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7BB8BBD4-A0FE-4BB8-B132-43128056F72D}" xr6:coauthVersionLast="47" xr6:coauthVersionMax="47" xr10:uidLastSave="{00000000-0000-0000-0000-000000000000}"/>
  <bookViews>
    <workbookView xWindow="660" yWindow="165" windowWidth="27510" windowHeight="15360" xr2:uid="{00000000-000D-0000-FFFF-FFFF00000000}"/>
  </bookViews>
  <sheets>
    <sheet name="прил № 1 (01.01.23)" sheetId="141" r:id="rId1"/>
    <sheet name="1.1. фот ПП,АУП,ОП (2023)" sheetId="77" r:id="rId2"/>
    <sheet name="1.1. фот ПП,АУП,ОП (2024)" sheetId="139" r:id="rId3"/>
    <sheet name="1.1. фот ПП,АУП,ОП (2025)" sheetId="140" r:id="rId4"/>
    <sheet name="1.1.2.211,213 (допы)контр сумма" sheetId="153" r:id="rId5"/>
    <sheet name="1.1.1.211,213 (допы) без овз" sheetId="157" r:id="rId6"/>
    <sheet name="1.2.комм услуги (01.01.23)" sheetId="111" r:id="rId7"/>
    <sheet name="223" sheetId="148" r:id="rId8"/>
    <sheet name="223.15" sheetId="149" r:id="rId9"/>
    <sheet name="1.3.расчет прочих" sheetId="112" r:id="rId10"/>
    <sheet name="291 свод" sheetId="156" r:id="rId11"/>
    <sheet name="291 имущ" sheetId="150" r:id="rId12"/>
    <sheet name="291 земля" sheetId="151" r:id="rId13"/>
    <sheet name="291 трансп" sheetId="152" r:id="rId14"/>
    <sheet name="расчет коэфф платной деят-ти" sheetId="155" r:id="rId15"/>
    <sheet name="1.4-2023-свод" sheetId="135" r:id="rId16"/>
    <sheet name="1.4-2023-ДДТ" sheetId="130" r:id="rId17"/>
    <sheet name="1.4-2023-ЦВР" sheetId="133" r:id="rId18"/>
    <sheet name="1.4-2023-ЦТТ" sheetId="134" r:id="rId19"/>
    <sheet name="1.4-2023-СЮН" sheetId="131" r:id="rId20"/>
    <sheet name="1.4-2023-СЮТур" sheetId="132" r:id="rId21"/>
  </sheets>
  <externalReferences>
    <externalReference r:id="rId22"/>
    <externalReference r:id="rId23"/>
    <externalReference r:id="rId24"/>
    <externalReference r:id="rId25"/>
  </externalReferences>
  <definedNames>
    <definedName name="ccc" localSheetId="5">#REF!</definedName>
    <definedName name="ccc" localSheetId="4">#REF!</definedName>
    <definedName name="ccc" localSheetId="7">#REF!</definedName>
    <definedName name="ccc" localSheetId="12">#REF!</definedName>
    <definedName name="ccc" localSheetId="11">#REF!</definedName>
    <definedName name="ccc" localSheetId="14">#REF!</definedName>
    <definedName name="ccc">#REF!</definedName>
    <definedName name="dklr" localSheetId="1">#REF!</definedName>
    <definedName name="dklr" localSheetId="2">#REF!</definedName>
    <definedName name="dklr" localSheetId="3">#REF!</definedName>
    <definedName name="dklr" localSheetId="5">#REF!</definedName>
    <definedName name="dklr" localSheetId="4">#REF!</definedName>
    <definedName name="dklr" localSheetId="6">#REF!</definedName>
    <definedName name="dklr" localSheetId="9">#REF!</definedName>
    <definedName name="dklr" localSheetId="16">#REF!</definedName>
    <definedName name="dklr" localSheetId="15">#REF!</definedName>
    <definedName name="dklr" localSheetId="19">#REF!</definedName>
    <definedName name="dklr" localSheetId="20">#REF!</definedName>
    <definedName name="dklr" localSheetId="17">#REF!</definedName>
    <definedName name="dklr" localSheetId="18">#REF!</definedName>
    <definedName name="dklr" localSheetId="7">#REF!</definedName>
    <definedName name="dklr" localSheetId="8">#REF!</definedName>
    <definedName name="dklr" localSheetId="12">#REF!</definedName>
    <definedName name="dklr" localSheetId="11">#REF!</definedName>
    <definedName name="dklr" localSheetId="13">#REF!</definedName>
    <definedName name="dklr" localSheetId="0">#REF!</definedName>
    <definedName name="dklr" localSheetId="14">#REF!</definedName>
    <definedName name="dklr">#REF!</definedName>
    <definedName name="Excel_BuiltIn_Database" localSheetId="1">#REF!</definedName>
    <definedName name="Excel_BuiltIn_Database" localSheetId="2">#REF!</definedName>
    <definedName name="Excel_BuiltIn_Database" localSheetId="3">#REF!</definedName>
    <definedName name="Excel_BuiltIn_Database" localSheetId="5">#REF!</definedName>
    <definedName name="Excel_BuiltIn_Database" localSheetId="4">#REF!</definedName>
    <definedName name="Excel_BuiltIn_Database" localSheetId="6">#REF!</definedName>
    <definedName name="Excel_BuiltIn_Database" localSheetId="9">#REF!</definedName>
    <definedName name="Excel_BuiltIn_Database" localSheetId="16">#REF!</definedName>
    <definedName name="Excel_BuiltIn_Database" localSheetId="15">#REF!</definedName>
    <definedName name="Excel_BuiltIn_Database" localSheetId="19">#REF!</definedName>
    <definedName name="Excel_BuiltIn_Database" localSheetId="20">#REF!</definedName>
    <definedName name="Excel_BuiltIn_Database" localSheetId="17">#REF!</definedName>
    <definedName name="Excel_BuiltIn_Database" localSheetId="18">#REF!</definedName>
    <definedName name="Excel_BuiltIn_Database" localSheetId="7">#REF!</definedName>
    <definedName name="Excel_BuiltIn_Database" localSheetId="8">#REF!</definedName>
    <definedName name="Excel_BuiltIn_Database" localSheetId="12">#REF!</definedName>
    <definedName name="Excel_BuiltIn_Database" localSheetId="11">#REF!</definedName>
    <definedName name="Excel_BuiltIn_Database" localSheetId="13">#REF!</definedName>
    <definedName name="Excel_BuiltIn_Database" localSheetId="0">#REF!</definedName>
    <definedName name="Excel_BuiltIn_Database" localSheetId="14">#REF!</definedName>
    <definedName name="Excel_BuiltIn_Database">#REF!</definedName>
    <definedName name="kldp" localSheetId="2">#REF!</definedName>
    <definedName name="kldp" localSheetId="3">#REF!</definedName>
    <definedName name="kldp" localSheetId="5">#REF!</definedName>
    <definedName name="kldp" localSheetId="4">#REF!</definedName>
    <definedName name="kldp" localSheetId="15">#REF!</definedName>
    <definedName name="kldp" localSheetId="7">#REF!</definedName>
    <definedName name="kldp" localSheetId="12">#REF!</definedName>
    <definedName name="kldp" localSheetId="11">#REF!</definedName>
    <definedName name="kldp" localSheetId="13">#REF!</definedName>
    <definedName name="kldp" localSheetId="0">#REF!</definedName>
    <definedName name="kldp" localSheetId="14">#REF!</definedName>
    <definedName name="kldp">#REF!</definedName>
    <definedName name="lkj" localSheetId="5">#REF!</definedName>
    <definedName name="lkj" localSheetId="4">#REF!</definedName>
    <definedName name="lkj" localSheetId="14">#REF!</definedName>
    <definedName name="lkj">#REF!</definedName>
    <definedName name="phgf" localSheetId="2">#REF!</definedName>
    <definedName name="phgf" localSheetId="3">#REF!</definedName>
    <definedName name="phgf" localSheetId="5">#REF!</definedName>
    <definedName name="phgf" localSheetId="16">#REF!</definedName>
    <definedName name="phgf" localSheetId="15">#REF!</definedName>
    <definedName name="phgf" localSheetId="19">#REF!</definedName>
    <definedName name="phgf" localSheetId="20">#REF!</definedName>
    <definedName name="phgf" localSheetId="17">#REF!</definedName>
    <definedName name="phgf" localSheetId="18">#REF!</definedName>
    <definedName name="phgf" localSheetId="0">#REF!</definedName>
    <definedName name="phgf">#REF!</definedName>
    <definedName name="pokj" localSheetId="5">#REF!</definedName>
    <definedName name="pokj" localSheetId="4">#REF!</definedName>
    <definedName name="pokj" localSheetId="14">#REF!</definedName>
    <definedName name="pokj">#REF!</definedName>
    <definedName name="polkk" localSheetId="5">#REF!</definedName>
    <definedName name="polkk">#REF!</definedName>
    <definedName name="sdf" localSheetId="5">#REF!</definedName>
    <definedName name="sdf" localSheetId="10">#REF!</definedName>
    <definedName name="sdf">#REF!</definedName>
    <definedName name="xxxx" localSheetId="2">#REF!</definedName>
    <definedName name="xxxx" localSheetId="3">#REF!</definedName>
    <definedName name="xxxx" localSheetId="5">#REF!</definedName>
    <definedName name="xxxx" localSheetId="4">#REF!</definedName>
    <definedName name="xxxx" localSheetId="15">#REF!</definedName>
    <definedName name="xxxx" localSheetId="7">#REF!</definedName>
    <definedName name="xxxx" localSheetId="12">#REF!</definedName>
    <definedName name="xxxx" localSheetId="11">#REF!</definedName>
    <definedName name="xxxx" localSheetId="13">#REF!</definedName>
    <definedName name="xxxx" localSheetId="0">#REF!</definedName>
    <definedName name="xxxx" localSheetId="14">#REF!</definedName>
    <definedName name="xxxx">#REF!</definedName>
    <definedName name="zpl" localSheetId="1">#REF!</definedName>
    <definedName name="zpl" localSheetId="2">#REF!</definedName>
    <definedName name="zpl" localSheetId="3">#REF!</definedName>
    <definedName name="zpl" localSheetId="5">#REF!</definedName>
    <definedName name="zpl" localSheetId="4">#REF!</definedName>
    <definedName name="zpl" localSheetId="6">#REF!</definedName>
    <definedName name="zpl" localSheetId="9">#REF!</definedName>
    <definedName name="zpl" localSheetId="16">#REF!</definedName>
    <definedName name="zpl" localSheetId="15">#REF!</definedName>
    <definedName name="zpl" localSheetId="19">#REF!</definedName>
    <definedName name="zpl" localSheetId="20">#REF!</definedName>
    <definedName name="zpl" localSheetId="17">#REF!</definedName>
    <definedName name="zpl" localSheetId="18">#REF!</definedName>
    <definedName name="zpl" localSheetId="7">#REF!</definedName>
    <definedName name="zpl" localSheetId="8">#REF!</definedName>
    <definedName name="zpl" localSheetId="12">#REF!</definedName>
    <definedName name="zpl" localSheetId="11">#REF!</definedName>
    <definedName name="zpl" localSheetId="13">#REF!</definedName>
    <definedName name="zpl" localSheetId="0">#REF!</definedName>
    <definedName name="zpl" localSheetId="14">#REF!</definedName>
    <definedName name="zpl">#REF!</definedName>
    <definedName name="аапроолдддд" localSheetId="5">#REF!</definedName>
    <definedName name="аапроолдддд" localSheetId="4">#REF!</definedName>
    <definedName name="аапроолдддд" localSheetId="14">#REF!</definedName>
    <definedName name="аапроолдддд">#REF!</definedName>
    <definedName name="в" localSheetId="5">#REF!</definedName>
    <definedName name="в" localSheetId="4">#REF!</definedName>
    <definedName name="в" localSheetId="14">#REF!</definedName>
    <definedName name="в">#REF!</definedName>
    <definedName name="вбдргп" localSheetId="1">#REF!</definedName>
    <definedName name="вбдргп" localSheetId="2">#REF!</definedName>
    <definedName name="вбдргп" localSheetId="3">#REF!</definedName>
    <definedName name="вбдргп" localSheetId="5">#REF!</definedName>
    <definedName name="вбдргп" localSheetId="4">#REF!</definedName>
    <definedName name="вбдргп" localSheetId="6">#REF!</definedName>
    <definedName name="вбдргп" localSheetId="9">#REF!</definedName>
    <definedName name="вбдргп" localSheetId="16">#REF!</definedName>
    <definedName name="вбдргп" localSheetId="15">#REF!</definedName>
    <definedName name="вбдргп" localSheetId="19">#REF!</definedName>
    <definedName name="вбдргп" localSheetId="20">#REF!</definedName>
    <definedName name="вбдргп" localSheetId="17">#REF!</definedName>
    <definedName name="вбдргп" localSheetId="18">#REF!</definedName>
    <definedName name="вбдргп" localSheetId="7">#REF!</definedName>
    <definedName name="вбдргп" localSheetId="8">#REF!</definedName>
    <definedName name="вбдргп" localSheetId="12">#REF!</definedName>
    <definedName name="вбдргп" localSheetId="11">#REF!</definedName>
    <definedName name="вбдргп" localSheetId="13">#REF!</definedName>
    <definedName name="вбдргп" localSheetId="0">#REF!</definedName>
    <definedName name="вбдргп" localSheetId="14">#REF!</definedName>
    <definedName name="вбдргп">#REF!</definedName>
    <definedName name="ввввв123" localSheetId="1">#REF!</definedName>
    <definedName name="ввввв123" localSheetId="2">#REF!</definedName>
    <definedName name="ввввв123" localSheetId="3">#REF!</definedName>
    <definedName name="ввввв123" localSheetId="5">#REF!</definedName>
    <definedName name="ввввв123" localSheetId="4">#REF!</definedName>
    <definedName name="ввввв123" localSheetId="6">#REF!</definedName>
    <definedName name="ввввв123" localSheetId="9">#REF!</definedName>
    <definedName name="ввввв123" localSheetId="16">#REF!</definedName>
    <definedName name="ввввв123" localSheetId="15">#REF!</definedName>
    <definedName name="ввввв123" localSheetId="19">#REF!</definedName>
    <definedName name="ввввв123" localSheetId="20">#REF!</definedName>
    <definedName name="ввввв123" localSheetId="17">#REF!</definedName>
    <definedName name="ввввв123" localSheetId="18">#REF!</definedName>
    <definedName name="ввввв123" localSheetId="7">#REF!</definedName>
    <definedName name="ввввв123" localSheetId="8">#REF!</definedName>
    <definedName name="ввввв123" localSheetId="12">#REF!</definedName>
    <definedName name="ввввв123" localSheetId="11">#REF!</definedName>
    <definedName name="ввввв123" localSheetId="13">#REF!</definedName>
    <definedName name="ввввв123" localSheetId="0">#REF!</definedName>
    <definedName name="ввввв123" localSheetId="14">#REF!</definedName>
    <definedName name="ввввв123">#REF!</definedName>
    <definedName name="вввввввв" localSheetId="5">#REF!</definedName>
    <definedName name="вввввввв" localSheetId="4">#REF!</definedName>
    <definedName name="вввввввв" localSheetId="14">#REF!</definedName>
    <definedName name="вввввввв">#REF!</definedName>
    <definedName name="ввыыыы" localSheetId="5">#REF!</definedName>
    <definedName name="ввыыыы" localSheetId="4">#REF!</definedName>
    <definedName name="ввыыыы" localSheetId="14">#REF!</definedName>
    <definedName name="ввыыыы">#REF!</definedName>
    <definedName name="ггшшг" localSheetId="5">#REF!</definedName>
    <definedName name="ггшшг" localSheetId="4">#REF!</definedName>
    <definedName name="ггшшг" localSheetId="14">#REF!</definedName>
    <definedName name="ггшшг">#REF!</definedName>
    <definedName name="гоггггээжжжжж" localSheetId="5">#REF!</definedName>
    <definedName name="гоггггээжжжжж" localSheetId="4">#REF!</definedName>
    <definedName name="гоггггээжжжжж" localSheetId="14">#REF!</definedName>
    <definedName name="гоггггээжжжжж">#REF!</definedName>
    <definedName name="д" localSheetId="5">#REF!</definedName>
    <definedName name="д" localSheetId="4">#REF!</definedName>
    <definedName name="д" localSheetId="14">#REF!</definedName>
    <definedName name="д">#REF!</definedName>
    <definedName name="д999" localSheetId="5">#REF!</definedName>
    <definedName name="д999" localSheetId="14">#REF!</definedName>
    <definedName name="д999">#REF!</definedName>
    <definedName name="ДатаОтчета" localSheetId="5">#REF!</definedName>
    <definedName name="ДатаОтчета" localSheetId="4">#REF!</definedName>
    <definedName name="ДатаОтчета" localSheetId="14">#REF!</definedName>
    <definedName name="ДатаОтчета">#REF!</definedName>
    <definedName name="дс" localSheetId="5">'[1]291 окруж.ср и госпошлины'!$B$9</definedName>
    <definedName name="дс" localSheetId="4">'[1]291 окруж.ср и госпошлины'!$B$9</definedName>
    <definedName name="дс" localSheetId="13">'[1]291 окруж.ср и госпошлины'!$B$9</definedName>
    <definedName name="дс">[2]свод!$A$7</definedName>
    <definedName name="ж" localSheetId="5">#REF!</definedName>
    <definedName name="ж" localSheetId="4">#REF!</definedName>
    <definedName name="ж" localSheetId="14">#REF!</definedName>
    <definedName name="ж">#REF!</definedName>
    <definedName name="ждд" localSheetId="1">#REF!</definedName>
    <definedName name="ждд" localSheetId="2">#REF!</definedName>
    <definedName name="ждд" localSheetId="3">#REF!</definedName>
    <definedName name="ждд" localSheetId="5">#REF!</definedName>
    <definedName name="ждд" localSheetId="4">#REF!</definedName>
    <definedName name="ждд" localSheetId="6">#REF!</definedName>
    <definedName name="ждд" localSheetId="9">#REF!</definedName>
    <definedName name="ждд" localSheetId="16">#REF!</definedName>
    <definedName name="ждд" localSheetId="15">#REF!</definedName>
    <definedName name="ждд" localSheetId="19">#REF!</definedName>
    <definedName name="ждд" localSheetId="20">#REF!</definedName>
    <definedName name="ждд" localSheetId="17">#REF!</definedName>
    <definedName name="ждд" localSheetId="18">#REF!</definedName>
    <definedName name="ждд" localSheetId="7">#REF!</definedName>
    <definedName name="ждд" localSheetId="8">#REF!</definedName>
    <definedName name="ждд" localSheetId="12">#REF!</definedName>
    <definedName name="ждд" localSheetId="11">#REF!</definedName>
    <definedName name="ждд" localSheetId="13">#REF!</definedName>
    <definedName name="ждд" localSheetId="0">#REF!</definedName>
    <definedName name="ждд" localSheetId="14">#REF!</definedName>
    <definedName name="ждд">#REF!</definedName>
    <definedName name="жжжжжжж" localSheetId="2">#REF!</definedName>
    <definedName name="жжжжжжж" localSheetId="3">#REF!</definedName>
    <definedName name="жжжжжжж" localSheetId="5">#REF!</definedName>
    <definedName name="жжжжжжж" localSheetId="4">#REF!</definedName>
    <definedName name="жжжжжжж" localSheetId="15">#REF!</definedName>
    <definedName name="жжжжжжж" localSheetId="7">#REF!</definedName>
    <definedName name="жжжжжжж" localSheetId="12">#REF!</definedName>
    <definedName name="жжжжжжж" localSheetId="11">#REF!</definedName>
    <definedName name="жжжжжжж" localSheetId="13">#REF!</definedName>
    <definedName name="жжжжжжж" localSheetId="0">#REF!</definedName>
    <definedName name="жжжжжжж" localSheetId="14">#REF!</definedName>
    <definedName name="жжжжжжж">#REF!</definedName>
    <definedName name="жжжээхххъх" localSheetId="5">#REF!</definedName>
    <definedName name="жжжээхххъх" localSheetId="4">#REF!</definedName>
    <definedName name="жжжээхххъх" localSheetId="14">#REF!</definedName>
    <definedName name="жжжээхххъх">#REF!</definedName>
    <definedName name="жжээдйцуу" localSheetId="5">#REF!</definedName>
    <definedName name="жжээдйцуу" localSheetId="4">#REF!</definedName>
    <definedName name="жжээдйцуу" localSheetId="14">#REF!</definedName>
    <definedName name="жжээдйцуу">#REF!</definedName>
    <definedName name="жэддшггрнппм" localSheetId="5">#REF!</definedName>
    <definedName name="жэддшггрнппм" localSheetId="4">#REF!</definedName>
    <definedName name="жэддшггрнппм" localSheetId="14">#REF!</definedName>
    <definedName name="жэддшггрнппм">#REF!</definedName>
    <definedName name="жээ" localSheetId="5">#REF!</definedName>
    <definedName name="жээ" localSheetId="14">#REF!</definedName>
    <definedName name="жээ">#REF!</definedName>
    <definedName name="_xlnm.Print_Titles" localSheetId="1">'1.1. фот ПП,АУП,ОП (2023)'!$A:$A</definedName>
    <definedName name="_xlnm.Print_Titles" localSheetId="2">'1.1. фот ПП,АУП,ОП (2024)'!$A:$A</definedName>
    <definedName name="_xlnm.Print_Titles" localSheetId="3">'1.1. фот ПП,АУП,ОП (2025)'!$A:$A</definedName>
    <definedName name="_xlnm.Print_Titles" localSheetId="5">'1.1.1.211,213 (допы) без овз'!$A:$A</definedName>
    <definedName name="_xlnm.Print_Titles" localSheetId="4">'1.1.2.211,213 (допы)контр сумма'!$A:$A</definedName>
    <definedName name="_xlnm.Print_Titles" localSheetId="6">'1.2.комм услуги (01.01.23)'!$A:$C</definedName>
    <definedName name="_xlnm.Print_Titles" localSheetId="9">#N/A</definedName>
    <definedName name="_xlnm.Print_Titles" localSheetId="16">'1.4-2023-ДДТ'!$A$7:$EZ$8</definedName>
    <definedName name="_xlnm.Print_Titles" localSheetId="19">'1.4-2023-СЮН'!#REF!</definedName>
    <definedName name="_xlnm.Print_Titles" localSheetId="20">'1.4-2023-СЮТур'!#REF!</definedName>
    <definedName name="_xlnm.Print_Titles" localSheetId="17">'1.4-2023-ЦВР'!#REF!</definedName>
    <definedName name="_xlnm.Print_Titles" localSheetId="18">'1.4-2023-ЦТТ'!#REF!</definedName>
    <definedName name="_xlnm.Print_Titles" localSheetId="8">'223.15'!$6:$9</definedName>
    <definedName name="_xlnm.Print_Titles" localSheetId="11">'291 имущ'!$9:$13</definedName>
    <definedName name="зщшдлд" localSheetId="5">#REF!</definedName>
    <definedName name="зщшдлд" localSheetId="4">#REF!</definedName>
    <definedName name="зщшдлд" localSheetId="14">#REF!</definedName>
    <definedName name="зщшдлд">#REF!</definedName>
    <definedName name="ИмяПоказателя" localSheetId="5">#REF!</definedName>
    <definedName name="ИмяПоказателя" localSheetId="4">#REF!</definedName>
    <definedName name="ИмяПоказателя" localSheetId="14">#REF!</definedName>
    <definedName name="ИмяПоказателя">#REF!</definedName>
    <definedName name="ИтогоПоСтроке" localSheetId="5">#REF!</definedName>
    <definedName name="ИтогоПоСтроке" localSheetId="4">#REF!</definedName>
    <definedName name="ИтогоПоСтроке" localSheetId="14">#REF!</definedName>
    <definedName name="ИтогоПоСтроке">#REF!</definedName>
    <definedName name="йййццееап" localSheetId="5">#REF!</definedName>
    <definedName name="йййццееап" localSheetId="4">#REF!</definedName>
    <definedName name="йййццееап" localSheetId="14">#REF!</definedName>
    <definedName name="йййццееап">#REF!</definedName>
    <definedName name="кеепмт" localSheetId="5">#REF!</definedName>
    <definedName name="кеепмт" localSheetId="4">#REF!</definedName>
    <definedName name="кеепмт" localSheetId="14">#REF!</definedName>
    <definedName name="кеепмт">#REF!</definedName>
    <definedName name="кенеку" localSheetId="5">#REF!</definedName>
    <definedName name="кенеку" localSheetId="4">#REF!</definedName>
    <definedName name="кенеку" localSheetId="14">#REF!</definedName>
    <definedName name="кенеку">#REF!</definedName>
    <definedName name="ккнгг" localSheetId="5">#REF!</definedName>
    <definedName name="ккнгг" localSheetId="4">#REF!</definedName>
    <definedName name="ккнгг" localSheetId="14">#REF!</definedName>
    <definedName name="ккнгг">#REF!</definedName>
    <definedName name="Контрагент" localSheetId="5">#REF!</definedName>
    <definedName name="Контрагент" localSheetId="4">#REF!</definedName>
    <definedName name="Контрагент" localSheetId="14">#REF!</definedName>
    <definedName name="Контрагент">#REF!</definedName>
    <definedName name="куукапм" localSheetId="5">#REF!</definedName>
    <definedName name="куукапм" localSheetId="4">#REF!</definedName>
    <definedName name="куукапм" localSheetId="14">#REF!</definedName>
    <definedName name="куукапм">#REF!</definedName>
    <definedName name="лдж" localSheetId="2">#REF!</definedName>
    <definedName name="лдж" localSheetId="3">#REF!</definedName>
    <definedName name="лдж" localSheetId="5">#REF!</definedName>
    <definedName name="лдж" localSheetId="4">#REF!</definedName>
    <definedName name="лдж" localSheetId="15">#REF!</definedName>
    <definedName name="лдж" localSheetId="7">#REF!</definedName>
    <definedName name="лдж" localSheetId="12">#REF!</definedName>
    <definedName name="лдж" localSheetId="11">#REF!</definedName>
    <definedName name="лдж" localSheetId="13">#REF!</definedName>
    <definedName name="лдж" localSheetId="0">#REF!</definedName>
    <definedName name="лдж" localSheetId="14">#REF!</definedName>
    <definedName name="лдж">#REF!</definedName>
    <definedName name="ллджэхъшн" localSheetId="5">#REF!</definedName>
    <definedName name="ллджэхъшн" localSheetId="4">#REF!</definedName>
    <definedName name="ллджэхъшн" localSheetId="14">#REF!</definedName>
    <definedName name="ллджэхъшн">#REF!</definedName>
    <definedName name="ммииттттттт" localSheetId="5">#REF!</definedName>
    <definedName name="ммииттттттт" localSheetId="4">#REF!</definedName>
    <definedName name="ммииттттттт" localSheetId="14">#REF!</definedName>
    <definedName name="ммииттттттт">#REF!</definedName>
    <definedName name="ммирнггщзъзщ" localSheetId="5">#REF!</definedName>
    <definedName name="ммирнггщзъзщ" localSheetId="4">#REF!</definedName>
    <definedName name="ммирнггщзъзщ" localSheetId="14">#REF!</definedName>
    <definedName name="ммирнггщзъзщ">#REF!</definedName>
    <definedName name="н" localSheetId="5">#REF!</definedName>
    <definedName name="н" localSheetId="4">#REF!</definedName>
    <definedName name="н" localSheetId="14">#REF!</definedName>
    <definedName name="н">#REF!</definedName>
    <definedName name="ннн" localSheetId="5">#REF!</definedName>
    <definedName name="ннн" localSheetId="4">#REF!</definedName>
    <definedName name="ннн" localSheetId="14">#REF!</definedName>
    <definedName name="ннн">#REF!</definedName>
    <definedName name="нннн" localSheetId="5">#REF!</definedName>
    <definedName name="нннн" localSheetId="4">#REF!</definedName>
    <definedName name="нннн" localSheetId="14">#REF!</definedName>
    <definedName name="нннн">#REF!</definedName>
    <definedName name="о" localSheetId="5">#REF!</definedName>
    <definedName name="о" localSheetId="4">#REF!</definedName>
    <definedName name="о" localSheetId="14">#REF!</definedName>
    <definedName name="о">#REF!</definedName>
    <definedName name="_xlnm.Print_Area" localSheetId="1">'1.1. фот ПП,АУП,ОП (2023)'!$A$1:$HP$27</definedName>
    <definedName name="_xlnm.Print_Area" localSheetId="2">'1.1. фот ПП,АУП,ОП (2024)'!$A$1:$HP$27</definedName>
    <definedName name="_xlnm.Print_Area" localSheetId="3">'1.1. фот ПП,АУП,ОП (2025)'!$A$1:$HP$27</definedName>
    <definedName name="_xlnm.Print_Area" localSheetId="5">'1.1.1.211,213 (допы) без овз'!$A$3:$FV$81</definedName>
    <definedName name="_xlnm.Print_Area" localSheetId="4">'1.1.2.211,213 (допы)контр сумма'!$A$3:$FV$81</definedName>
    <definedName name="_xlnm.Print_Area" localSheetId="6">'1.2.комм услуги (01.01.23)'!$A$1:$BJ$84</definedName>
    <definedName name="_xlnm.Print_Area" localSheetId="9">#N/A</definedName>
    <definedName name="_xlnm.Print_Area" localSheetId="16">'1.4-2023-ДДТ'!$A$1:$G$27</definedName>
    <definedName name="_xlnm.Print_Area" localSheetId="15">'1.4-2023-свод'!$A$1:$F$73</definedName>
    <definedName name="_xlnm.Print_Area" localSheetId="19">'1.4-2023-СЮН'!$A$1:$G$12</definedName>
    <definedName name="_xlnm.Print_Area" localSheetId="20">'1.4-2023-СЮТур'!$A$1:$G$12</definedName>
    <definedName name="_xlnm.Print_Area" localSheetId="17">'1.4-2023-ЦВР'!$A$1:$G$25</definedName>
    <definedName name="_xlnm.Print_Area" localSheetId="18">'1.4-2023-ЦТТ'!$A$1:$G$21</definedName>
    <definedName name="_xlnm.Print_Area" localSheetId="7">'223'!$A$1:$AS$38</definedName>
    <definedName name="_xlnm.Print_Area" localSheetId="8">'223.15'!$A$1:$K$33</definedName>
    <definedName name="_xlnm.Print_Area" localSheetId="12">'291 земля'!$A$1:$K$29</definedName>
    <definedName name="_xlnm.Print_Area" localSheetId="11">'291 имущ'!$A$1:$P$21</definedName>
    <definedName name="_xlnm.Print_Area" localSheetId="13">'291 трансп'!$A$1:$K$27</definedName>
    <definedName name="_xlnm.Print_Area" localSheetId="0">'прил № 1 (01.01.23)'!$A$1:$EG$210</definedName>
    <definedName name="_xlnm.Print_Area" localSheetId="14">'расчет коэфф платной деят-ти'!$A$1:$G$117</definedName>
    <definedName name="оля" localSheetId="5">#REF!</definedName>
    <definedName name="оля" localSheetId="14">#REF!</definedName>
    <definedName name="оля">#REF!</definedName>
    <definedName name="оолл" localSheetId="5">#REF!</definedName>
    <definedName name="оолл" localSheetId="14">#REF!</definedName>
    <definedName name="оолл">#REF!</definedName>
    <definedName name="ооо" localSheetId="5">#REF!</definedName>
    <definedName name="ооо" localSheetId="4">#REF!</definedName>
    <definedName name="ооо" localSheetId="14">#REF!</definedName>
    <definedName name="ооо">#REF!</definedName>
    <definedName name="оооо" localSheetId="5">#REF!</definedName>
    <definedName name="оооо" localSheetId="4">#REF!</definedName>
    <definedName name="оооо" localSheetId="14">#REF!</definedName>
    <definedName name="оооо">#REF!</definedName>
    <definedName name="Показатель" localSheetId="5">#REF!</definedName>
    <definedName name="Показатель" localSheetId="4">#REF!</definedName>
    <definedName name="Показатель" localSheetId="14">#REF!</definedName>
    <definedName name="Показатель">#REF!</definedName>
    <definedName name="ппппп" localSheetId="5">#REF!</definedName>
    <definedName name="ппппп" localSheetId="4">#REF!</definedName>
    <definedName name="ппппп" localSheetId="14">#REF!</definedName>
    <definedName name="ппппп">#REF!</definedName>
    <definedName name="про" localSheetId="5">#REF!</definedName>
    <definedName name="про" localSheetId="4">#REF!</definedName>
    <definedName name="про" localSheetId="14">#REF!</definedName>
    <definedName name="про">#REF!</definedName>
    <definedName name="пролджхъъззщггкк" localSheetId="5">#REF!</definedName>
    <definedName name="пролджхъъззщггкк" localSheetId="4">#REF!</definedName>
    <definedName name="пролджхъъззщггкк" localSheetId="14">#REF!</definedName>
    <definedName name="пролджхъъззщггкк">#REF!</definedName>
    <definedName name="Разрез" localSheetId="5">#REF!</definedName>
    <definedName name="Разрез" localSheetId="4">#REF!</definedName>
    <definedName name="Разрез" localSheetId="14">#REF!</definedName>
    <definedName name="Разрез">#REF!</definedName>
    <definedName name="расш.340.16" localSheetId="1">#REF!</definedName>
    <definedName name="расш.340.16" localSheetId="2">#REF!</definedName>
    <definedName name="расш.340.16" localSheetId="3">#REF!</definedName>
    <definedName name="расш.340.16" localSheetId="5">#REF!</definedName>
    <definedName name="расш.340.16" localSheetId="4">#REF!</definedName>
    <definedName name="расш.340.16" localSheetId="6">#REF!</definedName>
    <definedName name="расш.340.16" localSheetId="9">#REF!</definedName>
    <definedName name="расш.340.16" localSheetId="16">#REF!</definedName>
    <definedName name="расш.340.16" localSheetId="15">#REF!</definedName>
    <definedName name="расш.340.16" localSheetId="19">#REF!</definedName>
    <definedName name="расш.340.16" localSheetId="20">#REF!</definedName>
    <definedName name="расш.340.16" localSheetId="17">#REF!</definedName>
    <definedName name="расш.340.16" localSheetId="18">#REF!</definedName>
    <definedName name="расш.340.16" localSheetId="7">#REF!</definedName>
    <definedName name="расш.340.16" localSheetId="8">#REF!</definedName>
    <definedName name="расш.340.16" localSheetId="12">#REF!</definedName>
    <definedName name="расш.340.16" localSheetId="11">#REF!</definedName>
    <definedName name="расш.340.16" localSheetId="13">#REF!</definedName>
    <definedName name="расш.340.16" localSheetId="0">#REF!</definedName>
    <definedName name="расш.340.16" localSheetId="14">#REF!</definedName>
    <definedName name="расш.340.16">#REF!</definedName>
    <definedName name="ррппрр" localSheetId="5">#REF!</definedName>
    <definedName name="ррппрр" localSheetId="4">#REF!</definedName>
    <definedName name="ррппрр" localSheetId="14">#REF!</definedName>
    <definedName name="ррппрр">#REF!</definedName>
    <definedName name="свод2022" localSheetId="2">#REF!</definedName>
    <definedName name="свод2022" localSheetId="3">#REF!</definedName>
    <definedName name="свод2022" localSheetId="5">#REF!</definedName>
    <definedName name="свод2022" localSheetId="4">#REF!</definedName>
    <definedName name="свод2022" localSheetId="15">#REF!</definedName>
    <definedName name="свод2022" localSheetId="7">#REF!</definedName>
    <definedName name="свод2022" localSheetId="12">#REF!</definedName>
    <definedName name="свод2022" localSheetId="11">#REF!</definedName>
    <definedName name="свод2022" localSheetId="13">#REF!</definedName>
    <definedName name="свод2022" localSheetId="0">#REF!</definedName>
    <definedName name="свод2022" localSheetId="14">#REF!</definedName>
    <definedName name="свод2022">#REF!</definedName>
    <definedName name="слава" localSheetId="5">#REF!</definedName>
    <definedName name="слава" localSheetId="14">#REF!</definedName>
    <definedName name="слава">#REF!</definedName>
    <definedName name="ттььт" localSheetId="5">#REF!</definedName>
    <definedName name="ттььт" localSheetId="4">#REF!</definedName>
    <definedName name="ттььт" localSheetId="14">#REF!</definedName>
    <definedName name="ттььт">#REF!</definedName>
    <definedName name="ууккеее" localSheetId="5">#REF!</definedName>
    <definedName name="ууккеее" localSheetId="4">#REF!</definedName>
    <definedName name="ууккеее" localSheetId="14">#REF!</definedName>
    <definedName name="ууккеее">#REF!</definedName>
    <definedName name="уууууу" localSheetId="5">#REF!</definedName>
    <definedName name="уууууу" localSheetId="4">#REF!</definedName>
    <definedName name="уууууу" localSheetId="14">#REF!</definedName>
    <definedName name="уууууу">#REF!</definedName>
    <definedName name="ффффффваапп" localSheetId="5">#REF!</definedName>
    <definedName name="ффффффваапп" localSheetId="4">#REF!</definedName>
    <definedName name="ффффффваапп" localSheetId="14">#REF!</definedName>
    <definedName name="ффффффваапп">#REF!</definedName>
    <definedName name="цууууууу" localSheetId="5">#REF!</definedName>
    <definedName name="цууууууу" localSheetId="4">#REF!</definedName>
    <definedName name="цууууууу" localSheetId="14">#REF!</definedName>
    <definedName name="цууууууу">#REF!</definedName>
    <definedName name="ццффй" localSheetId="5">#REF!</definedName>
    <definedName name="ццффй" localSheetId="4">#REF!</definedName>
    <definedName name="ццффй" localSheetId="14">#REF!</definedName>
    <definedName name="ццффй">#REF!</definedName>
    <definedName name="ччсммтт" localSheetId="5">#REF!</definedName>
    <definedName name="ччсммтт" localSheetId="4">#REF!</definedName>
    <definedName name="ччсммтт" localSheetId="14">#REF!</definedName>
    <definedName name="ччсммтт">#REF!</definedName>
    <definedName name="ш" localSheetId="5">#REF!</definedName>
    <definedName name="ш" localSheetId="4">#REF!</definedName>
    <definedName name="ш" localSheetId="14">#REF!</definedName>
    <definedName name="ш">#REF!</definedName>
    <definedName name="шшшш" localSheetId="5">#REF!</definedName>
    <definedName name="шшшш" localSheetId="4">#REF!</definedName>
    <definedName name="шшшш" localSheetId="14">#REF!</definedName>
    <definedName name="шшшш">#REF!</definedName>
    <definedName name="шшшшш" localSheetId="5">#REF!</definedName>
    <definedName name="шшшшш" localSheetId="4">#REF!</definedName>
    <definedName name="шшшшш" localSheetId="14">#REF!</definedName>
    <definedName name="шшшшш">#REF!</definedName>
    <definedName name="шшщджзхэъ" localSheetId="5">#REF!</definedName>
    <definedName name="шшщджзхэъ" localSheetId="4">#REF!</definedName>
    <definedName name="шшщджзхэъ" localSheetId="14">#REF!</definedName>
    <definedName name="шшщджзхэъ">#REF!</definedName>
    <definedName name="шшщщзхх" localSheetId="5">#REF!</definedName>
    <definedName name="шшщщзхх" localSheetId="4">#REF!</definedName>
    <definedName name="шшщщзхх" localSheetId="14">#REF!</definedName>
    <definedName name="шшщщзхх">#REF!</definedName>
    <definedName name="ьсовыа1245" localSheetId="5">#REF!</definedName>
    <definedName name="ьсовыа1245" localSheetId="4">#REF!</definedName>
    <definedName name="ьсовыа1245" localSheetId="14">#REF!</definedName>
    <definedName name="ьсовыа1245">#REF!</definedName>
    <definedName name="ььь" localSheetId="2">#REF!</definedName>
    <definedName name="ььь" localSheetId="3">#REF!</definedName>
    <definedName name="ььь" localSheetId="5">#REF!</definedName>
    <definedName name="ььь" localSheetId="4">#REF!</definedName>
    <definedName name="ььь" localSheetId="15">#REF!</definedName>
    <definedName name="ььь" localSheetId="7">#REF!</definedName>
    <definedName name="ььь" localSheetId="12">#REF!</definedName>
    <definedName name="ььь" localSheetId="11">#REF!</definedName>
    <definedName name="ььь" localSheetId="13">#REF!</definedName>
    <definedName name="ььь" localSheetId="0">#REF!</definedName>
    <definedName name="ььь" localSheetId="14">#REF!</definedName>
    <definedName name="ььь">#REF!</definedName>
    <definedName name="ььььь" localSheetId="5">#REF!</definedName>
    <definedName name="ььььь" localSheetId="4">#REF!</definedName>
    <definedName name="ььььь" localSheetId="14">#REF!</definedName>
    <definedName name="ььььь">#REF!</definedName>
    <definedName name="ээжжж" localSheetId="5">#REF!</definedName>
    <definedName name="ээжжж" localSheetId="14">#REF!</definedName>
    <definedName name="ээжжж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E12" i="140" l="1"/>
  <c r="FT12" i="140"/>
  <c r="EI12" i="140"/>
  <c r="CX12" i="140"/>
  <c r="BM12" i="140"/>
  <c r="AB12" i="140"/>
  <c r="HE11" i="140"/>
  <c r="FT11" i="140"/>
  <c r="EI11" i="140"/>
  <c r="CX11" i="140"/>
  <c r="BM11" i="140"/>
  <c r="AB11" i="140"/>
  <c r="HK10" i="140"/>
  <c r="HE12" i="139"/>
  <c r="FT12" i="139"/>
  <c r="EI12" i="139"/>
  <c r="CX12" i="139"/>
  <c r="BM12" i="139"/>
  <c r="AB12" i="139"/>
  <c r="HE11" i="139"/>
  <c r="FT11" i="139"/>
  <c r="EI11" i="139"/>
  <c r="CX11" i="139"/>
  <c r="BM11" i="139"/>
  <c r="AB11" i="139"/>
  <c r="HK10" i="139"/>
  <c r="F549" i="157" l="1"/>
  <c r="E548" i="157"/>
  <c r="E547" i="157"/>
  <c r="E546" i="157"/>
  <c r="E545" i="157"/>
  <c r="E544" i="157"/>
  <c r="F539" i="157"/>
  <c r="E538" i="157"/>
  <c r="E470" i="157" s="1"/>
  <c r="E480" i="157" s="1"/>
  <c r="GC480" i="157" s="1"/>
  <c r="E537" i="157"/>
  <c r="E469" i="157" s="1"/>
  <c r="E479" i="157" s="1"/>
  <c r="GC479" i="157" s="1"/>
  <c r="E536" i="157"/>
  <c r="E468" i="157" s="1"/>
  <c r="E478" i="157" s="1"/>
  <c r="GC478" i="157" s="1"/>
  <c r="E535" i="157"/>
  <c r="E467" i="157" s="1"/>
  <c r="E477" i="157" s="1"/>
  <c r="GC477" i="157" s="1"/>
  <c r="E534" i="157"/>
  <c r="E466" i="157" s="1"/>
  <c r="F529" i="157"/>
  <c r="E528" i="157"/>
  <c r="C528" i="157"/>
  <c r="E527" i="157"/>
  <c r="C527" i="157"/>
  <c r="E526" i="157"/>
  <c r="C526" i="157"/>
  <c r="E525" i="157"/>
  <c r="C525" i="157"/>
  <c r="E524" i="157"/>
  <c r="E529" i="157" s="1"/>
  <c r="C524" i="157"/>
  <c r="E476" i="157"/>
  <c r="HJ459" i="157"/>
  <c r="HJ460" i="157" s="1"/>
  <c r="HD459" i="157"/>
  <c r="HC459" i="157"/>
  <c r="HB459" i="157"/>
  <c r="HA459" i="157"/>
  <c r="GZ459" i="157"/>
  <c r="HE449" i="157"/>
  <c r="FU448" i="157"/>
  <c r="EK448" i="157"/>
  <c r="DA448" i="157"/>
  <c r="BQ448" i="157"/>
  <c r="AG448" i="157"/>
  <c r="HE446" i="157"/>
  <c r="FT445" i="157"/>
  <c r="FS445" i="157"/>
  <c r="EJ445" i="157"/>
  <c r="EI445" i="157"/>
  <c r="CZ445" i="157"/>
  <c r="CY445" i="157"/>
  <c r="BP445" i="157"/>
  <c r="BO445" i="157"/>
  <c r="AF445" i="157"/>
  <c r="AE445" i="157"/>
  <c r="HD442" i="157"/>
  <c r="HC442" i="157"/>
  <c r="HC441" i="157"/>
  <c r="HD440" i="157"/>
  <c r="HC440" i="157"/>
  <c r="HD439" i="157"/>
  <c r="HC439" i="157"/>
  <c r="HC438" i="157"/>
  <c r="HC437" i="157"/>
  <c r="HD435" i="157"/>
  <c r="HC435" i="157"/>
  <c r="HD434" i="157"/>
  <c r="HC434" i="157"/>
  <c r="HD431" i="157"/>
  <c r="HC431" i="157"/>
  <c r="HD430" i="157"/>
  <c r="HC430" i="157"/>
  <c r="HD429" i="157"/>
  <c r="HC429" i="157"/>
  <c r="HD428" i="157"/>
  <c r="HC428" i="157"/>
  <c r="HD427" i="157"/>
  <c r="HC427" i="157"/>
  <c r="HD426" i="157"/>
  <c r="HC426" i="157"/>
  <c r="HC425" i="157"/>
  <c r="HC424" i="157"/>
  <c r="HD422" i="157"/>
  <c r="HC422" i="157"/>
  <c r="GD421" i="157"/>
  <c r="HD420" i="157"/>
  <c r="HC420" i="157"/>
  <c r="HD419" i="157"/>
  <c r="HC419" i="157"/>
  <c r="HD418" i="157"/>
  <c r="HC418" i="157"/>
  <c r="HD417" i="157"/>
  <c r="HC417" i="157"/>
  <c r="HD416" i="157"/>
  <c r="HC416" i="157"/>
  <c r="HD415" i="157"/>
  <c r="HC415" i="157"/>
  <c r="HD414" i="157"/>
  <c r="HC414" i="157"/>
  <c r="HD413" i="157"/>
  <c r="HC413" i="157"/>
  <c r="HD412" i="157"/>
  <c r="HC412" i="157"/>
  <c r="HD411" i="157"/>
  <c r="HC411" i="157"/>
  <c r="HD410" i="157"/>
  <c r="HC410" i="157"/>
  <c r="HD409" i="157"/>
  <c r="HC409" i="157"/>
  <c r="HD408" i="157"/>
  <c r="HC408" i="157"/>
  <c r="HD407" i="157"/>
  <c r="HC407" i="157"/>
  <c r="HD406" i="157"/>
  <c r="HC406" i="157"/>
  <c r="HD405" i="157"/>
  <c r="HC405" i="157"/>
  <c r="HD404" i="157"/>
  <c r="HC404" i="157"/>
  <c r="HD403" i="157"/>
  <c r="HC403" i="157"/>
  <c r="HD402" i="157"/>
  <c r="HC402" i="157"/>
  <c r="HD401" i="157"/>
  <c r="HC401" i="157"/>
  <c r="HD400" i="157"/>
  <c r="HC400" i="157"/>
  <c r="HD399" i="157"/>
  <c r="HC399" i="157"/>
  <c r="HD398" i="157"/>
  <c r="HC398" i="157"/>
  <c r="GD397" i="157"/>
  <c r="HD396" i="157"/>
  <c r="HC396" i="157"/>
  <c r="GD395" i="157"/>
  <c r="HD394" i="157"/>
  <c r="HC394" i="157"/>
  <c r="HD393" i="157"/>
  <c r="HC393" i="157"/>
  <c r="HD392" i="157"/>
  <c r="HC392" i="157"/>
  <c r="HD391" i="157"/>
  <c r="HC391" i="157"/>
  <c r="HD390" i="157"/>
  <c r="HC390" i="157"/>
  <c r="HD389" i="157"/>
  <c r="HC389" i="157"/>
  <c r="HD388" i="157"/>
  <c r="HC388" i="157"/>
  <c r="HD387" i="157"/>
  <c r="HD445" i="157" s="1"/>
  <c r="HC387" i="157"/>
  <c r="GD386" i="157"/>
  <c r="HD385" i="157"/>
  <c r="HC385" i="157"/>
  <c r="HD384" i="157"/>
  <c r="HC384" i="157"/>
  <c r="HD383" i="157"/>
  <c r="HC383" i="157"/>
  <c r="HD382" i="157"/>
  <c r="HC382" i="157"/>
  <c r="HD381" i="157"/>
  <c r="HC381" i="157"/>
  <c r="HD380" i="157"/>
  <c r="HC380" i="157"/>
  <c r="HD379" i="157"/>
  <c r="HC379" i="157"/>
  <c r="HD378" i="157"/>
  <c r="HC378" i="157"/>
  <c r="DW378" i="157"/>
  <c r="HD377" i="157"/>
  <c r="HC377" i="157"/>
  <c r="HJ371" i="157"/>
  <c r="HJ372" i="157" s="1"/>
  <c r="HD371" i="157"/>
  <c r="HC371" i="157"/>
  <c r="HB371" i="157"/>
  <c r="HA371" i="157"/>
  <c r="GZ371" i="157"/>
  <c r="HE361" i="157"/>
  <c r="FU360" i="157"/>
  <c r="EK360" i="157"/>
  <c r="DA360" i="157"/>
  <c r="BQ360" i="157"/>
  <c r="AG360" i="157"/>
  <c r="HE358" i="157"/>
  <c r="FT357" i="157"/>
  <c r="FS357" i="157"/>
  <c r="EJ357" i="157"/>
  <c r="EI357" i="157"/>
  <c r="CZ357" i="157"/>
  <c r="CY357" i="157"/>
  <c r="BP357" i="157"/>
  <c r="BO357" i="157"/>
  <c r="AF357" i="157"/>
  <c r="AE357" i="157"/>
  <c r="HD354" i="157"/>
  <c r="HC354" i="157"/>
  <c r="HC353" i="157"/>
  <c r="HD352" i="157"/>
  <c r="HC352" i="157"/>
  <c r="HD351" i="157"/>
  <c r="HC351" i="157"/>
  <c r="HC350" i="157"/>
  <c r="HC349" i="157"/>
  <c r="HD347" i="157"/>
  <c r="HC347" i="157"/>
  <c r="HD346" i="157"/>
  <c r="HC346" i="157"/>
  <c r="HD343" i="157"/>
  <c r="HC343" i="157"/>
  <c r="HD342" i="157"/>
  <c r="HC342" i="157"/>
  <c r="HD341" i="157"/>
  <c r="HC341" i="157"/>
  <c r="HD340" i="157"/>
  <c r="HC340" i="157"/>
  <c r="HD339" i="157"/>
  <c r="HC339" i="157"/>
  <c r="HD338" i="157"/>
  <c r="HC338" i="157"/>
  <c r="HC337" i="157"/>
  <c r="HC336" i="157"/>
  <c r="HD334" i="157"/>
  <c r="HC334" i="157"/>
  <c r="GD333" i="157"/>
  <c r="HD332" i="157"/>
  <c r="HC332" i="157"/>
  <c r="HD331" i="157"/>
  <c r="HC331" i="157"/>
  <c r="HD330" i="157"/>
  <c r="HC330" i="157"/>
  <c r="HD329" i="157"/>
  <c r="HC329" i="157"/>
  <c r="HD328" i="157"/>
  <c r="HC328" i="157"/>
  <c r="HD327" i="157"/>
  <c r="HC327" i="157"/>
  <c r="HD326" i="157"/>
  <c r="HC326" i="157"/>
  <c r="HD325" i="157"/>
  <c r="HC325" i="157"/>
  <c r="HD324" i="157"/>
  <c r="HC324" i="157"/>
  <c r="HD323" i="157"/>
  <c r="HC323" i="157"/>
  <c r="HD322" i="157"/>
  <c r="HC322" i="157"/>
  <c r="HD321" i="157"/>
  <c r="HC321" i="157"/>
  <c r="HD320" i="157"/>
  <c r="HC320" i="157"/>
  <c r="HD319" i="157"/>
  <c r="HC319" i="157"/>
  <c r="HD318" i="157"/>
  <c r="HC318" i="157"/>
  <c r="HD317" i="157"/>
  <c r="HC317" i="157"/>
  <c r="HD316" i="157"/>
  <c r="HC316" i="157"/>
  <c r="HD315" i="157"/>
  <c r="HC315" i="157"/>
  <c r="HD314" i="157"/>
  <c r="HC314" i="157"/>
  <c r="HD313" i="157"/>
  <c r="HC313" i="157"/>
  <c r="HD312" i="157"/>
  <c r="HC312" i="157"/>
  <c r="HD311" i="157"/>
  <c r="HC311" i="157"/>
  <c r="HD310" i="157"/>
  <c r="HC310" i="157"/>
  <c r="GD309" i="157"/>
  <c r="HD308" i="157"/>
  <c r="HC308" i="157"/>
  <c r="GD307" i="157"/>
  <c r="HD306" i="157"/>
  <c r="HC306" i="157"/>
  <c r="HD305" i="157"/>
  <c r="HC305" i="157"/>
  <c r="HD304" i="157"/>
  <c r="HC304" i="157"/>
  <c r="HD303" i="157"/>
  <c r="HC303" i="157"/>
  <c r="HD302" i="157"/>
  <c r="HC302" i="157"/>
  <c r="HD301" i="157"/>
  <c r="HC301" i="157"/>
  <c r="HD300" i="157"/>
  <c r="HC300" i="157"/>
  <c r="HD299" i="157"/>
  <c r="HD357" i="157" s="1"/>
  <c r="HC299" i="157"/>
  <c r="HC357" i="157" s="1"/>
  <c r="GD298" i="157"/>
  <c r="HD297" i="157"/>
  <c r="HC297" i="157"/>
  <c r="HD296" i="157"/>
  <c r="HC296" i="157"/>
  <c r="HD295" i="157"/>
  <c r="HC295" i="157"/>
  <c r="HD294" i="157"/>
  <c r="HC294" i="157"/>
  <c r="HD293" i="157"/>
  <c r="HC293" i="157"/>
  <c r="HD292" i="157"/>
  <c r="HC292" i="157"/>
  <c r="HD291" i="157"/>
  <c r="HC291" i="157"/>
  <c r="HD290" i="157"/>
  <c r="HC290" i="157"/>
  <c r="DW290" i="157"/>
  <c r="HD289" i="157"/>
  <c r="HC289" i="157"/>
  <c r="HJ284" i="157"/>
  <c r="HJ283" i="157"/>
  <c r="HD283" i="157"/>
  <c r="HC283" i="157"/>
  <c r="HB283" i="157"/>
  <c r="HA283" i="157"/>
  <c r="GZ283" i="157"/>
  <c r="HE273" i="157"/>
  <c r="FU272" i="157"/>
  <c r="EK272" i="157"/>
  <c r="DA272" i="157"/>
  <c r="BQ272" i="157"/>
  <c r="AG272" i="157"/>
  <c r="HE270" i="157"/>
  <c r="FT269" i="157"/>
  <c r="FS269" i="157"/>
  <c r="EJ269" i="157"/>
  <c r="EI269" i="157"/>
  <c r="CZ269" i="157"/>
  <c r="CY269" i="157"/>
  <c r="BP269" i="157"/>
  <c r="BO269" i="157"/>
  <c r="AF269" i="157"/>
  <c r="AE269" i="157"/>
  <c r="FT251" i="157"/>
  <c r="FT252" i="157" s="1"/>
  <c r="FS251" i="157"/>
  <c r="FS252" i="157" s="1"/>
  <c r="EJ251" i="157"/>
  <c r="EJ252" i="157" s="1"/>
  <c r="EI251" i="157"/>
  <c r="EI252" i="157" s="1"/>
  <c r="CZ251" i="157"/>
  <c r="CZ252" i="157" s="1"/>
  <c r="CY251" i="157"/>
  <c r="CY252" i="157" s="1"/>
  <c r="BP251" i="157"/>
  <c r="BP252" i="157" s="1"/>
  <c r="BO251" i="157"/>
  <c r="BO252" i="157" s="1"/>
  <c r="AF251" i="157"/>
  <c r="AF252" i="157" s="1"/>
  <c r="AE251" i="157"/>
  <c r="AE252" i="157" s="1"/>
  <c r="HD249" i="157"/>
  <c r="HC249" i="157"/>
  <c r="HC248" i="157"/>
  <c r="HD247" i="157"/>
  <c r="HC247" i="157"/>
  <c r="HD246" i="157"/>
  <c r="HC246" i="157"/>
  <c r="HC245" i="157"/>
  <c r="HC244" i="157"/>
  <c r="HD242" i="157"/>
  <c r="HC242" i="157"/>
  <c r="HD241" i="157"/>
  <c r="HC241" i="157"/>
  <c r="HD238" i="157"/>
  <c r="HC238" i="157"/>
  <c r="HD237" i="157"/>
  <c r="HC237" i="157"/>
  <c r="HD236" i="157"/>
  <c r="HC236" i="157"/>
  <c r="HD235" i="157"/>
  <c r="HC235" i="157"/>
  <c r="HD234" i="157"/>
  <c r="HC234" i="157"/>
  <c r="HD233" i="157"/>
  <c r="HC233" i="157"/>
  <c r="HC232" i="157"/>
  <c r="HC231" i="157"/>
  <c r="HD229" i="157"/>
  <c r="HC229" i="157"/>
  <c r="GD228" i="157"/>
  <c r="HD227" i="157"/>
  <c r="HC227" i="157"/>
  <c r="HD226" i="157"/>
  <c r="HC226" i="157"/>
  <c r="HD225" i="157"/>
  <c r="HC225" i="157"/>
  <c r="HD224" i="157"/>
  <c r="HC224" i="157"/>
  <c r="HD223" i="157"/>
  <c r="HC223" i="157"/>
  <c r="HD222" i="157"/>
  <c r="HC222" i="157"/>
  <c r="HD221" i="157"/>
  <c r="HC221" i="157"/>
  <c r="HD220" i="157"/>
  <c r="HC220" i="157"/>
  <c r="HD219" i="157"/>
  <c r="HC219" i="157"/>
  <c r="HD218" i="157"/>
  <c r="HC218" i="157"/>
  <c r="HD217" i="157"/>
  <c r="HC217" i="157"/>
  <c r="HD216" i="157"/>
  <c r="HC216" i="157"/>
  <c r="HD215" i="157"/>
  <c r="HC215" i="157"/>
  <c r="HD214" i="157"/>
  <c r="HC214" i="157"/>
  <c r="HD213" i="157"/>
  <c r="HC213" i="157"/>
  <c r="HD212" i="157"/>
  <c r="HC212" i="157"/>
  <c r="HD211" i="157"/>
  <c r="HC211" i="157"/>
  <c r="HD210" i="157"/>
  <c r="HC210" i="157"/>
  <c r="HD209" i="157"/>
  <c r="HC209" i="157"/>
  <c r="HD208" i="157"/>
  <c r="HC208" i="157"/>
  <c r="HD207" i="157"/>
  <c r="HC207" i="157"/>
  <c r="HD206" i="157"/>
  <c r="HC206" i="157"/>
  <c r="HD205" i="157"/>
  <c r="HC205" i="157"/>
  <c r="GD204" i="157"/>
  <c r="HD203" i="157"/>
  <c r="HC203" i="157"/>
  <c r="GD202" i="157"/>
  <c r="HD201" i="157"/>
  <c r="HC201" i="157"/>
  <c r="HD200" i="157"/>
  <c r="HC200" i="157"/>
  <c r="HD199" i="157"/>
  <c r="HC199" i="157"/>
  <c r="HD198" i="157"/>
  <c r="HC198" i="157"/>
  <c r="HD197" i="157"/>
  <c r="HC197" i="157"/>
  <c r="HD196" i="157"/>
  <c r="HC196" i="157"/>
  <c r="HD195" i="157"/>
  <c r="HC195" i="157"/>
  <c r="HD194" i="157"/>
  <c r="HC194" i="157"/>
  <c r="GD193" i="157"/>
  <c r="HD192" i="157"/>
  <c r="HC192" i="157"/>
  <c r="HD191" i="157"/>
  <c r="HC191" i="157"/>
  <c r="HD190" i="157"/>
  <c r="HC190" i="157"/>
  <c r="HD189" i="157"/>
  <c r="HC189" i="157"/>
  <c r="HD188" i="157"/>
  <c r="HC188" i="157"/>
  <c r="HD187" i="157"/>
  <c r="HC187" i="157"/>
  <c r="HD186" i="157"/>
  <c r="HC186" i="157"/>
  <c r="HD185" i="157"/>
  <c r="HC185" i="157"/>
  <c r="DW185" i="157"/>
  <c r="HD184" i="157"/>
  <c r="HC184" i="157"/>
  <c r="HE170" i="157"/>
  <c r="FU169" i="157"/>
  <c r="EK169" i="157"/>
  <c r="DA169" i="157"/>
  <c r="BQ169" i="157"/>
  <c r="HE169" i="157" s="1"/>
  <c r="AG169" i="157"/>
  <c r="HE167" i="157"/>
  <c r="FT166" i="157"/>
  <c r="FS166" i="157"/>
  <c r="EJ166" i="157"/>
  <c r="EI166" i="157"/>
  <c r="CZ166" i="157"/>
  <c r="CY166" i="157"/>
  <c r="BP166" i="157"/>
  <c r="BO166" i="157"/>
  <c r="AF166" i="157"/>
  <c r="AE166" i="157"/>
  <c r="HD163" i="157"/>
  <c r="HC163" i="157"/>
  <c r="GB163" i="157"/>
  <c r="GB249" i="157" s="1"/>
  <c r="ER163" i="157"/>
  <c r="ER249" i="157" s="1"/>
  <c r="EQ163" i="157"/>
  <c r="EQ249" i="157" s="1"/>
  <c r="DH163" i="157"/>
  <c r="DH249" i="157" s="1"/>
  <c r="DG163" i="157"/>
  <c r="DG249" i="157" s="1"/>
  <c r="BX163" i="157"/>
  <c r="BX249" i="157" s="1"/>
  <c r="BW163" i="157"/>
  <c r="BW249" i="157" s="1"/>
  <c r="AN163" i="157"/>
  <c r="AN249" i="157" s="1"/>
  <c r="AM163" i="157"/>
  <c r="AM249" i="157" s="1"/>
  <c r="D163" i="157"/>
  <c r="D249" i="157" s="1"/>
  <c r="C163" i="157"/>
  <c r="C249" i="157" s="1"/>
  <c r="HC162" i="157"/>
  <c r="GB162" i="157"/>
  <c r="GB248" i="157" s="1"/>
  <c r="ER162" i="157"/>
  <c r="ER248" i="157" s="1"/>
  <c r="EQ162" i="157"/>
  <c r="EQ248" i="157" s="1"/>
  <c r="DH162" i="157"/>
  <c r="DH248" i="157" s="1"/>
  <c r="DG162" i="157"/>
  <c r="DG248" i="157" s="1"/>
  <c r="BX162" i="157"/>
  <c r="BX248" i="157" s="1"/>
  <c r="BW162" i="157"/>
  <c r="BW248" i="157" s="1"/>
  <c r="AN162" i="157"/>
  <c r="AN248" i="157" s="1"/>
  <c r="AM162" i="157"/>
  <c r="AM248" i="157" s="1"/>
  <c r="D162" i="157"/>
  <c r="D248" i="157" s="1"/>
  <c r="C162" i="157"/>
  <c r="C248" i="157" s="1"/>
  <c r="HD161" i="157"/>
  <c r="HC161" i="157"/>
  <c r="GB161" i="157"/>
  <c r="GB247" i="157" s="1"/>
  <c r="ER161" i="157"/>
  <c r="ER247" i="157" s="1"/>
  <c r="EQ161" i="157"/>
  <c r="EQ247" i="157" s="1"/>
  <c r="DH161" i="157"/>
  <c r="DH247" i="157" s="1"/>
  <c r="DG161" i="157"/>
  <c r="DG247" i="157" s="1"/>
  <c r="BX161" i="157"/>
  <c r="BX247" i="157" s="1"/>
  <c r="BW161" i="157"/>
  <c r="BW247" i="157" s="1"/>
  <c r="AN161" i="157"/>
  <c r="AN247" i="157" s="1"/>
  <c r="AM161" i="157"/>
  <c r="AM247" i="157" s="1"/>
  <c r="D161" i="157"/>
  <c r="D247" i="157" s="1"/>
  <c r="C161" i="157"/>
  <c r="C247" i="157" s="1"/>
  <c r="HD160" i="157"/>
  <c r="HC160" i="157"/>
  <c r="GB160" i="157"/>
  <c r="GB246" i="157" s="1"/>
  <c r="ER160" i="157"/>
  <c r="ER246" i="157" s="1"/>
  <c r="EQ160" i="157"/>
  <c r="EQ246" i="157" s="1"/>
  <c r="DH160" i="157"/>
  <c r="DH246" i="157" s="1"/>
  <c r="DG160" i="157"/>
  <c r="DG246" i="157" s="1"/>
  <c r="BX160" i="157"/>
  <c r="BX246" i="157" s="1"/>
  <c r="BW160" i="157"/>
  <c r="BW246" i="157" s="1"/>
  <c r="AN160" i="157"/>
  <c r="AN246" i="157" s="1"/>
  <c r="AM160" i="157"/>
  <c r="AM246" i="157" s="1"/>
  <c r="D160" i="157"/>
  <c r="D246" i="157" s="1"/>
  <c r="C160" i="157"/>
  <c r="C246" i="157" s="1"/>
  <c r="HC159" i="157"/>
  <c r="GB159" i="157"/>
  <c r="GB245" i="157" s="1"/>
  <c r="ER159" i="157"/>
  <c r="ER245" i="157" s="1"/>
  <c r="EQ159" i="157"/>
  <c r="EQ245" i="157" s="1"/>
  <c r="DH159" i="157"/>
  <c r="DH245" i="157" s="1"/>
  <c r="DG159" i="157"/>
  <c r="DG245" i="157" s="1"/>
  <c r="BX159" i="157"/>
  <c r="BX245" i="157" s="1"/>
  <c r="BW159" i="157"/>
  <c r="BW245" i="157" s="1"/>
  <c r="AN159" i="157"/>
  <c r="AN245" i="157" s="1"/>
  <c r="AM159" i="157"/>
  <c r="AM245" i="157" s="1"/>
  <c r="D159" i="157"/>
  <c r="D245" i="157" s="1"/>
  <c r="C159" i="157"/>
  <c r="C245" i="157" s="1"/>
  <c r="HC158" i="157"/>
  <c r="GB158" i="157"/>
  <c r="GB244" i="157" s="1"/>
  <c r="ER158" i="157"/>
  <c r="ER244" i="157" s="1"/>
  <c r="EQ158" i="157"/>
  <c r="EQ244" i="157" s="1"/>
  <c r="DH158" i="157"/>
  <c r="DH244" i="157" s="1"/>
  <c r="DG158" i="157"/>
  <c r="DG244" i="157" s="1"/>
  <c r="BX158" i="157"/>
  <c r="BX244" i="157" s="1"/>
  <c r="BW158" i="157"/>
  <c r="BW244" i="157" s="1"/>
  <c r="AN158" i="157"/>
  <c r="AN244" i="157" s="1"/>
  <c r="AM158" i="157"/>
  <c r="AM244" i="157" s="1"/>
  <c r="D158" i="157"/>
  <c r="D244" i="157" s="1"/>
  <c r="C158" i="157"/>
  <c r="C244" i="157" s="1"/>
  <c r="GB157" i="157"/>
  <c r="GB243" i="157" s="1"/>
  <c r="ER157" i="157"/>
  <c r="ER243" i="157" s="1"/>
  <c r="EQ157" i="157"/>
  <c r="EQ243" i="157" s="1"/>
  <c r="DH157" i="157"/>
  <c r="DH243" i="157" s="1"/>
  <c r="DG157" i="157"/>
  <c r="DG243" i="157" s="1"/>
  <c r="BX157" i="157"/>
  <c r="BX243" i="157" s="1"/>
  <c r="BW157" i="157"/>
  <c r="BW243" i="157" s="1"/>
  <c r="AN157" i="157"/>
  <c r="AN243" i="157" s="1"/>
  <c r="AM157" i="157"/>
  <c r="AM243" i="157" s="1"/>
  <c r="D157" i="157"/>
  <c r="D243" i="157" s="1"/>
  <c r="C157" i="157"/>
  <c r="C243" i="157" s="1"/>
  <c r="HD156" i="157"/>
  <c r="HC156" i="157"/>
  <c r="GB156" i="157"/>
  <c r="GB242" i="157" s="1"/>
  <c r="ER156" i="157"/>
  <c r="ER242" i="157" s="1"/>
  <c r="EQ156" i="157"/>
  <c r="EQ242" i="157" s="1"/>
  <c r="DH156" i="157"/>
  <c r="DH242" i="157" s="1"/>
  <c r="DG156" i="157"/>
  <c r="DG242" i="157" s="1"/>
  <c r="BX156" i="157"/>
  <c r="BX242" i="157" s="1"/>
  <c r="BW156" i="157"/>
  <c r="BW242" i="157" s="1"/>
  <c r="AN156" i="157"/>
  <c r="AN242" i="157" s="1"/>
  <c r="AM156" i="157"/>
  <c r="AM242" i="157" s="1"/>
  <c r="D156" i="157"/>
  <c r="D242" i="157" s="1"/>
  <c r="C156" i="157"/>
  <c r="C242" i="157" s="1"/>
  <c r="HD155" i="157"/>
  <c r="HC155" i="157"/>
  <c r="GB155" i="157"/>
  <c r="GB241" i="157" s="1"/>
  <c r="ER155" i="157"/>
  <c r="ER241" i="157" s="1"/>
  <c r="EQ155" i="157"/>
  <c r="EQ241" i="157" s="1"/>
  <c r="DH155" i="157"/>
  <c r="DH241" i="157" s="1"/>
  <c r="DG155" i="157"/>
  <c r="DG241" i="157" s="1"/>
  <c r="BX155" i="157"/>
  <c r="BX241" i="157" s="1"/>
  <c r="BW155" i="157"/>
  <c r="BW241" i="157" s="1"/>
  <c r="AN155" i="157"/>
  <c r="AN241" i="157" s="1"/>
  <c r="AM155" i="157"/>
  <c r="AM241" i="157" s="1"/>
  <c r="D155" i="157"/>
  <c r="D241" i="157" s="1"/>
  <c r="C155" i="157"/>
  <c r="C241" i="157" s="1"/>
  <c r="GB154" i="157"/>
  <c r="GB240" i="157" s="1"/>
  <c r="ER154" i="157"/>
  <c r="ER240" i="157" s="1"/>
  <c r="EQ154" i="157"/>
  <c r="EQ240" i="157" s="1"/>
  <c r="DH154" i="157"/>
  <c r="DH240" i="157" s="1"/>
  <c r="DG154" i="157"/>
  <c r="DG240" i="157" s="1"/>
  <c r="BX154" i="157"/>
  <c r="BX240" i="157" s="1"/>
  <c r="BW154" i="157"/>
  <c r="BW240" i="157" s="1"/>
  <c r="AN154" i="157"/>
  <c r="AN240" i="157" s="1"/>
  <c r="AM154" i="157"/>
  <c r="AM240" i="157" s="1"/>
  <c r="D154" i="157"/>
  <c r="D240" i="157" s="1"/>
  <c r="C154" i="157"/>
  <c r="C240" i="157" s="1"/>
  <c r="GB153" i="157"/>
  <c r="GB239" i="157" s="1"/>
  <c r="ER153" i="157"/>
  <c r="ER239" i="157" s="1"/>
  <c r="EQ153" i="157"/>
  <c r="EQ239" i="157" s="1"/>
  <c r="DH153" i="157"/>
  <c r="DH239" i="157" s="1"/>
  <c r="DG153" i="157"/>
  <c r="DG239" i="157" s="1"/>
  <c r="BX153" i="157"/>
  <c r="BX239" i="157" s="1"/>
  <c r="BW153" i="157"/>
  <c r="BW239" i="157" s="1"/>
  <c r="AN153" i="157"/>
  <c r="AN239" i="157" s="1"/>
  <c r="AM153" i="157"/>
  <c r="AM239" i="157" s="1"/>
  <c r="D153" i="157"/>
  <c r="D239" i="157" s="1"/>
  <c r="C153" i="157"/>
  <c r="C239" i="157" s="1"/>
  <c r="HD152" i="157"/>
  <c r="HC152" i="157"/>
  <c r="GB152" i="157"/>
  <c r="GB238" i="157" s="1"/>
  <c r="ER152" i="157"/>
  <c r="ER238" i="157" s="1"/>
  <c r="EQ152" i="157"/>
  <c r="EQ238" i="157" s="1"/>
  <c r="DH152" i="157"/>
  <c r="DH238" i="157" s="1"/>
  <c r="DG152" i="157"/>
  <c r="DG238" i="157" s="1"/>
  <c r="BX152" i="157"/>
  <c r="BX238" i="157" s="1"/>
  <c r="BW152" i="157"/>
  <c r="BW238" i="157" s="1"/>
  <c r="AN152" i="157"/>
  <c r="AN238" i="157" s="1"/>
  <c r="AM152" i="157"/>
  <c r="AM238" i="157" s="1"/>
  <c r="D152" i="157"/>
  <c r="D238" i="157" s="1"/>
  <c r="C152" i="157"/>
  <c r="C238" i="157" s="1"/>
  <c r="HD151" i="157"/>
  <c r="HC151" i="157"/>
  <c r="GB151" i="157"/>
  <c r="GB237" i="157" s="1"/>
  <c r="ER151" i="157"/>
  <c r="ER237" i="157" s="1"/>
  <c r="EQ151" i="157"/>
  <c r="EQ237" i="157" s="1"/>
  <c r="DH151" i="157"/>
  <c r="DH237" i="157" s="1"/>
  <c r="DG151" i="157"/>
  <c r="DG237" i="157" s="1"/>
  <c r="BX151" i="157"/>
  <c r="BX237" i="157" s="1"/>
  <c r="BW151" i="157"/>
  <c r="BW237" i="157" s="1"/>
  <c r="AN151" i="157"/>
  <c r="AN237" i="157" s="1"/>
  <c r="AM151" i="157"/>
  <c r="AM237" i="157" s="1"/>
  <c r="D151" i="157"/>
  <c r="D237" i="157" s="1"/>
  <c r="C151" i="157"/>
  <c r="C237" i="157" s="1"/>
  <c r="HD150" i="157"/>
  <c r="HC150" i="157"/>
  <c r="GB150" i="157"/>
  <c r="GB236" i="157" s="1"/>
  <c r="ER150" i="157"/>
  <c r="ER236" i="157" s="1"/>
  <c r="EQ150" i="157"/>
  <c r="EQ236" i="157" s="1"/>
  <c r="DH150" i="157"/>
  <c r="DH236" i="157" s="1"/>
  <c r="DG150" i="157"/>
  <c r="DG236" i="157" s="1"/>
  <c r="BX150" i="157"/>
  <c r="BX236" i="157" s="1"/>
  <c r="BW150" i="157"/>
  <c r="BW236" i="157" s="1"/>
  <c r="AN150" i="157"/>
  <c r="AN236" i="157" s="1"/>
  <c r="AM150" i="157"/>
  <c r="AM236" i="157" s="1"/>
  <c r="D150" i="157"/>
  <c r="D236" i="157" s="1"/>
  <c r="C150" i="157"/>
  <c r="C236" i="157" s="1"/>
  <c r="HD149" i="157"/>
  <c r="HC149" i="157"/>
  <c r="GB149" i="157"/>
  <c r="GB235" i="157" s="1"/>
  <c r="ER149" i="157"/>
  <c r="ER235" i="157" s="1"/>
  <c r="EQ149" i="157"/>
  <c r="EQ235" i="157" s="1"/>
  <c r="DH149" i="157"/>
  <c r="DH235" i="157" s="1"/>
  <c r="DG149" i="157"/>
  <c r="DG235" i="157" s="1"/>
  <c r="BX149" i="157"/>
  <c r="BX235" i="157" s="1"/>
  <c r="BW149" i="157"/>
  <c r="BW235" i="157" s="1"/>
  <c r="AN149" i="157"/>
  <c r="AN235" i="157" s="1"/>
  <c r="AM149" i="157"/>
  <c r="AM235" i="157" s="1"/>
  <c r="D149" i="157"/>
  <c r="D235" i="157" s="1"/>
  <c r="C149" i="157"/>
  <c r="C235" i="157" s="1"/>
  <c r="HD148" i="157"/>
  <c r="HC148" i="157"/>
  <c r="GB148" i="157"/>
  <c r="GB234" i="157" s="1"/>
  <c r="ER148" i="157"/>
  <c r="ER234" i="157" s="1"/>
  <c r="EQ148" i="157"/>
  <c r="EQ234" i="157" s="1"/>
  <c r="DH148" i="157"/>
  <c r="DH234" i="157" s="1"/>
  <c r="DG148" i="157"/>
  <c r="DG234" i="157" s="1"/>
  <c r="BX148" i="157"/>
  <c r="BX234" i="157" s="1"/>
  <c r="BW148" i="157"/>
  <c r="BW234" i="157" s="1"/>
  <c r="AN148" i="157"/>
  <c r="AN234" i="157" s="1"/>
  <c r="AM148" i="157"/>
  <c r="AM234" i="157" s="1"/>
  <c r="D148" i="157"/>
  <c r="D234" i="157" s="1"/>
  <c r="C148" i="157"/>
  <c r="C234" i="157" s="1"/>
  <c r="HD147" i="157"/>
  <c r="HC147" i="157"/>
  <c r="GB147" i="157"/>
  <c r="GB233" i="157" s="1"/>
  <c r="ER147" i="157"/>
  <c r="ER233" i="157" s="1"/>
  <c r="EQ147" i="157"/>
  <c r="EQ233" i="157" s="1"/>
  <c r="DH147" i="157"/>
  <c r="DH233" i="157" s="1"/>
  <c r="DG147" i="157"/>
  <c r="DG233" i="157" s="1"/>
  <c r="BX147" i="157"/>
  <c r="BX233" i="157" s="1"/>
  <c r="BW147" i="157"/>
  <c r="BW233" i="157" s="1"/>
  <c r="AN147" i="157"/>
  <c r="AN233" i="157" s="1"/>
  <c r="AM147" i="157"/>
  <c r="AM233" i="157" s="1"/>
  <c r="D147" i="157"/>
  <c r="D233" i="157" s="1"/>
  <c r="C147" i="157"/>
  <c r="C233" i="157" s="1"/>
  <c r="HC146" i="157"/>
  <c r="GB146" i="157"/>
  <c r="GB232" i="157" s="1"/>
  <c r="ES146" i="157"/>
  <c r="ER146" i="157"/>
  <c r="ER232" i="157" s="1"/>
  <c r="EQ146" i="157"/>
  <c r="EQ232" i="157" s="1"/>
  <c r="DH146" i="157"/>
  <c r="DH232" i="157" s="1"/>
  <c r="DG146" i="157"/>
  <c r="DG232" i="157" s="1"/>
  <c r="BX146" i="157"/>
  <c r="BX232" i="157" s="1"/>
  <c r="BW146" i="157"/>
  <c r="BW232" i="157" s="1"/>
  <c r="AN146" i="157"/>
  <c r="AN232" i="157" s="1"/>
  <c r="AM146" i="157"/>
  <c r="AM232" i="157" s="1"/>
  <c r="D146" i="157"/>
  <c r="D232" i="157" s="1"/>
  <c r="C146" i="157"/>
  <c r="C232" i="157" s="1"/>
  <c r="HC145" i="157"/>
  <c r="GB145" i="157"/>
  <c r="GB231" i="157" s="1"/>
  <c r="ER145" i="157"/>
  <c r="EQ145" i="157"/>
  <c r="EQ231" i="157" s="1"/>
  <c r="DH145" i="157"/>
  <c r="DH231" i="157" s="1"/>
  <c r="DG145" i="157"/>
  <c r="BX145" i="157"/>
  <c r="BW145" i="157"/>
  <c r="BW231" i="157" s="1"/>
  <c r="AN145" i="157"/>
  <c r="AN231" i="157" s="1"/>
  <c r="AM145" i="157"/>
  <c r="D145" i="157"/>
  <c r="C145" i="157"/>
  <c r="C231" i="157" s="1"/>
  <c r="GB144" i="157"/>
  <c r="ER144" i="157"/>
  <c r="EQ144" i="157"/>
  <c r="EQ230" i="157" s="1"/>
  <c r="DH144" i="157"/>
  <c r="DG144" i="157"/>
  <c r="DG230" i="157" s="1"/>
  <c r="BX144" i="157"/>
  <c r="BW144" i="157"/>
  <c r="BW230" i="157" s="1"/>
  <c r="AN144" i="157"/>
  <c r="D144" i="157"/>
  <c r="HD143" i="157"/>
  <c r="HC143" i="157"/>
  <c r="GB143" i="157"/>
  <c r="ER143" i="157"/>
  <c r="EQ143" i="157"/>
  <c r="EQ229" i="157" s="1"/>
  <c r="DH143" i="157"/>
  <c r="DG143" i="157"/>
  <c r="DG229" i="157" s="1"/>
  <c r="BX143" i="157"/>
  <c r="BW143" i="157"/>
  <c r="BW229" i="157" s="1"/>
  <c r="AN143" i="157"/>
  <c r="AM143" i="157"/>
  <c r="AM229" i="157" s="1"/>
  <c r="D143" i="157"/>
  <c r="C143" i="157"/>
  <c r="C229" i="157" s="1"/>
  <c r="GD142" i="157"/>
  <c r="HD141" i="157"/>
  <c r="HC141" i="157"/>
  <c r="GC141" i="157"/>
  <c r="GB141" i="157"/>
  <c r="GB227" i="157" s="1"/>
  <c r="ER141" i="157"/>
  <c r="EQ141" i="157"/>
  <c r="EQ227" i="157" s="1"/>
  <c r="DH141" i="157"/>
  <c r="DG141" i="157"/>
  <c r="DG227" i="157" s="1"/>
  <c r="BX141" i="157"/>
  <c r="BW141" i="157"/>
  <c r="BW227" i="157" s="1"/>
  <c r="AN141" i="157"/>
  <c r="AM141" i="157"/>
  <c r="AM227" i="157" s="1"/>
  <c r="D141" i="157"/>
  <c r="C141" i="157"/>
  <c r="C227" i="157" s="1"/>
  <c r="HD140" i="157"/>
  <c r="HC140" i="157"/>
  <c r="GB140" i="157"/>
  <c r="ER140" i="157"/>
  <c r="ER226" i="157" s="1"/>
  <c r="EQ140" i="157"/>
  <c r="DH140" i="157"/>
  <c r="DH226" i="157" s="1"/>
  <c r="DG140" i="157"/>
  <c r="BY140" i="157"/>
  <c r="BX140" i="157"/>
  <c r="BX226" i="157" s="1"/>
  <c r="BW140" i="157"/>
  <c r="AN140" i="157"/>
  <c r="AN226" i="157" s="1"/>
  <c r="AM140" i="157"/>
  <c r="E140" i="157"/>
  <c r="D140" i="157"/>
  <c r="D226" i="157" s="1"/>
  <c r="C140" i="157"/>
  <c r="HD139" i="157"/>
  <c r="HC139" i="157"/>
  <c r="GB139" i="157"/>
  <c r="GB225" i="157" s="1"/>
  <c r="ER139" i="157"/>
  <c r="EQ139" i="157"/>
  <c r="EQ225" i="157" s="1"/>
  <c r="DH139" i="157"/>
  <c r="DG139" i="157"/>
  <c r="DG225" i="157" s="1"/>
  <c r="BX139" i="157"/>
  <c r="BX225" i="157" s="1"/>
  <c r="BW139" i="157"/>
  <c r="AN139" i="157"/>
  <c r="AN225" i="157" s="1"/>
  <c r="AM139" i="157"/>
  <c r="AM225" i="157" s="1"/>
  <c r="D139" i="157"/>
  <c r="D225" i="157" s="1"/>
  <c r="C139" i="157"/>
  <c r="C225" i="157" s="1"/>
  <c r="HD138" i="157"/>
  <c r="HC138" i="157"/>
  <c r="GB138" i="157"/>
  <c r="GB224" i="157" s="1"/>
  <c r="ER138" i="157"/>
  <c r="ER224" i="157" s="1"/>
  <c r="EQ138" i="157"/>
  <c r="EQ224" i="157" s="1"/>
  <c r="DH138" i="157"/>
  <c r="DH224" i="157" s="1"/>
  <c r="DG138" i="157"/>
  <c r="DG224" i="157" s="1"/>
  <c r="BX138" i="157"/>
  <c r="BX224" i="157" s="1"/>
  <c r="BW138" i="157"/>
  <c r="BW224" i="157" s="1"/>
  <c r="AN138" i="157"/>
  <c r="AN224" i="157" s="1"/>
  <c r="AM138" i="157"/>
  <c r="AM224" i="157" s="1"/>
  <c r="D138" i="157"/>
  <c r="D224" i="157" s="1"/>
  <c r="C138" i="157"/>
  <c r="C224" i="157" s="1"/>
  <c r="HD137" i="157"/>
  <c r="HC137" i="157"/>
  <c r="GB137" i="157"/>
  <c r="GB223" i="157" s="1"/>
  <c r="ER137" i="157"/>
  <c r="ER223" i="157" s="1"/>
  <c r="EQ137" i="157"/>
  <c r="EQ223" i="157" s="1"/>
  <c r="DH137" i="157"/>
  <c r="DH223" i="157" s="1"/>
  <c r="DG137" i="157"/>
  <c r="DG223" i="157" s="1"/>
  <c r="BX137" i="157"/>
  <c r="BX223" i="157" s="1"/>
  <c r="BW137" i="157"/>
  <c r="BW223" i="157" s="1"/>
  <c r="AO137" i="157"/>
  <c r="AN137" i="157"/>
  <c r="AN223" i="157" s="1"/>
  <c r="AM137" i="157"/>
  <c r="AM223" i="157" s="1"/>
  <c r="D137" i="157"/>
  <c r="D223" i="157" s="1"/>
  <c r="C137" i="157"/>
  <c r="C223" i="157" s="1"/>
  <c r="HD136" i="157"/>
  <c r="HC136" i="157"/>
  <c r="GB136" i="157"/>
  <c r="GB222" i="157" s="1"/>
  <c r="ER136" i="157"/>
  <c r="ER222" i="157" s="1"/>
  <c r="EQ136" i="157"/>
  <c r="EQ222" i="157" s="1"/>
  <c r="DH136" i="157"/>
  <c r="DH222" i="157" s="1"/>
  <c r="DG136" i="157"/>
  <c r="DG222" i="157" s="1"/>
  <c r="BX136" i="157"/>
  <c r="BX222" i="157" s="1"/>
  <c r="BW136" i="157"/>
  <c r="BW222" i="157" s="1"/>
  <c r="AN136" i="157"/>
  <c r="AN222" i="157" s="1"/>
  <c r="AM136" i="157"/>
  <c r="AM222" i="157" s="1"/>
  <c r="D136" i="157"/>
  <c r="D222" i="157" s="1"/>
  <c r="C136" i="157"/>
  <c r="C222" i="157" s="1"/>
  <c r="HD135" i="157"/>
  <c r="HC135" i="157"/>
  <c r="GB135" i="157"/>
  <c r="GB221" i="157" s="1"/>
  <c r="ER135" i="157"/>
  <c r="ER221" i="157" s="1"/>
  <c r="EQ135" i="157"/>
  <c r="EQ221" i="157" s="1"/>
  <c r="DH135" i="157"/>
  <c r="DH221" i="157" s="1"/>
  <c r="DG135" i="157"/>
  <c r="DG221" i="157" s="1"/>
  <c r="BX135" i="157"/>
  <c r="BX221" i="157" s="1"/>
  <c r="BW135" i="157"/>
  <c r="BW221" i="157" s="1"/>
  <c r="AO135" i="157"/>
  <c r="AN135" i="157"/>
  <c r="AN221" i="157" s="1"/>
  <c r="AM135" i="157"/>
  <c r="AM221" i="157" s="1"/>
  <c r="D135" i="157"/>
  <c r="D221" i="157" s="1"/>
  <c r="C135" i="157"/>
  <c r="C221" i="157" s="1"/>
  <c r="HD134" i="157"/>
  <c r="HC134" i="157"/>
  <c r="GB134" i="157"/>
  <c r="GB220" i="157" s="1"/>
  <c r="ER134" i="157"/>
  <c r="ER220" i="157" s="1"/>
  <c r="EQ134" i="157"/>
  <c r="EQ220" i="157" s="1"/>
  <c r="DH134" i="157"/>
  <c r="DH220" i="157" s="1"/>
  <c r="DG134" i="157"/>
  <c r="DG220" i="157" s="1"/>
  <c r="BY134" i="157"/>
  <c r="BX134" i="157"/>
  <c r="BX220" i="157" s="1"/>
  <c r="BW134" i="157"/>
  <c r="BW220" i="157" s="1"/>
  <c r="AN134" i="157"/>
  <c r="AN220" i="157" s="1"/>
  <c r="AM134" i="157"/>
  <c r="AM220" i="157" s="1"/>
  <c r="D134" i="157"/>
  <c r="D220" i="157" s="1"/>
  <c r="C134" i="157"/>
  <c r="C220" i="157" s="1"/>
  <c r="HD133" i="157"/>
  <c r="HC133" i="157"/>
  <c r="GB133" i="157"/>
  <c r="GB219" i="157" s="1"/>
  <c r="ER133" i="157"/>
  <c r="ER219" i="157" s="1"/>
  <c r="EQ133" i="157"/>
  <c r="EQ219" i="157" s="1"/>
  <c r="DH133" i="157"/>
  <c r="DH219" i="157" s="1"/>
  <c r="DG133" i="157"/>
  <c r="DG219" i="157" s="1"/>
  <c r="BX133" i="157"/>
  <c r="BX219" i="157" s="1"/>
  <c r="BW133" i="157"/>
  <c r="BW219" i="157" s="1"/>
  <c r="AN133" i="157"/>
  <c r="AN219" i="157" s="1"/>
  <c r="AM133" i="157"/>
  <c r="AM219" i="157" s="1"/>
  <c r="D133" i="157"/>
  <c r="D219" i="157" s="1"/>
  <c r="C133" i="157"/>
  <c r="C219" i="157" s="1"/>
  <c r="HD132" i="157"/>
  <c r="HC132" i="157"/>
  <c r="GB132" i="157"/>
  <c r="GB218" i="157" s="1"/>
  <c r="ER132" i="157"/>
  <c r="ER218" i="157" s="1"/>
  <c r="EQ132" i="157"/>
  <c r="EQ218" i="157" s="1"/>
  <c r="DH132" i="157"/>
  <c r="DH218" i="157" s="1"/>
  <c r="DG132" i="157"/>
  <c r="DG218" i="157" s="1"/>
  <c r="BX132" i="157"/>
  <c r="BX218" i="157" s="1"/>
  <c r="BW132" i="157"/>
  <c r="BW218" i="157" s="1"/>
  <c r="AN132" i="157"/>
  <c r="AN218" i="157" s="1"/>
  <c r="AM132" i="157"/>
  <c r="AM218" i="157" s="1"/>
  <c r="D132" i="157"/>
  <c r="D218" i="157" s="1"/>
  <c r="C132" i="157"/>
  <c r="C218" i="157" s="1"/>
  <c r="HD131" i="157"/>
  <c r="HC131" i="157"/>
  <c r="GB131" i="157"/>
  <c r="GB217" i="157" s="1"/>
  <c r="ER131" i="157"/>
  <c r="ER217" i="157" s="1"/>
  <c r="EQ131" i="157"/>
  <c r="EQ217" i="157" s="1"/>
  <c r="DH131" i="157"/>
  <c r="DH217" i="157" s="1"/>
  <c r="DG131" i="157"/>
  <c r="DG217" i="157" s="1"/>
  <c r="BX131" i="157"/>
  <c r="BX217" i="157" s="1"/>
  <c r="BW131" i="157"/>
  <c r="BW217" i="157" s="1"/>
  <c r="AN131" i="157"/>
  <c r="AN217" i="157" s="1"/>
  <c r="AM131" i="157"/>
  <c r="AM217" i="157" s="1"/>
  <c r="D131" i="157"/>
  <c r="D217" i="157" s="1"/>
  <c r="C131" i="157"/>
  <c r="C217" i="157" s="1"/>
  <c r="HD130" i="157"/>
  <c r="HC130" i="157"/>
  <c r="GB130" i="157"/>
  <c r="GB216" i="157" s="1"/>
  <c r="ER130" i="157"/>
  <c r="ER216" i="157" s="1"/>
  <c r="EQ130" i="157"/>
  <c r="EQ216" i="157" s="1"/>
  <c r="DH130" i="157"/>
  <c r="DH216" i="157" s="1"/>
  <c r="DG130" i="157"/>
  <c r="DG216" i="157" s="1"/>
  <c r="BX130" i="157"/>
  <c r="BX216" i="157" s="1"/>
  <c r="BW130" i="157"/>
  <c r="BW216" i="157" s="1"/>
  <c r="AN130" i="157"/>
  <c r="AN216" i="157" s="1"/>
  <c r="AM130" i="157"/>
  <c r="AM216" i="157" s="1"/>
  <c r="D130" i="157"/>
  <c r="D216" i="157" s="1"/>
  <c r="C130" i="157"/>
  <c r="C216" i="157" s="1"/>
  <c r="HD129" i="157"/>
  <c r="HC129" i="157"/>
  <c r="GB129" i="157"/>
  <c r="GB215" i="157" s="1"/>
  <c r="ER129" i="157"/>
  <c r="ER215" i="157" s="1"/>
  <c r="EQ129" i="157"/>
  <c r="EQ215" i="157" s="1"/>
  <c r="DH129" i="157"/>
  <c r="DH215" i="157" s="1"/>
  <c r="DG129" i="157"/>
  <c r="DG215" i="157" s="1"/>
  <c r="BX129" i="157"/>
  <c r="BX215" i="157" s="1"/>
  <c r="BW129" i="157"/>
  <c r="BW215" i="157" s="1"/>
  <c r="AN129" i="157"/>
  <c r="AN215" i="157" s="1"/>
  <c r="AM129" i="157"/>
  <c r="AM215" i="157" s="1"/>
  <c r="D129" i="157"/>
  <c r="D215" i="157" s="1"/>
  <c r="C129" i="157"/>
  <c r="C215" i="157" s="1"/>
  <c r="HD128" i="157"/>
  <c r="HC128" i="157"/>
  <c r="GB128" i="157"/>
  <c r="GB214" i="157" s="1"/>
  <c r="ER128" i="157"/>
  <c r="ER214" i="157" s="1"/>
  <c r="EQ128" i="157"/>
  <c r="EQ214" i="157" s="1"/>
  <c r="DH128" i="157"/>
  <c r="DH214" i="157" s="1"/>
  <c r="DG128" i="157"/>
  <c r="DG214" i="157" s="1"/>
  <c r="BX128" i="157"/>
  <c r="BX214" i="157" s="1"/>
  <c r="BW128" i="157"/>
  <c r="BW214" i="157" s="1"/>
  <c r="AN128" i="157"/>
  <c r="AN214" i="157" s="1"/>
  <c r="AM128" i="157"/>
  <c r="AM214" i="157" s="1"/>
  <c r="D128" i="157"/>
  <c r="D214" i="157" s="1"/>
  <c r="C128" i="157"/>
  <c r="C214" i="157" s="1"/>
  <c r="HD127" i="157"/>
  <c r="HC127" i="157"/>
  <c r="GB127" i="157"/>
  <c r="GB213" i="157" s="1"/>
  <c r="ER127" i="157"/>
  <c r="ER213" i="157" s="1"/>
  <c r="EQ127" i="157"/>
  <c r="EQ213" i="157" s="1"/>
  <c r="DH127" i="157"/>
  <c r="DH213" i="157" s="1"/>
  <c r="DG127" i="157"/>
  <c r="DG213" i="157" s="1"/>
  <c r="BX127" i="157"/>
  <c r="BX213" i="157" s="1"/>
  <c r="BW127" i="157"/>
  <c r="BW213" i="157" s="1"/>
  <c r="AN127" i="157"/>
  <c r="AN213" i="157" s="1"/>
  <c r="AM127" i="157"/>
  <c r="AM213" i="157" s="1"/>
  <c r="D127" i="157"/>
  <c r="D213" i="157" s="1"/>
  <c r="C127" i="157"/>
  <c r="C213" i="157" s="1"/>
  <c r="HD126" i="157"/>
  <c r="HC126" i="157"/>
  <c r="GB126" i="157"/>
  <c r="GB212" i="157" s="1"/>
  <c r="ER126" i="157"/>
  <c r="ER212" i="157" s="1"/>
  <c r="EQ126" i="157"/>
  <c r="EQ212" i="157" s="1"/>
  <c r="DH126" i="157"/>
  <c r="DH212" i="157" s="1"/>
  <c r="DG126" i="157"/>
  <c r="DG212" i="157" s="1"/>
  <c r="BX126" i="157"/>
  <c r="BX212" i="157" s="1"/>
  <c r="BW126" i="157"/>
  <c r="BW212" i="157" s="1"/>
  <c r="AO126" i="157"/>
  <c r="AN126" i="157"/>
  <c r="AN212" i="157" s="1"/>
  <c r="AM126" i="157"/>
  <c r="AM212" i="157" s="1"/>
  <c r="D126" i="157"/>
  <c r="D212" i="157" s="1"/>
  <c r="C126" i="157"/>
  <c r="C212" i="157" s="1"/>
  <c r="HD125" i="157"/>
  <c r="HC125" i="157"/>
  <c r="GB125" i="157"/>
  <c r="GB211" i="157" s="1"/>
  <c r="ER125" i="157"/>
  <c r="ER211" i="157" s="1"/>
  <c r="EQ125" i="157"/>
  <c r="EQ211" i="157" s="1"/>
  <c r="DH125" i="157"/>
  <c r="DH211" i="157" s="1"/>
  <c r="DG125" i="157"/>
  <c r="DG211" i="157" s="1"/>
  <c r="BX125" i="157"/>
  <c r="BX211" i="157" s="1"/>
  <c r="BW125" i="157"/>
  <c r="BW211" i="157" s="1"/>
  <c r="AN125" i="157"/>
  <c r="AN211" i="157" s="1"/>
  <c r="AM125" i="157"/>
  <c r="AM211" i="157" s="1"/>
  <c r="D125" i="157"/>
  <c r="D211" i="157" s="1"/>
  <c r="C125" i="157"/>
  <c r="C211" i="157" s="1"/>
  <c r="HD124" i="157"/>
  <c r="HC124" i="157"/>
  <c r="GB124" i="157"/>
  <c r="GB210" i="157" s="1"/>
  <c r="ER124" i="157"/>
  <c r="ER210" i="157" s="1"/>
  <c r="EQ124" i="157"/>
  <c r="EQ210" i="157" s="1"/>
  <c r="DH124" i="157"/>
  <c r="DH210" i="157" s="1"/>
  <c r="DG124" i="157"/>
  <c r="DG210" i="157" s="1"/>
  <c r="BX124" i="157"/>
  <c r="BX210" i="157" s="1"/>
  <c r="BW124" i="157"/>
  <c r="BW210" i="157" s="1"/>
  <c r="AO124" i="157"/>
  <c r="AN124" i="157"/>
  <c r="AN210" i="157" s="1"/>
  <c r="AM124" i="157"/>
  <c r="AM210" i="157" s="1"/>
  <c r="D124" i="157"/>
  <c r="D210" i="157" s="1"/>
  <c r="C124" i="157"/>
  <c r="C210" i="157" s="1"/>
  <c r="HD123" i="157"/>
  <c r="HC123" i="157"/>
  <c r="GB123" i="157"/>
  <c r="GB209" i="157" s="1"/>
  <c r="ER123" i="157"/>
  <c r="ER209" i="157" s="1"/>
  <c r="EQ123" i="157"/>
  <c r="EQ209" i="157" s="1"/>
  <c r="DH123" i="157"/>
  <c r="DH209" i="157" s="1"/>
  <c r="DG123" i="157"/>
  <c r="DG209" i="157" s="1"/>
  <c r="BY123" i="157"/>
  <c r="BX123" i="157"/>
  <c r="BX209" i="157" s="1"/>
  <c r="BW123" i="157"/>
  <c r="BW209" i="157" s="1"/>
  <c r="AN123" i="157"/>
  <c r="AN209" i="157" s="1"/>
  <c r="AM123" i="157"/>
  <c r="AM209" i="157" s="1"/>
  <c r="D123" i="157"/>
  <c r="D209" i="157" s="1"/>
  <c r="C123" i="157"/>
  <c r="C209" i="157" s="1"/>
  <c r="HD122" i="157"/>
  <c r="HC122" i="157"/>
  <c r="GB122" i="157"/>
  <c r="GB208" i="157" s="1"/>
  <c r="ER122" i="157"/>
  <c r="ER208" i="157" s="1"/>
  <c r="EQ122" i="157"/>
  <c r="EQ208" i="157" s="1"/>
  <c r="DH122" i="157"/>
  <c r="DH208" i="157" s="1"/>
  <c r="DG122" i="157"/>
  <c r="DG208" i="157" s="1"/>
  <c r="BX122" i="157"/>
  <c r="BX208" i="157" s="1"/>
  <c r="BW122" i="157"/>
  <c r="BW208" i="157" s="1"/>
  <c r="AN122" i="157"/>
  <c r="AN208" i="157" s="1"/>
  <c r="AM122" i="157"/>
  <c r="AM208" i="157" s="1"/>
  <c r="D122" i="157"/>
  <c r="D208" i="157" s="1"/>
  <c r="C122" i="157"/>
  <c r="C208" i="157" s="1"/>
  <c r="HD121" i="157"/>
  <c r="HC121" i="157"/>
  <c r="GB121" i="157"/>
  <c r="GB207" i="157" s="1"/>
  <c r="ER121" i="157"/>
  <c r="ER207" i="157" s="1"/>
  <c r="EQ121" i="157"/>
  <c r="EQ207" i="157" s="1"/>
  <c r="DH121" i="157"/>
  <c r="DH207" i="157" s="1"/>
  <c r="DG121" i="157"/>
  <c r="DG207" i="157" s="1"/>
  <c r="BY121" i="157"/>
  <c r="BX121" i="157"/>
  <c r="BX207" i="157" s="1"/>
  <c r="BW121" i="157"/>
  <c r="BW207" i="157" s="1"/>
  <c r="AN121" i="157"/>
  <c r="AN207" i="157" s="1"/>
  <c r="AM121" i="157"/>
  <c r="AM207" i="157" s="1"/>
  <c r="D121" i="157"/>
  <c r="D207" i="157" s="1"/>
  <c r="C121" i="157"/>
  <c r="C207" i="157" s="1"/>
  <c r="HD120" i="157"/>
  <c r="HC120" i="157"/>
  <c r="GB120" i="157"/>
  <c r="GB206" i="157" s="1"/>
  <c r="ER120" i="157"/>
  <c r="ER206" i="157" s="1"/>
  <c r="EQ120" i="157"/>
  <c r="EQ206" i="157" s="1"/>
  <c r="DH120" i="157"/>
  <c r="DH206" i="157" s="1"/>
  <c r="DG120" i="157"/>
  <c r="DG206" i="157" s="1"/>
  <c r="BX120" i="157"/>
  <c r="BX206" i="157" s="1"/>
  <c r="BW120" i="157"/>
  <c r="BW206" i="157" s="1"/>
  <c r="AO120" i="157"/>
  <c r="AN120" i="157"/>
  <c r="AN206" i="157" s="1"/>
  <c r="AM120" i="157"/>
  <c r="AM206" i="157" s="1"/>
  <c r="D120" i="157"/>
  <c r="D206" i="157" s="1"/>
  <c r="C120" i="157"/>
  <c r="C206" i="157" s="1"/>
  <c r="HD119" i="157"/>
  <c r="HC119" i="157"/>
  <c r="GB119" i="157"/>
  <c r="GB205" i="157" s="1"/>
  <c r="ER119" i="157"/>
  <c r="ER205" i="157" s="1"/>
  <c r="EQ119" i="157"/>
  <c r="EQ205" i="157" s="1"/>
  <c r="DH119" i="157"/>
  <c r="DH205" i="157" s="1"/>
  <c r="DG119" i="157"/>
  <c r="DG205" i="157" s="1"/>
  <c r="BY119" i="157"/>
  <c r="BX119" i="157"/>
  <c r="BX205" i="157" s="1"/>
  <c r="BW119" i="157"/>
  <c r="BW205" i="157" s="1"/>
  <c r="AN119" i="157"/>
  <c r="AN205" i="157" s="1"/>
  <c r="AM119" i="157"/>
  <c r="AM205" i="157" s="1"/>
  <c r="D119" i="157"/>
  <c r="D205" i="157" s="1"/>
  <c r="C119" i="157"/>
  <c r="C205" i="157" s="1"/>
  <c r="GD118" i="157"/>
  <c r="HD117" i="157"/>
  <c r="HC117" i="157"/>
  <c r="GB117" i="157"/>
  <c r="GB203" i="157" s="1"/>
  <c r="ER117" i="157"/>
  <c r="ER203" i="157" s="1"/>
  <c r="EQ117" i="157"/>
  <c r="EQ203" i="157" s="1"/>
  <c r="DH117" i="157"/>
  <c r="DH203" i="157" s="1"/>
  <c r="DG117" i="157"/>
  <c r="DG203" i="157" s="1"/>
  <c r="BX117" i="157"/>
  <c r="BX203" i="157" s="1"/>
  <c r="BW117" i="157"/>
  <c r="BW203" i="157" s="1"/>
  <c r="AN117" i="157"/>
  <c r="AN203" i="157" s="1"/>
  <c r="AM117" i="157"/>
  <c r="AM203" i="157" s="1"/>
  <c r="D117" i="157"/>
  <c r="D203" i="157" s="1"/>
  <c r="C117" i="157"/>
  <c r="C203" i="157" s="1"/>
  <c r="GD116" i="157"/>
  <c r="HD115" i="157"/>
  <c r="HC115" i="157"/>
  <c r="GB115" i="157"/>
  <c r="GB201" i="157" s="1"/>
  <c r="ER115" i="157"/>
  <c r="ER201" i="157" s="1"/>
  <c r="EQ115" i="157"/>
  <c r="EQ201" i="157" s="1"/>
  <c r="DH115" i="157"/>
  <c r="DH201" i="157" s="1"/>
  <c r="DG115" i="157"/>
  <c r="DG201" i="157" s="1"/>
  <c r="BY115" i="157"/>
  <c r="BX115" i="157"/>
  <c r="BX201" i="157" s="1"/>
  <c r="BW115" i="157"/>
  <c r="BW201" i="157" s="1"/>
  <c r="AN115" i="157"/>
  <c r="AN201" i="157" s="1"/>
  <c r="AM115" i="157"/>
  <c r="AM201" i="157" s="1"/>
  <c r="D115" i="157"/>
  <c r="D201" i="157" s="1"/>
  <c r="C115" i="157"/>
  <c r="C201" i="157" s="1"/>
  <c r="HD114" i="157"/>
  <c r="HC114" i="157"/>
  <c r="GB114" i="157"/>
  <c r="GB200" i="157" s="1"/>
  <c r="ER114" i="157"/>
  <c r="ER200" i="157" s="1"/>
  <c r="EQ114" i="157"/>
  <c r="EQ200" i="157" s="1"/>
  <c r="DH114" i="157"/>
  <c r="DH200" i="157" s="1"/>
  <c r="DG114" i="157"/>
  <c r="DG200" i="157" s="1"/>
  <c r="BX114" i="157"/>
  <c r="BX200" i="157" s="1"/>
  <c r="BW114" i="157"/>
  <c r="BW200" i="157" s="1"/>
  <c r="AO114" i="157"/>
  <c r="AN114" i="157"/>
  <c r="AN200" i="157" s="1"/>
  <c r="AM114" i="157"/>
  <c r="AM200" i="157" s="1"/>
  <c r="D114" i="157"/>
  <c r="D200" i="157" s="1"/>
  <c r="C114" i="157"/>
  <c r="C200" i="157" s="1"/>
  <c r="HD113" i="157"/>
  <c r="HC113" i="157"/>
  <c r="GB113" i="157"/>
  <c r="GB199" i="157" s="1"/>
  <c r="ER113" i="157"/>
  <c r="ER199" i="157" s="1"/>
  <c r="EQ113" i="157"/>
  <c r="EQ199" i="157" s="1"/>
  <c r="DH113" i="157"/>
  <c r="DH199" i="157" s="1"/>
  <c r="DG113" i="157"/>
  <c r="DG199" i="157" s="1"/>
  <c r="BY113" i="157"/>
  <c r="BX113" i="157"/>
  <c r="BX199" i="157" s="1"/>
  <c r="BW113" i="157"/>
  <c r="BW199" i="157" s="1"/>
  <c r="AN113" i="157"/>
  <c r="AN199" i="157" s="1"/>
  <c r="AM113" i="157"/>
  <c r="AM199" i="157" s="1"/>
  <c r="D113" i="157"/>
  <c r="D199" i="157" s="1"/>
  <c r="C113" i="157"/>
  <c r="C199" i="157" s="1"/>
  <c r="HD112" i="157"/>
  <c r="HC112" i="157"/>
  <c r="GB112" i="157"/>
  <c r="GB198" i="157" s="1"/>
  <c r="ER112" i="157"/>
  <c r="ER198" i="157" s="1"/>
  <c r="EQ112" i="157"/>
  <c r="EQ198" i="157" s="1"/>
  <c r="DH112" i="157"/>
  <c r="DH198" i="157" s="1"/>
  <c r="DG112" i="157"/>
  <c r="DG198" i="157" s="1"/>
  <c r="BX112" i="157"/>
  <c r="BX198" i="157" s="1"/>
  <c r="BW112" i="157"/>
  <c r="BW198" i="157" s="1"/>
  <c r="AO112" i="157"/>
  <c r="AN112" i="157"/>
  <c r="AN198" i="157" s="1"/>
  <c r="AM112" i="157"/>
  <c r="AM198" i="157" s="1"/>
  <c r="D112" i="157"/>
  <c r="D198" i="157" s="1"/>
  <c r="C112" i="157"/>
  <c r="C198" i="157" s="1"/>
  <c r="HD111" i="157"/>
  <c r="HC111" i="157"/>
  <c r="GB111" i="157"/>
  <c r="GB197" i="157" s="1"/>
  <c r="ER111" i="157"/>
  <c r="ER197" i="157" s="1"/>
  <c r="EQ111" i="157"/>
  <c r="EQ197" i="157" s="1"/>
  <c r="DH111" i="157"/>
  <c r="DH197" i="157" s="1"/>
  <c r="DG111" i="157"/>
  <c r="DG197" i="157" s="1"/>
  <c r="BX111" i="157"/>
  <c r="BX197" i="157" s="1"/>
  <c r="BW111" i="157"/>
  <c r="BW197" i="157" s="1"/>
  <c r="AN111" i="157"/>
  <c r="AN197" i="157" s="1"/>
  <c r="AM111" i="157"/>
  <c r="AM197" i="157" s="1"/>
  <c r="D111" i="157"/>
  <c r="D197" i="157" s="1"/>
  <c r="C111" i="157"/>
  <c r="C197" i="157" s="1"/>
  <c r="HD110" i="157"/>
  <c r="HC110" i="157"/>
  <c r="GB110" i="157"/>
  <c r="GB196" i="157" s="1"/>
  <c r="ER110" i="157"/>
  <c r="ER196" i="157" s="1"/>
  <c r="EQ110" i="157"/>
  <c r="EQ196" i="157" s="1"/>
  <c r="DH110" i="157"/>
  <c r="DH196" i="157" s="1"/>
  <c r="DG110" i="157"/>
  <c r="DG196" i="157" s="1"/>
  <c r="BX110" i="157"/>
  <c r="BX196" i="157" s="1"/>
  <c r="BW110" i="157"/>
  <c r="BW196" i="157" s="1"/>
  <c r="AN110" i="157"/>
  <c r="AN196" i="157" s="1"/>
  <c r="AM110" i="157"/>
  <c r="AM196" i="157" s="1"/>
  <c r="D110" i="157"/>
  <c r="D196" i="157" s="1"/>
  <c r="C110" i="157"/>
  <c r="C196" i="157" s="1"/>
  <c r="HD109" i="157"/>
  <c r="HC109" i="157"/>
  <c r="GB109" i="157"/>
  <c r="GB195" i="157" s="1"/>
  <c r="ER109" i="157"/>
  <c r="ER195" i="157" s="1"/>
  <c r="EQ109" i="157"/>
  <c r="EQ195" i="157" s="1"/>
  <c r="DH109" i="157"/>
  <c r="DH195" i="157" s="1"/>
  <c r="DG109" i="157"/>
  <c r="DG195" i="157" s="1"/>
  <c r="BX109" i="157"/>
  <c r="BX195" i="157" s="1"/>
  <c r="BW109" i="157"/>
  <c r="BW195" i="157" s="1"/>
  <c r="AO109" i="157"/>
  <c r="AN109" i="157"/>
  <c r="AN195" i="157" s="1"/>
  <c r="AM109" i="157"/>
  <c r="AM195" i="157" s="1"/>
  <c r="D109" i="157"/>
  <c r="D195" i="157" s="1"/>
  <c r="C109" i="157"/>
  <c r="C195" i="157" s="1"/>
  <c r="HD108" i="157"/>
  <c r="HC108" i="157"/>
  <c r="GB108" i="157"/>
  <c r="GB194" i="157" s="1"/>
  <c r="ER108" i="157"/>
  <c r="ER194" i="157" s="1"/>
  <c r="EQ108" i="157"/>
  <c r="DH108" i="157"/>
  <c r="DH194" i="157" s="1"/>
  <c r="DG108" i="157"/>
  <c r="BY108" i="157"/>
  <c r="BX108" i="157"/>
  <c r="BX194" i="157" s="1"/>
  <c r="BW108" i="157"/>
  <c r="AN108" i="157"/>
  <c r="AN194" i="157" s="1"/>
  <c r="AM108" i="157"/>
  <c r="D108" i="157"/>
  <c r="D194" i="157" s="1"/>
  <c r="C108" i="157"/>
  <c r="GD107" i="157"/>
  <c r="HD106" i="157"/>
  <c r="HC106" i="157"/>
  <c r="GB106" i="157"/>
  <c r="GB192" i="157" s="1"/>
  <c r="ER106" i="157"/>
  <c r="ER192" i="157" s="1"/>
  <c r="EQ106" i="157"/>
  <c r="EQ192" i="157" s="1"/>
  <c r="DH106" i="157"/>
  <c r="DH192" i="157" s="1"/>
  <c r="DG106" i="157"/>
  <c r="DG192" i="157" s="1"/>
  <c r="BX106" i="157"/>
  <c r="BX192" i="157" s="1"/>
  <c r="BW106" i="157"/>
  <c r="BW192" i="157" s="1"/>
  <c r="AN106" i="157"/>
  <c r="AN192" i="157" s="1"/>
  <c r="AM106" i="157"/>
  <c r="AM192" i="157" s="1"/>
  <c r="D106" i="157"/>
  <c r="D192" i="157" s="1"/>
  <c r="C106" i="157"/>
  <c r="C192" i="157" s="1"/>
  <c r="HD105" i="157"/>
  <c r="HC105" i="157"/>
  <c r="GB105" i="157"/>
  <c r="GB191" i="157" s="1"/>
  <c r="ER105" i="157"/>
  <c r="ER191" i="157" s="1"/>
  <c r="EQ105" i="157"/>
  <c r="EQ191" i="157" s="1"/>
  <c r="DH105" i="157"/>
  <c r="DH191" i="157" s="1"/>
  <c r="DG105" i="157"/>
  <c r="DG191" i="157" s="1"/>
  <c r="BX105" i="157"/>
  <c r="BX191" i="157" s="1"/>
  <c r="BW105" i="157"/>
  <c r="BW191" i="157" s="1"/>
  <c r="AN105" i="157"/>
  <c r="AN191" i="157" s="1"/>
  <c r="AM105" i="157"/>
  <c r="AM191" i="157" s="1"/>
  <c r="D105" i="157"/>
  <c r="D191" i="157" s="1"/>
  <c r="C105" i="157"/>
  <c r="C191" i="157" s="1"/>
  <c r="HD104" i="157"/>
  <c r="HC104" i="157"/>
  <c r="GB104" i="157"/>
  <c r="GB190" i="157" s="1"/>
  <c r="ER104" i="157"/>
  <c r="ER190" i="157" s="1"/>
  <c r="EQ104" i="157"/>
  <c r="EQ190" i="157" s="1"/>
  <c r="DH104" i="157"/>
  <c r="DH190" i="157" s="1"/>
  <c r="DG104" i="157"/>
  <c r="DG190" i="157" s="1"/>
  <c r="BX104" i="157"/>
  <c r="BX190" i="157" s="1"/>
  <c r="BW104" i="157"/>
  <c r="BW190" i="157" s="1"/>
  <c r="AN104" i="157"/>
  <c r="AN190" i="157" s="1"/>
  <c r="AM104" i="157"/>
  <c r="AM190" i="157" s="1"/>
  <c r="D104" i="157"/>
  <c r="D190" i="157" s="1"/>
  <c r="C104" i="157"/>
  <c r="C190" i="157" s="1"/>
  <c r="HD103" i="157"/>
  <c r="HC103" i="157"/>
  <c r="GB103" i="157"/>
  <c r="GB189" i="157" s="1"/>
  <c r="ER103" i="157"/>
  <c r="ER189" i="157" s="1"/>
  <c r="EQ103" i="157"/>
  <c r="EQ189" i="157" s="1"/>
  <c r="DH103" i="157"/>
  <c r="DH189" i="157" s="1"/>
  <c r="DG103" i="157"/>
  <c r="DG189" i="157" s="1"/>
  <c r="BY103" i="157"/>
  <c r="BX103" i="157"/>
  <c r="BX189" i="157" s="1"/>
  <c r="BW103" i="157"/>
  <c r="BW189" i="157" s="1"/>
  <c r="AN103" i="157"/>
  <c r="AN189" i="157" s="1"/>
  <c r="AM103" i="157"/>
  <c r="AM189" i="157" s="1"/>
  <c r="D103" i="157"/>
  <c r="D189" i="157" s="1"/>
  <c r="C103" i="157"/>
  <c r="C189" i="157" s="1"/>
  <c r="HD102" i="157"/>
  <c r="HC102" i="157"/>
  <c r="GB102" i="157"/>
  <c r="GB188" i="157" s="1"/>
  <c r="ER102" i="157"/>
  <c r="ER188" i="157" s="1"/>
  <c r="EQ102" i="157"/>
  <c r="EQ188" i="157" s="1"/>
  <c r="DH102" i="157"/>
  <c r="DH188" i="157" s="1"/>
  <c r="DG102" i="157"/>
  <c r="DG188" i="157" s="1"/>
  <c r="BX102" i="157"/>
  <c r="BX188" i="157" s="1"/>
  <c r="BW102" i="157"/>
  <c r="BW188" i="157" s="1"/>
  <c r="AO102" i="157"/>
  <c r="AN102" i="157"/>
  <c r="AN188" i="157" s="1"/>
  <c r="AM102" i="157"/>
  <c r="AM188" i="157" s="1"/>
  <c r="D102" i="157"/>
  <c r="D188" i="157" s="1"/>
  <c r="C102" i="157"/>
  <c r="C188" i="157" s="1"/>
  <c r="HD101" i="157"/>
  <c r="HC101" i="157"/>
  <c r="GB101" i="157"/>
  <c r="GB187" i="157" s="1"/>
  <c r="ER101" i="157"/>
  <c r="ER187" i="157" s="1"/>
  <c r="EQ101" i="157"/>
  <c r="EQ187" i="157" s="1"/>
  <c r="DH101" i="157"/>
  <c r="DH187" i="157" s="1"/>
  <c r="DG101" i="157"/>
  <c r="DG187" i="157" s="1"/>
  <c r="BY101" i="157"/>
  <c r="BX101" i="157"/>
  <c r="BX187" i="157" s="1"/>
  <c r="BW101" i="157"/>
  <c r="BW187" i="157" s="1"/>
  <c r="AN101" i="157"/>
  <c r="AN187" i="157" s="1"/>
  <c r="AM101" i="157"/>
  <c r="AM187" i="157" s="1"/>
  <c r="D101" i="157"/>
  <c r="D187" i="157" s="1"/>
  <c r="C101" i="157"/>
  <c r="C187" i="157" s="1"/>
  <c r="HD100" i="157"/>
  <c r="HC100" i="157"/>
  <c r="GB100" i="157"/>
  <c r="GB186" i="157" s="1"/>
  <c r="ER100" i="157"/>
  <c r="ER186" i="157" s="1"/>
  <c r="EQ100" i="157"/>
  <c r="EQ186" i="157" s="1"/>
  <c r="DH100" i="157"/>
  <c r="DH186" i="157" s="1"/>
  <c r="DG100" i="157"/>
  <c r="DG186" i="157" s="1"/>
  <c r="BX100" i="157"/>
  <c r="BX186" i="157" s="1"/>
  <c r="BW100" i="157"/>
  <c r="BW186" i="157" s="1"/>
  <c r="AN100" i="157"/>
  <c r="AN186" i="157" s="1"/>
  <c r="AM100" i="157"/>
  <c r="AM186" i="157" s="1"/>
  <c r="D100" i="157"/>
  <c r="D186" i="157" s="1"/>
  <c r="C100" i="157"/>
  <c r="C186" i="157" s="1"/>
  <c r="HD99" i="157"/>
  <c r="HC99" i="157"/>
  <c r="GB99" i="157"/>
  <c r="GB185" i="157" s="1"/>
  <c r="ER99" i="157"/>
  <c r="ER185" i="157" s="1"/>
  <c r="EQ99" i="157"/>
  <c r="EQ185" i="157" s="1"/>
  <c r="DW99" i="157"/>
  <c r="DH99" i="157"/>
  <c r="DH185" i="157" s="1"/>
  <c r="DG99" i="157"/>
  <c r="DG185" i="157" s="1"/>
  <c r="BX99" i="157"/>
  <c r="BX185" i="157" s="1"/>
  <c r="BW99" i="157"/>
  <c r="BW185" i="157" s="1"/>
  <c r="AN99" i="157"/>
  <c r="AN185" i="157" s="1"/>
  <c r="AM99" i="157"/>
  <c r="AM185" i="157" s="1"/>
  <c r="D99" i="157"/>
  <c r="D185" i="157" s="1"/>
  <c r="C99" i="157"/>
  <c r="C185" i="157" s="1"/>
  <c r="HD98" i="157"/>
  <c r="HC98" i="157"/>
  <c r="GB98" i="157"/>
  <c r="GB184" i="157" s="1"/>
  <c r="ER98" i="157"/>
  <c r="ER184" i="157" s="1"/>
  <c r="EQ98" i="157"/>
  <c r="DH98" i="157"/>
  <c r="DH184" i="157" s="1"/>
  <c r="DG98" i="157"/>
  <c r="BX98" i="157"/>
  <c r="BX184" i="157" s="1"/>
  <c r="BW98" i="157"/>
  <c r="AN98" i="157"/>
  <c r="AN184" i="157" s="1"/>
  <c r="AM98" i="157"/>
  <c r="D98" i="157"/>
  <c r="D184" i="157" s="1"/>
  <c r="C98" i="157"/>
  <c r="FU85" i="157"/>
  <c r="FU171" i="157" s="1"/>
  <c r="EK85" i="157"/>
  <c r="EK171" i="157" s="1"/>
  <c r="DA85" i="157"/>
  <c r="DA171" i="157" s="1"/>
  <c r="BQ85" i="157"/>
  <c r="BQ171" i="157" s="1"/>
  <c r="AG85" i="157"/>
  <c r="AG171" i="157" s="1"/>
  <c r="HE84" i="157"/>
  <c r="FU83" i="157"/>
  <c r="EK83" i="157"/>
  <c r="DA83" i="157"/>
  <c r="BQ83" i="157"/>
  <c r="AG83" i="157"/>
  <c r="HE83" i="157" s="1"/>
  <c r="FU82" i="157"/>
  <c r="FU168" i="157" s="1"/>
  <c r="EK82" i="157"/>
  <c r="EK168" i="157" s="1"/>
  <c r="DA82" i="157"/>
  <c r="DA168" i="157" s="1"/>
  <c r="BQ82" i="157"/>
  <c r="BQ168" i="157" s="1"/>
  <c r="AG82" i="157"/>
  <c r="AG168" i="157" s="1"/>
  <c r="HE81" i="157"/>
  <c r="FT80" i="157"/>
  <c r="FS80" i="157"/>
  <c r="FN80" i="157"/>
  <c r="FL80" i="157"/>
  <c r="FJ80" i="157"/>
  <c r="FH80" i="157"/>
  <c r="FF80" i="157"/>
  <c r="FD80" i="157"/>
  <c r="FB80" i="157"/>
  <c r="EZ80" i="157"/>
  <c r="EX80" i="157"/>
  <c r="EV80" i="157"/>
  <c r="EQ80" i="157"/>
  <c r="EJ80" i="157"/>
  <c r="EI80" i="157"/>
  <c r="ED80" i="157"/>
  <c r="EB80" i="157"/>
  <c r="DZ80" i="157"/>
  <c r="DX80" i="157"/>
  <c r="DV80" i="157"/>
  <c r="DT80" i="157"/>
  <c r="DR80" i="157"/>
  <c r="DP80" i="157"/>
  <c r="DN80" i="157"/>
  <c r="DL80" i="157"/>
  <c r="DG80" i="157"/>
  <c r="CZ80" i="157"/>
  <c r="CY80" i="157"/>
  <c r="CT80" i="157"/>
  <c r="CR80" i="157"/>
  <c r="CP80" i="157"/>
  <c r="CN80" i="157"/>
  <c r="CL80" i="157"/>
  <c r="CJ80" i="157"/>
  <c r="CH80" i="157"/>
  <c r="CF80" i="157"/>
  <c r="CD80" i="157"/>
  <c r="CB80" i="157"/>
  <c r="BW80" i="157"/>
  <c r="BP80" i="157"/>
  <c r="BO80" i="157"/>
  <c r="BJ80" i="157"/>
  <c r="BH80" i="157"/>
  <c r="BF80" i="157"/>
  <c r="BD80" i="157"/>
  <c r="BB80" i="157"/>
  <c r="AZ80" i="157"/>
  <c r="AX80" i="157"/>
  <c r="AV80" i="157"/>
  <c r="AT80" i="157"/>
  <c r="AR80" i="157"/>
  <c r="AM80" i="157"/>
  <c r="AF80" i="157"/>
  <c r="AE80" i="157"/>
  <c r="Z80" i="157"/>
  <c r="X80" i="157"/>
  <c r="R80" i="157"/>
  <c r="P80" i="157"/>
  <c r="N80" i="157"/>
  <c r="L80" i="157"/>
  <c r="J80" i="157"/>
  <c r="H80" i="157"/>
  <c r="C80" i="157"/>
  <c r="FN78" i="157"/>
  <c r="FL78" i="157"/>
  <c r="FJ78" i="157"/>
  <c r="FH78" i="157"/>
  <c r="FF78" i="157"/>
  <c r="FD78" i="157"/>
  <c r="FB78" i="157"/>
  <c r="EZ78" i="157"/>
  <c r="EX78" i="157"/>
  <c r="EV78" i="157"/>
  <c r="EQ78" i="157"/>
  <c r="ED78" i="157"/>
  <c r="EB78" i="157"/>
  <c r="DZ78" i="157"/>
  <c r="DV78" i="157"/>
  <c r="DT78" i="157"/>
  <c r="DR78" i="157"/>
  <c r="DP78" i="157"/>
  <c r="DN78" i="157"/>
  <c r="DL78" i="157"/>
  <c r="DG78" i="157"/>
  <c r="CT78" i="157"/>
  <c r="CR78" i="157"/>
  <c r="CP78" i="157"/>
  <c r="CN78" i="157"/>
  <c r="CL78" i="157"/>
  <c r="CJ78" i="157"/>
  <c r="CH78" i="157"/>
  <c r="CF78" i="157"/>
  <c r="CD78" i="157"/>
  <c r="CB78" i="157"/>
  <c r="BW78" i="157"/>
  <c r="BJ78" i="157"/>
  <c r="BH78" i="157"/>
  <c r="BF78" i="157"/>
  <c r="BD78" i="157"/>
  <c r="BB78" i="157"/>
  <c r="AZ78" i="157"/>
  <c r="AX78" i="157"/>
  <c r="AV78" i="157"/>
  <c r="AT78" i="157"/>
  <c r="AR78" i="157"/>
  <c r="Z78" i="157"/>
  <c r="X78" i="157"/>
  <c r="P78" i="157"/>
  <c r="L78" i="157"/>
  <c r="J78" i="157"/>
  <c r="H78" i="157"/>
  <c r="HD77" i="157"/>
  <c r="HC77" i="157"/>
  <c r="GX77" i="157"/>
  <c r="GV77" i="157"/>
  <c r="GT77" i="157"/>
  <c r="GR77" i="157"/>
  <c r="GP77" i="157"/>
  <c r="GN77" i="157"/>
  <c r="GL77" i="157"/>
  <c r="GJ77" i="157"/>
  <c r="GH77" i="157"/>
  <c r="GF77" i="157"/>
  <c r="GC77" i="157"/>
  <c r="GA77" i="157"/>
  <c r="GA163" i="157" s="1"/>
  <c r="GA249" i="157" s="1"/>
  <c r="GA354" i="157" s="1"/>
  <c r="GA442" i="157" s="1"/>
  <c r="ES77" i="157"/>
  <c r="ET77" i="157" s="1"/>
  <c r="DI77" i="157"/>
  <c r="DJ77" i="157" s="1"/>
  <c r="BY77" i="157"/>
  <c r="BZ77" i="157" s="1"/>
  <c r="AO77" i="157"/>
  <c r="AP77" i="157" s="1"/>
  <c r="E77" i="157"/>
  <c r="F77" i="157" s="1"/>
  <c r="HC76" i="157"/>
  <c r="GX76" i="157"/>
  <c r="GV76" i="157"/>
  <c r="GT76" i="157"/>
  <c r="GR76" i="157"/>
  <c r="GP76" i="157"/>
  <c r="GN76" i="157"/>
  <c r="GL76" i="157"/>
  <c r="GJ76" i="157"/>
  <c r="GH76" i="157"/>
  <c r="GF76" i="157"/>
  <c r="GC76" i="157"/>
  <c r="GA76" i="157"/>
  <c r="GA162" i="157" s="1"/>
  <c r="GA248" i="157" s="1"/>
  <c r="GA353" i="157" s="1"/>
  <c r="GA441" i="157" s="1"/>
  <c r="ES76" i="157"/>
  <c r="ET76" i="157" s="1"/>
  <c r="DI76" i="157"/>
  <c r="DJ76" i="157" s="1"/>
  <c r="EC76" i="157" s="1"/>
  <c r="BY76" i="157"/>
  <c r="BZ76" i="157" s="1"/>
  <c r="AO76" i="157"/>
  <c r="AP76" i="157" s="1"/>
  <c r="E76" i="157"/>
  <c r="F76" i="157" s="1"/>
  <c r="HD75" i="157"/>
  <c r="HC75" i="157"/>
  <c r="GX75" i="157"/>
  <c r="GV75" i="157"/>
  <c r="GT75" i="157"/>
  <c r="GR75" i="157"/>
  <c r="GP75" i="157"/>
  <c r="GN75" i="157"/>
  <c r="GL75" i="157"/>
  <c r="GJ75" i="157"/>
  <c r="GH75" i="157"/>
  <c r="GF75" i="157"/>
  <c r="GC75" i="157"/>
  <c r="GA75" i="157"/>
  <c r="GA161" i="157" s="1"/>
  <c r="GA247" i="157" s="1"/>
  <c r="GA352" i="157" s="1"/>
  <c r="GA440" i="157" s="1"/>
  <c r="ET75" i="157"/>
  <c r="FM75" i="157" s="1"/>
  <c r="ES75" i="157"/>
  <c r="DI75" i="157"/>
  <c r="DJ75" i="157" s="1"/>
  <c r="BY75" i="157"/>
  <c r="BZ75" i="157" s="1"/>
  <c r="CS75" i="157" s="1"/>
  <c r="AP75" i="157"/>
  <c r="BI75" i="157" s="1"/>
  <c r="AO75" i="157"/>
  <c r="F75" i="157"/>
  <c r="Y75" i="157" s="1"/>
  <c r="E75" i="157"/>
  <c r="HD74" i="157"/>
  <c r="HC74" i="157"/>
  <c r="GX74" i="157"/>
  <c r="GV74" i="157"/>
  <c r="GT74" i="157"/>
  <c r="GR74" i="157"/>
  <c r="GP74" i="157"/>
  <c r="GN74" i="157"/>
  <c r="GL74" i="157"/>
  <c r="GJ74" i="157"/>
  <c r="GH74" i="157"/>
  <c r="GF74" i="157"/>
  <c r="GC74" i="157"/>
  <c r="GA74" i="157"/>
  <c r="GA160" i="157" s="1"/>
  <c r="GA246" i="157" s="1"/>
  <c r="GA351" i="157" s="1"/>
  <c r="GA439" i="157" s="1"/>
  <c r="ES74" i="157"/>
  <c r="ET74" i="157" s="1"/>
  <c r="DI74" i="157"/>
  <c r="DJ74" i="157" s="1"/>
  <c r="BY74" i="157"/>
  <c r="BZ74" i="157" s="1"/>
  <c r="AO74" i="157"/>
  <c r="AP74" i="157" s="1"/>
  <c r="E74" i="157"/>
  <c r="F74" i="157" s="1"/>
  <c r="HC73" i="157"/>
  <c r="GX73" i="157"/>
  <c r="GV73" i="157"/>
  <c r="GT73" i="157"/>
  <c r="GR73" i="157"/>
  <c r="GP73" i="157"/>
  <c r="GN73" i="157"/>
  <c r="GL73" i="157"/>
  <c r="GJ73" i="157"/>
  <c r="GH73" i="157"/>
  <c r="GF73" i="157"/>
  <c r="GC73" i="157"/>
  <c r="GA73" i="157"/>
  <c r="GA159" i="157" s="1"/>
  <c r="GA245" i="157" s="1"/>
  <c r="GA350" i="157" s="1"/>
  <c r="GA438" i="157" s="1"/>
  <c r="ES73" i="157"/>
  <c r="ET73" i="157" s="1"/>
  <c r="DI73" i="157"/>
  <c r="DJ73" i="157" s="1"/>
  <c r="EC73" i="157" s="1"/>
  <c r="BZ73" i="157"/>
  <c r="CO73" i="157" s="1"/>
  <c r="BY73" i="157"/>
  <c r="AO73" i="157"/>
  <c r="AP73" i="157" s="1"/>
  <c r="E73" i="157"/>
  <c r="F73" i="157" s="1"/>
  <c r="Y73" i="157" s="1"/>
  <c r="HC72" i="157"/>
  <c r="GX72" i="157"/>
  <c r="GV72" i="157"/>
  <c r="GT72" i="157"/>
  <c r="GR72" i="157"/>
  <c r="GP72" i="157"/>
  <c r="GN72" i="157"/>
  <c r="GL72" i="157"/>
  <c r="GJ72" i="157"/>
  <c r="GH72" i="157"/>
  <c r="GF72" i="157"/>
  <c r="GC72" i="157"/>
  <c r="GA72" i="157"/>
  <c r="GA158" i="157" s="1"/>
  <c r="GA244" i="157" s="1"/>
  <c r="GA349" i="157" s="1"/>
  <c r="GA437" i="157" s="1"/>
  <c r="ES72" i="157"/>
  <c r="ET72" i="157" s="1"/>
  <c r="DI72" i="157"/>
  <c r="DJ72" i="157" s="1"/>
  <c r="BY72" i="157"/>
  <c r="BZ72" i="157" s="1"/>
  <c r="AO72" i="157"/>
  <c r="AP72" i="157" s="1"/>
  <c r="E72" i="157"/>
  <c r="F72" i="157" s="1"/>
  <c r="GX71" i="157"/>
  <c r="GV71" i="157"/>
  <c r="GT71" i="157"/>
  <c r="GR71" i="157"/>
  <c r="GP71" i="157"/>
  <c r="GN71" i="157"/>
  <c r="GL71" i="157"/>
  <c r="GJ71" i="157"/>
  <c r="GH71" i="157"/>
  <c r="GF71" i="157"/>
  <c r="GC71" i="157"/>
  <c r="GA71" i="157"/>
  <c r="GA157" i="157" s="1"/>
  <c r="GA243" i="157" s="1"/>
  <c r="GA348" i="157" s="1"/>
  <c r="GA436" i="157" s="1"/>
  <c r="FS71" i="157"/>
  <c r="ES71" i="157"/>
  <c r="ET71" i="157" s="1"/>
  <c r="EI71" i="157"/>
  <c r="DJ71" i="157"/>
  <c r="DI71" i="157"/>
  <c r="CY71" i="157"/>
  <c r="BY71" i="157"/>
  <c r="BZ71" i="157" s="1"/>
  <c r="BO71" i="157"/>
  <c r="AO71" i="157"/>
  <c r="AP71" i="157" s="1"/>
  <c r="AE71" i="157"/>
  <c r="HC71" i="157" s="1"/>
  <c r="E71" i="157"/>
  <c r="F71" i="157" s="1"/>
  <c r="HD70" i="157"/>
  <c r="HC70" i="157"/>
  <c r="GX70" i="157"/>
  <c r="GV70" i="157"/>
  <c r="GT70" i="157"/>
  <c r="GR70" i="157"/>
  <c r="GP70" i="157"/>
  <c r="GN70" i="157"/>
  <c r="GL70" i="157"/>
  <c r="GJ70" i="157"/>
  <c r="GH70" i="157"/>
  <c r="GF70" i="157"/>
  <c r="GC70" i="157"/>
  <c r="GA70" i="157"/>
  <c r="GA156" i="157" s="1"/>
  <c r="GA242" i="157" s="1"/>
  <c r="GA347" i="157" s="1"/>
  <c r="GA435" i="157" s="1"/>
  <c r="ES70" i="157"/>
  <c r="ET70" i="157" s="1"/>
  <c r="DI70" i="157"/>
  <c r="DJ70" i="157" s="1"/>
  <c r="BY70" i="157"/>
  <c r="BZ70" i="157" s="1"/>
  <c r="AO70" i="157"/>
  <c r="AP70" i="157" s="1"/>
  <c r="E70" i="157"/>
  <c r="F70" i="157" s="1"/>
  <c r="HD69" i="157"/>
  <c r="HC69" i="157"/>
  <c r="GX69" i="157"/>
  <c r="GV69" i="157"/>
  <c r="GT69" i="157"/>
  <c r="GR69" i="157"/>
  <c r="GP69" i="157"/>
  <c r="GN69" i="157"/>
  <c r="GL69" i="157"/>
  <c r="GJ69" i="157"/>
  <c r="GH69" i="157"/>
  <c r="GF69" i="157"/>
  <c r="GC69" i="157"/>
  <c r="GA69" i="157"/>
  <c r="GA155" i="157" s="1"/>
  <c r="GA241" i="157" s="1"/>
  <c r="GA346" i="157" s="1"/>
  <c r="GA434" i="157" s="1"/>
  <c r="ES69" i="157"/>
  <c r="ET69" i="157" s="1"/>
  <c r="FM69" i="157" s="1"/>
  <c r="DI69" i="157"/>
  <c r="DJ69" i="157" s="1"/>
  <c r="BY69" i="157"/>
  <c r="BZ69" i="157" s="1"/>
  <c r="CS69" i="157" s="1"/>
  <c r="AO69" i="157"/>
  <c r="AP69" i="157" s="1"/>
  <c r="E69" i="157"/>
  <c r="F69" i="157" s="1"/>
  <c r="Y69" i="157" s="1"/>
  <c r="GX68" i="157"/>
  <c r="GV68" i="157"/>
  <c r="GT68" i="157"/>
  <c r="GR68" i="157"/>
  <c r="GP68" i="157"/>
  <c r="GN68" i="157"/>
  <c r="GL68" i="157"/>
  <c r="GJ68" i="157"/>
  <c r="GH68" i="157"/>
  <c r="GF68" i="157"/>
  <c r="GC68" i="157"/>
  <c r="GA68" i="157"/>
  <c r="GA154" i="157" s="1"/>
  <c r="GA240" i="157" s="1"/>
  <c r="GA345" i="157" s="1"/>
  <c r="GA433" i="157" s="1"/>
  <c r="FS68" i="157"/>
  <c r="ES68" i="157"/>
  <c r="ET68" i="157" s="1"/>
  <c r="EI68" i="157"/>
  <c r="DI68" i="157"/>
  <c r="DJ68" i="157" s="1"/>
  <c r="CY68" i="157"/>
  <c r="BY68" i="157"/>
  <c r="BZ68" i="157" s="1"/>
  <c r="BO68" i="157"/>
  <c r="AO68" i="157"/>
  <c r="AP68" i="157" s="1"/>
  <c r="AE68" i="157"/>
  <c r="HC68" i="157" s="1"/>
  <c r="E68" i="157"/>
  <c r="F68" i="157" s="1"/>
  <c r="GX67" i="157"/>
  <c r="GV67" i="157"/>
  <c r="GT67" i="157"/>
  <c r="GR67" i="157"/>
  <c r="GP67" i="157"/>
  <c r="GN67" i="157"/>
  <c r="GL67" i="157"/>
  <c r="GJ67" i="157"/>
  <c r="GH67" i="157"/>
  <c r="GF67" i="157"/>
  <c r="GC67" i="157"/>
  <c r="GA67" i="157"/>
  <c r="GA153" i="157" s="1"/>
  <c r="GA239" i="157" s="1"/>
  <c r="GA344" i="157" s="1"/>
  <c r="GA432" i="157" s="1"/>
  <c r="FS67" i="157"/>
  <c r="ES67" i="157"/>
  <c r="ET67" i="157" s="1"/>
  <c r="EI67" i="157"/>
  <c r="DI67" i="157"/>
  <c r="DJ67" i="157" s="1"/>
  <c r="CY67" i="157"/>
  <c r="BY67" i="157"/>
  <c r="BZ67" i="157" s="1"/>
  <c r="BO67" i="157"/>
  <c r="AO67" i="157"/>
  <c r="AP67" i="157" s="1"/>
  <c r="AE67" i="157"/>
  <c r="F67" i="157"/>
  <c r="E67" i="157"/>
  <c r="HD66" i="157"/>
  <c r="HC66" i="157"/>
  <c r="GX66" i="157"/>
  <c r="GV66" i="157"/>
  <c r="GT66" i="157"/>
  <c r="GR66" i="157"/>
  <c r="GP66" i="157"/>
  <c r="GN66" i="157"/>
  <c r="GL66" i="157"/>
  <c r="GJ66" i="157"/>
  <c r="GH66" i="157"/>
  <c r="GF66" i="157"/>
  <c r="GC66" i="157"/>
  <c r="GA66" i="157"/>
  <c r="GA152" i="157" s="1"/>
  <c r="GA238" i="157" s="1"/>
  <c r="GA343" i="157" s="1"/>
  <c r="GA431" i="157" s="1"/>
  <c r="ES66" i="157"/>
  <c r="ET66" i="157" s="1"/>
  <c r="DI66" i="157"/>
  <c r="DJ66" i="157" s="1"/>
  <c r="BY66" i="157"/>
  <c r="BZ66" i="157" s="1"/>
  <c r="AO66" i="157"/>
  <c r="AP66" i="157" s="1"/>
  <c r="E66" i="157"/>
  <c r="F66" i="157" s="1"/>
  <c r="HD65" i="157"/>
  <c r="HC65" i="157"/>
  <c r="GX65" i="157"/>
  <c r="GV65" i="157"/>
  <c r="GT65" i="157"/>
  <c r="GR65" i="157"/>
  <c r="GP65" i="157"/>
  <c r="GN65" i="157"/>
  <c r="GL65" i="157"/>
  <c r="GJ65" i="157"/>
  <c r="GH65" i="157"/>
  <c r="GF65" i="157"/>
  <c r="GC65" i="157"/>
  <c r="GA65" i="157"/>
  <c r="GA151" i="157" s="1"/>
  <c r="GA237" i="157" s="1"/>
  <c r="GA342" i="157" s="1"/>
  <c r="GA430" i="157" s="1"/>
  <c r="ET65" i="157"/>
  <c r="FM65" i="157" s="1"/>
  <c r="ES65" i="157"/>
  <c r="DI65" i="157"/>
  <c r="DJ65" i="157" s="1"/>
  <c r="BY65" i="157"/>
  <c r="BZ65" i="157" s="1"/>
  <c r="AO65" i="157"/>
  <c r="AP65" i="157" s="1"/>
  <c r="E65" i="157"/>
  <c r="F65" i="157" s="1"/>
  <c r="HD64" i="157"/>
  <c r="HC64" i="157"/>
  <c r="GX64" i="157"/>
  <c r="GV64" i="157"/>
  <c r="GT64" i="157"/>
  <c r="GR64" i="157"/>
  <c r="GP64" i="157"/>
  <c r="GN64" i="157"/>
  <c r="GL64" i="157"/>
  <c r="GJ64" i="157"/>
  <c r="GH64" i="157"/>
  <c r="GF64" i="157"/>
  <c r="GC64" i="157"/>
  <c r="GA64" i="157"/>
  <c r="GA150" i="157" s="1"/>
  <c r="GA236" i="157" s="1"/>
  <c r="GA341" i="157" s="1"/>
  <c r="GA429" i="157" s="1"/>
  <c r="ES64" i="157"/>
  <c r="ET64" i="157" s="1"/>
  <c r="DI64" i="157"/>
  <c r="DJ64" i="157" s="1"/>
  <c r="BY64" i="157"/>
  <c r="BZ64" i="157" s="1"/>
  <c r="AO64" i="157"/>
  <c r="AP64" i="157" s="1"/>
  <c r="E64" i="157"/>
  <c r="F64" i="157" s="1"/>
  <c r="HD63" i="157"/>
  <c r="HC63" i="157"/>
  <c r="GX63" i="157"/>
  <c r="GV63" i="157"/>
  <c r="GT63" i="157"/>
  <c r="GR63" i="157"/>
  <c r="GP63" i="157"/>
  <c r="GN63" i="157"/>
  <c r="GL63" i="157"/>
  <c r="GJ63" i="157"/>
  <c r="GH63" i="157"/>
  <c r="GF63" i="157"/>
  <c r="GC63" i="157"/>
  <c r="GA63" i="157"/>
  <c r="GA149" i="157" s="1"/>
  <c r="GA235" i="157" s="1"/>
  <c r="GA340" i="157" s="1"/>
  <c r="GA428" i="157" s="1"/>
  <c r="ES63" i="157"/>
  <c r="ET63" i="157" s="1"/>
  <c r="DI63" i="157"/>
  <c r="DJ63" i="157" s="1"/>
  <c r="DY63" i="157" s="1"/>
  <c r="BY63" i="157"/>
  <c r="BZ63" i="157" s="1"/>
  <c r="AO63" i="157"/>
  <c r="AP63" i="157" s="1"/>
  <c r="E63" i="157"/>
  <c r="F63" i="157" s="1"/>
  <c r="Y63" i="157" s="1"/>
  <c r="HD62" i="157"/>
  <c r="HC62" i="157"/>
  <c r="GX62" i="157"/>
  <c r="GV62" i="157"/>
  <c r="GT62" i="157"/>
  <c r="GR62" i="157"/>
  <c r="GP62" i="157"/>
  <c r="GN62" i="157"/>
  <c r="GL62" i="157"/>
  <c r="GJ62" i="157"/>
  <c r="GH62" i="157"/>
  <c r="GF62" i="157"/>
  <c r="GC62" i="157"/>
  <c r="GA62" i="157"/>
  <c r="GA148" i="157" s="1"/>
  <c r="GA234" i="157" s="1"/>
  <c r="GA339" i="157" s="1"/>
  <c r="GA427" i="157" s="1"/>
  <c r="ES62" i="157"/>
  <c r="ET62" i="157" s="1"/>
  <c r="DI62" i="157"/>
  <c r="DJ62" i="157" s="1"/>
  <c r="BY62" i="157"/>
  <c r="BZ62" i="157" s="1"/>
  <c r="AO62" i="157"/>
  <c r="AP62" i="157" s="1"/>
  <c r="E62" i="157"/>
  <c r="F62" i="157" s="1"/>
  <c r="HD61" i="157"/>
  <c r="HC61" i="157"/>
  <c r="GX61" i="157"/>
  <c r="GV61" i="157"/>
  <c r="GT61" i="157"/>
  <c r="GR61" i="157"/>
  <c r="GP61" i="157"/>
  <c r="GN61" i="157"/>
  <c r="GL61" i="157"/>
  <c r="GJ61" i="157"/>
  <c r="GH61" i="157"/>
  <c r="GF61" i="157"/>
  <c r="GC61" i="157"/>
  <c r="GA61" i="157"/>
  <c r="GA147" i="157" s="1"/>
  <c r="GA233" i="157" s="1"/>
  <c r="GA338" i="157" s="1"/>
  <c r="GA426" i="157" s="1"/>
  <c r="ES61" i="157"/>
  <c r="ET61" i="157" s="1"/>
  <c r="DI61" i="157"/>
  <c r="DJ61" i="157" s="1"/>
  <c r="EC61" i="157" s="1"/>
  <c r="BZ61" i="157"/>
  <c r="BY61" i="157"/>
  <c r="AO61" i="157"/>
  <c r="AP61" i="157" s="1"/>
  <c r="E61" i="157"/>
  <c r="F61" i="157" s="1"/>
  <c r="HC60" i="157"/>
  <c r="GX60" i="157"/>
  <c r="GV60" i="157"/>
  <c r="GT60" i="157"/>
  <c r="GR60" i="157"/>
  <c r="GP60" i="157"/>
  <c r="GN60" i="157"/>
  <c r="GL60" i="157"/>
  <c r="GJ60" i="157"/>
  <c r="GH60" i="157"/>
  <c r="GF60" i="157"/>
  <c r="GC60" i="157"/>
  <c r="GA60" i="157"/>
  <c r="GA146" i="157" s="1"/>
  <c r="GA232" i="157" s="1"/>
  <c r="GA337" i="157" s="1"/>
  <c r="GA425" i="157" s="1"/>
  <c r="ET60" i="157"/>
  <c r="ES60" i="157"/>
  <c r="DI60" i="157"/>
  <c r="DJ60" i="157" s="1"/>
  <c r="BZ60" i="157"/>
  <c r="CS60" i="157" s="1"/>
  <c r="BY60" i="157"/>
  <c r="AO60" i="157"/>
  <c r="AP60" i="157" s="1"/>
  <c r="E60" i="157"/>
  <c r="F60" i="157" s="1"/>
  <c r="HC59" i="157"/>
  <c r="GX59" i="157"/>
  <c r="GV59" i="157"/>
  <c r="GT59" i="157"/>
  <c r="GR59" i="157"/>
  <c r="GP59" i="157"/>
  <c r="GN59" i="157"/>
  <c r="GL59" i="157"/>
  <c r="GJ59" i="157"/>
  <c r="GH59" i="157"/>
  <c r="GF59" i="157"/>
  <c r="GC59" i="157"/>
  <c r="GA59" i="157"/>
  <c r="GA145" i="157" s="1"/>
  <c r="GA231" i="157" s="1"/>
  <c r="GA336" i="157" s="1"/>
  <c r="GA424" i="157" s="1"/>
  <c r="ES59" i="157"/>
  <c r="ET59" i="157" s="1"/>
  <c r="FA59" i="157" s="1"/>
  <c r="DI59" i="157"/>
  <c r="DJ59" i="157" s="1"/>
  <c r="DO59" i="157" s="1"/>
  <c r="BY59" i="157"/>
  <c r="BZ59" i="157" s="1"/>
  <c r="AO59" i="157"/>
  <c r="AP59" i="157" s="1"/>
  <c r="AQ59" i="157" s="1"/>
  <c r="E59" i="157"/>
  <c r="F59" i="157" s="1"/>
  <c r="GX58" i="157"/>
  <c r="GV58" i="157"/>
  <c r="GT58" i="157"/>
  <c r="GR58" i="157"/>
  <c r="GP58" i="157"/>
  <c r="GN58" i="157"/>
  <c r="GL58" i="157"/>
  <c r="GJ58" i="157"/>
  <c r="GH58" i="157"/>
  <c r="GF58" i="157"/>
  <c r="GC58" i="157"/>
  <c r="FS58" i="157"/>
  <c r="FS78" i="157" s="1"/>
  <c r="ES58" i="157"/>
  <c r="ET58" i="157" s="1"/>
  <c r="FK58" i="157" s="1"/>
  <c r="EI58" i="157"/>
  <c r="EI78" i="157" s="1"/>
  <c r="DI58" i="157"/>
  <c r="DJ58" i="157" s="1"/>
  <c r="EA58" i="157" s="1"/>
  <c r="CY58" i="157"/>
  <c r="CY78" i="157" s="1"/>
  <c r="BY58" i="157"/>
  <c r="BZ58" i="157" s="1"/>
  <c r="CI58" i="157" s="1"/>
  <c r="AO58" i="157"/>
  <c r="AP58" i="157" s="1"/>
  <c r="AQ58" i="157" s="1"/>
  <c r="AM58" i="157"/>
  <c r="AM144" i="157" s="1"/>
  <c r="E58" i="157"/>
  <c r="C58" i="157"/>
  <c r="AE58" i="157" s="1"/>
  <c r="AE78" i="157" s="1"/>
  <c r="HD57" i="157"/>
  <c r="HC57" i="157"/>
  <c r="GX57" i="157"/>
  <c r="GV57" i="157"/>
  <c r="GT57" i="157"/>
  <c r="GR57" i="157"/>
  <c r="GP57" i="157"/>
  <c r="GN57" i="157"/>
  <c r="GL57" i="157"/>
  <c r="GJ57" i="157"/>
  <c r="GH57" i="157"/>
  <c r="GF57" i="157"/>
  <c r="GC57" i="157"/>
  <c r="GA57" i="157"/>
  <c r="GA143" i="157" s="1"/>
  <c r="GA229" i="157" s="1"/>
  <c r="GA334" i="157" s="1"/>
  <c r="GA422" i="157" s="1"/>
  <c r="ET57" i="157"/>
  <c r="FM57" i="157" s="1"/>
  <c r="ES57" i="157"/>
  <c r="DI57" i="157"/>
  <c r="DJ57" i="157" s="1"/>
  <c r="DU57" i="157" s="1"/>
  <c r="BZ57" i="157"/>
  <c r="CS57" i="157" s="1"/>
  <c r="BY57" i="157"/>
  <c r="AO57" i="157"/>
  <c r="AP57" i="157" s="1"/>
  <c r="BA57" i="157" s="1"/>
  <c r="F57" i="157"/>
  <c r="Y57" i="157" s="1"/>
  <c r="E57" i="157"/>
  <c r="GD56" i="157"/>
  <c r="HD55" i="157"/>
  <c r="HC55" i="157"/>
  <c r="GX55" i="157"/>
  <c r="GV55" i="157"/>
  <c r="GT55" i="157"/>
  <c r="GR55" i="157"/>
  <c r="GP55" i="157"/>
  <c r="GN55" i="157"/>
  <c r="GL55" i="157"/>
  <c r="GJ55" i="157"/>
  <c r="GH55" i="157"/>
  <c r="GF55" i="157"/>
  <c r="GC55" i="157"/>
  <c r="GA55" i="157"/>
  <c r="GA141" i="157" s="1"/>
  <c r="GA227" i="157" s="1"/>
  <c r="GA332" i="157" s="1"/>
  <c r="GA420" i="157" s="1"/>
  <c r="ES55" i="157"/>
  <c r="ET55" i="157" s="1"/>
  <c r="FK55" i="157" s="1"/>
  <c r="DI55" i="157"/>
  <c r="DJ55" i="157" s="1"/>
  <c r="DK55" i="157" s="1"/>
  <c r="CA55" i="157"/>
  <c r="BY55" i="157"/>
  <c r="BZ55" i="157" s="1"/>
  <c r="CQ55" i="157" s="1"/>
  <c r="AO55" i="157"/>
  <c r="AP55" i="157" s="1"/>
  <c r="AU55" i="157" s="1"/>
  <c r="E55" i="157"/>
  <c r="F55" i="157" s="1"/>
  <c r="W55" i="157" s="1"/>
  <c r="HD54" i="157"/>
  <c r="HC54" i="157"/>
  <c r="GX54" i="157"/>
  <c r="GV54" i="157"/>
  <c r="GT54" i="157"/>
  <c r="GR54" i="157"/>
  <c r="GP54" i="157"/>
  <c r="GN54" i="157"/>
  <c r="GL54" i="157"/>
  <c r="GJ54" i="157"/>
  <c r="GH54" i="157"/>
  <c r="GF54" i="157"/>
  <c r="GC54" i="157"/>
  <c r="GA54" i="157"/>
  <c r="GA140" i="157" s="1"/>
  <c r="GA226" i="157" s="1"/>
  <c r="GA331" i="157" s="1"/>
  <c r="GA419" i="157" s="1"/>
  <c r="EU54" i="157"/>
  <c r="ES54" i="157"/>
  <c r="ET54" i="157" s="1"/>
  <c r="FK54" i="157" s="1"/>
  <c r="DI54" i="157"/>
  <c r="DJ54" i="157" s="1"/>
  <c r="DO54" i="157" s="1"/>
  <c r="BY54" i="157"/>
  <c r="BZ54" i="157" s="1"/>
  <c r="CQ54" i="157" s="1"/>
  <c r="AO54" i="157"/>
  <c r="AP54" i="157" s="1"/>
  <c r="AQ54" i="157" s="1"/>
  <c r="O54" i="157"/>
  <c r="E54" i="157"/>
  <c r="F54" i="157" s="1"/>
  <c r="W54" i="157" s="1"/>
  <c r="HD53" i="157"/>
  <c r="HC53" i="157"/>
  <c r="GX53" i="157"/>
  <c r="GV53" i="157"/>
  <c r="GT53" i="157"/>
  <c r="GR53" i="157"/>
  <c r="GP53" i="157"/>
  <c r="GN53" i="157"/>
  <c r="GL53" i="157"/>
  <c r="GJ53" i="157"/>
  <c r="GH53" i="157"/>
  <c r="GF53" i="157"/>
  <c r="GC53" i="157"/>
  <c r="GA53" i="157"/>
  <c r="GA139" i="157" s="1"/>
  <c r="GA225" i="157" s="1"/>
  <c r="GA330" i="157" s="1"/>
  <c r="GA418" i="157" s="1"/>
  <c r="ES53" i="157"/>
  <c r="ET53" i="157" s="1"/>
  <c r="FK53" i="157" s="1"/>
  <c r="DI53" i="157"/>
  <c r="DJ53" i="157" s="1"/>
  <c r="EA53" i="157" s="1"/>
  <c r="BY53" i="157"/>
  <c r="BZ53" i="157" s="1"/>
  <c r="CI53" i="157" s="1"/>
  <c r="AO53" i="157"/>
  <c r="AP53" i="157" s="1"/>
  <c r="AY53" i="157" s="1"/>
  <c r="E53" i="157"/>
  <c r="F53" i="157" s="1"/>
  <c r="W53" i="157" s="1"/>
  <c r="HD52" i="157"/>
  <c r="HC52" i="157"/>
  <c r="GX52" i="157"/>
  <c r="GV52" i="157"/>
  <c r="GT52" i="157"/>
  <c r="GN52" i="157"/>
  <c r="GJ52" i="157"/>
  <c r="GH52" i="157"/>
  <c r="GF52" i="157"/>
  <c r="GC52" i="157"/>
  <c r="GA52" i="157"/>
  <c r="GA138" i="157" s="1"/>
  <c r="GA224" i="157" s="1"/>
  <c r="GA329" i="157" s="1"/>
  <c r="GA417" i="157" s="1"/>
  <c r="ES52" i="157"/>
  <c r="ET52" i="157" s="1"/>
  <c r="FM52" i="157" s="1"/>
  <c r="DI52" i="157"/>
  <c r="DJ52" i="157" s="1"/>
  <c r="BY52" i="157"/>
  <c r="BZ52" i="157" s="1"/>
  <c r="CS52" i="157" s="1"/>
  <c r="AO52" i="157"/>
  <c r="AP52" i="157" s="1"/>
  <c r="T52" i="157"/>
  <c r="GR52" i="157" s="1"/>
  <c r="R52" i="157"/>
  <c r="GP52" i="157" s="1"/>
  <c r="N52" i="157"/>
  <c r="GL52" i="157" s="1"/>
  <c r="K52" i="157"/>
  <c r="G52" i="157"/>
  <c r="E52" i="157"/>
  <c r="F52" i="157" s="1"/>
  <c r="Y52" i="157" s="1"/>
  <c r="HD51" i="157"/>
  <c r="HC51" i="157"/>
  <c r="GX51" i="157"/>
  <c r="GV51" i="157"/>
  <c r="GT51" i="157"/>
  <c r="GR51" i="157"/>
  <c r="GP51" i="157"/>
  <c r="GN51" i="157"/>
  <c r="GL51" i="157"/>
  <c r="GJ51" i="157"/>
  <c r="GH51" i="157"/>
  <c r="GF51" i="157"/>
  <c r="GC51" i="157"/>
  <c r="GA51" i="157"/>
  <c r="GA137" i="157" s="1"/>
  <c r="GA223" i="157" s="1"/>
  <c r="GA328" i="157" s="1"/>
  <c r="GA416" i="157" s="1"/>
  <c r="ES51" i="157"/>
  <c r="ET51" i="157" s="1"/>
  <c r="DI51" i="157"/>
  <c r="DJ51" i="157" s="1"/>
  <c r="BY51" i="157"/>
  <c r="BZ51" i="157" s="1"/>
  <c r="AO51" i="157"/>
  <c r="AP51" i="157" s="1"/>
  <c r="E51" i="157"/>
  <c r="F51" i="157" s="1"/>
  <c r="HD50" i="157"/>
  <c r="HC50" i="157"/>
  <c r="GX50" i="157"/>
  <c r="GV50" i="157"/>
  <c r="GT50" i="157"/>
  <c r="GR50" i="157"/>
  <c r="GP50" i="157"/>
  <c r="GN50" i="157"/>
  <c r="GL50" i="157"/>
  <c r="GJ50" i="157"/>
  <c r="GH50" i="157"/>
  <c r="GF50" i="157"/>
  <c r="GC50" i="157"/>
  <c r="GA50" i="157"/>
  <c r="GA136" i="157" s="1"/>
  <c r="GA222" i="157" s="1"/>
  <c r="GA327" i="157" s="1"/>
  <c r="GA415" i="157" s="1"/>
  <c r="ES50" i="157"/>
  <c r="ET50" i="157" s="1"/>
  <c r="DJ50" i="157"/>
  <c r="EA50" i="157" s="1"/>
  <c r="DI50" i="157"/>
  <c r="BY50" i="157"/>
  <c r="BZ50" i="157" s="1"/>
  <c r="AO50" i="157"/>
  <c r="AP50" i="157" s="1"/>
  <c r="E50" i="157"/>
  <c r="F50" i="157" s="1"/>
  <c r="HD49" i="157"/>
  <c r="HC49" i="157"/>
  <c r="GX49" i="157"/>
  <c r="GV49" i="157"/>
  <c r="GT49" i="157"/>
  <c r="GR49" i="157"/>
  <c r="GP49" i="157"/>
  <c r="GN49" i="157"/>
  <c r="GL49" i="157"/>
  <c r="GJ49" i="157"/>
  <c r="GH49" i="157"/>
  <c r="GF49" i="157"/>
  <c r="GC49" i="157"/>
  <c r="GA49" i="157"/>
  <c r="GA135" i="157" s="1"/>
  <c r="GA221" i="157" s="1"/>
  <c r="GA326" i="157" s="1"/>
  <c r="GA414" i="157" s="1"/>
  <c r="ET49" i="157"/>
  <c r="FP49" i="157" s="1"/>
  <c r="FR49" i="157" s="1"/>
  <c r="FU49" i="157" s="1"/>
  <c r="ES49" i="157"/>
  <c r="DI49" i="157"/>
  <c r="DJ49" i="157" s="1"/>
  <c r="BY49" i="157"/>
  <c r="BZ49" i="157" s="1"/>
  <c r="CQ49" i="157" s="1"/>
  <c r="AO49" i="157"/>
  <c r="AP49" i="157" s="1"/>
  <c r="E49" i="157"/>
  <c r="F49" i="157" s="1"/>
  <c r="W49" i="157" s="1"/>
  <c r="HD48" i="157"/>
  <c r="HC48" i="157"/>
  <c r="GX48" i="157"/>
  <c r="GV48" i="157"/>
  <c r="GT48" i="157"/>
  <c r="GN48" i="157"/>
  <c r="GJ48" i="157"/>
  <c r="GH48" i="157"/>
  <c r="GF48" i="157"/>
  <c r="GC48" i="157"/>
  <c r="GA48" i="157"/>
  <c r="GA134" i="157" s="1"/>
  <c r="GA220" i="157" s="1"/>
  <c r="GA325" i="157" s="1"/>
  <c r="GA413" i="157" s="1"/>
  <c r="ES48" i="157"/>
  <c r="ET48" i="157" s="1"/>
  <c r="FM48" i="157" s="1"/>
  <c r="DI48" i="157"/>
  <c r="DJ48" i="157" s="1"/>
  <c r="BZ48" i="157"/>
  <c r="CS48" i="157" s="1"/>
  <c r="BY48" i="157"/>
  <c r="AO48" i="157"/>
  <c r="AP48" i="157" s="1"/>
  <c r="T48" i="157"/>
  <c r="GR48" i="157" s="1"/>
  <c r="R48" i="157"/>
  <c r="GP48" i="157" s="1"/>
  <c r="N48" i="157"/>
  <c r="GL48" i="157" s="1"/>
  <c r="E48" i="157"/>
  <c r="F48" i="157" s="1"/>
  <c r="HD47" i="157"/>
  <c r="HC47" i="157"/>
  <c r="GX47" i="157"/>
  <c r="GV47" i="157"/>
  <c r="GT47" i="157"/>
  <c r="GR47" i="157"/>
  <c r="GP47" i="157"/>
  <c r="GN47" i="157"/>
  <c r="GL47" i="157"/>
  <c r="GJ47" i="157"/>
  <c r="GH47" i="157"/>
  <c r="GF47" i="157"/>
  <c r="GC47" i="157"/>
  <c r="GA47" i="157"/>
  <c r="GA133" i="157" s="1"/>
  <c r="GA219" i="157" s="1"/>
  <c r="GA324" i="157" s="1"/>
  <c r="GA412" i="157" s="1"/>
  <c r="ES47" i="157"/>
  <c r="ET47" i="157" s="1"/>
  <c r="FP47" i="157" s="1"/>
  <c r="FR47" i="157" s="1"/>
  <c r="FU47" i="157" s="1"/>
  <c r="DI47" i="157"/>
  <c r="DJ47" i="157" s="1"/>
  <c r="BZ47" i="157"/>
  <c r="CQ47" i="157" s="1"/>
  <c r="BY47" i="157"/>
  <c r="AO47" i="157"/>
  <c r="AP47" i="157" s="1"/>
  <c r="F47" i="157"/>
  <c r="W47" i="157" s="1"/>
  <c r="E47" i="157"/>
  <c r="HD46" i="157"/>
  <c r="HC46" i="157"/>
  <c r="GX46" i="157"/>
  <c r="GV46" i="157"/>
  <c r="GT46" i="157"/>
  <c r="GN46" i="157"/>
  <c r="GJ46" i="157"/>
  <c r="GH46" i="157"/>
  <c r="GF46" i="157"/>
  <c r="GC46" i="157"/>
  <c r="GA46" i="157"/>
  <c r="GA132" i="157" s="1"/>
  <c r="GA218" i="157" s="1"/>
  <c r="GA323" i="157" s="1"/>
  <c r="GA411" i="157" s="1"/>
  <c r="ES46" i="157"/>
  <c r="ET46" i="157" s="1"/>
  <c r="FM46" i="157" s="1"/>
  <c r="DI46" i="157"/>
  <c r="DJ46" i="157" s="1"/>
  <c r="BY46" i="157"/>
  <c r="BZ46" i="157" s="1"/>
  <c r="CS46" i="157" s="1"/>
  <c r="AO46" i="157"/>
  <c r="AP46" i="157" s="1"/>
  <c r="T46" i="157"/>
  <c r="GR46" i="157" s="1"/>
  <c r="R46" i="157"/>
  <c r="GP46" i="157" s="1"/>
  <c r="N46" i="157"/>
  <c r="GL46" i="157" s="1"/>
  <c r="E46" i="157"/>
  <c r="F46" i="157" s="1"/>
  <c r="HD45" i="157"/>
  <c r="HC45" i="157"/>
  <c r="GX45" i="157"/>
  <c r="GV45" i="157"/>
  <c r="GT45" i="157"/>
  <c r="GN45" i="157"/>
  <c r="GJ45" i="157"/>
  <c r="GH45" i="157"/>
  <c r="GF45" i="157"/>
  <c r="GC45" i="157"/>
  <c r="GA45" i="157"/>
  <c r="GA131" i="157" s="1"/>
  <c r="GA217" i="157" s="1"/>
  <c r="GA322" i="157" s="1"/>
  <c r="GA410" i="157" s="1"/>
  <c r="ES45" i="157"/>
  <c r="ET45" i="157" s="1"/>
  <c r="DI45" i="157"/>
  <c r="DJ45" i="157" s="1"/>
  <c r="EC45" i="157" s="1"/>
  <c r="BY45" i="157"/>
  <c r="BZ45" i="157" s="1"/>
  <c r="AO45" i="157"/>
  <c r="AP45" i="157" s="1"/>
  <c r="BI45" i="157" s="1"/>
  <c r="T45" i="157"/>
  <c r="GR45" i="157" s="1"/>
  <c r="R45" i="157"/>
  <c r="GP45" i="157" s="1"/>
  <c r="N45" i="157"/>
  <c r="GL45" i="157" s="1"/>
  <c r="E45" i="157"/>
  <c r="F45" i="157" s="1"/>
  <c r="HD44" i="157"/>
  <c r="HC44" i="157"/>
  <c r="GX44" i="157"/>
  <c r="GV44" i="157"/>
  <c r="GT44" i="157"/>
  <c r="GN44" i="157"/>
  <c r="GJ44" i="157"/>
  <c r="GH44" i="157"/>
  <c r="GF44" i="157"/>
  <c r="GC44" i="157"/>
  <c r="GA44" i="157"/>
  <c r="GA130" i="157" s="1"/>
  <c r="GA216" i="157" s="1"/>
  <c r="GA321" i="157" s="1"/>
  <c r="GA409" i="157" s="1"/>
  <c r="ET44" i="157"/>
  <c r="FM44" i="157" s="1"/>
  <c r="ES44" i="157"/>
  <c r="DI44" i="157"/>
  <c r="DJ44" i="157" s="1"/>
  <c r="BY44" i="157"/>
  <c r="BZ44" i="157" s="1"/>
  <c r="CS44" i="157" s="1"/>
  <c r="AO44" i="157"/>
  <c r="AP44" i="157" s="1"/>
  <c r="T44" i="157"/>
  <c r="GR44" i="157" s="1"/>
  <c r="R44" i="157"/>
  <c r="GP44" i="157" s="1"/>
  <c r="N44" i="157"/>
  <c r="GL44" i="157" s="1"/>
  <c r="E44" i="157"/>
  <c r="F44" i="157" s="1"/>
  <c r="HD43" i="157"/>
  <c r="HC43" i="157"/>
  <c r="GX43" i="157"/>
  <c r="GV43" i="157"/>
  <c r="GT43" i="157"/>
  <c r="GR43" i="157"/>
  <c r="GP43" i="157"/>
  <c r="GN43" i="157"/>
  <c r="GL43" i="157"/>
  <c r="GJ43" i="157"/>
  <c r="GH43" i="157"/>
  <c r="GF43" i="157"/>
  <c r="GC43" i="157"/>
  <c r="GA43" i="157"/>
  <c r="GA129" i="157" s="1"/>
  <c r="GA215" i="157" s="1"/>
  <c r="GA320" i="157" s="1"/>
  <c r="GA408" i="157" s="1"/>
  <c r="ES43" i="157"/>
  <c r="ET43" i="157" s="1"/>
  <c r="DI43" i="157"/>
  <c r="DJ43" i="157" s="1"/>
  <c r="BY43" i="157"/>
  <c r="BZ43" i="157" s="1"/>
  <c r="CS43" i="157" s="1"/>
  <c r="AO43" i="157"/>
  <c r="AP43" i="157" s="1"/>
  <c r="E43" i="157"/>
  <c r="F43" i="157" s="1"/>
  <c r="Y43" i="157" s="1"/>
  <c r="HD42" i="157"/>
  <c r="HC42" i="157"/>
  <c r="GX42" i="157"/>
  <c r="GV42" i="157"/>
  <c r="GT42" i="157"/>
  <c r="GN42" i="157"/>
  <c r="GJ42" i="157"/>
  <c r="GH42" i="157"/>
  <c r="GF42" i="157"/>
  <c r="GC42" i="157"/>
  <c r="GA42" i="157"/>
  <c r="GA128" i="157" s="1"/>
  <c r="GA214" i="157" s="1"/>
  <c r="GA319" i="157" s="1"/>
  <c r="GA407" i="157" s="1"/>
  <c r="ES42" i="157"/>
  <c r="ET42" i="157" s="1"/>
  <c r="DI42" i="157"/>
  <c r="DJ42" i="157" s="1"/>
  <c r="DS42" i="157" s="1"/>
  <c r="BY42" i="157"/>
  <c r="BZ42" i="157" s="1"/>
  <c r="AO42" i="157"/>
  <c r="AP42" i="157" s="1"/>
  <c r="AY42" i="157" s="1"/>
  <c r="T42" i="157"/>
  <c r="GR42" i="157" s="1"/>
  <c r="R42" i="157"/>
  <c r="GP42" i="157" s="1"/>
  <c r="N42" i="157"/>
  <c r="GL42" i="157" s="1"/>
  <c r="E42" i="157"/>
  <c r="F42" i="157" s="1"/>
  <c r="HD41" i="157"/>
  <c r="HC41" i="157"/>
  <c r="GX41" i="157"/>
  <c r="GV41" i="157"/>
  <c r="GT41" i="157"/>
  <c r="GN41" i="157"/>
  <c r="GJ41" i="157"/>
  <c r="GH41" i="157"/>
  <c r="GF41" i="157"/>
  <c r="GC41" i="157"/>
  <c r="GA41" i="157"/>
  <c r="GA127" i="157" s="1"/>
  <c r="GA213" i="157" s="1"/>
  <c r="GA318" i="157" s="1"/>
  <c r="GA406" i="157" s="1"/>
  <c r="ES41" i="157"/>
  <c r="ET41" i="157" s="1"/>
  <c r="DI41" i="157"/>
  <c r="DJ41" i="157" s="1"/>
  <c r="BY41" i="157"/>
  <c r="BZ41" i="157" s="1"/>
  <c r="AO41" i="157"/>
  <c r="AP41" i="157" s="1"/>
  <c r="T41" i="157"/>
  <c r="GR41" i="157" s="1"/>
  <c r="R41" i="157"/>
  <c r="GP41" i="157" s="1"/>
  <c r="N41" i="157"/>
  <c r="GL41" i="157" s="1"/>
  <c r="E41" i="157"/>
  <c r="F41" i="157" s="1"/>
  <c r="HD40" i="157"/>
  <c r="HC40" i="157"/>
  <c r="GX40" i="157"/>
  <c r="GV40" i="157"/>
  <c r="GT40" i="157"/>
  <c r="GR40" i="157"/>
  <c r="GP40" i="157"/>
  <c r="GN40" i="157"/>
  <c r="GL40" i="157"/>
  <c r="GJ40" i="157"/>
  <c r="GH40" i="157"/>
  <c r="GF40" i="157"/>
  <c r="GC40" i="157"/>
  <c r="GA40" i="157"/>
  <c r="GA126" i="157" s="1"/>
  <c r="GA212" i="157" s="1"/>
  <c r="GA317" i="157" s="1"/>
  <c r="GA405" i="157" s="1"/>
  <c r="ES40" i="157"/>
  <c r="ET40" i="157" s="1"/>
  <c r="FE40" i="157" s="1"/>
  <c r="DJ40" i="157"/>
  <c r="EC40" i="157" s="1"/>
  <c r="DI40" i="157"/>
  <c r="BY40" i="157"/>
  <c r="BZ40" i="157" s="1"/>
  <c r="CK40" i="157" s="1"/>
  <c r="AO40" i="157"/>
  <c r="AP40" i="157" s="1"/>
  <c r="BI40" i="157" s="1"/>
  <c r="E40" i="157"/>
  <c r="F40" i="157" s="1"/>
  <c r="HD39" i="157"/>
  <c r="HC39" i="157"/>
  <c r="GX39" i="157"/>
  <c r="GV39" i="157"/>
  <c r="GT39" i="157"/>
  <c r="GR39" i="157"/>
  <c r="GP39" i="157"/>
  <c r="GN39" i="157"/>
  <c r="GL39" i="157"/>
  <c r="GJ39" i="157"/>
  <c r="GH39" i="157"/>
  <c r="GF39" i="157"/>
  <c r="GC39" i="157"/>
  <c r="GA39" i="157"/>
  <c r="GA125" i="157" s="1"/>
  <c r="GA211" i="157" s="1"/>
  <c r="GA316" i="157" s="1"/>
  <c r="GA404" i="157" s="1"/>
  <c r="ES39" i="157"/>
  <c r="ET39" i="157" s="1"/>
  <c r="FM39" i="157" s="1"/>
  <c r="DI39" i="157"/>
  <c r="DJ39" i="157" s="1"/>
  <c r="DU39" i="157" s="1"/>
  <c r="BY39" i="157"/>
  <c r="BZ39" i="157" s="1"/>
  <c r="CS39" i="157" s="1"/>
  <c r="AO39" i="157"/>
  <c r="AP39" i="157" s="1"/>
  <c r="BA39" i="157" s="1"/>
  <c r="F39" i="157"/>
  <c r="E39" i="157"/>
  <c r="HD38" i="157"/>
  <c r="HC38" i="157"/>
  <c r="GX38" i="157"/>
  <c r="GV38" i="157"/>
  <c r="GT38" i="157"/>
  <c r="GN38" i="157"/>
  <c r="GJ38" i="157"/>
  <c r="GH38" i="157"/>
  <c r="GF38" i="157"/>
  <c r="GC38" i="157"/>
  <c r="GA38" i="157"/>
  <c r="GA124" i="157" s="1"/>
  <c r="GA210" i="157" s="1"/>
  <c r="GA315" i="157" s="1"/>
  <c r="GA403" i="157" s="1"/>
  <c r="ES38" i="157"/>
  <c r="ET38" i="157" s="1"/>
  <c r="FE38" i="157" s="1"/>
  <c r="DJ38" i="157"/>
  <c r="EC38" i="157" s="1"/>
  <c r="DI38" i="157"/>
  <c r="BY38" i="157"/>
  <c r="BZ38" i="157" s="1"/>
  <c r="CK38" i="157" s="1"/>
  <c r="AO38" i="157"/>
  <c r="AP38" i="157" s="1"/>
  <c r="BI38" i="157" s="1"/>
  <c r="T38" i="157"/>
  <c r="GR38" i="157" s="1"/>
  <c r="R38" i="157"/>
  <c r="GP38" i="157" s="1"/>
  <c r="N38" i="157"/>
  <c r="GL38" i="157" s="1"/>
  <c r="E38" i="157"/>
  <c r="F38" i="157" s="1"/>
  <c r="HD37" i="157"/>
  <c r="HC37" i="157"/>
  <c r="GX37" i="157"/>
  <c r="GV37" i="157"/>
  <c r="GT37" i="157"/>
  <c r="GN37" i="157"/>
  <c r="GJ37" i="157"/>
  <c r="GH37" i="157"/>
  <c r="GF37" i="157"/>
  <c r="GC37" i="157"/>
  <c r="GA37" i="157"/>
  <c r="GA123" i="157" s="1"/>
  <c r="GA209" i="157" s="1"/>
  <c r="GA314" i="157" s="1"/>
  <c r="GA402" i="157" s="1"/>
  <c r="ET37" i="157"/>
  <c r="FM37" i="157" s="1"/>
  <c r="ES37" i="157"/>
  <c r="DI37" i="157"/>
  <c r="DJ37" i="157" s="1"/>
  <c r="DU37" i="157" s="1"/>
  <c r="BY37" i="157"/>
  <c r="BZ37" i="157" s="1"/>
  <c r="CS37" i="157" s="1"/>
  <c r="AO37" i="157"/>
  <c r="AP37" i="157" s="1"/>
  <c r="BA37" i="157" s="1"/>
  <c r="T37" i="157"/>
  <c r="GR37" i="157" s="1"/>
  <c r="R37" i="157"/>
  <c r="GP37" i="157" s="1"/>
  <c r="N37" i="157"/>
  <c r="GL37" i="157" s="1"/>
  <c r="E37" i="157"/>
  <c r="F37" i="157" s="1"/>
  <c r="HD36" i="157"/>
  <c r="HC36" i="157"/>
  <c r="GX36" i="157"/>
  <c r="GV36" i="157"/>
  <c r="GT36" i="157"/>
  <c r="GR36" i="157"/>
  <c r="GP36" i="157"/>
  <c r="GN36" i="157"/>
  <c r="GL36" i="157"/>
  <c r="GJ36" i="157"/>
  <c r="GH36" i="157"/>
  <c r="GF36" i="157"/>
  <c r="GC36" i="157"/>
  <c r="GA36" i="157"/>
  <c r="GA122" i="157" s="1"/>
  <c r="GA208" i="157" s="1"/>
  <c r="GA313" i="157" s="1"/>
  <c r="GA401" i="157" s="1"/>
  <c r="ES36" i="157"/>
  <c r="ET36" i="157" s="1"/>
  <c r="DI36" i="157"/>
  <c r="DJ36" i="157" s="1"/>
  <c r="BY36" i="157"/>
  <c r="BZ36" i="157" s="1"/>
  <c r="AO36" i="157"/>
  <c r="AP36" i="157" s="1"/>
  <c r="E36" i="157"/>
  <c r="F36" i="157" s="1"/>
  <c r="HD35" i="157"/>
  <c r="HC35" i="157"/>
  <c r="GX35" i="157"/>
  <c r="GV35" i="157"/>
  <c r="GT35" i="157"/>
  <c r="GR35" i="157"/>
  <c r="GP35" i="157"/>
  <c r="GN35" i="157"/>
  <c r="GL35" i="157"/>
  <c r="GJ35" i="157"/>
  <c r="GH35" i="157"/>
  <c r="GF35" i="157"/>
  <c r="GC35" i="157"/>
  <c r="GA35" i="157"/>
  <c r="GA121" i="157" s="1"/>
  <c r="GA207" i="157" s="1"/>
  <c r="GA312" i="157" s="1"/>
  <c r="GA400" i="157" s="1"/>
  <c r="ES35" i="157"/>
  <c r="ET35" i="157" s="1"/>
  <c r="DI35" i="157"/>
  <c r="DJ35" i="157" s="1"/>
  <c r="BY35" i="157"/>
  <c r="BZ35" i="157" s="1"/>
  <c r="AO35" i="157"/>
  <c r="AP35" i="157" s="1"/>
  <c r="E35" i="157"/>
  <c r="F35" i="157" s="1"/>
  <c r="HD34" i="157"/>
  <c r="HC34" i="157"/>
  <c r="GX34" i="157"/>
  <c r="GV34" i="157"/>
  <c r="GT34" i="157"/>
  <c r="GN34" i="157"/>
  <c r="GJ34" i="157"/>
  <c r="GH34" i="157"/>
  <c r="GF34" i="157"/>
  <c r="GC34" i="157"/>
  <c r="GA34" i="157"/>
  <c r="GA120" i="157" s="1"/>
  <c r="GA206" i="157" s="1"/>
  <c r="GA311" i="157" s="1"/>
  <c r="GA399" i="157" s="1"/>
  <c r="ES34" i="157"/>
  <c r="ET34" i="157" s="1"/>
  <c r="FE34" i="157" s="1"/>
  <c r="DI34" i="157"/>
  <c r="DJ34" i="157" s="1"/>
  <c r="EC34" i="157" s="1"/>
  <c r="BZ34" i="157"/>
  <c r="CK34" i="157" s="1"/>
  <c r="BY34" i="157"/>
  <c r="AP34" i="157"/>
  <c r="BI34" i="157" s="1"/>
  <c r="AO34" i="157"/>
  <c r="T34" i="157"/>
  <c r="GR34" i="157" s="1"/>
  <c r="R34" i="157"/>
  <c r="GP34" i="157" s="1"/>
  <c r="N34" i="157"/>
  <c r="GL34" i="157" s="1"/>
  <c r="E34" i="157"/>
  <c r="F34" i="157" s="1"/>
  <c r="HD33" i="157"/>
  <c r="HC33" i="157"/>
  <c r="GX33" i="157"/>
  <c r="GV33" i="157"/>
  <c r="GT33" i="157"/>
  <c r="GN33" i="157"/>
  <c r="GJ33" i="157"/>
  <c r="GH33" i="157"/>
  <c r="GF33" i="157"/>
  <c r="GC33" i="157"/>
  <c r="GA33" i="157"/>
  <c r="GA119" i="157" s="1"/>
  <c r="GA205" i="157" s="1"/>
  <c r="GA310" i="157" s="1"/>
  <c r="GA398" i="157" s="1"/>
  <c r="ES33" i="157"/>
  <c r="ET33" i="157" s="1"/>
  <c r="FM33" i="157" s="1"/>
  <c r="DX33" i="157"/>
  <c r="DX78" i="157" s="1"/>
  <c r="DI33" i="157"/>
  <c r="DJ33" i="157" s="1"/>
  <c r="BY33" i="157"/>
  <c r="BZ33" i="157" s="1"/>
  <c r="AO33" i="157"/>
  <c r="AP33" i="157" s="1"/>
  <c r="T33" i="157"/>
  <c r="GR33" i="157" s="1"/>
  <c r="R33" i="157"/>
  <c r="GP33" i="157" s="1"/>
  <c r="N33" i="157"/>
  <c r="GL33" i="157" s="1"/>
  <c r="E33" i="157"/>
  <c r="F33" i="157" s="1"/>
  <c r="GD32" i="157"/>
  <c r="HD31" i="157"/>
  <c r="HC31" i="157"/>
  <c r="GX31" i="157"/>
  <c r="GV31" i="157"/>
  <c r="GT31" i="157"/>
  <c r="GN31" i="157"/>
  <c r="GJ31" i="157"/>
  <c r="GH31" i="157"/>
  <c r="GF31" i="157"/>
  <c r="GC31" i="157"/>
  <c r="GA31" i="157"/>
  <c r="GA117" i="157" s="1"/>
  <c r="GA203" i="157" s="1"/>
  <c r="GA308" i="157" s="1"/>
  <c r="GA396" i="157" s="1"/>
  <c r="ET31" i="157"/>
  <c r="FM31" i="157" s="1"/>
  <c r="ES31" i="157"/>
  <c r="DI31" i="157"/>
  <c r="DJ31" i="157" s="1"/>
  <c r="BY31" i="157"/>
  <c r="BZ31" i="157" s="1"/>
  <c r="CS31" i="157" s="1"/>
  <c r="AO31" i="157"/>
  <c r="AP31" i="157" s="1"/>
  <c r="T31" i="157"/>
  <c r="GR31" i="157" s="1"/>
  <c r="R31" i="157"/>
  <c r="GP31" i="157" s="1"/>
  <c r="N31" i="157"/>
  <c r="GL31" i="157" s="1"/>
  <c r="E31" i="157"/>
  <c r="F31" i="157" s="1"/>
  <c r="GD30" i="157"/>
  <c r="HD29" i="157"/>
  <c r="HC29" i="157"/>
  <c r="GX29" i="157"/>
  <c r="GV29" i="157"/>
  <c r="GT29" i="157"/>
  <c r="GP29" i="157"/>
  <c r="GN29" i="157"/>
  <c r="GL29" i="157"/>
  <c r="GJ29" i="157"/>
  <c r="GH29" i="157"/>
  <c r="GF29" i="157"/>
  <c r="GC29" i="157"/>
  <c r="GA29" i="157"/>
  <c r="GA115" i="157" s="1"/>
  <c r="GA201" i="157" s="1"/>
  <c r="GA306" i="157" s="1"/>
  <c r="GA394" i="157" s="1"/>
  <c r="ES29" i="157"/>
  <c r="ET29" i="157" s="1"/>
  <c r="DI29" i="157"/>
  <c r="DJ29" i="157" s="1"/>
  <c r="BY29" i="157"/>
  <c r="BZ29" i="157" s="1"/>
  <c r="AO29" i="157"/>
  <c r="AP29" i="157" s="1"/>
  <c r="T29" i="157"/>
  <c r="GR29" i="157" s="1"/>
  <c r="E29" i="157"/>
  <c r="F29" i="157" s="1"/>
  <c r="W29" i="157" s="1"/>
  <c r="HD28" i="157"/>
  <c r="HC28" i="157"/>
  <c r="GX28" i="157"/>
  <c r="GV28" i="157"/>
  <c r="GT28" i="157"/>
  <c r="GP28" i="157"/>
  <c r="GN28" i="157"/>
  <c r="GL28" i="157"/>
  <c r="GJ28" i="157"/>
  <c r="GH28" i="157"/>
  <c r="GF28" i="157"/>
  <c r="GC28" i="157"/>
  <c r="GA28" i="157"/>
  <c r="GA114" i="157" s="1"/>
  <c r="GA200" i="157" s="1"/>
  <c r="GA305" i="157" s="1"/>
  <c r="GA393" i="157" s="1"/>
  <c r="ES28" i="157"/>
  <c r="ET28" i="157" s="1"/>
  <c r="DI28" i="157"/>
  <c r="DJ28" i="157" s="1"/>
  <c r="BY28" i="157"/>
  <c r="BZ28" i="157" s="1"/>
  <c r="AO28" i="157"/>
  <c r="AP28" i="157" s="1"/>
  <c r="T28" i="157"/>
  <c r="GR28" i="157" s="1"/>
  <c r="E28" i="157"/>
  <c r="F28" i="157" s="1"/>
  <c r="W28" i="157" s="1"/>
  <c r="HD27" i="157"/>
  <c r="HC27" i="157"/>
  <c r="GX27" i="157"/>
  <c r="GV27" i="157"/>
  <c r="GT27" i="157"/>
  <c r="GP27" i="157"/>
  <c r="GN27" i="157"/>
  <c r="GL27" i="157"/>
  <c r="GJ27" i="157"/>
  <c r="GH27" i="157"/>
  <c r="GF27" i="157"/>
  <c r="GC27" i="157"/>
  <c r="GA27" i="157"/>
  <c r="GA113" i="157" s="1"/>
  <c r="GA199" i="157" s="1"/>
  <c r="GA304" i="157" s="1"/>
  <c r="GA392" i="157" s="1"/>
  <c r="ES27" i="157"/>
  <c r="ET27" i="157" s="1"/>
  <c r="DI27" i="157"/>
  <c r="DJ27" i="157" s="1"/>
  <c r="BY27" i="157"/>
  <c r="BZ27" i="157" s="1"/>
  <c r="AO27" i="157"/>
  <c r="AP27" i="157" s="1"/>
  <c r="T27" i="157"/>
  <c r="GR27" i="157" s="1"/>
  <c r="E27" i="157"/>
  <c r="F27" i="157" s="1"/>
  <c r="HD26" i="157"/>
  <c r="HC26" i="157"/>
  <c r="GX26" i="157"/>
  <c r="GV26" i="157"/>
  <c r="GT26" i="157"/>
  <c r="GP26" i="157"/>
  <c r="GN26" i="157"/>
  <c r="GL26" i="157"/>
  <c r="GJ26" i="157"/>
  <c r="GH26" i="157"/>
  <c r="GF26" i="157"/>
  <c r="GC26" i="157"/>
  <c r="GA26" i="157"/>
  <c r="GA112" i="157" s="1"/>
  <c r="GA198" i="157" s="1"/>
  <c r="GA303" i="157" s="1"/>
  <c r="GA391" i="157" s="1"/>
  <c r="ES26" i="157"/>
  <c r="ET26" i="157" s="1"/>
  <c r="DI26" i="157"/>
  <c r="DJ26" i="157" s="1"/>
  <c r="BY26" i="157"/>
  <c r="BZ26" i="157" s="1"/>
  <c r="AO26" i="157"/>
  <c r="AP26" i="157" s="1"/>
  <c r="T26" i="157"/>
  <c r="GR26" i="157" s="1"/>
  <c r="E26" i="157"/>
  <c r="F26" i="157" s="1"/>
  <c r="I26" i="157" s="1"/>
  <c r="HD25" i="157"/>
  <c r="HC25" i="157"/>
  <c r="GX25" i="157"/>
  <c r="GV25" i="157"/>
  <c r="GT25" i="157"/>
  <c r="GP25" i="157"/>
  <c r="GN25" i="157"/>
  <c r="GL25" i="157"/>
  <c r="GJ25" i="157"/>
  <c r="GH25" i="157"/>
  <c r="GF25" i="157"/>
  <c r="GC25" i="157"/>
  <c r="GA25" i="157"/>
  <c r="GA111" i="157" s="1"/>
  <c r="GA197" i="157" s="1"/>
  <c r="GA302" i="157" s="1"/>
  <c r="GA390" i="157" s="1"/>
  <c r="ES25" i="157"/>
  <c r="ET25" i="157" s="1"/>
  <c r="DI25" i="157"/>
  <c r="DJ25" i="157" s="1"/>
  <c r="BY25" i="157"/>
  <c r="BZ25" i="157" s="1"/>
  <c r="AO25" i="157"/>
  <c r="AP25" i="157" s="1"/>
  <c r="T25" i="157"/>
  <c r="GR25" i="157" s="1"/>
  <c r="E25" i="157"/>
  <c r="F25" i="157" s="1"/>
  <c r="HD24" i="157"/>
  <c r="HC24" i="157"/>
  <c r="GX24" i="157"/>
  <c r="GV24" i="157"/>
  <c r="GP24" i="157"/>
  <c r="GN24" i="157"/>
  <c r="GL24" i="157"/>
  <c r="GJ24" i="157"/>
  <c r="GH24" i="157"/>
  <c r="GF24" i="157"/>
  <c r="GC24" i="157"/>
  <c r="GA24" i="157"/>
  <c r="GA110" i="157" s="1"/>
  <c r="GA196" i="157" s="1"/>
  <c r="GA301" i="157" s="1"/>
  <c r="GA389" i="157" s="1"/>
  <c r="ES24" i="157"/>
  <c r="ET24" i="157" s="1"/>
  <c r="FI24" i="157" s="1"/>
  <c r="DJ24" i="157"/>
  <c r="DU24" i="157" s="1"/>
  <c r="DI24" i="157"/>
  <c r="BZ24" i="157"/>
  <c r="BY24" i="157"/>
  <c r="AO24" i="157"/>
  <c r="AP24" i="157" s="1"/>
  <c r="V24" i="157"/>
  <c r="GT24" i="157" s="1"/>
  <c r="T24" i="157"/>
  <c r="GR24" i="157" s="1"/>
  <c r="E24" i="157"/>
  <c r="F24" i="157" s="1"/>
  <c r="HD23" i="157"/>
  <c r="HC23" i="157"/>
  <c r="GX23" i="157"/>
  <c r="GV23" i="157"/>
  <c r="GT23" i="157"/>
  <c r="GP23" i="157"/>
  <c r="GN23" i="157"/>
  <c r="GL23" i="157"/>
  <c r="GJ23" i="157"/>
  <c r="GH23" i="157"/>
  <c r="GF23" i="157"/>
  <c r="GC23" i="157"/>
  <c r="GA23" i="157"/>
  <c r="GA109" i="157" s="1"/>
  <c r="GA195" i="157" s="1"/>
  <c r="GA300" i="157" s="1"/>
  <c r="GA388" i="157" s="1"/>
  <c r="ET23" i="157"/>
  <c r="ES23" i="157"/>
  <c r="DI23" i="157"/>
  <c r="DJ23" i="157" s="1"/>
  <c r="DU23" i="157" s="1"/>
  <c r="BY23" i="157"/>
  <c r="BZ23" i="157" s="1"/>
  <c r="BA23" i="157"/>
  <c r="AP23" i="157"/>
  <c r="AO23" i="157"/>
  <c r="T23" i="157"/>
  <c r="GR23" i="157" s="1"/>
  <c r="E23" i="157"/>
  <c r="F23" i="157" s="1"/>
  <c r="HD22" i="157"/>
  <c r="HC22" i="157"/>
  <c r="GX22" i="157"/>
  <c r="GV22" i="157"/>
  <c r="GT22" i="157"/>
  <c r="GP22" i="157"/>
  <c r="GN22" i="157"/>
  <c r="GN80" i="157" s="1"/>
  <c r="GL22" i="157"/>
  <c r="GJ22" i="157"/>
  <c r="GH22" i="157"/>
  <c r="GF22" i="157"/>
  <c r="GF80" i="157" s="1"/>
  <c r="GC22" i="157"/>
  <c r="GA22" i="157"/>
  <c r="ES22" i="157"/>
  <c r="ET22" i="157" s="1"/>
  <c r="FK22" i="157" s="1"/>
  <c r="DJ22" i="157"/>
  <c r="EA22" i="157" s="1"/>
  <c r="DI22" i="157"/>
  <c r="BY22" i="157"/>
  <c r="BZ22" i="157" s="1"/>
  <c r="CQ22" i="157" s="1"/>
  <c r="AO22" i="157"/>
  <c r="AP22" i="157" s="1"/>
  <c r="T22" i="157"/>
  <c r="GR22" i="157" s="1"/>
  <c r="E22" i="157"/>
  <c r="F22" i="157" s="1"/>
  <c r="GD21" i="157"/>
  <c r="HD20" i="157"/>
  <c r="HC20" i="157"/>
  <c r="GX20" i="157"/>
  <c r="GV20" i="157"/>
  <c r="GT20" i="157"/>
  <c r="GN20" i="157"/>
  <c r="GJ20" i="157"/>
  <c r="GH20" i="157"/>
  <c r="GF20" i="157"/>
  <c r="GC20" i="157"/>
  <c r="GA20" i="157"/>
  <c r="GA106" i="157" s="1"/>
  <c r="GA192" i="157" s="1"/>
  <c r="GA297" i="157" s="1"/>
  <c r="GA385" i="157" s="1"/>
  <c r="ES20" i="157"/>
  <c r="ET20" i="157" s="1"/>
  <c r="DI20" i="157"/>
  <c r="DJ20" i="157" s="1"/>
  <c r="BY20" i="157"/>
  <c r="BZ20" i="157" s="1"/>
  <c r="AO20" i="157"/>
  <c r="AP20" i="157" s="1"/>
  <c r="T20" i="157"/>
  <c r="GR20" i="157" s="1"/>
  <c r="R20" i="157"/>
  <c r="GP20" i="157" s="1"/>
  <c r="N20" i="157"/>
  <c r="GL20" i="157" s="1"/>
  <c r="E20" i="157"/>
  <c r="F20" i="157" s="1"/>
  <c r="W20" i="157" s="1"/>
  <c r="HD19" i="157"/>
  <c r="HC19" i="157"/>
  <c r="GX19" i="157"/>
  <c r="GV19" i="157"/>
  <c r="GT19" i="157"/>
  <c r="GN19" i="157"/>
  <c r="GJ19" i="157"/>
  <c r="GH19" i="157"/>
  <c r="GF19" i="157"/>
  <c r="GC19" i="157"/>
  <c r="GA19" i="157"/>
  <c r="GA105" i="157" s="1"/>
  <c r="GA191" i="157" s="1"/>
  <c r="GA296" i="157" s="1"/>
  <c r="GA384" i="157" s="1"/>
  <c r="ES19" i="157"/>
  <c r="ET19" i="157" s="1"/>
  <c r="DI19" i="157"/>
  <c r="DJ19" i="157" s="1"/>
  <c r="BY19" i="157"/>
  <c r="BZ19" i="157" s="1"/>
  <c r="AO19" i="157"/>
  <c r="AP19" i="157" s="1"/>
  <c r="T19" i="157"/>
  <c r="GR19" i="157" s="1"/>
  <c r="R19" i="157"/>
  <c r="GP19" i="157" s="1"/>
  <c r="N19" i="157"/>
  <c r="GL19" i="157" s="1"/>
  <c r="E19" i="157"/>
  <c r="F19" i="157" s="1"/>
  <c r="O19" i="157" s="1"/>
  <c r="HD18" i="157"/>
  <c r="HC18" i="157"/>
  <c r="GX18" i="157"/>
  <c r="GV18" i="157"/>
  <c r="GT18" i="157"/>
  <c r="GN18" i="157"/>
  <c r="GJ18" i="157"/>
  <c r="GH18" i="157"/>
  <c r="GF18" i="157"/>
  <c r="GC18" i="157"/>
  <c r="GA18" i="157"/>
  <c r="GA104" i="157" s="1"/>
  <c r="GA190" i="157" s="1"/>
  <c r="GA295" i="157" s="1"/>
  <c r="GA383" i="157" s="1"/>
  <c r="ES18" i="157"/>
  <c r="ET18" i="157" s="1"/>
  <c r="DI18" i="157"/>
  <c r="DJ18" i="157" s="1"/>
  <c r="BY18" i="157"/>
  <c r="BZ18" i="157" s="1"/>
  <c r="AO18" i="157"/>
  <c r="AP18" i="157" s="1"/>
  <c r="T18" i="157"/>
  <c r="GR18" i="157" s="1"/>
  <c r="R18" i="157"/>
  <c r="GP18" i="157" s="1"/>
  <c r="N18" i="157"/>
  <c r="GL18" i="157" s="1"/>
  <c r="E18" i="157"/>
  <c r="F18" i="157" s="1"/>
  <c r="W18" i="157" s="1"/>
  <c r="HD17" i="157"/>
  <c r="HC17" i="157"/>
  <c r="GX17" i="157"/>
  <c r="GV17" i="157"/>
  <c r="GT17" i="157"/>
  <c r="GR17" i="157"/>
  <c r="GP17" i="157"/>
  <c r="GN17" i="157"/>
  <c r="GL17" i="157"/>
  <c r="GJ17" i="157"/>
  <c r="GH17" i="157"/>
  <c r="GF17" i="157"/>
  <c r="GC17" i="157"/>
  <c r="GA17" i="157"/>
  <c r="GA103" i="157" s="1"/>
  <c r="GA189" i="157" s="1"/>
  <c r="GA294" i="157" s="1"/>
  <c r="GA382" i="157" s="1"/>
  <c r="ET17" i="157"/>
  <c r="FP17" i="157" s="1"/>
  <c r="FR17" i="157" s="1"/>
  <c r="FU17" i="157" s="1"/>
  <c r="ES17" i="157"/>
  <c r="DI17" i="157"/>
  <c r="DJ17" i="157" s="1"/>
  <c r="BY17" i="157"/>
  <c r="BZ17" i="157" s="1"/>
  <c r="AO17" i="157"/>
  <c r="AP17" i="157" s="1"/>
  <c r="E17" i="157"/>
  <c r="F17" i="157" s="1"/>
  <c r="HD16" i="157"/>
  <c r="HC16" i="157"/>
  <c r="GX16" i="157"/>
  <c r="GV16" i="157"/>
  <c r="GT16" i="157"/>
  <c r="GR16" i="157"/>
  <c r="GP16" i="157"/>
  <c r="GN16" i="157"/>
  <c r="GL16" i="157"/>
  <c r="GJ16" i="157"/>
  <c r="GH16" i="157"/>
  <c r="GF16" i="157"/>
  <c r="GC16" i="157"/>
  <c r="GA16" i="157"/>
  <c r="GA102" i="157" s="1"/>
  <c r="GA188" i="157" s="1"/>
  <c r="GA293" i="157" s="1"/>
  <c r="GA381" i="157" s="1"/>
  <c r="ES16" i="157"/>
  <c r="ET16" i="157" s="1"/>
  <c r="DI16" i="157"/>
  <c r="DJ16" i="157" s="1"/>
  <c r="BY16" i="157"/>
  <c r="BZ16" i="157" s="1"/>
  <c r="AO16" i="157"/>
  <c r="AP16" i="157" s="1"/>
  <c r="E16" i="157"/>
  <c r="F16" i="157" s="1"/>
  <c r="HD15" i="157"/>
  <c r="HC15" i="157"/>
  <c r="GX15" i="157"/>
  <c r="GV15" i="157"/>
  <c r="GT15" i="157"/>
  <c r="GN15" i="157"/>
  <c r="GJ15" i="157"/>
  <c r="GH15" i="157"/>
  <c r="GF15" i="157"/>
  <c r="GC15" i="157"/>
  <c r="GA15" i="157"/>
  <c r="GA101" i="157" s="1"/>
  <c r="GA187" i="157" s="1"/>
  <c r="GA292" i="157" s="1"/>
  <c r="GA380" i="157" s="1"/>
  <c r="ES15" i="157"/>
  <c r="ET15" i="157" s="1"/>
  <c r="DI15" i="157"/>
  <c r="DJ15" i="157" s="1"/>
  <c r="EC15" i="157" s="1"/>
  <c r="BY15" i="157"/>
  <c r="BZ15" i="157" s="1"/>
  <c r="AO15" i="157"/>
  <c r="AP15" i="157" s="1"/>
  <c r="T15" i="157"/>
  <c r="GR15" i="157" s="1"/>
  <c r="R15" i="157"/>
  <c r="GP15" i="157" s="1"/>
  <c r="N15" i="157"/>
  <c r="GL15" i="157" s="1"/>
  <c r="E15" i="157"/>
  <c r="F15" i="157" s="1"/>
  <c r="HD14" i="157"/>
  <c r="HC14" i="157"/>
  <c r="GX14" i="157"/>
  <c r="GV14" i="157"/>
  <c r="GT14" i="157"/>
  <c r="GR14" i="157"/>
  <c r="GP14" i="157"/>
  <c r="GN14" i="157"/>
  <c r="GL14" i="157"/>
  <c r="GJ14" i="157"/>
  <c r="GH14" i="157"/>
  <c r="GF14" i="157"/>
  <c r="GC14" i="157"/>
  <c r="GA14" i="157"/>
  <c r="GA100" i="157" s="1"/>
  <c r="GA186" i="157" s="1"/>
  <c r="GA291" i="157" s="1"/>
  <c r="GA379" i="157" s="1"/>
  <c r="ES14" i="157"/>
  <c r="ET14" i="157" s="1"/>
  <c r="DI14" i="157"/>
  <c r="DJ14" i="157" s="1"/>
  <c r="BY14" i="157"/>
  <c r="BZ14" i="157" s="1"/>
  <c r="AO14" i="157"/>
  <c r="AP14" i="157" s="1"/>
  <c r="E14" i="157"/>
  <c r="F14" i="157" s="1"/>
  <c r="HD13" i="157"/>
  <c r="HC13" i="157"/>
  <c r="GX13" i="157"/>
  <c r="GV13" i="157"/>
  <c r="GT13" i="157"/>
  <c r="GN13" i="157"/>
  <c r="GJ13" i="157"/>
  <c r="GH13" i="157"/>
  <c r="GF13" i="157"/>
  <c r="GC13" i="157"/>
  <c r="GA13" i="157"/>
  <c r="GA99" i="157" s="1"/>
  <c r="GA185" i="157" s="1"/>
  <c r="GA290" i="157" s="1"/>
  <c r="GA378" i="157" s="1"/>
  <c r="ES13" i="157"/>
  <c r="ET13" i="157" s="1"/>
  <c r="DI13" i="157"/>
  <c r="DJ13" i="157" s="1"/>
  <c r="BY13" i="157"/>
  <c r="BZ13" i="157" s="1"/>
  <c r="AO13" i="157"/>
  <c r="AP13" i="157" s="1"/>
  <c r="T13" i="157"/>
  <c r="GR13" i="157" s="1"/>
  <c r="R13" i="157"/>
  <c r="GP13" i="157" s="1"/>
  <c r="N13" i="157"/>
  <c r="E13" i="157"/>
  <c r="F13" i="157" s="1"/>
  <c r="HD12" i="157"/>
  <c r="HC12" i="157"/>
  <c r="GX12" i="157"/>
  <c r="GV12" i="157"/>
  <c r="GT12" i="157"/>
  <c r="GN12" i="157"/>
  <c r="GL12" i="157"/>
  <c r="GJ12" i="157"/>
  <c r="GH12" i="157"/>
  <c r="GF12" i="157"/>
  <c r="GC12" i="157"/>
  <c r="GA12" i="157"/>
  <c r="ES12" i="157"/>
  <c r="ET12" i="157" s="1"/>
  <c r="DI12" i="157"/>
  <c r="DJ12" i="157" s="1"/>
  <c r="BY12" i="157"/>
  <c r="BZ12" i="157" s="1"/>
  <c r="AO12" i="157"/>
  <c r="AP12" i="157" s="1"/>
  <c r="T12" i="157"/>
  <c r="R12" i="157"/>
  <c r="R78" i="157" s="1"/>
  <c r="E12" i="157"/>
  <c r="F12" i="157" s="1"/>
  <c r="FT251" i="153"/>
  <c r="FT252" i="153" s="1"/>
  <c r="FS251" i="153"/>
  <c r="EJ251" i="153"/>
  <c r="EI251" i="153"/>
  <c r="CZ251" i="153"/>
  <c r="CY251" i="153"/>
  <c r="BP251" i="153"/>
  <c r="BO251" i="153"/>
  <c r="AF251" i="153"/>
  <c r="AE251" i="153"/>
  <c r="E40" i="130"/>
  <c r="ES101" i="157" l="1"/>
  <c r="ES103" i="157"/>
  <c r="ES108" i="157"/>
  <c r="HD166" i="157"/>
  <c r="E111" i="157"/>
  <c r="GC111" i="157"/>
  <c r="DI112" i="157"/>
  <c r="E113" i="157"/>
  <c r="GC113" i="157"/>
  <c r="DI114" i="157"/>
  <c r="E115" i="157"/>
  <c r="GC115" i="157"/>
  <c r="E119" i="157"/>
  <c r="GC119" i="157"/>
  <c r="DI120" i="157"/>
  <c r="E121" i="157"/>
  <c r="GJ80" i="157"/>
  <c r="CC38" i="157"/>
  <c r="CC40" i="157"/>
  <c r="U52" i="157"/>
  <c r="DK53" i="157"/>
  <c r="FC54" i="157"/>
  <c r="CI55" i="157"/>
  <c r="CE58" i="157"/>
  <c r="BZ108" i="157"/>
  <c r="BY111" i="157"/>
  <c r="E123" i="157"/>
  <c r="GC123" i="157"/>
  <c r="DI124" i="157"/>
  <c r="E134" i="157"/>
  <c r="GC134" i="157"/>
  <c r="DI135" i="157"/>
  <c r="HE360" i="157"/>
  <c r="HC445" i="157"/>
  <c r="O52" i="157"/>
  <c r="G54" i="157"/>
  <c r="FP54" i="157"/>
  <c r="FR54" i="157" s="1"/>
  <c r="FU54" i="157" s="1"/>
  <c r="EU58" i="157"/>
  <c r="E101" i="157"/>
  <c r="GC101" i="157"/>
  <c r="DI102" i="157"/>
  <c r="E103" i="157"/>
  <c r="E108" i="157"/>
  <c r="F108" i="157" s="1"/>
  <c r="ET108" i="157"/>
  <c r="GC108" i="157"/>
  <c r="DI109" i="157"/>
  <c r="E110" i="157"/>
  <c r="ES111" i="157"/>
  <c r="ES113" i="157"/>
  <c r="ES115" i="157"/>
  <c r="ES119" i="157"/>
  <c r="ES121" i="157"/>
  <c r="GC125" i="157"/>
  <c r="DI126" i="157"/>
  <c r="GC136" i="157"/>
  <c r="DI137" i="157"/>
  <c r="ES140" i="157"/>
  <c r="AO158" i="157"/>
  <c r="AO162" i="157"/>
  <c r="E549" i="157"/>
  <c r="F58" i="157"/>
  <c r="Y58" i="157" s="1"/>
  <c r="ES123" i="157"/>
  <c r="ES134" i="157"/>
  <c r="AO145" i="157"/>
  <c r="AO159" i="157"/>
  <c r="DI163" i="157"/>
  <c r="O13" i="157"/>
  <c r="I13" i="157"/>
  <c r="BA15" i="157"/>
  <c r="BI15" i="157"/>
  <c r="AS15" i="157"/>
  <c r="CK17" i="157"/>
  <c r="CS17" i="157"/>
  <c r="CC17" i="157"/>
  <c r="BG22" i="157"/>
  <c r="BA22" i="157"/>
  <c r="BI22" i="157"/>
  <c r="AS22" i="157"/>
  <c r="Y25" i="157"/>
  <c r="I25" i="157"/>
  <c r="Y27" i="157"/>
  <c r="I27" i="157"/>
  <c r="Y40" i="157"/>
  <c r="I40" i="157"/>
  <c r="FP43" i="157"/>
  <c r="FR43" i="157" s="1"/>
  <c r="FU43" i="157" s="1"/>
  <c r="FC43" i="157"/>
  <c r="FK43" i="157"/>
  <c r="EU43" i="157"/>
  <c r="BI52" i="157"/>
  <c r="AW52" i="157"/>
  <c r="BA52" i="157"/>
  <c r="AS52" i="157"/>
  <c r="EC52" i="157"/>
  <c r="DQ52" i="157"/>
  <c r="DU52" i="157"/>
  <c r="DM52" i="157"/>
  <c r="BA61" i="157"/>
  <c r="BI61" i="157"/>
  <c r="AS61" i="157"/>
  <c r="CK63" i="157"/>
  <c r="CS63" i="157"/>
  <c r="CC63" i="157"/>
  <c r="CK65" i="157"/>
  <c r="CS65" i="157"/>
  <c r="CC65" i="157"/>
  <c r="BI23" i="157"/>
  <c r="AS23" i="157"/>
  <c r="EC24" i="157"/>
  <c r="DM24" i="157"/>
  <c r="Y26" i="157"/>
  <c r="W26" i="157"/>
  <c r="Q26" i="157"/>
  <c r="CS34" i="157"/>
  <c r="CC34" i="157"/>
  <c r="BI37" i="157"/>
  <c r="AS37" i="157"/>
  <c r="FI38" i="157"/>
  <c r="FM38" i="157"/>
  <c r="EW38" i="157"/>
  <c r="BI39" i="157"/>
  <c r="AS39" i="157"/>
  <c r="FI40" i="157"/>
  <c r="FM40" i="157"/>
  <c r="EW40" i="157"/>
  <c r="Y45" i="157"/>
  <c r="S45" i="157"/>
  <c r="G45" i="157"/>
  <c r="O51" i="157"/>
  <c r="W51" i="157"/>
  <c r="G51" i="157"/>
  <c r="CI51" i="157"/>
  <c r="CQ51" i="157"/>
  <c r="CA51" i="157"/>
  <c r="FP51" i="157"/>
  <c r="FR51" i="157" s="1"/>
  <c r="FU51" i="157" s="1"/>
  <c r="FC51" i="157"/>
  <c r="FK51" i="157"/>
  <c r="EU51" i="157"/>
  <c r="U59" i="157"/>
  <c r="M59" i="157"/>
  <c r="CK59" i="157"/>
  <c r="CS59" i="157"/>
  <c r="CC59" i="157"/>
  <c r="DU15" i="157"/>
  <c r="GD17" i="157"/>
  <c r="Q17" i="157"/>
  <c r="FE17" i="157"/>
  <c r="DU22" i="157"/>
  <c r="EC23" i="157"/>
  <c r="FM34" i="157"/>
  <c r="EC37" i="157"/>
  <c r="EC39" i="157"/>
  <c r="BG42" i="157"/>
  <c r="EA42" i="157"/>
  <c r="T78" i="157"/>
  <c r="GH78" i="157"/>
  <c r="GT78" i="157"/>
  <c r="GX78" i="157"/>
  <c r="DM15" i="157"/>
  <c r="I17" i="157"/>
  <c r="Y17" i="157"/>
  <c r="EW17" i="157"/>
  <c r="FM17" i="157"/>
  <c r="I19" i="157"/>
  <c r="T80" i="157"/>
  <c r="DM22" i="157"/>
  <c r="EC22" i="157"/>
  <c r="GL80" i="157"/>
  <c r="GT80" i="157"/>
  <c r="HD80" i="157"/>
  <c r="DM23" i="157"/>
  <c r="Q25" i="157"/>
  <c r="W25" i="157"/>
  <c r="Q27" i="157"/>
  <c r="W27" i="157"/>
  <c r="EW34" i="157"/>
  <c r="DM37" i="157"/>
  <c r="CS38" i="157"/>
  <c r="GD39" i="157"/>
  <c r="DM39" i="157"/>
  <c r="Q40" i="157"/>
  <c r="CS40" i="157"/>
  <c r="AQ42" i="157"/>
  <c r="DK42" i="157"/>
  <c r="FI73" i="157"/>
  <c r="FE73" i="157"/>
  <c r="FM73" i="157"/>
  <c r="EW73" i="157"/>
  <c r="DU75" i="157"/>
  <c r="EC75" i="157"/>
  <c r="DM75" i="157"/>
  <c r="BA76" i="157"/>
  <c r="BI76" i="157"/>
  <c r="AS76" i="157"/>
  <c r="O47" i="157"/>
  <c r="CI47" i="157"/>
  <c r="FC47" i="157"/>
  <c r="O49" i="157"/>
  <c r="CI49" i="157"/>
  <c r="FC49" i="157"/>
  <c r="DM50" i="157"/>
  <c r="DU50" i="157"/>
  <c r="EC50" i="157"/>
  <c r="CE53" i="157"/>
  <c r="CQ53" i="157"/>
  <c r="BG54" i="157"/>
  <c r="DS54" i="157"/>
  <c r="AY55" i="157"/>
  <c r="EA55" i="157"/>
  <c r="AW57" i="157"/>
  <c r="BI57" i="157"/>
  <c r="DQ57" i="157"/>
  <c r="EC57" i="157"/>
  <c r="BG58" i="157"/>
  <c r="CK60" i="157"/>
  <c r="DU61" i="157"/>
  <c r="Q63" i="157"/>
  <c r="GD65" i="157"/>
  <c r="Q65" i="157"/>
  <c r="FE65" i="157"/>
  <c r="CK73" i="157"/>
  <c r="BA75" i="157"/>
  <c r="CY144" i="157"/>
  <c r="FS144" i="157"/>
  <c r="BY146" i="157"/>
  <c r="ES149" i="157"/>
  <c r="BO153" i="157"/>
  <c r="EI153" i="157"/>
  <c r="BO154" i="157"/>
  <c r="EI154" i="157"/>
  <c r="BO157" i="157"/>
  <c r="EI157" i="157"/>
  <c r="DI162" i="157"/>
  <c r="GC162" i="157"/>
  <c r="E163" i="157"/>
  <c r="BY163" i="157"/>
  <c r="ES163" i="157"/>
  <c r="GC163" i="157"/>
  <c r="HE448" i="157"/>
  <c r="GV80" i="157"/>
  <c r="G47" i="157"/>
  <c r="CA47" i="157"/>
  <c r="EU47" i="157"/>
  <c r="FK47" i="157"/>
  <c r="G49" i="157"/>
  <c r="CA49" i="157"/>
  <c r="EU49" i="157"/>
  <c r="FK49" i="157"/>
  <c r="DK50" i="157"/>
  <c r="DS50" i="157"/>
  <c r="I52" i="157"/>
  <c r="Q52" i="157"/>
  <c r="CA53" i="157"/>
  <c r="K54" i="157"/>
  <c r="EY54" i="157"/>
  <c r="CE55" i="157"/>
  <c r="AS57" i="157"/>
  <c r="DM57" i="157"/>
  <c r="CC60" i="157"/>
  <c r="DM61" i="157"/>
  <c r="I63" i="157"/>
  <c r="I65" i="157"/>
  <c r="Y65" i="157"/>
  <c r="EW65" i="157"/>
  <c r="HC67" i="157"/>
  <c r="CC73" i="157"/>
  <c r="CS73" i="157"/>
  <c r="AS75" i="157"/>
  <c r="GC100" i="157"/>
  <c r="AO101" i="157"/>
  <c r="DI101" i="157"/>
  <c r="E102" i="157"/>
  <c r="BY102" i="157"/>
  <c r="ES102" i="157"/>
  <c r="GC102" i="157"/>
  <c r="AO103" i="157"/>
  <c r="DI103" i="157"/>
  <c r="AO108" i="157"/>
  <c r="DI108" i="157"/>
  <c r="HC166" i="157"/>
  <c r="E109" i="157"/>
  <c r="BY109" i="157"/>
  <c r="ES109" i="157"/>
  <c r="GC109" i="157"/>
  <c r="AO110" i="157"/>
  <c r="GC110" i="157"/>
  <c r="AO111" i="157"/>
  <c r="DI111" i="157"/>
  <c r="E112" i="157"/>
  <c r="BY112" i="157"/>
  <c r="ES112" i="157"/>
  <c r="GC112" i="157"/>
  <c r="AO113" i="157"/>
  <c r="DI113" i="157"/>
  <c r="E114" i="157"/>
  <c r="BY114" i="157"/>
  <c r="ES114" i="157"/>
  <c r="GC114" i="157"/>
  <c r="AO115" i="157"/>
  <c r="DI115" i="157"/>
  <c r="AO119" i="157"/>
  <c r="DI119" i="157"/>
  <c r="E120" i="157"/>
  <c r="BY120" i="157"/>
  <c r="ES120" i="157"/>
  <c r="GC120" i="157"/>
  <c r="AO121" i="157"/>
  <c r="DI121" i="157"/>
  <c r="GC122" i="157"/>
  <c r="AO123" i="157"/>
  <c r="DI123" i="157"/>
  <c r="E124" i="157"/>
  <c r="BY124" i="157"/>
  <c r="ES124" i="157"/>
  <c r="E126" i="157"/>
  <c r="BY126" i="157"/>
  <c r="ES126" i="157"/>
  <c r="ES129" i="157"/>
  <c r="GC133" i="157"/>
  <c r="AO134" i="157"/>
  <c r="DI134" i="157"/>
  <c r="E135" i="157"/>
  <c r="BY135" i="157"/>
  <c r="ES135" i="157"/>
  <c r="E137" i="157"/>
  <c r="BY137" i="157"/>
  <c r="ES137" i="157"/>
  <c r="GC139" i="157"/>
  <c r="AO140" i="157"/>
  <c r="DI140" i="157"/>
  <c r="EI144" i="157"/>
  <c r="EI164" i="157" s="1"/>
  <c r="DI145" i="157"/>
  <c r="GC145" i="157"/>
  <c r="E146" i="157"/>
  <c r="AE153" i="157"/>
  <c r="CY153" i="157"/>
  <c r="FS153" i="157"/>
  <c r="AE154" i="157"/>
  <c r="CY154" i="157"/>
  <c r="FS154" i="157"/>
  <c r="AE157" i="157"/>
  <c r="CY157" i="157"/>
  <c r="FS157" i="157"/>
  <c r="AO163" i="157"/>
  <c r="AP78" i="157"/>
  <c r="AU12" i="157"/>
  <c r="BE12" i="157"/>
  <c r="AW12" i="157"/>
  <c r="BG12" i="157"/>
  <c r="AY12" i="157"/>
  <c r="AQ12" i="157"/>
  <c r="BI12" i="157"/>
  <c r="BA12" i="157"/>
  <c r="AS12" i="157"/>
  <c r="BC12" i="157"/>
  <c r="BC14" i="157"/>
  <c r="AU14" i="157"/>
  <c r="BE14" i="157"/>
  <c r="AW14" i="157"/>
  <c r="BG14" i="157"/>
  <c r="AY14" i="157"/>
  <c r="AQ14" i="157"/>
  <c r="BI14" i="157"/>
  <c r="BA14" i="157"/>
  <c r="AS14" i="157"/>
  <c r="FK16" i="157"/>
  <c r="FC16" i="157"/>
  <c r="EU16" i="157"/>
  <c r="FM16" i="157"/>
  <c r="FE16" i="157"/>
  <c r="EW16" i="157"/>
  <c r="FG16" i="157"/>
  <c r="EY16" i="157"/>
  <c r="FI16" i="157"/>
  <c r="FA16" i="157"/>
  <c r="EA387" i="157"/>
  <c r="EA299" i="157"/>
  <c r="EA194" i="157"/>
  <c r="EA108" i="157"/>
  <c r="ET78" i="157"/>
  <c r="FK12" i="157"/>
  <c r="FC12" i="157"/>
  <c r="EU12" i="157"/>
  <c r="FM12" i="157"/>
  <c r="FE12" i="157"/>
  <c r="EW12" i="157"/>
  <c r="FG12" i="157"/>
  <c r="EY12" i="157"/>
  <c r="FI12" i="157"/>
  <c r="FA12" i="157"/>
  <c r="BG13" i="157"/>
  <c r="AY13" i="157"/>
  <c r="AQ13" i="157"/>
  <c r="BI13" i="157"/>
  <c r="BA13" i="157"/>
  <c r="AS13" i="157"/>
  <c r="BC13" i="157"/>
  <c r="AU13" i="157"/>
  <c r="BE13" i="157"/>
  <c r="AW13" i="157"/>
  <c r="W14" i="157"/>
  <c r="O14" i="157"/>
  <c r="G14" i="157"/>
  <c r="GD14" i="157"/>
  <c r="Y14" i="157"/>
  <c r="Q14" i="157"/>
  <c r="I14" i="157"/>
  <c r="S14" i="157"/>
  <c r="K14" i="157"/>
  <c r="U14" i="157"/>
  <c r="M14" i="157"/>
  <c r="FK14" i="157"/>
  <c r="FC14" i="157"/>
  <c r="EU14" i="157"/>
  <c r="FM14" i="157"/>
  <c r="FE14" i="157"/>
  <c r="EW14" i="157"/>
  <c r="FP14" i="157"/>
  <c r="FR14" i="157" s="1"/>
  <c r="FU14" i="157" s="1"/>
  <c r="FG14" i="157"/>
  <c r="EY14" i="157"/>
  <c r="FI14" i="157"/>
  <c r="FA14" i="157"/>
  <c r="DW16" i="157"/>
  <c r="DO16" i="157"/>
  <c r="DY16" i="157"/>
  <c r="DQ16" i="157"/>
  <c r="EA16" i="157"/>
  <c r="DS16" i="157"/>
  <c r="DK16" i="157"/>
  <c r="EC16" i="157"/>
  <c r="DU16" i="157"/>
  <c r="DM16" i="157"/>
  <c r="DW18" i="157"/>
  <c r="DO18" i="157"/>
  <c r="DY18" i="157"/>
  <c r="DQ18" i="157"/>
  <c r="EA18" i="157"/>
  <c r="DS18" i="157"/>
  <c r="DK18" i="157"/>
  <c r="EC18" i="157"/>
  <c r="DU18" i="157"/>
  <c r="DM18" i="157"/>
  <c r="FG19" i="157"/>
  <c r="EY19" i="157"/>
  <c r="FI19" i="157"/>
  <c r="FA19" i="157"/>
  <c r="FK19" i="157"/>
  <c r="FC19" i="157"/>
  <c r="EU19" i="157"/>
  <c r="FM19" i="157"/>
  <c r="FE19" i="157"/>
  <c r="EW19" i="157"/>
  <c r="DW20" i="157"/>
  <c r="DO20" i="157"/>
  <c r="DY20" i="157"/>
  <c r="DQ20" i="157"/>
  <c r="EA20" i="157"/>
  <c r="DS20" i="157"/>
  <c r="DK20" i="157"/>
  <c r="EC20" i="157"/>
  <c r="DU20" i="157"/>
  <c r="DM20" i="157"/>
  <c r="CQ25" i="157"/>
  <c r="CI25" i="157"/>
  <c r="CA25" i="157"/>
  <c r="CS25" i="157"/>
  <c r="CK25" i="157"/>
  <c r="CC25" i="157"/>
  <c r="CM25" i="157"/>
  <c r="CE25" i="157"/>
  <c r="CO25" i="157"/>
  <c r="CG25" i="157"/>
  <c r="DW26" i="157"/>
  <c r="DO26" i="157"/>
  <c r="DY26" i="157"/>
  <c r="DQ26" i="157"/>
  <c r="EA26" i="157"/>
  <c r="DS26" i="157"/>
  <c r="DK26" i="157"/>
  <c r="EC26" i="157"/>
  <c r="DU26" i="157"/>
  <c r="DM26" i="157"/>
  <c r="Y392" i="157"/>
  <c r="Y304" i="157"/>
  <c r="Y199" i="157"/>
  <c r="Y113" i="157"/>
  <c r="FK27" i="157"/>
  <c r="FC27" i="157"/>
  <c r="EU27" i="157"/>
  <c r="FM27" i="157"/>
  <c r="FE27" i="157"/>
  <c r="EW27" i="157"/>
  <c r="FG27" i="157"/>
  <c r="EY27" i="157"/>
  <c r="FI27" i="157"/>
  <c r="FA27" i="157"/>
  <c r="FK28" i="157"/>
  <c r="FC28" i="157"/>
  <c r="EU28" i="157"/>
  <c r="FM28" i="157"/>
  <c r="FE28" i="157"/>
  <c r="EW28" i="157"/>
  <c r="FG28" i="157"/>
  <c r="EY28" i="157"/>
  <c r="FI28" i="157"/>
  <c r="FA28" i="157"/>
  <c r="FK29" i="157"/>
  <c r="FC29" i="157"/>
  <c r="EU29" i="157"/>
  <c r="FM29" i="157"/>
  <c r="FE29" i="157"/>
  <c r="EW29" i="157"/>
  <c r="FG29" i="157"/>
  <c r="EY29" i="157"/>
  <c r="FI29" i="157"/>
  <c r="FA29" i="157"/>
  <c r="FM396" i="157"/>
  <c r="FM308" i="157"/>
  <c r="FM203" i="157"/>
  <c r="FM117" i="157"/>
  <c r="DY33" i="157"/>
  <c r="DS33" i="157"/>
  <c r="DK33" i="157"/>
  <c r="EA33" i="157"/>
  <c r="DU33" i="157"/>
  <c r="DM33" i="157"/>
  <c r="EC33" i="157"/>
  <c r="DW33" i="157"/>
  <c r="DO33" i="157"/>
  <c r="DQ33" i="157"/>
  <c r="BI399" i="157"/>
  <c r="BI311" i="157"/>
  <c r="BI206" i="157"/>
  <c r="BI120" i="157"/>
  <c r="DW35" i="157"/>
  <c r="DO35" i="157"/>
  <c r="DY35" i="157"/>
  <c r="DQ35" i="157"/>
  <c r="EA35" i="157"/>
  <c r="DS35" i="157"/>
  <c r="DK35" i="157"/>
  <c r="EC35" i="157"/>
  <c r="DU35" i="157"/>
  <c r="DM35" i="157"/>
  <c r="S36" i="157"/>
  <c r="K36" i="157"/>
  <c r="U36" i="157"/>
  <c r="M36" i="157"/>
  <c r="W36" i="157"/>
  <c r="O36" i="157"/>
  <c r="G36" i="157"/>
  <c r="GD36" i="157"/>
  <c r="Y36" i="157"/>
  <c r="Q36" i="157"/>
  <c r="I36" i="157"/>
  <c r="FP36" i="157"/>
  <c r="FR36" i="157" s="1"/>
  <c r="FU36" i="157" s="1"/>
  <c r="FG36" i="157"/>
  <c r="EY36" i="157"/>
  <c r="FI36" i="157"/>
  <c r="FA36" i="157"/>
  <c r="FK36" i="157"/>
  <c r="FC36" i="157"/>
  <c r="EU36" i="157"/>
  <c r="FM36" i="157"/>
  <c r="FE36" i="157"/>
  <c r="EW36" i="157"/>
  <c r="FM402" i="157"/>
  <c r="FM314" i="157"/>
  <c r="FM209" i="157"/>
  <c r="FM123" i="157"/>
  <c r="U38" i="157"/>
  <c r="Q38" i="157"/>
  <c r="K38" i="157"/>
  <c r="W38" i="157"/>
  <c r="M38" i="157"/>
  <c r="GD38" i="157"/>
  <c r="Y38" i="157"/>
  <c r="S38" i="157"/>
  <c r="G38" i="157"/>
  <c r="O38" i="157"/>
  <c r="I38" i="157"/>
  <c r="EC403" i="157"/>
  <c r="EC315" i="157"/>
  <c r="EC210" i="157"/>
  <c r="EC124" i="157"/>
  <c r="FM404" i="157"/>
  <c r="FM316" i="157"/>
  <c r="FM211" i="157"/>
  <c r="FM125" i="157"/>
  <c r="EC405" i="157"/>
  <c r="EC317" i="157"/>
  <c r="EC212" i="157"/>
  <c r="EC126" i="157"/>
  <c r="FG41" i="157"/>
  <c r="EY41" i="157"/>
  <c r="FI41" i="157"/>
  <c r="FA41" i="157"/>
  <c r="FK41" i="157"/>
  <c r="FC41" i="157"/>
  <c r="EU41" i="157"/>
  <c r="FM41" i="157"/>
  <c r="FE41" i="157"/>
  <c r="EW41" i="157"/>
  <c r="W42" i="157"/>
  <c r="M42" i="157"/>
  <c r="Y42" i="157"/>
  <c r="S42" i="157"/>
  <c r="G42" i="157"/>
  <c r="GD42" i="157"/>
  <c r="O42" i="157"/>
  <c r="I42" i="157"/>
  <c r="U42" i="157"/>
  <c r="Q42" i="157"/>
  <c r="K42" i="157"/>
  <c r="CS408" i="157"/>
  <c r="CS320" i="157"/>
  <c r="CS215" i="157"/>
  <c r="CS129" i="157"/>
  <c r="DY44" i="157"/>
  <c r="DQ44" i="157"/>
  <c r="EA44" i="157"/>
  <c r="DS44" i="157"/>
  <c r="DK44" i="157"/>
  <c r="EC44" i="157"/>
  <c r="DU44" i="157"/>
  <c r="DM44" i="157"/>
  <c r="DW44" i="157"/>
  <c r="DO44" i="157"/>
  <c r="EE44" i="157" s="1"/>
  <c r="EF44" i="157" s="1"/>
  <c r="EH44" i="157" s="1"/>
  <c r="EK44" i="157" s="1"/>
  <c r="CO45" i="157"/>
  <c r="CG45" i="157"/>
  <c r="CQ45" i="157"/>
  <c r="CI45" i="157"/>
  <c r="CA45" i="157"/>
  <c r="CS45" i="157"/>
  <c r="CK45" i="157"/>
  <c r="CC45" i="157"/>
  <c r="CM45" i="157"/>
  <c r="CE45" i="157"/>
  <c r="Y46" i="157"/>
  <c r="S46" i="157"/>
  <c r="G46" i="157"/>
  <c r="GD46" i="157"/>
  <c r="O46" i="157"/>
  <c r="I46" i="157"/>
  <c r="U46" i="157"/>
  <c r="Q46" i="157"/>
  <c r="K46" i="157"/>
  <c r="W46" i="157"/>
  <c r="M46" i="157"/>
  <c r="BE46" i="157"/>
  <c r="AW46" i="157"/>
  <c r="BG46" i="157"/>
  <c r="AY46" i="157"/>
  <c r="AQ46" i="157"/>
  <c r="BI46" i="157"/>
  <c r="BA46" i="157"/>
  <c r="AS46" i="157"/>
  <c r="BC46" i="157"/>
  <c r="AU46" i="157"/>
  <c r="EA47" i="157"/>
  <c r="DS47" i="157"/>
  <c r="DK47" i="157"/>
  <c r="EC47" i="157"/>
  <c r="DU47" i="157"/>
  <c r="DM47" i="157"/>
  <c r="DW47" i="157"/>
  <c r="DO47" i="157"/>
  <c r="DY47" i="157"/>
  <c r="DQ47" i="157"/>
  <c r="Y48" i="157"/>
  <c r="S48" i="157"/>
  <c r="G48" i="157"/>
  <c r="GD48" i="157"/>
  <c r="O48" i="157"/>
  <c r="I48" i="157"/>
  <c r="U48" i="157"/>
  <c r="Q48" i="157"/>
  <c r="K48" i="157"/>
  <c r="W48" i="157"/>
  <c r="M48" i="157"/>
  <c r="BE48" i="157"/>
  <c r="AW48" i="157"/>
  <c r="BG48" i="157"/>
  <c r="AY48" i="157"/>
  <c r="AQ48" i="157"/>
  <c r="BI48" i="157"/>
  <c r="BA48" i="157"/>
  <c r="AS48" i="157"/>
  <c r="BK48" i="157" s="1"/>
  <c r="BL48" i="157" s="1"/>
  <c r="BN48" i="157" s="1"/>
  <c r="BQ48" i="157" s="1"/>
  <c r="BC48" i="157"/>
  <c r="AU48" i="157"/>
  <c r="EA49" i="157"/>
  <c r="DS49" i="157"/>
  <c r="DK49" i="157"/>
  <c r="EC49" i="157"/>
  <c r="DU49" i="157"/>
  <c r="DM49" i="157"/>
  <c r="DW49" i="157"/>
  <c r="DO49" i="157"/>
  <c r="DY49" i="157"/>
  <c r="DQ49" i="157"/>
  <c r="W50" i="157"/>
  <c r="O50" i="157"/>
  <c r="G50" i="157"/>
  <c r="GD50" i="157"/>
  <c r="Y50" i="157"/>
  <c r="Q50" i="157"/>
  <c r="I50" i="157"/>
  <c r="S50" i="157"/>
  <c r="K50" i="157"/>
  <c r="U50" i="157"/>
  <c r="M50" i="157"/>
  <c r="DJ78" i="157"/>
  <c r="DW12" i="157"/>
  <c r="DO12" i="157"/>
  <c r="DY12" i="157"/>
  <c r="DQ12" i="157"/>
  <c r="EA12" i="157"/>
  <c r="DS12" i="157"/>
  <c r="DK12" i="157"/>
  <c r="EC12" i="157"/>
  <c r="DU12" i="157"/>
  <c r="DM12" i="157"/>
  <c r="DW14" i="157"/>
  <c r="DO14" i="157"/>
  <c r="DY14" i="157"/>
  <c r="DQ14" i="157"/>
  <c r="EA14" i="157"/>
  <c r="DS14" i="157"/>
  <c r="DK14" i="157"/>
  <c r="EC14" i="157"/>
  <c r="DU14" i="157"/>
  <c r="DM14" i="157"/>
  <c r="CQ16" i="157"/>
  <c r="CI16" i="157"/>
  <c r="CA16" i="157"/>
  <c r="CS16" i="157"/>
  <c r="CK16" i="157"/>
  <c r="CC16" i="157"/>
  <c r="CM16" i="157"/>
  <c r="CE16" i="157"/>
  <c r="CO16" i="157"/>
  <c r="CG16" i="157"/>
  <c r="CQ20" i="157"/>
  <c r="CI20" i="157"/>
  <c r="CA20" i="157"/>
  <c r="CS20" i="157"/>
  <c r="CK20" i="157"/>
  <c r="CC20" i="157"/>
  <c r="CM20" i="157"/>
  <c r="CE20" i="157"/>
  <c r="CO20" i="157"/>
  <c r="CG20" i="157"/>
  <c r="CQ387" i="157"/>
  <c r="CQ299" i="157"/>
  <c r="CQ194" i="157"/>
  <c r="CQ108" i="157"/>
  <c r="FI389" i="157"/>
  <c r="FI301" i="157"/>
  <c r="FI196" i="157"/>
  <c r="FI110" i="157"/>
  <c r="BC25" i="157"/>
  <c r="AU25" i="157"/>
  <c r="BE25" i="157"/>
  <c r="AW25" i="157"/>
  <c r="BG25" i="157"/>
  <c r="AY25" i="157"/>
  <c r="AQ25" i="157"/>
  <c r="BI25" i="157"/>
  <c r="BA25" i="157"/>
  <c r="AS25" i="157"/>
  <c r="CQ26" i="157"/>
  <c r="CI26" i="157"/>
  <c r="CA26" i="157"/>
  <c r="CS26" i="157"/>
  <c r="CK26" i="157"/>
  <c r="CC26" i="157"/>
  <c r="CM26" i="157"/>
  <c r="CE26" i="157"/>
  <c r="CO26" i="157"/>
  <c r="CG26" i="157"/>
  <c r="DW27" i="157"/>
  <c r="DO27" i="157"/>
  <c r="DY27" i="157"/>
  <c r="DQ27" i="157"/>
  <c r="EA27" i="157"/>
  <c r="DS27" i="157"/>
  <c r="DK27" i="157"/>
  <c r="EC27" i="157"/>
  <c r="DU27" i="157"/>
  <c r="DM27" i="157"/>
  <c r="W393" i="157"/>
  <c r="W305" i="157"/>
  <c r="W200" i="157"/>
  <c r="W114" i="157"/>
  <c r="DW28" i="157"/>
  <c r="DO28" i="157"/>
  <c r="DY28" i="157"/>
  <c r="DQ28" i="157"/>
  <c r="EA28" i="157"/>
  <c r="DS28" i="157"/>
  <c r="DK28" i="157"/>
  <c r="EC28" i="157"/>
  <c r="DU28" i="157"/>
  <c r="DM28" i="157"/>
  <c r="W394" i="157"/>
  <c r="W306" i="157"/>
  <c r="W201" i="157"/>
  <c r="W115" i="157"/>
  <c r="DW29" i="157"/>
  <c r="DO29" i="157"/>
  <c r="DY29" i="157"/>
  <c r="DQ29" i="157"/>
  <c r="EA29" i="157"/>
  <c r="DS29" i="157"/>
  <c r="DK29" i="157"/>
  <c r="EC29" i="157"/>
  <c r="DU29" i="157"/>
  <c r="DM29" i="157"/>
  <c r="Y31" i="157"/>
  <c r="S31" i="157"/>
  <c r="G31" i="157"/>
  <c r="GD31" i="157"/>
  <c r="O31" i="157"/>
  <c r="I31" i="157"/>
  <c r="U31" i="157"/>
  <c r="Q31" i="157"/>
  <c r="K31" i="157"/>
  <c r="W31" i="157"/>
  <c r="M31" i="157"/>
  <c r="BE31" i="157"/>
  <c r="AW31" i="157"/>
  <c r="BG31" i="157"/>
  <c r="AY31" i="157"/>
  <c r="AQ31" i="157"/>
  <c r="BI31" i="157"/>
  <c r="BA31" i="157"/>
  <c r="AS31" i="157"/>
  <c r="BC31" i="157"/>
  <c r="AU31" i="157"/>
  <c r="CM33" i="157"/>
  <c r="CE33" i="157"/>
  <c r="CO33" i="157"/>
  <c r="CG33" i="157"/>
  <c r="CQ33" i="157"/>
  <c r="CI33" i="157"/>
  <c r="CA33" i="157"/>
  <c r="CS33" i="157"/>
  <c r="CK33" i="157"/>
  <c r="CC33" i="157"/>
  <c r="FM398" i="157"/>
  <c r="FM310" i="157"/>
  <c r="FM205" i="157"/>
  <c r="FM119" i="157"/>
  <c r="U34" i="157"/>
  <c r="Q34" i="157"/>
  <c r="K34" i="157"/>
  <c r="W34" i="157"/>
  <c r="M34" i="157"/>
  <c r="Y34" i="157"/>
  <c r="S34" i="157"/>
  <c r="G34" i="157"/>
  <c r="GD34" i="157"/>
  <c r="O34" i="157"/>
  <c r="I34" i="157"/>
  <c r="AA34" i="157" s="1"/>
  <c r="AB34" i="157" s="1"/>
  <c r="AD34" i="157" s="1"/>
  <c r="AG34" i="157" s="1"/>
  <c r="EC399" i="157"/>
  <c r="EC311" i="157"/>
  <c r="EC206" i="157"/>
  <c r="EC120" i="157"/>
  <c r="CQ35" i="157"/>
  <c r="CI35" i="157"/>
  <c r="CA35" i="157"/>
  <c r="CS35" i="157"/>
  <c r="CK35" i="157"/>
  <c r="CC35" i="157"/>
  <c r="CM35" i="157"/>
  <c r="CE35" i="157"/>
  <c r="CO35" i="157"/>
  <c r="CG35" i="157"/>
  <c r="EA36" i="157"/>
  <c r="DS36" i="157"/>
  <c r="DK36" i="157"/>
  <c r="EC36" i="157"/>
  <c r="DU36" i="157"/>
  <c r="DM36" i="157"/>
  <c r="DW36" i="157"/>
  <c r="DO36" i="157"/>
  <c r="DY36" i="157"/>
  <c r="DQ36" i="157"/>
  <c r="Y37" i="157"/>
  <c r="S37" i="157"/>
  <c r="G37" i="157"/>
  <c r="GD37" i="157"/>
  <c r="O37" i="157"/>
  <c r="I37" i="157"/>
  <c r="U37" i="157"/>
  <c r="Q37" i="157"/>
  <c r="K37" i="157"/>
  <c r="W37" i="157"/>
  <c r="M37" i="157"/>
  <c r="EA41" i="157"/>
  <c r="DS41" i="157"/>
  <c r="DK41" i="157"/>
  <c r="EC41" i="157"/>
  <c r="DU41" i="157"/>
  <c r="DM41" i="157"/>
  <c r="DW41" i="157"/>
  <c r="DO41" i="157"/>
  <c r="DY41" i="157"/>
  <c r="DQ41" i="157"/>
  <c r="FK42" i="157"/>
  <c r="FC42" i="157"/>
  <c r="EU42" i="157"/>
  <c r="FM42" i="157"/>
  <c r="FE42" i="157"/>
  <c r="EW42" i="157"/>
  <c r="FG42" i="157"/>
  <c r="EY42" i="157"/>
  <c r="FI42" i="157"/>
  <c r="FA42" i="157"/>
  <c r="FW43" i="157"/>
  <c r="FV43" i="157"/>
  <c r="CS409" i="157"/>
  <c r="CS321" i="157"/>
  <c r="CS216" i="157"/>
  <c r="CS130" i="157"/>
  <c r="BI410" i="157"/>
  <c r="BI322" i="157"/>
  <c r="BI217" i="157"/>
  <c r="BI131" i="157"/>
  <c r="FI45" i="157"/>
  <c r="FA45" i="157"/>
  <c r="FK45" i="157"/>
  <c r="FC45" i="157"/>
  <c r="EU45" i="157"/>
  <c r="FM45" i="157"/>
  <c r="FE45" i="157"/>
  <c r="EW45" i="157"/>
  <c r="FG45" i="157"/>
  <c r="EY45" i="157"/>
  <c r="DY46" i="157"/>
  <c r="DQ46" i="157"/>
  <c r="EA46" i="157"/>
  <c r="DS46" i="157"/>
  <c r="DK46" i="157"/>
  <c r="EC46" i="157"/>
  <c r="DU46" i="157"/>
  <c r="DM46" i="157"/>
  <c r="DW46" i="157"/>
  <c r="DO46" i="157"/>
  <c r="DY48" i="157"/>
  <c r="DQ48" i="157"/>
  <c r="EA48" i="157"/>
  <c r="DS48" i="157"/>
  <c r="DK48" i="157"/>
  <c r="EC48" i="157"/>
  <c r="DU48" i="157"/>
  <c r="DM48" i="157"/>
  <c r="DW48" i="157"/>
  <c r="DO48" i="157"/>
  <c r="FK50" i="157"/>
  <c r="FC50" i="157"/>
  <c r="EU50" i="157"/>
  <c r="FM50" i="157"/>
  <c r="FE50" i="157"/>
  <c r="EW50" i="157"/>
  <c r="FP50" i="157"/>
  <c r="FR50" i="157" s="1"/>
  <c r="FU50" i="157" s="1"/>
  <c r="FG50" i="157"/>
  <c r="EY50" i="157"/>
  <c r="FI50" i="157"/>
  <c r="FA50" i="157"/>
  <c r="BG51" i="157"/>
  <c r="AY51" i="157"/>
  <c r="AQ51" i="157"/>
  <c r="BI51" i="157"/>
  <c r="BA51" i="157"/>
  <c r="AS51" i="157"/>
  <c r="BC51" i="157"/>
  <c r="AU51" i="157"/>
  <c r="BE51" i="157"/>
  <c r="AW51" i="157"/>
  <c r="FV51" i="157"/>
  <c r="FW51" i="157" s="1"/>
  <c r="CS417" i="157"/>
  <c r="CS329" i="157"/>
  <c r="CS224" i="157"/>
  <c r="CS138" i="157"/>
  <c r="FM417" i="157"/>
  <c r="FM329" i="157"/>
  <c r="FM224" i="157"/>
  <c r="FM138" i="157"/>
  <c r="W418" i="157"/>
  <c r="W330" i="157"/>
  <c r="W225" i="157"/>
  <c r="W139" i="157"/>
  <c r="Y423" i="157"/>
  <c r="Y335" i="157"/>
  <c r="Y230" i="157"/>
  <c r="Y144" i="157"/>
  <c r="U424" i="157"/>
  <c r="U336" i="157"/>
  <c r="U231" i="157"/>
  <c r="U145" i="157"/>
  <c r="DO424" i="157"/>
  <c r="DO336" i="157"/>
  <c r="DO231" i="157"/>
  <c r="DO145" i="157"/>
  <c r="U15" i="157"/>
  <c r="Q15" i="157"/>
  <c r="K15" i="157"/>
  <c r="W15" i="157"/>
  <c r="M15" i="157"/>
  <c r="Y15" i="157"/>
  <c r="S15" i="157"/>
  <c r="G15" i="157"/>
  <c r="GD15" i="157"/>
  <c r="O15" i="157"/>
  <c r="I15" i="157"/>
  <c r="FV17" i="157"/>
  <c r="FW17" i="157"/>
  <c r="CQ18" i="157"/>
  <c r="CI18" i="157"/>
  <c r="CA18" i="157"/>
  <c r="CS18" i="157"/>
  <c r="CK18" i="157"/>
  <c r="CC18" i="157"/>
  <c r="CM18" i="157"/>
  <c r="CE18" i="157"/>
  <c r="CO18" i="157"/>
  <c r="CG18" i="157"/>
  <c r="EA19" i="157"/>
  <c r="DS19" i="157"/>
  <c r="DK19" i="157"/>
  <c r="EC19" i="157"/>
  <c r="DU19" i="157"/>
  <c r="DM19" i="157"/>
  <c r="DW19" i="157"/>
  <c r="DO19" i="157"/>
  <c r="DY19" i="157"/>
  <c r="DQ19" i="157"/>
  <c r="F80" i="157"/>
  <c r="U22" i="157"/>
  <c r="O22" i="157"/>
  <c r="G22" i="157"/>
  <c r="W22" i="157"/>
  <c r="Q22" i="157"/>
  <c r="I22" i="157"/>
  <c r="Y22" i="157"/>
  <c r="S22" i="157"/>
  <c r="K22" i="157"/>
  <c r="GD22" i="157"/>
  <c r="M22" i="157"/>
  <c r="U24" i="157"/>
  <c r="O24" i="157"/>
  <c r="G24" i="157"/>
  <c r="Q24" i="157"/>
  <c r="I24" i="157"/>
  <c r="GD24" i="157"/>
  <c r="W24" i="157"/>
  <c r="S24" i="157"/>
  <c r="K24" i="157"/>
  <c r="Y24" i="157"/>
  <c r="M24" i="157"/>
  <c r="F78" i="157"/>
  <c r="W12" i="157"/>
  <c r="Y12" i="157"/>
  <c r="S12" i="157"/>
  <c r="M12" i="157"/>
  <c r="GD12" i="157"/>
  <c r="O12" i="157"/>
  <c r="G12" i="157"/>
  <c r="U12" i="157"/>
  <c r="Q12" i="157"/>
  <c r="I12" i="157"/>
  <c r="K12" i="157"/>
  <c r="BZ78" i="157"/>
  <c r="CQ12" i="157"/>
  <c r="CI12" i="157"/>
  <c r="CA12" i="157"/>
  <c r="CS12" i="157"/>
  <c r="CK12" i="157"/>
  <c r="CC12" i="157"/>
  <c r="CM12" i="157"/>
  <c r="CE12" i="157"/>
  <c r="CO12" i="157"/>
  <c r="CG12" i="157"/>
  <c r="EC13" i="157"/>
  <c r="DS13" i="157"/>
  <c r="DK13" i="157"/>
  <c r="DU13" i="157"/>
  <c r="DM13" i="157"/>
  <c r="DY13" i="157"/>
  <c r="DO13" i="157"/>
  <c r="EA13" i="157"/>
  <c r="DQ13" i="157"/>
  <c r="CQ14" i="157"/>
  <c r="CI14" i="157"/>
  <c r="CA14" i="157"/>
  <c r="CS14" i="157"/>
  <c r="CK14" i="157"/>
  <c r="CC14" i="157"/>
  <c r="CM14" i="157"/>
  <c r="CE14" i="157"/>
  <c r="CO14" i="157"/>
  <c r="CG14" i="157"/>
  <c r="BC16" i="157"/>
  <c r="AU16" i="157"/>
  <c r="BE16" i="157"/>
  <c r="AW16" i="157"/>
  <c r="BG16" i="157"/>
  <c r="AY16" i="157"/>
  <c r="AQ16" i="157"/>
  <c r="BI16" i="157"/>
  <c r="BA16" i="157"/>
  <c r="AS16" i="157"/>
  <c r="W383" i="157"/>
  <c r="W295" i="157"/>
  <c r="W190" i="157"/>
  <c r="W104" i="157"/>
  <c r="BC18" i="157"/>
  <c r="AU18" i="157"/>
  <c r="BE18" i="157"/>
  <c r="AW18" i="157"/>
  <c r="BG18" i="157"/>
  <c r="AY18" i="157"/>
  <c r="AQ18" i="157"/>
  <c r="BI18" i="157"/>
  <c r="BA18" i="157"/>
  <c r="AS18" i="157"/>
  <c r="CM19" i="157"/>
  <c r="CE19" i="157"/>
  <c r="CO19" i="157"/>
  <c r="CG19" i="157"/>
  <c r="CQ19" i="157"/>
  <c r="CI19" i="157"/>
  <c r="CA19" i="157"/>
  <c r="CS19" i="157"/>
  <c r="CK19" i="157"/>
  <c r="CC19" i="157"/>
  <c r="W385" i="157"/>
  <c r="W297" i="157"/>
  <c r="W192" i="157"/>
  <c r="W106" i="157"/>
  <c r="BC20" i="157"/>
  <c r="AU20" i="157"/>
  <c r="BE20" i="157"/>
  <c r="AW20" i="157"/>
  <c r="BG20" i="157"/>
  <c r="AY20" i="157"/>
  <c r="AQ20" i="157"/>
  <c r="BI20" i="157"/>
  <c r="BA20" i="157"/>
  <c r="AS20" i="157"/>
  <c r="BG387" i="157"/>
  <c r="BG299" i="157"/>
  <c r="BG194" i="157"/>
  <c r="BG108" i="157"/>
  <c r="FK387" i="157"/>
  <c r="FK299" i="157"/>
  <c r="FK194" i="157"/>
  <c r="FK108" i="157"/>
  <c r="BG24" i="157"/>
  <c r="AY24" i="157"/>
  <c r="AQ24" i="157"/>
  <c r="BI24" i="157"/>
  <c r="BA24" i="157"/>
  <c r="AS24" i="157"/>
  <c r="BL24" i="157"/>
  <c r="BN24" i="157" s="1"/>
  <c r="BQ24" i="157" s="1"/>
  <c r="BC24" i="157"/>
  <c r="AU24" i="157"/>
  <c r="BE24" i="157"/>
  <c r="AW24" i="157"/>
  <c r="Y390" i="157"/>
  <c r="Y302" i="157"/>
  <c r="Y197" i="157"/>
  <c r="Y111" i="157"/>
  <c r="FK25" i="157"/>
  <c r="FC25" i="157"/>
  <c r="EU25" i="157"/>
  <c r="FM25" i="157"/>
  <c r="FE25" i="157"/>
  <c r="EW25" i="157"/>
  <c r="FG25" i="157"/>
  <c r="EY25" i="157"/>
  <c r="FI25" i="157"/>
  <c r="FA25" i="157"/>
  <c r="BC26" i="157"/>
  <c r="AU26" i="157"/>
  <c r="BE26" i="157"/>
  <c r="AW26" i="157"/>
  <c r="BG26" i="157"/>
  <c r="AY26" i="157"/>
  <c r="AQ26" i="157"/>
  <c r="BI26" i="157"/>
  <c r="BA26" i="157"/>
  <c r="AS26" i="157"/>
  <c r="CQ27" i="157"/>
  <c r="CI27" i="157"/>
  <c r="CA27" i="157"/>
  <c r="CS27" i="157"/>
  <c r="CK27" i="157"/>
  <c r="CC27" i="157"/>
  <c r="CM27" i="157"/>
  <c r="CE27" i="157"/>
  <c r="CO27" i="157"/>
  <c r="CG27" i="157"/>
  <c r="CQ28" i="157"/>
  <c r="CI28" i="157"/>
  <c r="CA28" i="157"/>
  <c r="CS28" i="157"/>
  <c r="CK28" i="157"/>
  <c r="CC28" i="157"/>
  <c r="CM28" i="157"/>
  <c r="CE28" i="157"/>
  <c r="CO28" i="157"/>
  <c r="CG28" i="157"/>
  <c r="CQ29" i="157"/>
  <c r="CI29" i="157"/>
  <c r="CA29" i="157"/>
  <c r="CS29" i="157"/>
  <c r="CK29" i="157"/>
  <c r="CC29" i="157"/>
  <c r="CM29" i="157"/>
  <c r="CE29" i="157"/>
  <c r="CO29" i="157"/>
  <c r="CG29" i="157"/>
  <c r="DY31" i="157"/>
  <c r="DQ31" i="157"/>
  <c r="EA31" i="157"/>
  <c r="DS31" i="157"/>
  <c r="DK31" i="157"/>
  <c r="EC31" i="157"/>
  <c r="DU31" i="157"/>
  <c r="DM31" i="157"/>
  <c r="DW31" i="157"/>
  <c r="DO31" i="157"/>
  <c r="BG33" i="157"/>
  <c r="AY33" i="157"/>
  <c r="AQ33" i="157"/>
  <c r="BI33" i="157"/>
  <c r="BA33" i="157"/>
  <c r="AS33" i="157"/>
  <c r="BC33" i="157"/>
  <c r="AU33" i="157"/>
  <c r="BE33" i="157"/>
  <c r="AW33" i="157"/>
  <c r="BC35" i="157"/>
  <c r="AU35" i="157"/>
  <c r="BE35" i="157"/>
  <c r="AW35" i="157"/>
  <c r="BG35" i="157"/>
  <c r="AY35" i="157"/>
  <c r="AQ35" i="157"/>
  <c r="BI35" i="157"/>
  <c r="BA35" i="157"/>
  <c r="AS35" i="157"/>
  <c r="CM36" i="157"/>
  <c r="CE36" i="157"/>
  <c r="CO36" i="157"/>
  <c r="CG36" i="157"/>
  <c r="CQ36" i="157"/>
  <c r="CI36" i="157"/>
  <c r="CA36" i="157"/>
  <c r="CS36" i="157"/>
  <c r="CK36" i="157"/>
  <c r="CC36" i="157"/>
  <c r="FI403" i="157"/>
  <c r="FI315" i="157"/>
  <c r="FI210" i="157"/>
  <c r="FI124" i="157"/>
  <c r="FI405" i="157"/>
  <c r="FI317" i="157"/>
  <c r="FI212" i="157"/>
  <c r="FI126" i="157"/>
  <c r="CM41" i="157"/>
  <c r="CE41" i="157"/>
  <c r="CO41" i="157"/>
  <c r="CG41" i="157"/>
  <c r="CQ41" i="157"/>
  <c r="CI41" i="157"/>
  <c r="CA41" i="157"/>
  <c r="CS41" i="157"/>
  <c r="CK41" i="157"/>
  <c r="CC41" i="157"/>
  <c r="BE43" i="157"/>
  <c r="AW43" i="157"/>
  <c r="BG43" i="157"/>
  <c r="AY43" i="157"/>
  <c r="AQ43" i="157"/>
  <c r="BI43" i="157"/>
  <c r="BA43" i="157"/>
  <c r="AS43" i="157"/>
  <c r="BC43" i="157"/>
  <c r="AU43" i="157"/>
  <c r="FM409" i="157"/>
  <c r="FM321" i="157"/>
  <c r="FM216" i="157"/>
  <c r="FM130" i="157"/>
  <c r="EC410" i="157"/>
  <c r="EC322" i="157"/>
  <c r="EC217" i="157"/>
  <c r="EC131" i="157"/>
  <c r="CS411" i="157"/>
  <c r="CS323" i="157"/>
  <c r="CS218" i="157"/>
  <c r="CS132" i="157"/>
  <c r="BG47" i="157"/>
  <c r="AY47" i="157"/>
  <c r="AQ47" i="157"/>
  <c r="BI47" i="157"/>
  <c r="BA47" i="157"/>
  <c r="AS47" i="157"/>
  <c r="BC47" i="157"/>
  <c r="AU47" i="157"/>
  <c r="BE47" i="157"/>
  <c r="AW47" i="157"/>
  <c r="FV47" i="157"/>
  <c r="FW47" i="157" s="1"/>
  <c r="CS413" i="157"/>
  <c r="CS325" i="157"/>
  <c r="CS220" i="157"/>
  <c r="CS134" i="157"/>
  <c r="BG49" i="157"/>
  <c r="AY49" i="157"/>
  <c r="AQ49" i="157"/>
  <c r="BI49" i="157"/>
  <c r="BA49" i="157"/>
  <c r="AS49" i="157"/>
  <c r="BC49" i="157"/>
  <c r="AU49" i="157"/>
  <c r="BE49" i="157"/>
  <c r="AW49" i="157"/>
  <c r="FV49" i="157"/>
  <c r="FW49" i="157" s="1"/>
  <c r="CQ50" i="157"/>
  <c r="CI50" i="157"/>
  <c r="CA50" i="157"/>
  <c r="CS50" i="157"/>
  <c r="CK50" i="157"/>
  <c r="CC50" i="157"/>
  <c r="CM50" i="157"/>
  <c r="CE50" i="157"/>
  <c r="CO50" i="157"/>
  <c r="CG50" i="157"/>
  <c r="FK418" i="157"/>
  <c r="FK330" i="157"/>
  <c r="FK225" i="157"/>
  <c r="FK139" i="157"/>
  <c r="FV54" i="157"/>
  <c r="FW54" i="157" s="1"/>
  <c r="Y422" i="157"/>
  <c r="Y334" i="157"/>
  <c r="Y229" i="157"/>
  <c r="Y143" i="157"/>
  <c r="CS422" i="157"/>
  <c r="CS334" i="157"/>
  <c r="CS229" i="157"/>
  <c r="CS143" i="157"/>
  <c r="FM422" i="157"/>
  <c r="FM334" i="157"/>
  <c r="FM229" i="157"/>
  <c r="FM143" i="157"/>
  <c r="GD19" i="157"/>
  <c r="CM13" i="157"/>
  <c r="CE13" i="157"/>
  <c r="CO13" i="157"/>
  <c r="CG13" i="157"/>
  <c r="CQ13" i="157"/>
  <c r="CI13" i="157"/>
  <c r="CA13" i="157"/>
  <c r="CS13" i="157"/>
  <c r="CK13" i="157"/>
  <c r="CC13" i="157"/>
  <c r="W16" i="157"/>
  <c r="O16" i="157"/>
  <c r="G16" i="157"/>
  <c r="Y16" i="157"/>
  <c r="Q16" i="157"/>
  <c r="I16" i="157"/>
  <c r="GD16" i="157"/>
  <c r="S16" i="157"/>
  <c r="K16" i="157"/>
  <c r="U16" i="157"/>
  <c r="M16" i="157"/>
  <c r="FK18" i="157"/>
  <c r="FC18" i="157"/>
  <c r="EU18" i="157"/>
  <c r="FM18" i="157"/>
  <c r="FE18" i="157"/>
  <c r="EW18" i="157"/>
  <c r="FG18" i="157"/>
  <c r="EY18" i="157"/>
  <c r="FI18" i="157"/>
  <c r="FA18" i="157"/>
  <c r="BG19" i="157"/>
  <c r="AY19" i="157"/>
  <c r="AQ19" i="157"/>
  <c r="BI19" i="157"/>
  <c r="BA19" i="157"/>
  <c r="AS19" i="157"/>
  <c r="BC19" i="157"/>
  <c r="AU19" i="157"/>
  <c r="BE19" i="157"/>
  <c r="AW19" i="157"/>
  <c r="FK20" i="157"/>
  <c r="FC20" i="157"/>
  <c r="EU20" i="157"/>
  <c r="FM20" i="157"/>
  <c r="FE20" i="157"/>
  <c r="EW20" i="157"/>
  <c r="FG20" i="157"/>
  <c r="EY20" i="157"/>
  <c r="FI20" i="157"/>
  <c r="FA20" i="157"/>
  <c r="U23" i="157"/>
  <c r="O23" i="157"/>
  <c r="G23" i="157"/>
  <c r="W23" i="157"/>
  <c r="Q23" i="157"/>
  <c r="I23" i="157"/>
  <c r="Y23" i="157"/>
  <c r="S23" i="157"/>
  <c r="K23" i="157"/>
  <c r="GD23" i="157"/>
  <c r="M23" i="157"/>
  <c r="DW25" i="157"/>
  <c r="DO25" i="157"/>
  <c r="DY25" i="157"/>
  <c r="DQ25" i="157"/>
  <c r="EA25" i="157"/>
  <c r="DS25" i="157"/>
  <c r="DK25" i="157"/>
  <c r="EC25" i="157"/>
  <c r="DU25" i="157"/>
  <c r="DM25" i="157"/>
  <c r="Y391" i="157"/>
  <c r="Y303" i="157"/>
  <c r="Y198" i="157"/>
  <c r="Y112" i="157"/>
  <c r="FK26" i="157"/>
  <c r="FC26" i="157"/>
  <c r="EU26" i="157"/>
  <c r="FM26" i="157"/>
  <c r="FE26" i="157"/>
  <c r="EW26" i="157"/>
  <c r="FG26" i="157"/>
  <c r="EY26" i="157"/>
  <c r="FI26" i="157"/>
  <c r="FA26" i="157"/>
  <c r="BC27" i="157"/>
  <c r="AU27" i="157"/>
  <c r="BE27" i="157"/>
  <c r="AW27" i="157"/>
  <c r="BG27" i="157"/>
  <c r="AY27" i="157"/>
  <c r="AQ27" i="157"/>
  <c r="BI27" i="157"/>
  <c r="BA27" i="157"/>
  <c r="AS27" i="157"/>
  <c r="BC28" i="157"/>
  <c r="AU28" i="157"/>
  <c r="BE28" i="157"/>
  <c r="AW28" i="157"/>
  <c r="BG28" i="157"/>
  <c r="AY28" i="157"/>
  <c r="AQ28" i="157"/>
  <c r="BI28" i="157"/>
  <c r="BA28" i="157"/>
  <c r="AS28" i="157"/>
  <c r="BC29" i="157"/>
  <c r="AU29" i="157"/>
  <c r="BE29" i="157"/>
  <c r="AW29" i="157"/>
  <c r="BG29" i="157"/>
  <c r="AY29" i="157"/>
  <c r="AQ29" i="157"/>
  <c r="BI29" i="157"/>
  <c r="BA29" i="157"/>
  <c r="AS29" i="157"/>
  <c r="CS396" i="157"/>
  <c r="CS308" i="157"/>
  <c r="CS203" i="157"/>
  <c r="CS117" i="157"/>
  <c r="W35" i="157"/>
  <c r="O35" i="157"/>
  <c r="G35" i="157"/>
  <c r="GD35" i="157"/>
  <c r="Y35" i="157"/>
  <c r="Q35" i="157"/>
  <c r="I35" i="157"/>
  <c r="S35" i="157"/>
  <c r="K35" i="157"/>
  <c r="U35" i="157"/>
  <c r="M35" i="157"/>
  <c r="FK35" i="157"/>
  <c r="FC35" i="157"/>
  <c r="EU35" i="157"/>
  <c r="FM35" i="157"/>
  <c r="FE35" i="157"/>
  <c r="EW35" i="157"/>
  <c r="FP35" i="157"/>
  <c r="FR35" i="157" s="1"/>
  <c r="FU35" i="157" s="1"/>
  <c r="FG35" i="157"/>
  <c r="EY35" i="157"/>
  <c r="FI35" i="157"/>
  <c r="FA35" i="157"/>
  <c r="BG36" i="157"/>
  <c r="AY36" i="157"/>
  <c r="AQ36" i="157"/>
  <c r="BI36" i="157"/>
  <c r="BA36" i="157"/>
  <c r="AS36" i="157"/>
  <c r="BC36" i="157"/>
  <c r="AU36" i="157"/>
  <c r="BE36" i="157"/>
  <c r="AW36" i="157"/>
  <c r="CS402" i="157"/>
  <c r="CS314" i="157"/>
  <c r="CS209" i="157"/>
  <c r="CS123" i="157"/>
  <c r="BI403" i="157"/>
  <c r="BI315" i="157"/>
  <c r="BI210" i="157"/>
  <c r="BI124" i="157"/>
  <c r="CS404" i="157"/>
  <c r="CS316" i="157"/>
  <c r="CS211" i="157"/>
  <c r="CS125" i="157"/>
  <c r="BI405" i="157"/>
  <c r="BI317" i="157"/>
  <c r="BI212" i="157"/>
  <c r="BI126" i="157"/>
  <c r="BG41" i="157"/>
  <c r="AY41" i="157"/>
  <c r="AQ41" i="157"/>
  <c r="BI41" i="157"/>
  <c r="BA41" i="157"/>
  <c r="AS41" i="157"/>
  <c r="BC41" i="157"/>
  <c r="AU41" i="157"/>
  <c r="BE41" i="157"/>
  <c r="AW41" i="157"/>
  <c r="CQ42" i="157"/>
  <c r="CI42" i="157"/>
  <c r="CA42" i="157"/>
  <c r="CS42" i="157"/>
  <c r="CK42" i="157"/>
  <c r="CC42" i="157"/>
  <c r="CM42" i="157"/>
  <c r="CE42" i="157"/>
  <c r="CO42" i="157"/>
  <c r="CG42" i="157"/>
  <c r="Y408" i="157"/>
  <c r="Y320" i="157"/>
  <c r="Y215" i="157"/>
  <c r="Y129" i="157"/>
  <c r="DY43" i="157"/>
  <c r="DQ43" i="157"/>
  <c r="EA43" i="157"/>
  <c r="DS43" i="157"/>
  <c r="DK43" i="157"/>
  <c r="EC43" i="157"/>
  <c r="DU43" i="157"/>
  <c r="DM43" i="157"/>
  <c r="EF43" i="157"/>
  <c r="EH43" i="157" s="1"/>
  <c r="EK43" i="157" s="1"/>
  <c r="DW43" i="157"/>
  <c r="DO43" i="157"/>
  <c r="Y44" i="157"/>
  <c r="S44" i="157"/>
  <c r="G44" i="157"/>
  <c r="GD44" i="157"/>
  <c r="O44" i="157"/>
  <c r="I44" i="157"/>
  <c r="U44" i="157"/>
  <c r="Q44" i="157"/>
  <c r="K44" i="157"/>
  <c r="W44" i="157"/>
  <c r="M44" i="157"/>
  <c r="BE44" i="157"/>
  <c r="AW44" i="157"/>
  <c r="BG44" i="157"/>
  <c r="AY44" i="157"/>
  <c r="AQ44" i="157"/>
  <c r="BI44" i="157"/>
  <c r="BA44" i="157"/>
  <c r="AS44" i="157"/>
  <c r="BC44" i="157"/>
  <c r="AU44" i="157"/>
  <c r="FM411" i="157"/>
  <c r="FM323" i="157"/>
  <c r="FM218" i="157"/>
  <c r="FM132" i="157"/>
  <c r="FM413" i="157"/>
  <c r="FM325" i="157"/>
  <c r="FM220" i="157"/>
  <c r="FM134" i="157"/>
  <c r="BC50" i="157"/>
  <c r="AU50" i="157"/>
  <c r="BE50" i="157"/>
  <c r="AW50" i="157"/>
  <c r="BG50" i="157"/>
  <c r="AY50" i="157"/>
  <c r="AQ50" i="157"/>
  <c r="BI50" i="157"/>
  <c r="BA50" i="157"/>
  <c r="AS50" i="157"/>
  <c r="EA51" i="157"/>
  <c r="DS51" i="157"/>
  <c r="DK51" i="157"/>
  <c r="EC51" i="157"/>
  <c r="DU51" i="157"/>
  <c r="DM51" i="157"/>
  <c r="DW51" i="157"/>
  <c r="DO51" i="157"/>
  <c r="DY51" i="157"/>
  <c r="DQ51" i="157"/>
  <c r="CQ419" i="157"/>
  <c r="CQ331" i="157"/>
  <c r="CQ226" i="157"/>
  <c r="CQ140" i="157"/>
  <c r="W420" i="157"/>
  <c r="W332" i="157"/>
  <c r="W227" i="157"/>
  <c r="W141" i="157"/>
  <c r="FK420" i="157"/>
  <c r="FK332" i="157"/>
  <c r="FK227" i="157"/>
  <c r="FK141" i="157"/>
  <c r="EA423" i="157"/>
  <c r="EA335" i="157"/>
  <c r="EA230" i="157"/>
  <c r="EA144" i="157"/>
  <c r="AQ424" i="157"/>
  <c r="AQ336" i="157"/>
  <c r="AQ231" i="157"/>
  <c r="AQ145" i="157"/>
  <c r="GD41" i="157"/>
  <c r="DM415" i="157"/>
  <c r="DM327" i="157"/>
  <c r="DM222" i="157"/>
  <c r="DM136" i="157"/>
  <c r="DU415" i="157"/>
  <c r="DU327" i="157"/>
  <c r="DU222" i="157"/>
  <c r="DU136" i="157"/>
  <c r="EC415" i="157"/>
  <c r="EC327" i="157"/>
  <c r="EC222" i="157"/>
  <c r="EC136" i="157"/>
  <c r="K417" i="157"/>
  <c r="K329" i="157"/>
  <c r="K224" i="157"/>
  <c r="K138" i="157"/>
  <c r="Y417" i="157"/>
  <c r="Y329" i="157"/>
  <c r="Y224" i="157"/>
  <c r="Y138" i="157"/>
  <c r="BA417" i="157"/>
  <c r="BA329" i="157"/>
  <c r="BA224" i="157"/>
  <c r="BA138" i="157"/>
  <c r="DU417" i="157"/>
  <c r="DU329" i="157"/>
  <c r="DU224" i="157"/>
  <c r="DU138" i="157"/>
  <c r="BE53" i="157"/>
  <c r="AW53" i="157"/>
  <c r="BI53" i="157"/>
  <c r="BA53" i="157"/>
  <c r="AS53" i="157"/>
  <c r="CI418" i="157"/>
  <c r="CI330" i="157"/>
  <c r="CI225" i="157"/>
  <c r="CI139" i="157"/>
  <c r="O419" i="157"/>
  <c r="O331" i="157"/>
  <c r="O226" i="157"/>
  <c r="O140" i="157"/>
  <c r="EC54" i="157"/>
  <c r="DU54" i="157"/>
  <c r="DM54" i="157"/>
  <c r="DY54" i="157"/>
  <c r="DQ54" i="157"/>
  <c r="FC419" i="157"/>
  <c r="FC331" i="157"/>
  <c r="FC226" i="157"/>
  <c r="FC140" i="157"/>
  <c r="BE55" i="157"/>
  <c r="AW55" i="157"/>
  <c r="BI55" i="157"/>
  <c r="BA55" i="157"/>
  <c r="AS55" i="157"/>
  <c r="CI420" i="157"/>
  <c r="CI332" i="157"/>
  <c r="CI227" i="157"/>
  <c r="CI141" i="157"/>
  <c r="BA422" i="157"/>
  <c r="BA334" i="157"/>
  <c r="BA229" i="157"/>
  <c r="BA143" i="157"/>
  <c r="DU422" i="157"/>
  <c r="DU334" i="157"/>
  <c r="DU229" i="157"/>
  <c r="DU143" i="157"/>
  <c r="CS58" i="157"/>
  <c r="CK58" i="157"/>
  <c r="CC58" i="157"/>
  <c r="CO58" i="157"/>
  <c r="CG58" i="157"/>
  <c r="CK424" i="157"/>
  <c r="CK336" i="157"/>
  <c r="CK231" i="157"/>
  <c r="CK145" i="157"/>
  <c r="DW60" i="157"/>
  <c r="DO60" i="157"/>
  <c r="DY60" i="157"/>
  <c r="DQ60" i="157"/>
  <c r="EA60" i="157"/>
  <c r="DS60" i="157"/>
  <c r="DK60" i="157"/>
  <c r="EC60" i="157"/>
  <c r="DU60" i="157"/>
  <c r="DM60" i="157"/>
  <c r="CQ62" i="157"/>
  <c r="CI62" i="157"/>
  <c r="CA62" i="157"/>
  <c r="CS62" i="157"/>
  <c r="CK62" i="157"/>
  <c r="CC62" i="157"/>
  <c r="CM62" i="157"/>
  <c r="CE62" i="157"/>
  <c r="CO62" i="157"/>
  <c r="CG62" i="157"/>
  <c r="CQ64" i="157"/>
  <c r="CI64" i="157"/>
  <c r="CA64" i="157"/>
  <c r="CS64" i="157"/>
  <c r="CK64" i="157"/>
  <c r="CC64" i="157"/>
  <c r="CM64" i="157"/>
  <c r="CE64" i="157"/>
  <c r="CO64" i="157"/>
  <c r="CG64" i="157"/>
  <c r="CM66" i="157"/>
  <c r="CE66" i="157"/>
  <c r="CO66" i="157"/>
  <c r="CG66" i="157"/>
  <c r="CQ66" i="157"/>
  <c r="CI66" i="157"/>
  <c r="CA66" i="157"/>
  <c r="CS66" i="157"/>
  <c r="CK66" i="157"/>
  <c r="CC66" i="157"/>
  <c r="S68" i="157"/>
  <c r="K68" i="157"/>
  <c r="U68" i="157"/>
  <c r="M68" i="157"/>
  <c r="GD68" i="157"/>
  <c r="W68" i="157"/>
  <c r="O68" i="157"/>
  <c r="G68" i="157"/>
  <c r="Y68" i="157"/>
  <c r="Q68" i="157"/>
  <c r="I68" i="157"/>
  <c r="CM68" i="157"/>
  <c r="CE68" i="157"/>
  <c r="CO68" i="157"/>
  <c r="CG68" i="157"/>
  <c r="CQ68" i="157"/>
  <c r="CI68" i="157"/>
  <c r="CA68" i="157"/>
  <c r="CS68" i="157"/>
  <c r="CK68" i="157"/>
  <c r="CC68" i="157"/>
  <c r="FG68" i="157"/>
  <c r="EY68" i="157"/>
  <c r="FI68" i="157"/>
  <c r="FA68" i="157"/>
  <c r="FK68" i="157"/>
  <c r="FC68" i="157"/>
  <c r="EU68" i="157"/>
  <c r="FM68" i="157"/>
  <c r="FE68" i="157"/>
  <c r="EW68" i="157"/>
  <c r="Y434" i="157"/>
  <c r="Y346" i="157"/>
  <c r="Y241" i="157"/>
  <c r="Y155" i="157"/>
  <c r="CS434" i="157"/>
  <c r="CS346" i="157"/>
  <c r="CS241" i="157"/>
  <c r="CS155" i="157"/>
  <c r="FM434" i="157"/>
  <c r="FM346" i="157"/>
  <c r="FM241" i="157"/>
  <c r="FM155" i="157"/>
  <c r="BG70" i="157"/>
  <c r="AY70" i="157"/>
  <c r="AQ70" i="157"/>
  <c r="BI70" i="157"/>
  <c r="BA70" i="157"/>
  <c r="AS70" i="157"/>
  <c r="BC70" i="157"/>
  <c r="AU70" i="157"/>
  <c r="BE70" i="157"/>
  <c r="AW70" i="157"/>
  <c r="CQ72" i="157"/>
  <c r="CI72" i="157"/>
  <c r="CA72" i="157"/>
  <c r="CS72" i="157"/>
  <c r="CK72" i="157"/>
  <c r="CC72" i="157"/>
  <c r="CV72" i="157"/>
  <c r="CX72" i="157" s="1"/>
  <c r="CM72" i="157"/>
  <c r="CE72" i="157"/>
  <c r="CO72" i="157"/>
  <c r="CG72" i="157"/>
  <c r="CO438" i="157"/>
  <c r="CO350" i="157"/>
  <c r="CO245" i="157"/>
  <c r="CO159" i="157"/>
  <c r="W74" i="157"/>
  <c r="O74" i="157"/>
  <c r="G74" i="157"/>
  <c r="Y74" i="157"/>
  <c r="Q74" i="157"/>
  <c r="I74" i="157"/>
  <c r="GD74" i="157"/>
  <c r="S74" i="157"/>
  <c r="K74" i="157"/>
  <c r="U74" i="157"/>
  <c r="M74" i="157"/>
  <c r="FK74" i="157"/>
  <c r="FC74" i="157"/>
  <c r="EU74" i="157"/>
  <c r="FM74" i="157"/>
  <c r="FE74" i="157"/>
  <c r="EW74" i="157"/>
  <c r="FG74" i="157"/>
  <c r="EY74" i="157"/>
  <c r="FI74" i="157"/>
  <c r="FA74" i="157"/>
  <c r="Y440" i="157"/>
  <c r="Y352" i="157"/>
  <c r="Y247" i="157"/>
  <c r="Y161" i="157"/>
  <c r="GD77" i="157"/>
  <c r="S77" i="157"/>
  <c r="K77" i="157"/>
  <c r="U77" i="157"/>
  <c r="M77" i="157"/>
  <c r="W77" i="157"/>
  <c r="O77" i="157"/>
  <c r="G77" i="157"/>
  <c r="Y77" i="157"/>
  <c r="Q77" i="157"/>
  <c r="I77" i="157"/>
  <c r="FG77" i="157"/>
  <c r="EY77" i="157"/>
  <c r="FI77" i="157"/>
  <c r="FA77" i="157"/>
  <c r="FK77" i="157"/>
  <c r="FC77" i="157"/>
  <c r="EU77" i="157"/>
  <c r="FM77" i="157"/>
  <c r="FE77" i="157"/>
  <c r="EW77" i="157"/>
  <c r="FL108" i="157"/>
  <c r="GF78" i="157"/>
  <c r="GN78" i="157"/>
  <c r="GV78" i="157"/>
  <c r="G13" i="157"/>
  <c r="N78" i="157"/>
  <c r="S13" i="157"/>
  <c r="Y13" i="157"/>
  <c r="EY13" i="157"/>
  <c r="FG13" i="157"/>
  <c r="GD13" i="157"/>
  <c r="GL13" i="157"/>
  <c r="AQ15" i="157"/>
  <c r="AY15" i="157"/>
  <c r="BG15" i="157"/>
  <c r="CE15" i="157"/>
  <c r="CM15" i="157"/>
  <c r="DK15" i="157"/>
  <c r="DS15" i="157"/>
  <c r="EA15" i="157"/>
  <c r="EY15" i="157"/>
  <c r="FG15" i="157"/>
  <c r="G17" i="157"/>
  <c r="O17" i="157"/>
  <c r="W17" i="157"/>
  <c r="AU17" i="157"/>
  <c r="BC17" i="157"/>
  <c r="CA17" i="157"/>
  <c r="CI17" i="157"/>
  <c r="CQ17" i="157"/>
  <c r="DO17" i="157"/>
  <c r="DW17" i="157"/>
  <c r="EU17" i="157"/>
  <c r="FC17" i="157"/>
  <c r="FK17" i="157"/>
  <c r="K18" i="157"/>
  <c r="Q18" i="157"/>
  <c r="U18" i="157"/>
  <c r="G19" i="157"/>
  <c r="S19" i="157"/>
  <c r="Y19" i="157"/>
  <c r="K20" i="157"/>
  <c r="Q20" i="157"/>
  <c r="U20" i="157"/>
  <c r="AQ22" i="157"/>
  <c r="AY22" i="157"/>
  <c r="CE22" i="157"/>
  <c r="CM22" i="157"/>
  <c r="DK22" i="157"/>
  <c r="DS22" i="157"/>
  <c r="EY22" i="157"/>
  <c r="FG22" i="157"/>
  <c r="AQ23" i="157"/>
  <c r="AY23" i="157"/>
  <c r="BG23" i="157"/>
  <c r="CE23" i="157"/>
  <c r="CM23" i="157"/>
  <c r="DK23" i="157"/>
  <c r="DS23" i="157"/>
  <c r="EA23" i="157"/>
  <c r="EY23" i="157"/>
  <c r="FG23" i="157"/>
  <c r="CE24" i="157"/>
  <c r="CM24" i="157"/>
  <c r="DK24" i="157"/>
  <c r="DS24" i="157"/>
  <c r="EA24" i="157"/>
  <c r="EY24" i="157"/>
  <c r="FG24" i="157"/>
  <c r="FP24" i="157"/>
  <c r="FR24" i="157" s="1"/>
  <c r="FU24" i="157" s="1"/>
  <c r="G25" i="157"/>
  <c r="O25" i="157"/>
  <c r="U25" i="157"/>
  <c r="G26" i="157"/>
  <c r="O26" i="157"/>
  <c r="U26" i="157"/>
  <c r="G27" i="157"/>
  <c r="O27" i="157"/>
  <c r="U27" i="157"/>
  <c r="G28" i="157"/>
  <c r="O28" i="157"/>
  <c r="U28" i="157"/>
  <c r="G29" i="157"/>
  <c r="O29" i="157"/>
  <c r="U29" i="157"/>
  <c r="CA31" i="157"/>
  <c r="CI31" i="157"/>
  <c r="CQ31" i="157"/>
  <c r="EU31" i="157"/>
  <c r="FC31" i="157"/>
  <c r="FK31" i="157"/>
  <c r="G33" i="157"/>
  <c r="S33" i="157"/>
  <c r="Y33" i="157"/>
  <c r="EU33" i="157"/>
  <c r="FC33" i="157"/>
  <c r="FK33" i="157"/>
  <c r="AQ34" i="157"/>
  <c r="AY34" i="157"/>
  <c r="BG34" i="157"/>
  <c r="CE34" i="157"/>
  <c r="CM34" i="157"/>
  <c r="DK34" i="157"/>
  <c r="DS34" i="157"/>
  <c r="EA34" i="157"/>
  <c r="EY34" i="157"/>
  <c r="FG34" i="157"/>
  <c r="AU37" i="157"/>
  <c r="BC37" i="157"/>
  <c r="CA37" i="157"/>
  <c r="CI37" i="157"/>
  <c r="CQ37" i="157"/>
  <c r="DO37" i="157"/>
  <c r="DW37" i="157"/>
  <c r="EU37" i="157"/>
  <c r="FC37" i="157"/>
  <c r="FK37" i="157"/>
  <c r="AQ38" i="157"/>
  <c r="AY38" i="157"/>
  <c r="BG38" i="157"/>
  <c r="CE38" i="157"/>
  <c r="CM38" i="157"/>
  <c r="DK38" i="157"/>
  <c r="DS38" i="157"/>
  <c r="EA38" i="157"/>
  <c r="EY38" i="157"/>
  <c r="FG38" i="157"/>
  <c r="FP38" i="157"/>
  <c r="FR38" i="157" s="1"/>
  <c r="FU38" i="157" s="1"/>
  <c r="G39" i="157"/>
  <c r="O39" i="157"/>
  <c r="W39" i="157"/>
  <c r="AU39" i="157"/>
  <c r="BC39" i="157"/>
  <c r="CA39" i="157"/>
  <c r="CI39" i="157"/>
  <c r="CQ39" i="157"/>
  <c r="DO39" i="157"/>
  <c r="DW39" i="157"/>
  <c r="EU39" i="157"/>
  <c r="FC39" i="157"/>
  <c r="FK39" i="157"/>
  <c r="K40" i="157"/>
  <c r="S40" i="157"/>
  <c r="AQ40" i="157"/>
  <c r="AY40" i="157"/>
  <c r="BG40" i="157"/>
  <c r="CE40" i="157"/>
  <c r="CM40" i="157"/>
  <c r="DK40" i="157"/>
  <c r="DS40" i="157"/>
  <c r="EA40" i="157"/>
  <c r="EY40" i="157"/>
  <c r="FG40" i="157"/>
  <c r="FP40" i="157"/>
  <c r="FR40" i="157" s="1"/>
  <c r="FU40" i="157" s="1"/>
  <c r="G41" i="157"/>
  <c r="S41" i="157"/>
  <c r="Y41" i="157"/>
  <c r="AS42" i="157"/>
  <c r="BA42" i="157"/>
  <c r="BI42" i="157"/>
  <c r="DM42" i="157"/>
  <c r="DU42" i="157"/>
  <c r="EC42" i="157"/>
  <c r="G43" i="157"/>
  <c r="O43" i="157"/>
  <c r="W43" i="157"/>
  <c r="CA43" i="157"/>
  <c r="CI43" i="157"/>
  <c r="CQ43" i="157"/>
  <c r="EW43" i="157"/>
  <c r="FE43" i="157"/>
  <c r="FM43" i="157"/>
  <c r="GD43" i="157"/>
  <c r="CA44" i="157"/>
  <c r="CI44" i="157"/>
  <c r="CQ44" i="157"/>
  <c r="EU44" i="157"/>
  <c r="FC44" i="157"/>
  <c r="FK44" i="157"/>
  <c r="I45" i="157"/>
  <c r="O45" i="157"/>
  <c r="AQ45" i="157"/>
  <c r="AY45" i="157"/>
  <c r="BG45" i="157"/>
  <c r="DK45" i="157"/>
  <c r="DS45" i="157"/>
  <c r="EA45" i="157"/>
  <c r="GD45" i="157"/>
  <c r="CA46" i="157"/>
  <c r="CI46" i="157"/>
  <c r="CQ46" i="157"/>
  <c r="EU46" i="157"/>
  <c r="FC46" i="157"/>
  <c r="FK46" i="157"/>
  <c r="I47" i="157"/>
  <c r="Q47" i="157"/>
  <c r="Y47" i="157"/>
  <c r="CC47" i="157"/>
  <c r="CK47" i="157"/>
  <c r="CS47" i="157"/>
  <c r="EW47" i="157"/>
  <c r="FE47" i="157"/>
  <c r="FM47" i="157"/>
  <c r="GD47" i="157"/>
  <c r="CA48" i="157"/>
  <c r="CI48" i="157"/>
  <c r="CQ48" i="157"/>
  <c r="EU48" i="157"/>
  <c r="FC48" i="157"/>
  <c r="FK48" i="157"/>
  <c r="I49" i="157"/>
  <c r="Q49" i="157"/>
  <c r="Y49" i="157"/>
  <c r="CC49" i="157"/>
  <c r="CK49" i="157"/>
  <c r="CS49" i="157"/>
  <c r="EW49" i="157"/>
  <c r="FE49" i="157"/>
  <c r="FM49" i="157"/>
  <c r="GD49" i="157"/>
  <c r="I51" i="157"/>
  <c r="Q51" i="157"/>
  <c r="Y51" i="157"/>
  <c r="CC51" i="157"/>
  <c r="CK51" i="157"/>
  <c r="CS51" i="157"/>
  <c r="EW51" i="157"/>
  <c r="FE51" i="157"/>
  <c r="FM51" i="157"/>
  <c r="GD51" i="157"/>
  <c r="CC52" i="157"/>
  <c r="EW52" i="157"/>
  <c r="G53" i="157"/>
  <c r="BC53" i="157"/>
  <c r="DO53" i="157"/>
  <c r="EU53" i="157"/>
  <c r="AU54" i="157"/>
  <c r="CA54" i="157"/>
  <c r="DW54" i="157"/>
  <c r="G55" i="157"/>
  <c r="BC55" i="157"/>
  <c r="DO55" i="157"/>
  <c r="EU55" i="157"/>
  <c r="I57" i="157"/>
  <c r="CC57" i="157"/>
  <c r="EW57" i="157"/>
  <c r="I58" i="157"/>
  <c r="AU58" i="157"/>
  <c r="CM58" i="157"/>
  <c r="DK58" i="157"/>
  <c r="EY58" i="157"/>
  <c r="CC399" i="157"/>
  <c r="CC311" i="157"/>
  <c r="CC206" i="157"/>
  <c r="CC120" i="157"/>
  <c r="CK399" i="157"/>
  <c r="CK311" i="157"/>
  <c r="CK206" i="157"/>
  <c r="CK120" i="157"/>
  <c r="CS399" i="157"/>
  <c r="CS311" i="157"/>
  <c r="CS206" i="157"/>
  <c r="CS120" i="157"/>
  <c r="EW399" i="157"/>
  <c r="EW311" i="157"/>
  <c r="EW206" i="157"/>
  <c r="EW120" i="157"/>
  <c r="FE399" i="157"/>
  <c r="FE311" i="157"/>
  <c r="FE206" i="157"/>
  <c r="FE120" i="157"/>
  <c r="FM399" i="157"/>
  <c r="FM311" i="157"/>
  <c r="FM206" i="157"/>
  <c r="FM120" i="157"/>
  <c r="AS402" i="157"/>
  <c r="AS314" i="157"/>
  <c r="AS209" i="157"/>
  <c r="AS123" i="157"/>
  <c r="BA402" i="157"/>
  <c r="BA314" i="157"/>
  <c r="BA209" i="157"/>
  <c r="BA123" i="157"/>
  <c r="BI402" i="157"/>
  <c r="BI314" i="157"/>
  <c r="BI209" i="157"/>
  <c r="BI123" i="157"/>
  <c r="DM402" i="157"/>
  <c r="DM314" i="157"/>
  <c r="DM209" i="157"/>
  <c r="DM123" i="157"/>
  <c r="DU402" i="157"/>
  <c r="DU314" i="157"/>
  <c r="DU209" i="157"/>
  <c r="DU123" i="157"/>
  <c r="EC402" i="157"/>
  <c r="EC314" i="157"/>
  <c r="EC209" i="157"/>
  <c r="EC123" i="157"/>
  <c r="CC403" i="157"/>
  <c r="CC315" i="157"/>
  <c r="CC210" i="157"/>
  <c r="CC124" i="157"/>
  <c r="CK403" i="157"/>
  <c r="CK315" i="157"/>
  <c r="CK210" i="157"/>
  <c r="CK124" i="157"/>
  <c r="CS403" i="157"/>
  <c r="CS315" i="157"/>
  <c r="CS210" i="157"/>
  <c r="CS124" i="157"/>
  <c r="EW403" i="157"/>
  <c r="EW315" i="157"/>
  <c r="EW210" i="157"/>
  <c r="EW124" i="157"/>
  <c r="FE403" i="157"/>
  <c r="FE315" i="157"/>
  <c r="FE210" i="157"/>
  <c r="FE124" i="157"/>
  <c r="FM403" i="157"/>
  <c r="FM315" i="157"/>
  <c r="FM210" i="157"/>
  <c r="FM124" i="157"/>
  <c r="AS404" i="157"/>
  <c r="AS316" i="157"/>
  <c r="AS211" i="157"/>
  <c r="AS125" i="157"/>
  <c r="BA404" i="157"/>
  <c r="BA316" i="157"/>
  <c r="BA211" i="157"/>
  <c r="BA125" i="157"/>
  <c r="BI404" i="157"/>
  <c r="BI316" i="157"/>
  <c r="BI211" i="157"/>
  <c r="BI125" i="157"/>
  <c r="DM404" i="157"/>
  <c r="DM316" i="157"/>
  <c r="DM211" i="157"/>
  <c r="DM125" i="157"/>
  <c r="DU404" i="157"/>
  <c r="DU316" i="157"/>
  <c r="DU211" i="157"/>
  <c r="DU125" i="157"/>
  <c r="EC404" i="157"/>
  <c r="EC316" i="157"/>
  <c r="EC211" i="157"/>
  <c r="EC125" i="157"/>
  <c r="I405" i="157"/>
  <c r="I317" i="157"/>
  <c r="I212" i="157"/>
  <c r="I126" i="157"/>
  <c r="Q405" i="157"/>
  <c r="Q317" i="157"/>
  <c r="Q212" i="157"/>
  <c r="Q126" i="157"/>
  <c r="Y405" i="157"/>
  <c r="Y317" i="157"/>
  <c r="Y212" i="157"/>
  <c r="Y126" i="157"/>
  <c r="CC405" i="157"/>
  <c r="CC317" i="157"/>
  <c r="CC212" i="157"/>
  <c r="CC126" i="157"/>
  <c r="CK405" i="157"/>
  <c r="CK317" i="157"/>
  <c r="CK212" i="157"/>
  <c r="CK126" i="157"/>
  <c r="CS405" i="157"/>
  <c r="CS317" i="157"/>
  <c r="CS212" i="157"/>
  <c r="CS126" i="157"/>
  <c r="EW405" i="157"/>
  <c r="EW317" i="157"/>
  <c r="EW212" i="157"/>
  <c r="EW126" i="157"/>
  <c r="FE405" i="157"/>
  <c r="FE317" i="157"/>
  <c r="FE212" i="157"/>
  <c r="FE126" i="157"/>
  <c r="FM405" i="157"/>
  <c r="FM317" i="157"/>
  <c r="FM212" i="157"/>
  <c r="FM126" i="157"/>
  <c r="AQ407" i="157"/>
  <c r="AQ319" i="157"/>
  <c r="AQ214" i="157"/>
  <c r="AQ128" i="157"/>
  <c r="AY407" i="157"/>
  <c r="AY319" i="157"/>
  <c r="AY214" i="157"/>
  <c r="AY128" i="157"/>
  <c r="BG407" i="157"/>
  <c r="BG319" i="157"/>
  <c r="BG214" i="157"/>
  <c r="BG128" i="157"/>
  <c r="DK407" i="157"/>
  <c r="DK319" i="157"/>
  <c r="DK214" i="157"/>
  <c r="DK128" i="157"/>
  <c r="DS407" i="157"/>
  <c r="DS319" i="157"/>
  <c r="DS214" i="157"/>
  <c r="DS128" i="157"/>
  <c r="EA407" i="157"/>
  <c r="EA319" i="157"/>
  <c r="EA214" i="157"/>
  <c r="EA128" i="157"/>
  <c r="EU408" i="157"/>
  <c r="EU320" i="157"/>
  <c r="EU215" i="157"/>
  <c r="EU129" i="157"/>
  <c r="FC408" i="157"/>
  <c r="FC320" i="157"/>
  <c r="FC215" i="157"/>
  <c r="FC129" i="157"/>
  <c r="FK408" i="157"/>
  <c r="FK320" i="157"/>
  <c r="FK215" i="157"/>
  <c r="FK129" i="157"/>
  <c r="G410" i="157"/>
  <c r="G322" i="157"/>
  <c r="G217" i="157"/>
  <c r="G131" i="157"/>
  <c r="S410" i="157"/>
  <c r="S322" i="157"/>
  <c r="S217" i="157"/>
  <c r="S131" i="157"/>
  <c r="Y410" i="157"/>
  <c r="Y322" i="157"/>
  <c r="Y217" i="157"/>
  <c r="Y131" i="157"/>
  <c r="G412" i="157"/>
  <c r="G324" i="157"/>
  <c r="G219" i="157"/>
  <c r="G133" i="157"/>
  <c r="O412" i="157"/>
  <c r="O324" i="157"/>
  <c r="O219" i="157"/>
  <c r="O133" i="157"/>
  <c r="W412" i="157"/>
  <c r="W324" i="157"/>
  <c r="W219" i="157"/>
  <c r="W133" i="157"/>
  <c r="CA412" i="157"/>
  <c r="CA324" i="157"/>
  <c r="CA219" i="157"/>
  <c r="CA133" i="157"/>
  <c r="CI412" i="157"/>
  <c r="CI324" i="157"/>
  <c r="CI219" i="157"/>
  <c r="CI133" i="157"/>
  <c r="CQ412" i="157"/>
  <c r="CQ324" i="157"/>
  <c r="CQ219" i="157"/>
  <c r="CQ133" i="157"/>
  <c r="EU412" i="157"/>
  <c r="EU324" i="157"/>
  <c r="EU219" i="157"/>
  <c r="EU133" i="157"/>
  <c r="FC412" i="157"/>
  <c r="FC324" i="157"/>
  <c r="FC219" i="157"/>
  <c r="FC133" i="157"/>
  <c r="FK412" i="157"/>
  <c r="FK324" i="157"/>
  <c r="FK219" i="157"/>
  <c r="FK133" i="157"/>
  <c r="G414" i="157"/>
  <c r="G326" i="157"/>
  <c r="G221" i="157"/>
  <c r="G135" i="157"/>
  <c r="O414" i="157"/>
  <c r="O326" i="157"/>
  <c r="O221" i="157"/>
  <c r="O135" i="157"/>
  <c r="W414" i="157"/>
  <c r="W326" i="157"/>
  <c r="W221" i="157"/>
  <c r="W135" i="157"/>
  <c r="CA414" i="157"/>
  <c r="CA326" i="157"/>
  <c r="CA221" i="157"/>
  <c r="CA135" i="157"/>
  <c r="CI414" i="157"/>
  <c r="CI326" i="157"/>
  <c r="CI221" i="157"/>
  <c r="CI135" i="157"/>
  <c r="CQ414" i="157"/>
  <c r="CQ326" i="157"/>
  <c r="CQ221" i="157"/>
  <c r="CQ135" i="157"/>
  <c r="EU414" i="157"/>
  <c r="EU326" i="157"/>
  <c r="EU221" i="157"/>
  <c r="EU135" i="157"/>
  <c r="FC414" i="157"/>
  <c r="FC326" i="157"/>
  <c r="FC221" i="157"/>
  <c r="FC135" i="157"/>
  <c r="FK414" i="157"/>
  <c r="FK326" i="157"/>
  <c r="FK221" i="157"/>
  <c r="FK135" i="157"/>
  <c r="DK415" i="157"/>
  <c r="DK327" i="157"/>
  <c r="DK222" i="157"/>
  <c r="DK136" i="157"/>
  <c r="DS415" i="157"/>
  <c r="DS327" i="157"/>
  <c r="DS222" i="157"/>
  <c r="DS136" i="157"/>
  <c r="EA415" i="157"/>
  <c r="EA327" i="157"/>
  <c r="EA222" i="157"/>
  <c r="EA136" i="157"/>
  <c r="G416" i="157"/>
  <c r="G328" i="157"/>
  <c r="G223" i="157"/>
  <c r="G137" i="157"/>
  <c r="O416" i="157"/>
  <c r="O328" i="157"/>
  <c r="O223" i="157"/>
  <c r="O137" i="157"/>
  <c r="W416" i="157"/>
  <c r="W328" i="157"/>
  <c r="W223" i="157"/>
  <c r="W137" i="157"/>
  <c r="CA416" i="157"/>
  <c r="CA328" i="157"/>
  <c r="CA223" i="157"/>
  <c r="CA137" i="157"/>
  <c r="CI416" i="157"/>
  <c r="CI328" i="157"/>
  <c r="CI223" i="157"/>
  <c r="CI137" i="157"/>
  <c r="CQ416" i="157"/>
  <c r="CQ328" i="157"/>
  <c r="CQ223" i="157"/>
  <c r="CQ137" i="157"/>
  <c r="EU416" i="157"/>
  <c r="EU328" i="157"/>
  <c r="EU223" i="157"/>
  <c r="EU137" i="157"/>
  <c r="FC416" i="157"/>
  <c r="FC328" i="157"/>
  <c r="FC223" i="157"/>
  <c r="FC137" i="157"/>
  <c r="FK416" i="157"/>
  <c r="FK328" i="157"/>
  <c r="FK223" i="157"/>
  <c r="FK137" i="157"/>
  <c r="I417" i="157"/>
  <c r="I329" i="157"/>
  <c r="I224" i="157"/>
  <c r="I138" i="157"/>
  <c r="Q417" i="157"/>
  <c r="Q329" i="157"/>
  <c r="Q224" i="157"/>
  <c r="Q138" i="157"/>
  <c r="U417" i="157"/>
  <c r="U329" i="157"/>
  <c r="U224" i="157"/>
  <c r="U138" i="157"/>
  <c r="AW417" i="157"/>
  <c r="AW329" i="157"/>
  <c r="AW224" i="157"/>
  <c r="AW138" i="157"/>
  <c r="CQ52" i="157"/>
  <c r="CI52" i="157"/>
  <c r="CA52" i="157"/>
  <c r="CM52" i="157"/>
  <c r="CE52" i="157"/>
  <c r="DQ417" i="157"/>
  <c r="DQ329" i="157"/>
  <c r="DQ224" i="157"/>
  <c r="DQ138" i="157"/>
  <c r="FK52" i="157"/>
  <c r="FC52" i="157"/>
  <c r="EU52" i="157"/>
  <c r="FG52" i="157"/>
  <c r="EY52" i="157"/>
  <c r="GD53" i="157"/>
  <c r="Y53" i="157"/>
  <c r="Q53" i="157"/>
  <c r="I53" i="157"/>
  <c r="U53" i="157"/>
  <c r="M53" i="157"/>
  <c r="AY418" i="157"/>
  <c r="AY330" i="157"/>
  <c r="AY225" i="157"/>
  <c r="AY139" i="157"/>
  <c r="CE418" i="157"/>
  <c r="CE330" i="157"/>
  <c r="CE225" i="157"/>
  <c r="CE139" i="157"/>
  <c r="DK418" i="157"/>
  <c r="DK330" i="157"/>
  <c r="DK225" i="157"/>
  <c r="DK139" i="157"/>
  <c r="EA418" i="157"/>
  <c r="EA330" i="157"/>
  <c r="EA225" i="157"/>
  <c r="EA139" i="157"/>
  <c r="FM53" i="157"/>
  <c r="FE53" i="157"/>
  <c r="EW53" i="157"/>
  <c r="FI53" i="157"/>
  <c r="FA53" i="157"/>
  <c r="K419" i="157"/>
  <c r="K331" i="157"/>
  <c r="K226" i="157"/>
  <c r="K140" i="157"/>
  <c r="AQ419" i="157"/>
  <c r="AQ331" i="157"/>
  <c r="AQ226" i="157"/>
  <c r="AQ140" i="157"/>
  <c r="BG419" i="157"/>
  <c r="BG331" i="157"/>
  <c r="BG226" i="157"/>
  <c r="BG140" i="157"/>
  <c r="CO54" i="157"/>
  <c r="CG54" i="157"/>
  <c r="CS54" i="157"/>
  <c r="CK54" i="157"/>
  <c r="CC54" i="157"/>
  <c r="DS419" i="157"/>
  <c r="DS331" i="157"/>
  <c r="DS226" i="157"/>
  <c r="DS140" i="157"/>
  <c r="EY419" i="157"/>
  <c r="EY331" i="157"/>
  <c r="EY226" i="157"/>
  <c r="EY140" i="157"/>
  <c r="GD55" i="157"/>
  <c r="Y55" i="157"/>
  <c r="Q55" i="157"/>
  <c r="I55" i="157"/>
  <c r="U55" i="157"/>
  <c r="M55" i="157"/>
  <c r="AY420" i="157"/>
  <c r="AY332" i="157"/>
  <c r="AY227" i="157"/>
  <c r="AY141" i="157"/>
  <c r="CE420" i="157"/>
  <c r="CE332" i="157"/>
  <c r="CE227" i="157"/>
  <c r="CE141" i="157"/>
  <c r="DK420" i="157"/>
  <c r="DK332" i="157"/>
  <c r="DK227" i="157"/>
  <c r="DK141" i="157"/>
  <c r="EA420" i="157"/>
  <c r="EA332" i="157"/>
  <c r="EA227" i="157"/>
  <c r="EA141" i="157"/>
  <c r="FM55" i="157"/>
  <c r="FE55" i="157"/>
  <c r="EW55" i="157"/>
  <c r="FI55" i="157"/>
  <c r="FA55" i="157"/>
  <c r="GD57" i="157"/>
  <c r="S57" i="157"/>
  <c r="K57" i="157"/>
  <c r="W57" i="157"/>
  <c r="O57" i="157"/>
  <c r="G57" i="157"/>
  <c r="AW422" i="157"/>
  <c r="AW334" i="157"/>
  <c r="AW229" i="157"/>
  <c r="AW143" i="157"/>
  <c r="CM57" i="157"/>
  <c r="CE57" i="157"/>
  <c r="CQ57" i="157"/>
  <c r="CI57" i="157"/>
  <c r="CA57" i="157"/>
  <c r="DQ422" i="157"/>
  <c r="DQ334" i="157"/>
  <c r="DQ229" i="157"/>
  <c r="DQ143" i="157"/>
  <c r="FG57" i="157"/>
  <c r="EY57" i="157"/>
  <c r="FK57" i="157"/>
  <c r="FC57" i="157"/>
  <c r="EU57" i="157"/>
  <c r="S58" i="157"/>
  <c r="K58" i="157"/>
  <c r="W58" i="157"/>
  <c r="O58" i="157"/>
  <c r="G58" i="157"/>
  <c r="AQ423" i="157"/>
  <c r="AQ335" i="157"/>
  <c r="AQ230" i="157"/>
  <c r="AQ144" i="157"/>
  <c r="BG423" i="157"/>
  <c r="BG335" i="157"/>
  <c r="BG230" i="157"/>
  <c r="BG144" i="157"/>
  <c r="CI423" i="157"/>
  <c r="CI335" i="157"/>
  <c r="CI230" i="157"/>
  <c r="CI144" i="157"/>
  <c r="EC58" i="157"/>
  <c r="DU58" i="157"/>
  <c r="DM58" i="157"/>
  <c r="DY58" i="157"/>
  <c r="DQ58" i="157"/>
  <c r="EU423" i="157"/>
  <c r="EU335" i="157"/>
  <c r="EU230" i="157"/>
  <c r="EU144" i="157"/>
  <c r="FK423" i="157"/>
  <c r="FK335" i="157"/>
  <c r="FK230" i="157"/>
  <c r="FK144" i="157"/>
  <c r="M424" i="157"/>
  <c r="M336" i="157"/>
  <c r="M231" i="157"/>
  <c r="M145" i="157"/>
  <c r="BI59" i="157"/>
  <c r="BA59" i="157"/>
  <c r="AS59" i="157"/>
  <c r="BC59" i="157"/>
  <c r="AU59" i="157"/>
  <c r="BE59" i="157"/>
  <c r="AW59" i="157"/>
  <c r="CC424" i="157"/>
  <c r="CC336" i="157"/>
  <c r="CC231" i="157"/>
  <c r="CC145" i="157"/>
  <c r="DY59" i="157"/>
  <c r="DQ59" i="157"/>
  <c r="EA59" i="157"/>
  <c r="DS59" i="157"/>
  <c r="DK59" i="157"/>
  <c r="EC59" i="157"/>
  <c r="DU59" i="157"/>
  <c r="DM59" i="157"/>
  <c r="BC62" i="157"/>
  <c r="AU62" i="157"/>
  <c r="BE62" i="157"/>
  <c r="AW62" i="157"/>
  <c r="BG62" i="157"/>
  <c r="AY62" i="157"/>
  <c r="AQ62" i="157"/>
  <c r="BI62" i="157"/>
  <c r="BA62" i="157"/>
  <c r="AS62" i="157"/>
  <c r="FP63" i="157"/>
  <c r="FR63" i="157" s="1"/>
  <c r="FU63" i="157" s="1"/>
  <c r="FG63" i="157"/>
  <c r="EY63" i="157"/>
  <c r="FI63" i="157"/>
  <c r="FA63" i="157"/>
  <c r="FK63" i="157"/>
  <c r="FC63" i="157"/>
  <c r="EU63" i="157"/>
  <c r="FM63" i="157"/>
  <c r="FE63" i="157"/>
  <c r="EW63" i="157"/>
  <c r="BC64" i="157"/>
  <c r="AU64" i="157"/>
  <c r="BE64" i="157"/>
  <c r="AW64" i="157"/>
  <c r="BG64" i="157"/>
  <c r="AY64" i="157"/>
  <c r="AQ64" i="157"/>
  <c r="BI64" i="157"/>
  <c r="BA64" i="157"/>
  <c r="AS64" i="157"/>
  <c r="BG66" i="157"/>
  <c r="AY66" i="157"/>
  <c r="AQ66" i="157"/>
  <c r="BI66" i="157"/>
  <c r="BA66" i="157"/>
  <c r="AS66" i="157"/>
  <c r="BC66" i="157"/>
  <c r="AU66" i="157"/>
  <c r="BE66" i="157"/>
  <c r="AW66" i="157"/>
  <c r="GD70" i="157"/>
  <c r="S70" i="157"/>
  <c r="K70" i="157"/>
  <c r="U70" i="157"/>
  <c r="M70" i="157"/>
  <c r="W70" i="157"/>
  <c r="O70" i="157"/>
  <c r="G70" i="157"/>
  <c r="Y70" i="157"/>
  <c r="Q70" i="157"/>
  <c r="I70" i="157"/>
  <c r="FG70" i="157"/>
  <c r="EY70" i="157"/>
  <c r="FI70" i="157"/>
  <c r="FA70" i="157"/>
  <c r="FK70" i="157"/>
  <c r="FC70" i="157"/>
  <c r="EU70" i="157"/>
  <c r="FM70" i="157"/>
  <c r="FE70" i="157"/>
  <c r="EW70" i="157"/>
  <c r="FI438" i="157"/>
  <c r="FI350" i="157"/>
  <c r="FI245" i="157"/>
  <c r="FI159" i="157"/>
  <c r="DW74" i="157"/>
  <c r="DO74" i="157"/>
  <c r="DY74" i="157"/>
  <c r="DQ74" i="157"/>
  <c r="EA74" i="157"/>
  <c r="DS74" i="157"/>
  <c r="DK74" i="157"/>
  <c r="EC74" i="157"/>
  <c r="DU74" i="157"/>
  <c r="DM74" i="157"/>
  <c r="CS440" i="157"/>
  <c r="CS352" i="157"/>
  <c r="CS247" i="157"/>
  <c r="CS161" i="157"/>
  <c r="CQ76" i="157"/>
  <c r="CI76" i="157"/>
  <c r="CA76" i="157"/>
  <c r="CS76" i="157"/>
  <c r="CK76" i="157"/>
  <c r="CC76" i="157"/>
  <c r="CM76" i="157"/>
  <c r="CE76" i="157"/>
  <c r="CO76" i="157"/>
  <c r="CG76" i="157"/>
  <c r="EA77" i="157"/>
  <c r="DS77" i="157"/>
  <c r="DK77" i="157"/>
  <c r="EC77" i="157"/>
  <c r="DU77" i="157"/>
  <c r="DM77" i="157"/>
  <c r="DW77" i="157"/>
  <c r="DO77" i="157"/>
  <c r="DY77" i="157"/>
  <c r="DQ77" i="157"/>
  <c r="GL78" i="157"/>
  <c r="M13" i="157"/>
  <c r="W13" i="157"/>
  <c r="EW13" i="157"/>
  <c r="FE13" i="157"/>
  <c r="FM13" i="157"/>
  <c r="AW15" i="157"/>
  <c r="BE15" i="157"/>
  <c r="CC15" i="157"/>
  <c r="CK15" i="157"/>
  <c r="CS15" i="157"/>
  <c r="DQ15" i="157"/>
  <c r="DY15" i="157"/>
  <c r="EW15" i="157"/>
  <c r="FE15" i="157"/>
  <c r="FM15" i="157"/>
  <c r="M17" i="157"/>
  <c r="U17" i="157"/>
  <c r="AS17" i="157"/>
  <c r="BA17" i="157"/>
  <c r="BI17" i="157"/>
  <c r="CG17" i="157"/>
  <c r="CO17" i="157"/>
  <c r="DM17" i="157"/>
  <c r="DU17" i="157"/>
  <c r="EC17" i="157"/>
  <c r="FA17" i="157"/>
  <c r="FI17" i="157"/>
  <c r="I18" i="157"/>
  <c r="O18" i="157"/>
  <c r="GD18" i="157"/>
  <c r="M19" i="157"/>
  <c r="W19" i="157"/>
  <c r="I20" i="157"/>
  <c r="O20" i="157"/>
  <c r="GD20" i="157"/>
  <c r="AP80" i="157"/>
  <c r="AW22" i="157"/>
  <c r="BE22" i="157"/>
  <c r="CC22" i="157"/>
  <c r="CK22" i="157"/>
  <c r="CS22" i="157"/>
  <c r="DJ80" i="157"/>
  <c r="DQ22" i="157"/>
  <c r="DY22" i="157"/>
  <c r="EW22" i="157"/>
  <c r="FE22" i="157"/>
  <c r="FM22" i="157"/>
  <c r="GR80" i="157"/>
  <c r="AW23" i="157"/>
  <c r="BE23" i="157"/>
  <c r="CC23" i="157"/>
  <c r="CK23" i="157"/>
  <c r="CS23" i="157"/>
  <c r="DQ23" i="157"/>
  <c r="DY23" i="157"/>
  <c r="EW23" i="157"/>
  <c r="FE23" i="157"/>
  <c r="FM23" i="157"/>
  <c r="CC24" i="157"/>
  <c r="CK24" i="157"/>
  <c r="CS24" i="157"/>
  <c r="DQ24" i="157"/>
  <c r="DY24" i="157"/>
  <c r="EW24" i="157"/>
  <c r="FE24" i="157"/>
  <c r="FM24" i="157"/>
  <c r="M25" i="157"/>
  <c r="GD25" i="157"/>
  <c r="M26" i="157"/>
  <c r="GD26" i="157"/>
  <c r="M27" i="157"/>
  <c r="GD27" i="157"/>
  <c r="M28" i="157"/>
  <c r="GD28" i="157"/>
  <c r="M29" i="157"/>
  <c r="GD29" i="157"/>
  <c r="CG31" i="157"/>
  <c r="CO31" i="157"/>
  <c r="FA31" i="157"/>
  <c r="FI31" i="157"/>
  <c r="M33" i="157"/>
  <c r="W33" i="157"/>
  <c r="FA33" i="157"/>
  <c r="FI33" i="157"/>
  <c r="AW34" i="157"/>
  <c r="BE34" i="157"/>
  <c r="DQ34" i="157"/>
  <c r="DY34" i="157"/>
  <c r="CG37" i="157"/>
  <c r="CO37" i="157"/>
  <c r="FA37" i="157"/>
  <c r="FI37" i="157"/>
  <c r="AW38" i="157"/>
  <c r="BE38" i="157"/>
  <c r="DQ38" i="157"/>
  <c r="DY38" i="157"/>
  <c r="M39" i="157"/>
  <c r="U39" i="157"/>
  <c r="CG39" i="157"/>
  <c r="CO39" i="157"/>
  <c r="FA39" i="157"/>
  <c r="FI39" i="157"/>
  <c r="AW40" i="157"/>
  <c r="BE40" i="157"/>
  <c r="DQ40" i="157"/>
  <c r="DY40" i="157"/>
  <c r="GD40" i="157"/>
  <c r="M41" i="157"/>
  <c r="W41" i="157"/>
  <c r="M43" i="157"/>
  <c r="U43" i="157"/>
  <c r="CG43" i="157"/>
  <c r="CO43" i="157"/>
  <c r="CG44" i="157"/>
  <c r="CO44" i="157"/>
  <c r="FA44" i="157"/>
  <c r="FI44" i="157"/>
  <c r="AW45" i="157"/>
  <c r="BE45" i="157"/>
  <c r="DQ45" i="157"/>
  <c r="DY45" i="157"/>
  <c r="CG46" i="157"/>
  <c r="CO46" i="157"/>
  <c r="FA46" i="157"/>
  <c r="FI46" i="157"/>
  <c r="CG48" i="157"/>
  <c r="CO48" i="157"/>
  <c r="FA48" i="157"/>
  <c r="FI48" i="157"/>
  <c r="CO52" i="157"/>
  <c r="FI52" i="157"/>
  <c r="S53" i="157"/>
  <c r="FG53" i="157"/>
  <c r="CM54" i="157"/>
  <c r="S55" i="157"/>
  <c r="FG55" i="157"/>
  <c r="U57" i="157"/>
  <c r="CO57" i="157"/>
  <c r="FI57" i="157"/>
  <c r="U58" i="157"/>
  <c r="DW58" i="157"/>
  <c r="GD58" i="157"/>
  <c r="GA108" i="157"/>
  <c r="GA80" i="157"/>
  <c r="V80" i="157"/>
  <c r="V78" i="157"/>
  <c r="G417" i="157"/>
  <c r="G329" i="157"/>
  <c r="G224" i="157"/>
  <c r="G138" i="157"/>
  <c r="O417" i="157"/>
  <c r="O329" i="157"/>
  <c r="O224" i="157"/>
  <c r="O138" i="157"/>
  <c r="AS417" i="157"/>
  <c r="AS329" i="157"/>
  <c r="AS224" i="157"/>
  <c r="AS138" i="157"/>
  <c r="BI417" i="157"/>
  <c r="BI329" i="157"/>
  <c r="BI224" i="157"/>
  <c r="BI138" i="157"/>
  <c r="DM417" i="157"/>
  <c r="DM329" i="157"/>
  <c r="DM224" i="157"/>
  <c r="DM138" i="157"/>
  <c r="EC417" i="157"/>
  <c r="EC329" i="157"/>
  <c r="EC224" i="157"/>
  <c r="EC138" i="157"/>
  <c r="CA418" i="157"/>
  <c r="CA330" i="157"/>
  <c r="CA225" i="157"/>
  <c r="CA139" i="157"/>
  <c r="CQ418" i="157"/>
  <c r="CQ330" i="157"/>
  <c r="CQ225" i="157"/>
  <c r="CQ139" i="157"/>
  <c r="DY53" i="157"/>
  <c r="DQ53" i="157"/>
  <c r="EC53" i="157"/>
  <c r="DU53" i="157"/>
  <c r="DM53" i="157"/>
  <c r="G419" i="157"/>
  <c r="G331" i="157"/>
  <c r="G226" i="157"/>
  <c r="G140" i="157"/>
  <c r="W419" i="157"/>
  <c r="W331" i="157"/>
  <c r="W226" i="157"/>
  <c r="W140" i="157"/>
  <c r="BI54" i="157"/>
  <c r="BA54" i="157"/>
  <c r="AS54" i="157"/>
  <c r="BE54" i="157"/>
  <c r="AW54" i="157"/>
  <c r="DO419" i="157"/>
  <c r="DO331" i="157"/>
  <c r="DO226" i="157"/>
  <c r="DO140" i="157"/>
  <c r="EU419" i="157"/>
  <c r="EU331" i="157"/>
  <c r="EU226" i="157"/>
  <c r="EU140" i="157"/>
  <c r="FK419" i="157"/>
  <c r="FK331" i="157"/>
  <c r="FK226" i="157"/>
  <c r="FK140" i="157"/>
  <c r="AU420" i="157"/>
  <c r="AU332" i="157"/>
  <c r="AU227" i="157"/>
  <c r="AU141" i="157"/>
  <c r="CA420" i="157"/>
  <c r="CA332" i="157"/>
  <c r="CA227" i="157"/>
  <c r="CA141" i="157"/>
  <c r="CQ420" i="157"/>
  <c r="CQ332" i="157"/>
  <c r="CQ227" i="157"/>
  <c r="CQ141" i="157"/>
  <c r="DY55" i="157"/>
  <c r="DQ55" i="157"/>
  <c r="EC55" i="157"/>
  <c r="DU55" i="157"/>
  <c r="DM55" i="157"/>
  <c r="AS422" i="157"/>
  <c r="AS334" i="157"/>
  <c r="AS229" i="157"/>
  <c r="AS143" i="157"/>
  <c r="BI422" i="157"/>
  <c r="BI334" i="157"/>
  <c r="BI229" i="157"/>
  <c r="BI143" i="157"/>
  <c r="DM422" i="157"/>
  <c r="DM334" i="157"/>
  <c r="DM229" i="157"/>
  <c r="DM143" i="157"/>
  <c r="EC422" i="157"/>
  <c r="EC334" i="157"/>
  <c r="EC229" i="157"/>
  <c r="EC143" i="157"/>
  <c r="BI58" i="157"/>
  <c r="BA58" i="157"/>
  <c r="AS58" i="157"/>
  <c r="BE58" i="157"/>
  <c r="AW58" i="157"/>
  <c r="CE423" i="157"/>
  <c r="CE335" i="157"/>
  <c r="CE230" i="157"/>
  <c r="CE144" i="157"/>
  <c r="FM58" i="157"/>
  <c r="FE58" i="157"/>
  <c r="EW58" i="157"/>
  <c r="FI58" i="157"/>
  <c r="FA58" i="157"/>
  <c r="GD59" i="157"/>
  <c r="W59" i="157"/>
  <c r="O59" i="157"/>
  <c r="G59" i="157"/>
  <c r="Y59" i="157"/>
  <c r="Q59" i="157"/>
  <c r="I59" i="157"/>
  <c r="S59" i="157"/>
  <c r="K59" i="157"/>
  <c r="FA424" i="157"/>
  <c r="FA336" i="157"/>
  <c r="FA231" i="157"/>
  <c r="FA145" i="157"/>
  <c r="BG60" i="157"/>
  <c r="AY60" i="157"/>
  <c r="AQ60" i="157"/>
  <c r="BI60" i="157"/>
  <c r="BA60" i="157"/>
  <c r="AS60" i="157"/>
  <c r="BC60" i="157"/>
  <c r="AU60" i="157"/>
  <c r="BE60" i="157"/>
  <c r="AW60" i="157"/>
  <c r="W62" i="157"/>
  <c r="O62" i="157"/>
  <c r="G62" i="157"/>
  <c r="Y62" i="157"/>
  <c r="Q62" i="157"/>
  <c r="I62" i="157"/>
  <c r="GD62" i="157"/>
  <c r="S62" i="157"/>
  <c r="K62" i="157"/>
  <c r="U62" i="157"/>
  <c r="M62" i="157"/>
  <c r="FK62" i="157"/>
  <c r="FC62" i="157"/>
  <c r="EU62" i="157"/>
  <c r="FM62" i="157"/>
  <c r="FE62" i="157"/>
  <c r="EW62" i="157"/>
  <c r="FG62" i="157"/>
  <c r="EY62" i="157"/>
  <c r="FI62" i="157"/>
  <c r="FA62" i="157"/>
  <c r="DY428" i="157"/>
  <c r="DY340" i="157"/>
  <c r="DY235" i="157"/>
  <c r="DY149" i="157"/>
  <c r="W64" i="157"/>
  <c r="O64" i="157"/>
  <c r="G64" i="157"/>
  <c r="Y64" i="157"/>
  <c r="Q64" i="157"/>
  <c r="I64" i="157"/>
  <c r="GD64" i="157"/>
  <c r="S64" i="157"/>
  <c r="K64" i="157"/>
  <c r="U64" i="157"/>
  <c r="M64" i="157"/>
  <c r="FK64" i="157"/>
  <c r="FC64" i="157"/>
  <c r="EU64" i="157"/>
  <c r="FM64" i="157"/>
  <c r="FE64" i="157"/>
  <c r="EW64" i="157"/>
  <c r="FG64" i="157"/>
  <c r="EY64" i="157"/>
  <c r="FI64" i="157"/>
  <c r="FA64" i="157"/>
  <c r="GD66" i="157"/>
  <c r="S66" i="157"/>
  <c r="K66" i="157"/>
  <c r="U66" i="157"/>
  <c r="M66" i="157"/>
  <c r="W66" i="157"/>
  <c r="O66" i="157"/>
  <c r="G66" i="157"/>
  <c r="Y66" i="157"/>
  <c r="Q66" i="157"/>
  <c r="I66" i="157"/>
  <c r="FG66" i="157"/>
  <c r="EY66" i="157"/>
  <c r="FI66" i="157"/>
  <c r="FA66" i="157"/>
  <c r="FK66" i="157"/>
  <c r="FC66" i="157"/>
  <c r="EU66" i="157"/>
  <c r="FM66" i="157"/>
  <c r="FE66" i="157"/>
  <c r="EW66" i="157"/>
  <c r="BC68" i="157"/>
  <c r="AU68" i="157"/>
  <c r="BE68" i="157"/>
  <c r="AW68" i="157"/>
  <c r="BG68" i="157"/>
  <c r="AY68" i="157"/>
  <c r="AQ68" i="157"/>
  <c r="BI68" i="157"/>
  <c r="BA68" i="157"/>
  <c r="AS68" i="157"/>
  <c r="DW68" i="157"/>
  <c r="DO68" i="157"/>
  <c r="DY68" i="157"/>
  <c r="DQ68" i="157"/>
  <c r="EA68" i="157"/>
  <c r="DS68" i="157"/>
  <c r="DK68" i="157"/>
  <c r="EC68" i="157"/>
  <c r="DU68" i="157"/>
  <c r="DM68" i="157"/>
  <c r="EA70" i="157"/>
  <c r="DS70" i="157"/>
  <c r="DK70" i="157"/>
  <c r="EC70" i="157"/>
  <c r="DU70" i="157"/>
  <c r="DM70" i="157"/>
  <c r="DW70" i="157"/>
  <c r="DO70" i="157"/>
  <c r="DY70" i="157"/>
  <c r="DQ70" i="157"/>
  <c r="FK72" i="157"/>
  <c r="FC72" i="157"/>
  <c r="EU72" i="157"/>
  <c r="FM72" i="157"/>
  <c r="FE72" i="157"/>
  <c r="EW72" i="157"/>
  <c r="FP72" i="157"/>
  <c r="FR72" i="157" s="1"/>
  <c r="FG72" i="157"/>
  <c r="EY72" i="157"/>
  <c r="FI72" i="157"/>
  <c r="FA72" i="157"/>
  <c r="BC73" i="157"/>
  <c r="AU73" i="157"/>
  <c r="BE73" i="157"/>
  <c r="AW73" i="157"/>
  <c r="BG73" i="157"/>
  <c r="AY73" i="157"/>
  <c r="AQ73" i="157"/>
  <c r="BI73" i="157"/>
  <c r="BA73" i="157"/>
  <c r="AS73" i="157"/>
  <c r="CQ74" i="157"/>
  <c r="CI74" i="157"/>
  <c r="CA74" i="157"/>
  <c r="CS74" i="157"/>
  <c r="CK74" i="157"/>
  <c r="CC74" i="157"/>
  <c r="CM74" i="157"/>
  <c r="CE74" i="157"/>
  <c r="CO74" i="157"/>
  <c r="CG74" i="157"/>
  <c r="FM440" i="157"/>
  <c r="FM352" i="157"/>
  <c r="FM247" i="157"/>
  <c r="FM161" i="157"/>
  <c r="FG76" i="157"/>
  <c r="EY76" i="157"/>
  <c r="FI76" i="157"/>
  <c r="FA76" i="157"/>
  <c r="FK76" i="157"/>
  <c r="FC76" i="157"/>
  <c r="EU76" i="157"/>
  <c r="FM76" i="157"/>
  <c r="FE76" i="157"/>
  <c r="EW76" i="157"/>
  <c r="CM77" i="157"/>
  <c r="CE77" i="157"/>
  <c r="CO77" i="157"/>
  <c r="CG77" i="157"/>
  <c r="CQ77" i="157"/>
  <c r="CI77" i="157"/>
  <c r="CA77" i="157"/>
  <c r="CS77" i="157"/>
  <c r="CK77" i="157"/>
  <c r="CC77" i="157"/>
  <c r="CR108" i="157"/>
  <c r="GJ78" i="157"/>
  <c r="GR12" i="157"/>
  <c r="GR78" i="157" s="1"/>
  <c r="K13" i="157"/>
  <c r="Q13" i="157"/>
  <c r="U13" i="157"/>
  <c r="EU13" i="157"/>
  <c r="FC13" i="157"/>
  <c r="FK13" i="157"/>
  <c r="AU15" i="157"/>
  <c r="BC15" i="157"/>
  <c r="CA15" i="157"/>
  <c r="CI15" i="157"/>
  <c r="CQ15" i="157"/>
  <c r="DO15" i="157"/>
  <c r="DW15" i="157"/>
  <c r="EU15" i="157"/>
  <c r="FC15" i="157"/>
  <c r="FK15" i="157"/>
  <c r="K17" i="157"/>
  <c r="S17" i="157"/>
  <c r="AQ17" i="157"/>
  <c r="AY17" i="157"/>
  <c r="BG17" i="157"/>
  <c r="CE17" i="157"/>
  <c r="CM17" i="157"/>
  <c r="DK17" i="157"/>
  <c r="DS17" i="157"/>
  <c r="EA17" i="157"/>
  <c r="EY17" i="157"/>
  <c r="FG17" i="157"/>
  <c r="G18" i="157"/>
  <c r="S18" i="157"/>
  <c r="Y18" i="157"/>
  <c r="K19" i="157"/>
  <c r="Q19" i="157"/>
  <c r="U19" i="157"/>
  <c r="G20" i="157"/>
  <c r="S20" i="157"/>
  <c r="Y20" i="157"/>
  <c r="AU22" i="157"/>
  <c r="BC22" i="157"/>
  <c r="CA22" i="157"/>
  <c r="CI22" i="157"/>
  <c r="DO22" i="157"/>
  <c r="DW22" i="157"/>
  <c r="EE22" i="157" s="1"/>
  <c r="EU22" i="157"/>
  <c r="FC22" i="157"/>
  <c r="GH80" i="157"/>
  <c r="GP80" i="157"/>
  <c r="GX80" i="157"/>
  <c r="HC80" i="157"/>
  <c r="AU23" i="157"/>
  <c r="BC23" i="157"/>
  <c r="CA23" i="157"/>
  <c r="CI23" i="157"/>
  <c r="CQ23" i="157"/>
  <c r="DO23" i="157"/>
  <c r="DW23" i="157"/>
  <c r="EU23" i="157"/>
  <c r="FC23" i="157"/>
  <c r="FK23" i="157"/>
  <c r="CA24" i="157"/>
  <c r="CI24" i="157"/>
  <c r="CQ24" i="157"/>
  <c r="DO24" i="157"/>
  <c r="DW24" i="157"/>
  <c r="EU24" i="157"/>
  <c r="FC24" i="157"/>
  <c r="FK24" i="157"/>
  <c r="K25" i="157"/>
  <c r="S25" i="157"/>
  <c r="K26" i="157"/>
  <c r="S26" i="157"/>
  <c r="K27" i="157"/>
  <c r="S27" i="157"/>
  <c r="K28" i="157"/>
  <c r="S28" i="157"/>
  <c r="Y28" i="157"/>
  <c r="K29" i="157"/>
  <c r="S29" i="157"/>
  <c r="Y29" i="157"/>
  <c r="CE31" i="157"/>
  <c r="CM31" i="157"/>
  <c r="EY31" i="157"/>
  <c r="FG31" i="157"/>
  <c r="K33" i="157"/>
  <c r="Q33" i="157"/>
  <c r="U33" i="157"/>
  <c r="EY33" i="157"/>
  <c r="FG33" i="157"/>
  <c r="GD33" i="157"/>
  <c r="AU34" i="157"/>
  <c r="BC34" i="157"/>
  <c r="CA34" i="157"/>
  <c r="CI34" i="157"/>
  <c r="CQ34" i="157"/>
  <c r="DO34" i="157"/>
  <c r="DW34" i="157"/>
  <c r="EU34" i="157"/>
  <c r="FC34" i="157"/>
  <c r="FK34" i="157"/>
  <c r="AQ37" i="157"/>
  <c r="AY37" i="157"/>
  <c r="BG37" i="157"/>
  <c r="CE37" i="157"/>
  <c r="CM37" i="157"/>
  <c r="DK37" i="157"/>
  <c r="DS37" i="157"/>
  <c r="EA37" i="157"/>
  <c r="EY37" i="157"/>
  <c r="FG37" i="157"/>
  <c r="AU38" i="157"/>
  <c r="BC38" i="157"/>
  <c r="CA38" i="157"/>
  <c r="CI38" i="157"/>
  <c r="CQ38" i="157"/>
  <c r="DO38" i="157"/>
  <c r="DW38" i="157"/>
  <c r="EU38" i="157"/>
  <c r="FC38" i="157"/>
  <c r="FK38" i="157"/>
  <c r="K39" i="157"/>
  <c r="S39" i="157"/>
  <c r="AQ39" i="157"/>
  <c r="AY39" i="157"/>
  <c r="BG39" i="157"/>
  <c r="CE39" i="157"/>
  <c r="CM39" i="157"/>
  <c r="DK39" i="157"/>
  <c r="DS39" i="157"/>
  <c r="EA39" i="157"/>
  <c r="EY39" i="157"/>
  <c r="FG39" i="157"/>
  <c r="FP39" i="157"/>
  <c r="FR39" i="157" s="1"/>
  <c r="FU39" i="157" s="1"/>
  <c r="G40" i="157"/>
  <c r="O40" i="157"/>
  <c r="W40" i="157"/>
  <c r="AU40" i="157"/>
  <c r="BC40" i="157"/>
  <c r="CA40" i="157"/>
  <c r="CI40" i="157"/>
  <c r="CQ40" i="157"/>
  <c r="DO40" i="157"/>
  <c r="DW40" i="157"/>
  <c r="EU40" i="157"/>
  <c r="FC40" i="157"/>
  <c r="FK40" i="157"/>
  <c r="K41" i="157"/>
  <c r="Q41" i="157"/>
  <c r="U41" i="157"/>
  <c r="AW42" i="157"/>
  <c r="BE42" i="157"/>
  <c r="DQ42" i="157"/>
  <c r="DY42" i="157"/>
  <c r="K43" i="157"/>
  <c r="S43" i="157"/>
  <c r="CE43" i="157"/>
  <c r="CM43" i="157"/>
  <c r="FA43" i="157"/>
  <c r="FI43" i="157"/>
  <c r="CE44" i="157"/>
  <c r="CM44" i="157"/>
  <c r="EY44" i="157"/>
  <c r="FG44" i="157"/>
  <c r="M45" i="157"/>
  <c r="W45" i="157"/>
  <c r="AU45" i="157"/>
  <c r="BC45" i="157"/>
  <c r="DO45" i="157"/>
  <c r="DW45" i="157"/>
  <c r="CE46" i="157"/>
  <c r="CM46" i="157"/>
  <c r="EY46" i="157"/>
  <c r="FG46" i="157"/>
  <c r="M47" i="157"/>
  <c r="U47" i="157"/>
  <c r="CG47" i="157"/>
  <c r="CO47" i="157"/>
  <c r="FA47" i="157"/>
  <c r="FI47" i="157"/>
  <c r="CE48" i="157"/>
  <c r="CM48" i="157"/>
  <c r="EY48" i="157"/>
  <c r="FG48" i="157"/>
  <c r="M49" i="157"/>
  <c r="U49" i="157"/>
  <c r="CG49" i="157"/>
  <c r="CO49" i="157"/>
  <c r="FA49" i="157"/>
  <c r="FI49" i="157"/>
  <c r="DQ50" i="157"/>
  <c r="DY50" i="157"/>
  <c r="M51" i="157"/>
  <c r="U51" i="157"/>
  <c r="CG51" i="157"/>
  <c r="CO51" i="157"/>
  <c r="FA51" i="157"/>
  <c r="FI51" i="157"/>
  <c r="CK52" i="157"/>
  <c r="FE52" i="157"/>
  <c r="O53" i="157"/>
  <c r="AU53" i="157"/>
  <c r="DW53" i="157"/>
  <c r="FC53" i="157"/>
  <c r="BC54" i="157"/>
  <c r="CI54" i="157"/>
  <c r="O55" i="157"/>
  <c r="DW55" i="157"/>
  <c r="FC55" i="157"/>
  <c r="Q57" i="157"/>
  <c r="CK57" i="157"/>
  <c r="FE57" i="157"/>
  <c r="Q58" i="157"/>
  <c r="BC58" i="157"/>
  <c r="DS58" i="157"/>
  <c r="FG58" i="157"/>
  <c r="BG59" i="157"/>
  <c r="GA98" i="157"/>
  <c r="I378" i="157"/>
  <c r="I290" i="157"/>
  <c r="I185" i="157"/>
  <c r="I99" i="157"/>
  <c r="O378" i="157"/>
  <c r="O290" i="157"/>
  <c r="O185" i="157"/>
  <c r="O99" i="157"/>
  <c r="AS380" i="157"/>
  <c r="AS292" i="157"/>
  <c r="AS187" i="157"/>
  <c r="AS101" i="157"/>
  <c r="BA380" i="157"/>
  <c r="BA292" i="157"/>
  <c r="BA187" i="157"/>
  <c r="BA101" i="157"/>
  <c r="BI380" i="157"/>
  <c r="BI292" i="157"/>
  <c r="BI187" i="157"/>
  <c r="BI101" i="157"/>
  <c r="DM380" i="157"/>
  <c r="DM292" i="157"/>
  <c r="DM187" i="157"/>
  <c r="DM101" i="157"/>
  <c r="DU380" i="157"/>
  <c r="DU292" i="157"/>
  <c r="DU187" i="157"/>
  <c r="DU101" i="157"/>
  <c r="EC380" i="157"/>
  <c r="EC292" i="157"/>
  <c r="EC187" i="157"/>
  <c r="EC101" i="157"/>
  <c r="I382" i="157"/>
  <c r="I294" i="157"/>
  <c r="I189" i="157"/>
  <c r="I103" i="157"/>
  <c r="Q382" i="157"/>
  <c r="Q294" i="157"/>
  <c r="Q189" i="157"/>
  <c r="Q103" i="157"/>
  <c r="Y382" i="157"/>
  <c r="Y294" i="157"/>
  <c r="Y189" i="157"/>
  <c r="Y103" i="157"/>
  <c r="CC382" i="157"/>
  <c r="CC294" i="157"/>
  <c r="CC189" i="157"/>
  <c r="CC103" i="157"/>
  <c r="CK382" i="157"/>
  <c r="CK294" i="157"/>
  <c r="CK189" i="157"/>
  <c r="CK103" i="157"/>
  <c r="CS382" i="157"/>
  <c r="CS294" i="157"/>
  <c r="CS189" i="157"/>
  <c r="CS103" i="157"/>
  <c r="EW382" i="157"/>
  <c r="EW294" i="157"/>
  <c r="EW189" i="157"/>
  <c r="EW103" i="157"/>
  <c r="FE382" i="157"/>
  <c r="FE294" i="157"/>
  <c r="FE189" i="157"/>
  <c r="FE103" i="157"/>
  <c r="FM382" i="157"/>
  <c r="FM294" i="157"/>
  <c r="FM189" i="157"/>
  <c r="FM103" i="157"/>
  <c r="I384" i="157"/>
  <c r="I296" i="157"/>
  <c r="I191" i="157"/>
  <c r="I105" i="157"/>
  <c r="O384" i="157"/>
  <c r="O296" i="157"/>
  <c r="O191" i="157"/>
  <c r="O105" i="157"/>
  <c r="AS387" i="157"/>
  <c r="AS299" i="157"/>
  <c r="AS194" i="157"/>
  <c r="AS108" i="157"/>
  <c r="BA387" i="157"/>
  <c r="BA299" i="157"/>
  <c r="BA194" i="157"/>
  <c r="BA108" i="157"/>
  <c r="BI387" i="157"/>
  <c r="BI299" i="157"/>
  <c r="BI194" i="157"/>
  <c r="BI108" i="157"/>
  <c r="DM387" i="157"/>
  <c r="DM299" i="157"/>
  <c r="DM194" i="157"/>
  <c r="DM108" i="157"/>
  <c r="DU387" i="157"/>
  <c r="DU299" i="157"/>
  <c r="DU194" i="157"/>
  <c r="DU108" i="157"/>
  <c r="EC387" i="157"/>
  <c r="EC299" i="157"/>
  <c r="EC194" i="157"/>
  <c r="EC108" i="157"/>
  <c r="AS388" i="157"/>
  <c r="AS300" i="157"/>
  <c r="AS195" i="157"/>
  <c r="AS109" i="157"/>
  <c r="BA388" i="157"/>
  <c r="BA300" i="157"/>
  <c r="BA195" i="157"/>
  <c r="BA109" i="157"/>
  <c r="BI388" i="157"/>
  <c r="BI300" i="157"/>
  <c r="BI195" i="157"/>
  <c r="BI109" i="157"/>
  <c r="DM388" i="157"/>
  <c r="DM300" i="157"/>
  <c r="DM195" i="157"/>
  <c r="DM109" i="157"/>
  <c r="DU388" i="157"/>
  <c r="DU300" i="157"/>
  <c r="DU195" i="157"/>
  <c r="DU109" i="157"/>
  <c r="EC388" i="157"/>
  <c r="EC300" i="157"/>
  <c r="EC195" i="157"/>
  <c r="EC109" i="157"/>
  <c r="DM389" i="157"/>
  <c r="DM301" i="157"/>
  <c r="DM196" i="157"/>
  <c r="DM110" i="157"/>
  <c r="DU389" i="157"/>
  <c r="DU301" i="157"/>
  <c r="DU196" i="157"/>
  <c r="DU110" i="157"/>
  <c r="EC389" i="157"/>
  <c r="EC301" i="157"/>
  <c r="EC196" i="157"/>
  <c r="EC110" i="157"/>
  <c r="I390" i="157"/>
  <c r="I302" i="157"/>
  <c r="I197" i="157"/>
  <c r="I111" i="157"/>
  <c r="Q390" i="157"/>
  <c r="Q302" i="157"/>
  <c r="Q197" i="157"/>
  <c r="Q111" i="157"/>
  <c r="W390" i="157"/>
  <c r="W302" i="157"/>
  <c r="W197" i="157"/>
  <c r="W111" i="157"/>
  <c r="I391" i="157"/>
  <c r="I303" i="157"/>
  <c r="I198" i="157"/>
  <c r="I112" i="157"/>
  <c r="Q391" i="157"/>
  <c r="Q303" i="157"/>
  <c r="Q198" i="157"/>
  <c r="Q112" i="157"/>
  <c r="W391" i="157"/>
  <c r="W303" i="157"/>
  <c r="W198" i="157"/>
  <c r="W112" i="157"/>
  <c r="I392" i="157"/>
  <c r="I304" i="157"/>
  <c r="I199" i="157"/>
  <c r="I113" i="157"/>
  <c r="Q392" i="157"/>
  <c r="Q304" i="157"/>
  <c r="Q199" i="157"/>
  <c r="Q113" i="157"/>
  <c r="W392" i="157"/>
  <c r="W304" i="157"/>
  <c r="W199" i="157"/>
  <c r="W113" i="157"/>
  <c r="W52" i="157"/>
  <c r="M52" i="157"/>
  <c r="GD52" i="157"/>
  <c r="BC52" i="157"/>
  <c r="AU52" i="157"/>
  <c r="BG52" i="157"/>
  <c r="AY52" i="157"/>
  <c r="AQ52" i="157"/>
  <c r="DW52" i="157"/>
  <c r="DO52" i="157"/>
  <c r="EA52" i="157"/>
  <c r="DS52" i="157"/>
  <c r="DK52" i="157"/>
  <c r="CS53" i="157"/>
  <c r="CK53" i="157"/>
  <c r="CC53" i="157"/>
  <c r="CO53" i="157"/>
  <c r="CG53" i="157"/>
  <c r="U54" i="157"/>
  <c r="M54" i="157"/>
  <c r="GD54" i="157"/>
  <c r="Y54" i="157"/>
  <c r="Q54" i="157"/>
  <c r="I54" i="157"/>
  <c r="FI54" i="157"/>
  <c r="FA54" i="157"/>
  <c r="FM54" i="157"/>
  <c r="FE54" i="157"/>
  <c r="EW54" i="157"/>
  <c r="CS55" i="157"/>
  <c r="CK55" i="157"/>
  <c r="CC55" i="157"/>
  <c r="CO55" i="157"/>
  <c r="CG55" i="157"/>
  <c r="BG57" i="157"/>
  <c r="AY57" i="157"/>
  <c r="AQ57" i="157"/>
  <c r="BC57" i="157"/>
  <c r="AU57" i="157"/>
  <c r="EA57" i="157"/>
  <c r="DS57" i="157"/>
  <c r="DK57" i="157"/>
  <c r="DW57" i="157"/>
  <c r="DO57" i="157"/>
  <c r="C144" i="157"/>
  <c r="C78" i="157"/>
  <c r="CS424" i="157"/>
  <c r="CS336" i="157"/>
  <c r="CS231" i="157"/>
  <c r="CS145" i="157"/>
  <c r="FI59" i="157"/>
  <c r="FK59" i="157"/>
  <c r="FC59" i="157"/>
  <c r="EU59" i="157"/>
  <c r="FM59" i="157"/>
  <c r="FE59" i="157"/>
  <c r="EW59" i="157"/>
  <c r="FG59" i="157"/>
  <c r="EY59" i="157"/>
  <c r="DW62" i="157"/>
  <c r="DO62" i="157"/>
  <c r="DY62" i="157"/>
  <c r="DQ62" i="157"/>
  <c r="EA62" i="157"/>
  <c r="DS62" i="157"/>
  <c r="DK62" i="157"/>
  <c r="EC62" i="157"/>
  <c r="DU62" i="157"/>
  <c r="DM62" i="157"/>
  <c r="DW64" i="157"/>
  <c r="DO64" i="157"/>
  <c r="DY64" i="157"/>
  <c r="DQ64" i="157"/>
  <c r="EA64" i="157"/>
  <c r="DS64" i="157"/>
  <c r="DK64" i="157"/>
  <c r="EC64" i="157"/>
  <c r="DU64" i="157"/>
  <c r="DM64" i="157"/>
  <c r="EA66" i="157"/>
  <c r="DS66" i="157"/>
  <c r="DK66" i="157"/>
  <c r="EC66" i="157"/>
  <c r="DU66" i="157"/>
  <c r="DM66" i="157"/>
  <c r="DW66" i="157"/>
  <c r="DO66" i="157"/>
  <c r="DY66" i="157"/>
  <c r="DQ66" i="157"/>
  <c r="CM70" i="157"/>
  <c r="CE70" i="157"/>
  <c r="CO70" i="157"/>
  <c r="CG70" i="157"/>
  <c r="CQ70" i="157"/>
  <c r="CI70" i="157"/>
  <c r="CA70" i="157"/>
  <c r="CS70" i="157"/>
  <c r="CK70" i="157"/>
  <c r="CC70" i="157"/>
  <c r="S72" i="157"/>
  <c r="K72" i="157"/>
  <c r="U72" i="157"/>
  <c r="M72" i="157"/>
  <c r="GD72" i="157"/>
  <c r="W72" i="157"/>
  <c r="O72" i="157"/>
  <c r="G72" i="157"/>
  <c r="Y72" i="157"/>
  <c r="Q72" i="157"/>
  <c r="I72" i="157"/>
  <c r="EF72" i="157"/>
  <c r="EH72" i="157" s="1"/>
  <c r="DW72" i="157"/>
  <c r="DO72" i="157"/>
  <c r="DY72" i="157"/>
  <c r="DQ72" i="157"/>
  <c r="EA72" i="157"/>
  <c r="DS72" i="157"/>
  <c r="DK72" i="157"/>
  <c r="EC72" i="157"/>
  <c r="DU72" i="157"/>
  <c r="DM72" i="157"/>
  <c r="Y438" i="157"/>
  <c r="Y350" i="157"/>
  <c r="Y245" i="157"/>
  <c r="Y159" i="157"/>
  <c r="EC438" i="157"/>
  <c r="EC350" i="157"/>
  <c r="EC245" i="157"/>
  <c r="EC159" i="157"/>
  <c r="BC74" i="157"/>
  <c r="AU74" i="157"/>
  <c r="BE74" i="157"/>
  <c r="AW74" i="157"/>
  <c r="BG74" i="157"/>
  <c r="AY74" i="157"/>
  <c r="AQ74" i="157"/>
  <c r="BI74" i="157"/>
  <c r="BA74" i="157"/>
  <c r="AS74" i="157"/>
  <c r="S76" i="157"/>
  <c r="K76" i="157"/>
  <c r="GD76" i="157"/>
  <c r="U76" i="157"/>
  <c r="M76" i="157"/>
  <c r="W76" i="157"/>
  <c r="O76" i="157"/>
  <c r="G76" i="157"/>
  <c r="Y76" i="157"/>
  <c r="Q76" i="157"/>
  <c r="I76" i="157"/>
  <c r="EC441" i="157"/>
  <c r="EC353" i="157"/>
  <c r="EC248" i="157"/>
  <c r="EC162" i="157"/>
  <c r="BG77" i="157"/>
  <c r="AY77" i="157"/>
  <c r="AQ77" i="157"/>
  <c r="BI77" i="157"/>
  <c r="BA77" i="157"/>
  <c r="AS77" i="157"/>
  <c r="BC77" i="157"/>
  <c r="AU77" i="157"/>
  <c r="BE77" i="157"/>
  <c r="AW77" i="157"/>
  <c r="GP12" i="157"/>
  <c r="GP78" i="157" s="1"/>
  <c r="FA13" i="157"/>
  <c r="FI13" i="157"/>
  <c r="CG15" i="157"/>
  <c r="CO15" i="157"/>
  <c r="FA15" i="157"/>
  <c r="FI15" i="157"/>
  <c r="AW17" i="157"/>
  <c r="BE17" i="157"/>
  <c r="DQ17" i="157"/>
  <c r="DY17" i="157"/>
  <c r="M18" i="157"/>
  <c r="M20" i="157"/>
  <c r="BZ80" i="157"/>
  <c r="CG22" i="157"/>
  <c r="CO22" i="157"/>
  <c r="ET80" i="157"/>
  <c r="FA22" i="157"/>
  <c r="FI22" i="157"/>
  <c r="CG23" i="157"/>
  <c r="CO23" i="157"/>
  <c r="FA23" i="157"/>
  <c r="FI23" i="157"/>
  <c r="CG24" i="157"/>
  <c r="CO24" i="157"/>
  <c r="FA24" i="157"/>
  <c r="I28" i="157"/>
  <c r="Q28" i="157"/>
  <c r="I29" i="157"/>
  <c r="Q29" i="157"/>
  <c r="CC31" i="157"/>
  <c r="CK31" i="157"/>
  <c r="EW31" i="157"/>
  <c r="FE31" i="157"/>
  <c r="I33" i="157"/>
  <c r="O33" i="157"/>
  <c r="EW33" i="157"/>
  <c r="FE33" i="157"/>
  <c r="AS34" i="157"/>
  <c r="BA34" i="157"/>
  <c r="CG34" i="157"/>
  <c r="CO34" i="157"/>
  <c r="DM34" i="157"/>
  <c r="DU34" i="157"/>
  <c r="FA34" i="157"/>
  <c r="FI34" i="157"/>
  <c r="AW37" i="157"/>
  <c r="BE37" i="157"/>
  <c r="CC37" i="157"/>
  <c r="CK37" i="157"/>
  <c r="DQ37" i="157"/>
  <c r="DY37" i="157"/>
  <c r="EW37" i="157"/>
  <c r="FE37" i="157"/>
  <c r="AS38" i="157"/>
  <c r="BA38" i="157"/>
  <c r="CG38" i="157"/>
  <c r="CO38" i="157"/>
  <c r="DM38" i="157"/>
  <c r="DU38" i="157"/>
  <c r="FA38" i="157"/>
  <c r="I39" i="157"/>
  <c r="Q39" i="157"/>
  <c r="Y39" i="157"/>
  <c r="AW39" i="157"/>
  <c r="BE39" i="157"/>
  <c r="CC39" i="157"/>
  <c r="CK39" i="157"/>
  <c r="DQ39" i="157"/>
  <c r="DY39" i="157"/>
  <c r="EW39" i="157"/>
  <c r="FE39" i="157"/>
  <c r="M40" i="157"/>
  <c r="U40" i="157"/>
  <c r="AS40" i="157"/>
  <c r="BA40" i="157"/>
  <c r="CG40" i="157"/>
  <c r="CO40" i="157"/>
  <c r="DM40" i="157"/>
  <c r="DU40" i="157"/>
  <c r="FA40" i="157"/>
  <c r="I41" i="157"/>
  <c r="AA41" i="157" s="1"/>
  <c r="O41" i="157"/>
  <c r="AU42" i="157"/>
  <c r="BC42" i="157"/>
  <c r="DO42" i="157"/>
  <c r="DW42" i="157"/>
  <c r="I43" i="157"/>
  <c r="Q43" i="157"/>
  <c r="CC43" i="157"/>
  <c r="CK43" i="157"/>
  <c r="EY43" i="157"/>
  <c r="FG43" i="157"/>
  <c r="CC44" i="157"/>
  <c r="CK44" i="157"/>
  <c r="EW44" i="157"/>
  <c r="FE44" i="157"/>
  <c r="K45" i="157"/>
  <c r="Q45" i="157"/>
  <c r="U45" i="157"/>
  <c r="AS45" i="157"/>
  <c r="BA45" i="157"/>
  <c r="DM45" i="157"/>
  <c r="DU45" i="157"/>
  <c r="CC46" i="157"/>
  <c r="CK46" i="157"/>
  <c r="EW46" i="157"/>
  <c r="FE46" i="157"/>
  <c r="K47" i="157"/>
  <c r="S47" i="157"/>
  <c r="CE47" i="157"/>
  <c r="CM47" i="157"/>
  <c r="EY47" i="157"/>
  <c r="FG47" i="157"/>
  <c r="CC48" i="157"/>
  <c r="CK48" i="157"/>
  <c r="EW48" i="157"/>
  <c r="FE48" i="157"/>
  <c r="K49" i="157"/>
  <c r="S49" i="157"/>
  <c r="CE49" i="157"/>
  <c r="CM49" i="157"/>
  <c r="EY49" i="157"/>
  <c r="FG49" i="157"/>
  <c r="DO50" i="157"/>
  <c r="DW50" i="157"/>
  <c r="K51" i="157"/>
  <c r="S51" i="157"/>
  <c r="CE51" i="157"/>
  <c r="CM51" i="157"/>
  <c r="EY51" i="157"/>
  <c r="FG51" i="157"/>
  <c r="S52" i="157"/>
  <c r="BE52" i="157"/>
  <c r="CG52" i="157"/>
  <c r="DY52" i="157"/>
  <c r="FA52" i="157"/>
  <c r="K53" i="157"/>
  <c r="AA53" i="157" s="1"/>
  <c r="AQ53" i="157"/>
  <c r="BG53" i="157"/>
  <c r="CM53" i="157"/>
  <c r="DS53" i="157"/>
  <c r="EY53" i="157"/>
  <c r="FP53" i="157"/>
  <c r="FR53" i="157" s="1"/>
  <c r="FU53" i="157" s="1"/>
  <c r="S54" i="157"/>
  <c r="AY54" i="157"/>
  <c r="CE54" i="157"/>
  <c r="DK54" i="157"/>
  <c r="EA54" i="157"/>
  <c r="FG54" i="157"/>
  <c r="K55" i="157"/>
  <c r="AA55" i="157"/>
  <c r="AQ55" i="157"/>
  <c r="BG55" i="157"/>
  <c r="CM55" i="157"/>
  <c r="DS55" i="157"/>
  <c r="EY55" i="157"/>
  <c r="FP55" i="157"/>
  <c r="FR55" i="157" s="1"/>
  <c r="FU55" i="157" s="1"/>
  <c r="M57" i="157"/>
  <c r="BE57" i="157"/>
  <c r="CG57" i="157"/>
  <c r="DY57" i="157"/>
  <c r="FA57" i="157"/>
  <c r="M58" i="157"/>
  <c r="AA58" i="157" s="1"/>
  <c r="AB58" i="157" s="1"/>
  <c r="AD58" i="157" s="1"/>
  <c r="AY58" i="157"/>
  <c r="CA58" i="157"/>
  <c r="CQ58" i="157"/>
  <c r="DO58" i="157"/>
  <c r="EE58" i="157" s="1"/>
  <c r="EF58" i="157" s="1"/>
  <c r="EH58" i="157" s="1"/>
  <c r="FC58" i="157"/>
  <c r="GA58" i="157"/>
  <c r="GA144" i="157" s="1"/>
  <c r="GA230" i="157" s="1"/>
  <c r="GA335" i="157" s="1"/>
  <c r="GA423" i="157" s="1"/>
  <c r="AY59" i="157"/>
  <c r="DW59" i="157"/>
  <c r="GD60" i="157"/>
  <c r="EK447" i="157"/>
  <c r="EK359" i="157"/>
  <c r="EK271" i="157"/>
  <c r="DA450" i="157"/>
  <c r="DA362" i="157"/>
  <c r="DA274" i="157"/>
  <c r="AM184" i="157"/>
  <c r="AM164" i="157"/>
  <c r="DG184" i="157"/>
  <c r="DG164" i="157"/>
  <c r="AM290" i="157"/>
  <c r="DG290" i="157"/>
  <c r="AM291" i="157"/>
  <c r="DG291" i="157"/>
  <c r="GB291" i="157"/>
  <c r="GC186" i="157"/>
  <c r="AN292" i="157"/>
  <c r="AO187" i="157"/>
  <c r="DH292" i="157"/>
  <c r="DI187" i="157"/>
  <c r="GB292" i="157"/>
  <c r="GC187" i="157"/>
  <c r="AN293" i="157"/>
  <c r="AO188" i="157"/>
  <c r="DH293" i="157"/>
  <c r="DI188" i="157"/>
  <c r="GB293" i="157"/>
  <c r="GC188" i="157"/>
  <c r="AN294" i="157"/>
  <c r="AO189" i="157"/>
  <c r="DH294" i="157"/>
  <c r="DI189" i="157"/>
  <c r="C295" i="157"/>
  <c r="BW295" i="157"/>
  <c r="EQ295" i="157"/>
  <c r="C296" i="157"/>
  <c r="BW296" i="157"/>
  <c r="EQ296" i="157"/>
  <c r="C297" i="157"/>
  <c r="BW297" i="157"/>
  <c r="EQ297" i="157"/>
  <c r="AN299" i="157"/>
  <c r="AO194" i="157"/>
  <c r="DH299" i="157"/>
  <c r="DI194" i="157"/>
  <c r="GB299" i="157"/>
  <c r="GC194" i="157"/>
  <c r="AN300" i="157"/>
  <c r="AO195" i="157"/>
  <c r="DH300" i="157"/>
  <c r="DI195" i="157"/>
  <c r="GB300" i="157"/>
  <c r="GC195" i="157"/>
  <c r="AN301" i="157"/>
  <c r="AO196" i="157"/>
  <c r="BW301" i="157"/>
  <c r="EQ301" i="157"/>
  <c r="D302" i="157"/>
  <c r="E197" i="157"/>
  <c r="BX302" i="157"/>
  <c r="BY197" i="157"/>
  <c r="ER302" i="157"/>
  <c r="ES197" i="157"/>
  <c r="D303" i="157"/>
  <c r="E198" i="157"/>
  <c r="BX303" i="157"/>
  <c r="BY198" i="157"/>
  <c r="ER303" i="157"/>
  <c r="ES198" i="157"/>
  <c r="D304" i="157"/>
  <c r="E199" i="157"/>
  <c r="BX304" i="157"/>
  <c r="BY199" i="157"/>
  <c r="ER304" i="157"/>
  <c r="ES199" i="157"/>
  <c r="D305" i="157"/>
  <c r="E200" i="157"/>
  <c r="BX305" i="157"/>
  <c r="BY200" i="157"/>
  <c r="ER305" i="157"/>
  <c r="ES200" i="157"/>
  <c r="D306" i="157"/>
  <c r="E201" i="157"/>
  <c r="BX306" i="157"/>
  <c r="BY201" i="157"/>
  <c r="ER306" i="157"/>
  <c r="ES201" i="157"/>
  <c r="C308" i="157"/>
  <c r="BW308" i="157"/>
  <c r="EQ308" i="157"/>
  <c r="AN310" i="157"/>
  <c r="AO205" i="157"/>
  <c r="DH310" i="157"/>
  <c r="DI205" i="157"/>
  <c r="GB310" i="157"/>
  <c r="GC205" i="157"/>
  <c r="AN311" i="157"/>
  <c r="AO206" i="157"/>
  <c r="DH311" i="157"/>
  <c r="DI206" i="157"/>
  <c r="GB311" i="157"/>
  <c r="GC206" i="157"/>
  <c r="AN312" i="157"/>
  <c r="AO207" i="157"/>
  <c r="DH312" i="157"/>
  <c r="DI207" i="157"/>
  <c r="C313" i="157"/>
  <c r="BW313" i="157"/>
  <c r="EQ313" i="157"/>
  <c r="D314" i="157"/>
  <c r="E209" i="157"/>
  <c r="BX314" i="157"/>
  <c r="BY209" i="157"/>
  <c r="ER314" i="157"/>
  <c r="ES209" i="157"/>
  <c r="D315" i="157"/>
  <c r="E210" i="157"/>
  <c r="BX315" i="157"/>
  <c r="BY210" i="157"/>
  <c r="ER315" i="157"/>
  <c r="ES210" i="157"/>
  <c r="AM316" i="157"/>
  <c r="DG316" i="157"/>
  <c r="GB316" i="157"/>
  <c r="GC211" i="157"/>
  <c r="AN317" i="157"/>
  <c r="AO212" i="157"/>
  <c r="DH317" i="157"/>
  <c r="DI212" i="157"/>
  <c r="C318" i="157"/>
  <c r="BW318" i="157"/>
  <c r="EQ318" i="157"/>
  <c r="C319" i="157"/>
  <c r="BW319" i="157"/>
  <c r="EQ319" i="157"/>
  <c r="C320" i="157"/>
  <c r="BW320" i="157"/>
  <c r="ER320" i="157"/>
  <c r="ES215" i="157"/>
  <c r="AM321" i="157"/>
  <c r="DG321" i="157"/>
  <c r="AM322" i="157"/>
  <c r="DG322" i="157"/>
  <c r="AM323" i="157"/>
  <c r="DG323" i="157"/>
  <c r="AM324" i="157"/>
  <c r="DG324" i="157"/>
  <c r="GB324" i="157"/>
  <c r="GC219" i="157"/>
  <c r="AN325" i="157"/>
  <c r="AO220" i="157"/>
  <c r="DH325" i="157"/>
  <c r="DI220" i="157"/>
  <c r="GB325" i="157"/>
  <c r="GC220" i="157"/>
  <c r="AN326" i="157"/>
  <c r="AO221" i="157"/>
  <c r="DH326" i="157"/>
  <c r="DI221" i="157"/>
  <c r="C327" i="157"/>
  <c r="BW327" i="157"/>
  <c r="EQ327" i="157"/>
  <c r="D328" i="157"/>
  <c r="E223" i="157"/>
  <c r="BX328" i="157"/>
  <c r="BY223" i="157"/>
  <c r="ER328" i="157"/>
  <c r="ES223" i="157"/>
  <c r="AM329" i="157"/>
  <c r="DG329" i="157"/>
  <c r="AM330" i="157"/>
  <c r="C226" i="157"/>
  <c r="F140" i="157"/>
  <c r="AM226" i="157"/>
  <c r="AP140" i="157"/>
  <c r="BW226" i="157"/>
  <c r="BZ140" i="157"/>
  <c r="DG226" i="157"/>
  <c r="DJ140" i="157"/>
  <c r="EQ226" i="157"/>
  <c r="ET140" i="157"/>
  <c r="GB226" i="157"/>
  <c r="GC140" i="157"/>
  <c r="ER230" i="157"/>
  <c r="ES144" i="157"/>
  <c r="ET144" i="157" s="1"/>
  <c r="GB230" i="157"/>
  <c r="GC144" i="157"/>
  <c r="D231" i="157"/>
  <c r="E145" i="157"/>
  <c r="F145" i="157" s="1"/>
  <c r="DG231" i="157"/>
  <c r="DJ145" i="157"/>
  <c r="CA59" i="157"/>
  <c r="CI59" i="157"/>
  <c r="CQ59" i="157"/>
  <c r="K60" i="157"/>
  <c r="S60" i="157"/>
  <c r="CA60" i="157"/>
  <c r="CI60" i="157"/>
  <c r="CQ60" i="157"/>
  <c r="EY60" i="157"/>
  <c r="FG60" i="157"/>
  <c r="K61" i="157"/>
  <c r="S61" i="157"/>
  <c r="AQ61" i="157"/>
  <c r="AY61" i="157"/>
  <c r="BG61" i="157"/>
  <c r="CE61" i="157"/>
  <c r="CM61" i="157"/>
  <c r="DK61" i="157"/>
  <c r="DS61" i="157"/>
  <c r="EA61" i="157"/>
  <c r="EY61" i="157"/>
  <c r="FG61" i="157"/>
  <c r="GD61" i="157"/>
  <c r="G63" i="157"/>
  <c r="O63" i="157"/>
  <c r="W63" i="157"/>
  <c r="AU63" i="157"/>
  <c r="BC63" i="157"/>
  <c r="CA63" i="157"/>
  <c r="CI63" i="157"/>
  <c r="CQ63" i="157"/>
  <c r="DO63" i="157"/>
  <c r="DW63" i="157"/>
  <c r="EF63" i="157"/>
  <c r="EH63" i="157" s="1"/>
  <c r="EK63" i="157" s="1"/>
  <c r="GD63" i="157"/>
  <c r="G65" i="157"/>
  <c r="O65" i="157"/>
  <c r="W65" i="157"/>
  <c r="AU65" i="157"/>
  <c r="BC65" i="157"/>
  <c r="CA65" i="157"/>
  <c r="CI65" i="157"/>
  <c r="CQ65" i="157"/>
  <c r="DO65" i="157"/>
  <c r="DW65" i="157"/>
  <c r="EU65" i="157"/>
  <c r="FC65" i="157"/>
  <c r="FK65" i="157"/>
  <c r="K67" i="157"/>
  <c r="S67" i="157"/>
  <c r="AU67" i="157"/>
  <c r="BC67" i="157"/>
  <c r="CE67" i="157"/>
  <c r="CM67" i="157"/>
  <c r="DO67" i="157"/>
  <c r="DW67" i="157"/>
  <c r="EY67" i="157"/>
  <c r="FG67" i="157"/>
  <c r="G69" i="157"/>
  <c r="O69" i="157"/>
  <c r="W69" i="157"/>
  <c r="AU69" i="157"/>
  <c r="BC69" i="157"/>
  <c r="CA69" i="157"/>
  <c r="CI69" i="157"/>
  <c r="CQ69" i="157"/>
  <c r="DO69" i="157"/>
  <c r="DW69" i="157"/>
  <c r="EU69" i="157"/>
  <c r="FC69" i="157"/>
  <c r="FK69" i="157"/>
  <c r="K71" i="157"/>
  <c r="S71" i="157"/>
  <c r="AU71" i="157"/>
  <c r="BC71" i="157"/>
  <c r="CE71" i="157"/>
  <c r="CM71" i="157"/>
  <c r="DO71" i="157"/>
  <c r="DW71" i="157"/>
  <c r="EY71" i="157"/>
  <c r="FG71" i="157"/>
  <c r="AU72" i="157"/>
  <c r="BC72" i="157"/>
  <c r="G73" i="157"/>
  <c r="O73" i="157"/>
  <c r="W73" i="157"/>
  <c r="CE73" i="157"/>
  <c r="CM73" i="157"/>
  <c r="CV73" i="157"/>
  <c r="CX73" i="157" s="1"/>
  <c r="DK73" i="157"/>
  <c r="DS73" i="157"/>
  <c r="EA73" i="157"/>
  <c r="EY73" i="157"/>
  <c r="FG73" i="157"/>
  <c r="FP73" i="157"/>
  <c r="FR73" i="157" s="1"/>
  <c r="GD73" i="157"/>
  <c r="G75" i="157"/>
  <c r="O75" i="157"/>
  <c r="W75" i="157"/>
  <c r="AU75" i="157"/>
  <c r="BC75" i="157"/>
  <c r="CA75" i="157"/>
  <c r="CI75" i="157"/>
  <c r="CQ75" i="157"/>
  <c r="DO75" i="157"/>
  <c r="DW75" i="157"/>
  <c r="EU75" i="157"/>
  <c r="FC75" i="157"/>
  <c r="FK75" i="157"/>
  <c r="AU76" i="157"/>
  <c r="BC76" i="157"/>
  <c r="DK76" i="157"/>
  <c r="DS76" i="157"/>
  <c r="EA76" i="157"/>
  <c r="AM78" i="157"/>
  <c r="E98" i="157"/>
  <c r="F98" i="157" s="1"/>
  <c r="BY98" i="157"/>
  <c r="BZ98" i="157" s="1"/>
  <c r="ES98" i="157"/>
  <c r="ET98" i="157" s="1"/>
  <c r="E99" i="157"/>
  <c r="F99" i="157" s="1"/>
  <c r="BY99" i="157"/>
  <c r="BZ99" i="157" s="1"/>
  <c r="ES99" i="157"/>
  <c r="ET99" i="157" s="1"/>
  <c r="E100" i="157"/>
  <c r="F100" i="157" s="1"/>
  <c r="BY100" i="157"/>
  <c r="BZ100" i="157" s="1"/>
  <c r="ES100" i="157"/>
  <c r="ET100" i="157" s="1"/>
  <c r="F101" i="157"/>
  <c r="BZ101" i="157"/>
  <c r="ET101" i="157"/>
  <c r="F102" i="157"/>
  <c r="BZ102" i="157"/>
  <c r="ET102" i="157"/>
  <c r="F103" i="157"/>
  <c r="BZ103" i="157"/>
  <c r="ET103" i="157"/>
  <c r="GC103" i="157"/>
  <c r="AO104" i="157"/>
  <c r="AP104" i="157" s="1"/>
  <c r="DI104" i="157"/>
  <c r="DJ104" i="157" s="1"/>
  <c r="GC104" i="157"/>
  <c r="AO105" i="157"/>
  <c r="AP105" i="157" s="1"/>
  <c r="DI105" i="157"/>
  <c r="DJ105" i="157" s="1"/>
  <c r="GC105" i="157"/>
  <c r="AO106" i="157"/>
  <c r="AP106" i="157" s="1"/>
  <c r="DI106" i="157"/>
  <c r="DJ106" i="157" s="1"/>
  <c r="GC106" i="157"/>
  <c r="F109" i="157"/>
  <c r="BZ109" i="157"/>
  <c r="ET109" i="157"/>
  <c r="F110" i="157"/>
  <c r="DI110" i="157"/>
  <c r="DJ110" i="157" s="1"/>
  <c r="AP111" i="157"/>
  <c r="DJ111" i="157"/>
  <c r="AP112" i="157"/>
  <c r="DJ112" i="157"/>
  <c r="AP113" i="157"/>
  <c r="DJ113" i="157"/>
  <c r="AP114" i="157"/>
  <c r="DJ114" i="157"/>
  <c r="AP115" i="157"/>
  <c r="DJ115" i="157"/>
  <c r="AO117" i="157"/>
  <c r="AP117" i="157" s="1"/>
  <c r="DI117" i="157"/>
  <c r="DJ117" i="157" s="1"/>
  <c r="GC117" i="157"/>
  <c r="F119" i="157"/>
  <c r="BZ119" i="157"/>
  <c r="ET119" i="157"/>
  <c r="F120" i="157"/>
  <c r="BZ120" i="157"/>
  <c r="ET120" i="157"/>
  <c r="F121" i="157"/>
  <c r="BZ121" i="157"/>
  <c r="ET121" i="157"/>
  <c r="GC121" i="157"/>
  <c r="AO122" i="157"/>
  <c r="AP122" i="157" s="1"/>
  <c r="DI122" i="157"/>
  <c r="DJ122" i="157" s="1"/>
  <c r="AP123" i="157"/>
  <c r="DJ123" i="157"/>
  <c r="AP124" i="157"/>
  <c r="DJ124" i="157"/>
  <c r="E125" i="157"/>
  <c r="F125" i="157" s="1"/>
  <c r="BY125" i="157"/>
  <c r="BZ125" i="157" s="1"/>
  <c r="ES125" i="157"/>
  <c r="ET125" i="157" s="1"/>
  <c r="F126" i="157"/>
  <c r="BZ126" i="157"/>
  <c r="ET126" i="157"/>
  <c r="GC126" i="157"/>
  <c r="AO127" i="157"/>
  <c r="AP127" i="157" s="1"/>
  <c r="DI127" i="157"/>
  <c r="DJ127" i="157" s="1"/>
  <c r="GC127" i="157"/>
  <c r="AO128" i="157"/>
  <c r="AP128" i="157" s="1"/>
  <c r="DI128" i="157"/>
  <c r="DJ128" i="157" s="1"/>
  <c r="GC128" i="157"/>
  <c r="AO129" i="157"/>
  <c r="AP129" i="157" s="1"/>
  <c r="DI129" i="157"/>
  <c r="DJ129" i="157" s="1"/>
  <c r="E130" i="157"/>
  <c r="F130" i="157" s="1"/>
  <c r="BY130" i="157"/>
  <c r="BZ130" i="157" s="1"/>
  <c r="ES130" i="157"/>
  <c r="ET130" i="157" s="1"/>
  <c r="E131" i="157"/>
  <c r="F131" i="157" s="1"/>
  <c r="BY131" i="157"/>
  <c r="BZ131" i="157" s="1"/>
  <c r="ES131" i="157"/>
  <c r="ET131" i="157" s="1"/>
  <c r="E132" i="157"/>
  <c r="F132" i="157" s="1"/>
  <c r="BY132" i="157"/>
  <c r="BZ132" i="157" s="1"/>
  <c r="ES132" i="157"/>
  <c r="ET132" i="157" s="1"/>
  <c r="E133" i="157"/>
  <c r="F133" i="157" s="1"/>
  <c r="BY133" i="157"/>
  <c r="BZ133" i="157" s="1"/>
  <c r="ES133" i="157"/>
  <c r="ET133" i="157" s="1"/>
  <c r="F134" i="157"/>
  <c r="BZ134" i="157"/>
  <c r="ET134" i="157"/>
  <c r="F135" i="157"/>
  <c r="BZ135" i="157"/>
  <c r="ET135" i="157"/>
  <c r="GC135" i="157"/>
  <c r="AO136" i="157"/>
  <c r="AP136" i="157" s="1"/>
  <c r="DI136" i="157"/>
  <c r="DJ136" i="157" s="1"/>
  <c r="AP137" i="157"/>
  <c r="DJ137" i="157"/>
  <c r="E138" i="157"/>
  <c r="F138" i="157" s="1"/>
  <c r="BY138" i="157"/>
  <c r="BZ138" i="157" s="1"/>
  <c r="ES138" i="157"/>
  <c r="ET138" i="157" s="1"/>
  <c r="E139" i="157"/>
  <c r="F139" i="157" s="1"/>
  <c r="BY139" i="157"/>
  <c r="BZ139" i="157" s="1"/>
  <c r="CC438" i="157"/>
  <c r="CC350" i="157"/>
  <c r="CC245" i="157"/>
  <c r="CC159" i="157"/>
  <c r="CK438" i="157"/>
  <c r="CK350" i="157"/>
  <c r="CK245" i="157"/>
  <c r="CK159" i="157"/>
  <c r="CS438" i="157"/>
  <c r="CS350" i="157"/>
  <c r="CS245" i="157"/>
  <c r="CS159" i="157"/>
  <c r="EW438" i="157"/>
  <c r="EW350" i="157"/>
  <c r="EW245" i="157"/>
  <c r="EW159" i="157"/>
  <c r="FE438" i="157"/>
  <c r="FE350" i="157"/>
  <c r="FE245" i="157"/>
  <c r="FE159" i="157"/>
  <c r="FM438" i="157"/>
  <c r="FM350" i="157"/>
  <c r="FM245" i="157"/>
  <c r="FM159" i="157"/>
  <c r="AS440" i="157"/>
  <c r="AS352" i="157"/>
  <c r="AS247" i="157"/>
  <c r="AS161" i="157"/>
  <c r="BA440" i="157"/>
  <c r="BA352" i="157"/>
  <c r="BA247" i="157"/>
  <c r="BA161" i="157"/>
  <c r="BI440" i="157"/>
  <c r="BI352" i="157"/>
  <c r="BI247" i="157"/>
  <c r="BI161" i="157"/>
  <c r="DM440" i="157"/>
  <c r="DM352" i="157"/>
  <c r="DM247" i="157"/>
  <c r="DM161" i="157"/>
  <c r="DU440" i="157"/>
  <c r="DU352" i="157"/>
  <c r="DU247" i="157"/>
  <c r="DU161" i="157"/>
  <c r="EC440" i="157"/>
  <c r="EC352" i="157"/>
  <c r="EC247" i="157"/>
  <c r="EC161" i="157"/>
  <c r="AS441" i="157"/>
  <c r="AS353" i="157"/>
  <c r="AS248" i="157"/>
  <c r="AS162" i="157"/>
  <c r="BA441" i="157"/>
  <c r="BA353" i="157"/>
  <c r="BA248" i="157"/>
  <c r="BA162" i="157"/>
  <c r="BI441" i="157"/>
  <c r="BI353" i="157"/>
  <c r="BI248" i="157"/>
  <c r="BI162" i="157"/>
  <c r="DA447" i="157"/>
  <c r="DA359" i="157"/>
  <c r="DA271" i="157"/>
  <c r="BQ450" i="157"/>
  <c r="BQ362" i="157"/>
  <c r="BQ274" i="157"/>
  <c r="D289" i="157"/>
  <c r="E184" i="157"/>
  <c r="BX289" i="157"/>
  <c r="BY184" i="157"/>
  <c r="ER289" i="157"/>
  <c r="ES184" i="157"/>
  <c r="D290" i="157"/>
  <c r="E185" i="157"/>
  <c r="BX290" i="157"/>
  <c r="BY185" i="157"/>
  <c r="ER290" i="157"/>
  <c r="ES185" i="157"/>
  <c r="D291" i="157"/>
  <c r="E186" i="157"/>
  <c r="BX291" i="157"/>
  <c r="BY186" i="157"/>
  <c r="ER291" i="157"/>
  <c r="ES186" i="157"/>
  <c r="AM292" i="157"/>
  <c r="AP187" i="157"/>
  <c r="DG292" i="157"/>
  <c r="DJ187" i="157"/>
  <c r="AM293" i="157"/>
  <c r="AP188" i="157"/>
  <c r="DG293" i="157"/>
  <c r="DJ188" i="157"/>
  <c r="AM294" i="157"/>
  <c r="AP189" i="157"/>
  <c r="DG294" i="157"/>
  <c r="DJ189" i="157"/>
  <c r="GB294" i="157"/>
  <c r="GC189" i="157"/>
  <c r="AN295" i="157"/>
  <c r="AO190" i="157"/>
  <c r="DH295" i="157"/>
  <c r="DI190" i="157"/>
  <c r="GB295" i="157"/>
  <c r="GC190" i="157"/>
  <c r="AN296" i="157"/>
  <c r="AO191" i="157"/>
  <c r="DH296" i="157"/>
  <c r="DI191" i="157"/>
  <c r="GB296" i="157"/>
  <c r="GC191" i="157"/>
  <c r="AN297" i="157"/>
  <c r="AO192" i="157"/>
  <c r="DH297" i="157"/>
  <c r="DI192" i="157"/>
  <c r="GB297" i="157"/>
  <c r="GC192" i="157"/>
  <c r="AM166" i="157"/>
  <c r="AM194" i="157"/>
  <c r="DG166" i="157"/>
  <c r="DG194" i="157"/>
  <c r="AM300" i="157"/>
  <c r="AP195" i="157"/>
  <c r="DG300" i="157"/>
  <c r="DJ195" i="157"/>
  <c r="AM301" i="157"/>
  <c r="AP196" i="157"/>
  <c r="DH301" i="157"/>
  <c r="DI196" i="157"/>
  <c r="C302" i="157"/>
  <c r="F197" i="157"/>
  <c r="BW302" i="157"/>
  <c r="BZ197" i="157"/>
  <c r="EQ302" i="157"/>
  <c r="ET197" i="157"/>
  <c r="C303" i="157"/>
  <c r="F198" i="157"/>
  <c r="BW303" i="157"/>
  <c r="BZ198" i="157"/>
  <c r="EQ303" i="157"/>
  <c r="ET198" i="157"/>
  <c r="C304" i="157"/>
  <c r="F199" i="157"/>
  <c r="BW304" i="157"/>
  <c r="BZ199" i="157"/>
  <c r="EQ304" i="157"/>
  <c r="ET199" i="157"/>
  <c r="C305" i="157"/>
  <c r="F200" i="157"/>
  <c r="BW305" i="157"/>
  <c r="BZ200" i="157"/>
  <c r="EQ305" i="157"/>
  <c r="ET200" i="157"/>
  <c r="C306" i="157"/>
  <c r="F201" i="157"/>
  <c r="BW306" i="157"/>
  <c r="BZ201" i="157"/>
  <c r="EQ306" i="157"/>
  <c r="ET201" i="157"/>
  <c r="AN308" i="157"/>
  <c r="AO203" i="157"/>
  <c r="DH308" i="157"/>
  <c r="DI203" i="157"/>
  <c r="GB308" i="157"/>
  <c r="GC203" i="157"/>
  <c r="AM310" i="157"/>
  <c r="AP205" i="157"/>
  <c r="DG310" i="157"/>
  <c r="DJ205" i="157"/>
  <c r="AM311" i="157"/>
  <c r="AP206" i="157"/>
  <c r="DG311" i="157"/>
  <c r="DJ206" i="157"/>
  <c r="AM312" i="157"/>
  <c r="AP207" i="157"/>
  <c r="DG312" i="157"/>
  <c r="DJ207" i="157"/>
  <c r="GB312" i="157"/>
  <c r="GC207" i="157"/>
  <c r="AN313" i="157"/>
  <c r="AO208" i="157"/>
  <c r="DH313" i="157"/>
  <c r="DI208" i="157"/>
  <c r="C314" i="157"/>
  <c r="F209" i="157"/>
  <c r="BW314" i="157"/>
  <c r="BZ209" i="157"/>
  <c r="EQ314" i="157"/>
  <c r="ET209" i="157"/>
  <c r="C315" i="157"/>
  <c r="F210" i="157"/>
  <c r="BW315" i="157"/>
  <c r="BZ210" i="157"/>
  <c r="EQ315" i="157"/>
  <c r="ET210" i="157"/>
  <c r="D316" i="157"/>
  <c r="E211" i="157"/>
  <c r="BX316" i="157"/>
  <c r="BY211" i="157"/>
  <c r="ER316" i="157"/>
  <c r="ES211" i="157"/>
  <c r="AM317" i="157"/>
  <c r="AP212" i="157"/>
  <c r="DG317" i="157"/>
  <c r="DJ212" i="157"/>
  <c r="GB317" i="157"/>
  <c r="GC212" i="157"/>
  <c r="AN318" i="157"/>
  <c r="AO213" i="157"/>
  <c r="DH318" i="157"/>
  <c r="DI213" i="157"/>
  <c r="GB318" i="157"/>
  <c r="GC213" i="157"/>
  <c r="AN319" i="157"/>
  <c r="AO214" i="157"/>
  <c r="DH319" i="157"/>
  <c r="DI214" i="157"/>
  <c r="GB319" i="157"/>
  <c r="GC214" i="157"/>
  <c r="AN320" i="157"/>
  <c r="AO215" i="157"/>
  <c r="DH320" i="157"/>
  <c r="DI215" i="157"/>
  <c r="EQ320" i="157"/>
  <c r="ET215" i="157"/>
  <c r="D321" i="157"/>
  <c r="E216" i="157"/>
  <c r="BX321" i="157"/>
  <c r="BY216" i="157"/>
  <c r="ER321" i="157"/>
  <c r="ES216" i="157"/>
  <c r="D322" i="157"/>
  <c r="E217" i="157"/>
  <c r="BX322" i="157"/>
  <c r="BY217" i="157"/>
  <c r="ER322" i="157"/>
  <c r="ES217" i="157"/>
  <c r="D323" i="157"/>
  <c r="E218" i="157"/>
  <c r="BX323" i="157"/>
  <c r="BY218" i="157"/>
  <c r="ER323" i="157"/>
  <c r="ES218" i="157"/>
  <c r="D324" i="157"/>
  <c r="E219" i="157"/>
  <c r="BX324" i="157"/>
  <c r="BY219" i="157"/>
  <c r="ER324" i="157"/>
  <c r="ES219" i="157"/>
  <c r="AM325" i="157"/>
  <c r="AP220" i="157"/>
  <c r="DG325" i="157"/>
  <c r="DJ220" i="157"/>
  <c r="AM326" i="157"/>
  <c r="AP221" i="157"/>
  <c r="DG326" i="157"/>
  <c r="DJ221" i="157"/>
  <c r="GB326" i="157"/>
  <c r="GC221" i="157"/>
  <c r="AN327" i="157"/>
  <c r="AO222" i="157"/>
  <c r="DH327" i="157"/>
  <c r="DI222" i="157"/>
  <c r="C328" i="157"/>
  <c r="F223" i="157"/>
  <c r="BW328" i="157"/>
  <c r="BZ223" i="157"/>
  <c r="EQ328" i="157"/>
  <c r="ET223" i="157"/>
  <c r="D329" i="157"/>
  <c r="E224" i="157"/>
  <c r="BX329" i="157"/>
  <c r="BY224" i="157"/>
  <c r="ER329" i="157"/>
  <c r="ES224" i="157"/>
  <c r="D330" i="157"/>
  <c r="E225" i="157"/>
  <c r="BX330" i="157"/>
  <c r="BY225" i="157"/>
  <c r="DH230" i="157"/>
  <c r="DI144" i="157"/>
  <c r="DJ144" i="157" s="1"/>
  <c r="AM231" i="157"/>
  <c r="AP145" i="157"/>
  <c r="CG59" i="157"/>
  <c r="CO59" i="157"/>
  <c r="I60" i="157"/>
  <c r="Q60" i="157"/>
  <c r="Y60" i="157"/>
  <c r="CG60" i="157"/>
  <c r="CO60" i="157"/>
  <c r="EW60" i="157"/>
  <c r="FE60" i="157"/>
  <c r="FM60" i="157"/>
  <c r="I61" i="157"/>
  <c r="Q61" i="157"/>
  <c r="Y61" i="157"/>
  <c r="AW61" i="157"/>
  <c r="BE61" i="157"/>
  <c r="CC61" i="157"/>
  <c r="CK61" i="157"/>
  <c r="CS61" i="157"/>
  <c r="DQ61" i="157"/>
  <c r="DY61" i="157"/>
  <c r="EW61" i="157"/>
  <c r="FE61" i="157"/>
  <c r="FM61" i="157"/>
  <c r="M63" i="157"/>
  <c r="U63" i="157"/>
  <c r="AS63" i="157"/>
  <c r="BA63" i="157"/>
  <c r="BI63" i="157"/>
  <c r="CG63" i="157"/>
  <c r="CO63" i="157"/>
  <c r="DM63" i="157"/>
  <c r="DU63" i="157"/>
  <c r="EC63" i="157"/>
  <c r="M65" i="157"/>
  <c r="U65" i="157"/>
  <c r="AS65" i="157"/>
  <c r="BA65" i="157"/>
  <c r="BI65" i="157"/>
  <c r="CG65" i="157"/>
  <c r="CO65" i="157"/>
  <c r="DM65" i="157"/>
  <c r="DU65" i="157"/>
  <c r="EC65" i="157"/>
  <c r="FA65" i="157"/>
  <c r="FI65" i="157"/>
  <c r="I67" i="157"/>
  <c r="Q67" i="157"/>
  <c r="Y67" i="157"/>
  <c r="AS67" i="157"/>
  <c r="BA67" i="157"/>
  <c r="BI67" i="157"/>
  <c r="CC67" i="157"/>
  <c r="CK67" i="157"/>
  <c r="CS67" i="157"/>
  <c r="DM67" i="157"/>
  <c r="DU67" i="157"/>
  <c r="EC67" i="157"/>
  <c r="EW67" i="157"/>
  <c r="FE67" i="157"/>
  <c r="FM67" i="157"/>
  <c r="M69" i="157"/>
  <c r="U69" i="157"/>
  <c r="AS69" i="157"/>
  <c r="BA69" i="157"/>
  <c r="BI69" i="157"/>
  <c r="CG69" i="157"/>
  <c r="CO69" i="157"/>
  <c r="DM69" i="157"/>
  <c r="DU69" i="157"/>
  <c r="EC69" i="157"/>
  <c r="FA69" i="157"/>
  <c r="FI69" i="157"/>
  <c r="I71" i="157"/>
  <c r="Q71" i="157"/>
  <c r="Y71" i="157"/>
  <c r="AS71" i="157"/>
  <c r="BA71" i="157"/>
  <c r="BI71" i="157"/>
  <c r="CC71" i="157"/>
  <c r="CK71" i="157"/>
  <c r="CS71" i="157"/>
  <c r="DM71" i="157"/>
  <c r="DU71" i="157"/>
  <c r="EC71" i="157"/>
  <c r="EW71" i="157"/>
  <c r="FE71" i="157"/>
  <c r="FM71" i="157"/>
  <c r="AS72" i="157"/>
  <c r="BA72" i="157"/>
  <c r="BI72" i="157"/>
  <c r="M73" i="157"/>
  <c r="U73" i="157"/>
  <c r="DQ73" i="157"/>
  <c r="DY73" i="157"/>
  <c r="M75" i="157"/>
  <c r="U75" i="157"/>
  <c r="CG75" i="157"/>
  <c r="CO75" i="157"/>
  <c r="FA75" i="157"/>
  <c r="FI75" i="157"/>
  <c r="DQ76" i="157"/>
  <c r="DY76" i="157"/>
  <c r="HE85" i="157"/>
  <c r="AM230" i="157"/>
  <c r="BQ447" i="157"/>
  <c r="BQ359" i="157"/>
  <c r="BQ271" i="157"/>
  <c r="AG450" i="157"/>
  <c r="AG362" i="157"/>
  <c r="AG274" i="157"/>
  <c r="HE171" i="157"/>
  <c r="FU450" i="157"/>
  <c r="FU362" i="157"/>
  <c r="FU274" i="157"/>
  <c r="C164" i="157"/>
  <c r="C184" i="157"/>
  <c r="BW164" i="157"/>
  <c r="BW184" i="157"/>
  <c r="EQ164" i="157"/>
  <c r="EQ184" i="157"/>
  <c r="C290" i="157"/>
  <c r="F185" i="157"/>
  <c r="BW290" i="157"/>
  <c r="BZ185" i="157"/>
  <c r="EQ290" i="157"/>
  <c r="ET185" i="157"/>
  <c r="C291" i="157"/>
  <c r="F186" i="157"/>
  <c r="BW291" i="157"/>
  <c r="BZ186" i="157"/>
  <c r="EQ291" i="157"/>
  <c r="ET186" i="157"/>
  <c r="D292" i="157"/>
  <c r="E187" i="157"/>
  <c r="BX292" i="157"/>
  <c r="BY187" i="157"/>
  <c r="ER292" i="157"/>
  <c r="ES187" i="157"/>
  <c r="D293" i="157"/>
  <c r="E188" i="157"/>
  <c r="BX293" i="157"/>
  <c r="BY188" i="157"/>
  <c r="ER293" i="157"/>
  <c r="ES188" i="157"/>
  <c r="D294" i="157"/>
  <c r="E189" i="157"/>
  <c r="BX294" i="157"/>
  <c r="BY189" i="157"/>
  <c r="ER294" i="157"/>
  <c r="ES189" i="157"/>
  <c r="AM295" i="157"/>
  <c r="AP190" i="157"/>
  <c r="DG295" i="157"/>
  <c r="DJ190" i="157"/>
  <c r="AM296" i="157"/>
  <c r="AP191" i="157"/>
  <c r="DG296" i="157"/>
  <c r="DJ191" i="157"/>
  <c r="AM297" i="157"/>
  <c r="AP192" i="157"/>
  <c r="DG297" i="157"/>
  <c r="DJ192" i="157"/>
  <c r="D299" i="157"/>
  <c r="E194" i="157"/>
  <c r="BX299" i="157"/>
  <c r="BY194" i="157"/>
  <c r="ER299" i="157"/>
  <c r="ES194" i="157"/>
  <c r="D300" i="157"/>
  <c r="E195" i="157"/>
  <c r="BX300" i="157"/>
  <c r="BY195" i="157"/>
  <c r="ER300" i="157"/>
  <c r="ES195" i="157"/>
  <c r="D301" i="157"/>
  <c r="E196" i="157"/>
  <c r="DG301" i="157"/>
  <c r="DJ196" i="157"/>
  <c r="GB301" i="157"/>
  <c r="GC196" i="157"/>
  <c r="AN302" i="157"/>
  <c r="AO197" i="157"/>
  <c r="DH302" i="157"/>
  <c r="DI197" i="157"/>
  <c r="GB302" i="157"/>
  <c r="GC197" i="157"/>
  <c r="AN303" i="157"/>
  <c r="AO198" i="157"/>
  <c r="DH303" i="157"/>
  <c r="DI198" i="157"/>
  <c r="GB303" i="157"/>
  <c r="GC198" i="157"/>
  <c r="AN304" i="157"/>
  <c r="AO199" i="157"/>
  <c r="DH304" i="157"/>
  <c r="DI199" i="157"/>
  <c r="GB304" i="157"/>
  <c r="GC199" i="157"/>
  <c r="AN305" i="157"/>
  <c r="AO200" i="157"/>
  <c r="DH305" i="157"/>
  <c r="DI200" i="157"/>
  <c r="GB305" i="157"/>
  <c r="GC200" i="157"/>
  <c r="AN306" i="157"/>
  <c r="AO201" i="157"/>
  <c r="DH306" i="157"/>
  <c r="DI201" i="157"/>
  <c r="GB306" i="157"/>
  <c r="GC201" i="157"/>
  <c r="AM308" i="157"/>
  <c r="AP203" i="157"/>
  <c r="DG308" i="157"/>
  <c r="DJ203" i="157"/>
  <c r="D310" i="157"/>
  <c r="E205" i="157"/>
  <c r="BX310" i="157"/>
  <c r="BY205" i="157"/>
  <c r="ER310" i="157"/>
  <c r="ES205" i="157"/>
  <c r="D311" i="157"/>
  <c r="E206" i="157"/>
  <c r="BX311" i="157"/>
  <c r="BY206" i="157"/>
  <c r="ER311" i="157"/>
  <c r="ES206" i="157"/>
  <c r="D312" i="157"/>
  <c r="E207" i="157"/>
  <c r="BX312" i="157"/>
  <c r="BY207" i="157"/>
  <c r="ER312" i="157"/>
  <c r="ES207" i="157"/>
  <c r="AM313" i="157"/>
  <c r="AP208" i="157"/>
  <c r="DG313" i="157"/>
  <c r="DJ208" i="157"/>
  <c r="GB313" i="157"/>
  <c r="GC208" i="157"/>
  <c r="AN314" i="157"/>
  <c r="AO209" i="157"/>
  <c r="DH314" i="157"/>
  <c r="DI209" i="157"/>
  <c r="GB314" i="157"/>
  <c r="GC209" i="157"/>
  <c r="AN315" i="157"/>
  <c r="AO210" i="157"/>
  <c r="DH315" i="157"/>
  <c r="DI210" i="157"/>
  <c r="C316" i="157"/>
  <c r="F211" i="157"/>
  <c r="BW316" i="157"/>
  <c r="BZ211" i="157"/>
  <c r="EQ316" i="157"/>
  <c r="ET211" i="157"/>
  <c r="D317" i="157"/>
  <c r="E212" i="157"/>
  <c r="BX317" i="157"/>
  <c r="BY212" i="157"/>
  <c r="ER317" i="157"/>
  <c r="ES212" i="157"/>
  <c r="AM318" i="157"/>
  <c r="AP213" i="157"/>
  <c r="DG318" i="157"/>
  <c r="DJ213" i="157"/>
  <c r="AM319" i="157"/>
  <c r="AP214" i="157"/>
  <c r="DG319" i="157"/>
  <c r="DJ214" i="157"/>
  <c r="AM320" i="157"/>
  <c r="AP215" i="157"/>
  <c r="DG320" i="157"/>
  <c r="DJ215" i="157"/>
  <c r="C321" i="157"/>
  <c r="F216" i="157"/>
  <c r="BW321" i="157"/>
  <c r="BZ216" i="157"/>
  <c r="EQ321" i="157"/>
  <c r="ET216" i="157"/>
  <c r="C322" i="157"/>
  <c r="F217" i="157"/>
  <c r="BW322" i="157"/>
  <c r="BZ217" i="157"/>
  <c r="EQ322" i="157"/>
  <c r="ET217" i="157"/>
  <c r="C323" i="157"/>
  <c r="F218" i="157"/>
  <c r="BW323" i="157"/>
  <c r="BZ218" i="157"/>
  <c r="EQ323" i="157"/>
  <c r="ET218" i="157"/>
  <c r="C324" i="157"/>
  <c r="F219" i="157"/>
  <c r="BW324" i="157"/>
  <c r="BZ219" i="157"/>
  <c r="EQ324" i="157"/>
  <c r="ET219" i="157"/>
  <c r="D325" i="157"/>
  <c r="E220" i="157"/>
  <c r="BX325" i="157"/>
  <c r="BY220" i="157"/>
  <c r="ER325" i="157"/>
  <c r="ES220" i="157"/>
  <c r="D326" i="157"/>
  <c r="E221" i="157"/>
  <c r="BX326" i="157"/>
  <c r="BY221" i="157"/>
  <c r="ER326" i="157"/>
  <c r="ES221" i="157"/>
  <c r="AM327" i="157"/>
  <c r="AP222" i="157"/>
  <c r="DG327" i="157"/>
  <c r="DJ222" i="157"/>
  <c r="GB327" i="157"/>
  <c r="GC222" i="157"/>
  <c r="AN328" i="157"/>
  <c r="AO223" i="157"/>
  <c r="DH328" i="157"/>
  <c r="DI223" i="157"/>
  <c r="C329" i="157"/>
  <c r="F224" i="157"/>
  <c r="BW329" i="157"/>
  <c r="BZ224" i="157"/>
  <c r="EQ329" i="157"/>
  <c r="ET224" i="157"/>
  <c r="C330" i="157"/>
  <c r="F225" i="157"/>
  <c r="BW225" i="157"/>
  <c r="D229" i="157"/>
  <c r="E143" i="157"/>
  <c r="F143" i="157" s="1"/>
  <c r="AN229" i="157"/>
  <c r="AO143" i="157"/>
  <c r="AP143" i="157" s="1"/>
  <c r="BX229" i="157"/>
  <c r="BY143" i="157"/>
  <c r="BZ143" i="157" s="1"/>
  <c r="DH229" i="157"/>
  <c r="DI143" i="157"/>
  <c r="DJ143" i="157" s="1"/>
  <c r="ER229" i="157"/>
  <c r="ES143" i="157"/>
  <c r="ET143" i="157" s="1"/>
  <c r="BX230" i="157"/>
  <c r="BY144" i="157"/>
  <c r="BZ144" i="157" s="1"/>
  <c r="ER231" i="157"/>
  <c r="ES145" i="157"/>
  <c r="ET145" i="157" s="1"/>
  <c r="BO58" i="157"/>
  <c r="CE59" i="157"/>
  <c r="CM59" i="157"/>
  <c r="G60" i="157"/>
  <c r="O60" i="157"/>
  <c r="W60" i="157"/>
  <c r="CE60" i="157"/>
  <c r="CM60" i="157"/>
  <c r="EU60" i="157"/>
  <c r="FC60" i="157"/>
  <c r="FK60" i="157"/>
  <c r="G61" i="157"/>
  <c r="O61" i="157"/>
  <c r="W61" i="157"/>
  <c r="AU61" i="157"/>
  <c r="BC61" i="157"/>
  <c r="CA61" i="157"/>
  <c r="CI61" i="157"/>
  <c r="CQ61" i="157"/>
  <c r="DO61" i="157"/>
  <c r="DW61" i="157"/>
  <c r="EU61" i="157"/>
  <c r="FC61" i="157"/>
  <c r="FK61" i="157"/>
  <c r="K63" i="157"/>
  <c r="S63" i="157"/>
  <c r="AQ63" i="157"/>
  <c r="AY63" i="157"/>
  <c r="BG63" i="157"/>
  <c r="CE63" i="157"/>
  <c r="CM63" i="157"/>
  <c r="DK63" i="157"/>
  <c r="DS63" i="157"/>
  <c r="EA63" i="157"/>
  <c r="K65" i="157"/>
  <c r="S65" i="157"/>
  <c r="AQ65" i="157"/>
  <c r="AY65" i="157"/>
  <c r="BG65" i="157"/>
  <c r="CE65" i="157"/>
  <c r="CM65" i="157"/>
  <c r="DK65" i="157"/>
  <c r="DS65" i="157"/>
  <c r="EA65" i="157"/>
  <c r="EY65" i="157"/>
  <c r="FG65" i="157"/>
  <c r="G67" i="157"/>
  <c r="O67" i="157"/>
  <c r="W67" i="157"/>
  <c r="AQ67" i="157"/>
  <c r="AY67" i="157"/>
  <c r="BG67" i="157"/>
  <c r="CA67" i="157"/>
  <c r="CI67" i="157"/>
  <c r="CQ67" i="157"/>
  <c r="DK67" i="157"/>
  <c r="DS67" i="157"/>
  <c r="EA67" i="157"/>
  <c r="EU67" i="157"/>
  <c r="FC67" i="157"/>
  <c r="FK67" i="157"/>
  <c r="GD67" i="157"/>
  <c r="K69" i="157"/>
  <c r="S69" i="157"/>
  <c r="AQ69" i="157"/>
  <c r="AY69" i="157"/>
  <c r="BG69" i="157"/>
  <c r="CE69" i="157"/>
  <c r="CM69" i="157"/>
  <c r="DK69" i="157"/>
  <c r="DS69" i="157"/>
  <c r="EA69" i="157"/>
  <c r="EY69" i="157"/>
  <c r="FG69" i="157"/>
  <c r="GD69" i="157"/>
  <c r="G71" i="157"/>
  <c r="O71" i="157"/>
  <c r="W71" i="157"/>
  <c r="AQ71" i="157"/>
  <c r="AY71" i="157"/>
  <c r="BG71" i="157"/>
  <c r="CA71" i="157"/>
  <c r="CI71" i="157"/>
  <c r="CQ71" i="157"/>
  <c r="DK71" i="157"/>
  <c r="DS71" i="157"/>
  <c r="EA71" i="157"/>
  <c r="EU71" i="157"/>
  <c r="FC71" i="157"/>
  <c r="FK71" i="157"/>
  <c r="GD71" i="157"/>
  <c r="AQ72" i="157"/>
  <c r="AY72" i="157"/>
  <c r="BG72" i="157"/>
  <c r="K73" i="157"/>
  <c r="S73" i="157"/>
  <c r="CA73" i="157"/>
  <c r="CI73" i="157"/>
  <c r="CQ73" i="157"/>
  <c r="DO73" i="157"/>
  <c r="DW73" i="157"/>
  <c r="EF73" i="157"/>
  <c r="EH73" i="157" s="1"/>
  <c r="EU73" i="157"/>
  <c r="FC73" i="157"/>
  <c r="FK73" i="157"/>
  <c r="K75" i="157"/>
  <c r="S75" i="157"/>
  <c r="AQ75" i="157"/>
  <c r="AY75" i="157"/>
  <c r="BG75" i="157"/>
  <c r="CE75" i="157"/>
  <c r="CM75" i="157"/>
  <c r="DK75" i="157"/>
  <c r="DS75" i="157"/>
  <c r="EA75" i="157"/>
  <c r="EY75" i="157"/>
  <c r="FG75" i="157"/>
  <c r="GD75" i="157"/>
  <c r="AQ76" i="157"/>
  <c r="AY76" i="157"/>
  <c r="BG76" i="157"/>
  <c r="DO76" i="157"/>
  <c r="DW76" i="157"/>
  <c r="HE82" i="157"/>
  <c r="AO98" i="157"/>
  <c r="AP98" i="157" s="1"/>
  <c r="DI98" i="157"/>
  <c r="DJ98" i="157" s="1"/>
  <c r="GC98" i="157"/>
  <c r="AO99" i="157"/>
  <c r="AP99" i="157" s="1"/>
  <c r="DI99" i="157"/>
  <c r="DJ99" i="157" s="1"/>
  <c r="GC99" i="157"/>
  <c r="AO100" i="157"/>
  <c r="AP100" i="157" s="1"/>
  <c r="DI100" i="157"/>
  <c r="DJ100" i="157" s="1"/>
  <c r="AP101" i="157"/>
  <c r="DJ101" i="157"/>
  <c r="AP102" i="157"/>
  <c r="DJ102" i="157"/>
  <c r="AP103" i="157"/>
  <c r="DJ103" i="157"/>
  <c r="E104" i="157"/>
  <c r="F104" i="157" s="1"/>
  <c r="BY104" i="157"/>
  <c r="BZ104" i="157" s="1"/>
  <c r="ES104" i="157"/>
  <c r="ET104" i="157" s="1"/>
  <c r="E105" i="157"/>
  <c r="F105" i="157" s="1"/>
  <c r="BY105" i="157"/>
  <c r="BZ105" i="157" s="1"/>
  <c r="ES105" i="157"/>
  <c r="ET105" i="157" s="1"/>
  <c r="E106" i="157"/>
  <c r="F106" i="157" s="1"/>
  <c r="BY106" i="157"/>
  <c r="BZ106" i="157" s="1"/>
  <c r="ES106" i="157"/>
  <c r="ET106" i="157" s="1"/>
  <c r="AP108" i="157"/>
  <c r="DJ108" i="157"/>
  <c r="AP109" i="157"/>
  <c r="DJ109" i="157"/>
  <c r="AP110" i="157"/>
  <c r="BY110" i="157"/>
  <c r="BZ110" i="157" s="1"/>
  <c r="ES110" i="157"/>
  <c r="ET110" i="157" s="1"/>
  <c r="F111" i="157"/>
  <c r="BZ111" i="157"/>
  <c r="ET111" i="157"/>
  <c r="F112" i="157"/>
  <c r="BZ112" i="157"/>
  <c r="ET112" i="157"/>
  <c r="F113" i="157"/>
  <c r="BZ113" i="157"/>
  <c r="ET113" i="157"/>
  <c r="F114" i="157"/>
  <c r="BZ114" i="157"/>
  <c r="ET114" i="157"/>
  <c r="F115" i="157"/>
  <c r="BZ115" i="157"/>
  <c r="ET115" i="157"/>
  <c r="E117" i="157"/>
  <c r="F117" i="157" s="1"/>
  <c r="BY117" i="157"/>
  <c r="BZ117" i="157" s="1"/>
  <c r="ES117" i="157"/>
  <c r="ET117" i="157" s="1"/>
  <c r="AP119" i="157"/>
  <c r="DJ119" i="157"/>
  <c r="AP120" i="157"/>
  <c r="DJ120" i="157"/>
  <c r="AP121" i="157"/>
  <c r="DJ121" i="157"/>
  <c r="E122" i="157"/>
  <c r="F122" i="157" s="1"/>
  <c r="BY122" i="157"/>
  <c r="BZ122" i="157" s="1"/>
  <c r="ES122" i="157"/>
  <c r="ET122" i="157" s="1"/>
  <c r="F123" i="157"/>
  <c r="BZ123" i="157"/>
  <c r="ET123" i="157"/>
  <c r="F124" i="157"/>
  <c r="BZ124" i="157"/>
  <c r="ET124" i="157"/>
  <c r="GC124" i="157"/>
  <c r="AO125" i="157"/>
  <c r="AP125" i="157" s="1"/>
  <c r="DI125" i="157"/>
  <c r="DJ125" i="157" s="1"/>
  <c r="AP126" i="157"/>
  <c r="DJ126" i="157"/>
  <c r="E127" i="157"/>
  <c r="F127" i="157" s="1"/>
  <c r="BY127" i="157"/>
  <c r="BZ127" i="157" s="1"/>
  <c r="ES127" i="157"/>
  <c r="ET127" i="157" s="1"/>
  <c r="E128" i="157"/>
  <c r="F128" i="157" s="1"/>
  <c r="BY128" i="157"/>
  <c r="BZ128" i="157" s="1"/>
  <c r="ES128" i="157"/>
  <c r="ET128" i="157" s="1"/>
  <c r="E129" i="157"/>
  <c r="F129" i="157" s="1"/>
  <c r="BY129" i="157"/>
  <c r="BZ129" i="157" s="1"/>
  <c r="ET129" i="157"/>
  <c r="GC129" i="157"/>
  <c r="AO130" i="157"/>
  <c r="AP130" i="157" s="1"/>
  <c r="DI130" i="157"/>
  <c r="DJ130" i="157" s="1"/>
  <c r="GC130" i="157"/>
  <c r="AO131" i="157"/>
  <c r="AP131" i="157" s="1"/>
  <c r="DI131" i="157"/>
  <c r="DJ131" i="157" s="1"/>
  <c r="GC131" i="157"/>
  <c r="AO132" i="157"/>
  <c r="AP132" i="157" s="1"/>
  <c r="DI132" i="157"/>
  <c r="DJ132" i="157" s="1"/>
  <c r="GC132" i="157"/>
  <c r="AO133" i="157"/>
  <c r="AP133" i="157" s="1"/>
  <c r="DI133" i="157"/>
  <c r="DJ133" i="157" s="1"/>
  <c r="AP134" i="157"/>
  <c r="DJ134" i="157"/>
  <c r="AP135" i="157"/>
  <c r="DJ135" i="157"/>
  <c r="E136" i="157"/>
  <c r="F136" i="157" s="1"/>
  <c r="BY136" i="157"/>
  <c r="BZ136" i="157" s="1"/>
  <c r="ES136" i="157"/>
  <c r="ET136" i="157" s="1"/>
  <c r="F137" i="157"/>
  <c r="BZ137" i="157"/>
  <c r="ET137" i="157"/>
  <c r="GC137" i="157"/>
  <c r="AO138" i="157"/>
  <c r="AP138" i="157" s="1"/>
  <c r="DI138" i="157"/>
  <c r="DJ138" i="157" s="1"/>
  <c r="GC138" i="157"/>
  <c r="AO139" i="157"/>
  <c r="AP139" i="157" s="1"/>
  <c r="BO144" i="157"/>
  <c r="BO164" i="157" s="1"/>
  <c r="CC425" i="157"/>
  <c r="CC337" i="157"/>
  <c r="CC232" i="157"/>
  <c r="CC146" i="157"/>
  <c r="CK425" i="157"/>
  <c r="CK337" i="157"/>
  <c r="CK232" i="157"/>
  <c r="CK146" i="157"/>
  <c r="CS425" i="157"/>
  <c r="CS337" i="157"/>
  <c r="CS232" i="157"/>
  <c r="CS146" i="157"/>
  <c r="AS426" i="157"/>
  <c r="AS338" i="157"/>
  <c r="AS233" i="157"/>
  <c r="AS147" i="157"/>
  <c r="BA426" i="157"/>
  <c r="BA338" i="157"/>
  <c r="BA233" i="157"/>
  <c r="BA147" i="157"/>
  <c r="BI426" i="157"/>
  <c r="BI338" i="157"/>
  <c r="BI233" i="157"/>
  <c r="BI147" i="157"/>
  <c r="DM426" i="157"/>
  <c r="DM338" i="157"/>
  <c r="DM233" i="157"/>
  <c r="DM147" i="157"/>
  <c r="DU426" i="157"/>
  <c r="DU338" i="157"/>
  <c r="DU233" i="157"/>
  <c r="DU147" i="157"/>
  <c r="EC426" i="157"/>
  <c r="EC338" i="157"/>
  <c r="EC233" i="157"/>
  <c r="EC147" i="157"/>
  <c r="I428" i="157"/>
  <c r="I340" i="157"/>
  <c r="I235" i="157"/>
  <c r="I149" i="157"/>
  <c r="Q428" i="157"/>
  <c r="Q340" i="157"/>
  <c r="Q235" i="157"/>
  <c r="Q149" i="157"/>
  <c r="Y428" i="157"/>
  <c r="Y340" i="157"/>
  <c r="Y235" i="157"/>
  <c r="Y149" i="157"/>
  <c r="CC428" i="157"/>
  <c r="CC340" i="157"/>
  <c r="CC235" i="157"/>
  <c r="CC149" i="157"/>
  <c r="CK428" i="157"/>
  <c r="CK340" i="157"/>
  <c r="CK235" i="157"/>
  <c r="CK149" i="157"/>
  <c r="CS428" i="157"/>
  <c r="CS340" i="157"/>
  <c r="CS235" i="157"/>
  <c r="CS149" i="157"/>
  <c r="I430" i="157"/>
  <c r="I342" i="157"/>
  <c r="I237" i="157"/>
  <c r="I151" i="157"/>
  <c r="Q430" i="157"/>
  <c r="Q342" i="157"/>
  <c r="Q237" i="157"/>
  <c r="Q151" i="157"/>
  <c r="Y430" i="157"/>
  <c r="Y342" i="157"/>
  <c r="Y237" i="157"/>
  <c r="Y151" i="157"/>
  <c r="CC430" i="157"/>
  <c r="CC342" i="157"/>
  <c r="CC237" i="157"/>
  <c r="CC151" i="157"/>
  <c r="CK430" i="157"/>
  <c r="CK342" i="157"/>
  <c r="CK237" i="157"/>
  <c r="CK151" i="157"/>
  <c r="CS430" i="157"/>
  <c r="CS342" i="157"/>
  <c r="CS237" i="157"/>
  <c r="CS151" i="157"/>
  <c r="EW430" i="157"/>
  <c r="EW342" i="157"/>
  <c r="EW237" i="157"/>
  <c r="EW151" i="157"/>
  <c r="FE430" i="157"/>
  <c r="FE342" i="157"/>
  <c r="FE237" i="157"/>
  <c r="FE151" i="157"/>
  <c r="FM430" i="157"/>
  <c r="FM342" i="157"/>
  <c r="FM237" i="157"/>
  <c r="FM151" i="157"/>
  <c r="AG447" i="157"/>
  <c r="AG359" i="157"/>
  <c r="AG271" i="157"/>
  <c r="HE168" i="157"/>
  <c r="FU447" i="157"/>
  <c r="FU359" i="157"/>
  <c r="FU271" i="157"/>
  <c r="EK450" i="157"/>
  <c r="EK362" i="157"/>
  <c r="EK274" i="157"/>
  <c r="AN289" i="157"/>
  <c r="AO184" i="157"/>
  <c r="DH289" i="157"/>
  <c r="DI184" i="157"/>
  <c r="GB289" i="157"/>
  <c r="GC184" i="157"/>
  <c r="AN290" i="157"/>
  <c r="AO185" i="157"/>
  <c r="AP185" i="157" s="1"/>
  <c r="DH290" i="157"/>
  <c r="DI185" i="157"/>
  <c r="DJ185" i="157" s="1"/>
  <c r="GB290" i="157"/>
  <c r="GC185" i="157"/>
  <c r="AN291" i="157"/>
  <c r="AO186" i="157"/>
  <c r="AP186" i="157" s="1"/>
  <c r="DH291" i="157"/>
  <c r="DI186" i="157"/>
  <c r="DJ186" i="157" s="1"/>
  <c r="C292" i="157"/>
  <c r="F187" i="157"/>
  <c r="BW292" i="157"/>
  <c r="BZ187" i="157"/>
  <c r="EQ292" i="157"/>
  <c r="ET187" i="157"/>
  <c r="C293" i="157"/>
  <c r="F188" i="157"/>
  <c r="BW293" i="157"/>
  <c r="BZ188" i="157"/>
  <c r="EQ293" i="157"/>
  <c r="ET188" i="157"/>
  <c r="C294" i="157"/>
  <c r="F189" i="157"/>
  <c r="BW294" i="157"/>
  <c r="BZ189" i="157"/>
  <c r="EQ294" i="157"/>
  <c r="ET189" i="157"/>
  <c r="D295" i="157"/>
  <c r="E190" i="157"/>
  <c r="F190" i="157" s="1"/>
  <c r="BX295" i="157"/>
  <c r="BY190" i="157"/>
  <c r="BZ190" i="157" s="1"/>
  <c r="ER295" i="157"/>
  <c r="ES190" i="157"/>
  <c r="ET190" i="157" s="1"/>
  <c r="D296" i="157"/>
  <c r="E191" i="157"/>
  <c r="F191" i="157" s="1"/>
  <c r="BX296" i="157"/>
  <c r="BY191" i="157"/>
  <c r="BZ191" i="157" s="1"/>
  <c r="ER296" i="157"/>
  <c r="ES191" i="157"/>
  <c r="ET191" i="157" s="1"/>
  <c r="D297" i="157"/>
  <c r="E192" i="157"/>
  <c r="F192" i="157" s="1"/>
  <c r="BX297" i="157"/>
  <c r="BY192" i="157"/>
  <c r="BZ192" i="157" s="1"/>
  <c r="ER297" i="157"/>
  <c r="ES192" i="157"/>
  <c r="ET192" i="157" s="1"/>
  <c r="C166" i="157"/>
  <c r="C194" i="157"/>
  <c r="BW166" i="157"/>
  <c r="BW194" i="157"/>
  <c r="EQ166" i="157"/>
  <c r="EQ194" i="157"/>
  <c r="C300" i="157"/>
  <c r="F195" i="157"/>
  <c r="BW300" i="157"/>
  <c r="BZ195" i="157"/>
  <c r="EQ300" i="157"/>
  <c r="ET195" i="157"/>
  <c r="C301" i="157"/>
  <c r="F196" i="157"/>
  <c r="BX301" i="157"/>
  <c r="BY196" i="157"/>
  <c r="BZ196" i="157" s="1"/>
  <c r="ER301" i="157"/>
  <c r="ES196" i="157"/>
  <c r="ET196" i="157" s="1"/>
  <c r="AM302" i="157"/>
  <c r="AP197" i="157"/>
  <c r="DG302" i="157"/>
  <c r="DJ197" i="157"/>
  <c r="AM303" i="157"/>
  <c r="AP198" i="157"/>
  <c r="DG303" i="157"/>
  <c r="DJ198" i="157"/>
  <c r="AM304" i="157"/>
  <c r="AP199" i="157"/>
  <c r="DG304" i="157"/>
  <c r="DJ199" i="157"/>
  <c r="AM305" i="157"/>
  <c r="AP200" i="157"/>
  <c r="DG305" i="157"/>
  <c r="DJ200" i="157"/>
  <c r="AM306" i="157"/>
  <c r="AP201" i="157"/>
  <c r="DG306" i="157"/>
  <c r="DJ201" i="157"/>
  <c r="D308" i="157"/>
  <c r="E203" i="157"/>
  <c r="F203" i="157" s="1"/>
  <c r="BX308" i="157"/>
  <c r="BY203" i="157"/>
  <c r="BZ203" i="157" s="1"/>
  <c r="ER308" i="157"/>
  <c r="ES203" i="157"/>
  <c r="ET203" i="157" s="1"/>
  <c r="C310" i="157"/>
  <c r="F205" i="157"/>
  <c r="BW310" i="157"/>
  <c r="BZ205" i="157"/>
  <c r="EQ310" i="157"/>
  <c r="ET205" i="157"/>
  <c r="C311" i="157"/>
  <c r="F206" i="157"/>
  <c r="BW311" i="157"/>
  <c r="BZ206" i="157"/>
  <c r="EQ311" i="157"/>
  <c r="ET206" i="157"/>
  <c r="C312" i="157"/>
  <c r="F207" i="157"/>
  <c r="BW312" i="157"/>
  <c r="BZ207" i="157"/>
  <c r="EQ312" i="157"/>
  <c r="ET207" i="157"/>
  <c r="D313" i="157"/>
  <c r="E208" i="157"/>
  <c r="F208" i="157" s="1"/>
  <c r="BX313" i="157"/>
  <c r="BY208" i="157"/>
  <c r="BZ208" i="157" s="1"/>
  <c r="ER313" i="157"/>
  <c r="ES208" i="157"/>
  <c r="ET208" i="157" s="1"/>
  <c r="AM314" i="157"/>
  <c r="AP209" i="157"/>
  <c r="DG314" i="157"/>
  <c r="DG283" i="157"/>
  <c r="DJ209" i="157"/>
  <c r="AM315" i="157"/>
  <c r="AP210" i="157"/>
  <c r="DG315" i="157"/>
  <c r="DJ210" i="157"/>
  <c r="GB315" i="157"/>
  <c r="GC210" i="157"/>
  <c r="AN316" i="157"/>
  <c r="AO211" i="157"/>
  <c r="AP211" i="157" s="1"/>
  <c r="DH316" i="157"/>
  <c r="DI211" i="157"/>
  <c r="DJ211" i="157" s="1"/>
  <c r="C317" i="157"/>
  <c r="F212" i="157"/>
  <c r="BW317" i="157"/>
  <c r="BZ212" i="157"/>
  <c r="EQ317" i="157"/>
  <c r="ET212" i="157"/>
  <c r="D318" i="157"/>
  <c r="E213" i="157"/>
  <c r="F213" i="157" s="1"/>
  <c r="BX318" i="157"/>
  <c r="BY213" i="157"/>
  <c r="BZ213" i="157" s="1"/>
  <c r="ER318" i="157"/>
  <c r="ES213" i="157"/>
  <c r="ET213" i="157" s="1"/>
  <c r="D319" i="157"/>
  <c r="E214" i="157"/>
  <c r="F214" i="157" s="1"/>
  <c r="BX319" i="157"/>
  <c r="BY214" i="157"/>
  <c r="BZ214" i="157" s="1"/>
  <c r="ER319" i="157"/>
  <c r="ES214" i="157"/>
  <c r="ET214" i="157" s="1"/>
  <c r="D320" i="157"/>
  <c r="E215" i="157"/>
  <c r="F215" i="157" s="1"/>
  <c r="BX320" i="157"/>
  <c r="BY215" i="157"/>
  <c r="BZ215" i="157" s="1"/>
  <c r="GB320" i="157"/>
  <c r="GC215" i="157"/>
  <c r="AN321" i="157"/>
  <c r="AO216" i="157"/>
  <c r="AP216" i="157" s="1"/>
  <c r="DH321" i="157"/>
  <c r="DI216" i="157"/>
  <c r="DJ216" i="157" s="1"/>
  <c r="GB321" i="157"/>
  <c r="GC216" i="157"/>
  <c r="AN322" i="157"/>
  <c r="AO217" i="157"/>
  <c r="AP217" i="157" s="1"/>
  <c r="DH322" i="157"/>
  <c r="DI217" i="157"/>
  <c r="DJ217" i="157" s="1"/>
  <c r="GB322" i="157"/>
  <c r="GC217" i="157"/>
  <c r="AN323" i="157"/>
  <c r="AO218" i="157"/>
  <c r="AP218" i="157" s="1"/>
  <c r="DH323" i="157"/>
  <c r="DI218" i="157"/>
  <c r="DJ218" i="157" s="1"/>
  <c r="GB323" i="157"/>
  <c r="GC218" i="157"/>
  <c r="AN324" i="157"/>
  <c r="AO219" i="157"/>
  <c r="AP219" i="157" s="1"/>
  <c r="DH324" i="157"/>
  <c r="DI219" i="157"/>
  <c r="DJ219" i="157" s="1"/>
  <c r="C325" i="157"/>
  <c r="F220" i="157"/>
  <c r="BW325" i="157"/>
  <c r="BZ220" i="157"/>
  <c r="EQ325" i="157"/>
  <c r="ET220" i="157"/>
  <c r="C326" i="157"/>
  <c r="F221" i="157"/>
  <c r="BW326" i="157"/>
  <c r="BZ221" i="157"/>
  <c r="EQ326" i="157"/>
  <c r="ET221" i="157"/>
  <c r="D327" i="157"/>
  <c r="E222" i="157"/>
  <c r="F222" i="157" s="1"/>
  <c r="BX327" i="157"/>
  <c r="BY222" i="157"/>
  <c r="BZ222" i="157" s="1"/>
  <c r="ER327" i="157"/>
  <c r="ES222" i="157"/>
  <c r="ET222" i="157" s="1"/>
  <c r="AM328" i="157"/>
  <c r="AP223" i="157"/>
  <c r="DG328" i="157"/>
  <c r="DJ223" i="157"/>
  <c r="GB328" i="157"/>
  <c r="GC223" i="157"/>
  <c r="AN329" i="157"/>
  <c r="AO224" i="157"/>
  <c r="AP224" i="157" s="1"/>
  <c r="DH329" i="157"/>
  <c r="DI224" i="157"/>
  <c r="DJ224" i="157" s="1"/>
  <c r="GB329" i="157"/>
  <c r="GC224" i="157"/>
  <c r="AN330" i="157"/>
  <c r="AO225" i="157"/>
  <c r="AP225" i="157" s="1"/>
  <c r="DH225" i="157"/>
  <c r="DI139" i="157"/>
  <c r="DJ139" i="157" s="1"/>
  <c r="ER225" i="157"/>
  <c r="ES139" i="157"/>
  <c r="ET139" i="157" s="1"/>
  <c r="D227" i="157"/>
  <c r="E141" i="157"/>
  <c r="F141" i="157" s="1"/>
  <c r="AN227" i="157"/>
  <c r="AO141" i="157"/>
  <c r="AP141" i="157" s="1"/>
  <c r="BX227" i="157"/>
  <c r="BY141" i="157"/>
  <c r="BZ141" i="157" s="1"/>
  <c r="DH227" i="157"/>
  <c r="DI141" i="157"/>
  <c r="DJ141" i="157" s="1"/>
  <c r="ER227" i="157"/>
  <c r="ES141" i="157"/>
  <c r="ET141" i="157" s="1"/>
  <c r="GB229" i="157"/>
  <c r="GC143" i="157"/>
  <c r="D230" i="157"/>
  <c r="E144" i="157"/>
  <c r="AN230" i="157"/>
  <c r="AO144" i="157"/>
  <c r="AP144" i="157" s="1"/>
  <c r="BX231" i="157"/>
  <c r="BY145" i="157"/>
  <c r="BZ145" i="157" s="1"/>
  <c r="M60" i="157"/>
  <c r="U60" i="157"/>
  <c r="FA60" i="157"/>
  <c r="FI60" i="157"/>
  <c r="M61" i="157"/>
  <c r="U61" i="157"/>
  <c r="CG61" i="157"/>
  <c r="CO61" i="157"/>
  <c r="FA61" i="157"/>
  <c r="FI61" i="157"/>
  <c r="AW63" i="157"/>
  <c r="BE63" i="157"/>
  <c r="DQ63" i="157"/>
  <c r="AW65" i="157"/>
  <c r="BE65" i="157"/>
  <c r="DQ65" i="157"/>
  <c r="DY65" i="157"/>
  <c r="M67" i="157"/>
  <c r="U67" i="157"/>
  <c r="AW67" i="157"/>
  <c r="BE67" i="157"/>
  <c r="CG67" i="157"/>
  <c r="CO67" i="157"/>
  <c r="DQ67" i="157"/>
  <c r="DY67" i="157"/>
  <c r="FA67" i="157"/>
  <c r="FI67" i="157"/>
  <c r="I69" i="157"/>
  <c r="Q69" i="157"/>
  <c r="AW69" i="157"/>
  <c r="BE69" i="157"/>
  <c r="CC69" i="157"/>
  <c r="CK69" i="157"/>
  <c r="DQ69" i="157"/>
  <c r="DY69" i="157"/>
  <c r="EW69" i="157"/>
  <c r="FE69" i="157"/>
  <c r="M71" i="157"/>
  <c r="U71" i="157"/>
  <c r="AW71" i="157"/>
  <c r="BE71" i="157"/>
  <c r="CG71" i="157"/>
  <c r="CO71" i="157"/>
  <c r="DQ71" i="157"/>
  <c r="DY71" i="157"/>
  <c r="FA71" i="157"/>
  <c r="FI71" i="157"/>
  <c r="AW72" i="157"/>
  <c r="BE72" i="157"/>
  <c r="I73" i="157"/>
  <c r="Q73" i="157"/>
  <c r="CG73" i="157"/>
  <c r="DM73" i="157"/>
  <c r="DU73" i="157"/>
  <c r="FA73" i="157"/>
  <c r="I75" i="157"/>
  <c r="Q75" i="157"/>
  <c r="AW75" i="157"/>
  <c r="BE75" i="157"/>
  <c r="CC75" i="157"/>
  <c r="CK75" i="157"/>
  <c r="DQ75" i="157"/>
  <c r="DY75" i="157"/>
  <c r="EW75" i="157"/>
  <c r="FE75" i="157"/>
  <c r="AW76" i="157"/>
  <c r="BE76" i="157"/>
  <c r="DM76" i="157"/>
  <c r="DU76" i="157"/>
  <c r="DG330" i="157"/>
  <c r="GB330" i="157"/>
  <c r="GC225" i="157"/>
  <c r="AN331" i="157"/>
  <c r="AO226" i="157"/>
  <c r="DH331" i="157"/>
  <c r="DI226" i="157"/>
  <c r="C332" i="157"/>
  <c r="BW332" i="157"/>
  <c r="EQ332" i="157"/>
  <c r="C334" i="157"/>
  <c r="BW334" i="157"/>
  <c r="EQ334" i="157"/>
  <c r="BW335" i="157"/>
  <c r="CY230" i="157"/>
  <c r="DG335" i="157"/>
  <c r="EI230" i="157"/>
  <c r="EQ335" i="157"/>
  <c r="FS230" i="157"/>
  <c r="BW336" i="157"/>
  <c r="DH336" i="157"/>
  <c r="DI231" i="157"/>
  <c r="D337" i="157"/>
  <c r="E232" i="157"/>
  <c r="DG337" i="157"/>
  <c r="ER337" i="157"/>
  <c r="ES232" i="157"/>
  <c r="C338" i="157"/>
  <c r="BW338" i="157"/>
  <c r="EQ338" i="157"/>
  <c r="C339" i="157"/>
  <c r="BW339" i="157"/>
  <c r="EQ339" i="157"/>
  <c r="C340" i="157"/>
  <c r="BW340" i="157"/>
  <c r="ER340" i="157"/>
  <c r="ES235" i="157"/>
  <c r="AM341" i="157"/>
  <c r="DG341" i="157"/>
  <c r="AM342" i="157"/>
  <c r="DG342" i="157"/>
  <c r="AM343" i="157"/>
  <c r="DG343" i="157"/>
  <c r="C345" i="157"/>
  <c r="AE240" i="157"/>
  <c r="AM345" i="157"/>
  <c r="BO240" i="157"/>
  <c r="BW345" i="157"/>
  <c r="CY240" i="157"/>
  <c r="DG345" i="157"/>
  <c r="EI240" i="157"/>
  <c r="EQ345" i="157"/>
  <c r="FS240" i="157"/>
  <c r="AM346" i="157"/>
  <c r="DG346" i="157"/>
  <c r="AM347" i="157"/>
  <c r="DG347" i="157"/>
  <c r="C349" i="157"/>
  <c r="AN349" i="157"/>
  <c r="AO244" i="157"/>
  <c r="DG349" i="157"/>
  <c r="BW350" i="157"/>
  <c r="EQ350" i="157"/>
  <c r="C351" i="157"/>
  <c r="BW351" i="157"/>
  <c r="EQ351" i="157"/>
  <c r="C352" i="157"/>
  <c r="BW352" i="157"/>
  <c r="EQ352" i="157"/>
  <c r="C353" i="157"/>
  <c r="AN353" i="157"/>
  <c r="AO248" i="157"/>
  <c r="EQ353" i="157"/>
  <c r="GB353" i="157"/>
  <c r="GC248" i="157"/>
  <c r="AN354" i="157"/>
  <c r="AO249" i="157"/>
  <c r="DH354" i="157"/>
  <c r="DI249" i="157"/>
  <c r="GB354" i="157"/>
  <c r="GC249" i="157"/>
  <c r="HD269" i="157"/>
  <c r="HD251" i="157"/>
  <c r="HD252" i="157" s="1"/>
  <c r="AO146" i="157"/>
  <c r="AP146" i="157" s="1"/>
  <c r="BZ146" i="157"/>
  <c r="GC146" i="157"/>
  <c r="AO147" i="157"/>
  <c r="AP147" i="157" s="1"/>
  <c r="DI147" i="157"/>
  <c r="DJ147" i="157" s="1"/>
  <c r="GC147" i="157"/>
  <c r="AO148" i="157"/>
  <c r="AP148" i="157" s="1"/>
  <c r="DI148" i="157"/>
  <c r="DJ148" i="157" s="1"/>
  <c r="GC148" i="157"/>
  <c r="AO149" i="157"/>
  <c r="AP149" i="157" s="1"/>
  <c r="DI149" i="157"/>
  <c r="DJ149" i="157" s="1"/>
  <c r="E150" i="157"/>
  <c r="F150" i="157" s="1"/>
  <c r="BY150" i="157"/>
  <c r="BZ150" i="157" s="1"/>
  <c r="ES150" i="157"/>
  <c r="ET150" i="157" s="1"/>
  <c r="E151" i="157"/>
  <c r="F151" i="157" s="1"/>
  <c r="BY151" i="157"/>
  <c r="BZ151" i="157" s="1"/>
  <c r="ES151" i="157"/>
  <c r="ET151" i="157" s="1"/>
  <c r="E152" i="157"/>
  <c r="F152" i="157" s="1"/>
  <c r="BY152" i="157"/>
  <c r="BZ152" i="157" s="1"/>
  <c r="ES152" i="157"/>
  <c r="ET152" i="157" s="1"/>
  <c r="E153" i="157"/>
  <c r="F153" i="157" s="1"/>
  <c r="AO153" i="157"/>
  <c r="AP153" i="157" s="1"/>
  <c r="BY153" i="157"/>
  <c r="BZ153" i="157" s="1"/>
  <c r="DI153" i="157"/>
  <c r="DJ153" i="157" s="1"/>
  <c r="ES153" i="157"/>
  <c r="ET153" i="157" s="1"/>
  <c r="GC153" i="157"/>
  <c r="E155" i="157"/>
  <c r="F155" i="157" s="1"/>
  <c r="BY155" i="157"/>
  <c r="BZ155" i="157" s="1"/>
  <c r="ES155" i="157"/>
  <c r="ET155" i="157" s="1"/>
  <c r="E156" i="157"/>
  <c r="F156" i="157" s="1"/>
  <c r="BY156" i="157"/>
  <c r="BZ156" i="157" s="1"/>
  <c r="ES156" i="157"/>
  <c r="ET156" i="157" s="1"/>
  <c r="E157" i="157"/>
  <c r="F157" i="157" s="1"/>
  <c r="AO157" i="157"/>
  <c r="AP157" i="157" s="1"/>
  <c r="BY157" i="157"/>
  <c r="BZ157" i="157" s="1"/>
  <c r="DI157" i="157"/>
  <c r="DJ157" i="157" s="1"/>
  <c r="ES157" i="157"/>
  <c r="ET157" i="157" s="1"/>
  <c r="GC157" i="157"/>
  <c r="BY158" i="157"/>
  <c r="BZ158" i="157" s="1"/>
  <c r="ES158" i="157"/>
  <c r="ET158" i="157" s="1"/>
  <c r="E159" i="157"/>
  <c r="F159" i="157" s="1"/>
  <c r="AP159" i="157"/>
  <c r="DI159" i="157"/>
  <c r="DJ159" i="157" s="1"/>
  <c r="GC159" i="157"/>
  <c r="AO160" i="157"/>
  <c r="AP160" i="157" s="1"/>
  <c r="DI160" i="157"/>
  <c r="DJ160" i="157" s="1"/>
  <c r="GC160" i="157"/>
  <c r="AO161" i="157"/>
  <c r="AP161" i="157" s="1"/>
  <c r="DI161" i="157"/>
  <c r="DJ161" i="157" s="1"/>
  <c r="GC161" i="157"/>
  <c r="BY162" i="157"/>
  <c r="BZ162" i="157" s="1"/>
  <c r="DJ162" i="157"/>
  <c r="F163" i="157"/>
  <c r="BZ163" i="157"/>
  <c r="ET163" i="157"/>
  <c r="C337" i="157"/>
  <c r="F232" i="157"/>
  <c r="AN337" i="157"/>
  <c r="AO232" i="157"/>
  <c r="EQ337" i="157"/>
  <c r="EQ283" i="157"/>
  <c r="ET232" i="157"/>
  <c r="GB337" i="157"/>
  <c r="GC232" i="157"/>
  <c r="AN338" i="157"/>
  <c r="AO233" i="157"/>
  <c r="DH338" i="157"/>
  <c r="DI233" i="157"/>
  <c r="GB338" i="157"/>
  <c r="GC233" i="157"/>
  <c r="AN339" i="157"/>
  <c r="AO234" i="157"/>
  <c r="DH339" i="157"/>
  <c r="DI234" i="157"/>
  <c r="GB339" i="157"/>
  <c r="GC234" i="157"/>
  <c r="AN340" i="157"/>
  <c r="AO235" i="157"/>
  <c r="DH340" i="157"/>
  <c r="DI235" i="157"/>
  <c r="EQ340" i="157"/>
  <c r="ET235" i="157"/>
  <c r="D341" i="157"/>
  <c r="E236" i="157"/>
  <c r="BX341" i="157"/>
  <c r="BY236" i="157"/>
  <c r="ER341" i="157"/>
  <c r="ES236" i="157"/>
  <c r="D342" i="157"/>
  <c r="E237" i="157"/>
  <c r="BX342" i="157"/>
  <c r="BY237" i="157"/>
  <c r="ER342" i="157"/>
  <c r="ES237" i="157"/>
  <c r="D343" i="157"/>
  <c r="E238" i="157"/>
  <c r="BX343" i="157"/>
  <c r="BY238" i="157"/>
  <c r="ER343" i="157"/>
  <c r="ES238" i="157"/>
  <c r="D344" i="157"/>
  <c r="E239" i="157"/>
  <c r="AN344" i="157"/>
  <c r="AO239" i="157"/>
  <c r="BX344" i="157"/>
  <c r="BY239" i="157"/>
  <c r="DH344" i="157"/>
  <c r="DI239" i="157"/>
  <c r="ER344" i="157"/>
  <c r="ES239" i="157"/>
  <c r="GB344" i="157"/>
  <c r="GC239" i="157"/>
  <c r="D346" i="157"/>
  <c r="E241" i="157"/>
  <c r="BX346" i="157"/>
  <c r="BY241" i="157"/>
  <c r="ER346" i="157"/>
  <c r="ES241" i="157"/>
  <c r="D347" i="157"/>
  <c r="E242" i="157"/>
  <c r="BX347" i="157"/>
  <c r="BY242" i="157"/>
  <c r="ER347" i="157"/>
  <c r="ES242" i="157"/>
  <c r="D348" i="157"/>
  <c r="E243" i="157"/>
  <c r="AN348" i="157"/>
  <c r="AO243" i="157"/>
  <c r="BX348" i="157"/>
  <c r="BY243" i="157"/>
  <c r="DH348" i="157"/>
  <c r="DI243" i="157"/>
  <c r="ER348" i="157"/>
  <c r="ES243" i="157"/>
  <c r="GB348" i="157"/>
  <c r="GC243" i="157"/>
  <c r="AM349" i="157"/>
  <c r="AP244" i="157"/>
  <c r="BX349" i="157"/>
  <c r="BY244" i="157"/>
  <c r="BZ244" i="157" s="1"/>
  <c r="ER349" i="157"/>
  <c r="ES244" i="157"/>
  <c r="D350" i="157"/>
  <c r="E245" i="157"/>
  <c r="DH350" i="157"/>
  <c r="DI245" i="157"/>
  <c r="GB350" i="157"/>
  <c r="GC245" i="157"/>
  <c r="AN351" i="157"/>
  <c r="AO246" i="157"/>
  <c r="AP246" i="157" s="1"/>
  <c r="DH351" i="157"/>
  <c r="DI246" i="157"/>
  <c r="GB351" i="157"/>
  <c r="GC246" i="157"/>
  <c r="AN352" i="157"/>
  <c r="AO247" i="157"/>
  <c r="AP247" i="157" s="1"/>
  <c r="DH352" i="157"/>
  <c r="DI247" i="157"/>
  <c r="GB352" i="157"/>
  <c r="GC247" i="157"/>
  <c r="AM353" i="157"/>
  <c r="AP248" i="157"/>
  <c r="BX353" i="157"/>
  <c r="BY248" i="157"/>
  <c r="AM354" i="157"/>
  <c r="AP249" i="157"/>
  <c r="DG354" i="157"/>
  <c r="DJ249" i="157"/>
  <c r="HC269" i="157"/>
  <c r="HC251" i="157"/>
  <c r="HC252" i="157" s="1"/>
  <c r="EQ330" i="157"/>
  <c r="D331" i="157"/>
  <c r="E226" i="157"/>
  <c r="BX331" i="157"/>
  <c r="BY226" i="157"/>
  <c r="ER331" i="157"/>
  <c r="ES226" i="157"/>
  <c r="AM332" i="157"/>
  <c r="DG332" i="157"/>
  <c r="GB332" i="157"/>
  <c r="GC227" i="157"/>
  <c r="AM334" i="157"/>
  <c r="DG334" i="157"/>
  <c r="C336" i="157"/>
  <c r="AN336" i="157"/>
  <c r="AO231" i="157"/>
  <c r="EQ336" i="157"/>
  <c r="GB336" i="157"/>
  <c r="GC231" i="157"/>
  <c r="AM337" i="157"/>
  <c r="AP232" i="157"/>
  <c r="BX337" i="157"/>
  <c r="BY232" i="157"/>
  <c r="AM338" i="157"/>
  <c r="AP233" i="157"/>
  <c r="DG338" i="157"/>
  <c r="DJ233" i="157"/>
  <c r="AM339" i="157"/>
  <c r="AP234" i="157"/>
  <c r="DG339" i="157"/>
  <c r="DJ234" i="157"/>
  <c r="AM340" i="157"/>
  <c r="AP235" i="157"/>
  <c r="DG340" i="157"/>
  <c r="DJ235" i="157"/>
  <c r="C341" i="157"/>
  <c r="F236" i="157"/>
  <c r="BW341" i="157"/>
  <c r="BZ236" i="157"/>
  <c r="EQ341" i="157"/>
  <c r="ET236" i="157"/>
  <c r="C342" i="157"/>
  <c r="F237" i="157"/>
  <c r="BW342" i="157"/>
  <c r="BZ237" i="157"/>
  <c r="EQ342" i="157"/>
  <c r="ET237" i="157"/>
  <c r="C343" i="157"/>
  <c r="F238" i="157"/>
  <c r="BW343" i="157"/>
  <c r="BZ238" i="157"/>
  <c r="EQ343" i="157"/>
  <c r="ET238" i="157"/>
  <c r="C344" i="157"/>
  <c r="AE239" i="157"/>
  <c r="F239" i="157"/>
  <c r="AM344" i="157"/>
  <c r="BO239" i="157"/>
  <c r="AP239" i="157"/>
  <c r="BW344" i="157"/>
  <c r="CY239" i="157"/>
  <c r="BZ239" i="157"/>
  <c r="DG344" i="157"/>
  <c r="EI239" i="157"/>
  <c r="DJ239" i="157"/>
  <c r="EQ344" i="157"/>
  <c r="FS239" i="157"/>
  <c r="ET239" i="157"/>
  <c r="C346" i="157"/>
  <c r="F241" i="157"/>
  <c r="BW346" i="157"/>
  <c r="BZ241" i="157"/>
  <c r="EQ346" i="157"/>
  <c r="ET241" i="157"/>
  <c r="C347" i="157"/>
  <c r="F242" i="157"/>
  <c r="BW347" i="157"/>
  <c r="BZ242" i="157"/>
  <c r="EQ347" i="157"/>
  <c r="ET242" i="157"/>
  <c r="C348" i="157"/>
  <c r="AE243" i="157"/>
  <c r="F243" i="157"/>
  <c r="AM348" i="157"/>
  <c r="BO243" i="157"/>
  <c r="BO253" i="157" s="1"/>
  <c r="AP243" i="157"/>
  <c r="BW348" i="157"/>
  <c r="CY243" i="157"/>
  <c r="CY253" i="157" s="1"/>
  <c r="BZ243" i="157"/>
  <c r="DG348" i="157"/>
  <c r="EI243" i="157"/>
  <c r="EI253" i="157" s="1"/>
  <c r="DJ243" i="157"/>
  <c r="EQ348" i="157"/>
  <c r="FS243" i="157"/>
  <c r="FS253" i="157" s="1"/>
  <c r="ET243" i="157"/>
  <c r="BW349" i="157"/>
  <c r="EQ349" i="157"/>
  <c r="ET244" i="157"/>
  <c r="C350" i="157"/>
  <c r="F245" i="157"/>
  <c r="AN350" i="157"/>
  <c r="AO245" i="157"/>
  <c r="DG350" i="157"/>
  <c r="DJ245" i="157"/>
  <c r="AM351" i="157"/>
  <c r="DG351" i="157"/>
  <c r="DJ246" i="157"/>
  <c r="AM352" i="157"/>
  <c r="DG352" i="157"/>
  <c r="DJ247" i="157"/>
  <c r="BW353" i="157"/>
  <c r="BZ248" i="157"/>
  <c r="DH353" i="157"/>
  <c r="DI248" i="157"/>
  <c r="D354" i="157"/>
  <c r="E249" i="157"/>
  <c r="BX354" i="157"/>
  <c r="BY249" i="157"/>
  <c r="ER354" i="157"/>
  <c r="ES249" i="157"/>
  <c r="F146" i="157"/>
  <c r="DI146" i="157"/>
  <c r="DJ146" i="157" s="1"/>
  <c r="ET146" i="157"/>
  <c r="E147" i="157"/>
  <c r="F147" i="157" s="1"/>
  <c r="BY147" i="157"/>
  <c r="BZ147" i="157" s="1"/>
  <c r="ES147" i="157"/>
  <c r="ET147" i="157" s="1"/>
  <c r="E148" i="157"/>
  <c r="F148" i="157" s="1"/>
  <c r="BY148" i="157"/>
  <c r="BZ148" i="157" s="1"/>
  <c r="ES148" i="157"/>
  <c r="ET148" i="157" s="1"/>
  <c r="E149" i="157"/>
  <c r="F149" i="157" s="1"/>
  <c r="BY149" i="157"/>
  <c r="BZ149" i="157" s="1"/>
  <c r="ET149" i="157"/>
  <c r="GC149" i="157"/>
  <c r="AO150" i="157"/>
  <c r="AP150" i="157" s="1"/>
  <c r="DI150" i="157"/>
  <c r="DJ150" i="157" s="1"/>
  <c r="GC150" i="157"/>
  <c r="AO151" i="157"/>
  <c r="AP151" i="157" s="1"/>
  <c r="DI151" i="157"/>
  <c r="DJ151" i="157" s="1"/>
  <c r="GC151" i="157"/>
  <c r="AO152" i="157"/>
  <c r="AP152" i="157" s="1"/>
  <c r="DI152" i="157"/>
  <c r="DJ152" i="157" s="1"/>
  <c r="GC152" i="157"/>
  <c r="E154" i="157"/>
  <c r="F154" i="157" s="1"/>
  <c r="AO154" i="157"/>
  <c r="AP154" i="157" s="1"/>
  <c r="BY154" i="157"/>
  <c r="BZ154" i="157" s="1"/>
  <c r="DI154" i="157"/>
  <c r="DJ154" i="157" s="1"/>
  <c r="ES154" i="157"/>
  <c r="ET154" i="157" s="1"/>
  <c r="GC154" i="157"/>
  <c r="AO155" i="157"/>
  <c r="AP155" i="157" s="1"/>
  <c r="DI155" i="157"/>
  <c r="DJ155" i="157" s="1"/>
  <c r="GC155" i="157"/>
  <c r="AO156" i="157"/>
  <c r="AP156" i="157" s="1"/>
  <c r="DI156" i="157"/>
  <c r="DJ156" i="157" s="1"/>
  <c r="GC156" i="157"/>
  <c r="E158" i="157"/>
  <c r="F158" i="157" s="1"/>
  <c r="AP158" i="157"/>
  <c r="DI158" i="157"/>
  <c r="DJ158" i="157" s="1"/>
  <c r="GC158" i="157"/>
  <c r="BY159" i="157"/>
  <c r="BZ159" i="157" s="1"/>
  <c r="ES159" i="157"/>
  <c r="ET159" i="157" s="1"/>
  <c r="E160" i="157"/>
  <c r="F160" i="157" s="1"/>
  <c r="BY160" i="157"/>
  <c r="BZ160" i="157" s="1"/>
  <c r="ES160" i="157"/>
  <c r="ET160" i="157" s="1"/>
  <c r="E161" i="157"/>
  <c r="F161" i="157" s="1"/>
  <c r="BY161" i="157"/>
  <c r="BZ161" i="157" s="1"/>
  <c r="ES161" i="157"/>
  <c r="ET161" i="157" s="1"/>
  <c r="E162" i="157"/>
  <c r="F162" i="157" s="1"/>
  <c r="AP162" i="157"/>
  <c r="ES162" i="157"/>
  <c r="ET162" i="157" s="1"/>
  <c r="AP163" i="157"/>
  <c r="DJ163" i="157"/>
  <c r="BW337" i="157"/>
  <c r="BZ232" i="157"/>
  <c r="DH337" i="157"/>
  <c r="DI232" i="157"/>
  <c r="DJ232" i="157" s="1"/>
  <c r="D338" i="157"/>
  <c r="E233" i="157"/>
  <c r="F233" i="157" s="1"/>
  <c r="BX338" i="157"/>
  <c r="BY233" i="157"/>
  <c r="BZ233" i="157" s="1"/>
  <c r="ER338" i="157"/>
  <c r="ES233" i="157"/>
  <c r="ET233" i="157" s="1"/>
  <c r="D339" i="157"/>
  <c r="E234" i="157"/>
  <c r="F234" i="157" s="1"/>
  <c r="BX339" i="157"/>
  <c r="BY234" i="157"/>
  <c r="BZ234" i="157" s="1"/>
  <c r="ER339" i="157"/>
  <c r="ES234" i="157"/>
  <c r="ET234" i="157" s="1"/>
  <c r="D340" i="157"/>
  <c r="E235" i="157"/>
  <c r="F235" i="157" s="1"/>
  <c r="BX340" i="157"/>
  <c r="BY235" i="157"/>
  <c r="BZ235" i="157" s="1"/>
  <c r="GB340" i="157"/>
  <c r="GC235" i="157"/>
  <c r="AN341" i="157"/>
  <c r="AO236" i="157"/>
  <c r="AP236" i="157" s="1"/>
  <c r="DH341" i="157"/>
  <c r="DI236" i="157"/>
  <c r="DJ236" i="157" s="1"/>
  <c r="GB341" i="157"/>
  <c r="GC236" i="157"/>
  <c r="AN342" i="157"/>
  <c r="AO237" i="157"/>
  <c r="AP237" i="157" s="1"/>
  <c r="DH342" i="157"/>
  <c r="DI237" i="157"/>
  <c r="DJ237" i="157" s="1"/>
  <c r="GB342" i="157"/>
  <c r="GC237" i="157"/>
  <c r="AN343" i="157"/>
  <c r="AO238" i="157"/>
  <c r="AP238" i="157" s="1"/>
  <c r="DH343" i="157"/>
  <c r="DI238" i="157"/>
  <c r="DJ238" i="157" s="1"/>
  <c r="GB343" i="157"/>
  <c r="GC238" i="157"/>
  <c r="D345" i="157"/>
  <c r="E240" i="157"/>
  <c r="F240" i="157" s="1"/>
  <c r="AN345" i="157"/>
  <c r="AO240" i="157"/>
  <c r="AP240" i="157" s="1"/>
  <c r="BX345" i="157"/>
  <c r="BY240" i="157"/>
  <c r="BZ240" i="157" s="1"/>
  <c r="DH345" i="157"/>
  <c r="DI240" i="157"/>
  <c r="DJ240" i="157" s="1"/>
  <c r="ER345" i="157"/>
  <c r="ES240" i="157"/>
  <c r="ET240" i="157" s="1"/>
  <c r="GB345" i="157"/>
  <c r="GC240" i="157"/>
  <c r="AN346" i="157"/>
  <c r="AO241" i="157"/>
  <c r="AP241" i="157" s="1"/>
  <c r="DH346" i="157"/>
  <c r="DI241" i="157"/>
  <c r="DJ241" i="157" s="1"/>
  <c r="GB346" i="157"/>
  <c r="GC241" i="157"/>
  <c r="AN347" i="157"/>
  <c r="AO242" i="157"/>
  <c r="AP242" i="157" s="1"/>
  <c r="DH347" i="157"/>
  <c r="DI242" i="157"/>
  <c r="DJ242" i="157" s="1"/>
  <c r="GB347" i="157"/>
  <c r="GC242" i="157"/>
  <c r="D349" i="157"/>
  <c r="E244" i="157"/>
  <c r="F244" i="157" s="1"/>
  <c r="DH349" i="157"/>
  <c r="DI244" i="157"/>
  <c r="DJ244" i="157" s="1"/>
  <c r="GB349" i="157"/>
  <c r="GC244" i="157"/>
  <c r="AM350" i="157"/>
  <c r="AP245" i="157"/>
  <c r="BX350" i="157"/>
  <c r="BY245" i="157"/>
  <c r="BZ245" i="157" s="1"/>
  <c r="ER350" i="157"/>
  <c r="ES245" i="157"/>
  <c r="ET245" i="157" s="1"/>
  <c r="D351" i="157"/>
  <c r="E246" i="157"/>
  <c r="F246" i="157" s="1"/>
  <c r="BX351" i="157"/>
  <c r="BY246" i="157"/>
  <c r="BZ246" i="157" s="1"/>
  <c r="ER351" i="157"/>
  <c r="ES246" i="157"/>
  <c r="ET246" i="157" s="1"/>
  <c r="D352" i="157"/>
  <c r="E247" i="157"/>
  <c r="F247" i="157" s="1"/>
  <c r="BX352" i="157"/>
  <c r="BY247" i="157"/>
  <c r="BZ247" i="157" s="1"/>
  <c r="ER352" i="157"/>
  <c r="ES247" i="157"/>
  <c r="ET247" i="157" s="1"/>
  <c r="D353" i="157"/>
  <c r="E248" i="157"/>
  <c r="F248" i="157" s="1"/>
  <c r="DG353" i="157"/>
  <c r="DJ248" i="157"/>
  <c r="ER353" i="157"/>
  <c r="ES248" i="157"/>
  <c r="ET248" i="157" s="1"/>
  <c r="C354" i="157"/>
  <c r="F249" i="157"/>
  <c r="BW354" i="157"/>
  <c r="BZ249" i="157"/>
  <c r="EQ354" i="157"/>
  <c r="ET249" i="157"/>
  <c r="HE272" i="157"/>
  <c r="D524" i="157"/>
  <c r="B524" i="157" s="1"/>
  <c r="C534" i="157"/>
  <c r="C529" i="157"/>
  <c r="D526" i="157"/>
  <c r="B526" i="157" s="1"/>
  <c r="C536" i="157"/>
  <c r="D528" i="157"/>
  <c r="B528" i="157" s="1"/>
  <c r="C538" i="157"/>
  <c r="E481" i="157"/>
  <c r="GC476" i="157"/>
  <c r="GC481" i="157" s="1"/>
  <c r="D525" i="157"/>
  <c r="B525" i="157" s="1"/>
  <c r="C535" i="157"/>
  <c r="D527" i="157"/>
  <c r="B527" i="157" s="1"/>
  <c r="C537" i="157"/>
  <c r="E539" i="157"/>
  <c r="E471" i="157"/>
  <c r="FS252" i="153"/>
  <c r="EJ252" i="153"/>
  <c r="EI252" i="153"/>
  <c r="CZ252" i="153"/>
  <c r="CY252" i="153"/>
  <c r="BP252" i="153"/>
  <c r="BO252" i="153"/>
  <c r="AE252" i="153"/>
  <c r="AF252" i="153"/>
  <c r="E38" i="130"/>
  <c r="E35" i="133"/>
  <c r="B529" i="157" l="1"/>
  <c r="AA529" i="157" s="1"/>
  <c r="EE31" i="157"/>
  <c r="EF31" i="157" s="1"/>
  <c r="EH31" i="157" s="1"/>
  <c r="EK31" i="157" s="1"/>
  <c r="CU37" i="157"/>
  <c r="CV37" i="157" s="1"/>
  <c r="CX37" i="157" s="1"/>
  <c r="DA37" i="157" s="1"/>
  <c r="AA17" i="157"/>
  <c r="FO64" i="157"/>
  <c r="FP64" i="157" s="1"/>
  <c r="FR64" i="157" s="1"/>
  <c r="FU64" i="157" s="1"/>
  <c r="CU45" i="157"/>
  <c r="CV45" i="157" s="1"/>
  <c r="CX45" i="157" s="1"/>
  <c r="DA45" i="157" s="1"/>
  <c r="AA64" i="157"/>
  <c r="AA35" i="157"/>
  <c r="AA16" i="157"/>
  <c r="FO48" i="157"/>
  <c r="FP48" i="157" s="1"/>
  <c r="FR48" i="157" s="1"/>
  <c r="FU48" i="157" s="1"/>
  <c r="CU46" i="157"/>
  <c r="CV46" i="157" s="1"/>
  <c r="CX46" i="157" s="1"/>
  <c r="DA46" i="157" s="1"/>
  <c r="BK45" i="157"/>
  <c r="BL45" i="157" s="1"/>
  <c r="BN45" i="157" s="1"/>
  <c r="BQ45" i="157" s="1"/>
  <c r="FO44" i="157"/>
  <c r="FP44" i="157" s="1"/>
  <c r="FR44" i="157" s="1"/>
  <c r="FU44" i="157" s="1"/>
  <c r="AA29" i="157"/>
  <c r="AA76" i="157"/>
  <c r="AA72" i="157"/>
  <c r="EE66" i="157"/>
  <c r="EF66" i="157" s="1"/>
  <c r="EH66" i="157" s="1"/>
  <c r="EK66" i="157" s="1"/>
  <c r="EE57" i="157"/>
  <c r="EF57" i="157" s="1"/>
  <c r="EH57" i="157" s="1"/>
  <c r="EK57" i="157" s="1"/>
  <c r="BK52" i="157"/>
  <c r="BL52" i="157" s="1"/>
  <c r="BN52" i="157" s="1"/>
  <c r="BQ52" i="157" s="1"/>
  <c r="GA78" i="157"/>
  <c r="BK22" i="157"/>
  <c r="BK44" i="157"/>
  <c r="BL44" i="157" s="1"/>
  <c r="BN44" i="157" s="1"/>
  <c r="BQ44" i="157" s="1"/>
  <c r="FO18" i="157"/>
  <c r="FP18" i="157" s="1"/>
  <c r="FR18" i="157" s="1"/>
  <c r="FU18" i="157" s="1"/>
  <c r="BK20" i="157"/>
  <c r="BL20" i="157" s="1"/>
  <c r="BN20" i="157" s="1"/>
  <c r="BQ20" i="157" s="1"/>
  <c r="CU12" i="157"/>
  <c r="EE36" i="157"/>
  <c r="EF36" i="157" s="1"/>
  <c r="EH36" i="157" s="1"/>
  <c r="EK36" i="157" s="1"/>
  <c r="CU35" i="157"/>
  <c r="CV35" i="157" s="1"/>
  <c r="CX35" i="157" s="1"/>
  <c r="DA35" i="157" s="1"/>
  <c r="AA50" i="157"/>
  <c r="AA48" i="157"/>
  <c r="AA42" i="157"/>
  <c r="FO29" i="157"/>
  <c r="FP29" i="157" s="1"/>
  <c r="FR29" i="157" s="1"/>
  <c r="FU29" i="157" s="1"/>
  <c r="FO28" i="157"/>
  <c r="FP28" i="157" s="1"/>
  <c r="FR28" i="157" s="1"/>
  <c r="FU28" i="157" s="1"/>
  <c r="FO27" i="157"/>
  <c r="FP27" i="157" s="1"/>
  <c r="FR27" i="157" s="1"/>
  <c r="FU27" i="157" s="1"/>
  <c r="CU25" i="157"/>
  <c r="CV25" i="157" s="1"/>
  <c r="CX25" i="157" s="1"/>
  <c r="DA25" i="157" s="1"/>
  <c r="BK13" i="157"/>
  <c r="BL13" i="157" s="1"/>
  <c r="BN13" i="157" s="1"/>
  <c r="BQ13" i="157" s="1"/>
  <c r="FO12" i="157"/>
  <c r="BK12" i="157"/>
  <c r="HC154" i="157"/>
  <c r="FS164" i="157"/>
  <c r="FO75" i="157"/>
  <c r="FP75" i="157" s="1"/>
  <c r="FR75" i="157" s="1"/>
  <c r="FU75" i="157" s="1"/>
  <c r="CU75" i="157"/>
  <c r="CV75" i="157" s="1"/>
  <c r="CX75" i="157" s="1"/>
  <c r="DA75" i="157" s="1"/>
  <c r="AA75" i="157"/>
  <c r="AA73" i="157"/>
  <c r="FO69" i="157"/>
  <c r="FP69" i="157" s="1"/>
  <c r="FR69" i="157" s="1"/>
  <c r="FU69" i="157" s="1"/>
  <c r="AA69" i="157"/>
  <c r="AA65" i="157"/>
  <c r="AA39" i="157"/>
  <c r="EE52" i="157"/>
  <c r="EF52" i="157" s="1"/>
  <c r="EH52" i="157" s="1"/>
  <c r="EK52" i="157" s="1"/>
  <c r="BK66" i="157"/>
  <c r="BL66" i="157" s="1"/>
  <c r="BN66" i="157" s="1"/>
  <c r="BQ66" i="157" s="1"/>
  <c r="AA68" i="157"/>
  <c r="BK43" i="157"/>
  <c r="BL43" i="157" s="1"/>
  <c r="BN43" i="157" s="1"/>
  <c r="BQ43" i="157" s="1"/>
  <c r="CU19" i="157"/>
  <c r="CV19" i="157" s="1"/>
  <c r="CX19" i="157" s="1"/>
  <c r="DA19" i="157" s="1"/>
  <c r="AA12" i="157"/>
  <c r="AA22" i="157"/>
  <c r="FO42" i="157"/>
  <c r="FP42" i="157" s="1"/>
  <c r="FR42" i="157" s="1"/>
  <c r="FU42" i="157" s="1"/>
  <c r="EE41" i="157"/>
  <c r="EF41" i="157" s="1"/>
  <c r="EH41" i="157" s="1"/>
  <c r="EK41" i="157" s="1"/>
  <c r="AA31" i="157"/>
  <c r="EE49" i="157"/>
  <c r="EF49" i="157" s="1"/>
  <c r="EH49" i="157" s="1"/>
  <c r="EK49" i="157" s="1"/>
  <c r="AA38" i="157"/>
  <c r="EE33" i="157"/>
  <c r="EF33" i="157" s="1"/>
  <c r="EH33" i="157" s="1"/>
  <c r="EK33" i="157" s="1"/>
  <c r="HC157" i="157"/>
  <c r="HC153" i="157"/>
  <c r="CY164" i="157"/>
  <c r="BJ247" i="157"/>
  <c r="BB247" i="157"/>
  <c r="AT247" i="157"/>
  <c r="FN247" i="157"/>
  <c r="Z247" i="157"/>
  <c r="GD247" i="157"/>
  <c r="FN245" i="157"/>
  <c r="FJ245" i="157"/>
  <c r="FF245" i="157"/>
  <c r="EX245" i="157"/>
  <c r="D437" i="157"/>
  <c r="E437" i="157" s="1"/>
  <c r="E349" i="157"/>
  <c r="AN434" i="157"/>
  <c r="AO434" i="157" s="1"/>
  <c r="AO346" i="157"/>
  <c r="B535" i="157"/>
  <c r="B545" i="157" s="1"/>
  <c r="D535" i="157"/>
  <c r="B536" i="157"/>
  <c r="B546" i="157" s="1"/>
  <c r="D536" i="157"/>
  <c r="C539" i="157"/>
  <c r="D534" i="157"/>
  <c r="GD249" i="157"/>
  <c r="D441" i="157"/>
  <c r="E441" i="157" s="1"/>
  <c r="E353" i="157"/>
  <c r="BX440" i="157"/>
  <c r="BY440" i="157" s="1"/>
  <c r="BY352" i="157"/>
  <c r="ER439" i="157"/>
  <c r="ES439" i="157" s="1"/>
  <c r="ES351" i="157"/>
  <c r="D439" i="157"/>
  <c r="E439" i="157" s="1"/>
  <c r="E351" i="157"/>
  <c r="BX438" i="157"/>
  <c r="BY438" i="157" s="1"/>
  <c r="BY350" i="157"/>
  <c r="GD244" i="157"/>
  <c r="GD240" i="157"/>
  <c r="Z235" i="157"/>
  <c r="R235" i="157"/>
  <c r="J235" i="157"/>
  <c r="GD235" i="157"/>
  <c r="GD233" i="157"/>
  <c r="GD162" i="157"/>
  <c r="CT159" i="157"/>
  <c r="CP159" i="157"/>
  <c r="CL159" i="157"/>
  <c r="CD159" i="157"/>
  <c r="GD154" i="157"/>
  <c r="GD149" i="157"/>
  <c r="Z149" i="157"/>
  <c r="R149" i="157"/>
  <c r="J149" i="157"/>
  <c r="ER442" i="157"/>
  <c r="ES442" i="157" s="1"/>
  <c r="ES354" i="157"/>
  <c r="D442" i="157"/>
  <c r="E442" i="157" s="1"/>
  <c r="E354" i="157"/>
  <c r="DG440" i="157"/>
  <c r="DG438" i="157"/>
  <c r="EQ437" i="157"/>
  <c r="C435" i="157"/>
  <c r="Z241" i="157"/>
  <c r="GD241" i="157"/>
  <c r="EQ431" i="157"/>
  <c r="FN237" i="157"/>
  <c r="FF237" i="157"/>
  <c r="EX237" i="157"/>
  <c r="BW430" i="157"/>
  <c r="C429" i="157"/>
  <c r="AM427" i="157"/>
  <c r="BX425" i="157"/>
  <c r="BY425" i="157" s="1"/>
  <c r="BY337" i="157"/>
  <c r="EQ424" i="157"/>
  <c r="DG422" i="157"/>
  <c r="DG420" i="157"/>
  <c r="EQ418" i="157"/>
  <c r="BJ248" i="157"/>
  <c r="BB248" i="157"/>
  <c r="AT248" i="157"/>
  <c r="GB440" i="157"/>
  <c r="GC440" i="157" s="1"/>
  <c r="GC352" i="157"/>
  <c r="AN440" i="157"/>
  <c r="AO440" i="157" s="1"/>
  <c r="AO352" i="157"/>
  <c r="DH439" i="157"/>
  <c r="DI439" i="157" s="1"/>
  <c r="DI351" i="157"/>
  <c r="GB438" i="157"/>
  <c r="GC438" i="157" s="1"/>
  <c r="GC350" i="157"/>
  <c r="D438" i="157"/>
  <c r="E438" i="157" s="1"/>
  <c r="E350" i="157"/>
  <c r="BX437" i="157"/>
  <c r="BY437" i="157" s="1"/>
  <c r="BY349" i="157"/>
  <c r="GD232" i="157"/>
  <c r="FV75" i="157"/>
  <c r="FW75" i="157" s="1"/>
  <c r="DB75" i="157"/>
  <c r="DC75" i="157" s="1"/>
  <c r="AB75" i="157"/>
  <c r="AD75" i="157" s="1"/>
  <c r="AG75" i="157" s="1"/>
  <c r="FV69" i="157"/>
  <c r="FW69" i="157" s="1"/>
  <c r="AB69" i="157"/>
  <c r="AD69" i="157" s="1"/>
  <c r="AG69" i="157" s="1"/>
  <c r="HC239" i="157"/>
  <c r="ER441" i="157"/>
  <c r="ES441" i="157" s="1"/>
  <c r="ES353" i="157"/>
  <c r="CT247" i="157"/>
  <c r="CT245" i="157"/>
  <c r="CP245" i="157"/>
  <c r="CL245" i="157"/>
  <c r="CD245" i="157"/>
  <c r="AM438" i="157"/>
  <c r="GB435" i="157"/>
  <c r="GC435" i="157" s="1"/>
  <c r="GC347" i="157"/>
  <c r="AN435" i="157"/>
  <c r="AO435" i="157" s="1"/>
  <c r="AO347" i="157"/>
  <c r="GB433" i="157"/>
  <c r="GC433" i="157" s="1"/>
  <c r="GC345" i="157"/>
  <c r="DH433" i="157"/>
  <c r="DI433" i="157" s="1"/>
  <c r="DI345" i="157"/>
  <c r="AN433" i="157"/>
  <c r="AO433" i="157" s="1"/>
  <c r="AO345" i="157"/>
  <c r="GB431" i="157"/>
  <c r="GC431" i="157" s="1"/>
  <c r="GC343" i="157"/>
  <c r="AN431" i="157"/>
  <c r="AO431" i="157" s="1"/>
  <c r="AO343" i="157"/>
  <c r="DH430" i="157"/>
  <c r="DI430" i="157" s="1"/>
  <c r="DI342" i="157"/>
  <c r="GB429" i="157"/>
  <c r="GC429" i="157" s="1"/>
  <c r="GC341" i="157"/>
  <c r="AN429" i="157"/>
  <c r="AO429" i="157" s="1"/>
  <c r="AO341" i="157"/>
  <c r="BX428" i="157"/>
  <c r="BY428" i="157" s="1"/>
  <c r="BY340" i="157"/>
  <c r="ER427" i="157"/>
  <c r="ES427" i="157" s="1"/>
  <c r="ES339" i="157"/>
  <c r="D427" i="157"/>
  <c r="E427" i="157" s="1"/>
  <c r="E339" i="157"/>
  <c r="BX426" i="157"/>
  <c r="BY426" i="157" s="1"/>
  <c r="BY338" i="157"/>
  <c r="DH425" i="157"/>
  <c r="DI425" i="157" s="1"/>
  <c r="DI337" i="157"/>
  <c r="BJ162" i="157"/>
  <c r="BB162" i="157"/>
  <c r="AT162" i="157"/>
  <c r="CT161" i="157"/>
  <c r="FN159" i="157"/>
  <c r="FJ159" i="157"/>
  <c r="FF159" i="157"/>
  <c r="EX159" i="157"/>
  <c r="ED247" i="157"/>
  <c r="DV247" i="157"/>
  <c r="DN247" i="157"/>
  <c r="AM440" i="157"/>
  <c r="AP440" i="157" s="1"/>
  <c r="AP352" i="157"/>
  <c r="ED245" i="157"/>
  <c r="GD245" i="157"/>
  <c r="Z245" i="157"/>
  <c r="BW437" i="157"/>
  <c r="BZ437" i="157" s="1"/>
  <c r="BZ349" i="157"/>
  <c r="EQ436" i="157"/>
  <c r="FS348" i="157"/>
  <c r="DG436" i="157"/>
  <c r="EI348" i="157"/>
  <c r="BW436" i="157"/>
  <c r="CY348" i="157"/>
  <c r="AM436" i="157"/>
  <c r="BO348" i="157"/>
  <c r="C436" i="157"/>
  <c r="AE348" i="157"/>
  <c r="GD242" i="157"/>
  <c r="EQ434" i="157"/>
  <c r="GD239" i="157"/>
  <c r="BW431" i="157"/>
  <c r="CT237" i="157"/>
  <c r="CL237" i="157"/>
  <c r="CD237" i="157"/>
  <c r="C430" i="157"/>
  <c r="GD236" i="157"/>
  <c r="DG428" i="157"/>
  <c r="DG426" i="157"/>
  <c r="AM425" i="157"/>
  <c r="AM422" i="157"/>
  <c r="AM420" i="157"/>
  <c r="BX419" i="157"/>
  <c r="BY419" i="157" s="1"/>
  <c r="BY331" i="157"/>
  <c r="BX441" i="157"/>
  <c r="BY441" i="157" s="1"/>
  <c r="BY353" i="157"/>
  <c r="AM437" i="157"/>
  <c r="ER436" i="157"/>
  <c r="ES436" i="157" s="1"/>
  <c r="ES348" i="157"/>
  <c r="ET348" i="157" s="1"/>
  <c r="BX436" i="157"/>
  <c r="BY436" i="157" s="1"/>
  <c r="BY348" i="157"/>
  <c r="BZ348" i="157" s="1"/>
  <c r="D436" i="157"/>
  <c r="E436" i="157" s="1"/>
  <c r="E348" i="157"/>
  <c r="F348" i="157" s="1"/>
  <c r="BX435" i="157"/>
  <c r="BY435" i="157" s="1"/>
  <c r="BY347" i="157"/>
  <c r="ER434" i="157"/>
  <c r="ES434" i="157" s="1"/>
  <c r="ES346" i="157"/>
  <c r="ET346" i="157" s="1"/>
  <c r="D434" i="157"/>
  <c r="E434" i="157" s="1"/>
  <c r="E346" i="157"/>
  <c r="ER432" i="157"/>
  <c r="ES432" i="157" s="1"/>
  <c r="ES344" i="157"/>
  <c r="BX432" i="157"/>
  <c r="BY432" i="157" s="1"/>
  <c r="BY344" i="157"/>
  <c r="D432" i="157"/>
  <c r="E432" i="157" s="1"/>
  <c r="E344" i="157"/>
  <c r="BX431" i="157"/>
  <c r="BY431" i="157" s="1"/>
  <c r="BY343" i="157"/>
  <c r="BZ343" i="157" s="1"/>
  <c r="ER430" i="157"/>
  <c r="ES430" i="157" s="1"/>
  <c r="ES342" i="157"/>
  <c r="D430" i="157"/>
  <c r="E430" i="157" s="1"/>
  <c r="E342" i="157"/>
  <c r="F342" i="157" s="1"/>
  <c r="BX429" i="157"/>
  <c r="BY429" i="157" s="1"/>
  <c r="BY341" i="157"/>
  <c r="CT155" i="157"/>
  <c r="EQ442" i="157"/>
  <c r="ET442" i="157" s="1"/>
  <c r="ET354" i="157"/>
  <c r="GD248" i="157"/>
  <c r="GD246" i="157"/>
  <c r="DH437" i="157"/>
  <c r="DI437" i="157" s="1"/>
  <c r="DI349" i="157"/>
  <c r="DH434" i="157"/>
  <c r="DI434" i="157" s="1"/>
  <c r="DI346" i="157"/>
  <c r="BW442" i="157"/>
  <c r="DG441" i="157"/>
  <c r="ER440" i="157"/>
  <c r="ES440" i="157" s="1"/>
  <c r="ES352" i="157"/>
  <c r="D440" i="157"/>
  <c r="E440" i="157" s="1"/>
  <c r="E352" i="157"/>
  <c r="BX439" i="157"/>
  <c r="BY439" i="157" s="1"/>
  <c r="BY351" i="157"/>
  <c r="ER438" i="157"/>
  <c r="ES438" i="157" s="1"/>
  <c r="ES350" i="157"/>
  <c r="CT235" i="157"/>
  <c r="CL235" i="157"/>
  <c r="CD235" i="157"/>
  <c r="GD234" i="157"/>
  <c r="BW425" i="157"/>
  <c r="BZ425" i="157" s="1"/>
  <c r="BZ337" i="157"/>
  <c r="GD160" i="157"/>
  <c r="CT149" i="157"/>
  <c r="CL149" i="157"/>
  <c r="CD149" i="157"/>
  <c r="GD147" i="157"/>
  <c r="GD146" i="157"/>
  <c r="BX442" i="157"/>
  <c r="BY442" i="157" s="1"/>
  <c r="BY354" i="157"/>
  <c r="BZ354" i="157" s="1"/>
  <c r="DH441" i="157"/>
  <c r="DI441" i="157" s="1"/>
  <c r="DI353" i="157"/>
  <c r="DJ353" i="157" s="1"/>
  <c r="DG439" i="157"/>
  <c r="DJ439" i="157" s="1"/>
  <c r="DJ351" i="157"/>
  <c r="AN438" i="157"/>
  <c r="AO438" i="157" s="1"/>
  <c r="AO350" i="157"/>
  <c r="AP350" i="157" s="1"/>
  <c r="AE253" i="157"/>
  <c r="HC243" i="157"/>
  <c r="HC253" i="157" s="1"/>
  <c r="EQ435" i="157"/>
  <c r="FN241" i="157"/>
  <c r="BW434" i="157"/>
  <c r="C431" i="157"/>
  <c r="Z237" i="157"/>
  <c r="R237" i="157"/>
  <c r="J237" i="157"/>
  <c r="GD237" i="157"/>
  <c r="EQ429" i="157"/>
  <c r="DZ235" i="157"/>
  <c r="AM428" i="157"/>
  <c r="ED233" i="157"/>
  <c r="DV233" i="157"/>
  <c r="DN233" i="157"/>
  <c r="AM426" i="157"/>
  <c r="AN424" i="157"/>
  <c r="AO424" i="157" s="1"/>
  <c r="AO336" i="157"/>
  <c r="DG442" i="157"/>
  <c r="AM441" i="157"/>
  <c r="DH440" i="157"/>
  <c r="DI440" i="157" s="1"/>
  <c r="DI352" i="157"/>
  <c r="DJ352" i="157" s="1"/>
  <c r="GB439" i="157"/>
  <c r="GC439" i="157" s="1"/>
  <c r="GC351" i="157"/>
  <c r="AN439" i="157"/>
  <c r="AO439" i="157" s="1"/>
  <c r="AO351" i="157"/>
  <c r="DH438" i="157"/>
  <c r="DI438" i="157" s="1"/>
  <c r="DI350" i="157"/>
  <c r="DJ350" i="157" s="1"/>
  <c r="ER437" i="157"/>
  <c r="ES437" i="157" s="1"/>
  <c r="ES349" i="157"/>
  <c r="ET349" i="157" s="1"/>
  <c r="BJ161" i="157"/>
  <c r="BB161" i="157"/>
  <c r="AT161" i="157"/>
  <c r="AB73" i="157"/>
  <c r="AD73" i="157" s="1"/>
  <c r="BH144" i="157"/>
  <c r="AR144" i="157"/>
  <c r="AB65" i="157"/>
  <c r="AD65" i="157" s="1"/>
  <c r="AG65" i="157" s="1"/>
  <c r="D537" i="157"/>
  <c r="B537" i="157" s="1"/>
  <c r="B547" i="157" s="1"/>
  <c r="D538" i="157"/>
  <c r="B538" i="157" s="1"/>
  <c r="B548" i="157" s="1"/>
  <c r="C442" i="157"/>
  <c r="F442" i="157" s="1"/>
  <c r="F354" i="157"/>
  <c r="ED248" i="157"/>
  <c r="GB437" i="157"/>
  <c r="GC437" i="157" s="1"/>
  <c r="GC349" i="157"/>
  <c r="DH435" i="157"/>
  <c r="DI435" i="157" s="1"/>
  <c r="DI347" i="157"/>
  <c r="GB434" i="157"/>
  <c r="GC434" i="157" s="1"/>
  <c r="GC346" i="157"/>
  <c r="ER433" i="157"/>
  <c r="ES433" i="157" s="1"/>
  <c r="ES345" i="157"/>
  <c r="BX433" i="157"/>
  <c r="BY433" i="157" s="1"/>
  <c r="BY345" i="157"/>
  <c r="D433" i="157"/>
  <c r="E433" i="157" s="1"/>
  <c r="E345" i="157"/>
  <c r="DH431" i="157"/>
  <c r="DI431" i="157" s="1"/>
  <c r="DI343" i="157"/>
  <c r="GB430" i="157"/>
  <c r="GC430" i="157" s="1"/>
  <c r="GC342" i="157"/>
  <c r="AN430" i="157"/>
  <c r="AO430" i="157" s="1"/>
  <c r="AO342" i="157"/>
  <c r="DH429" i="157"/>
  <c r="DI429" i="157" s="1"/>
  <c r="DI341" i="157"/>
  <c r="GB428" i="157"/>
  <c r="GC428" i="157" s="1"/>
  <c r="GC340" i="157"/>
  <c r="D428" i="157"/>
  <c r="E428" i="157" s="1"/>
  <c r="E340" i="157"/>
  <c r="BX427" i="157"/>
  <c r="BY427" i="157" s="1"/>
  <c r="BY339" i="157"/>
  <c r="ER426" i="157"/>
  <c r="ES426" i="157" s="1"/>
  <c r="ES338" i="157"/>
  <c r="D426" i="157"/>
  <c r="E426" i="157" s="1"/>
  <c r="E338" i="157"/>
  <c r="CT232" i="157"/>
  <c r="CL232" i="157"/>
  <c r="CD232" i="157"/>
  <c r="FN161" i="157"/>
  <c r="GD161" i="157"/>
  <c r="Z161" i="157"/>
  <c r="GD158" i="157"/>
  <c r="GD148" i="157"/>
  <c r="BW441" i="157"/>
  <c r="BZ441" i="157" s="1"/>
  <c r="BZ353" i="157"/>
  <c r="AM439" i="157"/>
  <c r="AP439" i="157" s="1"/>
  <c r="AP351" i="157"/>
  <c r="C438" i="157"/>
  <c r="F438" i="157" s="1"/>
  <c r="F350" i="157"/>
  <c r="GD243" i="157"/>
  <c r="BW435" i="157"/>
  <c r="BZ435" i="157" s="1"/>
  <c r="BZ347" i="157"/>
  <c r="CT241" i="157"/>
  <c r="C434" i="157"/>
  <c r="F434" i="157" s="1"/>
  <c r="F346" i="157"/>
  <c r="EQ432" i="157"/>
  <c r="FS344" i="157"/>
  <c r="ET344" i="157"/>
  <c r="DG432" i="157"/>
  <c r="EI344" i="157"/>
  <c r="BW432" i="157"/>
  <c r="CY344" i="157"/>
  <c r="BZ344" i="157"/>
  <c r="AM432" i="157"/>
  <c r="BO344" i="157"/>
  <c r="C432" i="157"/>
  <c r="AE344" i="157"/>
  <c r="F344" i="157"/>
  <c r="GD238" i="157"/>
  <c r="EQ430" i="157"/>
  <c r="ET430" i="157" s="1"/>
  <c r="ET342" i="157"/>
  <c r="BW429" i="157"/>
  <c r="BZ429" i="157" s="1"/>
  <c r="BZ341" i="157"/>
  <c r="DG427" i="157"/>
  <c r="BJ233" i="157"/>
  <c r="BB233" i="157"/>
  <c r="AT233" i="157"/>
  <c r="GB424" i="157"/>
  <c r="GC424" i="157" s="1"/>
  <c r="GC336" i="157"/>
  <c r="C424" i="157"/>
  <c r="GB420" i="157"/>
  <c r="GC420" i="157" s="1"/>
  <c r="GC332" i="157"/>
  <c r="ER419" i="157"/>
  <c r="ES419" i="157" s="1"/>
  <c r="ES331" i="157"/>
  <c r="D419" i="157"/>
  <c r="E419" i="157" s="1"/>
  <c r="E331" i="157"/>
  <c r="AM442" i="157"/>
  <c r="GB436" i="157"/>
  <c r="GC436" i="157" s="1"/>
  <c r="GC348" i="157"/>
  <c r="DH436" i="157"/>
  <c r="DI436" i="157" s="1"/>
  <c r="DI348" i="157"/>
  <c r="DJ348" i="157" s="1"/>
  <c r="AN436" i="157"/>
  <c r="AO436" i="157" s="1"/>
  <c r="AO348" i="157"/>
  <c r="AP348" i="157" s="1"/>
  <c r="ER435" i="157"/>
  <c r="ES435" i="157" s="1"/>
  <c r="ES347" i="157"/>
  <c r="ET347" i="157" s="1"/>
  <c r="D435" i="157"/>
  <c r="E435" i="157" s="1"/>
  <c r="E347" i="157"/>
  <c r="F347" i="157" s="1"/>
  <c r="BX434" i="157"/>
  <c r="BY434" i="157" s="1"/>
  <c r="BY346" i="157"/>
  <c r="BZ346" i="157" s="1"/>
  <c r="GB432" i="157"/>
  <c r="GC432" i="157" s="1"/>
  <c r="GC344" i="157"/>
  <c r="DH432" i="157"/>
  <c r="DI432" i="157" s="1"/>
  <c r="DI344" i="157"/>
  <c r="DJ344" i="157" s="1"/>
  <c r="AN432" i="157"/>
  <c r="AO432" i="157" s="1"/>
  <c r="AO344" i="157"/>
  <c r="AP344" i="157" s="1"/>
  <c r="ER431" i="157"/>
  <c r="ES431" i="157" s="1"/>
  <c r="ES343" i="157"/>
  <c r="ET343" i="157" s="1"/>
  <c r="D431" i="157"/>
  <c r="E431" i="157" s="1"/>
  <c r="E343" i="157"/>
  <c r="F343" i="157" s="1"/>
  <c r="BX430" i="157"/>
  <c r="BY430" i="157" s="1"/>
  <c r="BY342" i="157"/>
  <c r="BZ342" i="157" s="1"/>
  <c r="ER429" i="157"/>
  <c r="ES429" i="157" s="1"/>
  <c r="ES341" i="157"/>
  <c r="ET341" i="157" s="1"/>
  <c r="D429" i="157"/>
  <c r="E429" i="157" s="1"/>
  <c r="E341" i="157"/>
  <c r="F341" i="157" s="1"/>
  <c r="C425" i="157"/>
  <c r="GD157" i="157"/>
  <c r="D529" i="157"/>
  <c r="EQ428" i="157"/>
  <c r="AN428" i="157"/>
  <c r="AO428" i="157" s="1"/>
  <c r="AO340" i="157"/>
  <c r="AP340" i="157" s="1"/>
  <c r="DH427" i="157"/>
  <c r="DI427" i="157" s="1"/>
  <c r="DI339" i="157"/>
  <c r="DJ339" i="157" s="1"/>
  <c r="GB426" i="157"/>
  <c r="GC426" i="157" s="1"/>
  <c r="GC338" i="157"/>
  <c r="AN426" i="157"/>
  <c r="AO426" i="157" s="1"/>
  <c r="AO338" i="157"/>
  <c r="AP338" i="157" s="1"/>
  <c r="AN425" i="157"/>
  <c r="AO425" i="157" s="1"/>
  <c r="AO337" i="157"/>
  <c r="AP337" i="157" s="1"/>
  <c r="ED162" i="157"/>
  <c r="ED159" i="157"/>
  <c r="GD156" i="157"/>
  <c r="GD153" i="157"/>
  <c r="CT151" i="157"/>
  <c r="CL151" i="157"/>
  <c r="CD151" i="157"/>
  <c r="DZ149" i="157"/>
  <c r="ED147" i="157"/>
  <c r="DV147" i="157"/>
  <c r="DN147" i="157"/>
  <c r="DH442" i="157"/>
  <c r="DI442" i="157" s="1"/>
  <c r="DI354" i="157"/>
  <c r="DJ354" i="157" s="1"/>
  <c r="GB441" i="157"/>
  <c r="GC441" i="157" s="1"/>
  <c r="GC353" i="157"/>
  <c r="C441" i="157"/>
  <c r="F441" i="157" s="1"/>
  <c r="F353" i="157"/>
  <c r="EQ439" i="157"/>
  <c r="ET439" i="157" s="1"/>
  <c r="ET351" i="157"/>
  <c r="BW438" i="157"/>
  <c r="BZ438" i="157" s="1"/>
  <c r="BZ350" i="157"/>
  <c r="C437" i="157"/>
  <c r="F437" i="157" s="1"/>
  <c r="F349" i="157"/>
  <c r="AM434" i="157"/>
  <c r="AP434" i="157" s="1"/>
  <c r="AP346" i="157"/>
  <c r="EQ433" i="157"/>
  <c r="FS345" i="157"/>
  <c r="ET345" i="157"/>
  <c r="DG433" i="157"/>
  <c r="EI345" i="157"/>
  <c r="DJ345" i="157"/>
  <c r="BW433" i="157"/>
  <c r="CY345" i="157"/>
  <c r="BZ345" i="157"/>
  <c r="AM433" i="157"/>
  <c r="BO345" i="157"/>
  <c r="AP345" i="157"/>
  <c r="C433" i="157"/>
  <c r="AE345" i="157"/>
  <c r="HC345" i="157" s="1"/>
  <c r="F345" i="157"/>
  <c r="AM430" i="157"/>
  <c r="AP430" i="157" s="1"/>
  <c r="AP342" i="157"/>
  <c r="ER428" i="157"/>
  <c r="ES428" i="157" s="1"/>
  <c r="ES340" i="157"/>
  <c r="ET340" i="157" s="1"/>
  <c r="BW427" i="157"/>
  <c r="BZ427" i="157" s="1"/>
  <c r="BZ339" i="157"/>
  <c r="C426" i="157"/>
  <c r="F426" i="157" s="1"/>
  <c r="F338" i="157"/>
  <c r="BW424" i="157"/>
  <c r="EQ423" i="157"/>
  <c r="FS335" i="157"/>
  <c r="DG423" i="157"/>
  <c r="EI335" i="157"/>
  <c r="EI355" i="157" s="1"/>
  <c r="BW423" i="157"/>
  <c r="CY335" i="157"/>
  <c r="BW420" i="157"/>
  <c r="DG418" i="157"/>
  <c r="DU441" i="157"/>
  <c r="DU353" i="157"/>
  <c r="DU248" i="157"/>
  <c r="DV248" i="157" s="1"/>
  <c r="DU162" i="157"/>
  <c r="DV162" i="157" s="1"/>
  <c r="FE440" i="157"/>
  <c r="FE352" i="157"/>
  <c r="FE247" i="157"/>
  <c r="FF247" i="157" s="1"/>
  <c r="FE161" i="157"/>
  <c r="FF161" i="157" s="1"/>
  <c r="CK440" i="157"/>
  <c r="CK352" i="157"/>
  <c r="CK247" i="157"/>
  <c r="CL247" i="157" s="1"/>
  <c r="CK161" i="157"/>
  <c r="CL161" i="157" s="1"/>
  <c r="Q440" i="157"/>
  <c r="Q352" i="157"/>
  <c r="Q247" i="157"/>
  <c r="R247" i="157" s="1"/>
  <c r="GP247" i="157" s="1"/>
  <c r="Q161" i="157"/>
  <c r="R161" i="157" s="1"/>
  <c r="DM438" i="157"/>
  <c r="DM350" i="157"/>
  <c r="DM245" i="157"/>
  <c r="DN245" i="157" s="1"/>
  <c r="DM159" i="157"/>
  <c r="DN159" i="157" s="1"/>
  <c r="BE437" i="157"/>
  <c r="BE349" i="157"/>
  <c r="BE244" i="157"/>
  <c r="BF244" i="157" s="1"/>
  <c r="BE158" i="157"/>
  <c r="BF158" i="157" s="1"/>
  <c r="DY436" i="157"/>
  <c r="DY348" i="157"/>
  <c r="DY243" i="157"/>
  <c r="DZ243" i="157" s="1"/>
  <c r="DY157" i="157"/>
  <c r="DZ157" i="157" s="1"/>
  <c r="BE436" i="157"/>
  <c r="BE348" i="157"/>
  <c r="BE243" i="157"/>
  <c r="BF243" i="157" s="1"/>
  <c r="BE157" i="157"/>
  <c r="FE434" i="157"/>
  <c r="FE346" i="157"/>
  <c r="FE241" i="157"/>
  <c r="FF241" i="157" s="1"/>
  <c r="FE155" i="157"/>
  <c r="CK434" i="157"/>
  <c r="CK346" i="157"/>
  <c r="CK241" i="157"/>
  <c r="CL241" i="157" s="1"/>
  <c r="CK155" i="157"/>
  <c r="CL155" i="157" s="1"/>
  <c r="Q434" i="157"/>
  <c r="Q346" i="157"/>
  <c r="Q241" i="157"/>
  <c r="R241" i="157" s="1"/>
  <c r="Q155" i="157"/>
  <c r="DY432" i="157"/>
  <c r="DY344" i="157"/>
  <c r="DY239" i="157"/>
  <c r="DZ239" i="157" s="1"/>
  <c r="DY153" i="157"/>
  <c r="BE432" i="157"/>
  <c r="BE344" i="157"/>
  <c r="BE239" i="157"/>
  <c r="BF239" i="157" s="1"/>
  <c r="BE153" i="157"/>
  <c r="DY430" i="157"/>
  <c r="DY342" i="157"/>
  <c r="DY237" i="157"/>
  <c r="DZ237" i="157" s="1"/>
  <c r="DY151" i="157"/>
  <c r="DZ151" i="157" s="1"/>
  <c r="DQ428" i="157"/>
  <c r="DQ340" i="157"/>
  <c r="DQ235" i="157"/>
  <c r="DR235" i="157" s="1"/>
  <c r="DQ149" i="157"/>
  <c r="DR149" i="157" s="1"/>
  <c r="FA426" i="157"/>
  <c r="FA338" i="157"/>
  <c r="FA233" i="157"/>
  <c r="FB233" i="157" s="1"/>
  <c r="FA147" i="157"/>
  <c r="FB147" i="157" s="1"/>
  <c r="M426" i="157"/>
  <c r="M338" i="157"/>
  <c r="M233" i="157"/>
  <c r="N233" i="157" s="1"/>
  <c r="M147" i="157"/>
  <c r="N147" i="157" s="1"/>
  <c r="U425" i="157"/>
  <c r="U337" i="157"/>
  <c r="U232" i="157"/>
  <c r="V232" i="157" s="1"/>
  <c r="U146" i="157"/>
  <c r="V146" i="157" s="1"/>
  <c r="EB141" i="157"/>
  <c r="DL141" i="157"/>
  <c r="AV141" i="157"/>
  <c r="AZ141" i="157"/>
  <c r="FL139" i="157"/>
  <c r="AZ225" i="157"/>
  <c r="ED224" i="157"/>
  <c r="DV224" i="157"/>
  <c r="DR224" i="157"/>
  <c r="DN224" i="157"/>
  <c r="DG416" i="157"/>
  <c r="GD222" i="157"/>
  <c r="EQ414" i="157"/>
  <c r="GD221" i="157"/>
  <c r="X221" i="157"/>
  <c r="P221" i="157"/>
  <c r="H221" i="157"/>
  <c r="BW413" i="157"/>
  <c r="ED217" i="157"/>
  <c r="CT215" i="157"/>
  <c r="GD214" i="157"/>
  <c r="FN212" i="157"/>
  <c r="FJ212" i="157"/>
  <c r="FF212" i="157"/>
  <c r="EX212" i="157"/>
  <c r="C405" i="157"/>
  <c r="AN404" i="157"/>
  <c r="AO404" i="157" s="1"/>
  <c r="AO316" i="157"/>
  <c r="ED210" i="157"/>
  <c r="AM403" i="157"/>
  <c r="DG402" i="157"/>
  <c r="GD208" i="157"/>
  <c r="EQ400" i="157"/>
  <c r="FN206" i="157"/>
  <c r="FF206" i="157"/>
  <c r="EX206" i="157"/>
  <c r="BW399" i="157"/>
  <c r="C398" i="157"/>
  <c r="BX396" i="157"/>
  <c r="BY396" i="157" s="1"/>
  <c r="BY308" i="157"/>
  <c r="AM394" i="157"/>
  <c r="AM392" i="157"/>
  <c r="AM390" i="157"/>
  <c r="BX389" i="157"/>
  <c r="BY389" i="157" s="1"/>
  <c r="BY301" i="157"/>
  <c r="C388" i="157"/>
  <c r="ER385" i="157"/>
  <c r="ES385" i="157" s="1"/>
  <c r="ES297" i="157"/>
  <c r="D385" i="157"/>
  <c r="E385" i="157" s="1"/>
  <c r="E297" i="157"/>
  <c r="BX384" i="157"/>
  <c r="BY384" i="157" s="1"/>
  <c r="BY296" i="157"/>
  <c r="ER383" i="157"/>
  <c r="ES383" i="157" s="1"/>
  <c r="ES295" i="157"/>
  <c r="D383" i="157"/>
  <c r="E383" i="157" s="1"/>
  <c r="E295" i="157"/>
  <c r="Z189" i="157"/>
  <c r="R189" i="157"/>
  <c r="J189" i="157"/>
  <c r="GD189" i="157"/>
  <c r="EQ381" i="157"/>
  <c r="BW380" i="157"/>
  <c r="AZ139" i="157"/>
  <c r="ED138" i="157"/>
  <c r="DV138" i="157"/>
  <c r="DR138" i="157"/>
  <c r="DN138" i="157"/>
  <c r="GD136" i="157"/>
  <c r="FL129" i="157"/>
  <c r="FD129" i="157"/>
  <c r="EV129" i="157"/>
  <c r="GD128" i="157"/>
  <c r="ED125" i="157"/>
  <c r="DV125" i="157"/>
  <c r="DN125" i="157"/>
  <c r="FN123" i="157"/>
  <c r="CT117" i="157"/>
  <c r="GD114" i="157"/>
  <c r="X114" i="157"/>
  <c r="DJ166" i="157"/>
  <c r="ED108" i="157"/>
  <c r="DV108" i="157"/>
  <c r="DN108" i="157"/>
  <c r="EB108" i="157"/>
  <c r="GD104" i="157"/>
  <c r="X104" i="157"/>
  <c r="DJ164" i="157"/>
  <c r="BG441" i="157"/>
  <c r="BG353" i="157"/>
  <c r="BG248" i="157"/>
  <c r="BH248" i="157" s="1"/>
  <c r="BG162" i="157"/>
  <c r="BH162" i="157" s="1"/>
  <c r="DS440" i="157"/>
  <c r="DS352" i="157"/>
  <c r="DS247" i="157"/>
  <c r="DT247" i="157" s="1"/>
  <c r="DS161" i="157"/>
  <c r="CE440" i="157"/>
  <c r="CE352" i="157"/>
  <c r="CE247" i="157"/>
  <c r="CE161" i="157"/>
  <c r="CF161" i="157" s="1"/>
  <c r="FC438" i="157"/>
  <c r="FC350" i="157"/>
  <c r="FC245" i="157"/>
  <c r="FD245" i="157" s="1"/>
  <c r="FC159" i="157"/>
  <c r="FD159" i="157" s="1"/>
  <c r="DO438" i="157"/>
  <c r="DO350" i="157"/>
  <c r="DO245" i="157"/>
  <c r="DO159" i="157"/>
  <c r="DP159" i="157" s="1"/>
  <c r="AY437" i="157"/>
  <c r="AY349" i="157"/>
  <c r="AY244" i="157"/>
  <c r="AZ244" i="157" s="1"/>
  <c r="AY158" i="157"/>
  <c r="AZ158" i="157" s="1"/>
  <c r="FC436" i="157"/>
  <c r="FC348" i="157"/>
  <c r="FC243" i="157"/>
  <c r="FD243" i="157" s="1"/>
  <c r="FC157" i="157"/>
  <c r="FD157" i="157" s="1"/>
  <c r="DK436" i="157"/>
  <c r="DK348" i="157"/>
  <c r="DK243" i="157"/>
  <c r="DK157" i="157"/>
  <c r="EE71" i="157"/>
  <c r="EF71" i="157" s="1"/>
  <c r="EH71" i="157" s="1"/>
  <c r="BG436" i="157"/>
  <c r="BG348" i="157"/>
  <c r="BG243" i="157"/>
  <c r="BH243" i="157" s="1"/>
  <c r="BG157" i="157"/>
  <c r="O436" i="157"/>
  <c r="O348" i="157"/>
  <c r="O243" i="157"/>
  <c r="P243" i="157" s="1"/>
  <c r="O157" i="157"/>
  <c r="P157" i="157" s="1"/>
  <c r="FG434" i="157"/>
  <c r="FG346" i="157"/>
  <c r="FG241" i="157"/>
  <c r="FH241" i="157" s="1"/>
  <c r="FG155" i="157"/>
  <c r="DK434" i="157"/>
  <c r="DK346" i="157"/>
  <c r="DK241" i="157"/>
  <c r="DK155" i="157"/>
  <c r="EE69" i="157"/>
  <c r="EF69" i="157" s="1"/>
  <c r="EH69" i="157" s="1"/>
  <c r="EK69" i="157" s="1"/>
  <c r="BG434" i="157"/>
  <c r="BG346" i="157"/>
  <c r="BG241" i="157"/>
  <c r="BH241" i="157" s="1"/>
  <c r="BG155" i="157"/>
  <c r="BH155" i="157" s="1"/>
  <c r="S434" i="157"/>
  <c r="S346" i="157"/>
  <c r="S241" i="157"/>
  <c r="T241" i="157" s="1"/>
  <c r="S155" i="157"/>
  <c r="FC432" i="157"/>
  <c r="FC344" i="157"/>
  <c r="FC239" i="157"/>
  <c r="FD239" i="157" s="1"/>
  <c r="FC153" i="157"/>
  <c r="FD153" i="157" s="1"/>
  <c r="DK432" i="157"/>
  <c r="DK344" i="157"/>
  <c r="DK239" i="157"/>
  <c r="DK153" i="157"/>
  <c r="EE67" i="157"/>
  <c r="EF67" i="157" s="1"/>
  <c r="EH67" i="157" s="1"/>
  <c r="BG432" i="157"/>
  <c r="BG344" i="157"/>
  <c r="BG239" i="157"/>
  <c r="BH239" i="157" s="1"/>
  <c r="BG153" i="157"/>
  <c r="O432" i="157"/>
  <c r="O344" i="157"/>
  <c r="O239" i="157"/>
  <c r="P239" i="157" s="1"/>
  <c r="O153" i="157"/>
  <c r="P153" i="157" s="1"/>
  <c r="EA430" i="157"/>
  <c r="EA342" i="157"/>
  <c r="EA237" i="157"/>
  <c r="EB237" i="157" s="1"/>
  <c r="EA151" i="157"/>
  <c r="EB151" i="157" s="1"/>
  <c r="CE430" i="157"/>
  <c r="CE342" i="157"/>
  <c r="CE237" i="157"/>
  <c r="CE151" i="157"/>
  <c r="CF151" i="157" s="1"/>
  <c r="DS428" i="157"/>
  <c r="DS340" i="157"/>
  <c r="DS235" i="157"/>
  <c r="DT235" i="157" s="1"/>
  <c r="DS149" i="157"/>
  <c r="DT149" i="157" s="1"/>
  <c r="BG428" i="157"/>
  <c r="BG340" i="157"/>
  <c r="BG235" i="157"/>
  <c r="BH235" i="157" s="1"/>
  <c r="BG149" i="157"/>
  <c r="K428" i="157"/>
  <c r="K340" i="157"/>
  <c r="K235" i="157"/>
  <c r="K149" i="157"/>
  <c r="L149" i="157" s="1"/>
  <c r="DW426" i="157"/>
  <c r="DW338" i="157"/>
  <c r="DW233" i="157"/>
  <c r="DX233" i="157" s="1"/>
  <c r="DW147" i="157"/>
  <c r="DX147" i="157" s="1"/>
  <c r="CA426" i="157"/>
  <c r="CA338" i="157"/>
  <c r="CA233" i="157"/>
  <c r="CB233" i="157" s="1"/>
  <c r="CA147" i="157"/>
  <c r="CU61" i="157"/>
  <c r="CV61" i="157" s="1"/>
  <c r="CX61" i="157" s="1"/>
  <c r="DA61" i="157" s="1"/>
  <c r="O426" i="157"/>
  <c r="O338" i="157"/>
  <c r="O233" i="157"/>
  <c r="P233" i="157" s="1"/>
  <c r="O147" i="157"/>
  <c r="P147" i="157" s="1"/>
  <c r="EU425" i="157"/>
  <c r="EU337" i="157"/>
  <c r="EU232" i="157"/>
  <c r="EU146" i="157"/>
  <c r="FO60" i="157"/>
  <c r="FP60" i="157" s="1"/>
  <c r="FR60" i="157" s="1"/>
  <c r="O425" i="157"/>
  <c r="O337" i="157"/>
  <c r="O232" i="157"/>
  <c r="P232" i="157" s="1"/>
  <c r="O146" i="157"/>
  <c r="P146" i="157" s="1"/>
  <c r="BO78" i="157"/>
  <c r="HC58" i="157"/>
  <c r="HC78" i="157" s="1"/>
  <c r="BX335" i="157"/>
  <c r="BY230" i="157"/>
  <c r="BZ230" i="157" s="1"/>
  <c r="DH334" i="157"/>
  <c r="DI229" i="157"/>
  <c r="DJ229" i="157" s="1"/>
  <c r="AN334" i="157"/>
  <c r="AO229" i="157"/>
  <c r="AP229" i="157" s="1"/>
  <c r="BW330" i="157"/>
  <c r="BZ225" i="157"/>
  <c r="BW283" i="157"/>
  <c r="FN224" i="157"/>
  <c r="C417" i="157"/>
  <c r="AN416" i="157"/>
  <c r="AO416" i="157" s="1"/>
  <c r="AO328" i="157"/>
  <c r="ED222" i="157"/>
  <c r="DV222" i="157"/>
  <c r="DN222" i="157"/>
  <c r="EB222" i="157"/>
  <c r="DT222" i="157"/>
  <c r="DL222" i="157"/>
  <c r="AM415" i="157"/>
  <c r="BX414" i="157"/>
  <c r="BY414" i="157" s="1"/>
  <c r="BY326" i="157"/>
  <c r="ER413" i="157"/>
  <c r="ES413" i="157" s="1"/>
  <c r="ES325" i="157"/>
  <c r="D413" i="157"/>
  <c r="E413" i="157" s="1"/>
  <c r="E325" i="157"/>
  <c r="CR219" i="157"/>
  <c r="CJ219" i="157"/>
  <c r="CB219" i="157"/>
  <c r="EQ411" i="157"/>
  <c r="GD218" i="157"/>
  <c r="BW410" i="157"/>
  <c r="FN216" i="157"/>
  <c r="C409" i="157"/>
  <c r="EB214" i="157"/>
  <c r="DT214" i="157"/>
  <c r="DL214" i="157"/>
  <c r="AM407" i="157"/>
  <c r="ER405" i="157"/>
  <c r="ES405" i="157" s="1"/>
  <c r="ES317" i="157"/>
  <c r="D405" i="157"/>
  <c r="E405" i="157" s="1"/>
  <c r="E317" i="157"/>
  <c r="F317" i="157" s="1"/>
  <c r="GD211" i="157"/>
  <c r="DG401" i="157"/>
  <c r="DG396" i="157"/>
  <c r="D389" i="157"/>
  <c r="E389" i="157" s="1"/>
  <c r="E301" i="157"/>
  <c r="BX388" i="157"/>
  <c r="BY388" i="157" s="1"/>
  <c r="BY300" i="157"/>
  <c r="ER387" i="157"/>
  <c r="ES387" i="157" s="1"/>
  <c r="ES299" i="157"/>
  <c r="D387" i="157"/>
  <c r="E387" i="157" s="1"/>
  <c r="E299" i="157"/>
  <c r="AM384" i="157"/>
  <c r="ER382" i="157"/>
  <c r="ES382" i="157" s="1"/>
  <c r="ES294" i="157"/>
  <c r="D382" i="157"/>
  <c r="E382" i="157" s="1"/>
  <c r="E294" i="157"/>
  <c r="BX381" i="157"/>
  <c r="BY381" i="157" s="1"/>
  <c r="BY293" i="157"/>
  <c r="ER380" i="157"/>
  <c r="ES380" i="157" s="1"/>
  <c r="ES292" i="157"/>
  <c r="D380" i="157"/>
  <c r="E380" i="157" s="1"/>
  <c r="E292" i="157"/>
  <c r="GD186" i="157"/>
  <c r="EQ378" i="157"/>
  <c r="AM335" i="157"/>
  <c r="BO230" i="157"/>
  <c r="BO250" i="157" s="1"/>
  <c r="BO254" i="157" s="1"/>
  <c r="AM283" i="157"/>
  <c r="DQ441" i="157"/>
  <c r="DQ353" i="157"/>
  <c r="DQ248" i="157"/>
  <c r="DR248" i="157" s="1"/>
  <c r="DQ162" i="157"/>
  <c r="DR162" i="157" s="1"/>
  <c r="U440" i="157"/>
  <c r="U352" i="157"/>
  <c r="U247" i="157"/>
  <c r="V247" i="157" s="1"/>
  <c r="U161" i="157"/>
  <c r="V161" i="157" s="1"/>
  <c r="BA437" i="157"/>
  <c r="BA349" i="157"/>
  <c r="BA244" i="157"/>
  <c r="BB244" i="157" s="1"/>
  <c r="BA158" i="157"/>
  <c r="BB158" i="157" s="1"/>
  <c r="EW436" i="157"/>
  <c r="EW348" i="157"/>
  <c r="EW243" i="157"/>
  <c r="EX243" i="157" s="1"/>
  <c r="EW157" i="157"/>
  <c r="EX157" i="157" s="1"/>
  <c r="CS436" i="157"/>
  <c r="CS348" i="157"/>
  <c r="CS243" i="157"/>
  <c r="CT243" i="157" s="1"/>
  <c r="CS157" i="157"/>
  <c r="BA436" i="157"/>
  <c r="BA348" i="157"/>
  <c r="BA243" i="157"/>
  <c r="BB243" i="157" s="1"/>
  <c r="BA157" i="157"/>
  <c r="I436" i="157"/>
  <c r="I348" i="157"/>
  <c r="I243" i="157"/>
  <c r="J243" i="157" s="1"/>
  <c r="I157" i="157"/>
  <c r="J157" i="157" s="1"/>
  <c r="EC434" i="157"/>
  <c r="EC346" i="157"/>
  <c r="EC241" i="157"/>
  <c r="ED241" i="157" s="1"/>
  <c r="EC155" i="157"/>
  <c r="ED155" i="157" s="1"/>
  <c r="CO434" i="157"/>
  <c r="CO346" i="157"/>
  <c r="CO241" i="157"/>
  <c r="CP241" i="157" s="1"/>
  <c r="CO155" i="157"/>
  <c r="CP155" i="157" s="1"/>
  <c r="AS434" i="157"/>
  <c r="AS346" i="157"/>
  <c r="AS241" i="157"/>
  <c r="AT241" i="157" s="1"/>
  <c r="AS155" i="157"/>
  <c r="AT155" i="157" s="1"/>
  <c r="FM432" i="157"/>
  <c r="FM344" i="157"/>
  <c r="FM239" i="157"/>
  <c r="FN239" i="157" s="1"/>
  <c r="FM153" i="157"/>
  <c r="FN153" i="157" s="1"/>
  <c r="DU432" i="157"/>
  <c r="DU344" i="157"/>
  <c r="DU239" i="157"/>
  <c r="DV239" i="157" s="1"/>
  <c r="DU153" i="157"/>
  <c r="CC432" i="157"/>
  <c r="CC344" i="157"/>
  <c r="CC239" i="157"/>
  <c r="CD239" i="157" s="1"/>
  <c r="CC153" i="157"/>
  <c r="Y432" i="157"/>
  <c r="Y344" i="157"/>
  <c r="Y239" i="157"/>
  <c r="Z239" i="157" s="1"/>
  <c r="Y153" i="157"/>
  <c r="Z153" i="157" s="1"/>
  <c r="FI430" i="157"/>
  <c r="FI342" i="157"/>
  <c r="FI237" i="157"/>
  <c r="FJ237" i="157" s="1"/>
  <c r="FI151" i="157"/>
  <c r="DM430" i="157"/>
  <c r="DM342" i="157"/>
  <c r="DM237" i="157"/>
  <c r="DN237" i="157" s="1"/>
  <c r="DM151" i="157"/>
  <c r="DN151" i="157" s="1"/>
  <c r="BI430" i="157"/>
  <c r="BI342" i="157"/>
  <c r="BI237" i="157"/>
  <c r="BJ237" i="157" s="1"/>
  <c r="BI151" i="157"/>
  <c r="BJ151" i="157" s="1"/>
  <c r="U430" i="157"/>
  <c r="U342" i="157"/>
  <c r="U237" i="157"/>
  <c r="V237" i="157" s="1"/>
  <c r="U151" i="157"/>
  <c r="DM428" i="157"/>
  <c r="DM340" i="157"/>
  <c r="DM235" i="157"/>
  <c r="DN235" i="157" s="1"/>
  <c r="DM149" i="157"/>
  <c r="DN149" i="157" s="1"/>
  <c r="BI428" i="157"/>
  <c r="BI340" i="157"/>
  <c r="BI235" i="157"/>
  <c r="BJ235" i="157" s="1"/>
  <c r="BI149" i="157"/>
  <c r="U428" i="157"/>
  <c r="U340" i="157"/>
  <c r="U235" i="157"/>
  <c r="V235" i="157" s="1"/>
  <c r="U149" i="157"/>
  <c r="V149" i="157" s="1"/>
  <c r="EW426" i="157"/>
  <c r="EW338" i="157"/>
  <c r="EW233" i="157"/>
  <c r="EX233" i="157" s="1"/>
  <c r="EW147" i="157"/>
  <c r="EX147" i="157" s="1"/>
  <c r="CS426" i="157"/>
  <c r="CS338" i="157"/>
  <c r="CS233" i="157"/>
  <c r="CT233" i="157" s="1"/>
  <c r="CS147" i="157"/>
  <c r="CT147" i="157" s="1"/>
  <c r="BE426" i="157"/>
  <c r="BE338" i="157"/>
  <c r="BE233" i="157"/>
  <c r="BF233" i="157" s="1"/>
  <c r="BE147" i="157"/>
  <c r="I426" i="157"/>
  <c r="I338" i="157"/>
  <c r="I233" i="157"/>
  <c r="J233" i="157" s="1"/>
  <c r="I147" i="157"/>
  <c r="J147" i="157" s="1"/>
  <c r="Q425" i="157"/>
  <c r="Q337" i="157"/>
  <c r="Q232" i="157"/>
  <c r="R232" i="157" s="1"/>
  <c r="Q146" i="157"/>
  <c r="R146" i="157" s="1"/>
  <c r="CG424" i="157"/>
  <c r="CG336" i="157"/>
  <c r="CG231" i="157"/>
  <c r="CG145" i="157"/>
  <c r="DH335" i="157"/>
  <c r="DI230" i="157"/>
  <c r="DJ230" i="157" s="1"/>
  <c r="D418" i="157"/>
  <c r="E418" i="157" s="1"/>
  <c r="E330" i="157"/>
  <c r="BX417" i="157"/>
  <c r="BY417" i="157" s="1"/>
  <c r="BY329" i="157"/>
  <c r="BW416" i="157"/>
  <c r="DG414" i="157"/>
  <c r="EQ408" i="157"/>
  <c r="AN408" i="157"/>
  <c r="AO408" i="157" s="1"/>
  <c r="AO320" i="157"/>
  <c r="DH407" i="157"/>
  <c r="DI407" i="157" s="1"/>
  <c r="DI319" i="157"/>
  <c r="GB406" i="157"/>
  <c r="GC406" i="157" s="1"/>
  <c r="GC318" i="157"/>
  <c r="AN406" i="157"/>
  <c r="AO406" i="157" s="1"/>
  <c r="AO318" i="157"/>
  <c r="ED212" i="157"/>
  <c r="AM405" i="157"/>
  <c r="BX404" i="157"/>
  <c r="BY404" i="157" s="1"/>
  <c r="BY316" i="157"/>
  <c r="FN210" i="157"/>
  <c r="FJ210" i="157"/>
  <c r="FF210" i="157"/>
  <c r="EX210" i="157"/>
  <c r="BW403" i="157"/>
  <c r="CT209" i="157"/>
  <c r="C402" i="157"/>
  <c r="AN401" i="157"/>
  <c r="AO401" i="157" s="1"/>
  <c r="AO313" i="157"/>
  <c r="AM400" i="157"/>
  <c r="AM398" i="157"/>
  <c r="GD200" i="157"/>
  <c r="X200" i="157"/>
  <c r="EQ392" i="157"/>
  <c r="C390" i="157"/>
  <c r="BJ195" i="157"/>
  <c r="BB195" i="157"/>
  <c r="AT195" i="157"/>
  <c r="AM299" i="157"/>
  <c r="AM269" i="157"/>
  <c r="AM251" i="157"/>
  <c r="AM252" i="157"/>
  <c r="AP194" i="157"/>
  <c r="DG381" i="157"/>
  <c r="ED187" i="157"/>
  <c r="DV187" i="157"/>
  <c r="DN187" i="157"/>
  <c r="FN134" i="157"/>
  <c r="FN132" i="157"/>
  <c r="FN130" i="157"/>
  <c r="FN126" i="157"/>
  <c r="FJ126" i="157"/>
  <c r="FF126" i="157"/>
  <c r="EX126" i="157"/>
  <c r="ED124" i="157"/>
  <c r="GD120" i="157"/>
  <c r="AB53" i="157"/>
  <c r="AD53" i="157" s="1"/>
  <c r="AG53" i="157" s="1"/>
  <c r="AB41" i="157"/>
  <c r="AD41" i="157" s="1"/>
  <c r="AG41" i="157" s="1"/>
  <c r="AB39" i="157"/>
  <c r="AD39" i="157" s="1"/>
  <c r="AG39" i="157" s="1"/>
  <c r="DB37" i="157"/>
  <c r="DC37" i="157" s="1"/>
  <c r="FV64" i="157"/>
  <c r="FW64" i="157" s="1"/>
  <c r="HE359" i="157"/>
  <c r="BZ166" i="157"/>
  <c r="CU65" i="157"/>
  <c r="CV65" i="157" s="1"/>
  <c r="CX65" i="157" s="1"/>
  <c r="DA65" i="157" s="1"/>
  <c r="CU63" i="157"/>
  <c r="CV63" i="157" s="1"/>
  <c r="CX63" i="157" s="1"/>
  <c r="DA63" i="157" s="1"/>
  <c r="BF153" i="157"/>
  <c r="BH153" i="157"/>
  <c r="GD150" i="157"/>
  <c r="EQ441" i="157"/>
  <c r="ET441" i="157" s="1"/>
  <c r="ET353" i="157"/>
  <c r="EQ440" i="157"/>
  <c r="ET440" i="157" s="1"/>
  <c r="ET352" i="157"/>
  <c r="BW439" i="157"/>
  <c r="BZ439" i="157" s="1"/>
  <c r="BZ351" i="157"/>
  <c r="DG437" i="157"/>
  <c r="DJ437" i="157" s="1"/>
  <c r="DJ349" i="157"/>
  <c r="DG435" i="157"/>
  <c r="DJ435" i="157" s="1"/>
  <c r="DJ347" i="157"/>
  <c r="DG431" i="157"/>
  <c r="DJ431" i="157" s="1"/>
  <c r="DJ343" i="157"/>
  <c r="DG429" i="157"/>
  <c r="DJ429" i="157" s="1"/>
  <c r="DJ341" i="157"/>
  <c r="BW428" i="157"/>
  <c r="BZ428" i="157" s="1"/>
  <c r="BZ340" i="157"/>
  <c r="C427" i="157"/>
  <c r="F427" i="157" s="1"/>
  <c r="F339" i="157"/>
  <c r="D425" i="157"/>
  <c r="E425" i="157" s="1"/>
  <c r="E337" i="157"/>
  <c r="F337" i="157" s="1"/>
  <c r="EQ422" i="157"/>
  <c r="C420" i="157"/>
  <c r="AN419" i="157"/>
  <c r="AO419" i="157" s="1"/>
  <c r="AO331" i="157"/>
  <c r="AW441" i="157"/>
  <c r="AW353" i="157"/>
  <c r="AW248" i="157"/>
  <c r="AX248" i="157" s="1"/>
  <c r="AW162" i="157"/>
  <c r="AX162" i="157" s="1"/>
  <c r="DQ440" i="157"/>
  <c r="DQ352" i="157"/>
  <c r="DQ247" i="157"/>
  <c r="DR247" i="157" s="1"/>
  <c r="DQ161" i="157"/>
  <c r="AW440" i="157"/>
  <c r="AW352" i="157"/>
  <c r="AW247" i="157"/>
  <c r="AX247" i="157" s="1"/>
  <c r="AW161" i="157"/>
  <c r="AX161" i="157" s="1"/>
  <c r="DU438" i="157"/>
  <c r="DU350" i="157"/>
  <c r="DU245" i="157"/>
  <c r="DV245" i="157" s="1"/>
  <c r="DU159" i="157"/>
  <c r="DV159" i="157" s="1"/>
  <c r="I438" i="157"/>
  <c r="I350" i="157"/>
  <c r="I245" i="157"/>
  <c r="J245" i="157" s="1"/>
  <c r="I159" i="157"/>
  <c r="FA436" i="157"/>
  <c r="FA348" i="157"/>
  <c r="FA243" i="157"/>
  <c r="FB243" i="157" s="1"/>
  <c r="FA157" i="157"/>
  <c r="FB157" i="157" s="1"/>
  <c r="CG436" i="157"/>
  <c r="CG348" i="157"/>
  <c r="CG243" i="157"/>
  <c r="CH243" i="157" s="1"/>
  <c r="CG157" i="157"/>
  <c r="M436" i="157"/>
  <c r="M348" i="157"/>
  <c r="M243" i="157"/>
  <c r="N243" i="157" s="1"/>
  <c r="M157" i="157"/>
  <c r="N157" i="157" s="1"/>
  <c r="DQ434" i="157"/>
  <c r="DQ346" i="157"/>
  <c r="DQ241" i="157"/>
  <c r="DR241" i="157" s="1"/>
  <c r="DQ155" i="157"/>
  <c r="DR155" i="157" s="1"/>
  <c r="AW434" i="157"/>
  <c r="AW346" i="157"/>
  <c r="AW241" i="157"/>
  <c r="AX241" i="157" s="1"/>
  <c r="AW155" i="157"/>
  <c r="AX155" i="157" s="1"/>
  <c r="FA432" i="157"/>
  <c r="FA344" i="157"/>
  <c r="FA239" i="157"/>
  <c r="FB239" i="157" s="1"/>
  <c r="FA153" i="157"/>
  <c r="FB153" i="157" s="1"/>
  <c r="CG432" i="157"/>
  <c r="CG344" i="157"/>
  <c r="CG239" i="157"/>
  <c r="CH239" i="157" s="1"/>
  <c r="CG153" i="157"/>
  <c r="M432" i="157"/>
  <c r="M344" i="157"/>
  <c r="M239" i="157"/>
  <c r="N239" i="157" s="1"/>
  <c r="M153" i="157"/>
  <c r="N153" i="157" s="1"/>
  <c r="AW430" i="157"/>
  <c r="AW342" i="157"/>
  <c r="AW237" i="157"/>
  <c r="AX237" i="157" s="1"/>
  <c r="AW151" i="157"/>
  <c r="AX151" i="157" s="1"/>
  <c r="FI426" i="157"/>
  <c r="FI338" i="157"/>
  <c r="FI233" i="157"/>
  <c r="FJ233" i="157" s="1"/>
  <c r="FI147" i="157"/>
  <c r="FJ147" i="157" s="1"/>
  <c r="U426" i="157"/>
  <c r="U338" i="157"/>
  <c r="U233" i="157"/>
  <c r="V233" i="157" s="1"/>
  <c r="U147" i="157"/>
  <c r="V147" i="157" s="1"/>
  <c r="BX336" i="157"/>
  <c r="BY231" i="157"/>
  <c r="BZ231" i="157" s="1"/>
  <c r="D335" i="157"/>
  <c r="E230" i="157"/>
  <c r="ER332" i="157"/>
  <c r="ES227" i="157"/>
  <c r="ET227" i="157" s="1"/>
  <c r="BX332" i="157"/>
  <c r="BY227" i="157"/>
  <c r="BZ227" i="157" s="1"/>
  <c r="D332" i="157"/>
  <c r="E227" i="157"/>
  <c r="F227" i="157" s="1"/>
  <c r="DH330" i="157"/>
  <c r="DI225" i="157"/>
  <c r="DJ225" i="157" s="1"/>
  <c r="GB417" i="157"/>
  <c r="GC417" i="157" s="1"/>
  <c r="GC329" i="157"/>
  <c r="AN417" i="157"/>
  <c r="AO417" i="157" s="1"/>
  <c r="AO329" i="157"/>
  <c r="AM416" i="157"/>
  <c r="AP416" i="157" s="1"/>
  <c r="AP328" i="157"/>
  <c r="BX415" i="157"/>
  <c r="BY415" i="157" s="1"/>
  <c r="BY327" i="157"/>
  <c r="BW414" i="157"/>
  <c r="BZ414" i="157" s="1"/>
  <c r="BZ326" i="157"/>
  <c r="FN220" i="157"/>
  <c r="C413" i="157"/>
  <c r="F413" i="157" s="1"/>
  <c r="F325" i="157"/>
  <c r="AN412" i="157"/>
  <c r="AO412" i="157" s="1"/>
  <c r="AO324" i="157"/>
  <c r="DH411" i="157"/>
  <c r="DI411" i="157" s="1"/>
  <c r="DI323" i="157"/>
  <c r="GB410" i="157"/>
  <c r="GC410" i="157" s="1"/>
  <c r="GC322" i="157"/>
  <c r="AN410" i="157"/>
  <c r="AO410" i="157" s="1"/>
  <c r="AO322" i="157"/>
  <c r="DH409" i="157"/>
  <c r="DI409" i="157" s="1"/>
  <c r="DI321" i="157"/>
  <c r="GB408" i="157"/>
  <c r="GC408" i="157" s="1"/>
  <c r="GC320" i="157"/>
  <c r="D408" i="157"/>
  <c r="E408" i="157" s="1"/>
  <c r="E320" i="157"/>
  <c r="BX407" i="157"/>
  <c r="BY407" i="157" s="1"/>
  <c r="BY319" i="157"/>
  <c r="ER406" i="157"/>
  <c r="ES406" i="157" s="1"/>
  <c r="ES318" i="157"/>
  <c r="D406" i="157"/>
  <c r="E406" i="157" s="1"/>
  <c r="E318" i="157"/>
  <c r="CT212" i="157"/>
  <c r="CL212" i="157"/>
  <c r="CD212" i="157"/>
  <c r="GD212" i="157"/>
  <c r="Z212" i="157"/>
  <c r="R212" i="157"/>
  <c r="J212" i="157"/>
  <c r="BJ211" i="157"/>
  <c r="BB211" i="157"/>
  <c r="AT211" i="157"/>
  <c r="BJ210" i="157"/>
  <c r="AM402" i="157"/>
  <c r="BX401" i="157"/>
  <c r="BY401" i="157" s="1"/>
  <c r="BY313" i="157"/>
  <c r="BW400" i="157"/>
  <c r="CT206" i="157"/>
  <c r="CL206" i="157"/>
  <c r="CD206" i="157"/>
  <c r="C399" i="157"/>
  <c r="GD205" i="157"/>
  <c r="CT203" i="157"/>
  <c r="DG393" i="157"/>
  <c r="DG391" i="157"/>
  <c r="C389" i="157"/>
  <c r="F389" i="157" s="1"/>
  <c r="F301" i="157"/>
  <c r="GD195" i="157"/>
  <c r="BW269" i="157"/>
  <c r="BW299" i="157"/>
  <c r="BW251" i="157"/>
  <c r="BW252" i="157" s="1"/>
  <c r="BZ194" i="157"/>
  <c r="GD192" i="157"/>
  <c r="X192" i="157"/>
  <c r="GD190" i="157"/>
  <c r="X190" i="157"/>
  <c r="EQ382" i="157"/>
  <c r="ET382" i="157" s="1"/>
  <c r="ET294" i="157"/>
  <c r="BW381" i="157"/>
  <c r="BZ381" i="157" s="1"/>
  <c r="BZ293" i="157"/>
  <c r="C380" i="157"/>
  <c r="F380" i="157" s="1"/>
  <c r="F292" i="157"/>
  <c r="AN379" i="157"/>
  <c r="AO379" i="157" s="1"/>
  <c r="AO291" i="157"/>
  <c r="DH378" i="157"/>
  <c r="DI378" i="157" s="1"/>
  <c r="DI290" i="157"/>
  <c r="GB377" i="157"/>
  <c r="GC377" i="157" s="1"/>
  <c r="GC289" i="157"/>
  <c r="AN377" i="157"/>
  <c r="AO377" i="157" s="1"/>
  <c r="AO289" i="157"/>
  <c r="GD137" i="157"/>
  <c r="X137" i="157"/>
  <c r="P137" i="157"/>
  <c r="H137" i="157"/>
  <c r="BJ131" i="157"/>
  <c r="GD129" i="157"/>
  <c r="Z129" i="157"/>
  <c r="BJ126" i="157"/>
  <c r="GD124" i="157"/>
  <c r="GD122" i="157"/>
  <c r="BJ120" i="157"/>
  <c r="Z113" i="157"/>
  <c r="R113" i="157"/>
  <c r="J113" i="157"/>
  <c r="GD113" i="157"/>
  <c r="X113" i="157"/>
  <c r="BJ109" i="157"/>
  <c r="BB109" i="157"/>
  <c r="AT109" i="157"/>
  <c r="GD105" i="157"/>
  <c r="P105" i="157"/>
  <c r="J105" i="157"/>
  <c r="DO441" i="157"/>
  <c r="DO353" i="157"/>
  <c r="DO248" i="157"/>
  <c r="DO162" i="157"/>
  <c r="DP162" i="157" s="1"/>
  <c r="EA440" i="157"/>
  <c r="EA352" i="157"/>
  <c r="EA247" i="157"/>
  <c r="EB247" i="157" s="1"/>
  <c r="EA161" i="157"/>
  <c r="CM440" i="157"/>
  <c r="CM352" i="157"/>
  <c r="CM247" i="157"/>
  <c r="CN247" i="157" s="1"/>
  <c r="CM161" i="157"/>
  <c r="CN161" i="157" s="1"/>
  <c r="AQ440" i="157"/>
  <c r="AQ352" i="157"/>
  <c r="AQ247" i="157"/>
  <c r="AQ161" i="157"/>
  <c r="BK75" i="157"/>
  <c r="BL75" i="157" s="1"/>
  <c r="BN75" i="157" s="1"/>
  <c r="BQ75" i="157" s="1"/>
  <c r="FK438" i="157"/>
  <c r="FK350" i="157"/>
  <c r="FK245" i="157"/>
  <c r="FL245" i="157" s="1"/>
  <c r="FK159" i="157"/>
  <c r="FL159" i="157" s="1"/>
  <c r="DW438" i="157"/>
  <c r="DW350" i="157"/>
  <c r="DW245" i="157"/>
  <c r="DX245" i="157" s="1"/>
  <c r="DW159" i="157"/>
  <c r="DX159" i="157" s="1"/>
  <c r="CA438" i="157"/>
  <c r="CA350" i="157"/>
  <c r="CA245" i="157"/>
  <c r="CA159" i="157"/>
  <c r="CB159" i="157" s="1"/>
  <c r="BG437" i="157"/>
  <c r="BG349" i="157"/>
  <c r="BG244" i="157"/>
  <c r="BH244" i="157" s="1"/>
  <c r="BG158" i="157"/>
  <c r="BH158" i="157" s="1"/>
  <c r="FK436" i="157"/>
  <c r="FK348" i="157"/>
  <c r="FK243" i="157"/>
  <c r="FL243" i="157" s="1"/>
  <c r="FK157" i="157"/>
  <c r="FL157" i="157" s="1"/>
  <c r="DS436" i="157"/>
  <c r="DS348" i="157"/>
  <c r="DS243" i="157"/>
  <c r="DT243" i="157" s="1"/>
  <c r="DS157" i="157"/>
  <c r="DT157" i="157" s="1"/>
  <c r="CA436" i="157"/>
  <c r="CA348" i="157"/>
  <c r="CA243" i="157"/>
  <c r="CA157" i="157"/>
  <c r="CU71" i="157"/>
  <c r="CV71" i="157" s="1"/>
  <c r="CX71" i="157" s="1"/>
  <c r="W436" i="157"/>
  <c r="W348" i="157"/>
  <c r="W243" i="157"/>
  <c r="X243" i="157" s="1"/>
  <c r="W157" i="157"/>
  <c r="X157" i="157" s="1"/>
  <c r="DS434" i="157"/>
  <c r="DS346" i="157"/>
  <c r="DS241" i="157"/>
  <c r="DT241" i="157" s="1"/>
  <c r="DS155" i="157"/>
  <c r="DT155" i="157" s="1"/>
  <c r="CE434" i="157"/>
  <c r="CE346" i="157"/>
  <c r="CE241" i="157"/>
  <c r="CE155" i="157"/>
  <c r="CF155" i="157" s="1"/>
  <c r="FK432" i="157"/>
  <c r="FK344" i="157"/>
  <c r="FK239" i="157"/>
  <c r="FL239" i="157" s="1"/>
  <c r="FK153" i="157"/>
  <c r="FL153" i="157" s="1"/>
  <c r="DS432" i="157"/>
  <c r="DS344" i="157"/>
  <c r="DS239" i="157"/>
  <c r="DT239" i="157" s="1"/>
  <c r="DS153" i="157"/>
  <c r="CA432" i="157"/>
  <c r="CA344" i="157"/>
  <c r="CA239" i="157"/>
  <c r="CB239" i="157" s="1"/>
  <c r="CA153" i="157"/>
  <c r="CU67" i="157"/>
  <c r="CV67" i="157" s="1"/>
  <c r="CX67" i="157" s="1"/>
  <c r="W432" i="157"/>
  <c r="W344" i="157"/>
  <c r="W239" i="157"/>
  <c r="X239" i="157" s="1"/>
  <c r="W153" i="157"/>
  <c r="X153" i="157" s="1"/>
  <c r="EY430" i="157"/>
  <c r="EY342" i="157"/>
  <c r="EY237" i="157"/>
  <c r="EY151" i="157"/>
  <c r="CM430" i="157"/>
  <c r="CM342" i="157"/>
  <c r="CM237" i="157"/>
  <c r="CN237" i="157" s="1"/>
  <c r="CM151" i="157"/>
  <c r="CN151" i="157" s="1"/>
  <c r="AQ430" i="157"/>
  <c r="AQ342" i="157"/>
  <c r="AQ237" i="157"/>
  <c r="AR237" i="157" s="1"/>
  <c r="AQ151" i="157"/>
  <c r="BK65" i="157"/>
  <c r="BL65" i="157" s="1"/>
  <c r="BN65" i="157" s="1"/>
  <c r="BQ65" i="157" s="1"/>
  <c r="EA428" i="157"/>
  <c r="EA340" i="157"/>
  <c r="EA235" i="157"/>
  <c r="EB235" i="157" s="1"/>
  <c r="EA149" i="157"/>
  <c r="EB149" i="157" s="1"/>
  <c r="CE428" i="157"/>
  <c r="CE340" i="157"/>
  <c r="CE235" i="157"/>
  <c r="CE149" i="157"/>
  <c r="CF149" i="157" s="1"/>
  <c r="S428" i="157"/>
  <c r="S340" i="157"/>
  <c r="S235" i="157"/>
  <c r="T235" i="157" s="1"/>
  <c r="S149" i="157"/>
  <c r="T149" i="157" s="1"/>
  <c r="EU426" i="157"/>
  <c r="EU338" i="157"/>
  <c r="EU233" i="157"/>
  <c r="EU147" i="157"/>
  <c r="FO61" i="157"/>
  <c r="FP61" i="157" s="1"/>
  <c r="FR61" i="157" s="1"/>
  <c r="FU61" i="157" s="1"/>
  <c r="CI426" i="157"/>
  <c r="CI338" i="157"/>
  <c r="CI233" i="157"/>
  <c r="CJ233" i="157" s="1"/>
  <c r="CI147" i="157"/>
  <c r="CJ147" i="157" s="1"/>
  <c r="W426" i="157"/>
  <c r="W338" i="157"/>
  <c r="W233" i="157"/>
  <c r="X233" i="157" s="1"/>
  <c r="W147" i="157"/>
  <c r="X147" i="157" s="1"/>
  <c r="FC425" i="157"/>
  <c r="FC337" i="157"/>
  <c r="FC232" i="157"/>
  <c r="FD232" i="157" s="1"/>
  <c r="FC146" i="157"/>
  <c r="FD146" i="157" s="1"/>
  <c r="W425" i="157"/>
  <c r="W337" i="157"/>
  <c r="W232" i="157"/>
  <c r="X232" i="157" s="1"/>
  <c r="W146" i="157"/>
  <c r="X146" i="157" s="1"/>
  <c r="CE424" i="157"/>
  <c r="CE336" i="157"/>
  <c r="CE231" i="157"/>
  <c r="CE145" i="157"/>
  <c r="CF144" i="157"/>
  <c r="CJ144" i="157"/>
  <c r="ED143" i="157"/>
  <c r="DV143" i="157"/>
  <c r="DN143" i="157"/>
  <c r="DR143" i="157"/>
  <c r="BJ143" i="157"/>
  <c r="BB143" i="157"/>
  <c r="AT143" i="157"/>
  <c r="AX143" i="157"/>
  <c r="C418" i="157"/>
  <c r="F418" i="157" s="1"/>
  <c r="F330" i="157"/>
  <c r="CT224" i="157"/>
  <c r="EQ412" i="157"/>
  <c r="GD219" i="157"/>
  <c r="X219" i="157"/>
  <c r="P219" i="157"/>
  <c r="H219" i="157"/>
  <c r="BW411" i="157"/>
  <c r="C410" i="157"/>
  <c r="CT216" i="157"/>
  <c r="DG408" i="157"/>
  <c r="BH214" i="157"/>
  <c r="AZ214" i="157"/>
  <c r="AR214" i="157"/>
  <c r="DG406" i="157"/>
  <c r="EQ404" i="157"/>
  <c r="DH403" i="157"/>
  <c r="DI403" i="157" s="1"/>
  <c r="DI315" i="157"/>
  <c r="GB402" i="157"/>
  <c r="GC402" i="157" s="1"/>
  <c r="GC314" i="157"/>
  <c r="AN402" i="157"/>
  <c r="AO402" i="157" s="1"/>
  <c r="AO314" i="157"/>
  <c r="AP314" i="157" s="1"/>
  <c r="AM401" i="157"/>
  <c r="AP401" i="157" s="1"/>
  <c r="AP313" i="157"/>
  <c r="BX400" i="157"/>
  <c r="BY400" i="157" s="1"/>
  <c r="BY312" i="157"/>
  <c r="BZ312" i="157" s="1"/>
  <c r="ER399" i="157"/>
  <c r="ES399" i="157" s="1"/>
  <c r="ES311" i="157"/>
  <c r="D399" i="157"/>
  <c r="E399" i="157" s="1"/>
  <c r="E311" i="157"/>
  <c r="F311" i="157" s="1"/>
  <c r="BX398" i="157"/>
  <c r="BY398" i="157" s="1"/>
  <c r="BY310" i="157"/>
  <c r="AM396" i="157"/>
  <c r="DH394" i="157"/>
  <c r="DI394" i="157" s="1"/>
  <c r="DI306" i="157"/>
  <c r="GB393" i="157"/>
  <c r="GC393" i="157" s="1"/>
  <c r="GC305" i="157"/>
  <c r="AN393" i="157"/>
  <c r="AO393" i="157" s="1"/>
  <c r="AO305" i="157"/>
  <c r="DH392" i="157"/>
  <c r="DI392" i="157" s="1"/>
  <c r="DI304" i="157"/>
  <c r="GB391" i="157"/>
  <c r="GC391" i="157" s="1"/>
  <c r="GC303" i="157"/>
  <c r="AN391" i="157"/>
  <c r="AO391" i="157" s="1"/>
  <c r="AO303" i="157"/>
  <c r="DH390" i="157"/>
  <c r="DI390" i="157" s="1"/>
  <c r="DI302" i="157"/>
  <c r="GB389" i="157"/>
  <c r="GC389" i="157" s="1"/>
  <c r="GC301" i="157"/>
  <c r="DG385" i="157"/>
  <c r="DG383" i="157"/>
  <c r="EQ379" i="157"/>
  <c r="BW378" i="157"/>
  <c r="EQ289" i="157"/>
  <c r="EQ253" i="157"/>
  <c r="EQ250" i="157"/>
  <c r="ET184" i="157"/>
  <c r="C289" i="157"/>
  <c r="C253" i="157"/>
  <c r="F184" i="157"/>
  <c r="DY441" i="157"/>
  <c r="DY353" i="157"/>
  <c r="DY248" i="157"/>
  <c r="DZ248" i="157" s="1"/>
  <c r="DY162" i="157"/>
  <c r="DZ162" i="157" s="1"/>
  <c r="FA440" i="157"/>
  <c r="FA352" i="157"/>
  <c r="FA247" i="157"/>
  <c r="FB247" i="157" s="1"/>
  <c r="FA161" i="157"/>
  <c r="FB161" i="157" s="1"/>
  <c r="DQ438" i="157"/>
  <c r="DQ350" i="157"/>
  <c r="DQ245" i="157"/>
  <c r="DR245" i="157" s="1"/>
  <c r="DQ159" i="157"/>
  <c r="DR159" i="157" s="1"/>
  <c r="BI437" i="157"/>
  <c r="BI349" i="157"/>
  <c r="BI244" i="157"/>
  <c r="BJ244" i="157" s="1"/>
  <c r="BI158" i="157"/>
  <c r="BJ158" i="157" s="1"/>
  <c r="FE436" i="157"/>
  <c r="FE348" i="157"/>
  <c r="FE243" i="157"/>
  <c r="FF243" i="157" s="1"/>
  <c r="FE157" i="157"/>
  <c r="FF157" i="157" s="1"/>
  <c r="DM436" i="157"/>
  <c r="DM348" i="157"/>
  <c r="DM243" i="157"/>
  <c r="DN243" i="157" s="1"/>
  <c r="DM157" i="157"/>
  <c r="DN157" i="157" s="1"/>
  <c r="BI436" i="157"/>
  <c r="BI348" i="157"/>
  <c r="BI243" i="157"/>
  <c r="BJ243" i="157" s="1"/>
  <c r="BI157" i="157"/>
  <c r="Q436" i="157"/>
  <c r="Q348" i="157"/>
  <c r="Q243" i="157"/>
  <c r="R243" i="157" s="1"/>
  <c r="Q157" i="157"/>
  <c r="R157" i="157" s="1"/>
  <c r="FA434" i="157"/>
  <c r="FA346" i="157"/>
  <c r="FA241" i="157"/>
  <c r="FB241" i="157" s="1"/>
  <c r="FA155" i="157"/>
  <c r="BA434" i="157"/>
  <c r="BA346" i="157"/>
  <c r="BA241" i="157"/>
  <c r="BB241" i="157" s="1"/>
  <c r="BA155" i="157"/>
  <c r="BB155" i="157" s="1"/>
  <c r="M434" i="157"/>
  <c r="M346" i="157"/>
  <c r="M241" i="157"/>
  <c r="N241" i="157" s="1"/>
  <c r="M155" i="157"/>
  <c r="EC432" i="157"/>
  <c r="EC344" i="157"/>
  <c r="EC239" i="157"/>
  <c r="ED239" i="157" s="1"/>
  <c r="EC153" i="157"/>
  <c r="CK432" i="157"/>
  <c r="CK344" i="157"/>
  <c r="CK239" i="157"/>
  <c r="CL239" i="157" s="1"/>
  <c r="CK153" i="157"/>
  <c r="AS432" i="157"/>
  <c r="AS344" i="157"/>
  <c r="AS239" i="157"/>
  <c r="AT239" i="157" s="1"/>
  <c r="AS153" i="157"/>
  <c r="AT153" i="157" s="1"/>
  <c r="DU430" i="157"/>
  <c r="DU342" i="157"/>
  <c r="DU237" i="157"/>
  <c r="DV237" i="157" s="1"/>
  <c r="DU151" i="157"/>
  <c r="DV151" i="157" s="1"/>
  <c r="CG430" i="157"/>
  <c r="CG342" i="157"/>
  <c r="CG237" i="157"/>
  <c r="CH237" i="157" s="1"/>
  <c r="CG151" i="157"/>
  <c r="CH151" i="157" s="1"/>
  <c r="DU428" i="157"/>
  <c r="DU340" i="157"/>
  <c r="DU235" i="157"/>
  <c r="DV235" i="157" s="1"/>
  <c r="DU149" i="157"/>
  <c r="DV149" i="157" s="1"/>
  <c r="CG428" i="157"/>
  <c r="CG340" i="157"/>
  <c r="CG235" i="157"/>
  <c r="CH235" i="157" s="1"/>
  <c r="CG149" i="157"/>
  <c r="CH149" i="157" s="1"/>
  <c r="FE426" i="157"/>
  <c r="FE338" i="157"/>
  <c r="FE233" i="157"/>
  <c r="FF233" i="157" s="1"/>
  <c r="FE147" i="157"/>
  <c r="FF147" i="157" s="1"/>
  <c r="DQ426" i="157"/>
  <c r="DQ338" i="157"/>
  <c r="DQ233" i="157"/>
  <c r="DR233" i="157" s="1"/>
  <c r="DQ147" i="157"/>
  <c r="DR147" i="157" s="1"/>
  <c r="Q426" i="157"/>
  <c r="Q338" i="157"/>
  <c r="Q233" i="157"/>
  <c r="R233" i="157" s="1"/>
  <c r="Q147" i="157"/>
  <c r="R147" i="157" s="1"/>
  <c r="EW425" i="157"/>
  <c r="EW337" i="157"/>
  <c r="EW232" i="157"/>
  <c r="EX232" i="157" s="1"/>
  <c r="EW146" i="157"/>
  <c r="EX146" i="157" s="1"/>
  <c r="Y425" i="157"/>
  <c r="Y337" i="157"/>
  <c r="Y232" i="157"/>
  <c r="Z232" i="157" s="1"/>
  <c r="Y146" i="157"/>
  <c r="Z146" i="157" s="1"/>
  <c r="CO424" i="157"/>
  <c r="CO336" i="157"/>
  <c r="CO231" i="157"/>
  <c r="CO145" i="157"/>
  <c r="EB144" i="157"/>
  <c r="FL223" i="157"/>
  <c r="FD223" i="157"/>
  <c r="EV223" i="157"/>
  <c r="C416" i="157"/>
  <c r="AN415" i="157"/>
  <c r="AO415" i="157" s="1"/>
  <c r="AO327" i="157"/>
  <c r="AP327" i="157" s="1"/>
  <c r="AM414" i="157"/>
  <c r="ER412" i="157"/>
  <c r="ES412" i="157" s="1"/>
  <c r="ES324" i="157"/>
  <c r="ET324" i="157" s="1"/>
  <c r="D412" i="157"/>
  <c r="E412" i="157" s="1"/>
  <c r="E324" i="157"/>
  <c r="BX411" i="157"/>
  <c r="BY411" i="157" s="1"/>
  <c r="BY323" i="157"/>
  <c r="BZ323" i="157" s="1"/>
  <c r="ER410" i="157"/>
  <c r="ES410" i="157" s="1"/>
  <c r="ES322" i="157"/>
  <c r="D410" i="157"/>
  <c r="E410" i="157" s="1"/>
  <c r="E322" i="157"/>
  <c r="F322" i="157" s="1"/>
  <c r="BX409" i="157"/>
  <c r="BY409" i="157" s="1"/>
  <c r="BY321" i="157"/>
  <c r="BJ212" i="157"/>
  <c r="CT210" i="157"/>
  <c r="CL210" i="157"/>
  <c r="CD210" i="157"/>
  <c r="C403" i="157"/>
  <c r="GD209" i="157"/>
  <c r="DG399" i="157"/>
  <c r="BW393" i="157"/>
  <c r="GD198" i="157"/>
  <c r="X198" i="157"/>
  <c r="Z198" i="157"/>
  <c r="R198" i="157"/>
  <c r="J198" i="157"/>
  <c r="EQ390" i="157"/>
  <c r="DG388" i="157"/>
  <c r="DG382" i="157"/>
  <c r="AB76" i="157"/>
  <c r="AD76" i="157" s="1"/>
  <c r="AB72" i="157"/>
  <c r="AD72" i="157" s="1"/>
  <c r="EL57" i="157"/>
  <c r="EM57" i="157" s="1"/>
  <c r="BR52" i="157"/>
  <c r="BS52" i="157" s="1"/>
  <c r="BL22" i="157"/>
  <c r="HC240" i="157"/>
  <c r="FS250" i="157"/>
  <c r="FS254" i="157" s="1"/>
  <c r="EI250" i="157"/>
  <c r="EI254" i="157" s="1"/>
  <c r="CY250" i="157"/>
  <c r="CY254" i="157" s="1"/>
  <c r="HE271" i="157"/>
  <c r="HE450" i="157"/>
  <c r="EE61" i="157"/>
  <c r="EF61" i="157" s="1"/>
  <c r="EH61" i="157" s="1"/>
  <c r="EK61" i="157" s="1"/>
  <c r="DH428" i="157"/>
  <c r="DI428" i="157" s="1"/>
  <c r="DI340" i="157"/>
  <c r="DJ340" i="157" s="1"/>
  <c r="GB427" i="157"/>
  <c r="GC427" i="157" s="1"/>
  <c r="GC339" i="157"/>
  <c r="AN427" i="157"/>
  <c r="AO427" i="157" s="1"/>
  <c r="AO339" i="157"/>
  <c r="AP339" i="157" s="1"/>
  <c r="DH426" i="157"/>
  <c r="DI426" i="157" s="1"/>
  <c r="DI338" i="157"/>
  <c r="DJ338" i="157" s="1"/>
  <c r="GB425" i="157"/>
  <c r="GC425" i="157" s="1"/>
  <c r="GC337" i="157"/>
  <c r="EQ425" i="157"/>
  <c r="EQ371" i="157"/>
  <c r="GD163" i="157"/>
  <c r="GD159" i="157"/>
  <c r="Z159" i="157"/>
  <c r="J159" i="157"/>
  <c r="BJ157" i="157"/>
  <c r="BF157" i="157"/>
  <c r="BB157" i="157"/>
  <c r="BH157" i="157"/>
  <c r="CL153" i="157"/>
  <c r="CH153" i="157"/>
  <c r="CD153" i="157"/>
  <c r="CB153" i="157"/>
  <c r="FN151" i="157"/>
  <c r="FJ151" i="157"/>
  <c r="FF151" i="157"/>
  <c r="EX151" i="157"/>
  <c r="EZ151" i="157"/>
  <c r="Z151" i="157"/>
  <c r="V151" i="157"/>
  <c r="R151" i="157"/>
  <c r="J151" i="157"/>
  <c r="GD151" i="157"/>
  <c r="BJ149" i="157"/>
  <c r="BH149" i="157"/>
  <c r="BJ147" i="157"/>
  <c r="BF147" i="157"/>
  <c r="BB147" i="157"/>
  <c r="AT147" i="157"/>
  <c r="CT146" i="157"/>
  <c r="CL146" i="157"/>
  <c r="CD146" i="157"/>
  <c r="GB442" i="157"/>
  <c r="GC442" i="157" s="1"/>
  <c r="GC354" i="157"/>
  <c r="AN442" i="157"/>
  <c r="AO442" i="157" s="1"/>
  <c r="AO354" i="157"/>
  <c r="AP354" i="157" s="1"/>
  <c r="BW440" i="157"/>
  <c r="BZ440" i="157" s="1"/>
  <c r="BZ352" i="157"/>
  <c r="C439" i="157"/>
  <c r="F439" i="157" s="1"/>
  <c r="F351" i="157"/>
  <c r="AM435" i="157"/>
  <c r="AP435" i="157" s="1"/>
  <c r="AP347" i="157"/>
  <c r="AM431" i="157"/>
  <c r="AP431" i="157" s="1"/>
  <c r="AP343" i="157"/>
  <c r="AM429" i="157"/>
  <c r="AP429" i="157" s="1"/>
  <c r="AP341" i="157"/>
  <c r="C428" i="157"/>
  <c r="F428" i="157" s="1"/>
  <c r="F340" i="157"/>
  <c r="EQ426" i="157"/>
  <c r="ET426" i="157" s="1"/>
  <c r="ET338" i="157"/>
  <c r="ER425" i="157"/>
  <c r="ES425" i="157" s="1"/>
  <c r="ES337" i="157"/>
  <c r="ET337" i="157" s="1"/>
  <c r="BW422" i="157"/>
  <c r="C422" i="157"/>
  <c r="BE441" i="157"/>
  <c r="BE353" i="157"/>
  <c r="BE248" i="157"/>
  <c r="BF248" i="157" s="1"/>
  <c r="BE162" i="157"/>
  <c r="BF162" i="157" s="1"/>
  <c r="DY440" i="157"/>
  <c r="DY352" i="157"/>
  <c r="DY247" i="157"/>
  <c r="DZ247" i="157" s="1"/>
  <c r="DY161" i="157"/>
  <c r="BE440" i="157"/>
  <c r="BE352" i="157"/>
  <c r="BE247" i="157"/>
  <c r="BF247" i="157" s="1"/>
  <c r="BE161" i="157"/>
  <c r="BF161" i="157" s="1"/>
  <c r="FA438" i="157"/>
  <c r="FA350" i="157"/>
  <c r="FA245" i="157"/>
  <c r="FB245" i="157" s="1"/>
  <c r="FA159" i="157"/>
  <c r="FB159" i="157" s="1"/>
  <c r="Q438" i="157"/>
  <c r="Q350" i="157"/>
  <c r="Q245" i="157"/>
  <c r="R245" i="157" s="1"/>
  <c r="Q159" i="157"/>
  <c r="R159" i="157" s="1"/>
  <c r="FI436" i="157"/>
  <c r="FI348" i="157"/>
  <c r="FI243" i="157"/>
  <c r="FJ243" i="157" s="1"/>
  <c r="FI157" i="157"/>
  <c r="FJ157" i="157" s="1"/>
  <c r="CO436" i="157"/>
  <c r="CO348" i="157"/>
  <c r="CO243" i="157"/>
  <c r="CP243" i="157" s="1"/>
  <c r="CO157" i="157"/>
  <c r="U436" i="157"/>
  <c r="U348" i="157"/>
  <c r="U243" i="157"/>
  <c r="V243" i="157" s="1"/>
  <c r="GT243" i="157" s="1"/>
  <c r="U157" i="157"/>
  <c r="V157" i="157" s="1"/>
  <c r="DY434" i="157"/>
  <c r="DY346" i="157"/>
  <c r="DY241" i="157"/>
  <c r="DZ241" i="157" s="1"/>
  <c r="DY155" i="157"/>
  <c r="DZ155" i="157" s="1"/>
  <c r="BE434" i="157"/>
  <c r="BE346" i="157"/>
  <c r="BE241" i="157"/>
  <c r="BF241" i="157" s="1"/>
  <c r="BE155" i="157"/>
  <c r="BF155" i="157" s="1"/>
  <c r="FI432" i="157"/>
  <c r="FI344" i="157"/>
  <c r="FI239" i="157"/>
  <c r="FJ239" i="157" s="1"/>
  <c r="FI153" i="157"/>
  <c r="FJ153" i="157" s="1"/>
  <c r="CO432" i="157"/>
  <c r="CO344" i="157"/>
  <c r="CO239" i="157"/>
  <c r="CP239" i="157" s="1"/>
  <c r="CO153" i="157"/>
  <c r="CP153" i="157" s="1"/>
  <c r="U432" i="157"/>
  <c r="U344" i="157"/>
  <c r="U239" i="157"/>
  <c r="V239" i="157" s="1"/>
  <c r="GT239" i="157" s="1"/>
  <c r="U153" i="157"/>
  <c r="V153" i="157" s="1"/>
  <c r="BE430" i="157"/>
  <c r="BE342" i="157"/>
  <c r="BE237" i="157"/>
  <c r="BF237" i="157" s="1"/>
  <c r="BE151" i="157"/>
  <c r="BF151" i="157" s="1"/>
  <c r="AW428" i="157"/>
  <c r="AW340" i="157"/>
  <c r="AW235" i="157"/>
  <c r="AX235" i="157" s="1"/>
  <c r="AW149" i="157"/>
  <c r="AX149" i="157" s="1"/>
  <c r="CG426" i="157"/>
  <c r="CG338" i="157"/>
  <c r="CG233" i="157"/>
  <c r="CH233" i="157" s="1"/>
  <c r="CG147" i="157"/>
  <c r="CH147" i="157" s="1"/>
  <c r="FA425" i="157"/>
  <c r="FA337" i="157"/>
  <c r="FA232" i="157"/>
  <c r="FB232" i="157" s="1"/>
  <c r="FA146" i="157"/>
  <c r="FB146" i="157" s="1"/>
  <c r="CF145" i="157"/>
  <c r="CP145" i="157"/>
  <c r="CH145" i="157"/>
  <c r="CT145" i="157"/>
  <c r="CL145" i="157"/>
  <c r="CD145" i="157"/>
  <c r="FL141" i="157"/>
  <c r="CF141" i="157"/>
  <c r="CR141" i="157"/>
  <c r="CJ141" i="157"/>
  <c r="CB141" i="157"/>
  <c r="GD141" i="157"/>
  <c r="X141" i="157"/>
  <c r="EB139" i="157"/>
  <c r="DL139" i="157"/>
  <c r="BJ224" i="157"/>
  <c r="BB224" i="157"/>
  <c r="AX224" i="157"/>
  <c r="AT224" i="157"/>
  <c r="FL221" i="157"/>
  <c r="FD221" i="157"/>
  <c r="EV221" i="157"/>
  <c r="C414" i="157"/>
  <c r="CT220" i="157"/>
  <c r="BJ217" i="157"/>
  <c r="GD215" i="157"/>
  <c r="Z215" i="157"/>
  <c r="GD213" i="157"/>
  <c r="EQ405" i="157"/>
  <c r="ET405" i="157" s="1"/>
  <c r="ET317" i="157"/>
  <c r="DH404" i="157"/>
  <c r="DI404" i="157" s="1"/>
  <c r="DI316" i="157"/>
  <c r="GB403" i="157"/>
  <c r="GC403" i="157" s="1"/>
  <c r="GC315" i="157"/>
  <c r="ED209" i="157"/>
  <c r="DV209" i="157"/>
  <c r="DN209" i="157"/>
  <c r="BJ209" i="157"/>
  <c r="BB209" i="157"/>
  <c r="AT209" i="157"/>
  <c r="C400" i="157"/>
  <c r="GD206" i="157"/>
  <c r="EQ398" i="157"/>
  <c r="ER396" i="157"/>
  <c r="ES396" i="157" s="1"/>
  <c r="ES308" i="157"/>
  <c r="D396" i="157"/>
  <c r="E396" i="157" s="1"/>
  <c r="E308" i="157"/>
  <c r="AM393" i="157"/>
  <c r="AP393" i="157" s="1"/>
  <c r="AP305" i="157"/>
  <c r="AM391" i="157"/>
  <c r="AP391" i="157" s="1"/>
  <c r="AP303" i="157"/>
  <c r="ER389" i="157"/>
  <c r="ES389" i="157" s="1"/>
  <c r="ES301" i="157"/>
  <c r="GD196" i="157"/>
  <c r="EQ388" i="157"/>
  <c r="BX385" i="157"/>
  <c r="BY385" i="157" s="1"/>
  <c r="BY297" i="157"/>
  <c r="ER384" i="157"/>
  <c r="ES384" i="157" s="1"/>
  <c r="ES296" i="157"/>
  <c r="D384" i="157"/>
  <c r="E384" i="157" s="1"/>
  <c r="E296" i="157"/>
  <c r="BX383" i="157"/>
  <c r="BY383" i="157" s="1"/>
  <c r="BY295" i="157"/>
  <c r="FN189" i="157"/>
  <c r="FF189" i="157"/>
  <c r="EX189" i="157"/>
  <c r="BW382" i="157"/>
  <c r="C381" i="157"/>
  <c r="GD187" i="157"/>
  <c r="DX185" i="157"/>
  <c r="BJ138" i="157"/>
  <c r="BB138" i="157"/>
  <c r="AX138" i="157"/>
  <c r="AT138" i="157"/>
  <c r="CR137" i="157"/>
  <c r="CJ137" i="157"/>
  <c r="CB137" i="157"/>
  <c r="ED126" i="157"/>
  <c r="BJ125" i="157"/>
  <c r="BB125" i="157"/>
  <c r="AT125" i="157"/>
  <c r="CT124" i="157"/>
  <c r="CL124" i="157"/>
  <c r="CD124" i="157"/>
  <c r="GD123" i="157"/>
  <c r="ED120" i="157"/>
  <c r="FN117" i="157"/>
  <c r="GD117" i="157"/>
  <c r="Z112" i="157"/>
  <c r="R112" i="157"/>
  <c r="J112" i="157"/>
  <c r="GD112" i="157"/>
  <c r="X112" i="157"/>
  <c r="FJ110" i="157"/>
  <c r="ED109" i="157"/>
  <c r="DV109" i="157"/>
  <c r="DN109" i="157"/>
  <c r="GD106" i="157"/>
  <c r="X106" i="157"/>
  <c r="BJ101" i="157"/>
  <c r="BB101" i="157"/>
  <c r="AT101" i="157"/>
  <c r="AP164" i="157"/>
  <c r="DW441" i="157"/>
  <c r="DW353" i="157"/>
  <c r="DW248" i="157"/>
  <c r="DX248" i="157" s="1"/>
  <c r="DW162" i="157"/>
  <c r="DX162" i="157" s="1"/>
  <c r="AQ441" i="157"/>
  <c r="AQ353" i="157"/>
  <c r="AQ248" i="157"/>
  <c r="AR248" i="157" s="1"/>
  <c r="AQ162" i="157"/>
  <c r="BK76" i="157"/>
  <c r="BL76" i="157" s="1"/>
  <c r="BN76" i="157" s="1"/>
  <c r="EY440" i="157"/>
  <c r="EY352" i="157"/>
  <c r="EY247" i="157"/>
  <c r="EY161" i="157"/>
  <c r="EZ161" i="157" s="1"/>
  <c r="AY440" i="157"/>
  <c r="AY352" i="157"/>
  <c r="AY247" i="157"/>
  <c r="AZ247" i="157" s="1"/>
  <c r="AY161" i="157"/>
  <c r="AZ161" i="157" s="1"/>
  <c r="K440" i="157"/>
  <c r="K352" i="157"/>
  <c r="K247" i="157"/>
  <c r="K161" i="157"/>
  <c r="L161" i="157" s="1"/>
  <c r="EJ73" i="157"/>
  <c r="EK73" i="157" s="1"/>
  <c r="CI438" i="157"/>
  <c r="CI350" i="157"/>
  <c r="CI245" i="157"/>
  <c r="CJ245" i="157" s="1"/>
  <c r="CI159" i="157"/>
  <c r="CJ159" i="157" s="1"/>
  <c r="K438" i="157"/>
  <c r="K350" i="157"/>
  <c r="K245" i="157"/>
  <c r="K159" i="157"/>
  <c r="L159" i="157" s="1"/>
  <c r="EA436" i="157"/>
  <c r="EA348" i="157"/>
  <c r="EA243" i="157"/>
  <c r="EB243" i="157" s="1"/>
  <c r="EA157" i="157"/>
  <c r="EB157" i="157" s="1"/>
  <c r="CI436" i="157"/>
  <c r="CI348" i="157"/>
  <c r="CI243" i="157"/>
  <c r="CJ243" i="157" s="1"/>
  <c r="CI157" i="157"/>
  <c r="AQ436" i="157"/>
  <c r="AQ348" i="157"/>
  <c r="AQ243" i="157"/>
  <c r="AR243" i="157" s="1"/>
  <c r="AQ157" i="157"/>
  <c r="AR157" i="157" s="1"/>
  <c r="BK71" i="157"/>
  <c r="BL71" i="157" s="1"/>
  <c r="BN71" i="157" s="1"/>
  <c r="EA434" i="157"/>
  <c r="EA346" i="157"/>
  <c r="EA241" i="157"/>
  <c r="EB241" i="157" s="1"/>
  <c r="EA155" i="157"/>
  <c r="EB155" i="157" s="1"/>
  <c r="CM434" i="157"/>
  <c r="CM346" i="157"/>
  <c r="CM241" i="157"/>
  <c r="CN241" i="157" s="1"/>
  <c r="CM155" i="157"/>
  <c r="CN155" i="157" s="1"/>
  <c r="AQ434" i="157"/>
  <c r="AQ346" i="157"/>
  <c r="AQ241" i="157"/>
  <c r="AR241" i="157" s="1"/>
  <c r="AQ155" i="157"/>
  <c r="BK69" i="157"/>
  <c r="BL69" i="157" s="1"/>
  <c r="BN69" i="157" s="1"/>
  <c r="BQ69" i="157" s="1"/>
  <c r="EA432" i="157"/>
  <c r="EA344" i="157"/>
  <c r="EA239" i="157"/>
  <c r="EB239" i="157" s="1"/>
  <c r="EA153" i="157"/>
  <c r="CI432" i="157"/>
  <c r="CI344" i="157"/>
  <c r="CI239" i="157"/>
  <c r="CJ239" i="157" s="1"/>
  <c r="CI153" i="157"/>
  <c r="CJ153" i="157" s="1"/>
  <c r="AQ432" i="157"/>
  <c r="AQ344" i="157"/>
  <c r="AQ239" i="157"/>
  <c r="AR239" i="157" s="1"/>
  <c r="AQ153" i="157"/>
  <c r="AR153" i="157" s="1"/>
  <c r="BK67" i="157"/>
  <c r="BL67" i="157" s="1"/>
  <c r="BN67" i="157" s="1"/>
  <c r="FG430" i="157"/>
  <c r="FG342" i="157"/>
  <c r="FG237" i="157"/>
  <c r="FH237" i="157" s="1"/>
  <c r="FG151" i="157"/>
  <c r="FH151" i="157" s="1"/>
  <c r="DK430" i="157"/>
  <c r="DK342" i="157"/>
  <c r="DK237" i="157"/>
  <c r="DK151" i="157"/>
  <c r="EE65" i="157"/>
  <c r="EF65" i="157" s="1"/>
  <c r="EH65" i="157" s="1"/>
  <c r="EK65" i="157" s="1"/>
  <c r="AY430" i="157"/>
  <c r="AY342" i="157"/>
  <c r="AY237" i="157"/>
  <c r="AZ237" i="157" s="1"/>
  <c r="AY151" i="157"/>
  <c r="AZ151" i="157" s="1"/>
  <c r="K430" i="157"/>
  <c r="K342" i="157"/>
  <c r="K237" i="157"/>
  <c r="K151" i="157"/>
  <c r="L151" i="157" s="1"/>
  <c r="CM428" i="157"/>
  <c r="CM340" i="157"/>
  <c r="CM235" i="157"/>
  <c r="CN235" i="157" s="1"/>
  <c r="CM149" i="157"/>
  <c r="CN149" i="157" s="1"/>
  <c r="AQ428" i="157"/>
  <c r="AQ340" i="157"/>
  <c r="AQ235" i="157"/>
  <c r="AR235" i="157" s="1"/>
  <c r="AQ149" i="157"/>
  <c r="AR149" i="157" s="1"/>
  <c r="BK63" i="157"/>
  <c r="BL63" i="157" s="1"/>
  <c r="BN63" i="157" s="1"/>
  <c r="BQ63" i="157" s="1"/>
  <c r="FC426" i="157"/>
  <c r="FC338" i="157"/>
  <c r="FC233" i="157"/>
  <c r="FD233" i="157" s="1"/>
  <c r="FC147" i="157"/>
  <c r="FD147" i="157" s="1"/>
  <c r="CQ426" i="157"/>
  <c r="CQ338" i="157"/>
  <c r="CQ233" i="157"/>
  <c r="CR233" i="157" s="1"/>
  <c r="CQ147" i="157"/>
  <c r="CR147" i="157" s="1"/>
  <c r="AU426" i="157"/>
  <c r="AU338" i="157"/>
  <c r="AU233" i="157"/>
  <c r="AU147" i="157"/>
  <c r="AV147" i="157" s="1"/>
  <c r="FK425" i="157"/>
  <c r="FK337" i="157"/>
  <c r="FK232" i="157"/>
  <c r="FL232" i="157" s="1"/>
  <c r="FK146" i="157"/>
  <c r="FL146" i="157" s="1"/>
  <c r="CE425" i="157"/>
  <c r="CE337" i="157"/>
  <c r="CE232" i="157"/>
  <c r="CE146" i="157"/>
  <c r="CF146" i="157" s="1"/>
  <c r="CM424" i="157"/>
  <c r="CM336" i="157"/>
  <c r="CM231" i="157"/>
  <c r="CM145" i="157"/>
  <c r="CN145" i="157" s="1"/>
  <c r="ER336" i="157"/>
  <c r="ES231" i="157"/>
  <c r="ET231" i="157" s="1"/>
  <c r="ER334" i="157"/>
  <c r="ES229" i="157"/>
  <c r="ET229" i="157" s="1"/>
  <c r="BX334" i="157"/>
  <c r="BY229" i="157"/>
  <c r="BZ229" i="157" s="1"/>
  <c r="D334" i="157"/>
  <c r="E229" i="157"/>
  <c r="F229" i="157" s="1"/>
  <c r="EQ417" i="157"/>
  <c r="GD224" i="157"/>
  <c r="P224" i="157"/>
  <c r="H224" i="157"/>
  <c r="Z224" i="157"/>
  <c r="GX224" i="157" s="1"/>
  <c r="V224" i="157"/>
  <c r="R224" i="157"/>
  <c r="J224" i="157"/>
  <c r="DH416" i="157"/>
  <c r="DI416" i="157" s="1"/>
  <c r="DI328" i="157"/>
  <c r="DJ328" i="157" s="1"/>
  <c r="GB415" i="157"/>
  <c r="GC415" i="157" s="1"/>
  <c r="GC327" i="157"/>
  <c r="ER414" i="157"/>
  <c r="ES414" i="157" s="1"/>
  <c r="ES326" i="157"/>
  <c r="ET326" i="157" s="1"/>
  <c r="D414" i="157"/>
  <c r="E414" i="157" s="1"/>
  <c r="E326" i="157"/>
  <c r="F326" i="157" s="1"/>
  <c r="BX413" i="157"/>
  <c r="BY413" i="157" s="1"/>
  <c r="BY325" i="157"/>
  <c r="BZ325" i="157" s="1"/>
  <c r="BW412" i="157"/>
  <c r="FN218" i="157"/>
  <c r="C411" i="157"/>
  <c r="EQ409" i="157"/>
  <c r="GD216" i="157"/>
  <c r="AM408" i="157"/>
  <c r="AP408" i="157" s="1"/>
  <c r="AP320" i="157"/>
  <c r="AM406" i="157"/>
  <c r="AP406" i="157" s="1"/>
  <c r="AP318" i="157"/>
  <c r="BX405" i="157"/>
  <c r="BY405" i="157" s="1"/>
  <c r="BY317" i="157"/>
  <c r="FN211" i="157"/>
  <c r="BW404" i="157"/>
  <c r="BZ404" i="157" s="1"/>
  <c r="BZ316" i="157"/>
  <c r="DG389" i="157"/>
  <c r="ER388" i="157"/>
  <c r="ES388" i="157" s="1"/>
  <c r="ES300" i="157"/>
  <c r="ET300" i="157" s="1"/>
  <c r="D388" i="157"/>
  <c r="E388" i="157" s="1"/>
  <c r="E300" i="157"/>
  <c r="F300" i="157" s="1"/>
  <c r="BX387" i="157"/>
  <c r="BY387" i="157" s="1"/>
  <c r="BY299" i="157"/>
  <c r="AM385" i="157"/>
  <c r="AM383" i="157"/>
  <c r="BX382" i="157"/>
  <c r="BY382" i="157" s="1"/>
  <c r="BY294" i="157"/>
  <c r="BZ294" i="157" s="1"/>
  <c r="ER381" i="157"/>
  <c r="ES381" i="157" s="1"/>
  <c r="ES293" i="157"/>
  <c r="ET293" i="157" s="1"/>
  <c r="D381" i="157"/>
  <c r="E381" i="157" s="1"/>
  <c r="E293" i="157"/>
  <c r="F293" i="157" s="1"/>
  <c r="BX380" i="157"/>
  <c r="BY380" i="157" s="1"/>
  <c r="BY292" i="157"/>
  <c r="BZ292" i="157" s="1"/>
  <c r="BW379" i="157"/>
  <c r="C378" i="157"/>
  <c r="FI440" i="157"/>
  <c r="FI352" i="157"/>
  <c r="FI247" i="157"/>
  <c r="FJ247" i="157" s="1"/>
  <c r="FI161" i="157"/>
  <c r="FJ161" i="157" s="1"/>
  <c r="CG440" i="157"/>
  <c r="CG352" i="157"/>
  <c r="CG247" i="157"/>
  <c r="CH247" i="157" s="1"/>
  <c r="CG161" i="157"/>
  <c r="CH161" i="157" s="1"/>
  <c r="DY438" i="157"/>
  <c r="DY350" i="157"/>
  <c r="DY245" i="157"/>
  <c r="DZ245" i="157" s="1"/>
  <c r="DY159" i="157"/>
  <c r="DZ159" i="157" s="1"/>
  <c r="M438" i="157"/>
  <c r="M350" i="157"/>
  <c r="M245" i="157"/>
  <c r="N245" i="157" s="1"/>
  <c r="M159" i="157"/>
  <c r="N159" i="157" s="1"/>
  <c r="FM436" i="157"/>
  <c r="FM348" i="157"/>
  <c r="FM243" i="157"/>
  <c r="FN243" i="157" s="1"/>
  <c r="FM157" i="157"/>
  <c r="FN157" i="157" s="1"/>
  <c r="DU436" i="157"/>
  <c r="DU348" i="157"/>
  <c r="DU243" i="157"/>
  <c r="DV243" i="157" s="1"/>
  <c r="DU157" i="157"/>
  <c r="DV157" i="157" s="1"/>
  <c r="CC436" i="157"/>
  <c r="CC348" i="157"/>
  <c r="CC243" i="157"/>
  <c r="CD243" i="157" s="1"/>
  <c r="CC157" i="157"/>
  <c r="Y436" i="157"/>
  <c r="Y348" i="157"/>
  <c r="Y243" i="157"/>
  <c r="Z243" i="157" s="1"/>
  <c r="Y157" i="157"/>
  <c r="Z157" i="157" s="1"/>
  <c r="FI434" i="157"/>
  <c r="FI346" i="157"/>
  <c r="FI241" i="157"/>
  <c r="FJ241" i="157" s="1"/>
  <c r="FI155" i="157"/>
  <c r="DM434" i="157"/>
  <c r="DM346" i="157"/>
  <c r="DM241" i="157"/>
  <c r="DN241" i="157" s="1"/>
  <c r="DM155" i="157"/>
  <c r="DN155" i="157" s="1"/>
  <c r="BI434" i="157"/>
  <c r="BI346" i="157"/>
  <c r="BI241" i="157"/>
  <c r="BJ241" i="157" s="1"/>
  <c r="BI155" i="157"/>
  <c r="BJ155" i="157" s="1"/>
  <c r="U434" i="157"/>
  <c r="U346" i="157"/>
  <c r="U241" i="157"/>
  <c r="V241" i="157" s="1"/>
  <c r="GT241" i="157" s="1"/>
  <c r="U155" i="157"/>
  <c r="EW432" i="157"/>
  <c r="EW344" i="157"/>
  <c r="EW239" i="157"/>
  <c r="EX239" i="157" s="1"/>
  <c r="EW153" i="157"/>
  <c r="EX153" i="157" s="1"/>
  <c r="CS432" i="157"/>
  <c r="CS344" i="157"/>
  <c r="CS239" i="157"/>
  <c r="CT239" i="157" s="1"/>
  <c r="CS153" i="157"/>
  <c r="CT153" i="157" s="1"/>
  <c r="BA432" i="157"/>
  <c r="BA344" i="157"/>
  <c r="BA239" i="157"/>
  <c r="BB239" i="157" s="1"/>
  <c r="BA153" i="157"/>
  <c r="BB153" i="157" s="1"/>
  <c r="I432" i="157"/>
  <c r="I344" i="157"/>
  <c r="I239" i="157"/>
  <c r="J239" i="157" s="1"/>
  <c r="I153" i="157"/>
  <c r="J153" i="157" s="1"/>
  <c r="EC430" i="157"/>
  <c r="EC342" i="157"/>
  <c r="EC237" i="157"/>
  <c r="ED237" i="157" s="1"/>
  <c r="EC151" i="157"/>
  <c r="ED151" i="157" s="1"/>
  <c r="CO430" i="157"/>
  <c r="CO342" i="157"/>
  <c r="CO237" i="157"/>
  <c r="CP237" i="157" s="1"/>
  <c r="CO151" i="157"/>
  <c r="CP151" i="157" s="1"/>
  <c r="AS430" i="157"/>
  <c r="AS342" i="157"/>
  <c r="AS237" i="157"/>
  <c r="AT237" i="157" s="1"/>
  <c r="AS151" i="157"/>
  <c r="AT151" i="157" s="1"/>
  <c r="EC428" i="157"/>
  <c r="EC340" i="157"/>
  <c r="EC235" i="157"/>
  <c r="ED235" i="157" s="1"/>
  <c r="EC149" i="157"/>
  <c r="ED149" i="157" s="1"/>
  <c r="CO428" i="157"/>
  <c r="CO340" i="157"/>
  <c r="CO235" i="157"/>
  <c r="CP235" i="157" s="1"/>
  <c r="CO149" i="157"/>
  <c r="CP149" i="157" s="1"/>
  <c r="AS428" i="157"/>
  <c r="AS340" i="157"/>
  <c r="AS235" i="157"/>
  <c r="AT235" i="157" s="1"/>
  <c r="AS149" i="157"/>
  <c r="AT149" i="157" s="1"/>
  <c r="FM426" i="157"/>
  <c r="FM338" i="157"/>
  <c r="FM233" i="157"/>
  <c r="FN233" i="157" s="1"/>
  <c r="FM147" i="157"/>
  <c r="FN147" i="157" s="1"/>
  <c r="DY426" i="157"/>
  <c r="DY338" i="157"/>
  <c r="DY233" i="157"/>
  <c r="DZ233" i="157" s="1"/>
  <c r="DY147" i="157"/>
  <c r="DZ147" i="157" s="1"/>
  <c r="CC426" i="157"/>
  <c r="CC338" i="157"/>
  <c r="CC233" i="157"/>
  <c r="CD233" i="157" s="1"/>
  <c r="CC147" i="157"/>
  <c r="CD147" i="157" s="1"/>
  <c r="Y426" i="157"/>
  <c r="Y338" i="157"/>
  <c r="Y233" i="157"/>
  <c r="Z233" i="157" s="1"/>
  <c r="GX233" i="157" s="1"/>
  <c r="Y147" i="157"/>
  <c r="Z147" i="157" s="1"/>
  <c r="GX147" i="157" s="1"/>
  <c r="FE425" i="157"/>
  <c r="FE337" i="157"/>
  <c r="FE232" i="157"/>
  <c r="FF232" i="157" s="1"/>
  <c r="FE146" i="157"/>
  <c r="FF146" i="157" s="1"/>
  <c r="CG425" i="157"/>
  <c r="CG337" i="157"/>
  <c r="CG232" i="157"/>
  <c r="CH232" i="157" s="1"/>
  <c r="CG146" i="157"/>
  <c r="CH146" i="157" s="1"/>
  <c r="AM336" i="157"/>
  <c r="AP231" i="157"/>
  <c r="BX418" i="157"/>
  <c r="BY418" i="157" s="1"/>
  <c r="BY330" i="157"/>
  <c r="ER417" i="157"/>
  <c r="ES417" i="157" s="1"/>
  <c r="ES329" i="157"/>
  <c r="ET329" i="157" s="1"/>
  <c r="D417" i="157"/>
  <c r="E417" i="157" s="1"/>
  <c r="E329" i="157"/>
  <c r="F329" i="157" s="1"/>
  <c r="CR223" i="157"/>
  <c r="CJ223" i="157"/>
  <c r="CB223" i="157"/>
  <c r="DG413" i="157"/>
  <c r="FL215" i="157"/>
  <c r="FD215" i="157"/>
  <c r="EV215" i="157"/>
  <c r="DH408" i="157"/>
  <c r="DI408" i="157" s="1"/>
  <c r="DI320" i="157"/>
  <c r="DJ320" i="157" s="1"/>
  <c r="GB407" i="157"/>
  <c r="GC407" i="157" s="1"/>
  <c r="GC319" i="157"/>
  <c r="AN407" i="157"/>
  <c r="AO407" i="157" s="1"/>
  <c r="AO319" i="157"/>
  <c r="AP319" i="157" s="1"/>
  <c r="DH406" i="157"/>
  <c r="DI406" i="157" s="1"/>
  <c r="DI318" i="157"/>
  <c r="DJ318" i="157" s="1"/>
  <c r="GB405" i="157"/>
  <c r="GC405" i="157" s="1"/>
  <c r="GC317" i="157"/>
  <c r="ER404" i="157"/>
  <c r="ES404" i="157" s="1"/>
  <c r="ES316" i="157"/>
  <c r="ET316" i="157" s="1"/>
  <c r="D404" i="157"/>
  <c r="E404" i="157" s="1"/>
  <c r="E316" i="157"/>
  <c r="GD210" i="157"/>
  <c r="EQ402" i="157"/>
  <c r="DH401" i="157"/>
  <c r="DI401" i="157" s="1"/>
  <c r="DI313" i="157"/>
  <c r="DJ313" i="157" s="1"/>
  <c r="GB400" i="157"/>
  <c r="GC400" i="157" s="1"/>
  <c r="GC312" i="157"/>
  <c r="ED206" i="157"/>
  <c r="AM399" i="157"/>
  <c r="GB396" i="157"/>
  <c r="GC396" i="157" s="1"/>
  <c r="GC308" i="157"/>
  <c r="C394" i="157"/>
  <c r="BW391" i="157"/>
  <c r="DH389" i="157"/>
  <c r="DI389" i="157" s="1"/>
  <c r="DI301" i="157"/>
  <c r="DJ301" i="157" s="1"/>
  <c r="DG299" i="157"/>
  <c r="DG269" i="157"/>
  <c r="DG251" i="157"/>
  <c r="DG252" i="157" s="1"/>
  <c r="DJ194" i="157"/>
  <c r="GD139" i="157"/>
  <c r="X139" i="157"/>
  <c r="ED136" i="157"/>
  <c r="DV136" i="157"/>
  <c r="DN136" i="157"/>
  <c r="EB136" i="157"/>
  <c r="DT136" i="157"/>
  <c r="DL136" i="157"/>
  <c r="CR135" i="157"/>
  <c r="CJ135" i="157"/>
  <c r="CB135" i="157"/>
  <c r="GD134" i="157"/>
  <c r="GD132" i="157"/>
  <c r="GD130" i="157"/>
  <c r="GD126" i="157"/>
  <c r="Z126" i="157"/>
  <c r="R126" i="157"/>
  <c r="J126" i="157"/>
  <c r="ED123" i="157"/>
  <c r="DV123" i="157"/>
  <c r="DN123" i="157"/>
  <c r="FN120" i="157"/>
  <c r="FF120" i="157"/>
  <c r="EX120" i="157"/>
  <c r="EL52" i="157"/>
  <c r="EM52" i="157"/>
  <c r="HE362" i="157"/>
  <c r="ED161" i="157"/>
  <c r="DZ161" i="157"/>
  <c r="DV161" i="157"/>
  <c r="DR161" i="157"/>
  <c r="DN161" i="157"/>
  <c r="EB161" i="157"/>
  <c r="DT161" i="157"/>
  <c r="CT157" i="157"/>
  <c r="CP157" i="157"/>
  <c r="CH157" i="157"/>
  <c r="CD157" i="157"/>
  <c r="CJ157" i="157"/>
  <c r="CB157" i="157"/>
  <c r="FN155" i="157"/>
  <c r="FJ155" i="157"/>
  <c r="FF155" i="157"/>
  <c r="FB155" i="157"/>
  <c r="FH155" i="157"/>
  <c r="Z155" i="157"/>
  <c r="V155" i="157"/>
  <c r="R155" i="157"/>
  <c r="N155" i="157"/>
  <c r="GD155" i="157"/>
  <c r="T155" i="157"/>
  <c r="ED153" i="157"/>
  <c r="DZ153" i="157"/>
  <c r="DV153" i="157"/>
  <c r="EB153" i="157"/>
  <c r="DT153" i="157"/>
  <c r="DL153" i="157"/>
  <c r="GD152" i="157"/>
  <c r="AN441" i="157"/>
  <c r="AO441" i="157" s="1"/>
  <c r="AO353" i="157"/>
  <c r="AP353" i="157" s="1"/>
  <c r="C440" i="157"/>
  <c r="F440" i="157" s="1"/>
  <c r="F352" i="157"/>
  <c r="EQ438" i="157"/>
  <c r="ET438" i="157" s="1"/>
  <c r="ET350" i="157"/>
  <c r="AN437" i="157"/>
  <c r="AO437" i="157" s="1"/>
  <c r="AO349" i="157"/>
  <c r="AP349" i="157" s="1"/>
  <c r="DG434" i="157"/>
  <c r="DJ434" i="157" s="1"/>
  <c r="DJ346" i="157"/>
  <c r="DG430" i="157"/>
  <c r="DJ430" i="157" s="1"/>
  <c r="DJ342" i="157"/>
  <c r="EQ427" i="157"/>
  <c r="ET427" i="157" s="1"/>
  <c r="ET339" i="157"/>
  <c r="BW426" i="157"/>
  <c r="BZ426" i="157" s="1"/>
  <c r="BZ338" i="157"/>
  <c r="DG425" i="157"/>
  <c r="DJ425" i="157" s="1"/>
  <c r="DJ337" i="157"/>
  <c r="DH424" i="157"/>
  <c r="DI424" i="157" s="1"/>
  <c r="DI336" i="157"/>
  <c r="EQ420" i="157"/>
  <c r="DH419" i="157"/>
  <c r="DI419" i="157" s="1"/>
  <c r="DI331" i="157"/>
  <c r="GB418" i="157"/>
  <c r="GC418" i="157" s="1"/>
  <c r="GC330" i="157"/>
  <c r="DM441" i="157"/>
  <c r="DM353" i="157"/>
  <c r="DM248" i="157"/>
  <c r="DN248" i="157" s="1"/>
  <c r="DM162" i="157"/>
  <c r="DN162" i="157" s="1"/>
  <c r="EW440" i="157"/>
  <c r="EW352" i="157"/>
  <c r="EW247" i="157"/>
  <c r="EX247" i="157" s="1"/>
  <c r="EW161" i="157"/>
  <c r="EX161" i="157" s="1"/>
  <c r="CC440" i="157"/>
  <c r="CC352" i="157"/>
  <c r="CC247" i="157"/>
  <c r="CD247" i="157" s="1"/>
  <c r="CC161" i="157"/>
  <c r="CD161" i="157" s="1"/>
  <c r="I440" i="157"/>
  <c r="I352" i="157"/>
  <c r="I247" i="157"/>
  <c r="J247" i="157" s="1"/>
  <c r="GH247" i="157" s="1"/>
  <c r="I161" i="157"/>
  <c r="J161" i="157" s="1"/>
  <c r="CG438" i="157"/>
  <c r="CG350" i="157"/>
  <c r="CG245" i="157"/>
  <c r="CH245" i="157" s="1"/>
  <c r="CG159" i="157"/>
  <c r="CH159" i="157" s="1"/>
  <c r="AW437" i="157"/>
  <c r="AW349" i="157"/>
  <c r="AW244" i="157"/>
  <c r="AX244" i="157" s="1"/>
  <c r="AW158" i="157"/>
  <c r="AX158" i="157" s="1"/>
  <c r="DQ436" i="157"/>
  <c r="DQ348" i="157"/>
  <c r="DQ243" i="157"/>
  <c r="DR243" i="157" s="1"/>
  <c r="DQ157" i="157"/>
  <c r="DR157" i="157" s="1"/>
  <c r="AW436" i="157"/>
  <c r="AW348" i="157"/>
  <c r="AW243" i="157"/>
  <c r="AX243" i="157" s="1"/>
  <c r="AW157" i="157"/>
  <c r="AX157" i="157" s="1"/>
  <c r="EW434" i="157"/>
  <c r="EW346" i="157"/>
  <c r="EW241" i="157"/>
  <c r="EX241" i="157" s="1"/>
  <c r="EW155" i="157"/>
  <c r="EX155" i="157" s="1"/>
  <c r="CC434" i="157"/>
  <c r="CC346" i="157"/>
  <c r="CC241" i="157"/>
  <c r="CD241" i="157" s="1"/>
  <c r="CC155" i="157"/>
  <c r="CD155" i="157" s="1"/>
  <c r="I434" i="157"/>
  <c r="I346" i="157"/>
  <c r="I241" i="157"/>
  <c r="J241" i="157" s="1"/>
  <c r="GH241" i="157" s="1"/>
  <c r="I155" i="157"/>
  <c r="J155" i="157" s="1"/>
  <c r="GH155" i="157" s="1"/>
  <c r="DQ432" i="157"/>
  <c r="DQ344" i="157"/>
  <c r="DQ239" i="157"/>
  <c r="DR239" i="157" s="1"/>
  <c r="DQ153" i="157"/>
  <c r="DR153" i="157" s="1"/>
  <c r="AW432" i="157"/>
  <c r="AW344" i="157"/>
  <c r="AW239" i="157"/>
  <c r="AX239" i="157" s="1"/>
  <c r="AW153" i="157"/>
  <c r="AX153" i="157" s="1"/>
  <c r="DQ430" i="157"/>
  <c r="DQ342" i="157"/>
  <c r="DQ237" i="157"/>
  <c r="DR237" i="157" s="1"/>
  <c r="DQ151" i="157"/>
  <c r="DR151" i="157" s="1"/>
  <c r="BE428" i="157"/>
  <c r="BE340" i="157"/>
  <c r="BE235" i="157"/>
  <c r="BF235" i="157" s="1"/>
  <c r="BE149" i="157"/>
  <c r="BF149" i="157" s="1"/>
  <c r="CO426" i="157"/>
  <c r="CO338" i="157"/>
  <c r="CO233" i="157"/>
  <c r="CP233" i="157" s="1"/>
  <c r="CO147" i="157"/>
  <c r="CP147" i="157" s="1"/>
  <c r="FI425" i="157"/>
  <c r="FI337" i="157"/>
  <c r="FI232" i="157"/>
  <c r="FJ232" i="157" s="1"/>
  <c r="FI146" i="157"/>
  <c r="FJ146" i="157" s="1"/>
  <c r="M425" i="157"/>
  <c r="M337" i="157"/>
  <c r="M232" i="157"/>
  <c r="N232" i="157" s="1"/>
  <c r="M146" i="157"/>
  <c r="N146" i="157" s="1"/>
  <c r="AN335" i="157"/>
  <c r="AO230" i="157"/>
  <c r="AP230" i="157" s="1"/>
  <c r="GB334" i="157"/>
  <c r="GC229" i="157"/>
  <c r="DH332" i="157"/>
  <c r="DI227" i="157"/>
  <c r="DJ227" i="157" s="1"/>
  <c r="AN332" i="157"/>
  <c r="AO227" i="157"/>
  <c r="AP227" i="157" s="1"/>
  <c r="ER330" i="157"/>
  <c r="ES225" i="157"/>
  <c r="ET225" i="157" s="1"/>
  <c r="AN418" i="157"/>
  <c r="AO418" i="157" s="1"/>
  <c r="AO330" i="157"/>
  <c r="DH417" i="157"/>
  <c r="DI417" i="157" s="1"/>
  <c r="DI329" i="157"/>
  <c r="GB416" i="157"/>
  <c r="GC416" i="157" s="1"/>
  <c r="GC328" i="157"/>
  <c r="ER415" i="157"/>
  <c r="ES415" i="157" s="1"/>
  <c r="ES327" i="157"/>
  <c r="D415" i="157"/>
  <c r="E415" i="157" s="1"/>
  <c r="E327" i="157"/>
  <c r="CR221" i="157"/>
  <c r="CJ221" i="157"/>
  <c r="CB221" i="157"/>
  <c r="EQ413" i="157"/>
  <c r="ET413" i="157" s="1"/>
  <c r="ET325" i="157"/>
  <c r="GD220" i="157"/>
  <c r="DH412" i="157"/>
  <c r="DI412" i="157" s="1"/>
  <c r="DI324" i="157"/>
  <c r="GB411" i="157"/>
  <c r="GC411" i="157" s="1"/>
  <c r="GC323" i="157"/>
  <c r="AN411" i="157"/>
  <c r="AO411" i="157" s="1"/>
  <c r="AO323" i="157"/>
  <c r="DH410" i="157"/>
  <c r="DI410" i="157" s="1"/>
  <c r="DI322" i="157"/>
  <c r="GB409" i="157"/>
  <c r="GC409" i="157" s="1"/>
  <c r="GC321" i="157"/>
  <c r="AN409" i="157"/>
  <c r="AO409" i="157" s="1"/>
  <c r="AO321" i="157"/>
  <c r="BX408" i="157"/>
  <c r="BY408" i="157" s="1"/>
  <c r="BY320" i="157"/>
  <c r="ER407" i="157"/>
  <c r="ES407" i="157" s="1"/>
  <c r="ES319" i="157"/>
  <c r="D407" i="157"/>
  <c r="E407" i="157" s="1"/>
  <c r="E319" i="157"/>
  <c r="BX406" i="157"/>
  <c r="BY406" i="157" s="1"/>
  <c r="BY318" i="157"/>
  <c r="BW405" i="157"/>
  <c r="BZ405" i="157" s="1"/>
  <c r="BZ317" i="157"/>
  <c r="ED211" i="157"/>
  <c r="DV211" i="157"/>
  <c r="DN211" i="157"/>
  <c r="DG403" i="157"/>
  <c r="DJ403" i="157" s="1"/>
  <c r="DJ315" i="157"/>
  <c r="ER401" i="157"/>
  <c r="ES401" i="157" s="1"/>
  <c r="ES313" i="157"/>
  <c r="D401" i="157"/>
  <c r="E401" i="157" s="1"/>
  <c r="E313" i="157"/>
  <c r="GD207" i="157"/>
  <c r="EQ399" i="157"/>
  <c r="ET399" i="157" s="1"/>
  <c r="ET311" i="157"/>
  <c r="FN205" i="157"/>
  <c r="BW398" i="157"/>
  <c r="BZ398" i="157" s="1"/>
  <c r="BZ310" i="157"/>
  <c r="FN203" i="157"/>
  <c r="GD203" i="157"/>
  <c r="DG394" i="157"/>
  <c r="DJ394" i="157" s="1"/>
  <c r="DJ306" i="157"/>
  <c r="DG392" i="157"/>
  <c r="DJ392" i="157" s="1"/>
  <c r="DJ304" i="157"/>
  <c r="DG390" i="157"/>
  <c r="DJ390" i="157" s="1"/>
  <c r="DJ302" i="157"/>
  <c r="FJ196" i="157"/>
  <c r="BW388" i="157"/>
  <c r="BZ388" i="157" s="1"/>
  <c r="BZ300" i="157"/>
  <c r="EQ269" i="157"/>
  <c r="EQ299" i="157"/>
  <c r="EQ251" i="157"/>
  <c r="EQ252" i="157" s="1"/>
  <c r="ET194" i="157"/>
  <c r="C269" i="157"/>
  <c r="C299" i="157"/>
  <c r="C251" i="157"/>
  <c r="C252" i="157" s="1"/>
  <c r="F194" i="157"/>
  <c r="J191" i="157"/>
  <c r="GD191" i="157"/>
  <c r="P191" i="157"/>
  <c r="CT189" i="157"/>
  <c r="CL189" i="157"/>
  <c r="CD189" i="157"/>
  <c r="C382" i="157"/>
  <c r="F382" i="157" s="1"/>
  <c r="F294" i="157"/>
  <c r="GD188" i="157"/>
  <c r="EQ380" i="157"/>
  <c r="ET380" i="157" s="1"/>
  <c r="ET292" i="157"/>
  <c r="DH379" i="157"/>
  <c r="DI379" i="157" s="1"/>
  <c r="DI291" i="157"/>
  <c r="GB378" i="157"/>
  <c r="GC378" i="157" s="1"/>
  <c r="GC290" i="157"/>
  <c r="AN378" i="157"/>
  <c r="AO378" i="157" s="1"/>
  <c r="AO290" i="157"/>
  <c r="DH377" i="157"/>
  <c r="DI377" i="157" s="1"/>
  <c r="DI289" i="157"/>
  <c r="FL137" i="157"/>
  <c r="FD137" i="157"/>
  <c r="EV137" i="157"/>
  <c r="ED131" i="157"/>
  <c r="CT129" i="157"/>
  <c r="GD127" i="157"/>
  <c r="FN124" i="157"/>
  <c r="FJ124" i="157"/>
  <c r="FF124" i="157"/>
  <c r="EX124" i="157"/>
  <c r="CT123" i="157"/>
  <c r="GD115" i="157"/>
  <c r="X115" i="157"/>
  <c r="Z111" i="157"/>
  <c r="R111" i="157"/>
  <c r="J111" i="157"/>
  <c r="GD111" i="157"/>
  <c r="X111" i="157"/>
  <c r="AP166" i="157"/>
  <c r="BJ108" i="157"/>
  <c r="BB108" i="157"/>
  <c r="AT108" i="157"/>
  <c r="BH108" i="157"/>
  <c r="GD108" i="157"/>
  <c r="ED101" i="157"/>
  <c r="DV101" i="157"/>
  <c r="DN101" i="157"/>
  <c r="DX99" i="157"/>
  <c r="AY441" i="157"/>
  <c r="AY353" i="157"/>
  <c r="AY248" i="157"/>
  <c r="AZ248" i="157" s="1"/>
  <c r="AY162" i="157"/>
  <c r="AZ162" i="157" s="1"/>
  <c r="FG440" i="157"/>
  <c r="FG352" i="157"/>
  <c r="FG247" i="157"/>
  <c r="FH247" i="157" s="1"/>
  <c r="FG161" i="157"/>
  <c r="FH161" i="157" s="1"/>
  <c r="DK440" i="157"/>
  <c r="DK352" i="157"/>
  <c r="DK247" i="157"/>
  <c r="DL247" i="157" s="1"/>
  <c r="DK161" i="157"/>
  <c r="EE75" i="157"/>
  <c r="EF75" i="157" s="1"/>
  <c r="EH75" i="157" s="1"/>
  <c r="EK75" i="157" s="1"/>
  <c r="BG440" i="157"/>
  <c r="BG352" i="157"/>
  <c r="BG247" i="157"/>
  <c r="BH247" i="157" s="1"/>
  <c r="BG161" i="157"/>
  <c r="BH161" i="157" s="1"/>
  <c r="S440" i="157"/>
  <c r="S352" i="157"/>
  <c r="S247" i="157"/>
  <c r="T247" i="157" s="1"/>
  <c r="S161" i="157"/>
  <c r="T161" i="157" s="1"/>
  <c r="EU438" i="157"/>
  <c r="EU350" i="157"/>
  <c r="EU245" i="157"/>
  <c r="EU159" i="157"/>
  <c r="EV159" i="157" s="1"/>
  <c r="CQ438" i="157"/>
  <c r="CQ350" i="157"/>
  <c r="CQ245" i="157"/>
  <c r="CR245" i="157" s="1"/>
  <c r="CQ159" i="157"/>
  <c r="CR159" i="157" s="1"/>
  <c r="S438" i="157"/>
  <c r="S350" i="157"/>
  <c r="S245" i="157"/>
  <c r="T245" i="157" s="1"/>
  <c r="S159" i="157"/>
  <c r="T159" i="157" s="1"/>
  <c r="AQ437" i="157"/>
  <c r="AQ349" i="157"/>
  <c r="AQ244" i="157"/>
  <c r="AQ158" i="157"/>
  <c r="BK72" i="157"/>
  <c r="BL72" i="157" s="1"/>
  <c r="BN72" i="157" s="1"/>
  <c r="EU436" i="157"/>
  <c r="EU348" i="157"/>
  <c r="EU243" i="157"/>
  <c r="EU157" i="157"/>
  <c r="EV157" i="157" s="1"/>
  <c r="FO71" i="157"/>
  <c r="FP71" i="157" s="1"/>
  <c r="FR71" i="157" s="1"/>
  <c r="CQ436" i="157"/>
  <c r="CQ348" i="157"/>
  <c r="CQ243" i="157"/>
  <c r="CR243" i="157" s="1"/>
  <c r="CQ157" i="157"/>
  <c r="CR157" i="157" s="1"/>
  <c r="AY436" i="157"/>
  <c r="AY348" i="157"/>
  <c r="AY243" i="157"/>
  <c r="AZ243" i="157" s="1"/>
  <c r="AY157" i="157"/>
  <c r="AZ157" i="157" s="1"/>
  <c r="G436" i="157"/>
  <c r="G348" i="157"/>
  <c r="G243" i="157"/>
  <c r="H243" i="157" s="1"/>
  <c r="G157" i="157"/>
  <c r="H157" i="157" s="1"/>
  <c r="AA71" i="157"/>
  <c r="EY434" i="157"/>
  <c r="EY346" i="157"/>
  <c r="EY241" i="157"/>
  <c r="EY155" i="157"/>
  <c r="EZ155" i="157" s="1"/>
  <c r="AY434" i="157"/>
  <c r="AY346" i="157"/>
  <c r="AY241" i="157"/>
  <c r="AZ241" i="157" s="1"/>
  <c r="AY155" i="157"/>
  <c r="AZ155" i="157" s="1"/>
  <c r="K434" i="157"/>
  <c r="K346" i="157"/>
  <c r="K241" i="157"/>
  <c r="K155" i="157"/>
  <c r="L155" i="157" s="1"/>
  <c r="EU432" i="157"/>
  <c r="EU344" i="157"/>
  <c r="EU239" i="157"/>
  <c r="EV239" i="157" s="1"/>
  <c r="EU153" i="157"/>
  <c r="FO67" i="157"/>
  <c r="FP67" i="157" s="1"/>
  <c r="FR67" i="157" s="1"/>
  <c r="CQ432" i="157"/>
  <c r="CQ344" i="157"/>
  <c r="CQ239" i="157"/>
  <c r="CR239" i="157" s="1"/>
  <c r="CQ153" i="157"/>
  <c r="CR153" i="157" s="1"/>
  <c r="AY432" i="157"/>
  <c r="AY344" i="157"/>
  <c r="AY239" i="157"/>
  <c r="AZ239" i="157" s="1"/>
  <c r="AY153" i="157"/>
  <c r="AZ153" i="157" s="1"/>
  <c r="G432" i="157"/>
  <c r="G344" i="157"/>
  <c r="G239" i="157"/>
  <c r="H239" i="157" s="1"/>
  <c r="G153" i="157"/>
  <c r="AA67" i="157"/>
  <c r="DS430" i="157"/>
  <c r="DS342" i="157"/>
  <c r="DS237" i="157"/>
  <c r="DT237" i="157" s="1"/>
  <c r="DS151" i="157"/>
  <c r="DT151" i="157" s="1"/>
  <c r="BG430" i="157"/>
  <c r="BG342" i="157"/>
  <c r="BG237" i="157"/>
  <c r="BH237" i="157" s="1"/>
  <c r="BG151" i="157"/>
  <c r="BH151" i="157" s="1"/>
  <c r="S430" i="157"/>
  <c r="S342" i="157"/>
  <c r="S237" i="157"/>
  <c r="T237" i="157" s="1"/>
  <c r="S151" i="157"/>
  <c r="T151" i="157" s="1"/>
  <c r="DK428" i="157"/>
  <c r="DK340" i="157"/>
  <c r="DK235" i="157"/>
  <c r="DK149" i="157"/>
  <c r="DL149" i="157" s="1"/>
  <c r="AY428" i="157"/>
  <c r="AY340" i="157"/>
  <c r="AY235" i="157"/>
  <c r="AZ235" i="157" s="1"/>
  <c r="AY149" i="157"/>
  <c r="AZ149" i="157" s="1"/>
  <c r="FK426" i="157"/>
  <c r="FK338" i="157"/>
  <c r="FK233" i="157"/>
  <c r="FL233" i="157" s="1"/>
  <c r="FK147" i="157"/>
  <c r="FL147" i="157" s="1"/>
  <c r="DO426" i="157"/>
  <c r="DO338" i="157"/>
  <c r="DO233" i="157"/>
  <c r="DO147" i="157"/>
  <c r="DP147" i="157" s="1"/>
  <c r="BC426" i="157"/>
  <c r="BC338" i="157"/>
  <c r="BC233" i="157"/>
  <c r="BD233" i="157" s="1"/>
  <c r="BC147" i="157"/>
  <c r="BD147" i="157" s="1"/>
  <c r="G426" i="157"/>
  <c r="G338" i="157"/>
  <c r="G233" i="157"/>
  <c r="G147" i="157"/>
  <c r="H147" i="157" s="1"/>
  <c r="AA61" i="157"/>
  <c r="CM425" i="157"/>
  <c r="CM337" i="157"/>
  <c r="CM232" i="157"/>
  <c r="CN232" i="157" s="1"/>
  <c r="CM146" i="157"/>
  <c r="CN146" i="157" s="1"/>
  <c r="G425" i="157"/>
  <c r="G337" i="157"/>
  <c r="G232" i="157"/>
  <c r="G146" i="157"/>
  <c r="H146" i="157" s="1"/>
  <c r="AA60" i="157"/>
  <c r="FB145" i="157"/>
  <c r="FN143" i="157"/>
  <c r="CT143" i="157"/>
  <c r="Z143" i="157"/>
  <c r="GD143" i="157"/>
  <c r="GD225" i="157"/>
  <c r="X225" i="157"/>
  <c r="BW417" i="157"/>
  <c r="BZ417" i="157" s="1"/>
  <c r="BZ329" i="157"/>
  <c r="DG415" i="157"/>
  <c r="FL219" i="157"/>
  <c r="FD219" i="157"/>
  <c r="EV219" i="157"/>
  <c r="C412" i="157"/>
  <c r="F412" i="157" s="1"/>
  <c r="F324" i="157"/>
  <c r="CT218" i="157"/>
  <c r="EQ410" i="157"/>
  <c r="ET410" i="157" s="1"/>
  <c r="ET322" i="157"/>
  <c r="GD217" i="157"/>
  <c r="T217" i="157"/>
  <c r="H217" i="157"/>
  <c r="Z217" i="157"/>
  <c r="BW409" i="157"/>
  <c r="BZ409" i="157" s="1"/>
  <c r="BZ321" i="157"/>
  <c r="DG407" i="157"/>
  <c r="DJ407" i="157" s="1"/>
  <c r="DJ319" i="157"/>
  <c r="CT211" i="157"/>
  <c r="C404" i="157"/>
  <c r="F404" i="157" s="1"/>
  <c r="F316" i="157"/>
  <c r="AN403" i="157"/>
  <c r="AO403" i="157" s="1"/>
  <c r="AO315" i="157"/>
  <c r="AP315" i="157" s="1"/>
  <c r="DH402" i="157"/>
  <c r="DI402" i="157" s="1"/>
  <c r="DI314" i="157"/>
  <c r="DJ314" i="157" s="1"/>
  <c r="GB401" i="157"/>
  <c r="GC401" i="157" s="1"/>
  <c r="GC313" i="157"/>
  <c r="ER400" i="157"/>
  <c r="ES400" i="157" s="1"/>
  <c r="ES312" i="157"/>
  <c r="ET312" i="157" s="1"/>
  <c r="D400" i="157"/>
  <c r="E400" i="157" s="1"/>
  <c r="E312" i="157"/>
  <c r="F312" i="157" s="1"/>
  <c r="BX399" i="157"/>
  <c r="BY399" i="157" s="1"/>
  <c r="BY311" i="157"/>
  <c r="BZ311" i="157" s="1"/>
  <c r="ER398" i="157"/>
  <c r="ES398" i="157" s="1"/>
  <c r="ES310" i="157"/>
  <c r="ET310" i="157" s="1"/>
  <c r="D398" i="157"/>
  <c r="E398" i="157" s="1"/>
  <c r="E310" i="157"/>
  <c r="F310" i="157" s="1"/>
  <c r="GB394" i="157"/>
  <c r="GC394" i="157" s="1"/>
  <c r="GC306" i="157"/>
  <c r="AN394" i="157"/>
  <c r="AO394" i="157" s="1"/>
  <c r="AO306" i="157"/>
  <c r="AP306" i="157" s="1"/>
  <c r="DH393" i="157"/>
  <c r="DI393" i="157" s="1"/>
  <c r="DI305" i="157"/>
  <c r="DJ305" i="157" s="1"/>
  <c r="GB392" i="157"/>
  <c r="GC392" i="157" s="1"/>
  <c r="GC304" i="157"/>
  <c r="AN392" i="157"/>
  <c r="AO392" i="157" s="1"/>
  <c r="AO304" i="157"/>
  <c r="AP304" i="157" s="1"/>
  <c r="DH391" i="157"/>
  <c r="DI391" i="157" s="1"/>
  <c r="DI303" i="157"/>
  <c r="DJ303" i="157" s="1"/>
  <c r="GB390" i="157"/>
  <c r="GC390" i="157" s="1"/>
  <c r="GC302" i="157"/>
  <c r="AN390" i="157"/>
  <c r="AO390" i="157" s="1"/>
  <c r="AO302" i="157"/>
  <c r="AP302" i="157" s="1"/>
  <c r="ED196" i="157"/>
  <c r="DV196" i="157"/>
  <c r="DN196" i="157"/>
  <c r="DG384" i="157"/>
  <c r="C379" i="157"/>
  <c r="J185" i="157"/>
  <c r="GD185" i="157"/>
  <c r="P185" i="157"/>
  <c r="BW289" i="157"/>
  <c r="BW253" i="157"/>
  <c r="BW250" i="157"/>
  <c r="BZ184" i="157"/>
  <c r="CO440" i="157"/>
  <c r="CO352" i="157"/>
  <c r="CO247" i="157"/>
  <c r="CP247" i="157" s="1"/>
  <c r="CO161" i="157"/>
  <c r="CP161" i="157" s="1"/>
  <c r="M440" i="157"/>
  <c r="M352" i="157"/>
  <c r="M247" i="157"/>
  <c r="N247" i="157" s="1"/>
  <c r="M161" i="157"/>
  <c r="N161" i="157" s="1"/>
  <c r="GL161" i="157" s="1"/>
  <c r="U438" i="157"/>
  <c r="U350" i="157"/>
  <c r="U245" i="157"/>
  <c r="V245" i="157" s="1"/>
  <c r="U159" i="157"/>
  <c r="V159" i="157" s="1"/>
  <c r="AS437" i="157"/>
  <c r="AS349" i="157"/>
  <c r="AS244" i="157"/>
  <c r="AT244" i="157" s="1"/>
  <c r="AS158" i="157"/>
  <c r="AT158" i="157" s="1"/>
  <c r="EC436" i="157"/>
  <c r="EC348" i="157"/>
  <c r="EC243" i="157"/>
  <c r="ED243" i="157" s="1"/>
  <c r="EC157" i="157"/>
  <c r="ED157" i="157" s="1"/>
  <c r="CK436" i="157"/>
  <c r="CK348" i="157"/>
  <c r="CK243" i="157"/>
  <c r="CL243" i="157" s="1"/>
  <c r="CK157" i="157"/>
  <c r="CL157" i="157" s="1"/>
  <c r="AS436" i="157"/>
  <c r="AS348" i="157"/>
  <c r="AS243" i="157"/>
  <c r="AT243" i="157" s="1"/>
  <c r="AS157" i="157"/>
  <c r="AT157" i="157" s="1"/>
  <c r="DU434" i="157"/>
  <c r="DU346" i="157"/>
  <c r="DU241" i="157"/>
  <c r="DV241" i="157" s="1"/>
  <c r="DU155" i="157"/>
  <c r="DV155" i="157" s="1"/>
  <c r="CG434" i="157"/>
  <c r="CG346" i="157"/>
  <c r="CG241" i="157"/>
  <c r="CH241" i="157" s="1"/>
  <c r="CG155" i="157"/>
  <c r="CH155" i="157" s="1"/>
  <c r="FE432" i="157"/>
  <c r="FE344" i="157"/>
  <c r="FE239" i="157"/>
  <c r="FF239" i="157" s="1"/>
  <c r="FE153" i="157"/>
  <c r="FF153" i="157" s="1"/>
  <c r="DM432" i="157"/>
  <c r="DM344" i="157"/>
  <c r="DM239" i="157"/>
  <c r="DN239" i="157" s="1"/>
  <c r="DM153" i="157"/>
  <c r="DN153" i="157" s="1"/>
  <c r="BI432" i="157"/>
  <c r="BI344" i="157"/>
  <c r="BI239" i="157"/>
  <c r="BJ239" i="157" s="1"/>
  <c r="BI153" i="157"/>
  <c r="BJ153" i="157" s="1"/>
  <c r="Q432" i="157"/>
  <c r="Q344" i="157"/>
  <c r="Q239" i="157"/>
  <c r="R239" i="157" s="1"/>
  <c r="Q153" i="157"/>
  <c r="R153" i="157" s="1"/>
  <c r="GP153" i="157" s="1"/>
  <c r="FA430" i="157"/>
  <c r="FA342" i="157"/>
  <c r="FA237" i="157"/>
  <c r="FB237" i="157" s="1"/>
  <c r="FA151" i="157"/>
  <c r="FB151" i="157" s="1"/>
  <c r="BA430" i="157"/>
  <c r="BA342" i="157"/>
  <c r="BA237" i="157"/>
  <c r="BB237" i="157" s="1"/>
  <c r="BA151" i="157"/>
  <c r="BB151" i="157" s="1"/>
  <c r="M430" i="157"/>
  <c r="M342" i="157"/>
  <c r="M237" i="157"/>
  <c r="N237" i="157" s="1"/>
  <c r="M151" i="157"/>
  <c r="N151" i="157" s="1"/>
  <c r="GL151" i="157" s="1"/>
  <c r="BA428" i="157"/>
  <c r="BA340" i="157"/>
  <c r="BA235" i="157"/>
  <c r="BB235" i="157" s="1"/>
  <c r="BA149" i="157"/>
  <c r="BB149" i="157" s="1"/>
  <c r="M428" i="157"/>
  <c r="M340" i="157"/>
  <c r="M235" i="157"/>
  <c r="N235" i="157" s="1"/>
  <c r="M149" i="157"/>
  <c r="N149" i="157" s="1"/>
  <c r="CK426" i="157"/>
  <c r="CK338" i="157"/>
  <c r="CK233" i="157"/>
  <c r="CL233" i="157" s="1"/>
  <c r="CK147" i="157"/>
  <c r="CL147" i="157" s="1"/>
  <c r="AW426" i="157"/>
  <c r="AW338" i="157"/>
  <c r="AW233" i="157"/>
  <c r="AX233" i="157" s="1"/>
  <c r="AW147" i="157"/>
  <c r="AX147" i="157" s="1"/>
  <c r="FM425" i="157"/>
  <c r="FM337" i="157"/>
  <c r="FM232" i="157"/>
  <c r="FN232" i="157" s="1"/>
  <c r="FM146" i="157"/>
  <c r="FN146" i="157" s="1"/>
  <c r="CO425" i="157"/>
  <c r="CO337" i="157"/>
  <c r="CO232" i="157"/>
  <c r="CP232" i="157" s="1"/>
  <c r="CO146" i="157"/>
  <c r="CP146" i="157" s="1"/>
  <c r="I425" i="157"/>
  <c r="I337" i="157"/>
  <c r="I232" i="157"/>
  <c r="J232" i="157" s="1"/>
  <c r="I146" i="157"/>
  <c r="J146" i="157" s="1"/>
  <c r="AR145" i="157"/>
  <c r="EQ416" i="157"/>
  <c r="GD223" i="157"/>
  <c r="X223" i="157"/>
  <c r="P223" i="157"/>
  <c r="H223" i="157"/>
  <c r="DH415" i="157"/>
  <c r="DI415" i="157" s="1"/>
  <c r="DI327" i="157"/>
  <c r="DJ327" i="157" s="1"/>
  <c r="GB414" i="157"/>
  <c r="GC414" i="157" s="1"/>
  <c r="GC326" i="157"/>
  <c r="AM413" i="157"/>
  <c r="BX412" i="157"/>
  <c r="BY412" i="157" s="1"/>
  <c r="BY324" i="157"/>
  <c r="BZ324" i="157" s="1"/>
  <c r="ER411" i="157"/>
  <c r="ES411" i="157" s="1"/>
  <c r="ES323" i="157"/>
  <c r="ET323" i="157" s="1"/>
  <c r="D411" i="157"/>
  <c r="E411" i="157" s="1"/>
  <c r="E323" i="157"/>
  <c r="F323" i="157" s="1"/>
  <c r="BX410" i="157"/>
  <c r="BY410" i="157" s="1"/>
  <c r="BY322" i="157"/>
  <c r="BZ322" i="157" s="1"/>
  <c r="ER409" i="157"/>
  <c r="ES409" i="157" s="1"/>
  <c r="ES321" i="157"/>
  <c r="ET321" i="157" s="1"/>
  <c r="D409" i="157"/>
  <c r="E409" i="157" s="1"/>
  <c r="E321" i="157"/>
  <c r="F321" i="157" s="1"/>
  <c r="DG405" i="157"/>
  <c r="EQ403" i="157"/>
  <c r="FN209" i="157"/>
  <c r="BW402" i="157"/>
  <c r="DG400" i="157"/>
  <c r="BJ206" i="157"/>
  <c r="DG398" i="157"/>
  <c r="EQ394" i="157"/>
  <c r="C392" i="157"/>
  <c r="DG380" i="157"/>
  <c r="CJ139" i="157"/>
  <c r="CR139" i="157"/>
  <c r="CF139" i="157"/>
  <c r="CB139" i="157"/>
  <c r="CT132" i="157"/>
  <c r="CT130" i="157"/>
  <c r="EJ58" i="157"/>
  <c r="EK58" i="157" s="1"/>
  <c r="FV48" i="157"/>
  <c r="FW48" i="157" s="1"/>
  <c r="DB46" i="157"/>
  <c r="DC46" i="157" s="1"/>
  <c r="BR45" i="157"/>
  <c r="BS45" i="157" s="1"/>
  <c r="FV44" i="157"/>
  <c r="FW44" i="157" s="1"/>
  <c r="AB29" i="157"/>
  <c r="AD29" i="157" s="1"/>
  <c r="AG29" i="157" s="1"/>
  <c r="EL66" i="157"/>
  <c r="EM66" i="157" s="1"/>
  <c r="HE447" i="157"/>
  <c r="EE76" i="157"/>
  <c r="EF76" i="157" s="1"/>
  <c r="EH76" i="157" s="1"/>
  <c r="CU69" i="157"/>
  <c r="CV69" i="157" s="1"/>
  <c r="CX69" i="157" s="1"/>
  <c r="DA69" i="157" s="1"/>
  <c r="HE274" i="157"/>
  <c r="DH396" i="157"/>
  <c r="DI396" i="157" s="1"/>
  <c r="DI308" i="157"/>
  <c r="DJ308" i="157" s="1"/>
  <c r="BW394" i="157"/>
  <c r="C393" i="157"/>
  <c r="GD199" i="157"/>
  <c r="X199" i="157"/>
  <c r="Z199" i="157"/>
  <c r="R199" i="157"/>
  <c r="J199" i="157"/>
  <c r="EQ391" i="157"/>
  <c r="BW390" i="157"/>
  <c r="AM389" i="157"/>
  <c r="GB385" i="157"/>
  <c r="GC385" i="157" s="1"/>
  <c r="GC297" i="157"/>
  <c r="AN385" i="157"/>
  <c r="AO385" i="157" s="1"/>
  <c r="AO297" i="157"/>
  <c r="AP297" i="157" s="1"/>
  <c r="DH384" i="157"/>
  <c r="DI384" i="157" s="1"/>
  <c r="DI296" i="157"/>
  <c r="DJ296" i="157" s="1"/>
  <c r="GB383" i="157"/>
  <c r="GC383" i="157" s="1"/>
  <c r="GC295" i="157"/>
  <c r="AN383" i="157"/>
  <c r="AO383" i="157" s="1"/>
  <c r="AO295" i="157"/>
  <c r="AP295" i="157" s="1"/>
  <c r="AM382" i="157"/>
  <c r="AM380" i="157"/>
  <c r="BX379" i="157"/>
  <c r="BY379" i="157" s="1"/>
  <c r="BY291" i="157"/>
  <c r="BZ291" i="157" s="1"/>
  <c r="ER378" i="157"/>
  <c r="ES378" i="157" s="1"/>
  <c r="ES290" i="157"/>
  <c r="ET290" i="157" s="1"/>
  <c r="D378" i="157"/>
  <c r="E378" i="157" s="1"/>
  <c r="E290" i="157"/>
  <c r="F290" i="157" s="1"/>
  <c r="BX377" i="157"/>
  <c r="BY377" i="157" s="1"/>
  <c r="BY289" i="157"/>
  <c r="FN138" i="157"/>
  <c r="Z138" i="157"/>
  <c r="V138" i="157"/>
  <c r="R138" i="157"/>
  <c r="J138" i="157"/>
  <c r="GD138" i="157"/>
  <c r="P138" i="157"/>
  <c r="L138" i="157"/>
  <c r="H138" i="157"/>
  <c r="FL135" i="157"/>
  <c r="FD135" i="157"/>
  <c r="EV135" i="157"/>
  <c r="CT134" i="157"/>
  <c r="CR133" i="157"/>
  <c r="CJ133" i="157"/>
  <c r="CB133" i="157"/>
  <c r="Z131" i="157"/>
  <c r="GD131" i="157"/>
  <c r="T131" i="157"/>
  <c r="H131" i="157"/>
  <c r="EB128" i="157"/>
  <c r="DT128" i="157"/>
  <c r="DL128" i="157"/>
  <c r="CT126" i="157"/>
  <c r="CL126" i="157"/>
  <c r="CD126" i="157"/>
  <c r="CT125" i="157"/>
  <c r="BJ124" i="157"/>
  <c r="CT120" i="157"/>
  <c r="CL120" i="157"/>
  <c r="CD120" i="157"/>
  <c r="GD119" i="157"/>
  <c r="ET166" i="157"/>
  <c r="GD103" i="157"/>
  <c r="Z103" i="157"/>
  <c r="R103" i="157"/>
  <c r="J103" i="157"/>
  <c r="J99" i="157"/>
  <c r="GD99" i="157"/>
  <c r="P99" i="157"/>
  <c r="DS441" i="157"/>
  <c r="DS353" i="157"/>
  <c r="DS248" i="157"/>
  <c r="DT248" i="157" s="1"/>
  <c r="DS162" i="157"/>
  <c r="DT162" i="157" s="1"/>
  <c r="AU441" i="157"/>
  <c r="AU353" i="157"/>
  <c r="AU248" i="157"/>
  <c r="AU162" i="157"/>
  <c r="AV162" i="157" s="1"/>
  <c r="CI440" i="157"/>
  <c r="CI352" i="157"/>
  <c r="CI247" i="157"/>
  <c r="CJ247" i="157" s="1"/>
  <c r="CI161" i="157"/>
  <c r="CJ161" i="157" s="1"/>
  <c r="AU440" i="157"/>
  <c r="AU352" i="157"/>
  <c r="AU247" i="157"/>
  <c r="AU161" i="157"/>
  <c r="AV161" i="157" s="1"/>
  <c r="EA438" i="157"/>
  <c r="EA350" i="157"/>
  <c r="EA245" i="157"/>
  <c r="EB245" i="157" s="1"/>
  <c r="EA159" i="157"/>
  <c r="EB159" i="157" s="1"/>
  <c r="CM438" i="157"/>
  <c r="CM350" i="157"/>
  <c r="CM245" i="157"/>
  <c r="CN245" i="157" s="1"/>
  <c r="CM159" i="157"/>
  <c r="CN159" i="157" s="1"/>
  <c r="G438" i="157"/>
  <c r="G350" i="157"/>
  <c r="G245" i="157"/>
  <c r="H245" i="157" s="1"/>
  <c r="G159" i="157"/>
  <c r="DW436" i="157"/>
  <c r="DW348" i="157"/>
  <c r="DW243" i="157"/>
  <c r="DX243" i="157" s="1"/>
  <c r="DW157" i="157"/>
  <c r="DX157" i="157" s="1"/>
  <c r="CE436" i="157"/>
  <c r="CE348" i="157"/>
  <c r="CE243" i="157"/>
  <c r="CE157" i="157"/>
  <c r="CF157" i="157" s="1"/>
  <c r="FC434" i="157"/>
  <c r="FC346" i="157"/>
  <c r="FC241" i="157"/>
  <c r="FD241" i="157" s="1"/>
  <c r="FC155" i="157"/>
  <c r="FD155" i="157" s="1"/>
  <c r="DO434" i="157"/>
  <c r="DO346" i="157"/>
  <c r="DO241" i="157"/>
  <c r="DO155" i="157"/>
  <c r="DP155" i="157" s="1"/>
  <c r="O434" i="157"/>
  <c r="O346" i="157"/>
  <c r="O241" i="157"/>
  <c r="P241" i="157" s="1"/>
  <c r="O155" i="157"/>
  <c r="P155" i="157" s="1"/>
  <c r="EY432" i="157"/>
  <c r="EY344" i="157"/>
  <c r="EY239" i="157"/>
  <c r="EY153" i="157"/>
  <c r="EZ153" i="157" s="1"/>
  <c r="BC432" i="157"/>
  <c r="BC344" i="157"/>
  <c r="BC239" i="157"/>
  <c r="BD239" i="157" s="1"/>
  <c r="BC153" i="157"/>
  <c r="BD153" i="157" s="1"/>
  <c r="K432" i="157"/>
  <c r="K344" i="157"/>
  <c r="K239" i="157"/>
  <c r="K153" i="157"/>
  <c r="L153" i="157" s="1"/>
  <c r="CI430" i="157"/>
  <c r="CI342" i="157"/>
  <c r="CI237" i="157"/>
  <c r="CJ237" i="157" s="1"/>
  <c r="CI151" i="157"/>
  <c r="CJ151" i="157" s="1"/>
  <c r="AU430" i="157"/>
  <c r="AU342" i="157"/>
  <c r="AU237" i="157"/>
  <c r="AU151" i="157"/>
  <c r="AV151" i="157" s="1"/>
  <c r="CQ428" i="157"/>
  <c r="CQ340" i="157"/>
  <c r="CQ235" i="157"/>
  <c r="CR235" i="157" s="1"/>
  <c r="CQ149" i="157"/>
  <c r="CR149" i="157" s="1"/>
  <c r="BC428" i="157"/>
  <c r="BC340" i="157"/>
  <c r="BC235" i="157"/>
  <c r="BD235" i="157" s="1"/>
  <c r="BC149" i="157"/>
  <c r="BD149" i="157" s="1"/>
  <c r="G428" i="157"/>
  <c r="G340" i="157"/>
  <c r="G235" i="157"/>
  <c r="G149" i="157"/>
  <c r="EY426" i="157"/>
  <c r="EY338" i="157"/>
  <c r="EY233" i="157"/>
  <c r="EY147" i="157"/>
  <c r="EZ147" i="157" s="1"/>
  <c r="AY426" i="157"/>
  <c r="AY338" i="157"/>
  <c r="AY233" i="157"/>
  <c r="AZ233" i="157" s="1"/>
  <c r="AY147" i="157"/>
  <c r="AZ147" i="157" s="1"/>
  <c r="K426" i="157"/>
  <c r="K338" i="157"/>
  <c r="K233" i="157"/>
  <c r="K147" i="157"/>
  <c r="L147" i="157" s="1"/>
  <c r="CQ425" i="157"/>
  <c r="CQ337" i="157"/>
  <c r="CQ232" i="157"/>
  <c r="CR232" i="157" s="1"/>
  <c r="CQ146" i="157"/>
  <c r="CR146" i="157" s="1"/>
  <c r="S425" i="157"/>
  <c r="S337" i="157"/>
  <c r="S232" i="157"/>
  <c r="T232" i="157" s="1"/>
  <c r="S146" i="157"/>
  <c r="T146" i="157" s="1"/>
  <c r="CA424" i="157"/>
  <c r="CA336" i="157"/>
  <c r="CA231" i="157"/>
  <c r="CA145" i="157"/>
  <c r="D336" i="157"/>
  <c r="E231" i="157"/>
  <c r="F231" i="157" s="1"/>
  <c r="ER335" i="157"/>
  <c r="ES230" i="157"/>
  <c r="ET230" i="157" s="1"/>
  <c r="EQ331" i="157"/>
  <c r="ET226" i="157"/>
  <c r="BW331" i="157"/>
  <c r="BZ226" i="157"/>
  <c r="C331" i="157"/>
  <c r="F226" i="157"/>
  <c r="C415" i="157"/>
  <c r="F415" i="157" s="1"/>
  <c r="F327" i="157"/>
  <c r="AN414" i="157"/>
  <c r="AO414" i="157" s="1"/>
  <c r="AO326" i="157"/>
  <c r="AP326" i="157" s="1"/>
  <c r="DH413" i="157"/>
  <c r="DI413" i="157" s="1"/>
  <c r="DI325" i="157"/>
  <c r="DJ325" i="157" s="1"/>
  <c r="GB412" i="157"/>
  <c r="GC412" i="157" s="1"/>
  <c r="GC324" i="157"/>
  <c r="DG410" i="157"/>
  <c r="DJ410" i="157" s="1"/>
  <c r="DJ322" i="157"/>
  <c r="EQ407" i="157"/>
  <c r="ET407" i="157" s="1"/>
  <c r="ET319" i="157"/>
  <c r="BW406" i="157"/>
  <c r="BZ406" i="157" s="1"/>
  <c r="BZ318" i="157"/>
  <c r="DG404" i="157"/>
  <c r="DJ404" i="157" s="1"/>
  <c r="DJ316" i="157"/>
  <c r="C401" i="157"/>
  <c r="F401" i="157" s="1"/>
  <c r="F313" i="157"/>
  <c r="AN400" i="157"/>
  <c r="AO400" i="157" s="1"/>
  <c r="AO312" i="157"/>
  <c r="AP312" i="157" s="1"/>
  <c r="DH399" i="157"/>
  <c r="DI399" i="157" s="1"/>
  <c r="DI311" i="157"/>
  <c r="DJ311" i="157" s="1"/>
  <c r="GB398" i="157"/>
  <c r="GC398" i="157" s="1"/>
  <c r="GC310" i="157"/>
  <c r="AN398" i="157"/>
  <c r="AO398" i="157" s="1"/>
  <c r="AO310" i="157"/>
  <c r="AP310" i="157" s="1"/>
  <c r="ER394" i="157"/>
  <c r="ES394" i="157" s="1"/>
  <c r="ES306" i="157"/>
  <c r="ET306" i="157" s="1"/>
  <c r="D394" i="157"/>
  <c r="E394" i="157" s="1"/>
  <c r="E306" i="157"/>
  <c r="F306" i="157" s="1"/>
  <c r="BX393" i="157"/>
  <c r="BY393" i="157" s="1"/>
  <c r="BY305" i="157"/>
  <c r="BZ305" i="157" s="1"/>
  <c r="ER392" i="157"/>
  <c r="ES392" i="157" s="1"/>
  <c r="ES304" i="157"/>
  <c r="ET304" i="157" s="1"/>
  <c r="D392" i="157"/>
  <c r="E392" i="157" s="1"/>
  <c r="E304" i="157"/>
  <c r="F304" i="157" s="1"/>
  <c r="BX391" i="157"/>
  <c r="BY391" i="157" s="1"/>
  <c r="BY303" i="157"/>
  <c r="BZ303" i="157" s="1"/>
  <c r="ER390" i="157"/>
  <c r="ES390" i="157" s="1"/>
  <c r="ES302" i="157"/>
  <c r="ET302" i="157" s="1"/>
  <c r="D390" i="157"/>
  <c r="E390" i="157" s="1"/>
  <c r="E302" i="157"/>
  <c r="F302" i="157" s="1"/>
  <c r="AN389" i="157"/>
  <c r="AO389" i="157" s="1"/>
  <c r="AO301" i="157"/>
  <c r="AP301" i="157" s="1"/>
  <c r="DH388" i="157"/>
  <c r="DI388" i="157" s="1"/>
  <c r="DI300" i="157"/>
  <c r="DJ300" i="157" s="1"/>
  <c r="GB387" i="157"/>
  <c r="GC387" i="157" s="1"/>
  <c r="GC299" i="157"/>
  <c r="AN387" i="157"/>
  <c r="AO387" i="157" s="1"/>
  <c r="AO299" i="157"/>
  <c r="EQ384" i="157"/>
  <c r="ET384" i="157" s="1"/>
  <c r="ET296" i="157"/>
  <c r="BW383" i="157"/>
  <c r="BZ383" i="157" s="1"/>
  <c r="BZ295" i="157"/>
  <c r="DG379" i="157"/>
  <c r="DJ379" i="157" s="1"/>
  <c r="DJ291" i="157"/>
  <c r="AY424" i="157"/>
  <c r="AY336" i="157"/>
  <c r="AY231" i="157"/>
  <c r="AY145" i="157"/>
  <c r="AZ145" i="157" s="1"/>
  <c r="AY423" i="157"/>
  <c r="AY335" i="157"/>
  <c r="AY230" i="157"/>
  <c r="AY144" i="157"/>
  <c r="AZ144" i="157" s="1"/>
  <c r="FA422" i="157"/>
  <c r="FA334" i="157"/>
  <c r="FA229" i="157"/>
  <c r="FA143" i="157"/>
  <c r="FB143" i="157" s="1"/>
  <c r="BE422" i="157"/>
  <c r="BE334" i="157"/>
  <c r="BE229" i="157"/>
  <c r="BE143" i="157"/>
  <c r="BF143" i="157" s="1"/>
  <c r="EY420" i="157"/>
  <c r="EY332" i="157"/>
  <c r="EY227" i="157"/>
  <c r="EY141" i="157"/>
  <c r="EZ141" i="157" s="1"/>
  <c r="AQ420" i="157"/>
  <c r="AQ332" i="157"/>
  <c r="AQ227" i="157"/>
  <c r="AQ141" i="157"/>
  <c r="AR141" i="157" s="1"/>
  <c r="BK55" i="157"/>
  <c r="BL55" i="157" s="1"/>
  <c r="BN55" i="157" s="1"/>
  <c r="BQ55" i="157" s="1"/>
  <c r="EA419" i="157"/>
  <c r="EA331" i="157"/>
  <c r="EA226" i="157"/>
  <c r="EA140" i="157"/>
  <c r="AY419" i="157"/>
  <c r="AY331" i="157"/>
  <c r="AY226" i="157"/>
  <c r="AY140" i="157"/>
  <c r="DS418" i="157"/>
  <c r="DS330" i="157"/>
  <c r="DS225" i="157"/>
  <c r="DS139" i="157"/>
  <c r="DT139" i="157" s="1"/>
  <c r="DY417" i="157"/>
  <c r="DY329" i="157"/>
  <c r="DY224" i="157"/>
  <c r="DZ224" i="157" s="1"/>
  <c r="DY138" i="157"/>
  <c r="DZ138" i="157" s="1"/>
  <c r="CM416" i="157"/>
  <c r="CM328" i="157"/>
  <c r="CM223" i="157"/>
  <c r="CN223" i="157" s="1"/>
  <c r="CM137" i="157"/>
  <c r="CN137" i="157" s="1"/>
  <c r="DW415" i="157"/>
  <c r="DW327" i="157"/>
  <c r="DW222" i="157"/>
  <c r="DX222" i="157" s="1"/>
  <c r="DW136" i="157"/>
  <c r="DX136" i="157" s="1"/>
  <c r="CM414" i="157"/>
  <c r="CM326" i="157"/>
  <c r="CM221" i="157"/>
  <c r="CN221" i="157" s="1"/>
  <c r="CM135" i="157"/>
  <c r="CN135" i="157" s="1"/>
  <c r="FE413" i="157"/>
  <c r="FE325" i="157"/>
  <c r="FE220" i="157"/>
  <c r="FF220" i="157" s="1"/>
  <c r="FE134" i="157"/>
  <c r="FF134" i="157" s="1"/>
  <c r="FG412" i="157"/>
  <c r="FG324" i="157"/>
  <c r="FG219" i="157"/>
  <c r="FH219" i="157" s="1"/>
  <c r="FG133" i="157"/>
  <c r="S412" i="157"/>
  <c r="S324" i="157"/>
  <c r="S219" i="157"/>
  <c r="T219" i="157" s="1"/>
  <c r="S133" i="157"/>
  <c r="CK411" i="157"/>
  <c r="CK323" i="157"/>
  <c r="CK218" i="157"/>
  <c r="CL218" i="157" s="1"/>
  <c r="CK132" i="157"/>
  <c r="CL132" i="157" s="1"/>
  <c r="BA410" i="157"/>
  <c r="BA322" i="157"/>
  <c r="BA217" i="157"/>
  <c r="BB217" i="157" s="1"/>
  <c r="BA131" i="157"/>
  <c r="BB131" i="157" s="1"/>
  <c r="K410" i="157"/>
  <c r="K322" i="157"/>
  <c r="K217" i="157"/>
  <c r="K131" i="157"/>
  <c r="L131" i="157" s="1"/>
  <c r="CC409" i="157"/>
  <c r="CC321" i="157"/>
  <c r="CC216" i="157"/>
  <c r="CD216" i="157" s="1"/>
  <c r="CC130" i="157"/>
  <c r="CD130" i="157" s="1"/>
  <c r="CC408" i="157"/>
  <c r="CC320" i="157"/>
  <c r="CC215" i="157"/>
  <c r="CD215" i="157" s="1"/>
  <c r="CC129" i="157"/>
  <c r="CD129" i="157" s="1"/>
  <c r="DO407" i="157"/>
  <c r="DO319" i="157"/>
  <c r="DO214" i="157"/>
  <c r="DO128" i="157"/>
  <c r="DP128" i="157" s="1"/>
  <c r="O406" i="157"/>
  <c r="O318" i="157"/>
  <c r="O213" i="157"/>
  <c r="P213" i="157" s="1"/>
  <c r="O127" i="157"/>
  <c r="P127" i="157" s="1"/>
  <c r="DM405" i="157"/>
  <c r="DM317" i="157"/>
  <c r="DM212" i="157"/>
  <c r="DN212" i="157" s="1"/>
  <c r="DM126" i="157"/>
  <c r="DN126" i="157" s="1"/>
  <c r="AS405" i="157"/>
  <c r="AS317" i="157"/>
  <c r="AS212" i="157"/>
  <c r="AT212" i="157" s="1"/>
  <c r="AS126" i="157"/>
  <c r="AT126" i="157" s="1"/>
  <c r="EW404" i="157"/>
  <c r="EW316" i="157"/>
  <c r="EW211" i="157"/>
  <c r="EX211" i="157" s="1"/>
  <c r="EW125" i="157"/>
  <c r="CC404" i="157"/>
  <c r="CC316" i="157"/>
  <c r="CC211" i="157"/>
  <c r="CD211" i="157" s="1"/>
  <c r="CC125" i="157"/>
  <c r="CD125" i="157" s="1"/>
  <c r="Q404" i="157"/>
  <c r="Q316" i="157"/>
  <c r="Q211" i="157"/>
  <c r="R211" i="157" s="1"/>
  <c r="Q125" i="157"/>
  <c r="DM403" i="157"/>
  <c r="DM315" i="157"/>
  <c r="DM210" i="157"/>
  <c r="DN210" i="157" s="1"/>
  <c r="DM124" i="157"/>
  <c r="DN124" i="157" s="1"/>
  <c r="AS403" i="157"/>
  <c r="AS315" i="157"/>
  <c r="AS210" i="157"/>
  <c r="AT210" i="157" s="1"/>
  <c r="AS124" i="157"/>
  <c r="AT124" i="157" s="1"/>
  <c r="DQ402" i="157"/>
  <c r="DQ314" i="157"/>
  <c r="DQ209" i="157"/>
  <c r="DR209" i="157" s="1"/>
  <c r="DQ123" i="157"/>
  <c r="DR123" i="157" s="1"/>
  <c r="AW402" i="157"/>
  <c r="AW314" i="157"/>
  <c r="AW209" i="157"/>
  <c r="AX209" i="157" s="1"/>
  <c r="AW123" i="157"/>
  <c r="DM399" i="157"/>
  <c r="DM311" i="157"/>
  <c r="DM206" i="157"/>
  <c r="DN206" i="157" s="1"/>
  <c r="DM120" i="157"/>
  <c r="DN120" i="157" s="1"/>
  <c r="AS399" i="157"/>
  <c r="AS311" i="157"/>
  <c r="AS206" i="157"/>
  <c r="AT206" i="157" s="1"/>
  <c r="AS120" i="157"/>
  <c r="AT120" i="157" s="1"/>
  <c r="I398" i="157"/>
  <c r="I310" i="157"/>
  <c r="I205" i="157"/>
  <c r="J205" i="157" s="1"/>
  <c r="I119" i="157"/>
  <c r="J119" i="157" s="1"/>
  <c r="CC396" i="157"/>
  <c r="CC308" i="157"/>
  <c r="CC203" i="157"/>
  <c r="CD203" i="157" s="1"/>
  <c r="CC117" i="157"/>
  <c r="CD117" i="157" s="1"/>
  <c r="I393" i="157"/>
  <c r="I305" i="157"/>
  <c r="I200" i="157"/>
  <c r="J200" i="157" s="1"/>
  <c r="I114" i="157"/>
  <c r="J114" i="157" s="1"/>
  <c r="AA28" i="157"/>
  <c r="FI388" i="157"/>
  <c r="FI300" i="157"/>
  <c r="FI195" i="157"/>
  <c r="FJ195" i="157" s="1"/>
  <c r="FI109" i="157"/>
  <c r="FJ109" i="157" s="1"/>
  <c r="M385" i="157"/>
  <c r="M297" i="157"/>
  <c r="M192" i="157"/>
  <c r="N192" i="157" s="1"/>
  <c r="M106" i="157"/>
  <c r="N106" i="157" s="1"/>
  <c r="BE382" i="157"/>
  <c r="BE294" i="157"/>
  <c r="BE189" i="157"/>
  <c r="BE103" i="157"/>
  <c r="BF103" i="157" s="1"/>
  <c r="CO380" i="157"/>
  <c r="CO292" i="157"/>
  <c r="CO187" i="157"/>
  <c r="CP187" i="157" s="1"/>
  <c r="CO101" i="157"/>
  <c r="AS442" i="157"/>
  <c r="AS354" i="157"/>
  <c r="AS249" i="157"/>
  <c r="AT249" i="157" s="1"/>
  <c r="AS163" i="157"/>
  <c r="AT163" i="157" s="1"/>
  <c r="AY442" i="157"/>
  <c r="AY354" i="157"/>
  <c r="AY249" i="157"/>
  <c r="AZ249" i="157" s="1"/>
  <c r="AY163" i="157"/>
  <c r="AZ163" i="157" s="1"/>
  <c r="Y441" i="157"/>
  <c r="Y353" i="157"/>
  <c r="Y248" i="157"/>
  <c r="Z248" i="157" s="1"/>
  <c r="Y162" i="157"/>
  <c r="Z162" i="157" s="1"/>
  <c r="M441" i="157"/>
  <c r="M353" i="157"/>
  <c r="M248" i="157"/>
  <c r="N248" i="157" s="1"/>
  <c r="M162" i="157"/>
  <c r="N162" i="157" s="1"/>
  <c r="K441" i="157"/>
  <c r="K353" i="157"/>
  <c r="K248" i="157"/>
  <c r="K162" i="157"/>
  <c r="L162" i="157" s="1"/>
  <c r="BA439" i="157"/>
  <c r="BA351" i="157"/>
  <c r="BA246" i="157"/>
  <c r="BB246" i="157" s="1"/>
  <c r="BA160" i="157"/>
  <c r="BB160" i="157" s="1"/>
  <c r="BG439" i="157"/>
  <c r="BG351" i="157"/>
  <c r="BG246" i="157"/>
  <c r="BH246" i="157" s="1"/>
  <c r="BG160" i="157"/>
  <c r="BH160" i="157" s="1"/>
  <c r="AU439" i="157"/>
  <c r="AU351" i="157"/>
  <c r="AU246" i="157"/>
  <c r="AU160" i="157"/>
  <c r="AV160" i="157" s="1"/>
  <c r="DU437" i="157"/>
  <c r="DU349" i="157"/>
  <c r="DU244" i="157"/>
  <c r="DV244" i="157" s="1"/>
  <c r="DU158" i="157"/>
  <c r="DV158" i="157" s="1"/>
  <c r="EA437" i="157"/>
  <c r="EA349" i="157"/>
  <c r="EA244" i="157"/>
  <c r="EB244" i="157" s="1"/>
  <c r="EA158" i="157"/>
  <c r="EB158" i="157" s="1"/>
  <c r="DW437" i="157"/>
  <c r="DW349" i="157"/>
  <c r="DW244" i="157"/>
  <c r="DX244" i="157" s="1"/>
  <c r="DW158" i="157"/>
  <c r="DX158" i="157" s="1"/>
  <c r="Y437" i="157"/>
  <c r="Y349" i="157"/>
  <c r="Y244" i="157"/>
  <c r="Z244" i="157" s="1"/>
  <c r="Y158" i="157"/>
  <c r="Z158" i="157" s="1"/>
  <c r="K437" i="157"/>
  <c r="K349" i="157"/>
  <c r="K244" i="157"/>
  <c r="K158" i="157"/>
  <c r="L158" i="157" s="1"/>
  <c r="CK435" i="157"/>
  <c r="CK347" i="157"/>
  <c r="CK242" i="157"/>
  <c r="CL242" i="157" s="1"/>
  <c r="CK156" i="157"/>
  <c r="CL156" i="157" s="1"/>
  <c r="CQ435" i="157"/>
  <c r="CQ347" i="157"/>
  <c r="CQ242" i="157"/>
  <c r="CR242" i="157" s="1"/>
  <c r="CQ156" i="157"/>
  <c r="CR156" i="157" s="1"/>
  <c r="CE435" i="157"/>
  <c r="CE347" i="157"/>
  <c r="CE242" i="157"/>
  <c r="CE156" i="157"/>
  <c r="CF156" i="157" s="1"/>
  <c r="DY431" i="157"/>
  <c r="DY343" i="157"/>
  <c r="DY238" i="157"/>
  <c r="DZ238" i="157" s="1"/>
  <c r="DY152" i="157"/>
  <c r="DZ152" i="157" s="1"/>
  <c r="DK431" i="157"/>
  <c r="DK343" i="157"/>
  <c r="DK238" i="157"/>
  <c r="DL238" i="157" s="1"/>
  <c r="DK152" i="157"/>
  <c r="DU429" i="157"/>
  <c r="DU341" i="157"/>
  <c r="DU236" i="157"/>
  <c r="DV236" i="157" s="1"/>
  <c r="DU150" i="157"/>
  <c r="DV150" i="157" s="1"/>
  <c r="EA429" i="157"/>
  <c r="EA341" i="157"/>
  <c r="EA236" i="157"/>
  <c r="EB236" i="157" s="1"/>
  <c r="EA150" i="157"/>
  <c r="EB150" i="157" s="1"/>
  <c r="DO429" i="157"/>
  <c r="DO341" i="157"/>
  <c r="DO236" i="157"/>
  <c r="DO150" i="157"/>
  <c r="DP150" i="157" s="1"/>
  <c r="DU427" i="157"/>
  <c r="DU339" i="157"/>
  <c r="DU234" i="157"/>
  <c r="DV234" i="157" s="1"/>
  <c r="DU148" i="157"/>
  <c r="DV148" i="157" s="1"/>
  <c r="EA427" i="157"/>
  <c r="EA339" i="157"/>
  <c r="EA234" i="157"/>
  <c r="EB234" i="157" s="1"/>
  <c r="EA148" i="157"/>
  <c r="EB148" i="157" s="1"/>
  <c r="DO427" i="157"/>
  <c r="DO339" i="157"/>
  <c r="DO234" i="157"/>
  <c r="DO148" i="157"/>
  <c r="DP148" i="157" s="1"/>
  <c r="FG424" i="157"/>
  <c r="FG336" i="157"/>
  <c r="FG231" i="157"/>
  <c r="FG145" i="157"/>
  <c r="FH145" i="157" s="1"/>
  <c r="FM424" i="157"/>
  <c r="FM336" i="157"/>
  <c r="FM231" i="157"/>
  <c r="FM145" i="157"/>
  <c r="FN145" i="157" s="1"/>
  <c r="FI424" i="157"/>
  <c r="FI336" i="157"/>
  <c r="FI231" i="157"/>
  <c r="FI145" i="157"/>
  <c r="FJ145" i="157" s="1"/>
  <c r="C230" i="157"/>
  <c r="AE144" i="157"/>
  <c r="F144" i="157"/>
  <c r="DK422" i="157"/>
  <c r="DK334" i="157"/>
  <c r="DK229" i="157"/>
  <c r="DK143" i="157"/>
  <c r="BC422" i="157"/>
  <c r="BC334" i="157"/>
  <c r="BC229" i="157"/>
  <c r="BC143" i="157"/>
  <c r="BD143" i="157" s="1"/>
  <c r="BG422" i="157"/>
  <c r="BG334" i="157"/>
  <c r="BG229" i="157"/>
  <c r="BG143" i="157"/>
  <c r="BH143" i="157" s="1"/>
  <c r="CC420" i="157"/>
  <c r="CC332" i="157"/>
  <c r="CC227" i="157"/>
  <c r="CC141" i="157"/>
  <c r="CD141" i="157" s="1"/>
  <c r="CU55" i="157"/>
  <c r="CV55" i="157" s="1"/>
  <c r="CX55" i="157" s="1"/>
  <c r="DA55" i="157" s="1"/>
  <c r="FE419" i="157"/>
  <c r="FE331" i="157"/>
  <c r="FE226" i="157"/>
  <c r="FE140" i="157"/>
  <c r="I419" i="157"/>
  <c r="I331" i="157"/>
  <c r="I226" i="157"/>
  <c r="I140" i="157"/>
  <c r="AA54" i="157"/>
  <c r="M419" i="157"/>
  <c r="M331" i="157"/>
  <c r="M226" i="157"/>
  <c r="M140" i="157"/>
  <c r="CO418" i="157"/>
  <c r="CO330" i="157"/>
  <c r="CO225" i="157"/>
  <c r="CO139" i="157"/>
  <c r="CP139" i="157" s="1"/>
  <c r="CS418" i="157"/>
  <c r="CS330" i="157"/>
  <c r="CS225" i="157"/>
  <c r="CS139" i="157"/>
  <c r="CT139" i="157" s="1"/>
  <c r="DO417" i="157"/>
  <c r="DO329" i="157"/>
  <c r="DO224" i="157"/>
  <c r="DO138" i="157"/>
  <c r="DP138" i="157" s="1"/>
  <c r="AY417" i="157"/>
  <c r="AY329" i="157"/>
  <c r="AY224" i="157"/>
  <c r="AZ224" i="157" s="1"/>
  <c r="AY138" i="157"/>
  <c r="AZ138" i="157" s="1"/>
  <c r="W417" i="157"/>
  <c r="W329" i="157"/>
  <c r="W224" i="157"/>
  <c r="X224" i="157" s="1"/>
  <c r="W138" i="157"/>
  <c r="X138" i="157" s="1"/>
  <c r="BG424" i="157"/>
  <c r="BG336" i="157"/>
  <c r="BG231" i="157"/>
  <c r="BG145" i="157"/>
  <c r="BH145" i="157" s="1"/>
  <c r="Q423" i="157"/>
  <c r="Q335" i="157"/>
  <c r="Q230" i="157"/>
  <c r="Q144" i="157"/>
  <c r="FC420" i="157"/>
  <c r="FC332" i="157"/>
  <c r="FC227" i="157"/>
  <c r="FC141" i="157"/>
  <c r="FD141" i="157" s="1"/>
  <c r="BC419" i="157"/>
  <c r="BC331" i="157"/>
  <c r="BC226" i="157"/>
  <c r="BC140" i="157"/>
  <c r="AU418" i="157"/>
  <c r="AU330" i="157"/>
  <c r="AU225" i="157"/>
  <c r="AU139" i="157"/>
  <c r="AV139" i="157" s="1"/>
  <c r="FI416" i="157"/>
  <c r="FI328" i="157"/>
  <c r="FI223" i="157"/>
  <c r="FJ223" i="157" s="1"/>
  <c r="FI137" i="157"/>
  <c r="FJ137" i="157" s="1"/>
  <c r="CG416" i="157"/>
  <c r="CG328" i="157"/>
  <c r="CG223" i="157"/>
  <c r="CH223" i="157" s="1"/>
  <c r="CG137" i="157"/>
  <c r="CH137" i="157" s="1"/>
  <c r="FA414" i="157"/>
  <c r="FA326" i="157"/>
  <c r="FA221" i="157"/>
  <c r="FB221" i="157" s="1"/>
  <c r="FA135" i="157"/>
  <c r="FB135" i="157" s="1"/>
  <c r="FG413" i="157"/>
  <c r="FG325" i="157"/>
  <c r="FG220" i="157"/>
  <c r="FH220" i="157" s="1"/>
  <c r="FG134" i="157"/>
  <c r="FH134" i="157" s="1"/>
  <c r="CE413" i="157"/>
  <c r="CE325" i="157"/>
  <c r="CE220" i="157"/>
  <c r="CE134" i="157"/>
  <c r="CF134" i="157" s="1"/>
  <c r="CO412" i="157"/>
  <c r="CO324" i="157"/>
  <c r="CO219" i="157"/>
  <c r="CP219" i="157" s="1"/>
  <c r="CO133" i="157"/>
  <c r="CP133" i="157" s="1"/>
  <c r="M412" i="157"/>
  <c r="M324" i="157"/>
  <c r="M219" i="157"/>
  <c r="N219" i="157" s="1"/>
  <c r="M133" i="157"/>
  <c r="DW410" i="157"/>
  <c r="DW322" i="157"/>
  <c r="DW217" i="157"/>
  <c r="DX217" i="157" s="1"/>
  <c r="DW131" i="157"/>
  <c r="DX131" i="157" s="1"/>
  <c r="AU410" i="157"/>
  <c r="AU322" i="157"/>
  <c r="AU217" i="157"/>
  <c r="AU131" i="157"/>
  <c r="AV131" i="157" s="1"/>
  <c r="FG409" i="157"/>
  <c r="FG321" i="157"/>
  <c r="FG216" i="157"/>
  <c r="FH216" i="157" s="1"/>
  <c r="FG130" i="157"/>
  <c r="FH130" i="157" s="1"/>
  <c r="CE409" i="157"/>
  <c r="CE321" i="157"/>
  <c r="CE216" i="157"/>
  <c r="CE130" i="157"/>
  <c r="CF130" i="157" s="1"/>
  <c r="CM408" i="157"/>
  <c r="CM320" i="157"/>
  <c r="CM215" i="157"/>
  <c r="CN215" i="157" s="1"/>
  <c r="CM129" i="157"/>
  <c r="CN129" i="157" s="1"/>
  <c r="K408" i="157"/>
  <c r="K320" i="157"/>
  <c r="K215" i="157"/>
  <c r="K129" i="157"/>
  <c r="L129" i="157" s="1"/>
  <c r="U406" i="157"/>
  <c r="U318" i="157"/>
  <c r="U213" i="157"/>
  <c r="V213" i="157" s="1"/>
  <c r="U127" i="157"/>
  <c r="V127" i="157" s="1"/>
  <c r="FC405" i="157"/>
  <c r="FC317" i="157"/>
  <c r="FC212" i="157"/>
  <c r="FD212" i="157" s="1"/>
  <c r="FC126" i="157"/>
  <c r="FD126" i="157" s="1"/>
  <c r="DO405" i="157"/>
  <c r="DO317" i="157"/>
  <c r="DO212" i="157"/>
  <c r="DO126" i="157"/>
  <c r="DP126" i="157" s="1"/>
  <c r="O405" i="157"/>
  <c r="O317" i="157"/>
  <c r="O212" i="157"/>
  <c r="P212" i="157" s="1"/>
  <c r="O126" i="157"/>
  <c r="P126" i="157" s="1"/>
  <c r="EY404" i="157"/>
  <c r="EY316" i="157"/>
  <c r="EY211" i="157"/>
  <c r="EY125" i="157"/>
  <c r="AY404" i="157"/>
  <c r="AY316" i="157"/>
  <c r="AY211" i="157"/>
  <c r="AZ211" i="157" s="1"/>
  <c r="AY125" i="157"/>
  <c r="AZ125" i="157" s="1"/>
  <c r="K404" i="157"/>
  <c r="K316" i="157"/>
  <c r="K211" i="157"/>
  <c r="K125" i="157"/>
  <c r="CI403" i="157"/>
  <c r="CI315" i="157"/>
  <c r="CI210" i="157"/>
  <c r="CJ210" i="157" s="1"/>
  <c r="CI124" i="157"/>
  <c r="CJ124" i="157" s="1"/>
  <c r="AU403" i="157"/>
  <c r="AU315" i="157"/>
  <c r="AU210" i="157"/>
  <c r="AU124" i="157"/>
  <c r="AV124" i="157" s="1"/>
  <c r="EA402" i="157"/>
  <c r="EA314" i="157"/>
  <c r="EA209" i="157"/>
  <c r="EB209" i="157" s="1"/>
  <c r="EA123" i="157"/>
  <c r="EB123" i="157" s="1"/>
  <c r="CM402" i="157"/>
  <c r="CM314" i="157"/>
  <c r="CM209" i="157"/>
  <c r="CN209" i="157" s="1"/>
  <c r="CM123" i="157"/>
  <c r="CN123" i="157" s="1"/>
  <c r="AQ402" i="157"/>
  <c r="AQ314" i="157"/>
  <c r="AQ209" i="157"/>
  <c r="AR209" i="157" s="1"/>
  <c r="AQ123" i="157"/>
  <c r="BK37" i="157"/>
  <c r="BL37" i="157" s="1"/>
  <c r="BN37" i="157" s="1"/>
  <c r="BQ37" i="157" s="1"/>
  <c r="CI399" i="157"/>
  <c r="CI311" i="157"/>
  <c r="CI206" i="157"/>
  <c r="CJ206" i="157" s="1"/>
  <c r="CI120" i="157"/>
  <c r="CJ120" i="157" s="1"/>
  <c r="AU399" i="157"/>
  <c r="AU311" i="157"/>
  <c r="AU206" i="157"/>
  <c r="AU120" i="157"/>
  <c r="AV120" i="157" s="1"/>
  <c r="EY398" i="157"/>
  <c r="EY310" i="157"/>
  <c r="EY205" i="157"/>
  <c r="EY119" i="157"/>
  <c r="K398" i="157"/>
  <c r="K310" i="157"/>
  <c r="K205" i="157"/>
  <c r="K119" i="157"/>
  <c r="L119" i="157" s="1"/>
  <c r="S394" i="157"/>
  <c r="S306" i="157"/>
  <c r="S201" i="157"/>
  <c r="S115" i="157"/>
  <c r="T115" i="157" s="1"/>
  <c r="K393" i="157"/>
  <c r="K305" i="157"/>
  <c r="K200" i="157"/>
  <c r="K114" i="157"/>
  <c r="L114" i="157" s="1"/>
  <c r="K391" i="157"/>
  <c r="K303" i="157"/>
  <c r="K198" i="157"/>
  <c r="K112" i="157"/>
  <c r="L112" i="157" s="1"/>
  <c r="AA26" i="157"/>
  <c r="FC389" i="157"/>
  <c r="FC301" i="157"/>
  <c r="FC196" i="157"/>
  <c r="FD196" i="157" s="1"/>
  <c r="FC110" i="157"/>
  <c r="FD110" i="157" s="1"/>
  <c r="CQ389" i="157"/>
  <c r="CQ301" i="157"/>
  <c r="CQ196" i="157"/>
  <c r="CR196" i="157" s="1"/>
  <c r="CQ110" i="157"/>
  <c r="CR110" i="157" s="1"/>
  <c r="FC388" i="157"/>
  <c r="FC300" i="157"/>
  <c r="FC195" i="157"/>
  <c r="FD195" i="157" s="1"/>
  <c r="FC109" i="157"/>
  <c r="FD109" i="157" s="1"/>
  <c r="CQ388" i="157"/>
  <c r="CQ300" i="157"/>
  <c r="CQ195" i="157"/>
  <c r="CR195" i="157" s="1"/>
  <c r="CQ109" i="157"/>
  <c r="AU388" i="157"/>
  <c r="AU300" i="157"/>
  <c r="AU195" i="157"/>
  <c r="AU109" i="157"/>
  <c r="AV109" i="157" s="1"/>
  <c r="DW387" i="157"/>
  <c r="DW299" i="157"/>
  <c r="DW194" i="157"/>
  <c r="DW108" i="157"/>
  <c r="DX108" i="157" s="1"/>
  <c r="S385" i="157"/>
  <c r="S297" i="157"/>
  <c r="S192" i="157"/>
  <c r="T192" i="157" s="1"/>
  <c r="S106" i="157"/>
  <c r="T106" i="157" s="1"/>
  <c r="Q384" i="157"/>
  <c r="Q296" i="157"/>
  <c r="Q191" i="157"/>
  <c r="R191" i="157" s="1"/>
  <c r="Q105" i="157"/>
  <c r="R105" i="157" s="1"/>
  <c r="G383" i="157"/>
  <c r="G295" i="157"/>
  <c r="G190" i="157"/>
  <c r="H190" i="157" s="1"/>
  <c r="G104" i="157"/>
  <c r="H104" i="157" s="1"/>
  <c r="AA18" i="157"/>
  <c r="DS382" i="157"/>
  <c r="DS294" i="157"/>
  <c r="DS189" i="157"/>
  <c r="DT189" i="157" s="1"/>
  <c r="DS103" i="157"/>
  <c r="DT103" i="157" s="1"/>
  <c r="BG382" i="157"/>
  <c r="BG294" i="157"/>
  <c r="BG189" i="157"/>
  <c r="BG103" i="157"/>
  <c r="BH103" i="157" s="1"/>
  <c r="S382" i="157"/>
  <c r="S294" i="157"/>
  <c r="S189" i="157"/>
  <c r="T189" i="157" s="1"/>
  <c r="S103" i="157"/>
  <c r="T103" i="157" s="1"/>
  <c r="EU380" i="157"/>
  <c r="EU292" i="157"/>
  <c r="EU187" i="157"/>
  <c r="EU101" i="157"/>
  <c r="FO15" i="157"/>
  <c r="FP15" i="157" s="1"/>
  <c r="FR15" i="157" s="1"/>
  <c r="FU15" i="157" s="1"/>
  <c r="CI380" i="157"/>
  <c r="CI292" i="157"/>
  <c r="CI187" i="157"/>
  <c r="CJ187" i="157" s="1"/>
  <c r="CI101" i="157"/>
  <c r="FK378" i="157"/>
  <c r="FK290" i="157"/>
  <c r="FK185" i="157"/>
  <c r="FL185" i="157" s="1"/>
  <c r="FK99" i="157"/>
  <c r="FL99" i="157" s="1"/>
  <c r="Q378" i="157"/>
  <c r="Q290" i="157"/>
  <c r="Q185" i="157"/>
  <c r="R185" i="157" s="1"/>
  <c r="Q99" i="157"/>
  <c r="R99" i="157" s="1"/>
  <c r="CA442" i="157"/>
  <c r="CA354" i="157"/>
  <c r="CA249" i="157"/>
  <c r="CA163" i="157"/>
  <c r="CO442" i="157"/>
  <c r="CO354" i="157"/>
  <c r="CO249" i="157"/>
  <c r="CP249" i="157" s="1"/>
  <c r="CO163" i="157"/>
  <c r="CP163" i="157" s="1"/>
  <c r="EU441" i="157"/>
  <c r="EU353" i="157"/>
  <c r="EU248" i="157"/>
  <c r="EU162" i="157"/>
  <c r="EV162" i="157" s="1"/>
  <c r="FI441" i="157"/>
  <c r="FI353" i="157"/>
  <c r="FI248" i="157"/>
  <c r="FJ248" i="157" s="1"/>
  <c r="FI162" i="157"/>
  <c r="FJ162" i="157" s="1"/>
  <c r="CE439" i="157"/>
  <c r="CE351" i="157"/>
  <c r="CE246" i="157"/>
  <c r="CE160" i="157"/>
  <c r="CF160" i="157" s="1"/>
  <c r="CK439" i="157"/>
  <c r="CK351" i="157"/>
  <c r="CK246" i="157"/>
  <c r="CL246" i="157" s="1"/>
  <c r="CK160" i="157"/>
  <c r="CL160" i="157" s="1"/>
  <c r="CQ439" i="157"/>
  <c r="CQ351" i="157"/>
  <c r="CQ246" i="157"/>
  <c r="CR246" i="157" s="1"/>
  <c r="CQ160" i="157"/>
  <c r="CR160" i="157" s="1"/>
  <c r="AQ438" i="157"/>
  <c r="AQ350" i="157"/>
  <c r="AQ245" i="157"/>
  <c r="AQ159" i="157"/>
  <c r="AR159" i="157" s="1"/>
  <c r="BE438" i="157"/>
  <c r="BE350" i="157"/>
  <c r="BE245" i="157"/>
  <c r="BF245" i="157" s="1"/>
  <c r="BE159" i="157"/>
  <c r="BF159" i="157" s="1"/>
  <c r="FG437" i="157"/>
  <c r="FG349" i="157"/>
  <c r="FG244" i="157"/>
  <c r="FH244" i="157" s="1"/>
  <c r="FG158" i="157"/>
  <c r="FH158" i="157" s="1"/>
  <c r="FM437" i="157"/>
  <c r="FM349" i="157"/>
  <c r="FM244" i="157"/>
  <c r="FN244" i="157" s="1"/>
  <c r="FM158" i="157"/>
  <c r="FN158" i="157" s="1"/>
  <c r="DQ435" i="157"/>
  <c r="DQ347" i="157"/>
  <c r="DQ242" i="157"/>
  <c r="DR242" i="157" s="1"/>
  <c r="DQ156" i="157"/>
  <c r="DR156" i="157" s="1"/>
  <c r="DW435" i="157"/>
  <c r="DW347" i="157"/>
  <c r="DW242" i="157"/>
  <c r="DX242" i="157" s="1"/>
  <c r="DW156" i="157"/>
  <c r="DX156" i="157" s="1"/>
  <c r="BI433" i="157"/>
  <c r="BI345" i="157"/>
  <c r="BI240" i="157"/>
  <c r="BJ240" i="157" s="1"/>
  <c r="BI154" i="157"/>
  <c r="BJ154" i="157" s="1"/>
  <c r="AW433" i="157"/>
  <c r="AW345" i="157"/>
  <c r="AW240" i="157"/>
  <c r="AX240" i="157" s="1"/>
  <c r="AW154" i="157"/>
  <c r="AX154" i="157" s="1"/>
  <c r="BC433" i="157"/>
  <c r="BC345" i="157"/>
  <c r="BC240" i="157"/>
  <c r="BD240" i="157" s="1"/>
  <c r="BC154" i="157"/>
  <c r="BD154" i="157" s="1"/>
  <c r="I431" i="157"/>
  <c r="I343" i="157"/>
  <c r="I238" i="157"/>
  <c r="J238" i="157" s="1"/>
  <c r="I152" i="157"/>
  <c r="J152" i="157" s="1"/>
  <c r="O431" i="157"/>
  <c r="O343" i="157"/>
  <c r="O238" i="157"/>
  <c r="P238" i="157" s="1"/>
  <c r="O152" i="157"/>
  <c r="P152" i="157" s="1"/>
  <c r="EU429" i="157"/>
  <c r="EU341" i="157"/>
  <c r="EU236" i="157"/>
  <c r="EU150" i="157"/>
  <c r="EV150" i="157" s="1"/>
  <c r="U429" i="157"/>
  <c r="U341" i="157"/>
  <c r="U236" i="157"/>
  <c r="V236" i="157" s="1"/>
  <c r="U150" i="157"/>
  <c r="V150" i="157" s="1"/>
  <c r="EW427" i="157"/>
  <c r="EW339" i="157"/>
  <c r="EW234" i="157"/>
  <c r="EX234" i="157" s="1"/>
  <c r="EW148" i="157"/>
  <c r="EX148" i="157" s="1"/>
  <c r="FO62" i="157"/>
  <c r="FP62" i="157" s="1"/>
  <c r="FR62" i="157" s="1"/>
  <c r="FU62" i="157" s="1"/>
  <c r="FC427" i="157"/>
  <c r="FC339" i="157"/>
  <c r="FC234" i="157"/>
  <c r="FD234" i="157" s="1"/>
  <c r="FC148" i="157"/>
  <c r="FD148" i="157" s="1"/>
  <c r="AU425" i="157"/>
  <c r="AU337" i="157"/>
  <c r="AU232" i="157"/>
  <c r="AU146" i="157"/>
  <c r="AV146" i="157" s="1"/>
  <c r="BA425" i="157"/>
  <c r="BA337" i="157"/>
  <c r="BA232" i="157"/>
  <c r="BB232" i="157" s="1"/>
  <c r="BA146" i="157"/>
  <c r="BB146" i="157" s="1"/>
  <c r="BG425" i="157"/>
  <c r="BG337" i="157"/>
  <c r="BG232" i="157"/>
  <c r="BH232" i="157" s="1"/>
  <c r="BG146" i="157"/>
  <c r="BH146" i="157" s="1"/>
  <c r="EW423" i="157"/>
  <c r="EW335" i="157"/>
  <c r="EW230" i="157"/>
  <c r="EW144" i="157"/>
  <c r="FO58" i="157"/>
  <c r="FP58" i="157" s="1"/>
  <c r="FR58" i="157" s="1"/>
  <c r="BE423" i="157"/>
  <c r="BE335" i="157"/>
  <c r="BE230" i="157"/>
  <c r="BE144" i="157"/>
  <c r="BF144" i="157" s="1"/>
  <c r="AS419" i="157"/>
  <c r="AS331" i="157"/>
  <c r="AS226" i="157"/>
  <c r="AS140" i="157"/>
  <c r="BK54" i="157"/>
  <c r="BL54" i="157" s="1"/>
  <c r="BN54" i="157" s="1"/>
  <c r="BQ54" i="157" s="1"/>
  <c r="DU418" i="157"/>
  <c r="DU330" i="157"/>
  <c r="DU225" i="157"/>
  <c r="DU139" i="157"/>
  <c r="DV139" i="157" s="1"/>
  <c r="GA166" i="157"/>
  <c r="GA194" i="157"/>
  <c r="DY410" i="157"/>
  <c r="DY322" i="157"/>
  <c r="DY217" i="157"/>
  <c r="DZ217" i="157" s="1"/>
  <c r="DY131" i="157"/>
  <c r="DZ131" i="157" s="1"/>
  <c r="AW410" i="157"/>
  <c r="AW322" i="157"/>
  <c r="AW217" i="157"/>
  <c r="AX217" i="157" s="1"/>
  <c r="AW131" i="157"/>
  <c r="AX131" i="157" s="1"/>
  <c r="M406" i="157"/>
  <c r="M318" i="157"/>
  <c r="M213" i="157"/>
  <c r="N213" i="157" s="1"/>
  <c r="M127" i="157"/>
  <c r="N127" i="157" s="1"/>
  <c r="DQ405" i="157"/>
  <c r="DQ317" i="157"/>
  <c r="DQ212" i="157"/>
  <c r="DR212" i="157" s="1"/>
  <c r="DQ126" i="157"/>
  <c r="DR126" i="157" s="1"/>
  <c r="U404" i="157"/>
  <c r="U316" i="157"/>
  <c r="U211" i="157"/>
  <c r="V211" i="157" s="1"/>
  <c r="U125" i="157"/>
  <c r="DQ403" i="157"/>
  <c r="DQ315" i="157"/>
  <c r="DQ210" i="157"/>
  <c r="DR210" i="157" s="1"/>
  <c r="DQ124" i="157"/>
  <c r="DR124" i="157" s="1"/>
  <c r="M391" i="157"/>
  <c r="M303" i="157"/>
  <c r="M198" i="157"/>
  <c r="N198" i="157" s="1"/>
  <c r="M112" i="157"/>
  <c r="N112" i="157" s="1"/>
  <c r="FM389" i="157"/>
  <c r="FM301" i="157"/>
  <c r="FM196" i="157"/>
  <c r="FN196" i="157" s="1"/>
  <c r="FM110" i="157"/>
  <c r="FN110" i="157" s="1"/>
  <c r="DY387" i="157"/>
  <c r="DY299" i="157"/>
  <c r="DY194" i="157"/>
  <c r="DY108" i="157"/>
  <c r="DZ108" i="157" s="1"/>
  <c r="CK387" i="157"/>
  <c r="CK299" i="157"/>
  <c r="CK194" i="157"/>
  <c r="CK108" i="157"/>
  <c r="CL108" i="157" s="1"/>
  <c r="AW387" i="157"/>
  <c r="AW299" i="157"/>
  <c r="AW194" i="157"/>
  <c r="AW108" i="157"/>
  <c r="AX108" i="157" s="1"/>
  <c r="O383" i="157"/>
  <c r="O295" i="157"/>
  <c r="O190" i="157"/>
  <c r="P190" i="157" s="1"/>
  <c r="O104" i="157"/>
  <c r="P104" i="157" s="1"/>
  <c r="EC382" i="157"/>
  <c r="EC294" i="157"/>
  <c r="EC189" i="157"/>
  <c r="ED189" i="157" s="1"/>
  <c r="EC103" i="157"/>
  <c r="ED103" i="157" s="1"/>
  <c r="U382" i="157"/>
  <c r="U294" i="157"/>
  <c r="U189" i="157"/>
  <c r="V189" i="157" s="1"/>
  <c r="U103" i="157"/>
  <c r="V103" i="157" s="1"/>
  <c r="EW380" i="157"/>
  <c r="EW292" i="157"/>
  <c r="EW187" i="157"/>
  <c r="EX187" i="157" s="1"/>
  <c r="EW101" i="157"/>
  <c r="EX101" i="157" s="1"/>
  <c r="FM378" i="157"/>
  <c r="FM290" i="157"/>
  <c r="FM185" i="157"/>
  <c r="FN185" i="157" s="1"/>
  <c r="FM99" i="157"/>
  <c r="FN99" i="157" s="1"/>
  <c r="M378" i="157"/>
  <c r="M290" i="157"/>
  <c r="M185" i="157"/>
  <c r="N185" i="157" s="1"/>
  <c r="M99" i="157"/>
  <c r="N99" i="157" s="1"/>
  <c r="CS441" i="157"/>
  <c r="CS353" i="157"/>
  <c r="CS248" i="157"/>
  <c r="CT248" i="157" s="1"/>
  <c r="CS162" i="157"/>
  <c r="CT162" i="157" s="1"/>
  <c r="DM439" i="157"/>
  <c r="DM351" i="157"/>
  <c r="DM246" i="157"/>
  <c r="DN246" i="157" s="1"/>
  <c r="DM160" i="157"/>
  <c r="DN160" i="157" s="1"/>
  <c r="DS439" i="157"/>
  <c r="DS351" i="157"/>
  <c r="DS246" i="157"/>
  <c r="DT246" i="157" s="1"/>
  <c r="DS160" i="157"/>
  <c r="DT160" i="157" s="1"/>
  <c r="AB68" i="157"/>
  <c r="AD68" i="157" s="1"/>
  <c r="BK40" i="157"/>
  <c r="BL40" i="157" s="1"/>
  <c r="BN40" i="157" s="1"/>
  <c r="BQ40" i="157" s="1"/>
  <c r="CU39" i="157"/>
  <c r="CV39" i="157" s="1"/>
  <c r="CX39" i="157" s="1"/>
  <c r="DA39" i="157" s="1"/>
  <c r="EE38" i="157"/>
  <c r="EF38" i="157" s="1"/>
  <c r="EH38" i="157" s="1"/>
  <c r="EK38" i="157" s="1"/>
  <c r="EE34" i="157"/>
  <c r="EF34" i="157" s="1"/>
  <c r="EH34" i="157" s="1"/>
  <c r="EK34" i="157" s="1"/>
  <c r="CU31" i="157"/>
  <c r="CV31" i="157" s="1"/>
  <c r="CX31" i="157" s="1"/>
  <c r="DA31" i="157" s="1"/>
  <c r="CU77" i="157"/>
  <c r="CV77" i="157" s="1"/>
  <c r="CX77" i="157" s="1"/>
  <c r="DA77" i="157" s="1"/>
  <c r="FO76" i="157"/>
  <c r="FP76" i="157" s="1"/>
  <c r="FR76" i="157" s="1"/>
  <c r="BK73" i="157"/>
  <c r="BL73" i="157" s="1"/>
  <c r="BN73" i="157" s="1"/>
  <c r="GD110" i="157"/>
  <c r="CT103" i="157"/>
  <c r="CL103" i="157"/>
  <c r="CD103" i="157"/>
  <c r="GD102" i="157"/>
  <c r="GD100" i="157"/>
  <c r="BZ164" i="157"/>
  <c r="EA441" i="157"/>
  <c r="EA353" i="157"/>
  <c r="EA248" i="157"/>
  <c r="EB248" i="157" s="1"/>
  <c r="EA162" i="157"/>
  <c r="EB162" i="157" s="1"/>
  <c r="BC441" i="157"/>
  <c r="BC353" i="157"/>
  <c r="BC248" i="157"/>
  <c r="BD248" i="157" s="1"/>
  <c r="BC162" i="157"/>
  <c r="BD162" i="157" s="1"/>
  <c r="EU440" i="157"/>
  <c r="EU352" i="157"/>
  <c r="EU247" i="157"/>
  <c r="EU161" i="157"/>
  <c r="EV161" i="157" s="1"/>
  <c r="CQ440" i="157"/>
  <c r="CQ352" i="157"/>
  <c r="CQ247" i="157"/>
  <c r="CR247" i="157" s="1"/>
  <c r="CQ161" i="157"/>
  <c r="CR161" i="157" s="1"/>
  <c r="BC440" i="157"/>
  <c r="BC352" i="157"/>
  <c r="BC247" i="157"/>
  <c r="BD247" i="157" s="1"/>
  <c r="BC161" i="157"/>
  <c r="BD161" i="157" s="1"/>
  <c r="G440" i="157"/>
  <c r="G352" i="157"/>
  <c r="G247" i="157"/>
  <c r="G161" i="157"/>
  <c r="EY438" i="157"/>
  <c r="EY350" i="157"/>
  <c r="EY245" i="157"/>
  <c r="EY159" i="157"/>
  <c r="EZ159" i="157" s="1"/>
  <c r="CZ73" i="157"/>
  <c r="DA73" i="157" s="1"/>
  <c r="O438" i="157"/>
  <c r="O350" i="157"/>
  <c r="O245" i="157"/>
  <c r="P245" i="157" s="1"/>
  <c r="O159" i="157"/>
  <c r="P159" i="157" s="1"/>
  <c r="AU437" i="157"/>
  <c r="AU349" i="157"/>
  <c r="AU244" i="157"/>
  <c r="AU158" i="157"/>
  <c r="AV158" i="157" s="1"/>
  <c r="CM436" i="157"/>
  <c r="CM348" i="157"/>
  <c r="CM243" i="157"/>
  <c r="CN243" i="157" s="1"/>
  <c r="CM157" i="157"/>
  <c r="CN157" i="157" s="1"/>
  <c r="AU436" i="157"/>
  <c r="AU348" i="157"/>
  <c r="AU243" i="157"/>
  <c r="AU157" i="157"/>
  <c r="AV157" i="157" s="1"/>
  <c r="FK434" i="157"/>
  <c r="FK346" i="157"/>
  <c r="FK241" i="157"/>
  <c r="FL241" i="157" s="1"/>
  <c r="FK155" i="157"/>
  <c r="FL155" i="157" s="1"/>
  <c r="DW434" i="157"/>
  <c r="DW346" i="157"/>
  <c r="DW241" i="157"/>
  <c r="DX241" i="157" s="1"/>
  <c r="DW155" i="157"/>
  <c r="DX155" i="157" s="1"/>
  <c r="CA434" i="157"/>
  <c r="CA346" i="157"/>
  <c r="CA241" i="157"/>
  <c r="CB241" i="157" s="1"/>
  <c r="CA155" i="157"/>
  <c r="W434" i="157"/>
  <c r="W346" i="157"/>
  <c r="W241" i="157"/>
  <c r="X241" i="157" s="1"/>
  <c r="W155" i="157"/>
  <c r="X155" i="157" s="1"/>
  <c r="FG432" i="157"/>
  <c r="FG344" i="157"/>
  <c r="FG239" i="157"/>
  <c r="FH239" i="157" s="1"/>
  <c r="FG153" i="157"/>
  <c r="FH153" i="157" s="1"/>
  <c r="DO432" i="157"/>
  <c r="DO344" i="157"/>
  <c r="DO239" i="157"/>
  <c r="DO153" i="157"/>
  <c r="DP153" i="157" s="1"/>
  <c r="S432" i="157"/>
  <c r="S344" i="157"/>
  <c r="S239" i="157"/>
  <c r="T239" i="157" s="1"/>
  <c r="S153" i="157"/>
  <c r="T153" i="157" s="1"/>
  <c r="EU430" i="157"/>
  <c r="EU342" i="157"/>
  <c r="EU237" i="157"/>
  <c r="EU151" i="157"/>
  <c r="FO65" i="157"/>
  <c r="FP65" i="157" s="1"/>
  <c r="FR65" i="157" s="1"/>
  <c r="FU65" i="157" s="1"/>
  <c r="CQ430" i="157"/>
  <c r="CQ342" i="157"/>
  <c r="CQ237" i="157"/>
  <c r="CR237" i="157" s="1"/>
  <c r="CQ151" i="157"/>
  <c r="CR151" i="157" s="1"/>
  <c r="BC430" i="157"/>
  <c r="BC342" i="157"/>
  <c r="BC237" i="157"/>
  <c r="BD237" i="157" s="1"/>
  <c r="BC151" i="157"/>
  <c r="BD151" i="157" s="1"/>
  <c r="G430" i="157"/>
  <c r="G342" i="157"/>
  <c r="G237" i="157"/>
  <c r="G151" i="157"/>
  <c r="DO428" i="157"/>
  <c r="DO340" i="157"/>
  <c r="DO235" i="157"/>
  <c r="DO149" i="157"/>
  <c r="DP149" i="157" s="1"/>
  <c r="O428" i="157"/>
  <c r="O340" i="157"/>
  <c r="O235" i="157"/>
  <c r="P235" i="157" s="1"/>
  <c r="O149" i="157"/>
  <c r="P149" i="157" s="1"/>
  <c r="FG426" i="157"/>
  <c r="FG338" i="157"/>
  <c r="FG233" i="157"/>
  <c r="FH233" i="157" s="1"/>
  <c r="FG147" i="157"/>
  <c r="FH147" i="157" s="1"/>
  <c r="DK426" i="157"/>
  <c r="DK338" i="157"/>
  <c r="DK233" i="157"/>
  <c r="DK147" i="157"/>
  <c r="DL147" i="157" s="1"/>
  <c r="BG426" i="157"/>
  <c r="BG338" i="157"/>
  <c r="BG233" i="157"/>
  <c r="BH233" i="157" s="1"/>
  <c r="BG147" i="157"/>
  <c r="BH147" i="157" s="1"/>
  <c r="S426" i="157"/>
  <c r="S338" i="157"/>
  <c r="S233" i="157"/>
  <c r="T233" i="157" s="1"/>
  <c r="S147" i="157"/>
  <c r="T147" i="157" s="1"/>
  <c r="EY425" i="157"/>
  <c r="EY337" i="157"/>
  <c r="EY232" i="157"/>
  <c r="EY146" i="157"/>
  <c r="EZ146" i="157" s="1"/>
  <c r="CI424" i="157"/>
  <c r="CI336" i="157"/>
  <c r="CI231" i="157"/>
  <c r="CI145" i="157"/>
  <c r="CJ145" i="157" s="1"/>
  <c r="GD145" i="157"/>
  <c r="V145" i="157"/>
  <c r="N145" i="157"/>
  <c r="FL144" i="157"/>
  <c r="EV144" i="157"/>
  <c r="EX144" i="157"/>
  <c r="FL140" i="157"/>
  <c r="FD140" i="157"/>
  <c r="EZ140" i="157"/>
  <c r="EV140" i="157"/>
  <c r="FF140" i="157"/>
  <c r="CR140" i="157"/>
  <c r="X140" i="157"/>
  <c r="P140" i="157"/>
  <c r="L140" i="157"/>
  <c r="H140" i="157"/>
  <c r="N140" i="157"/>
  <c r="J140" i="157"/>
  <c r="GD140" i="157"/>
  <c r="AM418" i="157"/>
  <c r="AP418" i="157" s="1"/>
  <c r="AP330" i="157"/>
  <c r="ER416" i="157"/>
  <c r="ES416" i="157" s="1"/>
  <c r="ES328" i="157"/>
  <c r="ET328" i="157" s="1"/>
  <c r="D416" i="157"/>
  <c r="E416" i="157" s="1"/>
  <c r="E328" i="157"/>
  <c r="F328" i="157" s="1"/>
  <c r="DG412" i="157"/>
  <c r="DJ412" i="157" s="1"/>
  <c r="DJ324" i="157"/>
  <c r="AM412" i="157"/>
  <c r="AM371" i="157"/>
  <c r="AP324" i="157"/>
  <c r="AM410" i="157"/>
  <c r="AP410" i="157" s="1"/>
  <c r="AP322" i="157"/>
  <c r="ER408" i="157"/>
  <c r="ES408" i="157" s="1"/>
  <c r="ES320" i="157"/>
  <c r="ET320" i="157" s="1"/>
  <c r="BW407" i="157"/>
  <c r="BZ407" i="157" s="1"/>
  <c r="BZ319" i="157"/>
  <c r="C406" i="157"/>
  <c r="F406" i="157" s="1"/>
  <c r="F318" i="157"/>
  <c r="AN405" i="157"/>
  <c r="AO405" i="157" s="1"/>
  <c r="AO317" i="157"/>
  <c r="AP317" i="157" s="1"/>
  <c r="AM404" i="157"/>
  <c r="AP404" i="157" s="1"/>
  <c r="AP316" i="157"/>
  <c r="BX403" i="157"/>
  <c r="BY403" i="157" s="1"/>
  <c r="BY315" i="157"/>
  <c r="BZ315" i="157" s="1"/>
  <c r="ER402" i="157"/>
  <c r="ES402" i="157" s="1"/>
  <c r="ES314" i="157"/>
  <c r="ET314" i="157" s="1"/>
  <c r="D402" i="157"/>
  <c r="E402" i="157" s="1"/>
  <c r="E314" i="157"/>
  <c r="F314" i="157" s="1"/>
  <c r="EQ396" i="157"/>
  <c r="ET396" i="157" s="1"/>
  <c r="ET308" i="157"/>
  <c r="EQ389" i="157"/>
  <c r="ET389" i="157" s="1"/>
  <c r="ET301" i="157"/>
  <c r="EQ385" i="157"/>
  <c r="ET385" i="157" s="1"/>
  <c r="ET297" i="157"/>
  <c r="BW384" i="157"/>
  <c r="BZ384" i="157" s="1"/>
  <c r="BZ296" i="157"/>
  <c r="C383" i="157"/>
  <c r="F383" i="157" s="1"/>
  <c r="F295" i="157"/>
  <c r="AN382" i="157"/>
  <c r="AO382" i="157" s="1"/>
  <c r="AO294" i="157"/>
  <c r="AP294" i="157" s="1"/>
  <c r="DH381" i="157"/>
  <c r="DI381" i="157" s="1"/>
  <c r="DI293" i="157"/>
  <c r="DJ293" i="157" s="1"/>
  <c r="GB380" i="157"/>
  <c r="GC380" i="157" s="1"/>
  <c r="GC292" i="157"/>
  <c r="AN380" i="157"/>
  <c r="AO380" i="157" s="1"/>
  <c r="AO292" i="157"/>
  <c r="AP292" i="157" s="1"/>
  <c r="AM379" i="157"/>
  <c r="AP379" i="157" s="1"/>
  <c r="AP291" i="157"/>
  <c r="DG253" i="157"/>
  <c r="DG250" i="157"/>
  <c r="DG289" i="157"/>
  <c r="DJ184" i="157"/>
  <c r="DW424" i="157"/>
  <c r="DW336" i="157"/>
  <c r="DW231" i="157"/>
  <c r="DW145" i="157"/>
  <c r="FC423" i="157"/>
  <c r="FC335" i="157"/>
  <c r="FC230" i="157"/>
  <c r="FC144" i="157"/>
  <c r="FD144" i="157" s="1"/>
  <c r="CA423" i="157"/>
  <c r="CA335" i="157"/>
  <c r="CA230" i="157"/>
  <c r="CA144" i="157"/>
  <c r="CB144" i="157" s="1"/>
  <c r="CU58" i="157"/>
  <c r="CV58" i="157" s="1"/>
  <c r="CX58" i="157" s="1"/>
  <c r="CG422" i="157"/>
  <c r="CG334" i="157"/>
  <c r="CG229" i="157"/>
  <c r="CG143" i="157"/>
  <c r="CH143" i="157" s="1"/>
  <c r="FV55" i="157"/>
  <c r="FW55" i="157" s="1"/>
  <c r="BG420" i="157"/>
  <c r="BG332" i="157"/>
  <c r="BG227" i="157"/>
  <c r="BG141" i="157"/>
  <c r="BH141" i="157" s="1"/>
  <c r="FG419" i="157"/>
  <c r="FG331" i="157"/>
  <c r="FG226" i="157"/>
  <c r="FG140" i="157"/>
  <c r="FH140" i="157" s="1"/>
  <c r="CE419" i="157"/>
  <c r="CE331" i="157"/>
  <c r="CE226" i="157"/>
  <c r="CE140" i="157"/>
  <c r="CF140" i="157" s="1"/>
  <c r="EY418" i="157"/>
  <c r="EY330" i="157"/>
  <c r="EY225" i="157"/>
  <c r="EY139" i="157"/>
  <c r="EZ139" i="157" s="1"/>
  <c r="AQ418" i="157"/>
  <c r="AQ330" i="157"/>
  <c r="AQ225" i="157"/>
  <c r="AQ139" i="157"/>
  <c r="FA417" i="157"/>
  <c r="FA329" i="157"/>
  <c r="FA224" i="157"/>
  <c r="FB224" i="157" s="1"/>
  <c r="FA138" i="157"/>
  <c r="FB138" i="157" s="1"/>
  <c r="BE417" i="157"/>
  <c r="BE329" i="157"/>
  <c r="BE224" i="157"/>
  <c r="BF224" i="157" s="1"/>
  <c r="BE138" i="157"/>
  <c r="BF138" i="157" s="1"/>
  <c r="EY416" i="157"/>
  <c r="EY328" i="157"/>
  <c r="EY223" i="157"/>
  <c r="EY137" i="157"/>
  <c r="EZ137" i="157" s="1"/>
  <c r="K416" i="157"/>
  <c r="K328" i="157"/>
  <c r="K223" i="157"/>
  <c r="K137" i="157"/>
  <c r="L137" i="157" s="1"/>
  <c r="EY414" i="157"/>
  <c r="EY326" i="157"/>
  <c r="EY221" i="157"/>
  <c r="EY135" i="157"/>
  <c r="EZ135" i="157" s="1"/>
  <c r="K414" i="157"/>
  <c r="K326" i="157"/>
  <c r="K221" i="157"/>
  <c r="K135" i="157"/>
  <c r="CC413" i="157"/>
  <c r="CC325" i="157"/>
  <c r="CC220" i="157"/>
  <c r="CD220" i="157" s="1"/>
  <c r="CC134" i="157"/>
  <c r="CD134" i="157" s="1"/>
  <c r="CE412" i="157"/>
  <c r="CE324" i="157"/>
  <c r="CE219" i="157"/>
  <c r="CE133" i="157"/>
  <c r="CF133" i="157" s="1"/>
  <c r="EW411" i="157"/>
  <c r="EW323" i="157"/>
  <c r="EW218" i="157"/>
  <c r="EX218" i="157" s="1"/>
  <c r="EW132" i="157"/>
  <c r="EX132" i="157" s="1"/>
  <c r="DM410" i="157"/>
  <c r="DM322" i="157"/>
  <c r="DM217" i="157"/>
  <c r="DN217" i="157" s="1"/>
  <c r="DM131" i="157"/>
  <c r="DN131" i="157" s="1"/>
  <c r="Q410" i="157"/>
  <c r="Q322" i="157"/>
  <c r="Q217" i="157"/>
  <c r="R217" i="157" s="1"/>
  <c r="Q131" i="157"/>
  <c r="R131" i="157" s="1"/>
  <c r="CK409" i="157"/>
  <c r="CK321" i="157"/>
  <c r="CK216" i="157"/>
  <c r="CL216" i="157" s="1"/>
  <c r="CK130" i="157"/>
  <c r="CL130" i="157" s="1"/>
  <c r="CK408" i="157"/>
  <c r="CK320" i="157"/>
  <c r="CK215" i="157"/>
  <c r="CL215" i="157" s="1"/>
  <c r="CK129" i="157"/>
  <c r="CL129" i="157" s="1"/>
  <c r="DW407" i="157"/>
  <c r="DW319" i="157"/>
  <c r="DW214" i="157"/>
  <c r="DX214" i="157" s="1"/>
  <c r="DW128" i="157"/>
  <c r="DX128" i="157" s="1"/>
  <c r="DU405" i="157"/>
  <c r="DU317" i="157"/>
  <c r="DU212" i="157"/>
  <c r="DV212" i="157" s="1"/>
  <c r="DU126" i="157"/>
  <c r="DV126" i="157" s="1"/>
  <c r="BA405" i="157"/>
  <c r="BA317" i="157"/>
  <c r="BA212" i="157"/>
  <c r="BB212" i="157" s="1"/>
  <c r="BA126" i="157"/>
  <c r="BB126" i="157" s="1"/>
  <c r="FE404" i="157"/>
  <c r="FE316" i="157"/>
  <c r="FE211" i="157"/>
  <c r="FF211" i="157" s="1"/>
  <c r="FE125" i="157"/>
  <c r="CK404" i="157"/>
  <c r="CK316" i="157"/>
  <c r="CK211" i="157"/>
  <c r="CL211" i="157" s="1"/>
  <c r="CK125" i="157"/>
  <c r="CL125" i="157" s="1"/>
  <c r="Y404" i="157"/>
  <c r="Y316" i="157"/>
  <c r="Y211" i="157"/>
  <c r="Z211" i="157" s="1"/>
  <c r="GX211" i="157" s="1"/>
  <c r="Y125" i="157"/>
  <c r="DU403" i="157"/>
  <c r="DU315" i="157"/>
  <c r="DU210" i="157"/>
  <c r="DV210" i="157" s="1"/>
  <c r="DU124" i="157"/>
  <c r="DV124" i="157" s="1"/>
  <c r="BA403" i="157"/>
  <c r="BA315" i="157"/>
  <c r="BA210" i="157"/>
  <c r="BB210" i="157" s="1"/>
  <c r="BA124" i="157"/>
  <c r="BB124" i="157" s="1"/>
  <c r="DY402" i="157"/>
  <c r="DY314" i="157"/>
  <c r="DY209" i="157"/>
  <c r="DZ209" i="157" s="1"/>
  <c r="DY123" i="157"/>
  <c r="DZ123" i="157" s="1"/>
  <c r="BE402" i="157"/>
  <c r="BE314" i="157"/>
  <c r="BE209" i="157"/>
  <c r="BF209" i="157" s="1"/>
  <c r="BE123" i="157"/>
  <c r="DU399" i="157"/>
  <c r="DU311" i="157"/>
  <c r="DU206" i="157"/>
  <c r="DV206" i="157" s="1"/>
  <c r="DU120" i="157"/>
  <c r="DV120" i="157" s="1"/>
  <c r="BA399" i="157"/>
  <c r="BA311" i="157"/>
  <c r="BA206" i="157"/>
  <c r="BB206" i="157" s="1"/>
  <c r="BA120" i="157"/>
  <c r="BB120" i="157" s="1"/>
  <c r="O398" i="157"/>
  <c r="O310" i="157"/>
  <c r="O205" i="157"/>
  <c r="P205" i="157" s="1"/>
  <c r="O119" i="157"/>
  <c r="P119" i="157" s="1"/>
  <c r="CK396" i="157"/>
  <c r="CK308" i="157"/>
  <c r="CK203" i="157"/>
  <c r="CL203" i="157" s="1"/>
  <c r="CK117" i="157"/>
  <c r="CL117" i="157" s="1"/>
  <c r="Q393" i="157"/>
  <c r="Q305" i="157"/>
  <c r="Q200" i="157"/>
  <c r="R200" i="157" s="1"/>
  <c r="Q114" i="157"/>
  <c r="R114" i="157" s="1"/>
  <c r="CG389" i="157"/>
  <c r="CG301" i="157"/>
  <c r="CG196" i="157"/>
  <c r="CH196" i="157" s="1"/>
  <c r="CG110" i="157"/>
  <c r="CH110" i="157" s="1"/>
  <c r="CG388" i="157"/>
  <c r="CG300" i="157"/>
  <c r="CG195" i="157"/>
  <c r="CH195" i="157" s="1"/>
  <c r="CG109" i="157"/>
  <c r="DQ382" i="157"/>
  <c r="DQ294" i="157"/>
  <c r="DQ189" i="157"/>
  <c r="DR189" i="157" s="1"/>
  <c r="DQ103" i="157"/>
  <c r="DR103" i="157" s="1"/>
  <c r="FA380" i="157"/>
  <c r="FA292" i="157"/>
  <c r="FA187" i="157"/>
  <c r="FB187" i="157" s="1"/>
  <c r="FA101" i="157"/>
  <c r="FB101" i="157" s="1"/>
  <c r="FA378" i="157"/>
  <c r="FA290" i="157"/>
  <c r="FA185" i="157"/>
  <c r="FB185" i="157" s="1"/>
  <c r="FA99" i="157"/>
  <c r="FB99" i="157" s="1"/>
  <c r="BE442" i="157"/>
  <c r="BE354" i="157"/>
  <c r="BE249" i="157"/>
  <c r="BF249" i="157" s="1"/>
  <c r="BE163" i="157"/>
  <c r="BF163" i="157" s="1"/>
  <c r="AQ442" i="157"/>
  <c r="AQ354" i="157"/>
  <c r="AQ249" i="157"/>
  <c r="AQ163" i="157"/>
  <c r="Q441" i="157"/>
  <c r="Q353" i="157"/>
  <c r="Q248" i="157"/>
  <c r="R248" i="157" s="1"/>
  <c r="Q162" i="157"/>
  <c r="R162" i="157" s="1"/>
  <c r="W441" i="157"/>
  <c r="W353" i="157"/>
  <c r="W248" i="157"/>
  <c r="X248" i="157" s="1"/>
  <c r="W162" i="157"/>
  <c r="X162" i="157" s="1"/>
  <c r="AS439" i="157"/>
  <c r="AS351" i="157"/>
  <c r="AS246" i="157"/>
  <c r="AT246" i="157" s="1"/>
  <c r="AS160" i="157"/>
  <c r="AT160" i="157" s="1"/>
  <c r="AY439" i="157"/>
  <c r="AY351" i="157"/>
  <c r="AY246" i="157"/>
  <c r="AZ246" i="157" s="1"/>
  <c r="AY160" i="157"/>
  <c r="AZ160" i="157" s="1"/>
  <c r="DM437" i="157"/>
  <c r="DM349" i="157"/>
  <c r="DM244" i="157"/>
  <c r="DN244" i="157" s="1"/>
  <c r="DM158" i="157"/>
  <c r="DN158" i="157" s="1"/>
  <c r="DS437" i="157"/>
  <c r="DS349" i="157"/>
  <c r="DS244" i="157"/>
  <c r="DT244" i="157" s="1"/>
  <c r="DS158" i="157"/>
  <c r="DT158" i="157" s="1"/>
  <c r="DO437" i="157"/>
  <c r="DO349" i="157"/>
  <c r="DO244" i="157"/>
  <c r="DO158" i="157"/>
  <c r="DP158" i="157" s="1"/>
  <c r="Q437" i="157"/>
  <c r="Q349" i="157"/>
  <c r="Q244" i="157"/>
  <c r="R244" i="157" s="1"/>
  <c r="Q158" i="157"/>
  <c r="R158" i="157" s="1"/>
  <c r="W437" i="157"/>
  <c r="W349" i="157"/>
  <c r="W244" i="157"/>
  <c r="X244" i="157" s="1"/>
  <c r="W158" i="157"/>
  <c r="X158" i="157" s="1"/>
  <c r="CC435" i="157"/>
  <c r="CC347" i="157"/>
  <c r="CC242" i="157"/>
  <c r="CD242" i="157" s="1"/>
  <c r="CC156" i="157"/>
  <c r="CD156" i="157" s="1"/>
  <c r="CI435" i="157"/>
  <c r="CI347" i="157"/>
  <c r="CI242" i="157"/>
  <c r="CJ242" i="157" s="1"/>
  <c r="CI156" i="157"/>
  <c r="CJ156" i="157" s="1"/>
  <c r="DQ431" i="157"/>
  <c r="DQ343" i="157"/>
  <c r="DQ238" i="157"/>
  <c r="DR238" i="157" s="1"/>
  <c r="DQ152" i="157"/>
  <c r="DR152" i="157" s="1"/>
  <c r="DW431" i="157"/>
  <c r="DW343" i="157"/>
  <c r="DW238" i="157"/>
  <c r="DX238" i="157" s="1"/>
  <c r="DW152" i="157"/>
  <c r="DX152" i="157" s="1"/>
  <c r="EC431" i="157"/>
  <c r="EC343" i="157"/>
  <c r="EC238" i="157"/>
  <c r="ED238" i="157" s="1"/>
  <c r="EC152" i="157"/>
  <c r="ED152" i="157" s="1"/>
  <c r="DM429" i="157"/>
  <c r="DM341" i="157"/>
  <c r="DM236" i="157"/>
  <c r="DN236" i="157" s="1"/>
  <c r="DM150" i="157"/>
  <c r="DN150" i="157" s="1"/>
  <c r="DS429" i="157"/>
  <c r="DS341" i="157"/>
  <c r="DS236" i="157"/>
  <c r="DT236" i="157" s="1"/>
  <c r="DS150" i="157"/>
  <c r="DT150" i="157" s="1"/>
  <c r="DM427" i="157"/>
  <c r="DM339" i="157"/>
  <c r="DM234" i="157"/>
  <c r="DN234" i="157" s="1"/>
  <c r="DM148" i="157"/>
  <c r="DN148" i="157" s="1"/>
  <c r="DS427" i="157"/>
  <c r="DS339" i="157"/>
  <c r="DS234" i="157"/>
  <c r="DT234" i="157" s="1"/>
  <c r="DS148" i="157"/>
  <c r="DT148" i="157" s="1"/>
  <c r="EY424" i="157"/>
  <c r="EY336" i="157"/>
  <c r="EY231" i="157"/>
  <c r="EY145" i="157"/>
  <c r="EZ145" i="157" s="1"/>
  <c r="FE424" i="157"/>
  <c r="FE336" i="157"/>
  <c r="FE231" i="157"/>
  <c r="FE145" i="157"/>
  <c r="FF145" i="157" s="1"/>
  <c r="FK424" i="157"/>
  <c r="FK336" i="157"/>
  <c r="FK231" i="157"/>
  <c r="FK145" i="157"/>
  <c r="FL145" i="157" s="1"/>
  <c r="AU422" i="157"/>
  <c r="AU334" i="157"/>
  <c r="AU229" i="157"/>
  <c r="AU143" i="157"/>
  <c r="AV143" i="157" s="1"/>
  <c r="AY422" i="157"/>
  <c r="AY334" i="157"/>
  <c r="AY229" i="157"/>
  <c r="AY143" i="157"/>
  <c r="AZ143" i="157" s="1"/>
  <c r="EW419" i="157"/>
  <c r="EW331" i="157"/>
  <c r="EW226" i="157"/>
  <c r="EW140" i="157"/>
  <c r="EX140" i="157" s="1"/>
  <c r="FI419" i="157"/>
  <c r="FI331" i="157"/>
  <c r="FI226" i="157"/>
  <c r="FI140" i="157"/>
  <c r="FJ140" i="157" s="1"/>
  <c r="CG418" i="157"/>
  <c r="CG330" i="157"/>
  <c r="CG225" i="157"/>
  <c r="CG139" i="157"/>
  <c r="CH139" i="157" s="1"/>
  <c r="CK418" i="157"/>
  <c r="CK330" i="157"/>
  <c r="CK225" i="157"/>
  <c r="CK139" i="157"/>
  <c r="CL139" i="157" s="1"/>
  <c r="EA417" i="157"/>
  <c r="EA329" i="157"/>
  <c r="EA224" i="157"/>
  <c r="EB224" i="157" s="1"/>
  <c r="EA138" i="157"/>
  <c r="EB138" i="157" s="1"/>
  <c r="AQ417" i="157"/>
  <c r="AQ329" i="157"/>
  <c r="AQ224" i="157"/>
  <c r="AQ138" i="157"/>
  <c r="AR138" i="157" s="1"/>
  <c r="BC417" i="157"/>
  <c r="BC329" i="157"/>
  <c r="BC224" i="157"/>
  <c r="BD224" i="157" s="1"/>
  <c r="BC138" i="157"/>
  <c r="BD138" i="157" s="1"/>
  <c r="M417" i="157"/>
  <c r="M329" i="157"/>
  <c r="M224" i="157"/>
  <c r="N224" i="157" s="1"/>
  <c r="M138" i="157"/>
  <c r="N138" i="157" s="1"/>
  <c r="BC423" i="157"/>
  <c r="BC335" i="157"/>
  <c r="BC230" i="157"/>
  <c r="BC144" i="157"/>
  <c r="BD144" i="157" s="1"/>
  <c r="Q422" i="157"/>
  <c r="Q334" i="157"/>
  <c r="Q229" i="157"/>
  <c r="Q143" i="157"/>
  <c r="R143" i="157" s="1"/>
  <c r="CI419" i="157"/>
  <c r="CI331" i="157"/>
  <c r="CI226" i="157"/>
  <c r="CI140" i="157"/>
  <c r="CJ140" i="157" s="1"/>
  <c r="CK417" i="157"/>
  <c r="CK329" i="157"/>
  <c r="CK224" i="157"/>
  <c r="CL224" i="157" s="1"/>
  <c r="CK138" i="157"/>
  <c r="CO416" i="157"/>
  <c r="CO328" i="157"/>
  <c r="CO223" i="157"/>
  <c r="CP223" i="157" s="1"/>
  <c r="CO137" i="157"/>
  <c r="CP137" i="157" s="1"/>
  <c r="M416" i="157"/>
  <c r="M328" i="157"/>
  <c r="M223" i="157"/>
  <c r="N223" i="157" s="1"/>
  <c r="M137" i="157"/>
  <c r="N137" i="157" s="1"/>
  <c r="FI414" i="157"/>
  <c r="FI326" i="157"/>
  <c r="FI221" i="157"/>
  <c r="FJ221" i="157" s="1"/>
  <c r="FI135" i="157"/>
  <c r="FJ135" i="157" s="1"/>
  <c r="CG414" i="157"/>
  <c r="CG326" i="157"/>
  <c r="CG221" i="157"/>
  <c r="CH221" i="157" s="1"/>
  <c r="CG135" i="157"/>
  <c r="CH135" i="157" s="1"/>
  <c r="CM413" i="157"/>
  <c r="CM325" i="157"/>
  <c r="CM220" i="157"/>
  <c r="CN220" i="157" s="1"/>
  <c r="CM134" i="157"/>
  <c r="CN134" i="157" s="1"/>
  <c r="U412" i="157"/>
  <c r="U324" i="157"/>
  <c r="U219" i="157"/>
  <c r="V219" i="157" s="1"/>
  <c r="U133" i="157"/>
  <c r="EY411" i="157"/>
  <c r="EY323" i="157"/>
  <c r="EY218" i="157"/>
  <c r="EY132" i="157"/>
  <c r="EZ132" i="157" s="1"/>
  <c r="BC410" i="157"/>
  <c r="BC322" i="157"/>
  <c r="BC217" i="157"/>
  <c r="BD217" i="157" s="1"/>
  <c r="BC131" i="157"/>
  <c r="BD131" i="157" s="1"/>
  <c r="CM409" i="157"/>
  <c r="CM321" i="157"/>
  <c r="CM216" i="157"/>
  <c r="CN216" i="157" s="1"/>
  <c r="CM130" i="157"/>
  <c r="CN130" i="157" s="1"/>
  <c r="S408" i="157"/>
  <c r="S320" i="157"/>
  <c r="S215" i="157"/>
  <c r="T215" i="157" s="1"/>
  <c r="S129" i="157"/>
  <c r="T129" i="157" s="1"/>
  <c r="DQ407" i="157"/>
  <c r="DQ319" i="157"/>
  <c r="DQ214" i="157"/>
  <c r="DR214" i="157" s="1"/>
  <c r="DQ128" i="157"/>
  <c r="DR128" i="157" s="1"/>
  <c r="FK405" i="157"/>
  <c r="FK317" i="157"/>
  <c r="FK212" i="157"/>
  <c r="FL212" i="157" s="1"/>
  <c r="FK126" i="157"/>
  <c r="FL126" i="157" s="1"/>
  <c r="DW405" i="157"/>
  <c r="DW317" i="157"/>
  <c r="DW212" i="157"/>
  <c r="DX212" i="157" s="1"/>
  <c r="DW126" i="157"/>
  <c r="DX126" i="157" s="1"/>
  <c r="CA405" i="157"/>
  <c r="CA317" i="157"/>
  <c r="CA212" i="157"/>
  <c r="CB212" i="157" s="1"/>
  <c r="CA126" i="157"/>
  <c r="CU40" i="157"/>
  <c r="CV40" i="157" s="1"/>
  <c r="CX40" i="157" s="1"/>
  <c r="DA40" i="157" s="1"/>
  <c r="W405" i="157"/>
  <c r="W317" i="157"/>
  <c r="W212" i="157"/>
  <c r="X212" i="157" s="1"/>
  <c r="W126" i="157"/>
  <c r="X126" i="157" s="1"/>
  <c r="FG404" i="157"/>
  <c r="FG316" i="157"/>
  <c r="FG211" i="157"/>
  <c r="FH211" i="157" s="1"/>
  <c r="FG125" i="157"/>
  <c r="DK404" i="157"/>
  <c r="DK316" i="157"/>
  <c r="DK211" i="157"/>
  <c r="DK125" i="157"/>
  <c r="EE39" i="157"/>
  <c r="EF39" i="157" s="1"/>
  <c r="EH39" i="157" s="1"/>
  <c r="EK39" i="157" s="1"/>
  <c r="BG404" i="157"/>
  <c r="BG316" i="157"/>
  <c r="BG211" i="157"/>
  <c r="BH211" i="157" s="1"/>
  <c r="BG125" i="157"/>
  <c r="BH125" i="157" s="1"/>
  <c r="S404" i="157"/>
  <c r="S316" i="157"/>
  <c r="S211" i="157"/>
  <c r="T211" i="157" s="1"/>
  <c r="S125" i="157"/>
  <c r="EU403" i="157"/>
  <c r="EU315" i="157"/>
  <c r="EU210" i="157"/>
  <c r="EV210" i="157" s="1"/>
  <c r="EU124" i="157"/>
  <c r="EV124" i="157" s="1"/>
  <c r="CQ403" i="157"/>
  <c r="CQ315" i="157"/>
  <c r="CQ210" i="157"/>
  <c r="CR210" i="157" s="1"/>
  <c r="CQ124" i="157"/>
  <c r="CR124" i="157" s="1"/>
  <c r="BC403" i="157"/>
  <c r="BC315" i="157"/>
  <c r="BC210" i="157"/>
  <c r="BD210" i="157" s="1"/>
  <c r="BC124" i="157"/>
  <c r="BD124" i="157" s="1"/>
  <c r="EY402" i="157"/>
  <c r="EY314" i="157"/>
  <c r="EY209" i="157"/>
  <c r="EY123" i="157"/>
  <c r="EZ123" i="157" s="1"/>
  <c r="AY402" i="157"/>
  <c r="AY314" i="157"/>
  <c r="AY209" i="157"/>
  <c r="AZ209" i="157" s="1"/>
  <c r="AY123" i="157"/>
  <c r="EU399" i="157"/>
  <c r="EU311" i="157"/>
  <c r="EU206" i="157"/>
  <c r="EU120" i="157"/>
  <c r="FO34" i="157"/>
  <c r="FP34" i="157" s="1"/>
  <c r="FR34" i="157" s="1"/>
  <c r="FU34" i="157" s="1"/>
  <c r="CQ399" i="157"/>
  <c r="CQ311" i="157"/>
  <c r="CQ206" i="157"/>
  <c r="CR206" i="157" s="1"/>
  <c r="CQ120" i="157"/>
  <c r="CR120" i="157" s="1"/>
  <c r="BC399" i="157"/>
  <c r="BC311" i="157"/>
  <c r="BC206" i="157"/>
  <c r="BD206" i="157" s="1"/>
  <c r="BC120" i="157"/>
  <c r="BD120" i="157" s="1"/>
  <c r="FG398" i="157"/>
  <c r="FG310" i="157"/>
  <c r="FG205" i="157"/>
  <c r="FH205" i="157" s="1"/>
  <c r="FG119" i="157"/>
  <c r="Q398" i="157"/>
  <c r="Q310" i="157"/>
  <c r="Q205" i="157"/>
  <c r="R205" i="157" s="1"/>
  <c r="Q119" i="157"/>
  <c r="R119" i="157" s="1"/>
  <c r="EY396" i="157"/>
  <c r="EY308" i="157"/>
  <c r="EY203" i="157"/>
  <c r="EY117" i="157"/>
  <c r="EZ117" i="157" s="1"/>
  <c r="Y394" i="157"/>
  <c r="Y306" i="157"/>
  <c r="Y201" i="157"/>
  <c r="Y115" i="157"/>
  <c r="Z115" i="157" s="1"/>
  <c r="S393" i="157"/>
  <c r="S305" i="157"/>
  <c r="S200" i="157"/>
  <c r="T200" i="157" s="1"/>
  <c r="S114" i="157"/>
  <c r="T114" i="157" s="1"/>
  <c r="S391" i="157"/>
  <c r="S303" i="157"/>
  <c r="S198" i="157"/>
  <c r="T198" i="157" s="1"/>
  <c r="S112" i="157"/>
  <c r="T112" i="157" s="1"/>
  <c r="FK389" i="157"/>
  <c r="FK301" i="157"/>
  <c r="FK196" i="157"/>
  <c r="FL196" i="157" s="1"/>
  <c r="FK110" i="157"/>
  <c r="FL110" i="157" s="1"/>
  <c r="DO389" i="157"/>
  <c r="DO301" i="157"/>
  <c r="DO196" i="157"/>
  <c r="DO110" i="157"/>
  <c r="FK388" i="157"/>
  <c r="FK300" i="157"/>
  <c r="FK195" i="157"/>
  <c r="FL195" i="157" s="1"/>
  <c r="FK109" i="157"/>
  <c r="FL109" i="157" s="1"/>
  <c r="DO388" i="157"/>
  <c r="DO300" i="157"/>
  <c r="DO195" i="157"/>
  <c r="DO109" i="157"/>
  <c r="DP109" i="157" s="1"/>
  <c r="BC388" i="157"/>
  <c r="BC300" i="157"/>
  <c r="BC195" i="157"/>
  <c r="BD195" i="157" s="1"/>
  <c r="BC109" i="157"/>
  <c r="BD109" i="157" s="1"/>
  <c r="EF22" i="157"/>
  <c r="CA387" i="157"/>
  <c r="CA299" i="157"/>
  <c r="CA194" i="157"/>
  <c r="CA108" i="157"/>
  <c r="CU22" i="157"/>
  <c r="Y385" i="157"/>
  <c r="Y297" i="157"/>
  <c r="Y192" i="157"/>
  <c r="Z192" i="157" s="1"/>
  <c r="Y106" i="157"/>
  <c r="Z106" i="157" s="1"/>
  <c r="U384" i="157"/>
  <c r="U296" i="157"/>
  <c r="U191" i="157"/>
  <c r="V191" i="157" s="1"/>
  <c r="U105" i="157"/>
  <c r="V105" i="157" s="1"/>
  <c r="S383" i="157"/>
  <c r="S295" i="157"/>
  <c r="S190" i="157"/>
  <c r="T190" i="157" s="1"/>
  <c r="S104" i="157"/>
  <c r="T104" i="157" s="1"/>
  <c r="EA382" i="157"/>
  <c r="EA294" i="157"/>
  <c r="EA189" i="157"/>
  <c r="EB189" i="157" s="1"/>
  <c r="EA103" i="157"/>
  <c r="EB103" i="157" s="1"/>
  <c r="CE382" i="157"/>
  <c r="CE294" i="157"/>
  <c r="CE189" i="157"/>
  <c r="CE103" i="157"/>
  <c r="CF103" i="157" s="1"/>
  <c r="AB17" i="157"/>
  <c r="AD17" i="157" s="1"/>
  <c r="AG17" i="157" s="1"/>
  <c r="FC380" i="157"/>
  <c r="FC292" i="157"/>
  <c r="FC187" i="157"/>
  <c r="FD187" i="157" s="1"/>
  <c r="FC101" i="157"/>
  <c r="FD101" i="157" s="1"/>
  <c r="CQ380" i="157"/>
  <c r="CQ292" i="157"/>
  <c r="CQ187" i="157"/>
  <c r="CR187" i="157" s="1"/>
  <c r="CQ101" i="157"/>
  <c r="AU380" i="157"/>
  <c r="AU292" i="157"/>
  <c r="AU187" i="157"/>
  <c r="AU101" i="157"/>
  <c r="AV101" i="157" s="1"/>
  <c r="U378" i="157"/>
  <c r="U290" i="157"/>
  <c r="U185" i="157"/>
  <c r="V185" i="157" s="1"/>
  <c r="U99" i="157"/>
  <c r="V99" i="157" s="1"/>
  <c r="CS442" i="157"/>
  <c r="CS354" i="157"/>
  <c r="CS249" i="157"/>
  <c r="CT249" i="157" s="1"/>
  <c r="CS163" i="157"/>
  <c r="CT163" i="157" s="1"/>
  <c r="CG442" i="157"/>
  <c r="CG354" i="157"/>
  <c r="CG249" i="157"/>
  <c r="CH249" i="157" s="1"/>
  <c r="CG163" i="157"/>
  <c r="CH163" i="157" s="1"/>
  <c r="CM442" i="157"/>
  <c r="CM354" i="157"/>
  <c r="CM249" i="157"/>
  <c r="CN249" i="157" s="1"/>
  <c r="CM163" i="157"/>
  <c r="CN163" i="157" s="1"/>
  <c r="FM441" i="157"/>
  <c r="FM353" i="157"/>
  <c r="FM248" i="157"/>
  <c r="FN248" i="157" s="1"/>
  <c r="FM162" i="157"/>
  <c r="FN162" i="157" s="1"/>
  <c r="FA441" i="157"/>
  <c r="FA353" i="157"/>
  <c r="FA248" i="157"/>
  <c r="FB248" i="157" s="1"/>
  <c r="FA162" i="157"/>
  <c r="FB162" i="157" s="1"/>
  <c r="FG441" i="157"/>
  <c r="FG353" i="157"/>
  <c r="FG248" i="157"/>
  <c r="FH248" i="157" s="1"/>
  <c r="FG162" i="157"/>
  <c r="FH162" i="157" s="1"/>
  <c r="CC439" i="157"/>
  <c r="CC351" i="157"/>
  <c r="CC246" i="157"/>
  <c r="CD246" i="157" s="1"/>
  <c r="CC160" i="157"/>
  <c r="CD160" i="157" s="1"/>
  <c r="CI439" i="157"/>
  <c r="CI351" i="157"/>
  <c r="CI246" i="157"/>
  <c r="CJ246" i="157" s="1"/>
  <c r="CI160" i="157"/>
  <c r="CJ160" i="157" s="1"/>
  <c r="BI438" i="157"/>
  <c r="BI350" i="157"/>
  <c r="BI245" i="157"/>
  <c r="BJ245" i="157" s="1"/>
  <c r="BI159" i="157"/>
  <c r="BJ159" i="157" s="1"/>
  <c r="AW438" i="157"/>
  <c r="AW350" i="157"/>
  <c r="AW245" i="157"/>
  <c r="AX245" i="157" s="1"/>
  <c r="AW159" i="157"/>
  <c r="AX159" i="157" s="1"/>
  <c r="BC438" i="157"/>
  <c r="BC350" i="157"/>
  <c r="BC245" i="157"/>
  <c r="BD245" i="157" s="1"/>
  <c r="BC159" i="157"/>
  <c r="BD159" i="157" s="1"/>
  <c r="EY437" i="157"/>
  <c r="EY349" i="157"/>
  <c r="EY244" i="157"/>
  <c r="EY158" i="157"/>
  <c r="EZ158" i="157" s="1"/>
  <c r="FE437" i="157"/>
  <c r="FE349" i="157"/>
  <c r="FE244" i="157"/>
  <c r="FF244" i="157" s="1"/>
  <c r="FE158" i="157"/>
  <c r="FF158" i="157" s="1"/>
  <c r="EC435" i="157"/>
  <c r="EC347" i="157"/>
  <c r="EC242" i="157"/>
  <c r="ED242" i="157" s="1"/>
  <c r="EC156" i="157"/>
  <c r="ED156" i="157" s="1"/>
  <c r="DM433" i="157"/>
  <c r="DM345" i="157"/>
  <c r="DM240" i="157"/>
  <c r="DN240" i="157" s="1"/>
  <c r="DM154" i="157"/>
  <c r="DN154" i="157" s="1"/>
  <c r="DS433" i="157"/>
  <c r="DS345" i="157"/>
  <c r="DS240" i="157"/>
  <c r="DT240" i="157" s="1"/>
  <c r="DS154" i="157"/>
  <c r="DT154" i="157" s="1"/>
  <c r="FM431" i="157"/>
  <c r="FM343" i="157"/>
  <c r="FM238" i="157"/>
  <c r="FN238" i="157" s="1"/>
  <c r="FM152" i="157"/>
  <c r="FN152" i="157" s="1"/>
  <c r="FA431" i="157"/>
  <c r="FA343" i="157"/>
  <c r="FA238" i="157"/>
  <c r="FB238" i="157" s="1"/>
  <c r="FA152" i="157"/>
  <c r="FB152" i="157" s="1"/>
  <c r="FG431" i="157"/>
  <c r="FG343" i="157"/>
  <c r="FG238" i="157"/>
  <c r="FH238" i="157" s="1"/>
  <c r="FG152" i="157"/>
  <c r="FH152" i="157" s="1"/>
  <c r="AB64" i="157"/>
  <c r="AD64" i="157" s="1"/>
  <c r="AG64" i="157" s="1"/>
  <c r="Y429" i="157"/>
  <c r="Y341" i="157"/>
  <c r="Y236" i="157"/>
  <c r="Z236" i="157" s="1"/>
  <c r="Y150" i="157"/>
  <c r="Z150" i="157" s="1"/>
  <c r="FA427" i="157"/>
  <c r="FA339" i="157"/>
  <c r="FA234" i="157"/>
  <c r="FB234" i="157" s="1"/>
  <c r="FA148" i="157"/>
  <c r="FB148" i="157" s="1"/>
  <c r="FG427" i="157"/>
  <c r="FG339" i="157"/>
  <c r="FG234" i="157"/>
  <c r="FH234" i="157" s="1"/>
  <c r="FG148" i="157"/>
  <c r="FH148" i="157" s="1"/>
  <c r="G427" i="157"/>
  <c r="G339" i="157"/>
  <c r="G234" i="157"/>
  <c r="H234" i="157" s="1"/>
  <c r="G148" i="157"/>
  <c r="AA62" i="157"/>
  <c r="BE425" i="157"/>
  <c r="BE337" i="157"/>
  <c r="BE232" i="157"/>
  <c r="BF232" i="157" s="1"/>
  <c r="BE146" i="157"/>
  <c r="BF146" i="157" s="1"/>
  <c r="I424" i="157"/>
  <c r="I336" i="157"/>
  <c r="I231" i="157"/>
  <c r="I145" i="157"/>
  <c r="J145" i="157" s="1"/>
  <c r="AA59" i="157"/>
  <c r="O424" i="157"/>
  <c r="O336" i="157"/>
  <c r="O231" i="157"/>
  <c r="O145" i="157"/>
  <c r="P145" i="157" s="1"/>
  <c r="FI423" i="157"/>
  <c r="FI335" i="157"/>
  <c r="FI230" i="157"/>
  <c r="FI144" i="157"/>
  <c r="FJ144" i="157" s="1"/>
  <c r="BI423" i="157"/>
  <c r="BI335" i="157"/>
  <c r="BI230" i="157"/>
  <c r="BI144" i="157"/>
  <c r="BJ144" i="157" s="1"/>
  <c r="DQ420" i="157"/>
  <c r="DQ332" i="157"/>
  <c r="DQ227" i="157"/>
  <c r="DQ141" i="157"/>
  <c r="DR141" i="157" s="1"/>
  <c r="BE419" i="157"/>
  <c r="BE331" i="157"/>
  <c r="BE226" i="157"/>
  <c r="BE140" i="157"/>
  <c r="U423" i="157"/>
  <c r="U335" i="157"/>
  <c r="U230" i="157"/>
  <c r="U144" i="157"/>
  <c r="FG420" i="157"/>
  <c r="FG332" i="157"/>
  <c r="FG227" i="157"/>
  <c r="FG141" i="157"/>
  <c r="FH141" i="157" s="1"/>
  <c r="S418" i="157"/>
  <c r="S330" i="157"/>
  <c r="S225" i="157"/>
  <c r="T225" i="157" s="1"/>
  <c r="S139" i="157"/>
  <c r="T139" i="157" s="1"/>
  <c r="FI411" i="157"/>
  <c r="FI323" i="157"/>
  <c r="FI218" i="157"/>
  <c r="FJ218" i="157" s="1"/>
  <c r="FI132" i="157"/>
  <c r="FJ132" i="157" s="1"/>
  <c r="CG411" i="157"/>
  <c r="CG323" i="157"/>
  <c r="CG218" i="157"/>
  <c r="CH218" i="157" s="1"/>
  <c r="CG132" i="157"/>
  <c r="CH132" i="157" s="1"/>
  <c r="FI404" i="157"/>
  <c r="FI316" i="157"/>
  <c r="FI211" i="157"/>
  <c r="FJ211" i="157" s="1"/>
  <c r="FI125" i="157"/>
  <c r="CG404" i="157"/>
  <c r="CG316" i="157"/>
  <c r="CG211" i="157"/>
  <c r="CH211" i="157" s="1"/>
  <c r="CG125" i="157"/>
  <c r="CH125" i="157" s="1"/>
  <c r="BE399" i="157"/>
  <c r="BE311" i="157"/>
  <c r="BE206" i="157"/>
  <c r="BF206" i="157" s="1"/>
  <c r="BE120" i="157"/>
  <c r="BF120" i="157" s="1"/>
  <c r="FA398" i="157"/>
  <c r="FA310" i="157"/>
  <c r="FA205" i="157"/>
  <c r="FB205" i="157" s="1"/>
  <c r="FA119" i="157"/>
  <c r="M393" i="157"/>
  <c r="M305" i="157"/>
  <c r="M200" i="157"/>
  <c r="N200" i="157" s="1"/>
  <c r="M114" i="157"/>
  <c r="N114" i="157" s="1"/>
  <c r="DY389" i="157"/>
  <c r="DY301" i="157"/>
  <c r="DY196" i="157"/>
  <c r="DZ196" i="157" s="1"/>
  <c r="DY110" i="157"/>
  <c r="CC389" i="157"/>
  <c r="CC301" i="157"/>
  <c r="CC196" i="157"/>
  <c r="CD196" i="157" s="1"/>
  <c r="CC110" i="157"/>
  <c r="CD110" i="157" s="1"/>
  <c r="CK388" i="157"/>
  <c r="CK300" i="157"/>
  <c r="CK195" i="157"/>
  <c r="CL195" i="157" s="1"/>
  <c r="CK109" i="157"/>
  <c r="AW388" i="157"/>
  <c r="AW300" i="157"/>
  <c r="AW195" i="157"/>
  <c r="AX195" i="157" s="1"/>
  <c r="AW109" i="157"/>
  <c r="AX109" i="157" s="1"/>
  <c r="EW387" i="157"/>
  <c r="EW299" i="157"/>
  <c r="EW194" i="157"/>
  <c r="EW108" i="157"/>
  <c r="EX108" i="157" s="1"/>
  <c r="O385" i="157"/>
  <c r="O297" i="157"/>
  <c r="O192" i="157"/>
  <c r="P192" i="157" s="1"/>
  <c r="O106" i="157"/>
  <c r="P106" i="157" s="1"/>
  <c r="CO382" i="157"/>
  <c r="CO294" i="157"/>
  <c r="CO189" i="157"/>
  <c r="CP189" i="157" s="1"/>
  <c r="CO103" i="157"/>
  <c r="CP103" i="157" s="1"/>
  <c r="AS382" i="157"/>
  <c r="AS294" i="157"/>
  <c r="AS189" i="157"/>
  <c r="AS103" i="157"/>
  <c r="AT103" i="157" s="1"/>
  <c r="CS380" i="157"/>
  <c r="CS292" i="157"/>
  <c r="CS187" i="157"/>
  <c r="CT187" i="157" s="1"/>
  <c r="CS101" i="157"/>
  <c r="DM442" i="157"/>
  <c r="DM354" i="157"/>
  <c r="DM249" i="157"/>
  <c r="DN249" i="157" s="1"/>
  <c r="DM163" i="157"/>
  <c r="DN163" i="157" s="1"/>
  <c r="EE77" i="157"/>
  <c r="EF77" i="157" s="1"/>
  <c r="EH77" i="157" s="1"/>
  <c r="EK77" i="157" s="1"/>
  <c r="DS442" i="157"/>
  <c r="DS354" i="157"/>
  <c r="DS249" i="157"/>
  <c r="DT249" i="157" s="1"/>
  <c r="DS163" i="157"/>
  <c r="DT163" i="157" s="1"/>
  <c r="EW435" i="157"/>
  <c r="EW347" i="157"/>
  <c r="EW242" i="157"/>
  <c r="EX242" i="157" s="1"/>
  <c r="EW156" i="157"/>
  <c r="EX156" i="157" s="1"/>
  <c r="BR44" i="157"/>
  <c r="BS44" i="157" s="1"/>
  <c r="BR20" i="157"/>
  <c r="BS20" i="157" s="1"/>
  <c r="BK77" i="157"/>
  <c r="BL77" i="157" s="1"/>
  <c r="BN77" i="157" s="1"/>
  <c r="BQ77" i="157" s="1"/>
  <c r="AA63" i="157"/>
  <c r="CU59" i="157"/>
  <c r="CV59" i="157" s="1"/>
  <c r="CX59" i="157" s="1"/>
  <c r="BK53" i="157"/>
  <c r="BL53" i="157" s="1"/>
  <c r="BN53" i="157" s="1"/>
  <c r="BQ53" i="157" s="1"/>
  <c r="EE45" i="157"/>
  <c r="EF45" i="157" s="1"/>
  <c r="EH45" i="157" s="1"/>
  <c r="EK45" i="157" s="1"/>
  <c r="CU43" i="157"/>
  <c r="CV43" i="157" s="1"/>
  <c r="CX43" i="157" s="1"/>
  <c r="DA43" i="157" s="1"/>
  <c r="BK59" i="157"/>
  <c r="BL59" i="157" s="1"/>
  <c r="BN59" i="157" s="1"/>
  <c r="AA57" i="157"/>
  <c r="AA47" i="157"/>
  <c r="AN396" i="157"/>
  <c r="AO396" i="157" s="1"/>
  <c r="AO308" i="157"/>
  <c r="AP308" i="157" s="1"/>
  <c r="GD201" i="157"/>
  <c r="X201" i="157"/>
  <c r="T201" i="157"/>
  <c r="Z201" i="157"/>
  <c r="EQ393" i="157"/>
  <c r="BW392" i="157"/>
  <c r="C391" i="157"/>
  <c r="GD197" i="157"/>
  <c r="X197" i="157"/>
  <c r="Z197" i="157"/>
  <c r="R197" i="157"/>
  <c r="J197" i="157"/>
  <c r="ED195" i="157"/>
  <c r="DV195" i="157"/>
  <c r="DN195" i="157"/>
  <c r="AM388" i="157"/>
  <c r="DH385" i="157"/>
  <c r="DI385" i="157" s="1"/>
  <c r="DI297" i="157"/>
  <c r="DJ297" i="157" s="1"/>
  <c r="GB384" i="157"/>
  <c r="GC384" i="157" s="1"/>
  <c r="GC296" i="157"/>
  <c r="AN384" i="157"/>
  <c r="AO384" i="157" s="1"/>
  <c r="AO296" i="157"/>
  <c r="AP296" i="157" s="1"/>
  <c r="DH383" i="157"/>
  <c r="DI383" i="157" s="1"/>
  <c r="DI295" i="157"/>
  <c r="DJ295" i="157" s="1"/>
  <c r="GB382" i="157"/>
  <c r="GC382" i="157" s="1"/>
  <c r="GC294" i="157"/>
  <c r="BH189" i="157"/>
  <c r="BF189" i="157"/>
  <c r="AT189" i="157"/>
  <c r="AM381" i="157"/>
  <c r="BJ187" i="157"/>
  <c r="BB187" i="157"/>
  <c r="AT187" i="157"/>
  <c r="ER379" i="157"/>
  <c r="ES379" i="157" s="1"/>
  <c r="ES291" i="157"/>
  <c r="ET291" i="157" s="1"/>
  <c r="D379" i="157"/>
  <c r="E379" i="157" s="1"/>
  <c r="E291" i="157"/>
  <c r="F291" i="157" s="1"/>
  <c r="BX378" i="157"/>
  <c r="BY378" i="157" s="1"/>
  <c r="BY290" i="157"/>
  <c r="BZ290" i="157" s="1"/>
  <c r="ER377" i="157"/>
  <c r="ES377" i="157" s="1"/>
  <c r="ES289" i="157"/>
  <c r="D377" i="157"/>
  <c r="E377" i="157" s="1"/>
  <c r="E289" i="157"/>
  <c r="CT138" i="157"/>
  <c r="CL138" i="157"/>
  <c r="GD135" i="157"/>
  <c r="X135" i="157"/>
  <c r="P135" i="157"/>
  <c r="L135" i="157"/>
  <c r="H135" i="157"/>
  <c r="FL133" i="157"/>
  <c r="FH133" i="157"/>
  <c r="FD133" i="157"/>
  <c r="EV133" i="157"/>
  <c r="V133" i="157"/>
  <c r="N133" i="157"/>
  <c r="GD133" i="157"/>
  <c r="X133" i="157"/>
  <c r="T133" i="157"/>
  <c r="P133" i="157"/>
  <c r="H133" i="157"/>
  <c r="BH128" i="157"/>
  <c r="AZ128" i="157"/>
  <c r="AR128" i="157"/>
  <c r="FN125" i="157"/>
  <c r="FJ125" i="157"/>
  <c r="FF125" i="157"/>
  <c r="EX125" i="157"/>
  <c r="FH125" i="157"/>
  <c r="EZ125" i="157"/>
  <c r="Z125" i="157"/>
  <c r="GX125" i="157" s="1"/>
  <c r="V125" i="157"/>
  <c r="R125" i="157"/>
  <c r="GD125" i="157"/>
  <c r="T125" i="157"/>
  <c r="L125" i="157"/>
  <c r="AZ123" i="157"/>
  <c r="AR123" i="157"/>
  <c r="BJ123" i="157"/>
  <c r="BF123" i="157"/>
  <c r="BB123" i="157"/>
  <c r="AX123" i="157"/>
  <c r="AT123" i="157"/>
  <c r="GD121" i="157"/>
  <c r="FH119" i="157"/>
  <c r="EZ119" i="157"/>
  <c r="FN119" i="157"/>
  <c r="FB119" i="157"/>
  <c r="GD109" i="157"/>
  <c r="F166" i="157"/>
  <c r="FN103" i="157"/>
  <c r="FF103" i="157"/>
  <c r="EX103" i="157"/>
  <c r="GD101" i="157"/>
  <c r="FC440" i="157"/>
  <c r="FC352" i="157"/>
  <c r="FC247" i="157"/>
  <c r="FD247" i="157" s="1"/>
  <c r="FC161" i="157"/>
  <c r="FD161" i="157" s="1"/>
  <c r="DO440" i="157"/>
  <c r="DO352" i="157"/>
  <c r="DO247" i="157"/>
  <c r="DO161" i="157"/>
  <c r="DP161" i="157" s="1"/>
  <c r="O440" i="157"/>
  <c r="O352" i="157"/>
  <c r="O247" i="157"/>
  <c r="P247" i="157" s="1"/>
  <c r="GN247" i="157" s="1"/>
  <c r="O161" i="157"/>
  <c r="P161" i="157" s="1"/>
  <c r="GN161" i="157" s="1"/>
  <c r="FG438" i="157"/>
  <c r="FG350" i="157"/>
  <c r="FG245" i="157"/>
  <c r="FH245" i="157" s="1"/>
  <c r="FG159" i="157"/>
  <c r="FH159" i="157" s="1"/>
  <c r="DK438" i="157"/>
  <c r="DK350" i="157"/>
  <c r="DK245" i="157"/>
  <c r="DK159" i="157"/>
  <c r="DL159" i="157" s="1"/>
  <c r="W438" i="157"/>
  <c r="W350" i="157"/>
  <c r="W245" i="157"/>
  <c r="X245" i="157" s="1"/>
  <c r="W159" i="157"/>
  <c r="X159" i="157" s="1"/>
  <c r="BC437" i="157"/>
  <c r="BC349" i="157"/>
  <c r="BC244" i="157"/>
  <c r="BD244" i="157" s="1"/>
  <c r="BC158" i="157"/>
  <c r="BD158" i="157" s="1"/>
  <c r="EY436" i="157"/>
  <c r="EY348" i="157"/>
  <c r="EY243" i="157"/>
  <c r="EY157" i="157"/>
  <c r="EZ157" i="157" s="1"/>
  <c r="BC436" i="157"/>
  <c r="BC348" i="157"/>
  <c r="BC243" i="157"/>
  <c r="BD243" i="157" s="1"/>
  <c r="BC157" i="157"/>
  <c r="BD157" i="157" s="1"/>
  <c r="K436" i="157"/>
  <c r="K348" i="157"/>
  <c r="K243" i="157"/>
  <c r="K157" i="157"/>
  <c r="L157" i="157" s="1"/>
  <c r="CI434" i="157"/>
  <c r="CI346" i="157"/>
  <c r="CI241" i="157"/>
  <c r="CJ241" i="157" s="1"/>
  <c r="CI155" i="157"/>
  <c r="CJ155" i="157" s="1"/>
  <c r="AU434" i="157"/>
  <c r="AU346" i="157"/>
  <c r="AU241" i="157"/>
  <c r="AU155" i="157"/>
  <c r="AV155" i="157" s="1"/>
  <c r="DW432" i="157"/>
  <c r="DW344" i="157"/>
  <c r="DW239" i="157"/>
  <c r="DX239" i="157" s="1"/>
  <c r="DW153" i="157"/>
  <c r="DX153" i="157" s="1"/>
  <c r="CE432" i="157"/>
  <c r="CE344" i="157"/>
  <c r="CE239" i="157"/>
  <c r="CE153" i="157"/>
  <c r="CF153" i="157" s="1"/>
  <c r="FC430" i="157"/>
  <c r="FC342" i="157"/>
  <c r="FC237" i="157"/>
  <c r="FD237" i="157" s="1"/>
  <c r="FC151" i="157"/>
  <c r="FD151" i="157" s="1"/>
  <c r="DO430" i="157"/>
  <c r="DO342" i="157"/>
  <c r="DO237" i="157"/>
  <c r="DO151" i="157"/>
  <c r="DP151" i="157" s="1"/>
  <c r="O430" i="157"/>
  <c r="O342" i="157"/>
  <c r="O237" i="157"/>
  <c r="P237" i="157" s="1"/>
  <c r="GN237" i="157" s="1"/>
  <c r="O151" i="157"/>
  <c r="P151" i="157" s="1"/>
  <c r="GN151" i="157" s="1"/>
  <c r="DW428" i="157"/>
  <c r="DW340" i="157"/>
  <c r="DW235" i="157"/>
  <c r="DX235" i="157" s="1"/>
  <c r="DW149" i="157"/>
  <c r="DX149" i="157" s="1"/>
  <c r="CA428" i="157"/>
  <c r="CA340" i="157"/>
  <c r="CA235" i="157"/>
  <c r="CA149" i="157"/>
  <c r="W428" i="157"/>
  <c r="W340" i="157"/>
  <c r="W235" i="157"/>
  <c r="X235" i="157" s="1"/>
  <c r="W149" i="157"/>
  <c r="X149" i="157" s="1"/>
  <c r="DS426" i="157"/>
  <c r="DS338" i="157"/>
  <c r="DS233" i="157"/>
  <c r="DT233" i="157" s="1"/>
  <c r="DS147" i="157"/>
  <c r="DT147" i="157" s="1"/>
  <c r="CE426" i="157"/>
  <c r="CE338" i="157"/>
  <c r="CE233" i="157"/>
  <c r="CE147" i="157"/>
  <c r="CF147" i="157" s="1"/>
  <c r="FG425" i="157"/>
  <c r="FG337" i="157"/>
  <c r="FG232" i="157"/>
  <c r="FH232" i="157" s="1"/>
  <c r="FG146" i="157"/>
  <c r="FH146" i="157" s="1"/>
  <c r="CA425" i="157"/>
  <c r="CA337" i="157"/>
  <c r="CA232" i="157"/>
  <c r="CB232" i="157" s="1"/>
  <c r="CA146" i="157"/>
  <c r="CU60" i="157"/>
  <c r="CV60" i="157" s="1"/>
  <c r="CX60" i="157" s="1"/>
  <c r="CQ424" i="157"/>
  <c r="CQ336" i="157"/>
  <c r="CQ231" i="157"/>
  <c r="CQ145" i="157"/>
  <c r="CR145" i="157" s="1"/>
  <c r="DG336" i="157"/>
  <c r="DG371" i="157" s="1"/>
  <c r="DJ231" i="157"/>
  <c r="GB335" i="157"/>
  <c r="GC230" i="157"/>
  <c r="GB331" i="157"/>
  <c r="GC226" i="157"/>
  <c r="DG331" i="157"/>
  <c r="DJ226" i="157"/>
  <c r="AM331" i="157"/>
  <c r="AP226" i="157"/>
  <c r="DG417" i="157"/>
  <c r="DJ417" i="157" s="1"/>
  <c r="DJ329" i="157"/>
  <c r="EQ415" i="157"/>
  <c r="ET415" i="157" s="1"/>
  <c r="ET327" i="157"/>
  <c r="DH414" i="157"/>
  <c r="DI414" i="157" s="1"/>
  <c r="DI326" i="157"/>
  <c r="DJ326" i="157" s="1"/>
  <c r="GB413" i="157"/>
  <c r="GC413" i="157" s="1"/>
  <c r="GC325" i="157"/>
  <c r="AN413" i="157"/>
  <c r="AO413" i="157" s="1"/>
  <c r="AO325" i="157"/>
  <c r="AP325" i="157" s="1"/>
  <c r="DG411" i="157"/>
  <c r="DJ411" i="157" s="1"/>
  <c r="DJ323" i="157"/>
  <c r="DG409" i="157"/>
  <c r="DJ409" i="157" s="1"/>
  <c r="DJ321" i="157"/>
  <c r="BW408" i="157"/>
  <c r="BZ408" i="157" s="1"/>
  <c r="BZ320" i="157"/>
  <c r="C407" i="157"/>
  <c r="F407" i="157" s="1"/>
  <c r="F319" i="157"/>
  <c r="EQ401" i="157"/>
  <c r="ET401" i="157" s="1"/>
  <c r="ET313" i="157"/>
  <c r="DH400" i="157"/>
  <c r="DI400" i="157" s="1"/>
  <c r="DI312" i="157"/>
  <c r="DJ312" i="157" s="1"/>
  <c r="GB399" i="157"/>
  <c r="GC399" i="157" s="1"/>
  <c r="GC311" i="157"/>
  <c r="AN399" i="157"/>
  <c r="AO399" i="157" s="1"/>
  <c r="AO311" i="157"/>
  <c r="AP311" i="157" s="1"/>
  <c r="DH398" i="157"/>
  <c r="DI398" i="157" s="1"/>
  <c r="DI310" i="157"/>
  <c r="DJ310" i="157" s="1"/>
  <c r="BW396" i="157"/>
  <c r="BW371" i="157"/>
  <c r="BZ308" i="157"/>
  <c r="C396" i="157"/>
  <c r="F396" i="157" s="1"/>
  <c r="F308" i="157"/>
  <c r="BX394" i="157"/>
  <c r="BY394" i="157" s="1"/>
  <c r="BY306" i="157"/>
  <c r="BZ306" i="157" s="1"/>
  <c r="ER393" i="157"/>
  <c r="ES393" i="157" s="1"/>
  <c r="ES305" i="157"/>
  <c r="ET305" i="157" s="1"/>
  <c r="D393" i="157"/>
  <c r="E393" i="157" s="1"/>
  <c r="E305" i="157"/>
  <c r="F305" i="157" s="1"/>
  <c r="BX392" i="157"/>
  <c r="BY392" i="157" s="1"/>
  <c r="BY304" i="157"/>
  <c r="BZ304" i="157" s="1"/>
  <c r="ER391" i="157"/>
  <c r="ES391" i="157" s="1"/>
  <c r="ES303" i="157"/>
  <c r="ET303" i="157" s="1"/>
  <c r="D391" i="157"/>
  <c r="E391" i="157" s="1"/>
  <c r="E303" i="157"/>
  <c r="F303" i="157" s="1"/>
  <c r="BX390" i="157"/>
  <c r="BY390" i="157" s="1"/>
  <c r="BY302" i="157"/>
  <c r="BZ302" i="157" s="1"/>
  <c r="BW389" i="157"/>
  <c r="BZ389" i="157" s="1"/>
  <c r="BZ301" i="157"/>
  <c r="GB388" i="157"/>
  <c r="GC388" i="157" s="1"/>
  <c r="GC300" i="157"/>
  <c r="AN388" i="157"/>
  <c r="AO388" i="157" s="1"/>
  <c r="AO300" i="157"/>
  <c r="AP300" i="157" s="1"/>
  <c r="DH387" i="157"/>
  <c r="DI387" i="157" s="1"/>
  <c r="DI299" i="157"/>
  <c r="BW385" i="157"/>
  <c r="BZ385" i="157" s="1"/>
  <c r="BZ297" i="157"/>
  <c r="C384" i="157"/>
  <c r="F384" i="157" s="1"/>
  <c r="F296" i="157"/>
  <c r="DG378" i="157"/>
  <c r="DJ378" i="157" s="1"/>
  <c r="DJ290" i="157"/>
  <c r="CQ423" i="157"/>
  <c r="CQ335" i="157"/>
  <c r="CQ230" i="157"/>
  <c r="CQ144" i="157"/>
  <c r="CR144" i="157" s="1"/>
  <c r="M423" i="157"/>
  <c r="M335" i="157"/>
  <c r="M230" i="157"/>
  <c r="M144" i="157"/>
  <c r="M422" i="157"/>
  <c r="M334" i="157"/>
  <c r="M229" i="157"/>
  <c r="M143" i="157"/>
  <c r="N143" i="157" s="1"/>
  <c r="GL143" i="157" s="1"/>
  <c r="CM420" i="157"/>
  <c r="CM332" i="157"/>
  <c r="CM227" i="157"/>
  <c r="CM141" i="157"/>
  <c r="CN141" i="157" s="1"/>
  <c r="K420" i="157"/>
  <c r="K332" i="157"/>
  <c r="K227" i="157"/>
  <c r="K141" i="157"/>
  <c r="L141" i="157" s="1"/>
  <c r="FV53" i="157"/>
  <c r="FW53" i="157" s="1"/>
  <c r="BG418" i="157"/>
  <c r="BG330" i="157"/>
  <c r="BG225" i="157"/>
  <c r="BH225" i="157" s="1"/>
  <c r="BG139" i="157"/>
  <c r="BH139" i="157" s="1"/>
  <c r="CG417" i="157"/>
  <c r="CG329" i="157"/>
  <c r="CG224" i="157"/>
  <c r="CH224" i="157" s="1"/>
  <c r="CG138" i="157"/>
  <c r="CH138" i="157" s="1"/>
  <c r="FG416" i="157"/>
  <c r="FG328" i="157"/>
  <c r="FG223" i="157"/>
  <c r="FH223" i="157" s="1"/>
  <c r="FG137" i="157"/>
  <c r="FH137" i="157" s="1"/>
  <c r="S416" i="157"/>
  <c r="S328" i="157"/>
  <c r="S223" i="157"/>
  <c r="T223" i="157" s="1"/>
  <c r="S137" i="157"/>
  <c r="T137" i="157" s="1"/>
  <c r="FG414" i="157"/>
  <c r="FG326" i="157"/>
  <c r="FG221" i="157"/>
  <c r="FH221" i="157" s="1"/>
  <c r="FG135" i="157"/>
  <c r="FH135" i="157" s="1"/>
  <c r="S414" i="157"/>
  <c r="S326" i="157"/>
  <c r="S221" i="157"/>
  <c r="T221" i="157" s="1"/>
  <c r="S135" i="157"/>
  <c r="T135" i="157" s="1"/>
  <c r="CK413" i="157"/>
  <c r="CK325" i="157"/>
  <c r="CK220" i="157"/>
  <c r="CL220" i="157" s="1"/>
  <c r="CK134" i="157"/>
  <c r="CL134" i="157" s="1"/>
  <c r="CM412" i="157"/>
  <c r="CM324" i="157"/>
  <c r="CM219" i="157"/>
  <c r="CN219" i="157" s="1"/>
  <c r="CM133" i="157"/>
  <c r="CN133" i="157" s="1"/>
  <c r="FE411" i="157"/>
  <c r="FE323" i="157"/>
  <c r="FE218" i="157"/>
  <c r="FF218" i="157" s="1"/>
  <c r="FE132" i="157"/>
  <c r="FF132" i="157" s="1"/>
  <c r="DU410" i="157"/>
  <c r="DU322" i="157"/>
  <c r="DU217" i="157"/>
  <c r="DV217" i="157" s="1"/>
  <c r="DU131" i="157"/>
  <c r="DV131" i="157" s="1"/>
  <c r="U410" i="157"/>
  <c r="U322" i="157"/>
  <c r="U217" i="157"/>
  <c r="V217" i="157" s="1"/>
  <c r="U131" i="157"/>
  <c r="V131" i="157" s="1"/>
  <c r="EW409" i="157"/>
  <c r="EW321" i="157"/>
  <c r="EW216" i="157"/>
  <c r="EX216" i="157" s="1"/>
  <c r="EW130" i="157"/>
  <c r="EX130" i="157" s="1"/>
  <c r="EY408" i="157"/>
  <c r="EY320" i="157"/>
  <c r="EY215" i="157"/>
  <c r="EY129" i="157"/>
  <c r="EZ129" i="157" s="1"/>
  <c r="I408" i="157"/>
  <c r="I320" i="157"/>
  <c r="I215" i="157"/>
  <c r="J215" i="157" s="1"/>
  <c r="I129" i="157"/>
  <c r="J129" i="157" s="1"/>
  <c r="AU407" i="157"/>
  <c r="AU319" i="157"/>
  <c r="AU214" i="157"/>
  <c r="AU128" i="157"/>
  <c r="AV128" i="157" s="1"/>
  <c r="FA405" i="157"/>
  <c r="FA317" i="157"/>
  <c r="FA212" i="157"/>
  <c r="FB212" i="157" s="1"/>
  <c r="FA126" i="157"/>
  <c r="FB126" i="157" s="1"/>
  <c r="CG405" i="157"/>
  <c r="CG317" i="157"/>
  <c r="CG212" i="157"/>
  <c r="CH212" i="157" s="1"/>
  <c r="CG126" i="157"/>
  <c r="CH126" i="157" s="1"/>
  <c r="M405" i="157"/>
  <c r="M317" i="157"/>
  <c r="M212" i="157"/>
  <c r="N212" i="157" s="1"/>
  <c r="M126" i="157"/>
  <c r="N126" i="157" s="1"/>
  <c r="DQ404" i="157"/>
  <c r="DQ316" i="157"/>
  <c r="DQ211" i="157"/>
  <c r="DR211" i="157" s="1"/>
  <c r="DQ125" i="157"/>
  <c r="DR125" i="157" s="1"/>
  <c r="AW404" i="157"/>
  <c r="AW316" i="157"/>
  <c r="AW211" i="157"/>
  <c r="AX211" i="157" s="1"/>
  <c r="AW125" i="157"/>
  <c r="AX125" i="157" s="1"/>
  <c r="FA403" i="157"/>
  <c r="FA315" i="157"/>
  <c r="FA210" i="157"/>
  <c r="FB210" i="157" s="1"/>
  <c r="FA124" i="157"/>
  <c r="FB124" i="157" s="1"/>
  <c r="CG403" i="157"/>
  <c r="CG315" i="157"/>
  <c r="CG210" i="157"/>
  <c r="CH210" i="157" s="1"/>
  <c r="CG124" i="157"/>
  <c r="CH124" i="157" s="1"/>
  <c r="EW402" i="157"/>
  <c r="EW314" i="157"/>
  <c r="EW209" i="157"/>
  <c r="EX209" i="157" s="1"/>
  <c r="EW123" i="157"/>
  <c r="EX123" i="157" s="1"/>
  <c r="CC402" i="157"/>
  <c r="CC314" i="157"/>
  <c r="CC209" i="157"/>
  <c r="CD209" i="157" s="1"/>
  <c r="CC123" i="157"/>
  <c r="CD123" i="157" s="1"/>
  <c r="FA399" i="157"/>
  <c r="FA311" i="157"/>
  <c r="FA206" i="157"/>
  <c r="FB206" i="157" s="1"/>
  <c r="FA120" i="157"/>
  <c r="FB120" i="157" s="1"/>
  <c r="CG399" i="157"/>
  <c r="CG311" i="157"/>
  <c r="CG206" i="157"/>
  <c r="CH206" i="157" s="1"/>
  <c r="CG120" i="157"/>
  <c r="CH120" i="157" s="1"/>
  <c r="EW398" i="157"/>
  <c r="EW310" i="157"/>
  <c r="EW205" i="157"/>
  <c r="EX205" i="157" s="1"/>
  <c r="EW119" i="157"/>
  <c r="EX119" i="157" s="1"/>
  <c r="EW396" i="157"/>
  <c r="EW308" i="157"/>
  <c r="EW203" i="157"/>
  <c r="EX203" i="157" s="1"/>
  <c r="EW117" i="157"/>
  <c r="EX117" i="157" s="1"/>
  <c r="I394" i="157"/>
  <c r="I306" i="157"/>
  <c r="I201" i="157"/>
  <c r="J201" i="157" s="1"/>
  <c r="I115" i="157"/>
  <c r="J115" i="157" s="1"/>
  <c r="CO389" i="157"/>
  <c r="CO301" i="157"/>
  <c r="CO196" i="157"/>
  <c r="CP196" i="157" s="1"/>
  <c r="CO110" i="157"/>
  <c r="CP110" i="157" s="1"/>
  <c r="CO388" i="157"/>
  <c r="CO300" i="157"/>
  <c r="CO195" i="157"/>
  <c r="CP195" i="157" s="1"/>
  <c r="CO109" i="157"/>
  <c r="FA387" i="157"/>
  <c r="FA299" i="157"/>
  <c r="FA194" i="157"/>
  <c r="FA108" i="157"/>
  <c r="FB108" i="157" s="1"/>
  <c r="CG387" i="157"/>
  <c r="CG299" i="157"/>
  <c r="CG194" i="157"/>
  <c r="CG108" i="157"/>
  <c r="CH108" i="157" s="1"/>
  <c r="DY382" i="157"/>
  <c r="DY294" i="157"/>
  <c r="DY189" i="157"/>
  <c r="DZ189" i="157" s="1"/>
  <c r="DY103" i="157"/>
  <c r="DZ103" i="157" s="1"/>
  <c r="FI380" i="157"/>
  <c r="FI292" i="157"/>
  <c r="FI187" i="157"/>
  <c r="FJ187" i="157" s="1"/>
  <c r="FI101" i="157"/>
  <c r="FJ101" i="157" s="1"/>
  <c r="FI378" i="157"/>
  <c r="FI290" i="157"/>
  <c r="FI185" i="157"/>
  <c r="FJ185" i="157" s="1"/>
  <c r="FI99" i="157"/>
  <c r="FJ99" i="157" s="1"/>
  <c r="AW442" i="157"/>
  <c r="AW354" i="157"/>
  <c r="AW249" i="157"/>
  <c r="AX249" i="157" s="1"/>
  <c r="AW163" i="157"/>
  <c r="AX163" i="157" s="1"/>
  <c r="BC442" i="157"/>
  <c r="BC354" i="157"/>
  <c r="BC249" i="157"/>
  <c r="BD249" i="157" s="1"/>
  <c r="BC163" i="157"/>
  <c r="BD163" i="157" s="1"/>
  <c r="BI442" i="157"/>
  <c r="BI354" i="157"/>
  <c r="BI249" i="157"/>
  <c r="BJ249" i="157" s="1"/>
  <c r="BI163" i="157"/>
  <c r="BJ163" i="157" s="1"/>
  <c r="I441" i="157"/>
  <c r="I353" i="157"/>
  <c r="I248" i="157"/>
  <c r="J248" i="157" s="1"/>
  <c r="I162" i="157"/>
  <c r="J162" i="157" s="1"/>
  <c r="O441" i="157"/>
  <c r="O353" i="157"/>
  <c r="O248" i="157"/>
  <c r="P248" i="157" s="1"/>
  <c r="O162" i="157"/>
  <c r="P162" i="157" s="1"/>
  <c r="AQ439" i="157"/>
  <c r="AQ351" i="157"/>
  <c r="AQ246" i="157"/>
  <c r="AR246" i="157" s="1"/>
  <c r="AQ160" i="157"/>
  <c r="AR160" i="157" s="1"/>
  <c r="BE439" i="157"/>
  <c r="BE351" i="157"/>
  <c r="BE246" i="157"/>
  <c r="BF246" i="157" s="1"/>
  <c r="BE160" i="157"/>
  <c r="BF160" i="157" s="1"/>
  <c r="DK437" i="157"/>
  <c r="DK349" i="157"/>
  <c r="DK244" i="157"/>
  <c r="DK158" i="157"/>
  <c r="DL158" i="157" s="1"/>
  <c r="DY437" i="157"/>
  <c r="DY349" i="157"/>
  <c r="DY244" i="157"/>
  <c r="DZ244" i="157" s="1"/>
  <c r="DY158" i="157"/>
  <c r="DZ158" i="157" s="1"/>
  <c r="I437" i="157"/>
  <c r="I349" i="157"/>
  <c r="I244" i="157"/>
  <c r="J244" i="157" s="1"/>
  <c r="I158" i="157"/>
  <c r="J158" i="157" s="1"/>
  <c r="O437" i="157"/>
  <c r="O349" i="157"/>
  <c r="O244" i="157"/>
  <c r="P244" i="157" s="1"/>
  <c r="O158" i="157"/>
  <c r="P158" i="157" s="1"/>
  <c r="U437" i="157"/>
  <c r="U349" i="157"/>
  <c r="U244" i="157"/>
  <c r="V244" i="157" s="1"/>
  <c r="U158" i="157"/>
  <c r="V158" i="157" s="1"/>
  <c r="CA435" i="157"/>
  <c r="CA347" i="157"/>
  <c r="CA242" i="157"/>
  <c r="CA156" i="157"/>
  <c r="CB156" i="157" s="1"/>
  <c r="CO435" i="157"/>
  <c r="CO347" i="157"/>
  <c r="CO242" i="157"/>
  <c r="CP242" i="157" s="1"/>
  <c r="CO156" i="157"/>
  <c r="CP156" i="157" s="1"/>
  <c r="DO431" i="157"/>
  <c r="DO343" i="157"/>
  <c r="DO238" i="157"/>
  <c r="DO152" i="157"/>
  <c r="DP152" i="157" s="1"/>
  <c r="DU431" i="157"/>
  <c r="DU343" i="157"/>
  <c r="DU238" i="157"/>
  <c r="DV238" i="157" s="1"/>
  <c r="DU152" i="157"/>
  <c r="DV152" i="157" s="1"/>
  <c r="EA431" i="157"/>
  <c r="EA343" i="157"/>
  <c r="EA238" i="157"/>
  <c r="EB238" i="157" s="1"/>
  <c r="EA152" i="157"/>
  <c r="EB152" i="157" s="1"/>
  <c r="DK429" i="157"/>
  <c r="DK341" i="157"/>
  <c r="DK236" i="157"/>
  <c r="DL236" i="157" s="1"/>
  <c r="DK150" i="157"/>
  <c r="DY429" i="157"/>
  <c r="DY341" i="157"/>
  <c r="DY236" i="157"/>
  <c r="DZ236" i="157" s="1"/>
  <c r="DY150" i="157"/>
  <c r="DZ150" i="157" s="1"/>
  <c r="DK427" i="157"/>
  <c r="DK339" i="157"/>
  <c r="DK234" i="157"/>
  <c r="DK148" i="157"/>
  <c r="DL148" i="157" s="1"/>
  <c r="DY427" i="157"/>
  <c r="DY339" i="157"/>
  <c r="DY234" i="157"/>
  <c r="DZ234" i="157" s="1"/>
  <c r="DY148" i="157"/>
  <c r="DZ148" i="157" s="1"/>
  <c r="EW424" i="157"/>
  <c r="EW336" i="157"/>
  <c r="EW231" i="157"/>
  <c r="EW145" i="157"/>
  <c r="EX145" i="157" s="1"/>
  <c r="FC424" i="157"/>
  <c r="FC336" i="157"/>
  <c r="FC231" i="157"/>
  <c r="FC145" i="157"/>
  <c r="FD145" i="157" s="1"/>
  <c r="DW422" i="157"/>
  <c r="DW334" i="157"/>
  <c r="DW229" i="157"/>
  <c r="DW143" i="157"/>
  <c r="DX143" i="157" s="1"/>
  <c r="EA422" i="157"/>
  <c r="EA334" i="157"/>
  <c r="EA229" i="157"/>
  <c r="EA143" i="157"/>
  <c r="EB143" i="157" s="1"/>
  <c r="AQ422" i="157"/>
  <c r="AQ334" i="157"/>
  <c r="AQ229" i="157"/>
  <c r="AQ143" i="157"/>
  <c r="AR143" i="157" s="1"/>
  <c r="CO420" i="157"/>
  <c r="CO332" i="157"/>
  <c r="CO227" i="157"/>
  <c r="CO141" i="157"/>
  <c r="CP141" i="157" s="1"/>
  <c r="CS420" i="157"/>
  <c r="CS332" i="157"/>
  <c r="CS227" i="157"/>
  <c r="CS141" i="157"/>
  <c r="CT141" i="157" s="1"/>
  <c r="FA419" i="157"/>
  <c r="FA331" i="157"/>
  <c r="FA226" i="157"/>
  <c r="FA140" i="157"/>
  <c r="FB140" i="157" s="1"/>
  <c r="Y419" i="157"/>
  <c r="Y331" i="157"/>
  <c r="Y226" i="157"/>
  <c r="Y140" i="157"/>
  <c r="Z140" i="157" s="1"/>
  <c r="CC418" i="157"/>
  <c r="CC330" i="157"/>
  <c r="CC225" i="157"/>
  <c r="CC139" i="157"/>
  <c r="CD139" i="157" s="1"/>
  <c r="CU53" i="157"/>
  <c r="CV53" i="157" s="1"/>
  <c r="CX53" i="157" s="1"/>
  <c r="DA53" i="157" s="1"/>
  <c r="DS417" i="157"/>
  <c r="DS329" i="157"/>
  <c r="DS224" i="157"/>
  <c r="DT224" i="157" s="1"/>
  <c r="DS138" i="157"/>
  <c r="DT138" i="157" s="1"/>
  <c r="AU417" i="157"/>
  <c r="AU329" i="157"/>
  <c r="AU224" i="157"/>
  <c r="AU138" i="157"/>
  <c r="AV138" i="157" s="1"/>
  <c r="GA184" i="157"/>
  <c r="GA164" i="157"/>
  <c r="DS423" i="157"/>
  <c r="DS335" i="157"/>
  <c r="DS230" i="157"/>
  <c r="DS144" i="157"/>
  <c r="DT144" i="157" s="1"/>
  <c r="CK422" i="157"/>
  <c r="CK334" i="157"/>
  <c r="CK229" i="157"/>
  <c r="CK143" i="157"/>
  <c r="CL143" i="157" s="1"/>
  <c r="O420" i="157"/>
  <c r="O332" i="157"/>
  <c r="O227" i="157"/>
  <c r="O141" i="157"/>
  <c r="P141" i="157" s="1"/>
  <c r="DW418" i="157"/>
  <c r="DW330" i="157"/>
  <c r="DW225" i="157"/>
  <c r="DW139" i="157"/>
  <c r="DX139" i="157" s="1"/>
  <c r="FE417" i="157"/>
  <c r="FE329" i="157"/>
  <c r="FE224" i="157"/>
  <c r="FF224" i="157" s="1"/>
  <c r="FE138" i="157"/>
  <c r="FF138" i="157" s="1"/>
  <c r="U416" i="157"/>
  <c r="U328" i="157"/>
  <c r="U223" i="157"/>
  <c r="V223" i="157" s="1"/>
  <c r="U137" i="157"/>
  <c r="V137" i="157" s="1"/>
  <c r="DQ415" i="157"/>
  <c r="DQ327" i="157"/>
  <c r="DQ222" i="157"/>
  <c r="DR222" i="157" s="1"/>
  <c r="DQ136" i="157"/>
  <c r="DR136" i="157" s="1"/>
  <c r="CO414" i="157"/>
  <c r="CO326" i="157"/>
  <c r="CO221" i="157"/>
  <c r="CP221" i="157" s="1"/>
  <c r="CO135" i="157"/>
  <c r="CP135" i="157" s="1"/>
  <c r="M414" i="157"/>
  <c r="M326" i="157"/>
  <c r="M221" i="157"/>
  <c r="N221" i="157" s="1"/>
  <c r="M135" i="157"/>
  <c r="N135" i="157" s="1"/>
  <c r="FA412" i="157"/>
  <c r="FA324" i="157"/>
  <c r="FA219" i="157"/>
  <c r="FB219" i="157" s="1"/>
  <c r="FA133" i="157"/>
  <c r="FB133" i="157" s="1"/>
  <c r="FG411" i="157"/>
  <c r="FG323" i="157"/>
  <c r="FG218" i="157"/>
  <c r="FH218" i="157" s="1"/>
  <c r="FG132" i="157"/>
  <c r="FH132" i="157" s="1"/>
  <c r="CE411" i="157"/>
  <c r="CE323" i="157"/>
  <c r="CE218" i="157"/>
  <c r="CE132" i="157"/>
  <c r="CF132" i="157" s="1"/>
  <c r="M410" i="157"/>
  <c r="M322" i="157"/>
  <c r="M217" i="157"/>
  <c r="N217" i="157" s="1"/>
  <c r="M131" i="157"/>
  <c r="N131" i="157" s="1"/>
  <c r="FA408" i="157"/>
  <c r="FA320" i="157"/>
  <c r="FA215" i="157"/>
  <c r="FB215" i="157" s="1"/>
  <c r="FA129" i="157"/>
  <c r="FB129" i="157" s="1"/>
  <c r="DY407" i="157"/>
  <c r="DY319" i="157"/>
  <c r="DY214" i="157"/>
  <c r="DZ214" i="157" s="1"/>
  <c r="DY128" i="157"/>
  <c r="DZ128" i="157" s="1"/>
  <c r="AW407" i="157"/>
  <c r="AW319" i="157"/>
  <c r="AW214" i="157"/>
  <c r="AX214" i="157" s="1"/>
  <c r="AW128" i="157"/>
  <c r="AX128" i="157" s="1"/>
  <c r="K406" i="157"/>
  <c r="K318" i="157"/>
  <c r="K213" i="157"/>
  <c r="K127" i="157"/>
  <c r="L127" i="157" s="1"/>
  <c r="CI405" i="157"/>
  <c r="CI317" i="157"/>
  <c r="CI212" i="157"/>
  <c r="CJ212" i="157" s="1"/>
  <c r="CI126" i="157"/>
  <c r="CJ126" i="157" s="1"/>
  <c r="AU405" i="157"/>
  <c r="AU317" i="157"/>
  <c r="AU212" i="157"/>
  <c r="AU126" i="157"/>
  <c r="AV126" i="157" s="1"/>
  <c r="FV39" i="157"/>
  <c r="FW39" i="157"/>
  <c r="DS404" i="157"/>
  <c r="DS316" i="157"/>
  <c r="DS211" i="157"/>
  <c r="DT211" i="157" s="1"/>
  <c r="DS125" i="157"/>
  <c r="DT125" i="157" s="1"/>
  <c r="CE404" i="157"/>
  <c r="CE316" i="157"/>
  <c r="CE211" i="157"/>
  <c r="CE125" i="157"/>
  <c r="CF125" i="157" s="1"/>
  <c r="FC403" i="157"/>
  <c r="FC315" i="157"/>
  <c r="FC210" i="157"/>
  <c r="FD210" i="157" s="1"/>
  <c r="FC124" i="157"/>
  <c r="FD124" i="157" s="1"/>
  <c r="DO403" i="157"/>
  <c r="DO315" i="157"/>
  <c r="DO210" i="157"/>
  <c r="DO124" i="157"/>
  <c r="DP124" i="157" s="1"/>
  <c r="FG402" i="157"/>
  <c r="FG314" i="157"/>
  <c r="FG209" i="157"/>
  <c r="FH209" i="157" s="1"/>
  <c r="FG123" i="157"/>
  <c r="FH123" i="157" s="1"/>
  <c r="DK402" i="157"/>
  <c r="DK314" i="157"/>
  <c r="DK209" i="157"/>
  <c r="DK123" i="157"/>
  <c r="EE37" i="157"/>
  <c r="EF37" i="157" s="1"/>
  <c r="EH37" i="157" s="1"/>
  <c r="EK37" i="157" s="1"/>
  <c r="BG402" i="157"/>
  <c r="BG314" i="157"/>
  <c r="BG209" i="157"/>
  <c r="BH209" i="157" s="1"/>
  <c r="BG123" i="157"/>
  <c r="BH123" i="157" s="1"/>
  <c r="FC399" i="157"/>
  <c r="FC311" i="157"/>
  <c r="FC206" i="157"/>
  <c r="FD206" i="157" s="1"/>
  <c r="FC120" i="157"/>
  <c r="FD120" i="157" s="1"/>
  <c r="DO399" i="157"/>
  <c r="DO311" i="157"/>
  <c r="DO206" i="157"/>
  <c r="DO120" i="157"/>
  <c r="DP120" i="157" s="1"/>
  <c r="U398" i="157"/>
  <c r="U310" i="157"/>
  <c r="U205" i="157"/>
  <c r="V205" i="157" s="1"/>
  <c r="U119" i="157"/>
  <c r="V119" i="157" s="1"/>
  <c r="FG396" i="157"/>
  <c r="FG308" i="157"/>
  <c r="FG203" i="157"/>
  <c r="FH203" i="157" s="1"/>
  <c r="FG117" i="157"/>
  <c r="FH117" i="157" s="1"/>
  <c r="CE396" i="157"/>
  <c r="CE308" i="157"/>
  <c r="CE203" i="157"/>
  <c r="CE117" i="157"/>
  <c r="CF117" i="157" s="1"/>
  <c r="Y393" i="157"/>
  <c r="Y305" i="157"/>
  <c r="Y200" i="157"/>
  <c r="Z200" i="157" s="1"/>
  <c r="Y114" i="157"/>
  <c r="Z114" i="157" s="1"/>
  <c r="K392" i="157"/>
  <c r="K304" i="157"/>
  <c r="K199" i="157"/>
  <c r="K113" i="157"/>
  <c r="L113" i="157" s="1"/>
  <c r="K390" i="157"/>
  <c r="K302" i="157"/>
  <c r="K197" i="157"/>
  <c r="K111" i="157"/>
  <c r="L111" i="157" s="1"/>
  <c r="DW389" i="157"/>
  <c r="DW301" i="157"/>
  <c r="DW196" i="157"/>
  <c r="DX196" i="157" s="1"/>
  <c r="DW110" i="157"/>
  <c r="CA389" i="157"/>
  <c r="CA301" i="157"/>
  <c r="CA196" i="157"/>
  <c r="CA110" i="157"/>
  <c r="CB110" i="157" s="1"/>
  <c r="CU24" i="157"/>
  <c r="CV24" i="157" s="1"/>
  <c r="CX24" i="157" s="1"/>
  <c r="DA24" i="157" s="1"/>
  <c r="DW388" i="157"/>
  <c r="DW300" i="157"/>
  <c r="DW195" i="157"/>
  <c r="DX195" i="157" s="1"/>
  <c r="DW109" i="157"/>
  <c r="DX109" i="157" s="1"/>
  <c r="CA388" i="157"/>
  <c r="CA300" i="157"/>
  <c r="CA195" i="157"/>
  <c r="CA109" i="157"/>
  <c r="CU23" i="157"/>
  <c r="CV23" i="157" s="1"/>
  <c r="CX23" i="157" s="1"/>
  <c r="DA23" i="157" s="1"/>
  <c r="EU387" i="157"/>
  <c r="EU299" i="157"/>
  <c r="EU194" i="157"/>
  <c r="EU108" i="157"/>
  <c r="FO22" i="157"/>
  <c r="CI387" i="157"/>
  <c r="CI299" i="157"/>
  <c r="CI194" i="157"/>
  <c r="CI108" i="157"/>
  <c r="CJ108" i="157" s="1"/>
  <c r="AU387" i="157"/>
  <c r="AU299" i="157"/>
  <c r="AU194" i="157"/>
  <c r="AU108" i="157"/>
  <c r="AV108" i="157" s="1"/>
  <c r="Y383" i="157"/>
  <c r="Y295" i="157"/>
  <c r="Y190" i="157"/>
  <c r="Z190" i="157" s="1"/>
  <c r="Y104" i="157"/>
  <c r="Z104" i="157" s="1"/>
  <c r="EY382" i="157"/>
  <c r="EY294" i="157"/>
  <c r="EY189" i="157"/>
  <c r="EY103" i="157"/>
  <c r="EZ103" i="157" s="1"/>
  <c r="CM382" i="157"/>
  <c r="CM294" i="157"/>
  <c r="CM189" i="157"/>
  <c r="CN189" i="157" s="1"/>
  <c r="CM103" i="157"/>
  <c r="CN103" i="157" s="1"/>
  <c r="AQ382" i="157"/>
  <c r="AQ294" i="157"/>
  <c r="AQ189" i="157"/>
  <c r="AQ103" i="157"/>
  <c r="BK17" i="157"/>
  <c r="BL17" i="157" s="1"/>
  <c r="BN17" i="157" s="1"/>
  <c r="BQ17" i="157" s="1"/>
  <c r="FK380" i="157"/>
  <c r="FK292" i="157"/>
  <c r="FK187" i="157"/>
  <c r="FL187" i="157" s="1"/>
  <c r="FK101" i="157"/>
  <c r="FL101" i="157" s="1"/>
  <c r="DO380" i="157"/>
  <c r="DO292" i="157"/>
  <c r="DO187" i="157"/>
  <c r="DO101" i="157"/>
  <c r="DP101" i="157" s="1"/>
  <c r="BC380" i="157"/>
  <c r="BC292" i="157"/>
  <c r="BC187" i="157"/>
  <c r="BD187" i="157" s="1"/>
  <c r="BC101" i="157"/>
  <c r="BD101" i="157" s="1"/>
  <c r="EU378" i="157"/>
  <c r="EU290" i="157"/>
  <c r="EU185" i="157"/>
  <c r="EU99" i="157"/>
  <c r="EV99" i="157" s="1"/>
  <c r="FO13" i="157"/>
  <c r="FP13" i="157" s="1"/>
  <c r="FR13" i="157" s="1"/>
  <c r="FU13" i="157" s="1"/>
  <c r="CK442" i="157"/>
  <c r="CK354" i="157"/>
  <c r="CK249" i="157"/>
  <c r="CL249" i="157" s="1"/>
  <c r="CK163" i="157"/>
  <c r="CL163" i="157" s="1"/>
  <c r="CQ442" i="157"/>
  <c r="CQ354" i="157"/>
  <c r="CQ249" i="157"/>
  <c r="CR249" i="157" s="1"/>
  <c r="CQ163" i="157"/>
  <c r="CR163" i="157" s="1"/>
  <c r="CE442" i="157"/>
  <c r="CE354" i="157"/>
  <c r="CE249" i="157"/>
  <c r="CE163" i="157"/>
  <c r="CF163" i="157" s="1"/>
  <c r="FE441" i="157"/>
  <c r="FE353" i="157"/>
  <c r="FE248" i="157"/>
  <c r="FF248" i="157" s="1"/>
  <c r="FE162" i="157"/>
  <c r="FF162" i="157" s="1"/>
  <c r="FK441" i="157"/>
  <c r="FK353" i="157"/>
  <c r="FK248" i="157"/>
  <c r="FL248" i="157" s="1"/>
  <c r="FK162" i="157"/>
  <c r="FL162" i="157" s="1"/>
  <c r="EY441" i="157"/>
  <c r="EY353" i="157"/>
  <c r="EY248" i="157"/>
  <c r="EY162" i="157"/>
  <c r="EZ162" i="157" s="1"/>
  <c r="CO439" i="157"/>
  <c r="CO351" i="157"/>
  <c r="CO246" i="157"/>
  <c r="CP246" i="157" s="1"/>
  <c r="CO160" i="157"/>
  <c r="CP160" i="157" s="1"/>
  <c r="CA439" i="157"/>
  <c r="CA351" i="157"/>
  <c r="CA246" i="157"/>
  <c r="CA160" i="157"/>
  <c r="BA438" i="157"/>
  <c r="BA350" i="157"/>
  <c r="BA245" i="157"/>
  <c r="BB245" i="157" s="1"/>
  <c r="BA159" i="157"/>
  <c r="BB159" i="157" s="1"/>
  <c r="BG438" i="157"/>
  <c r="BG350" i="157"/>
  <c r="BG245" i="157"/>
  <c r="BH245" i="157" s="1"/>
  <c r="BG159" i="157"/>
  <c r="BH159" i="157" s="1"/>
  <c r="AU438" i="157"/>
  <c r="AU350" i="157"/>
  <c r="AU245" i="157"/>
  <c r="AU159" i="157"/>
  <c r="AV159" i="157" s="1"/>
  <c r="FI437" i="157"/>
  <c r="FI349" i="157"/>
  <c r="FI244" i="157"/>
  <c r="FJ244" i="157" s="1"/>
  <c r="FI158" i="157"/>
  <c r="FJ158" i="157" s="1"/>
  <c r="EW437" i="157"/>
  <c r="EW349" i="157"/>
  <c r="EW244" i="157"/>
  <c r="EX244" i="157" s="1"/>
  <c r="EW158" i="157"/>
  <c r="EX158" i="157" s="1"/>
  <c r="FC437" i="157"/>
  <c r="FC349" i="157"/>
  <c r="FC244" i="157"/>
  <c r="FD244" i="157" s="1"/>
  <c r="FC158" i="157"/>
  <c r="FD158" i="157" s="1"/>
  <c r="AS433" i="157"/>
  <c r="AS345" i="157"/>
  <c r="AS240" i="157"/>
  <c r="AT240" i="157" s="1"/>
  <c r="AS154" i="157"/>
  <c r="AT154" i="157" s="1"/>
  <c r="AY433" i="157"/>
  <c r="AY345" i="157"/>
  <c r="AY240" i="157"/>
  <c r="AZ240" i="157" s="1"/>
  <c r="AY154" i="157"/>
  <c r="AZ154" i="157" s="1"/>
  <c r="Y431" i="157"/>
  <c r="Y343" i="157"/>
  <c r="Y238" i="157"/>
  <c r="Z238" i="157" s="1"/>
  <c r="Y152" i="157"/>
  <c r="Z152" i="157" s="1"/>
  <c r="M431" i="157"/>
  <c r="M343" i="157"/>
  <c r="M238" i="157"/>
  <c r="N238" i="157" s="1"/>
  <c r="M152" i="157"/>
  <c r="N152" i="157" s="1"/>
  <c r="S431" i="157"/>
  <c r="S343" i="157"/>
  <c r="S238" i="157"/>
  <c r="T238" i="157" s="1"/>
  <c r="S152" i="157"/>
  <c r="T152" i="157" s="1"/>
  <c r="EY429" i="157"/>
  <c r="EY341" i="157"/>
  <c r="EY236" i="157"/>
  <c r="EY150" i="157"/>
  <c r="EZ150" i="157" s="1"/>
  <c r="FE429" i="157"/>
  <c r="FE341" i="157"/>
  <c r="FE236" i="157"/>
  <c r="FF236" i="157" s="1"/>
  <c r="FE150" i="157"/>
  <c r="FF150" i="157" s="1"/>
  <c r="FK429" i="157"/>
  <c r="FK341" i="157"/>
  <c r="FK236" i="157"/>
  <c r="FL236" i="157" s="1"/>
  <c r="FK150" i="157"/>
  <c r="FL150" i="157" s="1"/>
  <c r="FM427" i="157"/>
  <c r="FM339" i="157"/>
  <c r="FM234" i="157"/>
  <c r="FN234" i="157" s="1"/>
  <c r="FM148" i="157"/>
  <c r="FN148" i="157" s="1"/>
  <c r="M427" i="157"/>
  <c r="M339" i="157"/>
  <c r="M234" i="157"/>
  <c r="N234" i="157" s="1"/>
  <c r="M148" i="157"/>
  <c r="N148" i="157" s="1"/>
  <c r="S427" i="157"/>
  <c r="S339" i="157"/>
  <c r="S234" i="157"/>
  <c r="T234" i="157" s="1"/>
  <c r="S148" i="157"/>
  <c r="T148" i="157" s="1"/>
  <c r="AQ425" i="157"/>
  <c r="AQ337" i="157"/>
  <c r="AQ232" i="157"/>
  <c r="AR232" i="157" s="1"/>
  <c r="AQ146" i="157"/>
  <c r="S424" i="157"/>
  <c r="S336" i="157"/>
  <c r="S231" i="157"/>
  <c r="S145" i="157"/>
  <c r="T145" i="157" s="1"/>
  <c r="FM423" i="157"/>
  <c r="FM335" i="157"/>
  <c r="FM230" i="157"/>
  <c r="FM144" i="157"/>
  <c r="FN144" i="157" s="1"/>
  <c r="BI419" i="157"/>
  <c r="BI331" i="157"/>
  <c r="BI226" i="157"/>
  <c r="BI140" i="157"/>
  <c r="DQ418" i="157"/>
  <c r="DQ330" i="157"/>
  <c r="DQ225" i="157"/>
  <c r="DQ139" i="157"/>
  <c r="DR139" i="157" s="1"/>
  <c r="FI413" i="157"/>
  <c r="FI325" i="157"/>
  <c r="FI220" i="157"/>
  <c r="FJ220" i="157" s="1"/>
  <c r="FI134" i="157"/>
  <c r="FJ134" i="157" s="1"/>
  <c r="CG413" i="157"/>
  <c r="CG325" i="157"/>
  <c r="CG220" i="157"/>
  <c r="CH220" i="157" s="1"/>
  <c r="CG134" i="157"/>
  <c r="CH134" i="157" s="1"/>
  <c r="CO408" i="157"/>
  <c r="CO320" i="157"/>
  <c r="CO215" i="157"/>
  <c r="CP215" i="157" s="1"/>
  <c r="CO129" i="157"/>
  <c r="CP129" i="157" s="1"/>
  <c r="M408" i="157"/>
  <c r="M320" i="157"/>
  <c r="M215" i="157"/>
  <c r="N215" i="157" s="1"/>
  <c r="M129" i="157"/>
  <c r="N129" i="157" s="1"/>
  <c r="CO402" i="157"/>
  <c r="CO314" i="157"/>
  <c r="CO209" i="157"/>
  <c r="CP209" i="157" s="1"/>
  <c r="CO123" i="157"/>
  <c r="CP123" i="157" s="1"/>
  <c r="DQ399" i="157"/>
  <c r="DQ311" i="157"/>
  <c r="DQ206" i="157"/>
  <c r="DR206" i="157" s="1"/>
  <c r="DQ120" i="157"/>
  <c r="DR120" i="157" s="1"/>
  <c r="FI396" i="157"/>
  <c r="FI308" i="157"/>
  <c r="FI203" i="157"/>
  <c r="FJ203" i="157" s="1"/>
  <c r="FI117" i="157"/>
  <c r="FJ117" i="157" s="1"/>
  <c r="CG396" i="157"/>
  <c r="CG308" i="157"/>
  <c r="CG203" i="157"/>
  <c r="CH203" i="157" s="1"/>
  <c r="CG117" i="157"/>
  <c r="CH117" i="157" s="1"/>
  <c r="EW389" i="157"/>
  <c r="EW301" i="157"/>
  <c r="EW196" i="157"/>
  <c r="EX196" i="157" s="1"/>
  <c r="EW110" i="157"/>
  <c r="EX110" i="157" s="1"/>
  <c r="FI382" i="157"/>
  <c r="FI294" i="157"/>
  <c r="FI189" i="157"/>
  <c r="FJ189" i="157" s="1"/>
  <c r="FI103" i="157"/>
  <c r="FJ103" i="157" s="1"/>
  <c r="DM382" i="157"/>
  <c r="DM294" i="157"/>
  <c r="DM189" i="157"/>
  <c r="DN189" i="157" s="1"/>
  <c r="DM103" i="157"/>
  <c r="DN103" i="157" s="1"/>
  <c r="FM380" i="157"/>
  <c r="FM292" i="157"/>
  <c r="FM187" i="157"/>
  <c r="FN187" i="157" s="1"/>
  <c r="FM101" i="157"/>
  <c r="FN101" i="157" s="1"/>
  <c r="BE380" i="157"/>
  <c r="BE292" i="157"/>
  <c r="BE187" i="157"/>
  <c r="BF187" i="157" s="1"/>
  <c r="BE101" i="157"/>
  <c r="BF101" i="157" s="1"/>
  <c r="EW378" i="157"/>
  <c r="EW290" i="157"/>
  <c r="EW185" i="157"/>
  <c r="EX185" i="157" s="1"/>
  <c r="EW99" i="157"/>
  <c r="EX99" i="157" s="1"/>
  <c r="DQ442" i="157"/>
  <c r="DQ354" i="157"/>
  <c r="DQ249" i="157"/>
  <c r="DR249" i="157" s="1"/>
  <c r="DQ163" i="157"/>
  <c r="DR163" i="157" s="1"/>
  <c r="DW442" i="157"/>
  <c r="DW354" i="157"/>
  <c r="DW249" i="157"/>
  <c r="DX249" i="157" s="1"/>
  <c r="DW163" i="157"/>
  <c r="DX163" i="157" s="1"/>
  <c r="CC441" i="157"/>
  <c r="CC353" i="157"/>
  <c r="CC248" i="157"/>
  <c r="CD248" i="157" s="1"/>
  <c r="CC162" i="157"/>
  <c r="CD162" i="157" s="1"/>
  <c r="CU76" i="157"/>
  <c r="CV76" i="157" s="1"/>
  <c r="CX76" i="157" s="1"/>
  <c r="CI441" i="157"/>
  <c r="CI353" i="157"/>
  <c r="CI248" i="157"/>
  <c r="CJ248" i="157" s="1"/>
  <c r="CI162" i="157"/>
  <c r="CJ162" i="157" s="1"/>
  <c r="EC439" i="157"/>
  <c r="EC351" i="157"/>
  <c r="EC246" i="157"/>
  <c r="ED246" i="157" s="1"/>
  <c r="EC160" i="157"/>
  <c r="ED160" i="157" s="1"/>
  <c r="DQ439" i="157"/>
  <c r="DQ351" i="157"/>
  <c r="DQ246" i="157"/>
  <c r="DR246" i="157" s="1"/>
  <c r="DQ160" i="157"/>
  <c r="DR160" i="157" s="1"/>
  <c r="DW439" i="157"/>
  <c r="DW351" i="157"/>
  <c r="DW246" i="157"/>
  <c r="DX246" i="157" s="1"/>
  <c r="DW160" i="157"/>
  <c r="DX160" i="157" s="1"/>
  <c r="BR66" i="157"/>
  <c r="BS66" i="157" s="1"/>
  <c r="BR43" i="157"/>
  <c r="BS43" i="157" s="1"/>
  <c r="DB19" i="157"/>
  <c r="DC19" i="157" s="1"/>
  <c r="CU54" i="157"/>
  <c r="CV54" i="157" s="1"/>
  <c r="CX54" i="157" s="1"/>
  <c r="DA54" i="157" s="1"/>
  <c r="BK74" i="157"/>
  <c r="BL74" i="157" s="1"/>
  <c r="BN74" i="157" s="1"/>
  <c r="BQ74" i="157" s="1"/>
  <c r="CU70" i="157"/>
  <c r="CV70" i="157" s="1"/>
  <c r="CX70" i="157" s="1"/>
  <c r="DA70" i="157" s="1"/>
  <c r="EE64" i="157"/>
  <c r="EF64" i="157" s="1"/>
  <c r="EH64" i="157" s="1"/>
  <c r="EK64" i="157" s="1"/>
  <c r="EE62" i="157"/>
  <c r="EF62" i="157" s="1"/>
  <c r="EH62" i="157" s="1"/>
  <c r="EK62" i="157" s="1"/>
  <c r="EE59" i="157"/>
  <c r="EF59" i="157" s="1"/>
  <c r="EH59" i="157" s="1"/>
  <c r="CU48" i="157"/>
  <c r="CV48" i="157" s="1"/>
  <c r="CX48" i="157" s="1"/>
  <c r="DA48" i="157" s="1"/>
  <c r="CU44" i="157"/>
  <c r="CV44" i="157" s="1"/>
  <c r="CX44" i="157" s="1"/>
  <c r="DA44" i="157" s="1"/>
  <c r="AA43" i="157"/>
  <c r="EE40" i="157"/>
  <c r="EF40" i="157" s="1"/>
  <c r="EH40" i="157" s="1"/>
  <c r="EK40" i="157" s="1"/>
  <c r="BK38" i="157"/>
  <c r="BL38" i="157" s="1"/>
  <c r="BN38" i="157" s="1"/>
  <c r="BQ38" i="157" s="1"/>
  <c r="BK34" i="157"/>
  <c r="BL34" i="157" s="1"/>
  <c r="BN34" i="157" s="1"/>
  <c r="BQ34" i="157" s="1"/>
  <c r="FO33" i="157"/>
  <c r="FP33" i="157" s="1"/>
  <c r="FR33" i="157" s="1"/>
  <c r="FU33" i="157" s="1"/>
  <c r="CU74" i="157"/>
  <c r="CV74" i="157" s="1"/>
  <c r="CX74" i="157" s="1"/>
  <c r="DA74" i="157" s="1"/>
  <c r="BK60" i="157"/>
  <c r="BL60" i="157" s="1"/>
  <c r="BN60" i="157" s="1"/>
  <c r="AA25" i="157"/>
  <c r="CU52" i="157"/>
  <c r="CV52" i="157" s="1"/>
  <c r="CX52" i="157" s="1"/>
  <c r="DA52" i="157" s="1"/>
  <c r="AA45" i="157"/>
  <c r="ED110" i="157"/>
  <c r="DZ110" i="157"/>
  <c r="DV110" i="157"/>
  <c r="DN110" i="157"/>
  <c r="DX110" i="157"/>
  <c r="DP110" i="157"/>
  <c r="CR109" i="157"/>
  <c r="CB109" i="157"/>
  <c r="CP109" i="157"/>
  <c r="CL109" i="157"/>
  <c r="CH109" i="157"/>
  <c r="CR101" i="157"/>
  <c r="CJ101" i="157"/>
  <c r="CT101" i="157"/>
  <c r="CP101" i="157"/>
  <c r="ET164" i="157"/>
  <c r="F164" i="157"/>
  <c r="GD98" i="157"/>
  <c r="DK441" i="157"/>
  <c r="DK353" i="157"/>
  <c r="DK248" i="157"/>
  <c r="DK162" i="157"/>
  <c r="DL162" i="157" s="1"/>
  <c r="FK440" i="157"/>
  <c r="FK352" i="157"/>
  <c r="FK247" i="157"/>
  <c r="FL247" i="157" s="1"/>
  <c r="FK161" i="157"/>
  <c r="FL161" i="157" s="1"/>
  <c r="DW440" i="157"/>
  <c r="DW352" i="157"/>
  <c r="DW247" i="157"/>
  <c r="DX247" i="157" s="1"/>
  <c r="DW161" i="157"/>
  <c r="DX161" i="157" s="1"/>
  <c r="CA440" i="157"/>
  <c r="CA352" i="157"/>
  <c r="CA247" i="157"/>
  <c r="CA161" i="157"/>
  <c r="CB161" i="157" s="1"/>
  <c r="W440" i="157"/>
  <c r="W352" i="157"/>
  <c r="W247" i="157"/>
  <c r="X247" i="157" s="1"/>
  <c r="GV247" i="157" s="1"/>
  <c r="W161" i="157"/>
  <c r="X161" i="157" s="1"/>
  <c r="GV161" i="157" s="1"/>
  <c r="FT73" i="157"/>
  <c r="FU73" i="157"/>
  <c r="DS438" i="157"/>
  <c r="DS350" i="157"/>
  <c r="DS245" i="157"/>
  <c r="DT245" i="157" s="1"/>
  <c r="DS159" i="157"/>
  <c r="DT159" i="157" s="1"/>
  <c r="CE438" i="157"/>
  <c r="CE350" i="157"/>
  <c r="CE245" i="157"/>
  <c r="CE159" i="157"/>
  <c r="CF159" i="157" s="1"/>
  <c r="FG436" i="157"/>
  <c r="FG348" i="157"/>
  <c r="FG243" i="157"/>
  <c r="FH243" i="157" s="1"/>
  <c r="FG157" i="157"/>
  <c r="FH157" i="157" s="1"/>
  <c r="DO436" i="157"/>
  <c r="DO348" i="157"/>
  <c r="DO243" i="157"/>
  <c r="DO157" i="157"/>
  <c r="DP157" i="157" s="1"/>
  <c r="S436" i="157"/>
  <c r="S348" i="157"/>
  <c r="S243" i="157"/>
  <c r="T243" i="157" s="1"/>
  <c r="GR243" i="157" s="1"/>
  <c r="S157" i="157"/>
  <c r="T157" i="157" s="1"/>
  <c r="GR157" i="157" s="1"/>
  <c r="EU434" i="157"/>
  <c r="EU346" i="157"/>
  <c r="EU241" i="157"/>
  <c r="EU155" i="157"/>
  <c r="CQ434" i="157"/>
  <c r="CQ346" i="157"/>
  <c r="CQ241" i="157"/>
  <c r="CR241" i="157" s="1"/>
  <c r="CQ155" i="157"/>
  <c r="CR155" i="157" s="1"/>
  <c r="BC434" i="157"/>
  <c r="BC346" i="157"/>
  <c r="BC241" i="157"/>
  <c r="BD241" i="157" s="1"/>
  <c r="BC155" i="157"/>
  <c r="BD155" i="157" s="1"/>
  <c r="G434" i="157"/>
  <c r="G346" i="157"/>
  <c r="G241" i="157"/>
  <c r="G155" i="157"/>
  <c r="CM432" i="157"/>
  <c r="CM344" i="157"/>
  <c r="CM239" i="157"/>
  <c r="CN239" i="157" s="1"/>
  <c r="CM153" i="157"/>
  <c r="CN153" i="157" s="1"/>
  <c r="AU432" i="157"/>
  <c r="AU344" i="157"/>
  <c r="AU239" i="157"/>
  <c r="AU153" i="157"/>
  <c r="AV153" i="157" s="1"/>
  <c r="FK430" i="157"/>
  <c r="FK342" i="157"/>
  <c r="FK237" i="157"/>
  <c r="FL237" i="157" s="1"/>
  <c r="FK151" i="157"/>
  <c r="FL151" i="157" s="1"/>
  <c r="DW430" i="157"/>
  <c r="DW342" i="157"/>
  <c r="DW237" i="157"/>
  <c r="DX237" i="157" s="1"/>
  <c r="DW151" i="157"/>
  <c r="DX151" i="157" s="1"/>
  <c r="CA430" i="157"/>
  <c r="CA342" i="157"/>
  <c r="CA237" i="157"/>
  <c r="CB237" i="157" s="1"/>
  <c r="CA151" i="157"/>
  <c r="CB151" i="157" s="1"/>
  <c r="W430" i="157"/>
  <c r="W342" i="157"/>
  <c r="W237" i="157"/>
  <c r="X237" i="157" s="1"/>
  <c r="GV237" i="157" s="1"/>
  <c r="W151" i="157"/>
  <c r="X151" i="157" s="1"/>
  <c r="GV151" i="157" s="1"/>
  <c r="EL63" i="157"/>
  <c r="EM63" i="157"/>
  <c r="CI428" i="157"/>
  <c r="CI340" i="157"/>
  <c r="CI235" i="157"/>
  <c r="CJ235" i="157" s="1"/>
  <c r="CI149" i="157"/>
  <c r="CJ149" i="157" s="1"/>
  <c r="AU428" i="157"/>
  <c r="AU340" i="157"/>
  <c r="AU235" i="157"/>
  <c r="AU149" i="157"/>
  <c r="AV149" i="157" s="1"/>
  <c r="EA426" i="157"/>
  <c r="EA338" i="157"/>
  <c r="EA233" i="157"/>
  <c r="EB233" i="157" s="1"/>
  <c r="EA147" i="157"/>
  <c r="EB147" i="157" s="1"/>
  <c r="CM426" i="157"/>
  <c r="CM338" i="157"/>
  <c r="CM233" i="157"/>
  <c r="CN233" i="157" s="1"/>
  <c r="CM147" i="157"/>
  <c r="CN147" i="157" s="1"/>
  <c r="AQ426" i="157"/>
  <c r="AQ338" i="157"/>
  <c r="AQ233" i="157"/>
  <c r="AR233" i="157" s="1"/>
  <c r="AQ147" i="157"/>
  <c r="BK61" i="157"/>
  <c r="BL61" i="157" s="1"/>
  <c r="BN61" i="157" s="1"/>
  <c r="BQ61" i="157" s="1"/>
  <c r="CI425" i="157"/>
  <c r="CI337" i="157"/>
  <c r="CI232" i="157"/>
  <c r="CJ232" i="157" s="1"/>
  <c r="CI146" i="157"/>
  <c r="CJ146" i="157" s="1"/>
  <c r="K425" i="157"/>
  <c r="K337" i="157"/>
  <c r="K232" i="157"/>
  <c r="K146" i="157"/>
  <c r="L146" i="157" s="1"/>
  <c r="DX145" i="157"/>
  <c r="DP145" i="157"/>
  <c r="EB140" i="157"/>
  <c r="DT140" i="157"/>
  <c r="DP140" i="157"/>
  <c r="BJ140" i="157"/>
  <c r="BF140" i="157"/>
  <c r="AT140" i="157"/>
  <c r="BH140" i="157"/>
  <c r="BD140" i="157"/>
  <c r="AZ140" i="157"/>
  <c r="AR140" i="157"/>
  <c r="AM417" i="157"/>
  <c r="AP417" i="157" s="1"/>
  <c r="AP329" i="157"/>
  <c r="BX416" i="157"/>
  <c r="BY416" i="157" s="1"/>
  <c r="BY328" i="157"/>
  <c r="BZ328" i="157" s="1"/>
  <c r="BW415" i="157"/>
  <c r="BZ415" i="157" s="1"/>
  <c r="BZ327" i="157"/>
  <c r="AM411" i="157"/>
  <c r="AP411" i="157" s="1"/>
  <c r="AP323" i="157"/>
  <c r="AM409" i="157"/>
  <c r="AP409" i="157" s="1"/>
  <c r="AP321" i="157"/>
  <c r="C408" i="157"/>
  <c r="F408" i="157" s="1"/>
  <c r="F320" i="157"/>
  <c r="EQ406" i="157"/>
  <c r="ET406" i="157" s="1"/>
  <c r="ET318" i="157"/>
  <c r="DH405" i="157"/>
  <c r="DI405" i="157" s="1"/>
  <c r="DI317" i="157"/>
  <c r="DJ317" i="157" s="1"/>
  <c r="GB404" i="157"/>
  <c r="GC404" i="157" s="1"/>
  <c r="GC316" i="157"/>
  <c r="ER403" i="157"/>
  <c r="ES403" i="157" s="1"/>
  <c r="ES315" i="157"/>
  <c r="ET315" i="157" s="1"/>
  <c r="D403" i="157"/>
  <c r="E403" i="157" s="1"/>
  <c r="E315" i="157"/>
  <c r="F315" i="157" s="1"/>
  <c r="BX402" i="157"/>
  <c r="BY402" i="157" s="1"/>
  <c r="BY314" i="157"/>
  <c r="BZ314" i="157" s="1"/>
  <c r="BW401" i="157"/>
  <c r="BZ401" i="157" s="1"/>
  <c r="BZ313" i="157"/>
  <c r="C385" i="157"/>
  <c r="F385" i="157" s="1"/>
  <c r="F297" i="157"/>
  <c r="EQ383" i="157"/>
  <c r="ET383" i="157" s="1"/>
  <c r="ET295" i="157"/>
  <c r="DH382" i="157"/>
  <c r="DI382" i="157" s="1"/>
  <c r="DI294" i="157"/>
  <c r="DJ294" i="157" s="1"/>
  <c r="GB381" i="157"/>
  <c r="GC381" i="157" s="1"/>
  <c r="GC293" i="157"/>
  <c r="AN381" i="157"/>
  <c r="AO381" i="157" s="1"/>
  <c r="AO293" i="157"/>
  <c r="AP293" i="157" s="1"/>
  <c r="DH380" i="157"/>
  <c r="DI380" i="157" s="1"/>
  <c r="DI292" i="157"/>
  <c r="DJ292" i="157" s="1"/>
  <c r="GB379" i="157"/>
  <c r="GC379" i="157" s="1"/>
  <c r="GC291" i="157"/>
  <c r="AM378" i="157"/>
  <c r="AP378" i="157" s="1"/>
  <c r="AP290" i="157"/>
  <c r="AM289" i="157"/>
  <c r="AM250" i="157"/>
  <c r="AM253" i="157"/>
  <c r="AP184" i="157"/>
  <c r="DO423" i="157"/>
  <c r="DO335" i="157"/>
  <c r="DO230" i="157"/>
  <c r="DO144" i="157"/>
  <c r="DP144" i="157" s="1"/>
  <c r="AF58" i="157"/>
  <c r="AG58" i="157" s="1"/>
  <c r="DY422" i="157"/>
  <c r="DY334" i="157"/>
  <c r="DY229" i="157"/>
  <c r="DY143" i="157"/>
  <c r="DZ143" i="157" s="1"/>
  <c r="DS420" i="157"/>
  <c r="DS332" i="157"/>
  <c r="DS227" i="157"/>
  <c r="DS141" i="157"/>
  <c r="DT141" i="157" s="1"/>
  <c r="AB55" i="157"/>
  <c r="AD55" i="157" s="1"/>
  <c r="AG55" i="157" s="1"/>
  <c r="DK419" i="157"/>
  <c r="DK331" i="157"/>
  <c r="DK226" i="157"/>
  <c r="DK140" i="157"/>
  <c r="DL140" i="157" s="1"/>
  <c r="EE54" i="157"/>
  <c r="EF54" i="157" s="1"/>
  <c r="EH54" i="157" s="1"/>
  <c r="EK54" i="157" s="1"/>
  <c r="S419" i="157"/>
  <c r="S331" i="157"/>
  <c r="S226" i="157"/>
  <c r="S140" i="157"/>
  <c r="T140" i="157" s="1"/>
  <c r="CM418" i="157"/>
  <c r="CM330" i="157"/>
  <c r="CM225" i="157"/>
  <c r="CM139" i="157"/>
  <c r="CN139" i="157" s="1"/>
  <c r="K418" i="157"/>
  <c r="K330" i="157"/>
  <c r="K225" i="157"/>
  <c r="K139" i="157"/>
  <c r="L139" i="157" s="1"/>
  <c r="S417" i="157"/>
  <c r="S329" i="157"/>
  <c r="S224" i="157"/>
  <c r="T224" i="157" s="1"/>
  <c r="S138" i="157"/>
  <c r="T138" i="157" s="1"/>
  <c r="CE416" i="157"/>
  <c r="CE328" i="157"/>
  <c r="CE223" i="157"/>
  <c r="CE137" i="157"/>
  <c r="CF137" i="157" s="1"/>
  <c r="CU51" i="157"/>
  <c r="CV51" i="157" s="1"/>
  <c r="CX51" i="157" s="1"/>
  <c r="DA51" i="157" s="1"/>
  <c r="DO415" i="157"/>
  <c r="DO327" i="157"/>
  <c r="DO222" i="157"/>
  <c r="DO136" i="157"/>
  <c r="DP136" i="157" s="1"/>
  <c r="EE50" i="157"/>
  <c r="EF50" i="157" s="1"/>
  <c r="EH50" i="157" s="1"/>
  <c r="EK50" i="157" s="1"/>
  <c r="CE414" i="157"/>
  <c r="CE326" i="157"/>
  <c r="CE221" i="157"/>
  <c r="CE135" i="157"/>
  <c r="CF135" i="157" s="1"/>
  <c r="EW413" i="157"/>
  <c r="EW325" i="157"/>
  <c r="EW220" i="157"/>
  <c r="EX220" i="157" s="1"/>
  <c r="EW134" i="157"/>
  <c r="EX134" i="157" s="1"/>
  <c r="EY412" i="157"/>
  <c r="EY324" i="157"/>
  <c r="EY219" i="157"/>
  <c r="EY133" i="157"/>
  <c r="EZ133" i="157" s="1"/>
  <c r="K412" i="157"/>
  <c r="K324" i="157"/>
  <c r="K219" i="157"/>
  <c r="K133" i="157"/>
  <c r="L133" i="157" s="1"/>
  <c r="CC411" i="157"/>
  <c r="CC323" i="157"/>
  <c r="CC218" i="157"/>
  <c r="CD218" i="157" s="1"/>
  <c r="CC132" i="157"/>
  <c r="CD132" i="157" s="1"/>
  <c r="AS410" i="157"/>
  <c r="AS322" i="157"/>
  <c r="AS217" i="157"/>
  <c r="AT217" i="157" s="1"/>
  <c r="AS131" i="157"/>
  <c r="AT131" i="157" s="1"/>
  <c r="FE409" i="157"/>
  <c r="FE321" i="157"/>
  <c r="FE216" i="157"/>
  <c r="FF216" i="157" s="1"/>
  <c r="FE130" i="157"/>
  <c r="FF130" i="157" s="1"/>
  <c r="FG408" i="157"/>
  <c r="FG320" i="157"/>
  <c r="FG215" i="157"/>
  <c r="FH215" i="157" s="1"/>
  <c r="FG129" i="157"/>
  <c r="FH129" i="157" s="1"/>
  <c r="Q408" i="157"/>
  <c r="Q320" i="157"/>
  <c r="Q215" i="157"/>
  <c r="R215" i="157" s="1"/>
  <c r="Q129" i="157"/>
  <c r="R129" i="157" s="1"/>
  <c r="BC407" i="157"/>
  <c r="BC319" i="157"/>
  <c r="BC214" i="157"/>
  <c r="BD214" i="157" s="1"/>
  <c r="BC128" i="157"/>
  <c r="BD128" i="157" s="1"/>
  <c r="I406" i="157"/>
  <c r="I318" i="157"/>
  <c r="I213" i="157"/>
  <c r="J213" i="157" s="1"/>
  <c r="I127" i="157"/>
  <c r="J127" i="157" s="1"/>
  <c r="CO405" i="157"/>
  <c r="CO317" i="157"/>
  <c r="CO212" i="157"/>
  <c r="CP212" i="157" s="1"/>
  <c r="CO126" i="157"/>
  <c r="CP126" i="157" s="1"/>
  <c r="U405" i="157"/>
  <c r="U317" i="157"/>
  <c r="U212" i="157"/>
  <c r="V212" i="157" s="1"/>
  <c r="U126" i="157"/>
  <c r="V126" i="157" s="1"/>
  <c r="DY404" i="157"/>
  <c r="DY316" i="157"/>
  <c r="DY211" i="157"/>
  <c r="DZ211" i="157" s="1"/>
  <c r="DY125" i="157"/>
  <c r="DZ125" i="157" s="1"/>
  <c r="BE404" i="157"/>
  <c r="BE316" i="157"/>
  <c r="BE211" i="157"/>
  <c r="BF211" i="157" s="1"/>
  <c r="BE125" i="157"/>
  <c r="BF125" i="157" s="1"/>
  <c r="I404" i="157"/>
  <c r="I316" i="157"/>
  <c r="I211" i="157"/>
  <c r="J211" i="157" s="1"/>
  <c r="GH211" i="157" s="1"/>
  <c r="I125" i="157"/>
  <c r="J125" i="157" s="1"/>
  <c r="GH125" i="157" s="1"/>
  <c r="CO403" i="157"/>
  <c r="CO315" i="157"/>
  <c r="CO210" i="157"/>
  <c r="CP210" i="157" s="1"/>
  <c r="CO124" i="157"/>
  <c r="CP124" i="157" s="1"/>
  <c r="FE402" i="157"/>
  <c r="FE314" i="157"/>
  <c r="FE209" i="157"/>
  <c r="FF209" i="157" s="1"/>
  <c r="FE123" i="157"/>
  <c r="FF123" i="157" s="1"/>
  <c r="CK402" i="157"/>
  <c r="CK314" i="157"/>
  <c r="CK209" i="157"/>
  <c r="CL209" i="157" s="1"/>
  <c r="CK123" i="157"/>
  <c r="CL123" i="157" s="1"/>
  <c r="FI399" i="157"/>
  <c r="FI311" i="157"/>
  <c r="FI206" i="157"/>
  <c r="FJ206" i="157" s="1"/>
  <c r="FI120" i="157"/>
  <c r="FJ120" i="157" s="1"/>
  <c r="CO399" i="157"/>
  <c r="CO311" i="157"/>
  <c r="CO206" i="157"/>
  <c r="CP206" i="157" s="1"/>
  <c r="CO120" i="157"/>
  <c r="CP120" i="157" s="1"/>
  <c r="FE398" i="157"/>
  <c r="FE310" i="157"/>
  <c r="FE205" i="157"/>
  <c r="FF205" i="157" s="1"/>
  <c r="FE119" i="157"/>
  <c r="FF119" i="157" s="1"/>
  <c r="FE396" i="157"/>
  <c r="FE308" i="157"/>
  <c r="FE203" i="157"/>
  <c r="FF203" i="157" s="1"/>
  <c r="FE117" i="157"/>
  <c r="FF117" i="157" s="1"/>
  <c r="Q394" i="157"/>
  <c r="Q306" i="157"/>
  <c r="Q201" i="157"/>
  <c r="R201" i="157" s="1"/>
  <c r="Q115" i="157"/>
  <c r="R115" i="157" s="1"/>
  <c r="FA389" i="157"/>
  <c r="FA301" i="157"/>
  <c r="FA196" i="157"/>
  <c r="FB196" i="157" s="1"/>
  <c r="FA110" i="157"/>
  <c r="FB110" i="157" s="1"/>
  <c r="FA388" i="157"/>
  <c r="FA300" i="157"/>
  <c r="FA195" i="157"/>
  <c r="FB195" i="157" s="1"/>
  <c r="FA109" i="157"/>
  <c r="FB109" i="157" s="1"/>
  <c r="FI387" i="157"/>
  <c r="FI299" i="157"/>
  <c r="FI194" i="157"/>
  <c r="FI108" i="157"/>
  <c r="FJ108" i="157" s="1"/>
  <c r="CO387" i="157"/>
  <c r="CO299" i="157"/>
  <c r="CO194" i="157"/>
  <c r="CO108" i="157"/>
  <c r="CP108" i="157" s="1"/>
  <c r="M383" i="157"/>
  <c r="M295" i="157"/>
  <c r="M190" i="157"/>
  <c r="N190" i="157" s="1"/>
  <c r="M104" i="157"/>
  <c r="N104" i="157" s="1"/>
  <c r="AW382" i="157"/>
  <c r="AW294" i="157"/>
  <c r="AW189" i="157"/>
  <c r="AX189" i="157" s="1"/>
  <c r="AW103" i="157"/>
  <c r="AX103" i="157" s="1"/>
  <c r="CG380" i="157"/>
  <c r="CG292" i="157"/>
  <c r="CG187" i="157"/>
  <c r="CH187" i="157" s="1"/>
  <c r="CG101" i="157"/>
  <c r="CH101" i="157" s="1"/>
  <c r="AU442" i="157"/>
  <c r="AU354" i="157"/>
  <c r="AU249" i="157"/>
  <c r="AU163" i="157"/>
  <c r="AV163" i="157" s="1"/>
  <c r="BA442" i="157"/>
  <c r="BA354" i="157"/>
  <c r="BA249" i="157"/>
  <c r="BB249" i="157" s="1"/>
  <c r="BA163" i="157"/>
  <c r="BB163" i="157" s="1"/>
  <c r="BG442" i="157"/>
  <c r="BG354" i="157"/>
  <c r="BG249" i="157"/>
  <c r="BH249" i="157" s="1"/>
  <c r="BG163" i="157"/>
  <c r="BH163" i="157" s="1"/>
  <c r="G441" i="157"/>
  <c r="G353" i="157"/>
  <c r="G248" i="157"/>
  <c r="H248" i="157" s="1"/>
  <c r="G162" i="157"/>
  <c r="U441" i="157"/>
  <c r="U353" i="157"/>
  <c r="U248" i="157"/>
  <c r="V248" i="157" s="1"/>
  <c r="U162" i="157"/>
  <c r="V162" i="157" s="1"/>
  <c r="S441" i="157"/>
  <c r="S353" i="157"/>
  <c r="S248" i="157"/>
  <c r="T248" i="157" s="1"/>
  <c r="S162" i="157"/>
  <c r="T162" i="157" s="1"/>
  <c r="BI439" i="157"/>
  <c r="BI351" i="157"/>
  <c r="BI246" i="157"/>
  <c r="BJ246" i="157" s="1"/>
  <c r="BI160" i="157"/>
  <c r="BJ160" i="157" s="1"/>
  <c r="AW439" i="157"/>
  <c r="AW351" i="157"/>
  <c r="AW246" i="157"/>
  <c r="AX246" i="157" s="1"/>
  <c r="AW160" i="157"/>
  <c r="AX160" i="157" s="1"/>
  <c r="BC439" i="157"/>
  <c r="BC351" i="157"/>
  <c r="BC246" i="157"/>
  <c r="BD246" i="157" s="1"/>
  <c r="BC160" i="157"/>
  <c r="BD160" i="157" s="1"/>
  <c r="EC437" i="157"/>
  <c r="EC349" i="157"/>
  <c r="EC244" i="157"/>
  <c r="ED244" i="157" s="1"/>
  <c r="EC158" i="157"/>
  <c r="ED158" i="157" s="1"/>
  <c r="DQ437" i="157"/>
  <c r="DQ349" i="157"/>
  <c r="DQ244" i="157"/>
  <c r="DR244" i="157" s="1"/>
  <c r="DQ158" i="157"/>
  <c r="DR158" i="157" s="1"/>
  <c r="EJ72" i="157"/>
  <c r="EK72" i="157" s="1"/>
  <c r="G437" i="157"/>
  <c r="G349" i="157"/>
  <c r="G244" i="157"/>
  <c r="H244" i="157" s="1"/>
  <c r="G158" i="157"/>
  <c r="M437" i="157"/>
  <c r="M349" i="157"/>
  <c r="M244" i="157"/>
  <c r="N244" i="157" s="1"/>
  <c r="M158" i="157"/>
  <c r="N158" i="157" s="1"/>
  <c r="S437" i="157"/>
  <c r="S349" i="157"/>
  <c r="S244" i="157"/>
  <c r="T244" i="157" s="1"/>
  <c r="S158" i="157"/>
  <c r="T158" i="157" s="1"/>
  <c r="CS435" i="157"/>
  <c r="CS347" i="157"/>
  <c r="CS242" i="157"/>
  <c r="CT242" i="157" s="1"/>
  <c r="CS156" i="157"/>
  <c r="CT156" i="157" s="1"/>
  <c r="CG435" i="157"/>
  <c r="CG347" i="157"/>
  <c r="CG242" i="157"/>
  <c r="CH242" i="157" s="1"/>
  <c r="CG156" i="157"/>
  <c r="CH156" i="157" s="1"/>
  <c r="CM435" i="157"/>
  <c r="CM347" i="157"/>
  <c r="CM242" i="157"/>
  <c r="CN242" i="157" s="1"/>
  <c r="CM156" i="157"/>
  <c r="CN156" i="157" s="1"/>
  <c r="DM431" i="157"/>
  <c r="DM343" i="157"/>
  <c r="DM238" i="157"/>
  <c r="DN238" i="157" s="1"/>
  <c r="DM152" i="157"/>
  <c r="DN152" i="157" s="1"/>
  <c r="DS431" i="157"/>
  <c r="DS343" i="157"/>
  <c r="DS238" i="157"/>
  <c r="DT238" i="157" s="1"/>
  <c r="DS152" i="157"/>
  <c r="DT152" i="157" s="1"/>
  <c r="EC429" i="157"/>
  <c r="EC341" i="157"/>
  <c r="EC236" i="157"/>
  <c r="ED236" i="157" s="1"/>
  <c r="EC150" i="157"/>
  <c r="ED150" i="157" s="1"/>
  <c r="DQ429" i="157"/>
  <c r="DQ341" i="157"/>
  <c r="DQ236" i="157"/>
  <c r="DR236" i="157" s="1"/>
  <c r="DQ150" i="157"/>
  <c r="DR150" i="157" s="1"/>
  <c r="DW429" i="157"/>
  <c r="DW341" i="157"/>
  <c r="DW236" i="157"/>
  <c r="DX236" i="157" s="1"/>
  <c r="DW150" i="157"/>
  <c r="DX150" i="157" s="1"/>
  <c r="EC427" i="157"/>
  <c r="EC339" i="157"/>
  <c r="EC234" i="157"/>
  <c r="ED234" i="157" s="1"/>
  <c r="EC148" i="157"/>
  <c r="ED148" i="157" s="1"/>
  <c r="DQ427" i="157"/>
  <c r="DQ339" i="157"/>
  <c r="DQ234" i="157"/>
  <c r="DR234" i="157" s="1"/>
  <c r="DQ148" i="157"/>
  <c r="DR148" i="157" s="1"/>
  <c r="DW427" i="157"/>
  <c r="DW339" i="157"/>
  <c r="DW234" i="157"/>
  <c r="DX234" i="157" s="1"/>
  <c r="DW148" i="157"/>
  <c r="DX148" i="157" s="1"/>
  <c r="EU424" i="157"/>
  <c r="EU336" i="157"/>
  <c r="EU231" i="157"/>
  <c r="EU145" i="157"/>
  <c r="DO422" i="157"/>
  <c r="DO334" i="157"/>
  <c r="DO229" i="157"/>
  <c r="DO143" i="157"/>
  <c r="DP143" i="157" s="1"/>
  <c r="DS422" i="157"/>
  <c r="DS334" i="157"/>
  <c r="DS229" i="157"/>
  <c r="DS143" i="157"/>
  <c r="DT143" i="157" s="1"/>
  <c r="CG420" i="157"/>
  <c r="CG332" i="157"/>
  <c r="CG227" i="157"/>
  <c r="CG141" i="157"/>
  <c r="CH141" i="157" s="1"/>
  <c r="CK420" i="157"/>
  <c r="CK332" i="157"/>
  <c r="CK227" i="157"/>
  <c r="CK141" i="157"/>
  <c r="CL141" i="157" s="1"/>
  <c r="FM419" i="157"/>
  <c r="FM331" i="157"/>
  <c r="FM226" i="157"/>
  <c r="FM140" i="157"/>
  <c r="FN140" i="157" s="1"/>
  <c r="Q419" i="157"/>
  <c r="Q331" i="157"/>
  <c r="Q226" i="157"/>
  <c r="Q140" i="157"/>
  <c r="R140" i="157" s="1"/>
  <c r="U419" i="157"/>
  <c r="U331" i="157"/>
  <c r="U226" i="157"/>
  <c r="U140" i="157"/>
  <c r="V140" i="157" s="1"/>
  <c r="DK417" i="157"/>
  <c r="DK329" i="157"/>
  <c r="DK224" i="157"/>
  <c r="DK138" i="157"/>
  <c r="DW417" i="157"/>
  <c r="DW329" i="157"/>
  <c r="DW224" i="157"/>
  <c r="DX224" i="157" s="1"/>
  <c r="DW138" i="157"/>
  <c r="DX138" i="157" s="1"/>
  <c r="BG417" i="157"/>
  <c r="BG329" i="157"/>
  <c r="BG224" i="157"/>
  <c r="BH224" i="157" s="1"/>
  <c r="BG138" i="157"/>
  <c r="BH138" i="157" s="1"/>
  <c r="FG423" i="157"/>
  <c r="FG335" i="157"/>
  <c r="FG230" i="157"/>
  <c r="FG144" i="157"/>
  <c r="FH144" i="157" s="1"/>
  <c r="FE422" i="157"/>
  <c r="FE334" i="157"/>
  <c r="FE229" i="157"/>
  <c r="FE143" i="157"/>
  <c r="FF143" i="157" s="1"/>
  <c r="DW420" i="157"/>
  <c r="DW332" i="157"/>
  <c r="DW227" i="157"/>
  <c r="DW141" i="157"/>
  <c r="DX141" i="157" s="1"/>
  <c r="FC418" i="157"/>
  <c r="FC330" i="157"/>
  <c r="FC225" i="157"/>
  <c r="FC139" i="157"/>
  <c r="FD139" i="157" s="1"/>
  <c r="O418" i="157"/>
  <c r="O330" i="157"/>
  <c r="O225" i="157"/>
  <c r="P225" i="157" s="1"/>
  <c r="O139" i="157"/>
  <c r="P139" i="157" s="1"/>
  <c r="GN139" i="157" s="1"/>
  <c r="FA416" i="157"/>
  <c r="FA328" i="157"/>
  <c r="FA223" i="157"/>
  <c r="FB223" i="157" s="1"/>
  <c r="FA137" i="157"/>
  <c r="FB137" i="157" s="1"/>
  <c r="DY415" i="157"/>
  <c r="DY327" i="157"/>
  <c r="DY222" i="157"/>
  <c r="DZ222" i="157" s="1"/>
  <c r="DY136" i="157"/>
  <c r="DZ136" i="157" s="1"/>
  <c r="U414" i="157"/>
  <c r="U326" i="157"/>
  <c r="U221" i="157"/>
  <c r="V221" i="157" s="1"/>
  <c r="U135" i="157"/>
  <c r="V135" i="157" s="1"/>
  <c r="EY413" i="157"/>
  <c r="EY325" i="157"/>
  <c r="EY220" i="157"/>
  <c r="EY134" i="157"/>
  <c r="EZ134" i="157" s="1"/>
  <c r="FI412" i="157"/>
  <c r="FI324" i="157"/>
  <c r="FI219" i="157"/>
  <c r="FJ219" i="157" s="1"/>
  <c r="FI133" i="157"/>
  <c r="FJ133" i="157" s="1"/>
  <c r="CG412" i="157"/>
  <c r="CG324" i="157"/>
  <c r="CG219" i="157"/>
  <c r="CH219" i="157" s="1"/>
  <c r="CG133" i="157"/>
  <c r="CH133" i="157" s="1"/>
  <c r="CM411" i="157"/>
  <c r="CM323" i="157"/>
  <c r="CM218" i="157"/>
  <c r="CN218" i="157" s="1"/>
  <c r="CM132" i="157"/>
  <c r="CN132" i="157" s="1"/>
  <c r="DO410" i="157"/>
  <c r="DO322" i="157"/>
  <c r="DO217" i="157"/>
  <c r="DO131" i="157"/>
  <c r="DP131" i="157" s="1"/>
  <c r="W410" i="157"/>
  <c r="W322" i="157"/>
  <c r="W217" i="157"/>
  <c r="X217" i="157" s="1"/>
  <c r="W131" i="157"/>
  <c r="X131" i="157" s="1"/>
  <c r="EY409" i="157"/>
  <c r="EY321" i="157"/>
  <c r="EY216" i="157"/>
  <c r="EY130" i="157"/>
  <c r="EZ130" i="157" s="1"/>
  <c r="FI408" i="157"/>
  <c r="FI320" i="157"/>
  <c r="FI215" i="157"/>
  <c r="FJ215" i="157" s="1"/>
  <c r="FI129" i="157"/>
  <c r="FJ129" i="157" s="1"/>
  <c r="CE408" i="157"/>
  <c r="CE320" i="157"/>
  <c r="CE215" i="157"/>
  <c r="CE129" i="157"/>
  <c r="CF129" i="157" s="1"/>
  <c r="BE407" i="157"/>
  <c r="BE319" i="157"/>
  <c r="BE214" i="157"/>
  <c r="BF214" i="157" s="1"/>
  <c r="BE128" i="157"/>
  <c r="BF128" i="157" s="1"/>
  <c r="Q406" i="157"/>
  <c r="Q318" i="157"/>
  <c r="Q213" i="157"/>
  <c r="R213" i="157" s="1"/>
  <c r="Q127" i="157"/>
  <c r="R127" i="157" s="1"/>
  <c r="EU405" i="157"/>
  <c r="EU317" i="157"/>
  <c r="EU212" i="157"/>
  <c r="EV212" i="157" s="1"/>
  <c r="EU126" i="157"/>
  <c r="EV126" i="157" s="1"/>
  <c r="CQ405" i="157"/>
  <c r="CQ317" i="157"/>
  <c r="CQ212" i="157"/>
  <c r="CR212" i="157" s="1"/>
  <c r="CQ126" i="157"/>
  <c r="CR126" i="157" s="1"/>
  <c r="BC405" i="157"/>
  <c r="BC317" i="157"/>
  <c r="BC212" i="157"/>
  <c r="BD212" i="157" s="1"/>
  <c r="BC126" i="157"/>
  <c r="BD126" i="157" s="1"/>
  <c r="G405" i="157"/>
  <c r="G317" i="157"/>
  <c r="G212" i="157"/>
  <c r="H212" i="157" s="1"/>
  <c r="G126" i="157"/>
  <c r="AA40" i="157"/>
  <c r="EA404" i="157"/>
  <c r="EA316" i="157"/>
  <c r="EA211" i="157"/>
  <c r="EB211" i="157" s="1"/>
  <c r="EA125" i="157"/>
  <c r="EB125" i="157" s="1"/>
  <c r="CM404" i="157"/>
  <c r="CM316" i="157"/>
  <c r="CM211" i="157"/>
  <c r="CN211" i="157" s="1"/>
  <c r="CM125" i="157"/>
  <c r="CN125" i="157" s="1"/>
  <c r="AQ404" i="157"/>
  <c r="AQ316" i="157"/>
  <c r="AQ211" i="157"/>
  <c r="AR211" i="157" s="1"/>
  <c r="AQ125" i="157"/>
  <c r="BK39" i="157"/>
  <c r="BL39" i="157" s="1"/>
  <c r="BN39" i="157" s="1"/>
  <c r="BQ39" i="157" s="1"/>
  <c r="FK403" i="157"/>
  <c r="FK315" i="157"/>
  <c r="FK210" i="157"/>
  <c r="FL210" i="157" s="1"/>
  <c r="FK124" i="157"/>
  <c r="FL124" i="157" s="1"/>
  <c r="DW403" i="157"/>
  <c r="DW315" i="157"/>
  <c r="DW210" i="157"/>
  <c r="DX210" i="157" s="1"/>
  <c r="DW124" i="157"/>
  <c r="DX124" i="157" s="1"/>
  <c r="CA403" i="157"/>
  <c r="CA315" i="157"/>
  <c r="CA210" i="157"/>
  <c r="CB210" i="157" s="1"/>
  <c r="CA124" i="157"/>
  <c r="CU38" i="157"/>
  <c r="CV38" i="157" s="1"/>
  <c r="CX38" i="157" s="1"/>
  <c r="DA38" i="157" s="1"/>
  <c r="DS402" i="157"/>
  <c r="DS314" i="157"/>
  <c r="DS209" i="157"/>
  <c r="DT209" i="157" s="1"/>
  <c r="DS123" i="157"/>
  <c r="DT123" i="157" s="1"/>
  <c r="CE402" i="157"/>
  <c r="CE314" i="157"/>
  <c r="CE209" i="157"/>
  <c r="CE123" i="157"/>
  <c r="CF123" i="157" s="1"/>
  <c r="FK399" i="157"/>
  <c r="FK311" i="157"/>
  <c r="FK206" i="157"/>
  <c r="FL206" i="157" s="1"/>
  <c r="FK120" i="157"/>
  <c r="FL120" i="157" s="1"/>
  <c r="DW399" i="157"/>
  <c r="DW311" i="157"/>
  <c r="DW206" i="157"/>
  <c r="DX206" i="157" s="1"/>
  <c r="DW120" i="157"/>
  <c r="DX120" i="157" s="1"/>
  <c r="CA399" i="157"/>
  <c r="CA311" i="157"/>
  <c r="CA206" i="157"/>
  <c r="CB206" i="157" s="1"/>
  <c r="CA120" i="157"/>
  <c r="CB120" i="157" s="1"/>
  <c r="CU34" i="157"/>
  <c r="CV34" i="157" s="1"/>
  <c r="CX34" i="157" s="1"/>
  <c r="DA34" i="157" s="1"/>
  <c r="CM396" i="157"/>
  <c r="CM308" i="157"/>
  <c r="CM203" i="157"/>
  <c r="CN203" i="157" s="1"/>
  <c r="CM117" i="157"/>
  <c r="CN117" i="157" s="1"/>
  <c r="K394" i="157"/>
  <c r="K306" i="157"/>
  <c r="K201" i="157"/>
  <c r="K115" i="157"/>
  <c r="L115" i="157" s="1"/>
  <c r="S392" i="157"/>
  <c r="S304" i="157"/>
  <c r="S199" i="157"/>
  <c r="T199" i="157" s="1"/>
  <c r="S113" i="157"/>
  <c r="T113" i="157" s="1"/>
  <c r="S390" i="157"/>
  <c r="S302" i="157"/>
  <c r="S197" i="157"/>
  <c r="T197" i="157" s="1"/>
  <c r="S111" i="157"/>
  <c r="T111" i="157" s="1"/>
  <c r="EU389" i="157"/>
  <c r="EU301" i="157"/>
  <c r="EU196" i="157"/>
  <c r="EV196" i="157" s="1"/>
  <c r="EU110" i="157"/>
  <c r="EV110" i="157" s="1"/>
  <c r="CI389" i="157"/>
  <c r="CI301" i="157"/>
  <c r="CI196" i="157"/>
  <c r="CJ196" i="157" s="1"/>
  <c r="CI110" i="157"/>
  <c r="CJ110" i="157" s="1"/>
  <c r="EU388" i="157"/>
  <c r="EU300" i="157"/>
  <c r="EU195" i="157"/>
  <c r="EV195" i="157" s="1"/>
  <c r="EU109" i="157"/>
  <c r="FO23" i="157"/>
  <c r="FP23" i="157" s="1"/>
  <c r="FR23" i="157" s="1"/>
  <c r="FU23" i="157" s="1"/>
  <c r="CI388" i="157"/>
  <c r="CI300" i="157"/>
  <c r="CI195" i="157"/>
  <c r="CJ195" i="157" s="1"/>
  <c r="CI109" i="157"/>
  <c r="CJ109" i="157" s="1"/>
  <c r="FC387" i="157"/>
  <c r="FC299" i="157"/>
  <c r="FC194" i="157"/>
  <c r="FC108" i="157"/>
  <c r="FD108" i="157" s="1"/>
  <c r="DO387" i="157"/>
  <c r="DO299" i="157"/>
  <c r="DO194" i="157"/>
  <c r="DO108" i="157"/>
  <c r="DP108" i="157" s="1"/>
  <c r="BC387" i="157"/>
  <c r="BC299" i="157"/>
  <c r="BC194" i="157"/>
  <c r="BC108" i="157"/>
  <c r="BD108" i="157" s="1"/>
  <c r="G385" i="157"/>
  <c r="G297" i="157"/>
  <c r="G192" i="157"/>
  <c r="G106" i="157"/>
  <c r="H106" i="157" s="1"/>
  <c r="AA20" i="157"/>
  <c r="K384" i="157"/>
  <c r="K296" i="157"/>
  <c r="K191" i="157"/>
  <c r="K105" i="157"/>
  <c r="L105" i="157" s="1"/>
  <c r="FG382" i="157"/>
  <c r="FG294" i="157"/>
  <c r="FG189" i="157"/>
  <c r="FH189" i="157" s="1"/>
  <c r="FG103" i="157"/>
  <c r="FH103" i="157" s="1"/>
  <c r="DK382" i="157"/>
  <c r="DK294" i="157"/>
  <c r="DK189" i="157"/>
  <c r="DK103" i="157"/>
  <c r="DL103" i="157" s="1"/>
  <c r="EE17" i="157"/>
  <c r="EF17" i="157" s="1"/>
  <c r="EH17" i="157" s="1"/>
  <c r="EK17" i="157" s="1"/>
  <c r="AY382" i="157"/>
  <c r="AY294" i="157"/>
  <c r="AY189" i="157"/>
  <c r="AZ189" i="157" s="1"/>
  <c r="AY103" i="157"/>
  <c r="AZ103" i="157" s="1"/>
  <c r="K382" i="157"/>
  <c r="K294" i="157"/>
  <c r="K189" i="157"/>
  <c r="K103" i="157"/>
  <c r="L103" i="157" s="1"/>
  <c r="DW380" i="157"/>
  <c r="DW292" i="157"/>
  <c r="DW187" i="157"/>
  <c r="DX187" i="157" s="1"/>
  <c r="DW101" i="157"/>
  <c r="DX101" i="157" s="1"/>
  <c r="CA380" i="157"/>
  <c r="CA292" i="157"/>
  <c r="CA187" i="157"/>
  <c r="CA101" i="157"/>
  <c r="CB101" i="157" s="1"/>
  <c r="CU15" i="157"/>
  <c r="CV15" i="157" s="1"/>
  <c r="CX15" i="157" s="1"/>
  <c r="DA15" i="157" s="1"/>
  <c r="FC378" i="157"/>
  <c r="FC290" i="157"/>
  <c r="FC185" i="157"/>
  <c r="FD185" i="157" s="1"/>
  <c r="FC99" i="157"/>
  <c r="FD99" i="157" s="1"/>
  <c r="K378" i="157"/>
  <c r="K290" i="157"/>
  <c r="K185" i="157"/>
  <c r="K99" i="157"/>
  <c r="L99" i="157" s="1"/>
  <c r="CC442" i="157"/>
  <c r="CC354" i="157"/>
  <c r="CC249" i="157"/>
  <c r="CD249" i="157" s="1"/>
  <c r="CC163" i="157"/>
  <c r="CD163" i="157" s="1"/>
  <c r="CI442" i="157"/>
  <c r="CI354" i="157"/>
  <c r="CI249" i="157"/>
  <c r="CJ249" i="157" s="1"/>
  <c r="CI163" i="157"/>
  <c r="CJ163" i="157" s="1"/>
  <c r="EW441" i="157"/>
  <c r="EW353" i="157"/>
  <c r="EW248" i="157"/>
  <c r="EX248" i="157" s="1"/>
  <c r="EW162" i="157"/>
  <c r="EX162" i="157" s="1"/>
  <c r="FC441" i="157"/>
  <c r="FC353" i="157"/>
  <c r="FC248" i="157"/>
  <c r="FD248" i="157" s="1"/>
  <c r="FC162" i="157"/>
  <c r="FD162" i="157" s="1"/>
  <c r="CG439" i="157"/>
  <c r="CG351" i="157"/>
  <c r="CG246" i="157"/>
  <c r="CH246" i="157" s="1"/>
  <c r="CG160" i="157"/>
  <c r="CH160" i="157" s="1"/>
  <c r="CM439" i="157"/>
  <c r="CM351" i="157"/>
  <c r="CM246" i="157"/>
  <c r="CN246" i="157" s="1"/>
  <c r="CM160" i="157"/>
  <c r="CN160" i="157" s="1"/>
  <c r="CS439" i="157"/>
  <c r="CS351" i="157"/>
  <c r="CS246" i="157"/>
  <c r="CT246" i="157" s="1"/>
  <c r="CS160" i="157"/>
  <c r="CT160" i="157" s="1"/>
  <c r="AS438" i="157"/>
  <c r="AS350" i="157"/>
  <c r="AS245" i="157"/>
  <c r="AT245" i="157" s="1"/>
  <c r="AS159" i="157"/>
  <c r="AT159" i="157" s="1"/>
  <c r="AY438" i="157"/>
  <c r="AY350" i="157"/>
  <c r="AY245" i="157"/>
  <c r="AZ245" i="157" s="1"/>
  <c r="AY159" i="157"/>
  <c r="AZ159" i="157" s="1"/>
  <c r="FA437" i="157"/>
  <c r="FA349" i="157"/>
  <c r="FA244" i="157"/>
  <c r="FB244" i="157" s="1"/>
  <c r="FA158" i="157"/>
  <c r="FB158" i="157" s="1"/>
  <c r="FT72" i="157"/>
  <c r="FU72" i="157" s="1"/>
  <c r="DM435" i="157"/>
  <c r="DM347" i="157"/>
  <c r="DM242" i="157"/>
  <c r="DN242" i="157" s="1"/>
  <c r="DM156" i="157"/>
  <c r="DN156" i="157" s="1"/>
  <c r="EE70" i="157"/>
  <c r="EF70" i="157" s="1"/>
  <c r="EH70" i="157" s="1"/>
  <c r="EK70" i="157" s="1"/>
  <c r="DS435" i="157"/>
  <c r="DS347" i="157"/>
  <c r="DS242" i="157"/>
  <c r="DT242" i="157" s="1"/>
  <c r="DS156" i="157"/>
  <c r="DT156" i="157" s="1"/>
  <c r="EC433" i="157"/>
  <c r="EC345" i="157"/>
  <c r="EC240" i="157"/>
  <c r="ED240" i="157" s="1"/>
  <c r="EC154" i="157"/>
  <c r="ED154" i="157" s="1"/>
  <c r="DQ433" i="157"/>
  <c r="DQ345" i="157"/>
  <c r="DQ240" i="157"/>
  <c r="DR240" i="157" s="1"/>
  <c r="DQ154" i="157"/>
  <c r="DR154" i="157" s="1"/>
  <c r="DW433" i="157"/>
  <c r="DW345" i="157"/>
  <c r="DW240" i="157"/>
  <c r="DX240" i="157" s="1"/>
  <c r="DW154" i="157"/>
  <c r="DX154" i="157" s="1"/>
  <c r="EW431" i="157"/>
  <c r="EW343" i="157"/>
  <c r="EW238" i="157"/>
  <c r="EX238" i="157" s="1"/>
  <c r="EW152" i="157"/>
  <c r="EX152" i="157" s="1"/>
  <c r="FC431" i="157"/>
  <c r="FC343" i="157"/>
  <c r="FC238" i="157"/>
  <c r="FD238" i="157" s="1"/>
  <c r="FC152" i="157"/>
  <c r="FD152" i="157" s="1"/>
  <c r="FI429" i="157"/>
  <c r="FI341" i="157"/>
  <c r="FI236" i="157"/>
  <c r="FJ236" i="157" s="1"/>
  <c r="FI150" i="157"/>
  <c r="FJ150" i="157" s="1"/>
  <c r="K429" i="157"/>
  <c r="K341" i="157"/>
  <c r="K236" i="157"/>
  <c r="K150" i="157"/>
  <c r="L150" i="157" s="1"/>
  <c r="I429" i="157"/>
  <c r="I341" i="157"/>
  <c r="I236" i="157"/>
  <c r="J236" i="157" s="1"/>
  <c r="I150" i="157"/>
  <c r="J150" i="157" s="1"/>
  <c r="O429" i="157"/>
  <c r="O341" i="157"/>
  <c r="O236" i="157"/>
  <c r="P236" i="157" s="1"/>
  <c r="O150" i="157"/>
  <c r="P150" i="157" s="1"/>
  <c r="Q427" i="157"/>
  <c r="Q339" i="157"/>
  <c r="Q234" i="157"/>
  <c r="R234" i="157" s="1"/>
  <c r="Q148" i="157"/>
  <c r="R148" i="157" s="1"/>
  <c r="W427" i="157"/>
  <c r="W339" i="157"/>
  <c r="W234" i="157"/>
  <c r="X234" i="157" s="1"/>
  <c r="W148" i="157"/>
  <c r="X148" i="157" s="1"/>
  <c r="Y424" i="157"/>
  <c r="Y336" i="157"/>
  <c r="Y231" i="157"/>
  <c r="Y145" i="157"/>
  <c r="Z145" i="157" s="1"/>
  <c r="AS423" i="157"/>
  <c r="AS335" i="157"/>
  <c r="AS230" i="157"/>
  <c r="AS144" i="157"/>
  <c r="BK58" i="157"/>
  <c r="BL58" i="157" s="1"/>
  <c r="BN58" i="157" s="1"/>
  <c r="DU420" i="157"/>
  <c r="DU332" i="157"/>
  <c r="DU227" i="157"/>
  <c r="DU141" i="157"/>
  <c r="DV141" i="157" s="1"/>
  <c r="CO422" i="157"/>
  <c r="CO334" i="157"/>
  <c r="CO229" i="157"/>
  <c r="CO143" i="157"/>
  <c r="CP143" i="157" s="1"/>
  <c r="CM419" i="157"/>
  <c r="CM331" i="157"/>
  <c r="CM226" i="157"/>
  <c r="CM140" i="157"/>
  <c r="CN140" i="157" s="1"/>
  <c r="CO417" i="157"/>
  <c r="CO329" i="157"/>
  <c r="CO224" i="157"/>
  <c r="CP224" i="157" s="1"/>
  <c r="CO138" i="157"/>
  <c r="CP138" i="157" s="1"/>
  <c r="FI409" i="157"/>
  <c r="FI321" i="157"/>
  <c r="FI216" i="157"/>
  <c r="FJ216" i="157" s="1"/>
  <c r="FI130" i="157"/>
  <c r="FJ130" i="157" s="1"/>
  <c r="CG409" i="157"/>
  <c r="CG321" i="157"/>
  <c r="CG216" i="157"/>
  <c r="CH216" i="157" s="1"/>
  <c r="CG130" i="157"/>
  <c r="CH130" i="157" s="1"/>
  <c r="BE405" i="157"/>
  <c r="BE317" i="157"/>
  <c r="BE212" i="157"/>
  <c r="BF212" i="157" s="1"/>
  <c r="BE126" i="157"/>
  <c r="BF126" i="157" s="1"/>
  <c r="BE403" i="157"/>
  <c r="BE315" i="157"/>
  <c r="BE210" i="157"/>
  <c r="BF210" i="157" s="1"/>
  <c r="BE124" i="157"/>
  <c r="BF124" i="157" s="1"/>
  <c r="FA402" i="157"/>
  <c r="FA314" i="157"/>
  <c r="FA209" i="157"/>
  <c r="FB209" i="157" s="1"/>
  <c r="FA123" i="157"/>
  <c r="FB123" i="157" s="1"/>
  <c r="M398" i="157"/>
  <c r="M310" i="157"/>
  <c r="M205" i="157"/>
  <c r="N205" i="157" s="1"/>
  <c r="M119" i="157"/>
  <c r="N119" i="157" s="1"/>
  <c r="CS389" i="157"/>
  <c r="CS301" i="157"/>
  <c r="CS196" i="157"/>
  <c r="CT196" i="157" s="1"/>
  <c r="CS110" i="157"/>
  <c r="CT110" i="157" s="1"/>
  <c r="FE388" i="157"/>
  <c r="FE300" i="157"/>
  <c r="FE195" i="157"/>
  <c r="FF195" i="157" s="1"/>
  <c r="FE109" i="157"/>
  <c r="FF109" i="157" s="1"/>
  <c r="DQ388" i="157"/>
  <c r="DQ300" i="157"/>
  <c r="DQ195" i="157"/>
  <c r="DR195" i="157" s="1"/>
  <c r="DQ109" i="157"/>
  <c r="DR109" i="157" s="1"/>
  <c r="FM387" i="157"/>
  <c r="FM299" i="157"/>
  <c r="FM194" i="157"/>
  <c r="FM108" i="157"/>
  <c r="FN108" i="157" s="1"/>
  <c r="W384" i="157"/>
  <c r="W296" i="157"/>
  <c r="W191" i="157"/>
  <c r="X191" i="157" s="1"/>
  <c r="W105" i="157"/>
  <c r="X105" i="157" s="1"/>
  <c r="BI382" i="157"/>
  <c r="BI294" i="157"/>
  <c r="BI189" i="157"/>
  <c r="BJ189" i="157" s="1"/>
  <c r="BI103" i="157"/>
  <c r="BJ103" i="157" s="1"/>
  <c r="DY380" i="157"/>
  <c r="DY292" i="157"/>
  <c r="DY187" i="157"/>
  <c r="DZ187" i="157" s="1"/>
  <c r="DY101" i="157"/>
  <c r="DZ101" i="157" s="1"/>
  <c r="CC380" i="157"/>
  <c r="CC292" i="157"/>
  <c r="CC187" i="157"/>
  <c r="CD187" i="157" s="1"/>
  <c r="CC101" i="157"/>
  <c r="CD101" i="157" s="1"/>
  <c r="EC442" i="157"/>
  <c r="EC354" i="157"/>
  <c r="EC249" i="157"/>
  <c r="ED249" i="157" s="1"/>
  <c r="EC163" i="157"/>
  <c r="ED163" i="157" s="1"/>
  <c r="CG441" i="157"/>
  <c r="CG353" i="157"/>
  <c r="CG248" i="157"/>
  <c r="CH248" i="157" s="1"/>
  <c r="CG162" i="157"/>
  <c r="CH162" i="157" s="1"/>
  <c r="CM441" i="157"/>
  <c r="CM353" i="157"/>
  <c r="CM248" i="157"/>
  <c r="CN248" i="157" s="1"/>
  <c r="CM162" i="157"/>
  <c r="CN162" i="157" s="1"/>
  <c r="FV18" i="157"/>
  <c r="FW18" i="157" s="1"/>
  <c r="FO59" i="157"/>
  <c r="FP59" i="157" s="1"/>
  <c r="FR59" i="157" s="1"/>
  <c r="BK57" i="157"/>
  <c r="BL57" i="157" s="1"/>
  <c r="BN57" i="157" s="1"/>
  <c r="BQ57" i="157" s="1"/>
  <c r="AA52" i="157"/>
  <c r="FO46" i="157"/>
  <c r="FP46" i="157" s="1"/>
  <c r="FR46" i="157" s="1"/>
  <c r="FU46" i="157" s="1"/>
  <c r="FO37" i="157"/>
  <c r="FP37" i="157" s="1"/>
  <c r="FR37" i="157" s="1"/>
  <c r="FU37" i="157" s="1"/>
  <c r="FO31" i="157"/>
  <c r="FP31" i="157" s="1"/>
  <c r="FR31" i="157" s="1"/>
  <c r="FU31" i="157" s="1"/>
  <c r="AA27" i="157"/>
  <c r="FO57" i="157"/>
  <c r="FP57" i="157" s="1"/>
  <c r="FR57" i="157" s="1"/>
  <c r="FU57" i="157" s="1"/>
  <c r="EU437" i="157"/>
  <c r="EU349" i="157"/>
  <c r="EU244" i="157"/>
  <c r="EV244" i="157" s="1"/>
  <c r="EU158" i="157"/>
  <c r="EV158" i="157" s="1"/>
  <c r="DY435" i="157"/>
  <c r="DY347" i="157"/>
  <c r="DY242" i="157"/>
  <c r="DZ242" i="157" s="1"/>
  <c r="DY156" i="157"/>
  <c r="DZ156" i="157" s="1"/>
  <c r="DK435" i="157"/>
  <c r="DK347" i="157"/>
  <c r="DK242" i="157"/>
  <c r="DL242" i="157" s="1"/>
  <c r="DK156" i="157"/>
  <c r="DU433" i="157"/>
  <c r="DU345" i="157"/>
  <c r="DU240" i="157"/>
  <c r="DV240" i="157" s="1"/>
  <c r="DU154" i="157"/>
  <c r="DV154" i="157" s="1"/>
  <c r="EA433" i="157"/>
  <c r="EA345" i="157"/>
  <c r="EA240" i="157"/>
  <c r="EB240" i="157" s="1"/>
  <c r="EA154" i="157"/>
  <c r="EB154" i="157" s="1"/>
  <c r="DO433" i="157"/>
  <c r="DO345" i="157"/>
  <c r="DO240" i="157"/>
  <c r="DO154" i="157"/>
  <c r="DP154" i="157" s="1"/>
  <c r="BA433" i="157"/>
  <c r="BA345" i="157"/>
  <c r="BA240" i="157"/>
  <c r="BB240" i="157" s="1"/>
  <c r="BA154" i="157"/>
  <c r="BB154" i="157" s="1"/>
  <c r="BG433" i="157"/>
  <c r="BG345" i="157"/>
  <c r="BG240" i="157"/>
  <c r="BH240" i="157" s="1"/>
  <c r="BG154" i="157"/>
  <c r="BH154" i="157" s="1"/>
  <c r="AU433" i="157"/>
  <c r="AU345" i="157"/>
  <c r="AU240" i="157"/>
  <c r="AU154" i="157"/>
  <c r="AV154" i="157" s="1"/>
  <c r="FE431" i="157"/>
  <c r="FE343" i="157"/>
  <c r="FE238" i="157"/>
  <c r="FF238" i="157" s="1"/>
  <c r="FE152" i="157"/>
  <c r="FF152" i="157" s="1"/>
  <c r="FK431" i="157"/>
  <c r="FK343" i="157"/>
  <c r="FK238" i="157"/>
  <c r="FL238" i="157" s="1"/>
  <c r="FK152" i="157"/>
  <c r="FL152" i="157" s="1"/>
  <c r="EY431" i="157"/>
  <c r="EY343" i="157"/>
  <c r="EY238" i="157"/>
  <c r="EY152" i="157"/>
  <c r="EZ152" i="157" s="1"/>
  <c r="Q431" i="157"/>
  <c r="Q343" i="157"/>
  <c r="Q238" i="157"/>
  <c r="R238" i="157" s="1"/>
  <c r="Q152" i="157"/>
  <c r="R152" i="157" s="1"/>
  <c r="W431" i="157"/>
  <c r="W343" i="157"/>
  <c r="W238" i="157"/>
  <c r="X238" i="157" s="1"/>
  <c r="W152" i="157"/>
  <c r="X152" i="157" s="1"/>
  <c r="K431" i="157"/>
  <c r="K343" i="157"/>
  <c r="K238" i="157"/>
  <c r="K152" i="157"/>
  <c r="L152" i="157" s="1"/>
  <c r="FA429" i="157"/>
  <c r="FA341" i="157"/>
  <c r="FA236" i="157"/>
  <c r="FB236" i="157" s="1"/>
  <c r="FA150" i="157"/>
  <c r="FB150" i="157" s="1"/>
  <c r="FG429" i="157"/>
  <c r="FG341" i="157"/>
  <c r="FG236" i="157"/>
  <c r="FH236" i="157" s="1"/>
  <c r="FG150" i="157"/>
  <c r="FH150" i="157" s="1"/>
  <c r="FM429" i="157"/>
  <c r="FM341" i="157"/>
  <c r="FM236" i="157"/>
  <c r="FN236" i="157" s="1"/>
  <c r="FM150" i="157"/>
  <c r="FN150" i="157" s="1"/>
  <c r="M429" i="157"/>
  <c r="M341" i="157"/>
  <c r="M236" i="157"/>
  <c r="N236" i="157" s="1"/>
  <c r="M150" i="157"/>
  <c r="N150" i="157" s="1"/>
  <c r="S429" i="157"/>
  <c r="S341" i="157"/>
  <c r="S236" i="157"/>
  <c r="T236" i="157" s="1"/>
  <c r="S150" i="157"/>
  <c r="T150" i="157" s="1"/>
  <c r="Q429" i="157"/>
  <c r="Q341" i="157"/>
  <c r="Q236" i="157"/>
  <c r="R236" i="157" s="1"/>
  <c r="Q150" i="157"/>
  <c r="R150" i="157" s="1"/>
  <c r="W429" i="157"/>
  <c r="W341" i="157"/>
  <c r="W236" i="157"/>
  <c r="X236" i="157" s="1"/>
  <c r="W150" i="157"/>
  <c r="X150" i="157" s="1"/>
  <c r="EY427" i="157"/>
  <c r="EY339" i="157"/>
  <c r="EY234" i="157"/>
  <c r="EY148" i="157"/>
  <c r="EZ148" i="157" s="1"/>
  <c r="FE427" i="157"/>
  <c r="FE339" i="157"/>
  <c r="FE234" i="157"/>
  <c r="FF234" i="157" s="1"/>
  <c r="FE148" i="157"/>
  <c r="FF148" i="157" s="1"/>
  <c r="FK427" i="157"/>
  <c r="FK339" i="157"/>
  <c r="FK234" i="157"/>
  <c r="FL234" i="157" s="1"/>
  <c r="FK148" i="157"/>
  <c r="FL148" i="157" s="1"/>
  <c r="K427" i="157"/>
  <c r="K339" i="157"/>
  <c r="K234" i="157"/>
  <c r="K148" i="157"/>
  <c r="L148" i="157" s="1"/>
  <c r="I427" i="157"/>
  <c r="I339" i="157"/>
  <c r="I234" i="157"/>
  <c r="J234" i="157" s="1"/>
  <c r="I148" i="157"/>
  <c r="J148" i="157" s="1"/>
  <c r="O427" i="157"/>
  <c r="O339" i="157"/>
  <c r="O234" i="157"/>
  <c r="P234" i="157" s="1"/>
  <c r="O148" i="157"/>
  <c r="P148" i="157" s="1"/>
  <c r="AS425" i="157"/>
  <c r="AS337" i="157"/>
  <c r="AS232" i="157"/>
  <c r="AT232" i="157" s="1"/>
  <c r="AS146" i="157"/>
  <c r="AT146" i="157" s="1"/>
  <c r="AY425" i="157"/>
  <c r="AY337" i="157"/>
  <c r="AY232" i="157"/>
  <c r="AZ232" i="157" s="1"/>
  <c r="AY146" i="157"/>
  <c r="AZ146" i="157" s="1"/>
  <c r="G424" i="157"/>
  <c r="G336" i="157"/>
  <c r="G231" i="157"/>
  <c r="G145" i="157"/>
  <c r="H145" i="157" s="1"/>
  <c r="FA423" i="157"/>
  <c r="FA335" i="157"/>
  <c r="FA230" i="157"/>
  <c r="FA144" i="157"/>
  <c r="FB144" i="157" s="1"/>
  <c r="FE423" i="157"/>
  <c r="FE335" i="157"/>
  <c r="FE230" i="157"/>
  <c r="FE144" i="157"/>
  <c r="FF144" i="157" s="1"/>
  <c r="DM420" i="157"/>
  <c r="DM332" i="157"/>
  <c r="DM227" i="157"/>
  <c r="DM141" i="157"/>
  <c r="DN141" i="157" s="1"/>
  <c r="EE55" i="157"/>
  <c r="EF55" i="157" s="1"/>
  <c r="EH55" i="157" s="1"/>
  <c r="EK55" i="157" s="1"/>
  <c r="DY420" i="157"/>
  <c r="DY332" i="157"/>
  <c r="DY227" i="157"/>
  <c r="DY141" i="157"/>
  <c r="DZ141" i="157" s="1"/>
  <c r="DM418" i="157"/>
  <c r="DM330" i="157"/>
  <c r="DM225" i="157"/>
  <c r="DM139" i="157"/>
  <c r="DN139" i="157" s="1"/>
  <c r="EE53" i="157"/>
  <c r="EF53" i="157" s="1"/>
  <c r="EH53" i="157" s="1"/>
  <c r="EK53" i="157" s="1"/>
  <c r="DY418" i="157"/>
  <c r="DY330" i="157"/>
  <c r="DY225" i="157"/>
  <c r="DY139" i="157"/>
  <c r="DZ139" i="157" s="1"/>
  <c r="DW423" i="157"/>
  <c r="DW335" i="157"/>
  <c r="DW230" i="157"/>
  <c r="DW144" i="157"/>
  <c r="DX144" i="157" s="1"/>
  <c r="U422" i="157"/>
  <c r="U334" i="157"/>
  <c r="U229" i="157"/>
  <c r="U143" i="157"/>
  <c r="V143" i="157" s="1"/>
  <c r="FG418" i="157"/>
  <c r="FG330" i="157"/>
  <c r="FG225" i="157"/>
  <c r="FG139" i="157"/>
  <c r="FH139" i="157" s="1"/>
  <c r="CO413" i="157"/>
  <c r="CO325" i="157"/>
  <c r="CO220" i="157"/>
  <c r="CP220" i="157" s="1"/>
  <c r="CO134" i="157"/>
  <c r="CP134" i="157" s="1"/>
  <c r="FA411" i="157"/>
  <c r="FA323" i="157"/>
  <c r="FA218" i="157"/>
  <c r="FB218" i="157" s="1"/>
  <c r="FA132" i="157"/>
  <c r="FB132" i="157" s="1"/>
  <c r="BE410" i="157"/>
  <c r="BE322" i="157"/>
  <c r="BE217" i="157"/>
  <c r="BF217" i="157" s="1"/>
  <c r="BE131" i="157"/>
  <c r="BF131" i="157" s="1"/>
  <c r="FA409" i="157"/>
  <c r="FA321" i="157"/>
  <c r="FA216" i="157"/>
  <c r="FB216" i="157" s="1"/>
  <c r="FA130" i="157"/>
  <c r="FB130" i="157" s="1"/>
  <c r="U408" i="157"/>
  <c r="U320" i="157"/>
  <c r="U215" i="157"/>
  <c r="V215" i="157" s="1"/>
  <c r="U129" i="157"/>
  <c r="V129" i="157" s="1"/>
  <c r="FA404" i="157"/>
  <c r="FA316" i="157"/>
  <c r="FA211" i="157"/>
  <c r="FB211" i="157" s="1"/>
  <c r="FA125" i="157"/>
  <c r="FB125" i="157" s="1"/>
  <c r="DY403" i="157"/>
  <c r="DY315" i="157"/>
  <c r="DY210" i="157"/>
  <c r="DZ210" i="157" s="1"/>
  <c r="DY124" i="157"/>
  <c r="DZ124" i="157" s="1"/>
  <c r="AW403" i="157"/>
  <c r="AW315" i="157"/>
  <c r="AW210" i="157"/>
  <c r="AX210" i="157" s="1"/>
  <c r="AW124" i="157"/>
  <c r="AX124" i="157" s="1"/>
  <c r="DY399" i="157"/>
  <c r="DY311" i="157"/>
  <c r="DY206" i="157"/>
  <c r="DZ206" i="157" s="1"/>
  <c r="DY120" i="157"/>
  <c r="DZ120" i="157" s="1"/>
  <c r="AW399" i="157"/>
  <c r="AW311" i="157"/>
  <c r="AW206" i="157"/>
  <c r="AX206" i="157" s="1"/>
  <c r="AW120" i="157"/>
  <c r="AX120" i="157" s="1"/>
  <c r="W398" i="157"/>
  <c r="W310" i="157"/>
  <c r="W205" i="157"/>
  <c r="X205" i="157" s="1"/>
  <c r="W119" i="157"/>
  <c r="X119" i="157" s="1"/>
  <c r="FA396" i="157"/>
  <c r="FA308" i="157"/>
  <c r="FA203" i="157"/>
  <c r="FB203" i="157" s="1"/>
  <c r="FA117" i="157"/>
  <c r="FB117" i="157" s="1"/>
  <c r="M392" i="157"/>
  <c r="M304" i="157"/>
  <c r="M199" i="157"/>
  <c r="N199" i="157" s="1"/>
  <c r="M113" i="157"/>
  <c r="N113" i="157" s="1"/>
  <c r="FE389" i="157"/>
  <c r="FE301" i="157"/>
  <c r="FE196" i="157"/>
  <c r="FF196" i="157" s="1"/>
  <c r="FE110" i="157"/>
  <c r="FF110" i="157" s="1"/>
  <c r="DQ389" i="157"/>
  <c r="DQ301" i="157"/>
  <c r="DQ196" i="157"/>
  <c r="DR196" i="157" s="1"/>
  <c r="DQ110" i="157"/>
  <c r="DR110" i="157" s="1"/>
  <c r="FM388" i="157"/>
  <c r="FM300" i="157"/>
  <c r="FM195" i="157"/>
  <c r="FN195" i="157" s="1"/>
  <c r="FM109" i="157"/>
  <c r="FN109" i="157" s="1"/>
  <c r="DY388" i="157"/>
  <c r="DY300" i="157"/>
  <c r="DY195" i="157"/>
  <c r="DZ195" i="157" s="1"/>
  <c r="DY109" i="157"/>
  <c r="DZ109" i="157" s="1"/>
  <c r="CC388" i="157"/>
  <c r="CC300" i="157"/>
  <c r="CC195" i="157"/>
  <c r="CD195" i="157" s="1"/>
  <c r="CC109" i="157"/>
  <c r="CD109" i="157" s="1"/>
  <c r="CS387" i="157"/>
  <c r="CS299" i="157"/>
  <c r="CS194" i="157"/>
  <c r="CS108" i="157"/>
  <c r="CT108" i="157" s="1"/>
  <c r="BE387" i="157"/>
  <c r="BE299" i="157"/>
  <c r="BE194" i="157"/>
  <c r="BE108" i="157"/>
  <c r="BF108" i="157" s="1"/>
  <c r="M384" i="157"/>
  <c r="M296" i="157"/>
  <c r="M191" i="157"/>
  <c r="N191" i="157" s="1"/>
  <c r="M105" i="157"/>
  <c r="N105" i="157" s="1"/>
  <c r="I383" i="157"/>
  <c r="I295" i="157"/>
  <c r="I190" i="157"/>
  <c r="J190" i="157" s="1"/>
  <c r="I104" i="157"/>
  <c r="J104" i="157" s="1"/>
  <c r="DU382" i="157"/>
  <c r="DU294" i="157"/>
  <c r="DU189" i="157"/>
  <c r="DV189" i="157" s="1"/>
  <c r="DU103" i="157"/>
  <c r="DV103" i="157" s="1"/>
  <c r="CG382" i="157"/>
  <c r="CG294" i="157"/>
  <c r="CG189" i="157"/>
  <c r="CH189" i="157" s="1"/>
  <c r="CG103" i="157"/>
  <c r="CH103" i="157" s="1"/>
  <c r="FE380" i="157"/>
  <c r="FE292" i="157"/>
  <c r="FE187" i="157"/>
  <c r="FF187" i="157" s="1"/>
  <c r="FE101" i="157"/>
  <c r="FF101" i="157" s="1"/>
  <c r="DQ380" i="157"/>
  <c r="DQ292" i="157"/>
  <c r="DQ187" i="157"/>
  <c r="DR187" i="157" s="1"/>
  <c r="DQ101" i="157"/>
  <c r="DR101" i="157" s="1"/>
  <c r="FE378" i="157"/>
  <c r="FE290" i="157"/>
  <c r="FE185" i="157"/>
  <c r="FF185" i="157" s="1"/>
  <c r="FE99" i="157"/>
  <c r="FF99" i="157" s="1"/>
  <c r="DO442" i="157"/>
  <c r="DO354" i="157"/>
  <c r="DO249" i="157"/>
  <c r="DO163" i="157"/>
  <c r="DP163" i="157" s="1"/>
  <c r="DU442" i="157"/>
  <c r="DU354" i="157"/>
  <c r="DU249" i="157"/>
  <c r="DV249" i="157" s="1"/>
  <c r="DU163" i="157"/>
  <c r="DV163" i="157" s="1"/>
  <c r="EA442" i="157"/>
  <c r="EA354" i="157"/>
  <c r="EA249" i="157"/>
  <c r="EB249" i="157" s="1"/>
  <c r="EA163" i="157"/>
  <c r="EB163" i="157" s="1"/>
  <c r="CE441" i="157"/>
  <c r="CE353" i="157"/>
  <c r="CE248" i="157"/>
  <c r="CE162" i="157"/>
  <c r="CF162" i="157" s="1"/>
  <c r="CK441" i="157"/>
  <c r="CK353" i="157"/>
  <c r="CK248" i="157"/>
  <c r="CL248" i="157" s="1"/>
  <c r="CK162" i="157"/>
  <c r="CL162" i="157" s="1"/>
  <c r="CQ441" i="157"/>
  <c r="CQ353" i="157"/>
  <c r="CQ248" i="157"/>
  <c r="CR248" i="157" s="1"/>
  <c r="CQ162" i="157"/>
  <c r="CR162" i="157" s="1"/>
  <c r="DK439" i="157"/>
  <c r="DK351" i="157"/>
  <c r="DK246" i="157"/>
  <c r="DK160" i="157"/>
  <c r="DY439" i="157"/>
  <c r="DY351" i="157"/>
  <c r="DY246" i="157"/>
  <c r="DZ246" i="157" s="1"/>
  <c r="DY160" i="157"/>
  <c r="DZ160" i="157" s="1"/>
  <c r="EU435" i="157"/>
  <c r="EU347" i="157"/>
  <c r="EU242" i="157"/>
  <c r="EV242" i="157" s="1"/>
  <c r="EU156" i="157"/>
  <c r="FI435" i="157"/>
  <c r="FI347" i="157"/>
  <c r="FI242" i="157"/>
  <c r="FJ242" i="157" s="1"/>
  <c r="FI156" i="157"/>
  <c r="FJ156" i="157" s="1"/>
  <c r="G435" i="157"/>
  <c r="G347" i="157"/>
  <c r="G242" i="157"/>
  <c r="H242" i="157" s="1"/>
  <c r="G156" i="157"/>
  <c r="U435" i="157"/>
  <c r="U347" i="157"/>
  <c r="U242" i="157"/>
  <c r="V242" i="157" s="1"/>
  <c r="U156" i="157"/>
  <c r="V156" i="157" s="1"/>
  <c r="AS431" i="157"/>
  <c r="AS343" i="157"/>
  <c r="AS238" i="157"/>
  <c r="AT238" i="157" s="1"/>
  <c r="AS152" i="157"/>
  <c r="AT152" i="157" s="1"/>
  <c r="AY431" i="157"/>
  <c r="AY343" i="157"/>
  <c r="AY238" i="157"/>
  <c r="AZ238" i="157" s="1"/>
  <c r="AY152" i="157"/>
  <c r="AZ152" i="157" s="1"/>
  <c r="BI429" i="157"/>
  <c r="BI341" i="157"/>
  <c r="BI236" i="157"/>
  <c r="BJ236" i="157" s="1"/>
  <c r="BI150" i="157"/>
  <c r="BJ150" i="157" s="1"/>
  <c r="AW429" i="157"/>
  <c r="AW341" i="157"/>
  <c r="AW236" i="157"/>
  <c r="AX236" i="157" s="1"/>
  <c r="AW150" i="157"/>
  <c r="AX150" i="157" s="1"/>
  <c r="BC429" i="157"/>
  <c r="BC341" i="157"/>
  <c r="BC236" i="157"/>
  <c r="BD236" i="157" s="1"/>
  <c r="BC150" i="157"/>
  <c r="BD150" i="157" s="1"/>
  <c r="FM428" i="157"/>
  <c r="FM340" i="157"/>
  <c r="FM235" i="157"/>
  <c r="FN235" i="157" s="1"/>
  <c r="FM149" i="157"/>
  <c r="FN149" i="157" s="1"/>
  <c r="FA428" i="157"/>
  <c r="FA340" i="157"/>
  <c r="FA235" i="157"/>
  <c r="FB235" i="157" s="1"/>
  <c r="FA149" i="157"/>
  <c r="FB149" i="157" s="1"/>
  <c r="FV63" i="157"/>
  <c r="FW63" i="157" s="1"/>
  <c r="AQ427" i="157"/>
  <c r="AQ339" i="157"/>
  <c r="AQ234" i="157"/>
  <c r="AQ148" i="157"/>
  <c r="BE427" i="157"/>
  <c r="BE339" i="157"/>
  <c r="BE234" i="157"/>
  <c r="BF234" i="157" s="1"/>
  <c r="BE148" i="157"/>
  <c r="BF148" i="157" s="1"/>
  <c r="DK424" i="157"/>
  <c r="DK336" i="157"/>
  <c r="DK231" i="157"/>
  <c r="DK145" i="157"/>
  <c r="DL145" i="157" s="1"/>
  <c r="DY424" i="157"/>
  <c r="DY336" i="157"/>
  <c r="DY231" i="157"/>
  <c r="DY145" i="157"/>
  <c r="DZ145" i="157" s="1"/>
  <c r="AS424" i="157"/>
  <c r="AS336" i="157"/>
  <c r="AS231" i="157"/>
  <c r="AS145" i="157"/>
  <c r="AT145" i="157" s="1"/>
  <c r="DY423" i="157"/>
  <c r="DY335" i="157"/>
  <c r="DY230" i="157"/>
  <c r="DY144" i="157"/>
  <c r="DZ144" i="157" s="1"/>
  <c r="EC423" i="157"/>
  <c r="EC335" i="157"/>
  <c r="EC230" i="157"/>
  <c r="EC144" i="157"/>
  <c r="ED144" i="157" s="1"/>
  <c r="K423" i="157"/>
  <c r="K335" i="157"/>
  <c r="K230" i="157"/>
  <c r="K144" i="157"/>
  <c r="FK422" i="157"/>
  <c r="FK334" i="157"/>
  <c r="FK229" i="157"/>
  <c r="FK143" i="157"/>
  <c r="FL143" i="157" s="1"/>
  <c r="CA422" i="157"/>
  <c r="CA334" i="157"/>
  <c r="CA229" i="157"/>
  <c r="CA143" i="157"/>
  <c r="CB143" i="157" s="1"/>
  <c r="CM422" i="157"/>
  <c r="CM334" i="157"/>
  <c r="CM229" i="157"/>
  <c r="CM143" i="157"/>
  <c r="CN143" i="157" s="1"/>
  <c r="W422" i="157"/>
  <c r="W334" i="157"/>
  <c r="W229" i="157"/>
  <c r="W143" i="157"/>
  <c r="X143" i="157" s="1"/>
  <c r="FE420" i="157"/>
  <c r="FE332" i="157"/>
  <c r="FE227" i="157"/>
  <c r="FE141" i="157"/>
  <c r="FF141" i="157" s="1"/>
  <c r="CG419" i="157"/>
  <c r="CG331" i="157"/>
  <c r="CG226" i="157"/>
  <c r="CG140" i="157"/>
  <c r="CH140" i="157" s="1"/>
  <c r="FI418" i="157"/>
  <c r="FI330" i="157"/>
  <c r="FI225" i="157"/>
  <c r="FI139" i="157"/>
  <c r="FJ139" i="157" s="1"/>
  <c r="M418" i="157"/>
  <c r="M330" i="157"/>
  <c r="M225" i="157"/>
  <c r="N225" i="157" s="1"/>
  <c r="M139" i="157"/>
  <c r="N139" i="157" s="1"/>
  <c r="Q418" i="157"/>
  <c r="Q330" i="157"/>
  <c r="Q225" i="157"/>
  <c r="R225" i="157" s="1"/>
  <c r="Q139" i="157"/>
  <c r="R139" i="157" s="1"/>
  <c r="FG417" i="157"/>
  <c r="FG329" i="157"/>
  <c r="FG224" i="157"/>
  <c r="FH224" i="157" s="1"/>
  <c r="FG138" i="157"/>
  <c r="FH138" i="157" s="1"/>
  <c r="FK417" i="157"/>
  <c r="FK329" i="157"/>
  <c r="FK224" i="157"/>
  <c r="FL224" i="157" s="1"/>
  <c r="FK138" i="157"/>
  <c r="FL138" i="157" s="1"/>
  <c r="CA417" i="157"/>
  <c r="CA329" i="157"/>
  <c r="CA224" i="157"/>
  <c r="CA138" i="157"/>
  <c r="CB138" i="157" s="1"/>
  <c r="AU423" i="157"/>
  <c r="AU335" i="157"/>
  <c r="AU230" i="157"/>
  <c r="AU144" i="157"/>
  <c r="AV144" i="157" s="1"/>
  <c r="I422" i="157"/>
  <c r="I334" i="157"/>
  <c r="I229" i="157"/>
  <c r="I143" i="157"/>
  <c r="J143" i="157" s="1"/>
  <c r="G420" i="157"/>
  <c r="G332" i="157"/>
  <c r="G227" i="157"/>
  <c r="G141" i="157"/>
  <c r="H141" i="157" s="1"/>
  <c r="EU418" i="157"/>
  <c r="EU330" i="157"/>
  <c r="EU225" i="157"/>
  <c r="EU139" i="157"/>
  <c r="EV139" i="157" s="1"/>
  <c r="EW417" i="157"/>
  <c r="EW329" i="157"/>
  <c r="EW224" i="157"/>
  <c r="EX224" i="157" s="1"/>
  <c r="EW138" i="157"/>
  <c r="EX138" i="157" s="1"/>
  <c r="FE416" i="157"/>
  <c r="FE328" i="157"/>
  <c r="FE223" i="157"/>
  <c r="FF223" i="157" s="1"/>
  <c r="FE137" i="157"/>
  <c r="FF137" i="157" s="1"/>
  <c r="CC416" i="157"/>
  <c r="CC328" i="157"/>
  <c r="CC223" i="157"/>
  <c r="CD223" i="157" s="1"/>
  <c r="CC137" i="157"/>
  <c r="CD137" i="157" s="1"/>
  <c r="CS414" i="157"/>
  <c r="CS326" i="157"/>
  <c r="CS221" i="157"/>
  <c r="CT221" i="157" s="1"/>
  <c r="CS135" i="157"/>
  <c r="CT135" i="157" s="1"/>
  <c r="Q414" i="157"/>
  <c r="Q326" i="157"/>
  <c r="Q221" i="157"/>
  <c r="R221" i="157" s="1"/>
  <c r="Q135" i="157"/>
  <c r="R135" i="157" s="1"/>
  <c r="EU413" i="157"/>
  <c r="EU325" i="157"/>
  <c r="EU220" i="157"/>
  <c r="EV220" i="157" s="1"/>
  <c r="EU134" i="157"/>
  <c r="EV134" i="157" s="1"/>
  <c r="CS412" i="157"/>
  <c r="CS324" i="157"/>
  <c r="CS219" i="157"/>
  <c r="CT219" i="157" s="1"/>
  <c r="CS133" i="157"/>
  <c r="CT133" i="157" s="1"/>
  <c r="Q412" i="157"/>
  <c r="Q324" i="157"/>
  <c r="Q219" i="157"/>
  <c r="R219" i="157" s="1"/>
  <c r="Q133" i="157"/>
  <c r="R133" i="157" s="1"/>
  <c r="EU411" i="157"/>
  <c r="EU323" i="157"/>
  <c r="EU218" i="157"/>
  <c r="EV218" i="157" s="1"/>
  <c r="EU132" i="157"/>
  <c r="EV132" i="157" s="1"/>
  <c r="BG410" i="157"/>
  <c r="BG322" i="157"/>
  <c r="BG217" i="157"/>
  <c r="BH217" i="157" s="1"/>
  <c r="BG131" i="157"/>
  <c r="BH131" i="157" s="1"/>
  <c r="O410" i="157"/>
  <c r="O322" i="157"/>
  <c r="O217" i="157"/>
  <c r="P217" i="157" s="1"/>
  <c r="O131" i="157"/>
  <c r="P131" i="157" s="1"/>
  <c r="EU409" i="157"/>
  <c r="EU321" i="157"/>
  <c r="EU216" i="157"/>
  <c r="EU130" i="157"/>
  <c r="CQ408" i="157"/>
  <c r="CQ320" i="157"/>
  <c r="CQ215" i="157"/>
  <c r="CR215" i="157" s="1"/>
  <c r="CQ129" i="157"/>
  <c r="CR129" i="157" s="1"/>
  <c r="O408" i="157"/>
  <c r="O320" i="157"/>
  <c r="O215" i="157"/>
  <c r="P215" i="157" s="1"/>
  <c r="O129" i="157"/>
  <c r="P129" i="157" s="1"/>
  <c r="DM407" i="157"/>
  <c r="DM319" i="157"/>
  <c r="DM214" i="157"/>
  <c r="DN214" i="157" s="1"/>
  <c r="DM128" i="157"/>
  <c r="DN128" i="157" s="1"/>
  <c r="EE42" i="157"/>
  <c r="EF42" i="157" s="1"/>
  <c r="EH42" i="157" s="1"/>
  <c r="EK42" i="157" s="1"/>
  <c r="Y406" i="157"/>
  <c r="Y318" i="157"/>
  <c r="Y213" i="157"/>
  <c r="Z213" i="157" s="1"/>
  <c r="Y127" i="157"/>
  <c r="Z127" i="157" s="1"/>
  <c r="FG405" i="157"/>
  <c r="FG317" i="157"/>
  <c r="FG212" i="157"/>
  <c r="FH212" i="157" s="1"/>
  <c r="FG126" i="157"/>
  <c r="FH126" i="157" s="1"/>
  <c r="DK405" i="157"/>
  <c r="DK317" i="157"/>
  <c r="DK212" i="157"/>
  <c r="DL212" i="157" s="1"/>
  <c r="DK126" i="157"/>
  <c r="BG405" i="157"/>
  <c r="BG317" i="157"/>
  <c r="BG212" i="157"/>
  <c r="BH212" i="157" s="1"/>
  <c r="BG126" i="157"/>
  <c r="BH126" i="157" s="1"/>
  <c r="S405" i="157"/>
  <c r="S317" i="157"/>
  <c r="S212" i="157"/>
  <c r="T212" i="157" s="1"/>
  <c r="S126" i="157"/>
  <c r="T126" i="157" s="1"/>
  <c r="EU404" i="157"/>
  <c r="EU316" i="157"/>
  <c r="EU211" i="157"/>
  <c r="EU125" i="157"/>
  <c r="EV125" i="157" s="1"/>
  <c r="CQ404" i="157"/>
  <c r="CQ316" i="157"/>
  <c r="CQ211" i="157"/>
  <c r="CR211" i="157" s="1"/>
  <c r="CQ125" i="157"/>
  <c r="CR125" i="157" s="1"/>
  <c r="BC404" i="157"/>
  <c r="BC316" i="157"/>
  <c r="BC211" i="157"/>
  <c r="BD211" i="157" s="1"/>
  <c r="BC125" i="157"/>
  <c r="BD125" i="157" s="1"/>
  <c r="G404" i="157"/>
  <c r="G316" i="157"/>
  <c r="G211" i="157"/>
  <c r="H211" i="157" s="1"/>
  <c r="G125" i="157"/>
  <c r="H125" i="157" s="1"/>
  <c r="EA403" i="157"/>
  <c r="EA315" i="157"/>
  <c r="EA210" i="157"/>
  <c r="EB210" i="157" s="1"/>
  <c r="EA124" i="157"/>
  <c r="EB124" i="157" s="1"/>
  <c r="CM403" i="157"/>
  <c r="CM315" i="157"/>
  <c r="CM210" i="157"/>
  <c r="CN210" i="157" s="1"/>
  <c r="CM124" i="157"/>
  <c r="CN124" i="157" s="1"/>
  <c r="AQ403" i="157"/>
  <c r="AQ315" i="157"/>
  <c r="AQ210" i="157"/>
  <c r="AR210" i="157" s="1"/>
  <c r="AQ124" i="157"/>
  <c r="AR124" i="157" s="1"/>
  <c r="CI402" i="157"/>
  <c r="CI314" i="157"/>
  <c r="CI209" i="157"/>
  <c r="CJ209" i="157" s="1"/>
  <c r="CI123" i="157"/>
  <c r="CJ123" i="157" s="1"/>
  <c r="AU402" i="157"/>
  <c r="AU314" i="157"/>
  <c r="AU209" i="157"/>
  <c r="AU123" i="157"/>
  <c r="AV123" i="157" s="1"/>
  <c r="EA399" i="157"/>
  <c r="EA311" i="157"/>
  <c r="EA206" i="157"/>
  <c r="EB206" i="157" s="1"/>
  <c r="EA120" i="157"/>
  <c r="EB120" i="157" s="1"/>
  <c r="CM399" i="157"/>
  <c r="CM311" i="157"/>
  <c r="CM206" i="157"/>
  <c r="CN206" i="157" s="1"/>
  <c r="CM120" i="157"/>
  <c r="CN120" i="157" s="1"/>
  <c r="AQ399" i="157"/>
  <c r="AQ311" i="157"/>
  <c r="AQ206" i="157"/>
  <c r="AR206" i="157" s="1"/>
  <c r="AQ120" i="157"/>
  <c r="AR120" i="157" s="1"/>
  <c r="Y398" i="157"/>
  <c r="Y310" i="157"/>
  <c r="Y205" i="157"/>
  <c r="Z205" i="157" s="1"/>
  <c r="Y119" i="157"/>
  <c r="Z119" i="157" s="1"/>
  <c r="FC396" i="157"/>
  <c r="FC308" i="157"/>
  <c r="FC203" i="157"/>
  <c r="FD203" i="157" s="1"/>
  <c r="FC117" i="157"/>
  <c r="FD117" i="157" s="1"/>
  <c r="CA396" i="157"/>
  <c r="CA308" i="157"/>
  <c r="CA203" i="157"/>
  <c r="CB203" i="157" s="1"/>
  <c r="CA117" i="157"/>
  <c r="G394" i="157"/>
  <c r="G306" i="157"/>
  <c r="G201" i="157"/>
  <c r="H201" i="157" s="1"/>
  <c r="G115" i="157"/>
  <c r="G393" i="157"/>
  <c r="G305" i="157"/>
  <c r="G200" i="157"/>
  <c r="G114" i="157"/>
  <c r="H114" i="157" s="1"/>
  <c r="G392" i="157"/>
  <c r="G304" i="157"/>
  <c r="G199" i="157"/>
  <c r="H199" i="157" s="1"/>
  <c r="G113" i="157"/>
  <c r="G391" i="157"/>
  <c r="G303" i="157"/>
  <c r="G198" i="157"/>
  <c r="G112" i="157"/>
  <c r="G390" i="157"/>
  <c r="G302" i="157"/>
  <c r="G197" i="157"/>
  <c r="H197" i="157" s="1"/>
  <c r="G111" i="157"/>
  <c r="H111" i="157" s="1"/>
  <c r="EA389" i="157"/>
  <c r="EA301" i="157"/>
  <c r="EA196" i="157"/>
  <c r="EB196" i="157" s="1"/>
  <c r="EA110" i="157"/>
  <c r="EB110" i="157" s="1"/>
  <c r="CM389" i="157"/>
  <c r="CM301" i="157"/>
  <c r="CM196" i="157"/>
  <c r="CN196" i="157" s="1"/>
  <c r="CM110" i="157"/>
  <c r="CN110" i="157" s="1"/>
  <c r="EY388" i="157"/>
  <c r="EY300" i="157"/>
  <c r="EY195" i="157"/>
  <c r="EY109" i="157"/>
  <c r="EZ109" i="157" s="1"/>
  <c r="AY388" i="157"/>
  <c r="AY300" i="157"/>
  <c r="AY195" i="157"/>
  <c r="AZ195" i="157" s="1"/>
  <c r="AY109" i="157"/>
  <c r="AZ109" i="157" s="1"/>
  <c r="EY387" i="157"/>
  <c r="EY299" i="157"/>
  <c r="EY194" i="157"/>
  <c r="EY108" i="157"/>
  <c r="EZ108" i="157" s="1"/>
  <c r="CM387" i="157"/>
  <c r="CM299" i="157"/>
  <c r="CM194" i="157"/>
  <c r="CM108" i="157"/>
  <c r="CN108" i="157" s="1"/>
  <c r="Y384" i="157"/>
  <c r="Y296" i="157"/>
  <c r="Y191" i="157"/>
  <c r="Z191" i="157" s="1"/>
  <c r="Y105" i="157"/>
  <c r="Z105" i="157" s="1"/>
  <c r="U383" i="157"/>
  <c r="U295" i="157"/>
  <c r="U190" i="157"/>
  <c r="V190" i="157" s="1"/>
  <c r="U104" i="157"/>
  <c r="V104" i="157" s="1"/>
  <c r="FC382" i="157"/>
  <c r="FC294" i="157"/>
  <c r="FC189" i="157"/>
  <c r="FD189" i="157" s="1"/>
  <c r="FC103" i="157"/>
  <c r="FD103" i="157" s="1"/>
  <c r="DO382" i="157"/>
  <c r="DO294" i="157"/>
  <c r="DO189" i="157"/>
  <c r="DO103" i="157"/>
  <c r="DP103" i="157" s="1"/>
  <c r="O382" i="157"/>
  <c r="O294" i="157"/>
  <c r="O189" i="157"/>
  <c r="P189" i="157" s="1"/>
  <c r="O103" i="157"/>
  <c r="P103" i="157" s="1"/>
  <c r="EY380" i="157"/>
  <c r="EY292" i="157"/>
  <c r="EY187" i="157"/>
  <c r="EY101" i="157"/>
  <c r="EZ101" i="157" s="1"/>
  <c r="AY380" i="157"/>
  <c r="AY292" i="157"/>
  <c r="AY187" i="157"/>
  <c r="AZ187" i="157" s="1"/>
  <c r="AY101" i="157"/>
  <c r="AZ101" i="157" s="1"/>
  <c r="S378" i="157"/>
  <c r="S290" i="157"/>
  <c r="S185" i="157"/>
  <c r="T185" i="157" s="1"/>
  <c r="S99" i="157"/>
  <c r="T99" i="157" s="1"/>
  <c r="FE442" i="157"/>
  <c r="FE354" i="157"/>
  <c r="FE249" i="157"/>
  <c r="FF249" i="157" s="1"/>
  <c r="FE163" i="157"/>
  <c r="FF163" i="157" s="1"/>
  <c r="FK442" i="157"/>
  <c r="FK354" i="157"/>
  <c r="FK249" i="157"/>
  <c r="FL249" i="157" s="1"/>
  <c r="FK163" i="157"/>
  <c r="FL163" i="157" s="1"/>
  <c r="EY442" i="157"/>
  <c r="EY354" i="157"/>
  <c r="EY249" i="157"/>
  <c r="EY163" i="157"/>
  <c r="EZ163" i="157" s="1"/>
  <c r="Q442" i="157"/>
  <c r="Q354" i="157"/>
  <c r="Q249" i="157"/>
  <c r="R249" i="157" s="1"/>
  <c r="GP249" i="157" s="1"/>
  <c r="Q163" i="157"/>
  <c r="R163" i="157" s="1"/>
  <c r="GP163" i="157" s="1"/>
  <c r="W442" i="157"/>
  <c r="W354" i="157"/>
  <c r="W249" i="157"/>
  <c r="X249" i="157" s="1"/>
  <c r="GV249" i="157" s="1"/>
  <c r="W163" i="157"/>
  <c r="X163" i="157" s="1"/>
  <c r="GV163" i="157" s="1"/>
  <c r="K442" i="157"/>
  <c r="K354" i="157"/>
  <c r="K249" i="157"/>
  <c r="GJ249" i="157" s="1"/>
  <c r="K163" i="157"/>
  <c r="L163" i="157" s="1"/>
  <c r="GJ163" i="157" s="1"/>
  <c r="FA439" i="157"/>
  <c r="FA351" i="157"/>
  <c r="FA246" i="157"/>
  <c r="FB246" i="157" s="1"/>
  <c r="FA160" i="157"/>
  <c r="FB160" i="157" s="1"/>
  <c r="FG439" i="157"/>
  <c r="FG351" i="157"/>
  <c r="FG246" i="157"/>
  <c r="FH246" i="157" s="1"/>
  <c r="FG160" i="157"/>
  <c r="FH160" i="157" s="1"/>
  <c r="FM439" i="157"/>
  <c r="FM351" i="157"/>
  <c r="FM246" i="157"/>
  <c r="FN246" i="157" s="1"/>
  <c r="FM160" i="157"/>
  <c r="FN160" i="157" s="1"/>
  <c r="M439" i="157"/>
  <c r="M351" i="157"/>
  <c r="M246" i="157"/>
  <c r="N246" i="157" s="1"/>
  <c r="GL246" i="157" s="1"/>
  <c r="M160" i="157"/>
  <c r="N160" i="157" s="1"/>
  <c r="GL160" i="157" s="1"/>
  <c r="S439" i="157"/>
  <c r="S351" i="157"/>
  <c r="S246" i="157"/>
  <c r="T246" i="157" s="1"/>
  <c r="GR246" i="157" s="1"/>
  <c r="S160" i="157"/>
  <c r="T160" i="157" s="1"/>
  <c r="GR160" i="157" s="1"/>
  <c r="Q439" i="157"/>
  <c r="Q351" i="157"/>
  <c r="Q246" i="157"/>
  <c r="R246" i="157" s="1"/>
  <c r="Q160" i="157"/>
  <c r="R160" i="157" s="1"/>
  <c r="W439" i="157"/>
  <c r="W351" i="157"/>
  <c r="W246" i="157"/>
  <c r="X246" i="157" s="1"/>
  <c r="W160" i="157"/>
  <c r="X160" i="157" s="1"/>
  <c r="CM437" i="157"/>
  <c r="CM349" i="157"/>
  <c r="CM244" i="157"/>
  <c r="CN244" i="157" s="1"/>
  <c r="CM158" i="157"/>
  <c r="CN158" i="157" s="1"/>
  <c r="CS437" i="157"/>
  <c r="CS349" i="157"/>
  <c r="CS244" i="157"/>
  <c r="CT244" i="157" s="1"/>
  <c r="CS158" i="157"/>
  <c r="CT158" i="157" s="1"/>
  <c r="AW435" i="157"/>
  <c r="AW347" i="157"/>
  <c r="AW242" i="157"/>
  <c r="AX242" i="157" s="1"/>
  <c r="AW156" i="157"/>
  <c r="AX156" i="157" s="1"/>
  <c r="BC435" i="157"/>
  <c r="BC347" i="157"/>
  <c r="BC242" i="157"/>
  <c r="BD242" i="157" s="1"/>
  <c r="BC156" i="157"/>
  <c r="BD156" i="157" s="1"/>
  <c r="BI435" i="157"/>
  <c r="BI347" i="157"/>
  <c r="BI242" i="157"/>
  <c r="BJ242" i="157" s="1"/>
  <c r="BI156" i="157"/>
  <c r="BJ156" i="157" s="1"/>
  <c r="EW433" i="157"/>
  <c r="EW345" i="157"/>
  <c r="EW240" i="157"/>
  <c r="EX240" i="157" s="1"/>
  <c r="EW154" i="157"/>
  <c r="EX154" i="157" s="1"/>
  <c r="FC433" i="157"/>
  <c r="FC345" i="157"/>
  <c r="FC240" i="157"/>
  <c r="FD240" i="157" s="1"/>
  <c r="FC154" i="157"/>
  <c r="FD154" i="157" s="1"/>
  <c r="CC433" i="157"/>
  <c r="CC345" i="157"/>
  <c r="CC240" i="157"/>
  <c r="CD240" i="157" s="1"/>
  <c r="CC154" i="157"/>
  <c r="CD154" i="157" s="1"/>
  <c r="CI433" i="157"/>
  <c r="CI345" i="157"/>
  <c r="CI240" i="157"/>
  <c r="CJ240" i="157" s="1"/>
  <c r="CI154" i="157"/>
  <c r="CJ154" i="157" s="1"/>
  <c r="I433" i="157"/>
  <c r="I345" i="157"/>
  <c r="I240" i="157"/>
  <c r="J240" i="157" s="1"/>
  <c r="GH240" i="157" s="1"/>
  <c r="I154" i="157"/>
  <c r="J154" i="157" s="1"/>
  <c r="GH154" i="157" s="1"/>
  <c r="O433" i="157"/>
  <c r="O345" i="157"/>
  <c r="O240" i="157"/>
  <c r="P240" i="157" s="1"/>
  <c r="GN240" i="157" s="1"/>
  <c r="O154" i="157"/>
  <c r="P154" i="157" s="1"/>
  <c r="GN154" i="157" s="1"/>
  <c r="U433" i="157"/>
  <c r="U345" i="157"/>
  <c r="U240" i="157"/>
  <c r="V240" i="157" s="1"/>
  <c r="U154" i="157"/>
  <c r="V154" i="157" s="1"/>
  <c r="CA431" i="157"/>
  <c r="CA343" i="157"/>
  <c r="CA238" i="157"/>
  <c r="CB238" i="157" s="1"/>
  <c r="CA152" i="157"/>
  <c r="CO431" i="157"/>
  <c r="CO343" i="157"/>
  <c r="CO238" i="157"/>
  <c r="CP238" i="157" s="1"/>
  <c r="CO152" i="157"/>
  <c r="CP152" i="157" s="1"/>
  <c r="CE429" i="157"/>
  <c r="CE341" i="157"/>
  <c r="CE236" i="157"/>
  <c r="CE150" i="157"/>
  <c r="CF150" i="157" s="1"/>
  <c r="CK429" i="157"/>
  <c r="CK341" i="157"/>
  <c r="CK236" i="157"/>
  <c r="CL236" i="157" s="1"/>
  <c r="CK150" i="157"/>
  <c r="CL150" i="157" s="1"/>
  <c r="CQ429" i="157"/>
  <c r="CQ341" i="157"/>
  <c r="CQ236" i="157"/>
  <c r="CR236" i="157" s="1"/>
  <c r="CQ150" i="157"/>
  <c r="CR150" i="157" s="1"/>
  <c r="CE427" i="157"/>
  <c r="CE339" i="157"/>
  <c r="CE234" i="157"/>
  <c r="CE148" i="157"/>
  <c r="CF148" i="157" s="1"/>
  <c r="CK427" i="157"/>
  <c r="CK339" i="157"/>
  <c r="CK234" i="157"/>
  <c r="CL234" i="157" s="1"/>
  <c r="CK148" i="157"/>
  <c r="CL148" i="157" s="1"/>
  <c r="CQ427" i="157"/>
  <c r="CQ339" i="157"/>
  <c r="CQ234" i="157"/>
  <c r="CR234" i="157" s="1"/>
  <c r="CQ148" i="157"/>
  <c r="CR148" i="157" s="1"/>
  <c r="DK425" i="157"/>
  <c r="DK337" i="157"/>
  <c r="DK232" i="157"/>
  <c r="DL232" i="157" s="1"/>
  <c r="DK146" i="157"/>
  <c r="DY425" i="157"/>
  <c r="DY337" i="157"/>
  <c r="DY232" i="157"/>
  <c r="DZ232" i="157" s="1"/>
  <c r="DY146" i="157"/>
  <c r="DZ146" i="157" s="1"/>
  <c r="CC423" i="157"/>
  <c r="CC335" i="157"/>
  <c r="CC230" i="157"/>
  <c r="CC144" i="157"/>
  <c r="CD144" i="157" s="1"/>
  <c r="BA420" i="157"/>
  <c r="BA332" i="157"/>
  <c r="BA227" i="157"/>
  <c r="BA141" i="157"/>
  <c r="BB141" i="157" s="1"/>
  <c r="DM419" i="157"/>
  <c r="DM331" i="157"/>
  <c r="DM226" i="157"/>
  <c r="DM140" i="157"/>
  <c r="DN140" i="157" s="1"/>
  <c r="BA418" i="157"/>
  <c r="BA330" i="157"/>
  <c r="BA225" i="157"/>
  <c r="BB225" i="157" s="1"/>
  <c r="BA139" i="157"/>
  <c r="BB139" i="157" s="1"/>
  <c r="DM416" i="157"/>
  <c r="DM328" i="157"/>
  <c r="DM223" i="157"/>
  <c r="DN223" i="157" s="1"/>
  <c r="DM137" i="157"/>
  <c r="DN137" i="157" s="1"/>
  <c r="DS416" i="157"/>
  <c r="DS328" i="157"/>
  <c r="DS223" i="157"/>
  <c r="DT223" i="157" s="1"/>
  <c r="DS137" i="157"/>
  <c r="DT137" i="157" s="1"/>
  <c r="BI415" i="157"/>
  <c r="BI327" i="157"/>
  <c r="BI222" i="157"/>
  <c r="BJ222" i="157" s="1"/>
  <c r="BI136" i="157"/>
  <c r="BJ136" i="157" s="1"/>
  <c r="AW415" i="157"/>
  <c r="AW327" i="157"/>
  <c r="AW222" i="157"/>
  <c r="AX222" i="157" s="1"/>
  <c r="AW136" i="157"/>
  <c r="AX136" i="157" s="1"/>
  <c r="BC415" i="157"/>
  <c r="BC327" i="157"/>
  <c r="BC222" i="157"/>
  <c r="BD222" i="157" s="1"/>
  <c r="BC136" i="157"/>
  <c r="BD136" i="157" s="1"/>
  <c r="AQ409" i="157"/>
  <c r="AQ321" i="157"/>
  <c r="AQ216" i="157"/>
  <c r="AQ130" i="157"/>
  <c r="BE409" i="157"/>
  <c r="BE321" i="157"/>
  <c r="BE216" i="157"/>
  <c r="BF216" i="157" s="1"/>
  <c r="BE130" i="157"/>
  <c r="BF130" i="157" s="1"/>
  <c r="K409" i="157"/>
  <c r="K321" i="157"/>
  <c r="K216" i="157"/>
  <c r="K130" i="157"/>
  <c r="L130" i="157" s="1"/>
  <c r="I409" i="157"/>
  <c r="I321" i="157"/>
  <c r="I216" i="157"/>
  <c r="J216" i="157" s="1"/>
  <c r="I130" i="157"/>
  <c r="J130" i="157" s="1"/>
  <c r="G409" i="157"/>
  <c r="G321" i="157"/>
  <c r="G216" i="157"/>
  <c r="G130" i="157"/>
  <c r="H130" i="157" s="1"/>
  <c r="DW408" i="157"/>
  <c r="DW320" i="157"/>
  <c r="DW215" i="157"/>
  <c r="DX215" i="157" s="1"/>
  <c r="DW129" i="157"/>
  <c r="DX129" i="157" s="1"/>
  <c r="EC408" i="157"/>
  <c r="EC320" i="157"/>
  <c r="EC215" i="157"/>
  <c r="ED215" i="157" s="1"/>
  <c r="EC129" i="157"/>
  <c r="ED129" i="157" s="1"/>
  <c r="DQ408" i="157"/>
  <c r="DQ320" i="157"/>
  <c r="DQ215" i="157"/>
  <c r="DR215" i="157" s="1"/>
  <c r="DQ129" i="157"/>
  <c r="DR129" i="157" s="1"/>
  <c r="CC407" i="157"/>
  <c r="CC319" i="157"/>
  <c r="CC214" i="157"/>
  <c r="CD214" i="157" s="1"/>
  <c r="CC128" i="157"/>
  <c r="CD128" i="157" s="1"/>
  <c r="CI407" i="157"/>
  <c r="CI319" i="157"/>
  <c r="CI214" i="157"/>
  <c r="CJ214" i="157" s="1"/>
  <c r="CI128" i="157"/>
  <c r="CJ128" i="157" s="1"/>
  <c r="BI401" i="157"/>
  <c r="BI313" i="157"/>
  <c r="BI208" i="157"/>
  <c r="BJ208" i="157" s="1"/>
  <c r="BI122" i="157"/>
  <c r="BJ122" i="157" s="1"/>
  <c r="FA400" i="157"/>
  <c r="FA312" i="157"/>
  <c r="FA207" i="157"/>
  <c r="FB207" i="157" s="1"/>
  <c r="FA121" i="157"/>
  <c r="FB121" i="157" s="1"/>
  <c r="FV35" i="157"/>
  <c r="FW35" i="157" s="1"/>
  <c r="EU400" i="157"/>
  <c r="EU312" i="157"/>
  <c r="EU207" i="157"/>
  <c r="EU121" i="157"/>
  <c r="EV121" i="157" s="1"/>
  <c r="U400" i="157"/>
  <c r="U312" i="157"/>
  <c r="U207" i="157"/>
  <c r="V207" i="157" s="1"/>
  <c r="U121" i="157"/>
  <c r="V121" i="157" s="1"/>
  <c r="BI393" i="157"/>
  <c r="BI305" i="157"/>
  <c r="BI200" i="157"/>
  <c r="BJ200" i="157" s="1"/>
  <c r="BI114" i="157"/>
  <c r="BJ114" i="157" s="1"/>
  <c r="AW393" i="157"/>
  <c r="AW305" i="157"/>
  <c r="AW200" i="157"/>
  <c r="AX200" i="157" s="1"/>
  <c r="AW114" i="157"/>
  <c r="AX114" i="157" s="1"/>
  <c r="BC393" i="157"/>
  <c r="BC305" i="157"/>
  <c r="BC200" i="157"/>
  <c r="BD200" i="157" s="1"/>
  <c r="BC114" i="157"/>
  <c r="BD114" i="157" s="1"/>
  <c r="FA391" i="157"/>
  <c r="FA303" i="157"/>
  <c r="FA198" i="157"/>
  <c r="FB198" i="157" s="1"/>
  <c r="FA112" i="157"/>
  <c r="FB112" i="157" s="1"/>
  <c r="FG391" i="157"/>
  <c r="FG303" i="157"/>
  <c r="FG198" i="157"/>
  <c r="FH198" i="157" s="1"/>
  <c r="FG112" i="157"/>
  <c r="FH112" i="157" s="1"/>
  <c r="EY385" i="157"/>
  <c r="EY297" i="157"/>
  <c r="EY192" i="157"/>
  <c r="EY106" i="157"/>
  <c r="EZ106" i="157" s="1"/>
  <c r="FE385" i="157"/>
  <c r="FE297" i="157"/>
  <c r="FE192" i="157"/>
  <c r="FF192" i="157" s="1"/>
  <c r="FE106" i="157"/>
  <c r="FF106" i="157" s="1"/>
  <c r="FK385" i="157"/>
  <c r="FK297" i="157"/>
  <c r="FK192" i="157"/>
  <c r="FL192" i="157" s="1"/>
  <c r="FK106" i="157"/>
  <c r="FL106" i="157" s="1"/>
  <c r="EU383" i="157"/>
  <c r="EU295" i="157"/>
  <c r="EU190" i="157"/>
  <c r="EU104" i="157"/>
  <c r="EV104" i="157" s="1"/>
  <c r="U381" i="157"/>
  <c r="U293" i="157"/>
  <c r="U188" i="157"/>
  <c r="V188" i="157" s="1"/>
  <c r="U102" i="157"/>
  <c r="V102" i="157" s="1"/>
  <c r="CC415" i="157"/>
  <c r="CC327" i="157"/>
  <c r="CC222" i="157"/>
  <c r="CD222" i="157" s="1"/>
  <c r="CC136" i="157"/>
  <c r="CD136" i="157" s="1"/>
  <c r="CU50" i="157"/>
  <c r="CV50" i="157" s="1"/>
  <c r="CX50" i="157" s="1"/>
  <c r="DA50" i="157" s="1"/>
  <c r="CI415" i="157"/>
  <c r="CI327" i="157"/>
  <c r="CI222" i="157"/>
  <c r="CJ222" i="157" s="1"/>
  <c r="CI136" i="157"/>
  <c r="CJ136" i="157" s="1"/>
  <c r="AS414" i="157"/>
  <c r="AS326" i="157"/>
  <c r="AS221" i="157"/>
  <c r="AT221" i="157" s="1"/>
  <c r="AS135" i="157"/>
  <c r="AT135" i="157" s="1"/>
  <c r="BK49" i="157"/>
  <c r="BL49" i="157" s="1"/>
  <c r="BN49" i="157" s="1"/>
  <c r="BQ49" i="157" s="1"/>
  <c r="AY414" i="157"/>
  <c r="AY326" i="157"/>
  <c r="AY221" i="157"/>
  <c r="AZ221" i="157" s="1"/>
  <c r="AY135" i="157"/>
  <c r="AZ135" i="157" s="1"/>
  <c r="AS412" i="157"/>
  <c r="AS324" i="157"/>
  <c r="AS219" i="157"/>
  <c r="AT219" i="157" s="1"/>
  <c r="AS133" i="157"/>
  <c r="AT133" i="157" s="1"/>
  <c r="BK47" i="157"/>
  <c r="BL47" i="157" s="1"/>
  <c r="BN47" i="157" s="1"/>
  <c r="BQ47" i="157" s="1"/>
  <c r="AY412" i="157"/>
  <c r="AY324" i="157"/>
  <c r="AY219" i="157"/>
  <c r="AZ219" i="157" s="1"/>
  <c r="AY133" i="157"/>
  <c r="AZ133" i="157" s="1"/>
  <c r="AQ408" i="157"/>
  <c r="AQ320" i="157"/>
  <c r="AQ215" i="157"/>
  <c r="AQ129" i="157"/>
  <c r="BE408" i="157"/>
  <c r="BE320" i="157"/>
  <c r="BE215" i="157"/>
  <c r="BF215" i="157" s="1"/>
  <c r="BE129" i="157"/>
  <c r="BF129" i="157" s="1"/>
  <c r="CC401" i="157"/>
  <c r="CC313" i="157"/>
  <c r="CC208" i="157"/>
  <c r="CD208" i="157" s="1"/>
  <c r="CC122" i="157"/>
  <c r="CD122" i="157" s="1"/>
  <c r="CI401" i="157"/>
  <c r="CI313" i="157"/>
  <c r="CI208" i="157"/>
  <c r="CJ208" i="157" s="1"/>
  <c r="CI122" i="157"/>
  <c r="CJ122" i="157" s="1"/>
  <c r="CG394" i="157"/>
  <c r="CG306" i="157"/>
  <c r="CG201" i="157"/>
  <c r="CH201" i="157" s="1"/>
  <c r="CG115" i="157"/>
  <c r="CH115" i="157" s="1"/>
  <c r="CM394" i="157"/>
  <c r="CM306" i="157"/>
  <c r="CM201" i="157"/>
  <c r="CN201" i="157" s="1"/>
  <c r="CM115" i="157"/>
  <c r="CN115" i="157" s="1"/>
  <c r="CC393" i="157"/>
  <c r="CC305" i="157"/>
  <c r="CC200" i="157"/>
  <c r="CD200" i="157" s="1"/>
  <c r="CC114" i="157"/>
  <c r="CD114" i="157" s="1"/>
  <c r="CU28" i="157"/>
  <c r="CV28" i="157" s="1"/>
  <c r="CX28" i="157" s="1"/>
  <c r="DA28" i="157" s="1"/>
  <c r="CI393" i="157"/>
  <c r="CI305" i="157"/>
  <c r="CI200" i="157"/>
  <c r="CJ200" i="157" s="1"/>
  <c r="CI114" i="157"/>
  <c r="CJ114" i="157" s="1"/>
  <c r="FA390" i="157"/>
  <c r="FA302" i="157"/>
  <c r="FA197" i="157"/>
  <c r="FB197" i="157" s="1"/>
  <c r="FA111" i="157"/>
  <c r="FB111" i="157" s="1"/>
  <c r="FG390" i="157"/>
  <c r="FG302" i="157"/>
  <c r="FG197" i="157"/>
  <c r="FH197" i="157" s="1"/>
  <c r="FG111" i="157"/>
  <c r="FH111" i="157" s="1"/>
  <c r="CA384" i="157"/>
  <c r="CA296" i="157"/>
  <c r="CA191" i="157"/>
  <c r="CA105" i="157"/>
  <c r="CO384" i="157"/>
  <c r="CO296" i="157"/>
  <c r="CO191" i="157"/>
  <c r="CP191" i="157" s="1"/>
  <c r="CO105" i="157"/>
  <c r="CP105" i="157" s="1"/>
  <c r="EL41" i="157"/>
  <c r="EM41" i="157" s="1"/>
  <c r="AB31" i="157"/>
  <c r="AD31" i="157" s="1"/>
  <c r="AG31" i="157" s="1"/>
  <c r="EL49" i="157"/>
  <c r="EM49" i="157"/>
  <c r="BR48" i="157"/>
  <c r="BS48" i="157" s="1"/>
  <c r="EE74" i="157"/>
  <c r="EF74" i="157" s="1"/>
  <c r="EH74" i="157" s="1"/>
  <c r="EK74" i="157" s="1"/>
  <c r="FO70" i="157"/>
  <c r="FP70" i="157" s="1"/>
  <c r="FR70" i="157" s="1"/>
  <c r="FU70" i="157" s="1"/>
  <c r="AA70" i="157"/>
  <c r="BK62" i="157"/>
  <c r="BL62" i="157" s="1"/>
  <c r="BN62" i="157" s="1"/>
  <c r="BQ62" i="157" s="1"/>
  <c r="CU66" i="157"/>
  <c r="CV66" i="157" s="1"/>
  <c r="CX66" i="157" s="1"/>
  <c r="DA66" i="157" s="1"/>
  <c r="EE60" i="157"/>
  <c r="EF60" i="157" s="1"/>
  <c r="EH60" i="157" s="1"/>
  <c r="FM435" i="157"/>
  <c r="FM347" i="157"/>
  <c r="FM242" i="157"/>
  <c r="FN242" i="157" s="1"/>
  <c r="FM156" i="157"/>
  <c r="FN156" i="157" s="1"/>
  <c r="FA435" i="157"/>
  <c r="FA347" i="157"/>
  <c r="FA242" i="157"/>
  <c r="FB242" i="157" s="1"/>
  <c r="FA156" i="157"/>
  <c r="FB156" i="157" s="1"/>
  <c r="FG435" i="157"/>
  <c r="FG347" i="157"/>
  <c r="FG242" i="157"/>
  <c r="FH242" i="157" s="1"/>
  <c r="FG156" i="157"/>
  <c r="FH156" i="157" s="1"/>
  <c r="Y435" i="157"/>
  <c r="Y347" i="157"/>
  <c r="Y242" i="157"/>
  <c r="Z242" i="157" s="1"/>
  <c r="Y156" i="157"/>
  <c r="Z156" i="157" s="1"/>
  <c r="GX156" i="157" s="1"/>
  <c r="M435" i="157"/>
  <c r="M347" i="157"/>
  <c r="M242" i="157"/>
  <c r="N242" i="157" s="1"/>
  <c r="M156" i="157"/>
  <c r="N156" i="157" s="1"/>
  <c r="GL156" i="157" s="1"/>
  <c r="S435" i="157"/>
  <c r="S347" i="157"/>
  <c r="S242" i="157"/>
  <c r="T242" i="157" s="1"/>
  <c r="S156" i="157"/>
  <c r="T156" i="157" s="1"/>
  <c r="GR156" i="157" s="1"/>
  <c r="BE431" i="157"/>
  <c r="BE343" i="157"/>
  <c r="BE238" i="157"/>
  <c r="BF238" i="157" s="1"/>
  <c r="BE152" i="157"/>
  <c r="BF152" i="157" s="1"/>
  <c r="AQ431" i="157"/>
  <c r="AQ343" i="157"/>
  <c r="AQ238" i="157"/>
  <c r="AQ152" i="157"/>
  <c r="BA429" i="157"/>
  <c r="BA341" i="157"/>
  <c r="BA236" i="157"/>
  <c r="BB236" i="157" s="1"/>
  <c r="BA150" i="157"/>
  <c r="BB150" i="157" s="1"/>
  <c r="BG429" i="157"/>
  <c r="BG341" i="157"/>
  <c r="BG236" i="157"/>
  <c r="BH236" i="157" s="1"/>
  <c r="BG150" i="157"/>
  <c r="BH150" i="157" s="1"/>
  <c r="AU429" i="157"/>
  <c r="AU341" i="157"/>
  <c r="AU236" i="157"/>
  <c r="AU150" i="157"/>
  <c r="AV150" i="157" s="1"/>
  <c r="FE428" i="157"/>
  <c r="FE340" i="157"/>
  <c r="FE235" i="157"/>
  <c r="FF235" i="157" s="1"/>
  <c r="FE149" i="157"/>
  <c r="FF149" i="157" s="1"/>
  <c r="FK428" i="157"/>
  <c r="FK340" i="157"/>
  <c r="FK235" i="157"/>
  <c r="FL235" i="157" s="1"/>
  <c r="FK149" i="157"/>
  <c r="FL149" i="157" s="1"/>
  <c r="FG428" i="157"/>
  <c r="FG340" i="157"/>
  <c r="FG235" i="157"/>
  <c r="FH235" i="157" s="1"/>
  <c r="FG149" i="157"/>
  <c r="FH149" i="157" s="1"/>
  <c r="BI427" i="157"/>
  <c r="BI339" i="157"/>
  <c r="BI234" i="157"/>
  <c r="BJ234" i="157" s="1"/>
  <c r="BI148" i="157"/>
  <c r="BJ148" i="157" s="1"/>
  <c r="AW427" i="157"/>
  <c r="AW339" i="157"/>
  <c r="AW234" i="157"/>
  <c r="AX234" i="157" s="1"/>
  <c r="AW148" i="157"/>
  <c r="AX148" i="157" s="1"/>
  <c r="BC427" i="157"/>
  <c r="BC339" i="157"/>
  <c r="BC234" i="157"/>
  <c r="BD234" i="157" s="1"/>
  <c r="BC148" i="157"/>
  <c r="BD148" i="157" s="1"/>
  <c r="EC424" i="157"/>
  <c r="EC336" i="157"/>
  <c r="EC231" i="157"/>
  <c r="EC145" i="157"/>
  <c r="ED145" i="157" s="1"/>
  <c r="DQ424" i="157"/>
  <c r="DQ336" i="157"/>
  <c r="DQ231" i="157"/>
  <c r="DQ145" i="157"/>
  <c r="DR145" i="157" s="1"/>
  <c r="BE424" i="157"/>
  <c r="BE336" i="157"/>
  <c r="BE231" i="157"/>
  <c r="BE145" i="157"/>
  <c r="BF145" i="157" s="1"/>
  <c r="DQ423" i="157"/>
  <c r="DQ335" i="157"/>
  <c r="DQ230" i="157"/>
  <c r="DQ144" i="157"/>
  <c r="DR144" i="157" s="1"/>
  <c r="DU423" i="157"/>
  <c r="DU335" i="157"/>
  <c r="DU230" i="157"/>
  <c r="DU144" i="157"/>
  <c r="DV144" i="157" s="1"/>
  <c r="W423" i="157"/>
  <c r="W335" i="157"/>
  <c r="W230" i="157"/>
  <c r="W144" i="157"/>
  <c r="FC422" i="157"/>
  <c r="FC334" i="157"/>
  <c r="FC229" i="157"/>
  <c r="FC143" i="157"/>
  <c r="FD143" i="157" s="1"/>
  <c r="CE422" i="157"/>
  <c r="CE334" i="157"/>
  <c r="CE229" i="157"/>
  <c r="CE143" i="157"/>
  <c r="CF143" i="157" s="1"/>
  <c r="O422" i="157"/>
  <c r="O334" i="157"/>
  <c r="O229" i="157"/>
  <c r="O143" i="157"/>
  <c r="P143" i="157" s="1"/>
  <c r="EW420" i="157"/>
  <c r="EW332" i="157"/>
  <c r="EW227" i="157"/>
  <c r="EW141" i="157"/>
  <c r="EX141" i="157" s="1"/>
  <c r="U420" i="157"/>
  <c r="U332" i="157"/>
  <c r="U227" i="157"/>
  <c r="U141" i="157"/>
  <c r="V141" i="157" s="1"/>
  <c r="Y420" i="157"/>
  <c r="Y332" i="157"/>
  <c r="Y227" i="157"/>
  <c r="Y141" i="157"/>
  <c r="Z141" i="157" s="1"/>
  <c r="CS419" i="157"/>
  <c r="CS331" i="157"/>
  <c r="CS226" i="157"/>
  <c r="CS140" i="157"/>
  <c r="CT140" i="157" s="1"/>
  <c r="FA418" i="157"/>
  <c r="FA330" i="157"/>
  <c r="FA225" i="157"/>
  <c r="FA139" i="157"/>
  <c r="FB139" i="157" s="1"/>
  <c r="FM418" i="157"/>
  <c r="FM330" i="157"/>
  <c r="FM225" i="157"/>
  <c r="FM139" i="157"/>
  <c r="FN139" i="157" s="1"/>
  <c r="I418" i="157"/>
  <c r="I330" i="157"/>
  <c r="I225" i="157"/>
  <c r="J225" i="157" s="1"/>
  <c r="I139" i="157"/>
  <c r="J139" i="157" s="1"/>
  <c r="EY417" i="157"/>
  <c r="EY329" i="157"/>
  <c r="EY224" i="157"/>
  <c r="EY138" i="157"/>
  <c r="EZ138" i="157" s="1"/>
  <c r="FC417" i="157"/>
  <c r="FC329" i="157"/>
  <c r="FC224" i="157"/>
  <c r="FD224" i="157" s="1"/>
  <c r="FC138" i="157"/>
  <c r="FD138" i="157" s="1"/>
  <c r="CM423" i="157"/>
  <c r="CM335" i="157"/>
  <c r="CM230" i="157"/>
  <c r="CM144" i="157"/>
  <c r="CN144" i="157" s="1"/>
  <c r="CC422" i="157"/>
  <c r="CC334" i="157"/>
  <c r="CC229" i="157"/>
  <c r="CC143" i="157"/>
  <c r="CD143" i="157" s="1"/>
  <c r="BC420" i="157"/>
  <c r="BC332" i="157"/>
  <c r="BC227" i="157"/>
  <c r="BC141" i="157"/>
  <c r="BD141" i="157" s="1"/>
  <c r="AU419" i="157"/>
  <c r="AU331" i="157"/>
  <c r="AU226" i="157"/>
  <c r="AU140" i="157"/>
  <c r="AV140" i="157" s="1"/>
  <c r="G418" i="157"/>
  <c r="G330" i="157"/>
  <c r="G225" i="157"/>
  <c r="G139" i="157"/>
  <c r="FM416" i="157"/>
  <c r="FM328" i="157"/>
  <c r="FM223" i="157"/>
  <c r="FN223" i="157" s="1"/>
  <c r="FM137" i="157"/>
  <c r="FN137" i="157" s="1"/>
  <c r="CK416" i="157"/>
  <c r="CK328" i="157"/>
  <c r="CK223" i="157"/>
  <c r="CL223" i="157" s="1"/>
  <c r="CK137" i="157"/>
  <c r="CL137" i="157" s="1"/>
  <c r="I416" i="157"/>
  <c r="I328" i="157"/>
  <c r="I223" i="157"/>
  <c r="J223" i="157" s="1"/>
  <c r="I137" i="157"/>
  <c r="J137" i="157" s="1"/>
  <c r="AA51" i="157"/>
  <c r="EW414" i="157"/>
  <c r="EW326" i="157"/>
  <c r="EW221" i="157"/>
  <c r="EX221" i="157" s="1"/>
  <c r="EW135" i="157"/>
  <c r="EX135" i="157" s="1"/>
  <c r="Y414" i="157"/>
  <c r="Y326" i="157"/>
  <c r="Y221" i="157"/>
  <c r="Z221" i="157" s="1"/>
  <c r="Y135" i="157"/>
  <c r="Z135" i="157" s="1"/>
  <c r="FC413" i="157"/>
  <c r="FC325" i="157"/>
  <c r="FC220" i="157"/>
  <c r="FD220" i="157" s="1"/>
  <c r="FC134" i="157"/>
  <c r="FD134" i="157" s="1"/>
  <c r="CA413" i="157"/>
  <c r="CA325" i="157"/>
  <c r="CA220" i="157"/>
  <c r="CA134" i="157"/>
  <c r="CB134" i="157" s="1"/>
  <c r="EW412" i="157"/>
  <c r="EW324" i="157"/>
  <c r="EW219" i="157"/>
  <c r="EX219" i="157" s="1"/>
  <c r="EW133" i="157"/>
  <c r="EX133" i="157" s="1"/>
  <c r="Y412" i="157"/>
  <c r="Y324" i="157"/>
  <c r="Y219" i="157"/>
  <c r="Z219" i="157" s="1"/>
  <c r="Y133" i="157"/>
  <c r="Z133" i="157" s="1"/>
  <c r="FC411" i="157"/>
  <c r="FC323" i="157"/>
  <c r="FC218" i="157"/>
  <c r="FD218" i="157" s="1"/>
  <c r="FC132" i="157"/>
  <c r="FD132" i="157" s="1"/>
  <c r="CA411" i="157"/>
  <c r="CA323" i="157"/>
  <c r="CA218" i="157"/>
  <c r="CA132" i="157"/>
  <c r="DK410" i="157"/>
  <c r="DK322" i="157"/>
  <c r="DK217" i="157"/>
  <c r="DK131" i="157"/>
  <c r="FC409" i="157"/>
  <c r="FC321" i="157"/>
  <c r="FC216" i="157"/>
  <c r="FD216" i="157" s="1"/>
  <c r="FC130" i="157"/>
  <c r="FD130" i="157" s="1"/>
  <c r="CA409" i="157"/>
  <c r="CA321" i="157"/>
  <c r="CA216" i="157"/>
  <c r="CA130" i="157"/>
  <c r="EW408" i="157"/>
  <c r="EW320" i="157"/>
  <c r="EW215" i="157"/>
  <c r="EX215" i="157" s="1"/>
  <c r="EW129" i="157"/>
  <c r="EX129" i="157" s="1"/>
  <c r="W408" i="157"/>
  <c r="W320" i="157"/>
  <c r="W215" i="157"/>
  <c r="X215" i="157" s="1"/>
  <c r="W129" i="157"/>
  <c r="X129" i="157" s="1"/>
  <c r="DU407" i="157"/>
  <c r="DU319" i="157"/>
  <c r="DU214" i="157"/>
  <c r="DV214" i="157" s="1"/>
  <c r="DU128" i="157"/>
  <c r="DV128" i="157" s="1"/>
  <c r="AS407" i="157"/>
  <c r="AS319" i="157"/>
  <c r="AS214" i="157"/>
  <c r="AT214" i="157" s="1"/>
  <c r="AS128" i="157"/>
  <c r="AT128" i="157" s="1"/>
  <c r="FV40" i="157"/>
  <c r="FW40" i="157" s="1"/>
  <c r="DS405" i="157"/>
  <c r="DS317" i="157"/>
  <c r="DS212" i="157"/>
  <c r="DT212" i="157" s="1"/>
  <c r="DS126" i="157"/>
  <c r="DT126" i="157" s="1"/>
  <c r="CE405" i="157"/>
  <c r="CE317" i="157"/>
  <c r="CE212" i="157"/>
  <c r="CE126" i="157"/>
  <c r="CF126" i="157" s="1"/>
  <c r="FC404" i="157"/>
  <c r="FC316" i="157"/>
  <c r="FC211" i="157"/>
  <c r="FD211" i="157" s="1"/>
  <c r="FC125" i="157"/>
  <c r="FD125" i="157" s="1"/>
  <c r="DO404" i="157"/>
  <c r="DO316" i="157"/>
  <c r="DO211" i="157"/>
  <c r="DO125" i="157"/>
  <c r="DP125" i="157" s="1"/>
  <c r="O404" i="157"/>
  <c r="O316" i="157"/>
  <c r="O211" i="157"/>
  <c r="P211" i="157" s="1"/>
  <c r="O125" i="157"/>
  <c r="P125" i="157" s="1"/>
  <c r="EY403" i="157"/>
  <c r="EY315" i="157"/>
  <c r="EY210" i="157"/>
  <c r="EY124" i="157"/>
  <c r="EZ124" i="157" s="1"/>
  <c r="AY403" i="157"/>
  <c r="AY315" i="157"/>
  <c r="AY210" i="157"/>
  <c r="AZ210" i="157" s="1"/>
  <c r="AY124" i="157"/>
  <c r="AZ124" i="157" s="1"/>
  <c r="EU402" i="157"/>
  <c r="EU314" i="157"/>
  <c r="EU209" i="157"/>
  <c r="EU123" i="157"/>
  <c r="EV123" i="157" s="1"/>
  <c r="CQ402" i="157"/>
  <c r="CQ314" i="157"/>
  <c r="CQ209" i="157"/>
  <c r="CR209" i="157" s="1"/>
  <c r="CQ123" i="157"/>
  <c r="CR123" i="157" s="1"/>
  <c r="BC402" i="157"/>
  <c r="BC314" i="157"/>
  <c r="BC209" i="157"/>
  <c r="BD209" i="157" s="1"/>
  <c r="BC123" i="157"/>
  <c r="BD123" i="157" s="1"/>
  <c r="EY399" i="157"/>
  <c r="EY311" i="157"/>
  <c r="EY206" i="157"/>
  <c r="EY120" i="157"/>
  <c r="EZ120" i="157" s="1"/>
  <c r="AY399" i="157"/>
  <c r="AY311" i="157"/>
  <c r="AY206" i="157"/>
  <c r="AZ206" i="157" s="1"/>
  <c r="AY120" i="157"/>
  <c r="AZ120" i="157" s="1"/>
  <c r="EU398" i="157"/>
  <c r="EU310" i="157"/>
  <c r="EU205" i="157"/>
  <c r="EU119" i="157"/>
  <c r="FK396" i="157"/>
  <c r="FK308" i="157"/>
  <c r="FK203" i="157"/>
  <c r="FL203" i="157" s="1"/>
  <c r="FK117" i="157"/>
  <c r="FL117" i="157" s="1"/>
  <c r="CI396" i="157"/>
  <c r="CI308" i="157"/>
  <c r="CI203" i="157"/>
  <c r="CJ203" i="157" s="1"/>
  <c r="CI117" i="157"/>
  <c r="CJ117" i="157" s="1"/>
  <c r="O394" i="157"/>
  <c r="O306" i="157"/>
  <c r="O201" i="157"/>
  <c r="P201" i="157" s="1"/>
  <c r="O115" i="157"/>
  <c r="P115" i="157" s="1"/>
  <c r="O393" i="157"/>
  <c r="O305" i="157"/>
  <c r="O200" i="157"/>
  <c r="P200" i="157" s="1"/>
  <c r="O114" i="157"/>
  <c r="P114" i="157" s="1"/>
  <c r="O392" i="157"/>
  <c r="O304" i="157"/>
  <c r="O199" i="157"/>
  <c r="P199" i="157" s="1"/>
  <c r="O113" i="157"/>
  <c r="P113" i="157" s="1"/>
  <c r="O391" i="157"/>
  <c r="O303" i="157"/>
  <c r="O198" i="157"/>
  <c r="P198" i="157" s="1"/>
  <c r="O112" i="157"/>
  <c r="P112" i="157" s="1"/>
  <c r="O390" i="157"/>
  <c r="O302" i="157"/>
  <c r="O197" i="157"/>
  <c r="P197" i="157" s="1"/>
  <c r="O111" i="157"/>
  <c r="P111" i="157" s="1"/>
  <c r="EY389" i="157"/>
  <c r="EY301" i="157"/>
  <c r="EY196" i="157"/>
  <c r="EY110" i="157"/>
  <c r="EZ110" i="157" s="1"/>
  <c r="FG388" i="157"/>
  <c r="FG300" i="157"/>
  <c r="FG195" i="157"/>
  <c r="FH195" i="157" s="1"/>
  <c r="FG109" i="157"/>
  <c r="FH109" i="157" s="1"/>
  <c r="DK388" i="157"/>
  <c r="DK300" i="157"/>
  <c r="DK195" i="157"/>
  <c r="DL195" i="157" s="1"/>
  <c r="DK109" i="157"/>
  <c r="EE23" i="157"/>
  <c r="EF23" i="157" s="1"/>
  <c r="EH23" i="157" s="1"/>
  <c r="EK23" i="157" s="1"/>
  <c r="BG388" i="157"/>
  <c r="BG300" i="157"/>
  <c r="BG195" i="157"/>
  <c r="BH195" i="157" s="1"/>
  <c r="BG109" i="157"/>
  <c r="BH109" i="157" s="1"/>
  <c r="FG387" i="157"/>
  <c r="FG299" i="157"/>
  <c r="FG194" i="157"/>
  <c r="FG108" i="157"/>
  <c r="FH108" i="157" s="1"/>
  <c r="AQ387" i="157"/>
  <c r="AQ299" i="157"/>
  <c r="AQ194" i="157"/>
  <c r="AQ108" i="157"/>
  <c r="K385" i="157"/>
  <c r="K297" i="157"/>
  <c r="K192" i="157"/>
  <c r="K106" i="157"/>
  <c r="L106" i="157" s="1"/>
  <c r="FK382" i="157"/>
  <c r="FK294" i="157"/>
  <c r="FK189" i="157"/>
  <c r="FL189" i="157" s="1"/>
  <c r="FK103" i="157"/>
  <c r="FL103" i="157" s="1"/>
  <c r="DW382" i="157"/>
  <c r="DW294" i="157"/>
  <c r="DW189" i="157"/>
  <c r="DX189" i="157" s="1"/>
  <c r="DW103" i="157"/>
  <c r="DX103" i="157" s="1"/>
  <c r="CA382" i="157"/>
  <c r="CA294" i="157"/>
  <c r="CA189" i="157"/>
  <c r="CA103" i="157"/>
  <c r="CU17" i="157"/>
  <c r="CV17" i="157" s="1"/>
  <c r="CX17" i="157" s="1"/>
  <c r="DA17" i="157" s="1"/>
  <c r="W382" i="157"/>
  <c r="W294" i="157"/>
  <c r="W189" i="157"/>
  <c r="X189" i="157" s="1"/>
  <c r="W103" i="157"/>
  <c r="X103" i="157" s="1"/>
  <c r="FG380" i="157"/>
  <c r="FG292" i="157"/>
  <c r="FG187" i="157"/>
  <c r="FH187" i="157" s="1"/>
  <c r="FG101" i="157"/>
  <c r="FH101" i="157" s="1"/>
  <c r="DK380" i="157"/>
  <c r="DK292" i="157"/>
  <c r="DK187" i="157"/>
  <c r="DK101" i="157"/>
  <c r="EE15" i="157"/>
  <c r="EF15" i="157" s="1"/>
  <c r="EH15" i="157" s="1"/>
  <c r="EK15" i="157" s="1"/>
  <c r="BG380" i="157"/>
  <c r="BG292" i="157"/>
  <c r="BG187" i="157"/>
  <c r="BH187" i="157" s="1"/>
  <c r="BG101" i="157"/>
  <c r="BH101" i="157" s="1"/>
  <c r="Y378" i="157"/>
  <c r="Y290" i="157"/>
  <c r="Y185" i="157"/>
  <c r="Z185" i="157" s="1"/>
  <c r="Y99" i="157"/>
  <c r="Z99" i="157" s="1"/>
  <c r="EW442" i="157"/>
  <c r="EW354" i="157"/>
  <c r="EW249" i="157"/>
  <c r="EX249" i="157" s="1"/>
  <c r="EW163" i="157"/>
  <c r="EX163" i="157" s="1"/>
  <c r="FC442" i="157"/>
  <c r="FC354" i="157"/>
  <c r="FC249" i="157"/>
  <c r="FD249" i="157" s="1"/>
  <c r="FC163" i="157"/>
  <c r="FD163" i="157" s="1"/>
  <c r="I442" i="157"/>
  <c r="I354" i="157"/>
  <c r="I249" i="157"/>
  <c r="J249" i="157" s="1"/>
  <c r="GH249" i="157" s="1"/>
  <c r="I163" i="157"/>
  <c r="J163" i="157" s="1"/>
  <c r="GH163" i="157" s="1"/>
  <c r="O442" i="157"/>
  <c r="O354" i="157"/>
  <c r="O249" i="157"/>
  <c r="P249" i="157" s="1"/>
  <c r="GN249" i="157" s="1"/>
  <c r="O163" i="157"/>
  <c r="P163" i="157" s="1"/>
  <c r="GN163" i="157" s="1"/>
  <c r="EY439" i="157"/>
  <c r="EY351" i="157"/>
  <c r="EY246" i="157"/>
  <c r="EY160" i="157"/>
  <c r="EZ160" i="157" s="1"/>
  <c r="FE439" i="157"/>
  <c r="FE351" i="157"/>
  <c r="FE246" i="157"/>
  <c r="FF246" i="157" s="1"/>
  <c r="FE160" i="157"/>
  <c r="FF160" i="157" s="1"/>
  <c r="FK439" i="157"/>
  <c r="FK351" i="157"/>
  <c r="FK246" i="157"/>
  <c r="FL246" i="157" s="1"/>
  <c r="FK160" i="157"/>
  <c r="FL160" i="157" s="1"/>
  <c r="K439" i="157"/>
  <c r="K351" i="157"/>
  <c r="K246" i="157"/>
  <c r="K160" i="157"/>
  <c r="L160" i="157" s="1"/>
  <c r="I439" i="157"/>
  <c r="I351" i="157"/>
  <c r="I246" i="157"/>
  <c r="J246" i="157" s="1"/>
  <c r="I160" i="157"/>
  <c r="J160" i="157" s="1"/>
  <c r="O439" i="157"/>
  <c r="O351" i="157"/>
  <c r="O246" i="157"/>
  <c r="P246" i="157" s="1"/>
  <c r="O160" i="157"/>
  <c r="P160" i="157" s="1"/>
  <c r="CE437" i="157"/>
  <c r="CE349" i="157"/>
  <c r="CE244" i="157"/>
  <c r="CE158" i="157"/>
  <c r="CF158" i="157" s="1"/>
  <c r="CK437" i="157"/>
  <c r="CK349" i="157"/>
  <c r="CK244" i="157"/>
  <c r="CL244" i="157" s="1"/>
  <c r="CK158" i="157"/>
  <c r="CL158" i="157" s="1"/>
  <c r="CQ437" i="157"/>
  <c r="CQ349" i="157"/>
  <c r="CQ244" i="157"/>
  <c r="CR244" i="157" s="1"/>
  <c r="CQ158" i="157"/>
  <c r="CR158" i="157" s="1"/>
  <c r="AU435" i="157"/>
  <c r="AU347" i="157"/>
  <c r="AU242" i="157"/>
  <c r="AU156" i="157"/>
  <c r="AV156" i="157" s="1"/>
  <c r="BA435" i="157"/>
  <c r="BA347" i="157"/>
  <c r="BA242" i="157"/>
  <c r="BB242" i="157" s="1"/>
  <c r="BA156" i="157"/>
  <c r="BB156" i="157" s="1"/>
  <c r="BG435" i="157"/>
  <c r="BG347" i="157"/>
  <c r="BG242" i="157"/>
  <c r="BH242" i="157" s="1"/>
  <c r="BG156" i="157"/>
  <c r="BH156" i="157" s="1"/>
  <c r="EU433" i="157"/>
  <c r="EU345" i="157"/>
  <c r="EU240" i="157"/>
  <c r="EV240" i="157" s="1"/>
  <c r="EU154" i="157"/>
  <c r="EV154" i="157" s="1"/>
  <c r="FI433" i="157"/>
  <c r="FI345" i="157"/>
  <c r="FI240" i="157"/>
  <c r="FJ240" i="157" s="1"/>
  <c r="FI154" i="157"/>
  <c r="FJ154" i="157" s="1"/>
  <c r="CA433" i="157"/>
  <c r="CA345" i="157"/>
  <c r="CA240" i="157"/>
  <c r="CB240" i="157" s="1"/>
  <c r="CA154" i="157"/>
  <c r="CO433" i="157"/>
  <c r="CO345" i="157"/>
  <c r="CO240" i="157"/>
  <c r="CP240" i="157" s="1"/>
  <c r="CO154" i="157"/>
  <c r="CP154" i="157" s="1"/>
  <c r="G433" i="157"/>
  <c r="G345" i="157"/>
  <c r="G240" i="157"/>
  <c r="H240" i="157" s="1"/>
  <c r="G154" i="157"/>
  <c r="H154" i="157" s="1"/>
  <c r="M433" i="157"/>
  <c r="M345" i="157"/>
  <c r="M240" i="157"/>
  <c r="N240" i="157" s="1"/>
  <c r="M154" i="157"/>
  <c r="N154" i="157" s="1"/>
  <c r="S433" i="157"/>
  <c r="S345" i="157"/>
  <c r="S240" i="157"/>
  <c r="T240" i="157" s="1"/>
  <c r="S154" i="157"/>
  <c r="T154" i="157" s="1"/>
  <c r="CS431" i="157"/>
  <c r="CS343" i="157"/>
  <c r="CS238" i="157"/>
  <c r="CT238" i="157" s="1"/>
  <c r="CS152" i="157"/>
  <c r="CT152" i="157" s="1"/>
  <c r="CG431" i="157"/>
  <c r="CG343" i="157"/>
  <c r="CG238" i="157"/>
  <c r="CH238" i="157" s="1"/>
  <c r="CG152" i="157"/>
  <c r="CH152" i="157" s="1"/>
  <c r="CM431" i="157"/>
  <c r="CM343" i="157"/>
  <c r="CM238" i="157"/>
  <c r="CN238" i="157" s="1"/>
  <c r="CM152" i="157"/>
  <c r="CN152" i="157" s="1"/>
  <c r="CC429" i="157"/>
  <c r="CC341" i="157"/>
  <c r="CC236" i="157"/>
  <c r="CD236" i="157" s="1"/>
  <c r="CC150" i="157"/>
  <c r="CD150" i="157" s="1"/>
  <c r="CI429" i="157"/>
  <c r="CI341" i="157"/>
  <c r="CI236" i="157"/>
  <c r="CJ236" i="157" s="1"/>
  <c r="CI150" i="157"/>
  <c r="CJ150" i="157" s="1"/>
  <c r="CC427" i="157"/>
  <c r="CC339" i="157"/>
  <c r="CC234" i="157"/>
  <c r="CD234" i="157" s="1"/>
  <c r="CC148" i="157"/>
  <c r="CD148" i="157" s="1"/>
  <c r="CI427" i="157"/>
  <c r="CI339" i="157"/>
  <c r="CI234" i="157"/>
  <c r="CJ234" i="157" s="1"/>
  <c r="CI148" i="157"/>
  <c r="CJ148" i="157" s="1"/>
  <c r="EC425" i="157"/>
  <c r="EC337" i="157"/>
  <c r="EC232" i="157"/>
  <c r="ED232" i="157" s="1"/>
  <c r="EC146" i="157"/>
  <c r="ED146" i="157" s="1"/>
  <c r="DQ425" i="157"/>
  <c r="DQ337" i="157"/>
  <c r="DQ232" i="157"/>
  <c r="DR232" i="157" s="1"/>
  <c r="DQ146" i="157"/>
  <c r="DR146" i="157" s="1"/>
  <c r="DW425" i="157"/>
  <c r="DW337" i="157"/>
  <c r="DW232" i="157"/>
  <c r="DX232" i="157" s="1"/>
  <c r="DW146" i="157"/>
  <c r="DX146" i="157" s="1"/>
  <c r="AS420" i="157"/>
  <c r="AS332" i="157"/>
  <c r="AS227" i="157"/>
  <c r="AS141" i="157"/>
  <c r="AT141" i="157" s="1"/>
  <c r="BE420" i="157"/>
  <c r="BE332" i="157"/>
  <c r="BE227" i="157"/>
  <c r="BE141" i="157"/>
  <c r="BF141" i="157" s="1"/>
  <c r="AS418" i="157"/>
  <c r="AS330" i="157"/>
  <c r="AS225" i="157"/>
  <c r="AT225" i="157" s="1"/>
  <c r="AS139" i="157"/>
  <c r="AT139" i="157" s="1"/>
  <c r="BE418" i="157"/>
  <c r="BE330" i="157"/>
  <c r="BE225" i="157"/>
  <c r="BF225" i="157" s="1"/>
  <c r="BE139" i="157"/>
  <c r="BF139" i="157" s="1"/>
  <c r="DY416" i="157"/>
  <c r="DY328" i="157"/>
  <c r="DY223" i="157"/>
  <c r="DZ223" i="157" s="1"/>
  <c r="DY137" i="157"/>
  <c r="DZ137" i="157" s="1"/>
  <c r="DK416" i="157"/>
  <c r="DK328" i="157"/>
  <c r="DK223" i="157"/>
  <c r="DL223" i="157" s="1"/>
  <c r="DK137" i="157"/>
  <c r="DL137" i="157" s="1"/>
  <c r="BA415" i="157"/>
  <c r="BA327" i="157"/>
  <c r="BA222" i="157"/>
  <c r="BB222" i="157" s="1"/>
  <c r="BA136" i="157"/>
  <c r="BB136" i="157" s="1"/>
  <c r="BG415" i="157"/>
  <c r="BG327" i="157"/>
  <c r="BG222" i="157"/>
  <c r="BH222" i="157" s="1"/>
  <c r="BG136" i="157"/>
  <c r="BH136" i="157" s="1"/>
  <c r="AU415" i="157"/>
  <c r="AU327" i="157"/>
  <c r="AU222" i="157"/>
  <c r="AU136" i="157"/>
  <c r="AV136" i="157" s="1"/>
  <c r="BC409" i="157"/>
  <c r="BC321" i="157"/>
  <c r="BC216" i="157"/>
  <c r="BD216" i="157" s="1"/>
  <c r="BC130" i="157"/>
  <c r="BD130" i="157" s="1"/>
  <c r="BI409" i="157"/>
  <c r="BI321" i="157"/>
  <c r="BI216" i="157"/>
  <c r="BJ216" i="157" s="1"/>
  <c r="BI130" i="157"/>
  <c r="BJ130" i="157" s="1"/>
  <c r="AW409" i="157"/>
  <c r="AW321" i="157"/>
  <c r="AW216" i="157"/>
  <c r="AX216" i="157" s="1"/>
  <c r="AW130" i="157"/>
  <c r="AX130" i="157" s="1"/>
  <c r="W409" i="157"/>
  <c r="W321" i="157"/>
  <c r="W216" i="157"/>
  <c r="X216" i="157" s="1"/>
  <c r="W130" i="157"/>
  <c r="X130" i="157" s="1"/>
  <c r="DO408" i="157"/>
  <c r="DO320" i="157"/>
  <c r="DO215" i="157"/>
  <c r="DO129" i="157"/>
  <c r="DP129" i="157" s="1"/>
  <c r="DU408" i="157"/>
  <c r="DU320" i="157"/>
  <c r="DU215" i="157"/>
  <c r="DV215" i="157" s="1"/>
  <c r="DU129" i="157"/>
  <c r="DV129" i="157" s="1"/>
  <c r="EA408" i="157"/>
  <c r="EA320" i="157"/>
  <c r="EA215" i="157"/>
  <c r="EB215" i="157" s="1"/>
  <c r="EA129" i="157"/>
  <c r="EB129" i="157" s="1"/>
  <c r="CO407" i="157"/>
  <c r="CO319" i="157"/>
  <c r="CO214" i="157"/>
  <c r="CP214" i="157" s="1"/>
  <c r="CO128" i="157"/>
  <c r="CP128" i="157" s="1"/>
  <c r="CA407" i="157"/>
  <c r="CA319" i="157"/>
  <c r="CA214" i="157"/>
  <c r="CA128" i="157"/>
  <c r="CB128" i="157" s="1"/>
  <c r="AS406" i="157"/>
  <c r="AS318" i="157"/>
  <c r="AS213" i="157"/>
  <c r="AT213" i="157" s="1"/>
  <c r="AS127" i="157"/>
  <c r="AT127" i="157" s="1"/>
  <c r="BK41" i="157"/>
  <c r="BL41" i="157" s="1"/>
  <c r="BN41" i="157" s="1"/>
  <c r="BQ41" i="157" s="1"/>
  <c r="AY406" i="157"/>
  <c r="AY318" i="157"/>
  <c r="AY213" i="157"/>
  <c r="AZ213" i="157" s="1"/>
  <c r="AY127" i="157"/>
  <c r="AZ127" i="157" s="1"/>
  <c r="AB35" i="157"/>
  <c r="AD35" i="157" s="1"/>
  <c r="AG35" i="157" s="1"/>
  <c r="AS394" i="157"/>
  <c r="AS306" i="157"/>
  <c r="AS201" i="157"/>
  <c r="AT201" i="157" s="1"/>
  <c r="AS115" i="157"/>
  <c r="AT115" i="157" s="1"/>
  <c r="AY394" i="157"/>
  <c r="AY306" i="157"/>
  <c r="AY201" i="157"/>
  <c r="AZ201" i="157" s="1"/>
  <c r="AY115" i="157"/>
  <c r="AZ115" i="157" s="1"/>
  <c r="BI392" i="157"/>
  <c r="BI304" i="157"/>
  <c r="BI199" i="157"/>
  <c r="BJ199" i="157" s="1"/>
  <c r="BI113" i="157"/>
  <c r="BJ113" i="157" s="1"/>
  <c r="AW392" i="157"/>
  <c r="AW304" i="157"/>
  <c r="AW199" i="157"/>
  <c r="AX199" i="157" s="1"/>
  <c r="AW113" i="157"/>
  <c r="AX113" i="157" s="1"/>
  <c r="BC392" i="157"/>
  <c r="BC304" i="157"/>
  <c r="BC199" i="157"/>
  <c r="BD199" i="157" s="1"/>
  <c r="BC113" i="157"/>
  <c r="BD113" i="157" s="1"/>
  <c r="FM391" i="157"/>
  <c r="FM303" i="157"/>
  <c r="FM198" i="157"/>
  <c r="FN198" i="157" s="1"/>
  <c r="FM112" i="157"/>
  <c r="FN112" i="157" s="1"/>
  <c r="DM390" i="157"/>
  <c r="DM302" i="157"/>
  <c r="DM197" i="157"/>
  <c r="DN197" i="157" s="1"/>
  <c r="DM111" i="157"/>
  <c r="DN111" i="157" s="1"/>
  <c r="DS390" i="157"/>
  <c r="DS302" i="157"/>
  <c r="DS197" i="157"/>
  <c r="DT197" i="157" s="1"/>
  <c r="DS111" i="157"/>
  <c r="DT111" i="157" s="1"/>
  <c r="I388" i="157"/>
  <c r="I300" i="157"/>
  <c r="I195" i="157"/>
  <c r="J195" i="157" s="1"/>
  <c r="I109" i="157"/>
  <c r="J109" i="157" s="1"/>
  <c r="AA23" i="157"/>
  <c r="O388" i="157"/>
  <c r="O300" i="157"/>
  <c r="O195" i="157"/>
  <c r="P195" i="157" s="1"/>
  <c r="O109" i="157"/>
  <c r="P109" i="157" s="1"/>
  <c r="FI385" i="157"/>
  <c r="FI297" i="157"/>
  <c r="FI192" i="157"/>
  <c r="FJ192" i="157" s="1"/>
  <c r="FI106" i="157"/>
  <c r="FJ106" i="157" s="1"/>
  <c r="AU384" i="157"/>
  <c r="AU296" i="157"/>
  <c r="AU191" i="157"/>
  <c r="AU105" i="157"/>
  <c r="AV105" i="157" s="1"/>
  <c r="BA384" i="157"/>
  <c r="BA296" i="157"/>
  <c r="BA191" i="157"/>
  <c r="BB191" i="157" s="1"/>
  <c r="BA105" i="157"/>
  <c r="BB105" i="157" s="1"/>
  <c r="BG384" i="157"/>
  <c r="BG296" i="157"/>
  <c r="BG191" i="157"/>
  <c r="BH191" i="157" s="1"/>
  <c r="BG105" i="157"/>
  <c r="BH105" i="157" s="1"/>
  <c r="AB16" i="157"/>
  <c r="AD16" i="157" s="1"/>
  <c r="AG16" i="157" s="1"/>
  <c r="Y381" i="157"/>
  <c r="Y293" i="157"/>
  <c r="Y188" i="157"/>
  <c r="Z188" i="157" s="1"/>
  <c r="Y102" i="157"/>
  <c r="Z102" i="157" s="1"/>
  <c r="CC378" i="157"/>
  <c r="CC290" i="157"/>
  <c r="CC185" i="157"/>
  <c r="CD185" i="157" s="1"/>
  <c r="CC99" i="157"/>
  <c r="CD99" i="157" s="1"/>
  <c r="CI378" i="157"/>
  <c r="CI290" i="157"/>
  <c r="CI185" i="157"/>
  <c r="CJ185" i="157" s="1"/>
  <c r="CI99" i="157"/>
  <c r="CJ99" i="157" s="1"/>
  <c r="CG415" i="157"/>
  <c r="CG327" i="157"/>
  <c r="CG222" i="157"/>
  <c r="CH222" i="157" s="1"/>
  <c r="CG136" i="157"/>
  <c r="CH136" i="157" s="1"/>
  <c r="CM415" i="157"/>
  <c r="CM327" i="157"/>
  <c r="CM222" i="157"/>
  <c r="CN222" i="157" s="1"/>
  <c r="CM136" i="157"/>
  <c r="CN136" i="157" s="1"/>
  <c r="AW414" i="157"/>
  <c r="AW326" i="157"/>
  <c r="AW221" i="157"/>
  <c r="AX221" i="157" s="1"/>
  <c r="AW135" i="157"/>
  <c r="AX135" i="157" s="1"/>
  <c r="BC414" i="157"/>
  <c r="BC326" i="157"/>
  <c r="BC221" i="157"/>
  <c r="BD221" i="157" s="1"/>
  <c r="BC135" i="157"/>
  <c r="BD135" i="157" s="1"/>
  <c r="AW412" i="157"/>
  <c r="AW324" i="157"/>
  <c r="AW219" i="157"/>
  <c r="AX219" i="157" s="1"/>
  <c r="AW133" i="157"/>
  <c r="AX133" i="157" s="1"/>
  <c r="BC412" i="157"/>
  <c r="BC324" i="157"/>
  <c r="BC219" i="157"/>
  <c r="BD219" i="157" s="1"/>
  <c r="BC133" i="157"/>
  <c r="BD133" i="157" s="1"/>
  <c r="CS406" i="157"/>
  <c r="CS318" i="157"/>
  <c r="CS213" i="157"/>
  <c r="CT213" i="157" s="1"/>
  <c r="CS127" i="157"/>
  <c r="CT127" i="157" s="1"/>
  <c r="CG406" i="157"/>
  <c r="CG318" i="157"/>
  <c r="CG213" i="157"/>
  <c r="CH213" i="157" s="1"/>
  <c r="CG127" i="157"/>
  <c r="CH127" i="157" s="1"/>
  <c r="CM406" i="157"/>
  <c r="CM318" i="157"/>
  <c r="CM213" i="157"/>
  <c r="CN213" i="157" s="1"/>
  <c r="CM127" i="157"/>
  <c r="CN127" i="157" s="1"/>
  <c r="AS400" i="157"/>
  <c r="AS312" i="157"/>
  <c r="AS207" i="157"/>
  <c r="AT207" i="157" s="1"/>
  <c r="AS121" i="157"/>
  <c r="AT121" i="157" s="1"/>
  <c r="AY400" i="157"/>
  <c r="AY312" i="157"/>
  <c r="AY207" i="157"/>
  <c r="AZ207" i="157" s="1"/>
  <c r="AY121" i="157"/>
  <c r="AZ121" i="157" s="1"/>
  <c r="AS398" i="157"/>
  <c r="AS310" i="157"/>
  <c r="AS205" i="157"/>
  <c r="AT205" i="157" s="1"/>
  <c r="AS119" i="157"/>
  <c r="AT119" i="157" s="1"/>
  <c r="BK33" i="157"/>
  <c r="BL33" i="157" s="1"/>
  <c r="BN33" i="157" s="1"/>
  <c r="BQ33" i="157" s="1"/>
  <c r="AY398" i="157"/>
  <c r="AY310" i="157"/>
  <c r="AY205" i="157"/>
  <c r="AZ205" i="157" s="1"/>
  <c r="AY119" i="157"/>
  <c r="AZ119" i="157" s="1"/>
  <c r="EL31" i="157"/>
  <c r="EM31" i="157" s="1"/>
  <c r="DK396" i="157"/>
  <c r="DK308" i="157"/>
  <c r="DK203" i="157"/>
  <c r="DL203" i="157" s="1"/>
  <c r="DK117" i="157"/>
  <c r="DY396" i="157"/>
  <c r="DY308" i="157"/>
  <c r="DY203" i="157"/>
  <c r="DZ203" i="157" s="1"/>
  <c r="DY117" i="157"/>
  <c r="DZ117" i="157" s="1"/>
  <c r="CS394" i="157"/>
  <c r="CS306" i="157"/>
  <c r="CS201" i="157"/>
  <c r="CT201" i="157" s="1"/>
  <c r="CS115" i="157"/>
  <c r="CT115" i="157" s="1"/>
  <c r="CG393" i="157"/>
  <c r="CG305" i="157"/>
  <c r="CG200" i="157"/>
  <c r="CH200" i="157" s="1"/>
  <c r="CG114" i="157"/>
  <c r="CH114" i="157" s="1"/>
  <c r="CM393" i="157"/>
  <c r="CM305" i="157"/>
  <c r="CM200" i="157"/>
  <c r="CN200" i="157" s="1"/>
  <c r="CM114" i="157"/>
  <c r="CN114" i="157" s="1"/>
  <c r="CC392" i="157"/>
  <c r="CC304" i="157"/>
  <c r="CC199" i="157"/>
  <c r="CD199" i="157" s="1"/>
  <c r="CC113" i="157"/>
  <c r="CD113" i="157" s="1"/>
  <c r="CU27" i="157"/>
  <c r="CV27" i="157" s="1"/>
  <c r="CX27" i="157" s="1"/>
  <c r="DA27" i="157" s="1"/>
  <c r="CI392" i="157"/>
  <c r="CI304" i="157"/>
  <c r="CI199" i="157"/>
  <c r="CJ199" i="157" s="1"/>
  <c r="CI113" i="157"/>
  <c r="CJ113" i="157" s="1"/>
  <c r="BI391" i="157"/>
  <c r="BI303" i="157"/>
  <c r="BI198" i="157"/>
  <c r="BJ198" i="157" s="1"/>
  <c r="BI112" i="157"/>
  <c r="BJ112" i="157" s="1"/>
  <c r="AW391" i="157"/>
  <c r="AW303" i="157"/>
  <c r="AW198" i="157"/>
  <c r="AX198" i="157" s="1"/>
  <c r="AW112" i="157"/>
  <c r="AX112" i="157" s="1"/>
  <c r="BC391" i="157"/>
  <c r="BC303" i="157"/>
  <c r="BC198" i="157"/>
  <c r="BD198" i="157" s="1"/>
  <c r="BC112" i="157"/>
  <c r="BD112" i="157" s="1"/>
  <c r="FM390" i="157"/>
  <c r="FM302" i="157"/>
  <c r="FM197" i="157"/>
  <c r="FN197" i="157" s="1"/>
  <c r="FM111" i="157"/>
  <c r="FN111" i="157" s="1"/>
  <c r="AW389" i="157"/>
  <c r="AW301" i="157"/>
  <c r="AW196" i="157"/>
  <c r="AX196" i="157" s="1"/>
  <c r="AW110" i="157"/>
  <c r="AX110" i="157" s="1"/>
  <c r="BR24" i="157"/>
  <c r="BS24" i="157" s="1"/>
  <c r="AQ389" i="157"/>
  <c r="AQ301" i="157"/>
  <c r="AQ196" i="157"/>
  <c r="AQ110" i="157"/>
  <c r="AR110" i="157" s="1"/>
  <c r="BA385" i="157"/>
  <c r="BA297" i="157"/>
  <c r="BA192" i="157"/>
  <c r="BB192" i="157" s="1"/>
  <c r="BA106" i="157"/>
  <c r="BB106" i="157" s="1"/>
  <c r="BG385" i="157"/>
  <c r="BG297" i="157"/>
  <c r="BG192" i="157"/>
  <c r="BH192" i="157" s="1"/>
  <c r="BG106" i="157"/>
  <c r="BH106" i="157" s="1"/>
  <c r="AQ383" i="157"/>
  <c r="AQ295" i="157"/>
  <c r="AQ190" i="157"/>
  <c r="AR190" i="157" s="1"/>
  <c r="AQ104" i="157"/>
  <c r="AR104" i="157" s="1"/>
  <c r="BK18" i="157"/>
  <c r="BL18" i="157" s="1"/>
  <c r="BN18" i="157" s="1"/>
  <c r="BQ18" i="157" s="1"/>
  <c r="CV12" i="157"/>
  <c r="EL36" i="157"/>
  <c r="EM36" i="157" s="1"/>
  <c r="AB50" i="157"/>
  <c r="AD50" i="157" s="1"/>
  <c r="AG50" i="157" s="1"/>
  <c r="DB45" i="157"/>
  <c r="DC45" i="157" s="1"/>
  <c r="FV28" i="157"/>
  <c r="FW28" i="157" s="1"/>
  <c r="FP12" i="157"/>
  <c r="BL12" i="157"/>
  <c r="FO68" i="157"/>
  <c r="FP68" i="157" s="1"/>
  <c r="FR68" i="157" s="1"/>
  <c r="CU68" i="157"/>
  <c r="CV68" i="157" s="1"/>
  <c r="CX68" i="157" s="1"/>
  <c r="EE51" i="157"/>
  <c r="EF51" i="157" s="1"/>
  <c r="EH51" i="157" s="1"/>
  <c r="EK51" i="157" s="1"/>
  <c r="CU42" i="157"/>
  <c r="CV42" i="157" s="1"/>
  <c r="CX42" i="157" s="1"/>
  <c r="DA42" i="157" s="1"/>
  <c r="FK437" i="157"/>
  <c r="FK349" i="157"/>
  <c r="FK244" i="157"/>
  <c r="FL244" i="157" s="1"/>
  <c r="FK158" i="157"/>
  <c r="FL158" i="157" s="1"/>
  <c r="DO435" i="157"/>
  <c r="DO347" i="157"/>
  <c r="DO242" i="157"/>
  <c r="DO156" i="157"/>
  <c r="DP156" i="157" s="1"/>
  <c r="DU435" i="157"/>
  <c r="DU347" i="157"/>
  <c r="DU242" i="157"/>
  <c r="DV242" i="157" s="1"/>
  <c r="DU156" i="157"/>
  <c r="DV156" i="157" s="1"/>
  <c r="EA435" i="157"/>
  <c r="EA347" i="157"/>
  <c r="EA242" i="157"/>
  <c r="EB242" i="157" s="1"/>
  <c r="EA156" i="157"/>
  <c r="EB156" i="157" s="1"/>
  <c r="DK433" i="157"/>
  <c r="DK345" i="157"/>
  <c r="DK240" i="157"/>
  <c r="DK154" i="157"/>
  <c r="DL154" i="157" s="1"/>
  <c r="DY433" i="157"/>
  <c r="DY345" i="157"/>
  <c r="DY240" i="157"/>
  <c r="DZ240" i="157" s="1"/>
  <c r="DY154" i="157"/>
  <c r="DZ154" i="157" s="1"/>
  <c r="AQ433" i="157"/>
  <c r="AQ345" i="157"/>
  <c r="AQ240" i="157"/>
  <c r="AQ154" i="157"/>
  <c r="BE433" i="157"/>
  <c r="BE345" i="157"/>
  <c r="BE240" i="157"/>
  <c r="BF240" i="157" s="1"/>
  <c r="BE154" i="157"/>
  <c r="BF154" i="157" s="1"/>
  <c r="EU431" i="157"/>
  <c r="EU343" i="157"/>
  <c r="EU238" i="157"/>
  <c r="EU152" i="157"/>
  <c r="FI431" i="157"/>
  <c r="FI343" i="157"/>
  <c r="FI238" i="157"/>
  <c r="FJ238" i="157" s="1"/>
  <c r="FI152" i="157"/>
  <c r="FJ152" i="157" s="1"/>
  <c r="G431" i="157"/>
  <c r="G343" i="157"/>
  <c r="G238" i="157"/>
  <c r="G152" i="157"/>
  <c r="U431" i="157"/>
  <c r="U343" i="157"/>
  <c r="U238" i="157"/>
  <c r="V238" i="157" s="1"/>
  <c r="GT238" i="157" s="1"/>
  <c r="U152" i="157"/>
  <c r="V152" i="157" s="1"/>
  <c r="GT152" i="157" s="1"/>
  <c r="EW429" i="157"/>
  <c r="EW341" i="157"/>
  <c r="EW236" i="157"/>
  <c r="EX236" i="157" s="1"/>
  <c r="EW150" i="157"/>
  <c r="EX150" i="157" s="1"/>
  <c r="FC429" i="157"/>
  <c r="FC341" i="157"/>
  <c r="FC236" i="157"/>
  <c r="FD236" i="157" s="1"/>
  <c r="FC150" i="157"/>
  <c r="FD150" i="157" s="1"/>
  <c r="G429" i="157"/>
  <c r="G341" i="157"/>
  <c r="G236" i="157"/>
  <c r="H236" i="157" s="1"/>
  <c r="G150" i="157"/>
  <c r="FI427" i="157"/>
  <c r="FI339" i="157"/>
  <c r="FI234" i="157"/>
  <c r="FJ234" i="157" s="1"/>
  <c r="FI148" i="157"/>
  <c r="FJ148" i="157" s="1"/>
  <c r="EU427" i="157"/>
  <c r="EU339" i="157"/>
  <c r="EU234" i="157"/>
  <c r="EU148" i="157"/>
  <c r="EV148" i="157" s="1"/>
  <c r="U427" i="157"/>
  <c r="U339" i="157"/>
  <c r="U234" i="157"/>
  <c r="V234" i="157" s="1"/>
  <c r="U148" i="157"/>
  <c r="V148" i="157" s="1"/>
  <c r="Y427" i="157"/>
  <c r="Y339" i="157"/>
  <c r="Y234" i="157"/>
  <c r="Z234" i="157" s="1"/>
  <c r="Y148" i="157"/>
  <c r="Z148" i="157" s="1"/>
  <c r="AW425" i="157"/>
  <c r="AW337" i="157"/>
  <c r="AW232" i="157"/>
  <c r="AX232" i="157" s="1"/>
  <c r="AW146" i="157"/>
  <c r="AX146" i="157" s="1"/>
  <c r="BC425" i="157"/>
  <c r="BC337" i="157"/>
  <c r="BC232" i="157"/>
  <c r="BD232" i="157" s="1"/>
  <c r="BC146" i="157"/>
  <c r="BD146" i="157" s="1"/>
  <c r="BI425" i="157"/>
  <c r="BI337" i="157"/>
  <c r="BI232" i="157"/>
  <c r="BJ232" i="157" s="1"/>
  <c r="BI146" i="157"/>
  <c r="BJ146" i="157" s="1"/>
  <c r="K424" i="157"/>
  <c r="K336" i="157"/>
  <c r="K231" i="157"/>
  <c r="K145" i="157"/>
  <c r="L145" i="157" s="1"/>
  <c r="Q424" i="157"/>
  <c r="Q336" i="157"/>
  <c r="Q231" i="157"/>
  <c r="Q145" i="157"/>
  <c r="R145" i="157" s="1"/>
  <c r="W424" i="157"/>
  <c r="W336" i="157"/>
  <c r="W231" i="157"/>
  <c r="W145" i="157"/>
  <c r="X145" i="157" s="1"/>
  <c r="AW423" i="157"/>
  <c r="AW335" i="157"/>
  <c r="AW230" i="157"/>
  <c r="AW144" i="157"/>
  <c r="AX144" i="157" s="1"/>
  <c r="BA423" i="157"/>
  <c r="BA335" i="157"/>
  <c r="BA230" i="157"/>
  <c r="BA144" i="157"/>
  <c r="BB144" i="157" s="1"/>
  <c r="EC420" i="157"/>
  <c r="EC332" i="157"/>
  <c r="EC227" i="157"/>
  <c r="EC141" i="157"/>
  <c r="ED141" i="157" s="1"/>
  <c r="AW419" i="157"/>
  <c r="AW331" i="157"/>
  <c r="AW226" i="157"/>
  <c r="AW140" i="157"/>
  <c r="AX140" i="157" s="1"/>
  <c r="BA419" i="157"/>
  <c r="BA331" i="157"/>
  <c r="BA226" i="157"/>
  <c r="BA140" i="157"/>
  <c r="BB140" i="157" s="1"/>
  <c r="EC418" i="157"/>
  <c r="EC330" i="157"/>
  <c r="EC225" i="157"/>
  <c r="EC139" i="157"/>
  <c r="ED139" i="157" s="1"/>
  <c r="FI422" i="157"/>
  <c r="FI334" i="157"/>
  <c r="FI229" i="157"/>
  <c r="FI143" i="157"/>
  <c r="FJ143" i="157" s="1"/>
  <c r="S420" i="157"/>
  <c r="S332" i="157"/>
  <c r="S227" i="157"/>
  <c r="S141" i="157"/>
  <c r="T141" i="157" s="1"/>
  <c r="GR141" i="157" s="1"/>
  <c r="FI417" i="157"/>
  <c r="FI329" i="157"/>
  <c r="FI224" i="157"/>
  <c r="FJ224" i="157" s="1"/>
  <c r="FI138" i="157"/>
  <c r="FJ138" i="157" s="1"/>
  <c r="FA413" i="157"/>
  <c r="FA325" i="157"/>
  <c r="FA220" i="157"/>
  <c r="FB220" i="157" s="1"/>
  <c r="FA134" i="157"/>
  <c r="FB134" i="157" s="1"/>
  <c r="CO411" i="157"/>
  <c r="CO323" i="157"/>
  <c r="CO218" i="157"/>
  <c r="CP218" i="157" s="1"/>
  <c r="CO132" i="157"/>
  <c r="CP132" i="157" s="1"/>
  <c r="DQ410" i="157"/>
  <c r="DQ322" i="157"/>
  <c r="DQ217" i="157"/>
  <c r="DR217" i="157" s="1"/>
  <c r="DQ131" i="157"/>
  <c r="DR131" i="157" s="1"/>
  <c r="CO409" i="157"/>
  <c r="CO321" i="157"/>
  <c r="CO216" i="157"/>
  <c r="CP216" i="157" s="1"/>
  <c r="CO130" i="157"/>
  <c r="CP130" i="157" s="1"/>
  <c r="CG408" i="157"/>
  <c r="CG320" i="157"/>
  <c r="CG215" i="157"/>
  <c r="CH215" i="157" s="1"/>
  <c r="CG129" i="157"/>
  <c r="CH129" i="157" s="1"/>
  <c r="W406" i="157"/>
  <c r="W318" i="157"/>
  <c r="W213" i="157"/>
  <c r="X213" i="157" s="1"/>
  <c r="W127" i="157"/>
  <c r="X127" i="157" s="1"/>
  <c r="DY405" i="157"/>
  <c r="DY317" i="157"/>
  <c r="DY212" i="157"/>
  <c r="DZ212" i="157" s="1"/>
  <c r="DY126" i="157"/>
  <c r="DZ126" i="157" s="1"/>
  <c r="AW405" i="157"/>
  <c r="AW317" i="157"/>
  <c r="AW212" i="157"/>
  <c r="AX212" i="157" s="1"/>
  <c r="AW126" i="157"/>
  <c r="AX126" i="157" s="1"/>
  <c r="CO404" i="157"/>
  <c r="CO316" i="157"/>
  <c r="CO211" i="157"/>
  <c r="CP211" i="157" s="1"/>
  <c r="CO125" i="157"/>
  <c r="CP125" i="157" s="1"/>
  <c r="M404" i="157"/>
  <c r="M316" i="157"/>
  <c r="M211" i="157"/>
  <c r="N211" i="157" s="1"/>
  <c r="GL211" i="157" s="1"/>
  <c r="M125" i="157"/>
  <c r="N125" i="157" s="1"/>
  <c r="GL125" i="157" s="1"/>
  <c r="FI402" i="157"/>
  <c r="FI314" i="157"/>
  <c r="FI209" i="157"/>
  <c r="FJ209" i="157" s="1"/>
  <c r="FI123" i="157"/>
  <c r="FJ123" i="157" s="1"/>
  <c r="CG402" i="157"/>
  <c r="CG314" i="157"/>
  <c r="CG209" i="157"/>
  <c r="CH209" i="157" s="1"/>
  <c r="CG123" i="157"/>
  <c r="CH123" i="157" s="1"/>
  <c r="FI398" i="157"/>
  <c r="FI310" i="157"/>
  <c r="FI205" i="157"/>
  <c r="FJ205" i="157" s="1"/>
  <c r="FI119" i="157"/>
  <c r="FJ119" i="157" s="1"/>
  <c r="CO396" i="157"/>
  <c r="CO308" i="157"/>
  <c r="CO203" i="157"/>
  <c r="CP203" i="157" s="1"/>
  <c r="CO117" i="157"/>
  <c r="CP117" i="157" s="1"/>
  <c r="M394" i="157"/>
  <c r="M306" i="157"/>
  <c r="M201" i="157"/>
  <c r="N201" i="157" s="1"/>
  <c r="M115" i="157"/>
  <c r="N115" i="157" s="1"/>
  <c r="M390" i="157"/>
  <c r="M302" i="157"/>
  <c r="M197" i="157"/>
  <c r="N197" i="157" s="1"/>
  <c r="M111" i="157"/>
  <c r="N111" i="157" s="1"/>
  <c r="CK389" i="157"/>
  <c r="CK301" i="157"/>
  <c r="CK196" i="157"/>
  <c r="CL196" i="157" s="1"/>
  <c r="CK110" i="157"/>
  <c r="CL110" i="157" s="1"/>
  <c r="EW388" i="157"/>
  <c r="EW300" i="157"/>
  <c r="EW195" i="157"/>
  <c r="EX195" i="157" s="1"/>
  <c r="EW109" i="157"/>
  <c r="EX109" i="157" s="1"/>
  <c r="CS388" i="157"/>
  <c r="CS300" i="157"/>
  <c r="CS195" i="157"/>
  <c r="CT195" i="157" s="1"/>
  <c r="CS109" i="157"/>
  <c r="CT109" i="157" s="1"/>
  <c r="BE388" i="157"/>
  <c r="BE300" i="157"/>
  <c r="BE195" i="157"/>
  <c r="BF195" i="157" s="1"/>
  <c r="BE109" i="157"/>
  <c r="BF109" i="157" s="1"/>
  <c r="FE387" i="157"/>
  <c r="FE299" i="157"/>
  <c r="FE194" i="157"/>
  <c r="FE108" i="157"/>
  <c r="FF108" i="157" s="1"/>
  <c r="DQ387" i="157"/>
  <c r="DQ299" i="157"/>
  <c r="DQ194" i="157"/>
  <c r="DQ108" i="157"/>
  <c r="DR108" i="157" s="1"/>
  <c r="CC387" i="157"/>
  <c r="CC299" i="157"/>
  <c r="CC194" i="157"/>
  <c r="CC108" i="157"/>
  <c r="CD108" i="157" s="1"/>
  <c r="I385" i="157"/>
  <c r="I297" i="157"/>
  <c r="I192" i="157"/>
  <c r="J192" i="157" s="1"/>
  <c r="I106" i="157"/>
  <c r="J106" i="157" s="1"/>
  <c r="FA382" i="157"/>
  <c r="FA294" i="157"/>
  <c r="FA189" i="157"/>
  <c r="FB189" i="157" s="1"/>
  <c r="FA103" i="157"/>
  <c r="FB103" i="157" s="1"/>
  <c r="BA382" i="157"/>
  <c r="BA294" i="157"/>
  <c r="BA189" i="157"/>
  <c r="BB189" i="157" s="1"/>
  <c r="BA103" i="157"/>
  <c r="BB103" i="157" s="1"/>
  <c r="M382" i="157"/>
  <c r="M294" i="157"/>
  <c r="M189" i="157"/>
  <c r="N189" i="157" s="1"/>
  <c r="GL189" i="157" s="1"/>
  <c r="M103" i="157"/>
  <c r="N103" i="157" s="1"/>
  <c r="GL103" i="157" s="1"/>
  <c r="CK380" i="157"/>
  <c r="CK292" i="157"/>
  <c r="CK187" i="157"/>
  <c r="CL187" i="157" s="1"/>
  <c r="CK101" i="157"/>
  <c r="CL101" i="157" s="1"/>
  <c r="AW380" i="157"/>
  <c r="AW292" i="157"/>
  <c r="AW187" i="157"/>
  <c r="AX187" i="157" s="1"/>
  <c r="AW101" i="157"/>
  <c r="AX101" i="157" s="1"/>
  <c r="W378" i="157"/>
  <c r="W290" i="157"/>
  <c r="W185" i="157"/>
  <c r="X185" i="157" s="1"/>
  <c r="W99" i="157"/>
  <c r="X99" i="157" s="1"/>
  <c r="DY442" i="157"/>
  <c r="DY354" i="157"/>
  <c r="DY249" i="157"/>
  <c r="DZ249" i="157" s="1"/>
  <c r="DY163" i="157"/>
  <c r="DZ163" i="157" s="1"/>
  <c r="DK442" i="157"/>
  <c r="DK354" i="157"/>
  <c r="DK249" i="157"/>
  <c r="DL249" i="157" s="1"/>
  <c r="DK163" i="157"/>
  <c r="DL163" i="157" s="1"/>
  <c r="CO441" i="157"/>
  <c r="CO353" i="157"/>
  <c r="CO248" i="157"/>
  <c r="CP248" i="157" s="1"/>
  <c r="CO162" i="157"/>
  <c r="CP162" i="157" s="1"/>
  <c r="CA441" i="157"/>
  <c r="CA353" i="157"/>
  <c r="CA248" i="157"/>
  <c r="CB248" i="157" s="1"/>
  <c r="CA162" i="157"/>
  <c r="DU439" i="157"/>
  <c r="DU351" i="157"/>
  <c r="DU246" i="157"/>
  <c r="DV246" i="157" s="1"/>
  <c r="DU160" i="157"/>
  <c r="DV160" i="157" s="1"/>
  <c r="EA439" i="157"/>
  <c r="EA351" i="157"/>
  <c r="EA246" i="157"/>
  <c r="EB246" i="157" s="1"/>
  <c r="EA160" i="157"/>
  <c r="EB160" i="157" s="1"/>
  <c r="DO439" i="157"/>
  <c r="DO351" i="157"/>
  <c r="DO246" i="157"/>
  <c r="DO160" i="157"/>
  <c r="DP160" i="157" s="1"/>
  <c r="FE435" i="157"/>
  <c r="FE347" i="157"/>
  <c r="FE242" i="157"/>
  <c r="FF242" i="157" s="1"/>
  <c r="FE156" i="157"/>
  <c r="FF156" i="157" s="1"/>
  <c r="FK435" i="157"/>
  <c r="FK347" i="157"/>
  <c r="FK242" i="157"/>
  <c r="FL242" i="157" s="1"/>
  <c r="FK156" i="157"/>
  <c r="FL156" i="157" s="1"/>
  <c r="EY435" i="157"/>
  <c r="EY347" i="157"/>
  <c r="EY242" i="157"/>
  <c r="EY156" i="157"/>
  <c r="EZ156" i="157" s="1"/>
  <c r="Q435" i="157"/>
  <c r="Q347" i="157"/>
  <c r="Q242" i="157"/>
  <c r="R242" i="157" s="1"/>
  <c r="GP242" i="157" s="1"/>
  <c r="Q156" i="157"/>
  <c r="R156" i="157" s="1"/>
  <c r="GP156" i="157" s="1"/>
  <c r="W435" i="157"/>
  <c r="W347" i="157"/>
  <c r="W242" i="157"/>
  <c r="X242" i="157" s="1"/>
  <c r="GV242" i="157" s="1"/>
  <c r="W156" i="157"/>
  <c r="X156" i="157" s="1"/>
  <c r="GV156" i="157" s="1"/>
  <c r="K435" i="157"/>
  <c r="K347" i="157"/>
  <c r="K242" i="157"/>
  <c r="GJ242" i="157" s="1"/>
  <c r="K156" i="157"/>
  <c r="L156" i="157" s="1"/>
  <c r="GJ156" i="157" s="1"/>
  <c r="AW431" i="157"/>
  <c r="AW343" i="157"/>
  <c r="AW238" i="157"/>
  <c r="AX238" i="157" s="1"/>
  <c r="AW152" i="157"/>
  <c r="AX152" i="157" s="1"/>
  <c r="BC431" i="157"/>
  <c r="BC343" i="157"/>
  <c r="BC238" i="157"/>
  <c r="BD238" i="157" s="1"/>
  <c r="BC152" i="157"/>
  <c r="BD152" i="157" s="1"/>
  <c r="BI431" i="157"/>
  <c r="BI343" i="157"/>
  <c r="BI238" i="157"/>
  <c r="BJ238" i="157" s="1"/>
  <c r="BI152" i="157"/>
  <c r="BJ152" i="157" s="1"/>
  <c r="AS429" i="157"/>
  <c r="AS341" i="157"/>
  <c r="AS236" i="157"/>
  <c r="AT236" i="157" s="1"/>
  <c r="AS150" i="157"/>
  <c r="AT150" i="157" s="1"/>
  <c r="AY429" i="157"/>
  <c r="AY341" i="157"/>
  <c r="AY236" i="157"/>
  <c r="AZ236" i="157" s="1"/>
  <c r="AY150" i="157"/>
  <c r="AZ150" i="157" s="1"/>
  <c r="EW428" i="157"/>
  <c r="EW340" i="157"/>
  <c r="EW235" i="157"/>
  <c r="EX235" i="157" s="1"/>
  <c r="EW149" i="157"/>
  <c r="EX149" i="157" s="1"/>
  <c r="FC428" i="157"/>
  <c r="FC340" i="157"/>
  <c r="FC235" i="157"/>
  <c r="FD235" i="157" s="1"/>
  <c r="FC149" i="157"/>
  <c r="FD149" i="157" s="1"/>
  <c r="EY428" i="157"/>
  <c r="EY340" i="157"/>
  <c r="EY235" i="157"/>
  <c r="EY149" i="157"/>
  <c r="EZ149" i="157" s="1"/>
  <c r="BA427" i="157"/>
  <c r="BA339" i="157"/>
  <c r="BA234" i="157"/>
  <c r="BB234" i="157" s="1"/>
  <c r="BA148" i="157"/>
  <c r="BB148" i="157" s="1"/>
  <c r="BG427" i="157"/>
  <c r="BG339" i="157"/>
  <c r="BG234" i="157"/>
  <c r="BH234" i="157" s="1"/>
  <c r="BG148" i="157"/>
  <c r="BH148" i="157" s="1"/>
  <c r="AU427" i="157"/>
  <c r="AU339" i="157"/>
  <c r="AU234" i="157"/>
  <c r="AU148" i="157"/>
  <c r="AV148" i="157" s="1"/>
  <c r="DU424" i="157"/>
  <c r="DU336" i="157"/>
  <c r="DU231" i="157"/>
  <c r="DU145" i="157"/>
  <c r="DV145" i="157" s="1"/>
  <c r="EA424" i="157"/>
  <c r="EA336" i="157"/>
  <c r="EA231" i="157"/>
  <c r="EA145" i="157"/>
  <c r="EB145" i="157" s="1"/>
  <c r="AW424" i="157"/>
  <c r="AW336" i="157"/>
  <c r="AW231" i="157"/>
  <c r="AW145" i="157"/>
  <c r="AX145" i="157" s="1"/>
  <c r="BC424" i="157"/>
  <c r="BC336" i="157"/>
  <c r="BC231" i="157"/>
  <c r="BC145" i="157"/>
  <c r="BD145" i="157" s="1"/>
  <c r="BI424" i="157"/>
  <c r="BI336" i="157"/>
  <c r="BI231" i="157"/>
  <c r="BI145" i="157"/>
  <c r="BJ145" i="157" s="1"/>
  <c r="DM423" i="157"/>
  <c r="DM335" i="157"/>
  <c r="DM230" i="157"/>
  <c r="DM144" i="157"/>
  <c r="DN144" i="157" s="1"/>
  <c r="O423" i="157"/>
  <c r="O335" i="157"/>
  <c r="O230" i="157"/>
  <c r="O144" i="157"/>
  <c r="EU422" i="157"/>
  <c r="EU334" i="157"/>
  <c r="EU229" i="157"/>
  <c r="EU143" i="157"/>
  <c r="FG422" i="157"/>
  <c r="FG334" i="157"/>
  <c r="FG229" i="157"/>
  <c r="FG143" i="157"/>
  <c r="FH143" i="157" s="1"/>
  <c r="CQ422" i="157"/>
  <c r="CQ334" i="157"/>
  <c r="CQ229" i="157"/>
  <c r="CQ143" i="157"/>
  <c r="CR143" i="157" s="1"/>
  <c r="G422" i="157"/>
  <c r="G334" i="157"/>
  <c r="G229" i="157"/>
  <c r="G143" i="157"/>
  <c r="S422" i="157"/>
  <c r="S334" i="157"/>
  <c r="S229" i="157"/>
  <c r="S143" i="157"/>
  <c r="T143" i="157" s="1"/>
  <c r="GR143" i="157" s="1"/>
  <c r="FI420" i="157"/>
  <c r="FI332" i="157"/>
  <c r="FI227" i="157"/>
  <c r="FI141" i="157"/>
  <c r="FJ141" i="157" s="1"/>
  <c r="M420" i="157"/>
  <c r="M332" i="157"/>
  <c r="M227" i="157"/>
  <c r="M141" i="157"/>
  <c r="N141" i="157" s="1"/>
  <c r="Q420" i="157"/>
  <c r="Q332" i="157"/>
  <c r="Q227" i="157"/>
  <c r="Q141" i="157"/>
  <c r="R141" i="157" s="1"/>
  <c r="GP141" i="157" s="1"/>
  <c r="CK419" i="157"/>
  <c r="CK331" i="157"/>
  <c r="CK226" i="157"/>
  <c r="CK140" i="157"/>
  <c r="CL140" i="157" s="1"/>
  <c r="FE418" i="157"/>
  <c r="FE330" i="157"/>
  <c r="FE225" i="157"/>
  <c r="FE139" i="157"/>
  <c r="FF139" i="157" s="1"/>
  <c r="EU417" i="157"/>
  <c r="EU329" i="157"/>
  <c r="EU224" i="157"/>
  <c r="EV224" i="157" s="1"/>
  <c r="EU138" i="157"/>
  <c r="CM417" i="157"/>
  <c r="CM329" i="157"/>
  <c r="CM224" i="157"/>
  <c r="CN224" i="157" s="1"/>
  <c r="CM138" i="157"/>
  <c r="CN138" i="157" s="1"/>
  <c r="CQ417" i="157"/>
  <c r="CQ329" i="157"/>
  <c r="CQ224" i="157"/>
  <c r="CR224" i="157" s="1"/>
  <c r="CQ138" i="157"/>
  <c r="CR138" i="157" s="1"/>
  <c r="DK423" i="157"/>
  <c r="DK335" i="157"/>
  <c r="DK230" i="157"/>
  <c r="DK144" i="157"/>
  <c r="EW422" i="157"/>
  <c r="EW334" i="157"/>
  <c r="EW229" i="157"/>
  <c r="EW143" i="157"/>
  <c r="EX143" i="157" s="1"/>
  <c r="DO420" i="157"/>
  <c r="DO332" i="157"/>
  <c r="DO227" i="157"/>
  <c r="DO141" i="157"/>
  <c r="DP141" i="157" s="1"/>
  <c r="CA419" i="157"/>
  <c r="CA331" i="157"/>
  <c r="CA226" i="157"/>
  <c r="CA140" i="157"/>
  <c r="CB140" i="157" s="1"/>
  <c r="BC418" i="157"/>
  <c r="BC330" i="157"/>
  <c r="BC225" i="157"/>
  <c r="BD225" i="157" s="1"/>
  <c r="BC139" i="157"/>
  <c r="BD139" i="157" s="1"/>
  <c r="CS416" i="157"/>
  <c r="CS328" i="157"/>
  <c r="CS223" i="157"/>
  <c r="CT223" i="157" s="1"/>
  <c r="CS137" i="157"/>
  <c r="CT137" i="157" s="1"/>
  <c r="Q416" i="157"/>
  <c r="Q328" i="157"/>
  <c r="Q223" i="157"/>
  <c r="R223" i="157" s="1"/>
  <c r="Q137" i="157"/>
  <c r="R137" i="157" s="1"/>
  <c r="FE414" i="157"/>
  <c r="FE326" i="157"/>
  <c r="FE221" i="157"/>
  <c r="FF221" i="157" s="1"/>
  <c r="FE135" i="157"/>
  <c r="FF135" i="157" s="1"/>
  <c r="CC414" i="157"/>
  <c r="CC326" i="157"/>
  <c r="CC221" i="157"/>
  <c r="CD221" i="157" s="1"/>
  <c r="CC135" i="157"/>
  <c r="CD135" i="157" s="1"/>
  <c r="CU49" i="157"/>
  <c r="CV49" i="157" s="1"/>
  <c r="CX49" i="157" s="1"/>
  <c r="DA49" i="157" s="1"/>
  <c r="FK413" i="157"/>
  <c r="FK325" i="157"/>
  <c r="FK220" i="157"/>
  <c r="FL220" i="157" s="1"/>
  <c r="FK134" i="157"/>
  <c r="FL134" i="157" s="1"/>
  <c r="CI413" i="157"/>
  <c r="CI325" i="157"/>
  <c r="CI220" i="157"/>
  <c r="CJ220" i="157" s="1"/>
  <c r="CI134" i="157"/>
  <c r="CJ134" i="157" s="1"/>
  <c r="FE412" i="157"/>
  <c r="FE324" i="157"/>
  <c r="FE219" i="157"/>
  <c r="FF219" i="157" s="1"/>
  <c r="FE133" i="157"/>
  <c r="FF133" i="157" s="1"/>
  <c r="CC412" i="157"/>
  <c r="CC324" i="157"/>
  <c r="CC219" i="157"/>
  <c r="CD219" i="157" s="1"/>
  <c r="CC133" i="157"/>
  <c r="CD133" i="157" s="1"/>
  <c r="CU47" i="157"/>
  <c r="CV47" i="157" s="1"/>
  <c r="CX47" i="157" s="1"/>
  <c r="DA47" i="157" s="1"/>
  <c r="FK411" i="157"/>
  <c r="FK323" i="157"/>
  <c r="FK218" i="157"/>
  <c r="FL218" i="157" s="1"/>
  <c r="FK132" i="157"/>
  <c r="FL132" i="157" s="1"/>
  <c r="CI411" i="157"/>
  <c r="CI323" i="157"/>
  <c r="CI218" i="157"/>
  <c r="CJ218" i="157" s="1"/>
  <c r="CI132" i="157"/>
  <c r="CJ132" i="157" s="1"/>
  <c r="DS410" i="157"/>
  <c r="DS322" i="157"/>
  <c r="DS217" i="157"/>
  <c r="DT217" i="157" s="1"/>
  <c r="DS131" i="157"/>
  <c r="DT131" i="157" s="1"/>
  <c r="AQ410" i="157"/>
  <c r="AQ322" i="157"/>
  <c r="AQ217" i="157"/>
  <c r="AQ131" i="157"/>
  <c r="FK409" i="157"/>
  <c r="FK321" i="157"/>
  <c r="FK216" i="157"/>
  <c r="FL216" i="157" s="1"/>
  <c r="FK130" i="157"/>
  <c r="FL130" i="157" s="1"/>
  <c r="CI409" i="157"/>
  <c r="CI321" i="157"/>
  <c r="CI216" i="157"/>
  <c r="CJ216" i="157" s="1"/>
  <c r="CI130" i="157"/>
  <c r="CJ130" i="157" s="1"/>
  <c r="FE408" i="157"/>
  <c r="FE320" i="157"/>
  <c r="FE215" i="157"/>
  <c r="FF215" i="157" s="1"/>
  <c r="FE129" i="157"/>
  <c r="FF129" i="157" s="1"/>
  <c r="CA408" i="157"/>
  <c r="CA320" i="157"/>
  <c r="CA215" i="157"/>
  <c r="CB215" i="157" s="1"/>
  <c r="CA129" i="157"/>
  <c r="EC407" i="157"/>
  <c r="EC319" i="157"/>
  <c r="EC214" i="157"/>
  <c r="ED214" i="157" s="1"/>
  <c r="EC128" i="157"/>
  <c r="ED128" i="157" s="1"/>
  <c r="BA407" i="157"/>
  <c r="BA319" i="157"/>
  <c r="BA214" i="157"/>
  <c r="BB214" i="157" s="1"/>
  <c r="BA128" i="157"/>
  <c r="BB128" i="157" s="1"/>
  <c r="G406" i="157"/>
  <c r="G318" i="157"/>
  <c r="G213" i="157"/>
  <c r="H213" i="157" s="1"/>
  <c r="G127" i="157"/>
  <c r="H127" i="157" s="1"/>
  <c r="EA405" i="157"/>
  <c r="EA317" i="157"/>
  <c r="EA212" i="157"/>
  <c r="EB212" i="157" s="1"/>
  <c r="EA126" i="157"/>
  <c r="EB126" i="157" s="1"/>
  <c r="CM405" i="157"/>
  <c r="CM317" i="157"/>
  <c r="CM212" i="157"/>
  <c r="CN212" i="157" s="1"/>
  <c r="CM126" i="157"/>
  <c r="CN126" i="157" s="1"/>
  <c r="AQ405" i="157"/>
  <c r="AQ317" i="157"/>
  <c r="AQ212" i="157"/>
  <c r="AR212" i="157" s="1"/>
  <c r="AQ126" i="157"/>
  <c r="FK404" i="157"/>
  <c r="FK316" i="157"/>
  <c r="FK211" i="157"/>
  <c r="FL211" i="157" s="1"/>
  <c r="FK125" i="157"/>
  <c r="FL125" i="157" s="1"/>
  <c r="DW404" i="157"/>
  <c r="DW316" i="157"/>
  <c r="DW211" i="157"/>
  <c r="DX211" i="157" s="1"/>
  <c r="DW125" i="157"/>
  <c r="DX125" i="157" s="1"/>
  <c r="CA404" i="157"/>
  <c r="CA316" i="157"/>
  <c r="CA211" i="157"/>
  <c r="CB211" i="157" s="1"/>
  <c r="CA125" i="157"/>
  <c r="W404" i="157"/>
  <c r="W316" i="157"/>
  <c r="W211" i="157"/>
  <c r="X211" i="157" s="1"/>
  <c r="GV211" i="157" s="1"/>
  <c r="W125" i="157"/>
  <c r="X125" i="157" s="1"/>
  <c r="GV125" i="157" s="1"/>
  <c r="FG403" i="157"/>
  <c r="FG315" i="157"/>
  <c r="FG210" i="157"/>
  <c r="FH210" i="157" s="1"/>
  <c r="FG124" i="157"/>
  <c r="FH124" i="157" s="1"/>
  <c r="DK403" i="157"/>
  <c r="DK315" i="157"/>
  <c r="DK210" i="157"/>
  <c r="DL210" i="157" s="1"/>
  <c r="DK124" i="157"/>
  <c r="DL124" i="157" s="1"/>
  <c r="BG403" i="157"/>
  <c r="BG315" i="157"/>
  <c r="BG210" i="157"/>
  <c r="BH210" i="157" s="1"/>
  <c r="BG124" i="157"/>
  <c r="BH124" i="157" s="1"/>
  <c r="FC402" i="157"/>
  <c r="FC314" i="157"/>
  <c r="FC209" i="157"/>
  <c r="FD209" i="157" s="1"/>
  <c r="FC123" i="157"/>
  <c r="FD123" i="157" s="1"/>
  <c r="DO402" i="157"/>
  <c r="DO314" i="157"/>
  <c r="DO209" i="157"/>
  <c r="DO123" i="157"/>
  <c r="DP123" i="157" s="1"/>
  <c r="FG399" i="157"/>
  <c r="FG311" i="157"/>
  <c r="FG206" i="157"/>
  <c r="FH206" i="157" s="1"/>
  <c r="FG120" i="157"/>
  <c r="FH120" i="157" s="1"/>
  <c r="DK399" i="157"/>
  <c r="DK311" i="157"/>
  <c r="DK206" i="157"/>
  <c r="DK120" i="157"/>
  <c r="DL120" i="157" s="1"/>
  <c r="BG399" i="157"/>
  <c r="BG311" i="157"/>
  <c r="BG206" i="157"/>
  <c r="BH206" i="157" s="1"/>
  <c r="BG120" i="157"/>
  <c r="BH120" i="157" s="1"/>
  <c r="FC398" i="157"/>
  <c r="FC310" i="157"/>
  <c r="FC205" i="157"/>
  <c r="FD205" i="157" s="1"/>
  <c r="FC119" i="157"/>
  <c r="FD119" i="157" s="1"/>
  <c r="G398" i="157"/>
  <c r="G310" i="157"/>
  <c r="G205" i="157"/>
  <c r="H205" i="157" s="1"/>
  <c r="G119" i="157"/>
  <c r="AA33" i="157"/>
  <c r="CQ396" i="157"/>
  <c r="CQ308" i="157"/>
  <c r="CQ203" i="157"/>
  <c r="CR203" i="157" s="1"/>
  <c r="CQ117" i="157"/>
  <c r="CR117" i="157" s="1"/>
  <c r="U394" i="157"/>
  <c r="U306" i="157"/>
  <c r="U201" i="157"/>
  <c r="V201" i="157" s="1"/>
  <c r="U115" i="157"/>
  <c r="V115" i="157" s="1"/>
  <c r="U393" i="157"/>
  <c r="U305" i="157"/>
  <c r="U200" i="157"/>
  <c r="V200" i="157" s="1"/>
  <c r="U114" i="157"/>
  <c r="V114" i="157" s="1"/>
  <c r="U392" i="157"/>
  <c r="U304" i="157"/>
  <c r="U199" i="157"/>
  <c r="V199" i="157" s="1"/>
  <c r="U113" i="157"/>
  <c r="V113" i="157" s="1"/>
  <c r="U391" i="157"/>
  <c r="U303" i="157"/>
  <c r="U198" i="157"/>
  <c r="V198" i="157" s="1"/>
  <c r="U112" i="157"/>
  <c r="V112" i="157" s="1"/>
  <c r="U390" i="157"/>
  <c r="U302" i="157"/>
  <c r="U197" i="157"/>
  <c r="V197" i="157" s="1"/>
  <c r="U111" i="157"/>
  <c r="V111" i="157" s="1"/>
  <c r="FG389" i="157"/>
  <c r="FG301" i="157"/>
  <c r="FG196" i="157"/>
  <c r="FH196" i="157" s="1"/>
  <c r="FG110" i="157"/>
  <c r="FH110" i="157" s="1"/>
  <c r="DK389" i="157"/>
  <c r="DK301" i="157"/>
  <c r="DK196" i="157"/>
  <c r="DK110" i="157"/>
  <c r="DL110" i="157" s="1"/>
  <c r="DS388" i="157"/>
  <c r="DS300" i="157"/>
  <c r="DS195" i="157"/>
  <c r="DT195" i="157" s="1"/>
  <c r="DS109" i="157"/>
  <c r="DT109" i="157" s="1"/>
  <c r="CE388" i="157"/>
  <c r="CE300" i="157"/>
  <c r="CE195" i="157"/>
  <c r="CE109" i="157"/>
  <c r="CF109" i="157" s="1"/>
  <c r="DK387" i="157"/>
  <c r="DK299" i="157"/>
  <c r="DK194" i="157"/>
  <c r="DK108" i="157"/>
  <c r="AY387" i="157"/>
  <c r="AY299" i="157"/>
  <c r="AY194" i="157"/>
  <c r="AY108" i="157"/>
  <c r="AZ108" i="157" s="1"/>
  <c r="Q385" i="157"/>
  <c r="Q297" i="157"/>
  <c r="Q192" i="157"/>
  <c r="R192" i="157" s="1"/>
  <c r="Q106" i="157"/>
  <c r="R106" i="157" s="1"/>
  <c r="G384" i="157"/>
  <c r="G296" i="157"/>
  <c r="G191" i="157"/>
  <c r="G105" i="157"/>
  <c r="AA19" i="157"/>
  <c r="K383" i="157"/>
  <c r="K295" i="157"/>
  <c r="K190" i="157"/>
  <c r="K104" i="157"/>
  <c r="L104" i="157" s="1"/>
  <c r="CI382" i="157"/>
  <c r="CI294" i="157"/>
  <c r="CI189" i="157"/>
  <c r="CJ189" i="157" s="1"/>
  <c r="CI103" i="157"/>
  <c r="CJ103" i="157" s="1"/>
  <c r="AU382" i="157"/>
  <c r="AU294" i="157"/>
  <c r="AU189" i="157"/>
  <c r="AU103" i="157"/>
  <c r="AV103" i="157" s="1"/>
  <c r="DS380" i="157"/>
  <c r="DS292" i="157"/>
  <c r="DS187" i="157"/>
  <c r="DT187" i="157" s="1"/>
  <c r="DS101" i="157"/>
  <c r="DT101" i="157" s="1"/>
  <c r="CE380" i="157"/>
  <c r="CE292" i="157"/>
  <c r="CE187" i="157"/>
  <c r="CE101" i="157"/>
  <c r="CF101" i="157" s="1"/>
  <c r="EY378" i="157"/>
  <c r="EY290" i="157"/>
  <c r="EY185" i="157"/>
  <c r="EY99" i="157"/>
  <c r="EZ99" i="157" s="1"/>
  <c r="G378" i="157"/>
  <c r="G290" i="157"/>
  <c r="G185" i="157"/>
  <c r="H185" i="157" s="1"/>
  <c r="G99" i="157"/>
  <c r="AA13" i="157"/>
  <c r="EU442" i="157"/>
  <c r="EU354" i="157"/>
  <c r="EU249" i="157"/>
  <c r="EU163" i="157"/>
  <c r="FI442" i="157"/>
  <c r="FI354" i="157"/>
  <c r="FI249" i="157"/>
  <c r="FJ249" i="157" s="1"/>
  <c r="FI163" i="157"/>
  <c r="FJ163" i="157" s="1"/>
  <c r="G442" i="157"/>
  <c r="G354" i="157"/>
  <c r="G249" i="157"/>
  <c r="G163" i="157"/>
  <c r="U442" i="157"/>
  <c r="U354" i="157"/>
  <c r="U249" i="157"/>
  <c r="V249" i="157" s="1"/>
  <c r="GT249" i="157" s="1"/>
  <c r="U163" i="157"/>
  <c r="V163" i="157" s="1"/>
  <c r="GT163" i="157" s="1"/>
  <c r="EW439" i="157"/>
  <c r="EW351" i="157"/>
  <c r="EW246" i="157"/>
  <c r="EX246" i="157" s="1"/>
  <c r="EW160" i="157"/>
  <c r="EX160" i="157" s="1"/>
  <c r="FC439" i="157"/>
  <c r="FC351" i="157"/>
  <c r="FC246" i="157"/>
  <c r="FD246" i="157" s="1"/>
  <c r="FC160" i="157"/>
  <c r="FD160" i="157" s="1"/>
  <c r="G439" i="157"/>
  <c r="G351" i="157"/>
  <c r="G246" i="157"/>
  <c r="G160" i="157"/>
  <c r="CO437" i="157"/>
  <c r="CO349" i="157"/>
  <c r="CO244" i="157"/>
  <c r="CP244" i="157" s="1"/>
  <c r="CO158" i="157"/>
  <c r="CP158" i="157" s="1"/>
  <c r="CC437" i="157"/>
  <c r="CC349" i="157"/>
  <c r="CC244" i="157"/>
  <c r="CD244" i="157" s="1"/>
  <c r="CC158" i="157"/>
  <c r="CD158" i="157" s="1"/>
  <c r="CI437" i="157"/>
  <c r="CI349" i="157"/>
  <c r="CI244" i="157"/>
  <c r="CJ244" i="157" s="1"/>
  <c r="CI158" i="157"/>
  <c r="CJ158" i="157" s="1"/>
  <c r="AS435" i="157"/>
  <c r="AS347" i="157"/>
  <c r="AS242" i="157"/>
  <c r="AT242" i="157" s="1"/>
  <c r="AS156" i="157"/>
  <c r="AT156" i="157" s="1"/>
  <c r="AY435" i="157"/>
  <c r="AY347" i="157"/>
  <c r="AY242" i="157"/>
  <c r="AZ242" i="157" s="1"/>
  <c r="AY156" i="157"/>
  <c r="AZ156" i="157" s="1"/>
  <c r="FM433" i="157"/>
  <c r="FM345" i="157"/>
  <c r="FM240" i="157"/>
  <c r="FN240" i="157" s="1"/>
  <c r="FM154" i="157"/>
  <c r="FN154" i="157" s="1"/>
  <c r="FA433" i="157"/>
  <c r="FA345" i="157"/>
  <c r="FA240" i="157"/>
  <c r="FB240" i="157" s="1"/>
  <c r="FA154" i="157"/>
  <c r="FB154" i="157" s="1"/>
  <c r="FG433" i="157"/>
  <c r="FG345" i="157"/>
  <c r="FG240" i="157"/>
  <c r="FH240" i="157" s="1"/>
  <c r="FG154" i="157"/>
  <c r="FH154" i="157" s="1"/>
  <c r="CS433" i="157"/>
  <c r="CS345" i="157"/>
  <c r="CS240" i="157"/>
  <c r="CT240" i="157" s="1"/>
  <c r="CS154" i="157"/>
  <c r="CT154" i="157" s="1"/>
  <c r="CG433" i="157"/>
  <c r="CG345" i="157"/>
  <c r="CG240" i="157"/>
  <c r="CH240" i="157" s="1"/>
  <c r="CG154" i="157"/>
  <c r="CH154" i="157" s="1"/>
  <c r="CM433" i="157"/>
  <c r="CM345" i="157"/>
  <c r="CM240" i="157"/>
  <c r="CN240" i="157" s="1"/>
  <c r="CM154" i="157"/>
  <c r="CN154" i="157" s="1"/>
  <c r="Y433" i="157"/>
  <c r="Y345" i="157"/>
  <c r="Y240" i="157"/>
  <c r="Z240" i="157" s="1"/>
  <c r="GX240" i="157" s="1"/>
  <c r="Y154" i="157"/>
  <c r="Z154" i="157" s="1"/>
  <c r="GX154" i="157" s="1"/>
  <c r="K433" i="157"/>
  <c r="K345" i="157"/>
  <c r="K240" i="157"/>
  <c r="K154" i="157"/>
  <c r="L154" i="157" s="1"/>
  <c r="CK431" i="157"/>
  <c r="CK343" i="157"/>
  <c r="CK238" i="157"/>
  <c r="CL238" i="157" s="1"/>
  <c r="CK152" i="157"/>
  <c r="CL152" i="157" s="1"/>
  <c r="CQ431" i="157"/>
  <c r="CQ343" i="157"/>
  <c r="CQ238" i="157"/>
  <c r="CR238" i="157" s="1"/>
  <c r="CQ152" i="157"/>
  <c r="CR152" i="157" s="1"/>
  <c r="CE431" i="157"/>
  <c r="CE343" i="157"/>
  <c r="CE238" i="157"/>
  <c r="CE152" i="157"/>
  <c r="CF152" i="157" s="1"/>
  <c r="CO429" i="157"/>
  <c r="CO341" i="157"/>
  <c r="CO236" i="157"/>
  <c r="CP236" i="157" s="1"/>
  <c r="CO150" i="157"/>
  <c r="CP150" i="157" s="1"/>
  <c r="CA429" i="157"/>
  <c r="CA341" i="157"/>
  <c r="CA236" i="157"/>
  <c r="CA150" i="157"/>
  <c r="CO427" i="157"/>
  <c r="CO339" i="157"/>
  <c r="CO234" i="157"/>
  <c r="CP234" i="157" s="1"/>
  <c r="CO148" i="157"/>
  <c r="CP148" i="157" s="1"/>
  <c r="CA427" i="157"/>
  <c r="CA339" i="157"/>
  <c r="CA234" i="157"/>
  <c r="CA148" i="157"/>
  <c r="DU425" i="157"/>
  <c r="DU337" i="157"/>
  <c r="DU232" i="157"/>
  <c r="DV232" i="157" s="1"/>
  <c r="DU146" i="157"/>
  <c r="DV146" i="157" s="1"/>
  <c r="EA425" i="157"/>
  <c r="EA337" i="157"/>
  <c r="EA232" i="157"/>
  <c r="EB232" i="157" s="1"/>
  <c r="EA146" i="157"/>
  <c r="EB146" i="157" s="1"/>
  <c r="DO425" i="157"/>
  <c r="DO337" i="157"/>
  <c r="DO232" i="157"/>
  <c r="DO146" i="157"/>
  <c r="DP146" i="157" s="1"/>
  <c r="CO423" i="157"/>
  <c r="CO335" i="157"/>
  <c r="CO230" i="157"/>
  <c r="CO144" i="157"/>
  <c r="CP144" i="157" s="1"/>
  <c r="CS423" i="157"/>
  <c r="CS335" i="157"/>
  <c r="CS230" i="157"/>
  <c r="CS144" i="157"/>
  <c r="CT144" i="157" s="1"/>
  <c r="AW420" i="157"/>
  <c r="AW332" i="157"/>
  <c r="AW227" i="157"/>
  <c r="AW141" i="157"/>
  <c r="AX141" i="157" s="1"/>
  <c r="DY419" i="157"/>
  <c r="DY331" i="157"/>
  <c r="DY226" i="157"/>
  <c r="DY140" i="157"/>
  <c r="DZ140" i="157" s="1"/>
  <c r="EC419" i="157"/>
  <c r="EC331" i="157"/>
  <c r="EC226" i="157"/>
  <c r="EC140" i="157"/>
  <c r="ED140" i="157" s="1"/>
  <c r="AW418" i="157"/>
  <c r="AW330" i="157"/>
  <c r="AW225" i="157"/>
  <c r="AX225" i="157" s="1"/>
  <c r="AW139" i="157"/>
  <c r="AX139" i="157" s="1"/>
  <c r="DQ416" i="157"/>
  <c r="DQ328" i="157"/>
  <c r="DQ223" i="157"/>
  <c r="DR223" i="157" s="1"/>
  <c r="DQ137" i="157"/>
  <c r="DR137" i="157" s="1"/>
  <c r="DW416" i="157"/>
  <c r="DW328" i="157"/>
  <c r="DW223" i="157"/>
  <c r="DX223" i="157" s="1"/>
  <c r="DW137" i="157"/>
  <c r="DX137" i="157" s="1"/>
  <c r="EC416" i="157"/>
  <c r="EC328" i="157"/>
  <c r="EC223" i="157"/>
  <c r="ED223" i="157" s="1"/>
  <c r="EC137" i="157"/>
  <c r="ED137" i="157" s="1"/>
  <c r="AS415" i="157"/>
  <c r="AS327" i="157"/>
  <c r="AS222" i="157"/>
  <c r="AT222" i="157" s="1"/>
  <c r="AS136" i="157"/>
  <c r="AT136" i="157" s="1"/>
  <c r="AY415" i="157"/>
  <c r="AY327" i="157"/>
  <c r="AY222" i="157"/>
  <c r="AZ222" i="157" s="1"/>
  <c r="AY136" i="157"/>
  <c r="AZ136" i="157" s="1"/>
  <c r="AU409" i="157"/>
  <c r="AU321" i="157"/>
  <c r="AU216" i="157"/>
  <c r="AU130" i="157"/>
  <c r="AV130" i="157" s="1"/>
  <c r="BA409" i="157"/>
  <c r="BA321" i="157"/>
  <c r="BA216" i="157"/>
  <c r="BB216" i="157" s="1"/>
  <c r="BA130" i="157"/>
  <c r="BB130" i="157" s="1"/>
  <c r="BG409" i="157"/>
  <c r="BG321" i="157"/>
  <c r="BG216" i="157"/>
  <c r="BH216" i="157" s="1"/>
  <c r="BG130" i="157"/>
  <c r="BH130" i="157" s="1"/>
  <c r="M409" i="157"/>
  <c r="M321" i="157"/>
  <c r="M216" i="157"/>
  <c r="N216" i="157" s="1"/>
  <c r="M130" i="157"/>
  <c r="N130" i="157" s="1"/>
  <c r="U409" i="157"/>
  <c r="U321" i="157"/>
  <c r="U216" i="157"/>
  <c r="V216" i="157" s="1"/>
  <c r="U130" i="157"/>
  <c r="V130" i="157" s="1"/>
  <c r="Y409" i="157"/>
  <c r="Y321" i="157"/>
  <c r="Y216" i="157"/>
  <c r="Z216" i="157" s="1"/>
  <c r="Y130" i="157"/>
  <c r="Z130" i="157" s="1"/>
  <c r="DM408" i="157"/>
  <c r="DM320" i="157"/>
  <c r="DM215" i="157"/>
  <c r="DN215" i="157" s="1"/>
  <c r="DM129" i="157"/>
  <c r="DN129" i="157" s="1"/>
  <c r="DS408" i="157"/>
  <c r="DS320" i="157"/>
  <c r="DS215" i="157"/>
  <c r="DT215" i="157" s="1"/>
  <c r="DS129" i="157"/>
  <c r="DT129" i="157" s="1"/>
  <c r="CG407" i="157"/>
  <c r="CG319" i="157"/>
  <c r="CG214" i="157"/>
  <c r="CH214" i="157" s="1"/>
  <c r="CG128" i="157"/>
  <c r="CH128" i="157" s="1"/>
  <c r="CM407" i="157"/>
  <c r="CM319" i="157"/>
  <c r="CM214" i="157"/>
  <c r="CN214" i="157" s="1"/>
  <c r="CM128" i="157"/>
  <c r="CN128" i="157" s="1"/>
  <c r="CS407" i="157"/>
  <c r="CS319" i="157"/>
  <c r="CS214" i="157"/>
  <c r="CT214" i="157" s="1"/>
  <c r="CS128" i="157"/>
  <c r="CT128" i="157" s="1"/>
  <c r="AW406" i="157"/>
  <c r="AW318" i="157"/>
  <c r="AW213" i="157"/>
  <c r="AX213" i="157" s="1"/>
  <c r="AW127" i="157"/>
  <c r="AX127" i="157" s="1"/>
  <c r="BC406" i="157"/>
  <c r="BC318" i="157"/>
  <c r="BC213" i="157"/>
  <c r="BD213" i="157" s="1"/>
  <c r="BC127" i="157"/>
  <c r="BD127" i="157" s="1"/>
  <c r="AS401" i="157"/>
  <c r="AS313" i="157"/>
  <c r="AS208" i="157"/>
  <c r="AT208" i="157" s="1"/>
  <c r="AS122" i="157"/>
  <c r="AT122" i="157" s="1"/>
  <c r="BK36" i="157"/>
  <c r="BL36" i="157" s="1"/>
  <c r="BN36" i="157" s="1"/>
  <c r="BQ36" i="157" s="1"/>
  <c r="AY401" i="157"/>
  <c r="AY313" i="157"/>
  <c r="AY208" i="157"/>
  <c r="AZ208" i="157" s="1"/>
  <c r="AY122" i="157"/>
  <c r="AZ122" i="157" s="1"/>
  <c r="EY400" i="157"/>
  <c r="EY312" i="157"/>
  <c r="EY207" i="157"/>
  <c r="EY121" i="157"/>
  <c r="EZ121" i="157" s="1"/>
  <c r="FE400" i="157"/>
  <c r="FE312" i="157"/>
  <c r="FE207" i="157"/>
  <c r="FF207" i="157" s="1"/>
  <c r="FE121" i="157"/>
  <c r="FF121" i="157" s="1"/>
  <c r="FK400" i="157"/>
  <c r="FK312" i="157"/>
  <c r="FK207" i="157"/>
  <c r="FL207" i="157" s="1"/>
  <c r="FK121" i="157"/>
  <c r="FL121" i="157" s="1"/>
  <c r="AS393" i="157"/>
  <c r="AS305" i="157"/>
  <c r="AS200" i="157"/>
  <c r="AT200" i="157" s="1"/>
  <c r="AS114" i="157"/>
  <c r="AT114" i="157" s="1"/>
  <c r="AY393" i="157"/>
  <c r="AY305" i="157"/>
  <c r="AY200" i="157"/>
  <c r="AZ200" i="157" s="1"/>
  <c r="AY114" i="157"/>
  <c r="AZ114" i="157" s="1"/>
  <c r="M388" i="157"/>
  <c r="M300" i="157"/>
  <c r="M195" i="157"/>
  <c r="N195" i="157" s="1"/>
  <c r="GL195" i="157" s="1"/>
  <c r="M109" i="157"/>
  <c r="N109" i="157" s="1"/>
  <c r="GL109" i="157" s="1"/>
  <c r="EU385" i="157"/>
  <c r="EU297" i="157"/>
  <c r="EU192" i="157"/>
  <c r="EU106" i="157"/>
  <c r="EV106" i="157" s="1"/>
  <c r="BE384" i="157"/>
  <c r="BE296" i="157"/>
  <c r="BE191" i="157"/>
  <c r="BF191" i="157" s="1"/>
  <c r="BE105" i="157"/>
  <c r="BF105" i="157" s="1"/>
  <c r="EY383" i="157"/>
  <c r="EY295" i="157"/>
  <c r="EY190" i="157"/>
  <c r="EY104" i="157"/>
  <c r="EZ104" i="157" s="1"/>
  <c r="FE383" i="157"/>
  <c r="FE295" i="157"/>
  <c r="FE190" i="157"/>
  <c r="FF190" i="157" s="1"/>
  <c r="FE104" i="157"/>
  <c r="FF104" i="157" s="1"/>
  <c r="FK383" i="157"/>
  <c r="FK295" i="157"/>
  <c r="FK190" i="157"/>
  <c r="FL190" i="157" s="1"/>
  <c r="FK104" i="157"/>
  <c r="FL104" i="157" s="1"/>
  <c r="CS415" i="157"/>
  <c r="CS327" i="157"/>
  <c r="CS222" i="157"/>
  <c r="CT222" i="157" s="1"/>
  <c r="CS136" i="157"/>
  <c r="CT136" i="157" s="1"/>
  <c r="BI414" i="157"/>
  <c r="BI326" i="157"/>
  <c r="BI221" i="157"/>
  <c r="BJ221" i="157" s="1"/>
  <c r="BI135" i="157"/>
  <c r="BJ135" i="157" s="1"/>
  <c r="BI412" i="157"/>
  <c r="BI324" i="157"/>
  <c r="BI219" i="157"/>
  <c r="BJ219" i="157" s="1"/>
  <c r="BI133" i="157"/>
  <c r="BJ133" i="157" s="1"/>
  <c r="AU408" i="157"/>
  <c r="AU320" i="157"/>
  <c r="AU215" i="157"/>
  <c r="AU129" i="157"/>
  <c r="AV129" i="157" s="1"/>
  <c r="BA408" i="157"/>
  <c r="BA320" i="157"/>
  <c r="BA215" i="157"/>
  <c r="BB215" i="157" s="1"/>
  <c r="BA129" i="157"/>
  <c r="BB129" i="157" s="1"/>
  <c r="BG408" i="157"/>
  <c r="BG320" i="157"/>
  <c r="BG215" i="157"/>
  <c r="BH215" i="157" s="1"/>
  <c r="BG129" i="157"/>
  <c r="BH129" i="157" s="1"/>
  <c r="CS401" i="157"/>
  <c r="CS313" i="157"/>
  <c r="CS208" i="157"/>
  <c r="CT208" i="157" s="1"/>
  <c r="CS122" i="157"/>
  <c r="CT122" i="157" s="1"/>
  <c r="CG401" i="157"/>
  <c r="CG313" i="157"/>
  <c r="CG208" i="157"/>
  <c r="CH208" i="157" s="1"/>
  <c r="CG122" i="157"/>
  <c r="CH122" i="157" s="1"/>
  <c r="CM401" i="157"/>
  <c r="CM313" i="157"/>
  <c r="CM208" i="157"/>
  <c r="CN208" i="157" s="1"/>
  <c r="CM122" i="157"/>
  <c r="CN122" i="157" s="1"/>
  <c r="AW398" i="157"/>
  <c r="AW310" i="157"/>
  <c r="AW205" i="157"/>
  <c r="AX205" i="157" s="1"/>
  <c r="AW119" i="157"/>
  <c r="AX119" i="157" s="1"/>
  <c r="BC398" i="157"/>
  <c r="BC310" i="157"/>
  <c r="BC205" i="157"/>
  <c r="BD205" i="157" s="1"/>
  <c r="BC119" i="157"/>
  <c r="BD119" i="157" s="1"/>
  <c r="CS393" i="157"/>
  <c r="CS305" i="157"/>
  <c r="CS200" i="157"/>
  <c r="CT200" i="157" s="1"/>
  <c r="CS114" i="157"/>
  <c r="CT114" i="157" s="1"/>
  <c r="CG392" i="157"/>
  <c r="CG304" i="157"/>
  <c r="CG199" i="157"/>
  <c r="CH199" i="157" s="1"/>
  <c r="CG113" i="157"/>
  <c r="CH113" i="157" s="1"/>
  <c r="CM392" i="157"/>
  <c r="CM304" i="157"/>
  <c r="CM199" i="157"/>
  <c r="CN199" i="157" s="1"/>
  <c r="CM113" i="157"/>
  <c r="CN113" i="157" s="1"/>
  <c r="AU385" i="157"/>
  <c r="AU297" i="157"/>
  <c r="AU192" i="157"/>
  <c r="AU106" i="157"/>
  <c r="AV106" i="157" s="1"/>
  <c r="CK384" i="157"/>
  <c r="CK296" i="157"/>
  <c r="CK191" i="157"/>
  <c r="CL191" i="157" s="1"/>
  <c r="CK105" i="157"/>
  <c r="CL105" i="157" s="1"/>
  <c r="CQ384" i="157"/>
  <c r="CQ296" i="157"/>
  <c r="CQ191" i="157"/>
  <c r="CR191" i="157" s="1"/>
  <c r="CQ105" i="157"/>
  <c r="CR105" i="157" s="1"/>
  <c r="AB12" i="157"/>
  <c r="GY22" i="157"/>
  <c r="AB22" i="157"/>
  <c r="FV42" i="157"/>
  <c r="FW42" i="157" s="1"/>
  <c r="GY38" i="157"/>
  <c r="AB38" i="157"/>
  <c r="AD38" i="157" s="1"/>
  <c r="AG38" i="157" s="1"/>
  <c r="EL33" i="157"/>
  <c r="EM33" i="157" s="1"/>
  <c r="EE68" i="157"/>
  <c r="EF68" i="157" s="1"/>
  <c r="EH68" i="157" s="1"/>
  <c r="BK68" i="157"/>
  <c r="BL68" i="157" s="1"/>
  <c r="BN68" i="157" s="1"/>
  <c r="FO66" i="157"/>
  <c r="FP66" i="157" s="1"/>
  <c r="FR66" i="157" s="1"/>
  <c r="FU66" i="157" s="1"/>
  <c r="AA66" i="157"/>
  <c r="FO77" i="157"/>
  <c r="FP77" i="157" s="1"/>
  <c r="FR77" i="157" s="1"/>
  <c r="FU77" i="157" s="1"/>
  <c r="AA77" i="157"/>
  <c r="CU64" i="157"/>
  <c r="CV64" i="157" s="1"/>
  <c r="CX64" i="157" s="1"/>
  <c r="DA64" i="157" s="1"/>
  <c r="CU62" i="157"/>
  <c r="CV62" i="157" s="1"/>
  <c r="CX62" i="157" s="1"/>
  <c r="DA62" i="157" s="1"/>
  <c r="BK42" i="157"/>
  <c r="BL42" i="157" s="1"/>
  <c r="BN42" i="157" s="1"/>
  <c r="BQ42" i="157" s="1"/>
  <c r="AA44" i="157"/>
  <c r="FO20" i="157"/>
  <c r="FP20" i="157" s="1"/>
  <c r="FR20" i="157" s="1"/>
  <c r="FU20" i="157" s="1"/>
  <c r="EE24" i="157"/>
  <c r="EF24" i="157" s="1"/>
  <c r="EH24" i="157" s="1"/>
  <c r="EK24" i="157" s="1"/>
  <c r="FC435" i="157"/>
  <c r="FC347" i="157"/>
  <c r="FC242" i="157"/>
  <c r="FD242" i="157" s="1"/>
  <c r="FC156" i="157"/>
  <c r="FD156" i="157" s="1"/>
  <c r="I435" i="157"/>
  <c r="I347" i="157"/>
  <c r="I242" i="157"/>
  <c r="J242" i="157" s="1"/>
  <c r="GH242" i="157" s="1"/>
  <c r="I156" i="157"/>
  <c r="J156" i="157" s="1"/>
  <c r="GH156" i="157" s="1"/>
  <c r="O435" i="157"/>
  <c r="O347" i="157"/>
  <c r="O242" i="157"/>
  <c r="P242" i="157" s="1"/>
  <c r="GN242" i="157" s="1"/>
  <c r="O156" i="157"/>
  <c r="P156" i="157" s="1"/>
  <c r="GN156" i="157" s="1"/>
  <c r="AU431" i="157"/>
  <c r="AU343" i="157"/>
  <c r="AU238" i="157"/>
  <c r="AU152" i="157"/>
  <c r="AV152" i="157" s="1"/>
  <c r="BA431" i="157"/>
  <c r="BA343" i="157"/>
  <c r="BA238" i="157"/>
  <c r="BB238" i="157" s="1"/>
  <c r="BA152" i="157"/>
  <c r="BB152" i="157" s="1"/>
  <c r="BG431" i="157"/>
  <c r="BG343" i="157"/>
  <c r="BG238" i="157"/>
  <c r="BH238" i="157" s="1"/>
  <c r="BG152" i="157"/>
  <c r="BH152" i="157" s="1"/>
  <c r="AQ429" i="157"/>
  <c r="AQ341" i="157"/>
  <c r="AQ236" i="157"/>
  <c r="AQ150" i="157"/>
  <c r="BE429" i="157"/>
  <c r="BE341" i="157"/>
  <c r="BE236" i="157"/>
  <c r="BF236" i="157" s="1"/>
  <c r="BE150" i="157"/>
  <c r="BF150" i="157" s="1"/>
  <c r="EU428" i="157"/>
  <c r="EU340" i="157"/>
  <c r="EU235" i="157"/>
  <c r="EV235" i="157" s="1"/>
  <c r="EU149" i="157"/>
  <c r="EV149" i="157" s="1"/>
  <c r="FI428" i="157"/>
  <c r="FI340" i="157"/>
  <c r="FI235" i="157"/>
  <c r="FJ235" i="157" s="1"/>
  <c r="FI149" i="157"/>
  <c r="FJ149" i="157" s="1"/>
  <c r="AS427" i="157"/>
  <c r="AS339" i="157"/>
  <c r="AS234" i="157"/>
  <c r="AT234" i="157" s="1"/>
  <c r="AS148" i="157"/>
  <c r="AT148" i="157" s="1"/>
  <c r="AY427" i="157"/>
  <c r="AY339" i="157"/>
  <c r="AY234" i="157"/>
  <c r="AZ234" i="157" s="1"/>
  <c r="AY148" i="157"/>
  <c r="AZ148" i="157" s="1"/>
  <c r="DM424" i="157"/>
  <c r="DM336" i="157"/>
  <c r="DM231" i="157"/>
  <c r="DM145" i="157"/>
  <c r="DN145" i="157" s="1"/>
  <c r="DS424" i="157"/>
  <c r="DS336" i="157"/>
  <c r="DS231" i="157"/>
  <c r="DS145" i="157"/>
  <c r="DT145" i="157" s="1"/>
  <c r="AU424" i="157"/>
  <c r="AU336" i="157"/>
  <c r="AU231" i="157"/>
  <c r="AU145" i="157"/>
  <c r="AV145" i="157" s="1"/>
  <c r="BA424" i="157"/>
  <c r="BA336" i="157"/>
  <c r="BA231" i="157"/>
  <c r="BA145" i="157"/>
  <c r="BB145" i="157" s="1"/>
  <c r="G423" i="157"/>
  <c r="G335" i="157"/>
  <c r="G230" i="157"/>
  <c r="G144" i="157"/>
  <c r="S423" i="157"/>
  <c r="S335" i="157"/>
  <c r="S230" i="157"/>
  <c r="S144" i="157"/>
  <c r="EY422" i="157"/>
  <c r="EY334" i="157"/>
  <c r="EY229" i="157"/>
  <c r="EY143" i="157"/>
  <c r="EZ143" i="157" s="1"/>
  <c r="CI422" i="157"/>
  <c r="CI334" i="157"/>
  <c r="CI229" i="157"/>
  <c r="CI143" i="157"/>
  <c r="CJ143" i="157" s="1"/>
  <c r="K422" i="157"/>
  <c r="K334" i="157"/>
  <c r="K229" i="157"/>
  <c r="K143" i="157"/>
  <c r="L143" i="157" s="1"/>
  <c r="GJ143" i="157" s="1"/>
  <c r="FA420" i="157"/>
  <c r="FA332" i="157"/>
  <c r="FA227" i="157"/>
  <c r="FA141" i="157"/>
  <c r="FB141" i="157" s="1"/>
  <c r="FM420" i="157"/>
  <c r="FM332" i="157"/>
  <c r="FM227" i="157"/>
  <c r="FM141" i="157"/>
  <c r="FN141" i="157" s="1"/>
  <c r="I420" i="157"/>
  <c r="I332" i="157"/>
  <c r="I227" i="157"/>
  <c r="I141" i="157"/>
  <c r="J141" i="157" s="1"/>
  <c r="GH141" i="157" s="1"/>
  <c r="CC419" i="157"/>
  <c r="CC331" i="157"/>
  <c r="CC226" i="157"/>
  <c r="CC140" i="157"/>
  <c r="CD140" i="157" s="1"/>
  <c r="CO419" i="157"/>
  <c r="CO331" i="157"/>
  <c r="CO226" i="157"/>
  <c r="CO140" i="157"/>
  <c r="CP140" i="157" s="1"/>
  <c r="EW418" i="157"/>
  <c r="EW330" i="157"/>
  <c r="EW225" i="157"/>
  <c r="EW139" i="157"/>
  <c r="EX139" i="157" s="1"/>
  <c r="U418" i="157"/>
  <c r="U330" i="157"/>
  <c r="U225" i="157"/>
  <c r="V225" i="157" s="1"/>
  <c r="U139" i="157"/>
  <c r="V139" i="157" s="1"/>
  <c r="GT139" i="157" s="1"/>
  <c r="Y418" i="157"/>
  <c r="Y330" i="157"/>
  <c r="Y225" i="157"/>
  <c r="Z225" i="157" s="1"/>
  <c r="Y139" i="157"/>
  <c r="Z139" i="157" s="1"/>
  <c r="CE417" i="157"/>
  <c r="CE329" i="157"/>
  <c r="CE224" i="157"/>
  <c r="CE138" i="157"/>
  <c r="CF138" i="157" s="1"/>
  <c r="CI417" i="157"/>
  <c r="CI329" i="157"/>
  <c r="CI224" i="157"/>
  <c r="CJ224" i="157" s="1"/>
  <c r="CI138" i="157"/>
  <c r="CJ138" i="157" s="1"/>
  <c r="EY423" i="157"/>
  <c r="EY335" i="157"/>
  <c r="EY230" i="157"/>
  <c r="EY144" i="157"/>
  <c r="EZ144" i="157" s="1"/>
  <c r="I423" i="157"/>
  <c r="I335" i="157"/>
  <c r="I230" i="157"/>
  <c r="I144" i="157"/>
  <c r="EU420" i="157"/>
  <c r="EU332" i="157"/>
  <c r="EU227" i="157"/>
  <c r="EU141" i="157"/>
  <c r="EV141" i="157" s="1"/>
  <c r="FP141" i="157" s="1"/>
  <c r="FR141" i="157" s="1"/>
  <c r="FU141" i="157" s="1"/>
  <c r="DW419" i="157"/>
  <c r="DW331" i="157"/>
  <c r="DW226" i="157"/>
  <c r="DW140" i="157"/>
  <c r="DX140" i="157" s="1"/>
  <c r="DO418" i="157"/>
  <c r="DO330" i="157"/>
  <c r="DO225" i="157"/>
  <c r="DO139" i="157"/>
  <c r="DP139" i="157" s="1"/>
  <c r="CC417" i="157"/>
  <c r="CC329" i="157"/>
  <c r="CC224" i="157"/>
  <c r="CD224" i="157" s="1"/>
  <c r="CC138" i="157"/>
  <c r="CD138" i="157" s="1"/>
  <c r="EW416" i="157"/>
  <c r="EW328" i="157"/>
  <c r="EW223" i="157"/>
  <c r="EX223" i="157" s="1"/>
  <c r="EW137" i="157"/>
  <c r="EX137" i="157" s="1"/>
  <c r="Y416" i="157"/>
  <c r="Y328" i="157"/>
  <c r="Y223" i="157"/>
  <c r="Z223" i="157" s="1"/>
  <c r="Y137" i="157"/>
  <c r="Z137" i="157" s="1"/>
  <c r="FM414" i="157"/>
  <c r="FM326" i="157"/>
  <c r="FM221" i="157"/>
  <c r="FN221" i="157" s="1"/>
  <c r="FM135" i="157"/>
  <c r="FN135" i="157" s="1"/>
  <c r="CK414" i="157"/>
  <c r="CK326" i="157"/>
  <c r="CK221" i="157"/>
  <c r="CL221" i="157" s="1"/>
  <c r="CK135" i="157"/>
  <c r="CL135" i="157" s="1"/>
  <c r="I414" i="157"/>
  <c r="I326" i="157"/>
  <c r="I221" i="157"/>
  <c r="J221" i="157" s="1"/>
  <c r="I135" i="157"/>
  <c r="J135" i="157" s="1"/>
  <c r="AA49" i="157"/>
  <c r="CQ413" i="157"/>
  <c r="CQ325" i="157"/>
  <c r="CQ220" i="157"/>
  <c r="CR220" i="157" s="1"/>
  <c r="CQ134" i="157"/>
  <c r="CR134" i="157" s="1"/>
  <c r="FM412" i="157"/>
  <c r="FM324" i="157"/>
  <c r="FM219" i="157"/>
  <c r="FN219" i="157" s="1"/>
  <c r="FM133" i="157"/>
  <c r="FN133" i="157" s="1"/>
  <c r="CK412" i="157"/>
  <c r="CK324" i="157"/>
  <c r="CK219" i="157"/>
  <c r="CL219" i="157" s="1"/>
  <c r="CK133" i="157"/>
  <c r="CL133" i="157" s="1"/>
  <c r="I412" i="157"/>
  <c r="I324" i="157"/>
  <c r="I219" i="157"/>
  <c r="J219" i="157" s="1"/>
  <c r="I133" i="157"/>
  <c r="J133" i="157" s="1"/>
  <c r="CQ411" i="157"/>
  <c r="CQ323" i="157"/>
  <c r="CQ218" i="157"/>
  <c r="CR218" i="157" s="1"/>
  <c r="CQ132" i="157"/>
  <c r="CR132" i="157" s="1"/>
  <c r="EA410" i="157"/>
  <c r="EA322" i="157"/>
  <c r="EA217" i="157"/>
  <c r="EB217" i="157" s="1"/>
  <c r="EA131" i="157"/>
  <c r="EB131" i="157" s="1"/>
  <c r="AY410" i="157"/>
  <c r="AY322" i="157"/>
  <c r="AY217" i="157"/>
  <c r="AZ217" i="157" s="1"/>
  <c r="AY131" i="157"/>
  <c r="AZ131" i="157" s="1"/>
  <c r="I410" i="157"/>
  <c r="I322" i="157"/>
  <c r="I217" i="157"/>
  <c r="J217" i="157" s="1"/>
  <c r="I131" i="157"/>
  <c r="J131" i="157" s="1"/>
  <c r="CQ409" i="157"/>
  <c r="CQ321" i="157"/>
  <c r="CQ216" i="157"/>
  <c r="CR216" i="157" s="1"/>
  <c r="CQ130" i="157"/>
  <c r="CR130" i="157" s="1"/>
  <c r="FM408" i="157"/>
  <c r="FM320" i="157"/>
  <c r="FM215" i="157"/>
  <c r="FN215" i="157" s="1"/>
  <c r="FM129" i="157"/>
  <c r="FN129" i="157" s="1"/>
  <c r="CI408" i="157"/>
  <c r="CI320" i="157"/>
  <c r="CI215" i="157"/>
  <c r="CJ215" i="157" s="1"/>
  <c r="CI129" i="157"/>
  <c r="CJ129" i="157" s="1"/>
  <c r="G408" i="157"/>
  <c r="G320" i="157"/>
  <c r="G215" i="157"/>
  <c r="G129" i="157"/>
  <c r="H129" i="157" s="1"/>
  <c r="BI407" i="157"/>
  <c r="BI319" i="157"/>
  <c r="BI214" i="157"/>
  <c r="BJ214" i="157" s="1"/>
  <c r="BI128" i="157"/>
  <c r="BJ128" i="157" s="1"/>
  <c r="S406" i="157"/>
  <c r="S318" i="157"/>
  <c r="S213" i="157"/>
  <c r="T213" i="157" s="1"/>
  <c r="S127" i="157"/>
  <c r="T127" i="157" s="1"/>
  <c r="EY405" i="157"/>
  <c r="EY317" i="157"/>
  <c r="EY212" i="157"/>
  <c r="EY126" i="157"/>
  <c r="EZ126" i="157" s="1"/>
  <c r="AY405" i="157"/>
  <c r="AY317" i="157"/>
  <c r="AY212" i="157"/>
  <c r="AZ212" i="157" s="1"/>
  <c r="AY126" i="157"/>
  <c r="AZ126" i="157" s="1"/>
  <c r="K405" i="157"/>
  <c r="K317" i="157"/>
  <c r="K212" i="157"/>
  <c r="GJ212" i="157" s="1"/>
  <c r="K126" i="157"/>
  <c r="L126" i="157" s="1"/>
  <c r="GJ126" i="157" s="1"/>
  <c r="CI404" i="157"/>
  <c r="CI316" i="157"/>
  <c r="CI211" i="157"/>
  <c r="CJ211" i="157" s="1"/>
  <c r="CI125" i="157"/>
  <c r="CJ125" i="157" s="1"/>
  <c r="AU404" i="157"/>
  <c r="AU316" i="157"/>
  <c r="AU211" i="157"/>
  <c r="AU125" i="157"/>
  <c r="AV125" i="157" s="1"/>
  <c r="FV38" i="157"/>
  <c r="FW38" i="157" s="1"/>
  <c r="DS403" i="157"/>
  <c r="DS315" i="157"/>
  <c r="DS210" i="157"/>
  <c r="DT210" i="157" s="1"/>
  <c r="DS124" i="157"/>
  <c r="DT124" i="157" s="1"/>
  <c r="CE403" i="157"/>
  <c r="CE315" i="157"/>
  <c r="CE210" i="157"/>
  <c r="CE124" i="157"/>
  <c r="CF124" i="157" s="1"/>
  <c r="FK402" i="157"/>
  <c r="FK314" i="157"/>
  <c r="FK209" i="157"/>
  <c r="FL209" i="157" s="1"/>
  <c r="FK123" i="157"/>
  <c r="FL123" i="157" s="1"/>
  <c r="DW402" i="157"/>
  <c r="DW314" i="157"/>
  <c r="DW209" i="157"/>
  <c r="DX209" i="157" s="1"/>
  <c r="DW123" i="157"/>
  <c r="DX123" i="157" s="1"/>
  <c r="CA402" i="157"/>
  <c r="CA314" i="157"/>
  <c r="CA209" i="157"/>
  <c r="CA123" i="157"/>
  <c r="CB123" i="157" s="1"/>
  <c r="DS399" i="157"/>
  <c r="DS311" i="157"/>
  <c r="DS206" i="157"/>
  <c r="DT206" i="157" s="1"/>
  <c r="DS120" i="157"/>
  <c r="DT120" i="157" s="1"/>
  <c r="CE399" i="157"/>
  <c r="CE311" i="157"/>
  <c r="CE206" i="157"/>
  <c r="CE120" i="157"/>
  <c r="CF120" i="157" s="1"/>
  <c r="FK398" i="157"/>
  <c r="FK310" i="157"/>
  <c r="FK205" i="157"/>
  <c r="FL205" i="157" s="1"/>
  <c r="FK119" i="157"/>
  <c r="FL119" i="157" s="1"/>
  <c r="S398" i="157"/>
  <c r="S310" i="157"/>
  <c r="S205" i="157"/>
  <c r="T205" i="157" s="1"/>
  <c r="S119" i="157"/>
  <c r="T119" i="157" s="1"/>
  <c r="EU396" i="157"/>
  <c r="EU308" i="157"/>
  <c r="EU203" i="157"/>
  <c r="EV203" i="157" s="1"/>
  <c r="EU117" i="157"/>
  <c r="FV24" i="157"/>
  <c r="FW24" i="157" s="1"/>
  <c r="DS389" i="157"/>
  <c r="DS301" i="157"/>
  <c r="DS196" i="157"/>
  <c r="DT196" i="157" s="1"/>
  <c r="DS110" i="157"/>
  <c r="DT110" i="157" s="1"/>
  <c r="CE389" i="157"/>
  <c r="CE301" i="157"/>
  <c r="CE196" i="157"/>
  <c r="CE110" i="157"/>
  <c r="CF110" i="157" s="1"/>
  <c r="EA388" i="157"/>
  <c r="EA300" i="157"/>
  <c r="EA195" i="157"/>
  <c r="EB195" i="157" s="1"/>
  <c r="EA109" i="157"/>
  <c r="EB109" i="157" s="1"/>
  <c r="CM388" i="157"/>
  <c r="CM300" i="157"/>
  <c r="CM195" i="157"/>
  <c r="CN195" i="157" s="1"/>
  <c r="CM109" i="157"/>
  <c r="CN109" i="157" s="1"/>
  <c r="AQ388" i="157"/>
  <c r="AQ300" i="157"/>
  <c r="AQ195" i="157"/>
  <c r="AQ109" i="157"/>
  <c r="BK23" i="157"/>
  <c r="BL23" i="157" s="1"/>
  <c r="BN23" i="157" s="1"/>
  <c r="BQ23" i="157" s="1"/>
  <c r="DS387" i="157"/>
  <c r="DS299" i="157"/>
  <c r="DS194" i="157"/>
  <c r="DS108" i="157"/>
  <c r="DT108" i="157" s="1"/>
  <c r="CE387" i="157"/>
  <c r="CE299" i="157"/>
  <c r="CE194" i="157"/>
  <c r="CE108" i="157"/>
  <c r="CF108" i="157" s="1"/>
  <c r="U385" i="157"/>
  <c r="U297" i="157"/>
  <c r="U192" i="157"/>
  <c r="V192" i="157" s="1"/>
  <c r="U106" i="157"/>
  <c r="V106" i="157" s="1"/>
  <c r="S384" i="157"/>
  <c r="S296" i="157"/>
  <c r="S191" i="157"/>
  <c r="T191" i="157" s="1"/>
  <c r="S105" i="157"/>
  <c r="T105" i="157" s="1"/>
  <c r="Q383" i="157"/>
  <c r="Q295" i="157"/>
  <c r="Q190" i="157"/>
  <c r="R190" i="157" s="1"/>
  <c r="Q104" i="157"/>
  <c r="R104" i="157" s="1"/>
  <c r="EU382" i="157"/>
  <c r="EU294" i="157"/>
  <c r="EU189" i="157"/>
  <c r="EV189" i="157" s="1"/>
  <c r="EU103" i="157"/>
  <c r="EV103" i="157" s="1"/>
  <c r="FP103" i="157" s="1"/>
  <c r="FR103" i="157" s="1"/>
  <c r="FU103" i="157" s="1"/>
  <c r="CQ382" i="157"/>
  <c r="CQ294" i="157"/>
  <c r="CQ189" i="157"/>
  <c r="CR189" i="157" s="1"/>
  <c r="CQ103" i="157"/>
  <c r="CR103" i="157" s="1"/>
  <c r="BC382" i="157"/>
  <c r="BC294" i="157"/>
  <c r="BC189" i="157"/>
  <c r="BD189" i="157" s="1"/>
  <c r="BC103" i="157"/>
  <c r="BD103" i="157" s="1"/>
  <c r="G382" i="157"/>
  <c r="G294" i="157"/>
  <c r="G189" i="157"/>
  <c r="H189" i="157" s="1"/>
  <c r="G103" i="157"/>
  <c r="EA380" i="157"/>
  <c r="EA292" i="157"/>
  <c r="EA187" i="157"/>
  <c r="EB187" i="157" s="1"/>
  <c r="EA101" i="157"/>
  <c r="EB101" i="157" s="1"/>
  <c r="CM380" i="157"/>
  <c r="CM292" i="157"/>
  <c r="CM187" i="157"/>
  <c r="CN187" i="157" s="1"/>
  <c r="CM101" i="157"/>
  <c r="CN101" i="157" s="1"/>
  <c r="AQ380" i="157"/>
  <c r="AQ292" i="157"/>
  <c r="AQ187" i="157"/>
  <c r="AQ101" i="157"/>
  <c r="AR101" i="157" s="1"/>
  <c r="BK15" i="157"/>
  <c r="BL15" i="157" s="1"/>
  <c r="BN15" i="157" s="1"/>
  <c r="BQ15" i="157" s="1"/>
  <c r="FG378" i="157"/>
  <c r="FG290" i="157"/>
  <c r="FG185" i="157"/>
  <c r="FH185" i="157" s="1"/>
  <c r="FG99" i="157"/>
  <c r="FH99" i="157" s="1"/>
  <c r="FM442" i="157"/>
  <c r="FM354" i="157"/>
  <c r="FM249" i="157"/>
  <c r="FN249" i="157" s="1"/>
  <c r="FM163" i="157"/>
  <c r="FN163" i="157" s="1"/>
  <c r="FA442" i="157"/>
  <c r="FA354" i="157"/>
  <c r="FA249" i="157"/>
  <c r="FB249" i="157" s="1"/>
  <c r="FA163" i="157"/>
  <c r="FB163" i="157" s="1"/>
  <c r="FG442" i="157"/>
  <c r="FG354" i="157"/>
  <c r="FG249" i="157"/>
  <c r="FH249" i="157" s="1"/>
  <c r="FG163" i="157"/>
  <c r="FH163" i="157" s="1"/>
  <c r="Y442" i="157"/>
  <c r="Y354" i="157"/>
  <c r="Y249" i="157"/>
  <c r="Z249" i="157" s="1"/>
  <c r="GX249" i="157" s="1"/>
  <c r="Y163" i="157"/>
  <c r="Z163" i="157" s="1"/>
  <c r="GX163" i="157" s="1"/>
  <c r="M442" i="157"/>
  <c r="M354" i="157"/>
  <c r="M249" i="157"/>
  <c r="N249" i="157" s="1"/>
  <c r="GL249" i="157" s="1"/>
  <c r="M163" i="157"/>
  <c r="N163" i="157" s="1"/>
  <c r="GL163" i="157" s="1"/>
  <c r="S442" i="157"/>
  <c r="S354" i="157"/>
  <c r="S249" i="157"/>
  <c r="T249" i="157" s="1"/>
  <c r="GR249" i="157" s="1"/>
  <c r="S163" i="157"/>
  <c r="T163" i="157" s="1"/>
  <c r="GR163" i="157" s="1"/>
  <c r="FI439" i="157"/>
  <c r="FI351" i="157"/>
  <c r="FI246" i="157"/>
  <c r="FJ246" i="157" s="1"/>
  <c r="FI160" i="157"/>
  <c r="FJ160" i="157" s="1"/>
  <c r="EU439" i="157"/>
  <c r="EU351" i="157"/>
  <c r="EU246" i="157"/>
  <c r="EV246" i="157" s="1"/>
  <c r="EU160" i="157"/>
  <c r="U439" i="157"/>
  <c r="U351" i="157"/>
  <c r="U246" i="157"/>
  <c r="V246" i="157" s="1"/>
  <c r="GT246" i="157" s="1"/>
  <c r="U160" i="157"/>
  <c r="V160" i="157" s="1"/>
  <c r="GT160" i="157" s="1"/>
  <c r="Y439" i="157"/>
  <c r="Y351" i="157"/>
  <c r="Y246" i="157"/>
  <c r="Z246" i="157" s="1"/>
  <c r="GX246" i="157" s="1"/>
  <c r="Y160" i="157"/>
  <c r="Z160" i="157" s="1"/>
  <c r="GX160" i="157" s="1"/>
  <c r="CG437" i="157"/>
  <c r="CG349" i="157"/>
  <c r="CG244" i="157"/>
  <c r="CH244" i="157" s="1"/>
  <c r="CG158" i="157"/>
  <c r="CH158" i="157" s="1"/>
  <c r="CZ72" i="157"/>
  <c r="DA72" i="157" s="1"/>
  <c r="CA437" i="157"/>
  <c r="CA349" i="157"/>
  <c r="CA244" i="157"/>
  <c r="CA158" i="157"/>
  <c r="CB158" i="157" s="1"/>
  <c r="BE435" i="157"/>
  <c r="BE347" i="157"/>
  <c r="BE242" i="157"/>
  <c r="BF242" i="157" s="1"/>
  <c r="BE156" i="157"/>
  <c r="BF156" i="157" s="1"/>
  <c r="AQ435" i="157"/>
  <c r="AQ347" i="157"/>
  <c r="AQ242" i="157"/>
  <c r="AQ156" i="157"/>
  <c r="FE433" i="157"/>
  <c r="FE345" i="157"/>
  <c r="FE240" i="157"/>
  <c r="FF240" i="157" s="1"/>
  <c r="FE154" i="157"/>
  <c r="FF154" i="157" s="1"/>
  <c r="FK433" i="157"/>
  <c r="FK345" i="157"/>
  <c r="FK240" i="157"/>
  <c r="FL240" i="157" s="1"/>
  <c r="FK154" i="157"/>
  <c r="FL154" i="157" s="1"/>
  <c r="EY433" i="157"/>
  <c r="EY345" i="157"/>
  <c r="EY240" i="157"/>
  <c r="EY154" i="157"/>
  <c r="EZ154" i="157" s="1"/>
  <c r="CK433" i="157"/>
  <c r="CK345" i="157"/>
  <c r="CK240" i="157"/>
  <c r="CL240" i="157" s="1"/>
  <c r="CK154" i="157"/>
  <c r="CL154" i="157" s="1"/>
  <c r="CQ433" i="157"/>
  <c r="CQ345" i="157"/>
  <c r="CQ240" i="157"/>
  <c r="CR240" i="157" s="1"/>
  <c r="CQ154" i="157"/>
  <c r="CR154" i="157" s="1"/>
  <c r="CE433" i="157"/>
  <c r="CE345" i="157"/>
  <c r="CE240" i="157"/>
  <c r="CE154" i="157"/>
  <c r="CF154" i="157" s="1"/>
  <c r="Q433" i="157"/>
  <c r="Q345" i="157"/>
  <c r="Q240" i="157"/>
  <c r="R240" i="157" s="1"/>
  <c r="GP240" i="157" s="1"/>
  <c r="Q154" i="157"/>
  <c r="R154" i="157" s="1"/>
  <c r="GP154" i="157" s="1"/>
  <c r="W433" i="157"/>
  <c r="W345" i="157"/>
  <c r="W240" i="157"/>
  <c r="X240" i="157" s="1"/>
  <c r="GV240" i="157" s="1"/>
  <c r="W154" i="157"/>
  <c r="X154" i="157" s="1"/>
  <c r="GV154" i="157" s="1"/>
  <c r="CC431" i="157"/>
  <c r="CC343" i="157"/>
  <c r="CC238" i="157"/>
  <c r="CD238" i="157" s="1"/>
  <c r="CC152" i="157"/>
  <c r="CD152" i="157" s="1"/>
  <c r="CI431" i="157"/>
  <c r="CI343" i="157"/>
  <c r="CI238" i="157"/>
  <c r="CJ238" i="157" s="1"/>
  <c r="CI152" i="157"/>
  <c r="CJ152" i="157" s="1"/>
  <c r="CG429" i="157"/>
  <c r="CG341" i="157"/>
  <c r="CG236" i="157"/>
  <c r="CH236" i="157" s="1"/>
  <c r="CG150" i="157"/>
  <c r="CH150" i="157" s="1"/>
  <c r="CM429" i="157"/>
  <c r="CM341" i="157"/>
  <c r="CM236" i="157"/>
  <c r="CN236" i="157" s="1"/>
  <c r="CM150" i="157"/>
  <c r="CN150" i="157" s="1"/>
  <c r="CS429" i="157"/>
  <c r="CS341" i="157"/>
  <c r="CS236" i="157"/>
  <c r="CT236" i="157" s="1"/>
  <c r="CS150" i="157"/>
  <c r="CT150" i="157" s="1"/>
  <c r="CG427" i="157"/>
  <c r="CG339" i="157"/>
  <c r="CG234" i="157"/>
  <c r="CH234" i="157" s="1"/>
  <c r="CG148" i="157"/>
  <c r="CH148" i="157" s="1"/>
  <c r="CM427" i="157"/>
  <c r="CM339" i="157"/>
  <c r="CM234" i="157"/>
  <c r="CN234" i="157" s="1"/>
  <c r="CM148" i="157"/>
  <c r="CN148" i="157" s="1"/>
  <c r="CS427" i="157"/>
  <c r="CS339" i="157"/>
  <c r="CS234" i="157"/>
  <c r="CT234" i="157" s="1"/>
  <c r="CS148" i="157"/>
  <c r="CT148" i="157" s="1"/>
  <c r="DM425" i="157"/>
  <c r="DM337" i="157"/>
  <c r="DM232" i="157"/>
  <c r="DN232" i="157" s="1"/>
  <c r="DM146" i="157"/>
  <c r="DN146" i="157" s="1"/>
  <c r="DS425" i="157"/>
  <c r="DS337" i="157"/>
  <c r="DS232" i="157"/>
  <c r="DT232" i="157" s="1"/>
  <c r="DS146" i="157"/>
  <c r="DT146" i="157" s="1"/>
  <c r="CG423" i="157"/>
  <c r="CG335" i="157"/>
  <c r="CG230" i="157"/>
  <c r="CG144" i="157"/>
  <c r="CH144" i="157" s="1"/>
  <c r="CK423" i="157"/>
  <c r="CK335" i="157"/>
  <c r="CK230" i="157"/>
  <c r="CK144" i="157"/>
  <c r="CL144" i="157" s="1"/>
  <c r="BI420" i="157"/>
  <c r="BI332" i="157"/>
  <c r="BI227" i="157"/>
  <c r="BI141" i="157"/>
  <c r="BJ141" i="157" s="1"/>
  <c r="DQ419" i="157"/>
  <c r="DQ331" i="157"/>
  <c r="DQ226" i="157"/>
  <c r="DQ140" i="157"/>
  <c r="DR140" i="157" s="1"/>
  <c r="DU419" i="157"/>
  <c r="DU331" i="157"/>
  <c r="DU226" i="157"/>
  <c r="DU140" i="157"/>
  <c r="DV140" i="157" s="1"/>
  <c r="BI418" i="157"/>
  <c r="BI330" i="157"/>
  <c r="BI225" i="157"/>
  <c r="BJ225" i="157" s="1"/>
  <c r="BI139" i="157"/>
  <c r="BJ139" i="157" s="1"/>
  <c r="DO416" i="157"/>
  <c r="DO328" i="157"/>
  <c r="DO223" i="157"/>
  <c r="DO137" i="157"/>
  <c r="DP137" i="157" s="1"/>
  <c r="DU416" i="157"/>
  <c r="DU328" i="157"/>
  <c r="DU223" i="157"/>
  <c r="DV223" i="157" s="1"/>
  <c r="DU137" i="157"/>
  <c r="DV137" i="157" s="1"/>
  <c r="EA416" i="157"/>
  <c r="EA328" i="157"/>
  <c r="EA223" i="157"/>
  <c r="EB223" i="157" s="1"/>
  <c r="EA137" i="157"/>
  <c r="EB137" i="157" s="1"/>
  <c r="AQ415" i="157"/>
  <c r="AQ327" i="157"/>
  <c r="AQ222" i="157"/>
  <c r="AQ136" i="157"/>
  <c r="AR136" i="157" s="1"/>
  <c r="BE415" i="157"/>
  <c r="BE327" i="157"/>
  <c r="BE222" i="157"/>
  <c r="BF222" i="157" s="1"/>
  <c r="BE136" i="157"/>
  <c r="BF136" i="157" s="1"/>
  <c r="AS409" i="157"/>
  <c r="AS321" i="157"/>
  <c r="AS216" i="157"/>
  <c r="AT216" i="157" s="1"/>
  <c r="AS130" i="157"/>
  <c r="AT130" i="157" s="1"/>
  <c r="AY409" i="157"/>
  <c r="AY321" i="157"/>
  <c r="AY216" i="157"/>
  <c r="AZ216" i="157" s="1"/>
  <c r="AY130" i="157"/>
  <c r="AZ130" i="157" s="1"/>
  <c r="Q409" i="157"/>
  <c r="Q321" i="157"/>
  <c r="Q216" i="157"/>
  <c r="R216" i="157" s="1"/>
  <c r="Q130" i="157"/>
  <c r="R130" i="157" s="1"/>
  <c r="O409" i="157"/>
  <c r="O321" i="157"/>
  <c r="O216" i="157"/>
  <c r="P216" i="157" s="1"/>
  <c r="O130" i="157"/>
  <c r="P130" i="157" s="1"/>
  <c r="S409" i="157"/>
  <c r="S321" i="157"/>
  <c r="S216" i="157"/>
  <c r="T216" i="157" s="1"/>
  <c r="S130" i="157"/>
  <c r="T130" i="157" s="1"/>
  <c r="EL43" i="157"/>
  <c r="EM43" i="157" s="1"/>
  <c r="DK408" i="157"/>
  <c r="DK320" i="157"/>
  <c r="DK215" i="157"/>
  <c r="DK129" i="157"/>
  <c r="DL129" i="157" s="1"/>
  <c r="DY408" i="157"/>
  <c r="DY320" i="157"/>
  <c r="DY215" i="157"/>
  <c r="DZ215" i="157" s="1"/>
  <c r="DY129" i="157"/>
  <c r="DZ129" i="157" s="1"/>
  <c r="CE407" i="157"/>
  <c r="CE319" i="157"/>
  <c r="CE214" i="157"/>
  <c r="CE128" i="157"/>
  <c r="CF128" i="157" s="1"/>
  <c r="CK407" i="157"/>
  <c r="CK319" i="157"/>
  <c r="CK214" i="157"/>
  <c r="CL214" i="157" s="1"/>
  <c r="CK128" i="157"/>
  <c r="CL128" i="157" s="1"/>
  <c r="CQ407" i="157"/>
  <c r="CQ319" i="157"/>
  <c r="CQ214" i="157"/>
  <c r="CR214" i="157" s="1"/>
  <c r="CQ128" i="157"/>
  <c r="CR128" i="157" s="1"/>
  <c r="BI406" i="157"/>
  <c r="BI318" i="157"/>
  <c r="BI213" i="157"/>
  <c r="BJ213" i="157" s="1"/>
  <c r="BI127" i="157"/>
  <c r="BJ127" i="157" s="1"/>
  <c r="AW401" i="157"/>
  <c r="AW313" i="157"/>
  <c r="AW208" i="157"/>
  <c r="AX208" i="157" s="1"/>
  <c r="AW122" i="157"/>
  <c r="AX122" i="157" s="1"/>
  <c r="BC401" i="157"/>
  <c r="BC313" i="157"/>
  <c r="BC208" i="157"/>
  <c r="BD208" i="157" s="1"/>
  <c r="BC122" i="157"/>
  <c r="BD122" i="157" s="1"/>
  <c r="K400" i="157"/>
  <c r="K312" i="157"/>
  <c r="K207" i="157"/>
  <c r="K121" i="157"/>
  <c r="L121" i="157" s="1"/>
  <c r="Q400" i="157"/>
  <c r="Q312" i="157"/>
  <c r="Q207" i="157"/>
  <c r="R207" i="157" s="1"/>
  <c r="Q121" i="157"/>
  <c r="R121" i="157" s="1"/>
  <c r="O400" i="157"/>
  <c r="O312" i="157"/>
  <c r="O207" i="157"/>
  <c r="P207" i="157" s="1"/>
  <c r="O121" i="157"/>
  <c r="P121" i="157" s="1"/>
  <c r="BI394" i="157"/>
  <c r="BI306" i="157"/>
  <c r="BI201" i="157"/>
  <c r="BJ201" i="157" s="1"/>
  <c r="BI115" i="157"/>
  <c r="BJ115" i="157" s="1"/>
  <c r="AW394" i="157"/>
  <c r="AW306" i="157"/>
  <c r="AW201" i="157"/>
  <c r="AX201" i="157" s="1"/>
  <c r="AW115" i="157"/>
  <c r="AX115" i="157" s="1"/>
  <c r="BC394" i="157"/>
  <c r="BC306" i="157"/>
  <c r="BC201" i="157"/>
  <c r="BD201" i="157" s="1"/>
  <c r="BC115" i="157"/>
  <c r="BD115" i="157" s="1"/>
  <c r="AS392" i="157"/>
  <c r="AS304" i="157"/>
  <c r="AS199" i="157"/>
  <c r="AT199" i="157" s="1"/>
  <c r="AS113" i="157"/>
  <c r="AT113" i="157" s="1"/>
  <c r="AY392" i="157"/>
  <c r="AY304" i="157"/>
  <c r="AY199" i="157"/>
  <c r="AZ199" i="157" s="1"/>
  <c r="AY113" i="157"/>
  <c r="AZ113" i="157" s="1"/>
  <c r="EW391" i="157"/>
  <c r="EW303" i="157"/>
  <c r="EW198" i="157"/>
  <c r="EX198" i="157" s="1"/>
  <c r="EW112" i="157"/>
  <c r="EX112" i="157" s="1"/>
  <c r="FO26" i="157"/>
  <c r="FP26" i="157" s="1"/>
  <c r="FR26" i="157" s="1"/>
  <c r="FU26" i="157" s="1"/>
  <c r="FC391" i="157"/>
  <c r="FC303" i="157"/>
  <c r="FC198" i="157"/>
  <c r="FD198" i="157" s="1"/>
  <c r="FC112" i="157"/>
  <c r="FD112" i="157" s="1"/>
  <c r="EC390" i="157"/>
  <c r="EC302" i="157"/>
  <c r="EC197" i="157"/>
  <c r="ED197" i="157" s="1"/>
  <c r="EC111" i="157"/>
  <c r="ED111" i="157" s="1"/>
  <c r="DQ390" i="157"/>
  <c r="DQ302" i="157"/>
  <c r="DQ197" i="157"/>
  <c r="DR197" i="157" s="1"/>
  <c r="DQ111" i="157"/>
  <c r="DR111" i="157" s="1"/>
  <c r="DW390" i="157"/>
  <c r="DW302" i="157"/>
  <c r="DW197" i="157"/>
  <c r="DX197" i="157" s="1"/>
  <c r="DW111" i="157"/>
  <c r="DX111" i="157" s="1"/>
  <c r="S388" i="157"/>
  <c r="S300" i="157"/>
  <c r="S195" i="157"/>
  <c r="T195" i="157" s="1"/>
  <c r="GR195" i="157" s="1"/>
  <c r="S109" i="157"/>
  <c r="T109" i="157" s="1"/>
  <c r="GR109" i="157" s="1"/>
  <c r="W388" i="157"/>
  <c r="W300" i="157"/>
  <c r="W195" i="157"/>
  <c r="X195" i="157" s="1"/>
  <c r="GV195" i="157" s="1"/>
  <c r="W109" i="157"/>
  <c r="X109" i="157" s="1"/>
  <c r="GV109" i="157" s="1"/>
  <c r="AQ384" i="157"/>
  <c r="AQ296" i="157"/>
  <c r="AQ191" i="157"/>
  <c r="AQ105" i="157"/>
  <c r="FI383" i="157"/>
  <c r="FI295" i="157"/>
  <c r="FI190" i="157"/>
  <c r="FJ190" i="157" s="1"/>
  <c r="FI104" i="157"/>
  <c r="FJ104" i="157" s="1"/>
  <c r="K381" i="157"/>
  <c r="K293" i="157"/>
  <c r="K188" i="157"/>
  <c r="K102" i="157"/>
  <c r="L102" i="157" s="1"/>
  <c r="I381" i="157"/>
  <c r="I293" i="157"/>
  <c r="I188" i="157"/>
  <c r="J188" i="157" s="1"/>
  <c r="I102" i="157"/>
  <c r="J102" i="157" s="1"/>
  <c r="O381" i="157"/>
  <c r="O293" i="157"/>
  <c r="O188" i="157"/>
  <c r="P188" i="157" s="1"/>
  <c r="O102" i="157"/>
  <c r="P102" i="157" s="1"/>
  <c r="CS378" i="157"/>
  <c r="CS290" i="157"/>
  <c r="CS185" i="157"/>
  <c r="CT185" i="157" s="1"/>
  <c r="CS99" i="157"/>
  <c r="CT99" i="157" s="1"/>
  <c r="CG378" i="157"/>
  <c r="CG290" i="157"/>
  <c r="CG185" i="157"/>
  <c r="CH185" i="157" s="1"/>
  <c r="CG99" i="157"/>
  <c r="CH99" i="157" s="1"/>
  <c r="CM378" i="157"/>
  <c r="CM290" i="157"/>
  <c r="CM185" i="157"/>
  <c r="CN185" i="157" s="1"/>
  <c r="CM99" i="157"/>
  <c r="CN99" i="157" s="1"/>
  <c r="CC406" i="157"/>
  <c r="CC318" i="157"/>
  <c r="CC213" i="157"/>
  <c r="CD213" i="157" s="1"/>
  <c r="CC127" i="157"/>
  <c r="CD127" i="157" s="1"/>
  <c r="CI406" i="157"/>
  <c r="CI318" i="157"/>
  <c r="CI213" i="157"/>
  <c r="CJ213" i="157" s="1"/>
  <c r="CI127" i="157"/>
  <c r="CJ127" i="157" s="1"/>
  <c r="BI400" i="157"/>
  <c r="BI312" i="157"/>
  <c r="BI207" i="157"/>
  <c r="BJ207" i="157" s="1"/>
  <c r="BI121" i="157"/>
  <c r="BJ121" i="157" s="1"/>
  <c r="AW400" i="157"/>
  <c r="AW312" i="157"/>
  <c r="AW207" i="157"/>
  <c r="AX207" i="157" s="1"/>
  <c r="AW121" i="157"/>
  <c r="AX121" i="157" s="1"/>
  <c r="BC400" i="157"/>
  <c r="BC312" i="157"/>
  <c r="BC207" i="157"/>
  <c r="BD207" i="157" s="1"/>
  <c r="BC121" i="157"/>
  <c r="BD121" i="157" s="1"/>
  <c r="BI398" i="157"/>
  <c r="BI310" i="157"/>
  <c r="BI205" i="157"/>
  <c r="BJ205" i="157" s="1"/>
  <c r="BI119" i="157"/>
  <c r="BJ119" i="157" s="1"/>
  <c r="DO396" i="157"/>
  <c r="DO308" i="157"/>
  <c r="DO203" i="157"/>
  <c r="DO117" i="157"/>
  <c r="DP117" i="157" s="1"/>
  <c r="DU396" i="157"/>
  <c r="DU308" i="157"/>
  <c r="DU203" i="157"/>
  <c r="DV203" i="157" s="1"/>
  <c r="DU117" i="157"/>
  <c r="DV117" i="157" s="1"/>
  <c r="EA396" i="157"/>
  <c r="EA308" i="157"/>
  <c r="EA203" i="157"/>
  <c r="EB203" i="157" s="1"/>
  <c r="EA117" i="157"/>
  <c r="EB117" i="157" s="1"/>
  <c r="CC394" i="157"/>
  <c r="CC306" i="157"/>
  <c r="CC201" i="157"/>
  <c r="CD201" i="157" s="1"/>
  <c r="CC115" i="157"/>
  <c r="CD115" i="157" s="1"/>
  <c r="CU29" i="157"/>
  <c r="CV29" i="157" s="1"/>
  <c r="CX29" i="157" s="1"/>
  <c r="DA29" i="157" s="1"/>
  <c r="CI394" i="157"/>
  <c r="CI306" i="157"/>
  <c r="CI201" i="157"/>
  <c r="CJ201" i="157" s="1"/>
  <c r="CI115" i="157"/>
  <c r="CJ115" i="157" s="1"/>
  <c r="CS392" i="157"/>
  <c r="CS304" i="157"/>
  <c r="CS199" i="157"/>
  <c r="CT199" i="157" s="1"/>
  <c r="CS113" i="157"/>
  <c r="CT113" i="157" s="1"/>
  <c r="AS391" i="157"/>
  <c r="AS303" i="157"/>
  <c r="AS198" i="157"/>
  <c r="AT198" i="157" s="1"/>
  <c r="AS112" i="157"/>
  <c r="AT112" i="157" s="1"/>
  <c r="AY391" i="157"/>
  <c r="AY303" i="157"/>
  <c r="AY198" i="157"/>
  <c r="AZ198" i="157" s="1"/>
  <c r="AY112" i="157"/>
  <c r="AZ112" i="157" s="1"/>
  <c r="EW390" i="157"/>
  <c r="EW302" i="157"/>
  <c r="EW197" i="157"/>
  <c r="EX197" i="157" s="1"/>
  <c r="EW111" i="157"/>
  <c r="EX111" i="157" s="1"/>
  <c r="FO25" i="157"/>
  <c r="FP25" i="157" s="1"/>
  <c r="FR25" i="157" s="1"/>
  <c r="FU25" i="157" s="1"/>
  <c r="FC390" i="157"/>
  <c r="FC302" i="157"/>
  <c r="FC197" i="157"/>
  <c r="FD197" i="157" s="1"/>
  <c r="FC111" i="157"/>
  <c r="FD111" i="157" s="1"/>
  <c r="AU389" i="157"/>
  <c r="AU301" i="157"/>
  <c r="AU196" i="157"/>
  <c r="AU110" i="157"/>
  <c r="AV110" i="157" s="1"/>
  <c r="BA389" i="157"/>
  <c r="BA301" i="157"/>
  <c r="BA196" i="157"/>
  <c r="BB196" i="157" s="1"/>
  <c r="BA110" i="157"/>
  <c r="BB110" i="157" s="1"/>
  <c r="BG389" i="157"/>
  <c r="BG301" i="157"/>
  <c r="BG196" i="157"/>
  <c r="BH196" i="157" s="1"/>
  <c r="BG110" i="157"/>
  <c r="BH110" i="157" s="1"/>
  <c r="AQ385" i="157"/>
  <c r="AQ297" i="157"/>
  <c r="AQ192" i="157"/>
  <c r="AQ106" i="157"/>
  <c r="BE385" i="157"/>
  <c r="BE297" i="157"/>
  <c r="BE192" i="157"/>
  <c r="BF192" i="157" s="1"/>
  <c r="BE106" i="157"/>
  <c r="BF106" i="157" s="1"/>
  <c r="CE384" i="157"/>
  <c r="CE296" i="157"/>
  <c r="CE191" i="157"/>
  <c r="CE105" i="157"/>
  <c r="CF105" i="157" s="1"/>
  <c r="BA383" i="157"/>
  <c r="BA295" i="157"/>
  <c r="BA190" i="157"/>
  <c r="BB190" i="157" s="1"/>
  <c r="BA104" i="157"/>
  <c r="BB104" i="157" s="1"/>
  <c r="BG383" i="157"/>
  <c r="BG295" i="157"/>
  <c r="BG190" i="157"/>
  <c r="BH190" i="157" s="1"/>
  <c r="BG104" i="157"/>
  <c r="BH104" i="157" s="1"/>
  <c r="DB35" i="157"/>
  <c r="DC35" i="157" s="1"/>
  <c r="AH34" i="157"/>
  <c r="AI34" i="157" s="1"/>
  <c r="AB48" i="157"/>
  <c r="AD48" i="157" s="1"/>
  <c r="AG48" i="157" s="1"/>
  <c r="EL44" i="157"/>
  <c r="EM44" i="157" s="1"/>
  <c r="GY42" i="157"/>
  <c r="AB42" i="157"/>
  <c r="AD42" i="157" s="1"/>
  <c r="AG42" i="157" s="1"/>
  <c r="FV29" i="157"/>
  <c r="FW29" i="157" s="1"/>
  <c r="FV27" i="157"/>
  <c r="FW27" i="157" s="1"/>
  <c r="DB25" i="157"/>
  <c r="DC25" i="157" s="1"/>
  <c r="BR13" i="157"/>
  <c r="BS13" i="157" s="1"/>
  <c r="BK64" i="157"/>
  <c r="BL64" i="157" s="1"/>
  <c r="BN64" i="157" s="1"/>
  <c r="BQ64" i="157" s="1"/>
  <c r="CU57" i="157"/>
  <c r="CV57" i="157" s="1"/>
  <c r="CX57" i="157" s="1"/>
  <c r="DA57" i="157" s="1"/>
  <c r="FO52" i="157"/>
  <c r="FP52" i="157" s="1"/>
  <c r="FR52" i="157" s="1"/>
  <c r="FU52" i="157" s="1"/>
  <c r="FO74" i="157"/>
  <c r="FP74" i="157" s="1"/>
  <c r="FR74" i="157" s="1"/>
  <c r="FU74" i="157" s="1"/>
  <c r="AA74" i="157"/>
  <c r="BK70" i="157"/>
  <c r="BL70" i="157" s="1"/>
  <c r="BN70" i="157" s="1"/>
  <c r="BQ70" i="157" s="1"/>
  <c r="BK50" i="157"/>
  <c r="BL50" i="157" s="1"/>
  <c r="BN50" i="157" s="1"/>
  <c r="BQ50" i="157" s="1"/>
  <c r="BK19" i="157"/>
  <c r="BL19" i="157" s="1"/>
  <c r="BN19" i="157" s="1"/>
  <c r="BQ19" i="157" s="1"/>
  <c r="AU406" i="157"/>
  <c r="AU318" i="157"/>
  <c r="AU213" i="157"/>
  <c r="AU127" i="157"/>
  <c r="AV127" i="157" s="1"/>
  <c r="BA406" i="157"/>
  <c r="BA318" i="157"/>
  <c r="BA213" i="157"/>
  <c r="BB213" i="157" s="1"/>
  <c r="BA127" i="157"/>
  <c r="BB127" i="157" s="1"/>
  <c r="BG406" i="157"/>
  <c r="BG318" i="157"/>
  <c r="BG213" i="157"/>
  <c r="BH213" i="157" s="1"/>
  <c r="BG127" i="157"/>
  <c r="BH127" i="157" s="1"/>
  <c r="AU401" i="157"/>
  <c r="AU313" i="157"/>
  <c r="AU208" i="157"/>
  <c r="AU122" i="157"/>
  <c r="AV122" i="157" s="1"/>
  <c r="BA401" i="157"/>
  <c r="BA313" i="157"/>
  <c r="BA208" i="157"/>
  <c r="BB208" i="157" s="1"/>
  <c r="BA122" i="157"/>
  <c r="BB122" i="157" s="1"/>
  <c r="BG401" i="157"/>
  <c r="BG313" i="157"/>
  <c r="BG208" i="157"/>
  <c r="BH208" i="157" s="1"/>
  <c r="BG122" i="157"/>
  <c r="BH122" i="157" s="1"/>
  <c r="FG400" i="157"/>
  <c r="FG312" i="157"/>
  <c r="FG207" i="157"/>
  <c r="FH207" i="157" s="1"/>
  <c r="FG121" i="157"/>
  <c r="FH121" i="157" s="1"/>
  <c r="FM400" i="157"/>
  <c r="FM312" i="157"/>
  <c r="FM207" i="157"/>
  <c r="FN207" i="157" s="1"/>
  <c r="FM121" i="157"/>
  <c r="FN121" i="157" s="1"/>
  <c r="M400" i="157"/>
  <c r="M312" i="157"/>
  <c r="M207" i="157"/>
  <c r="N207" i="157" s="1"/>
  <c r="M121" i="157"/>
  <c r="N121" i="157" s="1"/>
  <c r="S400" i="157"/>
  <c r="S312" i="157"/>
  <c r="S207" i="157"/>
  <c r="T207" i="157" s="1"/>
  <c r="S121" i="157"/>
  <c r="T121" i="157" s="1"/>
  <c r="Y400" i="157"/>
  <c r="Y312" i="157"/>
  <c r="Y207" i="157"/>
  <c r="Z207" i="157" s="1"/>
  <c r="Y121" i="157"/>
  <c r="Z121" i="157" s="1"/>
  <c r="W400" i="157"/>
  <c r="W312" i="157"/>
  <c r="W207" i="157"/>
  <c r="X207" i="157" s="1"/>
  <c r="W121" i="157"/>
  <c r="X121" i="157" s="1"/>
  <c r="AQ394" i="157"/>
  <c r="AQ306" i="157"/>
  <c r="AQ201" i="157"/>
  <c r="AQ115" i="157"/>
  <c r="BE394" i="157"/>
  <c r="BE306" i="157"/>
  <c r="BE201" i="157"/>
  <c r="BF201" i="157" s="1"/>
  <c r="BE115" i="157"/>
  <c r="BF115" i="157" s="1"/>
  <c r="AQ393" i="157"/>
  <c r="AQ305" i="157"/>
  <c r="AQ200" i="157"/>
  <c r="AR200" i="157" s="1"/>
  <c r="AQ114" i="157"/>
  <c r="BE393" i="157"/>
  <c r="BE305" i="157"/>
  <c r="BE200" i="157"/>
  <c r="BF200" i="157" s="1"/>
  <c r="BE114" i="157"/>
  <c r="BF114" i="157" s="1"/>
  <c r="AQ392" i="157"/>
  <c r="AQ304" i="157"/>
  <c r="AQ199" i="157"/>
  <c r="AQ113" i="157"/>
  <c r="AR113" i="157" s="1"/>
  <c r="BE392" i="157"/>
  <c r="BE304" i="157"/>
  <c r="BE199" i="157"/>
  <c r="BF199" i="157" s="1"/>
  <c r="BE113" i="157"/>
  <c r="BF113" i="157" s="1"/>
  <c r="EY391" i="157"/>
  <c r="EY303" i="157"/>
  <c r="EY198" i="157"/>
  <c r="EY112" i="157"/>
  <c r="EZ112" i="157" s="1"/>
  <c r="FE391" i="157"/>
  <c r="FE303" i="157"/>
  <c r="FE198" i="157"/>
  <c r="FF198" i="157" s="1"/>
  <c r="FE112" i="157"/>
  <c r="FF112" i="157" s="1"/>
  <c r="FK391" i="157"/>
  <c r="FK303" i="157"/>
  <c r="FK198" i="157"/>
  <c r="FL198" i="157" s="1"/>
  <c r="FK112" i="157"/>
  <c r="FL112" i="157" s="1"/>
  <c r="DK390" i="157"/>
  <c r="DK302" i="157"/>
  <c r="DK197" i="157"/>
  <c r="DK111" i="157"/>
  <c r="DY390" i="157"/>
  <c r="DY302" i="157"/>
  <c r="DY197" i="157"/>
  <c r="DZ197" i="157" s="1"/>
  <c r="DY111" i="157"/>
  <c r="DZ111" i="157" s="1"/>
  <c r="K388" i="157"/>
  <c r="K300" i="157"/>
  <c r="K195" i="157"/>
  <c r="GJ195" i="157" s="1"/>
  <c r="K109" i="157"/>
  <c r="L109" i="157" s="1"/>
  <c r="GJ109" i="157" s="1"/>
  <c r="Q388" i="157"/>
  <c r="Q300" i="157"/>
  <c r="Q195" i="157"/>
  <c r="R195" i="157" s="1"/>
  <c r="GP195" i="157" s="1"/>
  <c r="Q109" i="157"/>
  <c r="R109" i="157" s="1"/>
  <c r="GP109" i="157" s="1"/>
  <c r="U388" i="157"/>
  <c r="U300" i="157"/>
  <c r="U195" i="157"/>
  <c r="V195" i="157" s="1"/>
  <c r="GT195" i="157" s="1"/>
  <c r="U109" i="157"/>
  <c r="V109" i="157" s="1"/>
  <c r="GT109" i="157" s="1"/>
  <c r="EW385" i="157"/>
  <c r="EW297" i="157"/>
  <c r="EW192" i="157"/>
  <c r="EX192" i="157" s="1"/>
  <c r="EW106" i="157"/>
  <c r="EX106" i="157" s="1"/>
  <c r="FC385" i="157"/>
  <c r="FC297" i="157"/>
  <c r="FC192" i="157"/>
  <c r="FD192" i="157" s="1"/>
  <c r="FC106" i="157"/>
  <c r="FD106" i="157" s="1"/>
  <c r="AS384" i="157"/>
  <c r="AS296" i="157"/>
  <c r="AS191" i="157"/>
  <c r="AT191" i="157" s="1"/>
  <c r="AS105" i="157"/>
  <c r="AT105" i="157" s="1"/>
  <c r="AY384" i="157"/>
  <c r="AY296" i="157"/>
  <c r="AY191" i="157"/>
  <c r="AZ191" i="157" s="1"/>
  <c r="AY105" i="157"/>
  <c r="AZ105" i="157" s="1"/>
  <c r="EW383" i="157"/>
  <c r="EW295" i="157"/>
  <c r="EW190" i="157"/>
  <c r="EX190" i="157" s="1"/>
  <c r="EW104" i="157"/>
  <c r="EX104" i="157" s="1"/>
  <c r="FC383" i="157"/>
  <c r="FC295" i="157"/>
  <c r="FC190" i="157"/>
  <c r="FD190" i="157" s="1"/>
  <c r="FC104" i="157"/>
  <c r="FD104" i="157" s="1"/>
  <c r="G381" i="157"/>
  <c r="G293" i="157"/>
  <c r="G188" i="157"/>
  <c r="G102" i="157"/>
  <c r="CK378" i="157"/>
  <c r="CK290" i="157"/>
  <c r="CK185" i="157"/>
  <c r="CL185" i="157" s="1"/>
  <c r="CK99" i="157"/>
  <c r="CL99" i="157" s="1"/>
  <c r="CQ378" i="157"/>
  <c r="CQ290" i="157"/>
  <c r="CQ185" i="157"/>
  <c r="CR185" i="157" s="1"/>
  <c r="CQ99" i="157"/>
  <c r="CR99" i="157" s="1"/>
  <c r="CE378" i="157"/>
  <c r="CE290" i="157"/>
  <c r="CE185" i="157"/>
  <c r="CE99" i="157"/>
  <c r="CF99" i="157" s="1"/>
  <c r="CE415" i="157"/>
  <c r="CE327" i="157"/>
  <c r="CE222" i="157"/>
  <c r="CE136" i="157"/>
  <c r="CF136" i="157" s="1"/>
  <c r="CK415" i="157"/>
  <c r="CK327" i="157"/>
  <c r="CK222" i="157"/>
  <c r="CL222" i="157" s="1"/>
  <c r="CK136" i="157"/>
  <c r="CL136" i="157" s="1"/>
  <c r="CQ415" i="157"/>
  <c r="CQ327" i="157"/>
  <c r="CQ222" i="157"/>
  <c r="CR222" i="157" s="1"/>
  <c r="CQ136" i="157"/>
  <c r="CR136" i="157" s="1"/>
  <c r="BE414" i="157"/>
  <c r="BE326" i="157"/>
  <c r="BE221" i="157"/>
  <c r="BF221" i="157" s="1"/>
  <c r="BE135" i="157"/>
  <c r="BF135" i="157" s="1"/>
  <c r="AQ414" i="157"/>
  <c r="AQ326" i="157"/>
  <c r="AQ221" i="157"/>
  <c r="AQ135" i="157"/>
  <c r="AU412" i="157"/>
  <c r="AU324" i="157"/>
  <c r="AU219" i="157"/>
  <c r="AU133" i="157"/>
  <c r="AV133" i="157" s="1"/>
  <c r="BA412" i="157"/>
  <c r="BA324" i="157"/>
  <c r="BA219" i="157"/>
  <c r="BB219" i="157" s="1"/>
  <c r="BA133" i="157"/>
  <c r="BB133" i="157" s="1"/>
  <c r="BG412" i="157"/>
  <c r="BG324" i="157"/>
  <c r="BG219" i="157"/>
  <c r="BH219" i="157" s="1"/>
  <c r="BG133" i="157"/>
  <c r="BH133" i="157" s="1"/>
  <c r="AS408" i="157"/>
  <c r="AS320" i="157"/>
  <c r="AS215" i="157"/>
  <c r="AT215" i="157" s="1"/>
  <c r="AS129" i="157"/>
  <c r="AT129" i="157" s="1"/>
  <c r="AY408" i="157"/>
  <c r="AY320" i="157"/>
  <c r="AY215" i="157"/>
  <c r="AZ215" i="157" s="1"/>
  <c r="AY129" i="157"/>
  <c r="AZ129" i="157" s="1"/>
  <c r="CA406" i="157"/>
  <c r="CA318" i="157"/>
  <c r="CA213" i="157"/>
  <c r="CA127" i="157"/>
  <c r="CO406" i="157"/>
  <c r="CO318" i="157"/>
  <c r="CO213" i="157"/>
  <c r="CP213" i="157" s="1"/>
  <c r="CO127" i="157"/>
  <c r="CP127" i="157" s="1"/>
  <c r="CA401" i="157"/>
  <c r="CA313" i="157"/>
  <c r="CA208" i="157"/>
  <c r="CB208" i="157" s="1"/>
  <c r="CA122" i="157"/>
  <c r="CO401" i="157"/>
  <c r="CO313" i="157"/>
  <c r="CO208" i="157"/>
  <c r="CP208" i="157" s="1"/>
  <c r="CO122" i="157"/>
  <c r="CP122" i="157" s="1"/>
  <c r="AQ400" i="157"/>
  <c r="AQ312" i="157"/>
  <c r="AQ207" i="157"/>
  <c r="AQ121" i="157"/>
  <c r="BE400" i="157"/>
  <c r="BE312" i="157"/>
  <c r="BE207" i="157"/>
  <c r="BF207" i="157" s="1"/>
  <c r="BE121" i="157"/>
  <c r="BF121" i="157" s="1"/>
  <c r="AU398" i="157"/>
  <c r="AU310" i="157"/>
  <c r="AU205" i="157"/>
  <c r="AU119" i="157"/>
  <c r="AV119" i="157" s="1"/>
  <c r="BA398" i="157"/>
  <c r="BA310" i="157"/>
  <c r="BA205" i="157"/>
  <c r="BB205" i="157" s="1"/>
  <c r="BA119" i="157"/>
  <c r="BB119" i="157" s="1"/>
  <c r="BG398" i="157"/>
  <c r="BG310" i="157"/>
  <c r="BG205" i="157"/>
  <c r="BH205" i="157" s="1"/>
  <c r="BG119" i="157"/>
  <c r="BH119" i="157" s="1"/>
  <c r="DM396" i="157"/>
  <c r="DM308" i="157"/>
  <c r="DM203" i="157"/>
  <c r="DN203" i="157" s="1"/>
  <c r="DM117" i="157"/>
  <c r="DN117" i="157" s="1"/>
  <c r="DS396" i="157"/>
  <c r="DS308" i="157"/>
  <c r="DS203" i="157"/>
  <c r="DT203" i="157" s="1"/>
  <c r="DS117" i="157"/>
  <c r="DT117" i="157" s="1"/>
  <c r="CE394" i="157"/>
  <c r="CE306" i="157"/>
  <c r="CE201" i="157"/>
  <c r="CE115" i="157"/>
  <c r="CF115" i="157" s="1"/>
  <c r="CK394" i="157"/>
  <c r="CK306" i="157"/>
  <c r="CK201" i="157"/>
  <c r="CL201" i="157" s="1"/>
  <c r="CK115" i="157"/>
  <c r="CL115" i="157" s="1"/>
  <c r="CQ394" i="157"/>
  <c r="CQ306" i="157"/>
  <c r="CQ201" i="157"/>
  <c r="CR201" i="157" s="1"/>
  <c r="CQ115" i="157"/>
  <c r="CR115" i="157" s="1"/>
  <c r="CE393" i="157"/>
  <c r="CE305" i="157"/>
  <c r="CE200" i="157"/>
  <c r="CE114" i="157"/>
  <c r="CF114" i="157" s="1"/>
  <c r="CK393" i="157"/>
  <c r="CK305" i="157"/>
  <c r="CK200" i="157"/>
  <c r="CL200" i="157" s="1"/>
  <c r="CK114" i="157"/>
  <c r="CL114" i="157" s="1"/>
  <c r="CQ393" i="157"/>
  <c r="CQ305" i="157"/>
  <c r="CQ200" i="157"/>
  <c r="CR200" i="157" s="1"/>
  <c r="CQ114" i="157"/>
  <c r="CR114" i="157" s="1"/>
  <c r="CE392" i="157"/>
  <c r="CE304" i="157"/>
  <c r="CE199" i="157"/>
  <c r="CE113" i="157"/>
  <c r="CF113" i="157" s="1"/>
  <c r="CK392" i="157"/>
  <c r="CK304" i="157"/>
  <c r="CK199" i="157"/>
  <c r="CL199" i="157" s="1"/>
  <c r="CK113" i="157"/>
  <c r="CL113" i="157" s="1"/>
  <c r="CQ392" i="157"/>
  <c r="CQ304" i="157"/>
  <c r="CQ199" i="157"/>
  <c r="CR199" i="157" s="1"/>
  <c r="CQ113" i="157"/>
  <c r="CR113" i="157" s="1"/>
  <c r="AQ391" i="157"/>
  <c r="AQ303" i="157"/>
  <c r="AQ198" i="157"/>
  <c r="AR198" i="157" s="1"/>
  <c r="AQ112" i="157"/>
  <c r="BE391" i="157"/>
  <c r="BE303" i="157"/>
  <c r="BE198" i="157"/>
  <c r="BF198" i="157" s="1"/>
  <c r="BE112" i="157"/>
  <c r="BF112" i="157" s="1"/>
  <c r="EY390" i="157"/>
  <c r="EY302" i="157"/>
  <c r="EY197" i="157"/>
  <c r="EY111" i="157"/>
  <c r="EZ111" i="157" s="1"/>
  <c r="FE390" i="157"/>
  <c r="FE302" i="157"/>
  <c r="FE197" i="157"/>
  <c r="FF197" i="157" s="1"/>
  <c r="FE111" i="157"/>
  <c r="FF111" i="157" s="1"/>
  <c r="FK390" i="157"/>
  <c r="FK302" i="157"/>
  <c r="FK197" i="157"/>
  <c r="FL197" i="157" s="1"/>
  <c r="FK111" i="157"/>
  <c r="FL111" i="157" s="1"/>
  <c r="BC389" i="157"/>
  <c r="BC301" i="157"/>
  <c r="BC196" i="157"/>
  <c r="BD196" i="157" s="1"/>
  <c r="BC110" i="157"/>
  <c r="BD110" i="157" s="1"/>
  <c r="BI389" i="157"/>
  <c r="BI301" i="157"/>
  <c r="BI196" i="157"/>
  <c r="BJ196" i="157" s="1"/>
  <c r="BI110" i="157"/>
  <c r="BJ110" i="157" s="1"/>
  <c r="AS385" i="157"/>
  <c r="AS297" i="157"/>
  <c r="AS192" i="157"/>
  <c r="AT192" i="157" s="1"/>
  <c r="AS106" i="157"/>
  <c r="AT106" i="157" s="1"/>
  <c r="AY385" i="157"/>
  <c r="AY297" i="157"/>
  <c r="AY192" i="157"/>
  <c r="AZ192" i="157" s="1"/>
  <c r="AY106" i="157"/>
  <c r="AZ106" i="157" s="1"/>
  <c r="CC384" i="157"/>
  <c r="CC296" i="157"/>
  <c r="CC191" i="157"/>
  <c r="CD191" i="157" s="1"/>
  <c r="CC105" i="157"/>
  <c r="CD105" i="157" s="1"/>
  <c r="CI384" i="157"/>
  <c r="CI296" i="157"/>
  <c r="CI191" i="157"/>
  <c r="CJ191" i="157" s="1"/>
  <c r="CI105" i="157"/>
  <c r="CJ105" i="157" s="1"/>
  <c r="AS383" i="157"/>
  <c r="AS295" i="157"/>
  <c r="AS190" i="157"/>
  <c r="AT190" i="157" s="1"/>
  <c r="AS104" i="157"/>
  <c r="AT104" i="157" s="1"/>
  <c r="AY383" i="157"/>
  <c r="AY295" i="157"/>
  <c r="AY190" i="157"/>
  <c r="AZ190" i="157" s="1"/>
  <c r="AY104" i="157"/>
  <c r="AZ104" i="157" s="1"/>
  <c r="AS381" i="157"/>
  <c r="AS293" i="157"/>
  <c r="AS188" i="157"/>
  <c r="AT188" i="157" s="1"/>
  <c r="AS102" i="157"/>
  <c r="AT102" i="157" s="1"/>
  <c r="AY381" i="157"/>
  <c r="AY293" i="157"/>
  <c r="AY188" i="157"/>
  <c r="AZ188" i="157" s="1"/>
  <c r="AY102" i="157"/>
  <c r="AZ102" i="157" s="1"/>
  <c r="CG379" i="157"/>
  <c r="CG291" i="157"/>
  <c r="CG186" i="157"/>
  <c r="CH186" i="157" s="1"/>
  <c r="CG100" i="157"/>
  <c r="CH100" i="157" s="1"/>
  <c r="CM379" i="157"/>
  <c r="CM291" i="157"/>
  <c r="CM186" i="157"/>
  <c r="CN186" i="157" s="1"/>
  <c r="CM100" i="157"/>
  <c r="CN100" i="157" s="1"/>
  <c r="CS379" i="157"/>
  <c r="CS291" i="157"/>
  <c r="CS186" i="157"/>
  <c r="CT186" i="157" s="1"/>
  <c r="CS100" i="157"/>
  <c r="CT100" i="157" s="1"/>
  <c r="DQ378" i="157"/>
  <c r="DQ290" i="157"/>
  <c r="DQ185" i="157"/>
  <c r="DR185" i="157" s="1"/>
  <c r="DQ99" i="157"/>
  <c r="DR99" i="157" s="1"/>
  <c r="DK378" i="157"/>
  <c r="DK290" i="157"/>
  <c r="DK185" i="157"/>
  <c r="DK99" i="157"/>
  <c r="DL99" i="157" s="1"/>
  <c r="CO377" i="157"/>
  <c r="CO289" i="157"/>
  <c r="CO184" i="157"/>
  <c r="CO98" i="157"/>
  <c r="CP98" i="157" s="1"/>
  <c r="CA377" i="157"/>
  <c r="CA289" i="157"/>
  <c r="CA184" i="157"/>
  <c r="CA98" i="157"/>
  <c r="K377" i="157"/>
  <c r="K289" i="157"/>
  <c r="K184" i="157"/>
  <c r="K98" i="157"/>
  <c r="L98" i="157" s="1"/>
  <c r="GD78" i="157"/>
  <c r="W377" i="157"/>
  <c r="W289" i="157"/>
  <c r="W184" i="157"/>
  <c r="W98" i="157"/>
  <c r="X98" i="157" s="1"/>
  <c r="K389" i="157"/>
  <c r="K301" i="157"/>
  <c r="K196" i="157"/>
  <c r="GJ196" i="157" s="1"/>
  <c r="K110" i="157"/>
  <c r="L110" i="157" s="1"/>
  <c r="GJ110" i="157" s="1"/>
  <c r="I389" i="157"/>
  <c r="I301" i="157"/>
  <c r="I196" i="157"/>
  <c r="J196" i="157" s="1"/>
  <c r="I110" i="157"/>
  <c r="J110" i="157" s="1"/>
  <c r="O389" i="157"/>
  <c r="O301" i="157"/>
  <c r="O196" i="157"/>
  <c r="P196" i="157" s="1"/>
  <c r="O110" i="157"/>
  <c r="P110" i="157" s="1"/>
  <c r="Y387" i="157"/>
  <c r="Y299" i="157"/>
  <c r="Y194" i="157"/>
  <c r="Y108" i="157"/>
  <c r="Z108" i="157" s="1"/>
  <c r="G387" i="157"/>
  <c r="G299" i="157"/>
  <c r="G194" i="157"/>
  <c r="G108" i="157"/>
  <c r="DO384" i="157"/>
  <c r="DO296" i="157"/>
  <c r="DO191" i="157"/>
  <c r="DO105" i="157"/>
  <c r="DP105" i="157" s="1"/>
  <c r="DU384" i="157"/>
  <c r="DU296" i="157"/>
  <c r="DU191" i="157"/>
  <c r="DV191" i="157" s="1"/>
  <c r="DU105" i="157"/>
  <c r="DV105" i="157" s="1"/>
  <c r="EA384" i="157"/>
  <c r="EA296" i="157"/>
  <c r="EA191" i="157"/>
  <c r="EB191" i="157" s="1"/>
  <c r="EA105" i="157"/>
  <c r="EB105" i="157" s="1"/>
  <c r="CE383" i="157"/>
  <c r="CE295" i="157"/>
  <c r="CE190" i="157"/>
  <c r="CE104" i="157"/>
  <c r="CF104" i="157" s="1"/>
  <c r="CK383" i="157"/>
  <c r="CK295" i="157"/>
  <c r="CK190" i="157"/>
  <c r="CL190" i="157" s="1"/>
  <c r="CK104" i="157"/>
  <c r="CL104" i="157" s="1"/>
  <c r="CQ383" i="157"/>
  <c r="CQ295" i="157"/>
  <c r="CQ190" i="157"/>
  <c r="CR190" i="157" s="1"/>
  <c r="CQ104" i="157"/>
  <c r="CR104" i="157" s="1"/>
  <c r="O380" i="157"/>
  <c r="O292" i="157"/>
  <c r="O187" i="157"/>
  <c r="P187" i="157" s="1"/>
  <c r="GN187" i="157" s="1"/>
  <c r="O101" i="157"/>
  <c r="P101" i="157" s="1"/>
  <c r="GN101" i="157" s="1"/>
  <c r="S380" i="157"/>
  <c r="S292" i="157"/>
  <c r="S187" i="157"/>
  <c r="T187" i="157" s="1"/>
  <c r="GR187" i="157" s="1"/>
  <c r="S101" i="157"/>
  <c r="T101" i="157" s="1"/>
  <c r="GR101" i="157" s="1"/>
  <c r="K380" i="157"/>
  <c r="K292" i="157"/>
  <c r="K187" i="157"/>
  <c r="GJ187" i="157" s="1"/>
  <c r="K101" i="157"/>
  <c r="L101" i="157" s="1"/>
  <c r="GJ101" i="157" s="1"/>
  <c r="AU416" i="157"/>
  <c r="AU328" i="157"/>
  <c r="AU223" i="157"/>
  <c r="AU137" i="157"/>
  <c r="AV137" i="157" s="1"/>
  <c r="BA416" i="157"/>
  <c r="BA328" i="157"/>
  <c r="BA223" i="157"/>
  <c r="BB223" i="157" s="1"/>
  <c r="BA137" i="157"/>
  <c r="BB137" i="157" s="1"/>
  <c r="BG416" i="157"/>
  <c r="BG328" i="157"/>
  <c r="BG223" i="157"/>
  <c r="BH223" i="157" s="1"/>
  <c r="BG137" i="157"/>
  <c r="BH137" i="157" s="1"/>
  <c r="FG415" i="157"/>
  <c r="FG327" i="157"/>
  <c r="FG222" i="157"/>
  <c r="FH222" i="157" s="1"/>
  <c r="FG136" i="157"/>
  <c r="FH136" i="157" s="1"/>
  <c r="FM415" i="157"/>
  <c r="FM327" i="157"/>
  <c r="FM222" i="157"/>
  <c r="FN222" i="157" s="1"/>
  <c r="FM136" i="157"/>
  <c r="FN136" i="157" s="1"/>
  <c r="DO413" i="157"/>
  <c r="DO325" i="157"/>
  <c r="DO220" i="157"/>
  <c r="DO134" i="157"/>
  <c r="DP134" i="157" s="1"/>
  <c r="DU413" i="157"/>
  <c r="DU325" i="157"/>
  <c r="DU220" i="157"/>
  <c r="DV220" i="157" s="1"/>
  <c r="DU134" i="157"/>
  <c r="DV134" i="157" s="1"/>
  <c r="EA413" i="157"/>
  <c r="EA325" i="157"/>
  <c r="EA220" i="157"/>
  <c r="EB220" i="157" s="1"/>
  <c r="EA134" i="157"/>
  <c r="EB134" i="157" s="1"/>
  <c r="DO411" i="157"/>
  <c r="DO323" i="157"/>
  <c r="DO218" i="157"/>
  <c r="DO132" i="157"/>
  <c r="DP132" i="157" s="1"/>
  <c r="DU411" i="157"/>
  <c r="DU323" i="157"/>
  <c r="DU218" i="157"/>
  <c r="DV218" i="157" s="1"/>
  <c r="DU132" i="157"/>
  <c r="DV132" i="157" s="1"/>
  <c r="EA411" i="157"/>
  <c r="EA323" i="157"/>
  <c r="EA218" i="157"/>
  <c r="EB218" i="157" s="1"/>
  <c r="EA132" i="157"/>
  <c r="EB132" i="157" s="1"/>
  <c r="EY410" i="157"/>
  <c r="EY322" i="157"/>
  <c r="EY217" i="157"/>
  <c r="EY131" i="157"/>
  <c r="EZ131" i="157" s="1"/>
  <c r="FE410" i="157"/>
  <c r="FE322" i="157"/>
  <c r="FE217" i="157"/>
  <c r="FF217" i="157" s="1"/>
  <c r="FE131" i="157"/>
  <c r="FF131" i="157" s="1"/>
  <c r="FK410" i="157"/>
  <c r="FK322" i="157"/>
  <c r="FK217" i="157"/>
  <c r="FL217" i="157" s="1"/>
  <c r="FK131" i="157"/>
  <c r="FL131" i="157" s="1"/>
  <c r="EW407" i="157"/>
  <c r="EW319" i="157"/>
  <c r="EW214" i="157"/>
  <c r="EX214" i="157" s="1"/>
  <c r="EW128" i="157"/>
  <c r="EX128" i="157" s="1"/>
  <c r="FC407" i="157"/>
  <c r="FC319" i="157"/>
  <c r="FC214" i="157"/>
  <c r="FD214" i="157" s="1"/>
  <c r="FC128" i="157"/>
  <c r="FD128" i="157" s="1"/>
  <c r="DM406" i="157"/>
  <c r="DM318" i="157"/>
  <c r="DM213" i="157"/>
  <c r="DN213" i="157" s="1"/>
  <c r="DM127" i="157"/>
  <c r="DN127" i="157" s="1"/>
  <c r="DS406" i="157"/>
  <c r="DS318" i="157"/>
  <c r="DS213" i="157"/>
  <c r="DT213" i="157" s="1"/>
  <c r="DS127" i="157"/>
  <c r="DT127" i="157" s="1"/>
  <c r="K402" i="157"/>
  <c r="K314" i="157"/>
  <c r="K209" i="157"/>
  <c r="GJ209" i="157" s="1"/>
  <c r="K123" i="157"/>
  <c r="L123" i="157" s="1"/>
  <c r="GJ123" i="157" s="1"/>
  <c r="I402" i="157"/>
  <c r="I314" i="157"/>
  <c r="I209" i="157"/>
  <c r="J209" i="157" s="1"/>
  <c r="GH209" i="157" s="1"/>
  <c r="I123" i="157"/>
  <c r="J123" i="157" s="1"/>
  <c r="GH123" i="157" s="1"/>
  <c r="G402" i="157"/>
  <c r="G314" i="157"/>
  <c r="G209" i="157"/>
  <c r="H209" i="157" s="1"/>
  <c r="G123" i="157"/>
  <c r="DY401" i="157"/>
  <c r="DY313" i="157"/>
  <c r="DY208" i="157"/>
  <c r="DZ208" i="157" s="1"/>
  <c r="DY122" i="157"/>
  <c r="DZ122" i="157" s="1"/>
  <c r="DK401" i="157"/>
  <c r="DK313" i="157"/>
  <c r="DK208" i="157"/>
  <c r="DL208" i="157" s="1"/>
  <c r="DK122" i="157"/>
  <c r="DL122" i="157" s="1"/>
  <c r="CO400" i="157"/>
  <c r="CO312" i="157"/>
  <c r="CO207" i="157"/>
  <c r="CP207" i="157" s="1"/>
  <c r="CO121" i="157"/>
  <c r="CP121" i="157" s="1"/>
  <c r="CA400" i="157"/>
  <c r="CA312" i="157"/>
  <c r="CA207" i="157"/>
  <c r="CA121" i="157"/>
  <c r="CB121" i="157" s="1"/>
  <c r="O399" i="157"/>
  <c r="O311" i="157"/>
  <c r="O206" i="157"/>
  <c r="P206" i="157" s="1"/>
  <c r="GN206" i="157" s="1"/>
  <c r="O120" i="157"/>
  <c r="P120" i="157" s="1"/>
  <c r="GN120" i="157" s="1"/>
  <c r="S399" i="157"/>
  <c r="S311" i="157"/>
  <c r="S206" i="157"/>
  <c r="T206" i="157" s="1"/>
  <c r="GR206" i="157" s="1"/>
  <c r="S120" i="157"/>
  <c r="T120" i="157" s="1"/>
  <c r="GR120" i="157" s="1"/>
  <c r="K399" i="157"/>
  <c r="K311" i="157"/>
  <c r="K206" i="157"/>
  <c r="GJ206" i="157" s="1"/>
  <c r="K120" i="157"/>
  <c r="L120" i="157" s="1"/>
  <c r="GJ120" i="157" s="1"/>
  <c r="CC398" i="157"/>
  <c r="CC310" i="157"/>
  <c r="CC205" i="157"/>
  <c r="CD205" i="157" s="1"/>
  <c r="CC119" i="157"/>
  <c r="CD119" i="157" s="1"/>
  <c r="CI398" i="157"/>
  <c r="CI310" i="157"/>
  <c r="CI205" i="157"/>
  <c r="CJ205" i="157" s="1"/>
  <c r="CI119" i="157"/>
  <c r="CJ119" i="157" s="1"/>
  <c r="AU396" i="157"/>
  <c r="AU308" i="157"/>
  <c r="AU203" i="157"/>
  <c r="AU117" i="157"/>
  <c r="AV117" i="157" s="1"/>
  <c r="BA396" i="157"/>
  <c r="BA308" i="157"/>
  <c r="BA203" i="157"/>
  <c r="BB203" i="157" s="1"/>
  <c r="BA117" i="157"/>
  <c r="BB117" i="157" s="1"/>
  <c r="BG396" i="157"/>
  <c r="BG308" i="157"/>
  <c r="BG203" i="157"/>
  <c r="BH203" i="157" s="1"/>
  <c r="BG117" i="157"/>
  <c r="BH117" i="157" s="1"/>
  <c r="M396" i="157"/>
  <c r="M308" i="157"/>
  <c r="M203" i="157"/>
  <c r="N203" i="157" s="1"/>
  <c r="M117" i="157"/>
  <c r="N117" i="157" s="1"/>
  <c r="U396" i="157"/>
  <c r="U308" i="157"/>
  <c r="U203" i="157"/>
  <c r="V203" i="157" s="1"/>
  <c r="U117" i="157"/>
  <c r="V117" i="157" s="1"/>
  <c r="Y396" i="157"/>
  <c r="Y308" i="157"/>
  <c r="Y203" i="157"/>
  <c r="Z203" i="157" s="1"/>
  <c r="Y117" i="157"/>
  <c r="Z117" i="157" s="1"/>
  <c r="DK394" i="157"/>
  <c r="DK306" i="157"/>
  <c r="DK201" i="157"/>
  <c r="DK115" i="157"/>
  <c r="DL115" i="157" s="1"/>
  <c r="DY394" i="157"/>
  <c r="DY306" i="157"/>
  <c r="DY201" i="157"/>
  <c r="DZ201" i="157" s="1"/>
  <c r="DY115" i="157"/>
  <c r="DZ115" i="157" s="1"/>
  <c r="DK393" i="157"/>
  <c r="DK305" i="157"/>
  <c r="DK200" i="157"/>
  <c r="DK114" i="157"/>
  <c r="DL114" i="157" s="1"/>
  <c r="DY393" i="157"/>
  <c r="DY305" i="157"/>
  <c r="DY200" i="157"/>
  <c r="DZ200" i="157" s="1"/>
  <c r="DY114" i="157"/>
  <c r="DZ114" i="157" s="1"/>
  <c r="DK392" i="157"/>
  <c r="DK304" i="157"/>
  <c r="DK199" i="157"/>
  <c r="DL199" i="157" s="1"/>
  <c r="DK113" i="157"/>
  <c r="DL113" i="157" s="1"/>
  <c r="DY392" i="157"/>
  <c r="DY304" i="157"/>
  <c r="DY199" i="157"/>
  <c r="DZ199" i="157" s="1"/>
  <c r="DY113" i="157"/>
  <c r="DZ113" i="157" s="1"/>
  <c r="CE391" i="157"/>
  <c r="CE303" i="157"/>
  <c r="CE198" i="157"/>
  <c r="CE112" i="157"/>
  <c r="CF112" i="157" s="1"/>
  <c r="CK391" i="157"/>
  <c r="CK303" i="157"/>
  <c r="CK198" i="157"/>
  <c r="CL198" i="157" s="1"/>
  <c r="CK112" i="157"/>
  <c r="CL112" i="157" s="1"/>
  <c r="CQ391" i="157"/>
  <c r="CQ303" i="157"/>
  <c r="CQ198" i="157"/>
  <c r="CR198" i="157" s="1"/>
  <c r="CQ112" i="157"/>
  <c r="CR112" i="157" s="1"/>
  <c r="AQ390" i="157"/>
  <c r="AQ302" i="157"/>
  <c r="AQ197" i="157"/>
  <c r="AR197" i="157" s="1"/>
  <c r="AQ111" i="157"/>
  <c r="BE390" i="157"/>
  <c r="BE302" i="157"/>
  <c r="BE197" i="157"/>
  <c r="BF197" i="157" s="1"/>
  <c r="BE111" i="157"/>
  <c r="BF111" i="157" s="1"/>
  <c r="CE385" i="157"/>
  <c r="CE297" i="157"/>
  <c r="CE192" i="157"/>
  <c r="CE106" i="157"/>
  <c r="CF106" i="157" s="1"/>
  <c r="CK385" i="157"/>
  <c r="CK297" i="157"/>
  <c r="CK192" i="157"/>
  <c r="CL192" i="157" s="1"/>
  <c r="CK106" i="157"/>
  <c r="CL106" i="157" s="1"/>
  <c r="CQ385" i="157"/>
  <c r="CQ297" i="157"/>
  <c r="CQ192" i="157"/>
  <c r="CR192" i="157" s="1"/>
  <c r="CQ106" i="157"/>
  <c r="CR106" i="157" s="1"/>
  <c r="CE381" i="157"/>
  <c r="CE293" i="157"/>
  <c r="CE188" i="157"/>
  <c r="CE102" i="157"/>
  <c r="CF102" i="157" s="1"/>
  <c r="CK381" i="157"/>
  <c r="CK293" i="157"/>
  <c r="CK188" i="157"/>
  <c r="CL188" i="157" s="1"/>
  <c r="CK102" i="157"/>
  <c r="CL102" i="157" s="1"/>
  <c r="CQ381" i="157"/>
  <c r="CQ293" i="157"/>
  <c r="CQ188" i="157"/>
  <c r="CR188" i="157" s="1"/>
  <c r="CQ102" i="157"/>
  <c r="CR102" i="157" s="1"/>
  <c r="DK379" i="157"/>
  <c r="DK291" i="157"/>
  <c r="DK186" i="157"/>
  <c r="DK100" i="157"/>
  <c r="DY379" i="157"/>
  <c r="DY291" i="157"/>
  <c r="DY186" i="157"/>
  <c r="DZ186" i="157" s="1"/>
  <c r="DY100" i="157"/>
  <c r="DZ100" i="157" s="1"/>
  <c r="DK377" i="157"/>
  <c r="DK289" i="157"/>
  <c r="DK184" i="157"/>
  <c r="DK98" i="157"/>
  <c r="DL98" i="157" s="1"/>
  <c r="DY377" i="157"/>
  <c r="DY289" i="157"/>
  <c r="DY184" i="157"/>
  <c r="DY98" i="157"/>
  <c r="DZ98" i="157" s="1"/>
  <c r="I415" i="157"/>
  <c r="I327" i="157"/>
  <c r="I222" i="157"/>
  <c r="J222" i="157" s="1"/>
  <c r="I136" i="157"/>
  <c r="J136" i="157" s="1"/>
  <c r="G415" i="157"/>
  <c r="G327" i="157"/>
  <c r="G222" i="157"/>
  <c r="H222" i="157" s="1"/>
  <c r="G136" i="157"/>
  <c r="H136" i="157" s="1"/>
  <c r="DY414" i="157"/>
  <c r="DY326" i="157"/>
  <c r="DY221" i="157"/>
  <c r="DZ221" i="157" s="1"/>
  <c r="DY135" i="157"/>
  <c r="DZ135" i="157" s="1"/>
  <c r="DK414" i="157"/>
  <c r="DK326" i="157"/>
  <c r="DK221" i="157"/>
  <c r="DK135" i="157"/>
  <c r="BC413" i="157"/>
  <c r="BC325" i="157"/>
  <c r="BC220" i="157"/>
  <c r="BD220" i="157" s="1"/>
  <c r="BC134" i="157"/>
  <c r="BD134" i="157" s="1"/>
  <c r="BI413" i="157"/>
  <c r="BI325" i="157"/>
  <c r="BI220" i="157"/>
  <c r="BJ220" i="157" s="1"/>
  <c r="BI134" i="157"/>
  <c r="BJ134" i="157" s="1"/>
  <c r="AW413" i="157"/>
  <c r="AW325" i="157"/>
  <c r="AW220" i="157"/>
  <c r="AX220" i="157" s="1"/>
  <c r="AW134" i="157"/>
  <c r="AX134" i="157" s="1"/>
  <c r="W413" i="157"/>
  <c r="W325" i="157"/>
  <c r="W220" i="157"/>
  <c r="X220" i="157" s="1"/>
  <c r="W134" i="157"/>
  <c r="X134" i="157" s="1"/>
  <c r="DQ412" i="157"/>
  <c r="DQ324" i="157"/>
  <c r="DQ219" i="157"/>
  <c r="DR219" i="157" s="1"/>
  <c r="DQ133" i="157"/>
  <c r="DR133" i="157" s="1"/>
  <c r="DW412" i="157"/>
  <c r="DW324" i="157"/>
  <c r="DW219" i="157"/>
  <c r="DX219" i="157" s="1"/>
  <c r="DW133" i="157"/>
  <c r="DX133" i="157" s="1"/>
  <c r="EC412" i="157"/>
  <c r="EC324" i="157"/>
  <c r="EC219" i="157"/>
  <c r="ED219" i="157" s="1"/>
  <c r="EC133" i="157"/>
  <c r="ED133" i="157" s="1"/>
  <c r="AU411" i="157"/>
  <c r="AU323" i="157"/>
  <c r="AU218" i="157"/>
  <c r="AU132" i="157"/>
  <c r="AV132" i="157" s="1"/>
  <c r="BA411" i="157"/>
  <c r="BA323" i="157"/>
  <c r="BA218" i="157"/>
  <c r="BB218" i="157" s="1"/>
  <c r="BA132" i="157"/>
  <c r="BB132" i="157" s="1"/>
  <c r="BG411" i="157"/>
  <c r="BG323" i="157"/>
  <c r="BG218" i="157"/>
  <c r="BH218" i="157" s="1"/>
  <c r="BG132" i="157"/>
  <c r="BH132" i="157" s="1"/>
  <c r="M411" i="157"/>
  <c r="M323" i="157"/>
  <c r="M218" i="157"/>
  <c r="N218" i="157" s="1"/>
  <c r="M132" i="157"/>
  <c r="N132" i="157" s="1"/>
  <c r="U411" i="157"/>
  <c r="U323" i="157"/>
  <c r="U218" i="157"/>
  <c r="V218" i="157" s="1"/>
  <c r="U132" i="157"/>
  <c r="V132" i="157" s="1"/>
  <c r="Y411" i="157"/>
  <c r="Y323" i="157"/>
  <c r="Y218" i="157"/>
  <c r="Z218" i="157" s="1"/>
  <c r="Y132" i="157"/>
  <c r="Z132" i="157" s="1"/>
  <c r="CC410" i="157"/>
  <c r="CC322" i="157"/>
  <c r="CC217" i="157"/>
  <c r="CD217" i="157" s="1"/>
  <c r="CC131" i="157"/>
  <c r="CD131" i="157" s="1"/>
  <c r="CI410" i="157"/>
  <c r="CI322" i="157"/>
  <c r="CI217" i="157"/>
  <c r="CJ217" i="157" s="1"/>
  <c r="CI131" i="157"/>
  <c r="CJ131" i="157" s="1"/>
  <c r="DM409" i="157"/>
  <c r="DM321" i="157"/>
  <c r="DM216" i="157"/>
  <c r="DN216" i="157" s="1"/>
  <c r="DM130" i="157"/>
  <c r="DN130" i="157" s="1"/>
  <c r="DS409" i="157"/>
  <c r="DS321" i="157"/>
  <c r="DS216" i="157"/>
  <c r="DT216" i="157" s="1"/>
  <c r="DS130" i="157"/>
  <c r="DT130" i="157" s="1"/>
  <c r="M407" i="157"/>
  <c r="M319" i="157"/>
  <c r="M214" i="157"/>
  <c r="N214" i="157" s="1"/>
  <c r="M128" i="157"/>
  <c r="N128" i="157" s="1"/>
  <c r="FM406" i="157"/>
  <c r="FM318" i="157"/>
  <c r="FM213" i="157"/>
  <c r="FN213" i="157" s="1"/>
  <c r="FM127" i="157"/>
  <c r="FN127" i="157" s="1"/>
  <c r="FA406" i="157"/>
  <c r="FA318" i="157"/>
  <c r="FA213" i="157"/>
  <c r="FB213" i="157" s="1"/>
  <c r="FA127" i="157"/>
  <c r="FB127" i="157" s="1"/>
  <c r="FG406" i="157"/>
  <c r="FG318" i="157"/>
  <c r="FG213" i="157"/>
  <c r="FH213" i="157" s="1"/>
  <c r="FG127" i="157"/>
  <c r="FH127" i="157" s="1"/>
  <c r="Q403" i="157"/>
  <c r="Q315" i="157"/>
  <c r="Q210" i="157"/>
  <c r="R210" i="157" s="1"/>
  <c r="GP210" i="157" s="1"/>
  <c r="Q124" i="157"/>
  <c r="R124" i="157" s="1"/>
  <c r="GP124" i="157" s="1"/>
  <c r="FE401" i="157"/>
  <c r="FE313" i="157"/>
  <c r="FE208" i="157"/>
  <c r="FF208" i="157" s="1"/>
  <c r="FE122" i="157"/>
  <c r="FF122" i="157" s="1"/>
  <c r="FK401" i="157"/>
  <c r="FK313" i="157"/>
  <c r="FK208" i="157"/>
  <c r="FL208" i="157" s="1"/>
  <c r="FK122" i="157"/>
  <c r="FL122" i="157" s="1"/>
  <c r="FG401" i="157"/>
  <c r="FG313" i="157"/>
  <c r="FG208" i="157"/>
  <c r="FH208" i="157" s="1"/>
  <c r="FG122" i="157"/>
  <c r="FH122" i="157" s="1"/>
  <c r="Y401" i="157"/>
  <c r="Y313" i="157"/>
  <c r="Y208" i="157"/>
  <c r="Z208" i="157" s="1"/>
  <c r="Y122" i="157"/>
  <c r="Z122" i="157" s="1"/>
  <c r="W401" i="157"/>
  <c r="W313" i="157"/>
  <c r="W208" i="157"/>
  <c r="X208" i="157" s="1"/>
  <c r="W122" i="157"/>
  <c r="X122" i="157" s="1"/>
  <c r="K401" i="157"/>
  <c r="K313" i="157"/>
  <c r="K208" i="157"/>
  <c r="K122" i="157"/>
  <c r="L122" i="157" s="1"/>
  <c r="DU400" i="157"/>
  <c r="DU312" i="157"/>
  <c r="DU207" i="157"/>
  <c r="DV207" i="157" s="1"/>
  <c r="DU121" i="157"/>
  <c r="DV121" i="157" s="1"/>
  <c r="EA400" i="157"/>
  <c r="EA312" i="157"/>
  <c r="EA207" i="157"/>
  <c r="EB207" i="157" s="1"/>
  <c r="EA121" i="157"/>
  <c r="EB121" i="157" s="1"/>
  <c r="DO400" i="157"/>
  <c r="DO312" i="157"/>
  <c r="DO207" i="157"/>
  <c r="DO121" i="157"/>
  <c r="DP121" i="157" s="1"/>
  <c r="DM398" i="157"/>
  <c r="DM310" i="157"/>
  <c r="DM205" i="157"/>
  <c r="DN205" i="157" s="1"/>
  <c r="DM119" i="157"/>
  <c r="DN119" i="157" s="1"/>
  <c r="DS398" i="157"/>
  <c r="DS310" i="157"/>
  <c r="DS205" i="157"/>
  <c r="DT205" i="157" s="1"/>
  <c r="DS119" i="157"/>
  <c r="DT119" i="157" s="1"/>
  <c r="FI394" i="157"/>
  <c r="FI306" i="157"/>
  <c r="FI201" i="157"/>
  <c r="FJ201" i="157" s="1"/>
  <c r="FI115" i="157"/>
  <c r="FJ115" i="157" s="1"/>
  <c r="EU394" i="157"/>
  <c r="EU306" i="157"/>
  <c r="EU201" i="157"/>
  <c r="EU115" i="157"/>
  <c r="FI393" i="157"/>
  <c r="FI305" i="157"/>
  <c r="FI200" i="157"/>
  <c r="FJ200" i="157" s="1"/>
  <c r="FI114" i="157"/>
  <c r="FJ114" i="157" s="1"/>
  <c r="EU393" i="157"/>
  <c r="EU305" i="157"/>
  <c r="EU200" i="157"/>
  <c r="EV200" i="157" s="1"/>
  <c r="EU114" i="157"/>
  <c r="EV114" i="157" s="1"/>
  <c r="FI392" i="157"/>
  <c r="FI304" i="157"/>
  <c r="FI199" i="157"/>
  <c r="FJ199" i="157" s="1"/>
  <c r="FI113" i="157"/>
  <c r="FJ113" i="157" s="1"/>
  <c r="EU392" i="157"/>
  <c r="EU304" i="157"/>
  <c r="EU199" i="157"/>
  <c r="EV199" i="157" s="1"/>
  <c r="EU113" i="157"/>
  <c r="EV113" i="157" s="1"/>
  <c r="DU391" i="157"/>
  <c r="DU303" i="157"/>
  <c r="DU198" i="157"/>
  <c r="DV198" i="157" s="1"/>
  <c r="DU112" i="157"/>
  <c r="DV112" i="157" s="1"/>
  <c r="EA391" i="157"/>
  <c r="EA303" i="157"/>
  <c r="EA198" i="157"/>
  <c r="EB198" i="157" s="1"/>
  <c r="EA112" i="157"/>
  <c r="EB112" i="157" s="1"/>
  <c r="DO391" i="157"/>
  <c r="DO303" i="157"/>
  <c r="DO198" i="157"/>
  <c r="DO112" i="157"/>
  <c r="DP112" i="157" s="1"/>
  <c r="CO390" i="157"/>
  <c r="CO302" i="157"/>
  <c r="CO197" i="157"/>
  <c r="CP197" i="157" s="1"/>
  <c r="CO111" i="157"/>
  <c r="CP111" i="157" s="1"/>
  <c r="CA390" i="157"/>
  <c r="CA302" i="157"/>
  <c r="CA197" i="157"/>
  <c r="CB197" i="157" s="1"/>
  <c r="CA111" i="157"/>
  <c r="CB111" i="157" s="1"/>
  <c r="DU385" i="157"/>
  <c r="DU297" i="157"/>
  <c r="DU192" i="157"/>
  <c r="DV192" i="157" s="1"/>
  <c r="DU106" i="157"/>
  <c r="DV106" i="157" s="1"/>
  <c r="EA385" i="157"/>
  <c r="EA297" i="157"/>
  <c r="EA192" i="157"/>
  <c r="EB192" i="157" s="1"/>
  <c r="EA106" i="157"/>
  <c r="EB106" i="157" s="1"/>
  <c r="DO385" i="157"/>
  <c r="DO297" i="157"/>
  <c r="DO192" i="157"/>
  <c r="DO106" i="157"/>
  <c r="DP106" i="157" s="1"/>
  <c r="FE384" i="157"/>
  <c r="FE296" i="157"/>
  <c r="FE191" i="157"/>
  <c r="FF191" i="157" s="1"/>
  <c r="FE105" i="157"/>
  <c r="FF105" i="157" s="1"/>
  <c r="FK384" i="157"/>
  <c r="FK296" i="157"/>
  <c r="FK191" i="157"/>
  <c r="FL191" i="157" s="1"/>
  <c r="FK105" i="157"/>
  <c r="FL105" i="157" s="1"/>
  <c r="EY384" i="157"/>
  <c r="EY296" i="157"/>
  <c r="EY191" i="157"/>
  <c r="EY105" i="157"/>
  <c r="EZ105" i="157" s="1"/>
  <c r="DU383" i="157"/>
  <c r="DU295" i="157"/>
  <c r="DU190" i="157"/>
  <c r="DV190" i="157" s="1"/>
  <c r="DU104" i="157"/>
  <c r="DV104" i="157" s="1"/>
  <c r="EA383" i="157"/>
  <c r="EA295" i="157"/>
  <c r="EA190" i="157"/>
  <c r="EB190" i="157" s="1"/>
  <c r="EA104" i="157"/>
  <c r="EB104" i="157" s="1"/>
  <c r="DO383" i="157"/>
  <c r="DO295" i="157"/>
  <c r="DO190" i="157"/>
  <c r="DO104" i="157"/>
  <c r="DP104" i="157" s="1"/>
  <c r="DU381" i="157"/>
  <c r="DU293" i="157"/>
  <c r="DU188" i="157"/>
  <c r="DV188" i="157" s="1"/>
  <c r="DU102" i="157"/>
  <c r="DV102" i="157" s="1"/>
  <c r="EA381" i="157"/>
  <c r="EA293" i="157"/>
  <c r="EA188" i="157"/>
  <c r="EB188" i="157" s="1"/>
  <c r="EA102" i="157"/>
  <c r="EB102" i="157" s="1"/>
  <c r="DO381" i="157"/>
  <c r="DO293" i="157"/>
  <c r="DO188" i="157"/>
  <c r="DO102" i="157"/>
  <c r="DP102" i="157" s="1"/>
  <c r="FI379" i="157"/>
  <c r="FI291" i="157"/>
  <c r="FI186" i="157"/>
  <c r="FJ186" i="157" s="1"/>
  <c r="FI100" i="157"/>
  <c r="FJ100" i="157" s="1"/>
  <c r="EW379" i="157"/>
  <c r="EW291" i="157"/>
  <c r="EW186" i="157"/>
  <c r="EX186" i="157" s="1"/>
  <c r="EW100" i="157"/>
  <c r="EX100" i="157" s="1"/>
  <c r="FC379" i="157"/>
  <c r="FC291" i="157"/>
  <c r="FC186" i="157"/>
  <c r="FD186" i="157" s="1"/>
  <c r="FC100" i="157"/>
  <c r="FD100" i="157" s="1"/>
  <c r="I379" i="157"/>
  <c r="I291" i="157"/>
  <c r="I186" i="157"/>
  <c r="J186" i="157" s="1"/>
  <c r="I100" i="157"/>
  <c r="J100" i="157" s="1"/>
  <c r="G379" i="157"/>
  <c r="G291" i="157"/>
  <c r="G186" i="157"/>
  <c r="G100" i="157"/>
  <c r="BE378" i="157"/>
  <c r="BE290" i="157"/>
  <c r="BE185" i="157"/>
  <c r="BF185" i="157" s="1"/>
  <c r="BE99" i="157"/>
  <c r="BF99" i="157" s="1"/>
  <c r="AQ378" i="157"/>
  <c r="AQ290" i="157"/>
  <c r="AQ185" i="157"/>
  <c r="AQ99" i="157"/>
  <c r="FI377" i="157"/>
  <c r="FI289" i="157"/>
  <c r="FI184" i="157"/>
  <c r="FI98" i="157"/>
  <c r="FJ98" i="157" s="1"/>
  <c r="EU377" i="157"/>
  <c r="EU289" i="157"/>
  <c r="EU184" i="157"/>
  <c r="EU98" i="157"/>
  <c r="EV98" i="157" s="1"/>
  <c r="FA381" i="157"/>
  <c r="FA293" i="157"/>
  <c r="FA188" i="157"/>
  <c r="FB188" i="157" s="1"/>
  <c r="FA102" i="157"/>
  <c r="FB102" i="157" s="1"/>
  <c r="FG381" i="157"/>
  <c r="FG293" i="157"/>
  <c r="FG188" i="157"/>
  <c r="FH188" i="157" s="1"/>
  <c r="FG102" i="157"/>
  <c r="FH102" i="157" s="1"/>
  <c r="FM381" i="157"/>
  <c r="FM293" i="157"/>
  <c r="FM188" i="157"/>
  <c r="FN188" i="157" s="1"/>
  <c r="FM102" i="157"/>
  <c r="FN102" i="157" s="1"/>
  <c r="AS379" i="157"/>
  <c r="AS291" i="157"/>
  <c r="AS186" i="157"/>
  <c r="AT186" i="157" s="1"/>
  <c r="AS100" i="157"/>
  <c r="AT100" i="157" s="1"/>
  <c r="AY379" i="157"/>
  <c r="AY291" i="157"/>
  <c r="AY186" i="157"/>
  <c r="AZ186" i="157" s="1"/>
  <c r="AY100" i="157"/>
  <c r="AZ100" i="157" s="1"/>
  <c r="BC377" i="157"/>
  <c r="BC289" i="157"/>
  <c r="BC184" i="157"/>
  <c r="BC98" i="157"/>
  <c r="BD98" i="157" s="1"/>
  <c r="AQ377" i="157"/>
  <c r="AQ289" i="157"/>
  <c r="AQ184" i="157"/>
  <c r="AQ98" i="157"/>
  <c r="AR98" i="157" s="1"/>
  <c r="BE377" i="157"/>
  <c r="BE289" i="157"/>
  <c r="BE184" i="157"/>
  <c r="BE98" i="157"/>
  <c r="BF98" i="157" s="1"/>
  <c r="BK29" i="157"/>
  <c r="BL29" i="157" s="1"/>
  <c r="BN29" i="157" s="1"/>
  <c r="BQ29" i="157" s="1"/>
  <c r="BK28" i="157"/>
  <c r="BL28" i="157" s="1"/>
  <c r="BN28" i="157" s="1"/>
  <c r="BQ28" i="157" s="1"/>
  <c r="BK27" i="157"/>
  <c r="BL27" i="157" s="1"/>
  <c r="BN27" i="157" s="1"/>
  <c r="BQ27" i="157" s="1"/>
  <c r="EE25" i="157"/>
  <c r="EF25" i="157" s="1"/>
  <c r="EH25" i="157" s="1"/>
  <c r="EK25" i="157" s="1"/>
  <c r="CU41" i="157"/>
  <c r="CV41" i="157" s="1"/>
  <c r="CX41" i="157" s="1"/>
  <c r="DA41" i="157" s="1"/>
  <c r="CU36" i="157"/>
  <c r="CV36" i="157" s="1"/>
  <c r="CX36" i="157" s="1"/>
  <c r="DA36" i="157" s="1"/>
  <c r="BK35" i="157"/>
  <c r="BL35" i="157" s="1"/>
  <c r="BN35" i="157" s="1"/>
  <c r="BQ35" i="157" s="1"/>
  <c r="BK26" i="157"/>
  <c r="BL26" i="157" s="1"/>
  <c r="BN26" i="157" s="1"/>
  <c r="BQ26" i="157" s="1"/>
  <c r="EE29" i="157"/>
  <c r="EF29" i="157" s="1"/>
  <c r="EH29" i="157" s="1"/>
  <c r="EK29" i="157" s="1"/>
  <c r="EE28" i="157"/>
  <c r="EF28" i="157" s="1"/>
  <c r="EH28" i="157" s="1"/>
  <c r="EK28" i="157" s="1"/>
  <c r="EE27" i="157"/>
  <c r="EF27" i="157" s="1"/>
  <c r="EH27" i="157" s="1"/>
  <c r="EK27" i="157" s="1"/>
  <c r="BK25" i="157"/>
  <c r="BL25" i="157" s="1"/>
  <c r="BN25" i="157" s="1"/>
  <c r="BQ25" i="157" s="1"/>
  <c r="EE14" i="157"/>
  <c r="EF14" i="157" s="1"/>
  <c r="EH14" i="157" s="1"/>
  <c r="EK14" i="157" s="1"/>
  <c r="EE12" i="157"/>
  <c r="GY12" i="157" s="1"/>
  <c r="AA46" i="157"/>
  <c r="GZ42" i="157"/>
  <c r="HB42" i="157" s="1"/>
  <c r="HE42" i="157" s="1"/>
  <c r="GZ38" i="157"/>
  <c r="HB38" i="157" s="1"/>
  <c r="HE38" i="157" s="1"/>
  <c r="BE383" i="157"/>
  <c r="BE295" i="157"/>
  <c r="BE190" i="157"/>
  <c r="BF190" i="157" s="1"/>
  <c r="BE104" i="157"/>
  <c r="BF104" i="157" s="1"/>
  <c r="AQ381" i="157"/>
  <c r="AQ293" i="157"/>
  <c r="AQ188" i="157"/>
  <c r="AQ102" i="157"/>
  <c r="BE381" i="157"/>
  <c r="BE293" i="157"/>
  <c r="BE188" i="157"/>
  <c r="BF188" i="157" s="1"/>
  <c r="BE102" i="157"/>
  <c r="BF102" i="157" s="1"/>
  <c r="CE379" i="157"/>
  <c r="CE291" i="157"/>
  <c r="CE186" i="157"/>
  <c r="CE100" i="157"/>
  <c r="CF100" i="157" s="1"/>
  <c r="CK379" i="157"/>
  <c r="CK291" i="157"/>
  <c r="CK186" i="157"/>
  <c r="CL186" i="157" s="1"/>
  <c r="CK100" i="157"/>
  <c r="CL100" i="157" s="1"/>
  <c r="CQ379" i="157"/>
  <c r="CQ291" i="157"/>
  <c r="CQ186" i="157"/>
  <c r="CR186" i="157" s="1"/>
  <c r="CQ100" i="157"/>
  <c r="CR100" i="157" s="1"/>
  <c r="DY378" i="157"/>
  <c r="DY290" i="157"/>
  <c r="DY185" i="157"/>
  <c r="DZ185" i="157" s="1"/>
  <c r="DY99" i="157"/>
  <c r="DZ99" i="157" s="1"/>
  <c r="CG377" i="157"/>
  <c r="CG289" i="157"/>
  <c r="CG184" i="157"/>
  <c r="CG98" i="157"/>
  <c r="CH98" i="157" s="1"/>
  <c r="CM377" i="157"/>
  <c r="CM289" i="157"/>
  <c r="CM184" i="157"/>
  <c r="CM98" i="157"/>
  <c r="CN98" i="157" s="1"/>
  <c r="CS377" i="157"/>
  <c r="CS289" i="157"/>
  <c r="CS184" i="157"/>
  <c r="CS98" i="157"/>
  <c r="CT98" i="157" s="1"/>
  <c r="U377" i="157"/>
  <c r="U289" i="157"/>
  <c r="U184" i="157"/>
  <c r="U98" i="157"/>
  <c r="V98" i="157" s="1"/>
  <c r="Y377" i="157"/>
  <c r="Y289" i="157"/>
  <c r="Y184" i="157"/>
  <c r="Y98" i="157"/>
  <c r="Z98" i="157" s="1"/>
  <c r="Y389" i="157"/>
  <c r="Y301" i="157"/>
  <c r="Y196" i="157"/>
  <c r="Z196" i="157" s="1"/>
  <c r="GX196" i="157" s="1"/>
  <c r="Y110" i="157"/>
  <c r="Z110" i="157" s="1"/>
  <c r="GX110" i="157" s="1"/>
  <c r="G389" i="157"/>
  <c r="G301" i="157"/>
  <c r="G196" i="157"/>
  <c r="G110" i="157"/>
  <c r="M387" i="157"/>
  <c r="M299" i="157"/>
  <c r="M194" i="157"/>
  <c r="M108" i="157"/>
  <c r="N108" i="157" s="1"/>
  <c r="S387" i="157"/>
  <c r="S299" i="157"/>
  <c r="S194" i="157"/>
  <c r="S108" i="157"/>
  <c r="T108" i="157" s="1"/>
  <c r="W387" i="157"/>
  <c r="W299" i="157"/>
  <c r="W194" i="157"/>
  <c r="W108" i="157"/>
  <c r="X108" i="157" s="1"/>
  <c r="DM384" i="157"/>
  <c r="DM296" i="157"/>
  <c r="DM191" i="157"/>
  <c r="DN191" i="157" s="1"/>
  <c r="DM105" i="157"/>
  <c r="DN105" i="157" s="1"/>
  <c r="DS384" i="157"/>
  <c r="DS296" i="157"/>
  <c r="DS191" i="157"/>
  <c r="DT191" i="157" s="1"/>
  <c r="DS105" i="157"/>
  <c r="DT105" i="157" s="1"/>
  <c r="CC383" i="157"/>
  <c r="CC295" i="157"/>
  <c r="CC190" i="157"/>
  <c r="CD190" i="157" s="1"/>
  <c r="CC104" i="157"/>
  <c r="CD104" i="157" s="1"/>
  <c r="CI383" i="157"/>
  <c r="CI295" i="157"/>
  <c r="CI190" i="157"/>
  <c r="CJ190" i="157" s="1"/>
  <c r="CI104" i="157"/>
  <c r="CJ104" i="157" s="1"/>
  <c r="I380" i="157"/>
  <c r="I292" i="157"/>
  <c r="I187" i="157"/>
  <c r="J187" i="157" s="1"/>
  <c r="GH187" i="157" s="1"/>
  <c r="I101" i="157"/>
  <c r="J101" i="157" s="1"/>
  <c r="GH101" i="157" s="1"/>
  <c r="G380" i="157"/>
  <c r="G292" i="157"/>
  <c r="G187" i="157"/>
  <c r="G101" i="157"/>
  <c r="H101" i="157" s="1"/>
  <c r="W380" i="157"/>
  <c r="W292" i="157"/>
  <c r="W187" i="157"/>
  <c r="X187" i="157" s="1"/>
  <c r="GV187" i="157" s="1"/>
  <c r="W101" i="157"/>
  <c r="X101" i="157" s="1"/>
  <c r="GV101" i="157" s="1"/>
  <c r="AS416" i="157"/>
  <c r="AS328" i="157"/>
  <c r="AS223" i="157"/>
  <c r="AT223" i="157" s="1"/>
  <c r="AS137" i="157"/>
  <c r="AT137" i="157" s="1"/>
  <c r="AY416" i="157"/>
  <c r="AY328" i="157"/>
  <c r="AY223" i="157"/>
  <c r="AZ223" i="157" s="1"/>
  <c r="AY137" i="157"/>
  <c r="AZ137" i="157" s="1"/>
  <c r="EY415" i="157"/>
  <c r="EY327" i="157"/>
  <c r="EY222" i="157"/>
  <c r="EY136" i="157"/>
  <c r="EZ136" i="157" s="1"/>
  <c r="FE415" i="157"/>
  <c r="FE327" i="157"/>
  <c r="FE222" i="157"/>
  <c r="FF222" i="157" s="1"/>
  <c r="FE136" i="157"/>
  <c r="FF136" i="157" s="1"/>
  <c r="FK415" i="157"/>
  <c r="FK327" i="157"/>
  <c r="FK222" i="157"/>
  <c r="FL222" i="157" s="1"/>
  <c r="FK136" i="157"/>
  <c r="FL136" i="157" s="1"/>
  <c r="DM413" i="157"/>
  <c r="DM325" i="157"/>
  <c r="DM220" i="157"/>
  <c r="DN220" i="157" s="1"/>
  <c r="DM134" i="157"/>
  <c r="DN134" i="157" s="1"/>
  <c r="DS413" i="157"/>
  <c r="DS325" i="157"/>
  <c r="DS220" i="157"/>
  <c r="DT220" i="157" s="1"/>
  <c r="DS134" i="157"/>
  <c r="DT134" i="157" s="1"/>
  <c r="DM411" i="157"/>
  <c r="DM323" i="157"/>
  <c r="DM218" i="157"/>
  <c r="DN218" i="157" s="1"/>
  <c r="DM132" i="157"/>
  <c r="DN132" i="157" s="1"/>
  <c r="DS411" i="157"/>
  <c r="DS323" i="157"/>
  <c r="DS218" i="157"/>
  <c r="DT218" i="157" s="1"/>
  <c r="DS132" i="157"/>
  <c r="DT132" i="157" s="1"/>
  <c r="EW410" i="157"/>
  <c r="EW322" i="157"/>
  <c r="EW217" i="157"/>
  <c r="EX217" i="157" s="1"/>
  <c r="EW131" i="157"/>
  <c r="EX131" i="157" s="1"/>
  <c r="FC410" i="157"/>
  <c r="FC322" i="157"/>
  <c r="FC217" i="157"/>
  <c r="FD217" i="157" s="1"/>
  <c r="FC131" i="157"/>
  <c r="FD131" i="157" s="1"/>
  <c r="FI407" i="157"/>
  <c r="FI319" i="157"/>
  <c r="FI214" i="157"/>
  <c r="FJ214" i="157" s="1"/>
  <c r="FI128" i="157"/>
  <c r="FJ128" i="157" s="1"/>
  <c r="EU407" i="157"/>
  <c r="EU319" i="157"/>
  <c r="EU214" i="157"/>
  <c r="EV214" i="157" s="1"/>
  <c r="EU128" i="157"/>
  <c r="EV128" i="157" s="1"/>
  <c r="DY406" i="157"/>
  <c r="DY318" i="157"/>
  <c r="DY213" i="157"/>
  <c r="DZ213" i="157" s="1"/>
  <c r="DY127" i="157"/>
  <c r="DZ127" i="157" s="1"/>
  <c r="DK406" i="157"/>
  <c r="DK318" i="157"/>
  <c r="DK213" i="157"/>
  <c r="DL213" i="157" s="1"/>
  <c r="DK127" i="157"/>
  <c r="W402" i="157"/>
  <c r="W314" i="157"/>
  <c r="W209" i="157"/>
  <c r="X209" i="157" s="1"/>
  <c r="GV209" i="157" s="1"/>
  <c r="W123" i="157"/>
  <c r="X123" i="157" s="1"/>
  <c r="GV123" i="157" s="1"/>
  <c r="DQ401" i="157"/>
  <c r="DQ313" i="157"/>
  <c r="DQ208" i="157"/>
  <c r="DR208" i="157" s="1"/>
  <c r="DQ122" i="157"/>
  <c r="DR122" i="157" s="1"/>
  <c r="DW401" i="157"/>
  <c r="DW313" i="157"/>
  <c r="DW208" i="157"/>
  <c r="DX208" i="157" s="1"/>
  <c r="DW122" i="157"/>
  <c r="DX122" i="157" s="1"/>
  <c r="EC401" i="157"/>
  <c r="EC313" i="157"/>
  <c r="EC208" i="157"/>
  <c r="ED208" i="157" s="1"/>
  <c r="EC122" i="157"/>
  <c r="ED122" i="157" s="1"/>
  <c r="CG400" i="157"/>
  <c r="CG312" i="157"/>
  <c r="CG207" i="157"/>
  <c r="CH207" i="157" s="1"/>
  <c r="CG121" i="157"/>
  <c r="CH121" i="157" s="1"/>
  <c r="CM400" i="157"/>
  <c r="CM312" i="157"/>
  <c r="CM207" i="157"/>
  <c r="CN207" i="157" s="1"/>
  <c r="CM121" i="157"/>
  <c r="CN121" i="157" s="1"/>
  <c r="CS400" i="157"/>
  <c r="CS312" i="157"/>
  <c r="CS207" i="157"/>
  <c r="CT207" i="157" s="1"/>
  <c r="CS121" i="157"/>
  <c r="CT121" i="157" s="1"/>
  <c r="I399" i="157"/>
  <c r="I311" i="157"/>
  <c r="I206" i="157"/>
  <c r="J206" i="157" s="1"/>
  <c r="GH206" i="157" s="1"/>
  <c r="I120" i="157"/>
  <c r="J120" i="157" s="1"/>
  <c r="GH120" i="157" s="1"/>
  <c r="G399" i="157"/>
  <c r="G311" i="157"/>
  <c r="G206" i="157"/>
  <c r="G120" i="157"/>
  <c r="W399" i="157"/>
  <c r="W311" i="157"/>
  <c r="W206" i="157"/>
  <c r="X206" i="157" s="1"/>
  <c r="GV206" i="157" s="1"/>
  <c r="W120" i="157"/>
  <c r="X120" i="157" s="1"/>
  <c r="GV120" i="157" s="1"/>
  <c r="CA398" i="157"/>
  <c r="CA310" i="157"/>
  <c r="CA205" i="157"/>
  <c r="CB205" i="157" s="1"/>
  <c r="CA119" i="157"/>
  <c r="CB119" i="157" s="1"/>
  <c r="CO398" i="157"/>
  <c r="CO310" i="157"/>
  <c r="CO205" i="157"/>
  <c r="CP205" i="157" s="1"/>
  <c r="CO119" i="157"/>
  <c r="CP119" i="157" s="1"/>
  <c r="AS396" i="157"/>
  <c r="AS308" i="157"/>
  <c r="AS203" i="157"/>
  <c r="AT203" i="157" s="1"/>
  <c r="AS117" i="157"/>
  <c r="AT117" i="157" s="1"/>
  <c r="AY396" i="157"/>
  <c r="AY308" i="157"/>
  <c r="AY203" i="157"/>
  <c r="AZ203" i="157" s="1"/>
  <c r="AY117" i="157"/>
  <c r="AZ117" i="157" s="1"/>
  <c r="Q396" i="157"/>
  <c r="Q308" i="157"/>
  <c r="Q203" i="157"/>
  <c r="R203" i="157" s="1"/>
  <c r="GP203" i="157" s="1"/>
  <c r="Q117" i="157"/>
  <c r="R117" i="157" s="1"/>
  <c r="GP117" i="157" s="1"/>
  <c r="O396" i="157"/>
  <c r="O308" i="157"/>
  <c r="O203" i="157"/>
  <c r="P203" i="157" s="1"/>
  <c r="GN203" i="157" s="1"/>
  <c r="O117" i="157"/>
  <c r="P117" i="157" s="1"/>
  <c r="GN117" i="157" s="1"/>
  <c r="S396" i="157"/>
  <c r="S308" i="157"/>
  <c r="S203" i="157"/>
  <c r="T203" i="157" s="1"/>
  <c r="S117" i="157"/>
  <c r="T117" i="157" s="1"/>
  <c r="EC394" i="157"/>
  <c r="EC306" i="157"/>
  <c r="EC201" i="157"/>
  <c r="ED201" i="157" s="1"/>
  <c r="EC115" i="157"/>
  <c r="ED115" i="157" s="1"/>
  <c r="DQ394" i="157"/>
  <c r="DQ306" i="157"/>
  <c r="DQ201" i="157"/>
  <c r="DR201" i="157" s="1"/>
  <c r="DQ115" i="157"/>
  <c r="DR115" i="157" s="1"/>
  <c r="DW394" i="157"/>
  <c r="DW306" i="157"/>
  <c r="DW201" i="157"/>
  <c r="DX201" i="157" s="1"/>
  <c r="DW115" i="157"/>
  <c r="DX115" i="157" s="1"/>
  <c r="EC393" i="157"/>
  <c r="EC305" i="157"/>
  <c r="EC200" i="157"/>
  <c r="ED200" i="157" s="1"/>
  <c r="EC114" i="157"/>
  <c r="ED114" i="157" s="1"/>
  <c r="DQ393" i="157"/>
  <c r="DQ305" i="157"/>
  <c r="DQ200" i="157"/>
  <c r="DR200" i="157" s="1"/>
  <c r="DQ114" i="157"/>
  <c r="DR114" i="157" s="1"/>
  <c r="DW393" i="157"/>
  <c r="DW305" i="157"/>
  <c r="DW200" i="157"/>
  <c r="DX200" i="157" s="1"/>
  <c r="DW114" i="157"/>
  <c r="DX114" i="157" s="1"/>
  <c r="EC392" i="157"/>
  <c r="EC304" i="157"/>
  <c r="EC199" i="157"/>
  <c r="ED199" i="157" s="1"/>
  <c r="EC113" i="157"/>
  <c r="ED113" i="157" s="1"/>
  <c r="DQ392" i="157"/>
  <c r="DQ304" i="157"/>
  <c r="DQ199" i="157"/>
  <c r="DR199" i="157" s="1"/>
  <c r="DQ113" i="157"/>
  <c r="DR113" i="157" s="1"/>
  <c r="DW392" i="157"/>
  <c r="DW304" i="157"/>
  <c r="DW199" i="157"/>
  <c r="DX199" i="157" s="1"/>
  <c r="DW113" i="157"/>
  <c r="DX113" i="157" s="1"/>
  <c r="CC391" i="157"/>
  <c r="CC303" i="157"/>
  <c r="CC198" i="157"/>
  <c r="CD198" i="157" s="1"/>
  <c r="CC112" i="157"/>
  <c r="CD112" i="157" s="1"/>
  <c r="CI391" i="157"/>
  <c r="CI303" i="157"/>
  <c r="CI198" i="157"/>
  <c r="CJ198" i="157" s="1"/>
  <c r="CI112" i="157"/>
  <c r="CJ112" i="157" s="1"/>
  <c r="BI390" i="157"/>
  <c r="BI302" i="157"/>
  <c r="BI197" i="157"/>
  <c r="BJ197" i="157" s="1"/>
  <c r="BI111" i="157"/>
  <c r="BJ111" i="157" s="1"/>
  <c r="AW390" i="157"/>
  <c r="AW302" i="157"/>
  <c r="AW197" i="157"/>
  <c r="AX197" i="157" s="1"/>
  <c r="AW111" i="157"/>
  <c r="AX111" i="157" s="1"/>
  <c r="BC390" i="157"/>
  <c r="BC302" i="157"/>
  <c r="BC197" i="157"/>
  <c r="BD197" i="157" s="1"/>
  <c r="BC111" i="157"/>
  <c r="BD111" i="157" s="1"/>
  <c r="CC385" i="157"/>
  <c r="CC297" i="157"/>
  <c r="CC192" i="157"/>
  <c r="CD192" i="157" s="1"/>
  <c r="CC106" i="157"/>
  <c r="CD106" i="157" s="1"/>
  <c r="CI385" i="157"/>
  <c r="CI297" i="157"/>
  <c r="CI192" i="157"/>
  <c r="CJ192" i="157" s="1"/>
  <c r="CI106" i="157"/>
  <c r="CJ106" i="157" s="1"/>
  <c r="CC381" i="157"/>
  <c r="CC293" i="157"/>
  <c r="CC188" i="157"/>
  <c r="CD188" i="157" s="1"/>
  <c r="CC102" i="157"/>
  <c r="CD102" i="157" s="1"/>
  <c r="CI381" i="157"/>
  <c r="CI293" i="157"/>
  <c r="CI188" i="157"/>
  <c r="CJ188" i="157" s="1"/>
  <c r="CI102" i="157"/>
  <c r="CJ102" i="157" s="1"/>
  <c r="EC379" i="157"/>
  <c r="EC291" i="157"/>
  <c r="EC186" i="157"/>
  <c r="ED186" i="157" s="1"/>
  <c r="EC100" i="157"/>
  <c r="ED100" i="157" s="1"/>
  <c r="DQ379" i="157"/>
  <c r="DQ291" i="157"/>
  <c r="DQ186" i="157"/>
  <c r="DR186" i="157" s="1"/>
  <c r="DQ100" i="157"/>
  <c r="DR100" i="157" s="1"/>
  <c r="DW379" i="157"/>
  <c r="DW291" i="157"/>
  <c r="DW186" i="157"/>
  <c r="DX186" i="157" s="1"/>
  <c r="DW100" i="157"/>
  <c r="DX100" i="157" s="1"/>
  <c r="EC377" i="157"/>
  <c r="EC289" i="157"/>
  <c r="EC184" i="157"/>
  <c r="EC98" i="157"/>
  <c r="ED98" i="157" s="1"/>
  <c r="DQ377" i="157"/>
  <c r="DQ289" i="157"/>
  <c r="DQ184" i="157"/>
  <c r="DQ98" i="157"/>
  <c r="DR98" i="157" s="1"/>
  <c r="DW377" i="157"/>
  <c r="DW289" i="157"/>
  <c r="DW184" i="157"/>
  <c r="DW98" i="157"/>
  <c r="DX98" i="157" s="1"/>
  <c r="U415" i="157"/>
  <c r="U327" i="157"/>
  <c r="U222" i="157"/>
  <c r="V222" i="157" s="1"/>
  <c r="U136" i="157"/>
  <c r="V136" i="157" s="1"/>
  <c r="DQ414" i="157"/>
  <c r="DQ326" i="157"/>
  <c r="DQ221" i="157"/>
  <c r="DR221" i="157" s="1"/>
  <c r="DQ135" i="157"/>
  <c r="DR135" i="157" s="1"/>
  <c r="DW414" i="157"/>
  <c r="DW326" i="157"/>
  <c r="DW221" i="157"/>
  <c r="DX221" i="157" s="1"/>
  <c r="DW135" i="157"/>
  <c r="DX135" i="157" s="1"/>
  <c r="EC414" i="157"/>
  <c r="EC326" i="157"/>
  <c r="EC221" i="157"/>
  <c r="ED221" i="157" s="1"/>
  <c r="EC135" i="157"/>
  <c r="ED135" i="157" s="1"/>
  <c r="AU413" i="157"/>
  <c r="AU325" i="157"/>
  <c r="AU220" i="157"/>
  <c r="AU134" i="157"/>
  <c r="AV134" i="157" s="1"/>
  <c r="BA413" i="157"/>
  <c r="BA325" i="157"/>
  <c r="BA220" i="157"/>
  <c r="BB220" i="157" s="1"/>
  <c r="BA134" i="157"/>
  <c r="BB134" i="157" s="1"/>
  <c r="BG413" i="157"/>
  <c r="BG325" i="157"/>
  <c r="BG220" i="157"/>
  <c r="BH220" i="157" s="1"/>
  <c r="BG134" i="157"/>
  <c r="BH134" i="157" s="1"/>
  <c r="M413" i="157"/>
  <c r="M325" i="157"/>
  <c r="M220" i="157"/>
  <c r="N220" i="157" s="1"/>
  <c r="M134" i="157"/>
  <c r="N134" i="157" s="1"/>
  <c r="U413" i="157"/>
  <c r="U325" i="157"/>
  <c r="U220" i="157"/>
  <c r="V220" i="157" s="1"/>
  <c r="U134" i="157"/>
  <c r="V134" i="157" s="1"/>
  <c r="Y413" i="157"/>
  <c r="Y325" i="157"/>
  <c r="Y220" i="157"/>
  <c r="Z220" i="157" s="1"/>
  <c r="Y134" i="157"/>
  <c r="Z134" i="157" s="1"/>
  <c r="DO412" i="157"/>
  <c r="DO324" i="157"/>
  <c r="DO219" i="157"/>
  <c r="DO133" i="157"/>
  <c r="DP133" i="157" s="1"/>
  <c r="DU412" i="157"/>
  <c r="DU324" i="157"/>
  <c r="DU219" i="157"/>
  <c r="DV219" i="157" s="1"/>
  <c r="DU133" i="157"/>
  <c r="DV133" i="157" s="1"/>
  <c r="EA412" i="157"/>
  <c r="EA324" i="157"/>
  <c r="EA219" i="157"/>
  <c r="EB219" i="157" s="1"/>
  <c r="EA133" i="157"/>
  <c r="EB133" i="157" s="1"/>
  <c r="AS411" i="157"/>
  <c r="AS323" i="157"/>
  <c r="AS218" i="157"/>
  <c r="AT218" i="157" s="1"/>
  <c r="AS132" i="157"/>
  <c r="AT132" i="157" s="1"/>
  <c r="AY411" i="157"/>
  <c r="AY323" i="157"/>
  <c r="AY218" i="157"/>
  <c r="AZ218" i="157" s="1"/>
  <c r="AY132" i="157"/>
  <c r="AZ132" i="157" s="1"/>
  <c r="Q411" i="157"/>
  <c r="Q323" i="157"/>
  <c r="Q218" i="157"/>
  <c r="R218" i="157" s="1"/>
  <c r="GP218" i="157" s="1"/>
  <c r="Q132" i="157"/>
  <c r="R132" i="157" s="1"/>
  <c r="GP132" i="157" s="1"/>
  <c r="O411" i="157"/>
  <c r="O323" i="157"/>
  <c r="O218" i="157"/>
  <c r="P218" i="157" s="1"/>
  <c r="GN218" i="157" s="1"/>
  <c r="O132" i="157"/>
  <c r="P132" i="157" s="1"/>
  <c r="GN132" i="157" s="1"/>
  <c r="S411" i="157"/>
  <c r="S323" i="157"/>
  <c r="S218" i="157"/>
  <c r="T218" i="157" s="1"/>
  <c r="S132" i="157"/>
  <c r="T132" i="157" s="1"/>
  <c r="CA410" i="157"/>
  <c r="CA322" i="157"/>
  <c r="CA217" i="157"/>
  <c r="CA131" i="157"/>
  <c r="CO410" i="157"/>
  <c r="CO322" i="157"/>
  <c r="CO217" i="157"/>
  <c r="CP217" i="157" s="1"/>
  <c r="CO131" i="157"/>
  <c r="CP131" i="157" s="1"/>
  <c r="DK409" i="157"/>
  <c r="DK321" i="157"/>
  <c r="DK216" i="157"/>
  <c r="DK130" i="157"/>
  <c r="DL130" i="157" s="1"/>
  <c r="DY409" i="157"/>
  <c r="DY321" i="157"/>
  <c r="DY216" i="157"/>
  <c r="DZ216" i="157" s="1"/>
  <c r="DY130" i="157"/>
  <c r="DZ130" i="157" s="1"/>
  <c r="U407" i="157"/>
  <c r="U319" i="157"/>
  <c r="U214" i="157"/>
  <c r="V214" i="157" s="1"/>
  <c r="GT214" i="157" s="1"/>
  <c r="U128" i="157"/>
  <c r="V128" i="157" s="1"/>
  <c r="GT128" i="157" s="1"/>
  <c r="Y407" i="157"/>
  <c r="Y319" i="157"/>
  <c r="Y214" i="157"/>
  <c r="Z214" i="157" s="1"/>
  <c r="Y128" i="157"/>
  <c r="Z128" i="157" s="1"/>
  <c r="FE406" i="157"/>
  <c r="FE318" i="157"/>
  <c r="FE213" i="157"/>
  <c r="FF213" i="157" s="1"/>
  <c r="FE127" i="157"/>
  <c r="FF127" i="157" s="1"/>
  <c r="FK406" i="157"/>
  <c r="FK318" i="157"/>
  <c r="FK213" i="157"/>
  <c r="FL213" i="157" s="1"/>
  <c r="FK127" i="157"/>
  <c r="FL127" i="157" s="1"/>
  <c r="EY406" i="157"/>
  <c r="EY318" i="157"/>
  <c r="EY213" i="157"/>
  <c r="EY127" i="157"/>
  <c r="EZ127" i="157" s="1"/>
  <c r="O403" i="157"/>
  <c r="O315" i="157"/>
  <c r="O210" i="157"/>
  <c r="P210" i="157" s="1"/>
  <c r="GN210" i="157" s="1"/>
  <c r="O124" i="157"/>
  <c r="P124" i="157" s="1"/>
  <c r="GN124" i="157" s="1"/>
  <c r="Y403" i="157"/>
  <c r="Y315" i="157"/>
  <c r="Y210" i="157"/>
  <c r="Z210" i="157" s="1"/>
  <c r="GX210" i="157" s="1"/>
  <c r="Y124" i="157"/>
  <c r="Z124" i="157" s="1"/>
  <c r="GX124" i="157" s="1"/>
  <c r="K403" i="157"/>
  <c r="K315" i="157"/>
  <c r="K210" i="157"/>
  <c r="GJ210" i="157" s="1"/>
  <c r="K124" i="157"/>
  <c r="L124" i="157" s="1"/>
  <c r="GJ124" i="157" s="1"/>
  <c r="EW401" i="157"/>
  <c r="EW313" i="157"/>
  <c r="EW208" i="157"/>
  <c r="EX208" i="157" s="1"/>
  <c r="EW122" i="157"/>
  <c r="EX122" i="157" s="1"/>
  <c r="FC401" i="157"/>
  <c r="FC313" i="157"/>
  <c r="FC208" i="157"/>
  <c r="FD208" i="157" s="1"/>
  <c r="FC122" i="157"/>
  <c r="FD122" i="157" s="1"/>
  <c r="EY401" i="157"/>
  <c r="EY313" i="157"/>
  <c r="EY208" i="157"/>
  <c r="EY122" i="157"/>
  <c r="EZ122" i="157" s="1"/>
  <c r="Q401" i="157"/>
  <c r="Q313" i="157"/>
  <c r="Q208" i="157"/>
  <c r="R208" i="157" s="1"/>
  <c r="Q122" i="157"/>
  <c r="R122" i="157" s="1"/>
  <c r="O401" i="157"/>
  <c r="O313" i="157"/>
  <c r="O208" i="157"/>
  <c r="P208" i="157" s="1"/>
  <c r="O122" i="157"/>
  <c r="P122" i="157" s="1"/>
  <c r="DM400" i="157"/>
  <c r="DM312" i="157"/>
  <c r="DM207" i="157"/>
  <c r="DN207" i="157" s="1"/>
  <c r="DM121" i="157"/>
  <c r="DN121" i="157" s="1"/>
  <c r="DS400" i="157"/>
  <c r="DS312" i="157"/>
  <c r="DS207" i="157"/>
  <c r="DT207" i="157" s="1"/>
  <c r="DS121" i="157"/>
  <c r="DT121" i="157" s="1"/>
  <c r="DQ398" i="157"/>
  <c r="DQ310" i="157"/>
  <c r="DQ205" i="157"/>
  <c r="DR205" i="157" s="1"/>
  <c r="DQ119" i="157"/>
  <c r="DR119" i="157" s="1"/>
  <c r="EC398" i="157"/>
  <c r="EC310" i="157"/>
  <c r="EC205" i="157"/>
  <c r="ED205" i="157" s="1"/>
  <c r="EC119" i="157"/>
  <c r="ED119" i="157" s="1"/>
  <c r="DK398" i="157"/>
  <c r="DK310" i="157"/>
  <c r="DK205" i="157"/>
  <c r="DK119" i="157"/>
  <c r="DL119" i="157" s="1"/>
  <c r="FA394" i="157"/>
  <c r="FA306" i="157"/>
  <c r="FA201" i="157"/>
  <c r="FB201" i="157" s="1"/>
  <c r="FA115" i="157"/>
  <c r="FB115" i="157" s="1"/>
  <c r="FG394" i="157"/>
  <c r="FG306" i="157"/>
  <c r="FG201" i="157"/>
  <c r="FH201" i="157" s="1"/>
  <c r="FG115" i="157"/>
  <c r="FH115" i="157" s="1"/>
  <c r="FM394" i="157"/>
  <c r="FM306" i="157"/>
  <c r="FM201" i="157"/>
  <c r="FN201" i="157" s="1"/>
  <c r="FM115" i="157"/>
  <c r="FN115" i="157" s="1"/>
  <c r="FA393" i="157"/>
  <c r="FA305" i="157"/>
  <c r="FA200" i="157"/>
  <c r="FB200" i="157" s="1"/>
  <c r="FA114" i="157"/>
  <c r="FB114" i="157" s="1"/>
  <c r="FG393" i="157"/>
  <c r="FG305" i="157"/>
  <c r="FG200" i="157"/>
  <c r="FH200" i="157" s="1"/>
  <c r="FG114" i="157"/>
  <c r="FH114" i="157" s="1"/>
  <c r="FM393" i="157"/>
  <c r="FM305" i="157"/>
  <c r="FM200" i="157"/>
  <c r="FN200" i="157" s="1"/>
  <c r="FM114" i="157"/>
  <c r="FN114" i="157" s="1"/>
  <c r="FA392" i="157"/>
  <c r="FA304" i="157"/>
  <c r="FA199" i="157"/>
  <c r="FB199" i="157" s="1"/>
  <c r="FA113" i="157"/>
  <c r="FB113" i="157" s="1"/>
  <c r="FG392" i="157"/>
  <c r="FG304" i="157"/>
  <c r="FG199" i="157"/>
  <c r="FH199" i="157" s="1"/>
  <c r="FG113" i="157"/>
  <c r="FH113" i="157" s="1"/>
  <c r="FM392" i="157"/>
  <c r="FM304" i="157"/>
  <c r="FM199" i="157"/>
  <c r="FN199" i="157" s="1"/>
  <c r="FM113" i="157"/>
  <c r="FN113" i="157" s="1"/>
  <c r="DM391" i="157"/>
  <c r="DM303" i="157"/>
  <c r="DM198" i="157"/>
  <c r="DN198" i="157" s="1"/>
  <c r="DM112" i="157"/>
  <c r="DN112" i="157" s="1"/>
  <c r="DS391" i="157"/>
  <c r="DS303" i="157"/>
  <c r="DS198" i="157"/>
  <c r="DT198" i="157" s="1"/>
  <c r="DS112" i="157"/>
  <c r="DT112" i="157" s="1"/>
  <c r="CG390" i="157"/>
  <c r="CG302" i="157"/>
  <c r="CG197" i="157"/>
  <c r="CH197" i="157" s="1"/>
  <c r="CG111" i="157"/>
  <c r="CH111" i="157" s="1"/>
  <c r="CM390" i="157"/>
  <c r="CM302" i="157"/>
  <c r="CM197" i="157"/>
  <c r="CN197" i="157" s="1"/>
  <c r="CM111" i="157"/>
  <c r="CN111" i="157" s="1"/>
  <c r="CS390" i="157"/>
  <c r="CS302" i="157"/>
  <c r="CS197" i="157"/>
  <c r="CT197" i="157" s="1"/>
  <c r="CS111" i="157"/>
  <c r="CT111" i="157" s="1"/>
  <c r="DM385" i="157"/>
  <c r="DM297" i="157"/>
  <c r="DM192" i="157"/>
  <c r="DN192" i="157" s="1"/>
  <c r="DM106" i="157"/>
  <c r="DN106" i="157" s="1"/>
  <c r="DS385" i="157"/>
  <c r="DS297" i="157"/>
  <c r="DS192" i="157"/>
  <c r="DT192" i="157" s="1"/>
  <c r="DS106" i="157"/>
  <c r="DT106" i="157" s="1"/>
  <c r="EW384" i="157"/>
  <c r="EW296" i="157"/>
  <c r="EW191" i="157"/>
  <c r="EX191" i="157" s="1"/>
  <c r="EW105" i="157"/>
  <c r="EX105" i="157" s="1"/>
  <c r="FC384" i="157"/>
  <c r="FC296" i="157"/>
  <c r="FC191" i="157"/>
  <c r="FD191" i="157" s="1"/>
  <c r="FC105" i="157"/>
  <c r="FD105" i="157" s="1"/>
  <c r="DM383" i="157"/>
  <c r="DM295" i="157"/>
  <c r="DM190" i="157"/>
  <c r="DN190" i="157" s="1"/>
  <c r="DM104" i="157"/>
  <c r="DN104" i="157" s="1"/>
  <c r="DS383" i="157"/>
  <c r="DS295" i="157"/>
  <c r="DS190" i="157"/>
  <c r="DT190" i="157" s="1"/>
  <c r="DS104" i="157"/>
  <c r="DT104" i="157" s="1"/>
  <c r="DM381" i="157"/>
  <c r="DM293" i="157"/>
  <c r="DM188" i="157"/>
  <c r="DN188" i="157" s="1"/>
  <c r="DM102" i="157"/>
  <c r="DN102" i="157" s="1"/>
  <c r="DS381" i="157"/>
  <c r="DS293" i="157"/>
  <c r="DS188" i="157"/>
  <c r="DT188" i="157" s="1"/>
  <c r="DS102" i="157"/>
  <c r="DT102" i="157" s="1"/>
  <c r="FA379" i="157"/>
  <c r="FA291" i="157"/>
  <c r="FA186" i="157"/>
  <c r="FB186" i="157" s="1"/>
  <c r="FA100" i="157"/>
  <c r="FB100" i="157" s="1"/>
  <c r="FV14" i="157"/>
  <c r="FW14" i="157" s="1"/>
  <c r="EU379" i="157"/>
  <c r="EU291" i="157"/>
  <c r="EU186" i="157"/>
  <c r="EV186" i="157" s="1"/>
  <c r="EU100" i="157"/>
  <c r="EV100" i="157" s="1"/>
  <c r="U379" i="157"/>
  <c r="U291" i="157"/>
  <c r="U186" i="157"/>
  <c r="V186" i="157" s="1"/>
  <c r="U100" i="157"/>
  <c r="V100" i="157" s="1"/>
  <c r="AW378" i="157"/>
  <c r="AW290" i="157"/>
  <c r="AW185" i="157"/>
  <c r="AX185" i="157" s="1"/>
  <c r="AW99" i="157"/>
  <c r="AX99" i="157" s="1"/>
  <c r="BC378" i="157"/>
  <c r="BC290" i="157"/>
  <c r="BC185" i="157"/>
  <c r="BD185" i="157" s="1"/>
  <c r="BC99" i="157"/>
  <c r="BD99" i="157" s="1"/>
  <c r="BI378" i="157"/>
  <c r="BI290" i="157"/>
  <c r="BI185" i="157"/>
  <c r="BJ185" i="157" s="1"/>
  <c r="BI99" i="157"/>
  <c r="BJ99" i="157" s="1"/>
  <c r="FA377" i="157"/>
  <c r="FA289" i="157"/>
  <c r="FA184" i="157"/>
  <c r="FA98" i="157"/>
  <c r="FB98" i="157" s="1"/>
  <c r="FG377" i="157"/>
  <c r="FG289" i="157"/>
  <c r="FG184" i="157"/>
  <c r="FG98" i="157"/>
  <c r="FH98" i="157" s="1"/>
  <c r="FM377" i="157"/>
  <c r="FM289" i="157"/>
  <c r="FM184" i="157"/>
  <c r="FM98" i="157"/>
  <c r="FN98" i="157" s="1"/>
  <c r="EY381" i="157"/>
  <c r="EY293" i="157"/>
  <c r="EY188" i="157"/>
  <c r="EY102" i="157"/>
  <c r="EZ102" i="157" s="1"/>
  <c r="FE381" i="157"/>
  <c r="FE293" i="157"/>
  <c r="FE188" i="157"/>
  <c r="FF188" i="157" s="1"/>
  <c r="FE102" i="157"/>
  <c r="FF102" i="157" s="1"/>
  <c r="FK381" i="157"/>
  <c r="FK293" i="157"/>
  <c r="FK188" i="157"/>
  <c r="FL188" i="157" s="1"/>
  <c r="FK102" i="157"/>
  <c r="FL102" i="157" s="1"/>
  <c r="AQ379" i="157"/>
  <c r="AQ291" i="157"/>
  <c r="AQ186" i="157"/>
  <c r="AQ100" i="157"/>
  <c r="AR100" i="157" s="1"/>
  <c r="BE379" i="157"/>
  <c r="BE291" i="157"/>
  <c r="BE186" i="157"/>
  <c r="BF186" i="157" s="1"/>
  <c r="BE100" i="157"/>
  <c r="BF100" i="157" s="1"/>
  <c r="BI377" i="157"/>
  <c r="BI289" i="157"/>
  <c r="BI184" i="157"/>
  <c r="BI98" i="157"/>
  <c r="BJ98" i="157" s="1"/>
  <c r="AW377" i="157"/>
  <c r="AW289" i="157"/>
  <c r="AW184" i="157"/>
  <c r="AW98" i="157"/>
  <c r="AX98" i="157" s="1"/>
  <c r="BK16" i="157"/>
  <c r="BL16" i="157" s="1"/>
  <c r="BN16" i="157" s="1"/>
  <c r="BQ16" i="157" s="1"/>
  <c r="EE13" i="157"/>
  <c r="EF13" i="157" s="1"/>
  <c r="EH13" i="157" s="1"/>
  <c r="EK13" i="157" s="1"/>
  <c r="CU33" i="157"/>
  <c r="CV33" i="157" s="1"/>
  <c r="CX33" i="157" s="1"/>
  <c r="DA33" i="157" s="1"/>
  <c r="AA14" i="157"/>
  <c r="BK14" i="157"/>
  <c r="BL14" i="157" s="1"/>
  <c r="BN14" i="157" s="1"/>
  <c r="BQ14" i="157" s="1"/>
  <c r="BE406" i="157"/>
  <c r="BE318" i="157"/>
  <c r="BE213" i="157"/>
  <c r="BF213" i="157" s="1"/>
  <c r="BE127" i="157"/>
  <c r="BF127" i="157" s="1"/>
  <c r="AQ406" i="157"/>
  <c r="AQ318" i="157"/>
  <c r="AQ213" i="157"/>
  <c r="AQ127" i="157"/>
  <c r="AR127" i="157" s="1"/>
  <c r="BE401" i="157"/>
  <c r="BE313" i="157"/>
  <c r="BE208" i="157"/>
  <c r="BF208" i="157" s="1"/>
  <c r="BE122" i="157"/>
  <c r="BF122" i="157" s="1"/>
  <c r="AQ401" i="157"/>
  <c r="AQ313" i="157"/>
  <c r="AQ208" i="157"/>
  <c r="AQ122" i="157"/>
  <c r="AR122" i="157" s="1"/>
  <c r="FI400" i="157"/>
  <c r="FI312" i="157"/>
  <c r="FI207" i="157"/>
  <c r="FJ207" i="157" s="1"/>
  <c r="FI121" i="157"/>
  <c r="FJ121" i="157" s="1"/>
  <c r="EW400" i="157"/>
  <c r="EW312" i="157"/>
  <c r="EW207" i="157"/>
  <c r="EX207" i="157" s="1"/>
  <c r="EW121" i="157"/>
  <c r="EX121" i="157" s="1"/>
  <c r="FC400" i="157"/>
  <c r="FC312" i="157"/>
  <c r="FC207" i="157"/>
  <c r="FD207" i="157" s="1"/>
  <c r="FC121" i="157"/>
  <c r="FD121" i="157" s="1"/>
  <c r="I400" i="157"/>
  <c r="I312" i="157"/>
  <c r="I207" i="157"/>
  <c r="J207" i="157" s="1"/>
  <c r="I121" i="157"/>
  <c r="J121" i="157" s="1"/>
  <c r="G400" i="157"/>
  <c r="G312" i="157"/>
  <c r="G207" i="157"/>
  <c r="G121" i="157"/>
  <c r="H121" i="157" s="1"/>
  <c r="BA394" i="157"/>
  <c r="BA306" i="157"/>
  <c r="BA201" i="157"/>
  <c r="BB201" i="157" s="1"/>
  <c r="BA115" i="157"/>
  <c r="BB115" i="157" s="1"/>
  <c r="BG394" i="157"/>
  <c r="BG306" i="157"/>
  <c r="BG201" i="157"/>
  <c r="BH201" i="157" s="1"/>
  <c r="BG115" i="157"/>
  <c r="BH115" i="157" s="1"/>
  <c r="AU394" i="157"/>
  <c r="AU306" i="157"/>
  <c r="AU201" i="157"/>
  <c r="AU115" i="157"/>
  <c r="AV115" i="157" s="1"/>
  <c r="BA393" i="157"/>
  <c r="BA305" i="157"/>
  <c r="BA200" i="157"/>
  <c r="BB200" i="157" s="1"/>
  <c r="BA114" i="157"/>
  <c r="BB114" i="157" s="1"/>
  <c r="BG393" i="157"/>
  <c r="BG305" i="157"/>
  <c r="BG200" i="157"/>
  <c r="BH200" i="157" s="1"/>
  <c r="BG114" i="157"/>
  <c r="BH114" i="157" s="1"/>
  <c r="AU393" i="157"/>
  <c r="AU305" i="157"/>
  <c r="AU200" i="157"/>
  <c r="AU114" i="157"/>
  <c r="AV114" i="157" s="1"/>
  <c r="BA392" i="157"/>
  <c r="BA304" i="157"/>
  <c r="BA199" i="157"/>
  <c r="BB199" i="157" s="1"/>
  <c r="BA113" i="157"/>
  <c r="BB113" i="157" s="1"/>
  <c r="BG392" i="157"/>
  <c r="BG304" i="157"/>
  <c r="BG199" i="157"/>
  <c r="BH199" i="157" s="1"/>
  <c r="BG113" i="157"/>
  <c r="BH113" i="157" s="1"/>
  <c r="AU392" i="157"/>
  <c r="AU304" i="157"/>
  <c r="AU199" i="157"/>
  <c r="AU113" i="157"/>
  <c r="AV113" i="157" s="1"/>
  <c r="FI391" i="157"/>
  <c r="FI303" i="157"/>
  <c r="FI198" i="157"/>
  <c r="FJ198" i="157" s="1"/>
  <c r="FI112" i="157"/>
  <c r="FJ112" i="157" s="1"/>
  <c r="EU391" i="157"/>
  <c r="EU303" i="157"/>
  <c r="EU198" i="157"/>
  <c r="EV198" i="157" s="1"/>
  <c r="EU112" i="157"/>
  <c r="DU390" i="157"/>
  <c r="DU302" i="157"/>
  <c r="DU197" i="157"/>
  <c r="DV197" i="157" s="1"/>
  <c r="DU111" i="157"/>
  <c r="DV111" i="157" s="1"/>
  <c r="EA390" i="157"/>
  <c r="EA302" i="157"/>
  <c r="EA197" i="157"/>
  <c r="EB197" i="157" s="1"/>
  <c r="EA111" i="157"/>
  <c r="EB111" i="157" s="1"/>
  <c r="DO390" i="157"/>
  <c r="DO302" i="157"/>
  <c r="DO197" i="157"/>
  <c r="DO111" i="157"/>
  <c r="DP111" i="157" s="1"/>
  <c r="Y388" i="157"/>
  <c r="Y300" i="157"/>
  <c r="Y195" i="157"/>
  <c r="Z195" i="157" s="1"/>
  <c r="GX195" i="157" s="1"/>
  <c r="Y109" i="157"/>
  <c r="Z109" i="157" s="1"/>
  <c r="GX109" i="157" s="1"/>
  <c r="G388" i="157"/>
  <c r="G300" i="157"/>
  <c r="G195" i="157"/>
  <c r="H195" i="157" s="1"/>
  <c r="G109" i="157"/>
  <c r="FA385" i="157"/>
  <c r="FA297" i="157"/>
  <c r="FA192" i="157"/>
  <c r="FB192" i="157" s="1"/>
  <c r="FA106" i="157"/>
  <c r="FB106" i="157" s="1"/>
  <c r="FG385" i="157"/>
  <c r="FG297" i="157"/>
  <c r="FG192" i="157"/>
  <c r="FH192" i="157" s="1"/>
  <c r="FG106" i="157"/>
  <c r="FH106" i="157" s="1"/>
  <c r="FM385" i="157"/>
  <c r="FM297" i="157"/>
  <c r="FM192" i="157"/>
  <c r="FN192" i="157" s="1"/>
  <c r="FM106" i="157"/>
  <c r="FN106" i="157" s="1"/>
  <c r="AW384" i="157"/>
  <c r="AW296" i="157"/>
  <c r="AW191" i="157"/>
  <c r="AX191" i="157" s="1"/>
  <c r="AW105" i="157"/>
  <c r="AX105" i="157" s="1"/>
  <c r="BC384" i="157"/>
  <c r="BC296" i="157"/>
  <c r="BC191" i="157"/>
  <c r="BD191" i="157" s="1"/>
  <c r="BC105" i="157"/>
  <c r="BD105" i="157" s="1"/>
  <c r="BI384" i="157"/>
  <c r="BI296" i="157"/>
  <c r="BI191" i="157"/>
  <c r="BJ191" i="157" s="1"/>
  <c r="BI105" i="157"/>
  <c r="BJ105" i="157" s="1"/>
  <c r="FA383" i="157"/>
  <c r="FA295" i="157"/>
  <c r="FA190" i="157"/>
  <c r="FB190" i="157" s="1"/>
  <c r="FA104" i="157"/>
  <c r="FB104" i="157" s="1"/>
  <c r="FG383" i="157"/>
  <c r="FG295" i="157"/>
  <c r="FG190" i="157"/>
  <c r="FH190" i="157" s="1"/>
  <c r="FG104" i="157"/>
  <c r="FH104" i="157" s="1"/>
  <c r="FM383" i="157"/>
  <c r="FM295" i="157"/>
  <c r="FM190" i="157"/>
  <c r="FN190" i="157" s="1"/>
  <c r="FM104" i="157"/>
  <c r="FN104" i="157" s="1"/>
  <c r="M381" i="157"/>
  <c r="M293" i="157"/>
  <c r="M188" i="157"/>
  <c r="N188" i="157" s="1"/>
  <c r="M102" i="157"/>
  <c r="N102" i="157" s="1"/>
  <c r="S381" i="157"/>
  <c r="S293" i="157"/>
  <c r="S188" i="157"/>
  <c r="T188" i="157" s="1"/>
  <c r="S102" i="157"/>
  <c r="T102" i="157" s="1"/>
  <c r="Q381" i="157"/>
  <c r="Q293" i="157"/>
  <c r="Q188" i="157"/>
  <c r="R188" i="157" s="1"/>
  <c r="Q102" i="157"/>
  <c r="R102" i="157" s="1"/>
  <c r="W381" i="157"/>
  <c r="W293" i="157"/>
  <c r="W188" i="157"/>
  <c r="X188" i="157" s="1"/>
  <c r="W102" i="157"/>
  <c r="X102" i="157" s="1"/>
  <c r="CA378" i="157"/>
  <c r="CA290" i="157"/>
  <c r="CA185" i="157"/>
  <c r="CA99" i="157"/>
  <c r="CB99" i="157" s="1"/>
  <c r="CO378" i="157"/>
  <c r="CO290" i="157"/>
  <c r="CO185" i="157"/>
  <c r="CP185" i="157" s="1"/>
  <c r="CO99" i="157"/>
  <c r="CP99" i="157" s="1"/>
  <c r="CO415" i="157"/>
  <c r="CO327" i="157"/>
  <c r="CO222" i="157"/>
  <c r="CP222" i="157" s="1"/>
  <c r="CO136" i="157"/>
  <c r="CP136" i="157" s="1"/>
  <c r="CA415" i="157"/>
  <c r="CA327" i="157"/>
  <c r="CA222" i="157"/>
  <c r="CA136" i="157"/>
  <c r="CB136" i="157" s="1"/>
  <c r="AU414" i="157"/>
  <c r="AU326" i="157"/>
  <c r="AU221" i="157"/>
  <c r="AU135" i="157"/>
  <c r="AV135" i="157" s="1"/>
  <c r="BA414" i="157"/>
  <c r="BA326" i="157"/>
  <c r="BA221" i="157"/>
  <c r="BB221" i="157" s="1"/>
  <c r="BA135" i="157"/>
  <c r="BB135" i="157" s="1"/>
  <c r="BG414" i="157"/>
  <c r="BG326" i="157"/>
  <c r="BG221" i="157"/>
  <c r="BH221" i="157" s="1"/>
  <c r="BG135" i="157"/>
  <c r="BH135" i="157" s="1"/>
  <c r="BE412" i="157"/>
  <c r="BE324" i="157"/>
  <c r="BE219" i="157"/>
  <c r="BF219" i="157" s="1"/>
  <c r="BE133" i="157"/>
  <c r="BF133" i="157" s="1"/>
  <c r="AQ412" i="157"/>
  <c r="AQ324" i="157"/>
  <c r="AQ219" i="157"/>
  <c r="AQ133" i="157"/>
  <c r="BC408" i="157"/>
  <c r="BC320" i="157"/>
  <c r="BC215" i="157"/>
  <c r="BD215" i="157" s="1"/>
  <c r="BC129" i="157"/>
  <c r="BD129" i="157" s="1"/>
  <c r="BI408" i="157"/>
  <c r="BI320" i="157"/>
  <c r="BI215" i="157"/>
  <c r="BJ215" i="157" s="1"/>
  <c r="BI129" i="157"/>
  <c r="BJ129" i="157" s="1"/>
  <c r="AW408" i="157"/>
  <c r="AW320" i="157"/>
  <c r="AW215" i="157"/>
  <c r="AX215" i="157" s="1"/>
  <c r="AW129" i="157"/>
  <c r="AX129" i="157" s="1"/>
  <c r="CK406" i="157"/>
  <c r="CK318" i="157"/>
  <c r="CK213" i="157"/>
  <c r="CL213" i="157" s="1"/>
  <c r="CK127" i="157"/>
  <c r="CL127" i="157" s="1"/>
  <c r="CQ406" i="157"/>
  <c r="CQ318" i="157"/>
  <c r="CQ213" i="157"/>
  <c r="CR213" i="157" s="1"/>
  <c r="CQ127" i="157"/>
  <c r="CR127" i="157" s="1"/>
  <c r="CE406" i="157"/>
  <c r="CE318" i="157"/>
  <c r="CE213" i="157"/>
  <c r="CE127" i="157"/>
  <c r="CF127" i="157" s="1"/>
  <c r="CK401" i="157"/>
  <c r="CK313" i="157"/>
  <c r="CK208" i="157"/>
  <c r="CL208" i="157" s="1"/>
  <c r="CK122" i="157"/>
  <c r="CL122" i="157" s="1"/>
  <c r="CQ401" i="157"/>
  <c r="CQ313" i="157"/>
  <c r="CQ208" i="157"/>
  <c r="CR208" i="157" s="1"/>
  <c r="CQ122" i="157"/>
  <c r="CR122" i="157" s="1"/>
  <c r="CE401" i="157"/>
  <c r="CE313" i="157"/>
  <c r="CE208" i="157"/>
  <c r="CE122" i="157"/>
  <c r="CF122" i="157" s="1"/>
  <c r="BA400" i="157"/>
  <c r="BA312" i="157"/>
  <c r="BA207" i="157"/>
  <c r="BB207" i="157" s="1"/>
  <c r="BA121" i="157"/>
  <c r="BB121" i="157" s="1"/>
  <c r="BG400" i="157"/>
  <c r="BG312" i="157"/>
  <c r="BG207" i="157"/>
  <c r="BH207" i="157" s="1"/>
  <c r="BG121" i="157"/>
  <c r="BH121" i="157" s="1"/>
  <c r="AU400" i="157"/>
  <c r="AU312" i="157"/>
  <c r="AU207" i="157"/>
  <c r="AU121" i="157"/>
  <c r="AV121" i="157" s="1"/>
  <c r="BE398" i="157"/>
  <c r="BE310" i="157"/>
  <c r="BE205" i="157"/>
  <c r="BF205" i="157" s="1"/>
  <c r="BE119" i="157"/>
  <c r="BF119" i="157" s="1"/>
  <c r="AQ398" i="157"/>
  <c r="AQ310" i="157"/>
  <c r="AQ205" i="157"/>
  <c r="AR205" i="157" s="1"/>
  <c r="AQ119" i="157"/>
  <c r="DW396" i="157"/>
  <c r="DW308" i="157"/>
  <c r="DW203" i="157"/>
  <c r="DX203" i="157" s="1"/>
  <c r="DW117" i="157"/>
  <c r="DX117" i="157" s="1"/>
  <c r="EC396" i="157"/>
  <c r="EC308" i="157"/>
  <c r="EC203" i="157"/>
  <c r="ED203" i="157" s="1"/>
  <c r="EC117" i="157"/>
  <c r="ED117" i="157" s="1"/>
  <c r="DQ396" i="157"/>
  <c r="DQ308" i="157"/>
  <c r="DQ203" i="157"/>
  <c r="DR203" i="157" s="1"/>
  <c r="DQ117" i="157"/>
  <c r="DR117" i="157" s="1"/>
  <c r="CO394" i="157"/>
  <c r="CO306" i="157"/>
  <c r="CO201" i="157"/>
  <c r="CP201" i="157" s="1"/>
  <c r="CO115" i="157"/>
  <c r="CP115" i="157" s="1"/>
  <c r="CA394" i="157"/>
  <c r="CA306" i="157"/>
  <c r="CA201" i="157"/>
  <c r="CA115" i="157"/>
  <c r="CB115" i="157" s="1"/>
  <c r="CO393" i="157"/>
  <c r="CO305" i="157"/>
  <c r="CO200" i="157"/>
  <c r="CP200" i="157" s="1"/>
  <c r="CO114" i="157"/>
  <c r="CP114" i="157" s="1"/>
  <c r="CA393" i="157"/>
  <c r="CA305" i="157"/>
  <c r="CA200" i="157"/>
  <c r="CA114" i="157"/>
  <c r="CO392" i="157"/>
  <c r="CO304" i="157"/>
  <c r="CO199" i="157"/>
  <c r="CP199" i="157" s="1"/>
  <c r="CO113" i="157"/>
  <c r="CP113" i="157" s="1"/>
  <c r="CA392" i="157"/>
  <c r="CA304" i="157"/>
  <c r="CA199" i="157"/>
  <c r="CB199" i="157" s="1"/>
  <c r="CA113" i="157"/>
  <c r="CB113" i="157" s="1"/>
  <c r="BA391" i="157"/>
  <c r="BA303" i="157"/>
  <c r="BA198" i="157"/>
  <c r="BB198" i="157" s="1"/>
  <c r="BA112" i="157"/>
  <c r="BB112" i="157" s="1"/>
  <c r="BG391" i="157"/>
  <c r="BG303" i="157"/>
  <c r="BG198" i="157"/>
  <c r="BH198" i="157" s="1"/>
  <c r="BG112" i="157"/>
  <c r="BH112" i="157" s="1"/>
  <c r="AU391" i="157"/>
  <c r="AU303" i="157"/>
  <c r="AU198" i="157"/>
  <c r="AU112" i="157"/>
  <c r="AV112" i="157" s="1"/>
  <c r="FI390" i="157"/>
  <c r="FI302" i="157"/>
  <c r="FI197" i="157"/>
  <c r="FJ197" i="157" s="1"/>
  <c r="FI111" i="157"/>
  <c r="FJ111" i="157" s="1"/>
  <c r="EU390" i="157"/>
  <c r="EU302" i="157"/>
  <c r="EU197" i="157"/>
  <c r="EU111" i="157"/>
  <c r="EV111" i="157" s="1"/>
  <c r="BE389" i="157"/>
  <c r="BE301" i="157"/>
  <c r="BE196" i="157"/>
  <c r="BF196" i="157" s="1"/>
  <c r="BE110" i="157"/>
  <c r="BF110" i="157" s="1"/>
  <c r="AS389" i="157"/>
  <c r="AS301" i="157"/>
  <c r="AS196" i="157"/>
  <c r="AT196" i="157" s="1"/>
  <c r="AS110" i="157"/>
  <c r="AT110" i="157" s="1"/>
  <c r="AY389" i="157"/>
  <c r="AY301" i="157"/>
  <c r="AY196" i="157"/>
  <c r="AZ196" i="157" s="1"/>
  <c r="AY110" i="157"/>
  <c r="AZ110" i="157" s="1"/>
  <c r="BI385" i="157"/>
  <c r="BI297" i="157"/>
  <c r="BI192" i="157"/>
  <c r="BJ192" i="157" s="1"/>
  <c r="BI106" i="157"/>
  <c r="BJ106" i="157" s="1"/>
  <c r="AW385" i="157"/>
  <c r="AW297" i="157"/>
  <c r="AW192" i="157"/>
  <c r="AX192" i="157" s="1"/>
  <c r="AW106" i="157"/>
  <c r="AX106" i="157" s="1"/>
  <c r="BC385" i="157"/>
  <c r="BC297" i="157"/>
  <c r="BC192" i="157"/>
  <c r="BD192" i="157" s="1"/>
  <c r="BC106" i="157"/>
  <c r="BD106" i="157" s="1"/>
  <c r="CS384" i="157"/>
  <c r="CS296" i="157"/>
  <c r="CS191" i="157"/>
  <c r="CT191" i="157" s="1"/>
  <c r="CS105" i="157"/>
  <c r="CT105" i="157" s="1"/>
  <c r="CG384" i="157"/>
  <c r="CG296" i="157"/>
  <c r="CG191" i="157"/>
  <c r="CH191" i="157" s="1"/>
  <c r="CG105" i="157"/>
  <c r="CH105" i="157" s="1"/>
  <c r="CM384" i="157"/>
  <c r="CM296" i="157"/>
  <c r="CM191" i="157"/>
  <c r="CN191" i="157" s="1"/>
  <c r="CM105" i="157"/>
  <c r="CN105" i="157" s="1"/>
  <c r="BI383" i="157"/>
  <c r="BI295" i="157"/>
  <c r="BI190" i="157"/>
  <c r="BJ190" i="157" s="1"/>
  <c r="BI104" i="157"/>
  <c r="BJ104" i="157" s="1"/>
  <c r="AW383" i="157"/>
  <c r="AW295" i="157"/>
  <c r="AW190" i="157"/>
  <c r="AX190" i="157" s="1"/>
  <c r="AW104" i="157"/>
  <c r="AX104" i="157" s="1"/>
  <c r="BC383" i="157"/>
  <c r="BC295" i="157"/>
  <c r="BC190" i="157"/>
  <c r="BD190" i="157" s="1"/>
  <c r="BC104" i="157"/>
  <c r="BD104" i="157" s="1"/>
  <c r="BI381" i="157"/>
  <c r="BI293" i="157"/>
  <c r="BI188" i="157"/>
  <c r="BJ188" i="157" s="1"/>
  <c r="BI102" i="157"/>
  <c r="BJ102" i="157" s="1"/>
  <c r="AW381" i="157"/>
  <c r="AW293" i="157"/>
  <c r="AW188" i="157"/>
  <c r="AX188" i="157" s="1"/>
  <c r="AW102" i="157"/>
  <c r="AX102" i="157" s="1"/>
  <c r="BC381" i="157"/>
  <c r="BC293" i="157"/>
  <c r="BC188" i="157"/>
  <c r="BD188" i="157" s="1"/>
  <c r="BC102" i="157"/>
  <c r="BD102" i="157" s="1"/>
  <c r="CC379" i="157"/>
  <c r="CC291" i="157"/>
  <c r="CC186" i="157"/>
  <c r="CD186" i="157" s="1"/>
  <c r="CC100" i="157"/>
  <c r="CD100" i="157" s="1"/>
  <c r="CI379" i="157"/>
  <c r="CI291" i="157"/>
  <c r="CI186" i="157"/>
  <c r="CJ186" i="157" s="1"/>
  <c r="CI100" i="157"/>
  <c r="CJ100" i="157" s="1"/>
  <c r="DO378" i="157"/>
  <c r="DO290" i="157"/>
  <c r="DO185" i="157"/>
  <c r="DO99" i="157"/>
  <c r="DP99" i="157" s="1"/>
  <c r="DU378" i="157"/>
  <c r="DU290" i="157"/>
  <c r="DU185" i="157"/>
  <c r="DV185" i="157" s="1"/>
  <c r="DU99" i="157"/>
  <c r="DV99" i="157" s="1"/>
  <c r="EC378" i="157"/>
  <c r="EC290" i="157"/>
  <c r="EC185" i="157"/>
  <c r="ED185" i="157" s="1"/>
  <c r="EC99" i="157"/>
  <c r="ED99" i="157" s="1"/>
  <c r="CE377" i="157"/>
  <c r="CE289" i="157"/>
  <c r="CE184" i="157"/>
  <c r="CE98" i="157"/>
  <c r="CF98" i="157" s="1"/>
  <c r="CK377" i="157"/>
  <c r="CK289" i="157"/>
  <c r="CK184" i="157"/>
  <c r="CK98" i="157"/>
  <c r="CL98" i="157" s="1"/>
  <c r="CQ377" i="157"/>
  <c r="CQ289" i="157"/>
  <c r="CQ184" i="157"/>
  <c r="CQ98" i="157"/>
  <c r="CR98" i="157" s="1"/>
  <c r="Q377" i="157"/>
  <c r="Q289" i="157"/>
  <c r="Q184" i="157"/>
  <c r="Q98" i="157"/>
  <c r="R98" i="157" s="1"/>
  <c r="O377" i="157"/>
  <c r="O289" i="157"/>
  <c r="O184" i="157"/>
  <c r="O98" i="157"/>
  <c r="P98" i="157" s="1"/>
  <c r="S377" i="157"/>
  <c r="S289" i="157"/>
  <c r="S184" i="157"/>
  <c r="S98" i="157"/>
  <c r="T98" i="157" s="1"/>
  <c r="M389" i="157"/>
  <c r="M301" i="157"/>
  <c r="M196" i="157"/>
  <c r="N196" i="157" s="1"/>
  <c r="GL196" i="157" s="1"/>
  <c r="M110" i="157"/>
  <c r="N110" i="157" s="1"/>
  <c r="GL110" i="157" s="1"/>
  <c r="W389" i="157"/>
  <c r="W301" i="157"/>
  <c r="W196" i="157"/>
  <c r="X196" i="157" s="1"/>
  <c r="GV196" i="157" s="1"/>
  <c r="W110" i="157"/>
  <c r="X110" i="157" s="1"/>
  <c r="GV110" i="157" s="1"/>
  <c r="K387" i="157"/>
  <c r="K299" i="157"/>
  <c r="K194" i="157"/>
  <c r="K108" i="157"/>
  <c r="L108" i="157" s="1"/>
  <c r="Q387" i="157"/>
  <c r="Q299" i="157"/>
  <c r="Q194" i="157"/>
  <c r="Q108" i="157"/>
  <c r="R108" i="157" s="1"/>
  <c r="U387" i="157"/>
  <c r="U299" i="157"/>
  <c r="U194" i="157"/>
  <c r="U108" i="157"/>
  <c r="V108" i="157" s="1"/>
  <c r="DY384" i="157"/>
  <c r="DY296" i="157"/>
  <c r="DY191" i="157"/>
  <c r="DZ191" i="157" s="1"/>
  <c r="DY105" i="157"/>
  <c r="DZ105" i="157" s="1"/>
  <c r="DK384" i="157"/>
  <c r="DK296" i="157"/>
  <c r="DK191" i="157"/>
  <c r="DK105" i="157"/>
  <c r="CO383" i="157"/>
  <c r="CO295" i="157"/>
  <c r="CO190" i="157"/>
  <c r="CP190" i="157" s="1"/>
  <c r="CO104" i="157"/>
  <c r="CP104" i="157" s="1"/>
  <c r="CA383" i="157"/>
  <c r="CA295" i="157"/>
  <c r="CA190" i="157"/>
  <c r="CA104" i="157"/>
  <c r="CB104" i="157" s="1"/>
  <c r="M380" i="157"/>
  <c r="M292" i="157"/>
  <c r="M187" i="157"/>
  <c r="N187" i="157" s="1"/>
  <c r="GL187" i="157" s="1"/>
  <c r="M101" i="157"/>
  <c r="N101" i="157" s="1"/>
  <c r="GL101" i="157" s="1"/>
  <c r="U380" i="157"/>
  <c r="U292" i="157"/>
  <c r="U187" i="157"/>
  <c r="V187" i="157" s="1"/>
  <c r="GT187" i="157" s="1"/>
  <c r="U101" i="157"/>
  <c r="V101" i="157" s="1"/>
  <c r="GT101" i="157" s="1"/>
  <c r="BE416" i="157"/>
  <c r="BE328" i="157"/>
  <c r="BE223" i="157"/>
  <c r="BF223" i="157" s="1"/>
  <c r="BE137" i="157"/>
  <c r="BF137" i="157" s="1"/>
  <c r="AQ416" i="157"/>
  <c r="AQ328" i="157"/>
  <c r="AQ223" i="157"/>
  <c r="AQ137" i="157"/>
  <c r="FI415" i="157"/>
  <c r="FI327" i="157"/>
  <c r="FI222" i="157"/>
  <c r="FJ222" i="157" s="1"/>
  <c r="FI136" i="157"/>
  <c r="FJ136" i="157" s="1"/>
  <c r="EW415" i="157"/>
  <c r="EW327" i="157"/>
  <c r="EW222" i="157"/>
  <c r="EX222" i="157" s="1"/>
  <c r="EW136" i="157"/>
  <c r="EX136" i="157" s="1"/>
  <c r="FC415" i="157"/>
  <c r="FC327" i="157"/>
  <c r="FC222" i="157"/>
  <c r="FD222" i="157" s="1"/>
  <c r="FC136" i="157"/>
  <c r="FD136" i="157" s="1"/>
  <c r="DK413" i="157"/>
  <c r="DK325" i="157"/>
  <c r="DK220" i="157"/>
  <c r="DK134" i="157"/>
  <c r="DL134" i="157" s="1"/>
  <c r="DY413" i="157"/>
  <c r="DY325" i="157"/>
  <c r="DY220" i="157"/>
  <c r="DZ220" i="157" s="1"/>
  <c r="DY134" i="157"/>
  <c r="DZ134" i="157" s="1"/>
  <c r="DK411" i="157"/>
  <c r="DK323" i="157"/>
  <c r="DK218" i="157"/>
  <c r="DK132" i="157"/>
  <c r="DY411" i="157"/>
  <c r="DY323" i="157"/>
  <c r="DY218" i="157"/>
  <c r="DZ218" i="157" s="1"/>
  <c r="DY132" i="157"/>
  <c r="DZ132" i="157" s="1"/>
  <c r="EU410" i="157"/>
  <c r="EU322" i="157"/>
  <c r="EU217" i="157"/>
  <c r="EV217" i="157" s="1"/>
  <c r="EU131" i="157"/>
  <c r="FI410" i="157"/>
  <c r="FI322" i="157"/>
  <c r="FI217" i="157"/>
  <c r="FJ217" i="157" s="1"/>
  <c r="FI131" i="157"/>
  <c r="FJ131" i="157" s="1"/>
  <c r="FA407" i="157"/>
  <c r="FA319" i="157"/>
  <c r="FA214" i="157"/>
  <c r="FB214" i="157" s="1"/>
  <c r="FA128" i="157"/>
  <c r="FB128" i="157" s="1"/>
  <c r="FG407" i="157"/>
  <c r="FG319" i="157"/>
  <c r="FG214" i="157"/>
  <c r="FH214" i="157" s="1"/>
  <c r="FG128" i="157"/>
  <c r="FH128" i="157" s="1"/>
  <c r="FM407" i="157"/>
  <c r="FM319" i="157"/>
  <c r="FM214" i="157"/>
  <c r="FN214" i="157" s="1"/>
  <c r="FM128" i="157"/>
  <c r="FN128" i="157" s="1"/>
  <c r="DQ406" i="157"/>
  <c r="DQ318" i="157"/>
  <c r="DQ213" i="157"/>
  <c r="DR213" i="157" s="1"/>
  <c r="DQ127" i="157"/>
  <c r="DR127" i="157" s="1"/>
  <c r="DW406" i="157"/>
  <c r="DW318" i="157"/>
  <c r="DW213" i="157"/>
  <c r="DX213" i="157" s="1"/>
  <c r="DW127" i="157"/>
  <c r="DX127" i="157" s="1"/>
  <c r="EC406" i="157"/>
  <c r="EC318" i="157"/>
  <c r="EC213" i="157"/>
  <c r="ED213" i="157" s="1"/>
  <c r="EC127" i="157"/>
  <c r="ED127" i="157" s="1"/>
  <c r="M402" i="157"/>
  <c r="M314" i="157"/>
  <c r="M209" i="157"/>
  <c r="N209" i="157" s="1"/>
  <c r="GL209" i="157" s="1"/>
  <c r="M123" i="157"/>
  <c r="N123" i="157" s="1"/>
  <c r="GL123" i="157" s="1"/>
  <c r="U402" i="157"/>
  <c r="U314" i="157"/>
  <c r="U209" i="157"/>
  <c r="V209" i="157" s="1"/>
  <c r="GT209" i="157" s="1"/>
  <c r="U123" i="157"/>
  <c r="V123" i="157" s="1"/>
  <c r="GT123" i="157" s="1"/>
  <c r="Y402" i="157"/>
  <c r="Y314" i="157"/>
  <c r="Y209" i="157"/>
  <c r="Z209" i="157" s="1"/>
  <c r="GX209" i="157" s="1"/>
  <c r="Y123" i="157"/>
  <c r="Z123" i="157" s="1"/>
  <c r="GX123" i="157" s="1"/>
  <c r="DO401" i="157"/>
  <c r="DO313" i="157"/>
  <c r="DO208" i="157"/>
  <c r="DO122" i="157"/>
  <c r="DP122" i="157" s="1"/>
  <c r="DU401" i="157"/>
  <c r="DU313" i="157"/>
  <c r="DU208" i="157"/>
  <c r="DV208" i="157" s="1"/>
  <c r="DU122" i="157"/>
  <c r="DV122" i="157" s="1"/>
  <c r="EA401" i="157"/>
  <c r="EA313" i="157"/>
  <c r="EA208" i="157"/>
  <c r="EB208" i="157" s="1"/>
  <c r="EA122" i="157"/>
  <c r="EB122" i="157" s="1"/>
  <c r="CE400" i="157"/>
  <c r="CE312" i="157"/>
  <c r="CE207" i="157"/>
  <c r="CE121" i="157"/>
  <c r="CF121" i="157" s="1"/>
  <c r="CK400" i="157"/>
  <c r="CK312" i="157"/>
  <c r="CK207" i="157"/>
  <c r="CL207" i="157" s="1"/>
  <c r="CK121" i="157"/>
  <c r="CL121" i="157" s="1"/>
  <c r="CQ400" i="157"/>
  <c r="CQ312" i="157"/>
  <c r="CQ207" i="157"/>
  <c r="CR207" i="157" s="1"/>
  <c r="CQ121" i="157"/>
  <c r="CR121" i="157" s="1"/>
  <c r="M399" i="157"/>
  <c r="M311" i="157"/>
  <c r="M206" i="157"/>
  <c r="N206" i="157" s="1"/>
  <c r="GL206" i="157" s="1"/>
  <c r="M120" i="157"/>
  <c r="N120" i="157" s="1"/>
  <c r="GL120" i="157" s="1"/>
  <c r="U399" i="157"/>
  <c r="U311" i="157"/>
  <c r="U206" i="157"/>
  <c r="V206" i="157" s="1"/>
  <c r="GT206" i="157" s="1"/>
  <c r="U120" i="157"/>
  <c r="V120" i="157" s="1"/>
  <c r="GT120" i="157" s="1"/>
  <c r="CS398" i="157"/>
  <c r="CS310" i="157"/>
  <c r="CS205" i="157"/>
  <c r="CT205" i="157" s="1"/>
  <c r="CS119" i="157"/>
  <c r="CT119" i="157" s="1"/>
  <c r="CG398" i="157"/>
  <c r="CG310" i="157"/>
  <c r="CG205" i="157"/>
  <c r="CH205" i="157" s="1"/>
  <c r="CG119" i="157"/>
  <c r="CH119" i="157" s="1"/>
  <c r="CM398" i="157"/>
  <c r="CM310" i="157"/>
  <c r="CM205" i="157"/>
  <c r="CN205" i="157" s="1"/>
  <c r="CM119" i="157"/>
  <c r="CN119" i="157" s="1"/>
  <c r="AQ396" i="157"/>
  <c r="AQ308" i="157"/>
  <c r="AQ203" i="157"/>
  <c r="AQ117" i="157"/>
  <c r="BE396" i="157"/>
  <c r="BE308" i="157"/>
  <c r="BE203" i="157"/>
  <c r="BF203" i="157" s="1"/>
  <c r="BE117" i="157"/>
  <c r="BF117" i="157" s="1"/>
  <c r="K396" i="157"/>
  <c r="K308" i="157"/>
  <c r="K203" i="157"/>
  <c r="GJ203" i="157" s="1"/>
  <c r="K117" i="157"/>
  <c r="L117" i="157" s="1"/>
  <c r="GJ117" i="157" s="1"/>
  <c r="I396" i="157"/>
  <c r="I308" i="157"/>
  <c r="I203" i="157"/>
  <c r="J203" i="157" s="1"/>
  <c r="GH203" i="157" s="1"/>
  <c r="I117" i="157"/>
  <c r="J117" i="157" s="1"/>
  <c r="GH117" i="157" s="1"/>
  <c r="G396" i="157"/>
  <c r="G308" i="157"/>
  <c r="G203" i="157"/>
  <c r="H203" i="157" s="1"/>
  <c r="G117" i="157"/>
  <c r="H117" i="157" s="1"/>
  <c r="DU394" i="157"/>
  <c r="DU306" i="157"/>
  <c r="DU201" i="157"/>
  <c r="DV201" i="157" s="1"/>
  <c r="DU115" i="157"/>
  <c r="DV115" i="157" s="1"/>
  <c r="EA394" i="157"/>
  <c r="EA306" i="157"/>
  <c r="EA201" i="157"/>
  <c r="EB201" i="157" s="1"/>
  <c r="EA115" i="157"/>
  <c r="EB115" i="157" s="1"/>
  <c r="DO394" i="157"/>
  <c r="DO306" i="157"/>
  <c r="DO201" i="157"/>
  <c r="DO115" i="157"/>
  <c r="DP115" i="157" s="1"/>
  <c r="DU393" i="157"/>
  <c r="DU305" i="157"/>
  <c r="DU200" i="157"/>
  <c r="DV200" i="157" s="1"/>
  <c r="DU114" i="157"/>
  <c r="DV114" i="157" s="1"/>
  <c r="EA393" i="157"/>
  <c r="EA305" i="157"/>
  <c r="EA200" i="157"/>
  <c r="EB200" i="157" s="1"/>
  <c r="EA114" i="157"/>
  <c r="EB114" i="157" s="1"/>
  <c r="DO393" i="157"/>
  <c r="DO305" i="157"/>
  <c r="DO200" i="157"/>
  <c r="DO114" i="157"/>
  <c r="DP114" i="157" s="1"/>
  <c r="DU392" i="157"/>
  <c r="DU304" i="157"/>
  <c r="DU199" i="157"/>
  <c r="DV199" i="157" s="1"/>
  <c r="DU113" i="157"/>
  <c r="DV113" i="157" s="1"/>
  <c r="EA392" i="157"/>
  <c r="EA304" i="157"/>
  <c r="EA199" i="157"/>
  <c r="EB199" i="157" s="1"/>
  <c r="EA113" i="157"/>
  <c r="EB113" i="157" s="1"/>
  <c r="DO392" i="157"/>
  <c r="DO304" i="157"/>
  <c r="DO199" i="157"/>
  <c r="DO113" i="157"/>
  <c r="DP113" i="157" s="1"/>
  <c r="CO391" i="157"/>
  <c r="CO303" i="157"/>
  <c r="CO198" i="157"/>
  <c r="CP198" i="157" s="1"/>
  <c r="CO112" i="157"/>
  <c r="CP112" i="157" s="1"/>
  <c r="CA391" i="157"/>
  <c r="CA303" i="157"/>
  <c r="CA198" i="157"/>
  <c r="CA112" i="157"/>
  <c r="BA390" i="157"/>
  <c r="BA302" i="157"/>
  <c r="BA197" i="157"/>
  <c r="BB197" i="157" s="1"/>
  <c r="BA111" i="157"/>
  <c r="BB111" i="157" s="1"/>
  <c r="BG390" i="157"/>
  <c r="BG302" i="157"/>
  <c r="BG197" i="157"/>
  <c r="BH197" i="157" s="1"/>
  <c r="BG111" i="157"/>
  <c r="BH111" i="157" s="1"/>
  <c r="AU390" i="157"/>
  <c r="AU302" i="157"/>
  <c r="AU197" i="157"/>
  <c r="AU111" i="157"/>
  <c r="AV111" i="157" s="1"/>
  <c r="CO385" i="157"/>
  <c r="CO297" i="157"/>
  <c r="CO192" i="157"/>
  <c r="CP192" i="157" s="1"/>
  <c r="CO106" i="157"/>
  <c r="CP106" i="157" s="1"/>
  <c r="CA385" i="157"/>
  <c r="CA297" i="157"/>
  <c r="CA192" i="157"/>
  <c r="CA106" i="157"/>
  <c r="CB106" i="157" s="1"/>
  <c r="CO381" i="157"/>
  <c r="CO293" i="157"/>
  <c r="CO188" i="157"/>
  <c r="CP188" i="157" s="1"/>
  <c r="CO102" i="157"/>
  <c r="CP102" i="157" s="1"/>
  <c r="CA381" i="157"/>
  <c r="CA293" i="157"/>
  <c r="CA188" i="157"/>
  <c r="CA102" i="157"/>
  <c r="CB102" i="157" s="1"/>
  <c r="DU379" i="157"/>
  <c r="DU291" i="157"/>
  <c r="DU186" i="157"/>
  <c r="DV186" i="157" s="1"/>
  <c r="DU100" i="157"/>
  <c r="DV100" i="157" s="1"/>
  <c r="EA379" i="157"/>
  <c r="EA291" i="157"/>
  <c r="EA186" i="157"/>
  <c r="EB186" i="157" s="1"/>
  <c r="EA100" i="157"/>
  <c r="EB100" i="157" s="1"/>
  <c r="DO379" i="157"/>
  <c r="DO291" i="157"/>
  <c r="DO186" i="157"/>
  <c r="DO100" i="157"/>
  <c r="DP100" i="157" s="1"/>
  <c r="DU377" i="157"/>
  <c r="DU289" i="157"/>
  <c r="DU184" i="157"/>
  <c r="DU98" i="157"/>
  <c r="DV98" i="157" s="1"/>
  <c r="EA377" i="157"/>
  <c r="EA289" i="157"/>
  <c r="EA184" i="157"/>
  <c r="EA98" i="157"/>
  <c r="EB98" i="157" s="1"/>
  <c r="DO377" i="157"/>
  <c r="DO289" i="157"/>
  <c r="DO184" i="157"/>
  <c r="DO98" i="157"/>
  <c r="DP98" i="157" s="1"/>
  <c r="M415" i="157"/>
  <c r="M327" i="157"/>
  <c r="M222" i="157"/>
  <c r="N222" i="157" s="1"/>
  <c r="M136" i="157"/>
  <c r="N136" i="157" s="1"/>
  <c r="S415" i="157"/>
  <c r="S327" i="157"/>
  <c r="S222" i="157"/>
  <c r="T222" i="157" s="1"/>
  <c r="GR222" i="157" s="1"/>
  <c r="S136" i="157"/>
  <c r="T136" i="157" s="1"/>
  <c r="GR136" i="157" s="1"/>
  <c r="Y415" i="157"/>
  <c r="Y327" i="157"/>
  <c r="Y222" i="157"/>
  <c r="Z222" i="157" s="1"/>
  <c r="GX222" i="157" s="1"/>
  <c r="Y136" i="157"/>
  <c r="Z136" i="157" s="1"/>
  <c r="GX136" i="157" s="1"/>
  <c r="W415" i="157"/>
  <c r="W327" i="157"/>
  <c r="W222" i="157"/>
  <c r="X222" i="157" s="1"/>
  <c r="GV222" i="157" s="1"/>
  <c r="W136" i="157"/>
  <c r="X136" i="157" s="1"/>
  <c r="GV136" i="157" s="1"/>
  <c r="DO414" i="157"/>
  <c r="DO326" i="157"/>
  <c r="DO221" i="157"/>
  <c r="DO135" i="157"/>
  <c r="DP135" i="157" s="1"/>
  <c r="DU414" i="157"/>
  <c r="DU326" i="157"/>
  <c r="DU221" i="157"/>
  <c r="DV221" i="157" s="1"/>
  <c r="DU135" i="157"/>
  <c r="DV135" i="157" s="1"/>
  <c r="EA414" i="157"/>
  <c r="EA326" i="157"/>
  <c r="EA221" i="157"/>
  <c r="EB221" i="157" s="1"/>
  <c r="EA135" i="157"/>
  <c r="EB135" i="157" s="1"/>
  <c r="AS413" i="157"/>
  <c r="AS325" i="157"/>
  <c r="AS220" i="157"/>
  <c r="AT220" i="157" s="1"/>
  <c r="AS134" i="157"/>
  <c r="AT134" i="157" s="1"/>
  <c r="AY413" i="157"/>
  <c r="AY325" i="157"/>
  <c r="AY220" i="157"/>
  <c r="AZ220" i="157" s="1"/>
  <c r="AY134" i="157"/>
  <c r="AZ134" i="157" s="1"/>
  <c r="Q413" i="157"/>
  <c r="Q325" i="157"/>
  <c r="Q220" i="157"/>
  <c r="R220" i="157" s="1"/>
  <c r="GP220" i="157" s="1"/>
  <c r="Q134" i="157"/>
  <c r="R134" i="157" s="1"/>
  <c r="GP134" i="157" s="1"/>
  <c r="O413" i="157"/>
  <c r="O325" i="157"/>
  <c r="O220" i="157"/>
  <c r="P220" i="157" s="1"/>
  <c r="GN220" i="157" s="1"/>
  <c r="O134" i="157"/>
  <c r="P134" i="157" s="1"/>
  <c r="GN134" i="157" s="1"/>
  <c r="S413" i="157"/>
  <c r="S325" i="157"/>
  <c r="S220" i="157"/>
  <c r="T220" i="157" s="1"/>
  <c r="S134" i="157"/>
  <c r="T134" i="157" s="1"/>
  <c r="DM412" i="157"/>
  <c r="DM324" i="157"/>
  <c r="DM219" i="157"/>
  <c r="DN219" i="157" s="1"/>
  <c r="DM133" i="157"/>
  <c r="DN133" i="157" s="1"/>
  <c r="DS412" i="157"/>
  <c r="DS324" i="157"/>
  <c r="DS219" i="157"/>
  <c r="DT219" i="157" s="1"/>
  <c r="DS133" i="157"/>
  <c r="DT133" i="157" s="1"/>
  <c r="AQ411" i="157"/>
  <c r="AQ323" i="157"/>
  <c r="AQ218" i="157"/>
  <c r="AQ132" i="157"/>
  <c r="BE411" i="157"/>
  <c r="BE323" i="157"/>
  <c r="BE218" i="157"/>
  <c r="BF218" i="157" s="1"/>
  <c r="BE132" i="157"/>
  <c r="BF132" i="157" s="1"/>
  <c r="K411" i="157"/>
  <c r="K323" i="157"/>
  <c r="K218" i="157"/>
  <c r="GJ218" i="157" s="1"/>
  <c r="K132" i="157"/>
  <c r="L132" i="157" s="1"/>
  <c r="GJ132" i="157" s="1"/>
  <c r="I411" i="157"/>
  <c r="I323" i="157"/>
  <c r="I218" i="157"/>
  <c r="J218" i="157" s="1"/>
  <c r="GH218" i="157" s="1"/>
  <c r="I132" i="157"/>
  <c r="J132" i="157" s="1"/>
  <c r="GH132" i="157" s="1"/>
  <c r="G411" i="157"/>
  <c r="G323" i="157"/>
  <c r="G218" i="157"/>
  <c r="G132" i="157"/>
  <c r="CM410" i="157"/>
  <c r="CM322" i="157"/>
  <c r="CM217" i="157"/>
  <c r="CN217" i="157" s="1"/>
  <c r="CM131" i="157"/>
  <c r="CN131" i="157" s="1"/>
  <c r="CS410" i="157"/>
  <c r="CS322" i="157"/>
  <c r="CS217" i="157"/>
  <c r="CT217" i="157" s="1"/>
  <c r="CS131" i="157"/>
  <c r="CT131" i="157" s="1"/>
  <c r="CG410" i="157"/>
  <c r="CG322" i="157"/>
  <c r="CG217" i="157"/>
  <c r="CH217" i="157" s="1"/>
  <c r="CG131" i="157"/>
  <c r="CH131" i="157" s="1"/>
  <c r="DW409" i="157"/>
  <c r="DW321" i="157"/>
  <c r="DW216" i="157"/>
  <c r="DX216" i="157" s="1"/>
  <c r="DW130" i="157"/>
  <c r="DX130" i="157" s="1"/>
  <c r="EC409" i="157"/>
  <c r="EC321" i="157"/>
  <c r="EC216" i="157"/>
  <c r="ED216" i="157" s="1"/>
  <c r="EC130" i="157"/>
  <c r="ED130" i="157" s="1"/>
  <c r="DQ409" i="157"/>
  <c r="DQ321" i="157"/>
  <c r="DQ216" i="157"/>
  <c r="DR216" i="157" s="1"/>
  <c r="DQ130" i="157"/>
  <c r="DR130" i="157" s="1"/>
  <c r="Q407" i="157"/>
  <c r="Q319" i="157"/>
  <c r="Q214" i="157"/>
  <c r="R214" i="157" s="1"/>
  <c r="Q128" i="157"/>
  <c r="R128" i="157" s="1"/>
  <c r="O407" i="157"/>
  <c r="O319" i="157"/>
  <c r="O214" i="157"/>
  <c r="P214" i="157" s="1"/>
  <c r="GN214" i="157" s="1"/>
  <c r="O128" i="157"/>
  <c r="P128" i="157" s="1"/>
  <c r="GN128" i="157" s="1"/>
  <c r="S407" i="157"/>
  <c r="S319" i="157"/>
  <c r="S214" i="157"/>
  <c r="T214" i="157" s="1"/>
  <c r="GR214" i="157" s="1"/>
  <c r="S128" i="157"/>
  <c r="T128" i="157" s="1"/>
  <c r="GR128" i="157" s="1"/>
  <c r="EW406" i="157"/>
  <c r="EW318" i="157"/>
  <c r="EW213" i="157"/>
  <c r="EX213" i="157" s="1"/>
  <c r="EW127" i="157"/>
  <c r="EX127" i="157" s="1"/>
  <c r="FC406" i="157"/>
  <c r="FC318" i="157"/>
  <c r="FC213" i="157"/>
  <c r="FD213" i="157" s="1"/>
  <c r="FC127" i="157"/>
  <c r="FD127" i="157" s="1"/>
  <c r="I403" i="157"/>
  <c r="I315" i="157"/>
  <c r="I210" i="157"/>
  <c r="J210" i="157" s="1"/>
  <c r="GH210" i="157" s="1"/>
  <c r="I124" i="157"/>
  <c r="J124" i="157" s="1"/>
  <c r="GH124" i="157" s="1"/>
  <c r="S403" i="157"/>
  <c r="S315" i="157"/>
  <c r="S210" i="157"/>
  <c r="T210" i="157" s="1"/>
  <c r="GR210" i="157" s="1"/>
  <c r="S124" i="157"/>
  <c r="T124" i="157" s="1"/>
  <c r="GR124" i="157" s="1"/>
  <c r="W403" i="157"/>
  <c r="W315" i="157"/>
  <c r="W210" i="157"/>
  <c r="X210" i="157" s="1"/>
  <c r="GV210" i="157" s="1"/>
  <c r="W124" i="157"/>
  <c r="X124" i="157" s="1"/>
  <c r="GV124" i="157" s="1"/>
  <c r="EU401" i="157"/>
  <c r="EU313" i="157"/>
  <c r="EU208" i="157"/>
  <c r="EU122" i="157"/>
  <c r="EV122" i="157" s="1"/>
  <c r="FI401" i="157"/>
  <c r="FI313" i="157"/>
  <c r="FI208" i="157"/>
  <c r="FJ208" i="157" s="1"/>
  <c r="FI122" i="157"/>
  <c r="FJ122" i="157" s="1"/>
  <c r="I401" i="157"/>
  <c r="I313" i="157"/>
  <c r="I208" i="157"/>
  <c r="J208" i="157" s="1"/>
  <c r="I122" i="157"/>
  <c r="J122" i="157" s="1"/>
  <c r="G401" i="157"/>
  <c r="G313" i="157"/>
  <c r="G208" i="157"/>
  <c r="G122" i="157"/>
  <c r="U401" i="157"/>
  <c r="U313" i="157"/>
  <c r="U208" i="157"/>
  <c r="V208" i="157" s="1"/>
  <c r="GT208" i="157" s="1"/>
  <c r="U122" i="157"/>
  <c r="V122" i="157" s="1"/>
  <c r="DK400" i="157"/>
  <c r="DK312" i="157"/>
  <c r="DK207" i="157"/>
  <c r="DK121" i="157"/>
  <c r="DL121" i="157" s="1"/>
  <c r="DY400" i="157"/>
  <c r="DY312" i="157"/>
  <c r="DY207" i="157"/>
  <c r="DZ207" i="157" s="1"/>
  <c r="DY121" i="157"/>
  <c r="DZ121" i="157" s="1"/>
  <c r="DW398" i="157"/>
  <c r="DW310" i="157"/>
  <c r="DW205" i="157"/>
  <c r="DX205" i="157" s="1"/>
  <c r="DW119" i="157"/>
  <c r="DX119" i="157" s="1"/>
  <c r="EA398" i="157"/>
  <c r="EA310" i="157"/>
  <c r="EA205" i="157"/>
  <c r="EB205" i="157" s="1"/>
  <c r="EA119" i="157"/>
  <c r="EB119" i="157" s="1"/>
  <c r="EY394" i="157"/>
  <c r="EY306" i="157"/>
  <c r="EY201" i="157"/>
  <c r="EY115" i="157"/>
  <c r="EZ115" i="157" s="1"/>
  <c r="FE394" i="157"/>
  <c r="FE306" i="157"/>
  <c r="FE201" i="157"/>
  <c r="FF201" i="157" s="1"/>
  <c r="FE115" i="157"/>
  <c r="FF115" i="157" s="1"/>
  <c r="FK394" i="157"/>
  <c r="FK306" i="157"/>
  <c r="FK201" i="157"/>
  <c r="FL201" i="157" s="1"/>
  <c r="FK115" i="157"/>
  <c r="FL115" i="157" s="1"/>
  <c r="EY393" i="157"/>
  <c r="EY305" i="157"/>
  <c r="EY200" i="157"/>
  <c r="EY114" i="157"/>
  <c r="EZ114" i="157" s="1"/>
  <c r="FE393" i="157"/>
  <c r="FE305" i="157"/>
  <c r="FE200" i="157"/>
  <c r="FF200" i="157" s="1"/>
  <c r="FE114" i="157"/>
  <c r="FF114" i="157" s="1"/>
  <c r="FK393" i="157"/>
  <c r="FK305" i="157"/>
  <c r="FK200" i="157"/>
  <c r="FL200" i="157" s="1"/>
  <c r="FK114" i="157"/>
  <c r="FL114" i="157" s="1"/>
  <c r="EY392" i="157"/>
  <c r="EY304" i="157"/>
  <c r="EY199" i="157"/>
  <c r="EY113" i="157"/>
  <c r="EZ113" i="157" s="1"/>
  <c r="FE392" i="157"/>
  <c r="FE304" i="157"/>
  <c r="FE199" i="157"/>
  <c r="FF199" i="157" s="1"/>
  <c r="FE113" i="157"/>
  <c r="FF113" i="157" s="1"/>
  <c r="FK392" i="157"/>
  <c r="FK304" i="157"/>
  <c r="FK199" i="157"/>
  <c r="FL199" i="157" s="1"/>
  <c r="FK113" i="157"/>
  <c r="FL113" i="157" s="1"/>
  <c r="DK391" i="157"/>
  <c r="DK303" i="157"/>
  <c r="DK198" i="157"/>
  <c r="DK112" i="157"/>
  <c r="DL112" i="157" s="1"/>
  <c r="DY391" i="157"/>
  <c r="DY303" i="157"/>
  <c r="DY198" i="157"/>
  <c r="DZ198" i="157" s="1"/>
  <c r="DY112" i="157"/>
  <c r="DZ112" i="157" s="1"/>
  <c r="CE390" i="157"/>
  <c r="CE302" i="157"/>
  <c r="CE197" i="157"/>
  <c r="CE111" i="157"/>
  <c r="CF111" i="157" s="1"/>
  <c r="CK390" i="157"/>
  <c r="CK302" i="157"/>
  <c r="CK197" i="157"/>
  <c r="CL197" i="157" s="1"/>
  <c r="CK111" i="157"/>
  <c r="CL111" i="157" s="1"/>
  <c r="CQ390" i="157"/>
  <c r="CQ302" i="157"/>
  <c r="CQ197" i="157"/>
  <c r="CR197" i="157" s="1"/>
  <c r="CQ111" i="157"/>
  <c r="CR111" i="157" s="1"/>
  <c r="DK385" i="157"/>
  <c r="DK297" i="157"/>
  <c r="DK192" i="157"/>
  <c r="DL192" i="157" s="1"/>
  <c r="DK106" i="157"/>
  <c r="DY385" i="157"/>
  <c r="DY297" i="157"/>
  <c r="DY192" i="157"/>
  <c r="DZ192" i="157" s="1"/>
  <c r="DY106" i="157"/>
  <c r="DZ106" i="157" s="1"/>
  <c r="EU384" i="157"/>
  <c r="EU296" i="157"/>
  <c r="EU191" i="157"/>
  <c r="EU105" i="157"/>
  <c r="FI384" i="157"/>
  <c r="FI296" i="157"/>
  <c r="FI191" i="157"/>
  <c r="FJ191" i="157" s="1"/>
  <c r="FI105" i="157"/>
  <c r="FJ105" i="157" s="1"/>
  <c r="DK383" i="157"/>
  <c r="DK295" i="157"/>
  <c r="DK190" i="157"/>
  <c r="DK104" i="157"/>
  <c r="DY383" i="157"/>
  <c r="DY295" i="157"/>
  <c r="DY190" i="157"/>
  <c r="DZ190" i="157" s="1"/>
  <c r="DY104" i="157"/>
  <c r="DZ104" i="157" s="1"/>
  <c r="DK381" i="157"/>
  <c r="DK293" i="157"/>
  <c r="DK188" i="157"/>
  <c r="DL188" i="157" s="1"/>
  <c r="DK102" i="157"/>
  <c r="DL102" i="157" s="1"/>
  <c r="DY381" i="157"/>
  <c r="DY293" i="157"/>
  <c r="DY188" i="157"/>
  <c r="DZ188" i="157" s="1"/>
  <c r="DY102" i="157"/>
  <c r="DZ102" i="157" s="1"/>
  <c r="FG379" i="157"/>
  <c r="FG291" i="157"/>
  <c r="FG186" i="157"/>
  <c r="FH186" i="157" s="1"/>
  <c r="FG100" i="157"/>
  <c r="FH100" i="157" s="1"/>
  <c r="FM379" i="157"/>
  <c r="FM291" i="157"/>
  <c r="FM186" i="157"/>
  <c r="FN186" i="157" s="1"/>
  <c r="FM100" i="157"/>
  <c r="FN100" i="157" s="1"/>
  <c r="M379" i="157"/>
  <c r="M291" i="157"/>
  <c r="M186" i="157"/>
  <c r="N186" i="157" s="1"/>
  <c r="M100" i="157"/>
  <c r="N100" i="157" s="1"/>
  <c r="S379" i="157"/>
  <c r="S291" i="157"/>
  <c r="S186" i="157"/>
  <c r="T186" i="157" s="1"/>
  <c r="S100" i="157"/>
  <c r="T100" i="157" s="1"/>
  <c r="Y379" i="157"/>
  <c r="Y291" i="157"/>
  <c r="Y186" i="157"/>
  <c r="Z186" i="157" s="1"/>
  <c r="Y100" i="157"/>
  <c r="Z100" i="157" s="1"/>
  <c r="W379" i="157"/>
  <c r="W291" i="157"/>
  <c r="W186" i="157"/>
  <c r="X186" i="157" s="1"/>
  <c r="W100" i="157"/>
  <c r="X100" i="157" s="1"/>
  <c r="AU378" i="157"/>
  <c r="AU290" i="157"/>
  <c r="AU185" i="157"/>
  <c r="AU99" i="157"/>
  <c r="AV99" i="157" s="1"/>
  <c r="BA378" i="157"/>
  <c r="BA290" i="157"/>
  <c r="BA185" i="157"/>
  <c r="BB185" i="157" s="1"/>
  <c r="BA99" i="157"/>
  <c r="BB99" i="157" s="1"/>
  <c r="BG378" i="157"/>
  <c r="BG290" i="157"/>
  <c r="BG185" i="157"/>
  <c r="BH185" i="157" s="1"/>
  <c r="BG99" i="157"/>
  <c r="BH99" i="157" s="1"/>
  <c r="EY377" i="157"/>
  <c r="EY289" i="157"/>
  <c r="EY184" i="157"/>
  <c r="EY98" i="157"/>
  <c r="EZ98" i="157" s="1"/>
  <c r="FE377" i="157"/>
  <c r="FE289" i="157"/>
  <c r="FE184" i="157"/>
  <c r="FE98" i="157"/>
  <c r="FF98" i="157" s="1"/>
  <c r="FK377" i="157"/>
  <c r="FK289" i="157"/>
  <c r="FK184" i="157"/>
  <c r="FK98" i="157"/>
  <c r="FL98" i="157" s="1"/>
  <c r="EW381" i="157"/>
  <c r="EW293" i="157"/>
  <c r="EW188" i="157"/>
  <c r="EX188" i="157" s="1"/>
  <c r="EW102" i="157"/>
  <c r="EX102" i="157" s="1"/>
  <c r="FC381" i="157"/>
  <c r="FC293" i="157"/>
  <c r="FC188" i="157"/>
  <c r="FD188" i="157" s="1"/>
  <c r="FC102" i="157"/>
  <c r="FD102" i="157" s="1"/>
  <c r="BI379" i="157"/>
  <c r="BI291" i="157"/>
  <c r="BI186" i="157"/>
  <c r="BJ186" i="157" s="1"/>
  <c r="BI100" i="157"/>
  <c r="BJ100" i="157" s="1"/>
  <c r="AW379" i="157"/>
  <c r="AW291" i="157"/>
  <c r="AW186" i="157"/>
  <c r="AX186" i="157" s="1"/>
  <c r="AW100" i="157"/>
  <c r="AX100" i="157" s="1"/>
  <c r="BC379" i="157"/>
  <c r="BC291" i="157"/>
  <c r="BC186" i="157"/>
  <c r="BD186" i="157" s="1"/>
  <c r="BC100" i="157"/>
  <c r="BD100" i="157" s="1"/>
  <c r="BA377" i="157"/>
  <c r="BA289" i="157"/>
  <c r="BA184" i="157"/>
  <c r="BA98" i="157"/>
  <c r="BB98" i="157" s="1"/>
  <c r="BG377" i="157"/>
  <c r="BG289" i="157"/>
  <c r="BG184" i="157"/>
  <c r="BG98" i="157"/>
  <c r="BH98" i="157" s="1"/>
  <c r="AU377" i="157"/>
  <c r="AU289" i="157"/>
  <c r="AU184" i="157"/>
  <c r="AU98" i="157"/>
  <c r="AV98" i="157" s="1"/>
  <c r="CU13" i="157"/>
  <c r="CV13" i="157" s="1"/>
  <c r="CX13" i="157" s="1"/>
  <c r="DA13" i="157" s="1"/>
  <c r="AA24" i="157"/>
  <c r="EE19" i="157"/>
  <c r="EF19" i="157" s="1"/>
  <c r="EH19" i="157" s="1"/>
  <c r="EK19" i="157" s="1"/>
  <c r="CU18" i="157"/>
  <c r="CV18" i="157" s="1"/>
  <c r="CX18" i="157" s="1"/>
  <c r="DA18" i="157" s="1"/>
  <c r="BK51" i="157"/>
  <c r="BL51" i="157" s="1"/>
  <c r="BN51" i="157" s="1"/>
  <c r="BQ51" i="157" s="1"/>
  <c r="EE48" i="157"/>
  <c r="EF48" i="157" s="1"/>
  <c r="EH48" i="157" s="1"/>
  <c r="EK48" i="157" s="1"/>
  <c r="EE46" i="157"/>
  <c r="EF46" i="157" s="1"/>
  <c r="EH46" i="157" s="1"/>
  <c r="EK46" i="157" s="1"/>
  <c r="FO45" i="157"/>
  <c r="FP45" i="157" s="1"/>
  <c r="FR45" i="157" s="1"/>
  <c r="FU45" i="157" s="1"/>
  <c r="AA37" i="157"/>
  <c r="BK31" i="157"/>
  <c r="BL31" i="157" s="1"/>
  <c r="BN31" i="157" s="1"/>
  <c r="BQ31" i="157" s="1"/>
  <c r="CU26" i="157"/>
  <c r="CV26" i="157" s="1"/>
  <c r="CX26" i="157" s="1"/>
  <c r="DA26" i="157" s="1"/>
  <c r="CU20" i="157"/>
  <c r="CV20" i="157" s="1"/>
  <c r="CX20" i="157" s="1"/>
  <c r="DA20" i="157" s="1"/>
  <c r="CU16" i="157"/>
  <c r="CV16" i="157" s="1"/>
  <c r="CX16" i="157" s="1"/>
  <c r="DA16" i="157" s="1"/>
  <c r="BK46" i="157"/>
  <c r="BL46" i="157" s="1"/>
  <c r="BN46" i="157" s="1"/>
  <c r="BQ46" i="157" s="1"/>
  <c r="AA36" i="157"/>
  <c r="EE35" i="157"/>
  <c r="EF35" i="157" s="1"/>
  <c r="EH35" i="157" s="1"/>
  <c r="EK35" i="157" s="1"/>
  <c r="EE26" i="157"/>
  <c r="EF26" i="157" s="1"/>
  <c r="EH26" i="157" s="1"/>
  <c r="EK26" i="157" s="1"/>
  <c r="EE20" i="157"/>
  <c r="EF20" i="157" s="1"/>
  <c r="EH20" i="157" s="1"/>
  <c r="EK20" i="157" s="1"/>
  <c r="FO19" i="157"/>
  <c r="FP19" i="157" s="1"/>
  <c r="FR19" i="157" s="1"/>
  <c r="FU19" i="157" s="1"/>
  <c r="EE18" i="157"/>
  <c r="EF18" i="157" s="1"/>
  <c r="EH18" i="157" s="1"/>
  <c r="EK18" i="157" s="1"/>
  <c r="EE16" i="157"/>
  <c r="EF16" i="157" s="1"/>
  <c r="EH16" i="157" s="1"/>
  <c r="EK16" i="157" s="1"/>
  <c r="AU383" i="157"/>
  <c r="AU295" i="157"/>
  <c r="AU190" i="157"/>
  <c r="AU104" i="157"/>
  <c r="AV104" i="157" s="1"/>
  <c r="BA381" i="157"/>
  <c r="BA293" i="157"/>
  <c r="BA188" i="157"/>
  <c r="BB188" i="157" s="1"/>
  <c r="BA102" i="157"/>
  <c r="BB102" i="157" s="1"/>
  <c r="BG381" i="157"/>
  <c r="BG293" i="157"/>
  <c r="BG188" i="157"/>
  <c r="BH188" i="157" s="1"/>
  <c r="BG102" i="157"/>
  <c r="BH102" i="157" s="1"/>
  <c r="AU381" i="157"/>
  <c r="AU293" i="157"/>
  <c r="AU188" i="157"/>
  <c r="AU102" i="157"/>
  <c r="AV102" i="157" s="1"/>
  <c r="CO379" i="157"/>
  <c r="CO291" i="157"/>
  <c r="CO186" i="157"/>
  <c r="CP186" i="157" s="1"/>
  <c r="CO100" i="157"/>
  <c r="CP100" i="157" s="1"/>
  <c r="CA379" i="157"/>
  <c r="CA291" i="157"/>
  <c r="CA186" i="157"/>
  <c r="CA100" i="157"/>
  <c r="EA378" i="157"/>
  <c r="EA290" i="157"/>
  <c r="EA185" i="157"/>
  <c r="EB185" i="157" s="1"/>
  <c r="EA99" i="157"/>
  <c r="EB99" i="157" s="1"/>
  <c r="DM378" i="157"/>
  <c r="DM290" i="157"/>
  <c r="DM185" i="157"/>
  <c r="DN185" i="157" s="1"/>
  <c r="DM99" i="157"/>
  <c r="DN99" i="157" s="1"/>
  <c r="DS378" i="157"/>
  <c r="DS290" i="157"/>
  <c r="DS185" i="157"/>
  <c r="DT185" i="157" s="1"/>
  <c r="DS99" i="157"/>
  <c r="DT99" i="157" s="1"/>
  <c r="CC377" i="157"/>
  <c r="CC289" i="157"/>
  <c r="CC184" i="157"/>
  <c r="CC98" i="157"/>
  <c r="CD98" i="157" s="1"/>
  <c r="CI377" i="157"/>
  <c r="CI289" i="157"/>
  <c r="CI184" i="157"/>
  <c r="CI98" i="157"/>
  <c r="CJ98" i="157" s="1"/>
  <c r="I377" i="157"/>
  <c r="I289" i="157"/>
  <c r="I184" i="157"/>
  <c r="I98" i="157"/>
  <c r="J98" i="157" s="1"/>
  <c r="G377" i="157"/>
  <c r="G289" i="157"/>
  <c r="G184" i="157"/>
  <c r="G98" i="157"/>
  <c r="M377" i="157"/>
  <c r="M289" i="157"/>
  <c r="M184" i="157"/>
  <c r="M98" i="157"/>
  <c r="N98" i="157" s="1"/>
  <c r="S389" i="157"/>
  <c r="S301" i="157"/>
  <c r="S196" i="157"/>
  <c r="T196" i="157" s="1"/>
  <c r="GR196" i="157" s="1"/>
  <c r="S110" i="157"/>
  <c r="T110" i="157" s="1"/>
  <c r="GR110" i="157" s="1"/>
  <c r="Q389" i="157"/>
  <c r="Q301" i="157"/>
  <c r="Q196" i="157"/>
  <c r="R196" i="157" s="1"/>
  <c r="GP196" i="157" s="1"/>
  <c r="Q110" i="157"/>
  <c r="R110" i="157" s="1"/>
  <c r="GP110" i="157" s="1"/>
  <c r="U389" i="157"/>
  <c r="U301" i="157"/>
  <c r="U196" i="157"/>
  <c r="V196" i="157" s="1"/>
  <c r="GT196" i="157" s="1"/>
  <c r="U110" i="157"/>
  <c r="V110" i="157" s="1"/>
  <c r="GT110" i="157" s="1"/>
  <c r="GD80" i="157"/>
  <c r="GZ22" i="157"/>
  <c r="I387" i="157"/>
  <c r="I299" i="157"/>
  <c r="I194" i="157"/>
  <c r="I108" i="157"/>
  <c r="J108" i="157" s="1"/>
  <c r="O387" i="157"/>
  <c r="O299" i="157"/>
  <c r="O194" i="157"/>
  <c r="O108" i="157"/>
  <c r="P108" i="157" s="1"/>
  <c r="DQ384" i="157"/>
  <c r="DQ296" i="157"/>
  <c r="DQ191" i="157"/>
  <c r="DR191" i="157" s="1"/>
  <c r="DQ105" i="157"/>
  <c r="DR105" i="157" s="1"/>
  <c r="DW384" i="157"/>
  <c r="DW296" i="157"/>
  <c r="DW191" i="157"/>
  <c r="DX191" i="157" s="1"/>
  <c r="DW105" i="157"/>
  <c r="DX105" i="157" s="1"/>
  <c r="EC384" i="157"/>
  <c r="EC296" i="157"/>
  <c r="EC191" i="157"/>
  <c r="ED191" i="157" s="1"/>
  <c r="EC105" i="157"/>
  <c r="ED105" i="157" s="1"/>
  <c r="CG383" i="157"/>
  <c r="CG295" i="157"/>
  <c r="CG190" i="157"/>
  <c r="CH190" i="157" s="1"/>
  <c r="CG104" i="157"/>
  <c r="CH104" i="157" s="1"/>
  <c r="CM383" i="157"/>
  <c r="CM295" i="157"/>
  <c r="CM190" i="157"/>
  <c r="CN190" i="157" s="1"/>
  <c r="CM104" i="157"/>
  <c r="CN104" i="157" s="1"/>
  <c r="CS383" i="157"/>
  <c r="CS295" i="157"/>
  <c r="CS190" i="157"/>
  <c r="CT190" i="157" s="1"/>
  <c r="CS104" i="157"/>
  <c r="CT104" i="157" s="1"/>
  <c r="Y380" i="157"/>
  <c r="Y292" i="157"/>
  <c r="Y187" i="157"/>
  <c r="Z187" i="157" s="1"/>
  <c r="GX187" i="157" s="1"/>
  <c r="Y101" i="157"/>
  <c r="Z101" i="157" s="1"/>
  <c r="GX101" i="157" s="1"/>
  <c r="Q380" i="157"/>
  <c r="Q292" i="157"/>
  <c r="Q187" i="157"/>
  <c r="R187" i="157" s="1"/>
  <c r="GP187" i="157" s="1"/>
  <c r="Q101" i="157"/>
  <c r="R101" i="157" s="1"/>
  <c r="GP101" i="157" s="1"/>
  <c r="AW416" i="157"/>
  <c r="AW328" i="157"/>
  <c r="AW223" i="157"/>
  <c r="AX223" i="157" s="1"/>
  <c r="AW137" i="157"/>
  <c r="AX137" i="157" s="1"/>
  <c r="BC416" i="157"/>
  <c r="BC328" i="157"/>
  <c r="BC223" i="157"/>
  <c r="BD223" i="157" s="1"/>
  <c r="BC137" i="157"/>
  <c r="BD137" i="157" s="1"/>
  <c r="BI416" i="157"/>
  <c r="BI328" i="157"/>
  <c r="BI223" i="157"/>
  <c r="BJ223" i="157" s="1"/>
  <c r="BI137" i="157"/>
  <c r="BJ137" i="157" s="1"/>
  <c r="FA415" i="157"/>
  <c r="FA327" i="157"/>
  <c r="FA222" i="157"/>
  <c r="FB222" i="157" s="1"/>
  <c r="FA136" i="157"/>
  <c r="FB136" i="157" s="1"/>
  <c r="FV50" i="157"/>
  <c r="FW50" i="157" s="1"/>
  <c r="EU415" i="157"/>
  <c r="EU327" i="157"/>
  <c r="EU222" i="157"/>
  <c r="EV222" i="157" s="1"/>
  <c r="EU136" i="157"/>
  <c r="EV136" i="157" s="1"/>
  <c r="DW413" i="157"/>
  <c r="DW325" i="157"/>
  <c r="DW220" i="157"/>
  <c r="DX220" i="157" s="1"/>
  <c r="DW134" i="157"/>
  <c r="DX134" i="157" s="1"/>
  <c r="EC413" i="157"/>
  <c r="EC325" i="157"/>
  <c r="EC220" i="157"/>
  <c r="ED220" i="157" s="1"/>
  <c r="EC134" i="157"/>
  <c r="ED134" i="157" s="1"/>
  <c r="DQ413" i="157"/>
  <c r="DQ325" i="157"/>
  <c r="DQ220" i="157"/>
  <c r="DR220" i="157" s="1"/>
  <c r="DQ134" i="157"/>
  <c r="DR134" i="157" s="1"/>
  <c r="DW411" i="157"/>
  <c r="DW323" i="157"/>
  <c r="DW218" i="157"/>
  <c r="DX218" i="157" s="1"/>
  <c r="DW132" i="157"/>
  <c r="DX132" i="157" s="1"/>
  <c r="EC411" i="157"/>
  <c r="EC323" i="157"/>
  <c r="EC218" i="157"/>
  <c r="ED218" i="157" s="1"/>
  <c r="EC132" i="157"/>
  <c r="ED132" i="157" s="1"/>
  <c r="DQ411" i="157"/>
  <c r="DQ323" i="157"/>
  <c r="DQ218" i="157"/>
  <c r="DR218" i="157" s="1"/>
  <c r="DQ132" i="157"/>
  <c r="DR132" i="157" s="1"/>
  <c r="FG410" i="157"/>
  <c r="FG322" i="157"/>
  <c r="FG217" i="157"/>
  <c r="FH217" i="157" s="1"/>
  <c r="FG131" i="157"/>
  <c r="FH131" i="157" s="1"/>
  <c r="FM410" i="157"/>
  <c r="FM322" i="157"/>
  <c r="FM217" i="157"/>
  <c r="FN217" i="157" s="1"/>
  <c r="FM131" i="157"/>
  <c r="FN131" i="157" s="1"/>
  <c r="FA410" i="157"/>
  <c r="FA322" i="157"/>
  <c r="FA217" i="157"/>
  <c r="FB217" i="157" s="1"/>
  <c r="FA131" i="157"/>
  <c r="FB131" i="157" s="1"/>
  <c r="EY407" i="157"/>
  <c r="EY319" i="157"/>
  <c r="EY214" i="157"/>
  <c r="EY128" i="157"/>
  <c r="EZ128" i="157" s="1"/>
  <c r="FE407" i="157"/>
  <c r="FE319" i="157"/>
  <c r="FE214" i="157"/>
  <c r="FF214" i="157" s="1"/>
  <c r="FE128" i="157"/>
  <c r="FF128" i="157" s="1"/>
  <c r="FK407" i="157"/>
  <c r="FK319" i="157"/>
  <c r="FK214" i="157"/>
  <c r="FL214" i="157" s="1"/>
  <c r="FK128" i="157"/>
  <c r="FL128" i="157" s="1"/>
  <c r="DO406" i="157"/>
  <c r="DO318" i="157"/>
  <c r="DO213" i="157"/>
  <c r="DO127" i="157"/>
  <c r="DP127" i="157" s="1"/>
  <c r="DU406" i="157"/>
  <c r="DU318" i="157"/>
  <c r="DU213" i="157"/>
  <c r="DV213" i="157" s="1"/>
  <c r="DU127" i="157"/>
  <c r="DV127" i="157" s="1"/>
  <c r="EA406" i="157"/>
  <c r="EA318" i="157"/>
  <c r="EA213" i="157"/>
  <c r="EB213" i="157" s="1"/>
  <c r="EA127" i="157"/>
  <c r="EB127" i="157" s="1"/>
  <c r="Q402" i="157"/>
  <c r="Q314" i="157"/>
  <c r="Q209" i="157"/>
  <c r="R209" i="157" s="1"/>
  <c r="GP209" i="157" s="1"/>
  <c r="Q123" i="157"/>
  <c r="R123" i="157" s="1"/>
  <c r="GP123" i="157" s="1"/>
  <c r="O402" i="157"/>
  <c r="O314" i="157"/>
  <c r="O209" i="157"/>
  <c r="P209" i="157" s="1"/>
  <c r="GN209" i="157" s="1"/>
  <c r="O123" i="157"/>
  <c r="P123" i="157" s="1"/>
  <c r="GN123" i="157" s="1"/>
  <c r="S402" i="157"/>
  <c r="S314" i="157"/>
  <c r="S209" i="157"/>
  <c r="T209" i="157" s="1"/>
  <c r="GR209" i="157" s="1"/>
  <c r="S123" i="157"/>
  <c r="T123" i="157" s="1"/>
  <c r="GR123" i="157" s="1"/>
  <c r="DM401" i="157"/>
  <c r="DM313" i="157"/>
  <c r="DM208" i="157"/>
  <c r="DN208" i="157" s="1"/>
  <c r="DM122" i="157"/>
  <c r="DN122" i="157" s="1"/>
  <c r="DS401" i="157"/>
  <c r="DS313" i="157"/>
  <c r="DS208" i="157"/>
  <c r="DT208" i="157" s="1"/>
  <c r="DS122" i="157"/>
  <c r="DT122" i="157" s="1"/>
  <c r="CC400" i="157"/>
  <c r="CC312" i="157"/>
  <c r="CC207" i="157"/>
  <c r="CD207" i="157" s="1"/>
  <c r="CC121" i="157"/>
  <c r="CD121" i="157" s="1"/>
  <c r="CI400" i="157"/>
  <c r="CI312" i="157"/>
  <c r="CI207" i="157"/>
  <c r="CJ207" i="157" s="1"/>
  <c r="CI121" i="157"/>
  <c r="CJ121" i="157" s="1"/>
  <c r="Y399" i="157"/>
  <c r="Y311" i="157"/>
  <c r="Y206" i="157"/>
  <c r="Z206" i="157" s="1"/>
  <c r="GX206" i="157" s="1"/>
  <c r="Y120" i="157"/>
  <c r="Z120" i="157" s="1"/>
  <c r="GX120" i="157" s="1"/>
  <c r="Q399" i="157"/>
  <c r="Q311" i="157"/>
  <c r="Q206" i="157"/>
  <c r="R206" i="157" s="1"/>
  <c r="GP206" i="157" s="1"/>
  <c r="Q120" i="157"/>
  <c r="R120" i="157" s="1"/>
  <c r="GP120" i="157" s="1"/>
  <c r="CK398" i="157"/>
  <c r="CK310" i="157"/>
  <c r="CK205" i="157"/>
  <c r="CL205" i="157" s="1"/>
  <c r="CK119" i="157"/>
  <c r="CL119" i="157" s="1"/>
  <c r="CQ398" i="157"/>
  <c r="CQ310" i="157"/>
  <c r="CQ205" i="157"/>
  <c r="CR205" i="157" s="1"/>
  <c r="CQ119" i="157"/>
  <c r="CR119" i="157" s="1"/>
  <c r="CE398" i="157"/>
  <c r="CE310" i="157"/>
  <c r="CE205" i="157"/>
  <c r="CE119" i="157"/>
  <c r="CF119" i="157" s="1"/>
  <c r="BC396" i="157"/>
  <c r="BC308" i="157"/>
  <c r="BC203" i="157"/>
  <c r="BD203" i="157" s="1"/>
  <c r="BC117" i="157"/>
  <c r="BD117" i="157" s="1"/>
  <c r="BI396" i="157"/>
  <c r="BI308" i="157"/>
  <c r="BI203" i="157"/>
  <c r="BJ203" i="157" s="1"/>
  <c r="BI117" i="157"/>
  <c r="BJ117" i="157" s="1"/>
  <c r="AW396" i="157"/>
  <c r="AW308" i="157"/>
  <c r="AW203" i="157"/>
  <c r="AX203" i="157" s="1"/>
  <c r="AW117" i="157"/>
  <c r="AX117" i="157" s="1"/>
  <c r="W396" i="157"/>
  <c r="W308" i="157"/>
  <c r="W203" i="157"/>
  <c r="X203" i="157" s="1"/>
  <c r="GV203" i="157" s="1"/>
  <c r="W117" i="157"/>
  <c r="X117" i="157" s="1"/>
  <c r="GV117" i="157" s="1"/>
  <c r="DM394" i="157"/>
  <c r="DM306" i="157"/>
  <c r="DM201" i="157"/>
  <c r="DN201" i="157" s="1"/>
  <c r="DM115" i="157"/>
  <c r="DN115" i="157" s="1"/>
  <c r="DS394" i="157"/>
  <c r="DS306" i="157"/>
  <c r="DS201" i="157"/>
  <c r="DT201" i="157" s="1"/>
  <c r="DS115" i="157"/>
  <c r="DT115" i="157" s="1"/>
  <c r="DM393" i="157"/>
  <c r="DM305" i="157"/>
  <c r="DM200" i="157"/>
  <c r="DN200" i="157" s="1"/>
  <c r="DM114" i="157"/>
  <c r="DN114" i="157" s="1"/>
  <c r="DS393" i="157"/>
  <c r="DS305" i="157"/>
  <c r="DS200" i="157"/>
  <c r="DT200" i="157" s="1"/>
  <c r="DS114" i="157"/>
  <c r="DT114" i="157" s="1"/>
  <c r="DM392" i="157"/>
  <c r="DM304" i="157"/>
  <c r="DM199" i="157"/>
  <c r="DN199" i="157" s="1"/>
  <c r="DM113" i="157"/>
  <c r="DN113" i="157" s="1"/>
  <c r="DS392" i="157"/>
  <c r="DS304" i="157"/>
  <c r="DS199" i="157"/>
  <c r="DT199" i="157" s="1"/>
  <c r="DS113" i="157"/>
  <c r="DT113" i="157" s="1"/>
  <c r="CG391" i="157"/>
  <c r="CG303" i="157"/>
  <c r="CG198" i="157"/>
  <c r="CH198" i="157" s="1"/>
  <c r="CG112" i="157"/>
  <c r="CH112" i="157" s="1"/>
  <c r="CM391" i="157"/>
  <c r="CM303" i="157"/>
  <c r="CM198" i="157"/>
  <c r="CN198" i="157" s="1"/>
  <c r="CM112" i="157"/>
  <c r="CN112" i="157" s="1"/>
  <c r="CS391" i="157"/>
  <c r="CS303" i="157"/>
  <c r="CS198" i="157"/>
  <c r="CT198" i="157" s="1"/>
  <c r="CS112" i="157"/>
  <c r="CT112" i="157" s="1"/>
  <c r="AS390" i="157"/>
  <c r="AS302" i="157"/>
  <c r="AS197" i="157"/>
  <c r="AT197" i="157" s="1"/>
  <c r="AS111" i="157"/>
  <c r="AT111" i="157" s="1"/>
  <c r="AY390" i="157"/>
  <c r="AY302" i="157"/>
  <c r="AY197" i="157"/>
  <c r="AZ197" i="157" s="1"/>
  <c r="AY111" i="157"/>
  <c r="AZ111" i="157" s="1"/>
  <c r="CG385" i="157"/>
  <c r="CG297" i="157"/>
  <c r="CG192" i="157"/>
  <c r="CH192" i="157" s="1"/>
  <c r="CG106" i="157"/>
  <c r="CH106" i="157" s="1"/>
  <c r="CM385" i="157"/>
  <c r="CM297" i="157"/>
  <c r="CM192" i="157"/>
  <c r="CN192" i="157" s="1"/>
  <c r="CM106" i="157"/>
  <c r="CN106" i="157" s="1"/>
  <c r="CS385" i="157"/>
  <c r="CS297" i="157"/>
  <c r="CS192" i="157"/>
  <c r="CT192" i="157" s="1"/>
  <c r="CS106" i="157"/>
  <c r="CT106" i="157" s="1"/>
  <c r="CG381" i="157"/>
  <c r="CG293" i="157"/>
  <c r="CG188" i="157"/>
  <c r="CH188" i="157" s="1"/>
  <c r="CG102" i="157"/>
  <c r="CH102" i="157" s="1"/>
  <c r="CM381" i="157"/>
  <c r="CM293" i="157"/>
  <c r="CM188" i="157"/>
  <c r="CN188" i="157" s="1"/>
  <c r="CM102" i="157"/>
  <c r="CN102" i="157" s="1"/>
  <c r="CS381" i="157"/>
  <c r="CS293" i="157"/>
  <c r="CS188" i="157"/>
  <c r="CT188" i="157" s="1"/>
  <c r="CS102" i="157"/>
  <c r="CT102" i="157" s="1"/>
  <c r="DM379" i="157"/>
  <c r="DM291" i="157"/>
  <c r="DM186" i="157"/>
  <c r="DN186" i="157" s="1"/>
  <c r="DM100" i="157"/>
  <c r="DN100" i="157" s="1"/>
  <c r="DS379" i="157"/>
  <c r="DS291" i="157"/>
  <c r="DS186" i="157"/>
  <c r="DT186" i="157" s="1"/>
  <c r="DS100" i="157"/>
  <c r="DT100" i="157" s="1"/>
  <c r="DM377" i="157"/>
  <c r="DM289" i="157"/>
  <c r="DM184" i="157"/>
  <c r="DM98" i="157"/>
  <c r="DN98" i="157" s="1"/>
  <c r="DS377" i="157"/>
  <c r="DS289" i="157"/>
  <c r="DS184" i="157"/>
  <c r="DS98" i="157"/>
  <c r="DT98" i="157" s="1"/>
  <c r="K415" i="157"/>
  <c r="K327" i="157"/>
  <c r="K222" i="157"/>
  <c r="GJ222" i="157" s="1"/>
  <c r="K136" i="157"/>
  <c r="L136" i="157" s="1"/>
  <c r="GJ136" i="157" s="1"/>
  <c r="Q415" i="157"/>
  <c r="Q327" i="157"/>
  <c r="Q222" i="157"/>
  <c r="R222" i="157" s="1"/>
  <c r="GP222" i="157" s="1"/>
  <c r="Q136" i="157"/>
  <c r="R136" i="157" s="1"/>
  <c r="GP136" i="157" s="1"/>
  <c r="O415" i="157"/>
  <c r="O327" i="157"/>
  <c r="O222" i="157"/>
  <c r="P222" i="157" s="1"/>
  <c r="GN222" i="157" s="1"/>
  <c r="O136" i="157"/>
  <c r="P136" i="157" s="1"/>
  <c r="GN136" i="157" s="1"/>
  <c r="DM414" i="157"/>
  <c r="DM326" i="157"/>
  <c r="DM221" i="157"/>
  <c r="DN221" i="157" s="1"/>
  <c r="DM135" i="157"/>
  <c r="DN135" i="157" s="1"/>
  <c r="DS414" i="157"/>
  <c r="DS326" i="157"/>
  <c r="DS221" i="157"/>
  <c r="DT221" i="157" s="1"/>
  <c r="DS135" i="157"/>
  <c r="DT135" i="157" s="1"/>
  <c r="AQ413" i="157"/>
  <c r="AQ325" i="157"/>
  <c r="AQ220" i="157"/>
  <c r="AQ134" i="157"/>
  <c r="BE413" i="157"/>
  <c r="BE325" i="157"/>
  <c r="BE220" i="157"/>
  <c r="BF220" i="157" s="1"/>
  <c r="BE134" i="157"/>
  <c r="BF134" i="157" s="1"/>
  <c r="K413" i="157"/>
  <c r="K325" i="157"/>
  <c r="K220" i="157"/>
  <c r="GJ220" i="157" s="1"/>
  <c r="K134" i="157"/>
  <c r="L134" i="157" s="1"/>
  <c r="GJ134" i="157" s="1"/>
  <c r="I413" i="157"/>
  <c r="I325" i="157"/>
  <c r="I220" i="157"/>
  <c r="J220" i="157" s="1"/>
  <c r="GH220" i="157" s="1"/>
  <c r="I134" i="157"/>
  <c r="J134" i="157" s="1"/>
  <c r="GH134" i="157" s="1"/>
  <c r="G413" i="157"/>
  <c r="G325" i="157"/>
  <c r="G220" i="157"/>
  <c r="G134" i="157"/>
  <c r="H134" i="157" s="1"/>
  <c r="DY412" i="157"/>
  <c r="DY324" i="157"/>
  <c r="DY219" i="157"/>
  <c r="DZ219" i="157" s="1"/>
  <c r="DY133" i="157"/>
  <c r="DZ133" i="157" s="1"/>
  <c r="DK412" i="157"/>
  <c r="DK324" i="157"/>
  <c r="DK219" i="157"/>
  <c r="DK133" i="157"/>
  <c r="DL133" i="157" s="1"/>
  <c r="BC411" i="157"/>
  <c r="BC323" i="157"/>
  <c r="BC218" i="157"/>
  <c r="BD218" i="157" s="1"/>
  <c r="BC132" i="157"/>
  <c r="BD132" i="157" s="1"/>
  <c r="BI411" i="157"/>
  <c r="BI323" i="157"/>
  <c r="BI218" i="157"/>
  <c r="BJ218" i="157" s="1"/>
  <c r="BI132" i="157"/>
  <c r="BJ132" i="157" s="1"/>
  <c r="AW411" i="157"/>
  <c r="AW323" i="157"/>
  <c r="AW218" i="157"/>
  <c r="AX218" i="157" s="1"/>
  <c r="AW132" i="157"/>
  <c r="AX132" i="157" s="1"/>
  <c r="W411" i="157"/>
  <c r="W323" i="157"/>
  <c r="W218" i="157"/>
  <c r="X218" i="157" s="1"/>
  <c r="GV218" i="157" s="1"/>
  <c r="W132" i="157"/>
  <c r="X132" i="157" s="1"/>
  <c r="GV132" i="157" s="1"/>
  <c r="CE410" i="157"/>
  <c r="CE322" i="157"/>
  <c r="CE217" i="157"/>
  <c r="CE131" i="157"/>
  <c r="CF131" i="157" s="1"/>
  <c r="CK410" i="157"/>
  <c r="CK322" i="157"/>
  <c r="CK217" i="157"/>
  <c r="CL217" i="157" s="1"/>
  <c r="CK131" i="157"/>
  <c r="CL131" i="157" s="1"/>
  <c r="CQ410" i="157"/>
  <c r="CQ322" i="157"/>
  <c r="CQ217" i="157"/>
  <c r="CR217" i="157" s="1"/>
  <c r="CQ131" i="157"/>
  <c r="CR131" i="157" s="1"/>
  <c r="DO409" i="157"/>
  <c r="DO321" i="157"/>
  <c r="DO216" i="157"/>
  <c r="DO130" i="157"/>
  <c r="DP130" i="157" s="1"/>
  <c r="DU409" i="157"/>
  <c r="DU321" i="157"/>
  <c r="DU216" i="157"/>
  <c r="DV216" i="157" s="1"/>
  <c r="DU130" i="157"/>
  <c r="DV130" i="157" s="1"/>
  <c r="EA409" i="157"/>
  <c r="EA321" i="157"/>
  <c r="EA216" i="157"/>
  <c r="EB216" i="157" s="1"/>
  <c r="EA130" i="157"/>
  <c r="EB130" i="157" s="1"/>
  <c r="K407" i="157"/>
  <c r="K319" i="157"/>
  <c r="K214" i="157"/>
  <c r="GJ214" i="157" s="1"/>
  <c r="K128" i="157"/>
  <c r="L128" i="157" s="1"/>
  <c r="GJ128" i="157" s="1"/>
  <c r="I407" i="157"/>
  <c r="I319" i="157"/>
  <c r="I214" i="157"/>
  <c r="J214" i="157" s="1"/>
  <c r="GH214" i="157" s="1"/>
  <c r="I128" i="157"/>
  <c r="J128" i="157" s="1"/>
  <c r="GH128" i="157" s="1"/>
  <c r="G407" i="157"/>
  <c r="G319" i="157"/>
  <c r="G214" i="157"/>
  <c r="G128" i="157"/>
  <c r="H128" i="157" s="1"/>
  <c r="W407" i="157"/>
  <c r="W319" i="157"/>
  <c r="W214" i="157"/>
  <c r="X214" i="157" s="1"/>
  <c r="GV214" i="157" s="1"/>
  <c r="W128" i="157"/>
  <c r="X128" i="157" s="1"/>
  <c r="GV128" i="157" s="1"/>
  <c r="EU406" i="157"/>
  <c r="EU318" i="157"/>
  <c r="EU213" i="157"/>
  <c r="EU127" i="157"/>
  <c r="EV127" i="157" s="1"/>
  <c r="FI406" i="157"/>
  <c r="FI318" i="157"/>
  <c r="FI213" i="157"/>
  <c r="FJ213" i="157" s="1"/>
  <c r="FI127" i="157"/>
  <c r="FJ127" i="157" s="1"/>
  <c r="G403" i="157"/>
  <c r="G315" i="157"/>
  <c r="G210" i="157"/>
  <c r="G124" i="157"/>
  <c r="H124" i="157" s="1"/>
  <c r="M403" i="157"/>
  <c r="M315" i="157"/>
  <c r="M210" i="157"/>
  <c r="N210" i="157" s="1"/>
  <c r="GL210" i="157" s="1"/>
  <c r="M124" i="157"/>
  <c r="N124" i="157" s="1"/>
  <c r="GL124" i="157" s="1"/>
  <c r="U403" i="157"/>
  <c r="U315" i="157"/>
  <c r="U210" i="157"/>
  <c r="V210" i="157" s="1"/>
  <c r="GT210" i="157" s="1"/>
  <c r="U124" i="157"/>
  <c r="V124" i="157" s="1"/>
  <c r="GT124" i="157" s="1"/>
  <c r="FM401" i="157"/>
  <c r="FM313" i="157"/>
  <c r="FM208" i="157"/>
  <c r="FN208" i="157" s="1"/>
  <c r="FM122" i="157"/>
  <c r="FN122" i="157" s="1"/>
  <c r="FA401" i="157"/>
  <c r="FA313" i="157"/>
  <c r="FA208" i="157"/>
  <c r="FB208" i="157" s="1"/>
  <c r="FA122" i="157"/>
  <c r="FB122" i="157" s="1"/>
  <c r="FV36" i="157"/>
  <c r="FW36" i="157" s="1"/>
  <c r="M401" i="157"/>
  <c r="M313" i="157"/>
  <c r="M208" i="157"/>
  <c r="N208" i="157" s="1"/>
  <c r="M122" i="157"/>
  <c r="N122" i="157" s="1"/>
  <c r="S401" i="157"/>
  <c r="S313" i="157"/>
  <c r="S208" i="157"/>
  <c r="T208" i="157" s="1"/>
  <c r="GR208" i="157" s="1"/>
  <c r="S122" i="157"/>
  <c r="T122" i="157" s="1"/>
  <c r="GR122" i="157" s="1"/>
  <c r="EC400" i="157"/>
  <c r="EC312" i="157"/>
  <c r="EC207" i="157"/>
  <c r="ED207" i="157" s="1"/>
  <c r="EC121" i="157"/>
  <c r="ED121" i="157" s="1"/>
  <c r="DQ400" i="157"/>
  <c r="DQ312" i="157"/>
  <c r="DQ207" i="157"/>
  <c r="DR207" i="157" s="1"/>
  <c r="DQ121" i="157"/>
  <c r="DR121" i="157" s="1"/>
  <c r="DW400" i="157"/>
  <c r="DW312" i="157"/>
  <c r="DW207" i="157"/>
  <c r="DX207" i="157" s="1"/>
  <c r="DW121" i="157"/>
  <c r="DX121" i="157" s="1"/>
  <c r="DO398" i="157"/>
  <c r="DO310" i="157"/>
  <c r="DO205" i="157"/>
  <c r="DO119" i="157"/>
  <c r="DP119" i="157" s="1"/>
  <c r="DU398" i="157"/>
  <c r="DU310" i="157"/>
  <c r="DU205" i="157"/>
  <c r="DV205" i="157" s="1"/>
  <c r="DU119" i="157"/>
  <c r="DV119" i="157" s="1"/>
  <c r="DY398" i="157"/>
  <c r="DY310" i="157"/>
  <c r="DY205" i="157"/>
  <c r="DZ205" i="157" s="1"/>
  <c r="DY119" i="157"/>
  <c r="DZ119" i="157" s="1"/>
  <c r="EW394" i="157"/>
  <c r="EW306" i="157"/>
  <c r="EW201" i="157"/>
  <c r="EX201" i="157" s="1"/>
  <c r="EW115" i="157"/>
  <c r="EX115" i="157" s="1"/>
  <c r="FC394" i="157"/>
  <c r="FC306" i="157"/>
  <c r="FC201" i="157"/>
  <c r="FD201" i="157" s="1"/>
  <c r="FC115" i="157"/>
  <c r="FD115" i="157" s="1"/>
  <c r="EW393" i="157"/>
  <c r="EW305" i="157"/>
  <c r="EW200" i="157"/>
  <c r="EX200" i="157" s="1"/>
  <c r="EW114" i="157"/>
  <c r="EX114" i="157" s="1"/>
  <c r="FC393" i="157"/>
  <c r="FC305" i="157"/>
  <c r="FC200" i="157"/>
  <c r="FD200" i="157" s="1"/>
  <c r="FC114" i="157"/>
  <c r="FD114" i="157" s="1"/>
  <c r="EW392" i="157"/>
  <c r="EW304" i="157"/>
  <c r="EW199" i="157"/>
  <c r="EX199" i="157" s="1"/>
  <c r="EW113" i="157"/>
  <c r="EX113" i="157" s="1"/>
  <c r="FC392" i="157"/>
  <c r="FC304" i="157"/>
  <c r="FC199" i="157"/>
  <c r="FD199" i="157" s="1"/>
  <c r="FC113" i="157"/>
  <c r="FD113" i="157" s="1"/>
  <c r="EC391" i="157"/>
  <c r="EC303" i="157"/>
  <c r="EC198" i="157"/>
  <c r="ED198" i="157" s="1"/>
  <c r="EC112" i="157"/>
  <c r="ED112" i="157" s="1"/>
  <c r="DQ391" i="157"/>
  <c r="DQ303" i="157"/>
  <c r="DQ198" i="157"/>
  <c r="DR198" i="157" s="1"/>
  <c r="DQ112" i="157"/>
  <c r="DR112" i="157" s="1"/>
  <c r="DW391" i="157"/>
  <c r="DW303" i="157"/>
  <c r="DW198" i="157"/>
  <c r="DX198" i="157" s="1"/>
  <c r="DW112" i="157"/>
  <c r="DX112" i="157" s="1"/>
  <c r="CC390" i="157"/>
  <c r="CC302" i="157"/>
  <c r="CC197" i="157"/>
  <c r="CD197" i="157" s="1"/>
  <c r="CC111" i="157"/>
  <c r="CD111" i="157" s="1"/>
  <c r="CI390" i="157"/>
  <c r="CI302" i="157"/>
  <c r="CI197" i="157"/>
  <c r="CJ197" i="157" s="1"/>
  <c r="CI111" i="157"/>
  <c r="CJ111" i="157" s="1"/>
  <c r="EC385" i="157"/>
  <c r="EC297" i="157"/>
  <c r="EC192" i="157"/>
  <c r="ED192" i="157" s="1"/>
  <c r="EC106" i="157"/>
  <c r="ED106" i="157" s="1"/>
  <c r="DQ385" i="157"/>
  <c r="DQ297" i="157"/>
  <c r="DQ192" i="157"/>
  <c r="DR192" i="157" s="1"/>
  <c r="DQ106" i="157"/>
  <c r="DR106" i="157" s="1"/>
  <c r="DW385" i="157"/>
  <c r="DW297" i="157"/>
  <c r="DW192" i="157"/>
  <c r="DX192" i="157" s="1"/>
  <c r="DW106" i="157"/>
  <c r="DX106" i="157" s="1"/>
  <c r="FM384" i="157"/>
  <c r="FM296" i="157"/>
  <c r="FM191" i="157"/>
  <c r="FN191" i="157" s="1"/>
  <c r="FM105" i="157"/>
  <c r="FN105" i="157" s="1"/>
  <c r="FA384" i="157"/>
  <c r="FA296" i="157"/>
  <c r="FA191" i="157"/>
  <c r="FB191" i="157" s="1"/>
  <c r="FA105" i="157"/>
  <c r="FB105" i="157" s="1"/>
  <c r="FG384" i="157"/>
  <c r="FG296" i="157"/>
  <c r="FG191" i="157"/>
  <c r="FH191" i="157" s="1"/>
  <c r="FG105" i="157"/>
  <c r="FH105" i="157" s="1"/>
  <c r="EC383" i="157"/>
  <c r="EC295" i="157"/>
  <c r="EC190" i="157"/>
  <c r="ED190" i="157" s="1"/>
  <c r="EC104" i="157"/>
  <c r="ED104" i="157" s="1"/>
  <c r="DQ383" i="157"/>
  <c r="DQ295" i="157"/>
  <c r="DQ190" i="157"/>
  <c r="DR190" i="157" s="1"/>
  <c r="DQ104" i="157"/>
  <c r="DR104" i="157" s="1"/>
  <c r="DW383" i="157"/>
  <c r="DW295" i="157"/>
  <c r="DW190" i="157"/>
  <c r="DX190" i="157" s="1"/>
  <c r="DW104" i="157"/>
  <c r="DX104" i="157" s="1"/>
  <c r="EC381" i="157"/>
  <c r="EC293" i="157"/>
  <c r="EC188" i="157"/>
  <c r="ED188" i="157" s="1"/>
  <c r="EC102" i="157"/>
  <c r="ED102" i="157" s="1"/>
  <c r="DQ381" i="157"/>
  <c r="DQ293" i="157"/>
  <c r="DQ188" i="157"/>
  <c r="DR188" i="157" s="1"/>
  <c r="DQ102" i="157"/>
  <c r="DR102" i="157" s="1"/>
  <c r="DW381" i="157"/>
  <c r="DW293" i="157"/>
  <c r="DW188" i="157"/>
  <c r="DX188" i="157" s="1"/>
  <c r="DW102" i="157"/>
  <c r="DX102" i="157" s="1"/>
  <c r="EY379" i="157"/>
  <c r="EY291" i="157"/>
  <c r="EY186" i="157"/>
  <c r="EY100" i="157"/>
  <c r="EZ100" i="157" s="1"/>
  <c r="FE379" i="157"/>
  <c r="FE291" i="157"/>
  <c r="FE186" i="157"/>
  <c r="FF186" i="157" s="1"/>
  <c r="FE100" i="157"/>
  <c r="FF100" i="157" s="1"/>
  <c r="FK379" i="157"/>
  <c r="FK291" i="157"/>
  <c r="FK186" i="157"/>
  <c r="FL186" i="157" s="1"/>
  <c r="FK100" i="157"/>
  <c r="FL100" i="157" s="1"/>
  <c r="K379" i="157"/>
  <c r="K291" i="157"/>
  <c r="K186" i="157"/>
  <c r="K100" i="157"/>
  <c r="L100" i="157" s="1"/>
  <c r="Q379" i="157"/>
  <c r="Q291" i="157"/>
  <c r="Q186" i="157"/>
  <c r="R186" i="157" s="1"/>
  <c r="Q100" i="157"/>
  <c r="R100" i="157" s="1"/>
  <c r="O379" i="157"/>
  <c r="O291" i="157"/>
  <c r="O186" i="157"/>
  <c r="P186" i="157" s="1"/>
  <c r="O100" i="157"/>
  <c r="P100" i="157" s="1"/>
  <c r="AS378" i="157"/>
  <c r="AS290" i="157"/>
  <c r="AS185" i="157"/>
  <c r="AT185" i="157" s="1"/>
  <c r="AS99" i="157"/>
  <c r="AT99" i="157" s="1"/>
  <c r="AY378" i="157"/>
  <c r="AY290" i="157"/>
  <c r="AY185" i="157"/>
  <c r="AZ185" i="157" s="1"/>
  <c r="AY99" i="157"/>
  <c r="AZ99" i="157" s="1"/>
  <c r="EW377" i="157"/>
  <c r="EW289" i="157"/>
  <c r="EW184" i="157"/>
  <c r="EW98" i="157"/>
  <c r="EX98" i="157" s="1"/>
  <c r="FC377" i="157"/>
  <c r="FC289" i="157"/>
  <c r="FC184" i="157"/>
  <c r="FC98" i="157"/>
  <c r="FD98" i="157" s="1"/>
  <c r="FI381" i="157"/>
  <c r="FI293" i="157"/>
  <c r="FI188" i="157"/>
  <c r="FJ188" i="157" s="1"/>
  <c r="FI102" i="157"/>
  <c r="FJ102" i="157" s="1"/>
  <c r="EU381" i="157"/>
  <c r="EU293" i="157"/>
  <c r="EU188" i="157"/>
  <c r="EU102" i="157"/>
  <c r="BA379" i="157"/>
  <c r="BA291" i="157"/>
  <c r="BA186" i="157"/>
  <c r="BB186" i="157" s="1"/>
  <c r="BA100" i="157"/>
  <c r="BB100" i="157" s="1"/>
  <c r="BG379" i="157"/>
  <c r="BG291" i="157"/>
  <c r="BG186" i="157"/>
  <c r="BH186" i="157" s="1"/>
  <c r="BG100" i="157"/>
  <c r="BH100" i="157" s="1"/>
  <c r="AU379" i="157"/>
  <c r="AU291" i="157"/>
  <c r="AU186" i="157"/>
  <c r="AU100" i="157"/>
  <c r="AV100" i="157" s="1"/>
  <c r="AS377" i="157"/>
  <c r="AS289" i="157"/>
  <c r="AS184" i="157"/>
  <c r="AS98" i="157"/>
  <c r="AT98" i="157" s="1"/>
  <c r="AY377" i="157"/>
  <c r="AY289" i="157"/>
  <c r="AY184" i="157"/>
  <c r="AY98" i="157"/>
  <c r="AZ98" i="157" s="1"/>
  <c r="CU14" i="157"/>
  <c r="CV14" i="157" s="1"/>
  <c r="CX14" i="157" s="1"/>
  <c r="DA14" i="157" s="1"/>
  <c r="AA15" i="157"/>
  <c r="GY34" i="157"/>
  <c r="GZ34" i="157" s="1"/>
  <c r="HB34" i="157" s="1"/>
  <c r="HE34" i="157" s="1"/>
  <c r="EE47" i="157"/>
  <c r="EF47" i="157" s="1"/>
  <c r="EH47" i="157" s="1"/>
  <c r="EK47" i="157" s="1"/>
  <c r="FO41" i="157"/>
  <c r="FP41" i="157" s="1"/>
  <c r="FR41" i="157" s="1"/>
  <c r="FU41" i="157" s="1"/>
  <c r="FO16" i="157"/>
  <c r="FP16" i="157" s="1"/>
  <c r="FR16" i="157" s="1"/>
  <c r="FU16" i="157" s="1"/>
  <c r="C35" i="133"/>
  <c r="GH161" i="157" l="1"/>
  <c r="AV164" i="157"/>
  <c r="BH164" i="157"/>
  <c r="BB164" i="157"/>
  <c r="FL164" i="157"/>
  <c r="FF164" i="157"/>
  <c r="EZ164" i="157"/>
  <c r="GV100" i="157"/>
  <c r="GH122" i="157"/>
  <c r="GP128" i="157"/>
  <c r="GR134" i="157"/>
  <c r="GL136" i="157"/>
  <c r="GH239" i="157"/>
  <c r="GX243" i="157"/>
  <c r="GT153" i="157"/>
  <c r="GT157" i="157"/>
  <c r="GP161" i="157"/>
  <c r="BZ431" i="157"/>
  <c r="GL222" i="157"/>
  <c r="GP208" i="157"/>
  <c r="GX214" i="157"/>
  <c r="GX143" i="157"/>
  <c r="HC344" i="157"/>
  <c r="GF128" i="157"/>
  <c r="GZ12" i="157"/>
  <c r="FV103" i="157"/>
  <c r="FW103" i="157" s="1"/>
  <c r="GH223" i="157"/>
  <c r="EL72" i="157"/>
  <c r="EM72" i="157" s="1"/>
  <c r="CT302" i="157"/>
  <c r="CP302" i="157"/>
  <c r="CL302" i="157"/>
  <c r="CH302" i="157"/>
  <c r="CD302" i="157"/>
  <c r="CJ302" i="157"/>
  <c r="CN302" i="157"/>
  <c r="CR302" i="157"/>
  <c r="CB302" i="157"/>
  <c r="CF302" i="157"/>
  <c r="FN303" i="157"/>
  <c r="FJ303" i="157"/>
  <c r="FF303" i="157"/>
  <c r="FB303" i="157"/>
  <c r="EX303" i="157"/>
  <c r="FD303" i="157"/>
  <c r="FH303" i="157"/>
  <c r="FL303" i="157"/>
  <c r="EV303" i="157"/>
  <c r="FO303" i="157" s="1"/>
  <c r="EZ303" i="157"/>
  <c r="Z305" i="157"/>
  <c r="V305" i="157"/>
  <c r="R305" i="157"/>
  <c r="N305" i="157"/>
  <c r="J305" i="157"/>
  <c r="P305" i="157"/>
  <c r="T305" i="157"/>
  <c r="X305" i="157"/>
  <c r="H305" i="157"/>
  <c r="GD305" i="157"/>
  <c r="L305" i="157"/>
  <c r="CT306" i="157"/>
  <c r="CP306" i="157"/>
  <c r="CL306" i="157"/>
  <c r="CH306" i="157"/>
  <c r="CD306" i="157"/>
  <c r="CJ306" i="157"/>
  <c r="CN306" i="157"/>
  <c r="CR306" i="157"/>
  <c r="CB306" i="157"/>
  <c r="CF306" i="157"/>
  <c r="BH294" i="157"/>
  <c r="BD294" i="157"/>
  <c r="AZ294" i="157"/>
  <c r="AV294" i="157"/>
  <c r="AR294" i="157"/>
  <c r="BJ294" i="157"/>
  <c r="BF294" i="157"/>
  <c r="BB294" i="157"/>
  <c r="AX294" i="157"/>
  <c r="AT294" i="157"/>
  <c r="GD314" i="157"/>
  <c r="X314" i="157"/>
  <c r="T314" i="157"/>
  <c r="P314" i="157"/>
  <c r="L314" i="157"/>
  <c r="H314" i="157"/>
  <c r="Z314" i="157"/>
  <c r="V314" i="157"/>
  <c r="R314" i="157"/>
  <c r="N314" i="157"/>
  <c r="J314" i="157"/>
  <c r="CR315" i="157"/>
  <c r="CN315" i="157"/>
  <c r="CJ315" i="157"/>
  <c r="CF315" i="157"/>
  <c r="CB315" i="157"/>
  <c r="CT315" i="157"/>
  <c r="CP315" i="157"/>
  <c r="CL315" i="157"/>
  <c r="CH315" i="157"/>
  <c r="CD315" i="157"/>
  <c r="BJ317" i="157"/>
  <c r="BF317" i="157"/>
  <c r="BB317" i="157"/>
  <c r="AX317" i="157"/>
  <c r="AT317" i="157"/>
  <c r="BH317" i="157"/>
  <c r="BD317" i="157"/>
  <c r="AZ317" i="157"/>
  <c r="AV317" i="157"/>
  <c r="AR317" i="157"/>
  <c r="EB300" i="157"/>
  <c r="DX300" i="157"/>
  <c r="DT300" i="157"/>
  <c r="DP300" i="157"/>
  <c r="DL300" i="157"/>
  <c r="ED300" i="157"/>
  <c r="DN300" i="157"/>
  <c r="DR300" i="157"/>
  <c r="DV300" i="157"/>
  <c r="DZ300" i="157"/>
  <c r="Z302" i="157"/>
  <c r="V302" i="157"/>
  <c r="R302" i="157"/>
  <c r="N302" i="157"/>
  <c r="J302" i="157"/>
  <c r="GD302" i="157"/>
  <c r="L302" i="157"/>
  <c r="P302" i="157"/>
  <c r="T302" i="157"/>
  <c r="X302" i="157"/>
  <c r="H302" i="157"/>
  <c r="CT303" i="157"/>
  <c r="CP303" i="157"/>
  <c r="CL303" i="157"/>
  <c r="CH303" i="157"/>
  <c r="CD303" i="157"/>
  <c r="CF303" i="157"/>
  <c r="CJ303" i="157"/>
  <c r="CN303" i="157"/>
  <c r="CR303" i="157"/>
  <c r="CB303" i="157"/>
  <c r="FN304" i="157"/>
  <c r="FJ304" i="157"/>
  <c r="FF304" i="157"/>
  <c r="FB304" i="157"/>
  <c r="EX304" i="157"/>
  <c r="EZ304" i="157"/>
  <c r="FD304" i="157"/>
  <c r="FH304" i="157"/>
  <c r="FL304" i="157"/>
  <c r="EV304" i="157"/>
  <c r="FO304" i="157" s="1"/>
  <c r="Z306" i="157"/>
  <c r="V306" i="157"/>
  <c r="R306" i="157"/>
  <c r="N306" i="157"/>
  <c r="J306" i="157"/>
  <c r="GD306" i="157"/>
  <c r="L306" i="157"/>
  <c r="P306" i="157"/>
  <c r="T306" i="157"/>
  <c r="X306" i="157"/>
  <c r="H306" i="157"/>
  <c r="BJ310" i="157"/>
  <c r="BF310" i="157"/>
  <c r="BB310" i="157"/>
  <c r="AX310" i="157"/>
  <c r="AT310" i="157"/>
  <c r="BD310" i="157"/>
  <c r="BH310" i="157"/>
  <c r="AR310" i="157"/>
  <c r="AV310" i="157"/>
  <c r="AZ310" i="157"/>
  <c r="EB311" i="157"/>
  <c r="DX311" i="157"/>
  <c r="DT311" i="157"/>
  <c r="ED311" i="157"/>
  <c r="DZ311" i="157"/>
  <c r="DV311" i="157"/>
  <c r="DR311" i="157"/>
  <c r="DN311" i="157"/>
  <c r="DL311" i="157"/>
  <c r="DP311" i="157"/>
  <c r="ED325" i="157"/>
  <c r="DZ325" i="157"/>
  <c r="DV325" i="157"/>
  <c r="DR325" i="157"/>
  <c r="DN325" i="157"/>
  <c r="EB325" i="157"/>
  <c r="DX325" i="157"/>
  <c r="DT325" i="157"/>
  <c r="DP325" i="157"/>
  <c r="DL325" i="157"/>
  <c r="FN290" i="157"/>
  <c r="FJ290" i="157"/>
  <c r="FF290" i="157"/>
  <c r="FB290" i="157"/>
  <c r="EX290" i="157"/>
  <c r="FL290" i="157"/>
  <c r="FH290" i="157"/>
  <c r="FD290" i="157"/>
  <c r="EZ290" i="157"/>
  <c r="EV290" i="157"/>
  <c r="BH297" i="157"/>
  <c r="BD297" i="157"/>
  <c r="AZ297" i="157"/>
  <c r="AV297" i="157"/>
  <c r="AR297" i="157"/>
  <c r="BJ297" i="157"/>
  <c r="BF297" i="157"/>
  <c r="BB297" i="157"/>
  <c r="AX297" i="157"/>
  <c r="AT297" i="157"/>
  <c r="GD321" i="157"/>
  <c r="X321" i="157"/>
  <c r="T321" i="157"/>
  <c r="P321" i="157"/>
  <c r="L321" i="157"/>
  <c r="H321" i="157"/>
  <c r="Z321" i="157"/>
  <c r="V321" i="157"/>
  <c r="R321" i="157"/>
  <c r="N321" i="157"/>
  <c r="J321" i="157"/>
  <c r="CR322" i="157"/>
  <c r="CN322" i="157"/>
  <c r="CJ322" i="157"/>
  <c r="CF322" i="157"/>
  <c r="CB322" i="157"/>
  <c r="CT322" i="157"/>
  <c r="CP322" i="157"/>
  <c r="CL322" i="157"/>
  <c r="CH322" i="157"/>
  <c r="CD322" i="157"/>
  <c r="FL323" i="157"/>
  <c r="FH323" i="157"/>
  <c r="FD323" i="157"/>
  <c r="EZ323" i="157"/>
  <c r="EV323" i="157"/>
  <c r="FN323" i="157"/>
  <c r="FJ323" i="157"/>
  <c r="FF323" i="157"/>
  <c r="FB323" i="157"/>
  <c r="EX323" i="157"/>
  <c r="BJ230" i="157"/>
  <c r="BF230" i="157"/>
  <c r="BB230" i="157"/>
  <c r="AX230" i="157"/>
  <c r="AT230" i="157"/>
  <c r="BH230" i="157"/>
  <c r="BD230" i="157"/>
  <c r="AZ230" i="157"/>
  <c r="AR230" i="157"/>
  <c r="GD329" i="157"/>
  <c r="X329" i="157"/>
  <c r="T329" i="157"/>
  <c r="P329" i="157"/>
  <c r="L329" i="157"/>
  <c r="H329" i="157"/>
  <c r="Z329" i="157"/>
  <c r="V329" i="157"/>
  <c r="R329" i="157"/>
  <c r="N329" i="157"/>
  <c r="J329" i="157"/>
  <c r="Z293" i="157"/>
  <c r="V293" i="157"/>
  <c r="R293" i="157"/>
  <c r="N293" i="157"/>
  <c r="J293" i="157"/>
  <c r="GD293" i="157"/>
  <c r="X293" i="157"/>
  <c r="T293" i="157"/>
  <c r="P293" i="157"/>
  <c r="L293" i="157"/>
  <c r="H293" i="157"/>
  <c r="CT294" i="157"/>
  <c r="CP294" i="157"/>
  <c r="CL294" i="157"/>
  <c r="CH294" i="157"/>
  <c r="CD294" i="157"/>
  <c r="CR294" i="157"/>
  <c r="CN294" i="157"/>
  <c r="CJ294" i="157"/>
  <c r="CF294" i="157"/>
  <c r="CB294" i="157"/>
  <c r="FN300" i="157"/>
  <c r="FJ300" i="157"/>
  <c r="FF300" i="157"/>
  <c r="FB300" i="157"/>
  <c r="EX300" i="157"/>
  <c r="EZ300" i="157"/>
  <c r="FD300" i="157"/>
  <c r="FH300" i="157"/>
  <c r="FL300" i="157"/>
  <c r="EV300" i="157"/>
  <c r="FN337" i="157"/>
  <c r="FJ337" i="157"/>
  <c r="FF337" i="157"/>
  <c r="FB337" i="157"/>
  <c r="EX337" i="157"/>
  <c r="FL337" i="157"/>
  <c r="FH337" i="157"/>
  <c r="FD337" i="157"/>
  <c r="EZ337" i="157"/>
  <c r="EV337" i="157"/>
  <c r="BJ354" i="157"/>
  <c r="BF354" i="157"/>
  <c r="BB354" i="157"/>
  <c r="AX354" i="157"/>
  <c r="AT354" i="157"/>
  <c r="BH354" i="157"/>
  <c r="BD354" i="157"/>
  <c r="AZ354" i="157"/>
  <c r="AV354" i="157"/>
  <c r="AR354" i="157"/>
  <c r="GD337" i="157"/>
  <c r="Z337" i="157"/>
  <c r="V337" i="157"/>
  <c r="R337" i="157"/>
  <c r="N337" i="157"/>
  <c r="J337" i="157"/>
  <c r="X337" i="157"/>
  <c r="T337" i="157"/>
  <c r="P337" i="157"/>
  <c r="L337" i="157"/>
  <c r="H337" i="157"/>
  <c r="CR354" i="157"/>
  <c r="CN354" i="157"/>
  <c r="CJ354" i="157"/>
  <c r="CF354" i="157"/>
  <c r="CB354" i="157"/>
  <c r="CT354" i="157"/>
  <c r="CP354" i="157"/>
  <c r="CL354" i="157"/>
  <c r="CH354" i="157"/>
  <c r="CD354" i="157"/>
  <c r="GL100" i="157"/>
  <c r="GJ186" i="157"/>
  <c r="GV186" i="157"/>
  <c r="GX186" i="157"/>
  <c r="GR186" i="157"/>
  <c r="GL186" i="157"/>
  <c r="GH208" i="157"/>
  <c r="GP214" i="157"/>
  <c r="GR220" i="157"/>
  <c r="GV188" i="157"/>
  <c r="GP188" i="157"/>
  <c r="GR188" i="157"/>
  <c r="GL188" i="157"/>
  <c r="GH207" i="157"/>
  <c r="AX164" i="157"/>
  <c r="BJ164" i="157"/>
  <c r="FN164" i="157"/>
  <c r="FH164" i="157"/>
  <c r="FB164" i="157"/>
  <c r="GT100" i="157"/>
  <c r="FP100" i="157"/>
  <c r="FR100" i="157" s="1"/>
  <c r="FU100" i="157" s="1"/>
  <c r="GV207" i="157"/>
  <c r="GX207" i="157"/>
  <c r="GR207" i="157"/>
  <c r="GL207" i="157"/>
  <c r="GN207" i="157"/>
  <c r="GP207" i="157"/>
  <c r="GJ207" i="157"/>
  <c r="GP104" i="157"/>
  <c r="GR105" i="157"/>
  <c r="GT106" i="157"/>
  <c r="DT166" i="157"/>
  <c r="GR205" i="157"/>
  <c r="GX216" i="157"/>
  <c r="GT216" i="157"/>
  <c r="GL216" i="157"/>
  <c r="GJ240" i="157"/>
  <c r="GJ104" i="157"/>
  <c r="GP137" i="157"/>
  <c r="GL141" i="157"/>
  <c r="GV99" i="157"/>
  <c r="GH106" i="157"/>
  <c r="DR166" i="157"/>
  <c r="GL111" i="157"/>
  <c r="GL115" i="157"/>
  <c r="GV127" i="157"/>
  <c r="GV145" i="157"/>
  <c r="GP145" i="157"/>
  <c r="GJ145" i="157"/>
  <c r="GX148" i="157"/>
  <c r="GT148" i="157"/>
  <c r="GN195" i="157"/>
  <c r="GH109" i="157"/>
  <c r="GV189" i="157"/>
  <c r="GJ106" i="157"/>
  <c r="GR242" i="157"/>
  <c r="GL242" i="157"/>
  <c r="GX242" i="157"/>
  <c r="GT188" i="157"/>
  <c r="GT207" i="157"/>
  <c r="GH130" i="157"/>
  <c r="GJ130" i="157"/>
  <c r="GT154" i="157"/>
  <c r="GV160" i="157"/>
  <c r="GP160" i="157"/>
  <c r="GR99" i="157"/>
  <c r="GN103" i="157"/>
  <c r="GT104" i="157"/>
  <c r="GX105" i="157"/>
  <c r="GX119" i="157"/>
  <c r="FP125" i="157"/>
  <c r="FR125" i="157" s="1"/>
  <c r="FU125" i="157" s="1"/>
  <c r="GR126" i="157"/>
  <c r="GX127" i="157"/>
  <c r="GN148" i="157"/>
  <c r="GH148" i="157"/>
  <c r="GJ148" i="157"/>
  <c r="GV150" i="157"/>
  <c r="GP150" i="157"/>
  <c r="GR150" i="157"/>
  <c r="GL150" i="157"/>
  <c r="GJ152" i="157"/>
  <c r="GV152" i="157"/>
  <c r="GP152" i="157"/>
  <c r="FP158" i="157"/>
  <c r="FR158" i="157" s="1"/>
  <c r="GJ99" i="157"/>
  <c r="FP110" i="157"/>
  <c r="FR110" i="157" s="1"/>
  <c r="FU110" i="157" s="1"/>
  <c r="GR111" i="157"/>
  <c r="GR113" i="157"/>
  <c r="GJ115" i="157"/>
  <c r="FP126" i="157"/>
  <c r="FR126" i="157" s="1"/>
  <c r="FU126" i="157" s="1"/>
  <c r="GP127" i="157"/>
  <c r="GV131" i="157"/>
  <c r="GT135" i="157"/>
  <c r="GT140" i="157"/>
  <c r="GP140" i="157"/>
  <c r="GR158" i="157"/>
  <c r="GL158" i="157"/>
  <c r="GR224" i="157"/>
  <c r="GX104" i="157"/>
  <c r="AV166" i="157"/>
  <c r="GJ197" i="157"/>
  <c r="GJ199" i="157"/>
  <c r="GX200" i="157"/>
  <c r="GT205" i="157"/>
  <c r="GX236" i="157"/>
  <c r="GT99" i="157"/>
  <c r="GR198" i="157"/>
  <c r="GR200" i="157"/>
  <c r="GP205" i="157"/>
  <c r="FP124" i="157"/>
  <c r="FR124" i="157" s="1"/>
  <c r="FU124" i="157" s="1"/>
  <c r="GR147" i="157"/>
  <c r="GN149" i="157"/>
  <c r="GT236" i="157"/>
  <c r="GN238" i="157"/>
  <c r="GH238" i="157"/>
  <c r="GP185" i="157"/>
  <c r="GR103" i="157"/>
  <c r="GJ211" i="157"/>
  <c r="GN212" i="157"/>
  <c r="GT213" i="157"/>
  <c r="GJ215" i="157"/>
  <c r="GL219" i="157"/>
  <c r="GV224" i="157"/>
  <c r="GJ158" i="157"/>
  <c r="GX158" i="157"/>
  <c r="GJ162" i="157"/>
  <c r="GL162" i="157"/>
  <c r="GX162" i="157"/>
  <c r="GL106" i="157"/>
  <c r="GR146" i="157"/>
  <c r="GJ147" i="157"/>
  <c r="GJ153" i="157"/>
  <c r="GN155" i="157"/>
  <c r="FP135" i="157"/>
  <c r="FR135" i="157" s="1"/>
  <c r="FU135" i="157" s="1"/>
  <c r="GH232" i="157"/>
  <c r="GL235" i="157"/>
  <c r="GL237" i="157"/>
  <c r="GP239" i="157"/>
  <c r="GT245" i="157"/>
  <c r="GL247" i="157"/>
  <c r="GJ155" i="157"/>
  <c r="GR245" i="157"/>
  <c r="GR247" i="157"/>
  <c r="GH153" i="157"/>
  <c r="GX157" i="157"/>
  <c r="GL159" i="157"/>
  <c r="GV146" i="157"/>
  <c r="GV147" i="157"/>
  <c r="GV243" i="157"/>
  <c r="CV159" i="157"/>
  <c r="CX159" i="157" s="1"/>
  <c r="GT147" i="157"/>
  <c r="GL153" i="157"/>
  <c r="GL157" i="157"/>
  <c r="GP232" i="157"/>
  <c r="GH233" i="157"/>
  <c r="GT235" i="157"/>
  <c r="GT237" i="157"/>
  <c r="GX239" i="157"/>
  <c r="GH243" i="157"/>
  <c r="GT247" i="157"/>
  <c r="GN233" i="157"/>
  <c r="GJ149" i="157"/>
  <c r="GN153" i="157"/>
  <c r="GR98" i="157"/>
  <c r="GN98" i="157"/>
  <c r="GP98" i="157"/>
  <c r="GJ98" i="157"/>
  <c r="GH221" i="157"/>
  <c r="GH137" i="157"/>
  <c r="FV72" i="157"/>
  <c r="FW72" i="157" s="1"/>
  <c r="EB292" i="157"/>
  <c r="DX292" i="157"/>
  <c r="DT292" i="157"/>
  <c r="DP292" i="157"/>
  <c r="DL292" i="157"/>
  <c r="ED292" i="157"/>
  <c r="DZ292" i="157"/>
  <c r="DV292" i="157"/>
  <c r="DR292" i="157"/>
  <c r="DN292" i="157"/>
  <c r="EE292" i="157" s="1"/>
  <c r="GD315" i="157"/>
  <c r="X315" i="157"/>
  <c r="T315" i="157"/>
  <c r="P315" i="157"/>
  <c r="L315" i="157"/>
  <c r="H315" i="157"/>
  <c r="Z315" i="157"/>
  <c r="V315" i="157"/>
  <c r="R315" i="157"/>
  <c r="N315" i="157"/>
  <c r="J315" i="157"/>
  <c r="ED310" i="157"/>
  <c r="DZ310" i="157"/>
  <c r="DV310" i="157"/>
  <c r="DR310" i="157"/>
  <c r="DN310" i="157"/>
  <c r="EB310" i="157"/>
  <c r="DL310" i="157"/>
  <c r="DP310" i="157"/>
  <c r="DT310" i="157"/>
  <c r="DX310" i="157"/>
  <c r="Z291" i="157"/>
  <c r="V291" i="157"/>
  <c r="R291" i="157"/>
  <c r="N291" i="157"/>
  <c r="J291" i="157"/>
  <c r="GD291" i="157"/>
  <c r="X291" i="157"/>
  <c r="T291" i="157"/>
  <c r="P291" i="157"/>
  <c r="L291" i="157"/>
  <c r="H291" i="157"/>
  <c r="BH296" i="157"/>
  <c r="BD296" i="157"/>
  <c r="AZ296" i="157"/>
  <c r="AV296" i="157"/>
  <c r="AR296" i="157"/>
  <c r="BJ296" i="157"/>
  <c r="BF296" i="157"/>
  <c r="BB296" i="157"/>
  <c r="AX296" i="157"/>
  <c r="AT296" i="157"/>
  <c r="EB297" i="157"/>
  <c r="DX297" i="157"/>
  <c r="DT297" i="157"/>
  <c r="DP297" i="157"/>
  <c r="DL297" i="157"/>
  <c r="ED297" i="157"/>
  <c r="DZ297" i="157"/>
  <c r="DV297" i="157"/>
  <c r="DR297" i="157"/>
  <c r="DN297" i="157"/>
  <c r="GD328" i="157"/>
  <c r="X328" i="157"/>
  <c r="T328" i="157"/>
  <c r="P328" i="157"/>
  <c r="L328" i="157"/>
  <c r="H328" i="157"/>
  <c r="Z328" i="157"/>
  <c r="V328" i="157"/>
  <c r="R328" i="157"/>
  <c r="N328" i="157"/>
  <c r="J328" i="157"/>
  <c r="EL58" i="157"/>
  <c r="EM58" i="157" s="1"/>
  <c r="ED327" i="157"/>
  <c r="DZ327" i="157"/>
  <c r="DV327" i="157"/>
  <c r="DR327" i="157"/>
  <c r="DN327" i="157"/>
  <c r="EB327" i="157"/>
  <c r="DX327" i="157"/>
  <c r="DT327" i="157"/>
  <c r="DP327" i="157"/>
  <c r="DL327" i="157"/>
  <c r="BH302" i="157"/>
  <c r="BD302" i="157"/>
  <c r="AZ302" i="157"/>
  <c r="AV302" i="157"/>
  <c r="AR302" i="157"/>
  <c r="AX302" i="157"/>
  <c r="BB302" i="157"/>
  <c r="BF302" i="157"/>
  <c r="BJ302" i="157"/>
  <c r="AT302" i="157"/>
  <c r="EB303" i="157"/>
  <c r="DX303" i="157"/>
  <c r="DT303" i="157"/>
  <c r="DP303" i="157"/>
  <c r="DL303" i="157"/>
  <c r="DR303" i="157"/>
  <c r="DV303" i="157"/>
  <c r="DZ303" i="157"/>
  <c r="ED303" i="157"/>
  <c r="DN303" i="157"/>
  <c r="BH306" i="157"/>
  <c r="BD306" i="157"/>
  <c r="AZ306" i="157"/>
  <c r="AV306" i="157"/>
  <c r="AR306" i="157"/>
  <c r="AX306" i="157"/>
  <c r="BB306" i="157"/>
  <c r="BF306" i="157"/>
  <c r="BJ306" i="157"/>
  <c r="AT306" i="157"/>
  <c r="GD310" i="157"/>
  <c r="X310" i="157"/>
  <c r="T310" i="157"/>
  <c r="P310" i="157"/>
  <c r="L310" i="157"/>
  <c r="H310" i="157"/>
  <c r="R310" i="157"/>
  <c r="V310" i="157"/>
  <c r="Z310" i="157"/>
  <c r="J310" i="157"/>
  <c r="N310" i="157"/>
  <c r="CR311" i="157"/>
  <c r="CN311" i="157"/>
  <c r="CJ311" i="157"/>
  <c r="CF311" i="157"/>
  <c r="CB311" i="157"/>
  <c r="CP311" i="157"/>
  <c r="CT311" i="157"/>
  <c r="CD311" i="157"/>
  <c r="CH311" i="157"/>
  <c r="CL311" i="157"/>
  <c r="FL312" i="157"/>
  <c r="FH312" i="157"/>
  <c r="FD312" i="157"/>
  <c r="EZ312" i="157"/>
  <c r="EV312" i="157"/>
  <c r="FN312" i="157"/>
  <c r="FJ312" i="157"/>
  <c r="FF312" i="157"/>
  <c r="FB312" i="157"/>
  <c r="EX312" i="157"/>
  <c r="ED314" i="157"/>
  <c r="DZ314" i="157"/>
  <c r="DV314" i="157"/>
  <c r="DR314" i="157"/>
  <c r="DN314" i="157"/>
  <c r="EB314" i="157"/>
  <c r="DX314" i="157"/>
  <c r="DT314" i="157"/>
  <c r="DP314" i="157"/>
  <c r="DL314" i="157"/>
  <c r="BH349" i="157"/>
  <c r="BD349" i="157"/>
  <c r="AZ349" i="157"/>
  <c r="AV349" i="157"/>
  <c r="AR349" i="157"/>
  <c r="BJ349" i="157"/>
  <c r="BF349" i="157"/>
  <c r="BB349" i="157"/>
  <c r="AX349" i="157"/>
  <c r="AT349" i="157"/>
  <c r="ED313" i="157"/>
  <c r="DZ313" i="157"/>
  <c r="DV313" i="157"/>
  <c r="DR313" i="157"/>
  <c r="DN313" i="157"/>
  <c r="EB313" i="157"/>
  <c r="DX313" i="157"/>
  <c r="DT313" i="157"/>
  <c r="DP313" i="157"/>
  <c r="DL313" i="157"/>
  <c r="BJ319" i="157"/>
  <c r="BF319" i="157"/>
  <c r="BB319" i="157"/>
  <c r="AX319" i="157"/>
  <c r="AT319" i="157"/>
  <c r="BH319" i="157"/>
  <c r="BD319" i="157"/>
  <c r="AZ319" i="157"/>
  <c r="AV319" i="157"/>
  <c r="AR319" i="157"/>
  <c r="ED320" i="157"/>
  <c r="DZ320" i="157"/>
  <c r="DV320" i="157"/>
  <c r="DR320" i="157"/>
  <c r="DN320" i="157"/>
  <c r="EB320" i="157"/>
  <c r="DX320" i="157"/>
  <c r="DT320" i="157"/>
  <c r="DP320" i="157"/>
  <c r="DL320" i="157"/>
  <c r="GD326" i="157"/>
  <c r="X326" i="157"/>
  <c r="T326" i="157"/>
  <c r="P326" i="157"/>
  <c r="L326" i="157"/>
  <c r="H326" i="157"/>
  <c r="Z326" i="157"/>
  <c r="V326" i="157"/>
  <c r="R326" i="157"/>
  <c r="N326" i="157"/>
  <c r="J326" i="157"/>
  <c r="ED338" i="157"/>
  <c r="DZ338" i="157"/>
  <c r="DV338" i="157"/>
  <c r="DR338" i="157"/>
  <c r="DN338" i="157"/>
  <c r="EB338" i="157"/>
  <c r="DX338" i="157"/>
  <c r="DT338" i="157"/>
  <c r="DP338" i="157"/>
  <c r="DL338" i="157"/>
  <c r="GD322" i="157"/>
  <c r="X322" i="157"/>
  <c r="T322" i="157"/>
  <c r="P322" i="157"/>
  <c r="L322" i="157"/>
  <c r="H322" i="157"/>
  <c r="Z322" i="157"/>
  <c r="V322" i="157"/>
  <c r="R322" i="157"/>
  <c r="N322" i="157"/>
  <c r="J322" i="157"/>
  <c r="CR323" i="157"/>
  <c r="CN323" i="157"/>
  <c r="CJ323" i="157"/>
  <c r="CF323" i="157"/>
  <c r="CB323" i="157"/>
  <c r="CT323" i="157"/>
  <c r="CP323" i="157"/>
  <c r="CL323" i="157"/>
  <c r="CH323" i="157"/>
  <c r="CD323" i="157"/>
  <c r="FL324" i="157"/>
  <c r="FH324" i="157"/>
  <c r="FD324" i="157"/>
  <c r="EZ324" i="157"/>
  <c r="EV324" i="157"/>
  <c r="FN324" i="157"/>
  <c r="FJ324" i="157"/>
  <c r="FF324" i="157"/>
  <c r="FB324" i="157"/>
  <c r="EX324" i="157"/>
  <c r="GD311" i="157"/>
  <c r="X311" i="157"/>
  <c r="T311" i="157"/>
  <c r="P311" i="157"/>
  <c r="L311" i="157"/>
  <c r="H311" i="157"/>
  <c r="R311" i="157"/>
  <c r="V311" i="157"/>
  <c r="Z311" i="157"/>
  <c r="J311" i="157"/>
  <c r="N311" i="157"/>
  <c r="CR312" i="157"/>
  <c r="CN312" i="157"/>
  <c r="CJ312" i="157"/>
  <c r="CF312" i="157"/>
  <c r="CB312" i="157"/>
  <c r="CT312" i="157"/>
  <c r="CP312" i="157"/>
  <c r="CL312" i="157"/>
  <c r="CH312" i="157"/>
  <c r="CD312" i="157"/>
  <c r="BJ314" i="157"/>
  <c r="BF314" i="157"/>
  <c r="BB314" i="157"/>
  <c r="AX314" i="157"/>
  <c r="AT314" i="157"/>
  <c r="BH314" i="157"/>
  <c r="BD314" i="157"/>
  <c r="AZ314" i="157"/>
  <c r="AV314" i="157"/>
  <c r="AR314" i="157"/>
  <c r="FL340" i="157"/>
  <c r="FH340" i="157"/>
  <c r="FD340" i="157"/>
  <c r="EZ340" i="157"/>
  <c r="EV340" i="157"/>
  <c r="FN340" i="157"/>
  <c r="FJ340" i="157"/>
  <c r="FF340" i="157"/>
  <c r="FB340" i="157"/>
  <c r="EX340" i="157"/>
  <c r="BJ337" i="157"/>
  <c r="BF337" i="157"/>
  <c r="BB337" i="157"/>
  <c r="AX337" i="157"/>
  <c r="AT337" i="157"/>
  <c r="BH337" i="157"/>
  <c r="BD337" i="157"/>
  <c r="AZ337" i="157"/>
  <c r="AV337" i="157"/>
  <c r="AR337" i="157"/>
  <c r="BJ340" i="157"/>
  <c r="BF340" i="157"/>
  <c r="BB340" i="157"/>
  <c r="AX340" i="157"/>
  <c r="AT340" i="157"/>
  <c r="BH340" i="157"/>
  <c r="BD340" i="157"/>
  <c r="AZ340" i="157"/>
  <c r="AV340" i="157"/>
  <c r="AR340" i="157"/>
  <c r="FL341" i="157"/>
  <c r="FH341" i="157"/>
  <c r="FD341" i="157"/>
  <c r="EZ341" i="157"/>
  <c r="EV341" i="157"/>
  <c r="FN341" i="157"/>
  <c r="FJ341" i="157"/>
  <c r="FF341" i="157"/>
  <c r="FB341" i="157"/>
  <c r="EX341" i="157"/>
  <c r="GD343" i="157"/>
  <c r="X343" i="157"/>
  <c r="T343" i="157"/>
  <c r="P343" i="157"/>
  <c r="L343" i="157"/>
  <c r="H343" i="157"/>
  <c r="Z343" i="157"/>
  <c r="V343" i="157"/>
  <c r="R343" i="157"/>
  <c r="N343" i="157"/>
  <c r="J343" i="157"/>
  <c r="BH344" i="157"/>
  <c r="BD344" i="157"/>
  <c r="AZ344" i="157"/>
  <c r="AV344" i="157"/>
  <c r="AR344" i="157"/>
  <c r="BJ344" i="157"/>
  <c r="BF344" i="157"/>
  <c r="BB344" i="157"/>
  <c r="AX344" i="157"/>
  <c r="BK344" i="157" s="1"/>
  <c r="AT344" i="157"/>
  <c r="GD347" i="157"/>
  <c r="X347" i="157"/>
  <c r="T347" i="157"/>
  <c r="P347" i="157"/>
  <c r="L347" i="157"/>
  <c r="H347" i="157"/>
  <c r="Z347" i="157"/>
  <c r="V347" i="157"/>
  <c r="R347" i="157"/>
  <c r="N347" i="157"/>
  <c r="J347" i="157"/>
  <c r="BH348" i="157"/>
  <c r="BD348" i="157"/>
  <c r="AZ348" i="157"/>
  <c r="AV348" i="157"/>
  <c r="AR348" i="157"/>
  <c r="BJ348" i="157"/>
  <c r="BF348" i="157"/>
  <c r="BB348" i="157"/>
  <c r="AX348" i="157"/>
  <c r="AT348" i="157"/>
  <c r="D547" i="157"/>
  <c r="C547" i="157"/>
  <c r="FN349" i="157"/>
  <c r="FJ349" i="157"/>
  <c r="FF349" i="157"/>
  <c r="FB349" i="157"/>
  <c r="EX349" i="157"/>
  <c r="FL349" i="157"/>
  <c r="FH349" i="157"/>
  <c r="FD349" i="157"/>
  <c r="EZ349" i="157"/>
  <c r="EV349" i="157"/>
  <c r="ED352" i="157"/>
  <c r="DZ352" i="157"/>
  <c r="DV352" i="157"/>
  <c r="DR352" i="157"/>
  <c r="DN352" i="157"/>
  <c r="EB352" i="157"/>
  <c r="DX352" i="157"/>
  <c r="DT352" i="157"/>
  <c r="DP352" i="157"/>
  <c r="DL352" i="157"/>
  <c r="GD342" i="157"/>
  <c r="X342" i="157"/>
  <c r="T342" i="157"/>
  <c r="P342" i="157"/>
  <c r="L342" i="157"/>
  <c r="H342" i="157"/>
  <c r="Z342" i="157"/>
  <c r="V342" i="157"/>
  <c r="R342" i="157"/>
  <c r="N342" i="157"/>
  <c r="J342" i="157"/>
  <c r="AA342" i="157" s="1"/>
  <c r="CR343" i="157"/>
  <c r="CN343" i="157"/>
  <c r="CJ343" i="157"/>
  <c r="CF343" i="157"/>
  <c r="CB343" i="157"/>
  <c r="CT343" i="157"/>
  <c r="CP343" i="157"/>
  <c r="CL343" i="157"/>
  <c r="CH343" i="157"/>
  <c r="CD343" i="157"/>
  <c r="CU343" i="157" s="1"/>
  <c r="CR348" i="157"/>
  <c r="CN348" i="157"/>
  <c r="CJ348" i="157"/>
  <c r="CF348" i="157"/>
  <c r="CB348" i="157"/>
  <c r="CT348" i="157"/>
  <c r="CP348" i="157"/>
  <c r="CL348" i="157"/>
  <c r="CH348" i="157"/>
  <c r="CD348" i="157"/>
  <c r="GX100" i="157"/>
  <c r="GT122" i="157"/>
  <c r="FP122" i="157"/>
  <c r="FR122" i="157" s="1"/>
  <c r="FU122" i="157" s="1"/>
  <c r="DP164" i="157"/>
  <c r="EB164" i="157"/>
  <c r="DV164" i="157"/>
  <c r="CR164" i="157"/>
  <c r="CL164" i="157"/>
  <c r="CF164" i="157"/>
  <c r="GV102" i="157"/>
  <c r="GP102" i="157"/>
  <c r="GR102" i="157"/>
  <c r="GL102" i="157"/>
  <c r="GH121" i="157"/>
  <c r="GH186" i="157"/>
  <c r="GJ208" i="157"/>
  <c r="GV208" i="157"/>
  <c r="GX208" i="157"/>
  <c r="GL214" i="157"/>
  <c r="GX218" i="157"/>
  <c r="GT218" i="157"/>
  <c r="GL218" i="157"/>
  <c r="GV220" i="157"/>
  <c r="GH222" i="157"/>
  <c r="GX203" i="157"/>
  <c r="GT203" i="157"/>
  <c r="GL203" i="157"/>
  <c r="GN196" i="157"/>
  <c r="GH196" i="157"/>
  <c r="CP164" i="157"/>
  <c r="GV121" i="157"/>
  <c r="GX121" i="157"/>
  <c r="GR121" i="157"/>
  <c r="GL121" i="157"/>
  <c r="GN188" i="157"/>
  <c r="GH188" i="157"/>
  <c r="GJ188" i="157"/>
  <c r="GN121" i="157"/>
  <c r="GP121" i="157"/>
  <c r="GJ121" i="157"/>
  <c r="EF129" i="157"/>
  <c r="EH129" i="157" s="1"/>
  <c r="EK129" i="157" s="1"/>
  <c r="GR119" i="157"/>
  <c r="GX223" i="157"/>
  <c r="GX130" i="157"/>
  <c r="GT130" i="157"/>
  <c r="GL130" i="157"/>
  <c r="GJ154" i="157"/>
  <c r="GX188" i="157"/>
  <c r="GN109" i="157"/>
  <c r="GV216" i="157"/>
  <c r="GR240" i="157"/>
  <c r="GL240" i="157"/>
  <c r="GN246" i="157"/>
  <c r="GH246" i="157"/>
  <c r="GJ246" i="157"/>
  <c r="GX185" i="157"/>
  <c r="GV103" i="157"/>
  <c r="GV215" i="157"/>
  <c r="GX219" i="157"/>
  <c r="GX221" i="157"/>
  <c r="GH139" i="157"/>
  <c r="GX141" i="157"/>
  <c r="GT141" i="157"/>
  <c r="GN143" i="157"/>
  <c r="GT102" i="157"/>
  <c r="GT121" i="157"/>
  <c r="FP121" i="157"/>
  <c r="FR121" i="157" s="1"/>
  <c r="FU121" i="157" s="1"/>
  <c r="GT242" i="157"/>
  <c r="GH190" i="157"/>
  <c r="GL191" i="157"/>
  <c r="GL199" i="157"/>
  <c r="GV205" i="157"/>
  <c r="GT215" i="157"/>
  <c r="GV234" i="157"/>
  <c r="GP234" i="157"/>
  <c r="GN236" i="157"/>
  <c r="GH236" i="157"/>
  <c r="GJ236" i="157"/>
  <c r="GJ191" i="157"/>
  <c r="BD166" i="157"/>
  <c r="DP166" i="157"/>
  <c r="GR138" i="157"/>
  <c r="GJ139" i="157"/>
  <c r="GR140" i="157"/>
  <c r="GL215" i="157"/>
  <c r="GR234" i="157"/>
  <c r="GL234" i="157"/>
  <c r="GR238" i="157"/>
  <c r="GL238" i="157"/>
  <c r="GX238" i="157"/>
  <c r="GJ111" i="157"/>
  <c r="GJ113" i="157"/>
  <c r="GX114" i="157"/>
  <c r="GT119" i="157"/>
  <c r="GJ213" i="157"/>
  <c r="GL217" i="157"/>
  <c r="GL221" i="157"/>
  <c r="GT223" i="157"/>
  <c r="GV235" i="157"/>
  <c r="GJ243" i="157"/>
  <c r="GV245" i="157"/>
  <c r="GX150" i="157"/>
  <c r="FL166" i="157"/>
  <c r="GR112" i="157"/>
  <c r="GR114" i="157"/>
  <c r="GX115" i="157"/>
  <c r="GP119" i="157"/>
  <c r="GR215" i="157"/>
  <c r="GT219" i="157"/>
  <c r="GL223" i="157"/>
  <c r="GL224" i="157"/>
  <c r="GV244" i="157"/>
  <c r="GP244" i="157"/>
  <c r="GV248" i="157"/>
  <c r="GP248" i="157"/>
  <c r="GP200" i="157"/>
  <c r="GN205" i="157"/>
  <c r="GP217" i="157"/>
  <c r="GJ221" i="157"/>
  <c r="GJ223" i="157"/>
  <c r="AA140" i="157"/>
  <c r="GL185" i="157"/>
  <c r="GT189" i="157"/>
  <c r="GN190" i="157"/>
  <c r="GL198" i="157"/>
  <c r="GT211" i="157"/>
  <c r="GL213" i="157"/>
  <c r="GT150" i="157"/>
  <c r="GN152" i="157"/>
  <c r="GH152" i="157"/>
  <c r="GP99" i="157"/>
  <c r="GJ198" i="157"/>
  <c r="GJ200" i="157"/>
  <c r="GJ205" i="157"/>
  <c r="GN126" i="157"/>
  <c r="GT127" i="157"/>
  <c r="GJ129" i="157"/>
  <c r="GV138" i="157"/>
  <c r="GH146" i="157"/>
  <c r="GL149" i="157"/>
  <c r="GT159" i="157"/>
  <c r="FO219" i="157"/>
  <c r="GR237" i="157"/>
  <c r="GR159" i="157"/>
  <c r="FP159" i="157"/>
  <c r="FR159" i="157" s="1"/>
  <c r="GR161" i="157"/>
  <c r="CU221" i="157"/>
  <c r="GL232" i="157"/>
  <c r="GJ247" i="157"/>
  <c r="GP245" i="157"/>
  <c r="GV239" i="157"/>
  <c r="GV157" i="157"/>
  <c r="GP146" i="157"/>
  <c r="GH147" i="157"/>
  <c r="GT149" i="157"/>
  <c r="GX153" i="157"/>
  <c r="GH157" i="157"/>
  <c r="GT161" i="157"/>
  <c r="GN232" i="157"/>
  <c r="GN147" i="157"/>
  <c r="GN243" i="157"/>
  <c r="GT232" i="157"/>
  <c r="GL233" i="157"/>
  <c r="GP241" i="157"/>
  <c r="HF34" i="157"/>
  <c r="HG34" i="157" s="1"/>
  <c r="GL98" i="157"/>
  <c r="GH98" i="157"/>
  <c r="GF136" i="157"/>
  <c r="GV98" i="157"/>
  <c r="FV141" i="157"/>
  <c r="FW141" i="157" s="1"/>
  <c r="BH300" i="157"/>
  <c r="BD300" i="157"/>
  <c r="AZ300" i="157"/>
  <c r="AV300" i="157"/>
  <c r="AR300" i="157"/>
  <c r="BF300" i="157"/>
  <c r="BJ300" i="157"/>
  <c r="AT300" i="157"/>
  <c r="AX300" i="157"/>
  <c r="BB300" i="157"/>
  <c r="Z303" i="157"/>
  <c r="V303" i="157"/>
  <c r="R303" i="157"/>
  <c r="N303" i="157"/>
  <c r="J303" i="157"/>
  <c r="X303" i="157"/>
  <c r="H303" i="157"/>
  <c r="GD303" i="157"/>
  <c r="L303" i="157"/>
  <c r="P303" i="157"/>
  <c r="T303" i="157"/>
  <c r="CT304" i="157"/>
  <c r="CP304" i="157"/>
  <c r="CL304" i="157"/>
  <c r="CH304" i="157"/>
  <c r="CD304" i="157"/>
  <c r="CR304" i="157"/>
  <c r="CB304" i="157"/>
  <c r="CF304" i="157"/>
  <c r="CJ304" i="157"/>
  <c r="CN304" i="157"/>
  <c r="FN305" i="157"/>
  <c r="FJ305" i="157"/>
  <c r="FF305" i="157"/>
  <c r="FB305" i="157"/>
  <c r="EX305" i="157"/>
  <c r="FL305" i="157"/>
  <c r="EV305" i="157"/>
  <c r="EZ305" i="157"/>
  <c r="FD305" i="157"/>
  <c r="FH305" i="157"/>
  <c r="BJ308" i="157"/>
  <c r="BF308" i="157"/>
  <c r="BB308" i="157"/>
  <c r="AX308" i="157"/>
  <c r="AT308" i="157"/>
  <c r="BH308" i="157"/>
  <c r="BD308" i="157"/>
  <c r="AZ308" i="157"/>
  <c r="AV308" i="157"/>
  <c r="AR308" i="157"/>
  <c r="BH292" i="157"/>
  <c r="BD292" i="157"/>
  <c r="AZ292" i="157"/>
  <c r="AV292" i="157"/>
  <c r="AR292" i="157"/>
  <c r="BJ292" i="157"/>
  <c r="BF292" i="157"/>
  <c r="BB292" i="157"/>
  <c r="AX292" i="157"/>
  <c r="AT292" i="157"/>
  <c r="EB293" i="157"/>
  <c r="DX293" i="157"/>
  <c r="DT293" i="157"/>
  <c r="DP293" i="157"/>
  <c r="DL293" i="157"/>
  <c r="ED293" i="157"/>
  <c r="DZ293" i="157"/>
  <c r="DV293" i="157"/>
  <c r="DR293" i="157"/>
  <c r="DN293" i="157"/>
  <c r="FL314" i="157"/>
  <c r="FH314" i="157"/>
  <c r="FD314" i="157"/>
  <c r="EZ314" i="157"/>
  <c r="EV314" i="157"/>
  <c r="FN314" i="157"/>
  <c r="FJ314" i="157"/>
  <c r="FF314" i="157"/>
  <c r="FB314" i="157"/>
  <c r="EX314" i="157"/>
  <c r="FL320" i="157"/>
  <c r="FH320" i="157"/>
  <c r="FD320" i="157"/>
  <c r="EZ320" i="157"/>
  <c r="EV320" i="157"/>
  <c r="FN320" i="157"/>
  <c r="FJ320" i="157"/>
  <c r="FF320" i="157"/>
  <c r="FB320" i="157"/>
  <c r="EX320" i="157"/>
  <c r="BH301" i="157"/>
  <c r="BD301" i="157"/>
  <c r="AZ301" i="157"/>
  <c r="AV301" i="157"/>
  <c r="AR301" i="157"/>
  <c r="BB301" i="157"/>
  <c r="BF301" i="157"/>
  <c r="BJ301" i="157"/>
  <c r="AT301" i="157"/>
  <c r="AX301" i="157"/>
  <c r="FN302" i="157"/>
  <c r="FJ302" i="157"/>
  <c r="FF302" i="157"/>
  <c r="FB302" i="157"/>
  <c r="EX302" i="157"/>
  <c r="FH302" i="157"/>
  <c r="FL302" i="157"/>
  <c r="EV302" i="157"/>
  <c r="EZ302" i="157"/>
  <c r="FD302" i="157"/>
  <c r="Z304" i="157"/>
  <c r="V304" i="157"/>
  <c r="R304" i="157"/>
  <c r="N304" i="157"/>
  <c r="J304" i="157"/>
  <c r="T304" i="157"/>
  <c r="X304" i="157"/>
  <c r="H304" i="157"/>
  <c r="GD304" i="157"/>
  <c r="L304" i="157"/>
  <c r="P304" i="157"/>
  <c r="CT305" i="157"/>
  <c r="CP305" i="157"/>
  <c r="CL305" i="157"/>
  <c r="CH305" i="157"/>
  <c r="CD305" i="157"/>
  <c r="CN305" i="157"/>
  <c r="CR305" i="157"/>
  <c r="CB305" i="157"/>
  <c r="CF305" i="157"/>
  <c r="CJ305" i="157"/>
  <c r="FN306" i="157"/>
  <c r="FJ306" i="157"/>
  <c r="FF306" i="157"/>
  <c r="FB306" i="157"/>
  <c r="EX306" i="157"/>
  <c r="FH306" i="157"/>
  <c r="FL306" i="157"/>
  <c r="EV306" i="157"/>
  <c r="EZ306" i="157"/>
  <c r="FD306" i="157"/>
  <c r="BJ312" i="157"/>
  <c r="BF312" i="157"/>
  <c r="BB312" i="157"/>
  <c r="AX312" i="157"/>
  <c r="AT312" i="157"/>
  <c r="BH312" i="157"/>
  <c r="BD312" i="157"/>
  <c r="AZ312" i="157"/>
  <c r="AV312" i="157"/>
  <c r="AR312" i="157"/>
  <c r="BJ326" i="157"/>
  <c r="BF326" i="157"/>
  <c r="BB326" i="157"/>
  <c r="AX326" i="157"/>
  <c r="AT326" i="157"/>
  <c r="BH326" i="157"/>
  <c r="BD326" i="157"/>
  <c r="AZ326" i="157"/>
  <c r="AV326" i="157"/>
  <c r="AR326" i="157"/>
  <c r="Z290" i="157"/>
  <c r="V290" i="157"/>
  <c r="R290" i="157"/>
  <c r="N290" i="157"/>
  <c r="J290" i="157"/>
  <c r="GD290" i="157"/>
  <c r="X290" i="157"/>
  <c r="T290" i="157"/>
  <c r="P290" i="157"/>
  <c r="L290" i="157"/>
  <c r="H290" i="157"/>
  <c r="CT291" i="157"/>
  <c r="CP291" i="157"/>
  <c r="CL291" i="157"/>
  <c r="CH291" i="157"/>
  <c r="CD291" i="157"/>
  <c r="CR291" i="157"/>
  <c r="CN291" i="157"/>
  <c r="CJ291" i="157"/>
  <c r="CF291" i="157"/>
  <c r="CB291" i="157"/>
  <c r="BH295" i="157"/>
  <c r="BD295" i="157"/>
  <c r="AZ295" i="157"/>
  <c r="AV295" i="157"/>
  <c r="AR295" i="157"/>
  <c r="BJ295" i="157"/>
  <c r="BF295" i="157"/>
  <c r="BB295" i="157"/>
  <c r="AX295" i="157"/>
  <c r="AT295" i="157"/>
  <c r="EB296" i="157"/>
  <c r="DX296" i="157"/>
  <c r="DT296" i="157"/>
  <c r="DP296" i="157"/>
  <c r="DL296" i="157"/>
  <c r="ED296" i="157"/>
  <c r="DZ296" i="157"/>
  <c r="DV296" i="157"/>
  <c r="DR296" i="157"/>
  <c r="DN296" i="157"/>
  <c r="ED308" i="157"/>
  <c r="DZ308" i="157"/>
  <c r="DV308" i="157"/>
  <c r="DR308" i="157"/>
  <c r="DN308" i="157"/>
  <c r="EB308" i="157"/>
  <c r="DX308" i="157"/>
  <c r="DT308" i="157"/>
  <c r="DP308" i="157"/>
  <c r="DL308" i="157"/>
  <c r="FL321" i="157"/>
  <c r="FH321" i="157"/>
  <c r="FD321" i="157"/>
  <c r="EZ321" i="157"/>
  <c r="EV321" i="157"/>
  <c r="FN321" i="157"/>
  <c r="FJ321" i="157"/>
  <c r="FF321" i="157"/>
  <c r="FB321" i="157"/>
  <c r="EX321" i="157"/>
  <c r="GD323" i="157"/>
  <c r="X323" i="157"/>
  <c r="T323" i="157"/>
  <c r="P323" i="157"/>
  <c r="L323" i="157"/>
  <c r="H323" i="157"/>
  <c r="Z323" i="157"/>
  <c r="V323" i="157"/>
  <c r="R323" i="157"/>
  <c r="N323" i="157"/>
  <c r="J323" i="157"/>
  <c r="CR324" i="157"/>
  <c r="CN324" i="157"/>
  <c r="CJ324" i="157"/>
  <c r="CF324" i="157"/>
  <c r="CB324" i="157"/>
  <c r="CT324" i="157"/>
  <c r="CP324" i="157"/>
  <c r="CL324" i="157"/>
  <c r="CH324" i="157"/>
  <c r="CD324" i="157"/>
  <c r="FL329" i="157"/>
  <c r="FH329" i="157"/>
  <c r="FD329" i="157"/>
  <c r="EZ329" i="157"/>
  <c r="EV329" i="157"/>
  <c r="FN329" i="157"/>
  <c r="FJ329" i="157"/>
  <c r="FF329" i="157"/>
  <c r="FB329" i="157"/>
  <c r="EX329" i="157"/>
  <c r="CT292" i="157"/>
  <c r="CP292" i="157"/>
  <c r="CL292" i="157"/>
  <c r="CH292" i="157"/>
  <c r="CD292" i="157"/>
  <c r="CR292" i="157"/>
  <c r="CN292" i="157"/>
  <c r="CJ292" i="157"/>
  <c r="CF292" i="157"/>
  <c r="CB292" i="157"/>
  <c r="FN293" i="157"/>
  <c r="FJ293" i="157"/>
  <c r="FF293" i="157"/>
  <c r="FB293" i="157"/>
  <c r="EX293" i="157"/>
  <c r="FL293" i="157"/>
  <c r="FH293" i="157"/>
  <c r="FD293" i="157"/>
  <c r="EZ293" i="157"/>
  <c r="EV293" i="157"/>
  <c r="Z300" i="157"/>
  <c r="V300" i="157"/>
  <c r="R300" i="157"/>
  <c r="N300" i="157"/>
  <c r="J300" i="157"/>
  <c r="T300" i="157"/>
  <c r="X300" i="157"/>
  <c r="H300" i="157"/>
  <c r="GD300" i="157"/>
  <c r="L300" i="157"/>
  <c r="P300" i="157"/>
  <c r="BJ327" i="157"/>
  <c r="BF327" i="157"/>
  <c r="BB327" i="157"/>
  <c r="AX327" i="157"/>
  <c r="AT327" i="157"/>
  <c r="BH327" i="157"/>
  <c r="BD327" i="157"/>
  <c r="AZ327" i="157"/>
  <c r="AV327" i="157"/>
  <c r="AR327" i="157"/>
  <c r="GD317" i="157"/>
  <c r="X317" i="157"/>
  <c r="T317" i="157"/>
  <c r="P317" i="157"/>
  <c r="L317" i="157"/>
  <c r="H317" i="157"/>
  <c r="Z317" i="157"/>
  <c r="V317" i="157"/>
  <c r="R317" i="157"/>
  <c r="N317" i="157"/>
  <c r="J317" i="157"/>
  <c r="ED354" i="157"/>
  <c r="DZ354" i="157"/>
  <c r="DV354" i="157"/>
  <c r="DR354" i="157"/>
  <c r="DN354" i="157"/>
  <c r="EB354" i="157"/>
  <c r="DX354" i="157"/>
  <c r="DT354" i="157"/>
  <c r="DP354" i="157"/>
  <c r="DL354" i="157"/>
  <c r="C548" i="157"/>
  <c r="D548" i="157" s="1"/>
  <c r="BJ350" i="157"/>
  <c r="BF350" i="157"/>
  <c r="BB350" i="157"/>
  <c r="AX350" i="157"/>
  <c r="AT350" i="157"/>
  <c r="BH350" i="157"/>
  <c r="BD350" i="157"/>
  <c r="AZ350" i="157"/>
  <c r="AV350" i="157"/>
  <c r="AR350" i="157"/>
  <c r="EB353" i="157"/>
  <c r="DX353" i="157"/>
  <c r="DT353" i="157"/>
  <c r="DP353" i="157"/>
  <c r="DL353" i="157"/>
  <c r="ED353" i="157"/>
  <c r="DZ353" i="157"/>
  <c r="DV353" i="157"/>
  <c r="DR353" i="157"/>
  <c r="DN353" i="157"/>
  <c r="GN186" i="157"/>
  <c r="GL208" i="157"/>
  <c r="DN164" i="157"/>
  <c r="FP136" i="157"/>
  <c r="FR136" i="157" s="1"/>
  <c r="FU136" i="157" s="1"/>
  <c r="CJ164" i="157"/>
  <c r="CD164" i="157"/>
  <c r="GN208" i="157"/>
  <c r="GR218" i="157"/>
  <c r="GX220" i="157"/>
  <c r="GT220" i="157"/>
  <c r="GL220" i="157"/>
  <c r="GT222" i="157"/>
  <c r="GR203" i="157"/>
  <c r="BF164" i="157"/>
  <c r="BD164" i="157"/>
  <c r="FJ164" i="157"/>
  <c r="GH100" i="157"/>
  <c r="GJ122" i="157"/>
  <c r="GV122" i="157"/>
  <c r="GX122" i="157"/>
  <c r="GL128" i="157"/>
  <c r="GX132" i="157"/>
  <c r="GT132" i="157"/>
  <c r="GL132" i="157"/>
  <c r="GV134" i="157"/>
  <c r="GH136" i="157"/>
  <c r="DZ164" i="157"/>
  <c r="GX117" i="157"/>
  <c r="GT117" i="157"/>
  <c r="GL117" i="157"/>
  <c r="GN110" i="157"/>
  <c r="GH110" i="157"/>
  <c r="GN102" i="157"/>
  <c r="GH102" i="157"/>
  <c r="GJ102" i="157"/>
  <c r="GR216" i="157"/>
  <c r="GN216" i="157"/>
  <c r="GP216" i="157"/>
  <c r="GR213" i="157"/>
  <c r="GH217" i="157"/>
  <c r="GH219" i="157"/>
  <c r="GH135" i="157"/>
  <c r="GX137" i="157"/>
  <c r="GX139" i="157"/>
  <c r="FP149" i="157"/>
  <c r="FR149" i="157" s="1"/>
  <c r="FU149" i="157" s="1"/>
  <c r="GP192" i="157"/>
  <c r="GT197" i="157"/>
  <c r="GT198" i="157"/>
  <c r="GT199" i="157"/>
  <c r="GT200" i="157"/>
  <c r="GT201" i="157"/>
  <c r="BL110" i="157"/>
  <c r="BN110" i="157" s="1"/>
  <c r="BQ110" i="157" s="1"/>
  <c r="GX102" i="157"/>
  <c r="GV130" i="157"/>
  <c r="GR154" i="157"/>
  <c r="GL154" i="157"/>
  <c r="GN160" i="157"/>
  <c r="GH160" i="157"/>
  <c r="GJ160" i="157"/>
  <c r="GX99" i="157"/>
  <c r="GN197" i="157"/>
  <c r="GN198" i="157"/>
  <c r="GN199" i="157"/>
  <c r="GN200" i="157"/>
  <c r="GN201" i="157"/>
  <c r="GN211" i="157"/>
  <c r="GV129" i="157"/>
  <c r="FP129" i="157"/>
  <c r="FR129" i="157" s="1"/>
  <c r="FU129" i="157" s="1"/>
  <c r="GX133" i="157"/>
  <c r="GX135" i="157"/>
  <c r="GN215" i="157"/>
  <c r="GN217" i="157"/>
  <c r="GP219" i="157"/>
  <c r="GP221" i="157"/>
  <c r="GT156" i="157"/>
  <c r="GH104" i="157"/>
  <c r="GL105" i="157"/>
  <c r="BF166" i="157"/>
  <c r="GL113" i="157"/>
  <c r="GV119" i="157"/>
  <c r="GT129" i="157"/>
  <c r="GT143" i="157"/>
  <c r="GV191" i="157"/>
  <c r="GL205" i="157"/>
  <c r="GX145" i="157"/>
  <c r="GV148" i="157"/>
  <c r="GP148" i="157"/>
  <c r="GN150" i="157"/>
  <c r="GH150" i="157"/>
  <c r="GJ150" i="157"/>
  <c r="GJ189" i="157"/>
  <c r="GJ105" i="157"/>
  <c r="GR248" i="157"/>
  <c r="GT248" i="157"/>
  <c r="GL190" i="157"/>
  <c r="GP201" i="157"/>
  <c r="GT212" i="157"/>
  <c r="GH213" i="157"/>
  <c r="GP215" i="157"/>
  <c r="GJ219" i="157"/>
  <c r="GJ232" i="157"/>
  <c r="GL129" i="157"/>
  <c r="GR145" i="157"/>
  <c r="GR148" i="157"/>
  <c r="GL148" i="157"/>
  <c r="GR152" i="157"/>
  <c r="GL152" i="157"/>
  <c r="GX152" i="157"/>
  <c r="GJ127" i="157"/>
  <c r="GL131" i="157"/>
  <c r="GL135" i="157"/>
  <c r="GT137" i="157"/>
  <c r="GN141" i="157"/>
  <c r="GT244" i="157"/>
  <c r="GN244" i="157"/>
  <c r="GH244" i="157"/>
  <c r="GN248" i="157"/>
  <c r="GH248" i="157"/>
  <c r="GH201" i="157"/>
  <c r="GL212" i="157"/>
  <c r="GH215" i="157"/>
  <c r="GT217" i="157"/>
  <c r="GR221" i="157"/>
  <c r="GR223" i="157"/>
  <c r="GJ141" i="157"/>
  <c r="GV149" i="157"/>
  <c r="GJ157" i="157"/>
  <c r="GV159" i="157"/>
  <c r="EF159" i="157"/>
  <c r="EH159" i="157" s="1"/>
  <c r="FP133" i="157"/>
  <c r="FR133" i="157" s="1"/>
  <c r="FU133" i="157" s="1"/>
  <c r="GN192" i="157"/>
  <c r="GL200" i="157"/>
  <c r="GH145" i="157"/>
  <c r="GR190" i="157"/>
  <c r="GT191" i="157"/>
  <c r="GX192" i="157"/>
  <c r="GV212" i="157"/>
  <c r="GR129" i="157"/>
  <c r="GL137" i="157"/>
  <c r="GP143" i="157"/>
  <c r="GL138" i="157"/>
  <c r="FP140" i="157"/>
  <c r="FR140" i="157" s="1"/>
  <c r="FU140" i="157" s="1"/>
  <c r="GV158" i="157"/>
  <c r="GP158" i="157"/>
  <c r="GV162" i="157"/>
  <c r="GP162" i="157"/>
  <c r="GP114" i="157"/>
  <c r="GN119" i="157"/>
  <c r="GP131" i="157"/>
  <c r="GJ137" i="157"/>
  <c r="GR239" i="157"/>
  <c r="GV241" i="157"/>
  <c r="GN245" i="157"/>
  <c r="GL99" i="157"/>
  <c r="GT103" i="157"/>
  <c r="GN104" i="157"/>
  <c r="AX166" i="157"/>
  <c r="DZ166" i="157"/>
  <c r="GL112" i="157"/>
  <c r="GL127" i="157"/>
  <c r="GP191" i="157"/>
  <c r="GR192" i="157"/>
  <c r="GJ112" i="157"/>
  <c r="GJ114" i="157"/>
  <c r="GR115" i="157"/>
  <c r="GJ119" i="157"/>
  <c r="GH200" i="157"/>
  <c r="GH205" i="157"/>
  <c r="GP211" i="157"/>
  <c r="GN213" i="157"/>
  <c r="GJ217" i="157"/>
  <c r="GR219" i="157"/>
  <c r="BK145" i="157"/>
  <c r="EF149" i="157"/>
  <c r="EH149" i="157" s="1"/>
  <c r="EK149" i="157" s="1"/>
  <c r="GR151" i="157"/>
  <c r="GL146" i="157"/>
  <c r="GJ237" i="157"/>
  <c r="GJ245" i="157"/>
  <c r="GJ161" i="157"/>
  <c r="GP159" i="157"/>
  <c r="GX232" i="157"/>
  <c r="GP233" i="157"/>
  <c r="GL241" i="157"/>
  <c r="GP243" i="157"/>
  <c r="GR235" i="157"/>
  <c r="GV153" i="157"/>
  <c r="GN146" i="157"/>
  <c r="GR241" i="157"/>
  <c r="GN157" i="157"/>
  <c r="GT146" i="157"/>
  <c r="GL147" i="157"/>
  <c r="GX98" i="157"/>
  <c r="GT98" i="157"/>
  <c r="GF141" i="157"/>
  <c r="GF212" i="157"/>
  <c r="BH293" i="157"/>
  <c r="BD293" i="157"/>
  <c r="AZ293" i="157"/>
  <c r="AV293" i="157"/>
  <c r="AR293" i="157"/>
  <c r="BJ293" i="157"/>
  <c r="BF293" i="157"/>
  <c r="BB293" i="157"/>
  <c r="AX293" i="157"/>
  <c r="AT293" i="157"/>
  <c r="EB294" i="157"/>
  <c r="DX294" i="157"/>
  <c r="DT294" i="157"/>
  <c r="DP294" i="157"/>
  <c r="DL294" i="157"/>
  <c r="ED294" i="157"/>
  <c r="DZ294" i="157"/>
  <c r="DV294" i="157"/>
  <c r="DR294" i="157"/>
  <c r="DN294" i="157"/>
  <c r="CR314" i="157"/>
  <c r="CN314" i="157"/>
  <c r="CJ314" i="157"/>
  <c r="CF314" i="157"/>
  <c r="CB314" i="157"/>
  <c r="CT314" i="157"/>
  <c r="CP314" i="157"/>
  <c r="CL314" i="157"/>
  <c r="CH314" i="157"/>
  <c r="CD314" i="157"/>
  <c r="FL315" i="157"/>
  <c r="FH315" i="157"/>
  <c r="FD315" i="157"/>
  <c r="EZ315" i="157"/>
  <c r="EV315" i="157"/>
  <c r="FN315" i="157"/>
  <c r="FJ315" i="157"/>
  <c r="FF315" i="157"/>
  <c r="FB315" i="157"/>
  <c r="EX315" i="157"/>
  <c r="ED317" i="157"/>
  <c r="DZ317" i="157"/>
  <c r="DV317" i="157"/>
  <c r="DR317" i="157"/>
  <c r="DN317" i="157"/>
  <c r="EB317" i="157"/>
  <c r="DX317" i="157"/>
  <c r="DT317" i="157"/>
  <c r="DP317" i="157"/>
  <c r="DL317" i="157"/>
  <c r="CR328" i="157"/>
  <c r="CN328" i="157"/>
  <c r="CJ328" i="157"/>
  <c r="CF328" i="157"/>
  <c r="CB328" i="157"/>
  <c r="CT328" i="157"/>
  <c r="CP328" i="157"/>
  <c r="CL328" i="157"/>
  <c r="CH328" i="157"/>
  <c r="CD328" i="157"/>
  <c r="BJ311" i="157"/>
  <c r="BF311" i="157"/>
  <c r="BB311" i="157"/>
  <c r="AX311" i="157"/>
  <c r="AT311" i="157"/>
  <c r="BD311" i="157"/>
  <c r="BH311" i="157"/>
  <c r="AR311" i="157"/>
  <c r="AV311" i="157"/>
  <c r="AZ311" i="157"/>
  <c r="ED312" i="157"/>
  <c r="DZ312" i="157"/>
  <c r="DV312" i="157"/>
  <c r="DR312" i="157"/>
  <c r="DN312" i="157"/>
  <c r="EB312" i="157"/>
  <c r="DX312" i="157"/>
  <c r="DT312" i="157"/>
  <c r="DP312" i="157"/>
  <c r="DL312" i="157"/>
  <c r="BJ325" i="157"/>
  <c r="BF325" i="157"/>
  <c r="BB325" i="157"/>
  <c r="AX325" i="157"/>
  <c r="AT325" i="157"/>
  <c r="BH325" i="157"/>
  <c r="BD325" i="157"/>
  <c r="AZ325" i="157"/>
  <c r="AV325" i="157"/>
  <c r="AR325" i="157"/>
  <c r="ED326" i="157"/>
  <c r="DZ326" i="157"/>
  <c r="DV326" i="157"/>
  <c r="DR326" i="157"/>
  <c r="DN326" i="157"/>
  <c r="EB326" i="157"/>
  <c r="DX326" i="157"/>
  <c r="DT326" i="157"/>
  <c r="DP326" i="157"/>
  <c r="DL326" i="157"/>
  <c r="CT290" i="157"/>
  <c r="CP290" i="157"/>
  <c r="CL290" i="157"/>
  <c r="CH290" i="157"/>
  <c r="CD290" i="157"/>
  <c r="CR290" i="157"/>
  <c r="CN290" i="157"/>
  <c r="CJ290" i="157"/>
  <c r="CF290" i="157"/>
  <c r="CB290" i="157"/>
  <c r="FN291" i="157"/>
  <c r="FJ291" i="157"/>
  <c r="FF291" i="157"/>
  <c r="FB291" i="157"/>
  <c r="EX291" i="157"/>
  <c r="FL291" i="157"/>
  <c r="FH291" i="157"/>
  <c r="FD291" i="157"/>
  <c r="EZ291" i="157"/>
  <c r="EV291" i="157"/>
  <c r="EB295" i="157"/>
  <c r="DX295" i="157"/>
  <c r="DT295" i="157"/>
  <c r="DP295" i="157"/>
  <c r="DL295" i="157"/>
  <c r="ED295" i="157"/>
  <c r="DZ295" i="157"/>
  <c r="DV295" i="157"/>
  <c r="DR295" i="157"/>
  <c r="DN295" i="157"/>
  <c r="FL328" i="157"/>
  <c r="FH328" i="157"/>
  <c r="FD328" i="157"/>
  <c r="EZ328" i="157"/>
  <c r="EV328" i="157"/>
  <c r="FN328" i="157"/>
  <c r="FJ328" i="157"/>
  <c r="FF328" i="157"/>
  <c r="FB328" i="157"/>
  <c r="EX328" i="157"/>
  <c r="DC73" i="157"/>
  <c r="DB73" i="157"/>
  <c r="BH304" i="157"/>
  <c r="BD304" i="157"/>
  <c r="AZ304" i="157"/>
  <c r="AV304" i="157"/>
  <c r="AR304" i="157"/>
  <c r="BF304" i="157"/>
  <c r="BJ304" i="157"/>
  <c r="AT304" i="157"/>
  <c r="AX304" i="157"/>
  <c r="BB304" i="157"/>
  <c r="EB305" i="157"/>
  <c r="DX305" i="157"/>
  <c r="DT305" i="157"/>
  <c r="DP305" i="157"/>
  <c r="DL305" i="157"/>
  <c r="DZ305" i="157"/>
  <c r="ED305" i="157"/>
  <c r="DN305" i="157"/>
  <c r="DR305" i="157"/>
  <c r="DV305" i="157"/>
  <c r="FL310" i="157"/>
  <c r="FH310" i="157"/>
  <c r="FD310" i="157"/>
  <c r="EZ310" i="157"/>
  <c r="EV310" i="157"/>
  <c r="FN310" i="157"/>
  <c r="EX310" i="157"/>
  <c r="FB310" i="157"/>
  <c r="FF310" i="157"/>
  <c r="FJ310" i="157"/>
  <c r="GD312" i="157"/>
  <c r="X312" i="157"/>
  <c r="GV312" i="157" s="1"/>
  <c r="T312" i="157"/>
  <c r="GR312" i="157" s="1"/>
  <c r="P312" i="157"/>
  <c r="GN312" i="157" s="1"/>
  <c r="L312" i="157"/>
  <c r="GJ312" i="157" s="1"/>
  <c r="H312" i="157"/>
  <c r="GF312" i="157" s="1"/>
  <c r="Z312" i="157"/>
  <c r="GX312" i="157" s="1"/>
  <c r="V312" i="157"/>
  <c r="GT312" i="157" s="1"/>
  <c r="R312" i="157"/>
  <c r="GP312" i="157" s="1"/>
  <c r="N312" i="157"/>
  <c r="GL312" i="157" s="1"/>
  <c r="J312" i="157"/>
  <c r="GH312" i="157" s="1"/>
  <c r="BJ315" i="157"/>
  <c r="BF315" i="157"/>
  <c r="BB315" i="157"/>
  <c r="AX315" i="157"/>
  <c r="AT315" i="157"/>
  <c r="BH315" i="157"/>
  <c r="BD315" i="157"/>
  <c r="AZ315" i="157"/>
  <c r="AV315" i="157"/>
  <c r="AR315" i="157"/>
  <c r="BJ353" i="157"/>
  <c r="BF353" i="157"/>
  <c r="BB353" i="157"/>
  <c r="AX353" i="157"/>
  <c r="AT353" i="157"/>
  <c r="BH353" i="157"/>
  <c r="BD353" i="157"/>
  <c r="AZ353" i="157"/>
  <c r="AV353" i="157"/>
  <c r="AR353" i="157"/>
  <c r="EB301" i="157"/>
  <c r="DX301" i="157"/>
  <c r="DT301" i="157"/>
  <c r="DP301" i="157"/>
  <c r="DL301" i="157"/>
  <c r="DZ301" i="157"/>
  <c r="ED301" i="157"/>
  <c r="DN301" i="157"/>
  <c r="DR301" i="157"/>
  <c r="DV301" i="157"/>
  <c r="FL316" i="157"/>
  <c r="FH316" i="157"/>
  <c r="FD316" i="157"/>
  <c r="EZ316" i="157"/>
  <c r="EV316" i="157"/>
  <c r="FN316" i="157"/>
  <c r="FJ316" i="157"/>
  <c r="FF316" i="157"/>
  <c r="FB316" i="157"/>
  <c r="EX316" i="157"/>
  <c r="ED318" i="157"/>
  <c r="DZ318" i="157"/>
  <c r="DV318" i="157"/>
  <c r="DR318" i="157"/>
  <c r="DN318" i="157"/>
  <c r="EB318" i="157"/>
  <c r="DX318" i="157"/>
  <c r="DT318" i="157"/>
  <c r="DP318" i="157"/>
  <c r="DL318" i="157"/>
  <c r="CR325" i="157"/>
  <c r="CN325" i="157"/>
  <c r="CJ325" i="157"/>
  <c r="CF325" i="157"/>
  <c r="CB325" i="157"/>
  <c r="CT325" i="157"/>
  <c r="CP325" i="157"/>
  <c r="CL325" i="157"/>
  <c r="CH325" i="157"/>
  <c r="CD325" i="157"/>
  <c r="FL326" i="157"/>
  <c r="FH326" i="157"/>
  <c r="FD326" i="157"/>
  <c r="EZ326" i="157"/>
  <c r="EV326" i="157"/>
  <c r="FN326" i="157"/>
  <c r="FJ326" i="157"/>
  <c r="FF326" i="157"/>
  <c r="FB326" i="157"/>
  <c r="EX326" i="157"/>
  <c r="ED328" i="157"/>
  <c r="DZ328" i="157"/>
  <c r="DV328" i="157"/>
  <c r="DR328" i="157"/>
  <c r="DN328" i="157"/>
  <c r="EB328" i="157"/>
  <c r="DX328" i="157"/>
  <c r="DT328" i="157"/>
  <c r="DP328" i="157"/>
  <c r="DL328" i="157"/>
  <c r="EL73" i="157"/>
  <c r="EM73" i="157"/>
  <c r="BJ339" i="157"/>
  <c r="BF339" i="157"/>
  <c r="BB339" i="157"/>
  <c r="AX339" i="157"/>
  <c r="AT339" i="157"/>
  <c r="BH339" i="157"/>
  <c r="BD339" i="157"/>
  <c r="AZ339" i="157"/>
  <c r="AV339" i="157"/>
  <c r="AR339" i="157"/>
  <c r="BK339" i="157" s="1"/>
  <c r="ED340" i="157"/>
  <c r="DZ340" i="157"/>
  <c r="DV340" i="157"/>
  <c r="DR340" i="157"/>
  <c r="DN340" i="157"/>
  <c r="EB340" i="157"/>
  <c r="DX340" i="157"/>
  <c r="DT340" i="157"/>
  <c r="DP340" i="157"/>
  <c r="DL340" i="157"/>
  <c r="BJ338" i="157"/>
  <c r="BF338" i="157"/>
  <c r="BB338" i="157"/>
  <c r="AX338" i="157"/>
  <c r="AT338" i="157"/>
  <c r="BH338" i="157"/>
  <c r="BD338" i="157"/>
  <c r="AZ338" i="157"/>
  <c r="AV338" i="157"/>
  <c r="AR338" i="157"/>
  <c r="BK338" i="157" s="1"/>
  <c r="ED339" i="157"/>
  <c r="DZ339" i="157"/>
  <c r="DV339" i="157"/>
  <c r="DR339" i="157"/>
  <c r="DN339" i="157"/>
  <c r="EB339" i="157"/>
  <c r="DX339" i="157"/>
  <c r="DT339" i="157"/>
  <c r="DP339" i="157"/>
  <c r="DL339" i="157"/>
  <c r="GD341" i="157"/>
  <c r="X341" i="157"/>
  <c r="T341" i="157"/>
  <c r="P341" i="157"/>
  <c r="L341" i="157"/>
  <c r="H341" i="157"/>
  <c r="Z341" i="157"/>
  <c r="V341" i="157"/>
  <c r="R341" i="157"/>
  <c r="N341" i="157"/>
  <c r="J341" i="157"/>
  <c r="CR342" i="157"/>
  <c r="CN342" i="157"/>
  <c r="CJ342" i="157"/>
  <c r="CF342" i="157"/>
  <c r="CB342" i="157"/>
  <c r="CT342" i="157"/>
  <c r="CP342" i="157"/>
  <c r="CL342" i="157"/>
  <c r="CH342" i="157"/>
  <c r="CD342" i="157"/>
  <c r="FL343" i="157"/>
  <c r="FH343" i="157"/>
  <c r="FD343" i="157"/>
  <c r="EZ343" i="157"/>
  <c r="EV343" i="157"/>
  <c r="FN343" i="157"/>
  <c r="FJ343" i="157"/>
  <c r="FF343" i="157"/>
  <c r="FB343" i="157"/>
  <c r="EX343" i="157"/>
  <c r="EB344" i="157"/>
  <c r="DX344" i="157"/>
  <c r="DT344" i="157"/>
  <c r="DP344" i="157"/>
  <c r="DL344" i="157"/>
  <c r="ED344" i="157"/>
  <c r="DZ344" i="157"/>
  <c r="DV344" i="157"/>
  <c r="DR344" i="157"/>
  <c r="DN344" i="157"/>
  <c r="CR346" i="157"/>
  <c r="CN346" i="157"/>
  <c r="CJ346" i="157"/>
  <c r="CF346" i="157"/>
  <c r="CB346" i="157"/>
  <c r="CT346" i="157"/>
  <c r="CP346" i="157"/>
  <c r="CL346" i="157"/>
  <c r="CH346" i="157"/>
  <c r="CD346" i="157"/>
  <c r="FL347" i="157"/>
  <c r="FH347" i="157"/>
  <c r="FD347" i="157"/>
  <c r="EZ347" i="157"/>
  <c r="EV347" i="157"/>
  <c r="FN347" i="157"/>
  <c r="FJ347" i="157"/>
  <c r="FF347" i="157"/>
  <c r="FB347" i="157"/>
  <c r="EX347" i="157"/>
  <c r="EB348" i="157"/>
  <c r="DX348" i="157"/>
  <c r="DT348" i="157"/>
  <c r="DP348" i="157"/>
  <c r="DL348" i="157"/>
  <c r="ED348" i="157"/>
  <c r="DZ348" i="157"/>
  <c r="DV348" i="157"/>
  <c r="DR348" i="157"/>
  <c r="DN348" i="157"/>
  <c r="EB350" i="157"/>
  <c r="DX350" i="157"/>
  <c r="DT350" i="157"/>
  <c r="DP350" i="157"/>
  <c r="DL350" i="157"/>
  <c r="ED350" i="157"/>
  <c r="DZ350" i="157"/>
  <c r="DV350" i="157"/>
  <c r="DR350" i="157"/>
  <c r="DN350" i="157"/>
  <c r="FL346" i="157"/>
  <c r="FH346" i="157"/>
  <c r="FD346" i="157"/>
  <c r="EZ346" i="157"/>
  <c r="EV346" i="157"/>
  <c r="FN346" i="157"/>
  <c r="FJ346" i="157"/>
  <c r="FF346" i="157"/>
  <c r="FB346" i="157"/>
  <c r="EX346" i="157"/>
  <c r="X348" i="157"/>
  <c r="T348" i="157"/>
  <c r="P348" i="157"/>
  <c r="L348" i="157"/>
  <c r="H348" i="157"/>
  <c r="GD348" i="157"/>
  <c r="Z348" i="157"/>
  <c r="V348" i="157"/>
  <c r="R348" i="157"/>
  <c r="N348" i="157"/>
  <c r="J348" i="157"/>
  <c r="FL348" i="157"/>
  <c r="FH348" i="157"/>
  <c r="FD348" i="157"/>
  <c r="EZ348" i="157"/>
  <c r="EV348" i="157"/>
  <c r="FN348" i="157"/>
  <c r="FJ348" i="157"/>
  <c r="FF348" i="157"/>
  <c r="FB348" i="157"/>
  <c r="EX348" i="157"/>
  <c r="GR100" i="157"/>
  <c r="GP186" i="157"/>
  <c r="DT164" i="157"/>
  <c r="AZ164" i="157"/>
  <c r="FD164" i="157"/>
  <c r="EX164" i="157"/>
  <c r="GN100" i="157"/>
  <c r="GP100" i="157"/>
  <c r="GJ100" i="157"/>
  <c r="GL122" i="157"/>
  <c r="GT186" i="157"/>
  <c r="GN122" i="157"/>
  <c r="GP122" i="157"/>
  <c r="GX128" i="157"/>
  <c r="GR132" i="157"/>
  <c r="GX134" i="157"/>
  <c r="GT134" i="157"/>
  <c r="GL134" i="157"/>
  <c r="GT136" i="157"/>
  <c r="DX164" i="157"/>
  <c r="DR164" i="157"/>
  <c r="ED164" i="157"/>
  <c r="GR117" i="157"/>
  <c r="CT164" i="157"/>
  <c r="CN164" i="157"/>
  <c r="CH164" i="157"/>
  <c r="GR130" i="157"/>
  <c r="GN130" i="157"/>
  <c r="GP130" i="157"/>
  <c r="CV158" i="157"/>
  <c r="CX158" i="157" s="1"/>
  <c r="GP190" i="157"/>
  <c r="GR191" i="157"/>
  <c r="GT192" i="157"/>
  <c r="GR127" i="157"/>
  <c r="GH131" i="157"/>
  <c r="GH133" i="157"/>
  <c r="GJ190" i="157"/>
  <c r="GP106" i="157"/>
  <c r="AZ166" i="157"/>
  <c r="GT111" i="157"/>
  <c r="GT112" i="157"/>
  <c r="GT113" i="157"/>
  <c r="GT114" i="157"/>
  <c r="GT115" i="157"/>
  <c r="CV221" i="157"/>
  <c r="CX221" i="157" s="1"/>
  <c r="DA221" i="157" s="1"/>
  <c r="GP223" i="157"/>
  <c r="GV185" i="157"/>
  <c r="GH192" i="157"/>
  <c r="GL197" i="157"/>
  <c r="GL201" i="157"/>
  <c r="GV213" i="157"/>
  <c r="GX234" i="157"/>
  <c r="GT234" i="157"/>
  <c r="GH195" i="157"/>
  <c r="GJ192" i="157"/>
  <c r="GN111" i="157"/>
  <c r="GN112" i="157"/>
  <c r="GN113" i="157"/>
  <c r="GN114" i="157"/>
  <c r="GN115" i="157"/>
  <c r="GN125" i="157"/>
  <c r="GH216" i="157"/>
  <c r="GJ216" i="157"/>
  <c r="GT240" i="157"/>
  <c r="GV246" i="157"/>
  <c r="GP246" i="157"/>
  <c r="GR185" i="157"/>
  <c r="GN189" i="157"/>
  <c r="GT190" i="157"/>
  <c r="GX191" i="157"/>
  <c r="GX205" i="157"/>
  <c r="GR212" i="157"/>
  <c r="GX213" i="157"/>
  <c r="GN129" i="157"/>
  <c r="GN131" i="157"/>
  <c r="GP133" i="157"/>
  <c r="GP135" i="157"/>
  <c r="FP139" i="157"/>
  <c r="FR139" i="157" s="1"/>
  <c r="FU139" i="157" s="1"/>
  <c r="GH143" i="157"/>
  <c r="GP139" i="157"/>
  <c r="GL139" i="157"/>
  <c r="GV143" i="157"/>
  <c r="GN234" i="157"/>
  <c r="GH234" i="157"/>
  <c r="GJ234" i="157"/>
  <c r="GV236" i="157"/>
  <c r="GP236" i="157"/>
  <c r="GR236" i="157"/>
  <c r="GL236" i="157"/>
  <c r="GJ238" i="157"/>
  <c r="GV238" i="157"/>
  <c r="GP238" i="157"/>
  <c r="GV105" i="157"/>
  <c r="GL119" i="157"/>
  <c r="GJ185" i="157"/>
  <c r="GJ103" i="157"/>
  <c r="GR197" i="157"/>
  <c r="GR199" i="157"/>
  <c r="GJ201" i="157"/>
  <c r="GP213" i="157"/>
  <c r="GV217" i="157"/>
  <c r="GT221" i="157"/>
  <c r="GR244" i="157"/>
  <c r="GL244" i="157"/>
  <c r="GR162" i="157"/>
  <c r="GT162" i="157"/>
  <c r="GL104" i="157"/>
  <c r="GP115" i="157"/>
  <c r="GT126" i="157"/>
  <c r="GH127" i="157"/>
  <c r="GP129" i="157"/>
  <c r="GJ133" i="157"/>
  <c r="GJ146" i="157"/>
  <c r="CR166" i="157"/>
  <c r="GX190" i="157"/>
  <c r="GX140" i="157"/>
  <c r="GT158" i="157"/>
  <c r="GN158" i="157"/>
  <c r="GH158" i="157"/>
  <c r="EF158" i="157"/>
  <c r="EH158" i="157" s="1"/>
  <c r="GN162" i="157"/>
  <c r="GH162" i="157"/>
  <c r="GH115" i="157"/>
  <c r="GL126" i="157"/>
  <c r="GH129" i="157"/>
  <c r="GT131" i="157"/>
  <c r="GR135" i="157"/>
  <c r="GR137" i="157"/>
  <c r="GN106" i="157"/>
  <c r="GL114" i="157"/>
  <c r="GR139" i="157"/>
  <c r="GN145" i="157"/>
  <c r="GT185" i="157"/>
  <c r="GR104" i="157"/>
  <c r="GT105" i="157"/>
  <c r="GX106" i="157"/>
  <c r="GR211" i="157"/>
  <c r="GV126" i="157"/>
  <c r="GR233" i="157"/>
  <c r="GN235" i="157"/>
  <c r="GR153" i="157"/>
  <c r="GV155" i="157"/>
  <c r="GN159" i="157"/>
  <c r="GR189" i="157"/>
  <c r="GP105" i="157"/>
  <c r="GR106" i="157"/>
  <c r="DX166" i="157"/>
  <c r="GJ244" i="157"/>
  <c r="GX244" i="157"/>
  <c r="GJ248" i="157"/>
  <c r="GL248" i="157"/>
  <c r="GX248" i="157"/>
  <c r="GL192" i="157"/>
  <c r="GH114" i="157"/>
  <c r="GH119" i="157"/>
  <c r="GN127" i="157"/>
  <c r="GJ131" i="157"/>
  <c r="GR232" i="157"/>
  <c r="GJ233" i="157"/>
  <c r="GJ239" i="157"/>
  <c r="GN241" i="157"/>
  <c r="GJ241" i="157"/>
  <c r="FP137" i="157"/>
  <c r="FR137" i="157" s="1"/>
  <c r="FU137" i="157" s="1"/>
  <c r="GL245" i="157"/>
  <c r="GJ151" i="157"/>
  <c r="GJ159" i="157"/>
  <c r="FO223" i="157"/>
  <c r="GX146" i="157"/>
  <c r="GP147" i="157"/>
  <c r="GP157" i="157"/>
  <c r="GV232" i="157"/>
  <c r="GV233" i="157"/>
  <c r="GR149" i="157"/>
  <c r="GT233" i="157"/>
  <c r="GL239" i="157"/>
  <c r="GL243" i="157"/>
  <c r="GH245" i="157"/>
  <c r="GJ235" i="157"/>
  <c r="GN239" i="157"/>
  <c r="FV16" i="157"/>
  <c r="FW16" i="157" s="1"/>
  <c r="EL47" i="157"/>
  <c r="EM47" i="157" s="1"/>
  <c r="DB14" i="157"/>
  <c r="DC14" i="157" s="1"/>
  <c r="EL18" i="157"/>
  <c r="EM18" i="157" s="1"/>
  <c r="EL35" i="157"/>
  <c r="EM35" i="157" s="1"/>
  <c r="DB20" i="157"/>
  <c r="DC20" i="157" s="1"/>
  <c r="GY37" i="157"/>
  <c r="GZ37" i="157" s="1"/>
  <c r="HB37" i="157" s="1"/>
  <c r="HE37" i="157" s="1"/>
  <c r="AB37" i="157"/>
  <c r="AD37" i="157" s="1"/>
  <c r="AG37" i="157" s="1"/>
  <c r="BR51" i="157"/>
  <c r="BS51" i="157" s="1"/>
  <c r="GY24" i="157"/>
  <c r="GZ24" i="157" s="1"/>
  <c r="HB24" i="157" s="1"/>
  <c r="HE24" i="157" s="1"/>
  <c r="AB24" i="157"/>
  <c r="AD24" i="157" s="1"/>
  <c r="AG24" i="157" s="1"/>
  <c r="GY46" i="157"/>
  <c r="GZ46" i="157" s="1"/>
  <c r="HB46" i="157" s="1"/>
  <c r="HE46" i="157" s="1"/>
  <c r="AB46" i="157"/>
  <c r="AD46" i="157" s="1"/>
  <c r="AG46" i="157" s="1"/>
  <c r="BR25" i="157"/>
  <c r="BS25" i="157" s="1"/>
  <c r="BR26" i="157"/>
  <c r="BS26" i="157" s="1"/>
  <c r="BR29" i="157"/>
  <c r="BS29" i="157" s="1"/>
  <c r="BR50" i="157"/>
  <c r="BS50" i="157" s="1"/>
  <c r="FV52" i="157"/>
  <c r="FW52" i="157" s="1"/>
  <c r="AH42" i="157"/>
  <c r="AI42" i="157" s="1"/>
  <c r="AH48" i="157"/>
  <c r="AI48" i="157" s="1"/>
  <c r="FV26" i="157"/>
  <c r="FW26" i="157" s="1"/>
  <c r="EL24" i="157"/>
  <c r="EM24" i="157" s="1"/>
  <c r="DB62" i="157"/>
  <c r="DC62" i="157" s="1"/>
  <c r="GY77" i="157"/>
  <c r="GZ77" i="157" s="1"/>
  <c r="HB77" i="157" s="1"/>
  <c r="HE77" i="157" s="1"/>
  <c r="AB77" i="157"/>
  <c r="AD77" i="157" s="1"/>
  <c r="AG77" i="157" s="1"/>
  <c r="BP68" i="157"/>
  <c r="BQ68" i="157" s="1"/>
  <c r="AH38" i="157"/>
  <c r="AI38" i="157" s="1"/>
  <c r="AD22" i="157"/>
  <c r="GY19" i="157"/>
  <c r="GZ19" i="157" s="1"/>
  <c r="HB19" i="157" s="1"/>
  <c r="HE19" i="157" s="1"/>
  <c r="AB19" i="157"/>
  <c r="AD19" i="157" s="1"/>
  <c r="AG19" i="157" s="1"/>
  <c r="EL51" i="157"/>
  <c r="EM51" i="157" s="1"/>
  <c r="DB27" i="157"/>
  <c r="DC27" i="157" s="1"/>
  <c r="AH16" i="157"/>
  <c r="AI16" i="157" s="1"/>
  <c r="EL23" i="157"/>
  <c r="EM23" i="157" s="1"/>
  <c r="EJ60" i="157"/>
  <c r="EK60" i="157" s="1"/>
  <c r="BR62" i="157"/>
  <c r="BS62" i="157"/>
  <c r="BR47" i="157"/>
  <c r="BS47" i="157"/>
  <c r="EL53" i="157"/>
  <c r="EM53" i="157" s="1"/>
  <c r="FV37" i="157"/>
  <c r="FW37" i="157" s="1"/>
  <c r="FT59" i="157"/>
  <c r="FU59" i="157" s="1"/>
  <c r="BP58" i="157"/>
  <c r="BQ58" i="157" s="1"/>
  <c r="DB15" i="157"/>
  <c r="DC15" i="157" s="1"/>
  <c r="DB34" i="157"/>
  <c r="DC34" i="157" s="1"/>
  <c r="EL54" i="157"/>
  <c r="EM54" i="157" s="1"/>
  <c r="Z297" i="157"/>
  <c r="V297" i="157"/>
  <c r="R297" i="157"/>
  <c r="N297" i="157"/>
  <c r="J297" i="157"/>
  <c r="GD297" i="157"/>
  <c r="X297" i="157"/>
  <c r="T297" i="157"/>
  <c r="P297" i="157"/>
  <c r="L297" i="157"/>
  <c r="H297" i="157"/>
  <c r="GD320" i="157"/>
  <c r="X320" i="157"/>
  <c r="T320" i="157"/>
  <c r="P320" i="157"/>
  <c r="L320" i="157"/>
  <c r="H320" i="157"/>
  <c r="Z320" i="157"/>
  <c r="V320" i="157"/>
  <c r="R320" i="157"/>
  <c r="N320" i="157"/>
  <c r="J320" i="157"/>
  <c r="BJ323" i="157"/>
  <c r="BF323" i="157"/>
  <c r="BB323" i="157"/>
  <c r="AX323" i="157"/>
  <c r="AT323" i="157"/>
  <c r="BH323" i="157"/>
  <c r="BD323" i="157"/>
  <c r="AZ323" i="157"/>
  <c r="AV323" i="157"/>
  <c r="AR323" i="157"/>
  <c r="BR61" i="157"/>
  <c r="BS61" i="157" s="1"/>
  <c r="DB74" i="157"/>
  <c r="DC74" i="157" s="1"/>
  <c r="BR38" i="157"/>
  <c r="BS38" i="157" s="1"/>
  <c r="DB48" i="157"/>
  <c r="DC48" i="157" s="1"/>
  <c r="EL64" i="157"/>
  <c r="EM64" i="157" s="1"/>
  <c r="FV13" i="157"/>
  <c r="FW13" i="157" s="1"/>
  <c r="DB24" i="157"/>
  <c r="DC24" i="157" s="1"/>
  <c r="Z384" i="157"/>
  <c r="V384" i="157"/>
  <c r="R384" i="157"/>
  <c r="N384" i="157"/>
  <c r="J384" i="157"/>
  <c r="X384" i="157"/>
  <c r="H384" i="157"/>
  <c r="L384" i="157"/>
  <c r="P384" i="157"/>
  <c r="T384" i="157"/>
  <c r="GD319" i="157"/>
  <c r="X319" i="157"/>
  <c r="T319" i="157"/>
  <c r="P319" i="157"/>
  <c r="L319" i="157"/>
  <c r="H319" i="157"/>
  <c r="Z319" i="157"/>
  <c r="V319" i="157"/>
  <c r="R319" i="157"/>
  <c r="N319" i="157"/>
  <c r="J319" i="157"/>
  <c r="ED321" i="157"/>
  <c r="DZ321" i="157"/>
  <c r="DV321" i="157"/>
  <c r="DR321" i="157"/>
  <c r="DN321" i="157"/>
  <c r="EB321" i="157"/>
  <c r="DX321" i="157"/>
  <c r="DT321" i="157"/>
  <c r="DP321" i="157"/>
  <c r="DL321" i="157"/>
  <c r="ED329" i="157"/>
  <c r="DZ329" i="157"/>
  <c r="DV329" i="157"/>
  <c r="DR329" i="157"/>
  <c r="DN329" i="157"/>
  <c r="EB329" i="157"/>
  <c r="DX329" i="157"/>
  <c r="DT329" i="157"/>
  <c r="DP329" i="157"/>
  <c r="DL329" i="157"/>
  <c r="AM419" i="157"/>
  <c r="AP419" i="157" s="1"/>
  <c r="AP331" i="157"/>
  <c r="EB231" i="157"/>
  <c r="DX231" i="157"/>
  <c r="DT231" i="157"/>
  <c r="DL231" i="157"/>
  <c r="ED231" i="157"/>
  <c r="DZ231" i="157"/>
  <c r="DV231" i="157"/>
  <c r="DR231" i="157"/>
  <c r="DN231" i="157"/>
  <c r="DB43" i="157"/>
  <c r="DC43" i="157" s="1"/>
  <c r="GY63" i="157"/>
  <c r="GZ63" i="157" s="1"/>
  <c r="HB63" i="157" s="1"/>
  <c r="HE63" i="157" s="1"/>
  <c r="AB63" i="157"/>
  <c r="AD63" i="157" s="1"/>
  <c r="AG63" i="157" s="1"/>
  <c r="BR77" i="157"/>
  <c r="BS77" i="157" s="1"/>
  <c r="AH64" i="157"/>
  <c r="AI64" i="157" s="1"/>
  <c r="CU80" i="157"/>
  <c r="CV22" i="157"/>
  <c r="EL39" i="157"/>
  <c r="EM39" i="157" s="1"/>
  <c r="CZ58" i="157"/>
  <c r="DA58" i="157" s="1"/>
  <c r="Z295" i="157"/>
  <c r="V295" i="157"/>
  <c r="R295" i="157"/>
  <c r="N295" i="157"/>
  <c r="J295" i="157"/>
  <c r="GD295" i="157"/>
  <c r="X295" i="157"/>
  <c r="T295" i="157"/>
  <c r="P295" i="157"/>
  <c r="L295" i="157"/>
  <c r="H295" i="157"/>
  <c r="FN297" i="157"/>
  <c r="FJ297" i="157"/>
  <c r="FF297" i="157"/>
  <c r="FB297" i="157"/>
  <c r="EX297" i="157"/>
  <c r="FL297" i="157"/>
  <c r="FH297" i="157"/>
  <c r="FD297" i="157"/>
  <c r="EZ297" i="157"/>
  <c r="EV297" i="157"/>
  <c r="FL308" i="157"/>
  <c r="FH308" i="157"/>
  <c r="FD308" i="157"/>
  <c r="EZ308" i="157"/>
  <c r="EV308" i="157"/>
  <c r="FO308" i="157" s="1"/>
  <c r="FN308" i="157"/>
  <c r="FJ308" i="157"/>
  <c r="FF308" i="157"/>
  <c r="FB308" i="157"/>
  <c r="EX308" i="157"/>
  <c r="BJ316" i="157"/>
  <c r="BF316" i="157"/>
  <c r="BB316" i="157"/>
  <c r="AX316" i="157"/>
  <c r="AT316" i="157"/>
  <c r="BH316" i="157"/>
  <c r="BD316" i="157"/>
  <c r="AZ316" i="157"/>
  <c r="AV316" i="157"/>
  <c r="AR316" i="157"/>
  <c r="GD318" i="157"/>
  <c r="X318" i="157"/>
  <c r="T318" i="157"/>
  <c r="P318" i="157"/>
  <c r="L318" i="157"/>
  <c r="H318" i="157"/>
  <c r="Z318" i="157"/>
  <c r="V318" i="157"/>
  <c r="R318" i="157"/>
  <c r="N318" i="157"/>
  <c r="J318" i="157"/>
  <c r="BJ324" i="157"/>
  <c r="BF324" i="157"/>
  <c r="BB324" i="157"/>
  <c r="AX324" i="157"/>
  <c r="AT324" i="157"/>
  <c r="BH324" i="157"/>
  <c r="BD324" i="157"/>
  <c r="AZ324" i="157"/>
  <c r="AV324" i="157"/>
  <c r="AR324" i="157"/>
  <c r="ED412" i="157"/>
  <c r="DZ412" i="157"/>
  <c r="DV412" i="157"/>
  <c r="DR412" i="157"/>
  <c r="DN412" i="157"/>
  <c r="DT412" i="157"/>
  <c r="EB412" i="157"/>
  <c r="DP412" i="157"/>
  <c r="DX412" i="157"/>
  <c r="DL412" i="157"/>
  <c r="FT76" i="157"/>
  <c r="FU76" i="157" s="1"/>
  <c r="EL38" i="157"/>
  <c r="EM38" i="157" s="1"/>
  <c r="GA299" i="157"/>
  <c r="GA269" i="157"/>
  <c r="GA251" i="157"/>
  <c r="GA252" i="157" s="1"/>
  <c r="FV62" i="157"/>
  <c r="FW62" i="157" s="1"/>
  <c r="BR37" i="157"/>
  <c r="BS37" i="157" s="1"/>
  <c r="AE164" i="157"/>
  <c r="HC144" i="157"/>
  <c r="HC164" i="157" s="1"/>
  <c r="BR55" i="157"/>
  <c r="BS55" i="157" s="1"/>
  <c r="CT383" i="157"/>
  <c r="CP383" i="157"/>
  <c r="CL383" i="157"/>
  <c r="CH383" i="157"/>
  <c r="CD383" i="157"/>
  <c r="CJ383" i="157"/>
  <c r="CN383" i="157"/>
  <c r="CR383" i="157"/>
  <c r="CB383" i="157"/>
  <c r="CF383" i="157"/>
  <c r="X401" i="157"/>
  <c r="P401" i="157"/>
  <c r="H401" i="157"/>
  <c r="Z401" i="157"/>
  <c r="R401" i="157"/>
  <c r="J401" i="157"/>
  <c r="T401" i="157"/>
  <c r="L401" i="157"/>
  <c r="V401" i="157"/>
  <c r="N401" i="157"/>
  <c r="CR406" i="157"/>
  <c r="CN406" i="157"/>
  <c r="CJ406" i="157"/>
  <c r="CF406" i="157"/>
  <c r="CB406" i="157"/>
  <c r="CL406" i="157"/>
  <c r="CH406" i="157"/>
  <c r="CP406" i="157"/>
  <c r="CT406" i="157"/>
  <c r="CD406" i="157"/>
  <c r="ED410" i="157"/>
  <c r="DZ410" i="157"/>
  <c r="DV410" i="157"/>
  <c r="DR410" i="157"/>
  <c r="DN410" i="157"/>
  <c r="EB410" i="157"/>
  <c r="DL410" i="157"/>
  <c r="DT410" i="157"/>
  <c r="DP410" i="157"/>
  <c r="DX410" i="157"/>
  <c r="X415" i="157"/>
  <c r="T415" i="157"/>
  <c r="P415" i="157"/>
  <c r="L415" i="157"/>
  <c r="H415" i="157"/>
  <c r="V415" i="157"/>
  <c r="Z415" i="157"/>
  <c r="N415" i="157"/>
  <c r="R415" i="157"/>
  <c r="J415" i="157"/>
  <c r="CR226" i="157"/>
  <c r="CN226" i="157"/>
  <c r="CJ226" i="157"/>
  <c r="CB226" i="157"/>
  <c r="CT226" i="157"/>
  <c r="CP226" i="157"/>
  <c r="CL226" i="157"/>
  <c r="CH226" i="157"/>
  <c r="CD226" i="157"/>
  <c r="X231" i="157"/>
  <c r="T231" i="157"/>
  <c r="P231" i="157"/>
  <c r="H231" i="157"/>
  <c r="GD231" i="157"/>
  <c r="Z231" i="157"/>
  <c r="V231" i="157"/>
  <c r="R231" i="157"/>
  <c r="N231" i="157"/>
  <c r="J231" i="157"/>
  <c r="CR409" i="157"/>
  <c r="CN409" i="157"/>
  <c r="CJ409" i="157"/>
  <c r="CF409" i="157"/>
  <c r="CB409" i="157"/>
  <c r="CH409" i="157"/>
  <c r="CT409" i="157"/>
  <c r="CD409" i="157"/>
  <c r="CL409" i="157"/>
  <c r="CP409" i="157"/>
  <c r="GY60" i="157"/>
  <c r="GZ60" i="157" s="1"/>
  <c r="HB60" i="157" s="1"/>
  <c r="AB60" i="157"/>
  <c r="AD60" i="157" s="1"/>
  <c r="GY71" i="157"/>
  <c r="GZ71" i="157" s="1"/>
  <c r="HB71" i="157" s="1"/>
  <c r="AB71" i="157"/>
  <c r="AD71" i="157" s="1"/>
  <c r="Z294" i="157"/>
  <c r="V294" i="157"/>
  <c r="R294" i="157"/>
  <c r="N294" i="157"/>
  <c r="J294" i="157"/>
  <c r="GD294" i="157"/>
  <c r="X294" i="157"/>
  <c r="T294" i="157"/>
  <c r="P294" i="157"/>
  <c r="L294" i="157"/>
  <c r="H294" i="157"/>
  <c r="EQ387" i="157"/>
  <c r="EQ357" i="157"/>
  <c r="ET299" i="157"/>
  <c r="ED390" i="157"/>
  <c r="DZ390" i="157"/>
  <c r="DV390" i="157"/>
  <c r="DR390" i="157"/>
  <c r="DN390" i="157"/>
  <c r="EB390" i="157"/>
  <c r="DX390" i="157"/>
  <c r="DT390" i="157"/>
  <c r="DP390" i="157"/>
  <c r="DL390" i="157"/>
  <c r="EB304" i="157"/>
  <c r="DX304" i="157"/>
  <c r="DT304" i="157"/>
  <c r="DP304" i="157"/>
  <c r="DL304" i="157"/>
  <c r="ED304" i="157"/>
  <c r="DN304" i="157"/>
  <c r="DR304" i="157"/>
  <c r="DV304" i="157"/>
  <c r="DZ304" i="157"/>
  <c r="CR310" i="157"/>
  <c r="CN310" i="157"/>
  <c r="CJ310" i="157"/>
  <c r="CF310" i="157"/>
  <c r="CB310" i="157"/>
  <c r="CP310" i="157"/>
  <c r="CT310" i="157"/>
  <c r="CD310" i="157"/>
  <c r="CH310" i="157"/>
  <c r="CL310" i="157"/>
  <c r="ED403" i="157"/>
  <c r="DV403" i="157"/>
  <c r="DN403" i="157"/>
  <c r="DX403" i="157"/>
  <c r="DP403" i="157"/>
  <c r="DZ403" i="157"/>
  <c r="DR403" i="157"/>
  <c r="EB403" i="157"/>
  <c r="DT403" i="157"/>
  <c r="DL403" i="157"/>
  <c r="FL413" i="157"/>
  <c r="FH413" i="157"/>
  <c r="FD413" i="157"/>
  <c r="EZ413" i="157"/>
  <c r="EV413" i="157"/>
  <c r="FJ413" i="157"/>
  <c r="FN413" i="157"/>
  <c r="FB413" i="157"/>
  <c r="FF413" i="157"/>
  <c r="EX413" i="157"/>
  <c r="BJ227" i="157"/>
  <c r="BF227" i="157"/>
  <c r="BB227" i="157"/>
  <c r="AX227" i="157"/>
  <c r="AT227" i="157"/>
  <c r="BH227" i="157"/>
  <c r="BD227" i="157"/>
  <c r="AZ227" i="157"/>
  <c r="AR227" i="157"/>
  <c r="EB337" i="157"/>
  <c r="DX337" i="157"/>
  <c r="DT337" i="157"/>
  <c r="DP337" i="157"/>
  <c r="DL337" i="157"/>
  <c r="ED337" i="157"/>
  <c r="DZ337" i="157"/>
  <c r="DV337" i="157"/>
  <c r="DR337" i="157"/>
  <c r="DN337" i="157"/>
  <c r="FL339" i="157"/>
  <c r="FH339" i="157"/>
  <c r="FD339" i="157"/>
  <c r="EZ339" i="157"/>
  <c r="EV339" i="157"/>
  <c r="FN339" i="157"/>
  <c r="FJ339" i="157"/>
  <c r="FF339" i="157"/>
  <c r="FB339" i="157"/>
  <c r="EX339" i="157"/>
  <c r="ED346" i="157"/>
  <c r="DZ346" i="157"/>
  <c r="DV346" i="157"/>
  <c r="DR346" i="157"/>
  <c r="DN346" i="157"/>
  <c r="EB346" i="157"/>
  <c r="DX346" i="157"/>
  <c r="DT346" i="157"/>
  <c r="DP346" i="157"/>
  <c r="DL346" i="157"/>
  <c r="FN350" i="157"/>
  <c r="FJ350" i="157"/>
  <c r="FF350" i="157"/>
  <c r="FB350" i="157"/>
  <c r="EX350" i="157"/>
  <c r="FL350" i="157"/>
  <c r="FH350" i="157"/>
  <c r="FD350" i="157"/>
  <c r="EZ350" i="157"/>
  <c r="EV350" i="157"/>
  <c r="CR404" i="157"/>
  <c r="CN404" i="157"/>
  <c r="CJ404" i="157"/>
  <c r="CF404" i="157"/>
  <c r="CB404" i="157"/>
  <c r="CP404" i="157"/>
  <c r="CT404" i="157"/>
  <c r="CD404" i="157"/>
  <c r="CH404" i="157"/>
  <c r="CL404" i="157"/>
  <c r="BJ408" i="157"/>
  <c r="BF408" i="157"/>
  <c r="BB408" i="157"/>
  <c r="AX408" i="157"/>
  <c r="AT408" i="157"/>
  <c r="BH408" i="157"/>
  <c r="AR408" i="157"/>
  <c r="BD408" i="157"/>
  <c r="AZ408" i="157"/>
  <c r="AV408" i="157"/>
  <c r="Z229" i="157"/>
  <c r="V229" i="157"/>
  <c r="R229" i="157"/>
  <c r="N229" i="157"/>
  <c r="J229" i="157"/>
  <c r="GD229" i="157"/>
  <c r="X229" i="157"/>
  <c r="T229" i="157"/>
  <c r="P229" i="157"/>
  <c r="H229" i="157"/>
  <c r="AA229" i="157"/>
  <c r="FN229" i="157"/>
  <c r="FJ229" i="157"/>
  <c r="FF229" i="157"/>
  <c r="FB229" i="157"/>
  <c r="FO229" i="157" s="1"/>
  <c r="FP229" i="157" s="1"/>
  <c r="FR229" i="157" s="1"/>
  <c r="FU229" i="157" s="1"/>
  <c r="EX229" i="157"/>
  <c r="FL229" i="157"/>
  <c r="FH229" i="157"/>
  <c r="FD229" i="157"/>
  <c r="EV229" i="157"/>
  <c r="BR63" i="157"/>
  <c r="BS63" i="157" s="1"/>
  <c r="BP71" i="157"/>
  <c r="BQ71" i="157" s="1"/>
  <c r="BJ391" i="157"/>
  <c r="BF391" i="157"/>
  <c r="BB391" i="157"/>
  <c r="AX391" i="157"/>
  <c r="AT391" i="157"/>
  <c r="BH391" i="157"/>
  <c r="BD391" i="157"/>
  <c r="AZ391" i="157"/>
  <c r="AV391" i="157"/>
  <c r="AR391" i="157"/>
  <c r="BH305" i="157"/>
  <c r="BD305" i="157"/>
  <c r="AZ305" i="157"/>
  <c r="AV305" i="157"/>
  <c r="AR305" i="157"/>
  <c r="BB305" i="157"/>
  <c r="BF305" i="157"/>
  <c r="BJ305" i="157"/>
  <c r="AT305" i="157"/>
  <c r="AX305" i="157"/>
  <c r="FL338" i="157"/>
  <c r="FH338" i="157"/>
  <c r="FD338" i="157"/>
  <c r="EZ338" i="157"/>
  <c r="EV338" i="157"/>
  <c r="FN338" i="157"/>
  <c r="FJ338" i="157"/>
  <c r="FF338" i="157"/>
  <c r="FB338" i="157"/>
  <c r="EX338" i="157"/>
  <c r="BJ341" i="157"/>
  <c r="BF341" i="157"/>
  <c r="BB341" i="157"/>
  <c r="AX341" i="157"/>
  <c r="AT341" i="157"/>
  <c r="BH341" i="157"/>
  <c r="BD341" i="157"/>
  <c r="AZ341" i="157"/>
  <c r="AV341" i="157"/>
  <c r="AR341" i="157"/>
  <c r="BJ347" i="157"/>
  <c r="BF347" i="157"/>
  <c r="BB347" i="157"/>
  <c r="AX347" i="157"/>
  <c r="AT347" i="157"/>
  <c r="BH347" i="157"/>
  <c r="BD347" i="157"/>
  <c r="AZ347" i="157"/>
  <c r="AV347" i="157"/>
  <c r="AR347" i="157"/>
  <c r="CR352" i="157"/>
  <c r="CN352" i="157"/>
  <c r="CJ352" i="157"/>
  <c r="CF352" i="157"/>
  <c r="CB352" i="157"/>
  <c r="CU352" i="157" s="1"/>
  <c r="CT352" i="157"/>
  <c r="CP352" i="157"/>
  <c r="CL352" i="157"/>
  <c r="CH352" i="157"/>
  <c r="CD352" i="157"/>
  <c r="EQ459" i="157"/>
  <c r="ET425" i="157"/>
  <c r="BL80" i="157"/>
  <c r="BN22" i="157"/>
  <c r="AF76" i="157"/>
  <c r="AG76" i="157" s="1"/>
  <c r="F253" i="157"/>
  <c r="Z184" i="157"/>
  <c r="V184" i="157"/>
  <c r="R184" i="157"/>
  <c r="N184" i="157"/>
  <c r="J184" i="157"/>
  <c r="GD184" i="157"/>
  <c r="X184" i="157"/>
  <c r="T184" i="157"/>
  <c r="P184" i="157"/>
  <c r="H184" i="157"/>
  <c r="EQ377" i="157"/>
  <c r="EQ355" i="157"/>
  <c r="ET289" i="157"/>
  <c r="BJ313" i="157"/>
  <c r="BF313" i="157"/>
  <c r="BB313" i="157"/>
  <c r="AX313" i="157"/>
  <c r="AT313" i="157"/>
  <c r="BH313" i="157"/>
  <c r="BD313" i="157"/>
  <c r="AZ313" i="157"/>
  <c r="AV313" i="157"/>
  <c r="AR313" i="157"/>
  <c r="CZ71" i="157"/>
  <c r="DA71" i="157" s="1"/>
  <c r="Z292" i="157"/>
  <c r="V292" i="157"/>
  <c r="R292" i="157"/>
  <c r="N292" i="157"/>
  <c r="J292" i="157"/>
  <c r="GD292" i="157"/>
  <c r="X292" i="157"/>
  <c r="T292" i="157"/>
  <c r="P292" i="157"/>
  <c r="L292" i="157"/>
  <c r="H292" i="157"/>
  <c r="Z301" i="157"/>
  <c r="V301" i="157"/>
  <c r="R301" i="157"/>
  <c r="N301" i="157"/>
  <c r="J301" i="157"/>
  <c r="P301" i="157"/>
  <c r="T301" i="157"/>
  <c r="X301" i="157"/>
  <c r="H301" i="157"/>
  <c r="GD301" i="157"/>
  <c r="L301" i="157"/>
  <c r="X413" i="157"/>
  <c r="T413" i="157"/>
  <c r="P413" i="157"/>
  <c r="L413" i="157"/>
  <c r="H413" i="157"/>
  <c r="N413" i="157"/>
  <c r="Z413" i="157"/>
  <c r="R413" i="157"/>
  <c r="V413" i="157"/>
  <c r="J413" i="157"/>
  <c r="AA413" i="157" s="1"/>
  <c r="CR326" i="157"/>
  <c r="CN326" i="157"/>
  <c r="CJ326" i="157"/>
  <c r="CF326" i="157"/>
  <c r="CB326" i="157"/>
  <c r="CT326" i="157"/>
  <c r="CP326" i="157"/>
  <c r="CL326" i="157"/>
  <c r="CH326" i="157"/>
  <c r="CD326" i="157"/>
  <c r="BJ328" i="157"/>
  <c r="BF328" i="157"/>
  <c r="BB328" i="157"/>
  <c r="AX328" i="157"/>
  <c r="AT328" i="157"/>
  <c r="BH328" i="157"/>
  <c r="BD328" i="157"/>
  <c r="AZ328" i="157"/>
  <c r="AV328" i="157"/>
  <c r="AR328" i="157"/>
  <c r="D420" i="157"/>
  <c r="E420" i="157" s="1"/>
  <c r="E332" i="157"/>
  <c r="F332" i="157" s="1"/>
  <c r="ER420" i="157"/>
  <c r="ES420" i="157" s="1"/>
  <c r="ES332" i="157"/>
  <c r="ET332" i="157" s="1"/>
  <c r="BX424" i="157"/>
  <c r="BY424" i="157" s="1"/>
  <c r="BY336" i="157"/>
  <c r="BZ336" i="157" s="1"/>
  <c r="CT428" i="157"/>
  <c r="CP428" i="157"/>
  <c r="CL428" i="157"/>
  <c r="CH428" i="157"/>
  <c r="CD428" i="157"/>
  <c r="CN428" i="157"/>
  <c r="CF428" i="157"/>
  <c r="CB428" i="157"/>
  <c r="CJ428" i="157"/>
  <c r="CR428" i="157"/>
  <c r="EB431" i="157"/>
  <c r="DX431" i="157"/>
  <c r="DT431" i="157"/>
  <c r="DP431" i="157"/>
  <c r="DL431" i="157"/>
  <c r="ED431" i="157"/>
  <c r="DV431" i="157"/>
  <c r="DN431" i="157"/>
  <c r="DR431" i="157"/>
  <c r="DZ431" i="157"/>
  <c r="EB437" i="157"/>
  <c r="DX437" i="157"/>
  <c r="DT437" i="157"/>
  <c r="DP437" i="157"/>
  <c r="DL437" i="157"/>
  <c r="DZ437" i="157"/>
  <c r="DR437" i="157"/>
  <c r="DV437" i="157"/>
  <c r="ED437" i="157"/>
  <c r="DN437" i="157"/>
  <c r="FN440" i="157"/>
  <c r="FJ440" i="157"/>
  <c r="FF440" i="157"/>
  <c r="FB440" i="157"/>
  <c r="EX440" i="157"/>
  <c r="FH440" i="157"/>
  <c r="EZ440" i="157"/>
  <c r="FL440" i="157"/>
  <c r="EV440" i="157"/>
  <c r="FD440" i="157"/>
  <c r="DB65" i="157"/>
  <c r="DC65" i="157"/>
  <c r="AP251" i="157"/>
  <c r="AP252" i="157" s="1"/>
  <c r="AP269" i="157"/>
  <c r="BJ194" i="157"/>
  <c r="BF194" i="157"/>
  <c r="BB194" i="157"/>
  <c r="AX194" i="157"/>
  <c r="AT194" i="157"/>
  <c r="BH194" i="157"/>
  <c r="BD194" i="157"/>
  <c r="AZ194" i="157"/>
  <c r="AR194" i="157"/>
  <c r="AM387" i="157"/>
  <c r="AM357" i="157"/>
  <c r="AP299" i="157"/>
  <c r="ED230" i="157"/>
  <c r="DZ230" i="157"/>
  <c r="DV230" i="157"/>
  <c r="DR230" i="157"/>
  <c r="DN230" i="157"/>
  <c r="EB230" i="157"/>
  <c r="DX230" i="157"/>
  <c r="DT230" i="157"/>
  <c r="DL230" i="157"/>
  <c r="EB229" i="157"/>
  <c r="DX229" i="157"/>
  <c r="DT229" i="157"/>
  <c r="DL229" i="157"/>
  <c r="ED229" i="157"/>
  <c r="DZ229" i="157"/>
  <c r="DV229" i="157"/>
  <c r="DR229" i="157"/>
  <c r="DN229" i="157"/>
  <c r="EJ67" i="157"/>
  <c r="EK67" i="157" s="1"/>
  <c r="EI423" i="157"/>
  <c r="CR339" i="157"/>
  <c r="CN339" i="157"/>
  <c r="CJ339" i="157"/>
  <c r="CF339" i="157"/>
  <c r="CB339" i="157"/>
  <c r="CT339" i="157"/>
  <c r="CP339" i="157"/>
  <c r="CL339" i="157"/>
  <c r="CH339" i="157"/>
  <c r="CD339" i="157"/>
  <c r="BJ342" i="157"/>
  <c r="BF342" i="157"/>
  <c r="BB342" i="157"/>
  <c r="AX342" i="157"/>
  <c r="AT342" i="157"/>
  <c r="BH342" i="157"/>
  <c r="BD342" i="157"/>
  <c r="AZ342" i="157"/>
  <c r="AV342" i="157"/>
  <c r="AR342" i="157"/>
  <c r="AE433" i="157"/>
  <c r="F433" i="157"/>
  <c r="CT345" i="157"/>
  <c r="CP345" i="157"/>
  <c r="CL345" i="157"/>
  <c r="CH345" i="157"/>
  <c r="CD345" i="157"/>
  <c r="CR345" i="157"/>
  <c r="CN345" i="157"/>
  <c r="CJ345" i="157"/>
  <c r="CF345" i="157"/>
  <c r="CB345" i="157"/>
  <c r="FS433" i="157"/>
  <c r="ET433" i="157"/>
  <c r="X437" i="157"/>
  <c r="T437" i="157"/>
  <c r="P437" i="157"/>
  <c r="L437" i="157"/>
  <c r="H437" i="157"/>
  <c r="Z437" i="157"/>
  <c r="R437" i="157"/>
  <c r="J437" i="157"/>
  <c r="N437" i="157"/>
  <c r="V437" i="157"/>
  <c r="AA437" i="157" s="1"/>
  <c r="FN439" i="157"/>
  <c r="FJ439" i="157"/>
  <c r="FF439" i="157"/>
  <c r="FB439" i="157"/>
  <c r="EX439" i="157"/>
  <c r="FL439" i="157"/>
  <c r="FD439" i="157"/>
  <c r="EV439" i="157"/>
  <c r="EZ439" i="157"/>
  <c r="FH439" i="157"/>
  <c r="X344" i="157"/>
  <c r="T344" i="157"/>
  <c r="P344" i="157"/>
  <c r="L344" i="157"/>
  <c r="H344" i="157"/>
  <c r="GD344" i="157"/>
  <c r="Z344" i="157"/>
  <c r="V344" i="157"/>
  <c r="R344" i="157"/>
  <c r="N344" i="157"/>
  <c r="J344" i="157"/>
  <c r="CY432" i="157"/>
  <c r="BZ432" i="157"/>
  <c r="FL344" i="157"/>
  <c r="FH344" i="157"/>
  <c r="FD344" i="157"/>
  <c r="EZ344" i="157"/>
  <c r="EV344" i="157"/>
  <c r="FN344" i="157"/>
  <c r="FJ344" i="157"/>
  <c r="FF344" i="157"/>
  <c r="FB344" i="157"/>
  <c r="EX344" i="157"/>
  <c r="Z434" i="157"/>
  <c r="V434" i="157"/>
  <c r="R434" i="157"/>
  <c r="N434" i="157"/>
  <c r="J434" i="157"/>
  <c r="X434" i="157"/>
  <c r="P434" i="157"/>
  <c r="H434" i="157"/>
  <c r="T434" i="157"/>
  <c r="L434" i="157"/>
  <c r="CR347" i="157"/>
  <c r="CN347" i="157"/>
  <c r="CJ347" i="157"/>
  <c r="CF347" i="157"/>
  <c r="CB347" i="157"/>
  <c r="CT347" i="157"/>
  <c r="CP347" i="157"/>
  <c r="CL347" i="157"/>
  <c r="CH347" i="157"/>
  <c r="CD347" i="157"/>
  <c r="BH439" i="157"/>
  <c r="BD439" i="157"/>
  <c r="AZ439" i="157"/>
  <c r="AV439" i="157"/>
  <c r="AR439" i="157"/>
  <c r="BJ439" i="157"/>
  <c r="BB439" i="157"/>
  <c r="AT439" i="157"/>
  <c r="BF439" i="157"/>
  <c r="AX439" i="157"/>
  <c r="CT353" i="157"/>
  <c r="CP353" i="157"/>
  <c r="CL353" i="157"/>
  <c r="CH353" i="157"/>
  <c r="CD353" i="157"/>
  <c r="CR353" i="157"/>
  <c r="CN353" i="157"/>
  <c r="CJ353" i="157"/>
  <c r="CF353" i="157"/>
  <c r="CB353" i="157"/>
  <c r="BO436" i="157"/>
  <c r="AP436" i="157"/>
  <c r="AH69" i="157"/>
  <c r="AI69" i="157" s="1"/>
  <c r="AH75" i="157"/>
  <c r="AI75" i="157" s="1"/>
  <c r="CD166" i="157"/>
  <c r="FF166" i="157"/>
  <c r="BK78" i="157"/>
  <c r="GY50" i="157"/>
  <c r="GZ50" i="157" s="1"/>
  <c r="HB50" i="157" s="1"/>
  <c r="HE50" i="157" s="1"/>
  <c r="CU78" i="157"/>
  <c r="GY35" i="157"/>
  <c r="GZ35" i="157" s="1"/>
  <c r="HB35" i="157" s="1"/>
  <c r="HE35" i="157" s="1"/>
  <c r="FH166" i="157"/>
  <c r="GY31" i="157"/>
  <c r="GZ31" i="157" s="1"/>
  <c r="HB31" i="157" s="1"/>
  <c r="HE31" i="157" s="1"/>
  <c r="CT166" i="157"/>
  <c r="FN166" i="157"/>
  <c r="AM254" i="157"/>
  <c r="BK140" i="157"/>
  <c r="BL140" i="157" s="1"/>
  <c r="BN140" i="157" s="1"/>
  <c r="BQ140" i="157" s="1"/>
  <c r="EE140" i="157"/>
  <c r="EF140" i="157" s="1"/>
  <c r="EH140" i="157" s="1"/>
  <c r="EK140" i="157" s="1"/>
  <c r="EE145" i="157"/>
  <c r="EF145" i="157" s="1"/>
  <c r="EH145" i="157" s="1"/>
  <c r="CU109" i="157"/>
  <c r="CV109" i="157" s="1"/>
  <c r="CX109" i="157" s="1"/>
  <c r="DA109" i="157" s="1"/>
  <c r="GT125" i="157"/>
  <c r="BK128" i="157"/>
  <c r="BL128" i="157" s="1"/>
  <c r="BN128" i="157" s="1"/>
  <c r="BQ128" i="157" s="1"/>
  <c r="GR133" i="157"/>
  <c r="AP381" i="157"/>
  <c r="GV197" i="157"/>
  <c r="F391" i="157"/>
  <c r="GV201" i="157"/>
  <c r="DG254" i="157"/>
  <c r="GN140" i="157"/>
  <c r="CU140" i="157"/>
  <c r="CV140" i="157" s="1"/>
  <c r="CX140" i="157" s="1"/>
  <c r="DA140" i="157" s="1"/>
  <c r="GT145" i="157"/>
  <c r="CL166" i="157"/>
  <c r="GN99" i="157"/>
  <c r="GH103" i="157"/>
  <c r="GX103" i="157"/>
  <c r="GR131" i="157"/>
  <c r="GX131" i="157"/>
  <c r="CU133" i="157"/>
  <c r="CV133" i="157" s="1"/>
  <c r="CX133" i="157" s="1"/>
  <c r="DA133" i="157" s="1"/>
  <c r="GH138" i="157"/>
  <c r="GX138" i="157"/>
  <c r="BZ390" i="157"/>
  <c r="GP199" i="157"/>
  <c r="BZ394" i="157"/>
  <c r="CU111" i="157"/>
  <c r="CV111" i="157" s="1"/>
  <c r="CX111" i="157" s="1"/>
  <c r="DA111" i="157" s="1"/>
  <c r="BK120" i="157"/>
  <c r="BL120" i="157" s="1"/>
  <c r="BN120" i="157" s="1"/>
  <c r="BQ120" i="157" s="1"/>
  <c r="CU137" i="157"/>
  <c r="CV137" i="157" s="1"/>
  <c r="CX137" i="157" s="1"/>
  <c r="DA137" i="157" s="1"/>
  <c r="GY29" i="157"/>
  <c r="GZ29" i="157" s="1"/>
  <c r="HB29" i="157" s="1"/>
  <c r="HE29" i="157" s="1"/>
  <c r="CU199" i="157"/>
  <c r="CV199" i="157" s="1"/>
  <c r="CX199" i="157" s="1"/>
  <c r="DA199" i="157" s="1"/>
  <c r="DJ400" i="157"/>
  <c r="EV209" i="157"/>
  <c r="DL220" i="157"/>
  <c r="EE220" i="157" s="1"/>
  <c r="GV223" i="157"/>
  <c r="ET416" i="157"/>
  <c r="BL145" i="157"/>
  <c r="BN145" i="157" s="1"/>
  <c r="GN185" i="157"/>
  <c r="CB186" i="157"/>
  <c r="DL190" i="157"/>
  <c r="EE190" i="157" s="1"/>
  <c r="AR215" i="157"/>
  <c r="CB218" i="157"/>
  <c r="DJ415" i="157"/>
  <c r="H225" i="157"/>
  <c r="EE99" i="157"/>
  <c r="EF99" i="157" s="1"/>
  <c r="EH99" i="157" s="1"/>
  <c r="EK99" i="157" s="1"/>
  <c r="BK100" i="157"/>
  <c r="BL100" i="157" s="1"/>
  <c r="BN100" i="157" s="1"/>
  <c r="BQ100" i="157" s="1"/>
  <c r="DL101" i="157"/>
  <c r="EE101" i="157" s="1"/>
  <c r="CB105" i="157"/>
  <c r="CU105" i="157" s="1"/>
  <c r="H115" i="157"/>
  <c r="GV115" i="157"/>
  <c r="AR119" i="157"/>
  <c r="CB122" i="157"/>
  <c r="CU122" i="157" s="1"/>
  <c r="CB129" i="157"/>
  <c r="AR130" i="157"/>
  <c r="DL135" i="157"/>
  <c r="H188" i="157"/>
  <c r="AA188" i="157" s="1"/>
  <c r="GN191" i="157"/>
  <c r="FO203" i="157"/>
  <c r="FP203" i="157" s="1"/>
  <c r="FR203" i="157" s="1"/>
  <c r="FU203" i="157" s="1"/>
  <c r="H220" i="157"/>
  <c r="GP155" i="157"/>
  <c r="AA129" i="157"/>
  <c r="BK205" i="157"/>
  <c r="BL205" i="157" s="1"/>
  <c r="BN205" i="157" s="1"/>
  <c r="BQ205" i="157" s="1"/>
  <c r="BK212" i="157"/>
  <c r="BL212" i="157" s="1"/>
  <c r="BN212" i="157" s="1"/>
  <c r="BQ212" i="157" s="1"/>
  <c r="EE121" i="157"/>
  <c r="EF121" i="157" s="1"/>
  <c r="EH121" i="157" s="1"/>
  <c r="EK121" i="157" s="1"/>
  <c r="BK214" i="157"/>
  <c r="BL214" i="157" s="1"/>
  <c r="BN214" i="157" s="1"/>
  <c r="BQ214" i="157" s="1"/>
  <c r="BK197" i="157"/>
  <c r="BL197" i="157" s="1"/>
  <c r="BN197" i="157" s="1"/>
  <c r="BQ197" i="157" s="1"/>
  <c r="CU206" i="157"/>
  <c r="CV206" i="157" s="1"/>
  <c r="CX206" i="157" s="1"/>
  <c r="DA206" i="157" s="1"/>
  <c r="EE223" i="157"/>
  <c r="EF223" i="157" s="1"/>
  <c r="EH223" i="157" s="1"/>
  <c r="EK223" i="157" s="1"/>
  <c r="H126" i="157"/>
  <c r="AA126" i="157" s="1"/>
  <c r="CU135" i="157"/>
  <c r="CV135" i="157" s="1"/>
  <c r="CX135" i="157" s="1"/>
  <c r="DA135" i="157" s="1"/>
  <c r="F394" i="157"/>
  <c r="AP399" i="157"/>
  <c r="DJ413" i="157"/>
  <c r="AP385" i="157"/>
  <c r="DJ389" i="157"/>
  <c r="GP224" i="157"/>
  <c r="GJ224" i="157"/>
  <c r="BK98" i="157"/>
  <c r="BL98" i="157" s="1"/>
  <c r="AR103" i="157"/>
  <c r="FO106" i="157"/>
  <c r="FP106" i="157" s="1"/>
  <c r="FR106" i="157" s="1"/>
  <c r="FU106" i="157" s="1"/>
  <c r="DL109" i="157"/>
  <c r="AA117" i="157"/>
  <c r="H123" i="157"/>
  <c r="CB124" i="157"/>
  <c r="GF124" i="157" s="1"/>
  <c r="AR125" i="157"/>
  <c r="AR135" i="157"/>
  <c r="ET388" i="157"/>
  <c r="F400" i="157"/>
  <c r="CU208" i="157"/>
  <c r="CV208" i="157" s="1"/>
  <c r="CX208" i="157" s="1"/>
  <c r="DA208" i="157" s="1"/>
  <c r="AA213" i="157"/>
  <c r="AB213" i="157" s="1"/>
  <c r="AD213" i="157" s="1"/>
  <c r="AG213" i="157" s="1"/>
  <c r="FO221" i="157"/>
  <c r="CB222" i="157"/>
  <c r="EE139" i="157"/>
  <c r="EF139" i="157" s="1"/>
  <c r="EH139" i="157" s="1"/>
  <c r="EK139" i="157" s="1"/>
  <c r="GT151" i="157"/>
  <c r="GH159" i="157"/>
  <c r="GX159" i="157"/>
  <c r="FO123" i="157"/>
  <c r="FP123" i="157" s="1"/>
  <c r="FR123" i="157" s="1"/>
  <c r="FU123" i="157" s="1"/>
  <c r="DJ382" i="157"/>
  <c r="AR196" i="157"/>
  <c r="ET390" i="157"/>
  <c r="GP198" i="157"/>
  <c r="FO200" i="157"/>
  <c r="FP200" i="157" s="1"/>
  <c r="FR200" i="157" s="1"/>
  <c r="FU200" i="157" s="1"/>
  <c r="DJ399" i="157"/>
  <c r="F416" i="157"/>
  <c r="DL144" i="157"/>
  <c r="EE144" i="157" s="1"/>
  <c r="AP396" i="157"/>
  <c r="ET404" i="157"/>
  <c r="F410" i="157"/>
  <c r="AR222" i="157"/>
  <c r="GF222" i="157" s="1"/>
  <c r="CB224" i="157"/>
  <c r="CU153" i="157"/>
  <c r="CV153" i="157" s="1"/>
  <c r="CX153" i="157" s="1"/>
  <c r="AR99" i="157"/>
  <c r="DL100" i="157"/>
  <c r="EV105" i="157"/>
  <c r="H113" i="157"/>
  <c r="GV113" i="157"/>
  <c r="CB114" i="157"/>
  <c r="CU114" i="157" s="1"/>
  <c r="H122" i="157"/>
  <c r="AR131" i="157"/>
  <c r="DL132" i="157"/>
  <c r="EE132" i="157" s="1"/>
  <c r="GV137" i="157"/>
  <c r="AA190" i="157"/>
  <c r="AB190" i="157" s="1"/>
  <c r="AD190" i="157" s="1"/>
  <c r="AG190" i="157" s="1"/>
  <c r="CB196" i="157"/>
  <c r="AR201" i="157"/>
  <c r="F399" i="157"/>
  <c r="AP402" i="157"/>
  <c r="BK211" i="157"/>
  <c r="BL211" i="157" s="1"/>
  <c r="BN211" i="157" s="1"/>
  <c r="BQ211" i="157" s="1"/>
  <c r="GH212" i="157"/>
  <c r="GX212" i="157"/>
  <c r="F420" i="157"/>
  <c r="FO128" i="157"/>
  <c r="FP128" i="157" s="1"/>
  <c r="FR128" i="157" s="1"/>
  <c r="FU128" i="157" s="1"/>
  <c r="GY39" i="157"/>
  <c r="GZ39" i="157" s="1"/>
  <c r="HB39" i="157" s="1"/>
  <c r="HE39" i="157" s="1"/>
  <c r="GY53" i="157"/>
  <c r="GZ53" i="157" s="1"/>
  <c r="HB53" i="157" s="1"/>
  <c r="HE53" i="157" s="1"/>
  <c r="ET392" i="157"/>
  <c r="AP400" i="157"/>
  <c r="BZ403" i="157"/>
  <c r="ET408" i="157"/>
  <c r="ET378" i="157"/>
  <c r="DJ396" i="157"/>
  <c r="AP407" i="157"/>
  <c r="H218" i="157"/>
  <c r="ET411" i="157"/>
  <c r="EE222" i="157"/>
  <c r="EF222" i="157" s="1"/>
  <c r="EH222" i="157" s="1"/>
  <c r="EK222" i="157" s="1"/>
  <c r="AR102" i="157"/>
  <c r="FO104" i="157"/>
  <c r="FP104" i="157" s="1"/>
  <c r="FR104" i="157" s="1"/>
  <c r="FU104" i="157" s="1"/>
  <c r="CU106" i="157"/>
  <c r="CV106" i="157" s="1"/>
  <c r="CX106" i="157" s="1"/>
  <c r="DA106" i="157" s="1"/>
  <c r="DL108" i="157"/>
  <c r="EE108" i="157" s="1"/>
  <c r="EB166" i="157"/>
  <c r="DV166" i="157"/>
  <c r="CU110" i="157"/>
  <c r="CV110" i="157" s="1"/>
  <c r="CX110" i="157" s="1"/>
  <c r="DA110" i="157" s="1"/>
  <c r="AP394" i="157"/>
  <c r="BZ399" i="157"/>
  <c r="EV208" i="157"/>
  <c r="FO208" i="157" s="1"/>
  <c r="CB213" i="157"/>
  <c r="H214" i="157"/>
  <c r="AR216" i="157"/>
  <c r="BK216" i="157" s="1"/>
  <c r="DL217" i="157"/>
  <c r="EE217" i="157" s="1"/>
  <c r="AR218" i="157"/>
  <c r="DL219" i="157"/>
  <c r="BZ413" i="157"/>
  <c r="GN221" i="157"/>
  <c r="FO222" i="157"/>
  <c r="FP222" i="157" s="1"/>
  <c r="FR222" i="157" s="1"/>
  <c r="FU222" i="157" s="1"/>
  <c r="CY355" i="157"/>
  <c r="AA185" i="157"/>
  <c r="AB185" i="157" s="1"/>
  <c r="AD185" i="157" s="1"/>
  <c r="AG185" i="157" s="1"/>
  <c r="EE192" i="157"/>
  <c r="EF192" i="157" s="1"/>
  <c r="EH192" i="157" s="1"/>
  <c r="EK192" i="157" s="1"/>
  <c r="FO111" i="157"/>
  <c r="FP111" i="157" s="1"/>
  <c r="FR111" i="157" s="1"/>
  <c r="FU111" i="157" s="1"/>
  <c r="FO162" i="157"/>
  <c r="FP162" i="157" s="1"/>
  <c r="FR162" i="157" s="1"/>
  <c r="F425" i="157"/>
  <c r="H238" i="157"/>
  <c r="AA238" i="157" s="1"/>
  <c r="CB243" i="157"/>
  <c r="H148" i="157"/>
  <c r="H158" i="157"/>
  <c r="H161" i="157"/>
  <c r="CB246" i="157"/>
  <c r="CB249" i="157"/>
  <c r="EE120" i="157"/>
  <c r="EF120" i="157" s="1"/>
  <c r="EH120" i="157" s="1"/>
  <c r="EK120" i="157" s="1"/>
  <c r="AA146" i="157"/>
  <c r="AB146" i="157" s="1"/>
  <c r="AD146" i="157" s="1"/>
  <c r="CU237" i="157"/>
  <c r="CV237" i="157" s="1"/>
  <c r="CX237" i="157" s="1"/>
  <c r="DA237" i="157" s="1"/>
  <c r="CU239" i="157"/>
  <c r="CV239" i="157" s="1"/>
  <c r="CX239" i="157" s="1"/>
  <c r="FO244" i="157"/>
  <c r="FP244" i="157" s="1"/>
  <c r="FR244" i="157" s="1"/>
  <c r="GY65" i="157"/>
  <c r="GZ65" i="157" s="1"/>
  <c r="HB65" i="157" s="1"/>
  <c r="HE65" i="157" s="1"/>
  <c r="FO235" i="157"/>
  <c r="FP235" i="157" s="1"/>
  <c r="FR235" i="157" s="1"/>
  <c r="FU235" i="157" s="1"/>
  <c r="AR244" i="157"/>
  <c r="DJ442" i="157"/>
  <c r="AP428" i="157"/>
  <c r="BZ434" i="157"/>
  <c r="AA147" i="157"/>
  <c r="AB147" i="157" s="1"/>
  <c r="AD147" i="157" s="1"/>
  <c r="AG147" i="157" s="1"/>
  <c r="EV160" i="157"/>
  <c r="EE232" i="157"/>
  <c r="EF232" i="157" s="1"/>
  <c r="EH232" i="157" s="1"/>
  <c r="CU233" i="157"/>
  <c r="CV233" i="157" s="1"/>
  <c r="CX233" i="157" s="1"/>
  <c r="DA233" i="157" s="1"/>
  <c r="AA234" i="157"/>
  <c r="AB234" i="157" s="1"/>
  <c r="AD234" i="157" s="1"/>
  <c r="AG234" i="157" s="1"/>
  <c r="EV249" i="157"/>
  <c r="H246" i="157"/>
  <c r="FO246" i="157"/>
  <c r="FP246" i="157" s="1"/>
  <c r="FR246" i="157" s="1"/>
  <c r="FU246" i="157" s="1"/>
  <c r="AA248" i="157"/>
  <c r="AB248" i="157" s="1"/>
  <c r="AD248" i="157" s="1"/>
  <c r="CU211" i="157"/>
  <c r="CV211" i="157" s="1"/>
  <c r="CX211" i="157" s="1"/>
  <c r="DA211" i="157" s="1"/>
  <c r="AA111" i="157"/>
  <c r="CU123" i="157"/>
  <c r="CV123" i="157" s="1"/>
  <c r="CX123" i="157" s="1"/>
  <c r="DA123" i="157" s="1"/>
  <c r="BK200" i="157"/>
  <c r="BL200" i="157" s="1"/>
  <c r="BN200" i="157" s="1"/>
  <c r="BQ200" i="157" s="1"/>
  <c r="F430" i="157"/>
  <c r="HC348" i="157"/>
  <c r="CB148" i="157"/>
  <c r="AR154" i="157"/>
  <c r="DL155" i="157"/>
  <c r="EE155" i="157" s="1"/>
  <c r="AP438" i="157"/>
  <c r="EE103" i="157"/>
  <c r="EF103" i="157" s="1"/>
  <c r="EH103" i="157" s="1"/>
  <c r="EK103" i="157" s="1"/>
  <c r="FO114" i="157"/>
  <c r="FP114" i="157" s="1"/>
  <c r="FR114" i="157" s="1"/>
  <c r="FU114" i="157" s="1"/>
  <c r="FO220" i="157"/>
  <c r="FP220" i="157" s="1"/>
  <c r="FR220" i="157" s="1"/>
  <c r="FU220" i="157" s="1"/>
  <c r="H232" i="157"/>
  <c r="AA232" i="157" s="1"/>
  <c r="F429" i="157"/>
  <c r="F435" i="157"/>
  <c r="GP149" i="157"/>
  <c r="H149" i="157"/>
  <c r="AA149" i="157" s="1"/>
  <c r="DL150" i="157"/>
  <c r="AR151" i="157"/>
  <c r="DL152" i="157"/>
  <c r="EE152" i="157" s="1"/>
  <c r="H162" i="157"/>
  <c r="GP235" i="157"/>
  <c r="CU240" i="157"/>
  <c r="CV240" i="157" s="1"/>
  <c r="CX240" i="157" s="1"/>
  <c r="FO240" i="157"/>
  <c r="FP240" i="157" s="1"/>
  <c r="FR240" i="157" s="1"/>
  <c r="BK241" i="157"/>
  <c r="BL241" i="157" s="1"/>
  <c r="BN241" i="157" s="1"/>
  <c r="BQ241" i="157" s="1"/>
  <c r="EE242" i="157"/>
  <c r="EF242" i="157" s="1"/>
  <c r="EH242" i="157" s="1"/>
  <c r="EK242" i="157" s="1"/>
  <c r="AA244" i="157"/>
  <c r="AB244" i="157" s="1"/>
  <c r="AD244" i="157" s="1"/>
  <c r="EV245" i="157"/>
  <c r="EV247" i="157"/>
  <c r="BK235" i="157"/>
  <c r="BL235" i="157" s="1"/>
  <c r="BN235" i="157" s="1"/>
  <c r="BQ235" i="157" s="1"/>
  <c r="CU232" i="157"/>
  <c r="CV232" i="157" s="1"/>
  <c r="CX232" i="157" s="1"/>
  <c r="FO242" i="157"/>
  <c r="FP242" i="157" s="1"/>
  <c r="FR242" i="157" s="1"/>
  <c r="FU242" i="157" s="1"/>
  <c r="BK246" i="157"/>
  <c r="BL246" i="157" s="1"/>
  <c r="BN246" i="157" s="1"/>
  <c r="BQ246" i="157" s="1"/>
  <c r="AA243" i="157"/>
  <c r="BK243" i="157"/>
  <c r="BL243" i="157" s="1"/>
  <c r="BN243" i="157" s="1"/>
  <c r="GY15" i="157"/>
  <c r="GZ15" i="157" s="1"/>
  <c r="HB15" i="157" s="1"/>
  <c r="HE15" i="157" s="1"/>
  <c r="AB15" i="157"/>
  <c r="AD15" i="157" s="1"/>
  <c r="AG15" i="157" s="1"/>
  <c r="EL16" i="157"/>
  <c r="EM16" i="157"/>
  <c r="EL26" i="157"/>
  <c r="EM26" i="157"/>
  <c r="DB16" i="157"/>
  <c r="DC16" i="157"/>
  <c r="EL48" i="157"/>
  <c r="EM48" i="157" s="1"/>
  <c r="EL19" i="157"/>
  <c r="EM19" i="157" s="1"/>
  <c r="V166" i="157"/>
  <c r="GT108" i="157"/>
  <c r="GT166" i="157" s="1"/>
  <c r="R166" i="157"/>
  <c r="GP108" i="157"/>
  <c r="L166" i="157"/>
  <c r="GJ108" i="157"/>
  <c r="GJ166" i="157" s="1"/>
  <c r="BR14" i="157"/>
  <c r="BS14" i="157" s="1"/>
  <c r="DB33" i="157"/>
  <c r="DC33" i="157" s="1"/>
  <c r="BR16" i="157"/>
  <c r="BS16" i="157" s="1"/>
  <c r="HF42" i="157"/>
  <c r="HG42" i="157" s="1"/>
  <c r="EL14" i="157"/>
  <c r="EM14" i="157"/>
  <c r="EL29" i="157"/>
  <c r="EM29" i="157"/>
  <c r="DB41" i="157"/>
  <c r="DC41" i="157"/>
  <c r="BR28" i="157"/>
  <c r="BS28" i="157"/>
  <c r="BR19" i="157"/>
  <c r="BS19" i="157"/>
  <c r="FV74" i="157"/>
  <c r="FW74" i="157"/>
  <c r="DB29" i="157"/>
  <c r="DC29" i="157"/>
  <c r="DB72" i="157"/>
  <c r="DC72" i="157"/>
  <c r="GY49" i="157"/>
  <c r="GZ49" i="157" s="1"/>
  <c r="HB49" i="157" s="1"/>
  <c r="HE49" i="157" s="1"/>
  <c r="AB49" i="157"/>
  <c r="AD49" i="157" s="1"/>
  <c r="AG49" i="157" s="1"/>
  <c r="BR42" i="157"/>
  <c r="BS42" i="157"/>
  <c r="FV66" i="157"/>
  <c r="FW66" i="157"/>
  <c r="AD12" i="157"/>
  <c r="GY13" i="157"/>
  <c r="GZ13" i="157" s="1"/>
  <c r="HB13" i="157" s="1"/>
  <c r="HE13" i="157" s="1"/>
  <c r="AB13" i="157"/>
  <c r="AD13" i="157" s="1"/>
  <c r="AG13" i="157" s="1"/>
  <c r="DB49" i="157"/>
  <c r="DC49" i="157" s="1"/>
  <c r="FT68" i="157"/>
  <c r="FU68" i="157" s="1"/>
  <c r="BL78" i="157"/>
  <c r="BN12" i="157"/>
  <c r="AH50" i="157"/>
  <c r="AI50" i="157" s="1"/>
  <c r="CV78" i="157"/>
  <c r="CX12" i="157"/>
  <c r="BR33" i="157"/>
  <c r="BS33" i="157" s="1"/>
  <c r="AH35" i="157"/>
  <c r="AI35" i="157" s="1"/>
  <c r="DB17" i="157"/>
  <c r="DC17" i="157" s="1"/>
  <c r="GY51" i="157"/>
  <c r="GZ51" i="157" s="1"/>
  <c r="HB51" i="157" s="1"/>
  <c r="HE51" i="157" s="1"/>
  <c r="AB51" i="157"/>
  <c r="AD51" i="157" s="1"/>
  <c r="AG51" i="157" s="1"/>
  <c r="EL74" i="157"/>
  <c r="EM74" i="157" s="1"/>
  <c r="AH31" i="157"/>
  <c r="AI31" i="157" s="1"/>
  <c r="DB28" i="157"/>
  <c r="DC28" i="157" s="1"/>
  <c r="GY27" i="157"/>
  <c r="GZ27" i="157" s="1"/>
  <c r="HB27" i="157" s="1"/>
  <c r="HE27" i="157" s="1"/>
  <c r="AB27" i="157"/>
  <c r="AD27" i="157" s="1"/>
  <c r="AG27" i="157" s="1"/>
  <c r="BR57" i="157"/>
  <c r="BS57" i="157" s="1"/>
  <c r="FV23" i="157"/>
  <c r="FW23" i="157" s="1"/>
  <c r="GY40" i="157"/>
  <c r="GZ40" i="157" s="1"/>
  <c r="HB40" i="157" s="1"/>
  <c r="HE40" i="157" s="1"/>
  <c r="AB40" i="157"/>
  <c r="AD40" i="157" s="1"/>
  <c r="AG40" i="157" s="1"/>
  <c r="DB51" i="157"/>
  <c r="DC51" i="157" s="1"/>
  <c r="AH58" i="157"/>
  <c r="AI58" i="157" s="1"/>
  <c r="BH378" i="157"/>
  <c r="BD378" i="157"/>
  <c r="AZ378" i="157"/>
  <c r="AV378" i="157"/>
  <c r="AR378" i="157"/>
  <c r="BF378" i="157"/>
  <c r="BJ378" i="157"/>
  <c r="AT378" i="157"/>
  <c r="AX378" i="157"/>
  <c r="BB378" i="157"/>
  <c r="FN383" i="157"/>
  <c r="FJ383" i="157"/>
  <c r="FF383" i="157"/>
  <c r="FB383" i="157"/>
  <c r="EX383" i="157"/>
  <c r="FH383" i="157"/>
  <c r="FL383" i="157"/>
  <c r="EV383" i="157"/>
  <c r="EZ383" i="157"/>
  <c r="FD383" i="157"/>
  <c r="CN401" i="157"/>
  <c r="CF401" i="157"/>
  <c r="CP401" i="157"/>
  <c r="CH401" i="157"/>
  <c r="CR401" i="157"/>
  <c r="CJ401" i="157"/>
  <c r="CB401" i="157"/>
  <c r="CT401" i="157"/>
  <c r="CL401" i="157"/>
  <c r="CD401" i="157"/>
  <c r="FL406" i="157"/>
  <c r="FH406" i="157"/>
  <c r="FD406" i="157"/>
  <c r="EZ406" i="157"/>
  <c r="EV406" i="157"/>
  <c r="FJ406" i="157"/>
  <c r="FF406" i="157"/>
  <c r="FN406" i="157"/>
  <c r="EX406" i="157"/>
  <c r="FB406" i="157"/>
  <c r="BJ409" i="157"/>
  <c r="BF409" i="157"/>
  <c r="BB409" i="157"/>
  <c r="AX409" i="157"/>
  <c r="AT409" i="157"/>
  <c r="AV409" i="157"/>
  <c r="BH409" i="157"/>
  <c r="AR409" i="157"/>
  <c r="AZ409" i="157"/>
  <c r="BD409" i="157"/>
  <c r="CR415" i="157"/>
  <c r="CN415" i="157"/>
  <c r="CJ415" i="157"/>
  <c r="CF415" i="157"/>
  <c r="CB415" i="157"/>
  <c r="CT415" i="157"/>
  <c r="CL415" i="157"/>
  <c r="CP415" i="157"/>
  <c r="CD415" i="157"/>
  <c r="CH415" i="157"/>
  <c r="BJ417" i="157"/>
  <c r="BF417" i="157"/>
  <c r="BB417" i="157"/>
  <c r="AX417" i="157"/>
  <c r="AT417" i="157"/>
  <c r="AZ417" i="157"/>
  <c r="AR417" i="157"/>
  <c r="BD417" i="157"/>
  <c r="AV417" i="157"/>
  <c r="BH417" i="157"/>
  <c r="FV73" i="157"/>
  <c r="FW73" i="157" s="1"/>
  <c r="DB52" i="157"/>
  <c r="DC52" i="157" s="1"/>
  <c r="BP60" i="157"/>
  <c r="BQ60" i="157" s="1"/>
  <c r="BR34" i="157"/>
  <c r="BS34" i="157" s="1"/>
  <c r="DB44" i="157"/>
  <c r="DC44" i="157" s="1"/>
  <c r="EL62" i="157"/>
  <c r="EM62" i="157" s="1"/>
  <c r="DB54" i="157"/>
  <c r="DC54" i="157" s="1"/>
  <c r="CZ76" i="157"/>
  <c r="DA76" i="157" s="1"/>
  <c r="EV108" i="157"/>
  <c r="DB23" i="157"/>
  <c r="DC23" i="157" s="1"/>
  <c r="Z296" i="157"/>
  <c r="V296" i="157"/>
  <c r="R296" i="157"/>
  <c r="N296" i="157"/>
  <c r="J296" i="157"/>
  <c r="GD296" i="157"/>
  <c r="X296" i="157"/>
  <c r="T296" i="157"/>
  <c r="P296" i="157"/>
  <c r="L296" i="157"/>
  <c r="H296" i="157"/>
  <c r="CR308" i="157"/>
  <c r="CN308" i="157"/>
  <c r="CJ308" i="157"/>
  <c r="CF308" i="157"/>
  <c r="CB308" i="157"/>
  <c r="CT308" i="157"/>
  <c r="CP308" i="157"/>
  <c r="CL308" i="157"/>
  <c r="CH308" i="157"/>
  <c r="CD308" i="157"/>
  <c r="FL401" i="157"/>
  <c r="FD401" i="157"/>
  <c r="EV401" i="157"/>
  <c r="FN401" i="157"/>
  <c r="FF401" i="157"/>
  <c r="EX401" i="157"/>
  <c r="FH401" i="157"/>
  <c r="EZ401" i="157"/>
  <c r="FJ401" i="157"/>
  <c r="FB401" i="157"/>
  <c r="CR408" i="157"/>
  <c r="CN408" i="157"/>
  <c r="CJ408" i="157"/>
  <c r="CF408" i="157"/>
  <c r="CB408" i="157"/>
  <c r="CT408" i="157"/>
  <c r="CD408" i="157"/>
  <c r="CP408" i="157"/>
  <c r="CL408" i="157"/>
  <c r="CH408" i="157"/>
  <c r="ED411" i="157"/>
  <c r="DZ411" i="157"/>
  <c r="DV411" i="157"/>
  <c r="DR411" i="157"/>
  <c r="DN411" i="157"/>
  <c r="DP411" i="157"/>
  <c r="DX411" i="157"/>
  <c r="DL411" i="157"/>
  <c r="EB411" i="157"/>
  <c r="DT411" i="157"/>
  <c r="FL415" i="157"/>
  <c r="FH415" i="157"/>
  <c r="FD415" i="157"/>
  <c r="EZ415" i="157"/>
  <c r="EV415" i="157"/>
  <c r="EX415" i="157"/>
  <c r="FJ415" i="157"/>
  <c r="FN415" i="157"/>
  <c r="FB415" i="157"/>
  <c r="FF415" i="157"/>
  <c r="BJ226" i="157"/>
  <c r="BF226" i="157"/>
  <c r="BB226" i="157"/>
  <c r="AX226" i="157"/>
  <c r="AT226" i="157"/>
  <c r="BH226" i="157"/>
  <c r="BD226" i="157"/>
  <c r="AZ226" i="157"/>
  <c r="AR226" i="157"/>
  <c r="DG419" i="157"/>
  <c r="DJ419" i="157" s="1"/>
  <c r="DJ331" i="157"/>
  <c r="GB423" i="157"/>
  <c r="GC423" i="157" s="1"/>
  <c r="GC335" i="157"/>
  <c r="CZ60" i="157"/>
  <c r="DA60" i="157" s="1"/>
  <c r="BP59" i="157"/>
  <c r="BQ59" i="157" s="1"/>
  <c r="CZ59" i="157"/>
  <c r="DA59" i="157" s="1"/>
  <c r="GY62" i="157"/>
  <c r="GZ62" i="157" s="1"/>
  <c r="HB62" i="157" s="1"/>
  <c r="HE62" i="157" s="1"/>
  <c r="AB62" i="157"/>
  <c r="AD62" i="157" s="1"/>
  <c r="AG62" i="157" s="1"/>
  <c r="FV34" i="157"/>
  <c r="FW34" i="157" s="1"/>
  <c r="DG377" i="157"/>
  <c r="DG355" i="157"/>
  <c r="DJ289" i="157"/>
  <c r="BH379" i="157"/>
  <c r="BD379" i="157"/>
  <c r="AZ379" i="157"/>
  <c r="AV379" i="157"/>
  <c r="AR379" i="157"/>
  <c r="AX379" i="157"/>
  <c r="BB379" i="157"/>
  <c r="BF379" i="157"/>
  <c r="BJ379" i="157"/>
  <c r="AT379" i="157"/>
  <c r="CT384" i="157"/>
  <c r="CP384" i="157"/>
  <c r="CL384" i="157"/>
  <c r="CH384" i="157"/>
  <c r="CD384" i="157"/>
  <c r="CF384" i="157"/>
  <c r="CJ384" i="157"/>
  <c r="CN384" i="157"/>
  <c r="CR384" i="157"/>
  <c r="CB384" i="157"/>
  <c r="FL389" i="157"/>
  <c r="FH389" i="157"/>
  <c r="FD389" i="157"/>
  <c r="EZ389" i="157"/>
  <c r="EV389" i="157"/>
  <c r="FN389" i="157"/>
  <c r="FJ389" i="157"/>
  <c r="FF389" i="157"/>
  <c r="FB389" i="157"/>
  <c r="EX389" i="157"/>
  <c r="CR407" i="157"/>
  <c r="CN407" i="157"/>
  <c r="CJ407" i="157"/>
  <c r="CF407" i="157"/>
  <c r="CB407" i="157"/>
  <c r="CP407" i="157"/>
  <c r="CL407" i="157"/>
  <c r="CH407" i="157"/>
  <c r="CT407" i="157"/>
  <c r="CU407" i="157" s="1"/>
  <c r="CD407" i="157"/>
  <c r="BJ410" i="157"/>
  <c r="BF410" i="157"/>
  <c r="BB410" i="157"/>
  <c r="AX410" i="157"/>
  <c r="BD410" i="157"/>
  <c r="AT410" i="157"/>
  <c r="BH410" i="157"/>
  <c r="AV410" i="157"/>
  <c r="AZ410" i="157"/>
  <c r="AR410" i="157"/>
  <c r="ED324" i="157"/>
  <c r="DZ324" i="157"/>
  <c r="DV324" i="157"/>
  <c r="DR324" i="157"/>
  <c r="DN324" i="157"/>
  <c r="EB324" i="157"/>
  <c r="DX324" i="157"/>
  <c r="DT324" i="157"/>
  <c r="DP324" i="157"/>
  <c r="DL324" i="157"/>
  <c r="BP73" i="157"/>
  <c r="BQ73" i="157" s="1"/>
  <c r="EL34" i="157"/>
  <c r="EM34" i="157" s="1"/>
  <c r="FT58" i="157"/>
  <c r="GY26" i="157"/>
  <c r="GZ26" i="157" s="1"/>
  <c r="HB26" i="157" s="1"/>
  <c r="HE26" i="157" s="1"/>
  <c r="AB26" i="157"/>
  <c r="AD26" i="157" s="1"/>
  <c r="AG26" i="157" s="1"/>
  <c r="GD144" i="157"/>
  <c r="GD164" i="157" s="1"/>
  <c r="T144" i="157"/>
  <c r="GR144" i="157" s="1"/>
  <c r="L144" i="157"/>
  <c r="GJ144" i="157" s="1"/>
  <c r="V144" i="157"/>
  <c r="GT144" i="157" s="1"/>
  <c r="N144" i="157"/>
  <c r="GL144" i="157" s="1"/>
  <c r="X144" i="157"/>
  <c r="GV144" i="157" s="1"/>
  <c r="P144" i="157"/>
  <c r="GN144" i="157" s="1"/>
  <c r="H144" i="157"/>
  <c r="GF144" i="157" s="1"/>
  <c r="Z144" i="157"/>
  <c r="GX144" i="157" s="1"/>
  <c r="R144" i="157"/>
  <c r="GP144" i="157" s="1"/>
  <c r="J144" i="157"/>
  <c r="GY28" i="157"/>
  <c r="GZ28" i="157" s="1"/>
  <c r="HB28" i="157" s="1"/>
  <c r="HE28" i="157" s="1"/>
  <c r="AB28" i="157"/>
  <c r="AD28" i="157" s="1"/>
  <c r="AG28" i="157" s="1"/>
  <c r="CT295" i="157"/>
  <c r="CP295" i="157"/>
  <c r="CL295" i="157"/>
  <c r="CH295" i="157"/>
  <c r="CD295" i="157"/>
  <c r="CR295" i="157"/>
  <c r="CN295" i="157"/>
  <c r="CJ295" i="157"/>
  <c r="CF295" i="157"/>
  <c r="CB295" i="157"/>
  <c r="GD313" i="157"/>
  <c r="X313" i="157"/>
  <c r="T313" i="157"/>
  <c r="P313" i="157"/>
  <c r="L313" i="157"/>
  <c r="H313" i="157"/>
  <c r="Z313" i="157"/>
  <c r="V313" i="157"/>
  <c r="R313" i="157"/>
  <c r="N313" i="157"/>
  <c r="J313" i="157"/>
  <c r="CR318" i="157"/>
  <c r="CN318" i="157"/>
  <c r="CJ318" i="157"/>
  <c r="CF318" i="157"/>
  <c r="CB318" i="157"/>
  <c r="CT318" i="157"/>
  <c r="CP318" i="157"/>
  <c r="CL318" i="157"/>
  <c r="CH318" i="157"/>
  <c r="CD318" i="157"/>
  <c r="ED322" i="157"/>
  <c r="DZ322" i="157"/>
  <c r="DV322" i="157"/>
  <c r="DR322" i="157"/>
  <c r="DN322" i="157"/>
  <c r="EB322" i="157"/>
  <c r="DX322" i="157"/>
  <c r="DT322" i="157"/>
  <c r="DP322" i="157"/>
  <c r="DL322" i="157"/>
  <c r="EE322" i="157" s="1"/>
  <c r="GD327" i="157"/>
  <c r="X327" i="157"/>
  <c r="T327" i="157"/>
  <c r="P327" i="157"/>
  <c r="L327" i="157"/>
  <c r="H327" i="157"/>
  <c r="Z327" i="157"/>
  <c r="V327" i="157"/>
  <c r="R327" i="157"/>
  <c r="N327" i="157"/>
  <c r="J327" i="157"/>
  <c r="C419" i="157"/>
  <c r="F419" i="157" s="1"/>
  <c r="F331" i="157"/>
  <c r="FL226" i="157"/>
  <c r="FH226" i="157"/>
  <c r="FD226" i="157"/>
  <c r="EV226" i="157"/>
  <c r="FN226" i="157"/>
  <c r="FJ226" i="157"/>
  <c r="FF226" i="157"/>
  <c r="FB226" i="157"/>
  <c r="EX226" i="157"/>
  <c r="ER423" i="157"/>
  <c r="ES423" i="157" s="1"/>
  <c r="ES335" i="157"/>
  <c r="ET335" i="157" s="1"/>
  <c r="EJ76" i="157"/>
  <c r="EK76" i="157"/>
  <c r="AH29" i="157"/>
  <c r="AI29" i="157" s="1"/>
  <c r="GD404" i="157"/>
  <c r="X404" i="157"/>
  <c r="T404" i="157"/>
  <c r="P404" i="157"/>
  <c r="L404" i="157"/>
  <c r="H404" i="157"/>
  <c r="R404" i="157"/>
  <c r="V404" i="157"/>
  <c r="Z404" i="157"/>
  <c r="J404" i="157"/>
  <c r="N404" i="157"/>
  <c r="ED407" i="157"/>
  <c r="DZ407" i="157"/>
  <c r="DV407" i="157"/>
  <c r="DR407" i="157"/>
  <c r="DN407" i="157"/>
  <c r="EB407" i="157"/>
  <c r="DL407" i="157"/>
  <c r="DX407" i="157"/>
  <c r="DT407" i="157"/>
  <c r="DP407" i="157"/>
  <c r="CR321" i="157"/>
  <c r="CN321" i="157"/>
  <c r="CJ321" i="157"/>
  <c r="CF321" i="157"/>
  <c r="CB321" i="157"/>
  <c r="CT321" i="157"/>
  <c r="CP321" i="157"/>
  <c r="CL321" i="157"/>
  <c r="CH321" i="157"/>
  <c r="CD321" i="157"/>
  <c r="X412" i="157"/>
  <c r="T412" i="157"/>
  <c r="P412" i="157"/>
  <c r="L412" i="157"/>
  <c r="H412" i="157"/>
  <c r="Z412" i="157"/>
  <c r="J412" i="157"/>
  <c r="V412" i="157"/>
  <c r="N412" i="157"/>
  <c r="R412" i="157"/>
  <c r="FT67" i="157"/>
  <c r="FU67" i="157" s="1"/>
  <c r="EL75" i="157"/>
  <c r="EM75" i="157" s="1"/>
  <c r="FN380" i="157"/>
  <c r="FJ380" i="157"/>
  <c r="FF380" i="157"/>
  <c r="FB380" i="157"/>
  <c r="EX380" i="157"/>
  <c r="FD380" i="157"/>
  <c r="FH380" i="157"/>
  <c r="FL380" i="157"/>
  <c r="EV380" i="157"/>
  <c r="EZ380" i="157"/>
  <c r="F251" i="157"/>
  <c r="F252" i="157" s="1"/>
  <c r="F269" i="157"/>
  <c r="GD194" i="157"/>
  <c r="X194" i="157"/>
  <c r="T194" i="157"/>
  <c r="P194" i="157"/>
  <c r="H194" i="157"/>
  <c r="Z194" i="157"/>
  <c r="V194" i="157"/>
  <c r="R194" i="157"/>
  <c r="N194" i="157"/>
  <c r="J194" i="157"/>
  <c r="CR388" i="157"/>
  <c r="CN388" i="157"/>
  <c r="CJ388" i="157"/>
  <c r="CF388" i="157"/>
  <c r="CB388" i="157"/>
  <c r="CT388" i="157"/>
  <c r="CP388" i="157"/>
  <c r="CL388" i="157"/>
  <c r="CH388" i="157"/>
  <c r="CD388" i="157"/>
  <c r="CU388" i="157" s="1"/>
  <c r="EB302" i="157"/>
  <c r="DX302" i="157"/>
  <c r="DT302" i="157"/>
  <c r="DP302" i="157"/>
  <c r="DL302" i="157"/>
  <c r="DV302" i="157"/>
  <c r="DZ302" i="157"/>
  <c r="ED302" i="157"/>
  <c r="DN302" i="157"/>
  <c r="DR302" i="157"/>
  <c r="ED315" i="157"/>
  <c r="DZ315" i="157"/>
  <c r="DV315" i="157"/>
  <c r="DR315" i="157"/>
  <c r="DN315" i="157"/>
  <c r="EB315" i="157"/>
  <c r="DX315" i="157"/>
  <c r="DT315" i="157"/>
  <c r="DP315" i="157"/>
  <c r="DL315" i="157"/>
  <c r="FL325" i="157"/>
  <c r="FH325" i="157"/>
  <c r="FD325" i="157"/>
  <c r="EZ325" i="157"/>
  <c r="EV325" i="157"/>
  <c r="FN325" i="157"/>
  <c r="FJ325" i="157"/>
  <c r="FF325" i="157"/>
  <c r="FB325" i="157"/>
  <c r="EX325" i="157"/>
  <c r="ER418" i="157"/>
  <c r="ES418" i="157" s="1"/>
  <c r="ES330" i="157"/>
  <c r="ET330" i="157" s="1"/>
  <c r="DH420" i="157"/>
  <c r="DI420" i="157" s="1"/>
  <c r="DI332" i="157"/>
  <c r="DJ332" i="157" s="1"/>
  <c r="AN423" i="157"/>
  <c r="AO423" i="157" s="1"/>
  <c r="AO335" i="157"/>
  <c r="CT426" i="157"/>
  <c r="CP426" i="157"/>
  <c r="CL426" i="157"/>
  <c r="CH426" i="157"/>
  <c r="CD426" i="157"/>
  <c r="CN426" i="157"/>
  <c r="CF426" i="157"/>
  <c r="CR426" i="157"/>
  <c r="CB426" i="157"/>
  <c r="CJ426" i="157"/>
  <c r="EB430" i="157"/>
  <c r="DX430" i="157"/>
  <c r="DT430" i="157"/>
  <c r="DP430" i="157"/>
  <c r="DL430" i="157"/>
  <c r="ED430" i="157"/>
  <c r="DV430" i="157"/>
  <c r="DN430" i="157"/>
  <c r="DZ430" i="157"/>
  <c r="DR430" i="157"/>
  <c r="Z440" i="157"/>
  <c r="V440" i="157"/>
  <c r="R440" i="157"/>
  <c r="N440" i="157"/>
  <c r="J440" i="157"/>
  <c r="T440" i="157"/>
  <c r="L440" i="157"/>
  <c r="P440" i="157"/>
  <c r="X440" i="157"/>
  <c r="H440" i="157"/>
  <c r="AM424" i="157"/>
  <c r="AP424" i="157" s="1"/>
  <c r="AP336" i="157"/>
  <c r="CR316" i="157"/>
  <c r="CN316" i="157"/>
  <c r="CJ316" i="157"/>
  <c r="CF316" i="157"/>
  <c r="CB316" i="157"/>
  <c r="CT316" i="157"/>
  <c r="CP316" i="157"/>
  <c r="CL316" i="157"/>
  <c r="CH316" i="157"/>
  <c r="CD316" i="157"/>
  <c r="BJ406" i="157"/>
  <c r="BF406" i="157"/>
  <c r="BB406" i="157"/>
  <c r="AX406" i="157"/>
  <c r="AT406" i="157"/>
  <c r="AZ406" i="157"/>
  <c r="AV406" i="157"/>
  <c r="BD406" i="157"/>
  <c r="BH406" i="157"/>
  <c r="AR406" i="157"/>
  <c r="BJ320" i="157"/>
  <c r="BF320" i="157"/>
  <c r="BB320" i="157"/>
  <c r="AX320" i="157"/>
  <c r="AT320" i="157"/>
  <c r="BH320" i="157"/>
  <c r="BD320" i="157"/>
  <c r="AZ320" i="157"/>
  <c r="AV320" i="157"/>
  <c r="AR320" i="157"/>
  <c r="AA224" i="157"/>
  <c r="BX422" i="157"/>
  <c r="BY422" i="157" s="1"/>
  <c r="BY334" i="157"/>
  <c r="BZ334" i="157" s="1"/>
  <c r="ER424" i="157"/>
  <c r="ES424" i="157" s="1"/>
  <c r="ES336" i="157"/>
  <c r="ET336" i="157" s="1"/>
  <c r="BR69" i="157"/>
  <c r="BS69" i="157" s="1"/>
  <c r="BP76" i="157"/>
  <c r="BQ76" i="157" s="1"/>
  <c r="BH303" i="157"/>
  <c r="BD303" i="157"/>
  <c r="AZ303" i="157"/>
  <c r="AV303" i="157"/>
  <c r="AR303" i="157"/>
  <c r="BJ303" i="157"/>
  <c r="AT303" i="157"/>
  <c r="AX303" i="157"/>
  <c r="BB303" i="157"/>
  <c r="BF303" i="157"/>
  <c r="FL405" i="157"/>
  <c r="FH405" i="157"/>
  <c r="FD405" i="157"/>
  <c r="EZ405" i="157"/>
  <c r="EV405" i="157"/>
  <c r="FF405" i="157"/>
  <c r="FB405" i="157"/>
  <c r="FJ405" i="157"/>
  <c r="EX405" i="157"/>
  <c r="FN405" i="157"/>
  <c r="Z428" i="157"/>
  <c r="V428" i="157"/>
  <c r="R428" i="157"/>
  <c r="N428" i="157"/>
  <c r="J428" i="157"/>
  <c r="X428" i="157"/>
  <c r="P428" i="157"/>
  <c r="H428" i="157"/>
  <c r="L428" i="157"/>
  <c r="T428" i="157"/>
  <c r="BH431" i="157"/>
  <c r="BD431" i="157"/>
  <c r="AZ431" i="157"/>
  <c r="AV431" i="157"/>
  <c r="AR431" i="157"/>
  <c r="BF431" i="157"/>
  <c r="AX431" i="157"/>
  <c r="BJ431" i="157"/>
  <c r="AT431" i="157"/>
  <c r="BB431" i="157"/>
  <c r="Z439" i="157"/>
  <c r="V439" i="157"/>
  <c r="R439" i="157"/>
  <c r="N439" i="157"/>
  <c r="J439" i="157"/>
  <c r="X439" i="157"/>
  <c r="P439" i="157"/>
  <c r="H439" i="157"/>
  <c r="T439" i="157"/>
  <c r="GD439" i="157"/>
  <c r="L439" i="157"/>
  <c r="EL61" i="157"/>
  <c r="EM61" i="157" s="1"/>
  <c r="C377" i="157"/>
  <c r="F289" i="157"/>
  <c r="X418" i="157"/>
  <c r="T418" i="157"/>
  <c r="P418" i="157"/>
  <c r="L418" i="157"/>
  <c r="H418" i="157"/>
  <c r="V418" i="157"/>
  <c r="N418" i="157"/>
  <c r="R418" i="157"/>
  <c r="J418" i="157"/>
  <c r="Z418" i="157"/>
  <c r="DA67" i="157"/>
  <c r="CZ67" i="157"/>
  <c r="FN382" i="157"/>
  <c r="FJ382" i="157"/>
  <c r="FF382" i="157"/>
  <c r="FB382" i="157"/>
  <c r="EX382" i="157"/>
  <c r="FL382" i="157"/>
  <c r="EV382" i="157"/>
  <c r="EZ382" i="157"/>
  <c r="FD382" i="157"/>
  <c r="FH382" i="157"/>
  <c r="BZ251" i="157"/>
  <c r="BZ252" i="157" s="1"/>
  <c r="BZ269" i="157"/>
  <c r="CR194" i="157"/>
  <c r="CN194" i="157"/>
  <c r="CJ194" i="157"/>
  <c r="CB194" i="157"/>
  <c r="CT194" i="157"/>
  <c r="CP194" i="157"/>
  <c r="CL194" i="157"/>
  <c r="CH194" i="157"/>
  <c r="CD194" i="157"/>
  <c r="GD325" i="157"/>
  <c r="X325" i="157"/>
  <c r="GV325" i="157" s="1"/>
  <c r="T325" i="157"/>
  <c r="GR325" i="157" s="1"/>
  <c r="P325" i="157"/>
  <c r="GN325" i="157" s="1"/>
  <c r="L325" i="157"/>
  <c r="GJ325" i="157" s="1"/>
  <c r="H325" i="157"/>
  <c r="GF325" i="157" s="1"/>
  <c r="Z325" i="157"/>
  <c r="GX325" i="157" s="1"/>
  <c r="V325" i="157"/>
  <c r="GT325" i="157" s="1"/>
  <c r="R325" i="157"/>
  <c r="GP325" i="157" s="1"/>
  <c r="N325" i="157"/>
  <c r="GL325" i="157" s="1"/>
  <c r="J325" i="157"/>
  <c r="GH325" i="157" s="1"/>
  <c r="GD227" i="157"/>
  <c r="X227" i="157"/>
  <c r="T227" i="157"/>
  <c r="P227" i="157"/>
  <c r="H227" i="157"/>
  <c r="Z227" i="157"/>
  <c r="V227" i="157"/>
  <c r="R227" i="157"/>
  <c r="N227" i="157"/>
  <c r="J227" i="157"/>
  <c r="FL227" i="157"/>
  <c r="FH227" i="157"/>
  <c r="FD227" i="157"/>
  <c r="EV227" i="157"/>
  <c r="FN227" i="157"/>
  <c r="FJ227" i="157"/>
  <c r="FF227" i="157"/>
  <c r="FB227" i="157"/>
  <c r="EX227" i="157"/>
  <c r="FO227" i="157" s="1"/>
  <c r="CT231" i="157"/>
  <c r="CP231" i="157"/>
  <c r="CL231" i="157"/>
  <c r="CH231" i="157"/>
  <c r="CD231" i="157"/>
  <c r="CR231" i="157"/>
  <c r="CN231" i="157"/>
  <c r="CJ231" i="157"/>
  <c r="CB231" i="157"/>
  <c r="CR340" i="157"/>
  <c r="CN340" i="157"/>
  <c r="CJ340" i="157"/>
  <c r="CF340" i="157"/>
  <c r="CB340" i="157"/>
  <c r="CT340" i="157"/>
  <c r="CP340" i="157"/>
  <c r="CL340" i="157"/>
  <c r="CH340" i="157"/>
  <c r="CD340" i="157"/>
  <c r="ED343" i="157"/>
  <c r="DZ343" i="157"/>
  <c r="DV343" i="157"/>
  <c r="DR343" i="157"/>
  <c r="DN343" i="157"/>
  <c r="EB343" i="157"/>
  <c r="DX343" i="157"/>
  <c r="DT343" i="157"/>
  <c r="DP343" i="157"/>
  <c r="DL343" i="157"/>
  <c r="ED349" i="157"/>
  <c r="DZ349" i="157"/>
  <c r="DV349" i="157"/>
  <c r="DR349" i="157"/>
  <c r="DN349" i="157"/>
  <c r="EB349" i="157"/>
  <c r="DX349" i="157"/>
  <c r="DT349" i="157"/>
  <c r="DP349" i="157"/>
  <c r="DL349" i="157"/>
  <c r="FL352" i="157"/>
  <c r="FH352" i="157"/>
  <c r="FD352" i="157"/>
  <c r="EZ352" i="157"/>
  <c r="EV352" i="157"/>
  <c r="FN352" i="157"/>
  <c r="FJ352" i="157"/>
  <c r="FF352" i="157"/>
  <c r="FB352" i="157"/>
  <c r="EX352" i="157"/>
  <c r="DB63" i="157"/>
  <c r="DC63" i="157" s="1"/>
  <c r="AH39" i="157"/>
  <c r="AI39" i="157" s="1"/>
  <c r="AH53" i="157"/>
  <c r="AI53" i="157" s="1"/>
  <c r="CR225" i="157"/>
  <c r="CN225" i="157"/>
  <c r="CJ225" i="157"/>
  <c r="GJ225" i="157"/>
  <c r="CB225" i="157"/>
  <c r="CT225" i="157"/>
  <c r="CP225" i="157"/>
  <c r="CL225" i="157"/>
  <c r="CH225" i="157"/>
  <c r="CD225" i="157"/>
  <c r="AN422" i="157"/>
  <c r="AO422" i="157" s="1"/>
  <c r="AO334" i="157"/>
  <c r="AP334" i="157" s="1"/>
  <c r="BX423" i="157"/>
  <c r="BY423" i="157" s="1"/>
  <c r="BY335" i="157"/>
  <c r="BZ335" i="157" s="1"/>
  <c r="DB61" i="157"/>
  <c r="DC61" i="157" s="1"/>
  <c r="FS423" i="157"/>
  <c r="ET423" i="157"/>
  <c r="Z426" i="157"/>
  <c r="V426" i="157"/>
  <c r="R426" i="157"/>
  <c r="N426" i="157"/>
  <c r="J426" i="157"/>
  <c r="X426" i="157"/>
  <c r="P426" i="157"/>
  <c r="H426" i="157"/>
  <c r="T426" i="157"/>
  <c r="L426" i="157"/>
  <c r="BO433" i="157"/>
  <c r="AP433" i="157"/>
  <c r="ED345" i="157"/>
  <c r="DZ345" i="157"/>
  <c r="DV345" i="157"/>
  <c r="DR345" i="157"/>
  <c r="DN345" i="157"/>
  <c r="EB345" i="157"/>
  <c r="DX345" i="157"/>
  <c r="DT345" i="157"/>
  <c r="DP345" i="157"/>
  <c r="DL345" i="157"/>
  <c r="Z349" i="157"/>
  <c r="V349" i="157"/>
  <c r="R349" i="157"/>
  <c r="N349" i="157"/>
  <c r="J349" i="157"/>
  <c r="X349" i="157"/>
  <c r="T349" i="157"/>
  <c r="P349" i="157"/>
  <c r="L349" i="157"/>
  <c r="H349" i="157"/>
  <c r="GD349" i="157"/>
  <c r="FL351" i="157"/>
  <c r="FH351" i="157"/>
  <c r="FD351" i="157"/>
  <c r="EZ351" i="157"/>
  <c r="EV351" i="157"/>
  <c r="FN351" i="157"/>
  <c r="FJ351" i="157"/>
  <c r="FF351" i="157"/>
  <c r="FB351" i="157"/>
  <c r="EX351" i="157"/>
  <c r="FO351" i="157" s="1"/>
  <c r="FN430" i="157"/>
  <c r="FJ430" i="157"/>
  <c r="FF430" i="157"/>
  <c r="FB430" i="157"/>
  <c r="EX430" i="157"/>
  <c r="FH430" i="157"/>
  <c r="EZ430" i="157"/>
  <c r="FL430" i="157"/>
  <c r="EV430" i="157"/>
  <c r="FD430" i="157"/>
  <c r="EI432" i="157"/>
  <c r="DJ432" i="157"/>
  <c r="GD346" i="157"/>
  <c r="X346" i="157"/>
  <c r="T346" i="157"/>
  <c r="P346" i="157"/>
  <c r="L346" i="157"/>
  <c r="H346" i="157"/>
  <c r="Z346" i="157"/>
  <c r="V346" i="157"/>
  <c r="R346" i="157"/>
  <c r="N346" i="157"/>
  <c r="J346" i="157"/>
  <c r="AA346" i="157"/>
  <c r="BJ351" i="157"/>
  <c r="BF351" i="157"/>
  <c r="BB351" i="157"/>
  <c r="AX351" i="157"/>
  <c r="AT351" i="157"/>
  <c r="BH351" i="157"/>
  <c r="BD351" i="157"/>
  <c r="AZ351" i="157"/>
  <c r="AV351" i="157"/>
  <c r="AR351" i="157"/>
  <c r="X442" i="157"/>
  <c r="T442" i="157"/>
  <c r="P442" i="157"/>
  <c r="L442" i="157"/>
  <c r="H442" i="157"/>
  <c r="V442" i="157"/>
  <c r="N442" i="157"/>
  <c r="R442" i="157"/>
  <c r="J442" i="157"/>
  <c r="Z442" i="157"/>
  <c r="AH65" i="157"/>
  <c r="AI65" i="157" s="1"/>
  <c r="EB439" i="157"/>
  <c r="DX439" i="157"/>
  <c r="DT439" i="157"/>
  <c r="DP439" i="157"/>
  <c r="DL439" i="157"/>
  <c r="DZ439" i="157"/>
  <c r="DR439" i="157"/>
  <c r="ED439" i="157"/>
  <c r="DN439" i="157"/>
  <c r="DV439" i="157"/>
  <c r="CT425" i="157"/>
  <c r="CP425" i="157"/>
  <c r="CL425" i="157"/>
  <c r="CH425" i="157"/>
  <c r="CD425" i="157"/>
  <c r="CN425" i="157"/>
  <c r="CF425" i="157"/>
  <c r="CJ425" i="157"/>
  <c r="CR425" i="157"/>
  <c r="CB425" i="157"/>
  <c r="CY436" i="157"/>
  <c r="BZ436" i="157"/>
  <c r="CT437" i="157"/>
  <c r="CP437" i="157"/>
  <c r="CL437" i="157"/>
  <c r="CH437" i="157"/>
  <c r="CD437" i="157"/>
  <c r="CN437" i="157"/>
  <c r="CF437" i="157"/>
  <c r="CJ437" i="157"/>
  <c r="CB437" i="157"/>
  <c r="CR437" i="157"/>
  <c r="BH440" i="157"/>
  <c r="BD440" i="157"/>
  <c r="AZ440" i="157"/>
  <c r="AV440" i="157"/>
  <c r="AR440" i="157"/>
  <c r="BF440" i="157"/>
  <c r="AX440" i="157"/>
  <c r="BB440" i="157"/>
  <c r="BJ440" i="157"/>
  <c r="AT440" i="157"/>
  <c r="C546" i="157"/>
  <c r="D546" i="157" s="1"/>
  <c r="AA134" i="157"/>
  <c r="EE112" i="157"/>
  <c r="EF112" i="157" s="1"/>
  <c r="EH112" i="157" s="1"/>
  <c r="EK112" i="157" s="1"/>
  <c r="CU102" i="157"/>
  <c r="CV102" i="157" s="1"/>
  <c r="CX102" i="157" s="1"/>
  <c r="DA102" i="157" s="1"/>
  <c r="CU99" i="157"/>
  <c r="CV99" i="157" s="1"/>
  <c r="CX99" i="157" s="1"/>
  <c r="DA99" i="157" s="1"/>
  <c r="AA121" i="157"/>
  <c r="AB121" i="157" s="1"/>
  <c r="AD121" i="157" s="1"/>
  <c r="AG121" i="157" s="1"/>
  <c r="BK122" i="157"/>
  <c r="BL122" i="157" s="1"/>
  <c r="BN122" i="157" s="1"/>
  <c r="BQ122" i="157" s="1"/>
  <c r="BK127" i="157"/>
  <c r="BL127" i="157" s="1"/>
  <c r="BN127" i="157" s="1"/>
  <c r="BQ127" i="157" s="1"/>
  <c r="CU205" i="157"/>
  <c r="CV205" i="157" s="1"/>
  <c r="CX205" i="157" s="1"/>
  <c r="DA205" i="157" s="1"/>
  <c r="EE213" i="157"/>
  <c r="EF213" i="157" s="1"/>
  <c r="EH213" i="157" s="1"/>
  <c r="EK213" i="157" s="1"/>
  <c r="BK113" i="157"/>
  <c r="BL113" i="157" s="1"/>
  <c r="BN113" i="157" s="1"/>
  <c r="BQ113" i="157" s="1"/>
  <c r="BK136" i="157"/>
  <c r="BL136" i="157" s="1"/>
  <c r="BN136" i="157" s="1"/>
  <c r="BQ136" i="157" s="1"/>
  <c r="AA189" i="157"/>
  <c r="FO189" i="157"/>
  <c r="FP189" i="157" s="1"/>
  <c r="FR189" i="157" s="1"/>
  <c r="FU189" i="157" s="1"/>
  <c r="EE210" i="157"/>
  <c r="EF210" i="157" s="1"/>
  <c r="EH210" i="157" s="1"/>
  <c r="EK210" i="157" s="1"/>
  <c r="BK190" i="157"/>
  <c r="BL190" i="157" s="1"/>
  <c r="BN190" i="157" s="1"/>
  <c r="BQ190" i="157" s="1"/>
  <c r="CU134" i="157"/>
  <c r="CV134" i="157" s="1"/>
  <c r="CX134" i="157" s="1"/>
  <c r="DA134" i="157" s="1"/>
  <c r="FO218" i="157"/>
  <c r="FP218" i="157" s="1"/>
  <c r="FR218" i="157" s="1"/>
  <c r="FU218" i="157" s="1"/>
  <c r="FD166" i="157"/>
  <c r="CU151" i="157"/>
  <c r="CV151" i="157" s="1"/>
  <c r="CX151" i="157" s="1"/>
  <c r="DA151" i="157" s="1"/>
  <c r="DL104" i="157"/>
  <c r="EE104" i="157" s="1"/>
  <c r="BK143" i="157"/>
  <c r="BL143" i="157" s="1"/>
  <c r="BN143" i="157" s="1"/>
  <c r="BQ143" i="157" s="1"/>
  <c r="EE148" i="157"/>
  <c r="EF148" i="157" s="1"/>
  <c r="EH148" i="157" s="1"/>
  <c r="EK148" i="157" s="1"/>
  <c r="CU156" i="157"/>
  <c r="CV156" i="157" s="1"/>
  <c r="CX156" i="157" s="1"/>
  <c r="DA156" i="157" s="1"/>
  <c r="BK160" i="157"/>
  <c r="BL160" i="157" s="1"/>
  <c r="BN160" i="157" s="1"/>
  <c r="BQ160" i="157" s="1"/>
  <c r="CH166" i="157"/>
  <c r="FB166" i="157"/>
  <c r="H109" i="157"/>
  <c r="AR112" i="157"/>
  <c r="GJ125" i="157"/>
  <c r="GP125" i="157"/>
  <c r="GN133" i="157"/>
  <c r="GT133" i="157"/>
  <c r="GN135" i="157"/>
  <c r="AP388" i="157"/>
  <c r="GH197" i="157"/>
  <c r="GX197" i="157"/>
  <c r="GX201" i="157"/>
  <c r="GR201" i="157"/>
  <c r="GY17" i="157"/>
  <c r="GZ17" i="157" s="1"/>
  <c r="HB17" i="157" s="1"/>
  <c r="HE17" i="157" s="1"/>
  <c r="GJ140" i="157"/>
  <c r="GL145" i="157"/>
  <c r="GY68" i="157"/>
  <c r="GZ68" i="157" s="1"/>
  <c r="HB68" i="157" s="1"/>
  <c r="AR115" i="157"/>
  <c r="BK115" i="157" s="1"/>
  <c r="EE128" i="157"/>
  <c r="EF128" i="157" s="1"/>
  <c r="EH128" i="157" s="1"/>
  <c r="EK128" i="157" s="1"/>
  <c r="GN138" i="157"/>
  <c r="GT138" i="157"/>
  <c r="AR188" i="157"/>
  <c r="BK188" i="157" s="1"/>
  <c r="GV199" i="157"/>
  <c r="F393" i="157"/>
  <c r="CU115" i="157"/>
  <c r="CV115" i="157" s="1"/>
  <c r="CX115" i="157" s="1"/>
  <c r="DA115" i="157" s="1"/>
  <c r="EE134" i="157"/>
  <c r="EF134" i="157" s="1"/>
  <c r="EH134" i="157" s="1"/>
  <c r="EK134" i="157" s="1"/>
  <c r="CB130" i="157"/>
  <c r="CU139" i="157"/>
  <c r="CV139" i="157" s="1"/>
  <c r="CX139" i="157" s="1"/>
  <c r="DA139" i="157" s="1"/>
  <c r="F392" i="157"/>
  <c r="DJ398" i="157"/>
  <c r="ET403" i="157"/>
  <c r="AP413" i="157"/>
  <c r="GD413" i="157" s="1"/>
  <c r="BW254" i="157"/>
  <c r="F379" i="157"/>
  <c r="DJ384" i="157"/>
  <c r="DL196" i="157"/>
  <c r="EE196" i="157" s="1"/>
  <c r="AR213" i="157"/>
  <c r="H143" i="157"/>
  <c r="AR108" i="157"/>
  <c r="BH166" i="157"/>
  <c r="BB166" i="157"/>
  <c r="GP111" i="157"/>
  <c r="AR121" i="157"/>
  <c r="DL131" i="157"/>
  <c r="EE131" i="157" s="1"/>
  <c r="AR132" i="157"/>
  <c r="BK132" i="157" s="1"/>
  <c r="EV191" i="157"/>
  <c r="CB192" i="157"/>
  <c r="FO196" i="157"/>
  <c r="FP196" i="157" s="1"/>
  <c r="FR196" i="157" s="1"/>
  <c r="FU196" i="157" s="1"/>
  <c r="AA203" i="157"/>
  <c r="AB203" i="157" s="1"/>
  <c r="AD203" i="157" s="1"/>
  <c r="AG203" i="157" s="1"/>
  <c r="H207" i="157"/>
  <c r="H155" i="157"/>
  <c r="GL155" i="157"/>
  <c r="EV155" i="157"/>
  <c r="FO155" i="157" s="1"/>
  <c r="DL161" i="157"/>
  <c r="CU128" i="157"/>
  <c r="CV128" i="157" s="1"/>
  <c r="CX128" i="157" s="1"/>
  <c r="DA128" i="157" s="1"/>
  <c r="BK138" i="157"/>
  <c r="BL138" i="157" s="1"/>
  <c r="BN138" i="157" s="1"/>
  <c r="BQ138" i="157" s="1"/>
  <c r="CU210" i="157"/>
  <c r="CV210" i="157" s="1"/>
  <c r="CX210" i="157" s="1"/>
  <c r="DA210" i="157" s="1"/>
  <c r="EE119" i="157"/>
  <c r="EF119" i="157" s="1"/>
  <c r="EH119" i="157" s="1"/>
  <c r="EK119" i="157" s="1"/>
  <c r="AA137" i="157"/>
  <c r="AB137" i="157" s="1"/>
  <c r="AD137" i="157" s="1"/>
  <c r="AG137" i="157" s="1"/>
  <c r="EE208" i="157"/>
  <c r="EF208" i="157" s="1"/>
  <c r="EH208" i="157" s="1"/>
  <c r="EK208" i="157" s="1"/>
  <c r="AA195" i="157"/>
  <c r="AA205" i="157"/>
  <c r="AA212" i="157"/>
  <c r="AB212" i="157" s="1"/>
  <c r="AD212" i="157" s="1"/>
  <c r="AG212" i="157" s="1"/>
  <c r="AR117" i="157"/>
  <c r="GH126" i="157"/>
  <c r="GX126" i="157"/>
  <c r="H132" i="157"/>
  <c r="DL189" i="157"/>
  <c r="FO198" i="157"/>
  <c r="FP198" i="157" s="1"/>
  <c r="FR198" i="157" s="1"/>
  <c r="FU198" i="157" s="1"/>
  <c r="CB201" i="157"/>
  <c r="CU201" i="157" s="1"/>
  <c r="H210" i="157"/>
  <c r="AA210" i="157" s="1"/>
  <c r="AP383" i="157"/>
  <c r="CB217" i="157"/>
  <c r="BZ412" i="157"/>
  <c r="ET417" i="157"/>
  <c r="BK153" i="157"/>
  <c r="BL153" i="157" s="1"/>
  <c r="BN153" i="157" s="1"/>
  <c r="CU104" i="157"/>
  <c r="CV104" i="157" s="1"/>
  <c r="CX104" i="157" s="1"/>
  <c r="DA104" i="157" s="1"/>
  <c r="AA106" i="157"/>
  <c r="GP112" i="157"/>
  <c r="EV117" i="157"/>
  <c r="FO117" i="157" s="1"/>
  <c r="CU136" i="157"/>
  <c r="CV136" i="157" s="1"/>
  <c r="CX136" i="157" s="1"/>
  <c r="DA136" i="157" s="1"/>
  <c r="DL185" i="157"/>
  <c r="AR186" i="157"/>
  <c r="CB188" i="157"/>
  <c r="BZ382" i="157"/>
  <c r="H206" i="157"/>
  <c r="DL209" i="157"/>
  <c r="EV213" i="157"/>
  <c r="FO213" i="157" s="1"/>
  <c r="CB214" i="157"/>
  <c r="H215" i="157"/>
  <c r="AA215" i="157" s="1"/>
  <c r="DL216" i="157"/>
  <c r="AR217" i="157"/>
  <c r="DL218" i="157"/>
  <c r="AR219" i="157"/>
  <c r="CB220" i="157"/>
  <c r="CU141" i="157"/>
  <c r="CB146" i="157"/>
  <c r="CU146" i="157" s="1"/>
  <c r="GP151" i="157"/>
  <c r="H163" i="157"/>
  <c r="GY72" i="157"/>
  <c r="GZ72" i="157" s="1"/>
  <c r="HB72" i="157" s="1"/>
  <c r="EE188" i="157"/>
  <c r="EF188" i="157" s="1"/>
  <c r="EH188" i="157" s="1"/>
  <c r="EK188" i="157" s="1"/>
  <c r="H198" i="157"/>
  <c r="GV198" i="157"/>
  <c r="BZ393" i="157"/>
  <c r="FP223" i="157"/>
  <c r="FR223" i="157" s="1"/>
  <c r="FU223" i="157" s="1"/>
  <c r="EV185" i="157"/>
  <c r="FO185" i="157" s="1"/>
  <c r="ET379" i="157"/>
  <c r="DL191" i="157"/>
  <c r="DJ408" i="157"/>
  <c r="GF219" i="157"/>
  <c r="GV219" i="157"/>
  <c r="ET412" i="157"/>
  <c r="DL143" i="157"/>
  <c r="H105" i="157"/>
  <c r="AA105" i="157" s="1"/>
  <c r="GH113" i="157"/>
  <c r="GX113" i="157"/>
  <c r="EV115" i="157"/>
  <c r="FO115" i="157" s="1"/>
  <c r="GX129" i="157"/>
  <c r="EE130" i="157"/>
  <c r="EF130" i="157" s="1"/>
  <c r="EH130" i="157" s="1"/>
  <c r="EK130" i="157" s="1"/>
  <c r="AR133" i="157"/>
  <c r="BK133" i="157" s="1"/>
  <c r="EV188" i="157"/>
  <c r="FO188" i="157" s="1"/>
  <c r="EV192" i="157"/>
  <c r="FO192" i="157" s="1"/>
  <c r="AR199" i="157"/>
  <c r="GF199" i="157" s="1"/>
  <c r="DJ393" i="157"/>
  <c r="CU203" i="157"/>
  <c r="AR146" i="157"/>
  <c r="AA128" i="157"/>
  <c r="GY128" i="157" s="1"/>
  <c r="GZ128" i="157" s="1"/>
  <c r="HB128" i="157" s="1"/>
  <c r="HE128" i="157" s="1"/>
  <c r="DL187" i="157"/>
  <c r="CU197" i="157"/>
  <c r="CV197" i="157" s="1"/>
  <c r="CX197" i="157" s="1"/>
  <c r="DA197" i="157" s="1"/>
  <c r="H200" i="157"/>
  <c r="AA200" i="157" s="1"/>
  <c r="GV200" i="157"/>
  <c r="AP398" i="157"/>
  <c r="F402" i="157"/>
  <c r="AP405" i="157"/>
  <c r="BZ416" i="157"/>
  <c r="AP384" i="157"/>
  <c r="GD384" i="157" s="1"/>
  <c r="EV216" i="157"/>
  <c r="AP415" i="157"/>
  <c r="EE98" i="157"/>
  <c r="AA104" i="157"/>
  <c r="AB104" i="157" s="1"/>
  <c r="AD104" i="157" s="1"/>
  <c r="AG104" i="157" s="1"/>
  <c r="EV112" i="157"/>
  <c r="CB117" i="157"/>
  <c r="DL125" i="157"/>
  <c r="EE125" i="157" s="1"/>
  <c r="AR134" i="157"/>
  <c r="DL138" i="157"/>
  <c r="AR139" i="157"/>
  <c r="BK139" i="157" s="1"/>
  <c r="AR185" i="157"/>
  <c r="DL186" i="157"/>
  <c r="EV187" i="157"/>
  <c r="ET381" i="157"/>
  <c r="GH189" i="157"/>
  <c r="GX189" i="157"/>
  <c r="F388" i="157"/>
  <c r="DL197" i="157"/>
  <c r="EE197" i="157" s="1"/>
  <c r="AP392" i="157"/>
  <c r="F398" i="157"/>
  <c r="H208" i="157"/>
  <c r="AP403" i="157"/>
  <c r="FO214" i="157"/>
  <c r="FP214" i="157" s="1"/>
  <c r="FR214" i="157" s="1"/>
  <c r="FU214" i="157" s="1"/>
  <c r="CU215" i="157"/>
  <c r="CV215" i="157" s="1"/>
  <c r="CX215" i="157" s="1"/>
  <c r="DA215" i="157" s="1"/>
  <c r="AA222" i="157"/>
  <c r="DL224" i="157"/>
  <c r="AR225" i="157"/>
  <c r="EE141" i="157"/>
  <c r="H153" i="157"/>
  <c r="EV153" i="157"/>
  <c r="ET428" i="157"/>
  <c r="EE133" i="157"/>
  <c r="EF133" i="157" s="1"/>
  <c r="EH133" i="157" s="1"/>
  <c r="EK133" i="157" s="1"/>
  <c r="EE154" i="157"/>
  <c r="EF154" i="157" s="1"/>
  <c r="EH154" i="157" s="1"/>
  <c r="EV236" i="157"/>
  <c r="DL243" i="157"/>
  <c r="FO148" i="157"/>
  <c r="FP148" i="157" s="1"/>
  <c r="FR148" i="157" s="1"/>
  <c r="FU148" i="157" s="1"/>
  <c r="AR155" i="157"/>
  <c r="DL156" i="157"/>
  <c r="GX161" i="157"/>
  <c r="FO161" i="157"/>
  <c r="FP161" i="157" s="1"/>
  <c r="FR161" i="157" s="1"/>
  <c r="FU161" i="157" s="1"/>
  <c r="DL248" i="157"/>
  <c r="AA236" i="157"/>
  <c r="BK239" i="157"/>
  <c r="BL239" i="157" s="1"/>
  <c r="BN239" i="157" s="1"/>
  <c r="AA242" i="157"/>
  <c r="AP426" i="157"/>
  <c r="GP237" i="157"/>
  <c r="F431" i="157"/>
  <c r="EV147" i="157"/>
  <c r="FO147" i="157" s="1"/>
  <c r="CB149" i="157"/>
  <c r="AR150" i="157"/>
  <c r="DL151" i="157"/>
  <c r="AR152" i="157"/>
  <c r="BK152" i="157" s="1"/>
  <c r="CB154" i="157"/>
  <c r="H160" i="157"/>
  <c r="AA160" i="157" s="1"/>
  <c r="AR236" i="157"/>
  <c r="DL237" i="157"/>
  <c r="EE237" i="157" s="1"/>
  <c r="AR238" i="157"/>
  <c r="BK238" i="157" s="1"/>
  <c r="AR240" i="157"/>
  <c r="DL240" i="157"/>
  <c r="EE240" i="157" s="1"/>
  <c r="DL241" i="157"/>
  <c r="AR242" i="157"/>
  <c r="DL244" i="157"/>
  <c r="EV248" i="157"/>
  <c r="BZ442" i="157"/>
  <c r="BK206" i="157"/>
  <c r="BL206" i="157" s="1"/>
  <c r="BN206" i="157" s="1"/>
  <c r="BQ206" i="157" s="1"/>
  <c r="FO217" i="157"/>
  <c r="FP217" i="157" s="1"/>
  <c r="FR217" i="157" s="1"/>
  <c r="FU217" i="157" s="1"/>
  <c r="BK198" i="157"/>
  <c r="BL198" i="157" s="1"/>
  <c r="BN198" i="157" s="1"/>
  <c r="BQ198" i="157" s="1"/>
  <c r="AP425" i="157"/>
  <c r="AR234" i="157"/>
  <c r="DL239" i="157"/>
  <c r="GX245" i="157"/>
  <c r="DL245" i="157"/>
  <c r="EE245" i="157" s="1"/>
  <c r="EV146" i="157"/>
  <c r="AR156" i="157"/>
  <c r="CU161" i="157"/>
  <c r="CV161" i="157" s="1"/>
  <c r="CX161" i="157" s="1"/>
  <c r="DA161" i="157" s="1"/>
  <c r="AR162" i="157"/>
  <c r="CU113" i="157"/>
  <c r="CV113" i="157" s="1"/>
  <c r="CX113" i="157" s="1"/>
  <c r="DA113" i="157" s="1"/>
  <c r="DJ420" i="157"/>
  <c r="ET424" i="157"/>
  <c r="AP427" i="157"/>
  <c r="H241" i="157"/>
  <c r="DJ438" i="157"/>
  <c r="DL146" i="157"/>
  <c r="EE146" i="157" s="1"/>
  <c r="CB147" i="157"/>
  <c r="FO154" i="157"/>
  <c r="FP154" i="157" s="1"/>
  <c r="FR154" i="157" s="1"/>
  <c r="AR158" i="157"/>
  <c r="BK158" i="157" s="1"/>
  <c r="CB160" i="157"/>
  <c r="EV233" i="157"/>
  <c r="FO233" i="157" s="1"/>
  <c r="CB234" i="157"/>
  <c r="CU234" i="157" s="1"/>
  <c r="H235" i="157"/>
  <c r="EE236" i="157"/>
  <c r="EF236" i="157" s="1"/>
  <c r="EH236" i="157" s="1"/>
  <c r="EK236" i="157" s="1"/>
  <c r="BK237" i="157"/>
  <c r="BL237" i="157" s="1"/>
  <c r="BN237" i="157" s="1"/>
  <c r="BQ237" i="157" s="1"/>
  <c r="EE238" i="157"/>
  <c r="EF238" i="157" s="1"/>
  <c r="EH238" i="157" s="1"/>
  <c r="EK238" i="157" s="1"/>
  <c r="AA240" i="157"/>
  <c r="H249" i="157"/>
  <c r="D539" i="157"/>
  <c r="H247" i="157"/>
  <c r="AA247" i="157" s="1"/>
  <c r="BK233" i="157"/>
  <c r="BL233" i="157" s="1"/>
  <c r="BN233" i="157" s="1"/>
  <c r="BQ233" i="157" s="1"/>
  <c r="CU241" i="157"/>
  <c r="CV241" i="157" s="1"/>
  <c r="CX241" i="157" s="1"/>
  <c r="DA241" i="157" s="1"/>
  <c r="AR247" i="157"/>
  <c r="BK247" i="157" s="1"/>
  <c r="FV41" i="157"/>
  <c r="FW41" i="157" s="1"/>
  <c r="EL20" i="157"/>
  <c r="EM20" i="157" s="1"/>
  <c r="BR46" i="157"/>
  <c r="BS46" i="157" s="1"/>
  <c r="BR31" i="157"/>
  <c r="BS31" i="157" s="1"/>
  <c r="EL46" i="157"/>
  <c r="EM46" i="157" s="1"/>
  <c r="DB18" i="157"/>
  <c r="DC18" i="157" s="1"/>
  <c r="DB13" i="157"/>
  <c r="DC13" i="157" s="1"/>
  <c r="EL13" i="157"/>
  <c r="EM13" i="157" s="1"/>
  <c r="X166" i="157"/>
  <c r="GV108" i="157"/>
  <c r="T166" i="157"/>
  <c r="GR108" i="157"/>
  <c r="GR166" i="157" s="1"/>
  <c r="N166" i="157"/>
  <c r="GL108" i="157"/>
  <c r="GL166" i="157" s="1"/>
  <c r="HF38" i="157"/>
  <c r="HG38" i="157" s="1"/>
  <c r="EE78" i="157"/>
  <c r="EF12" i="157"/>
  <c r="EL28" i="157"/>
  <c r="EM28" i="157"/>
  <c r="DB36" i="157"/>
  <c r="DC36" i="157" s="1"/>
  <c r="BR27" i="157"/>
  <c r="BS27" i="157" s="1"/>
  <c r="GY74" i="157"/>
  <c r="GZ74" i="157" s="1"/>
  <c r="HB74" i="157" s="1"/>
  <c r="HE74" i="157" s="1"/>
  <c r="AB74" i="157"/>
  <c r="AD74" i="157" s="1"/>
  <c r="AG74" i="157" s="1"/>
  <c r="BR64" i="157"/>
  <c r="BS64" i="157" s="1"/>
  <c r="FV25" i="157"/>
  <c r="FW25" i="157" s="1"/>
  <c r="BR23" i="157"/>
  <c r="BS23" i="157"/>
  <c r="GY44" i="157"/>
  <c r="GZ44" i="157" s="1"/>
  <c r="HB44" i="157" s="1"/>
  <c r="HE44" i="157" s="1"/>
  <c r="AB44" i="157"/>
  <c r="AD44" i="157" s="1"/>
  <c r="AG44" i="157" s="1"/>
  <c r="GY66" i="157"/>
  <c r="GZ66" i="157" s="1"/>
  <c r="HB66" i="157" s="1"/>
  <c r="HE66" i="157" s="1"/>
  <c r="AB66" i="157"/>
  <c r="AD66" i="157" s="1"/>
  <c r="AG66" i="157" s="1"/>
  <c r="BR36" i="157"/>
  <c r="BS36" i="157" s="1"/>
  <c r="DB47" i="157"/>
  <c r="DC47" i="157" s="1"/>
  <c r="DB42" i="157"/>
  <c r="DC42" i="157" s="1"/>
  <c r="CZ68" i="157"/>
  <c r="DA68" i="157" s="1"/>
  <c r="GY23" i="157"/>
  <c r="GZ23" i="157" s="1"/>
  <c r="HB23" i="157" s="1"/>
  <c r="HE23" i="157" s="1"/>
  <c r="AB23" i="157"/>
  <c r="AD23" i="157" s="1"/>
  <c r="AG23" i="157" s="1"/>
  <c r="EL15" i="157"/>
  <c r="EM15" i="157" s="1"/>
  <c r="FV70" i="157"/>
  <c r="FW70" i="157" s="1"/>
  <c r="DB50" i="157"/>
  <c r="DC50" i="157" s="1"/>
  <c r="FV57" i="157"/>
  <c r="FW57" i="157" s="1"/>
  <c r="FV31" i="157"/>
  <c r="FW31" i="157"/>
  <c r="GY52" i="157"/>
  <c r="GZ52" i="157" s="1"/>
  <c r="HB52" i="157" s="1"/>
  <c r="HE52" i="157" s="1"/>
  <c r="AB52" i="157"/>
  <c r="AD52" i="157" s="1"/>
  <c r="AG52" i="157" s="1"/>
  <c r="GY20" i="157"/>
  <c r="GZ20" i="157" s="1"/>
  <c r="HB20" i="157" s="1"/>
  <c r="HE20" i="157" s="1"/>
  <c r="AB20" i="157"/>
  <c r="AD20" i="157" s="1"/>
  <c r="AG20" i="157" s="1"/>
  <c r="BR39" i="157"/>
  <c r="BS39" i="157" s="1"/>
  <c r="EL50" i="157"/>
  <c r="EM50" i="157" s="1"/>
  <c r="BH290" i="157"/>
  <c r="BD290" i="157"/>
  <c r="AZ290" i="157"/>
  <c r="AV290" i="157"/>
  <c r="AR290" i="157"/>
  <c r="BJ290" i="157"/>
  <c r="BF290" i="157"/>
  <c r="BB290" i="157"/>
  <c r="AX290" i="157"/>
  <c r="AT290" i="157"/>
  <c r="FN295" i="157"/>
  <c r="FJ295" i="157"/>
  <c r="FF295" i="157"/>
  <c r="FB295" i="157"/>
  <c r="EX295" i="157"/>
  <c r="FL295" i="157"/>
  <c r="FH295" i="157"/>
  <c r="FD295" i="157"/>
  <c r="EZ295" i="157"/>
  <c r="EV295" i="157"/>
  <c r="CR313" i="157"/>
  <c r="CN313" i="157"/>
  <c r="CJ313" i="157"/>
  <c r="CF313" i="157"/>
  <c r="CB313" i="157"/>
  <c r="CT313" i="157"/>
  <c r="CP313" i="157"/>
  <c r="CL313" i="157"/>
  <c r="CH313" i="157"/>
  <c r="CD313" i="157"/>
  <c r="FL318" i="157"/>
  <c r="FH318" i="157"/>
  <c r="FD318" i="157"/>
  <c r="EZ318" i="157"/>
  <c r="EV318" i="157"/>
  <c r="FN318" i="157"/>
  <c r="FJ318" i="157"/>
  <c r="FF318" i="157"/>
  <c r="FB318" i="157"/>
  <c r="EX318" i="157"/>
  <c r="BJ321" i="157"/>
  <c r="BF321" i="157"/>
  <c r="BB321" i="157"/>
  <c r="AX321" i="157"/>
  <c r="AT321" i="157"/>
  <c r="BH321" i="157"/>
  <c r="BD321" i="157"/>
  <c r="AZ321" i="157"/>
  <c r="AV321" i="157"/>
  <c r="AR321" i="157"/>
  <c r="CR327" i="157"/>
  <c r="CN327" i="157"/>
  <c r="CJ327" i="157"/>
  <c r="CF327" i="157"/>
  <c r="CB327" i="157"/>
  <c r="CT327" i="157"/>
  <c r="CP327" i="157"/>
  <c r="CL327" i="157"/>
  <c r="CH327" i="157"/>
  <c r="CD327" i="157"/>
  <c r="BJ329" i="157"/>
  <c r="BF329" i="157"/>
  <c r="BB329" i="157"/>
  <c r="AX329" i="157"/>
  <c r="AT329" i="157"/>
  <c r="BH329" i="157"/>
  <c r="BD329" i="157"/>
  <c r="AZ329" i="157"/>
  <c r="AV329" i="157"/>
  <c r="AR329" i="157"/>
  <c r="GY45" i="157"/>
  <c r="GZ45" i="157" s="1"/>
  <c r="HB45" i="157" s="1"/>
  <c r="HE45" i="157" s="1"/>
  <c r="AB45" i="157"/>
  <c r="AD45" i="157" s="1"/>
  <c r="AG45" i="157" s="1"/>
  <c r="FV33" i="157"/>
  <c r="FW33" i="157" s="1"/>
  <c r="GY43" i="157"/>
  <c r="GZ43" i="157" s="1"/>
  <c r="HB43" i="157" s="1"/>
  <c r="HE43" i="157" s="1"/>
  <c r="AB43" i="157"/>
  <c r="AD43" i="157" s="1"/>
  <c r="AG43" i="157" s="1"/>
  <c r="BR74" i="157"/>
  <c r="BS74" i="157" s="1"/>
  <c r="FO80" i="157"/>
  <c r="FP22" i="157"/>
  <c r="DB53" i="157"/>
  <c r="DC53" i="157" s="1"/>
  <c r="EB378" i="157"/>
  <c r="DX378" i="157"/>
  <c r="DT378" i="157"/>
  <c r="DP378" i="157"/>
  <c r="DL378" i="157"/>
  <c r="DZ378" i="157"/>
  <c r="DN378" i="157"/>
  <c r="ED378" i="157"/>
  <c r="DR378" i="157"/>
  <c r="DV378" i="157"/>
  <c r="CT385" i="157"/>
  <c r="CP385" i="157"/>
  <c r="CL385" i="157"/>
  <c r="CH385" i="157"/>
  <c r="CD385" i="157"/>
  <c r="CR385" i="157"/>
  <c r="CB385" i="157"/>
  <c r="CF385" i="157"/>
  <c r="CJ385" i="157"/>
  <c r="CN385" i="157"/>
  <c r="CR389" i="157"/>
  <c r="CN389" i="157"/>
  <c r="CJ389" i="157"/>
  <c r="CF389" i="157"/>
  <c r="CB389" i="157"/>
  <c r="CT389" i="157"/>
  <c r="CP389" i="157"/>
  <c r="CL389" i="157"/>
  <c r="CH389" i="157"/>
  <c r="CD389" i="157"/>
  <c r="Z396" i="157"/>
  <c r="V396" i="157"/>
  <c r="R396" i="157"/>
  <c r="N396" i="157"/>
  <c r="J396" i="157"/>
  <c r="X396" i="157"/>
  <c r="T396" i="157"/>
  <c r="P396" i="157"/>
  <c r="L396" i="157"/>
  <c r="H396" i="157"/>
  <c r="AA396" i="157" s="1"/>
  <c r="FL313" i="157"/>
  <c r="FH313" i="157"/>
  <c r="FD313" i="157"/>
  <c r="EZ313" i="157"/>
  <c r="EV313" i="157"/>
  <c r="FN313" i="157"/>
  <c r="FJ313" i="157"/>
  <c r="FF313" i="157"/>
  <c r="FB313" i="157"/>
  <c r="EX313" i="157"/>
  <c r="CR320" i="157"/>
  <c r="CN320" i="157"/>
  <c r="CJ320" i="157"/>
  <c r="CF320" i="157"/>
  <c r="CB320" i="157"/>
  <c r="CT320" i="157"/>
  <c r="CP320" i="157"/>
  <c r="CL320" i="157"/>
  <c r="CH320" i="157"/>
  <c r="CD320" i="157"/>
  <c r="ED323" i="157"/>
  <c r="DZ323" i="157"/>
  <c r="DV323" i="157"/>
  <c r="DR323" i="157"/>
  <c r="DN323" i="157"/>
  <c r="EB323" i="157"/>
  <c r="DX323" i="157"/>
  <c r="DT323" i="157"/>
  <c r="DP323" i="157"/>
  <c r="DL323" i="157"/>
  <c r="FL327" i="157"/>
  <c r="FH327" i="157"/>
  <c r="FD327" i="157"/>
  <c r="EZ327" i="157"/>
  <c r="EV327" i="157"/>
  <c r="FN327" i="157"/>
  <c r="FJ327" i="157"/>
  <c r="FF327" i="157"/>
  <c r="FB327" i="157"/>
  <c r="EX327" i="157"/>
  <c r="ED226" i="157"/>
  <c r="DZ226" i="157"/>
  <c r="DV226" i="157"/>
  <c r="DR226" i="157"/>
  <c r="DN226" i="157"/>
  <c r="EB226" i="157"/>
  <c r="DX226" i="157"/>
  <c r="DT226" i="157"/>
  <c r="DL226" i="157"/>
  <c r="DG424" i="157"/>
  <c r="DJ424" i="157" s="1"/>
  <c r="DJ336" i="157"/>
  <c r="GY57" i="157"/>
  <c r="GZ57" i="157" s="1"/>
  <c r="HB57" i="157" s="1"/>
  <c r="HE57" i="157" s="1"/>
  <c r="AB57" i="157"/>
  <c r="AD57" i="157" s="1"/>
  <c r="AG57" i="157" s="1"/>
  <c r="BR53" i="157"/>
  <c r="BS53" i="157" s="1"/>
  <c r="GY59" i="157"/>
  <c r="GZ59" i="157" s="1"/>
  <c r="HB59" i="157" s="1"/>
  <c r="AB59" i="157"/>
  <c r="AD59" i="157" s="1"/>
  <c r="AH17" i="157"/>
  <c r="AI17" i="157" s="1"/>
  <c r="BH291" i="157"/>
  <c r="BD291" i="157"/>
  <c r="AZ291" i="157"/>
  <c r="AV291" i="157"/>
  <c r="AR291" i="157"/>
  <c r="BJ291" i="157"/>
  <c r="BF291" i="157"/>
  <c r="BB291" i="157"/>
  <c r="AX291" i="157"/>
  <c r="AT291" i="157"/>
  <c r="CT296" i="157"/>
  <c r="CP296" i="157"/>
  <c r="CL296" i="157"/>
  <c r="CH296" i="157"/>
  <c r="CD296" i="157"/>
  <c r="CR296" i="157"/>
  <c r="CN296" i="157"/>
  <c r="CJ296" i="157"/>
  <c r="CF296" i="157"/>
  <c r="CB296" i="157"/>
  <c r="FN301" i="157"/>
  <c r="FJ301" i="157"/>
  <c r="FF301" i="157"/>
  <c r="FB301" i="157"/>
  <c r="EX301" i="157"/>
  <c r="FL301" i="157"/>
  <c r="EV301" i="157"/>
  <c r="EZ301" i="157"/>
  <c r="FD301" i="157"/>
  <c r="FH301" i="157"/>
  <c r="CR319" i="157"/>
  <c r="CN319" i="157"/>
  <c r="CJ319" i="157"/>
  <c r="CF319" i="157"/>
  <c r="CB319" i="157"/>
  <c r="CT319" i="157"/>
  <c r="CP319" i="157"/>
  <c r="CL319" i="157"/>
  <c r="CH319" i="157"/>
  <c r="CD319" i="157"/>
  <c r="BJ322" i="157"/>
  <c r="BF322" i="157"/>
  <c r="BB322" i="157"/>
  <c r="AX322" i="157"/>
  <c r="AT322" i="157"/>
  <c r="BH322" i="157"/>
  <c r="BD322" i="157"/>
  <c r="AZ322" i="157"/>
  <c r="AV322" i="157"/>
  <c r="AR322" i="157"/>
  <c r="AP412" i="157"/>
  <c r="BJ418" i="157"/>
  <c r="BF418" i="157"/>
  <c r="BB418" i="157"/>
  <c r="AX418" i="157"/>
  <c r="AT418" i="157"/>
  <c r="BH418" i="157"/>
  <c r="AZ418" i="157"/>
  <c r="AR418" i="157"/>
  <c r="BD418" i="157"/>
  <c r="AV418" i="157"/>
  <c r="FV65" i="157"/>
  <c r="FW65" i="157" s="1"/>
  <c r="DB31" i="157"/>
  <c r="DC31" i="157" s="1"/>
  <c r="BR40" i="157"/>
  <c r="BS40" i="157" s="1"/>
  <c r="AF68" i="157"/>
  <c r="BR54" i="157"/>
  <c r="BS54" i="157" s="1"/>
  <c r="GY18" i="157"/>
  <c r="GZ18" i="157" s="1"/>
  <c r="HB18" i="157" s="1"/>
  <c r="HE18" i="157" s="1"/>
  <c r="AB18" i="157"/>
  <c r="AD18" i="157" s="1"/>
  <c r="AG18" i="157" s="1"/>
  <c r="DB55" i="157"/>
  <c r="DC55" i="157" s="1"/>
  <c r="C335" i="157"/>
  <c r="C355" i="157" s="1"/>
  <c r="AE230" i="157"/>
  <c r="F230" i="157"/>
  <c r="F250" i="157" s="1"/>
  <c r="F254" i="157" s="1"/>
  <c r="C283" i="157"/>
  <c r="GA283" i="157" s="1"/>
  <c r="HI283" i="157" s="1"/>
  <c r="HI284" i="157" s="1"/>
  <c r="EB379" i="157"/>
  <c r="DX379" i="157"/>
  <c r="DT379" i="157"/>
  <c r="DP379" i="157"/>
  <c r="DL379" i="157"/>
  <c r="DV379" i="157"/>
  <c r="DZ379" i="157"/>
  <c r="ED379" i="157"/>
  <c r="DN379" i="157"/>
  <c r="DR379" i="157"/>
  <c r="FN384" i="157"/>
  <c r="FJ384" i="157"/>
  <c r="FF384" i="157"/>
  <c r="FB384" i="157"/>
  <c r="EX384" i="157"/>
  <c r="FD384" i="157"/>
  <c r="FH384" i="157"/>
  <c r="FL384" i="157"/>
  <c r="EV384" i="157"/>
  <c r="EZ384" i="157"/>
  <c r="ED404" i="157"/>
  <c r="DZ404" i="157"/>
  <c r="DV404" i="157"/>
  <c r="DR404" i="157"/>
  <c r="DN404" i="157"/>
  <c r="EB404" i="157"/>
  <c r="DL404" i="157"/>
  <c r="DP404" i="157"/>
  <c r="DT404" i="157"/>
  <c r="DX404" i="157"/>
  <c r="FL407" i="157"/>
  <c r="FH407" i="157"/>
  <c r="FD407" i="157"/>
  <c r="EZ407" i="157"/>
  <c r="EV407" i="157"/>
  <c r="FN407" i="157"/>
  <c r="EX407" i="157"/>
  <c r="FJ407" i="157"/>
  <c r="FF407" i="157"/>
  <c r="FB407" i="157"/>
  <c r="BW419" i="157"/>
  <c r="BZ419" i="157" s="1"/>
  <c r="BZ331" i="157"/>
  <c r="FN230" i="157"/>
  <c r="FJ230" i="157"/>
  <c r="FF230" i="157"/>
  <c r="FB230" i="157"/>
  <c r="EX230" i="157"/>
  <c r="FL230" i="157"/>
  <c r="FH230" i="157"/>
  <c r="FD230" i="157"/>
  <c r="EV230" i="157"/>
  <c r="FO230" i="157" s="1"/>
  <c r="DB69" i="157"/>
  <c r="DC69" i="157" s="1"/>
  <c r="BZ253" i="157"/>
  <c r="BZ250" i="157"/>
  <c r="CT184" i="157"/>
  <c r="CP184" i="157"/>
  <c r="CL184" i="157"/>
  <c r="CH184" i="157"/>
  <c r="CD184" i="157"/>
  <c r="CR184" i="157"/>
  <c r="CN184" i="157"/>
  <c r="CJ184" i="157"/>
  <c r="CB184" i="157"/>
  <c r="CU184" i="157" s="1"/>
  <c r="GD316" i="157"/>
  <c r="X316" i="157"/>
  <c r="T316" i="157"/>
  <c r="P316" i="157"/>
  <c r="L316" i="157"/>
  <c r="H316" i="157"/>
  <c r="Z316" i="157"/>
  <c r="V316" i="157"/>
  <c r="R316" i="157"/>
  <c r="N316" i="157"/>
  <c r="J316" i="157"/>
  <c r="ED319" i="157"/>
  <c r="DZ319" i="157"/>
  <c r="DV319" i="157"/>
  <c r="DR319" i="157"/>
  <c r="DN319" i="157"/>
  <c r="EB319" i="157"/>
  <c r="DX319" i="157"/>
  <c r="DT319" i="157"/>
  <c r="DP319" i="157"/>
  <c r="DL319" i="157"/>
  <c r="FL410" i="157"/>
  <c r="FH410" i="157"/>
  <c r="FD410" i="157"/>
  <c r="EZ410" i="157"/>
  <c r="EV410" i="157"/>
  <c r="FN410" i="157"/>
  <c r="EX410" i="157"/>
  <c r="FJ410" i="157"/>
  <c r="FB410" i="157"/>
  <c r="FF410" i="157"/>
  <c r="GD324" i="157"/>
  <c r="X324" i="157"/>
  <c r="GV324" i="157" s="1"/>
  <c r="T324" i="157"/>
  <c r="GR324" i="157" s="1"/>
  <c r="P324" i="157"/>
  <c r="GN324" i="157" s="1"/>
  <c r="L324" i="157"/>
  <c r="GJ324" i="157" s="1"/>
  <c r="H324" i="157"/>
  <c r="GF324" i="157" s="1"/>
  <c r="Z324" i="157"/>
  <c r="GX324" i="157" s="1"/>
  <c r="V324" i="157"/>
  <c r="GT324" i="157" s="1"/>
  <c r="R324" i="157"/>
  <c r="GP324" i="157" s="1"/>
  <c r="N324" i="157"/>
  <c r="GL324" i="157" s="1"/>
  <c r="J324" i="157"/>
  <c r="GH324" i="157" s="1"/>
  <c r="CR417" i="157"/>
  <c r="CN417" i="157"/>
  <c r="CJ417" i="157"/>
  <c r="CF417" i="157"/>
  <c r="CB417" i="157"/>
  <c r="CL417" i="157"/>
  <c r="CD417" i="157"/>
  <c r="CP417" i="157"/>
  <c r="CT417" i="157"/>
  <c r="CH417" i="157"/>
  <c r="GY67" i="157"/>
  <c r="GZ67" i="157" s="1"/>
  <c r="HB67" i="157" s="1"/>
  <c r="AB67" i="157"/>
  <c r="AD67" i="157" s="1"/>
  <c r="BP72" i="157"/>
  <c r="BQ72" i="157" s="1"/>
  <c r="GD166" i="157"/>
  <c r="FN292" i="157"/>
  <c r="FJ292" i="157"/>
  <c r="FF292" i="157"/>
  <c r="FB292" i="157"/>
  <c r="EX292" i="157"/>
  <c r="FL292" i="157"/>
  <c r="FH292" i="157"/>
  <c r="FD292" i="157"/>
  <c r="EZ292" i="157"/>
  <c r="EV292" i="157"/>
  <c r="FO292" i="157" s="1"/>
  <c r="C357" i="157"/>
  <c r="C387" i="157"/>
  <c r="F299" i="157"/>
  <c r="CT300" i="157"/>
  <c r="CP300" i="157"/>
  <c r="CL300" i="157"/>
  <c r="CH300" i="157"/>
  <c r="CD300" i="157"/>
  <c r="CR300" i="157"/>
  <c r="CB300" i="157"/>
  <c r="CF300" i="157"/>
  <c r="CJ300" i="157"/>
  <c r="CN300" i="157"/>
  <c r="EB394" i="157"/>
  <c r="DT394" i="157"/>
  <c r="DL394" i="157"/>
  <c r="ED394" i="157"/>
  <c r="DV394" i="157"/>
  <c r="DN394" i="157"/>
  <c r="DX394" i="157"/>
  <c r="DP394" i="157"/>
  <c r="DZ394" i="157"/>
  <c r="DR394" i="157"/>
  <c r="FH399" i="157"/>
  <c r="EZ399" i="157"/>
  <c r="FJ399" i="157"/>
  <c r="FB399" i="157"/>
  <c r="FL399" i="157"/>
  <c r="FD399" i="157"/>
  <c r="EV399" i="157"/>
  <c r="FN399" i="157"/>
  <c r="FF399" i="157"/>
  <c r="EX399" i="157"/>
  <c r="CR405" i="157"/>
  <c r="CN405" i="157"/>
  <c r="CJ405" i="157"/>
  <c r="CF405" i="157"/>
  <c r="CB405" i="157"/>
  <c r="CP405" i="157"/>
  <c r="CH405" i="157"/>
  <c r="CT405" i="157"/>
  <c r="CL405" i="157"/>
  <c r="CD405" i="157"/>
  <c r="FL225" i="157"/>
  <c r="FH225" i="157"/>
  <c r="FD225" i="157"/>
  <c r="EV225" i="157"/>
  <c r="FN225" i="157"/>
  <c r="FJ225" i="157"/>
  <c r="FF225" i="157"/>
  <c r="FB225" i="157"/>
  <c r="EX225" i="157"/>
  <c r="FO225" i="157" s="1"/>
  <c r="ED227" i="157"/>
  <c r="DZ227" i="157"/>
  <c r="DV227" i="157"/>
  <c r="DR227" i="157"/>
  <c r="DN227" i="157"/>
  <c r="EB227" i="157"/>
  <c r="DX227" i="157"/>
  <c r="DT227" i="157"/>
  <c r="DL227" i="157"/>
  <c r="CR338" i="157"/>
  <c r="CN338" i="157"/>
  <c r="CJ338" i="157"/>
  <c r="CF338" i="157"/>
  <c r="CB338" i="157"/>
  <c r="CT338" i="157"/>
  <c r="CP338" i="157"/>
  <c r="CL338" i="157"/>
  <c r="CH338" i="157"/>
  <c r="CD338" i="157"/>
  <c r="CU338" i="157"/>
  <c r="ED342" i="157"/>
  <c r="DZ342" i="157"/>
  <c r="DV342" i="157"/>
  <c r="DR342" i="157"/>
  <c r="DN342" i="157"/>
  <c r="EB342" i="157"/>
  <c r="DX342" i="157"/>
  <c r="DT342" i="157"/>
  <c r="DP342" i="157"/>
  <c r="DL342" i="157"/>
  <c r="GD352" i="157"/>
  <c r="X352" i="157"/>
  <c r="T352" i="157"/>
  <c r="P352" i="157"/>
  <c r="L352" i="157"/>
  <c r="H352" i="157"/>
  <c r="Z352" i="157"/>
  <c r="V352" i="157"/>
  <c r="R352" i="157"/>
  <c r="N352" i="157"/>
  <c r="J352" i="157"/>
  <c r="DJ252" i="157"/>
  <c r="DJ251" i="157"/>
  <c r="DJ269" i="157"/>
  <c r="ED194" i="157"/>
  <c r="DZ194" i="157"/>
  <c r="DV194" i="157"/>
  <c r="DR194" i="157"/>
  <c r="DN194" i="157"/>
  <c r="EB194" i="157"/>
  <c r="DX194" i="157"/>
  <c r="DT194" i="157"/>
  <c r="DL194" i="157"/>
  <c r="DG387" i="157"/>
  <c r="DG357" i="157"/>
  <c r="DJ299" i="157"/>
  <c r="BJ231" i="157"/>
  <c r="BF231" i="157"/>
  <c r="BB231" i="157"/>
  <c r="AX231" i="157"/>
  <c r="AT231" i="157"/>
  <c r="BH231" i="157"/>
  <c r="BD231" i="157"/>
  <c r="AZ231" i="157"/>
  <c r="AR231" i="157"/>
  <c r="BJ318" i="157"/>
  <c r="BF318" i="157"/>
  <c r="BB318" i="157"/>
  <c r="AX318" i="157"/>
  <c r="AT318" i="157"/>
  <c r="BH318" i="157"/>
  <c r="BD318" i="157"/>
  <c r="AZ318" i="157"/>
  <c r="AV318" i="157"/>
  <c r="AR318" i="157"/>
  <c r="CT229" i="157"/>
  <c r="CP229" i="157"/>
  <c r="CL229" i="157"/>
  <c r="CH229" i="157"/>
  <c r="CD229" i="157"/>
  <c r="CR229" i="157"/>
  <c r="CN229" i="157"/>
  <c r="CJ229" i="157"/>
  <c r="CB229" i="157"/>
  <c r="CU229" i="157" s="1"/>
  <c r="FL231" i="157"/>
  <c r="FH231" i="157"/>
  <c r="FD231" i="157"/>
  <c r="EV231" i="157"/>
  <c r="FN231" i="157"/>
  <c r="FJ231" i="157"/>
  <c r="FF231" i="157"/>
  <c r="FB231" i="157"/>
  <c r="EX231" i="157"/>
  <c r="BQ67" i="157"/>
  <c r="BP67" i="157"/>
  <c r="FL317" i="157"/>
  <c r="FH317" i="157"/>
  <c r="FD317" i="157"/>
  <c r="EZ317" i="157"/>
  <c r="EV317" i="157"/>
  <c r="FN317" i="157"/>
  <c r="FJ317" i="157"/>
  <c r="FF317" i="157"/>
  <c r="FB317" i="157"/>
  <c r="EX317" i="157"/>
  <c r="GD340" i="157"/>
  <c r="X340" i="157"/>
  <c r="GV340" i="157" s="1"/>
  <c r="T340" i="157"/>
  <c r="GR340" i="157" s="1"/>
  <c r="P340" i="157"/>
  <c r="GN340" i="157" s="1"/>
  <c r="L340" i="157"/>
  <c r="GJ340" i="157" s="1"/>
  <c r="H340" i="157"/>
  <c r="GF340" i="157" s="1"/>
  <c r="Z340" i="157"/>
  <c r="GX340" i="157" s="1"/>
  <c r="V340" i="157"/>
  <c r="GT340" i="157" s="1"/>
  <c r="R340" i="157"/>
  <c r="GP340" i="157" s="1"/>
  <c r="N340" i="157"/>
  <c r="GL340" i="157" s="1"/>
  <c r="J340" i="157"/>
  <c r="GH340" i="157" s="1"/>
  <c r="BJ343" i="157"/>
  <c r="BF343" i="157"/>
  <c r="BB343" i="157"/>
  <c r="AX343" i="157"/>
  <c r="AT343" i="157"/>
  <c r="BH343" i="157"/>
  <c r="BD343" i="157"/>
  <c r="AZ343" i="157"/>
  <c r="AV343" i="157"/>
  <c r="AR343" i="157"/>
  <c r="GD351" i="157"/>
  <c r="X351" i="157"/>
  <c r="T351" i="157"/>
  <c r="P351" i="157"/>
  <c r="L351" i="157"/>
  <c r="H351" i="157"/>
  <c r="Z351" i="157"/>
  <c r="V351" i="157"/>
  <c r="R351" i="157"/>
  <c r="N351" i="157"/>
  <c r="J351" i="157"/>
  <c r="AF72" i="157"/>
  <c r="HD72" i="157" s="1"/>
  <c r="X330" i="157"/>
  <c r="T330" i="157"/>
  <c r="P330" i="157"/>
  <c r="L330" i="157"/>
  <c r="H330" i="157"/>
  <c r="Z330" i="157"/>
  <c r="V330" i="157"/>
  <c r="R330" i="157"/>
  <c r="N330" i="157"/>
  <c r="J330" i="157"/>
  <c r="BR65" i="157"/>
  <c r="BS65" i="157" s="1"/>
  <c r="CT381" i="157"/>
  <c r="CP381" i="157"/>
  <c r="CL381" i="157"/>
  <c r="CH381" i="157"/>
  <c r="CD381" i="157"/>
  <c r="CR381" i="157"/>
  <c r="CB381" i="157"/>
  <c r="CF381" i="157"/>
  <c r="CJ381" i="157"/>
  <c r="CN381" i="157"/>
  <c r="FN294" i="157"/>
  <c r="FJ294" i="157"/>
  <c r="FF294" i="157"/>
  <c r="FB294" i="157"/>
  <c r="EX294" i="157"/>
  <c r="FL294" i="157"/>
  <c r="FH294" i="157"/>
  <c r="FD294" i="157"/>
  <c r="EZ294" i="157"/>
  <c r="EV294" i="157"/>
  <c r="BW357" i="157"/>
  <c r="BW387" i="157"/>
  <c r="BZ299" i="157"/>
  <c r="DH418" i="157"/>
  <c r="DI418" i="157" s="1"/>
  <c r="DJ418" i="157" s="1"/>
  <c r="DI330" i="157"/>
  <c r="DJ330" i="157" s="1"/>
  <c r="BX420" i="157"/>
  <c r="BY420" i="157" s="1"/>
  <c r="BY332" i="157"/>
  <c r="BZ332" i="157" s="1"/>
  <c r="D423" i="157"/>
  <c r="E423" i="157" s="1"/>
  <c r="E335" i="157"/>
  <c r="Z427" i="157"/>
  <c r="V427" i="157"/>
  <c r="R427" i="157"/>
  <c r="N427" i="157"/>
  <c r="J427" i="157"/>
  <c r="X427" i="157"/>
  <c r="P427" i="157"/>
  <c r="H427" i="157"/>
  <c r="L427" i="157"/>
  <c r="T427" i="157"/>
  <c r="EB429" i="157"/>
  <c r="DX429" i="157"/>
  <c r="DT429" i="157"/>
  <c r="DP429" i="157"/>
  <c r="DL429" i="157"/>
  <c r="ED429" i="157"/>
  <c r="DV429" i="157"/>
  <c r="DN429" i="157"/>
  <c r="DR429" i="157"/>
  <c r="DZ429" i="157"/>
  <c r="EB435" i="157"/>
  <c r="DX435" i="157"/>
  <c r="DT435" i="157"/>
  <c r="DP435" i="157"/>
  <c r="DL435" i="157"/>
  <c r="DZ435" i="157"/>
  <c r="DR435" i="157"/>
  <c r="ED435" i="157"/>
  <c r="DN435" i="157"/>
  <c r="DV435" i="157"/>
  <c r="CT439" i="157"/>
  <c r="CP439" i="157"/>
  <c r="CL439" i="157"/>
  <c r="CH439" i="157"/>
  <c r="CD439" i="157"/>
  <c r="CN439" i="157"/>
  <c r="CF439" i="157"/>
  <c r="CR439" i="157"/>
  <c r="CB439" i="157"/>
  <c r="CJ439" i="157"/>
  <c r="FN441" i="157"/>
  <c r="FJ441" i="157"/>
  <c r="FF441" i="157"/>
  <c r="FB441" i="157"/>
  <c r="EX441" i="157"/>
  <c r="FL441" i="157"/>
  <c r="FD441" i="157"/>
  <c r="EV441" i="157"/>
  <c r="EZ441" i="157"/>
  <c r="FH441" i="157"/>
  <c r="AM423" i="157"/>
  <c r="AM459" i="157" s="1"/>
  <c r="BO335" i="157"/>
  <c r="BO355" i="157" s="1"/>
  <c r="AP335" i="157"/>
  <c r="BH229" i="157"/>
  <c r="BD229" i="157"/>
  <c r="AZ229" i="157"/>
  <c r="AR229" i="157"/>
  <c r="BJ229" i="157"/>
  <c r="BF229" i="157"/>
  <c r="BB229" i="157"/>
  <c r="AX229" i="157"/>
  <c r="AT229" i="157"/>
  <c r="CT230" i="157"/>
  <c r="CP230" i="157"/>
  <c r="CL230" i="157"/>
  <c r="CH230" i="157"/>
  <c r="CD230" i="157"/>
  <c r="CR230" i="157"/>
  <c r="CN230" i="157"/>
  <c r="CJ230" i="157"/>
  <c r="CB230" i="157"/>
  <c r="FT60" i="157"/>
  <c r="FU60" i="157" s="1"/>
  <c r="EJ71" i="157"/>
  <c r="EK71" i="157" s="1"/>
  <c r="AA221" i="157"/>
  <c r="AB221" i="157" s="1"/>
  <c r="AD221" i="157" s="1"/>
  <c r="AG221" i="157" s="1"/>
  <c r="GD338" i="157"/>
  <c r="X338" i="157"/>
  <c r="GV338" i="157" s="1"/>
  <c r="T338" i="157"/>
  <c r="GR338" i="157" s="1"/>
  <c r="P338" i="157"/>
  <c r="GN338" i="157" s="1"/>
  <c r="L338" i="157"/>
  <c r="GJ338" i="157" s="1"/>
  <c r="H338" i="157"/>
  <c r="GF338" i="157" s="1"/>
  <c r="Z338" i="157"/>
  <c r="GX338" i="157" s="1"/>
  <c r="V338" i="157"/>
  <c r="GT338" i="157" s="1"/>
  <c r="R338" i="157"/>
  <c r="GP338" i="157" s="1"/>
  <c r="N338" i="157"/>
  <c r="GL338" i="157" s="1"/>
  <c r="J338" i="157"/>
  <c r="GH338" i="157" s="1"/>
  <c r="GD345" i="157"/>
  <c r="Z345" i="157"/>
  <c r="V345" i="157"/>
  <c r="R345" i="157"/>
  <c r="N345" i="157"/>
  <c r="J345" i="157"/>
  <c r="X345" i="157"/>
  <c r="T345" i="157"/>
  <c r="P345" i="157"/>
  <c r="L345" i="157"/>
  <c r="H345" i="157"/>
  <c r="CY433" i="157"/>
  <c r="BZ433" i="157"/>
  <c r="FN345" i="157"/>
  <c r="FJ345" i="157"/>
  <c r="FF345" i="157"/>
  <c r="FB345" i="157"/>
  <c r="EX345" i="157"/>
  <c r="FL345" i="157"/>
  <c r="FH345" i="157"/>
  <c r="FD345" i="157"/>
  <c r="EZ345" i="157"/>
  <c r="EV345" i="157"/>
  <c r="BH434" i="157"/>
  <c r="BD434" i="157"/>
  <c r="AZ434" i="157"/>
  <c r="AV434" i="157"/>
  <c r="AR434" i="157"/>
  <c r="BJ434" i="157"/>
  <c r="BB434" i="157"/>
  <c r="AT434" i="157"/>
  <c r="BF434" i="157"/>
  <c r="AX434" i="157"/>
  <c r="CR438" i="157"/>
  <c r="CN438" i="157"/>
  <c r="CJ438" i="157"/>
  <c r="CF438" i="157"/>
  <c r="CB438" i="157"/>
  <c r="CP438" i="157"/>
  <c r="CH438" i="157"/>
  <c r="CT438" i="157"/>
  <c r="CD438" i="157"/>
  <c r="CL438" i="157"/>
  <c r="Z441" i="157"/>
  <c r="V441" i="157"/>
  <c r="R441" i="157"/>
  <c r="N441" i="157"/>
  <c r="J441" i="157"/>
  <c r="T441" i="157"/>
  <c r="L441" i="157"/>
  <c r="X441" i="157"/>
  <c r="H441" i="157"/>
  <c r="P441" i="157"/>
  <c r="CT429" i="157"/>
  <c r="CP429" i="157"/>
  <c r="CL429" i="157"/>
  <c r="CH429" i="157"/>
  <c r="CD429" i="157"/>
  <c r="CR429" i="157"/>
  <c r="CJ429" i="157"/>
  <c r="CB429" i="157"/>
  <c r="CF429" i="157"/>
  <c r="CN429" i="157"/>
  <c r="FL342" i="157"/>
  <c r="FH342" i="157"/>
  <c r="FD342" i="157"/>
  <c r="EZ342" i="157"/>
  <c r="EV342" i="157"/>
  <c r="FO342" i="157" s="1"/>
  <c r="FN342" i="157"/>
  <c r="FJ342" i="157"/>
  <c r="FF342" i="157"/>
  <c r="FB342" i="157"/>
  <c r="EX342" i="157"/>
  <c r="AE432" i="157"/>
  <c r="F432" i="157"/>
  <c r="CR344" i="157"/>
  <c r="CN344" i="157"/>
  <c r="CJ344" i="157"/>
  <c r="CF344" i="157"/>
  <c r="CB344" i="157"/>
  <c r="CT344" i="157"/>
  <c r="CP344" i="157"/>
  <c r="CL344" i="157"/>
  <c r="CH344" i="157"/>
  <c r="CD344" i="157"/>
  <c r="FS432" i="157"/>
  <c r="ET432" i="157"/>
  <c r="Z438" i="157"/>
  <c r="V438" i="157"/>
  <c r="R438" i="157"/>
  <c r="N438" i="157"/>
  <c r="J438" i="157"/>
  <c r="T438" i="157"/>
  <c r="L438" i="157"/>
  <c r="GD438" i="157"/>
  <c r="X438" i="157"/>
  <c r="H438" i="157"/>
  <c r="P438" i="157"/>
  <c r="GD354" i="157"/>
  <c r="X354" i="157"/>
  <c r="T354" i="157"/>
  <c r="P354" i="157"/>
  <c r="L354" i="157"/>
  <c r="H354" i="157"/>
  <c r="Z354" i="157"/>
  <c r="V354" i="157"/>
  <c r="R354" i="157"/>
  <c r="N354" i="157"/>
  <c r="J354" i="157"/>
  <c r="ED351" i="157"/>
  <c r="DZ351" i="157"/>
  <c r="DV351" i="157"/>
  <c r="DR351" i="157"/>
  <c r="DN351" i="157"/>
  <c r="EB351" i="157"/>
  <c r="DX351" i="157"/>
  <c r="DT351" i="157"/>
  <c r="DP351" i="157"/>
  <c r="DL351" i="157"/>
  <c r="CR337" i="157"/>
  <c r="CN337" i="157"/>
  <c r="CJ337" i="157"/>
  <c r="CF337" i="157"/>
  <c r="CB337" i="157"/>
  <c r="CT337" i="157"/>
  <c r="CP337" i="157"/>
  <c r="CL337" i="157"/>
  <c r="CH337" i="157"/>
  <c r="CD337" i="157"/>
  <c r="FL442" i="157"/>
  <c r="FH442" i="157"/>
  <c r="FD442" i="157"/>
  <c r="EZ442" i="157"/>
  <c r="EV442" i="157"/>
  <c r="FN442" i="157"/>
  <c r="FF442" i="157"/>
  <c r="EX442" i="157"/>
  <c r="FJ442" i="157"/>
  <c r="FB442" i="157"/>
  <c r="EI436" i="157"/>
  <c r="DJ436" i="157"/>
  <c r="CR349" i="157"/>
  <c r="CN349" i="157"/>
  <c r="CJ349" i="157"/>
  <c r="CF349" i="157"/>
  <c r="CB349" i="157"/>
  <c r="CT349" i="157"/>
  <c r="CP349" i="157"/>
  <c r="CL349" i="157"/>
  <c r="CH349" i="157"/>
  <c r="CD349" i="157"/>
  <c r="BJ352" i="157"/>
  <c r="BF352" i="157"/>
  <c r="BB352" i="157"/>
  <c r="AX352" i="157"/>
  <c r="AT352" i="157"/>
  <c r="BH352" i="157"/>
  <c r="BD352" i="157"/>
  <c r="AZ352" i="157"/>
  <c r="AV352" i="157"/>
  <c r="AR352" i="157"/>
  <c r="CU119" i="157"/>
  <c r="CV119" i="157" s="1"/>
  <c r="CX119" i="157" s="1"/>
  <c r="DA119" i="157" s="1"/>
  <c r="AA101" i="157"/>
  <c r="FO199" i="157"/>
  <c r="FP199" i="157" s="1"/>
  <c r="FR199" i="157" s="1"/>
  <c r="FU199" i="157" s="1"/>
  <c r="EE199" i="157"/>
  <c r="EF199" i="157" s="1"/>
  <c r="EH199" i="157" s="1"/>
  <c r="EK199" i="157" s="1"/>
  <c r="CF166" i="157"/>
  <c r="AA80" i="157"/>
  <c r="EE124" i="157"/>
  <c r="EF124" i="157" s="1"/>
  <c r="EH124" i="157" s="1"/>
  <c r="EK124" i="157" s="1"/>
  <c r="FO78" i="157"/>
  <c r="BK104" i="157"/>
  <c r="BL104" i="157" s="1"/>
  <c r="BN104" i="157" s="1"/>
  <c r="BQ104" i="157" s="1"/>
  <c r="EE137" i="157"/>
  <c r="EF137" i="157" s="1"/>
  <c r="EH137" i="157" s="1"/>
  <c r="EK137" i="157" s="1"/>
  <c r="EE195" i="157"/>
  <c r="EF195" i="157" s="1"/>
  <c r="EH195" i="157" s="1"/>
  <c r="EK195" i="157" s="1"/>
  <c r="CU238" i="157"/>
  <c r="CV238" i="157" s="1"/>
  <c r="CX238" i="157" s="1"/>
  <c r="DA238" i="157" s="1"/>
  <c r="AA197" i="157"/>
  <c r="AA199" i="157"/>
  <c r="AA201" i="157"/>
  <c r="AB201" i="157" s="1"/>
  <c r="AD201" i="157" s="1"/>
  <c r="AG201" i="157" s="1"/>
  <c r="AA211" i="157"/>
  <c r="AB211" i="157" s="1"/>
  <c r="AD211" i="157" s="1"/>
  <c r="AG211" i="157" s="1"/>
  <c r="EE212" i="157"/>
  <c r="EF212" i="157" s="1"/>
  <c r="EH212" i="157" s="1"/>
  <c r="EK212" i="157" s="1"/>
  <c r="FO132" i="157"/>
  <c r="FP132" i="157" s="1"/>
  <c r="FR132" i="157" s="1"/>
  <c r="FU132" i="157" s="1"/>
  <c r="FO134" i="157"/>
  <c r="FP134" i="157" s="1"/>
  <c r="FR134" i="157" s="1"/>
  <c r="FU134" i="157" s="1"/>
  <c r="AA141" i="157"/>
  <c r="AB141" i="157" s="1"/>
  <c r="AD141" i="157" s="1"/>
  <c r="AG141" i="157" s="1"/>
  <c r="CU138" i="157"/>
  <c r="CV138" i="157" s="1"/>
  <c r="CX138" i="157" s="1"/>
  <c r="DA138" i="157" s="1"/>
  <c r="CU143" i="157"/>
  <c r="CV143" i="157" s="1"/>
  <c r="CX143" i="157" s="1"/>
  <c r="DA143" i="157" s="1"/>
  <c r="AA145" i="157"/>
  <c r="CP166" i="157"/>
  <c r="FJ166" i="157"/>
  <c r="GY55" i="157"/>
  <c r="GZ55" i="157" s="1"/>
  <c r="HB55" i="157" s="1"/>
  <c r="HE55" i="157" s="1"/>
  <c r="CB100" i="157"/>
  <c r="AR105" i="157"/>
  <c r="BK105" i="157" s="1"/>
  <c r="CJ166" i="157"/>
  <c r="BK226" i="157"/>
  <c r="AR114" i="157"/>
  <c r="GF114" i="157" s="1"/>
  <c r="CB131" i="157"/>
  <c r="CU131" i="157" s="1"/>
  <c r="GJ135" i="157"/>
  <c r="AR189" i="157"/>
  <c r="BK189" i="157" s="1"/>
  <c r="CB198" i="157"/>
  <c r="CU198" i="157" s="1"/>
  <c r="ET393" i="157"/>
  <c r="GY58" i="157"/>
  <c r="GZ58" i="157" s="1"/>
  <c r="HB58" i="157" s="1"/>
  <c r="EX166" i="157"/>
  <c r="EE80" i="157"/>
  <c r="GL140" i="157"/>
  <c r="GF140" i="157"/>
  <c r="GV140" i="157"/>
  <c r="EE147" i="157"/>
  <c r="EF147" i="157" s="1"/>
  <c r="EH147" i="157" s="1"/>
  <c r="EK147" i="157" s="1"/>
  <c r="DL105" i="157"/>
  <c r="EE105" i="157" s="1"/>
  <c r="H110" i="157"/>
  <c r="AA110" i="157" s="1"/>
  <c r="BK209" i="157"/>
  <c r="BL209" i="157" s="1"/>
  <c r="BN209" i="157" s="1"/>
  <c r="BQ209" i="157" s="1"/>
  <c r="H99" i="157"/>
  <c r="EV101" i="157"/>
  <c r="FO101" i="157" s="1"/>
  <c r="GP103" i="157"/>
  <c r="EV109" i="157"/>
  <c r="H119" i="157"/>
  <c r="CB125" i="157"/>
  <c r="CB126" i="157"/>
  <c r="AR129" i="157"/>
  <c r="GF129" i="157" s="1"/>
  <c r="GJ138" i="157"/>
  <c r="GP138" i="157"/>
  <c r="AP382" i="157"/>
  <c r="AP389" i="157"/>
  <c r="EV197" i="157"/>
  <c r="GH199" i="157"/>
  <c r="GX199" i="157"/>
  <c r="EV201" i="157"/>
  <c r="FO201" i="157" s="1"/>
  <c r="EE102" i="157"/>
  <c r="EF102" i="157" s="1"/>
  <c r="EH102" i="157" s="1"/>
  <c r="EK102" i="157" s="1"/>
  <c r="AA114" i="157"/>
  <c r="CB132" i="157"/>
  <c r="CU132" i="157" s="1"/>
  <c r="BZ402" i="157"/>
  <c r="GN223" i="157"/>
  <c r="GF217" i="157"/>
  <c r="FP219" i="157"/>
  <c r="FR219" i="157" s="1"/>
  <c r="FU219" i="157" s="1"/>
  <c r="EV143" i="157"/>
  <c r="EV145" i="157"/>
  <c r="FO145" i="157" s="1"/>
  <c r="FO157" i="157"/>
  <c r="FP157" i="157" s="1"/>
  <c r="FR157" i="157" s="1"/>
  <c r="GV111" i="157"/>
  <c r="CB112" i="157"/>
  <c r="CU112" i="157" s="1"/>
  <c r="CB189" i="157"/>
  <c r="CB190" i="157"/>
  <c r="H191" i="157"/>
  <c r="AA191" i="157" s="1"/>
  <c r="EV205" i="157"/>
  <c r="DL211" i="157"/>
  <c r="CB150" i="157"/>
  <c r="GR155" i="157"/>
  <c r="GX155" i="157"/>
  <c r="AA209" i="157"/>
  <c r="EE203" i="157"/>
  <c r="EF203" i="157" s="1"/>
  <c r="EH203" i="157" s="1"/>
  <c r="EK203" i="157" s="1"/>
  <c r="BK210" i="157"/>
  <c r="BL210" i="157" s="1"/>
  <c r="BN210" i="157" s="1"/>
  <c r="BQ210" i="157" s="1"/>
  <c r="EV120" i="157"/>
  <c r="EE136" i="157"/>
  <c r="EF136" i="157" s="1"/>
  <c r="EH136" i="157" s="1"/>
  <c r="EK136" i="157" s="1"/>
  <c r="BZ391" i="157"/>
  <c r="DL206" i="157"/>
  <c r="CB185" i="157"/>
  <c r="CU185" i="157" s="1"/>
  <c r="BZ379" i="157"/>
  <c r="EV211" i="157"/>
  <c r="F411" i="157"/>
  <c r="GH224" i="157"/>
  <c r="H112" i="157"/>
  <c r="AA112" i="157" s="1"/>
  <c r="GV112" i="157"/>
  <c r="DL126" i="157"/>
  <c r="EE126" i="157" s="1"/>
  <c r="F381" i="157"/>
  <c r="H196" i="157"/>
  <c r="DL200" i="157"/>
  <c r="ET398" i="157"/>
  <c r="GX215" i="157"/>
  <c r="F414" i="157"/>
  <c r="AR223" i="157"/>
  <c r="AR224" i="157"/>
  <c r="BK224" i="157" s="1"/>
  <c r="CV141" i="157"/>
  <c r="CX141" i="157" s="1"/>
  <c r="DA141" i="157" s="1"/>
  <c r="H151" i="157"/>
  <c r="EV151" i="157"/>
  <c r="H159" i="157"/>
  <c r="DJ388" i="157"/>
  <c r="GH198" i="157"/>
  <c r="GX198" i="157"/>
  <c r="AR207" i="157"/>
  <c r="DL221" i="157"/>
  <c r="EE221" i="157" s="1"/>
  <c r="EQ254" i="157"/>
  <c r="BZ378" i="157"/>
  <c r="DJ385" i="157"/>
  <c r="DJ406" i="157"/>
  <c r="GH105" i="157"/>
  <c r="AR109" i="157"/>
  <c r="BK109" i="157" s="1"/>
  <c r="GN137" i="157"/>
  <c r="CB187" i="157"/>
  <c r="CU187" i="157" s="1"/>
  <c r="EV190" i="157"/>
  <c r="CB191" i="157"/>
  <c r="CU191" i="157" s="1"/>
  <c r="H192" i="157"/>
  <c r="AA192" i="157" s="1"/>
  <c r="GV192" i="157"/>
  <c r="DJ391" i="157"/>
  <c r="EV207" i="157"/>
  <c r="FO207" i="157" s="1"/>
  <c r="GP212" i="157"/>
  <c r="H150" i="157"/>
  <c r="GY41" i="157"/>
  <c r="GZ41" i="157" s="1"/>
  <c r="HB41" i="157" s="1"/>
  <c r="HE41" i="157" s="1"/>
  <c r="H120" i="157"/>
  <c r="DJ381" i="157"/>
  <c r="AR195" i="157"/>
  <c r="F390" i="157"/>
  <c r="DL207" i="157"/>
  <c r="EE207" i="157" s="1"/>
  <c r="DJ401" i="157"/>
  <c r="GD401" i="157" s="1"/>
  <c r="BZ410" i="157"/>
  <c r="CU219" i="157"/>
  <c r="CV219" i="157" s="1"/>
  <c r="CX219" i="157" s="1"/>
  <c r="DA219" i="157" s="1"/>
  <c r="F417" i="157"/>
  <c r="DN166" i="157"/>
  <c r="ED166" i="157"/>
  <c r="GV114" i="157"/>
  <c r="AA136" i="157"/>
  <c r="GY136" i="157" s="1"/>
  <c r="GZ136" i="157" s="1"/>
  <c r="HB136" i="157" s="1"/>
  <c r="HE136" i="157" s="1"/>
  <c r="BZ380" i="157"/>
  <c r="AP390" i="157"/>
  <c r="F405" i="157"/>
  <c r="GV221" i="157"/>
  <c r="ET414" i="157"/>
  <c r="EF141" i="157"/>
  <c r="EH141" i="157" s="1"/>
  <c r="EK141" i="157" s="1"/>
  <c r="BZ420" i="157"/>
  <c r="FS355" i="157"/>
  <c r="AR148" i="157"/>
  <c r="H156" i="157"/>
  <c r="EV156" i="157"/>
  <c r="EV163" i="157"/>
  <c r="AA223" i="157"/>
  <c r="BK101" i="157"/>
  <c r="BL101" i="157" s="1"/>
  <c r="BN101" i="157" s="1"/>
  <c r="BQ101" i="157" s="1"/>
  <c r="AA127" i="157"/>
  <c r="AB127" i="157" s="1"/>
  <c r="AD127" i="157" s="1"/>
  <c r="AG127" i="157" s="1"/>
  <c r="EE163" i="157"/>
  <c r="EF163" i="157" s="1"/>
  <c r="EH163" i="157" s="1"/>
  <c r="EK163" i="157" s="1"/>
  <c r="AP442" i="157"/>
  <c r="EV243" i="157"/>
  <c r="DL246" i="157"/>
  <c r="EE246" i="157" s="1"/>
  <c r="AA239" i="157"/>
  <c r="FO239" i="157"/>
  <c r="FP239" i="157" s="1"/>
  <c r="FR239" i="157" s="1"/>
  <c r="EE247" i="157"/>
  <c r="EF247" i="157" s="1"/>
  <c r="EH247" i="157" s="1"/>
  <c r="EK247" i="157" s="1"/>
  <c r="AT144" i="157"/>
  <c r="BK144" i="157" s="1"/>
  <c r="GY73" i="157"/>
  <c r="GZ73" i="157" s="1"/>
  <c r="HB73" i="157" s="1"/>
  <c r="AR161" i="157"/>
  <c r="BK161" i="157" s="1"/>
  <c r="EV232" i="157"/>
  <c r="AP441" i="157"/>
  <c r="DL235" i="157"/>
  <c r="H237" i="157"/>
  <c r="AA237" i="157" s="1"/>
  <c r="EV234" i="157"/>
  <c r="FO234" i="157" s="1"/>
  <c r="CB235" i="157"/>
  <c r="CU235" i="157" s="1"/>
  <c r="AR245" i="157"/>
  <c r="AA217" i="157"/>
  <c r="AB217" i="157" s="1"/>
  <c r="AD217" i="157" s="1"/>
  <c r="AG217" i="157" s="1"/>
  <c r="FO113" i="157"/>
  <c r="FP113" i="157" s="1"/>
  <c r="FR113" i="157" s="1"/>
  <c r="FU113" i="157" s="1"/>
  <c r="FO127" i="157"/>
  <c r="FP127" i="157" s="1"/>
  <c r="FR127" i="157" s="1"/>
  <c r="FU127" i="157" s="1"/>
  <c r="FO195" i="157"/>
  <c r="FP195" i="157" s="1"/>
  <c r="FR195" i="157" s="1"/>
  <c r="FU195" i="157" s="1"/>
  <c r="CB155" i="157"/>
  <c r="AP437" i="157"/>
  <c r="AR249" i="157"/>
  <c r="DJ428" i="157"/>
  <c r="EV238" i="157"/>
  <c r="ET434" i="157"/>
  <c r="CB245" i="157"/>
  <c r="CB247" i="157"/>
  <c r="CU247" i="157" s="1"/>
  <c r="CU212" i="157"/>
  <c r="CV212" i="157" s="1"/>
  <c r="CX212" i="157" s="1"/>
  <c r="DA212" i="157" s="1"/>
  <c r="DL160" i="157"/>
  <c r="EE160" i="157" s="1"/>
  <c r="EV237" i="157"/>
  <c r="ET431" i="157"/>
  <c r="GX241" i="157"/>
  <c r="GH149" i="157"/>
  <c r="GX149" i="157"/>
  <c r="AA154" i="157"/>
  <c r="AR163" i="157"/>
  <c r="BK163" i="157" s="1"/>
  <c r="H233" i="157"/>
  <c r="AA233" i="157" s="1"/>
  <c r="GH235" i="157"/>
  <c r="GX235" i="157"/>
  <c r="GX247" i="157"/>
  <c r="AA245" i="157"/>
  <c r="CB244" i="157"/>
  <c r="P166" i="157"/>
  <c r="GN108" i="157"/>
  <c r="GN166" i="157" s="1"/>
  <c r="J166" i="157"/>
  <c r="GH108" i="157"/>
  <c r="HB22" i="157"/>
  <c r="FV19" i="157"/>
  <c r="FW19" i="157" s="1"/>
  <c r="GY36" i="157"/>
  <c r="GZ36" i="157" s="1"/>
  <c r="HB36" i="157" s="1"/>
  <c r="HE36" i="157" s="1"/>
  <c r="AB36" i="157"/>
  <c r="AD36" i="157" s="1"/>
  <c r="AG36" i="157" s="1"/>
  <c r="DB26" i="157"/>
  <c r="DC26" i="157" s="1"/>
  <c r="FV45" i="157"/>
  <c r="FW45" i="157" s="1"/>
  <c r="GY14" i="157"/>
  <c r="GZ14" i="157" s="1"/>
  <c r="HB14" i="157" s="1"/>
  <c r="HE14" i="157" s="1"/>
  <c r="AB14" i="157"/>
  <c r="AD14" i="157" s="1"/>
  <c r="AG14" i="157" s="1"/>
  <c r="EL27" i="157"/>
  <c r="EM27" i="157" s="1"/>
  <c r="BR35" i="157"/>
  <c r="BS35" i="157" s="1"/>
  <c r="EL25" i="157"/>
  <c r="EM25" i="157"/>
  <c r="H108" i="157"/>
  <c r="Z166" i="157"/>
  <c r="GX108" i="157"/>
  <c r="BR70" i="157"/>
  <c r="BS70" i="157" s="1"/>
  <c r="DB57" i="157"/>
  <c r="DC57" i="157"/>
  <c r="BR15" i="157"/>
  <c r="BS15" i="157" s="1"/>
  <c r="FV20" i="157"/>
  <c r="FW20" i="157" s="1"/>
  <c r="DB64" i="157"/>
  <c r="DC64" i="157" s="1"/>
  <c r="FV77" i="157"/>
  <c r="FW77" i="157" s="1"/>
  <c r="EJ68" i="157"/>
  <c r="EK68" i="157" s="1"/>
  <c r="GY33" i="157"/>
  <c r="GZ33" i="157" s="1"/>
  <c r="HB33" i="157" s="1"/>
  <c r="HE33" i="157" s="1"/>
  <c r="AB33" i="157"/>
  <c r="AD33" i="157" s="1"/>
  <c r="AG33" i="157" s="1"/>
  <c r="FP78" i="157"/>
  <c r="FR12" i="157"/>
  <c r="BR18" i="157"/>
  <c r="BS18" i="157" s="1"/>
  <c r="BR41" i="157"/>
  <c r="BS41" i="157" s="1"/>
  <c r="DB66" i="157"/>
  <c r="DC66" i="157" s="1"/>
  <c r="GY70" i="157"/>
  <c r="GZ70" i="157" s="1"/>
  <c r="HB70" i="157" s="1"/>
  <c r="HE70" i="157" s="1"/>
  <c r="AB70" i="157"/>
  <c r="AD70" i="157" s="1"/>
  <c r="AG70" i="157" s="1"/>
  <c r="BR49" i="157"/>
  <c r="BS49" i="157" s="1"/>
  <c r="EL42" i="157"/>
  <c r="EM42" i="157" s="1"/>
  <c r="EL55" i="157"/>
  <c r="EM55" i="157" s="1"/>
  <c r="FV46" i="157"/>
  <c r="FW46" i="157" s="1"/>
  <c r="EL70" i="157"/>
  <c r="EM70" i="157" s="1"/>
  <c r="EL17" i="157"/>
  <c r="EM17" i="157" s="1"/>
  <c r="DB38" i="157"/>
  <c r="DC38" i="157" s="1"/>
  <c r="AH55" i="157"/>
  <c r="AI55" i="157" s="1"/>
  <c r="AP253" i="157"/>
  <c r="AP250" i="157"/>
  <c r="BH184" i="157"/>
  <c r="BD184" i="157"/>
  <c r="AZ184" i="157"/>
  <c r="AR184" i="157"/>
  <c r="BJ184" i="157"/>
  <c r="BF184" i="157"/>
  <c r="BB184" i="157"/>
  <c r="AX184" i="157"/>
  <c r="AT184" i="157"/>
  <c r="AM355" i="157"/>
  <c r="AM377" i="157"/>
  <c r="AP289" i="157"/>
  <c r="Z385" i="157"/>
  <c r="V385" i="157"/>
  <c r="R385" i="157"/>
  <c r="N385" i="157"/>
  <c r="J385" i="157"/>
  <c r="T385" i="157"/>
  <c r="X385" i="157"/>
  <c r="H385" i="157"/>
  <c r="GD385" i="157"/>
  <c r="L385" i="157"/>
  <c r="P385" i="157"/>
  <c r="GD408" i="157"/>
  <c r="X408" i="157"/>
  <c r="T408" i="157"/>
  <c r="P408" i="157"/>
  <c r="L408" i="157"/>
  <c r="H408" i="157"/>
  <c r="V408" i="157"/>
  <c r="R408" i="157"/>
  <c r="N408" i="157"/>
  <c r="Z408" i="157"/>
  <c r="J408" i="157"/>
  <c r="AA408" i="157" s="1"/>
  <c r="BJ411" i="157"/>
  <c r="BF411" i="157"/>
  <c r="BB411" i="157"/>
  <c r="AX411" i="157"/>
  <c r="AT411" i="157"/>
  <c r="BH411" i="157"/>
  <c r="AR411" i="157"/>
  <c r="AZ411" i="157"/>
  <c r="AV411" i="157"/>
  <c r="BD411" i="157"/>
  <c r="GY25" i="157"/>
  <c r="GZ25" i="157" s="1"/>
  <c r="HB25" i="157" s="1"/>
  <c r="HE25" i="157" s="1"/>
  <c r="AB25" i="157"/>
  <c r="AD25" i="157" s="1"/>
  <c r="AG25" i="157" s="1"/>
  <c r="EL40" i="157"/>
  <c r="EM40" i="157"/>
  <c r="EJ59" i="157"/>
  <c r="EK59" i="157" s="1"/>
  <c r="DB70" i="157"/>
  <c r="DC70" i="157" s="1"/>
  <c r="BR17" i="157"/>
  <c r="BS17" i="157" s="1"/>
  <c r="EL37" i="157"/>
  <c r="EM37" i="157" s="1"/>
  <c r="GA250" i="157"/>
  <c r="GA289" i="157"/>
  <c r="GA253" i="157"/>
  <c r="EB290" i="157"/>
  <c r="DX290" i="157"/>
  <c r="DT290" i="157"/>
  <c r="DP290" i="157"/>
  <c r="DL290" i="157"/>
  <c r="ED290" i="157"/>
  <c r="DZ290" i="157"/>
  <c r="DV290" i="157"/>
  <c r="DR290" i="157"/>
  <c r="DN290" i="157"/>
  <c r="CT297" i="157"/>
  <c r="CP297" i="157"/>
  <c r="CL297" i="157"/>
  <c r="CH297" i="157"/>
  <c r="CD297" i="157"/>
  <c r="CR297" i="157"/>
  <c r="CN297" i="157"/>
  <c r="CJ297" i="157"/>
  <c r="CF297" i="157"/>
  <c r="CB297" i="157"/>
  <c r="CT301" i="157"/>
  <c r="CP301" i="157"/>
  <c r="CL301" i="157"/>
  <c r="CH301" i="157"/>
  <c r="CD301" i="157"/>
  <c r="CN301" i="157"/>
  <c r="CR301" i="157"/>
  <c r="CB301" i="157"/>
  <c r="CF301" i="157"/>
  <c r="CJ301" i="157"/>
  <c r="GD308" i="157"/>
  <c r="X308" i="157"/>
  <c r="GV308" i="157" s="1"/>
  <c r="T308" i="157"/>
  <c r="GR308" i="157" s="1"/>
  <c r="P308" i="157"/>
  <c r="GN308" i="157" s="1"/>
  <c r="L308" i="157"/>
  <c r="GJ308" i="157" s="1"/>
  <c r="H308" i="157"/>
  <c r="GF308" i="157" s="1"/>
  <c r="Z308" i="157"/>
  <c r="GX308" i="157" s="1"/>
  <c r="V308" i="157"/>
  <c r="GT308" i="157" s="1"/>
  <c r="R308" i="157"/>
  <c r="GP308" i="157" s="1"/>
  <c r="N308" i="157"/>
  <c r="GL308" i="157" s="1"/>
  <c r="J308" i="157"/>
  <c r="GH308" i="157" s="1"/>
  <c r="BZ396" i="157"/>
  <c r="GD396" i="157" s="1"/>
  <c r="GD407" i="157"/>
  <c r="X407" i="157"/>
  <c r="T407" i="157"/>
  <c r="P407" i="157"/>
  <c r="L407" i="157"/>
  <c r="H407" i="157"/>
  <c r="R407" i="157"/>
  <c r="N407" i="157"/>
  <c r="Z407" i="157"/>
  <c r="J407" i="157"/>
  <c r="V407" i="157"/>
  <c r="ED409" i="157"/>
  <c r="DZ409" i="157"/>
  <c r="DV409" i="157"/>
  <c r="DR409" i="157"/>
  <c r="DN409" i="157"/>
  <c r="DT409" i="157"/>
  <c r="DP409" i="157"/>
  <c r="DL409" i="157"/>
  <c r="DX409" i="157"/>
  <c r="EB409" i="157"/>
  <c r="ED417" i="157"/>
  <c r="DZ417" i="157"/>
  <c r="DV417" i="157"/>
  <c r="DR417" i="157"/>
  <c r="DN417" i="157"/>
  <c r="DX417" i="157"/>
  <c r="DL417" i="157"/>
  <c r="DP417" i="157"/>
  <c r="EB417" i="157"/>
  <c r="DT417" i="157"/>
  <c r="GB419" i="157"/>
  <c r="GC419" i="157" s="1"/>
  <c r="GC331" i="157"/>
  <c r="GF133" i="157"/>
  <c r="AA133" i="157"/>
  <c r="GF135" i="157"/>
  <c r="AA135" i="157"/>
  <c r="GY47" i="157"/>
  <c r="GZ47" i="157" s="1"/>
  <c r="HB47" i="157" s="1"/>
  <c r="HE47" i="157" s="1"/>
  <c r="AB47" i="157"/>
  <c r="AD47" i="157" s="1"/>
  <c r="AG47" i="157" s="1"/>
  <c r="EL45" i="157"/>
  <c r="EM45" i="157" s="1"/>
  <c r="EL77" i="157"/>
  <c r="EM77" i="157" s="1"/>
  <c r="CB108" i="157"/>
  <c r="CU108" i="157" s="1"/>
  <c r="EF80" i="157"/>
  <c r="EH22" i="157"/>
  <c r="DB40" i="157"/>
  <c r="DC40" i="157" s="1"/>
  <c r="DJ253" i="157"/>
  <c r="DJ250" i="157"/>
  <c r="EB184" i="157"/>
  <c r="DX184" i="157"/>
  <c r="DT184" i="157"/>
  <c r="DL184" i="157"/>
  <c r="ED184" i="157"/>
  <c r="DZ184" i="157"/>
  <c r="DV184" i="157"/>
  <c r="DR184" i="157"/>
  <c r="DN184" i="157"/>
  <c r="Z383" i="157"/>
  <c r="V383" i="157"/>
  <c r="R383" i="157"/>
  <c r="N383" i="157"/>
  <c r="J383" i="157"/>
  <c r="L383" i="157"/>
  <c r="P383" i="157"/>
  <c r="T383" i="157"/>
  <c r="X383" i="157"/>
  <c r="H383" i="157"/>
  <c r="FN385" i="157"/>
  <c r="FJ385" i="157"/>
  <c r="FF385" i="157"/>
  <c r="FB385" i="157"/>
  <c r="EX385" i="157"/>
  <c r="EZ385" i="157"/>
  <c r="FD385" i="157"/>
  <c r="FH385" i="157"/>
  <c r="FL385" i="157"/>
  <c r="EV385" i="157"/>
  <c r="FN396" i="157"/>
  <c r="FJ396" i="157"/>
  <c r="FF396" i="157"/>
  <c r="FB396" i="157"/>
  <c r="EX396" i="157"/>
  <c r="FL396" i="157"/>
  <c r="FH396" i="157"/>
  <c r="FD396" i="157"/>
  <c r="EZ396" i="157"/>
  <c r="EV396" i="157"/>
  <c r="BJ404" i="157"/>
  <c r="BF404" i="157"/>
  <c r="BB404" i="157"/>
  <c r="AX404" i="157"/>
  <c r="AT404" i="157"/>
  <c r="BD404" i="157"/>
  <c r="BH404" i="157"/>
  <c r="AR404" i="157"/>
  <c r="AV404" i="157"/>
  <c r="AZ404" i="157"/>
  <c r="GD406" i="157"/>
  <c r="X406" i="157"/>
  <c r="T406" i="157"/>
  <c r="P406" i="157"/>
  <c r="L406" i="157"/>
  <c r="H406" i="157"/>
  <c r="N406" i="157"/>
  <c r="Z406" i="157"/>
  <c r="J406" i="157"/>
  <c r="R406" i="157"/>
  <c r="V406" i="157"/>
  <c r="BJ330" i="157"/>
  <c r="BF330" i="157"/>
  <c r="BB330" i="157"/>
  <c r="AX330" i="157"/>
  <c r="AT330" i="157"/>
  <c r="BH330" i="157"/>
  <c r="BD330" i="157"/>
  <c r="AZ330" i="157"/>
  <c r="AV330" i="157"/>
  <c r="AR330" i="157"/>
  <c r="DB77" i="157"/>
  <c r="DC77" i="157"/>
  <c r="DB39" i="157"/>
  <c r="DC39" i="157" s="1"/>
  <c r="FV15" i="157"/>
  <c r="FW15" i="157" s="1"/>
  <c r="GY54" i="157"/>
  <c r="GZ54" i="157" s="1"/>
  <c r="HB54" i="157" s="1"/>
  <c r="HE54" i="157" s="1"/>
  <c r="AB54" i="157"/>
  <c r="AD54" i="157" s="1"/>
  <c r="AG54" i="157" s="1"/>
  <c r="EB291" i="157"/>
  <c r="DX291" i="157"/>
  <c r="DT291" i="157"/>
  <c r="DP291" i="157"/>
  <c r="DL291" i="157"/>
  <c r="ED291" i="157"/>
  <c r="DZ291" i="157"/>
  <c r="DV291" i="157"/>
  <c r="DR291" i="157"/>
  <c r="DN291" i="157"/>
  <c r="FN296" i="157"/>
  <c r="FJ296" i="157"/>
  <c r="FF296" i="157"/>
  <c r="FB296" i="157"/>
  <c r="EX296" i="157"/>
  <c r="FL296" i="157"/>
  <c r="FH296" i="157"/>
  <c r="FD296" i="157"/>
  <c r="EZ296" i="157"/>
  <c r="EV296" i="157"/>
  <c r="ED316" i="157"/>
  <c r="DZ316" i="157"/>
  <c r="DV316" i="157"/>
  <c r="DR316" i="157"/>
  <c r="DN316" i="157"/>
  <c r="EB316" i="157"/>
  <c r="DX316" i="157"/>
  <c r="DT316" i="157"/>
  <c r="DP316" i="157"/>
  <c r="DL316" i="157"/>
  <c r="FL319" i="157"/>
  <c r="FH319" i="157"/>
  <c r="FD319" i="157"/>
  <c r="EZ319" i="157"/>
  <c r="EV319" i="157"/>
  <c r="FN319" i="157"/>
  <c r="FJ319" i="157"/>
  <c r="FF319" i="157"/>
  <c r="FB319" i="157"/>
  <c r="EX319" i="157"/>
  <c r="GD226" i="157"/>
  <c r="X226" i="157"/>
  <c r="GV226" i="157" s="1"/>
  <c r="T226" i="157"/>
  <c r="GR226" i="157" s="1"/>
  <c r="P226" i="157"/>
  <c r="GN226" i="157" s="1"/>
  <c r="GJ226" i="157"/>
  <c r="H226" i="157"/>
  <c r="GF226" i="157" s="1"/>
  <c r="Z226" i="157"/>
  <c r="GX226" i="157" s="1"/>
  <c r="V226" i="157"/>
  <c r="GT226" i="157" s="1"/>
  <c r="R226" i="157"/>
  <c r="GP226" i="157" s="1"/>
  <c r="N226" i="157"/>
  <c r="GL226" i="157" s="1"/>
  <c r="J226" i="157"/>
  <c r="GH226" i="157" s="1"/>
  <c r="EQ419" i="157"/>
  <c r="ET419" i="157" s="1"/>
  <c r="ET331" i="157"/>
  <c r="D424" i="157"/>
  <c r="E424" i="157" s="1"/>
  <c r="F424" i="157" s="1"/>
  <c r="E336" i="157"/>
  <c r="F336" i="157" s="1"/>
  <c r="AA131" i="157"/>
  <c r="AA138" i="157"/>
  <c r="BW377" i="157"/>
  <c r="BW355" i="157"/>
  <c r="BZ289" i="157"/>
  <c r="FL322" i="157"/>
  <c r="FH322" i="157"/>
  <c r="FD322" i="157"/>
  <c r="EZ322" i="157"/>
  <c r="EV322" i="157"/>
  <c r="FN322" i="157"/>
  <c r="FJ322" i="157"/>
  <c r="FF322" i="157"/>
  <c r="FB322" i="157"/>
  <c r="EX322" i="157"/>
  <c r="CR329" i="157"/>
  <c r="CN329" i="157"/>
  <c r="CJ329" i="157"/>
  <c r="CF329" i="157"/>
  <c r="CB329" i="157"/>
  <c r="CT329" i="157"/>
  <c r="CP329" i="157"/>
  <c r="CL329" i="157"/>
  <c r="CH329" i="157"/>
  <c r="CD329" i="157"/>
  <c r="GY61" i="157"/>
  <c r="GZ61" i="157" s="1"/>
  <c r="HB61" i="157" s="1"/>
  <c r="HE61" i="157" s="1"/>
  <c r="AB61" i="157"/>
  <c r="AD61" i="157" s="1"/>
  <c r="AG61" i="157" s="1"/>
  <c r="FT71" i="157"/>
  <c r="FU71" i="157" s="1"/>
  <c r="Z382" i="157"/>
  <c r="V382" i="157"/>
  <c r="R382" i="157"/>
  <c r="N382" i="157"/>
  <c r="J382" i="157"/>
  <c r="P382" i="157"/>
  <c r="T382" i="157"/>
  <c r="X382" i="157"/>
  <c r="H382" i="157"/>
  <c r="GD382" i="157"/>
  <c r="L382" i="157"/>
  <c r="ET251" i="157"/>
  <c r="ET252" i="157" s="1"/>
  <c r="ET269" i="157"/>
  <c r="FL194" i="157"/>
  <c r="FH194" i="157"/>
  <c r="FD194" i="157"/>
  <c r="EV194" i="157"/>
  <c r="FN194" i="157"/>
  <c r="FJ194" i="157"/>
  <c r="FF194" i="157"/>
  <c r="FB194" i="157"/>
  <c r="EX194" i="157"/>
  <c r="ED392" i="157"/>
  <c r="DZ392" i="157"/>
  <c r="DV392" i="157"/>
  <c r="DR392" i="157"/>
  <c r="DN392" i="157"/>
  <c r="EB392" i="157"/>
  <c r="DX392" i="157"/>
  <c r="DT392" i="157"/>
  <c r="DP392" i="157"/>
  <c r="DL392" i="157"/>
  <c r="EB306" i="157"/>
  <c r="DX306" i="157"/>
  <c r="DT306" i="157"/>
  <c r="DP306" i="157"/>
  <c r="DL306" i="157"/>
  <c r="DV306" i="157"/>
  <c r="DZ306" i="157"/>
  <c r="ED306" i="157"/>
  <c r="DN306" i="157"/>
  <c r="DR306" i="157"/>
  <c r="CP398" i="157"/>
  <c r="CH398" i="157"/>
  <c r="CR398" i="157"/>
  <c r="CJ398" i="157"/>
  <c r="CB398" i="157"/>
  <c r="CT398" i="157"/>
  <c r="CL398" i="157"/>
  <c r="CD398" i="157"/>
  <c r="CN398" i="157"/>
  <c r="CF398" i="157"/>
  <c r="FL311" i="157"/>
  <c r="FH311" i="157"/>
  <c r="FD311" i="157"/>
  <c r="EZ311" i="157"/>
  <c r="EV311" i="157"/>
  <c r="FN311" i="157"/>
  <c r="FJ311" i="157"/>
  <c r="FF311" i="157"/>
  <c r="FB311" i="157"/>
  <c r="EX311" i="157"/>
  <c r="CR317" i="157"/>
  <c r="CN317" i="157"/>
  <c r="CJ317" i="157"/>
  <c r="CF317" i="157"/>
  <c r="CB317" i="157"/>
  <c r="CT317" i="157"/>
  <c r="CP317" i="157"/>
  <c r="CL317" i="157"/>
  <c r="CH317" i="157"/>
  <c r="CD317" i="157"/>
  <c r="AN420" i="157"/>
  <c r="AO420" i="157" s="1"/>
  <c r="AP420" i="157" s="1"/>
  <c r="AO332" i="157"/>
  <c r="AP332" i="157" s="1"/>
  <c r="GB422" i="157"/>
  <c r="GC422" i="157" s="1"/>
  <c r="GC334" i="157"/>
  <c r="ED425" i="157"/>
  <c r="DZ425" i="157"/>
  <c r="DV425" i="157"/>
  <c r="DR425" i="157"/>
  <c r="DN425" i="157"/>
  <c r="EB425" i="157"/>
  <c r="DT425" i="157"/>
  <c r="DL425" i="157"/>
  <c r="DX425" i="157"/>
  <c r="DP425" i="157"/>
  <c r="FN427" i="157"/>
  <c r="FJ427" i="157"/>
  <c r="FF427" i="157"/>
  <c r="FB427" i="157"/>
  <c r="EX427" i="157"/>
  <c r="FL427" i="157"/>
  <c r="FD427" i="157"/>
  <c r="EV427" i="157"/>
  <c r="EZ427" i="157"/>
  <c r="FH427" i="157"/>
  <c r="EB434" i="157"/>
  <c r="DX434" i="157"/>
  <c r="DT434" i="157"/>
  <c r="DP434" i="157"/>
  <c r="DL434" i="157"/>
  <c r="DZ434" i="157"/>
  <c r="DR434" i="157"/>
  <c r="ED434" i="157"/>
  <c r="DN434" i="157"/>
  <c r="DV434" i="157"/>
  <c r="FN438" i="157"/>
  <c r="FJ438" i="157"/>
  <c r="FF438" i="157"/>
  <c r="FB438" i="157"/>
  <c r="EX438" i="157"/>
  <c r="FL438" i="157"/>
  <c r="FD438" i="157"/>
  <c r="EV438" i="157"/>
  <c r="EZ438" i="157"/>
  <c r="FH438" i="157"/>
  <c r="D422" i="157"/>
  <c r="E422" i="157" s="1"/>
  <c r="F422" i="157" s="1"/>
  <c r="E334" i="157"/>
  <c r="F334" i="157" s="1"/>
  <c r="ER422" i="157"/>
  <c r="ES422" i="157" s="1"/>
  <c r="ET422" i="157" s="1"/>
  <c r="ES334" i="157"/>
  <c r="ET334" i="157" s="1"/>
  <c r="EL65" i="157"/>
  <c r="EM65" i="157" s="1"/>
  <c r="BJ393" i="157"/>
  <c r="BF393" i="157"/>
  <c r="BB393" i="157"/>
  <c r="AX393" i="157"/>
  <c r="AT393" i="157"/>
  <c r="BH393" i="157"/>
  <c r="BD393" i="157"/>
  <c r="AZ393" i="157"/>
  <c r="AV393" i="157"/>
  <c r="AR393" i="157"/>
  <c r="FN426" i="157"/>
  <c r="FJ426" i="157"/>
  <c r="FF426" i="157"/>
  <c r="FB426" i="157"/>
  <c r="EX426" i="157"/>
  <c r="FL426" i="157"/>
  <c r="FD426" i="157"/>
  <c r="EV426" i="157"/>
  <c r="EZ426" i="157"/>
  <c r="FH426" i="157"/>
  <c r="BH429" i="157"/>
  <c r="BD429" i="157"/>
  <c r="AZ429" i="157"/>
  <c r="AV429" i="157"/>
  <c r="AR429" i="157"/>
  <c r="BF429" i="157"/>
  <c r="AX429" i="157"/>
  <c r="BJ429" i="157"/>
  <c r="AT429" i="157"/>
  <c r="BB429" i="157"/>
  <c r="BH435" i="157"/>
  <c r="BD435" i="157"/>
  <c r="AZ435" i="157"/>
  <c r="AV435" i="157"/>
  <c r="AR435" i="157"/>
  <c r="BJ435" i="157"/>
  <c r="BB435" i="157"/>
  <c r="AT435" i="157"/>
  <c r="BF435" i="157"/>
  <c r="AX435" i="157"/>
  <c r="BK435" i="157" s="1"/>
  <c r="CT440" i="157"/>
  <c r="CP440" i="157"/>
  <c r="CL440" i="157"/>
  <c r="CH440" i="157"/>
  <c r="CD440" i="157"/>
  <c r="CR440" i="157"/>
  <c r="CJ440" i="157"/>
  <c r="CB440" i="157"/>
  <c r="CN440" i="157"/>
  <c r="CF440" i="157"/>
  <c r="ET253" i="157"/>
  <c r="ET250" i="157"/>
  <c r="FN184" i="157"/>
  <c r="FJ184" i="157"/>
  <c r="FF184" i="157"/>
  <c r="FB184" i="157"/>
  <c r="EX184" i="157"/>
  <c r="FL184" i="157"/>
  <c r="FH184" i="157"/>
  <c r="FD184" i="157"/>
  <c r="EV184" i="157"/>
  <c r="BJ401" i="157"/>
  <c r="BB401" i="157"/>
  <c r="AT401" i="157"/>
  <c r="BD401" i="157"/>
  <c r="AV401" i="157"/>
  <c r="BF401" i="157"/>
  <c r="AX401" i="157"/>
  <c r="BH401" i="157"/>
  <c r="AZ401" i="157"/>
  <c r="AR401" i="157"/>
  <c r="FW61" i="157"/>
  <c r="FV61" i="157"/>
  <c r="BR75" i="157"/>
  <c r="BS75" i="157" s="1"/>
  <c r="Z380" i="157"/>
  <c r="V380" i="157"/>
  <c r="R380" i="157"/>
  <c r="N380" i="157"/>
  <c r="J380" i="157"/>
  <c r="X380" i="157"/>
  <c r="H380" i="157"/>
  <c r="L380" i="157"/>
  <c r="P380" i="157"/>
  <c r="T380" i="157"/>
  <c r="CT293" i="157"/>
  <c r="CP293" i="157"/>
  <c r="CL293" i="157"/>
  <c r="CH293" i="157"/>
  <c r="CD293" i="157"/>
  <c r="CR293" i="157"/>
  <c r="CN293" i="157"/>
  <c r="CJ293" i="157"/>
  <c r="CF293" i="157"/>
  <c r="CB293" i="157"/>
  <c r="GD389" i="157"/>
  <c r="X389" i="157"/>
  <c r="T389" i="157"/>
  <c r="P389" i="157"/>
  <c r="L389" i="157"/>
  <c r="H389" i="157"/>
  <c r="Z389" i="157"/>
  <c r="V389" i="157"/>
  <c r="R389" i="157"/>
  <c r="N389" i="157"/>
  <c r="J389" i="157"/>
  <c r="CR414" i="157"/>
  <c r="CN414" i="157"/>
  <c r="CJ414" i="157"/>
  <c r="CF414" i="157"/>
  <c r="CB414" i="157"/>
  <c r="CP414" i="157"/>
  <c r="CH414" i="157"/>
  <c r="CL414" i="157"/>
  <c r="CD414" i="157"/>
  <c r="CT414" i="157"/>
  <c r="BJ416" i="157"/>
  <c r="BF416" i="157"/>
  <c r="BB416" i="157"/>
  <c r="AX416" i="157"/>
  <c r="AT416" i="157"/>
  <c r="BD416" i="157"/>
  <c r="AV416" i="157"/>
  <c r="BH416" i="157"/>
  <c r="AZ416" i="157"/>
  <c r="AR416" i="157"/>
  <c r="ED225" i="157"/>
  <c r="DZ225" i="157"/>
  <c r="DV225" i="157"/>
  <c r="DR225" i="157"/>
  <c r="DN225" i="157"/>
  <c r="EB225" i="157"/>
  <c r="DX225" i="157"/>
  <c r="DT225" i="157"/>
  <c r="DL225" i="157"/>
  <c r="EE225" i="157" s="1"/>
  <c r="CR227" i="157"/>
  <c r="CN227" i="157"/>
  <c r="CJ227" i="157"/>
  <c r="CB227" i="157"/>
  <c r="CT227" i="157"/>
  <c r="CP227" i="157"/>
  <c r="CL227" i="157"/>
  <c r="CH227" i="157"/>
  <c r="CD227" i="157"/>
  <c r="GD339" i="157"/>
  <c r="X339" i="157"/>
  <c r="GV339" i="157" s="1"/>
  <c r="T339" i="157"/>
  <c r="GR339" i="157" s="1"/>
  <c r="P339" i="157"/>
  <c r="GN339" i="157" s="1"/>
  <c r="L339" i="157"/>
  <c r="GJ339" i="157" s="1"/>
  <c r="H339" i="157"/>
  <c r="GF339" i="157" s="1"/>
  <c r="Z339" i="157"/>
  <c r="GX339" i="157" s="1"/>
  <c r="V339" i="157"/>
  <c r="GT339" i="157" s="1"/>
  <c r="R339" i="157"/>
  <c r="GP339" i="157" s="1"/>
  <c r="N339" i="157"/>
  <c r="GL339" i="157" s="1"/>
  <c r="J339" i="157"/>
  <c r="GH339" i="157" s="1"/>
  <c r="ED341" i="157"/>
  <c r="DZ341" i="157"/>
  <c r="DV341" i="157"/>
  <c r="DR341" i="157"/>
  <c r="DN341" i="157"/>
  <c r="EB341" i="157"/>
  <c r="DX341" i="157"/>
  <c r="DT341" i="157"/>
  <c r="DP341" i="157"/>
  <c r="DL341" i="157"/>
  <c r="ED347" i="157"/>
  <c r="DZ347" i="157"/>
  <c r="DV347" i="157"/>
  <c r="DR347" i="157"/>
  <c r="DN347" i="157"/>
  <c r="EB347" i="157"/>
  <c r="DX347" i="157"/>
  <c r="DT347" i="157"/>
  <c r="DP347" i="157"/>
  <c r="DL347" i="157"/>
  <c r="CR351" i="157"/>
  <c r="CN351" i="157"/>
  <c r="CJ351" i="157"/>
  <c r="CF351" i="157"/>
  <c r="CB351" i="157"/>
  <c r="CU351" i="157" s="1"/>
  <c r="CT351" i="157"/>
  <c r="CP351" i="157"/>
  <c r="CL351" i="157"/>
  <c r="CH351" i="157"/>
  <c r="CD351" i="157"/>
  <c r="FL353" i="157"/>
  <c r="FH353" i="157"/>
  <c r="FD353" i="157"/>
  <c r="EZ353" i="157"/>
  <c r="EV353" i="157"/>
  <c r="FN353" i="157"/>
  <c r="FJ353" i="157"/>
  <c r="FF353" i="157"/>
  <c r="FB353" i="157"/>
  <c r="EX353" i="157"/>
  <c r="AH41" i="157"/>
  <c r="AI41" i="157" s="1"/>
  <c r="DH423" i="157"/>
  <c r="DI423" i="157" s="1"/>
  <c r="DJ423" i="157" s="1"/>
  <c r="DI335" i="157"/>
  <c r="DJ335" i="157" s="1"/>
  <c r="BW418" i="157"/>
  <c r="BZ418" i="157" s="1"/>
  <c r="BZ330" i="157"/>
  <c r="DH422" i="157"/>
  <c r="DI422" i="157" s="1"/>
  <c r="DI334" i="157"/>
  <c r="DJ334" i="157" s="1"/>
  <c r="EL69" i="157"/>
  <c r="EM69" i="157" s="1"/>
  <c r="DG459" i="157"/>
  <c r="DJ402" i="157"/>
  <c r="CY423" i="157"/>
  <c r="CY443" i="157" s="1"/>
  <c r="BZ423" i="157"/>
  <c r="CT427" i="157"/>
  <c r="CP427" i="157"/>
  <c r="CL427" i="157"/>
  <c r="CH427" i="157"/>
  <c r="CD427" i="157"/>
  <c r="CN427" i="157"/>
  <c r="CF427" i="157"/>
  <c r="CB427" i="157"/>
  <c r="CJ427" i="157"/>
  <c r="CR427" i="157"/>
  <c r="BH430" i="157"/>
  <c r="BD430" i="157"/>
  <c r="AZ430" i="157"/>
  <c r="AV430" i="157"/>
  <c r="AR430" i="157"/>
  <c r="BF430" i="157"/>
  <c r="AX430" i="157"/>
  <c r="BB430" i="157"/>
  <c r="AT430" i="157"/>
  <c r="BJ430" i="157"/>
  <c r="BJ345" i="157"/>
  <c r="BF345" i="157"/>
  <c r="BB345" i="157"/>
  <c r="AX345" i="157"/>
  <c r="AT345" i="157"/>
  <c r="BH345" i="157"/>
  <c r="BD345" i="157"/>
  <c r="AZ345" i="157"/>
  <c r="AV345" i="157"/>
  <c r="AR345" i="157"/>
  <c r="EI433" i="157"/>
  <c r="DJ433" i="157"/>
  <c r="BJ346" i="157"/>
  <c r="BF346" i="157"/>
  <c r="BB346" i="157"/>
  <c r="AX346" i="157"/>
  <c r="AT346" i="157"/>
  <c r="BH346" i="157"/>
  <c r="BD346" i="157"/>
  <c r="AZ346" i="157"/>
  <c r="AV346" i="157"/>
  <c r="AR346" i="157"/>
  <c r="CR350" i="157"/>
  <c r="CN350" i="157"/>
  <c r="CJ350" i="157"/>
  <c r="CF350" i="157"/>
  <c r="CB350" i="157"/>
  <c r="CT350" i="157"/>
  <c r="CP350" i="157"/>
  <c r="CL350" i="157"/>
  <c r="CH350" i="157"/>
  <c r="CD350" i="157"/>
  <c r="X353" i="157"/>
  <c r="GV353" i="157" s="1"/>
  <c r="T353" i="157"/>
  <c r="GR353" i="157" s="1"/>
  <c r="P353" i="157"/>
  <c r="GN353" i="157" s="1"/>
  <c r="L353" i="157"/>
  <c r="GJ353" i="157" s="1"/>
  <c r="H353" i="157"/>
  <c r="GF353" i="157" s="1"/>
  <c r="GD353" i="157"/>
  <c r="Z353" i="157"/>
  <c r="GX353" i="157" s="1"/>
  <c r="V353" i="157"/>
  <c r="GT353" i="157" s="1"/>
  <c r="R353" i="157"/>
  <c r="GP353" i="157" s="1"/>
  <c r="N353" i="157"/>
  <c r="J353" i="157"/>
  <c r="GH353" i="157" s="1"/>
  <c r="CR341" i="157"/>
  <c r="CN341" i="157"/>
  <c r="CJ341" i="157"/>
  <c r="CF341" i="157"/>
  <c r="CB341" i="157"/>
  <c r="CT341" i="157"/>
  <c r="CP341" i="157"/>
  <c r="CL341" i="157"/>
  <c r="CH341" i="157"/>
  <c r="CD341" i="157"/>
  <c r="BO432" i="157"/>
  <c r="AP432" i="157"/>
  <c r="CT435" i="157"/>
  <c r="CP435" i="157"/>
  <c r="CL435" i="157"/>
  <c r="CH435" i="157"/>
  <c r="CD435" i="157"/>
  <c r="CN435" i="157"/>
  <c r="CF435" i="157"/>
  <c r="CR435" i="157"/>
  <c r="CB435" i="157"/>
  <c r="CJ435" i="157"/>
  <c r="GD350" i="157"/>
  <c r="Z350" i="157"/>
  <c r="GX350" i="157" s="1"/>
  <c r="V350" i="157"/>
  <c r="GT350" i="157" s="1"/>
  <c r="R350" i="157"/>
  <c r="GP350" i="157" s="1"/>
  <c r="N350" i="157"/>
  <c r="GL350" i="157" s="1"/>
  <c r="J350" i="157"/>
  <c r="GH350" i="157" s="1"/>
  <c r="X350" i="157"/>
  <c r="GV350" i="157" s="1"/>
  <c r="T350" i="157"/>
  <c r="GR350" i="157" s="1"/>
  <c r="P350" i="157"/>
  <c r="GN350" i="157" s="1"/>
  <c r="L350" i="157"/>
  <c r="GJ350" i="157" s="1"/>
  <c r="H350" i="157"/>
  <c r="GF350" i="157" s="1"/>
  <c r="CR441" i="157"/>
  <c r="CN441" i="157"/>
  <c r="CJ441" i="157"/>
  <c r="CF441" i="157"/>
  <c r="CB441" i="157"/>
  <c r="CP441" i="157"/>
  <c r="CH441" i="157"/>
  <c r="CT441" i="157"/>
  <c r="CD441" i="157"/>
  <c r="CL441" i="157"/>
  <c r="AF73" i="157"/>
  <c r="HD73" i="157" s="1"/>
  <c r="FL354" i="157"/>
  <c r="FH354" i="157"/>
  <c r="FD354" i="157"/>
  <c r="EZ354" i="157"/>
  <c r="EV354" i="157"/>
  <c r="FN354" i="157"/>
  <c r="FJ354" i="157"/>
  <c r="FF354" i="157"/>
  <c r="FB354" i="157"/>
  <c r="EX354" i="157"/>
  <c r="CT431" i="157"/>
  <c r="CP431" i="157"/>
  <c r="CL431" i="157"/>
  <c r="CH431" i="157"/>
  <c r="CD431" i="157"/>
  <c r="CR431" i="157"/>
  <c r="CJ431" i="157"/>
  <c r="CB431" i="157"/>
  <c r="CF431" i="157"/>
  <c r="CN431" i="157"/>
  <c r="AE436" i="157"/>
  <c r="F436" i="157"/>
  <c r="FS436" i="157"/>
  <c r="ET436" i="157"/>
  <c r="D545" i="157"/>
  <c r="C545" i="157"/>
  <c r="FO186" i="157"/>
  <c r="FP186" i="157" s="1"/>
  <c r="FR186" i="157" s="1"/>
  <c r="FU186" i="157" s="1"/>
  <c r="FO98" i="157"/>
  <c r="EE113" i="157"/>
  <c r="EF113" i="157" s="1"/>
  <c r="EH113" i="157" s="1"/>
  <c r="EK113" i="157" s="1"/>
  <c r="EE114" i="157"/>
  <c r="EF114" i="157" s="1"/>
  <c r="EH114" i="157" s="1"/>
  <c r="EK114" i="157" s="1"/>
  <c r="EE115" i="157"/>
  <c r="EF115" i="157" s="1"/>
  <c r="EH115" i="157" s="1"/>
  <c r="EK115" i="157" s="1"/>
  <c r="CU121" i="157"/>
  <c r="CV121" i="157" s="1"/>
  <c r="CX121" i="157" s="1"/>
  <c r="DA121" i="157" s="1"/>
  <c r="EE122" i="157"/>
  <c r="EF122" i="157" s="1"/>
  <c r="EH122" i="157" s="1"/>
  <c r="EK122" i="157" s="1"/>
  <c r="GY48" i="157"/>
  <c r="GZ48" i="157" s="1"/>
  <c r="HB48" i="157" s="1"/>
  <c r="HE48" i="157" s="1"/>
  <c r="GY80" i="157"/>
  <c r="AA78" i="157"/>
  <c r="EE110" i="157"/>
  <c r="EF110" i="157" s="1"/>
  <c r="EH110" i="157" s="1"/>
  <c r="EK110" i="157" s="1"/>
  <c r="FO224" i="157"/>
  <c r="FP224" i="157" s="1"/>
  <c r="FR224" i="157" s="1"/>
  <c r="FU224" i="157" s="1"/>
  <c r="CU248" i="157"/>
  <c r="CV248" i="157" s="1"/>
  <c r="CX248" i="157" s="1"/>
  <c r="EE249" i="157"/>
  <c r="EF249" i="157" s="1"/>
  <c r="EH249" i="157" s="1"/>
  <c r="EK249" i="157" s="1"/>
  <c r="GY16" i="157"/>
  <c r="GZ16" i="157" s="1"/>
  <c r="HB16" i="157" s="1"/>
  <c r="HE16" i="157" s="1"/>
  <c r="AA130" i="157"/>
  <c r="CN166" i="157"/>
  <c r="EZ166" i="157"/>
  <c r="BK124" i="157"/>
  <c r="BL124" i="157" s="1"/>
  <c r="BN124" i="157" s="1"/>
  <c r="BQ124" i="157" s="1"/>
  <c r="AA125" i="157"/>
  <c r="AB125" i="157" s="1"/>
  <c r="AD125" i="157" s="1"/>
  <c r="AG125" i="157" s="1"/>
  <c r="CU101" i="157"/>
  <c r="CV101" i="157" s="1"/>
  <c r="CX101" i="157" s="1"/>
  <c r="DA101" i="157" s="1"/>
  <c r="CU120" i="157"/>
  <c r="CV120" i="157" s="1"/>
  <c r="CX120" i="157" s="1"/>
  <c r="DA120" i="157" s="1"/>
  <c r="FO212" i="157"/>
  <c r="FP212" i="157" s="1"/>
  <c r="FR212" i="157" s="1"/>
  <c r="FU212" i="157" s="1"/>
  <c r="EE162" i="157"/>
  <c r="EF162" i="157" s="1"/>
  <c r="EH162" i="157" s="1"/>
  <c r="H98" i="157"/>
  <c r="EV102" i="157"/>
  <c r="FO102" i="157" s="1"/>
  <c r="DL106" i="157"/>
  <c r="EE106" i="157" s="1"/>
  <c r="BK232" i="157"/>
  <c r="BL232" i="157" s="1"/>
  <c r="BN232" i="157" s="1"/>
  <c r="FO99" i="157"/>
  <c r="FP99" i="157" s="1"/>
  <c r="FR99" i="157" s="1"/>
  <c r="FU99" i="157" s="1"/>
  <c r="EV119" i="157"/>
  <c r="FO119" i="157" s="1"/>
  <c r="GR125" i="157"/>
  <c r="DL127" i="157"/>
  <c r="GV133" i="157"/>
  <c r="GL133" i="157"/>
  <c r="GV135" i="157"/>
  <c r="AR137" i="157"/>
  <c r="GF137" i="157" s="1"/>
  <c r="AR187" i="157"/>
  <c r="GP197" i="157"/>
  <c r="BZ392" i="157"/>
  <c r="GY64" i="157"/>
  <c r="GZ64" i="157" s="1"/>
  <c r="HB64" i="157" s="1"/>
  <c r="HE64" i="157" s="1"/>
  <c r="FO210" i="157"/>
  <c r="FP210" i="157" s="1"/>
  <c r="FR210" i="157" s="1"/>
  <c r="FU210" i="157" s="1"/>
  <c r="CU144" i="157"/>
  <c r="CV144" i="157" s="1"/>
  <c r="CX144" i="157" s="1"/>
  <c r="GH140" i="157"/>
  <c r="FO144" i="157"/>
  <c r="FP144" i="157" s="1"/>
  <c r="FR144" i="157" s="1"/>
  <c r="CB98" i="157"/>
  <c r="H100" i="157"/>
  <c r="H102" i="157"/>
  <c r="AA102" i="157" s="1"/>
  <c r="CB103" i="157"/>
  <c r="CU103" i="157" s="1"/>
  <c r="AR106" i="157"/>
  <c r="DL111" i="157"/>
  <c r="EE111" i="157" s="1"/>
  <c r="FO150" i="157"/>
  <c r="FP150" i="157" s="1"/>
  <c r="FR150" i="157" s="1"/>
  <c r="FU150" i="157" s="1"/>
  <c r="BK159" i="157"/>
  <c r="BL159" i="157" s="1"/>
  <c r="BN159" i="157" s="1"/>
  <c r="BK123" i="157"/>
  <c r="BL123" i="157" s="1"/>
  <c r="BN123" i="157" s="1"/>
  <c r="BQ123" i="157" s="1"/>
  <c r="AA144" i="157"/>
  <c r="BK141" i="157"/>
  <c r="BL141" i="157" s="1"/>
  <c r="BN141" i="157" s="1"/>
  <c r="BQ141" i="157" s="1"/>
  <c r="GH99" i="157"/>
  <c r="H103" i="157"/>
  <c r="AR111" i="157"/>
  <c r="GF111" i="157" s="1"/>
  <c r="EV131" i="157"/>
  <c r="EV138" i="157"/>
  <c r="AP380" i="157"/>
  <c r="ET391" i="157"/>
  <c r="CB200" i="157"/>
  <c r="CU200" i="157" s="1"/>
  <c r="EJ78" i="157"/>
  <c r="DL117" i="157"/>
  <c r="EE117" i="157" s="1"/>
  <c r="DJ380" i="157"/>
  <c r="ET394" i="157"/>
  <c r="DJ405" i="157"/>
  <c r="GH185" i="157"/>
  <c r="GX217" i="157"/>
  <c r="GR217" i="157"/>
  <c r="AA157" i="157"/>
  <c r="AT166" i="157"/>
  <c r="BJ166" i="157"/>
  <c r="GH111" i="157"/>
  <c r="GX111" i="157"/>
  <c r="GH191" i="157"/>
  <c r="ET420" i="157"/>
  <c r="H152" i="157"/>
  <c r="EV152" i="157"/>
  <c r="GT155" i="157"/>
  <c r="AA124" i="157"/>
  <c r="AB124" i="157" s="1"/>
  <c r="AD124" i="157" s="1"/>
  <c r="AG124" i="157" s="1"/>
  <c r="DL123" i="157"/>
  <c r="EE123" i="157" s="1"/>
  <c r="GP126" i="157"/>
  <c r="H139" i="157"/>
  <c r="GV139" i="157"/>
  <c r="ET402" i="157"/>
  <c r="FO215" i="157"/>
  <c r="FP215" i="157" s="1"/>
  <c r="FR215" i="157" s="1"/>
  <c r="FU215" i="157" s="1"/>
  <c r="AR221" i="157"/>
  <c r="CU223" i="157"/>
  <c r="CV223" i="157" s="1"/>
  <c r="CX223" i="157" s="1"/>
  <c r="DA223" i="157" s="1"/>
  <c r="F378" i="157"/>
  <c r="AR191" i="157"/>
  <c r="AR203" i="157"/>
  <c r="AR208" i="157"/>
  <c r="DL215" i="157"/>
  <c r="H216" i="157"/>
  <c r="AA216" i="157" s="1"/>
  <c r="ET409" i="157"/>
  <c r="GT224" i="157"/>
  <c r="GN224" i="157"/>
  <c r="BK149" i="157"/>
  <c r="BL149" i="157" s="1"/>
  <c r="BN149" i="157" s="1"/>
  <c r="BQ149" i="157" s="1"/>
  <c r="BK157" i="157"/>
  <c r="BL157" i="157" s="1"/>
  <c r="BN157" i="157" s="1"/>
  <c r="BK248" i="157"/>
  <c r="BL248" i="157" s="1"/>
  <c r="BN248" i="157" s="1"/>
  <c r="GV106" i="157"/>
  <c r="GH112" i="157"/>
  <c r="GX112" i="157"/>
  <c r="H187" i="157"/>
  <c r="DL198" i="157"/>
  <c r="EE198" i="157" s="1"/>
  <c r="CB207" i="157"/>
  <c r="CU207" i="157" s="1"/>
  <c r="FP221" i="157"/>
  <c r="FR221" i="157" s="1"/>
  <c r="FU221" i="157" s="1"/>
  <c r="GV141" i="157"/>
  <c r="CB145" i="157"/>
  <c r="BZ422" i="157"/>
  <c r="AR147" i="157"/>
  <c r="BK147" i="157" s="1"/>
  <c r="GH151" i="157"/>
  <c r="GX151" i="157"/>
  <c r="BK80" i="157"/>
  <c r="GY76" i="157"/>
  <c r="GZ76" i="157" s="1"/>
  <c r="HB76" i="157" s="1"/>
  <c r="F403" i="157"/>
  <c r="AP414" i="157"/>
  <c r="C250" i="157"/>
  <c r="C254" i="157" s="1"/>
  <c r="DJ383" i="157"/>
  <c r="GD383" i="157" s="1"/>
  <c r="CB216" i="157"/>
  <c r="BZ411" i="157"/>
  <c r="GN219" i="157"/>
  <c r="CU157" i="157"/>
  <c r="CV157" i="157" s="1"/>
  <c r="CX157" i="157" s="1"/>
  <c r="GN105" i="157"/>
  <c r="GP113" i="157"/>
  <c r="AR126" i="157"/>
  <c r="BK126" i="157" s="1"/>
  <c r="CB127" i="157"/>
  <c r="GV190" i="157"/>
  <c r="BZ400" i="157"/>
  <c r="CB152" i="157"/>
  <c r="EV130" i="157"/>
  <c r="DL205" i="157"/>
  <c r="GF205" i="157" s="1"/>
  <c r="CB209" i="157"/>
  <c r="AR220" i="157"/>
  <c r="DJ414" i="157"/>
  <c r="H186" i="157"/>
  <c r="AA186" i="157" s="1"/>
  <c r="AR192" i="157"/>
  <c r="EE214" i="157"/>
  <c r="EF214" i="157" s="1"/>
  <c r="EH214" i="157" s="1"/>
  <c r="EK214" i="157" s="1"/>
  <c r="F409" i="157"/>
  <c r="EE153" i="157"/>
  <c r="EF153" i="157" s="1"/>
  <c r="EH153" i="157" s="1"/>
  <c r="GV104" i="157"/>
  <c r="GP189" i="157"/>
  <c r="CB195" i="157"/>
  <c r="CU195" i="157" s="1"/>
  <c r="DL201" i="157"/>
  <c r="EV206" i="157"/>
  <c r="ET400" i="157"/>
  <c r="DJ416" i="157"/>
  <c r="BZ424" i="157"/>
  <c r="DL157" i="157"/>
  <c r="DJ427" i="157"/>
  <c r="DL233" i="157"/>
  <c r="ET429" i="157"/>
  <c r="GH237" i="157"/>
  <c r="GX237" i="157"/>
  <c r="EV241" i="157"/>
  <c r="ET435" i="157"/>
  <c r="DJ441" i="157"/>
  <c r="AA219" i="157"/>
  <c r="AB219" i="157" s="1"/>
  <c r="AD219" i="157" s="1"/>
  <c r="AG219" i="157" s="1"/>
  <c r="CB162" i="157"/>
  <c r="CB163" i="157"/>
  <c r="AP422" i="157"/>
  <c r="DJ426" i="157"/>
  <c r="GY69" i="157"/>
  <c r="GZ69" i="157" s="1"/>
  <c r="HB69" i="157" s="1"/>
  <c r="HE69" i="157" s="1"/>
  <c r="GY75" i="157"/>
  <c r="GZ75" i="157" s="1"/>
  <c r="HB75" i="157" s="1"/>
  <c r="HE75" i="157" s="1"/>
  <c r="ET418" i="157"/>
  <c r="DJ422" i="157"/>
  <c r="DL234" i="157"/>
  <c r="CB236" i="157"/>
  <c r="CU236" i="157" s="1"/>
  <c r="BZ430" i="157"/>
  <c r="CB242" i="157"/>
  <c r="ET437" i="157"/>
  <c r="DJ440" i="157"/>
  <c r="B534" i="157"/>
  <c r="HI13" i="140"/>
  <c r="HI14" i="140"/>
  <c r="HI15" i="140"/>
  <c r="HI16" i="140"/>
  <c r="HI17" i="140"/>
  <c r="HI18" i="140"/>
  <c r="HI19" i="140"/>
  <c r="HI20" i="140"/>
  <c r="HI21" i="140"/>
  <c r="HI22" i="140"/>
  <c r="HI23" i="140"/>
  <c r="FX13" i="140"/>
  <c r="FX14" i="140"/>
  <c r="FX15" i="140"/>
  <c r="FX16" i="140"/>
  <c r="FX17" i="140"/>
  <c r="FX18" i="140"/>
  <c r="FX19" i="140"/>
  <c r="FX20" i="140"/>
  <c r="FX21" i="140"/>
  <c r="FX22" i="140"/>
  <c r="FX23" i="140"/>
  <c r="EM13" i="140"/>
  <c r="EM14" i="140"/>
  <c r="EM15" i="140"/>
  <c r="EM16" i="140"/>
  <c r="EM17" i="140"/>
  <c r="EM18" i="140"/>
  <c r="EM19" i="140"/>
  <c r="EM20" i="140"/>
  <c r="EM21" i="140"/>
  <c r="EM22" i="140"/>
  <c r="EM23" i="140"/>
  <c r="DB13" i="140"/>
  <c r="DB14" i="140"/>
  <c r="DB15" i="140"/>
  <c r="DB16" i="140"/>
  <c r="DB17" i="140"/>
  <c r="DB18" i="140"/>
  <c r="DB19" i="140"/>
  <c r="DB20" i="140"/>
  <c r="DB21" i="140"/>
  <c r="DB22" i="140"/>
  <c r="DB23" i="140"/>
  <c r="BQ13" i="140"/>
  <c r="BQ14" i="140"/>
  <c r="BQ15" i="140"/>
  <c r="BQ16" i="140"/>
  <c r="BQ17" i="140"/>
  <c r="BQ18" i="140"/>
  <c r="BQ19" i="140"/>
  <c r="BQ20" i="140"/>
  <c r="BQ21" i="140"/>
  <c r="BQ22" i="140"/>
  <c r="BQ23" i="140"/>
  <c r="GT13" i="140"/>
  <c r="GU13" i="140"/>
  <c r="GT14" i="140"/>
  <c r="GU14" i="140"/>
  <c r="GT15" i="140"/>
  <c r="GU15" i="140"/>
  <c r="GT16" i="140"/>
  <c r="GU16" i="140"/>
  <c r="GT17" i="140"/>
  <c r="GU17" i="140"/>
  <c r="GT18" i="140"/>
  <c r="GU18" i="140"/>
  <c r="GT19" i="140"/>
  <c r="GU19" i="140"/>
  <c r="GT20" i="140"/>
  <c r="GU20" i="140"/>
  <c r="GT21" i="140"/>
  <c r="GU21" i="140"/>
  <c r="GT22" i="140"/>
  <c r="GU22" i="140"/>
  <c r="GT23" i="140"/>
  <c r="GU23" i="140"/>
  <c r="FI13" i="140"/>
  <c r="FJ13" i="140"/>
  <c r="FI14" i="140"/>
  <c r="FJ14" i="140"/>
  <c r="FI15" i="140"/>
  <c r="FJ15" i="140"/>
  <c r="FI16" i="140"/>
  <c r="FJ16" i="140"/>
  <c r="FI17" i="140"/>
  <c r="FJ17" i="140"/>
  <c r="FI18" i="140"/>
  <c r="FJ18" i="140"/>
  <c r="FI19" i="140"/>
  <c r="FJ19" i="140"/>
  <c r="FI20" i="140"/>
  <c r="FJ20" i="140"/>
  <c r="FI21" i="140"/>
  <c r="FJ21" i="140"/>
  <c r="FI22" i="140"/>
  <c r="FJ22" i="140"/>
  <c r="FI23" i="140"/>
  <c r="FJ23" i="140"/>
  <c r="DX13" i="140"/>
  <c r="DY13" i="140"/>
  <c r="DX14" i="140"/>
  <c r="DY14" i="140"/>
  <c r="DX15" i="140"/>
  <c r="DY15" i="140"/>
  <c r="DX16" i="140"/>
  <c r="DY16" i="140"/>
  <c r="DX17" i="140"/>
  <c r="DY17" i="140"/>
  <c r="DX18" i="140"/>
  <c r="DY18" i="140"/>
  <c r="DX19" i="140"/>
  <c r="DY19" i="140"/>
  <c r="DX20" i="140"/>
  <c r="DY20" i="140"/>
  <c r="DX21" i="140"/>
  <c r="DY21" i="140"/>
  <c r="DX22" i="140"/>
  <c r="DY22" i="140"/>
  <c r="DX23" i="140"/>
  <c r="DY23" i="140"/>
  <c r="CM13" i="140"/>
  <c r="CN13" i="140"/>
  <c r="CM14" i="140"/>
  <c r="CN14" i="140"/>
  <c r="CM15" i="140"/>
  <c r="CN15" i="140"/>
  <c r="CM16" i="140"/>
  <c r="CN16" i="140"/>
  <c r="CM17" i="140"/>
  <c r="CN17" i="140"/>
  <c r="CM18" i="140"/>
  <c r="CN18" i="140"/>
  <c r="CM19" i="140"/>
  <c r="CN19" i="140"/>
  <c r="CM20" i="140"/>
  <c r="CN20" i="140"/>
  <c r="CM21" i="140"/>
  <c r="CN21" i="140"/>
  <c r="CM22" i="140"/>
  <c r="CN22" i="140"/>
  <c r="CM23" i="140"/>
  <c r="CN23" i="140"/>
  <c r="BB13" i="140"/>
  <c r="BC13" i="140"/>
  <c r="BB14" i="140"/>
  <c r="BC14" i="140"/>
  <c r="BB15" i="140"/>
  <c r="BC15" i="140"/>
  <c r="BB16" i="140"/>
  <c r="BC16" i="140"/>
  <c r="BB17" i="140"/>
  <c r="BC17" i="140"/>
  <c r="BB18" i="140"/>
  <c r="BC18" i="140"/>
  <c r="BB19" i="140"/>
  <c r="BC19" i="140"/>
  <c r="BB20" i="140"/>
  <c r="BC20" i="140"/>
  <c r="BB21" i="140"/>
  <c r="BC21" i="140"/>
  <c r="BB22" i="140"/>
  <c r="BC22" i="140"/>
  <c r="BB23" i="140"/>
  <c r="BC23" i="140"/>
  <c r="HI13" i="139"/>
  <c r="HI14" i="139"/>
  <c r="HI15" i="139"/>
  <c r="HI16" i="139"/>
  <c r="HI17" i="139"/>
  <c r="HI18" i="139"/>
  <c r="HI19" i="139"/>
  <c r="HI20" i="139"/>
  <c r="HI21" i="139"/>
  <c r="HI22" i="139"/>
  <c r="HI23" i="139"/>
  <c r="FX13" i="139"/>
  <c r="FX14" i="139"/>
  <c r="FX15" i="139"/>
  <c r="FX16" i="139"/>
  <c r="FX17" i="139"/>
  <c r="FX18" i="139"/>
  <c r="FX19" i="139"/>
  <c r="FX20" i="139"/>
  <c r="FX21" i="139"/>
  <c r="FX22" i="139"/>
  <c r="FX23" i="139"/>
  <c r="EM13" i="139"/>
  <c r="EM14" i="139"/>
  <c r="EM15" i="139"/>
  <c r="EM16" i="139"/>
  <c r="EM17" i="139"/>
  <c r="EM18" i="139"/>
  <c r="EM19" i="139"/>
  <c r="EM20" i="139"/>
  <c r="EM21" i="139"/>
  <c r="EM22" i="139"/>
  <c r="EM23" i="139"/>
  <c r="DB13" i="139"/>
  <c r="DB14" i="139"/>
  <c r="DB15" i="139"/>
  <c r="DB16" i="139"/>
  <c r="DB17" i="139"/>
  <c r="DB18" i="139"/>
  <c r="DB19" i="139"/>
  <c r="DB20" i="139"/>
  <c r="DB21" i="139"/>
  <c r="DB22" i="139"/>
  <c r="DB23" i="139"/>
  <c r="BQ13" i="139"/>
  <c r="BQ14" i="139"/>
  <c r="BQ15" i="139"/>
  <c r="BQ16" i="139"/>
  <c r="BQ17" i="139"/>
  <c r="BQ18" i="139"/>
  <c r="BQ19" i="139"/>
  <c r="BQ20" i="139"/>
  <c r="BQ21" i="139"/>
  <c r="BQ22" i="139"/>
  <c r="BQ23" i="139"/>
  <c r="GT13" i="139"/>
  <c r="GU13" i="139"/>
  <c r="GT14" i="139"/>
  <c r="GU14" i="139"/>
  <c r="GT15" i="139"/>
  <c r="GU15" i="139"/>
  <c r="GT16" i="139"/>
  <c r="GU16" i="139"/>
  <c r="GT17" i="139"/>
  <c r="GU17" i="139"/>
  <c r="GT18" i="139"/>
  <c r="GU18" i="139"/>
  <c r="GT19" i="139"/>
  <c r="GU19" i="139"/>
  <c r="GT20" i="139"/>
  <c r="GU20" i="139"/>
  <c r="GT21" i="139"/>
  <c r="GU21" i="139"/>
  <c r="GT22" i="139"/>
  <c r="GU22" i="139"/>
  <c r="GT23" i="139"/>
  <c r="GU23" i="139"/>
  <c r="FI13" i="139"/>
  <c r="FJ13" i="139"/>
  <c r="FI14" i="139"/>
  <c r="FJ14" i="139"/>
  <c r="FI15" i="139"/>
  <c r="FJ15" i="139"/>
  <c r="FI16" i="139"/>
  <c r="FJ16" i="139"/>
  <c r="FI17" i="139"/>
  <c r="FJ17" i="139"/>
  <c r="FI18" i="139"/>
  <c r="FJ18" i="139"/>
  <c r="FI19" i="139"/>
  <c r="FJ19" i="139"/>
  <c r="FI20" i="139"/>
  <c r="FJ20" i="139"/>
  <c r="FI21" i="139"/>
  <c r="FJ21" i="139"/>
  <c r="FI22" i="139"/>
  <c r="FJ22" i="139"/>
  <c r="FI23" i="139"/>
  <c r="FJ23" i="139"/>
  <c r="DX13" i="139"/>
  <c r="DY13" i="139"/>
  <c r="DX14" i="139"/>
  <c r="DY14" i="139"/>
  <c r="DX15" i="139"/>
  <c r="DY15" i="139"/>
  <c r="DX16" i="139"/>
  <c r="DY16" i="139"/>
  <c r="DX17" i="139"/>
  <c r="DY17" i="139"/>
  <c r="DX18" i="139"/>
  <c r="DY18" i="139"/>
  <c r="DX19" i="139"/>
  <c r="DY19" i="139"/>
  <c r="DX20" i="139"/>
  <c r="DY20" i="139"/>
  <c r="DX21" i="139"/>
  <c r="DY21" i="139"/>
  <c r="DX22" i="139"/>
  <c r="DY22" i="139"/>
  <c r="DX23" i="139"/>
  <c r="DY23" i="139"/>
  <c r="CM13" i="139"/>
  <c r="CN13" i="139"/>
  <c r="CM14" i="139"/>
  <c r="CN14" i="139"/>
  <c r="CM15" i="139"/>
  <c r="CN15" i="139"/>
  <c r="CM16" i="139"/>
  <c r="CN16" i="139"/>
  <c r="CM17" i="139"/>
  <c r="CN17" i="139"/>
  <c r="CM18" i="139"/>
  <c r="CN18" i="139"/>
  <c r="CM19" i="139"/>
  <c r="CN19" i="139"/>
  <c r="CM20" i="139"/>
  <c r="CN20" i="139"/>
  <c r="CM21" i="139"/>
  <c r="CN21" i="139"/>
  <c r="CM22" i="139"/>
  <c r="CN22" i="139"/>
  <c r="CM23" i="139"/>
  <c r="CN23" i="139"/>
  <c r="BB13" i="139"/>
  <c r="BC13" i="139"/>
  <c r="BB14" i="139"/>
  <c r="BC14" i="139"/>
  <c r="BB15" i="139"/>
  <c r="BC15" i="139"/>
  <c r="BB16" i="139"/>
  <c r="BC16" i="139"/>
  <c r="BB17" i="139"/>
  <c r="BC17" i="139"/>
  <c r="BB18" i="139"/>
  <c r="BC18" i="139"/>
  <c r="BB19" i="139"/>
  <c r="BC19" i="139"/>
  <c r="BB20" i="139"/>
  <c r="BC20" i="139"/>
  <c r="BB21" i="139"/>
  <c r="BC21" i="139"/>
  <c r="BB22" i="139"/>
  <c r="BC22" i="139"/>
  <c r="BB23" i="139"/>
  <c r="BC23" i="139"/>
  <c r="HI13" i="77"/>
  <c r="HI14" i="77"/>
  <c r="HI15" i="77"/>
  <c r="HI16" i="77"/>
  <c r="HI17" i="77"/>
  <c r="HI18" i="77"/>
  <c r="HI19" i="77"/>
  <c r="HI20" i="77"/>
  <c r="HI21" i="77"/>
  <c r="HI22" i="77"/>
  <c r="HI23" i="77"/>
  <c r="FX13" i="77"/>
  <c r="FX14" i="77"/>
  <c r="FX15" i="77"/>
  <c r="FX16" i="77"/>
  <c r="FX17" i="77"/>
  <c r="FX18" i="77"/>
  <c r="FX19" i="77"/>
  <c r="FX20" i="77"/>
  <c r="FX21" i="77"/>
  <c r="FX22" i="77"/>
  <c r="FX23" i="77"/>
  <c r="EM13" i="77"/>
  <c r="EM14" i="77"/>
  <c r="EM15" i="77"/>
  <c r="EM16" i="77"/>
  <c r="EM17" i="77"/>
  <c r="EM18" i="77"/>
  <c r="EM19" i="77"/>
  <c r="EM20" i="77"/>
  <c r="EM21" i="77"/>
  <c r="EM22" i="77"/>
  <c r="EM23" i="77"/>
  <c r="DB13" i="77"/>
  <c r="DB14" i="77"/>
  <c r="DB15" i="77"/>
  <c r="DB16" i="77"/>
  <c r="DB17" i="77"/>
  <c r="DB18" i="77"/>
  <c r="DB19" i="77"/>
  <c r="DB20" i="77"/>
  <c r="DB21" i="77"/>
  <c r="DB22" i="77"/>
  <c r="DB23" i="77"/>
  <c r="BQ13" i="77"/>
  <c r="BQ14" i="77"/>
  <c r="BQ15" i="77"/>
  <c r="BQ16" i="77"/>
  <c r="BQ17" i="77"/>
  <c r="BQ18" i="77"/>
  <c r="BQ19" i="77"/>
  <c r="BQ20" i="77"/>
  <c r="BQ21" i="77"/>
  <c r="BQ22" i="77"/>
  <c r="BQ23" i="77"/>
  <c r="GT13" i="77"/>
  <c r="GU13" i="77"/>
  <c r="GT14" i="77"/>
  <c r="GU14" i="77"/>
  <c r="GT15" i="77"/>
  <c r="GU15" i="77"/>
  <c r="GT16" i="77"/>
  <c r="GU16" i="77"/>
  <c r="GT17" i="77"/>
  <c r="GU17" i="77"/>
  <c r="GT18" i="77"/>
  <c r="GU18" i="77"/>
  <c r="GT19" i="77"/>
  <c r="GU19" i="77"/>
  <c r="GT20" i="77"/>
  <c r="GU20" i="77"/>
  <c r="GT21" i="77"/>
  <c r="GU21" i="77"/>
  <c r="GT22" i="77"/>
  <c r="GU22" i="77"/>
  <c r="GT23" i="77"/>
  <c r="GU23" i="77"/>
  <c r="FI13" i="77"/>
  <c r="FJ13" i="77"/>
  <c r="FI14" i="77"/>
  <c r="FJ14" i="77"/>
  <c r="FI15" i="77"/>
  <c r="FJ15" i="77"/>
  <c r="FI16" i="77"/>
  <c r="FJ16" i="77"/>
  <c r="FI17" i="77"/>
  <c r="FJ17" i="77"/>
  <c r="FI18" i="77"/>
  <c r="FJ18" i="77"/>
  <c r="FI19" i="77"/>
  <c r="FJ19" i="77"/>
  <c r="FI20" i="77"/>
  <c r="FJ20" i="77"/>
  <c r="FI21" i="77"/>
  <c r="FJ21" i="77"/>
  <c r="FI22" i="77"/>
  <c r="FJ22" i="77"/>
  <c r="FI23" i="77"/>
  <c r="FJ23" i="77"/>
  <c r="DX13" i="77"/>
  <c r="DY13" i="77"/>
  <c r="DX14" i="77"/>
  <c r="DY14" i="77"/>
  <c r="DX15" i="77"/>
  <c r="DY15" i="77"/>
  <c r="DX16" i="77"/>
  <c r="DY16" i="77"/>
  <c r="DX17" i="77"/>
  <c r="DY17" i="77"/>
  <c r="DX18" i="77"/>
  <c r="DY18" i="77"/>
  <c r="DX19" i="77"/>
  <c r="DY19" i="77"/>
  <c r="DX20" i="77"/>
  <c r="DY20" i="77"/>
  <c r="DX21" i="77"/>
  <c r="DY21" i="77"/>
  <c r="DX22" i="77"/>
  <c r="DY22" i="77"/>
  <c r="DX23" i="77"/>
  <c r="DY23" i="77"/>
  <c r="CM13" i="77"/>
  <c r="CN13" i="77"/>
  <c r="CM14" i="77"/>
  <c r="CN14" i="77"/>
  <c r="CM15" i="77"/>
  <c r="CN15" i="77"/>
  <c r="CM16" i="77"/>
  <c r="CN16" i="77"/>
  <c r="CM17" i="77"/>
  <c r="CN17" i="77"/>
  <c r="CM18" i="77"/>
  <c r="CN18" i="77"/>
  <c r="CM19" i="77"/>
  <c r="CN19" i="77"/>
  <c r="CM20" i="77"/>
  <c r="CN20" i="77"/>
  <c r="CM21" i="77"/>
  <c r="CN21" i="77"/>
  <c r="CM22" i="77"/>
  <c r="CN22" i="77"/>
  <c r="CM23" i="77"/>
  <c r="CN23" i="77"/>
  <c r="BB13" i="77"/>
  <c r="BC13" i="77"/>
  <c r="BB14" i="77"/>
  <c r="BC14" i="77"/>
  <c r="BB15" i="77"/>
  <c r="BC15" i="77"/>
  <c r="BB16" i="77"/>
  <c r="BC16" i="77"/>
  <c r="BB17" i="77"/>
  <c r="BC17" i="77"/>
  <c r="BB18" i="77"/>
  <c r="BC18" i="77"/>
  <c r="BB19" i="77"/>
  <c r="BC19" i="77"/>
  <c r="BB20" i="77"/>
  <c r="BC20" i="77"/>
  <c r="BB21" i="77"/>
  <c r="BC21" i="77"/>
  <c r="BB22" i="77"/>
  <c r="BC22" i="77"/>
  <c r="BB23" i="77"/>
  <c r="BC23" i="77"/>
  <c r="FF22" i="140"/>
  <c r="FE22" i="140"/>
  <c r="FD22" i="140"/>
  <c r="FC22" i="140"/>
  <c r="FF21" i="140"/>
  <c r="FE21" i="140"/>
  <c r="FD21" i="140"/>
  <c r="FC21" i="140"/>
  <c r="FF20" i="140"/>
  <c r="FE20" i="140"/>
  <c r="FD20" i="140"/>
  <c r="FC20" i="140"/>
  <c r="FF19" i="140"/>
  <c r="FE19" i="140"/>
  <c r="FD19" i="140"/>
  <c r="FC19" i="140"/>
  <c r="FF18" i="140"/>
  <c r="FE18" i="140"/>
  <c r="FD18" i="140"/>
  <c r="FC18" i="140"/>
  <c r="FF17" i="140"/>
  <c r="FE17" i="140"/>
  <c r="FD17" i="140"/>
  <c r="FC17" i="140"/>
  <c r="FF16" i="140"/>
  <c r="FE16" i="140"/>
  <c r="FD16" i="140"/>
  <c r="FC16" i="140"/>
  <c r="FC15" i="140" s="1"/>
  <c r="FF15" i="140"/>
  <c r="FF14" i="140"/>
  <c r="FE14" i="140"/>
  <c r="FD14" i="140"/>
  <c r="FC14" i="140"/>
  <c r="FF13" i="140"/>
  <c r="FE13" i="140"/>
  <c r="FD13" i="140"/>
  <c r="FC13" i="140"/>
  <c r="FF22" i="139"/>
  <c r="FE22" i="139"/>
  <c r="FD22" i="139"/>
  <c r="FC22" i="139"/>
  <c r="FF21" i="139"/>
  <c r="FE21" i="139"/>
  <c r="FD21" i="139"/>
  <c r="FC21" i="139"/>
  <c r="FF20" i="139"/>
  <c r="FE20" i="139"/>
  <c r="FD20" i="139"/>
  <c r="FC20" i="139"/>
  <c r="FF19" i="139"/>
  <c r="FE19" i="139"/>
  <c r="FD19" i="139"/>
  <c r="FC19" i="139"/>
  <c r="FF18" i="139"/>
  <c r="FE18" i="139"/>
  <c r="FD18" i="139"/>
  <c r="FC18" i="139"/>
  <c r="FF17" i="139"/>
  <c r="FE17" i="139"/>
  <c r="FD17" i="139"/>
  <c r="FC17" i="139"/>
  <c r="FF16" i="139"/>
  <c r="FF15" i="139" s="1"/>
  <c r="FE16" i="139"/>
  <c r="FD16" i="139"/>
  <c r="FC16" i="139"/>
  <c r="FC15" i="139"/>
  <c r="FF14" i="139"/>
  <c r="FE14" i="139"/>
  <c r="FD14" i="139"/>
  <c r="FC14" i="139"/>
  <c r="FF13" i="139"/>
  <c r="FE13" i="139"/>
  <c r="FD13" i="139"/>
  <c r="FC13" i="139"/>
  <c r="FC16" i="77"/>
  <c r="FD16" i="77"/>
  <c r="FE16" i="77"/>
  <c r="FF16" i="77"/>
  <c r="FC17" i="77"/>
  <c r="FD17" i="77"/>
  <c r="FE17" i="77"/>
  <c r="FF17" i="77"/>
  <c r="FC18" i="77"/>
  <c r="FD18" i="77"/>
  <c r="FE18" i="77"/>
  <c r="FF18" i="77"/>
  <c r="FC19" i="77"/>
  <c r="FD19" i="77"/>
  <c r="FE19" i="77"/>
  <c r="FF19" i="77"/>
  <c r="FC20" i="77"/>
  <c r="FD20" i="77"/>
  <c r="FE20" i="77"/>
  <c r="FF20" i="77"/>
  <c r="FC21" i="77"/>
  <c r="FD21" i="77"/>
  <c r="FE21" i="77"/>
  <c r="FF21" i="77"/>
  <c r="FC22" i="77"/>
  <c r="FD22" i="77"/>
  <c r="FE22" i="77"/>
  <c r="FF22" i="77"/>
  <c r="FC13" i="77"/>
  <c r="FD13" i="77"/>
  <c r="FE13" i="77"/>
  <c r="FF13" i="77"/>
  <c r="FC14" i="77"/>
  <c r="FD14" i="77"/>
  <c r="FE14" i="77"/>
  <c r="FF14" i="77"/>
  <c r="DU22" i="140"/>
  <c r="DT22" i="140"/>
  <c r="DS22" i="140"/>
  <c r="DR22" i="140"/>
  <c r="DU21" i="140"/>
  <c r="DT21" i="140"/>
  <c r="DS21" i="140"/>
  <c r="DR21" i="140"/>
  <c r="DU20" i="140"/>
  <c r="DT20" i="140"/>
  <c r="DS20" i="140"/>
  <c r="DR20" i="140"/>
  <c r="DU19" i="140"/>
  <c r="DT19" i="140"/>
  <c r="DS19" i="140"/>
  <c r="DR19" i="140"/>
  <c r="DU18" i="140"/>
  <c r="DT18" i="140"/>
  <c r="DS18" i="140"/>
  <c r="DR18" i="140"/>
  <c r="DU17" i="140"/>
  <c r="DT17" i="140"/>
  <c r="DS17" i="140"/>
  <c r="DR17" i="140"/>
  <c r="DU16" i="140"/>
  <c r="DU15" i="140" s="1"/>
  <c r="DT16" i="140"/>
  <c r="DS16" i="140"/>
  <c r="DR16" i="140"/>
  <c r="DU14" i="140"/>
  <c r="DT14" i="140"/>
  <c r="DS14" i="140"/>
  <c r="DR14" i="140"/>
  <c r="DU13" i="140"/>
  <c r="DT13" i="140"/>
  <c r="DS13" i="140"/>
  <c r="DR13" i="140"/>
  <c r="DU22" i="139"/>
  <c r="DT22" i="139"/>
  <c r="DS22" i="139"/>
  <c r="DR22" i="139"/>
  <c r="DU21" i="139"/>
  <c r="DT21" i="139"/>
  <c r="DS21" i="139"/>
  <c r="DR21" i="139"/>
  <c r="DU20" i="139"/>
  <c r="DT20" i="139"/>
  <c r="DS20" i="139"/>
  <c r="DR20" i="139"/>
  <c r="DU19" i="139"/>
  <c r="DT19" i="139"/>
  <c r="DS19" i="139"/>
  <c r="DR19" i="139"/>
  <c r="DU18" i="139"/>
  <c r="DT18" i="139"/>
  <c r="DS18" i="139"/>
  <c r="DR18" i="139"/>
  <c r="DU17" i="139"/>
  <c r="DT17" i="139"/>
  <c r="DS17" i="139"/>
  <c r="DR17" i="139"/>
  <c r="DU16" i="139"/>
  <c r="DT16" i="139"/>
  <c r="DS16" i="139"/>
  <c r="DR16" i="139"/>
  <c r="DU15" i="139"/>
  <c r="DR15" i="139"/>
  <c r="DU14" i="139"/>
  <c r="DT14" i="139"/>
  <c r="DS14" i="139"/>
  <c r="DR14" i="139"/>
  <c r="DU13" i="139"/>
  <c r="DT13" i="139"/>
  <c r="DS13" i="139"/>
  <c r="DR13" i="139"/>
  <c r="DR16" i="77"/>
  <c r="DS16" i="77"/>
  <c r="DT16" i="77"/>
  <c r="DU16" i="77"/>
  <c r="DR17" i="77"/>
  <c r="DS17" i="77"/>
  <c r="DT17" i="77"/>
  <c r="DU17" i="77"/>
  <c r="DR18" i="77"/>
  <c r="DS18" i="77"/>
  <c r="DT18" i="77"/>
  <c r="DU18" i="77"/>
  <c r="DR19" i="77"/>
  <c r="DS19" i="77"/>
  <c r="DT19" i="77"/>
  <c r="DU19" i="77"/>
  <c r="DR20" i="77"/>
  <c r="DS20" i="77"/>
  <c r="DT20" i="77"/>
  <c r="DU20" i="77"/>
  <c r="DR21" i="77"/>
  <c r="DS21" i="77"/>
  <c r="DT21" i="77"/>
  <c r="DU21" i="77"/>
  <c r="DR22" i="77"/>
  <c r="DS22" i="77"/>
  <c r="DT22" i="77"/>
  <c r="DU22" i="77"/>
  <c r="DR13" i="77"/>
  <c r="DS13" i="77"/>
  <c r="DT13" i="77"/>
  <c r="DU13" i="77"/>
  <c r="DR14" i="77"/>
  <c r="DS14" i="77"/>
  <c r="DT14" i="77"/>
  <c r="DU14" i="77"/>
  <c r="CJ22" i="140"/>
  <c r="CI22" i="140"/>
  <c r="CH22" i="140"/>
  <c r="CG22" i="140"/>
  <c r="CJ21" i="140"/>
  <c r="CI21" i="140"/>
  <c r="CH21" i="140"/>
  <c r="CG21" i="140"/>
  <c r="CJ20" i="140"/>
  <c r="CI20" i="140"/>
  <c r="CH20" i="140"/>
  <c r="CG20" i="140"/>
  <c r="CJ19" i="140"/>
  <c r="CI19" i="140"/>
  <c r="CH19" i="140"/>
  <c r="CG19" i="140"/>
  <c r="CJ18" i="140"/>
  <c r="CI18" i="140"/>
  <c r="CH18" i="140"/>
  <c r="CG18" i="140"/>
  <c r="CJ17" i="140"/>
  <c r="CI17" i="140"/>
  <c r="CH17" i="140"/>
  <c r="CG17" i="140"/>
  <c r="CJ16" i="140"/>
  <c r="CI16" i="140"/>
  <c r="CH16" i="140"/>
  <c r="CG16" i="140"/>
  <c r="CG15" i="140" s="1"/>
  <c r="CJ15" i="140"/>
  <c r="CJ14" i="140"/>
  <c r="CI14" i="140"/>
  <c r="CH14" i="140"/>
  <c r="CG14" i="140"/>
  <c r="CJ13" i="140"/>
  <c r="CI13" i="140"/>
  <c r="CH13" i="140"/>
  <c r="CG13" i="140"/>
  <c r="CJ22" i="139"/>
  <c r="CI22" i="139"/>
  <c r="CH22" i="139"/>
  <c r="CG22" i="139"/>
  <c r="CJ21" i="139"/>
  <c r="CI21" i="139"/>
  <c r="CH21" i="139"/>
  <c r="CG21" i="139"/>
  <c r="CJ20" i="139"/>
  <c r="CI20" i="139"/>
  <c r="CH20" i="139"/>
  <c r="CG20" i="139"/>
  <c r="CJ19" i="139"/>
  <c r="CI19" i="139"/>
  <c r="CH19" i="139"/>
  <c r="CG19" i="139"/>
  <c r="CJ18" i="139"/>
  <c r="CI18" i="139"/>
  <c r="CH18" i="139"/>
  <c r="CG18" i="139"/>
  <c r="CJ17" i="139"/>
  <c r="CI17" i="139"/>
  <c r="CH17" i="139"/>
  <c r="CG17" i="139"/>
  <c r="CJ16" i="139"/>
  <c r="CJ15" i="139" s="1"/>
  <c r="CI16" i="139"/>
  <c r="CH16" i="139"/>
  <c r="CG16" i="139"/>
  <c r="CH15" i="139"/>
  <c r="CJ14" i="139"/>
  <c r="CI14" i="139"/>
  <c r="CH14" i="139"/>
  <c r="CG14" i="139"/>
  <c r="CJ13" i="139"/>
  <c r="CI13" i="139"/>
  <c r="CH13" i="139"/>
  <c r="CG13" i="139"/>
  <c r="CG16" i="77"/>
  <c r="CH16" i="77"/>
  <c r="CI16" i="77"/>
  <c r="CJ16" i="77"/>
  <c r="CG17" i="77"/>
  <c r="CH17" i="77"/>
  <c r="CI17" i="77"/>
  <c r="CJ17" i="77"/>
  <c r="CG18" i="77"/>
  <c r="CH18" i="77"/>
  <c r="CI18" i="77"/>
  <c r="CJ18" i="77"/>
  <c r="CG19" i="77"/>
  <c r="CH19" i="77"/>
  <c r="CI19" i="77"/>
  <c r="CJ19" i="77"/>
  <c r="CG20" i="77"/>
  <c r="CH20" i="77"/>
  <c r="CI20" i="77"/>
  <c r="CJ20" i="77"/>
  <c r="CG21" i="77"/>
  <c r="CH21" i="77"/>
  <c r="CI21" i="77"/>
  <c r="CJ21" i="77"/>
  <c r="CG22" i="77"/>
  <c r="CH22" i="77"/>
  <c r="CI22" i="77"/>
  <c r="CJ22" i="77"/>
  <c r="CG13" i="77"/>
  <c r="CH13" i="77"/>
  <c r="CI13" i="77"/>
  <c r="CJ13" i="77"/>
  <c r="CG14" i="77"/>
  <c r="CH14" i="77"/>
  <c r="CI14" i="77"/>
  <c r="CJ14" i="77"/>
  <c r="AY22" i="140"/>
  <c r="AX22" i="140"/>
  <c r="AW22" i="140"/>
  <c r="AV22" i="140"/>
  <c r="AY21" i="140"/>
  <c r="AX21" i="140"/>
  <c r="AW21" i="140"/>
  <c r="AV21" i="140"/>
  <c r="AY20" i="140"/>
  <c r="AX20" i="140"/>
  <c r="AW20" i="140"/>
  <c r="AV20" i="140"/>
  <c r="AY19" i="140"/>
  <c r="AX19" i="140"/>
  <c r="AW19" i="140"/>
  <c r="AV19" i="140"/>
  <c r="AY18" i="140"/>
  <c r="AX18" i="140"/>
  <c r="AW18" i="140"/>
  <c r="AV18" i="140"/>
  <c r="AY17" i="140"/>
  <c r="AX17" i="140"/>
  <c r="AW17" i="140"/>
  <c r="AV17" i="140"/>
  <c r="AY16" i="140"/>
  <c r="AX16" i="140"/>
  <c r="AW16" i="140"/>
  <c r="AV16" i="140"/>
  <c r="AV15" i="140" s="1"/>
  <c r="AU16" i="140"/>
  <c r="AY15" i="140"/>
  <c r="AY14" i="140"/>
  <c r="AX14" i="140"/>
  <c r="AW14" i="140"/>
  <c r="AV14" i="140"/>
  <c r="AY13" i="140"/>
  <c r="AX13" i="140"/>
  <c r="AW13" i="140"/>
  <c r="AV13" i="140"/>
  <c r="AY22" i="139"/>
  <c r="AX22" i="139"/>
  <c r="AW22" i="139"/>
  <c r="AV22" i="139"/>
  <c r="AY21" i="139"/>
  <c r="AX21" i="139"/>
  <c r="AW21" i="139"/>
  <c r="AV21" i="139"/>
  <c r="AY20" i="139"/>
  <c r="AX20" i="139"/>
  <c r="AW20" i="139"/>
  <c r="AV20" i="139"/>
  <c r="AY19" i="139"/>
  <c r="AX19" i="139"/>
  <c r="AW19" i="139"/>
  <c r="AV19" i="139"/>
  <c r="AY18" i="139"/>
  <c r="AX18" i="139"/>
  <c r="AW18" i="139"/>
  <c r="AV18" i="139"/>
  <c r="AY17" i="139"/>
  <c r="AX17" i="139"/>
  <c r="AW17" i="139"/>
  <c r="AV17" i="139"/>
  <c r="AY16" i="139"/>
  <c r="AY15" i="139" s="1"/>
  <c r="AX16" i="139"/>
  <c r="AW16" i="139"/>
  <c r="AV16" i="139"/>
  <c r="AV15" i="139" s="1"/>
  <c r="AU16" i="139"/>
  <c r="AY14" i="139"/>
  <c r="AX14" i="139"/>
  <c r="AW14" i="139"/>
  <c r="AV14" i="139"/>
  <c r="AY13" i="139"/>
  <c r="AX13" i="139"/>
  <c r="AW13" i="139"/>
  <c r="AV13" i="139"/>
  <c r="AU16" i="77"/>
  <c r="AV16" i="77"/>
  <c r="AW16" i="77"/>
  <c r="AX16" i="77"/>
  <c r="AY16" i="77"/>
  <c r="AV17" i="77"/>
  <c r="AW17" i="77"/>
  <c r="AX17" i="77"/>
  <c r="AY17" i="77"/>
  <c r="AV18" i="77"/>
  <c r="AW18" i="77"/>
  <c r="AX18" i="77"/>
  <c r="AY18" i="77"/>
  <c r="AV19" i="77"/>
  <c r="AW19" i="77"/>
  <c r="AX19" i="77"/>
  <c r="AY19" i="77"/>
  <c r="AV20" i="77"/>
  <c r="AW20" i="77"/>
  <c r="AX20" i="77"/>
  <c r="AY20" i="77"/>
  <c r="AV21" i="77"/>
  <c r="AW21" i="77"/>
  <c r="AX21" i="77"/>
  <c r="AY21" i="77"/>
  <c r="AV22" i="77"/>
  <c r="AW22" i="77"/>
  <c r="AX22" i="77"/>
  <c r="AY22" i="77"/>
  <c r="AV13" i="77"/>
  <c r="AW13" i="77"/>
  <c r="AX13" i="77"/>
  <c r="AY13" i="77"/>
  <c r="AV14" i="77"/>
  <c r="AW14" i="77"/>
  <c r="AX14" i="77"/>
  <c r="AY14" i="77"/>
  <c r="N22" i="140"/>
  <c r="M22" i="140"/>
  <c r="L22" i="140"/>
  <c r="K22" i="140"/>
  <c r="N21" i="140"/>
  <c r="M21" i="140"/>
  <c r="L21" i="140"/>
  <c r="K21" i="140"/>
  <c r="N20" i="140"/>
  <c r="M20" i="140"/>
  <c r="L20" i="140"/>
  <c r="K20" i="140"/>
  <c r="N19" i="140"/>
  <c r="M19" i="140"/>
  <c r="L19" i="140"/>
  <c r="K19" i="140"/>
  <c r="N18" i="140"/>
  <c r="M18" i="140"/>
  <c r="L18" i="140"/>
  <c r="K18" i="140"/>
  <c r="N17" i="140"/>
  <c r="M17" i="140"/>
  <c r="L17" i="140"/>
  <c r="K17" i="140"/>
  <c r="N16" i="140"/>
  <c r="N15" i="140" s="1"/>
  <c r="M16" i="140"/>
  <c r="L16" i="140"/>
  <c r="L15" i="140" s="1"/>
  <c r="K16" i="140"/>
  <c r="N14" i="140"/>
  <c r="M14" i="140"/>
  <c r="L14" i="140"/>
  <c r="K14" i="140"/>
  <c r="N13" i="140"/>
  <c r="M13" i="140"/>
  <c r="L13" i="140"/>
  <c r="K13" i="140"/>
  <c r="N22" i="139"/>
  <c r="M22" i="139"/>
  <c r="L22" i="139"/>
  <c r="K22" i="139"/>
  <c r="N21" i="139"/>
  <c r="M21" i="139"/>
  <c r="L21" i="139"/>
  <c r="K21" i="139"/>
  <c r="N20" i="139"/>
  <c r="M20" i="139"/>
  <c r="L20" i="139"/>
  <c r="K20" i="139"/>
  <c r="N19" i="139"/>
  <c r="M19" i="139"/>
  <c r="L19" i="139"/>
  <c r="K19" i="139"/>
  <c r="N18" i="139"/>
  <c r="M18" i="139"/>
  <c r="L18" i="139"/>
  <c r="K18" i="139"/>
  <c r="N17" i="139"/>
  <c r="M17" i="139"/>
  <c r="L17" i="139"/>
  <c r="K17" i="139"/>
  <c r="N16" i="139"/>
  <c r="M16" i="139"/>
  <c r="L16" i="139"/>
  <c r="K16" i="139"/>
  <c r="K15" i="139"/>
  <c r="N14" i="139"/>
  <c r="M14" i="139"/>
  <c r="L14" i="139"/>
  <c r="K14" i="139"/>
  <c r="N13" i="139"/>
  <c r="M13" i="139"/>
  <c r="L13" i="139"/>
  <c r="K13" i="139"/>
  <c r="K16" i="77"/>
  <c r="L16" i="77"/>
  <c r="M16" i="77"/>
  <c r="N16" i="77"/>
  <c r="K17" i="77"/>
  <c r="L17" i="77"/>
  <c r="M17" i="77"/>
  <c r="N17" i="77"/>
  <c r="K18" i="77"/>
  <c r="L18" i="77"/>
  <c r="M18" i="77"/>
  <c r="N18" i="77"/>
  <c r="K19" i="77"/>
  <c r="L19" i="77"/>
  <c r="M19" i="77"/>
  <c r="N19" i="77"/>
  <c r="K20" i="77"/>
  <c r="L20" i="77"/>
  <c r="M20" i="77"/>
  <c r="N20" i="77"/>
  <c r="K21" i="77"/>
  <c r="L21" i="77"/>
  <c r="M21" i="77"/>
  <c r="N21" i="77"/>
  <c r="K22" i="77"/>
  <c r="L22" i="77"/>
  <c r="M22" i="77"/>
  <c r="N22" i="77"/>
  <c r="K13" i="77"/>
  <c r="L13" i="77"/>
  <c r="M13" i="77"/>
  <c r="N13" i="77"/>
  <c r="K14" i="77"/>
  <c r="L14" i="77"/>
  <c r="M14" i="77"/>
  <c r="N14" i="77"/>
  <c r="C32" i="135"/>
  <c r="D32" i="135"/>
  <c r="E32" i="135"/>
  <c r="F32" i="135"/>
  <c r="C56" i="135"/>
  <c r="D56" i="135"/>
  <c r="E56" i="135"/>
  <c r="F56" i="135"/>
  <c r="C38" i="135"/>
  <c r="D38" i="135"/>
  <c r="E38" i="135"/>
  <c r="F38" i="135"/>
  <c r="C20" i="135"/>
  <c r="D20" i="135"/>
  <c r="E20" i="135"/>
  <c r="F20" i="135"/>
  <c r="C44" i="135"/>
  <c r="D44" i="135"/>
  <c r="E44" i="135"/>
  <c r="F44" i="135"/>
  <c r="C50" i="135"/>
  <c r="D50" i="135"/>
  <c r="E50" i="135"/>
  <c r="F50" i="135"/>
  <c r="C31" i="135"/>
  <c r="D31" i="135"/>
  <c r="E31" i="135"/>
  <c r="F31" i="135"/>
  <c r="C55" i="135"/>
  <c r="D55" i="135"/>
  <c r="E55" i="135"/>
  <c r="F55" i="135"/>
  <c r="C37" i="135"/>
  <c r="D37" i="135"/>
  <c r="E37" i="135"/>
  <c r="F37" i="135"/>
  <c r="C19" i="135"/>
  <c r="D19" i="135"/>
  <c r="E19" i="135"/>
  <c r="F19" i="135"/>
  <c r="C43" i="135"/>
  <c r="D43" i="135"/>
  <c r="E43" i="135"/>
  <c r="F43" i="135"/>
  <c r="C49" i="135"/>
  <c r="D49" i="135"/>
  <c r="E49" i="135"/>
  <c r="F49" i="135"/>
  <c r="C30" i="135"/>
  <c r="D30" i="135"/>
  <c r="E30" i="135"/>
  <c r="F30" i="135"/>
  <c r="C54" i="135"/>
  <c r="D54" i="135"/>
  <c r="E54" i="135"/>
  <c r="F54" i="135"/>
  <c r="C36" i="135"/>
  <c r="D36" i="135"/>
  <c r="E36" i="135"/>
  <c r="F36" i="135"/>
  <c r="C18" i="135"/>
  <c r="D18" i="135"/>
  <c r="E18" i="135"/>
  <c r="F18" i="135"/>
  <c r="C42" i="135"/>
  <c r="D42" i="135"/>
  <c r="E42" i="135"/>
  <c r="F42" i="135"/>
  <c r="C48" i="135"/>
  <c r="D48" i="135"/>
  <c r="E48" i="135"/>
  <c r="F48" i="135"/>
  <c r="C29" i="135"/>
  <c r="D29" i="135"/>
  <c r="E29" i="135"/>
  <c r="F29" i="135"/>
  <c r="C53" i="135"/>
  <c r="D53" i="135"/>
  <c r="E53" i="135"/>
  <c r="F53" i="135"/>
  <c r="C35" i="135"/>
  <c r="D35" i="135"/>
  <c r="E35" i="135"/>
  <c r="F35" i="135"/>
  <c r="C17" i="135"/>
  <c r="D17" i="135"/>
  <c r="E17" i="135"/>
  <c r="F17" i="135"/>
  <c r="C41" i="135"/>
  <c r="D41" i="135"/>
  <c r="E41" i="135"/>
  <c r="F41" i="135"/>
  <c r="C47" i="135"/>
  <c r="D47" i="135"/>
  <c r="E47" i="135"/>
  <c r="F47" i="135"/>
  <c r="C28" i="135"/>
  <c r="C27" i="135" s="1"/>
  <c r="D28" i="135"/>
  <c r="E28" i="135"/>
  <c r="F28" i="135"/>
  <c r="C52" i="135"/>
  <c r="C51" i="135" s="1"/>
  <c r="D52" i="135"/>
  <c r="E52" i="135"/>
  <c r="F52" i="135"/>
  <c r="C34" i="135"/>
  <c r="C33" i="135" s="1"/>
  <c r="D34" i="135"/>
  <c r="E34" i="135"/>
  <c r="F34" i="135"/>
  <c r="C16" i="135"/>
  <c r="D16" i="135"/>
  <c r="E16" i="135"/>
  <c r="F16" i="135"/>
  <c r="C40" i="135"/>
  <c r="C39" i="135" s="1"/>
  <c r="D40" i="135"/>
  <c r="E40" i="135"/>
  <c r="F40" i="135"/>
  <c r="C46" i="135"/>
  <c r="C45" i="135" s="1"/>
  <c r="D46" i="135"/>
  <c r="E46" i="135"/>
  <c r="F46" i="135"/>
  <c r="G42" i="132"/>
  <c r="E42" i="132"/>
  <c r="D42" i="132"/>
  <c r="B42" i="132"/>
  <c r="C41" i="132"/>
  <c r="FB22" i="139" s="1"/>
  <c r="C40" i="132"/>
  <c r="FB21" i="140" s="1"/>
  <c r="C39" i="132"/>
  <c r="FB20" i="139" s="1"/>
  <c r="C38" i="132"/>
  <c r="FB19" i="140" s="1"/>
  <c r="C37" i="132"/>
  <c r="FB18" i="139" s="1"/>
  <c r="C36" i="132"/>
  <c r="C35" i="132"/>
  <c r="FB16" i="139" s="1"/>
  <c r="G34" i="132"/>
  <c r="F26" i="135" s="1"/>
  <c r="E34" i="132"/>
  <c r="D26" i="135" s="1"/>
  <c r="D34" i="132"/>
  <c r="C26" i="135" s="1"/>
  <c r="C14" i="135" s="1"/>
  <c r="B34" i="132"/>
  <c r="F34" i="132" s="1"/>
  <c r="E26" i="135" s="1"/>
  <c r="C33" i="132"/>
  <c r="FB14" i="140" s="1"/>
  <c r="C32" i="132"/>
  <c r="G42" i="131"/>
  <c r="E42" i="131"/>
  <c r="D42" i="131"/>
  <c r="B42" i="131"/>
  <c r="C41" i="131"/>
  <c r="DQ22" i="140" s="1"/>
  <c r="C40" i="131"/>
  <c r="DQ21" i="139" s="1"/>
  <c r="C39" i="131"/>
  <c r="DQ20" i="140" s="1"/>
  <c r="C38" i="131"/>
  <c r="DQ19" i="139" s="1"/>
  <c r="C37" i="131"/>
  <c r="DQ18" i="140" s="1"/>
  <c r="C36" i="131"/>
  <c r="C35" i="131"/>
  <c r="DQ16" i="140" s="1"/>
  <c r="G34" i="131"/>
  <c r="F25" i="135" s="1"/>
  <c r="E34" i="131"/>
  <c r="D25" i="135" s="1"/>
  <c r="D34" i="131"/>
  <c r="C25" i="135" s="1"/>
  <c r="B34" i="131"/>
  <c r="F34" i="131" s="1"/>
  <c r="E25" i="135" s="1"/>
  <c r="C33" i="131"/>
  <c r="DQ14" i="139" s="1"/>
  <c r="C32" i="131"/>
  <c r="C42" i="131" s="1"/>
  <c r="C43" i="131" s="1"/>
  <c r="G42" i="134"/>
  <c r="E42" i="134"/>
  <c r="D42" i="134"/>
  <c r="B42" i="134"/>
  <c r="C41" i="134"/>
  <c r="CF22" i="139" s="1"/>
  <c r="C40" i="134"/>
  <c r="CF21" i="140" s="1"/>
  <c r="C39" i="134"/>
  <c r="CF20" i="139" s="1"/>
  <c r="C38" i="134"/>
  <c r="CF19" i="140" s="1"/>
  <c r="C37" i="134"/>
  <c r="CF18" i="139" s="1"/>
  <c r="C36" i="134"/>
  <c r="C35" i="134"/>
  <c r="CF16" i="139" s="1"/>
  <c r="G34" i="134"/>
  <c r="F24" i="135" s="1"/>
  <c r="E34" i="134"/>
  <c r="D24" i="135" s="1"/>
  <c r="D34" i="134"/>
  <c r="C24" i="135" s="1"/>
  <c r="B34" i="134"/>
  <c r="F34" i="134" s="1"/>
  <c r="E24" i="135" s="1"/>
  <c r="C33" i="134"/>
  <c r="CF14" i="140" s="1"/>
  <c r="C32" i="134"/>
  <c r="G42" i="133"/>
  <c r="E42" i="133"/>
  <c r="D42" i="133"/>
  <c r="B42" i="133"/>
  <c r="C41" i="133"/>
  <c r="AU22" i="140" s="1"/>
  <c r="C40" i="133"/>
  <c r="AU21" i="77" s="1"/>
  <c r="C39" i="133"/>
  <c r="AU20" i="140" s="1"/>
  <c r="C38" i="133"/>
  <c r="AU19" i="77" s="1"/>
  <c r="C37" i="133"/>
  <c r="AU18" i="140" s="1"/>
  <c r="C36" i="133"/>
  <c r="G34" i="133"/>
  <c r="F23" i="135" s="1"/>
  <c r="E34" i="133"/>
  <c r="D23" i="135" s="1"/>
  <c r="D34" i="133"/>
  <c r="C23" i="135" s="1"/>
  <c r="B34" i="133"/>
  <c r="F34" i="133" s="1"/>
  <c r="E23" i="135" s="1"/>
  <c r="C33" i="133"/>
  <c r="AU14" i="140" s="1"/>
  <c r="C32" i="133"/>
  <c r="AU13" i="77" s="1"/>
  <c r="G42" i="130"/>
  <c r="E42" i="130"/>
  <c r="D42" i="130"/>
  <c r="B42" i="130"/>
  <c r="C41" i="130"/>
  <c r="J22" i="140" s="1"/>
  <c r="C40" i="130"/>
  <c r="J21" i="139" s="1"/>
  <c r="C39" i="130"/>
  <c r="J20" i="140" s="1"/>
  <c r="C38" i="130"/>
  <c r="J19" i="139" s="1"/>
  <c r="C37" i="130"/>
  <c r="J18" i="140" s="1"/>
  <c r="C36" i="130"/>
  <c r="C35" i="130"/>
  <c r="J16" i="140" s="1"/>
  <c r="G34" i="130"/>
  <c r="F22" i="135" s="1"/>
  <c r="E34" i="130"/>
  <c r="D22" i="135" s="1"/>
  <c r="D34" i="130"/>
  <c r="C22" i="135" s="1"/>
  <c r="B34" i="130"/>
  <c r="F34" i="130" s="1"/>
  <c r="E22" i="135" s="1"/>
  <c r="C33" i="130"/>
  <c r="J14" i="139" s="1"/>
  <c r="C32" i="130"/>
  <c r="AA353" i="157" l="1"/>
  <c r="FO353" i="157"/>
  <c r="EE392" i="157"/>
  <c r="AA308" i="157"/>
  <c r="EE351" i="157"/>
  <c r="AA338" i="157"/>
  <c r="EE227" i="157"/>
  <c r="EF227" i="157" s="1"/>
  <c r="EH227" i="157" s="1"/>
  <c r="EK227" i="157" s="1"/>
  <c r="FO384" i="157"/>
  <c r="BK320" i="157"/>
  <c r="EE346" i="157"/>
  <c r="FO413" i="157"/>
  <c r="CU406" i="157"/>
  <c r="BK316" i="157"/>
  <c r="EE321" i="157"/>
  <c r="EE354" i="157"/>
  <c r="AA300" i="157"/>
  <c r="BK312" i="157"/>
  <c r="AA343" i="157"/>
  <c r="FO337" i="157"/>
  <c r="FO371" i="157" s="1"/>
  <c r="FU371" i="157" s="1"/>
  <c r="CU294" i="157"/>
  <c r="BK230" i="157"/>
  <c r="C34" i="132"/>
  <c r="B26" i="135" s="1"/>
  <c r="K15" i="140"/>
  <c r="AW15" i="139"/>
  <c r="FD15" i="140"/>
  <c r="CU414" i="157"/>
  <c r="CU293" i="157"/>
  <c r="CU440" i="157"/>
  <c r="AA385" i="157"/>
  <c r="EE429" i="157"/>
  <c r="BK351" i="157"/>
  <c r="FO338" i="157"/>
  <c r="BK391" i="157"/>
  <c r="CU341" i="157"/>
  <c r="GL353" i="157"/>
  <c r="CU344" i="157"/>
  <c r="CU438" i="157"/>
  <c r="BK418" i="157"/>
  <c r="CU308" i="157"/>
  <c r="BK408" i="157"/>
  <c r="BL408" i="157" s="1"/>
  <c r="BN408" i="157" s="1"/>
  <c r="BQ408" i="157" s="1"/>
  <c r="FO350" i="157"/>
  <c r="EE329" i="157"/>
  <c r="BK326" i="157"/>
  <c r="CU348" i="157"/>
  <c r="BK354" i="157"/>
  <c r="FO300" i="157"/>
  <c r="EE311" i="157"/>
  <c r="C42" i="130"/>
  <c r="C43" i="130" s="1"/>
  <c r="C34" i="134"/>
  <c r="B24" i="135" s="1"/>
  <c r="AW15" i="140"/>
  <c r="CG15" i="139"/>
  <c r="DS15" i="139"/>
  <c r="EE342" i="157"/>
  <c r="AA412" i="157"/>
  <c r="EE339" i="157"/>
  <c r="EE340" i="157"/>
  <c r="CU303" i="157"/>
  <c r="CU302" i="157"/>
  <c r="D13" i="135"/>
  <c r="D14" i="135"/>
  <c r="C10" i="135"/>
  <c r="C12" i="135"/>
  <c r="C13" i="135"/>
  <c r="C34" i="130"/>
  <c r="B22" i="135" s="1"/>
  <c r="C42" i="133"/>
  <c r="C43" i="133" s="1"/>
  <c r="C42" i="134"/>
  <c r="C43" i="134" s="1"/>
  <c r="C34" i="131"/>
  <c r="B25" i="135" s="1"/>
  <c r="C42" i="132"/>
  <c r="C43" i="132" s="1"/>
  <c r="B40" i="135"/>
  <c r="B34" i="135"/>
  <c r="B28" i="135"/>
  <c r="B41" i="135"/>
  <c r="B35" i="135"/>
  <c r="D27" i="135"/>
  <c r="B29" i="135"/>
  <c r="B42" i="135"/>
  <c r="B36" i="135"/>
  <c r="B30" i="135"/>
  <c r="B43" i="135"/>
  <c r="B19" i="135"/>
  <c r="B55" i="135"/>
  <c r="B50" i="135"/>
  <c r="B38" i="135"/>
  <c r="B32" i="135"/>
  <c r="J13" i="77"/>
  <c r="J21" i="77"/>
  <c r="J19" i="77"/>
  <c r="J17" i="77"/>
  <c r="J13" i="139"/>
  <c r="J16" i="139"/>
  <c r="L15" i="139"/>
  <c r="N15" i="139"/>
  <c r="J18" i="139"/>
  <c r="J20" i="139"/>
  <c r="J22" i="139"/>
  <c r="J14" i="140"/>
  <c r="J17" i="140"/>
  <c r="J15" i="140" s="1"/>
  <c r="J19" i="140"/>
  <c r="J21" i="140"/>
  <c r="AU14" i="77"/>
  <c r="AU22" i="77"/>
  <c r="AU20" i="77"/>
  <c r="AU18" i="77"/>
  <c r="AU13" i="139"/>
  <c r="AU19" i="139"/>
  <c r="AU21" i="139"/>
  <c r="AU13" i="140"/>
  <c r="AU19" i="140"/>
  <c r="AU21" i="140"/>
  <c r="CF14" i="77"/>
  <c r="CF22" i="77"/>
  <c r="CF20" i="77"/>
  <c r="CF18" i="77"/>
  <c r="CF16" i="77"/>
  <c r="CF14" i="139"/>
  <c r="CF17" i="139"/>
  <c r="CF15" i="139" s="1"/>
  <c r="CF19" i="139"/>
  <c r="CF21" i="139"/>
  <c r="CF13" i="140"/>
  <c r="CF16" i="140"/>
  <c r="CF18" i="140"/>
  <c r="CF20" i="140"/>
  <c r="CF22" i="140"/>
  <c r="DQ13" i="77"/>
  <c r="DQ21" i="77"/>
  <c r="DQ19" i="77"/>
  <c r="DQ17" i="77"/>
  <c r="DQ13" i="139"/>
  <c r="DQ16" i="139"/>
  <c r="DQ18" i="139"/>
  <c r="DQ20" i="139"/>
  <c r="DQ22" i="139"/>
  <c r="DQ14" i="140"/>
  <c r="DQ17" i="140"/>
  <c r="DQ15" i="140" s="1"/>
  <c r="DS15" i="140"/>
  <c r="DR15" i="140"/>
  <c r="DQ19" i="140"/>
  <c r="DQ21" i="140"/>
  <c r="FB14" i="77"/>
  <c r="FB22" i="77"/>
  <c r="FB20" i="77"/>
  <c r="FB18" i="77"/>
  <c r="FB16" i="77"/>
  <c r="FB14" i="139"/>
  <c r="FB17" i="139"/>
  <c r="FB15" i="139" s="1"/>
  <c r="FD15" i="139"/>
  <c r="FB19" i="139"/>
  <c r="FB21" i="139"/>
  <c r="FB13" i="140"/>
  <c r="FB16" i="140"/>
  <c r="FB18" i="140"/>
  <c r="FB20" i="140"/>
  <c r="FB22" i="140"/>
  <c r="GD380" i="157"/>
  <c r="CU427" i="157"/>
  <c r="CV351" i="157"/>
  <c r="CX351" i="157" s="1"/>
  <c r="DA351" i="157" s="1"/>
  <c r="BK401" i="157"/>
  <c r="FO426" i="157"/>
  <c r="FO438" i="157"/>
  <c r="FO427" i="157"/>
  <c r="EE425" i="157"/>
  <c r="EE316" i="157"/>
  <c r="FO296" i="157"/>
  <c r="BK330" i="157"/>
  <c r="CU301" i="157"/>
  <c r="BK411" i="157"/>
  <c r="GD437" i="157"/>
  <c r="FO442" i="157"/>
  <c r="FP342" i="157"/>
  <c r="FR342" i="157" s="1"/>
  <c r="FU342" i="157" s="1"/>
  <c r="AA441" i="157"/>
  <c r="FO317" i="157"/>
  <c r="CV338" i="157"/>
  <c r="CX338" i="157" s="1"/>
  <c r="DA338" i="157" s="1"/>
  <c r="CU405" i="157"/>
  <c r="FO399" i="157"/>
  <c r="EE394" i="157"/>
  <c r="CU300" i="157"/>
  <c r="EE404" i="157"/>
  <c r="CU389" i="157"/>
  <c r="CU385" i="157"/>
  <c r="CV385" i="157" s="1"/>
  <c r="CX385" i="157" s="1"/>
  <c r="DA385" i="157" s="1"/>
  <c r="EE378" i="157"/>
  <c r="GF146" i="157"/>
  <c r="EE439" i="157"/>
  <c r="AB346" i="157"/>
  <c r="AD346" i="157" s="1"/>
  <c r="AG346" i="157" s="1"/>
  <c r="GH225" i="157"/>
  <c r="GP225" i="157"/>
  <c r="GX225" i="157"/>
  <c r="GR225" i="157"/>
  <c r="FO382" i="157"/>
  <c r="EE430" i="157"/>
  <c r="CV388" i="157"/>
  <c r="CX388" i="157" s="1"/>
  <c r="DA388" i="157" s="1"/>
  <c r="CU384" i="157"/>
  <c r="BK379" i="157"/>
  <c r="FO415" i="157"/>
  <c r="FO401" i="157"/>
  <c r="FO383" i="157"/>
  <c r="DL164" i="157"/>
  <c r="BK439" i="157"/>
  <c r="CU347" i="157"/>
  <c r="FO439" i="157"/>
  <c r="FP439" i="157" s="1"/>
  <c r="FR439" i="157" s="1"/>
  <c r="FU439" i="157" s="1"/>
  <c r="FO440" i="157"/>
  <c r="BK328" i="157"/>
  <c r="AB413" i="157"/>
  <c r="AD413" i="157" s="1"/>
  <c r="AG413" i="157" s="1"/>
  <c r="CV352" i="157"/>
  <c r="CX352" i="157" s="1"/>
  <c r="DA352" i="157" s="1"/>
  <c r="EE403" i="157"/>
  <c r="CU226" i="157"/>
  <c r="EE410" i="157"/>
  <c r="FP308" i="157"/>
  <c r="FR308" i="157" s="1"/>
  <c r="FU308" i="157" s="1"/>
  <c r="EE231" i="157"/>
  <c r="AA384" i="157"/>
  <c r="EE344" i="157"/>
  <c r="FO310" i="157"/>
  <c r="EE305" i="157"/>
  <c r="BK304" i="157"/>
  <c r="BK327" i="157"/>
  <c r="FO329" i="157"/>
  <c r="CU324" i="157"/>
  <c r="EE308" i="157"/>
  <c r="CU291" i="157"/>
  <c r="FO302" i="157"/>
  <c r="BK308" i="157"/>
  <c r="BK300" i="157"/>
  <c r="CV348" i="157"/>
  <c r="CX348" i="157" s="1"/>
  <c r="AB342" i="157"/>
  <c r="AD342" i="157" s="1"/>
  <c r="AG342" i="157" s="1"/>
  <c r="EE352" i="157"/>
  <c r="FO349" i="157"/>
  <c r="AB343" i="157"/>
  <c r="AD343" i="157" s="1"/>
  <c r="AG343" i="157" s="1"/>
  <c r="BK340" i="157"/>
  <c r="BK337" i="157"/>
  <c r="BK314" i="157"/>
  <c r="FO324" i="157"/>
  <c r="CU323" i="157"/>
  <c r="EE338" i="157"/>
  <c r="BK349" i="157"/>
  <c r="FO312" i="157"/>
  <c r="CU311" i="157"/>
  <c r="EE327" i="157"/>
  <c r="CU354" i="157"/>
  <c r="FO323" i="157"/>
  <c r="FP323" i="157" s="1"/>
  <c r="FR323" i="157" s="1"/>
  <c r="FU323" i="157" s="1"/>
  <c r="CU322" i="157"/>
  <c r="FO290" i="157"/>
  <c r="EE325" i="157"/>
  <c r="EE300" i="157"/>
  <c r="CU315" i="157"/>
  <c r="B46" i="135"/>
  <c r="B16" i="135"/>
  <c r="B52" i="135"/>
  <c r="B47" i="135"/>
  <c r="B17" i="135"/>
  <c r="B53" i="135"/>
  <c r="D45" i="135"/>
  <c r="B48" i="135"/>
  <c r="B18" i="135"/>
  <c r="B54" i="135"/>
  <c r="B49" i="135"/>
  <c r="B37" i="135"/>
  <c r="B31" i="135"/>
  <c r="B44" i="135"/>
  <c r="B20" i="135"/>
  <c r="B56" i="135"/>
  <c r="C15" i="135"/>
  <c r="J14" i="77"/>
  <c r="J22" i="77"/>
  <c r="J20" i="77"/>
  <c r="J18" i="77"/>
  <c r="J16" i="77"/>
  <c r="J17" i="139"/>
  <c r="J13" i="140"/>
  <c r="AU14" i="139"/>
  <c r="AU18" i="139"/>
  <c r="AU20" i="139"/>
  <c r="AU22" i="139"/>
  <c r="CF13" i="77"/>
  <c r="CF21" i="77"/>
  <c r="CF19" i="77"/>
  <c r="CF17" i="77"/>
  <c r="CF13" i="139"/>
  <c r="CF17" i="140"/>
  <c r="CF15" i="140" s="1"/>
  <c r="DQ14" i="77"/>
  <c r="DQ22" i="77"/>
  <c r="DQ20" i="77"/>
  <c r="DQ18" i="77"/>
  <c r="DQ16" i="77"/>
  <c r="DQ17" i="139"/>
  <c r="DQ13" i="140"/>
  <c r="FB13" i="77"/>
  <c r="FB21" i="77"/>
  <c r="FB19" i="77"/>
  <c r="FB17" i="77"/>
  <c r="FB13" i="139"/>
  <c r="FB17" i="140"/>
  <c r="FB15" i="140" s="1"/>
  <c r="CU431" i="157"/>
  <c r="CU441" i="157"/>
  <c r="CU435" i="157"/>
  <c r="CV341" i="157"/>
  <c r="CX341" i="157" s="1"/>
  <c r="DA341" i="157" s="1"/>
  <c r="CU350" i="157"/>
  <c r="BK345" i="157"/>
  <c r="BK430" i="157"/>
  <c r="CV427" i="157"/>
  <c r="CX427" i="157" s="1"/>
  <c r="DA427" i="157" s="1"/>
  <c r="FP353" i="157"/>
  <c r="FR353" i="157" s="1"/>
  <c r="AA339" i="157"/>
  <c r="CU227" i="157"/>
  <c r="BK429" i="157"/>
  <c r="EE434" i="157"/>
  <c r="CU398" i="157"/>
  <c r="CV398" i="157" s="1"/>
  <c r="CX398" i="157" s="1"/>
  <c r="DA398" i="157" s="1"/>
  <c r="EE306" i="157"/>
  <c r="EF306" i="157" s="1"/>
  <c r="EH306" i="157" s="1"/>
  <c r="EK306" i="157" s="1"/>
  <c r="EL306" i="157" s="1"/>
  <c r="EM306" i="157" s="1"/>
  <c r="CU329" i="157"/>
  <c r="FO322" i="157"/>
  <c r="FO319" i="157"/>
  <c r="EF316" i="157"/>
  <c r="EH316" i="157" s="1"/>
  <c r="EK316" i="157" s="1"/>
  <c r="FP296" i="157"/>
  <c r="FR296" i="157" s="1"/>
  <c r="FU296" i="157" s="1"/>
  <c r="EE291" i="157"/>
  <c r="BL330" i="157"/>
  <c r="BN330" i="157" s="1"/>
  <c r="BQ330" i="157" s="1"/>
  <c r="BK404" i="157"/>
  <c r="FO396" i="157"/>
  <c r="FO385" i="157"/>
  <c r="CU297" i="157"/>
  <c r="CV297" i="157" s="1"/>
  <c r="CX297" i="157" s="1"/>
  <c r="DA297" i="157" s="1"/>
  <c r="DB297" i="157" s="1"/>
  <c r="DC297" i="157" s="1"/>
  <c r="EE290" i="157"/>
  <c r="EF290" i="157" s="1"/>
  <c r="EH290" i="157" s="1"/>
  <c r="EK290" i="157" s="1"/>
  <c r="EL290" i="157" s="1"/>
  <c r="EM290" i="157" s="1"/>
  <c r="AB385" i="157"/>
  <c r="AD385" i="157" s="1"/>
  <c r="AG385" i="157" s="1"/>
  <c r="GY110" i="157"/>
  <c r="CU349" i="157"/>
  <c r="FP442" i="157"/>
  <c r="FR442" i="157" s="1"/>
  <c r="FU442" i="157" s="1"/>
  <c r="CV344" i="157"/>
  <c r="CX344" i="157" s="1"/>
  <c r="CU429" i="157"/>
  <c r="CV438" i="157"/>
  <c r="CX438" i="157" s="1"/>
  <c r="BK229" i="157"/>
  <c r="FO441" i="157"/>
  <c r="FP441" i="157" s="1"/>
  <c r="FR441" i="157" s="1"/>
  <c r="EF429" i="157"/>
  <c r="EH429" i="157" s="1"/>
  <c r="EK429" i="157" s="1"/>
  <c r="CU381" i="157"/>
  <c r="AG72" i="157"/>
  <c r="BK343" i="157"/>
  <c r="AA340" i="157"/>
  <c r="BK318" i="157"/>
  <c r="CV405" i="157"/>
  <c r="CX405" i="157" s="1"/>
  <c r="DA405" i="157" s="1"/>
  <c r="FP399" i="157"/>
  <c r="FR399" i="157" s="1"/>
  <c r="FU399" i="157" s="1"/>
  <c r="EF394" i="157"/>
  <c r="EH394" i="157" s="1"/>
  <c r="EK394" i="157" s="1"/>
  <c r="FP292" i="157"/>
  <c r="FR292" i="157" s="1"/>
  <c r="FU292" i="157" s="1"/>
  <c r="EE319" i="157"/>
  <c r="EF319" i="157" s="1"/>
  <c r="EH319" i="157" s="1"/>
  <c r="EK319" i="157" s="1"/>
  <c r="BK322" i="157"/>
  <c r="BL322" i="157" s="1"/>
  <c r="BN322" i="157" s="1"/>
  <c r="BQ322" i="157" s="1"/>
  <c r="BR322" i="157" s="1"/>
  <c r="BS322" i="157" s="1"/>
  <c r="FO301" i="157"/>
  <c r="FP301" i="157" s="1"/>
  <c r="FR301" i="157" s="1"/>
  <c r="FU301" i="157" s="1"/>
  <c r="FV301" i="157" s="1"/>
  <c r="FW301" i="157" s="1"/>
  <c r="CU296" i="157"/>
  <c r="CV296" i="157" s="1"/>
  <c r="CX296" i="157" s="1"/>
  <c r="DA296" i="157" s="1"/>
  <c r="BK291" i="157"/>
  <c r="BL291" i="157" s="1"/>
  <c r="BN291" i="157" s="1"/>
  <c r="BQ291" i="157" s="1"/>
  <c r="EE226" i="157"/>
  <c r="AB396" i="157"/>
  <c r="AD396" i="157" s="1"/>
  <c r="AG396" i="157" s="1"/>
  <c r="CV389" i="157"/>
  <c r="CX389" i="157" s="1"/>
  <c r="DA389" i="157" s="1"/>
  <c r="CU327" i="157"/>
  <c r="FO318" i="157"/>
  <c r="CU313" i="157"/>
  <c r="BK290" i="157"/>
  <c r="GF242" i="157"/>
  <c r="GF248" i="157"/>
  <c r="GF213" i="157"/>
  <c r="BK440" i="157"/>
  <c r="CU425" i="157"/>
  <c r="CV425" i="157" s="1"/>
  <c r="CX425" i="157" s="1"/>
  <c r="FP351" i="157"/>
  <c r="FR351" i="157" s="1"/>
  <c r="FU351" i="157" s="1"/>
  <c r="EE345" i="157"/>
  <c r="GL225" i="157"/>
  <c r="GT225" i="157"/>
  <c r="CU225" i="157"/>
  <c r="GN225" i="157"/>
  <c r="GV225" i="157"/>
  <c r="FO352" i="157"/>
  <c r="EE349" i="157"/>
  <c r="EE343" i="157"/>
  <c r="CU340" i="157"/>
  <c r="CU194" i="157"/>
  <c r="BK431" i="157"/>
  <c r="FO405" i="157"/>
  <c r="BL320" i="157"/>
  <c r="BN320" i="157" s="1"/>
  <c r="BQ320" i="157" s="1"/>
  <c r="EF430" i="157"/>
  <c r="EH430" i="157" s="1"/>
  <c r="EK430" i="157" s="1"/>
  <c r="FO325" i="157"/>
  <c r="EE302" i="157"/>
  <c r="AB412" i="157"/>
  <c r="AD412" i="157" s="1"/>
  <c r="AG412" i="157" s="1"/>
  <c r="CU321" i="157"/>
  <c r="EE407" i="157"/>
  <c r="FO226" i="157"/>
  <c r="FP226" i="157" s="1"/>
  <c r="FR226" i="157" s="1"/>
  <c r="FU226" i="157" s="1"/>
  <c r="FV226" i="157" s="1"/>
  <c r="FW226" i="157" s="1"/>
  <c r="AB144" i="157"/>
  <c r="AD144" i="157" s="1"/>
  <c r="EE324" i="157"/>
  <c r="BK410" i="157"/>
  <c r="EE411" i="157"/>
  <c r="CV308" i="157"/>
  <c r="CX308" i="157" s="1"/>
  <c r="DA308" i="157" s="1"/>
  <c r="FO406" i="157"/>
  <c r="BK378" i="157"/>
  <c r="BL378" i="157" s="1"/>
  <c r="BN378" i="157" s="1"/>
  <c r="BQ378" i="157" s="1"/>
  <c r="AR164" i="157"/>
  <c r="CU353" i="157"/>
  <c r="CV353" i="157" s="1"/>
  <c r="CX353" i="157" s="1"/>
  <c r="CZ353" i="157" s="1"/>
  <c r="DA353" i="157" s="1"/>
  <c r="AA434" i="157"/>
  <c r="CU345" i="157"/>
  <c r="CV345" i="157" s="1"/>
  <c r="CX345" i="157" s="1"/>
  <c r="BK342" i="157"/>
  <c r="BL342" i="157" s="1"/>
  <c r="BN342" i="157" s="1"/>
  <c r="BQ342" i="157" s="1"/>
  <c r="BR342" i="157" s="1"/>
  <c r="BS342" i="157" s="1"/>
  <c r="EE230" i="157"/>
  <c r="FP440" i="157"/>
  <c r="FR440" i="157" s="1"/>
  <c r="FU440" i="157" s="1"/>
  <c r="EE437" i="157"/>
  <c r="EE431" i="157"/>
  <c r="EF431" i="157" s="1"/>
  <c r="EH431" i="157" s="1"/>
  <c r="EK431" i="157" s="1"/>
  <c r="CU326" i="157"/>
  <c r="BK313" i="157"/>
  <c r="BK347" i="157"/>
  <c r="BK341" i="157"/>
  <c r="FP338" i="157"/>
  <c r="FR338" i="157" s="1"/>
  <c r="FU338" i="157" s="1"/>
  <c r="BK305" i="157"/>
  <c r="BL305" i="157" s="1"/>
  <c r="BN305" i="157" s="1"/>
  <c r="BQ305" i="157" s="1"/>
  <c r="FP413" i="157"/>
  <c r="FR413" i="157" s="1"/>
  <c r="FU413" i="157" s="1"/>
  <c r="EE390" i="157"/>
  <c r="CU409" i="157"/>
  <c r="CV406" i="157"/>
  <c r="CX406" i="157" s="1"/>
  <c r="DA406" i="157" s="1"/>
  <c r="CU383" i="157"/>
  <c r="EE412" i="157"/>
  <c r="BK324" i="157"/>
  <c r="FO297" i="157"/>
  <c r="BK323" i="157"/>
  <c r="AA297" i="157"/>
  <c r="FO348" i="157"/>
  <c r="GJ348" i="157"/>
  <c r="GR348" i="157"/>
  <c r="FO326" i="157"/>
  <c r="FP326" i="157" s="1"/>
  <c r="FR326" i="157" s="1"/>
  <c r="FU326" i="157" s="1"/>
  <c r="FV326" i="157" s="1"/>
  <c r="FW326" i="157" s="1"/>
  <c r="CU325" i="157"/>
  <c r="CV325" i="157" s="1"/>
  <c r="CX325" i="157" s="1"/>
  <c r="DA325" i="157" s="1"/>
  <c r="DB325" i="157" s="1"/>
  <c r="DC325" i="157" s="1"/>
  <c r="FO316" i="157"/>
  <c r="FP316" i="157" s="1"/>
  <c r="FR316" i="157" s="1"/>
  <c r="FU316" i="157" s="1"/>
  <c r="EE301" i="157"/>
  <c r="EF301" i="157" s="1"/>
  <c r="EH301" i="157" s="1"/>
  <c r="EK301" i="157" s="1"/>
  <c r="EL301" i="157" s="1"/>
  <c r="EM301" i="157" s="1"/>
  <c r="FO291" i="157"/>
  <c r="FP291" i="157" s="1"/>
  <c r="FR291" i="157" s="1"/>
  <c r="FU291" i="157" s="1"/>
  <c r="CU290" i="157"/>
  <c r="CV290" i="157" s="1"/>
  <c r="CX290" i="157" s="1"/>
  <c r="DA290" i="157" s="1"/>
  <c r="EE326" i="157"/>
  <c r="EF326" i="157" s="1"/>
  <c r="EH326" i="157" s="1"/>
  <c r="EK326" i="157" s="1"/>
  <c r="EL326" i="157" s="1"/>
  <c r="EM326" i="157" s="1"/>
  <c r="BK325" i="157"/>
  <c r="BL325" i="157" s="1"/>
  <c r="BN325" i="157" s="1"/>
  <c r="BQ325" i="157" s="1"/>
  <c r="BR325" i="157" s="1"/>
  <c r="BS325" i="157" s="1"/>
  <c r="EE312" i="157"/>
  <c r="EF312" i="157" s="1"/>
  <c r="EH312" i="157" s="1"/>
  <c r="EK312" i="157" s="1"/>
  <c r="BK311" i="157"/>
  <c r="EE317" i="157"/>
  <c r="EF317" i="157" s="1"/>
  <c r="EH317" i="157" s="1"/>
  <c r="EK317" i="157" s="1"/>
  <c r="EE353" i="157"/>
  <c r="EF353" i="157" s="1"/>
  <c r="EH353" i="157" s="1"/>
  <c r="FO321" i="157"/>
  <c r="FO306" i="157"/>
  <c r="FP306" i="157" s="1"/>
  <c r="FR306" i="157" s="1"/>
  <c r="FU306" i="157" s="1"/>
  <c r="CU305" i="157"/>
  <c r="FO320" i="157"/>
  <c r="FO314" i="157"/>
  <c r="FP305" i="157"/>
  <c r="FR305" i="157" s="1"/>
  <c r="FU305" i="157" s="1"/>
  <c r="FO305" i="157"/>
  <c r="CU304" i="157"/>
  <c r="CV343" i="157"/>
  <c r="CX343" i="157" s="1"/>
  <c r="DA343" i="157" s="1"/>
  <c r="BL344" i="157"/>
  <c r="BN344" i="157" s="1"/>
  <c r="EE320" i="157"/>
  <c r="BK319" i="157"/>
  <c r="EE313" i="157"/>
  <c r="EE314" i="157"/>
  <c r="AA310" i="157"/>
  <c r="EF310" i="157"/>
  <c r="EH310" i="157" s="1"/>
  <c r="EK310" i="157" s="1"/>
  <c r="EE310" i="157"/>
  <c r="EF292" i="157"/>
  <c r="EH292" i="157" s="1"/>
  <c r="EK292" i="157" s="1"/>
  <c r="BK297" i="157"/>
  <c r="EF311" i="157"/>
  <c r="EH311" i="157" s="1"/>
  <c r="EK311" i="157" s="1"/>
  <c r="BK310" i="157"/>
  <c r="BL310" i="157" s="1"/>
  <c r="BN310" i="157" s="1"/>
  <c r="BQ310" i="157" s="1"/>
  <c r="FP304" i="157"/>
  <c r="FR304" i="157" s="1"/>
  <c r="FU304" i="157" s="1"/>
  <c r="CV303" i="157"/>
  <c r="CX303" i="157" s="1"/>
  <c r="DA303" i="157" s="1"/>
  <c r="EF300" i="157"/>
  <c r="EH300" i="157" s="1"/>
  <c r="EK300" i="157" s="1"/>
  <c r="BK317" i="157"/>
  <c r="CV315" i="157"/>
  <c r="CX315" i="157" s="1"/>
  <c r="DA315" i="157" s="1"/>
  <c r="CU306" i="157"/>
  <c r="CV306" i="157" s="1"/>
  <c r="CX306" i="157" s="1"/>
  <c r="DA306" i="157" s="1"/>
  <c r="BL229" i="157"/>
  <c r="BN229" i="157" s="1"/>
  <c r="BQ229" i="157" s="1"/>
  <c r="BL226" i="157"/>
  <c r="BN226" i="157" s="1"/>
  <c r="BQ226" i="157" s="1"/>
  <c r="FP225" i="157"/>
  <c r="FR225" i="157" s="1"/>
  <c r="FU225" i="157" s="1"/>
  <c r="GY210" i="157"/>
  <c r="EJ153" i="157"/>
  <c r="EK153" i="157" s="1"/>
  <c r="DB223" i="157"/>
  <c r="DC223" i="157" s="1"/>
  <c r="DB120" i="157"/>
  <c r="DC120" i="157" s="1"/>
  <c r="DB121" i="157"/>
  <c r="DC121" i="157" s="1"/>
  <c r="BR141" i="157"/>
  <c r="BS141" i="157" s="1"/>
  <c r="FV150" i="157"/>
  <c r="FW150" i="157" s="1"/>
  <c r="FV212" i="157"/>
  <c r="FW212" i="157" s="1"/>
  <c r="BR124" i="157"/>
  <c r="BS124" i="157" s="1"/>
  <c r="EL110" i="157"/>
  <c r="EM110" i="157" s="1"/>
  <c r="EL122" i="157"/>
  <c r="EM122" i="157" s="1"/>
  <c r="EL113" i="157"/>
  <c r="EM113" i="157" s="1"/>
  <c r="ED423" i="157"/>
  <c r="DZ423" i="157"/>
  <c r="DV423" i="157"/>
  <c r="DR423" i="157"/>
  <c r="DN423" i="157"/>
  <c r="DX423" i="157"/>
  <c r="DP423" i="157"/>
  <c r="EB423" i="157"/>
  <c r="DT423" i="157"/>
  <c r="DL423" i="157"/>
  <c r="DB351" i="157"/>
  <c r="DC351" i="157" s="1"/>
  <c r="Z422" i="157"/>
  <c r="V422" i="157"/>
  <c r="R422" i="157"/>
  <c r="N422" i="157"/>
  <c r="J422" i="157"/>
  <c r="L422" i="157"/>
  <c r="X422" i="157"/>
  <c r="GD422" i="157"/>
  <c r="P422" i="157"/>
  <c r="H422" i="157"/>
  <c r="T422" i="157"/>
  <c r="BJ420" i="157"/>
  <c r="BF420" i="157"/>
  <c r="BB420" i="157"/>
  <c r="AX420" i="157"/>
  <c r="AT420" i="157"/>
  <c r="BD420" i="157"/>
  <c r="AV420" i="157"/>
  <c r="BH420" i="157"/>
  <c r="AZ420" i="157"/>
  <c r="AR420" i="157"/>
  <c r="X424" i="157"/>
  <c r="T424" i="157"/>
  <c r="P424" i="157"/>
  <c r="L424" i="157"/>
  <c r="H424" i="157"/>
  <c r="GD424" i="157"/>
  <c r="V424" i="157"/>
  <c r="N424" i="157"/>
  <c r="Z424" i="157"/>
  <c r="R424" i="157"/>
  <c r="J424" i="157"/>
  <c r="FV113" i="157"/>
  <c r="FW113" i="157" s="1"/>
  <c r="EL247" i="157"/>
  <c r="EM247" i="157" s="1"/>
  <c r="BR101" i="157"/>
  <c r="BS101" i="157" s="1"/>
  <c r="BS209" i="157"/>
  <c r="BR209" i="157"/>
  <c r="DB143" i="157"/>
  <c r="DC143" i="157" s="1"/>
  <c r="FV132" i="157"/>
  <c r="FW132" i="157" s="1"/>
  <c r="EL137" i="157"/>
  <c r="EM137" i="157" s="1"/>
  <c r="FV342" i="157"/>
  <c r="FW342" i="157" s="1"/>
  <c r="AH221" i="157"/>
  <c r="AI221" i="157" s="1"/>
  <c r="DB338" i="157"/>
  <c r="DC338" i="157" s="1"/>
  <c r="BR233" i="157"/>
  <c r="BS233" i="157" s="1"/>
  <c r="FV217" i="157"/>
  <c r="FW217" i="157" s="1"/>
  <c r="EL119" i="157"/>
  <c r="EM119" i="157" s="1"/>
  <c r="EL134" i="157"/>
  <c r="EM134" i="157" s="1"/>
  <c r="DB156" i="157"/>
  <c r="DC156" i="157" s="1"/>
  <c r="DB151" i="157"/>
  <c r="DC151" i="157" s="1"/>
  <c r="BR190" i="157"/>
  <c r="BS190" i="157" s="1"/>
  <c r="BR136" i="157"/>
  <c r="BS136" i="157" s="1"/>
  <c r="BR127" i="157"/>
  <c r="BS127" i="157" s="1"/>
  <c r="DB102" i="157"/>
  <c r="DC102" i="157" s="1"/>
  <c r="BR73" i="157"/>
  <c r="BS73" i="157" s="1"/>
  <c r="BR226" i="157"/>
  <c r="BS226" i="157" s="1"/>
  <c r="DB308" i="157"/>
  <c r="DC308" i="157" s="1"/>
  <c r="BR60" i="157"/>
  <c r="BS60" i="157" s="1"/>
  <c r="BR235" i="157"/>
  <c r="BS235" i="157" s="1"/>
  <c r="EL242" i="157"/>
  <c r="EM242" i="157" s="1"/>
  <c r="EL103" i="157"/>
  <c r="EM103" i="157" s="1"/>
  <c r="DB123" i="157"/>
  <c r="DC123" i="157" s="1"/>
  <c r="FV246" i="157"/>
  <c r="FW246" i="157" s="1"/>
  <c r="DB233" i="157"/>
  <c r="DC233" i="157" s="1"/>
  <c r="FV235" i="157"/>
  <c r="FW235" i="157" s="1"/>
  <c r="DB237" i="157"/>
  <c r="DC237" i="157" s="1"/>
  <c r="FV111" i="157"/>
  <c r="FW111" i="157" s="1"/>
  <c r="FV222" i="157"/>
  <c r="FW222" i="157" s="1"/>
  <c r="DB110" i="157"/>
  <c r="DC110" i="157" s="1"/>
  <c r="DB106" i="157"/>
  <c r="DC106" i="157" s="1"/>
  <c r="AH190" i="157"/>
  <c r="AI190" i="157" s="1"/>
  <c r="FV200" i="157"/>
  <c r="FW200" i="157" s="1"/>
  <c r="AH213" i="157"/>
  <c r="AI213" i="157" s="1"/>
  <c r="BN98" i="157"/>
  <c r="DB135" i="157"/>
  <c r="DC135" i="157" s="1"/>
  <c r="BR197" i="157"/>
  <c r="BS197" i="157" s="1"/>
  <c r="BR205" i="157"/>
  <c r="BS205" i="157" s="1"/>
  <c r="FV203" i="157"/>
  <c r="FW203" i="157" s="1"/>
  <c r="BR100" i="157"/>
  <c r="BS100" i="157" s="1"/>
  <c r="EJ145" i="157"/>
  <c r="EK145" i="157" s="1"/>
  <c r="AH76" i="157"/>
  <c r="AI76" i="157" s="1"/>
  <c r="FV308" i="157"/>
  <c r="FW308" i="157" s="1"/>
  <c r="FV305" i="157"/>
  <c r="FW305" i="157" s="1"/>
  <c r="DB343" i="157"/>
  <c r="DC343" i="157" s="1"/>
  <c r="EL310" i="157"/>
  <c r="EM310" i="157" s="1"/>
  <c r="CV435" i="157"/>
  <c r="CX435" i="157" s="1"/>
  <c r="DA435" i="157" s="1"/>
  <c r="CV414" i="157"/>
  <c r="CX414" i="157" s="1"/>
  <c r="DA414" i="157" s="1"/>
  <c r="BL435" i="157"/>
  <c r="BN435" i="157" s="1"/>
  <c r="BQ435" i="157" s="1"/>
  <c r="EF434" i="157"/>
  <c r="EH434" i="157" s="1"/>
  <c r="EK434" i="157" s="1"/>
  <c r="FP319" i="157"/>
  <c r="FR319" i="157" s="1"/>
  <c r="FU319" i="157" s="1"/>
  <c r="BL411" i="157"/>
  <c r="BN411" i="157" s="1"/>
  <c r="BQ411" i="157" s="1"/>
  <c r="CV381" i="157"/>
  <c r="CX381" i="157" s="1"/>
  <c r="DA381" i="157" s="1"/>
  <c r="BL290" i="157"/>
  <c r="BN290" i="157" s="1"/>
  <c r="BQ290" i="157" s="1"/>
  <c r="FP352" i="157"/>
  <c r="FR352" i="157" s="1"/>
  <c r="FU352" i="157" s="1"/>
  <c r="EF343" i="157"/>
  <c r="EH343" i="157" s="1"/>
  <c r="EK343" i="157" s="1"/>
  <c r="FP401" i="157"/>
  <c r="FR401" i="157" s="1"/>
  <c r="FU401" i="157" s="1"/>
  <c r="BL439" i="157"/>
  <c r="BN439" i="157" s="1"/>
  <c r="BQ439" i="157" s="1"/>
  <c r="EF437" i="157"/>
  <c r="EH437" i="157" s="1"/>
  <c r="BL328" i="157"/>
  <c r="BN328" i="157" s="1"/>
  <c r="BQ328" i="157" s="1"/>
  <c r="CV326" i="157"/>
  <c r="CX326" i="157" s="1"/>
  <c r="DA326" i="157" s="1"/>
  <c r="BL313" i="157"/>
  <c r="BN313" i="157" s="1"/>
  <c r="BQ313" i="157" s="1"/>
  <c r="EF346" i="157"/>
  <c r="EH346" i="157" s="1"/>
  <c r="EK346" i="157" s="1"/>
  <c r="EF390" i="157"/>
  <c r="EH390" i="157" s="1"/>
  <c r="EK390" i="157" s="1"/>
  <c r="CV226" i="157"/>
  <c r="CX226" i="157" s="1"/>
  <c r="DA226" i="157" s="1"/>
  <c r="EF410" i="157"/>
  <c r="EH410" i="157" s="1"/>
  <c r="EK410" i="157" s="1"/>
  <c r="BL324" i="157"/>
  <c r="BN324" i="157" s="1"/>
  <c r="BQ324" i="157" s="1"/>
  <c r="GY300" i="157"/>
  <c r="CV324" i="157"/>
  <c r="CX324" i="157" s="1"/>
  <c r="DA324" i="157" s="1"/>
  <c r="EF308" i="157"/>
  <c r="EH308" i="157" s="1"/>
  <c r="EK308" i="157" s="1"/>
  <c r="BL300" i="157"/>
  <c r="BN300" i="157" s="1"/>
  <c r="BQ300" i="157" s="1"/>
  <c r="FP349" i="157"/>
  <c r="FR349" i="157" s="1"/>
  <c r="BL337" i="157"/>
  <c r="BN337" i="157" s="1"/>
  <c r="BL314" i="157"/>
  <c r="BN314" i="157" s="1"/>
  <c r="BQ314" i="157" s="1"/>
  <c r="CV323" i="157"/>
  <c r="CX323" i="157" s="1"/>
  <c r="DA323" i="157" s="1"/>
  <c r="BL319" i="157"/>
  <c r="BN319" i="157" s="1"/>
  <c r="BQ319" i="157" s="1"/>
  <c r="CV311" i="157"/>
  <c r="CX311" i="157" s="1"/>
  <c r="DA311" i="157" s="1"/>
  <c r="BL354" i="157"/>
  <c r="BN354" i="157" s="1"/>
  <c r="BQ354" i="157" s="1"/>
  <c r="FP300" i="157"/>
  <c r="FR300" i="157" s="1"/>
  <c r="FU300" i="157" s="1"/>
  <c r="FP290" i="157"/>
  <c r="FR290" i="157" s="1"/>
  <c r="FU290" i="157" s="1"/>
  <c r="AH219" i="157"/>
  <c r="AI219" i="157" s="1"/>
  <c r="BR149" i="157"/>
  <c r="BS149" i="157" s="1"/>
  <c r="BQ159" i="157"/>
  <c r="BP159" i="157"/>
  <c r="EJ162" i="157"/>
  <c r="EK162" i="157" s="1"/>
  <c r="FV224" i="157"/>
  <c r="FW224" i="157" s="1"/>
  <c r="FV296" i="157"/>
  <c r="FW296" i="157" s="1"/>
  <c r="EL68" i="157"/>
  <c r="EM68" i="157" s="1"/>
  <c r="FV127" i="157"/>
  <c r="FW127" i="157" s="1"/>
  <c r="AH127" i="157"/>
  <c r="AI127" i="157" s="1"/>
  <c r="DB219" i="157"/>
  <c r="DC219" i="157" s="1"/>
  <c r="EL136" i="157"/>
  <c r="EM136" i="157" s="1"/>
  <c r="EL102" i="157"/>
  <c r="EM102" i="157"/>
  <c r="EL147" i="157"/>
  <c r="EM147" i="157" s="1"/>
  <c r="FV134" i="157"/>
  <c r="FW134" i="157" s="1"/>
  <c r="AH201" i="157"/>
  <c r="AI201" i="157" s="1"/>
  <c r="EL195" i="157"/>
  <c r="EM195" i="157" s="1"/>
  <c r="EL124" i="157"/>
  <c r="EM124" i="157" s="1"/>
  <c r="FV199" i="157"/>
  <c r="FW199" i="157" s="1"/>
  <c r="CZ344" i="157"/>
  <c r="DA344" i="157" s="1"/>
  <c r="CZ438" i="157"/>
  <c r="DA438" i="157" s="1"/>
  <c r="FV60" i="157"/>
  <c r="FW60" i="157" s="1"/>
  <c r="BR229" i="157"/>
  <c r="BS229" i="157" s="1"/>
  <c r="EM429" i="157"/>
  <c r="EL429" i="157"/>
  <c r="ED418" i="157"/>
  <c r="DZ418" i="157"/>
  <c r="DV418" i="157"/>
  <c r="DR418" i="157"/>
  <c r="DN418" i="157"/>
  <c r="DX418" i="157"/>
  <c r="DP418" i="157"/>
  <c r="EB418" i="157"/>
  <c r="DT418" i="157"/>
  <c r="DL418" i="157"/>
  <c r="EL227" i="157"/>
  <c r="EM227" i="157" s="1"/>
  <c r="DB405" i="157"/>
  <c r="DC405" i="157" s="1"/>
  <c r="EL394" i="157"/>
  <c r="EM394" i="157" s="1"/>
  <c r="FV292" i="157"/>
  <c r="FW292" i="157" s="1"/>
  <c r="DB241" i="157"/>
  <c r="DC241" i="157"/>
  <c r="EL236" i="157"/>
  <c r="EM236" i="157" s="1"/>
  <c r="DB161" i="157"/>
  <c r="DC161" i="157" s="1"/>
  <c r="BR198" i="157"/>
  <c r="BS198" i="157" s="1"/>
  <c r="BP239" i="157"/>
  <c r="BQ239" i="157" s="1"/>
  <c r="FV214" i="157"/>
  <c r="FW214" i="157" s="1"/>
  <c r="HF128" i="157"/>
  <c r="HG128" i="157" s="1"/>
  <c r="EL130" i="157"/>
  <c r="EM130" i="157" s="1"/>
  <c r="AH212" i="157"/>
  <c r="AI212" i="157" s="1"/>
  <c r="AH137" i="157"/>
  <c r="AI137" i="157" s="1"/>
  <c r="DB128" i="157"/>
  <c r="DC128" i="157" s="1"/>
  <c r="EL128" i="157"/>
  <c r="EM128" i="157" s="1"/>
  <c r="BR160" i="157"/>
  <c r="BS160" i="157"/>
  <c r="DB134" i="157"/>
  <c r="DC134" i="157" s="1"/>
  <c r="DB205" i="157"/>
  <c r="DC205" i="157" s="1"/>
  <c r="DB99" i="157"/>
  <c r="DC99" i="157" s="1"/>
  <c r="BR320" i="157"/>
  <c r="BS320" i="157" s="1"/>
  <c r="FV67" i="157"/>
  <c r="FW67" i="157" s="1"/>
  <c r="DB60" i="157"/>
  <c r="DC60" i="157" s="1"/>
  <c r="BP243" i="157"/>
  <c r="BQ243" i="157" s="1"/>
  <c r="CZ232" i="157"/>
  <c r="DA232" i="157" s="1"/>
  <c r="AF244" i="157"/>
  <c r="AG244" i="157"/>
  <c r="CZ240" i="157"/>
  <c r="DA240" i="157" s="1"/>
  <c r="FV114" i="157"/>
  <c r="FW114" i="157" s="1"/>
  <c r="BR200" i="157"/>
  <c r="BS200" i="157" s="1"/>
  <c r="AF248" i="157"/>
  <c r="AG248" i="157" s="1"/>
  <c r="AH234" i="157"/>
  <c r="AI234" i="157" s="1"/>
  <c r="AH147" i="157"/>
  <c r="AI147" i="157" s="1"/>
  <c r="CZ239" i="157"/>
  <c r="DA239" i="157" s="1"/>
  <c r="FT162" i="157"/>
  <c r="FU162" i="157" s="1"/>
  <c r="EL222" i="157"/>
  <c r="EM222" i="157" s="1"/>
  <c r="FV128" i="157"/>
  <c r="FW128" i="157" s="1"/>
  <c r="BS211" i="157"/>
  <c r="BR211" i="157"/>
  <c r="CZ153" i="157"/>
  <c r="DA153" i="157" s="1"/>
  <c r="DB206" i="157"/>
  <c r="DC206" i="157" s="1"/>
  <c r="BR212" i="157"/>
  <c r="BS212" i="157" s="1"/>
  <c r="DB199" i="157"/>
  <c r="DC199" i="157" s="1"/>
  <c r="DB111" i="157"/>
  <c r="DC111" i="157" s="1"/>
  <c r="DB109" i="157"/>
  <c r="DC109" i="157" s="1"/>
  <c r="FV440" i="157"/>
  <c r="FW440" i="157" s="1"/>
  <c r="DB352" i="157"/>
  <c r="DC352" i="157" s="1"/>
  <c r="BR71" i="157"/>
  <c r="BS71" i="157" s="1"/>
  <c r="FV229" i="157"/>
  <c r="FW229" i="157" s="1"/>
  <c r="DB406" i="157"/>
  <c r="DC406" i="157" s="1"/>
  <c r="EL60" i="157"/>
  <c r="EM60" i="157" s="1"/>
  <c r="AH342" i="157"/>
  <c r="AI342" i="157" s="1"/>
  <c r="BR310" i="157"/>
  <c r="BS310" i="157" s="1"/>
  <c r="DB315" i="157"/>
  <c r="DC315" i="157" s="1"/>
  <c r="DB306" i="157"/>
  <c r="DC306" i="157" s="1"/>
  <c r="CV441" i="157"/>
  <c r="CX441" i="157" s="1"/>
  <c r="CV350" i="157"/>
  <c r="CX350" i="157" s="1"/>
  <c r="BL430" i="157"/>
  <c r="BN430" i="157" s="1"/>
  <c r="BQ430" i="157" s="1"/>
  <c r="CV313" i="157"/>
  <c r="CX313" i="157" s="1"/>
  <c r="DA313" i="157" s="1"/>
  <c r="BL431" i="157"/>
  <c r="BN431" i="157" s="1"/>
  <c r="BQ431" i="157" s="1"/>
  <c r="FP405" i="157"/>
  <c r="FR405" i="157" s="1"/>
  <c r="FU405" i="157" s="1"/>
  <c r="CV383" i="157"/>
  <c r="CX383" i="157" s="1"/>
  <c r="DA383" i="157" s="1"/>
  <c r="EL214" i="157"/>
  <c r="EM214" i="157" s="1"/>
  <c r="FV215" i="157"/>
  <c r="FW215" i="157" s="1"/>
  <c r="FT144" i="157"/>
  <c r="FU144" i="157" s="1"/>
  <c r="BP232" i="157"/>
  <c r="BQ232" i="157" s="1"/>
  <c r="AH125" i="157"/>
  <c r="AI125" i="157" s="1"/>
  <c r="EL114" i="157"/>
  <c r="EM114" i="157" s="1"/>
  <c r="CZ157" i="157"/>
  <c r="DA157" i="157" s="1"/>
  <c r="BP157" i="157"/>
  <c r="BQ157" i="157"/>
  <c r="BR123" i="157"/>
  <c r="BS123" i="157" s="1"/>
  <c r="FV210" i="157"/>
  <c r="FW210" i="157" s="1"/>
  <c r="FV99" i="157"/>
  <c r="FW99" i="157" s="1"/>
  <c r="DB101" i="157"/>
  <c r="DC101" i="157" s="1"/>
  <c r="CZ248" i="157"/>
  <c r="DA248" i="157" s="1"/>
  <c r="EL115" i="157"/>
  <c r="EM115" i="157" s="1"/>
  <c r="FV186" i="157"/>
  <c r="FW186" i="157" s="1"/>
  <c r="FN422" i="157"/>
  <c r="FJ422" i="157"/>
  <c r="FF422" i="157"/>
  <c r="FB422" i="157"/>
  <c r="EX422" i="157"/>
  <c r="FH422" i="157"/>
  <c r="EV422" i="157"/>
  <c r="EZ422" i="157"/>
  <c r="FL422" i="157"/>
  <c r="FD422" i="157"/>
  <c r="EL59" i="157"/>
  <c r="EM59" i="157" s="1"/>
  <c r="AH385" i="157"/>
  <c r="AI385" i="157" s="1"/>
  <c r="FV195" i="157"/>
  <c r="FW195" i="157" s="1"/>
  <c r="EL163" i="157"/>
  <c r="EM163" i="157" s="1"/>
  <c r="HF136" i="157"/>
  <c r="HG136" i="157"/>
  <c r="EL203" i="157"/>
  <c r="EM203" i="157" s="1"/>
  <c r="FT157" i="157"/>
  <c r="FU157" i="157" s="1"/>
  <c r="AH141" i="157"/>
  <c r="AI141" i="157" s="1"/>
  <c r="AH211" i="157"/>
  <c r="AI211" i="157" s="1"/>
  <c r="DB238" i="157"/>
  <c r="DC238" i="157" s="1"/>
  <c r="EL199" i="157"/>
  <c r="EM199" i="157" s="1"/>
  <c r="FV225" i="157"/>
  <c r="FW225" i="157" s="1"/>
  <c r="DB385" i="157"/>
  <c r="DC385" i="157" s="1"/>
  <c r="BR237" i="157"/>
  <c r="BS237" i="157" s="1"/>
  <c r="FV161" i="157"/>
  <c r="FW161" i="157" s="1"/>
  <c r="FV148" i="157"/>
  <c r="FW148" i="157" s="1"/>
  <c r="EM133" i="157"/>
  <c r="EL133" i="157"/>
  <c r="DB215" i="157"/>
  <c r="DC215" i="157" s="1"/>
  <c r="AH104" i="157"/>
  <c r="AI104" i="157" s="1"/>
  <c r="BP153" i="157"/>
  <c r="BQ153" i="157" s="1"/>
  <c r="EM208" i="157"/>
  <c r="EL208" i="157"/>
  <c r="BR138" i="157"/>
  <c r="BS138" i="157" s="1"/>
  <c r="FV196" i="157"/>
  <c r="FW196" i="157" s="1"/>
  <c r="DB139" i="157"/>
  <c r="DC139" i="157" s="1"/>
  <c r="BR143" i="157"/>
  <c r="BS143" i="157" s="1"/>
  <c r="FV218" i="157"/>
  <c r="FW218" i="157" s="1"/>
  <c r="FV189" i="157"/>
  <c r="FW189" i="157" s="1"/>
  <c r="EL213" i="157"/>
  <c r="EM213" i="157" s="1"/>
  <c r="AH121" i="157"/>
  <c r="AI121" i="157" s="1"/>
  <c r="AH346" i="157"/>
  <c r="AI346" i="157" s="1"/>
  <c r="BR76" i="157"/>
  <c r="BS76" i="157"/>
  <c r="DB388" i="157"/>
  <c r="DC388" i="157" s="1"/>
  <c r="AH412" i="157"/>
  <c r="AI412" i="157" s="1"/>
  <c r="BR59" i="157"/>
  <c r="BS59" i="157" s="1"/>
  <c r="DB76" i="157"/>
  <c r="DC76" i="157" s="1"/>
  <c r="FV242" i="157"/>
  <c r="FW242" i="157" s="1"/>
  <c r="FT240" i="157"/>
  <c r="FU240" i="157" s="1"/>
  <c r="FV220" i="157"/>
  <c r="FW220" i="157" s="1"/>
  <c r="DB211" i="157"/>
  <c r="DC211" i="157" s="1"/>
  <c r="FT244" i="157"/>
  <c r="FU244" i="157" s="1"/>
  <c r="EL120" i="157"/>
  <c r="EM120" i="157" s="1"/>
  <c r="AH185" i="157"/>
  <c r="AI185" i="157" s="1"/>
  <c r="FV106" i="157"/>
  <c r="FW106" i="157" s="1"/>
  <c r="EL223" i="157"/>
  <c r="EM223" i="157" s="1"/>
  <c r="EL121" i="157"/>
  <c r="EM121" i="157" s="1"/>
  <c r="BR120" i="157"/>
  <c r="BS120" i="157" s="1"/>
  <c r="BR140" i="157"/>
  <c r="BS140" i="157" s="1"/>
  <c r="AH413" i="157"/>
  <c r="AI413" i="157" s="1"/>
  <c r="FV338" i="157"/>
  <c r="FW338" i="157" s="1"/>
  <c r="BR408" i="157"/>
  <c r="BS408" i="157" s="1"/>
  <c r="BP344" i="157"/>
  <c r="BQ344" i="157" s="1"/>
  <c r="EL292" i="157"/>
  <c r="EM292" i="157" s="1"/>
  <c r="CV227" i="157"/>
  <c r="CX227" i="157" s="1"/>
  <c r="DA227" i="157" s="1"/>
  <c r="BL429" i="157"/>
  <c r="BN429" i="157" s="1"/>
  <c r="BQ429" i="157" s="1"/>
  <c r="BL404" i="157"/>
  <c r="BN404" i="157" s="1"/>
  <c r="BQ404" i="157" s="1"/>
  <c r="FP385" i="157"/>
  <c r="FR385" i="157" s="1"/>
  <c r="FU385" i="157" s="1"/>
  <c r="FP317" i="157"/>
  <c r="FR317" i="157" s="1"/>
  <c r="FU317" i="157" s="1"/>
  <c r="BL318" i="157"/>
  <c r="BN318" i="157" s="1"/>
  <c r="BQ318" i="157" s="1"/>
  <c r="EF439" i="157"/>
  <c r="EH439" i="157" s="1"/>
  <c r="EK439" i="157" s="1"/>
  <c r="EF349" i="157"/>
  <c r="EH349" i="157" s="1"/>
  <c r="CV340" i="157"/>
  <c r="CX340" i="157" s="1"/>
  <c r="DA340" i="157" s="1"/>
  <c r="FP227" i="157"/>
  <c r="FR227" i="157" s="1"/>
  <c r="FU227" i="157" s="1"/>
  <c r="EF407" i="157"/>
  <c r="EH407" i="157" s="1"/>
  <c r="EK407" i="157" s="1"/>
  <c r="EF324" i="157"/>
  <c r="EH324" i="157" s="1"/>
  <c r="EK324" i="157" s="1"/>
  <c r="CV407" i="157"/>
  <c r="CX407" i="157" s="1"/>
  <c r="DA407" i="157" s="1"/>
  <c r="CV384" i="157"/>
  <c r="CX384" i="157" s="1"/>
  <c r="DA384" i="157" s="1"/>
  <c r="EF411" i="157"/>
  <c r="EH411" i="157" s="1"/>
  <c r="EK411" i="157" s="1"/>
  <c r="FP406" i="157"/>
  <c r="FR406" i="157" s="1"/>
  <c r="FU406" i="157" s="1"/>
  <c r="FP350" i="157"/>
  <c r="FR350" i="157" s="1"/>
  <c r="EF344" i="157"/>
  <c r="EH344" i="157" s="1"/>
  <c r="BL327" i="157"/>
  <c r="BN327" i="157" s="1"/>
  <c r="BQ327" i="157" s="1"/>
  <c r="FP329" i="157"/>
  <c r="FR329" i="157" s="1"/>
  <c r="FU329" i="157" s="1"/>
  <c r="CV291" i="157"/>
  <c r="CX291" i="157" s="1"/>
  <c r="DA291" i="157" s="1"/>
  <c r="BL308" i="157"/>
  <c r="BN308" i="157" s="1"/>
  <c r="BQ308" i="157" s="1"/>
  <c r="CV304" i="157"/>
  <c r="CX304" i="157" s="1"/>
  <c r="DA304" i="157" s="1"/>
  <c r="EF352" i="157"/>
  <c r="EH352" i="157" s="1"/>
  <c r="EK352" i="157" s="1"/>
  <c r="BL340" i="157"/>
  <c r="BN340" i="157" s="1"/>
  <c r="BQ340" i="157" s="1"/>
  <c r="FP324" i="157"/>
  <c r="FR324" i="157" s="1"/>
  <c r="FU324" i="157" s="1"/>
  <c r="EF338" i="157"/>
  <c r="EH338" i="157" s="1"/>
  <c r="EK338" i="157" s="1"/>
  <c r="EF320" i="157"/>
  <c r="EH320" i="157" s="1"/>
  <c r="EK320" i="157" s="1"/>
  <c r="EF313" i="157"/>
  <c r="EH313" i="157" s="1"/>
  <c r="EK313" i="157" s="1"/>
  <c r="BL349" i="157"/>
  <c r="BN349" i="157" s="1"/>
  <c r="EF314" i="157"/>
  <c r="EH314" i="157" s="1"/>
  <c r="EK314" i="157" s="1"/>
  <c r="FP312" i="157"/>
  <c r="FR312" i="157" s="1"/>
  <c r="FU312" i="157" s="1"/>
  <c r="EF327" i="157"/>
  <c r="EH327" i="157" s="1"/>
  <c r="EK327" i="157" s="1"/>
  <c r="CV354" i="157"/>
  <c r="CX354" i="157" s="1"/>
  <c r="DA354" i="157" s="1"/>
  <c r="FP337" i="157"/>
  <c r="FR337" i="157" s="1"/>
  <c r="CV294" i="157"/>
  <c r="CX294" i="157" s="1"/>
  <c r="DA294" i="157" s="1"/>
  <c r="CV322" i="157"/>
  <c r="CX322" i="157" s="1"/>
  <c r="DA322" i="157" s="1"/>
  <c r="EF325" i="157"/>
  <c r="EH325" i="157" s="1"/>
  <c r="EK325" i="157" s="1"/>
  <c r="BP248" i="157"/>
  <c r="BQ248" i="157" s="1"/>
  <c r="AH124" i="157"/>
  <c r="AI124" i="157" s="1"/>
  <c r="CZ144" i="157"/>
  <c r="DA144" i="157" s="1"/>
  <c r="EL249" i="157"/>
  <c r="EM249" i="157" s="1"/>
  <c r="DB341" i="157"/>
  <c r="DC341" i="157" s="1"/>
  <c r="DB427" i="157"/>
  <c r="DC427" i="157"/>
  <c r="FT353" i="157"/>
  <c r="FU353" i="157" s="1"/>
  <c r="EL316" i="157"/>
  <c r="EM316" i="157" s="1"/>
  <c r="BR330" i="157"/>
  <c r="BS330" i="157"/>
  <c r="DB212" i="157"/>
  <c r="DC212" i="157" s="1"/>
  <c r="AH217" i="157"/>
  <c r="AI217" i="157" s="1"/>
  <c r="FT239" i="157"/>
  <c r="FU239" i="157" s="1"/>
  <c r="BR210" i="157"/>
  <c r="BS210" i="157" s="1"/>
  <c r="DB138" i="157"/>
  <c r="DC138" i="157" s="1"/>
  <c r="EL212" i="157"/>
  <c r="EM212" i="157" s="1"/>
  <c r="BR104" i="157"/>
  <c r="BS104" i="157" s="1"/>
  <c r="DB119" i="157"/>
  <c r="DC119" i="157" s="1"/>
  <c r="FV442" i="157"/>
  <c r="FW442" i="157" s="1"/>
  <c r="FT441" i="157"/>
  <c r="FU441" i="157" s="1"/>
  <c r="FV399" i="157"/>
  <c r="FW399" i="157" s="1"/>
  <c r="BR72" i="157"/>
  <c r="BS72" i="157"/>
  <c r="AH396" i="157"/>
  <c r="AI396" i="157" s="1"/>
  <c r="DB389" i="157"/>
  <c r="DC389" i="157" s="1"/>
  <c r="EL238" i="157"/>
  <c r="EM238" i="157" s="1"/>
  <c r="FT154" i="157"/>
  <c r="FU154" i="157" s="1"/>
  <c r="DB113" i="157"/>
  <c r="DC113" i="157" s="1"/>
  <c r="BR206" i="157"/>
  <c r="BS206" i="157" s="1"/>
  <c r="EJ154" i="157"/>
  <c r="EK154" i="157" s="1"/>
  <c r="DB197" i="157"/>
  <c r="DC197" i="157" s="1"/>
  <c r="EL188" i="157"/>
  <c r="EM188" i="157" s="1"/>
  <c r="DB136" i="157"/>
  <c r="DC136" i="157" s="1"/>
  <c r="DB104" i="157"/>
  <c r="DC104" i="157" s="1"/>
  <c r="FV198" i="157"/>
  <c r="FW198" i="157" s="1"/>
  <c r="DB210" i="157"/>
  <c r="DC210" i="157" s="1"/>
  <c r="AH203" i="157"/>
  <c r="AI203" i="157" s="1"/>
  <c r="DB115" i="157"/>
  <c r="DC115" i="157" s="1"/>
  <c r="EL148" i="157"/>
  <c r="EM148" i="157"/>
  <c r="EL210" i="157"/>
  <c r="EM210" i="157" s="1"/>
  <c r="BR113" i="157"/>
  <c r="BS113" i="157" s="1"/>
  <c r="BR122" i="157"/>
  <c r="BS122" i="157" s="1"/>
  <c r="EL112" i="157"/>
  <c r="EM112" i="157" s="1"/>
  <c r="FW351" i="157"/>
  <c r="FV351" i="157"/>
  <c r="EL430" i="157"/>
  <c r="EM430" i="157" s="1"/>
  <c r="AF144" i="157"/>
  <c r="AG144" i="157" s="1"/>
  <c r="BR246" i="157"/>
  <c r="BS246" i="157" s="1"/>
  <c r="BR241" i="157"/>
  <c r="BS241" i="157" s="1"/>
  <c r="EJ232" i="157"/>
  <c r="EK232" i="157" s="1"/>
  <c r="AF146" i="157"/>
  <c r="AG146" i="157"/>
  <c r="EL192" i="157"/>
  <c r="EM192" i="157" s="1"/>
  <c r="FV104" i="157"/>
  <c r="FW104" i="157" s="1"/>
  <c r="FV123" i="157"/>
  <c r="FW123" i="157" s="1"/>
  <c r="EL139" i="157"/>
  <c r="EM139" i="157" s="1"/>
  <c r="DB208" i="157"/>
  <c r="DC208" i="157" s="1"/>
  <c r="BR214" i="157"/>
  <c r="BS214" i="157" s="1"/>
  <c r="EL99" i="157"/>
  <c r="EM99" i="157" s="1"/>
  <c r="DB137" i="157"/>
  <c r="DC137" i="157" s="1"/>
  <c r="DB133" i="157"/>
  <c r="DC133" i="157" s="1"/>
  <c r="DB140" i="157"/>
  <c r="DC140" i="157" s="1"/>
  <c r="BR128" i="157"/>
  <c r="BS128" i="157" s="1"/>
  <c r="EL140" i="157"/>
  <c r="EM140" i="157" s="1"/>
  <c r="FW439" i="157"/>
  <c r="FV439" i="157"/>
  <c r="FW413" i="157"/>
  <c r="FV413" i="157"/>
  <c r="BR58" i="157"/>
  <c r="BS58" i="157" s="1"/>
  <c r="CZ348" i="157"/>
  <c r="DA348" i="157" s="1"/>
  <c r="AH343" i="157"/>
  <c r="AI343" i="157" s="1"/>
  <c r="FV371" i="157"/>
  <c r="FW371" i="157" s="1"/>
  <c r="EL311" i="157"/>
  <c r="EM311" i="157" s="1"/>
  <c r="FV304" i="157"/>
  <c r="FW304" i="157" s="1"/>
  <c r="DB303" i="157"/>
  <c r="DC303" i="157" s="1"/>
  <c r="EL300" i="157"/>
  <c r="EM300" i="157" s="1"/>
  <c r="CV349" i="157"/>
  <c r="CX349" i="157" s="1"/>
  <c r="BL418" i="157"/>
  <c r="BN418" i="157" s="1"/>
  <c r="BQ418" i="157" s="1"/>
  <c r="CV327" i="157"/>
  <c r="CX327" i="157" s="1"/>
  <c r="DA327" i="157" s="1"/>
  <c r="FP318" i="157"/>
  <c r="FR318" i="157" s="1"/>
  <c r="FU318" i="157" s="1"/>
  <c r="B539" i="157"/>
  <c r="AA539" i="157" s="1"/>
  <c r="B544" i="157"/>
  <c r="EB440" i="157"/>
  <c r="DX440" i="157"/>
  <c r="DT440" i="157"/>
  <c r="DP440" i="157"/>
  <c r="DL440" i="157"/>
  <c r="ED440" i="157"/>
  <c r="DV440" i="157"/>
  <c r="DN440" i="157"/>
  <c r="DZ440" i="157"/>
  <c r="DR440" i="157"/>
  <c r="CT430" i="157"/>
  <c r="CP430" i="157"/>
  <c r="CL430" i="157"/>
  <c r="CH430" i="157"/>
  <c r="CD430" i="157"/>
  <c r="CR430" i="157"/>
  <c r="CJ430" i="157"/>
  <c r="CB430" i="157"/>
  <c r="CN430" i="157"/>
  <c r="CF430" i="157"/>
  <c r="FL418" i="157"/>
  <c r="FH418" i="157"/>
  <c r="FD418" i="157"/>
  <c r="EZ418" i="157"/>
  <c r="EV418" i="157"/>
  <c r="FJ418" i="157"/>
  <c r="FB418" i="157"/>
  <c r="FN418" i="157"/>
  <c r="FF418" i="157"/>
  <c r="EX418" i="157"/>
  <c r="CR411" i="157"/>
  <c r="CN411" i="157"/>
  <c r="CJ411" i="157"/>
  <c r="CF411" i="157"/>
  <c r="CB411" i="157"/>
  <c r="CT411" i="157"/>
  <c r="CD411" i="157"/>
  <c r="CP411" i="157"/>
  <c r="CH411" i="157"/>
  <c r="CL411" i="157"/>
  <c r="BJ414" i="157"/>
  <c r="BF414" i="157"/>
  <c r="BB414" i="157"/>
  <c r="AX414" i="157"/>
  <c r="AT414" i="157"/>
  <c r="BD414" i="157"/>
  <c r="AZ414" i="157"/>
  <c r="AR414" i="157"/>
  <c r="BH414" i="157"/>
  <c r="AV414" i="157"/>
  <c r="FL409" i="157"/>
  <c r="FH409" i="157"/>
  <c r="FD409" i="157"/>
  <c r="EZ409" i="157"/>
  <c r="EV409" i="157"/>
  <c r="FF409" i="157"/>
  <c r="FB409" i="157"/>
  <c r="EX409" i="157"/>
  <c r="FJ409" i="157"/>
  <c r="FN409" i="157"/>
  <c r="EB380" i="157"/>
  <c r="DX380" i="157"/>
  <c r="DT380" i="157"/>
  <c r="DP380" i="157"/>
  <c r="DL380" i="157"/>
  <c r="DR380" i="157"/>
  <c r="DV380" i="157"/>
  <c r="DZ380" i="157"/>
  <c r="ED380" i="157"/>
  <c r="DN380" i="157"/>
  <c r="CB164" i="157"/>
  <c r="CR392" i="157"/>
  <c r="CN392" i="157"/>
  <c r="CJ392" i="157"/>
  <c r="CF392" i="157"/>
  <c r="CB392" i="157"/>
  <c r="CT392" i="157"/>
  <c r="CP392" i="157"/>
  <c r="CL392" i="157"/>
  <c r="CH392" i="157"/>
  <c r="CD392" i="157"/>
  <c r="H164" i="157"/>
  <c r="GF98" i="157"/>
  <c r="CR418" i="157"/>
  <c r="CN418" i="157"/>
  <c r="CJ418" i="157"/>
  <c r="CF418" i="157"/>
  <c r="CB418" i="157"/>
  <c r="CT418" i="157"/>
  <c r="CL418" i="157"/>
  <c r="CD418" i="157"/>
  <c r="CP418" i="157"/>
  <c r="CH418" i="157"/>
  <c r="EV253" i="157"/>
  <c r="EV250" i="157"/>
  <c r="FL253" i="157"/>
  <c r="FL250" i="157"/>
  <c r="FF253" i="157"/>
  <c r="FF250" i="157"/>
  <c r="FB251" i="157"/>
  <c r="FB252" i="157" s="1"/>
  <c r="FB269" i="157"/>
  <c r="EV269" i="157"/>
  <c r="EV251" i="157"/>
  <c r="EV252" i="157" s="1"/>
  <c r="FL269" i="157"/>
  <c r="FL251" i="157"/>
  <c r="FL252" i="157"/>
  <c r="AH61" i="157"/>
  <c r="AI61" i="157" s="1"/>
  <c r="BW443" i="157"/>
  <c r="BZ377" i="157"/>
  <c r="FL419" i="157"/>
  <c r="FH419" i="157"/>
  <c r="FD419" i="157"/>
  <c r="EZ419" i="157"/>
  <c r="EV419" i="157"/>
  <c r="FJ419" i="157"/>
  <c r="FN419" i="157"/>
  <c r="FB419" i="157"/>
  <c r="FF419" i="157"/>
  <c r="EX419" i="157"/>
  <c r="DR253" i="157"/>
  <c r="DR250" i="157"/>
  <c r="DL253" i="157"/>
  <c r="DL250" i="157"/>
  <c r="EB253" i="157"/>
  <c r="EB250" i="157"/>
  <c r="GA284" i="157"/>
  <c r="GA254" i="157"/>
  <c r="HF25" i="157"/>
  <c r="HG25" i="157" s="1"/>
  <c r="AM443" i="157"/>
  <c r="AP377" i="157"/>
  <c r="BB253" i="157"/>
  <c r="BB250" i="157"/>
  <c r="AV253" i="157"/>
  <c r="AV250" i="157"/>
  <c r="HF70" i="157"/>
  <c r="HG70" i="157" s="1"/>
  <c r="H166" i="157"/>
  <c r="GF108" i="157"/>
  <c r="HF14" i="157"/>
  <c r="HG14" i="157" s="1"/>
  <c r="FL414" i="157"/>
  <c r="FH414" i="157"/>
  <c r="FD414" i="157"/>
  <c r="EZ414" i="157"/>
  <c r="EV414" i="157"/>
  <c r="FN414" i="157"/>
  <c r="EX414" i="157"/>
  <c r="FF414" i="157"/>
  <c r="FJ414" i="157"/>
  <c r="FB414" i="157"/>
  <c r="FO414" i="157" s="1"/>
  <c r="GD417" i="157"/>
  <c r="X417" i="157"/>
  <c r="T417" i="157"/>
  <c r="P417" i="157"/>
  <c r="L417" i="157"/>
  <c r="H417" i="157"/>
  <c r="N417" i="157"/>
  <c r="Z417" i="157"/>
  <c r="R417" i="157"/>
  <c r="J417" i="157"/>
  <c r="V417" i="157"/>
  <c r="GF150" i="157"/>
  <c r="ED391" i="157"/>
  <c r="DZ391" i="157"/>
  <c r="DV391" i="157"/>
  <c r="DR391" i="157"/>
  <c r="DN391" i="157"/>
  <c r="EB391" i="157"/>
  <c r="DX391" i="157"/>
  <c r="DT391" i="157"/>
  <c r="DP391" i="157"/>
  <c r="DL391" i="157"/>
  <c r="GF151" i="157"/>
  <c r="GD414" i="157"/>
  <c r="X414" i="157"/>
  <c r="T414" i="157"/>
  <c r="P414" i="157"/>
  <c r="L414" i="157"/>
  <c r="H414" i="157"/>
  <c r="R414" i="157"/>
  <c r="J414" i="157"/>
  <c r="Z414" i="157"/>
  <c r="N414" i="157"/>
  <c r="V414" i="157"/>
  <c r="GF196" i="157"/>
  <c r="CR391" i="157"/>
  <c r="CN391" i="157"/>
  <c r="CJ391" i="157"/>
  <c r="CF391" i="157"/>
  <c r="CB391" i="157"/>
  <c r="CT391" i="157"/>
  <c r="CP391" i="157"/>
  <c r="CL391" i="157"/>
  <c r="CH391" i="157"/>
  <c r="CD391" i="157"/>
  <c r="GF119" i="157"/>
  <c r="GF99" i="157"/>
  <c r="HF55" i="157"/>
  <c r="HG55" i="157" s="1"/>
  <c r="BJ335" i="157"/>
  <c r="BF335" i="157"/>
  <c r="BB335" i="157"/>
  <c r="AX335" i="157"/>
  <c r="AT335" i="157"/>
  <c r="BH335" i="157"/>
  <c r="BD335" i="157"/>
  <c r="AZ335" i="157"/>
  <c r="AV335" i="157"/>
  <c r="AR335" i="157"/>
  <c r="ED330" i="157"/>
  <c r="DZ330" i="157"/>
  <c r="DV330" i="157"/>
  <c r="DR330" i="157"/>
  <c r="DN330" i="157"/>
  <c r="EB330" i="157"/>
  <c r="DX330" i="157"/>
  <c r="DT330" i="157"/>
  <c r="DP330" i="157"/>
  <c r="DL330" i="157"/>
  <c r="DL269" i="157"/>
  <c r="DL251" i="157"/>
  <c r="DL252" i="157" s="1"/>
  <c r="EB269" i="157"/>
  <c r="EB251" i="157"/>
  <c r="EB252" i="157" s="1"/>
  <c r="DV269" i="157"/>
  <c r="DV251" i="157"/>
  <c r="DV252" i="157" s="1"/>
  <c r="C445" i="157"/>
  <c r="F387" i="157"/>
  <c r="CJ253" i="157"/>
  <c r="CJ250" i="157"/>
  <c r="CD253" i="157"/>
  <c r="CD250" i="157"/>
  <c r="CT253" i="157"/>
  <c r="CT250" i="157"/>
  <c r="ED336" i="157"/>
  <c r="DZ336" i="157"/>
  <c r="DV336" i="157"/>
  <c r="DR336" i="157"/>
  <c r="DN336" i="157"/>
  <c r="EB336" i="157"/>
  <c r="DX336" i="157"/>
  <c r="DT336" i="157"/>
  <c r="DP336" i="157"/>
  <c r="DL336" i="157"/>
  <c r="FP80" i="157"/>
  <c r="FR22" i="157"/>
  <c r="AH43" i="157"/>
  <c r="AI43" i="157" s="1"/>
  <c r="AH45" i="157"/>
  <c r="AI45" i="157" s="1"/>
  <c r="AH52" i="157"/>
  <c r="AI52" i="157" s="1"/>
  <c r="AH23" i="157"/>
  <c r="AI23" i="157" s="1"/>
  <c r="AH44" i="157"/>
  <c r="AI44" i="157" s="1"/>
  <c r="AH74" i="157"/>
  <c r="AI74" i="157" s="1"/>
  <c r="EF78" i="157"/>
  <c r="EH12" i="157"/>
  <c r="GF235" i="157"/>
  <c r="BH427" i="157"/>
  <c r="BD427" i="157"/>
  <c r="AZ427" i="157"/>
  <c r="AV427" i="157"/>
  <c r="AR427" i="157"/>
  <c r="BJ427" i="157"/>
  <c r="BB427" i="157"/>
  <c r="AT427" i="157"/>
  <c r="AX427" i="157"/>
  <c r="BF427" i="157"/>
  <c r="BJ392" i="157"/>
  <c r="BF392" i="157"/>
  <c r="BB392" i="157"/>
  <c r="AX392" i="157"/>
  <c r="AT392" i="157"/>
  <c r="BH392" i="157"/>
  <c r="BD392" i="157"/>
  <c r="AZ392" i="157"/>
  <c r="AV392" i="157"/>
  <c r="AR392" i="157"/>
  <c r="BJ415" i="157"/>
  <c r="BF415" i="157"/>
  <c r="BB415" i="157"/>
  <c r="AX415" i="157"/>
  <c r="AT415" i="157"/>
  <c r="BH415" i="157"/>
  <c r="AZ415" i="157"/>
  <c r="BD415" i="157"/>
  <c r="AR415" i="157"/>
  <c r="AV415" i="157"/>
  <c r="CR416" i="157"/>
  <c r="CN416" i="157"/>
  <c r="CJ416" i="157"/>
  <c r="CF416" i="157"/>
  <c r="CB416" i="157"/>
  <c r="CP416" i="157"/>
  <c r="CH416" i="157"/>
  <c r="CT416" i="157"/>
  <c r="CL416" i="157"/>
  <c r="CD416" i="157"/>
  <c r="ED393" i="157"/>
  <c r="DZ393" i="157"/>
  <c r="DV393" i="157"/>
  <c r="DR393" i="157"/>
  <c r="DN393" i="157"/>
  <c r="EB393" i="157"/>
  <c r="DX393" i="157"/>
  <c r="DT393" i="157"/>
  <c r="DP393" i="157"/>
  <c r="DL393" i="157"/>
  <c r="FN379" i="157"/>
  <c r="FJ379" i="157"/>
  <c r="FF379" i="157"/>
  <c r="FB379" i="157"/>
  <c r="EX379" i="157"/>
  <c r="FH379" i="157"/>
  <c r="FL379" i="157"/>
  <c r="EV379" i="157"/>
  <c r="EZ379" i="157"/>
  <c r="FD379" i="157"/>
  <c r="CR393" i="157"/>
  <c r="CN393" i="157"/>
  <c r="CJ393" i="157"/>
  <c r="CF393" i="157"/>
  <c r="CB393" i="157"/>
  <c r="CT393" i="157"/>
  <c r="CP393" i="157"/>
  <c r="CL393" i="157"/>
  <c r="CH393" i="157"/>
  <c r="CD393" i="157"/>
  <c r="CT382" i="157"/>
  <c r="CP382" i="157"/>
  <c r="CL382" i="157"/>
  <c r="CH382" i="157"/>
  <c r="CD382" i="157"/>
  <c r="CN382" i="157"/>
  <c r="CR382" i="157"/>
  <c r="CB382" i="157"/>
  <c r="CF382" i="157"/>
  <c r="CJ382" i="157"/>
  <c r="FL417" i="157"/>
  <c r="FH417" i="157"/>
  <c r="FD417" i="157"/>
  <c r="EZ417" i="157"/>
  <c r="EV417" i="157"/>
  <c r="FJ417" i="157"/>
  <c r="EX417" i="157"/>
  <c r="FB417" i="157"/>
  <c r="FN417" i="157"/>
  <c r="FF417" i="157"/>
  <c r="BH383" i="157"/>
  <c r="BD383" i="157"/>
  <c r="AZ383" i="157"/>
  <c r="AV383" i="157"/>
  <c r="AR383" i="157"/>
  <c r="AX383" i="157"/>
  <c r="BB383" i="157"/>
  <c r="BF383" i="157"/>
  <c r="BJ383" i="157"/>
  <c r="AT383" i="157"/>
  <c r="AR166" i="157"/>
  <c r="GF143" i="157"/>
  <c r="Z379" i="157"/>
  <c r="V379" i="157"/>
  <c r="R379" i="157"/>
  <c r="N379" i="157"/>
  <c r="J379" i="157"/>
  <c r="GD379" i="157"/>
  <c r="L379" i="157"/>
  <c r="P379" i="157"/>
  <c r="T379" i="157"/>
  <c r="X379" i="157"/>
  <c r="H379" i="157"/>
  <c r="EB398" i="157"/>
  <c r="DT398" i="157"/>
  <c r="DL398" i="157"/>
  <c r="ED398" i="157"/>
  <c r="DV398" i="157"/>
  <c r="DN398" i="157"/>
  <c r="DX398" i="157"/>
  <c r="DP398" i="157"/>
  <c r="DZ398" i="157"/>
  <c r="DR398" i="157"/>
  <c r="HF17" i="157"/>
  <c r="HG17" i="157" s="1"/>
  <c r="ED432" i="157"/>
  <c r="DZ432" i="157"/>
  <c r="DV432" i="157"/>
  <c r="DR432" i="157"/>
  <c r="DN432" i="157"/>
  <c r="DX432" i="157"/>
  <c r="DP432" i="157"/>
  <c r="DT432" i="157"/>
  <c r="DL432" i="157"/>
  <c r="EB432" i="157"/>
  <c r="BH334" i="157"/>
  <c r="BD334" i="157"/>
  <c r="AZ334" i="157"/>
  <c r="AV334" i="157"/>
  <c r="AR334" i="157"/>
  <c r="BJ334" i="157"/>
  <c r="BF334" i="157"/>
  <c r="BB334" i="157"/>
  <c r="AX334" i="157"/>
  <c r="AT334" i="157"/>
  <c r="CP251" i="157"/>
  <c r="CP252" i="157" s="1"/>
  <c r="CP269" i="157"/>
  <c r="CJ269" i="157"/>
  <c r="CJ251" i="157"/>
  <c r="CJ252" i="157" s="1"/>
  <c r="DB67" i="157"/>
  <c r="DC67" i="157" s="1"/>
  <c r="FL330" i="157"/>
  <c r="FH330" i="157"/>
  <c r="FD330" i="157"/>
  <c r="EZ330" i="157"/>
  <c r="EV330" i="157"/>
  <c r="FN330" i="157"/>
  <c r="FJ330" i="157"/>
  <c r="FF330" i="157"/>
  <c r="FB330" i="157"/>
  <c r="EX330" i="157"/>
  <c r="R269" i="157"/>
  <c r="R251" i="157"/>
  <c r="R252" i="157" s="1"/>
  <c r="GP194" i="157"/>
  <c r="L269" i="157"/>
  <c r="L251" i="157"/>
  <c r="L252" i="157" s="1"/>
  <c r="GJ194" i="157"/>
  <c r="GD331" i="157"/>
  <c r="X331" i="157"/>
  <c r="T331" i="157"/>
  <c r="P331" i="157"/>
  <c r="L331" i="157"/>
  <c r="H331" i="157"/>
  <c r="Z331" i="157"/>
  <c r="V331" i="157"/>
  <c r="R331" i="157"/>
  <c r="N331" i="157"/>
  <c r="J331" i="157"/>
  <c r="AH28" i="157"/>
  <c r="AI28" i="157" s="1"/>
  <c r="DG443" i="157"/>
  <c r="DJ377" i="157"/>
  <c r="HF62" i="157"/>
  <c r="HG62" i="157" s="1"/>
  <c r="HF27" i="157"/>
  <c r="HG27" i="157" s="1"/>
  <c r="HF51" i="157"/>
  <c r="HG51" i="157" s="1"/>
  <c r="HF15" i="157"/>
  <c r="HG15" i="157"/>
  <c r="GF162" i="157"/>
  <c r="Z429" i="157"/>
  <c r="V429" i="157"/>
  <c r="R429" i="157"/>
  <c r="N429" i="157"/>
  <c r="J429" i="157"/>
  <c r="GD429" i="157"/>
  <c r="T429" i="157"/>
  <c r="L429" i="157"/>
  <c r="X429" i="157"/>
  <c r="H429" i="157"/>
  <c r="P429" i="157"/>
  <c r="Z430" i="157"/>
  <c r="GX430" i="157" s="1"/>
  <c r="V430" i="157"/>
  <c r="R430" i="157"/>
  <c r="GP430" i="157" s="1"/>
  <c r="N430" i="157"/>
  <c r="GL430" i="157" s="1"/>
  <c r="J430" i="157"/>
  <c r="GH430" i="157" s="1"/>
  <c r="GD430" i="157"/>
  <c r="T430" i="157"/>
  <c r="GR430" i="157" s="1"/>
  <c r="L430" i="157"/>
  <c r="P430" i="157"/>
  <c r="GN430" i="157" s="1"/>
  <c r="H430" i="157"/>
  <c r="GF430" i="157" s="1"/>
  <c r="X430" i="157"/>
  <c r="GF218" i="157"/>
  <c r="FL408" i="157"/>
  <c r="FH408" i="157"/>
  <c r="FD408" i="157"/>
  <c r="EZ408" i="157"/>
  <c r="EV408" i="157"/>
  <c r="FO408" i="157" s="1"/>
  <c r="FB408" i="157"/>
  <c r="FN408" i="157"/>
  <c r="EX408" i="157"/>
  <c r="FJ408" i="157"/>
  <c r="FF408" i="157"/>
  <c r="GF122" i="157"/>
  <c r="BH396" i="157"/>
  <c r="BD396" i="157"/>
  <c r="AZ396" i="157"/>
  <c r="AV396" i="157"/>
  <c r="AR396" i="157"/>
  <c r="BJ396" i="157"/>
  <c r="BF396" i="157"/>
  <c r="BB396" i="157"/>
  <c r="AX396" i="157"/>
  <c r="AT396" i="157"/>
  <c r="EB382" i="157"/>
  <c r="DX382" i="157"/>
  <c r="DT382" i="157"/>
  <c r="DP382" i="157"/>
  <c r="DL382" i="157"/>
  <c r="DZ382" i="157"/>
  <c r="ED382" i="157"/>
  <c r="DN382" i="157"/>
  <c r="DR382" i="157"/>
  <c r="DV382" i="157"/>
  <c r="V400" i="157"/>
  <c r="N400" i="157"/>
  <c r="X400" i="157"/>
  <c r="P400" i="157"/>
  <c r="H400" i="157"/>
  <c r="Z400" i="157"/>
  <c r="R400" i="157"/>
  <c r="J400" i="157"/>
  <c r="GD400" i="157"/>
  <c r="T400" i="157"/>
  <c r="L400" i="157"/>
  <c r="ED389" i="157"/>
  <c r="DZ389" i="157"/>
  <c r="DV389" i="157"/>
  <c r="DR389" i="157"/>
  <c r="DN389" i="157"/>
  <c r="EB389" i="157"/>
  <c r="DX389" i="157"/>
  <c r="DT389" i="157"/>
  <c r="DP389" i="157"/>
  <c r="DL389" i="157"/>
  <c r="X394" i="157"/>
  <c r="T394" i="157"/>
  <c r="P394" i="157"/>
  <c r="L394" i="157"/>
  <c r="H394" i="157"/>
  <c r="GD394" i="157"/>
  <c r="Z394" i="157"/>
  <c r="V394" i="157"/>
  <c r="R394" i="157"/>
  <c r="N394" i="157"/>
  <c r="J394" i="157"/>
  <c r="GF115" i="157"/>
  <c r="FL416" i="157"/>
  <c r="FH416" i="157"/>
  <c r="FD416" i="157"/>
  <c r="EZ416" i="157"/>
  <c r="EV416" i="157"/>
  <c r="FN416" i="157"/>
  <c r="FF416" i="157"/>
  <c r="EX416" i="157"/>
  <c r="FJ416" i="157"/>
  <c r="FB416" i="157"/>
  <c r="HF31" i="157"/>
  <c r="HG31" i="157" s="1"/>
  <c r="X433" i="157"/>
  <c r="T433" i="157"/>
  <c r="P433" i="157"/>
  <c r="L433" i="157"/>
  <c r="H433" i="157"/>
  <c r="GD433" i="157"/>
  <c r="V433" i="157"/>
  <c r="N433" i="157"/>
  <c r="Z433" i="157"/>
  <c r="J433" i="157"/>
  <c r="R433" i="157"/>
  <c r="AM445" i="157"/>
  <c r="AP387" i="157"/>
  <c r="BD269" i="157"/>
  <c r="BD251" i="157"/>
  <c r="BD252" i="157" s="1"/>
  <c r="AX251" i="157"/>
  <c r="AX252" i="157" s="1"/>
  <c r="AX269" i="157"/>
  <c r="ET355" i="157"/>
  <c r="FN289" i="157"/>
  <c r="FJ289" i="157"/>
  <c r="FF289" i="157"/>
  <c r="FB289" i="157"/>
  <c r="EX289" i="157"/>
  <c r="FL289" i="157"/>
  <c r="FH289" i="157"/>
  <c r="FD289" i="157"/>
  <c r="EZ289" i="157"/>
  <c r="EV289" i="157"/>
  <c r="L253" i="157"/>
  <c r="GJ184" i="157"/>
  <c r="R253" i="157"/>
  <c r="GP184" i="157"/>
  <c r="ET357" i="157"/>
  <c r="FN299" i="157"/>
  <c r="FN357" i="157" s="1"/>
  <c r="FJ299" i="157"/>
  <c r="FJ357" i="157" s="1"/>
  <c r="FF299" i="157"/>
  <c r="FF357" i="157" s="1"/>
  <c r="FB299" i="157"/>
  <c r="FB357" i="157" s="1"/>
  <c r="EX299" i="157"/>
  <c r="EX357" i="157" s="1"/>
  <c r="FD299" i="157"/>
  <c r="FD357" i="157" s="1"/>
  <c r="FH299" i="157"/>
  <c r="FH357" i="157" s="1"/>
  <c r="FL299" i="157"/>
  <c r="FL357" i="157" s="1"/>
  <c r="EV299" i="157"/>
  <c r="EV357" i="157" s="1"/>
  <c r="EZ299" i="157"/>
  <c r="EZ357" i="157" s="1"/>
  <c r="AF71" i="157"/>
  <c r="HD71" i="157" s="1"/>
  <c r="CV80" i="157"/>
  <c r="CX22" i="157"/>
  <c r="HF19" i="157"/>
  <c r="HG19" i="157" s="1"/>
  <c r="HF77" i="157"/>
  <c r="HG77" i="157" s="1"/>
  <c r="HF24" i="157"/>
  <c r="HG24" i="157" s="1"/>
  <c r="HF37" i="157"/>
  <c r="HG37" i="157" s="1"/>
  <c r="FV137" i="157"/>
  <c r="FW137" i="157"/>
  <c r="EJ158" i="157"/>
  <c r="EK158" i="157" s="1"/>
  <c r="FV129" i="157"/>
  <c r="FW129" i="157" s="1"/>
  <c r="BR110" i="157"/>
  <c r="BS110" i="157" s="1"/>
  <c r="BK111" i="157"/>
  <c r="AB353" i="157"/>
  <c r="AD353" i="157" s="1"/>
  <c r="BL345" i="157"/>
  <c r="BN345" i="157" s="1"/>
  <c r="AB339" i="157"/>
  <c r="AD339" i="157" s="1"/>
  <c r="AG339" i="157" s="1"/>
  <c r="EF225" i="157"/>
  <c r="EH225" i="157" s="1"/>
  <c r="EK225" i="157" s="1"/>
  <c r="BK416" i="157"/>
  <c r="BL416" i="157" s="1"/>
  <c r="BN416" i="157" s="1"/>
  <c r="BQ416" i="157" s="1"/>
  <c r="CV293" i="157"/>
  <c r="CX293" i="157" s="1"/>
  <c r="DA293" i="157" s="1"/>
  <c r="EF392" i="157"/>
  <c r="EH392" i="157" s="1"/>
  <c r="EK392" i="157" s="1"/>
  <c r="AA382" i="157"/>
  <c r="CV329" i="157"/>
  <c r="CX329" i="157" s="1"/>
  <c r="DA329" i="157" s="1"/>
  <c r="FP322" i="157"/>
  <c r="FR322" i="157" s="1"/>
  <c r="FU322" i="157" s="1"/>
  <c r="GF131" i="157"/>
  <c r="EF291" i="157"/>
  <c r="EH291" i="157" s="1"/>
  <c r="EK291" i="157" s="1"/>
  <c r="FP396" i="157"/>
  <c r="FR396" i="157" s="1"/>
  <c r="FU396" i="157" s="1"/>
  <c r="CU166" i="157"/>
  <c r="EE417" i="157"/>
  <c r="EF417" i="157" s="1"/>
  <c r="EH417" i="157" s="1"/>
  <c r="EK417" i="157" s="1"/>
  <c r="EE409" i="157"/>
  <c r="EF409" i="157" s="1"/>
  <c r="EH409" i="157" s="1"/>
  <c r="EK409" i="157" s="1"/>
  <c r="BW459" i="157"/>
  <c r="AB308" i="157"/>
  <c r="AD308" i="157" s="1"/>
  <c r="AG308" i="157" s="1"/>
  <c r="CV301" i="157"/>
  <c r="CX301" i="157" s="1"/>
  <c r="DA301" i="157" s="1"/>
  <c r="AB408" i="157"/>
  <c r="AD408" i="157" s="1"/>
  <c r="AG408" i="157" s="1"/>
  <c r="HE73" i="157"/>
  <c r="AA151" i="157"/>
  <c r="AB151" i="157" s="1"/>
  <c r="AD151" i="157" s="1"/>
  <c r="AG151" i="157" s="1"/>
  <c r="BK148" i="157"/>
  <c r="BL148" i="157" s="1"/>
  <c r="BN148" i="157" s="1"/>
  <c r="BQ148" i="157" s="1"/>
  <c r="FO211" i="157"/>
  <c r="FP211" i="157" s="1"/>
  <c r="FR211" i="157" s="1"/>
  <c r="FU211" i="157" s="1"/>
  <c r="GY101" i="157"/>
  <c r="EF351" i="157"/>
  <c r="EH351" i="157" s="1"/>
  <c r="EK351" i="157" s="1"/>
  <c r="GL354" i="157"/>
  <c r="GF354" i="157"/>
  <c r="GV354" i="157"/>
  <c r="HC432" i="157"/>
  <c r="BK434" i="157"/>
  <c r="BL434" i="157" s="1"/>
  <c r="BN434" i="157" s="1"/>
  <c r="BQ434" i="157" s="1"/>
  <c r="FO345" i="157"/>
  <c r="FP345" i="157" s="1"/>
  <c r="FR345" i="157" s="1"/>
  <c r="GF345" i="157"/>
  <c r="GV345" i="157"/>
  <c r="GL345" i="157"/>
  <c r="AB338" i="157"/>
  <c r="AD338" i="157" s="1"/>
  <c r="AG338" i="157" s="1"/>
  <c r="CU230" i="157"/>
  <c r="CV230" i="157" s="1"/>
  <c r="CX230" i="157" s="1"/>
  <c r="CU439" i="157"/>
  <c r="CV439" i="157" s="1"/>
  <c r="CX439" i="157" s="1"/>
  <c r="DA439" i="157" s="1"/>
  <c r="EE435" i="157"/>
  <c r="EF435" i="157" s="1"/>
  <c r="EH435" i="157" s="1"/>
  <c r="EK435" i="157" s="1"/>
  <c r="GL351" i="157"/>
  <c r="GF351" i="157"/>
  <c r="GV351" i="157"/>
  <c r="BL343" i="157"/>
  <c r="BN343" i="157" s="1"/>
  <c r="BQ343" i="157" s="1"/>
  <c r="CV229" i="157"/>
  <c r="CX229" i="157" s="1"/>
  <c r="DA229" i="157" s="1"/>
  <c r="GL352" i="157"/>
  <c r="GF352" i="157"/>
  <c r="GV352" i="157"/>
  <c r="EF342" i="157"/>
  <c r="EH342" i="157" s="1"/>
  <c r="EK342" i="157" s="1"/>
  <c r="AA324" i="157"/>
  <c r="GY324" i="157" s="1"/>
  <c r="FO410" i="157"/>
  <c r="FP410" i="157" s="1"/>
  <c r="FR410" i="157" s="1"/>
  <c r="FU410" i="157" s="1"/>
  <c r="GT316" i="157"/>
  <c r="GN316" i="157"/>
  <c r="FP384" i="157"/>
  <c r="FR384" i="157" s="1"/>
  <c r="FU384" i="157" s="1"/>
  <c r="FO327" i="157"/>
  <c r="FP327" i="157" s="1"/>
  <c r="FR327" i="157" s="1"/>
  <c r="FU327" i="157" s="1"/>
  <c r="CU320" i="157"/>
  <c r="CV320" i="157" s="1"/>
  <c r="CX320" i="157" s="1"/>
  <c r="DA320" i="157" s="1"/>
  <c r="FO313" i="157"/>
  <c r="FP313" i="157" s="1"/>
  <c r="FR313" i="157" s="1"/>
  <c r="FU313" i="157" s="1"/>
  <c r="EF378" i="157"/>
  <c r="EH378" i="157" s="1"/>
  <c r="EK378" i="157" s="1"/>
  <c r="BK329" i="157"/>
  <c r="BL329" i="157" s="1"/>
  <c r="BN329" i="157" s="1"/>
  <c r="BQ329" i="157" s="1"/>
  <c r="BK321" i="157"/>
  <c r="BL321" i="157" s="1"/>
  <c r="BN321" i="157" s="1"/>
  <c r="BQ321" i="157" s="1"/>
  <c r="FO295" i="157"/>
  <c r="FP295" i="157" s="1"/>
  <c r="FR295" i="157" s="1"/>
  <c r="FU295" i="157" s="1"/>
  <c r="GV166" i="157"/>
  <c r="HE72" i="157"/>
  <c r="CU130" i="157"/>
  <c r="CV130" i="157" s="1"/>
  <c r="CX130" i="157" s="1"/>
  <c r="DA130" i="157" s="1"/>
  <c r="FO163" i="157"/>
  <c r="FP163" i="157" s="1"/>
  <c r="FR163" i="157" s="1"/>
  <c r="FU163" i="157" s="1"/>
  <c r="AA196" i="157"/>
  <c r="BL440" i="157"/>
  <c r="BN440" i="157" s="1"/>
  <c r="BQ440" i="157" s="1"/>
  <c r="CU437" i="157"/>
  <c r="CV437" i="157" s="1"/>
  <c r="CX437" i="157" s="1"/>
  <c r="BL351" i="157"/>
  <c r="BN351" i="157" s="1"/>
  <c r="BQ351" i="157" s="1"/>
  <c r="GH346" i="157"/>
  <c r="GX346" i="157"/>
  <c r="GR346" i="157"/>
  <c r="FO430" i="157"/>
  <c r="FP430" i="157" s="1"/>
  <c r="FR430" i="157" s="1"/>
  <c r="FU430" i="157" s="1"/>
  <c r="GJ349" i="157"/>
  <c r="GP349" i="157"/>
  <c r="EF345" i="157"/>
  <c r="EH345" i="157" s="1"/>
  <c r="AA426" i="157"/>
  <c r="CV225" i="157"/>
  <c r="CX225" i="157" s="1"/>
  <c r="DA225" i="157" s="1"/>
  <c r="GH227" i="157"/>
  <c r="GX227" i="157"/>
  <c r="GR227" i="157"/>
  <c r="AA325" i="157"/>
  <c r="GY325" i="157" s="1"/>
  <c r="GL418" i="157"/>
  <c r="GN418" i="157"/>
  <c r="GD418" i="157"/>
  <c r="GF439" i="157"/>
  <c r="GL439" i="157"/>
  <c r="GF224" i="157"/>
  <c r="CU316" i="157"/>
  <c r="CV316" i="157" s="1"/>
  <c r="CX316" i="157" s="1"/>
  <c r="DA316" i="157" s="1"/>
  <c r="GV440" i="157"/>
  <c r="GL440" i="157"/>
  <c r="FP325" i="157"/>
  <c r="FR325" i="157" s="1"/>
  <c r="FU325" i="157" s="1"/>
  <c r="EE315" i="157"/>
  <c r="EF315" i="157" s="1"/>
  <c r="EH315" i="157" s="1"/>
  <c r="EK315" i="157" s="1"/>
  <c r="EF302" i="157"/>
  <c r="EH302" i="157" s="1"/>
  <c r="EK302" i="157" s="1"/>
  <c r="CV321" i="157"/>
  <c r="CX321" i="157" s="1"/>
  <c r="DA321" i="157" s="1"/>
  <c r="GP327" i="157"/>
  <c r="GJ327" i="157"/>
  <c r="EF322" i="157"/>
  <c r="EH322" i="157" s="1"/>
  <c r="EK322" i="157" s="1"/>
  <c r="GL313" i="157"/>
  <c r="GF313" i="157"/>
  <c r="GV313" i="157"/>
  <c r="FT78" i="157"/>
  <c r="BL379" i="157"/>
  <c r="BN379" i="157" s="1"/>
  <c r="BQ379" i="157" s="1"/>
  <c r="FP415" i="157"/>
  <c r="FR415" i="157" s="1"/>
  <c r="FU415" i="157" s="1"/>
  <c r="GN296" i="157"/>
  <c r="GP296" i="157"/>
  <c r="CU415" i="157"/>
  <c r="CV415" i="157" s="1"/>
  <c r="CX415" i="157" s="1"/>
  <c r="DA415" i="157" s="1"/>
  <c r="CU401" i="157"/>
  <c r="CV401" i="157" s="1"/>
  <c r="CX401" i="157" s="1"/>
  <c r="DA401" i="157" s="1"/>
  <c r="AB78" i="157"/>
  <c r="FO153" i="157"/>
  <c r="FP153" i="157" s="1"/>
  <c r="FR153" i="157" s="1"/>
  <c r="BK146" i="157"/>
  <c r="AA143" i="157"/>
  <c r="FO249" i="157"/>
  <c r="FP249" i="157" s="1"/>
  <c r="FR249" i="157" s="1"/>
  <c r="FU249" i="157" s="1"/>
  <c r="CV347" i="157"/>
  <c r="CX347" i="157" s="1"/>
  <c r="DA347" i="157" s="1"/>
  <c r="AA344" i="157"/>
  <c r="GT344" i="157"/>
  <c r="GJ344" i="157"/>
  <c r="EF230" i="157"/>
  <c r="EH230" i="157" s="1"/>
  <c r="GJ301" i="157"/>
  <c r="GV301" i="157"/>
  <c r="GH301" i="157"/>
  <c r="GX301" i="157"/>
  <c r="GR292" i="157"/>
  <c r="AA292" i="157"/>
  <c r="GT292" i="157"/>
  <c r="BL347" i="157"/>
  <c r="BN347" i="157" s="1"/>
  <c r="BQ347" i="157" s="1"/>
  <c r="BL341" i="157"/>
  <c r="BN341" i="157" s="1"/>
  <c r="BQ341" i="157" s="1"/>
  <c r="BL391" i="157"/>
  <c r="BN391" i="157" s="1"/>
  <c r="BQ391" i="157" s="1"/>
  <c r="GF229" i="157"/>
  <c r="GV229" i="157"/>
  <c r="GL229" i="157"/>
  <c r="FO339" i="157"/>
  <c r="FP339" i="157" s="1"/>
  <c r="FR339" i="157" s="1"/>
  <c r="FU339" i="157" s="1"/>
  <c r="EE337" i="157"/>
  <c r="EF337" i="157" s="1"/>
  <c r="EH337" i="157" s="1"/>
  <c r="BK227" i="157"/>
  <c r="BL227" i="157" s="1"/>
  <c r="BN227" i="157" s="1"/>
  <c r="BQ227" i="157" s="1"/>
  <c r="GJ294" i="157"/>
  <c r="GL294" i="157"/>
  <c r="AA231" i="157"/>
  <c r="AB231" i="157" s="1"/>
  <c r="AD231" i="157" s="1"/>
  <c r="GT231" i="157"/>
  <c r="GJ231" i="157"/>
  <c r="AA415" i="157"/>
  <c r="AB415" i="157" s="1"/>
  <c r="AD415" i="157" s="1"/>
  <c r="AG415" i="157" s="1"/>
  <c r="EF412" i="157"/>
  <c r="EH412" i="157" s="1"/>
  <c r="EK412" i="157" s="1"/>
  <c r="GP318" i="157"/>
  <c r="GJ318" i="157"/>
  <c r="BL316" i="157"/>
  <c r="BN316" i="157" s="1"/>
  <c r="BQ316" i="157" s="1"/>
  <c r="FP297" i="157"/>
  <c r="FR297" i="157" s="1"/>
  <c r="FU297" i="157" s="1"/>
  <c r="GJ295" i="157"/>
  <c r="GL295" i="157"/>
  <c r="CZ78" i="157"/>
  <c r="EF231" i="157"/>
  <c r="EH231" i="157" s="1"/>
  <c r="EF329" i="157"/>
  <c r="EH329" i="157" s="1"/>
  <c r="EK329" i="157" s="1"/>
  <c r="EF321" i="157"/>
  <c r="EH321" i="157" s="1"/>
  <c r="EK321" i="157" s="1"/>
  <c r="GL319" i="157"/>
  <c r="GF319" i="157"/>
  <c r="GV319" i="157"/>
  <c r="BL323" i="157"/>
  <c r="BN323" i="157" s="1"/>
  <c r="BQ323" i="157" s="1"/>
  <c r="GL320" i="157"/>
  <c r="GF320" i="157"/>
  <c r="GV320" i="157"/>
  <c r="GF297" i="157"/>
  <c r="GV297" i="157"/>
  <c r="GH297" i="157"/>
  <c r="GX297" i="157"/>
  <c r="AT164" i="157"/>
  <c r="FP348" i="157"/>
  <c r="FR348" i="157" s="1"/>
  <c r="GP348" i="157"/>
  <c r="GF348" i="157"/>
  <c r="GV348" i="157"/>
  <c r="GL341" i="157"/>
  <c r="GF341" i="157"/>
  <c r="GV341" i="157"/>
  <c r="EF339" i="157"/>
  <c r="EH339" i="157" s="1"/>
  <c r="EK339" i="157" s="1"/>
  <c r="BL338" i="157"/>
  <c r="BN338" i="157" s="1"/>
  <c r="BQ338" i="157" s="1"/>
  <c r="EF340" i="157"/>
  <c r="EH340" i="157" s="1"/>
  <c r="EK340" i="157" s="1"/>
  <c r="BL339" i="157"/>
  <c r="BN339" i="157" s="1"/>
  <c r="BQ339" i="157" s="1"/>
  <c r="FP310" i="157"/>
  <c r="FR310" i="157" s="1"/>
  <c r="FU310" i="157" s="1"/>
  <c r="EF305" i="157"/>
  <c r="EH305" i="157" s="1"/>
  <c r="EK305" i="157" s="1"/>
  <c r="BL304" i="157"/>
  <c r="BN304" i="157" s="1"/>
  <c r="BQ304" i="157" s="1"/>
  <c r="EE295" i="157"/>
  <c r="EF295" i="157" s="1"/>
  <c r="EH295" i="157" s="1"/>
  <c r="EK295" i="157" s="1"/>
  <c r="EE294" i="157"/>
  <c r="EF294" i="157" s="1"/>
  <c r="EH294" i="157" s="1"/>
  <c r="EK294" i="157" s="1"/>
  <c r="BK293" i="157"/>
  <c r="BL293" i="157" s="1"/>
  <c r="BN293" i="157" s="1"/>
  <c r="BQ293" i="157" s="1"/>
  <c r="AB197" i="157"/>
  <c r="AD197" i="157" s="1"/>
  <c r="AG197" i="157" s="1"/>
  <c r="AB189" i="157"/>
  <c r="AD189" i="157" s="1"/>
  <c r="AG189" i="157" s="1"/>
  <c r="GX164" i="157"/>
  <c r="EE211" i="157"/>
  <c r="EF211" i="157" s="1"/>
  <c r="EH211" i="157" s="1"/>
  <c r="EK211" i="157" s="1"/>
  <c r="AB135" i="157"/>
  <c r="AD135" i="157" s="1"/>
  <c r="AG135" i="157" s="1"/>
  <c r="FO194" i="157"/>
  <c r="FO209" i="157"/>
  <c r="FP209" i="157" s="1"/>
  <c r="FR209" i="157" s="1"/>
  <c r="FU209" i="157" s="1"/>
  <c r="BK242" i="157"/>
  <c r="BK99" i="157"/>
  <c r="CU186" i="157"/>
  <c r="EF354" i="157"/>
  <c r="EH354" i="157" s="1"/>
  <c r="EK354" i="157" s="1"/>
  <c r="GL317" i="157"/>
  <c r="GF317" i="157"/>
  <c r="GV317" i="157"/>
  <c r="GN300" i="157"/>
  <c r="GF300" i="157"/>
  <c r="GH300" i="157"/>
  <c r="GX300" i="157"/>
  <c r="GF147" i="157"/>
  <c r="GT323" i="157"/>
  <c r="GN323" i="157"/>
  <c r="FP321" i="157"/>
  <c r="FR321" i="157" s="1"/>
  <c r="FU321" i="157" s="1"/>
  <c r="GN290" i="157"/>
  <c r="GP290" i="157"/>
  <c r="BL326" i="157"/>
  <c r="BN326" i="157" s="1"/>
  <c r="BQ326" i="157" s="1"/>
  <c r="BL312" i="157"/>
  <c r="BN312" i="157" s="1"/>
  <c r="BQ312" i="157" s="1"/>
  <c r="GJ304" i="157"/>
  <c r="GV304" i="157"/>
  <c r="GL304" i="157"/>
  <c r="FP320" i="157"/>
  <c r="FR320" i="157" s="1"/>
  <c r="FU320" i="157" s="1"/>
  <c r="FP314" i="157"/>
  <c r="FR314" i="157" s="1"/>
  <c r="FU314" i="157" s="1"/>
  <c r="GJ303" i="157"/>
  <c r="GV303" i="157"/>
  <c r="GP303" i="157"/>
  <c r="GF127" i="157"/>
  <c r="X164" i="157"/>
  <c r="N164" i="157"/>
  <c r="FO243" i="157"/>
  <c r="FP243" i="157" s="1"/>
  <c r="FR243" i="157" s="1"/>
  <c r="GY140" i="157"/>
  <c r="GZ140" i="157" s="1"/>
  <c r="HB140" i="157" s="1"/>
  <c r="HE140" i="157" s="1"/>
  <c r="EE189" i="157"/>
  <c r="EF189" i="157" s="1"/>
  <c r="EH189" i="157" s="1"/>
  <c r="EK189" i="157" s="1"/>
  <c r="CU148" i="157"/>
  <c r="CV148" i="157" s="1"/>
  <c r="CX148" i="157" s="1"/>
  <c r="DA148" i="157" s="1"/>
  <c r="BK185" i="157"/>
  <c r="BL185" i="157" s="1"/>
  <c r="BN185" i="157" s="1"/>
  <c r="BQ185" i="157" s="1"/>
  <c r="AA122" i="157"/>
  <c r="GY122" i="157" s="1"/>
  <c r="GH342" i="157"/>
  <c r="GX342" i="157"/>
  <c r="GR342" i="157"/>
  <c r="GL347" i="157"/>
  <c r="GF347" i="157"/>
  <c r="GV347" i="157"/>
  <c r="GH343" i="157"/>
  <c r="GX343" i="157"/>
  <c r="GR343" i="157"/>
  <c r="FO341" i="157"/>
  <c r="FP341" i="157" s="1"/>
  <c r="FR341" i="157" s="1"/>
  <c r="FU341" i="157" s="1"/>
  <c r="FO340" i="157"/>
  <c r="FP340" i="157" s="1"/>
  <c r="FR340" i="157" s="1"/>
  <c r="FU340" i="157" s="1"/>
  <c r="GL311" i="157"/>
  <c r="GP311" i="157"/>
  <c r="GR311" i="157"/>
  <c r="GT322" i="157"/>
  <c r="GN322" i="157"/>
  <c r="GP326" i="157"/>
  <c r="GJ326" i="157"/>
  <c r="GH310" i="157"/>
  <c r="GF310" i="157"/>
  <c r="GV310" i="157"/>
  <c r="GP328" i="157"/>
  <c r="GJ328" i="157"/>
  <c r="GJ291" i="157"/>
  <c r="GL291" i="157"/>
  <c r="GH315" i="157"/>
  <c r="GX315" i="157"/>
  <c r="GR315" i="157"/>
  <c r="AA315" i="157"/>
  <c r="GF209" i="157"/>
  <c r="GF121" i="157"/>
  <c r="P164" i="157"/>
  <c r="GF117" i="157"/>
  <c r="CU147" i="157"/>
  <c r="CV147" i="157" s="1"/>
  <c r="CX147" i="157" s="1"/>
  <c r="DA147" i="157" s="1"/>
  <c r="EE184" i="157"/>
  <c r="CU196" i="157"/>
  <c r="GJ337" i="157"/>
  <c r="GP337" i="157"/>
  <c r="GF293" i="157"/>
  <c r="GV293" i="157"/>
  <c r="GH293" i="157"/>
  <c r="GX293" i="157"/>
  <c r="GT329" i="157"/>
  <c r="GN329" i="157"/>
  <c r="BL230" i="157"/>
  <c r="BN230" i="157" s="1"/>
  <c r="GH321" i="157"/>
  <c r="GX321" i="157"/>
  <c r="GR321" i="157"/>
  <c r="AA321" i="157"/>
  <c r="GY321" i="157" s="1"/>
  <c r="BL297" i="157"/>
  <c r="BN297" i="157" s="1"/>
  <c r="BQ297" i="157" s="1"/>
  <c r="GN306" i="157"/>
  <c r="AA306" i="157"/>
  <c r="AB306" i="157" s="1"/>
  <c r="AD306" i="157" s="1"/>
  <c r="AG306" i="157" s="1"/>
  <c r="GT306" i="157"/>
  <c r="GR302" i="157"/>
  <c r="GP302" i="157"/>
  <c r="BL317" i="157"/>
  <c r="BN317" i="157" s="1"/>
  <c r="BQ317" i="157" s="1"/>
  <c r="GL314" i="157"/>
  <c r="GF314" i="157"/>
  <c r="GV314" i="157"/>
  <c r="BK294" i="157"/>
  <c r="BL294" i="157" s="1"/>
  <c r="BN294" i="157" s="1"/>
  <c r="BQ294" i="157" s="1"/>
  <c r="GN305" i="157"/>
  <c r="GP305" i="157"/>
  <c r="FP303" i="157"/>
  <c r="FR303" i="157" s="1"/>
  <c r="FU303" i="157" s="1"/>
  <c r="CV302" i="157"/>
  <c r="CX302" i="157" s="1"/>
  <c r="DA302" i="157" s="1"/>
  <c r="GF125" i="157"/>
  <c r="GY78" i="157"/>
  <c r="GF203" i="157"/>
  <c r="EB422" i="157"/>
  <c r="DX422" i="157"/>
  <c r="DT422" i="157"/>
  <c r="DP422" i="157"/>
  <c r="DL422" i="157"/>
  <c r="DV422" i="157"/>
  <c r="DN422" i="157"/>
  <c r="DZ422" i="157"/>
  <c r="ED422" i="157"/>
  <c r="DR422" i="157"/>
  <c r="EB441" i="157"/>
  <c r="DX441" i="157"/>
  <c r="DT441" i="157"/>
  <c r="DP441" i="157"/>
  <c r="DL441" i="157"/>
  <c r="ED441" i="157"/>
  <c r="DV441" i="157"/>
  <c r="DN441" i="157"/>
  <c r="DR441" i="157"/>
  <c r="EE441" i="157" s="1"/>
  <c r="DZ441" i="157"/>
  <c r="EB427" i="157"/>
  <c r="DX427" i="157"/>
  <c r="DT427" i="157"/>
  <c r="GN427" i="157" s="1"/>
  <c r="DP427" i="157"/>
  <c r="GJ427" i="157" s="1"/>
  <c r="DL427" i="157"/>
  <c r="DZ427" i="157"/>
  <c r="DR427" i="157"/>
  <c r="GL427" i="157" s="1"/>
  <c r="DN427" i="157"/>
  <c r="DV427" i="157"/>
  <c r="ED427" i="157"/>
  <c r="FJ400" i="157"/>
  <c r="FB400" i="157"/>
  <c r="FL400" i="157"/>
  <c r="FD400" i="157"/>
  <c r="EV400" i="157"/>
  <c r="FN400" i="157"/>
  <c r="FF400" i="157"/>
  <c r="EX400" i="157"/>
  <c r="FH400" i="157"/>
  <c r="EZ400" i="157"/>
  <c r="FN402" i="157"/>
  <c r="FF402" i="157"/>
  <c r="EX402" i="157"/>
  <c r="FH402" i="157"/>
  <c r="EZ402" i="157"/>
  <c r="FJ402" i="157"/>
  <c r="FB402" i="157"/>
  <c r="FL402" i="157"/>
  <c r="FD402" i="157"/>
  <c r="EV402" i="157"/>
  <c r="FL420" i="157"/>
  <c r="FH420" i="157"/>
  <c r="FD420" i="157"/>
  <c r="EZ420" i="157"/>
  <c r="EV420" i="157"/>
  <c r="FN420" i="157"/>
  <c r="FF420" i="157"/>
  <c r="EX420" i="157"/>
  <c r="FJ420" i="157"/>
  <c r="FB420" i="157"/>
  <c r="FN394" i="157"/>
  <c r="FF394" i="157"/>
  <c r="EX394" i="157"/>
  <c r="FH394" i="157"/>
  <c r="EZ394" i="157"/>
  <c r="FJ394" i="157"/>
  <c r="FB394" i="157"/>
  <c r="FL394" i="157"/>
  <c r="FD394" i="157"/>
  <c r="EV394" i="157"/>
  <c r="GF100" i="157"/>
  <c r="HF64" i="157"/>
  <c r="HG64" i="157" s="1"/>
  <c r="FN436" i="157"/>
  <c r="FJ436" i="157"/>
  <c r="FF436" i="157"/>
  <c r="FB436" i="157"/>
  <c r="EX436" i="157"/>
  <c r="FL436" i="157"/>
  <c r="FD436" i="157"/>
  <c r="EV436" i="157"/>
  <c r="FH436" i="157"/>
  <c r="EZ436" i="157"/>
  <c r="CT423" i="157"/>
  <c r="CP423" i="157"/>
  <c r="CL423" i="157"/>
  <c r="CH423" i="157"/>
  <c r="CD423" i="157"/>
  <c r="CN423" i="157"/>
  <c r="CF423" i="157"/>
  <c r="CR423" i="157"/>
  <c r="CJ423" i="157"/>
  <c r="CB423" i="157"/>
  <c r="CR330" i="157"/>
  <c r="CN330" i="157"/>
  <c r="CJ330" i="157"/>
  <c r="CF330" i="157"/>
  <c r="CB330" i="157"/>
  <c r="CT330" i="157"/>
  <c r="GX330" i="157" s="1"/>
  <c r="CP330" i="157"/>
  <c r="CL330" i="157"/>
  <c r="CH330" i="157"/>
  <c r="GL330" i="157" s="1"/>
  <c r="CD330" i="157"/>
  <c r="GH330" i="157" s="1"/>
  <c r="FH253" i="157"/>
  <c r="FH250" i="157"/>
  <c r="FB253" i="157"/>
  <c r="FB250" i="157"/>
  <c r="FN334" i="157"/>
  <c r="FJ334" i="157"/>
  <c r="FF334" i="157"/>
  <c r="FB334" i="157"/>
  <c r="EX334" i="157"/>
  <c r="FL334" i="157"/>
  <c r="FH334" i="157"/>
  <c r="FD334" i="157"/>
  <c r="EZ334" i="157"/>
  <c r="EV334" i="157"/>
  <c r="EX269" i="157"/>
  <c r="EX251" i="157"/>
  <c r="EX252" i="157" s="1"/>
  <c r="FN269" i="157"/>
  <c r="FN251" i="157"/>
  <c r="FN252" i="157" s="1"/>
  <c r="FH269" i="157"/>
  <c r="FH251" i="157"/>
  <c r="FH252" i="157" s="1"/>
  <c r="FV71" i="157"/>
  <c r="FW71" i="157" s="1"/>
  <c r="FL331" i="157"/>
  <c r="FH331" i="157"/>
  <c r="FD331" i="157"/>
  <c r="EZ331" i="157"/>
  <c r="EV331" i="157"/>
  <c r="FN331" i="157"/>
  <c r="FJ331" i="157"/>
  <c r="FF331" i="157"/>
  <c r="FB331" i="157"/>
  <c r="EX331" i="157"/>
  <c r="DN253" i="157"/>
  <c r="DN250" i="157"/>
  <c r="ED253" i="157"/>
  <c r="ED250" i="157"/>
  <c r="DX250" i="157"/>
  <c r="DX253" i="157"/>
  <c r="HF47" i="157"/>
  <c r="HG47" i="157" s="1"/>
  <c r="CT396" i="157"/>
  <c r="CP396" i="157"/>
  <c r="CL396" i="157"/>
  <c r="CH396" i="157"/>
  <c r="CD396" i="157"/>
  <c r="CR396" i="157"/>
  <c r="CN396" i="157"/>
  <c r="CJ396" i="157"/>
  <c r="CF396" i="157"/>
  <c r="CB396" i="157"/>
  <c r="GA377" i="157"/>
  <c r="GA355" i="157"/>
  <c r="AH25" i="157"/>
  <c r="AI25" i="157" s="1"/>
  <c r="AP355" i="157"/>
  <c r="BH289" i="157"/>
  <c r="BD289" i="157"/>
  <c r="AZ289" i="157"/>
  <c r="AV289" i="157"/>
  <c r="AR289" i="157"/>
  <c r="BJ289" i="157"/>
  <c r="BF289" i="157"/>
  <c r="BB289" i="157"/>
  <c r="AX289" i="157"/>
  <c r="AT289" i="157"/>
  <c r="AX253" i="157"/>
  <c r="AX250" i="157"/>
  <c r="AR253" i="157"/>
  <c r="AR250" i="157"/>
  <c r="BH253" i="157"/>
  <c r="BH250" i="157"/>
  <c r="AH70" i="157"/>
  <c r="AI70" i="157" s="1"/>
  <c r="FR78" i="157"/>
  <c r="FU12" i="157"/>
  <c r="AH14" i="157"/>
  <c r="AI14" i="157" s="1"/>
  <c r="FN431" i="157"/>
  <c r="FJ431" i="157"/>
  <c r="FF431" i="157"/>
  <c r="FB431" i="157"/>
  <c r="EX431" i="157"/>
  <c r="FH431" i="157"/>
  <c r="EZ431" i="157"/>
  <c r="FD431" i="157"/>
  <c r="EV431" i="157"/>
  <c r="FL431" i="157"/>
  <c r="EB428" i="157"/>
  <c r="DX428" i="157"/>
  <c r="DT428" i="157"/>
  <c r="DP428" i="157"/>
  <c r="DL428" i="157"/>
  <c r="DZ428" i="157"/>
  <c r="DR428" i="157"/>
  <c r="DN428" i="157"/>
  <c r="DV428" i="157"/>
  <c r="ED428" i="157"/>
  <c r="GF237" i="157"/>
  <c r="AB237" i="157"/>
  <c r="AD237" i="157" s="1"/>
  <c r="AG237" i="157" s="1"/>
  <c r="BJ442" i="157"/>
  <c r="BF442" i="157"/>
  <c r="BB442" i="157"/>
  <c r="AX442" i="157"/>
  <c r="AT442" i="157"/>
  <c r="BD442" i="157"/>
  <c r="AV442" i="157"/>
  <c r="AZ442" i="157"/>
  <c r="AR442" i="157"/>
  <c r="BH442" i="157"/>
  <c r="EL141" i="157"/>
  <c r="EM141" i="157" s="1"/>
  <c r="GD405" i="157"/>
  <c r="X405" i="157"/>
  <c r="T405" i="157"/>
  <c r="P405" i="157"/>
  <c r="L405" i="157"/>
  <c r="H405" i="157"/>
  <c r="Z405" i="157"/>
  <c r="R405" i="157"/>
  <c r="J405" i="157"/>
  <c r="V405" i="157"/>
  <c r="N405" i="157"/>
  <c r="CT380" i="157"/>
  <c r="CP380" i="157"/>
  <c r="CL380" i="157"/>
  <c r="CH380" i="157"/>
  <c r="CD380" i="157"/>
  <c r="CF380" i="157"/>
  <c r="CJ380" i="157"/>
  <c r="CN380" i="157"/>
  <c r="CR380" i="157"/>
  <c r="CB380" i="157"/>
  <c r="CR410" i="157"/>
  <c r="CN410" i="157"/>
  <c r="CJ410" i="157"/>
  <c r="CF410" i="157"/>
  <c r="CB410" i="157"/>
  <c r="CP410" i="157"/>
  <c r="CL410" i="157"/>
  <c r="CD410" i="157"/>
  <c r="CH410" i="157"/>
  <c r="CT410" i="157"/>
  <c r="GD390" i="157"/>
  <c r="X390" i="157"/>
  <c r="T390" i="157"/>
  <c r="P390" i="157"/>
  <c r="L390" i="157"/>
  <c r="H390" i="157"/>
  <c r="Z390" i="157"/>
  <c r="V390" i="157"/>
  <c r="R390" i="157"/>
  <c r="N390" i="157"/>
  <c r="J390" i="157"/>
  <c r="HF41" i="157"/>
  <c r="HG41" i="157" s="1"/>
  <c r="CT378" i="157"/>
  <c r="CP378" i="157"/>
  <c r="CL378" i="157"/>
  <c r="CH378" i="157"/>
  <c r="CD378" i="157"/>
  <c r="CR378" i="157"/>
  <c r="CB378" i="157"/>
  <c r="CF378" i="157"/>
  <c r="CJ378" i="157"/>
  <c r="CN378" i="157"/>
  <c r="GD411" i="157"/>
  <c r="X411" i="157"/>
  <c r="T411" i="157"/>
  <c r="P411" i="157"/>
  <c r="L411" i="157"/>
  <c r="H411" i="157"/>
  <c r="V411" i="157"/>
  <c r="R411" i="157"/>
  <c r="J411" i="157"/>
  <c r="Z411" i="157"/>
  <c r="N411" i="157"/>
  <c r="GD432" i="157"/>
  <c r="Z432" i="157"/>
  <c r="V432" i="157"/>
  <c r="R432" i="157"/>
  <c r="N432" i="157"/>
  <c r="J432" i="157"/>
  <c r="T432" i="157"/>
  <c r="L432" i="157"/>
  <c r="P432" i="157"/>
  <c r="H432" i="157"/>
  <c r="X432" i="157"/>
  <c r="BW445" i="157"/>
  <c r="BZ387" i="157"/>
  <c r="DG445" i="157"/>
  <c r="DJ387" i="157"/>
  <c r="DX269" i="157"/>
  <c r="DX251" i="157"/>
  <c r="DX252" i="157" s="1"/>
  <c r="DR251" i="157"/>
  <c r="DR252" i="157" s="1"/>
  <c r="DR269" i="157"/>
  <c r="F357" i="157"/>
  <c r="Z299" i="157"/>
  <c r="V299" i="157"/>
  <c r="R299" i="157"/>
  <c r="N299" i="157"/>
  <c r="J299" i="157"/>
  <c r="X299" i="157"/>
  <c r="H299" i="157"/>
  <c r="GD299" i="157"/>
  <c r="L299" i="157"/>
  <c r="P299" i="157"/>
  <c r="T299" i="157"/>
  <c r="CF253" i="157"/>
  <c r="CF250" i="157"/>
  <c r="CP253" i="157"/>
  <c r="CP250" i="157"/>
  <c r="C423" i="157"/>
  <c r="C443" i="157" s="1"/>
  <c r="AE335" i="157"/>
  <c r="F335" i="157"/>
  <c r="C371" i="157"/>
  <c r="GA371" i="157" s="1"/>
  <c r="HI371" i="157" s="1"/>
  <c r="HI372" i="157" s="1"/>
  <c r="HF18" i="157"/>
  <c r="HG18" i="157" s="1"/>
  <c r="HF57" i="157"/>
  <c r="HG57" i="157" s="1"/>
  <c r="HF20" i="157"/>
  <c r="HG20" i="157" s="1"/>
  <c r="HF66" i="157"/>
  <c r="HG66" i="157" s="1"/>
  <c r="GF249" i="157"/>
  <c r="GF241" i="157"/>
  <c r="BH426" i="157"/>
  <c r="BD426" i="157"/>
  <c r="AZ426" i="157"/>
  <c r="AV426" i="157"/>
  <c r="AR426" i="157"/>
  <c r="BJ426" i="157"/>
  <c r="BB426" i="157"/>
  <c r="AT426" i="157"/>
  <c r="BF426" i="157"/>
  <c r="AX426" i="157"/>
  <c r="FN428" i="157"/>
  <c r="FJ428" i="157"/>
  <c r="FF428" i="157"/>
  <c r="FB428" i="157"/>
  <c r="EX428" i="157"/>
  <c r="FL428" i="157"/>
  <c r="FD428" i="157"/>
  <c r="EV428" i="157"/>
  <c r="EZ428" i="157"/>
  <c r="FH428" i="157"/>
  <c r="Z398" i="157"/>
  <c r="R398" i="157"/>
  <c r="J398" i="157"/>
  <c r="GD398" i="157"/>
  <c r="T398" i="157"/>
  <c r="L398" i="157"/>
  <c r="V398" i="157"/>
  <c r="N398" i="157"/>
  <c r="X398" i="157"/>
  <c r="P398" i="157"/>
  <c r="H398" i="157"/>
  <c r="BD398" i="157"/>
  <c r="AV398" i="157"/>
  <c r="BF398" i="157"/>
  <c r="AX398" i="157"/>
  <c r="BH398" i="157"/>
  <c r="AZ398" i="157"/>
  <c r="AR398" i="157"/>
  <c r="BJ398" i="157"/>
  <c r="BB398" i="157"/>
  <c r="AT398" i="157"/>
  <c r="FL412" i="157"/>
  <c r="FH412" i="157"/>
  <c r="FD412" i="157"/>
  <c r="EZ412" i="157"/>
  <c r="EV412" i="157"/>
  <c r="FF412" i="157"/>
  <c r="FJ412" i="157"/>
  <c r="EX412" i="157"/>
  <c r="FN412" i="157"/>
  <c r="FB412" i="157"/>
  <c r="GF215" i="157"/>
  <c r="AB215" i="157"/>
  <c r="AD215" i="157" s="1"/>
  <c r="AG215" i="157" s="1"/>
  <c r="GF206" i="157"/>
  <c r="GF207" i="157"/>
  <c r="EB384" i="157"/>
  <c r="DX384" i="157"/>
  <c r="DT384" i="157"/>
  <c r="DP384" i="157"/>
  <c r="DL384" i="157"/>
  <c r="DR384" i="157"/>
  <c r="DV384" i="157"/>
  <c r="DZ384" i="157"/>
  <c r="ED384" i="157"/>
  <c r="DN384" i="157"/>
  <c r="FL403" i="157"/>
  <c r="FH403" i="157"/>
  <c r="FD403" i="157"/>
  <c r="FF403" i="157"/>
  <c r="FN403" i="157"/>
  <c r="FJ403" i="157"/>
  <c r="EZ403" i="157"/>
  <c r="FB403" i="157"/>
  <c r="EV403" i="157"/>
  <c r="EX403" i="157"/>
  <c r="GD393" i="157"/>
  <c r="X393" i="157"/>
  <c r="T393" i="157"/>
  <c r="P393" i="157"/>
  <c r="L393" i="157"/>
  <c r="H393" i="157"/>
  <c r="Z393" i="157"/>
  <c r="V393" i="157"/>
  <c r="R393" i="157"/>
  <c r="N393" i="157"/>
  <c r="J393" i="157"/>
  <c r="BH433" i="157"/>
  <c r="BD433" i="157"/>
  <c r="AZ433" i="157"/>
  <c r="AV433" i="157"/>
  <c r="AR433" i="157"/>
  <c r="BF433" i="157"/>
  <c r="AX433" i="157"/>
  <c r="BJ433" i="157"/>
  <c r="AT433" i="157"/>
  <c r="BB433" i="157"/>
  <c r="CL269" i="157"/>
  <c r="CL251" i="157"/>
  <c r="CL252" i="157" s="1"/>
  <c r="CF269" i="157"/>
  <c r="CF251" i="157"/>
  <c r="CF252" i="157" s="1"/>
  <c r="F377" i="157"/>
  <c r="FN336" i="157"/>
  <c r="FJ336" i="157"/>
  <c r="FF336" i="157"/>
  <c r="FB336" i="157"/>
  <c r="EX336" i="157"/>
  <c r="FL336" i="157"/>
  <c r="FH336" i="157"/>
  <c r="FD336" i="157"/>
  <c r="EZ336" i="157"/>
  <c r="EV336" i="157"/>
  <c r="N251" i="157"/>
  <c r="N252" i="157" s="1"/>
  <c r="N269" i="157"/>
  <c r="GL194" i="157"/>
  <c r="H269" i="157"/>
  <c r="H251" i="157"/>
  <c r="H252" i="157" s="1"/>
  <c r="GF194" i="157"/>
  <c r="X269" i="157"/>
  <c r="X251" i="157"/>
  <c r="X252" i="157" s="1"/>
  <c r="GV194" i="157"/>
  <c r="FN335" i="157"/>
  <c r="FJ335" i="157"/>
  <c r="FF335" i="157"/>
  <c r="FB335" i="157"/>
  <c r="EX335" i="157"/>
  <c r="FL335" i="157"/>
  <c r="FH335" i="157"/>
  <c r="FD335" i="157"/>
  <c r="EZ335" i="157"/>
  <c r="EV335" i="157"/>
  <c r="HF26" i="157"/>
  <c r="HG26" i="157" s="1"/>
  <c r="AH62" i="157"/>
  <c r="AI62" i="157" s="1"/>
  <c r="AH27" i="157"/>
  <c r="AI27" i="157" s="1"/>
  <c r="AH51" i="157"/>
  <c r="AI51" i="157" s="1"/>
  <c r="CX78" i="157"/>
  <c r="DA12" i="157"/>
  <c r="BN78" i="157"/>
  <c r="BQ12" i="157"/>
  <c r="AD78" i="157"/>
  <c r="AG12" i="157"/>
  <c r="AH15" i="157"/>
  <c r="AI15" i="157" s="1"/>
  <c r="Z435" i="157"/>
  <c r="V435" i="157"/>
  <c r="R435" i="157"/>
  <c r="N435" i="157"/>
  <c r="J435" i="157"/>
  <c r="X435" i="157"/>
  <c r="P435" i="157"/>
  <c r="H435" i="157"/>
  <c r="T435" i="157"/>
  <c r="L435" i="157"/>
  <c r="GD435" i="157"/>
  <c r="GF246" i="157"/>
  <c r="CT434" i="157"/>
  <c r="CP434" i="157"/>
  <c r="CL434" i="157"/>
  <c r="CH434" i="157"/>
  <c r="CD434" i="157"/>
  <c r="CN434" i="157"/>
  <c r="CF434" i="157"/>
  <c r="CR434" i="157"/>
  <c r="CB434" i="157"/>
  <c r="CJ434" i="157"/>
  <c r="GF148" i="157"/>
  <c r="X425" i="157"/>
  <c r="T425" i="157"/>
  <c r="P425" i="157"/>
  <c r="L425" i="157"/>
  <c r="H425" i="157"/>
  <c r="Z425" i="157"/>
  <c r="R425" i="157"/>
  <c r="J425" i="157"/>
  <c r="GD425" i="157"/>
  <c r="N425" i="157"/>
  <c r="V425" i="157"/>
  <c r="GF214" i="157"/>
  <c r="BD394" i="157"/>
  <c r="AX394" i="157"/>
  <c r="AT394" i="157"/>
  <c r="BF394" i="157"/>
  <c r="BH394" i="157"/>
  <c r="AZ394" i="157"/>
  <c r="AV394" i="157"/>
  <c r="AR394" i="157"/>
  <c r="BJ394" i="157"/>
  <c r="BB394" i="157"/>
  <c r="FL411" i="157"/>
  <c r="FH411" i="157"/>
  <c r="FD411" i="157"/>
  <c r="EZ411" i="157"/>
  <c r="EV411" i="157"/>
  <c r="FB411" i="157"/>
  <c r="FN411" i="157"/>
  <c r="FF411" i="157"/>
  <c r="FJ411" i="157"/>
  <c r="EX411" i="157"/>
  <c r="FN378" i="157"/>
  <c r="FJ378" i="157"/>
  <c r="FF378" i="157"/>
  <c r="FB378" i="157"/>
  <c r="EX378" i="157"/>
  <c r="FL378" i="157"/>
  <c r="EV378" i="157"/>
  <c r="EZ378" i="157"/>
  <c r="FD378" i="157"/>
  <c r="FH378" i="157"/>
  <c r="FL392" i="157"/>
  <c r="FH392" i="157"/>
  <c r="FD392" i="157"/>
  <c r="EZ392" i="157"/>
  <c r="EV392" i="157"/>
  <c r="FN392" i="157"/>
  <c r="FJ392" i="157"/>
  <c r="FF392" i="157"/>
  <c r="FB392" i="157"/>
  <c r="EX392" i="157"/>
  <c r="GF113" i="157"/>
  <c r="FL404" i="157"/>
  <c r="FH404" i="157"/>
  <c r="GR404" i="157" s="1"/>
  <c r="FD404" i="157"/>
  <c r="EZ404" i="157"/>
  <c r="GJ404" i="157" s="1"/>
  <c r="EV404" i="157"/>
  <c r="FN404" i="157"/>
  <c r="GX404" i="157" s="1"/>
  <c r="EX404" i="157"/>
  <c r="FB404" i="157"/>
  <c r="GL404" i="157" s="1"/>
  <c r="FF404" i="157"/>
  <c r="FJ404" i="157"/>
  <c r="ED399" i="157"/>
  <c r="DV399" i="157"/>
  <c r="DN399" i="157"/>
  <c r="DX399" i="157"/>
  <c r="DP399" i="157"/>
  <c r="DZ399" i="157"/>
  <c r="DR399" i="157"/>
  <c r="EB399" i="157"/>
  <c r="DT399" i="157"/>
  <c r="DL399" i="157"/>
  <c r="EE399" i="157" s="1"/>
  <c r="BF399" i="157"/>
  <c r="AX399" i="157"/>
  <c r="BH399" i="157"/>
  <c r="AZ399" i="157"/>
  <c r="AR399" i="157"/>
  <c r="BJ399" i="157"/>
  <c r="BB399" i="157"/>
  <c r="AT399" i="157"/>
  <c r="BD399" i="157"/>
  <c r="AV399" i="157"/>
  <c r="GF126" i="157"/>
  <c r="AB126" i="157"/>
  <c r="AD126" i="157" s="1"/>
  <c r="AG126" i="157" s="1"/>
  <c r="ED415" i="157"/>
  <c r="DZ415" i="157"/>
  <c r="GT415" i="157" s="1"/>
  <c r="DV415" i="157"/>
  <c r="DR415" i="157"/>
  <c r="DN415" i="157"/>
  <c r="DL415" i="157"/>
  <c r="DX415" i="157"/>
  <c r="GR415" i="157" s="1"/>
  <c r="EB415" i="157"/>
  <c r="DP415" i="157"/>
  <c r="DT415" i="157"/>
  <c r="BP145" i="157"/>
  <c r="BQ145" i="157"/>
  <c r="HF29" i="157"/>
  <c r="HG29" i="157" s="1"/>
  <c r="CP394" i="157"/>
  <c r="CH394" i="157"/>
  <c r="CR394" i="157"/>
  <c r="CJ394" i="157"/>
  <c r="CB394" i="157"/>
  <c r="CT394" i="157"/>
  <c r="CL394" i="157"/>
  <c r="CD394" i="157"/>
  <c r="CN394" i="157"/>
  <c r="CF394" i="157"/>
  <c r="BH381" i="157"/>
  <c r="BD381" i="157"/>
  <c r="AZ381" i="157"/>
  <c r="AV381" i="157"/>
  <c r="AR381" i="157"/>
  <c r="BF381" i="157"/>
  <c r="BJ381" i="157"/>
  <c r="AT381" i="157"/>
  <c r="AX381" i="157"/>
  <c r="BB381" i="157"/>
  <c r="HF50" i="157"/>
  <c r="HG50" i="157" s="1"/>
  <c r="BJ436" i="157"/>
  <c r="BF436" i="157"/>
  <c r="BB436" i="157"/>
  <c r="AX436" i="157"/>
  <c r="AT436" i="157"/>
  <c r="BH436" i="157"/>
  <c r="AZ436" i="157"/>
  <c r="AR436" i="157"/>
  <c r="BD436" i="157"/>
  <c r="AV436" i="157"/>
  <c r="AZ251" i="157"/>
  <c r="AZ252" i="157" s="1"/>
  <c r="AZ269" i="157"/>
  <c r="AT269" i="157"/>
  <c r="AT251" i="157"/>
  <c r="AT252" i="157" s="1"/>
  <c r="BJ269" i="157"/>
  <c r="BJ252" i="157"/>
  <c r="BJ251" i="157"/>
  <c r="FL332" i="157"/>
  <c r="FH332" i="157"/>
  <c r="FD332" i="157"/>
  <c r="EZ332" i="157"/>
  <c r="EV332" i="157"/>
  <c r="FN332" i="157"/>
  <c r="FJ332" i="157"/>
  <c r="FF332" i="157"/>
  <c r="FB332" i="157"/>
  <c r="EX332" i="157"/>
  <c r="DB71" i="157"/>
  <c r="DC71" i="157" s="1"/>
  <c r="H253" i="157"/>
  <c r="GF184" i="157"/>
  <c r="X253" i="157"/>
  <c r="GV184" i="157"/>
  <c r="N253" i="157"/>
  <c r="GL184" i="157"/>
  <c r="BN80" i="157"/>
  <c r="BQ22" i="157"/>
  <c r="HF63" i="157"/>
  <c r="HG63" i="157" s="1"/>
  <c r="FV59" i="157"/>
  <c r="FW59" i="157" s="1"/>
  <c r="AH19" i="157"/>
  <c r="AI19" i="157" s="1"/>
  <c r="AH77" i="157"/>
  <c r="AI77" i="157" s="1"/>
  <c r="AH24" i="157"/>
  <c r="AI24" i="157" s="1"/>
  <c r="AH37" i="157"/>
  <c r="AI37" i="157"/>
  <c r="EL149" i="157"/>
  <c r="EM149" i="157" s="1"/>
  <c r="FV121" i="157"/>
  <c r="FW121" i="157" s="1"/>
  <c r="FV122" i="157"/>
  <c r="FW122" i="157" s="1"/>
  <c r="FV110" i="157"/>
  <c r="FW110" i="157" s="1"/>
  <c r="GZ78" i="157"/>
  <c r="HB12" i="157"/>
  <c r="CV207" i="157"/>
  <c r="CX207" i="157" s="1"/>
  <c r="DA207" i="157" s="1"/>
  <c r="CV200" i="157"/>
  <c r="CX200" i="157" s="1"/>
  <c r="DA200" i="157" s="1"/>
  <c r="CU163" i="157"/>
  <c r="CV163" i="157" s="1"/>
  <c r="CX163" i="157" s="1"/>
  <c r="DA163" i="157" s="1"/>
  <c r="FP102" i="157"/>
  <c r="FR102" i="157" s="1"/>
  <c r="FU102" i="157" s="1"/>
  <c r="AG73" i="157"/>
  <c r="AA350" i="157"/>
  <c r="BK346" i="157"/>
  <c r="BL346" i="157" s="1"/>
  <c r="BN346" i="157" s="1"/>
  <c r="BQ346" i="157" s="1"/>
  <c r="EE347" i="157"/>
  <c r="EF347" i="157" s="1"/>
  <c r="EH347" i="157" s="1"/>
  <c r="EK347" i="157" s="1"/>
  <c r="EE341" i="157"/>
  <c r="EF341" i="157" s="1"/>
  <c r="EH341" i="157" s="1"/>
  <c r="EK341" i="157" s="1"/>
  <c r="BL401" i="157"/>
  <c r="BN401" i="157" s="1"/>
  <c r="BQ401" i="157" s="1"/>
  <c r="ET254" i="157"/>
  <c r="CV440" i="157"/>
  <c r="CX440" i="157" s="1"/>
  <c r="DA440" i="157" s="1"/>
  <c r="FP426" i="157"/>
  <c r="FR426" i="157" s="1"/>
  <c r="FU426" i="157" s="1"/>
  <c r="BK393" i="157"/>
  <c r="BL393" i="157" s="1"/>
  <c r="BN393" i="157" s="1"/>
  <c r="BQ393" i="157" s="1"/>
  <c r="FP427" i="157"/>
  <c r="FR427" i="157" s="1"/>
  <c r="FU427" i="157" s="1"/>
  <c r="AA108" i="157"/>
  <c r="GH166" i="157"/>
  <c r="CV247" i="157"/>
  <c r="CX247" i="157" s="1"/>
  <c r="DA247" i="157" s="1"/>
  <c r="BL161" i="157"/>
  <c r="BN161" i="157" s="1"/>
  <c r="BQ161" i="157" s="1"/>
  <c r="EF246" i="157"/>
  <c r="EH246" i="157" s="1"/>
  <c r="EK246" i="157" s="1"/>
  <c r="FP207" i="157"/>
  <c r="FR207" i="157" s="1"/>
  <c r="FU207" i="157" s="1"/>
  <c r="CV191" i="157"/>
  <c r="CX191" i="157" s="1"/>
  <c r="DA191" i="157" s="1"/>
  <c r="CV112" i="157"/>
  <c r="CX112" i="157" s="1"/>
  <c r="DA112" i="157" s="1"/>
  <c r="FP101" i="157"/>
  <c r="FR101" i="157" s="1"/>
  <c r="FU101" i="157" s="1"/>
  <c r="EF105" i="157"/>
  <c r="EH105" i="157" s="1"/>
  <c r="EK105" i="157" s="1"/>
  <c r="CV198" i="157"/>
  <c r="CX198" i="157" s="1"/>
  <c r="DA198" i="157" s="1"/>
  <c r="CV131" i="157"/>
  <c r="CX131" i="157" s="1"/>
  <c r="DA131" i="157" s="1"/>
  <c r="GY141" i="157"/>
  <c r="GZ141" i="157" s="1"/>
  <c r="HB141" i="157" s="1"/>
  <c r="HE141" i="157" s="1"/>
  <c r="CU125" i="157"/>
  <c r="CV125" i="157" s="1"/>
  <c r="CX125" i="157" s="1"/>
  <c r="DA125" i="157" s="1"/>
  <c r="CU209" i="157"/>
  <c r="CV209" i="157" s="1"/>
  <c r="CX209" i="157" s="1"/>
  <c r="DA209" i="157" s="1"/>
  <c r="BK106" i="157"/>
  <c r="BL106" i="157" s="1"/>
  <c r="BN106" i="157" s="1"/>
  <c r="BQ106" i="157" s="1"/>
  <c r="BK352" i="157"/>
  <c r="BL352" i="157" s="1"/>
  <c r="BN352" i="157" s="1"/>
  <c r="BQ352" i="157" s="1"/>
  <c r="GH354" i="157"/>
  <c r="GX354" i="157"/>
  <c r="GR354" i="157"/>
  <c r="AA354" i="157"/>
  <c r="AA438" i="157"/>
  <c r="CV429" i="157"/>
  <c r="CX429" i="157" s="1"/>
  <c r="DA429" i="157" s="1"/>
  <c r="AB441" i="157"/>
  <c r="AD441" i="157" s="1"/>
  <c r="GR345" i="157"/>
  <c r="GH345" i="157"/>
  <c r="GX345" i="157"/>
  <c r="GF221" i="157"/>
  <c r="GR427" i="157"/>
  <c r="GF427" i="157"/>
  <c r="GH427" i="157"/>
  <c r="GX427" i="157"/>
  <c r="FO294" i="157"/>
  <c r="FP294" i="157" s="1"/>
  <c r="FR294" i="157" s="1"/>
  <c r="FU294" i="157" s="1"/>
  <c r="GR330" i="157"/>
  <c r="AA330" i="157"/>
  <c r="GH351" i="157"/>
  <c r="GX351" i="157"/>
  <c r="GR351" i="157"/>
  <c r="GY340" i="157"/>
  <c r="GZ340" i="157" s="1"/>
  <c r="HB340" i="157" s="1"/>
  <c r="HE340" i="157" s="1"/>
  <c r="GH352" i="157"/>
  <c r="GX352" i="157"/>
  <c r="GR352" i="157"/>
  <c r="CU417" i="157"/>
  <c r="CV417" i="157" s="1"/>
  <c r="CX417" i="157" s="1"/>
  <c r="DA417" i="157" s="1"/>
  <c r="GZ324" i="157"/>
  <c r="HB324" i="157" s="1"/>
  <c r="HE324" i="157" s="1"/>
  <c r="GP316" i="157"/>
  <c r="GJ316" i="157"/>
  <c r="CV184" i="157"/>
  <c r="FP230" i="157"/>
  <c r="FR230" i="157" s="1"/>
  <c r="HD68" i="157"/>
  <c r="CU319" i="157"/>
  <c r="CV319" i="157" s="1"/>
  <c r="CX319" i="157" s="1"/>
  <c r="DA319" i="157" s="1"/>
  <c r="EF226" i="157"/>
  <c r="EH226" i="157" s="1"/>
  <c r="EK226" i="157" s="1"/>
  <c r="EE323" i="157"/>
  <c r="EF323" i="157" s="1"/>
  <c r="EH323" i="157" s="1"/>
  <c r="EK323" i="157" s="1"/>
  <c r="EF240" i="157"/>
  <c r="EH240" i="157" s="1"/>
  <c r="BL152" i="157"/>
  <c r="BN152" i="157" s="1"/>
  <c r="BQ152" i="157" s="1"/>
  <c r="FP147" i="157"/>
  <c r="FR147" i="157" s="1"/>
  <c r="FU147" i="157" s="1"/>
  <c r="EE157" i="157"/>
  <c r="EF157" i="157" s="1"/>
  <c r="EH157" i="157" s="1"/>
  <c r="FP192" i="157"/>
  <c r="FR192" i="157" s="1"/>
  <c r="FU192" i="157" s="1"/>
  <c r="CV146" i="157"/>
  <c r="CX146" i="157" s="1"/>
  <c r="FP155" i="157"/>
  <c r="FR155" i="157" s="1"/>
  <c r="FU155" i="157" s="1"/>
  <c r="BL115" i="157"/>
  <c r="BN115" i="157" s="1"/>
  <c r="BQ115" i="157" s="1"/>
  <c r="HE68" i="157"/>
  <c r="FO151" i="157"/>
  <c r="FP151" i="157" s="1"/>
  <c r="FR151" i="157" s="1"/>
  <c r="FU151" i="157" s="1"/>
  <c r="EF104" i="157"/>
  <c r="EH104" i="157" s="1"/>
  <c r="EK104" i="157" s="1"/>
  <c r="EE206" i="157"/>
  <c r="EF206" i="157" s="1"/>
  <c r="EH206" i="157" s="1"/>
  <c r="EK206" i="157" s="1"/>
  <c r="BK192" i="157"/>
  <c r="AA206" i="157"/>
  <c r="BK117" i="157"/>
  <c r="BL117" i="157" s="1"/>
  <c r="BN117" i="157" s="1"/>
  <c r="BQ117" i="157" s="1"/>
  <c r="AA442" i="157"/>
  <c r="GT346" i="157"/>
  <c r="GN346" i="157"/>
  <c r="GF349" i="157"/>
  <c r="GV349" i="157"/>
  <c r="GL349" i="157"/>
  <c r="GD426" i="157"/>
  <c r="FS443" i="157"/>
  <c r="CU231" i="157"/>
  <c r="CV231" i="157" s="1"/>
  <c r="CX231" i="157" s="1"/>
  <c r="AA227" i="157"/>
  <c r="GY227" i="157" s="1"/>
  <c r="GT227" i="157"/>
  <c r="GN227" i="157"/>
  <c r="GZ325" i="157"/>
  <c r="HB325" i="157" s="1"/>
  <c r="HE325" i="157" s="1"/>
  <c r="CV194" i="157"/>
  <c r="GP418" i="157"/>
  <c r="GJ418" i="157"/>
  <c r="GJ439" i="157"/>
  <c r="AA439" i="157"/>
  <c r="GY439" i="157" s="1"/>
  <c r="GH439" i="157"/>
  <c r="GX439" i="157"/>
  <c r="AA428" i="157"/>
  <c r="BK406" i="157"/>
  <c r="BL406" i="157" s="1"/>
  <c r="BN406" i="157" s="1"/>
  <c r="BQ406" i="157" s="1"/>
  <c r="GF440" i="157"/>
  <c r="GR440" i="157"/>
  <c r="GH440" i="157"/>
  <c r="GX440" i="157"/>
  <c r="FO380" i="157"/>
  <c r="FP380" i="157" s="1"/>
  <c r="FR380" i="157" s="1"/>
  <c r="FU380" i="157" s="1"/>
  <c r="GH404" i="157"/>
  <c r="GF404" i="157"/>
  <c r="GV404" i="157"/>
  <c r="GL327" i="157"/>
  <c r="GF327" i="157"/>
  <c r="GV327" i="157"/>
  <c r="GH313" i="157"/>
  <c r="GX313" i="157"/>
  <c r="GR313" i="157"/>
  <c r="AA313" i="157"/>
  <c r="GY313" i="157" s="1"/>
  <c r="GJ296" i="157"/>
  <c r="GL296" i="157"/>
  <c r="BK417" i="157"/>
  <c r="BL417" i="157" s="1"/>
  <c r="BN417" i="157" s="1"/>
  <c r="BQ417" i="157" s="1"/>
  <c r="BK409" i="157"/>
  <c r="BL409" i="157" s="1"/>
  <c r="BN409" i="157" s="1"/>
  <c r="BQ409" i="157" s="1"/>
  <c r="FP383" i="157"/>
  <c r="FR383" i="157" s="1"/>
  <c r="FU383" i="157" s="1"/>
  <c r="GY111" i="157"/>
  <c r="GZ111" i="157" s="1"/>
  <c r="HB111" i="157" s="1"/>
  <c r="HE111" i="157" s="1"/>
  <c r="EF101" i="157"/>
  <c r="EH101" i="157" s="1"/>
  <c r="EK101" i="157" s="1"/>
  <c r="BK244" i="157"/>
  <c r="BL244" i="157" s="1"/>
  <c r="BN244" i="157" s="1"/>
  <c r="EF190" i="157"/>
  <c r="EH190" i="157" s="1"/>
  <c r="EK190" i="157" s="1"/>
  <c r="EF220" i="157"/>
  <c r="EH220" i="157" s="1"/>
  <c r="EK220" i="157" s="1"/>
  <c r="FO120" i="157"/>
  <c r="FP120" i="157" s="1"/>
  <c r="FR120" i="157" s="1"/>
  <c r="FU120" i="157" s="1"/>
  <c r="BK129" i="157"/>
  <c r="AA150" i="157"/>
  <c r="FO143" i="157"/>
  <c r="FP143" i="157" s="1"/>
  <c r="FR143" i="157" s="1"/>
  <c r="FU143" i="157" s="1"/>
  <c r="AA99" i="157"/>
  <c r="AB99" i="157" s="1"/>
  <c r="AD99" i="157" s="1"/>
  <c r="AG99" i="157" s="1"/>
  <c r="BK203" i="157"/>
  <c r="BL203" i="157" s="1"/>
  <c r="BN203" i="157" s="1"/>
  <c r="BQ203" i="157" s="1"/>
  <c r="GP344" i="157"/>
  <c r="GF344" i="157"/>
  <c r="GV344" i="157"/>
  <c r="EI443" i="157"/>
  <c r="CU428" i="157"/>
  <c r="CV428" i="157" s="1"/>
  <c r="CX428" i="157" s="1"/>
  <c r="DA428" i="157" s="1"/>
  <c r="GF301" i="157"/>
  <c r="AA301" i="157"/>
  <c r="GT301" i="157"/>
  <c r="GN292" i="157"/>
  <c r="GP292" i="157"/>
  <c r="GR229" i="157"/>
  <c r="GH229" i="157"/>
  <c r="GX229" i="157"/>
  <c r="CU404" i="157"/>
  <c r="CV404" i="157" s="1"/>
  <c r="CX404" i="157" s="1"/>
  <c r="DA404" i="157" s="1"/>
  <c r="EF403" i="157"/>
  <c r="EH403" i="157" s="1"/>
  <c r="EK403" i="157" s="1"/>
  <c r="CU310" i="157"/>
  <c r="CV310" i="157" s="1"/>
  <c r="CX310" i="157" s="1"/>
  <c r="DA310" i="157" s="1"/>
  <c r="EE304" i="157"/>
  <c r="EF304" i="157" s="1"/>
  <c r="EH304" i="157" s="1"/>
  <c r="EK304" i="157" s="1"/>
  <c r="GF294" i="157"/>
  <c r="GV294" i="157"/>
  <c r="GH294" i="157"/>
  <c r="GX294" i="157"/>
  <c r="CV409" i="157"/>
  <c r="CX409" i="157" s="1"/>
  <c r="DA409" i="157" s="1"/>
  <c r="GP231" i="157"/>
  <c r="GF231" i="157"/>
  <c r="GV231" i="157"/>
  <c r="GX415" i="157"/>
  <c r="GN415" i="157"/>
  <c r="GD415" i="157"/>
  <c r="GL318" i="157"/>
  <c r="GF318" i="157"/>
  <c r="GV318" i="157"/>
  <c r="GF295" i="157"/>
  <c r="GV295" i="157"/>
  <c r="GH295" i="157"/>
  <c r="GX295" i="157"/>
  <c r="GH319" i="157"/>
  <c r="GX319" i="157"/>
  <c r="GR319" i="157"/>
  <c r="AA319" i="157"/>
  <c r="AB384" i="157"/>
  <c r="AD384" i="157" s="1"/>
  <c r="AG384" i="157" s="1"/>
  <c r="GH320" i="157"/>
  <c r="GX320" i="157"/>
  <c r="GR320" i="157"/>
  <c r="AA320" i="157"/>
  <c r="GY320" i="157" s="1"/>
  <c r="GR297" i="157"/>
  <c r="GT297" i="157"/>
  <c r="AA235" i="157"/>
  <c r="CV203" i="157"/>
  <c r="CX203" i="157" s="1"/>
  <c r="DA203" i="157" s="1"/>
  <c r="BK194" i="157"/>
  <c r="BK102" i="157"/>
  <c r="GY102" i="157" s="1"/>
  <c r="BK134" i="157"/>
  <c r="BL134" i="157" s="1"/>
  <c r="BN134" i="157" s="1"/>
  <c r="BQ134" i="157" s="1"/>
  <c r="AA214" i="157"/>
  <c r="GL348" i="157"/>
  <c r="GH341" i="157"/>
  <c r="GX341" i="157"/>
  <c r="GR341" i="157"/>
  <c r="EE328" i="157"/>
  <c r="EF328" i="157" s="1"/>
  <c r="EH328" i="157" s="1"/>
  <c r="EK328" i="157" s="1"/>
  <c r="EE318" i="157"/>
  <c r="EF318" i="157" s="1"/>
  <c r="EH318" i="157" s="1"/>
  <c r="EK318" i="157" s="1"/>
  <c r="BK353" i="157"/>
  <c r="BL353" i="157" s="1"/>
  <c r="BN353" i="157" s="1"/>
  <c r="BK315" i="157"/>
  <c r="BL315" i="157" s="1"/>
  <c r="BN315" i="157" s="1"/>
  <c r="BQ315" i="157" s="1"/>
  <c r="GF245" i="157"/>
  <c r="FO328" i="157"/>
  <c r="FP328" i="157" s="1"/>
  <c r="FR328" i="157" s="1"/>
  <c r="FU328" i="157" s="1"/>
  <c r="CU328" i="157"/>
  <c r="CV328" i="157" s="1"/>
  <c r="CX328" i="157" s="1"/>
  <c r="DA328" i="157" s="1"/>
  <c r="FO315" i="157"/>
  <c r="FP315" i="157" s="1"/>
  <c r="FR315" i="157" s="1"/>
  <c r="FU315" i="157" s="1"/>
  <c r="CU314" i="157"/>
  <c r="CV314" i="157" s="1"/>
  <c r="CX314" i="157" s="1"/>
  <c r="DA314" i="157" s="1"/>
  <c r="GF211" i="157"/>
  <c r="GF236" i="157"/>
  <c r="V164" i="157"/>
  <c r="GF101" i="157"/>
  <c r="GZ101" i="157" s="1"/>
  <c r="HB101" i="157" s="1"/>
  <c r="HE101" i="157" s="1"/>
  <c r="AA226" i="157"/>
  <c r="GY226" i="157" s="1"/>
  <c r="GZ226" i="157" s="1"/>
  <c r="HB226" i="157" s="1"/>
  <c r="HE226" i="157" s="1"/>
  <c r="CU129" i="157"/>
  <c r="CV129" i="157" s="1"/>
  <c r="CX129" i="157" s="1"/>
  <c r="DA129" i="157" s="1"/>
  <c r="CU244" i="157"/>
  <c r="CV244" i="157" s="1"/>
  <c r="CX244" i="157" s="1"/>
  <c r="EE100" i="157"/>
  <c r="BK350" i="157"/>
  <c r="BL350" i="157" s="1"/>
  <c r="BN350" i="157" s="1"/>
  <c r="GH317" i="157"/>
  <c r="GX317" i="157"/>
  <c r="GR317" i="157"/>
  <c r="AA317" i="157"/>
  <c r="GT300" i="157"/>
  <c r="FO293" i="157"/>
  <c r="FP293" i="157" s="1"/>
  <c r="FR293" i="157" s="1"/>
  <c r="FU293" i="157" s="1"/>
  <c r="CU292" i="157"/>
  <c r="CV292" i="157" s="1"/>
  <c r="CX292" i="157" s="1"/>
  <c r="DA292" i="157" s="1"/>
  <c r="GP323" i="157"/>
  <c r="GJ323" i="157"/>
  <c r="GJ290" i="157"/>
  <c r="GL290" i="157"/>
  <c r="GN304" i="157"/>
  <c r="GF304" i="157"/>
  <c r="GH304" i="157"/>
  <c r="GX304" i="157"/>
  <c r="BK301" i="157"/>
  <c r="BL301" i="157" s="1"/>
  <c r="BN301" i="157" s="1"/>
  <c r="BQ301" i="157" s="1"/>
  <c r="GN303" i="157"/>
  <c r="GF303" i="157"/>
  <c r="GL303" i="157"/>
  <c r="GV164" i="157"/>
  <c r="AB136" i="157"/>
  <c r="AD136" i="157" s="1"/>
  <c r="AG136" i="157" s="1"/>
  <c r="GL164" i="157"/>
  <c r="FO146" i="157"/>
  <c r="FP146" i="157" s="1"/>
  <c r="FR146" i="157" s="1"/>
  <c r="BK249" i="157"/>
  <c r="BL249" i="157" s="1"/>
  <c r="BN249" i="157" s="1"/>
  <c r="BQ249" i="157" s="1"/>
  <c r="CU246" i="157"/>
  <c r="CV246" i="157" s="1"/>
  <c r="CX246" i="157" s="1"/>
  <c r="DA246" i="157" s="1"/>
  <c r="EE248" i="157"/>
  <c r="EF248" i="157" s="1"/>
  <c r="EH248" i="157" s="1"/>
  <c r="BK125" i="157"/>
  <c r="BL125" i="157" s="1"/>
  <c r="BN125" i="157" s="1"/>
  <c r="BQ125" i="157" s="1"/>
  <c r="CU218" i="157"/>
  <c r="CV218" i="157" s="1"/>
  <c r="CX218" i="157" s="1"/>
  <c r="DA218" i="157" s="1"/>
  <c r="CU214" i="157"/>
  <c r="CV214" i="157" s="1"/>
  <c r="CX214" i="157" s="1"/>
  <c r="DA214" i="157" s="1"/>
  <c r="CU127" i="157"/>
  <c r="CV127" i="157" s="1"/>
  <c r="CX127" i="157" s="1"/>
  <c r="DA127" i="157" s="1"/>
  <c r="GT342" i="157"/>
  <c r="GN342" i="157"/>
  <c r="GH347" i="157"/>
  <c r="GX347" i="157"/>
  <c r="GR347" i="157"/>
  <c r="GT343" i="157"/>
  <c r="GN343" i="157"/>
  <c r="CU312" i="157"/>
  <c r="CV312" i="157" s="1"/>
  <c r="CX312" i="157" s="1"/>
  <c r="DA312" i="157" s="1"/>
  <c r="GT311" i="157"/>
  <c r="GN311" i="157"/>
  <c r="AA311" i="157"/>
  <c r="GP322" i="157"/>
  <c r="GJ322" i="157"/>
  <c r="GL326" i="157"/>
  <c r="GF326" i="157"/>
  <c r="GV326" i="157"/>
  <c r="GL310" i="157"/>
  <c r="GP310" i="157"/>
  <c r="GR310" i="157"/>
  <c r="BK306" i="157"/>
  <c r="BL306" i="157" s="1"/>
  <c r="BN306" i="157" s="1"/>
  <c r="BQ306" i="157" s="1"/>
  <c r="EE303" i="157"/>
  <c r="EF303" i="157" s="1"/>
  <c r="EH303" i="157" s="1"/>
  <c r="EK303" i="157" s="1"/>
  <c r="BK302" i="157"/>
  <c r="BL302" i="157" s="1"/>
  <c r="BN302" i="157" s="1"/>
  <c r="BQ302" i="157" s="1"/>
  <c r="GL328" i="157"/>
  <c r="GF328" i="157"/>
  <c r="GV328" i="157"/>
  <c r="EE297" i="157"/>
  <c r="EF297" i="157" s="1"/>
  <c r="EH297" i="157" s="1"/>
  <c r="EK297" i="157" s="1"/>
  <c r="BK296" i="157"/>
  <c r="BL296" i="157" s="1"/>
  <c r="BN296" i="157" s="1"/>
  <c r="BQ296" i="157" s="1"/>
  <c r="GF291" i="157"/>
  <c r="GV291" i="157"/>
  <c r="GH291" i="157"/>
  <c r="GX291" i="157"/>
  <c r="GT315" i="157"/>
  <c r="GN315" i="157"/>
  <c r="AB209" i="157"/>
  <c r="AD209" i="157" s="1"/>
  <c r="AG209" i="157" s="1"/>
  <c r="GN164" i="157"/>
  <c r="AB117" i="157"/>
  <c r="AD117" i="157" s="1"/>
  <c r="AG117" i="157" s="1"/>
  <c r="BK155" i="157"/>
  <c r="BL155" i="157" s="1"/>
  <c r="BN155" i="157" s="1"/>
  <c r="BQ155" i="157" s="1"/>
  <c r="AB131" i="157"/>
  <c r="AD131" i="157" s="1"/>
  <c r="AG131" i="157" s="1"/>
  <c r="FO248" i="157"/>
  <c r="FP248" i="157" s="1"/>
  <c r="FR248" i="157" s="1"/>
  <c r="AB140" i="157"/>
  <c r="AD140" i="157" s="1"/>
  <c r="AG140" i="157" s="1"/>
  <c r="BK103" i="157"/>
  <c r="BL103" i="157" s="1"/>
  <c r="BN103" i="157" s="1"/>
  <c r="BQ103" i="157" s="1"/>
  <c r="EE156" i="157"/>
  <c r="EF156" i="157" s="1"/>
  <c r="EH156" i="157" s="1"/>
  <c r="EK156" i="157" s="1"/>
  <c r="AA113" i="157"/>
  <c r="GY113" i="157" s="1"/>
  <c r="BK108" i="157"/>
  <c r="BL108" i="157" s="1"/>
  <c r="BK201" i="157"/>
  <c r="CU213" i="157"/>
  <c r="CV213" i="157" s="1"/>
  <c r="CX213" i="157" s="1"/>
  <c r="DA213" i="157" s="1"/>
  <c r="EE185" i="157"/>
  <c r="GY185" i="157" s="1"/>
  <c r="AA207" i="157"/>
  <c r="AB207" i="157" s="1"/>
  <c r="AD207" i="157" s="1"/>
  <c r="AG207" i="157" s="1"/>
  <c r="CU190" i="157"/>
  <c r="CV190" i="157" s="1"/>
  <c r="CX190" i="157" s="1"/>
  <c r="DA190" i="157" s="1"/>
  <c r="CU192" i="157"/>
  <c r="CV192" i="157" s="1"/>
  <c r="CX192" i="157" s="1"/>
  <c r="DA192" i="157" s="1"/>
  <c r="FO191" i="157"/>
  <c r="FP191" i="157" s="1"/>
  <c r="FR191" i="157" s="1"/>
  <c r="FU191" i="157" s="1"/>
  <c r="AA184" i="157"/>
  <c r="AB184" i="157" s="1"/>
  <c r="GF337" i="157"/>
  <c r="GV337" i="157"/>
  <c r="GL337" i="157"/>
  <c r="GR293" i="157"/>
  <c r="AA293" i="157"/>
  <c r="GT293" i="157"/>
  <c r="GP329" i="157"/>
  <c r="GJ329" i="157"/>
  <c r="GF239" i="157"/>
  <c r="GT321" i="157"/>
  <c r="GN321" i="157"/>
  <c r="GR306" i="157"/>
  <c r="GP306" i="157"/>
  <c r="GV302" i="157"/>
  <c r="GL302" i="157"/>
  <c r="GH314" i="157"/>
  <c r="GX314" i="157"/>
  <c r="GR314" i="157"/>
  <c r="AA314" i="157"/>
  <c r="GY314" i="157" s="1"/>
  <c r="GR305" i="157"/>
  <c r="GL305" i="157"/>
  <c r="AB111" i="157"/>
  <c r="AD111" i="157" s="1"/>
  <c r="AG111" i="157" s="1"/>
  <c r="AB223" i="157"/>
  <c r="AD223" i="157" s="1"/>
  <c r="AG223" i="157" s="1"/>
  <c r="HF69" i="157"/>
  <c r="HG69" i="157" s="1"/>
  <c r="BH422" i="157"/>
  <c r="BD422" i="157"/>
  <c r="AZ422" i="157"/>
  <c r="AV422" i="157"/>
  <c r="AR422" i="157"/>
  <c r="AX422" i="157"/>
  <c r="BJ422" i="157"/>
  <c r="BB422" i="157"/>
  <c r="AT422" i="157"/>
  <c r="BF422" i="157"/>
  <c r="ED416" i="157"/>
  <c r="DZ416" i="157"/>
  <c r="DV416" i="157"/>
  <c r="DR416" i="157"/>
  <c r="DN416" i="157"/>
  <c r="EB416" i="157"/>
  <c r="DT416" i="157"/>
  <c r="DL416" i="157"/>
  <c r="DX416" i="157"/>
  <c r="DP416" i="157"/>
  <c r="EE416" i="157" s="1"/>
  <c r="GD409" i="157"/>
  <c r="X409" i="157"/>
  <c r="GV409" i="157" s="1"/>
  <c r="T409" i="157"/>
  <c r="GR409" i="157" s="1"/>
  <c r="P409" i="157"/>
  <c r="GN409" i="157" s="1"/>
  <c r="L409" i="157"/>
  <c r="GJ409" i="157" s="1"/>
  <c r="H409" i="157"/>
  <c r="GF409" i="157" s="1"/>
  <c r="Z409" i="157"/>
  <c r="GX409" i="157" s="1"/>
  <c r="J409" i="157"/>
  <c r="GH409" i="157" s="1"/>
  <c r="V409" i="157"/>
  <c r="GT409" i="157" s="1"/>
  <c r="N409" i="157"/>
  <c r="GL409" i="157" s="1"/>
  <c r="R409" i="157"/>
  <c r="GP409" i="157" s="1"/>
  <c r="ED414" i="157"/>
  <c r="DZ414" i="157"/>
  <c r="DV414" i="157"/>
  <c r="DR414" i="157"/>
  <c r="DN414" i="157"/>
  <c r="EB414" i="157"/>
  <c r="DL414" i="157"/>
  <c r="DX414" i="157"/>
  <c r="DP414" i="157"/>
  <c r="DT414" i="157"/>
  <c r="EB383" i="157"/>
  <c r="GV383" i="157" s="1"/>
  <c r="DX383" i="157"/>
  <c r="GR383" i="157" s="1"/>
  <c r="DT383" i="157"/>
  <c r="DP383" i="157"/>
  <c r="DL383" i="157"/>
  <c r="DV383" i="157"/>
  <c r="DZ383" i="157"/>
  <c r="ED383" i="157"/>
  <c r="DN383" i="157"/>
  <c r="DR383" i="157"/>
  <c r="GL383" i="157" s="1"/>
  <c r="CT422" i="157"/>
  <c r="CP422" i="157"/>
  <c r="CL422" i="157"/>
  <c r="CH422" i="157"/>
  <c r="CD422" i="157"/>
  <c r="CJ422" i="157"/>
  <c r="CB422" i="157"/>
  <c r="CN422" i="157"/>
  <c r="CF422" i="157"/>
  <c r="CR422" i="157"/>
  <c r="GF187" i="157"/>
  <c r="Z378" i="157"/>
  <c r="V378" i="157"/>
  <c r="GT378" i="157" s="1"/>
  <c r="R378" i="157"/>
  <c r="GP378" i="157" s="1"/>
  <c r="N378" i="157"/>
  <c r="J378" i="157"/>
  <c r="T378" i="157"/>
  <c r="X378" i="157"/>
  <c r="GV378" i="157" s="1"/>
  <c r="H378" i="157"/>
  <c r="L378" i="157"/>
  <c r="GD378" i="157"/>
  <c r="P378" i="157"/>
  <c r="GF152" i="157"/>
  <c r="ED405" i="157"/>
  <c r="DZ405" i="157"/>
  <c r="DV405" i="157"/>
  <c r="DR405" i="157"/>
  <c r="DN405" i="157"/>
  <c r="EB405" i="157"/>
  <c r="DT405" i="157"/>
  <c r="DL405" i="157"/>
  <c r="DX405" i="157"/>
  <c r="DP405" i="157"/>
  <c r="EE405" i="157" s="1"/>
  <c r="BH380" i="157"/>
  <c r="GV380" i="157" s="1"/>
  <c r="BD380" i="157"/>
  <c r="AZ380" i="157"/>
  <c r="GN380" i="157" s="1"/>
  <c r="AV380" i="157"/>
  <c r="AR380" i="157"/>
  <c r="BJ380" i="157"/>
  <c r="GX380" i="157" s="1"/>
  <c r="AT380" i="157"/>
  <c r="GH380" i="157" s="1"/>
  <c r="AX380" i="157"/>
  <c r="GL380" i="157" s="1"/>
  <c r="BB380" i="157"/>
  <c r="GP380" i="157" s="1"/>
  <c r="BF380" i="157"/>
  <c r="GF103" i="157"/>
  <c r="GF102" i="157"/>
  <c r="AB102" i="157"/>
  <c r="AD102" i="157" s="1"/>
  <c r="AG102" i="157" s="1"/>
  <c r="HF48" i="157"/>
  <c r="HG48" i="157" s="1"/>
  <c r="BJ432" i="157"/>
  <c r="BF432" i="157"/>
  <c r="BB432" i="157"/>
  <c r="AX432" i="157"/>
  <c r="AT432" i="157"/>
  <c r="BD432" i="157"/>
  <c r="AV432" i="157"/>
  <c r="AZ432" i="157"/>
  <c r="AR432" i="157"/>
  <c r="BH432" i="157"/>
  <c r="FD253" i="157"/>
  <c r="FD250" i="157"/>
  <c r="EX253" i="157"/>
  <c r="EX250" i="157"/>
  <c r="FN253" i="157"/>
  <c r="FN250" i="157"/>
  <c r="FJ251" i="157"/>
  <c r="FJ252" i="157" s="1"/>
  <c r="FJ269" i="157"/>
  <c r="FD251" i="157"/>
  <c r="FD269" i="157"/>
  <c r="FD252" i="157"/>
  <c r="BZ355" i="157"/>
  <c r="CT289" i="157"/>
  <c r="CP289" i="157"/>
  <c r="CL289" i="157"/>
  <c r="CH289" i="157"/>
  <c r="CD289" i="157"/>
  <c r="CR289" i="157"/>
  <c r="CN289" i="157"/>
  <c r="CJ289" i="157"/>
  <c r="CF289" i="157"/>
  <c r="CB289" i="157"/>
  <c r="HF54" i="157"/>
  <c r="HG54" i="157" s="1"/>
  <c r="DZ253" i="157"/>
  <c r="DZ250" i="157"/>
  <c r="DT253" i="157"/>
  <c r="DT250" i="157"/>
  <c r="EH80" i="157"/>
  <c r="EK22" i="157"/>
  <c r="AH47" i="157"/>
  <c r="AI47" i="157" s="1"/>
  <c r="AT253" i="157"/>
  <c r="AT250" i="157"/>
  <c r="BJ253" i="157"/>
  <c r="BJ250" i="157"/>
  <c r="BD253" i="157"/>
  <c r="BD250" i="157"/>
  <c r="HF33" i="157"/>
  <c r="HG33" i="157" s="1"/>
  <c r="HF36" i="157"/>
  <c r="HG36" i="157" s="1"/>
  <c r="GF156" i="157"/>
  <c r="CR420" i="157"/>
  <c r="CN420" i="157"/>
  <c r="CJ420" i="157"/>
  <c r="CF420" i="157"/>
  <c r="CB420" i="157"/>
  <c r="CP420" i="157"/>
  <c r="CH420" i="157"/>
  <c r="CT420" i="157"/>
  <c r="CL420" i="157"/>
  <c r="CD420" i="157"/>
  <c r="GF120" i="157"/>
  <c r="GF192" i="157"/>
  <c r="AB192" i="157"/>
  <c r="AD192" i="157" s="1"/>
  <c r="AG192" i="157" s="1"/>
  <c r="EB385" i="157"/>
  <c r="DX385" i="157"/>
  <c r="DT385" i="157"/>
  <c r="DP385" i="157"/>
  <c r="DL385" i="157"/>
  <c r="ED385" i="157"/>
  <c r="DN385" i="157"/>
  <c r="DR385" i="157"/>
  <c r="DV385" i="157"/>
  <c r="DZ385" i="157"/>
  <c r="GF159" i="157"/>
  <c r="FN398" i="157"/>
  <c r="FF398" i="157"/>
  <c r="EX398" i="157"/>
  <c r="FH398" i="157"/>
  <c r="EZ398" i="157"/>
  <c r="FJ398" i="157"/>
  <c r="FB398" i="157"/>
  <c r="FL398" i="157"/>
  <c r="FD398" i="157"/>
  <c r="EV398" i="157"/>
  <c r="GF191" i="157"/>
  <c r="AB191" i="157"/>
  <c r="AD191" i="157" s="1"/>
  <c r="AG191" i="157" s="1"/>
  <c r="BH382" i="157"/>
  <c r="BD382" i="157"/>
  <c r="AZ382" i="157"/>
  <c r="GN382" i="157" s="1"/>
  <c r="AV382" i="157"/>
  <c r="AR382" i="157"/>
  <c r="GF382" i="157" s="1"/>
  <c r="BB382" i="157"/>
  <c r="GP382" i="157" s="1"/>
  <c r="BF382" i="157"/>
  <c r="GT382" i="157" s="1"/>
  <c r="BJ382" i="157"/>
  <c r="GX382" i="157" s="1"/>
  <c r="AT382" i="157"/>
  <c r="AX382" i="157"/>
  <c r="GF110" i="157"/>
  <c r="GZ110" i="157" s="1"/>
  <c r="HB110" i="157" s="1"/>
  <c r="HE110" i="157" s="1"/>
  <c r="AB110" i="157"/>
  <c r="AD110" i="157" s="1"/>
  <c r="AG110" i="157" s="1"/>
  <c r="FL393" i="157"/>
  <c r="FH393" i="157"/>
  <c r="FD393" i="157"/>
  <c r="EZ393" i="157"/>
  <c r="EV393" i="157"/>
  <c r="FN393" i="157"/>
  <c r="FJ393" i="157"/>
  <c r="FF393" i="157"/>
  <c r="FB393" i="157"/>
  <c r="EX393" i="157"/>
  <c r="FO393" i="157" s="1"/>
  <c r="CR433" i="157"/>
  <c r="CN433" i="157"/>
  <c r="CJ433" i="157"/>
  <c r="CF433" i="157"/>
  <c r="CB433" i="157"/>
  <c r="CP433" i="157"/>
  <c r="CH433" i="157"/>
  <c r="CT433" i="157"/>
  <c r="CD433" i="157"/>
  <c r="CL433" i="157"/>
  <c r="BO423" i="157"/>
  <c r="BO443" i="157" s="1"/>
  <c r="AP423" i="157"/>
  <c r="CR332" i="157"/>
  <c r="CN332" i="157"/>
  <c r="CJ332" i="157"/>
  <c r="CF332" i="157"/>
  <c r="CB332" i="157"/>
  <c r="CT332" i="157"/>
  <c r="CP332" i="157"/>
  <c r="CL332" i="157"/>
  <c r="CH332" i="157"/>
  <c r="CD332" i="157"/>
  <c r="BZ357" i="157"/>
  <c r="CT299" i="157"/>
  <c r="CT357" i="157" s="1"/>
  <c r="CP299" i="157"/>
  <c r="CP357" i="157" s="1"/>
  <c r="CL299" i="157"/>
  <c r="CL357" i="157" s="1"/>
  <c r="CH299" i="157"/>
  <c r="CH357" i="157" s="1"/>
  <c r="CD299" i="157"/>
  <c r="CD357" i="157" s="1"/>
  <c r="CF299" i="157"/>
  <c r="CF357" i="157" s="1"/>
  <c r="CJ299" i="157"/>
  <c r="CJ357" i="157" s="1"/>
  <c r="CN299" i="157"/>
  <c r="CN357" i="157" s="1"/>
  <c r="CR299" i="157"/>
  <c r="CR357" i="157" s="1"/>
  <c r="CB299" i="157"/>
  <c r="CB357" i="157" s="1"/>
  <c r="DT269" i="157"/>
  <c r="DT251" i="157"/>
  <c r="DT252" i="157" s="1"/>
  <c r="DN269" i="157"/>
  <c r="DN252" i="157"/>
  <c r="DN251" i="157"/>
  <c r="ED269" i="157"/>
  <c r="ED251" i="157"/>
  <c r="ED252" i="157" s="1"/>
  <c r="AG67" i="157"/>
  <c r="AF67" i="157"/>
  <c r="HD67" i="157" s="1"/>
  <c r="HE67" i="157" s="1"/>
  <c r="CB253" i="157"/>
  <c r="CB250" i="157"/>
  <c r="CR253" i="157"/>
  <c r="CR250" i="157"/>
  <c r="CL253" i="157"/>
  <c r="CL250" i="157"/>
  <c r="CR419" i="157"/>
  <c r="CN419" i="157"/>
  <c r="CJ419" i="157"/>
  <c r="CF419" i="157"/>
  <c r="CB419" i="157"/>
  <c r="CL419" i="157"/>
  <c r="CP419" i="157"/>
  <c r="CD419" i="157"/>
  <c r="CH419" i="157"/>
  <c r="CT419" i="157"/>
  <c r="AE250" i="157"/>
  <c r="AE254" i="157" s="1"/>
  <c r="HC230" i="157"/>
  <c r="HC250" i="157" s="1"/>
  <c r="HC254" i="157" s="1"/>
  <c r="AH18" i="157"/>
  <c r="AI18" i="157" s="1"/>
  <c r="BJ412" i="157"/>
  <c r="BF412" i="157"/>
  <c r="BB412" i="157"/>
  <c r="AX412" i="157"/>
  <c r="AT412" i="157"/>
  <c r="AV412" i="157"/>
  <c r="BD412" i="157"/>
  <c r="AR412" i="157"/>
  <c r="BH412" i="157"/>
  <c r="AZ412" i="157"/>
  <c r="AF59" i="157"/>
  <c r="AG59" i="157" s="1"/>
  <c r="AH57" i="157"/>
  <c r="AI57" i="157" s="1"/>
  <c r="AH20" i="157"/>
  <c r="AI20" i="157" s="1"/>
  <c r="DB68" i="157"/>
  <c r="DC68" i="157" s="1"/>
  <c r="AH66" i="157"/>
  <c r="AI66" i="157" s="1"/>
  <c r="ED438" i="157"/>
  <c r="DZ438" i="157"/>
  <c r="DV438" i="157"/>
  <c r="DR438" i="157"/>
  <c r="DN438" i="157"/>
  <c r="EB438" i="157"/>
  <c r="DT438" i="157"/>
  <c r="DL438" i="157"/>
  <c r="DX438" i="157"/>
  <c r="DP438" i="157"/>
  <c r="ED420" i="157"/>
  <c r="DZ420" i="157"/>
  <c r="DV420" i="157"/>
  <c r="DR420" i="157"/>
  <c r="DN420" i="157"/>
  <c r="EB420" i="157"/>
  <c r="DT420" i="157"/>
  <c r="DL420" i="157"/>
  <c r="DX420" i="157"/>
  <c r="DP420" i="157"/>
  <c r="CR442" i="157"/>
  <c r="CN442" i="157"/>
  <c r="CJ442" i="157"/>
  <c r="CF442" i="157"/>
  <c r="CB442" i="157"/>
  <c r="CP442" i="157"/>
  <c r="CH442" i="157"/>
  <c r="CL442" i="157"/>
  <c r="CD442" i="157"/>
  <c r="CT442" i="157"/>
  <c r="GF208" i="157"/>
  <c r="GD388" i="157"/>
  <c r="X388" i="157"/>
  <c r="T388" i="157"/>
  <c r="P388" i="157"/>
  <c r="L388" i="157"/>
  <c r="H388" i="157"/>
  <c r="Z388" i="157"/>
  <c r="V388" i="157"/>
  <c r="R388" i="157"/>
  <c r="N388" i="157"/>
  <c r="J388" i="157"/>
  <c r="BH384" i="157"/>
  <c r="BD384" i="157"/>
  <c r="AZ384" i="157"/>
  <c r="AV384" i="157"/>
  <c r="AR384" i="157"/>
  <c r="BJ384" i="157"/>
  <c r="AT384" i="157"/>
  <c r="GH384" i="157" s="1"/>
  <c r="AX384" i="157"/>
  <c r="BB384" i="157"/>
  <c r="GP384" i="157" s="1"/>
  <c r="BF384" i="157"/>
  <c r="GT384" i="157" s="1"/>
  <c r="Z402" i="157"/>
  <c r="R402" i="157"/>
  <c r="J402" i="157"/>
  <c r="GD402" i="157"/>
  <c r="T402" i="157"/>
  <c r="L402" i="157"/>
  <c r="V402" i="157"/>
  <c r="N402" i="157"/>
  <c r="X402" i="157"/>
  <c r="P402" i="157"/>
  <c r="H402" i="157"/>
  <c r="ED408" i="157"/>
  <c r="GX408" i="157" s="1"/>
  <c r="DZ408" i="157"/>
  <c r="GT408" i="157" s="1"/>
  <c r="DV408" i="157"/>
  <c r="GP408" i="157" s="1"/>
  <c r="DR408" i="157"/>
  <c r="GL408" i="157" s="1"/>
  <c r="DN408" i="157"/>
  <c r="DP408" i="157"/>
  <c r="GJ408" i="157" s="1"/>
  <c r="EB408" i="157"/>
  <c r="GV408" i="157" s="1"/>
  <c r="DL408" i="157"/>
  <c r="DX408" i="157"/>
  <c r="DT408" i="157"/>
  <c r="FV223" i="157"/>
  <c r="FW223" i="157" s="1"/>
  <c r="GF198" i="157"/>
  <c r="BJ413" i="157"/>
  <c r="BF413" i="157"/>
  <c r="BB413" i="157"/>
  <c r="AX413" i="157"/>
  <c r="AT413" i="157"/>
  <c r="AZ413" i="157"/>
  <c r="BH413" i="157"/>
  <c r="AV413" i="157"/>
  <c r="BD413" i="157"/>
  <c r="AR413" i="157"/>
  <c r="BK413" i="157" s="1"/>
  <c r="GF109" i="157"/>
  <c r="CT436" i="157"/>
  <c r="CP436" i="157"/>
  <c r="CL436" i="157"/>
  <c r="CH436" i="157"/>
  <c r="CD436" i="157"/>
  <c r="CR436" i="157"/>
  <c r="CJ436" i="157"/>
  <c r="CB436" i="157"/>
  <c r="CN436" i="157"/>
  <c r="CF436" i="157"/>
  <c r="FN423" i="157"/>
  <c r="FJ423" i="157"/>
  <c r="FF423" i="157"/>
  <c r="FB423" i="157"/>
  <c r="EX423" i="157"/>
  <c r="FH423" i="157"/>
  <c r="EZ423" i="157"/>
  <c r="FL423" i="157"/>
  <c r="FD423" i="157"/>
  <c r="EV423" i="157"/>
  <c r="CT335" i="157"/>
  <c r="CP335" i="157"/>
  <c r="CL335" i="157"/>
  <c r="CH335" i="157"/>
  <c r="CD335" i="157"/>
  <c r="CR335" i="157"/>
  <c r="CN335" i="157"/>
  <c r="CJ335" i="157"/>
  <c r="CF335" i="157"/>
  <c r="CB335" i="157"/>
  <c r="CH251" i="157"/>
  <c r="CH252" i="157" s="1"/>
  <c r="CH269" i="157"/>
  <c r="CB269" i="157"/>
  <c r="CB251" i="157"/>
  <c r="CB252" i="157" s="1"/>
  <c r="CR269" i="157"/>
  <c r="CR251" i="157"/>
  <c r="CR252" i="157" s="1"/>
  <c r="F355" i="157"/>
  <c r="Z289" i="157"/>
  <c r="V289" i="157"/>
  <c r="R289" i="157"/>
  <c r="N289" i="157"/>
  <c r="J289" i="157"/>
  <c r="GD289" i="157"/>
  <c r="X289" i="157"/>
  <c r="T289" i="157"/>
  <c r="P289" i="157"/>
  <c r="L289" i="157"/>
  <c r="H289" i="157"/>
  <c r="BJ424" i="157"/>
  <c r="BF424" i="157"/>
  <c r="BB424" i="157"/>
  <c r="AX424" i="157"/>
  <c r="AT424" i="157"/>
  <c r="BD424" i="157"/>
  <c r="AV424" i="157"/>
  <c r="AR424" i="157"/>
  <c r="AZ424" i="157"/>
  <c r="BH424" i="157"/>
  <c r="ED332" i="157"/>
  <c r="DZ332" i="157"/>
  <c r="DV332" i="157"/>
  <c r="DR332" i="157"/>
  <c r="DN332" i="157"/>
  <c r="EB332" i="157"/>
  <c r="DX332" i="157"/>
  <c r="DT332" i="157"/>
  <c r="DP332" i="157"/>
  <c r="DL332" i="157"/>
  <c r="J269" i="157"/>
  <c r="J251" i="157"/>
  <c r="J252" i="157" s="1"/>
  <c r="GH194" i="157"/>
  <c r="Z269" i="157"/>
  <c r="Z251" i="157"/>
  <c r="Z252" i="157" s="1"/>
  <c r="GX194" i="157"/>
  <c r="T269" i="157"/>
  <c r="T251" i="157"/>
  <c r="T252" i="157" s="1"/>
  <c r="GR194" i="157"/>
  <c r="AH26" i="157"/>
  <c r="AI26" i="157" s="1"/>
  <c r="DJ355" i="157"/>
  <c r="EB289" i="157"/>
  <c r="DX289" i="157"/>
  <c r="DT289" i="157"/>
  <c r="DP289" i="157"/>
  <c r="DL289" i="157"/>
  <c r="ED289" i="157"/>
  <c r="DZ289" i="157"/>
  <c r="DV289" i="157"/>
  <c r="DR289" i="157"/>
  <c r="DN289" i="157"/>
  <c r="DB59" i="157"/>
  <c r="DC59" i="157"/>
  <c r="ED419" i="157"/>
  <c r="DZ419" i="157"/>
  <c r="DV419" i="157"/>
  <c r="DR419" i="157"/>
  <c r="DN419" i="157"/>
  <c r="DX419" i="157"/>
  <c r="EB419" i="157"/>
  <c r="DP419" i="157"/>
  <c r="DT419" i="157"/>
  <c r="DL419" i="157"/>
  <c r="EV166" i="157"/>
  <c r="HF40" i="157"/>
  <c r="HG40" i="157" s="1"/>
  <c r="HF13" i="157"/>
  <c r="HG13" i="157"/>
  <c r="HF49" i="157"/>
  <c r="HG49" i="157"/>
  <c r="ED442" i="157"/>
  <c r="DZ442" i="157"/>
  <c r="DV442" i="157"/>
  <c r="DR442" i="157"/>
  <c r="GL442" i="157" s="1"/>
  <c r="DN442" i="157"/>
  <c r="EB442" i="157"/>
  <c r="DT442" i="157"/>
  <c r="DL442" i="157"/>
  <c r="DX442" i="157"/>
  <c r="DP442" i="157"/>
  <c r="GF158" i="157"/>
  <c r="GF238" i="157"/>
  <c r="AB238" i="157"/>
  <c r="AD238" i="157" s="1"/>
  <c r="AG238" i="157" s="1"/>
  <c r="CR413" i="157"/>
  <c r="CN413" i="157"/>
  <c r="CJ413" i="157"/>
  <c r="CF413" i="157"/>
  <c r="CB413" i="157"/>
  <c r="CL413" i="157"/>
  <c r="CP413" i="157"/>
  <c r="CD413" i="157"/>
  <c r="CT413" i="157"/>
  <c r="CH413" i="157"/>
  <c r="CR399" i="157"/>
  <c r="CJ399" i="157"/>
  <c r="CB399" i="157"/>
  <c r="CT399" i="157"/>
  <c r="CL399" i="157"/>
  <c r="CD399" i="157"/>
  <c r="CN399" i="157"/>
  <c r="CF399" i="157"/>
  <c r="CP399" i="157"/>
  <c r="CH399" i="157"/>
  <c r="EB396" i="157"/>
  <c r="GV396" i="157" s="1"/>
  <c r="DX396" i="157"/>
  <c r="DT396" i="157"/>
  <c r="DP396" i="157"/>
  <c r="GJ396" i="157" s="1"/>
  <c r="DL396" i="157"/>
  <c r="ED396" i="157"/>
  <c r="DZ396" i="157"/>
  <c r="DV396" i="157"/>
  <c r="GP396" i="157" s="1"/>
  <c r="DR396" i="157"/>
  <c r="DN396" i="157"/>
  <c r="EE396" i="157"/>
  <c r="BH400" i="157"/>
  <c r="AZ400" i="157"/>
  <c r="AR400" i="157"/>
  <c r="BJ400" i="157"/>
  <c r="BB400" i="157"/>
  <c r="AT400" i="157"/>
  <c r="BD400" i="157"/>
  <c r="AV400" i="157"/>
  <c r="BF400" i="157"/>
  <c r="AX400" i="157"/>
  <c r="HF39" i="157"/>
  <c r="HG39" i="157" s="1"/>
  <c r="GD399" i="157"/>
  <c r="T399" i="157"/>
  <c r="L399" i="157"/>
  <c r="V399" i="157"/>
  <c r="N399" i="157"/>
  <c r="X399" i="157"/>
  <c r="P399" i="157"/>
  <c r="H399" i="157"/>
  <c r="Z399" i="157"/>
  <c r="GX399" i="157" s="1"/>
  <c r="R399" i="157"/>
  <c r="J399" i="157"/>
  <c r="GD410" i="157"/>
  <c r="X410" i="157"/>
  <c r="GV410" i="157" s="1"/>
  <c r="T410" i="157"/>
  <c r="P410" i="157"/>
  <c r="GN410" i="157" s="1"/>
  <c r="L410" i="157"/>
  <c r="GJ410" i="157" s="1"/>
  <c r="H410" i="157"/>
  <c r="GF410" i="157" s="1"/>
  <c r="N410" i="157"/>
  <c r="Z410" i="157"/>
  <c r="GX410" i="157" s="1"/>
  <c r="J410" i="157"/>
  <c r="GH410" i="157" s="1"/>
  <c r="R410" i="157"/>
  <c r="GP410" i="157" s="1"/>
  <c r="V410" i="157"/>
  <c r="GD416" i="157"/>
  <c r="X416" i="157"/>
  <c r="T416" i="157"/>
  <c r="GR416" i="157" s="1"/>
  <c r="P416" i="157"/>
  <c r="GN416" i="157" s="1"/>
  <c r="L416" i="157"/>
  <c r="H416" i="157"/>
  <c r="GF416" i="157" s="1"/>
  <c r="Z416" i="157"/>
  <c r="R416" i="157"/>
  <c r="GP416" i="157" s="1"/>
  <c r="J416" i="157"/>
  <c r="V416" i="157"/>
  <c r="N416" i="157"/>
  <c r="GL416" i="157" s="1"/>
  <c r="FL390" i="157"/>
  <c r="FH390" i="157"/>
  <c r="FD390" i="157"/>
  <c r="EZ390" i="157"/>
  <c r="EV390" i="157"/>
  <c r="FN390" i="157"/>
  <c r="FJ390" i="157"/>
  <c r="FF390" i="157"/>
  <c r="FB390" i="157"/>
  <c r="EX390" i="157"/>
  <c r="FL388" i="157"/>
  <c r="FH388" i="157"/>
  <c r="FD388" i="157"/>
  <c r="EZ388" i="157"/>
  <c r="EV388" i="157"/>
  <c r="FN388" i="157"/>
  <c r="FJ388" i="157"/>
  <c r="FF388" i="157"/>
  <c r="FB388" i="157"/>
  <c r="EX388" i="157"/>
  <c r="GF123" i="157"/>
  <c r="ED413" i="157"/>
  <c r="GX413" i="157" s="1"/>
  <c r="DZ413" i="157"/>
  <c r="DV413" i="157"/>
  <c r="DR413" i="157"/>
  <c r="DN413" i="157"/>
  <c r="DX413" i="157"/>
  <c r="DT413" i="157"/>
  <c r="DL413" i="157"/>
  <c r="EB413" i="157"/>
  <c r="DP413" i="157"/>
  <c r="GF225" i="157"/>
  <c r="CT432" i="157"/>
  <c r="CP432" i="157"/>
  <c r="CL432" i="157"/>
  <c r="CH432" i="157"/>
  <c r="CD432" i="157"/>
  <c r="CN432" i="157"/>
  <c r="CF432" i="157"/>
  <c r="CJ432" i="157"/>
  <c r="CB432" i="157"/>
  <c r="CR432" i="157"/>
  <c r="FL433" i="157"/>
  <c r="FH433" i="157"/>
  <c r="FD433" i="157"/>
  <c r="EZ433" i="157"/>
  <c r="EV433" i="157"/>
  <c r="FJ433" i="157"/>
  <c r="FB433" i="157"/>
  <c r="FN433" i="157"/>
  <c r="EX433" i="157"/>
  <c r="FO433" i="157"/>
  <c r="FF433" i="157"/>
  <c r="AP357" i="157"/>
  <c r="BH299" i="157"/>
  <c r="BH357" i="157" s="1"/>
  <c r="BD299" i="157"/>
  <c r="BD357" i="157" s="1"/>
  <c r="AZ299" i="157"/>
  <c r="AZ357" i="157" s="1"/>
  <c r="AV299" i="157"/>
  <c r="AV357" i="157" s="1"/>
  <c r="AR299" i="157"/>
  <c r="AR357" i="157" s="1"/>
  <c r="BJ299" i="157"/>
  <c r="BJ357" i="157" s="1"/>
  <c r="AT299" i="157"/>
  <c r="AT357" i="157" s="1"/>
  <c r="AX299" i="157"/>
  <c r="AX357" i="157" s="1"/>
  <c r="BB299" i="157"/>
  <c r="BB357" i="157" s="1"/>
  <c r="BF299" i="157"/>
  <c r="BF357" i="157" s="1"/>
  <c r="AV269" i="157"/>
  <c r="AV251" i="157"/>
  <c r="AV252" i="157" s="1"/>
  <c r="BF251" i="157"/>
  <c r="BF252" i="157" s="1"/>
  <c r="BF269" i="157"/>
  <c r="EQ443" i="157"/>
  <c r="ET377" i="157"/>
  <c r="T253" i="157"/>
  <c r="GR184" i="157"/>
  <c r="J253" i="157"/>
  <c r="GH184" i="157"/>
  <c r="Z253" i="157"/>
  <c r="GX184" i="157"/>
  <c r="EQ445" i="157"/>
  <c r="ET387" i="157"/>
  <c r="AF60" i="157"/>
  <c r="HD60" i="157" s="1"/>
  <c r="HE60" i="157" s="1"/>
  <c r="AH63" i="157"/>
  <c r="AI63" i="157" s="1"/>
  <c r="BJ419" i="157"/>
  <c r="BF419" i="157"/>
  <c r="BB419" i="157"/>
  <c r="AX419" i="157"/>
  <c r="AT419" i="157"/>
  <c r="AZ419" i="157"/>
  <c r="BD419" i="157"/>
  <c r="AR419" i="157"/>
  <c r="AV419" i="157"/>
  <c r="BH419" i="157"/>
  <c r="HF46" i="157"/>
  <c r="HG46" i="157"/>
  <c r="FV139" i="157"/>
  <c r="FW139" i="157" s="1"/>
  <c r="EJ159" i="157"/>
  <c r="EK159" i="157" s="1"/>
  <c r="FV149" i="157"/>
  <c r="FW149" i="157" s="1"/>
  <c r="EL129" i="157"/>
  <c r="EM129" i="157" s="1"/>
  <c r="FV135" i="157"/>
  <c r="FW135" i="157" s="1"/>
  <c r="FV124" i="157"/>
  <c r="FW124" i="157"/>
  <c r="FV126" i="157"/>
  <c r="FW126" i="157" s="1"/>
  <c r="FT158" i="157"/>
  <c r="FU158" i="157" s="1"/>
  <c r="CV195" i="157"/>
  <c r="CX195" i="157" s="1"/>
  <c r="DA195" i="157" s="1"/>
  <c r="GY157" i="157"/>
  <c r="EF111" i="157"/>
  <c r="EH111" i="157" s="1"/>
  <c r="EK111" i="157" s="1"/>
  <c r="FO206" i="157"/>
  <c r="FP206" i="157" s="1"/>
  <c r="FR206" i="157" s="1"/>
  <c r="FU206" i="157" s="1"/>
  <c r="EF106" i="157"/>
  <c r="EH106" i="157" s="1"/>
  <c r="EK106" i="157" s="1"/>
  <c r="GY125" i="157"/>
  <c r="CU152" i="157"/>
  <c r="CV152" i="157" s="1"/>
  <c r="CX152" i="157" s="1"/>
  <c r="DA152" i="157" s="1"/>
  <c r="HC436" i="157"/>
  <c r="FO354" i="157"/>
  <c r="FP354" i="157" s="1"/>
  <c r="FR354" i="157" s="1"/>
  <c r="FU354" i="157" s="1"/>
  <c r="AB350" i="157"/>
  <c r="AD350" i="157" s="1"/>
  <c r="AA389" i="157"/>
  <c r="AA380" i="157"/>
  <c r="AB380" i="157" s="1"/>
  <c r="AD380" i="157" s="1"/>
  <c r="AG380" i="157" s="1"/>
  <c r="GT380" i="157"/>
  <c r="CU317" i="157"/>
  <c r="CV317" i="157" s="1"/>
  <c r="CX317" i="157" s="1"/>
  <c r="DA317" i="157" s="1"/>
  <c r="FO311" i="157"/>
  <c r="FP311" i="157" s="1"/>
  <c r="FR311" i="157" s="1"/>
  <c r="FU311" i="157" s="1"/>
  <c r="GR382" i="157"/>
  <c r="GL382" i="157"/>
  <c r="GF138" i="157"/>
  <c r="GF383" i="157"/>
  <c r="GJ383" i="157"/>
  <c r="GH383" i="157"/>
  <c r="GX383" i="157"/>
  <c r="DJ254" i="157"/>
  <c r="GY133" i="157"/>
  <c r="GZ133" i="157" s="1"/>
  <c r="HB133" i="157" s="1"/>
  <c r="HE133" i="157" s="1"/>
  <c r="AA407" i="157"/>
  <c r="GZ80" i="157"/>
  <c r="BL163" i="157"/>
  <c r="BN163" i="157" s="1"/>
  <c r="BQ163" i="157" s="1"/>
  <c r="FP234" i="157"/>
  <c r="FR234" i="157" s="1"/>
  <c r="FU234" i="157" s="1"/>
  <c r="EF207" i="157"/>
  <c r="EH207" i="157" s="1"/>
  <c r="EK207" i="157" s="1"/>
  <c r="BL109" i="157"/>
  <c r="BN109" i="157" s="1"/>
  <c r="BQ109" i="157" s="1"/>
  <c r="BL224" i="157"/>
  <c r="BN224" i="157" s="1"/>
  <c r="BQ224" i="157" s="1"/>
  <c r="EF126" i="157"/>
  <c r="EH126" i="157" s="1"/>
  <c r="EK126" i="157" s="1"/>
  <c r="CV185" i="157"/>
  <c r="CX185" i="157" s="1"/>
  <c r="DA185" i="157" s="1"/>
  <c r="FP145" i="157"/>
  <c r="FR145" i="157" s="1"/>
  <c r="CV132" i="157"/>
  <c r="CX132" i="157" s="1"/>
  <c r="DA132" i="157" s="1"/>
  <c r="CU145" i="157"/>
  <c r="CV145" i="157" s="1"/>
  <c r="CX145" i="157" s="1"/>
  <c r="BL105" i="157"/>
  <c r="BN105" i="157" s="1"/>
  <c r="BQ105" i="157" s="1"/>
  <c r="FO130" i="157"/>
  <c r="FP130" i="157" s="1"/>
  <c r="FR130" i="157" s="1"/>
  <c r="FU130" i="157" s="1"/>
  <c r="EE215" i="157"/>
  <c r="EF215" i="157" s="1"/>
  <c r="EH215" i="157" s="1"/>
  <c r="EK215" i="157" s="1"/>
  <c r="EE200" i="157"/>
  <c r="GY200" i="157" s="1"/>
  <c r="AA120" i="157"/>
  <c r="GY120" i="157" s="1"/>
  <c r="CU337" i="157"/>
  <c r="CV337" i="157" s="1"/>
  <c r="CX337" i="157" s="1"/>
  <c r="GT354" i="157"/>
  <c r="GN354" i="157"/>
  <c r="GN345" i="157"/>
  <c r="AA345" i="157"/>
  <c r="GY345" i="157" s="1"/>
  <c r="GT345" i="157"/>
  <c r="GD427" i="157"/>
  <c r="AA427" i="157"/>
  <c r="GT427" i="157"/>
  <c r="GT330" i="157"/>
  <c r="GN330" i="157"/>
  <c r="GD330" i="157"/>
  <c r="AA351" i="157"/>
  <c r="GY351" i="157" s="1"/>
  <c r="GT351" i="157"/>
  <c r="GN351" i="157"/>
  <c r="AB340" i="157"/>
  <c r="AD340" i="157" s="1"/>
  <c r="AG340" i="157" s="1"/>
  <c r="FO231" i="157"/>
  <c r="FP231" i="157" s="1"/>
  <c r="FR231" i="157" s="1"/>
  <c r="BK231" i="157"/>
  <c r="BL231" i="157" s="1"/>
  <c r="BN231" i="157" s="1"/>
  <c r="AA352" i="157"/>
  <c r="GY352" i="157" s="1"/>
  <c r="GT352" i="157"/>
  <c r="GN352" i="157"/>
  <c r="CV300" i="157"/>
  <c r="CX300" i="157" s="1"/>
  <c r="DA300" i="157" s="1"/>
  <c r="AB324" i="157"/>
  <c r="AD324" i="157" s="1"/>
  <c r="AG324" i="157" s="1"/>
  <c r="GL316" i="157"/>
  <c r="GF316" i="157"/>
  <c r="GV316" i="157"/>
  <c r="FO407" i="157"/>
  <c r="FP407" i="157" s="1"/>
  <c r="FR407" i="157" s="1"/>
  <c r="FU407" i="157" s="1"/>
  <c r="EF404" i="157"/>
  <c r="EH404" i="157" s="1"/>
  <c r="EK404" i="157" s="1"/>
  <c r="EE379" i="157"/>
  <c r="EF379" i="157" s="1"/>
  <c r="EH379" i="157" s="1"/>
  <c r="EK379" i="157" s="1"/>
  <c r="AG68" i="157"/>
  <c r="GF396" i="157"/>
  <c r="GL396" i="157"/>
  <c r="BL247" i="157"/>
  <c r="BN247" i="157" s="1"/>
  <c r="BQ247" i="157" s="1"/>
  <c r="FP233" i="157"/>
  <c r="FR233" i="157" s="1"/>
  <c r="FU233" i="157" s="1"/>
  <c r="EF237" i="157"/>
  <c r="EH237" i="157" s="1"/>
  <c r="EK237" i="157" s="1"/>
  <c r="BL133" i="157"/>
  <c r="BN133" i="157" s="1"/>
  <c r="BQ133" i="157" s="1"/>
  <c r="FP115" i="157"/>
  <c r="FR115" i="157" s="1"/>
  <c r="FU115" i="157" s="1"/>
  <c r="FP117" i="157"/>
  <c r="FR117" i="157" s="1"/>
  <c r="FU117" i="157" s="1"/>
  <c r="CV201" i="157"/>
  <c r="CX201" i="157" s="1"/>
  <c r="DA201" i="157" s="1"/>
  <c r="EF131" i="157"/>
  <c r="EH131" i="157" s="1"/>
  <c r="EK131" i="157" s="1"/>
  <c r="EE235" i="157"/>
  <c r="EF235" i="157" s="1"/>
  <c r="EH235" i="157" s="1"/>
  <c r="EK235" i="157" s="1"/>
  <c r="EF196" i="157"/>
  <c r="EH196" i="157" s="1"/>
  <c r="EK196" i="157" s="1"/>
  <c r="FO187" i="157"/>
  <c r="FP187" i="157" s="1"/>
  <c r="FR187" i="157" s="1"/>
  <c r="FU187" i="157" s="1"/>
  <c r="CU155" i="157"/>
  <c r="CV155" i="157" s="1"/>
  <c r="CX155" i="157" s="1"/>
  <c r="DA155" i="157" s="1"/>
  <c r="CU150" i="157"/>
  <c r="CV150" i="157" s="1"/>
  <c r="CX150" i="157" s="1"/>
  <c r="DA150" i="157" s="1"/>
  <c r="CU98" i="157"/>
  <c r="EE205" i="157"/>
  <c r="AA109" i="157"/>
  <c r="AB109" i="157" s="1"/>
  <c r="AD109" i="157" s="1"/>
  <c r="AG109" i="157" s="1"/>
  <c r="FO131" i="157"/>
  <c r="FP131" i="157" s="1"/>
  <c r="FR131" i="157" s="1"/>
  <c r="FU131" i="157" s="1"/>
  <c r="AA98" i="157"/>
  <c r="GX442" i="157"/>
  <c r="GN442" i="157"/>
  <c r="GD442" i="157"/>
  <c r="GP346" i="157"/>
  <c r="GJ346" i="157"/>
  <c r="GR349" i="157"/>
  <c r="GH349" i="157"/>
  <c r="GX349" i="157"/>
  <c r="GP227" i="157"/>
  <c r="GJ227" i="157"/>
  <c r="AB325" i="157"/>
  <c r="AD325" i="157" s="1"/>
  <c r="AG325" i="157" s="1"/>
  <c r="FP382" i="157"/>
  <c r="FR382" i="157" s="1"/>
  <c r="FU382" i="157" s="1"/>
  <c r="GH418" i="157"/>
  <c r="GF418" i="157"/>
  <c r="GV418" i="157"/>
  <c r="GR439" i="157"/>
  <c r="GV439" i="157"/>
  <c r="GT439" i="157"/>
  <c r="BK303" i="157"/>
  <c r="BL303" i="157" s="1"/>
  <c r="BN303" i="157" s="1"/>
  <c r="BQ303" i="157" s="1"/>
  <c r="GJ440" i="157"/>
  <c r="AA440" i="157"/>
  <c r="GT440" i="157"/>
  <c r="CU426" i="157"/>
  <c r="CV426" i="157" s="1"/>
  <c r="CX426" i="157" s="1"/>
  <c r="DA426" i="157" s="1"/>
  <c r="GP404" i="157"/>
  <c r="AA404" i="157"/>
  <c r="GH327" i="157"/>
  <c r="GX327" i="157"/>
  <c r="GR327" i="157"/>
  <c r="AA327" i="157"/>
  <c r="GY327" i="157" s="1"/>
  <c r="CU318" i="157"/>
  <c r="CV318" i="157" s="1"/>
  <c r="CX318" i="157" s="1"/>
  <c r="DA318" i="157" s="1"/>
  <c r="GT313" i="157"/>
  <c r="GN313" i="157"/>
  <c r="CU295" i="157"/>
  <c r="CV295" i="157" s="1"/>
  <c r="CX295" i="157" s="1"/>
  <c r="DA295" i="157" s="1"/>
  <c r="GH144" i="157"/>
  <c r="GH164" i="157" s="1"/>
  <c r="BL410" i="157"/>
  <c r="BN410" i="157" s="1"/>
  <c r="BQ410" i="157" s="1"/>
  <c r="FO389" i="157"/>
  <c r="FP389" i="157" s="1"/>
  <c r="FR389" i="157" s="1"/>
  <c r="FU389" i="157" s="1"/>
  <c r="GF296" i="157"/>
  <c r="GV296" i="157"/>
  <c r="GH296" i="157"/>
  <c r="GX296" i="157"/>
  <c r="EF152" i="157"/>
  <c r="EH152" i="157" s="1"/>
  <c r="EK152" i="157" s="1"/>
  <c r="EF155" i="157"/>
  <c r="EH155" i="157" s="1"/>
  <c r="EK155" i="157" s="1"/>
  <c r="GY147" i="157"/>
  <c r="BL216" i="157"/>
  <c r="BN216" i="157" s="1"/>
  <c r="BQ216" i="157" s="1"/>
  <c r="BL99" i="157"/>
  <c r="BN99" i="157" s="1"/>
  <c r="BQ99" i="157" s="1"/>
  <c r="CV105" i="157"/>
  <c r="CX105" i="157" s="1"/>
  <c r="DA105" i="157" s="1"/>
  <c r="EE161" i="157"/>
  <c r="EF161" i="157" s="1"/>
  <c r="EH161" i="157" s="1"/>
  <c r="EK161" i="157" s="1"/>
  <c r="GF223" i="157"/>
  <c r="EE234" i="157"/>
  <c r="EF234" i="157" s="1"/>
  <c r="EH234" i="157" s="1"/>
  <c r="EK234" i="157" s="1"/>
  <c r="AA241" i="157"/>
  <c r="AA156" i="157"/>
  <c r="CU220" i="157"/>
  <c r="CV220" i="157" s="1"/>
  <c r="CX220" i="157" s="1"/>
  <c r="DA220" i="157" s="1"/>
  <c r="AA152" i="157"/>
  <c r="CU162" i="157"/>
  <c r="CV162" i="157" s="1"/>
  <c r="CX162" i="157" s="1"/>
  <c r="BK208" i="157"/>
  <c r="BL208" i="157" s="1"/>
  <c r="BN208" i="157" s="1"/>
  <c r="BQ208" i="157" s="1"/>
  <c r="BK223" i="157"/>
  <c r="GY223" i="157" s="1"/>
  <c r="AA218" i="157"/>
  <c r="GD434" i="157"/>
  <c r="FO344" i="157"/>
  <c r="FP344" i="157" s="1"/>
  <c r="FR344" i="157" s="1"/>
  <c r="GL344" i="157"/>
  <c r="GR344" i="157"/>
  <c r="CU339" i="157"/>
  <c r="CV339" i="157" s="1"/>
  <c r="CX339" i="157" s="1"/>
  <c r="DA339" i="157" s="1"/>
  <c r="EE229" i="157"/>
  <c r="EF229" i="157" s="1"/>
  <c r="EH229" i="157" s="1"/>
  <c r="EK229" i="157" s="1"/>
  <c r="GP413" i="157"/>
  <c r="GJ413" i="157"/>
  <c r="GN301" i="157"/>
  <c r="GP301" i="157"/>
  <c r="GJ292" i="157"/>
  <c r="GL292" i="157"/>
  <c r="GN229" i="157"/>
  <c r="GT229" i="157"/>
  <c r="GR294" i="157"/>
  <c r="AA294" i="157"/>
  <c r="GY294" i="157" s="1"/>
  <c r="GT294" i="157"/>
  <c r="GL231" i="157"/>
  <c r="GR231" i="157"/>
  <c r="GL415" i="157"/>
  <c r="GH318" i="157"/>
  <c r="GX318" i="157"/>
  <c r="GR318" i="157"/>
  <c r="AA318" i="157"/>
  <c r="GR295" i="157"/>
  <c r="AA295" i="157"/>
  <c r="AB295" i="157" s="1"/>
  <c r="AD295" i="157" s="1"/>
  <c r="AG295" i="157" s="1"/>
  <c r="GT295" i="157"/>
  <c r="GT319" i="157"/>
  <c r="GN319" i="157"/>
  <c r="GJ384" i="157"/>
  <c r="GV384" i="157"/>
  <c r="GT320" i="157"/>
  <c r="GN320" i="157"/>
  <c r="GN297" i="157"/>
  <c r="GP297" i="157"/>
  <c r="AB80" i="157"/>
  <c r="CU243" i="157"/>
  <c r="CV243" i="157" s="1"/>
  <c r="CX243" i="157" s="1"/>
  <c r="EE224" i="157"/>
  <c r="EF224" i="157" s="1"/>
  <c r="EH224" i="157" s="1"/>
  <c r="EK224" i="157" s="1"/>
  <c r="BK215" i="157"/>
  <c r="BL215" i="157" s="1"/>
  <c r="BN215" i="157" s="1"/>
  <c r="BQ215" i="157" s="1"/>
  <c r="EE109" i="157"/>
  <c r="EE166" i="157" s="1"/>
  <c r="FO238" i="157"/>
  <c r="GY238" i="157" s="1"/>
  <c r="BK156" i="157"/>
  <c r="BL156" i="157" s="1"/>
  <c r="BN156" i="157" s="1"/>
  <c r="BQ156" i="157" s="1"/>
  <c r="GH348" i="157"/>
  <c r="GX348" i="157"/>
  <c r="GN348" i="157"/>
  <c r="FO346" i="157"/>
  <c r="FP346" i="157" s="1"/>
  <c r="FR346" i="157" s="1"/>
  <c r="FU346" i="157" s="1"/>
  <c r="EE350" i="157"/>
  <c r="EF350" i="157" s="1"/>
  <c r="EH350" i="157" s="1"/>
  <c r="EE348" i="157"/>
  <c r="EF348" i="157" s="1"/>
  <c r="EH348" i="157" s="1"/>
  <c r="FO347" i="157"/>
  <c r="FP347" i="157" s="1"/>
  <c r="FR347" i="157" s="1"/>
  <c r="FU347" i="157" s="1"/>
  <c r="CU346" i="157"/>
  <c r="CV346" i="157" s="1"/>
  <c r="CX346" i="157" s="1"/>
  <c r="DA346" i="157" s="1"/>
  <c r="FO343" i="157"/>
  <c r="FP343" i="157" s="1"/>
  <c r="FR343" i="157" s="1"/>
  <c r="FU343" i="157" s="1"/>
  <c r="CU342" i="157"/>
  <c r="CV342" i="157" s="1"/>
  <c r="CX342" i="157" s="1"/>
  <c r="DA342" i="157" s="1"/>
  <c r="AA341" i="157"/>
  <c r="GY341" i="157" s="1"/>
  <c r="GT341" i="157"/>
  <c r="GN341" i="157"/>
  <c r="GF157" i="157"/>
  <c r="AB245" i="157"/>
  <c r="AD245" i="157" s="1"/>
  <c r="BL311" i="157"/>
  <c r="BN311" i="157" s="1"/>
  <c r="BQ311" i="157" s="1"/>
  <c r="AB199" i="157"/>
  <c r="AD199" i="157" s="1"/>
  <c r="AG199" i="157" s="1"/>
  <c r="AB236" i="157"/>
  <c r="AD236" i="157" s="1"/>
  <c r="AG236" i="157" s="1"/>
  <c r="AB129" i="157"/>
  <c r="AD129" i="157" s="1"/>
  <c r="AG129" i="157" s="1"/>
  <c r="GT164" i="157"/>
  <c r="AB101" i="157"/>
  <c r="AD101" i="157" s="1"/>
  <c r="AG101" i="157" s="1"/>
  <c r="CU149" i="157"/>
  <c r="GY149" i="157" s="1"/>
  <c r="EE244" i="157"/>
  <c r="EF244" i="157" s="1"/>
  <c r="EH244" i="157" s="1"/>
  <c r="BK131" i="157"/>
  <c r="BL131" i="157" s="1"/>
  <c r="BN131" i="157" s="1"/>
  <c r="BQ131" i="157" s="1"/>
  <c r="BK195" i="157"/>
  <c r="GY195" i="157" s="1"/>
  <c r="AA123" i="157"/>
  <c r="GY123" i="157" s="1"/>
  <c r="EE135" i="157"/>
  <c r="EF135" i="157" s="1"/>
  <c r="EH135" i="157" s="1"/>
  <c r="EK135" i="157" s="1"/>
  <c r="GT317" i="157"/>
  <c r="GN317" i="157"/>
  <c r="AB300" i="157"/>
  <c r="AD300" i="157" s="1"/>
  <c r="AG300" i="157" s="1"/>
  <c r="GR300" i="157"/>
  <c r="GP300" i="157"/>
  <c r="GF243" i="157"/>
  <c r="GL323" i="157"/>
  <c r="GF323" i="157"/>
  <c r="GV323" i="157"/>
  <c r="EE296" i="157"/>
  <c r="EF296" i="157" s="1"/>
  <c r="EH296" i="157" s="1"/>
  <c r="EK296" i="157" s="1"/>
  <c r="BK295" i="157"/>
  <c r="BL295" i="157" s="1"/>
  <c r="BN295" i="157" s="1"/>
  <c r="BQ295" i="157" s="1"/>
  <c r="GF290" i="157"/>
  <c r="GV290" i="157"/>
  <c r="GH290" i="157"/>
  <c r="GX290" i="157"/>
  <c r="AA304" i="157"/>
  <c r="GY304" i="157" s="1"/>
  <c r="GT304" i="157"/>
  <c r="FP302" i="157"/>
  <c r="FR302" i="157" s="1"/>
  <c r="FU302" i="157" s="1"/>
  <c r="EE293" i="157"/>
  <c r="EF293" i="157" s="1"/>
  <c r="EH293" i="157" s="1"/>
  <c r="EK293" i="157" s="1"/>
  <c r="BK292" i="157"/>
  <c r="BL292" i="157" s="1"/>
  <c r="BN292" i="157" s="1"/>
  <c r="BQ292" i="157" s="1"/>
  <c r="GR303" i="157"/>
  <c r="GH303" i="157"/>
  <c r="GX303" i="157"/>
  <c r="GF154" i="157"/>
  <c r="EV164" i="157"/>
  <c r="J164" i="157"/>
  <c r="GF134" i="157"/>
  <c r="FO247" i="157"/>
  <c r="GY247" i="157" s="1"/>
  <c r="AB133" i="157"/>
  <c r="AD133" i="157" s="1"/>
  <c r="AG133" i="157" s="1"/>
  <c r="BK184" i="157"/>
  <c r="BL184" i="157" s="1"/>
  <c r="BK196" i="157"/>
  <c r="BL196" i="157" s="1"/>
  <c r="BN196" i="157" s="1"/>
  <c r="BQ196" i="157" s="1"/>
  <c r="BK135" i="157"/>
  <c r="GY135" i="157" s="1"/>
  <c r="GZ135" i="157" s="1"/>
  <c r="HB135" i="157" s="1"/>
  <c r="HE135" i="157" s="1"/>
  <c r="AA194" i="157"/>
  <c r="GP342" i="157"/>
  <c r="GJ342" i="157"/>
  <c r="BK348" i="157"/>
  <c r="BL348" i="157" s="1"/>
  <c r="BN348" i="157" s="1"/>
  <c r="AA347" i="157"/>
  <c r="GT347" i="157"/>
  <c r="GN347" i="157"/>
  <c r="GP343" i="157"/>
  <c r="GJ343" i="157"/>
  <c r="GX311" i="157"/>
  <c r="GJ311" i="157"/>
  <c r="GL322" i="157"/>
  <c r="GF322" i="157"/>
  <c r="GV322" i="157"/>
  <c r="GH326" i="157"/>
  <c r="GX326" i="157"/>
  <c r="GR326" i="157"/>
  <c r="AA326" i="157"/>
  <c r="GY326" i="157" s="1"/>
  <c r="GT310" i="157"/>
  <c r="GN310" i="157"/>
  <c r="GH328" i="157"/>
  <c r="GX328" i="157"/>
  <c r="GR328" i="157"/>
  <c r="AA328" i="157"/>
  <c r="GR291" i="157"/>
  <c r="AA291" i="157"/>
  <c r="GY291" i="157" s="1"/>
  <c r="GT291" i="157"/>
  <c r="GP315" i="157"/>
  <c r="GJ315" i="157"/>
  <c r="GF106" i="157"/>
  <c r="GF240" i="157"/>
  <c r="L164" i="157"/>
  <c r="R164" i="157"/>
  <c r="T164" i="157"/>
  <c r="CU249" i="157"/>
  <c r="CV249" i="157" s="1"/>
  <c r="CX249" i="157" s="1"/>
  <c r="DA249" i="157" s="1"/>
  <c r="FO236" i="157"/>
  <c r="FP236" i="157" s="1"/>
  <c r="FR236" i="157" s="1"/>
  <c r="FU236" i="157" s="1"/>
  <c r="EE138" i="157"/>
  <c r="AA115" i="157"/>
  <c r="GY115" i="157" s="1"/>
  <c r="FO190" i="157"/>
  <c r="FP190" i="157" s="1"/>
  <c r="FR190" i="157" s="1"/>
  <c r="FU190" i="157" s="1"/>
  <c r="AA225" i="157"/>
  <c r="AB225" i="157" s="1"/>
  <c r="AD225" i="157" s="1"/>
  <c r="AG225" i="157" s="1"/>
  <c r="EE187" i="157"/>
  <c r="EF187" i="157" s="1"/>
  <c r="EH187" i="157" s="1"/>
  <c r="EK187" i="157" s="1"/>
  <c r="BK154" i="157"/>
  <c r="BL154" i="157" s="1"/>
  <c r="BN154" i="157" s="1"/>
  <c r="AA246" i="157"/>
  <c r="GY246" i="157" s="1"/>
  <c r="BK219" i="157"/>
  <c r="BL219" i="157" s="1"/>
  <c r="BN219" i="157" s="1"/>
  <c r="BQ219" i="157" s="1"/>
  <c r="EE191" i="157"/>
  <c r="EF191" i="157" s="1"/>
  <c r="EH191" i="157" s="1"/>
  <c r="EK191" i="157" s="1"/>
  <c r="EE219" i="157"/>
  <c r="EF219" i="157" s="1"/>
  <c r="EH219" i="157" s="1"/>
  <c r="EK219" i="157" s="1"/>
  <c r="GR337" i="157"/>
  <c r="GH337" i="157"/>
  <c r="GX337" i="157"/>
  <c r="GN293" i="157"/>
  <c r="GP293" i="157"/>
  <c r="GL329" i="157"/>
  <c r="GF329" i="157"/>
  <c r="GV329" i="157"/>
  <c r="AB239" i="157"/>
  <c r="AD239" i="157" s="1"/>
  <c r="GP321" i="157"/>
  <c r="GJ321" i="157"/>
  <c r="GV306" i="157"/>
  <c r="GL306" i="157"/>
  <c r="GF302" i="157"/>
  <c r="GJ302" i="157"/>
  <c r="GH302" i="157"/>
  <c r="GX302" i="157"/>
  <c r="GT314" i="157"/>
  <c r="GN314" i="157"/>
  <c r="GJ305" i="157"/>
  <c r="GV305" i="157"/>
  <c r="GH305" i="157"/>
  <c r="GX305" i="157"/>
  <c r="GF145" i="157"/>
  <c r="GF130" i="157"/>
  <c r="GF195" i="157"/>
  <c r="FL437" i="157"/>
  <c r="FH437" i="157"/>
  <c r="GR437" i="157" s="1"/>
  <c r="FD437" i="157"/>
  <c r="EZ437" i="157"/>
  <c r="EV437" i="157"/>
  <c r="FJ437" i="157"/>
  <c r="GT437" i="157" s="1"/>
  <c r="FB437" i="157"/>
  <c r="FF437" i="157"/>
  <c r="EX437" i="157"/>
  <c r="FN437" i="157"/>
  <c r="HF75" i="157"/>
  <c r="HG75" i="157"/>
  <c r="EB426" i="157"/>
  <c r="DX426" i="157"/>
  <c r="GR426" i="157" s="1"/>
  <c r="DT426" i="157"/>
  <c r="GN426" i="157" s="1"/>
  <c r="DP426" i="157"/>
  <c r="DL426" i="157"/>
  <c r="DZ426" i="157"/>
  <c r="DR426" i="157"/>
  <c r="GL426" i="157" s="1"/>
  <c r="ED426" i="157"/>
  <c r="DN426" i="157"/>
  <c r="DV426" i="157"/>
  <c r="GP426" i="157" s="1"/>
  <c r="FN435" i="157"/>
  <c r="FJ435" i="157"/>
  <c r="FF435" i="157"/>
  <c r="FB435" i="157"/>
  <c r="EX435" i="157"/>
  <c r="FL435" i="157"/>
  <c r="FD435" i="157"/>
  <c r="EV435" i="157"/>
  <c r="EZ435" i="157"/>
  <c r="FH435" i="157"/>
  <c r="FN429" i="157"/>
  <c r="FJ429" i="157"/>
  <c r="FF429" i="157"/>
  <c r="FB429" i="157"/>
  <c r="EX429" i="157"/>
  <c r="FH429" i="157"/>
  <c r="EZ429" i="157"/>
  <c r="FD429" i="157"/>
  <c r="FL429" i="157"/>
  <c r="EV429" i="157"/>
  <c r="CT424" i="157"/>
  <c r="CP424" i="157"/>
  <c r="CL424" i="157"/>
  <c r="CH424" i="157"/>
  <c r="CD424" i="157"/>
  <c r="CR424" i="157"/>
  <c r="CJ424" i="157"/>
  <c r="CB424" i="157"/>
  <c r="CN424" i="157"/>
  <c r="CF424" i="157"/>
  <c r="GF186" i="157"/>
  <c r="AB186" i="157"/>
  <c r="AD186" i="157" s="1"/>
  <c r="AG186" i="157" s="1"/>
  <c r="CT400" i="157"/>
  <c r="CL400" i="157"/>
  <c r="CD400" i="157"/>
  <c r="CN400" i="157"/>
  <c r="CF400" i="157"/>
  <c r="CP400" i="157"/>
  <c r="CH400" i="157"/>
  <c r="CR400" i="157"/>
  <c r="CJ400" i="157"/>
  <c r="CB400" i="157"/>
  <c r="GD403" i="157"/>
  <c r="T403" i="157"/>
  <c r="L403" i="157"/>
  <c r="V403" i="157"/>
  <c r="N403" i="157"/>
  <c r="X403" i="157"/>
  <c r="P403" i="157"/>
  <c r="H403" i="157"/>
  <c r="Z403" i="157"/>
  <c r="R403" i="157"/>
  <c r="J403" i="157"/>
  <c r="FV221" i="157"/>
  <c r="FW221" i="157" s="1"/>
  <c r="GF216" i="157"/>
  <c r="AB216" i="157"/>
  <c r="AD216" i="157" s="1"/>
  <c r="AG216" i="157" s="1"/>
  <c r="GF139" i="157"/>
  <c r="FL391" i="157"/>
  <c r="FH391" i="157"/>
  <c r="FD391" i="157"/>
  <c r="EZ391" i="157"/>
  <c r="EV391" i="157"/>
  <c r="FN391" i="157"/>
  <c r="FJ391" i="157"/>
  <c r="FF391" i="157"/>
  <c r="FB391" i="157"/>
  <c r="EX391" i="157"/>
  <c r="HF16" i="157"/>
  <c r="HG16" i="157" s="1"/>
  <c r="GD436" i="157"/>
  <c r="Z436" i="157"/>
  <c r="V436" i="157"/>
  <c r="R436" i="157"/>
  <c r="N436" i="157"/>
  <c r="J436" i="157"/>
  <c r="X436" i="157"/>
  <c r="P436" i="157"/>
  <c r="H436" i="157"/>
  <c r="T436" i="157"/>
  <c r="L436" i="157"/>
  <c r="EB433" i="157"/>
  <c r="DX433" i="157"/>
  <c r="DT433" i="157"/>
  <c r="DP433" i="157"/>
  <c r="DL433" i="157"/>
  <c r="DZ433" i="157"/>
  <c r="DR433" i="157"/>
  <c r="ED433" i="157"/>
  <c r="DN433" i="157"/>
  <c r="DV433" i="157"/>
  <c r="EB402" i="157"/>
  <c r="DT402" i="157"/>
  <c r="DL402" i="157"/>
  <c r="ED402" i="157"/>
  <c r="DV402" i="157"/>
  <c r="DN402" i="157"/>
  <c r="DX402" i="157"/>
  <c r="DP402" i="157"/>
  <c r="DZ402" i="157"/>
  <c r="DR402" i="157"/>
  <c r="EB334" i="157"/>
  <c r="DX334" i="157"/>
  <c r="DT334" i="157"/>
  <c r="DP334" i="157"/>
  <c r="DL334" i="157"/>
  <c r="ED334" i="157"/>
  <c r="DZ334" i="157"/>
  <c r="DV334" i="157"/>
  <c r="DR334" i="157"/>
  <c r="DN334" i="157"/>
  <c r="ED335" i="157"/>
  <c r="DZ335" i="157"/>
  <c r="DV335" i="157"/>
  <c r="DR335" i="157"/>
  <c r="DN335" i="157"/>
  <c r="EB335" i="157"/>
  <c r="DX335" i="157"/>
  <c r="DT335" i="157"/>
  <c r="DP335" i="157"/>
  <c r="DL335" i="157"/>
  <c r="EZ250" i="157"/>
  <c r="EZ253" i="157"/>
  <c r="FJ253" i="157"/>
  <c r="FJ250" i="157"/>
  <c r="Z334" i="157"/>
  <c r="V334" i="157"/>
  <c r="R334" i="157"/>
  <c r="N334" i="157"/>
  <c r="J334" i="157"/>
  <c r="GD334" i="157"/>
  <c r="X334" i="157"/>
  <c r="T334" i="157"/>
  <c r="P334" i="157"/>
  <c r="L334" i="157"/>
  <c r="H334" i="157"/>
  <c r="BJ332" i="157"/>
  <c r="BF332" i="157"/>
  <c r="BB332" i="157"/>
  <c r="AX332" i="157"/>
  <c r="AT332" i="157"/>
  <c r="BH332" i="157"/>
  <c r="BD332" i="157"/>
  <c r="AZ332" i="157"/>
  <c r="AV332" i="157"/>
  <c r="AR332" i="157"/>
  <c r="FF269" i="157"/>
  <c r="FF251" i="157"/>
  <c r="FF252" i="157" s="1"/>
  <c r="EZ269" i="157"/>
  <c r="EZ251" i="157"/>
  <c r="EZ252" i="157" s="1"/>
  <c r="HF61" i="157"/>
  <c r="HG61" i="157"/>
  <c r="GD336" i="157"/>
  <c r="X336" i="157"/>
  <c r="T336" i="157"/>
  <c r="P336" i="157"/>
  <c r="L336" i="157"/>
  <c r="H336" i="157"/>
  <c r="Z336" i="157"/>
  <c r="V336" i="157"/>
  <c r="R336" i="157"/>
  <c r="N336" i="157"/>
  <c r="J336" i="157"/>
  <c r="AH54" i="157"/>
  <c r="AI54" i="157" s="1"/>
  <c r="DV253" i="157"/>
  <c r="DV250" i="157"/>
  <c r="DP253" i="157"/>
  <c r="DP250" i="157"/>
  <c r="CB166" i="157"/>
  <c r="CV108" i="157"/>
  <c r="BF253" i="157"/>
  <c r="BF250" i="157"/>
  <c r="AZ253" i="157"/>
  <c r="AZ250" i="157"/>
  <c r="AH33" i="157"/>
  <c r="AI33" i="157"/>
  <c r="AH36" i="157"/>
  <c r="AI36" i="157" s="1"/>
  <c r="HB80" i="157"/>
  <c r="HE22" i="157"/>
  <c r="GF233" i="157"/>
  <c r="AB233" i="157"/>
  <c r="AD233" i="157" s="1"/>
  <c r="AG233" i="157" s="1"/>
  <c r="FN434" i="157"/>
  <c r="GX434" i="157" s="1"/>
  <c r="FJ434" i="157"/>
  <c r="FF434" i="157"/>
  <c r="FB434" i="157"/>
  <c r="GL434" i="157" s="1"/>
  <c r="EX434" i="157"/>
  <c r="FL434" i="157"/>
  <c r="GV434" i="157" s="1"/>
  <c r="FD434" i="157"/>
  <c r="GN434" i="157" s="1"/>
  <c r="EV434" i="157"/>
  <c r="EZ434" i="157"/>
  <c r="FO434" i="157" s="1"/>
  <c r="FH434" i="157"/>
  <c r="GR434" i="157" s="1"/>
  <c r="BJ437" i="157"/>
  <c r="BF437" i="157"/>
  <c r="BB437" i="157"/>
  <c r="GP437" i="157" s="1"/>
  <c r="AX437" i="157"/>
  <c r="GL437" i="157" s="1"/>
  <c r="AT437" i="157"/>
  <c r="GH437" i="157" s="1"/>
  <c r="BD437" i="157"/>
  <c r="AV437" i="157"/>
  <c r="AZ437" i="157"/>
  <c r="BH437" i="157"/>
  <c r="GV437" i="157" s="1"/>
  <c r="AR437" i="157"/>
  <c r="GF437" i="157" s="1"/>
  <c r="BJ441" i="157"/>
  <c r="GX441" i="157" s="1"/>
  <c r="BF441" i="157"/>
  <c r="GT441" i="157" s="1"/>
  <c r="BB441" i="157"/>
  <c r="GP441" i="157" s="1"/>
  <c r="AX441" i="157"/>
  <c r="AT441" i="157"/>
  <c r="GH441" i="157" s="1"/>
  <c r="BH441" i="157"/>
  <c r="GV441" i="157" s="1"/>
  <c r="AZ441" i="157"/>
  <c r="AR441" i="157"/>
  <c r="GF441" i="157" s="1"/>
  <c r="AV441" i="157"/>
  <c r="BK441" i="157" s="1"/>
  <c r="GY441" i="157" s="1"/>
  <c r="BD441" i="157"/>
  <c r="GR441" i="157" s="1"/>
  <c r="BJ390" i="157"/>
  <c r="BF390" i="157"/>
  <c r="BB390" i="157"/>
  <c r="AX390" i="157"/>
  <c r="AT390" i="157"/>
  <c r="BH390" i="157"/>
  <c r="BD390" i="157"/>
  <c r="AZ390" i="157"/>
  <c r="AV390" i="157"/>
  <c r="AR390" i="157"/>
  <c r="DZ401" i="157"/>
  <c r="GT401" i="157" s="1"/>
  <c r="DR401" i="157"/>
  <c r="EB401" i="157"/>
  <c r="GV401" i="157" s="1"/>
  <c r="DT401" i="157"/>
  <c r="GN401" i="157" s="1"/>
  <c r="DL401" i="157"/>
  <c r="ED401" i="157"/>
  <c r="GX401" i="157" s="1"/>
  <c r="DV401" i="157"/>
  <c r="GP401" i="157" s="1"/>
  <c r="DN401" i="157"/>
  <c r="GH401" i="157" s="1"/>
  <c r="DX401" i="157"/>
  <c r="GR401" i="157" s="1"/>
  <c r="DP401" i="157"/>
  <c r="GJ401" i="157" s="1"/>
  <c r="EB381" i="157"/>
  <c r="DX381" i="157"/>
  <c r="DT381" i="157"/>
  <c r="DP381" i="157"/>
  <c r="DL381" i="157"/>
  <c r="ED381" i="157"/>
  <c r="DN381" i="157"/>
  <c r="DR381" i="157"/>
  <c r="DV381" i="157"/>
  <c r="DZ381" i="157"/>
  <c r="ED406" i="157"/>
  <c r="GX406" i="157" s="1"/>
  <c r="DZ406" i="157"/>
  <c r="GT406" i="157" s="1"/>
  <c r="DV406" i="157"/>
  <c r="GP406" i="157" s="1"/>
  <c r="DR406" i="157"/>
  <c r="GL406" i="157" s="1"/>
  <c r="DN406" i="157"/>
  <c r="GH406" i="157" s="1"/>
  <c r="DX406" i="157"/>
  <c r="GR406" i="157" s="1"/>
  <c r="DT406" i="157"/>
  <c r="EB406" i="157"/>
  <c r="GV406" i="157" s="1"/>
  <c r="DL406" i="157"/>
  <c r="GF406" i="157" s="1"/>
  <c r="DP406" i="157"/>
  <c r="GJ406" i="157" s="1"/>
  <c r="ED388" i="157"/>
  <c r="DZ388" i="157"/>
  <c r="DV388" i="157"/>
  <c r="DR388" i="157"/>
  <c r="DN388" i="157"/>
  <c r="EB388" i="157"/>
  <c r="DX388" i="157"/>
  <c r="DT388" i="157"/>
  <c r="DP388" i="157"/>
  <c r="DL388" i="157"/>
  <c r="DB141" i="157"/>
  <c r="DC141" i="157" s="1"/>
  <c r="Z381" i="157"/>
  <c r="V381" i="157"/>
  <c r="R381" i="157"/>
  <c r="N381" i="157"/>
  <c r="J381" i="157"/>
  <c r="T381" i="157"/>
  <c r="X381" i="157"/>
  <c r="H381" i="157"/>
  <c r="GD381" i="157"/>
  <c r="L381" i="157"/>
  <c r="P381" i="157"/>
  <c r="GF112" i="157"/>
  <c r="AB112" i="157"/>
  <c r="AD112" i="157" s="1"/>
  <c r="AG112" i="157" s="1"/>
  <c r="CT379" i="157"/>
  <c r="CP379" i="157"/>
  <c r="CL379" i="157"/>
  <c r="CH379" i="157"/>
  <c r="CD379" i="157"/>
  <c r="CJ379" i="157"/>
  <c r="CN379" i="157"/>
  <c r="CR379" i="157"/>
  <c r="CB379" i="157"/>
  <c r="CF379" i="157"/>
  <c r="FV219" i="157"/>
  <c r="FW219" i="157" s="1"/>
  <c r="CP402" i="157"/>
  <c r="CH402" i="157"/>
  <c r="CR402" i="157"/>
  <c r="CJ402" i="157"/>
  <c r="CB402" i="157"/>
  <c r="CT402" i="157"/>
  <c r="CL402" i="157"/>
  <c r="CD402" i="157"/>
  <c r="CN402" i="157"/>
  <c r="CF402" i="157"/>
  <c r="BJ389" i="157"/>
  <c r="GX389" i="157" s="1"/>
  <c r="BF389" i="157"/>
  <c r="GT389" i="157" s="1"/>
  <c r="BB389" i="157"/>
  <c r="AX389" i="157"/>
  <c r="GL389" i="157" s="1"/>
  <c r="AT389" i="157"/>
  <c r="GH389" i="157" s="1"/>
  <c r="BH389" i="157"/>
  <c r="GV389" i="157" s="1"/>
  <c r="BD389" i="157"/>
  <c r="GR389" i="157" s="1"/>
  <c r="AZ389" i="157"/>
  <c r="GN389" i="157" s="1"/>
  <c r="AV389" i="157"/>
  <c r="GJ389" i="157" s="1"/>
  <c r="AR389" i="157"/>
  <c r="ED436" i="157"/>
  <c r="DZ436" i="157"/>
  <c r="DV436" i="157"/>
  <c r="DR436" i="157"/>
  <c r="DN436" i="157"/>
  <c r="EB436" i="157"/>
  <c r="DT436" i="157"/>
  <c r="DL436" i="157"/>
  <c r="DX436" i="157"/>
  <c r="DP436" i="157"/>
  <c r="FN432" i="157"/>
  <c r="FJ432" i="157"/>
  <c r="FF432" i="157"/>
  <c r="FB432" i="157"/>
  <c r="EX432" i="157"/>
  <c r="FH432" i="157"/>
  <c r="EZ432" i="157"/>
  <c r="FD432" i="157"/>
  <c r="EV432" i="157"/>
  <c r="FL432" i="157"/>
  <c r="EL71" i="157"/>
  <c r="EM71" i="157" s="1"/>
  <c r="AH72" i="157"/>
  <c r="AI72" i="157" s="1"/>
  <c r="BR67" i="157"/>
  <c r="BS67" i="157" s="1"/>
  <c r="DJ357" i="157"/>
  <c r="EB299" i="157"/>
  <c r="EB357" i="157" s="1"/>
  <c r="DX299" i="157"/>
  <c r="DX357" i="157" s="1"/>
  <c r="DT299" i="157"/>
  <c r="DT357" i="157" s="1"/>
  <c r="DP299" i="157"/>
  <c r="DP357" i="157" s="1"/>
  <c r="DL299" i="157"/>
  <c r="DL357" i="157" s="1"/>
  <c r="DR299" i="157"/>
  <c r="DR357" i="157" s="1"/>
  <c r="DV299" i="157"/>
  <c r="DV357" i="157" s="1"/>
  <c r="DZ299" i="157"/>
  <c r="DZ357" i="157" s="1"/>
  <c r="ED299" i="157"/>
  <c r="ED357" i="157" s="1"/>
  <c r="DN299" i="157"/>
  <c r="DN357" i="157" s="1"/>
  <c r="DP269" i="157"/>
  <c r="DP251" i="157"/>
  <c r="DP252" i="157" s="1"/>
  <c r="DZ251" i="157"/>
  <c r="DZ252" i="157" s="1"/>
  <c r="DZ269" i="157"/>
  <c r="CN253" i="157"/>
  <c r="CN250" i="157"/>
  <c r="CH253" i="157"/>
  <c r="CH250" i="157"/>
  <c r="CR331" i="157"/>
  <c r="CN331" i="157"/>
  <c r="CJ331" i="157"/>
  <c r="CF331" i="157"/>
  <c r="CB331" i="157"/>
  <c r="CT331" i="157"/>
  <c r="CP331" i="157"/>
  <c r="CL331" i="157"/>
  <c r="CH331" i="157"/>
  <c r="CD331" i="157"/>
  <c r="GD230" i="157"/>
  <c r="GD250" i="157" s="1"/>
  <c r="Z230" i="157"/>
  <c r="GX230" i="157" s="1"/>
  <c r="V230" i="157"/>
  <c r="GT230" i="157" s="1"/>
  <c r="R230" i="157"/>
  <c r="GP230" i="157" s="1"/>
  <c r="N230" i="157"/>
  <c r="GL230" i="157" s="1"/>
  <c r="J230" i="157"/>
  <c r="GH230" i="157" s="1"/>
  <c r="X230" i="157"/>
  <c r="GV230" i="157" s="1"/>
  <c r="T230" i="157"/>
  <c r="GR230" i="157" s="1"/>
  <c r="P230" i="157"/>
  <c r="GN230" i="157" s="1"/>
  <c r="GJ230" i="157"/>
  <c r="H230" i="157"/>
  <c r="GF230" i="157" s="1"/>
  <c r="EB424" i="157"/>
  <c r="DX424" i="157"/>
  <c r="DT424" i="157"/>
  <c r="DP424" i="157"/>
  <c r="DL424" i="157"/>
  <c r="DZ424" i="157"/>
  <c r="DR424" i="157"/>
  <c r="DN424" i="157"/>
  <c r="DV424" i="157"/>
  <c r="ED424" i="157"/>
  <c r="HF43" i="157"/>
  <c r="HG43" i="157"/>
  <c r="HF45" i="157"/>
  <c r="HG45" i="157" s="1"/>
  <c r="HF52" i="157"/>
  <c r="HG52" i="157" s="1"/>
  <c r="HF23" i="157"/>
  <c r="HG23" i="157" s="1"/>
  <c r="HF44" i="157"/>
  <c r="HG44" i="157" s="1"/>
  <c r="HF74" i="157"/>
  <c r="HG74" i="157" s="1"/>
  <c r="GF247" i="157"/>
  <c r="AB247" i="157"/>
  <c r="AD247" i="157" s="1"/>
  <c r="AG247" i="157" s="1"/>
  <c r="FL424" i="157"/>
  <c r="FH424" i="157"/>
  <c r="FD424" i="157"/>
  <c r="EZ424" i="157"/>
  <c r="EV424" i="157"/>
  <c r="FN424" i="157"/>
  <c r="FF424" i="157"/>
  <c r="EX424" i="157"/>
  <c r="FJ424" i="157"/>
  <c r="FB424" i="157"/>
  <c r="BH425" i="157"/>
  <c r="BD425" i="157"/>
  <c r="AZ425" i="157"/>
  <c r="AV425" i="157"/>
  <c r="AR425" i="157"/>
  <c r="BF425" i="157"/>
  <c r="AX425" i="157"/>
  <c r="BJ425" i="157"/>
  <c r="BB425" i="157"/>
  <c r="AT425" i="157"/>
  <c r="GF160" i="157"/>
  <c r="AB160" i="157"/>
  <c r="AD160" i="157" s="1"/>
  <c r="AG160" i="157" s="1"/>
  <c r="Z431" i="157"/>
  <c r="GX431" i="157" s="1"/>
  <c r="V431" i="157"/>
  <c r="GT431" i="157" s="1"/>
  <c r="R431" i="157"/>
  <c r="GP431" i="157" s="1"/>
  <c r="N431" i="157"/>
  <c r="GL431" i="157" s="1"/>
  <c r="J431" i="157"/>
  <c r="GH431" i="157" s="1"/>
  <c r="GD431" i="157"/>
  <c r="T431" i="157"/>
  <c r="GR431" i="157" s="1"/>
  <c r="L431" i="157"/>
  <c r="GJ431" i="157" s="1"/>
  <c r="X431" i="157"/>
  <c r="GV431" i="157" s="1"/>
  <c r="H431" i="157"/>
  <c r="GF431" i="157" s="1"/>
  <c r="P431" i="157"/>
  <c r="GN431" i="157" s="1"/>
  <c r="GF153" i="157"/>
  <c r="BF403" i="157"/>
  <c r="AX403" i="157"/>
  <c r="BH403" i="157"/>
  <c r="AZ403" i="157"/>
  <c r="AR403" i="157"/>
  <c r="BJ403" i="157"/>
  <c r="BB403" i="157"/>
  <c r="AT403" i="157"/>
  <c r="BD403" i="157"/>
  <c r="AV403" i="157"/>
  <c r="FN381" i="157"/>
  <c r="FJ381" i="157"/>
  <c r="FF381" i="157"/>
  <c r="FB381" i="157"/>
  <c r="EX381" i="157"/>
  <c r="EZ381" i="157"/>
  <c r="FD381" i="157"/>
  <c r="FH381" i="157"/>
  <c r="FL381" i="157"/>
  <c r="EV381" i="157"/>
  <c r="BJ405" i="157"/>
  <c r="BF405" i="157"/>
  <c r="BB405" i="157"/>
  <c r="AX405" i="157"/>
  <c r="AT405" i="157"/>
  <c r="BD405" i="157"/>
  <c r="AV405" i="157"/>
  <c r="BH405" i="157"/>
  <c r="AZ405" i="157"/>
  <c r="AR405" i="157"/>
  <c r="GF200" i="157"/>
  <c r="AB200" i="157"/>
  <c r="AD200" i="157" s="1"/>
  <c r="AG200" i="157" s="1"/>
  <c r="GF105" i="157"/>
  <c r="AB105" i="157"/>
  <c r="AD105" i="157" s="1"/>
  <c r="AG105" i="157" s="1"/>
  <c r="GF163" i="157"/>
  <c r="CR412" i="157"/>
  <c r="CN412" i="157"/>
  <c r="GR412" i="157" s="1"/>
  <c r="CJ412" i="157"/>
  <c r="CF412" i="157"/>
  <c r="CB412" i="157"/>
  <c r="GF412" i="157" s="1"/>
  <c r="CH412" i="157"/>
  <c r="CT412" i="157"/>
  <c r="GX412" i="157" s="1"/>
  <c r="CL412" i="157"/>
  <c r="GP412" i="157" s="1"/>
  <c r="CP412" i="157"/>
  <c r="CD412" i="157"/>
  <c r="GF210" i="157"/>
  <c r="GZ210" i="157" s="1"/>
  <c r="HB210" i="157" s="1"/>
  <c r="HE210" i="157" s="1"/>
  <c r="AB210" i="157"/>
  <c r="AD210" i="157" s="1"/>
  <c r="AG210" i="157" s="1"/>
  <c r="GF132" i="157"/>
  <c r="GF155" i="157"/>
  <c r="GD392" i="157"/>
  <c r="X392" i="157"/>
  <c r="GV392" i="157" s="1"/>
  <c r="T392" i="157"/>
  <c r="GR392" i="157" s="1"/>
  <c r="P392" i="157"/>
  <c r="GN392" i="157" s="1"/>
  <c r="L392" i="157"/>
  <c r="GJ392" i="157" s="1"/>
  <c r="H392" i="157"/>
  <c r="GF392" i="157" s="1"/>
  <c r="Z392" i="157"/>
  <c r="GX392" i="157" s="1"/>
  <c r="V392" i="157"/>
  <c r="GT392" i="157" s="1"/>
  <c r="R392" i="157"/>
  <c r="GP392" i="157" s="1"/>
  <c r="N392" i="157"/>
  <c r="GL392" i="157" s="1"/>
  <c r="J392" i="157"/>
  <c r="GH392" i="157" s="1"/>
  <c r="BJ388" i="157"/>
  <c r="BF388" i="157"/>
  <c r="BB388" i="157"/>
  <c r="AX388" i="157"/>
  <c r="AT388" i="157"/>
  <c r="BH388" i="157"/>
  <c r="BD388" i="157"/>
  <c r="AZ388" i="157"/>
  <c r="AV388" i="157"/>
  <c r="AR388" i="157"/>
  <c r="CD269" i="157"/>
  <c r="CD251" i="157"/>
  <c r="CD252" i="157" s="1"/>
  <c r="CT269" i="157"/>
  <c r="CT251" i="157"/>
  <c r="CT252" i="157" s="1"/>
  <c r="CN269" i="157"/>
  <c r="CN251" i="157"/>
  <c r="CN252" i="157" s="1"/>
  <c r="CT334" i="157"/>
  <c r="CP334" i="157"/>
  <c r="CL334" i="157"/>
  <c r="CH334" i="157"/>
  <c r="CD334" i="157"/>
  <c r="CR334" i="157"/>
  <c r="CN334" i="157"/>
  <c r="CJ334" i="157"/>
  <c r="CF334" i="157"/>
  <c r="CB334" i="157"/>
  <c r="BJ336" i="157"/>
  <c r="BF336" i="157"/>
  <c r="BB336" i="157"/>
  <c r="AX336" i="157"/>
  <c r="AT336" i="157"/>
  <c r="BH336" i="157"/>
  <c r="BD336" i="157"/>
  <c r="AZ336" i="157"/>
  <c r="AV336" i="157"/>
  <c r="AR336" i="157"/>
  <c r="V251" i="157"/>
  <c r="V252" i="157" s="1"/>
  <c r="V269" i="157"/>
  <c r="GT194" i="157"/>
  <c r="P251" i="157"/>
  <c r="P252" i="157" s="1"/>
  <c r="P269" i="157"/>
  <c r="GN194" i="157"/>
  <c r="GD251" i="157"/>
  <c r="GD252" i="157" s="1"/>
  <c r="GD269" i="157"/>
  <c r="EL76" i="157"/>
  <c r="EM76" i="157" s="1"/>
  <c r="GD419" i="157"/>
  <c r="X419" i="157"/>
  <c r="T419" i="157"/>
  <c r="P419" i="157"/>
  <c r="GN419" i="157" s="1"/>
  <c r="L419" i="157"/>
  <c r="H419" i="157"/>
  <c r="Z419" i="157"/>
  <c r="N419" i="157"/>
  <c r="R419" i="157"/>
  <c r="J419" i="157"/>
  <c r="GH419" i="157" s="1"/>
  <c r="V419" i="157"/>
  <c r="GT419" i="157" s="1"/>
  <c r="HF28" i="157"/>
  <c r="HG28" i="157" s="1"/>
  <c r="ED331" i="157"/>
  <c r="DZ331" i="157"/>
  <c r="DV331" i="157"/>
  <c r="DR331" i="157"/>
  <c r="DN331" i="157"/>
  <c r="EB331" i="157"/>
  <c r="DX331" i="157"/>
  <c r="DT331" i="157"/>
  <c r="DP331" i="157"/>
  <c r="DL331" i="157"/>
  <c r="AI40" i="157"/>
  <c r="AH40" i="157"/>
  <c r="FV68" i="157"/>
  <c r="FW68" i="157" s="1"/>
  <c r="AH13" i="157"/>
  <c r="AI13" i="157" s="1"/>
  <c r="AH49" i="157"/>
  <c r="AI49" i="157" s="1"/>
  <c r="GF149" i="157"/>
  <c r="AB149" i="157"/>
  <c r="AD149" i="157" s="1"/>
  <c r="AG149" i="157" s="1"/>
  <c r="GF232" i="157"/>
  <c r="AB232" i="157"/>
  <c r="AD232" i="157" s="1"/>
  <c r="BH438" i="157"/>
  <c r="GV438" i="157" s="1"/>
  <c r="BD438" i="157"/>
  <c r="AZ438" i="157"/>
  <c r="GN438" i="157" s="1"/>
  <c r="AV438" i="157"/>
  <c r="GJ438" i="157" s="1"/>
  <c r="AR438" i="157"/>
  <c r="BF438" i="157"/>
  <c r="GT438" i="157" s="1"/>
  <c r="AX438" i="157"/>
  <c r="GL438" i="157" s="1"/>
  <c r="BB438" i="157"/>
  <c r="GP438" i="157" s="1"/>
  <c r="AT438" i="157"/>
  <c r="GH438" i="157" s="1"/>
  <c r="BJ438" i="157"/>
  <c r="BH428" i="157"/>
  <c r="GV428" i="157" s="1"/>
  <c r="BD428" i="157"/>
  <c r="GR428" i="157" s="1"/>
  <c r="AZ428" i="157"/>
  <c r="GN428" i="157" s="1"/>
  <c r="AV428" i="157"/>
  <c r="GJ428" i="157" s="1"/>
  <c r="AR428" i="157"/>
  <c r="GF428" i="157" s="1"/>
  <c r="BJ428" i="157"/>
  <c r="GX428" i="157" s="1"/>
  <c r="BB428" i="157"/>
  <c r="GP428" i="157" s="1"/>
  <c r="AT428" i="157"/>
  <c r="GH428" i="157" s="1"/>
  <c r="AX428" i="157"/>
  <c r="BF428" i="157"/>
  <c r="GT428" i="157" s="1"/>
  <c r="HF65" i="157"/>
  <c r="HG65" i="157" s="1"/>
  <c r="GF161" i="157"/>
  <c r="DL166" i="157"/>
  <c r="EF108" i="157"/>
  <c r="BJ407" i="157"/>
  <c r="GX407" i="157" s="1"/>
  <c r="BF407" i="157"/>
  <c r="GT407" i="157" s="1"/>
  <c r="BB407" i="157"/>
  <c r="GP407" i="157" s="1"/>
  <c r="AX407" i="157"/>
  <c r="GL407" i="157" s="1"/>
  <c r="AT407" i="157"/>
  <c r="GH407" i="157" s="1"/>
  <c r="BD407" i="157"/>
  <c r="GR407" i="157" s="1"/>
  <c r="AZ407" i="157"/>
  <c r="GN407" i="157" s="1"/>
  <c r="AV407" i="157"/>
  <c r="BH407" i="157"/>
  <c r="GV407" i="157" s="1"/>
  <c r="AR407" i="157"/>
  <c r="GF407" i="157" s="1"/>
  <c r="CR403" i="157"/>
  <c r="CJ403" i="157"/>
  <c r="CB403" i="157"/>
  <c r="CT403" i="157"/>
  <c r="CL403" i="157"/>
  <c r="CD403" i="157"/>
  <c r="CN403" i="157"/>
  <c r="CF403" i="157"/>
  <c r="CP403" i="157"/>
  <c r="CH403" i="157"/>
  <c r="HF53" i="157"/>
  <c r="HG53" i="157" s="1"/>
  <c r="GD420" i="157"/>
  <c r="X420" i="157"/>
  <c r="T420" i="157"/>
  <c r="GR420" i="157" s="1"/>
  <c r="P420" i="157"/>
  <c r="GN420" i="157" s="1"/>
  <c r="L420" i="157"/>
  <c r="H420" i="157"/>
  <c r="GF420" i="157" s="1"/>
  <c r="Z420" i="157"/>
  <c r="R420" i="157"/>
  <c r="GP420" i="157" s="1"/>
  <c r="J420" i="157"/>
  <c r="GH420" i="157" s="1"/>
  <c r="V420" i="157"/>
  <c r="N420" i="157"/>
  <c r="GL420" i="157" s="1"/>
  <c r="BD402" i="157"/>
  <c r="AV402" i="157"/>
  <c r="BF402" i="157"/>
  <c r="AX402" i="157"/>
  <c r="BH402" i="157"/>
  <c r="AZ402" i="157"/>
  <c r="AR402" i="157"/>
  <c r="BJ402" i="157"/>
  <c r="BB402" i="157"/>
  <c r="AT402" i="157"/>
  <c r="BH385" i="157"/>
  <c r="GV385" i="157" s="1"/>
  <c r="BD385" i="157"/>
  <c r="GR385" i="157" s="1"/>
  <c r="AZ385" i="157"/>
  <c r="GN385" i="157" s="1"/>
  <c r="AV385" i="157"/>
  <c r="GJ385" i="157" s="1"/>
  <c r="AR385" i="157"/>
  <c r="GF385" i="157" s="1"/>
  <c r="BF385" i="157"/>
  <c r="GT385" i="157" s="1"/>
  <c r="BJ385" i="157"/>
  <c r="GX385" i="157" s="1"/>
  <c r="AT385" i="157"/>
  <c r="AX385" i="157"/>
  <c r="GL385" i="157" s="1"/>
  <c r="BB385" i="157"/>
  <c r="GP385" i="157" s="1"/>
  <c r="GF220" i="157"/>
  <c r="GF188" i="157"/>
  <c r="AB188" i="157"/>
  <c r="AD188" i="157" s="1"/>
  <c r="AG188" i="157" s="1"/>
  <c r="DX400" i="157"/>
  <c r="DP400" i="157"/>
  <c r="DZ400" i="157"/>
  <c r="DR400" i="157"/>
  <c r="EB400" i="157"/>
  <c r="DT400" i="157"/>
  <c r="DL400" i="157"/>
  <c r="ED400" i="157"/>
  <c r="DV400" i="157"/>
  <c r="DN400" i="157"/>
  <c r="CR390" i="157"/>
  <c r="CN390" i="157"/>
  <c r="CJ390" i="157"/>
  <c r="CF390" i="157"/>
  <c r="CB390" i="157"/>
  <c r="CT390" i="157"/>
  <c r="CP390" i="157"/>
  <c r="CL390" i="157"/>
  <c r="CH390" i="157"/>
  <c r="CD390" i="157"/>
  <c r="GD391" i="157"/>
  <c r="X391" i="157"/>
  <c r="GV391" i="157" s="1"/>
  <c r="T391" i="157"/>
  <c r="GR391" i="157" s="1"/>
  <c r="P391" i="157"/>
  <c r="L391" i="157"/>
  <c r="GJ391" i="157" s="1"/>
  <c r="H391" i="157"/>
  <c r="GF391" i="157" s="1"/>
  <c r="Z391" i="157"/>
  <c r="GX391" i="157" s="1"/>
  <c r="V391" i="157"/>
  <c r="R391" i="157"/>
  <c r="GP391" i="157" s="1"/>
  <c r="N391" i="157"/>
  <c r="GL391" i="157" s="1"/>
  <c r="J391" i="157"/>
  <c r="GH391" i="157" s="1"/>
  <c r="HF35" i="157"/>
  <c r="HG35" i="157" s="1"/>
  <c r="EL67" i="157"/>
  <c r="EM67" i="157" s="1"/>
  <c r="AR269" i="157"/>
  <c r="AR251" i="157"/>
  <c r="AR252" i="157" s="1"/>
  <c r="BH269" i="157"/>
  <c r="BH251" i="157"/>
  <c r="BH252" i="157" s="1"/>
  <c r="BB269" i="157"/>
  <c r="BB251" i="157"/>
  <c r="BB252" i="157" s="1"/>
  <c r="CT336" i="157"/>
  <c r="CP336" i="157"/>
  <c r="CL336" i="157"/>
  <c r="CH336" i="157"/>
  <c r="CD336" i="157"/>
  <c r="CR336" i="157"/>
  <c r="CN336" i="157"/>
  <c r="CJ336" i="157"/>
  <c r="CF336" i="157"/>
  <c r="CB336" i="157"/>
  <c r="GD332" i="157"/>
  <c r="X332" i="157"/>
  <c r="T332" i="157"/>
  <c r="P332" i="157"/>
  <c r="GN332" i="157" s="1"/>
  <c r="L332" i="157"/>
  <c r="H332" i="157"/>
  <c r="Z332" i="157"/>
  <c r="V332" i="157"/>
  <c r="R332" i="157"/>
  <c r="N332" i="157"/>
  <c r="J332" i="157"/>
  <c r="P253" i="157"/>
  <c r="GN184" i="157"/>
  <c r="GD253" i="157"/>
  <c r="V253" i="157"/>
  <c r="GT184" i="157"/>
  <c r="FL425" i="157"/>
  <c r="FH425" i="157"/>
  <c r="FD425" i="157"/>
  <c r="EZ425" i="157"/>
  <c r="EV425" i="157"/>
  <c r="FJ425" i="157"/>
  <c r="FB425" i="157"/>
  <c r="FF425" i="157"/>
  <c r="FN425" i="157"/>
  <c r="EX425" i="157"/>
  <c r="GA387" i="157"/>
  <c r="GA445" i="157" s="1"/>
  <c r="GA357" i="157"/>
  <c r="FV76" i="157"/>
  <c r="FW76" i="157" s="1"/>
  <c r="DB58" i="157"/>
  <c r="DC58" i="157" s="1"/>
  <c r="BJ331" i="157"/>
  <c r="BF331" i="157"/>
  <c r="BB331" i="157"/>
  <c r="AX331" i="157"/>
  <c r="AT331" i="157"/>
  <c r="BH331" i="157"/>
  <c r="BD331" i="157"/>
  <c r="AZ331" i="157"/>
  <c r="AV331" i="157"/>
  <c r="AR331" i="157"/>
  <c r="AD80" i="157"/>
  <c r="AG22" i="157"/>
  <c r="BR68" i="157"/>
  <c r="BS68" i="157" s="1"/>
  <c r="AH46" i="157"/>
  <c r="AI46" i="157" s="1"/>
  <c r="DB221" i="157"/>
  <c r="DC221" i="157" s="1"/>
  <c r="CZ158" i="157"/>
  <c r="DA158" i="157" s="1"/>
  <c r="FV140" i="157"/>
  <c r="FW140" i="157" s="1"/>
  <c r="FV133" i="157"/>
  <c r="FW133" i="157" s="1"/>
  <c r="FV136" i="157"/>
  <c r="FW136" i="157" s="1"/>
  <c r="FT159" i="157"/>
  <c r="FU159" i="157" s="1"/>
  <c r="CZ159" i="157"/>
  <c r="DA159" i="157" s="1"/>
  <c r="FV125" i="157"/>
  <c r="FW125" i="157"/>
  <c r="FV100" i="157"/>
  <c r="FW100" i="157" s="1"/>
  <c r="CV236" i="157"/>
  <c r="CX236" i="157" s="1"/>
  <c r="DA236" i="157" s="1"/>
  <c r="EF205" i="157"/>
  <c r="EH205" i="157" s="1"/>
  <c r="EK205" i="157" s="1"/>
  <c r="BL126" i="157"/>
  <c r="BN126" i="157" s="1"/>
  <c r="BQ126" i="157" s="1"/>
  <c r="BL147" i="157"/>
  <c r="BN147" i="157" s="1"/>
  <c r="BQ147" i="157" s="1"/>
  <c r="EF198" i="157"/>
  <c r="EH198" i="157" s="1"/>
  <c r="EK198" i="157" s="1"/>
  <c r="EF123" i="157"/>
  <c r="EH123" i="157" s="1"/>
  <c r="EK123" i="157" s="1"/>
  <c r="EF117" i="157"/>
  <c r="EH117" i="157" s="1"/>
  <c r="EK117" i="157" s="1"/>
  <c r="BL111" i="157"/>
  <c r="BN111" i="157" s="1"/>
  <c r="BQ111" i="157" s="1"/>
  <c r="GY144" i="157"/>
  <c r="CV103" i="157"/>
  <c r="CX103" i="157" s="1"/>
  <c r="DA103" i="157" s="1"/>
  <c r="FP119" i="157"/>
  <c r="FR119" i="157" s="1"/>
  <c r="FU119" i="157" s="1"/>
  <c r="BK191" i="157"/>
  <c r="BL191" i="157" s="1"/>
  <c r="BN191" i="157" s="1"/>
  <c r="BQ191" i="157" s="1"/>
  <c r="AA100" i="157"/>
  <c r="CV431" i="157"/>
  <c r="CX431" i="157" s="1"/>
  <c r="DA431" i="157" s="1"/>
  <c r="GY339" i="157"/>
  <c r="GZ339" i="157"/>
  <c r="HB339" i="157" s="1"/>
  <c r="HE339" i="157" s="1"/>
  <c r="GP389" i="157"/>
  <c r="AB389" i="157"/>
  <c r="AD389" i="157" s="1"/>
  <c r="AG389" i="157" s="1"/>
  <c r="GJ380" i="157"/>
  <c r="FP438" i="157"/>
  <c r="FR438" i="157" s="1"/>
  <c r="EF425" i="157"/>
  <c r="EH425" i="157" s="1"/>
  <c r="FP194" i="157"/>
  <c r="GV382" i="157"/>
  <c r="GH382" i="157"/>
  <c r="AA406" i="157"/>
  <c r="GN406" i="157"/>
  <c r="GN383" i="157"/>
  <c r="AA383" i="157"/>
  <c r="GT383" i="157"/>
  <c r="EF184" i="157"/>
  <c r="GJ407" i="157"/>
  <c r="GY308" i="157"/>
  <c r="GZ308" i="157"/>
  <c r="HB308" i="157" s="1"/>
  <c r="HE308" i="157" s="1"/>
  <c r="GH408" i="157"/>
  <c r="GN408" i="157"/>
  <c r="AP254" i="157"/>
  <c r="GX166" i="157"/>
  <c r="EF160" i="157"/>
  <c r="EH160" i="157" s="1"/>
  <c r="EK160" i="157" s="1"/>
  <c r="CV235" i="157"/>
  <c r="CX235" i="157" s="1"/>
  <c r="DA235" i="157" s="1"/>
  <c r="CV187" i="157"/>
  <c r="CX187" i="157" s="1"/>
  <c r="DA187" i="157" s="1"/>
  <c r="EF221" i="157"/>
  <c r="EH221" i="157" s="1"/>
  <c r="EK221" i="157" s="1"/>
  <c r="FP201" i="157"/>
  <c r="FR201" i="157" s="1"/>
  <c r="FU201" i="157" s="1"/>
  <c r="BL129" i="157"/>
  <c r="BN129" i="157" s="1"/>
  <c r="BQ129" i="157" s="1"/>
  <c r="AA159" i="157"/>
  <c r="GY159" i="157" s="1"/>
  <c r="BK245" i="157"/>
  <c r="CU126" i="157"/>
  <c r="GY126" i="157" s="1"/>
  <c r="BL189" i="157"/>
  <c r="BN189" i="157" s="1"/>
  <c r="BQ189" i="157" s="1"/>
  <c r="GY211" i="157"/>
  <c r="AA119" i="157"/>
  <c r="AA103" i="157"/>
  <c r="GY103" i="157" s="1"/>
  <c r="EE201" i="157"/>
  <c r="EF201" i="157" s="1"/>
  <c r="EH201" i="157" s="1"/>
  <c r="EK201" i="157" s="1"/>
  <c r="EE127" i="157"/>
  <c r="EF127" i="157" s="1"/>
  <c r="EH127" i="157" s="1"/>
  <c r="EK127" i="157" s="1"/>
  <c r="GP354" i="157"/>
  <c r="GJ354" i="157"/>
  <c r="AB354" i="157"/>
  <c r="AD354" i="157" s="1"/>
  <c r="AG354" i="157" s="1"/>
  <c r="GF438" i="157"/>
  <c r="GR438" i="157"/>
  <c r="GN441" i="157"/>
  <c r="GL441" i="157"/>
  <c r="GD441" i="157"/>
  <c r="GJ345" i="157"/>
  <c r="AB345" i="157"/>
  <c r="AD345" i="157" s="1"/>
  <c r="GP345" i="157"/>
  <c r="GY338" i="157"/>
  <c r="GZ338" i="157" s="1"/>
  <c r="HB338" i="157" s="1"/>
  <c r="HE338" i="157" s="1"/>
  <c r="GV427" i="157"/>
  <c r="GP427" i="157"/>
  <c r="GP330" i="157"/>
  <c r="GJ330" i="157"/>
  <c r="AB330" i="157"/>
  <c r="AD330" i="157" s="1"/>
  <c r="AG330" i="157" s="1"/>
  <c r="GP351" i="157"/>
  <c r="GJ351" i="157"/>
  <c r="GP352" i="157"/>
  <c r="GJ352" i="157"/>
  <c r="AB352" i="157"/>
  <c r="AD352" i="157" s="1"/>
  <c r="AG352" i="157" s="1"/>
  <c r="GH316" i="157"/>
  <c r="GX316" i="157"/>
  <c r="GR316" i="157"/>
  <c r="AA316" i="157"/>
  <c r="GY316" i="157" s="1"/>
  <c r="BZ254" i="157"/>
  <c r="GR396" i="157"/>
  <c r="GH396" i="157"/>
  <c r="GX396" i="157"/>
  <c r="CV234" i="157"/>
  <c r="CX234" i="157" s="1"/>
  <c r="DA234" i="157" s="1"/>
  <c r="BL158" i="157"/>
  <c r="BN158" i="157" s="1"/>
  <c r="EF146" i="157"/>
  <c r="EH146" i="157" s="1"/>
  <c r="EF245" i="157"/>
  <c r="EH245" i="157" s="1"/>
  <c r="BL242" i="157"/>
  <c r="BN242" i="157" s="1"/>
  <c r="BQ242" i="157" s="1"/>
  <c r="BL238" i="157"/>
  <c r="BN238" i="157" s="1"/>
  <c r="BQ238" i="157" s="1"/>
  <c r="EF197" i="157"/>
  <c r="EH197" i="157" s="1"/>
  <c r="EK197" i="157" s="1"/>
  <c r="BL139" i="157"/>
  <c r="BN139" i="157" s="1"/>
  <c r="BQ139" i="157" s="1"/>
  <c r="EF125" i="157"/>
  <c r="EH125" i="157" s="1"/>
  <c r="EK125" i="157" s="1"/>
  <c r="GY104" i="157"/>
  <c r="BL146" i="157"/>
  <c r="BN146" i="157" s="1"/>
  <c r="FP188" i="157"/>
  <c r="FR188" i="157" s="1"/>
  <c r="FU188" i="157" s="1"/>
  <c r="FP185" i="157"/>
  <c r="FR185" i="157" s="1"/>
  <c r="FU185" i="157" s="1"/>
  <c r="FP213" i="157"/>
  <c r="FR213" i="157" s="1"/>
  <c r="FU213" i="157" s="1"/>
  <c r="GY106" i="157"/>
  <c r="GY212" i="157"/>
  <c r="GZ212" i="157" s="1"/>
  <c r="HB212" i="157" s="1"/>
  <c r="HE212" i="157" s="1"/>
  <c r="GY203" i="157"/>
  <c r="BL132" i="157"/>
  <c r="BN132" i="157" s="1"/>
  <c r="BQ132" i="157" s="1"/>
  <c r="AA153" i="157"/>
  <c r="GY153" i="157" s="1"/>
  <c r="BL188" i="157"/>
  <c r="BN188" i="157" s="1"/>
  <c r="BQ188" i="157" s="1"/>
  <c r="EE143" i="157"/>
  <c r="EF143" i="157" s="1"/>
  <c r="EH143" i="157" s="1"/>
  <c r="EK143" i="157" s="1"/>
  <c r="EE233" i="157"/>
  <c r="GY233" i="157" s="1"/>
  <c r="EE209" i="157"/>
  <c r="AA155" i="157"/>
  <c r="FO216" i="157"/>
  <c r="FP216" i="157" s="1"/>
  <c r="FR216" i="157" s="1"/>
  <c r="FU216" i="157" s="1"/>
  <c r="AA163" i="157"/>
  <c r="GY163" i="157" s="1"/>
  <c r="BK187" i="157"/>
  <c r="BL187" i="157" s="1"/>
  <c r="BN187" i="157" s="1"/>
  <c r="BQ187" i="157" s="1"/>
  <c r="BK114" i="157"/>
  <c r="GY114" i="157" s="1"/>
  <c r="GZ114" i="157" s="1"/>
  <c r="HB114" i="157" s="1"/>
  <c r="HE114" i="157" s="1"/>
  <c r="BK112" i="157"/>
  <c r="AA187" i="157"/>
  <c r="CU217" i="157"/>
  <c r="CV217" i="157" s="1"/>
  <c r="CX217" i="157" s="1"/>
  <c r="DA217" i="157" s="1"/>
  <c r="BK137" i="157"/>
  <c r="BL137" i="157" s="1"/>
  <c r="BN137" i="157" s="1"/>
  <c r="BQ137" i="157" s="1"/>
  <c r="AA132" i="157"/>
  <c r="GY132" i="157" s="1"/>
  <c r="CU100" i="157"/>
  <c r="CV100" i="157" s="1"/>
  <c r="CX100" i="157" s="1"/>
  <c r="DA100" i="157" s="1"/>
  <c r="GJ442" i="157"/>
  <c r="AB442" i="157"/>
  <c r="AD442" i="157" s="1"/>
  <c r="AG442" i="157" s="1"/>
  <c r="GL346" i="157"/>
  <c r="GF346" i="157"/>
  <c r="GV346" i="157"/>
  <c r="GN349" i="157"/>
  <c r="AA349" i="157"/>
  <c r="GY349" i="157" s="1"/>
  <c r="GT349" i="157"/>
  <c r="GF426" i="157"/>
  <c r="GH426" i="157"/>
  <c r="GX426" i="157"/>
  <c r="GL227" i="157"/>
  <c r="GF227" i="157"/>
  <c r="GZ227" i="157" s="1"/>
  <c r="HB227" i="157" s="1"/>
  <c r="HE227" i="157" s="1"/>
  <c r="GV227" i="157"/>
  <c r="GX418" i="157"/>
  <c r="GT418" i="157"/>
  <c r="GR418" i="157"/>
  <c r="AA418" i="157"/>
  <c r="GN439" i="157"/>
  <c r="GZ439" i="157" s="1"/>
  <c r="HB439" i="157" s="1"/>
  <c r="HE439" i="157" s="1"/>
  <c r="GP439" i="157"/>
  <c r="GD428" i="157"/>
  <c r="GL428" i="157"/>
  <c r="GN440" i="157"/>
  <c r="GD440" i="157"/>
  <c r="GP440" i="157"/>
  <c r="GH412" i="157"/>
  <c r="GD412" i="157"/>
  <c r="GT404" i="157"/>
  <c r="GN404" i="157"/>
  <c r="GT327" i="157"/>
  <c r="GN327" i="157"/>
  <c r="GZ327" i="157"/>
  <c r="HB327" i="157" s="1"/>
  <c r="HE327" i="157" s="1"/>
  <c r="GP313" i="157"/>
  <c r="GJ313" i="157"/>
  <c r="AB313" i="157"/>
  <c r="AD313" i="157" s="1"/>
  <c r="AG313" i="157" s="1"/>
  <c r="GZ144" i="157"/>
  <c r="HB144" i="157" s="1"/>
  <c r="FU58" i="157"/>
  <c r="CU408" i="157"/>
  <c r="GR296" i="157"/>
  <c r="AA296" i="157"/>
  <c r="GY296" i="157" s="1"/>
  <c r="GT296" i="157"/>
  <c r="FO108" i="157"/>
  <c r="GP166" i="157"/>
  <c r="GY244" i="157"/>
  <c r="GY248" i="157"/>
  <c r="GZ248" i="157" s="1"/>
  <c r="HB248" i="157" s="1"/>
  <c r="GY146" i="157"/>
  <c r="GZ146" i="157" s="1"/>
  <c r="HB146" i="157" s="1"/>
  <c r="EF217" i="157"/>
  <c r="EH217" i="157" s="1"/>
  <c r="EK217" i="157" s="1"/>
  <c r="FP208" i="157"/>
  <c r="FR208" i="157" s="1"/>
  <c r="FU208" i="157" s="1"/>
  <c r="FO232" i="157"/>
  <c r="FO283" i="157" s="1"/>
  <c r="FU283" i="157" s="1"/>
  <c r="EF132" i="157"/>
  <c r="EH132" i="157" s="1"/>
  <c r="EK132" i="157" s="1"/>
  <c r="CV114" i="157"/>
  <c r="CX114" i="157" s="1"/>
  <c r="DA114" i="157" s="1"/>
  <c r="EF100" i="157"/>
  <c r="EH100" i="157" s="1"/>
  <c r="EK100" i="157" s="1"/>
  <c r="EF144" i="157"/>
  <c r="EH144" i="157" s="1"/>
  <c r="CV122" i="157"/>
  <c r="CX122" i="157" s="1"/>
  <c r="DA122" i="157" s="1"/>
  <c r="FO237" i="157"/>
  <c r="FP237" i="157" s="1"/>
  <c r="FR237" i="157" s="1"/>
  <c r="FU237" i="157" s="1"/>
  <c r="CU242" i="157"/>
  <c r="GY242" i="157" s="1"/>
  <c r="GZ242" i="157" s="1"/>
  <c r="HB242" i="157" s="1"/>
  <c r="HE242" i="157" s="1"/>
  <c r="FO241" i="157"/>
  <c r="FP241" i="157" s="1"/>
  <c r="FR241" i="157" s="1"/>
  <c r="FU241" i="157" s="1"/>
  <c r="FO109" i="157"/>
  <c r="FP109" i="157" s="1"/>
  <c r="FR109" i="157" s="1"/>
  <c r="FU109" i="157" s="1"/>
  <c r="FO156" i="157"/>
  <c r="FP156" i="157" s="1"/>
  <c r="FR156" i="157" s="1"/>
  <c r="FU156" i="157" s="1"/>
  <c r="AA139" i="157"/>
  <c r="GY139" i="157" s="1"/>
  <c r="FO152" i="157"/>
  <c r="FP152" i="157" s="1"/>
  <c r="FR152" i="157" s="1"/>
  <c r="FU152" i="157" s="1"/>
  <c r="FO138" i="157"/>
  <c r="FP138" i="157" s="1"/>
  <c r="FR138" i="157" s="1"/>
  <c r="FU138" i="157" s="1"/>
  <c r="AA249" i="157"/>
  <c r="GY249" i="157" s="1"/>
  <c r="BK221" i="157"/>
  <c r="BL221" i="157" s="1"/>
  <c r="BN221" i="157" s="1"/>
  <c r="BQ221" i="157" s="1"/>
  <c r="FO197" i="157"/>
  <c r="GY197" i="157" s="1"/>
  <c r="CU188" i="157"/>
  <c r="GY188" i="157" s="1"/>
  <c r="BK220" i="157"/>
  <c r="BL220" i="157" s="1"/>
  <c r="BN220" i="157" s="1"/>
  <c r="BQ220" i="157" s="1"/>
  <c r="AB434" i="157"/>
  <c r="AD434" i="157" s="1"/>
  <c r="AG434" i="157" s="1"/>
  <c r="GF434" i="157"/>
  <c r="GH434" i="157"/>
  <c r="GH344" i="157"/>
  <c r="GX344" i="157"/>
  <c r="GN344" i="157"/>
  <c r="GJ437" i="157"/>
  <c r="AB437" i="157"/>
  <c r="AD437" i="157" s="1"/>
  <c r="HC433" i="157"/>
  <c r="GV413" i="157"/>
  <c r="GR301" i="157"/>
  <c r="GL301" i="157"/>
  <c r="GF292" i="157"/>
  <c r="GV292" i="157"/>
  <c r="GH292" i="157"/>
  <c r="GX292" i="157"/>
  <c r="HD76" i="157"/>
  <c r="HE76" i="157" s="1"/>
  <c r="GJ229" i="157"/>
  <c r="AB229" i="157"/>
  <c r="AD229" i="157" s="1"/>
  <c r="AG229" i="157" s="1"/>
  <c r="GP229" i="157"/>
  <c r="GN294" i="157"/>
  <c r="GP294" i="157"/>
  <c r="HE71" i="157"/>
  <c r="GH231" i="157"/>
  <c r="GX231" i="157"/>
  <c r="GN231" i="157"/>
  <c r="GP415" i="157"/>
  <c r="GF415" i="157"/>
  <c r="GV415" i="157"/>
  <c r="AA401" i="157"/>
  <c r="AB401" i="157" s="1"/>
  <c r="AD401" i="157" s="1"/>
  <c r="AG401" i="157" s="1"/>
  <c r="GT318" i="157"/>
  <c r="GN318" i="157"/>
  <c r="GN295" i="157"/>
  <c r="GP295" i="157"/>
  <c r="GP319" i="157"/>
  <c r="GJ319" i="157"/>
  <c r="AB319" i="157"/>
  <c r="AD319" i="157" s="1"/>
  <c r="AG319" i="157" s="1"/>
  <c r="GN384" i="157"/>
  <c r="GL384" i="157"/>
  <c r="GP320" i="157"/>
  <c r="GJ320" i="157"/>
  <c r="AB320" i="157"/>
  <c r="AD320" i="157" s="1"/>
  <c r="AG320" i="157" s="1"/>
  <c r="GJ297" i="157"/>
  <c r="AB297" i="157"/>
  <c r="AD297" i="157" s="1"/>
  <c r="AG297" i="157" s="1"/>
  <c r="GL297" i="157"/>
  <c r="HD58" i="157"/>
  <c r="BP78" i="157"/>
  <c r="BL144" i="157"/>
  <c r="BN144" i="157" s="1"/>
  <c r="CU245" i="157"/>
  <c r="CV245" i="157" s="1"/>
  <c r="CX245" i="157" s="1"/>
  <c r="EE150" i="157"/>
  <c r="EF150" i="157" s="1"/>
  <c r="EH150" i="157" s="1"/>
  <c r="EK150" i="157" s="1"/>
  <c r="AA162" i="157"/>
  <c r="AB162" i="157" s="1"/>
  <c r="AD162" i="157" s="1"/>
  <c r="AA198" i="157"/>
  <c r="GY198" i="157" s="1"/>
  <c r="CU189" i="157"/>
  <c r="CV189" i="157" s="1"/>
  <c r="CX189" i="157" s="1"/>
  <c r="DA189" i="157" s="1"/>
  <c r="BK240" i="157"/>
  <c r="GY240" i="157" s="1"/>
  <c r="BK186" i="157"/>
  <c r="AA348" i="157"/>
  <c r="AB348" i="157" s="1"/>
  <c r="AD348" i="157" s="1"/>
  <c r="GT348" i="157"/>
  <c r="GP341" i="157"/>
  <c r="GJ341" i="157"/>
  <c r="AB341" i="157"/>
  <c r="AD341" i="157" s="1"/>
  <c r="AG341" i="157" s="1"/>
  <c r="AB157" i="157"/>
  <c r="AD157" i="157" s="1"/>
  <c r="AA312" i="157"/>
  <c r="GY312" i="157" s="1"/>
  <c r="GZ312" i="157" s="1"/>
  <c r="HB312" i="157" s="1"/>
  <c r="HE312" i="157" s="1"/>
  <c r="GF104" i="157"/>
  <c r="GF244" i="157"/>
  <c r="GF201" i="157"/>
  <c r="GF197" i="157"/>
  <c r="GF185" i="157"/>
  <c r="GF189" i="157"/>
  <c r="Z164" i="157"/>
  <c r="EE239" i="157"/>
  <c r="EF239" i="157" s="1"/>
  <c r="EH239" i="157" s="1"/>
  <c r="BK151" i="157"/>
  <c r="BL151" i="157" s="1"/>
  <c r="BN151" i="157" s="1"/>
  <c r="BQ151" i="157" s="1"/>
  <c r="EE151" i="157"/>
  <c r="EF151" i="157" s="1"/>
  <c r="EH151" i="157" s="1"/>
  <c r="EK151" i="157" s="1"/>
  <c r="AA161" i="157"/>
  <c r="GY161" i="157" s="1"/>
  <c r="CU160" i="157"/>
  <c r="CU124" i="157"/>
  <c r="GY124" i="157" s="1"/>
  <c r="GZ124" i="157" s="1"/>
  <c r="HB124" i="157" s="1"/>
  <c r="HE124" i="157" s="1"/>
  <c r="BK234" i="157"/>
  <c r="BL234" i="157" s="1"/>
  <c r="BN234" i="157" s="1"/>
  <c r="BQ234" i="157" s="1"/>
  <c r="CU224" i="157"/>
  <c r="CU283" i="157" s="1"/>
  <c r="DA283" i="157" s="1"/>
  <c r="FO205" i="157"/>
  <c r="FP205" i="157" s="1"/>
  <c r="FR205" i="157" s="1"/>
  <c r="FU205" i="157" s="1"/>
  <c r="CU154" i="157"/>
  <c r="CV154" i="157" s="1"/>
  <c r="CX154" i="157" s="1"/>
  <c r="EE194" i="157"/>
  <c r="EF194" i="157" s="1"/>
  <c r="BK150" i="157"/>
  <c r="BL150" i="157" s="1"/>
  <c r="BN150" i="157" s="1"/>
  <c r="BQ150" i="157" s="1"/>
  <c r="BK222" i="157"/>
  <c r="EE216" i="157"/>
  <c r="EF216" i="157" s="1"/>
  <c r="EH216" i="157" s="1"/>
  <c r="EK216" i="157" s="1"/>
  <c r="GP317" i="157"/>
  <c r="GJ317" i="157"/>
  <c r="AB317" i="157"/>
  <c r="AD317" i="157" s="1"/>
  <c r="AG317" i="157" s="1"/>
  <c r="GJ300" i="157"/>
  <c r="GV300" i="157"/>
  <c r="GL300" i="157"/>
  <c r="AB243" i="157"/>
  <c r="AD243" i="157" s="1"/>
  <c r="GH323" i="157"/>
  <c r="GX323" i="157"/>
  <c r="GR323" i="157"/>
  <c r="AA323" i="157"/>
  <c r="GY323" i="157" s="1"/>
  <c r="GR290" i="157"/>
  <c r="AA290" i="157"/>
  <c r="GY290" i="157" s="1"/>
  <c r="GT290" i="157"/>
  <c r="CV305" i="157"/>
  <c r="CX305" i="157" s="1"/>
  <c r="DA305" i="157" s="1"/>
  <c r="GR304" i="157"/>
  <c r="GP304" i="157"/>
  <c r="GF190" i="157"/>
  <c r="AA303" i="157"/>
  <c r="GY303" i="157" s="1"/>
  <c r="GT303" i="157"/>
  <c r="AB154" i="157"/>
  <c r="AD154" i="157" s="1"/>
  <c r="EF98" i="157"/>
  <c r="FP98" i="157"/>
  <c r="AB134" i="157"/>
  <c r="AD134" i="157" s="1"/>
  <c r="AG134" i="157" s="1"/>
  <c r="EE241" i="157"/>
  <c r="EF241" i="157" s="1"/>
  <c r="EH241" i="157" s="1"/>
  <c r="EK241" i="157" s="1"/>
  <c r="BK162" i="157"/>
  <c r="BL162" i="157" s="1"/>
  <c r="BN162" i="157" s="1"/>
  <c r="AB224" i="157"/>
  <c r="AD224" i="157" s="1"/>
  <c r="AG224" i="157" s="1"/>
  <c r="AB138" i="157"/>
  <c r="AD138" i="157" s="1"/>
  <c r="AG138" i="157" s="1"/>
  <c r="BK225" i="157"/>
  <c r="BL225" i="157" s="1"/>
  <c r="BN225" i="157" s="1"/>
  <c r="BQ225" i="157" s="1"/>
  <c r="AA148" i="157"/>
  <c r="GY148" i="157" s="1"/>
  <c r="CU216" i="157"/>
  <c r="BK217" i="157"/>
  <c r="BL217" i="157" s="1"/>
  <c r="BN217" i="157" s="1"/>
  <c r="BQ217" i="157" s="1"/>
  <c r="BK236" i="157"/>
  <c r="BL236" i="157" s="1"/>
  <c r="BN236" i="157" s="1"/>
  <c r="BQ236" i="157" s="1"/>
  <c r="FO160" i="157"/>
  <c r="FP160" i="157" s="1"/>
  <c r="FR160" i="157" s="1"/>
  <c r="FU160" i="157" s="1"/>
  <c r="BK121" i="157"/>
  <c r="GY121" i="157" s="1"/>
  <c r="EE186" i="157"/>
  <c r="EF186" i="157" s="1"/>
  <c r="EH186" i="157" s="1"/>
  <c r="EK186" i="157" s="1"/>
  <c r="FO184" i="157"/>
  <c r="FO112" i="157"/>
  <c r="FP112" i="157" s="1"/>
  <c r="FR112" i="157" s="1"/>
  <c r="FU112" i="157" s="1"/>
  <c r="BK119" i="157"/>
  <c r="BL119" i="157" s="1"/>
  <c r="BN119" i="157" s="1"/>
  <c r="BQ119" i="157" s="1"/>
  <c r="GL342" i="157"/>
  <c r="GF342" i="157"/>
  <c r="GV342" i="157"/>
  <c r="GP347" i="157"/>
  <c r="GJ347" i="157"/>
  <c r="AB347" i="157"/>
  <c r="AD347" i="157" s="1"/>
  <c r="AG347" i="157" s="1"/>
  <c r="GL343" i="157"/>
  <c r="GF343" i="157"/>
  <c r="GV343" i="157"/>
  <c r="GH311" i="157"/>
  <c r="GF311" i="157"/>
  <c r="GV311" i="157"/>
  <c r="GH322" i="157"/>
  <c r="GX322" i="157"/>
  <c r="GR322" i="157"/>
  <c r="AA322" i="157"/>
  <c r="GY322" i="157" s="1"/>
  <c r="GT326" i="157"/>
  <c r="GN326" i="157"/>
  <c r="GZ326" i="157" s="1"/>
  <c r="HB326" i="157" s="1"/>
  <c r="HE326" i="157" s="1"/>
  <c r="GX310" i="157"/>
  <c r="GJ310" i="157"/>
  <c r="AB310" i="157"/>
  <c r="AD310" i="157" s="1"/>
  <c r="AG310" i="157" s="1"/>
  <c r="GT328" i="157"/>
  <c r="GN328" i="157"/>
  <c r="GN291" i="157"/>
  <c r="GP291" i="157"/>
  <c r="GL315" i="157"/>
  <c r="GF315" i="157"/>
  <c r="GV315" i="157"/>
  <c r="AB106" i="157"/>
  <c r="AD106" i="157" s="1"/>
  <c r="AG106" i="157" s="1"/>
  <c r="AB242" i="157"/>
  <c r="AD242" i="157" s="1"/>
  <c r="AG242" i="157" s="1"/>
  <c r="AB240" i="157"/>
  <c r="AD240" i="157" s="1"/>
  <c r="AB205" i="157"/>
  <c r="AD205" i="157" s="1"/>
  <c r="AG205" i="157" s="1"/>
  <c r="GJ164" i="157"/>
  <c r="AB222" i="157"/>
  <c r="AD222" i="157" s="1"/>
  <c r="AG222" i="157" s="1"/>
  <c r="GP164" i="157"/>
  <c r="GR164" i="157"/>
  <c r="EE243" i="157"/>
  <c r="EF243" i="157" s="1"/>
  <c r="EH243" i="157" s="1"/>
  <c r="FO245" i="157"/>
  <c r="FP245" i="157" s="1"/>
  <c r="FR245" i="157" s="1"/>
  <c r="AA158" i="157"/>
  <c r="GY158" i="157" s="1"/>
  <c r="CU117" i="157"/>
  <c r="CV117" i="157" s="1"/>
  <c r="CX117" i="157" s="1"/>
  <c r="DA117" i="157" s="1"/>
  <c r="BK130" i="157"/>
  <c r="GY130" i="157" s="1"/>
  <c r="BK199" i="157"/>
  <c r="GY199" i="157" s="1"/>
  <c r="GZ199" i="157" s="1"/>
  <c r="HB199" i="157" s="1"/>
  <c r="HE199" i="157" s="1"/>
  <c r="BK207" i="157"/>
  <c r="BL207" i="157" s="1"/>
  <c r="BN207" i="157" s="1"/>
  <c r="BQ207" i="157" s="1"/>
  <c r="BK213" i="157"/>
  <c r="GY213" i="157" s="1"/>
  <c r="GZ213" i="157" s="1"/>
  <c r="HB213" i="157" s="1"/>
  <c r="HE213" i="157" s="1"/>
  <c r="CU222" i="157"/>
  <c r="CV222" i="157" s="1"/>
  <c r="CX222" i="157" s="1"/>
  <c r="DA222" i="157" s="1"/>
  <c r="EE218" i="157"/>
  <c r="EF218" i="157" s="1"/>
  <c r="EH218" i="157" s="1"/>
  <c r="EK218" i="157" s="1"/>
  <c r="BK218" i="157"/>
  <c r="BL218" i="157" s="1"/>
  <c r="BN218" i="157" s="1"/>
  <c r="BQ218" i="157" s="1"/>
  <c r="AA208" i="157"/>
  <c r="GY208" i="157" s="1"/>
  <c r="FO105" i="157"/>
  <c r="GY105" i="157" s="1"/>
  <c r="AA220" i="157"/>
  <c r="GN337" i="157"/>
  <c r="AA337" i="157"/>
  <c r="GY337" i="157" s="1"/>
  <c r="GT337" i="157"/>
  <c r="GJ293" i="157"/>
  <c r="AB293" i="157"/>
  <c r="AD293" i="157" s="1"/>
  <c r="AG293" i="157" s="1"/>
  <c r="GL293" i="157"/>
  <c r="GH329" i="157"/>
  <c r="GX329" i="157"/>
  <c r="GR329" i="157"/>
  <c r="AA329" i="157"/>
  <c r="GY329" i="157" s="1"/>
  <c r="GL321" i="157"/>
  <c r="GF321" i="157"/>
  <c r="GV321" i="157"/>
  <c r="GF306" i="157"/>
  <c r="GJ306" i="157"/>
  <c r="GH306" i="157"/>
  <c r="GX306" i="157"/>
  <c r="GN302" i="157"/>
  <c r="AA302" i="157"/>
  <c r="GY302" i="157" s="1"/>
  <c r="GT302" i="157"/>
  <c r="GP314" i="157"/>
  <c r="GJ314" i="157"/>
  <c r="AB314" i="157"/>
  <c r="AD314" i="157" s="1"/>
  <c r="AG314" i="157" s="1"/>
  <c r="GF234" i="157"/>
  <c r="GF305" i="157"/>
  <c r="AA305" i="157"/>
  <c r="GY305" i="157" s="1"/>
  <c r="GT305" i="157"/>
  <c r="AB145" i="157"/>
  <c r="AD145" i="157" s="1"/>
  <c r="AB114" i="157"/>
  <c r="AD114" i="157" s="1"/>
  <c r="AG114" i="157" s="1"/>
  <c r="AB130" i="157"/>
  <c r="AD130" i="157" s="1"/>
  <c r="AG130" i="157" s="1"/>
  <c r="AB195" i="157"/>
  <c r="AD195" i="157" s="1"/>
  <c r="AG195" i="157" s="1"/>
  <c r="AB128" i="157"/>
  <c r="AD128" i="157" s="1"/>
  <c r="AG128" i="157" s="1"/>
  <c r="D10" i="135"/>
  <c r="D15" i="135"/>
  <c r="D33" i="135"/>
  <c r="CH15" i="140"/>
  <c r="D21" i="135"/>
  <c r="D39" i="135"/>
  <c r="D12" i="135"/>
  <c r="AU17" i="140"/>
  <c r="AU15" i="140" s="1"/>
  <c r="AU17" i="139"/>
  <c r="AU15" i="139" s="1"/>
  <c r="AU17" i="77"/>
  <c r="C34" i="133"/>
  <c r="B23" i="135" s="1"/>
  <c r="C21" i="135"/>
  <c r="C9" i="135" s="1"/>
  <c r="C11" i="135"/>
  <c r="D11" i="135"/>
  <c r="D51" i="135"/>
  <c r="F7" i="156"/>
  <c r="DB296" i="157" l="1"/>
  <c r="DC296" i="157" s="1"/>
  <c r="FV323" i="157"/>
  <c r="FW323" i="157" s="1"/>
  <c r="EL319" i="157"/>
  <c r="EM319" i="157" s="1"/>
  <c r="GZ291" i="157"/>
  <c r="HB291" i="157" s="1"/>
  <c r="HE291" i="157" s="1"/>
  <c r="GZ104" i="157"/>
  <c r="HB104" i="157" s="1"/>
  <c r="HE104" i="157" s="1"/>
  <c r="GZ341" i="157"/>
  <c r="HB341" i="157" s="1"/>
  <c r="HE341" i="157" s="1"/>
  <c r="GY155" i="157"/>
  <c r="GY137" i="157"/>
  <c r="GZ137" i="157" s="1"/>
  <c r="HB137" i="157" s="1"/>
  <c r="HE137" i="157" s="1"/>
  <c r="AB351" i="157"/>
  <c r="AD351" i="157" s="1"/>
  <c r="AG351" i="157" s="1"/>
  <c r="GY219" i="157"/>
  <c r="GZ219" i="157" s="1"/>
  <c r="HB219" i="157" s="1"/>
  <c r="HE219" i="157" s="1"/>
  <c r="P250" i="157"/>
  <c r="GT332" i="157"/>
  <c r="GH385" i="157"/>
  <c r="GX438" i="157"/>
  <c r="GF419" i="157"/>
  <c r="GV419" i="157"/>
  <c r="GZ157" i="157"/>
  <c r="HB157" i="157" s="1"/>
  <c r="GY318" i="157"/>
  <c r="GT410" i="157"/>
  <c r="GR442" i="157"/>
  <c r="GN378" i="157"/>
  <c r="GH415" i="157"/>
  <c r="GT430" i="157"/>
  <c r="EE418" i="157"/>
  <c r="EF418" i="157" s="1"/>
  <c r="EH418" i="157" s="1"/>
  <c r="EK418" i="157" s="1"/>
  <c r="GZ320" i="157"/>
  <c r="HB320" i="157" s="1"/>
  <c r="HE320" i="157" s="1"/>
  <c r="GZ294" i="157"/>
  <c r="HB294" i="157" s="1"/>
  <c r="HE294" i="157" s="1"/>
  <c r="GZ352" i="157"/>
  <c r="HB352" i="157" s="1"/>
  <c r="HE352" i="157" s="1"/>
  <c r="BL114" i="157"/>
  <c r="BN114" i="157" s="1"/>
  <c r="BQ114" i="157" s="1"/>
  <c r="GX420" i="157"/>
  <c r="BK388" i="157"/>
  <c r="CU412" i="157"/>
  <c r="CU379" i="157"/>
  <c r="CV149" i="157"/>
  <c r="CX149" i="157" s="1"/>
  <c r="DA149" i="157" s="1"/>
  <c r="GT416" i="157"/>
  <c r="GV416" i="157"/>
  <c r="GR413" i="157"/>
  <c r="GR384" i="157"/>
  <c r="GH378" i="157"/>
  <c r="GX378" i="157"/>
  <c r="FO411" i="157"/>
  <c r="FP411" i="157" s="1"/>
  <c r="FR411" i="157" s="1"/>
  <c r="FU411" i="157" s="1"/>
  <c r="FV411" i="157" s="1"/>
  <c r="FW411" i="157" s="1"/>
  <c r="BK426" i="157"/>
  <c r="AA394" i="157"/>
  <c r="GJ430" i="157"/>
  <c r="FO422" i="157"/>
  <c r="BK390" i="157"/>
  <c r="GX437" i="157"/>
  <c r="GF334" i="157"/>
  <c r="GV334" i="157"/>
  <c r="GH436" i="157"/>
  <c r="GX436" i="157"/>
  <c r="CU400" i="157"/>
  <c r="GJ416" i="157"/>
  <c r="GN399" i="157"/>
  <c r="EE442" i="157"/>
  <c r="EF442" i="157" s="1"/>
  <c r="EH442" i="157" s="1"/>
  <c r="EK442" i="157" s="1"/>
  <c r="EE419" i="157"/>
  <c r="EF419" i="157" s="1"/>
  <c r="EH419" i="157" s="1"/>
  <c r="EK419" i="157" s="1"/>
  <c r="BK424" i="157"/>
  <c r="GR380" i="157"/>
  <c r="FO428" i="157"/>
  <c r="GF330" i="157"/>
  <c r="GV330" i="157"/>
  <c r="GV430" i="157"/>
  <c r="EE380" i="157"/>
  <c r="FO418" i="157"/>
  <c r="EE440" i="157"/>
  <c r="FV306" i="157"/>
  <c r="FW306" i="157" s="1"/>
  <c r="EJ353" i="157"/>
  <c r="EK353" i="157" s="1"/>
  <c r="DB290" i="157"/>
  <c r="DC290" i="157" s="1"/>
  <c r="CZ345" i="157"/>
  <c r="DA345" i="157" s="1"/>
  <c r="DB345" i="157" s="1"/>
  <c r="DC345" i="157" s="1"/>
  <c r="BR378" i="157"/>
  <c r="BS378" i="157" s="1"/>
  <c r="DB398" i="157"/>
  <c r="DC398" i="157" s="1"/>
  <c r="EL317" i="157"/>
  <c r="EM317" i="157" s="1"/>
  <c r="EM312" i="157"/>
  <c r="EL312" i="157"/>
  <c r="FV291" i="157"/>
  <c r="FW291" i="157" s="1"/>
  <c r="FV316" i="157"/>
  <c r="FW316" i="157" s="1"/>
  <c r="BR305" i="157"/>
  <c r="BS305" i="157" s="1"/>
  <c r="EL431" i="157"/>
  <c r="EM431" i="157" s="1"/>
  <c r="CZ425" i="157"/>
  <c r="DA425" i="157" s="1"/>
  <c r="BR291" i="157"/>
  <c r="BS291" i="157" s="1"/>
  <c r="GZ305" i="157"/>
  <c r="HB305" i="157" s="1"/>
  <c r="HE305" i="157" s="1"/>
  <c r="CV124" i="157"/>
  <c r="CX124" i="157" s="1"/>
  <c r="DA124" i="157" s="1"/>
  <c r="GY112" i="157"/>
  <c r="BK331" i="157"/>
  <c r="BL331" i="157" s="1"/>
  <c r="BN331" i="157" s="1"/>
  <c r="BQ331" i="157" s="1"/>
  <c r="CU390" i="157"/>
  <c r="AB155" i="157"/>
  <c r="AD155" i="157" s="1"/>
  <c r="AG155" i="157" s="1"/>
  <c r="AB153" i="157"/>
  <c r="AD153" i="157" s="1"/>
  <c r="BK425" i="157"/>
  <c r="EE436" i="157"/>
  <c r="EF436" i="157" s="1"/>
  <c r="EH436" i="157" s="1"/>
  <c r="EJ436" i="157" s="1"/>
  <c r="EK436" i="157" s="1"/>
  <c r="AA381" i="157"/>
  <c r="EE406" i="157"/>
  <c r="EF406" i="157" s="1"/>
  <c r="EH406" i="157" s="1"/>
  <c r="EK406" i="157" s="1"/>
  <c r="EE401" i="157"/>
  <c r="EF401" i="157" s="1"/>
  <c r="EH401" i="157" s="1"/>
  <c r="EK401" i="157" s="1"/>
  <c r="GH334" i="157"/>
  <c r="GX334" i="157"/>
  <c r="EE402" i="157"/>
  <c r="FO391" i="157"/>
  <c r="FP391" i="157" s="1"/>
  <c r="FR391" i="157" s="1"/>
  <c r="FU391" i="157" s="1"/>
  <c r="CU424" i="157"/>
  <c r="FO435" i="157"/>
  <c r="EE426" i="157"/>
  <c r="GZ302" i="157"/>
  <c r="HB302" i="157" s="1"/>
  <c r="HE302" i="157" s="1"/>
  <c r="GZ303" i="157"/>
  <c r="HB303" i="157" s="1"/>
  <c r="HE303" i="157" s="1"/>
  <c r="GZ290" i="157"/>
  <c r="HB290" i="157" s="1"/>
  <c r="HE290" i="157" s="1"/>
  <c r="GZ323" i="157"/>
  <c r="HB323" i="157" s="1"/>
  <c r="HE323" i="157" s="1"/>
  <c r="GF401" i="157"/>
  <c r="GY152" i="157"/>
  <c r="GZ296" i="157"/>
  <c r="HB296" i="157" s="1"/>
  <c r="HE296" i="157" s="1"/>
  <c r="GZ316" i="157"/>
  <c r="HB316" i="157" s="1"/>
  <c r="HE316" i="157" s="1"/>
  <c r="BK419" i="157"/>
  <c r="T250" i="157"/>
  <c r="EF396" i="157"/>
  <c r="EH396" i="157" s="1"/>
  <c r="EK396" i="157" s="1"/>
  <c r="CU399" i="157"/>
  <c r="GN413" i="157"/>
  <c r="GH413" i="157"/>
  <c r="GV412" i="157"/>
  <c r="FP393" i="157"/>
  <c r="FR393" i="157" s="1"/>
  <c r="FU393" i="157" s="1"/>
  <c r="AB120" i="157"/>
  <c r="AD120" i="157" s="1"/>
  <c r="AG120" i="157" s="1"/>
  <c r="BK432" i="157"/>
  <c r="BL432" i="157" s="1"/>
  <c r="BN432" i="157" s="1"/>
  <c r="EF405" i="157"/>
  <c r="EH405" i="157" s="1"/>
  <c r="EK405" i="157" s="1"/>
  <c r="AA378" i="157"/>
  <c r="AB378" i="157" s="1"/>
  <c r="AD378" i="157" s="1"/>
  <c r="AG378" i="157" s="1"/>
  <c r="CU422" i="157"/>
  <c r="CV422" i="157" s="1"/>
  <c r="CX422" i="157" s="1"/>
  <c r="DA422" i="157" s="1"/>
  <c r="DB422" i="157" s="1"/>
  <c r="DC422" i="157" s="1"/>
  <c r="BK422" i="157"/>
  <c r="GZ304" i="157"/>
  <c r="HB304" i="157" s="1"/>
  <c r="HE304" i="157" s="1"/>
  <c r="CU394" i="157"/>
  <c r="CV394" i="157" s="1"/>
  <c r="CX394" i="157" s="1"/>
  <c r="DA394" i="157" s="1"/>
  <c r="EE415" i="157"/>
  <c r="EF415" i="157" s="1"/>
  <c r="EH415" i="157" s="1"/>
  <c r="EK415" i="157" s="1"/>
  <c r="AB113" i="157"/>
  <c r="AD113" i="157" s="1"/>
  <c r="AG113" i="157" s="1"/>
  <c r="FO378" i="157"/>
  <c r="GT434" i="157"/>
  <c r="GT435" i="157"/>
  <c r="GL393" i="157"/>
  <c r="GF393" i="157"/>
  <c r="GV393" i="157"/>
  <c r="GX398" i="157"/>
  <c r="GT426" i="157"/>
  <c r="GR411" i="157"/>
  <c r="CU378" i="157"/>
  <c r="GF442" i="157"/>
  <c r="GP442" i="157"/>
  <c r="EE428" i="157"/>
  <c r="CU396" i="157"/>
  <c r="FO331" i="157"/>
  <c r="FO400" i="157"/>
  <c r="GZ300" i="157"/>
  <c r="HB300" i="157" s="1"/>
  <c r="HE300" i="157" s="1"/>
  <c r="FO416" i="157"/>
  <c r="FP416" i="157" s="1"/>
  <c r="FR416" i="157" s="1"/>
  <c r="FU416" i="157" s="1"/>
  <c r="EE432" i="157"/>
  <c r="EE398" i="157"/>
  <c r="CU382" i="157"/>
  <c r="FO379" i="157"/>
  <c r="GX417" i="157"/>
  <c r="FP414" i="157"/>
  <c r="FR414" i="157" s="1"/>
  <c r="FU414" i="157" s="1"/>
  <c r="BK414" i="157"/>
  <c r="BL414" i="157" s="1"/>
  <c r="BN414" i="157" s="1"/>
  <c r="BQ414" i="157" s="1"/>
  <c r="CU430" i="157"/>
  <c r="CV430" i="157" s="1"/>
  <c r="CX430" i="157" s="1"/>
  <c r="DA430" i="157" s="1"/>
  <c r="DB430" i="157" s="1"/>
  <c r="DC430" i="157" s="1"/>
  <c r="J15" i="139"/>
  <c r="GZ314" i="157"/>
  <c r="HB314" i="157" s="1"/>
  <c r="HE314" i="157" s="1"/>
  <c r="GZ321" i="157"/>
  <c r="HB321" i="157" s="1"/>
  <c r="HE321" i="157" s="1"/>
  <c r="GY220" i="157"/>
  <c r="GZ220" i="157" s="1"/>
  <c r="HB220" i="157" s="1"/>
  <c r="HE220" i="157" s="1"/>
  <c r="GY216" i="157"/>
  <c r="GY160" i="157"/>
  <c r="GZ244" i="157"/>
  <c r="HB244" i="157" s="1"/>
  <c r="GZ318" i="157"/>
  <c r="HB318" i="157" s="1"/>
  <c r="HE318" i="157" s="1"/>
  <c r="HF318" i="157" s="1"/>
  <c r="HG318" i="157" s="1"/>
  <c r="GZ349" i="157"/>
  <c r="HB349" i="157" s="1"/>
  <c r="BL112" i="157"/>
  <c r="BN112" i="157" s="1"/>
  <c r="BQ112" i="157" s="1"/>
  <c r="GZ351" i="157"/>
  <c r="HB351" i="157" s="1"/>
  <c r="HE351" i="157" s="1"/>
  <c r="GY127" i="157"/>
  <c r="GY100" i="157"/>
  <c r="CU336" i="157"/>
  <c r="CU403" i="157"/>
  <c r="BK336" i="157"/>
  <c r="CU334" i="157"/>
  <c r="BK405" i="157"/>
  <c r="BL405" i="157" s="1"/>
  <c r="BN405" i="157" s="1"/>
  <c r="BQ405" i="157" s="1"/>
  <c r="BK403" i="157"/>
  <c r="BL425" i="157"/>
  <c r="BN425" i="157" s="1"/>
  <c r="BP425" i="157" s="1"/>
  <c r="BQ425" i="157" s="1"/>
  <c r="FO424" i="157"/>
  <c r="FP424" i="157" s="1"/>
  <c r="FR424" i="157" s="1"/>
  <c r="CU402" i="157"/>
  <c r="GN381" i="157"/>
  <c r="GH381" i="157"/>
  <c r="GX381" i="157"/>
  <c r="EE388" i="157"/>
  <c r="BK437" i="157"/>
  <c r="GX336" i="157"/>
  <c r="GR336" i="157"/>
  <c r="EE334" i="157"/>
  <c r="EF402" i="157"/>
  <c r="EH402" i="157" s="1"/>
  <c r="EK402" i="157" s="1"/>
  <c r="EE433" i="157"/>
  <c r="GF436" i="157"/>
  <c r="GX403" i="157"/>
  <c r="GL403" i="157"/>
  <c r="FO437" i="157"/>
  <c r="GZ329" i="157"/>
  <c r="HB329" i="157" s="1"/>
  <c r="HE329" i="157" s="1"/>
  <c r="GY138" i="157"/>
  <c r="GZ322" i="157"/>
  <c r="HB322" i="157" s="1"/>
  <c r="HE322" i="157" s="1"/>
  <c r="BL419" i="157"/>
  <c r="BN419" i="157" s="1"/>
  <c r="BQ419" i="157" s="1"/>
  <c r="BR419" i="157" s="1"/>
  <c r="BS419" i="157" s="1"/>
  <c r="AG60" i="157"/>
  <c r="FP433" i="157"/>
  <c r="FR433" i="157" s="1"/>
  <c r="AA410" i="157"/>
  <c r="GF399" i="157"/>
  <c r="GT399" i="157"/>
  <c r="GR399" i="157"/>
  <c r="BK400" i="157"/>
  <c r="BL400" i="157" s="1"/>
  <c r="BN400" i="157" s="1"/>
  <c r="BQ400" i="157" s="1"/>
  <c r="BR400" i="157" s="1"/>
  <c r="BS400" i="157" s="1"/>
  <c r="CU413" i="157"/>
  <c r="CV413" i="157" s="1"/>
  <c r="CX413" i="157" s="1"/>
  <c r="DA413" i="157" s="1"/>
  <c r="DR355" i="157"/>
  <c r="DL355" i="157"/>
  <c r="EB355" i="157"/>
  <c r="BL424" i="157"/>
  <c r="BN424" i="157" s="1"/>
  <c r="BP424" i="157" s="1"/>
  <c r="BQ424" i="157" s="1"/>
  <c r="CU436" i="157"/>
  <c r="CV436" i="157" s="1"/>
  <c r="CX436" i="157" s="1"/>
  <c r="BL413" i="157"/>
  <c r="BN413" i="157" s="1"/>
  <c r="BQ413" i="157" s="1"/>
  <c r="GL413" i="157"/>
  <c r="GT413" i="157"/>
  <c r="EE408" i="157"/>
  <c r="GY408" i="157" s="1"/>
  <c r="GH442" i="157"/>
  <c r="EE420" i="157"/>
  <c r="EF420" i="157" s="1"/>
  <c r="EH420" i="157" s="1"/>
  <c r="EK420" i="157" s="1"/>
  <c r="EL420" i="157" s="1"/>
  <c r="EM420" i="157" s="1"/>
  <c r="EE438" i="157"/>
  <c r="EF438" i="157" s="1"/>
  <c r="EH438" i="157" s="1"/>
  <c r="EJ438" i="157" s="1"/>
  <c r="EK438" i="157" s="1"/>
  <c r="BK412" i="157"/>
  <c r="GJ412" i="157"/>
  <c r="GL412" i="157"/>
  <c r="GT412" i="157"/>
  <c r="CL254" i="157"/>
  <c r="CU433" i="157"/>
  <c r="CV433" i="157" s="1"/>
  <c r="CX433" i="157" s="1"/>
  <c r="FO398" i="157"/>
  <c r="FP398" i="157" s="1"/>
  <c r="FR398" i="157" s="1"/>
  <c r="FU398" i="157" s="1"/>
  <c r="EE385" i="157"/>
  <c r="EE414" i="157"/>
  <c r="EF416" i="157"/>
  <c r="EH416" i="157" s="1"/>
  <c r="EK416" i="157" s="1"/>
  <c r="EL416" i="157" s="1"/>
  <c r="EM416" i="157" s="1"/>
  <c r="BL422" i="157"/>
  <c r="BN422" i="157" s="1"/>
  <c r="BQ422" i="157" s="1"/>
  <c r="GZ337" i="157"/>
  <c r="HB337" i="157" s="1"/>
  <c r="GY319" i="157"/>
  <c r="GZ319" i="157" s="1"/>
  <c r="HB319" i="157" s="1"/>
  <c r="HE319" i="157" s="1"/>
  <c r="HF319" i="157" s="1"/>
  <c r="HG319" i="157" s="1"/>
  <c r="GY129" i="157"/>
  <c r="GZ129" i="157" s="1"/>
  <c r="HB129" i="157" s="1"/>
  <c r="HE129" i="157" s="1"/>
  <c r="BL135" i="157"/>
  <c r="BN135" i="157" s="1"/>
  <c r="BQ135" i="157" s="1"/>
  <c r="GZ313" i="157"/>
  <c r="HB313" i="157" s="1"/>
  <c r="HE313" i="157" s="1"/>
  <c r="BK436" i="157"/>
  <c r="GP434" i="157"/>
  <c r="FO335" i="157"/>
  <c r="FP335" i="157" s="1"/>
  <c r="FR335" i="157" s="1"/>
  <c r="FT335" i="157" s="1"/>
  <c r="FU335" i="157" s="1"/>
  <c r="FO336" i="157"/>
  <c r="FP336" i="157" s="1"/>
  <c r="FR336" i="157" s="1"/>
  <c r="FT336" i="157" s="1"/>
  <c r="FU336" i="157" s="1"/>
  <c r="FO403" i="157"/>
  <c r="GX384" i="157"/>
  <c r="BK398" i="157"/>
  <c r="GL398" i="157"/>
  <c r="BL426" i="157"/>
  <c r="BN426" i="157" s="1"/>
  <c r="BQ426" i="157" s="1"/>
  <c r="GV426" i="157"/>
  <c r="AA299" i="157"/>
  <c r="GX411" i="157"/>
  <c r="CU410" i="157"/>
  <c r="CU380" i="157"/>
  <c r="GV442" i="157"/>
  <c r="BK442" i="157"/>
  <c r="GT442" i="157"/>
  <c r="BK289" i="157"/>
  <c r="BL289" i="157" s="1"/>
  <c r="BN289" i="157" s="1"/>
  <c r="GN396" i="157"/>
  <c r="GT396" i="157"/>
  <c r="FO436" i="157"/>
  <c r="FP436" i="157" s="1"/>
  <c r="FR436" i="157" s="1"/>
  <c r="FO394" i="157"/>
  <c r="FO402" i="157"/>
  <c r="EE422" i="157"/>
  <c r="EF422" i="157" s="1"/>
  <c r="EH422" i="157" s="1"/>
  <c r="EK422" i="157" s="1"/>
  <c r="GZ345" i="157"/>
  <c r="HB345" i="157" s="1"/>
  <c r="EF382" i="157"/>
  <c r="EH382" i="157" s="1"/>
  <c r="EK382" i="157" s="1"/>
  <c r="EL382" i="157" s="1"/>
  <c r="EM382" i="157" s="1"/>
  <c r="EE382" i="157"/>
  <c r="FP408" i="157"/>
  <c r="FR408" i="157" s="1"/>
  <c r="FU408" i="157" s="1"/>
  <c r="GP383" i="157"/>
  <c r="BK383" i="157"/>
  <c r="FO417" i="157"/>
  <c r="CU416" i="157"/>
  <c r="CV416" i="157" s="1"/>
  <c r="CX416" i="157" s="1"/>
  <c r="DA416" i="157" s="1"/>
  <c r="BK415" i="157"/>
  <c r="AA414" i="157"/>
  <c r="AB414" i="157" s="1"/>
  <c r="AD414" i="157" s="1"/>
  <c r="AG414" i="157" s="1"/>
  <c r="GL417" i="157"/>
  <c r="FO419" i="157"/>
  <c r="FL254" i="157"/>
  <c r="FO409" i="157"/>
  <c r="FP409" i="157" s="1"/>
  <c r="FR409" i="157" s="1"/>
  <c r="FU409" i="157" s="1"/>
  <c r="EE423" i="157"/>
  <c r="DQ15" i="139"/>
  <c r="BL199" i="157"/>
  <c r="BN199" i="157" s="1"/>
  <c r="BQ199" i="157" s="1"/>
  <c r="GY187" i="157"/>
  <c r="GZ187" i="157" s="1"/>
  <c r="HB187" i="157" s="1"/>
  <c r="HE187" i="157" s="1"/>
  <c r="CV216" i="157"/>
  <c r="CX216" i="157" s="1"/>
  <c r="DA216" i="157" s="1"/>
  <c r="GY222" i="157"/>
  <c r="GZ222" i="157" s="1"/>
  <c r="HB222" i="157" s="1"/>
  <c r="HE222" i="157" s="1"/>
  <c r="HF222" i="157" s="1"/>
  <c r="HG222" i="157" s="1"/>
  <c r="GY192" i="157"/>
  <c r="CU253" i="157"/>
  <c r="GY186" i="157"/>
  <c r="GY218" i="157"/>
  <c r="GY201" i="157"/>
  <c r="GZ201" i="157" s="1"/>
  <c r="HB201" i="157" s="1"/>
  <c r="HE201" i="157" s="1"/>
  <c r="GY243" i="157"/>
  <c r="FP238" i="157"/>
  <c r="FR238" i="157" s="1"/>
  <c r="FU238" i="157" s="1"/>
  <c r="GZ246" i="157"/>
  <c r="HB246" i="157" s="1"/>
  <c r="HE246" i="157" s="1"/>
  <c r="GY245" i="157"/>
  <c r="GZ245" i="157" s="1"/>
  <c r="HB245" i="157" s="1"/>
  <c r="GY205" i="157"/>
  <c r="GZ205" i="157" s="1"/>
  <c r="HB205" i="157" s="1"/>
  <c r="HE205" i="157" s="1"/>
  <c r="HF205" i="157" s="1"/>
  <c r="HG205" i="157" s="1"/>
  <c r="FP232" i="157"/>
  <c r="FR232" i="157" s="1"/>
  <c r="EZ254" i="157"/>
  <c r="FV112" i="157"/>
  <c r="FW112" i="157" s="1"/>
  <c r="BP162" i="157"/>
  <c r="BQ162" i="157" s="1"/>
  <c r="DB283" i="157"/>
  <c r="DC283" i="157" s="1"/>
  <c r="CZ245" i="157"/>
  <c r="DA245" i="157" s="1"/>
  <c r="HF294" i="157"/>
  <c r="HG294" i="157" s="1"/>
  <c r="BR220" i="157"/>
  <c r="BS220" i="157" s="1"/>
  <c r="FV156" i="157"/>
  <c r="FW156" i="157" s="1"/>
  <c r="DB217" i="157"/>
  <c r="DC217" i="157" s="1"/>
  <c r="BR187" i="157"/>
  <c r="BS187" i="157"/>
  <c r="HF219" i="157"/>
  <c r="HG219" i="157" s="1"/>
  <c r="DB158" i="157"/>
  <c r="DC158" i="157" s="1"/>
  <c r="EL406" i="157"/>
  <c r="EM406" i="157" s="1"/>
  <c r="HF321" i="157"/>
  <c r="HG321" i="157" s="1"/>
  <c r="EL218" i="157"/>
  <c r="EM218" i="157" s="1"/>
  <c r="HF199" i="157"/>
  <c r="HG199" i="157" s="1"/>
  <c r="FT245" i="157"/>
  <c r="FU245" i="157" s="1"/>
  <c r="BR119" i="157"/>
  <c r="BS119" i="157"/>
  <c r="EJ239" i="157"/>
  <c r="EK239" i="157" s="1"/>
  <c r="HF312" i="157"/>
  <c r="HG312" i="157"/>
  <c r="EL150" i="157"/>
  <c r="EM150" i="157" s="1"/>
  <c r="BR221" i="157"/>
  <c r="BS221" i="157" s="1"/>
  <c r="HF242" i="157"/>
  <c r="HG242" i="157" s="1"/>
  <c r="BR137" i="157"/>
  <c r="BS137" i="157" s="1"/>
  <c r="HF114" i="157"/>
  <c r="HG114" i="157" s="1"/>
  <c r="EL143" i="157"/>
  <c r="EM143" i="157" s="1"/>
  <c r="HF352" i="157"/>
  <c r="HG352" i="157" s="1"/>
  <c r="EL201" i="157"/>
  <c r="EM201" i="157" s="1"/>
  <c r="FV190" i="157"/>
  <c r="FW190" i="157" s="1"/>
  <c r="DB249" i="157"/>
  <c r="DC249" i="157" s="1"/>
  <c r="BR196" i="157"/>
  <c r="BS196" i="157" s="1"/>
  <c r="EL293" i="157"/>
  <c r="EM293" i="157" s="1"/>
  <c r="BR295" i="157"/>
  <c r="BS295" i="157" s="1"/>
  <c r="FV347" i="157"/>
  <c r="FW347" i="157" s="1"/>
  <c r="CZ243" i="157"/>
  <c r="DA243" i="157" s="1"/>
  <c r="EL229" i="157"/>
  <c r="EM229" i="157" s="1"/>
  <c r="DB220" i="157"/>
  <c r="DC220" i="157"/>
  <c r="HF296" i="157"/>
  <c r="HG296" i="157" s="1"/>
  <c r="DB295" i="157"/>
  <c r="DC295" i="157" s="1"/>
  <c r="DB426" i="157"/>
  <c r="DC426" i="157" s="1"/>
  <c r="BR303" i="157"/>
  <c r="BS303" i="157" s="1"/>
  <c r="FV407" i="157"/>
  <c r="FW407" i="157" s="1"/>
  <c r="DB317" i="157"/>
  <c r="DC317" i="157" s="1"/>
  <c r="DB152" i="157"/>
  <c r="DC152" i="157" s="1"/>
  <c r="FT433" i="157"/>
  <c r="FU433" i="157" s="1"/>
  <c r="CZ436" i="157"/>
  <c r="DA436" i="157" s="1"/>
  <c r="FV393" i="157"/>
  <c r="FW393" i="157" s="1"/>
  <c r="AD184" i="157"/>
  <c r="AH207" i="157"/>
  <c r="AI207" i="157" s="1"/>
  <c r="BL166" i="157"/>
  <c r="BN108" i="157"/>
  <c r="BR306" i="157"/>
  <c r="BS306" i="157" s="1"/>
  <c r="DB312" i="157"/>
  <c r="DC312" i="157" s="1"/>
  <c r="DB127" i="157"/>
  <c r="DC127" i="157" s="1"/>
  <c r="FV293" i="157"/>
  <c r="FW293" i="157" s="1"/>
  <c r="CZ244" i="157"/>
  <c r="DA244" i="157" s="1"/>
  <c r="FV315" i="157"/>
  <c r="FW315" i="157" s="1"/>
  <c r="BR315" i="157"/>
  <c r="BS315" i="157" s="1"/>
  <c r="EL304" i="157"/>
  <c r="EM304" i="157" s="1"/>
  <c r="DB428" i="157"/>
  <c r="DC428" i="157" s="1"/>
  <c r="BR417" i="157"/>
  <c r="BS417" i="157" s="1"/>
  <c r="EL323" i="157"/>
  <c r="EM323" i="157" s="1"/>
  <c r="BR352" i="157"/>
  <c r="BS352" i="157" s="1"/>
  <c r="HF141" i="157"/>
  <c r="HG141" i="157" s="1"/>
  <c r="EL347" i="157"/>
  <c r="EM347" i="157" s="1"/>
  <c r="BR426" i="157"/>
  <c r="BS426" i="157" s="1"/>
  <c r="FV340" i="157"/>
  <c r="FW340" i="157" s="1"/>
  <c r="FT243" i="157"/>
  <c r="FU243" i="157" s="1"/>
  <c r="EL295" i="157"/>
  <c r="EM295" i="157" s="1"/>
  <c r="BR227" i="157"/>
  <c r="BS227" i="157" s="1"/>
  <c r="DB415" i="157"/>
  <c r="DC415" i="157" s="1"/>
  <c r="BR321" i="157"/>
  <c r="BS321" i="157" s="1"/>
  <c r="DB320" i="157"/>
  <c r="DC320" i="157" s="1"/>
  <c r="CZ230" i="157"/>
  <c r="DA230" i="157" s="1"/>
  <c r="FV408" i="157"/>
  <c r="FW408" i="157" s="1"/>
  <c r="AH144" i="157"/>
  <c r="AI144" i="157" s="1"/>
  <c r="FV154" i="157"/>
  <c r="FW154" i="157" s="1"/>
  <c r="FV239" i="157"/>
  <c r="FW239" i="157" s="1"/>
  <c r="DB144" i="157"/>
  <c r="DC144" i="157" s="1"/>
  <c r="BR344" i="157"/>
  <c r="BS344" i="157" s="1"/>
  <c r="DB248" i="157"/>
  <c r="DC248" i="157" s="1"/>
  <c r="DB157" i="157"/>
  <c r="DC157" i="157" s="1"/>
  <c r="EL153" i="157"/>
  <c r="EM153" i="157" s="1"/>
  <c r="CV336" i="157"/>
  <c r="CX336" i="157" s="1"/>
  <c r="CV390" i="157"/>
  <c r="CX390" i="157" s="1"/>
  <c r="DA390" i="157" s="1"/>
  <c r="BL403" i="157"/>
  <c r="BN403" i="157" s="1"/>
  <c r="BQ403" i="157" s="1"/>
  <c r="EF385" i="157"/>
  <c r="EH385" i="157" s="1"/>
  <c r="EK385" i="157" s="1"/>
  <c r="BL436" i="157"/>
  <c r="BN436" i="157" s="1"/>
  <c r="CV380" i="157"/>
  <c r="CX380" i="157" s="1"/>
  <c r="DA380" i="157" s="1"/>
  <c r="EF428" i="157"/>
  <c r="EH428" i="157" s="1"/>
  <c r="EK428" i="157" s="1"/>
  <c r="FP400" i="157"/>
  <c r="FR400" i="157" s="1"/>
  <c r="FU400" i="157" s="1"/>
  <c r="EF398" i="157"/>
  <c r="EH398" i="157" s="1"/>
  <c r="EK398" i="157" s="1"/>
  <c r="BL383" i="157"/>
  <c r="BN383" i="157" s="1"/>
  <c r="BQ383" i="157" s="1"/>
  <c r="EF380" i="157"/>
  <c r="EH380" i="157" s="1"/>
  <c r="EK380" i="157" s="1"/>
  <c r="FP418" i="157"/>
  <c r="FR418" i="157" s="1"/>
  <c r="FU418" i="157" s="1"/>
  <c r="EF440" i="157"/>
  <c r="EH440" i="157" s="1"/>
  <c r="EK440" i="157" s="1"/>
  <c r="FP422" i="157"/>
  <c r="FR422" i="157" s="1"/>
  <c r="FU422" i="157" s="1"/>
  <c r="EF423" i="157"/>
  <c r="EH423" i="157" s="1"/>
  <c r="HF305" i="157"/>
  <c r="HG305" i="157" s="1"/>
  <c r="BR218" i="157"/>
  <c r="BS218" i="157" s="1"/>
  <c r="EL186" i="157"/>
  <c r="EM186" i="157" s="1"/>
  <c r="HF124" i="157"/>
  <c r="HG124" i="157" s="1"/>
  <c r="AF162" i="157"/>
  <c r="AG162" i="157" s="1"/>
  <c r="FV241" i="157"/>
  <c r="FW241" i="157" s="1"/>
  <c r="HF439" i="157"/>
  <c r="HG439" i="157" s="1"/>
  <c r="FU424" i="157"/>
  <c r="FT424" i="157"/>
  <c r="HF302" i="157"/>
  <c r="HG302" i="157" s="1"/>
  <c r="AH225" i="157"/>
  <c r="AI225" i="157" s="1"/>
  <c r="FV236" i="157"/>
  <c r="FW236" i="157" s="1"/>
  <c r="BP348" i="157"/>
  <c r="BQ348" i="157" s="1"/>
  <c r="HF135" i="157"/>
  <c r="HG135" i="157" s="1"/>
  <c r="BR292" i="157"/>
  <c r="BS292" i="157" s="1"/>
  <c r="HF290" i="157"/>
  <c r="HG290" i="157" s="1"/>
  <c r="HF323" i="157"/>
  <c r="HG323" i="157" s="1"/>
  <c r="EL135" i="157"/>
  <c r="EM135" i="157" s="1"/>
  <c r="EJ244" i="157"/>
  <c r="EK244" i="157" s="1"/>
  <c r="DB346" i="157"/>
  <c r="DC346" i="157" s="1"/>
  <c r="FV346" i="157"/>
  <c r="FW346" i="157" s="1"/>
  <c r="BR156" i="157"/>
  <c r="BS156" i="157" s="1"/>
  <c r="EL224" i="157"/>
  <c r="EM224" i="157" s="1"/>
  <c r="AH295" i="157"/>
  <c r="AI295" i="157" s="1"/>
  <c r="EL234" i="157"/>
  <c r="EM234" i="157" s="1"/>
  <c r="DB318" i="157"/>
  <c r="DC318" i="157" s="1"/>
  <c r="DB155" i="157"/>
  <c r="DC155" i="157" s="1"/>
  <c r="CZ337" i="157"/>
  <c r="DA337" i="157" s="1"/>
  <c r="FV130" i="157"/>
  <c r="FW130" i="157" s="1"/>
  <c r="FV311" i="157"/>
  <c r="FW311" i="157" s="1"/>
  <c r="FV206" i="157"/>
  <c r="FW206" i="157" s="1"/>
  <c r="FV158" i="157"/>
  <c r="FW158" i="157" s="1"/>
  <c r="HF67" i="157"/>
  <c r="HG67" i="157" s="1"/>
  <c r="BS422" i="157"/>
  <c r="BR422" i="157"/>
  <c r="DB190" i="157"/>
  <c r="DC190" i="157" s="1"/>
  <c r="BR103" i="157"/>
  <c r="BS103" i="157" s="1"/>
  <c r="BS155" i="157"/>
  <c r="BR155" i="157"/>
  <c r="EL303" i="157"/>
  <c r="EM303" i="157" s="1"/>
  <c r="BR125" i="157"/>
  <c r="BS125" i="157" s="1"/>
  <c r="FT146" i="157"/>
  <c r="FU146" i="157" s="1"/>
  <c r="DB292" i="157"/>
  <c r="DC292" i="157" s="1"/>
  <c r="DB314" i="157"/>
  <c r="DC314" i="157" s="1"/>
  <c r="EL328" i="157"/>
  <c r="EM328" i="157" s="1"/>
  <c r="DB404" i="157"/>
  <c r="DC404" i="157" s="1"/>
  <c r="FV143" i="157"/>
  <c r="FW143" i="157" s="1"/>
  <c r="BR409" i="157"/>
  <c r="BS409" i="157" s="1"/>
  <c r="CZ231" i="157"/>
  <c r="FV294" i="157"/>
  <c r="FW294" i="157" s="1"/>
  <c r="DB125" i="157"/>
  <c r="DC125" i="157" s="1"/>
  <c r="EL341" i="157"/>
  <c r="EM341" i="157" s="1"/>
  <c r="DB394" i="157"/>
  <c r="DC394" i="157" s="1"/>
  <c r="BR294" i="157"/>
  <c r="BS294" i="157" s="1"/>
  <c r="AH306" i="157"/>
  <c r="AI306" i="157" s="1"/>
  <c r="HF140" i="157"/>
  <c r="HG140" i="157" s="1"/>
  <c r="EL294" i="157"/>
  <c r="EM294" i="157" s="1"/>
  <c r="DB401" i="157"/>
  <c r="DC401" i="157" s="1"/>
  <c r="CZ437" i="157"/>
  <c r="DA437" i="157" s="1"/>
  <c r="DB130" i="157"/>
  <c r="DC130" i="157" s="1"/>
  <c r="FV295" i="157"/>
  <c r="FW295" i="157" s="1"/>
  <c r="FV313" i="157"/>
  <c r="FW313" i="157" s="1"/>
  <c r="DB439" i="157"/>
  <c r="DC439" i="157" s="1"/>
  <c r="AH151" i="157"/>
  <c r="AI151" i="157" s="1"/>
  <c r="EL417" i="157"/>
  <c r="EM417" i="157" s="1"/>
  <c r="FV414" i="157"/>
  <c r="FW414" i="157" s="1"/>
  <c r="FV244" i="157"/>
  <c r="FW244" i="157" s="1"/>
  <c r="DB239" i="157"/>
  <c r="DC239" i="157" s="1"/>
  <c r="DB232" i="157"/>
  <c r="DC232" i="157" s="1"/>
  <c r="EL418" i="157"/>
  <c r="EM418" i="157" s="1"/>
  <c r="EL162" i="157"/>
  <c r="EM162" i="157" s="1"/>
  <c r="EL145" i="157"/>
  <c r="EM145" i="157" s="1"/>
  <c r="BL412" i="157"/>
  <c r="BN412" i="157" s="1"/>
  <c r="BQ412" i="157" s="1"/>
  <c r="EF414" i="157"/>
  <c r="EH414" i="157" s="1"/>
  <c r="EK414" i="157" s="1"/>
  <c r="AB394" i="157"/>
  <c r="AD394" i="157" s="1"/>
  <c r="AG394" i="157" s="1"/>
  <c r="BR207" i="157"/>
  <c r="BS207" i="157" s="1"/>
  <c r="BR217" i="157"/>
  <c r="BS217" i="157" s="1"/>
  <c r="CZ154" i="157"/>
  <c r="DA154" i="157" s="1"/>
  <c r="BR151" i="157"/>
  <c r="BS151" i="157" s="1"/>
  <c r="FV152" i="157"/>
  <c r="FW152" i="157" s="1"/>
  <c r="FV216" i="157"/>
  <c r="FW216" i="157" s="1"/>
  <c r="HF351" i="157"/>
  <c r="HG351" i="157" s="1"/>
  <c r="EL127" i="157"/>
  <c r="EM127" i="157" s="1"/>
  <c r="HF314" i="157"/>
  <c r="HG314" i="157" s="1"/>
  <c r="HF213" i="157"/>
  <c r="HG213" i="157" s="1"/>
  <c r="DB117" i="157"/>
  <c r="DC117" i="157" s="1"/>
  <c r="BR236" i="157"/>
  <c r="BS236" i="157" s="1"/>
  <c r="BR225" i="157"/>
  <c r="BS225" i="157" s="1"/>
  <c r="EL241" i="157"/>
  <c r="EM241" i="157" s="1"/>
  <c r="EF251" i="157"/>
  <c r="EH194" i="157"/>
  <c r="BS234" i="157"/>
  <c r="BR234" i="157"/>
  <c r="EM151" i="157"/>
  <c r="EL151" i="157"/>
  <c r="AG348" i="157"/>
  <c r="AF348" i="157"/>
  <c r="HF76" i="157"/>
  <c r="HG76" i="157" s="1"/>
  <c r="FV138" i="157"/>
  <c r="FW138" i="157" s="1"/>
  <c r="FV109" i="157"/>
  <c r="FW109" i="157" s="1"/>
  <c r="DB100" i="157"/>
  <c r="DC100" i="157" s="1"/>
  <c r="HF212" i="157"/>
  <c r="HG212" i="157" s="1"/>
  <c r="DB159" i="157"/>
  <c r="DC159" i="157" s="1"/>
  <c r="HF329" i="157"/>
  <c r="HG329" i="157" s="1"/>
  <c r="EL191" i="157"/>
  <c r="EM191" i="157" s="1"/>
  <c r="EL187" i="157"/>
  <c r="EM187" i="157" s="1"/>
  <c r="HF322" i="157"/>
  <c r="HG322" i="157" s="1"/>
  <c r="BR131" i="157"/>
  <c r="BS131" i="157" s="1"/>
  <c r="FV343" i="157"/>
  <c r="FW343" i="157" s="1"/>
  <c r="EJ350" i="157"/>
  <c r="EK350" i="157" s="1"/>
  <c r="BR215" i="157"/>
  <c r="BS215" i="157" s="1"/>
  <c r="CZ162" i="157"/>
  <c r="DA162" i="157" s="1"/>
  <c r="FV131" i="157"/>
  <c r="FW131" i="157" s="1"/>
  <c r="DB150" i="157"/>
  <c r="DC150" i="157" s="1"/>
  <c r="EL235" i="157"/>
  <c r="EM235" i="157" s="1"/>
  <c r="EL379" i="157"/>
  <c r="EM379" i="157" s="1"/>
  <c r="HF316" i="157"/>
  <c r="HG316" i="157" s="1"/>
  <c r="FT231" i="157"/>
  <c r="EL215" i="157"/>
  <c r="EM215" i="157" s="1"/>
  <c r="AH380" i="157"/>
  <c r="AI380" i="157" s="1"/>
  <c r="FV354" i="157"/>
  <c r="FW354" i="157" s="1"/>
  <c r="HF60" i="157"/>
  <c r="HG60" i="157" s="1"/>
  <c r="EL405" i="157"/>
  <c r="EM405" i="157" s="1"/>
  <c r="DB213" i="157"/>
  <c r="DC213" i="157" s="1"/>
  <c r="EL156" i="157"/>
  <c r="EM156" i="157" s="1"/>
  <c r="EL297" i="157"/>
  <c r="EM297" i="157" s="1"/>
  <c r="BR302" i="157"/>
  <c r="BS302" i="157" s="1"/>
  <c r="DB218" i="157"/>
  <c r="DC218" i="157" s="1"/>
  <c r="BR249" i="157"/>
  <c r="BS249" i="157" s="1"/>
  <c r="BR301" i="157"/>
  <c r="BS301" i="157" s="1"/>
  <c r="HF304" i="157"/>
  <c r="HG304" i="157" s="1"/>
  <c r="BP350" i="157"/>
  <c r="BQ350" i="157" s="1"/>
  <c r="HF226" i="157"/>
  <c r="HG226" i="157" s="1"/>
  <c r="FV328" i="157"/>
  <c r="FW328" i="157" s="1"/>
  <c r="EL318" i="157"/>
  <c r="EM318" i="157" s="1"/>
  <c r="AH99" i="157"/>
  <c r="AI99" i="157" s="1"/>
  <c r="FV120" i="157"/>
  <c r="FW120" i="157" s="1"/>
  <c r="HF313" i="157"/>
  <c r="HG313" i="157" s="1"/>
  <c r="BR406" i="157"/>
  <c r="BS406" i="157" s="1"/>
  <c r="EJ157" i="157"/>
  <c r="EK157" i="157" s="1"/>
  <c r="DB319" i="157"/>
  <c r="DC319" i="157" s="1"/>
  <c r="DB209" i="157"/>
  <c r="DC209" i="157" s="1"/>
  <c r="BR393" i="157"/>
  <c r="BS393" i="157" s="1"/>
  <c r="AA357" i="157"/>
  <c r="FT436" i="157"/>
  <c r="FU436" i="157" s="1"/>
  <c r="EL189" i="157"/>
  <c r="EM189" i="157" s="1"/>
  <c r="EL211" i="157"/>
  <c r="EM211" i="157" s="1"/>
  <c r="BR293" i="157"/>
  <c r="BS293" i="157" s="1"/>
  <c r="AH415" i="157"/>
  <c r="AI415" i="157" s="1"/>
  <c r="FV339" i="157"/>
  <c r="FW339" i="157" s="1"/>
  <c r="EL315" i="157"/>
  <c r="EM315" i="157" s="1"/>
  <c r="DB316" i="157"/>
  <c r="DC316" i="157" s="1"/>
  <c r="FV430" i="157"/>
  <c r="FW430" i="157" s="1"/>
  <c r="FV163" i="157"/>
  <c r="FW163" i="157" s="1"/>
  <c r="EL435" i="157"/>
  <c r="EM435" i="157" s="1"/>
  <c r="BR434" i="157"/>
  <c r="BS434" i="157" s="1"/>
  <c r="EL409" i="157"/>
  <c r="EM409" i="157" s="1"/>
  <c r="EL158" i="157"/>
  <c r="EM158" i="157" s="1"/>
  <c r="EL232" i="157"/>
  <c r="EM232" i="157" s="1"/>
  <c r="FV240" i="157"/>
  <c r="FW240" i="157" s="1"/>
  <c r="FV144" i="157"/>
  <c r="FW144" i="157" s="1"/>
  <c r="DB353" i="157"/>
  <c r="DC353" i="157" s="1"/>
  <c r="CV334" i="157"/>
  <c r="CX334" i="157" s="1"/>
  <c r="DA334" i="157" s="1"/>
  <c r="CV403" i="157"/>
  <c r="CX403" i="157" s="1"/>
  <c r="DA403" i="157" s="1"/>
  <c r="CV402" i="157"/>
  <c r="CX402" i="157" s="1"/>
  <c r="DA402" i="157" s="1"/>
  <c r="FP437" i="157"/>
  <c r="FR437" i="157" s="1"/>
  <c r="CV399" i="157"/>
  <c r="CX399" i="157" s="1"/>
  <c r="DA399" i="157" s="1"/>
  <c r="EF408" i="157"/>
  <c r="EH408" i="157" s="1"/>
  <c r="EK408" i="157" s="1"/>
  <c r="FP428" i="157"/>
  <c r="FR428" i="157" s="1"/>
  <c r="FU428" i="157" s="1"/>
  <c r="CV410" i="157"/>
  <c r="CX410" i="157" s="1"/>
  <c r="DA410" i="157" s="1"/>
  <c r="EF432" i="157"/>
  <c r="EH432" i="157" s="1"/>
  <c r="FP417" i="157"/>
  <c r="FR417" i="157" s="1"/>
  <c r="FU417" i="157" s="1"/>
  <c r="BL415" i="157"/>
  <c r="BN415" i="157" s="1"/>
  <c r="BQ415" i="157" s="1"/>
  <c r="GY414" i="157"/>
  <c r="FP419" i="157"/>
  <c r="FR419" i="157" s="1"/>
  <c r="FU419" i="157" s="1"/>
  <c r="DB222" i="157"/>
  <c r="DC222" i="157" s="1"/>
  <c r="EJ243" i="157"/>
  <c r="EK243" i="157"/>
  <c r="FV160" i="157"/>
  <c r="FW160" i="157" s="1"/>
  <c r="BR150" i="157"/>
  <c r="BS150" i="157" s="1"/>
  <c r="DB189" i="157"/>
  <c r="DC189" i="157" s="1"/>
  <c r="HF320" i="157"/>
  <c r="HG320" i="157" s="1"/>
  <c r="FV237" i="157"/>
  <c r="FW237" i="157" s="1"/>
  <c r="HF227" i="157"/>
  <c r="HG227" i="157" s="1"/>
  <c r="HF137" i="157"/>
  <c r="HG137" i="157" s="1"/>
  <c r="BR191" i="157"/>
  <c r="BS191" i="157" s="1"/>
  <c r="EL402" i="157"/>
  <c r="EM402" i="157" s="1"/>
  <c r="BP154" i="157"/>
  <c r="BQ154" i="157" s="1"/>
  <c r="BN184" i="157"/>
  <c r="HF303" i="157"/>
  <c r="HG303" i="157" s="1"/>
  <c r="EL296" i="157"/>
  <c r="EM296" i="157" s="1"/>
  <c r="DB342" i="157"/>
  <c r="DC342" i="157" s="1"/>
  <c r="EJ348" i="157"/>
  <c r="EK348" i="157" s="1"/>
  <c r="DB339" i="157"/>
  <c r="DC339" i="157" s="1"/>
  <c r="FT344" i="157"/>
  <c r="FU344" i="157" s="1"/>
  <c r="BR208" i="157"/>
  <c r="BS208" i="157" s="1"/>
  <c r="EL161" i="157"/>
  <c r="EM161" i="157" s="1"/>
  <c r="FV389" i="157"/>
  <c r="FW389" i="157" s="1"/>
  <c r="BP231" i="157"/>
  <c r="CZ145" i="157"/>
  <c r="DA145" i="157" s="1"/>
  <c r="HF133" i="157"/>
  <c r="HG133" i="157" s="1"/>
  <c r="EL159" i="157"/>
  <c r="EM159" i="157" s="1"/>
  <c r="EL396" i="157"/>
  <c r="EM396" i="157" s="1"/>
  <c r="EL442" i="157"/>
  <c r="EM442" i="157" s="1"/>
  <c r="EL419" i="157"/>
  <c r="EM419" i="157" s="1"/>
  <c r="FV191" i="157"/>
  <c r="FW191" i="157" s="1"/>
  <c r="FT248" i="157"/>
  <c r="FU248" i="157" s="1"/>
  <c r="BR296" i="157"/>
  <c r="BS296" i="157" s="1"/>
  <c r="DB214" i="157"/>
  <c r="DC214" i="157" s="1"/>
  <c r="DB246" i="157"/>
  <c r="DC246" i="157" s="1"/>
  <c r="DB129" i="157"/>
  <c r="DC129" i="157" s="1"/>
  <c r="DB328" i="157"/>
  <c r="DC328" i="157" s="1"/>
  <c r="BP353" i="157"/>
  <c r="BQ353" i="157" s="1"/>
  <c r="BR134" i="157"/>
  <c r="BS134" i="157" s="1"/>
  <c r="DB310" i="157"/>
  <c r="DC310" i="157" s="1"/>
  <c r="BR203" i="157"/>
  <c r="BS203" i="157" s="1"/>
  <c r="BP244" i="157"/>
  <c r="BQ244" i="157" s="1"/>
  <c r="HF111" i="157"/>
  <c r="HG111" i="157" s="1"/>
  <c r="FV380" i="157"/>
  <c r="FW380" i="157" s="1"/>
  <c r="BR117" i="157"/>
  <c r="BS117" i="157" s="1"/>
  <c r="DB417" i="157"/>
  <c r="DC417" i="157" s="1"/>
  <c r="HF340" i="157"/>
  <c r="HG340" i="157" s="1"/>
  <c r="BR106" i="157"/>
  <c r="BS106" i="157" s="1"/>
  <c r="BR346" i="157"/>
  <c r="BS346" i="157" s="1"/>
  <c r="DB163" i="157"/>
  <c r="DC163" i="157" s="1"/>
  <c r="DB147" i="157"/>
  <c r="DC147" i="157" s="1"/>
  <c r="FV341" i="157"/>
  <c r="FW341" i="157" s="1"/>
  <c r="DB148" i="157"/>
  <c r="DC148" i="157" s="1"/>
  <c r="HF300" i="157"/>
  <c r="HG300" i="157" s="1"/>
  <c r="AF231" i="157"/>
  <c r="AG231" i="157" s="1"/>
  <c r="EJ337" i="157"/>
  <c r="EK337" i="157" s="1"/>
  <c r="FV249" i="157"/>
  <c r="FW249" i="157" s="1"/>
  <c r="FT153" i="157"/>
  <c r="FU153" i="157" s="1"/>
  <c r="BR329" i="157"/>
  <c r="BS329" i="157" s="1"/>
  <c r="FV327" i="157"/>
  <c r="FW327" i="157" s="1"/>
  <c r="FW410" i="157"/>
  <c r="FV410" i="157"/>
  <c r="FT345" i="157"/>
  <c r="FU345" i="157" s="1"/>
  <c r="FV211" i="157"/>
  <c r="FW211" i="157" s="1"/>
  <c r="BS416" i="157"/>
  <c r="BR416" i="157"/>
  <c r="BR414" i="157"/>
  <c r="BS414" i="157" s="1"/>
  <c r="FV353" i="157"/>
  <c r="FW353" i="157" s="1"/>
  <c r="BL336" i="157"/>
  <c r="BN336" i="157" s="1"/>
  <c r="FP331" i="157"/>
  <c r="FR331" i="157" s="1"/>
  <c r="FU331" i="157" s="1"/>
  <c r="EF441" i="157"/>
  <c r="EH441" i="157" s="1"/>
  <c r="AH130" i="157"/>
  <c r="AI130" i="157" s="1"/>
  <c r="DB124" i="157"/>
  <c r="DC124" i="157" s="1"/>
  <c r="HF327" i="157"/>
  <c r="HG327" i="157" s="1"/>
  <c r="EM125" i="157"/>
  <c r="EL125" i="157"/>
  <c r="DB216" i="157"/>
  <c r="DC216" i="157" s="1"/>
  <c r="FV159" i="157"/>
  <c r="FW159" i="157" s="1"/>
  <c r="AG80" i="157"/>
  <c r="AG87" i="157" s="1"/>
  <c r="AG88" i="157" s="1"/>
  <c r="AH22" i="157"/>
  <c r="AH80" i="157" s="1"/>
  <c r="AH210" i="157"/>
  <c r="AI210" i="157" s="1"/>
  <c r="AH101" i="157"/>
  <c r="AI101" i="157" s="1"/>
  <c r="DB201" i="157"/>
  <c r="DC201" i="157" s="1"/>
  <c r="FV187" i="157"/>
  <c r="FW187" i="157" s="1"/>
  <c r="AH340" i="157"/>
  <c r="AI340" i="157" s="1"/>
  <c r="BR105" i="157"/>
  <c r="BS105" i="157"/>
  <c r="FT232" i="157"/>
  <c r="FU232" i="157" s="1"/>
  <c r="DB195" i="157"/>
  <c r="DC195" i="157" s="1"/>
  <c r="AH195" i="157"/>
  <c r="AI195" i="157" s="1"/>
  <c r="AH314" i="157"/>
  <c r="AI314" i="157" s="1"/>
  <c r="AH106" i="157"/>
  <c r="AI106" i="157" s="1"/>
  <c r="AH224" i="157"/>
  <c r="AI224" i="157" s="1"/>
  <c r="AF157" i="157"/>
  <c r="AG157" i="157" s="1"/>
  <c r="AH320" i="157"/>
  <c r="AI320" i="157" s="1"/>
  <c r="EL100" i="157"/>
  <c r="EM100" i="157" s="1"/>
  <c r="FV208" i="157"/>
  <c r="FW208" i="157" s="1"/>
  <c r="FV58" i="157"/>
  <c r="FW58" i="157" s="1"/>
  <c r="BR188" i="157"/>
  <c r="BS188" i="157" s="1"/>
  <c r="FV188" i="157"/>
  <c r="FW188" i="157" s="1"/>
  <c r="AH330" i="157"/>
  <c r="AI330" i="157" s="1"/>
  <c r="AF345" i="157"/>
  <c r="AG345" i="157" s="1"/>
  <c r="FV201" i="157"/>
  <c r="FW201" i="157" s="1"/>
  <c r="EJ425" i="157"/>
  <c r="EK425" i="157" s="1"/>
  <c r="DB431" i="157"/>
  <c r="DC431" i="157" s="1"/>
  <c r="DB103" i="157"/>
  <c r="DC103" i="157" s="1"/>
  <c r="BR147" i="157"/>
  <c r="BS147" i="157" s="1"/>
  <c r="EH108" i="157"/>
  <c r="AH149" i="157"/>
  <c r="AI149" i="157" s="1"/>
  <c r="AH160" i="157"/>
  <c r="AI160" i="157" s="1"/>
  <c r="AH233" i="157"/>
  <c r="AI233" i="157" s="1"/>
  <c r="CV166" i="157"/>
  <c r="CX108" i="157"/>
  <c r="AH186" i="157"/>
  <c r="AI186" i="157" s="1"/>
  <c r="AH236" i="157"/>
  <c r="AI236" i="157" s="1"/>
  <c r="EL152" i="157"/>
  <c r="EM152" i="157" s="1"/>
  <c r="BR410" i="157"/>
  <c r="BS410" i="157" s="1"/>
  <c r="FV382" i="157"/>
  <c r="FW382" i="157" s="1"/>
  <c r="AA164" i="157"/>
  <c r="GY98" i="157"/>
  <c r="EL196" i="157"/>
  <c r="EM196" i="157" s="1"/>
  <c r="FV115" i="157"/>
  <c r="FW115" i="157" s="1"/>
  <c r="EL404" i="157"/>
  <c r="EM404" i="157" s="1"/>
  <c r="DB132" i="157"/>
  <c r="DC132" i="157" s="1"/>
  <c r="EL126" i="157"/>
  <c r="EM126" i="157" s="1"/>
  <c r="EL207" i="157"/>
  <c r="EM207" i="157" s="1"/>
  <c r="AF350" i="157"/>
  <c r="AG350" i="157" s="1"/>
  <c r="ET445" i="157"/>
  <c r="FL387" i="157"/>
  <c r="FL445" i="157" s="1"/>
  <c r="FH387" i="157"/>
  <c r="FH445" i="157" s="1"/>
  <c r="FD387" i="157"/>
  <c r="FD445" i="157" s="1"/>
  <c r="EZ387" i="157"/>
  <c r="EZ445" i="157" s="1"/>
  <c r="EV387" i="157"/>
  <c r="EV445" i="157" s="1"/>
  <c r="FN387" i="157"/>
  <c r="FN445" i="157" s="1"/>
  <c r="FJ387" i="157"/>
  <c r="FJ445" i="157" s="1"/>
  <c r="FF387" i="157"/>
  <c r="FF445" i="157" s="1"/>
  <c r="FB387" i="157"/>
  <c r="FB445" i="157" s="1"/>
  <c r="EX387" i="157"/>
  <c r="EX445" i="157" s="1"/>
  <c r="GR253" i="157"/>
  <c r="GR250" i="157"/>
  <c r="GN289" i="157"/>
  <c r="GP289" i="157"/>
  <c r="HD59" i="157"/>
  <c r="HE59" i="157" s="1"/>
  <c r="AF78" i="157"/>
  <c r="AH67" i="157"/>
  <c r="AI67" i="157" s="1"/>
  <c r="AH102" i="157"/>
  <c r="AI102" i="157" s="1"/>
  <c r="AH223" i="157"/>
  <c r="AI223" i="157" s="1"/>
  <c r="AH131" i="157"/>
  <c r="AI131" i="157" s="1"/>
  <c r="AH209" i="157"/>
  <c r="AI209" i="157" s="1"/>
  <c r="AH136" i="157"/>
  <c r="AI136" i="157" s="1"/>
  <c r="HF101" i="157"/>
  <c r="HG101" i="157" s="1"/>
  <c r="AH384" i="157"/>
  <c r="AI384" i="157" s="1"/>
  <c r="EL190" i="157"/>
  <c r="EM190" i="157" s="1"/>
  <c r="HF325" i="157"/>
  <c r="HG325" i="157" s="1"/>
  <c r="BR115" i="157"/>
  <c r="BS115" i="157" s="1"/>
  <c r="FV192" i="157"/>
  <c r="FW192" i="157" s="1"/>
  <c r="EL226" i="157"/>
  <c r="EM226" i="157" s="1"/>
  <c r="FT230" i="157"/>
  <c r="DB429" i="157"/>
  <c r="DC429" i="157" s="1"/>
  <c r="DB131" i="157"/>
  <c r="DC131" i="157" s="1"/>
  <c r="FV427" i="157"/>
  <c r="FW427" i="157" s="1"/>
  <c r="AH73" i="157"/>
  <c r="AI73" i="157" s="1"/>
  <c r="GV253" i="157"/>
  <c r="GV250" i="157"/>
  <c r="AH215" i="157"/>
  <c r="AI215" i="157" s="1"/>
  <c r="GD335" i="157"/>
  <c r="Z335" i="157"/>
  <c r="GX335" i="157" s="1"/>
  <c r="V335" i="157"/>
  <c r="GT335" i="157" s="1"/>
  <c r="R335" i="157"/>
  <c r="GP335" i="157" s="1"/>
  <c r="N335" i="157"/>
  <c r="GL335" i="157" s="1"/>
  <c r="J335" i="157"/>
  <c r="GH335" i="157" s="1"/>
  <c r="X335" i="157"/>
  <c r="GV335" i="157" s="1"/>
  <c r="T335" i="157"/>
  <c r="GR335" i="157" s="1"/>
  <c r="P335" i="157"/>
  <c r="GN335" i="157" s="1"/>
  <c r="L335" i="157"/>
  <c r="GJ335" i="157" s="1"/>
  <c r="H335" i="157"/>
  <c r="GF335" i="157" s="1"/>
  <c r="P357" i="157"/>
  <c r="GN299" i="157"/>
  <c r="GN357" i="157" s="1"/>
  <c r="H357" i="157"/>
  <c r="GF299" i="157"/>
  <c r="GF357" i="157" s="1"/>
  <c r="N357" i="157"/>
  <c r="GL299" i="157"/>
  <c r="GL357" i="157" s="1"/>
  <c r="DB302" i="157"/>
  <c r="DC302" i="157" s="1"/>
  <c r="BR297" i="157"/>
  <c r="BS297" i="157" s="1"/>
  <c r="EE253" i="157"/>
  <c r="EE250" i="157"/>
  <c r="FO269" i="157"/>
  <c r="FO251" i="157"/>
  <c r="FO252" i="157" s="1"/>
  <c r="AH189" i="157"/>
  <c r="AI189" i="157" s="1"/>
  <c r="EL339" i="157"/>
  <c r="EM339" i="157" s="1"/>
  <c r="BR323" i="157"/>
  <c r="BS323" i="157" s="1"/>
  <c r="EL329" i="157"/>
  <c r="EM329" i="157" s="1"/>
  <c r="BR391" i="157"/>
  <c r="BS391" i="157" s="1"/>
  <c r="DB321" i="157"/>
  <c r="DC321" i="157" s="1"/>
  <c r="BR343" i="157"/>
  <c r="BS343" i="157" s="1"/>
  <c r="FV322" i="157"/>
  <c r="FW322" i="157" s="1"/>
  <c r="BP345" i="157"/>
  <c r="BQ345" i="157" s="1"/>
  <c r="GP250" i="157"/>
  <c r="GP253" i="157"/>
  <c r="EH78" i="157"/>
  <c r="EK12" i="157"/>
  <c r="DB322" i="157"/>
  <c r="DC322" i="157" s="1"/>
  <c r="DB354" i="157"/>
  <c r="DC354" i="157" s="1"/>
  <c r="BQ349" i="157"/>
  <c r="BP349" i="157"/>
  <c r="EL352" i="157"/>
  <c r="EM352" i="157" s="1"/>
  <c r="FT350" i="157"/>
  <c r="FU350" i="157" s="1"/>
  <c r="DC407" i="157"/>
  <c r="DB407" i="157"/>
  <c r="EL439" i="157"/>
  <c r="EM439" i="157" s="1"/>
  <c r="BR430" i="157"/>
  <c r="BS430" i="157" s="1"/>
  <c r="BR300" i="157"/>
  <c r="BS300" i="157" s="1"/>
  <c r="BR324" i="157"/>
  <c r="BS324" i="157" s="1"/>
  <c r="EL390" i="157"/>
  <c r="EM390" i="157" s="1"/>
  <c r="EJ437" i="157"/>
  <c r="EK437" i="157" s="1"/>
  <c r="DB381" i="157"/>
  <c r="DC381" i="157" s="1"/>
  <c r="BR435" i="157"/>
  <c r="BS435" i="157" s="1"/>
  <c r="BL213" i="157"/>
  <c r="BN213" i="157" s="1"/>
  <c r="BQ213" i="157" s="1"/>
  <c r="GZ149" i="157"/>
  <c r="HB149" i="157" s="1"/>
  <c r="HE149" i="157" s="1"/>
  <c r="GZ233" i="157"/>
  <c r="HB233" i="157" s="1"/>
  <c r="HE233" i="157" s="1"/>
  <c r="HD78" i="157"/>
  <c r="GF384" i="157"/>
  <c r="GF413" i="157"/>
  <c r="BK164" i="157"/>
  <c r="GN412" i="157"/>
  <c r="EE283" i="157"/>
  <c r="EK283" i="157" s="1"/>
  <c r="CV188" i="157"/>
  <c r="CX188" i="157" s="1"/>
  <c r="DA188" i="157" s="1"/>
  <c r="GJ441" i="157"/>
  <c r="FO425" i="157"/>
  <c r="FO459" i="157" s="1"/>
  <c r="FU459" i="157" s="1"/>
  <c r="GP332" i="157"/>
  <c r="GJ332" i="157"/>
  <c r="AA391" i="157"/>
  <c r="GT391" i="157"/>
  <c r="GN391" i="157"/>
  <c r="EE400" i="157"/>
  <c r="EF400" i="157" s="1"/>
  <c r="EH400" i="157" s="1"/>
  <c r="EK400" i="157" s="1"/>
  <c r="BK385" i="157"/>
  <c r="GY385" i="157" s="1"/>
  <c r="GZ385" i="157" s="1"/>
  <c r="HB385" i="157" s="1"/>
  <c r="HE385" i="157" s="1"/>
  <c r="BK402" i="157"/>
  <c r="BL402" i="157" s="1"/>
  <c r="BN402" i="157" s="1"/>
  <c r="BQ402" i="157" s="1"/>
  <c r="BK428" i="157"/>
  <c r="GY428" i="157" s="1"/>
  <c r="GZ428" i="157" s="1"/>
  <c r="HB428" i="157" s="1"/>
  <c r="HE428" i="157" s="1"/>
  <c r="EE331" i="157"/>
  <c r="EF331" i="157" s="1"/>
  <c r="EH331" i="157" s="1"/>
  <c r="EK331" i="157" s="1"/>
  <c r="GX419" i="157"/>
  <c r="GR419" i="157"/>
  <c r="AA419" i="157"/>
  <c r="AA392" i="157"/>
  <c r="GZ132" i="157"/>
  <c r="HB132" i="157" s="1"/>
  <c r="HE132" i="157" s="1"/>
  <c r="GZ163" i="157"/>
  <c r="HB163" i="157" s="1"/>
  <c r="HE163" i="157" s="1"/>
  <c r="GZ200" i="157"/>
  <c r="HB200" i="157" s="1"/>
  <c r="HE200" i="157" s="1"/>
  <c r="CH254" i="157"/>
  <c r="CV379" i="157"/>
  <c r="CX379" i="157" s="1"/>
  <c r="DA379" i="157" s="1"/>
  <c r="GZ112" i="157"/>
  <c r="HB112" i="157" s="1"/>
  <c r="HE112" i="157" s="1"/>
  <c r="GT381" i="157"/>
  <c r="AZ254" i="157"/>
  <c r="DV254" i="157"/>
  <c r="AA336" i="157"/>
  <c r="GT336" i="157"/>
  <c r="GN336" i="157"/>
  <c r="GR334" i="157"/>
  <c r="AA334" i="157"/>
  <c r="GT334" i="157"/>
  <c r="EE335" i="157"/>
  <c r="EF335" i="157" s="1"/>
  <c r="EH335" i="157" s="1"/>
  <c r="GR436" i="157"/>
  <c r="AA436" i="157"/>
  <c r="GY436" i="157" s="1"/>
  <c r="GT436" i="157"/>
  <c r="GZ216" i="157"/>
  <c r="HB216" i="157" s="1"/>
  <c r="HE216" i="157" s="1"/>
  <c r="GP403" i="157"/>
  <c r="GV403" i="157"/>
  <c r="GR403" i="157"/>
  <c r="CV424" i="157"/>
  <c r="CX424" i="157" s="1"/>
  <c r="FO429" i="157"/>
  <c r="FP429" i="157" s="1"/>
  <c r="FR429" i="157" s="1"/>
  <c r="FU429" i="157" s="1"/>
  <c r="FP435" i="157"/>
  <c r="FR435" i="157" s="1"/>
  <c r="FU435" i="157" s="1"/>
  <c r="GZ195" i="157"/>
  <c r="HB195" i="157" s="1"/>
  <c r="HE195" i="157" s="1"/>
  <c r="GZ106" i="157"/>
  <c r="HB106" i="157" s="1"/>
  <c r="HE106" i="157" s="1"/>
  <c r="GZ243" i="157"/>
  <c r="HB243" i="157" s="1"/>
  <c r="GY241" i="157"/>
  <c r="GZ241" i="157" s="1"/>
  <c r="HB241" i="157" s="1"/>
  <c r="HE241" i="157" s="1"/>
  <c r="EF109" i="157"/>
  <c r="EH109" i="157" s="1"/>
  <c r="EK109" i="157" s="1"/>
  <c r="GY190" i="157"/>
  <c r="GY440" i="157"/>
  <c r="GZ440" i="157" s="1"/>
  <c r="HB440" i="157" s="1"/>
  <c r="HE440" i="157" s="1"/>
  <c r="CU164" i="157"/>
  <c r="EF209" i="157"/>
  <c r="EH209" i="157" s="1"/>
  <c r="EK209" i="157" s="1"/>
  <c r="EF138" i="157"/>
  <c r="EH138" i="157" s="1"/>
  <c r="EK138" i="157" s="1"/>
  <c r="GY236" i="157"/>
  <c r="GY221" i="157"/>
  <c r="GR408" i="157"/>
  <c r="FO388" i="157"/>
  <c r="FP388" i="157" s="1"/>
  <c r="FR388" i="157" s="1"/>
  <c r="FU388" i="157" s="1"/>
  <c r="FO390" i="157"/>
  <c r="FP390" i="157" s="1"/>
  <c r="FR390" i="157" s="1"/>
  <c r="FU390" i="157" s="1"/>
  <c r="GX416" i="157"/>
  <c r="AA416" i="157"/>
  <c r="GY416" i="157" s="1"/>
  <c r="AB410" i="157"/>
  <c r="AD410" i="157" s="1"/>
  <c r="AG410" i="157" s="1"/>
  <c r="GL399" i="157"/>
  <c r="GZ158" i="157"/>
  <c r="HB158" i="157" s="1"/>
  <c r="DN355" i="157"/>
  <c r="ED355" i="157"/>
  <c r="DX355" i="157"/>
  <c r="EE332" i="157"/>
  <c r="EF332" i="157" s="1"/>
  <c r="EH332" i="157" s="1"/>
  <c r="EK332" i="157" s="1"/>
  <c r="GZ198" i="157"/>
  <c r="HB198" i="157" s="1"/>
  <c r="HE198" i="157" s="1"/>
  <c r="GN402" i="157"/>
  <c r="GJ402" i="157"/>
  <c r="GH402" i="157"/>
  <c r="AA388" i="157"/>
  <c r="GY388" i="157" s="1"/>
  <c r="GT388" i="157"/>
  <c r="GN388" i="157"/>
  <c r="CU419" i="157"/>
  <c r="CV419" i="157" s="1"/>
  <c r="CX419" i="157" s="1"/>
  <c r="DA419" i="157" s="1"/>
  <c r="CU299" i="157"/>
  <c r="CU357" i="157" s="1"/>
  <c r="GZ192" i="157"/>
  <c r="HB192" i="157" s="1"/>
  <c r="HE192" i="157" s="1"/>
  <c r="CN355" i="157"/>
  <c r="CD355" i="157"/>
  <c r="CT355" i="157"/>
  <c r="FN254" i="157"/>
  <c r="FD254" i="157"/>
  <c r="AB152" i="157"/>
  <c r="AD152" i="157" s="1"/>
  <c r="AG152" i="157" s="1"/>
  <c r="GJ378" i="157"/>
  <c r="GR378" i="157"/>
  <c r="EE383" i="157"/>
  <c r="EF383" i="157" s="1"/>
  <c r="EH383" i="157" s="1"/>
  <c r="EK383" i="157" s="1"/>
  <c r="AA409" i="157"/>
  <c r="GY293" i="157"/>
  <c r="GZ293" i="157" s="1"/>
  <c r="HB293" i="157" s="1"/>
  <c r="HE293" i="157" s="1"/>
  <c r="GY311" i="157"/>
  <c r="GZ311" i="157" s="1"/>
  <c r="HB311" i="157" s="1"/>
  <c r="HE311" i="157" s="1"/>
  <c r="GY235" i="157"/>
  <c r="GZ235" i="157" s="1"/>
  <c r="HB235" i="157" s="1"/>
  <c r="HE235" i="157" s="1"/>
  <c r="GJ434" i="157"/>
  <c r="GY150" i="157"/>
  <c r="BL201" i="157"/>
  <c r="BN201" i="157" s="1"/>
  <c r="BQ201" i="157" s="1"/>
  <c r="FP247" i="157"/>
  <c r="FR247" i="157" s="1"/>
  <c r="FU247" i="157" s="1"/>
  <c r="GY346" i="157"/>
  <c r="GZ346" i="157" s="1"/>
  <c r="HB346" i="157" s="1"/>
  <c r="HE346" i="157" s="1"/>
  <c r="GY134" i="157"/>
  <c r="BL186" i="157"/>
  <c r="BN186" i="157" s="1"/>
  <c r="BQ186" i="157" s="1"/>
  <c r="GY354" i="157"/>
  <c r="GZ354" i="157" s="1"/>
  <c r="HB354" i="157" s="1"/>
  <c r="HE354" i="157" s="1"/>
  <c r="BL223" i="157"/>
  <c r="BN223" i="157" s="1"/>
  <c r="BQ223" i="157" s="1"/>
  <c r="GY154" i="157"/>
  <c r="GZ154" i="157" s="1"/>
  <c r="HB154" i="157" s="1"/>
  <c r="GF408" i="157"/>
  <c r="GY131" i="157"/>
  <c r="GZ131" i="157" s="1"/>
  <c r="HB131" i="157" s="1"/>
  <c r="HE131" i="157" s="1"/>
  <c r="GZ126" i="157"/>
  <c r="HB126" i="157" s="1"/>
  <c r="HE126" i="157" s="1"/>
  <c r="BK399" i="157"/>
  <c r="BL399" i="157" s="1"/>
  <c r="BN399" i="157" s="1"/>
  <c r="BQ399" i="157" s="1"/>
  <c r="EF399" i="157"/>
  <c r="EH399" i="157" s="1"/>
  <c r="EK399" i="157" s="1"/>
  <c r="FO404" i="157"/>
  <c r="FP404" i="157" s="1"/>
  <c r="FR404" i="157" s="1"/>
  <c r="FU404" i="157" s="1"/>
  <c r="GH425" i="157"/>
  <c r="GJ425" i="157"/>
  <c r="AB246" i="157"/>
  <c r="AD246" i="157" s="1"/>
  <c r="AG246" i="157" s="1"/>
  <c r="GJ435" i="157"/>
  <c r="GV435" i="157"/>
  <c r="GP435" i="157"/>
  <c r="BK433" i="157"/>
  <c r="BL433" i="157" s="1"/>
  <c r="BN433" i="157" s="1"/>
  <c r="GH393" i="157"/>
  <c r="GX393" i="157"/>
  <c r="GR393" i="157"/>
  <c r="BL398" i="157"/>
  <c r="BN398" i="157" s="1"/>
  <c r="BQ398" i="157" s="1"/>
  <c r="GV398" i="157"/>
  <c r="GR398" i="157"/>
  <c r="GP398" i="157"/>
  <c r="GF432" i="157"/>
  <c r="GP432" i="157"/>
  <c r="GL411" i="157"/>
  <c r="GT411" i="157"/>
  <c r="GN411" i="157"/>
  <c r="CV378" i="157"/>
  <c r="CX378" i="157" s="1"/>
  <c r="DA378" i="157" s="1"/>
  <c r="GH390" i="157"/>
  <c r="GX390" i="157"/>
  <c r="GR390" i="157"/>
  <c r="GL405" i="157"/>
  <c r="GX405" i="157"/>
  <c r="GR405" i="157"/>
  <c r="BL442" i="157"/>
  <c r="BN442" i="157" s="1"/>
  <c r="BQ442" i="157" s="1"/>
  <c r="BB355" i="157"/>
  <c r="AV355" i="157"/>
  <c r="CV396" i="157"/>
  <c r="CX396" i="157" s="1"/>
  <c r="DA396" i="157" s="1"/>
  <c r="DN254" i="157"/>
  <c r="CU330" i="157"/>
  <c r="GZ100" i="157"/>
  <c r="HB100" i="157" s="1"/>
  <c r="HE100" i="157" s="1"/>
  <c r="FP394" i="157"/>
  <c r="FR394" i="157" s="1"/>
  <c r="FU394" i="157" s="1"/>
  <c r="FO420" i="157"/>
  <c r="FP420" i="157" s="1"/>
  <c r="FR420" i="157" s="1"/>
  <c r="FU420" i="157" s="1"/>
  <c r="FP402" i="157"/>
  <c r="FR402" i="157" s="1"/>
  <c r="FU402" i="157" s="1"/>
  <c r="EE427" i="157"/>
  <c r="EF427" i="157" s="1"/>
  <c r="EH427" i="157" s="1"/>
  <c r="EK427" i="157" s="1"/>
  <c r="GZ121" i="157"/>
  <c r="HB121" i="157" s="1"/>
  <c r="HE121" i="157" s="1"/>
  <c r="GY292" i="157"/>
  <c r="GZ292" i="157" s="1"/>
  <c r="HB292" i="157" s="1"/>
  <c r="HE292" i="157" s="1"/>
  <c r="GY143" i="157"/>
  <c r="GY117" i="157"/>
  <c r="CV196" i="157"/>
  <c r="CX196" i="157" s="1"/>
  <c r="DA196" i="157" s="1"/>
  <c r="GY426" i="157"/>
  <c r="GY189" i="157"/>
  <c r="GZ189" i="157" s="1"/>
  <c r="HB189" i="157" s="1"/>
  <c r="HE189" i="157" s="1"/>
  <c r="BL121" i="157"/>
  <c r="BN121" i="157" s="1"/>
  <c r="BQ121" i="157" s="1"/>
  <c r="EF185" i="157"/>
  <c r="EH185" i="157" s="1"/>
  <c r="EK185" i="157" s="1"/>
  <c r="CV160" i="157"/>
  <c r="CX160" i="157" s="1"/>
  <c r="DA160" i="157" s="1"/>
  <c r="AA230" i="157"/>
  <c r="HE58" i="157"/>
  <c r="BL195" i="157"/>
  <c r="BN195" i="157" s="1"/>
  <c r="BQ195" i="157" s="1"/>
  <c r="GY239" i="157"/>
  <c r="GZ239" i="157" s="1"/>
  <c r="HB239" i="157" s="1"/>
  <c r="L250" i="157"/>
  <c r="L254" i="157" s="1"/>
  <c r="FD355" i="157"/>
  <c r="FO289" i="157"/>
  <c r="FJ355" i="157"/>
  <c r="AA433" i="157"/>
  <c r="AB433" i="157" s="1"/>
  <c r="AD433" i="157" s="1"/>
  <c r="GT433" i="157"/>
  <c r="GN433" i="157"/>
  <c r="GT394" i="157"/>
  <c r="GJ394" i="157"/>
  <c r="GF400" i="157"/>
  <c r="GT400" i="157"/>
  <c r="AB218" i="157"/>
  <c r="AD218" i="157" s="1"/>
  <c r="AG218" i="157" s="1"/>
  <c r="GF429" i="157"/>
  <c r="GL429" i="157"/>
  <c r="GP331" i="157"/>
  <c r="GJ331" i="157"/>
  <c r="GN379" i="157"/>
  <c r="AA379" i="157"/>
  <c r="GY379" i="157" s="1"/>
  <c r="GT379" i="157"/>
  <c r="CV382" i="157"/>
  <c r="CX382" i="157" s="1"/>
  <c r="DA382" i="157" s="1"/>
  <c r="FP379" i="157"/>
  <c r="FR379" i="157" s="1"/>
  <c r="FU379" i="157" s="1"/>
  <c r="EE393" i="157"/>
  <c r="EF393" i="157" s="1"/>
  <c r="EH393" i="157" s="1"/>
  <c r="EK393" i="157" s="1"/>
  <c r="BK392" i="157"/>
  <c r="BL392" i="157" s="1"/>
  <c r="BN392" i="157" s="1"/>
  <c r="BQ392" i="157" s="1"/>
  <c r="BK427" i="157"/>
  <c r="BL427" i="157" s="1"/>
  <c r="BN427" i="157" s="1"/>
  <c r="BQ427" i="157" s="1"/>
  <c r="CT254" i="157"/>
  <c r="CJ254" i="157"/>
  <c r="GX414" i="157"/>
  <c r="GJ414" i="157"/>
  <c r="AB150" i="157"/>
  <c r="AD150" i="157" s="1"/>
  <c r="AG150" i="157" s="1"/>
  <c r="GP417" i="157"/>
  <c r="GJ417" i="157"/>
  <c r="BB254" i="157"/>
  <c r="EB254" i="157"/>
  <c r="DR254" i="157"/>
  <c r="CU418" i="157"/>
  <c r="CU392" i="157"/>
  <c r="CV392" i="157" s="1"/>
  <c r="CX392" i="157" s="1"/>
  <c r="DA392" i="157" s="1"/>
  <c r="CV98" i="157"/>
  <c r="AB296" i="157"/>
  <c r="AD296" i="157" s="1"/>
  <c r="AG296" i="157" s="1"/>
  <c r="GY191" i="157"/>
  <c r="GZ191" i="157" s="1"/>
  <c r="HB191" i="157" s="1"/>
  <c r="HE191" i="157" s="1"/>
  <c r="GY237" i="157"/>
  <c r="GZ237" i="157" s="1"/>
  <c r="HB237" i="157" s="1"/>
  <c r="HE237" i="157" s="1"/>
  <c r="AB322" i="157"/>
  <c r="AD322" i="157" s="1"/>
  <c r="AG322" i="157" s="1"/>
  <c r="AB323" i="157"/>
  <c r="AD323" i="157" s="1"/>
  <c r="AG323" i="157" s="1"/>
  <c r="AB418" i="157"/>
  <c r="AD418" i="157" s="1"/>
  <c r="AG418" i="157" s="1"/>
  <c r="AB439" i="157"/>
  <c r="AD439" i="157" s="1"/>
  <c r="AG439" i="157" s="1"/>
  <c r="AB321" i="157"/>
  <c r="AD321" i="157" s="1"/>
  <c r="AG321" i="157" s="1"/>
  <c r="AB291" i="157"/>
  <c r="AD291" i="157" s="1"/>
  <c r="AG291" i="157" s="1"/>
  <c r="AB311" i="157"/>
  <c r="AD311" i="157" s="1"/>
  <c r="AG311" i="157" s="1"/>
  <c r="AB327" i="157"/>
  <c r="AD327" i="157" s="1"/>
  <c r="AG327" i="157" s="1"/>
  <c r="GY215" i="157"/>
  <c r="CU250" i="157"/>
  <c r="GL424" i="157"/>
  <c r="GF424" i="157"/>
  <c r="GV424" i="157"/>
  <c r="BK420" i="157"/>
  <c r="BL420" i="157" s="1"/>
  <c r="BN420" i="157" s="1"/>
  <c r="BQ420" i="157" s="1"/>
  <c r="GN422" i="157"/>
  <c r="GJ422" i="157"/>
  <c r="GP422" i="157"/>
  <c r="HF326" i="157"/>
  <c r="HG326" i="157"/>
  <c r="EE269" i="157"/>
  <c r="EE252" i="157"/>
  <c r="EE251" i="157"/>
  <c r="AI341" i="157"/>
  <c r="AH341" i="157"/>
  <c r="AH401" i="157"/>
  <c r="AI401" i="157" s="1"/>
  <c r="EL217" i="157"/>
  <c r="EM217" i="157" s="1"/>
  <c r="BR112" i="157"/>
  <c r="BS112" i="157" s="1"/>
  <c r="BR199" i="157"/>
  <c r="BS199" i="157" s="1"/>
  <c r="AI351" i="157"/>
  <c r="AH351" i="157"/>
  <c r="AH354" i="157"/>
  <c r="AI354" i="157" s="1"/>
  <c r="FV205" i="157"/>
  <c r="FW205" i="157" s="1"/>
  <c r="EL123" i="157"/>
  <c r="EM123" i="157" s="1"/>
  <c r="HF341" i="157"/>
  <c r="HG341" i="157" s="1"/>
  <c r="DC105" i="157"/>
  <c r="DB105" i="157"/>
  <c r="AH325" i="157"/>
  <c r="AI325" i="157" s="1"/>
  <c r="BR133" i="157"/>
  <c r="BS133" i="157" s="1"/>
  <c r="DB149" i="157"/>
  <c r="DC149" i="157" s="1"/>
  <c r="AH324" i="157"/>
  <c r="AI324" i="157" s="1"/>
  <c r="FT145" i="157"/>
  <c r="FU145" i="157" s="1"/>
  <c r="FV238" i="157"/>
  <c r="FW238" i="157" s="1"/>
  <c r="EL111" i="157"/>
  <c r="EM111" i="157" s="1"/>
  <c r="AH128" i="157"/>
  <c r="AI128" i="157" s="1"/>
  <c r="AF145" i="157"/>
  <c r="AG145" i="157" s="1"/>
  <c r="AH222" i="157"/>
  <c r="AI222" i="157" s="1"/>
  <c r="AH242" i="157"/>
  <c r="AI242" i="157" s="1"/>
  <c r="AH138" i="157"/>
  <c r="AI138" i="157" s="1"/>
  <c r="AH134" i="157"/>
  <c r="AI134" i="157" s="1"/>
  <c r="AF154" i="157"/>
  <c r="DB305" i="157"/>
  <c r="DC305" i="157" s="1"/>
  <c r="AF243" i="157"/>
  <c r="HD243" i="157" s="1"/>
  <c r="AH317" i="157"/>
  <c r="AI317" i="157" s="1"/>
  <c r="AF437" i="157"/>
  <c r="AG437" i="157" s="1"/>
  <c r="DB122" i="157"/>
  <c r="DC122" i="157" s="1"/>
  <c r="FV283" i="157"/>
  <c r="FW283" i="157" s="1"/>
  <c r="BS132" i="157"/>
  <c r="BR132" i="157"/>
  <c r="FV185" i="157"/>
  <c r="FW185" i="157" s="1"/>
  <c r="EL197" i="157"/>
  <c r="EM197" i="157" s="1"/>
  <c r="EJ245" i="157"/>
  <c r="EK245" i="157" s="1"/>
  <c r="DB234" i="157"/>
  <c r="DC234" i="157" s="1"/>
  <c r="BR129" i="157"/>
  <c r="BS129" i="157" s="1"/>
  <c r="DB187" i="157"/>
  <c r="DC187" i="157" s="1"/>
  <c r="EL160" i="157"/>
  <c r="EM160" i="157" s="1"/>
  <c r="FP251" i="157"/>
  <c r="FR194" i="157"/>
  <c r="FV119" i="157"/>
  <c r="FW119" i="157" s="1"/>
  <c r="EL117" i="157"/>
  <c r="EM117" i="157" s="1"/>
  <c r="EL198" i="157"/>
  <c r="EM198" i="157" s="1"/>
  <c r="EM205" i="157"/>
  <c r="EL205" i="157"/>
  <c r="GN253" i="157"/>
  <c r="GN250" i="157"/>
  <c r="GN251" i="157"/>
  <c r="GN252" i="157" s="1"/>
  <c r="GN269" i="157"/>
  <c r="GT251" i="157"/>
  <c r="GT252" i="157" s="1"/>
  <c r="GT269" i="157"/>
  <c r="AI200" i="157"/>
  <c r="AH200" i="157"/>
  <c r="AH112" i="157"/>
  <c r="AI112" i="157" s="1"/>
  <c r="AH216" i="157"/>
  <c r="AI216" i="157" s="1"/>
  <c r="AA269" i="157"/>
  <c r="AA251" i="157"/>
  <c r="AA252" i="157" s="1"/>
  <c r="GY194" i="157"/>
  <c r="AH133" i="157"/>
  <c r="AI133" i="157" s="1"/>
  <c r="FV302" i="157"/>
  <c r="FW302" i="157" s="1"/>
  <c r="AH300" i="157"/>
  <c r="AI300" i="157" s="1"/>
  <c r="AI129" i="157"/>
  <c r="AH129" i="157"/>
  <c r="AG245" i="157"/>
  <c r="AF245" i="157"/>
  <c r="EM155" i="157"/>
  <c r="EL155" i="157"/>
  <c r="FW117" i="157"/>
  <c r="FV117" i="157"/>
  <c r="EL237" i="157"/>
  <c r="EM237" i="157" s="1"/>
  <c r="DB185" i="157"/>
  <c r="DC185" i="157" s="1"/>
  <c r="BR109" i="157"/>
  <c r="BS109" i="157" s="1"/>
  <c r="ET443" i="157"/>
  <c r="FN377" i="157"/>
  <c r="FN443" i="157" s="1"/>
  <c r="FJ377" i="157"/>
  <c r="FJ443" i="157" s="1"/>
  <c r="FF377" i="157"/>
  <c r="FF443" i="157" s="1"/>
  <c r="FB377" i="157"/>
  <c r="FB443" i="157" s="1"/>
  <c r="EX377" i="157"/>
  <c r="EX443" i="157" s="1"/>
  <c r="FD377" i="157"/>
  <c r="FD443" i="157" s="1"/>
  <c r="FH377" i="157"/>
  <c r="FH443" i="157" s="1"/>
  <c r="FL377" i="157"/>
  <c r="FL443" i="157" s="1"/>
  <c r="EV377" i="157"/>
  <c r="EV443" i="157" s="1"/>
  <c r="EZ377" i="157"/>
  <c r="EZ443" i="157" s="1"/>
  <c r="L355" i="157"/>
  <c r="GJ289" i="157"/>
  <c r="N355" i="157"/>
  <c r="GL289" i="157"/>
  <c r="AH59" i="157"/>
  <c r="AI59" i="157" s="1"/>
  <c r="BJ423" i="157"/>
  <c r="BF423" i="157"/>
  <c r="BB423" i="157"/>
  <c r="AX423" i="157"/>
  <c r="AT423" i="157"/>
  <c r="BH423" i="157"/>
  <c r="AZ423" i="157"/>
  <c r="AR423" i="157"/>
  <c r="AV423" i="157"/>
  <c r="BD423" i="157"/>
  <c r="BK423" i="157" s="1"/>
  <c r="AH191" i="157"/>
  <c r="AI191" i="157"/>
  <c r="AH192" i="157"/>
  <c r="AI192" i="157" s="1"/>
  <c r="DB203" i="157"/>
  <c r="DC203" i="157" s="1"/>
  <c r="EL220" i="157"/>
  <c r="EM220" i="157" s="1"/>
  <c r="AB428" i="157"/>
  <c r="AD428" i="157" s="1"/>
  <c r="AG428" i="157" s="1"/>
  <c r="CX194" i="157"/>
  <c r="HF68" i="157"/>
  <c r="HG68" i="157" s="1"/>
  <c r="BR152" i="157"/>
  <c r="BS152" i="157" s="1"/>
  <c r="FV101" i="157"/>
  <c r="FW101" i="157" s="1"/>
  <c r="DB112" i="157"/>
  <c r="DC112" i="157" s="1"/>
  <c r="FV207" i="157"/>
  <c r="FW207" i="157" s="1"/>
  <c r="DB247" i="157"/>
  <c r="DC247" i="157" s="1"/>
  <c r="AA166" i="157"/>
  <c r="GY108" i="157"/>
  <c r="GZ108" i="157" s="1"/>
  <c r="DB440" i="157"/>
  <c r="DC440" i="157" s="1"/>
  <c r="DB200" i="157"/>
  <c r="DC200" i="157" s="1"/>
  <c r="HB78" i="157"/>
  <c r="HE12" i="157"/>
  <c r="BQ80" i="157"/>
  <c r="BQ87" i="157" s="1"/>
  <c r="BQ88" i="157" s="1"/>
  <c r="BR22" i="157"/>
  <c r="BR80" i="157" s="1"/>
  <c r="GF253" i="157"/>
  <c r="GF250" i="157"/>
  <c r="AH126" i="157"/>
  <c r="AI126" i="157" s="1"/>
  <c r="BQ78" i="157"/>
  <c r="BQ79" i="157" s="1"/>
  <c r="BR12" i="157"/>
  <c r="BS12" i="157"/>
  <c r="GV269" i="157"/>
  <c r="GV252" i="157"/>
  <c r="GV251" i="157"/>
  <c r="GF269" i="157"/>
  <c r="GF251" i="157"/>
  <c r="GF252" i="157"/>
  <c r="GL251" i="157"/>
  <c r="GL252" i="157" s="1"/>
  <c r="GL269" i="157"/>
  <c r="Z377" i="157"/>
  <c r="V377" i="157"/>
  <c r="R377" i="157"/>
  <c r="N377" i="157"/>
  <c r="J377" i="157"/>
  <c r="P377" i="157"/>
  <c r="GD377" i="157"/>
  <c r="L377" i="157"/>
  <c r="X377" i="157"/>
  <c r="H377" i="157"/>
  <c r="T377" i="157"/>
  <c r="T357" i="157"/>
  <c r="GR299" i="157"/>
  <c r="GR357" i="157" s="1"/>
  <c r="GD357" i="157"/>
  <c r="J357" i="157"/>
  <c r="GH299" i="157"/>
  <c r="GH357" i="157" s="1"/>
  <c r="Z357" i="157"/>
  <c r="GX299" i="157"/>
  <c r="GX357" i="157" s="1"/>
  <c r="DJ445" i="157"/>
  <c r="ED387" i="157"/>
  <c r="ED445" i="157" s="1"/>
  <c r="DZ387" i="157"/>
  <c r="DZ445" i="157" s="1"/>
  <c r="DV387" i="157"/>
  <c r="DV445" i="157" s="1"/>
  <c r="DR387" i="157"/>
  <c r="DR445" i="157" s="1"/>
  <c r="DN387" i="157"/>
  <c r="DN445" i="157" s="1"/>
  <c r="EB387" i="157"/>
  <c r="EB445" i="157" s="1"/>
  <c r="DX387" i="157"/>
  <c r="DX445" i="157" s="1"/>
  <c r="DT387" i="157"/>
  <c r="DT445" i="157" s="1"/>
  <c r="DP387" i="157"/>
  <c r="DP445" i="157" s="1"/>
  <c r="DL387" i="157"/>
  <c r="DL445" i="157" s="1"/>
  <c r="AH237" i="157"/>
  <c r="AI237" i="157" s="1"/>
  <c r="FV12" i="157"/>
  <c r="BR326" i="157"/>
  <c r="BS326" i="157" s="1"/>
  <c r="FV321" i="157"/>
  <c r="FW321" i="157" s="1"/>
  <c r="EL354" i="157"/>
  <c r="EM354" i="157" s="1"/>
  <c r="FV310" i="157"/>
  <c r="FW310" i="157" s="1"/>
  <c r="BR338" i="157"/>
  <c r="BS338" i="157" s="1"/>
  <c r="FT348" i="157"/>
  <c r="FU348" i="157" s="1"/>
  <c r="EL321" i="157"/>
  <c r="EM321" i="157" s="1"/>
  <c r="EL322" i="157"/>
  <c r="EM322" i="157" s="1"/>
  <c r="EL302" i="157"/>
  <c r="EM302" i="157" s="1"/>
  <c r="HF72" i="157"/>
  <c r="HG72" i="157" s="1"/>
  <c r="EL342" i="157"/>
  <c r="EM342" i="157" s="1"/>
  <c r="DB229" i="157"/>
  <c r="DC229" i="157" s="1"/>
  <c r="EL351" i="157"/>
  <c r="EM351" i="157" s="1"/>
  <c r="AH408" i="157"/>
  <c r="AI408" i="157" s="1"/>
  <c r="AH308" i="157"/>
  <c r="AI308" i="157" s="1"/>
  <c r="AH339" i="157"/>
  <c r="AI339" i="157" s="1"/>
  <c r="CX80" i="157"/>
  <c r="DA22" i="157"/>
  <c r="GJ253" i="157"/>
  <c r="GJ250" i="157"/>
  <c r="GJ269" i="157"/>
  <c r="GJ251" i="157"/>
  <c r="GJ252" i="157" s="1"/>
  <c r="GP269" i="157"/>
  <c r="GP252" i="157"/>
  <c r="GP251" i="157"/>
  <c r="EL325" i="157"/>
  <c r="EM325" i="157" s="1"/>
  <c r="FT337" i="157"/>
  <c r="FU337" i="157" s="1"/>
  <c r="EL327" i="157"/>
  <c r="EM327" i="157" s="1"/>
  <c r="EL314" i="157"/>
  <c r="EM314" i="157" s="1"/>
  <c r="EL338" i="157"/>
  <c r="EM338" i="157" s="1"/>
  <c r="BR340" i="157"/>
  <c r="BS340" i="157" s="1"/>
  <c r="DB291" i="157"/>
  <c r="DC291" i="157" s="1"/>
  <c r="BR327" i="157"/>
  <c r="BS327" i="157" s="1"/>
  <c r="EK344" i="157"/>
  <c r="EJ344" i="157"/>
  <c r="FW406" i="157"/>
  <c r="FV406" i="157"/>
  <c r="DB384" i="157"/>
  <c r="DC384" i="157" s="1"/>
  <c r="EJ349" i="157"/>
  <c r="EK349" i="157" s="1"/>
  <c r="BR404" i="157"/>
  <c r="BS404" i="157" s="1"/>
  <c r="BR431" i="157"/>
  <c r="BS431" i="157" s="1"/>
  <c r="DB313" i="157"/>
  <c r="DC313" i="157" s="1"/>
  <c r="FV290" i="157"/>
  <c r="FW290" i="157" s="1"/>
  <c r="DB311" i="157"/>
  <c r="DC311" i="157" s="1"/>
  <c r="DB323" i="157"/>
  <c r="DC323" i="157" s="1"/>
  <c r="FT349" i="157"/>
  <c r="FU349" i="157" s="1"/>
  <c r="DB324" i="157"/>
  <c r="DC324" i="157" s="1"/>
  <c r="BR328" i="157"/>
  <c r="BS328" i="157" s="1"/>
  <c r="FV352" i="157"/>
  <c r="FW352" i="157" s="1"/>
  <c r="EL434" i="157"/>
  <c r="EM434" i="157" s="1"/>
  <c r="DB435" i="157"/>
  <c r="DC435" i="157" s="1"/>
  <c r="BQ98" i="157"/>
  <c r="P254" i="157"/>
  <c r="GZ160" i="157"/>
  <c r="HB160" i="157" s="1"/>
  <c r="HE160" i="157" s="1"/>
  <c r="GF381" i="157"/>
  <c r="EF388" i="157"/>
  <c r="EH388" i="157" s="1"/>
  <c r="EK388" i="157" s="1"/>
  <c r="EF433" i="157"/>
  <c r="EH433" i="157" s="1"/>
  <c r="GZ130" i="157"/>
  <c r="HB130" i="157" s="1"/>
  <c r="HE130" i="157" s="1"/>
  <c r="GZ190" i="157"/>
  <c r="HB190" i="157" s="1"/>
  <c r="HE190" i="157" s="1"/>
  <c r="GZ197" i="157"/>
  <c r="HB197" i="157" s="1"/>
  <c r="HE197" i="157" s="1"/>
  <c r="GY162" i="157"/>
  <c r="GY401" i="157"/>
  <c r="BL222" i="157"/>
  <c r="BN222" i="157" s="1"/>
  <c r="BQ222" i="157" s="1"/>
  <c r="GY234" i="157"/>
  <c r="GZ234" i="157" s="1"/>
  <c r="HB234" i="157" s="1"/>
  <c r="HE234" i="157" s="1"/>
  <c r="FO166" i="157"/>
  <c r="GY119" i="157"/>
  <c r="AB407" i="157"/>
  <c r="AD407" i="157" s="1"/>
  <c r="AG407" i="157" s="1"/>
  <c r="GL332" i="157"/>
  <c r="GF332" i="157"/>
  <c r="GV332" i="157"/>
  <c r="AB391" i="157"/>
  <c r="AD391" i="157" s="1"/>
  <c r="AG391" i="157" s="1"/>
  <c r="AB220" i="157"/>
  <c r="AD220" i="157" s="1"/>
  <c r="AG220" i="157" s="1"/>
  <c r="BL385" i="157"/>
  <c r="BN385" i="157" s="1"/>
  <c r="BQ385" i="157" s="1"/>
  <c r="GJ420" i="157"/>
  <c r="GZ161" i="157"/>
  <c r="HB161" i="157" s="1"/>
  <c r="HE161" i="157" s="1"/>
  <c r="GL419" i="157"/>
  <c r="AB392" i="157"/>
  <c r="AD392" i="157" s="1"/>
  <c r="AG392" i="157" s="1"/>
  <c r="AB132" i="157"/>
  <c r="AD132" i="157" s="1"/>
  <c r="AG132" i="157" s="1"/>
  <c r="AB163" i="157"/>
  <c r="AD163" i="157" s="1"/>
  <c r="AG163" i="157" s="1"/>
  <c r="FO381" i="157"/>
  <c r="FP381" i="157" s="1"/>
  <c r="FR381" i="157" s="1"/>
  <c r="FU381" i="157" s="1"/>
  <c r="GZ247" i="157"/>
  <c r="HB247" i="157" s="1"/>
  <c r="HE247" i="157" s="1"/>
  <c r="EE424" i="157"/>
  <c r="EE459" i="157" s="1"/>
  <c r="EK459" i="157" s="1"/>
  <c r="CU331" i="157"/>
  <c r="CV331" i="157" s="1"/>
  <c r="CX331" i="157" s="1"/>
  <c r="DA331" i="157" s="1"/>
  <c r="FO432" i="157"/>
  <c r="FP432" i="157" s="1"/>
  <c r="FR432" i="157" s="1"/>
  <c r="BK389" i="157"/>
  <c r="BL389" i="157" s="1"/>
  <c r="BN389" i="157" s="1"/>
  <c r="BQ389" i="157" s="1"/>
  <c r="AB381" i="157"/>
  <c r="AD381" i="157" s="1"/>
  <c r="AG381" i="157" s="1"/>
  <c r="GR381" i="157"/>
  <c r="GP381" i="157"/>
  <c r="EE381" i="157"/>
  <c r="EF381" i="157" s="1"/>
  <c r="EH381" i="157" s="1"/>
  <c r="EK381" i="157" s="1"/>
  <c r="GP336" i="157"/>
  <c r="GJ336" i="157"/>
  <c r="BK332" i="157"/>
  <c r="BL332" i="157" s="1"/>
  <c r="BN332" i="157" s="1"/>
  <c r="BQ332" i="157" s="1"/>
  <c r="GN334" i="157"/>
  <c r="GP334" i="157"/>
  <c r="GJ436" i="157"/>
  <c r="GV436" i="157"/>
  <c r="GP436" i="157"/>
  <c r="GH403" i="157"/>
  <c r="GN403" i="157"/>
  <c r="GJ403" i="157"/>
  <c r="CV400" i="157"/>
  <c r="CX400" i="157" s="1"/>
  <c r="DA400" i="157" s="1"/>
  <c r="GZ240" i="157"/>
  <c r="HB240" i="157" s="1"/>
  <c r="GY347" i="157"/>
  <c r="GZ347" i="157" s="1"/>
  <c r="HB347" i="157" s="1"/>
  <c r="HE347" i="157" s="1"/>
  <c r="GY295" i="157"/>
  <c r="GZ295" i="157" s="1"/>
  <c r="HB295" i="157" s="1"/>
  <c r="HE295" i="157" s="1"/>
  <c r="GJ415" i="157"/>
  <c r="GN437" i="157"/>
  <c r="GY156" i="157"/>
  <c r="GZ156" i="157" s="1"/>
  <c r="HB156" i="157" s="1"/>
  <c r="HE156" i="157" s="1"/>
  <c r="CV126" i="157"/>
  <c r="CX126" i="157" s="1"/>
  <c r="DA126" i="157" s="1"/>
  <c r="GY217" i="157"/>
  <c r="GZ217" i="157" s="1"/>
  <c r="HB217" i="157" s="1"/>
  <c r="HE217" i="157" s="1"/>
  <c r="GZ138" i="157"/>
  <c r="HB138" i="157" s="1"/>
  <c r="HE138" i="157" s="1"/>
  <c r="FO164" i="157"/>
  <c r="Z250" i="157"/>
  <c r="Z254" i="157" s="1"/>
  <c r="EE413" i="157"/>
  <c r="EF413" i="157" s="1"/>
  <c r="EH413" i="157" s="1"/>
  <c r="EK413" i="157" s="1"/>
  <c r="GZ123" i="157"/>
  <c r="HB123" i="157" s="1"/>
  <c r="HE123" i="157" s="1"/>
  <c r="GP399" i="157"/>
  <c r="GV399" i="157"/>
  <c r="AB158" i="157"/>
  <c r="AD158" i="157" s="1"/>
  <c r="FP108" i="157"/>
  <c r="EE289" i="157"/>
  <c r="EF289" i="157" s="1"/>
  <c r="DZ355" i="157"/>
  <c r="DT355" i="157"/>
  <c r="CU335" i="157"/>
  <c r="CV335" i="157" s="1"/>
  <c r="CX335" i="157" s="1"/>
  <c r="FO423" i="157"/>
  <c r="FP423" i="157" s="1"/>
  <c r="FR423" i="157" s="1"/>
  <c r="AB198" i="157"/>
  <c r="AD198" i="157" s="1"/>
  <c r="AG198" i="157" s="1"/>
  <c r="GF402" i="157"/>
  <c r="GT402" i="157"/>
  <c r="AA402" i="157"/>
  <c r="GY402" i="157" s="1"/>
  <c r="BK384" i="157"/>
  <c r="GP388" i="157"/>
  <c r="GJ388" i="157"/>
  <c r="CR254" i="157"/>
  <c r="AB156" i="157"/>
  <c r="AD156" i="157" s="1"/>
  <c r="AG156" i="157" s="1"/>
  <c r="BJ254" i="157"/>
  <c r="DT254" i="157"/>
  <c r="CJ355" i="157"/>
  <c r="CU289" i="157"/>
  <c r="CP355" i="157"/>
  <c r="GZ103" i="157"/>
  <c r="HB103" i="157" s="1"/>
  <c r="HE103" i="157" s="1"/>
  <c r="BK380" i="157"/>
  <c r="BL380" i="157" s="1"/>
  <c r="BN380" i="157" s="1"/>
  <c r="BQ380" i="157" s="1"/>
  <c r="GL378" i="157"/>
  <c r="AB187" i="157"/>
  <c r="AD187" i="157" s="1"/>
  <c r="AG187" i="157" s="1"/>
  <c r="GY343" i="157"/>
  <c r="GZ343" i="157" s="1"/>
  <c r="HB343" i="157" s="1"/>
  <c r="HE343" i="157" s="1"/>
  <c r="AB290" i="157"/>
  <c r="AD290" i="157" s="1"/>
  <c r="AG290" i="157" s="1"/>
  <c r="GY317" i="157"/>
  <c r="GZ317" i="157" s="1"/>
  <c r="HB317" i="157" s="1"/>
  <c r="HE317" i="157" s="1"/>
  <c r="GZ211" i="157"/>
  <c r="HB211" i="157" s="1"/>
  <c r="HE211" i="157" s="1"/>
  <c r="GY214" i="157"/>
  <c r="GZ214" i="157" s="1"/>
  <c r="HB214" i="157" s="1"/>
  <c r="HE214" i="157" s="1"/>
  <c r="BL130" i="157"/>
  <c r="BN130" i="157" s="1"/>
  <c r="BQ130" i="157" s="1"/>
  <c r="EF200" i="157"/>
  <c r="EH200" i="157" s="1"/>
  <c r="EK200" i="157" s="1"/>
  <c r="AB226" i="157"/>
  <c r="AD226" i="157" s="1"/>
  <c r="AG226" i="157" s="1"/>
  <c r="GY350" i="157"/>
  <c r="GZ350" i="157" s="1"/>
  <c r="HB350" i="157" s="1"/>
  <c r="FO332" i="157"/>
  <c r="FP332" i="157" s="1"/>
  <c r="FR332" i="157" s="1"/>
  <c r="FU332" i="157" s="1"/>
  <c r="FO392" i="157"/>
  <c r="FP392" i="157" s="1"/>
  <c r="FR392" i="157" s="1"/>
  <c r="FU392" i="157" s="1"/>
  <c r="AB214" i="157"/>
  <c r="AD214" i="157" s="1"/>
  <c r="AG214" i="157" s="1"/>
  <c r="GF425" i="157"/>
  <c r="GV425" i="157"/>
  <c r="GZ148" i="157"/>
  <c r="HB148" i="157" s="1"/>
  <c r="HE148" i="157" s="1"/>
  <c r="GN435" i="157"/>
  <c r="GL435" i="157"/>
  <c r="AA393" i="157"/>
  <c r="GT393" i="157"/>
  <c r="GN393" i="157"/>
  <c r="FP403" i="157"/>
  <c r="FR403" i="157" s="1"/>
  <c r="FU403" i="157" s="1"/>
  <c r="EE384" i="157"/>
  <c r="EF384" i="157" s="1"/>
  <c r="EH384" i="157" s="1"/>
  <c r="EK384" i="157" s="1"/>
  <c r="GN398" i="157"/>
  <c r="GJ398" i="157"/>
  <c r="GH398" i="157"/>
  <c r="AB241" i="157"/>
  <c r="AD241" i="157" s="1"/>
  <c r="AG241" i="157" s="1"/>
  <c r="CP254" i="157"/>
  <c r="GV432" i="157"/>
  <c r="GR432" i="157"/>
  <c r="GL432" i="157"/>
  <c r="GP411" i="157"/>
  <c r="GJ411" i="157"/>
  <c r="AA390" i="157"/>
  <c r="GY390" i="157" s="1"/>
  <c r="GT390" i="157"/>
  <c r="GN390" i="157"/>
  <c r="GP405" i="157"/>
  <c r="GN405" i="157"/>
  <c r="AA405" i="157"/>
  <c r="GY405" i="157" s="1"/>
  <c r="FO431" i="157"/>
  <c r="FP431" i="157" s="1"/>
  <c r="FR431" i="157" s="1"/>
  <c r="FU431" i="157" s="1"/>
  <c r="BH254" i="157"/>
  <c r="AX254" i="157"/>
  <c r="AX355" i="157"/>
  <c r="AR355" i="157"/>
  <c r="BH355" i="157"/>
  <c r="FO334" i="157"/>
  <c r="FP334" i="157" s="1"/>
  <c r="FR334" i="157" s="1"/>
  <c r="FU334" i="157" s="1"/>
  <c r="FH254" i="157"/>
  <c r="CU423" i="157"/>
  <c r="CV423" i="157" s="1"/>
  <c r="CX423" i="157" s="1"/>
  <c r="AB100" i="157"/>
  <c r="AD100" i="157" s="1"/>
  <c r="AG100" i="157" s="1"/>
  <c r="GZ125" i="157"/>
  <c r="HB125" i="157" s="1"/>
  <c r="HE125" i="157" s="1"/>
  <c r="GZ147" i="157"/>
  <c r="HB147" i="157" s="1"/>
  <c r="HE147" i="157" s="1"/>
  <c r="GY231" i="157"/>
  <c r="GZ231" i="157" s="1"/>
  <c r="HB231" i="157" s="1"/>
  <c r="GY344" i="157"/>
  <c r="GZ344" i="157" s="1"/>
  <c r="HB344" i="157" s="1"/>
  <c r="CV186" i="157"/>
  <c r="CX186" i="157" s="1"/>
  <c r="DA186" i="157" s="1"/>
  <c r="FP105" i="157"/>
  <c r="FR105" i="157" s="1"/>
  <c r="FU105" i="157" s="1"/>
  <c r="GY196" i="157"/>
  <c r="GZ196" i="157" s="1"/>
  <c r="HB196" i="157" s="1"/>
  <c r="HE196" i="157" s="1"/>
  <c r="BL240" i="157"/>
  <c r="BN240" i="157" s="1"/>
  <c r="BL245" i="157"/>
  <c r="BN245" i="157" s="1"/>
  <c r="GF380" i="157"/>
  <c r="GF389" i="157"/>
  <c r="BL192" i="157"/>
  <c r="BN192" i="157" s="1"/>
  <c r="BQ192" i="157" s="1"/>
  <c r="EZ355" i="157"/>
  <c r="FF355" i="157"/>
  <c r="GP433" i="157"/>
  <c r="GL433" i="157"/>
  <c r="GJ433" i="157"/>
  <c r="GZ115" i="157"/>
  <c r="HB115" i="157" s="1"/>
  <c r="HE115" i="157" s="1"/>
  <c r="GP394" i="157"/>
  <c r="GF394" i="157"/>
  <c r="GV394" i="157"/>
  <c r="EE389" i="157"/>
  <c r="EF389" i="157" s="1"/>
  <c r="EH389" i="157" s="1"/>
  <c r="EK389" i="157" s="1"/>
  <c r="GX400" i="157"/>
  <c r="GL400" i="157"/>
  <c r="GZ122" i="157"/>
  <c r="HB122" i="157" s="1"/>
  <c r="HE122" i="157" s="1"/>
  <c r="GN429" i="157"/>
  <c r="GR429" i="157"/>
  <c r="GH429" i="157"/>
  <c r="GX429" i="157"/>
  <c r="GL331" i="157"/>
  <c r="GF331" i="157"/>
  <c r="GV331" i="157"/>
  <c r="BK334" i="157"/>
  <c r="GR379" i="157"/>
  <c r="GP379" i="157"/>
  <c r="GZ143" i="157"/>
  <c r="HB143" i="157" s="1"/>
  <c r="HE143" i="157" s="1"/>
  <c r="EE330" i="157"/>
  <c r="EF330" i="157" s="1"/>
  <c r="EH330" i="157" s="1"/>
  <c r="EK330" i="157" s="1"/>
  <c r="BK335" i="157"/>
  <c r="BL335" i="157" s="1"/>
  <c r="BN335" i="157" s="1"/>
  <c r="CU391" i="157"/>
  <c r="CV391" i="157" s="1"/>
  <c r="CX391" i="157" s="1"/>
  <c r="DA391" i="157" s="1"/>
  <c r="AB196" i="157"/>
  <c r="AD196" i="157" s="1"/>
  <c r="AG196" i="157" s="1"/>
  <c r="GF414" i="157"/>
  <c r="GV414" i="157"/>
  <c r="GH417" i="157"/>
  <c r="GF417" i="157"/>
  <c r="GV417" i="157"/>
  <c r="FF254" i="157"/>
  <c r="EV254" i="157"/>
  <c r="CU411" i="157"/>
  <c r="CV411" i="157" s="1"/>
  <c r="CX411" i="157" s="1"/>
  <c r="DA411" i="157" s="1"/>
  <c r="AB382" i="157"/>
  <c r="AD382" i="157" s="1"/>
  <c r="AG382" i="157" s="1"/>
  <c r="AB344" i="157"/>
  <c r="AD344" i="157" s="1"/>
  <c r="AB440" i="157"/>
  <c r="AD440" i="157" s="1"/>
  <c r="AG440" i="157" s="1"/>
  <c r="CU269" i="157"/>
  <c r="CV408" i="157"/>
  <c r="CX408" i="157" s="1"/>
  <c r="DA408" i="157" s="1"/>
  <c r="AB349" i="157"/>
  <c r="AD349" i="157" s="1"/>
  <c r="HD244" i="157"/>
  <c r="HE244" i="157" s="1"/>
  <c r="AB337" i="157"/>
  <c r="AD337" i="157" s="1"/>
  <c r="GY297" i="157"/>
  <c r="GZ297" i="157" s="1"/>
  <c r="HB297" i="157" s="1"/>
  <c r="HE297" i="157" s="1"/>
  <c r="AB294" i="157"/>
  <c r="AD294" i="157" s="1"/>
  <c r="AG294" i="157" s="1"/>
  <c r="GX424" i="157"/>
  <c r="GR424" i="157"/>
  <c r="GF422" i="157"/>
  <c r="GV422" i="157"/>
  <c r="GL422" i="157"/>
  <c r="AH205" i="157"/>
  <c r="AI205" i="157" s="1"/>
  <c r="HF71" i="157"/>
  <c r="HG71" i="157" s="1"/>
  <c r="AH434" i="157"/>
  <c r="AI434" i="157" s="1"/>
  <c r="DB114" i="157"/>
  <c r="DC114" i="157" s="1"/>
  <c r="AH442" i="157"/>
  <c r="AI442" i="157" s="1"/>
  <c r="BR238" i="157"/>
  <c r="BS238" i="157" s="1"/>
  <c r="HF338" i="157"/>
  <c r="HG338" i="157" s="1"/>
  <c r="HF308" i="157"/>
  <c r="HG308" i="157" s="1"/>
  <c r="FT438" i="157"/>
  <c r="FU438" i="157" s="1"/>
  <c r="AH188" i="157"/>
  <c r="AI188" i="157" s="1"/>
  <c r="AH155" i="157"/>
  <c r="AI155" i="157" s="1"/>
  <c r="AF153" i="157"/>
  <c r="HD153" i="157" s="1"/>
  <c r="AH199" i="157"/>
  <c r="AI199" i="157" s="1"/>
  <c r="AH114" i="157"/>
  <c r="AI114" i="157" s="1"/>
  <c r="AH293" i="157"/>
  <c r="AI293" i="157" s="1"/>
  <c r="AF240" i="157"/>
  <c r="AG240" i="157" s="1"/>
  <c r="AH310" i="157"/>
  <c r="AI310" i="157" s="1"/>
  <c r="AH347" i="157"/>
  <c r="AI347" i="157" s="1"/>
  <c r="FO253" i="157"/>
  <c r="FO250" i="157"/>
  <c r="EF164" i="157"/>
  <c r="EH98" i="157"/>
  <c r="HF104" i="157"/>
  <c r="HG104" i="157" s="1"/>
  <c r="BP144" i="157"/>
  <c r="BQ144" i="157" s="1"/>
  <c r="AH297" i="157"/>
  <c r="AI297" i="157" s="1"/>
  <c r="AH319" i="157"/>
  <c r="AI319" i="157" s="1"/>
  <c r="AH229" i="157"/>
  <c r="AI229" i="157" s="1"/>
  <c r="EJ144" i="157"/>
  <c r="EL132" i="157"/>
  <c r="EM132" i="157" s="1"/>
  <c r="AH313" i="157"/>
  <c r="AI313" i="157" s="1"/>
  <c r="BP146" i="157"/>
  <c r="BQ146" i="157" s="1"/>
  <c r="BR139" i="157"/>
  <c r="BS139" i="157" s="1"/>
  <c r="BR242" i="157"/>
  <c r="BS242" i="157" s="1"/>
  <c r="BP158" i="157"/>
  <c r="BQ158" i="157" s="1"/>
  <c r="BR189" i="157"/>
  <c r="BS189" i="157" s="1"/>
  <c r="EL221" i="157"/>
  <c r="EM221" i="157" s="1"/>
  <c r="DB235" i="157"/>
  <c r="DC235" i="157" s="1"/>
  <c r="EH184" i="157"/>
  <c r="AH389" i="157"/>
  <c r="AI389" i="157" s="1"/>
  <c r="BR111" i="157"/>
  <c r="BS111" i="157" s="1"/>
  <c r="BR126" i="157"/>
  <c r="BS126" i="157" s="1"/>
  <c r="DB236" i="157"/>
  <c r="DC236" i="157" s="1"/>
  <c r="AF232" i="157"/>
  <c r="HD232" i="157" s="1"/>
  <c r="HF210" i="157"/>
  <c r="HG210" i="157" s="1"/>
  <c r="AH247" i="157"/>
  <c r="AI247" i="157" s="1"/>
  <c r="HE80" i="157"/>
  <c r="HE87" i="157" s="1"/>
  <c r="HF22" i="157"/>
  <c r="HF80" i="157" s="1"/>
  <c r="AF239" i="157"/>
  <c r="HD239" i="157" s="1"/>
  <c r="BK253" i="157"/>
  <c r="BK250" i="157"/>
  <c r="BR311" i="157"/>
  <c r="BS311" i="157" s="1"/>
  <c r="BR99" i="157"/>
  <c r="BS99" i="157" s="1"/>
  <c r="EL131" i="157"/>
  <c r="EM131" i="157" s="1"/>
  <c r="BR247" i="157"/>
  <c r="BS247" i="157" s="1"/>
  <c r="AH68" i="157"/>
  <c r="AI68" i="157" s="1"/>
  <c r="DB300" i="157"/>
  <c r="DC300" i="157" s="1"/>
  <c r="GY427" i="157"/>
  <c r="GZ427" i="157" s="1"/>
  <c r="HB427" i="157" s="1"/>
  <c r="HE427" i="157" s="1"/>
  <c r="AB427" i="157"/>
  <c r="AD427" i="157" s="1"/>
  <c r="AG427" i="157" s="1"/>
  <c r="FV234" i="157"/>
  <c r="FW234" i="157" s="1"/>
  <c r="BR163" i="157"/>
  <c r="BS163" i="157" s="1"/>
  <c r="EL106" i="157"/>
  <c r="EM106" i="157" s="1"/>
  <c r="AH60" i="157"/>
  <c r="AI60" i="157" s="1"/>
  <c r="GX250" i="157"/>
  <c r="GX253" i="157"/>
  <c r="GR269" i="157"/>
  <c r="GR251" i="157"/>
  <c r="GR252" i="157" s="1"/>
  <c r="GX269" i="157"/>
  <c r="GX251" i="157"/>
  <c r="GX252" i="157" s="1"/>
  <c r="GH269" i="157"/>
  <c r="GH251" i="157"/>
  <c r="GH252" i="157" s="1"/>
  <c r="H355" i="157"/>
  <c r="GF289" i="157"/>
  <c r="X355" i="157"/>
  <c r="GV289" i="157"/>
  <c r="J355" i="157"/>
  <c r="GH289" i="157"/>
  <c r="Z355" i="157"/>
  <c r="GX289" i="157"/>
  <c r="HF110" i="157"/>
  <c r="HG110" i="157"/>
  <c r="AA253" i="157"/>
  <c r="AA250" i="157"/>
  <c r="GY184" i="157"/>
  <c r="AI140" i="157"/>
  <c r="AH140" i="157"/>
  <c r="AI117" i="157"/>
  <c r="AH117" i="157"/>
  <c r="BK269" i="157"/>
  <c r="BK251" i="157"/>
  <c r="BK252" i="157" s="1"/>
  <c r="GY301" i="157"/>
  <c r="GZ301" i="157" s="1"/>
  <c r="HB301" i="157" s="1"/>
  <c r="HE301" i="157" s="1"/>
  <c r="AB301" i="157"/>
  <c r="AD301" i="157" s="1"/>
  <c r="AG301" i="157" s="1"/>
  <c r="EL101" i="157"/>
  <c r="EM101" i="157" s="1"/>
  <c r="FV155" i="157"/>
  <c r="FW155" i="157" s="1"/>
  <c r="CZ146" i="157"/>
  <c r="DA146" i="157" s="1"/>
  <c r="FV147" i="157"/>
  <c r="FW147" i="157" s="1"/>
  <c r="AF441" i="157"/>
  <c r="AG441" i="157" s="1"/>
  <c r="EL105" i="157"/>
  <c r="EM105" i="157" s="1"/>
  <c r="EL206" i="157"/>
  <c r="EM206" i="157" s="1"/>
  <c r="DB191" i="157"/>
  <c r="DC191" i="157"/>
  <c r="BR161" i="157"/>
  <c r="BS161" i="157"/>
  <c r="FV426" i="157"/>
  <c r="FW426" i="157"/>
  <c r="FV102" i="157"/>
  <c r="FW102" i="157"/>
  <c r="AE423" i="157"/>
  <c r="F423" i="157"/>
  <c r="C459" i="157"/>
  <c r="GA459" i="157" s="1"/>
  <c r="HI459" i="157" s="1"/>
  <c r="HI460" i="157" s="1"/>
  <c r="V357" i="157"/>
  <c r="GT299" i="157"/>
  <c r="GT357" i="157" s="1"/>
  <c r="FV320" i="157"/>
  <c r="FW320" i="157" s="1"/>
  <c r="BR312" i="157"/>
  <c r="BS312" i="157" s="1"/>
  <c r="EL305" i="157"/>
  <c r="EM305" i="157" s="1"/>
  <c r="EL340" i="157"/>
  <c r="EM340" i="157" s="1"/>
  <c r="BR316" i="157"/>
  <c r="BS316" i="157" s="1"/>
  <c r="BR347" i="157"/>
  <c r="BS347" i="157" s="1"/>
  <c r="DC347" i="157"/>
  <c r="DB347" i="157"/>
  <c r="FV209" i="157"/>
  <c r="FW209" i="157" s="1"/>
  <c r="BR379" i="157"/>
  <c r="BS379" i="157" s="1"/>
  <c r="DB225" i="157"/>
  <c r="DC225" i="157" s="1"/>
  <c r="EJ345" i="157"/>
  <c r="EK345" i="157" s="1"/>
  <c r="BR440" i="157"/>
  <c r="BS440" i="157" s="1"/>
  <c r="EL378" i="157"/>
  <c r="EM378" i="157" s="1"/>
  <c r="DB301" i="157"/>
  <c r="DC301" i="157" s="1"/>
  <c r="FV396" i="157"/>
  <c r="FW396" i="157" s="1"/>
  <c r="EL225" i="157"/>
  <c r="EM225" i="157" s="1"/>
  <c r="DJ443" i="157"/>
  <c r="EB377" i="157"/>
  <c r="DX377" i="157"/>
  <c r="DX443" i="157" s="1"/>
  <c r="DT377" i="157"/>
  <c r="DP377" i="157"/>
  <c r="DL377" i="157"/>
  <c r="DR377" i="157"/>
  <c r="DR443" i="157" s="1"/>
  <c r="DV377" i="157"/>
  <c r="DV443" i="157" s="1"/>
  <c r="DZ377" i="157"/>
  <c r="DZ443" i="157" s="1"/>
  <c r="ED377" i="157"/>
  <c r="ED443" i="157" s="1"/>
  <c r="DN377" i="157"/>
  <c r="FR80" i="157"/>
  <c r="FU22" i="157"/>
  <c r="FU78" i="157" s="1"/>
  <c r="FU79" i="157" s="1"/>
  <c r="F445" i="157"/>
  <c r="GD387" i="157"/>
  <c r="X387" i="157"/>
  <c r="T387" i="157"/>
  <c r="P387" i="157"/>
  <c r="L387" i="157"/>
  <c r="H387" i="157"/>
  <c r="Z387" i="157"/>
  <c r="V387" i="157"/>
  <c r="R387" i="157"/>
  <c r="N387" i="157"/>
  <c r="J387" i="157"/>
  <c r="GF166" i="157"/>
  <c r="AP443" i="157"/>
  <c r="BH377" i="157"/>
  <c r="BD377" i="157"/>
  <c r="AZ377" i="157"/>
  <c r="AV377" i="157"/>
  <c r="AR377" i="157"/>
  <c r="BJ377" i="157"/>
  <c r="AX377" i="157"/>
  <c r="BB377" i="157"/>
  <c r="AT377" i="157"/>
  <c r="BF377" i="157"/>
  <c r="BZ443" i="157"/>
  <c r="CT377" i="157"/>
  <c r="CP377" i="157"/>
  <c r="CL377" i="157"/>
  <c r="CH377" i="157"/>
  <c r="CD377" i="157"/>
  <c r="CF377" i="157"/>
  <c r="CJ377" i="157"/>
  <c r="CN377" i="157"/>
  <c r="CR377" i="157"/>
  <c r="CB377" i="157"/>
  <c r="GF164" i="157"/>
  <c r="GZ98" i="157"/>
  <c r="B549" i="157"/>
  <c r="C544" i="157"/>
  <c r="C549" i="157" s="1"/>
  <c r="DB327" i="157"/>
  <c r="DC327" i="157" s="1"/>
  <c r="CZ349" i="157"/>
  <c r="DA349" i="157" s="1"/>
  <c r="AI146" i="157"/>
  <c r="AH146" i="157"/>
  <c r="FW441" i="157"/>
  <c r="FV441" i="157"/>
  <c r="DB294" i="157"/>
  <c r="DC294" i="157" s="1"/>
  <c r="FV312" i="157"/>
  <c r="FW312" i="157" s="1"/>
  <c r="EL320" i="157"/>
  <c r="EM320" i="157" s="1"/>
  <c r="BR308" i="157"/>
  <c r="BS308" i="157" s="1"/>
  <c r="EL411" i="157"/>
  <c r="EM411" i="157" s="1"/>
  <c r="EL407" i="157"/>
  <c r="EM407" i="157" s="1"/>
  <c r="DC340" i="157"/>
  <c r="DB340" i="157"/>
  <c r="FV317" i="157"/>
  <c r="FW317" i="157" s="1"/>
  <c r="FV385" i="157"/>
  <c r="FW385" i="157" s="1"/>
  <c r="DB227" i="157"/>
  <c r="DC227" i="157" s="1"/>
  <c r="BR153" i="157"/>
  <c r="BS153" i="157" s="1"/>
  <c r="FV157" i="157"/>
  <c r="FW157" i="157" s="1"/>
  <c r="BR157" i="157"/>
  <c r="BS157" i="157" s="1"/>
  <c r="BR232" i="157"/>
  <c r="BS232" i="157" s="1"/>
  <c r="DB383" i="157"/>
  <c r="DC383" i="157" s="1"/>
  <c r="FV405" i="157"/>
  <c r="FW405" i="157" s="1"/>
  <c r="CZ441" i="157"/>
  <c r="DA441" i="157" s="1"/>
  <c r="DB153" i="157"/>
  <c r="DC153" i="157" s="1"/>
  <c r="FV162" i="157"/>
  <c r="FW162" i="157" s="1"/>
  <c r="AH248" i="157"/>
  <c r="AI248" i="157" s="1"/>
  <c r="AH244" i="157"/>
  <c r="AI244" i="157" s="1"/>
  <c r="BR243" i="157"/>
  <c r="BS243" i="157" s="1"/>
  <c r="BR239" i="157"/>
  <c r="BS239" i="157" s="1"/>
  <c r="DB438" i="157"/>
  <c r="DC438" i="157" s="1"/>
  <c r="BR354" i="157"/>
  <c r="BS354" i="157" s="1"/>
  <c r="BP337" i="157"/>
  <c r="BQ337" i="157" s="1"/>
  <c r="EL308" i="157"/>
  <c r="EM308" i="157" s="1"/>
  <c r="DB226" i="157"/>
  <c r="DC226" i="157" s="1"/>
  <c r="EL346" i="157"/>
  <c r="EM346" i="157" s="1"/>
  <c r="DB326" i="157"/>
  <c r="DC326" i="157" s="1"/>
  <c r="FV401" i="157"/>
  <c r="FW401" i="157" s="1"/>
  <c r="EL343" i="157"/>
  <c r="EM343" i="157" s="1"/>
  <c r="BR411" i="157"/>
  <c r="BS411" i="157" s="1"/>
  <c r="GD254" i="157"/>
  <c r="BK407" i="157"/>
  <c r="GY407" i="157" s="1"/>
  <c r="GZ407" i="157" s="1"/>
  <c r="HB407" i="157" s="1"/>
  <c r="HE407" i="157" s="1"/>
  <c r="BK438" i="157"/>
  <c r="BL438" i="157" s="1"/>
  <c r="BN438" i="157" s="1"/>
  <c r="BL388" i="157"/>
  <c r="BN388" i="157" s="1"/>
  <c r="BQ388" i="157" s="1"/>
  <c r="BL390" i="157"/>
  <c r="BN390" i="157" s="1"/>
  <c r="BQ390" i="157" s="1"/>
  <c r="GH336" i="157"/>
  <c r="EF334" i="157"/>
  <c r="EH334" i="157" s="1"/>
  <c r="EK334" i="157" s="1"/>
  <c r="GZ186" i="157"/>
  <c r="HB186" i="157" s="1"/>
  <c r="HE186" i="157" s="1"/>
  <c r="EF426" i="157"/>
  <c r="EH426" i="157" s="1"/>
  <c r="EK426" i="157" s="1"/>
  <c r="AB303" i="157"/>
  <c r="AD303" i="157" s="1"/>
  <c r="AG303" i="157" s="1"/>
  <c r="AB304" i="157"/>
  <c r="AD304" i="157" s="1"/>
  <c r="AG304" i="157" s="1"/>
  <c r="GZ185" i="157"/>
  <c r="HB185" i="157" s="1"/>
  <c r="HE185" i="157" s="1"/>
  <c r="GY348" i="157"/>
  <c r="GZ348" i="157" s="1"/>
  <c r="HB348" i="157" s="1"/>
  <c r="GL401" i="157"/>
  <c r="GZ401" i="157" s="1"/>
  <c r="HB401" i="157" s="1"/>
  <c r="HE401" i="157" s="1"/>
  <c r="GJ426" i="157"/>
  <c r="GZ441" i="157"/>
  <c r="HB441" i="157" s="1"/>
  <c r="GJ382" i="157"/>
  <c r="FP184" i="157"/>
  <c r="V250" i="157"/>
  <c r="V254" i="157" s="1"/>
  <c r="GH332" i="157"/>
  <c r="GX332" i="157"/>
  <c r="GR332" i="157"/>
  <c r="AA332" i="157"/>
  <c r="GZ188" i="157"/>
  <c r="HB188" i="157" s="1"/>
  <c r="HE188" i="157" s="1"/>
  <c r="GT420" i="157"/>
  <c r="GV420" i="157"/>
  <c r="AB161" i="157"/>
  <c r="AD161" i="157" s="1"/>
  <c r="AG161" i="157" s="1"/>
  <c r="GP419" i="157"/>
  <c r="GJ419" i="157"/>
  <c r="AB419" i="157"/>
  <c r="AD419" i="157" s="1"/>
  <c r="AG419" i="157" s="1"/>
  <c r="GZ155" i="157"/>
  <c r="HB155" i="157" s="1"/>
  <c r="HE155" i="157" s="1"/>
  <c r="CV412" i="157"/>
  <c r="CX412" i="157" s="1"/>
  <c r="DA412" i="157" s="1"/>
  <c r="GZ105" i="157"/>
  <c r="HB105" i="157" s="1"/>
  <c r="HE105" i="157" s="1"/>
  <c r="GZ153" i="157"/>
  <c r="HB153" i="157" s="1"/>
  <c r="HE153" i="157" s="1"/>
  <c r="AA431" i="157"/>
  <c r="CN254" i="157"/>
  <c r="GJ381" i="157"/>
  <c r="GV381" i="157"/>
  <c r="GL381" i="157"/>
  <c r="BL441" i="157"/>
  <c r="BN441" i="157" s="1"/>
  <c r="FP434" i="157"/>
  <c r="FR434" i="157" s="1"/>
  <c r="FU434" i="157" s="1"/>
  <c r="BF254" i="157"/>
  <c r="DP254" i="157"/>
  <c r="GL336" i="157"/>
  <c r="GF336" i="157"/>
  <c r="GV336" i="157"/>
  <c r="GJ334" i="157"/>
  <c r="AB334" i="157"/>
  <c r="AD334" i="157" s="1"/>
  <c r="AG334" i="157" s="1"/>
  <c r="GL334" i="157"/>
  <c r="FJ254" i="157"/>
  <c r="AB436" i="157"/>
  <c r="AD436" i="157" s="1"/>
  <c r="GN436" i="157"/>
  <c r="GL436" i="157"/>
  <c r="GZ139" i="157"/>
  <c r="HB139" i="157" s="1"/>
  <c r="HE139" i="157" s="1"/>
  <c r="GF403" i="157"/>
  <c r="GT403" i="157"/>
  <c r="AA403" i="157"/>
  <c r="GY403" i="157" s="1"/>
  <c r="BK283" i="157"/>
  <c r="BQ283" i="157" s="1"/>
  <c r="GY225" i="157"/>
  <c r="GY328" i="157"/>
  <c r="GZ328" i="157" s="1"/>
  <c r="HB328" i="157" s="1"/>
  <c r="HE328" i="157" s="1"/>
  <c r="GZ223" i="157"/>
  <c r="HB223" i="157" s="1"/>
  <c r="HE223" i="157" s="1"/>
  <c r="GY109" i="157"/>
  <c r="GZ109" i="157" s="1"/>
  <c r="HB109" i="157" s="1"/>
  <c r="HE109" i="157" s="1"/>
  <c r="EE164" i="157"/>
  <c r="EF233" i="157"/>
  <c r="EH233" i="157" s="1"/>
  <c r="EK233" i="157" s="1"/>
  <c r="J250" i="157"/>
  <c r="J254" i="157" s="1"/>
  <c r="BK299" i="157"/>
  <c r="BK357" i="157" s="1"/>
  <c r="CU432" i="157"/>
  <c r="CV432" i="157" s="1"/>
  <c r="CX432" i="157" s="1"/>
  <c r="AB123" i="157"/>
  <c r="AD123" i="157" s="1"/>
  <c r="AG123" i="157" s="1"/>
  <c r="GH416" i="157"/>
  <c r="GZ416" i="157" s="1"/>
  <c r="HB416" i="157" s="1"/>
  <c r="HE416" i="157" s="1"/>
  <c r="AB416" i="157"/>
  <c r="AD416" i="157" s="1"/>
  <c r="AG416" i="157" s="1"/>
  <c r="GL410" i="157"/>
  <c r="GR410" i="157"/>
  <c r="GH399" i="157"/>
  <c r="GJ399" i="157"/>
  <c r="AA399" i="157"/>
  <c r="GY399" i="157" s="1"/>
  <c r="GZ238" i="157"/>
  <c r="HB238" i="157" s="1"/>
  <c r="HE238" i="157" s="1"/>
  <c r="DV355" i="157"/>
  <c r="DP355" i="157"/>
  <c r="GL402" i="157"/>
  <c r="AB402" i="157"/>
  <c r="AD402" i="157" s="1"/>
  <c r="AG402" i="157" s="1"/>
  <c r="GX402" i="157"/>
  <c r="GL388" i="157"/>
  <c r="GF388" i="157"/>
  <c r="GV388" i="157"/>
  <c r="GZ208" i="157"/>
  <c r="HB208" i="157" s="1"/>
  <c r="HE208" i="157" s="1"/>
  <c r="CU442" i="157"/>
  <c r="CV442" i="157" s="1"/>
  <c r="CX442" i="157" s="1"/>
  <c r="DA442" i="157" s="1"/>
  <c r="CU332" i="157"/>
  <c r="CV332" i="157" s="1"/>
  <c r="CX332" i="157" s="1"/>
  <c r="DA332" i="157" s="1"/>
  <c r="BK382" i="157"/>
  <c r="GY382" i="157" s="1"/>
  <c r="GZ159" i="157"/>
  <c r="HB159" i="157" s="1"/>
  <c r="GZ120" i="157"/>
  <c r="HB120" i="157" s="1"/>
  <c r="HE120" i="157" s="1"/>
  <c r="CU420" i="157"/>
  <c r="CV420" i="157" s="1"/>
  <c r="CX420" i="157" s="1"/>
  <c r="DA420" i="157" s="1"/>
  <c r="CF355" i="157"/>
  <c r="CL355" i="157"/>
  <c r="EX254" i="157"/>
  <c r="AB103" i="157"/>
  <c r="AD103" i="157" s="1"/>
  <c r="AG103" i="157" s="1"/>
  <c r="GF378" i="157"/>
  <c r="GY207" i="157"/>
  <c r="BK166" i="157"/>
  <c r="GY342" i="157"/>
  <c r="GZ342" i="157" s="1"/>
  <c r="HB342" i="157" s="1"/>
  <c r="HE342" i="157" s="1"/>
  <c r="GZ236" i="157"/>
  <c r="HB236" i="157" s="1"/>
  <c r="HE236" i="157" s="1"/>
  <c r="GY99" i="157"/>
  <c r="GZ99" i="157" s="1"/>
  <c r="HB99" i="157" s="1"/>
  <c r="HE99" i="157" s="1"/>
  <c r="GY442" i="157"/>
  <c r="GZ442" i="157" s="1"/>
  <c r="HB442" i="157" s="1"/>
  <c r="HE442" i="157" s="1"/>
  <c r="GY206" i="157"/>
  <c r="GZ206" i="157" s="1"/>
  <c r="HB206" i="157" s="1"/>
  <c r="HE206" i="157" s="1"/>
  <c r="AB316" i="157"/>
  <c r="AD316" i="157" s="1"/>
  <c r="AG316" i="157" s="1"/>
  <c r="GY438" i="157"/>
  <c r="GZ438" i="157" s="1"/>
  <c r="HB438" i="157" s="1"/>
  <c r="GY145" i="157"/>
  <c r="GZ145" i="157" s="1"/>
  <c r="HB145" i="157" s="1"/>
  <c r="AB383" i="157"/>
  <c r="AD383" i="157" s="1"/>
  <c r="AG383" i="157" s="1"/>
  <c r="N250" i="157"/>
  <c r="N254" i="157" s="1"/>
  <c r="BK381" i="157"/>
  <c r="BL381" i="157" s="1"/>
  <c r="BN381" i="157" s="1"/>
  <c r="BQ381" i="157" s="1"/>
  <c r="GZ113" i="157"/>
  <c r="HB113" i="157" s="1"/>
  <c r="HE113" i="157" s="1"/>
  <c r="FP378" i="157"/>
  <c r="FR378" i="157" s="1"/>
  <c r="FU378" i="157" s="1"/>
  <c r="BK394" i="157"/>
  <c r="BL394" i="157" s="1"/>
  <c r="BN394" i="157" s="1"/>
  <c r="BQ394" i="157" s="1"/>
  <c r="GL425" i="157"/>
  <c r="GX425" i="157"/>
  <c r="GR425" i="157"/>
  <c r="AB148" i="157"/>
  <c r="AD148" i="157" s="1"/>
  <c r="AG148" i="157" s="1"/>
  <c r="CU434" i="157"/>
  <c r="GY434" i="157" s="1"/>
  <c r="GZ434" i="157" s="1"/>
  <c r="HB434" i="157" s="1"/>
  <c r="HE434" i="157" s="1"/>
  <c r="GF435" i="157"/>
  <c r="GH435" i="157"/>
  <c r="GX435" i="157"/>
  <c r="GP393" i="157"/>
  <c r="GJ393" i="157"/>
  <c r="AB206" i="157"/>
  <c r="AD206" i="157" s="1"/>
  <c r="AG206" i="157" s="1"/>
  <c r="FO412" i="157"/>
  <c r="FP412" i="157" s="1"/>
  <c r="FR412" i="157" s="1"/>
  <c r="FU412" i="157" s="1"/>
  <c r="GF398" i="157"/>
  <c r="GT398" i="157"/>
  <c r="AA398" i="157"/>
  <c r="GY398" i="157" s="1"/>
  <c r="GZ249" i="157"/>
  <c r="HB249" i="157" s="1"/>
  <c r="HE249" i="157" s="1"/>
  <c r="AB299" i="157"/>
  <c r="GJ432" i="157"/>
  <c r="GH432" i="157"/>
  <c r="GX432" i="157"/>
  <c r="GH411" i="157"/>
  <c r="GF411" i="157"/>
  <c r="GV411" i="157"/>
  <c r="GP390" i="157"/>
  <c r="GJ390" i="157"/>
  <c r="GH405" i="157"/>
  <c r="GJ405" i="157"/>
  <c r="AT355" i="157"/>
  <c r="BJ355" i="157"/>
  <c r="BD355" i="157"/>
  <c r="ED254" i="157"/>
  <c r="GY306" i="157"/>
  <c r="GZ306" i="157" s="1"/>
  <c r="HB306" i="157" s="1"/>
  <c r="HE306" i="157" s="1"/>
  <c r="GZ117" i="157"/>
  <c r="HB117" i="157" s="1"/>
  <c r="HE117" i="157" s="1"/>
  <c r="GY315" i="157"/>
  <c r="GZ315" i="157" s="1"/>
  <c r="HB315" i="157" s="1"/>
  <c r="HE315" i="157" s="1"/>
  <c r="CV224" i="157"/>
  <c r="CX224" i="157" s="1"/>
  <c r="DA224" i="157" s="1"/>
  <c r="FP197" i="157"/>
  <c r="FR197" i="157" s="1"/>
  <c r="FU197" i="157" s="1"/>
  <c r="GY353" i="157"/>
  <c r="GZ353" i="157" s="1"/>
  <c r="HB353" i="157" s="1"/>
  <c r="AG71" i="157"/>
  <c r="EV355" i="157"/>
  <c r="FL355" i="157"/>
  <c r="FB355" i="157"/>
  <c r="GX433" i="157"/>
  <c r="GF433" i="157"/>
  <c r="GV433" i="157"/>
  <c r="AB115" i="157"/>
  <c r="AD115" i="157" s="1"/>
  <c r="AG115" i="157" s="1"/>
  <c r="GL394" i="157"/>
  <c r="GR394" i="157"/>
  <c r="GR400" i="157"/>
  <c r="GP400" i="157"/>
  <c r="GV400" i="157"/>
  <c r="BK396" i="157"/>
  <c r="GY396" i="157" s="1"/>
  <c r="GZ396" i="157" s="1"/>
  <c r="HB396" i="157" s="1"/>
  <c r="HE396" i="157" s="1"/>
  <c r="AB122" i="157"/>
  <c r="AD122" i="157" s="1"/>
  <c r="AG122" i="157" s="1"/>
  <c r="GJ429" i="157"/>
  <c r="AA429" i="157"/>
  <c r="GY429" i="157" s="1"/>
  <c r="GT429" i="157"/>
  <c r="GH331" i="157"/>
  <c r="GX331" i="157"/>
  <c r="GR331" i="157"/>
  <c r="AA331" i="157"/>
  <c r="GY331" i="157" s="1"/>
  <c r="FO330" i="157"/>
  <c r="FP330" i="157" s="1"/>
  <c r="FR330" i="157" s="1"/>
  <c r="FU330" i="157" s="1"/>
  <c r="GV379" i="157"/>
  <c r="GL379" i="157"/>
  <c r="AB143" i="157"/>
  <c r="AD143" i="157" s="1"/>
  <c r="AG143" i="157" s="1"/>
  <c r="CU393" i="157"/>
  <c r="CV393" i="157" s="1"/>
  <c r="CX393" i="157" s="1"/>
  <c r="DA393" i="157" s="1"/>
  <c r="AB235" i="157"/>
  <c r="AD235" i="157" s="1"/>
  <c r="AG235" i="157" s="1"/>
  <c r="EE336" i="157"/>
  <c r="EF336" i="157" s="1"/>
  <c r="EH336" i="157" s="1"/>
  <c r="CD254" i="157"/>
  <c r="GZ119" i="157"/>
  <c r="HB119" i="157" s="1"/>
  <c r="HE119" i="157" s="1"/>
  <c r="GL414" i="157"/>
  <c r="GP414" i="157"/>
  <c r="GR414" i="157"/>
  <c r="EE391" i="157"/>
  <c r="EF391" i="157" s="1"/>
  <c r="EH391" i="157" s="1"/>
  <c r="EK391" i="157" s="1"/>
  <c r="GT417" i="157"/>
  <c r="GR417" i="157"/>
  <c r="AA417" i="157"/>
  <c r="GY417" i="157" s="1"/>
  <c r="AV254" i="157"/>
  <c r="DL254" i="157"/>
  <c r="AB305" i="157"/>
  <c r="AD305" i="157" s="1"/>
  <c r="AG305" i="157" s="1"/>
  <c r="AB328" i="157"/>
  <c r="AD328" i="157" s="1"/>
  <c r="AG328" i="157" s="1"/>
  <c r="AB318" i="157"/>
  <c r="AD318" i="157" s="1"/>
  <c r="AG318" i="157" s="1"/>
  <c r="CU251" i="157"/>
  <c r="CU252" i="157" s="1"/>
  <c r="AB302" i="157"/>
  <c r="AD302" i="157" s="1"/>
  <c r="AG302" i="157" s="1"/>
  <c r="AB426" i="157"/>
  <c r="AD426" i="157" s="1"/>
  <c r="AG426" i="157" s="1"/>
  <c r="AB406" i="157"/>
  <c r="AD406" i="157" s="1"/>
  <c r="AG406" i="157" s="1"/>
  <c r="AB326" i="157"/>
  <c r="AD326" i="157" s="1"/>
  <c r="AG326" i="157" s="1"/>
  <c r="AB194" i="157"/>
  <c r="GP424" i="157"/>
  <c r="AA424" i="157"/>
  <c r="GY424" i="157" s="1"/>
  <c r="GN424" i="157"/>
  <c r="GR422" i="157"/>
  <c r="GH422" i="157"/>
  <c r="GX422" i="157"/>
  <c r="HF291" i="157"/>
  <c r="HG291" i="157" s="1"/>
  <c r="FP164" i="157"/>
  <c r="FR98" i="157"/>
  <c r="FV213" i="157"/>
  <c r="FW213" i="157" s="1"/>
  <c r="EJ146" i="157"/>
  <c r="EK146" i="157" s="1"/>
  <c r="AH352" i="157"/>
  <c r="AI352" i="157" s="1"/>
  <c r="BR114" i="157"/>
  <c r="BS114" i="157" s="1"/>
  <c r="HF339" i="157"/>
  <c r="HG339" i="157" s="1"/>
  <c r="GT253" i="157"/>
  <c r="GT250" i="157"/>
  <c r="AH105" i="157"/>
  <c r="AI105" i="157" s="1"/>
  <c r="BR216" i="157"/>
  <c r="BS216" i="157" s="1"/>
  <c r="EL216" i="157"/>
  <c r="EM216" i="157" s="1"/>
  <c r="FV233" i="157"/>
  <c r="FW233" i="157" s="1"/>
  <c r="BR224" i="157"/>
  <c r="BS224" i="157" s="1"/>
  <c r="GH250" i="157"/>
  <c r="GH253" i="157"/>
  <c r="AH238" i="157"/>
  <c r="AI238" i="157" s="1"/>
  <c r="T355" i="157"/>
  <c r="GR289" i="157"/>
  <c r="GR355" i="157" s="1"/>
  <c r="V355" i="157"/>
  <c r="GT289" i="157"/>
  <c r="AH109" i="157"/>
  <c r="AI109" i="157"/>
  <c r="BR413" i="157"/>
  <c r="BS413" i="157" s="1"/>
  <c r="AH110" i="157"/>
  <c r="AI110" i="157" s="1"/>
  <c r="AH120" i="157"/>
  <c r="AI120" i="157" s="1"/>
  <c r="EK80" i="157"/>
  <c r="EK87" i="157" s="1"/>
  <c r="EK88" i="157" s="1"/>
  <c r="EL22" i="157"/>
  <c r="EL80" i="157" s="1"/>
  <c r="AH378" i="157"/>
  <c r="AI378" i="157" s="1"/>
  <c r="AH111" i="157"/>
  <c r="AI111" i="157" s="1"/>
  <c r="DC409" i="157"/>
  <c r="DB409" i="157"/>
  <c r="EL403" i="157"/>
  <c r="EM403" i="157" s="1"/>
  <c r="BR135" i="157"/>
  <c r="BS135" i="157" s="1"/>
  <c r="EL219" i="157"/>
  <c r="EM219" i="157" s="1"/>
  <c r="FV383" i="157"/>
  <c r="FW383" i="157" s="1"/>
  <c r="EL104" i="157"/>
  <c r="EM104" i="157" s="1"/>
  <c r="DB192" i="157"/>
  <c r="DC192" i="157" s="1"/>
  <c r="BR219" i="157"/>
  <c r="BS219" i="157" s="1"/>
  <c r="EJ248" i="157"/>
  <c r="HD248" i="157" s="1"/>
  <c r="HE248" i="157" s="1"/>
  <c r="EJ240" i="157"/>
  <c r="EK240" i="157" s="1"/>
  <c r="CX184" i="157"/>
  <c r="HF324" i="157"/>
  <c r="HG324" i="157" s="1"/>
  <c r="DB198" i="157"/>
  <c r="DC198" i="157" s="1"/>
  <c r="FV151" i="157"/>
  <c r="FW151" i="157" s="1"/>
  <c r="EL246" i="157"/>
  <c r="EM246" i="157" s="1"/>
  <c r="BR401" i="157"/>
  <c r="BS401" i="157" s="1"/>
  <c r="DB207" i="157"/>
  <c r="DC207" i="157" s="1"/>
  <c r="GL253" i="157"/>
  <c r="GL250" i="157"/>
  <c r="BR145" i="157"/>
  <c r="BS145" i="157"/>
  <c r="AH113" i="157"/>
  <c r="AI113" i="157"/>
  <c r="HF246" i="157"/>
  <c r="HG246" i="157" s="1"/>
  <c r="AH12" i="157"/>
  <c r="DA78" i="157"/>
  <c r="DA79" i="157" s="1"/>
  <c r="DB12" i="157"/>
  <c r="DC12" i="157" s="1"/>
  <c r="AE355" i="157"/>
  <c r="HC335" i="157"/>
  <c r="HC355" i="157" s="1"/>
  <c r="L357" i="157"/>
  <c r="GJ299" i="157"/>
  <c r="GJ357" i="157" s="1"/>
  <c r="X357" i="157"/>
  <c r="GV299" i="157"/>
  <c r="GV357" i="157" s="1"/>
  <c r="R357" i="157"/>
  <c r="GP299" i="157"/>
  <c r="GP357" i="157" s="1"/>
  <c r="BZ445" i="157"/>
  <c r="CR387" i="157"/>
  <c r="CR445" i="157" s="1"/>
  <c r="CN387" i="157"/>
  <c r="CN445" i="157" s="1"/>
  <c r="CJ387" i="157"/>
  <c r="CJ445" i="157" s="1"/>
  <c r="CF387" i="157"/>
  <c r="CF445" i="157" s="1"/>
  <c r="CB387" i="157"/>
  <c r="CB445" i="157" s="1"/>
  <c r="CT387" i="157"/>
  <c r="CT445" i="157" s="1"/>
  <c r="CP387" i="157"/>
  <c r="CP445" i="157" s="1"/>
  <c r="CL387" i="157"/>
  <c r="CL445" i="157" s="1"/>
  <c r="CH387" i="157"/>
  <c r="CH445" i="157" s="1"/>
  <c r="CD387" i="157"/>
  <c r="CD445" i="157" s="1"/>
  <c r="FV303" i="157"/>
  <c r="FW303" i="157" s="1"/>
  <c r="BR317" i="157"/>
  <c r="BS317" i="157" s="1"/>
  <c r="BP230" i="157"/>
  <c r="BQ230" i="157" s="1"/>
  <c r="FV314" i="157"/>
  <c r="FW314" i="157" s="1"/>
  <c r="AH135" i="157"/>
  <c r="AI135" i="157" s="1"/>
  <c r="AH197" i="157"/>
  <c r="AI197" i="157" s="1"/>
  <c r="BR304" i="157"/>
  <c r="BS304" i="157" s="1"/>
  <c r="BR339" i="157"/>
  <c r="BS339" i="157" s="1"/>
  <c r="EJ231" i="157"/>
  <c r="EK231" i="157" s="1"/>
  <c r="FV297" i="157"/>
  <c r="FW297" i="157" s="1"/>
  <c r="EL412" i="157"/>
  <c r="EM412" i="157" s="1"/>
  <c r="BR341" i="157"/>
  <c r="BS341" i="157" s="1"/>
  <c r="EJ230" i="157"/>
  <c r="FV415" i="157"/>
  <c r="FW415" i="157" s="1"/>
  <c r="FV325" i="157"/>
  <c r="FW325" i="157" s="1"/>
  <c r="BR351" i="157"/>
  <c r="BS351" i="157" s="1"/>
  <c r="BR185" i="157"/>
  <c r="BS185" i="157" s="1"/>
  <c r="FV384" i="157"/>
  <c r="FW384" i="157" s="1"/>
  <c r="AI338" i="157"/>
  <c r="AH338" i="157"/>
  <c r="BR148" i="157"/>
  <c r="BS148" i="157" s="1"/>
  <c r="HF73" i="157"/>
  <c r="HG73" i="157" s="1"/>
  <c r="EM291" i="157"/>
  <c r="EL291" i="157"/>
  <c r="DB329" i="157"/>
  <c r="DC329" i="157" s="1"/>
  <c r="EL392" i="157"/>
  <c r="EM392" i="157" s="1"/>
  <c r="DB293" i="157"/>
  <c r="DC293" i="157" s="1"/>
  <c r="AF353" i="157"/>
  <c r="HD353" i="157" s="1"/>
  <c r="AP445" i="157"/>
  <c r="BJ387" i="157"/>
  <c r="BJ445" i="157" s="1"/>
  <c r="BF387" i="157"/>
  <c r="BF445" i="157" s="1"/>
  <c r="BB387" i="157"/>
  <c r="BB445" i="157" s="1"/>
  <c r="AX387" i="157"/>
  <c r="AX445" i="157" s="1"/>
  <c r="AT387" i="157"/>
  <c r="AT445" i="157" s="1"/>
  <c r="BH387" i="157"/>
  <c r="BH445" i="157" s="1"/>
  <c r="BD387" i="157"/>
  <c r="BD445" i="157" s="1"/>
  <c r="AZ387" i="157"/>
  <c r="AZ445" i="157" s="1"/>
  <c r="AV387" i="157"/>
  <c r="AV445" i="157" s="1"/>
  <c r="AR387" i="157"/>
  <c r="AR445" i="157" s="1"/>
  <c r="FV318" i="157"/>
  <c r="FW318" i="157"/>
  <c r="BR418" i="157"/>
  <c r="BS418" i="157" s="1"/>
  <c r="DB348" i="157"/>
  <c r="DC348" i="157" s="1"/>
  <c r="EL154" i="157"/>
  <c r="EM154" i="157" s="1"/>
  <c r="BR248" i="157"/>
  <c r="BS248" i="157" s="1"/>
  <c r="EL313" i="157"/>
  <c r="EM313" i="157" s="1"/>
  <c r="FV324" i="157"/>
  <c r="FW324" i="157" s="1"/>
  <c r="DB304" i="157"/>
  <c r="DC304" i="157" s="1"/>
  <c r="FV329" i="157"/>
  <c r="FW329" i="157" s="1"/>
  <c r="EL324" i="157"/>
  <c r="EM324" i="157" s="1"/>
  <c r="FV227" i="157"/>
  <c r="FW227" i="157" s="1"/>
  <c r="BR318" i="157"/>
  <c r="BS318" i="157" s="1"/>
  <c r="BR429" i="157"/>
  <c r="BS429" i="157" s="1"/>
  <c r="CZ350" i="157"/>
  <c r="DA350" i="157" s="1"/>
  <c r="DB240" i="157"/>
  <c r="DC240" i="157" s="1"/>
  <c r="DB344" i="157"/>
  <c r="DC344" i="157" s="1"/>
  <c r="BR159" i="157"/>
  <c r="BS159" i="157" s="1"/>
  <c r="FV300" i="157"/>
  <c r="FW300" i="157" s="1"/>
  <c r="BR319" i="157"/>
  <c r="BS319" i="157" s="1"/>
  <c r="BR314" i="157"/>
  <c r="BS314" i="157" s="1"/>
  <c r="EL410" i="157"/>
  <c r="EM410" i="157" s="1"/>
  <c r="BR313" i="157"/>
  <c r="BS313" i="157" s="1"/>
  <c r="BR439" i="157"/>
  <c r="BS439" i="157" s="1"/>
  <c r="BR290" i="157"/>
  <c r="BS290" i="157" s="1"/>
  <c r="FV319" i="157"/>
  <c r="FW319" i="157" s="1"/>
  <c r="DB414" i="157"/>
  <c r="DC414" i="157" s="1"/>
  <c r="AA420" i="157"/>
  <c r="GY420" i="157" s="1"/>
  <c r="EE299" i="157"/>
  <c r="EE357" i="157" s="1"/>
  <c r="AB139" i="157"/>
  <c r="AD139" i="157" s="1"/>
  <c r="AG139" i="157" s="1"/>
  <c r="GZ134" i="157"/>
  <c r="HB134" i="157" s="1"/>
  <c r="HE134" i="157" s="1"/>
  <c r="GY380" i="157"/>
  <c r="CV242" i="157"/>
  <c r="CX242" i="157" s="1"/>
  <c r="DA242" i="157" s="1"/>
  <c r="T254" i="157"/>
  <c r="BL299" i="157"/>
  <c r="GZ225" i="157"/>
  <c r="HB225" i="157" s="1"/>
  <c r="HE225" i="157" s="1"/>
  <c r="AA289" i="157"/>
  <c r="AB289" i="157" s="1"/>
  <c r="GV402" i="157"/>
  <c r="GR402" i="157"/>
  <c r="GP402" i="157"/>
  <c r="GH388" i="157"/>
  <c r="GX388" i="157"/>
  <c r="GR388" i="157"/>
  <c r="AB208" i="157"/>
  <c r="AD208" i="157" s="1"/>
  <c r="AG208" i="157" s="1"/>
  <c r="CB254" i="157"/>
  <c r="AB159" i="157"/>
  <c r="AD159" i="157" s="1"/>
  <c r="BD254" i="157"/>
  <c r="AT254" i="157"/>
  <c r="DZ254" i="157"/>
  <c r="CB355" i="157"/>
  <c r="CR355" i="157"/>
  <c r="CH355" i="157"/>
  <c r="GZ102" i="157"/>
  <c r="HB102" i="157" s="1"/>
  <c r="HE102" i="157" s="1"/>
  <c r="GZ152" i="157"/>
  <c r="HB152" i="157" s="1"/>
  <c r="HE152" i="157" s="1"/>
  <c r="GY378" i="157"/>
  <c r="AB312" i="157"/>
  <c r="AD312" i="157" s="1"/>
  <c r="AG312" i="157" s="1"/>
  <c r="GY224" i="157"/>
  <c r="GZ426" i="157"/>
  <c r="HB426" i="157" s="1"/>
  <c r="HE426" i="157" s="1"/>
  <c r="GZ221" i="157"/>
  <c r="HB221" i="157" s="1"/>
  <c r="HE221" i="157" s="1"/>
  <c r="GY209" i="157"/>
  <c r="GZ209" i="157" s="1"/>
  <c r="HB209" i="157" s="1"/>
  <c r="HE209" i="157" s="1"/>
  <c r="GY229" i="157"/>
  <c r="GZ229" i="157" s="1"/>
  <c r="HB229" i="157" s="1"/>
  <c r="HE229" i="157" s="1"/>
  <c r="X250" i="157"/>
  <c r="X254" i="157" s="1"/>
  <c r="H250" i="157"/>
  <c r="H254" i="157" s="1"/>
  <c r="GT425" i="157"/>
  <c r="GP425" i="157"/>
  <c r="GN425" i="157"/>
  <c r="AA425" i="157"/>
  <c r="GY425" i="157" s="1"/>
  <c r="GR435" i="157"/>
  <c r="AA435" i="157"/>
  <c r="GY435" i="157" s="1"/>
  <c r="GZ207" i="157"/>
  <c r="HB207" i="157" s="1"/>
  <c r="HE207" i="157" s="1"/>
  <c r="GZ215" i="157"/>
  <c r="HB215" i="157" s="1"/>
  <c r="HE215" i="157" s="1"/>
  <c r="AB398" i="157"/>
  <c r="AD398" i="157" s="1"/>
  <c r="AG398" i="157" s="1"/>
  <c r="AB249" i="157"/>
  <c r="AD249" i="157" s="1"/>
  <c r="AG249" i="157" s="1"/>
  <c r="CF254" i="157"/>
  <c r="GN432" i="157"/>
  <c r="AA432" i="157"/>
  <c r="GY432" i="157" s="1"/>
  <c r="GT432" i="157"/>
  <c r="AA411" i="157"/>
  <c r="GY411" i="157" s="1"/>
  <c r="GL390" i="157"/>
  <c r="GF390" i="157"/>
  <c r="GZ390" i="157" s="1"/>
  <c r="HB390" i="157" s="1"/>
  <c r="HE390" i="157" s="1"/>
  <c r="GV390" i="157"/>
  <c r="GT405" i="157"/>
  <c r="GF405" i="157"/>
  <c r="GV405" i="157"/>
  <c r="AR254" i="157"/>
  <c r="BK355" i="157"/>
  <c r="BF355" i="157"/>
  <c r="AZ355" i="157"/>
  <c r="GA443" i="157"/>
  <c r="DX254" i="157"/>
  <c r="FB254" i="157"/>
  <c r="GZ203" i="157"/>
  <c r="HB203" i="157" s="1"/>
  <c r="HE203" i="157" s="1"/>
  <c r="GZ127" i="157"/>
  <c r="HB127" i="157" s="1"/>
  <c r="HE127" i="157" s="1"/>
  <c r="GY415" i="157"/>
  <c r="GZ415" i="157" s="1"/>
  <c r="HB415" i="157" s="1"/>
  <c r="HE415" i="157" s="1"/>
  <c r="BL102" i="157"/>
  <c r="BN102" i="157" s="1"/>
  <c r="BQ102" i="157" s="1"/>
  <c r="GZ224" i="157"/>
  <c r="HB224" i="157" s="1"/>
  <c r="HE224" i="157" s="1"/>
  <c r="GY151" i="157"/>
  <c r="GZ151" i="157" s="1"/>
  <c r="HB151" i="157" s="1"/>
  <c r="HE151" i="157" s="1"/>
  <c r="FO299" i="157"/>
  <c r="FO357" i="157" s="1"/>
  <c r="R250" i="157"/>
  <c r="R254" i="157" s="1"/>
  <c r="FH355" i="157"/>
  <c r="EX355" i="157"/>
  <c r="FN355" i="157"/>
  <c r="GH433" i="157"/>
  <c r="GR433" i="157"/>
  <c r="GH394" i="157"/>
  <c r="GX394" i="157"/>
  <c r="GN394" i="157"/>
  <c r="GJ400" i="157"/>
  <c r="GH400" i="157"/>
  <c r="GN400" i="157"/>
  <c r="AA400" i="157"/>
  <c r="GY400" i="157" s="1"/>
  <c r="GZ218" i="157"/>
  <c r="HB218" i="157" s="1"/>
  <c r="HE218" i="157" s="1"/>
  <c r="AA430" i="157"/>
  <c r="GY430" i="157" s="1"/>
  <c r="GZ430" i="157" s="1"/>
  <c r="HB430" i="157" s="1"/>
  <c r="HE430" i="157" s="1"/>
  <c r="GV429" i="157"/>
  <c r="GP429" i="157"/>
  <c r="GZ162" i="157"/>
  <c r="HB162" i="157" s="1"/>
  <c r="GT331" i="157"/>
  <c r="GN331" i="157"/>
  <c r="GZ331" i="157" s="1"/>
  <c r="HB331" i="157" s="1"/>
  <c r="HE331" i="157" s="1"/>
  <c r="GF379" i="157"/>
  <c r="GJ379" i="157"/>
  <c r="GH379" i="157"/>
  <c r="GX379" i="157"/>
  <c r="AB119" i="157"/>
  <c r="AD119" i="157" s="1"/>
  <c r="AG119" i="157" s="1"/>
  <c r="GT414" i="157"/>
  <c r="GH414" i="157"/>
  <c r="GN414" i="157"/>
  <c r="GZ150" i="157"/>
  <c r="HB150" i="157" s="1"/>
  <c r="HE150" i="157" s="1"/>
  <c r="GN417" i="157"/>
  <c r="GZ417" i="157" s="1"/>
  <c r="HB417" i="157" s="1"/>
  <c r="HE417" i="157" s="1"/>
  <c r="AB108" i="157"/>
  <c r="AB98" i="157"/>
  <c r="GY232" i="157"/>
  <c r="GZ232" i="157" s="1"/>
  <c r="HB232" i="157" s="1"/>
  <c r="HE232" i="157" s="1"/>
  <c r="CZ164" i="157"/>
  <c r="AB329" i="157"/>
  <c r="AD329" i="157" s="1"/>
  <c r="AG329" i="157" s="1"/>
  <c r="AB315" i="157"/>
  <c r="AD315" i="157" s="1"/>
  <c r="AG315" i="157" s="1"/>
  <c r="GY310" i="157"/>
  <c r="GZ310" i="157" s="1"/>
  <c r="HB310" i="157" s="1"/>
  <c r="HE310" i="157" s="1"/>
  <c r="AB292" i="157"/>
  <c r="AD292" i="157" s="1"/>
  <c r="AG292" i="157" s="1"/>
  <c r="AB438" i="157"/>
  <c r="AD438" i="157" s="1"/>
  <c r="FT164" i="157"/>
  <c r="BL194" i="157"/>
  <c r="AB404" i="157"/>
  <c r="AD404" i="157" s="1"/>
  <c r="AG404" i="157" s="1"/>
  <c r="AB227" i="157"/>
  <c r="AD227" i="157" s="1"/>
  <c r="AG227" i="157" s="1"/>
  <c r="GH424" i="157"/>
  <c r="GT424" i="157"/>
  <c r="GJ424" i="157"/>
  <c r="AB424" i="157"/>
  <c r="AD424" i="157" s="1"/>
  <c r="AA422" i="157"/>
  <c r="AB422" i="157" s="1"/>
  <c r="AD422" i="157" s="1"/>
  <c r="AG422" i="157" s="1"/>
  <c r="GT422" i="157"/>
  <c r="D9" i="135"/>
  <c r="S11" i="156"/>
  <c r="R11" i="156"/>
  <c r="Q11" i="156"/>
  <c r="K11" i="156"/>
  <c r="S10" i="156"/>
  <c r="R10" i="156"/>
  <c r="Q10" i="156"/>
  <c r="K10" i="156"/>
  <c r="S9" i="156"/>
  <c r="R9" i="156"/>
  <c r="Q9" i="156"/>
  <c r="K9" i="156"/>
  <c r="S8" i="156"/>
  <c r="R8" i="156"/>
  <c r="P8" i="156" s="1"/>
  <c r="Q8" i="156"/>
  <c r="K8" i="156"/>
  <c r="S7" i="156"/>
  <c r="R7" i="156"/>
  <c r="Q7" i="156"/>
  <c r="K7" i="156"/>
  <c r="J11" i="156"/>
  <c r="J10" i="156"/>
  <c r="J8" i="156"/>
  <c r="J7" i="156"/>
  <c r="S12" i="156"/>
  <c r="N14" i="156"/>
  <c r="N12" i="156"/>
  <c r="M14" i="156"/>
  <c r="L14" i="156"/>
  <c r="EL353" i="157" l="1"/>
  <c r="EM353" i="157"/>
  <c r="N13" i="156"/>
  <c r="P7" i="156"/>
  <c r="P10" i="156"/>
  <c r="P11" i="156"/>
  <c r="HD144" i="157"/>
  <c r="HE144" i="157" s="1"/>
  <c r="GZ399" i="157"/>
  <c r="HB399" i="157" s="1"/>
  <c r="HE399" i="157" s="1"/>
  <c r="HF399" i="157" s="1"/>
  <c r="HG399" i="157" s="1"/>
  <c r="GY431" i="157"/>
  <c r="GZ431" i="157" s="1"/>
  <c r="HB431" i="157" s="1"/>
  <c r="HE431" i="157" s="1"/>
  <c r="AA387" i="157"/>
  <c r="AB387" i="157" s="1"/>
  <c r="AD387" i="157" s="1"/>
  <c r="DP443" i="157"/>
  <c r="HD154" i="157"/>
  <c r="GY409" i="157"/>
  <c r="GZ409" i="157" s="1"/>
  <c r="HB409" i="157" s="1"/>
  <c r="HE409" i="157" s="1"/>
  <c r="FT250" i="157"/>
  <c r="R355" i="157"/>
  <c r="DN443" i="157"/>
  <c r="CV299" i="157"/>
  <c r="CV251" i="157"/>
  <c r="HF129" i="157"/>
  <c r="HG129" i="157" s="1"/>
  <c r="CZ253" i="157"/>
  <c r="GY437" i="157"/>
  <c r="GZ437" i="157" s="1"/>
  <c r="HB437" i="157" s="1"/>
  <c r="EJ250" i="157"/>
  <c r="GY389" i="157"/>
  <c r="GY404" i="157"/>
  <c r="GZ404" i="157" s="1"/>
  <c r="HB404" i="157" s="1"/>
  <c r="HE404" i="157" s="1"/>
  <c r="AA377" i="157"/>
  <c r="CZ433" i="157"/>
  <c r="DA433" i="157" s="1"/>
  <c r="DB433" i="157" s="1"/>
  <c r="DC433" i="157" s="1"/>
  <c r="BP432" i="157"/>
  <c r="BQ432" i="157" s="1"/>
  <c r="FV409" i="157"/>
  <c r="FW409" i="157" s="1"/>
  <c r="AH414" i="157"/>
  <c r="AI414" i="157" s="1"/>
  <c r="EL422" i="157"/>
  <c r="EM422" i="157" s="1"/>
  <c r="DB413" i="157"/>
  <c r="DC413" i="157" s="1"/>
  <c r="BS405" i="157"/>
  <c r="BR405" i="157"/>
  <c r="FV391" i="157"/>
  <c r="FW391" i="157" s="1"/>
  <c r="DB425" i="157"/>
  <c r="DC425" i="157" s="1"/>
  <c r="GZ379" i="157"/>
  <c r="HB379" i="157" s="1"/>
  <c r="HE379" i="157" s="1"/>
  <c r="GZ414" i="157"/>
  <c r="HB414" i="157" s="1"/>
  <c r="HE414" i="157" s="1"/>
  <c r="GZ429" i="157"/>
  <c r="HB429" i="157" s="1"/>
  <c r="HE429" i="157" s="1"/>
  <c r="GZ432" i="157"/>
  <c r="HB432" i="157" s="1"/>
  <c r="GZ398" i="157"/>
  <c r="HB398" i="157" s="1"/>
  <c r="HE398" i="157" s="1"/>
  <c r="GZ388" i="157"/>
  <c r="HB388" i="157" s="1"/>
  <c r="HE388" i="157" s="1"/>
  <c r="HF388" i="157" s="1"/>
  <c r="HG388" i="157" s="1"/>
  <c r="GZ403" i="157"/>
  <c r="HB403" i="157" s="1"/>
  <c r="HE403" i="157" s="1"/>
  <c r="GF355" i="157"/>
  <c r="GX254" i="157"/>
  <c r="GZ389" i="157"/>
  <c r="HB389" i="157" s="1"/>
  <c r="HE389" i="157" s="1"/>
  <c r="GY384" i="157"/>
  <c r="CU459" i="157"/>
  <c r="DA459" i="157" s="1"/>
  <c r="CU371" i="157"/>
  <c r="DA371" i="157" s="1"/>
  <c r="HE154" i="157"/>
  <c r="GY410" i="157"/>
  <c r="GZ410" i="157" s="1"/>
  <c r="HB410" i="157" s="1"/>
  <c r="HE410" i="157" s="1"/>
  <c r="BL437" i="157"/>
  <c r="BN437" i="157" s="1"/>
  <c r="BP437" i="157" s="1"/>
  <c r="BQ437" i="157" s="1"/>
  <c r="GY406" i="157"/>
  <c r="GZ406" i="157" s="1"/>
  <c r="HB406" i="157" s="1"/>
  <c r="HE406" i="157" s="1"/>
  <c r="GZ424" i="157"/>
  <c r="HB424" i="157" s="1"/>
  <c r="P9" i="156"/>
  <c r="GZ400" i="157"/>
  <c r="HB400" i="157" s="1"/>
  <c r="HE400" i="157" s="1"/>
  <c r="HF400" i="157" s="1"/>
  <c r="HG400" i="157" s="1"/>
  <c r="GZ405" i="157"/>
  <c r="HB405" i="157" s="1"/>
  <c r="HE405" i="157" s="1"/>
  <c r="GZ402" i="157"/>
  <c r="HB402" i="157" s="1"/>
  <c r="HE402" i="157" s="1"/>
  <c r="HF402" i="157" s="1"/>
  <c r="HG402" i="157" s="1"/>
  <c r="GZ411" i="157"/>
  <c r="HB411" i="157" s="1"/>
  <c r="HE411" i="157" s="1"/>
  <c r="GZ435" i="157"/>
  <c r="HB435" i="157" s="1"/>
  <c r="HE435" i="157" s="1"/>
  <c r="GZ378" i="157"/>
  <c r="HB378" i="157" s="1"/>
  <c r="HE378" i="157" s="1"/>
  <c r="GZ436" i="157"/>
  <c r="HB436" i="157" s="1"/>
  <c r="CB443" i="157"/>
  <c r="CH443" i="157"/>
  <c r="CP443" i="157"/>
  <c r="AT443" i="157"/>
  <c r="EJ164" i="157"/>
  <c r="GZ425" i="157"/>
  <c r="HB425" i="157" s="1"/>
  <c r="GZ420" i="157"/>
  <c r="HB420" i="157" s="1"/>
  <c r="HE420" i="157" s="1"/>
  <c r="AG154" i="157"/>
  <c r="GZ408" i="157"/>
  <c r="HB408" i="157" s="1"/>
  <c r="HE408" i="157" s="1"/>
  <c r="HF248" i="157"/>
  <c r="HG248" i="157" s="1"/>
  <c r="DB393" i="157"/>
  <c r="DC393" i="157" s="1"/>
  <c r="HF306" i="157"/>
  <c r="HG306" i="157" s="1"/>
  <c r="FV412" i="157"/>
  <c r="FW412" i="157" s="1"/>
  <c r="HF416" i="157"/>
  <c r="HG416" i="157" s="1"/>
  <c r="HF407" i="157"/>
  <c r="HG407" i="157" s="1"/>
  <c r="HF379" i="157"/>
  <c r="HG379" i="157" s="1"/>
  <c r="HF390" i="157"/>
  <c r="HG390" i="157" s="1"/>
  <c r="HF209" i="157"/>
  <c r="HG209" i="157" s="1"/>
  <c r="AD289" i="157"/>
  <c r="HF414" i="157"/>
  <c r="HG414" i="157" s="1"/>
  <c r="HF429" i="157"/>
  <c r="HG429" i="157" s="1"/>
  <c r="HF398" i="157"/>
  <c r="HG398" i="157" s="1"/>
  <c r="HF434" i="157"/>
  <c r="HG434" i="157" s="1"/>
  <c r="BR381" i="157"/>
  <c r="BS381" i="157" s="1"/>
  <c r="HF99" i="157"/>
  <c r="HG99" i="157" s="1"/>
  <c r="HF403" i="157"/>
  <c r="HG403" i="157"/>
  <c r="BP438" i="157"/>
  <c r="BQ438" i="157" s="1"/>
  <c r="FV438" i="157"/>
  <c r="FW438" i="157" s="1"/>
  <c r="BP335" i="157"/>
  <c r="BQ335" i="157" s="1"/>
  <c r="HF214" i="157"/>
  <c r="HG214" i="157" s="1"/>
  <c r="HF343" i="157"/>
  <c r="HG343" i="157"/>
  <c r="FT423" i="157"/>
  <c r="FU423" i="157"/>
  <c r="EH289" i="157"/>
  <c r="HF404" i="157"/>
  <c r="HG404" i="157" s="1"/>
  <c r="HF295" i="157"/>
  <c r="HG295" i="157" s="1"/>
  <c r="BR332" i="157"/>
  <c r="BS332" i="157" s="1"/>
  <c r="FT432" i="157"/>
  <c r="FU432" i="157" s="1"/>
  <c r="FV381" i="157"/>
  <c r="FW381" i="157" s="1"/>
  <c r="HF234" i="157"/>
  <c r="HG234" i="157" s="1"/>
  <c r="FV349" i="157"/>
  <c r="FW349" i="157" s="1"/>
  <c r="EL349" i="157"/>
  <c r="EM349" i="157" s="1"/>
  <c r="FV337" i="157"/>
  <c r="FW337" i="157" s="1"/>
  <c r="BK459" i="157"/>
  <c r="BQ459" i="157" s="1"/>
  <c r="BL423" i="157"/>
  <c r="BN423" i="157" s="1"/>
  <c r="HF237" i="157"/>
  <c r="HG237" i="157" s="1"/>
  <c r="DB392" i="157"/>
  <c r="DC392" i="157" s="1"/>
  <c r="BR427" i="157"/>
  <c r="BS427" i="157" s="1"/>
  <c r="HF292" i="157"/>
  <c r="HG292" i="157" s="1"/>
  <c r="FV420" i="157"/>
  <c r="FW420" i="157" s="1"/>
  <c r="FV404" i="157"/>
  <c r="FW404" i="157" s="1"/>
  <c r="HF354" i="157"/>
  <c r="HG354" i="157" s="1"/>
  <c r="FV390" i="157"/>
  <c r="FW390" i="157" s="1"/>
  <c r="HF440" i="157"/>
  <c r="HG440" i="157" s="1"/>
  <c r="BR345" i="157"/>
  <c r="BS345" i="157" s="1"/>
  <c r="FV345" i="157"/>
  <c r="FW345" i="157" s="1"/>
  <c r="AH231" i="157"/>
  <c r="AI231" i="157" s="1"/>
  <c r="FV336" i="157"/>
  <c r="FW336" i="157" s="1"/>
  <c r="BR244" i="157"/>
  <c r="BS244" i="157" s="1"/>
  <c r="BR424" i="157"/>
  <c r="BS424" i="157" s="1"/>
  <c r="DB162" i="157"/>
  <c r="DC162" i="157" s="1"/>
  <c r="FV146" i="157"/>
  <c r="FW146" i="157" s="1"/>
  <c r="DB244" i="157"/>
  <c r="DC244" i="157" s="1"/>
  <c r="HF310" i="157"/>
  <c r="HG310" i="157" s="1"/>
  <c r="HF430" i="157"/>
  <c r="HG430" i="157" s="1"/>
  <c r="HF151" i="157"/>
  <c r="HG151" i="157" s="1"/>
  <c r="HF315" i="157"/>
  <c r="HG315" i="157" s="1"/>
  <c r="HF435" i="157"/>
  <c r="HG435" i="157" s="1"/>
  <c r="HF442" i="157"/>
  <c r="HG442" i="157" s="1"/>
  <c r="HF328" i="157"/>
  <c r="HG328" i="157" s="1"/>
  <c r="DB391" i="157"/>
  <c r="DC391" i="157" s="1"/>
  <c r="FV334" i="157"/>
  <c r="FW334" i="157" s="1"/>
  <c r="EL384" i="157"/>
  <c r="EM384" i="157" s="1"/>
  <c r="FV332" i="157"/>
  <c r="FW332" i="157" s="1"/>
  <c r="BR380" i="157"/>
  <c r="BS380" i="157" s="1"/>
  <c r="EL381" i="157"/>
  <c r="EM381" i="157" s="1"/>
  <c r="BR389" i="157"/>
  <c r="BS389" i="157" s="1"/>
  <c r="AF433" i="157"/>
  <c r="AG433" i="157" s="1"/>
  <c r="HF189" i="157"/>
  <c r="HG189" i="157" s="1"/>
  <c r="HF346" i="157"/>
  <c r="HG346" i="157" s="1"/>
  <c r="HF293" i="157"/>
  <c r="HG293" i="157" s="1"/>
  <c r="DB419" i="157"/>
  <c r="DC419" i="157" s="1"/>
  <c r="EL332" i="157"/>
  <c r="EM332" i="157" s="1"/>
  <c r="BR402" i="157"/>
  <c r="BS402" i="157" s="1"/>
  <c r="EL337" i="157"/>
  <c r="EM337" i="157" s="1"/>
  <c r="FV436" i="157"/>
  <c r="FW436" i="157" s="1"/>
  <c r="EL438" i="157"/>
  <c r="EM438" i="157" s="1"/>
  <c r="AH162" i="157"/>
  <c r="AI162" i="157" s="1"/>
  <c r="FV433" i="157"/>
  <c r="FW433" i="157" s="1"/>
  <c r="HF232" i="157"/>
  <c r="HG232" i="157" s="1"/>
  <c r="HF229" i="157"/>
  <c r="HG229" i="157" s="1"/>
  <c r="BR230" i="157"/>
  <c r="BS230" i="157" s="1"/>
  <c r="EJ336" i="157"/>
  <c r="EK336" i="157" s="1"/>
  <c r="HF411" i="157"/>
  <c r="HG411" i="157" s="1"/>
  <c r="DB442" i="157"/>
  <c r="DC442" i="157" s="1"/>
  <c r="CZ432" i="157"/>
  <c r="DA432" i="157"/>
  <c r="EL345" i="157"/>
  <c r="EM345" i="157" s="1"/>
  <c r="DB146" i="157"/>
  <c r="DC146" i="157" s="1"/>
  <c r="HF427" i="157"/>
  <c r="HG427" i="157" s="1"/>
  <c r="HF415" i="157"/>
  <c r="HG415" i="157" s="1"/>
  <c r="DB350" i="157"/>
  <c r="DC350" i="157" s="1"/>
  <c r="HF396" i="157"/>
  <c r="HG396" i="157" s="1"/>
  <c r="HF342" i="157"/>
  <c r="HG342" i="157"/>
  <c r="DB420" i="157"/>
  <c r="DC420" i="157"/>
  <c r="DB332" i="157"/>
  <c r="DC332" i="157"/>
  <c r="BR337" i="157"/>
  <c r="BS337" i="157"/>
  <c r="BR146" i="157"/>
  <c r="BS146" i="157"/>
  <c r="BR144" i="157"/>
  <c r="BS144" i="157"/>
  <c r="DB411" i="157"/>
  <c r="DC411" i="157" s="1"/>
  <c r="FV392" i="157"/>
  <c r="FW392" i="157" s="1"/>
  <c r="HF317" i="157"/>
  <c r="HG317" i="157"/>
  <c r="EL413" i="157"/>
  <c r="EM413" i="157"/>
  <c r="EL459" i="157"/>
  <c r="EM459" i="157" s="1"/>
  <c r="HF420" i="157"/>
  <c r="HG420" i="157" s="1"/>
  <c r="BR420" i="157"/>
  <c r="BS420" i="157" s="1"/>
  <c r="EL393" i="157"/>
  <c r="EM393" i="157" s="1"/>
  <c r="EL427" i="157"/>
  <c r="EM427" i="157" s="1"/>
  <c r="HF154" i="157"/>
  <c r="HG154" i="157" s="1"/>
  <c r="HF311" i="157"/>
  <c r="HG311" i="157" s="1"/>
  <c r="EL383" i="157"/>
  <c r="EM383" i="157" s="1"/>
  <c r="HF428" i="157"/>
  <c r="HG428" i="157" s="1"/>
  <c r="EL400" i="157"/>
  <c r="EM400" i="157" s="1"/>
  <c r="FV350" i="157"/>
  <c r="FW350" i="157" s="1"/>
  <c r="BR353" i="157"/>
  <c r="BS353" i="157" s="1"/>
  <c r="FV248" i="157"/>
  <c r="FW248" i="157" s="1"/>
  <c r="BR154" i="157"/>
  <c r="BS154" i="157" s="1"/>
  <c r="BR350" i="157"/>
  <c r="BS350" i="157" s="1"/>
  <c r="EL350" i="157"/>
  <c r="EM350" i="157" s="1"/>
  <c r="BR437" i="157"/>
  <c r="BS437" i="157" s="1"/>
  <c r="DB230" i="157"/>
  <c r="DC230" i="157" s="1"/>
  <c r="GZ382" i="157"/>
  <c r="HB382" i="157" s="1"/>
  <c r="HE382" i="157" s="1"/>
  <c r="HF405" i="157"/>
  <c r="HG405" i="157" s="1"/>
  <c r="EL391" i="157"/>
  <c r="EM391" i="157" s="1"/>
  <c r="FV330" i="157"/>
  <c r="FW330" i="157" s="1"/>
  <c r="BR394" i="157"/>
  <c r="BS394" i="157" s="1"/>
  <c r="HF378" i="157"/>
  <c r="HG378" i="157" s="1"/>
  <c r="HF401" i="157"/>
  <c r="HG401" i="157" s="1"/>
  <c r="DB349" i="157"/>
  <c r="DC349" i="157" s="1"/>
  <c r="HF301" i="157"/>
  <c r="HG301" i="157" s="1"/>
  <c r="BR158" i="157"/>
  <c r="BS158" i="157" s="1"/>
  <c r="HF297" i="157"/>
  <c r="HG297" i="157" s="1"/>
  <c r="EL330" i="157"/>
  <c r="EM330" i="157" s="1"/>
  <c r="EL389" i="157"/>
  <c r="EM389" i="157" s="1"/>
  <c r="HF196" i="157"/>
  <c r="HG196" i="157" s="1"/>
  <c r="CZ423" i="157"/>
  <c r="FV431" i="157"/>
  <c r="FW431" i="157" s="1"/>
  <c r="CZ335" i="157"/>
  <c r="HF156" i="157"/>
  <c r="HG156" i="157" s="1"/>
  <c r="HF347" i="157"/>
  <c r="HG347" i="157" s="1"/>
  <c r="DB331" i="157"/>
  <c r="DC331" i="157" s="1"/>
  <c r="EL245" i="157"/>
  <c r="EM245" i="157" s="1"/>
  <c r="AH437" i="157"/>
  <c r="AI437" i="157" s="1"/>
  <c r="FV145" i="157"/>
  <c r="FW145" i="157" s="1"/>
  <c r="HF191" i="157"/>
  <c r="HG191" i="157" s="1"/>
  <c r="DB459" i="157"/>
  <c r="DC459" i="157" s="1"/>
  <c r="BR392" i="157"/>
  <c r="BS392" i="157" s="1"/>
  <c r="BP433" i="157"/>
  <c r="BQ433" i="157" s="1"/>
  <c r="FV388" i="157"/>
  <c r="FW388" i="157" s="1"/>
  <c r="EJ335" i="157"/>
  <c r="EL331" i="157"/>
  <c r="EM331" i="157" s="1"/>
  <c r="FV232" i="157"/>
  <c r="FW232" i="157" s="1"/>
  <c r="FV153" i="157"/>
  <c r="FW153" i="157" s="1"/>
  <c r="FV335" i="157"/>
  <c r="FW335" i="157" s="1"/>
  <c r="EL157" i="157"/>
  <c r="EM157" i="157" s="1"/>
  <c r="EL436" i="157"/>
  <c r="EM436" i="157" s="1"/>
  <c r="DB437" i="157"/>
  <c r="DC437" i="157" s="1"/>
  <c r="FV243" i="157"/>
  <c r="FW243" i="157" s="1"/>
  <c r="FV245" i="157"/>
  <c r="FW245" i="157" s="1"/>
  <c r="HF150" i="157"/>
  <c r="HG150" i="157" s="1"/>
  <c r="HF203" i="157"/>
  <c r="HG203" i="157" s="1"/>
  <c r="AH398" i="157"/>
  <c r="AI398" i="157" s="1"/>
  <c r="HF102" i="157"/>
  <c r="HG102" i="157" s="1"/>
  <c r="BL357" i="157"/>
  <c r="BN299" i="157"/>
  <c r="HF431" i="157"/>
  <c r="HG431" i="157" s="1"/>
  <c r="EL231" i="157"/>
  <c r="EM231" i="157" s="1"/>
  <c r="EL240" i="157"/>
  <c r="EM240" i="157" s="1"/>
  <c r="FU98" i="157"/>
  <c r="AH326" i="157"/>
  <c r="AI326" i="157" s="1"/>
  <c r="AH71" i="157"/>
  <c r="AI71" i="157" s="1"/>
  <c r="AH316" i="157"/>
  <c r="AI316" i="157" s="1"/>
  <c r="HF153" i="157"/>
  <c r="HG153" i="157" s="1"/>
  <c r="GY422" i="157"/>
  <c r="GZ422" i="157" s="1"/>
  <c r="HB422" i="157" s="1"/>
  <c r="HE422" i="157" s="1"/>
  <c r="BL251" i="157"/>
  <c r="BL252" i="157" s="1"/>
  <c r="BL269" i="157"/>
  <c r="BN194" i="157"/>
  <c r="HF224" i="157"/>
  <c r="HG224" i="157" s="1"/>
  <c r="AH249" i="157"/>
  <c r="AI249" i="157" s="1"/>
  <c r="HG152" i="157"/>
  <c r="HF152" i="157"/>
  <c r="AF159" i="157"/>
  <c r="HD159" i="157" s="1"/>
  <c r="HE159" i="157" s="1"/>
  <c r="HF225" i="157"/>
  <c r="HG225" i="157" s="1"/>
  <c r="HF244" i="157"/>
  <c r="HG244" i="157" s="1"/>
  <c r="AB251" i="157"/>
  <c r="AB252" i="157" s="1"/>
  <c r="AB269" i="157"/>
  <c r="AD194" i="157"/>
  <c r="AH302" i="157"/>
  <c r="AI302" i="157" s="1"/>
  <c r="AH305" i="157"/>
  <c r="AI305" i="157" s="1"/>
  <c r="DB224" i="157"/>
  <c r="DC224" i="157" s="1"/>
  <c r="HF208" i="157"/>
  <c r="HG208" i="157" s="1"/>
  <c r="HF223" i="157"/>
  <c r="HG223" i="157" s="1"/>
  <c r="HF139" i="157"/>
  <c r="HG139" i="157" s="1"/>
  <c r="AF436" i="157"/>
  <c r="HF155" i="157"/>
  <c r="HG155" i="157" s="1"/>
  <c r="AH161" i="157"/>
  <c r="AI161" i="157" s="1"/>
  <c r="AH304" i="157"/>
  <c r="AI304" i="157" s="1"/>
  <c r="EL334" i="157"/>
  <c r="EM334" i="157" s="1"/>
  <c r="J445" i="157"/>
  <c r="GH387" i="157"/>
  <c r="GH445" i="157" s="1"/>
  <c r="Z445" i="157"/>
  <c r="GX387" i="157"/>
  <c r="GX445" i="157" s="1"/>
  <c r="T445" i="157"/>
  <c r="GR387" i="157"/>
  <c r="GR445" i="157" s="1"/>
  <c r="AE443" i="157"/>
  <c r="HC423" i="157"/>
  <c r="HC443" i="157" s="1"/>
  <c r="GY253" i="157"/>
  <c r="AH427" i="157"/>
  <c r="AI427" i="157" s="1"/>
  <c r="EH164" i="157"/>
  <c r="EK98" i="157"/>
  <c r="AF337" i="157"/>
  <c r="HD337" i="157" s="1"/>
  <c r="HE337" i="157" s="1"/>
  <c r="DB408" i="157"/>
  <c r="DC408" i="157" s="1"/>
  <c r="HF143" i="157"/>
  <c r="HG143" i="157" s="1"/>
  <c r="HF115" i="157"/>
  <c r="HG115" i="157" s="1"/>
  <c r="BP240" i="157"/>
  <c r="BQ240" i="157" s="1"/>
  <c r="DB186" i="157"/>
  <c r="DC186" i="157" s="1"/>
  <c r="HF125" i="157"/>
  <c r="HG125" i="157" s="1"/>
  <c r="EL200" i="157"/>
  <c r="EM200" i="157" s="1"/>
  <c r="HF211" i="157"/>
  <c r="HG211" i="157" s="1"/>
  <c r="AH187" i="157"/>
  <c r="AI187" i="157" s="1"/>
  <c r="HF103" i="157"/>
  <c r="HG103" i="157" s="1"/>
  <c r="AH198" i="157"/>
  <c r="AI198" i="157" s="1"/>
  <c r="HF217" i="157"/>
  <c r="HG217" i="157" s="1"/>
  <c r="AH132" i="157"/>
  <c r="AI132" i="157" s="1"/>
  <c r="BR222" i="157"/>
  <c r="BS222" i="157" s="1"/>
  <c r="HF190" i="157"/>
  <c r="HG190" i="157" s="1"/>
  <c r="EL388" i="157"/>
  <c r="EM388" i="157" s="1"/>
  <c r="DA80" i="157"/>
  <c r="DA87" i="157" s="1"/>
  <c r="DA88" i="157" s="1"/>
  <c r="DA89" i="157" s="1"/>
  <c r="DB22" i="157"/>
  <c r="DB80" i="157" s="1"/>
  <c r="GR377" i="157"/>
  <c r="GH377" i="157"/>
  <c r="GX377" i="157"/>
  <c r="BR88" i="157"/>
  <c r="BS88" i="157"/>
  <c r="FR269" i="157"/>
  <c r="FR251" i="157"/>
  <c r="FR252" i="157" s="1"/>
  <c r="FU194" i="157"/>
  <c r="AH291" i="157"/>
  <c r="AI291" i="157" s="1"/>
  <c r="AH323" i="157"/>
  <c r="AI323" i="157" s="1"/>
  <c r="AH296" i="157"/>
  <c r="AI296" i="157" s="1"/>
  <c r="DB382" i="157"/>
  <c r="DC382" i="157" s="1"/>
  <c r="DB160" i="157"/>
  <c r="DC160" i="157" s="1"/>
  <c r="BR186" i="157"/>
  <c r="BS186" i="157" s="1"/>
  <c r="BR201" i="157"/>
  <c r="BS201" i="157" s="1"/>
  <c r="HF132" i="157"/>
  <c r="HG132" i="157" s="1"/>
  <c r="HF201" i="157"/>
  <c r="HG201" i="157" s="1"/>
  <c r="BR213" i="157"/>
  <c r="BS213" i="157" s="1"/>
  <c r="BP336" i="157"/>
  <c r="BQ336" i="157" s="1"/>
  <c r="FV417" i="157"/>
  <c r="FW417" i="157" s="1"/>
  <c r="EL408" i="157"/>
  <c r="EM408" i="157" s="1"/>
  <c r="DB402" i="157"/>
  <c r="DC402" i="157" s="1"/>
  <c r="EH251" i="157"/>
  <c r="EH252" i="157" s="1"/>
  <c r="EH269" i="157"/>
  <c r="EK194" i="157"/>
  <c r="EL414" i="157"/>
  <c r="EM414" i="157"/>
  <c r="EL440" i="157"/>
  <c r="EM440" i="157"/>
  <c r="EL398" i="157"/>
  <c r="EM398" i="157"/>
  <c r="EL415" i="157"/>
  <c r="EM415" i="157"/>
  <c r="CZ336" i="157"/>
  <c r="DA336" i="157"/>
  <c r="EK230" i="157"/>
  <c r="EJ253" i="157"/>
  <c r="EJ254" i="157" s="1"/>
  <c r="DB78" i="157"/>
  <c r="DB79" i="157" s="1"/>
  <c r="DC79" i="157" s="1"/>
  <c r="AG78" i="157"/>
  <c r="AG79" i="157" s="1"/>
  <c r="EM22" i="157"/>
  <c r="EM80" i="157" s="1"/>
  <c r="GY332" i="157"/>
  <c r="GZ332" i="157" s="1"/>
  <c r="HB332" i="157" s="1"/>
  <c r="HE332" i="157" s="1"/>
  <c r="D544" i="157"/>
  <c r="D549" i="157" s="1"/>
  <c r="CR443" i="157"/>
  <c r="CL443" i="157"/>
  <c r="BF443" i="157"/>
  <c r="BJ443" i="157"/>
  <c r="BD443" i="157"/>
  <c r="DL443" i="157"/>
  <c r="EB443" i="157"/>
  <c r="AG239" i="157"/>
  <c r="EF250" i="157"/>
  <c r="EK144" i="157"/>
  <c r="HD240" i="157"/>
  <c r="AG153" i="157"/>
  <c r="HD146" i="157"/>
  <c r="HE146" i="157" s="1"/>
  <c r="BK371" i="157"/>
  <c r="BQ371" i="157" s="1"/>
  <c r="AB430" i="157"/>
  <c r="AD430" i="157" s="1"/>
  <c r="AG430" i="157" s="1"/>
  <c r="GZ380" i="157"/>
  <c r="HB380" i="157" s="1"/>
  <c r="HE380" i="157" s="1"/>
  <c r="BL428" i="157"/>
  <c r="BN428" i="157" s="1"/>
  <c r="BQ428" i="157" s="1"/>
  <c r="AB377" i="157"/>
  <c r="BR78" i="157"/>
  <c r="BR79" i="157" s="1"/>
  <c r="BR89" i="157" s="1"/>
  <c r="GF254" i="157"/>
  <c r="CV252" i="157"/>
  <c r="AG243" i="157"/>
  <c r="FO355" i="157"/>
  <c r="AB409" i="157"/>
  <c r="AD409" i="157" s="1"/>
  <c r="AG409" i="157" s="1"/>
  <c r="GY336" i="157"/>
  <c r="GZ336" i="157" s="1"/>
  <c r="HB336" i="157" s="1"/>
  <c r="GY391" i="157"/>
  <c r="GZ391" i="157" s="1"/>
  <c r="HB391" i="157" s="1"/>
  <c r="HE391" i="157" s="1"/>
  <c r="GY383" i="157"/>
  <c r="GZ383" i="157" s="1"/>
  <c r="HB383" i="157" s="1"/>
  <c r="HE383" i="157" s="1"/>
  <c r="GY418" i="157"/>
  <c r="GZ418" i="157" s="1"/>
  <c r="HB418" i="157" s="1"/>
  <c r="HE418" i="157" s="1"/>
  <c r="FU230" i="157"/>
  <c r="GR254" i="157"/>
  <c r="HD350" i="157"/>
  <c r="AI22" i="157"/>
  <c r="AI80" i="157" s="1"/>
  <c r="CV418" i="157"/>
  <c r="CX418" i="157" s="1"/>
  <c r="DA418" i="157" s="1"/>
  <c r="BL396" i="157"/>
  <c r="BN396" i="157" s="1"/>
  <c r="BQ396" i="157" s="1"/>
  <c r="EE371" i="157"/>
  <c r="EK371" i="157" s="1"/>
  <c r="GY412" i="157"/>
  <c r="GZ412" i="157" s="1"/>
  <c r="HB412" i="157" s="1"/>
  <c r="HE412" i="157" s="1"/>
  <c r="BL253" i="157"/>
  <c r="AB405" i="157"/>
  <c r="AD405" i="157" s="1"/>
  <c r="AG405" i="157" s="1"/>
  <c r="CV434" i="157"/>
  <c r="CX434" i="157" s="1"/>
  <c r="DA434" i="157" s="1"/>
  <c r="AB417" i="157"/>
  <c r="AD417" i="157" s="1"/>
  <c r="AG417" i="157" s="1"/>
  <c r="AB390" i="157"/>
  <c r="AD390" i="157" s="1"/>
  <c r="AG390" i="157" s="1"/>
  <c r="DA231" i="157"/>
  <c r="FP289" i="157"/>
  <c r="GY381" i="157"/>
  <c r="GZ381" i="157" s="1"/>
  <c r="HB381" i="157" s="1"/>
  <c r="HE381" i="157" s="1"/>
  <c r="AB253" i="157"/>
  <c r="AH292" i="157"/>
  <c r="AI292" i="157" s="1"/>
  <c r="HF417" i="157"/>
  <c r="HG417" i="157" s="1"/>
  <c r="HF218" i="157"/>
  <c r="HG218" i="157" s="1"/>
  <c r="HF127" i="157"/>
  <c r="HG127" i="157" s="1"/>
  <c r="HF207" i="157"/>
  <c r="HG207" i="157" s="1"/>
  <c r="HG426" i="157"/>
  <c r="HF426" i="157"/>
  <c r="HF410" i="157"/>
  <c r="HG410" i="157" s="1"/>
  <c r="AH139" i="157"/>
  <c r="AI139" i="157" s="1"/>
  <c r="AH426" i="157"/>
  <c r="AI426" i="157" s="1"/>
  <c r="AH328" i="157"/>
  <c r="AI328" i="157" s="1"/>
  <c r="HF238" i="157"/>
  <c r="HG238" i="157" s="1"/>
  <c r="EL233" i="157"/>
  <c r="EM233" i="157" s="1"/>
  <c r="AH334" i="157"/>
  <c r="AI334" i="157" s="1"/>
  <c r="DB412" i="157"/>
  <c r="DC412" i="157" s="1"/>
  <c r="HF186" i="157"/>
  <c r="HG186" i="157" s="1"/>
  <c r="BR388" i="157"/>
  <c r="BS388" i="157" s="1"/>
  <c r="DB441" i="157"/>
  <c r="DC441" i="157" s="1"/>
  <c r="AA445" i="157"/>
  <c r="V445" i="157"/>
  <c r="GT387" i="157"/>
  <c r="GT445" i="157" s="1"/>
  <c r="P445" i="157"/>
  <c r="GN387" i="157"/>
  <c r="GN445" i="157" s="1"/>
  <c r="GD445" i="157"/>
  <c r="GD423" i="157"/>
  <c r="Z423" i="157"/>
  <c r="GX423" i="157" s="1"/>
  <c r="V423" i="157"/>
  <c r="GT423" i="157" s="1"/>
  <c r="R423" i="157"/>
  <c r="GP423" i="157" s="1"/>
  <c r="N423" i="157"/>
  <c r="GL423" i="157" s="1"/>
  <c r="J423" i="157"/>
  <c r="GH423" i="157" s="1"/>
  <c r="P423" i="157"/>
  <c r="GN423" i="157" s="1"/>
  <c r="T423" i="157"/>
  <c r="GR423" i="157" s="1"/>
  <c r="H423" i="157"/>
  <c r="GF423" i="157" s="1"/>
  <c r="L423" i="157"/>
  <c r="GJ423" i="157" s="1"/>
  <c r="X423" i="157"/>
  <c r="GV423" i="157" s="1"/>
  <c r="AH301" i="157"/>
  <c r="AI301" i="157" s="1"/>
  <c r="EH253" i="157"/>
  <c r="EH250" i="157"/>
  <c r="EK184" i="157"/>
  <c r="AF349" i="157"/>
  <c r="HD349" i="157" s="1"/>
  <c r="HE349" i="157" s="1"/>
  <c r="AF344" i="157"/>
  <c r="HD344" i="157" s="1"/>
  <c r="HE344" i="157" s="1"/>
  <c r="AH196" i="157"/>
  <c r="AI196" i="157" s="1"/>
  <c r="HF235" i="157"/>
  <c r="HG235" i="157" s="1"/>
  <c r="HF389" i="157"/>
  <c r="HG389" i="157" s="1"/>
  <c r="BP245" i="157"/>
  <c r="HD245" i="157" s="1"/>
  <c r="HE245" i="157" s="1"/>
  <c r="FV105" i="157"/>
  <c r="FW105" i="157" s="1"/>
  <c r="HF147" i="157"/>
  <c r="HG147" i="157" s="1"/>
  <c r="FV403" i="157"/>
  <c r="FW403" i="157" s="1"/>
  <c r="HF148" i="157"/>
  <c r="HG148" i="157" s="1"/>
  <c r="AH214" i="157"/>
  <c r="AI214" i="157" s="1"/>
  <c r="AH226" i="157"/>
  <c r="AI226" i="157" s="1"/>
  <c r="CV357" i="157"/>
  <c r="CX299" i="157"/>
  <c r="AF158" i="157"/>
  <c r="AG158" i="157" s="1"/>
  <c r="HF123" i="157"/>
  <c r="HG123" i="157" s="1"/>
  <c r="HG138" i="157"/>
  <c r="HF138" i="157"/>
  <c r="AH381" i="157"/>
  <c r="AI381" i="157" s="1"/>
  <c r="AH163" i="157"/>
  <c r="AI163" i="157" s="1"/>
  <c r="AI391" i="157"/>
  <c r="AH391" i="157"/>
  <c r="AI407" i="157"/>
  <c r="AH407" i="157"/>
  <c r="HF197" i="157"/>
  <c r="HG197" i="157" s="1"/>
  <c r="EJ433" i="157"/>
  <c r="EK433" i="157" s="1"/>
  <c r="HF160" i="157"/>
  <c r="HG160" i="157" s="1"/>
  <c r="EL344" i="157"/>
  <c r="EM344" i="157" s="1"/>
  <c r="FV348" i="157"/>
  <c r="FW348" i="157" s="1"/>
  <c r="GJ377" i="157"/>
  <c r="V443" i="157"/>
  <c r="GT377" i="157"/>
  <c r="AH145" i="157"/>
  <c r="AI145" i="157" s="1"/>
  <c r="AH311" i="157"/>
  <c r="AI311" i="157" s="1"/>
  <c r="AH418" i="157"/>
  <c r="AI418" i="157" s="1"/>
  <c r="FV379" i="157"/>
  <c r="FW379" i="157" s="1"/>
  <c r="GY230" i="157"/>
  <c r="GZ230" i="157" s="1"/>
  <c r="HB230" i="157" s="1"/>
  <c r="AA283" i="157"/>
  <c r="FV402" i="157"/>
  <c r="FW402" i="157" s="1"/>
  <c r="DB371" i="157"/>
  <c r="DC371" i="157" s="1"/>
  <c r="EL399" i="157"/>
  <c r="EM399" i="157" s="1"/>
  <c r="HF408" i="157"/>
  <c r="HG408" i="157" s="1"/>
  <c r="FV247" i="157"/>
  <c r="FW247" i="157" s="1"/>
  <c r="HF187" i="157"/>
  <c r="HG187" i="157" s="1"/>
  <c r="EL109" i="157"/>
  <c r="EM109" i="157" s="1"/>
  <c r="FV435" i="157"/>
  <c r="FW435" i="157" s="1"/>
  <c r="GY334" i="157"/>
  <c r="GZ334" i="157" s="1"/>
  <c r="HB334" i="157" s="1"/>
  <c r="HE334" i="157" s="1"/>
  <c r="HF163" i="157"/>
  <c r="HG163" i="157" s="1"/>
  <c r="HF220" i="157"/>
  <c r="HG220" i="157" s="1"/>
  <c r="FV459" i="157"/>
  <c r="FW459" i="157" s="1"/>
  <c r="EL283" i="157"/>
  <c r="EM283" i="157" s="1"/>
  <c r="HF149" i="157"/>
  <c r="HG149" i="157" s="1"/>
  <c r="EL437" i="157"/>
  <c r="EM437" i="157" s="1"/>
  <c r="AI350" i="157"/>
  <c r="AH350" i="157"/>
  <c r="EK441" i="157"/>
  <c r="EJ441" i="157"/>
  <c r="FV429" i="157"/>
  <c r="FW429" i="157" s="1"/>
  <c r="FV344" i="157"/>
  <c r="FW344" i="157" s="1"/>
  <c r="EL348" i="157"/>
  <c r="EM348" i="157" s="1"/>
  <c r="BR415" i="157"/>
  <c r="BS415" i="157" s="1"/>
  <c r="DB399" i="157"/>
  <c r="DC399" i="157" s="1"/>
  <c r="HF406" i="157"/>
  <c r="HG406" i="157" s="1"/>
  <c r="DB334" i="157"/>
  <c r="DC334" i="157" s="1"/>
  <c r="AH348" i="157"/>
  <c r="AI348" i="157" s="1"/>
  <c r="DB154" i="157"/>
  <c r="DC154" i="157" s="1"/>
  <c r="FV416" i="157"/>
  <c r="FW416" i="157" s="1"/>
  <c r="DB337" i="157"/>
  <c r="DC337" i="157" s="1"/>
  <c r="FV424" i="157"/>
  <c r="FW424" i="157" s="1"/>
  <c r="FV422" i="157"/>
  <c r="FW422" i="157" s="1"/>
  <c r="EL380" i="157"/>
  <c r="EM380" i="157" s="1"/>
  <c r="BR383" i="157"/>
  <c r="BS383" i="157" s="1"/>
  <c r="EL385" i="157"/>
  <c r="EM385" i="157" s="1"/>
  <c r="BR403" i="157"/>
  <c r="BS403" i="157" s="1"/>
  <c r="DB390" i="157"/>
  <c r="DC390" i="157" s="1"/>
  <c r="BK387" i="157"/>
  <c r="BK445" i="157" s="1"/>
  <c r="AH78" i="157"/>
  <c r="AH79" i="157" s="1"/>
  <c r="CV253" i="157"/>
  <c r="CF443" i="157"/>
  <c r="AX443" i="157"/>
  <c r="AZ443" i="157"/>
  <c r="BK377" i="157"/>
  <c r="GH355" i="157"/>
  <c r="GY393" i="157"/>
  <c r="GZ393" i="157" s="1"/>
  <c r="HB393" i="157" s="1"/>
  <c r="HE393" i="157" s="1"/>
  <c r="AB420" i="157"/>
  <c r="AD420" i="157" s="1"/>
  <c r="AG420" i="157" s="1"/>
  <c r="BN164" i="157"/>
  <c r="GY166" i="157"/>
  <c r="GJ355" i="157"/>
  <c r="FO377" i="157"/>
  <c r="FP252" i="157"/>
  <c r="BL164" i="157"/>
  <c r="AB429" i="157"/>
  <c r="AD429" i="157" s="1"/>
  <c r="AG429" i="157" s="1"/>
  <c r="FP299" i="157"/>
  <c r="AB432" i="157"/>
  <c r="AD432" i="157" s="1"/>
  <c r="GY330" i="157"/>
  <c r="GZ330" i="157" s="1"/>
  <c r="HB330" i="157" s="1"/>
  <c r="HE330" i="157" s="1"/>
  <c r="HE239" i="157"/>
  <c r="AB399" i="157"/>
  <c r="AD399" i="157" s="1"/>
  <c r="AG399" i="157" s="1"/>
  <c r="HE243" i="157"/>
  <c r="EF299" i="157"/>
  <c r="EF355" i="157" s="1"/>
  <c r="GY419" i="157"/>
  <c r="GZ419" i="157" s="1"/>
  <c r="HB419" i="157" s="1"/>
  <c r="HE419" i="157" s="1"/>
  <c r="EE254" i="157"/>
  <c r="P355" i="157"/>
  <c r="BL382" i="157"/>
  <c r="BN382" i="157" s="1"/>
  <c r="BQ382" i="157" s="1"/>
  <c r="BL250" i="157"/>
  <c r="AB435" i="157"/>
  <c r="AD435" i="157" s="1"/>
  <c r="AG435" i="157" s="1"/>
  <c r="FT253" i="157"/>
  <c r="EF252" i="157"/>
  <c r="BL384" i="157"/>
  <c r="BN384" i="157" s="1"/>
  <c r="BQ384" i="157" s="1"/>
  <c r="EF424" i="157"/>
  <c r="EH424" i="157" s="1"/>
  <c r="AB411" i="157"/>
  <c r="AD411" i="157" s="1"/>
  <c r="AG411" i="157" s="1"/>
  <c r="GY413" i="157"/>
  <c r="AH404" i="157"/>
  <c r="AI404" i="157" s="1"/>
  <c r="HF331" i="157"/>
  <c r="HG331" i="157" s="1"/>
  <c r="DB242" i="157"/>
  <c r="DC242" i="157" s="1"/>
  <c r="HF144" i="157"/>
  <c r="HG144" i="157" s="1"/>
  <c r="AH143" i="157"/>
  <c r="AI143" i="157" s="1"/>
  <c r="FV197" i="157"/>
  <c r="FW197" i="157" s="1"/>
  <c r="HF249" i="157"/>
  <c r="HG249" i="157" s="1"/>
  <c r="HF113" i="157"/>
  <c r="HG113" i="157" s="1"/>
  <c r="HF120" i="157"/>
  <c r="HG120" i="157" s="1"/>
  <c r="HF109" i="157"/>
  <c r="HG109" i="157" s="1"/>
  <c r="AH123" i="157"/>
  <c r="AI123" i="157" s="1"/>
  <c r="BR283" i="157"/>
  <c r="BS283" i="157" s="1"/>
  <c r="BP441" i="157"/>
  <c r="BQ441" i="157" s="1"/>
  <c r="HF188" i="157"/>
  <c r="HG188" i="157" s="1"/>
  <c r="HF185" i="157"/>
  <c r="HG185" i="157" s="1"/>
  <c r="AF424" i="157"/>
  <c r="AG424" i="157" s="1"/>
  <c r="AH227" i="157"/>
  <c r="AI227" i="157" s="1"/>
  <c r="AF438" i="157"/>
  <c r="HD438" i="157" s="1"/>
  <c r="HE438" i="157" s="1"/>
  <c r="AH329" i="157"/>
  <c r="AI329" i="157" s="1"/>
  <c r="AB166" i="157"/>
  <c r="AD108" i="157"/>
  <c r="AH119" i="157"/>
  <c r="AI119" i="157" s="1"/>
  <c r="HF215" i="157"/>
  <c r="HG215" i="157" s="1"/>
  <c r="HF221" i="157"/>
  <c r="HG221" i="157" s="1"/>
  <c r="HF409" i="157"/>
  <c r="HG409" i="157" s="1"/>
  <c r="AH208" i="157"/>
  <c r="AI208" i="157"/>
  <c r="EL88" i="157"/>
  <c r="EM88" i="157" s="1"/>
  <c r="AH406" i="157"/>
  <c r="AI406" i="157" s="1"/>
  <c r="AH318" i="157"/>
  <c r="AI318" i="157"/>
  <c r="HF119" i="157"/>
  <c r="HG119" i="157"/>
  <c r="AH122" i="157"/>
  <c r="AI122" i="157" s="1"/>
  <c r="AH115" i="157"/>
  <c r="AI115" i="157" s="1"/>
  <c r="HF117" i="157"/>
  <c r="HG117" i="157" s="1"/>
  <c r="AB357" i="157"/>
  <c r="AD299" i="157"/>
  <c r="FV378" i="157"/>
  <c r="FW378" i="157" s="1"/>
  <c r="AH383" i="157"/>
  <c r="AI383" i="157" s="1"/>
  <c r="AH103" i="157"/>
  <c r="AI103" i="157" s="1"/>
  <c r="FV434" i="157"/>
  <c r="FW434" i="157" s="1"/>
  <c r="HF105" i="157"/>
  <c r="HG105" i="157" s="1"/>
  <c r="EL426" i="157"/>
  <c r="EM426" i="157" s="1"/>
  <c r="BR390" i="157"/>
  <c r="BS390" i="157" s="1"/>
  <c r="R445" i="157"/>
  <c r="GP387" i="157"/>
  <c r="GP445" i="157" s="1"/>
  <c r="L445" i="157"/>
  <c r="GJ387" i="157"/>
  <c r="GJ445" i="157" s="1"/>
  <c r="AH294" i="157"/>
  <c r="AI294" i="157" s="1"/>
  <c r="AH440" i="157"/>
  <c r="AI440" i="157" s="1"/>
  <c r="BR192" i="157"/>
  <c r="BS192" i="157" s="1"/>
  <c r="HF131" i="157"/>
  <c r="HG131" i="157" s="1"/>
  <c r="AH290" i="157"/>
  <c r="AI290" i="157" s="1"/>
  <c r="AH156" i="157"/>
  <c r="AI156" i="157" s="1"/>
  <c r="FP166" i="157"/>
  <c r="FR108" i="157"/>
  <c r="DB400" i="157"/>
  <c r="DC400" i="157" s="1"/>
  <c r="AH220" i="157"/>
  <c r="AI220" i="157" s="1"/>
  <c r="HF130" i="157"/>
  <c r="HG130" i="157" s="1"/>
  <c r="BR98" i="157"/>
  <c r="BS98" i="157" s="1"/>
  <c r="X443" i="157"/>
  <c r="GV377" i="157"/>
  <c r="P443" i="157"/>
  <c r="GN377" i="157"/>
  <c r="GP377" i="157"/>
  <c r="GY269" i="157"/>
  <c r="GY251" i="157"/>
  <c r="GY252" i="157" s="1"/>
  <c r="GZ194" i="157"/>
  <c r="AH439" i="157"/>
  <c r="AI439" i="157" s="1"/>
  <c r="AH218" i="157"/>
  <c r="AI218" i="157" s="1"/>
  <c r="HF58" i="157"/>
  <c r="HG58" i="157" s="1"/>
  <c r="BR121" i="157"/>
  <c r="BS121" i="157" s="1"/>
  <c r="HF100" i="157"/>
  <c r="HG100" i="157" s="1"/>
  <c r="AH152" i="157"/>
  <c r="AI152" i="157" s="1"/>
  <c r="FV398" i="157"/>
  <c r="FW398" i="157" s="1"/>
  <c r="EL209" i="157"/>
  <c r="EM209" i="157" s="1"/>
  <c r="HF195" i="157"/>
  <c r="HG195" i="157" s="1"/>
  <c r="DB379" i="157"/>
  <c r="DC379" i="157" s="1"/>
  <c r="HF200" i="157"/>
  <c r="HG200" i="157" s="1"/>
  <c r="DB188" i="157"/>
  <c r="DC188" i="157" s="1"/>
  <c r="HF233" i="157"/>
  <c r="HG233" i="157" s="1"/>
  <c r="EK78" i="157"/>
  <c r="EK79" i="157" s="1"/>
  <c r="EL12" i="157"/>
  <c r="EL78" i="157" s="1"/>
  <c r="EL79" i="157" s="1"/>
  <c r="BN253" i="157"/>
  <c r="BN250" i="157"/>
  <c r="BQ184" i="157"/>
  <c r="EJ432" i="157"/>
  <c r="EK432" i="157" s="1"/>
  <c r="FV428" i="157"/>
  <c r="FW428" i="157" s="1"/>
  <c r="EL401" i="157"/>
  <c r="EM401" i="157" s="1"/>
  <c r="AH394" i="157"/>
  <c r="AI394" i="157" s="1"/>
  <c r="BR412" i="157"/>
  <c r="BS412" i="157" s="1"/>
  <c r="BQ289" i="157"/>
  <c r="EJ423" i="157"/>
  <c r="DB416" i="157"/>
  <c r="DC416" i="157" s="1"/>
  <c r="FV400" i="157"/>
  <c r="FW400" i="157" s="1"/>
  <c r="DB380" i="157"/>
  <c r="DC380" i="157" s="1"/>
  <c r="BN166" i="157"/>
  <c r="BQ108" i="157"/>
  <c r="BQ164" i="157" s="1"/>
  <c r="BQ165" i="157" s="1"/>
  <c r="AD253" i="157"/>
  <c r="AG184" i="157"/>
  <c r="GL254" i="157"/>
  <c r="GT355" i="157"/>
  <c r="AB403" i="157"/>
  <c r="AD403" i="157" s="1"/>
  <c r="AG403" i="157" s="1"/>
  <c r="BL387" i="157"/>
  <c r="AG353" i="157"/>
  <c r="CU387" i="157"/>
  <c r="CU445" i="157" s="1"/>
  <c r="AI12" i="157"/>
  <c r="CV250" i="157"/>
  <c r="CV254" i="157" s="1"/>
  <c r="EK248" i="157"/>
  <c r="GH254" i="157"/>
  <c r="HE353" i="157"/>
  <c r="AB393" i="157"/>
  <c r="AD393" i="157" s="1"/>
  <c r="AG393" i="157" s="1"/>
  <c r="CJ443" i="157"/>
  <c r="CD443" i="157"/>
  <c r="CT443" i="157"/>
  <c r="BB443" i="157"/>
  <c r="AV443" i="157"/>
  <c r="DT443" i="157"/>
  <c r="EE377" i="157"/>
  <c r="HD441" i="157"/>
  <c r="HE441" i="157" s="1"/>
  <c r="BK254" i="157"/>
  <c r="HG22" i="157"/>
  <c r="HG80" i="157" s="1"/>
  <c r="AG232" i="157"/>
  <c r="FO254" i="157"/>
  <c r="HE350" i="157"/>
  <c r="CU355" i="157"/>
  <c r="BL407" i="157"/>
  <c r="BN407" i="157" s="1"/>
  <c r="BQ407" i="157" s="1"/>
  <c r="AB230" i="157"/>
  <c r="AD230" i="157" s="1"/>
  <c r="AD250" i="157" s="1"/>
  <c r="GJ254" i="157"/>
  <c r="FW12" i="157"/>
  <c r="BS22" i="157"/>
  <c r="BS80" i="157" s="1"/>
  <c r="CV269" i="157"/>
  <c r="GN254" i="157"/>
  <c r="HD145" i="157"/>
  <c r="HE145" i="157" s="1"/>
  <c r="CU254" i="157"/>
  <c r="GY433" i="157"/>
  <c r="GZ433" i="157" s="1"/>
  <c r="HB433" i="157" s="1"/>
  <c r="AB425" i="157"/>
  <c r="AD425" i="157" s="1"/>
  <c r="GY392" i="157"/>
  <c r="GZ392" i="157" s="1"/>
  <c r="HB392" i="157" s="1"/>
  <c r="HE392" i="157" s="1"/>
  <c r="GZ384" i="157"/>
  <c r="HB384" i="157" s="1"/>
  <c r="HE384" i="157" s="1"/>
  <c r="GV254" i="157"/>
  <c r="GP355" i="157"/>
  <c r="GN355" i="157"/>
  <c r="FO387" i="157"/>
  <c r="FO445" i="157" s="1"/>
  <c r="EF166" i="157"/>
  <c r="HD345" i="157"/>
  <c r="HE345" i="157" s="1"/>
  <c r="HD157" i="157"/>
  <c r="HE157" i="157" s="1"/>
  <c r="GY394" i="157"/>
  <c r="GZ394" i="157" s="1"/>
  <c r="HB394" i="157" s="1"/>
  <c r="HE394" i="157" s="1"/>
  <c r="CV289" i="157"/>
  <c r="FP425" i="157"/>
  <c r="FR425" i="157" s="1"/>
  <c r="BQ231" i="157"/>
  <c r="AB332" i="157"/>
  <c r="AD332" i="157" s="1"/>
  <c r="AG332" i="157" s="1"/>
  <c r="GY299" i="157"/>
  <c r="GY357" i="157" s="1"/>
  <c r="FU231" i="157"/>
  <c r="HD348" i="157"/>
  <c r="HE348" i="157" s="1"/>
  <c r="CV330" i="157"/>
  <c r="CX330" i="157" s="1"/>
  <c r="DA330" i="157" s="1"/>
  <c r="AB336" i="157"/>
  <c r="AD336" i="157" s="1"/>
  <c r="AH422" i="157"/>
  <c r="AI422" i="157"/>
  <c r="AH315" i="157"/>
  <c r="AI315" i="157"/>
  <c r="AB164" i="157"/>
  <c r="AD98" i="157"/>
  <c r="BR102" i="157"/>
  <c r="BS102" i="157"/>
  <c r="AH312" i="157"/>
  <c r="AI312" i="157"/>
  <c r="GY289" i="157"/>
  <c r="GZ289" i="157" s="1"/>
  <c r="HF134" i="157"/>
  <c r="HG134" i="157" s="1"/>
  <c r="CX253" i="157"/>
  <c r="CX250" i="157"/>
  <c r="DA184" i="157"/>
  <c r="EL146" i="157"/>
  <c r="EM146" i="157" s="1"/>
  <c r="AH235" i="157"/>
  <c r="AI235" i="157" s="1"/>
  <c r="AH206" i="157"/>
  <c r="AI206" i="157" s="1"/>
  <c r="AH148" i="157"/>
  <c r="AI148" i="157" s="1"/>
  <c r="HF236" i="157"/>
  <c r="HG236" i="157" s="1"/>
  <c r="AH402" i="157"/>
  <c r="AI402" i="157" s="1"/>
  <c r="AH416" i="157"/>
  <c r="AI416" i="157" s="1"/>
  <c r="AH419" i="157"/>
  <c r="AI419" i="157" s="1"/>
  <c r="FP253" i="157"/>
  <c r="FP250" i="157"/>
  <c r="FR184" i="157"/>
  <c r="AH303" i="157"/>
  <c r="AI303" i="157" s="1"/>
  <c r="GZ164" i="157"/>
  <c r="HB98" i="157"/>
  <c r="GZ166" i="157"/>
  <c r="HB108" i="157"/>
  <c r="N445" i="157"/>
  <c r="GL387" i="157"/>
  <c r="GL445" i="157" s="1"/>
  <c r="H445" i="157"/>
  <c r="GF387" i="157"/>
  <c r="GF445" i="157" s="1"/>
  <c r="X445" i="157"/>
  <c r="GV387" i="157"/>
  <c r="GV445" i="157" s="1"/>
  <c r="FU80" i="157"/>
  <c r="FU87" i="157" s="1"/>
  <c r="FU88" i="157" s="1"/>
  <c r="FU89" i="157" s="1"/>
  <c r="FV22" i="157"/>
  <c r="FV80" i="157" s="1"/>
  <c r="AH441" i="157"/>
  <c r="AI441" i="157" s="1"/>
  <c r="AH240" i="157"/>
  <c r="AI240" i="157" s="1"/>
  <c r="AH382" i="157"/>
  <c r="AI382" i="157" s="1"/>
  <c r="HF122" i="157"/>
  <c r="HG122" i="157" s="1"/>
  <c r="AH100" i="157"/>
  <c r="AI100" i="157" s="1"/>
  <c r="AH241" i="157"/>
  <c r="AI241" i="157" s="1"/>
  <c r="HF206" i="157"/>
  <c r="HG206" i="157" s="1"/>
  <c r="BR130" i="157"/>
  <c r="BS130" i="157" s="1"/>
  <c r="DB126" i="157"/>
  <c r="DC126" i="157" s="1"/>
  <c r="HF247" i="157"/>
  <c r="HG247" i="157" s="1"/>
  <c r="AH392" i="157"/>
  <c r="AI392" i="157" s="1"/>
  <c r="HF161" i="157"/>
  <c r="HG161" i="157" s="1"/>
  <c r="BR385" i="157"/>
  <c r="BS385" i="157" s="1"/>
  <c r="H443" i="157"/>
  <c r="GF377" i="157"/>
  <c r="GD443" i="157"/>
  <c r="N443" i="157"/>
  <c r="GL377" i="157"/>
  <c r="BQ89" i="157"/>
  <c r="BS79" i="157"/>
  <c r="HE78" i="157"/>
  <c r="HE79" i="157" s="1"/>
  <c r="HF12" i="157"/>
  <c r="CX251" i="157"/>
  <c r="CX269" i="157"/>
  <c r="CX252" i="157"/>
  <c r="DA194" i="157"/>
  <c r="AH428" i="157"/>
  <c r="AI428" i="157" s="1"/>
  <c r="AH245" i="157"/>
  <c r="AI245" i="157" s="1"/>
  <c r="AH154" i="157"/>
  <c r="AI154" i="157" s="1"/>
  <c r="AH327" i="157"/>
  <c r="AI327" i="157" s="1"/>
  <c r="AH321" i="157"/>
  <c r="AI321" i="157" s="1"/>
  <c r="AH322" i="157"/>
  <c r="AI322" i="157" s="1"/>
  <c r="CV164" i="157"/>
  <c r="CX98" i="157"/>
  <c r="AH150" i="157"/>
  <c r="AI150" i="157" s="1"/>
  <c r="BR195" i="157"/>
  <c r="BS195" i="157" s="1"/>
  <c r="EL185" i="157"/>
  <c r="EM185" i="157" s="1"/>
  <c r="DB196" i="157"/>
  <c r="DC196" i="157" s="1"/>
  <c r="HF121" i="157"/>
  <c r="HG121" i="157" s="1"/>
  <c r="FV394" i="157"/>
  <c r="FW394" i="157" s="1"/>
  <c r="DB396" i="157"/>
  <c r="DC396" i="157" s="1"/>
  <c r="BR442" i="157"/>
  <c r="BS442" i="157" s="1"/>
  <c r="DB378" i="157"/>
  <c r="DC378" i="157" s="1"/>
  <c r="HF241" i="157"/>
  <c r="HG241" i="157" s="1"/>
  <c r="BR398" i="157"/>
  <c r="BS398" i="157" s="1"/>
  <c r="AH246" i="157"/>
  <c r="AI246" i="157" s="1"/>
  <c r="HF126" i="157"/>
  <c r="HG126" i="157" s="1"/>
  <c r="BR223" i="157"/>
  <c r="BS223" i="157" s="1"/>
  <c r="HF192" i="157"/>
  <c r="HG192" i="157" s="1"/>
  <c r="HF198" i="157"/>
  <c r="HG198" i="157" s="1"/>
  <c r="AH410" i="157"/>
  <c r="AI410" i="157" s="1"/>
  <c r="EL138" i="157"/>
  <c r="EM138" i="157" s="1"/>
  <c r="HF106" i="157"/>
  <c r="HG106" i="157" s="1"/>
  <c r="CZ424" i="157"/>
  <c r="DA424" i="157" s="1"/>
  <c r="HF216" i="157"/>
  <c r="HG216" i="157" s="1"/>
  <c r="HF112" i="157"/>
  <c r="HG112" i="157" s="1"/>
  <c r="BR349" i="157"/>
  <c r="BS349" i="157" s="1"/>
  <c r="HF59" i="157"/>
  <c r="HG59" i="157" s="1"/>
  <c r="CX166" i="157"/>
  <c r="DA108" i="157"/>
  <c r="EH166" i="157"/>
  <c r="EK108" i="157"/>
  <c r="EL425" i="157"/>
  <c r="EM425" i="157" s="1"/>
  <c r="AH345" i="157"/>
  <c r="AI345" i="157" s="1"/>
  <c r="AH157" i="157"/>
  <c r="AI157" i="157" s="1"/>
  <c r="AH88" i="157"/>
  <c r="FV331" i="157"/>
  <c r="FW331" i="157" s="1"/>
  <c r="BR399" i="157"/>
  <c r="BS399" i="157" s="1"/>
  <c r="HD231" i="157"/>
  <c r="AF253" i="157"/>
  <c r="DB145" i="157"/>
  <c r="DC145" i="157" s="1"/>
  <c r="EL243" i="157"/>
  <c r="EM243" i="157" s="1"/>
  <c r="FV419" i="157"/>
  <c r="FW419" i="157" s="1"/>
  <c r="DB410" i="157"/>
  <c r="DC410" i="157" s="1"/>
  <c r="FT437" i="157"/>
  <c r="FU437" i="157" s="1"/>
  <c r="DB403" i="157"/>
  <c r="DC403" i="157" s="1"/>
  <c r="HF385" i="157"/>
  <c r="HG385" i="157" s="1"/>
  <c r="EL244" i="157"/>
  <c r="EM244" i="157" s="1"/>
  <c r="BR348" i="157"/>
  <c r="BS348" i="157" s="1"/>
  <c r="FV418" i="157"/>
  <c r="FW418" i="157" s="1"/>
  <c r="EL428" i="157"/>
  <c r="EM428" i="157" s="1"/>
  <c r="BP436" i="157"/>
  <c r="BQ436" i="157" s="1"/>
  <c r="BR331" i="157"/>
  <c r="BS331" i="157" s="1"/>
  <c r="DB436" i="157"/>
  <c r="DC436" i="157" s="1"/>
  <c r="DB243" i="157"/>
  <c r="DC243" i="157" s="1"/>
  <c r="EL239" i="157"/>
  <c r="EM239" i="157" s="1"/>
  <c r="BR425" i="157"/>
  <c r="BS425" i="157" s="1"/>
  <c r="DB245" i="157"/>
  <c r="DC245" i="157" s="1"/>
  <c r="BR162" i="157"/>
  <c r="BS162" i="157" s="1"/>
  <c r="BP250" i="157"/>
  <c r="GT254" i="157"/>
  <c r="CN443" i="157"/>
  <c r="CU377" i="157"/>
  <c r="AR443" i="157"/>
  <c r="BH443" i="157"/>
  <c r="EF377" i="157"/>
  <c r="AA254" i="157"/>
  <c r="GX355" i="157"/>
  <c r="GV355" i="157"/>
  <c r="EF253" i="157"/>
  <c r="BP164" i="157"/>
  <c r="EE355" i="157"/>
  <c r="HE240" i="157"/>
  <c r="EE387" i="157"/>
  <c r="EE445" i="157" s="1"/>
  <c r="F443" i="157"/>
  <c r="GL355" i="157"/>
  <c r="FP269" i="157"/>
  <c r="AB431" i="157"/>
  <c r="AD431" i="157" s="1"/>
  <c r="AG431" i="157" s="1"/>
  <c r="GZ413" i="157"/>
  <c r="HB413" i="157" s="1"/>
  <c r="HE413" i="157" s="1"/>
  <c r="GP254" i="157"/>
  <c r="AA335" i="157"/>
  <c r="GY335" i="157" s="1"/>
  <c r="GZ335" i="157" s="1"/>
  <c r="HB335" i="157" s="1"/>
  <c r="FT254" i="157"/>
  <c r="GD355" i="157"/>
  <c r="FP387" i="157"/>
  <c r="GY164" i="157"/>
  <c r="AB400" i="157"/>
  <c r="AD400" i="157" s="1"/>
  <c r="AG400" i="157" s="1"/>
  <c r="AB388" i="157"/>
  <c r="AD388" i="157" s="1"/>
  <c r="AG388" i="157" s="1"/>
  <c r="FT355" i="157"/>
  <c r="AB379" i="157"/>
  <c r="AD379" i="157" s="1"/>
  <c r="AG379" i="157" s="1"/>
  <c r="EF269" i="157"/>
  <c r="AB331" i="157"/>
  <c r="AD331" i="157" s="1"/>
  <c r="AG331" i="157" s="1"/>
  <c r="GZ184" i="157"/>
  <c r="HD162" i="157"/>
  <c r="HE162" i="157" s="1"/>
  <c r="BL334" i="157"/>
  <c r="BN334" i="157" s="1"/>
  <c r="BQ334" i="157" s="1"/>
  <c r="CZ250" i="157"/>
  <c r="CZ254" i="157" s="1"/>
  <c r="S13" i="156"/>
  <c r="S14" i="156"/>
  <c r="E14" i="156"/>
  <c r="K14" i="156"/>
  <c r="Q14" i="156"/>
  <c r="R14" i="156"/>
  <c r="L12" i="156"/>
  <c r="K12" i="156"/>
  <c r="I10" i="156"/>
  <c r="I11" i="156"/>
  <c r="M12" i="156"/>
  <c r="CV387" i="157" l="1"/>
  <c r="HE88" i="157"/>
  <c r="R443" i="157"/>
  <c r="L443" i="157"/>
  <c r="EJ355" i="157"/>
  <c r="FW22" i="157"/>
  <c r="FW80" i="157" s="1"/>
  <c r="BP253" i="157"/>
  <c r="BP254" i="157" s="1"/>
  <c r="BR432" i="157"/>
  <c r="BS432" i="157" s="1"/>
  <c r="HF78" i="157"/>
  <c r="HF79" i="157" s="1"/>
  <c r="HG79" i="157" s="1"/>
  <c r="FV78" i="157"/>
  <c r="FV79" i="157" s="1"/>
  <c r="GX443" i="157"/>
  <c r="GR443" i="157"/>
  <c r="HD437" i="157"/>
  <c r="HE437" i="157" s="1"/>
  <c r="BN355" i="157"/>
  <c r="EM12" i="157"/>
  <c r="EM78" i="157" s="1"/>
  <c r="AG438" i="157"/>
  <c r="FO443" i="157"/>
  <c r="AG344" i="157"/>
  <c r="GH443" i="157"/>
  <c r="CZ355" i="157"/>
  <c r="BL254" i="157"/>
  <c r="CX254" i="157"/>
  <c r="EH254" i="157"/>
  <c r="HF394" i="157"/>
  <c r="HG394" i="157"/>
  <c r="HF245" i="157"/>
  <c r="HG245" i="157" s="1"/>
  <c r="HF391" i="157"/>
  <c r="HG391" i="157" s="1"/>
  <c r="HF162" i="157"/>
  <c r="HG162" i="157" s="1"/>
  <c r="HF437" i="157"/>
  <c r="HG437" i="157" s="1"/>
  <c r="HF441" i="157"/>
  <c r="HG441" i="157"/>
  <c r="HF419" i="157"/>
  <c r="HG419" i="157" s="1"/>
  <c r="HF332" i="157"/>
  <c r="HG332" i="157" s="1"/>
  <c r="DA90" i="157"/>
  <c r="DA91" i="157" s="1"/>
  <c r="HF159" i="157"/>
  <c r="HG159" i="157" s="1"/>
  <c r="EL432" i="157"/>
  <c r="EM432" i="157" s="1"/>
  <c r="HF438" i="157"/>
  <c r="HG438" i="157" s="1"/>
  <c r="HF344" i="157"/>
  <c r="HG344" i="157" s="1"/>
  <c r="HF381" i="157"/>
  <c r="HG381" i="157"/>
  <c r="BR436" i="157"/>
  <c r="BS436" i="157" s="1"/>
  <c r="FV437" i="157"/>
  <c r="FW437" i="157" s="1"/>
  <c r="FU90" i="157"/>
  <c r="FU91" i="157" s="1"/>
  <c r="HF348" i="157"/>
  <c r="HG348" i="157" s="1"/>
  <c r="HF145" i="157"/>
  <c r="HG145" i="157" s="1"/>
  <c r="AH158" i="157"/>
  <c r="AI158" i="157" s="1"/>
  <c r="BR438" i="157"/>
  <c r="BS438" i="157" s="1"/>
  <c r="HB289" i="157"/>
  <c r="HF393" i="157"/>
  <c r="HG393" i="157" s="1"/>
  <c r="HF422" i="157"/>
  <c r="HG422" i="157" s="1"/>
  <c r="EK166" i="157"/>
  <c r="EK173" i="157" s="1"/>
  <c r="EK174" i="157" s="1"/>
  <c r="EL108" i="157"/>
  <c r="EL166" i="157" s="1"/>
  <c r="DB424" i="157"/>
  <c r="DC424" i="157" s="1"/>
  <c r="HE89" i="157"/>
  <c r="HB166" i="157"/>
  <c r="HE108" i="157"/>
  <c r="AD164" i="157"/>
  <c r="AG98" i="157"/>
  <c r="BS231" i="157"/>
  <c r="BR231" i="157"/>
  <c r="HF392" i="157"/>
  <c r="HG392" i="157" s="1"/>
  <c r="EM79" i="157"/>
  <c r="EK89" i="157"/>
  <c r="AH424" i="157"/>
  <c r="AI424" i="157" s="1"/>
  <c r="BS334" i="157"/>
  <c r="BR334" i="157"/>
  <c r="AH400" i="157"/>
  <c r="AI400" i="157" s="1"/>
  <c r="AH431" i="157"/>
  <c r="AI431" i="157" s="1"/>
  <c r="DB330" i="157"/>
  <c r="DC330" i="157" s="1"/>
  <c r="AH332" i="157"/>
  <c r="AI332" i="157" s="1"/>
  <c r="HF384" i="157"/>
  <c r="HG384" i="157" s="1"/>
  <c r="HF350" i="157"/>
  <c r="HG350" i="157" s="1"/>
  <c r="EL248" i="157"/>
  <c r="EM248" i="157" s="1"/>
  <c r="AH353" i="157"/>
  <c r="AI353" i="157" s="1"/>
  <c r="BR289" i="157"/>
  <c r="BS289" i="157" s="1"/>
  <c r="BR184" i="157"/>
  <c r="BS184" i="157" s="1"/>
  <c r="GZ251" i="157"/>
  <c r="GZ252" i="157" s="1"/>
  <c r="GZ269" i="157"/>
  <c r="HB194" i="157"/>
  <c r="BR382" i="157"/>
  <c r="BS382" i="157" s="1"/>
  <c r="HF239" i="157"/>
  <c r="HG239" i="157" s="1"/>
  <c r="AH429" i="157"/>
  <c r="AI429" i="157"/>
  <c r="GY283" i="157"/>
  <c r="HE283" i="157" s="1"/>
  <c r="AG283" i="157"/>
  <c r="EK253" i="157"/>
  <c r="EK259" i="157" s="1"/>
  <c r="EK250" i="157"/>
  <c r="EL184" i="157"/>
  <c r="EM184" i="157" s="1"/>
  <c r="AH390" i="157"/>
  <c r="AI390" i="157" s="1"/>
  <c r="DB418" i="157"/>
  <c r="DC418" i="157"/>
  <c r="HF383" i="157"/>
  <c r="HG383" i="157"/>
  <c r="AH430" i="157"/>
  <c r="AI430" i="157"/>
  <c r="AG89" i="157"/>
  <c r="AI79" i="157"/>
  <c r="EK164" i="157"/>
  <c r="EK165" i="157" s="1"/>
  <c r="EL98" i="157"/>
  <c r="EM98" i="157" s="1"/>
  <c r="AD269" i="157"/>
  <c r="AD251" i="157"/>
  <c r="AG194" i="157"/>
  <c r="BN269" i="157"/>
  <c r="BN251" i="157"/>
  <c r="BN252" i="157" s="1"/>
  <c r="BN254" i="157" s="1"/>
  <c r="BQ194" i="157"/>
  <c r="BN357" i="157"/>
  <c r="BQ299" i="157"/>
  <c r="BQ355" i="157" s="1"/>
  <c r="AD445" i="157"/>
  <c r="AG387" i="157"/>
  <c r="BR459" i="157"/>
  <c r="BS459" i="157" s="1"/>
  <c r="CU443" i="157"/>
  <c r="AI88" i="157"/>
  <c r="HG12" i="157"/>
  <c r="HG78" i="157" s="1"/>
  <c r="GL443" i="157"/>
  <c r="GF443" i="157"/>
  <c r="FP254" i="157"/>
  <c r="AA355" i="157"/>
  <c r="FP377" i="157"/>
  <c r="EL89" i="157"/>
  <c r="GP443" i="157"/>
  <c r="GV443" i="157"/>
  <c r="BL355" i="157"/>
  <c r="BK443" i="157"/>
  <c r="GJ443" i="157"/>
  <c r="BQ245" i="157"/>
  <c r="GY387" i="157"/>
  <c r="GY445" i="157" s="1"/>
  <c r="GZ299" i="157"/>
  <c r="J443" i="157"/>
  <c r="DC22" i="157"/>
  <c r="AG159" i="157"/>
  <c r="HD433" i="157"/>
  <c r="HE433" i="157" s="1"/>
  <c r="BP355" i="157"/>
  <c r="AH388" i="157"/>
  <c r="AI388" i="157" s="1"/>
  <c r="HF413" i="157"/>
  <c r="HG413" i="157" s="1"/>
  <c r="DA166" i="157"/>
  <c r="DA173" i="157" s="1"/>
  <c r="DA174" i="157" s="1"/>
  <c r="DB108" i="157"/>
  <c r="DB166" i="157" s="1"/>
  <c r="BQ90" i="157"/>
  <c r="BQ91" i="157" s="1"/>
  <c r="BS89" i="157"/>
  <c r="FR253" i="157"/>
  <c r="FR250" i="157"/>
  <c r="FU184" i="157"/>
  <c r="AG253" i="157"/>
  <c r="AG259" i="157" s="1"/>
  <c r="AH184" i="157"/>
  <c r="FR166" i="157"/>
  <c r="FU108" i="157"/>
  <c r="AD357" i="157"/>
  <c r="AG299" i="157"/>
  <c r="AI411" i="157"/>
  <c r="AH411" i="157"/>
  <c r="AH399" i="157"/>
  <c r="AI399" i="157" s="1"/>
  <c r="FP357" i="157"/>
  <c r="FR299" i="157"/>
  <c r="EL441" i="157"/>
  <c r="EM441" i="157" s="1"/>
  <c r="HF349" i="157"/>
  <c r="HG349" i="157" s="1"/>
  <c r="DB231" i="157"/>
  <c r="DC231" i="157" s="1"/>
  <c r="AH405" i="157"/>
  <c r="AI405" i="157" s="1"/>
  <c r="BR396" i="157"/>
  <c r="BS396" i="157" s="1"/>
  <c r="HF418" i="157"/>
  <c r="HG418" i="157" s="1"/>
  <c r="AH409" i="157"/>
  <c r="AI409" i="157" s="1"/>
  <c r="AD377" i="157"/>
  <c r="HF380" i="157"/>
  <c r="HG380" i="157" s="1"/>
  <c r="AH153" i="157"/>
  <c r="AI153" i="157" s="1"/>
  <c r="AH239" i="157"/>
  <c r="AI239" i="157" s="1"/>
  <c r="EL230" i="157"/>
  <c r="EM230" i="157" s="1"/>
  <c r="EK251" i="157"/>
  <c r="EK257" i="157" s="1"/>
  <c r="EK262" i="157" s="1"/>
  <c r="EK269" i="157"/>
  <c r="EK276" i="157" s="1"/>
  <c r="EK277" i="157" s="1"/>
  <c r="EL194" i="157"/>
  <c r="EM194" i="157" s="1"/>
  <c r="FU251" i="157"/>
  <c r="FU257" i="157" s="1"/>
  <c r="FU262" i="157" s="1"/>
  <c r="FU269" i="157"/>
  <c r="FU276" i="157" s="1"/>
  <c r="FU277" i="157" s="1"/>
  <c r="FV194" i="157"/>
  <c r="FW194" i="157" s="1"/>
  <c r="BR240" i="157"/>
  <c r="BS240" i="157" s="1"/>
  <c r="HF337" i="157"/>
  <c r="HG337" i="157" s="1"/>
  <c r="BR433" i="157"/>
  <c r="BS433" i="157" s="1"/>
  <c r="EL336" i="157"/>
  <c r="EM336" i="157" s="1"/>
  <c r="BP423" i="157"/>
  <c r="BP443" i="157" s="1"/>
  <c r="FV432" i="157"/>
  <c r="FW432" i="157" s="1"/>
  <c r="EK289" i="157"/>
  <c r="BR335" i="157"/>
  <c r="BS335" i="157" s="1"/>
  <c r="AG289" i="157"/>
  <c r="HD253" i="157"/>
  <c r="FW78" i="157"/>
  <c r="AA371" i="157"/>
  <c r="AA423" i="157"/>
  <c r="HD436" i="157"/>
  <c r="HE436" i="157" s="1"/>
  <c r="FR164" i="157"/>
  <c r="HE231" i="157"/>
  <c r="CZ443" i="157"/>
  <c r="BL377" i="157"/>
  <c r="FW79" i="157"/>
  <c r="AH379" i="157"/>
  <c r="AI379" i="157" s="1"/>
  <c r="AH331" i="157"/>
  <c r="AI331" i="157" s="1"/>
  <c r="CV445" i="157"/>
  <c r="CX387" i="157"/>
  <c r="DA251" i="157"/>
  <c r="DA257" i="157" s="1"/>
  <c r="DA262" i="157" s="1"/>
  <c r="DA269" i="157"/>
  <c r="DA276" i="157" s="1"/>
  <c r="DA277" i="157" s="1"/>
  <c r="DB194" i="157"/>
  <c r="DC194" i="157" s="1"/>
  <c r="HB164" i="157"/>
  <c r="HE98" i="157"/>
  <c r="AF336" i="157"/>
  <c r="HD336" i="157" s="1"/>
  <c r="HE336" i="157" s="1"/>
  <c r="CV355" i="157"/>
  <c r="CX289" i="157"/>
  <c r="AF425" i="157"/>
  <c r="HD425" i="157" s="1"/>
  <c r="HE425" i="157" s="1"/>
  <c r="BR441" i="157"/>
  <c r="BS441" i="157"/>
  <c r="GZ253" i="157"/>
  <c r="GZ250" i="157"/>
  <c r="HB184" i="157"/>
  <c r="FP445" i="157"/>
  <c r="FR387" i="157"/>
  <c r="HF240" i="157"/>
  <c r="HG240" i="157" s="1"/>
  <c r="FV88" i="157"/>
  <c r="FW88" i="157" s="1"/>
  <c r="DA253" i="157"/>
  <c r="DA259" i="157" s="1"/>
  <c r="DA265" i="157" s="1"/>
  <c r="DA250" i="157"/>
  <c r="DB184" i="157"/>
  <c r="FV231" i="157"/>
  <c r="FW231" i="157" s="1"/>
  <c r="FU425" i="157"/>
  <c r="FT425" i="157"/>
  <c r="HF345" i="157"/>
  <c r="HG345" i="157" s="1"/>
  <c r="BR407" i="157"/>
  <c r="BS407" i="157" s="1"/>
  <c r="AH232" i="157"/>
  <c r="AI232" i="157" s="1"/>
  <c r="HF353" i="157"/>
  <c r="HG353" i="157" s="1"/>
  <c r="AH403" i="157"/>
  <c r="AI403" i="157" s="1"/>
  <c r="BQ166" i="157"/>
  <c r="BQ173" i="157" s="1"/>
  <c r="BQ174" i="157" s="1"/>
  <c r="BR108" i="157"/>
  <c r="BR166" i="157" s="1"/>
  <c r="BR384" i="157"/>
  <c r="BS384" i="157" s="1"/>
  <c r="HF243" i="157"/>
  <c r="HG243" i="157" s="1"/>
  <c r="AF432" i="157"/>
  <c r="HD432" i="157" s="1"/>
  <c r="HE432" i="157" s="1"/>
  <c r="AG432" i="157"/>
  <c r="HF334" i="157"/>
  <c r="HG334" i="157" s="1"/>
  <c r="CX357" i="157"/>
  <c r="DA299" i="157"/>
  <c r="FP355" i="157"/>
  <c r="FR289" i="157"/>
  <c r="DB434" i="157"/>
  <c r="DC434" i="157" s="1"/>
  <c r="EL371" i="157"/>
  <c r="EM371" i="157" s="1"/>
  <c r="AH243" i="157"/>
  <c r="AI243" i="157" s="1"/>
  <c r="BR90" i="157"/>
  <c r="BR91" i="157" s="1"/>
  <c r="BR428" i="157"/>
  <c r="BS428" i="157" s="1"/>
  <c r="HF146" i="157"/>
  <c r="HG146" i="157"/>
  <c r="FU164" i="157"/>
  <c r="FU165" i="157" s="1"/>
  <c r="FV98" i="157"/>
  <c r="HF382" i="157"/>
  <c r="HG382" i="157" s="1"/>
  <c r="GY355" i="157"/>
  <c r="EE443" i="157"/>
  <c r="AI78" i="157"/>
  <c r="EK423" i="157"/>
  <c r="GN443" i="157"/>
  <c r="BS78" i="157"/>
  <c r="AH89" i="157"/>
  <c r="GT443" i="157"/>
  <c r="AG349" i="157"/>
  <c r="AB423" i="157"/>
  <c r="AD423" i="157" s="1"/>
  <c r="AB335" i="157"/>
  <c r="AD335" i="157" s="1"/>
  <c r="AD355" i="157" s="1"/>
  <c r="EF254" i="157"/>
  <c r="CV377" i="157"/>
  <c r="Z443" i="157"/>
  <c r="T443" i="157"/>
  <c r="AG337" i="157"/>
  <c r="AG436" i="157"/>
  <c r="EK335" i="157"/>
  <c r="DA335" i="157"/>
  <c r="DA423" i="157"/>
  <c r="FT443" i="157"/>
  <c r="EH377" i="157"/>
  <c r="CX164" i="157"/>
  <c r="DA98" i="157"/>
  <c r="HF157" i="157"/>
  <c r="HG157" i="157" s="1"/>
  <c r="AF230" i="157"/>
  <c r="AH393" i="157"/>
  <c r="AI393" i="157" s="1"/>
  <c r="BL445" i="157"/>
  <c r="BN387" i="157"/>
  <c r="AD166" i="157"/>
  <c r="AG108" i="157"/>
  <c r="AH438" i="157"/>
  <c r="AI438" i="157" s="1"/>
  <c r="EJ424" i="157"/>
  <c r="EJ443" i="157" s="1"/>
  <c r="AH435" i="157"/>
  <c r="AI435" i="157" s="1"/>
  <c r="EF357" i="157"/>
  <c r="EH299" i="157"/>
  <c r="EH355" i="157" s="1"/>
  <c r="HF330" i="157"/>
  <c r="HG330" i="157" s="1"/>
  <c r="AH420" i="157"/>
  <c r="AI420" i="157" s="1"/>
  <c r="EL433" i="157"/>
  <c r="EM433" i="157" s="1"/>
  <c r="HD158" i="157"/>
  <c r="AF164" i="157"/>
  <c r="AH344" i="157"/>
  <c r="AI344" i="157" s="1"/>
  <c r="AH417" i="157"/>
  <c r="AI417" i="157" s="1"/>
  <c r="HF412" i="157"/>
  <c r="HG412" i="157" s="1"/>
  <c r="FW230" i="157"/>
  <c r="FV230" i="157"/>
  <c r="BR371" i="157"/>
  <c r="BS371" i="157" s="1"/>
  <c r="EL144" i="157"/>
  <c r="EM144" i="157" s="1"/>
  <c r="DB336" i="157"/>
  <c r="DC336" i="157" s="1"/>
  <c r="BR336" i="157"/>
  <c r="BS336" i="157" s="1"/>
  <c r="DB88" i="157"/>
  <c r="HF88" i="157" s="1"/>
  <c r="DB432" i="157"/>
  <c r="DC432" i="157" s="1"/>
  <c r="AH433" i="157"/>
  <c r="AI433" i="157" s="1"/>
  <c r="FV423" i="157"/>
  <c r="FW423" i="157" s="1"/>
  <c r="AB250" i="157"/>
  <c r="AB254" i="157" s="1"/>
  <c r="EF387" i="157"/>
  <c r="EF443" i="157" s="1"/>
  <c r="GY250" i="157"/>
  <c r="GY254" i="157" s="1"/>
  <c r="AB445" i="157"/>
  <c r="GY377" i="157"/>
  <c r="GZ377" i="157" s="1"/>
  <c r="K13" i="156"/>
  <c r="Q12" i="156"/>
  <c r="Q13" i="156" s="1"/>
  <c r="M13" i="156"/>
  <c r="L13" i="156"/>
  <c r="R12" i="156"/>
  <c r="GZ387" i="157" l="1"/>
  <c r="BQ250" i="157"/>
  <c r="BR164" i="157"/>
  <c r="BR165" i="157" s="1"/>
  <c r="CQ11" i="140"/>
  <c r="CQ11" i="139"/>
  <c r="CQ11" i="77"/>
  <c r="FM11" i="140"/>
  <c r="FM11" i="139"/>
  <c r="FM11" i="77"/>
  <c r="EK424" i="157"/>
  <c r="BS108" i="157"/>
  <c r="BS166" i="157" s="1"/>
  <c r="AG336" i="157"/>
  <c r="AB355" i="157"/>
  <c r="CT11" i="140"/>
  <c r="CT11" i="139"/>
  <c r="CT11" i="77"/>
  <c r="EB11" i="140"/>
  <c r="EB11" i="139"/>
  <c r="EB11" i="77"/>
  <c r="HD424" i="157"/>
  <c r="HE424" i="157" s="1"/>
  <c r="AB443" i="157"/>
  <c r="FR254" i="157"/>
  <c r="DA252" i="157"/>
  <c r="DA258" i="157" s="1"/>
  <c r="DA264" i="157" s="1"/>
  <c r="EK252" i="157"/>
  <c r="EK258" i="157" s="1"/>
  <c r="EK264" i="157" s="1"/>
  <c r="HB377" i="157"/>
  <c r="HG88" i="157"/>
  <c r="HF89" i="157"/>
  <c r="DC269" i="157"/>
  <c r="DC251" i="157"/>
  <c r="DC252" i="157" s="1"/>
  <c r="BQ256" i="157"/>
  <c r="BQ267" i="157" s="1"/>
  <c r="BQ284" i="157"/>
  <c r="BQ268" i="157"/>
  <c r="HF433" i="157"/>
  <c r="HG433" i="157" s="1"/>
  <c r="EL424" i="157"/>
  <c r="EM424" i="157" s="1"/>
  <c r="EL335" i="157"/>
  <c r="EM335" i="157" s="1"/>
  <c r="FR355" i="157"/>
  <c r="FU289" i="157"/>
  <c r="BL443" i="157"/>
  <c r="BN377" i="157"/>
  <c r="AH253" i="157"/>
  <c r="EH357" i="157"/>
  <c r="EK299" i="157"/>
  <c r="AG166" i="157"/>
  <c r="AG173" i="157" s="1"/>
  <c r="AG174" i="157" s="1"/>
  <c r="AH108" i="157"/>
  <c r="AH166" i="157" s="1"/>
  <c r="EK377" i="157"/>
  <c r="DB335" i="157"/>
  <c r="DC335" i="157" s="1"/>
  <c r="AF335" i="157"/>
  <c r="AG335" i="157" s="1"/>
  <c r="AG355" i="157" s="1"/>
  <c r="HF432" i="157"/>
  <c r="HG432" i="157" s="1"/>
  <c r="DA284" i="157"/>
  <c r="DA268" i="157"/>
  <c r="DA256" i="157"/>
  <c r="DA267" i="157" s="1"/>
  <c r="HB253" i="157"/>
  <c r="HB250" i="157"/>
  <c r="HE184" i="157"/>
  <c r="FV269" i="157"/>
  <c r="FV251" i="157"/>
  <c r="FV252" i="157" s="1"/>
  <c r="AG357" i="157"/>
  <c r="AG364" i="157" s="1"/>
  <c r="AG365" i="157" s="1"/>
  <c r="AH299" i="157"/>
  <c r="AH357" i="157" s="1"/>
  <c r="AI299" i="157"/>
  <c r="AI357" i="157" s="1"/>
  <c r="FU253" i="157"/>
  <c r="FU259" i="157" s="1"/>
  <c r="FU265" i="157" s="1"/>
  <c r="FU250" i="157"/>
  <c r="FV184" i="157"/>
  <c r="FW184" i="157" s="1"/>
  <c r="DB174" i="157"/>
  <c r="DC174" i="157" s="1"/>
  <c r="AH159" i="157"/>
  <c r="AI159" i="157" s="1"/>
  <c r="FP443" i="157"/>
  <c r="FR377" i="157"/>
  <c r="AG445" i="157"/>
  <c r="AG452" i="157" s="1"/>
  <c r="AG453" i="157" s="1"/>
  <c r="AH387" i="157"/>
  <c r="AH445" i="157" s="1"/>
  <c r="BQ251" i="157"/>
  <c r="BQ257" i="157" s="1"/>
  <c r="BQ262" i="157" s="1"/>
  <c r="BQ269" i="157"/>
  <c r="BQ276" i="157" s="1"/>
  <c r="BQ277" i="157" s="1"/>
  <c r="BR194" i="157"/>
  <c r="BS194" i="157" s="1"/>
  <c r="AG251" i="157"/>
  <c r="AG257" i="157" s="1"/>
  <c r="AG262" i="157" s="1"/>
  <c r="AG269" i="157"/>
  <c r="AG276" i="157" s="1"/>
  <c r="AG277" i="157" s="1"/>
  <c r="AH194" i="157"/>
  <c r="AI194" i="157" s="1"/>
  <c r="AG90" i="157"/>
  <c r="AG91" i="157" s="1"/>
  <c r="AI89" i="157"/>
  <c r="EM89" i="157"/>
  <c r="EK90" i="157"/>
  <c r="EK91" i="157" s="1"/>
  <c r="HE166" i="157"/>
  <c r="HE173" i="157" s="1"/>
  <c r="HF108" i="157"/>
  <c r="HF166" i="157" s="1"/>
  <c r="EL174" i="157"/>
  <c r="EM174" i="157" s="1"/>
  <c r="GZ254" i="157"/>
  <c r="FV89" i="157"/>
  <c r="FU252" i="157"/>
  <c r="FU258" i="157" s="1"/>
  <c r="FU264" i="157" s="1"/>
  <c r="AI184" i="157"/>
  <c r="BS90" i="157"/>
  <c r="EL164" i="157"/>
  <c r="EL165" i="157" s="1"/>
  <c r="EL175" i="157" s="1"/>
  <c r="EK265" i="157"/>
  <c r="BQ253" i="157"/>
  <c r="BQ259" i="157" s="1"/>
  <c r="BS165" i="157"/>
  <c r="AF250" i="157"/>
  <c r="AF254" i="157" s="1"/>
  <c r="HD230" i="157"/>
  <c r="AH337" i="157"/>
  <c r="AI337" i="157" s="1"/>
  <c r="HF424" i="157"/>
  <c r="HG424" i="157" s="1"/>
  <c r="BR174" i="157"/>
  <c r="BS174" i="157" s="1"/>
  <c r="DB253" i="157"/>
  <c r="DB250" i="157"/>
  <c r="CX355" i="157"/>
  <c r="DA289" i="157"/>
  <c r="HF98" i="157"/>
  <c r="HG98" i="157" s="1"/>
  <c r="GZ357" i="157"/>
  <c r="HB299" i="157"/>
  <c r="EK268" i="157"/>
  <c r="EK254" i="157"/>
  <c r="EK260" i="157" s="1"/>
  <c r="EK266" i="157" s="1"/>
  <c r="EK256" i="157"/>
  <c r="EK267" i="157" s="1"/>
  <c r="EK284" i="157"/>
  <c r="BQ356" i="157"/>
  <c r="BQ372" i="157"/>
  <c r="HG89" i="157"/>
  <c r="HF336" i="157"/>
  <c r="HG336" i="157" s="1"/>
  <c r="AG265" i="157"/>
  <c r="EF445" i="157"/>
  <c r="EH387" i="157"/>
  <c r="EH443" i="157" s="1"/>
  <c r="DB423" i="157"/>
  <c r="DC423" i="157" s="1"/>
  <c r="AH349" i="157"/>
  <c r="AI349" i="157" s="1"/>
  <c r="DA357" i="157"/>
  <c r="DA364" i="157" s="1"/>
  <c r="DA365" i="157" s="1"/>
  <c r="DB299" i="157"/>
  <c r="DB357" i="157" s="1"/>
  <c r="AI432" i="157"/>
  <c r="AH432" i="157"/>
  <c r="FV425" i="157"/>
  <c r="FW425" i="157" s="1"/>
  <c r="DA281" i="157"/>
  <c r="DB277" i="157"/>
  <c r="DC277" i="157" s="1"/>
  <c r="HF231" i="157"/>
  <c r="HG231" i="157" s="1"/>
  <c r="GY371" i="157"/>
  <c r="HE371" i="157" s="1"/>
  <c r="AG371" i="157"/>
  <c r="EK281" i="157"/>
  <c r="EL277" i="157"/>
  <c r="EM277" i="157" s="1"/>
  <c r="EL90" i="157"/>
  <c r="EL91" i="157" s="1"/>
  <c r="BN445" i="157"/>
  <c r="BQ387" i="157"/>
  <c r="DA164" i="157"/>
  <c r="DA165" i="157" s="1"/>
  <c r="DB98" i="157"/>
  <c r="DB164" i="157" s="1"/>
  <c r="DB165" i="157" s="1"/>
  <c r="DB175" i="157" s="1"/>
  <c r="AH436" i="157"/>
  <c r="AI436" i="157" s="1"/>
  <c r="CV443" i="157"/>
  <c r="CX377" i="157"/>
  <c r="AF423" i="157"/>
  <c r="AG423" i="157" s="1"/>
  <c r="EL423" i="157"/>
  <c r="EM423" i="157" s="1"/>
  <c r="FR445" i="157"/>
  <c r="FU387" i="157"/>
  <c r="CX445" i="157"/>
  <c r="DA387" i="157"/>
  <c r="GY423" i="157"/>
  <c r="GZ423" i="157" s="1"/>
  <c r="HB423" i="157" s="1"/>
  <c r="AA459" i="157"/>
  <c r="AA443" i="157"/>
  <c r="AH289" i="157"/>
  <c r="AI289" i="157" s="1"/>
  <c r="EK355" i="157"/>
  <c r="EL289" i="157"/>
  <c r="EM289" i="157" s="1"/>
  <c r="FV277" i="157"/>
  <c r="FW277" i="157" s="1"/>
  <c r="FU281" i="157"/>
  <c r="EL269" i="157"/>
  <c r="EL251" i="157"/>
  <c r="EL252" i="157" s="1"/>
  <c r="AD443" i="157"/>
  <c r="AG377" i="157"/>
  <c r="FR357" i="157"/>
  <c r="FU299" i="157"/>
  <c r="FU166" i="157"/>
  <c r="FU173" i="157" s="1"/>
  <c r="FU174" i="157" s="1"/>
  <c r="FV108" i="157"/>
  <c r="FV166" i="157" s="1"/>
  <c r="BQ357" i="157"/>
  <c r="BQ364" i="157" s="1"/>
  <c r="BQ365" i="157" s="1"/>
  <c r="BR299" i="157"/>
  <c r="BR357" i="157" s="1"/>
  <c r="EM165" i="157"/>
  <c r="EK175" i="157"/>
  <c r="EL253" i="157"/>
  <c r="EL250" i="157"/>
  <c r="HF283" i="157"/>
  <c r="HG283" i="157" s="1"/>
  <c r="AG164" i="157"/>
  <c r="AG165" i="157" s="1"/>
  <c r="AH98" i="157"/>
  <c r="AH164" i="157" s="1"/>
  <c r="AH165" i="157" s="1"/>
  <c r="FV164" i="157"/>
  <c r="FV165" i="157" s="1"/>
  <c r="FW165" i="157" s="1"/>
  <c r="DB89" i="157"/>
  <c r="DC88" i="157"/>
  <c r="HP88" i="157" s="1"/>
  <c r="HQ88" i="157" s="1"/>
  <c r="AG230" i="157"/>
  <c r="FW98" i="157"/>
  <c r="DC184" i="157"/>
  <c r="AG425" i="157"/>
  <c r="BQ423" i="157"/>
  <c r="DC108" i="157"/>
  <c r="DC166" i="157" s="1"/>
  <c r="AD252" i="157"/>
  <c r="AD254" i="157" s="1"/>
  <c r="EM108" i="157"/>
  <c r="EM166" i="157" s="1"/>
  <c r="GZ355" i="157"/>
  <c r="HD164" i="157"/>
  <c r="HE158" i="157"/>
  <c r="HE164" i="157" s="1"/>
  <c r="HE165" i="157" s="1"/>
  <c r="GZ445" i="157"/>
  <c r="HB387" i="157"/>
  <c r="AH91" i="157"/>
  <c r="AH90" i="157"/>
  <c r="HG425" i="157"/>
  <c r="HF425" i="157"/>
  <c r="AH336" i="157"/>
  <c r="AI336" i="157" s="1"/>
  <c r="DB251" i="157"/>
  <c r="DB252" i="157" s="1"/>
  <c r="DB269" i="157"/>
  <c r="HF436" i="157"/>
  <c r="HG436" i="157"/>
  <c r="FW269" i="157"/>
  <c r="FW252" i="157"/>
  <c r="FW251" i="157"/>
  <c r="EM269" i="157"/>
  <c r="EM251" i="157"/>
  <c r="EM252" i="157" s="1"/>
  <c r="DC80" i="157"/>
  <c r="DC78" i="157"/>
  <c r="HP78" i="157" s="1"/>
  <c r="HQ78" i="157" s="1"/>
  <c r="BR245" i="157"/>
  <c r="BR250" i="157" s="1"/>
  <c r="EM253" i="157"/>
  <c r="EM250" i="157"/>
  <c r="AH283" i="157"/>
  <c r="AI283" i="157" s="1"/>
  <c r="HB269" i="157"/>
  <c r="HB251" i="157"/>
  <c r="HB252" i="157" s="1"/>
  <c r="HE194" i="157"/>
  <c r="HB355" i="157"/>
  <c r="HE289" i="157"/>
  <c r="BS164" i="157"/>
  <c r="BS91" i="157"/>
  <c r="EM164" i="157"/>
  <c r="BR355" i="157"/>
  <c r="BR356" i="157" s="1"/>
  <c r="BQ175" i="157"/>
  <c r="P12" i="156"/>
  <c r="P14" i="156"/>
  <c r="R13" i="156"/>
  <c r="P13" i="156" l="1"/>
  <c r="BR175" i="157"/>
  <c r="HG108" i="157"/>
  <c r="HG166" i="157" s="1"/>
  <c r="X11" i="140"/>
  <c r="X11" i="139"/>
  <c r="X11" i="77"/>
  <c r="EK11" i="139"/>
  <c r="EK11" i="140"/>
  <c r="EK11" i="77"/>
  <c r="EE11" i="140"/>
  <c r="EE11" i="139"/>
  <c r="EE11" i="77"/>
  <c r="FO11" i="139"/>
  <c r="FO11" i="140"/>
  <c r="FO11" i="77"/>
  <c r="CW11" i="139"/>
  <c r="CW11" i="140"/>
  <c r="CW11" i="77"/>
  <c r="BL11" i="139"/>
  <c r="BL11" i="140"/>
  <c r="BL11" i="77"/>
  <c r="ED11" i="139"/>
  <c r="ED11" i="140"/>
  <c r="ED11" i="77"/>
  <c r="EH11" i="139"/>
  <c r="EH11" i="140"/>
  <c r="EH11" i="77"/>
  <c r="U11" i="140"/>
  <c r="U11" i="139"/>
  <c r="U11" i="77"/>
  <c r="BF11" i="140"/>
  <c r="BF11" i="139"/>
  <c r="BF11" i="77"/>
  <c r="FP11" i="140"/>
  <c r="FP11" i="139"/>
  <c r="FP11" i="77"/>
  <c r="CS11" i="139"/>
  <c r="CS11" i="140"/>
  <c r="CS11" i="77"/>
  <c r="AI98" i="157"/>
  <c r="FW108" i="157"/>
  <c r="FW166" i="157" s="1"/>
  <c r="DC98" i="157"/>
  <c r="AI387" i="157"/>
  <c r="AI445" i="157" s="1"/>
  <c r="AI108" i="157"/>
  <c r="AI166" i="157" s="1"/>
  <c r="BS245" i="157"/>
  <c r="BR253" i="157"/>
  <c r="BQ265" i="157"/>
  <c r="BQ252" i="157"/>
  <c r="BQ258" i="157" s="1"/>
  <c r="BQ264" i="157" s="1"/>
  <c r="DA254" i="157"/>
  <c r="DA260" i="157" s="1"/>
  <c r="DA266" i="157" s="1"/>
  <c r="BR268" i="157"/>
  <c r="AI165" i="157"/>
  <c r="AG175" i="157"/>
  <c r="DA175" i="157"/>
  <c r="DC165" i="157"/>
  <c r="BR372" i="157"/>
  <c r="BS372" i="157" s="1"/>
  <c r="HB445" i="157"/>
  <c r="HE387" i="157"/>
  <c r="DC253" i="157"/>
  <c r="DC250" i="157"/>
  <c r="DB90" i="157"/>
  <c r="DC90" i="157" s="1"/>
  <c r="DC89" i="157"/>
  <c r="EM175" i="157"/>
  <c r="EK176" i="157"/>
  <c r="BQ369" i="157"/>
  <c r="BR365" i="157"/>
  <c r="BS365" i="157" s="1"/>
  <c r="FU357" i="157"/>
  <c r="FU364" i="157" s="1"/>
  <c r="FU365" i="157" s="1"/>
  <c r="FV299" i="157"/>
  <c r="FV357" i="157" s="1"/>
  <c r="EK372" i="157"/>
  <c r="EK356" i="157"/>
  <c r="DB176" i="157"/>
  <c r="DB177" i="157" s="1"/>
  <c r="C508" i="157"/>
  <c r="EL281" i="157"/>
  <c r="D508" i="157" s="1"/>
  <c r="HB357" i="157"/>
  <c r="HE299" i="157"/>
  <c r="EL176" i="157"/>
  <c r="EL177" i="157" s="1"/>
  <c r="FV90" i="157"/>
  <c r="FW90" i="157" s="1"/>
  <c r="FW89" i="157"/>
  <c r="HE90" i="157"/>
  <c r="AI90" i="157"/>
  <c r="AH277" i="157"/>
  <c r="AI277" i="157" s="1"/>
  <c r="HE277" i="157"/>
  <c r="AG281" i="157"/>
  <c r="BR251" i="157"/>
  <c r="BR252" i="157" s="1"/>
  <c r="BR269" i="157"/>
  <c r="DA278" i="157"/>
  <c r="AF355" i="157"/>
  <c r="HD335" i="157"/>
  <c r="EK357" i="157"/>
  <c r="EK364" i="157" s="1"/>
  <c r="EK365" i="157" s="1"/>
  <c r="EL299" i="157"/>
  <c r="EL357" i="157" s="1"/>
  <c r="BN443" i="157"/>
  <c r="BQ377" i="157"/>
  <c r="EM254" i="157"/>
  <c r="DC299" i="157"/>
  <c r="DC357" i="157" s="1"/>
  <c r="GY443" i="157"/>
  <c r="EM90" i="157"/>
  <c r="HB254" i="157"/>
  <c r="BQ254" i="157"/>
  <c r="BQ260" i="157" s="1"/>
  <c r="BQ266" i="157" s="1"/>
  <c r="GZ443" i="157"/>
  <c r="HF289" i="157"/>
  <c r="HG289" i="157" s="1"/>
  <c r="AH425" i="157"/>
  <c r="AI425" i="157" s="1"/>
  <c r="FV174" i="157"/>
  <c r="FW174" i="157" s="1"/>
  <c r="AG372" i="157"/>
  <c r="AG356" i="157"/>
  <c r="EH445" i="157"/>
  <c r="EK387" i="157"/>
  <c r="HD250" i="157"/>
  <c r="HD254" i="157" s="1"/>
  <c r="HE230" i="157"/>
  <c r="HE250" i="157" s="1"/>
  <c r="AI269" i="157"/>
  <c r="AI251" i="157"/>
  <c r="AI252" i="157" s="1"/>
  <c r="BS269" i="157"/>
  <c r="BS251" i="157"/>
  <c r="FR443" i="157"/>
  <c r="FU377" i="157"/>
  <c r="FU254" i="157"/>
  <c r="FU260" i="157" s="1"/>
  <c r="FU266" i="157" s="1"/>
  <c r="FU284" i="157"/>
  <c r="FU268" i="157"/>
  <c r="FU256" i="157"/>
  <c r="FU267" i="157" s="1"/>
  <c r="HE365" i="157"/>
  <c r="AG369" i="157"/>
  <c r="AH365" i="157"/>
  <c r="HE253" i="157"/>
  <c r="HE259" i="157" s="1"/>
  <c r="HF184" i="157"/>
  <c r="HG184" i="157" s="1"/>
  <c r="AH335" i="157"/>
  <c r="AI335" i="157" s="1"/>
  <c r="AI355" i="157" s="1"/>
  <c r="EK443" i="157"/>
  <c r="EL377" i="157"/>
  <c r="HE174" i="157"/>
  <c r="AH174" i="157"/>
  <c r="BR284" i="157"/>
  <c r="BS284" i="157" s="1"/>
  <c r="HB443" i="157"/>
  <c r="HE377" i="157"/>
  <c r="DC164" i="157"/>
  <c r="HE251" i="157"/>
  <c r="HE257" i="157" s="1"/>
  <c r="HE262" i="157" s="1"/>
  <c r="HE269" i="157"/>
  <c r="HE276" i="157" s="1"/>
  <c r="HF194" i="157"/>
  <c r="HG194" i="157" s="1"/>
  <c r="C505" i="157"/>
  <c r="FV281" i="157"/>
  <c r="D505" i="157" s="1"/>
  <c r="DA445" i="157"/>
  <c r="DA452" i="157" s="1"/>
  <c r="DA453" i="157" s="1"/>
  <c r="DB387" i="157"/>
  <c r="DB445" i="157" s="1"/>
  <c r="CX443" i="157"/>
  <c r="DA377" i="157"/>
  <c r="C507" i="157"/>
  <c r="DB281" i="157"/>
  <c r="D507" i="157" s="1"/>
  <c r="EL284" i="157"/>
  <c r="EM284" i="157" s="1"/>
  <c r="EK278" i="157"/>
  <c r="DB254" i="157"/>
  <c r="DB268" i="157"/>
  <c r="DB278" i="157" s="1"/>
  <c r="BQ177" i="157"/>
  <c r="BQ176" i="157"/>
  <c r="BS175" i="157"/>
  <c r="HF158" i="157"/>
  <c r="HG158" i="157" s="1"/>
  <c r="BR423" i="157"/>
  <c r="BS423" i="157" s="1"/>
  <c r="AH230" i="157"/>
  <c r="AI230" i="157" s="1"/>
  <c r="AI250" i="157" s="1"/>
  <c r="AG250" i="157"/>
  <c r="EL268" i="157"/>
  <c r="EL278" i="157" s="1"/>
  <c r="EL254" i="157"/>
  <c r="AG443" i="157"/>
  <c r="AH377" i="157"/>
  <c r="AI377" i="157" s="1"/>
  <c r="AF443" i="157"/>
  <c r="HD423" i="157"/>
  <c r="HD443" i="157" s="1"/>
  <c r="BQ445" i="157"/>
  <c r="BQ452" i="157" s="1"/>
  <c r="BQ453" i="157" s="1"/>
  <c r="BR387" i="157"/>
  <c r="BR445" i="157" s="1"/>
  <c r="HF371" i="157"/>
  <c r="HG371" i="157" s="1"/>
  <c r="DA369" i="157"/>
  <c r="DB365" i="157"/>
  <c r="DC365" i="157" s="1"/>
  <c r="BQ366" i="157"/>
  <c r="BS356" i="157"/>
  <c r="AI253" i="157"/>
  <c r="AH269" i="157"/>
  <c r="AH251" i="157"/>
  <c r="AH252" i="157" s="1"/>
  <c r="AG457" i="157"/>
  <c r="AH453" i="157"/>
  <c r="FV253" i="157"/>
  <c r="FV250" i="157"/>
  <c r="DB284" i="157"/>
  <c r="DC284" i="157" s="1"/>
  <c r="FU355" i="157"/>
  <c r="FV289" i="157"/>
  <c r="FW289" i="157"/>
  <c r="BS268" i="157"/>
  <c r="BQ278" i="157"/>
  <c r="BR366" i="157"/>
  <c r="HF90" i="157"/>
  <c r="HF91" i="157" s="1"/>
  <c r="BS299" i="157"/>
  <c r="EL355" i="157"/>
  <c r="EL356" i="157" s="1"/>
  <c r="AG252" i="157"/>
  <c r="AG258" i="157" s="1"/>
  <c r="AG264" i="157" s="1"/>
  <c r="GY459" i="157"/>
  <c r="HE459" i="157" s="1"/>
  <c r="AG459" i="157"/>
  <c r="FU445" i="157"/>
  <c r="FU452" i="157" s="1"/>
  <c r="FU453" i="157" s="1"/>
  <c r="FV387" i="157"/>
  <c r="FV445" i="157" s="1"/>
  <c r="AH423" i="157"/>
  <c r="AI423" i="157" s="1"/>
  <c r="AH371" i="157"/>
  <c r="AI371" i="157" s="1"/>
  <c r="DA355" i="157"/>
  <c r="DB289" i="157"/>
  <c r="DB355" i="157" s="1"/>
  <c r="DB356" i="157" s="1"/>
  <c r="BR176" i="157"/>
  <c r="BR177" i="157" s="1"/>
  <c r="BQ281" i="157"/>
  <c r="BR277" i="157"/>
  <c r="BS277" i="157" s="1"/>
  <c r="FW250" i="157"/>
  <c r="FW253" i="157"/>
  <c r="EM91" i="157"/>
  <c r="AI91" i="157"/>
  <c r="FU175" i="157"/>
  <c r="E115" i="155"/>
  <c r="D115" i="155"/>
  <c r="D113" i="155"/>
  <c r="D112" i="155"/>
  <c r="D114" i="155" s="1"/>
  <c r="C112" i="155"/>
  <c r="C114" i="155" s="1"/>
  <c r="B112" i="155"/>
  <c r="B114" i="155" s="1"/>
  <c r="E111" i="155"/>
  <c r="F111" i="155" s="1"/>
  <c r="G111" i="155" s="1"/>
  <c r="E110" i="155"/>
  <c r="F110" i="155" s="1"/>
  <c r="G110" i="155" s="1"/>
  <c r="E109" i="155"/>
  <c r="F109" i="155" s="1"/>
  <c r="G109" i="155" s="1"/>
  <c r="E108" i="155"/>
  <c r="F108" i="155" s="1"/>
  <c r="G108" i="155" s="1"/>
  <c r="E107" i="155"/>
  <c r="F107" i="155" s="1"/>
  <c r="D101" i="155"/>
  <c r="C101" i="155"/>
  <c r="B101" i="155"/>
  <c r="E101" i="155" s="1"/>
  <c r="E100" i="155"/>
  <c r="F100" i="155" s="1"/>
  <c r="G100" i="155" s="1"/>
  <c r="E99" i="155"/>
  <c r="F99" i="155" s="1"/>
  <c r="D96" i="155"/>
  <c r="C96" i="155"/>
  <c r="B96" i="155"/>
  <c r="E95" i="155"/>
  <c r="F95" i="155" s="1"/>
  <c r="G95" i="155" s="1"/>
  <c r="E94" i="155"/>
  <c r="F94" i="155" s="1"/>
  <c r="G94" i="155" s="1"/>
  <c r="E93" i="155"/>
  <c r="F93" i="155" s="1"/>
  <c r="G93" i="155" s="1"/>
  <c r="E92" i="155"/>
  <c r="F92" i="155" s="1"/>
  <c r="G92" i="155" s="1"/>
  <c r="E91" i="155"/>
  <c r="F91" i="155" s="1"/>
  <c r="G91" i="155" s="1"/>
  <c r="E90" i="155"/>
  <c r="F90" i="155" s="1"/>
  <c r="G90" i="155" s="1"/>
  <c r="E89" i="155"/>
  <c r="F89" i="155" s="1"/>
  <c r="G89" i="155" s="1"/>
  <c r="E88" i="155"/>
  <c r="F88" i="155" s="1"/>
  <c r="G88" i="155" s="1"/>
  <c r="E87" i="155"/>
  <c r="F87" i="155" s="1"/>
  <c r="G87" i="155" s="1"/>
  <c r="E86" i="155"/>
  <c r="F86" i="155" s="1"/>
  <c r="G86" i="155" s="1"/>
  <c r="E85" i="155"/>
  <c r="F85" i="155" s="1"/>
  <c r="G85" i="155" s="1"/>
  <c r="E84" i="155"/>
  <c r="F84" i="155" s="1"/>
  <c r="G84" i="155" s="1"/>
  <c r="E83" i="155"/>
  <c r="F83" i="155" s="1"/>
  <c r="G83" i="155" s="1"/>
  <c r="F82" i="155"/>
  <c r="G82" i="155" s="1"/>
  <c r="E82" i="155"/>
  <c r="E81" i="155"/>
  <c r="F81" i="155" s="1"/>
  <c r="G81" i="155" s="1"/>
  <c r="E80" i="155"/>
  <c r="F80" i="155" s="1"/>
  <c r="G80" i="155" s="1"/>
  <c r="E79" i="155"/>
  <c r="F79" i="155" s="1"/>
  <c r="G79" i="155" s="1"/>
  <c r="E78" i="155"/>
  <c r="F78" i="155" s="1"/>
  <c r="G78" i="155" s="1"/>
  <c r="E77" i="155"/>
  <c r="F77" i="155" s="1"/>
  <c r="G77" i="155" s="1"/>
  <c r="E76" i="155"/>
  <c r="F76" i="155" s="1"/>
  <c r="G76" i="155" s="1"/>
  <c r="E75" i="155"/>
  <c r="F75" i="155" s="1"/>
  <c r="G75" i="155" s="1"/>
  <c r="E74" i="155"/>
  <c r="F74" i="155" s="1"/>
  <c r="G74" i="155" s="1"/>
  <c r="E73" i="155"/>
  <c r="F73" i="155" s="1"/>
  <c r="G73" i="155" s="1"/>
  <c r="E72" i="155"/>
  <c r="F72" i="155" s="1"/>
  <c r="G72" i="155" s="1"/>
  <c r="E71" i="155"/>
  <c r="F71" i="155" s="1"/>
  <c r="G71" i="155" s="1"/>
  <c r="E70" i="155"/>
  <c r="F70" i="155" s="1"/>
  <c r="G70" i="155" s="1"/>
  <c r="E69" i="155"/>
  <c r="F69" i="155" s="1"/>
  <c r="G69" i="155" s="1"/>
  <c r="E68" i="155"/>
  <c r="F68" i="155" s="1"/>
  <c r="G68" i="155" s="1"/>
  <c r="E67" i="155"/>
  <c r="F67" i="155" s="1"/>
  <c r="G67" i="155" s="1"/>
  <c r="F66" i="155"/>
  <c r="G66" i="155" s="1"/>
  <c r="E66" i="155"/>
  <c r="E65" i="155"/>
  <c r="F65" i="155" s="1"/>
  <c r="G65" i="155" s="1"/>
  <c r="E64" i="155"/>
  <c r="F64" i="155" s="1"/>
  <c r="G64" i="155" s="1"/>
  <c r="E63" i="155"/>
  <c r="F63" i="155" s="1"/>
  <c r="G63" i="155" s="1"/>
  <c r="E62" i="155"/>
  <c r="F62" i="155" s="1"/>
  <c r="G62" i="155" s="1"/>
  <c r="E61" i="155"/>
  <c r="F61" i="155" s="1"/>
  <c r="G61" i="155" s="1"/>
  <c r="E60" i="155"/>
  <c r="F60" i="155" s="1"/>
  <c r="G60" i="155" s="1"/>
  <c r="E59" i="155"/>
  <c r="F59" i="155" s="1"/>
  <c r="G59" i="155" s="1"/>
  <c r="E58" i="155"/>
  <c r="F58" i="155" s="1"/>
  <c r="G58" i="155" s="1"/>
  <c r="E57" i="155"/>
  <c r="F57" i="155" s="1"/>
  <c r="G57" i="155" s="1"/>
  <c r="E56" i="155"/>
  <c r="F56" i="155" s="1"/>
  <c r="G56" i="155" s="1"/>
  <c r="E55" i="155"/>
  <c r="F55" i="155" s="1"/>
  <c r="G55" i="155" s="1"/>
  <c r="E54" i="155"/>
  <c r="F54" i="155" s="1"/>
  <c r="G54" i="155" s="1"/>
  <c r="E53" i="155"/>
  <c r="F53" i="155" s="1"/>
  <c r="G53" i="155" s="1"/>
  <c r="E52" i="155"/>
  <c r="F52" i="155" s="1"/>
  <c r="G52" i="155" s="1"/>
  <c r="E51" i="155"/>
  <c r="F51" i="155" s="1"/>
  <c r="G51" i="155" s="1"/>
  <c r="F50" i="155"/>
  <c r="G50" i="155" s="1"/>
  <c r="E50" i="155"/>
  <c r="E49" i="155"/>
  <c r="F49" i="155" s="1"/>
  <c r="G49" i="155" s="1"/>
  <c r="E48" i="155"/>
  <c r="F48" i="155" s="1"/>
  <c r="G48" i="155" s="1"/>
  <c r="E47" i="155"/>
  <c r="F47" i="155" s="1"/>
  <c r="G47" i="155" s="1"/>
  <c r="E46" i="155"/>
  <c r="F46" i="155" s="1"/>
  <c r="G46" i="155" s="1"/>
  <c r="E45" i="155"/>
  <c r="F45" i="155" s="1"/>
  <c r="G45" i="155" s="1"/>
  <c r="E44" i="155"/>
  <c r="F44" i="155" s="1"/>
  <c r="G44" i="155" s="1"/>
  <c r="E43" i="155"/>
  <c r="F43" i="155" s="1"/>
  <c r="G43" i="155" s="1"/>
  <c r="E42" i="155"/>
  <c r="F42" i="155" s="1"/>
  <c r="G42" i="155" s="1"/>
  <c r="E41" i="155"/>
  <c r="F41" i="155" s="1"/>
  <c r="D39" i="155"/>
  <c r="D38" i="155"/>
  <c r="C38" i="155"/>
  <c r="B38" i="155"/>
  <c r="B40" i="155" s="1"/>
  <c r="F37" i="155"/>
  <c r="G37" i="155" s="1"/>
  <c r="E37" i="155"/>
  <c r="E36" i="155"/>
  <c r="F36" i="155" s="1"/>
  <c r="G36" i="155" s="1"/>
  <c r="E35" i="155"/>
  <c r="F35" i="155" s="1"/>
  <c r="G35" i="155" s="1"/>
  <c r="E34" i="155"/>
  <c r="F34" i="155" s="1"/>
  <c r="G34" i="155" s="1"/>
  <c r="E33" i="155"/>
  <c r="F33" i="155" s="1"/>
  <c r="G33" i="155" s="1"/>
  <c r="E32" i="155"/>
  <c r="F32" i="155" s="1"/>
  <c r="G32" i="155" s="1"/>
  <c r="E31" i="155"/>
  <c r="F31" i="155" s="1"/>
  <c r="G31" i="155" s="1"/>
  <c r="E30" i="155"/>
  <c r="F30" i="155" s="1"/>
  <c r="G30" i="155" s="1"/>
  <c r="F29" i="155"/>
  <c r="G29" i="155" s="1"/>
  <c r="E29" i="155"/>
  <c r="E28" i="155"/>
  <c r="F28" i="155" s="1"/>
  <c r="G28" i="155" s="1"/>
  <c r="E27" i="155"/>
  <c r="F27" i="155" s="1"/>
  <c r="G27" i="155" s="1"/>
  <c r="E26" i="155"/>
  <c r="F26" i="155" s="1"/>
  <c r="G26" i="155" s="1"/>
  <c r="E25" i="155"/>
  <c r="F25" i="155" s="1"/>
  <c r="G25" i="155" s="1"/>
  <c r="E24" i="155"/>
  <c r="F24" i="155" s="1"/>
  <c r="G24" i="155" s="1"/>
  <c r="E23" i="155"/>
  <c r="F23" i="155" s="1"/>
  <c r="G23" i="155" s="1"/>
  <c r="E22" i="155"/>
  <c r="F22" i="155" s="1"/>
  <c r="G22" i="155" s="1"/>
  <c r="F21" i="155"/>
  <c r="G21" i="155" s="1"/>
  <c r="E21" i="155"/>
  <c r="E20" i="155"/>
  <c r="F20" i="155" s="1"/>
  <c r="G20" i="155" s="1"/>
  <c r="E19" i="155"/>
  <c r="F19" i="155" s="1"/>
  <c r="G19" i="155" s="1"/>
  <c r="E18" i="155"/>
  <c r="F18" i="155" s="1"/>
  <c r="G18" i="155" s="1"/>
  <c r="E17" i="155"/>
  <c r="F17" i="155" s="1"/>
  <c r="G17" i="155" s="1"/>
  <c r="E16" i="155"/>
  <c r="F16" i="155" s="1"/>
  <c r="G16" i="155" s="1"/>
  <c r="E15" i="155"/>
  <c r="F15" i="155" s="1"/>
  <c r="G15" i="155" s="1"/>
  <c r="E14" i="155"/>
  <c r="F14" i="155" s="1"/>
  <c r="G14" i="155" s="1"/>
  <c r="F13" i="155"/>
  <c r="G13" i="155" s="1"/>
  <c r="E13" i="155"/>
  <c r="E12" i="155"/>
  <c r="F12" i="155" s="1"/>
  <c r="G12" i="155" s="1"/>
  <c r="E11" i="155"/>
  <c r="F11" i="155" s="1"/>
  <c r="G11" i="155" s="1"/>
  <c r="E10" i="155"/>
  <c r="F10" i="155" s="1"/>
  <c r="G10" i="155" s="1"/>
  <c r="E9" i="155"/>
  <c r="F9" i="155" s="1"/>
  <c r="G9" i="155" s="1"/>
  <c r="E8" i="155"/>
  <c r="F8" i="155" s="1"/>
  <c r="G8" i="155" s="1"/>
  <c r="E7" i="155"/>
  <c r="F7" i="155" s="1"/>
  <c r="C116" i="155" l="1"/>
  <c r="B104" i="155"/>
  <c r="DB366" i="157"/>
  <c r="DB368" i="157" s="1"/>
  <c r="HP89" i="157"/>
  <c r="HQ89" i="157" s="1"/>
  <c r="FW299" i="157"/>
  <c r="FW357" i="157" s="1"/>
  <c r="D104" i="155"/>
  <c r="FV175" i="157"/>
  <c r="FV176" i="157" s="1"/>
  <c r="FV177" i="157" s="1"/>
  <c r="HE423" i="157"/>
  <c r="FV355" i="157"/>
  <c r="FV356" i="157" s="1"/>
  <c r="HG164" i="157"/>
  <c r="HF174" i="157"/>
  <c r="HG174" i="157" s="1"/>
  <c r="HQ174" i="157" s="1"/>
  <c r="EM299" i="157"/>
  <c r="EM357" i="157" s="1"/>
  <c r="FV91" i="157"/>
  <c r="FW91" i="157" s="1"/>
  <c r="F38" i="155"/>
  <c r="W11" i="139"/>
  <c r="W11" i="140"/>
  <c r="W11" i="77"/>
  <c r="GX11" i="140"/>
  <c r="GX11" i="139"/>
  <c r="GX11" i="77"/>
  <c r="FS11" i="139"/>
  <c r="FS11" i="140"/>
  <c r="FS11" i="77"/>
  <c r="BO11" i="139"/>
  <c r="BO11" i="140"/>
  <c r="BO11" i="77"/>
  <c r="CZ11" i="139"/>
  <c r="CZ11" i="140"/>
  <c r="CZ11" i="77"/>
  <c r="BI11" i="140"/>
  <c r="BI11" i="139"/>
  <c r="BI11" i="77"/>
  <c r="C40" i="155"/>
  <c r="C104" i="155"/>
  <c r="E104" i="155" s="1"/>
  <c r="AI174" i="157"/>
  <c r="HP174" i="157" s="1"/>
  <c r="HP90" i="157"/>
  <c r="FV11" i="139"/>
  <c r="FV11" i="140"/>
  <c r="FV11" i="77"/>
  <c r="BH11" i="139"/>
  <c r="BH11" i="140"/>
  <c r="BH11" i="77"/>
  <c r="AI443" i="157"/>
  <c r="EM176" i="157"/>
  <c r="DC254" i="157"/>
  <c r="AI164" i="157"/>
  <c r="HP164" i="157" s="1"/>
  <c r="HQ164" i="157" s="1"/>
  <c r="FW164" i="157"/>
  <c r="BS253" i="157"/>
  <c r="BS250" i="157"/>
  <c r="HP250" i="157" s="1"/>
  <c r="BS252" i="157"/>
  <c r="BR254" i="157"/>
  <c r="HE252" i="157"/>
  <c r="HE258" i="157" s="1"/>
  <c r="HE264" i="157" s="1"/>
  <c r="AI254" i="157"/>
  <c r="HF423" i="157"/>
  <c r="HG423" i="157" s="1"/>
  <c r="BQ279" i="157"/>
  <c r="BQ280" i="157" s="1"/>
  <c r="DA372" i="157"/>
  <c r="DA356" i="157"/>
  <c r="AH459" i="157"/>
  <c r="AI459" i="157" s="1"/>
  <c r="BS357" i="157"/>
  <c r="BS355" i="157"/>
  <c r="BR367" i="157"/>
  <c r="BR368" i="157" s="1"/>
  <c r="FV268" i="157"/>
  <c r="FV278" i="157" s="1"/>
  <c r="FV254" i="157"/>
  <c r="C606" i="157"/>
  <c r="AH457" i="157"/>
  <c r="BQ367" i="157"/>
  <c r="BS366" i="157"/>
  <c r="BQ457" i="157"/>
  <c r="BR453" i="157"/>
  <c r="BS453" i="157" s="1"/>
  <c r="AG254" i="157"/>
  <c r="AG260" i="157" s="1"/>
  <c r="AG266" i="157" s="1"/>
  <c r="AG284" i="157"/>
  <c r="AG268" i="157"/>
  <c r="AG256" i="157"/>
  <c r="AG267" i="157" s="1"/>
  <c r="HF269" i="157"/>
  <c r="HF251" i="157"/>
  <c r="HF252" i="157" s="1"/>
  <c r="EK444" i="157"/>
  <c r="EK460" i="157"/>
  <c r="HF253" i="157"/>
  <c r="C574" i="157"/>
  <c r="AH369" i="157"/>
  <c r="AI369" i="157" s="1"/>
  <c r="FU278" i="157"/>
  <c r="FU443" i="157"/>
  <c r="FV377" i="157"/>
  <c r="FV443" i="157" s="1"/>
  <c r="FV444" i="157" s="1"/>
  <c r="HF230" i="157"/>
  <c r="HF250" i="157" s="1"/>
  <c r="AG366" i="157"/>
  <c r="HD355" i="157"/>
  <c r="HE335" i="157"/>
  <c r="HG90" i="157"/>
  <c r="HE91" i="157"/>
  <c r="HG91" i="157" s="1"/>
  <c r="C576" i="157"/>
  <c r="BR369" i="157"/>
  <c r="D576" i="157" s="1"/>
  <c r="BS177" i="157"/>
  <c r="FW254" i="157"/>
  <c r="HF164" i="157"/>
  <c r="HF165" i="157" s="1"/>
  <c r="BS176" i="157"/>
  <c r="EM268" i="157"/>
  <c r="DC281" i="157"/>
  <c r="FW281" i="157"/>
  <c r="EM281" i="157"/>
  <c r="DB367" i="157"/>
  <c r="DA443" i="157"/>
  <c r="DB377" i="157"/>
  <c r="DB443" i="157" s="1"/>
  <c r="DB444" i="157" s="1"/>
  <c r="EL365" i="157"/>
  <c r="EM365" i="157" s="1"/>
  <c r="EK369" i="157"/>
  <c r="DA279" i="157"/>
  <c r="DA280" i="157" s="1"/>
  <c r="DC278" i="157"/>
  <c r="AG176" i="157"/>
  <c r="AG177" i="157" s="1"/>
  <c r="AH443" i="157"/>
  <c r="AH444" i="157" s="1"/>
  <c r="AH454" i="157" s="1"/>
  <c r="HQ90" i="157"/>
  <c r="BR278" i="157"/>
  <c r="FW175" i="157"/>
  <c r="FU176" i="157"/>
  <c r="FU177" i="157" s="1"/>
  <c r="FU457" i="157"/>
  <c r="FV453" i="157"/>
  <c r="FW453" i="157" s="1"/>
  <c r="C577" i="157"/>
  <c r="DB369" i="157"/>
  <c r="D577" i="157" s="1"/>
  <c r="EL280" i="157"/>
  <c r="EL282" i="157" s="1"/>
  <c r="D489" i="157" s="1"/>
  <c r="D470" i="157" s="1"/>
  <c r="EL279" i="157"/>
  <c r="DB453" i="157"/>
  <c r="DC453" i="157" s="1"/>
  <c r="DA457" i="157"/>
  <c r="HG269" i="157"/>
  <c r="HG251" i="157"/>
  <c r="HG252" i="157" s="1"/>
  <c r="HE443" i="157"/>
  <c r="HF377" i="157"/>
  <c r="HG377" i="157"/>
  <c r="HG253" i="157"/>
  <c r="BQ443" i="157"/>
  <c r="BR377" i="157"/>
  <c r="BR443" i="157" s="1"/>
  <c r="BR444" i="157" s="1"/>
  <c r="C504" i="157"/>
  <c r="AH281" i="157"/>
  <c r="AI281" i="157"/>
  <c r="HE281" i="157"/>
  <c r="C506" i="157"/>
  <c r="B506" i="157" s="1"/>
  <c r="B516" i="157" s="1"/>
  <c r="BR281" i="157"/>
  <c r="D506" i="157" s="1"/>
  <c r="DB279" i="157"/>
  <c r="DB280" i="157" s="1"/>
  <c r="DB282" i="157" s="1"/>
  <c r="D488" i="157" s="1"/>
  <c r="D469" i="157" s="1"/>
  <c r="EK445" i="157"/>
  <c r="EK452" i="157" s="1"/>
  <c r="EK453" i="157" s="1"/>
  <c r="EL387" i="157"/>
  <c r="EL445" i="157" s="1"/>
  <c r="HE357" i="157"/>
  <c r="HE364" i="157" s="1"/>
  <c r="HF299" i="157"/>
  <c r="HF357" i="157" s="1"/>
  <c r="EL372" i="157"/>
  <c r="EM372" i="157" s="1"/>
  <c r="DA176" i="157"/>
  <c r="DC176" i="157" s="1"/>
  <c r="DC175" i="157"/>
  <c r="EL366" i="157"/>
  <c r="AH175" i="157"/>
  <c r="DC289" i="157"/>
  <c r="DC355" i="157" s="1"/>
  <c r="FW387" i="157"/>
  <c r="FW445" i="157" s="1"/>
  <c r="AH250" i="157"/>
  <c r="AH355" i="157"/>
  <c r="AH356" i="157" s="1"/>
  <c r="AH366" i="157" s="1"/>
  <c r="EM355" i="157"/>
  <c r="AI453" i="157"/>
  <c r="BS387" i="157"/>
  <c r="BS445" i="157" s="1"/>
  <c r="B507" i="157"/>
  <c r="B517" i="157" s="1"/>
  <c r="DC387" i="157"/>
  <c r="DC445" i="157" s="1"/>
  <c r="B505" i="157"/>
  <c r="B515" i="157" s="1"/>
  <c r="EM377" i="157"/>
  <c r="HE265" i="157"/>
  <c r="AI365" i="157"/>
  <c r="DC268" i="157"/>
  <c r="HF277" i="157"/>
  <c r="HG277" i="157" s="1"/>
  <c r="B508" i="157"/>
  <c r="B518" i="157" s="1"/>
  <c r="EK177" i="157"/>
  <c r="EM177" i="157" s="1"/>
  <c r="DB91" i="157"/>
  <c r="DC91" i="157" s="1"/>
  <c r="HP91" i="157" s="1"/>
  <c r="HQ91" i="157" s="1"/>
  <c r="HE175" i="157"/>
  <c r="HF459" i="157"/>
  <c r="HG459" i="157" s="1"/>
  <c r="FU372" i="157"/>
  <c r="FU356" i="157"/>
  <c r="AG444" i="157"/>
  <c r="AG460" i="157"/>
  <c r="EK279" i="157"/>
  <c r="EM279" i="157" s="1"/>
  <c r="EM278" i="157"/>
  <c r="HE256" i="157"/>
  <c r="HE267" i="157" s="1"/>
  <c r="HE284" i="157"/>
  <c r="HE268" i="157"/>
  <c r="FV284" i="157"/>
  <c r="FW284" i="157" s="1"/>
  <c r="AH372" i="157"/>
  <c r="AI372" i="157" s="1"/>
  <c r="EM356" i="157"/>
  <c r="EK366" i="157"/>
  <c r="FU369" i="157"/>
  <c r="HE369" i="157" s="1"/>
  <c r="FV365" i="157"/>
  <c r="HE445" i="157"/>
  <c r="HE452" i="157" s="1"/>
  <c r="HF387" i="157"/>
  <c r="HF445" i="157" s="1"/>
  <c r="HG387" i="157"/>
  <c r="HG445" i="157" s="1"/>
  <c r="HP277" i="157"/>
  <c r="F112" i="155"/>
  <c r="F115" i="155"/>
  <c r="G115" i="155" s="1"/>
  <c r="D116" i="155"/>
  <c r="F101" i="155"/>
  <c r="F96" i="155"/>
  <c r="G41" i="155"/>
  <c r="G96" i="155" s="1"/>
  <c r="G7" i="155"/>
  <c r="G38" i="155" s="1"/>
  <c r="D40" i="155"/>
  <c r="G107" i="155"/>
  <c r="G112" i="155" s="1"/>
  <c r="E112" i="155"/>
  <c r="B116" i="155"/>
  <c r="E38" i="155"/>
  <c r="G99" i="155"/>
  <c r="G101" i="155" s="1"/>
  <c r="E96" i="155"/>
  <c r="E116" i="155" l="1"/>
  <c r="HF365" i="157"/>
  <c r="HG365" i="157" s="1"/>
  <c r="HE254" i="157"/>
  <c r="HE260" i="157" s="1"/>
  <c r="HE266" i="157" s="1"/>
  <c r="HG11" i="77" s="1"/>
  <c r="BR454" i="157"/>
  <c r="DC377" i="157"/>
  <c r="DC443" i="157" s="1"/>
  <c r="BS367" i="157"/>
  <c r="FW355" i="157"/>
  <c r="HD11" i="139"/>
  <c r="HD11" i="140"/>
  <c r="HD11" i="77"/>
  <c r="HA11" i="140"/>
  <c r="HA11" i="139"/>
  <c r="HA11" i="77"/>
  <c r="AA11" i="139"/>
  <c r="AA11" i="140"/>
  <c r="AA11" i="77"/>
  <c r="F104" i="155"/>
  <c r="FW365" i="157"/>
  <c r="HG299" i="157"/>
  <c r="HG357" i="157" s="1"/>
  <c r="FV366" i="157"/>
  <c r="FW377" i="157"/>
  <c r="BQ368" i="157"/>
  <c r="BS254" i="157"/>
  <c r="HG11" i="140"/>
  <c r="AD11" i="139"/>
  <c r="AD11" i="140"/>
  <c r="AD11" i="77"/>
  <c r="GZ11" i="139"/>
  <c r="GZ11" i="140"/>
  <c r="GZ11" i="77"/>
  <c r="HP355" i="157"/>
  <c r="HG230" i="157"/>
  <c r="HG250" i="157" s="1"/>
  <c r="HG254" i="157" s="1"/>
  <c r="FW268" i="157"/>
  <c r="HF254" i="157"/>
  <c r="HF268" i="157"/>
  <c r="HF278" i="157" s="1"/>
  <c r="C580" i="157"/>
  <c r="EM366" i="157"/>
  <c r="EK367" i="157"/>
  <c r="AH460" i="157"/>
  <c r="AI460" i="157" s="1"/>
  <c r="FZ515" i="157"/>
  <c r="HF515" i="157" s="1"/>
  <c r="C515" i="157"/>
  <c r="D515" i="157" s="1"/>
  <c r="HE444" i="157"/>
  <c r="HE460" i="157"/>
  <c r="DB457" i="157"/>
  <c r="D609" i="157" s="1"/>
  <c r="C609" i="157"/>
  <c r="FV367" i="157"/>
  <c r="FV368" i="157" s="1"/>
  <c r="HF335" i="157"/>
  <c r="HF355" i="157" s="1"/>
  <c r="HF356" i="157" s="1"/>
  <c r="HF366" i="157" s="1"/>
  <c r="HE355" i="157"/>
  <c r="FU444" i="157"/>
  <c r="FU460" i="157"/>
  <c r="FV372" i="157"/>
  <c r="FW372" i="157" s="1"/>
  <c r="AH268" i="157"/>
  <c r="AH278" i="157" s="1"/>
  <c r="AH254" i="157"/>
  <c r="D504" i="157"/>
  <c r="D509" i="157" s="1"/>
  <c r="HF281" i="157"/>
  <c r="D510" i="157" s="1"/>
  <c r="BQ444" i="157"/>
  <c r="BQ460" i="157"/>
  <c r="HE176" i="157"/>
  <c r="HE177" i="157" s="1"/>
  <c r="D574" i="157"/>
  <c r="B574" i="157" s="1"/>
  <c r="AI268" i="157"/>
  <c r="AG278" i="157"/>
  <c r="FW177" i="157"/>
  <c r="DB370" i="157"/>
  <c r="D567" i="157" s="1"/>
  <c r="D557" i="157" s="1"/>
  <c r="HQ277" i="157"/>
  <c r="EK280" i="157"/>
  <c r="EM387" i="157"/>
  <c r="EM445" i="157" s="1"/>
  <c r="HF443" i="157"/>
  <c r="HF444" i="157" s="1"/>
  <c r="B577" i="157"/>
  <c r="FW176" i="157"/>
  <c r="DC279" i="157"/>
  <c r="BS369" i="157"/>
  <c r="AI356" i="157"/>
  <c r="FV454" i="157"/>
  <c r="C517" i="157"/>
  <c r="D517" i="157" s="1"/>
  <c r="FZ517" i="157"/>
  <c r="HF517" i="157" s="1"/>
  <c r="AH176" i="157"/>
  <c r="HF176" i="157" s="1"/>
  <c r="EL367" i="157"/>
  <c r="EL368" i="157" s="1"/>
  <c r="FZ516" i="157"/>
  <c r="HF516" i="157" s="1"/>
  <c r="C516" i="157"/>
  <c r="D516" i="157" s="1"/>
  <c r="DA460" i="157"/>
  <c r="DA444" i="157"/>
  <c r="AI366" i="157"/>
  <c r="AG368" i="157"/>
  <c r="AG367" i="157"/>
  <c r="EK454" i="157"/>
  <c r="D606" i="157"/>
  <c r="B606" i="157" s="1"/>
  <c r="FV279" i="157"/>
  <c r="FV280" i="157" s="1"/>
  <c r="FV282" i="157" s="1"/>
  <c r="D486" i="157" s="1"/>
  <c r="D467" i="157" s="1"/>
  <c r="DB372" i="157"/>
  <c r="DC372" i="157" s="1"/>
  <c r="HG443" i="157"/>
  <c r="FW443" i="157"/>
  <c r="HF284" i="157"/>
  <c r="HG284" i="157" s="1"/>
  <c r="FW356" i="157"/>
  <c r="FU366" i="157"/>
  <c r="AH367" i="157"/>
  <c r="HF367" i="157" s="1"/>
  <c r="BR455" i="157"/>
  <c r="BR456" i="157" s="1"/>
  <c r="C607" i="157"/>
  <c r="FV457" i="157"/>
  <c r="D607" i="157" s="1"/>
  <c r="BR279" i="157"/>
  <c r="BR280" i="157" s="1"/>
  <c r="HE278" i="157"/>
  <c r="AG454" i="157"/>
  <c r="AI444" i="157"/>
  <c r="C518" i="157"/>
  <c r="D518" i="157" s="1"/>
  <c r="FZ518" i="157"/>
  <c r="HF518" i="157" s="1"/>
  <c r="EK457" i="157"/>
  <c r="EL453" i="157"/>
  <c r="HF453" i="157" s="1"/>
  <c r="HE453" i="157"/>
  <c r="C510" i="157"/>
  <c r="AH455" i="157"/>
  <c r="AH456" i="157" s="1"/>
  <c r="AH458" i="157" s="1"/>
  <c r="D596" i="157" s="1"/>
  <c r="C578" i="157"/>
  <c r="EL369" i="157"/>
  <c r="D578" i="157" s="1"/>
  <c r="HF175" i="157"/>
  <c r="HG175" i="157" s="1"/>
  <c r="HG165" i="157"/>
  <c r="FW278" i="157"/>
  <c r="FU279" i="157"/>
  <c r="FW279" i="157" s="1"/>
  <c r="EL460" i="157"/>
  <c r="EM460" i="157" s="1"/>
  <c r="BR457" i="157"/>
  <c r="D608" i="157" s="1"/>
  <c r="C608" i="157"/>
  <c r="DA366" i="157"/>
  <c r="DC356" i="157"/>
  <c r="HP365" i="157"/>
  <c r="HQ365" i="157" s="1"/>
  <c r="DA177" i="157"/>
  <c r="DC177" i="157" s="1"/>
  <c r="BS281" i="157"/>
  <c r="HP281" i="157" s="1"/>
  <c r="BS377" i="157"/>
  <c r="BS443" i="157" s="1"/>
  <c r="DC369" i="157"/>
  <c r="AI175" i="157"/>
  <c r="HP175" i="157" s="1"/>
  <c r="DB454" i="157"/>
  <c r="B576" i="157"/>
  <c r="AI457" i="157"/>
  <c r="BS278" i="157"/>
  <c r="HQ250" i="157"/>
  <c r="C575" i="157"/>
  <c r="FV369" i="157"/>
  <c r="D575" i="157" s="1"/>
  <c r="C509" i="157"/>
  <c r="B504" i="157"/>
  <c r="DA282" i="157"/>
  <c r="DC280" i="157"/>
  <c r="AH284" i="157"/>
  <c r="AI284" i="157" s="1"/>
  <c r="BQ370" i="157"/>
  <c r="BS368" i="157"/>
  <c r="BQ282" i="157"/>
  <c r="EL443" i="157"/>
  <c r="EL444" i="157" s="1"/>
  <c r="EM444" i="157" s="1"/>
  <c r="HE457" i="157"/>
  <c r="BR370" i="157"/>
  <c r="D566" i="157" s="1"/>
  <c r="D556" i="157" s="1"/>
  <c r="G104" i="155"/>
  <c r="G116" i="155"/>
  <c r="F116" i="155"/>
  <c r="B578" i="157" l="1"/>
  <c r="DC457" i="157"/>
  <c r="HG11" i="139"/>
  <c r="EM369" i="157"/>
  <c r="B609" i="157"/>
  <c r="B608" i="157"/>
  <c r="BR458" i="157"/>
  <c r="D598" i="157" s="1"/>
  <c r="D588" i="157" s="1"/>
  <c r="EL370" i="157"/>
  <c r="D568" i="157" s="1"/>
  <c r="D558" i="157" s="1"/>
  <c r="HG268" i="157"/>
  <c r="FU280" i="157"/>
  <c r="FU282" i="157" s="1"/>
  <c r="HK283" i="157"/>
  <c r="HL283" i="157" s="1"/>
  <c r="HG516" i="157"/>
  <c r="HH516" i="157" s="1"/>
  <c r="BR282" i="157"/>
  <c r="D487" i="157" s="1"/>
  <c r="D468" i="157" s="1"/>
  <c r="BS280" i="157"/>
  <c r="AG370" i="157"/>
  <c r="GA517" i="157"/>
  <c r="GB517" i="157" s="1"/>
  <c r="AI278" i="157"/>
  <c r="HP278" i="157" s="1"/>
  <c r="AG279" i="157"/>
  <c r="AG280" i="157" s="1"/>
  <c r="HE372" i="157"/>
  <c r="HE356" i="157"/>
  <c r="HF460" i="157"/>
  <c r="HG460" i="157" s="1"/>
  <c r="HK459" i="157" s="1"/>
  <c r="HK460" i="157" s="1"/>
  <c r="C566" i="157"/>
  <c r="BS370" i="157"/>
  <c r="C488" i="157"/>
  <c r="DC282" i="157"/>
  <c r="DA367" i="157"/>
  <c r="DC367" i="157" s="1"/>
  <c r="DC366" i="157"/>
  <c r="C610" i="157"/>
  <c r="EL457" i="157"/>
  <c r="D610" i="157" s="1"/>
  <c r="HG518" i="157"/>
  <c r="HH518" i="157" s="1"/>
  <c r="HG278" i="157"/>
  <c r="EK455" i="157"/>
  <c r="EK456" i="157" s="1"/>
  <c r="AI367" i="157"/>
  <c r="DB460" i="157"/>
  <c r="DC460" i="157" s="1"/>
  <c r="FV455" i="157"/>
  <c r="FV456" i="157" s="1"/>
  <c r="FV458" i="157" s="1"/>
  <c r="D597" i="157" s="1"/>
  <c r="BQ454" i="157"/>
  <c r="BS444" i="157"/>
  <c r="AH279" i="157"/>
  <c r="HF279" i="157" s="1"/>
  <c r="HF280" i="157" s="1"/>
  <c r="FU454" i="157"/>
  <c r="FW444" i="157"/>
  <c r="B575" i="157"/>
  <c r="EM453" i="157"/>
  <c r="HP453" i="157" s="1"/>
  <c r="EM367" i="157"/>
  <c r="EL454" i="157"/>
  <c r="FW369" i="157"/>
  <c r="HP369" i="157" s="1"/>
  <c r="HQ175" i="157"/>
  <c r="HG281" i="157"/>
  <c r="B510" i="157" s="1"/>
  <c r="FW457" i="157"/>
  <c r="AH177" i="157"/>
  <c r="AI177" i="157" s="1"/>
  <c r="HP177" i="157" s="1"/>
  <c r="D579" i="157"/>
  <c r="DB455" i="157"/>
  <c r="DB456" i="157" s="1"/>
  <c r="DB458" i="157" s="1"/>
  <c r="D599" i="157" s="1"/>
  <c r="D589" i="157" s="1"/>
  <c r="D586" i="157"/>
  <c r="FW366" i="157"/>
  <c r="HP366" i="157" s="1"/>
  <c r="FU367" i="157"/>
  <c r="FW367" i="157" s="1"/>
  <c r="DC444" i="157"/>
  <c r="DA454" i="157"/>
  <c r="HG517" i="157"/>
  <c r="HH517" i="157" s="1"/>
  <c r="FV460" i="157"/>
  <c r="FW460" i="157" s="1"/>
  <c r="BS279" i="157"/>
  <c r="HF369" i="157"/>
  <c r="AG455" i="157"/>
  <c r="AG456" i="157" s="1"/>
  <c r="AI454" i="157"/>
  <c r="BR460" i="157"/>
  <c r="BS460" i="157" s="1"/>
  <c r="HG515" i="157"/>
  <c r="HH515" i="157" s="1"/>
  <c r="C612" i="157"/>
  <c r="GA518" i="157"/>
  <c r="GB518" i="157" s="1"/>
  <c r="GA516" i="157"/>
  <c r="GB516" i="157" s="1"/>
  <c r="EK282" i="157"/>
  <c r="EM280" i="157"/>
  <c r="HE454" i="157"/>
  <c r="HG444" i="157"/>
  <c r="GA515" i="157"/>
  <c r="GB515" i="157" s="1"/>
  <c r="HF457" i="157"/>
  <c r="D612" i="157" s="1"/>
  <c r="C579" i="157"/>
  <c r="C581" i="157" s="1"/>
  <c r="HF368" i="157"/>
  <c r="C511" i="157"/>
  <c r="BS457" i="157"/>
  <c r="HF177" i="157"/>
  <c r="HG177" i="157" s="1"/>
  <c r="HG453" i="157"/>
  <c r="B607" i="157"/>
  <c r="AH368" i="157"/>
  <c r="AH370" i="157" s="1"/>
  <c r="D564" i="157" s="1"/>
  <c r="D611" i="157"/>
  <c r="B579" i="157"/>
  <c r="HF454" i="157"/>
  <c r="AI176" i="157"/>
  <c r="HP176" i="157" s="1"/>
  <c r="D511" i="157"/>
  <c r="HG335" i="157"/>
  <c r="HG355" i="157" s="1"/>
  <c r="HQ355" i="157" s="1"/>
  <c r="EK368" i="157"/>
  <c r="C487" i="157"/>
  <c r="BS282" i="157"/>
  <c r="B514" i="157"/>
  <c r="B509" i="157"/>
  <c r="B511" i="157" s="1"/>
  <c r="EM443" i="157"/>
  <c r="HP443" i="157" s="1"/>
  <c r="HQ443" i="157" s="1"/>
  <c r="HG176" i="157"/>
  <c r="FV370" i="157"/>
  <c r="D565" i="157" s="1"/>
  <c r="D555" i="157" s="1"/>
  <c r="P65" i="111"/>
  <c r="F65" i="111"/>
  <c r="AO46" i="111"/>
  <c r="AE46" i="111"/>
  <c r="U46" i="111"/>
  <c r="K46" i="111"/>
  <c r="K37" i="111"/>
  <c r="AE28" i="111"/>
  <c r="K19" i="111"/>
  <c r="F549" i="153"/>
  <c r="E548" i="153"/>
  <c r="E547" i="153"/>
  <c r="E546" i="153"/>
  <c r="E545" i="153"/>
  <c r="E544" i="153"/>
  <c r="F539" i="153"/>
  <c r="E538" i="153"/>
  <c r="E537" i="153"/>
  <c r="E469" i="153" s="1"/>
  <c r="E479" i="153" s="1"/>
  <c r="GC479" i="153" s="1"/>
  <c r="E536" i="153"/>
  <c r="E535" i="153"/>
  <c r="E467" i="153" s="1"/>
  <c r="E477" i="153" s="1"/>
  <c r="GC477" i="153" s="1"/>
  <c r="E534" i="153"/>
  <c r="E466" i="153" s="1"/>
  <c r="F529" i="153"/>
  <c r="E528" i="153"/>
  <c r="C528" i="153"/>
  <c r="C538" i="153" s="1"/>
  <c r="E527" i="153"/>
  <c r="C527" i="153"/>
  <c r="C537" i="153" s="1"/>
  <c r="E526" i="153"/>
  <c r="C526" i="153"/>
  <c r="C536" i="153" s="1"/>
  <c r="E525" i="153"/>
  <c r="C525" i="153"/>
  <c r="C535" i="153" s="1"/>
  <c r="E524" i="153"/>
  <c r="C524" i="153"/>
  <c r="C534" i="153" s="1"/>
  <c r="E470" i="153"/>
  <c r="E480" i="153" s="1"/>
  <c r="GC480" i="153" s="1"/>
  <c r="E468" i="153"/>
  <c r="E478" i="153" s="1"/>
  <c r="GC478" i="153" s="1"/>
  <c r="HJ459" i="153"/>
  <c r="HJ460" i="153" s="1"/>
  <c r="HD459" i="153"/>
  <c r="HC459" i="153"/>
  <c r="HB459" i="153"/>
  <c r="HA459" i="153"/>
  <c r="GZ459" i="153"/>
  <c r="HE449" i="153"/>
  <c r="FU448" i="153"/>
  <c r="EK448" i="153"/>
  <c r="DA448" i="153"/>
  <c r="BQ448" i="153"/>
  <c r="AG448" i="153"/>
  <c r="HE446" i="153"/>
  <c r="FT445" i="153"/>
  <c r="FS445" i="153"/>
  <c r="EJ445" i="153"/>
  <c r="EI445" i="153"/>
  <c r="CZ445" i="153"/>
  <c r="CY445" i="153"/>
  <c r="BP445" i="153"/>
  <c r="BO445" i="153"/>
  <c r="AF445" i="153"/>
  <c r="AE445" i="153"/>
  <c r="HD442" i="153"/>
  <c r="HC442" i="153"/>
  <c r="HC441" i="153"/>
  <c r="HD440" i="153"/>
  <c r="HC440" i="153"/>
  <c r="HD439" i="153"/>
  <c r="HC439" i="153"/>
  <c r="HC438" i="153"/>
  <c r="HC437" i="153"/>
  <c r="HD435" i="153"/>
  <c r="HC435" i="153"/>
  <c r="HD434" i="153"/>
  <c r="HC434" i="153"/>
  <c r="HD431" i="153"/>
  <c r="HC431" i="153"/>
  <c r="HD430" i="153"/>
  <c r="HC430" i="153"/>
  <c r="HD429" i="153"/>
  <c r="HC429" i="153"/>
  <c r="HD428" i="153"/>
  <c r="HC428" i="153"/>
  <c r="HD427" i="153"/>
  <c r="HC427" i="153"/>
  <c r="HD426" i="153"/>
  <c r="HC426" i="153"/>
  <c r="HC425" i="153"/>
  <c r="HC424" i="153"/>
  <c r="HD422" i="153"/>
  <c r="HC422" i="153"/>
  <c r="GD421" i="153"/>
  <c r="HD420" i="153"/>
  <c r="HC420" i="153"/>
  <c r="HD419" i="153"/>
  <c r="HC419" i="153"/>
  <c r="HD418" i="153"/>
  <c r="HC418" i="153"/>
  <c r="HD417" i="153"/>
  <c r="HC417" i="153"/>
  <c r="HD416" i="153"/>
  <c r="HC416" i="153"/>
  <c r="HD415" i="153"/>
  <c r="HC415" i="153"/>
  <c r="HD414" i="153"/>
  <c r="HC414" i="153"/>
  <c r="HD413" i="153"/>
  <c r="HC413" i="153"/>
  <c r="HD412" i="153"/>
  <c r="HC412" i="153"/>
  <c r="HD411" i="153"/>
  <c r="HC411" i="153"/>
  <c r="HD410" i="153"/>
  <c r="HC410" i="153"/>
  <c r="HD409" i="153"/>
  <c r="HC409" i="153"/>
  <c r="HD408" i="153"/>
  <c r="HC408" i="153"/>
  <c r="HD407" i="153"/>
  <c r="HC407" i="153"/>
  <c r="HD406" i="153"/>
  <c r="HC406" i="153"/>
  <c r="HD405" i="153"/>
  <c r="HC405" i="153"/>
  <c r="HD404" i="153"/>
  <c r="HC404" i="153"/>
  <c r="HD403" i="153"/>
  <c r="HC403" i="153"/>
  <c r="HD402" i="153"/>
  <c r="HC402" i="153"/>
  <c r="HD401" i="153"/>
  <c r="HC401" i="153"/>
  <c r="HD400" i="153"/>
  <c r="HC400" i="153"/>
  <c r="HD399" i="153"/>
  <c r="HC399" i="153"/>
  <c r="HD398" i="153"/>
  <c r="HC398" i="153"/>
  <c r="GD397" i="153"/>
  <c r="HD396" i="153"/>
  <c r="HC396" i="153"/>
  <c r="GD395" i="153"/>
  <c r="HD394" i="153"/>
  <c r="HC394" i="153"/>
  <c r="HD393" i="153"/>
  <c r="HC393" i="153"/>
  <c r="HD392" i="153"/>
  <c r="HC392" i="153"/>
  <c r="HD391" i="153"/>
  <c r="HC391" i="153"/>
  <c r="HD390" i="153"/>
  <c r="HC390" i="153"/>
  <c r="HD389" i="153"/>
  <c r="HC389" i="153"/>
  <c r="HD388" i="153"/>
  <c r="HC388" i="153"/>
  <c r="HD387" i="153"/>
  <c r="HD445" i="153" s="1"/>
  <c r="HC387" i="153"/>
  <c r="GD386" i="153"/>
  <c r="HD385" i="153"/>
  <c r="HC385" i="153"/>
  <c r="HD384" i="153"/>
  <c r="HC384" i="153"/>
  <c r="HD383" i="153"/>
  <c r="HC383" i="153"/>
  <c r="HD382" i="153"/>
  <c r="HC382" i="153"/>
  <c r="HD381" i="153"/>
  <c r="HC381" i="153"/>
  <c r="HD380" i="153"/>
  <c r="HC380" i="153"/>
  <c r="HD379" i="153"/>
  <c r="HC379" i="153"/>
  <c r="HD378" i="153"/>
  <c r="HC378" i="153"/>
  <c r="DW378" i="153"/>
  <c r="HD377" i="153"/>
  <c r="HC377" i="153"/>
  <c r="HJ371" i="153"/>
  <c r="HJ372" i="153" s="1"/>
  <c r="HD371" i="153"/>
  <c r="HC371" i="153"/>
  <c r="HB371" i="153"/>
  <c r="HA371" i="153"/>
  <c r="GZ371" i="153"/>
  <c r="HE361" i="153"/>
  <c r="FU360" i="153"/>
  <c r="EK360" i="153"/>
  <c r="DA360" i="153"/>
  <c r="BQ360" i="153"/>
  <c r="AG360" i="153"/>
  <c r="HE358" i="153"/>
  <c r="FT357" i="153"/>
  <c r="FS357" i="153"/>
  <c r="EJ357" i="153"/>
  <c r="EI357" i="153"/>
  <c r="CZ357" i="153"/>
  <c r="CY357" i="153"/>
  <c r="BP357" i="153"/>
  <c r="BO357" i="153"/>
  <c r="AF357" i="153"/>
  <c r="AE357" i="153"/>
  <c r="HD354" i="153"/>
  <c r="HC354" i="153"/>
  <c r="HC353" i="153"/>
  <c r="HD352" i="153"/>
  <c r="HC352" i="153"/>
  <c r="HD351" i="153"/>
  <c r="HC351" i="153"/>
  <c r="HC350" i="153"/>
  <c r="HC349" i="153"/>
  <c r="HD347" i="153"/>
  <c r="HC347" i="153"/>
  <c r="HD346" i="153"/>
  <c r="HC346" i="153"/>
  <c r="HD343" i="153"/>
  <c r="HC343" i="153"/>
  <c r="HD342" i="153"/>
  <c r="HC342" i="153"/>
  <c r="HD341" i="153"/>
  <c r="HC341" i="153"/>
  <c r="HD340" i="153"/>
  <c r="HC340" i="153"/>
  <c r="HD339" i="153"/>
  <c r="HC339" i="153"/>
  <c r="HD338" i="153"/>
  <c r="HC338" i="153"/>
  <c r="HC337" i="153"/>
  <c r="HC336" i="153"/>
  <c r="HD334" i="153"/>
  <c r="HC334" i="153"/>
  <c r="GD333" i="153"/>
  <c r="HD332" i="153"/>
  <c r="HC332" i="153"/>
  <c r="HD331" i="153"/>
  <c r="HC331" i="153"/>
  <c r="HD330" i="153"/>
  <c r="HC330" i="153"/>
  <c r="HD329" i="153"/>
  <c r="HC329" i="153"/>
  <c r="HD328" i="153"/>
  <c r="HC328" i="153"/>
  <c r="HD327" i="153"/>
  <c r="HC327" i="153"/>
  <c r="HD326" i="153"/>
  <c r="HC326" i="153"/>
  <c r="HD325" i="153"/>
  <c r="HC325" i="153"/>
  <c r="HD324" i="153"/>
  <c r="HC324" i="153"/>
  <c r="HD323" i="153"/>
  <c r="HC323" i="153"/>
  <c r="HD322" i="153"/>
  <c r="HC322" i="153"/>
  <c r="HD321" i="153"/>
  <c r="HC321" i="153"/>
  <c r="HD320" i="153"/>
  <c r="HC320" i="153"/>
  <c r="HD319" i="153"/>
  <c r="HC319" i="153"/>
  <c r="HD318" i="153"/>
  <c r="HC318" i="153"/>
  <c r="HD317" i="153"/>
  <c r="HC317" i="153"/>
  <c r="HD316" i="153"/>
  <c r="HC316" i="153"/>
  <c r="HD315" i="153"/>
  <c r="HC315" i="153"/>
  <c r="HD314" i="153"/>
  <c r="HC314" i="153"/>
  <c r="HD313" i="153"/>
  <c r="HC313" i="153"/>
  <c r="HD312" i="153"/>
  <c r="HC312" i="153"/>
  <c r="HD311" i="153"/>
  <c r="HC311" i="153"/>
  <c r="HD310" i="153"/>
  <c r="HC310" i="153"/>
  <c r="GD309" i="153"/>
  <c r="HD308" i="153"/>
  <c r="HC308" i="153"/>
  <c r="GD307" i="153"/>
  <c r="HD306" i="153"/>
  <c r="HC306" i="153"/>
  <c r="HD305" i="153"/>
  <c r="HC305" i="153"/>
  <c r="HD304" i="153"/>
  <c r="HC304" i="153"/>
  <c r="HD303" i="153"/>
  <c r="HC303" i="153"/>
  <c r="HD302" i="153"/>
  <c r="HC302" i="153"/>
  <c r="HD301" i="153"/>
  <c r="HC301" i="153"/>
  <c r="HD300" i="153"/>
  <c r="HC300" i="153"/>
  <c r="HD299" i="153"/>
  <c r="HD357" i="153" s="1"/>
  <c r="HC299" i="153"/>
  <c r="HC357" i="153" s="1"/>
  <c r="GD298" i="153"/>
  <c r="HD297" i="153"/>
  <c r="HC297" i="153"/>
  <c r="HD296" i="153"/>
  <c r="HC296" i="153"/>
  <c r="HD295" i="153"/>
  <c r="HC295" i="153"/>
  <c r="HD294" i="153"/>
  <c r="HC294" i="153"/>
  <c r="HD293" i="153"/>
  <c r="HC293" i="153"/>
  <c r="HD292" i="153"/>
  <c r="HC292" i="153"/>
  <c r="HD291" i="153"/>
  <c r="HC291" i="153"/>
  <c r="HD290" i="153"/>
  <c r="HC290" i="153"/>
  <c r="DW290" i="153"/>
  <c r="HD289" i="153"/>
  <c r="HC289" i="153"/>
  <c r="HJ284" i="153"/>
  <c r="HJ283" i="153"/>
  <c r="HD283" i="153"/>
  <c r="HC283" i="153"/>
  <c r="HB283" i="153"/>
  <c r="HA283" i="153"/>
  <c r="GZ283" i="153"/>
  <c r="HE273" i="153"/>
  <c r="FU272" i="153"/>
  <c r="EK272" i="153"/>
  <c r="DA272" i="153"/>
  <c r="BQ272" i="153"/>
  <c r="AG272" i="153"/>
  <c r="HE270" i="153"/>
  <c r="FT269" i="153"/>
  <c r="FS269" i="153"/>
  <c r="EJ269" i="153"/>
  <c r="EI269" i="153"/>
  <c r="CZ269" i="153"/>
  <c r="CY269" i="153"/>
  <c r="BP269" i="153"/>
  <c r="BO269" i="153"/>
  <c r="AF269" i="153"/>
  <c r="AE269" i="153"/>
  <c r="HD249" i="153"/>
  <c r="HC249" i="153"/>
  <c r="HC248" i="153"/>
  <c r="HD247" i="153"/>
  <c r="HC247" i="153"/>
  <c r="HD246" i="153"/>
  <c r="HC246" i="153"/>
  <c r="HC245" i="153"/>
  <c r="HC244" i="153"/>
  <c r="HD242" i="153"/>
  <c r="HC242" i="153"/>
  <c r="HD241" i="153"/>
  <c r="HC241" i="153"/>
  <c r="HD238" i="153"/>
  <c r="HC238" i="153"/>
  <c r="HD237" i="153"/>
  <c r="HC237" i="153"/>
  <c r="HD236" i="153"/>
  <c r="HC236" i="153"/>
  <c r="HD235" i="153"/>
  <c r="HC235" i="153"/>
  <c r="HD234" i="153"/>
  <c r="HC234" i="153"/>
  <c r="HD233" i="153"/>
  <c r="HC233" i="153"/>
  <c r="HC232" i="153"/>
  <c r="HC231" i="153"/>
  <c r="HD229" i="153"/>
  <c r="HC229" i="153"/>
  <c r="GD228" i="153"/>
  <c r="HD227" i="153"/>
  <c r="HC227" i="153"/>
  <c r="HD226" i="153"/>
  <c r="HC226" i="153"/>
  <c r="HD225" i="153"/>
  <c r="HC225" i="153"/>
  <c r="HD224" i="153"/>
  <c r="HC224" i="153"/>
  <c r="HD223" i="153"/>
  <c r="HC223" i="153"/>
  <c r="HD222" i="153"/>
  <c r="HC222" i="153"/>
  <c r="HD221" i="153"/>
  <c r="HC221" i="153"/>
  <c r="HD220" i="153"/>
  <c r="HC220" i="153"/>
  <c r="HD219" i="153"/>
  <c r="HC219" i="153"/>
  <c r="HD218" i="153"/>
  <c r="HC218" i="153"/>
  <c r="HD217" i="153"/>
  <c r="HC217" i="153"/>
  <c r="HD216" i="153"/>
  <c r="HC216" i="153"/>
  <c r="HD215" i="153"/>
  <c r="HC215" i="153"/>
  <c r="HD214" i="153"/>
  <c r="HC214" i="153"/>
  <c r="HD213" i="153"/>
  <c r="HC213" i="153"/>
  <c r="HD212" i="153"/>
  <c r="HC212" i="153"/>
  <c r="HD211" i="153"/>
  <c r="HC211" i="153"/>
  <c r="HD210" i="153"/>
  <c r="HC210" i="153"/>
  <c r="HD209" i="153"/>
  <c r="HC209" i="153"/>
  <c r="HD208" i="153"/>
  <c r="HC208" i="153"/>
  <c r="HD207" i="153"/>
  <c r="HC207" i="153"/>
  <c r="HD206" i="153"/>
  <c r="HC206" i="153"/>
  <c r="HD205" i="153"/>
  <c r="HC205" i="153"/>
  <c r="GD204" i="153"/>
  <c r="HD203" i="153"/>
  <c r="HC203" i="153"/>
  <c r="GD202" i="153"/>
  <c r="HD201" i="153"/>
  <c r="HC201" i="153"/>
  <c r="HD200" i="153"/>
  <c r="HC200" i="153"/>
  <c r="HD199" i="153"/>
  <c r="HC199" i="153"/>
  <c r="HD198" i="153"/>
  <c r="HC198" i="153"/>
  <c r="HD197" i="153"/>
  <c r="HC197" i="153"/>
  <c r="HD196" i="153"/>
  <c r="HC196" i="153"/>
  <c r="HD195" i="153"/>
  <c r="HC195" i="153"/>
  <c r="HD194" i="153"/>
  <c r="HC194" i="153"/>
  <c r="GD193" i="153"/>
  <c r="HD192" i="153"/>
  <c r="HC192" i="153"/>
  <c r="HD191" i="153"/>
  <c r="HC191" i="153"/>
  <c r="HD190" i="153"/>
  <c r="HC190" i="153"/>
  <c r="HD189" i="153"/>
  <c r="HC189" i="153"/>
  <c r="HD188" i="153"/>
  <c r="HC188" i="153"/>
  <c r="HD187" i="153"/>
  <c r="HC187" i="153"/>
  <c r="HD186" i="153"/>
  <c r="HC186" i="153"/>
  <c r="HD185" i="153"/>
  <c r="HC185" i="153"/>
  <c r="DW185" i="153"/>
  <c r="HD184" i="153"/>
  <c r="HC184" i="153"/>
  <c r="HE170" i="153"/>
  <c r="FU169" i="153"/>
  <c r="EK169" i="153"/>
  <c r="DA169" i="153"/>
  <c r="BQ169" i="153"/>
  <c r="AG169" i="153"/>
  <c r="HE167" i="153"/>
  <c r="FT166" i="153"/>
  <c r="FS166" i="153"/>
  <c r="EJ166" i="153"/>
  <c r="EI166" i="153"/>
  <c r="CZ166" i="153"/>
  <c r="CY166" i="153"/>
  <c r="BP166" i="153"/>
  <c r="BO166" i="153"/>
  <c r="AF166" i="153"/>
  <c r="AE166" i="153"/>
  <c r="HD163" i="153"/>
  <c r="HC163" i="153"/>
  <c r="GB163" i="153"/>
  <c r="GB249" i="153" s="1"/>
  <c r="ER163" i="153"/>
  <c r="ER249" i="153" s="1"/>
  <c r="EQ163" i="153"/>
  <c r="EQ249" i="153" s="1"/>
  <c r="DH163" i="153"/>
  <c r="DH249" i="153" s="1"/>
  <c r="DG163" i="153"/>
  <c r="DG249" i="153" s="1"/>
  <c r="BX163" i="153"/>
  <c r="BX249" i="153" s="1"/>
  <c r="BW163" i="153"/>
  <c r="BW249" i="153" s="1"/>
  <c r="AN163" i="153"/>
  <c r="AN249" i="153" s="1"/>
  <c r="AM163" i="153"/>
  <c r="AM249" i="153" s="1"/>
  <c r="D163" i="153"/>
  <c r="D249" i="153" s="1"/>
  <c r="C163" i="153"/>
  <c r="C249" i="153" s="1"/>
  <c r="HC162" i="153"/>
  <c r="GB162" i="153"/>
  <c r="GB248" i="153" s="1"/>
  <c r="ER162" i="153"/>
  <c r="ER248" i="153" s="1"/>
  <c r="EQ162" i="153"/>
  <c r="EQ248" i="153" s="1"/>
  <c r="DH162" i="153"/>
  <c r="DH248" i="153" s="1"/>
  <c r="DG162" i="153"/>
  <c r="DG248" i="153" s="1"/>
  <c r="BX162" i="153"/>
  <c r="BX248" i="153" s="1"/>
  <c r="BW162" i="153"/>
  <c r="BW248" i="153" s="1"/>
  <c r="AN162" i="153"/>
  <c r="AN248" i="153" s="1"/>
  <c r="AM162" i="153"/>
  <c r="AM248" i="153" s="1"/>
  <c r="D162" i="153"/>
  <c r="D248" i="153" s="1"/>
  <c r="C162" i="153"/>
  <c r="C248" i="153" s="1"/>
  <c r="HD161" i="153"/>
  <c r="HC161" i="153"/>
  <c r="GB161" i="153"/>
  <c r="GB247" i="153" s="1"/>
  <c r="ER161" i="153"/>
  <c r="ER247" i="153" s="1"/>
  <c r="EQ161" i="153"/>
  <c r="EQ247" i="153" s="1"/>
  <c r="DH161" i="153"/>
  <c r="DH247" i="153" s="1"/>
  <c r="DG161" i="153"/>
  <c r="DG247" i="153" s="1"/>
  <c r="BX161" i="153"/>
  <c r="BX247" i="153" s="1"/>
  <c r="BW161" i="153"/>
  <c r="BW247" i="153" s="1"/>
  <c r="AN161" i="153"/>
  <c r="AN247" i="153" s="1"/>
  <c r="AM161" i="153"/>
  <c r="AM247" i="153" s="1"/>
  <c r="D161" i="153"/>
  <c r="D247" i="153" s="1"/>
  <c r="C161" i="153"/>
  <c r="C247" i="153" s="1"/>
  <c r="HD160" i="153"/>
  <c r="HC160" i="153"/>
  <c r="GB160" i="153"/>
  <c r="GB246" i="153" s="1"/>
  <c r="ER160" i="153"/>
  <c r="ER246" i="153" s="1"/>
  <c r="EQ160" i="153"/>
  <c r="EQ246" i="153" s="1"/>
  <c r="DH160" i="153"/>
  <c r="DH246" i="153" s="1"/>
  <c r="DG160" i="153"/>
  <c r="DG246" i="153" s="1"/>
  <c r="BX160" i="153"/>
  <c r="BX246" i="153" s="1"/>
  <c r="BW160" i="153"/>
  <c r="BW246" i="153" s="1"/>
  <c r="AN160" i="153"/>
  <c r="AN246" i="153" s="1"/>
  <c r="AM160" i="153"/>
  <c r="AM246" i="153" s="1"/>
  <c r="D160" i="153"/>
  <c r="D246" i="153" s="1"/>
  <c r="C160" i="153"/>
  <c r="C246" i="153" s="1"/>
  <c r="HC159" i="153"/>
  <c r="GB159" i="153"/>
  <c r="GB245" i="153" s="1"/>
  <c r="ER159" i="153"/>
  <c r="ER245" i="153" s="1"/>
  <c r="EQ159" i="153"/>
  <c r="EQ245" i="153" s="1"/>
  <c r="DH159" i="153"/>
  <c r="DH245" i="153" s="1"/>
  <c r="DG159" i="153"/>
  <c r="DG245" i="153" s="1"/>
  <c r="BX159" i="153"/>
  <c r="BX245" i="153" s="1"/>
  <c r="BW159" i="153"/>
  <c r="BW245" i="153" s="1"/>
  <c r="AN159" i="153"/>
  <c r="AN245" i="153" s="1"/>
  <c r="AM159" i="153"/>
  <c r="AM245" i="153" s="1"/>
  <c r="D159" i="153"/>
  <c r="C159" i="153"/>
  <c r="C245" i="153" s="1"/>
  <c r="HC158" i="153"/>
  <c r="GB158" i="153"/>
  <c r="ER158" i="153"/>
  <c r="EQ158" i="153"/>
  <c r="EQ244" i="153" s="1"/>
  <c r="DH158" i="153"/>
  <c r="DG158" i="153"/>
  <c r="DG244" i="153" s="1"/>
  <c r="BX158" i="153"/>
  <c r="BW158" i="153"/>
  <c r="BW244" i="153" s="1"/>
  <c r="AN158" i="153"/>
  <c r="AN244" i="153" s="1"/>
  <c r="AM158" i="153"/>
  <c r="D158" i="153"/>
  <c r="C158" i="153"/>
  <c r="C244" i="153" s="1"/>
  <c r="GB157" i="153"/>
  <c r="ER157" i="153"/>
  <c r="EQ157" i="153"/>
  <c r="EQ243" i="153" s="1"/>
  <c r="DH157" i="153"/>
  <c r="DG157" i="153"/>
  <c r="DG243" i="153" s="1"/>
  <c r="BX157" i="153"/>
  <c r="BW157" i="153"/>
  <c r="BW243" i="153" s="1"/>
  <c r="AN157" i="153"/>
  <c r="AM157" i="153"/>
  <c r="AM243" i="153" s="1"/>
  <c r="D157" i="153"/>
  <c r="C157" i="153"/>
  <c r="C243" i="153" s="1"/>
  <c r="HD156" i="153"/>
  <c r="HC156" i="153"/>
  <c r="GB156" i="153"/>
  <c r="ER156" i="153"/>
  <c r="EQ156" i="153"/>
  <c r="EQ242" i="153" s="1"/>
  <c r="DH156" i="153"/>
  <c r="DG156" i="153"/>
  <c r="DG242" i="153" s="1"/>
  <c r="BX156" i="153"/>
  <c r="BW156" i="153"/>
  <c r="BW242" i="153" s="1"/>
  <c r="AN156" i="153"/>
  <c r="AM156" i="153"/>
  <c r="AM242" i="153" s="1"/>
  <c r="D156" i="153"/>
  <c r="C156" i="153"/>
  <c r="C242" i="153" s="1"/>
  <c r="HD155" i="153"/>
  <c r="HC155" i="153"/>
  <c r="GB155" i="153"/>
  <c r="ER155" i="153"/>
  <c r="EQ155" i="153"/>
  <c r="EQ241" i="153" s="1"/>
  <c r="DH155" i="153"/>
  <c r="DG155" i="153"/>
  <c r="DG241" i="153" s="1"/>
  <c r="BX155" i="153"/>
  <c r="BW155" i="153"/>
  <c r="BW241" i="153" s="1"/>
  <c r="AN155" i="153"/>
  <c r="AM155" i="153"/>
  <c r="AM241" i="153" s="1"/>
  <c r="D155" i="153"/>
  <c r="C155" i="153"/>
  <c r="C241" i="153" s="1"/>
  <c r="GB154" i="153"/>
  <c r="ER154" i="153"/>
  <c r="ER240" i="153" s="1"/>
  <c r="EQ154" i="153"/>
  <c r="DH154" i="153"/>
  <c r="DH240" i="153" s="1"/>
  <c r="DG154" i="153"/>
  <c r="DG240" i="153" s="1"/>
  <c r="BX154" i="153"/>
  <c r="BX240" i="153" s="1"/>
  <c r="BW154" i="153"/>
  <c r="BW240" i="153" s="1"/>
  <c r="AN154" i="153"/>
  <c r="AN240" i="153" s="1"/>
  <c r="AM154" i="153"/>
  <c r="AM240" i="153" s="1"/>
  <c r="D154" i="153"/>
  <c r="D240" i="153" s="1"/>
  <c r="C154" i="153"/>
  <c r="C240" i="153" s="1"/>
  <c r="GB153" i="153"/>
  <c r="GB239" i="153" s="1"/>
  <c r="ER153" i="153"/>
  <c r="ER239" i="153" s="1"/>
  <c r="EQ153" i="153"/>
  <c r="EQ239" i="153" s="1"/>
  <c r="DH153" i="153"/>
  <c r="DH239" i="153" s="1"/>
  <c r="DG153" i="153"/>
  <c r="DG239" i="153" s="1"/>
  <c r="BX153" i="153"/>
  <c r="BX239" i="153" s="1"/>
  <c r="BW153" i="153"/>
  <c r="BW239" i="153" s="1"/>
  <c r="AN153" i="153"/>
  <c r="AN239" i="153" s="1"/>
  <c r="AM153" i="153"/>
  <c r="AM239" i="153" s="1"/>
  <c r="D153" i="153"/>
  <c r="D239" i="153" s="1"/>
  <c r="C153" i="153"/>
  <c r="C239" i="153" s="1"/>
  <c r="HD152" i="153"/>
  <c r="HC152" i="153"/>
  <c r="GB152" i="153"/>
  <c r="GB238" i="153" s="1"/>
  <c r="ER152" i="153"/>
  <c r="ER238" i="153" s="1"/>
  <c r="EQ152" i="153"/>
  <c r="EQ238" i="153" s="1"/>
  <c r="DH152" i="153"/>
  <c r="DH238" i="153" s="1"/>
  <c r="DG152" i="153"/>
  <c r="DG238" i="153" s="1"/>
  <c r="BX152" i="153"/>
  <c r="BX238" i="153" s="1"/>
  <c r="BW152" i="153"/>
  <c r="BW238" i="153" s="1"/>
  <c r="AN152" i="153"/>
  <c r="AN238" i="153" s="1"/>
  <c r="AM152" i="153"/>
  <c r="AM238" i="153" s="1"/>
  <c r="D152" i="153"/>
  <c r="D238" i="153" s="1"/>
  <c r="C152" i="153"/>
  <c r="C238" i="153" s="1"/>
  <c r="HD151" i="153"/>
  <c r="HC151" i="153"/>
  <c r="GB151" i="153"/>
  <c r="GB237" i="153" s="1"/>
  <c r="ER151" i="153"/>
  <c r="ER237" i="153" s="1"/>
  <c r="EQ151" i="153"/>
  <c r="EQ237" i="153" s="1"/>
  <c r="DH151" i="153"/>
  <c r="DH237" i="153" s="1"/>
  <c r="DG151" i="153"/>
  <c r="DG237" i="153" s="1"/>
  <c r="BX151" i="153"/>
  <c r="BX237" i="153" s="1"/>
  <c r="BW151" i="153"/>
  <c r="BW237" i="153" s="1"/>
  <c r="AN151" i="153"/>
  <c r="AN237" i="153" s="1"/>
  <c r="AM151" i="153"/>
  <c r="AM237" i="153" s="1"/>
  <c r="D151" i="153"/>
  <c r="D237" i="153" s="1"/>
  <c r="C151" i="153"/>
  <c r="C237" i="153" s="1"/>
  <c r="HD150" i="153"/>
  <c r="HC150" i="153"/>
  <c r="GB150" i="153"/>
  <c r="GB236" i="153" s="1"/>
  <c r="ER150" i="153"/>
  <c r="ER236" i="153" s="1"/>
  <c r="EQ150" i="153"/>
  <c r="EQ236" i="153" s="1"/>
  <c r="DH150" i="153"/>
  <c r="DH236" i="153" s="1"/>
  <c r="DG150" i="153"/>
  <c r="DG236" i="153" s="1"/>
  <c r="BX150" i="153"/>
  <c r="BX236" i="153" s="1"/>
  <c r="BW150" i="153"/>
  <c r="BW236" i="153" s="1"/>
  <c r="AN150" i="153"/>
  <c r="AN236" i="153" s="1"/>
  <c r="AM150" i="153"/>
  <c r="AM236" i="153" s="1"/>
  <c r="D150" i="153"/>
  <c r="D236" i="153" s="1"/>
  <c r="C150" i="153"/>
  <c r="C236" i="153" s="1"/>
  <c r="HD149" i="153"/>
  <c r="HC149" i="153"/>
  <c r="GB149" i="153"/>
  <c r="GB235" i="153" s="1"/>
  <c r="ER149" i="153"/>
  <c r="ER235" i="153" s="1"/>
  <c r="EQ149" i="153"/>
  <c r="EQ235" i="153" s="1"/>
  <c r="DH149" i="153"/>
  <c r="DH235" i="153" s="1"/>
  <c r="DG149" i="153"/>
  <c r="DG235" i="153" s="1"/>
  <c r="BX149" i="153"/>
  <c r="BX235" i="153" s="1"/>
  <c r="BW149" i="153"/>
  <c r="BW235" i="153" s="1"/>
  <c r="AN149" i="153"/>
  <c r="AN235" i="153" s="1"/>
  <c r="AM149" i="153"/>
  <c r="AM235" i="153" s="1"/>
  <c r="D149" i="153"/>
  <c r="D235" i="153" s="1"/>
  <c r="C149" i="153"/>
  <c r="C235" i="153" s="1"/>
  <c r="HD148" i="153"/>
  <c r="HC148" i="153"/>
  <c r="GB148" i="153"/>
  <c r="GB234" i="153" s="1"/>
  <c r="ER148" i="153"/>
  <c r="ER234" i="153" s="1"/>
  <c r="EQ148" i="153"/>
  <c r="EQ234" i="153" s="1"/>
  <c r="DH148" i="153"/>
  <c r="DH234" i="153" s="1"/>
  <c r="DG148" i="153"/>
  <c r="DG234" i="153" s="1"/>
  <c r="BX148" i="153"/>
  <c r="BX234" i="153" s="1"/>
  <c r="BW148" i="153"/>
  <c r="BW234" i="153" s="1"/>
  <c r="AN148" i="153"/>
  <c r="AN234" i="153" s="1"/>
  <c r="AM148" i="153"/>
  <c r="AM234" i="153" s="1"/>
  <c r="D148" i="153"/>
  <c r="D234" i="153" s="1"/>
  <c r="C148" i="153"/>
  <c r="C234" i="153" s="1"/>
  <c r="HD147" i="153"/>
  <c r="HC147" i="153"/>
  <c r="GB147" i="153"/>
  <c r="GB233" i="153" s="1"/>
  <c r="ER147" i="153"/>
  <c r="ER233" i="153" s="1"/>
  <c r="EQ147" i="153"/>
  <c r="EQ233" i="153" s="1"/>
  <c r="DH147" i="153"/>
  <c r="DH233" i="153" s="1"/>
  <c r="DG147" i="153"/>
  <c r="DG233" i="153" s="1"/>
  <c r="BX147" i="153"/>
  <c r="BX233" i="153" s="1"/>
  <c r="BW147" i="153"/>
  <c r="BW233" i="153" s="1"/>
  <c r="AN147" i="153"/>
  <c r="AN233" i="153" s="1"/>
  <c r="AM147" i="153"/>
  <c r="AM233" i="153" s="1"/>
  <c r="D147" i="153"/>
  <c r="D233" i="153" s="1"/>
  <c r="C147" i="153"/>
  <c r="C233" i="153" s="1"/>
  <c r="HC146" i="153"/>
  <c r="GB146" i="153"/>
  <c r="GB232" i="153" s="1"/>
  <c r="ER146" i="153"/>
  <c r="ER232" i="153" s="1"/>
  <c r="EQ146" i="153"/>
  <c r="EQ232" i="153" s="1"/>
  <c r="DH146" i="153"/>
  <c r="DH232" i="153" s="1"/>
  <c r="DG146" i="153"/>
  <c r="DG232" i="153" s="1"/>
  <c r="BY146" i="153"/>
  <c r="BX146" i="153"/>
  <c r="BX232" i="153" s="1"/>
  <c r="BW146" i="153"/>
  <c r="BW232" i="153" s="1"/>
  <c r="AN146" i="153"/>
  <c r="AN232" i="153" s="1"/>
  <c r="AM146" i="153"/>
  <c r="AM232" i="153" s="1"/>
  <c r="D146" i="153"/>
  <c r="D232" i="153" s="1"/>
  <c r="C146" i="153"/>
  <c r="C232" i="153" s="1"/>
  <c r="HC145" i="153"/>
  <c r="GB145" i="153"/>
  <c r="GB231" i="153" s="1"/>
  <c r="ER145" i="153"/>
  <c r="ER231" i="153" s="1"/>
  <c r="EQ145" i="153"/>
  <c r="EQ231" i="153" s="1"/>
  <c r="DH145" i="153"/>
  <c r="DH231" i="153" s="1"/>
  <c r="DG145" i="153"/>
  <c r="DG231" i="153" s="1"/>
  <c r="BX145" i="153"/>
  <c r="BX231" i="153" s="1"/>
  <c r="BW145" i="153"/>
  <c r="BW231" i="153" s="1"/>
  <c r="AN145" i="153"/>
  <c r="AN231" i="153" s="1"/>
  <c r="AM145" i="153"/>
  <c r="AM231" i="153" s="1"/>
  <c r="D145" i="153"/>
  <c r="D231" i="153" s="1"/>
  <c r="C145" i="153"/>
  <c r="C231" i="153" s="1"/>
  <c r="GB144" i="153"/>
  <c r="GB230" i="153" s="1"/>
  <c r="ER144" i="153"/>
  <c r="ER230" i="153" s="1"/>
  <c r="EQ144" i="153"/>
  <c r="EQ230" i="153" s="1"/>
  <c r="DH144" i="153"/>
  <c r="DH230" i="153" s="1"/>
  <c r="DG144" i="153"/>
  <c r="DG230" i="153" s="1"/>
  <c r="BX144" i="153"/>
  <c r="BX230" i="153" s="1"/>
  <c r="BW144" i="153"/>
  <c r="BW230" i="153" s="1"/>
  <c r="AN144" i="153"/>
  <c r="AN230" i="153" s="1"/>
  <c r="D144" i="153"/>
  <c r="D230" i="153" s="1"/>
  <c r="HD143" i="153"/>
  <c r="HC143" i="153"/>
  <c r="GB143" i="153"/>
  <c r="GB229" i="153" s="1"/>
  <c r="ER143" i="153"/>
  <c r="ER229" i="153" s="1"/>
  <c r="EQ143" i="153"/>
  <c r="EQ229" i="153" s="1"/>
  <c r="DH143" i="153"/>
  <c r="DH229" i="153" s="1"/>
  <c r="DG143" i="153"/>
  <c r="DG229" i="153" s="1"/>
  <c r="BX143" i="153"/>
  <c r="BX229" i="153" s="1"/>
  <c r="BW143" i="153"/>
  <c r="BW229" i="153" s="1"/>
  <c r="AN143" i="153"/>
  <c r="AN229" i="153" s="1"/>
  <c r="AM143" i="153"/>
  <c r="AM229" i="153" s="1"/>
  <c r="D143" i="153"/>
  <c r="D229" i="153" s="1"/>
  <c r="C143" i="153"/>
  <c r="C229" i="153" s="1"/>
  <c r="GD142" i="153"/>
  <c r="HD141" i="153"/>
  <c r="HC141" i="153"/>
  <c r="GB141" i="153"/>
  <c r="GB227" i="153" s="1"/>
  <c r="ER141" i="153"/>
  <c r="ER227" i="153" s="1"/>
  <c r="EQ141" i="153"/>
  <c r="EQ227" i="153" s="1"/>
  <c r="DH141" i="153"/>
  <c r="DH227" i="153" s="1"/>
  <c r="DG141" i="153"/>
  <c r="DG227" i="153" s="1"/>
  <c r="BX141" i="153"/>
  <c r="BX227" i="153" s="1"/>
  <c r="BW141" i="153"/>
  <c r="BW227" i="153" s="1"/>
  <c r="AN141" i="153"/>
  <c r="AN227" i="153" s="1"/>
  <c r="AM141" i="153"/>
  <c r="AM227" i="153" s="1"/>
  <c r="D141" i="153"/>
  <c r="D227" i="153" s="1"/>
  <c r="C141" i="153"/>
  <c r="C227" i="153" s="1"/>
  <c r="HD140" i="153"/>
  <c r="HC140" i="153"/>
  <c r="GB140" i="153"/>
  <c r="GB226" i="153" s="1"/>
  <c r="ER140" i="153"/>
  <c r="ER226" i="153" s="1"/>
  <c r="EQ140" i="153"/>
  <c r="EQ226" i="153" s="1"/>
  <c r="DH140" i="153"/>
  <c r="DH226" i="153" s="1"/>
  <c r="DG140" i="153"/>
  <c r="DG226" i="153" s="1"/>
  <c r="BX140" i="153"/>
  <c r="BX226" i="153" s="1"/>
  <c r="BW140" i="153"/>
  <c r="BW226" i="153" s="1"/>
  <c r="AN140" i="153"/>
  <c r="AN226" i="153" s="1"/>
  <c r="AM140" i="153"/>
  <c r="AM226" i="153" s="1"/>
  <c r="D140" i="153"/>
  <c r="D226" i="153" s="1"/>
  <c r="C140" i="153"/>
  <c r="C226" i="153" s="1"/>
  <c r="HD139" i="153"/>
  <c r="HC139" i="153"/>
  <c r="GB139" i="153"/>
  <c r="GB225" i="153" s="1"/>
  <c r="ER139" i="153"/>
  <c r="ER225" i="153" s="1"/>
  <c r="EQ139" i="153"/>
  <c r="EQ225" i="153" s="1"/>
  <c r="DH139" i="153"/>
  <c r="DH225" i="153" s="1"/>
  <c r="DG139" i="153"/>
  <c r="DG225" i="153" s="1"/>
  <c r="BX139" i="153"/>
  <c r="BX225" i="153" s="1"/>
  <c r="BW139" i="153"/>
  <c r="BW225" i="153" s="1"/>
  <c r="AN139" i="153"/>
  <c r="AN225" i="153" s="1"/>
  <c r="AM139" i="153"/>
  <c r="AM225" i="153" s="1"/>
  <c r="D139" i="153"/>
  <c r="D225" i="153" s="1"/>
  <c r="C139" i="153"/>
  <c r="C225" i="153" s="1"/>
  <c r="HD138" i="153"/>
  <c r="HC138" i="153"/>
  <c r="GB138" i="153"/>
  <c r="GB224" i="153" s="1"/>
  <c r="ER138" i="153"/>
  <c r="ER224" i="153" s="1"/>
  <c r="EQ138" i="153"/>
  <c r="EQ224" i="153" s="1"/>
  <c r="DH138" i="153"/>
  <c r="DH224" i="153" s="1"/>
  <c r="DG138" i="153"/>
  <c r="DG224" i="153" s="1"/>
  <c r="BX138" i="153"/>
  <c r="BX224" i="153" s="1"/>
  <c r="BW138" i="153"/>
  <c r="BW224" i="153" s="1"/>
  <c r="AN138" i="153"/>
  <c r="AN224" i="153" s="1"/>
  <c r="AM138" i="153"/>
  <c r="AM224" i="153" s="1"/>
  <c r="D138" i="153"/>
  <c r="D224" i="153" s="1"/>
  <c r="C138" i="153"/>
  <c r="C224" i="153" s="1"/>
  <c r="HD137" i="153"/>
  <c r="HC137" i="153"/>
  <c r="GB137" i="153"/>
  <c r="GB223" i="153" s="1"/>
  <c r="ER137" i="153"/>
  <c r="ER223" i="153" s="1"/>
  <c r="EQ137" i="153"/>
  <c r="EQ223" i="153" s="1"/>
  <c r="DH137" i="153"/>
  <c r="DH223" i="153" s="1"/>
  <c r="DG137" i="153"/>
  <c r="DG223" i="153" s="1"/>
  <c r="BX137" i="153"/>
  <c r="BX223" i="153" s="1"/>
  <c r="BW137" i="153"/>
  <c r="BW223" i="153" s="1"/>
  <c r="AN137" i="153"/>
  <c r="AN223" i="153" s="1"/>
  <c r="AM137" i="153"/>
  <c r="AM223" i="153" s="1"/>
  <c r="D137" i="153"/>
  <c r="D223" i="153" s="1"/>
  <c r="C137" i="153"/>
  <c r="C223" i="153" s="1"/>
  <c r="HD136" i="153"/>
  <c r="HC136" i="153"/>
  <c r="GB136" i="153"/>
  <c r="GB222" i="153" s="1"/>
  <c r="ER136" i="153"/>
  <c r="ER222" i="153" s="1"/>
  <c r="EQ136" i="153"/>
  <c r="EQ222" i="153" s="1"/>
  <c r="DH136" i="153"/>
  <c r="DH222" i="153" s="1"/>
  <c r="DG136" i="153"/>
  <c r="DG222" i="153" s="1"/>
  <c r="BX136" i="153"/>
  <c r="BX222" i="153" s="1"/>
  <c r="BW136" i="153"/>
  <c r="BW222" i="153" s="1"/>
  <c r="AN136" i="153"/>
  <c r="AN222" i="153" s="1"/>
  <c r="AM136" i="153"/>
  <c r="AM222" i="153" s="1"/>
  <c r="D136" i="153"/>
  <c r="D222" i="153" s="1"/>
  <c r="C136" i="153"/>
  <c r="C222" i="153" s="1"/>
  <c r="HD135" i="153"/>
  <c r="HC135" i="153"/>
  <c r="GB135" i="153"/>
  <c r="GB221" i="153" s="1"/>
  <c r="ER135" i="153"/>
  <c r="ER221" i="153" s="1"/>
  <c r="EQ135" i="153"/>
  <c r="EQ221" i="153" s="1"/>
  <c r="DH135" i="153"/>
  <c r="DH221" i="153" s="1"/>
  <c r="DG135" i="153"/>
  <c r="DG221" i="153" s="1"/>
  <c r="BX135" i="153"/>
  <c r="BX221" i="153" s="1"/>
  <c r="BW135" i="153"/>
  <c r="BW221" i="153" s="1"/>
  <c r="AN135" i="153"/>
  <c r="AN221" i="153" s="1"/>
  <c r="AM135" i="153"/>
  <c r="AM221" i="153" s="1"/>
  <c r="D135" i="153"/>
  <c r="D221" i="153" s="1"/>
  <c r="C135" i="153"/>
  <c r="C221" i="153" s="1"/>
  <c r="HD134" i="153"/>
  <c r="HC134" i="153"/>
  <c r="GB134" i="153"/>
  <c r="GB220" i="153" s="1"/>
  <c r="ER134" i="153"/>
  <c r="ER220" i="153" s="1"/>
  <c r="EQ134" i="153"/>
  <c r="EQ220" i="153" s="1"/>
  <c r="DH134" i="153"/>
  <c r="DH220" i="153" s="1"/>
  <c r="DG134" i="153"/>
  <c r="DG220" i="153" s="1"/>
  <c r="BX134" i="153"/>
  <c r="BX220" i="153" s="1"/>
  <c r="BW134" i="153"/>
  <c r="BW220" i="153" s="1"/>
  <c r="AN134" i="153"/>
  <c r="AN220" i="153" s="1"/>
  <c r="AM134" i="153"/>
  <c r="AM220" i="153" s="1"/>
  <c r="D134" i="153"/>
  <c r="D220" i="153" s="1"/>
  <c r="C134" i="153"/>
  <c r="C220" i="153" s="1"/>
  <c r="HD133" i="153"/>
  <c r="HC133" i="153"/>
  <c r="GB133" i="153"/>
  <c r="GB219" i="153" s="1"/>
  <c r="ER133" i="153"/>
  <c r="ER219" i="153" s="1"/>
  <c r="EQ133" i="153"/>
  <c r="EQ219" i="153" s="1"/>
  <c r="DH133" i="153"/>
  <c r="DH219" i="153" s="1"/>
  <c r="DG133" i="153"/>
  <c r="DG219" i="153" s="1"/>
  <c r="BX133" i="153"/>
  <c r="BX219" i="153" s="1"/>
  <c r="BW133" i="153"/>
  <c r="BW219" i="153" s="1"/>
  <c r="AN133" i="153"/>
  <c r="AN219" i="153" s="1"/>
  <c r="AM133" i="153"/>
  <c r="AM219" i="153" s="1"/>
  <c r="D133" i="153"/>
  <c r="D219" i="153" s="1"/>
  <c r="C133" i="153"/>
  <c r="C219" i="153" s="1"/>
  <c r="HD132" i="153"/>
  <c r="HC132" i="153"/>
  <c r="GB132" i="153"/>
  <c r="GB218" i="153" s="1"/>
  <c r="ER132" i="153"/>
  <c r="ER218" i="153" s="1"/>
  <c r="EQ132" i="153"/>
  <c r="EQ218" i="153" s="1"/>
  <c r="DH132" i="153"/>
  <c r="DH218" i="153" s="1"/>
  <c r="DG132" i="153"/>
  <c r="DG218" i="153" s="1"/>
  <c r="BX132" i="153"/>
  <c r="BX218" i="153" s="1"/>
  <c r="BW132" i="153"/>
  <c r="BW218" i="153" s="1"/>
  <c r="AN132" i="153"/>
  <c r="AN218" i="153" s="1"/>
  <c r="AM132" i="153"/>
  <c r="AM218" i="153" s="1"/>
  <c r="D132" i="153"/>
  <c r="D218" i="153" s="1"/>
  <c r="C132" i="153"/>
  <c r="C218" i="153" s="1"/>
  <c r="HD131" i="153"/>
  <c r="HC131" i="153"/>
  <c r="GB131" i="153"/>
  <c r="GB217" i="153" s="1"/>
  <c r="ER131" i="153"/>
  <c r="ER217" i="153" s="1"/>
  <c r="EQ131" i="153"/>
  <c r="EQ217" i="153" s="1"/>
  <c r="DH131" i="153"/>
  <c r="DH217" i="153" s="1"/>
  <c r="DG131" i="153"/>
  <c r="DG217" i="153" s="1"/>
  <c r="BX131" i="153"/>
  <c r="BX217" i="153" s="1"/>
  <c r="BW131" i="153"/>
  <c r="BW217" i="153" s="1"/>
  <c r="AN131" i="153"/>
  <c r="AN217" i="153" s="1"/>
  <c r="AM131" i="153"/>
  <c r="AM217" i="153" s="1"/>
  <c r="D131" i="153"/>
  <c r="D217" i="153" s="1"/>
  <c r="C131" i="153"/>
  <c r="C217" i="153" s="1"/>
  <c r="HD130" i="153"/>
  <c r="HC130" i="153"/>
  <c r="GB130" i="153"/>
  <c r="GB216" i="153" s="1"/>
  <c r="ER130" i="153"/>
  <c r="ER216" i="153" s="1"/>
  <c r="EQ130" i="153"/>
  <c r="EQ216" i="153" s="1"/>
  <c r="DH130" i="153"/>
  <c r="DH216" i="153" s="1"/>
  <c r="DG130" i="153"/>
  <c r="DG216" i="153" s="1"/>
  <c r="BX130" i="153"/>
  <c r="BX216" i="153" s="1"/>
  <c r="BW130" i="153"/>
  <c r="BW216" i="153" s="1"/>
  <c r="AN130" i="153"/>
  <c r="AN216" i="153" s="1"/>
  <c r="AM130" i="153"/>
  <c r="AM216" i="153" s="1"/>
  <c r="D130" i="153"/>
  <c r="D216" i="153" s="1"/>
  <c r="C130" i="153"/>
  <c r="C216" i="153" s="1"/>
  <c r="HD129" i="153"/>
  <c r="HC129" i="153"/>
  <c r="GB129" i="153"/>
  <c r="GB215" i="153" s="1"/>
  <c r="ER129" i="153"/>
  <c r="ER215" i="153" s="1"/>
  <c r="EQ129" i="153"/>
  <c r="EQ215" i="153" s="1"/>
  <c r="DH129" i="153"/>
  <c r="DH215" i="153" s="1"/>
  <c r="DG129" i="153"/>
  <c r="DG215" i="153" s="1"/>
  <c r="BX129" i="153"/>
  <c r="BX215" i="153" s="1"/>
  <c r="BW129" i="153"/>
  <c r="BW215" i="153" s="1"/>
  <c r="AN129" i="153"/>
  <c r="AN215" i="153" s="1"/>
  <c r="AM129" i="153"/>
  <c r="AM215" i="153" s="1"/>
  <c r="D129" i="153"/>
  <c r="D215" i="153" s="1"/>
  <c r="C129" i="153"/>
  <c r="C215" i="153" s="1"/>
  <c r="HD128" i="153"/>
  <c r="HC128" i="153"/>
  <c r="GB128" i="153"/>
  <c r="GB214" i="153" s="1"/>
  <c r="ER128" i="153"/>
  <c r="ER214" i="153" s="1"/>
  <c r="EQ128" i="153"/>
  <c r="EQ214" i="153" s="1"/>
  <c r="DH128" i="153"/>
  <c r="DH214" i="153" s="1"/>
  <c r="DG128" i="153"/>
  <c r="DG214" i="153" s="1"/>
  <c r="BX128" i="153"/>
  <c r="BX214" i="153" s="1"/>
  <c r="BW128" i="153"/>
  <c r="BW214" i="153" s="1"/>
  <c r="AN128" i="153"/>
  <c r="AN214" i="153" s="1"/>
  <c r="AM128" i="153"/>
  <c r="AM214" i="153" s="1"/>
  <c r="D128" i="153"/>
  <c r="D214" i="153" s="1"/>
  <c r="C128" i="153"/>
  <c r="C214" i="153" s="1"/>
  <c r="HD127" i="153"/>
  <c r="HC127" i="153"/>
  <c r="GB127" i="153"/>
  <c r="GB213" i="153" s="1"/>
  <c r="ER127" i="153"/>
  <c r="ER213" i="153" s="1"/>
  <c r="EQ127" i="153"/>
  <c r="EQ213" i="153" s="1"/>
  <c r="DH127" i="153"/>
  <c r="DH213" i="153" s="1"/>
  <c r="DG127" i="153"/>
  <c r="DG213" i="153" s="1"/>
  <c r="BX127" i="153"/>
  <c r="BX213" i="153" s="1"/>
  <c r="BW127" i="153"/>
  <c r="BW213" i="153" s="1"/>
  <c r="AN127" i="153"/>
  <c r="AN213" i="153" s="1"/>
  <c r="AM127" i="153"/>
  <c r="AM213" i="153" s="1"/>
  <c r="D127" i="153"/>
  <c r="D213" i="153" s="1"/>
  <c r="C127" i="153"/>
  <c r="C213" i="153" s="1"/>
  <c r="HD126" i="153"/>
  <c r="HC126" i="153"/>
  <c r="GB126" i="153"/>
  <c r="GB212" i="153" s="1"/>
  <c r="ER126" i="153"/>
  <c r="ER212" i="153" s="1"/>
  <c r="EQ126" i="153"/>
  <c r="EQ212" i="153" s="1"/>
  <c r="DH126" i="153"/>
  <c r="DH212" i="153" s="1"/>
  <c r="DG126" i="153"/>
  <c r="DG212" i="153" s="1"/>
  <c r="BX126" i="153"/>
  <c r="BX212" i="153" s="1"/>
  <c r="BW126" i="153"/>
  <c r="BW212" i="153" s="1"/>
  <c r="AN126" i="153"/>
  <c r="AN212" i="153" s="1"/>
  <c r="AM126" i="153"/>
  <c r="AM212" i="153" s="1"/>
  <c r="D126" i="153"/>
  <c r="D212" i="153" s="1"/>
  <c r="C126" i="153"/>
  <c r="C212" i="153" s="1"/>
  <c r="HD125" i="153"/>
  <c r="HC125" i="153"/>
  <c r="GB125" i="153"/>
  <c r="GB211" i="153" s="1"/>
  <c r="ER125" i="153"/>
  <c r="ER211" i="153" s="1"/>
  <c r="EQ125" i="153"/>
  <c r="EQ211" i="153" s="1"/>
  <c r="DH125" i="153"/>
  <c r="DH211" i="153" s="1"/>
  <c r="DG125" i="153"/>
  <c r="DG211" i="153" s="1"/>
  <c r="BX125" i="153"/>
  <c r="BX211" i="153" s="1"/>
  <c r="BW125" i="153"/>
  <c r="BW211" i="153" s="1"/>
  <c r="AN125" i="153"/>
  <c r="AN211" i="153" s="1"/>
  <c r="AM125" i="153"/>
  <c r="AM211" i="153" s="1"/>
  <c r="D125" i="153"/>
  <c r="D211" i="153" s="1"/>
  <c r="C125" i="153"/>
  <c r="C211" i="153" s="1"/>
  <c r="HD124" i="153"/>
  <c r="HC124" i="153"/>
  <c r="GB124" i="153"/>
  <c r="GB210" i="153" s="1"/>
  <c r="ER124" i="153"/>
  <c r="ER210" i="153" s="1"/>
  <c r="EQ124" i="153"/>
  <c r="EQ210" i="153" s="1"/>
  <c r="DH124" i="153"/>
  <c r="DH210" i="153" s="1"/>
  <c r="DG124" i="153"/>
  <c r="DG210" i="153" s="1"/>
  <c r="BX124" i="153"/>
  <c r="BX210" i="153" s="1"/>
  <c r="BW124" i="153"/>
  <c r="BW210" i="153" s="1"/>
  <c r="AN124" i="153"/>
  <c r="AN210" i="153" s="1"/>
  <c r="AM124" i="153"/>
  <c r="AM210" i="153" s="1"/>
  <c r="D124" i="153"/>
  <c r="D210" i="153" s="1"/>
  <c r="C124" i="153"/>
  <c r="C210" i="153" s="1"/>
  <c r="HD123" i="153"/>
  <c r="HC123" i="153"/>
  <c r="GB123" i="153"/>
  <c r="GB209" i="153" s="1"/>
  <c r="ER123" i="153"/>
  <c r="ER209" i="153" s="1"/>
  <c r="EQ123" i="153"/>
  <c r="EQ209" i="153" s="1"/>
  <c r="DH123" i="153"/>
  <c r="DH209" i="153" s="1"/>
  <c r="DG123" i="153"/>
  <c r="DG209" i="153" s="1"/>
  <c r="BX123" i="153"/>
  <c r="BX209" i="153" s="1"/>
  <c r="BW123" i="153"/>
  <c r="BW209" i="153" s="1"/>
  <c r="AN123" i="153"/>
  <c r="AN209" i="153" s="1"/>
  <c r="AM123" i="153"/>
  <c r="AM209" i="153" s="1"/>
  <c r="D123" i="153"/>
  <c r="D209" i="153" s="1"/>
  <c r="C123" i="153"/>
  <c r="C209" i="153" s="1"/>
  <c r="HD122" i="153"/>
  <c r="HC122" i="153"/>
  <c r="GB122" i="153"/>
  <c r="GB208" i="153" s="1"/>
  <c r="ER122" i="153"/>
  <c r="ER208" i="153" s="1"/>
  <c r="EQ122" i="153"/>
  <c r="EQ208" i="153" s="1"/>
  <c r="DH122" i="153"/>
  <c r="DH208" i="153" s="1"/>
  <c r="DG122" i="153"/>
  <c r="DG208" i="153" s="1"/>
  <c r="BX122" i="153"/>
  <c r="BX208" i="153" s="1"/>
  <c r="BW122" i="153"/>
  <c r="BW208" i="153" s="1"/>
  <c r="AN122" i="153"/>
  <c r="AN208" i="153" s="1"/>
  <c r="AM122" i="153"/>
  <c r="AM208" i="153" s="1"/>
  <c r="D122" i="153"/>
  <c r="D208" i="153" s="1"/>
  <c r="C122" i="153"/>
  <c r="C208" i="153" s="1"/>
  <c r="HD121" i="153"/>
  <c r="HC121" i="153"/>
  <c r="GB121" i="153"/>
  <c r="GB207" i="153" s="1"/>
  <c r="ER121" i="153"/>
  <c r="ER207" i="153" s="1"/>
  <c r="EQ121" i="153"/>
  <c r="EQ207" i="153" s="1"/>
  <c r="DH121" i="153"/>
  <c r="DH207" i="153" s="1"/>
  <c r="DG121" i="153"/>
  <c r="DG207" i="153" s="1"/>
  <c r="BX121" i="153"/>
  <c r="BX207" i="153" s="1"/>
  <c r="BW121" i="153"/>
  <c r="BW207" i="153" s="1"/>
  <c r="AN121" i="153"/>
  <c r="AN207" i="153" s="1"/>
  <c r="AM121" i="153"/>
  <c r="AM207" i="153" s="1"/>
  <c r="D121" i="153"/>
  <c r="D207" i="153" s="1"/>
  <c r="C121" i="153"/>
  <c r="C207" i="153" s="1"/>
  <c r="HD120" i="153"/>
  <c r="HC120" i="153"/>
  <c r="GB120" i="153"/>
  <c r="GB206" i="153" s="1"/>
  <c r="ER120" i="153"/>
  <c r="ER206" i="153" s="1"/>
  <c r="EQ120" i="153"/>
  <c r="EQ206" i="153" s="1"/>
  <c r="DH120" i="153"/>
  <c r="DH206" i="153" s="1"/>
  <c r="DG120" i="153"/>
  <c r="DG206" i="153" s="1"/>
  <c r="BX120" i="153"/>
  <c r="BX206" i="153" s="1"/>
  <c r="BW120" i="153"/>
  <c r="BW206" i="153" s="1"/>
  <c r="AN120" i="153"/>
  <c r="AN206" i="153" s="1"/>
  <c r="AM120" i="153"/>
  <c r="AM206" i="153" s="1"/>
  <c r="D120" i="153"/>
  <c r="D206" i="153" s="1"/>
  <c r="C120" i="153"/>
  <c r="C206" i="153" s="1"/>
  <c r="HD119" i="153"/>
  <c r="HC119" i="153"/>
  <c r="GB119" i="153"/>
  <c r="GB205" i="153" s="1"/>
  <c r="ER119" i="153"/>
  <c r="ER205" i="153" s="1"/>
  <c r="EQ119" i="153"/>
  <c r="EQ205" i="153" s="1"/>
  <c r="DH119" i="153"/>
  <c r="DH205" i="153" s="1"/>
  <c r="DG119" i="153"/>
  <c r="DG205" i="153" s="1"/>
  <c r="BX119" i="153"/>
  <c r="BX205" i="153" s="1"/>
  <c r="BW119" i="153"/>
  <c r="BW205" i="153" s="1"/>
  <c r="AN119" i="153"/>
  <c r="AN205" i="153" s="1"/>
  <c r="AM119" i="153"/>
  <c r="AM205" i="153" s="1"/>
  <c r="D119" i="153"/>
  <c r="D205" i="153" s="1"/>
  <c r="C119" i="153"/>
  <c r="C205" i="153" s="1"/>
  <c r="GD118" i="153"/>
  <c r="HD117" i="153"/>
  <c r="HC117" i="153"/>
  <c r="GB117" i="153"/>
  <c r="GB203" i="153" s="1"/>
  <c r="ER117" i="153"/>
  <c r="ER203" i="153" s="1"/>
  <c r="EQ117" i="153"/>
  <c r="EQ203" i="153" s="1"/>
  <c r="DH117" i="153"/>
  <c r="DH203" i="153" s="1"/>
  <c r="DG117" i="153"/>
  <c r="DG203" i="153" s="1"/>
  <c r="BX117" i="153"/>
  <c r="BX203" i="153" s="1"/>
  <c r="BW117" i="153"/>
  <c r="BW203" i="153" s="1"/>
  <c r="AN117" i="153"/>
  <c r="AN203" i="153" s="1"/>
  <c r="AM117" i="153"/>
  <c r="AM203" i="153" s="1"/>
  <c r="D117" i="153"/>
  <c r="D203" i="153" s="1"/>
  <c r="C117" i="153"/>
  <c r="C203" i="153" s="1"/>
  <c r="GD116" i="153"/>
  <c r="HD115" i="153"/>
  <c r="HC115" i="153"/>
  <c r="GB115" i="153"/>
  <c r="GB201" i="153" s="1"/>
  <c r="ER115" i="153"/>
  <c r="ER201" i="153" s="1"/>
  <c r="EQ115" i="153"/>
  <c r="EQ201" i="153" s="1"/>
  <c r="DH115" i="153"/>
  <c r="DH201" i="153" s="1"/>
  <c r="DG115" i="153"/>
  <c r="DG201" i="153" s="1"/>
  <c r="BX115" i="153"/>
  <c r="BX201" i="153" s="1"/>
  <c r="BW115" i="153"/>
  <c r="BW201" i="153" s="1"/>
  <c r="AN115" i="153"/>
  <c r="AN201" i="153" s="1"/>
  <c r="AM115" i="153"/>
  <c r="AM201" i="153" s="1"/>
  <c r="D115" i="153"/>
  <c r="D201" i="153" s="1"/>
  <c r="C115" i="153"/>
  <c r="C201" i="153" s="1"/>
  <c r="HD114" i="153"/>
  <c r="HC114" i="153"/>
  <c r="GB114" i="153"/>
  <c r="GB200" i="153" s="1"/>
  <c r="ER114" i="153"/>
  <c r="ER200" i="153" s="1"/>
  <c r="EQ114" i="153"/>
  <c r="EQ200" i="153" s="1"/>
  <c r="DH114" i="153"/>
  <c r="DH200" i="153" s="1"/>
  <c r="DG114" i="153"/>
  <c r="DG200" i="153" s="1"/>
  <c r="BX114" i="153"/>
  <c r="BX200" i="153" s="1"/>
  <c r="BW114" i="153"/>
  <c r="AN114" i="153"/>
  <c r="AN200" i="153" s="1"/>
  <c r="AM114" i="153"/>
  <c r="D114" i="153"/>
  <c r="D200" i="153" s="1"/>
  <c r="C114" i="153"/>
  <c r="HD113" i="153"/>
  <c r="HC113" i="153"/>
  <c r="GB113" i="153"/>
  <c r="GB199" i="153" s="1"/>
  <c r="ER113" i="153"/>
  <c r="ER199" i="153" s="1"/>
  <c r="EQ113" i="153"/>
  <c r="DH113" i="153"/>
  <c r="DH199" i="153" s="1"/>
  <c r="DG113" i="153"/>
  <c r="BX113" i="153"/>
  <c r="BX199" i="153" s="1"/>
  <c r="BW113" i="153"/>
  <c r="AN113" i="153"/>
  <c r="AN199" i="153" s="1"/>
  <c r="AM113" i="153"/>
  <c r="D113" i="153"/>
  <c r="D199" i="153" s="1"/>
  <c r="C113" i="153"/>
  <c r="HD112" i="153"/>
  <c r="HC112" i="153"/>
  <c r="GB112" i="153"/>
  <c r="GB198" i="153" s="1"/>
  <c r="ER112" i="153"/>
  <c r="ER198" i="153" s="1"/>
  <c r="EQ112" i="153"/>
  <c r="DH112" i="153"/>
  <c r="DH198" i="153" s="1"/>
  <c r="DG112" i="153"/>
  <c r="BX112" i="153"/>
  <c r="BX198" i="153" s="1"/>
  <c r="BW112" i="153"/>
  <c r="AN112" i="153"/>
  <c r="AN198" i="153" s="1"/>
  <c r="AM112" i="153"/>
  <c r="D112" i="153"/>
  <c r="D198" i="153" s="1"/>
  <c r="C112" i="153"/>
  <c r="HD111" i="153"/>
  <c r="HC111" i="153"/>
  <c r="GB111" i="153"/>
  <c r="GB197" i="153" s="1"/>
  <c r="ER111" i="153"/>
  <c r="ER197" i="153" s="1"/>
  <c r="EQ111" i="153"/>
  <c r="DH111" i="153"/>
  <c r="DH197" i="153" s="1"/>
  <c r="DG111" i="153"/>
  <c r="BX111" i="153"/>
  <c r="BX197" i="153" s="1"/>
  <c r="BW111" i="153"/>
  <c r="AN111" i="153"/>
  <c r="AN197" i="153" s="1"/>
  <c r="AM111" i="153"/>
  <c r="D111" i="153"/>
  <c r="D197" i="153" s="1"/>
  <c r="C111" i="153"/>
  <c r="HD110" i="153"/>
  <c r="HC110" i="153"/>
  <c r="GB110" i="153"/>
  <c r="GB196" i="153" s="1"/>
  <c r="ER110" i="153"/>
  <c r="EQ110" i="153"/>
  <c r="EQ196" i="153" s="1"/>
  <c r="DH110" i="153"/>
  <c r="DG110" i="153"/>
  <c r="DG196" i="153" s="1"/>
  <c r="BX110" i="153"/>
  <c r="BW110" i="153"/>
  <c r="BW196" i="153" s="1"/>
  <c r="AN110" i="153"/>
  <c r="AN196" i="153" s="1"/>
  <c r="AM110" i="153"/>
  <c r="D110" i="153"/>
  <c r="D196" i="153" s="1"/>
  <c r="C110" i="153"/>
  <c r="HD109" i="153"/>
  <c r="HC109" i="153"/>
  <c r="GB109" i="153"/>
  <c r="GB195" i="153" s="1"/>
  <c r="ER109" i="153"/>
  <c r="ER195" i="153" s="1"/>
  <c r="EQ109" i="153"/>
  <c r="DH109" i="153"/>
  <c r="DH195" i="153" s="1"/>
  <c r="DG109" i="153"/>
  <c r="BX109" i="153"/>
  <c r="BX195" i="153" s="1"/>
  <c r="BW109" i="153"/>
  <c r="AN109" i="153"/>
  <c r="AN195" i="153" s="1"/>
  <c r="AM109" i="153"/>
  <c r="D109" i="153"/>
  <c r="D195" i="153" s="1"/>
  <c r="C109" i="153"/>
  <c r="HD108" i="153"/>
  <c r="HC108" i="153"/>
  <c r="GB108" i="153"/>
  <c r="GB194" i="153" s="1"/>
  <c r="ER108" i="153"/>
  <c r="ER194" i="153" s="1"/>
  <c r="EQ108" i="153"/>
  <c r="DH108" i="153"/>
  <c r="DH194" i="153" s="1"/>
  <c r="DG108" i="153"/>
  <c r="BX108" i="153"/>
  <c r="BX194" i="153" s="1"/>
  <c r="BW108" i="153"/>
  <c r="AN108" i="153"/>
  <c r="AN194" i="153" s="1"/>
  <c r="AM108" i="153"/>
  <c r="D108" i="153"/>
  <c r="D194" i="153" s="1"/>
  <c r="C108" i="153"/>
  <c r="GD107" i="153"/>
  <c r="HD106" i="153"/>
  <c r="HC106" i="153"/>
  <c r="GB106" i="153"/>
  <c r="ER106" i="153"/>
  <c r="EQ106" i="153"/>
  <c r="EQ192" i="153" s="1"/>
  <c r="DH106" i="153"/>
  <c r="DG106" i="153"/>
  <c r="DG192" i="153" s="1"/>
  <c r="BX106" i="153"/>
  <c r="BW106" i="153"/>
  <c r="BW192" i="153" s="1"/>
  <c r="AN106" i="153"/>
  <c r="AM106" i="153"/>
  <c r="AM192" i="153" s="1"/>
  <c r="D106" i="153"/>
  <c r="C106" i="153"/>
  <c r="C192" i="153" s="1"/>
  <c r="HD105" i="153"/>
  <c r="HC105" i="153"/>
  <c r="GB105" i="153"/>
  <c r="ER105" i="153"/>
  <c r="EQ105" i="153"/>
  <c r="EQ191" i="153" s="1"/>
  <c r="DH105" i="153"/>
  <c r="DG105" i="153"/>
  <c r="DG191" i="153" s="1"/>
  <c r="BX105" i="153"/>
  <c r="BW105" i="153"/>
  <c r="BW191" i="153" s="1"/>
  <c r="AN105" i="153"/>
  <c r="AM105" i="153"/>
  <c r="AM191" i="153" s="1"/>
  <c r="D105" i="153"/>
  <c r="C105" i="153"/>
  <c r="C191" i="153" s="1"/>
  <c r="HD104" i="153"/>
  <c r="HC104" i="153"/>
  <c r="GB104" i="153"/>
  <c r="ER104" i="153"/>
  <c r="EQ104" i="153"/>
  <c r="EQ190" i="153" s="1"/>
  <c r="DH104" i="153"/>
  <c r="DG104" i="153"/>
  <c r="DG190" i="153" s="1"/>
  <c r="BX104" i="153"/>
  <c r="BW104" i="153"/>
  <c r="BW190" i="153" s="1"/>
  <c r="AN104" i="153"/>
  <c r="AM104" i="153"/>
  <c r="AM190" i="153" s="1"/>
  <c r="D104" i="153"/>
  <c r="C104" i="153"/>
  <c r="C190" i="153" s="1"/>
  <c r="HD103" i="153"/>
  <c r="HC103" i="153"/>
  <c r="GB103" i="153"/>
  <c r="ER103" i="153"/>
  <c r="ER189" i="153" s="1"/>
  <c r="EQ103" i="153"/>
  <c r="DH103" i="153"/>
  <c r="DH189" i="153" s="1"/>
  <c r="DG103" i="153"/>
  <c r="BX103" i="153"/>
  <c r="BX189" i="153" s="1"/>
  <c r="BW103" i="153"/>
  <c r="AN103" i="153"/>
  <c r="AN189" i="153" s="1"/>
  <c r="AM103" i="153"/>
  <c r="D103" i="153"/>
  <c r="D189" i="153" s="1"/>
  <c r="C103" i="153"/>
  <c r="HD102" i="153"/>
  <c r="HC102" i="153"/>
  <c r="GB102" i="153"/>
  <c r="GB188" i="153" s="1"/>
  <c r="ER102" i="153"/>
  <c r="ER188" i="153" s="1"/>
  <c r="EQ102" i="153"/>
  <c r="DH102" i="153"/>
  <c r="DH188" i="153" s="1"/>
  <c r="DG102" i="153"/>
  <c r="BX102" i="153"/>
  <c r="BX188" i="153" s="1"/>
  <c r="BW102" i="153"/>
  <c r="AN102" i="153"/>
  <c r="AN188" i="153" s="1"/>
  <c r="AM102" i="153"/>
  <c r="D102" i="153"/>
  <c r="D188" i="153" s="1"/>
  <c r="C102" i="153"/>
  <c r="HD101" i="153"/>
  <c r="HC101" i="153"/>
  <c r="GB101" i="153"/>
  <c r="GB187" i="153" s="1"/>
  <c r="ER101" i="153"/>
  <c r="ER187" i="153" s="1"/>
  <c r="EQ101" i="153"/>
  <c r="EQ187" i="153" s="1"/>
  <c r="DH101" i="153"/>
  <c r="DH187" i="153" s="1"/>
  <c r="DG101" i="153"/>
  <c r="DG187" i="153" s="1"/>
  <c r="BX101" i="153"/>
  <c r="BX187" i="153" s="1"/>
  <c r="BW101" i="153"/>
  <c r="BW187" i="153" s="1"/>
  <c r="AN101" i="153"/>
  <c r="AN187" i="153" s="1"/>
  <c r="AM101" i="153"/>
  <c r="AM187" i="153" s="1"/>
  <c r="D101" i="153"/>
  <c r="D187" i="153" s="1"/>
  <c r="C101" i="153"/>
  <c r="C187" i="153" s="1"/>
  <c r="HD100" i="153"/>
  <c r="HC100" i="153"/>
  <c r="GB100" i="153"/>
  <c r="GB186" i="153" s="1"/>
  <c r="ER100" i="153"/>
  <c r="ER186" i="153" s="1"/>
  <c r="EQ100" i="153"/>
  <c r="EQ186" i="153" s="1"/>
  <c r="DH100" i="153"/>
  <c r="DH186" i="153" s="1"/>
  <c r="DG100" i="153"/>
  <c r="DG186" i="153" s="1"/>
  <c r="BX100" i="153"/>
  <c r="BX186" i="153" s="1"/>
  <c r="BW100" i="153"/>
  <c r="BW186" i="153" s="1"/>
  <c r="AN100" i="153"/>
  <c r="AN186" i="153" s="1"/>
  <c r="AM100" i="153"/>
  <c r="AM186" i="153" s="1"/>
  <c r="D100" i="153"/>
  <c r="D186" i="153" s="1"/>
  <c r="C100" i="153"/>
  <c r="C186" i="153" s="1"/>
  <c r="HD99" i="153"/>
  <c r="HC99" i="153"/>
  <c r="GB99" i="153"/>
  <c r="GB185" i="153" s="1"/>
  <c r="ER99" i="153"/>
  <c r="ER185" i="153" s="1"/>
  <c r="EQ99" i="153"/>
  <c r="EQ185" i="153" s="1"/>
  <c r="DW99" i="153"/>
  <c r="DH99" i="153"/>
  <c r="DH185" i="153" s="1"/>
  <c r="DG99" i="153"/>
  <c r="DG185" i="153" s="1"/>
  <c r="BX99" i="153"/>
  <c r="BX185" i="153" s="1"/>
  <c r="BW99" i="153"/>
  <c r="BW185" i="153" s="1"/>
  <c r="AN99" i="153"/>
  <c r="AN185" i="153" s="1"/>
  <c r="AM99" i="153"/>
  <c r="AM185" i="153" s="1"/>
  <c r="D99" i="153"/>
  <c r="D185" i="153" s="1"/>
  <c r="C99" i="153"/>
  <c r="C185" i="153" s="1"/>
  <c r="HD98" i="153"/>
  <c r="HC98" i="153"/>
  <c r="GB98" i="153"/>
  <c r="GB184" i="153" s="1"/>
  <c r="ER98" i="153"/>
  <c r="ER184" i="153" s="1"/>
  <c r="EQ98" i="153"/>
  <c r="DH98" i="153"/>
  <c r="DH184" i="153" s="1"/>
  <c r="DG98" i="153"/>
  <c r="BX98" i="153"/>
  <c r="BX184" i="153" s="1"/>
  <c r="BW98" i="153"/>
  <c r="AN98" i="153"/>
  <c r="AN184" i="153" s="1"/>
  <c r="AM98" i="153"/>
  <c r="D98" i="153"/>
  <c r="D184" i="153" s="1"/>
  <c r="C98" i="153"/>
  <c r="FU85" i="153"/>
  <c r="FU171" i="153" s="1"/>
  <c r="EK85" i="153"/>
  <c r="EK171" i="153" s="1"/>
  <c r="DA85" i="153"/>
  <c r="DA171" i="153" s="1"/>
  <c r="BQ85" i="153"/>
  <c r="BQ171" i="153" s="1"/>
  <c r="AG85" i="153"/>
  <c r="AG171" i="153" s="1"/>
  <c r="HE84" i="153"/>
  <c r="FU83" i="153"/>
  <c r="EK83" i="153"/>
  <c r="DA83" i="153"/>
  <c r="BQ83" i="153"/>
  <c r="AG83" i="153"/>
  <c r="FU82" i="153"/>
  <c r="FU168" i="153" s="1"/>
  <c r="EK82" i="153"/>
  <c r="EK168" i="153" s="1"/>
  <c r="DA82" i="153"/>
  <c r="DA168" i="153" s="1"/>
  <c r="BQ82" i="153"/>
  <c r="BQ168" i="153" s="1"/>
  <c r="AG82" i="153"/>
  <c r="AG168" i="153" s="1"/>
  <c r="HE81" i="153"/>
  <c r="FT80" i="153"/>
  <c r="FS80" i="153"/>
  <c r="FN80" i="153"/>
  <c r="FL80" i="153"/>
  <c r="FJ80" i="153"/>
  <c r="FH80" i="153"/>
  <c r="FF80" i="153"/>
  <c r="FD80" i="153"/>
  <c r="FB80" i="153"/>
  <c r="EZ80" i="153"/>
  <c r="EX80" i="153"/>
  <c r="EV80" i="153"/>
  <c r="EQ80" i="153"/>
  <c r="EJ80" i="153"/>
  <c r="EI80" i="153"/>
  <c r="ED80" i="153"/>
  <c r="EB80" i="153"/>
  <c r="DZ80" i="153"/>
  <c r="DX80" i="153"/>
  <c r="DV80" i="153"/>
  <c r="DT80" i="153"/>
  <c r="DR80" i="153"/>
  <c r="DP80" i="153"/>
  <c r="DN80" i="153"/>
  <c r="DL80" i="153"/>
  <c r="DG80" i="153"/>
  <c r="CZ80" i="153"/>
  <c r="CY80" i="153"/>
  <c r="CT80" i="153"/>
  <c r="CR80" i="153"/>
  <c r="CP80" i="153"/>
  <c r="CN80" i="153"/>
  <c r="CL80" i="153"/>
  <c r="CJ80" i="153"/>
  <c r="CH80" i="153"/>
  <c r="CF80" i="153"/>
  <c r="CD80" i="153"/>
  <c r="CB80" i="153"/>
  <c r="BW80" i="153"/>
  <c r="BP80" i="153"/>
  <c r="BO80" i="153"/>
  <c r="BJ80" i="153"/>
  <c r="BH80" i="153"/>
  <c r="BF80" i="153"/>
  <c r="BD80" i="153"/>
  <c r="BB80" i="153"/>
  <c r="AZ80" i="153"/>
  <c r="AX80" i="153"/>
  <c r="AV80" i="153"/>
  <c r="AT80" i="153"/>
  <c r="AR80" i="153"/>
  <c r="AM80" i="153"/>
  <c r="AF80" i="153"/>
  <c r="AE80" i="153"/>
  <c r="Z80" i="153"/>
  <c r="X80" i="153"/>
  <c r="R80" i="153"/>
  <c r="P80" i="153"/>
  <c r="N80" i="153"/>
  <c r="L80" i="153"/>
  <c r="J80" i="153"/>
  <c r="H80" i="153"/>
  <c r="C80" i="153"/>
  <c r="FN78" i="153"/>
  <c r="FL78" i="153"/>
  <c r="FJ78" i="153"/>
  <c r="FH78" i="153"/>
  <c r="FF78" i="153"/>
  <c r="FD78" i="153"/>
  <c r="FB78" i="153"/>
  <c r="EZ78" i="153"/>
  <c r="EX78" i="153"/>
  <c r="EV78" i="153"/>
  <c r="EQ78" i="153"/>
  <c r="ED78" i="153"/>
  <c r="EB78" i="153"/>
  <c r="DZ78" i="153"/>
  <c r="DV78" i="153"/>
  <c r="DT78" i="153"/>
  <c r="DR78" i="153"/>
  <c r="DP78" i="153"/>
  <c r="DN78" i="153"/>
  <c r="DL78" i="153"/>
  <c r="DG78" i="153"/>
  <c r="CT78" i="153"/>
  <c r="CR78" i="153"/>
  <c r="CP78" i="153"/>
  <c r="CN78" i="153"/>
  <c r="CL78" i="153"/>
  <c r="CJ78" i="153"/>
  <c r="CH78" i="153"/>
  <c r="CF78" i="153"/>
  <c r="CD78" i="153"/>
  <c r="CB78" i="153"/>
  <c r="BW78" i="153"/>
  <c r="BJ78" i="153"/>
  <c r="BH78" i="153"/>
  <c r="BF78" i="153"/>
  <c r="BD78" i="153"/>
  <c r="BB78" i="153"/>
  <c r="AZ78" i="153"/>
  <c r="AX78" i="153"/>
  <c r="AV78" i="153"/>
  <c r="AT78" i="153"/>
  <c r="AR78" i="153"/>
  <c r="Z78" i="153"/>
  <c r="X78" i="153"/>
  <c r="P78" i="153"/>
  <c r="L78" i="153"/>
  <c r="J78" i="153"/>
  <c r="H78" i="153"/>
  <c r="HD77" i="153"/>
  <c r="HC77" i="153"/>
  <c r="GX77" i="153"/>
  <c r="GV77" i="153"/>
  <c r="GT77" i="153"/>
  <c r="GR77" i="153"/>
  <c r="GP77" i="153"/>
  <c r="GN77" i="153"/>
  <c r="GL77" i="153"/>
  <c r="GJ77" i="153"/>
  <c r="GH77" i="153"/>
  <c r="GF77" i="153"/>
  <c r="GC77" i="153"/>
  <c r="GA77" i="153"/>
  <c r="GA163" i="153" s="1"/>
  <c r="GA249" i="153" s="1"/>
  <c r="GA354" i="153" s="1"/>
  <c r="GA442" i="153" s="1"/>
  <c r="ES77" i="153"/>
  <c r="ET77" i="153" s="1"/>
  <c r="DI77" i="153"/>
  <c r="DJ77" i="153" s="1"/>
  <c r="EC77" i="153" s="1"/>
  <c r="BY77" i="153"/>
  <c r="BZ77" i="153" s="1"/>
  <c r="CC77" i="153" s="1"/>
  <c r="AO77" i="153"/>
  <c r="AP77" i="153" s="1"/>
  <c r="BI77" i="153" s="1"/>
  <c r="E77" i="153"/>
  <c r="F77" i="153" s="1"/>
  <c r="HC76" i="153"/>
  <c r="GX76" i="153"/>
  <c r="GV76" i="153"/>
  <c r="GT76" i="153"/>
  <c r="GR76" i="153"/>
  <c r="GP76" i="153"/>
  <c r="GN76" i="153"/>
  <c r="GL76" i="153"/>
  <c r="GJ76" i="153"/>
  <c r="GH76" i="153"/>
  <c r="GF76" i="153"/>
  <c r="GC76" i="153"/>
  <c r="GA76" i="153"/>
  <c r="GA162" i="153" s="1"/>
  <c r="GA248" i="153" s="1"/>
  <c r="GA353" i="153" s="1"/>
  <c r="GA441" i="153" s="1"/>
  <c r="ES76" i="153"/>
  <c r="ET76" i="153" s="1"/>
  <c r="DI76" i="153"/>
  <c r="DJ76" i="153" s="1"/>
  <c r="BY76" i="153"/>
  <c r="BZ76" i="153" s="1"/>
  <c r="CS76" i="153" s="1"/>
  <c r="AO76" i="153"/>
  <c r="AP76" i="153" s="1"/>
  <c r="E76" i="153"/>
  <c r="F76" i="153" s="1"/>
  <c r="HD75" i="153"/>
  <c r="HC75" i="153"/>
  <c r="GX75" i="153"/>
  <c r="GV75" i="153"/>
  <c r="GT75" i="153"/>
  <c r="GR75" i="153"/>
  <c r="GP75" i="153"/>
  <c r="GN75" i="153"/>
  <c r="GL75" i="153"/>
  <c r="GJ75" i="153"/>
  <c r="GH75" i="153"/>
  <c r="GF75" i="153"/>
  <c r="GC75" i="153"/>
  <c r="GA75" i="153"/>
  <c r="GA161" i="153" s="1"/>
  <c r="GA247" i="153" s="1"/>
  <c r="GA352" i="153" s="1"/>
  <c r="GA440" i="153" s="1"/>
  <c r="ES75" i="153"/>
  <c r="ET75" i="153" s="1"/>
  <c r="DI75" i="153"/>
  <c r="DJ75" i="153" s="1"/>
  <c r="BY75" i="153"/>
  <c r="BZ75" i="153" s="1"/>
  <c r="AO75" i="153"/>
  <c r="AP75" i="153" s="1"/>
  <c r="E75" i="153"/>
  <c r="F75" i="153" s="1"/>
  <c r="HD74" i="153"/>
  <c r="HC74" i="153"/>
  <c r="GX74" i="153"/>
  <c r="GV74" i="153"/>
  <c r="GT74" i="153"/>
  <c r="GR74" i="153"/>
  <c r="GP74" i="153"/>
  <c r="GN74" i="153"/>
  <c r="GL74" i="153"/>
  <c r="GJ74" i="153"/>
  <c r="GH74" i="153"/>
  <c r="GF74" i="153"/>
  <c r="GC74" i="153"/>
  <c r="GA74" i="153"/>
  <c r="GA160" i="153" s="1"/>
  <c r="GA246" i="153" s="1"/>
  <c r="GA351" i="153" s="1"/>
  <c r="GA439" i="153" s="1"/>
  <c r="ES74" i="153"/>
  <c r="ET74" i="153" s="1"/>
  <c r="FM74" i="153" s="1"/>
  <c r="DI74" i="153"/>
  <c r="DJ74" i="153" s="1"/>
  <c r="BY74" i="153"/>
  <c r="BZ74" i="153" s="1"/>
  <c r="CS74" i="153" s="1"/>
  <c r="AO74" i="153"/>
  <c r="AP74" i="153" s="1"/>
  <c r="BA74" i="153" s="1"/>
  <c r="E74" i="153"/>
  <c r="F74" i="153" s="1"/>
  <c r="Y74" i="153" s="1"/>
  <c r="HC73" i="153"/>
  <c r="GX73" i="153"/>
  <c r="GV73" i="153"/>
  <c r="GT73" i="153"/>
  <c r="GR73" i="153"/>
  <c r="GP73" i="153"/>
  <c r="GN73" i="153"/>
  <c r="GL73" i="153"/>
  <c r="GJ73" i="153"/>
  <c r="GH73" i="153"/>
  <c r="GF73" i="153"/>
  <c r="GC73" i="153"/>
  <c r="GA73" i="153"/>
  <c r="GA159" i="153" s="1"/>
  <c r="GA245" i="153" s="1"/>
  <c r="GA350" i="153" s="1"/>
  <c r="GA438" i="153" s="1"/>
  <c r="ES73" i="153"/>
  <c r="ET73" i="153" s="1"/>
  <c r="DI73" i="153"/>
  <c r="DJ73" i="153" s="1"/>
  <c r="BY73" i="153"/>
  <c r="BZ73" i="153" s="1"/>
  <c r="AO73" i="153"/>
  <c r="AP73" i="153" s="1"/>
  <c r="AS73" i="153" s="1"/>
  <c r="E73" i="153"/>
  <c r="F73" i="153" s="1"/>
  <c r="HC72" i="153"/>
  <c r="GX72" i="153"/>
  <c r="GV72" i="153"/>
  <c r="GT72" i="153"/>
  <c r="GR72" i="153"/>
  <c r="GP72" i="153"/>
  <c r="GN72" i="153"/>
  <c r="GL72" i="153"/>
  <c r="GJ72" i="153"/>
  <c r="GH72" i="153"/>
  <c r="GF72" i="153"/>
  <c r="GC72" i="153"/>
  <c r="GA72" i="153"/>
  <c r="GA158" i="153" s="1"/>
  <c r="GA244" i="153" s="1"/>
  <c r="GA349" i="153" s="1"/>
  <c r="GA437" i="153" s="1"/>
  <c r="ES72" i="153"/>
  <c r="ET72" i="153" s="1"/>
  <c r="FM72" i="153" s="1"/>
  <c r="DI72" i="153"/>
  <c r="DJ72" i="153" s="1"/>
  <c r="BY72" i="153"/>
  <c r="BZ72" i="153" s="1"/>
  <c r="CS72" i="153" s="1"/>
  <c r="AO72" i="153"/>
  <c r="AP72" i="153" s="1"/>
  <c r="E72" i="153"/>
  <c r="F72" i="153" s="1"/>
  <c r="Q72" i="153" s="1"/>
  <c r="GX71" i="153"/>
  <c r="GV71" i="153"/>
  <c r="GT71" i="153"/>
  <c r="GR71" i="153"/>
  <c r="GP71" i="153"/>
  <c r="GN71" i="153"/>
  <c r="GL71" i="153"/>
  <c r="GJ71" i="153"/>
  <c r="GH71" i="153"/>
  <c r="GF71" i="153"/>
  <c r="GC71" i="153"/>
  <c r="GA71" i="153"/>
  <c r="GA157" i="153" s="1"/>
  <c r="GA243" i="153" s="1"/>
  <c r="GA348" i="153" s="1"/>
  <c r="GA436" i="153" s="1"/>
  <c r="FS71" i="153"/>
  <c r="ES71" i="153"/>
  <c r="ET71" i="153" s="1"/>
  <c r="EI71" i="153"/>
  <c r="DI71" i="153"/>
  <c r="DJ71" i="153" s="1"/>
  <c r="CY71" i="153"/>
  <c r="BY71" i="153"/>
  <c r="BZ71" i="153" s="1"/>
  <c r="BO71" i="153"/>
  <c r="AO71" i="153"/>
  <c r="AP71" i="153" s="1"/>
  <c r="AE71" i="153"/>
  <c r="E71" i="153"/>
  <c r="F71" i="153" s="1"/>
  <c r="HD70" i="153"/>
  <c r="HC70" i="153"/>
  <c r="GX70" i="153"/>
  <c r="GV70" i="153"/>
  <c r="GT70" i="153"/>
  <c r="GR70" i="153"/>
  <c r="GP70" i="153"/>
  <c r="GN70" i="153"/>
  <c r="GL70" i="153"/>
  <c r="GJ70" i="153"/>
  <c r="GH70" i="153"/>
  <c r="GF70" i="153"/>
  <c r="GC70" i="153"/>
  <c r="GA70" i="153"/>
  <c r="GA156" i="153" s="1"/>
  <c r="GA242" i="153" s="1"/>
  <c r="GA347" i="153" s="1"/>
  <c r="GA435" i="153" s="1"/>
  <c r="ES70" i="153"/>
  <c r="ET70" i="153" s="1"/>
  <c r="DI70" i="153"/>
  <c r="DJ70" i="153" s="1"/>
  <c r="EC70" i="153" s="1"/>
  <c r="BY70" i="153"/>
  <c r="BZ70" i="153" s="1"/>
  <c r="AO70" i="153"/>
  <c r="AP70" i="153" s="1"/>
  <c r="BI70" i="153" s="1"/>
  <c r="E70" i="153"/>
  <c r="F70" i="153" s="1"/>
  <c r="Q70" i="153" s="1"/>
  <c r="HD69" i="153"/>
  <c r="HC69" i="153"/>
  <c r="GX69" i="153"/>
  <c r="GV69" i="153"/>
  <c r="GT69" i="153"/>
  <c r="GR69" i="153"/>
  <c r="GP69" i="153"/>
  <c r="GN69" i="153"/>
  <c r="GL69" i="153"/>
  <c r="GJ69" i="153"/>
  <c r="GH69" i="153"/>
  <c r="GF69" i="153"/>
  <c r="GC69" i="153"/>
  <c r="GA69" i="153"/>
  <c r="GA155" i="153" s="1"/>
  <c r="GA241" i="153" s="1"/>
  <c r="GA346" i="153" s="1"/>
  <c r="GA434" i="153" s="1"/>
  <c r="ES69" i="153"/>
  <c r="ET69" i="153" s="1"/>
  <c r="DI69" i="153"/>
  <c r="DJ69" i="153" s="1"/>
  <c r="BY69" i="153"/>
  <c r="BZ69" i="153" s="1"/>
  <c r="AO69" i="153"/>
  <c r="AP69" i="153" s="1"/>
  <c r="E69" i="153"/>
  <c r="F69" i="153" s="1"/>
  <c r="GX68" i="153"/>
  <c r="GV68" i="153"/>
  <c r="GT68" i="153"/>
  <c r="GR68" i="153"/>
  <c r="GP68" i="153"/>
  <c r="GN68" i="153"/>
  <c r="GL68" i="153"/>
  <c r="GJ68" i="153"/>
  <c r="GH68" i="153"/>
  <c r="GF68" i="153"/>
  <c r="GC68" i="153"/>
  <c r="GA68" i="153"/>
  <c r="GA154" i="153" s="1"/>
  <c r="GA240" i="153" s="1"/>
  <c r="GA345" i="153" s="1"/>
  <c r="GA433" i="153" s="1"/>
  <c r="FS68" i="153"/>
  <c r="ES68" i="153"/>
  <c r="ET68" i="153" s="1"/>
  <c r="EI68" i="153"/>
  <c r="DJ68" i="153"/>
  <c r="DM68" i="153" s="1"/>
  <c r="DI68" i="153"/>
  <c r="CY68" i="153"/>
  <c r="BY68" i="153"/>
  <c r="BZ68" i="153" s="1"/>
  <c r="BO68" i="153"/>
  <c r="AO68" i="153"/>
  <c r="AP68" i="153" s="1"/>
  <c r="AS68" i="153" s="1"/>
  <c r="AE68" i="153"/>
  <c r="E68" i="153"/>
  <c r="F68" i="153" s="1"/>
  <c r="GX67" i="153"/>
  <c r="GV67" i="153"/>
  <c r="GT67" i="153"/>
  <c r="GR67" i="153"/>
  <c r="GP67" i="153"/>
  <c r="GN67" i="153"/>
  <c r="GL67" i="153"/>
  <c r="GJ67" i="153"/>
  <c r="GH67" i="153"/>
  <c r="GF67" i="153"/>
  <c r="GC67" i="153"/>
  <c r="GA67" i="153"/>
  <c r="GA153" i="153" s="1"/>
  <c r="GA239" i="153" s="1"/>
  <c r="GA344" i="153" s="1"/>
  <c r="GA432" i="153" s="1"/>
  <c r="FS67" i="153"/>
  <c r="ES67" i="153"/>
  <c r="ET67" i="153" s="1"/>
  <c r="EI67" i="153"/>
  <c r="DI67" i="153"/>
  <c r="DJ67" i="153" s="1"/>
  <c r="CY67" i="153"/>
  <c r="BY67" i="153"/>
  <c r="BZ67" i="153" s="1"/>
  <c r="BO67" i="153"/>
  <c r="AO67" i="153"/>
  <c r="AP67" i="153" s="1"/>
  <c r="AE67" i="153"/>
  <c r="HC67" i="153" s="1"/>
  <c r="E67" i="153"/>
  <c r="F67" i="153" s="1"/>
  <c r="HD66" i="153"/>
  <c r="HC66" i="153"/>
  <c r="GX66" i="153"/>
  <c r="GV66" i="153"/>
  <c r="GT66" i="153"/>
  <c r="GR66" i="153"/>
  <c r="GP66" i="153"/>
  <c r="GN66" i="153"/>
  <c r="GL66" i="153"/>
  <c r="GJ66" i="153"/>
  <c r="GH66" i="153"/>
  <c r="GF66" i="153"/>
  <c r="GC66" i="153"/>
  <c r="GA66" i="153"/>
  <c r="GA152" i="153" s="1"/>
  <c r="GA238" i="153" s="1"/>
  <c r="GA343" i="153" s="1"/>
  <c r="GA431" i="153" s="1"/>
  <c r="ES66" i="153"/>
  <c r="ET66" i="153" s="1"/>
  <c r="EW66" i="153" s="1"/>
  <c r="DI66" i="153"/>
  <c r="DJ66" i="153" s="1"/>
  <c r="EC66" i="153" s="1"/>
  <c r="BY66" i="153"/>
  <c r="BZ66" i="153" s="1"/>
  <c r="AO66" i="153"/>
  <c r="AP66" i="153" s="1"/>
  <c r="BI66" i="153" s="1"/>
  <c r="E66" i="153"/>
  <c r="F66" i="153" s="1"/>
  <c r="HD65" i="153"/>
  <c r="HC65" i="153"/>
  <c r="GX65" i="153"/>
  <c r="GV65" i="153"/>
  <c r="GT65" i="153"/>
  <c r="GR65" i="153"/>
  <c r="GP65" i="153"/>
  <c r="GN65" i="153"/>
  <c r="GL65" i="153"/>
  <c r="GJ65" i="153"/>
  <c r="GH65" i="153"/>
  <c r="GF65" i="153"/>
  <c r="GC65" i="153"/>
  <c r="GA65" i="153"/>
  <c r="GA151" i="153" s="1"/>
  <c r="GA237" i="153" s="1"/>
  <c r="GA342" i="153" s="1"/>
  <c r="GA430" i="153" s="1"/>
  <c r="ES65" i="153"/>
  <c r="ET65" i="153" s="1"/>
  <c r="DI65" i="153"/>
  <c r="DJ65" i="153" s="1"/>
  <c r="BY65" i="153"/>
  <c r="BZ65" i="153" s="1"/>
  <c r="AO65" i="153"/>
  <c r="AP65" i="153" s="1"/>
  <c r="E65" i="153"/>
  <c r="F65" i="153" s="1"/>
  <c r="HD64" i="153"/>
  <c r="HC64" i="153"/>
  <c r="GX64" i="153"/>
  <c r="GV64" i="153"/>
  <c r="GT64" i="153"/>
  <c r="GR64" i="153"/>
  <c r="GP64" i="153"/>
  <c r="GN64" i="153"/>
  <c r="GL64" i="153"/>
  <c r="GJ64" i="153"/>
  <c r="GH64" i="153"/>
  <c r="GF64" i="153"/>
  <c r="GC64" i="153"/>
  <c r="GA64" i="153"/>
  <c r="GA150" i="153" s="1"/>
  <c r="GA236" i="153" s="1"/>
  <c r="GA341" i="153" s="1"/>
  <c r="GA429" i="153" s="1"/>
  <c r="ES64" i="153"/>
  <c r="ET64" i="153" s="1"/>
  <c r="FM64" i="153" s="1"/>
  <c r="DI64" i="153"/>
  <c r="DJ64" i="153" s="1"/>
  <c r="BY64" i="153"/>
  <c r="BZ64" i="153" s="1"/>
  <c r="CS64" i="153" s="1"/>
  <c r="AO64" i="153"/>
  <c r="AP64" i="153" s="1"/>
  <c r="BA64" i="153" s="1"/>
  <c r="E64" i="153"/>
  <c r="F64" i="153" s="1"/>
  <c r="Y64" i="153" s="1"/>
  <c r="HD63" i="153"/>
  <c r="HC63" i="153"/>
  <c r="GX63" i="153"/>
  <c r="GV63" i="153"/>
  <c r="GT63" i="153"/>
  <c r="GR63" i="153"/>
  <c r="GP63" i="153"/>
  <c r="GN63" i="153"/>
  <c r="GL63" i="153"/>
  <c r="GJ63" i="153"/>
  <c r="GH63" i="153"/>
  <c r="GF63" i="153"/>
  <c r="GC63" i="153"/>
  <c r="GA63" i="153"/>
  <c r="GA149" i="153" s="1"/>
  <c r="GA235" i="153" s="1"/>
  <c r="GA340" i="153" s="1"/>
  <c r="GA428" i="153" s="1"/>
  <c r="ES63" i="153"/>
  <c r="ET63" i="153" s="1"/>
  <c r="DI63" i="153"/>
  <c r="DJ63" i="153" s="1"/>
  <c r="BY63" i="153"/>
  <c r="BZ63" i="153" s="1"/>
  <c r="AO63" i="153"/>
  <c r="AP63" i="153" s="1"/>
  <c r="E63" i="153"/>
  <c r="F63" i="153" s="1"/>
  <c r="HD62" i="153"/>
  <c r="HC62" i="153"/>
  <c r="GX62" i="153"/>
  <c r="GV62" i="153"/>
  <c r="GT62" i="153"/>
  <c r="GR62" i="153"/>
  <c r="GP62" i="153"/>
  <c r="GN62" i="153"/>
  <c r="GL62" i="153"/>
  <c r="GJ62" i="153"/>
  <c r="GH62" i="153"/>
  <c r="GF62" i="153"/>
  <c r="GC62" i="153"/>
  <c r="GA62" i="153"/>
  <c r="GA148" i="153" s="1"/>
  <c r="GA234" i="153" s="1"/>
  <c r="GA339" i="153" s="1"/>
  <c r="GA427" i="153" s="1"/>
  <c r="ES62" i="153"/>
  <c r="ET62" i="153" s="1"/>
  <c r="FM62" i="153" s="1"/>
  <c r="DI62" i="153"/>
  <c r="DJ62" i="153" s="1"/>
  <c r="BY62" i="153"/>
  <c r="BZ62" i="153" s="1"/>
  <c r="CS62" i="153" s="1"/>
  <c r="AO62" i="153"/>
  <c r="AP62" i="153" s="1"/>
  <c r="E62" i="153"/>
  <c r="F62" i="153" s="1"/>
  <c r="Y62" i="153" s="1"/>
  <c r="HD61" i="153"/>
  <c r="HC61" i="153"/>
  <c r="GX61" i="153"/>
  <c r="GV61" i="153"/>
  <c r="GT61" i="153"/>
  <c r="GR61" i="153"/>
  <c r="GP61" i="153"/>
  <c r="GN61" i="153"/>
  <c r="GL61" i="153"/>
  <c r="GJ61" i="153"/>
  <c r="GH61" i="153"/>
  <c r="GF61" i="153"/>
  <c r="GC61" i="153"/>
  <c r="GA61" i="153"/>
  <c r="GA147" i="153" s="1"/>
  <c r="GA233" i="153" s="1"/>
  <c r="GA338" i="153" s="1"/>
  <c r="GA426" i="153" s="1"/>
  <c r="ES61" i="153"/>
  <c r="ET61" i="153" s="1"/>
  <c r="DI61" i="153"/>
  <c r="DJ61" i="153" s="1"/>
  <c r="BY61" i="153"/>
  <c r="BZ61" i="153" s="1"/>
  <c r="AO61" i="153"/>
  <c r="AP61" i="153" s="1"/>
  <c r="E61" i="153"/>
  <c r="F61" i="153" s="1"/>
  <c r="HC60" i="153"/>
  <c r="GX60" i="153"/>
  <c r="GV60" i="153"/>
  <c r="GT60" i="153"/>
  <c r="GR60" i="153"/>
  <c r="GP60" i="153"/>
  <c r="GN60" i="153"/>
  <c r="GL60" i="153"/>
  <c r="GJ60" i="153"/>
  <c r="GH60" i="153"/>
  <c r="GF60" i="153"/>
  <c r="GC60" i="153"/>
  <c r="GA60" i="153"/>
  <c r="GA146" i="153" s="1"/>
  <c r="GA232" i="153" s="1"/>
  <c r="GA337" i="153" s="1"/>
  <c r="GA425" i="153" s="1"/>
  <c r="ES60" i="153"/>
  <c r="ET60" i="153" s="1"/>
  <c r="DI60" i="153"/>
  <c r="DJ60" i="153" s="1"/>
  <c r="BY60" i="153"/>
  <c r="BZ60" i="153" s="1"/>
  <c r="AP60" i="153"/>
  <c r="BI60" i="153" s="1"/>
  <c r="AO60" i="153"/>
  <c r="E60" i="153"/>
  <c r="F60" i="153" s="1"/>
  <c r="HC59" i="153"/>
  <c r="GX59" i="153"/>
  <c r="GV59" i="153"/>
  <c r="GT59" i="153"/>
  <c r="GR59" i="153"/>
  <c r="GP59" i="153"/>
  <c r="GN59" i="153"/>
  <c r="GL59" i="153"/>
  <c r="GJ59" i="153"/>
  <c r="GH59" i="153"/>
  <c r="GF59" i="153"/>
  <c r="GC59" i="153"/>
  <c r="GA59" i="153"/>
  <c r="GA145" i="153" s="1"/>
  <c r="GA231" i="153" s="1"/>
  <c r="GA336" i="153" s="1"/>
  <c r="GA424" i="153" s="1"/>
  <c r="ES59" i="153"/>
  <c r="ET59" i="153" s="1"/>
  <c r="DI59" i="153"/>
  <c r="DJ59" i="153" s="1"/>
  <c r="BY59" i="153"/>
  <c r="BZ59" i="153" s="1"/>
  <c r="AO59" i="153"/>
  <c r="AP59" i="153" s="1"/>
  <c r="BI59" i="153" s="1"/>
  <c r="E59" i="153"/>
  <c r="F59" i="153" s="1"/>
  <c r="GX58" i="153"/>
  <c r="GV58" i="153"/>
  <c r="GT58" i="153"/>
  <c r="GR58" i="153"/>
  <c r="GP58" i="153"/>
  <c r="GN58" i="153"/>
  <c r="GL58" i="153"/>
  <c r="GJ58" i="153"/>
  <c r="GH58" i="153"/>
  <c r="GF58" i="153"/>
  <c r="GC58" i="153"/>
  <c r="FS58" i="153"/>
  <c r="ES58" i="153"/>
  <c r="ET58" i="153" s="1"/>
  <c r="FM58" i="153" s="1"/>
  <c r="EI58" i="153"/>
  <c r="DI58" i="153"/>
  <c r="DJ58" i="153" s="1"/>
  <c r="EC58" i="153" s="1"/>
  <c r="CY58" i="153"/>
  <c r="CY78" i="153" s="1"/>
  <c r="BY58" i="153"/>
  <c r="BZ58" i="153" s="1"/>
  <c r="CS58" i="153" s="1"/>
  <c r="AO58" i="153"/>
  <c r="AM58" i="153"/>
  <c r="AM144" i="153" s="1"/>
  <c r="E58" i="153"/>
  <c r="F58" i="153" s="1"/>
  <c r="C58" i="153"/>
  <c r="C144" i="153" s="1"/>
  <c r="HD57" i="153"/>
  <c r="HC57" i="153"/>
  <c r="GX57" i="153"/>
  <c r="GV57" i="153"/>
  <c r="GT57" i="153"/>
  <c r="GR57" i="153"/>
  <c r="GP57" i="153"/>
  <c r="GN57" i="153"/>
  <c r="GL57" i="153"/>
  <c r="GJ57" i="153"/>
  <c r="GH57" i="153"/>
  <c r="GF57" i="153"/>
  <c r="GC57" i="153"/>
  <c r="GA57" i="153"/>
  <c r="GA143" i="153" s="1"/>
  <c r="GA229" i="153" s="1"/>
  <c r="GA334" i="153" s="1"/>
  <c r="GA422" i="153" s="1"/>
  <c r="ES57" i="153"/>
  <c r="ET57" i="153" s="1"/>
  <c r="DI57" i="153"/>
  <c r="DJ57" i="153" s="1"/>
  <c r="BY57" i="153"/>
  <c r="BZ57" i="153" s="1"/>
  <c r="AO57" i="153"/>
  <c r="AP57" i="153" s="1"/>
  <c r="E57" i="153"/>
  <c r="F57" i="153" s="1"/>
  <c r="GD56" i="153"/>
  <c r="HD55" i="153"/>
  <c r="HC55" i="153"/>
  <c r="GX55" i="153"/>
  <c r="GV55" i="153"/>
  <c r="GT55" i="153"/>
  <c r="GR55" i="153"/>
  <c r="GP55" i="153"/>
  <c r="GN55" i="153"/>
  <c r="GL55" i="153"/>
  <c r="GJ55" i="153"/>
  <c r="GH55" i="153"/>
  <c r="GF55" i="153"/>
  <c r="GC55" i="153"/>
  <c r="GA55" i="153"/>
  <c r="GA141" i="153" s="1"/>
  <c r="GA227" i="153" s="1"/>
  <c r="GA332" i="153" s="1"/>
  <c r="GA420" i="153" s="1"/>
  <c r="ES55" i="153"/>
  <c r="ET55" i="153" s="1"/>
  <c r="FM55" i="153" s="1"/>
  <c r="DI55" i="153"/>
  <c r="DJ55" i="153" s="1"/>
  <c r="BY55" i="153"/>
  <c r="BZ55" i="153" s="1"/>
  <c r="CS55" i="153" s="1"/>
  <c r="AO55" i="153"/>
  <c r="AP55" i="153" s="1"/>
  <c r="E55" i="153"/>
  <c r="F55" i="153" s="1"/>
  <c r="HD54" i="153"/>
  <c r="HC54" i="153"/>
  <c r="GX54" i="153"/>
  <c r="GV54" i="153"/>
  <c r="GT54" i="153"/>
  <c r="GR54" i="153"/>
  <c r="GP54" i="153"/>
  <c r="GN54" i="153"/>
  <c r="GL54" i="153"/>
  <c r="GJ54" i="153"/>
  <c r="GH54" i="153"/>
  <c r="GF54" i="153"/>
  <c r="GC54" i="153"/>
  <c r="GA54" i="153"/>
  <c r="GA140" i="153" s="1"/>
  <c r="GA226" i="153" s="1"/>
  <c r="GA331" i="153" s="1"/>
  <c r="GA419" i="153" s="1"/>
  <c r="ES54" i="153"/>
  <c r="ET54" i="153" s="1"/>
  <c r="DJ54" i="153"/>
  <c r="EC54" i="153" s="1"/>
  <c r="DI54" i="153"/>
  <c r="BY54" i="153"/>
  <c r="BZ54" i="153" s="1"/>
  <c r="AO54" i="153"/>
  <c r="AP54" i="153" s="1"/>
  <c r="BI54" i="153" s="1"/>
  <c r="E54" i="153"/>
  <c r="F54" i="153" s="1"/>
  <c r="HD53" i="153"/>
  <c r="HC53" i="153"/>
  <c r="GX53" i="153"/>
  <c r="GV53" i="153"/>
  <c r="GT53" i="153"/>
  <c r="GR53" i="153"/>
  <c r="GP53" i="153"/>
  <c r="GN53" i="153"/>
  <c r="GL53" i="153"/>
  <c r="GJ53" i="153"/>
  <c r="GH53" i="153"/>
  <c r="GF53" i="153"/>
  <c r="GC53" i="153"/>
  <c r="GA53" i="153"/>
  <c r="GA139" i="153" s="1"/>
  <c r="GA225" i="153" s="1"/>
  <c r="GA330" i="153" s="1"/>
  <c r="GA418" i="153" s="1"/>
  <c r="ES53" i="153"/>
  <c r="ET53" i="153" s="1"/>
  <c r="FM53" i="153" s="1"/>
  <c r="DI53" i="153"/>
  <c r="DJ53" i="153" s="1"/>
  <c r="BY53" i="153"/>
  <c r="BZ53" i="153" s="1"/>
  <c r="CS53" i="153" s="1"/>
  <c r="AO53" i="153"/>
  <c r="AP53" i="153" s="1"/>
  <c r="E53" i="153"/>
  <c r="F53" i="153" s="1"/>
  <c r="HD52" i="153"/>
  <c r="HC52" i="153"/>
  <c r="GX52" i="153"/>
  <c r="GV52" i="153"/>
  <c r="GT52" i="153"/>
  <c r="GN52" i="153"/>
  <c r="GJ52" i="153"/>
  <c r="GH52" i="153"/>
  <c r="GF52" i="153"/>
  <c r="GC52" i="153"/>
  <c r="GA52" i="153"/>
  <c r="GA138" i="153" s="1"/>
  <c r="GA224" i="153" s="1"/>
  <c r="GA329" i="153" s="1"/>
  <c r="GA417" i="153" s="1"/>
  <c r="ES52" i="153"/>
  <c r="ET52" i="153" s="1"/>
  <c r="DI52" i="153"/>
  <c r="DJ52" i="153" s="1"/>
  <c r="BY52" i="153"/>
  <c r="BZ52" i="153" s="1"/>
  <c r="AO52" i="153"/>
  <c r="AP52" i="153" s="1"/>
  <c r="T52" i="153"/>
  <c r="GR52" i="153" s="1"/>
  <c r="R52" i="153"/>
  <c r="GP52" i="153" s="1"/>
  <c r="N52" i="153"/>
  <c r="GL52" i="153" s="1"/>
  <c r="E52" i="153"/>
  <c r="F52" i="153" s="1"/>
  <c r="HD51" i="153"/>
  <c r="HC51" i="153"/>
  <c r="GX51" i="153"/>
  <c r="GV51" i="153"/>
  <c r="GT51" i="153"/>
  <c r="GR51" i="153"/>
  <c r="GP51" i="153"/>
  <c r="GN51" i="153"/>
  <c r="GL51" i="153"/>
  <c r="GJ51" i="153"/>
  <c r="GH51" i="153"/>
  <c r="GF51" i="153"/>
  <c r="GC51" i="153"/>
  <c r="GA51" i="153"/>
  <c r="GA137" i="153" s="1"/>
  <c r="GA223" i="153" s="1"/>
  <c r="GA328" i="153" s="1"/>
  <c r="GA416" i="153" s="1"/>
  <c r="ES51" i="153"/>
  <c r="ET51" i="153" s="1"/>
  <c r="FM51" i="153" s="1"/>
  <c r="DI51" i="153"/>
  <c r="DJ51" i="153" s="1"/>
  <c r="BY51" i="153"/>
  <c r="BZ51" i="153" s="1"/>
  <c r="CS51" i="153" s="1"/>
  <c r="AO51" i="153"/>
  <c r="AP51" i="153" s="1"/>
  <c r="BI51" i="153" s="1"/>
  <c r="E51" i="153"/>
  <c r="F51" i="153" s="1"/>
  <c r="HD50" i="153"/>
  <c r="HC50" i="153"/>
  <c r="GX50" i="153"/>
  <c r="GV50" i="153"/>
  <c r="GT50" i="153"/>
  <c r="GR50" i="153"/>
  <c r="GP50" i="153"/>
  <c r="GN50" i="153"/>
  <c r="GL50" i="153"/>
  <c r="GJ50" i="153"/>
  <c r="GH50" i="153"/>
  <c r="GF50" i="153"/>
  <c r="GC50" i="153"/>
  <c r="GA50" i="153"/>
  <c r="GA136" i="153" s="1"/>
  <c r="GA222" i="153" s="1"/>
  <c r="GA327" i="153" s="1"/>
  <c r="GA415" i="153" s="1"/>
  <c r="ES50" i="153"/>
  <c r="ET50" i="153" s="1"/>
  <c r="DI50" i="153"/>
  <c r="DJ50" i="153" s="1"/>
  <c r="EC50" i="153" s="1"/>
  <c r="BY50" i="153"/>
  <c r="BZ50" i="153" s="1"/>
  <c r="AO50" i="153"/>
  <c r="AP50" i="153" s="1"/>
  <c r="BI50" i="153" s="1"/>
  <c r="E50" i="153"/>
  <c r="F50" i="153" s="1"/>
  <c r="Q50" i="153" s="1"/>
  <c r="HD49" i="153"/>
  <c r="HC49" i="153"/>
  <c r="GX49" i="153"/>
  <c r="GV49" i="153"/>
  <c r="GT49" i="153"/>
  <c r="GR49" i="153"/>
  <c r="GP49" i="153"/>
  <c r="GN49" i="153"/>
  <c r="GL49" i="153"/>
  <c r="GJ49" i="153"/>
  <c r="GH49" i="153"/>
  <c r="GF49" i="153"/>
  <c r="GC49" i="153"/>
  <c r="GA49" i="153"/>
  <c r="GA135" i="153" s="1"/>
  <c r="GA221" i="153" s="1"/>
  <c r="GA326" i="153" s="1"/>
  <c r="GA414" i="153" s="1"/>
  <c r="ES49" i="153"/>
  <c r="ET49" i="153" s="1"/>
  <c r="FM49" i="153" s="1"/>
  <c r="DI49" i="153"/>
  <c r="DJ49" i="153" s="1"/>
  <c r="EC49" i="153" s="1"/>
  <c r="BY49" i="153"/>
  <c r="BZ49" i="153" s="1"/>
  <c r="CS49" i="153" s="1"/>
  <c r="AO49" i="153"/>
  <c r="AP49" i="153" s="1"/>
  <c r="BA49" i="153" s="1"/>
  <c r="E49" i="153"/>
  <c r="F49" i="153" s="1"/>
  <c r="HD48" i="153"/>
  <c r="HC48" i="153"/>
  <c r="GX48" i="153"/>
  <c r="GV48" i="153"/>
  <c r="GT48" i="153"/>
  <c r="GN48" i="153"/>
  <c r="GJ48" i="153"/>
  <c r="GH48" i="153"/>
  <c r="GF48" i="153"/>
  <c r="GC48" i="153"/>
  <c r="GA48" i="153"/>
  <c r="GA134" i="153" s="1"/>
  <c r="GA220" i="153" s="1"/>
  <c r="GA325" i="153" s="1"/>
  <c r="GA413" i="153" s="1"/>
  <c r="ES48" i="153"/>
  <c r="ET48" i="153" s="1"/>
  <c r="DI48" i="153"/>
  <c r="DJ48" i="153" s="1"/>
  <c r="BY48" i="153"/>
  <c r="BZ48" i="153" s="1"/>
  <c r="AO48" i="153"/>
  <c r="AP48" i="153" s="1"/>
  <c r="T48" i="153"/>
  <c r="GR48" i="153" s="1"/>
  <c r="R48" i="153"/>
  <c r="GP48" i="153" s="1"/>
  <c r="N48" i="153"/>
  <c r="GL48" i="153" s="1"/>
  <c r="E48" i="153"/>
  <c r="F48" i="153" s="1"/>
  <c r="HD47" i="153"/>
  <c r="HC47" i="153"/>
  <c r="GX47" i="153"/>
  <c r="GV47" i="153"/>
  <c r="GT47" i="153"/>
  <c r="GR47" i="153"/>
  <c r="GP47" i="153"/>
  <c r="GN47" i="153"/>
  <c r="GL47" i="153"/>
  <c r="GJ47" i="153"/>
  <c r="GH47" i="153"/>
  <c r="GF47" i="153"/>
  <c r="GC47" i="153"/>
  <c r="GA47" i="153"/>
  <c r="GA133" i="153" s="1"/>
  <c r="GA219" i="153" s="1"/>
  <c r="GA324" i="153" s="1"/>
  <c r="GA412" i="153" s="1"/>
  <c r="ES47" i="153"/>
  <c r="ET47" i="153" s="1"/>
  <c r="FM47" i="153" s="1"/>
  <c r="DI47" i="153"/>
  <c r="DJ47" i="153" s="1"/>
  <c r="BY47" i="153"/>
  <c r="BZ47" i="153" s="1"/>
  <c r="CS47" i="153" s="1"/>
  <c r="AO47" i="153"/>
  <c r="AP47" i="153" s="1"/>
  <c r="E47" i="153"/>
  <c r="F47" i="153" s="1"/>
  <c r="HD46" i="153"/>
  <c r="HC46" i="153"/>
  <c r="GX46" i="153"/>
  <c r="GV46" i="153"/>
  <c r="GT46" i="153"/>
  <c r="GN46" i="153"/>
  <c r="GJ46" i="153"/>
  <c r="GH46" i="153"/>
  <c r="GF46" i="153"/>
  <c r="GC46" i="153"/>
  <c r="GA46" i="153"/>
  <c r="GA132" i="153" s="1"/>
  <c r="GA218" i="153" s="1"/>
  <c r="GA323" i="153" s="1"/>
  <c r="GA411" i="153" s="1"/>
  <c r="ES46" i="153"/>
  <c r="ET46" i="153" s="1"/>
  <c r="DI46" i="153"/>
  <c r="DJ46" i="153" s="1"/>
  <c r="BY46" i="153"/>
  <c r="BZ46" i="153" s="1"/>
  <c r="AO46" i="153"/>
  <c r="AP46" i="153" s="1"/>
  <c r="T46" i="153"/>
  <c r="GR46" i="153" s="1"/>
  <c r="R46" i="153"/>
  <c r="GP46" i="153" s="1"/>
  <c r="N46" i="153"/>
  <c r="GL46" i="153" s="1"/>
  <c r="E46" i="153"/>
  <c r="F46" i="153" s="1"/>
  <c r="HD45" i="153"/>
  <c r="HC45" i="153"/>
  <c r="GX45" i="153"/>
  <c r="GV45" i="153"/>
  <c r="GT45" i="153"/>
  <c r="GN45" i="153"/>
  <c r="GJ45" i="153"/>
  <c r="GH45" i="153"/>
  <c r="GF45" i="153"/>
  <c r="GC45" i="153"/>
  <c r="GA45" i="153"/>
  <c r="GA131" i="153" s="1"/>
  <c r="GA217" i="153" s="1"/>
  <c r="GA322" i="153" s="1"/>
  <c r="GA410" i="153" s="1"/>
  <c r="ES45" i="153"/>
  <c r="ET45" i="153" s="1"/>
  <c r="DI45" i="153"/>
  <c r="DJ45" i="153" s="1"/>
  <c r="BY45" i="153"/>
  <c r="BZ45" i="153" s="1"/>
  <c r="AO45" i="153"/>
  <c r="AP45" i="153" s="1"/>
  <c r="T45" i="153"/>
  <c r="GR45" i="153" s="1"/>
  <c r="R45" i="153"/>
  <c r="GP45" i="153" s="1"/>
  <c r="N45" i="153"/>
  <c r="GL45" i="153" s="1"/>
  <c r="E45" i="153"/>
  <c r="F45" i="153" s="1"/>
  <c r="HD44" i="153"/>
  <c r="HC44" i="153"/>
  <c r="GX44" i="153"/>
  <c r="GV44" i="153"/>
  <c r="GT44" i="153"/>
  <c r="GN44" i="153"/>
  <c r="GJ44" i="153"/>
  <c r="GH44" i="153"/>
  <c r="GF44" i="153"/>
  <c r="GC44" i="153"/>
  <c r="GA44" i="153"/>
  <c r="GA130" i="153" s="1"/>
  <c r="GA216" i="153" s="1"/>
  <c r="GA321" i="153" s="1"/>
  <c r="GA409" i="153" s="1"/>
  <c r="ES44" i="153"/>
  <c r="ET44" i="153" s="1"/>
  <c r="DI44" i="153"/>
  <c r="DJ44" i="153" s="1"/>
  <c r="BY44" i="153"/>
  <c r="BZ44" i="153" s="1"/>
  <c r="AO44" i="153"/>
  <c r="AP44" i="153" s="1"/>
  <c r="T44" i="153"/>
  <c r="GR44" i="153" s="1"/>
  <c r="R44" i="153"/>
  <c r="GP44" i="153" s="1"/>
  <c r="N44" i="153"/>
  <c r="GL44" i="153" s="1"/>
  <c r="E44" i="153"/>
  <c r="F44" i="153" s="1"/>
  <c r="HD43" i="153"/>
  <c r="HC43" i="153"/>
  <c r="GX43" i="153"/>
  <c r="GV43" i="153"/>
  <c r="GT43" i="153"/>
  <c r="GR43" i="153"/>
  <c r="GP43" i="153"/>
  <c r="GN43" i="153"/>
  <c r="GL43" i="153"/>
  <c r="GJ43" i="153"/>
  <c r="GH43" i="153"/>
  <c r="GF43" i="153"/>
  <c r="GC43" i="153"/>
  <c r="GA43" i="153"/>
  <c r="GA129" i="153" s="1"/>
  <c r="GA215" i="153" s="1"/>
  <c r="GA320" i="153" s="1"/>
  <c r="GA408" i="153" s="1"/>
  <c r="ES43" i="153"/>
  <c r="ET43" i="153" s="1"/>
  <c r="FM43" i="153" s="1"/>
  <c r="DI43" i="153"/>
  <c r="DJ43" i="153" s="1"/>
  <c r="BY43" i="153"/>
  <c r="BZ43" i="153" s="1"/>
  <c r="AO43" i="153"/>
  <c r="AP43" i="153" s="1"/>
  <c r="E43" i="153"/>
  <c r="F43" i="153" s="1"/>
  <c r="HD42" i="153"/>
  <c r="HC42" i="153"/>
  <c r="GX42" i="153"/>
  <c r="GV42" i="153"/>
  <c r="GT42" i="153"/>
  <c r="GN42" i="153"/>
  <c r="GJ42" i="153"/>
  <c r="GH42" i="153"/>
  <c r="GF42" i="153"/>
  <c r="GC42" i="153"/>
  <c r="GA42" i="153"/>
  <c r="GA128" i="153" s="1"/>
  <c r="GA214" i="153" s="1"/>
  <c r="GA319" i="153" s="1"/>
  <c r="GA407" i="153" s="1"/>
  <c r="ES42" i="153"/>
  <c r="ET42" i="153" s="1"/>
  <c r="EW42" i="153" s="1"/>
  <c r="DI42" i="153"/>
  <c r="DJ42" i="153" s="1"/>
  <c r="EC42" i="153" s="1"/>
  <c r="BY42" i="153"/>
  <c r="BZ42" i="153" s="1"/>
  <c r="AO42" i="153"/>
  <c r="AP42" i="153" s="1"/>
  <c r="BI42" i="153" s="1"/>
  <c r="T42" i="153"/>
  <c r="GR42" i="153" s="1"/>
  <c r="R42" i="153"/>
  <c r="GP42" i="153" s="1"/>
  <c r="N42" i="153"/>
  <c r="GL42" i="153" s="1"/>
  <c r="E42" i="153"/>
  <c r="F42" i="153" s="1"/>
  <c r="HD41" i="153"/>
  <c r="HC41" i="153"/>
  <c r="GX41" i="153"/>
  <c r="GV41" i="153"/>
  <c r="GT41" i="153"/>
  <c r="GN41" i="153"/>
  <c r="GJ41" i="153"/>
  <c r="GH41" i="153"/>
  <c r="GF41" i="153"/>
  <c r="GC41" i="153"/>
  <c r="GA41" i="153"/>
  <c r="GA127" i="153" s="1"/>
  <c r="GA213" i="153" s="1"/>
  <c r="GA318" i="153" s="1"/>
  <c r="GA406" i="153" s="1"/>
  <c r="ES41" i="153"/>
  <c r="ET41" i="153" s="1"/>
  <c r="FM41" i="153" s="1"/>
  <c r="DI41" i="153"/>
  <c r="DJ41" i="153" s="1"/>
  <c r="DM41" i="153" s="1"/>
  <c r="BY41" i="153"/>
  <c r="BZ41" i="153" s="1"/>
  <c r="CS41" i="153" s="1"/>
  <c r="AO41" i="153"/>
  <c r="AP41" i="153" s="1"/>
  <c r="T41" i="153"/>
  <c r="GR41" i="153" s="1"/>
  <c r="R41" i="153"/>
  <c r="GP41" i="153" s="1"/>
  <c r="N41" i="153"/>
  <c r="GL41" i="153" s="1"/>
  <c r="E41" i="153"/>
  <c r="F41" i="153" s="1"/>
  <c r="HD40" i="153"/>
  <c r="HC40" i="153"/>
  <c r="GX40" i="153"/>
  <c r="GV40" i="153"/>
  <c r="GT40" i="153"/>
  <c r="GR40" i="153"/>
  <c r="GP40" i="153"/>
  <c r="GN40" i="153"/>
  <c r="GL40" i="153"/>
  <c r="GJ40" i="153"/>
  <c r="GH40" i="153"/>
  <c r="GF40" i="153"/>
  <c r="GC40" i="153"/>
  <c r="GA40" i="153"/>
  <c r="GA126" i="153" s="1"/>
  <c r="GA212" i="153" s="1"/>
  <c r="GA317" i="153" s="1"/>
  <c r="GA405" i="153" s="1"/>
  <c r="ES40" i="153"/>
  <c r="ET40" i="153" s="1"/>
  <c r="DI40" i="153"/>
  <c r="DJ40" i="153" s="1"/>
  <c r="BY40" i="153"/>
  <c r="BZ40" i="153" s="1"/>
  <c r="AO40" i="153"/>
  <c r="AP40" i="153" s="1"/>
  <c r="E40" i="153"/>
  <c r="F40" i="153" s="1"/>
  <c r="HD39" i="153"/>
  <c r="HC39" i="153"/>
  <c r="GX39" i="153"/>
  <c r="GV39" i="153"/>
  <c r="GT39" i="153"/>
  <c r="GR39" i="153"/>
  <c r="GP39" i="153"/>
  <c r="GN39" i="153"/>
  <c r="GL39" i="153"/>
  <c r="GJ39" i="153"/>
  <c r="GH39" i="153"/>
  <c r="GF39" i="153"/>
  <c r="GC39" i="153"/>
  <c r="GA39" i="153"/>
  <c r="GA125" i="153" s="1"/>
  <c r="GA211" i="153" s="1"/>
  <c r="GA316" i="153" s="1"/>
  <c r="GA404" i="153" s="1"/>
  <c r="ES39" i="153"/>
  <c r="ET39" i="153" s="1"/>
  <c r="DI39" i="153"/>
  <c r="DJ39" i="153" s="1"/>
  <c r="BY39" i="153"/>
  <c r="BZ39" i="153" s="1"/>
  <c r="AO39" i="153"/>
  <c r="AP39" i="153" s="1"/>
  <c r="E39" i="153"/>
  <c r="F39" i="153" s="1"/>
  <c r="HD38" i="153"/>
  <c r="HC38" i="153"/>
  <c r="GX38" i="153"/>
  <c r="GV38" i="153"/>
  <c r="GT38" i="153"/>
  <c r="GN38" i="153"/>
  <c r="GJ38" i="153"/>
  <c r="GH38" i="153"/>
  <c r="GF38" i="153"/>
  <c r="GC38" i="153"/>
  <c r="GA38" i="153"/>
  <c r="GA124" i="153" s="1"/>
  <c r="GA210" i="153" s="1"/>
  <c r="GA315" i="153" s="1"/>
  <c r="GA403" i="153" s="1"/>
  <c r="ES38" i="153"/>
  <c r="ET38" i="153" s="1"/>
  <c r="DI38" i="153"/>
  <c r="DJ38" i="153" s="1"/>
  <c r="BY38" i="153"/>
  <c r="BZ38" i="153" s="1"/>
  <c r="AO38" i="153"/>
  <c r="AP38" i="153" s="1"/>
  <c r="T38" i="153"/>
  <c r="GR38" i="153" s="1"/>
  <c r="R38" i="153"/>
  <c r="GP38" i="153" s="1"/>
  <c r="N38" i="153"/>
  <c r="GL38" i="153" s="1"/>
  <c r="E38" i="153"/>
  <c r="F38" i="153" s="1"/>
  <c r="HD37" i="153"/>
  <c r="HC37" i="153"/>
  <c r="GX37" i="153"/>
  <c r="GV37" i="153"/>
  <c r="GT37" i="153"/>
  <c r="GN37" i="153"/>
  <c r="GJ37" i="153"/>
  <c r="GH37" i="153"/>
  <c r="GF37" i="153"/>
  <c r="GC37" i="153"/>
  <c r="GA37" i="153"/>
  <c r="GA123" i="153" s="1"/>
  <c r="GA209" i="153" s="1"/>
  <c r="GA314" i="153" s="1"/>
  <c r="GA402" i="153" s="1"/>
  <c r="ES37" i="153"/>
  <c r="ET37" i="153" s="1"/>
  <c r="DI37" i="153"/>
  <c r="DJ37" i="153" s="1"/>
  <c r="BY37" i="153"/>
  <c r="BZ37" i="153" s="1"/>
  <c r="AO37" i="153"/>
  <c r="AP37" i="153" s="1"/>
  <c r="T37" i="153"/>
  <c r="GR37" i="153" s="1"/>
  <c r="R37" i="153"/>
  <c r="GP37" i="153" s="1"/>
  <c r="N37" i="153"/>
  <c r="GL37" i="153" s="1"/>
  <c r="E37" i="153"/>
  <c r="F37" i="153" s="1"/>
  <c r="W37" i="153" s="1"/>
  <c r="HD36" i="153"/>
  <c r="HC36" i="153"/>
  <c r="GX36" i="153"/>
  <c r="GV36" i="153"/>
  <c r="GT36" i="153"/>
  <c r="GR36" i="153"/>
  <c r="GP36" i="153"/>
  <c r="GN36" i="153"/>
  <c r="GL36" i="153"/>
  <c r="GJ36" i="153"/>
  <c r="GH36" i="153"/>
  <c r="GF36" i="153"/>
  <c r="GC36" i="153"/>
  <c r="GA36" i="153"/>
  <c r="GA122" i="153" s="1"/>
  <c r="GA208" i="153" s="1"/>
  <c r="GA313" i="153" s="1"/>
  <c r="GA401" i="153" s="1"/>
  <c r="ES36" i="153"/>
  <c r="ET36" i="153" s="1"/>
  <c r="FM36" i="153" s="1"/>
  <c r="DI36" i="153"/>
  <c r="DJ36" i="153" s="1"/>
  <c r="EC36" i="153" s="1"/>
  <c r="BY36" i="153"/>
  <c r="BZ36" i="153" s="1"/>
  <c r="CS36" i="153" s="1"/>
  <c r="AO36" i="153"/>
  <c r="AP36" i="153" s="1"/>
  <c r="E36" i="153"/>
  <c r="F36" i="153" s="1"/>
  <c r="HD35" i="153"/>
  <c r="HC35" i="153"/>
  <c r="GX35" i="153"/>
  <c r="GV35" i="153"/>
  <c r="GT35" i="153"/>
  <c r="GR35" i="153"/>
  <c r="GP35" i="153"/>
  <c r="GN35" i="153"/>
  <c r="GL35" i="153"/>
  <c r="GJ35" i="153"/>
  <c r="GH35" i="153"/>
  <c r="GF35" i="153"/>
  <c r="GC35" i="153"/>
  <c r="GA35" i="153"/>
  <c r="GA121" i="153" s="1"/>
  <c r="GA207" i="153" s="1"/>
  <c r="GA312" i="153" s="1"/>
  <c r="GA400" i="153" s="1"/>
  <c r="ES35" i="153"/>
  <c r="ET35" i="153" s="1"/>
  <c r="DI35" i="153"/>
  <c r="DJ35" i="153" s="1"/>
  <c r="EC35" i="153" s="1"/>
  <c r="BY35" i="153"/>
  <c r="BZ35" i="153" s="1"/>
  <c r="AO35" i="153"/>
  <c r="AP35" i="153" s="1"/>
  <c r="BI35" i="153" s="1"/>
  <c r="E35" i="153"/>
  <c r="F35" i="153" s="1"/>
  <c r="I35" i="153" s="1"/>
  <c r="HD34" i="153"/>
  <c r="HC34" i="153"/>
  <c r="GX34" i="153"/>
  <c r="GV34" i="153"/>
  <c r="GT34" i="153"/>
  <c r="GN34" i="153"/>
  <c r="GJ34" i="153"/>
  <c r="GH34" i="153"/>
  <c r="GF34" i="153"/>
  <c r="GC34" i="153"/>
  <c r="GA34" i="153"/>
  <c r="GA120" i="153" s="1"/>
  <c r="GA206" i="153" s="1"/>
  <c r="GA311" i="153" s="1"/>
  <c r="GA399" i="153" s="1"/>
  <c r="ES34" i="153"/>
  <c r="ET34" i="153" s="1"/>
  <c r="DI34" i="153"/>
  <c r="DJ34" i="153" s="1"/>
  <c r="BY34" i="153"/>
  <c r="BZ34" i="153" s="1"/>
  <c r="AO34" i="153"/>
  <c r="AP34" i="153" s="1"/>
  <c r="T34" i="153"/>
  <c r="GR34" i="153" s="1"/>
  <c r="R34" i="153"/>
  <c r="GP34" i="153" s="1"/>
  <c r="N34" i="153"/>
  <c r="GL34" i="153" s="1"/>
  <c r="E34" i="153"/>
  <c r="F34" i="153" s="1"/>
  <c r="HD33" i="153"/>
  <c r="HC33" i="153"/>
  <c r="GX33" i="153"/>
  <c r="GV33" i="153"/>
  <c r="GT33" i="153"/>
  <c r="GN33" i="153"/>
  <c r="GJ33" i="153"/>
  <c r="GH33" i="153"/>
  <c r="GF33" i="153"/>
  <c r="GC33" i="153"/>
  <c r="GA33" i="153"/>
  <c r="GA119" i="153" s="1"/>
  <c r="GA205" i="153" s="1"/>
  <c r="GA310" i="153" s="1"/>
  <c r="GA398" i="153" s="1"/>
  <c r="ES33" i="153"/>
  <c r="ET33" i="153" s="1"/>
  <c r="DX33" i="153"/>
  <c r="DX78" i="153" s="1"/>
  <c r="DI33" i="153"/>
  <c r="DJ33" i="153" s="1"/>
  <c r="DU33" i="153" s="1"/>
  <c r="BY33" i="153"/>
  <c r="BZ33" i="153" s="1"/>
  <c r="CS33" i="153" s="1"/>
  <c r="AO33" i="153"/>
  <c r="AP33" i="153" s="1"/>
  <c r="AS33" i="153" s="1"/>
  <c r="T33" i="153"/>
  <c r="GR33" i="153" s="1"/>
  <c r="R33" i="153"/>
  <c r="GP33" i="153" s="1"/>
  <c r="N33" i="153"/>
  <c r="GL33" i="153" s="1"/>
  <c r="E33" i="153"/>
  <c r="F33" i="153" s="1"/>
  <c r="GD32" i="153"/>
  <c r="HD31" i="153"/>
  <c r="HC31" i="153"/>
  <c r="GX31" i="153"/>
  <c r="GV31" i="153"/>
  <c r="GT31" i="153"/>
  <c r="GN31" i="153"/>
  <c r="GJ31" i="153"/>
  <c r="GH31" i="153"/>
  <c r="GF31" i="153"/>
  <c r="GC31" i="153"/>
  <c r="GA31" i="153"/>
  <c r="GA117" i="153" s="1"/>
  <c r="GA203" i="153" s="1"/>
  <c r="GA308" i="153" s="1"/>
  <c r="GA396" i="153" s="1"/>
  <c r="ES31" i="153"/>
  <c r="ET31" i="153" s="1"/>
  <c r="DI31" i="153"/>
  <c r="DJ31" i="153" s="1"/>
  <c r="BY31" i="153"/>
  <c r="BZ31" i="153" s="1"/>
  <c r="AO31" i="153"/>
  <c r="AP31" i="153" s="1"/>
  <c r="T31" i="153"/>
  <c r="GR31" i="153" s="1"/>
  <c r="R31" i="153"/>
  <c r="GP31" i="153" s="1"/>
  <c r="N31" i="153"/>
  <c r="GL31" i="153" s="1"/>
  <c r="E31" i="153"/>
  <c r="F31" i="153" s="1"/>
  <c r="W31" i="153" s="1"/>
  <c r="GD30" i="153"/>
  <c r="HD29" i="153"/>
  <c r="HC29" i="153"/>
  <c r="GX29" i="153"/>
  <c r="GV29" i="153"/>
  <c r="GT29" i="153"/>
  <c r="GP29" i="153"/>
  <c r="GN29" i="153"/>
  <c r="GL29" i="153"/>
  <c r="GJ29" i="153"/>
  <c r="GH29" i="153"/>
  <c r="GF29" i="153"/>
  <c r="GC29" i="153"/>
  <c r="GA29" i="153"/>
  <c r="GA115" i="153" s="1"/>
  <c r="GA201" i="153" s="1"/>
  <c r="GA306" i="153" s="1"/>
  <c r="GA394" i="153" s="1"/>
  <c r="ES29" i="153"/>
  <c r="ET29" i="153" s="1"/>
  <c r="EW29" i="153" s="1"/>
  <c r="DI29" i="153"/>
  <c r="DJ29" i="153" s="1"/>
  <c r="EC29" i="153" s="1"/>
  <c r="BY29" i="153"/>
  <c r="BZ29" i="153" s="1"/>
  <c r="AO29" i="153"/>
  <c r="AP29" i="153" s="1"/>
  <c r="BI29" i="153" s="1"/>
  <c r="T29" i="153"/>
  <c r="GR29" i="153" s="1"/>
  <c r="E29" i="153"/>
  <c r="F29" i="153" s="1"/>
  <c r="HD28" i="153"/>
  <c r="HC28" i="153"/>
  <c r="GX28" i="153"/>
  <c r="GV28" i="153"/>
  <c r="GT28" i="153"/>
  <c r="GP28" i="153"/>
  <c r="GN28" i="153"/>
  <c r="GL28" i="153"/>
  <c r="GJ28" i="153"/>
  <c r="GH28" i="153"/>
  <c r="GF28" i="153"/>
  <c r="GC28" i="153"/>
  <c r="GA28" i="153"/>
  <c r="GA114" i="153" s="1"/>
  <c r="GA200" i="153" s="1"/>
  <c r="GA305" i="153" s="1"/>
  <c r="GA393" i="153" s="1"/>
  <c r="ES28" i="153"/>
  <c r="ET28" i="153" s="1"/>
  <c r="DI28" i="153"/>
  <c r="DJ28" i="153" s="1"/>
  <c r="EC28" i="153" s="1"/>
  <c r="BY28" i="153"/>
  <c r="BZ28" i="153" s="1"/>
  <c r="CK28" i="153" s="1"/>
  <c r="AO28" i="153"/>
  <c r="AP28" i="153" s="1"/>
  <c r="BI28" i="153" s="1"/>
  <c r="T28" i="153"/>
  <c r="GR28" i="153" s="1"/>
  <c r="E28" i="153"/>
  <c r="F28" i="153" s="1"/>
  <c r="HD27" i="153"/>
  <c r="HC27" i="153"/>
  <c r="GX27" i="153"/>
  <c r="GV27" i="153"/>
  <c r="GT27" i="153"/>
  <c r="GP27" i="153"/>
  <c r="GN27" i="153"/>
  <c r="GL27" i="153"/>
  <c r="GJ27" i="153"/>
  <c r="GH27" i="153"/>
  <c r="GF27" i="153"/>
  <c r="GC27" i="153"/>
  <c r="GA27" i="153"/>
  <c r="GA113" i="153" s="1"/>
  <c r="GA199" i="153" s="1"/>
  <c r="GA304" i="153" s="1"/>
  <c r="GA392" i="153" s="1"/>
  <c r="ES27" i="153"/>
  <c r="ET27" i="153" s="1"/>
  <c r="EW27" i="153" s="1"/>
  <c r="EW113" i="153" s="1"/>
  <c r="DI27" i="153"/>
  <c r="DJ27" i="153" s="1"/>
  <c r="EC27" i="153" s="1"/>
  <c r="BY27" i="153"/>
  <c r="BZ27" i="153" s="1"/>
  <c r="AO27" i="153"/>
  <c r="AP27" i="153" s="1"/>
  <c r="BI27" i="153" s="1"/>
  <c r="T27" i="153"/>
  <c r="GR27" i="153" s="1"/>
  <c r="E27" i="153"/>
  <c r="F27" i="153" s="1"/>
  <c r="HD26" i="153"/>
  <c r="HC26" i="153"/>
  <c r="GX26" i="153"/>
  <c r="GV26" i="153"/>
  <c r="GT26" i="153"/>
  <c r="GP26" i="153"/>
  <c r="GN26" i="153"/>
  <c r="GL26" i="153"/>
  <c r="GJ26" i="153"/>
  <c r="GH26" i="153"/>
  <c r="GF26" i="153"/>
  <c r="GC26" i="153"/>
  <c r="GA26" i="153"/>
  <c r="GA112" i="153" s="1"/>
  <c r="GA198" i="153" s="1"/>
  <c r="GA303" i="153" s="1"/>
  <c r="GA391" i="153" s="1"/>
  <c r="ES26" i="153"/>
  <c r="ET26" i="153" s="1"/>
  <c r="FM26" i="153" s="1"/>
  <c r="DI26" i="153"/>
  <c r="DJ26" i="153" s="1"/>
  <c r="EC26" i="153" s="1"/>
  <c r="BY26" i="153"/>
  <c r="BZ26" i="153" s="1"/>
  <c r="AO26" i="153"/>
  <c r="AP26" i="153" s="1"/>
  <c r="BI26" i="153" s="1"/>
  <c r="T26" i="153"/>
  <c r="GR26" i="153" s="1"/>
  <c r="E26" i="153"/>
  <c r="F26" i="153" s="1"/>
  <c r="HD25" i="153"/>
  <c r="HC25" i="153"/>
  <c r="GX25" i="153"/>
  <c r="GV25" i="153"/>
  <c r="GT25" i="153"/>
  <c r="GP25" i="153"/>
  <c r="GN25" i="153"/>
  <c r="GL25" i="153"/>
  <c r="GJ25" i="153"/>
  <c r="GH25" i="153"/>
  <c r="GF25" i="153"/>
  <c r="GC25" i="153"/>
  <c r="GA25" i="153"/>
  <c r="GA111" i="153" s="1"/>
  <c r="GA197" i="153" s="1"/>
  <c r="GA302" i="153" s="1"/>
  <c r="GA390" i="153" s="1"/>
  <c r="ES25" i="153"/>
  <c r="ET25" i="153" s="1"/>
  <c r="EW25" i="153" s="1"/>
  <c r="DI25" i="153"/>
  <c r="DJ25" i="153" s="1"/>
  <c r="EC25" i="153" s="1"/>
  <c r="BY25" i="153"/>
  <c r="BZ25" i="153" s="1"/>
  <c r="AO25" i="153"/>
  <c r="AP25" i="153" s="1"/>
  <c r="BI25" i="153" s="1"/>
  <c r="T25" i="153"/>
  <c r="GR25" i="153" s="1"/>
  <c r="E25" i="153"/>
  <c r="F25" i="153" s="1"/>
  <c r="HD24" i="153"/>
  <c r="HC24" i="153"/>
  <c r="GX24" i="153"/>
  <c r="GV24" i="153"/>
  <c r="GP24" i="153"/>
  <c r="GN24" i="153"/>
  <c r="GL24" i="153"/>
  <c r="GJ24" i="153"/>
  <c r="GH24" i="153"/>
  <c r="GF24" i="153"/>
  <c r="GC24" i="153"/>
  <c r="GA24" i="153"/>
  <c r="GA110" i="153" s="1"/>
  <c r="GA196" i="153" s="1"/>
  <c r="GA301" i="153" s="1"/>
  <c r="GA389" i="153" s="1"/>
  <c r="ES24" i="153"/>
  <c r="ET24" i="153" s="1"/>
  <c r="DI24" i="153"/>
  <c r="DJ24" i="153" s="1"/>
  <c r="BY24" i="153"/>
  <c r="BZ24" i="153" s="1"/>
  <c r="AP24" i="153"/>
  <c r="BE24" i="153" s="1"/>
  <c r="AO24" i="153"/>
  <c r="V24" i="153"/>
  <c r="T24" i="153"/>
  <c r="GR24" i="153" s="1"/>
  <c r="E24" i="153"/>
  <c r="F24" i="153" s="1"/>
  <c r="HD23" i="153"/>
  <c r="HC23" i="153"/>
  <c r="GX23" i="153"/>
  <c r="GV23" i="153"/>
  <c r="GT23" i="153"/>
  <c r="GP23" i="153"/>
  <c r="GN23" i="153"/>
  <c r="GL23" i="153"/>
  <c r="GJ23" i="153"/>
  <c r="GH23" i="153"/>
  <c r="GF23" i="153"/>
  <c r="GC23" i="153"/>
  <c r="GA23" i="153"/>
  <c r="GA109" i="153" s="1"/>
  <c r="GA195" i="153" s="1"/>
  <c r="GA300" i="153" s="1"/>
  <c r="GA388" i="153" s="1"/>
  <c r="ES23" i="153"/>
  <c r="ET23" i="153" s="1"/>
  <c r="DI23" i="153"/>
  <c r="DJ23" i="153" s="1"/>
  <c r="BY23" i="153"/>
  <c r="BZ23" i="153" s="1"/>
  <c r="AO23" i="153"/>
  <c r="AP23" i="153" s="1"/>
  <c r="T23" i="153"/>
  <c r="GR23" i="153" s="1"/>
  <c r="E23" i="153"/>
  <c r="F23" i="153" s="1"/>
  <c r="HD22" i="153"/>
  <c r="HC22" i="153"/>
  <c r="GX22" i="153"/>
  <c r="GV22" i="153"/>
  <c r="GT22" i="153"/>
  <c r="GP22" i="153"/>
  <c r="GN22" i="153"/>
  <c r="GL22" i="153"/>
  <c r="GJ22" i="153"/>
  <c r="GH22" i="153"/>
  <c r="GF22" i="153"/>
  <c r="GC22" i="153"/>
  <c r="GA22" i="153"/>
  <c r="GA108" i="153" s="1"/>
  <c r="ES22" i="153"/>
  <c r="ET22" i="153" s="1"/>
  <c r="DI22" i="153"/>
  <c r="DJ22" i="153" s="1"/>
  <c r="BY22" i="153"/>
  <c r="BZ22" i="153" s="1"/>
  <c r="AO22" i="153"/>
  <c r="AP22" i="153" s="1"/>
  <c r="T22" i="153"/>
  <c r="E22" i="153"/>
  <c r="F22" i="153" s="1"/>
  <c r="I22" i="153" s="1"/>
  <c r="GD21" i="153"/>
  <c r="HD20" i="153"/>
  <c r="HC20" i="153"/>
  <c r="GX20" i="153"/>
  <c r="GV20" i="153"/>
  <c r="GT20" i="153"/>
  <c r="GN20" i="153"/>
  <c r="GJ20" i="153"/>
  <c r="GH20" i="153"/>
  <c r="GF20" i="153"/>
  <c r="GC20" i="153"/>
  <c r="GA20" i="153"/>
  <c r="GA106" i="153" s="1"/>
  <c r="GA192" i="153" s="1"/>
  <c r="GA297" i="153" s="1"/>
  <c r="GA385" i="153" s="1"/>
  <c r="ES20" i="153"/>
  <c r="ET20" i="153" s="1"/>
  <c r="FM20" i="153" s="1"/>
  <c r="DI20" i="153"/>
  <c r="DJ20" i="153" s="1"/>
  <c r="DU20" i="153" s="1"/>
  <c r="BY20" i="153"/>
  <c r="BZ20" i="153" s="1"/>
  <c r="AO20" i="153"/>
  <c r="AP20" i="153" s="1"/>
  <c r="BI20" i="153" s="1"/>
  <c r="T20" i="153"/>
  <c r="GR20" i="153" s="1"/>
  <c r="R20" i="153"/>
  <c r="GP20" i="153" s="1"/>
  <c r="N20" i="153"/>
  <c r="GL20" i="153" s="1"/>
  <c r="E20" i="153"/>
  <c r="F20" i="153" s="1"/>
  <c r="HD19" i="153"/>
  <c r="HC19" i="153"/>
  <c r="GX19" i="153"/>
  <c r="GV19" i="153"/>
  <c r="GT19" i="153"/>
  <c r="GN19" i="153"/>
  <c r="GJ19" i="153"/>
  <c r="GH19" i="153"/>
  <c r="GF19" i="153"/>
  <c r="GC19" i="153"/>
  <c r="GA19" i="153"/>
  <c r="GA105" i="153" s="1"/>
  <c r="GA191" i="153" s="1"/>
  <c r="GA296" i="153" s="1"/>
  <c r="GA384" i="153" s="1"/>
  <c r="ES19" i="153"/>
  <c r="ET19" i="153" s="1"/>
  <c r="DI19" i="153"/>
  <c r="DJ19" i="153" s="1"/>
  <c r="EA19" i="153" s="1"/>
  <c r="BY19" i="153"/>
  <c r="BZ19" i="153" s="1"/>
  <c r="AO19" i="153"/>
  <c r="AP19" i="153" s="1"/>
  <c r="T19" i="153"/>
  <c r="GR19" i="153" s="1"/>
  <c r="R19" i="153"/>
  <c r="GP19" i="153" s="1"/>
  <c r="N19" i="153"/>
  <c r="GL19" i="153" s="1"/>
  <c r="E19" i="153"/>
  <c r="F19" i="153" s="1"/>
  <c r="HD18" i="153"/>
  <c r="HC18" i="153"/>
  <c r="GX18" i="153"/>
  <c r="GV18" i="153"/>
  <c r="GT18" i="153"/>
  <c r="GN18" i="153"/>
  <c r="GJ18" i="153"/>
  <c r="GH18" i="153"/>
  <c r="GF18" i="153"/>
  <c r="GC18" i="153"/>
  <c r="GA18" i="153"/>
  <c r="GA104" i="153" s="1"/>
  <c r="GA190" i="153" s="1"/>
  <c r="GA295" i="153" s="1"/>
  <c r="GA383" i="153" s="1"/>
  <c r="ES18" i="153"/>
  <c r="ET18" i="153" s="1"/>
  <c r="FI18" i="153" s="1"/>
  <c r="DI18" i="153"/>
  <c r="DJ18" i="153" s="1"/>
  <c r="EC18" i="153" s="1"/>
  <c r="BY18" i="153"/>
  <c r="BZ18" i="153" s="1"/>
  <c r="AO18" i="153"/>
  <c r="AP18" i="153" s="1"/>
  <c r="BI18" i="153" s="1"/>
  <c r="T18" i="153"/>
  <c r="GR18" i="153" s="1"/>
  <c r="R18" i="153"/>
  <c r="GP18" i="153" s="1"/>
  <c r="N18" i="153"/>
  <c r="GL18" i="153" s="1"/>
  <c r="E18" i="153"/>
  <c r="F18" i="153" s="1"/>
  <c r="HD17" i="153"/>
  <c r="HC17" i="153"/>
  <c r="GX17" i="153"/>
  <c r="GV17" i="153"/>
  <c r="GT17" i="153"/>
  <c r="GR17" i="153"/>
  <c r="GP17" i="153"/>
  <c r="GN17" i="153"/>
  <c r="GL17" i="153"/>
  <c r="GJ17" i="153"/>
  <c r="GH17" i="153"/>
  <c r="GF17" i="153"/>
  <c r="GC17" i="153"/>
  <c r="GA17" i="153"/>
  <c r="GA103" i="153" s="1"/>
  <c r="GA189" i="153" s="1"/>
  <c r="GA294" i="153" s="1"/>
  <c r="GA382" i="153" s="1"/>
  <c r="ES17" i="153"/>
  <c r="ET17" i="153" s="1"/>
  <c r="DI17" i="153"/>
  <c r="DJ17" i="153" s="1"/>
  <c r="BY17" i="153"/>
  <c r="BZ17" i="153" s="1"/>
  <c r="AO17" i="153"/>
  <c r="AP17" i="153" s="1"/>
  <c r="E17" i="153"/>
  <c r="F17" i="153" s="1"/>
  <c r="HD16" i="153"/>
  <c r="HC16" i="153"/>
  <c r="GX16" i="153"/>
  <c r="GV16" i="153"/>
  <c r="GT16" i="153"/>
  <c r="GR16" i="153"/>
  <c r="GP16" i="153"/>
  <c r="GN16" i="153"/>
  <c r="GL16" i="153"/>
  <c r="GJ16" i="153"/>
  <c r="GH16" i="153"/>
  <c r="GF16" i="153"/>
  <c r="GC16" i="153"/>
  <c r="GA16" i="153"/>
  <c r="GA102" i="153" s="1"/>
  <c r="GA188" i="153" s="1"/>
  <c r="GA293" i="153" s="1"/>
  <c r="GA381" i="153" s="1"/>
  <c r="ES16" i="153"/>
  <c r="ET16" i="153" s="1"/>
  <c r="DI16" i="153"/>
  <c r="DJ16" i="153" s="1"/>
  <c r="EC16" i="153" s="1"/>
  <c r="BY16" i="153"/>
  <c r="BZ16" i="153" s="1"/>
  <c r="CO16" i="153" s="1"/>
  <c r="AO16" i="153"/>
  <c r="AP16" i="153" s="1"/>
  <c r="E16" i="153"/>
  <c r="F16" i="153" s="1"/>
  <c r="HD15" i="153"/>
  <c r="HC15" i="153"/>
  <c r="GX15" i="153"/>
  <c r="GV15" i="153"/>
  <c r="GT15" i="153"/>
  <c r="GN15" i="153"/>
  <c r="GJ15" i="153"/>
  <c r="GH15" i="153"/>
  <c r="GF15" i="153"/>
  <c r="GC15" i="153"/>
  <c r="GA15" i="153"/>
  <c r="GA101" i="153" s="1"/>
  <c r="GA187" i="153" s="1"/>
  <c r="GA292" i="153" s="1"/>
  <c r="GA380" i="153" s="1"/>
  <c r="ES15" i="153"/>
  <c r="ET15" i="153" s="1"/>
  <c r="DI15" i="153"/>
  <c r="DJ15" i="153" s="1"/>
  <c r="BY15" i="153"/>
  <c r="BZ15" i="153" s="1"/>
  <c r="AO15" i="153"/>
  <c r="AP15" i="153" s="1"/>
  <c r="T15" i="153"/>
  <c r="GR15" i="153" s="1"/>
  <c r="R15" i="153"/>
  <c r="GP15" i="153" s="1"/>
  <c r="N15" i="153"/>
  <c r="GL15" i="153" s="1"/>
  <c r="E15" i="153"/>
  <c r="F15" i="153" s="1"/>
  <c r="HD14" i="153"/>
  <c r="HC14" i="153"/>
  <c r="GX14" i="153"/>
  <c r="GV14" i="153"/>
  <c r="GT14" i="153"/>
  <c r="GR14" i="153"/>
  <c r="GP14" i="153"/>
  <c r="GN14" i="153"/>
  <c r="GL14" i="153"/>
  <c r="GJ14" i="153"/>
  <c r="GH14" i="153"/>
  <c r="GF14" i="153"/>
  <c r="GC14" i="153"/>
  <c r="GA14" i="153"/>
  <c r="GA100" i="153" s="1"/>
  <c r="GA186" i="153" s="1"/>
  <c r="GA291" i="153" s="1"/>
  <c r="GA379" i="153" s="1"/>
  <c r="ES14" i="153"/>
  <c r="ET14" i="153" s="1"/>
  <c r="DI14" i="153"/>
  <c r="DJ14" i="153" s="1"/>
  <c r="DU14" i="153" s="1"/>
  <c r="BY14" i="153"/>
  <c r="BZ14" i="153" s="1"/>
  <c r="AO14" i="153"/>
  <c r="AP14" i="153" s="1"/>
  <c r="BI14" i="153" s="1"/>
  <c r="E14" i="153"/>
  <c r="F14" i="153" s="1"/>
  <c r="HD13" i="153"/>
  <c r="HC13" i="153"/>
  <c r="GX13" i="153"/>
  <c r="GV13" i="153"/>
  <c r="GT13" i="153"/>
  <c r="GN13" i="153"/>
  <c r="GJ13" i="153"/>
  <c r="GH13" i="153"/>
  <c r="GF13" i="153"/>
  <c r="GC13" i="153"/>
  <c r="GA13" i="153"/>
  <c r="GA99" i="153" s="1"/>
  <c r="GA185" i="153" s="1"/>
  <c r="GA290" i="153" s="1"/>
  <c r="GA378" i="153" s="1"/>
  <c r="ES13" i="153"/>
  <c r="ET13" i="153" s="1"/>
  <c r="DI13" i="153"/>
  <c r="DJ13" i="153" s="1"/>
  <c r="BY13" i="153"/>
  <c r="BZ13" i="153" s="1"/>
  <c r="CC13" i="153" s="1"/>
  <c r="AO13" i="153"/>
  <c r="AP13" i="153" s="1"/>
  <c r="T13" i="153"/>
  <c r="GR13" i="153" s="1"/>
  <c r="R13" i="153"/>
  <c r="GP13" i="153" s="1"/>
  <c r="N13" i="153"/>
  <c r="GL13" i="153" s="1"/>
  <c r="E13" i="153"/>
  <c r="F13" i="153" s="1"/>
  <c r="HD12" i="153"/>
  <c r="HC12" i="153"/>
  <c r="GX12" i="153"/>
  <c r="GV12" i="153"/>
  <c r="GT12" i="153"/>
  <c r="GN12" i="153"/>
  <c r="GL12" i="153"/>
  <c r="GJ12" i="153"/>
  <c r="GH12" i="153"/>
  <c r="GF12" i="153"/>
  <c r="GC12" i="153"/>
  <c r="GA12" i="153"/>
  <c r="GA98" i="153" s="1"/>
  <c r="ES12" i="153"/>
  <c r="ET12" i="153" s="1"/>
  <c r="DI12" i="153"/>
  <c r="DJ12" i="153" s="1"/>
  <c r="DQ12" i="153" s="1"/>
  <c r="BY12" i="153"/>
  <c r="BZ12" i="153" s="1"/>
  <c r="CQ12" i="153" s="1"/>
  <c r="AO12" i="153"/>
  <c r="AP12" i="153" s="1"/>
  <c r="BE12" i="153" s="1"/>
  <c r="T12" i="153"/>
  <c r="R12" i="153"/>
  <c r="E12" i="153"/>
  <c r="F12" i="153" s="1"/>
  <c r="E17" i="152"/>
  <c r="G12" i="152"/>
  <c r="H12" i="152" s="1"/>
  <c r="F12" i="152"/>
  <c r="H11" i="152"/>
  <c r="G11" i="152"/>
  <c r="F11" i="152"/>
  <c r="F17" i="152" s="1"/>
  <c r="I26" i="151"/>
  <c r="F26" i="151"/>
  <c r="E26" i="151"/>
  <c r="C26" i="151"/>
  <c r="G25" i="151"/>
  <c r="G24" i="151"/>
  <c r="G23" i="151"/>
  <c r="G22" i="151"/>
  <c r="G21" i="151"/>
  <c r="I19" i="151"/>
  <c r="F19" i="151"/>
  <c r="F29" i="151" s="1"/>
  <c r="E19" i="151"/>
  <c r="E29" i="151" s="1"/>
  <c r="C19" i="151"/>
  <c r="C29" i="151" s="1"/>
  <c r="G18" i="151"/>
  <c r="G17" i="151"/>
  <c r="I16" i="151"/>
  <c r="F16" i="151"/>
  <c r="E16" i="151"/>
  <c r="C16" i="151"/>
  <c r="G15" i="151"/>
  <c r="G14" i="151"/>
  <c r="G13" i="151"/>
  <c r="K18" i="150"/>
  <c r="K17" i="150"/>
  <c r="K16" i="150"/>
  <c r="K15" i="150"/>
  <c r="K14" i="150"/>
  <c r="J19" i="149"/>
  <c r="K19" i="149" s="1"/>
  <c r="F19" i="149"/>
  <c r="G17" i="149"/>
  <c r="G16" i="149" s="1"/>
  <c r="G15" i="149"/>
  <c r="F14" i="149"/>
  <c r="H14" i="149" s="1"/>
  <c r="J14" i="149" s="1"/>
  <c r="K14" i="149" s="1"/>
  <c r="F13" i="149"/>
  <c r="H13" i="149" s="1"/>
  <c r="J13" i="149" s="1"/>
  <c r="K13" i="149" s="1"/>
  <c r="F12" i="149"/>
  <c r="H11" i="149"/>
  <c r="J11" i="149" s="1"/>
  <c r="K11" i="149" s="1"/>
  <c r="F10" i="149"/>
  <c r="F17" i="149" s="1"/>
  <c r="AG25" i="148"/>
  <c r="AF25" i="148"/>
  <c r="AE25" i="148"/>
  <c r="V25" i="148"/>
  <c r="Y25" i="148" s="1"/>
  <c r="T25" i="148"/>
  <c r="Q25" i="148"/>
  <c r="D25" i="148"/>
  <c r="AG24" i="148"/>
  <c r="AF24" i="148"/>
  <c r="AE24" i="148"/>
  <c r="T24" i="148"/>
  <c r="V24" i="148" s="1"/>
  <c r="Y24" i="148" s="1"/>
  <c r="Q24" i="148"/>
  <c r="D24" i="148"/>
  <c r="F24" i="148" s="1"/>
  <c r="AJ23" i="148"/>
  <c r="AM23" i="148" s="1"/>
  <c r="Y23" i="148"/>
  <c r="Q23" i="148"/>
  <c r="D23" i="148"/>
  <c r="F23" i="148" s="1"/>
  <c r="U21" i="148"/>
  <c r="S21" i="148"/>
  <c r="K21" i="148"/>
  <c r="E21" i="148"/>
  <c r="C21" i="148"/>
  <c r="AI19" i="148"/>
  <c r="U19" i="148"/>
  <c r="U20" i="148" s="1"/>
  <c r="S19" i="148"/>
  <c r="M19" i="148"/>
  <c r="K19" i="148"/>
  <c r="E19" i="148"/>
  <c r="C19" i="148"/>
  <c r="AO18" i="148"/>
  <c r="AG18" i="148"/>
  <c r="AF18" i="148"/>
  <c r="AE18" i="148"/>
  <c r="T18" i="148"/>
  <c r="V18" i="148" s="1"/>
  <c r="X18" i="148" s="1"/>
  <c r="Y18" i="148" s="1"/>
  <c r="L18" i="148"/>
  <c r="N18" i="148" s="1"/>
  <c r="P18" i="148" s="1"/>
  <c r="Q18" i="148" s="1"/>
  <c r="F18" i="148"/>
  <c r="H18" i="148" s="1"/>
  <c r="AO17" i="148"/>
  <c r="AC17" i="148"/>
  <c r="AG17" i="148" s="1"/>
  <c r="AA17" i="148"/>
  <c r="AE17" i="148" s="1"/>
  <c r="T17" i="148"/>
  <c r="V17" i="148" s="1"/>
  <c r="X17" i="148" s="1"/>
  <c r="Y17" i="148" s="1"/>
  <c r="L17" i="148"/>
  <c r="N17" i="148" s="1"/>
  <c r="P17" i="148" s="1"/>
  <c r="Q17" i="148" s="1"/>
  <c r="D17" i="148"/>
  <c r="AO16" i="148"/>
  <c r="AG16" i="148"/>
  <c r="AF16" i="148"/>
  <c r="AE16" i="148"/>
  <c r="T16" i="148"/>
  <c r="V16" i="148" s="1"/>
  <c r="X16" i="148" s="1"/>
  <c r="Y16" i="148" s="1"/>
  <c r="L16" i="148"/>
  <c r="N16" i="148" s="1"/>
  <c r="P16" i="148" s="1"/>
  <c r="Q16" i="148" s="1"/>
  <c r="D16" i="148"/>
  <c r="AO15" i="148"/>
  <c r="AO21" i="148" s="1"/>
  <c r="AG15" i="148"/>
  <c r="AF15" i="148"/>
  <c r="AE15" i="148"/>
  <c r="AE21" i="148" s="1"/>
  <c r="T15" i="148"/>
  <c r="V15" i="148" s="1"/>
  <c r="V19" i="148" s="1"/>
  <c r="L15" i="148"/>
  <c r="N15" i="148" s="1"/>
  <c r="N19" i="148" s="1"/>
  <c r="D15" i="148"/>
  <c r="D21" i="148" s="1"/>
  <c r="B610" i="157" l="1"/>
  <c r="B611" i="157" s="1"/>
  <c r="G16" i="151"/>
  <c r="D8" i="156" s="1"/>
  <c r="I8" i="156" s="1"/>
  <c r="S20" i="148"/>
  <c r="E27" i="151"/>
  <c r="E28" i="151" s="1"/>
  <c r="H17" i="152"/>
  <c r="F15" i="148"/>
  <c r="AH16" i="148"/>
  <c r="AJ16" i="148" s="1"/>
  <c r="AL16" i="148" s="1"/>
  <c r="AM16" i="148" s="1"/>
  <c r="E20" i="148"/>
  <c r="GC110" i="153"/>
  <c r="HE448" i="153"/>
  <c r="E529" i="153"/>
  <c r="L15" i="150"/>
  <c r="C8" i="156"/>
  <c r="L17" i="150"/>
  <c r="C11" i="156"/>
  <c r="L14" i="150"/>
  <c r="C9" i="156"/>
  <c r="L16" i="150"/>
  <c r="C7" i="156"/>
  <c r="L18" i="150"/>
  <c r="C10" i="156"/>
  <c r="L19" i="148"/>
  <c r="T19" i="148"/>
  <c r="AH18" i="148"/>
  <c r="AJ18" i="148" s="1"/>
  <c r="AL18" i="148" s="1"/>
  <c r="AM18" i="148" s="1"/>
  <c r="C20" i="148"/>
  <c r="K20" i="148"/>
  <c r="AN23" i="148"/>
  <c r="AH24" i="148"/>
  <c r="F25" i="148"/>
  <c r="AH25" i="148"/>
  <c r="AJ25" i="148" s="1"/>
  <c r="AM25" i="148" s="1"/>
  <c r="H10" i="149"/>
  <c r="J10" i="149" s="1"/>
  <c r="C27" i="151"/>
  <c r="C28" i="151" s="1"/>
  <c r="F27" i="151"/>
  <c r="F28" i="151" s="1"/>
  <c r="G19" i="151"/>
  <c r="D7" i="156" s="1"/>
  <c r="G26" i="151"/>
  <c r="E103" i="153"/>
  <c r="ES108" i="153"/>
  <c r="GC108" i="153"/>
  <c r="E471" i="153"/>
  <c r="AF17" i="148"/>
  <c r="AF19" i="148" s="1"/>
  <c r="F15" i="149"/>
  <c r="F16" i="149" s="1"/>
  <c r="HE272" i="153"/>
  <c r="E549" i="153"/>
  <c r="DA368" i="157"/>
  <c r="ES103" i="153"/>
  <c r="AO120" i="153"/>
  <c r="GC120" i="153"/>
  <c r="S12" i="153"/>
  <c r="E123" i="153"/>
  <c r="HD269" i="153"/>
  <c r="HD251" i="153"/>
  <c r="HD252" i="153" s="1"/>
  <c r="AP58" i="153"/>
  <c r="BI58" i="153" s="1"/>
  <c r="HC269" i="153"/>
  <c r="HC251" i="153"/>
  <c r="HC252" i="153" s="1"/>
  <c r="HE83" i="153"/>
  <c r="HE360" i="153"/>
  <c r="HE169" i="153"/>
  <c r="D524" i="153"/>
  <c r="B524" i="153" s="1"/>
  <c r="D525" i="153"/>
  <c r="B525" i="153" s="1"/>
  <c r="D526" i="153"/>
  <c r="B526" i="153" s="1"/>
  <c r="D527" i="153"/>
  <c r="B527" i="153" s="1"/>
  <c r="D528" i="153"/>
  <c r="B528" i="153" s="1"/>
  <c r="E539" i="153"/>
  <c r="AO158" i="153"/>
  <c r="Q54" i="153"/>
  <c r="I54" i="153"/>
  <c r="E108" i="153"/>
  <c r="GH78" i="153"/>
  <c r="DI113" i="153"/>
  <c r="GC113" i="153"/>
  <c r="T78" i="153"/>
  <c r="E99" i="153"/>
  <c r="W52" i="153"/>
  <c r="I52" i="153"/>
  <c r="BI55" i="153"/>
  <c r="AS55" i="153"/>
  <c r="BI62" i="153"/>
  <c r="BA62" i="153"/>
  <c r="AS62" i="153"/>
  <c r="DI98" i="153"/>
  <c r="DI102" i="153"/>
  <c r="DI112" i="153"/>
  <c r="AO115" i="153"/>
  <c r="BY114" i="153"/>
  <c r="BY119" i="153"/>
  <c r="AO124" i="153"/>
  <c r="BY140" i="153"/>
  <c r="T80" i="153"/>
  <c r="AS49" i="153"/>
  <c r="AS74" i="153"/>
  <c r="AO111" i="153"/>
  <c r="AO121" i="153"/>
  <c r="AO126" i="153"/>
  <c r="ES134" i="153"/>
  <c r="AO135" i="153"/>
  <c r="EI157" i="153"/>
  <c r="GX80" i="153"/>
  <c r="DI100" i="153"/>
  <c r="DI109" i="153"/>
  <c r="E110" i="153"/>
  <c r="GC114" i="153"/>
  <c r="BY134" i="153"/>
  <c r="AO137" i="153"/>
  <c r="CO14" i="153"/>
  <c r="CK14" i="153"/>
  <c r="CK35" i="153"/>
  <c r="CC35" i="153"/>
  <c r="W48" i="153"/>
  <c r="I48" i="153"/>
  <c r="FI63" i="153"/>
  <c r="EW63" i="153"/>
  <c r="FE63" i="153"/>
  <c r="DY72" i="153"/>
  <c r="DM72" i="153"/>
  <c r="FI35" i="153"/>
  <c r="FE35" i="153"/>
  <c r="EW35" i="153"/>
  <c r="Y24" i="153"/>
  <c r="Q24" i="153"/>
  <c r="FM28" i="153"/>
  <c r="EW28" i="153"/>
  <c r="FE28" i="153"/>
  <c r="BA36" i="153"/>
  <c r="AS36" i="153"/>
  <c r="BA53" i="153"/>
  <c r="AS53" i="153"/>
  <c r="DU59" i="153"/>
  <c r="DM59" i="153"/>
  <c r="FE76" i="153"/>
  <c r="EW76" i="153"/>
  <c r="EA13" i="153"/>
  <c r="DU13" i="153"/>
  <c r="BI47" i="153"/>
  <c r="AS47" i="153"/>
  <c r="BA47" i="153"/>
  <c r="CS50" i="153"/>
  <c r="CC50" i="153"/>
  <c r="CK50" i="153"/>
  <c r="FE77" i="153"/>
  <c r="EW77" i="153"/>
  <c r="CK12" i="153"/>
  <c r="DU19" i="153"/>
  <c r="FE20" i="153"/>
  <c r="GH80" i="153"/>
  <c r="GP80" i="153"/>
  <c r="HC80" i="153"/>
  <c r="CC28" i="153"/>
  <c r="GD36" i="153"/>
  <c r="DM36" i="153"/>
  <c r="I37" i="153"/>
  <c r="HC71" i="153"/>
  <c r="AO98" i="153"/>
  <c r="ES99" i="153"/>
  <c r="AO102" i="153"/>
  <c r="AO109" i="153"/>
  <c r="E111" i="153"/>
  <c r="E112" i="153"/>
  <c r="BY113" i="153"/>
  <c r="E115" i="153"/>
  <c r="ES121" i="153"/>
  <c r="ES123" i="153"/>
  <c r="DI140" i="153"/>
  <c r="BO153" i="153"/>
  <c r="BO154" i="153"/>
  <c r="CY157" i="153"/>
  <c r="DI163" i="153"/>
  <c r="DM33" i="153"/>
  <c r="I72" i="153"/>
  <c r="GC125" i="153"/>
  <c r="DI126" i="153"/>
  <c r="GC136" i="153"/>
  <c r="DI137" i="153"/>
  <c r="EI144" i="153"/>
  <c r="AO163" i="153"/>
  <c r="GR12" i="153"/>
  <c r="FE18" i="153"/>
  <c r="FE26" i="153"/>
  <c r="DU49" i="153"/>
  <c r="BA51" i="153"/>
  <c r="BA55" i="153"/>
  <c r="AS64" i="153"/>
  <c r="I70" i="153"/>
  <c r="BY99" i="153"/>
  <c r="BY100" i="153"/>
  <c r="BY103" i="153"/>
  <c r="BY108" i="153"/>
  <c r="ES111" i="153"/>
  <c r="ES112" i="153"/>
  <c r="AO114" i="153"/>
  <c r="ES115" i="153"/>
  <c r="DI119" i="153"/>
  <c r="GC119" i="153"/>
  <c r="E121" i="153"/>
  <c r="GC123" i="153"/>
  <c r="DI124" i="153"/>
  <c r="E134" i="153"/>
  <c r="GC134" i="153"/>
  <c r="DI135" i="153"/>
  <c r="FS144" i="153"/>
  <c r="AO162" i="153"/>
  <c r="DU36" i="153"/>
  <c r="GD49" i="153"/>
  <c r="DM49" i="153"/>
  <c r="I50" i="153"/>
  <c r="AS51" i="153"/>
  <c r="ES149" i="153"/>
  <c r="CK26" i="153"/>
  <c r="CS26" i="153"/>
  <c r="CC26" i="153"/>
  <c r="BE13" i="153"/>
  <c r="BA13" i="153"/>
  <c r="BI13" i="153"/>
  <c r="AS13" i="153"/>
  <c r="M16" i="153"/>
  <c r="Y16" i="153"/>
  <c r="I16" i="153"/>
  <c r="Q16" i="153"/>
  <c r="CC27" i="153"/>
  <c r="CS27" i="153"/>
  <c r="CK27" i="153"/>
  <c r="CK113" i="153" s="1"/>
  <c r="CC29" i="153"/>
  <c r="CK29" i="153"/>
  <c r="CS29" i="153"/>
  <c r="DM62" i="153"/>
  <c r="DU62" i="153"/>
  <c r="EC62" i="153"/>
  <c r="CC66" i="153"/>
  <c r="CK66" i="153"/>
  <c r="CS66" i="153"/>
  <c r="EW70" i="153"/>
  <c r="FE70" i="153"/>
  <c r="FM70" i="153"/>
  <c r="CK20" i="153"/>
  <c r="CS20" i="153"/>
  <c r="CC20" i="153"/>
  <c r="CC25" i="153"/>
  <c r="CK25" i="153"/>
  <c r="CS25" i="153"/>
  <c r="W46" i="153"/>
  <c r="I46" i="153"/>
  <c r="O46" i="153"/>
  <c r="DM47" i="153"/>
  <c r="DU47" i="153"/>
  <c r="EC47" i="153"/>
  <c r="CS54" i="153"/>
  <c r="CC54" i="153"/>
  <c r="CK54" i="153"/>
  <c r="FM68" i="153"/>
  <c r="EW68" i="153"/>
  <c r="FE68" i="153"/>
  <c r="GD53" i="153"/>
  <c r="BA19" i="153"/>
  <c r="AS19" i="153"/>
  <c r="BI19" i="153"/>
  <c r="AS41" i="153"/>
  <c r="BA41" i="153"/>
  <c r="BI41" i="153"/>
  <c r="CC42" i="153"/>
  <c r="CK42" i="153"/>
  <c r="CS42" i="153"/>
  <c r="W44" i="153"/>
  <c r="I44" i="153"/>
  <c r="O44" i="153"/>
  <c r="FI12" i="153"/>
  <c r="EW12" i="153"/>
  <c r="EW98" i="153" s="1"/>
  <c r="FM12" i="153"/>
  <c r="FE12" i="153"/>
  <c r="FE98" i="153" s="1"/>
  <c r="U14" i="153"/>
  <c r="U100" i="153" s="1"/>
  <c r="Q14" i="153"/>
  <c r="Y14" i="153"/>
  <c r="I14" i="153"/>
  <c r="I100" i="153" s="1"/>
  <c r="FA16" i="153"/>
  <c r="FE16" i="153"/>
  <c r="FM16" i="153"/>
  <c r="EW16" i="153"/>
  <c r="Q23" i="153"/>
  <c r="Q109" i="153" s="1"/>
  <c r="I23" i="153"/>
  <c r="I109" i="153" s="1"/>
  <c r="W23" i="153"/>
  <c r="FI50" i="153"/>
  <c r="EW50" i="153"/>
  <c r="FE50" i="153"/>
  <c r="FM50" i="153"/>
  <c r="FI54" i="153"/>
  <c r="EW54" i="153"/>
  <c r="FE54" i="153"/>
  <c r="FM54" i="153"/>
  <c r="EC60" i="153"/>
  <c r="DM60" i="153"/>
  <c r="DU60" i="153"/>
  <c r="CS68" i="153"/>
  <c r="CC68" i="153"/>
  <c r="CK68" i="153"/>
  <c r="I77" i="153"/>
  <c r="Q77" i="153"/>
  <c r="Y77" i="153"/>
  <c r="FK14" i="153"/>
  <c r="EW14" i="153"/>
  <c r="EW100" i="153" s="1"/>
  <c r="FE14" i="153"/>
  <c r="FE100" i="153" s="1"/>
  <c r="FM14" i="153"/>
  <c r="CK18" i="153"/>
  <c r="CS18" i="153"/>
  <c r="CC18" i="153"/>
  <c r="DM51" i="153"/>
  <c r="DU51" i="153"/>
  <c r="EC51" i="153"/>
  <c r="EC53" i="153"/>
  <c r="DM53" i="153"/>
  <c r="DU53" i="153"/>
  <c r="DM55" i="153"/>
  <c r="DU55" i="153"/>
  <c r="EC55" i="153"/>
  <c r="EC64" i="153"/>
  <c r="DM64" i="153"/>
  <c r="DU64" i="153"/>
  <c r="Y66" i="153"/>
  <c r="I66" i="153"/>
  <c r="Q66" i="153"/>
  <c r="Y68" i="153"/>
  <c r="I68" i="153"/>
  <c r="Q68" i="153"/>
  <c r="CS70" i="153"/>
  <c r="CC70" i="153"/>
  <c r="CK70" i="153"/>
  <c r="EC74" i="153"/>
  <c r="DM74" i="153"/>
  <c r="DU74" i="153"/>
  <c r="Y76" i="153"/>
  <c r="I76" i="153"/>
  <c r="Q76" i="153"/>
  <c r="GD47" i="153"/>
  <c r="GD51" i="153"/>
  <c r="GD55" i="153"/>
  <c r="CC12" i="153"/>
  <c r="CC98" i="153" s="1"/>
  <c r="GF78" i="153"/>
  <c r="GN78" i="153"/>
  <c r="GX78" i="153"/>
  <c r="DM13" i="153"/>
  <c r="CC14" i="153"/>
  <c r="CC100" i="153" s="1"/>
  <c r="CS16" i="153"/>
  <c r="EW18" i="153"/>
  <c r="DM19" i="153"/>
  <c r="EW20" i="153"/>
  <c r="GF80" i="153"/>
  <c r="GN80" i="153"/>
  <c r="I24" i="153"/>
  <c r="BI24" i="153"/>
  <c r="FM25" i="153"/>
  <c r="EW26" i="153"/>
  <c r="FM27" i="153"/>
  <c r="FM113" i="153" s="1"/>
  <c r="FM29" i="153"/>
  <c r="O31" i="153"/>
  <c r="BI33" i="153"/>
  <c r="EA33" i="153"/>
  <c r="GD34" i="153"/>
  <c r="Y35" i="153"/>
  <c r="EC41" i="153"/>
  <c r="FM42" i="153"/>
  <c r="EI78" i="153"/>
  <c r="FM66" i="153"/>
  <c r="BI68" i="153"/>
  <c r="EC68" i="153"/>
  <c r="BI73" i="153"/>
  <c r="CS77" i="153"/>
  <c r="E98" i="153"/>
  <c r="F98" i="153" s="1"/>
  <c r="ES98" i="153"/>
  <c r="ET98" i="153" s="1"/>
  <c r="DI99" i="153"/>
  <c r="BY102" i="153"/>
  <c r="GC102" i="153"/>
  <c r="AO103" i="153"/>
  <c r="DI108" i="153"/>
  <c r="BY109" i="153"/>
  <c r="GC109" i="153"/>
  <c r="AO110" i="153"/>
  <c r="BY120" i="153"/>
  <c r="GC122" i="153"/>
  <c r="AO123" i="153"/>
  <c r="E124" i="153"/>
  <c r="ES124" i="153"/>
  <c r="E126" i="153"/>
  <c r="ES126" i="153"/>
  <c r="ES129" i="153"/>
  <c r="DI134" i="153"/>
  <c r="BY135" i="153"/>
  <c r="BY137" i="153"/>
  <c r="DI145" i="153"/>
  <c r="GC145" i="153"/>
  <c r="E146" i="153"/>
  <c r="CY153" i="153"/>
  <c r="CY154" i="153"/>
  <c r="BY163" i="153"/>
  <c r="GC163" i="153"/>
  <c r="GV78" i="153"/>
  <c r="CK16" i="153"/>
  <c r="Q22" i="153"/>
  <c r="Q108" i="153" s="1"/>
  <c r="GL80" i="153"/>
  <c r="GV80" i="153"/>
  <c r="BA24" i="153"/>
  <c r="FE25" i="153"/>
  <c r="FE27" i="153"/>
  <c r="CS28" i="153"/>
  <c r="CS305" i="153" s="1"/>
  <c r="FE29" i="153"/>
  <c r="BA33" i="153"/>
  <c r="Q35" i="153"/>
  <c r="CS35" i="153"/>
  <c r="BI36" i="153"/>
  <c r="O37" i="153"/>
  <c r="DU41" i="153"/>
  <c r="FE42" i="153"/>
  <c r="BI49" i="153"/>
  <c r="Y50" i="153"/>
  <c r="BI53" i="153"/>
  <c r="Y54" i="153"/>
  <c r="FS78" i="153"/>
  <c r="EC59" i="153"/>
  <c r="BI64" i="153"/>
  <c r="FE66" i="153"/>
  <c r="HC68" i="153"/>
  <c r="BA68" i="153"/>
  <c r="DU68" i="153"/>
  <c r="Y70" i="153"/>
  <c r="Y72" i="153"/>
  <c r="EC72" i="153"/>
  <c r="BA73" i="153"/>
  <c r="BI74" i="153"/>
  <c r="FM76" i="153"/>
  <c r="CK77" i="153"/>
  <c r="FM77" i="153"/>
  <c r="E100" i="153"/>
  <c r="ES100" i="153"/>
  <c r="BY111" i="153"/>
  <c r="GC111" i="153"/>
  <c r="AO112" i="153"/>
  <c r="E113" i="153"/>
  <c r="ES113" i="153"/>
  <c r="DI114" i="153"/>
  <c r="BY115" i="153"/>
  <c r="GC115" i="153"/>
  <c r="E119" i="153"/>
  <c r="ES119" i="153"/>
  <c r="DI120" i="153"/>
  <c r="BY121" i="153"/>
  <c r="BY123" i="153"/>
  <c r="E140" i="153"/>
  <c r="ES140" i="153"/>
  <c r="CY144" i="153"/>
  <c r="AO145" i="153"/>
  <c r="EI153" i="153"/>
  <c r="EI154" i="153"/>
  <c r="AE157" i="153"/>
  <c r="FS157" i="153"/>
  <c r="W22" i="153"/>
  <c r="R78" i="153"/>
  <c r="CS12" i="153"/>
  <c r="CS98" i="153" s="1"/>
  <c r="GJ78" i="153"/>
  <c r="CS14" i="153"/>
  <c r="CC16" i="153"/>
  <c r="FM18" i="153"/>
  <c r="EC19" i="153"/>
  <c r="GJ80" i="153"/>
  <c r="HD80" i="153"/>
  <c r="AS24" i="153"/>
  <c r="I31" i="153"/>
  <c r="FM35" i="153"/>
  <c r="O48" i="153"/>
  <c r="O52" i="153"/>
  <c r="FM63" i="153"/>
  <c r="DU72" i="153"/>
  <c r="BY98" i="153"/>
  <c r="BZ98" i="153" s="1"/>
  <c r="GC98" i="153"/>
  <c r="AO99" i="153"/>
  <c r="GC99" i="153"/>
  <c r="AO100" i="153"/>
  <c r="E102" i="153"/>
  <c r="ES102" i="153"/>
  <c r="DI103" i="153"/>
  <c r="AO108" i="153"/>
  <c r="AP108" i="153" s="1"/>
  <c r="HC166" i="153"/>
  <c r="E109" i="153"/>
  <c r="ES109" i="153"/>
  <c r="DI111" i="153"/>
  <c r="DJ111" i="153" s="1"/>
  <c r="BY112" i="153"/>
  <c r="GC112" i="153"/>
  <c r="AO113" i="153"/>
  <c r="E114" i="153"/>
  <c r="F114" i="153" s="1"/>
  <c r="ES114" i="153"/>
  <c r="DI115" i="153"/>
  <c r="AO119" i="153"/>
  <c r="E120" i="153"/>
  <c r="ES120" i="153"/>
  <c r="DI121" i="153"/>
  <c r="DI123" i="153"/>
  <c r="BY124" i="153"/>
  <c r="BY126" i="153"/>
  <c r="GC133" i="153"/>
  <c r="AO134" i="153"/>
  <c r="E135" i="153"/>
  <c r="ES135" i="153"/>
  <c r="E137" i="153"/>
  <c r="ES137" i="153"/>
  <c r="GC139" i="153"/>
  <c r="AO140" i="153"/>
  <c r="GC141" i="153"/>
  <c r="ES146" i="153"/>
  <c r="AE153" i="153"/>
  <c r="FS153" i="153"/>
  <c r="AE154" i="153"/>
  <c r="BO157" i="153"/>
  <c r="AO159" i="153"/>
  <c r="DI162" i="153"/>
  <c r="GC162" i="153"/>
  <c r="E163" i="153"/>
  <c r="ES163" i="153"/>
  <c r="FW280" i="157"/>
  <c r="EK458" i="157"/>
  <c r="AG282" i="157"/>
  <c r="D587" i="157"/>
  <c r="AG458" i="157"/>
  <c r="AI456" i="157"/>
  <c r="B519" i="157"/>
  <c r="C514" i="157"/>
  <c r="C519" i="157" s="1"/>
  <c r="FZ514" i="157"/>
  <c r="HF514" i="157" s="1"/>
  <c r="D560" i="157"/>
  <c r="HF370" i="157"/>
  <c r="D570" i="157" s="1"/>
  <c r="FU455" i="157"/>
  <c r="FW455" i="157" s="1"/>
  <c r="FW454" i="157"/>
  <c r="BQ455" i="157"/>
  <c r="BS455" i="157" s="1"/>
  <c r="BS454" i="157"/>
  <c r="HL371" i="157"/>
  <c r="HK284" i="157"/>
  <c r="EM457" i="157"/>
  <c r="HP457" i="157" s="1"/>
  <c r="HQ281" i="157"/>
  <c r="EM368" i="157"/>
  <c r="EK370" i="157"/>
  <c r="D569" i="157"/>
  <c r="D571" i="157" s="1"/>
  <c r="D554" i="157"/>
  <c r="D559" i="157" s="1"/>
  <c r="D561" i="157" s="1"/>
  <c r="D472" i="157"/>
  <c r="HF282" i="157"/>
  <c r="D491" i="157" s="1"/>
  <c r="HG454" i="157"/>
  <c r="C486" i="157"/>
  <c r="FW282" i="157"/>
  <c r="DC454" i="157"/>
  <c r="DA455" i="157"/>
  <c r="DC455" i="157" s="1"/>
  <c r="EL455" i="157"/>
  <c r="HF455" i="157" s="1"/>
  <c r="HF456" i="157" s="1"/>
  <c r="DA370" i="157"/>
  <c r="DC368" i="157"/>
  <c r="B566" i="157"/>
  <c r="C556" i="157"/>
  <c r="B556" i="157" s="1"/>
  <c r="HF372" i="157"/>
  <c r="HG372" i="157" s="1"/>
  <c r="HK371" i="157" s="1"/>
  <c r="HM371" i="157"/>
  <c r="HL284" i="157"/>
  <c r="HG457" i="157"/>
  <c r="B612" i="157" s="1"/>
  <c r="B613" i="157" s="1"/>
  <c r="C611" i="157"/>
  <c r="C613" i="157" s="1"/>
  <c r="B487" i="157"/>
  <c r="B497" i="157" s="1"/>
  <c r="C468" i="157"/>
  <c r="B468" i="157" s="1"/>
  <c r="B478" i="157" s="1"/>
  <c r="HE366" i="157"/>
  <c r="HG356" i="157"/>
  <c r="HQ176" i="157"/>
  <c r="D613" i="157"/>
  <c r="FU368" i="157"/>
  <c r="AH280" i="157"/>
  <c r="AH282" i="157" s="1"/>
  <c r="D485" i="157" s="1"/>
  <c r="HP367" i="157"/>
  <c r="HQ278" i="157"/>
  <c r="AI368" i="157"/>
  <c r="C489" i="157"/>
  <c r="EM282" i="157"/>
  <c r="HE455" i="157"/>
  <c r="HG455" i="157" s="1"/>
  <c r="AI455" i="157"/>
  <c r="D580" i="157"/>
  <c r="D581" i="157" s="1"/>
  <c r="HG369" i="157"/>
  <c r="B580" i="157" s="1"/>
  <c r="B488" i="157"/>
  <c r="B498" i="157" s="1"/>
  <c r="C469" i="157"/>
  <c r="B469" i="157" s="1"/>
  <c r="B479" i="157" s="1"/>
  <c r="AI279" i="157"/>
  <c r="HP279" i="157" s="1"/>
  <c r="HE279" i="157"/>
  <c r="C564" i="157"/>
  <c r="AI370" i="157"/>
  <c r="B581" i="157"/>
  <c r="HQ177" i="157"/>
  <c r="HQ453" i="157"/>
  <c r="HE367" i="157"/>
  <c r="HG367" i="157" s="1"/>
  <c r="EM454" i="157"/>
  <c r="DQ377" i="153"/>
  <c r="DQ289" i="153"/>
  <c r="DQ184" i="153"/>
  <c r="DQ98" i="153"/>
  <c r="BE378" i="153"/>
  <c r="BE290" i="153"/>
  <c r="BE185" i="153"/>
  <c r="BE99" i="153"/>
  <c r="EY15" i="153"/>
  <c r="FC15" i="153"/>
  <c r="FI15" i="153"/>
  <c r="FA15" i="153"/>
  <c r="FM15" i="153"/>
  <c r="FE15" i="153"/>
  <c r="EW15" i="153"/>
  <c r="FG15" i="153"/>
  <c r="FK15" i="153"/>
  <c r="EU15" i="153"/>
  <c r="M381" i="153"/>
  <c r="M293" i="153"/>
  <c r="M188" i="153"/>
  <c r="M102" i="153"/>
  <c r="EC381" i="153"/>
  <c r="EC293" i="153"/>
  <c r="EC188" i="153"/>
  <c r="EC102" i="153"/>
  <c r="W17" i="153"/>
  <c r="O17" i="153"/>
  <c r="G17" i="153"/>
  <c r="S17" i="153"/>
  <c r="GD17" i="153"/>
  <c r="Y17" i="153"/>
  <c r="Q17" i="153"/>
  <c r="I17" i="153"/>
  <c r="K17" i="153"/>
  <c r="U17" i="153"/>
  <c r="M17" i="153"/>
  <c r="FK17" i="153"/>
  <c r="EU17" i="153"/>
  <c r="FP17" i="153"/>
  <c r="FR17" i="153" s="1"/>
  <c r="FU17" i="153" s="1"/>
  <c r="FM17" i="153"/>
  <c r="FE17" i="153"/>
  <c r="EW17" i="153"/>
  <c r="EY17" i="153"/>
  <c r="FI17" i="153"/>
  <c r="FA17" i="153"/>
  <c r="FC17" i="153"/>
  <c r="FG17" i="153"/>
  <c r="BI383" i="153"/>
  <c r="BI295" i="153"/>
  <c r="BI190" i="153"/>
  <c r="BI104" i="153"/>
  <c r="BI385" i="153"/>
  <c r="BI297" i="153"/>
  <c r="BI192" i="153"/>
  <c r="BI106" i="153"/>
  <c r="GA166" i="153"/>
  <c r="GA194" i="153"/>
  <c r="CO23" i="153"/>
  <c r="CG23" i="153"/>
  <c r="CQ23" i="153"/>
  <c r="CI23" i="153"/>
  <c r="CA23" i="153"/>
  <c r="CS23" i="153"/>
  <c r="CK23" i="153"/>
  <c r="CC23" i="153"/>
  <c r="CM23" i="153"/>
  <c r="CE23" i="153"/>
  <c r="BI391" i="153"/>
  <c r="BI303" i="153"/>
  <c r="BI198" i="153"/>
  <c r="BI112" i="153"/>
  <c r="BI393" i="153"/>
  <c r="BI305" i="153"/>
  <c r="BI200" i="153"/>
  <c r="BI114" i="153"/>
  <c r="FK31" i="153"/>
  <c r="FC31" i="153"/>
  <c r="EU31" i="153"/>
  <c r="FM31" i="153"/>
  <c r="FE31" i="153"/>
  <c r="EW31" i="153"/>
  <c r="FG31" i="153"/>
  <c r="EY31" i="153"/>
  <c r="FI31" i="153"/>
  <c r="FA31" i="153"/>
  <c r="CS398" i="153"/>
  <c r="CS310" i="153"/>
  <c r="CS205" i="153"/>
  <c r="CS119" i="153"/>
  <c r="EA34" i="153"/>
  <c r="DS34" i="153"/>
  <c r="DK34" i="153"/>
  <c r="EC34" i="153"/>
  <c r="DU34" i="153"/>
  <c r="DM34" i="153"/>
  <c r="DW34" i="153"/>
  <c r="DO34" i="153"/>
  <c r="DY34" i="153"/>
  <c r="DQ34" i="153"/>
  <c r="BC37" i="153"/>
  <c r="AU37" i="153"/>
  <c r="BE37" i="153"/>
  <c r="AW37" i="153"/>
  <c r="GD37" i="153"/>
  <c r="BG37" i="153"/>
  <c r="AY37" i="153"/>
  <c r="AQ37" i="153"/>
  <c r="BI37" i="153"/>
  <c r="BA37" i="153"/>
  <c r="AS37" i="153"/>
  <c r="DW39" i="153"/>
  <c r="DO39" i="153"/>
  <c r="DY39" i="153"/>
  <c r="DQ39" i="153"/>
  <c r="EA39" i="153"/>
  <c r="DS39" i="153"/>
  <c r="DK39" i="153"/>
  <c r="EC39" i="153"/>
  <c r="DU39" i="153"/>
  <c r="DM39" i="153"/>
  <c r="FP40" i="153"/>
  <c r="FR40" i="153" s="1"/>
  <c r="FU40" i="153" s="1"/>
  <c r="FG40" i="153"/>
  <c r="EY40" i="153"/>
  <c r="FI40" i="153"/>
  <c r="FA40" i="153"/>
  <c r="FK40" i="153"/>
  <c r="FC40" i="153"/>
  <c r="EU40" i="153"/>
  <c r="FM40" i="153"/>
  <c r="FE40" i="153"/>
  <c r="EW40" i="153"/>
  <c r="BC43" i="153"/>
  <c r="AU43" i="153"/>
  <c r="BE43" i="153"/>
  <c r="AW43" i="153"/>
  <c r="BG43" i="153"/>
  <c r="AY43" i="153"/>
  <c r="AQ43" i="153"/>
  <c r="BI43" i="153"/>
  <c r="BA43" i="153"/>
  <c r="AS43" i="153"/>
  <c r="S377" i="153"/>
  <c r="S289" i="153"/>
  <c r="S184" i="153"/>
  <c r="S98" i="153"/>
  <c r="BE377" i="153"/>
  <c r="BE289" i="153"/>
  <c r="BE184" i="153"/>
  <c r="BE98" i="153"/>
  <c r="CC378" i="153"/>
  <c r="CC290" i="153"/>
  <c r="CC185" i="153"/>
  <c r="CC99" i="153"/>
  <c r="BI379" i="153"/>
  <c r="BI291" i="153"/>
  <c r="BI186" i="153"/>
  <c r="BI100" i="153"/>
  <c r="BG15" i="153"/>
  <c r="AY15" i="153"/>
  <c r="AQ15" i="153"/>
  <c r="BI15" i="153"/>
  <c r="BA15" i="153"/>
  <c r="AS15" i="153"/>
  <c r="BC15" i="153"/>
  <c r="BE15" i="153"/>
  <c r="AW15" i="153"/>
  <c r="AU15" i="153"/>
  <c r="CO381" i="153"/>
  <c r="CO293" i="153"/>
  <c r="CO188" i="153"/>
  <c r="CO102" i="153"/>
  <c r="DY17" i="153"/>
  <c r="DQ17" i="153"/>
  <c r="DS17" i="153"/>
  <c r="EC17" i="153"/>
  <c r="DU17" i="153"/>
  <c r="DM17" i="153"/>
  <c r="DW17" i="153"/>
  <c r="DO17" i="153"/>
  <c r="EA17" i="153"/>
  <c r="DK17" i="153"/>
  <c r="U18" i="153"/>
  <c r="Y18" i="153"/>
  <c r="W18" i="153"/>
  <c r="M18" i="153"/>
  <c r="G18" i="153"/>
  <c r="S18" i="153"/>
  <c r="GD18" i="153"/>
  <c r="O18" i="153"/>
  <c r="I18" i="153"/>
  <c r="Q18" i="153"/>
  <c r="K18" i="153"/>
  <c r="EC383" i="153"/>
  <c r="EC295" i="153"/>
  <c r="EC190" i="153"/>
  <c r="EC104" i="153"/>
  <c r="Q20" i="153"/>
  <c r="W20" i="153"/>
  <c r="M20" i="153"/>
  <c r="Y20" i="153"/>
  <c r="S20" i="153"/>
  <c r="G20" i="153"/>
  <c r="GD20" i="153"/>
  <c r="O20" i="153"/>
  <c r="I20" i="153"/>
  <c r="U20" i="153"/>
  <c r="K20" i="153"/>
  <c r="DU385" i="153"/>
  <c r="DU297" i="153"/>
  <c r="DU192" i="153"/>
  <c r="DU106" i="153"/>
  <c r="FG22" i="153"/>
  <c r="FI22" i="153"/>
  <c r="FA22" i="153"/>
  <c r="FK22" i="153"/>
  <c r="FC22" i="153"/>
  <c r="EU22" i="153"/>
  <c r="ET80" i="153"/>
  <c r="FM22" i="153"/>
  <c r="FE22" i="153"/>
  <c r="EW22" i="153"/>
  <c r="EY22" i="153"/>
  <c r="BG23" i="153"/>
  <c r="AY23" i="153"/>
  <c r="AQ23" i="153"/>
  <c r="BI23" i="153"/>
  <c r="BA23" i="153"/>
  <c r="AS23" i="153"/>
  <c r="BC23" i="153"/>
  <c r="AU23" i="153"/>
  <c r="BE23" i="153"/>
  <c r="AW23" i="153"/>
  <c r="BE389" i="153"/>
  <c r="BE301" i="153"/>
  <c r="BE196" i="153"/>
  <c r="BE110" i="153"/>
  <c r="CM24" i="153"/>
  <c r="CE24" i="153"/>
  <c r="CO24" i="153"/>
  <c r="CG24" i="153"/>
  <c r="CQ24" i="153"/>
  <c r="CI24" i="153"/>
  <c r="CA24" i="153"/>
  <c r="CS24" i="153"/>
  <c r="CK24" i="153"/>
  <c r="CC24" i="153"/>
  <c r="U25" i="153"/>
  <c r="O25" i="153"/>
  <c r="G25" i="153"/>
  <c r="W25" i="153"/>
  <c r="Q25" i="153"/>
  <c r="I25" i="153"/>
  <c r="Y25" i="153"/>
  <c r="S25" i="153"/>
  <c r="K25" i="153"/>
  <c r="GD25" i="153"/>
  <c r="M25" i="153"/>
  <c r="EC391" i="153"/>
  <c r="EC303" i="153"/>
  <c r="EC198" i="153"/>
  <c r="EC112" i="153"/>
  <c r="U27" i="153"/>
  <c r="O27" i="153"/>
  <c r="G27" i="153"/>
  <c r="W27" i="153"/>
  <c r="Q27" i="153"/>
  <c r="I27" i="153"/>
  <c r="Y27" i="153"/>
  <c r="S27" i="153"/>
  <c r="K27" i="153"/>
  <c r="GD27" i="153"/>
  <c r="M27" i="153"/>
  <c r="EC393" i="153"/>
  <c r="EC305" i="153"/>
  <c r="EC200" i="153"/>
  <c r="EC114" i="153"/>
  <c r="U29" i="153"/>
  <c r="O29" i="153"/>
  <c r="G29" i="153"/>
  <c r="W29" i="153"/>
  <c r="Q29" i="153"/>
  <c r="I29" i="153"/>
  <c r="Y29" i="153"/>
  <c r="S29" i="153"/>
  <c r="K29" i="153"/>
  <c r="GD29" i="153"/>
  <c r="M29" i="153"/>
  <c r="W396" i="153"/>
  <c r="W308" i="153"/>
  <c r="W203" i="153"/>
  <c r="W117" i="153"/>
  <c r="DW31" i="153"/>
  <c r="DO31" i="153"/>
  <c r="DY31" i="153"/>
  <c r="DQ31" i="153"/>
  <c r="EA31" i="153"/>
  <c r="DS31" i="153"/>
  <c r="DK31" i="153"/>
  <c r="EC31" i="153"/>
  <c r="DU31" i="153"/>
  <c r="DM31" i="153"/>
  <c r="FK33" i="153"/>
  <c r="FC33" i="153"/>
  <c r="EU33" i="153"/>
  <c r="FM33" i="153"/>
  <c r="FE33" i="153"/>
  <c r="EW33" i="153"/>
  <c r="FG33" i="153"/>
  <c r="EY33" i="153"/>
  <c r="FI33" i="153"/>
  <c r="FA33" i="153"/>
  <c r="CM34" i="153"/>
  <c r="CE34" i="153"/>
  <c r="CO34" i="153"/>
  <c r="CG34" i="153"/>
  <c r="CQ34" i="153"/>
  <c r="CI34" i="153"/>
  <c r="CA34" i="153"/>
  <c r="CS34" i="153"/>
  <c r="CK34" i="153"/>
  <c r="CC34" i="153"/>
  <c r="EC400" i="153"/>
  <c r="EC312" i="153"/>
  <c r="EC207" i="153"/>
  <c r="EC121" i="153"/>
  <c r="CS401" i="153"/>
  <c r="CS313" i="153"/>
  <c r="CS208" i="153"/>
  <c r="CS122" i="153"/>
  <c r="FK37" i="153"/>
  <c r="FC37" i="153"/>
  <c r="EU37" i="153"/>
  <c r="FM37" i="153"/>
  <c r="FE37" i="153"/>
  <c r="EW37" i="153"/>
  <c r="FG37" i="153"/>
  <c r="EY37" i="153"/>
  <c r="FI37" i="153"/>
  <c r="FA37" i="153"/>
  <c r="EA38" i="153"/>
  <c r="DS38" i="153"/>
  <c r="DK38" i="153"/>
  <c r="EC38" i="153"/>
  <c r="DU38" i="153"/>
  <c r="DM38" i="153"/>
  <c r="DW38" i="153"/>
  <c r="DO38" i="153"/>
  <c r="DY38" i="153"/>
  <c r="DQ38" i="153"/>
  <c r="CQ39" i="153"/>
  <c r="CI39" i="153"/>
  <c r="CA39" i="153"/>
  <c r="CS39" i="153"/>
  <c r="CK39" i="153"/>
  <c r="CC39" i="153"/>
  <c r="CM39" i="153"/>
  <c r="CE39" i="153"/>
  <c r="CO39" i="153"/>
  <c r="CG39" i="153"/>
  <c r="EA40" i="153"/>
  <c r="DS40" i="153"/>
  <c r="DK40" i="153"/>
  <c r="EC40" i="153"/>
  <c r="DU40" i="153"/>
  <c r="DM40" i="153"/>
  <c r="DW40" i="153"/>
  <c r="DO40" i="153"/>
  <c r="DY40" i="153"/>
  <c r="DQ40" i="153"/>
  <c r="Y41" i="153"/>
  <c r="S41" i="153"/>
  <c r="G41" i="153"/>
  <c r="GD41" i="153"/>
  <c r="O41" i="153"/>
  <c r="I41" i="153"/>
  <c r="U41" i="153"/>
  <c r="Q41" i="153"/>
  <c r="K41" i="153"/>
  <c r="W41" i="153"/>
  <c r="M41" i="153"/>
  <c r="GD43" i="153"/>
  <c r="W43" i="153"/>
  <c r="O43" i="153"/>
  <c r="G43" i="153"/>
  <c r="Y43" i="153"/>
  <c r="Q43" i="153"/>
  <c r="I43" i="153"/>
  <c r="S43" i="153"/>
  <c r="K43" i="153"/>
  <c r="U43" i="153"/>
  <c r="M43" i="153"/>
  <c r="CQ44" i="153"/>
  <c r="CI44" i="153"/>
  <c r="CA44" i="153"/>
  <c r="CS44" i="153"/>
  <c r="CK44" i="153"/>
  <c r="CC44" i="153"/>
  <c r="CM44" i="153"/>
  <c r="CE44" i="153"/>
  <c r="CO44" i="153"/>
  <c r="CG44" i="153"/>
  <c r="BG45" i="153"/>
  <c r="AY45" i="153"/>
  <c r="AQ45" i="153"/>
  <c r="BI45" i="153"/>
  <c r="BA45" i="153"/>
  <c r="AS45" i="153"/>
  <c r="BC45" i="153"/>
  <c r="AU45" i="153"/>
  <c r="BE45" i="153"/>
  <c r="AW45" i="153"/>
  <c r="CQ46" i="153"/>
  <c r="CI46" i="153"/>
  <c r="CA46" i="153"/>
  <c r="CS46" i="153"/>
  <c r="CK46" i="153"/>
  <c r="CC46" i="153"/>
  <c r="CM46" i="153"/>
  <c r="CE46" i="153"/>
  <c r="CO46" i="153"/>
  <c r="CG46" i="153"/>
  <c r="BC48" i="153"/>
  <c r="AU48" i="153"/>
  <c r="BE48" i="153"/>
  <c r="AW48" i="153"/>
  <c r="GD48" i="153"/>
  <c r="BG48" i="153"/>
  <c r="AY48" i="153"/>
  <c r="AQ48" i="153"/>
  <c r="BI48" i="153"/>
  <c r="BA48" i="153"/>
  <c r="AS48" i="153"/>
  <c r="CS414" i="153"/>
  <c r="CS326" i="153"/>
  <c r="CS221" i="153"/>
  <c r="CS135" i="153"/>
  <c r="BI415" i="153"/>
  <c r="BI327" i="153"/>
  <c r="BI222" i="153"/>
  <c r="BI136" i="153"/>
  <c r="BC52" i="153"/>
  <c r="AU52" i="153"/>
  <c r="BE52" i="153"/>
  <c r="AW52" i="153"/>
  <c r="GD52" i="153"/>
  <c r="BG52" i="153"/>
  <c r="AY52" i="153"/>
  <c r="AQ52" i="153"/>
  <c r="BI52" i="153"/>
  <c r="BA52" i="153"/>
  <c r="AS52" i="153"/>
  <c r="CS418" i="153"/>
  <c r="CS330" i="153"/>
  <c r="CS225" i="153"/>
  <c r="CS139" i="153"/>
  <c r="BI419" i="153"/>
  <c r="BI331" i="153"/>
  <c r="BI226" i="153"/>
  <c r="BI140" i="153"/>
  <c r="CM57" i="153"/>
  <c r="CE57" i="153"/>
  <c r="CO57" i="153"/>
  <c r="CG57" i="153"/>
  <c r="CQ57" i="153"/>
  <c r="CI57" i="153"/>
  <c r="CA57" i="153"/>
  <c r="CS57" i="153"/>
  <c r="CK57" i="153"/>
  <c r="CC57" i="153"/>
  <c r="BI424" i="153"/>
  <c r="BI336" i="153"/>
  <c r="BI231" i="153"/>
  <c r="BI145" i="153"/>
  <c r="CM60" i="153"/>
  <c r="CE60" i="153"/>
  <c r="CO60" i="153"/>
  <c r="CG60" i="153"/>
  <c r="CQ60" i="153"/>
  <c r="CI60" i="153"/>
  <c r="CA60" i="153"/>
  <c r="CS60" i="153"/>
  <c r="CK60" i="153"/>
  <c r="CC60" i="153"/>
  <c r="W61" i="153"/>
  <c r="O61" i="153"/>
  <c r="G61" i="153"/>
  <c r="Y61" i="153"/>
  <c r="Q61" i="153"/>
  <c r="I61" i="153"/>
  <c r="GD61" i="153"/>
  <c r="S61" i="153"/>
  <c r="K61" i="153"/>
  <c r="U61" i="153"/>
  <c r="M61" i="153"/>
  <c r="FK61" i="153"/>
  <c r="FC61" i="153"/>
  <c r="EU61" i="153"/>
  <c r="FM61" i="153"/>
  <c r="FE61" i="153"/>
  <c r="EW61" i="153"/>
  <c r="FG61" i="153"/>
  <c r="EY61" i="153"/>
  <c r="FI61" i="153"/>
  <c r="FA61" i="153"/>
  <c r="Y427" i="153"/>
  <c r="Y339" i="153"/>
  <c r="Y234" i="153"/>
  <c r="Y148" i="153"/>
  <c r="EA63" i="153"/>
  <c r="DS63" i="153"/>
  <c r="DK63" i="153"/>
  <c r="EC63" i="153"/>
  <c r="DU63" i="153"/>
  <c r="DM63" i="153"/>
  <c r="EF63" i="153"/>
  <c r="EH63" i="153" s="1"/>
  <c r="EK63" i="153" s="1"/>
  <c r="DW63" i="153"/>
  <c r="DO63" i="153"/>
  <c r="DY63" i="153"/>
  <c r="DQ63" i="153"/>
  <c r="CS429" i="153"/>
  <c r="CS341" i="153"/>
  <c r="CS236" i="153"/>
  <c r="CS150" i="153"/>
  <c r="CM65" i="153"/>
  <c r="CE65" i="153"/>
  <c r="CO65" i="153"/>
  <c r="CG65" i="153"/>
  <c r="CQ65" i="153"/>
  <c r="CI65" i="153"/>
  <c r="CA65" i="153"/>
  <c r="CS65" i="153"/>
  <c r="CK65" i="153"/>
  <c r="CC65" i="153"/>
  <c r="BG67" i="153"/>
  <c r="AY67" i="153"/>
  <c r="AQ67" i="153"/>
  <c r="BI67" i="153"/>
  <c r="BA67" i="153"/>
  <c r="AS67" i="153"/>
  <c r="BC67" i="153"/>
  <c r="AU67" i="153"/>
  <c r="BE67" i="153"/>
  <c r="AW67" i="153"/>
  <c r="EA67" i="153"/>
  <c r="DS67" i="153"/>
  <c r="DK67" i="153"/>
  <c r="EC67" i="153"/>
  <c r="DU67" i="153"/>
  <c r="DM67" i="153"/>
  <c r="DW67" i="153"/>
  <c r="DO67" i="153"/>
  <c r="DY67" i="153"/>
  <c r="DQ67" i="153"/>
  <c r="BG69" i="153"/>
  <c r="AY69" i="153"/>
  <c r="AQ69" i="153"/>
  <c r="BI69" i="153"/>
  <c r="BA69" i="153"/>
  <c r="AS69" i="153"/>
  <c r="BC69" i="153"/>
  <c r="AU69" i="153"/>
  <c r="BE69" i="153"/>
  <c r="AW69" i="153"/>
  <c r="BI435" i="153"/>
  <c r="BI347" i="153"/>
  <c r="BI242" i="153"/>
  <c r="BI156" i="153"/>
  <c r="FM437" i="153"/>
  <c r="FM349" i="153"/>
  <c r="FM244" i="153"/>
  <c r="FM158" i="153"/>
  <c r="CQ73" i="153"/>
  <c r="CI73" i="153"/>
  <c r="CA73" i="153"/>
  <c r="CS73" i="153"/>
  <c r="CK73" i="153"/>
  <c r="CC73" i="153"/>
  <c r="CV73" i="153"/>
  <c r="CX73" i="153" s="1"/>
  <c r="CM73" i="153"/>
  <c r="CE73" i="153"/>
  <c r="CO73" i="153"/>
  <c r="CG73" i="153"/>
  <c r="CS439" i="153"/>
  <c r="CS351" i="153"/>
  <c r="CS246" i="153"/>
  <c r="CS160" i="153"/>
  <c r="CM75" i="153"/>
  <c r="CE75" i="153"/>
  <c r="CO75" i="153"/>
  <c r="CG75" i="153"/>
  <c r="CQ75" i="153"/>
  <c r="CI75" i="153"/>
  <c r="CA75" i="153"/>
  <c r="CS75" i="153"/>
  <c r="CK75" i="153"/>
  <c r="CC75" i="153"/>
  <c r="CS441" i="153"/>
  <c r="CS353" i="153"/>
  <c r="CS248" i="153"/>
  <c r="CS162" i="153"/>
  <c r="GD15" i="153"/>
  <c r="GD45" i="153"/>
  <c r="CE17" i="153"/>
  <c r="CS17" i="153"/>
  <c r="CK17" i="153"/>
  <c r="CC17" i="153"/>
  <c r="CO17" i="153"/>
  <c r="CG17" i="153"/>
  <c r="CQ17" i="153"/>
  <c r="CI17" i="153"/>
  <c r="CA17" i="153"/>
  <c r="CM17" i="153"/>
  <c r="EC22" i="153"/>
  <c r="DU22" i="153"/>
  <c r="DM22" i="153"/>
  <c r="DW22" i="153"/>
  <c r="DO22" i="153"/>
  <c r="DJ80" i="153"/>
  <c r="DY22" i="153"/>
  <c r="DQ22" i="153"/>
  <c r="EA22" i="153"/>
  <c r="DS22" i="153"/>
  <c r="DK22" i="153"/>
  <c r="FG23" i="153"/>
  <c r="FI23" i="153"/>
  <c r="FA23" i="153"/>
  <c r="FK23" i="153"/>
  <c r="FC23" i="153"/>
  <c r="EU23" i="153"/>
  <c r="FM23" i="153"/>
  <c r="FE23" i="153"/>
  <c r="EW23" i="153"/>
  <c r="EY23" i="153"/>
  <c r="BI390" i="153"/>
  <c r="BI302" i="153"/>
  <c r="BI197" i="153"/>
  <c r="BI111" i="153"/>
  <c r="BI392" i="153"/>
  <c r="BI304" i="153"/>
  <c r="BI199" i="153"/>
  <c r="BI113" i="153"/>
  <c r="BI394" i="153"/>
  <c r="BI306" i="153"/>
  <c r="BI201" i="153"/>
  <c r="BI115" i="153"/>
  <c r="CQ31" i="153"/>
  <c r="CI31" i="153"/>
  <c r="CA31" i="153"/>
  <c r="CS31" i="153"/>
  <c r="CK31" i="153"/>
  <c r="CC31" i="153"/>
  <c r="CM31" i="153"/>
  <c r="CE31" i="153"/>
  <c r="CO31" i="153"/>
  <c r="CG31" i="153"/>
  <c r="Y33" i="153"/>
  <c r="S33" i="153"/>
  <c r="G33" i="153"/>
  <c r="O33" i="153"/>
  <c r="I33" i="153"/>
  <c r="GD33" i="153"/>
  <c r="U33" i="153"/>
  <c r="Q33" i="153"/>
  <c r="K33" i="153"/>
  <c r="W33" i="153"/>
  <c r="M33" i="153"/>
  <c r="BG34" i="153"/>
  <c r="AY34" i="153"/>
  <c r="AQ34" i="153"/>
  <c r="BI34" i="153"/>
  <c r="BA34" i="153"/>
  <c r="AS34" i="153"/>
  <c r="BC34" i="153"/>
  <c r="AU34" i="153"/>
  <c r="BE34" i="153"/>
  <c r="AW34" i="153"/>
  <c r="FM401" i="153"/>
  <c r="FM313" i="153"/>
  <c r="FM208" i="153"/>
  <c r="FM122" i="153"/>
  <c r="W402" i="153"/>
  <c r="W314" i="153"/>
  <c r="W209" i="153"/>
  <c r="W123" i="153"/>
  <c r="DW37" i="153"/>
  <c r="DO37" i="153"/>
  <c r="DY37" i="153"/>
  <c r="DQ37" i="153"/>
  <c r="EA37" i="153"/>
  <c r="DS37" i="153"/>
  <c r="DK37" i="153"/>
  <c r="EC37" i="153"/>
  <c r="DU37" i="153"/>
  <c r="DM37" i="153"/>
  <c r="CM38" i="153"/>
  <c r="CE38" i="153"/>
  <c r="CO38" i="153"/>
  <c r="CG38" i="153"/>
  <c r="CQ38" i="153"/>
  <c r="CI38" i="153"/>
  <c r="CA38" i="153"/>
  <c r="CS38" i="153"/>
  <c r="CK38" i="153"/>
  <c r="CC38" i="153"/>
  <c r="BC39" i="153"/>
  <c r="AU39" i="153"/>
  <c r="BE39" i="153"/>
  <c r="AW39" i="153"/>
  <c r="BG39" i="153"/>
  <c r="AY39" i="153"/>
  <c r="AQ39" i="153"/>
  <c r="BI39" i="153"/>
  <c r="BA39" i="153"/>
  <c r="AS39" i="153"/>
  <c r="CM40" i="153"/>
  <c r="CE40" i="153"/>
  <c r="CO40" i="153"/>
  <c r="CG40" i="153"/>
  <c r="CQ40" i="153"/>
  <c r="CI40" i="153"/>
  <c r="CA40" i="153"/>
  <c r="CS40" i="153"/>
  <c r="CK40" i="153"/>
  <c r="CC40" i="153"/>
  <c r="BI407" i="153"/>
  <c r="BI319" i="153"/>
  <c r="BI214" i="153"/>
  <c r="BI128" i="153"/>
  <c r="EF43" i="153"/>
  <c r="EH43" i="153" s="1"/>
  <c r="EK43" i="153" s="1"/>
  <c r="DW43" i="153"/>
  <c r="DO43" i="153"/>
  <c r="DY43" i="153"/>
  <c r="DQ43" i="153"/>
  <c r="EA43" i="153"/>
  <c r="DS43" i="153"/>
  <c r="DK43" i="153"/>
  <c r="EC43" i="153"/>
  <c r="DU43" i="153"/>
  <c r="DM43" i="153"/>
  <c r="BC44" i="153"/>
  <c r="AU44" i="153"/>
  <c r="BE44" i="153"/>
  <c r="AW44" i="153"/>
  <c r="GD44" i="153"/>
  <c r="BG44" i="153"/>
  <c r="AY44" i="153"/>
  <c r="AQ44" i="153"/>
  <c r="BI44" i="153"/>
  <c r="BA44" i="153"/>
  <c r="AS44" i="153"/>
  <c r="FG45" i="153"/>
  <c r="EY45" i="153"/>
  <c r="FI45" i="153"/>
  <c r="FA45" i="153"/>
  <c r="FK45" i="153"/>
  <c r="FC45" i="153"/>
  <c r="EU45" i="153"/>
  <c r="FM45" i="153"/>
  <c r="FE45" i="153"/>
  <c r="EW45" i="153"/>
  <c r="BC46" i="153"/>
  <c r="AU46" i="153"/>
  <c r="BE46" i="153"/>
  <c r="AW46" i="153"/>
  <c r="GD46" i="153"/>
  <c r="BG46" i="153"/>
  <c r="AY46" i="153"/>
  <c r="AQ46" i="153"/>
  <c r="BI46" i="153"/>
  <c r="BA46" i="153"/>
  <c r="AS46" i="153"/>
  <c r="CS412" i="153"/>
  <c r="CS324" i="153"/>
  <c r="CS219" i="153"/>
  <c r="CS133" i="153"/>
  <c r="FK48" i="153"/>
  <c r="FC48" i="153"/>
  <c r="EU48" i="153"/>
  <c r="FM48" i="153"/>
  <c r="FE48" i="153"/>
  <c r="EW48" i="153"/>
  <c r="FG48" i="153"/>
  <c r="EY48" i="153"/>
  <c r="FI48" i="153"/>
  <c r="FA48" i="153"/>
  <c r="FM414" i="153"/>
  <c r="FM326" i="153"/>
  <c r="FM221" i="153"/>
  <c r="FM135" i="153"/>
  <c r="EC415" i="153"/>
  <c r="EC327" i="153"/>
  <c r="EC222" i="153"/>
  <c r="EC136" i="153"/>
  <c r="CS416" i="153"/>
  <c r="CS328" i="153"/>
  <c r="CS223" i="153"/>
  <c r="CS137" i="153"/>
  <c r="FK52" i="153"/>
  <c r="FC52" i="153"/>
  <c r="EU52" i="153"/>
  <c r="FM52" i="153"/>
  <c r="FE52" i="153"/>
  <c r="EW52" i="153"/>
  <c r="FG52" i="153"/>
  <c r="EY52" i="153"/>
  <c r="FI52" i="153"/>
  <c r="FA52" i="153"/>
  <c r="FM418" i="153"/>
  <c r="FM330" i="153"/>
  <c r="FM225" i="153"/>
  <c r="FM139" i="153"/>
  <c r="EC419" i="153"/>
  <c r="EC331" i="153"/>
  <c r="EC226" i="153"/>
  <c r="EC140" i="153"/>
  <c r="CS420" i="153"/>
  <c r="CS332" i="153"/>
  <c r="CS227" i="153"/>
  <c r="CS141" i="153"/>
  <c r="BG57" i="153"/>
  <c r="AY57" i="153"/>
  <c r="AQ57" i="153"/>
  <c r="BI57" i="153"/>
  <c r="BA57" i="153"/>
  <c r="AS57" i="153"/>
  <c r="BC57" i="153"/>
  <c r="AU57" i="153"/>
  <c r="BE57" i="153"/>
  <c r="AW57" i="153"/>
  <c r="CS423" i="153"/>
  <c r="CS335" i="153"/>
  <c r="CS230" i="153"/>
  <c r="CS144" i="153"/>
  <c r="FK59" i="153"/>
  <c r="FC59" i="153"/>
  <c r="EU59" i="153"/>
  <c r="FM59" i="153"/>
  <c r="FE59" i="153"/>
  <c r="EW59" i="153"/>
  <c r="FG59" i="153"/>
  <c r="EY59" i="153"/>
  <c r="FI59" i="153"/>
  <c r="FA59" i="153"/>
  <c r="BI425" i="153"/>
  <c r="BI337" i="153"/>
  <c r="BI232" i="153"/>
  <c r="BI146" i="153"/>
  <c r="DW61" i="153"/>
  <c r="DO61" i="153"/>
  <c r="DY61" i="153"/>
  <c r="DQ61" i="153"/>
  <c r="EA61" i="153"/>
  <c r="DS61" i="153"/>
  <c r="DK61" i="153"/>
  <c r="EC61" i="153"/>
  <c r="DU61" i="153"/>
  <c r="DM61" i="153"/>
  <c r="CS427" i="153"/>
  <c r="CS339" i="153"/>
  <c r="CS234" i="153"/>
  <c r="CS148" i="153"/>
  <c r="CM63" i="153"/>
  <c r="CE63" i="153"/>
  <c r="CO63" i="153"/>
  <c r="CG63" i="153"/>
  <c r="CQ63" i="153"/>
  <c r="CI63" i="153"/>
  <c r="CA63" i="153"/>
  <c r="CS63" i="153"/>
  <c r="CK63" i="153"/>
  <c r="CC63" i="153"/>
  <c r="FM429" i="153"/>
  <c r="FM341" i="153"/>
  <c r="FM236" i="153"/>
  <c r="FM150" i="153"/>
  <c r="BG65" i="153"/>
  <c r="AY65" i="153"/>
  <c r="AQ65" i="153"/>
  <c r="BI65" i="153"/>
  <c r="BA65" i="153"/>
  <c r="AS65" i="153"/>
  <c r="BC65" i="153"/>
  <c r="AU65" i="153"/>
  <c r="BE65" i="153"/>
  <c r="AW65" i="153"/>
  <c r="BI431" i="153"/>
  <c r="BI343" i="153"/>
  <c r="BI238" i="153"/>
  <c r="BI152" i="153"/>
  <c r="GD69" i="153"/>
  <c r="S69" i="153"/>
  <c r="K69" i="153"/>
  <c r="U69" i="153"/>
  <c r="M69" i="153"/>
  <c r="W69" i="153"/>
  <c r="O69" i="153"/>
  <c r="G69" i="153"/>
  <c r="Y69" i="153"/>
  <c r="Q69" i="153"/>
  <c r="I69" i="153"/>
  <c r="FG69" i="153"/>
  <c r="EY69" i="153"/>
  <c r="FI69" i="153"/>
  <c r="FA69" i="153"/>
  <c r="FK69" i="153"/>
  <c r="FC69" i="153"/>
  <c r="EU69" i="153"/>
  <c r="FM69" i="153"/>
  <c r="FE69" i="153"/>
  <c r="EW69" i="153"/>
  <c r="EC435" i="153"/>
  <c r="EC347" i="153"/>
  <c r="EC242" i="153"/>
  <c r="EC156" i="153"/>
  <c r="GD71" i="153"/>
  <c r="W71" i="153"/>
  <c r="O71" i="153"/>
  <c r="G71" i="153"/>
  <c r="Y71" i="153"/>
  <c r="Q71" i="153"/>
  <c r="I71" i="153"/>
  <c r="S71" i="153"/>
  <c r="K71" i="153"/>
  <c r="U71" i="153"/>
  <c r="M71" i="153"/>
  <c r="CQ71" i="153"/>
  <c r="CI71" i="153"/>
  <c r="CA71" i="153"/>
  <c r="CS71" i="153"/>
  <c r="CK71" i="153"/>
  <c r="CC71" i="153"/>
  <c r="CM71" i="153"/>
  <c r="CE71" i="153"/>
  <c r="CO71" i="153"/>
  <c r="CG71" i="153"/>
  <c r="FK71" i="153"/>
  <c r="FC71" i="153"/>
  <c r="EU71" i="153"/>
  <c r="FM71" i="153"/>
  <c r="FE71" i="153"/>
  <c r="EW71" i="153"/>
  <c r="FG71" i="153"/>
  <c r="EY71" i="153"/>
  <c r="FI71" i="153"/>
  <c r="FA71" i="153"/>
  <c r="BG72" i="153"/>
  <c r="AY72" i="153"/>
  <c r="AQ72" i="153"/>
  <c r="BI72" i="153"/>
  <c r="BA72" i="153"/>
  <c r="AS72" i="153"/>
  <c r="BC72" i="153"/>
  <c r="AU72" i="153"/>
  <c r="BE72" i="153"/>
  <c r="AW72" i="153"/>
  <c r="DY437" i="153"/>
  <c r="DY349" i="153"/>
  <c r="DY244" i="153"/>
  <c r="DY158" i="153"/>
  <c r="FM439" i="153"/>
  <c r="FM351" i="153"/>
  <c r="FM246" i="153"/>
  <c r="FM160" i="153"/>
  <c r="BG75" i="153"/>
  <c r="AY75" i="153"/>
  <c r="AQ75" i="153"/>
  <c r="BI75" i="153"/>
  <c r="BA75" i="153"/>
  <c r="AS75" i="153"/>
  <c r="BC75" i="153"/>
  <c r="AU75" i="153"/>
  <c r="BE75" i="153"/>
  <c r="AW75" i="153"/>
  <c r="CQ377" i="153"/>
  <c r="CQ289" i="153"/>
  <c r="CQ184" i="153"/>
  <c r="CQ98" i="153"/>
  <c r="GD13" i="153"/>
  <c r="Y13" i="153"/>
  <c r="Q13" i="153"/>
  <c r="O13" i="153"/>
  <c r="I13" i="153"/>
  <c r="K13" i="153"/>
  <c r="W13" i="153"/>
  <c r="M13" i="153"/>
  <c r="S13" i="153"/>
  <c r="G13" i="153"/>
  <c r="U13" i="153"/>
  <c r="EA378" i="153"/>
  <c r="EA290" i="153"/>
  <c r="EA185" i="153"/>
  <c r="EA99" i="153"/>
  <c r="CO379" i="153"/>
  <c r="CO291" i="153"/>
  <c r="CO186" i="153"/>
  <c r="CO100" i="153"/>
  <c r="EA15" i="153"/>
  <c r="DS15" i="153"/>
  <c r="EC15" i="153"/>
  <c r="DU15" i="153"/>
  <c r="DM15" i="153"/>
  <c r="DW15" i="153"/>
  <c r="DO15" i="153"/>
  <c r="DY15" i="153"/>
  <c r="DQ15" i="153"/>
  <c r="DK15" i="153"/>
  <c r="BC17" i="153"/>
  <c r="AU17" i="153"/>
  <c r="AQ17" i="153"/>
  <c r="BE17" i="153"/>
  <c r="AW17" i="153"/>
  <c r="BG17" i="153"/>
  <c r="BI17" i="153"/>
  <c r="BA17" i="153"/>
  <c r="AS17" i="153"/>
  <c r="AY17" i="153"/>
  <c r="FI383" i="153"/>
  <c r="FI295" i="153"/>
  <c r="FI190" i="153"/>
  <c r="FI104" i="153"/>
  <c r="Y19" i="153"/>
  <c r="K19" i="153"/>
  <c r="GD19" i="153"/>
  <c r="O19" i="153"/>
  <c r="I19" i="153"/>
  <c r="U19" i="153"/>
  <c r="Q19" i="153"/>
  <c r="W19" i="153"/>
  <c r="M19" i="153"/>
  <c r="S19" i="153"/>
  <c r="G19" i="153"/>
  <c r="EA384" i="153"/>
  <c r="EA296" i="153"/>
  <c r="EA191" i="153"/>
  <c r="EA105" i="153"/>
  <c r="CM22" i="153"/>
  <c r="CO22" i="153"/>
  <c r="CG22" i="153"/>
  <c r="CQ22" i="153"/>
  <c r="CI22" i="153"/>
  <c r="CA22" i="153"/>
  <c r="BZ80" i="153"/>
  <c r="CS22" i="153"/>
  <c r="CK22" i="153"/>
  <c r="CC22" i="153"/>
  <c r="CE22" i="153"/>
  <c r="EC23" i="153"/>
  <c r="DU23" i="153"/>
  <c r="DM23" i="153"/>
  <c r="DW23" i="153"/>
  <c r="DO23" i="153"/>
  <c r="DY23" i="153"/>
  <c r="DQ23" i="153"/>
  <c r="EA23" i="153"/>
  <c r="DS23" i="153"/>
  <c r="DK23" i="153"/>
  <c r="Y389" i="153"/>
  <c r="Y301" i="153"/>
  <c r="Y196" i="153"/>
  <c r="Y110" i="153"/>
  <c r="FP24" i="153"/>
  <c r="FR24" i="153" s="1"/>
  <c r="FU24" i="153" s="1"/>
  <c r="FG24" i="153"/>
  <c r="EY24" i="153"/>
  <c r="FI24" i="153"/>
  <c r="FA24" i="153"/>
  <c r="FK24" i="153"/>
  <c r="FC24" i="153"/>
  <c r="EU24" i="153"/>
  <c r="FM24" i="153"/>
  <c r="FE24" i="153"/>
  <c r="EW24" i="153"/>
  <c r="EC390" i="153"/>
  <c r="EC302" i="153"/>
  <c r="EC197" i="153"/>
  <c r="EC111" i="153"/>
  <c r="U26" i="153"/>
  <c r="O26" i="153"/>
  <c r="G26" i="153"/>
  <c r="W26" i="153"/>
  <c r="Q26" i="153"/>
  <c r="I26" i="153"/>
  <c r="K26" i="153"/>
  <c r="Y26" i="153"/>
  <c r="S26" i="153"/>
  <c r="GD26" i="153"/>
  <c r="M26" i="153"/>
  <c r="EC392" i="153"/>
  <c r="EC304" i="153"/>
  <c r="EC199" i="153"/>
  <c r="EC113" i="153"/>
  <c r="U28" i="153"/>
  <c r="O28" i="153"/>
  <c r="G28" i="153"/>
  <c r="W28" i="153"/>
  <c r="Q28" i="153"/>
  <c r="I28" i="153"/>
  <c r="K28" i="153"/>
  <c r="Y28" i="153"/>
  <c r="S28" i="153"/>
  <c r="GD28" i="153"/>
  <c r="M28" i="153"/>
  <c r="EC394" i="153"/>
  <c r="EC306" i="153"/>
  <c r="EC201" i="153"/>
  <c r="EC115" i="153"/>
  <c r="BC31" i="153"/>
  <c r="AU31" i="153"/>
  <c r="BE31" i="153"/>
  <c r="AW31" i="153"/>
  <c r="GD31" i="153"/>
  <c r="BG31" i="153"/>
  <c r="AY31" i="153"/>
  <c r="AQ31" i="153"/>
  <c r="BI31" i="153"/>
  <c r="BA31" i="153"/>
  <c r="AS31" i="153"/>
  <c r="FG34" i="153"/>
  <c r="EY34" i="153"/>
  <c r="FI34" i="153"/>
  <c r="FA34" i="153"/>
  <c r="FK34" i="153"/>
  <c r="FC34" i="153"/>
  <c r="EU34" i="153"/>
  <c r="FM34" i="153"/>
  <c r="FE34" i="153"/>
  <c r="EW34" i="153"/>
  <c r="FI400" i="153"/>
  <c r="FI312" i="153"/>
  <c r="FI207" i="153"/>
  <c r="FI121" i="153"/>
  <c r="CQ37" i="153"/>
  <c r="CI37" i="153"/>
  <c r="CA37" i="153"/>
  <c r="CS37" i="153"/>
  <c r="CK37" i="153"/>
  <c r="CC37" i="153"/>
  <c r="CM37" i="153"/>
  <c r="CE37" i="153"/>
  <c r="CO37" i="153"/>
  <c r="CG37" i="153"/>
  <c r="BG38" i="153"/>
  <c r="AY38" i="153"/>
  <c r="AQ38" i="153"/>
  <c r="BI38" i="153"/>
  <c r="BA38" i="153"/>
  <c r="AS38" i="153"/>
  <c r="BC38" i="153"/>
  <c r="AU38" i="153"/>
  <c r="BE38" i="153"/>
  <c r="AW38" i="153"/>
  <c r="W39" i="153"/>
  <c r="O39" i="153"/>
  <c r="G39" i="153"/>
  <c r="GD39" i="153"/>
  <c r="Y39" i="153"/>
  <c r="Q39" i="153"/>
  <c r="I39" i="153"/>
  <c r="S39" i="153"/>
  <c r="K39" i="153"/>
  <c r="U39" i="153"/>
  <c r="M39" i="153"/>
  <c r="FK39" i="153"/>
  <c r="FC39" i="153"/>
  <c r="EU39" i="153"/>
  <c r="FM39" i="153"/>
  <c r="FE39" i="153"/>
  <c r="EW39" i="153"/>
  <c r="FP39" i="153"/>
  <c r="FR39" i="153" s="1"/>
  <c r="FU39" i="153" s="1"/>
  <c r="FG39" i="153"/>
  <c r="EY39" i="153"/>
  <c r="FI39" i="153"/>
  <c r="FA39" i="153"/>
  <c r="BG40" i="153"/>
  <c r="AY40" i="153"/>
  <c r="AQ40" i="153"/>
  <c r="BI40" i="153"/>
  <c r="BA40" i="153"/>
  <c r="AS40" i="153"/>
  <c r="BC40" i="153"/>
  <c r="AU40" i="153"/>
  <c r="BE40" i="153"/>
  <c r="AW40" i="153"/>
  <c r="CS406" i="153"/>
  <c r="CS318" i="153"/>
  <c r="CS213" i="153"/>
  <c r="CS127" i="153"/>
  <c r="U42" i="153"/>
  <c r="Q42" i="153"/>
  <c r="K42" i="153"/>
  <c r="W42" i="153"/>
  <c r="M42" i="153"/>
  <c r="Y42" i="153"/>
  <c r="S42" i="153"/>
  <c r="G42" i="153"/>
  <c r="GD42" i="153"/>
  <c r="O42" i="153"/>
  <c r="I42" i="153"/>
  <c r="EC407" i="153"/>
  <c r="EC319" i="153"/>
  <c r="EC214" i="153"/>
  <c r="EC128" i="153"/>
  <c r="CQ43" i="153"/>
  <c r="CI43" i="153"/>
  <c r="CA43" i="153"/>
  <c r="CS43" i="153"/>
  <c r="CK43" i="153"/>
  <c r="CC43" i="153"/>
  <c r="CM43" i="153"/>
  <c r="CE43" i="153"/>
  <c r="CO43" i="153"/>
  <c r="CG43" i="153"/>
  <c r="FK44" i="153"/>
  <c r="FC44" i="153"/>
  <c r="EU44" i="153"/>
  <c r="FM44" i="153"/>
  <c r="FE44" i="153"/>
  <c r="EW44" i="153"/>
  <c r="FG44" i="153"/>
  <c r="EY44" i="153"/>
  <c r="FI44" i="153"/>
  <c r="FA44" i="153"/>
  <c r="EA45" i="153"/>
  <c r="DS45" i="153"/>
  <c r="DK45" i="153"/>
  <c r="EC45" i="153"/>
  <c r="DU45" i="153"/>
  <c r="DM45" i="153"/>
  <c r="DW45" i="153"/>
  <c r="DO45" i="153"/>
  <c r="DY45" i="153"/>
  <c r="DQ45" i="153"/>
  <c r="FK46" i="153"/>
  <c r="FC46" i="153"/>
  <c r="EU46" i="153"/>
  <c r="FM46" i="153"/>
  <c r="FE46" i="153"/>
  <c r="EW46" i="153"/>
  <c r="FG46" i="153"/>
  <c r="EY46" i="153"/>
  <c r="FI46" i="153"/>
  <c r="FA46" i="153"/>
  <c r="FM412" i="153"/>
  <c r="FM324" i="153"/>
  <c r="FM219" i="153"/>
  <c r="FM133" i="153"/>
  <c r="W413" i="153"/>
  <c r="W325" i="153"/>
  <c r="W220" i="153"/>
  <c r="W134" i="153"/>
  <c r="DW48" i="153"/>
  <c r="DO48" i="153"/>
  <c r="DY48" i="153"/>
  <c r="DQ48" i="153"/>
  <c r="EA48" i="153"/>
  <c r="DS48" i="153"/>
  <c r="DK48" i="153"/>
  <c r="EC48" i="153"/>
  <c r="DU48" i="153"/>
  <c r="DM48" i="153"/>
  <c r="FM416" i="153"/>
  <c r="FM328" i="153"/>
  <c r="FM223" i="153"/>
  <c r="FM137" i="153"/>
  <c r="W417" i="153"/>
  <c r="W329" i="153"/>
  <c r="W224" i="153"/>
  <c r="W138" i="153"/>
  <c r="DW52" i="153"/>
  <c r="DO52" i="153"/>
  <c r="DY52" i="153"/>
  <c r="DQ52" i="153"/>
  <c r="EA52" i="153"/>
  <c r="DS52" i="153"/>
  <c r="DK52" i="153"/>
  <c r="EC52" i="153"/>
  <c r="DU52" i="153"/>
  <c r="DM52" i="153"/>
  <c r="FM420" i="153"/>
  <c r="FM332" i="153"/>
  <c r="FM227" i="153"/>
  <c r="FM141" i="153"/>
  <c r="GD57" i="153"/>
  <c r="S57" i="153"/>
  <c r="K57" i="153"/>
  <c r="U57" i="153"/>
  <c r="M57" i="153"/>
  <c r="W57" i="153"/>
  <c r="O57" i="153"/>
  <c r="G57" i="153"/>
  <c r="Y57" i="153"/>
  <c r="Q57" i="153"/>
  <c r="I57" i="153"/>
  <c r="FG57" i="153"/>
  <c r="EY57" i="153"/>
  <c r="FI57" i="153"/>
  <c r="FA57" i="153"/>
  <c r="FK57" i="153"/>
  <c r="FC57" i="153"/>
  <c r="EU57" i="153"/>
  <c r="FM57" i="153"/>
  <c r="FE57" i="153"/>
  <c r="EW57" i="153"/>
  <c r="S58" i="153"/>
  <c r="K58" i="153"/>
  <c r="U58" i="153"/>
  <c r="M58" i="153"/>
  <c r="W58" i="153"/>
  <c r="O58" i="153"/>
  <c r="G58" i="153"/>
  <c r="GD58" i="153"/>
  <c r="Y58" i="153"/>
  <c r="Q58" i="153"/>
  <c r="I58" i="153"/>
  <c r="EC423" i="153"/>
  <c r="EC335" i="153"/>
  <c r="EC230" i="153"/>
  <c r="EC144" i="153"/>
  <c r="W59" i="153"/>
  <c r="O59" i="153"/>
  <c r="G59" i="153"/>
  <c r="Y59" i="153"/>
  <c r="Q59" i="153"/>
  <c r="I59" i="153"/>
  <c r="S59" i="153"/>
  <c r="K59" i="153"/>
  <c r="GD59" i="153"/>
  <c r="U59" i="153"/>
  <c r="M59" i="153"/>
  <c r="FK60" i="153"/>
  <c r="FC60" i="153"/>
  <c r="EU60" i="153"/>
  <c r="FM60" i="153"/>
  <c r="FE60" i="153"/>
  <c r="EW60" i="153"/>
  <c r="FG60" i="153"/>
  <c r="EY60" i="153"/>
  <c r="FI60" i="153"/>
  <c r="FA60" i="153"/>
  <c r="CQ61" i="153"/>
  <c r="CI61" i="153"/>
  <c r="CA61" i="153"/>
  <c r="CS61" i="153"/>
  <c r="CK61" i="153"/>
  <c r="CC61" i="153"/>
  <c r="CM61" i="153"/>
  <c r="CE61" i="153"/>
  <c r="CO61" i="153"/>
  <c r="CG61" i="153"/>
  <c r="FM427" i="153"/>
  <c r="FM339" i="153"/>
  <c r="FM234" i="153"/>
  <c r="FM148" i="153"/>
  <c r="BG63" i="153"/>
  <c r="AY63" i="153"/>
  <c r="AQ63" i="153"/>
  <c r="BI63" i="153"/>
  <c r="BA63" i="153"/>
  <c r="AS63" i="153"/>
  <c r="BC63" i="153"/>
  <c r="AU63" i="153"/>
  <c r="BE63" i="153"/>
  <c r="AW63" i="153"/>
  <c r="FI428" i="153"/>
  <c r="FI340" i="153"/>
  <c r="FI235" i="153"/>
  <c r="FI149" i="153"/>
  <c r="GD65" i="153"/>
  <c r="S65" i="153"/>
  <c r="K65" i="153"/>
  <c r="U65" i="153"/>
  <c r="M65" i="153"/>
  <c r="W65" i="153"/>
  <c r="O65" i="153"/>
  <c r="G65" i="153"/>
  <c r="Y65" i="153"/>
  <c r="Q65" i="153"/>
  <c r="I65" i="153"/>
  <c r="FG65" i="153"/>
  <c r="EY65" i="153"/>
  <c r="FI65" i="153"/>
  <c r="FA65" i="153"/>
  <c r="FK65" i="153"/>
  <c r="FC65" i="153"/>
  <c r="EU65" i="153"/>
  <c r="FM65" i="153"/>
  <c r="FE65" i="153"/>
  <c r="EW65" i="153"/>
  <c r="EC431" i="153"/>
  <c r="EC343" i="153"/>
  <c r="EC238" i="153"/>
  <c r="EC152" i="153"/>
  <c r="GD67" i="153"/>
  <c r="W67" i="153"/>
  <c r="O67" i="153"/>
  <c r="G67" i="153"/>
  <c r="Y67" i="153"/>
  <c r="Q67" i="153"/>
  <c r="I67" i="153"/>
  <c r="S67" i="153"/>
  <c r="K67" i="153"/>
  <c r="U67" i="153"/>
  <c r="M67" i="153"/>
  <c r="CQ67" i="153"/>
  <c r="CI67" i="153"/>
  <c r="CA67" i="153"/>
  <c r="CS67" i="153"/>
  <c r="CK67" i="153"/>
  <c r="CC67" i="153"/>
  <c r="CM67" i="153"/>
  <c r="CE67" i="153"/>
  <c r="CO67" i="153"/>
  <c r="CG67" i="153"/>
  <c r="FK67" i="153"/>
  <c r="FC67" i="153"/>
  <c r="EU67" i="153"/>
  <c r="FM67" i="153"/>
  <c r="FE67" i="153"/>
  <c r="EW67" i="153"/>
  <c r="FG67" i="153"/>
  <c r="EY67" i="153"/>
  <c r="FI67" i="153"/>
  <c r="FA67" i="153"/>
  <c r="EA69" i="153"/>
  <c r="DS69" i="153"/>
  <c r="DK69" i="153"/>
  <c r="EC69" i="153"/>
  <c r="DU69" i="153"/>
  <c r="DM69" i="153"/>
  <c r="DW69" i="153"/>
  <c r="DO69" i="153"/>
  <c r="DY69" i="153"/>
  <c r="DQ69" i="153"/>
  <c r="S73" i="153"/>
  <c r="K73" i="153"/>
  <c r="U73" i="153"/>
  <c r="M73" i="153"/>
  <c r="GD73" i="153"/>
  <c r="W73" i="153"/>
  <c r="O73" i="153"/>
  <c r="G73" i="153"/>
  <c r="Y73" i="153"/>
  <c r="Q73" i="153"/>
  <c r="I73" i="153"/>
  <c r="FK73" i="153"/>
  <c r="FC73" i="153"/>
  <c r="EU73" i="153"/>
  <c r="FM73" i="153"/>
  <c r="FE73" i="153"/>
  <c r="EW73" i="153"/>
  <c r="FP73" i="153"/>
  <c r="FR73" i="153" s="1"/>
  <c r="FG73" i="153"/>
  <c r="EY73" i="153"/>
  <c r="FI73" i="153"/>
  <c r="FA73" i="153"/>
  <c r="GD75" i="153"/>
  <c r="S75" i="153"/>
  <c r="K75" i="153"/>
  <c r="U75" i="153"/>
  <c r="M75" i="153"/>
  <c r="W75" i="153"/>
  <c r="O75" i="153"/>
  <c r="G75" i="153"/>
  <c r="Y75" i="153"/>
  <c r="Q75" i="153"/>
  <c r="I75" i="153"/>
  <c r="FG75" i="153"/>
  <c r="EY75" i="153"/>
  <c r="FI75" i="153"/>
  <c r="FA75" i="153"/>
  <c r="FK75" i="153"/>
  <c r="FC75" i="153"/>
  <c r="EU75" i="153"/>
  <c r="FM75" i="153"/>
  <c r="FE75" i="153"/>
  <c r="EW75" i="153"/>
  <c r="BG76" i="153"/>
  <c r="AY76" i="153"/>
  <c r="AQ76" i="153"/>
  <c r="BI76" i="153"/>
  <c r="BA76" i="153"/>
  <c r="AS76" i="153"/>
  <c r="BC76" i="153"/>
  <c r="AU76" i="153"/>
  <c r="BE76" i="153"/>
  <c r="AW76" i="153"/>
  <c r="BI442" i="153"/>
  <c r="BI354" i="153"/>
  <c r="BI249" i="153"/>
  <c r="BI163" i="153"/>
  <c r="GL78" i="153"/>
  <c r="GD76" i="153"/>
  <c r="DU379" i="153"/>
  <c r="DU291" i="153"/>
  <c r="DU186" i="153"/>
  <c r="DU100" i="153"/>
  <c r="FA381" i="153"/>
  <c r="FA293" i="153"/>
  <c r="FA188" i="153"/>
  <c r="FA102" i="153"/>
  <c r="FI377" i="153"/>
  <c r="FI289" i="153"/>
  <c r="FI184" i="153"/>
  <c r="FI98" i="153"/>
  <c r="GA184" i="153"/>
  <c r="GA253" i="153" s="1"/>
  <c r="FG13" i="153"/>
  <c r="EY13" i="153"/>
  <c r="FC13" i="153"/>
  <c r="FI13" i="153"/>
  <c r="FA13" i="153"/>
  <c r="EU13" i="153"/>
  <c r="FM13" i="153"/>
  <c r="FE13" i="153"/>
  <c r="EW13" i="153"/>
  <c r="FK13" i="153"/>
  <c r="FK379" i="153"/>
  <c r="FK291" i="153"/>
  <c r="FK186" i="153"/>
  <c r="FK100" i="153"/>
  <c r="CO15" i="153"/>
  <c r="CG15" i="153"/>
  <c r="CA15" i="153"/>
  <c r="CI15" i="153"/>
  <c r="CS15" i="153"/>
  <c r="CK15" i="153"/>
  <c r="CC15" i="153"/>
  <c r="CM15" i="153"/>
  <c r="CE15" i="153"/>
  <c r="CQ15" i="153"/>
  <c r="BG22" i="153"/>
  <c r="AY22" i="153"/>
  <c r="AQ22" i="153"/>
  <c r="BI22" i="153"/>
  <c r="BA22" i="153"/>
  <c r="AS22" i="153"/>
  <c r="BC22" i="153"/>
  <c r="AU22" i="153"/>
  <c r="AP80" i="153"/>
  <c r="BE22" i="153"/>
  <c r="AW22" i="153"/>
  <c r="EA24" i="153"/>
  <c r="DS24" i="153"/>
  <c r="DK24" i="153"/>
  <c r="EC24" i="153"/>
  <c r="DU24" i="153"/>
  <c r="DM24" i="153"/>
  <c r="DW24" i="153"/>
  <c r="DO24" i="153"/>
  <c r="DY24" i="153"/>
  <c r="DQ24" i="153"/>
  <c r="BI400" i="153"/>
  <c r="BI312" i="153"/>
  <c r="BI207" i="153"/>
  <c r="BI121" i="153"/>
  <c r="FP38" i="153"/>
  <c r="FR38" i="153" s="1"/>
  <c r="FU38" i="153" s="1"/>
  <c r="FG38" i="153"/>
  <c r="EY38" i="153"/>
  <c r="FI38" i="153"/>
  <c r="FA38" i="153"/>
  <c r="FK38" i="153"/>
  <c r="FC38" i="153"/>
  <c r="EU38" i="153"/>
  <c r="FM38" i="153"/>
  <c r="FE38" i="153"/>
  <c r="EW38" i="153"/>
  <c r="S40" i="153"/>
  <c r="K40" i="153"/>
  <c r="U40" i="153"/>
  <c r="M40" i="153"/>
  <c r="W40" i="153"/>
  <c r="O40" i="153"/>
  <c r="G40" i="153"/>
  <c r="GD40" i="153"/>
  <c r="Y40" i="153"/>
  <c r="Q40" i="153"/>
  <c r="I40" i="153"/>
  <c r="FM406" i="153"/>
  <c r="FM318" i="153"/>
  <c r="FM213" i="153"/>
  <c r="FM127" i="153"/>
  <c r="FM408" i="153"/>
  <c r="FM320" i="153"/>
  <c r="FM215" i="153"/>
  <c r="FM129" i="153"/>
  <c r="W409" i="153"/>
  <c r="W321" i="153"/>
  <c r="W216" i="153"/>
  <c r="W130" i="153"/>
  <c r="DW44" i="153"/>
  <c r="DO44" i="153"/>
  <c r="DY44" i="153"/>
  <c r="DQ44" i="153"/>
  <c r="EA44" i="153"/>
  <c r="DS44" i="153"/>
  <c r="DK44" i="153"/>
  <c r="EC44" i="153"/>
  <c r="DU44" i="153"/>
  <c r="DM44" i="153"/>
  <c r="CM45" i="153"/>
  <c r="CE45" i="153"/>
  <c r="CO45" i="153"/>
  <c r="CG45" i="153"/>
  <c r="CQ45" i="153"/>
  <c r="CI45" i="153"/>
  <c r="CA45" i="153"/>
  <c r="CS45" i="153"/>
  <c r="CK45" i="153"/>
  <c r="CC45" i="153"/>
  <c r="W411" i="153"/>
  <c r="W323" i="153"/>
  <c r="W218" i="153"/>
  <c r="W132" i="153"/>
  <c r="DW46" i="153"/>
  <c r="DO46" i="153"/>
  <c r="DY46" i="153"/>
  <c r="DQ46" i="153"/>
  <c r="EA46" i="153"/>
  <c r="DS46" i="153"/>
  <c r="DK46" i="153"/>
  <c r="EC46" i="153"/>
  <c r="DU46" i="153"/>
  <c r="DM46" i="153"/>
  <c r="CQ48" i="153"/>
  <c r="CI48" i="153"/>
  <c r="CA48" i="153"/>
  <c r="CS48" i="153"/>
  <c r="CK48" i="153"/>
  <c r="CC48" i="153"/>
  <c r="CM48" i="153"/>
  <c r="CE48" i="153"/>
  <c r="CO48" i="153"/>
  <c r="CG48" i="153"/>
  <c r="FI415" i="153"/>
  <c r="FI327" i="153"/>
  <c r="FI222" i="153"/>
  <c r="FI136" i="153"/>
  <c r="CQ52" i="153"/>
  <c r="CI52" i="153"/>
  <c r="CA52" i="153"/>
  <c r="CS52" i="153"/>
  <c r="CK52" i="153"/>
  <c r="CC52" i="153"/>
  <c r="CM52" i="153"/>
  <c r="CE52" i="153"/>
  <c r="CO52" i="153"/>
  <c r="CG52" i="153"/>
  <c r="FI419" i="153"/>
  <c r="FI331" i="153"/>
  <c r="FI226" i="153"/>
  <c r="FI140" i="153"/>
  <c r="EA57" i="153"/>
  <c r="DS57" i="153"/>
  <c r="DK57" i="153"/>
  <c r="EC57" i="153"/>
  <c r="DU57" i="153"/>
  <c r="DM57" i="153"/>
  <c r="DW57" i="153"/>
  <c r="DO57" i="153"/>
  <c r="DY57" i="153"/>
  <c r="DQ57" i="153"/>
  <c r="BI423" i="153"/>
  <c r="BI335" i="153"/>
  <c r="BI230" i="153"/>
  <c r="BI144" i="153"/>
  <c r="FM423" i="153"/>
  <c r="FM335" i="153"/>
  <c r="FM230" i="153"/>
  <c r="FM144" i="153"/>
  <c r="CM59" i="153"/>
  <c r="CE59" i="153"/>
  <c r="CO59" i="153"/>
  <c r="CG59" i="153"/>
  <c r="CQ59" i="153"/>
  <c r="CI59" i="153"/>
  <c r="CA59" i="153"/>
  <c r="CS59" i="153"/>
  <c r="CK59" i="153"/>
  <c r="CC59" i="153"/>
  <c r="W60" i="153"/>
  <c r="O60" i="153"/>
  <c r="G60" i="153"/>
  <c r="Y60" i="153"/>
  <c r="Q60" i="153"/>
  <c r="I60" i="153"/>
  <c r="S60" i="153"/>
  <c r="K60" i="153"/>
  <c r="GD60" i="153"/>
  <c r="U60" i="153"/>
  <c r="M60" i="153"/>
  <c r="BC61" i="153"/>
  <c r="AU61" i="153"/>
  <c r="BE61" i="153"/>
  <c r="AW61" i="153"/>
  <c r="BG61" i="153"/>
  <c r="AY61" i="153"/>
  <c r="AQ61" i="153"/>
  <c r="BI61" i="153"/>
  <c r="BA61" i="153"/>
  <c r="AS61" i="153"/>
  <c r="S63" i="153"/>
  <c r="K63" i="153"/>
  <c r="U63" i="153"/>
  <c r="M63" i="153"/>
  <c r="GD63" i="153"/>
  <c r="W63" i="153"/>
  <c r="O63" i="153"/>
  <c r="G63" i="153"/>
  <c r="Y63" i="153"/>
  <c r="Q63" i="153"/>
  <c r="I63" i="153"/>
  <c r="Y429" i="153"/>
  <c r="Y341" i="153"/>
  <c r="Y236" i="153"/>
  <c r="Y150" i="153"/>
  <c r="EA65" i="153"/>
  <c r="DS65" i="153"/>
  <c r="DK65" i="153"/>
  <c r="EC65" i="153"/>
  <c r="DU65" i="153"/>
  <c r="DM65" i="153"/>
  <c r="DW65" i="153"/>
  <c r="DO65" i="153"/>
  <c r="DY65" i="153"/>
  <c r="DQ65" i="153"/>
  <c r="CM69" i="153"/>
  <c r="CE69" i="153"/>
  <c r="CO69" i="153"/>
  <c r="CG69" i="153"/>
  <c r="CQ69" i="153"/>
  <c r="CI69" i="153"/>
  <c r="CA69" i="153"/>
  <c r="CS69" i="153"/>
  <c r="CK69" i="153"/>
  <c r="CC69" i="153"/>
  <c r="BG71" i="153"/>
  <c r="AY71" i="153"/>
  <c r="AQ71" i="153"/>
  <c r="BI71" i="153"/>
  <c r="BA71" i="153"/>
  <c r="AS71" i="153"/>
  <c r="BC71" i="153"/>
  <c r="AU71" i="153"/>
  <c r="BE71" i="153"/>
  <c r="AW71" i="153"/>
  <c r="EA71" i="153"/>
  <c r="DS71" i="153"/>
  <c r="DK71" i="153"/>
  <c r="EC71" i="153"/>
  <c r="DU71" i="153"/>
  <c r="DM71" i="153"/>
  <c r="DW71" i="153"/>
  <c r="DO71" i="153"/>
  <c r="DY71" i="153"/>
  <c r="DQ71" i="153"/>
  <c r="CS437" i="153"/>
  <c r="CS349" i="153"/>
  <c r="CS244" i="153"/>
  <c r="CS158" i="153"/>
  <c r="EF73" i="153"/>
  <c r="EH73" i="153" s="1"/>
  <c r="DW73" i="153"/>
  <c r="DO73" i="153"/>
  <c r="DY73" i="153"/>
  <c r="DQ73" i="153"/>
  <c r="EA73" i="153"/>
  <c r="DS73" i="153"/>
  <c r="DK73" i="153"/>
  <c r="EC73" i="153"/>
  <c r="DU73" i="153"/>
  <c r="DM73" i="153"/>
  <c r="Y439" i="153"/>
  <c r="Y351" i="153"/>
  <c r="Y246" i="153"/>
  <c r="Y160" i="153"/>
  <c r="EA75" i="153"/>
  <c r="DS75" i="153"/>
  <c r="DK75" i="153"/>
  <c r="EC75" i="153"/>
  <c r="DU75" i="153"/>
  <c r="DM75" i="153"/>
  <c r="DW75" i="153"/>
  <c r="DO75" i="153"/>
  <c r="DY75" i="153"/>
  <c r="DQ75" i="153"/>
  <c r="DW76" i="153"/>
  <c r="DO76" i="153"/>
  <c r="DY76" i="153"/>
  <c r="DQ76" i="153"/>
  <c r="EA76" i="153"/>
  <c r="DS76" i="153"/>
  <c r="DK76" i="153"/>
  <c r="EC76" i="153"/>
  <c r="DU76" i="153"/>
  <c r="DM76" i="153"/>
  <c r="EC442" i="153"/>
  <c r="EC354" i="153"/>
  <c r="EC249" i="153"/>
  <c r="EC163" i="153"/>
  <c r="CK377" i="153"/>
  <c r="CK289" i="153"/>
  <c r="CK184" i="153"/>
  <c r="AS378" i="153"/>
  <c r="AS290" i="153"/>
  <c r="AS185" i="153"/>
  <c r="Y379" i="153"/>
  <c r="Y291" i="153"/>
  <c r="Y186" i="153"/>
  <c r="CK379" i="153"/>
  <c r="CK291" i="153"/>
  <c r="CK186" i="153"/>
  <c r="CC383" i="153"/>
  <c r="CC295" i="153"/>
  <c r="CC190" i="153"/>
  <c r="CC104" i="153"/>
  <c r="BI384" i="153"/>
  <c r="BI296" i="153"/>
  <c r="BI191" i="153"/>
  <c r="BI105" i="153"/>
  <c r="C230" i="153"/>
  <c r="AE144" i="153"/>
  <c r="AG447" i="153"/>
  <c r="AG359" i="153"/>
  <c r="AG271" i="153"/>
  <c r="HE168" i="153"/>
  <c r="FU447" i="153"/>
  <c r="FU359" i="153"/>
  <c r="FU271" i="153"/>
  <c r="EK450" i="153"/>
  <c r="EK362" i="153"/>
  <c r="EK274" i="153"/>
  <c r="AN289" i="153"/>
  <c r="AO184" i="153"/>
  <c r="DH289" i="153"/>
  <c r="DI184" i="153"/>
  <c r="GB289" i="153"/>
  <c r="GC184" i="153"/>
  <c r="AN290" i="153"/>
  <c r="AO185" i="153"/>
  <c r="DH290" i="153"/>
  <c r="DI185" i="153"/>
  <c r="GB290" i="153"/>
  <c r="GC185" i="153"/>
  <c r="AN291" i="153"/>
  <c r="AO186" i="153"/>
  <c r="DH291" i="153"/>
  <c r="DI186" i="153"/>
  <c r="C292" i="153"/>
  <c r="BW292" i="153"/>
  <c r="EQ292" i="153"/>
  <c r="C195" i="153"/>
  <c r="F109" i="153"/>
  <c r="AM195" i="153"/>
  <c r="AP109" i="153"/>
  <c r="BW195" i="153"/>
  <c r="BZ109" i="153"/>
  <c r="DG195" i="153"/>
  <c r="DJ109" i="153"/>
  <c r="EQ195" i="153"/>
  <c r="ET109" i="153"/>
  <c r="C200" i="153"/>
  <c r="AM200" i="153"/>
  <c r="AP114" i="153"/>
  <c r="BW200" i="153"/>
  <c r="BZ114" i="153"/>
  <c r="DY12" i="153"/>
  <c r="CO13" i="153"/>
  <c r="DQ14" i="153"/>
  <c r="DY16" i="153"/>
  <c r="DQ18" i="153"/>
  <c r="I12" i="153"/>
  <c r="Q12" i="153"/>
  <c r="U12" i="153"/>
  <c r="AS12" i="153"/>
  <c r="BA12" i="153"/>
  <c r="BI12" i="153"/>
  <c r="CG12" i="153"/>
  <c r="CO12" i="153"/>
  <c r="DM12" i="153"/>
  <c r="DU12" i="153"/>
  <c r="EC12" i="153"/>
  <c r="FA12" i="153"/>
  <c r="AW13" i="153"/>
  <c r="CK13" i="153"/>
  <c r="CS13" i="153"/>
  <c r="M14" i="153"/>
  <c r="AS14" i="153"/>
  <c r="CG14" i="153"/>
  <c r="DM14" i="153"/>
  <c r="EC14" i="153"/>
  <c r="FA14" i="153"/>
  <c r="FI14" i="153"/>
  <c r="I15" i="153"/>
  <c r="O15" i="153"/>
  <c r="U16" i="153"/>
  <c r="AS16" i="153"/>
  <c r="BA16" i="153"/>
  <c r="BI16" i="153"/>
  <c r="CG16" i="153"/>
  <c r="DU16" i="153"/>
  <c r="FI16" i="153"/>
  <c r="AS18" i="153"/>
  <c r="CO18" i="153"/>
  <c r="DU18" i="153"/>
  <c r="BE19" i="153"/>
  <c r="CC19" i="153"/>
  <c r="CK19" i="153"/>
  <c r="CS19" i="153"/>
  <c r="DQ19" i="153"/>
  <c r="DY19" i="153"/>
  <c r="EW19" i="153"/>
  <c r="FE19" i="153"/>
  <c r="FM19" i="153"/>
  <c r="AS20" i="153"/>
  <c r="CO20" i="153"/>
  <c r="DM20" i="153"/>
  <c r="EC20" i="153"/>
  <c r="FA20" i="153"/>
  <c r="GD22" i="153"/>
  <c r="GD23" i="153"/>
  <c r="M24" i="153"/>
  <c r="G12" i="153"/>
  <c r="O12" i="153"/>
  <c r="AQ12" i="153"/>
  <c r="AY12" i="153"/>
  <c r="BG12" i="153"/>
  <c r="CE12" i="153"/>
  <c r="CM12" i="153"/>
  <c r="DK12" i="153"/>
  <c r="DS12" i="153"/>
  <c r="EA12" i="153"/>
  <c r="EY12" i="153"/>
  <c r="FG12" i="153"/>
  <c r="GD12" i="153"/>
  <c r="AU13" i="153"/>
  <c r="BC13" i="153"/>
  <c r="CA13" i="153"/>
  <c r="CI13" i="153"/>
  <c r="CQ13" i="153"/>
  <c r="DO13" i="153"/>
  <c r="DY13" i="153"/>
  <c r="K14" i="153"/>
  <c r="S14" i="153"/>
  <c r="AQ14" i="153"/>
  <c r="AY14" i="153"/>
  <c r="BG14" i="153"/>
  <c r="CE14" i="153"/>
  <c r="CM14" i="153"/>
  <c r="DK14" i="153"/>
  <c r="DS14" i="153"/>
  <c r="EA14" i="153"/>
  <c r="EY14" i="153"/>
  <c r="FG14" i="153"/>
  <c r="FP14" i="153"/>
  <c r="FR14" i="153" s="1"/>
  <c r="FU14" i="153" s="1"/>
  <c r="G15" i="153"/>
  <c r="S15" i="153"/>
  <c r="Y15" i="153"/>
  <c r="K16" i="153"/>
  <c r="S16" i="153"/>
  <c r="AQ16" i="153"/>
  <c r="AY16" i="153"/>
  <c r="BG16" i="153"/>
  <c r="CE16" i="153"/>
  <c r="CM16" i="153"/>
  <c r="DK16" i="153"/>
  <c r="DS16" i="153"/>
  <c r="EA16" i="153"/>
  <c r="EY16" i="153"/>
  <c r="FG16" i="153"/>
  <c r="GD16" i="153"/>
  <c r="AQ18" i="153"/>
  <c r="AY18" i="153"/>
  <c r="BG18" i="153"/>
  <c r="CE18" i="153"/>
  <c r="CM18" i="153"/>
  <c r="DK18" i="153"/>
  <c r="DS18" i="153"/>
  <c r="EA18" i="153"/>
  <c r="EY18" i="153"/>
  <c r="FG18" i="153"/>
  <c r="AU19" i="153"/>
  <c r="BC19" i="153"/>
  <c r="CA19" i="153"/>
  <c r="CI19" i="153"/>
  <c r="CQ19" i="153"/>
  <c r="DO19" i="153"/>
  <c r="DW19" i="153"/>
  <c r="EU19" i="153"/>
  <c r="FC19" i="153"/>
  <c r="FK19" i="153"/>
  <c r="AQ20" i="153"/>
  <c r="AY20" i="153"/>
  <c r="BG20" i="153"/>
  <c r="CE20" i="153"/>
  <c r="CM20" i="153"/>
  <c r="DK20" i="153"/>
  <c r="DS20" i="153"/>
  <c r="EA20" i="153"/>
  <c r="EY20" i="153"/>
  <c r="FG20" i="153"/>
  <c r="K22" i="153"/>
  <c r="S22" i="153"/>
  <c r="Y22" i="153"/>
  <c r="GR22" i="153"/>
  <c r="GR80" i="153" s="1"/>
  <c r="K23" i="153"/>
  <c r="S23" i="153"/>
  <c r="Y23" i="153"/>
  <c r="K24" i="153"/>
  <c r="S24" i="153"/>
  <c r="W24" i="153"/>
  <c r="AU24" i="153"/>
  <c r="BC24" i="153"/>
  <c r="BL24" i="153"/>
  <c r="BN24" i="153" s="1"/>
  <c r="BQ24" i="153" s="1"/>
  <c r="GD24" i="153"/>
  <c r="GT24" i="153"/>
  <c r="AQ25" i="153"/>
  <c r="AY25" i="153"/>
  <c r="BG25" i="153"/>
  <c r="CE25" i="153"/>
  <c r="CM25" i="153"/>
  <c r="DK25" i="153"/>
  <c r="DS25" i="153"/>
  <c r="EA25" i="153"/>
  <c r="EY25" i="153"/>
  <c r="FG25" i="153"/>
  <c r="AQ26" i="153"/>
  <c r="AY26" i="153"/>
  <c r="BG26" i="153"/>
  <c r="CE26" i="153"/>
  <c r="CM26" i="153"/>
  <c r="DK26" i="153"/>
  <c r="DS26" i="153"/>
  <c r="EA26" i="153"/>
  <c r="EY26" i="153"/>
  <c r="FG26" i="153"/>
  <c r="AQ27" i="153"/>
  <c r="AY27" i="153"/>
  <c r="BG27" i="153"/>
  <c r="CE27" i="153"/>
  <c r="CM27" i="153"/>
  <c r="DK27" i="153"/>
  <c r="DS27" i="153"/>
  <c r="EA27" i="153"/>
  <c r="EY27" i="153"/>
  <c r="FG27" i="153"/>
  <c r="AQ28" i="153"/>
  <c r="AY28" i="153"/>
  <c r="BG28" i="153"/>
  <c r="CE28" i="153"/>
  <c r="CM28" i="153"/>
  <c r="DK28" i="153"/>
  <c r="DS28" i="153"/>
  <c r="EA28" i="153"/>
  <c r="EY28" i="153"/>
  <c r="FG28" i="153"/>
  <c r="AQ29" i="153"/>
  <c r="AY29" i="153"/>
  <c r="BG29" i="153"/>
  <c r="CE29" i="153"/>
  <c r="CM29" i="153"/>
  <c r="DK29" i="153"/>
  <c r="DS29" i="153"/>
  <c r="EA29" i="153"/>
  <c r="EY29" i="153"/>
  <c r="FG29" i="153"/>
  <c r="K31" i="153"/>
  <c r="Q31" i="153"/>
  <c r="U31" i="153"/>
  <c r="AU33" i="153"/>
  <c r="BC33" i="153"/>
  <c r="CA33" i="153"/>
  <c r="CI33" i="153"/>
  <c r="CQ33" i="153"/>
  <c r="DO33" i="153"/>
  <c r="DW33" i="153"/>
  <c r="EC33" i="153"/>
  <c r="G34" i="153"/>
  <c r="S34" i="153"/>
  <c r="Y34" i="153"/>
  <c r="K35" i="153"/>
  <c r="S35" i="153"/>
  <c r="AQ35" i="153"/>
  <c r="AY35" i="153"/>
  <c r="BG35" i="153"/>
  <c r="CE35" i="153"/>
  <c r="CM35" i="153"/>
  <c r="DK35" i="153"/>
  <c r="DS35" i="153"/>
  <c r="EA35" i="153"/>
  <c r="EY35" i="153"/>
  <c r="FG35" i="153"/>
  <c r="FP35" i="153"/>
  <c r="FR35" i="153" s="1"/>
  <c r="FU35" i="153" s="1"/>
  <c r="G36" i="153"/>
  <c r="O36" i="153"/>
  <c r="W36" i="153"/>
  <c r="AU36" i="153"/>
  <c r="BC36" i="153"/>
  <c r="CA36" i="153"/>
  <c r="CI36" i="153"/>
  <c r="CQ36" i="153"/>
  <c r="DO36" i="153"/>
  <c r="DW36" i="153"/>
  <c r="EU36" i="153"/>
  <c r="FC36" i="153"/>
  <c r="FK36" i="153"/>
  <c r="K37" i="153"/>
  <c r="Q37" i="153"/>
  <c r="U37" i="153"/>
  <c r="G38" i="153"/>
  <c r="S38" i="153"/>
  <c r="Y38" i="153"/>
  <c r="GD38" i="153"/>
  <c r="AU41" i="153"/>
  <c r="BC41" i="153"/>
  <c r="CA41" i="153"/>
  <c r="CI41" i="153"/>
  <c r="CQ41" i="153"/>
  <c r="DO41" i="153"/>
  <c r="DW41" i="153"/>
  <c r="EU41" i="153"/>
  <c r="FC41" i="153"/>
  <c r="FK41" i="153"/>
  <c r="AQ42" i="153"/>
  <c r="AY42" i="153"/>
  <c r="BG42" i="153"/>
  <c r="CE42" i="153"/>
  <c r="CM42" i="153"/>
  <c r="DK42" i="153"/>
  <c r="DS42" i="153"/>
  <c r="EA42" i="153"/>
  <c r="EY42" i="153"/>
  <c r="FG42" i="153"/>
  <c r="EU43" i="153"/>
  <c r="FC43" i="153"/>
  <c r="FK43" i="153"/>
  <c r="K44" i="153"/>
  <c r="Q44" i="153"/>
  <c r="U44" i="153"/>
  <c r="G45" i="153"/>
  <c r="S45" i="153"/>
  <c r="Y45" i="153"/>
  <c r="K46" i="153"/>
  <c r="Q46" i="153"/>
  <c r="U46" i="153"/>
  <c r="G47" i="153"/>
  <c r="O47" i="153"/>
  <c r="W47" i="153"/>
  <c r="AU47" i="153"/>
  <c r="BC47" i="153"/>
  <c r="CA47" i="153"/>
  <c r="CI47" i="153"/>
  <c r="CQ47" i="153"/>
  <c r="DO47" i="153"/>
  <c r="DW47" i="153"/>
  <c r="EU47" i="153"/>
  <c r="FC47" i="153"/>
  <c r="FK47" i="153"/>
  <c r="K48" i="153"/>
  <c r="Q48" i="153"/>
  <c r="U48" i="153"/>
  <c r="G49" i="153"/>
  <c r="O49" i="153"/>
  <c r="W49" i="153"/>
  <c r="AU49" i="153"/>
  <c r="BC49" i="153"/>
  <c r="CA49" i="153"/>
  <c r="CI49" i="153"/>
  <c r="CQ49" i="153"/>
  <c r="DO49" i="153"/>
  <c r="DW49" i="153"/>
  <c r="EU49" i="153"/>
  <c r="FC49" i="153"/>
  <c r="FK49" i="153"/>
  <c r="K50" i="153"/>
  <c r="S50" i="153"/>
  <c r="AQ50" i="153"/>
  <c r="AY50" i="153"/>
  <c r="BG50" i="153"/>
  <c r="CE50" i="153"/>
  <c r="CM50" i="153"/>
  <c r="DK50" i="153"/>
  <c r="DS50" i="153"/>
  <c r="EA50" i="153"/>
  <c r="EY50" i="153"/>
  <c r="FG50" i="153"/>
  <c r="FP50" i="153"/>
  <c r="FR50" i="153" s="1"/>
  <c r="FU50" i="153" s="1"/>
  <c r="G51" i="153"/>
  <c r="O51" i="153"/>
  <c r="W51" i="153"/>
  <c r="AU51" i="153"/>
  <c r="BC51" i="153"/>
  <c r="CA51" i="153"/>
  <c r="CI51" i="153"/>
  <c r="CQ51" i="153"/>
  <c r="DO51" i="153"/>
  <c r="DW51" i="153"/>
  <c r="EU51" i="153"/>
  <c r="FC51" i="153"/>
  <c r="FK51" i="153"/>
  <c r="K52" i="153"/>
  <c r="Q52" i="153"/>
  <c r="U52" i="153"/>
  <c r="G53" i="153"/>
  <c r="O53" i="153"/>
  <c r="W53" i="153"/>
  <c r="AU53" i="153"/>
  <c r="BC53" i="153"/>
  <c r="CA53" i="153"/>
  <c r="CI53" i="153"/>
  <c r="CQ53" i="153"/>
  <c r="DO53" i="153"/>
  <c r="DW53" i="153"/>
  <c r="EU53" i="153"/>
  <c r="FC53" i="153"/>
  <c r="FK53" i="153"/>
  <c r="K54" i="153"/>
  <c r="S54" i="153"/>
  <c r="AQ54" i="153"/>
  <c r="AY54" i="153"/>
  <c r="BG54" i="153"/>
  <c r="CE54" i="153"/>
  <c r="CM54" i="153"/>
  <c r="DK54" i="153"/>
  <c r="DS54" i="153"/>
  <c r="EA54" i="153"/>
  <c r="EY54" i="153"/>
  <c r="FG54" i="153"/>
  <c r="FP54" i="153"/>
  <c r="FR54" i="153" s="1"/>
  <c r="FU54" i="153" s="1"/>
  <c r="G55" i="153"/>
  <c r="O55" i="153"/>
  <c r="W55" i="153"/>
  <c r="AU55" i="153"/>
  <c r="BC55" i="153"/>
  <c r="CA55" i="153"/>
  <c r="CI55" i="153"/>
  <c r="CQ55" i="153"/>
  <c r="DO55" i="153"/>
  <c r="DW55" i="153"/>
  <c r="EU55" i="153"/>
  <c r="FC55" i="153"/>
  <c r="FK55" i="153"/>
  <c r="AE58" i="153"/>
  <c r="AQ58" i="153"/>
  <c r="AY58" i="153"/>
  <c r="BG58" i="153"/>
  <c r="CA58" i="153"/>
  <c r="CI58" i="153"/>
  <c r="CQ58" i="153"/>
  <c r="DK58" i="153"/>
  <c r="DS58" i="153"/>
  <c r="EA58" i="153"/>
  <c r="EU58" i="153"/>
  <c r="FC58" i="153"/>
  <c r="FK58" i="153"/>
  <c r="AQ59" i="153"/>
  <c r="AY59" i="153"/>
  <c r="BG59" i="153"/>
  <c r="DO59" i="153"/>
  <c r="DW59" i="153"/>
  <c r="AQ60" i="153"/>
  <c r="AY60" i="153"/>
  <c r="BG60" i="153"/>
  <c r="DO60" i="153"/>
  <c r="DW60" i="153"/>
  <c r="G62" i="153"/>
  <c r="O62" i="153"/>
  <c r="W62" i="153"/>
  <c r="AU62" i="153"/>
  <c r="BC62" i="153"/>
  <c r="CA62" i="153"/>
  <c r="CI62" i="153"/>
  <c r="CQ62" i="153"/>
  <c r="DO62" i="153"/>
  <c r="DW62" i="153"/>
  <c r="EU62" i="153"/>
  <c r="FC62" i="153"/>
  <c r="FK62" i="153"/>
  <c r="EY63" i="153"/>
  <c r="FG63" i="153"/>
  <c r="FP63" i="153"/>
  <c r="FR63" i="153" s="1"/>
  <c r="FU63" i="153" s="1"/>
  <c r="G64" i="153"/>
  <c r="O64" i="153"/>
  <c r="W64" i="153"/>
  <c r="AU64" i="153"/>
  <c r="BC64" i="153"/>
  <c r="CA64" i="153"/>
  <c r="CI64" i="153"/>
  <c r="CQ64" i="153"/>
  <c r="DO64" i="153"/>
  <c r="DW64" i="153"/>
  <c r="EU64" i="153"/>
  <c r="FC64" i="153"/>
  <c r="FK64" i="153"/>
  <c r="K66" i="153"/>
  <c r="S66" i="153"/>
  <c r="AQ66" i="153"/>
  <c r="AY66" i="153"/>
  <c r="BG66" i="153"/>
  <c r="CE66" i="153"/>
  <c r="CM66" i="153"/>
  <c r="DK66" i="153"/>
  <c r="DS66" i="153"/>
  <c r="EA66" i="153"/>
  <c r="EY66" i="153"/>
  <c r="FG66" i="153"/>
  <c r="GD66" i="153"/>
  <c r="K68" i="153"/>
  <c r="S68" i="153"/>
  <c r="AU68" i="153"/>
  <c r="BC68" i="153"/>
  <c r="CE68" i="153"/>
  <c r="CM68" i="153"/>
  <c r="DO68" i="153"/>
  <c r="DW68" i="153"/>
  <c r="EY68" i="153"/>
  <c r="FG68" i="153"/>
  <c r="K70" i="153"/>
  <c r="S70" i="153"/>
  <c r="AQ70" i="153"/>
  <c r="AY70" i="153"/>
  <c r="BG70" i="153"/>
  <c r="CE70" i="153"/>
  <c r="CM70" i="153"/>
  <c r="DK70" i="153"/>
  <c r="DS70" i="153"/>
  <c r="EA70" i="153"/>
  <c r="EY70" i="153"/>
  <c r="FG70" i="153"/>
  <c r="GD70" i="153"/>
  <c r="K72" i="153"/>
  <c r="S72" i="153"/>
  <c r="CA72" i="153"/>
  <c r="CI72" i="153"/>
  <c r="CQ72" i="153"/>
  <c r="DO72" i="153"/>
  <c r="DW72" i="153"/>
  <c r="EF72" i="153"/>
  <c r="EH72" i="153" s="1"/>
  <c r="EU72" i="153"/>
  <c r="FC72" i="153"/>
  <c r="FK72" i="153"/>
  <c r="AU73" i="153"/>
  <c r="BC73" i="153"/>
  <c r="G74" i="153"/>
  <c r="O74" i="153"/>
  <c r="W74" i="153"/>
  <c r="AU74" i="153"/>
  <c r="BC74" i="153"/>
  <c r="CA74" i="153"/>
  <c r="CI74" i="153"/>
  <c r="CQ74" i="153"/>
  <c r="DO74" i="153"/>
  <c r="DW74" i="153"/>
  <c r="EU74" i="153"/>
  <c r="FC74" i="153"/>
  <c r="FK74" i="153"/>
  <c r="K76" i="153"/>
  <c r="S76" i="153"/>
  <c r="CA76" i="153"/>
  <c r="CI76" i="153"/>
  <c r="CQ76" i="153"/>
  <c r="EY76" i="153"/>
  <c r="FG76" i="153"/>
  <c r="K77" i="153"/>
  <c r="S77" i="153"/>
  <c r="AQ77" i="153"/>
  <c r="AY77" i="153"/>
  <c r="BG77" i="153"/>
  <c r="CE77" i="153"/>
  <c r="CM77" i="153"/>
  <c r="DK77" i="153"/>
  <c r="DS77" i="153"/>
  <c r="EA77" i="153"/>
  <c r="EY77" i="153"/>
  <c r="FG77" i="153"/>
  <c r="GD77" i="153"/>
  <c r="F78" i="153"/>
  <c r="N78" i="153"/>
  <c r="V78" i="153"/>
  <c r="AP78" i="153"/>
  <c r="BZ78" i="153"/>
  <c r="DJ78" i="153"/>
  <c r="ET78" i="153"/>
  <c r="F80" i="153"/>
  <c r="V80" i="153"/>
  <c r="F99" i="153"/>
  <c r="BZ99" i="153"/>
  <c r="ET99" i="153"/>
  <c r="F100" i="153"/>
  <c r="BZ100" i="153"/>
  <c r="ET100" i="153"/>
  <c r="GC100" i="153"/>
  <c r="AO101" i="153"/>
  <c r="AP101" i="153" s="1"/>
  <c r="DI101" i="153"/>
  <c r="DJ101" i="153" s="1"/>
  <c r="GC101" i="153"/>
  <c r="FM377" i="153"/>
  <c r="FM289" i="153"/>
  <c r="FM184" i="153"/>
  <c r="BA378" i="153"/>
  <c r="BA290" i="153"/>
  <c r="BA185" i="153"/>
  <c r="DU378" i="153"/>
  <c r="DU290" i="153"/>
  <c r="DU185" i="153"/>
  <c r="Q379" i="153"/>
  <c r="Q291" i="153"/>
  <c r="Q186" i="153"/>
  <c r="CS379" i="153"/>
  <c r="CS291" i="153"/>
  <c r="CS186" i="153"/>
  <c r="FM379" i="153"/>
  <c r="FM291" i="153"/>
  <c r="FM186" i="153"/>
  <c r="Q381" i="153"/>
  <c r="Q293" i="153"/>
  <c r="Q188" i="153"/>
  <c r="CS381" i="153"/>
  <c r="CS293" i="153"/>
  <c r="CS188" i="153"/>
  <c r="FM381" i="153"/>
  <c r="FM293" i="153"/>
  <c r="FM188" i="153"/>
  <c r="CS383" i="153"/>
  <c r="CS295" i="153"/>
  <c r="CS190" i="153"/>
  <c r="CS104" i="153"/>
  <c r="FE383" i="153"/>
  <c r="FE295" i="153"/>
  <c r="FE190" i="153"/>
  <c r="FE104" i="153"/>
  <c r="BA384" i="153"/>
  <c r="BA296" i="153"/>
  <c r="BA191" i="153"/>
  <c r="BA105" i="153"/>
  <c r="DM384" i="153"/>
  <c r="DM296" i="153"/>
  <c r="DM191" i="153"/>
  <c r="DM105" i="153"/>
  <c r="EC384" i="153"/>
  <c r="EC296" i="153"/>
  <c r="EC191" i="153"/>
  <c r="EC105" i="153"/>
  <c r="CC385" i="153"/>
  <c r="CC297" i="153"/>
  <c r="CC192" i="153"/>
  <c r="CC106" i="153"/>
  <c r="CS385" i="153"/>
  <c r="CS297" i="153"/>
  <c r="CS192" i="153"/>
  <c r="CS106" i="153"/>
  <c r="EW385" i="153"/>
  <c r="EW297" i="153"/>
  <c r="EW192" i="153"/>
  <c r="EW106" i="153"/>
  <c r="FM385" i="153"/>
  <c r="FM297" i="153"/>
  <c r="FM192" i="153"/>
  <c r="FM106" i="153"/>
  <c r="I387" i="153"/>
  <c r="I299" i="153"/>
  <c r="I194" i="153"/>
  <c r="W387" i="153"/>
  <c r="W299" i="153"/>
  <c r="W194" i="153"/>
  <c r="I388" i="153"/>
  <c r="I300" i="153"/>
  <c r="I195" i="153"/>
  <c r="W388" i="153"/>
  <c r="W300" i="153"/>
  <c r="W195" i="153"/>
  <c r="I389" i="153"/>
  <c r="I301" i="153"/>
  <c r="I196" i="153"/>
  <c r="AS389" i="153"/>
  <c r="AS301" i="153"/>
  <c r="AS196" i="153"/>
  <c r="BI389" i="153"/>
  <c r="BI301" i="153"/>
  <c r="BI196" i="153"/>
  <c r="CK390" i="153"/>
  <c r="CK302" i="153"/>
  <c r="CK197" i="153"/>
  <c r="EW390" i="153"/>
  <c r="EW302" i="153"/>
  <c r="EW197" i="153"/>
  <c r="FM390" i="153"/>
  <c r="FM302" i="153"/>
  <c r="FM197" i="153"/>
  <c r="CC391" i="153"/>
  <c r="CC303" i="153"/>
  <c r="CC198" i="153"/>
  <c r="CS391" i="153"/>
  <c r="CS303" i="153"/>
  <c r="CS198" i="153"/>
  <c r="EW391" i="153"/>
  <c r="EW303" i="153"/>
  <c r="EW198" i="153"/>
  <c r="FM391" i="153"/>
  <c r="FM303" i="153"/>
  <c r="FM198" i="153"/>
  <c r="CC392" i="153"/>
  <c r="CC304" i="153"/>
  <c r="CC199" i="153"/>
  <c r="CS392" i="153"/>
  <c r="CS304" i="153"/>
  <c r="CS199" i="153"/>
  <c r="FE392" i="153"/>
  <c r="FE304" i="153"/>
  <c r="FE199" i="153"/>
  <c r="CC393" i="153"/>
  <c r="CC305" i="153"/>
  <c r="CC200" i="153"/>
  <c r="CC114" i="153"/>
  <c r="CS114" i="153"/>
  <c r="EW393" i="153"/>
  <c r="EW305" i="153"/>
  <c r="EW200" i="153"/>
  <c r="EW114" i="153"/>
  <c r="FE393" i="153"/>
  <c r="FE305" i="153"/>
  <c r="FE200" i="153"/>
  <c r="FE114" i="153"/>
  <c r="CK394" i="153"/>
  <c r="CK306" i="153"/>
  <c r="CK201" i="153"/>
  <c r="CK115" i="153"/>
  <c r="EW394" i="153"/>
  <c r="EW306" i="153"/>
  <c r="EW201" i="153"/>
  <c r="EW115" i="153"/>
  <c r="FE394" i="153"/>
  <c r="FE306" i="153"/>
  <c r="FE201" i="153"/>
  <c r="FE115" i="153"/>
  <c r="I396" i="153"/>
  <c r="I308" i="153"/>
  <c r="I203" i="153"/>
  <c r="I117" i="153"/>
  <c r="O396" i="153"/>
  <c r="O308" i="153"/>
  <c r="O203" i="153"/>
  <c r="O117" i="153"/>
  <c r="AS398" i="153"/>
  <c r="AS310" i="153"/>
  <c r="AS205" i="153"/>
  <c r="AS119" i="153"/>
  <c r="BA398" i="153"/>
  <c r="BA310" i="153"/>
  <c r="BA205" i="153"/>
  <c r="BA119" i="153"/>
  <c r="BI398" i="153"/>
  <c r="BI310" i="153"/>
  <c r="BI205" i="153"/>
  <c r="BI119" i="153"/>
  <c r="DM398" i="153"/>
  <c r="DM310" i="153"/>
  <c r="DM205" i="153"/>
  <c r="DM119" i="153"/>
  <c r="DU398" i="153"/>
  <c r="DU310" i="153"/>
  <c r="DU205" i="153"/>
  <c r="DU119" i="153"/>
  <c r="EA398" i="153"/>
  <c r="EA310" i="153"/>
  <c r="EA205" i="153"/>
  <c r="EA119" i="153"/>
  <c r="I400" i="153"/>
  <c r="I312" i="153"/>
  <c r="I207" i="153"/>
  <c r="I121" i="153"/>
  <c r="Q400" i="153"/>
  <c r="Q312" i="153"/>
  <c r="Q207" i="153"/>
  <c r="Q121" i="153"/>
  <c r="Y400" i="153"/>
  <c r="Y312" i="153"/>
  <c r="Y207" i="153"/>
  <c r="Y121" i="153"/>
  <c r="CC400" i="153"/>
  <c r="CC312" i="153"/>
  <c r="CC207" i="153"/>
  <c r="CC121" i="153"/>
  <c r="CK400" i="153"/>
  <c r="CK312" i="153"/>
  <c r="CK207" i="153"/>
  <c r="CK121" i="153"/>
  <c r="CS400" i="153"/>
  <c r="CS312" i="153"/>
  <c r="CS207" i="153"/>
  <c r="CS121" i="153"/>
  <c r="EW400" i="153"/>
  <c r="EW312" i="153"/>
  <c r="EW207" i="153"/>
  <c r="EW121" i="153"/>
  <c r="FE400" i="153"/>
  <c r="FE312" i="153"/>
  <c r="FE207" i="153"/>
  <c r="FE121" i="153"/>
  <c r="FM400" i="153"/>
  <c r="FM312" i="153"/>
  <c r="FM207" i="153"/>
  <c r="FM121" i="153"/>
  <c r="AS401" i="153"/>
  <c r="AS313" i="153"/>
  <c r="AS208" i="153"/>
  <c r="AS122" i="153"/>
  <c r="BA401" i="153"/>
  <c r="BA313" i="153"/>
  <c r="BA208" i="153"/>
  <c r="BA122" i="153"/>
  <c r="BI401" i="153"/>
  <c r="BI313" i="153"/>
  <c r="BI208" i="153"/>
  <c r="BI122" i="153"/>
  <c r="DM401" i="153"/>
  <c r="DM313" i="153"/>
  <c r="DM208" i="153"/>
  <c r="DM122" i="153"/>
  <c r="DU401" i="153"/>
  <c r="DU313" i="153"/>
  <c r="DU208" i="153"/>
  <c r="DU122" i="153"/>
  <c r="EC401" i="153"/>
  <c r="EC313" i="153"/>
  <c r="EC208" i="153"/>
  <c r="EC122" i="153"/>
  <c r="I402" i="153"/>
  <c r="I314" i="153"/>
  <c r="I209" i="153"/>
  <c r="I123" i="153"/>
  <c r="O402" i="153"/>
  <c r="O314" i="153"/>
  <c r="O209" i="153"/>
  <c r="O123" i="153"/>
  <c r="AS406" i="153"/>
  <c r="AS318" i="153"/>
  <c r="AS213" i="153"/>
  <c r="AS127" i="153"/>
  <c r="BA406" i="153"/>
  <c r="BA318" i="153"/>
  <c r="BA213" i="153"/>
  <c r="BA127" i="153"/>
  <c r="BI406" i="153"/>
  <c r="BI318" i="153"/>
  <c r="BI213" i="153"/>
  <c r="BI127" i="153"/>
  <c r="DM406" i="153"/>
  <c r="DM318" i="153"/>
  <c r="DM213" i="153"/>
  <c r="DM127" i="153"/>
  <c r="DU406" i="153"/>
  <c r="DU318" i="153"/>
  <c r="DU213" i="153"/>
  <c r="DU127" i="153"/>
  <c r="EC406" i="153"/>
  <c r="EC318" i="153"/>
  <c r="EC213" i="153"/>
  <c r="EC127" i="153"/>
  <c r="CC407" i="153"/>
  <c r="CC319" i="153"/>
  <c r="CC214" i="153"/>
  <c r="CC128" i="153"/>
  <c r="CK407" i="153"/>
  <c r="CK319" i="153"/>
  <c r="CK214" i="153"/>
  <c r="CK128" i="153"/>
  <c r="CS407" i="153"/>
  <c r="CS319" i="153"/>
  <c r="CS214" i="153"/>
  <c r="CS128" i="153"/>
  <c r="EW407" i="153"/>
  <c r="EW319" i="153"/>
  <c r="EW214" i="153"/>
  <c r="EW128" i="153"/>
  <c r="FE407" i="153"/>
  <c r="FE319" i="153"/>
  <c r="FE214" i="153"/>
  <c r="FE128" i="153"/>
  <c r="FM407" i="153"/>
  <c r="FM319" i="153"/>
  <c r="FM214" i="153"/>
  <c r="FM128" i="153"/>
  <c r="I409" i="153"/>
  <c r="I321" i="153"/>
  <c r="I216" i="153"/>
  <c r="I130" i="153"/>
  <c r="O409" i="153"/>
  <c r="O321" i="153"/>
  <c r="O216" i="153"/>
  <c r="O130" i="153"/>
  <c r="I411" i="153"/>
  <c r="I323" i="153"/>
  <c r="I218" i="153"/>
  <c r="I132" i="153"/>
  <c r="O411" i="153"/>
  <c r="O323" i="153"/>
  <c r="O218" i="153"/>
  <c r="O132" i="153"/>
  <c r="AS412" i="153"/>
  <c r="AS324" i="153"/>
  <c r="AS219" i="153"/>
  <c r="AS133" i="153"/>
  <c r="BA412" i="153"/>
  <c r="BA324" i="153"/>
  <c r="BA219" i="153"/>
  <c r="BA133" i="153"/>
  <c r="BI412" i="153"/>
  <c r="BI324" i="153"/>
  <c r="BI219" i="153"/>
  <c r="BI133" i="153"/>
  <c r="DM412" i="153"/>
  <c r="DM324" i="153"/>
  <c r="DM219" i="153"/>
  <c r="DM133" i="153"/>
  <c r="DU412" i="153"/>
  <c r="DU324" i="153"/>
  <c r="DU219" i="153"/>
  <c r="DU133" i="153"/>
  <c r="EC412" i="153"/>
  <c r="EC324" i="153"/>
  <c r="EC219" i="153"/>
  <c r="EC133" i="153"/>
  <c r="I413" i="153"/>
  <c r="I325" i="153"/>
  <c r="I220" i="153"/>
  <c r="I134" i="153"/>
  <c r="O413" i="153"/>
  <c r="O325" i="153"/>
  <c r="O220" i="153"/>
  <c r="O134" i="153"/>
  <c r="AS414" i="153"/>
  <c r="AS326" i="153"/>
  <c r="AS221" i="153"/>
  <c r="AS135" i="153"/>
  <c r="BA414" i="153"/>
  <c r="BA326" i="153"/>
  <c r="BA221" i="153"/>
  <c r="BA135" i="153"/>
  <c r="BI414" i="153"/>
  <c r="BI326" i="153"/>
  <c r="BI221" i="153"/>
  <c r="BI135" i="153"/>
  <c r="DM414" i="153"/>
  <c r="DM326" i="153"/>
  <c r="DM221" i="153"/>
  <c r="DM135" i="153"/>
  <c r="DU414" i="153"/>
  <c r="DU326" i="153"/>
  <c r="DU221" i="153"/>
  <c r="DU135" i="153"/>
  <c r="EC414" i="153"/>
  <c r="EC326" i="153"/>
  <c r="EC221" i="153"/>
  <c r="EC135" i="153"/>
  <c r="I415" i="153"/>
  <c r="I327" i="153"/>
  <c r="I222" i="153"/>
  <c r="I136" i="153"/>
  <c r="Q415" i="153"/>
  <c r="Q327" i="153"/>
  <c r="Q222" i="153"/>
  <c r="Q136" i="153"/>
  <c r="Y415" i="153"/>
  <c r="Y327" i="153"/>
  <c r="Y222" i="153"/>
  <c r="Y136" i="153"/>
  <c r="CC415" i="153"/>
  <c r="CC327" i="153"/>
  <c r="CC222" i="153"/>
  <c r="CC136" i="153"/>
  <c r="CK415" i="153"/>
  <c r="CK327" i="153"/>
  <c r="CK222" i="153"/>
  <c r="CK136" i="153"/>
  <c r="CS415" i="153"/>
  <c r="CS327" i="153"/>
  <c r="CS222" i="153"/>
  <c r="CS136" i="153"/>
  <c r="EW415" i="153"/>
  <c r="EW327" i="153"/>
  <c r="EW222" i="153"/>
  <c r="EW136" i="153"/>
  <c r="FE415" i="153"/>
  <c r="FE327" i="153"/>
  <c r="FE222" i="153"/>
  <c r="FE136" i="153"/>
  <c r="FM415" i="153"/>
  <c r="FM327" i="153"/>
  <c r="FM222" i="153"/>
  <c r="FM136" i="153"/>
  <c r="AS416" i="153"/>
  <c r="AS328" i="153"/>
  <c r="AS223" i="153"/>
  <c r="AS137" i="153"/>
  <c r="BA416" i="153"/>
  <c r="BA328" i="153"/>
  <c r="BA223" i="153"/>
  <c r="BA137" i="153"/>
  <c r="BI416" i="153"/>
  <c r="BI328" i="153"/>
  <c r="BI223" i="153"/>
  <c r="BI137" i="153"/>
  <c r="DM416" i="153"/>
  <c r="DM328" i="153"/>
  <c r="DM223" i="153"/>
  <c r="DM137" i="153"/>
  <c r="DU416" i="153"/>
  <c r="DU328" i="153"/>
  <c r="DU223" i="153"/>
  <c r="DU137" i="153"/>
  <c r="EC416" i="153"/>
  <c r="EC328" i="153"/>
  <c r="EC223" i="153"/>
  <c r="EC137" i="153"/>
  <c r="I417" i="153"/>
  <c r="I329" i="153"/>
  <c r="I224" i="153"/>
  <c r="I138" i="153"/>
  <c r="O417" i="153"/>
  <c r="O329" i="153"/>
  <c r="O224" i="153"/>
  <c r="O138" i="153"/>
  <c r="AS418" i="153"/>
  <c r="AS330" i="153"/>
  <c r="AS225" i="153"/>
  <c r="AS139" i="153"/>
  <c r="BA418" i="153"/>
  <c r="BA330" i="153"/>
  <c r="BA225" i="153"/>
  <c r="BA139" i="153"/>
  <c r="BI418" i="153"/>
  <c r="BI330" i="153"/>
  <c r="BI225" i="153"/>
  <c r="BI139" i="153"/>
  <c r="DM418" i="153"/>
  <c r="DM330" i="153"/>
  <c r="DM225" i="153"/>
  <c r="DM139" i="153"/>
  <c r="DU418" i="153"/>
  <c r="DU330" i="153"/>
  <c r="DU225" i="153"/>
  <c r="DU139" i="153"/>
  <c r="EC418" i="153"/>
  <c r="EC330" i="153"/>
  <c r="EC225" i="153"/>
  <c r="EC139" i="153"/>
  <c r="I419" i="153"/>
  <c r="I331" i="153"/>
  <c r="I226" i="153"/>
  <c r="I140" i="153"/>
  <c r="Q419" i="153"/>
  <c r="Q331" i="153"/>
  <c r="Q226" i="153"/>
  <c r="Q140" i="153"/>
  <c r="Y419" i="153"/>
  <c r="Y331" i="153"/>
  <c r="Y226" i="153"/>
  <c r="Y140" i="153"/>
  <c r="CC419" i="153"/>
  <c r="CC331" i="153"/>
  <c r="CC226" i="153"/>
  <c r="CC140" i="153"/>
  <c r="CK419" i="153"/>
  <c r="CK331" i="153"/>
  <c r="CK226" i="153"/>
  <c r="CK140" i="153"/>
  <c r="CS419" i="153"/>
  <c r="CS331" i="153"/>
  <c r="CS226" i="153"/>
  <c r="CS140" i="153"/>
  <c r="EW419" i="153"/>
  <c r="EW331" i="153"/>
  <c r="EW226" i="153"/>
  <c r="EW140" i="153"/>
  <c r="FE419" i="153"/>
  <c r="FE331" i="153"/>
  <c r="FE226" i="153"/>
  <c r="FE140" i="153"/>
  <c r="FM419" i="153"/>
  <c r="FM331" i="153"/>
  <c r="FM226" i="153"/>
  <c r="FM140" i="153"/>
  <c r="AS420" i="153"/>
  <c r="AS332" i="153"/>
  <c r="AS227" i="153"/>
  <c r="AS141" i="153"/>
  <c r="BA420" i="153"/>
  <c r="BA332" i="153"/>
  <c r="BA227" i="153"/>
  <c r="BA141" i="153"/>
  <c r="BI420" i="153"/>
  <c r="BI332" i="153"/>
  <c r="BI227" i="153"/>
  <c r="BI141" i="153"/>
  <c r="DM420" i="153"/>
  <c r="DM332" i="153"/>
  <c r="DM227" i="153"/>
  <c r="DM141" i="153"/>
  <c r="DU420" i="153"/>
  <c r="DU332" i="153"/>
  <c r="DU227" i="153"/>
  <c r="DU141" i="153"/>
  <c r="EC420" i="153"/>
  <c r="EC332" i="153"/>
  <c r="EC227" i="153"/>
  <c r="EC141" i="153"/>
  <c r="DM424" i="153"/>
  <c r="DM336" i="153"/>
  <c r="DM231" i="153"/>
  <c r="DM145" i="153"/>
  <c r="DU424" i="153"/>
  <c r="DU336" i="153"/>
  <c r="DU231" i="153"/>
  <c r="DU145" i="153"/>
  <c r="EC424" i="153"/>
  <c r="EC336" i="153"/>
  <c r="EC231" i="153"/>
  <c r="EC145" i="153"/>
  <c r="DM425" i="153"/>
  <c r="DM337" i="153"/>
  <c r="DM232" i="153"/>
  <c r="DM146" i="153"/>
  <c r="DU425" i="153"/>
  <c r="DU337" i="153"/>
  <c r="DU232" i="153"/>
  <c r="DU146" i="153"/>
  <c r="EC425" i="153"/>
  <c r="EC337" i="153"/>
  <c r="EC232" i="153"/>
  <c r="EC146" i="153"/>
  <c r="AS427" i="153"/>
  <c r="AS339" i="153"/>
  <c r="AS234" i="153"/>
  <c r="AS148" i="153"/>
  <c r="BA427" i="153"/>
  <c r="BA339" i="153"/>
  <c r="BA234" i="153"/>
  <c r="BA148" i="153"/>
  <c r="BI427" i="153"/>
  <c r="BI339" i="153"/>
  <c r="BI234" i="153"/>
  <c r="BI148" i="153"/>
  <c r="DM427" i="153"/>
  <c r="DM339" i="153"/>
  <c r="DM234" i="153"/>
  <c r="DM148" i="153"/>
  <c r="DU427" i="153"/>
  <c r="DU339" i="153"/>
  <c r="DU234" i="153"/>
  <c r="DU148" i="153"/>
  <c r="EC427" i="153"/>
  <c r="EC339" i="153"/>
  <c r="EC234" i="153"/>
  <c r="EC148" i="153"/>
  <c r="EW428" i="153"/>
  <c r="EW340" i="153"/>
  <c r="EW235" i="153"/>
  <c r="EW149" i="153"/>
  <c r="FE428" i="153"/>
  <c r="FE340" i="153"/>
  <c r="FE235" i="153"/>
  <c r="FE149" i="153"/>
  <c r="FM428" i="153"/>
  <c r="FM340" i="153"/>
  <c r="FM235" i="153"/>
  <c r="FM149" i="153"/>
  <c r="AS429" i="153"/>
  <c r="AS341" i="153"/>
  <c r="AS236" i="153"/>
  <c r="AS150" i="153"/>
  <c r="BA429" i="153"/>
  <c r="BA341" i="153"/>
  <c r="BA236" i="153"/>
  <c r="BA150" i="153"/>
  <c r="BI429" i="153"/>
  <c r="BI341" i="153"/>
  <c r="BI236" i="153"/>
  <c r="BI150" i="153"/>
  <c r="DM429" i="153"/>
  <c r="DM341" i="153"/>
  <c r="DM236" i="153"/>
  <c r="DM150" i="153"/>
  <c r="DU429" i="153"/>
  <c r="DU341" i="153"/>
  <c r="DU236" i="153"/>
  <c r="DU150" i="153"/>
  <c r="EC429" i="153"/>
  <c r="EC341" i="153"/>
  <c r="EC236" i="153"/>
  <c r="EC150" i="153"/>
  <c r="I431" i="153"/>
  <c r="I343" i="153"/>
  <c r="I238" i="153"/>
  <c r="I152" i="153"/>
  <c r="Q431" i="153"/>
  <c r="Q343" i="153"/>
  <c r="Q238" i="153"/>
  <c r="Q152" i="153"/>
  <c r="Y431" i="153"/>
  <c r="Y343" i="153"/>
  <c r="Y238" i="153"/>
  <c r="Y152" i="153"/>
  <c r="CC431" i="153"/>
  <c r="CC343" i="153"/>
  <c r="CC238" i="153"/>
  <c r="CC152" i="153"/>
  <c r="CK431" i="153"/>
  <c r="CK343" i="153"/>
  <c r="CK238" i="153"/>
  <c r="CK152" i="153"/>
  <c r="CS431" i="153"/>
  <c r="CS343" i="153"/>
  <c r="CS238" i="153"/>
  <c r="CS152" i="153"/>
  <c r="EW431" i="153"/>
  <c r="EW343" i="153"/>
  <c r="EW238" i="153"/>
  <c r="EW152" i="153"/>
  <c r="FE431" i="153"/>
  <c r="FE343" i="153"/>
  <c r="FE238" i="153"/>
  <c r="FE152" i="153"/>
  <c r="FM431" i="153"/>
  <c r="FM343" i="153"/>
  <c r="FM238" i="153"/>
  <c r="FM152" i="153"/>
  <c r="I433" i="153"/>
  <c r="I345" i="153"/>
  <c r="I240" i="153"/>
  <c r="I154" i="153"/>
  <c r="Q433" i="153"/>
  <c r="Q345" i="153"/>
  <c r="Q240" i="153"/>
  <c r="Q154" i="153"/>
  <c r="Y433" i="153"/>
  <c r="Y345" i="153"/>
  <c r="Y240" i="153"/>
  <c r="Y154" i="153"/>
  <c r="AS433" i="153"/>
  <c r="AS345" i="153"/>
  <c r="AS240" i="153"/>
  <c r="AS154" i="153"/>
  <c r="BA433" i="153"/>
  <c r="BA345" i="153"/>
  <c r="BA240" i="153"/>
  <c r="BA154" i="153"/>
  <c r="BI433" i="153"/>
  <c r="BI345" i="153"/>
  <c r="BI240" i="153"/>
  <c r="BI154" i="153"/>
  <c r="CC433" i="153"/>
  <c r="CC345" i="153"/>
  <c r="CC240" i="153"/>
  <c r="CC154" i="153"/>
  <c r="CK433" i="153"/>
  <c r="CK345" i="153"/>
  <c r="CK240" i="153"/>
  <c r="CK154" i="153"/>
  <c r="CS433" i="153"/>
  <c r="CS345" i="153"/>
  <c r="CS240" i="153"/>
  <c r="CS154" i="153"/>
  <c r="DM433" i="153"/>
  <c r="DM345" i="153"/>
  <c r="DM240" i="153"/>
  <c r="DM154" i="153"/>
  <c r="DU433" i="153"/>
  <c r="DU345" i="153"/>
  <c r="DU240" i="153"/>
  <c r="DU154" i="153"/>
  <c r="EC433" i="153"/>
  <c r="EC345" i="153"/>
  <c r="EC240" i="153"/>
  <c r="EC154" i="153"/>
  <c r="EW433" i="153"/>
  <c r="EW345" i="153"/>
  <c r="EW240" i="153"/>
  <c r="EW154" i="153"/>
  <c r="FE433" i="153"/>
  <c r="FE345" i="153"/>
  <c r="FE240" i="153"/>
  <c r="FE154" i="153"/>
  <c r="FM433" i="153"/>
  <c r="FM345" i="153"/>
  <c r="FM240" i="153"/>
  <c r="FM154" i="153"/>
  <c r="I435" i="153"/>
  <c r="I347" i="153"/>
  <c r="I242" i="153"/>
  <c r="I156" i="153"/>
  <c r="Q435" i="153"/>
  <c r="Q347" i="153"/>
  <c r="Q242" i="153"/>
  <c r="Q156" i="153"/>
  <c r="Y435" i="153"/>
  <c r="Y347" i="153"/>
  <c r="Y242" i="153"/>
  <c r="Y156" i="153"/>
  <c r="CC435" i="153"/>
  <c r="CC347" i="153"/>
  <c r="CC242" i="153"/>
  <c r="CC156" i="153"/>
  <c r="CK435" i="153"/>
  <c r="CK347" i="153"/>
  <c r="CK242" i="153"/>
  <c r="CK156" i="153"/>
  <c r="CS435" i="153"/>
  <c r="CS347" i="153"/>
  <c r="CS242" i="153"/>
  <c r="CS156" i="153"/>
  <c r="EW435" i="153"/>
  <c r="EW347" i="153"/>
  <c r="EW242" i="153"/>
  <c r="EW156" i="153"/>
  <c r="FE435" i="153"/>
  <c r="FE347" i="153"/>
  <c r="FE242" i="153"/>
  <c r="FE156" i="153"/>
  <c r="FM435" i="153"/>
  <c r="FM347" i="153"/>
  <c r="FM242" i="153"/>
  <c r="FM156" i="153"/>
  <c r="I437" i="153"/>
  <c r="I349" i="153"/>
  <c r="I244" i="153"/>
  <c r="I158" i="153"/>
  <c r="Q437" i="153"/>
  <c r="Q349" i="153"/>
  <c r="Q244" i="153"/>
  <c r="Q158" i="153"/>
  <c r="Y437" i="153"/>
  <c r="Y349" i="153"/>
  <c r="Y244" i="153"/>
  <c r="Y158" i="153"/>
  <c r="DM437" i="153"/>
  <c r="DM349" i="153"/>
  <c r="DM244" i="153"/>
  <c r="DM158" i="153"/>
  <c r="DU437" i="153"/>
  <c r="DU349" i="153"/>
  <c r="DU244" i="153"/>
  <c r="DU158" i="153"/>
  <c r="EC437" i="153"/>
  <c r="EC349" i="153"/>
  <c r="EC244" i="153"/>
  <c r="EC158" i="153"/>
  <c r="AS438" i="153"/>
  <c r="AS350" i="153"/>
  <c r="AS245" i="153"/>
  <c r="AS159" i="153"/>
  <c r="BA438" i="153"/>
  <c r="BA350" i="153"/>
  <c r="BA245" i="153"/>
  <c r="BA159" i="153"/>
  <c r="BI438" i="153"/>
  <c r="BI350" i="153"/>
  <c r="BI245" i="153"/>
  <c r="BI159" i="153"/>
  <c r="AS439" i="153"/>
  <c r="AS351" i="153"/>
  <c r="AS246" i="153"/>
  <c r="AS160" i="153"/>
  <c r="BA439" i="153"/>
  <c r="BA351" i="153"/>
  <c r="BA246" i="153"/>
  <c r="BA160" i="153"/>
  <c r="BI439" i="153"/>
  <c r="BI351" i="153"/>
  <c r="BI246" i="153"/>
  <c r="BI160" i="153"/>
  <c r="DM439" i="153"/>
  <c r="DM351" i="153"/>
  <c r="DM246" i="153"/>
  <c r="DM160" i="153"/>
  <c r="DU439" i="153"/>
  <c r="DU351" i="153"/>
  <c r="DU246" i="153"/>
  <c r="DU160" i="153"/>
  <c r="EC439" i="153"/>
  <c r="EC351" i="153"/>
  <c r="EC246" i="153"/>
  <c r="EC160" i="153"/>
  <c r="I441" i="153"/>
  <c r="I353" i="153"/>
  <c r="I248" i="153"/>
  <c r="I162" i="153"/>
  <c r="Q441" i="153"/>
  <c r="Q353" i="153"/>
  <c r="Q248" i="153"/>
  <c r="Q162" i="153"/>
  <c r="Y441" i="153"/>
  <c r="Y353" i="153"/>
  <c r="Y248" i="153"/>
  <c r="Y162" i="153"/>
  <c r="EW441" i="153"/>
  <c r="EW353" i="153"/>
  <c r="EW248" i="153"/>
  <c r="EW162" i="153"/>
  <c r="FE441" i="153"/>
  <c r="FE353" i="153"/>
  <c r="FE248" i="153"/>
  <c r="FE162" i="153"/>
  <c r="FM441" i="153"/>
  <c r="FM353" i="153"/>
  <c r="FM248" i="153"/>
  <c r="FM162" i="153"/>
  <c r="I442" i="153"/>
  <c r="I354" i="153"/>
  <c r="I249" i="153"/>
  <c r="I163" i="153"/>
  <c r="Q442" i="153"/>
  <c r="Q354" i="153"/>
  <c r="Q249" i="153"/>
  <c r="Q163" i="153"/>
  <c r="Y442" i="153"/>
  <c r="Y354" i="153"/>
  <c r="Y249" i="153"/>
  <c r="Y163" i="153"/>
  <c r="CC442" i="153"/>
  <c r="CC354" i="153"/>
  <c r="CC249" i="153"/>
  <c r="CC163" i="153"/>
  <c r="CK442" i="153"/>
  <c r="CK354" i="153"/>
  <c r="CK249" i="153"/>
  <c r="CK163" i="153"/>
  <c r="CS442" i="153"/>
  <c r="CS354" i="153"/>
  <c r="CS249" i="153"/>
  <c r="CS163" i="153"/>
  <c r="EW442" i="153"/>
  <c r="EW354" i="153"/>
  <c r="EW249" i="153"/>
  <c r="EW163" i="153"/>
  <c r="FE442" i="153"/>
  <c r="FE354" i="153"/>
  <c r="FE249" i="153"/>
  <c r="FE163" i="153"/>
  <c r="FM442" i="153"/>
  <c r="FM354" i="153"/>
  <c r="FM249" i="153"/>
  <c r="FM163" i="153"/>
  <c r="EK447" i="153"/>
  <c r="EK359" i="153"/>
  <c r="EK271" i="153"/>
  <c r="DA450" i="153"/>
  <c r="DA362" i="153"/>
  <c r="DA274" i="153"/>
  <c r="AM184" i="153"/>
  <c r="AM164" i="153"/>
  <c r="DG184" i="153"/>
  <c r="DG164" i="153"/>
  <c r="AM290" i="153"/>
  <c r="AP185" i="153"/>
  <c r="DG290" i="153"/>
  <c r="DJ185" i="153"/>
  <c r="AM291" i="153"/>
  <c r="AP186" i="153"/>
  <c r="DG291" i="153"/>
  <c r="DJ186" i="153"/>
  <c r="GB291" i="153"/>
  <c r="GC186" i="153"/>
  <c r="AN292" i="153"/>
  <c r="AO187" i="153"/>
  <c r="DH292" i="153"/>
  <c r="DI187" i="153"/>
  <c r="DJ187" i="153" s="1"/>
  <c r="GB292" i="153"/>
  <c r="GC187" i="153"/>
  <c r="D190" i="153"/>
  <c r="E104" i="153"/>
  <c r="F104" i="153" s="1"/>
  <c r="AN190" i="153"/>
  <c r="AO104" i="153"/>
  <c r="AP104" i="153" s="1"/>
  <c r="BX190" i="153"/>
  <c r="BY104" i="153"/>
  <c r="BZ104" i="153" s="1"/>
  <c r="DH190" i="153"/>
  <c r="DI104" i="153"/>
  <c r="DJ104" i="153" s="1"/>
  <c r="ER190" i="153"/>
  <c r="ES104" i="153"/>
  <c r="ET104" i="153" s="1"/>
  <c r="D191" i="153"/>
  <c r="E105" i="153"/>
  <c r="F105" i="153" s="1"/>
  <c r="AN191" i="153"/>
  <c r="AO105" i="153"/>
  <c r="AP105" i="153" s="1"/>
  <c r="BX191" i="153"/>
  <c r="BY105" i="153"/>
  <c r="BZ105" i="153" s="1"/>
  <c r="DH191" i="153"/>
  <c r="DI105" i="153"/>
  <c r="DJ105" i="153" s="1"/>
  <c r="ER191" i="153"/>
  <c r="ES105" i="153"/>
  <c r="ET105" i="153" s="1"/>
  <c r="D192" i="153"/>
  <c r="E106" i="153"/>
  <c r="F106" i="153" s="1"/>
  <c r="AN192" i="153"/>
  <c r="AO106" i="153"/>
  <c r="AP106" i="153" s="1"/>
  <c r="BX192" i="153"/>
  <c r="BY106" i="153"/>
  <c r="BZ106" i="153" s="1"/>
  <c r="DH192" i="153"/>
  <c r="DI106" i="153"/>
  <c r="DJ106" i="153" s="1"/>
  <c r="ER192" i="153"/>
  <c r="ES106" i="153"/>
  <c r="ET106" i="153" s="1"/>
  <c r="C166" i="153"/>
  <c r="C194" i="153"/>
  <c r="F108" i="153"/>
  <c r="AM166" i="153"/>
  <c r="AM194" i="153"/>
  <c r="BW166" i="153"/>
  <c r="BW194" i="153"/>
  <c r="BZ108" i="153"/>
  <c r="DG166" i="153"/>
  <c r="DG194" i="153"/>
  <c r="DG251" i="153" s="1"/>
  <c r="DJ108" i="153"/>
  <c r="EQ166" i="153"/>
  <c r="EQ194" i="153"/>
  <c r="EQ251" i="153" s="1"/>
  <c r="ET108" i="153"/>
  <c r="C199" i="153"/>
  <c r="F113" i="153"/>
  <c r="AM199" i="153"/>
  <c r="AP113" i="153"/>
  <c r="BW199" i="153"/>
  <c r="BZ113" i="153"/>
  <c r="DG199" i="153"/>
  <c r="DJ113" i="153"/>
  <c r="EQ199" i="153"/>
  <c r="ET113" i="153"/>
  <c r="CG13" i="153"/>
  <c r="AW14" i="153"/>
  <c r="DY14" i="153"/>
  <c r="M15" i="153"/>
  <c r="BE16" i="153"/>
  <c r="DQ16" i="153"/>
  <c r="BE18" i="153"/>
  <c r="DY18" i="153"/>
  <c r="CG19" i="153"/>
  <c r="FA19" i="153"/>
  <c r="BE20" i="153"/>
  <c r="DQ20" i="153"/>
  <c r="BE25" i="153"/>
  <c r="DQ25" i="153"/>
  <c r="AW26" i="153"/>
  <c r="DQ26" i="153"/>
  <c r="BE27" i="153"/>
  <c r="DY27" i="153"/>
  <c r="AW28" i="153"/>
  <c r="DQ28" i="153"/>
  <c r="AW29" i="153"/>
  <c r="DY29" i="153"/>
  <c r="CG33" i="153"/>
  <c r="CO33" i="153"/>
  <c r="M34" i="153"/>
  <c r="W34" i="153"/>
  <c r="AW35" i="153"/>
  <c r="BE35" i="153"/>
  <c r="DQ35" i="153"/>
  <c r="DY35" i="153"/>
  <c r="GD35" i="153"/>
  <c r="M36" i="153"/>
  <c r="U36" i="153"/>
  <c r="CG36" i="153"/>
  <c r="CO36" i="153"/>
  <c r="FA36" i="153"/>
  <c r="FI36" i="153"/>
  <c r="M38" i="153"/>
  <c r="W38" i="153"/>
  <c r="CG41" i="153"/>
  <c r="CO41" i="153"/>
  <c r="FA41" i="153"/>
  <c r="FI41" i="153"/>
  <c r="AW42" i="153"/>
  <c r="BE42" i="153"/>
  <c r="DQ42" i="153"/>
  <c r="DY42" i="153"/>
  <c r="FA43" i="153"/>
  <c r="FI43" i="153"/>
  <c r="M45" i="153"/>
  <c r="W45" i="153"/>
  <c r="M47" i="153"/>
  <c r="U47" i="153"/>
  <c r="CG47" i="153"/>
  <c r="CO47" i="153"/>
  <c r="FA47" i="153"/>
  <c r="FI47" i="153"/>
  <c r="M49" i="153"/>
  <c r="U49" i="153"/>
  <c r="CG49" i="153"/>
  <c r="CO49" i="153"/>
  <c r="FA49" i="153"/>
  <c r="FI49" i="153"/>
  <c r="AW50" i="153"/>
  <c r="BE50" i="153"/>
  <c r="DQ50" i="153"/>
  <c r="DY50" i="153"/>
  <c r="GD50" i="153"/>
  <c r="M51" i="153"/>
  <c r="U51" i="153"/>
  <c r="CG51" i="153"/>
  <c r="CO51" i="153"/>
  <c r="FA51" i="153"/>
  <c r="FI51" i="153"/>
  <c r="M53" i="153"/>
  <c r="U53" i="153"/>
  <c r="CG53" i="153"/>
  <c r="CO53" i="153"/>
  <c r="FA53" i="153"/>
  <c r="FI53" i="153"/>
  <c r="AW54" i="153"/>
  <c r="BE54" i="153"/>
  <c r="DQ54" i="153"/>
  <c r="DY54" i="153"/>
  <c r="GD54" i="153"/>
  <c r="M55" i="153"/>
  <c r="U55" i="153"/>
  <c r="CG55" i="153"/>
  <c r="CO55" i="153"/>
  <c r="FA55" i="153"/>
  <c r="FI55" i="153"/>
  <c r="AW58" i="153"/>
  <c r="BE58" i="153"/>
  <c r="CG58" i="153"/>
  <c r="CO58" i="153"/>
  <c r="DQ58" i="153"/>
  <c r="DY58" i="153"/>
  <c r="FA58" i="153"/>
  <c r="FI58" i="153"/>
  <c r="AW59" i="153"/>
  <c r="BE59" i="153"/>
  <c r="AW60" i="153"/>
  <c r="BE60" i="153"/>
  <c r="M62" i="153"/>
  <c r="U62" i="153"/>
  <c r="CG62" i="153"/>
  <c r="CO62" i="153"/>
  <c r="FA62" i="153"/>
  <c r="FI62" i="153"/>
  <c r="M64" i="153"/>
  <c r="U64" i="153"/>
  <c r="CG64" i="153"/>
  <c r="CO64" i="153"/>
  <c r="FA64" i="153"/>
  <c r="FI64" i="153"/>
  <c r="AW66" i="153"/>
  <c r="BE66" i="153"/>
  <c r="DQ66" i="153"/>
  <c r="DY66" i="153"/>
  <c r="AW70" i="153"/>
  <c r="BE70" i="153"/>
  <c r="DQ70" i="153"/>
  <c r="DY70" i="153"/>
  <c r="CG72" i="153"/>
  <c r="CO72" i="153"/>
  <c r="FA72" i="153"/>
  <c r="FI72" i="153"/>
  <c r="M74" i="153"/>
  <c r="U74" i="153"/>
  <c r="CG74" i="153"/>
  <c r="CO74" i="153"/>
  <c r="FA74" i="153"/>
  <c r="FI74" i="153"/>
  <c r="CG76" i="153"/>
  <c r="CO76" i="153"/>
  <c r="AW77" i="153"/>
  <c r="BE77" i="153"/>
  <c r="DQ77" i="153"/>
  <c r="DY77" i="153"/>
  <c r="C78" i="153"/>
  <c r="AM78" i="153"/>
  <c r="GA80" i="153"/>
  <c r="CK98" i="153"/>
  <c r="FM98" i="153"/>
  <c r="Q100" i="153"/>
  <c r="Y100" i="153"/>
  <c r="CK100" i="153"/>
  <c r="CS100" i="153"/>
  <c r="FM100" i="153"/>
  <c r="I108" i="153"/>
  <c r="W109" i="153"/>
  <c r="CC113" i="153"/>
  <c r="CS113" i="153"/>
  <c r="FE113" i="153"/>
  <c r="CC377" i="153"/>
  <c r="CC289" i="153"/>
  <c r="CC184" i="153"/>
  <c r="FE377" i="153"/>
  <c r="FE289" i="153"/>
  <c r="FE184" i="153"/>
  <c r="DM378" i="153"/>
  <c r="DM290" i="153"/>
  <c r="DM185" i="153"/>
  <c r="Y381" i="153"/>
  <c r="Y293" i="153"/>
  <c r="Y188" i="153"/>
  <c r="CC381" i="153"/>
  <c r="CC293" i="153"/>
  <c r="CC188" i="153"/>
  <c r="EW381" i="153"/>
  <c r="EW293" i="153"/>
  <c r="EW188" i="153"/>
  <c r="CK383" i="153"/>
  <c r="CK295" i="153"/>
  <c r="CK190" i="153"/>
  <c r="CK104" i="153"/>
  <c r="EW383" i="153"/>
  <c r="EW295" i="153"/>
  <c r="EW190" i="153"/>
  <c r="EW104" i="153"/>
  <c r="FM383" i="153"/>
  <c r="FM295" i="153"/>
  <c r="FM190" i="153"/>
  <c r="FM104" i="153"/>
  <c r="AS384" i="153"/>
  <c r="AS296" i="153"/>
  <c r="AS191" i="153"/>
  <c r="AS105" i="153"/>
  <c r="DU384" i="153"/>
  <c r="DU296" i="153"/>
  <c r="DU191" i="153"/>
  <c r="DU105" i="153"/>
  <c r="CK385" i="153"/>
  <c r="CK297" i="153"/>
  <c r="CK192" i="153"/>
  <c r="CK106" i="153"/>
  <c r="FE385" i="153"/>
  <c r="FE297" i="153"/>
  <c r="FE192" i="153"/>
  <c r="FE106" i="153"/>
  <c r="Q387" i="153"/>
  <c r="Q299" i="153"/>
  <c r="Q194" i="153"/>
  <c r="Q388" i="153"/>
  <c r="Q300" i="153"/>
  <c r="Q195" i="153"/>
  <c r="Q389" i="153"/>
  <c r="Q301" i="153"/>
  <c r="Q196" i="153"/>
  <c r="BA389" i="153"/>
  <c r="BA301" i="153"/>
  <c r="BA196" i="153"/>
  <c r="CC390" i="153"/>
  <c r="CC302" i="153"/>
  <c r="CC197" i="153"/>
  <c r="CS390" i="153"/>
  <c r="CS302" i="153"/>
  <c r="CS197" i="153"/>
  <c r="FE390" i="153"/>
  <c r="FE302" i="153"/>
  <c r="FE197" i="153"/>
  <c r="CK391" i="153"/>
  <c r="CK303" i="153"/>
  <c r="CK198" i="153"/>
  <c r="FE391" i="153"/>
  <c r="FE303" i="153"/>
  <c r="FE198" i="153"/>
  <c r="CK392" i="153"/>
  <c r="CK304" i="153"/>
  <c r="CK199" i="153"/>
  <c r="EW392" i="153"/>
  <c r="EW304" i="153"/>
  <c r="EW199" i="153"/>
  <c r="FM392" i="153"/>
  <c r="FM304" i="153"/>
  <c r="FM199" i="153"/>
  <c r="CK393" i="153"/>
  <c r="CK305" i="153"/>
  <c r="CK200" i="153"/>
  <c r="CK114" i="153"/>
  <c r="FM393" i="153"/>
  <c r="FM305" i="153"/>
  <c r="FM200" i="153"/>
  <c r="FM114" i="153"/>
  <c r="CC394" i="153"/>
  <c r="CC306" i="153"/>
  <c r="CC201" i="153"/>
  <c r="CC115" i="153"/>
  <c r="CS394" i="153"/>
  <c r="CS306" i="153"/>
  <c r="CS201" i="153"/>
  <c r="CS115" i="153"/>
  <c r="FM394" i="153"/>
  <c r="FM306" i="153"/>
  <c r="FM201" i="153"/>
  <c r="FM115" i="153"/>
  <c r="DA447" i="153"/>
  <c r="DA359" i="153"/>
  <c r="DA271" i="153"/>
  <c r="BQ450" i="153"/>
  <c r="BQ362" i="153"/>
  <c r="BQ274" i="153"/>
  <c r="D289" i="153"/>
  <c r="E184" i="153"/>
  <c r="BX289" i="153"/>
  <c r="BY184" i="153"/>
  <c r="ER289" i="153"/>
  <c r="ES184" i="153"/>
  <c r="D290" i="153"/>
  <c r="E185" i="153"/>
  <c r="F185" i="153" s="1"/>
  <c r="BX290" i="153"/>
  <c r="BY185" i="153"/>
  <c r="ER290" i="153"/>
  <c r="ES185" i="153"/>
  <c r="ET185" i="153" s="1"/>
  <c r="D291" i="153"/>
  <c r="E186" i="153"/>
  <c r="BX291" i="153"/>
  <c r="BY186" i="153"/>
  <c r="BZ186" i="153" s="1"/>
  <c r="ER291" i="153"/>
  <c r="ES186" i="153"/>
  <c r="AM292" i="153"/>
  <c r="AP187" i="153"/>
  <c r="DG292" i="153"/>
  <c r="C189" i="153"/>
  <c r="F103" i="153"/>
  <c r="AM189" i="153"/>
  <c r="AP103" i="153"/>
  <c r="BW189" i="153"/>
  <c r="BZ103" i="153"/>
  <c r="DG189" i="153"/>
  <c r="DJ103" i="153"/>
  <c r="EQ189" i="153"/>
  <c r="ET103" i="153"/>
  <c r="GB189" i="153"/>
  <c r="GC103" i="153"/>
  <c r="GB190" i="153"/>
  <c r="GC104" i="153"/>
  <c r="GB191" i="153"/>
  <c r="GC105" i="153"/>
  <c r="GB192" i="153"/>
  <c r="GC106" i="153"/>
  <c r="BX196" i="153"/>
  <c r="BY110" i="153"/>
  <c r="BZ110" i="153" s="1"/>
  <c r="DH196" i="153"/>
  <c r="DI110" i="153"/>
  <c r="DJ110" i="153" s="1"/>
  <c r="ER196" i="153"/>
  <c r="ES110" i="153"/>
  <c r="ET110" i="153" s="1"/>
  <c r="C198" i="153"/>
  <c r="F112" i="153"/>
  <c r="AM198" i="153"/>
  <c r="AP112" i="153"/>
  <c r="BW198" i="153"/>
  <c r="BZ112" i="153"/>
  <c r="DG198" i="153"/>
  <c r="DJ112" i="153"/>
  <c r="EQ198" i="153"/>
  <c r="ET112" i="153"/>
  <c r="Y12" i="153"/>
  <c r="AW12" i="153"/>
  <c r="BE14" i="153"/>
  <c r="W15" i="153"/>
  <c r="AW16" i="153"/>
  <c r="AW18" i="153"/>
  <c r="CO19" i="153"/>
  <c r="FI19" i="153"/>
  <c r="AW20" i="153"/>
  <c r="DY20" i="153"/>
  <c r="AW25" i="153"/>
  <c r="DY25" i="153"/>
  <c r="BE26" i="153"/>
  <c r="DY26" i="153"/>
  <c r="AW27" i="153"/>
  <c r="DQ27" i="153"/>
  <c r="BE28" i="153"/>
  <c r="DY28" i="153"/>
  <c r="BE29" i="153"/>
  <c r="DQ29" i="153"/>
  <c r="K12" i="153"/>
  <c r="W12" i="153"/>
  <c r="AU12" i="153"/>
  <c r="BC12" i="153"/>
  <c r="CA12" i="153"/>
  <c r="CI12" i="153"/>
  <c r="DO12" i="153"/>
  <c r="DW12" i="153"/>
  <c r="EU12" i="153"/>
  <c r="FC12" i="153"/>
  <c r="FK12" i="153"/>
  <c r="GP12" i="153"/>
  <c r="GP78" i="153" s="1"/>
  <c r="AQ13" i="153"/>
  <c r="AY13" i="153"/>
  <c r="BG13" i="153"/>
  <c r="CE13" i="153"/>
  <c r="CM13" i="153"/>
  <c r="DK13" i="153"/>
  <c r="DS13" i="153"/>
  <c r="EC13" i="153"/>
  <c r="G14" i="153"/>
  <c r="O14" i="153"/>
  <c r="W14" i="153"/>
  <c r="AU14" i="153"/>
  <c r="BC14" i="153"/>
  <c r="CA14" i="153"/>
  <c r="CI14" i="153"/>
  <c r="CQ14" i="153"/>
  <c r="DO14" i="153"/>
  <c r="DW14" i="153"/>
  <c r="EU14" i="153"/>
  <c r="FC14" i="153"/>
  <c r="K15" i="153"/>
  <c r="Q15" i="153"/>
  <c r="U15" i="153"/>
  <c r="G16" i="153"/>
  <c r="O16" i="153"/>
  <c r="W16" i="153"/>
  <c r="AU16" i="153"/>
  <c r="BC16" i="153"/>
  <c r="CA16" i="153"/>
  <c r="CI16" i="153"/>
  <c r="CQ16" i="153"/>
  <c r="DO16" i="153"/>
  <c r="DW16" i="153"/>
  <c r="EU16" i="153"/>
  <c r="FC16" i="153"/>
  <c r="FK16" i="153"/>
  <c r="AU18" i="153"/>
  <c r="BC18" i="153"/>
  <c r="CA18" i="153"/>
  <c r="CI18" i="153"/>
  <c r="CQ18" i="153"/>
  <c r="DO18" i="153"/>
  <c r="DW18" i="153"/>
  <c r="EU18" i="153"/>
  <c r="FC18" i="153"/>
  <c r="FK18" i="153"/>
  <c r="AQ19" i="153"/>
  <c r="AY19" i="153"/>
  <c r="BG19" i="153"/>
  <c r="CE19" i="153"/>
  <c r="CM19" i="153"/>
  <c r="DK19" i="153"/>
  <c r="DS19" i="153"/>
  <c r="EY19" i="153"/>
  <c r="FG19" i="153"/>
  <c r="AU20" i="153"/>
  <c r="BC20" i="153"/>
  <c r="CA20" i="153"/>
  <c r="CI20" i="153"/>
  <c r="CQ20" i="153"/>
  <c r="DO20" i="153"/>
  <c r="DW20" i="153"/>
  <c r="EU20" i="153"/>
  <c r="FC20" i="153"/>
  <c r="FK20" i="153"/>
  <c r="G22" i="153"/>
  <c r="O22" i="153"/>
  <c r="U22" i="153"/>
  <c r="G23" i="153"/>
  <c r="O23" i="153"/>
  <c r="U23" i="153"/>
  <c r="G24" i="153"/>
  <c r="O24" i="153"/>
  <c r="U24" i="153"/>
  <c r="AQ24" i="153"/>
  <c r="AY24" i="153"/>
  <c r="BG24" i="153"/>
  <c r="AU25" i="153"/>
  <c r="BC25" i="153"/>
  <c r="CA25" i="153"/>
  <c r="CI25" i="153"/>
  <c r="CQ25" i="153"/>
  <c r="DO25" i="153"/>
  <c r="DW25" i="153"/>
  <c r="EU25" i="153"/>
  <c r="FC25" i="153"/>
  <c r="FK25" i="153"/>
  <c r="AU26" i="153"/>
  <c r="BC26" i="153"/>
  <c r="CA26" i="153"/>
  <c r="CI26" i="153"/>
  <c r="CQ26" i="153"/>
  <c r="DO26" i="153"/>
  <c r="DW26" i="153"/>
  <c r="EU26" i="153"/>
  <c r="FC26" i="153"/>
  <c r="FK26" i="153"/>
  <c r="AU27" i="153"/>
  <c r="BC27" i="153"/>
  <c r="CA27" i="153"/>
  <c r="CI27" i="153"/>
  <c r="CQ27" i="153"/>
  <c r="DO27" i="153"/>
  <c r="DW27" i="153"/>
  <c r="EU27" i="153"/>
  <c r="FC27" i="153"/>
  <c r="FK27" i="153"/>
  <c r="AU28" i="153"/>
  <c r="BC28" i="153"/>
  <c r="CA28" i="153"/>
  <c r="CI28" i="153"/>
  <c r="CQ28" i="153"/>
  <c r="DO28" i="153"/>
  <c r="DW28" i="153"/>
  <c r="EU28" i="153"/>
  <c r="FC28" i="153"/>
  <c r="FK28" i="153"/>
  <c r="AU29" i="153"/>
  <c r="BC29" i="153"/>
  <c r="CA29" i="153"/>
  <c r="CI29" i="153"/>
  <c r="CQ29" i="153"/>
  <c r="DO29" i="153"/>
  <c r="DW29" i="153"/>
  <c r="EU29" i="153"/>
  <c r="FC29" i="153"/>
  <c r="FK29" i="153"/>
  <c r="G31" i="153"/>
  <c r="S31" i="153"/>
  <c r="Y31" i="153"/>
  <c r="AQ33" i="153"/>
  <c r="AY33" i="153"/>
  <c r="BG33" i="153"/>
  <c r="CE33" i="153"/>
  <c r="CM33" i="153"/>
  <c r="DK33" i="153"/>
  <c r="DS33" i="153"/>
  <c r="DY33" i="153"/>
  <c r="K34" i="153"/>
  <c r="Q34" i="153"/>
  <c r="U34" i="153"/>
  <c r="G35" i="153"/>
  <c r="O35" i="153"/>
  <c r="W35" i="153"/>
  <c r="AU35" i="153"/>
  <c r="BC35" i="153"/>
  <c r="CA35" i="153"/>
  <c r="CI35" i="153"/>
  <c r="CQ35" i="153"/>
  <c r="DO35" i="153"/>
  <c r="DW35" i="153"/>
  <c r="EU35" i="153"/>
  <c r="FC35" i="153"/>
  <c r="FK35" i="153"/>
  <c r="K36" i="153"/>
  <c r="S36" i="153"/>
  <c r="AQ36" i="153"/>
  <c r="AY36" i="153"/>
  <c r="BG36" i="153"/>
  <c r="CE36" i="153"/>
  <c r="CM36" i="153"/>
  <c r="DK36" i="153"/>
  <c r="DS36" i="153"/>
  <c r="EA36" i="153"/>
  <c r="EY36" i="153"/>
  <c r="FG36" i="153"/>
  <c r="FP36" i="153"/>
  <c r="FR36" i="153" s="1"/>
  <c r="FU36" i="153" s="1"/>
  <c r="G37" i="153"/>
  <c r="S37" i="153"/>
  <c r="Y37" i="153"/>
  <c r="K38" i="153"/>
  <c r="Q38" i="153"/>
  <c r="U38" i="153"/>
  <c r="AQ41" i="153"/>
  <c r="AY41" i="153"/>
  <c r="BG41" i="153"/>
  <c r="CE41" i="153"/>
  <c r="CM41" i="153"/>
  <c r="DK41" i="153"/>
  <c r="DS41" i="153"/>
  <c r="EA41" i="153"/>
  <c r="EY41" i="153"/>
  <c r="FG41" i="153"/>
  <c r="AU42" i="153"/>
  <c r="BC42" i="153"/>
  <c r="CA42" i="153"/>
  <c r="CI42" i="153"/>
  <c r="CQ42" i="153"/>
  <c r="DO42" i="153"/>
  <c r="DW42" i="153"/>
  <c r="EU42" i="153"/>
  <c r="FC42" i="153"/>
  <c r="FK42" i="153"/>
  <c r="EY43" i="153"/>
  <c r="FG43" i="153"/>
  <c r="FP43" i="153"/>
  <c r="FR43" i="153" s="1"/>
  <c r="FU43" i="153" s="1"/>
  <c r="G44" i="153"/>
  <c r="S44" i="153"/>
  <c r="Y44" i="153"/>
  <c r="K45" i="153"/>
  <c r="Q45" i="153"/>
  <c r="U45" i="153"/>
  <c r="G46" i="153"/>
  <c r="S46" i="153"/>
  <c r="Y46" i="153"/>
  <c r="K47" i="153"/>
  <c r="S47" i="153"/>
  <c r="AQ47" i="153"/>
  <c r="AY47" i="153"/>
  <c r="BG47" i="153"/>
  <c r="CE47" i="153"/>
  <c r="CM47" i="153"/>
  <c r="DK47" i="153"/>
  <c r="DS47" i="153"/>
  <c r="EA47" i="153"/>
  <c r="EY47" i="153"/>
  <c r="FG47" i="153"/>
  <c r="FP47" i="153"/>
  <c r="FR47" i="153" s="1"/>
  <c r="FU47" i="153" s="1"/>
  <c r="G48" i="153"/>
  <c r="S48" i="153"/>
  <c r="Y48" i="153"/>
  <c r="K49" i="153"/>
  <c r="S49" i="153"/>
  <c r="AQ49" i="153"/>
  <c r="AY49" i="153"/>
  <c r="BG49" i="153"/>
  <c r="CE49" i="153"/>
  <c r="CM49" i="153"/>
  <c r="DK49" i="153"/>
  <c r="DS49" i="153"/>
  <c r="EA49" i="153"/>
  <c r="EY49" i="153"/>
  <c r="FG49" i="153"/>
  <c r="FP49" i="153"/>
  <c r="FR49" i="153" s="1"/>
  <c r="FU49" i="153" s="1"/>
  <c r="G50" i="153"/>
  <c r="O50" i="153"/>
  <c r="W50" i="153"/>
  <c r="AU50" i="153"/>
  <c r="BC50" i="153"/>
  <c r="CA50" i="153"/>
  <c r="CI50" i="153"/>
  <c r="CQ50" i="153"/>
  <c r="DO50" i="153"/>
  <c r="DW50" i="153"/>
  <c r="EU50" i="153"/>
  <c r="FC50" i="153"/>
  <c r="FK50" i="153"/>
  <c r="K51" i="153"/>
  <c r="S51" i="153"/>
  <c r="AQ51" i="153"/>
  <c r="AY51" i="153"/>
  <c r="BG51" i="153"/>
  <c r="CE51" i="153"/>
  <c r="CM51" i="153"/>
  <c r="DK51" i="153"/>
  <c r="DS51" i="153"/>
  <c r="EA51" i="153"/>
  <c r="EY51" i="153"/>
  <c r="FG51" i="153"/>
  <c r="FP51" i="153"/>
  <c r="FR51" i="153" s="1"/>
  <c r="FU51" i="153" s="1"/>
  <c r="G52" i="153"/>
  <c r="S52" i="153"/>
  <c r="Y52" i="153"/>
  <c r="K53" i="153"/>
  <c r="S53" i="153"/>
  <c r="AQ53" i="153"/>
  <c r="AY53" i="153"/>
  <c r="BG53" i="153"/>
  <c r="CE53" i="153"/>
  <c r="CM53" i="153"/>
  <c r="DK53" i="153"/>
  <c r="DS53" i="153"/>
  <c r="EA53" i="153"/>
  <c r="EY53" i="153"/>
  <c r="FG53" i="153"/>
  <c r="FP53" i="153"/>
  <c r="FR53" i="153" s="1"/>
  <c r="FU53" i="153" s="1"/>
  <c r="G54" i="153"/>
  <c r="O54" i="153"/>
  <c r="W54" i="153"/>
  <c r="AU54" i="153"/>
  <c r="BC54" i="153"/>
  <c r="CA54" i="153"/>
  <c r="CI54" i="153"/>
  <c r="CQ54" i="153"/>
  <c r="DO54" i="153"/>
  <c r="DW54" i="153"/>
  <c r="EU54" i="153"/>
  <c r="FC54" i="153"/>
  <c r="FK54" i="153"/>
  <c r="K55" i="153"/>
  <c r="S55" i="153"/>
  <c r="AQ55" i="153"/>
  <c r="AY55" i="153"/>
  <c r="BG55" i="153"/>
  <c r="CE55" i="153"/>
  <c r="CM55" i="153"/>
  <c r="DK55" i="153"/>
  <c r="DS55" i="153"/>
  <c r="EA55" i="153"/>
  <c r="EY55" i="153"/>
  <c r="FG55" i="153"/>
  <c r="FP55" i="153"/>
  <c r="FR55" i="153" s="1"/>
  <c r="FU55" i="153" s="1"/>
  <c r="AU58" i="153"/>
  <c r="BC58" i="153"/>
  <c r="CE58" i="153"/>
  <c r="CM58" i="153"/>
  <c r="DO58" i="153"/>
  <c r="DW58" i="153"/>
  <c r="EY58" i="153"/>
  <c r="FG58" i="153"/>
  <c r="GA58" i="153"/>
  <c r="GA144" i="153" s="1"/>
  <c r="AU59" i="153"/>
  <c r="BC59" i="153"/>
  <c r="DK59" i="153"/>
  <c r="DS59" i="153"/>
  <c r="EA59" i="153"/>
  <c r="AU60" i="153"/>
  <c r="BC60" i="153"/>
  <c r="DK60" i="153"/>
  <c r="DS60" i="153"/>
  <c r="EA60" i="153"/>
  <c r="K62" i="153"/>
  <c r="S62" i="153"/>
  <c r="AQ62" i="153"/>
  <c r="AY62" i="153"/>
  <c r="BG62" i="153"/>
  <c r="CE62" i="153"/>
  <c r="CM62" i="153"/>
  <c r="DK62" i="153"/>
  <c r="DS62" i="153"/>
  <c r="EA62" i="153"/>
  <c r="EY62" i="153"/>
  <c r="FG62" i="153"/>
  <c r="GD62" i="153"/>
  <c r="EU63" i="153"/>
  <c r="FC63" i="153"/>
  <c r="FK63" i="153"/>
  <c r="K64" i="153"/>
  <c r="S64" i="153"/>
  <c r="AQ64" i="153"/>
  <c r="AY64" i="153"/>
  <c r="BG64" i="153"/>
  <c r="CE64" i="153"/>
  <c r="CM64" i="153"/>
  <c r="DK64" i="153"/>
  <c r="DS64" i="153"/>
  <c r="EA64" i="153"/>
  <c r="EY64" i="153"/>
  <c r="FG64" i="153"/>
  <c r="GD64" i="153"/>
  <c r="G66" i="153"/>
  <c r="O66" i="153"/>
  <c r="W66" i="153"/>
  <c r="AU66" i="153"/>
  <c r="BC66" i="153"/>
  <c r="CA66" i="153"/>
  <c r="CI66" i="153"/>
  <c r="CQ66" i="153"/>
  <c r="DO66" i="153"/>
  <c r="DW66" i="153"/>
  <c r="EU66" i="153"/>
  <c r="FC66" i="153"/>
  <c r="FK66" i="153"/>
  <c r="G68" i="153"/>
  <c r="O68" i="153"/>
  <c r="W68" i="153"/>
  <c r="AQ68" i="153"/>
  <c r="AY68" i="153"/>
  <c r="BG68" i="153"/>
  <c r="CA68" i="153"/>
  <c r="CI68" i="153"/>
  <c r="CQ68" i="153"/>
  <c r="DK68" i="153"/>
  <c r="DS68" i="153"/>
  <c r="EA68" i="153"/>
  <c r="EU68" i="153"/>
  <c r="FC68" i="153"/>
  <c r="FK68" i="153"/>
  <c r="GD68" i="153"/>
  <c r="G70" i="153"/>
  <c r="O70" i="153"/>
  <c r="W70" i="153"/>
  <c r="AU70" i="153"/>
  <c r="BC70" i="153"/>
  <c r="CA70" i="153"/>
  <c r="CI70" i="153"/>
  <c r="CQ70" i="153"/>
  <c r="DO70" i="153"/>
  <c r="DW70" i="153"/>
  <c r="EU70" i="153"/>
  <c r="FC70" i="153"/>
  <c r="FK70" i="153"/>
  <c r="G72" i="153"/>
  <c r="O72" i="153"/>
  <c r="W72" i="153"/>
  <c r="CE72" i="153"/>
  <c r="CM72" i="153"/>
  <c r="CV72" i="153"/>
  <c r="CX72" i="153" s="1"/>
  <c r="DK72" i="153"/>
  <c r="DS72" i="153"/>
  <c r="EA72" i="153"/>
  <c r="EY72" i="153"/>
  <c r="FG72" i="153"/>
  <c r="FP72" i="153"/>
  <c r="FR72" i="153" s="1"/>
  <c r="GD72" i="153"/>
  <c r="AQ73" i="153"/>
  <c r="AY73" i="153"/>
  <c r="BG73" i="153"/>
  <c r="K74" i="153"/>
  <c r="S74" i="153"/>
  <c r="AQ74" i="153"/>
  <c r="AY74" i="153"/>
  <c r="BG74" i="153"/>
  <c r="CE74" i="153"/>
  <c r="CM74" i="153"/>
  <c r="DK74" i="153"/>
  <c r="DS74" i="153"/>
  <c r="EA74" i="153"/>
  <c r="EY74" i="153"/>
  <c r="FG74" i="153"/>
  <c r="GD74" i="153"/>
  <c r="G76" i="153"/>
  <c r="O76" i="153"/>
  <c r="W76" i="153"/>
  <c r="CE76" i="153"/>
  <c r="CM76" i="153"/>
  <c r="EU76" i="153"/>
  <c r="FC76" i="153"/>
  <c r="FK76" i="153"/>
  <c r="G77" i="153"/>
  <c r="O77" i="153"/>
  <c r="W77" i="153"/>
  <c r="AU77" i="153"/>
  <c r="BC77" i="153"/>
  <c r="CA77" i="153"/>
  <c r="CI77" i="153"/>
  <c r="CQ77" i="153"/>
  <c r="DO77" i="153"/>
  <c r="DW77" i="153"/>
  <c r="EU77" i="153"/>
  <c r="FC77" i="153"/>
  <c r="FK77" i="153"/>
  <c r="HE85" i="153"/>
  <c r="AP98" i="153"/>
  <c r="DJ98" i="153"/>
  <c r="AP99" i="153"/>
  <c r="DJ99" i="153"/>
  <c r="AP100" i="153"/>
  <c r="DJ100" i="153"/>
  <c r="E101" i="153"/>
  <c r="F101" i="153" s="1"/>
  <c r="BY101" i="153"/>
  <c r="BZ101" i="153" s="1"/>
  <c r="ES101" i="153"/>
  <c r="ET101" i="153" s="1"/>
  <c r="W108" i="153"/>
  <c r="HD166" i="153"/>
  <c r="CC112" i="153"/>
  <c r="CK112" i="153"/>
  <c r="CS112" i="153"/>
  <c r="EW112" i="153"/>
  <c r="FE112" i="153"/>
  <c r="FM112" i="153"/>
  <c r="CS377" i="153"/>
  <c r="CS289" i="153"/>
  <c r="CS184" i="153"/>
  <c r="EW377" i="153"/>
  <c r="EW289" i="153"/>
  <c r="EW184" i="153"/>
  <c r="BI378" i="153"/>
  <c r="BI290" i="153"/>
  <c r="BI185" i="153"/>
  <c r="I379" i="153"/>
  <c r="I291" i="153"/>
  <c r="I186" i="153"/>
  <c r="CC379" i="153"/>
  <c r="CC291" i="153"/>
  <c r="CC186" i="153"/>
  <c r="EW379" i="153"/>
  <c r="EW291" i="153"/>
  <c r="EW186" i="153"/>
  <c r="FE379" i="153"/>
  <c r="FE291" i="153"/>
  <c r="FE186" i="153"/>
  <c r="I381" i="153"/>
  <c r="I293" i="153"/>
  <c r="I188" i="153"/>
  <c r="CK381" i="153"/>
  <c r="CK293" i="153"/>
  <c r="CK188" i="153"/>
  <c r="FE381" i="153"/>
  <c r="FE293" i="153"/>
  <c r="FE188" i="153"/>
  <c r="AM230" i="153"/>
  <c r="BO144" i="153"/>
  <c r="BO164" i="153" s="1"/>
  <c r="BQ447" i="153"/>
  <c r="BQ359" i="153"/>
  <c r="BQ271" i="153"/>
  <c r="AG450" i="153"/>
  <c r="AG362" i="153"/>
  <c r="AG274" i="153"/>
  <c r="HE171" i="153"/>
  <c r="FU450" i="153"/>
  <c r="FU362" i="153"/>
  <c r="FU274" i="153"/>
  <c r="C164" i="153"/>
  <c r="C184" i="153"/>
  <c r="BW164" i="153"/>
  <c r="BW184" i="153"/>
  <c r="EQ164" i="153"/>
  <c r="EQ184" i="153"/>
  <c r="C290" i="153"/>
  <c r="BW290" i="153"/>
  <c r="BZ185" i="153"/>
  <c r="EQ290" i="153"/>
  <c r="C291" i="153"/>
  <c r="F186" i="153"/>
  <c r="BW291" i="153"/>
  <c r="EQ291" i="153"/>
  <c r="ET186" i="153"/>
  <c r="D292" i="153"/>
  <c r="E187" i="153"/>
  <c r="F187" i="153" s="1"/>
  <c r="BX292" i="153"/>
  <c r="BY187" i="153"/>
  <c r="BZ187" i="153" s="1"/>
  <c r="ER292" i="153"/>
  <c r="ES187" i="153"/>
  <c r="ET187" i="153" s="1"/>
  <c r="C188" i="153"/>
  <c r="F102" i="153"/>
  <c r="AM188" i="153"/>
  <c r="AP102" i="153"/>
  <c r="BW188" i="153"/>
  <c r="BZ102" i="153"/>
  <c r="DG188" i="153"/>
  <c r="DJ102" i="153"/>
  <c r="EQ188" i="153"/>
  <c r="ET102" i="153"/>
  <c r="C196" i="153"/>
  <c r="F110" i="153"/>
  <c r="AM196" i="153"/>
  <c r="AP110" i="153"/>
  <c r="C197" i="153"/>
  <c r="F111" i="153"/>
  <c r="AM197" i="153"/>
  <c r="AP111" i="153"/>
  <c r="BW197" i="153"/>
  <c r="BZ111" i="153"/>
  <c r="DG197" i="153"/>
  <c r="EQ197" i="153"/>
  <c r="ET111" i="153"/>
  <c r="M12" i="153"/>
  <c r="GD14" i="153"/>
  <c r="DQ13" i="153"/>
  <c r="BA14" i="153"/>
  <c r="DM16" i="153"/>
  <c r="BA18" i="153"/>
  <c r="CG18" i="153"/>
  <c r="DM18" i="153"/>
  <c r="FA18" i="153"/>
  <c r="AW19" i="153"/>
  <c r="BA20" i="153"/>
  <c r="CG20" i="153"/>
  <c r="FI20" i="153"/>
  <c r="M22" i="153"/>
  <c r="M23" i="153"/>
  <c r="AW24" i="153"/>
  <c r="AS25" i="153"/>
  <c r="BA25" i="153"/>
  <c r="CG25" i="153"/>
  <c r="CO25" i="153"/>
  <c r="DM25" i="153"/>
  <c r="DU25" i="153"/>
  <c r="FA25" i="153"/>
  <c r="FI25" i="153"/>
  <c r="AS26" i="153"/>
  <c r="BA26" i="153"/>
  <c r="CG26" i="153"/>
  <c r="CO26" i="153"/>
  <c r="DM26" i="153"/>
  <c r="DU26" i="153"/>
  <c r="FA26" i="153"/>
  <c r="FI26" i="153"/>
  <c r="AS27" i="153"/>
  <c r="BA27" i="153"/>
  <c r="CG27" i="153"/>
  <c r="CO27" i="153"/>
  <c r="DM27" i="153"/>
  <c r="DU27" i="153"/>
  <c r="FA27" i="153"/>
  <c r="FI27" i="153"/>
  <c r="AS28" i="153"/>
  <c r="BA28" i="153"/>
  <c r="CG28" i="153"/>
  <c r="CO28" i="153"/>
  <c r="DM28" i="153"/>
  <c r="DU28" i="153"/>
  <c r="FA28" i="153"/>
  <c r="FI28" i="153"/>
  <c r="AS29" i="153"/>
  <c r="BA29" i="153"/>
  <c r="CG29" i="153"/>
  <c r="CO29" i="153"/>
  <c r="DM29" i="153"/>
  <c r="DU29" i="153"/>
  <c r="FA29" i="153"/>
  <c r="FI29" i="153"/>
  <c r="M31" i="153"/>
  <c r="AW33" i="153"/>
  <c r="BE33" i="153"/>
  <c r="CC33" i="153"/>
  <c r="CK33" i="153"/>
  <c r="DQ33" i="153"/>
  <c r="I34" i="153"/>
  <c r="O34" i="153"/>
  <c r="M35" i="153"/>
  <c r="U35" i="153"/>
  <c r="AS35" i="153"/>
  <c r="BA35" i="153"/>
  <c r="CG35" i="153"/>
  <c r="CO35" i="153"/>
  <c r="DM35" i="153"/>
  <c r="DU35" i="153"/>
  <c r="FA35" i="153"/>
  <c r="I36" i="153"/>
  <c r="Q36" i="153"/>
  <c r="Y36" i="153"/>
  <c r="AW36" i="153"/>
  <c r="BE36" i="153"/>
  <c r="CC36" i="153"/>
  <c r="CK36" i="153"/>
  <c r="DQ36" i="153"/>
  <c r="DY36" i="153"/>
  <c r="EW36" i="153"/>
  <c r="FE36" i="153"/>
  <c r="M37" i="153"/>
  <c r="I38" i="153"/>
  <c r="O38" i="153"/>
  <c r="AW41" i="153"/>
  <c r="BE41" i="153"/>
  <c r="CC41" i="153"/>
  <c r="CK41" i="153"/>
  <c r="DQ41" i="153"/>
  <c r="DY41" i="153"/>
  <c r="EW41" i="153"/>
  <c r="FE41" i="153"/>
  <c r="AS42" i="153"/>
  <c r="BA42" i="153"/>
  <c r="CG42" i="153"/>
  <c r="CO42" i="153"/>
  <c r="DM42" i="153"/>
  <c r="DU42" i="153"/>
  <c r="FA42" i="153"/>
  <c r="FI42" i="153"/>
  <c r="EW43" i="153"/>
  <c r="FE43" i="153"/>
  <c r="M44" i="153"/>
  <c r="I45" i="153"/>
  <c r="O45" i="153"/>
  <c r="M46" i="153"/>
  <c r="I47" i="153"/>
  <c r="Q47" i="153"/>
  <c r="Y47" i="153"/>
  <c r="AW47" i="153"/>
  <c r="BE47" i="153"/>
  <c r="CC47" i="153"/>
  <c r="CK47" i="153"/>
  <c r="DQ47" i="153"/>
  <c r="DY47" i="153"/>
  <c r="EW47" i="153"/>
  <c r="FE47" i="153"/>
  <c r="M48" i="153"/>
  <c r="I49" i="153"/>
  <c r="Q49" i="153"/>
  <c r="Y49" i="153"/>
  <c r="AW49" i="153"/>
  <c r="BE49" i="153"/>
  <c r="CC49" i="153"/>
  <c r="CK49" i="153"/>
  <c r="DQ49" i="153"/>
  <c r="DY49" i="153"/>
  <c r="EW49" i="153"/>
  <c r="FE49" i="153"/>
  <c r="M50" i="153"/>
  <c r="U50" i="153"/>
  <c r="AS50" i="153"/>
  <c r="BA50" i="153"/>
  <c r="CG50" i="153"/>
  <c r="CO50" i="153"/>
  <c r="DM50" i="153"/>
  <c r="DU50" i="153"/>
  <c r="FA50" i="153"/>
  <c r="I51" i="153"/>
  <c r="Q51" i="153"/>
  <c r="Y51" i="153"/>
  <c r="AW51" i="153"/>
  <c r="BE51" i="153"/>
  <c r="CC51" i="153"/>
  <c r="CK51" i="153"/>
  <c r="DQ51" i="153"/>
  <c r="DY51" i="153"/>
  <c r="EW51" i="153"/>
  <c r="FE51" i="153"/>
  <c r="M52" i="153"/>
  <c r="I53" i="153"/>
  <c r="Q53" i="153"/>
  <c r="Y53" i="153"/>
  <c r="AW53" i="153"/>
  <c r="BE53" i="153"/>
  <c r="CC53" i="153"/>
  <c r="CK53" i="153"/>
  <c r="DQ53" i="153"/>
  <c r="DY53" i="153"/>
  <c r="EW53" i="153"/>
  <c r="FE53" i="153"/>
  <c r="M54" i="153"/>
  <c r="U54" i="153"/>
  <c r="AS54" i="153"/>
  <c r="BA54" i="153"/>
  <c r="CG54" i="153"/>
  <c r="CO54" i="153"/>
  <c r="DM54" i="153"/>
  <c r="DU54" i="153"/>
  <c r="FA54" i="153"/>
  <c r="I55" i="153"/>
  <c r="Q55" i="153"/>
  <c r="Y55" i="153"/>
  <c r="AW55" i="153"/>
  <c r="BE55" i="153"/>
  <c r="CC55" i="153"/>
  <c r="CK55" i="153"/>
  <c r="DQ55" i="153"/>
  <c r="DY55" i="153"/>
  <c r="EW55" i="153"/>
  <c r="FE55" i="153"/>
  <c r="AS58" i="153"/>
  <c r="BA58" i="153"/>
  <c r="BO58" i="153"/>
  <c r="BO78" i="153" s="1"/>
  <c r="CC58" i="153"/>
  <c r="CK58" i="153"/>
  <c r="DM58" i="153"/>
  <c r="DU58" i="153"/>
  <c r="EW58" i="153"/>
  <c r="FE58" i="153"/>
  <c r="AS59" i="153"/>
  <c r="BA59" i="153"/>
  <c r="DQ59" i="153"/>
  <c r="DY59" i="153"/>
  <c r="AS60" i="153"/>
  <c r="BA60" i="153"/>
  <c r="DQ60" i="153"/>
  <c r="DY60" i="153"/>
  <c r="I62" i="153"/>
  <c r="Q62" i="153"/>
  <c r="AW62" i="153"/>
  <c r="BE62" i="153"/>
  <c r="CC62" i="153"/>
  <c r="CK62" i="153"/>
  <c r="DQ62" i="153"/>
  <c r="DY62" i="153"/>
  <c r="EW62" i="153"/>
  <c r="FE62" i="153"/>
  <c r="FA63" i="153"/>
  <c r="I64" i="153"/>
  <c r="Q64" i="153"/>
  <c r="AW64" i="153"/>
  <c r="BE64" i="153"/>
  <c r="CC64" i="153"/>
  <c r="CK64" i="153"/>
  <c r="DQ64" i="153"/>
  <c r="DY64" i="153"/>
  <c r="EW64" i="153"/>
  <c r="FE64" i="153"/>
  <c r="M66" i="153"/>
  <c r="U66" i="153"/>
  <c r="AS66" i="153"/>
  <c r="BA66" i="153"/>
  <c r="CG66" i="153"/>
  <c r="CO66" i="153"/>
  <c r="DM66" i="153"/>
  <c r="DU66" i="153"/>
  <c r="FA66" i="153"/>
  <c r="FI66" i="153"/>
  <c r="M68" i="153"/>
  <c r="U68" i="153"/>
  <c r="AW68" i="153"/>
  <c r="BE68" i="153"/>
  <c r="CG68" i="153"/>
  <c r="CO68" i="153"/>
  <c r="DQ68" i="153"/>
  <c r="DY68" i="153"/>
  <c r="FA68" i="153"/>
  <c r="FI68" i="153"/>
  <c r="M70" i="153"/>
  <c r="U70" i="153"/>
  <c r="AS70" i="153"/>
  <c r="BA70" i="153"/>
  <c r="CG70" i="153"/>
  <c r="CO70" i="153"/>
  <c r="DM70" i="153"/>
  <c r="DU70" i="153"/>
  <c r="FA70" i="153"/>
  <c r="FI70" i="153"/>
  <c r="M72" i="153"/>
  <c r="U72" i="153"/>
  <c r="CC72" i="153"/>
  <c r="CK72" i="153"/>
  <c r="DQ72" i="153"/>
  <c r="EW72" i="153"/>
  <c r="FE72" i="153"/>
  <c r="AW73" i="153"/>
  <c r="BE73" i="153"/>
  <c r="I74" i="153"/>
  <c r="Q74" i="153"/>
  <c r="AW74" i="153"/>
  <c r="BE74" i="153"/>
  <c r="CC74" i="153"/>
  <c r="CK74" i="153"/>
  <c r="DQ74" i="153"/>
  <c r="DY74" i="153"/>
  <c r="EW74" i="153"/>
  <c r="FE74" i="153"/>
  <c r="M76" i="153"/>
  <c r="U76" i="153"/>
  <c r="CC76" i="153"/>
  <c r="CK76" i="153"/>
  <c r="FA76" i="153"/>
  <c r="FI76" i="153"/>
  <c r="M77" i="153"/>
  <c r="U77" i="153"/>
  <c r="AS77" i="153"/>
  <c r="BA77" i="153"/>
  <c r="CG77" i="153"/>
  <c r="CO77" i="153"/>
  <c r="DM77" i="153"/>
  <c r="DU77" i="153"/>
  <c r="FA77" i="153"/>
  <c r="FI77" i="153"/>
  <c r="HE82" i="153"/>
  <c r="AS99" i="153"/>
  <c r="BA99" i="153"/>
  <c r="BI99" i="153"/>
  <c r="DM99" i="153"/>
  <c r="DU99" i="153"/>
  <c r="I102" i="153"/>
  <c r="Q102" i="153"/>
  <c r="Y102" i="153"/>
  <c r="CC102" i="153"/>
  <c r="CK102" i="153"/>
  <c r="CS102" i="153"/>
  <c r="EW102" i="153"/>
  <c r="FE102" i="153"/>
  <c r="FM102" i="153"/>
  <c r="I110" i="153"/>
  <c r="Q110" i="153"/>
  <c r="AS110" i="153"/>
  <c r="BA110" i="153"/>
  <c r="BI110" i="153"/>
  <c r="CC111" i="153"/>
  <c r="CK111" i="153"/>
  <c r="CS111" i="153"/>
  <c r="EW111" i="153"/>
  <c r="FE111" i="153"/>
  <c r="FM111" i="153"/>
  <c r="AN293" i="153"/>
  <c r="AO188" i="153"/>
  <c r="DH293" i="153"/>
  <c r="DI188" i="153"/>
  <c r="GB293" i="153"/>
  <c r="GC188" i="153"/>
  <c r="AN294" i="153"/>
  <c r="AO189" i="153"/>
  <c r="DH294" i="153"/>
  <c r="DI189" i="153"/>
  <c r="C295" i="153"/>
  <c r="BW295" i="153"/>
  <c r="EQ295" i="153"/>
  <c r="C296" i="153"/>
  <c r="BW296" i="153"/>
  <c r="EQ296" i="153"/>
  <c r="C297" i="153"/>
  <c r="BW297" i="153"/>
  <c r="EQ297" i="153"/>
  <c r="AN299" i="153"/>
  <c r="AO194" i="153"/>
  <c r="DH299" i="153"/>
  <c r="DI194" i="153"/>
  <c r="GB299" i="153"/>
  <c r="GC194" i="153"/>
  <c r="AN300" i="153"/>
  <c r="AO195" i="153"/>
  <c r="DH300" i="153"/>
  <c r="DI195" i="153"/>
  <c r="GB300" i="153"/>
  <c r="GC195" i="153"/>
  <c r="AN301" i="153"/>
  <c r="AO196" i="153"/>
  <c r="BW301" i="153"/>
  <c r="EQ301" i="153"/>
  <c r="D302" i="153"/>
  <c r="E197" i="153"/>
  <c r="BX302" i="153"/>
  <c r="BY197" i="153"/>
  <c r="ER302" i="153"/>
  <c r="ES197" i="153"/>
  <c r="D303" i="153"/>
  <c r="E198" i="153"/>
  <c r="BX303" i="153"/>
  <c r="BY198" i="153"/>
  <c r="ER303" i="153"/>
  <c r="ES198" i="153"/>
  <c r="D304" i="153"/>
  <c r="E199" i="153"/>
  <c r="BX304" i="153"/>
  <c r="BY199" i="153"/>
  <c r="ER304" i="153"/>
  <c r="ES199" i="153"/>
  <c r="D305" i="153"/>
  <c r="E200" i="153"/>
  <c r="BX305" i="153"/>
  <c r="BY200" i="153"/>
  <c r="ER305" i="153"/>
  <c r="ES200" i="153"/>
  <c r="ET200" i="153" s="1"/>
  <c r="D306" i="153"/>
  <c r="E201" i="153"/>
  <c r="F201" i="153" s="1"/>
  <c r="BX306" i="153"/>
  <c r="BY201" i="153"/>
  <c r="BZ201" i="153" s="1"/>
  <c r="ER306" i="153"/>
  <c r="ES201" i="153"/>
  <c r="C308" i="153"/>
  <c r="BW283" i="153"/>
  <c r="BW308" i="153"/>
  <c r="EQ308" i="153"/>
  <c r="AN310" i="153"/>
  <c r="AO205" i="153"/>
  <c r="AP205" i="153" s="1"/>
  <c r="DH310" i="153"/>
  <c r="DI205" i="153"/>
  <c r="DJ205" i="153" s="1"/>
  <c r="GB310" i="153"/>
  <c r="GC205" i="153"/>
  <c r="AN311" i="153"/>
  <c r="AO206" i="153"/>
  <c r="AP206" i="153" s="1"/>
  <c r="DH311" i="153"/>
  <c r="DI206" i="153"/>
  <c r="DJ206" i="153" s="1"/>
  <c r="GB311" i="153"/>
  <c r="GC206" i="153"/>
  <c r="AN312" i="153"/>
  <c r="AO207" i="153"/>
  <c r="AP207" i="153" s="1"/>
  <c r="DH312" i="153"/>
  <c r="DI207" i="153"/>
  <c r="DJ207" i="153" s="1"/>
  <c r="C313" i="153"/>
  <c r="BW313" i="153"/>
  <c r="EQ313" i="153"/>
  <c r="D314" i="153"/>
  <c r="E209" i="153"/>
  <c r="BX314" i="153"/>
  <c r="BY209" i="153"/>
  <c r="ER314" i="153"/>
  <c r="ES209" i="153"/>
  <c r="D315" i="153"/>
  <c r="E210" i="153"/>
  <c r="BX315" i="153"/>
  <c r="BY210" i="153"/>
  <c r="ER315" i="153"/>
  <c r="ES210" i="153"/>
  <c r="AM316" i="153"/>
  <c r="DG316" i="153"/>
  <c r="GB316" i="153"/>
  <c r="GC211" i="153"/>
  <c r="AN317" i="153"/>
  <c r="AO212" i="153"/>
  <c r="DH317" i="153"/>
  <c r="DI212" i="153"/>
  <c r="C318" i="153"/>
  <c r="BW318" i="153"/>
  <c r="EQ318" i="153"/>
  <c r="C319" i="153"/>
  <c r="BW319" i="153"/>
  <c r="EQ319" i="153"/>
  <c r="C320" i="153"/>
  <c r="BW320" i="153"/>
  <c r="ER320" i="153"/>
  <c r="ES215" i="153"/>
  <c r="AM321" i="153"/>
  <c r="DG321" i="153"/>
  <c r="AM322" i="153"/>
  <c r="DG322" i="153"/>
  <c r="AM323" i="153"/>
  <c r="DG323" i="153"/>
  <c r="AM324" i="153"/>
  <c r="DG324" i="153"/>
  <c r="GB324" i="153"/>
  <c r="GC219" i="153"/>
  <c r="AN325" i="153"/>
  <c r="AO220" i="153"/>
  <c r="DH325" i="153"/>
  <c r="DI220" i="153"/>
  <c r="DJ220" i="153" s="1"/>
  <c r="GB325" i="153"/>
  <c r="GC220" i="153"/>
  <c r="AN326" i="153"/>
  <c r="AO221" i="153"/>
  <c r="AP221" i="153" s="1"/>
  <c r="DH326" i="153"/>
  <c r="DI221" i="153"/>
  <c r="DJ221" i="153" s="1"/>
  <c r="C327" i="153"/>
  <c r="BW327" i="153"/>
  <c r="EQ327" i="153"/>
  <c r="D328" i="153"/>
  <c r="E223" i="153"/>
  <c r="F223" i="153" s="1"/>
  <c r="BX328" i="153"/>
  <c r="BY223" i="153"/>
  <c r="ER328" i="153"/>
  <c r="ES223" i="153"/>
  <c r="ET223" i="153" s="1"/>
  <c r="AM329" i="153"/>
  <c r="DG329" i="153"/>
  <c r="AM330" i="153"/>
  <c r="DG330" i="153"/>
  <c r="GB330" i="153"/>
  <c r="GC225" i="153"/>
  <c r="AN331" i="153"/>
  <c r="AO226" i="153"/>
  <c r="DH331" i="153"/>
  <c r="DI226" i="153"/>
  <c r="DJ226" i="153" s="1"/>
  <c r="C332" i="153"/>
  <c r="BW332" i="153"/>
  <c r="EQ332" i="153"/>
  <c r="C334" i="153"/>
  <c r="C283" i="153"/>
  <c r="BW334" i="153"/>
  <c r="EQ334" i="153"/>
  <c r="BW335" i="153"/>
  <c r="CY230" i="153"/>
  <c r="DG335" i="153"/>
  <c r="EI230" i="153"/>
  <c r="EQ335" i="153"/>
  <c r="FS230" i="153"/>
  <c r="BW336" i="153"/>
  <c r="DH336" i="153"/>
  <c r="DI231" i="153"/>
  <c r="DJ231" i="153" s="1"/>
  <c r="D337" i="153"/>
  <c r="E232" i="153"/>
  <c r="F232" i="153" s="1"/>
  <c r="DG337" i="153"/>
  <c r="ER337" i="153"/>
  <c r="ES232" i="153"/>
  <c r="ET232" i="153" s="1"/>
  <c r="C338" i="153"/>
  <c r="BW338" i="153"/>
  <c r="EQ338" i="153"/>
  <c r="C339" i="153"/>
  <c r="BW339" i="153"/>
  <c r="EQ339" i="153"/>
  <c r="C340" i="153"/>
  <c r="BW340" i="153"/>
  <c r="ER340" i="153"/>
  <c r="ES235" i="153"/>
  <c r="ET235" i="153" s="1"/>
  <c r="AM341" i="153"/>
  <c r="DG341" i="153"/>
  <c r="AM342" i="153"/>
  <c r="DG342" i="153"/>
  <c r="AM343" i="153"/>
  <c r="DG343" i="153"/>
  <c r="C345" i="153"/>
  <c r="AE240" i="153"/>
  <c r="AM345" i="153"/>
  <c r="BO240" i="153"/>
  <c r="BW345" i="153"/>
  <c r="CY240" i="153"/>
  <c r="DG345" i="153"/>
  <c r="EI240" i="153"/>
  <c r="EQ240" i="153"/>
  <c r="GB241" i="153"/>
  <c r="GC155" i="153"/>
  <c r="GB242" i="153"/>
  <c r="GC156" i="153"/>
  <c r="DH243" i="153"/>
  <c r="DI157" i="153"/>
  <c r="DJ157" i="153" s="1"/>
  <c r="AM244" i="153"/>
  <c r="AM283" i="153" s="1"/>
  <c r="AP158" i="153"/>
  <c r="DJ114" i="153"/>
  <c r="AP115" i="153"/>
  <c r="DJ115" i="153"/>
  <c r="AO117" i="153"/>
  <c r="AP117" i="153" s="1"/>
  <c r="DI117" i="153"/>
  <c r="DJ117" i="153" s="1"/>
  <c r="GC117" i="153"/>
  <c r="F119" i="153"/>
  <c r="BZ119" i="153"/>
  <c r="ET119" i="153"/>
  <c r="F120" i="153"/>
  <c r="BZ120" i="153"/>
  <c r="ET120" i="153"/>
  <c r="F121" i="153"/>
  <c r="BZ121" i="153"/>
  <c r="ET121" i="153"/>
  <c r="GC121" i="153"/>
  <c r="AO122" i="153"/>
  <c r="AP122" i="153" s="1"/>
  <c r="DI122" i="153"/>
  <c r="DJ122" i="153" s="1"/>
  <c r="AP123" i="153"/>
  <c r="DJ123" i="153"/>
  <c r="AP124" i="153"/>
  <c r="DJ124" i="153"/>
  <c r="E125" i="153"/>
  <c r="F125" i="153" s="1"/>
  <c r="BY125" i="153"/>
  <c r="BZ125" i="153" s="1"/>
  <c r="ES125" i="153"/>
  <c r="ET125" i="153" s="1"/>
  <c r="F126" i="153"/>
  <c r="BZ126" i="153"/>
  <c r="ET126" i="153"/>
  <c r="GC126" i="153"/>
  <c r="AO127" i="153"/>
  <c r="AP127" i="153" s="1"/>
  <c r="DI127" i="153"/>
  <c r="DJ127" i="153" s="1"/>
  <c r="GC127" i="153"/>
  <c r="AO128" i="153"/>
  <c r="AP128" i="153" s="1"/>
  <c r="DI128" i="153"/>
  <c r="DJ128" i="153" s="1"/>
  <c r="GC128" i="153"/>
  <c r="AO129" i="153"/>
  <c r="AP129" i="153" s="1"/>
  <c r="DI129" i="153"/>
  <c r="DJ129" i="153" s="1"/>
  <c r="E130" i="153"/>
  <c r="F130" i="153" s="1"/>
  <c r="BY130" i="153"/>
  <c r="BZ130" i="153" s="1"/>
  <c r="ES130" i="153"/>
  <c r="ET130" i="153" s="1"/>
  <c r="E131" i="153"/>
  <c r="F131" i="153" s="1"/>
  <c r="BY131" i="153"/>
  <c r="BZ131" i="153" s="1"/>
  <c r="ES131" i="153"/>
  <c r="ET131" i="153" s="1"/>
  <c r="E132" i="153"/>
  <c r="F132" i="153" s="1"/>
  <c r="BY132" i="153"/>
  <c r="BZ132" i="153" s="1"/>
  <c r="ES132" i="153"/>
  <c r="ET132" i="153" s="1"/>
  <c r="E133" i="153"/>
  <c r="F133" i="153" s="1"/>
  <c r="BY133" i="153"/>
  <c r="BZ133" i="153" s="1"/>
  <c r="ES133" i="153"/>
  <c r="ET133" i="153" s="1"/>
  <c r="F134" i="153"/>
  <c r="BZ134" i="153"/>
  <c r="ET134" i="153"/>
  <c r="F135" i="153"/>
  <c r="BZ135" i="153"/>
  <c r="ET135" i="153"/>
  <c r="GC135" i="153"/>
  <c r="AO136" i="153"/>
  <c r="AP136" i="153" s="1"/>
  <c r="DI136" i="153"/>
  <c r="DJ136" i="153" s="1"/>
  <c r="AP137" i="153"/>
  <c r="DJ137" i="153"/>
  <c r="E138" i="153"/>
  <c r="F138" i="153" s="1"/>
  <c r="BY138" i="153"/>
  <c r="BZ138" i="153" s="1"/>
  <c r="ES138" i="153"/>
  <c r="ET138" i="153" s="1"/>
  <c r="E139" i="153"/>
  <c r="F139" i="153" s="1"/>
  <c r="BY139" i="153"/>
  <c r="BZ139" i="153" s="1"/>
  <c r="ES139" i="153"/>
  <c r="ET139" i="153" s="1"/>
  <c r="F140" i="153"/>
  <c r="BZ140" i="153"/>
  <c r="ET140" i="153"/>
  <c r="GC140" i="153"/>
  <c r="AO141" i="153"/>
  <c r="AP141" i="153" s="1"/>
  <c r="DI141" i="153"/>
  <c r="DJ141" i="153" s="1"/>
  <c r="AO143" i="153"/>
  <c r="AP143" i="153" s="1"/>
  <c r="DI143" i="153"/>
  <c r="DJ143" i="153" s="1"/>
  <c r="GC143" i="153"/>
  <c r="E145" i="153"/>
  <c r="F145" i="153" s="1"/>
  <c r="AP145" i="153"/>
  <c r="ES145" i="153"/>
  <c r="ET145" i="153" s="1"/>
  <c r="AO146" i="153"/>
  <c r="AP146" i="153" s="1"/>
  <c r="BZ146" i="153"/>
  <c r="GC146" i="153"/>
  <c r="AO147" i="153"/>
  <c r="AP147" i="153" s="1"/>
  <c r="DI147" i="153"/>
  <c r="DJ147" i="153" s="1"/>
  <c r="GC147" i="153"/>
  <c r="AO148" i="153"/>
  <c r="AP148" i="153" s="1"/>
  <c r="DI148" i="153"/>
  <c r="DJ148" i="153" s="1"/>
  <c r="GC148" i="153"/>
  <c r="AO149" i="153"/>
  <c r="AP149" i="153" s="1"/>
  <c r="DI149" i="153"/>
  <c r="DJ149" i="153" s="1"/>
  <c r="E150" i="153"/>
  <c r="F150" i="153" s="1"/>
  <c r="BY150" i="153"/>
  <c r="BZ150" i="153" s="1"/>
  <c r="ES150" i="153"/>
  <c r="ET150" i="153" s="1"/>
  <c r="E151" i="153"/>
  <c r="F151" i="153" s="1"/>
  <c r="BY151" i="153"/>
  <c r="BZ151" i="153" s="1"/>
  <c r="ES151" i="153"/>
  <c r="ET151" i="153" s="1"/>
  <c r="E152" i="153"/>
  <c r="F152" i="153" s="1"/>
  <c r="BY152" i="153"/>
  <c r="BZ152" i="153" s="1"/>
  <c r="ES152" i="153"/>
  <c r="ET152" i="153" s="1"/>
  <c r="E153" i="153"/>
  <c r="F153" i="153" s="1"/>
  <c r="AO153" i="153"/>
  <c r="AP153" i="153" s="1"/>
  <c r="BY153" i="153"/>
  <c r="BZ153" i="153" s="1"/>
  <c r="DI153" i="153"/>
  <c r="DJ153" i="153" s="1"/>
  <c r="ES153" i="153"/>
  <c r="ET153" i="153" s="1"/>
  <c r="GC153" i="153"/>
  <c r="EQ305" i="153"/>
  <c r="C306" i="153"/>
  <c r="BW306" i="153"/>
  <c r="EQ306" i="153"/>
  <c r="ET201" i="153"/>
  <c r="AN308" i="153"/>
  <c r="AO203" i="153"/>
  <c r="DH308" i="153"/>
  <c r="DI203" i="153"/>
  <c r="GB308" i="153"/>
  <c r="GC203" i="153"/>
  <c r="AM310" i="153"/>
  <c r="DG310" i="153"/>
  <c r="AM311" i="153"/>
  <c r="DG311" i="153"/>
  <c r="AM312" i="153"/>
  <c r="DG312" i="153"/>
  <c r="GB312" i="153"/>
  <c r="GC207" i="153"/>
  <c r="AN313" i="153"/>
  <c r="AO208" i="153"/>
  <c r="DH313" i="153"/>
  <c r="DI208" i="153"/>
  <c r="DJ208" i="153" s="1"/>
  <c r="C314" i="153"/>
  <c r="F209" i="153"/>
  <c r="BW314" i="153"/>
  <c r="BZ209" i="153"/>
  <c r="EQ314" i="153"/>
  <c r="ET209" i="153"/>
  <c r="C315" i="153"/>
  <c r="F210" i="153"/>
  <c r="BW315" i="153"/>
  <c r="BZ210" i="153"/>
  <c r="EQ315" i="153"/>
  <c r="ET210" i="153"/>
  <c r="D316" i="153"/>
  <c r="E211" i="153"/>
  <c r="BX316" i="153"/>
  <c r="BY211" i="153"/>
  <c r="BZ211" i="153" s="1"/>
  <c r="ER316" i="153"/>
  <c r="ES211" i="153"/>
  <c r="AM317" i="153"/>
  <c r="AP212" i="153"/>
  <c r="DG317" i="153"/>
  <c r="DJ212" i="153"/>
  <c r="GB317" i="153"/>
  <c r="GC212" i="153"/>
  <c r="AN318" i="153"/>
  <c r="AO213" i="153"/>
  <c r="DH318" i="153"/>
  <c r="DI213" i="153"/>
  <c r="DJ213" i="153" s="1"/>
  <c r="GB318" i="153"/>
  <c r="GC213" i="153"/>
  <c r="AN319" i="153"/>
  <c r="AO214" i="153"/>
  <c r="DH319" i="153"/>
  <c r="DI214" i="153"/>
  <c r="GB319" i="153"/>
  <c r="GC214" i="153"/>
  <c r="AN320" i="153"/>
  <c r="AO215" i="153"/>
  <c r="DH320" i="153"/>
  <c r="DI215" i="153"/>
  <c r="DJ215" i="153" s="1"/>
  <c r="EQ320" i="153"/>
  <c r="ET215" i="153"/>
  <c r="D321" i="153"/>
  <c r="E216" i="153"/>
  <c r="F216" i="153" s="1"/>
  <c r="BX321" i="153"/>
  <c r="BY216" i="153"/>
  <c r="BZ216" i="153" s="1"/>
  <c r="ER321" i="153"/>
  <c r="ES216" i="153"/>
  <c r="ET216" i="153" s="1"/>
  <c r="D322" i="153"/>
  <c r="E217" i="153"/>
  <c r="BX322" i="153"/>
  <c r="BY217" i="153"/>
  <c r="BZ217" i="153" s="1"/>
  <c r="ER322" i="153"/>
  <c r="ES217" i="153"/>
  <c r="ET217" i="153" s="1"/>
  <c r="D323" i="153"/>
  <c r="E218" i="153"/>
  <c r="F218" i="153" s="1"/>
  <c r="BX323" i="153"/>
  <c r="BY218" i="153"/>
  <c r="ER323" i="153"/>
  <c r="ES218" i="153"/>
  <c r="ET218" i="153" s="1"/>
  <c r="D324" i="153"/>
  <c r="E219" i="153"/>
  <c r="F219" i="153" s="1"/>
  <c r="BX324" i="153"/>
  <c r="BY219" i="153"/>
  <c r="BZ219" i="153" s="1"/>
  <c r="ER324" i="153"/>
  <c r="ES219" i="153"/>
  <c r="AM325" i="153"/>
  <c r="AP220" i="153"/>
  <c r="DG325" i="153"/>
  <c r="AM326" i="153"/>
  <c r="DG326" i="153"/>
  <c r="GB326" i="153"/>
  <c r="GC221" i="153"/>
  <c r="AN327" i="153"/>
  <c r="AO222" i="153"/>
  <c r="AP222" i="153" s="1"/>
  <c r="DH327" i="153"/>
  <c r="DI222" i="153"/>
  <c r="DJ222" i="153" s="1"/>
  <c r="C328" i="153"/>
  <c r="BW328" i="153"/>
  <c r="BZ223" i="153"/>
  <c r="EQ328" i="153"/>
  <c r="D329" i="153"/>
  <c r="E224" i="153"/>
  <c r="F224" i="153" s="1"/>
  <c r="BX329" i="153"/>
  <c r="BY224" i="153"/>
  <c r="BZ224" i="153" s="1"/>
  <c r="ER329" i="153"/>
  <c r="ES224" i="153"/>
  <c r="ET224" i="153" s="1"/>
  <c r="D330" i="153"/>
  <c r="E225" i="153"/>
  <c r="F225" i="153" s="1"/>
  <c r="BX330" i="153"/>
  <c r="BY225" i="153"/>
  <c r="BZ225" i="153" s="1"/>
  <c r="ER330" i="153"/>
  <c r="ES225" i="153"/>
  <c r="ET225" i="153" s="1"/>
  <c r="AM331" i="153"/>
  <c r="AP226" i="153"/>
  <c r="DG331" i="153"/>
  <c r="GB331" i="153"/>
  <c r="GC226" i="153"/>
  <c r="AN332" i="153"/>
  <c r="AO227" i="153"/>
  <c r="AP227" i="153" s="1"/>
  <c r="DH332" i="153"/>
  <c r="DI227" i="153"/>
  <c r="DJ227" i="153" s="1"/>
  <c r="AN334" i="153"/>
  <c r="AO229" i="153"/>
  <c r="AP229" i="153" s="1"/>
  <c r="DH334" i="153"/>
  <c r="DI229" i="153"/>
  <c r="DJ229" i="153" s="1"/>
  <c r="GB334" i="153"/>
  <c r="GC229" i="153"/>
  <c r="D336" i="153"/>
  <c r="E231" i="153"/>
  <c r="F231" i="153" s="1"/>
  <c r="DG336" i="153"/>
  <c r="ER336" i="153"/>
  <c r="ES231" i="153"/>
  <c r="ET231" i="153" s="1"/>
  <c r="C337" i="153"/>
  <c r="AN337" i="153"/>
  <c r="AO232" i="153"/>
  <c r="AP232" i="153" s="1"/>
  <c r="EQ337" i="153"/>
  <c r="EQ283" i="153"/>
  <c r="GB337" i="153"/>
  <c r="GC232" i="153"/>
  <c r="AN338" i="153"/>
  <c r="AO233" i="153"/>
  <c r="AP233" i="153" s="1"/>
  <c r="DH338" i="153"/>
  <c r="DI233" i="153"/>
  <c r="DJ233" i="153" s="1"/>
  <c r="GB338" i="153"/>
  <c r="GC233" i="153"/>
  <c r="AN339" i="153"/>
  <c r="AO234" i="153"/>
  <c r="AP234" i="153" s="1"/>
  <c r="DH339" i="153"/>
  <c r="DI234" i="153"/>
  <c r="DJ234" i="153" s="1"/>
  <c r="GB339" i="153"/>
  <c r="GC234" i="153"/>
  <c r="AN340" i="153"/>
  <c r="AO235" i="153"/>
  <c r="AP235" i="153" s="1"/>
  <c r="DH340" i="153"/>
  <c r="DI235" i="153"/>
  <c r="DJ235" i="153" s="1"/>
  <c r="EQ340" i="153"/>
  <c r="D341" i="153"/>
  <c r="E236" i="153"/>
  <c r="BX341" i="153"/>
  <c r="BY236" i="153"/>
  <c r="BZ236" i="153" s="1"/>
  <c r="ER341" i="153"/>
  <c r="ES236" i="153"/>
  <c r="D342" i="153"/>
  <c r="E237" i="153"/>
  <c r="F237" i="153" s="1"/>
  <c r="BX342" i="153"/>
  <c r="BY237" i="153"/>
  <c r="ER342" i="153"/>
  <c r="ES237" i="153"/>
  <c r="ET237" i="153" s="1"/>
  <c r="D343" i="153"/>
  <c r="E238" i="153"/>
  <c r="BX343" i="153"/>
  <c r="BY238" i="153"/>
  <c r="BZ238" i="153" s="1"/>
  <c r="ER343" i="153"/>
  <c r="ES238" i="153"/>
  <c r="D344" i="153"/>
  <c r="E239" i="153"/>
  <c r="AN344" i="153"/>
  <c r="AO239" i="153"/>
  <c r="BX344" i="153"/>
  <c r="BY239" i="153"/>
  <c r="DH344" i="153"/>
  <c r="DI239" i="153"/>
  <c r="ER344" i="153"/>
  <c r="ES239" i="153"/>
  <c r="GB344" i="153"/>
  <c r="GC239" i="153"/>
  <c r="BX243" i="153"/>
  <c r="BY157" i="153"/>
  <c r="BZ157" i="153" s="1"/>
  <c r="D293" i="153"/>
  <c r="E188" i="153"/>
  <c r="BX293" i="153"/>
  <c r="BY188" i="153"/>
  <c r="ER293" i="153"/>
  <c r="ES188" i="153"/>
  <c r="D294" i="153"/>
  <c r="E189" i="153"/>
  <c r="BX294" i="153"/>
  <c r="BY189" i="153"/>
  <c r="ER294" i="153"/>
  <c r="ES189" i="153"/>
  <c r="AM295" i="153"/>
  <c r="DG295" i="153"/>
  <c r="AM296" i="153"/>
  <c r="DG296" i="153"/>
  <c r="AM297" i="153"/>
  <c r="DG297" i="153"/>
  <c r="D299" i="153"/>
  <c r="E194" i="153"/>
  <c r="BX299" i="153"/>
  <c r="BY194" i="153"/>
  <c r="ER299" i="153"/>
  <c r="ES194" i="153"/>
  <c r="D300" i="153"/>
  <c r="E195" i="153"/>
  <c r="BX300" i="153"/>
  <c r="BY195" i="153"/>
  <c r="ER300" i="153"/>
  <c r="ES195" i="153"/>
  <c r="D301" i="153"/>
  <c r="E196" i="153"/>
  <c r="DG301" i="153"/>
  <c r="GB301" i="153"/>
  <c r="GC196" i="153"/>
  <c r="AN302" i="153"/>
  <c r="AO197" i="153"/>
  <c r="DH302" i="153"/>
  <c r="DI197" i="153"/>
  <c r="GB302" i="153"/>
  <c r="GC197" i="153"/>
  <c r="AN303" i="153"/>
  <c r="AO198" i="153"/>
  <c r="DH303" i="153"/>
  <c r="DI198" i="153"/>
  <c r="GB303" i="153"/>
  <c r="GC198" i="153"/>
  <c r="AN304" i="153"/>
  <c r="AO199" i="153"/>
  <c r="DH304" i="153"/>
  <c r="DI199" i="153"/>
  <c r="GB304" i="153"/>
  <c r="GC199" i="153"/>
  <c r="AN305" i="153"/>
  <c r="AO200" i="153"/>
  <c r="DH305" i="153"/>
  <c r="DI200" i="153"/>
  <c r="DJ200" i="153" s="1"/>
  <c r="GB305" i="153"/>
  <c r="GC200" i="153"/>
  <c r="AN306" i="153"/>
  <c r="AO201" i="153"/>
  <c r="AP201" i="153" s="1"/>
  <c r="DH306" i="153"/>
  <c r="DI201" i="153"/>
  <c r="DJ201" i="153" s="1"/>
  <c r="GB306" i="153"/>
  <c r="GC201" i="153"/>
  <c r="AM308" i="153"/>
  <c r="AP203" i="153"/>
  <c r="DG308" i="153"/>
  <c r="DJ203" i="153"/>
  <c r="D310" i="153"/>
  <c r="E205" i="153"/>
  <c r="BX310" i="153"/>
  <c r="BY205" i="153"/>
  <c r="BZ205" i="153" s="1"/>
  <c r="ER310" i="153"/>
  <c r="ES205" i="153"/>
  <c r="ET205" i="153" s="1"/>
  <c r="D311" i="153"/>
  <c r="E206" i="153"/>
  <c r="F206" i="153" s="1"/>
  <c r="BX311" i="153"/>
  <c r="BY206" i="153"/>
  <c r="ER311" i="153"/>
  <c r="ES206" i="153"/>
  <c r="ET206" i="153" s="1"/>
  <c r="D312" i="153"/>
  <c r="E207" i="153"/>
  <c r="F207" i="153" s="1"/>
  <c r="BX312" i="153"/>
  <c r="BY207" i="153"/>
  <c r="BZ207" i="153" s="1"/>
  <c r="ER312" i="153"/>
  <c r="ES207" i="153"/>
  <c r="ET207" i="153" s="1"/>
  <c r="AM313" i="153"/>
  <c r="AP208" i="153"/>
  <c r="DG313" i="153"/>
  <c r="GB313" i="153"/>
  <c r="GC208" i="153"/>
  <c r="AN314" i="153"/>
  <c r="AO209" i="153"/>
  <c r="AP209" i="153" s="1"/>
  <c r="DH314" i="153"/>
  <c r="DI209" i="153"/>
  <c r="DJ209" i="153" s="1"/>
  <c r="GB314" i="153"/>
  <c r="GC209" i="153"/>
  <c r="AN315" i="153"/>
  <c r="AO210" i="153"/>
  <c r="AP210" i="153" s="1"/>
  <c r="DH315" i="153"/>
  <c r="DI210" i="153"/>
  <c r="DJ210" i="153" s="1"/>
  <c r="C316" i="153"/>
  <c r="F211" i="153"/>
  <c r="BW316" i="153"/>
  <c r="EQ316" i="153"/>
  <c r="ET211" i="153"/>
  <c r="D317" i="153"/>
  <c r="E212" i="153"/>
  <c r="F212" i="153" s="1"/>
  <c r="BX317" i="153"/>
  <c r="BY212" i="153"/>
  <c r="BZ212" i="153" s="1"/>
  <c r="ER317" i="153"/>
  <c r="ES212" i="153"/>
  <c r="ET212" i="153" s="1"/>
  <c r="AM318" i="153"/>
  <c r="AP213" i="153"/>
  <c r="DG318" i="153"/>
  <c r="AM319" i="153"/>
  <c r="AP214" i="153"/>
  <c r="DG319" i="153"/>
  <c r="DJ214" i="153"/>
  <c r="AM320" i="153"/>
  <c r="AP215" i="153"/>
  <c r="DG320" i="153"/>
  <c r="C321" i="153"/>
  <c r="BW321" i="153"/>
  <c r="EQ321" i="153"/>
  <c r="C322" i="153"/>
  <c r="F217" i="153"/>
  <c r="BW322" i="153"/>
  <c r="EQ322" i="153"/>
  <c r="C323" i="153"/>
  <c r="BW323" i="153"/>
  <c r="BZ218" i="153"/>
  <c r="EQ323" i="153"/>
  <c r="C324" i="153"/>
  <c r="BW324" i="153"/>
  <c r="EQ324" i="153"/>
  <c r="ET219" i="153"/>
  <c r="D325" i="153"/>
  <c r="E220" i="153"/>
  <c r="F220" i="153" s="1"/>
  <c r="BX325" i="153"/>
  <c r="BY220" i="153"/>
  <c r="ER325" i="153"/>
  <c r="ES220" i="153"/>
  <c r="ET220" i="153" s="1"/>
  <c r="D326" i="153"/>
  <c r="E221" i="153"/>
  <c r="BX326" i="153"/>
  <c r="BY221" i="153"/>
  <c r="BZ221" i="153" s="1"/>
  <c r="ER326" i="153"/>
  <c r="ES221" i="153"/>
  <c r="AM327" i="153"/>
  <c r="DG327" i="153"/>
  <c r="GB327" i="153"/>
  <c r="GC222" i="153"/>
  <c r="AN328" i="153"/>
  <c r="AO223" i="153"/>
  <c r="DH328" i="153"/>
  <c r="DI223" i="153"/>
  <c r="C329" i="153"/>
  <c r="BW329" i="153"/>
  <c r="EQ329" i="153"/>
  <c r="C330" i="153"/>
  <c r="BW330" i="153"/>
  <c r="EQ330" i="153"/>
  <c r="D331" i="153"/>
  <c r="E226" i="153"/>
  <c r="BX331" i="153"/>
  <c r="BY226" i="153"/>
  <c r="BZ226" i="153" s="1"/>
  <c r="ER331" i="153"/>
  <c r="ES226" i="153"/>
  <c r="AM332" i="153"/>
  <c r="DG332" i="153"/>
  <c r="GB332" i="153"/>
  <c r="GC227" i="153"/>
  <c r="AM334" i="153"/>
  <c r="DG334" i="153"/>
  <c r="C336" i="153"/>
  <c r="AN336" i="153"/>
  <c r="AO231" i="153"/>
  <c r="EQ336" i="153"/>
  <c r="GB336" i="153"/>
  <c r="GC231" i="153"/>
  <c r="AM337" i="153"/>
  <c r="BX337" i="153"/>
  <c r="BY232" i="153"/>
  <c r="BZ232" i="153" s="1"/>
  <c r="AM338" i="153"/>
  <c r="DG338" i="153"/>
  <c r="AM339" i="153"/>
  <c r="DG339" i="153"/>
  <c r="AM340" i="153"/>
  <c r="DG340" i="153"/>
  <c r="C341" i="153"/>
  <c r="F236" i="153"/>
  <c r="BW341" i="153"/>
  <c r="EQ341" i="153"/>
  <c r="ET236" i="153"/>
  <c r="C342" i="153"/>
  <c r="BW342" i="153"/>
  <c r="BZ237" i="153"/>
  <c r="EQ342" i="153"/>
  <c r="C343" i="153"/>
  <c r="F238" i="153"/>
  <c r="BW343" i="153"/>
  <c r="EQ343" i="153"/>
  <c r="ET238" i="153"/>
  <c r="C344" i="153"/>
  <c r="AE239" i="153"/>
  <c r="F239" i="153"/>
  <c r="AM344" i="153"/>
  <c r="BO239" i="153"/>
  <c r="AP239" i="153"/>
  <c r="BW344" i="153"/>
  <c r="CY239" i="153"/>
  <c r="BZ239" i="153"/>
  <c r="DG344" i="153"/>
  <c r="EI239" i="153"/>
  <c r="DJ239" i="153"/>
  <c r="EQ344" i="153"/>
  <c r="FS239" i="153"/>
  <c r="ET239" i="153"/>
  <c r="AN243" i="153"/>
  <c r="AO157" i="153"/>
  <c r="AP157" i="153" s="1"/>
  <c r="BX244" i="153"/>
  <c r="BY158" i="153"/>
  <c r="BZ158" i="153" s="1"/>
  <c r="DH244" i="153"/>
  <c r="DI158" i="153"/>
  <c r="DJ158" i="153" s="1"/>
  <c r="ER244" i="153"/>
  <c r="ES158" i="153"/>
  <c r="ET158" i="153" s="1"/>
  <c r="ET114" i="153"/>
  <c r="F115" i="153"/>
  <c r="BZ115" i="153"/>
  <c r="ET115" i="153"/>
  <c r="E117" i="153"/>
  <c r="F117" i="153" s="1"/>
  <c r="BY117" i="153"/>
  <c r="BZ117" i="153" s="1"/>
  <c r="ES117" i="153"/>
  <c r="ET117" i="153" s="1"/>
  <c r="AP119" i="153"/>
  <c r="DJ119" i="153"/>
  <c r="AP120" i="153"/>
  <c r="DJ120" i="153"/>
  <c r="AP121" i="153"/>
  <c r="DJ121" i="153"/>
  <c r="E122" i="153"/>
  <c r="F122" i="153" s="1"/>
  <c r="BY122" i="153"/>
  <c r="BZ122" i="153" s="1"/>
  <c r="ES122" i="153"/>
  <c r="ET122" i="153" s="1"/>
  <c r="F123" i="153"/>
  <c r="BZ123" i="153"/>
  <c r="ET123" i="153"/>
  <c r="F124" i="153"/>
  <c r="BZ124" i="153"/>
  <c r="ET124" i="153"/>
  <c r="GC124" i="153"/>
  <c r="AO125" i="153"/>
  <c r="AP125" i="153" s="1"/>
  <c r="DI125" i="153"/>
  <c r="DJ125" i="153" s="1"/>
  <c r="AP126" i="153"/>
  <c r="DJ126" i="153"/>
  <c r="E127" i="153"/>
  <c r="F127" i="153" s="1"/>
  <c r="BY127" i="153"/>
  <c r="BZ127" i="153" s="1"/>
  <c r="ES127" i="153"/>
  <c r="ET127" i="153" s="1"/>
  <c r="E128" i="153"/>
  <c r="F128" i="153" s="1"/>
  <c r="BY128" i="153"/>
  <c r="BZ128" i="153" s="1"/>
  <c r="ES128" i="153"/>
  <c r="ET128" i="153" s="1"/>
  <c r="E129" i="153"/>
  <c r="F129" i="153" s="1"/>
  <c r="BY129" i="153"/>
  <c r="BZ129" i="153" s="1"/>
  <c r="ET129" i="153"/>
  <c r="GC129" i="153"/>
  <c r="AO130" i="153"/>
  <c r="AP130" i="153" s="1"/>
  <c r="DI130" i="153"/>
  <c r="DJ130" i="153" s="1"/>
  <c r="GC130" i="153"/>
  <c r="AO131" i="153"/>
  <c r="AP131" i="153" s="1"/>
  <c r="DI131" i="153"/>
  <c r="DJ131" i="153" s="1"/>
  <c r="GC131" i="153"/>
  <c r="AO132" i="153"/>
  <c r="AP132" i="153" s="1"/>
  <c r="DI132" i="153"/>
  <c r="DJ132" i="153" s="1"/>
  <c r="GC132" i="153"/>
  <c r="AO133" i="153"/>
  <c r="AP133" i="153" s="1"/>
  <c r="DI133" i="153"/>
  <c r="DJ133" i="153" s="1"/>
  <c r="AP134" i="153"/>
  <c r="DJ134" i="153"/>
  <c r="AP135" i="153"/>
  <c r="DJ135" i="153"/>
  <c r="E136" i="153"/>
  <c r="F136" i="153" s="1"/>
  <c r="BY136" i="153"/>
  <c r="BZ136" i="153" s="1"/>
  <c r="ES136" i="153"/>
  <c r="ET136" i="153" s="1"/>
  <c r="F137" i="153"/>
  <c r="BZ137" i="153"/>
  <c r="ET137" i="153"/>
  <c r="GC137" i="153"/>
  <c r="AO138" i="153"/>
  <c r="AP138" i="153" s="1"/>
  <c r="DI138" i="153"/>
  <c r="DJ138" i="153" s="1"/>
  <c r="GC138" i="153"/>
  <c r="AO139" i="153"/>
  <c r="AP139" i="153" s="1"/>
  <c r="DI139" i="153"/>
  <c r="DJ139" i="153" s="1"/>
  <c r="AP140" i="153"/>
  <c r="DJ140" i="153"/>
  <c r="E141" i="153"/>
  <c r="F141" i="153" s="1"/>
  <c r="BY141" i="153"/>
  <c r="BZ141" i="153" s="1"/>
  <c r="ES141" i="153"/>
  <c r="ET141" i="153" s="1"/>
  <c r="E143" i="153"/>
  <c r="F143" i="153" s="1"/>
  <c r="BY143" i="153"/>
  <c r="BZ143" i="153" s="1"/>
  <c r="ES143" i="153"/>
  <c r="ET143" i="153" s="1"/>
  <c r="E144" i="153"/>
  <c r="F144" i="153" s="1"/>
  <c r="AO144" i="153"/>
  <c r="AP144" i="153" s="1"/>
  <c r="BY144" i="153"/>
  <c r="BZ144" i="153" s="1"/>
  <c r="DI144" i="153"/>
  <c r="DJ144" i="153" s="1"/>
  <c r="ES144" i="153"/>
  <c r="ET144" i="153" s="1"/>
  <c r="GC144" i="153"/>
  <c r="BY145" i="153"/>
  <c r="BZ145" i="153" s="1"/>
  <c r="DJ145" i="153"/>
  <c r="F146" i="153"/>
  <c r="DI146" i="153"/>
  <c r="DJ146" i="153" s="1"/>
  <c r="ET146" i="153"/>
  <c r="E147" i="153"/>
  <c r="F147" i="153" s="1"/>
  <c r="BY147" i="153"/>
  <c r="BZ147" i="153" s="1"/>
  <c r="ES147" i="153"/>
  <c r="ET147" i="153" s="1"/>
  <c r="E148" i="153"/>
  <c r="F148" i="153" s="1"/>
  <c r="BY148" i="153"/>
  <c r="BZ148" i="153" s="1"/>
  <c r="ES148" i="153"/>
  <c r="ET148" i="153" s="1"/>
  <c r="E149" i="153"/>
  <c r="F149" i="153" s="1"/>
  <c r="BY149" i="153"/>
  <c r="BZ149" i="153" s="1"/>
  <c r="ET149" i="153"/>
  <c r="GC149" i="153"/>
  <c r="AO150" i="153"/>
  <c r="AP150" i="153" s="1"/>
  <c r="DI150" i="153"/>
  <c r="DJ150" i="153" s="1"/>
  <c r="GC150" i="153"/>
  <c r="AO151" i="153"/>
  <c r="AP151" i="153" s="1"/>
  <c r="DI151" i="153"/>
  <c r="DJ151" i="153" s="1"/>
  <c r="GC151" i="153"/>
  <c r="AO152" i="153"/>
  <c r="AP152" i="153" s="1"/>
  <c r="DI152" i="153"/>
  <c r="DJ152" i="153" s="1"/>
  <c r="GC152" i="153"/>
  <c r="E154" i="153"/>
  <c r="F154" i="153" s="1"/>
  <c r="AO154" i="153"/>
  <c r="AP154" i="153" s="1"/>
  <c r="BY154" i="153"/>
  <c r="BZ154" i="153" s="1"/>
  <c r="DI154" i="153"/>
  <c r="DJ154" i="153" s="1"/>
  <c r="ES154" i="153"/>
  <c r="ET154" i="153" s="1"/>
  <c r="FS154" i="153"/>
  <c r="HC154" i="153" s="1"/>
  <c r="DG305" i="153"/>
  <c r="AM306" i="153"/>
  <c r="DG306" i="153"/>
  <c r="D308" i="153"/>
  <c r="E203" i="153"/>
  <c r="F203" i="153" s="1"/>
  <c r="BX308" i="153"/>
  <c r="BY203" i="153"/>
  <c r="BZ203" i="153" s="1"/>
  <c r="ER308" i="153"/>
  <c r="ES203" i="153"/>
  <c r="ET203" i="153" s="1"/>
  <c r="C310" i="153"/>
  <c r="F205" i="153"/>
  <c r="BW310" i="153"/>
  <c r="EQ310" i="153"/>
  <c r="C311" i="153"/>
  <c r="BW311" i="153"/>
  <c r="BZ206" i="153"/>
  <c r="EQ311" i="153"/>
  <c r="C312" i="153"/>
  <c r="BW312" i="153"/>
  <c r="EQ312" i="153"/>
  <c r="D313" i="153"/>
  <c r="E208" i="153"/>
  <c r="F208" i="153" s="1"/>
  <c r="BX313" i="153"/>
  <c r="BY208" i="153"/>
  <c r="BZ208" i="153" s="1"/>
  <c r="ER313" i="153"/>
  <c r="ES208" i="153"/>
  <c r="ET208" i="153" s="1"/>
  <c r="AM314" i="153"/>
  <c r="DG314" i="153"/>
  <c r="DG283" i="153"/>
  <c r="AM315" i="153"/>
  <c r="DG315" i="153"/>
  <c r="GB315" i="153"/>
  <c r="GC210" i="153"/>
  <c r="AN316" i="153"/>
  <c r="AO211" i="153"/>
  <c r="AP211" i="153" s="1"/>
  <c r="DH316" i="153"/>
  <c r="DI211" i="153"/>
  <c r="DJ211" i="153" s="1"/>
  <c r="C317" i="153"/>
  <c r="BW317" i="153"/>
  <c r="EQ317" i="153"/>
  <c r="D318" i="153"/>
  <c r="E213" i="153"/>
  <c r="F213" i="153" s="1"/>
  <c r="BX318" i="153"/>
  <c r="BY213" i="153"/>
  <c r="BZ213" i="153" s="1"/>
  <c r="ER318" i="153"/>
  <c r="ES213" i="153"/>
  <c r="ET213" i="153" s="1"/>
  <c r="D319" i="153"/>
  <c r="E214" i="153"/>
  <c r="F214" i="153" s="1"/>
  <c r="BX319" i="153"/>
  <c r="BY214" i="153"/>
  <c r="BZ214" i="153" s="1"/>
  <c r="ER319" i="153"/>
  <c r="ES214" i="153"/>
  <c r="ET214" i="153" s="1"/>
  <c r="D320" i="153"/>
  <c r="E215" i="153"/>
  <c r="F215" i="153" s="1"/>
  <c r="BX320" i="153"/>
  <c r="BY215" i="153"/>
  <c r="BZ215" i="153" s="1"/>
  <c r="GB320" i="153"/>
  <c r="GC215" i="153"/>
  <c r="AN321" i="153"/>
  <c r="AO216" i="153"/>
  <c r="AP216" i="153" s="1"/>
  <c r="DH321" i="153"/>
  <c r="DI216" i="153"/>
  <c r="DJ216" i="153" s="1"/>
  <c r="GB321" i="153"/>
  <c r="GC216" i="153"/>
  <c r="AN322" i="153"/>
  <c r="AO217" i="153"/>
  <c r="AP217" i="153" s="1"/>
  <c r="DH322" i="153"/>
  <c r="DI217" i="153"/>
  <c r="DJ217" i="153" s="1"/>
  <c r="GB322" i="153"/>
  <c r="GC217" i="153"/>
  <c r="AN323" i="153"/>
  <c r="AO218" i="153"/>
  <c r="AP218" i="153" s="1"/>
  <c r="DH323" i="153"/>
  <c r="DI218" i="153"/>
  <c r="DJ218" i="153" s="1"/>
  <c r="GB323" i="153"/>
  <c r="GC218" i="153"/>
  <c r="AN324" i="153"/>
  <c r="AO219" i="153"/>
  <c r="AP219" i="153" s="1"/>
  <c r="DH324" i="153"/>
  <c r="DI219" i="153"/>
  <c r="DJ219" i="153" s="1"/>
  <c r="C325" i="153"/>
  <c r="BW325" i="153"/>
  <c r="BZ220" i="153"/>
  <c r="EQ325" i="153"/>
  <c r="C326" i="153"/>
  <c r="F221" i="153"/>
  <c r="BW326" i="153"/>
  <c r="EQ326" i="153"/>
  <c r="ET221" i="153"/>
  <c r="D327" i="153"/>
  <c r="E222" i="153"/>
  <c r="F222" i="153" s="1"/>
  <c r="BX327" i="153"/>
  <c r="BY222" i="153"/>
  <c r="BZ222" i="153" s="1"/>
  <c r="ER327" i="153"/>
  <c r="ES222" i="153"/>
  <c r="ET222" i="153" s="1"/>
  <c r="AM328" i="153"/>
  <c r="AP223" i="153"/>
  <c r="DG328" i="153"/>
  <c r="DJ223" i="153"/>
  <c r="GB328" i="153"/>
  <c r="GC223" i="153"/>
  <c r="AN329" i="153"/>
  <c r="AO224" i="153"/>
  <c r="AP224" i="153" s="1"/>
  <c r="DH329" i="153"/>
  <c r="DI224" i="153"/>
  <c r="DJ224" i="153" s="1"/>
  <c r="GB329" i="153"/>
  <c r="GC224" i="153"/>
  <c r="AN330" i="153"/>
  <c r="AO225" i="153"/>
  <c r="AP225" i="153" s="1"/>
  <c r="DH330" i="153"/>
  <c r="DI225" i="153"/>
  <c r="DJ225" i="153" s="1"/>
  <c r="C331" i="153"/>
  <c r="F226" i="153"/>
  <c r="BW331" i="153"/>
  <c r="EQ331" i="153"/>
  <c r="ET226" i="153"/>
  <c r="D332" i="153"/>
  <c r="E227" i="153"/>
  <c r="F227" i="153" s="1"/>
  <c r="BX332" i="153"/>
  <c r="BY227" i="153"/>
  <c r="BZ227" i="153" s="1"/>
  <c r="ER332" i="153"/>
  <c r="ES227" i="153"/>
  <c r="ET227" i="153" s="1"/>
  <c r="D334" i="153"/>
  <c r="E229" i="153"/>
  <c r="F229" i="153" s="1"/>
  <c r="BX334" i="153"/>
  <c r="BY229" i="153"/>
  <c r="BZ229" i="153" s="1"/>
  <c r="ER334" i="153"/>
  <c r="ES229" i="153"/>
  <c r="ET229" i="153" s="1"/>
  <c r="D335" i="153"/>
  <c r="E230" i="153"/>
  <c r="AN335" i="153"/>
  <c r="AO230" i="153"/>
  <c r="BX335" i="153"/>
  <c r="BY230" i="153"/>
  <c r="BZ230" i="153" s="1"/>
  <c r="DH335" i="153"/>
  <c r="DI230" i="153"/>
  <c r="DJ230" i="153" s="1"/>
  <c r="ER335" i="153"/>
  <c r="ES230" i="153"/>
  <c r="ET230" i="153" s="1"/>
  <c r="GB335" i="153"/>
  <c r="GC230" i="153"/>
  <c r="AM336" i="153"/>
  <c r="AP231" i="153"/>
  <c r="BX336" i="153"/>
  <c r="BY231" i="153"/>
  <c r="BZ231" i="153" s="1"/>
  <c r="BW337" i="153"/>
  <c r="DH337" i="153"/>
  <c r="DI232" i="153"/>
  <c r="DJ232" i="153" s="1"/>
  <c r="D338" i="153"/>
  <c r="E233" i="153"/>
  <c r="F233" i="153" s="1"/>
  <c r="BX338" i="153"/>
  <c r="BY233" i="153"/>
  <c r="BZ233" i="153" s="1"/>
  <c r="ER338" i="153"/>
  <c r="ES233" i="153"/>
  <c r="ET233" i="153" s="1"/>
  <c r="D339" i="153"/>
  <c r="E234" i="153"/>
  <c r="F234" i="153" s="1"/>
  <c r="BX339" i="153"/>
  <c r="BY234" i="153"/>
  <c r="BZ234" i="153" s="1"/>
  <c r="ER339" i="153"/>
  <c r="ES234" i="153"/>
  <c r="ET234" i="153" s="1"/>
  <c r="D340" i="153"/>
  <c r="E235" i="153"/>
  <c r="F235" i="153" s="1"/>
  <c r="BX340" i="153"/>
  <c r="BY235" i="153"/>
  <c r="BZ235" i="153" s="1"/>
  <c r="GB340" i="153"/>
  <c r="GC235" i="153"/>
  <c r="AN341" i="153"/>
  <c r="AO236" i="153"/>
  <c r="AP236" i="153" s="1"/>
  <c r="DH341" i="153"/>
  <c r="DI236" i="153"/>
  <c r="DJ236" i="153" s="1"/>
  <c r="GB341" i="153"/>
  <c r="GC236" i="153"/>
  <c r="AN342" i="153"/>
  <c r="AO237" i="153"/>
  <c r="AP237" i="153" s="1"/>
  <c r="DH342" i="153"/>
  <c r="DI237" i="153"/>
  <c r="DJ237" i="153" s="1"/>
  <c r="GB342" i="153"/>
  <c r="GC237" i="153"/>
  <c r="AN343" i="153"/>
  <c r="AO238" i="153"/>
  <c r="AP238" i="153" s="1"/>
  <c r="DH343" i="153"/>
  <c r="DI238" i="153"/>
  <c r="DJ238" i="153" s="1"/>
  <c r="GB343" i="153"/>
  <c r="GC238" i="153"/>
  <c r="D345" i="153"/>
  <c r="E240" i="153"/>
  <c r="F240" i="153" s="1"/>
  <c r="AN345" i="153"/>
  <c r="AO240" i="153"/>
  <c r="AP240" i="153" s="1"/>
  <c r="BX345" i="153"/>
  <c r="BY240" i="153"/>
  <c r="BZ240" i="153" s="1"/>
  <c r="DH345" i="153"/>
  <c r="DI240" i="153"/>
  <c r="DJ240" i="153" s="1"/>
  <c r="ER345" i="153"/>
  <c r="ES240" i="153"/>
  <c r="GB240" i="153"/>
  <c r="GC154" i="153"/>
  <c r="D241" i="153"/>
  <c r="E155" i="153"/>
  <c r="F155" i="153" s="1"/>
  <c r="AN241" i="153"/>
  <c r="AO155" i="153"/>
  <c r="AP155" i="153" s="1"/>
  <c r="BX241" i="153"/>
  <c r="BY155" i="153"/>
  <c r="BZ155" i="153" s="1"/>
  <c r="DH241" i="153"/>
  <c r="DI155" i="153"/>
  <c r="DJ155" i="153" s="1"/>
  <c r="ER241" i="153"/>
  <c r="ES155" i="153"/>
  <c r="ET155" i="153" s="1"/>
  <c r="D242" i="153"/>
  <c r="E156" i="153"/>
  <c r="F156" i="153" s="1"/>
  <c r="AN242" i="153"/>
  <c r="AO156" i="153"/>
  <c r="AP156" i="153" s="1"/>
  <c r="BX242" i="153"/>
  <c r="BY156" i="153"/>
  <c r="BZ156" i="153" s="1"/>
  <c r="DH242" i="153"/>
  <c r="DI156" i="153"/>
  <c r="DJ156" i="153" s="1"/>
  <c r="ER242" i="153"/>
  <c r="ES156" i="153"/>
  <c r="ET156" i="153" s="1"/>
  <c r="D243" i="153"/>
  <c r="E157" i="153"/>
  <c r="F157" i="153" s="1"/>
  <c r="ER243" i="153"/>
  <c r="ES157" i="153"/>
  <c r="ET157" i="153" s="1"/>
  <c r="GB243" i="153"/>
  <c r="GC157" i="153"/>
  <c r="D244" i="153"/>
  <c r="E158" i="153"/>
  <c r="F158" i="153" s="1"/>
  <c r="GB244" i="153"/>
  <c r="GC158" i="153"/>
  <c r="D245" i="153"/>
  <c r="E159" i="153"/>
  <c r="F159" i="153" s="1"/>
  <c r="AM346" i="153"/>
  <c r="DG346" i="153"/>
  <c r="AM347" i="153"/>
  <c r="DG347" i="153"/>
  <c r="C349" i="153"/>
  <c r="AN349" i="153"/>
  <c r="AO244" i="153"/>
  <c r="DG349" i="153"/>
  <c r="BW350" i="153"/>
  <c r="EQ350" i="153"/>
  <c r="C351" i="153"/>
  <c r="BW351" i="153"/>
  <c r="EQ351" i="153"/>
  <c r="C352" i="153"/>
  <c r="BW352" i="153"/>
  <c r="EQ352" i="153"/>
  <c r="C353" i="153"/>
  <c r="AN353" i="153"/>
  <c r="AO248" i="153"/>
  <c r="AP248" i="153" s="1"/>
  <c r="EQ353" i="153"/>
  <c r="GB353" i="153"/>
  <c r="GC248" i="153"/>
  <c r="AN354" i="153"/>
  <c r="AO249" i="153"/>
  <c r="AP249" i="153" s="1"/>
  <c r="DH354" i="153"/>
  <c r="DI249" i="153"/>
  <c r="DJ249" i="153" s="1"/>
  <c r="GB354" i="153"/>
  <c r="GC249" i="153"/>
  <c r="AP159" i="153"/>
  <c r="DI159" i="153"/>
  <c r="DJ159" i="153" s="1"/>
  <c r="GC159" i="153"/>
  <c r="AO160" i="153"/>
  <c r="AP160" i="153" s="1"/>
  <c r="DI160" i="153"/>
  <c r="DJ160" i="153" s="1"/>
  <c r="GC160" i="153"/>
  <c r="AO161" i="153"/>
  <c r="AP161" i="153" s="1"/>
  <c r="DI161" i="153"/>
  <c r="DJ161" i="153" s="1"/>
  <c r="GC161" i="153"/>
  <c r="BY162" i="153"/>
  <c r="BZ162" i="153" s="1"/>
  <c r="DJ162" i="153"/>
  <c r="F163" i="153"/>
  <c r="BZ163" i="153"/>
  <c r="ET163" i="153"/>
  <c r="DH350" i="153"/>
  <c r="DI245" i="153"/>
  <c r="DJ245" i="153" s="1"/>
  <c r="GB350" i="153"/>
  <c r="GC245" i="153"/>
  <c r="AN351" i="153"/>
  <c r="AO246" i="153"/>
  <c r="AP246" i="153" s="1"/>
  <c r="DH351" i="153"/>
  <c r="DI246" i="153"/>
  <c r="DJ246" i="153" s="1"/>
  <c r="GB351" i="153"/>
  <c r="GC246" i="153"/>
  <c r="AN352" i="153"/>
  <c r="AO247" i="153"/>
  <c r="AP247" i="153" s="1"/>
  <c r="DH352" i="153"/>
  <c r="DI247" i="153"/>
  <c r="DJ247" i="153" s="1"/>
  <c r="GB352" i="153"/>
  <c r="GC247" i="153"/>
  <c r="AM353" i="153"/>
  <c r="BX353" i="153"/>
  <c r="BY248" i="153"/>
  <c r="AM354" i="153"/>
  <c r="DG354" i="153"/>
  <c r="C346" i="153"/>
  <c r="BW346" i="153"/>
  <c r="EQ346" i="153"/>
  <c r="C347" i="153"/>
  <c r="BW347" i="153"/>
  <c r="EQ347" i="153"/>
  <c r="C348" i="153"/>
  <c r="AE243" i="153"/>
  <c r="AE253" i="153" s="1"/>
  <c r="AM348" i="153"/>
  <c r="BO243" i="153"/>
  <c r="BO253" i="153" s="1"/>
  <c r="BW348" i="153"/>
  <c r="CY243" i="153"/>
  <c r="CY253" i="153" s="1"/>
  <c r="DG348" i="153"/>
  <c r="EI243" i="153"/>
  <c r="EI253" i="153" s="1"/>
  <c r="EQ348" i="153"/>
  <c r="FS243" i="153"/>
  <c r="FS253" i="153" s="1"/>
  <c r="BW349" i="153"/>
  <c r="EQ349" i="153"/>
  <c r="C350" i="153"/>
  <c r="AN350" i="153"/>
  <c r="AO245" i="153"/>
  <c r="AP245" i="153" s="1"/>
  <c r="DG350" i="153"/>
  <c r="AM351" i="153"/>
  <c r="DG351" i="153"/>
  <c r="AM352" i="153"/>
  <c r="DG352" i="153"/>
  <c r="BW353" i="153"/>
  <c r="BZ248" i="153"/>
  <c r="DH353" i="153"/>
  <c r="DI248" i="153"/>
  <c r="D354" i="153"/>
  <c r="E249" i="153"/>
  <c r="F249" i="153" s="1"/>
  <c r="BX354" i="153"/>
  <c r="BY249" i="153"/>
  <c r="ER354" i="153"/>
  <c r="ES249" i="153"/>
  <c r="ET249" i="153" s="1"/>
  <c r="BY159" i="153"/>
  <c r="BZ159" i="153" s="1"/>
  <c r="ES159" i="153"/>
  <c r="ET159" i="153" s="1"/>
  <c r="E160" i="153"/>
  <c r="F160" i="153" s="1"/>
  <c r="BY160" i="153"/>
  <c r="BZ160" i="153" s="1"/>
  <c r="ES160" i="153"/>
  <c r="ET160" i="153" s="1"/>
  <c r="E161" i="153"/>
  <c r="F161" i="153" s="1"/>
  <c r="BY161" i="153"/>
  <c r="BZ161" i="153" s="1"/>
  <c r="ES161" i="153"/>
  <c r="ET161" i="153" s="1"/>
  <c r="E162" i="153"/>
  <c r="F162" i="153" s="1"/>
  <c r="AP162" i="153"/>
  <c r="ES162" i="153"/>
  <c r="ET162" i="153" s="1"/>
  <c r="AP163" i="153"/>
  <c r="DJ163" i="153"/>
  <c r="AM350" i="153"/>
  <c r="BX350" i="153"/>
  <c r="BY245" i="153"/>
  <c r="BZ245" i="153" s="1"/>
  <c r="ER350" i="153"/>
  <c r="ES245" i="153"/>
  <c r="ET245" i="153" s="1"/>
  <c r="D351" i="153"/>
  <c r="E246" i="153"/>
  <c r="F246" i="153" s="1"/>
  <c r="BX351" i="153"/>
  <c r="BY246" i="153"/>
  <c r="BZ246" i="153" s="1"/>
  <c r="ER351" i="153"/>
  <c r="ES246" i="153"/>
  <c r="ET246" i="153" s="1"/>
  <c r="D352" i="153"/>
  <c r="E247" i="153"/>
  <c r="F247" i="153" s="1"/>
  <c r="BX352" i="153"/>
  <c r="BY247" i="153"/>
  <c r="BZ247" i="153" s="1"/>
  <c r="ER352" i="153"/>
  <c r="ES247" i="153"/>
  <c r="ET247" i="153" s="1"/>
  <c r="D353" i="153"/>
  <c r="E248" i="153"/>
  <c r="F248" i="153" s="1"/>
  <c r="DG353" i="153"/>
  <c r="DJ248" i="153"/>
  <c r="ER353" i="153"/>
  <c r="ES248" i="153"/>
  <c r="ET248" i="153" s="1"/>
  <c r="C354" i="153"/>
  <c r="BW354" i="153"/>
  <c r="BZ249" i="153"/>
  <c r="EQ354" i="153"/>
  <c r="HC445" i="153"/>
  <c r="C539" i="153"/>
  <c r="D534" i="153"/>
  <c r="B534" i="153" s="1"/>
  <c r="D535" i="153"/>
  <c r="B535" i="153" s="1"/>
  <c r="B545" i="153" s="1"/>
  <c r="D536" i="153"/>
  <c r="B536" i="153" s="1"/>
  <c r="B546" i="153" s="1"/>
  <c r="D537" i="153"/>
  <c r="B537" i="153" s="1"/>
  <c r="B547" i="153" s="1"/>
  <c r="D538" i="153"/>
  <c r="B538" i="153" s="1"/>
  <c r="B548" i="153" s="1"/>
  <c r="E476" i="153"/>
  <c r="C529" i="153"/>
  <c r="J17" i="152"/>
  <c r="K17" i="152" s="1"/>
  <c r="G17" i="152"/>
  <c r="E9" i="156" s="1"/>
  <c r="H16" i="151"/>
  <c r="G27" i="151"/>
  <c r="G29" i="151"/>
  <c r="H19" i="151"/>
  <c r="L21" i="150"/>
  <c r="N16" i="150"/>
  <c r="N21" i="150" s="1"/>
  <c r="N15" i="150"/>
  <c r="O15" i="150" s="1"/>
  <c r="L20" i="150"/>
  <c r="L19" i="150"/>
  <c r="N14" i="150"/>
  <c r="N18" i="150"/>
  <c r="O18" i="150" s="1"/>
  <c r="N17" i="150"/>
  <c r="O17" i="150" s="1"/>
  <c r="K19" i="150"/>
  <c r="K20" i="150"/>
  <c r="K21" i="150"/>
  <c r="K10" i="149"/>
  <c r="J17" i="149"/>
  <c r="H12" i="149"/>
  <c r="J12" i="149" s="1"/>
  <c r="K12" i="149" s="1"/>
  <c r="H17" i="149"/>
  <c r="AP23" i="148"/>
  <c r="I23" i="148"/>
  <c r="AQ23" i="148" s="1"/>
  <c r="AN24" i="148"/>
  <c r="AJ24" i="148"/>
  <c r="AM24" i="148" s="1"/>
  <c r="AN16" i="148"/>
  <c r="AQ18" i="148"/>
  <c r="I18" i="148"/>
  <c r="AR18" i="148" s="1"/>
  <c r="AG19" i="148"/>
  <c r="AP24" i="148"/>
  <c r="AP25" i="148"/>
  <c r="AH15" i="148"/>
  <c r="AN15" i="148" s="1"/>
  <c r="F17" i="148"/>
  <c r="H17" i="148" s="1"/>
  <c r="AE19" i="148"/>
  <c r="AE20" i="148" s="1"/>
  <c r="N21" i="148"/>
  <c r="N20" i="148" s="1"/>
  <c r="T21" i="148"/>
  <c r="T20" i="148" s="1"/>
  <c r="H15" i="148"/>
  <c r="P15" i="148"/>
  <c r="X15" i="148"/>
  <c r="F16" i="148"/>
  <c r="H16" i="148" s="1"/>
  <c r="D19" i="148"/>
  <c r="D20" i="148" s="1"/>
  <c r="F21" i="148"/>
  <c r="L21" i="148"/>
  <c r="L20" i="148" s="1"/>
  <c r="AG21" i="148"/>
  <c r="V21" i="148"/>
  <c r="V20" i="148" s="1"/>
  <c r="AF21" i="148"/>
  <c r="I24" i="148"/>
  <c r="AQ24" i="148" s="1"/>
  <c r="I25" i="148"/>
  <c r="AQ25" i="148" s="1"/>
  <c r="AO19" i="148"/>
  <c r="AO20" i="148" s="1"/>
  <c r="BQ456" i="157" l="1"/>
  <c r="AN18" i="148"/>
  <c r="AP18" i="148" s="1"/>
  <c r="AS18" i="148" s="1"/>
  <c r="H26" i="151"/>
  <c r="J26" i="151" s="1"/>
  <c r="K26" i="151" s="1"/>
  <c r="D9" i="156"/>
  <c r="I9" i="156" s="1"/>
  <c r="HP454" i="157"/>
  <c r="HQ454" i="157" s="1"/>
  <c r="AH17" i="148"/>
  <c r="E12" i="156"/>
  <c r="E13" i="156" s="1"/>
  <c r="J9" i="156"/>
  <c r="D14" i="156"/>
  <c r="D12" i="156"/>
  <c r="I7" i="156"/>
  <c r="H10" i="156"/>
  <c r="B10" i="156"/>
  <c r="B7" i="156"/>
  <c r="C14" i="156"/>
  <c r="H7" i="156"/>
  <c r="C12" i="156"/>
  <c r="C13" i="156" s="1"/>
  <c r="B9" i="156"/>
  <c r="H9" i="156"/>
  <c r="B11" i="156"/>
  <c r="H11" i="156"/>
  <c r="B8" i="156"/>
  <c r="H8" i="156"/>
  <c r="AF20" i="148"/>
  <c r="O16" i="150"/>
  <c r="O21" i="150" s="1"/>
  <c r="EM455" i="157"/>
  <c r="EL456" i="157"/>
  <c r="EL458" i="157" s="1"/>
  <c r="D600" i="157" s="1"/>
  <c r="D590" i="157" s="1"/>
  <c r="D591" i="157" s="1"/>
  <c r="HQ457" i="157"/>
  <c r="AN25" i="148"/>
  <c r="U379" i="153"/>
  <c r="U186" i="153"/>
  <c r="B529" i="153"/>
  <c r="AA529" i="153" s="1"/>
  <c r="U291" i="153"/>
  <c r="D529" i="153"/>
  <c r="BK12" i="153"/>
  <c r="BL12" i="153" s="1"/>
  <c r="EI164" i="153"/>
  <c r="CS200" i="153"/>
  <c r="AA26" i="153"/>
  <c r="CS393" i="153"/>
  <c r="EE31" i="153"/>
  <c r="EF31" i="153" s="1"/>
  <c r="EH31" i="153" s="1"/>
  <c r="EK31" i="153" s="1"/>
  <c r="CY164" i="153"/>
  <c r="AA45" i="153"/>
  <c r="EE20" i="153"/>
  <c r="EF20" i="153" s="1"/>
  <c r="EH20" i="153" s="1"/>
  <c r="EK20" i="153" s="1"/>
  <c r="BK29" i="153"/>
  <c r="BL29" i="153" s="1"/>
  <c r="BN29" i="153" s="1"/>
  <c r="BQ29" i="153" s="1"/>
  <c r="BK28" i="153"/>
  <c r="BL28" i="153" s="1"/>
  <c r="BN28" i="153" s="1"/>
  <c r="BQ28" i="153" s="1"/>
  <c r="BR28" i="153" s="1"/>
  <c r="BS28" i="153" s="1"/>
  <c r="BK27" i="153"/>
  <c r="BL27" i="153" s="1"/>
  <c r="BN27" i="153" s="1"/>
  <c r="BQ27" i="153" s="1"/>
  <c r="BK26" i="153"/>
  <c r="BL26" i="153" s="1"/>
  <c r="BN26" i="153" s="1"/>
  <c r="BQ26" i="153" s="1"/>
  <c r="BK25" i="153"/>
  <c r="BL25" i="153" s="1"/>
  <c r="BN25" i="153" s="1"/>
  <c r="BQ25" i="153" s="1"/>
  <c r="FO13" i="153"/>
  <c r="FP13" i="153" s="1"/>
  <c r="FR13" i="153" s="1"/>
  <c r="FU13" i="153" s="1"/>
  <c r="CU22" i="153"/>
  <c r="FO59" i="153"/>
  <c r="FP59" i="153" s="1"/>
  <c r="FR59" i="153" s="1"/>
  <c r="CU44" i="153"/>
  <c r="CV44" i="153" s="1"/>
  <c r="CX44" i="153" s="1"/>
  <c r="DA44" i="153" s="1"/>
  <c r="DB44" i="153" s="1"/>
  <c r="DC44" i="153" s="1"/>
  <c r="AA41" i="153"/>
  <c r="T98" i="153"/>
  <c r="HC153" i="153"/>
  <c r="FO34" i="153"/>
  <c r="FP34" i="153" s="1"/>
  <c r="FR34" i="153" s="1"/>
  <c r="FU34" i="153" s="1"/>
  <c r="FO52" i="153"/>
  <c r="FP52" i="153" s="1"/>
  <c r="FR52" i="153" s="1"/>
  <c r="FU52" i="153" s="1"/>
  <c r="BK44" i="153"/>
  <c r="BL44" i="153" s="1"/>
  <c r="BN44" i="153" s="1"/>
  <c r="BQ44" i="153" s="1"/>
  <c r="CU46" i="153"/>
  <c r="CV46" i="153" s="1"/>
  <c r="CX46" i="153" s="1"/>
  <c r="DA46" i="153" s="1"/>
  <c r="EE34" i="153"/>
  <c r="EF34" i="153" s="1"/>
  <c r="EH34" i="153" s="1"/>
  <c r="EK34" i="153" s="1"/>
  <c r="EL34" i="153" s="1"/>
  <c r="EM34" i="153" s="1"/>
  <c r="BK22" i="153"/>
  <c r="BL22" i="153" s="1"/>
  <c r="CU60" i="153"/>
  <c r="CV60" i="153" s="1"/>
  <c r="CX60" i="153" s="1"/>
  <c r="AA25" i="153"/>
  <c r="AA17" i="153"/>
  <c r="CD98" i="153"/>
  <c r="CT98" i="153"/>
  <c r="FF98" i="153"/>
  <c r="FJ98" i="153"/>
  <c r="EX98" i="153"/>
  <c r="C251" i="153"/>
  <c r="C252" i="153" s="1"/>
  <c r="FS164" i="153"/>
  <c r="BW253" i="153"/>
  <c r="BK19" i="153"/>
  <c r="BL19" i="153" s="1"/>
  <c r="BN19" i="153" s="1"/>
  <c r="BQ19" i="153" s="1"/>
  <c r="EE12" i="153"/>
  <c r="EQ252" i="153"/>
  <c r="BK76" i="153"/>
  <c r="BL76" i="153" s="1"/>
  <c r="BN76" i="153" s="1"/>
  <c r="BP76" i="153" s="1"/>
  <c r="BQ76" i="153" s="1"/>
  <c r="CU43" i="153"/>
  <c r="CV43" i="153" s="1"/>
  <c r="CX43" i="153" s="1"/>
  <c r="DA43" i="153" s="1"/>
  <c r="FO48" i="153"/>
  <c r="FP48" i="153" s="1"/>
  <c r="FR48" i="153" s="1"/>
  <c r="FU48" i="153" s="1"/>
  <c r="CU57" i="153"/>
  <c r="CV57" i="153" s="1"/>
  <c r="CX57" i="153" s="1"/>
  <c r="DA57" i="153" s="1"/>
  <c r="BK37" i="153"/>
  <c r="BL37" i="153" s="1"/>
  <c r="BN37" i="153" s="1"/>
  <c r="BQ37" i="153" s="1"/>
  <c r="BR37" i="153" s="1"/>
  <c r="BS37" i="153" s="1"/>
  <c r="HC157" i="153"/>
  <c r="GA251" i="153"/>
  <c r="GA252" i="153" s="1"/>
  <c r="BK20" i="153"/>
  <c r="BL20" i="153" s="1"/>
  <c r="BN20" i="153" s="1"/>
  <c r="BQ20" i="153" s="1"/>
  <c r="DG252" i="153"/>
  <c r="AM253" i="153"/>
  <c r="EE71" i="153"/>
  <c r="EF71" i="153" s="1"/>
  <c r="EH71" i="153" s="1"/>
  <c r="CR98" i="153"/>
  <c r="BW251" i="153"/>
  <c r="BW252" i="153" s="1"/>
  <c r="EQ253" i="153"/>
  <c r="C253" i="153"/>
  <c r="AA24" i="153"/>
  <c r="EE14" i="153"/>
  <c r="EF14" i="153" s="1"/>
  <c r="EH14" i="153" s="1"/>
  <c r="EK14" i="153" s="1"/>
  <c r="AA14" i="153"/>
  <c r="BK18" i="153"/>
  <c r="BL18" i="153" s="1"/>
  <c r="BN18" i="153" s="1"/>
  <c r="BQ18" i="153" s="1"/>
  <c r="BR18" i="153" s="1"/>
  <c r="BS18" i="153" s="1"/>
  <c r="CL98" i="153"/>
  <c r="FO46" i="153"/>
  <c r="FP46" i="153" s="1"/>
  <c r="FR46" i="153" s="1"/>
  <c r="FU46" i="153" s="1"/>
  <c r="BK65" i="153"/>
  <c r="BL65" i="153" s="1"/>
  <c r="BN65" i="153" s="1"/>
  <c r="BQ65" i="153" s="1"/>
  <c r="AA43" i="153"/>
  <c r="AM251" i="153"/>
  <c r="AM252" i="153" s="1"/>
  <c r="FN98" i="153"/>
  <c r="DG253" i="153"/>
  <c r="AA15" i="153"/>
  <c r="BK71" i="153"/>
  <c r="BL71" i="153" s="1"/>
  <c r="BN71" i="153" s="1"/>
  <c r="EE65" i="153"/>
  <c r="EF65" i="153" s="1"/>
  <c r="EH65" i="153" s="1"/>
  <c r="EK65" i="153" s="1"/>
  <c r="EL65" i="153" s="1"/>
  <c r="EM65" i="153" s="1"/>
  <c r="BK48" i="153"/>
  <c r="BL48" i="153" s="1"/>
  <c r="BN48" i="153" s="1"/>
  <c r="BQ48" i="153" s="1"/>
  <c r="D592" i="157"/>
  <c r="D593" i="157" s="1"/>
  <c r="HF458" i="157"/>
  <c r="D602" i="157" s="1"/>
  <c r="C479" i="157"/>
  <c r="GA479" i="157" s="1"/>
  <c r="FW368" i="157"/>
  <c r="HP368" i="157" s="1"/>
  <c r="FU370" i="157"/>
  <c r="HE368" i="157"/>
  <c r="HG366" i="157"/>
  <c r="HQ366" i="157" s="1"/>
  <c r="HN459" i="157"/>
  <c r="HN460" i="157" s="1"/>
  <c r="HM372" i="157"/>
  <c r="C568" i="157"/>
  <c r="EM370" i="157"/>
  <c r="HM459" i="157"/>
  <c r="HM460" i="157" s="1"/>
  <c r="HL372" i="157"/>
  <c r="C596" i="157"/>
  <c r="AI458" i="157"/>
  <c r="C485" i="157"/>
  <c r="AI282" i="157"/>
  <c r="HP282" i="157" s="1"/>
  <c r="HP455" i="157"/>
  <c r="HQ455" i="157" s="1"/>
  <c r="B489" i="157"/>
  <c r="B499" i="157" s="1"/>
  <c r="C470" i="157"/>
  <c r="B470" i="157" s="1"/>
  <c r="B480" i="157" s="1"/>
  <c r="D466" i="157"/>
  <c r="D471" i="157" s="1"/>
  <c r="D473" i="157" s="1"/>
  <c r="D490" i="157"/>
  <c r="D492" i="157" s="1"/>
  <c r="BQ458" i="157"/>
  <c r="BS456" i="157"/>
  <c r="HG514" i="157"/>
  <c r="HG519" i="157" s="1"/>
  <c r="HF519" i="157"/>
  <c r="HF503" i="157" s="1"/>
  <c r="HE456" i="157"/>
  <c r="EM456" i="157"/>
  <c r="HG279" i="157"/>
  <c r="HQ279" i="157" s="1"/>
  <c r="HE280" i="157"/>
  <c r="C497" i="157"/>
  <c r="D497" i="157" s="1"/>
  <c r="C567" i="157"/>
  <c r="DC370" i="157"/>
  <c r="EM458" i="157"/>
  <c r="C600" i="157"/>
  <c r="HQ367" i="157"/>
  <c r="DA456" i="157"/>
  <c r="FU456" i="157"/>
  <c r="D514" i="157"/>
  <c r="D519" i="157" s="1"/>
  <c r="HQ369" i="157"/>
  <c r="D601" i="157"/>
  <c r="D603" i="157" s="1"/>
  <c r="B564" i="157"/>
  <c r="C554" i="157"/>
  <c r="C498" i="157"/>
  <c r="D498" i="157" s="1"/>
  <c r="C478" i="157"/>
  <c r="GA478" i="157" s="1"/>
  <c r="HL459" i="157"/>
  <c r="HL460" i="157" s="1"/>
  <c r="HK372" i="157"/>
  <c r="C467" i="157"/>
  <c r="B467" i="157" s="1"/>
  <c r="B477" i="157" s="1"/>
  <c r="B486" i="157"/>
  <c r="B496" i="157" s="1"/>
  <c r="FZ519" i="157"/>
  <c r="FZ503" i="157" s="1"/>
  <c r="GA514" i="157"/>
  <c r="GA519" i="157" s="1"/>
  <c r="AI280" i="157"/>
  <c r="HP280" i="157" s="1"/>
  <c r="BJ240" i="153"/>
  <c r="BB240" i="153"/>
  <c r="AT240" i="153"/>
  <c r="Z234" i="153"/>
  <c r="GD234" i="153"/>
  <c r="ED232" i="153"/>
  <c r="DV232" i="153"/>
  <c r="DN232" i="153"/>
  <c r="FN248" i="153"/>
  <c r="FF248" i="153"/>
  <c r="EX248" i="153"/>
  <c r="ED230" i="153"/>
  <c r="GD229" i="153"/>
  <c r="CT227" i="153"/>
  <c r="BJ225" i="153"/>
  <c r="BB225" i="153"/>
  <c r="AT225" i="153"/>
  <c r="CT222" i="153"/>
  <c r="CL222" i="153"/>
  <c r="CD222" i="153"/>
  <c r="ED219" i="153"/>
  <c r="DV219" i="153"/>
  <c r="DN219" i="153"/>
  <c r="FN214" i="153"/>
  <c r="FF214" i="153"/>
  <c r="EX214" i="153"/>
  <c r="GD214" i="153"/>
  <c r="CT213" i="153"/>
  <c r="CT208" i="153"/>
  <c r="ED201" i="153"/>
  <c r="CT238" i="153"/>
  <c r="CL238" i="153"/>
  <c r="CD238" i="153"/>
  <c r="GD237" i="153"/>
  <c r="CT236" i="153"/>
  <c r="Z240" i="153"/>
  <c r="R240" i="153"/>
  <c r="J240" i="153"/>
  <c r="ED236" i="153"/>
  <c r="DV236" i="153"/>
  <c r="DN236" i="153"/>
  <c r="GD233" i="153"/>
  <c r="BJ222" i="153"/>
  <c r="CT219" i="153"/>
  <c r="J218" i="153"/>
  <c r="GD218" i="153"/>
  <c r="X218" i="153"/>
  <c r="P218" i="153"/>
  <c r="J216" i="153"/>
  <c r="GD216" i="153"/>
  <c r="X216" i="153"/>
  <c r="P216" i="153"/>
  <c r="ED221" i="153"/>
  <c r="DV221" i="153"/>
  <c r="DN221" i="153"/>
  <c r="BJ249" i="153"/>
  <c r="CT240" i="153"/>
  <c r="CL240" i="153"/>
  <c r="CD240" i="153"/>
  <c r="ED238" i="153"/>
  <c r="GD235" i="153"/>
  <c r="CT234" i="153"/>
  <c r="B539" i="153"/>
  <c r="AA539" i="153" s="1"/>
  <c r="B544" i="153"/>
  <c r="GD247" i="153"/>
  <c r="CT246" i="153"/>
  <c r="FN230" i="153"/>
  <c r="CT230" i="153"/>
  <c r="FN227" i="153"/>
  <c r="GD227" i="153"/>
  <c r="ED225" i="153"/>
  <c r="DV225" i="153"/>
  <c r="DN225" i="153"/>
  <c r="FN222" i="153"/>
  <c r="FJ222" i="153"/>
  <c r="FF222" i="153"/>
  <c r="EX222" i="153"/>
  <c r="GD222" i="153"/>
  <c r="Z222" i="153"/>
  <c r="R222" i="153"/>
  <c r="J222" i="153"/>
  <c r="BJ219" i="153"/>
  <c r="BB219" i="153"/>
  <c r="AT219" i="153"/>
  <c r="GD215" i="153"/>
  <c r="CT214" i="153"/>
  <c r="CL214" i="153"/>
  <c r="CD214" i="153"/>
  <c r="FN213" i="153"/>
  <c r="GD213" i="153"/>
  <c r="FN208" i="153"/>
  <c r="GD208" i="153"/>
  <c r="GD203" i="153"/>
  <c r="X203" i="153"/>
  <c r="P203" i="153"/>
  <c r="J203" i="153"/>
  <c r="CT207" i="153"/>
  <c r="CL207" i="153"/>
  <c r="CD207" i="153"/>
  <c r="GD206" i="153"/>
  <c r="CT205" i="153"/>
  <c r="ED200" i="153"/>
  <c r="BJ207" i="153"/>
  <c r="BJ205" i="153"/>
  <c r="BB205" i="153"/>
  <c r="AT205" i="153"/>
  <c r="CT201" i="153"/>
  <c r="CL201" i="153"/>
  <c r="CD201" i="153"/>
  <c r="FN200" i="153"/>
  <c r="FF200" i="153"/>
  <c r="EX200" i="153"/>
  <c r="ED240" i="153"/>
  <c r="DV240" i="153"/>
  <c r="DN240" i="153"/>
  <c r="BJ238" i="153"/>
  <c r="BJ236" i="153"/>
  <c r="BB236" i="153"/>
  <c r="AT236" i="153"/>
  <c r="FN234" i="153"/>
  <c r="FN235" i="153"/>
  <c r="FJ235" i="153"/>
  <c r="FF235" i="153"/>
  <c r="EX235" i="153"/>
  <c r="C547" i="153"/>
  <c r="D547" i="153" s="1"/>
  <c r="BW442" i="153"/>
  <c r="ER440" i="153"/>
  <c r="ES440" i="153" s="1"/>
  <c r="ES352" i="153"/>
  <c r="ET352" i="153" s="1"/>
  <c r="BX439" i="153"/>
  <c r="BY439" i="153" s="1"/>
  <c r="BY351" i="153"/>
  <c r="BZ351" i="153" s="1"/>
  <c r="GD162" i="153"/>
  <c r="Z162" i="153"/>
  <c r="R162" i="153"/>
  <c r="J162" i="153"/>
  <c r="DH441" i="153"/>
  <c r="DI441" i="153" s="1"/>
  <c r="DI353" i="153"/>
  <c r="DJ353" i="153" s="1"/>
  <c r="DG439" i="153"/>
  <c r="AN440" i="153"/>
  <c r="AO440" i="153" s="1"/>
  <c r="AO352" i="153"/>
  <c r="AP352" i="153" s="1"/>
  <c r="GB438" i="153"/>
  <c r="GC438" i="153" s="1"/>
  <c r="GC350" i="153"/>
  <c r="CT163" i="153"/>
  <c r="CL163" i="153"/>
  <c r="CD163" i="153"/>
  <c r="BJ160" i="153"/>
  <c r="BB160" i="153"/>
  <c r="AT160" i="153"/>
  <c r="EQ441" i="153"/>
  <c r="EQ440" i="153"/>
  <c r="BW439" i="153"/>
  <c r="DG437" i="153"/>
  <c r="DG435" i="153"/>
  <c r="GD157" i="153"/>
  <c r="BJ156" i="153"/>
  <c r="GD155" i="153"/>
  <c r="FN226" i="153"/>
  <c r="FJ226" i="153"/>
  <c r="FF226" i="153"/>
  <c r="EX226" i="153"/>
  <c r="CT226" i="153"/>
  <c r="CL226" i="153"/>
  <c r="CD226" i="153"/>
  <c r="C419" i="153"/>
  <c r="DH417" i="153"/>
  <c r="DI417" i="153" s="1"/>
  <c r="DI329" i="153"/>
  <c r="D415" i="153"/>
  <c r="E415" i="153" s="1"/>
  <c r="E327" i="153"/>
  <c r="GD221" i="153"/>
  <c r="GB411" i="153"/>
  <c r="GC411" i="153" s="1"/>
  <c r="GC323" i="153"/>
  <c r="DH410" i="153"/>
  <c r="DI410" i="153" s="1"/>
  <c r="DI322" i="153"/>
  <c r="DJ322" i="153" s="1"/>
  <c r="FN249" i="153"/>
  <c r="FF249" i="153"/>
  <c r="EX249" i="153"/>
  <c r="CT249" i="153"/>
  <c r="CL249" i="153"/>
  <c r="CD249" i="153"/>
  <c r="C442" i="153"/>
  <c r="ED163" i="153"/>
  <c r="BW441" i="153"/>
  <c r="ED246" i="153"/>
  <c r="DV246" i="153"/>
  <c r="DN246" i="153"/>
  <c r="AM439" i="153"/>
  <c r="C438" i="153"/>
  <c r="BW435" i="153"/>
  <c r="C434" i="153"/>
  <c r="BX441" i="153"/>
  <c r="BY441" i="153" s="1"/>
  <c r="BY353" i="153"/>
  <c r="BZ353" i="153" s="1"/>
  <c r="FN163" i="153"/>
  <c r="FF163" i="153"/>
  <c r="EX163" i="153"/>
  <c r="GB442" i="153"/>
  <c r="GC442" i="153" s="1"/>
  <c r="GC354" i="153"/>
  <c r="AN442" i="153"/>
  <c r="AO442" i="153" s="1"/>
  <c r="AO354" i="153"/>
  <c r="AP354" i="153" s="1"/>
  <c r="BW440" i="153"/>
  <c r="C439" i="153"/>
  <c r="AM435" i="153"/>
  <c r="D350" i="153"/>
  <c r="E245" i="153"/>
  <c r="F245" i="153" s="1"/>
  <c r="D349" i="153"/>
  <c r="E244" i="153"/>
  <c r="F244" i="153" s="1"/>
  <c r="ER348" i="153"/>
  <c r="ES243" i="153"/>
  <c r="ET243" i="153" s="1"/>
  <c r="ER347" i="153"/>
  <c r="ES242" i="153"/>
  <c r="ET242" i="153" s="1"/>
  <c r="BX347" i="153"/>
  <c r="BY242" i="153"/>
  <c r="BZ242" i="153" s="1"/>
  <c r="D347" i="153"/>
  <c r="E242" i="153"/>
  <c r="F242" i="153" s="1"/>
  <c r="DH346" i="153"/>
  <c r="DI241" i="153"/>
  <c r="DJ241" i="153" s="1"/>
  <c r="AN346" i="153"/>
  <c r="AO241" i="153"/>
  <c r="AP241" i="153" s="1"/>
  <c r="GB345" i="153"/>
  <c r="GC240" i="153"/>
  <c r="DH433" i="153"/>
  <c r="DI433" i="153" s="1"/>
  <c r="DI345" i="153"/>
  <c r="DJ345" i="153" s="1"/>
  <c r="AN433" i="153"/>
  <c r="AO433" i="153" s="1"/>
  <c r="AO345" i="153"/>
  <c r="GB431" i="153"/>
  <c r="GC431" i="153" s="1"/>
  <c r="GC343" i="153"/>
  <c r="AN431" i="153"/>
  <c r="AO431" i="153" s="1"/>
  <c r="AO343" i="153"/>
  <c r="AP343" i="153" s="1"/>
  <c r="DH430" i="153"/>
  <c r="DI430" i="153" s="1"/>
  <c r="DI342" i="153"/>
  <c r="DJ342" i="153" s="1"/>
  <c r="GB429" i="153"/>
  <c r="GC429" i="153" s="1"/>
  <c r="GC341" i="153"/>
  <c r="AN429" i="153"/>
  <c r="AO429" i="153" s="1"/>
  <c r="AO341" i="153"/>
  <c r="AP341" i="153" s="1"/>
  <c r="BX428" i="153"/>
  <c r="BY428" i="153" s="1"/>
  <c r="BY340" i="153"/>
  <c r="ER427" i="153"/>
  <c r="ES427" i="153" s="1"/>
  <c r="ES339" i="153"/>
  <c r="ET339" i="153" s="1"/>
  <c r="D427" i="153"/>
  <c r="E427" i="153" s="1"/>
  <c r="E339" i="153"/>
  <c r="BX426" i="153"/>
  <c r="BY426" i="153" s="1"/>
  <c r="BY338" i="153"/>
  <c r="BZ338" i="153" s="1"/>
  <c r="DH425" i="153"/>
  <c r="DI425" i="153" s="1"/>
  <c r="DI337" i="153"/>
  <c r="DJ337" i="153" s="1"/>
  <c r="AM424" i="153"/>
  <c r="ER423" i="153"/>
  <c r="ES423" i="153" s="1"/>
  <c r="ES335" i="153"/>
  <c r="ET335" i="153" s="1"/>
  <c r="BX423" i="153"/>
  <c r="BY423" i="153" s="1"/>
  <c r="BY335" i="153"/>
  <c r="BZ335" i="153" s="1"/>
  <c r="D423" i="153"/>
  <c r="E423" i="153" s="1"/>
  <c r="E335" i="153"/>
  <c r="BX422" i="153"/>
  <c r="BY422" i="153" s="1"/>
  <c r="BY334" i="153"/>
  <c r="BZ334" i="153" s="1"/>
  <c r="ER420" i="153"/>
  <c r="ES420" i="153" s="1"/>
  <c r="ES332" i="153"/>
  <c r="D420" i="153"/>
  <c r="E420" i="153" s="1"/>
  <c r="E332" i="153"/>
  <c r="GD226" i="153"/>
  <c r="Z226" i="153"/>
  <c r="R226" i="153"/>
  <c r="J226" i="153"/>
  <c r="DG416" i="153"/>
  <c r="EQ414" i="153"/>
  <c r="BW413" i="153"/>
  <c r="C405" i="153"/>
  <c r="AN404" i="153"/>
  <c r="AO404" i="153" s="1"/>
  <c r="AO316" i="153"/>
  <c r="AM403" i="153"/>
  <c r="DG402" i="153"/>
  <c r="DG371" i="153"/>
  <c r="EQ400" i="153"/>
  <c r="BW399" i="153"/>
  <c r="C398" i="153"/>
  <c r="BX396" i="153"/>
  <c r="BY396" i="153" s="1"/>
  <c r="BY308" i="153"/>
  <c r="AM394" i="153"/>
  <c r="BJ154" i="153"/>
  <c r="BB154" i="153"/>
  <c r="AT154" i="153"/>
  <c r="CT148" i="153"/>
  <c r="BJ144" i="153"/>
  <c r="ED140" i="153"/>
  <c r="BJ139" i="153"/>
  <c r="BB139" i="153"/>
  <c r="AT139" i="153"/>
  <c r="FN136" i="153"/>
  <c r="FJ136" i="153"/>
  <c r="FF136" i="153"/>
  <c r="EX136" i="153"/>
  <c r="Z136" i="153"/>
  <c r="R136" i="153"/>
  <c r="J136" i="153"/>
  <c r="GD136" i="153"/>
  <c r="FN129" i="153"/>
  <c r="FN128" i="153"/>
  <c r="FF128" i="153"/>
  <c r="EX128" i="153"/>
  <c r="GD128" i="153"/>
  <c r="ED121" i="153"/>
  <c r="DV119" i="153"/>
  <c r="DN119" i="153"/>
  <c r="EB119" i="153"/>
  <c r="CT115" i="153"/>
  <c r="CL115" i="153"/>
  <c r="CD115" i="153"/>
  <c r="ED158" i="153"/>
  <c r="DV158" i="153"/>
  <c r="DN158" i="153"/>
  <c r="DZ158" i="153"/>
  <c r="EQ431" i="153"/>
  <c r="BW430" i="153"/>
  <c r="C429" i="153"/>
  <c r="ED234" i="153"/>
  <c r="DV234" i="153"/>
  <c r="DN234" i="153"/>
  <c r="AM427" i="153"/>
  <c r="BX425" i="153"/>
  <c r="BY425" i="153" s="1"/>
  <c r="BY337" i="153"/>
  <c r="BZ337" i="153" s="1"/>
  <c r="EQ424" i="153"/>
  <c r="GD231" i="153"/>
  <c r="DG422" i="153"/>
  <c r="DG420" i="153"/>
  <c r="EQ418" i="153"/>
  <c r="BW417" i="153"/>
  <c r="DG415" i="153"/>
  <c r="C412" i="153"/>
  <c r="EQ410" i="153"/>
  <c r="BW409" i="153"/>
  <c r="DG407" i="153"/>
  <c r="BJ213" i="153"/>
  <c r="BB213" i="153"/>
  <c r="AT213" i="153"/>
  <c r="C404" i="153"/>
  <c r="AN403" i="153"/>
  <c r="AO403" i="153" s="1"/>
  <c r="AO315" i="153"/>
  <c r="AP315" i="153" s="1"/>
  <c r="DH402" i="153"/>
  <c r="DI402" i="153" s="1"/>
  <c r="DI314" i="153"/>
  <c r="DJ314" i="153" s="1"/>
  <c r="GB401" i="153"/>
  <c r="GC401" i="153" s="1"/>
  <c r="GC313" i="153"/>
  <c r="ER400" i="153"/>
  <c r="ES400" i="153" s="1"/>
  <c r="ES312" i="153"/>
  <c r="ET312" i="153" s="1"/>
  <c r="D400" i="153"/>
  <c r="E400" i="153" s="1"/>
  <c r="E312" i="153"/>
  <c r="BX399" i="153"/>
  <c r="BY399" i="153" s="1"/>
  <c r="BY311" i="153"/>
  <c r="BZ311" i="153" s="1"/>
  <c r="ER398" i="153"/>
  <c r="ES398" i="153" s="1"/>
  <c r="ES310" i="153"/>
  <c r="D398" i="153"/>
  <c r="E398" i="153" s="1"/>
  <c r="E310" i="153"/>
  <c r="F310" i="153" s="1"/>
  <c r="GB394" i="153"/>
  <c r="GC394" i="153" s="1"/>
  <c r="GC306" i="153"/>
  <c r="AN394" i="153"/>
  <c r="AO394" i="153" s="1"/>
  <c r="AO306" i="153"/>
  <c r="AP306" i="153" s="1"/>
  <c r="DH393" i="153"/>
  <c r="DI393" i="153" s="1"/>
  <c r="DI305" i="153"/>
  <c r="DJ305" i="153" s="1"/>
  <c r="GB392" i="153"/>
  <c r="GC392" i="153" s="1"/>
  <c r="GC304" i="153"/>
  <c r="AN392" i="153"/>
  <c r="AO392" i="153" s="1"/>
  <c r="AO304" i="153"/>
  <c r="DH391" i="153"/>
  <c r="DI391" i="153" s="1"/>
  <c r="DI303" i="153"/>
  <c r="GB390" i="153"/>
  <c r="GC390" i="153" s="1"/>
  <c r="GC302" i="153"/>
  <c r="AN390" i="153"/>
  <c r="AO390" i="153" s="1"/>
  <c r="AO302" i="153"/>
  <c r="DG384" i="153"/>
  <c r="BX348" i="153"/>
  <c r="BY243" i="153"/>
  <c r="BZ243" i="153" s="1"/>
  <c r="ER432" i="153"/>
  <c r="ES432" i="153" s="1"/>
  <c r="ES344" i="153"/>
  <c r="ET344" i="153" s="1"/>
  <c r="BX432" i="153"/>
  <c r="BY432" i="153" s="1"/>
  <c r="BY344" i="153"/>
  <c r="D432" i="153"/>
  <c r="E432" i="153" s="1"/>
  <c r="E344" i="153"/>
  <c r="F344" i="153" s="1"/>
  <c r="BX431" i="153"/>
  <c r="BY431" i="153" s="1"/>
  <c r="BY343" i="153"/>
  <c r="BZ343" i="153" s="1"/>
  <c r="ER430" i="153"/>
  <c r="ES430" i="153" s="1"/>
  <c r="ES342" i="153"/>
  <c r="ET342" i="153" s="1"/>
  <c r="D430" i="153"/>
  <c r="E430" i="153" s="1"/>
  <c r="E342" i="153"/>
  <c r="F342" i="153" s="1"/>
  <c r="BX429" i="153"/>
  <c r="BY429" i="153" s="1"/>
  <c r="BY341" i="153"/>
  <c r="BZ341" i="153" s="1"/>
  <c r="C425" i="153"/>
  <c r="BJ226" i="153"/>
  <c r="EQ416" i="153"/>
  <c r="DH415" i="153"/>
  <c r="DI415" i="153" s="1"/>
  <c r="DI327" i="153"/>
  <c r="DJ327" i="153" s="1"/>
  <c r="GB414" i="153"/>
  <c r="GC414" i="153" s="1"/>
  <c r="GC326" i="153"/>
  <c r="AM413" i="153"/>
  <c r="BX412" i="153"/>
  <c r="BY412" i="153" s="1"/>
  <c r="BY324" i="153"/>
  <c r="ER411" i="153"/>
  <c r="ES411" i="153" s="1"/>
  <c r="ES323" i="153"/>
  <c r="ET323" i="153" s="1"/>
  <c r="D411" i="153"/>
  <c r="E411" i="153" s="1"/>
  <c r="E323" i="153"/>
  <c r="BX410" i="153"/>
  <c r="BY410" i="153" s="1"/>
  <c r="BY322" i="153"/>
  <c r="BZ322" i="153" s="1"/>
  <c r="ER409" i="153"/>
  <c r="ES409" i="153" s="1"/>
  <c r="ES321" i="153"/>
  <c r="D409" i="153"/>
  <c r="E409" i="153" s="1"/>
  <c r="E321" i="153"/>
  <c r="F321" i="153" s="1"/>
  <c r="DG405" i="153"/>
  <c r="EQ403" i="153"/>
  <c r="BW402" i="153"/>
  <c r="DG400" i="153"/>
  <c r="DG398" i="153"/>
  <c r="EQ394" i="153"/>
  <c r="FN152" i="153"/>
  <c r="FF152" i="153"/>
  <c r="EX152" i="153"/>
  <c r="Z152" i="153"/>
  <c r="R152" i="153"/>
  <c r="J152" i="153"/>
  <c r="GD152" i="153"/>
  <c r="CT150" i="153"/>
  <c r="ED141" i="153"/>
  <c r="DV141" i="153"/>
  <c r="DN141" i="153"/>
  <c r="FN139" i="153"/>
  <c r="GD139" i="153"/>
  <c r="ED136" i="153"/>
  <c r="J132" i="153"/>
  <c r="GD132" i="153"/>
  <c r="X132" i="153"/>
  <c r="P132" i="153"/>
  <c r="ED122" i="153"/>
  <c r="DV122" i="153"/>
  <c r="DN122" i="153"/>
  <c r="CT119" i="153"/>
  <c r="ED115" i="153"/>
  <c r="DH348" i="153"/>
  <c r="DI243" i="153"/>
  <c r="DJ243" i="153" s="1"/>
  <c r="GB346" i="153"/>
  <c r="GC241" i="153"/>
  <c r="AM431" i="153"/>
  <c r="AM429" i="153"/>
  <c r="C428" i="153"/>
  <c r="EQ426" i="153"/>
  <c r="ER425" i="153"/>
  <c r="ES425" i="153" s="1"/>
  <c r="ES337" i="153"/>
  <c r="ET337" i="153" s="1"/>
  <c r="BW422" i="153"/>
  <c r="C422" i="153"/>
  <c r="DG417" i="153"/>
  <c r="DJ329" i="153"/>
  <c r="EQ415" i="153"/>
  <c r="DH414" i="153"/>
  <c r="DI414" i="153" s="1"/>
  <c r="DI326" i="153"/>
  <c r="DJ326" i="153" s="1"/>
  <c r="GB413" i="153"/>
  <c r="GC413" i="153" s="1"/>
  <c r="GC325" i="153"/>
  <c r="AN413" i="153"/>
  <c r="AO413" i="153" s="1"/>
  <c r="AO325" i="153"/>
  <c r="AP325" i="153" s="1"/>
  <c r="DG411" i="153"/>
  <c r="DG409" i="153"/>
  <c r="BW408" i="153"/>
  <c r="C407" i="153"/>
  <c r="EQ401" i="153"/>
  <c r="DH400" i="153"/>
  <c r="DI400" i="153" s="1"/>
  <c r="DI312" i="153"/>
  <c r="DJ312" i="153" s="1"/>
  <c r="GB399" i="153"/>
  <c r="GC399" i="153" s="1"/>
  <c r="GC311" i="153"/>
  <c r="AN399" i="153"/>
  <c r="AO399" i="153" s="1"/>
  <c r="AO311" i="153"/>
  <c r="AP311" i="153" s="1"/>
  <c r="DH398" i="153"/>
  <c r="DI398" i="153" s="1"/>
  <c r="DI310" i="153"/>
  <c r="DJ310" i="153" s="1"/>
  <c r="BW396" i="153"/>
  <c r="BW371" i="153"/>
  <c r="BZ308" i="153"/>
  <c r="C396" i="153"/>
  <c r="BX394" i="153"/>
  <c r="BY394" i="153" s="1"/>
  <c r="BY306" i="153"/>
  <c r="ER393" i="153"/>
  <c r="ES393" i="153" s="1"/>
  <c r="ES305" i="153"/>
  <c r="ET305" i="153" s="1"/>
  <c r="D393" i="153"/>
  <c r="E393" i="153" s="1"/>
  <c r="E305" i="153"/>
  <c r="BX392" i="153"/>
  <c r="BY392" i="153" s="1"/>
  <c r="BY304" i="153"/>
  <c r="ER391" i="153"/>
  <c r="ES391" i="153" s="1"/>
  <c r="ES303" i="153"/>
  <c r="D391" i="153"/>
  <c r="E391" i="153" s="1"/>
  <c r="E303" i="153"/>
  <c r="BX390" i="153"/>
  <c r="BY390" i="153" s="1"/>
  <c r="BY302" i="153"/>
  <c r="BW389" i="153"/>
  <c r="GB388" i="153"/>
  <c r="GC388" i="153" s="1"/>
  <c r="GC300" i="153"/>
  <c r="AN388" i="153"/>
  <c r="AO388" i="153" s="1"/>
  <c r="AO300" i="153"/>
  <c r="DH387" i="153"/>
  <c r="DI387" i="153" s="1"/>
  <c r="DI299" i="153"/>
  <c r="O399" i="153"/>
  <c r="O311" i="153"/>
  <c r="O206" i="153"/>
  <c r="P206" i="153" s="1"/>
  <c r="O120" i="153"/>
  <c r="CC398" i="153"/>
  <c r="CC310" i="153"/>
  <c r="CC205" i="153"/>
  <c r="CD205" i="153" s="1"/>
  <c r="CC119" i="153"/>
  <c r="CD119" i="153" s="1"/>
  <c r="CU33" i="153"/>
  <c r="CV33" i="153" s="1"/>
  <c r="CX33" i="153" s="1"/>
  <c r="DA33" i="153" s="1"/>
  <c r="FI394" i="153"/>
  <c r="FI306" i="153"/>
  <c r="FI201" i="153"/>
  <c r="FJ201" i="153" s="1"/>
  <c r="FI115" i="153"/>
  <c r="FJ115" i="153" s="1"/>
  <c r="CO394" i="153"/>
  <c r="CO306" i="153"/>
  <c r="CO201" i="153"/>
  <c r="CP201" i="153" s="1"/>
  <c r="CO115" i="153"/>
  <c r="CP115" i="153" s="1"/>
  <c r="FI393" i="153"/>
  <c r="FI305" i="153"/>
  <c r="FI200" i="153"/>
  <c r="FJ200" i="153" s="1"/>
  <c r="FI114" i="153"/>
  <c r="CO393" i="153"/>
  <c r="CO305" i="153"/>
  <c r="CO200" i="153"/>
  <c r="CO114" i="153"/>
  <c r="FI392" i="153"/>
  <c r="FI304" i="153"/>
  <c r="FI199" i="153"/>
  <c r="FI113" i="153"/>
  <c r="CO392" i="153"/>
  <c r="CO304" i="153"/>
  <c r="CO199" i="153"/>
  <c r="CO113" i="153"/>
  <c r="FI391" i="153"/>
  <c r="FI303" i="153"/>
  <c r="FI198" i="153"/>
  <c r="FI112" i="153"/>
  <c r="CO391" i="153"/>
  <c r="CO303" i="153"/>
  <c r="CO198" i="153"/>
  <c r="CO112" i="153"/>
  <c r="FI390" i="153"/>
  <c r="FI302" i="153"/>
  <c r="FI197" i="153"/>
  <c r="FI111" i="153"/>
  <c r="CO390" i="153"/>
  <c r="CO302" i="153"/>
  <c r="CO197" i="153"/>
  <c r="CO111" i="153"/>
  <c r="AW389" i="153"/>
  <c r="AW301" i="153"/>
  <c r="AW196" i="153"/>
  <c r="AW110" i="153"/>
  <c r="CG385" i="153"/>
  <c r="CG297" i="153"/>
  <c r="CG192" i="153"/>
  <c r="CG106" i="153"/>
  <c r="DM383" i="153"/>
  <c r="DM295" i="153"/>
  <c r="DM190" i="153"/>
  <c r="DM104" i="153"/>
  <c r="EE18" i="153"/>
  <c r="EF18" i="153" s="1"/>
  <c r="EH18" i="153" s="1"/>
  <c r="EK18" i="153" s="1"/>
  <c r="BA379" i="153"/>
  <c r="BA291" i="153"/>
  <c r="BA186" i="153"/>
  <c r="BA100" i="153"/>
  <c r="BK14" i="153"/>
  <c r="BL14" i="153" s="1"/>
  <c r="BN14" i="153" s="1"/>
  <c r="BQ14" i="153" s="1"/>
  <c r="ED111" i="153"/>
  <c r="BJ111" i="153"/>
  <c r="BJ110" i="153"/>
  <c r="BF110" i="153"/>
  <c r="BB110" i="153"/>
  <c r="AX110" i="153"/>
  <c r="AT110" i="153"/>
  <c r="FN102" i="153"/>
  <c r="FF102" i="153"/>
  <c r="FB102" i="153"/>
  <c r="EX102" i="153"/>
  <c r="CT102" i="153"/>
  <c r="CP102" i="153"/>
  <c r="CL102" i="153"/>
  <c r="CD102" i="153"/>
  <c r="GD102" i="153"/>
  <c r="Z102" i="153"/>
  <c r="R102" i="153"/>
  <c r="N102" i="153"/>
  <c r="J102" i="153"/>
  <c r="BW378" i="153"/>
  <c r="BJ100" i="153"/>
  <c r="BB100" i="153"/>
  <c r="AP164" i="153"/>
  <c r="BF98" i="153"/>
  <c r="GD98" i="153"/>
  <c r="EU442" i="153"/>
  <c r="EU354" i="153"/>
  <c r="EU249" i="153"/>
  <c r="EU163" i="153"/>
  <c r="EV163" i="153" s="1"/>
  <c r="FO77" i="153"/>
  <c r="FP77" i="153" s="1"/>
  <c r="FR77" i="153" s="1"/>
  <c r="FU77" i="153" s="1"/>
  <c r="W442" i="153"/>
  <c r="W354" i="153"/>
  <c r="W249" i="153"/>
  <c r="X249" i="153" s="1"/>
  <c r="W163" i="153"/>
  <c r="X163" i="153" s="1"/>
  <c r="FC441" i="153"/>
  <c r="FC353" i="153"/>
  <c r="FC248" i="153"/>
  <c r="FD248" i="153" s="1"/>
  <c r="FC162" i="153"/>
  <c r="FD162" i="153" s="1"/>
  <c r="CE441" i="153"/>
  <c r="CE353" i="153"/>
  <c r="CE248" i="153"/>
  <c r="CE162" i="153"/>
  <c r="CF162" i="153" s="1"/>
  <c r="BG439" i="153"/>
  <c r="BG351" i="153"/>
  <c r="BG246" i="153"/>
  <c r="BH246" i="153" s="1"/>
  <c r="BG160" i="153"/>
  <c r="BH160" i="153" s="1"/>
  <c r="DW435" i="153"/>
  <c r="DW347" i="153"/>
  <c r="DW242" i="153"/>
  <c r="DW156" i="153"/>
  <c r="DX156" i="153" s="1"/>
  <c r="CA435" i="153"/>
  <c r="CA347" i="153"/>
  <c r="CA242" i="153"/>
  <c r="CA156" i="153"/>
  <c r="CB156" i="153" s="1"/>
  <c r="CU70" i="153"/>
  <c r="CV70" i="153" s="1"/>
  <c r="CX70" i="153" s="1"/>
  <c r="DA70" i="153" s="1"/>
  <c r="AB15" i="153"/>
  <c r="AD15" i="153" s="1"/>
  <c r="AG15" i="153" s="1"/>
  <c r="HC239" i="153"/>
  <c r="EE42" i="153"/>
  <c r="EF42" i="153" s="1"/>
  <c r="EH42" i="153" s="1"/>
  <c r="EK42" i="153" s="1"/>
  <c r="CU41" i="153"/>
  <c r="CV41" i="153" s="1"/>
  <c r="CX41" i="153" s="1"/>
  <c r="DA41" i="153" s="1"/>
  <c r="BX440" i="153"/>
  <c r="BY440" i="153" s="1"/>
  <c r="BY352" i="153"/>
  <c r="BZ352" i="153" s="1"/>
  <c r="D439" i="153"/>
  <c r="E439" i="153" s="1"/>
  <c r="E351" i="153"/>
  <c r="F351" i="153" s="1"/>
  <c r="BX438" i="153"/>
  <c r="BY438" i="153" s="1"/>
  <c r="BY350" i="153"/>
  <c r="BZ350" i="153" s="1"/>
  <c r="FN160" i="153"/>
  <c r="ER442" i="153"/>
  <c r="ES442" i="153" s="1"/>
  <c r="ES354" i="153"/>
  <c r="ET354" i="153" s="1"/>
  <c r="CF248" i="153"/>
  <c r="CT248" i="153"/>
  <c r="BJ246" i="153"/>
  <c r="BB246" i="153"/>
  <c r="AT246" i="153"/>
  <c r="EQ437" i="153"/>
  <c r="C435" i="153"/>
  <c r="DG442" i="153"/>
  <c r="DH440" i="153"/>
  <c r="DI440" i="153" s="1"/>
  <c r="DI352" i="153"/>
  <c r="DJ352" i="153" s="1"/>
  <c r="AN439" i="153"/>
  <c r="AO439" i="153" s="1"/>
  <c r="AO351" i="153"/>
  <c r="AP351" i="153" s="1"/>
  <c r="ED160" i="153"/>
  <c r="DV160" i="153"/>
  <c r="DN160" i="153"/>
  <c r="AN441" i="153"/>
  <c r="AO441" i="153" s="1"/>
  <c r="AO353" i="153"/>
  <c r="AP353" i="153" s="1"/>
  <c r="C440" i="153"/>
  <c r="AN437" i="153"/>
  <c r="AO437" i="153" s="1"/>
  <c r="AO349" i="153"/>
  <c r="CT156" i="153"/>
  <c r="CL156" i="153"/>
  <c r="CD156" i="153"/>
  <c r="BW425" i="153"/>
  <c r="EQ419" i="153"/>
  <c r="GB417" i="153"/>
  <c r="GC417" i="153" s="1"/>
  <c r="GC329" i="153"/>
  <c r="ED223" i="153"/>
  <c r="DV223" i="153"/>
  <c r="DN223" i="153"/>
  <c r="AM416" i="153"/>
  <c r="BW414" i="153"/>
  <c r="AN412" i="153"/>
  <c r="AO412" i="153" s="1"/>
  <c r="AO324" i="153"/>
  <c r="GB410" i="153"/>
  <c r="GC410" i="153" s="1"/>
  <c r="GC322" i="153"/>
  <c r="DH409" i="153"/>
  <c r="DI409" i="153" s="1"/>
  <c r="DI321" i="153"/>
  <c r="DJ321" i="153" s="1"/>
  <c r="GB408" i="153"/>
  <c r="GC408" i="153" s="1"/>
  <c r="GC320" i="153"/>
  <c r="D408" i="153"/>
  <c r="E408" i="153" s="1"/>
  <c r="E320" i="153"/>
  <c r="F320" i="153" s="1"/>
  <c r="BX407" i="153"/>
  <c r="BY407" i="153" s="1"/>
  <c r="BY319" i="153"/>
  <c r="ER406" i="153"/>
  <c r="ES406" i="153" s="1"/>
  <c r="ES318" i="153"/>
  <c r="ET318" i="153" s="1"/>
  <c r="D406" i="153"/>
  <c r="E406" i="153" s="1"/>
  <c r="E318" i="153"/>
  <c r="AM402" i="153"/>
  <c r="BX401" i="153"/>
  <c r="BY401" i="153" s="1"/>
  <c r="BY313" i="153"/>
  <c r="BZ313" i="153" s="1"/>
  <c r="FN207" i="153"/>
  <c r="FJ207" i="153"/>
  <c r="FF207" i="153"/>
  <c r="EX207" i="153"/>
  <c r="BW400" i="153"/>
  <c r="C399" i="153"/>
  <c r="GD205" i="153"/>
  <c r="BJ201" i="153"/>
  <c r="DG393" i="153"/>
  <c r="CT154" i="153"/>
  <c r="CL154" i="153"/>
  <c r="CD154" i="153"/>
  <c r="BJ152" i="153"/>
  <c r="BJ150" i="153"/>
  <c r="BB150" i="153"/>
  <c r="AT150" i="153"/>
  <c r="GD147" i="153"/>
  <c r="GD146" i="153"/>
  <c r="CT144" i="153"/>
  <c r="FN141" i="153"/>
  <c r="GD141" i="153"/>
  <c r="GD137" i="153"/>
  <c r="BJ133" i="153"/>
  <c r="BB133" i="153"/>
  <c r="AT133" i="153"/>
  <c r="GD129" i="153"/>
  <c r="CT127" i="153"/>
  <c r="GD124" i="153"/>
  <c r="FN122" i="153"/>
  <c r="GD122" i="153"/>
  <c r="FN115" i="153"/>
  <c r="FF115" i="153"/>
  <c r="EX115" i="153"/>
  <c r="ER349" i="153"/>
  <c r="ES244" i="153"/>
  <c r="ET244" i="153" s="1"/>
  <c r="BX349" i="153"/>
  <c r="BY244" i="153"/>
  <c r="BZ244" i="153" s="1"/>
  <c r="GD239" i="153"/>
  <c r="FN238" i="153"/>
  <c r="FF238" i="153"/>
  <c r="EX238" i="153"/>
  <c r="BW431" i="153"/>
  <c r="C430" i="153"/>
  <c r="Z236" i="153"/>
  <c r="GD236" i="153"/>
  <c r="DG428" i="153"/>
  <c r="BJ234" i="153"/>
  <c r="BB234" i="153"/>
  <c r="AT234" i="153"/>
  <c r="DG426" i="153"/>
  <c r="AM425" i="153"/>
  <c r="AM422" i="153"/>
  <c r="ED227" i="153"/>
  <c r="DV227" i="153"/>
  <c r="DN227" i="153"/>
  <c r="AM420" i="153"/>
  <c r="BX419" i="153"/>
  <c r="BY419" i="153" s="1"/>
  <c r="BY331" i="153"/>
  <c r="BZ331" i="153" s="1"/>
  <c r="FN225" i="153"/>
  <c r="BW418" i="153"/>
  <c r="C417" i="153"/>
  <c r="AN416" i="153"/>
  <c r="AO416" i="153" s="1"/>
  <c r="AO328" i="153"/>
  <c r="AP328" i="153" s="1"/>
  <c r="ED222" i="153"/>
  <c r="AM415" i="153"/>
  <c r="BX414" i="153"/>
  <c r="BY414" i="153" s="1"/>
  <c r="BY326" i="153"/>
  <c r="BZ326" i="153" s="1"/>
  <c r="ER413" i="153"/>
  <c r="ES413" i="153" s="1"/>
  <c r="ES325" i="153"/>
  <c r="ET325" i="153" s="1"/>
  <c r="D413" i="153"/>
  <c r="E413" i="153" s="1"/>
  <c r="E325" i="153"/>
  <c r="F325" i="153" s="1"/>
  <c r="GD219" i="153"/>
  <c r="EQ411" i="153"/>
  <c r="BW410" i="153"/>
  <c r="C409" i="153"/>
  <c r="ED214" i="153"/>
  <c r="AM407" i="153"/>
  <c r="ER405" i="153"/>
  <c r="ES405" i="153" s="1"/>
  <c r="ES317" i="153"/>
  <c r="D405" i="153"/>
  <c r="E405" i="153" s="1"/>
  <c r="E317" i="153"/>
  <c r="F317" i="153" s="1"/>
  <c r="GD211" i="153"/>
  <c r="DG401" i="153"/>
  <c r="DG396" i="153"/>
  <c r="D389" i="153"/>
  <c r="E389" i="153" s="1"/>
  <c r="E301" i="153"/>
  <c r="BX388" i="153"/>
  <c r="BY388" i="153" s="1"/>
  <c r="BY300" i="153"/>
  <c r="ER387" i="153"/>
  <c r="ES387" i="153" s="1"/>
  <c r="ES299" i="153"/>
  <c r="D387" i="153"/>
  <c r="E387" i="153" s="1"/>
  <c r="E299" i="153"/>
  <c r="AM384" i="153"/>
  <c r="ER382" i="153"/>
  <c r="ES382" i="153" s="1"/>
  <c r="ES294" i="153"/>
  <c r="D382" i="153"/>
  <c r="E382" i="153" s="1"/>
  <c r="E294" i="153"/>
  <c r="BX381" i="153"/>
  <c r="BY381" i="153" s="1"/>
  <c r="BY293" i="153"/>
  <c r="DH428" i="153"/>
  <c r="DI428" i="153" s="1"/>
  <c r="DI340" i="153"/>
  <c r="DJ340" i="153" s="1"/>
  <c r="GB427" i="153"/>
  <c r="GC427" i="153" s="1"/>
  <c r="GC339" i="153"/>
  <c r="AN427" i="153"/>
  <c r="AO427" i="153" s="1"/>
  <c r="AO339" i="153"/>
  <c r="AP339" i="153" s="1"/>
  <c r="DH426" i="153"/>
  <c r="DI426" i="153" s="1"/>
  <c r="DI338" i="153"/>
  <c r="DJ338" i="153" s="1"/>
  <c r="GB425" i="153"/>
  <c r="GC425" i="153" s="1"/>
  <c r="GC337" i="153"/>
  <c r="EQ425" i="153"/>
  <c r="EQ371" i="153"/>
  <c r="ED231" i="153"/>
  <c r="DV231" i="153"/>
  <c r="DN231" i="153"/>
  <c r="D424" i="153"/>
  <c r="E424" i="153" s="1"/>
  <c r="E336" i="153"/>
  <c r="F336" i="153" s="1"/>
  <c r="DH422" i="153"/>
  <c r="DI422" i="153" s="1"/>
  <c r="DI334" i="153"/>
  <c r="DJ334" i="153" s="1"/>
  <c r="DH420" i="153"/>
  <c r="DI420" i="153" s="1"/>
  <c r="DI332" i="153"/>
  <c r="DJ332" i="153" s="1"/>
  <c r="GB419" i="153"/>
  <c r="GC419" i="153" s="1"/>
  <c r="GC331" i="153"/>
  <c r="ER418" i="153"/>
  <c r="ES418" i="153" s="1"/>
  <c r="ES330" i="153"/>
  <c r="ET330" i="153" s="1"/>
  <c r="D418" i="153"/>
  <c r="E418" i="153" s="1"/>
  <c r="E330" i="153"/>
  <c r="BX417" i="153"/>
  <c r="BY417" i="153" s="1"/>
  <c r="BY329" i="153"/>
  <c r="BZ329" i="153" s="1"/>
  <c r="FN223" i="153"/>
  <c r="BW416" i="153"/>
  <c r="DG414" i="153"/>
  <c r="EQ408" i="153"/>
  <c r="AN408" i="153"/>
  <c r="AO408" i="153" s="1"/>
  <c r="AO320" i="153"/>
  <c r="DH407" i="153"/>
  <c r="DI407" i="153" s="1"/>
  <c r="DI319" i="153"/>
  <c r="DJ319" i="153" s="1"/>
  <c r="GB406" i="153"/>
  <c r="GC406" i="153" s="1"/>
  <c r="GC318" i="153"/>
  <c r="AN406" i="153"/>
  <c r="AO406" i="153" s="1"/>
  <c r="AO318" i="153"/>
  <c r="AP318" i="153" s="1"/>
  <c r="AM405" i="153"/>
  <c r="BX404" i="153"/>
  <c r="BY404" i="153" s="1"/>
  <c r="BY316" i="153"/>
  <c r="BW403" i="153"/>
  <c r="C402" i="153"/>
  <c r="AN401" i="153"/>
  <c r="AO401" i="153" s="1"/>
  <c r="AO313" i="153"/>
  <c r="ED207" i="153"/>
  <c r="AM400" i="153"/>
  <c r="EB205" i="153"/>
  <c r="DV205" i="153"/>
  <c r="DN205" i="153"/>
  <c r="AM398" i="153"/>
  <c r="DH396" i="153"/>
  <c r="DI396" i="153" s="1"/>
  <c r="DI308" i="153"/>
  <c r="DJ308" i="153" s="1"/>
  <c r="FN201" i="153"/>
  <c r="FF201" i="153"/>
  <c r="EX201" i="153"/>
  <c r="BW394" i="153"/>
  <c r="BZ306" i="153"/>
  <c r="GD153" i="153"/>
  <c r="BJ148" i="153"/>
  <c r="BB148" i="153"/>
  <c r="AT148" i="153"/>
  <c r="GD140" i="153"/>
  <c r="Z140" i="153"/>
  <c r="R140" i="153"/>
  <c r="J140" i="153"/>
  <c r="BJ137" i="153"/>
  <c r="BB137" i="153"/>
  <c r="AT137" i="153"/>
  <c r="GD135" i="153"/>
  <c r="FN133" i="153"/>
  <c r="GD133" i="153"/>
  <c r="BJ128" i="153"/>
  <c r="ED127" i="153"/>
  <c r="DV127" i="153"/>
  <c r="DN127" i="153"/>
  <c r="GD125" i="153"/>
  <c r="GD121" i="153"/>
  <c r="Z121" i="153"/>
  <c r="R121" i="153"/>
  <c r="J121" i="153"/>
  <c r="DG430" i="153"/>
  <c r="EQ427" i="153"/>
  <c r="BW426" i="153"/>
  <c r="DG425" i="153"/>
  <c r="DH424" i="153"/>
  <c r="DI424" i="153" s="1"/>
  <c r="DI336" i="153"/>
  <c r="DJ336" i="153" s="1"/>
  <c r="EQ420" i="153"/>
  <c r="ET332" i="153"/>
  <c r="DH419" i="153"/>
  <c r="DI419" i="153" s="1"/>
  <c r="DI331" i="153"/>
  <c r="DJ331" i="153" s="1"/>
  <c r="GB418" i="153"/>
  <c r="GC418" i="153" s="1"/>
  <c r="GC330" i="153"/>
  <c r="AM417" i="153"/>
  <c r="BX416" i="153"/>
  <c r="BY416" i="153" s="1"/>
  <c r="BY328" i="153"/>
  <c r="BZ328" i="153" s="1"/>
  <c r="BW415" i="153"/>
  <c r="AM411" i="153"/>
  <c r="AM409" i="153"/>
  <c r="C408" i="153"/>
  <c r="EQ406" i="153"/>
  <c r="DH405" i="153"/>
  <c r="DI405" i="153" s="1"/>
  <c r="DI317" i="153"/>
  <c r="DJ317" i="153" s="1"/>
  <c r="GB404" i="153"/>
  <c r="GC404" i="153" s="1"/>
  <c r="GC316" i="153"/>
  <c r="ER403" i="153"/>
  <c r="ES403" i="153" s="1"/>
  <c r="ES315" i="153"/>
  <c r="ET315" i="153" s="1"/>
  <c r="D403" i="153"/>
  <c r="E403" i="153" s="1"/>
  <c r="E315" i="153"/>
  <c r="F315" i="153" s="1"/>
  <c r="BX402" i="153"/>
  <c r="BY402" i="153" s="1"/>
  <c r="BY314" i="153"/>
  <c r="BZ314" i="153" s="1"/>
  <c r="BW401" i="153"/>
  <c r="FI442" i="153"/>
  <c r="FI354" i="153"/>
  <c r="FI249" i="153"/>
  <c r="FJ249" i="153" s="1"/>
  <c r="FI163" i="153"/>
  <c r="FJ163" i="153" s="1"/>
  <c r="CO442" i="153"/>
  <c r="CO354" i="153"/>
  <c r="CO249" i="153"/>
  <c r="CP249" i="153" s="1"/>
  <c r="CO163" i="153"/>
  <c r="CP163" i="153" s="1"/>
  <c r="U442" i="153"/>
  <c r="U354" i="153"/>
  <c r="U249" i="153"/>
  <c r="V249" i="153" s="1"/>
  <c r="U163" i="153"/>
  <c r="CK441" i="153"/>
  <c r="CK353" i="153"/>
  <c r="CK248" i="153"/>
  <c r="CL248" i="153" s="1"/>
  <c r="CK162" i="153"/>
  <c r="M441" i="153"/>
  <c r="M353" i="153"/>
  <c r="M248" i="153"/>
  <c r="N248" i="153" s="1"/>
  <c r="M162" i="153"/>
  <c r="N162" i="153" s="1"/>
  <c r="DQ439" i="153"/>
  <c r="DQ351" i="153"/>
  <c r="DQ246" i="153"/>
  <c r="DR246" i="153" s="1"/>
  <c r="DQ160" i="153"/>
  <c r="DR160" i="153" s="1"/>
  <c r="AW439" i="153"/>
  <c r="AW351" i="153"/>
  <c r="AW246" i="153"/>
  <c r="AX246" i="153" s="1"/>
  <c r="AW160" i="153"/>
  <c r="AX160" i="153" s="1"/>
  <c r="AW438" i="153"/>
  <c r="AW350" i="153"/>
  <c r="AW245" i="153"/>
  <c r="AX245" i="153" s="1"/>
  <c r="AW159" i="153"/>
  <c r="CK437" i="153"/>
  <c r="CK349" i="153"/>
  <c r="CK244" i="153"/>
  <c r="CK158" i="153"/>
  <c r="FI435" i="153"/>
  <c r="FI347" i="153"/>
  <c r="FI242" i="153"/>
  <c r="FI156" i="153"/>
  <c r="CO435" i="153"/>
  <c r="CO347" i="153"/>
  <c r="CO242" i="153"/>
  <c r="CO156" i="153"/>
  <c r="CP156" i="153" s="1"/>
  <c r="U435" i="153"/>
  <c r="U347" i="153"/>
  <c r="U242" i="153"/>
  <c r="U156" i="153"/>
  <c r="DY433" i="153"/>
  <c r="DY345" i="153"/>
  <c r="DY240" i="153"/>
  <c r="DZ240" i="153" s="1"/>
  <c r="DY154" i="153"/>
  <c r="BE433" i="153"/>
  <c r="BE345" i="153"/>
  <c r="BE240" i="153"/>
  <c r="BF240" i="153" s="1"/>
  <c r="BE154" i="153"/>
  <c r="BF154" i="153" s="1"/>
  <c r="FI431" i="153"/>
  <c r="FI343" i="153"/>
  <c r="FI238" i="153"/>
  <c r="FJ238" i="153" s="1"/>
  <c r="FI152" i="153"/>
  <c r="FJ152" i="153" s="1"/>
  <c r="CO431" i="153"/>
  <c r="CO343" i="153"/>
  <c r="CO238" i="153"/>
  <c r="CP238" i="153" s="1"/>
  <c r="CO152" i="153"/>
  <c r="U431" i="153"/>
  <c r="U343" i="153"/>
  <c r="U238" i="153"/>
  <c r="V238" i="153" s="1"/>
  <c r="U152" i="153"/>
  <c r="V152" i="153" s="1"/>
  <c r="DY429" i="153"/>
  <c r="DY341" i="153"/>
  <c r="DY236" i="153"/>
  <c r="DZ236" i="153" s="1"/>
  <c r="DY150" i="153"/>
  <c r="BE429" i="153"/>
  <c r="BE341" i="153"/>
  <c r="BE236" i="153"/>
  <c r="BF236" i="153" s="1"/>
  <c r="BE150" i="153"/>
  <c r="BF150" i="153" s="1"/>
  <c r="FA428" i="153"/>
  <c r="FA340" i="153"/>
  <c r="FA235" i="153"/>
  <c r="FB235" i="153" s="1"/>
  <c r="FA149" i="153"/>
  <c r="DQ427" i="153"/>
  <c r="DQ339" i="153"/>
  <c r="DQ234" i="153"/>
  <c r="DR234" i="153" s="1"/>
  <c r="DQ148" i="153"/>
  <c r="AW427" i="153"/>
  <c r="AW339" i="153"/>
  <c r="AW234" i="153"/>
  <c r="AX234" i="153" s="1"/>
  <c r="AW148" i="153"/>
  <c r="AX148" i="153" s="1"/>
  <c r="DQ425" i="153"/>
  <c r="DQ337" i="153"/>
  <c r="DQ232" i="153"/>
  <c r="DR232" i="153" s="1"/>
  <c r="DQ146" i="153"/>
  <c r="DQ424" i="153"/>
  <c r="DQ336" i="153"/>
  <c r="DQ231" i="153"/>
  <c r="DR231" i="153" s="1"/>
  <c r="DQ145" i="153"/>
  <c r="EW423" i="153"/>
  <c r="EW335" i="153"/>
  <c r="EW230" i="153"/>
  <c r="EX230" i="153" s="1"/>
  <c r="EW144" i="153"/>
  <c r="FO58" i="153"/>
  <c r="FP58" i="153" s="1"/>
  <c r="FR58" i="153" s="1"/>
  <c r="CC423" i="153"/>
  <c r="CC335" i="153"/>
  <c r="CC230" i="153"/>
  <c r="CD230" i="153" s="1"/>
  <c r="CC144" i="153"/>
  <c r="CD144" i="153" s="1"/>
  <c r="CU58" i="153"/>
  <c r="CV58" i="153" s="1"/>
  <c r="CX58" i="153" s="1"/>
  <c r="FE420" i="153"/>
  <c r="FE332" i="153"/>
  <c r="FE227" i="153"/>
  <c r="FF227" i="153" s="1"/>
  <c r="FE141" i="153"/>
  <c r="FF141" i="153" s="1"/>
  <c r="CK420" i="153"/>
  <c r="CK332" i="153"/>
  <c r="CK227" i="153"/>
  <c r="CL227" i="153" s="1"/>
  <c r="CK141" i="153"/>
  <c r="CU55" i="153"/>
  <c r="CV55" i="153" s="1"/>
  <c r="CX55" i="153" s="1"/>
  <c r="DA55" i="153" s="1"/>
  <c r="Y420" i="153"/>
  <c r="Y332" i="153"/>
  <c r="Y227" i="153"/>
  <c r="Z227" i="153" s="1"/>
  <c r="Y141" i="153"/>
  <c r="Z141" i="153" s="1"/>
  <c r="DU419" i="153"/>
  <c r="DU331" i="153"/>
  <c r="DU226" i="153"/>
  <c r="DU140" i="153"/>
  <c r="DV140" i="153" s="1"/>
  <c r="EE54" i="153"/>
  <c r="EF54" i="153" s="1"/>
  <c r="EH54" i="153" s="1"/>
  <c r="EK54" i="153" s="1"/>
  <c r="BA419" i="153"/>
  <c r="BA331" i="153"/>
  <c r="BA226" i="153"/>
  <c r="BB226" i="153" s="1"/>
  <c r="BA140" i="153"/>
  <c r="FE418" i="153"/>
  <c r="FE330" i="153"/>
  <c r="FE225" i="153"/>
  <c r="FF225" i="153" s="1"/>
  <c r="FE139" i="153"/>
  <c r="FF139" i="153" s="1"/>
  <c r="CK418" i="153"/>
  <c r="CK330" i="153"/>
  <c r="CK225" i="153"/>
  <c r="CL225" i="153" s="1"/>
  <c r="CK139" i="153"/>
  <c r="CL139" i="153" s="1"/>
  <c r="CU53" i="153"/>
  <c r="CV53" i="153" s="1"/>
  <c r="CX53" i="153" s="1"/>
  <c r="DA53" i="153" s="1"/>
  <c r="Y418" i="153"/>
  <c r="Y330" i="153"/>
  <c r="Y225" i="153"/>
  <c r="Z225" i="153" s="1"/>
  <c r="Y139" i="153"/>
  <c r="Z139" i="153" s="1"/>
  <c r="FE416" i="153"/>
  <c r="FE328" i="153"/>
  <c r="FE223" i="153"/>
  <c r="FF223" i="153" s="1"/>
  <c r="FE137" i="153"/>
  <c r="FF137" i="153" s="1"/>
  <c r="CK416" i="153"/>
  <c r="CK328" i="153"/>
  <c r="CK223" i="153"/>
  <c r="CL223" i="153" s="1"/>
  <c r="CK137" i="153"/>
  <c r="CL137" i="153" s="1"/>
  <c r="CU51" i="153"/>
  <c r="CV51" i="153" s="1"/>
  <c r="CX51" i="153" s="1"/>
  <c r="DA51" i="153" s="1"/>
  <c r="Y416" i="153"/>
  <c r="Y328" i="153"/>
  <c r="Y223" i="153"/>
  <c r="Z223" i="153" s="1"/>
  <c r="Y137" i="153"/>
  <c r="Z137" i="153" s="1"/>
  <c r="DU415" i="153"/>
  <c r="DU327" i="153"/>
  <c r="DU222" i="153"/>
  <c r="DV222" i="153" s="1"/>
  <c r="DU136" i="153"/>
  <c r="DV136" i="153" s="1"/>
  <c r="EE50" i="153"/>
  <c r="EF50" i="153" s="1"/>
  <c r="EH50" i="153" s="1"/>
  <c r="EK50" i="153" s="1"/>
  <c r="BA415" i="153"/>
  <c r="BA327" i="153"/>
  <c r="BA222" i="153"/>
  <c r="BB222" i="153" s="1"/>
  <c r="BA136" i="153"/>
  <c r="FE414" i="153"/>
  <c r="FE326" i="153"/>
  <c r="FE221" i="153"/>
  <c r="FF221" i="153" s="1"/>
  <c r="FE135" i="153"/>
  <c r="CK414" i="153"/>
  <c r="CK326" i="153"/>
  <c r="CK221" i="153"/>
  <c r="CL221" i="153" s="1"/>
  <c r="CK135" i="153"/>
  <c r="CU49" i="153"/>
  <c r="CV49" i="153" s="1"/>
  <c r="CX49" i="153" s="1"/>
  <c r="DA49" i="153" s="1"/>
  <c r="Y414" i="153"/>
  <c r="Y326" i="153"/>
  <c r="Y221" i="153"/>
  <c r="Z221" i="153" s="1"/>
  <c r="Y135" i="153"/>
  <c r="Z135" i="153" s="1"/>
  <c r="FE412" i="153"/>
  <c r="FE324" i="153"/>
  <c r="FE219" i="153"/>
  <c r="FE133" i="153"/>
  <c r="FF133" i="153" s="1"/>
  <c r="CK412" i="153"/>
  <c r="CK324" i="153"/>
  <c r="CK219" i="153"/>
  <c r="CL219" i="153" s="1"/>
  <c r="CK133" i="153"/>
  <c r="Y412" i="153"/>
  <c r="Y324" i="153"/>
  <c r="Y219" i="153"/>
  <c r="Z219" i="153" s="1"/>
  <c r="Y133" i="153"/>
  <c r="Z133" i="153" s="1"/>
  <c r="AB45" i="153"/>
  <c r="AD45" i="153" s="1"/>
  <c r="AG45" i="153" s="1"/>
  <c r="FE408" i="153"/>
  <c r="FE320" i="153"/>
  <c r="FE215" i="153"/>
  <c r="FE129" i="153"/>
  <c r="FF129" i="153" s="1"/>
  <c r="DU407" i="153"/>
  <c r="DU319" i="153"/>
  <c r="DU214" i="153"/>
  <c r="DV214" i="153" s="1"/>
  <c r="DU128" i="153"/>
  <c r="DV128" i="153" s="1"/>
  <c r="BA407" i="153"/>
  <c r="BA319" i="153"/>
  <c r="BA214" i="153"/>
  <c r="BB214" i="153" s="1"/>
  <c r="BA128" i="153"/>
  <c r="BB128" i="153" s="1"/>
  <c r="DY406" i="153"/>
  <c r="DY318" i="153"/>
  <c r="DY213" i="153"/>
  <c r="DZ213" i="153" s="1"/>
  <c r="DY127" i="153"/>
  <c r="DZ127" i="153" s="1"/>
  <c r="BE406" i="153"/>
  <c r="BE318" i="153"/>
  <c r="BE213" i="153"/>
  <c r="BF213" i="153" s="1"/>
  <c r="BE127" i="153"/>
  <c r="M402" i="153"/>
  <c r="M314" i="153"/>
  <c r="M209" i="153"/>
  <c r="M123" i="153"/>
  <c r="N123" i="153" s="1"/>
  <c r="DQ401" i="153"/>
  <c r="DQ313" i="153"/>
  <c r="DQ208" i="153"/>
  <c r="DR208" i="153" s="1"/>
  <c r="DQ122" i="153"/>
  <c r="DR122" i="153" s="1"/>
  <c r="AW401" i="153"/>
  <c r="AW313" i="153"/>
  <c r="AW208" i="153"/>
  <c r="AW122" i="153"/>
  <c r="AX122" i="153" s="1"/>
  <c r="FA400" i="153"/>
  <c r="FA312" i="153"/>
  <c r="FA207" i="153"/>
  <c r="FB207" i="153" s="1"/>
  <c r="FA121" i="153"/>
  <c r="FB121" i="153" s="1"/>
  <c r="CG400" i="153"/>
  <c r="CG312" i="153"/>
  <c r="CG207" i="153"/>
  <c r="CH207" i="153" s="1"/>
  <c r="CG121" i="153"/>
  <c r="CH121" i="153" s="1"/>
  <c r="M400" i="153"/>
  <c r="M312" i="153"/>
  <c r="M207" i="153"/>
  <c r="M121" i="153"/>
  <c r="N121" i="153" s="1"/>
  <c r="BR29" i="153"/>
  <c r="BS29" i="153" s="1"/>
  <c r="BR27" i="153"/>
  <c r="BS27" i="153" s="1"/>
  <c r="BR26" i="153"/>
  <c r="BS26" i="153" s="1"/>
  <c r="BR25" i="153"/>
  <c r="BS25" i="153" s="1"/>
  <c r="CT186" i="153"/>
  <c r="CP186" i="153"/>
  <c r="CL186" i="153"/>
  <c r="CD186" i="153"/>
  <c r="C379" i="153"/>
  <c r="EQ289" i="153"/>
  <c r="EQ250" i="153"/>
  <c r="ET184" i="153"/>
  <c r="C289" i="153"/>
  <c r="C250" i="153"/>
  <c r="F184" i="153"/>
  <c r="CQ442" i="153"/>
  <c r="CQ354" i="153"/>
  <c r="CQ249" i="153"/>
  <c r="CR249" i="153" s="1"/>
  <c r="CQ163" i="153"/>
  <c r="CR163" i="153" s="1"/>
  <c r="EA439" i="153"/>
  <c r="EA351" i="153"/>
  <c r="EA246" i="153"/>
  <c r="EB246" i="153" s="1"/>
  <c r="EA160" i="153"/>
  <c r="EB160" i="153" s="1"/>
  <c r="S439" i="153"/>
  <c r="S351" i="153"/>
  <c r="S246" i="153"/>
  <c r="T246" i="153" s="1"/>
  <c r="S160" i="153"/>
  <c r="T160" i="153" s="1"/>
  <c r="AQ438" i="153"/>
  <c r="AQ350" i="153"/>
  <c r="AQ245" i="153"/>
  <c r="AR245" i="153" s="1"/>
  <c r="AQ159" i="153"/>
  <c r="BK73" i="153"/>
  <c r="BL73" i="153" s="1"/>
  <c r="BN73" i="153" s="1"/>
  <c r="EY437" i="153"/>
  <c r="EY349" i="153"/>
  <c r="EY244" i="153"/>
  <c r="EY158" i="153"/>
  <c r="EZ158" i="153" s="1"/>
  <c r="CZ72" i="153"/>
  <c r="DA72" i="153" s="1"/>
  <c r="O437" i="153"/>
  <c r="O349" i="153"/>
  <c r="O244" i="153"/>
  <c r="O158" i="153"/>
  <c r="P158" i="153" s="1"/>
  <c r="EU435" i="153"/>
  <c r="EU347" i="153"/>
  <c r="EU242" i="153"/>
  <c r="EU156" i="153"/>
  <c r="EV156" i="153" s="1"/>
  <c r="FO70" i="153"/>
  <c r="FP70" i="153" s="1"/>
  <c r="FR70" i="153" s="1"/>
  <c r="FU70" i="153" s="1"/>
  <c r="W435" i="153"/>
  <c r="W347" i="153"/>
  <c r="W242" i="153"/>
  <c r="W156" i="153"/>
  <c r="X156" i="153" s="1"/>
  <c r="FK433" i="153"/>
  <c r="FK345" i="153"/>
  <c r="FK240" i="153"/>
  <c r="FK154" i="153"/>
  <c r="FL154" i="153" s="1"/>
  <c r="DS433" i="153"/>
  <c r="DS345" i="153"/>
  <c r="DS240" i="153"/>
  <c r="DT240" i="153" s="1"/>
  <c r="DS154" i="153"/>
  <c r="DT154" i="153" s="1"/>
  <c r="EL20" i="153"/>
  <c r="EM20" i="153" s="1"/>
  <c r="BR19" i="153"/>
  <c r="BS19" i="153" s="1"/>
  <c r="EF12" i="153"/>
  <c r="GA283" i="153"/>
  <c r="HI283" i="153" s="1"/>
  <c r="HI284" i="153" s="1"/>
  <c r="HE450" i="153"/>
  <c r="AA76" i="153"/>
  <c r="BK66" i="153"/>
  <c r="BL66" i="153" s="1"/>
  <c r="BN66" i="153" s="1"/>
  <c r="BQ66" i="153" s="1"/>
  <c r="CU42" i="153"/>
  <c r="CV42" i="153" s="1"/>
  <c r="CX42" i="153" s="1"/>
  <c r="DA42" i="153" s="1"/>
  <c r="C548" i="153"/>
  <c r="D548" i="153" s="1"/>
  <c r="C546" i="153"/>
  <c r="D546" i="153" s="1"/>
  <c r="GD249" i="153"/>
  <c r="Z249" i="153"/>
  <c r="R249" i="153"/>
  <c r="J249" i="153"/>
  <c r="D441" i="153"/>
  <c r="E441" i="153" s="1"/>
  <c r="E353" i="153"/>
  <c r="F353" i="153" s="1"/>
  <c r="ER439" i="153"/>
  <c r="ES439" i="153" s="1"/>
  <c r="ES351" i="153"/>
  <c r="ET351" i="153" s="1"/>
  <c r="GD160" i="153"/>
  <c r="Z160" i="153"/>
  <c r="D442" i="153"/>
  <c r="E442" i="153" s="1"/>
  <c r="E354" i="153"/>
  <c r="F354" i="153" s="1"/>
  <c r="DG440" i="153"/>
  <c r="DG438" i="153"/>
  <c r="AM441" i="153"/>
  <c r="GB439" i="153"/>
  <c r="GC439" i="153" s="1"/>
  <c r="GC351" i="153"/>
  <c r="DH438" i="153"/>
  <c r="DI438" i="153" s="1"/>
  <c r="DI350" i="153"/>
  <c r="DJ350" i="153" s="1"/>
  <c r="Z246" i="153"/>
  <c r="GD246" i="153"/>
  <c r="EQ438" i="153"/>
  <c r="DG434" i="153"/>
  <c r="GD159" i="153"/>
  <c r="GD158" i="153"/>
  <c r="Z158" i="153"/>
  <c r="R158" i="153"/>
  <c r="J158" i="153"/>
  <c r="FJ156" i="153"/>
  <c r="FN156" i="153"/>
  <c r="FF156" i="153"/>
  <c r="EX156" i="153"/>
  <c r="GD156" i="153"/>
  <c r="V156" i="153"/>
  <c r="Z156" i="153"/>
  <c r="R156" i="153"/>
  <c r="J156" i="153"/>
  <c r="BJ231" i="153"/>
  <c r="DH418" i="153"/>
  <c r="DI418" i="153" s="1"/>
  <c r="DI330" i="153"/>
  <c r="DJ330" i="153" s="1"/>
  <c r="AN417" i="153"/>
  <c r="AO417" i="153" s="1"/>
  <c r="AO329" i="153"/>
  <c r="AP329" i="153" s="1"/>
  <c r="BX415" i="153"/>
  <c r="BY415" i="153" s="1"/>
  <c r="BY327" i="153"/>
  <c r="BZ327" i="153" s="1"/>
  <c r="FN221" i="153"/>
  <c r="C413" i="153"/>
  <c r="DH411" i="153"/>
  <c r="DI411" i="153" s="1"/>
  <c r="DI323" i="153"/>
  <c r="DJ323" i="153" s="1"/>
  <c r="AN410" i="153"/>
  <c r="AO410" i="153" s="1"/>
  <c r="AO322" i="153"/>
  <c r="AP322" i="153" s="1"/>
  <c r="GD212" i="153"/>
  <c r="EQ442" i="153"/>
  <c r="ER441" i="153"/>
  <c r="ES441" i="153" s="1"/>
  <c r="ES353" i="153"/>
  <c r="ET353" i="153" s="1"/>
  <c r="AM438" i="153"/>
  <c r="FN162" i="153"/>
  <c r="FF162" i="153"/>
  <c r="EX162" i="153"/>
  <c r="GD161" i="153"/>
  <c r="AM440" i="153"/>
  <c r="BW437" i="153"/>
  <c r="EQ436" i="153"/>
  <c r="FS348" i="153"/>
  <c r="DG436" i="153"/>
  <c r="EI348" i="153"/>
  <c r="BW436" i="153"/>
  <c r="CY348" i="153"/>
  <c r="AM436" i="153"/>
  <c r="BO348" i="153"/>
  <c r="C436" i="153"/>
  <c r="AE348" i="153"/>
  <c r="EQ434" i="153"/>
  <c r="AM442" i="153"/>
  <c r="GD163" i="153"/>
  <c r="Z163" i="153"/>
  <c r="V163" i="153"/>
  <c r="R163" i="153"/>
  <c r="J163" i="153"/>
  <c r="DH442" i="153"/>
  <c r="DI442" i="153" s="1"/>
  <c r="DI354" i="153"/>
  <c r="DJ354" i="153" s="1"/>
  <c r="GB441" i="153"/>
  <c r="GC441" i="153" s="1"/>
  <c r="GC353" i="153"/>
  <c r="C441" i="153"/>
  <c r="EQ439" i="153"/>
  <c r="BW438" i="153"/>
  <c r="C437" i="153"/>
  <c r="AM434" i="153"/>
  <c r="GB349" i="153"/>
  <c r="GC244" i="153"/>
  <c r="GB348" i="153"/>
  <c r="GC243" i="153"/>
  <c r="D348" i="153"/>
  <c r="E243" i="153"/>
  <c r="F243" i="153" s="1"/>
  <c r="DH347" i="153"/>
  <c r="DI242" i="153"/>
  <c r="DJ242" i="153" s="1"/>
  <c r="AN347" i="153"/>
  <c r="AO242" i="153"/>
  <c r="AP242" i="153" s="1"/>
  <c r="ER346" i="153"/>
  <c r="ES241" i="153"/>
  <c r="ET241" i="153" s="1"/>
  <c r="BX346" i="153"/>
  <c r="BY241" i="153"/>
  <c r="BZ241" i="153" s="1"/>
  <c r="D346" i="153"/>
  <c r="E241" i="153"/>
  <c r="F241" i="153" s="1"/>
  <c r="ER433" i="153"/>
  <c r="ES433" i="153" s="1"/>
  <c r="ES345" i="153"/>
  <c r="BX433" i="153"/>
  <c r="BY433" i="153" s="1"/>
  <c r="BY345" i="153"/>
  <c r="BZ345" i="153" s="1"/>
  <c r="D433" i="153"/>
  <c r="E433" i="153" s="1"/>
  <c r="E345" i="153"/>
  <c r="F345" i="153" s="1"/>
  <c r="DH431" i="153"/>
  <c r="DI431" i="153" s="1"/>
  <c r="DI343" i="153"/>
  <c r="GB430" i="153"/>
  <c r="GC430" i="153" s="1"/>
  <c r="GC342" i="153"/>
  <c r="AN430" i="153"/>
  <c r="AO430" i="153" s="1"/>
  <c r="AO342" i="153"/>
  <c r="AP342" i="153" s="1"/>
  <c r="DH429" i="153"/>
  <c r="DI429" i="153" s="1"/>
  <c r="DI341" i="153"/>
  <c r="GB428" i="153"/>
  <c r="GC428" i="153" s="1"/>
  <c r="GC340" i="153"/>
  <c r="D428" i="153"/>
  <c r="E428" i="153" s="1"/>
  <c r="E340" i="153"/>
  <c r="F340" i="153" s="1"/>
  <c r="BX427" i="153"/>
  <c r="BY427" i="153" s="1"/>
  <c r="BY339" i="153"/>
  <c r="BZ339" i="153" s="1"/>
  <c r="ER426" i="153"/>
  <c r="ES426" i="153" s="1"/>
  <c r="ES338" i="153"/>
  <c r="ET338" i="153" s="1"/>
  <c r="D426" i="153"/>
  <c r="E426" i="153" s="1"/>
  <c r="E338" i="153"/>
  <c r="F338" i="153" s="1"/>
  <c r="GB423" i="153"/>
  <c r="GC423" i="153" s="1"/>
  <c r="GC335" i="153"/>
  <c r="DH423" i="153"/>
  <c r="DI423" i="153" s="1"/>
  <c r="DI335" i="153"/>
  <c r="DJ335" i="153" s="1"/>
  <c r="AN423" i="153"/>
  <c r="AO423" i="153" s="1"/>
  <c r="AO335" i="153"/>
  <c r="ER422" i="153"/>
  <c r="ES422" i="153" s="1"/>
  <c r="ES334" i="153"/>
  <c r="D422" i="153"/>
  <c r="E422" i="153" s="1"/>
  <c r="E334" i="153"/>
  <c r="F334" i="153" s="1"/>
  <c r="BX420" i="153"/>
  <c r="BY420" i="153" s="1"/>
  <c r="BY332" i="153"/>
  <c r="BZ332" i="153" s="1"/>
  <c r="BW419" i="153"/>
  <c r="BJ223" i="153"/>
  <c r="BB223" i="153"/>
  <c r="AT223" i="153"/>
  <c r="CT221" i="153"/>
  <c r="C414" i="153"/>
  <c r="J220" i="153"/>
  <c r="GD220" i="153"/>
  <c r="X220" i="153"/>
  <c r="P220" i="153"/>
  <c r="EQ405" i="153"/>
  <c r="ET317" i="153"/>
  <c r="DH404" i="153"/>
  <c r="DI404" i="153" s="1"/>
  <c r="DI316" i="153"/>
  <c r="GB403" i="153"/>
  <c r="GC403" i="153" s="1"/>
  <c r="GC315" i="153"/>
  <c r="C400" i="153"/>
  <c r="F312" i="153"/>
  <c r="EQ398" i="153"/>
  <c r="ET310" i="153"/>
  <c r="ER396" i="153"/>
  <c r="ES396" i="153" s="1"/>
  <c r="ES308" i="153"/>
  <c r="D396" i="153"/>
  <c r="E396" i="153" s="1"/>
  <c r="E308" i="153"/>
  <c r="F308" i="153" s="1"/>
  <c r="ED154" i="153"/>
  <c r="DZ154" i="153"/>
  <c r="DV154" i="153"/>
  <c r="DN154" i="153"/>
  <c r="FN149" i="153"/>
  <c r="FJ149" i="153"/>
  <c r="FF149" i="153"/>
  <c r="FB149" i="153"/>
  <c r="EX149" i="153"/>
  <c r="FN148" i="153"/>
  <c r="GD148" i="153"/>
  <c r="Z148" i="153"/>
  <c r="ED144" i="153"/>
  <c r="GD143" i="153"/>
  <c r="ED139" i="153"/>
  <c r="DV139" i="153"/>
  <c r="DN139" i="153"/>
  <c r="CT137" i="153"/>
  <c r="CT136" i="153"/>
  <c r="CL136" i="153"/>
  <c r="CD136" i="153"/>
  <c r="BJ135" i="153"/>
  <c r="BB135" i="153"/>
  <c r="AT135" i="153"/>
  <c r="CT128" i="153"/>
  <c r="CL128" i="153"/>
  <c r="CD128" i="153"/>
  <c r="J123" i="153"/>
  <c r="GD123" i="153"/>
  <c r="X123" i="153"/>
  <c r="P123" i="153"/>
  <c r="GD117" i="153"/>
  <c r="X117" i="153"/>
  <c r="P117" i="153"/>
  <c r="J117" i="153"/>
  <c r="FN114" i="153"/>
  <c r="FJ114" i="153"/>
  <c r="FF114" i="153"/>
  <c r="EX114" i="153"/>
  <c r="FN158" i="153"/>
  <c r="CT158" i="153"/>
  <c r="CL158" i="153"/>
  <c r="C431" i="153"/>
  <c r="EQ429" i="153"/>
  <c r="AM428" i="153"/>
  <c r="AM426" i="153"/>
  <c r="BJ232" i="153"/>
  <c r="AN424" i="153"/>
  <c r="AO424" i="153" s="1"/>
  <c r="AO336" i="153"/>
  <c r="AP336" i="153" s="1"/>
  <c r="BJ227" i="153"/>
  <c r="BB227" i="153"/>
  <c r="AT227" i="153"/>
  <c r="CT225" i="153"/>
  <c r="C418" i="153"/>
  <c r="F330" i="153"/>
  <c r="GD224" i="153"/>
  <c r="X224" i="153"/>
  <c r="P224" i="153"/>
  <c r="J224" i="153"/>
  <c r="EQ412" i="153"/>
  <c r="BW411" i="153"/>
  <c r="C410" i="153"/>
  <c r="DG408" i="153"/>
  <c r="BJ214" i="153"/>
  <c r="DG406" i="153"/>
  <c r="EQ404" i="153"/>
  <c r="DH403" i="153"/>
  <c r="DI403" i="153" s="1"/>
  <c r="DI315" i="153"/>
  <c r="GB402" i="153"/>
  <c r="GC402" i="153" s="1"/>
  <c r="GC314" i="153"/>
  <c r="AN402" i="153"/>
  <c r="AO402" i="153" s="1"/>
  <c r="AO314" i="153"/>
  <c r="AP314" i="153" s="1"/>
  <c r="ED208" i="153"/>
  <c r="DV208" i="153"/>
  <c r="DN208" i="153"/>
  <c r="AM401" i="153"/>
  <c r="AP313" i="153"/>
  <c r="BX400" i="153"/>
  <c r="BY400" i="153" s="1"/>
  <c r="BY312" i="153"/>
  <c r="BZ312" i="153" s="1"/>
  <c r="ER399" i="153"/>
  <c r="ES399" i="153" s="1"/>
  <c r="ES311" i="153"/>
  <c r="ET311" i="153" s="1"/>
  <c r="D399" i="153"/>
  <c r="E399" i="153" s="1"/>
  <c r="E311" i="153"/>
  <c r="F311" i="153" s="1"/>
  <c r="BX398" i="153"/>
  <c r="BY398" i="153" s="1"/>
  <c r="BY310" i="153"/>
  <c r="BZ310" i="153" s="1"/>
  <c r="AM396" i="153"/>
  <c r="DH394" i="153"/>
  <c r="DI394" i="153" s="1"/>
  <c r="DI306" i="153"/>
  <c r="GB393" i="153"/>
  <c r="GC393" i="153" s="1"/>
  <c r="GC305" i="153"/>
  <c r="AN393" i="153"/>
  <c r="AO393" i="153" s="1"/>
  <c r="AO305" i="153"/>
  <c r="DH392" i="153"/>
  <c r="DI392" i="153" s="1"/>
  <c r="DI304" i="153"/>
  <c r="GB391" i="153"/>
  <c r="GC391" i="153" s="1"/>
  <c r="GC303" i="153"/>
  <c r="AN391" i="153"/>
  <c r="AO391" i="153" s="1"/>
  <c r="AO303" i="153"/>
  <c r="DH390" i="153"/>
  <c r="DI390" i="153" s="1"/>
  <c r="DI302" i="153"/>
  <c r="GB389" i="153"/>
  <c r="GC389" i="153" s="1"/>
  <c r="GC301" i="153"/>
  <c r="DG385" i="153"/>
  <c r="DG383" i="153"/>
  <c r="GB432" i="153"/>
  <c r="GC432" i="153" s="1"/>
  <c r="GC344" i="153"/>
  <c r="DH432" i="153"/>
  <c r="DI432" i="153" s="1"/>
  <c r="DI344" i="153"/>
  <c r="DJ344" i="153" s="1"/>
  <c r="AN432" i="153"/>
  <c r="AO432" i="153" s="1"/>
  <c r="AO344" i="153"/>
  <c r="AP344" i="153" s="1"/>
  <c r="ER431" i="153"/>
  <c r="ES431" i="153" s="1"/>
  <c r="ES343" i="153"/>
  <c r="ET343" i="153" s="1"/>
  <c r="D431" i="153"/>
  <c r="E431" i="153" s="1"/>
  <c r="E343" i="153"/>
  <c r="F343" i="153" s="1"/>
  <c r="BX430" i="153"/>
  <c r="BY430" i="153" s="1"/>
  <c r="BY342" i="153"/>
  <c r="BZ342" i="153" s="1"/>
  <c r="ER429" i="153"/>
  <c r="ES429" i="153" s="1"/>
  <c r="ES341" i="153"/>
  <c r="ET341" i="153" s="1"/>
  <c r="D429" i="153"/>
  <c r="E429" i="153" s="1"/>
  <c r="E341" i="153"/>
  <c r="F341" i="153" s="1"/>
  <c r="GD232" i="153"/>
  <c r="ER424" i="153"/>
  <c r="ES424" i="153" s="1"/>
  <c r="ES336" i="153"/>
  <c r="ET336" i="153" s="1"/>
  <c r="DG419" i="153"/>
  <c r="CT223" i="153"/>
  <c r="C416" i="153"/>
  <c r="AN415" i="153"/>
  <c r="AO415" i="153" s="1"/>
  <c r="AO327" i="153"/>
  <c r="AP327" i="153" s="1"/>
  <c r="AM414" i="153"/>
  <c r="ER412" i="153"/>
  <c r="ES412" i="153" s="1"/>
  <c r="ES324" i="153"/>
  <c r="ET324" i="153" s="1"/>
  <c r="D412" i="153"/>
  <c r="E412" i="153" s="1"/>
  <c r="E324" i="153"/>
  <c r="F324" i="153" s="1"/>
  <c r="BX411" i="153"/>
  <c r="BY411" i="153" s="1"/>
  <c r="BY323" i="153"/>
  <c r="BZ323" i="153" s="1"/>
  <c r="ER410" i="153"/>
  <c r="ES410" i="153" s="1"/>
  <c r="ES322" i="153"/>
  <c r="ET322" i="153" s="1"/>
  <c r="D410" i="153"/>
  <c r="E410" i="153" s="1"/>
  <c r="E322" i="153"/>
  <c r="F322" i="153" s="1"/>
  <c r="BX409" i="153"/>
  <c r="BY409" i="153" s="1"/>
  <c r="BY321" i="153"/>
  <c r="BZ321" i="153" s="1"/>
  <c r="FN215" i="153"/>
  <c r="FF215" i="153"/>
  <c r="C403" i="153"/>
  <c r="N209" i="153"/>
  <c r="J209" i="153"/>
  <c r="GD209" i="153"/>
  <c r="X209" i="153"/>
  <c r="P209" i="153"/>
  <c r="DG399" i="153"/>
  <c r="C394" i="153"/>
  <c r="CT152" i="153"/>
  <c r="CP152" i="153"/>
  <c r="CL152" i="153"/>
  <c r="CD152" i="153"/>
  <c r="FN150" i="153"/>
  <c r="Z150" i="153"/>
  <c r="GD150" i="153"/>
  <c r="BJ146" i="153"/>
  <c r="GD145" i="153"/>
  <c r="BJ141" i="153"/>
  <c r="BB141" i="153"/>
  <c r="AT141" i="153"/>
  <c r="CT140" i="153"/>
  <c r="CL140" i="153"/>
  <c r="CD140" i="153"/>
  <c r="CT139" i="153"/>
  <c r="ED137" i="153"/>
  <c r="DV137" i="153"/>
  <c r="DN137" i="153"/>
  <c r="BJ136" i="153"/>
  <c r="BB136" i="153"/>
  <c r="CT135" i="153"/>
  <c r="CL135" i="153"/>
  <c r="GD134" i="153"/>
  <c r="X134" i="153"/>
  <c r="P134" i="153"/>
  <c r="J134" i="153"/>
  <c r="J130" i="153"/>
  <c r="GD130" i="153"/>
  <c r="X130" i="153"/>
  <c r="P130" i="153"/>
  <c r="GD126" i="153"/>
  <c r="BJ122" i="153"/>
  <c r="BB122" i="153"/>
  <c r="AT122" i="153"/>
  <c r="CT121" i="153"/>
  <c r="CL121" i="153"/>
  <c r="CD121" i="153"/>
  <c r="GD120" i="153"/>
  <c r="P120" i="153"/>
  <c r="ED114" i="153"/>
  <c r="AM349" i="153"/>
  <c r="AP244" i="153"/>
  <c r="GB347" i="153"/>
  <c r="GC242" i="153"/>
  <c r="EQ345" i="153"/>
  <c r="FS240" i="153"/>
  <c r="ET240" i="153"/>
  <c r="DG433" i="153"/>
  <c r="EI345" i="153"/>
  <c r="BW433" i="153"/>
  <c r="CY345" i="153"/>
  <c r="AM433" i="153"/>
  <c r="BO345" i="153"/>
  <c r="AP345" i="153"/>
  <c r="C433" i="153"/>
  <c r="AE345" i="153"/>
  <c r="AM430" i="153"/>
  <c r="ER428" i="153"/>
  <c r="ES428" i="153" s="1"/>
  <c r="ES340" i="153"/>
  <c r="ET340" i="153" s="1"/>
  <c r="BW427" i="153"/>
  <c r="C426" i="153"/>
  <c r="BW424" i="153"/>
  <c r="EQ423" i="153"/>
  <c r="FS335" i="153"/>
  <c r="DG423" i="153"/>
  <c r="EI335" i="153"/>
  <c r="BW423" i="153"/>
  <c r="CY335" i="153"/>
  <c r="BW420" i="153"/>
  <c r="DG418" i="153"/>
  <c r="C415" i="153"/>
  <c r="F327" i="153"/>
  <c r="AN414" i="153"/>
  <c r="AO414" i="153" s="1"/>
  <c r="AO326" i="153"/>
  <c r="AP326" i="153" s="1"/>
  <c r="DH413" i="153"/>
  <c r="DI413" i="153" s="1"/>
  <c r="DI325" i="153"/>
  <c r="DJ325" i="153" s="1"/>
  <c r="GB412" i="153"/>
  <c r="GC412" i="153" s="1"/>
  <c r="GC324" i="153"/>
  <c r="DG410" i="153"/>
  <c r="EQ407" i="153"/>
  <c r="BW406" i="153"/>
  <c r="DG404" i="153"/>
  <c r="DJ316" i="153"/>
  <c r="C401" i="153"/>
  <c r="AN400" i="153"/>
  <c r="AO400" i="153" s="1"/>
  <c r="AO312" i="153"/>
  <c r="AP312" i="153" s="1"/>
  <c r="DH399" i="153"/>
  <c r="DI399" i="153" s="1"/>
  <c r="DI311" i="153"/>
  <c r="DJ311" i="153" s="1"/>
  <c r="GB398" i="153"/>
  <c r="GC398" i="153" s="1"/>
  <c r="GC310" i="153"/>
  <c r="AN398" i="153"/>
  <c r="AO398" i="153" s="1"/>
  <c r="AO310" i="153"/>
  <c r="AP310" i="153" s="1"/>
  <c r="ER394" i="153"/>
  <c r="ES394" i="153" s="1"/>
  <c r="ES306" i="153"/>
  <c r="ET306" i="153" s="1"/>
  <c r="D394" i="153"/>
  <c r="E394" i="153" s="1"/>
  <c r="E306" i="153"/>
  <c r="F306" i="153" s="1"/>
  <c r="BX393" i="153"/>
  <c r="BY393" i="153" s="1"/>
  <c r="BY305" i="153"/>
  <c r="ER392" i="153"/>
  <c r="ES392" i="153" s="1"/>
  <c r="ES304" i="153"/>
  <c r="D392" i="153"/>
  <c r="E392" i="153" s="1"/>
  <c r="E304" i="153"/>
  <c r="BX391" i="153"/>
  <c r="BY391" i="153" s="1"/>
  <c r="BY303" i="153"/>
  <c r="ER390" i="153"/>
  <c r="ES390" i="153" s="1"/>
  <c r="ES302" i="153"/>
  <c r="D390" i="153"/>
  <c r="E390" i="153" s="1"/>
  <c r="E302" i="153"/>
  <c r="AN389" i="153"/>
  <c r="AO389" i="153" s="1"/>
  <c r="AO301" i="153"/>
  <c r="DH388" i="153"/>
  <c r="DI388" i="153" s="1"/>
  <c r="DI300" i="153"/>
  <c r="GB387" i="153"/>
  <c r="GC387" i="153" s="1"/>
  <c r="GC299" i="153"/>
  <c r="AN387" i="153"/>
  <c r="AO387" i="153" s="1"/>
  <c r="AO299" i="153"/>
  <c r="BW385" i="153"/>
  <c r="EQ384" i="153"/>
  <c r="C384" i="153"/>
  <c r="BW383" i="153"/>
  <c r="DQ398" i="153"/>
  <c r="DQ310" i="153"/>
  <c r="DQ205" i="153"/>
  <c r="DR205" i="153" s="1"/>
  <c r="DQ119" i="153"/>
  <c r="DR119" i="153" s="1"/>
  <c r="AW398" i="153"/>
  <c r="AW310" i="153"/>
  <c r="AW205" i="153"/>
  <c r="AX205" i="153" s="1"/>
  <c r="AW119" i="153"/>
  <c r="AX119" i="153" s="1"/>
  <c r="DU394" i="153"/>
  <c r="DU306" i="153"/>
  <c r="DU201" i="153"/>
  <c r="DV201" i="153" s="1"/>
  <c r="DU115" i="153"/>
  <c r="DV115" i="153" s="1"/>
  <c r="BA394" i="153"/>
  <c r="BA306" i="153"/>
  <c r="BA201" i="153"/>
  <c r="BB201" i="153" s="1"/>
  <c r="BA115" i="153"/>
  <c r="BB115" i="153" s="1"/>
  <c r="DU393" i="153"/>
  <c r="DU305" i="153"/>
  <c r="DU200" i="153"/>
  <c r="DV200" i="153" s="1"/>
  <c r="DU114" i="153"/>
  <c r="DV114" i="153" s="1"/>
  <c r="BA393" i="153"/>
  <c r="BA305" i="153"/>
  <c r="BA200" i="153"/>
  <c r="BA114" i="153"/>
  <c r="DU392" i="153"/>
  <c r="DU304" i="153"/>
  <c r="DU199" i="153"/>
  <c r="DU113" i="153"/>
  <c r="BA392" i="153"/>
  <c r="BA304" i="153"/>
  <c r="BA199" i="153"/>
  <c r="BA113" i="153"/>
  <c r="DU391" i="153"/>
  <c r="DU303" i="153"/>
  <c r="DU198" i="153"/>
  <c r="DU112" i="153"/>
  <c r="BA391" i="153"/>
  <c r="BA303" i="153"/>
  <c r="BA198" i="153"/>
  <c r="BA112" i="153"/>
  <c r="DU390" i="153"/>
  <c r="DU302" i="153"/>
  <c r="DU197" i="153"/>
  <c r="DU111" i="153"/>
  <c r="DV111" i="153" s="1"/>
  <c r="BA390" i="153"/>
  <c r="BA302" i="153"/>
  <c r="BA197" i="153"/>
  <c r="BA111" i="153"/>
  <c r="BB111" i="153" s="1"/>
  <c r="M387" i="153"/>
  <c r="M299" i="153"/>
  <c r="M194" i="153"/>
  <c r="M108" i="153"/>
  <c r="AW384" i="153"/>
  <c r="AW296" i="153"/>
  <c r="AW191" i="153"/>
  <c r="AW105" i="153"/>
  <c r="BA383" i="153"/>
  <c r="BA295" i="153"/>
  <c r="BA190" i="153"/>
  <c r="BA104" i="153"/>
  <c r="FN111" i="153"/>
  <c r="FJ111" i="153"/>
  <c r="FF111" i="153"/>
  <c r="EX111" i="153"/>
  <c r="CT111" i="153"/>
  <c r="CP111" i="153"/>
  <c r="CL111" i="153"/>
  <c r="CD111" i="153"/>
  <c r="GD111" i="153"/>
  <c r="GD110" i="153"/>
  <c r="Z110" i="153"/>
  <c r="R110" i="153"/>
  <c r="J110" i="153"/>
  <c r="ED102" i="153"/>
  <c r="GD187" i="153"/>
  <c r="EQ379" i="153"/>
  <c r="GD101" i="153"/>
  <c r="BJ99" i="153"/>
  <c r="BF99" i="153"/>
  <c r="BB99" i="153"/>
  <c r="AT99" i="153"/>
  <c r="FK442" i="153"/>
  <c r="FK354" i="153"/>
  <c r="FK249" i="153"/>
  <c r="FL249" i="153" s="1"/>
  <c r="FK163" i="153"/>
  <c r="FL163" i="153" s="1"/>
  <c r="BC442" i="153"/>
  <c r="BC354" i="153"/>
  <c r="BC249" i="153"/>
  <c r="BD249" i="153" s="1"/>
  <c r="BC163" i="153"/>
  <c r="BD163" i="153" s="1"/>
  <c r="G442" i="153"/>
  <c r="G354" i="153"/>
  <c r="G249" i="153"/>
  <c r="H249" i="153" s="1"/>
  <c r="G163" i="153"/>
  <c r="AA77" i="153"/>
  <c r="O441" i="153"/>
  <c r="O353" i="153"/>
  <c r="O248" i="153"/>
  <c r="P248" i="153" s="1"/>
  <c r="O162" i="153"/>
  <c r="P162" i="153" s="1"/>
  <c r="CM439" i="153"/>
  <c r="CM351" i="153"/>
  <c r="CM246" i="153"/>
  <c r="CN246" i="153" s="1"/>
  <c r="CM160" i="153"/>
  <c r="CN160" i="153" s="1"/>
  <c r="AQ439" i="153"/>
  <c r="AQ351" i="153"/>
  <c r="AQ246" i="153"/>
  <c r="AR246" i="153" s="1"/>
  <c r="AQ160" i="153"/>
  <c r="AR160" i="153" s="1"/>
  <c r="BK74" i="153"/>
  <c r="BL74" i="153" s="1"/>
  <c r="BN74" i="153" s="1"/>
  <c r="BQ74" i="153" s="1"/>
  <c r="CQ435" i="153"/>
  <c r="CQ347" i="153"/>
  <c r="CQ242" i="153"/>
  <c r="CQ156" i="153"/>
  <c r="CR156" i="153" s="1"/>
  <c r="BR20" i="153"/>
  <c r="BS20" i="153" s="1"/>
  <c r="BN12" i="153"/>
  <c r="D539" i="153"/>
  <c r="CU76" i="153"/>
  <c r="CV76" i="153" s="1"/>
  <c r="CX76" i="153" s="1"/>
  <c r="CU47" i="153"/>
  <c r="CV47" i="153" s="1"/>
  <c r="CX47" i="153" s="1"/>
  <c r="DA47" i="153" s="1"/>
  <c r="AA34" i="153"/>
  <c r="E481" i="153"/>
  <c r="GC476" i="153"/>
  <c r="GC481" i="153" s="1"/>
  <c r="C545" i="153"/>
  <c r="D545" i="153" s="1"/>
  <c r="DG441" i="153"/>
  <c r="D440" i="153"/>
  <c r="E440" i="153" s="1"/>
  <c r="E352" i="153"/>
  <c r="F352" i="153" s="1"/>
  <c r="ER438" i="153"/>
  <c r="ES438" i="153" s="1"/>
  <c r="ES350" i="153"/>
  <c r="ET350" i="153" s="1"/>
  <c r="BJ245" i="153"/>
  <c r="BB245" i="153"/>
  <c r="AT245" i="153"/>
  <c r="BJ163" i="153"/>
  <c r="CT160" i="153"/>
  <c r="BX442" i="153"/>
  <c r="BY442" i="153" s="1"/>
  <c r="BY354" i="153"/>
  <c r="BZ354" i="153" s="1"/>
  <c r="AN438" i="153"/>
  <c r="AO438" i="153" s="1"/>
  <c r="AO350" i="153"/>
  <c r="AP350" i="153" s="1"/>
  <c r="EQ435" i="153"/>
  <c r="BW434" i="153"/>
  <c r="ED249" i="153"/>
  <c r="GB440" i="153"/>
  <c r="GC440" i="153" s="1"/>
  <c r="GC352" i="153"/>
  <c r="DH439" i="153"/>
  <c r="DI439" i="153" s="1"/>
  <c r="DI351" i="153"/>
  <c r="DJ351" i="153" s="1"/>
  <c r="CT162" i="153"/>
  <c r="CL162" i="153"/>
  <c r="AR159" i="153"/>
  <c r="BJ159" i="153"/>
  <c r="BB159" i="153"/>
  <c r="AX159" i="153"/>
  <c r="AT159" i="153"/>
  <c r="Z248" i="153"/>
  <c r="R248" i="153"/>
  <c r="J248" i="153"/>
  <c r="GD248" i="153"/>
  <c r="FN246" i="153"/>
  <c r="ED156" i="153"/>
  <c r="BX424" i="153"/>
  <c r="BY424" i="153" s="1"/>
  <c r="BY336" i="153"/>
  <c r="BZ336" i="153" s="1"/>
  <c r="AN418" i="153"/>
  <c r="AO418" i="153" s="1"/>
  <c r="AO330" i="153"/>
  <c r="GB416" i="153"/>
  <c r="GC416" i="153" s="1"/>
  <c r="GC328" i="153"/>
  <c r="ER415" i="153"/>
  <c r="ES415" i="153" s="1"/>
  <c r="ES327" i="153"/>
  <c r="ET327" i="153" s="1"/>
  <c r="EQ413" i="153"/>
  <c r="DH412" i="153"/>
  <c r="DI412" i="153" s="1"/>
  <c r="DI324" i="153"/>
  <c r="DJ324" i="153" s="1"/>
  <c r="AN411" i="153"/>
  <c r="AO411" i="153" s="1"/>
  <c r="AO323" i="153"/>
  <c r="AP323" i="153" s="1"/>
  <c r="GB409" i="153"/>
  <c r="GC409" i="153" s="1"/>
  <c r="GC321" i="153"/>
  <c r="AN409" i="153"/>
  <c r="AO409" i="153" s="1"/>
  <c r="AO321" i="153"/>
  <c r="AP321" i="153" s="1"/>
  <c r="BX408" i="153"/>
  <c r="BY408" i="153" s="1"/>
  <c r="BY320" i="153"/>
  <c r="BZ320" i="153" s="1"/>
  <c r="ER407" i="153"/>
  <c r="ES407" i="153" s="1"/>
  <c r="ES319" i="153"/>
  <c r="ET319" i="153" s="1"/>
  <c r="D407" i="153"/>
  <c r="E407" i="153" s="1"/>
  <c r="E319" i="153"/>
  <c r="F319" i="153" s="1"/>
  <c r="BX406" i="153"/>
  <c r="BY406" i="153" s="1"/>
  <c r="BY318" i="153"/>
  <c r="BZ318" i="153" s="1"/>
  <c r="BW405" i="153"/>
  <c r="DG403" i="153"/>
  <c r="DJ315" i="153"/>
  <c r="ER401" i="153"/>
  <c r="ES401" i="153" s="1"/>
  <c r="ES313" i="153"/>
  <c r="ET313" i="153" s="1"/>
  <c r="D401" i="153"/>
  <c r="E401" i="153" s="1"/>
  <c r="E313" i="153"/>
  <c r="F313" i="153" s="1"/>
  <c r="Z207" i="153"/>
  <c r="R207" i="153"/>
  <c r="N207" i="153"/>
  <c r="J207" i="153"/>
  <c r="GD207" i="153"/>
  <c r="EQ399" i="153"/>
  <c r="BW398" i="153"/>
  <c r="DG394" i="153"/>
  <c r="DJ306" i="153"/>
  <c r="FF154" i="153"/>
  <c r="EX154" i="153"/>
  <c r="FN154" i="153"/>
  <c r="GD154" i="153"/>
  <c r="Z154" i="153"/>
  <c r="R154" i="153"/>
  <c r="J154" i="153"/>
  <c r="ED152" i="153"/>
  <c r="ED150" i="153"/>
  <c r="DZ150" i="153"/>
  <c r="DV150" i="153"/>
  <c r="DN150" i="153"/>
  <c r="GD149" i="153"/>
  <c r="ED146" i="153"/>
  <c r="DV146" i="153"/>
  <c r="DR146" i="153"/>
  <c r="DN146" i="153"/>
  <c r="ED145" i="153"/>
  <c r="DV145" i="153"/>
  <c r="DR145" i="153"/>
  <c r="DN145" i="153"/>
  <c r="FN144" i="153"/>
  <c r="EX144" i="153"/>
  <c r="GD144" i="153"/>
  <c r="CT141" i="153"/>
  <c r="CL141" i="153"/>
  <c r="BJ140" i="153"/>
  <c r="BB140" i="153"/>
  <c r="FN137" i="153"/>
  <c r="ED135" i="153"/>
  <c r="DV135" i="153"/>
  <c r="DN135" i="153"/>
  <c r="ED133" i="153"/>
  <c r="DV133" i="153"/>
  <c r="DN133" i="153"/>
  <c r="FN127" i="153"/>
  <c r="GD127" i="153"/>
  <c r="CT122" i="153"/>
  <c r="BJ121" i="153"/>
  <c r="BJ119" i="153"/>
  <c r="BB119" i="153"/>
  <c r="AT119" i="153"/>
  <c r="GD115" i="153"/>
  <c r="DH349" i="153"/>
  <c r="DI244" i="153"/>
  <c r="DJ244" i="153" s="1"/>
  <c r="AN348" i="153"/>
  <c r="AO243" i="153"/>
  <c r="AP243" i="153" s="1"/>
  <c r="EQ432" i="153"/>
  <c r="FS344" i="153"/>
  <c r="DG432" i="153"/>
  <c r="EI344" i="153"/>
  <c r="BW432" i="153"/>
  <c r="CY344" i="153"/>
  <c r="BZ344" i="153"/>
  <c r="AM432" i="153"/>
  <c r="BO344" i="153"/>
  <c r="C432" i="153"/>
  <c r="AE344" i="153"/>
  <c r="Z238" i="153"/>
  <c r="R238" i="153"/>
  <c r="J238" i="153"/>
  <c r="GD238" i="153"/>
  <c r="EQ430" i="153"/>
  <c r="FN236" i="153"/>
  <c r="BW429" i="153"/>
  <c r="DG427" i="153"/>
  <c r="GB424" i="153"/>
  <c r="GC424" i="153" s="1"/>
  <c r="GC336" i="153"/>
  <c r="C424" i="153"/>
  <c r="GB420" i="153"/>
  <c r="GC420" i="153" s="1"/>
  <c r="GC332" i="153"/>
  <c r="ER419" i="153"/>
  <c r="ES419" i="153" s="1"/>
  <c r="ES331" i="153"/>
  <c r="ET331" i="153" s="1"/>
  <c r="D419" i="153"/>
  <c r="E419" i="153" s="1"/>
  <c r="E331" i="153"/>
  <c r="F331" i="153" s="1"/>
  <c r="GD225" i="153"/>
  <c r="EQ417" i="153"/>
  <c r="DH416" i="153"/>
  <c r="DI416" i="153" s="1"/>
  <c r="DI328" i="153"/>
  <c r="DJ328" i="153" s="1"/>
  <c r="GB415" i="153"/>
  <c r="GC415" i="153" s="1"/>
  <c r="GC327" i="153"/>
  <c r="ER414" i="153"/>
  <c r="ES414" i="153" s="1"/>
  <c r="ES326" i="153"/>
  <c r="ET326" i="153" s="1"/>
  <c r="D414" i="153"/>
  <c r="E414" i="153" s="1"/>
  <c r="E326" i="153"/>
  <c r="F326" i="153" s="1"/>
  <c r="BX413" i="153"/>
  <c r="BY413" i="153" s="1"/>
  <c r="BY325" i="153"/>
  <c r="BZ325" i="153" s="1"/>
  <c r="FN219" i="153"/>
  <c r="FF219" i="153"/>
  <c r="BW412" i="153"/>
  <c r="BZ324" i="153"/>
  <c r="C411" i="153"/>
  <c r="F323" i="153"/>
  <c r="GD217" i="153"/>
  <c r="EQ409" i="153"/>
  <c r="ET321" i="153"/>
  <c r="AM408" i="153"/>
  <c r="AP320" i="153"/>
  <c r="ED213" i="153"/>
  <c r="DV213" i="153"/>
  <c r="DN213" i="153"/>
  <c r="AM406" i="153"/>
  <c r="BX405" i="153"/>
  <c r="BY405" i="153" s="1"/>
  <c r="BY317" i="153"/>
  <c r="BZ317" i="153" s="1"/>
  <c r="BW404" i="153"/>
  <c r="BZ316" i="153"/>
  <c r="BJ208" i="153"/>
  <c r="BB208" i="153"/>
  <c r="AX208" i="153"/>
  <c r="AT208" i="153"/>
  <c r="DG389" i="153"/>
  <c r="ER388" i="153"/>
  <c r="ES388" i="153" s="1"/>
  <c r="ES300" i="153"/>
  <c r="D388" i="153"/>
  <c r="E388" i="153" s="1"/>
  <c r="E300" i="153"/>
  <c r="BX387" i="153"/>
  <c r="BY387" i="153" s="1"/>
  <c r="BY299" i="153"/>
  <c r="AM385" i="153"/>
  <c r="AM383" i="153"/>
  <c r="BX382" i="153"/>
  <c r="BY382" i="153" s="1"/>
  <c r="BY294" i="153"/>
  <c r="ER381" i="153"/>
  <c r="ES381" i="153" s="1"/>
  <c r="ES293" i="153"/>
  <c r="D381" i="153"/>
  <c r="E381" i="153" s="1"/>
  <c r="E293" i="153"/>
  <c r="EQ428" i="153"/>
  <c r="AN428" i="153"/>
  <c r="AO428" i="153" s="1"/>
  <c r="AO340" i="153"/>
  <c r="AP340" i="153" s="1"/>
  <c r="DH427" i="153"/>
  <c r="DI427" i="153" s="1"/>
  <c r="DI339" i="153"/>
  <c r="DJ339" i="153" s="1"/>
  <c r="GB426" i="153"/>
  <c r="GC426" i="153" s="1"/>
  <c r="GC338" i="153"/>
  <c r="AN426" i="153"/>
  <c r="AO426" i="153" s="1"/>
  <c r="AO338" i="153"/>
  <c r="AP338" i="153" s="1"/>
  <c r="AN425" i="153"/>
  <c r="AO425" i="153" s="1"/>
  <c r="AO337" i="153"/>
  <c r="AP337" i="153" s="1"/>
  <c r="DG424" i="153"/>
  <c r="GB422" i="153"/>
  <c r="GC422" i="153" s="1"/>
  <c r="GC334" i="153"/>
  <c r="AN422" i="153"/>
  <c r="AO422" i="153" s="1"/>
  <c r="AO334" i="153"/>
  <c r="AP334" i="153" s="1"/>
  <c r="AN420" i="153"/>
  <c r="AO420" i="153" s="1"/>
  <c r="AO332" i="153"/>
  <c r="AP332" i="153" s="1"/>
  <c r="ED226" i="153"/>
  <c r="DV226" i="153"/>
  <c r="AM419" i="153"/>
  <c r="BX418" i="153"/>
  <c r="BY418" i="153" s="1"/>
  <c r="BY330" i="153"/>
  <c r="BZ330" i="153" s="1"/>
  <c r="ER417" i="153"/>
  <c r="ES417" i="153" s="1"/>
  <c r="ES329" i="153"/>
  <c r="ET329" i="153" s="1"/>
  <c r="D417" i="153"/>
  <c r="E417" i="153" s="1"/>
  <c r="E329" i="153"/>
  <c r="F329" i="153" s="1"/>
  <c r="GD223" i="153"/>
  <c r="BJ221" i="153"/>
  <c r="BB221" i="153"/>
  <c r="AT221" i="153"/>
  <c r="DG413" i="153"/>
  <c r="DH408" i="153"/>
  <c r="DI408" i="153" s="1"/>
  <c r="DI320" i="153"/>
  <c r="DJ320" i="153" s="1"/>
  <c r="GB407" i="153"/>
  <c r="GC407" i="153" s="1"/>
  <c r="GC319" i="153"/>
  <c r="AN407" i="153"/>
  <c r="AO407" i="153" s="1"/>
  <c r="AO319" i="153"/>
  <c r="AP319" i="153" s="1"/>
  <c r="DH406" i="153"/>
  <c r="DI406" i="153" s="1"/>
  <c r="DI318" i="153"/>
  <c r="DJ318" i="153" s="1"/>
  <c r="GB405" i="153"/>
  <c r="GC405" i="153" s="1"/>
  <c r="GC317" i="153"/>
  <c r="ER404" i="153"/>
  <c r="ES404" i="153" s="1"/>
  <c r="ES316" i="153"/>
  <c r="ET316" i="153" s="1"/>
  <c r="D404" i="153"/>
  <c r="E404" i="153" s="1"/>
  <c r="E316" i="153"/>
  <c r="F316" i="153" s="1"/>
  <c r="GD210" i="153"/>
  <c r="EQ402" i="153"/>
  <c r="DH401" i="153"/>
  <c r="DI401" i="153" s="1"/>
  <c r="DI313" i="153"/>
  <c r="DJ313" i="153" s="1"/>
  <c r="GB400" i="153"/>
  <c r="GC400" i="153" s="1"/>
  <c r="GC312" i="153"/>
  <c r="AM399" i="153"/>
  <c r="GB396" i="153"/>
  <c r="GC396" i="153" s="1"/>
  <c r="GC308" i="153"/>
  <c r="AN396" i="153"/>
  <c r="AO396" i="153" s="1"/>
  <c r="AO308" i="153"/>
  <c r="AP308" i="153" s="1"/>
  <c r="GD201" i="153"/>
  <c r="EQ393" i="153"/>
  <c r="GD151" i="153"/>
  <c r="ED148" i="153"/>
  <c r="DV148" i="153"/>
  <c r="DR148" i="153"/>
  <c r="DN148" i="153"/>
  <c r="BJ145" i="153"/>
  <c r="FN140" i="153"/>
  <c r="FJ140" i="153"/>
  <c r="FF140" i="153"/>
  <c r="EX140" i="153"/>
  <c r="J138" i="153"/>
  <c r="GD138" i="153"/>
  <c r="X138" i="153"/>
  <c r="P138" i="153"/>
  <c r="FN135" i="153"/>
  <c r="FF135" i="153"/>
  <c r="CT133" i="153"/>
  <c r="CL133" i="153"/>
  <c r="GD131" i="153"/>
  <c r="ED128" i="153"/>
  <c r="BJ127" i="153"/>
  <c r="BF127" i="153"/>
  <c r="BB127" i="153"/>
  <c r="AT127" i="153"/>
  <c r="FN121" i="153"/>
  <c r="FJ121" i="153"/>
  <c r="FF121" i="153"/>
  <c r="EX121" i="153"/>
  <c r="GD119" i="153"/>
  <c r="BJ115" i="153"/>
  <c r="DG431" i="153"/>
  <c r="DJ343" i="153"/>
  <c r="DG429" i="153"/>
  <c r="DJ341" i="153"/>
  <c r="BW428" i="153"/>
  <c r="BZ340" i="153"/>
  <c r="C427" i="153"/>
  <c r="F339" i="153"/>
  <c r="D425" i="153"/>
  <c r="E425" i="153" s="1"/>
  <c r="E337" i="153"/>
  <c r="F337" i="153" s="1"/>
  <c r="EQ422" i="153"/>
  <c r="ET334" i="153"/>
  <c r="C420" i="153"/>
  <c r="F332" i="153"/>
  <c r="AN419" i="153"/>
  <c r="AO419" i="153" s="1"/>
  <c r="AO331" i="153"/>
  <c r="AP331" i="153" s="1"/>
  <c r="AM418" i="153"/>
  <c r="AP330" i="153"/>
  <c r="ER416" i="153"/>
  <c r="ES416" i="153" s="1"/>
  <c r="ES328" i="153"/>
  <c r="ET328" i="153" s="1"/>
  <c r="D416" i="153"/>
  <c r="E416" i="153" s="1"/>
  <c r="E328" i="153"/>
  <c r="F328" i="153" s="1"/>
  <c r="DG412" i="153"/>
  <c r="AM412" i="153"/>
  <c r="AP324" i="153"/>
  <c r="AM410" i="153"/>
  <c r="ER408" i="153"/>
  <c r="ES408" i="153" s="1"/>
  <c r="ES320" i="153"/>
  <c r="ET320" i="153" s="1"/>
  <c r="BW407" i="153"/>
  <c r="BZ319" i="153"/>
  <c r="C406" i="153"/>
  <c r="F318" i="153"/>
  <c r="AN405" i="153"/>
  <c r="AO405" i="153" s="1"/>
  <c r="AO317" i="153"/>
  <c r="AP317" i="153" s="1"/>
  <c r="AM404" i="153"/>
  <c r="AP316" i="153"/>
  <c r="BX403" i="153"/>
  <c r="BY403" i="153" s="1"/>
  <c r="BY315" i="153"/>
  <c r="BZ315" i="153" s="1"/>
  <c r="ER402" i="153"/>
  <c r="ES402" i="153" s="1"/>
  <c r="ES314" i="153"/>
  <c r="ET314" i="153" s="1"/>
  <c r="D402" i="153"/>
  <c r="E402" i="153" s="1"/>
  <c r="E314" i="153"/>
  <c r="F314" i="153" s="1"/>
  <c r="EQ396" i="153"/>
  <c r="ET308" i="153"/>
  <c r="EQ389" i="153"/>
  <c r="DU442" i="153"/>
  <c r="DU354" i="153"/>
  <c r="DU249" i="153"/>
  <c r="DV249" i="153" s="1"/>
  <c r="DU163" i="153"/>
  <c r="DV163" i="153" s="1"/>
  <c r="BA442" i="153"/>
  <c r="BA354" i="153"/>
  <c r="BA249" i="153"/>
  <c r="BB249" i="153" s="1"/>
  <c r="BA163" i="153"/>
  <c r="BB163" i="153" s="1"/>
  <c r="FI441" i="153"/>
  <c r="FI353" i="153"/>
  <c r="FI248" i="153"/>
  <c r="FJ248" i="153" s="1"/>
  <c r="FI162" i="153"/>
  <c r="FJ162" i="153" s="1"/>
  <c r="EW439" i="153"/>
  <c r="EW351" i="153"/>
  <c r="EW246" i="153"/>
  <c r="EX246" i="153" s="1"/>
  <c r="EW160" i="153"/>
  <c r="EX160" i="153" s="1"/>
  <c r="FO74" i="153"/>
  <c r="FP74" i="153" s="1"/>
  <c r="FR74" i="153" s="1"/>
  <c r="FU74" i="153" s="1"/>
  <c r="CC439" i="153"/>
  <c r="CC351" i="153"/>
  <c r="CC246" i="153"/>
  <c r="CD246" i="153" s="1"/>
  <c r="CC160" i="153"/>
  <c r="CD160" i="153" s="1"/>
  <c r="CU74" i="153"/>
  <c r="CV74" i="153" s="1"/>
  <c r="CX74" i="153" s="1"/>
  <c r="DA74" i="153" s="1"/>
  <c r="I439" i="153"/>
  <c r="I351" i="153"/>
  <c r="I246" i="153"/>
  <c r="J246" i="153" s="1"/>
  <c r="I160" i="153"/>
  <c r="J160" i="153" s="1"/>
  <c r="AA74" i="153"/>
  <c r="EW437" i="153"/>
  <c r="EW349" i="153"/>
  <c r="EW244" i="153"/>
  <c r="EW158" i="153"/>
  <c r="EX158" i="153" s="1"/>
  <c r="U437" i="153"/>
  <c r="U349" i="153"/>
  <c r="U244" i="153"/>
  <c r="U158" i="153"/>
  <c r="V158" i="153" s="1"/>
  <c r="DU435" i="153"/>
  <c r="DU347" i="153"/>
  <c r="DU242" i="153"/>
  <c r="DU156" i="153"/>
  <c r="DV156" i="153" s="1"/>
  <c r="BA435" i="153"/>
  <c r="BA347" i="153"/>
  <c r="BA242" i="153"/>
  <c r="BA156" i="153"/>
  <c r="BB156" i="153" s="1"/>
  <c r="FI433" i="153"/>
  <c r="FI345" i="153"/>
  <c r="FI240" i="153"/>
  <c r="FI154" i="153"/>
  <c r="FJ154" i="153" s="1"/>
  <c r="CO433" i="153"/>
  <c r="CO345" i="153"/>
  <c r="CO240" i="153"/>
  <c r="CP240" i="153" s="1"/>
  <c r="CO154" i="153"/>
  <c r="CP154" i="153" s="1"/>
  <c r="U433" i="153"/>
  <c r="U345" i="153"/>
  <c r="U240" i="153"/>
  <c r="V240" i="153" s="1"/>
  <c r="U154" i="153"/>
  <c r="V154" i="153" s="1"/>
  <c r="DU431" i="153"/>
  <c r="DU343" i="153"/>
  <c r="DU238" i="153"/>
  <c r="DV238" i="153" s="1"/>
  <c r="DU152" i="153"/>
  <c r="DV152" i="153" s="1"/>
  <c r="EE66" i="153"/>
  <c r="EF66" i="153" s="1"/>
  <c r="EH66" i="153" s="1"/>
  <c r="EK66" i="153" s="1"/>
  <c r="BA431" i="153"/>
  <c r="BA343" i="153"/>
  <c r="BA238" i="153"/>
  <c r="BB238" i="153" s="1"/>
  <c r="BA152" i="153"/>
  <c r="BB152" i="153" s="1"/>
  <c r="FE429" i="153"/>
  <c r="FE341" i="153"/>
  <c r="FE236" i="153"/>
  <c r="FF236" i="153" s="1"/>
  <c r="FE150" i="153"/>
  <c r="FF150" i="153" s="1"/>
  <c r="CK429" i="153"/>
  <c r="CK341" i="153"/>
  <c r="CK236" i="153"/>
  <c r="CL236" i="153" s="1"/>
  <c r="CK150" i="153"/>
  <c r="CL150" i="153" s="1"/>
  <c r="Q429" i="153"/>
  <c r="Q341" i="153"/>
  <c r="Q236" i="153"/>
  <c r="R236" i="153" s="1"/>
  <c r="Q150" i="153"/>
  <c r="R150" i="153" s="1"/>
  <c r="EW427" i="153"/>
  <c r="EW339" i="153"/>
  <c r="EW234" i="153"/>
  <c r="EX234" i="153" s="1"/>
  <c r="EW148" i="153"/>
  <c r="EX148" i="153" s="1"/>
  <c r="FO62" i="153"/>
  <c r="FP62" i="153" s="1"/>
  <c r="FR62" i="153" s="1"/>
  <c r="FU62" i="153" s="1"/>
  <c r="CC427" i="153"/>
  <c r="CC339" i="153"/>
  <c r="CC234" i="153"/>
  <c r="CD234" i="153" s="1"/>
  <c r="CC148" i="153"/>
  <c r="CD148" i="153" s="1"/>
  <c r="CU62" i="153"/>
  <c r="CV62" i="153" s="1"/>
  <c r="CX62" i="153" s="1"/>
  <c r="DA62" i="153" s="1"/>
  <c r="I427" i="153"/>
  <c r="I339" i="153"/>
  <c r="I234" i="153"/>
  <c r="J234" i="153" s="1"/>
  <c r="I148" i="153"/>
  <c r="J148" i="153" s="1"/>
  <c r="AA62" i="153"/>
  <c r="AS425" i="153"/>
  <c r="AS337" i="153"/>
  <c r="AS232" i="153"/>
  <c r="AT232" i="153" s="1"/>
  <c r="AS146" i="153"/>
  <c r="AT146" i="153" s="1"/>
  <c r="BK60" i="153"/>
  <c r="BL60" i="153" s="1"/>
  <c r="BN60" i="153" s="1"/>
  <c r="AS424" i="153"/>
  <c r="AS336" i="153"/>
  <c r="AS231" i="153"/>
  <c r="AT231" i="153" s="1"/>
  <c r="AS145" i="153"/>
  <c r="AT145" i="153" s="1"/>
  <c r="BK59" i="153"/>
  <c r="BL59" i="153" s="1"/>
  <c r="BN59" i="153" s="1"/>
  <c r="DM423" i="153"/>
  <c r="DM335" i="153"/>
  <c r="DM230" i="153"/>
  <c r="DN230" i="153" s="1"/>
  <c r="DM144" i="153"/>
  <c r="DN144" i="153" s="1"/>
  <c r="EE58" i="153"/>
  <c r="EF58" i="153" s="1"/>
  <c r="EH58" i="153" s="1"/>
  <c r="BA423" i="153"/>
  <c r="BA335" i="153"/>
  <c r="BA230" i="153"/>
  <c r="BA144" i="153"/>
  <c r="BB144" i="153" s="1"/>
  <c r="DY420" i="153"/>
  <c r="DY332" i="153"/>
  <c r="DY227" i="153"/>
  <c r="DZ227" i="153" s="1"/>
  <c r="DY141" i="153"/>
  <c r="DZ141" i="153" s="1"/>
  <c r="BE420" i="153"/>
  <c r="BE332" i="153"/>
  <c r="BE227" i="153"/>
  <c r="BF227" i="153" s="1"/>
  <c r="BE141" i="153"/>
  <c r="BF141" i="153" s="1"/>
  <c r="I420" i="153"/>
  <c r="I332" i="153"/>
  <c r="I227" i="153"/>
  <c r="J227" i="153" s="1"/>
  <c r="I141" i="153"/>
  <c r="J141" i="153" s="1"/>
  <c r="AA55" i="153"/>
  <c r="CO419" i="153"/>
  <c r="CO331" i="153"/>
  <c r="CO226" i="153"/>
  <c r="CP226" i="153" s="1"/>
  <c r="CO140" i="153"/>
  <c r="CP140" i="153" s="1"/>
  <c r="U419" i="153"/>
  <c r="U331" i="153"/>
  <c r="U226" i="153"/>
  <c r="V226" i="153" s="1"/>
  <c r="U140" i="153"/>
  <c r="V140" i="153" s="1"/>
  <c r="DY418" i="153"/>
  <c r="DY330" i="153"/>
  <c r="DY225" i="153"/>
  <c r="DZ225" i="153" s="1"/>
  <c r="DY139" i="153"/>
  <c r="DZ139" i="153" s="1"/>
  <c r="BE418" i="153"/>
  <c r="BE330" i="153"/>
  <c r="BE225" i="153"/>
  <c r="BF225" i="153" s="1"/>
  <c r="BE139" i="153"/>
  <c r="BF139" i="153" s="1"/>
  <c r="I418" i="153"/>
  <c r="I330" i="153"/>
  <c r="I225" i="153"/>
  <c r="J225" i="153" s="1"/>
  <c r="I139" i="153"/>
  <c r="J139" i="153" s="1"/>
  <c r="AA53" i="153"/>
  <c r="DY416" i="153"/>
  <c r="DY328" i="153"/>
  <c r="DY223" i="153"/>
  <c r="DZ223" i="153" s="1"/>
  <c r="DY137" i="153"/>
  <c r="DZ137" i="153" s="1"/>
  <c r="BE416" i="153"/>
  <c r="BE328" i="153"/>
  <c r="BE223" i="153"/>
  <c r="BF223" i="153" s="1"/>
  <c r="BE137" i="153"/>
  <c r="BF137" i="153" s="1"/>
  <c r="I416" i="153"/>
  <c r="I328" i="153"/>
  <c r="I223" i="153"/>
  <c r="J223" i="153" s="1"/>
  <c r="I137" i="153"/>
  <c r="J137" i="153" s="1"/>
  <c r="AA51" i="153"/>
  <c r="CO415" i="153"/>
  <c r="CO327" i="153"/>
  <c r="CO222" i="153"/>
  <c r="CP222" i="153" s="1"/>
  <c r="CO136" i="153"/>
  <c r="CP136" i="153" s="1"/>
  <c r="U415" i="153"/>
  <c r="U327" i="153"/>
  <c r="U222" i="153"/>
  <c r="V222" i="153" s="1"/>
  <c r="U136" i="153"/>
  <c r="V136" i="153" s="1"/>
  <c r="DY414" i="153"/>
  <c r="DY326" i="153"/>
  <c r="DY221" i="153"/>
  <c r="DZ221" i="153" s="1"/>
  <c r="DY135" i="153"/>
  <c r="DZ135" i="153" s="1"/>
  <c r="BE414" i="153"/>
  <c r="BE326" i="153"/>
  <c r="BE221" i="153"/>
  <c r="BF221" i="153" s="1"/>
  <c r="BE135" i="153"/>
  <c r="BF135" i="153" s="1"/>
  <c r="I414" i="153"/>
  <c r="I326" i="153"/>
  <c r="I221" i="153"/>
  <c r="J221" i="153" s="1"/>
  <c r="I135" i="153"/>
  <c r="J135" i="153" s="1"/>
  <c r="AA49" i="153"/>
  <c r="DY412" i="153"/>
  <c r="DY324" i="153"/>
  <c r="DY219" i="153"/>
  <c r="DZ219" i="153" s="1"/>
  <c r="DY133" i="153"/>
  <c r="DZ133" i="153" s="1"/>
  <c r="BE412" i="153"/>
  <c r="BE324" i="153"/>
  <c r="BE219" i="153"/>
  <c r="BF219" i="153" s="1"/>
  <c r="BE133" i="153"/>
  <c r="BF133" i="153" s="1"/>
  <c r="I412" i="153"/>
  <c r="I324" i="153"/>
  <c r="I219" i="153"/>
  <c r="J219" i="153" s="1"/>
  <c r="I133" i="153"/>
  <c r="J133" i="153" s="1"/>
  <c r="AA47" i="153"/>
  <c r="I410" i="153"/>
  <c r="I322" i="153"/>
  <c r="I217" i="153"/>
  <c r="J217" i="153" s="1"/>
  <c r="I131" i="153"/>
  <c r="J131" i="153" s="1"/>
  <c r="FI407" i="153"/>
  <c r="FI319" i="153"/>
  <c r="FI214" i="153"/>
  <c r="FJ214" i="153" s="1"/>
  <c r="FI128" i="153"/>
  <c r="FJ128" i="153" s="1"/>
  <c r="CO407" i="153"/>
  <c r="CO319" i="153"/>
  <c r="CO214" i="153"/>
  <c r="CP214" i="153" s="1"/>
  <c r="CO128" i="153"/>
  <c r="CP128" i="153" s="1"/>
  <c r="FE406" i="153"/>
  <c r="FE318" i="153"/>
  <c r="FE213" i="153"/>
  <c r="FF213" i="153" s="1"/>
  <c r="FE127" i="153"/>
  <c r="FF127" i="153" s="1"/>
  <c r="FO41" i="153"/>
  <c r="FP41" i="153" s="1"/>
  <c r="FR41" i="153" s="1"/>
  <c r="FU41" i="153" s="1"/>
  <c r="CK406" i="153"/>
  <c r="CK318" i="153"/>
  <c r="CK213" i="153"/>
  <c r="CL213" i="153" s="1"/>
  <c r="CK127" i="153"/>
  <c r="CL127" i="153" s="1"/>
  <c r="O403" i="153"/>
  <c r="O315" i="153"/>
  <c r="O210" i="153"/>
  <c r="P210" i="153" s="1"/>
  <c r="O124" i="153"/>
  <c r="P124" i="153" s="1"/>
  <c r="EW401" i="153"/>
  <c r="EW313" i="153"/>
  <c r="EW208" i="153"/>
  <c r="EX208" i="153" s="1"/>
  <c r="EW122" i="153"/>
  <c r="EX122" i="153" s="1"/>
  <c r="CC401" i="153"/>
  <c r="CC313" i="153"/>
  <c r="CC208" i="153"/>
  <c r="CD208" i="153" s="1"/>
  <c r="CC122" i="153"/>
  <c r="CD122" i="153" s="1"/>
  <c r="CU36" i="153"/>
  <c r="CV36" i="153" s="1"/>
  <c r="CX36" i="153" s="1"/>
  <c r="DA36" i="153" s="1"/>
  <c r="Q401" i="153"/>
  <c r="Q313" i="153"/>
  <c r="Q208" i="153"/>
  <c r="R208" i="153" s="1"/>
  <c r="Q122" i="153"/>
  <c r="R122" i="153" s="1"/>
  <c r="DM400" i="153"/>
  <c r="DM312" i="153"/>
  <c r="DM207" i="153"/>
  <c r="DN207" i="153" s="1"/>
  <c r="DM121" i="153"/>
  <c r="DN121" i="153" s="1"/>
  <c r="EE35" i="153"/>
  <c r="EF35" i="153" s="1"/>
  <c r="EH35" i="153" s="1"/>
  <c r="EK35" i="153" s="1"/>
  <c r="AS400" i="153"/>
  <c r="AS312" i="153"/>
  <c r="AS207" i="153"/>
  <c r="AT207" i="153" s="1"/>
  <c r="AS121" i="153"/>
  <c r="AT121" i="153" s="1"/>
  <c r="BK35" i="153"/>
  <c r="BL35" i="153" s="1"/>
  <c r="BN35" i="153" s="1"/>
  <c r="BQ35" i="153" s="1"/>
  <c r="GD185" i="153"/>
  <c r="BW289" i="153"/>
  <c r="BW250" i="153"/>
  <c r="BZ184" i="153"/>
  <c r="DW442" i="153"/>
  <c r="DW354" i="153"/>
  <c r="DW249" i="153"/>
  <c r="DX249" i="153" s="1"/>
  <c r="DW163" i="153"/>
  <c r="DX163" i="153" s="1"/>
  <c r="CA442" i="153"/>
  <c r="CA354" i="153"/>
  <c r="CA249" i="153"/>
  <c r="CB249" i="153" s="1"/>
  <c r="CA163" i="153"/>
  <c r="CB163" i="153" s="1"/>
  <c r="CU77" i="153"/>
  <c r="CV77" i="153" s="1"/>
  <c r="CX77" i="153" s="1"/>
  <c r="DA77" i="153" s="1"/>
  <c r="FG439" i="153"/>
  <c r="FG351" i="153"/>
  <c r="FG246" i="153"/>
  <c r="FH246" i="153" s="1"/>
  <c r="FG160" i="153"/>
  <c r="FH160" i="153" s="1"/>
  <c r="DK439" i="153"/>
  <c r="DK351" i="153"/>
  <c r="DK246" i="153"/>
  <c r="DL246" i="153" s="1"/>
  <c r="DK160" i="153"/>
  <c r="EE74" i="153"/>
  <c r="EF74" i="153" s="1"/>
  <c r="EH74" i="153" s="1"/>
  <c r="EK74" i="153" s="1"/>
  <c r="BG438" i="153"/>
  <c r="BG350" i="153"/>
  <c r="BG245" i="153"/>
  <c r="BH245" i="153" s="1"/>
  <c r="BG159" i="153"/>
  <c r="BH159" i="153" s="1"/>
  <c r="FT72" i="153"/>
  <c r="FU72" i="153" s="1"/>
  <c r="DS437" i="153"/>
  <c r="DS349" i="153"/>
  <c r="DS244" i="153"/>
  <c r="DS158" i="153"/>
  <c r="DT158" i="153" s="1"/>
  <c r="CE437" i="153"/>
  <c r="CE349" i="153"/>
  <c r="CE244" i="153"/>
  <c r="CE158" i="153"/>
  <c r="CF158" i="153" s="1"/>
  <c r="FK435" i="153"/>
  <c r="FK347" i="153"/>
  <c r="FK242" i="153"/>
  <c r="FK156" i="153"/>
  <c r="FL156" i="153" s="1"/>
  <c r="BC435" i="153"/>
  <c r="BC347" i="153"/>
  <c r="BC242" i="153"/>
  <c r="BC156" i="153"/>
  <c r="BD156" i="153" s="1"/>
  <c r="G435" i="153"/>
  <c r="G347" i="153"/>
  <c r="G242" i="153"/>
  <c r="G156" i="153"/>
  <c r="AA70" i="153"/>
  <c r="EU433" i="153"/>
  <c r="EU345" i="153"/>
  <c r="EU240" i="153"/>
  <c r="EU154" i="153"/>
  <c r="EV154" i="153" s="1"/>
  <c r="FO68" i="153"/>
  <c r="FP68" i="153" s="1"/>
  <c r="FR68" i="153" s="1"/>
  <c r="CQ433" i="153"/>
  <c r="CQ345" i="153"/>
  <c r="CQ240" i="153"/>
  <c r="CR240" i="153" s="1"/>
  <c r="CQ154" i="153"/>
  <c r="CR154" i="153" s="1"/>
  <c r="AY433" i="153"/>
  <c r="AY345" i="153"/>
  <c r="AY240" i="153"/>
  <c r="AZ240" i="153" s="1"/>
  <c r="AY154" i="153"/>
  <c r="AZ154" i="153" s="1"/>
  <c r="AB24" i="153"/>
  <c r="AD24" i="153" s="1"/>
  <c r="AG24" i="153" s="1"/>
  <c r="EL14" i="153"/>
  <c r="EM14" i="153" s="1"/>
  <c r="AB14" i="153"/>
  <c r="AD14" i="153" s="1"/>
  <c r="AG14" i="153" s="1"/>
  <c r="HC243" i="153"/>
  <c r="HC253" i="153" s="1"/>
  <c r="HC240" i="153"/>
  <c r="FS250" i="153"/>
  <c r="FS254" i="153" s="1"/>
  <c r="EI250" i="153"/>
  <c r="EI254" i="153" s="1"/>
  <c r="CY250" i="153"/>
  <c r="CY254" i="153" s="1"/>
  <c r="HE274" i="153"/>
  <c r="CU66" i="153"/>
  <c r="CV66" i="153" s="1"/>
  <c r="CX66" i="153" s="1"/>
  <c r="DA66" i="153" s="1"/>
  <c r="C385" i="153"/>
  <c r="EQ383" i="153"/>
  <c r="DH382" i="153"/>
  <c r="DI382" i="153" s="1"/>
  <c r="DI294" i="153"/>
  <c r="GB381" i="153"/>
  <c r="GC381" i="153" s="1"/>
  <c r="GC293" i="153"/>
  <c r="AN381" i="153"/>
  <c r="AO381" i="153" s="1"/>
  <c r="AO293" i="153"/>
  <c r="DM442" i="153"/>
  <c r="DM354" i="153"/>
  <c r="DM249" i="153"/>
  <c r="DN249" i="153" s="1"/>
  <c r="DM163" i="153"/>
  <c r="DN163" i="153" s="1"/>
  <c r="AS442" i="153"/>
  <c r="AS354" i="153"/>
  <c r="AS249" i="153"/>
  <c r="AT249" i="153" s="1"/>
  <c r="AS163" i="153"/>
  <c r="AT163" i="153" s="1"/>
  <c r="FA441" i="153"/>
  <c r="FA353" i="153"/>
  <c r="FA248" i="153"/>
  <c r="FB248" i="153" s="1"/>
  <c r="FA162" i="153"/>
  <c r="FB162" i="153" s="1"/>
  <c r="U441" i="153"/>
  <c r="U353" i="153"/>
  <c r="U248" i="153"/>
  <c r="V248" i="153" s="1"/>
  <c r="U162" i="153"/>
  <c r="V162" i="153" s="1"/>
  <c r="DY439" i="153"/>
  <c r="DY351" i="153"/>
  <c r="DY246" i="153"/>
  <c r="DZ246" i="153" s="1"/>
  <c r="DY160" i="153"/>
  <c r="DZ160" i="153" s="1"/>
  <c r="BE439" i="153"/>
  <c r="BE351" i="153"/>
  <c r="BE246" i="153"/>
  <c r="BF246" i="153" s="1"/>
  <c r="BE160" i="153"/>
  <c r="BF160" i="153" s="1"/>
  <c r="BE438" i="153"/>
  <c r="BE350" i="153"/>
  <c r="BE245" i="153"/>
  <c r="BF245" i="153" s="1"/>
  <c r="BE159" i="153"/>
  <c r="BF159" i="153" s="1"/>
  <c r="DQ437" i="153"/>
  <c r="DQ349" i="153"/>
  <c r="DQ244" i="153"/>
  <c r="DQ158" i="153"/>
  <c r="DR158" i="153" s="1"/>
  <c r="M437" i="153"/>
  <c r="M349" i="153"/>
  <c r="M244" i="153"/>
  <c r="M158" i="153"/>
  <c r="N158" i="153" s="1"/>
  <c r="DM435" i="153"/>
  <c r="DM347" i="153"/>
  <c r="DM242" i="153"/>
  <c r="DM156" i="153"/>
  <c r="DN156" i="153" s="1"/>
  <c r="AS435" i="153"/>
  <c r="AS347" i="153"/>
  <c r="AS242" i="153"/>
  <c r="AS156" i="153"/>
  <c r="AT156" i="153" s="1"/>
  <c r="FA433" i="153"/>
  <c r="FA345" i="153"/>
  <c r="FA240" i="153"/>
  <c r="FA154" i="153"/>
  <c r="FB154" i="153" s="1"/>
  <c r="CG433" i="153"/>
  <c r="CG345" i="153"/>
  <c r="CG240" i="153"/>
  <c r="CH240" i="153" s="1"/>
  <c r="CG154" i="153"/>
  <c r="CH154" i="153" s="1"/>
  <c r="M433" i="153"/>
  <c r="M345" i="153"/>
  <c r="M240" i="153"/>
  <c r="N240" i="153" s="1"/>
  <c r="M154" i="153"/>
  <c r="N154" i="153" s="1"/>
  <c r="DM431" i="153"/>
  <c r="DM343" i="153"/>
  <c r="DM238" i="153"/>
  <c r="DN238" i="153" s="1"/>
  <c r="DM152" i="153"/>
  <c r="DN152" i="153" s="1"/>
  <c r="AS431" i="153"/>
  <c r="AS343" i="153"/>
  <c r="AS238" i="153"/>
  <c r="AT238" i="153" s="1"/>
  <c r="AS152" i="153"/>
  <c r="AT152" i="153" s="1"/>
  <c r="EW429" i="153"/>
  <c r="EW341" i="153"/>
  <c r="EW236" i="153"/>
  <c r="EX236" i="153" s="1"/>
  <c r="EW150" i="153"/>
  <c r="EX150" i="153" s="1"/>
  <c r="CC429" i="153"/>
  <c r="CC341" i="153"/>
  <c r="CC236" i="153"/>
  <c r="CD236" i="153" s="1"/>
  <c r="CC150" i="153"/>
  <c r="CD150" i="153" s="1"/>
  <c r="I429" i="153"/>
  <c r="I341" i="153"/>
  <c r="I236" i="153"/>
  <c r="J236" i="153" s="1"/>
  <c r="I150" i="153"/>
  <c r="J150" i="153" s="1"/>
  <c r="GH150" i="153" s="1"/>
  <c r="DY427" i="153"/>
  <c r="DY339" i="153"/>
  <c r="DY234" i="153"/>
  <c r="DZ234" i="153" s="1"/>
  <c r="DY148" i="153"/>
  <c r="DZ148" i="153" s="1"/>
  <c r="BE427" i="153"/>
  <c r="BE339" i="153"/>
  <c r="BE234" i="153"/>
  <c r="BF234" i="153" s="1"/>
  <c r="BE148" i="153"/>
  <c r="BF148" i="153" s="1"/>
  <c r="DY425" i="153"/>
  <c r="DY337" i="153"/>
  <c r="DY232" i="153"/>
  <c r="DZ232" i="153" s="1"/>
  <c r="DY146" i="153"/>
  <c r="DZ146" i="153" s="1"/>
  <c r="DY424" i="153"/>
  <c r="DY336" i="153"/>
  <c r="DY231" i="153"/>
  <c r="DZ231" i="153" s="1"/>
  <c r="DY145" i="153"/>
  <c r="DZ145" i="153" s="1"/>
  <c r="FE423" i="153"/>
  <c r="FE335" i="153"/>
  <c r="FE230" i="153"/>
  <c r="FF230" i="153" s="1"/>
  <c r="FE144" i="153"/>
  <c r="FF144" i="153" s="1"/>
  <c r="CK423" i="153"/>
  <c r="CK335" i="153"/>
  <c r="CK230" i="153"/>
  <c r="CL230" i="153" s="1"/>
  <c r="CK144" i="153"/>
  <c r="CL144" i="153" s="1"/>
  <c r="AS423" i="153"/>
  <c r="AS335" i="153"/>
  <c r="AS230" i="153"/>
  <c r="AS144" i="153"/>
  <c r="AT144" i="153" s="1"/>
  <c r="DQ420" i="153"/>
  <c r="DQ332" i="153"/>
  <c r="DQ227" i="153"/>
  <c r="DR227" i="153" s="1"/>
  <c r="DQ141" i="153"/>
  <c r="DR141" i="153" s="1"/>
  <c r="AW420" i="153"/>
  <c r="AW332" i="153"/>
  <c r="AW227" i="153"/>
  <c r="AX227" i="153" s="1"/>
  <c r="AW141" i="153"/>
  <c r="AX141" i="153" s="1"/>
  <c r="FA419" i="153"/>
  <c r="FA331" i="153"/>
  <c r="FA226" i="153"/>
  <c r="FB226" i="153" s="1"/>
  <c r="FA140" i="153"/>
  <c r="FB140" i="153" s="1"/>
  <c r="CG419" i="153"/>
  <c r="CG331" i="153"/>
  <c r="CG226" i="153"/>
  <c r="CH226" i="153" s="1"/>
  <c r="CG140" i="153"/>
  <c r="CH140" i="153" s="1"/>
  <c r="M419" i="153"/>
  <c r="M331" i="153"/>
  <c r="M226" i="153"/>
  <c r="N226" i="153" s="1"/>
  <c r="M140" i="153"/>
  <c r="N140" i="153" s="1"/>
  <c r="DQ418" i="153"/>
  <c r="DQ330" i="153"/>
  <c r="DQ225" i="153"/>
  <c r="DR225" i="153" s="1"/>
  <c r="DQ139" i="153"/>
  <c r="DR139" i="153" s="1"/>
  <c r="AW418" i="153"/>
  <c r="AW330" i="153"/>
  <c r="AW225" i="153"/>
  <c r="AX225" i="153" s="1"/>
  <c r="AW139" i="153"/>
  <c r="AX139" i="153" s="1"/>
  <c r="M417" i="153"/>
  <c r="M329" i="153"/>
  <c r="M224" i="153"/>
  <c r="N224" i="153" s="1"/>
  <c r="M138" i="153"/>
  <c r="N138" i="153" s="1"/>
  <c r="DQ416" i="153"/>
  <c r="DQ328" i="153"/>
  <c r="DQ223" i="153"/>
  <c r="DR223" i="153" s="1"/>
  <c r="DQ137" i="153"/>
  <c r="DR137" i="153" s="1"/>
  <c r="AW416" i="153"/>
  <c r="AW328" i="153"/>
  <c r="AW223" i="153"/>
  <c r="AX223" i="153" s="1"/>
  <c r="AW137" i="153"/>
  <c r="AX137" i="153" s="1"/>
  <c r="FA415" i="153"/>
  <c r="FA327" i="153"/>
  <c r="FA222" i="153"/>
  <c r="FB222" i="153" s="1"/>
  <c r="FA136" i="153"/>
  <c r="FB136" i="153" s="1"/>
  <c r="CG415" i="153"/>
  <c r="CG327" i="153"/>
  <c r="CG222" i="153"/>
  <c r="CH222" i="153" s="1"/>
  <c r="CG136" i="153"/>
  <c r="CH136" i="153" s="1"/>
  <c r="M415" i="153"/>
  <c r="M327" i="153"/>
  <c r="M222" i="153"/>
  <c r="N222" i="153" s="1"/>
  <c r="M136" i="153"/>
  <c r="N136" i="153" s="1"/>
  <c r="DQ414" i="153"/>
  <c r="DQ326" i="153"/>
  <c r="DQ221" i="153"/>
  <c r="DR221" i="153" s="1"/>
  <c r="DQ135" i="153"/>
  <c r="DR135" i="153" s="1"/>
  <c r="AW414" i="153"/>
  <c r="AW326" i="153"/>
  <c r="AW221" i="153"/>
  <c r="AX221" i="153" s="1"/>
  <c r="AW135" i="153"/>
  <c r="AX135" i="153" s="1"/>
  <c r="M413" i="153"/>
  <c r="M325" i="153"/>
  <c r="M220" i="153"/>
  <c r="N220" i="153" s="1"/>
  <c r="M134" i="153"/>
  <c r="N134" i="153" s="1"/>
  <c r="DQ412" i="153"/>
  <c r="DQ324" i="153"/>
  <c r="DQ219" i="153"/>
  <c r="DR219" i="153" s="1"/>
  <c r="DQ133" i="153"/>
  <c r="DR133" i="153" s="1"/>
  <c r="AW412" i="153"/>
  <c r="AW324" i="153"/>
  <c r="AW219" i="153"/>
  <c r="AX219" i="153" s="1"/>
  <c r="AW133" i="153"/>
  <c r="AX133" i="153" s="1"/>
  <c r="M411" i="153"/>
  <c r="M323" i="153"/>
  <c r="M218" i="153"/>
  <c r="N218" i="153" s="1"/>
  <c r="M132" i="153"/>
  <c r="N132" i="153" s="1"/>
  <c r="M409" i="153"/>
  <c r="M321" i="153"/>
  <c r="M216" i="153"/>
  <c r="N216" i="153" s="1"/>
  <c r="M130" i="153"/>
  <c r="N130" i="153" s="1"/>
  <c r="FA407" i="153"/>
  <c r="FA319" i="153"/>
  <c r="FA214" i="153"/>
  <c r="FB214" i="153" s="1"/>
  <c r="FA128" i="153"/>
  <c r="FB128" i="153" s="1"/>
  <c r="CG407" i="153"/>
  <c r="CG319" i="153"/>
  <c r="CG214" i="153"/>
  <c r="CH214" i="153" s="1"/>
  <c r="CG128" i="153"/>
  <c r="CH128" i="153" s="1"/>
  <c r="EW406" i="153"/>
  <c r="EW318" i="153"/>
  <c r="EW213" i="153"/>
  <c r="EX213" i="153" s="1"/>
  <c r="EW127" i="153"/>
  <c r="EX127" i="153" s="1"/>
  <c r="CC406" i="153"/>
  <c r="CC318" i="153"/>
  <c r="CC213" i="153"/>
  <c r="CD213" i="153" s="1"/>
  <c r="CC127" i="153"/>
  <c r="CD127" i="153" s="1"/>
  <c r="I403" i="153"/>
  <c r="I315" i="153"/>
  <c r="I210" i="153"/>
  <c r="J210" i="153" s="1"/>
  <c r="I124" i="153"/>
  <c r="J124" i="153" s="1"/>
  <c r="DY401" i="153"/>
  <c r="DY313" i="153"/>
  <c r="DY208" i="153"/>
  <c r="DZ208" i="153" s="1"/>
  <c r="DY122" i="153"/>
  <c r="DZ122" i="153" s="1"/>
  <c r="BE401" i="153"/>
  <c r="BE313" i="153"/>
  <c r="BE208" i="153"/>
  <c r="BF208" i="153" s="1"/>
  <c r="BE122" i="153"/>
  <c r="BF122" i="153" s="1"/>
  <c r="I401" i="153"/>
  <c r="I313" i="153"/>
  <c r="I208" i="153"/>
  <c r="J208" i="153" s="1"/>
  <c r="I122" i="153"/>
  <c r="J122" i="153" s="1"/>
  <c r="CO400" i="153"/>
  <c r="CO312" i="153"/>
  <c r="CO207" i="153"/>
  <c r="CP207" i="153" s="1"/>
  <c r="CO121" i="153"/>
  <c r="CP121" i="153" s="1"/>
  <c r="U400" i="153"/>
  <c r="U312" i="153"/>
  <c r="U207" i="153"/>
  <c r="V207" i="153" s="1"/>
  <c r="U121" i="153"/>
  <c r="V121" i="153" s="1"/>
  <c r="I399" i="153"/>
  <c r="I311" i="153"/>
  <c r="I206" i="153"/>
  <c r="J206" i="153" s="1"/>
  <c r="I120" i="153"/>
  <c r="J120" i="153" s="1"/>
  <c r="BE398" i="153"/>
  <c r="BE310" i="153"/>
  <c r="BE205" i="153"/>
  <c r="BF205" i="153" s="1"/>
  <c r="BE119" i="153"/>
  <c r="BF119" i="153" s="1"/>
  <c r="FA394" i="153"/>
  <c r="FA306" i="153"/>
  <c r="FA201" i="153"/>
  <c r="FB201" i="153" s="1"/>
  <c r="FA115" i="153"/>
  <c r="FB115" i="153" s="1"/>
  <c r="CG394" i="153"/>
  <c r="CG306" i="153"/>
  <c r="CG201" i="153"/>
  <c r="CH201" i="153" s="1"/>
  <c r="CG115" i="153"/>
  <c r="CH115" i="153" s="1"/>
  <c r="FA393" i="153"/>
  <c r="FA305" i="153"/>
  <c r="FA200" i="153"/>
  <c r="FB200" i="153" s="1"/>
  <c r="FA114" i="153"/>
  <c r="FB114" i="153" s="1"/>
  <c r="CG393" i="153"/>
  <c r="CG305" i="153"/>
  <c r="CG200" i="153"/>
  <c r="CG114" i="153"/>
  <c r="FA392" i="153"/>
  <c r="FA304" i="153"/>
  <c r="FA199" i="153"/>
  <c r="FA113" i="153"/>
  <c r="CG392" i="153"/>
  <c r="CG304" i="153"/>
  <c r="CG199" i="153"/>
  <c r="CG113" i="153"/>
  <c r="FA391" i="153"/>
  <c r="FA303" i="153"/>
  <c r="FA198" i="153"/>
  <c r="FA112" i="153"/>
  <c r="CG391" i="153"/>
  <c r="CG303" i="153"/>
  <c r="CG198" i="153"/>
  <c r="CG112" i="153"/>
  <c r="FA390" i="153"/>
  <c r="FA302" i="153"/>
  <c r="FA197" i="153"/>
  <c r="FA111" i="153"/>
  <c r="FB111" i="153" s="1"/>
  <c r="CG390" i="153"/>
  <c r="CG302" i="153"/>
  <c r="CG197" i="153"/>
  <c r="CG111" i="153"/>
  <c r="CH111" i="153" s="1"/>
  <c r="M388" i="153"/>
  <c r="M300" i="153"/>
  <c r="M195" i="153"/>
  <c r="M109" i="153"/>
  <c r="BA385" i="153"/>
  <c r="BA297" i="153"/>
  <c r="BA192" i="153"/>
  <c r="BA106" i="153"/>
  <c r="CG383" i="153"/>
  <c r="CG295" i="153"/>
  <c r="CG190" i="153"/>
  <c r="CG104" i="153"/>
  <c r="DQ378" i="153"/>
  <c r="DQ290" i="153"/>
  <c r="DQ185" i="153"/>
  <c r="DQ99" i="153"/>
  <c r="M377" i="153"/>
  <c r="M289" i="153"/>
  <c r="M184" i="153"/>
  <c r="M98" i="153"/>
  <c r="N98" i="153" s="1"/>
  <c r="DG302" i="153"/>
  <c r="DJ197" i="153"/>
  <c r="AM302" i="153"/>
  <c r="AP197" i="153"/>
  <c r="AM301" i="153"/>
  <c r="AP196" i="153"/>
  <c r="EQ293" i="153"/>
  <c r="ET188" i="153"/>
  <c r="BW293" i="153"/>
  <c r="BZ188" i="153"/>
  <c r="C293" i="153"/>
  <c r="F188" i="153"/>
  <c r="BX380" i="153"/>
  <c r="BY380" i="153" s="1"/>
  <c r="BY292" i="153"/>
  <c r="BZ292" i="153" s="1"/>
  <c r="FN186" i="153"/>
  <c r="FF186" i="153"/>
  <c r="EX186" i="153"/>
  <c r="FL186" i="153"/>
  <c r="BW379" i="153"/>
  <c r="CD185" i="153"/>
  <c r="C378" i="153"/>
  <c r="AM335" i="153"/>
  <c r="BO230" i="153"/>
  <c r="BO250" i="153" s="1"/>
  <c r="BO254" i="153" s="1"/>
  <c r="AP230" i="153"/>
  <c r="DV100" i="153"/>
  <c r="DJ164" i="153"/>
  <c r="DR98" i="153"/>
  <c r="FC442" i="153"/>
  <c r="FC354" i="153"/>
  <c r="FC249" i="153"/>
  <c r="FD249" i="153" s="1"/>
  <c r="FC163" i="153"/>
  <c r="FD163" i="153" s="1"/>
  <c r="DO442" i="153"/>
  <c r="DO354" i="153"/>
  <c r="DO249" i="153"/>
  <c r="DP249" i="153" s="1"/>
  <c r="DO163" i="153"/>
  <c r="DP163" i="153" s="1"/>
  <c r="O442" i="153"/>
  <c r="O354" i="153"/>
  <c r="O249" i="153"/>
  <c r="P249" i="153" s="1"/>
  <c r="O163" i="153"/>
  <c r="P163" i="153" s="1"/>
  <c r="EU441" i="153"/>
  <c r="EU353" i="153"/>
  <c r="EU248" i="153"/>
  <c r="EV248" i="153" s="1"/>
  <c r="EU162" i="153"/>
  <c r="W441" i="153"/>
  <c r="W353" i="153"/>
  <c r="W248" i="153"/>
  <c r="X248" i="153" s="1"/>
  <c r="W162" i="153"/>
  <c r="X162" i="153" s="1"/>
  <c r="DS439" i="153"/>
  <c r="DS351" i="153"/>
  <c r="DS246" i="153"/>
  <c r="DT246" i="153" s="1"/>
  <c r="DS160" i="153"/>
  <c r="DT160" i="153" s="1"/>
  <c r="CE439" i="153"/>
  <c r="CE351" i="153"/>
  <c r="CE246" i="153"/>
  <c r="CF246" i="153" s="1"/>
  <c r="CE160" i="153"/>
  <c r="CF160" i="153" s="1"/>
  <c r="AY438" i="153"/>
  <c r="AY350" i="153"/>
  <c r="AY245" i="153"/>
  <c r="AZ245" i="153" s="1"/>
  <c r="AY159" i="153"/>
  <c r="AZ159" i="153" s="1"/>
  <c r="FG437" i="153"/>
  <c r="FG349" i="153"/>
  <c r="FG244" i="153"/>
  <c r="FG158" i="153"/>
  <c r="FH158" i="153" s="1"/>
  <c r="DK437" i="153"/>
  <c r="DK349" i="153"/>
  <c r="DK244" i="153"/>
  <c r="DK158" i="153"/>
  <c r="DL158" i="153" s="1"/>
  <c r="W437" i="153"/>
  <c r="W349" i="153"/>
  <c r="W244" i="153"/>
  <c r="W158" i="153"/>
  <c r="X158" i="153" s="1"/>
  <c r="FC435" i="153"/>
  <c r="FC347" i="153"/>
  <c r="FC242" i="153"/>
  <c r="FC156" i="153"/>
  <c r="FD156" i="153" s="1"/>
  <c r="DO435" i="153"/>
  <c r="DO347" i="153"/>
  <c r="DO242" i="153"/>
  <c r="DO156" i="153"/>
  <c r="DP156" i="153" s="1"/>
  <c r="O435" i="153"/>
  <c r="O347" i="153"/>
  <c r="O242" i="153"/>
  <c r="O156" i="153"/>
  <c r="P156" i="153" s="1"/>
  <c r="FC433" i="153"/>
  <c r="FC345" i="153"/>
  <c r="FC240" i="153"/>
  <c r="FC154" i="153"/>
  <c r="FD154" i="153" s="1"/>
  <c r="DK433" i="153"/>
  <c r="DK345" i="153"/>
  <c r="DK240" i="153"/>
  <c r="DL240" i="153" s="1"/>
  <c r="DK154" i="153"/>
  <c r="DL154" i="153" s="1"/>
  <c r="BG433" i="153"/>
  <c r="BG345" i="153"/>
  <c r="BG240" i="153"/>
  <c r="BH240" i="153" s="1"/>
  <c r="BG154" i="153"/>
  <c r="BH154" i="153" s="1"/>
  <c r="O433" i="153"/>
  <c r="O345" i="153"/>
  <c r="O240" i="153"/>
  <c r="P240" i="153" s="1"/>
  <c r="O154" i="153"/>
  <c r="P154" i="153" s="1"/>
  <c r="EU431" i="153"/>
  <c r="EU343" i="153"/>
  <c r="EU238" i="153"/>
  <c r="EV238" i="153" s="1"/>
  <c r="EU152" i="153"/>
  <c r="CQ431" i="153"/>
  <c r="CQ343" i="153"/>
  <c r="CQ238" i="153"/>
  <c r="CR238" i="153" s="1"/>
  <c r="CQ152" i="153"/>
  <c r="CR152" i="153" s="1"/>
  <c r="BC431" i="153"/>
  <c r="BC343" i="153"/>
  <c r="BC238" i="153"/>
  <c r="BD238" i="153" s="1"/>
  <c r="BC152" i="153"/>
  <c r="BD152" i="153" s="1"/>
  <c r="G431" i="153"/>
  <c r="G343" i="153"/>
  <c r="G238" i="153"/>
  <c r="H238" i="153" s="1"/>
  <c r="G152" i="153"/>
  <c r="EY429" i="153"/>
  <c r="EY341" i="153"/>
  <c r="EY236" i="153"/>
  <c r="EZ236" i="153" s="1"/>
  <c r="EY150" i="153"/>
  <c r="EZ150" i="153" s="1"/>
  <c r="AY429" i="153"/>
  <c r="AY341" i="153"/>
  <c r="AY236" i="153"/>
  <c r="AZ236" i="153" s="1"/>
  <c r="AY150" i="153"/>
  <c r="AZ150" i="153" s="1"/>
  <c r="K429" i="153"/>
  <c r="K341" i="153"/>
  <c r="K236" i="153"/>
  <c r="L236" i="153" s="1"/>
  <c r="K150" i="153"/>
  <c r="L150" i="153" s="1"/>
  <c r="EA427" i="153"/>
  <c r="EA339" i="153"/>
  <c r="EA234" i="153"/>
  <c r="EB234" i="153" s="1"/>
  <c r="EA148" i="153"/>
  <c r="EB148" i="153" s="1"/>
  <c r="CM427" i="153"/>
  <c r="CM339" i="153"/>
  <c r="CM234" i="153"/>
  <c r="CN234" i="153" s="1"/>
  <c r="CM148" i="153"/>
  <c r="CN148" i="153" s="1"/>
  <c r="AQ427" i="153"/>
  <c r="AQ339" i="153"/>
  <c r="AQ234" i="153"/>
  <c r="AR234" i="153" s="1"/>
  <c r="AQ148" i="153"/>
  <c r="AR148" i="153" s="1"/>
  <c r="EA425" i="153"/>
  <c r="EA337" i="153"/>
  <c r="EA232" i="153"/>
  <c r="EB232" i="153" s="1"/>
  <c r="EA146" i="153"/>
  <c r="EB146" i="153" s="1"/>
  <c r="BC425" i="153"/>
  <c r="BC337" i="153"/>
  <c r="BC232" i="153"/>
  <c r="BD232" i="153" s="1"/>
  <c r="BC146" i="153"/>
  <c r="BD146" i="153" s="1"/>
  <c r="DK424" i="153"/>
  <c r="DK336" i="153"/>
  <c r="DK231" i="153"/>
  <c r="DK145" i="153"/>
  <c r="GA230" i="153"/>
  <c r="GA335" i="153" s="1"/>
  <c r="GA423" i="153" s="1"/>
  <c r="GA164" i="153"/>
  <c r="CM423" i="153"/>
  <c r="CM335" i="153"/>
  <c r="CM230" i="153"/>
  <c r="CN230" i="153" s="1"/>
  <c r="CM144" i="153"/>
  <c r="CN144" i="153" s="1"/>
  <c r="AU423" i="153"/>
  <c r="AU335" i="153"/>
  <c r="AU230" i="153"/>
  <c r="AU144" i="153"/>
  <c r="AV144" i="153" s="1"/>
  <c r="EA420" i="153"/>
  <c r="EA332" i="153"/>
  <c r="EA227" i="153"/>
  <c r="EB227" i="153" s="1"/>
  <c r="EA141" i="153"/>
  <c r="EB141" i="153" s="1"/>
  <c r="CM420" i="153"/>
  <c r="CM332" i="153"/>
  <c r="CM227" i="153"/>
  <c r="CN227" i="153" s="1"/>
  <c r="CM141" i="153"/>
  <c r="CN141" i="153" s="1"/>
  <c r="AQ420" i="153"/>
  <c r="AQ332" i="153"/>
  <c r="AQ227" i="153"/>
  <c r="AR227" i="153" s="1"/>
  <c r="AQ141" i="153"/>
  <c r="FK419" i="153"/>
  <c r="FK331" i="153"/>
  <c r="FK226" i="153"/>
  <c r="FL226" i="153" s="1"/>
  <c r="FK140" i="153"/>
  <c r="FL140" i="153" s="1"/>
  <c r="DW419" i="153"/>
  <c r="DW331" i="153"/>
  <c r="DW226" i="153"/>
  <c r="DX226" i="153" s="1"/>
  <c r="DW140" i="153"/>
  <c r="DX140" i="153" s="1"/>
  <c r="CA419" i="153"/>
  <c r="CA331" i="153"/>
  <c r="CA226" i="153"/>
  <c r="CB226" i="153" s="1"/>
  <c r="CA140" i="153"/>
  <c r="W419" i="153"/>
  <c r="W331" i="153"/>
  <c r="W226" i="153"/>
  <c r="X226" i="153" s="1"/>
  <c r="W140" i="153"/>
  <c r="X140" i="153" s="1"/>
  <c r="FG418" i="153"/>
  <c r="FG330" i="153"/>
  <c r="FG225" i="153"/>
  <c r="FH225" i="153" s="1"/>
  <c r="FG139" i="153"/>
  <c r="FH139" i="153" s="1"/>
  <c r="DK418" i="153"/>
  <c r="DK330" i="153"/>
  <c r="DK225" i="153"/>
  <c r="DK139" i="153"/>
  <c r="BG418" i="153"/>
  <c r="BG330" i="153"/>
  <c r="BG225" i="153"/>
  <c r="BH225" i="153" s="1"/>
  <c r="BG139" i="153"/>
  <c r="BH139" i="153" s="1"/>
  <c r="S418" i="153"/>
  <c r="S330" i="153"/>
  <c r="S225" i="153"/>
  <c r="T225" i="153" s="1"/>
  <c r="S139" i="153"/>
  <c r="T139" i="153" s="1"/>
  <c r="G417" i="153"/>
  <c r="G329" i="153"/>
  <c r="G224" i="153"/>
  <c r="H224" i="153" s="1"/>
  <c r="G138" i="153"/>
  <c r="AA52" i="153"/>
  <c r="EA416" i="153"/>
  <c r="EA328" i="153"/>
  <c r="EA223" i="153"/>
  <c r="EB223" i="153" s="1"/>
  <c r="EA137" i="153"/>
  <c r="EB137" i="153" s="1"/>
  <c r="CM416" i="153"/>
  <c r="CM328" i="153"/>
  <c r="CM223" i="153"/>
  <c r="CN223" i="153" s="1"/>
  <c r="CM137" i="153"/>
  <c r="CN137" i="153" s="1"/>
  <c r="AQ416" i="153"/>
  <c r="AQ328" i="153"/>
  <c r="AQ223" i="153"/>
  <c r="AQ137" i="153"/>
  <c r="AR137" i="153" s="1"/>
  <c r="BK51" i="153"/>
  <c r="BL51" i="153" s="1"/>
  <c r="BN51" i="153" s="1"/>
  <c r="BQ51" i="153" s="1"/>
  <c r="FK415" i="153"/>
  <c r="FK327" i="153"/>
  <c r="FK222" i="153"/>
  <c r="FL222" i="153" s="1"/>
  <c r="FK136" i="153"/>
  <c r="FL136" i="153" s="1"/>
  <c r="DW415" i="153"/>
  <c r="DW327" i="153"/>
  <c r="DW222" i="153"/>
  <c r="DX222" i="153" s="1"/>
  <c r="DW136" i="153"/>
  <c r="DX136" i="153" s="1"/>
  <c r="CA415" i="153"/>
  <c r="CA327" i="153"/>
  <c r="CA222" i="153"/>
  <c r="CB222" i="153" s="1"/>
  <c r="CA136" i="153"/>
  <c r="CU50" i="153"/>
  <c r="CV50" i="153" s="1"/>
  <c r="CX50" i="153" s="1"/>
  <c r="DA50" i="153" s="1"/>
  <c r="W415" i="153"/>
  <c r="W327" i="153"/>
  <c r="W222" i="153"/>
  <c r="X222" i="153" s="1"/>
  <c r="W136" i="153"/>
  <c r="X136" i="153" s="1"/>
  <c r="FG414" i="153"/>
  <c r="FG326" i="153"/>
  <c r="FG221" i="153"/>
  <c r="FH221" i="153" s="1"/>
  <c r="FG135" i="153"/>
  <c r="FH135" i="153" s="1"/>
  <c r="DK414" i="153"/>
  <c r="DK326" i="153"/>
  <c r="DK221" i="153"/>
  <c r="DK135" i="153"/>
  <c r="EE49" i="153"/>
  <c r="EF49" i="153" s="1"/>
  <c r="EH49" i="153" s="1"/>
  <c r="EK49" i="153" s="1"/>
  <c r="BG414" i="153"/>
  <c r="BG326" i="153"/>
  <c r="BG221" i="153"/>
  <c r="BH221" i="153" s="1"/>
  <c r="BG135" i="153"/>
  <c r="BH135" i="153" s="1"/>
  <c r="S414" i="153"/>
  <c r="S326" i="153"/>
  <c r="S221" i="153"/>
  <c r="T221" i="153" s="1"/>
  <c r="S135" i="153"/>
  <c r="T135" i="153" s="1"/>
  <c r="G413" i="153"/>
  <c r="G325" i="153"/>
  <c r="G220" i="153"/>
  <c r="G134" i="153"/>
  <c r="AA48" i="153"/>
  <c r="EA412" i="153"/>
  <c r="EA324" i="153"/>
  <c r="EA219" i="153"/>
  <c r="EB219" i="153" s="1"/>
  <c r="EA133" i="153"/>
  <c r="EB133" i="153" s="1"/>
  <c r="CM412" i="153"/>
  <c r="CM324" i="153"/>
  <c r="CM219" i="153"/>
  <c r="CN219" i="153" s="1"/>
  <c r="CM133" i="153"/>
  <c r="CN133" i="153" s="1"/>
  <c r="AQ412" i="153"/>
  <c r="AQ324" i="153"/>
  <c r="AQ219" i="153"/>
  <c r="AQ133" i="153"/>
  <c r="Y411" i="153"/>
  <c r="Y323" i="153"/>
  <c r="Y218" i="153"/>
  <c r="Z218" i="153" s="1"/>
  <c r="Y132" i="153"/>
  <c r="Z132" i="153" s="1"/>
  <c r="U410" i="153"/>
  <c r="U322" i="153"/>
  <c r="U217" i="153"/>
  <c r="V217" i="153" s="1"/>
  <c r="U131" i="153"/>
  <c r="V131" i="153" s="1"/>
  <c r="S409" i="153"/>
  <c r="S321" i="153"/>
  <c r="S216" i="153"/>
  <c r="T216" i="153" s="1"/>
  <c r="S130" i="153"/>
  <c r="T130" i="153" s="1"/>
  <c r="EY408" i="153"/>
  <c r="EY320" i="153"/>
  <c r="EY215" i="153"/>
  <c r="EZ215" i="153" s="1"/>
  <c r="EY129" i="153"/>
  <c r="EZ129" i="153" s="1"/>
  <c r="CI407" i="153"/>
  <c r="CI319" i="153"/>
  <c r="CI214" i="153"/>
  <c r="CJ214" i="153" s="1"/>
  <c r="CI128" i="153"/>
  <c r="CJ128" i="153" s="1"/>
  <c r="AU407" i="153"/>
  <c r="AU319" i="153"/>
  <c r="AU214" i="153"/>
  <c r="AV214" i="153" s="1"/>
  <c r="AU128" i="153"/>
  <c r="AV128" i="153" s="1"/>
  <c r="EA406" i="153"/>
  <c r="EA318" i="153"/>
  <c r="EA213" i="153"/>
  <c r="EB213" i="153" s="1"/>
  <c r="EA127" i="153"/>
  <c r="EB127" i="153" s="1"/>
  <c r="CM406" i="153"/>
  <c r="CM318" i="153"/>
  <c r="CM213" i="153"/>
  <c r="CN213" i="153" s="1"/>
  <c r="CM127" i="153"/>
  <c r="CN127" i="153" s="1"/>
  <c r="AQ406" i="153"/>
  <c r="AQ318" i="153"/>
  <c r="AQ213" i="153"/>
  <c r="AQ127" i="153"/>
  <c r="BK41" i="153"/>
  <c r="BL41" i="153" s="1"/>
  <c r="BN41" i="153" s="1"/>
  <c r="BQ41" i="153" s="1"/>
  <c r="K403" i="153"/>
  <c r="K315" i="153"/>
  <c r="K210" i="153"/>
  <c r="L210" i="153" s="1"/>
  <c r="K124" i="153"/>
  <c r="L124" i="153" s="1"/>
  <c r="FV36" i="153"/>
  <c r="FW36" i="153" s="1"/>
  <c r="DS401" i="153"/>
  <c r="DS313" i="153"/>
  <c r="DS208" i="153"/>
  <c r="DT208" i="153" s="1"/>
  <c r="DS122" i="153"/>
  <c r="DT122" i="153" s="1"/>
  <c r="CE401" i="153"/>
  <c r="CE313" i="153"/>
  <c r="CE208" i="153"/>
  <c r="CF208" i="153" s="1"/>
  <c r="CE122" i="153"/>
  <c r="CF122" i="153" s="1"/>
  <c r="FC400" i="153"/>
  <c r="FC312" i="153"/>
  <c r="FC207" i="153"/>
  <c r="FD207" i="153" s="1"/>
  <c r="FC121" i="153"/>
  <c r="FD121" i="153" s="1"/>
  <c r="DO400" i="153"/>
  <c r="DO312" i="153"/>
  <c r="DO207" i="153"/>
  <c r="DP207" i="153" s="1"/>
  <c r="DO121" i="153"/>
  <c r="DP121" i="153" s="1"/>
  <c r="O400" i="153"/>
  <c r="O312" i="153"/>
  <c r="O207" i="153"/>
  <c r="P207" i="153" s="1"/>
  <c r="O121" i="153"/>
  <c r="P121" i="153" s="1"/>
  <c r="Q399" i="153"/>
  <c r="Q311" i="153"/>
  <c r="Q206" i="153"/>
  <c r="R206" i="153" s="1"/>
  <c r="Q120" i="153"/>
  <c r="R120" i="153" s="1"/>
  <c r="DS398" i="153"/>
  <c r="DS310" i="153"/>
  <c r="DS205" i="153"/>
  <c r="DT205" i="153" s="1"/>
  <c r="DS119" i="153"/>
  <c r="DT119" i="153" s="1"/>
  <c r="CE398" i="153"/>
  <c r="CE310" i="153"/>
  <c r="CE205" i="153"/>
  <c r="CF205" i="153" s="1"/>
  <c r="CE119" i="153"/>
  <c r="CF119" i="153" s="1"/>
  <c r="Y396" i="153"/>
  <c r="Y308" i="153"/>
  <c r="Y203" i="153"/>
  <c r="Z203" i="153" s="1"/>
  <c r="Y117" i="153"/>
  <c r="Z117" i="153" s="1"/>
  <c r="FC394" i="153"/>
  <c r="FC306" i="153"/>
  <c r="FC201" i="153"/>
  <c r="FD201" i="153" s="1"/>
  <c r="FC115" i="153"/>
  <c r="FD115" i="153" s="1"/>
  <c r="DO394" i="153"/>
  <c r="DO306" i="153"/>
  <c r="DO201" i="153"/>
  <c r="DP201" i="153" s="1"/>
  <c r="DO115" i="153"/>
  <c r="DP115" i="153" s="1"/>
  <c r="FC393" i="153"/>
  <c r="FC305" i="153"/>
  <c r="FC200" i="153"/>
  <c r="FD200" i="153" s="1"/>
  <c r="FC114" i="153"/>
  <c r="FD114" i="153" s="1"/>
  <c r="DO393" i="153"/>
  <c r="DO305" i="153"/>
  <c r="DO200" i="153"/>
  <c r="DP200" i="153" s="1"/>
  <c r="DO114" i="153"/>
  <c r="DP114" i="153" s="1"/>
  <c r="FC392" i="153"/>
  <c r="FC304" i="153"/>
  <c r="FC199" i="153"/>
  <c r="FC113" i="153"/>
  <c r="DO392" i="153"/>
  <c r="DO304" i="153"/>
  <c r="DO199" i="153"/>
  <c r="DO113" i="153"/>
  <c r="FC391" i="153"/>
  <c r="FC303" i="153"/>
  <c r="FC198" i="153"/>
  <c r="FC112" i="153"/>
  <c r="DO391" i="153"/>
  <c r="DO303" i="153"/>
  <c r="DO198" i="153"/>
  <c r="DO112" i="153"/>
  <c r="DP112" i="153" s="1"/>
  <c r="FC390" i="153"/>
  <c r="FC302" i="153"/>
  <c r="FC197" i="153"/>
  <c r="FC111" i="153"/>
  <c r="FD111" i="153" s="1"/>
  <c r="DO390" i="153"/>
  <c r="DO302" i="153"/>
  <c r="DO197" i="153"/>
  <c r="DO111" i="153"/>
  <c r="DP111" i="153" s="1"/>
  <c r="AY389" i="153"/>
  <c r="AY301" i="153"/>
  <c r="AY196" i="153"/>
  <c r="AY110" i="153"/>
  <c r="AZ110" i="153" s="1"/>
  <c r="O389" i="153"/>
  <c r="O301" i="153"/>
  <c r="O196" i="153"/>
  <c r="O110" i="153"/>
  <c r="P110" i="153" s="1"/>
  <c r="O388" i="153"/>
  <c r="O300" i="153"/>
  <c r="O195" i="153"/>
  <c r="O109" i="153"/>
  <c r="O387" i="153"/>
  <c r="O299" i="153"/>
  <c r="O194" i="153"/>
  <c r="O108" i="153"/>
  <c r="EU385" i="153"/>
  <c r="EU297" i="153"/>
  <c r="EU192" i="153"/>
  <c r="EU106" i="153"/>
  <c r="FO20" i="153"/>
  <c r="FP20" i="153" s="1"/>
  <c r="FR20" i="153" s="1"/>
  <c r="FU20" i="153" s="1"/>
  <c r="CQ385" i="153"/>
  <c r="CQ297" i="153"/>
  <c r="CQ192" i="153"/>
  <c r="CQ106" i="153"/>
  <c r="BC385" i="153"/>
  <c r="BC297" i="153"/>
  <c r="BC192" i="153"/>
  <c r="BC106" i="153"/>
  <c r="DS384" i="153"/>
  <c r="DS296" i="153"/>
  <c r="DS191" i="153"/>
  <c r="DS105" i="153"/>
  <c r="BG384" i="153"/>
  <c r="BG296" i="153"/>
  <c r="BG191" i="153"/>
  <c r="BG105" i="153"/>
  <c r="FC383" i="153"/>
  <c r="FC295" i="153"/>
  <c r="FC190" i="153"/>
  <c r="FC104" i="153"/>
  <c r="DO383" i="153"/>
  <c r="DO295" i="153"/>
  <c r="DO190" i="153"/>
  <c r="DO104" i="153"/>
  <c r="FC381" i="153"/>
  <c r="FC293" i="153"/>
  <c r="FC188" i="153"/>
  <c r="FC102" i="153"/>
  <c r="FD102" i="153" s="1"/>
  <c r="DO381" i="153"/>
  <c r="DO293" i="153"/>
  <c r="DO188" i="153"/>
  <c r="DO102" i="153"/>
  <c r="DP102" i="153" s="1"/>
  <c r="BC381" i="153"/>
  <c r="BC293" i="153"/>
  <c r="BC188" i="153"/>
  <c r="BC102" i="153"/>
  <c r="BD102" i="153" s="1"/>
  <c r="G381" i="153"/>
  <c r="G293" i="153"/>
  <c r="G188" i="153"/>
  <c r="G102" i="153"/>
  <c r="H102" i="153" s="1"/>
  <c r="K380" i="153"/>
  <c r="K292" i="153"/>
  <c r="K187" i="153"/>
  <c r="L187" i="153" s="1"/>
  <c r="K101" i="153"/>
  <c r="L101" i="153" s="1"/>
  <c r="DW379" i="153"/>
  <c r="DW291" i="153"/>
  <c r="DW186" i="153"/>
  <c r="DW100" i="153"/>
  <c r="DX100" i="153" s="1"/>
  <c r="CA379" i="153"/>
  <c r="CA291" i="153"/>
  <c r="CA186" i="153"/>
  <c r="CA100" i="153"/>
  <c r="W379" i="153"/>
  <c r="W291" i="153"/>
  <c r="W186" i="153"/>
  <c r="W100" i="153"/>
  <c r="X100" i="153" s="1"/>
  <c r="DS378" i="153"/>
  <c r="DS290" i="153"/>
  <c r="DS185" i="153"/>
  <c r="DS99" i="153"/>
  <c r="CE378" i="153"/>
  <c r="CE290" i="153"/>
  <c r="CE185" i="153"/>
  <c r="CF185" i="153" s="1"/>
  <c r="CE99" i="153"/>
  <c r="CA377" i="153"/>
  <c r="CA289" i="153"/>
  <c r="CA184" i="153"/>
  <c r="CA98" i="153"/>
  <c r="CU12" i="153"/>
  <c r="W377" i="153"/>
  <c r="W289" i="153"/>
  <c r="W184" i="153"/>
  <c r="W98" i="153"/>
  <c r="X98" i="153" s="1"/>
  <c r="DY391" i="153"/>
  <c r="DY303" i="153"/>
  <c r="DY198" i="153"/>
  <c r="DY112" i="153"/>
  <c r="DZ112" i="153" s="1"/>
  <c r="AW390" i="153"/>
  <c r="AW302" i="153"/>
  <c r="AW197" i="153"/>
  <c r="AW111" i="153"/>
  <c r="AX111" i="153" s="1"/>
  <c r="FI384" i="153"/>
  <c r="FI296" i="153"/>
  <c r="FI191" i="153"/>
  <c r="FI105" i="153"/>
  <c r="AW381" i="153"/>
  <c r="AW293" i="153"/>
  <c r="AW188" i="153"/>
  <c r="AW102" i="153"/>
  <c r="AX102" i="153" s="1"/>
  <c r="AW377" i="153"/>
  <c r="AW289" i="153"/>
  <c r="AW184" i="153"/>
  <c r="AW98" i="153"/>
  <c r="AX98" i="153" s="1"/>
  <c r="ED112" i="153"/>
  <c r="DV112" i="153"/>
  <c r="BJ112" i="153"/>
  <c r="BB112" i="153"/>
  <c r="DQ442" i="153"/>
  <c r="DQ354" i="153"/>
  <c r="DQ249" i="153"/>
  <c r="DR249" i="153" s="1"/>
  <c r="DQ163" i="153"/>
  <c r="DR163" i="153" s="1"/>
  <c r="FI439" i="153"/>
  <c r="FI351" i="153"/>
  <c r="FI246" i="153"/>
  <c r="FJ246" i="153" s="1"/>
  <c r="FI160" i="153"/>
  <c r="FJ160" i="153" s="1"/>
  <c r="CG439" i="153"/>
  <c r="CG351" i="153"/>
  <c r="CG246" i="153"/>
  <c r="CH246" i="153" s="1"/>
  <c r="CG160" i="153"/>
  <c r="CH160" i="153" s="1"/>
  <c r="FI437" i="153"/>
  <c r="FI349" i="153"/>
  <c r="FI244" i="153"/>
  <c r="FI158" i="153"/>
  <c r="FJ158" i="153" s="1"/>
  <c r="BE435" i="153"/>
  <c r="BE347" i="153"/>
  <c r="BE242" i="153"/>
  <c r="BE156" i="153"/>
  <c r="BF156" i="153" s="1"/>
  <c r="DQ431" i="153"/>
  <c r="DQ343" i="153"/>
  <c r="DQ238" i="153"/>
  <c r="DR238" i="153" s="1"/>
  <c r="DQ152" i="153"/>
  <c r="DR152" i="153" s="1"/>
  <c r="CO429" i="153"/>
  <c r="CO341" i="153"/>
  <c r="CO236" i="153"/>
  <c r="CP236" i="153" s="1"/>
  <c r="CO150" i="153"/>
  <c r="CP150" i="153" s="1"/>
  <c r="M429" i="153"/>
  <c r="M341" i="153"/>
  <c r="M236" i="153"/>
  <c r="N236" i="153" s="1"/>
  <c r="M150" i="153"/>
  <c r="N150" i="153" s="1"/>
  <c r="U427" i="153"/>
  <c r="U339" i="153"/>
  <c r="U234" i="153"/>
  <c r="V234" i="153" s="1"/>
  <c r="U148" i="153"/>
  <c r="V148" i="153" s="1"/>
  <c r="AW425" i="153"/>
  <c r="AW337" i="153"/>
  <c r="AW232" i="153"/>
  <c r="AX232" i="153" s="1"/>
  <c r="AW146" i="153"/>
  <c r="AX146" i="153" s="1"/>
  <c r="DY423" i="153"/>
  <c r="DY335" i="153"/>
  <c r="DY230" i="153"/>
  <c r="DZ230" i="153" s="1"/>
  <c r="DY144" i="153"/>
  <c r="DZ144" i="153" s="1"/>
  <c r="CG423" i="153"/>
  <c r="CG335" i="153"/>
  <c r="CG230" i="153"/>
  <c r="CH230" i="153" s="1"/>
  <c r="CG144" i="153"/>
  <c r="CH144" i="153" s="1"/>
  <c r="FI420" i="153"/>
  <c r="FI332" i="153"/>
  <c r="FI227" i="153"/>
  <c r="FJ227" i="153" s="1"/>
  <c r="FI141" i="153"/>
  <c r="FJ141" i="153" s="1"/>
  <c r="CG420" i="153"/>
  <c r="CG332" i="153"/>
  <c r="CG227" i="153"/>
  <c r="CH227" i="153" s="1"/>
  <c r="CG141" i="153"/>
  <c r="CH141" i="153" s="1"/>
  <c r="FA418" i="153"/>
  <c r="FA330" i="153"/>
  <c r="FA225" i="153"/>
  <c r="FB225" i="153" s="1"/>
  <c r="FA139" i="153"/>
  <c r="FB139" i="153" s="1"/>
  <c r="FA416" i="153"/>
  <c r="FA328" i="153"/>
  <c r="FA223" i="153"/>
  <c r="FB223" i="153" s="1"/>
  <c r="FA137" i="153"/>
  <c r="FB137" i="153" s="1"/>
  <c r="BE415" i="153"/>
  <c r="BE327" i="153"/>
  <c r="BE222" i="153"/>
  <c r="BF222" i="153" s="1"/>
  <c r="BE136" i="153"/>
  <c r="BF136" i="153" s="1"/>
  <c r="U414" i="153"/>
  <c r="U326" i="153"/>
  <c r="U221" i="153"/>
  <c r="V221" i="153" s="1"/>
  <c r="U135" i="153"/>
  <c r="V135" i="153" s="1"/>
  <c r="U412" i="153"/>
  <c r="U324" i="153"/>
  <c r="U219" i="153"/>
  <c r="V219" i="153" s="1"/>
  <c r="U133" i="153"/>
  <c r="V133" i="153" s="1"/>
  <c r="FI408" i="153"/>
  <c r="FI320" i="153"/>
  <c r="FI215" i="153"/>
  <c r="FJ215" i="153" s="1"/>
  <c r="FI129" i="153"/>
  <c r="FJ129" i="153" s="1"/>
  <c r="DQ407" i="153"/>
  <c r="DQ319" i="153"/>
  <c r="DQ214" i="153"/>
  <c r="DR214" i="153" s="1"/>
  <c r="DQ128" i="153"/>
  <c r="DR128" i="153" s="1"/>
  <c r="CO406" i="153"/>
  <c r="CO318" i="153"/>
  <c r="CO213" i="153"/>
  <c r="CP213" i="153" s="1"/>
  <c r="CO127" i="153"/>
  <c r="CP127" i="153" s="1"/>
  <c r="FI401" i="153"/>
  <c r="FI313" i="153"/>
  <c r="FI208" i="153"/>
  <c r="FJ208" i="153" s="1"/>
  <c r="FI122" i="153"/>
  <c r="FJ122" i="153" s="1"/>
  <c r="CG401" i="153"/>
  <c r="CG313" i="153"/>
  <c r="CG208" i="153"/>
  <c r="CH208" i="153" s="1"/>
  <c r="CG122" i="153"/>
  <c r="CH122" i="153" s="1"/>
  <c r="M399" i="153"/>
  <c r="M311" i="153"/>
  <c r="M206" i="153"/>
  <c r="N206" i="153" s="1"/>
  <c r="M120" i="153"/>
  <c r="N120" i="153" s="1"/>
  <c r="DQ393" i="153"/>
  <c r="DQ305" i="153"/>
  <c r="DQ200" i="153"/>
  <c r="DR200" i="153" s="1"/>
  <c r="DQ114" i="153"/>
  <c r="DR114" i="153" s="1"/>
  <c r="DQ390" i="153"/>
  <c r="DQ302" i="153"/>
  <c r="DQ197" i="153"/>
  <c r="DQ111" i="153"/>
  <c r="DR111" i="153" s="1"/>
  <c r="DQ385" i="153"/>
  <c r="DQ297" i="153"/>
  <c r="DQ192" i="153"/>
  <c r="DQ106" i="153"/>
  <c r="DY379" i="153"/>
  <c r="DY291" i="153"/>
  <c r="DY186" i="153"/>
  <c r="DY100" i="153"/>
  <c r="DZ100" i="153" s="1"/>
  <c r="FN113" i="153"/>
  <c r="FJ113" i="153"/>
  <c r="FF113" i="153"/>
  <c r="FB113" i="153"/>
  <c r="EX113" i="153"/>
  <c r="FD113" i="153"/>
  <c r="CT113" i="153"/>
  <c r="CP113" i="153"/>
  <c r="CL113" i="153"/>
  <c r="CH113" i="153"/>
  <c r="CD113" i="153"/>
  <c r="GD113" i="153"/>
  <c r="BZ166" i="153"/>
  <c r="AM299" i="153"/>
  <c r="AM269" i="153"/>
  <c r="AP194" i="153"/>
  <c r="DH297" i="153"/>
  <c r="DI192" i="153"/>
  <c r="DJ192" i="153" s="1"/>
  <c r="AN297" i="153"/>
  <c r="AO192" i="153"/>
  <c r="AP192" i="153" s="1"/>
  <c r="ER296" i="153"/>
  <c r="ES191" i="153"/>
  <c r="ET191" i="153" s="1"/>
  <c r="BX296" i="153"/>
  <c r="BY191" i="153"/>
  <c r="BZ191" i="153" s="1"/>
  <c r="D296" i="153"/>
  <c r="E191" i="153"/>
  <c r="F191" i="153" s="1"/>
  <c r="DH295" i="153"/>
  <c r="DI190" i="153"/>
  <c r="DJ190" i="153" s="1"/>
  <c r="AN295" i="153"/>
  <c r="AO190" i="153"/>
  <c r="AP190" i="153" s="1"/>
  <c r="GB380" i="153"/>
  <c r="GC380" i="153" s="1"/>
  <c r="GC292" i="153"/>
  <c r="AN380" i="153"/>
  <c r="AO380" i="153" s="1"/>
  <c r="AO292" i="153"/>
  <c r="AM379" i="153"/>
  <c r="BJ185" i="153"/>
  <c r="BF185" i="153"/>
  <c r="BB185" i="153"/>
  <c r="AT185" i="153"/>
  <c r="DG250" i="153"/>
  <c r="DG254" i="153" s="1"/>
  <c r="DG289" i="153"/>
  <c r="DJ184" i="153"/>
  <c r="GD100" i="153"/>
  <c r="Z100" i="153"/>
  <c r="V100" i="153"/>
  <c r="R100" i="153"/>
  <c r="J100" i="153"/>
  <c r="FG442" i="153"/>
  <c r="FG354" i="153"/>
  <c r="FG249" i="153"/>
  <c r="FH249" i="153" s="1"/>
  <c r="FG163" i="153"/>
  <c r="FH163" i="153" s="1"/>
  <c r="DK442" i="153"/>
  <c r="DK354" i="153"/>
  <c r="DK249" i="153"/>
  <c r="DL249" i="153" s="1"/>
  <c r="DK163" i="153"/>
  <c r="DL163" i="153" s="1"/>
  <c r="BG442" i="153"/>
  <c r="BG354" i="153"/>
  <c r="BG249" i="153"/>
  <c r="BH249" i="153" s="1"/>
  <c r="BG163" i="153"/>
  <c r="BH163" i="153" s="1"/>
  <c r="S442" i="153"/>
  <c r="S354" i="153"/>
  <c r="S249" i="153"/>
  <c r="T249" i="153" s="1"/>
  <c r="S163" i="153"/>
  <c r="T163" i="153" s="1"/>
  <c r="EY441" i="153"/>
  <c r="EY353" i="153"/>
  <c r="EY248" i="153"/>
  <c r="EZ248" i="153" s="1"/>
  <c r="EY162" i="153"/>
  <c r="EZ162" i="153" s="1"/>
  <c r="FC439" i="153"/>
  <c r="FC351" i="153"/>
  <c r="FC246" i="153"/>
  <c r="FD246" i="153" s="1"/>
  <c r="FC160" i="153"/>
  <c r="FD160" i="153" s="1"/>
  <c r="DO439" i="153"/>
  <c r="DO351" i="153"/>
  <c r="DO246" i="153"/>
  <c r="DP246" i="153" s="1"/>
  <c r="DO160" i="153"/>
  <c r="DP160" i="153" s="1"/>
  <c r="O439" i="153"/>
  <c r="O351" i="153"/>
  <c r="O246" i="153"/>
  <c r="P246" i="153" s="1"/>
  <c r="O160" i="153"/>
  <c r="P160" i="153" s="1"/>
  <c r="AU438" i="153"/>
  <c r="AU350" i="153"/>
  <c r="AU245" i="153"/>
  <c r="AV245" i="153" s="1"/>
  <c r="AU159" i="153"/>
  <c r="AV159" i="153" s="1"/>
  <c r="EJ72" i="153"/>
  <c r="EK72" i="153" s="1"/>
  <c r="CI437" i="153"/>
  <c r="CI349" i="153"/>
  <c r="CI244" i="153"/>
  <c r="CI158" i="153"/>
  <c r="CJ158" i="153" s="1"/>
  <c r="K437" i="153"/>
  <c r="K349" i="153"/>
  <c r="K244" i="153"/>
  <c r="K158" i="153"/>
  <c r="L158" i="153" s="1"/>
  <c r="EY435" i="153"/>
  <c r="EY347" i="153"/>
  <c r="EY242" i="153"/>
  <c r="EY156" i="153"/>
  <c r="EZ156" i="153" s="1"/>
  <c r="AY435" i="153"/>
  <c r="AY347" i="153"/>
  <c r="AY242" i="153"/>
  <c r="AY156" i="153"/>
  <c r="AZ156" i="153" s="1"/>
  <c r="K435" i="153"/>
  <c r="K347" i="153"/>
  <c r="K242" i="153"/>
  <c r="K156" i="153"/>
  <c r="L156" i="153" s="1"/>
  <c r="CM433" i="153"/>
  <c r="CM345" i="153"/>
  <c r="CM240" i="153"/>
  <c r="CN240" i="153" s="1"/>
  <c r="CM154" i="153"/>
  <c r="CN154" i="153" s="1"/>
  <c r="AU433" i="153"/>
  <c r="AU345" i="153"/>
  <c r="AU240" i="153"/>
  <c r="AV240" i="153" s="1"/>
  <c r="AU154" i="153"/>
  <c r="AV154" i="153" s="1"/>
  <c r="EA431" i="153"/>
  <c r="EA343" i="153"/>
  <c r="EA238" i="153"/>
  <c r="EB238" i="153" s="1"/>
  <c r="EA152" i="153"/>
  <c r="EB152" i="153" s="1"/>
  <c r="CM431" i="153"/>
  <c r="CM343" i="153"/>
  <c r="CM238" i="153"/>
  <c r="CN238" i="153" s="1"/>
  <c r="CM152" i="153"/>
  <c r="CN152" i="153" s="1"/>
  <c r="AQ431" i="153"/>
  <c r="AQ343" i="153"/>
  <c r="AQ238" i="153"/>
  <c r="AR238" i="153" s="1"/>
  <c r="AQ152" i="153"/>
  <c r="AR152" i="153" s="1"/>
  <c r="FK429" i="153"/>
  <c r="FK341" i="153"/>
  <c r="FK236" i="153"/>
  <c r="FL236" i="153" s="1"/>
  <c r="FK150" i="153"/>
  <c r="FL150" i="153" s="1"/>
  <c r="DW429" i="153"/>
  <c r="DW341" i="153"/>
  <c r="DW236" i="153"/>
  <c r="DX236" i="153" s="1"/>
  <c r="DW150" i="153"/>
  <c r="DX150" i="153" s="1"/>
  <c r="CA429" i="153"/>
  <c r="CA341" i="153"/>
  <c r="CA236" i="153"/>
  <c r="CA150" i="153"/>
  <c r="W429" i="153"/>
  <c r="W341" i="153"/>
  <c r="W236" i="153"/>
  <c r="X236" i="153" s="1"/>
  <c r="W150" i="153"/>
  <c r="X150" i="153" s="1"/>
  <c r="FG428" i="153"/>
  <c r="FG340" i="153"/>
  <c r="FG235" i="153"/>
  <c r="FH235" i="153" s="1"/>
  <c r="FG149" i="153"/>
  <c r="FH149" i="153" s="1"/>
  <c r="EU427" i="153"/>
  <c r="EU339" i="153"/>
  <c r="EU234" i="153"/>
  <c r="EV234" i="153" s="1"/>
  <c r="EU148" i="153"/>
  <c r="CQ427" i="153"/>
  <c r="CQ339" i="153"/>
  <c r="CQ234" i="153"/>
  <c r="CR234" i="153" s="1"/>
  <c r="CQ148" i="153"/>
  <c r="CR148" i="153" s="1"/>
  <c r="BC427" i="153"/>
  <c r="BC339" i="153"/>
  <c r="BC234" i="153"/>
  <c r="BD234" i="153" s="1"/>
  <c r="BC148" i="153"/>
  <c r="BD148" i="153" s="1"/>
  <c r="G427" i="153"/>
  <c r="G339" i="153"/>
  <c r="G234" i="153"/>
  <c r="H234" i="153" s="1"/>
  <c r="G148" i="153"/>
  <c r="BG425" i="153"/>
  <c r="BG337" i="153"/>
  <c r="BG232" i="153"/>
  <c r="BH232" i="153" s="1"/>
  <c r="BG146" i="153"/>
  <c r="BH146" i="153" s="1"/>
  <c r="DW424" i="153"/>
  <c r="DW336" i="153"/>
  <c r="DW231" i="153"/>
  <c r="DX231" i="153" s="1"/>
  <c r="DW145" i="153"/>
  <c r="DX145" i="153" s="1"/>
  <c r="AQ424" i="153"/>
  <c r="AQ336" i="153"/>
  <c r="AQ231" i="153"/>
  <c r="AR231" i="153" s="1"/>
  <c r="AQ145" i="153"/>
  <c r="EA423" i="153"/>
  <c r="EA335" i="153"/>
  <c r="EA230" i="153"/>
  <c r="EB230" i="153" s="1"/>
  <c r="EA144" i="153"/>
  <c r="EB144" i="153" s="1"/>
  <c r="CI423" i="153"/>
  <c r="CI335" i="153"/>
  <c r="CI230" i="153"/>
  <c r="CJ230" i="153" s="1"/>
  <c r="CI144" i="153"/>
  <c r="CJ144" i="153" s="1"/>
  <c r="AQ423" i="153"/>
  <c r="AQ335" i="153"/>
  <c r="AQ230" i="153"/>
  <c r="AQ144" i="153"/>
  <c r="AR144" i="153" s="1"/>
  <c r="EU420" i="153"/>
  <c r="EU332" i="153"/>
  <c r="EU227" i="153"/>
  <c r="EV227" i="153" s="1"/>
  <c r="EU141" i="153"/>
  <c r="EV141" i="153" s="1"/>
  <c r="CQ420" i="153"/>
  <c r="CQ332" i="153"/>
  <c r="CQ227" i="153"/>
  <c r="CR227" i="153" s="1"/>
  <c r="CQ141" i="153"/>
  <c r="CR141" i="153" s="1"/>
  <c r="BC420" i="153"/>
  <c r="BC332" i="153"/>
  <c r="BC227" i="153"/>
  <c r="BD227" i="153" s="1"/>
  <c r="BC141" i="153"/>
  <c r="BD141" i="153" s="1"/>
  <c r="G420" i="153"/>
  <c r="G332" i="153"/>
  <c r="G227" i="153"/>
  <c r="G141" i="153"/>
  <c r="H141" i="153" s="1"/>
  <c r="EA419" i="153"/>
  <c r="EA331" i="153"/>
  <c r="EA226" i="153"/>
  <c r="EB226" i="153" s="1"/>
  <c r="EA140" i="153"/>
  <c r="EB140" i="153" s="1"/>
  <c r="CM419" i="153"/>
  <c r="CM331" i="153"/>
  <c r="CM226" i="153"/>
  <c r="CN226" i="153" s="1"/>
  <c r="CM140" i="153"/>
  <c r="CN140" i="153" s="1"/>
  <c r="AQ419" i="153"/>
  <c r="AQ331" i="153"/>
  <c r="AQ226" i="153"/>
  <c r="AR226" i="153" s="1"/>
  <c r="AQ140" i="153"/>
  <c r="FK418" i="153"/>
  <c r="FK330" i="153"/>
  <c r="FK225" i="153"/>
  <c r="FL225" i="153" s="1"/>
  <c r="FK139" i="153"/>
  <c r="FL139" i="153" s="1"/>
  <c r="DW418" i="153"/>
  <c r="DW330" i="153"/>
  <c r="DW225" i="153"/>
  <c r="DX225" i="153" s="1"/>
  <c r="DW139" i="153"/>
  <c r="DX139" i="153" s="1"/>
  <c r="CA418" i="153"/>
  <c r="CA330" i="153"/>
  <c r="CA225" i="153"/>
  <c r="CA139" i="153"/>
  <c r="W418" i="153"/>
  <c r="W330" i="153"/>
  <c r="W225" i="153"/>
  <c r="X225" i="153" s="1"/>
  <c r="W139" i="153"/>
  <c r="X139" i="153" s="1"/>
  <c r="U417" i="153"/>
  <c r="U329" i="153"/>
  <c r="U224" i="153"/>
  <c r="V224" i="153" s="1"/>
  <c r="U138" i="153"/>
  <c r="V138" i="153" s="1"/>
  <c r="BC416" i="153"/>
  <c r="BC328" i="153"/>
  <c r="BC223" i="153"/>
  <c r="BD223" i="153" s="1"/>
  <c r="BC137" i="153"/>
  <c r="BD137" i="153" s="1"/>
  <c r="G416" i="153"/>
  <c r="G328" i="153"/>
  <c r="G223" i="153"/>
  <c r="G137" i="153"/>
  <c r="H137" i="153" s="1"/>
  <c r="EA415" i="153"/>
  <c r="EA327" i="153"/>
  <c r="EA222" i="153"/>
  <c r="EB222" i="153" s="1"/>
  <c r="EA136" i="153"/>
  <c r="EB136" i="153" s="1"/>
  <c r="S415" i="153"/>
  <c r="S327" i="153"/>
  <c r="S222" i="153"/>
  <c r="T222" i="153" s="1"/>
  <c r="S136" i="153"/>
  <c r="T136" i="153" s="1"/>
  <c r="EU414" i="153"/>
  <c r="EU326" i="153"/>
  <c r="EU221" i="153"/>
  <c r="EV221" i="153" s="1"/>
  <c r="EU135" i="153"/>
  <c r="EV135" i="153" s="1"/>
  <c r="W414" i="153"/>
  <c r="W326" i="153"/>
  <c r="W221" i="153"/>
  <c r="X221" i="153" s="1"/>
  <c r="W135" i="153"/>
  <c r="X135" i="153" s="1"/>
  <c r="U409" i="153"/>
  <c r="U321" i="153"/>
  <c r="U216" i="153"/>
  <c r="V216" i="153" s="1"/>
  <c r="U130" i="153"/>
  <c r="V130" i="153" s="1"/>
  <c r="FC408" i="153"/>
  <c r="FC320" i="153"/>
  <c r="FC215" i="153"/>
  <c r="FD215" i="153" s="1"/>
  <c r="FC129" i="153"/>
  <c r="FD129" i="153" s="1"/>
  <c r="EY407" i="153"/>
  <c r="EY319" i="153"/>
  <c r="EY214" i="153"/>
  <c r="EZ214" i="153" s="1"/>
  <c r="EY128" i="153"/>
  <c r="EZ128" i="153" s="1"/>
  <c r="AY407" i="153"/>
  <c r="AY319" i="153"/>
  <c r="AY214" i="153"/>
  <c r="AZ214" i="153" s="1"/>
  <c r="AY128" i="153"/>
  <c r="AZ128" i="153" s="1"/>
  <c r="EU406" i="153"/>
  <c r="EU318" i="153"/>
  <c r="EU213" i="153"/>
  <c r="EV213" i="153" s="1"/>
  <c r="EU127" i="153"/>
  <c r="EV127" i="153" s="1"/>
  <c r="FK401" i="153"/>
  <c r="FK313" i="153"/>
  <c r="FK208" i="153"/>
  <c r="FL208" i="153" s="1"/>
  <c r="FK122" i="153"/>
  <c r="FL122" i="153" s="1"/>
  <c r="BC401" i="153"/>
  <c r="BC313" i="153"/>
  <c r="BC208" i="153"/>
  <c r="BD208" i="153" s="1"/>
  <c r="BC122" i="153"/>
  <c r="BD122" i="153" s="1"/>
  <c r="G401" i="153"/>
  <c r="G313" i="153"/>
  <c r="G208" i="153"/>
  <c r="G122" i="153"/>
  <c r="H122" i="153" s="1"/>
  <c r="EA400" i="153"/>
  <c r="EA312" i="153"/>
  <c r="EA207" i="153"/>
  <c r="EB207" i="153" s="1"/>
  <c r="EA121" i="153"/>
  <c r="EB121" i="153" s="1"/>
  <c r="S400" i="153"/>
  <c r="S312" i="153"/>
  <c r="S207" i="153"/>
  <c r="T207" i="153" s="1"/>
  <c r="S121" i="153"/>
  <c r="T121" i="153" s="1"/>
  <c r="G399" i="153"/>
  <c r="G311" i="153"/>
  <c r="G206" i="153"/>
  <c r="H206" i="153" s="1"/>
  <c r="G120" i="153"/>
  <c r="CQ398" i="153"/>
  <c r="CQ310" i="153"/>
  <c r="CQ205" i="153"/>
  <c r="CR205" i="153" s="1"/>
  <c r="CQ119" i="153"/>
  <c r="CR119" i="153" s="1"/>
  <c r="FG385" i="153"/>
  <c r="FG297" i="153"/>
  <c r="FG192" i="153"/>
  <c r="FG106" i="153"/>
  <c r="DK385" i="153"/>
  <c r="DK297" i="153"/>
  <c r="DK192" i="153"/>
  <c r="DK106" i="153"/>
  <c r="EA383" i="153"/>
  <c r="EA295" i="153"/>
  <c r="EA190" i="153"/>
  <c r="EA104" i="153"/>
  <c r="CQ378" i="153"/>
  <c r="CQ290" i="153"/>
  <c r="CQ185" i="153"/>
  <c r="CR185" i="153" s="1"/>
  <c r="CQ99" i="153"/>
  <c r="EA377" i="153"/>
  <c r="EA289" i="153"/>
  <c r="EA184" i="153"/>
  <c r="EA98" i="153"/>
  <c r="EB98" i="153" s="1"/>
  <c r="O377" i="153"/>
  <c r="O289" i="153"/>
  <c r="O184" i="153"/>
  <c r="O98" i="153"/>
  <c r="P98" i="153" s="1"/>
  <c r="GD80" i="153"/>
  <c r="CO385" i="153"/>
  <c r="CO297" i="153"/>
  <c r="CO192" i="153"/>
  <c r="CO106" i="153"/>
  <c r="EW384" i="153"/>
  <c r="EW296" i="153"/>
  <c r="EW191" i="153"/>
  <c r="EW105" i="153"/>
  <c r="BA381" i="153"/>
  <c r="BA293" i="153"/>
  <c r="BA188" i="153"/>
  <c r="BA102" i="153"/>
  <c r="BB102" i="153" s="1"/>
  <c r="FA379" i="153"/>
  <c r="FA291" i="153"/>
  <c r="FA186" i="153"/>
  <c r="FB186" i="153" s="1"/>
  <c r="FA100" i="153"/>
  <c r="CO377" i="153"/>
  <c r="CO289" i="153"/>
  <c r="CO184" i="153"/>
  <c r="CO98" i="153"/>
  <c r="CP98" i="153" s="1"/>
  <c r="AS377" i="153"/>
  <c r="AS289" i="153"/>
  <c r="AS184" i="153"/>
  <c r="AS98" i="153"/>
  <c r="AT98" i="153" s="1"/>
  <c r="EQ380" i="153"/>
  <c r="C380" i="153"/>
  <c r="AN379" i="153"/>
  <c r="AO379" i="153" s="1"/>
  <c r="AO291" i="153"/>
  <c r="AP291" i="153" s="1"/>
  <c r="DH378" i="153"/>
  <c r="DI378" i="153" s="1"/>
  <c r="DI290" i="153"/>
  <c r="DJ290" i="153" s="1"/>
  <c r="GB377" i="153"/>
  <c r="GC377" i="153" s="1"/>
  <c r="GC289" i="153"/>
  <c r="AN377" i="153"/>
  <c r="AO377" i="153" s="1"/>
  <c r="AO289" i="153"/>
  <c r="BP71" i="153"/>
  <c r="BQ71" i="153" s="1"/>
  <c r="HE362" i="153"/>
  <c r="BK77" i="153"/>
  <c r="BL77" i="153" s="1"/>
  <c r="BN77" i="153" s="1"/>
  <c r="BQ77" i="153" s="1"/>
  <c r="BK70" i="153"/>
  <c r="BL70" i="153" s="1"/>
  <c r="BN70" i="153" s="1"/>
  <c r="BQ70" i="153" s="1"/>
  <c r="CU64" i="153"/>
  <c r="CV64" i="153" s="1"/>
  <c r="CX64" i="153" s="1"/>
  <c r="DA64" i="153" s="1"/>
  <c r="AA36" i="153"/>
  <c r="EE68" i="153"/>
  <c r="EF68" i="153" s="1"/>
  <c r="EH68" i="153" s="1"/>
  <c r="HE271" i="153"/>
  <c r="CA433" i="153"/>
  <c r="CA345" i="153"/>
  <c r="CA240" i="153"/>
  <c r="CB240" i="153" s="1"/>
  <c r="CA154" i="153"/>
  <c r="CB154" i="153" s="1"/>
  <c r="W433" i="153"/>
  <c r="W345" i="153"/>
  <c r="W240" i="153"/>
  <c r="X240" i="153" s="1"/>
  <c r="W154" i="153"/>
  <c r="X154" i="153" s="1"/>
  <c r="FC431" i="153"/>
  <c r="FC343" i="153"/>
  <c r="FC238" i="153"/>
  <c r="FD238" i="153" s="1"/>
  <c r="FC152" i="153"/>
  <c r="FD152" i="153" s="1"/>
  <c r="DO431" i="153"/>
  <c r="DO343" i="153"/>
  <c r="DO238" i="153"/>
  <c r="DP238" i="153" s="1"/>
  <c r="DO152" i="153"/>
  <c r="DP152" i="153" s="1"/>
  <c r="O431" i="153"/>
  <c r="O343" i="153"/>
  <c r="O238" i="153"/>
  <c r="P238" i="153" s="1"/>
  <c r="O152" i="153"/>
  <c r="P152" i="153" s="1"/>
  <c r="FG429" i="153"/>
  <c r="FG341" i="153"/>
  <c r="FG236" i="153"/>
  <c r="FH236" i="153" s="1"/>
  <c r="FG150" i="153"/>
  <c r="FH150" i="153" s="1"/>
  <c r="DK429" i="153"/>
  <c r="DK341" i="153"/>
  <c r="DK236" i="153"/>
  <c r="DK150" i="153"/>
  <c r="BG429" i="153"/>
  <c r="BG341" i="153"/>
  <c r="BG236" i="153"/>
  <c r="BH236" i="153" s="1"/>
  <c r="BG150" i="153"/>
  <c r="BH150" i="153" s="1"/>
  <c r="S429" i="153"/>
  <c r="S341" i="153"/>
  <c r="S236" i="153"/>
  <c r="T236" i="153" s="1"/>
  <c r="S150" i="153"/>
  <c r="T150" i="153" s="1"/>
  <c r="EU428" i="153"/>
  <c r="EU340" i="153"/>
  <c r="EU235" i="153"/>
  <c r="EV235" i="153" s="1"/>
  <c r="EU149" i="153"/>
  <c r="EV149" i="153" s="1"/>
  <c r="EY427" i="153"/>
  <c r="EY339" i="153"/>
  <c r="EY234" i="153"/>
  <c r="EZ234" i="153" s="1"/>
  <c r="EY148" i="153"/>
  <c r="EZ148" i="153" s="1"/>
  <c r="AY427" i="153"/>
  <c r="AY339" i="153"/>
  <c r="AY234" i="153"/>
  <c r="AZ234" i="153" s="1"/>
  <c r="AY148" i="153"/>
  <c r="AZ148" i="153" s="1"/>
  <c r="K427" i="153"/>
  <c r="K339" i="153"/>
  <c r="K234" i="153"/>
  <c r="L234" i="153" s="1"/>
  <c r="K148" i="153"/>
  <c r="L148" i="153" s="1"/>
  <c r="DS424" i="153"/>
  <c r="DS336" i="153"/>
  <c r="DS231" i="153"/>
  <c r="DT231" i="153" s="1"/>
  <c r="DS145" i="153"/>
  <c r="DT145" i="153" s="1"/>
  <c r="AU424" i="153"/>
  <c r="AU336" i="153"/>
  <c r="AU231" i="153"/>
  <c r="AV231" i="153" s="1"/>
  <c r="AU145" i="153"/>
  <c r="AV145" i="153" s="1"/>
  <c r="EY423" i="153"/>
  <c r="EY335" i="153"/>
  <c r="EY230" i="153"/>
  <c r="EZ230" i="153" s="1"/>
  <c r="EY144" i="153"/>
  <c r="EZ144" i="153" s="1"/>
  <c r="BC423" i="153"/>
  <c r="BC335" i="153"/>
  <c r="BC230" i="153"/>
  <c r="BC144" i="153"/>
  <c r="BD144" i="153" s="1"/>
  <c r="EY420" i="153"/>
  <c r="EY332" i="153"/>
  <c r="EY227" i="153"/>
  <c r="EZ227" i="153" s="1"/>
  <c r="EY141" i="153"/>
  <c r="EZ141" i="153" s="1"/>
  <c r="AY420" i="153"/>
  <c r="AY332" i="153"/>
  <c r="AY227" i="153"/>
  <c r="AZ227" i="153" s="1"/>
  <c r="AY141" i="153"/>
  <c r="AZ141" i="153" s="1"/>
  <c r="K420" i="153"/>
  <c r="K332" i="153"/>
  <c r="K227" i="153"/>
  <c r="L227" i="153" s="1"/>
  <c r="K141" i="153"/>
  <c r="L141" i="153" s="1"/>
  <c r="CI419" i="153"/>
  <c r="CI331" i="153"/>
  <c r="CI226" i="153"/>
  <c r="CJ226" i="153" s="1"/>
  <c r="CI140" i="153"/>
  <c r="CJ140" i="153" s="1"/>
  <c r="AU419" i="153"/>
  <c r="AU331" i="153"/>
  <c r="AU226" i="153"/>
  <c r="AV226" i="153" s="1"/>
  <c r="AU140" i="153"/>
  <c r="AV140" i="153" s="1"/>
  <c r="FV53" i="153"/>
  <c r="FW53" i="153" s="1"/>
  <c r="DS418" i="153"/>
  <c r="DS330" i="153"/>
  <c r="DS225" i="153"/>
  <c r="DT225" i="153" s="1"/>
  <c r="DS139" i="153"/>
  <c r="DT139" i="153" s="1"/>
  <c r="CE418" i="153"/>
  <c r="CE330" i="153"/>
  <c r="CE225" i="153"/>
  <c r="CF225" i="153" s="1"/>
  <c r="CE139" i="153"/>
  <c r="CF139" i="153" s="1"/>
  <c r="S417" i="153"/>
  <c r="S329" i="153"/>
  <c r="S224" i="153"/>
  <c r="T224" i="153" s="1"/>
  <c r="S138" i="153"/>
  <c r="T138" i="153" s="1"/>
  <c r="EY416" i="153"/>
  <c r="EY328" i="153"/>
  <c r="EY223" i="153"/>
  <c r="EZ223" i="153" s="1"/>
  <c r="EY137" i="153"/>
  <c r="EZ137" i="153" s="1"/>
  <c r="AY416" i="153"/>
  <c r="AY328" i="153"/>
  <c r="AY223" i="153"/>
  <c r="AZ223" i="153" s="1"/>
  <c r="AY137" i="153"/>
  <c r="AZ137" i="153" s="1"/>
  <c r="K416" i="153"/>
  <c r="K328" i="153"/>
  <c r="K223" i="153"/>
  <c r="L223" i="153" s="1"/>
  <c r="K137" i="153"/>
  <c r="L137" i="153" s="1"/>
  <c r="CI415" i="153"/>
  <c r="CI327" i="153"/>
  <c r="CI222" i="153"/>
  <c r="CJ222" i="153" s="1"/>
  <c r="CI136" i="153"/>
  <c r="CJ136" i="153" s="1"/>
  <c r="AU415" i="153"/>
  <c r="AU327" i="153"/>
  <c r="AU222" i="153"/>
  <c r="AV222" i="153" s="1"/>
  <c r="AU136" i="153"/>
  <c r="AV136" i="153" s="1"/>
  <c r="FV49" i="153"/>
  <c r="FW49" i="153" s="1"/>
  <c r="DS414" i="153"/>
  <c r="DS326" i="153"/>
  <c r="DS221" i="153"/>
  <c r="DT221" i="153" s="1"/>
  <c r="DS135" i="153"/>
  <c r="DT135" i="153" s="1"/>
  <c r="CE414" i="153"/>
  <c r="CE326" i="153"/>
  <c r="CE221" i="153"/>
  <c r="CF221" i="153" s="1"/>
  <c r="CE135" i="153"/>
  <c r="CF135" i="153" s="1"/>
  <c r="S413" i="153"/>
  <c r="S325" i="153"/>
  <c r="S220" i="153"/>
  <c r="T220" i="153" s="1"/>
  <c r="S134" i="153"/>
  <c r="T134" i="153" s="1"/>
  <c r="EY412" i="153"/>
  <c r="EY324" i="153"/>
  <c r="EY219" i="153"/>
  <c r="EZ219" i="153" s="1"/>
  <c r="EY133" i="153"/>
  <c r="EZ133" i="153" s="1"/>
  <c r="AY412" i="153"/>
  <c r="AY324" i="153"/>
  <c r="AY219" i="153"/>
  <c r="AZ219" i="153" s="1"/>
  <c r="AY133" i="153"/>
  <c r="AZ133" i="153" s="1"/>
  <c r="K412" i="153"/>
  <c r="K324" i="153"/>
  <c r="K219" i="153"/>
  <c r="L219" i="153" s="1"/>
  <c r="K133" i="153"/>
  <c r="L133" i="153" s="1"/>
  <c r="Y409" i="153"/>
  <c r="Y321" i="153"/>
  <c r="Y216" i="153"/>
  <c r="Z216" i="153" s="1"/>
  <c r="Y130" i="153"/>
  <c r="Z130" i="153" s="1"/>
  <c r="FG408" i="153"/>
  <c r="FG320" i="153"/>
  <c r="FG215" i="153"/>
  <c r="FH215" i="153" s="1"/>
  <c r="FG129" i="153"/>
  <c r="FH129" i="153" s="1"/>
  <c r="EU407" i="153"/>
  <c r="EU319" i="153"/>
  <c r="EU214" i="153"/>
  <c r="EU128" i="153"/>
  <c r="EV128" i="153" s="1"/>
  <c r="CQ407" i="153"/>
  <c r="CQ319" i="153"/>
  <c r="CQ214" i="153"/>
  <c r="CR214" i="153" s="1"/>
  <c r="CQ128" i="153"/>
  <c r="CR128" i="153" s="1"/>
  <c r="BC407" i="153"/>
  <c r="BC319" i="153"/>
  <c r="BC214" i="153"/>
  <c r="BD214" i="153" s="1"/>
  <c r="BC128" i="153"/>
  <c r="BD128" i="153" s="1"/>
  <c r="EY406" i="153"/>
  <c r="EY318" i="153"/>
  <c r="EY213" i="153"/>
  <c r="EZ213" i="153" s="1"/>
  <c r="EY127" i="153"/>
  <c r="EZ127" i="153" s="1"/>
  <c r="AY406" i="153"/>
  <c r="AY318" i="153"/>
  <c r="AY213" i="153"/>
  <c r="AZ213" i="153" s="1"/>
  <c r="AY127" i="153"/>
  <c r="AZ127" i="153" s="1"/>
  <c r="Q403" i="153"/>
  <c r="Q315" i="153"/>
  <c r="Q210" i="153"/>
  <c r="R210" i="153" s="1"/>
  <c r="Q124" i="153"/>
  <c r="R124" i="153" s="1"/>
  <c r="G402" i="153"/>
  <c r="G314" i="153"/>
  <c r="G209" i="153"/>
  <c r="H209" i="153" s="1"/>
  <c r="G123" i="153"/>
  <c r="AA37" i="153"/>
  <c r="EA401" i="153"/>
  <c r="EA313" i="153"/>
  <c r="EA208" i="153"/>
  <c r="EB208" i="153" s="1"/>
  <c r="EA122" i="153"/>
  <c r="EB122" i="153" s="1"/>
  <c r="CM401" i="153"/>
  <c r="CM313" i="153"/>
  <c r="CM208" i="153"/>
  <c r="CN208" i="153" s="1"/>
  <c r="CM122" i="153"/>
  <c r="CN122" i="153" s="1"/>
  <c r="AQ401" i="153"/>
  <c r="AQ313" i="153"/>
  <c r="AQ208" i="153"/>
  <c r="AR208" i="153" s="1"/>
  <c r="AQ122" i="153"/>
  <c r="BK36" i="153"/>
  <c r="BL36" i="153" s="1"/>
  <c r="BN36" i="153" s="1"/>
  <c r="BQ36" i="153" s="1"/>
  <c r="FK400" i="153"/>
  <c r="FK312" i="153"/>
  <c r="FK207" i="153"/>
  <c r="FL207" i="153" s="1"/>
  <c r="FK121" i="153"/>
  <c r="FL121" i="153" s="1"/>
  <c r="DW400" i="153"/>
  <c r="DW312" i="153"/>
  <c r="DW207" i="153"/>
  <c r="DX207" i="153" s="1"/>
  <c r="DW121" i="153"/>
  <c r="DX121" i="153" s="1"/>
  <c r="CA400" i="153"/>
  <c r="CA312" i="153"/>
  <c r="CA207" i="153"/>
  <c r="CA121" i="153"/>
  <c r="CU35" i="153"/>
  <c r="CV35" i="153" s="1"/>
  <c r="CX35" i="153" s="1"/>
  <c r="DA35" i="153" s="1"/>
  <c r="W400" i="153"/>
  <c r="W312" i="153"/>
  <c r="W207" i="153"/>
  <c r="X207" i="153" s="1"/>
  <c r="W121" i="153"/>
  <c r="X121" i="153" s="1"/>
  <c r="U399" i="153"/>
  <c r="U311" i="153"/>
  <c r="U206" i="153"/>
  <c r="V206" i="153" s="1"/>
  <c r="U120" i="153"/>
  <c r="V120" i="153" s="1"/>
  <c r="DY398" i="153"/>
  <c r="DY310" i="153"/>
  <c r="DY205" i="153"/>
  <c r="DZ205" i="153" s="1"/>
  <c r="DY119" i="153"/>
  <c r="DZ119" i="153" s="1"/>
  <c r="CM398" i="153"/>
  <c r="CM310" i="153"/>
  <c r="CM205" i="153"/>
  <c r="CN205" i="153" s="1"/>
  <c r="CM119" i="153"/>
  <c r="CN119" i="153" s="1"/>
  <c r="AQ398" i="153"/>
  <c r="AQ310" i="153"/>
  <c r="AQ205" i="153"/>
  <c r="AR205" i="153" s="1"/>
  <c r="AQ119" i="153"/>
  <c r="BK33" i="153"/>
  <c r="BL33" i="153" s="1"/>
  <c r="BN33" i="153" s="1"/>
  <c r="BQ33" i="153" s="1"/>
  <c r="FK394" i="153"/>
  <c r="FK306" i="153"/>
  <c r="FK201" i="153"/>
  <c r="FL201" i="153" s="1"/>
  <c r="FK115" i="153"/>
  <c r="FL115" i="153" s="1"/>
  <c r="DW394" i="153"/>
  <c r="DW306" i="153"/>
  <c r="DW201" i="153"/>
  <c r="DX201" i="153" s="1"/>
  <c r="DW115" i="153"/>
  <c r="DX115" i="153" s="1"/>
  <c r="CA394" i="153"/>
  <c r="CA306" i="153"/>
  <c r="CA201" i="153"/>
  <c r="CB201" i="153" s="1"/>
  <c r="CA115" i="153"/>
  <c r="FK393" i="153"/>
  <c r="FK305" i="153"/>
  <c r="FK200" i="153"/>
  <c r="FL200" i="153" s="1"/>
  <c r="FK114" i="153"/>
  <c r="FL114" i="153" s="1"/>
  <c r="DW393" i="153"/>
  <c r="DW305" i="153"/>
  <c r="DW200" i="153"/>
  <c r="DX200" i="153" s="1"/>
  <c r="DW114" i="153"/>
  <c r="DX114" i="153" s="1"/>
  <c r="CA393" i="153"/>
  <c r="CA305" i="153"/>
  <c r="CA200" i="153"/>
  <c r="CA114" i="153"/>
  <c r="FK392" i="153"/>
  <c r="FK304" i="153"/>
  <c r="FK199" i="153"/>
  <c r="FK113" i="153"/>
  <c r="FL113" i="153" s="1"/>
  <c r="DW392" i="153"/>
  <c r="DW304" i="153"/>
  <c r="DW199" i="153"/>
  <c r="DW113" i="153"/>
  <c r="CA392" i="153"/>
  <c r="CA304" i="153"/>
  <c r="CA199" i="153"/>
  <c r="CA113" i="153"/>
  <c r="CB113" i="153" s="1"/>
  <c r="FK391" i="153"/>
  <c r="FK303" i="153"/>
  <c r="FK198" i="153"/>
  <c r="FK112" i="153"/>
  <c r="DW391" i="153"/>
  <c r="DW303" i="153"/>
  <c r="DW198" i="153"/>
  <c r="DW112" i="153"/>
  <c r="DX112" i="153" s="1"/>
  <c r="CA391" i="153"/>
  <c r="CA303" i="153"/>
  <c r="CA198" i="153"/>
  <c r="CA112" i="153"/>
  <c r="FK390" i="153"/>
  <c r="FK302" i="153"/>
  <c r="FK197" i="153"/>
  <c r="FK111" i="153"/>
  <c r="FL111" i="153" s="1"/>
  <c r="DW390" i="153"/>
  <c r="DW302" i="153"/>
  <c r="DW197" i="153"/>
  <c r="DW111" i="153"/>
  <c r="DX111" i="153" s="1"/>
  <c r="CA390" i="153"/>
  <c r="CA302" i="153"/>
  <c r="CA197" i="153"/>
  <c r="CA111" i="153"/>
  <c r="BG389" i="153"/>
  <c r="BG301" i="153"/>
  <c r="BG196" i="153"/>
  <c r="BG110" i="153"/>
  <c r="BH110" i="153" s="1"/>
  <c r="U389" i="153"/>
  <c r="U301" i="153"/>
  <c r="U196" i="153"/>
  <c r="U110" i="153"/>
  <c r="V110" i="153" s="1"/>
  <c r="U388" i="153"/>
  <c r="U300" i="153"/>
  <c r="U195" i="153"/>
  <c r="U109" i="153"/>
  <c r="U387" i="153"/>
  <c r="U299" i="153"/>
  <c r="U194" i="153"/>
  <c r="U108" i="153"/>
  <c r="FC385" i="153"/>
  <c r="FC297" i="153"/>
  <c r="FC192" i="153"/>
  <c r="FC106" i="153"/>
  <c r="DO385" i="153"/>
  <c r="DO297" i="153"/>
  <c r="DO192" i="153"/>
  <c r="DO106" i="153"/>
  <c r="DP106" i="153" s="1"/>
  <c r="EY384" i="153"/>
  <c r="EY296" i="153"/>
  <c r="EY191" i="153"/>
  <c r="EY105" i="153"/>
  <c r="EZ105" i="153" s="1"/>
  <c r="CE384" i="153"/>
  <c r="CE296" i="153"/>
  <c r="CE191" i="153"/>
  <c r="CE105" i="153"/>
  <c r="CF105" i="153" s="1"/>
  <c r="FK383" i="153"/>
  <c r="FK295" i="153"/>
  <c r="FK190" i="153"/>
  <c r="FK104" i="153"/>
  <c r="DW383" i="153"/>
  <c r="DW295" i="153"/>
  <c r="DW190" i="153"/>
  <c r="DW104" i="153"/>
  <c r="DX104" i="153" s="1"/>
  <c r="CA383" i="153"/>
  <c r="CA295" i="153"/>
  <c r="CA190" i="153"/>
  <c r="CA104" i="153"/>
  <c r="CU18" i="153"/>
  <c r="CV18" i="153" s="1"/>
  <c r="CX18" i="153" s="1"/>
  <c r="DA18" i="153" s="1"/>
  <c r="FK381" i="153"/>
  <c r="FK293" i="153"/>
  <c r="FK188" i="153"/>
  <c r="FK102" i="153"/>
  <c r="FL102" i="153" s="1"/>
  <c r="DW381" i="153"/>
  <c r="DW293" i="153"/>
  <c r="DW188" i="153"/>
  <c r="DW102" i="153"/>
  <c r="DX102" i="153" s="1"/>
  <c r="CA381" i="153"/>
  <c r="CA293" i="153"/>
  <c r="CA188" i="153"/>
  <c r="CA102" i="153"/>
  <c r="CB102" i="153" s="1"/>
  <c r="O381" i="153"/>
  <c r="O293" i="153"/>
  <c r="O188" i="153"/>
  <c r="O102" i="153"/>
  <c r="P102" i="153" s="1"/>
  <c r="Q380" i="153"/>
  <c r="Q292" i="153"/>
  <c r="Q187" i="153"/>
  <c r="R187" i="153" s="1"/>
  <c r="Q101" i="153"/>
  <c r="R101" i="153" s="1"/>
  <c r="CI379" i="153"/>
  <c r="CI291" i="153"/>
  <c r="CI186" i="153"/>
  <c r="CJ186" i="153" s="1"/>
  <c r="CI100" i="153"/>
  <c r="AU379" i="153"/>
  <c r="AU291" i="153"/>
  <c r="AU186" i="153"/>
  <c r="AU100" i="153"/>
  <c r="AV100" i="153" s="1"/>
  <c r="EC378" i="153"/>
  <c r="EC290" i="153"/>
  <c r="EC185" i="153"/>
  <c r="EC99" i="153"/>
  <c r="CM378" i="153"/>
  <c r="CM290" i="153"/>
  <c r="CM185" i="153"/>
  <c r="CN185" i="153" s="1"/>
  <c r="CM99" i="153"/>
  <c r="AQ378" i="153"/>
  <c r="AQ290" i="153"/>
  <c r="AQ185" i="153"/>
  <c r="AR185" i="153" s="1"/>
  <c r="AQ99" i="153"/>
  <c r="AR99" i="153" s="1"/>
  <c r="BK13" i="153"/>
  <c r="BL13" i="153" s="1"/>
  <c r="BN13" i="153" s="1"/>
  <c r="BQ13" i="153" s="1"/>
  <c r="EU377" i="153"/>
  <c r="EU289" i="153"/>
  <c r="EU184" i="153"/>
  <c r="EU98" i="153"/>
  <c r="FO12" i="153"/>
  <c r="CI377" i="153"/>
  <c r="CI289" i="153"/>
  <c r="CI184" i="153"/>
  <c r="CI98" i="153"/>
  <c r="CJ98" i="153" s="1"/>
  <c r="AU377" i="153"/>
  <c r="AU289" i="153"/>
  <c r="AU184" i="153"/>
  <c r="AU98" i="153"/>
  <c r="AV98" i="153" s="1"/>
  <c r="BE394" i="153"/>
  <c r="BE306" i="153"/>
  <c r="BE201" i="153"/>
  <c r="BF201" i="153" s="1"/>
  <c r="BE115" i="153"/>
  <c r="BF115" i="153" s="1"/>
  <c r="BE393" i="153"/>
  <c r="BE305" i="153"/>
  <c r="BE200" i="153"/>
  <c r="BE114" i="153"/>
  <c r="AW392" i="153"/>
  <c r="AW304" i="153"/>
  <c r="AW199" i="153"/>
  <c r="AW113" i="153"/>
  <c r="DY390" i="153"/>
  <c r="DY302" i="153"/>
  <c r="DY197" i="153"/>
  <c r="DY111" i="153"/>
  <c r="DZ111" i="153" s="1"/>
  <c r="AW385" i="153"/>
  <c r="AW297" i="153"/>
  <c r="AW192" i="153"/>
  <c r="AW106" i="153"/>
  <c r="AX106" i="153" s="1"/>
  <c r="AW383" i="153"/>
  <c r="AW295" i="153"/>
  <c r="AW190" i="153"/>
  <c r="AW104" i="153"/>
  <c r="BE379" i="153"/>
  <c r="BE291" i="153"/>
  <c r="BE186" i="153"/>
  <c r="BE100" i="153"/>
  <c r="BF100" i="153" s="1"/>
  <c r="EQ303" i="153"/>
  <c r="ET198" i="153"/>
  <c r="BW303" i="153"/>
  <c r="BZ198" i="153"/>
  <c r="C303" i="153"/>
  <c r="F198" i="153"/>
  <c r="DH301" i="153"/>
  <c r="DI196" i="153"/>
  <c r="DJ196" i="153" s="1"/>
  <c r="GB297" i="153"/>
  <c r="GC192" i="153"/>
  <c r="GB295" i="153"/>
  <c r="GC190" i="153"/>
  <c r="EQ294" i="153"/>
  <c r="ET189" i="153"/>
  <c r="BW294" i="153"/>
  <c r="BZ189" i="153"/>
  <c r="C294" i="153"/>
  <c r="F189" i="153"/>
  <c r="ER379" i="153"/>
  <c r="ES379" i="153" s="1"/>
  <c r="ES291" i="153"/>
  <c r="ET291" i="153" s="1"/>
  <c r="D379" i="153"/>
  <c r="E379" i="153" s="1"/>
  <c r="E291" i="153"/>
  <c r="F291" i="153" s="1"/>
  <c r="BX378" i="153"/>
  <c r="BY378" i="153" s="1"/>
  <c r="BY290" i="153"/>
  <c r="BZ290" i="153" s="1"/>
  <c r="ER377" i="153"/>
  <c r="ES377" i="153" s="1"/>
  <c r="ES289" i="153"/>
  <c r="D377" i="153"/>
  <c r="E377" i="153" s="1"/>
  <c r="E289" i="153"/>
  <c r="DY442" i="153"/>
  <c r="DY354" i="153"/>
  <c r="DY249" i="153"/>
  <c r="DZ249" i="153" s="1"/>
  <c r="DY163" i="153"/>
  <c r="DZ163" i="153" s="1"/>
  <c r="AW442" i="153"/>
  <c r="AW354" i="153"/>
  <c r="AW249" i="153"/>
  <c r="AX249" i="153" s="1"/>
  <c r="AW163" i="153"/>
  <c r="AX163" i="153" s="1"/>
  <c r="CO439" i="153"/>
  <c r="CO351" i="153"/>
  <c r="CO246" i="153"/>
  <c r="CP246" i="153" s="1"/>
  <c r="CO160" i="153"/>
  <c r="CP160" i="153" s="1"/>
  <c r="M439" i="153"/>
  <c r="M351" i="153"/>
  <c r="M246" i="153"/>
  <c r="N246" i="153" s="1"/>
  <c r="M160" i="153"/>
  <c r="N160" i="153" s="1"/>
  <c r="CG437" i="153"/>
  <c r="CG349" i="153"/>
  <c r="CG244" i="153"/>
  <c r="CG158" i="153"/>
  <c r="CH158" i="153" s="1"/>
  <c r="DY431" i="153"/>
  <c r="DY343" i="153"/>
  <c r="DY238" i="153"/>
  <c r="DZ238" i="153" s="1"/>
  <c r="DY152" i="153"/>
  <c r="DZ152" i="153" s="1"/>
  <c r="AW431" i="153"/>
  <c r="AW343" i="153"/>
  <c r="AW238" i="153"/>
  <c r="AX238" i="153" s="1"/>
  <c r="AW152" i="153"/>
  <c r="AX152" i="153" s="1"/>
  <c r="U429" i="153"/>
  <c r="U341" i="153"/>
  <c r="U236" i="153"/>
  <c r="V236" i="153" s="1"/>
  <c r="U150" i="153"/>
  <c r="V150" i="153" s="1"/>
  <c r="FA427" i="153"/>
  <c r="FA339" i="153"/>
  <c r="FA234" i="153"/>
  <c r="FB234" i="153" s="1"/>
  <c r="FA148" i="153"/>
  <c r="FB148" i="153" s="1"/>
  <c r="BE425" i="153"/>
  <c r="BE337" i="153"/>
  <c r="BE232" i="153"/>
  <c r="BF232" i="153" s="1"/>
  <c r="BE146" i="153"/>
  <c r="BF146" i="153" s="1"/>
  <c r="AW424" i="153"/>
  <c r="AW336" i="153"/>
  <c r="AW231" i="153"/>
  <c r="AX231" i="153" s="1"/>
  <c r="AW145" i="153"/>
  <c r="AX145" i="153" s="1"/>
  <c r="CO423" i="153"/>
  <c r="CO335" i="153"/>
  <c r="CO230" i="153"/>
  <c r="CP230" i="153" s="1"/>
  <c r="CO144" i="153"/>
  <c r="CP144" i="153" s="1"/>
  <c r="AW423" i="153"/>
  <c r="AW335" i="153"/>
  <c r="AW230" i="153"/>
  <c r="AW144" i="153"/>
  <c r="AX144" i="153" s="1"/>
  <c r="CO420" i="153"/>
  <c r="CO332" i="153"/>
  <c r="CO227" i="153"/>
  <c r="CP227" i="153" s="1"/>
  <c r="CO141" i="153"/>
  <c r="CP141" i="153" s="1"/>
  <c r="M420" i="153"/>
  <c r="M332" i="153"/>
  <c r="M227" i="153"/>
  <c r="N227" i="153" s="1"/>
  <c r="M141" i="153"/>
  <c r="N141" i="153" s="1"/>
  <c r="DQ419" i="153"/>
  <c r="DQ331" i="153"/>
  <c r="DQ226" i="153"/>
  <c r="DR226" i="153" s="1"/>
  <c r="DQ140" i="153"/>
  <c r="DR140" i="153" s="1"/>
  <c r="FI418" i="153"/>
  <c r="FI330" i="153"/>
  <c r="FI225" i="153"/>
  <c r="FJ225" i="153" s="1"/>
  <c r="FI139" i="153"/>
  <c r="FJ139" i="153" s="1"/>
  <c r="CG418" i="153"/>
  <c r="CG330" i="153"/>
  <c r="CG225" i="153"/>
  <c r="CH225" i="153" s="1"/>
  <c r="CG139" i="153"/>
  <c r="CH139" i="153" s="1"/>
  <c r="FI416" i="153"/>
  <c r="FI328" i="153"/>
  <c r="FI223" i="153"/>
  <c r="FJ223" i="153" s="1"/>
  <c r="FI137" i="153"/>
  <c r="FJ137" i="153" s="1"/>
  <c r="CG416" i="153"/>
  <c r="CG328" i="153"/>
  <c r="CG223" i="153"/>
  <c r="CH223" i="153" s="1"/>
  <c r="CG137" i="153"/>
  <c r="CH137" i="153" s="1"/>
  <c r="FA414" i="153"/>
  <c r="FA326" i="153"/>
  <c r="FA221" i="153"/>
  <c r="FB221" i="153" s="1"/>
  <c r="FA135" i="153"/>
  <c r="FB135" i="153" s="1"/>
  <c r="FA412" i="153"/>
  <c r="FA324" i="153"/>
  <c r="FA219" i="153"/>
  <c r="FB219" i="153" s="1"/>
  <c r="FA133" i="153"/>
  <c r="FB133" i="153" s="1"/>
  <c r="M410" i="153"/>
  <c r="M322" i="153"/>
  <c r="M217" i="153"/>
  <c r="N217" i="153" s="1"/>
  <c r="M131" i="153"/>
  <c r="N131" i="153" s="1"/>
  <c r="DY407" i="153"/>
  <c r="DY319" i="153"/>
  <c r="DY214" i="153"/>
  <c r="DZ214" i="153" s="1"/>
  <c r="DY128" i="153"/>
  <c r="DZ128" i="153" s="1"/>
  <c r="AW407" i="153"/>
  <c r="AW319" i="153"/>
  <c r="AW214" i="153"/>
  <c r="AX214" i="153" s="1"/>
  <c r="AW128" i="153"/>
  <c r="AX128" i="153" s="1"/>
  <c r="M403" i="153"/>
  <c r="M315" i="153"/>
  <c r="M210" i="153"/>
  <c r="N210" i="153" s="1"/>
  <c r="M124" i="153"/>
  <c r="N124" i="153" s="1"/>
  <c r="CO401" i="153"/>
  <c r="CO313" i="153"/>
  <c r="CO208" i="153"/>
  <c r="CP208" i="153" s="1"/>
  <c r="CO122" i="153"/>
  <c r="CP122" i="153" s="1"/>
  <c r="M401" i="153"/>
  <c r="M313" i="153"/>
  <c r="M208" i="153"/>
  <c r="N208" i="153" s="1"/>
  <c r="M122" i="153"/>
  <c r="N122" i="153" s="1"/>
  <c r="DQ400" i="153"/>
  <c r="DQ312" i="153"/>
  <c r="DQ207" i="153"/>
  <c r="DR207" i="153" s="1"/>
  <c r="DQ121" i="153"/>
  <c r="DR121" i="153" s="1"/>
  <c r="W399" i="153"/>
  <c r="W311" i="153"/>
  <c r="W206" i="153"/>
  <c r="X206" i="153" s="1"/>
  <c r="W120" i="153"/>
  <c r="X120" i="153" s="1"/>
  <c r="CG398" i="153"/>
  <c r="CG310" i="153"/>
  <c r="CG205" i="153"/>
  <c r="CH205" i="153" s="1"/>
  <c r="CG119" i="153"/>
  <c r="CH119" i="153" s="1"/>
  <c r="AW394" i="153"/>
  <c r="AW306" i="153"/>
  <c r="AW201" i="153"/>
  <c r="AX201" i="153" s="1"/>
  <c r="AW115" i="153"/>
  <c r="AX115" i="153" s="1"/>
  <c r="BE392" i="153"/>
  <c r="BE304" i="153"/>
  <c r="BE199" i="153"/>
  <c r="BE113" i="153"/>
  <c r="AW391" i="153"/>
  <c r="AW303" i="153"/>
  <c r="AW198" i="153"/>
  <c r="AW112" i="153"/>
  <c r="AX112" i="153" s="1"/>
  <c r="FA384" i="153"/>
  <c r="FA296" i="153"/>
  <c r="FA191" i="153"/>
  <c r="FA105" i="153"/>
  <c r="FB105" i="153" s="1"/>
  <c r="BE383" i="153"/>
  <c r="BE295" i="153"/>
  <c r="BE190" i="153"/>
  <c r="BE104" i="153"/>
  <c r="BF104" i="153" s="1"/>
  <c r="M380" i="153"/>
  <c r="M292" i="153"/>
  <c r="M187" i="153"/>
  <c r="N187" i="153" s="1"/>
  <c r="M101" i="153"/>
  <c r="N101" i="153" s="1"/>
  <c r="CG378" i="153"/>
  <c r="CG290" i="153"/>
  <c r="CG185" i="153"/>
  <c r="CH185" i="153" s="1"/>
  <c r="CG99" i="153"/>
  <c r="DG304" i="153"/>
  <c r="DJ199" i="153"/>
  <c r="AM304" i="153"/>
  <c r="AP199" i="153"/>
  <c r="EQ269" i="153"/>
  <c r="EQ299" i="153"/>
  <c r="ET194" i="153"/>
  <c r="AP166" i="153"/>
  <c r="C269" i="153"/>
  <c r="C299" i="153"/>
  <c r="F194" i="153"/>
  <c r="DL106" i="153"/>
  <c r="DV106" i="153"/>
  <c r="DR106" i="153"/>
  <c r="BJ106" i="153"/>
  <c r="BB106" i="153"/>
  <c r="BD106" i="153"/>
  <c r="EX105" i="153"/>
  <c r="FJ105" i="153"/>
  <c r="GD105" i="153"/>
  <c r="EB104" i="153"/>
  <c r="ED104" i="153"/>
  <c r="DN104" i="153"/>
  <c r="DP104" i="153"/>
  <c r="BJ104" i="153"/>
  <c r="BB104" i="153"/>
  <c r="AX104" i="153"/>
  <c r="DX186" i="153"/>
  <c r="DZ186" i="153"/>
  <c r="DV186" i="153"/>
  <c r="DG378" i="153"/>
  <c r="CJ100" i="153"/>
  <c r="CB100" i="153"/>
  <c r="CT100" i="153"/>
  <c r="CP100" i="153"/>
  <c r="CL100" i="153"/>
  <c r="CD100" i="153"/>
  <c r="GD99" i="153"/>
  <c r="F164" i="153"/>
  <c r="DS442" i="153"/>
  <c r="DS354" i="153"/>
  <c r="DS249" i="153"/>
  <c r="DT249" i="153" s="1"/>
  <c r="DS163" i="153"/>
  <c r="DT163" i="153" s="1"/>
  <c r="CE442" i="153"/>
  <c r="CE354" i="153"/>
  <c r="CE249" i="153"/>
  <c r="CF249" i="153" s="1"/>
  <c r="CE163" i="153"/>
  <c r="CF163" i="153" s="1"/>
  <c r="FG441" i="153"/>
  <c r="FG353" i="153"/>
  <c r="FG248" i="153"/>
  <c r="FH248" i="153" s="1"/>
  <c r="FG162" i="153"/>
  <c r="FH162" i="153" s="1"/>
  <c r="CA441" i="153"/>
  <c r="CA353" i="153"/>
  <c r="CA248" i="153"/>
  <c r="CB248" i="153" s="1"/>
  <c r="CA162" i="153"/>
  <c r="FK439" i="153"/>
  <c r="FK351" i="153"/>
  <c r="FK246" i="153"/>
  <c r="FL246" i="153" s="1"/>
  <c r="FK160" i="153"/>
  <c r="FL160" i="153" s="1"/>
  <c r="DW439" i="153"/>
  <c r="DW351" i="153"/>
  <c r="DW246" i="153"/>
  <c r="DX246" i="153" s="1"/>
  <c r="DW160" i="153"/>
  <c r="DX160" i="153" s="1"/>
  <c r="CA439" i="153"/>
  <c r="CA351" i="153"/>
  <c r="CA246" i="153"/>
  <c r="CA160" i="153"/>
  <c r="W439" i="153"/>
  <c r="W351" i="153"/>
  <c r="W246" i="153"/>
  <c r="X246" i="153" s="1"/>
  <c r="W160" i="153"/>
  <c r="X160" i="153" s="1"/>
  <c r="BC438" i="153"/>
  <c r="BC350" i="153"/>
  <c r="BC245" i="153"/>
  <c r="BD245" i="153" s="1"/>
  <c r="BC159" i="153"/>
  <c r="BD159" i="153" s="1"/>
  <c r="EU437" i="153"/>
  <c r="EU349" i="153"/>
  <c r="EU244" i="153"/>
  <c r="EU158" i="153"/>
  <c r="EV158" i="153" s="1"/>
  <c r="CQ437" i="153"/>
  <c r="CQ349" i="153"/>
  <c r="CQ244" i="153"/>
  <c r="CQ158" i="153"/>
  <c r="CR158" i="153" s="1"/>
  <c r="S437" i="153"/>
  <c r="S349" i="153"/>
  <c r="S244" i="153"/>
  <c r="S158" i="153"/>
  <c r="T158" i="153" s="1"/>
  <c r="FG435" i="153"/>
  <c r="FG347" i="153"/>
  <c r="FG242" i="153"/>
  <c r="FG156" i="153"/>
  <c r="FH156" i="153" s="1"/>
  <c r="DK435" i="153"/>
  <c r="DK347" i="153"/>
  <c r="DK242" i="153"/>
  <c r="DK156" i="153"/>
  <c r="BG435" i="153"/>
  <c r="BG347" i="153"/>
  <c r="BG242" i="153"/>
  <c r="BG156" i="153"/>
  <c r="BH156" i="153" s="1"/>
  <c r="S435" i="153"/>
  <c r="S347" i="153"/>
  <c r="S242" i="153"/>
  <c r="S156" i="153"/>
  <c r="T156" i="153" s="1"/>
  <c r="EY433" i="153"/>
  <c r="EY345" i="153"/>
  <c r="EY240" i="153"/>
  <c r="EY154" i="153"/>
  <c r="EZ154" i="153" s="1"/>
  <c r="BC433" i="153"/>
  <c r="BC345" i="153"/>
  <c r="BC240" i="153"/>
  <c r="BD240" i="153" s="1"/>
  <c r="BC154" i="153"/>
  <c r="BD154" i="153" s="1"/>
  <c r="K433" i="153"/>
  <c r="K345" i="153"/>
  <c r="K240" i="153"/>
  <c r="L240" i="153" s="1"/>
  <c r="K154" i="153"/>
  <c r="L154" i="153" s="1"/>
  <c r="EY431" i="153"/>
  <c r="EY343" i="153"/>
  <c r="EY238" i="153"/>
  <c r="EZ238" i="153" s="1"/>
  <c r="EY152" i="153"/>
  <c r="EZ152" i="153" s="1"/>
  <c r="AY431" i="153"/>
  <c r="AY343" i="153"/>
  <c r="AY238" i="153"/>
  <c r="AZ238" i="153" s="1"/>
  <c r="AY152" i="153"/>
  <c r="AZ152" i="153" s="1"/>
  <c r="K431" i="153"/>
  <c r="K343" i="153"/>
  <c r="K238" i="153"/>
  <c r="L238" i="153" s="1"/>
  <c r="K152" i="153"/>
  <c r="L152" i="153" s="1"/>
  <c r="CI429" i="153"/>
  <c r="CI341" i="153"/>
  <c r="CI236" i="153"/>
  <c r="CJ236" i="153" s="1"/>
  <c r="CI150" i="153"/>
  <c r="CJ150" i="153" s="1"/>
  <c r="AU429" i="153"/>
  <c r="AU341" i="153"/>
  <c r="AU236" i="153"/>
  <c r="AV236" i="153" s="1"/>
  <c r="AU150" i="153"/>
  <c r="AV150" i="153" s="1"/>
  <c r="FV63" i="153"/>
  <c r="FW63" i="153" s="1"/>
  <c r="FC427" i="153"/>
  <c r="FC339" i="153"/>
  <c r="FC234" i="153"/>
  <c r="FD234" i="153" s="1"/>
  <c r="FC148" i="153"/>
  <c r="FD148" i="153" s="1"/>
  <c r="DO427" i="153"/>
  <c r="DO339" i="153"/>
  <c r="DO234" i="153"/>
  <c r="DP234" i="153" s="1"/>
  <c r="DO148" i="153"/>
  <c r="DP148" i="153" s="1"/>
  <c r="O427" i="153"/>
  <c r="O339" i="153"/>
  <c r="O234" i="153"/>
  <c r="P234" i="153" s="1"/>
  <c r="O148" i="153"/>
  <c r="P148" i="153" s="1"/>
  <c r="DO425" i="153"/>
  <c r="DO337" i="153"/>
  <c r="DO232" i="153"/>
  <c r="DP232" i="153" s="1"/>
  <c r="DO146" i="153"/>
  <c r="DP146" i="153" s="1"/>
  <c r="AY424" i="153"/>
  <c r="AY336" i="153"/>
  <c r="AY231" i="153"/>
  <c r="AZ231" i="153" s="1"/>
  <c r="AY145" i="153"/>
  <c r="AZ145" i="153" s="1"/>
  <c r="EU423" i="153"/>
  <c r="EU335" i="153"/>
  <c r="EU230" i="153"/>
  <c r="EU144" i="153"/>
  <c r="CQ423" i="153"/>
  <c r="CQ335" i="153"/>
  <c r="CQ230" i="153"/>
  <c r="CR230" i="153" s="1"/>
  <c r="CQ144" i="153"/>
  <c r="CR144" i="153" s="1"/>
  <c r="AY423" i="153"/>
  <c r="AY335" i="153"/>
  <c r="AY230" i="153"/>
  <c r="AY144" i="153"/>
  <c r="AZ144" i="153" s="1"/>
  <c r="FC420" i="153"/>
  <c r="FC332" i="153"/>
  <c r="FC227" i="153"/>
  <c r="FD227" i="153" s="1"/>
  <c r="FC141" i="153"/>
  <c r="FD141" i="153" s="1"/>
  <c r="DO420" i="153"/>
  <c r="DO332" i="153"/>
  <c r="DO227" i="153"/>
  <c r="DP227" i="153" s="1"/>
  <c r="DO141" i="153"/>
  <c r="DP141" i="153" s="1"/>
  <c r="O420" i="153"/>
  <c r="O332" i="153"/>
  <c r="O227" i="153"/>
  <c r="P227" i="153" s="1"/>
  <c r="O141" i="153"/>
  <c r="P141" i="153" s="1"/>
  <c r="EY419" i="153"/>
  <c r="EY331" i="153"/>
  <c r="EY226" i="153"/>
  <c r="EZ226" i="153" s="1"/>
  <c r="EY140" i="153"/>
  <c r="EZ140" i="153" s="1"/>
  <c r="AY419" i="153"/>
  <c r="AY331" i="153"/>
  <c r="AY226" i="153"/>
  <c r="AZ226" i="153" s="1"/>
  <c r="AY140" i="153"/>
  <c r="AZ140" i="153" s="1"/>
  <c r="K419" i="153"/>
  <c r="K331" i="153"/>
  <c r="K226" i="153"/>
  <c r="L226" i="153" s="1"/>
  <c r="K140" i="153"/>
  <c r="L140" i="153" s="1"/>
  <c r="CI418" i="153"/>
  <c r="CI330" i="153"/>
  <c r="CI225" i="153"/>
  <c r="CJ225" i="153" s="1"/>
  <c r="CI139" i="153"/>
  <c r="CJ139" i="153" s="1"/>
  <c r="AU418" i="153"/>
  <c r="AU330" i="153"/>
  <c r="AU225" i="153"/>
  <c r="AV225" i="153" s="1"/>
  <c r="AU139" i="153"/>
  <c r="AV139" i="153" s="1"/>
  <c r="FK416" i="153"/>
  <c r="FK328" i="153"/>
  <c r="FK223" i="153"/>
  <c r="FL223" i="153" s="1"/>
  <c r="FK137" i="153"/>
  <c r="FL137" i="153" s="1"/>
  <c r="DW416" i="153"/>
  <c r="DW328" i="153"/>
  <c r="DW223" i="153"/>
  <c r="DX223" i="153" s="1"/>
  <c r="DW137" i="153"/>
  <c r="DX137" i="153" s="1"/>
  <c r="CA416" i="153"/>
  <c r="CA328" i="153"/>
  <c r="CA223" i="153"/>
  <c r="CA137" i="153"/>
  <c r="CB137" i="153" s="1"/>
  <c r="CM415" i="153"/>
  <c r="CM327" i="153"/>
  <c r="CM222" i="153"/>
  <c r="CN222" i="153" s="1"/>
  <c r="CM136" i="153"/>
  <c r="CN136" i="153" s="1"/>
  <c r="AQ415" i="153"/>
  <c r="AQ327" i="153"/>
  <c r="AQ222" i="153"/>
  <c r="AR222" i="153" s="1"/>
  <c r="AQ136" i="153"/>
  <c r="AR136" i="153" s="1"/>
  <c r="CQ414" i="153"/>
  <c r="CQ326" i="153"/>
  <c r="CQ221" i="153"/>
  <c r="CR221" i="153" s="1"/>
  <c r="CQ135" i="153"/>
  <c r="CR135" i="153" s="1"/>
  <c r="U413" i="153"/>
  <c r="U325" i="153"/>
  <c r="U220" i="153"/>
  <c r="V220" i="153" s="1"/>
  <c r="U134" i="153"/>
  <c r="V134" i="153" s="1"/>
  <c r="FC412" i="153"/>
  <c r="FC324" i="153"/>
  <c r="FC219" i="153"/>
  <c r="FD219" i="153" s="1"/>
  <c r="FC133" i="153"/>
  <c r="FD133" i="153" s="1"/>
  <c r="DO412" i="153"/>
  <c r="DO324" i="153"/>
  <c r="DO219" i="153"/>
  <c r="DP219" i="153" s="1"/>
  <c r="DO133" i="153"/>
  <c r="DP133" i="153" s="1"/>
  <c r="O412" i="153"/>
  <c r="O324" i="153"/>
  <c r="O219" i="153"/>
  <c r="P219" i="153" s="1"/>
  <c r="O133" i="153"/>
  <c r="P133" i="153" s="1"/>
  <c r="Q411" i="153"/>
  <c r="Q323" i="153"/>
  <c r="Q218" i="153"/>
  <c r="R218" i="153" s="1"/>
  <c r="Q132" i="153"/>
  <c r="R132" i="153" s="1"/>
  <c r="G410" i="153"/>
  <c r="G322" i="153"/>
  <c r="G217" i="153"/>
  <c r="G131" i="153"/>
  <c r="H131" i="153" s="1"/>
  <c r="CQ406" i="153"/>
  <c r="CQ318" i="153"/>
  <c r="CQ213" i="153"/>
  <c r="CR213" i="153" s="1"/>
  <c r="CQ127" i="153"/>
  <c r="CR127" i="153" s="1"/>
  <c r="DW401" i="153"/>
  <c r="DW313" i="153"/>
  <c r="DW208" i="153"/>
  <c r="DX208" i="153" s="1"/>
  <c r="DW122" i="153"/>
  <c r="DX122" i="153" s="1"/>
  <c r="CA401" i="153"/>
  <c r="CA313" i="153"/>
  <c r="CA208" i="153"/>
  <c r="CA122" i="153"/>
  <c r="CM400" i="153"/>
  <c r="CM312" i="153"/>
  <c r="CM207" i="153"/>
  <c r="CN207" i="153" s="1"/>
  <c r="CM121" i="153"/>
  <c r="CN121" i="153" s="1"/>
  <c r="AQ400" i="153"/>
  <c r="AQ312" i="153"/>
  <c r="AQ207" i="153"/>
  <c r="AR207" i="153" s="1"/>
  <c r="AQ121" i="153"/>
  <c r="BC398" i="153"/>
  <c r="BC310" i="153"/>
  <c r="BC205" i="153"/>
  <c r="BD205" i="153" s="1"/>
  <c r="BC119" i="153"/>
  <c r="BD119" i="153" s="1"/>
  <c r="Q396" i="153"/>
  <c r="Q308" i="153"/>
  <c r="Q203" i="153"/>
  <c r="R203" i="153" s="1"/>
  <c r="Q117" i="153"/>
  <c r="R117" i="153" s="1"/>
  <c r="EY394" i="153"/>
  <c r="EY306" i="153"/>
  <c r="EY201" i="153"/>
  <c r="EZ201" i="153" s="1"/>
  <c r="EY115" i="153"/>
  <c r="EZ115" i="153" s="1"/>
  <c r="AY394" i="153"/>
  <c r="AY306" i="153"/>
  <c r="AY201" i="153"/>
  <c r="AZ201" i="153" s="1"/>
  <c r="AY115" i="153"/>
  <c r="AZ115" i="153" s="1"/>
  <c r="EY393" i="153"/>
  <c r="EY305" i="153"/>
  <c r="EY200" i="153"/>
  <c r="EZ200" i="153" s="1"/>
  <c r="EY114" i="153"/>
  <c r="EZ114" i="153" s="1"/>
  <c r="AY393" i="153"/>
  <c r="AY305" i="153"/>
  <c r="AY200" i="153"/>
  <c r="AY114" i="153"/>
  <c r="AZ114" i="153" s="1"/>
  <c r="EY392" i="153"/>
  <c r="EY304" i="153"/>
  <c r="EY199" i="153"/>
  <c r="EY113" i="153"/>
  <c r="EZ113" i="153" s="1"/>
  <c r="AY392" i="153"/>
  <c r="AY304" i="153"/>
  <c r="AY199" i="153"/>
  <c r="AY113" i="153"/>
  <c r="AZ113" i="153" s="1"/>
  <c r="EY391" i="153"/>
  <c r="EY303" i="153"/>
  <c r="EY198" i="153"/>
  <c r="EY112" i="153"/>
  <c r="EZ112" i="153" s="1"/>
  <c r="AY391" i="153"/>
  <c r="AY303" i="153"/>
  <c r="AY198" i="153"/>
  <c r="AY112" i="153"/>
  <c r="AZ112" i="153" s="1"/>
  <c r="EY390" i="153"/>
  <c r="EY302" i="153"/>
  <c r="EY197" i="153"/>
  <c r="EY111" i="153"/>
  <c r="EZ111" i="153" s="1"/>
  <c r="AY390" i="153"/>
  <c r="AY302" i="153"/>
  <c r="AY197" i="153"/>
  <c r="AY111" i="153"/>
  <c r="AZ111" i="153" s="1"/>
  <c r="BR24" i="153"/>
  <c r="BS24" i="153" s="1"/>
  <c r="S389" i="153"/>
  <c r="S301" i="153"/>
  <c r="S196" i="153"/>
  <c r="S110" i="153"/>
  <c r="T110" i="153" s="1"/>
  <c r="K388" i="153"/>
  <c r="K300" i="153"/>
  <c r="K195" i="153"/>
  <c r="K109" i="153"/>
  <c r="K387" i="153"/>
  <c r="K299" i="153"/>
  <c r="K194" i="153"/>
  <c r="K108" i="153"/>
  <c r="BG385" i="153"/>
  <c r="BG297" i="153"/>
  <c r="BG192" i="153"/>
  <c r="BG106" i="153"/>
  <c r="BH106" i="153" s="1"/>
  <c r="FC384" i="153"/>
  <c r="FC296" i="153"/>
  <c r="FC191" i="153"/>
  <c r="FC105" i="153"/>
  <c r="FD105" i="153" s="1"/>
  <c r="DO384" i="153"/>
  <c r="DO296" i="153"/>
  <c r="DO191" i="153"/>
  <c r="DO105" i="153"/>
  <c r="CM383" i="153"/>
  <c r="CM295" i="153"/>
  <c r="CM190" i="153"/>
  <c r="CM104" i="153"/>
  <c r="AQ383" i="153"/>
  <c r="AQ295" i="153"/>
  <c r="AQ190" i="153"/>
  <c r="AQ104" i="153"/>
  <c r="AR104" i="153" s="1"/>
  <c r="EY381" i="153"/>
  <c r="EY293" i="153"/>
  <c r="EY188" i="153"/>
  <c r="EY102" i="153"/>
  <c r="EZ102" i="153" s="1"/>
  <c r="AY381" i="153"/>
  <c r="AY293" i="153"/>
  <c r="AY188" i="153"/>
  <c r="AY102" i="153"/>
  <c r="AZ102" i="153" s="1"/>
  <c r="K381" i="153"/>
  <c r="K293" i="153"/>
  <c r="K188" i="153"/>
  <c r="K102" i="153"/>
  <c r="L102" i="153" s="1"/>
  <c r="FV14" i="153"/>
  <c r="FW14" i="153" s="1"/>
  <c r="DS379" i="153"/>
  <c r="DS291" i="153"/>
  <c r="DS186" i="153"/>
  <c r="DT186" i="153" s="1"/>
  <c r="DS100" i="153"/>
  <c r="DT100" i="153" s="1"/>
  <c r="CE379" i="153"/>
  <c r="CE291" i="153"/>
  <c r="CE186" i="153"/>
  <c r="CF186" i="153" s="1"/>
  <c r="CE100" i="153"/>
  <c r="CF100" i="153" s="1"/>
  <c r="BC378" i="153"/>
  <c r="BC290" i="153"/>
  <c r="BC185" i="153"/>
  <c r="BD185" i="153" s="1"/>
  <c r="BC99" i="153"/>
  <c r="BD99" i="153" s="1"/>
  <c r="CM377" i="153"/>
  <c r="CM289" i="153"/>
  <c r="CM184" i="153"/>
  <c r="CM98" i="153"/>
  <c r="CN98" i="153" s="1"/>
  <c r="AQ377" i="153"/>
  <c r="AQ289" i="153"/>
  <c r="AQ184" i="153"/>
  <c r="AQ98" i="153"/>
  <c r="CS384" i="153"/>
  <c r="CS296" i="153"/>
  <c r="CS191" i="153"/>
  <c r="CS105" i="153"/>
  <c r="CT105" i="153" s="1"/>
  <c r="CG379" i="153"/>
  <c r="CG291" i="153"/>
  <c r="CG186" i="153"/>
  <c r="CH186" i="153" s="1"/>
  <c r="CG100" i="153"/>
  <c r="CH100" i="153" s="1"/>
  <c r="CS378" i="153"/>
  <c r="CS290" i="153"/>
  <c r="CS185" i="153"/>
  <c r="CT185" i="153" s="1"/>
  <c r="CS99" i="153"/>
  <c r="DM377" i="153"/>
  <c r="DM289" i="153"/>
  <c r="DM184" i="153"/>
  <c r="DM98" i="153"/>
  <c r="DN98" i="153" s="1"/>
  <c r="I377" i="153"/>
  <c r="I289" i="153"/>
  <c r="I184" i="153"/>
  <c r="I98" i="153"/>
  <c r="J98" i="153" s="1"/>
  <c r="AA12" i="153"/>
  <c r="CT114" i="153"/>
  <c r="CP114" i="153"/>
  <c r="CL114" i="153"/>
  <c r="CH114" i="153"/>
  <c r="CD114" i="153"/>
  <c r="CB114" i="153"/>
  <c r="GD114" i="153"/>
  <c r="DB43" i="153"/>
  <c r="DC43" i="153" s="1"/>
  <c r="FV48" i="153"/>
  <c r="FW48" i="153" s="1"/>
  <c r="DB57" i="153"/>
  <c r="DC57" i="153" s="1"/>
  <c r="GA78" i="153"/>
  <c r="CU68" i="153"/>
  <c r="CV68" i="153" s="1"/>
  <c r="CX68" i="153" s="1"/>
  <c r="EE64" i="153"/>
  <c r="EF64" i="153" s="1"/>
  <c r="EH64" i="153" s="1"/>
  <c r="EK64" i="153" s="1"/>
  <c r="BK62" i="153"/>
  <c r="BL62" i="153" s="1"/>
  <c r="BN62" i="153" s="1"/>
  <c r="BQ62" i="153" s="1"/>
  <c r="EE59" i="153"/>
  <c r="EF59" i="153" s="1"/>
  <c r="EH59" i="153" s="1"/>
  <c r="BK55" i="153"/>
  <c r="BL55" i="153" s="1"/>
  <c r="BN55" i="153" s="1"/>
  <c r="BQ55" i="153" s="1"/>
  <c r="CU54" i="153"/>
  <c r="CV54" i="153" s="1"/>
  <c r="CX54" i="153" s="1"/>
  <c r="DA54" i="153" s="1"/>
  <c r="EE53" i="153"/>
  <c r="EF53" i="153" s="1"/>
  <c r="EH53" i="153" s="1"/>
  <c r="EK53" i="153" s="1"/>
  <c r="BK47" i="153"/>
  <c r="BL47" i="153" s="1"/>
  <c r="BN47" i="153" s="1"/>
  <c r="BQ47" i="153" s="1"/>
  <c r="AA38" i="153"/>
  <c r="CU29" i="153"/>
  <c r="CV29" i="153" s="1"/>
  <c r="CX29" i="153" s="1"/>
  <c r="DA29" i="153" s="1"/>
  <c r="CU28" i="153"/>
  <c r="CV28" i="153" s="1"/>
  <c r="CX28" i="153" s="1"/>
  <c r="DA28" i="153" s="1"/>
  <c r="CU27" i="153"/>
  <c r="CV27" i="153" s="1"/>
  <c r="CX27" i="153" s="1"/>
  <c r="DA27" i="153" s="1"/>
  <c r="CU26" i="153"/>
  <c r="CV26" i="153" s="1"/>
  <c r="CX26" i="153" s="1"/>
  <c r="DA26" i="153" s="1"/>
  <c r="CU25" i="153"/>
  <c r="CV25" i="153" s="1"/>
  <c r="CX25" i="153" s="1"/>
  <c r="DA25" i="153" s="1"/>
  <c r="CU16" i="153"/>
  <c r="CV16" i="153" s="1"/>
  <c r="CX16" i="153" s="1"/>
  <c r="DA16" i="153" s="1"/>
  <c r="EQ385" i="153"/>
  <c r="BW384" i="153"/>
  <c r="C383" i="153"/>
  <c r="AN382" i="153"/>
  <c r="AO382" i="153" s="1"/>
  <c r="AO294" i="153"/>
  <c r="DH381" i="153"/>
  <c r="DI381" i="153" s="1"/>
  <c r="DI293" i="153"/>
  <c r="FA442" i="153"/>
  <c r="FA354" i="153"/>
  <c r="FA249" i="153"/>
  <c r="FB249" i="153" s="1"/>
  <c r="FA163" i="153"/>
  <c r="FB163" i="153" s="1"/>
  <c r="CG442" i="153"/>
  <c r="CG354" i="153"/>
  <c r="CG249" i="153"/>
  <c r="CH249" i="153" s="1"/>
  <c r="CG163" i="153"/>
  <c r="CH163" i="153" s="1"/>
  <c r="M442" i="153"/>
  <c r="M354" i="153"/>
  <c r="M249" i="153"/>
  <c r="N249" i="153" s="1"/>
  <c r="M163" i="153"/>
  <c r="N163" i="153" s="1"/>
  <c r="CC441" i="153"/>
  <c r="CC353" i="153"/>
  <c r="CC248" i="153"/>
  <c r="CD248" i="153" s="1"/>
  <c r="CC162" i="153"/>
  <c r="CD162" i="153" s="1"/>
  <c r="FE439" i="153"/>
  <c r="FE351" i="153"/>
  <c r="FE246" i="153"/>
  <c r="FF246" i="153" s="1"/>
  <c r="FE160" i="153"/>
  <c r="FF160" i="153" s="1"/>
  <c r="CK439" i="153"/>
  <c r="CK351" i="153"/>
  <c r="CK246" i="153"/>
  <c r="CL246" i="153" s="1"/>
  <c r="CK160" i="153"/>
  <c r="CL160" i="153" s="1"/>
  <c r="Q439" i="153"/>
  <c r="Q351" i="153"/>
  <c r="Q246" i="153"/>
  <c r="R246" i="153" s="1"/>
  <c r="Q160" i="153"/>
  <c r="R160" i="153" s="1"/>
  <c r="GP160" i="153" s="1"/>
  <c r="FE437" i="153"/>
  <c r="FE349" i="153"/>
  <c r="FE244" i="153"/>
  <c r="FE158" i="153"/>
  <c r="FF158" i="153" s="1"/>
  <c r="CC437" i="153"/>
  <c r="CC349" i="153"/>
  <c r="CC244" i="153"/>
  <c r="CC158" i="153"/>
  <c r="CD158" i="153" s="1"/>
  <c r="FA435" i="153"/>
  <c r="FA347" i="153"/>
  <c r="FA242" i="153"/>
  <c r="FA156" i="153"/>
  <c r="FB156" i="153" s="1"/>
  <c r="CG435" i="153"/>
  <c r="CG347" i="153"/>
  <c r="CG242" i="153"/>
  <c r="CG156" i="153"/>
  <c r="CH156" i="153" s="1"/>
  <c r="M435" i="153"/>
  <c r="M347" i="153"/>
  <c r="M242" i="153"/>
  <c r="M156" i="153"/>
  <c r="N156" i="153" s="1"/>
  <c r="DQ433" i="153"/>
  <c r="DQ345" i="153"/>
  <c r="DQ240" i="153"/>
  <c r="DR240" i="153" s="1"/>
  <c r="DQ154" i="153"/>
  <c r="DR154" i="153" s="1"/>
  <c r="AW433" i="153"/>
  <c r="AW345" i="153"/>
  <c r="AW240" i="153"/>
  <c r="AX240" i="153" s="1"/>
  <c r="AW154" i="153"/>
  <c r="AX154" i="153" s="1"/>
  <c r="FA431" i="153"/>
  <c r="FA343" i="153"/>
  <c r="FA238" i="153"/>
  <c r="FB238" i="153" s="1"/>
  <c r="FA152" i="153"/>
  <c r="FB152" i="153" s="1"/>
  <c r="CG431" i="153"/>
  <c r="CG343" i="153"/>
  <c r="CG238" i="153"/>
  <c r="CH238" i="153" s="1"/>
  <c r="CG152" i="153"/>
  <c r="CH152" i="153" s="1"/>
  <c r="M431" i="153"/>
  <c r="M343" i="153"/>
  <c r="M238" i="153"/>
  <c r="N238" i="153" s="1"/>
  <c r="M152" i="153"/>
  <c r="N152" i="153" s="1"/>
  <c r="DQ429" i="153"/>
  <c r="DQ341" i="153"/>
  <c r="DQ236" i="153"/>
  <c r="DR236" i="153" s="1"/>
  <c r="DQ150" i="153"/>
  <c r="DR150" i="153" s="1"/>
  <c r="AW429" i="153"/>
  <c r="AW341" i="153"/>
  <c r="AW236" i="153"/>
  <c r="AX236" i="153" s="1"/>
  <c r="AW150" i="153"/>
  <c r="AX150" i="153" s="1"/>
  <c r="FE427" i="153"/>
  <c r="FE339" i="153"/>
  <c r="FE234" i="153"/>
  <c r="FF234" i="153" s="1"/>
  <c r="FE148" i="153"/>
  <c r="FF148" i="153" s="1"/>
  <c r="CK427" i="153"/>
  <c r="CK339" i="153"/>
  <c r="CK234" i="153"/>
  <c r="CL234" i="153" s="1"/>
  <c r="CK148" i="153"/>
  <c r="CL148" i="153" s="1"/>
  <c r="Q427" i="153"/>
  <c r="Q339" i="153"/>
  <c r="Q234" i="153"/>
  <c r="R234" i="153" s="1"/>
  <c r="Q148" i="153"/>
  <c r="R148" i="153" s="1"/>
  <c r="BA425" i="153"/>
  <c r="BA337" i="153"/>
  <c r="BA232" i="153"/>
  <c r="BB232" i="153" s="1"/>
  <c r="BA146" i="153"/>
  <c r="BB146" i="153" s="1"/>
  <c r="BA424" i="153"/>
  <c r="BA336" i="153"/>
  <c r="BA231" i="153"/>
  <c r="BB231" i="153" s="1"/>
  <c r="BA145" i="153"/>
  <c r="BB145" i="153" s="1"/>
  <c r="DU423" i="153"/>
  <c r="DU335" i="153"/>
  <c r="DU230" i="153"/>
  <c r="DV230" i="153" s="1"/>
  <c r="DU144" i="153"/>
  <c r="DV144" i="153" s="1"/>
  <c r="EW420" i="153"/>
  <c r="EW332" i="153"/>
  <c r="EW227" i="153"/>
  <c r="EX227" i="153" s="1"/>
  <c r="EW141" i="153"/>
  <c r="EX141" i="153" s="1"/>
  <c r="CC420" i="153"/>
  <c r="CC332" i="153"/>
  <c r="CC227" i="153"/>
  <c r="CD227" i="153" s="1"/>
  <c r="CC141" i="153"/>
  <c r="CD141" i="153" s="1"/>
  <c r="Q420" i="153"/>
  <c r="Q332" i="153"/>
  <c r="Q227" i="153"/>
  <c r="R227" i="153" s="1"/>
  <c r="GP227" i="153" s="1"/>
  <c r="Q141" i="153"/>
  <c r="R141" i="153" s="1"/>
  <c r="DM419" i="153"/>
  <c r="DM331" i="153"/>
  <c r="DM226" i="153"/>
  <c r="DN226" i="153" s="1"/>
  <c r="DM140" i="153"/>
  <c r="DN140" i="153" s="1"/>
  <c r="AS419" i="153"/>
  <c r="AS331" i="153"/>
  <c r="AS226" i="153"/>
  <c r="AT226" i="153" s="1"/>
  <c r="AS140" i="153"/>
  <c r="AT140" i="153" s="1"/>
  <c r="EW418" i="153"/>
  <c r="EW330" i="153"/>
  <c r="EW225" i="153"/>
  <c r="EX225" i="153" s="1"/>
  <c r="EW139" i="153"/>
  <c r="EX139" i="153" s="1"/>
  <c r="CC418" i="153"/>
  <c r="CC330" i="153"/>
  <c r="CC225" i="153"/>
  <c r="CD225" i="153" s="1"/>
  <c r="CC139" i="153"/>
  <c r="CD139" i="153" s="1"/>
  <c r="Q418" i="153"/>
  <c r="Q330" i="153"/>
  <c r="Q225" i="153"/>
  <c r="R225" i="153" s="1"/>
  <c r="Q139" i="153"/>
  <c r="R139" i="153" s="1"/>
  <c r="EW416" i="153"/>
  <c r="EW328" i="153"/>
  <c r="EW223" i="153"/>
  <c r="EX223" i="153" s="1"/>
  <c r="EW137" i="153"/>
  <c r="EX137" i="153" s="1"/>
  <c r="CC416" i="153"/>
  <c r="CC328" i="153"/>
  <c r="CC223" i="153"/>
  <c r="CD223" i="153" s="1"/>
  <c r="CC137" i="153"/>
  <c r="CD137" i="153" s="1"/>
  <c r="Q416" i="153"/>
  <c r="Q328" i="153"/>
  <c r="Q223" i="153"/>
  <c r="R223" i="153" s="1"/>
  <c r="Q137" i="153"/>
  <c r="R137" i="153" s="1"/>
  <c r="DM415" i="153"/>
  <c r="DM327" i="153"/>
  <c r="DM222" i="153"/>
  <c r="DN222" i="153" s="1"/>
  <c r="DM136" i="153"/>
  <c r="DN136" i="153" s="1"/>
  <c r="AS415" i="153"/>
  <c r="AS327" i="153"/>
  <c r="AS222" i="153"/>
  <c r="AT222" i="153" s="1"/>
  <c r="AS136" i="153"/>
  <c r="AT136" i="153" s="1"/>
  <c r="EW414" i="153"/>
  <c r="EW326" i="153"/>
  <c r="EW221" i="153"/>
  <c r="EX221" i="153" s="1"/>
  <c r="EW135" i="153"/>
  <c r="EX135" i="153" s="1"/>
  <c r="CC414" i="153"/>
  <c r="CC326" i="153"/>
  <c r="CC221" i="153"/>
  <c r="CD221" i="153" s="1"/>
  <c r="CC135" i="153"/>
  <c r="CD135" i="153" s="1"/>
  <c r="Q414" i="153"/>
  <c r="Q326" i="153"/>
  <c r="Q221" i="153"/>
  <c r="R221" i="153" s="1"/>
  <c r="Q135" i="153"/>
  <c r="R135" i="153" s="1"/>
  <c r="EW412" i="153"/>
  <c r="EW324" i="153"/>
  <c r="EW219" i="153"/>
  <c r="EX219" i="153" s="1"/>
  <c r="EW133" i="153"/>
  <c r="EX133" i="153" s="1"/>
  <c r="CC412" i="153"/>
  <c r="CC324" i="153"/>
  <c r="CC219" i="153"/>
  <c r="CD219" i="153" s="1"/>
  <c r="CC133" i="153"/>
  <c r="CD133" i="153" s="1"/>
  <c r="Q412" i="153"/>
  <c r="Q324" i="153"/>
  <c r="Q219" i="153"/>
  <c r="R219" i="153" s="1"/>
  <c r="GP219" i="153" s="1"/>
  <c r="Q133" i="153"/>
  <c r="R133" i="153" s="1"/>
  <c r="O410" i="153"/>
  <c r="O322" i="153"/>
  <c r="O217" i="153"/>
  <c r="P217" i="153" s="1"/>
  <c r="O131" i="153"/>
  <c r="P131" i="153" s="1"/>
  <c r="EW408" i="153"/>
  <c r="EW320" i="153"/>
  <c r="EW215" i="153"/>
  <c r="EX215" i="153" s="1"/>
  <c r="EW129" i="153"/>
  <c r="EX129" i="153" s="1"/>
  <c r="DM407" i="153"/>
  <c r="DM319" i="153"/>
  <c r="DM214" i="153"/>
  <c r="DN214" i="153" s="1"/>
  <c r="DM128" i="153"/>
  <c r="DN128" i="153" s="1"/>
  <c r="AS407" i="153"/>
  <c r="AS319" i="153"/>
  <c r="AS214" i="153"/>
  <c r="AT214" i="153" s="1"/>
  <c r="AS128" i="153"/>
  <c r="AT128" i="153" s="1"/>
  <c r="DQ406" i="153"/>
  <c r="DQ318" i="153"/>
  <c r="DQ213" i="153"/>
  <c r="DR213" i="153" s="1"/>
  <c r="DQ127" i="153"/>
  <c r="DR127" i="153" s="1"/>
  <c r="AW406" i="153"/>
  <c r="AW318" i="153"/>
  <c r="AW213" i="153"/>
  <c r="AX213" i="153" s="1"/>
  <c r="AW127" i="153"/>
  <c r="AX127" i="153" s="1"/>
  <c r="FE401" i="153"/>
  <c r="FE313" i="153"/>
  <c r="FE208" i="153"/>
  <c r="FF208" i="153" s="1"/>
  <c r="FE122" i="153"/>
  <c r="FF122" i="153" s="1"/>
  <c r="CK401" i="153"/>
  <c r="CK313" i="153"/>
  <c r="CK208" i="153"/>
  <c r="CL208" i="153" s="1"/>
  <c r="CK122" i="153"/>
  <c r="CL122" i="153" s="1"/>
  <c r="Y401" i="153"/>
  <c r="Y313" i="153"/>
  <c r="Y208" i="153"/>
  <c r="Z208" i="153" s="1"/>
  <c r="GX208" i="153" s="1"/>
  <c r="Y122" i="153"/>
  <c r="Z122" i="153" s="1"/>
  <c r="GX122" i="153" s="1"/>
  <c r="DU400" i="153"/>
  <c r="DU312" i="153"/>
  <c r="DU207" i="153"/>
  <c r="DV207" i="153" s="1"/>
  <c r="DU121" i="153"/>
  <c r="DV121" i="153" s="1"/>
  <c r="BA400" i="153"/>
  <c r="BA312" i="153"/>
  <c r="BA207" i="153"/>
  <c r="BB207" i="153" s="1"/>
  <c r="BA121" i="153"/>
  <c r="BB121" i="153" s="1"/>
  <c r="CK398" i="153"/>
  <c r="CK310" i="153"/>
  <c r="CK205" i="153"/>
  <c r="CL205" i="153" s="1"/>
  <c r="CK119" i="153"/>
  <c r="CL119" i="153" s="1"/>
  <c r="M396" i="153"/>
  <c r="M308" i="153"/>
  <c r="M203" i="153"/>
  <c r="N203" i="153" s="1"/>
  <c r="M117" i="153"/>
  <c r="N117" i="153" s="1"/>
  <c r="DM394" i="153"/>
  <c r="DM306" i="153"/>
  <c r="DM201" i="153"/>
  <c r="DN201" i="153" s="1"/>
  <c r="DM115" i="153"/>
  <c r="DN115" i="153" s="1"/>
  <c r="AS394" i="153"/>
  <c r="AS306" i="153"/>
  <c r="AS201" i="153"/>
  <c r="AT201" i="153" s="1"/>
  <c r="AS115" i="153"/>
  <c r="AT115" i="153" s="1"/>
  <c r="DM393" i="153"/>
  <c r="DM305" i="153"/>
  <c r="DM200" i="153"/>
  <c r="DN200" i="153" s="1"/>
  <c r="DM114" i="153"/>
  <c r="DN114" i="153" s="1"/>
  <c r="AS393" i="153"/>
  <c r="AS305" i="153"/>
  <c r="AS200" i="153"/>
  <c r="AS114" i="153"/>
  <c r="DM392" i="153"/>
  <c r="DM304" i="153"/>
  <c r="DM199" i="153"/>
  <c r="DM113" i="153"/>
  <c r="AS392" i="153"/>
  <c r="AS304" i="153"/>
  <c r="AS199" i="153"/>
  <c r="AS113" i="153"/>
  <c r="DM391" i="153"/>
  <c r="DM303" i="153"/>
  <c r="DM198" i="153"/>
  <c r="DM112" i="153"/>
  <c r="DN112" i="153" s="1"/>
  <c r="AS391" i="153"/>
  <c r="AS303" i="153"/>
  <c r="AS198" i="153"/>
  <c r="AS112" i="153"/>
  <c r="AT112" i="153" s="1"/>
  <c r="DM390" i="153"/>
  <c r="DM302" i="153"/>
  <c r="DM197" i="153"/>
  <c r="DM111" i="153"/>
  <c r="DN111" i="153" s="1"/>
  <c r="AS390" i="153"/>
  <c r="AS302" i="153"/>
  <c r="AS197" i="153"/>
  <c r="AS111" i="153"/>
  <c r="AT111" i="153" s="1"/>
  <c r="FI385" i="153"/>
  <c r="FI297" i="153"/>
  <c r="FI192" i="153"/>
  <c r="FI106" i="153"/>
  <c r="FA383" i="153"/>
  <c r="FA295" i="153"/>
  <c r="FA190" i="153"/>
  <c r="FA104" i="153"/>
  <c r="DM381" i="153"/>
  <c r="DM293" i="153"/>
  <c r="DM188" i="153"/>
  <c r="DM102" i="153"/>
  <c r="DN102" i="153" s="1"/>
  <c r="EQ302" i="153"/>
  <c r="ET197" i="153"/>
  <c r="BW302" i="153"/>
  <c r="BZ197" i="153"/>
  <c r="C302" i="153"/>
  <c r="F197" i="153"/>
  <c r="C301" i="153"/>
  <c r="F196" i="153"/>
  <c r="DG293" i="153"/>
  <c r="DJ188" i="153"/>
  <c r="AM293" i="153"/>
  <c r="AP188" i="153"/>
  <c r="ER380" i="153"/>
  <c r="ES380" i="153" s="1"/>
  <c r="ES292" i="153"/>
  <c r="ET292" i="153" s="1"/>
  <c r="D380" i="153"/>
  <c r="E380" i="153" s="1"/>
  <c r="E292" i="153"/>
  <c r="F292" i="153" s="1"/>
  <c r="Z186" i="153"/>
  <c r="V186" i="153"/>
  <c r="R186" i="153"/>
  <c r="J186" i="153"/>
  <c r="GD186" i="153"/>
  <c r="X186" i="153"/>
  <c r="EQ378" i="153"/>
  <c r="ED99" i="153"/>
  <c r="DV99" i="153"/>
  <c r="DR99" i="153"/>
  <c r="DN99" i="153"/>
  <c r="EB99" i="153"/>
  <c r="DX99" i="153"/>
  <c r="DT99" i="153"/>
  <c r="CI442" i="153"/>
  <c r="CI354" i="153"/>
  <c r="CI249" i="153"/>
  <c r="CJ249" i="153" s="1"/>
  <c r="CI163" i="153"/>
  <c r="CJ163" i="153" s="1"/>
  <c r="AU442" i="153"/>
  <c r="AU354" i="153"/>
  <c r="AU249" i="153"/>
  <c r="AV249" i="153" s="1"/>
  <c r="AU163" i="153"/>
  <c r="AV163" i="153" s="1"/>
  <c r="FK441" i="153"/>
  <c r="FK353" i="153"/>
  <c r="FK248" i="153"/>
  <c r="FL248" i="153" s="1"/>
  <c r="FK162" i="153"/>
  <c r="FL162" i="153" s="1"/>
  <c r="CM441" i="153"/>
  <c r="CM353" i="153"/>
  <c r="CM248" i="153"/>
  <c r="CN248" i="153" s="1"/>
  <c r="CM162" i="153"/>
  <c r="CN162" i="153" s="1"/>
  <c r="G441" i="153"/>
  <c r="G353" i="153"/>
  <c r="G248" i="153"/>
  <c r="G162" i="153"/>
  <c r="H162" i="153" s="1"/>
  <c r="EY439" i="153"/>
  <c r="EY351" i="153"/>
  <c r="EY246" i="153"/>
  <c r="EZ246" i="153" s="1"/>
  <c r="EY160" i="153"/>
  <c r="EZ160" i="153" s="1"/>
  <c r="AY439" i="153"/>
  <c r="AY351" i="153"/>
  <c r="AY246" i="153"/>
  <c r="AZ246" i="153" s="1"/>
  <c r="AY160" i="153"/>
  <c r="AZ160" i="153" s="1"/>
  <c r="K439" i="153"/>
  <c r="K351" i="153"/>
  <c r="K246" i="153"/>
  <c r="L246" i="153" s="1"/>
  <c r="K160" i="153"/>
  <c r="L160" i="153" s="1"/>
  <c r="EA437" i="153"/>
  <c r="EA349" i="153"/>
  <c r="EA244" i="153"/>
  <c r="EA158" i="153"/>
  <c r="EB158" i="153" s="1"/>
  <c r="CM437" i="153"/>
  <c r="CM349" i="153"/>
  <c r="CM244" i="153"/>
  <c r="CM158" i="153"/>
  <c r="CN158" i="153" s="1"/>
  <c r="G437" i="153"/>
  <c r="G349" i="153"/>
  <c r="G244" i="153"/>
  <c r="G158" i="153"/>
  <c r="H158" i="153" s="1"/>
  <c r="CI435" i="153"/>
  <c r="CI347" i="153"/>
  <c r="CI242" i="153"/>
  <c r="CI156" i="153"/>
  <c r="CJ156" i="153" s="1"/>
  <c r="AU435" i="153"/>
  <c r="AU347" i="153"/>
  <c r="AU242" i="153"/>
  <c r="AU156" i="153"/>
  <c r="AV156" i="153" s="1"/>
  <c r="EA433" i="153"/>
  <c r="EA345" i="153"/>
  <c r="EA240" i="153"/>
  <c r="EB240" i="153" s="1"/>
  <c r="EA154" i="153"/>
  <c r="EB154" i="153" s="1"/>
  <c r="CI433" i="153"/>
  <c r="CI345" i="153"/>
  <c r="CI240" i="153"/>
  <c r="CJ240" i="153" s="1"/>
  <c r="CI154" i="153"/>
  <c r="CJ154" i="153" s="1"/>
  <c r="AQ433" i="153"/>
  <c r="AQ345" i="153"/>
  <c r="AQ240" i="153"/>
  <c r="AQ154" i="153"/>
  <c r="FK431" i="153"/>
  <c r="FK343" i="153"/>
  <c r="FK238" i="153"/>
  <c r="FL238" i="153" s="1"/>
  <c r="FK152" i="153"/>
  <c r="FL152" i="153" s="1"/>
  <c r="DW431" i="153"/>
  <c r="DW343" i="153"/>
  <c r="DW238" i="153"/>
  <c r="DX238" i="153" s="1"/>
  <c r="DW152" i="153"/>
  <c r="DX152" i="153" s="1"/>
  <c r="CA431" i="153"/>
  <c r="CA343" i="153"/>
  <c r="CA238" i="153"/>
  <c r="CA152" i="153"/>
  <c r="W431" i="153"/>
  <c r="W343" i="153"/>
  <c r="W238" i="153"/>
  <c r="X238" i="153" s="1"/>
  <c r="W152" i="153"/>
  <c r="X152" i="153" s="1"/>
  <c r="DS429" i="153"/>
  <c r="DS341" i="153"/>
  <c r="DS236" i="153"/>
  <c r="DT236" i="153" s="1"/>
  <c r="DS150" i="153"/>
  <c r="DT150" i="153" s="1"/>
  <c r="CE429" i="153"/>
  <c r="CE341" i="153"/>
  <c r="CE236" i="153"/>
  <c r="CF236" i="153" s="1"/>
  <c r="CE150" i="153"/>
  <c r="CF150" i="153" s="1"/>
  <c r="FC428" i="153"/>
  <c r="FC340" i="153"/>
  <c r="FC235" i="153"/>
  <c r="FD235" i="153" s="1"/>
  <c r="FC149" i="153"/>
  <c r="FD149" i="153" s="1"/>
  <c r="FG427" i="153"/>
  <c r="FG339" i="153"/>
  <c r="FG234" i="153"/>
  <c r="FH234" i="153" s="1"/>
  <c r="FG148" i="153"/>
  <c r="FH148" i="153" s="1"/>
  <c r="DK427" i="153"/>
  <c r="DK339" i="153"/>
  <c r="DK234" i="153"/>
  <c r="DL234" i="153" s="1"/>
  <c r="DK148" i="153"/>
  <c r="BG427" i="153"/>
  <c r="BG339" i="153"/>
  <c r="BG234" i="153"/>
  <c r="BH234" i="153" s="1"/>
  <c r="BG148" i="153"/>
  <c r="BH148" i="153" s="1"/>
  <c r="S427" i="153"/>
  <c r="S339" i="153"/>
  <c r="S234" i="153"/>
  <c r="T234" i="153" s="1"/>
  <c r="S148" i="153"/>
  <c r="T148" i="153" s="1"/>
  <c r="DK425" i="153"/>
  <c r="DK337" i="153"/>
  <c r="DK232" i="153"/>
  <c r="DL232" i="153" s="1"/>
  <c r="DK146" i="153"/>
  <c r="DL146" i="153" s="1"/>
  <c r="EA424" i="153"/>
  <c r="EA336" i="153"/>
  <c r="EA231" i="153"/>
  <c r="EB231" i="153" s="1"/>
  <c r="EA145" i="153"/>
  <c r="EB145" i="153" s="1"/>
  <c r="BC424" i="153"/>
  <c r="BC336" i="153"/>
  <c r="BC231" i="153"/>
  <c r="BD231" i="153" s="1"/>
  <c r="BC145" i="153"/>
  <c r="BD145" i="153" s="1"/>
  <c r="FG423" i="153"/>
  <c r="FG335" i="153"/>
  <c r="FG230" i="153"/>
  <c r="FH230" i="153" s="1"/>
  <c r="FG144" i="153"/>
  <c r="FH144" i="153" s="1"/>
  <c r="DO423" i="153"/>
  <c r="DO335" i="153"/>
  <c r="DO230" i="153"/>
  <c r="DP230" i="153" s="1"/>
  <c r="DO144" i="153"/>
  <c r="DP144" i="153" s="1"/>
  <c r="FG420" i="153"/>
  <c r="FG332" i="153"/>
  <c r="FG227" i="153"/>
  <c r="FH227" i="153" s="1"/>
  <c r="FG141" i="153"/>
  <c r="FH141" i="153" s="1"/>
  <c r="DK420" i="153"/>
  <c r="DK332" i="153"/>
  <c r="DK227" i="153"/>
  <c r="DL227" i="153" s="1"/>
  <c r="DK141" i="153"/>
  <c r="BG420" i="153"/>
  <c r="BG332" i="153"/>
  <c r="BG227" i="153"/>
  <c r="BH227" i="153" s="1"/>
  <c r="BG141" i="153"/>
  <c r="BH141" i="153" s="1"/>
  <c r="S420" i="153"/>
  <c r="S332" i="153"/>
  <c r="S227" i="153"/>
  <c r="T227" i="153" s="1"/>
  <c r="S141" i="153"/>
  <c r="T141" i="153" s="1"/>
  <c r="EU419" i="153"/>
  <c r="EU331" i="153"/>
  <c r="EU226" i="153"/>
  <c r="EU140" i="153"/>
  <c r="EV140" i="153" s="1"/>
  <c r="CQ419" i="153"/>
  <c r="CQ331" i="153"/>
  <c r="CQ226" i="153"/>
  <c r="CR226" i="153" s="1"/>
  <c r="CQ140" i="153"/>
  <c r="CR140" i="153" s="1"/>
  <c r="BC419" i="153"/>
  <c r="BC331" i="153"/>
  <c r="BC226" i="153"/>
  <c r="BD226" i="153" s="1"/>
  <c r="BC140" i="153"/>
  <c r="BD140" i="153" s="1"/>
  <c r="G419" i="153"/>
  <c r="G331" i="153"/>
  <c r="G226" i="153"/>
  <c r="H226" i="153" s="1"/>
  <c r="G140" i="153"/>
  <c r="EA418" i="153"/>
  <c r="EA330" i="153"/>
  <c r="EA225" i="153"/>
  <c r="EB225" i="153" s="1"/>
  <c r="EA139" i="153"/>
  <c r="EB139" i="153" s="1"/>
  <c r="CM418" i="153"/>
  <c r="CM330" i="153"/>
  <c r="CM225" i="153"/>
  <c r="CN225" i="153" s="1"/>
  <c r="CM139" i="153"/>
  <c r="CN139" i="153" s="1"/>
  <c r="AQ418" i="153"/>
  <c r="AQ330" i="153"/>
  <c r="AQ225" i="153"/>
  <c r="AQ139" i="153"/>
  <c r="AR139" i="153" s="1"/>
  <c r="Y417" i="153"/>
  <c r="Y329" i="153"/>
  <c r="Y224" i="153"/>
  <c r="Z224" i="153" s="1"/>
  <c r="Y138" i="153"/>
  <c r="Z138" i="153" s="1"/>
  <c r="FG416" i="153"/>
  <c r="FG328" i="153"/>
  <c r="FG223" i="153"/>
  <c r="FH223" i="153" s="1"/>
  <c r="FG137" i="153"/>
  <c r="FH137" i="153" s="1"/>
  <c r="DK416" i="153"/>
  <c r="DK328" i="153"/>
  <c r="DK223" i="153"/>
  <c r="DK137" i="153"/>
  <c r="BG416" i="153"/>
  <c r="BG328" i="153"/>
  <c r="BG223" i="153"/>
  <c r="BH223" i="153" s="1"/>
  <c r="BG137" i="153"/>
  <c r="BH137" i="153" s="1"/>
  <c r="S416" i="153"/>
  <c r="S328" i="153"/>
  <c r="S223" i="153"/>
  <c r="T223" i="153" s="1"/>
  <c r="GR223" i="153" s="1"/>
  <c r="S137" i="153"/>
  <c r="T137" i="153" s="1"/>
  <c r="EU415" i="153"/>
  <c r="EU327" i="153"/>
  <c r="EU222" i="153"/>
  <c r="EU136" i="153"/>
  <c r="EV136" i="153" s="1"/>
  <c r="CQ415" i="153"/>
  <c r="CQ327" i="153"/>
  <c r="CQ222" i="153"/>
  <c r="CR222" i="153" s="1"/>
  <c r="CQ136" i="153"/>
  <c r="CR136" i="153" s="1"/>
  <c r="BC415" i="153"/>
  <c r="BC327" i="153"/>
  <c r="BC222" i="153"/>
  <c r="BD222" i="153" s="1"/>
  <c r="BC136" i="153"/>
  <c r="BD136" i="153" s="1"/>
  <c r="G415" i="153"/>
  <c r="G327" i="153"/>
  <c r="G222" i="153"/>
  <c r="G136" i="153"/>
  <c r="AA50" i="153"/>
  <c r="EA414" i="153"/>
  <c r="EA326" i="153"/>
  <c r="EA221" i="153"/>
  <c r="EB221" i="153" s="1"/>
  <c r="EA135" i="153"/>
  <c r="EB135" i="153" s="1"/>
  <c r="CM414" i="153"/>
  <c r="CM326" i="153"/>
  <c r="CM221" i="153"/>
  <c r="CN221" i="153" s="1"/>
  <c r="CM135" i="153"/>
  <c r="CN135" i="153" s="1"/>
  <c r="AQ414" i="153"/>
  <c r="AQ326" i="153"/>
  <c r="AQ221" i="153"/>
  <c r="AR221" i="153" s="1"/>
  <c r="AQ135" i="153"/>
  <c r="BK49" i="153"/>
  <c r="BL49" i="153" s="1"/>
  <c r="BN49" i="153" s="1"/>
  <c r="BQ49" i="153" s="1"/>
  <c r="Y413" i="153"/>
  <c r="Y325" i="153"/>
  <c r="Y220" i="153"/>
  <c r="Z220" i="153" s="1"/>
  <c r="Y134" i="153"/>
  <c r="Z134" i="153" s="1"/>
  <c r="FG412" i="153"/>
  <c r="FG324" i="153"/>
  <c r="FG219" i="153"/>
  <c r="FH219" i="153" s="1"/>
  <c r="FG133" i="153"/>
  <c r="FH133" i="153" s="1"/>
  <c r="DK412" i="153"/>
  <c r="DK324" i="153"/>
  <c r="DK219" i="153"/>
  <c r="DL219" i="153" s="1"/>
  <c r="DK133" i="153"/>
  <c r="BG412" i="153"/>
  <c r="BG324" i="153"/>
  <c r="BG219" i="153"/>
  <c r="BH219" i="153" s="1"/>
  <c r="BG133" i="153"/>
  <c r="BH133" i="153" s="1"/>
  <c r="S412" i="153"/>
  <c r="S324" i="153"/>
  <c r="S219" i="153"/>
  <c r="T219" i="153" s="1"/>
  <c r="S133" i="153"/>
  <c r="T133" i="153" s="1"/>
  <c r="G411" i="153"/>
  <c r="G323" i="153"/>
  <c r="G218" i="153"/>
  <c r="G132" i="153"/>
  <c r="H132" i="153" s="1"/>
  <c r="AA46" i="153"/>
  <c r="K410" i="153"/>
  <c r="K322" i="153"/>
  <c r="K217" i="153"/>
  <c r="L217" i="153" s="1"/>
  <c r="K131" i="153"/>
  <c r="L131" i="153" s="1"/>
  <c r="FV43" i="153"/>
  <c r="FW43" i="153" s="1"/>
  <c r="FC407" i="153"/>
  <c r="FC319" i="153"/>
  <c r="FC214" i="153"/>
  <c r="FD214" i="153" s="1"/>
  <c r="FC128" i="153"/>
  <c r="FD128" i="153" s="1"/>
  <c r="DO407" i="153"/>
  <c r="DO319" i="153"/>
  <c r="DO214" i="153"/>
  <c r="DP214" i="153" s="1"/>
  <c r="DO128" i="153"/>
  <c r="DP128" i="153" s="1"/>
  <c r="FG406" i="153"/>
  <c r="FG318" i="153"/>
  <c r="FG213" i="153"/>
  <c r="FH213" i="153" s="1"/>
  <c r="FG127" i="153"/>
  <c r="FH127" i="153" s="1"/>
  <c r="DK406" i="153"/>
  <c r="DK318" i="153"/>
  <c r="DK213" i="153"/>
  <c r="DK127" i="153"/>
  <c r="DL127" i="153" s="1"/>
  <c r="EE41" i="153"/>
  <c r="EF41" i="153" s="1"/>
  <c r="EH41" i="153" s="1"/>
  <c r="EK41" i="153" s="1"/>
  <c r="BG406" i="153"/>
  <c r="BG318" i="153"/>
  <c r="BG213" i="153"/>
  <c r="BH213" i="153" s="1"/>
  <c r="BG127" i="153"/>
  <c r="BH127" i="153" s="1"/>
  <c r="U403" i="153"/>
  <c r="U315" i="153"/>
  <c r="U210" i="153"/>
  <c r="V210" i="153" s="1"/>
  <c r="U124" i="153"/>
  <c r="V124" i="153" s="1"/>
  <c r="S402" i="153"/>
  <c r="S314" i="153"/>
  <c r="S209" i="153"/>
  <c r="T209" i="153" s="1"/>
  <c r="S123" i="153"/>
  <c r="T123" i="153" s="1"/>
  <c r="EY401" i="153"/>
  <c r="EY313" i="153"/>
  <c r="EY208" i="153"/>
  <c r="EZ208" i="153" s="1"/>
  <c r="EY122" i="153"/>
  <c r="EZ122" i="153" s="1"/>
  <c r="AY401" i="153"/>
  <c r="AY313" i="153"/>
  <c r="AY208" i="153"/>
  <c r="AZ208" i="153" s="1"/>
  <c r="AY122" i="153"/>
  <c r="AZ122" i="153" s="1"/>
  <c r="K401" i="153"/>
  <c r="K313" i="153"/>
  <c r="K208" i="153"/>
  <c r="L208" i="153" s="1"/>
  <c r="K122" i="153"/>
  <c r="L122" i="153" s="1"/>
  <c r="CI400" i="153"/>
  <c r="CI312" i="153"/>
  <c r="CI207" i="153"/>
  <c r="CJ207" i="153" s="1"/>
  <c r="CI121" i="153"/>
  <c r="CJ121" i="153" s="1"/>
  <c r="AU400" i="153"/>
  <c r="AU312" i="153"/>
  <c r="AU207" i="153"/>
  <c r="AV207" i="153" s="1"/>
  <c r="AU121" i="153"/>
  <c r="AV121" i="153" s="1"/>
  <c r="AY398" i="153"/>
  <c r="AY310" i="153"/>
  <c r="AY205" i="153"/>
  <c r="AZ205" i="153" s="1"/>
  <c r="AY119" i="153"/>
  <c r="AZ119" i="153" s="1"/>
  <c r="G396" i="153"/>
  <c r="G308" i="153"/>
  <c r="G203" i="153"/>
  <c r="G117" i="153"/>
  <c r="AA31" i="153"/>
  <c r="CI394" i="153"/>
  <c r="CI306" i="153"/>
  <c r="CI201" i="153"/>
  <c r="CJ201" i="153" s="1"/>
  <c r="CI115" i="153"/>
  <c r="CJ115" i="153" s="1"/>
  <c r="AU394" i="153"/>
  <c r="AU306" i="153"/>
  <c r="AU201" i="153"/>
  <c r="AV201" i="153" s="1"/>
  <c r="AU115" i="153"/>
  <c r="AV115" i="153" s="1"/>
  <c r="CI393" i="153"/>
  <c r="CI305" i="153"/>
  <c r="CI200" i="153"/>
  <c r="CI114" i="153"/>
  <c r="CJ114" i="153" s="1"/>
  <c r="AU393" i="153"/>
  <c r="AU305" i="153"/>
  <c r="AU200" i="153"/>
  <c r="AU114" i="153"/>
  <c r="CI392" i="153"/>
  <c r="CI304" i="153"/>
  <c r="CI199" i="153"/>
  <c r="CI113" i="153"/>
  <c r="CJ113" i="153" s="1"/>
  <c r="AU392" i="153"/>
  <c r="AU304" i="153"/>
  <c r="AU199" i="153"/>
  <c r="AU113" i="153"/>
  <c r="AV113" i="153" s="1"/>
  <c r="CI391" i="153"/>
  <c r="CI303" i="153"/>
  <c r="CI198" i="153"/>
  <c r="CI112" i="153"/>
  <c r="CJ112" i="153" s="1"/>
  <c r="AU391" i="153"/>
  <c r="AU303" i="153"/>
  <c r="AU198" i="153"/>
  <c r="AU112" i="153"/>
  <c r="AV112" i="153" s="1"/>
  <c r="CI390" i="153"/>
  <c r="CI302" i="153"/>
  <c r="CI197" i="153"/>
  <c r="CI111" i="153"/>
  <c r="CJ111" i="153" s="1"/>
  <c r="AU390" i="153"/>
  <c r="AU302" i="153"/>
  <c r="AU197" i="153"/>
  <c r="AU111" i="153"/>
  <c r="AV111" i="153" s="1"/>
  <c r="FK385" i="153"/>
  <c r="FK297" i="153"/>
  <c r="FK192" i="153"/>
  <c r="FK106" i="153"/>
  <c r="DW385" i="153"/>
  <c r="DW297" i="153"/>
  <c r="DW192" i="153"/>
  <c r="DW106" i="153"/>
  <c r="DX106" i="153" s="1"/>
  <c r="CA385" i="153"/>
  <c r="CA297" i="153"/>
  <c r="CA192" i="153"/>
  <c r="CA106" i="153"/>
  <c r="CU20" i="153"/>
  <c r="CV20" i="153" s="1"/>
  <c r="CX20" i="153" s="1"/>
  <c r="DA20" i="153" s="1"/>
  <c r="FG384" i="153"/>
  <c r="FG296" i="153"/>
  <c r="FG191" i="153"/>
  <c r="FG105" i="153"/>
  <c r="FH105" i="153" s="1"/>
  <c r="CM384" i="153"/>
  <c r="CM296" i="153"/>
  <c r="CM191" i="153"/>
  <c r="CM105" i="153"/>
  <c r="CN105" i="153" s="1"/>
  <c r="AQ384" i="153"/>
  <c r="AQ296" i="153"/>
  <c r="AQ191" i="153"/>
  <c r="AQ105" i="153"/>
  <c r="CI383" i="153"/>
  <c r="CI295" i="153"/>
  <c r="CI190" i="153"/>
  <c r="CI104" i="153"/>
  <c r="AU383" i="153"/>
  <c r="AU295" i="153"/>
  <c r="AU190" i="153"/>
  <c r="AU104" i="153"/>
  <c r="AV104" i="153" s="1"/>
  <c r="CI381" i="153"/>
  <c r="CI293" i="153"/>
  <c r="CI188" i="153"/>
  <c r="CI102" i="153"/>
  <c r="CJ102" i="153" s="1"/>
  <c r="W381" i="153"/>
  <c r="W293" i="153"/>
  <c r="W188" i="153"/>
  <c r="W102" i="153"/>
  <c r="X102" i="153" s="1"/>
  <c r="U380" i="153"/>
  <c r="U292" i="153"/>
  <c r="U187" i="153"/>
  <c r="V187" i="153" s="1"/>
  <c r="U101" i="153"/>
  <c r="V101" i="153" s="1"/>
  <c r="EU379" i="153"/>
  <c r="EU291" i="153"/>
  <c r="EU186" i="153"/>
  <c r="EV186" i="153" s="1"/>
  <c r="EU100" i="153"/>
  <c r="EV100" i="153" s="1"/>
  <c r="CQ379" i="153"/>
  <c r="CQ291" i="153"/>
  <c r="CQ186" i="153"/>
  <c r="CR186" i="153" s="1"/>
  <c r="CQ100" i="153"/>
  <c r="CR100" i="153" s="1"/>
  <c r="BC379" i="153"/>
  <c r="BC291" i="153"/>
  <c r="BC186" i="153"/>
  <c r="BC100" i="153"/>
  <c r="BD100" i="153" s="1"/>
  <c r="G379" i="153"/>
  <c r="G291" i="153"/>
  <c r="G186" i="153"/>
  <c r="H186" i="153" s="1"/>
  <c r="G100" i="153"/>
  <c r="AY378" i="153"/>
  <c r="AY290" i="153"/>
  <c r="AY185" i="153"/>
  <c r="AZ185" i="153" s="1"/>
  <c r="AY99" i="153"/>
  <c r="AZ99" i="153" s="1"/>
  <c r="FC377" i="153"/>
  <c r="FC289" i="153"/>
  <c r="FC184" i="153"/>
  <c r="FC98" i="153"/>
  <c r="FD98" i="153" s="1"/>
  <c r="DO377" i="153"/>
  <c r="DO289" i="153"/>
  <c r="DO184" i="153"/>
  <c r="DO98" i="153"/>
  <c r="DP98" i="153" s="1"/>
  <c r="BC377" i="153"/>
  <c r="BC289" i="153"/>
  <c r="BC184" i="153"/>
  <c r="BC98" i="153"/>
  <c r="BD98" i="153" s="1"/>
  <c r="DQ394" i="153"/>
  <c r="DQ306" i="153"/>
  <c r="DQ201" i="153"/>
  <c r="DR201" i="153" s="1"/>
  <c r="DQ115" i="153"/>
  <c r="DR115" i="153" s="1"/>
  <c r="FN112" i="153"/>
  <c r="FJ112" i="153"/>
  <c r="FF112" i="153"/>
  <c r="FB112" i="153"/>
  <c r="EX112" i="153"/>
  <c r="FL112" i="153"/>
  <c r="FD112" i="153"/>
  <c r="CT112" i="153"/>
  <c r="CP112" i="153"/>
  <c r="CL112" i="153"/>
  <c r="CH112" i="153"/>
  <c r="CD112" i="153"/>
  <c r="CB112" i="153"/>
  <c r="GD112" i="153"/>
  <c r="GD103" i="153"/>
  <c r="DG380" i="153"/>
  <c r="BE442" i="153"/>
  <c r="BE354" i="153"/>
  <c r="BE249" i="153"/>
  <c r="BF249" i="153" s="1"/>
  <c r="BE163" i="153"/>
  <c r="BF163" i="153" s="1"/>
  <c r="CG441" i="153"/>
  <c r="CG353" i="153"/>
  <c r="CG248" i="153"/>
  <c r="CH248" i="153" s="1"/>
  <c r="CG162" i="153"/>
  <c r="CH162" i="153" s="1"/>
  <c r="U439" i="153"/>
  <c r="U351" i="153"/>
  <c r="U246" i="153"/>
  <c r="V246" i="153" s="1"/>
  <c r="GT246" i="153" s="1"/>
  <c r="U160" i="153"/>
  <c r="V160" i="153" s="1"/>
  <c r="CO437" i="153"/>
  <c r="CO349" i="153"/>
  <c r="CO244" i="153"/>
  <c r="CO158" i="153"/>
  <c r="CP158" i="153" s="1"/>
  <c r="DQ435" i="153"/>
  <c r="DQ347" i="153"/>
  <c r="DQ242" i="153"/>
  <c r="DQ156" i="153"/>
  <c r="DR156" i="153" s="1"/>
  <c r="BE431" i="153"/>
  <c r="BE343" i="153"/>
  <c r="BE238" i="153"/>
  <c r="BF238" i="153" s="1"/>
  <c r="BE152" i="153"/>
  <c r="BF152" i="153" s="1"/>
  <c r="FA429" i="153"/>
  <c r="FA341" i="153"/>
  <c r="FA236" i="153"/>
  <c r="FB236" i="153" s="1"/>
  <c r="FA150" i="153"/>
  <c r="FB150" i="153" s="1"/>
  <c r="FI427" i="153"/>
  <c r="FI339" i="153"/>
  <c r="FI234" i="153"/>
  <c r="FJ234" i="153" s="1"/>
  <c r="FI148" i="153"/>
  <c r="FJ148" i="153" s="1"/>
  <c r="CG427" i="153"/>
  <c r="CG339" i="153"/>
  <c r="CG234" i="153"/>
  <c r="CH234" i="153" s="1"/>
  <c r="CG148" i="153"/>
  <c r="CH148" i="153" s="1"/>
  <c r="BE424" i="153"/>
  <c r="BE336" i="153"/>
  <c r="BE231" i="153"/>
  <c r="BF231" i="153" s="1"/>
  <c r="BE145" i="153"/>
  <c r="BF145" i="153" s="1"/>
  <c r="FA423" i="153"/>
  <c r="FA335" i="153"/>
  <c r="FA230" i="153"/>
  <c r="FB230" i="153" s="1"/>
  <c r="FA144" i="153"/>
  <c r="FB144" i="153" s="1"/>
  <c r="BE423" i="153"/>
  <c r="BE335" i="153"/>
  <c r="BE230" i="153"/>
  <c r="BE144" i="153"/>
  <c r="BF144" i="153" s="1"/>
  <c r="U420" i="153"/>
  <c r="U332" i="153"/>
  <c r="U227" i="153"/>
  <c r="V227" i="153" s="1"/>
  <c r="GT227" i="153" s="1"/>
  <c r="U141" i="153"/>
  <c r="V141" i="153" s="1"/>
  <c r="GT141" i="153" s="1"/>
  <c r="DY419" i="153"/>
  <c r="DY331" i="153"/>
  <c r="DY226" i="153"/>
  <c r="DZ226" i="153" s="1"/>
  <c r="DY140" i="153"/>
  <c r="DZ140" i="153" s="1"/>
  <c r="AW419" i="153"/>
  <c r="AW331" i="153"/>
  <c r="AW226" i="153"/>
  <c r="AX226" i="153" s="1"/>
  <c r="AW140" i="153"/>
  <c r="AX140" i="153" s="1"/>
  <c r="CO418" i="153"/>
  <c r="CO330" i="153"/>
  <c r="CO225" i="153"/>
  <c r="CP225" i="153" s="1"/>
  <c r="CO139" i="153"/>
  <c r="CP139" i="153" s="1"/>
  <c r="M418" i="153"/>
  <c r="M330" i="153"/>
  <c r="M225" i="153"/>
  <c r="N225" i="153" s="1"/>
  <c r="GL225" i="153" s="1"/>
  <c r="M139" i="153"/>
  <c r="N139" i="153" s="1"/>
  <c r="GL139" i="153" s="1"/>
  <c r="CO416" i="153"/>
  <c r="CO328" i="153"/>
  <c r="CO223" i="153"/>
  <c r="CP223" i="153" s="1"/>
  <c r="CO137" i="153"/>
  <c r="CP137" i="153" s="1"/>
  <c r="M416" i="153"/>
  <c r="M328" i="153"/>
  <c r="M223" i="153"/>
  <c r="N223" i="153" s="1"/>
  <c r="GL223" i="153" s="1"/>
  <c r="M137" i="153"/>
  <c r="N137" i="153" s="1"/>
  <c r="GL137" i="153" s="1"/>
  <c r="DQ415" i="153"/>
  <c r="DQ327" i="153"/>
  <c r="DQ222" i="153"/>
  <c r="DR222" i="153" s="1"/>
  <c r="DQ136" i="153"/>
  <c r="DR136" i="153" s="1"/>
  <c r="FI414" i="153"/>
  <c r="FI326" i="153"/>
  <c r="FI221" i="153"/>
  <c r="FJ221" i="153" s="1"/>
  <c r="FI135" i="153"/>
  <c r="FJ135" i="153" s="1"/>
  <c r="CG414" i="153"/>
  <c r="CG326" i="153"/>
  <c r="CG221" i="153"/>
  <c r="CH221" i="153" s="1"/>
  <c r="CG135" i="153"/>
  <c r="CH135" i="153" s="1"/>
  <c r="FI412" i="153"/>
  <c r="FI324" i="153"/>
  <c r="FI219" i="153"/>
  <c r="FJ219" i="153" s="1"/>
  <c r="FI133" i="153"/>
  <c r="FJ133" i="153" s="1"/>
  <c r="CG412" i="153"/>
  <c r="CG324" i="153"/>
  <c r="CG219" i="153"/>
  <c r="CH219" i="153" s="1"/>
  <c r="CG133" i="153"/>
  <c r="CH133" i="153" s="1"/>
  <c r="W410" i="153"/>
  <c r="W322" i="153"/>
  <c r="W217" i="153"/>
  <c r="X217" i="153" s="1"/>
  <c r="W131" i="153"/>
  <c r="X131" i="153" s="1"/>
  <c r="BE407" i="153"/>
  <c r="BE319" i="153"/>
  <c r="BE214" i="153"/>
  <c r="BF214" i="153" s="1"/>
  <c r="BE128" i="153"/>
  <c r="BF128" i="153" s="1"/>
  <c r="FA406" i="153"/>
  <c r="FA318" i="153"/>
  <c r="FA213" i="153"/>
  <c r="FB213" i="153" s="1"/>
  <c r="FA127" i="153"/>
  <c r="FB127" i="153" s="1"/>
  <c r="W403" i="153"/>
  <c r="W315" i="153"/>
  <c r="W210" i="153"/>
  <c r="X210" i="153" s="1"/>
  <c r="W124" i="153"/>
  <c r="X124" i="153" s="1"/>
  <c r="U401" i="153"/>
  <c r="U313" i="153"/>
  <c r="U208" i="153"/>
  <c r="V208" i="153" s="1"/>
  <c r="GT208" i="153" s="1"/>
  <c r="U122" i="153"/>
  <c r="V122" i="153" s="1"/>
  <c r="GT122" i="153" s="1"/>
  <c r="DY400" i="153"/>
  <c r="DY312" i="153"/>
  <c r="DY207" i="153"/>
  <c r="DZ207" i="153" s="1"/>
  <c r="DY121" i="153"/>
  <c r="DZ121" i="153" s="1"/>
  <c r="AW400" i="153"/>
  <c r="AW312" i="153"/>
  <c r="AW207" i="153"/>
  <c r="AX207" i="153" s="1"/>
  <c r="AW121" i="153"/>
  <c r="AX121" i="153" s="1"/>
  <c r="CO398" i="153"/>
  <c r="CO310" i="153"/>
  <c r="CO205" i="153"/>
  <c r="CP205" i="153" s="1"/>
  <c r="CO119" i="153"/>
  <c r="CP119" i="153" s="1"/>
  <c r="DY392" i="153"/>
  <c r="DY304" i="153"/>
  <c r="DY199" i="153"/>
  <c r="DY113" i="153"/>
  <c r="BE390" i="153"/>
  <c r="BE302" i="153"/>
  <c r="BE197" i="153"/>
  <c r="BE111" i="153"/>
  <c r="BF111" i="153" s="1"/>
  <c r="DY383" i="153"/>
  <c r="DY295" i="153"/>
  <c r="DY190" i="153"/>
  <c r="DY104" i="153"/>
  <c r="DZ104" i="153" s="1"/>
  <c r="BE381" i="153"/>
  <c r="BE293" i="153"/>
  <c r="BE188" i="153"/>
  <c r="BE102" i="153"/>
  <c r="BF102" i="153" s="1"/>
  <c r="AW379" i="153"/>
  <c r="AW291" i="153"/>
  <c r="AW186" i="153"/>
  <c r="AX186" i="153" s="1"/>
  <c r="AW100" i="153"/>
  <c r="AX100" i="153" s="1"/>
  <c r="DX113" i="153"/>
  <c r="DP113" i="153"/>
  <c r="ED113" i="153"/>
  <c r="DZ113" i="153"/>
  <c r="DV113" i="153"/>
  <c r="DN113" i="153"/>
  <c r="BJ113" i="153"/>
  <c r="BF113" i="153"/>
  <c r="BB113" i="153"/>
  <c r="AX113" i="153"/>
  <c r="AT113" i="153"/>
  <c r="ET166" i="153"/>
  <c r="DG299" i="153"/>
  <c r="DG269" i="153"/>
  <c r="DJ194" i="153"/>
  <c r="F166" i="153"/>
  <c r="GD108" i="153"/>
  <c r="X108" i="153"/>
  <c r="P108" i="153"/>
  <c r="L108" i="153"/>
  <c r="V108" i="153"/>
  <c r="R108" i="153"/>
  <c r="N108" i="153"/>
  <c r="J108" i="153"/>
  <c r="ER297" i="153"/>
  <c r="ES192" i="153"/>
  <c r="ET192" i="153" s="1"/>
  <c r="BX297" i="153"/>
  <c r="BY192" i="153"/>
  <c r="BZ192" i="153" s="1"/>
  <c r="D297" i="153"/>
  <c r="E192" i="153"/>
  <c r="F192" i="153" s="1"/>
  <c r="DH296" i="153"/>
  <c r="DI191" i="153"/>
  <c r="DJ191" i="153" s="1"/>
  <c r="AN296" i="153"/>
  <c r="AO191" i="153"/>
  <c r="AP191" i="153" s="1"/>
  <c r="ER295" i="153"/>
  <c r="ES190" i="153"/>
  <c r="ET190" i="153" s="1"/>
  <c r="BX295" i="153"/>
  <c r="BY190" i="153"/>
  <c r="BZ190" i="153" s="1"/>
  <c r="D295" i="153"/>
  <c r="E190" i="153"/>
  <c r="F190" i="153" s="1"/>
  <c r="DH380" i="153"/>
  <c r="DI380" i="153" s="1"/>
  <c r="DI292" i="153"/>
  <c r="DJ292" i="153" s="1"/>
  <c r="GB379" i="153"/>
  <c r="GC379" i="153" s="1"/>
  <c r="GC291" i="153"/>
  <c r="BD186" i="153"/>
  <c r="AV186" i="153"/>
  <c r="BJ186" i="153"/>
  <c r="BF186" i="153"/>
  <c r="BB186" i="153"/>
  <c r="AM378" i="153"/>
  <c r="AM289" i="153"/>
  <c r="AM250" i="153"/>
  <c r="AP184" i="153"/>
  <c r="FL100" i="153"/>
  <c r="FN100" i="153"/>
  <c r="FF100" i="153"/>
  <c r="FB100" i="153"/>
  <c r="EX100" i="153"/>
  <c r="CR99" i="153"/>
  <c r="CN99" i="153"/>
  <c r="CF99" i="153"/>
  <c r="CT99" i="153"/>
  <c r="CH99" i="153"/>
  <c r="CD99" i="153"/>
  <c r="BZ164" i="153"/>
  <c r="EA442" i="153"/>
  <c r="EA354" i="153"/>
  <c r="EA249" i="153"/>
  <c r="EB249" i="153" s="1"/>
  <c r="EA163" i="153"/>
  <c r="EB163" i="153" s="1"/>
  <c r="CM442" i="153"/>
  <c r="CM354" i="153"/>
  <c r="CM249" i="153"/>
  <c r="CN249" i="153" s="1"/>
  <c r="CM163" i="153"/>
  <c r="CN163" i="153" s="1"/>
  <c r="AQ442" i="153"/>
  <c r="AQ354" i="153"/>
  <c r="AQ249" i="153"/>
  <c r="AR249" i="153" s="1"/>
  <c r="AQ163" i="153"/>
  <c r="AR163" i="153" s="1"/>
  <c r="CI441" i="153"/>
  <c r="CI353" i="153"/>
  <c r="CI248" i="153"/>
  <c r="CJ248" i="153" s="1"/>
  <c r="CI162" i="153"/>
  <c r="CJ162" i="153" s="1"/>
  <c r="K441" i="153"/>
  <c r="K353" i="153"/>
  <c r="K248" i="153"/>
  <c r="L248" i="153" s="1"/>
  <c r="K162" i="153"/>
  <c r="L162" i="153" s="1"/>
  <c r="CI439" i="153"/>
  <c r="CI351" i="153"/>
  <c r="CI246" i="153"/>
  <c r="CJ246" i="153" s="1"/>
  <c r="CI160" i="153"/>
  <c r="CJ160" i="153" s="1"/>
  <c r="AU439" i="153"/>
  <c r="AU351" i="153"/>
  <c r="AU246" i="153"/>
  <c r="AV246" i="153" s="1"/>
  <c r="AU160" i="153"/>
  <c r="AV160" i="153" s="1"/>
  <c r="FC437" i="153"/>
  <c r="FC349" i="153"/>
  <c r="FC244" i="153"/>
  <c r="FC158" i="153"/>
  <c r="FD158" i="153" s="1"/>
  <c r="DO437" i="153"/>
  <c r="DO349" i="153"/>
  <c r="DO244" i="153"/>
  <c r="DO158" i="153"/>
  <c r="DP158" i="153" s="1"/>
  <c r="DS435" i="153"/>
  <c r="DS347" i="153"/>
  <c r="DS242" i="153"/>
  <c r="DS156" i="153"/>
  <c r="DT156" i="153" s="1"/>
  <c r="CE435" i="153"/>
  <c r="CE347" i="153"/>
  <c r="CE242" i="153"/>
  <c r="CE156" i="153"/>
  <c r="CF156" i="153" s="1"/>
  <c r="FG433" i="153"/>
  <c r="FG345" i="153"/>
  <c r="FG240" i="153"/>
  <c r="FG154" i="153"/>
  <c r="FH154" i="153" s="1"/>
  <c r="DO433" i="153"/>
  <c r="DO345" i="153"/>
  <c r="DO240" i="153"/>
  <c r="DP240" i="153" s="1"/>
  <c r="DO154" i="153"/>
  <c r="DP154" i="153" s="1"/>
  <c r="S433" i="153"/>
  <c r="S345" i="153"/>
  <c r="S240" i="153"/>
  <c r="T240" i="153" s="1"/>
  <c r="S154" i="153"/>
  <c r="T154" i="153" s="1"/>
  <c r="FG431" i="153"/>
  <c r="FG343" i="153"/>
  <c r="FG238" i="153"/>
  <c r="FH238" i="153" s="1"/>
  <c r="FG152" i="153"/>
  <c r="FH152" i="153" s="1"/>
  <c r="DK431" i="153"/>
  <c r="DK343" i="153"/>
  <c r="DK238" i="153"/>
  <c r="DL238" i="153" s="1"/>
  <c r="DK152" i="153"/>
  <c r="DL152" i="153" s="1"/>
  <c r="BG431" i="153"/>
  <c r="BG343" i="153"/>
  <c r="BG238" i="153"/>
  <c r="BH238" i="153" s="1"/>
  <c r="BG152" i="153"/>
  <c r="BH152" i="153" s="1"/>
  <c r="S431" i="153"/>
  <c r="S343" i="153"/>
  <c r="S238" i="153"/>
  <c r="T238" i="153" s="1"/>
  <c r="S152" i="153"/>
  <c r="T152" i="153" s="1"/>
  <c r="EU429" i="153"/>
  <c r="EU341" i="153"/>
  <c r="EU236" i="153"/>
  <c r="EV236" i="153" s="1"/>
  <c r="EU150" i="153"/>
  <c r="CQ429" i="153"/>
  <c r="CQ341" i="153"/>
  <c r="CQ236" i="153"/>
  <c r="CR236" i="153" s="1"/>
  <c r="CQ150" i="153"/>
  <c r="CR150" i="153" s="1"/>
  <c r="BC429" i="153"/>
  <c r="BC341" i="153"/>
  <c r="BC236" i="153"/>
  <c r="BD236" i="153" s="1"/>
  <c r="BC150" i="153"/>
  <c r="BD150" i="153" s="1"/>
  <c r="G429" i="153"/>
  <c r="G341" i="153"/>
  <c r="G236" i="153"/>
  <c r="H236" i="153" s="1"/>
  <c r="G150" i="153"/>
  <c r="FK427" i="153"/>
  <c r="FK339" i="153"/>
  <c r="FK234" i="153"/>
  <c r="FL234" i="153" s="1"/>
  <c r="FK148" i="153"/>
  <c r="FL148" i="153" s="1"/>
  <c r="DW427" i="153"/>
  <c r="DW339" i="153"/>
  <c r="DW234" i="153"/>
  <c r="DX234" i="153" s="1"/>
  <c r="DW148" i="153"/>
  <c r="DX148" i="153" s="1"/>
  <c r="CA427" i="153"/>
  <c r="CA339" i="153"/>
  <c r="CA234" i="153"/>
  <c r="CA148" i="153"/>
  <c r="W427" i="153"/>
  <c r="W339" i="153"/>
  <c r="W234" i="153"/>
  <c r="X234" i="153" s="1"/>
  <c r="W148" i="153"/>
  <c r="X148" i="153" s="1"/>
  <c r="DW425" i="153"/>
  <c r="DW337" i="153"/>
  <c r="DW232" i="153"/>
  <c r="DX232" i="153" s="1"/>
  <c r="DW146" i="153"/>
  <c r="DX146" i="153" s="1"/>
  <c r="AQ425" i="153"/>
  <c r="AQ337" i="153"/>
  <c r="AQ232" i="153"/>
  <c r="AR232" i="153" s="1"/>
  <c r="AQ146" i="153"/>
  <c r="AR146" i="153" s="1"/>
  <c r="BG424" i="153"/>
  <c r="BG336" i="153"/>
  <c r="BG231" i="153"/>
  <c r="BH231" i="153" s="1"/>
  <c r="BG145" i="153"/>
  <c r="BH145" i="153" s="1"/>
  <c r="FC423" i="153"/>
  <c r="FC335" i="153"/>
  <c r="FC230" i="153"/>
  <c r="FD230" i="153" s="1"/>
  <c r="FC144" i="153"/>
  <c r="FD144" i="153" s="1"/>
  <c r="DK423" i="153"/>
  <c r="DK335" i="153"/>
  <c r="DK230" i="153"/>
  <c r="DL230" i="153" s="1"/>
  <c r="DK144" i="153"/>
  <c r="BG423" i="153"/>
  <c r="BG335" i="153"/>
  <c r="BG230" i="153"/>
  <c r="BG144" i="153"/>
  <c r="BH144" i="153" s="1"/>
  <c r="FK420" i="153"/>
  <c r="FK332" i="153"/>
  <c r="FK227" i="153"/>
  <c r="FL227" i="153" s="1"/>
  <c r="FK141" i="153"/>
  <c r="FL141" i="153" s="1"/>
  <c r="DW420" i="153"/>
  <c r="DW332" i="153"/>
  <c r="DW227" i="153"/>
  <c r="DX227" i="153" s="1"/>
  <c r="DW141" i="153"/>
  <c r="DX141" i="153" s="1"/>
  <c r="CA420" i="153"/>
  <c r="CA332" i="153"/>
  <c r="CA227" i="153"/>
  <c r="CB227" i="153" s="1"/>
  <c r="CA141" i="153"/>
  <c r="W420" i="153"/>
  <c r="W332" i="153"/>
  <c r="W227" i="153"/>
  <c r="X227" i="153" s="1"/>
  <c r="W141" i="153"/>
  <c r="X141" i="153" s="1"/>
  <c r="GV141" i="153" s="1"/>
  <c r="FG419" i="153"/>
  <c r="FG331" i="153"/>
  <c r="FG226" i="153"/>
  <c r="FH226" i="153" s="1"/>
  <c r="FG140" i="153"/>
  <c r="FH140" i="153" s="1"/>
  <c r="DK419" i="153"/>
  <c r="DK331" i="153"/>
  <c r="DK226" i="153"/>
  <c r="DK140" i="153"/>
  <c r="DL140" i="153" s="1"/>
  <c r="BG419" i="153"/>
  <c r="BG331" i="153"/>
  <c r="BG226" i="153"/>
  <c r="BH226" i="153" s="1"/>
  <c r="BG140" i="153"/>
  <c r="BH140" i="153" s="1"/>
  <c r="S419" i="153"/>
  <c r="S331" i="153"/>
  <c r="S226" i="153"/>
  <c r="T226" i="153" s="1"/>
  <c r="S140" i="153"/>
  <c r="T140" i="153" s="1"/>
  <c r="GR140" i="153" s="1"/>
  <c r="EU418" i="153"/>
  <c r="EU330" i="153"/>
  <c r="EU225" i="153"/>
  <c r="EV225" i="153" s="1"/>
  <c r="EU139" i="153"/>
  <c r="EV139" i="153" s="1"/>
  <c r="CQ418" i="153"/>
  <c r="CQ330" i="153"/>
  <c r="CQ225" i="153"/>
  <c r="CR225" i="153" s="1"/>
  <c r="CQ139" i="153"/>
  <c r="CR139" i="153" s="1"/>
  <c r="BC418" i="153"/>
  <c r="BC330" i="153"/>
  <c r="BC225" i="153"/>
  <c r="BD225" i="153" s="1"/>
  <c r="BC139" i="153"/>
  <c r="BD139" i="153" s="1"/>
  <c r="G418" i="153"/>
  <c r="G330" i="153"/>
  <c r="G225" i="153"/>
  <c r="H225" i="153" s="1"/>
  <c r="G139" i="153"/>
  <c r="K417" i="153"/>
  <c r="K329" i="153"/>
  <c r="K224" i="153"/>
  <c r="L224" i="153" s="1"/>
  <c r="K138" i="153"/>
  <c r="L138" i="153" s="1"/>
  <c r="CI416" i="153"/>
  <c r="CI328" i="153"/>
  <c r="CI223" i="153"/>
  <c r="CJ223" i="153" s="1"/>
  <c r="CI137" i="153"/>
  <c r="CJ137" i="153" s="1"/>
  <c r="W416" i="153"/>
  <c r="W328" i="153"/>
  <c r="W223" i="153"/>
  <c r="X223" i="153" s="1"/>
  <c r="W137" i="153"/>
  <c r="X137" i="153" s="1"/>
  <c r="FG415" i="153"/>
  <c r="FG327" i="153"/>
  <c r="FG222" i="153"/>
  <c r="FH222" i="153" s="1"/>
  <c r="FG136" i="153"/>
  <c r="FH136" i="153" s="1"/>
  <c r="DK415" i="153"/>
  <c r="DK327" i="153"/>
  <c r="DK222" i="153"/>
  <c r="DK136" i="153"/>
  <c r="DL136" i="153" s="1"/>
  <c r="FK414" i="153"/>
  <c r="FK326" i="153"/>
  <c r="FK221" i="153"/>
  <c r="FL221" i="153" s="1"/>
  <c r="FK135" i="153"/>
  <c r="FL135" i="153" s="1"/>
  <c r="BC414" i="153"/>
  <c r="BC326" i="153"/>
  <c r="BC221" i="153"/>
  <c r="BD221" i="153" s="1"/>
  <c r="BC135" i="153"/>
  <c r="BD135" i="153" s="1"/>
  <c r="G414" i="153"/>
  <c r="G326" i="153"/>
  <c r="G221" i="153"/>
  <c r="H221" i="153" s="1"/>
  <c r="G135" i="153"/>
  <c r="H135" i="153" s="1"/>
  <c r="K409" i="153"/>
  <c r="K321" i="153"/>
  <c r="K216" i="153"/>
  <c r="L216" i="153" s="1"/>
  <c r="K130" i="153"/>
  <c r="L130" i="153" s="1"/>
  <c r="DS407" i="153"/>
  <c r="DS319" i="153"/>
  <c r="DS214" i="153"/>
  <c r="DT214" i="153" s="1"/>
  <c r="DS128" i="153"/>
  <c r="DT128" i="153" s="1"/>
  <c r="CE407" i="153"/>
  <c r="CE319" i="153"/>
  <c r="CE214" i="153"/>
  <c r="CF214" i="153" s="1"/>
  <c r="CE128" i="153"/>
  <c r="CF128" i="153" s="1"/>
  <c r="FK406" i="153"/>
  <c r="FK318" i="153"/>
  <c r="FK213" i="153"/>
  <c r="FL213" i="153" s="1"/>
  <c r="FK127" i="153"/>
  <c r="FL127" i="153" s="1"/>
  <c r="BC406" i="153"/>
  <c r="BC318" i="153"/>
  <c r="BC213" i="153"/>
  <c r="BD213" i="153" s="1"/>
  <c r="BC127" i="153"/>
  <c r="BD127" i="153" s="1"/>
  <c r="S403" i="153"/>
  <c r="S315" i="153"/>
  <c r="S210" i="153"/>
  <c r="T210" i="153" s="1"/>
  <c r="S124" i="153"/>
  <c r="T124" i="153" s="1"/>
  <c r="Q402" i="153"/>
  <c r="Q314" i="153"/>
  <c r="Q209" i="153"/>
  <c r="R209" i="153" s="1"/>
  <c r="Q123" i="153"/>
  <c r="R123" i="153" s="1"/>
  <c r="EU401" i="153"/>
  <c r="EU313" i="153"/>
  <c r="EU208" i="153"/>
  <c r="EU122" i="153"/>
  <c r="EV122" i="153" s="1"/>
  <c r="W401" i="153"/>
  <c r="W313" i="153"/>
  <c r="W208" i="153"/>
  <c r="X208" i="153" s="1"/>
  <c r="W122" i="153"/>
  <c r="X122" i="153" s="1"/>
  <c r="FG400" i="153"/>
  <c r="FG312" i="153"/>
  <c r="FG207" i="153"/>
  <c r="FH207" i="153" s="1"/>
  <c r="FG121" i="153"/>
  <c r="FH121" i="153" s="1"/>
  <c r="DK400" i="153"/>
  <c r="DK312" i="153"/>
  <c r="DK207" i="153"/>
  <c r="DL207" i="153" s="1"/>
  <c r="DK121" i="153"/>
  <c r="DL121" i="153" s="1"/>
  <c r="Y399" i="153"/>
  <c r="Y311" i="153"/>
  <c r="Y206" i="153"/>
  <c r="Z206" i="153" s="1"/>
  <c r="Y120" i="153"/>
  <c r="Z120" i="153" s="1"/>
  <c r="DW398" i="153"/>
  <c r="DW310" i="153"/>
  <c r="DW205" i="153"/>
  <c r="DX205" i="153" s="1"/>
  <c r="DW119" i="153"/>
  <c r="DX119" i="153" s="1"/>
  <c r="CA398" i="153"/>
  <c r="CA310" i="153"/>
  <c r="CA205" i="153"/>
  <c r="CB205" i="153" s="1"/>
  <c r="CA119" i="153"/>
  <c r="CB119" i="153" s="1"/>
  <c r="EA385" i="153"/>
  <c r="EA297" i="153"/>
  <c r="EA192" i="153"/>
  <c r="EA106" i="153"/>
  <c r="EB106" i="153" s="1"/>
  <c r="FG383" i="153"/>
  <c r="FG295" i="153"/>
  <c r="FG190" i="153"/>
  <c r="FG104" i="153"/>
  <c r="FH104" i="153" s="1"/>
  <c r="DK383" i="153"/>
  <c r="DK295" i="153"/>
  <c r="DK190" i="153"/>
  <c r="DK104" i="153"/>
  <c r="DL104" i="153" s="1"/>
  <c r="DY378" i="153"/>
  <c r="DY290" i="153"/>
  <c r="DY185" i="153"/>
  <c r="DY99" i="153"/>
  <c r="DZ99" i="153" s="1"/>
  <c r="CA378" i="153"/>
  <c r="CA290" i="153"/>
  <c r="CA185" i="153"/>
  <c r="CB185" i="153" s="1"/>
  <c r="CA99" i="153"/>
  <c r="CB99" i="153" s="1"/>
  <c r="FG377" i="153"/>
  <c r="FG289" i="153"/>
  <c r="FG184" i="153"/>
  <c r="FG98" i="153"/>
  <c r="FH98" i="153" s="1"/>
  <c r="DK377" i="153"/>
  <c r="DK289" i="153"/>
  <c r="DK184" i="153"/>
  <c r="DK98" i="153"/>
  <c r="DL98" i="153" s="1"/>
  <c r="M389" i="153"/>
  <c r="M301" i="153"/>
  <c r="M196" i="153"/>
  <c r="M110" i="153"/>
  <c r="N110" i="153" s="1"/>
  <c r="EC385" i="153"/>
  <c r="EC297" i="153"/>
  <c r="EC192" i="153"/>
  <c r="EC106" i="153"/>
  <c r="ED106" i="153" s="1"/>
  <c r="FM384" i="153"/>
  <c r="FM296" i="153"/>
  <c r="FM191" i="153"/>
  <c r="FM105" i="153"/>
  <c r="FN105" i="153" s="1"/>
  <c r="CG381" i="153"/>
  <c r="CG293" i="153"/>
  <c r="CG188" i="153"/>
  <c r="CG102" i="153"/>
  <c r="CH102" i="153" s="1"/>
  <c r="I380" i="153"/>
  <c r="I292" i="153"/>
  <c r="I187" i="153"/>
  <c r="J187" i="153" s="1"/>
  <c r="I101" i="153"/>
  <c r="J101" i="153" s="1"/>
  <c r="DM379" i="153"/>
  <c r="DM291" i="153"/>
  <c r="DM186" i="153"/>
  <c r="DN186" i="153" s="1"/>
  <c r="DM100" i="153"/>
  <c r="DN100" i="153" s="1"/>
  <c r="BI377" i="153"/>
  <c r="BI289" i="153"/>
  <c r="BI184" i="153"/>
  <c r="BI98" i="153"/>
  <c r="BJ98" i="153" s="1"/>
  <c r="DQ379" i="153"/>
  <c r="DQ291" i="153"/>
  <c r="DQ186" i="153"/>
  <c r="DR186" i="153" s="1"/>
  <c r="DQ100" i="153"/>
  <c r="DR100" i="153" s="1"/>
  <c r="DH379" i="153"/>
  <c r="DI379" i="153" s="1"/>
  <c r="DI291" i="153"/>
  <c r="DJ291" i="153" s="1"/>
  <c r="GB378" i="153"/>
  <c r="GC378" i="153" s="1"/>
  <c r="GC290" i="153"/>
  <c r="AN378" i="153"/>
  <c r="AO378" i="153" s="1"/>
  <c r="AO290" i="153"/>
  <c r="AP290" i="153" s="1"/>
  <c r="DH377" i="153"/>
  <c r="DI377" i="153" s="1"/>
  <c r="DI289" i="153"/>
  <c r="EJ71" i="153"/>
  <c r="EK71" i="153" s="1"/>
  <c r="FV13" i="153"/>
  <c r="FW13" i="153" s="1"/>
  <c r="EE77" i="153"/>
  <c r="EF77" i="153" s="1"/>
  <c r="EH77" i="153" s="1"/>
  <c r="EK77" i="153" s="1"/>
  <c r="EE70" i="153"/>
  <c r="EF70" i="153" s="1"/>
  <c r="EH70" i="153" s="1"/>
  <c r="EK70" i="153" s="1"/>
  <c r="FO64" i="153"/>
  <c r="FP64" i="153" s="1"/>
  <c r="FR64" i="153" s="1"/>
  <c r="FU64" i="153" s="1"/>
  <c r="AA64" i="153"/>
  <c r="BK58" i="153"/>
  <c r="BL58" i="153" s="1"/>
  <c r="BN58" i="153" s="1"/>
  <c r="BK42" i="153"/>
  <c r="BL42" i="153" s="1"/>
  <c r="BN42" i="153" s="1"/>
  <c r="BQ42" i="153" s="1"/>
  <c r="EE29" i="153"/>
  <c r="EF29" i="153" s="1"/>
  <c r="EH29" i="153" s="1"/>
  <c r="EK29" i="153" s="1"/>
  <c r="EE28" i="153"/>
  <c r="EF28" i="153" s="1"/>
  <c r="EH28" i="153" s="1"/>
  <c r="EK28" i="153" s="1"/>
  <c r="EE27" i="153"/>
  <c r="EF27" i="153" s="1"/>
  <c r="EH27" i="153" s="1"/>
  <c r="EK27" i="153" s="1"/>
  <c r="EE26" i="153"/>
  <c r="EF26" i="153" s="1"/>
  <c r="EH26" i="153" s="1"/>
  <c r="EK26" i="153" s="1"/>
  <c r="EE25" i="153"/>
  <c r="EF25" i="153" s="1"/>
  <c r="EH25" i="153" s="1"/>
  <c r="EK25" i="153" s="1"/>
  <c r="EE16" i="153"/>
  <c r="EF16" i="153" s="1"/>
  <c r="EH16" i="153" s="1"/>
  <c r="EK16" i="153" s="1"/>
  <c r="CU13" i="153"/>
  <c r="CV13" i="153" s="1"/>
  <c r="CX13" i="153" s="1"/>
  <c r="DA13" i="153" s="1"/>
  <c r="FO76" i="153"/>
  <c r="FP76" i="153" s="1"/>
  <c r="FR76" i="153" s="1"/>
  <c r="AA72" i="153"/>
  <c r="BK68" i="153"/>
  <c r="BL68" i="153" s="1"/>
  <c r="BN68" i="153" s="1"/>
  <c r="EE51" i="153"/>
  <c r="EF51" i="153" s="1"/>
  <c r="EH51" i="153" s="1"/>
  <c r="EK51" i="153" s="1"/>
  <c r="FO42" i="153"/>
  <c r="FP42" i="153" s="1"/>
  <c r="FR42" i="153" s="1"/>
  <c r="FU42" i="153" s="1"/>
  <c r="HE447" i="153"/>
  <c r="G433" i="153"/>
  <c r="G345" i="153"/>
  <c r="G240" i="153"/>
  <c r="G154" i="153"/>
  <c r="H154" i="153" s="1"/>
  <c r="CI431" i="153"/>
  <c r="CI343" i="153"/>
  <c r="CI238" i="153"/>
  <c r="CJ238" i="153" s="1"/>
  <c r="CI152" i="153"/>
  <c r="CJ152" i="153" s="1"/>
  <c r="AU431" i="153"/>
  <c r="AU343" i="153"/>
  <c r="AU238" i="153"/>
  <c r="AV238" i="153" s="1"/>
  <c r="AU152" i="153"/>
  <c r="AV152" i="153" s="1"/>
  <c r="EA429" i="153"/>
  <c r="EA341" i="153"/>
  <c r="EA236" i="153"/>
  <c r="EB236" i="153" s="1"/>
  <c r="EA150" i="153"/>
  <c r="EB150" i="153" s="1"/>
  <c r="CM429" i="153"/>
  <c r="CM341" i="153"/>
  <c r="CM236" i="153"/>
  <c r="CN236" i="153" s="1"/>
  <c r="CM150" i="153"/>
  <c r="CN150" i="153" s="1"/>
  <c r="AQ429" i="153"/>
  <c r="AQ341" i="153"/>
  <c r="AQ236" i="153"/>
  <c r="AR236" i="153" s="1"/>
  <c r="AQ150" i="153"/>
  <c r="FK428" i="153"/>
  <c r="FK340" i="153"/>
  <c r="FK235" i="153"/>
  <c r="FL235" i="153" s="1"/>
  <c r="FK149" i="153"/>
  <c r="FL149" i="153" s="1"/>
  <c r="DS427" i="153"/>
  <c r="DS339" i="153"/>
  <c r="DS234" i="153"/>
  <c r="DT234" i="153" s="1"/>
  <c r="DS148" i="153"/>
  <c r="DT148" i="153" s="1"/>
  <c r="CE427" i="153"/>
  <c r="CE339" i="153"/>
  <c r="CE234" i="153"/>
  <c r="CF234" i="153" s="1"/>
  <c r="CE148" i="153"/>
  <c r="CF148" i="153" s="1"/>
  <c r="DS425" i="153"/>
  <c r="DS337" i="153"/>
  <c r="DS232" i="153"/>
  <c r="DT232" i="153" s="1"/>
  <c r="DS146" i="153"/>
  <c r="DT146" i="153" s="1"/>
  <c r="AU425" i="153"/>
  <c r="AU337" i="153"/>
  <c r="AU232" i="153"/>
  <c r="AV232" i="153" s="1"/>
  <c r="AU146" i="153"/>
  <c r="AV146" i="153" s="1"/>
  <c r="DW423" i="153"/>
  <c r="DW335" i="153"/>
  <c r="DW230" i="153"/>
  <c r="DX230" i="153" s="1"/>
  <c r="DW144" i="153"/>
  <c r="DX144" i="153" s="1"/>
  <c r="CE423" i="153"/>
  <c r="CE335" i="153"/>
  <c r="CE230" i="153"/>
  <c r="CF230" i="153" s="1"/>
  <c r="CE144" i="153"/>
  <c r="CF144" i="153" s="1"/>
  <c r="FV55" i="153"/>
  <c r="FW55" i="153" s="1"/>
  <c r="DS420" i="153"/>
  <c r="DS332" i="153"/>
  <c r="DS227" i="153"/>
  <c r="DT227" i="153" s="1"/>
  <c r="DS141" i="153"/>
  <c r="DT141" i="153" s="1"/>
  <c r="CE420" i="153"/>
  <c r="CE332" i="153"/>
  <c r="CE227" i="153"/>
  <c r="CF227" i="153" s="1"/>
  <c r="CE141" i="153"/>
  <c r="CF141" i="153" s="1"/>
  <c r="FC419" i="153"/>
  <c r="FC331" i="153"/>
  <c r="FC226" i="153"/>
  <c r="FD226" i="153" s="1"/>
  <c r="FC140" i="153"/>
  <c r="FD140" i="153" s="1"/>
  <c r="DO419" i="153"/>
  <c r="DO331" i="153"/>
  <c r="DO226" i="153"/>
  <c r="DP226" i="153" s="1"/>
  <c r="DO140" i="153"/>
  <c r="DP140" i="153" s="1"/>
  <c r="O419" i="153"/>
  <c r="O331" i="153"/>
  <c r="O226" i="153"/>
  <c r="P226" i="153" s="1"/>
  <c r="O140" i="153"/>
  <c r="P140" i="153" s="1"/>
  <c r="EY418" i="153"/>
  <c r="EY330" i="153"/>
  <c r="EY225" i="153"/>
  <c r="EZ225" i="153" s="1"/>
  <c r="EY139" i="153"/>
  <c r="EZ139" i="153" s="1"/>
  <c r="AY418" i="153"/>
  <c r="AY330" i="153"/>
  <c r="AY225" i="153"/>
  <c r="AZ225" i="153" s="1"/>
  <c r="AY139" i="153"/>
  <c r="AZ139" i="153" s="1"/>
  <c r="K418" i="153"/>
  <c r="K330" i="153"/>
  <c r="K225" i="153"/>
  <c r="L225" i="153" s="1"/>
  <c r="K139" i="153"/>
  <c r="L139" i="153" s="1"/>
  <c r="FV51" i="153"/>
  <c r="FW51" i="153" s="1"/>
  <c r="DS416" i="153"/>
  <c r="DS328" i="153"/>
  <c r="DS223" i="153"/>
  <c r="DT223" i="153" s="1"/>
  <c r="DS137" i="153"/>
  <c r="DT137" i="153" s="1"/>
  <c r="CE416" i="153"/>
  <c r="CE328" i="153"/>
  <c r="CE223" i="153"/>
  <c r="CF223" i="153" s="1"/>
  <c r="CE137" i="153"/>
  <c r="CF137" i="153" s="1"/>
  <c r="FC415" i="153"/>
  <c r="FC327" i="153"/>
  <c r="FC222" i="153"/>
  <c r="FD222" i="153" s="1"/>
  <c r="FC136" i="153"/>
  <c r="FD136" i="153" s="1"/>
  <c r="DO415" i="153"/>
  <c r="DO327" i="153"/>
  <c r="DO222" i="153"/>
  <c r="DP222" i="153" s="1"/>
  <c r="DO136" i="153"/>
  <c r="DP136" i="153" s="1"/>
  <c r="O415" i="153"/>
  <c r="O327" i="153"/>
  <c r="O222" i="153"/>
  <c r="P222" i="153" s="1"/>
  <c r="O136" i="153"/>
  <c r="P136" i="153" s="1"/>
  <c r="EY414" i="153"/>
  <c r="EY326" i="153"/>
  <c r="EY221" i="153"/>
  <c r="EZ221" i="153" s="1"/>
  <c r="EY135" i="153"/>
  <c r="EZ135" i="153" s="1"/>
  <c r="AY414" i="153"/>
  <c r="AY326" i="153"/>
  <c r="AY221" i="153"/>
  <c r="AZ221" i="153" s="1"/>
  <c r="AY135" i="153"/>
  <c r="AZ135" i="153" s="1"/>
  <c r="K414" i="153"/>
  <c r="K326" i="153"/>
  <c r="K221" i="153"/>
  <c r="L221" i="153" s="1"/>
  <c r="K135" i="153"/>
  <c r="L135" i="153" s="1"/>
  <c r="FV47" i="153"/>
  <c r="FW47" i="153" s="1"/>
  <c r="DS412" i="153"/>
  <c r="DS324" i="153"/>
  <c r="DS219" i="153"/>
  <c r="DT219" i="153" s="1"/>
  <c r="DS133" i="153"/>
  <c r="DT133" i="153" s="1"/>
  <c r="CE412" i="153"/>
  <c r="CE324" i="153"/>
  <c r="CE219" i="153"/>
  <c r="CF219" i="153" s="1"/>
  <c r="CE133" i="153"/>
  <c r="CF133" i="153" s="1"/>
  <c r="S411" i="153"/>
  <c r="S323" i="153"/>
  <c r="S218" i="153"/>
  <c r="T218" i="153" s="1"/>
  <c r="S132" i="153"/>
  <c r="T132" i="153" s="1"/>
  <c r="Q410" i="153"/>
  <c r="Q322" i="153"/>
  <c r="Q217" i="153"/>
  <c r="R217" i="153" s="1"/>
  <c r="Q131" i="153"/>
  <c r="R131" i="153" s="1"/>
  <c r="G409" i="153"/>
  <c r="G321" i="153"/>
  <c r="G216" i="153"/>
  <c r="G130" i="153"/>
  <c r="H130" i="153" s="1"/>
  <c r="AA44" i="153"/>
  <c r="FK407" i="153"/>
  <c r="FK319" i="153"/>
  <c r="FK214" i="153"/>
  <c r="FL214" i="153" s="1"/>
  <c r="FK128" i="153"/>
  <c r="FL128" i="153" s="1"/>
  <c r="DW407" i="153"/>
  <c r="DW319" i="153"/>
  <c r="DW214" i="153"/>
  <c r="DX214" i="153" s="1"/>
  <c r="DW128" i="153"/>
  <c r="DX128" i="153" s="1"/>
  <c r="CA407" i="153"/>
  <c r="CA319" i="153"/>
  <c r="CA214" i="153"/>
  <c r="CB214" i="153" s="1"/>
  <c r="CA128" i="153"/>
  <c r="CB128" i="153" s="1"/>
  <c r="DS406" i="153"/>
  <c r="DS318" i="153"/>
  <c r="DS213" i="153"/>
  <c r="DT213" i="153" s="1"/>
  <c r="DS127" i="153"/>
  <c r="DT127" i="153" s="1"/>
  <c r="CE406" i="153"/>
  <c r="CE318" i="153"/>
  <c r="CE213" i="153"/>
  <c r="CF213" i="153" s="1"/>
  <c r="CE127" i="153"/>
  <c r="CF127" i="153" s="1"/>
  <c r="Y402" i="153"/>
  <c r="Y314" i="153"/>
  <c r="Y209" i="153"/>
  <c r="Z209" i="153" s="1"/>
  <c r="Y123" i="153"/>
  <c r="Z123" i="153" s="1"/>
  <c r="FG401" i="153"/>
  <c r="FG313" i="153"/>
  <c r="FG208" i="153"/>
  <c r="FH208" i="153" s="1"/>
  <c r="FG122" i="153"/>
  <c r="FH122" i="153" s="1"/>
  <c r="DK401" i="153"/>
  <c r="DK313" i="153"/>
  <c r="DK208" i="153"/>
  <c r="DL208" i="153" s="1"/>
  <c r="DK122" i="153"/>
  <c r="DL122" i="153" s="1"/>
  <c r="EE36" i="153"/>
  <c r="EF36" i="153" s="1"/>
  <c r="EH36" i="153" s="1"/>
  <c r="EK36" i="153" s="1"/>
  <c r="BG401" i="153"/>
  <c r="BG313" i="153"/>
  <c r="BG208" i="153"/>
  <c r="BH208" i="153" s="1"/>
  <c r="BG122" i="153"/>
  <c r="BH122" i="153" s="1"/>
  <c r="S401" i="153"/>
  <c r="S313" i="153"/>
  <c r="S208" i="153"/>
  <c r="T208" i="153" s="1"/>
  <c r="S122" i="153"/>
  <c r="T122" i="153" s="1"/>
  <c r="EU400" i="153"/>
  <c r="EU312" i="153"/>
  <c r="EU207" i="153"/>
  <c r="EV207" i="153" s="1"/>
  <c r="EU121" i="153"/>
  <c r="EV121" i="153" s="1"/>
  <c r="CQ400" i="153"/>
  <c r="CQ312" i="153"/>
  <c r="CQ207" i="153"/>
  <c r="CR207" i="153" s="1"/>
  <c r="CQ121" i="153"/>
  <c r="CR121" i="153" s="1"/>
  <c r="BC400" i="153"/>
  <c r="BC312" i="153"/>
  <c r="BC207" i="153"/>
  <c r="BD207" i="153" s="1"/>
  <c r="BC121" i="153"/>
  <c r="BD121" i="153" s="1"/>
  <c r="G400" i="153"/>
  <c r="G312" i="153"/>
  <c r="G207" i="153"/>
  <c r="H207" i="153" s="1"/>
  <c r="G121" i="153"/>
  <c r="AA35" i="153"/>
  <c r="K399" i="153"/>
  <c r="K311" i="153"/>
  <c r="K206" i="153"/>
  <c r="L206" i="153" s="1"/>
  <c r="K120" i="153"/>
  <c r="L120" i="153" s="1"/>
  <c r="DK398" i="153"/>
  <c r="DK310" i="153"/>
  <c r="DK205" i="153"/>
  <c r="DK119" i="153"/>
  <c r="EE33" i="153"/>
  <c r="EF33" i="153" s="1"/>
  <c r="EH33" i="153" s="1"/>
  <c r="EK33" i="153" s="1"/>
  <c r="BG398" i="153"/>
  <c r="BG310" i="153"/>
  <c r="BG205" i="153"/>
  <c r="BH205" i="153" s="1"/>
  <c r="BG119" i="153"/>
  <c r="BH119" i="153" s="1"/>
  <c r="S396" i="153"/>
  <c r="S308" i="153"/>
  <c r="S203" i="153"/>
  <c r="T203" i="153" s="1"/>
  <c r="S117" i="153"/>
  <c r="T117" i="153" s="1"/>
  <c r="EU394" i="153"/>
  <c r="EU306" i="153"/>
  <c r="EU201" i="153"/>
  <c r="EV201" i="153" s="1"/>
  <c r="EU115" i="153"/>
  <c r="EV115" i="153" s="1"/>
  <c r="CQ394" i="153"/>
  <c r="CQ306" i="153"/>
  <c r="CQ201" i="153"/>
  <c r="CR201" i="153" s="1"/>
  <c r="CQ115" i="153"/>
  <c r="CR115" i="153" s="1"/>
  <c r="BC394" i="153"/>
  <c r="BC306" i="153"/>
  <c r="BC201" i="153"/>
  <c r="BD201" i="153" s="1"/>
  <c r="BC115" i="153"/>
  <c r="BD115" i="153" s="1"/>
  <c r="EU393" i="153"/>
  <c r="EU305" i="153"/>
  <c r="EU200" i="153"/>
  <c r="EV200" i="153" s="1"/>
  <c r="EU114" i="153"/>
  <c r="EV114" i="153" s="1"/>
  <c r="CQ393" i="153"/>
  <c r="CQ305" i="153"/>
  <c r="CQ200" i="153"/>
  <c r="CQ114" i="153"/>
  <c r="CR114" i="153" s="1"/>
  <c r="BC393" i="153"/>
  <c r="BC305" i="153"/>
  <c r="BC200" i="153"/>
  <c r="BC114" i="153"/>
  <c r="BD114" i="153" s="1"/>
  <c r="EU392" i="153"/>
  <c r="EU304" i="153"/>
  <c r="EU199" i="153"/>
  <c r="EU113" i="153"/>
  <c r="EV113" i="153" s="1"/>
  <c r="CQ392" i="153"/>
  <c r="CQ304" i="153"/>
  <c r="CQ199" i="153"/>
  <c r="CQ113" i="153"/>
  <c r="CR113" i="153" s="1"/>
  <c r="BC392" i="153"/>
  <c r="BC304" i="153"/>
  <c r="BC199" i="153"/>
  <c r="BC113" i="153"/>
  <c r="BD113" i="153" s="1"/>
  <c r="EU391" i="153"/>
  <c r="EU303" i="153"/>
  <c r="EU198" i="153"/>
  <c r="EU112" i="153"/>
  <c r="EV112" i="153" s="1"/>
  <c r="CQ391" i="153"/>
  <c r="CQ303" i="153"/>
  <c r="CQ198" i="153"/>
  <c r="CQ112" i="153"/>
  <c r="CR112" i="153" s="1"/>
  <c r="BC391" i="153"/>
  <c r="BC303" i="153"/>
  <c r="BC198" i="153"/>
  <c r="BC112" i="153"/>
  <c r="BD112" i="153" s="1"/>
  <c r="EU390" i="153"/>
  <c r="EU302" i="153"/>
  <c r="EU197" i="153"/>
  <c r="EU111" i="153"/>
  <c r="CQ390" i="153"/>
  <c r="CQ302" i="153"/>
  <c r="CQ197" i="153"/>
  <c r="CQ111" i="153"/>
  <c r="CR111" i="153" s="1"/>
  <c r="BC390" i="153"/>
  <c r="BC302" i="153"/>
  <c r="BC197" i="153"/>
  <c r="BC111" i="153"/>
  <c r="BD111" i="153" s="1"/>
  <c r="AQ389" i="153"/>
  <c r="AQ301" i="153"/>
  <c r="AQ196" i="153"/>
  <c r="AQ110" i="153"/>
  <c r="AR110" i="153" s="1"/>
  <c r="G389" i="153"/>
  <c r="G301" i="153"/>
  <c r="G196" i="153"/>
  <c r="G110" i="153"/>
  <c r="G388" i="153"/>
  <c r="G300" i="153"/>
  <c r="G195" i="153"/>
  <c r="G109" i="153"/>
  <c r="H109" i="153" s="1"/>
  <c r="AA23" i="153"/>
  <c r="G387" i="153"/>
  <c r="G299" i="153"/>
  <c r="G194" i="153"/>
  <c r="G108" i="153"/>
  <c r="AA22" i="153"/>
  <c r="CI385" i="153"/>
  <c r="CI297" i="153"/>
  <c r="CI192" i="153"/>
  <c r="CI106" i="153"/>
  <c r="AU385" i="153"/>
  <c r="AU297" i="153"/>
  <c r="AU192" i="153"/>
  <c r="AU106" i="153"/>
  <c r="AV106" i="153" s="1"/>
  <c r="DK384" i="153"/>
  <c r="DK296" i="153"/>
  <c r="DK191" i="153"/>
  <c r="DK105" i="153"/>
  <c r="AY384" i="153"/>
  <c r="AY296" i="153"/>
  <c r="AY191" i="153"/>
  <c r="AY105" i="153"/>
  <c r="EU383" i="153"/>
  <c r="EU295" i="153"/>
  <c r="EU190" i="153"/>
  <c r="EU104" i="153"/>
  <c r="FO18" i="153"/>
  <c r="FP18" i="153" s="1"/>
  <c r="FR18" i="153" s="1"/>
  <c r="FU18" i="153" s="1"/>
  <c r="CQ383" i="153"/>
  <c r="CQ295" i="153"/>
  <c r="CQ190" i="153"/>
  <c r="CQ104" i="153"/>
  <c r="BC383" i="153"/>
  <c r="BC295" i="153"/>
  <c r="BC190" i="153"/>
  <c r="BC104" i="153"/>
  <c r="BD104" i="153" s="1"/>
  <c r="EU381" i="153"/>
  <c r="EU293" i="153"/>
  <c r="EU188" i="153"/>
  <c r="EU102" i="153"/>
  <c r="EV102" i="153" s="1"/>
  <c r="CQ381" i="153"/>
  <c r="CQ293" i="153"/>
  <c r="CQ188" i="153"/>
  <c r="CQ102" i="153"/>
  <c r="CR102" i="153" s="1"/>
  <c r="AU381" i="153"/>
  <c r="AU293" i="153"/>
  <c r="AU188" i="153"/>
  <c r="AU102" i="153"/>
  <c r="AV102" i="153" s="1"/>
  <c r="FC379" i="153"/>
  <c r="FC291" i="153"/>
  <c r="FC186" i="153"/>
  <c r="FD186" i="153" s="1"/>
  <c r="FC100" i="153"/>
  <c r="FD100" i="153" s="1"/>
  <c r="DO379" i="153"/>
  <c r="DO291" i="153"/>
  <c r="DO186" i="153"/>
  <c r="DP186" i="153" s="1"/>
  <c r="DO100" i="153"/>
  <c r="DP100" i="153" s="1"/>
  <c r="O379" i="153"/>
  <c r="O291" i="153"/>
  <c r="O186" i="153"/>
  <c r="P186" i="153" s="1"/>
  <c r="O100" i="153"/>
  <c r="P100" i="153" s="1"/>
  <c r="DK378" i="153"/>
  <c r="DK290" i="153"/>
  <c r="DK185" i="153"/>
  <c r="EE13" i="153"/>
  <c r="EF13" i="153" s="1"/>
  <c r="EH13" i="153" s="1"/>
  <c r="EK13" i="153" s="1"/>
  <c r="DK99" i="153"/>
  <c r="BG378" i="153"/>
  <c r="BG290" i="153"/>
  <c r="BG185" i="153"/>
  <c r="BH185" i="153" s="1"/>
  <c r="BG99" i="153"/>
  <c r="BH99" i="153" s="1"/>
  <c r="FK377" i="153"/>
  <c r="FK289" i="153"/>
  <c r="FK184" i="153"/>
  <c r="FK98" i="153"/>
  <c r="FL98" i="153" s="1"/>
  <c r="DW377" i="153"/>
  <c r="DW289" i="153"/>
  <c r="DW184" i="153"/>
  <c r="DW98" i="153"/>
  <c r="DX98" i="153" s="1"/>
  <c r="K377" i="153"/>
  <c r="K289" i="153"/>
  <c r="K184" i="153"/>
  <c r="K98" i="153"/>
  <c r="L98" i="153" s="1"/>
  <c r="DY393" i="153"/>
  <c r="DY305" i="153"/>
  <c r="DY200" i="153"/>
  <c r="DZ200" i="153" s="1"/>
  <c r="DY114" i="153"/>
  <c r="DZ114" i="153" s="1"/>
  <c r="DQ392" i="153"/>
  <c r="DQ304" i="153"/>
  <c r="DQ199" i="153"/>
  <c r="DQ113" i="153"/>
  <c r="DR113" i="153" s="1"/>
  <c r="BE391" i="153"/>
  <c r="BE303" i="153"/>
  <c r="BE198" i="153"/>
  <c r="BE112" i="153"/>
  <c r="BF112" i="153" s="1"/>
  <c r="DY385" i="153"/>
  <c r="DY297" i="153"/>
  <c r="DY192" i="153"/>
  <c r="DY106" i="153"/>
  <c r="DZ106" i="153" s="1"/>
  <c r="CO384" i="153"/>
  <c r="CO296" i="153"/>
  <c r="CO191" i="153"/>
  <c r="CO105" i="153"/>
  <c r="CP105" i="153" s="1"/>
  <c r="W380" i="153"/>
  <c r="W292" i="153"/>
  <c r="W187" i="153"/>
  <c r="X187" i="153" s="1"/>
  <c r="W101" i="153"/>
  <c r="X101" i="153" s="1"/>
  <c r="Y377" i="153"/>
  <c r="Y289" i="153"/>
  <c r="Y184" i="153"/>
  <c r="Y98" i="153"/>
  <c r="Z98" i="153" s="1"/>
  <c r="DG303" i="153"/>
  <c r="DJ198" i="153"/>
  <c r="AM303" i="153"/>
  <c r="AP198" i="153"/>
  <c r="ER301" i="153"/>
  <c r="ES196" i="153"/>
  <c r="ET196" i="153" s="1"/>
  <c r="BX301" i="153"/>
  <c r="BY196" i="153"/>
  <c r="BZ196" i="153" s="1"/>
  <c r="GB296" i="153"/>
  <c r="GC191" i="153"/>
  <c r="GB294" i="153"/>
  <c r="GC189" i="153"/>
  <c r="DG294" i="153"/>
  <c r="DJ189" i="153"/>
  <c r="AM294" i="153"/>
  <c r="AP189" i="153"/>
  <c r="AM380" i="153"/>
  <c r="AP292" i="153"/>
  <c r="BX379" i="153"/>
  <c r="BY379" i="153" s="1"/>
  <c r="BY291" i="153"/>
  <c r="BZ291" i="153" s="1"/>
  <c r="ER378" i="153"/>
  <c r="ES378" i="153" s="1"/>
  <c r="ES290" i="153"/>
  <c r="ET290" i="153" s="1"/>
  <c r="D378" i="153"/>
  <c r="E378" i="153" s="1"/>
  <c r="E290" i="153"/>
  <c r="F290" i="153" s="1"/>
  <c r="BX377" i="153"/>
  <c r="BY377" i="153" s="1"/>
  <c r="BY289" i="153"/>
  <c r="CO441" i="153"/>
  <c r="CO353" i="153"/>
  <c r="CO248" i="153"/>
  <c r="CP248" i="153" s="1"/>
  <c r="CO162" i="153"/>
  <c r="CP162" i="153" s="1"/>
  <c r="FA439" i="153"/>
  <c r="FA351" i="153"/>
  <c r="FA246" i="153"/>
  <c r="FB246" i="153" s="1"/>
  <c r="FA160" i="153"/>
  <c r="FB160" i="153" s="1"/>
  <c r="FA437" i="153"/>
  <c r="FA349" i="153"/>
  <c r="FA244" i="153"/>
  <c r="FA158" i="153"/>
  <c r="FB158" i="153" s="1"/>
  <c r="DY435" i="153"/>
  <c r="DY347" i="153"/>
  <c r="DY242" i="153"/>
  <c r="DY156" i="153"/>
  <c r="DZ156" i="153" s="1"/>
  <c r="AW435" i="153"/>
  <c r="AW347" i="153"/>
  <c r="AW242" i="153"/>
  <c r="AW156" i="153"/>
  <c r="AX156" i="153" s="1"/>
  <c r="FI429" i="153"/>
  <c r="FI341" i="153"/>
  <c r="FI236" i="153"/>
  <c r="FJ236" i="153" s="1"/>
  <c r="FI150" i="153"/>
  <c r="FJ150" i="153" s="1"/>
  <c r="CG429" i="153"/>
  <c r="CG341" i="153"/>
  <c r="CG236" i="153"/>
  <c r="CH236" i="153" s="1"/>
  <c r="CG150" i="153"/>
  <c r="CH150" i="153" s="1"/>
  <c r="CO427" i="153"/>
  <c r="CO339" i="153"/>
  <c r="CO234" i="153"/>
  <c r="CP234" i="153" s="1"/>
  <c r="CO148" i="153"/>
  <c r="CP148" i="153" s="1"/>
  <c r="M427" i="153"/>
  <c r="M339" i="153"/>
  <c r="M234" i="153"/>
  <c r="N234" i="153" s="1"/>
  <c r="M148" i="153"/>
  <c r="N148" i="153" s="1"/>
  <c r="FI423" i="153"/>
  <c r="FI335" i="153"/>
  <c r="FI230" i="153"/>
  <c r="FJ230" i="153" s="1"/>
  <c r="FI144" i="153"/>
  <c r="FJ144" i="153" s="1"/>
  <c r="DQ423" i="153"/>
  <c r="DQ335" i="153"/>
  <c r="DQ230" i="153"/>
  <c r="DR230" i="153" s="1"/>
  <c r="DQ144" i="153"/>
  <c r="DR144" i="153" s="1"/>
  <c r="FA420" i="153"/>
  <c r="FA332" i="153"/>
  <c r="FA227" i="153"/>
  <c r="FB227" i="153" s="1"/>
  <c r="FA141" i="153"/>
  <c r="FB141" i="153" s="1"/>
  <c r="BE419" i="153"/>
  <c r="BE331" i="153"/>
  <c r="BE226" i="153"/>
  <c r="BF226" i="153" s="1"/>
  <c r="BE140" i="153"/>
  <c r="BF140" i="153" s="1"/>
  <c r="U418" i="153"/>
  <c r="U330" i="153"/>
  <c r="U225" i="153"/>
  <c r="V225" i="153" s="1"/>
  <c r="GT225" i="153" s="1"/>
  <c r="U139" i="153"/>
  <c r="V139" i="153" s="1"/>
  <c r="GT139" i="153" s="1"/>
  <c r="U416" i="153"/>
  <c r="U328" i="153"/>
  <c r="U223" i="153"/>
  <c r="V223" i="153" s="1"/>
  <c r="GT223" i="153" s="1"/>
  <c r="U137" i="153"/>
  <c r="V137" i="153" s="1"/>
  <c r="GT137" i="153" s="1"/>
  <c r="DY415" i="153"/>
  <c r="DY327" i="153"/>
  <c r="DY222" i="153"/>
  <c r="DZ222" i="153" s="1"/>
  <c r="DY136" i="153"/>
  <c r="DZ136" i="153" s="1"/>
  <c r="AW415" i="153"/>
  <c r="AW327" i="153"/>
  <c r="AW222" i="153"/>
  <c r="AX222" i="153" s="1"/>
  <c r="AW136" i="153"/>
  <c r="AX136" i="153" s="1"/>
  <c r="CO414" i="153"/>
  <c r="CO326" i="153"/>
  <c r="CO221" i="153"/>
  <c r="CP221" i="153" s="1"/>
  <c r="CO135" i="153"/>
  <c r="CP135" i="153" s="1"/>
  <c r="M414" i="153"/>
  <c r="M326" i="153"/>
  <c r="M221" i="153"/>
  <c r="N221" i="153" s="1"/>
  <c r="GL221" i="153" s="1"/>
  <c r="M135" i="153"/>
  <c r="N135" i="153" s="1"/>
  <c r="GL135" i="153" s="1"/>
  <c r="CO412" i="153"/>
  <c r="CO324" i="153"/>
  <c r="CO219" i="153"/>
  <c r="CP219" i="153" s="1"/>
  <c r="CO133" i="153"/>
  <c r="CP133" i="153" s="1"/>
  <c r="M412" i="153"/>
  <c r="M324" i="153"/>
  <c r="M219" i="153"/>
  <c r="N219" i="153" s="1"/>
  <c r="GL219" i="153" s="1"/>
  <c r="M133" i="153"/>
  <c r="N133" i="153" s="1"/>
  <c r="GL133" i="153" s="1"/>
  <c r="FA408" i="153"/>
  <c r="FA320" i="153"/>
  <c r="FA215" i="153"/>
  <c r="FB215" i="153" s="1"/>
  <c r="FA129" i="153"/>
  <c r="FB129" i="153" s="1"/>
  <c r="FI406" i="153"/>
  <c r="FI318" i="153"/>
  <c r="FI213" i="153"/>
  <c r="FJ213" i="153" s="1"/>
  <c r="FI127" i="153"/>
  <c r="FJ127" i="153" s="1"/>
  <c r="CG406" i="153"/>
  <c r="CG318" i="153"/>
  <c r="CG213" i="153"/>
  <c r="CH213" i="153" s="1"/>
  <c r="CG127" i="153"/>
  <c r="CH127" i="153" s="1"/>
  <c r="FA401" i="153"/>
  <c r="FA313" i="153"/>
  <c r="FA208" i="153"/>
  <c r="FB208" i="153" s="1"/>
  <c r="FA122" i="153"/>
  <c r="FB122" i="153" s="1"/>
  <c r="BE400" i="153"/>
  <c r="BE312" i="153"/>
  <c r="BE207" i="153"/>
  <c r="BF207" i="153" s="1"/>
  <c r="BE121" i="153"/>
  <c r="BF121" i="153" s="1"/>
  <c r="DY394" i="153"/>
  <c r="DY306" i="153"/>
  <c r="DY201" i="153"/>
  <c r="DZ201" i="153" s="1"/>
  <c r="DY115" i="153"/>
  <c r="DZ115" i="153" s="1"/>
  <c r="AW393" i="153"/>
  <c r="AW305" i="153"/>
  <c r="AW200" i="153"/>
  <c r="AW114" i="153"/>
  <c r="AX114" i="153" s="1"/>
  <c r="DQ391" i="153"/>
  <c r="DQ303" i="153"/>
  <c r="DQ198" i="153"/>
  <c r="DQ112" i="153"/>
  <c r="DR112" i="153" s="1"/>
  <c r="BE385" i="153"/>
  <c r="BE297" i="153"/>
  <c r="BE192" i="153"/>
  <c r="BE106" i="153"/>
  <c r="BF106" i="153" s="1"/>
  <c r="CG384" i="153"/>
  <c r="CG296" i="153"/>
  <c r="CG191" i="153"/>
  <c r="CG105" i="153"/>
  <c r="CH105" i="153" s="1"/>
  <c r="DQ381" i="153"/>
  <c r="DQ293" i="153"/>
  <c r="DQ188" i="153"/>
  <c r="DQ102" i="153"/>
  <c r="DR102" i="153" s="1"/>
  <c r="EQ304" i="153"/>
  <c r="ET199" i="153"/>
  <c r="BW304" i="153"/>
  <c r="BZ199" i="153"/>
  <c r="C304" i="153"/>
  <c r="F199" i="153"/>
  <c r="DJ166" i="153"/>
  <c r="BW269" i="153"/>
  <c r="BW299" i="153"/>
  <c r="BZ194" i="153"/>
  <c r="FL106" i="153"/>
  <c r="FD106" i="153"/>
  <c r="EV106" i="153"/>
  <c r="FN106" i="153"/>
  <c r="FF106" i="153"/>
  <c r="EX106" i="153"/>
  <c r="FH106" i="153"/>
  <c r="FJ106" i="153"/>
  <c r="CR106" i="153"/>
  <c r="CJ106" i="153"/>
  <c r="CB106" i="153"/>
  <c r="CT106" i="153"/>
  <c r="CL106" i="153"/>
  <c r="CD106" i="153"/>
  <c r="CP106" i="153"/>
  <c r="CH106" i="153"/>
  <c r="GD106" i="153"/>
  <c r="EB105" i="153"/>
  <c r="DT105" i="153"/>
  <c r="DL105" i="153"/>
  <c r="ED105" i="153"/>
  <c r="DV105" i="153"/>
  <c r="DN105" i="153"/>
  <c r="DP105" i="153"/>
  <c r="BH105" i="153"/>
  <c r="AZ105" i="153"/>
  <c r="AR105" i="153"/>
  <c r="BJ105" i="153"/>
  <c r="BB105" i="153"/>
  <c r="AT105" i="153"/>
  <c r="AX105" i="153"/>
  <c r="FL104" i="153"/>
  <c r="FD104" i="153"/>
  <c r="EV104" i="153"/>
  <c r="FN104" i="153"/>
  <c r="FF104" i="153"/>
  <c r="EX104" i="153"/>
  <c r="FJ104" i="153"/>
  <c r="FB104" i="153"/>
  <c r="CR104" i="153"/>
  <c r="CJ104" i="153"/>
  <c r="CB104" i="153"/>
  <c r="CT104" i="153"/>
  <c r="CL104" i="153"/>
  <c r="CD104" i="153"/>
  <c r="CN104" i="153"/>
  <c r="CH104" i="153"/>
  <c r="GD104" i="153"/>
  <c r="DG379" i="153"/>
  <c r="EB185" i="153"/>
  <c r="DX185" i="153"/>
  <c r="DT185" i="153"/>
  <c r="DL185" i="153"/>
  <c r="ED185" i="153"/>
  <c r="DZ185" i="153"/>
  <c r="DV185" i="153"/>
  <c r="DR185" i="153"/>
  <c r="DN185" i="153"/>
  <c r="ET164" i="153"/>
  <c r="EY442" i="153"/>
  <c r="EY354" i="153"/>
  <c r="EY249" i="153"/>
  <c r="EZ249" i="153" s="1"/>
  <c r="EY163" i="153"/>
  <c r="EZ163" i="153" s="1"/>
  <c r="AY442" i="153"/>
  <c r="AY354" i="153"/>
  <c r="AY249" i="153"/>
  <c r="AZ249" i="153" s="1"/>
  <c r="AY163" i="153"/>
  <c r="AZ163" i="153" s="1"/>
  <c r="K442" i="153"/>
  <c r="K354" i="153"/>
  <c r="K249" i="153"/>
  <c r="L249" i="153" s="1"/>
  <c r="K163" i="153"/>
  <c r="L163" i="153" s="1"/>
  <c r="CQ441" i="153"/>
  <c r="CQ353" i="153"/>
  <c r="CQ248" i="153"/>
  <c r="CR248" i="153" s="1"/>
  <c r="CQ162" i="153"/>
  <c r="CR162" i="153" s="1"/>
  <c r="S441" i="153"/>
  <c r="S353" i="153"/>
  <c r="S248" i="153"/>
  <c r="T248" i="153" s="1"/>
  <c r="S162" i="153"/>
  <c r="T162" i="153" s="1"/>
  <c r="EU439" i="153"/>
  <c r="EU351" i="153"/>
  <c r="EU246" i="153"/>
  <c r="EU160" i="153"/>
  <c r="CQ439" i="153"/>
  <c r="CQ351" i="153"/>
  <c r="CQ246" i="153"/>
  <c r="CR246" i="153" s="1"/>
  <c r="CQ160" i="153"/>
  <c r="CR160" i="153" s="1"/>
  <c r="BC439" i="153"/>
  <c r="BC351" i="153"/>
  <c r="BC246" i="153"/>
  <c r="BD246" i="153" s="1"/>
  <c r="BC160" i="153"/>
  <c r="BD160" i="153" s="1"/>
  <c r="G439" i="153"/>
  <c r="G351" i="153"/>
  <c r="G246" i="153"/>
  <c r="G160" i="153"/>
  <c r="FK437" i="153"/>
  <c r="FK349" i="153"/>
  <c r="FK244" i="153"/>
  <c r="FK158" i="153"/>
  <c r="FL158" i="153" s="1"/>
  <c r="DW437" i="153"/>
  <c r="DW349" i="153"/>
  <c r="DW244" i="153"/>
  <c r="DW158" i="153"/>
  <c r="DX158" i="153" s="1"/>
  <c r="CA437" i="153"/>
  <c r="CA349" i="153"/>
  <c r="CA244" i="153"/>
  <c r="CA158" i="153"/>
  <c r="CB158" i="153" s="1"/>
  <c r="EA435" i="153"/>
  <c r="EA347" i="153"/>
  <c r="EA242" i="153"/>
  <c r="EA156" i="153"/>
  <c r="EB156" i="153" s="1"/>
  <c r="CM435" i="153"/>
  <c r="CM347" i="153"/>
  <c r="CM242" i="153"/>
  <c r="CM156" i="153"/>
  <c r="CN156" i="153" s="1"/>
  <c r="AQ435" i="153"/>
  <c r="AQ347" i="153"/>
  <c r="AQ242" i="153"/>
  <c r="AQ156" i="153"/>
  <c r="DW433" i="153"/>
  <c r="DW345" i="153"/>
  <c r="DW240" i="153"/>
  <c r="DX240" i="153" s="1"/>
  <c r="DW154" i="153"/>
  <c r="DX154" i="153" s="1"/>
  <c r="CE433" i="153"/>
  <c r="CE345" i="153"/>
  <c r="CE240" i="153"/>
  <c r="CF240" i="153" s="1"/>
  <c r="CE154" i="153"/>
  <c r="CF154" i="153" s="1"/>
  <c r="DS431" i="153"/>
  <c r="DS343" i="153"/>
  <c r="DS238" i="153"/>
  <c r="DT238" i="153" s="1"/>
  <c r="DS152" i="153"/>
  <c r="DT152" i="153" s="1"/>
  <c r="CE431" i="153"/>
  <c r="CE343" i="153"/>
  <c r="CE238" i="153"/>
  <c r="CF238" i="153" s="1"/>
  <c r="CE152" i="153"/>
  <c r="CF152" i="153" s="1"/>
  <c r="FC429" i="153"/>
  <c r="FC341" i="153"/>
  <c r="FC236" i="153"/>
  <c r="FD236" i="153" s="1"/>
  <c r="FC150" i="153"/>
  <c r="FD150" i="153" s="1"/>
  <c r="DO429" i="153"/>
  <c r="DO341" i="153"/>
  <c r="DO236" i="153"/>
  <c r="DP236" i="153" s="1"/>
  <c r="DO150" i="153"/>
  <c r="DP150" i="153" s="1"/>
  <c r="O429" i="153"/>
  <c r="O341" i="153"/>
  <c r="O236" i="153"/>
  <c r="P236" i="153" s="1"/>
  <c r="O150" i="153"/>
  <c r="P150" i="153" s="1"/>
  <c r="EY428" i="153"/>
  <c r="EY340" i="153"/>
  <c r="EY235" i="153"/>
  <c r="EZ235" i="153" s="1"/>
  <c r="EY149" i="153"/>
  <c r="EZ149" i="153" s="1"/>
  <c r="CI427" i="153"/>
  <c r="CI339" i="153"/>
  <c r="CI234" i="153"/>
  <c r="CJ234" i="153" s="1"/>
  <c r="CI148" i="153"/>
  <c r="CJ148" i="153" s="1"/>
  <c r="AU427" i="153"/>
  <c r="AU339" i="153"/>
  <c r="AU234" i="153"/>
  <c r="AV234" i="153" s="1"/>
  <c r="AU148" i="153"/>
  <c r="AV148" i="153" s="1"/>
  <c r="AY425" i="153"/>
  <c r="AY337" i="153"/>
  <c r="AY232" i="153"/>
  <c r="AZ232" i="153" s="1"/>
  <c r="AY146" i="153"/>
  <c r="AZ146" i="153" s="1"/>
  <c r="DO424" i="153"/>
  <c r="DO336" i="153"/>
  <c r="DO231" i="153"/>
  <c r="DP231" i="153" s="1"/>
  <c r="DO145" i="153"/>
  <c r="DP145" i="153" s="1"/>
  <c r="FK423" i="153"/>
  <c r="FK335" i="153"/>
  <c r="FK230" i="153"/>
  <c r="FL230" i="153" s="1"/>
  <c r="FK144" i="153"/>
  <c r="FL144" i="153" s="1"/>
  <c r="DS423" i="153"/>
  <c r="DS335" i="153"/>
  <c r="DS230" i="153"/>
  <c r="DT230" i="153" s="1"/>
  <c r="DS144" i="153"/>
  <c r="DT144" i="153" s="1"/>
  <c r="CA423" i="153"/>
  <c r="CA335" i="153"/>
  <c r="CA230" i="153"/>
  <c r="CA144" i="153"/>
  <c r="AE78" i="153"/>
  <c r="HC58" i="153"/>
  <c r="HC78" i="153" s="1"/>
  <c r="CI420" i="153"/>
  <c r="CI332" i="153"/>
  <c r="CI227" i="153"/>
  <c r="CJ227" i="153" s="1"/>
  <c r="CI141" i="153"/>
  <c r="CJ141" i="153" s="1"/>
  <c r="AU420" i="153"/>
  <c r="AU332" i="153"/>
  <c r="AU227" i="153"/>
  <c r="AV227" i="153" s="1"/>
  <c r="AU141" i="153"/>
  <c r="AV141" i="153" s="1"/>
  <c r="FV54" i="153"/>
  <c r="FW54" i="153" s="1"/>
  <c r="DS419" i="153"/>
  <c r="DS331" i="153"/>
  <c r="DS226" i="153"/>
  <c r="DT226" i="153" s="1"/>
  <c r="DS140" i="153"/>
  <c r="DT140" i="153" s="1"/>
  <c r="CE419" i="153"/>
  <c r="CE331" i="153"/>
  <c r="CE226" i="153"/>
  <c r="CF226" i="153" s="1"/>
  <c r="CE140" i="153"/>
  <c r="CF140" i="153" s="1"/>
  <c r="FC418" i="153"/>
  <c r="FC330" i="153"/>
  <c r="FC225" i="153"/>
  <c r="FD225" i="153" s="1"/>
  <c r="FC139" i="153"/>
  <c r="FD139" i="153" s="1"/>
  <c r="DO418" i="153"/>
  <c r="DO330" i="153"/>
  <c r="DO225" i="153"/>
  <c r="DP225" i="153" s="1"/>
  <c r="DO139" i="153"/>
  <c r="DP139" i="153" s="1"/>
  <c r="O418" i="153"/>
  <c r="O330" i="153"/>
  <c r="O225" i="153"/>
  <c r="P225" i="153" s="1"/>
  <c r="O139" i="153"/>
  <c r="P139" i="153" s="1"/>
  <c r="Q417" i="153"/>
  <c r="Q329" i="153"/>
  <c r="Q224" i="153"/>
  <c r="R224" i="153" s="1"/>
  <c r="Q138" i="153"/>
  <c r="R138" i="153" s="1"/>
  <c r="EU416" i="153"/>
  <c r="EU328" i="153"/>
  <c r="EU223" i="153"/>
  <c r="EV223" i="153" s="1"/>
  <c r="EU137" i="153"/>
  <c r="EV137" i="153" s="1"/>
  <c r="CQ416" i="153"/>
  <c r="CQ328" i="153"/>
  <c r="CQ223" i="153"/>
  <c r="CR223" i="153" s="1"/>
  <c r="CQ137" i="153"/>
  <c r="CR137" i="153" s="1"/>
  <c r="BG415" i="153"/>
  <c r="BG327" i="153"/>
  <c r="BG222" i="153"/>
  <c r="BH222" i="153" s="1"/>
  <c r="BG136" i="153"/>
  <c r="BH136" i="153" s="1"/>
  <c r="DW414" i="153"/>
  <c r="DW326" i="153"/>
  <c r="DW221" i="153"/>
  <c r="DX221" i="153" s="1"/>
  <c r="DW135" i="153"/>
  <c r="DX135" i="153" s="1"/>
  <c r="CA414" i="153"/>
  <c r="CA326" i="153"/>
  <c r="CA221" i="153"/>
  <c r="CB221" i="153" s="1"/>
  <c r="CA135" i="153"/>
  <c r="K413" i="153"/>
  <c r="K325" i="153"/>
  <c r="K220" i="153"/>
  <c r="L220" i="153" s="1"/>
  <c r="K134" i="153"/>
  <c r="L134" i="153" s="1"/>
  <c r="CI412" i="153"/>
  <c r="CI324" i="153"/>
  <c r="CI219" i="153"/>
  <c r="CJ219" i="153" s="1"/>
  <c r="CI133" i="153"/>
  <c r="CJ133" i="153" s="1"/>
  <c r="AU412" i="153"/>
  <c r="AU324" i="153"/>
  <c r="AU219" i="153"/>
  <c r="AV219" i="153" s="1"/>
  <c r="AU133" i="153"/>
  <c r="AV133" i="153" s="1"/>
  <c r="Y410" i="153"/>
  <c r="Y322" i="153"/>
  <c r="Y217" i="153"/>
  <c r="Z217" i="153" s="1"/>
  <c r="Y131" i="153"/>
  <c r="Z131" i="153" s="1"/>
  <c r="DW406" i="153"/>
  <c r="DW318" i="153"/>
  <c r="DW213" i="153"/>
  <c r="DX213" i="153" s="1"/>
  <c r="DW127" i="153"/>
  <c r="DX127" i="153" s="1"/>
  <c r="CA406" i="153"/>
  <c r="CA318" i="153"/>
  <c r="CA213" i="153"/>
  <c r="CA127" i="153"/>
  <c r="CB127" i="153" s="1"/>
  <c r="CQ401" i="153"/>
  <c r="CQ313" i="153"/>
  <c r="CQ208" i="153"/>
  <c r="CR208" i="153" s="1"/>
  <c r="CQ122" i="153"/>
  <c r="CR122" i="153" s="1"/>
  <c r="BG400" i="153"/>
  <c r="BG312" i="153"/>
  <c r="BG207" i="153"/>
  <c r="BH207" i="153" s="1"/>
  <c r="BG121" i="153"/>
  <c r="BH121" i="153" s="1"/>
  <c r="DS394" i="153"/>
  <c r="DS306" i="153"/>
  <c r="DS201" i="153"/>
  <c r="DT201" i="153" s="1"/>
  <c r="DS115" i="153"/>
  <c r="DT115" i="153" s="1"/>
  <c r="CE394" i="153"/>
  <c r="CE306" i="153"/>
  <c r="CE201" i="153"/>
  <c r="CF201" i="153" s="1"/>
  <c r="CE115" i="153"/>
  <c r="CF115" i="153" s="1"/>
  <c r="DS393" i="153"/>
  <c r="DS305" i="153"/>
  <c r="DS200" i="153"/>
  <c r="DT200" i="153" s="1"/>
  <c r="DS114" i="153"/>
  <c r="DT114" i="153" s="1"/>
  <c r="CE393" i="153"/>
  <c r="CE305" i="153"/>
  <c r="CE200" i="153"/>
  <c r="CE114" i="153"/>
  <c r="CF114" i="153" s="1"/>
  <c r="DS392" i="153"/>
  <c r="DS304" i="153"/>
  <c r="DS199" i="153"/>
  <c r="DS113" i="153"/>
  <c r="DT113" i="153" s="1"/>
  <c r="CE392" i="153"/>
  <c r="CE304" i="153"/>
  <c r="CE199" i="153"/>
  <c r="CE113" i="153"/>
  <c r="CF113" i="153" s="1"/>
  <c r="DS391" i="153"/>
  <c r="DS303" i="153"/>
  <c r="DS198" i="153"/>
  <c r="DS112" i="153"/>
  <c r="DT112" i="153" s="1"/>
  <c r="CE391" i="153"/>
  <c r="CE303" i="153"/>
  <c r="CE198" i="153"/>
  <c r="CE112" i="153"/>
  <c r="CF112" i="153" s="1"/>
  <c r="DS390" i="153"/>
  <c r="DS302" i="153"/>
  <c r="DS197" i="153"/>
  <c r="DS111" i="153"/>
  <c r="DT111" i="153" s="1"/>
  <c r="CE390" i="153"/>
  <c r="CE302" i="153"/>
  <c r="CE197" i="153"/>
  <c r="CE111" i="153"/>
  <c r="CF111" i="153" s="1"/>
  <c r="GT78" i="153"/>
  <c r="GT80" i="153"/>
  <c r="AU389" i="153"/>
  <c r="AU301" i="153"/>
  <c r="AU196" i="153"/>
  <c r="AU110" i="153"/>
  <c r="AV110" i="153" s="1"/>
  <c r="Y388" i="153"/>
  <c r="Y300" i="153"/>
  <c r="Y195" i="153"/>
  <c r="Y109" i="153"/>
  <c r="Z109" i="153" s="1"/>
  <c r="Y387" i="153"/>
  <c r="Y299" i="153"/>
  <c r="Y194" i="153"/>
  <c r="Y108" i="153"/>
  <c r="Z108" i="153" s="1"/>
  <c r="CM385" i="153"/>
  <c r="CM297" i="153"/>
  <c r="CM192" i="153"/>
  <c r="CM106" i="153"/>
  <c r="CN106" i="153" s="1"/>
  <c r="AQ385" i="153"/>
  <c r="AQ297" i="153"/>
  <c r="AQ192" i="153"/>
  <c r="AQ106" i="153"/>
  <c r="CI384" i="153"/>
  <c r="CI296" i="153"/>
  <c r="CI191" i="153"/>
  <c r="CI105" i="153"/>
  <c r="CJ105" i="153" s="1"/>
  <c r="AU384" i="153"/>
  <c r="AU296" i="153"/>
  <c r="AU191" i="153"/>
  <c r="AU105" i="153"/>
  <c r="AV105" i="153" s="1"/>
  <c r="BG383" i="153"/>
  <c r="BG295" i="153"/>
  <c r="BG190" i="153"/>
  <c r="BG104" i="153"/>
  <c r="BH104" i="153" s="1"/>
  <c r="DS381" i="153"/>
  <c r="DS293" i="153"/>
  <c r="DS188" i="153"/>
  <c r="DS102" i="153"/>
  <c r="DT102" i="153" s="1"/>
  <c r="CE381" i="153"/>
  <c r="CE293" i="153"/>
  <c r="CE188" i="153"/>
  <c r="CE102" i="153"/>
  <c r="CF102" i="153" s="1"/>
  <c r="S380" i="153"/>
  <c r="S292" i="153"/>
  <c r="S187" i="153"/>
  <c r="T187" i="153" s="1"/>
  <c r="S101" i="153"/>
  <c r="T101" i="153" s="1"/>
  <c r="EY379" i="153"/>
  <c r="EY291" i="153"/>
  <c r="EY186" i="153"/>
  <c r="EZ186" i="153" s="1"/>
  <c r="EY100" i="153"/>
  <c r="EZ100" i="153" s="1"/>
  <c r="AY379" i="153"/>
  <c r="AY291" i="153"/>
  <c r="AY186" i="153"/>
  <c r="AZ186" i="153" s="1"/>
  <c r="AY100" i="153"/>
  <c r="AZ100" i="153" s="1"/>
  <c r="K379" i="153"/>
  <c r="K291" i="153"/>
  <c r="K186" i="153"/>
  <c r="L186" i="153" s="1"/>
  <c r="K100" i="153"/>
  <c r="L100" i="153" s="1"/>
  <c r="GD78" i="153"/>
  <c r="BG377" i="153"/>
  <c r="BG289" i="153"/>
  <c r="BG184" i="153"/>
  <c r="BG98" i="153"/>
  <c r="BH98" i="153" s="1"/>
  <c r="DY384" i="153"/>
  <c r="DY296" i="153"/>
  <c r="DY191" i="153"/>
  <c r="DY105" i="153"/>
  <c r="DZ105" i="153" s="1"/>
  <c r="CC384" i="153"/>
  <c r="CC296" i="153"/>
  <c r="CC191" i="153"/>
  <c r="CC105" i="153"/>
  <c r="CD105" i="153" s="1"/>
  <c r="CO383" i="153"/>
  <c r="CO295" i="153"/>
  <c r="CO190" i="153"/>
  <c r="CO104" i="153"/>
  <c r="CP104" i="153" s="1"/>
  <c r="DU381" i="153"/>
  <c r="DU293" i="153"/>
  <c r="DU188" i="153"/>
  <c r="DU102" i="153"/>
  <c r="DV102" i="153" s="1"/>
  <c r="EC377" i="153"/>
  <c r="EC289" i="153"/>
  <c r="EC184" i="153"/>
  <c r="EC98" i="153"/>
  <c r="ED98" i="153" s="1"/>
  <c r="U377" i="153"/>
  <c r="U289" i="153"/>
  <c r="U184" i="153"/>
  <c r="U98" i="153"/>
  <c r="V98" i="153" s="1"/>
  <c r="DY381" i="153"/>
  <c r="DY293" i="153"/>
  <c r="DY188" i="153"/>
  <c r="DY102" i="153"/>
  <c r="DZ102" i="153" s="1"/>
  <c r="AV114" i="153"/>
  <c r="BJ114" i="153"/>
  <c r="BF114" i="153"/>
  <c r="BB114" i="153"/>
  <c r="AT114" i="153"/>
  <c r="GD109" i="153"/>
  <c r="X109" i="153"/>
  <c r="P109" i="153"/>
  <c r="L109" i="153"/>
  <c r="V109" i="153"/>
  <c r="R109" i="153"/>
  <c r="N109" i="153"/>
  <c r="J109" i="153"/>
  <c r="C335" i="153"/>
  <c r="AE230" i="153"/>
  <c r="F230" i="153"/>
  <c r="FV46" i="153"/>
  <c r="FW46" i="153" s="1"/>
  <c r="BR65" i="153"/>
  <c r="BS65" i="153" s="1"/>
  <c r="AB43" i="153"/>
  <c r="AD43" i="153" s="1"/>
  <c r="AG43" i="153" s="1"/>
  <c r="BK54" i="153"/>
  <c r="BL54" i="153" s="1"/>
  <c r="BN54" i="153" s="1"/>
  <c r="BQ54" i="153" s="1"/>
  <c r="BK50" i="153"/>
  <c r="BL50" i="153" s="1"/>
  <c r="BN50" i="153" s="1"/>
  <c r="BQ50" i="153" s="1"/>
  <c r="AA68" i="153"/>
  <c r="FO66" i="153"/>
  <c r="FP66" i="153" s="1"/>
  <c r="FR66" i="153" s="1"/>
  <c r="FU66" i="153" s="1"/>
  <c r="AA66" i="153"/>
  <c r="BK64" i="153"/>
  <c r="BL64" i="153" s="1"/>
  <c r="BN64" i="153" s="1"/>
  <c r="BQ64" i="153" s="1"/>
  <c r="EE62" i="153"/>
  <c r="EF62" i="153" s="1"/>
  <c r="EH62" i="153" s="1"/>
  <c r="EK62" i="153" s="1"/>
  <c r="EE60" i="153"/>
  <c r="EF60" i="153" s="1"/>
  <c r="EH60" i="153" s="1"/>
  <c r="EE55" i="153"/>
  <c r="EF55" i="153" s="1"/>
  <c r="EH55" i="153" s="1"/>
  <c r="EK55" i="153" s="1"/>
  <c r="AA54" i="153"/>
  <c r="BK53" i="153"/>
  <c r="BL53" i="153" s="1"/>
  <c r="BN53" i="153" s="1"/>
  <c r="BQ53" i="153" s="1"/>
  <c r="EE47" i="153"/>
  <c r="EF47" i="153" s="1"/>
  <c r="EH47" i="153" s="1"/>
  <c r="EK47" i="153" s="1"/>
  <c r="FO29" i="153"/>
  <c r="FP29" i="153" s="1"/>
  <c r="FR29" i="153" s="1"/>
  <c r="FU29" i="153" s="1"/>
  <c r="FO28" i="153"/>
  <c r="FP28" i="153" s="1"/>
  <c r="FR28" i="153" s="1"/>
  <c r="FU28" i="153" s="1"/>
  <c r="FO27" i="153"/>
  <c r="FP27" i="153" s="1"/>
  <c r="FR27" i="153" s="1"/>
  <c r="FU27" i="153" s="1"/>
  <c r="FO26" i="153"/>
  <c r="FP26" i="153" s="1"/>
  <c r="FR26" i="153" s="1"/>
  <c r="FU26" i="153" s="1"/>
  <c r="FO25" i="153"/>
  <c r="FP25" i="153" s="1"/>
  <c r="FR25" i="153" s="1"/>
  <c r="FU25" i="153" s="1"/>
  <c r="EE19" i="153"/>
  <c r="EF19" i="153" s="1"/>
  <c r="EH19" i="153" s="1"/>
  <c r="EK19" i="153" s="1"/>
  <c r="FO16" i="153"/>
  <c r="FP16" i="153" s="1"/>
  <c r="FR16" i="153" s="1"/>
  <c r="FU16" i="153" s="1"/>
  <c r="AA16" i="153"/>
  <c r="CU14" i="153"/>
  <c r="CV14" i="153" s="1"/>
  <c r="CX14" i="153" s="1"/>
  <c r="DA14" i="153" s="1"/>
  <c r="AU416" i="153"/>
  <c r="AU328" i="153"/>
  <c r="AU223" i="153"/>
  <c r="AV223" i="153" s="1"/>
  <c r="AU137" i="153"/>
  <c r="AV137" i="153" s="1"/>
  <c r="FV50" i="153"/>
  <c r="FW50" i="153" s="1"/>
  <c r="DS415" i="153"/>
  <c r="DS327" i="153"/>
  <c r="DS222" i="153"/>
  <c r="DT222" i="153" s="1"/>
  <c r="DS136" i="153"/>
  <c r="DT136" i="153" s="1"/>
  <c r="CE415" i="153"/>
  <c r="CE327" i="153"/>
  <c r="CE222" i="153"/>
  <c r="CF222" i="153" s="1"/>
  <c r="CE136" i="153"/>
  <c r="CF136" i="153" s="1"/>
  <c r="FC414" i="153"/>
  <c r="FC326" i="153"/>
  <c r="FC221" i="153"/>
  <c r="FD221" i="153" s="1"/>
  <c r="FC135" i="153"/>
  <c r="FD135" i="153" s="1"/>
  <c r="DO414" i="153"/>
  <c r="DO326" i="153"/>
  <c r="DO221" i="153"/>
  <c r="DP221" i="153" s="1"/>
  <c r="DO135" i="153"/>
  <c r="DP135" i="153" s="1"/>
  <c r="O414" i="153"/>
  <c r="O326" i="153"/>
  <c r="O221" i="153"/>
  <c r="P221" i="153" s="1"/>
  <c r="O135" i="153"/>
  <c r="P135" i="153" s="1"/>
  <c r="Q413" i="153"/>
  <c r="Q325" i="153"/>
  <c r="Q220" i="153"/>
  <c r="R220" i="153" s="1"/>
  <c r="Q134" i="153"/>
  <c r="R134" i="153" s="1"/>
  <c r="EU412" i="153"/>
  <c r="EU324" i="153"/>
  <c r="EU219" i="153"/>
  <c r="EU133" i="153"/>
  <c r="EV133" i="153" s="1"/>
  <c r="CQ412" i="153"/>
  <c r="CQ324" i="153"/>
  <c r="CQ219" i="153"/>
  <c r="CR219" i="153" s="1"/>
  <c r="CQ133" i="153"/>
  <c r="CR133" i="153" s="1"/>
  <c r="BC412" i="153"/>
  <c r="BC324" i="153"/>
  <c r="BC219" i="153"/>
  <c r="BD219" i="153" s="1"/>
  <c r="BC133" i="153"/>
  <c r="BD133" i="153" s="1"/>
  <c r="G412" i="153"/>
  <c r="G324" i="153"/>
  <c r="G219" i="153"/>
  <c r="G133" i="153"/>
  <c r="H133" i="153" s="1"/>
  <c r="K411" i="153"/>
  <c r="K323" i="153"/>
  <c r="K218" i="153"/>
  <c r="L218" i="153" s="1"/>
  <c r="K132" i="153"/>
  <c r="L132" i="153" s="1"/>
  <c r="FK408" i="153"/>
  <c r="FK320" i="153"/>
  <c r="FK215" i="153"/>
  <c r="FL215" i="153" s="1"/>
  <c r="FK129" i="153"/>
  <c r="FL129" i="153" s="1"/>
  <c r="FG407" i="153"/>
  <c r="FG319" i="153"/>
  <c r="FG214" i="153"/>
  <c r="FH214" i="153" s="1"/>
  <c r="FG128" i="153"/>
  <c r="FH128" i="153" s="1"/>
  <c r="DK407" i="153"/>
  <c r="DK319" i="153"/>
  <c r="DK214" i="153"/>
  <c r="DL214" i="153" s="1"/>
  <c r="DK128" i="153"/>
  <c r="DL128" i="153" s="1"/>
  <c r="BG407" i="153"/>
  <c r="BG319" i="153"/>
  <c r="BG214" i="153"/>
  <c r="BH214" i="153" s="1"/>
  <c r="BG128" i="153"/>
  <c r="BH128" i="153" s="1"/>
  <c r="FC406" i="153"/>
  <c r="FC318" i="153"/>
  <c r="FC213" i="153"/>
  <c r="FD213" i="153" s="1"/>
  <c r="FC127" i="153"/>
  <c r="FD127" i="153" s="1"/>
  <c r="DO406" i="153"/>
  <c r="DO318" i="153"/>
  <c r="DO213" i="153"/>
  <c r="DP213" i="153" s="1"/>
  <c r="DO127" i="153"/>
  <c r="DP127" i="153" s="1"/>
  <c r="Y403" i="153"/>
  <c r="Y315" i="153"/>
  <c r="Y210" i="153"/>
  <c r="Z210" i="153" s="1"/>
  <c r="Y124" i="153"/>
  <c r="Z124" i="153" s="1"/>
  <c r="U402" i="153"/>
  <c r="U314" i="153"/>
  <c r="U209" i="153"/>
  <c r="V209" i="153" s="1"/>
  <c r="U123" i="153"/>
  <c r="V123" i="153" s="1"/>
  <c r="FC401" i="153"/>
  <c r="FC313" i="153"/>
  <c r="FC208" i="153"/>
  <c r="FD208" i="153" s="1"/>
  <c r="FC122" i="153"/>
  <c r="FD122" i="153" s="1"/>
  <c r="DO401" i="153"/>
  <c r="DO313" i="153"/>
  <c r="DO208" i="153"/>
  <c r="DP208" i="153" s="1"/>
  <c r="DO122" i="153"/>
  <c r="DP122" i="153" s="1"/>
  <c r="O401" i="153"/>
  <c r="O313" i="153"/>
  <c r="O208" i="153"/>
  <c r="P208" i="153" s="1"/>
  <c r="O122" i="153"/>
  <c r="P122" i="153" s="1"/>
  <c r="EY400" i="153"/>
  <c r="EY312" i="153"/>
  <c r="EY207" i="153"/>
  <c r="EZ207" i="153" s="1"/>
  <c r="EY121" i="153"/>
  <c r="EZ121" i="153" s="1"/>
  <c r="AY400" i="153"/>
  <c r="AY312" i="153"/>
  <c r="AY207" i="153"/>
  <c r="AZ207" i="153" s="1"/>
  <c r="AY121" i="153"/>
  <c r="AZ121" i="153" s="1"/>
  <c r="K400" i="153"/>
  <c r="K312" i="153"/>
  <c r="K207" i="153"/>
  <c r="L207" i="153" s="1"/>
  <c r="K121" i="153"/>
  <c r="L121" i="153" s="1"/>
  <c r="EC398" i="153"/>
  <c r="EC310" i="153"/>
  <c r="EC205" i="153"/>
  <c r="ED205" i="153" s="1"/>
  <c r="EC119" i="153"/>
  <c r="ED119" i="153" s="1"/>
  <c r="CI398" i="153"/>
  <c r="CI310" i="153"/>
  <c r="CI205" i="153"/>
  <c r="CJ205" i="153" s="1"/>
  <c r="CI119" i="153"/>
  <c r="CJ119" i="153" s="1"/>
  <c r="AU398" i="153"/>
  <c r="AU310" i="153"/>
  <c r="AU205" i="153"/>
  <c r="AV205" i="153" s="1"/>
  <c r="AU119" i="153"/>
  <c r="AV119" i="153" s="1"/>
  <c r="K396" i="153"/>
  <c r="K308" i="153"/>
  <c r="K203" i="153"/>
  <c r="L203" i="153" s="1"/>
  <c r="K117" i="153"/>
  <c r="L117" i="153" s="1"/>
  <c r="EA394" i="153"/>
  <c r="EA306" i="153"/>
  <c r="EA201" i="153"/>
  <c r="EB201" i="153" s="1"/>
  <c r="EA115" i="153"/>
  <c r="EB115" i="153" s="1"/>
  <c r="CM394" i="153"/>
  <c r="CM306" i="153"/>
  <c r="CM201" i="153"/>
  <c r="CN201" i="153" s="1"/>
  <c r="CM115" i="153"/>
  <c r="CN115" i="153" s="1"/>
  <c r="AQ394" i="153"/>
  <c r="AQ306" i="153"/>
  <c r="AQ201" i="153"/>
  <c r="AQ115" i="153"/>
  <c r="AR115" i="153" s="1"/>
  <c r="EA393" i="153"/>
  <c r="EA305" i="153"/>
  <c r="EA200" i="153"/>
  <c r="EB200" i="153" s="1"/>
  <c r="EA114" i="153"/>
  <c r="EB114" i="153" s="1"/>
  <c r="CM393" i="153"/>
  <c r="CM305" i="153"/>
  <c r="CM200" i="153"/>
  <c r="CM114" i="153"/>
  <c r="CN114" i="153" s="1"/>
  <c r="AQ393" i="153"/>
  <c r="AQ305" i="153"/>
  <c r="AQ200" i="153"/>
  <c r="AQ114" i="153"/>
  <c r="EA392" i="153"/>
  <c r="EA304" i="153"/>
  <c r="EA199" i="153"/>
  <c r="EA113" i="153"/>
  <c r="EB113" i="153" s="1"/>
  <c r="CM392" i="153"/>
  <c r="CM304" i="153"/>
  <c r="CM199" i="153"/>
  <c r="CM113" i="153"/>
  <c r="CN113" i="153" s="1"/>
  <c r="AQ392" i="153"/>
  <c r="AQ304" i="153"/>
  <c r="AQ199" i="153"/>
  <c r="AQ113" i="153"/>
  <c r="EA391" i="153"/>
  <c r="EA303" i="153"/>
  <c r="EA198" i="153"/>
  <c r="EA112" i="153"/>
  <c r="EB112" i="153" s="1"/>
  <c r="CM391" i="153"/>
  <c r="CM303" i="153"/>
  <c r="CM198" i="153"/>
  <c r="CM112" i="153"/>
  <c r="CN112" i="153" s="1"/>
  <c r="AQ391" i="153"/>
  <c r="AQ303" i="153"/>
  <c r="AQ198" i="153"/>
  <c r="AQ112" i="153"/>
  <c r="EA390" i="153"/>
  <c r="EA302" i="153"/>
  <c r="EA197" i="153"/>
  <c r="EA111" i="153"/>
  <c r="EB111" i="153" s="1"/>
  <c r="CM390" i="153"/>
  <c r="CM302" i="153"/>
  <c r="CM197" i="153"/>
  <c r="CM111" i="153"/>
  <c r="CN111" i="153" s="1"/>
  <c r="AQ390" i="153"/>
  <c r="AQ302" i="153"/>
  <c r="AQ197" i="153"/>
  <c r="AQ111" i="153"/>
  <c r="AR111" i="153" s="1"/>
  <c r="BC389" i="153"/>
  <c r="BC301" i="153"/>
  <c r="BC196" i="153"/>
  <c r="BC110" i="153"/>
  <c r="BD110" i="153" s="1"/>
  <c r="K389" i="153"/>
  <c r="K301" i="153"/>
  <c r="K196" i="153"/>
  <c r="K110" i="153"/>
  <c r="L110" i="153" s="1"/>
  <c r="DS385" i="153"/>
  <c r="DS297" i="153"/>
  <c r="DS192" i="153"/>
  <c r="DS106" i="153"/>
  <c r="DT106" i="153" s="1"/>
  <c r="CE385" i="153"/>
  <c r="CE297" i="153"/>
  <c r="CE192" i="153"/>
  <c r="CE106" i="153"/>
  <c r="CF106" i="153" s="1"/>
  <c r="FK384" i="153"/>
  <c r="FK296" i="153"/>
  <c r="FK191" i="153"/>
  <c r="FK105" i="153"/>
  <c r="FL105" i="153" s="1"/>
  <c r="DW384" i="153"/>
  <c r="DW296" i="153"/>
  <c r="DW191" i="153"/>
  <c r="DW105" i="153"/>
  <c r="DX105" i="153" s="1"/>
  <c r="CA384" i="153"/>
  <c r="CA296" i="153"/>
  <c r="CA191" i="153"/>
  <c r="CA105" i="153"/>
  <c r="CB105" i="153" s="1"/>
  <c r="CU19" i="153"/>
  <c r="CV19" i="153" s="1"/>
  <c r="CX19" i="153" s="1"/>
  <c r="DA19" i="153" s="1"/>
  <c r="DS383" i="153"/>
  <c r="DS295" i="153"/>
  <c r="DS190" i="153"/>
  <c r="DS104" i="153"/>
  <c r="DT104" i="153" s="1"/>
  <c r="CE383" i="153"/>
  <c r="CE295" i="153"/>
  <c r="CE190" i="153"/>
  <c r="CE104" i="153"/>
  <c r="CF104" i="153" s="1"/>
  <c r="EA381" i="153"/>
  <c r="EA293" i="153"/>
  <c r="EA188" i="153"/>
  <c r="EA102" i="153"/>
  <c r="EB102" i="153" s="1"/>
  <c r="CM381" i="153"/>
  <c r="CM293" i="153"/>
  <c r="CM188" i="153"/>
  <c r="CM102" i="153"/>
  <c r="CN102" i="153" s="1"/>
  <c r="AQ381" i="153"/>
  <c r="AQ293" i="153"/>
  <c r="AQ188" i="153"/>
  <c r="AQ102" i="153"/>
  <c r="Y380" i="153"/>
  <c r="Y292" i="153"/>
  <c r="Y187" i="153"/>
  <c r="Z187" i="153" s="1"/>
  <c r="Y101" i="153"/>
  <c r="Z101" i="153" s="1"/>
  <c r="FG379" i="153"/>
  <c r="FG291" i="153"/>
  <c r="FG186" i="153"/>
  <c r="FH186" i="153" s="1"/>
  <c r="FG100" i="153"/>
  <c r="FH100" i="153" s="1"/>
  <c r="DK379" i="153"/>
  <c r="DK291" i="153"/>
  <c r="DK186" i="153"/>
  <c r="DL186" i="153" s="1"/>
  <c r="DK100" i="153"/>
  <c r="DL100" i="153" s="1"/>
  <c r="BG379" i="153"/>
  <c r="BG291" i="153"/>
  <c r="BG186" i="153"/>
  <c r="BH186" i="153" s="1"/>
  <c r="BG100" i="153"/>
  <c r="BH100" i="153" s="1"/>
  <c r="S379" i="153"/>
  <c r="S291" i="153"/>
  <c r="S186" i="153"/>
  <c r="T186" i="153" s="1"/>
  <c r="S100" i="153"/>
  <c r="T100" i="153" s="1"/>
  <c r="DO378" i="153"/>
  <c r="DO290" i="153"/>
  <c r="DO185" i="153"/>
  <c r="DP185" i="153" s="1"/>
  <c r="DO99" i="153"/>
  <c r="DP99" i="153" s="1"/>
  <c r="DS377" i="153"/>
  <c r="DS289" i="153"/>
  <c r="DS184" i="153"/>
  <c r="DS98" i="153"/>
  <c r="DT98" i="153" s="1"/>
  <c r="CE377" i="153"/>
  <c r="CE289" i="153"/>
  <c r="CE184" i="153"/>
  <c r="CE98" i="153"/>
  <c r="CF98" i="153" s="1"/>
  <c r="DM385" i="153"/>
  <c r="DM297" i="153"/>
  <c r="DM192" i="153"/>
  <c r="DM106" i="153"/>
  <c r="DN106" i="153" s="1"/>
  <c r="FE384" i="153"/>
  <c r="FE296" i="153"/>
  <c r="FE191" i="153"/>
  <c r="FE105" i="153"/>
  <c r="FF105" i="153" s="1"/>
  <c r="DQ384" i="153"/>
  <c r="DQ296" i="153"/>
  <c r="DQ191" i="153"/>
  <c r="DQ105" i="153"/>
  <c r="DR105" i="153" s="1"/>
  <c r="BE384" i="153"/>
  <c r="BE296" i="153"/>
  <c r="BE191" i="153"/>
  <c r="BE105" i="153"/>
  <c r="BF105" i="153" s="1"/>
  <c r="AS383" i="153"/>
  <c r="AS295" i="153"/>
  <c r="AS190" i="153"/>
  <c r="AS104" i="153"/>
  <c r="AT104" i="153" s="1"/>
  <c r="AS381" i="153"/>
  <c r="AS293" i="153"/>
  <c r="AS188" i="153"/>
  <c r="AS102" i="153"/>
  <c r="AT102" i="153" s="1"/>
  <c r="O380" i="153"/>
  <c r="O292" i="153"/>
  <c r="O187" i="153"/>
  <c r="P187" i="153" s="1"/>
  <c r="O101" i="153"/>
  <c r="P101" i="153" s="1"/>
  <c r="EC379" i="153"/>
  <c r="EC291" i="153"/>
  <c r="EC186" i="153"/>
  <c r="ED186" i="153" s="1"/>
  <c r="EC100" i="153"/>
  <c r="ED100" i="153" s="1"/>
  <c r="AS379" i="153"/>
  <c r="AS291" i="153"/>
  <c r="AS186" i="153"/>
  <c r="AT186" i="153" s="1"/>
  <c r="AS100" i="153"/>
  <c r="AT100" i="153" s="1"/>
  <c r="CK378" i="153"/>
  <c r="CK290" i="153"/>
  <c r="CK185" i="153"/>
  <c r="CL185" i="153" s="1"/>
  <c r="CK99" i="153"/>
  <c r="CL99" i="153" s="1"/>
  <c r="FA377" i="153"/>
  <c r="FA289" i="153"/>
  <c r="FA184" i="153"/>
  <c r="FA98" i="153"/>
  <c r="FB98" i="153" s="1"/>
  <c r="BA377" i="153"/>
  <c r="BA289" i="153"/>
  <c r="BA184" i="153"/>
  <c r="BA98" i="153"/>
  <c r="BB98" i="153" s="1"/>
  <c r="Q377" i="153"/>
  <c r="Q289" i="153"/>
  <c r="Q184" i="153"/>
  <c r="Q98" i="153"/>
  <c r="R98" i="153" s="1"/>
  <c r="DY377" i="153"/>
  <c r="DY289" i="153"/>
  <c r="DY184" i="153"/>
  <c r="DY98" i="153"/>
  <c r="DZ98" i="153" s="1"/>
  <c r="BW305" i="153"/>
  <c r="BZ200" i="153"/>
  <c r="C305" i="153"/>
  <c r="F200" i="153"/>
  <c r="DG300" i="153"/>
  <c r="DJ195" i="153"/>
  <c r="AM300" i="153"/>
  <c r="AP195" i="153"/>
  <c r="BW380" i="153"/>
  <c r="AE164" i="153"/>
  <c r="HC144" i="153"/>
  <c r="DM441" i="153"/>
  <c r="DM353" i="153"/>
  <c r="DM248" i="153"/>
  <c r="DN248" i="153" s="1"/>
  <c r="DM162" i="153"/>
  <c r="DN162" i="153" s="1"/>
  <c r="DS441" i="153"/>
  <c r="DS353" i="153"/>
  <c r="DS248" i="153"/>
  <c r="DT248" i="153" s="1"/>
  <c r="DS162" i="153"/>
  <c r="DT162" i="153" s="1"/>
  <c r="DQ440" i="153"/>
  <c r="DQ352" i="153"/>
  <c r="DQ247" i="153"/>
  <c r="DR247" i="153" s="1"/>
  <c r="DQ161" i="153"/>
  <c r="DR161" i="153" s="1"/>
  <c r="DW440" i="153"/>
  <c r="DW352" i="153"/>
  <c r="DW247" i="153"/>
  <c r="DX247" i="153" s="1"/>
  <c r="DW161" i="153"/>
  <c r="DX161" i="153" s="1"/>
  <c r="EC440" i="153"/>
  <c r="EC352" i="153"/>
  <c r="EC247" i="153"/>
  <c r="ED247" i="153" s="1"/>
  <c r="EC161" i="153"/>
  <c r="ED161" i="153" s="1"/>
  <c r="DM438" i="153"/>
  <c r="DM350" i="153"/>
  <c r="DM245" i="153"/>
  <c r="DN245" i="153" s="1"/>
  <c r="DM159" i="153"/>
  <c r="DN159" i="153" s="1"/>
  <c r="DS438" i="153"/>
  <c r="DS350" i="153"/>
  <c r="DS245" i="153"/>
  <c r="DT245" i="153" s="1"/>
  <c r="DS159" i="153"/>
  <c r="DT159" i="153" s="1"/>
  <c r="DO438" i="153"/>
  <c r="DO350" i="153"/>
  <c r="DO245" i="153"/>
  <c r="DP245" i="153" s="1"/>
  <c r="DO159" i="153"/>
  <c r="DP159" i="153" s="1"/>
  <c r="DY436" i="153"/>
  <c r="DY348" i="153"/>
  <c r="DY243" i="153"/>
  <c r="DY157" i="153"/>
  <c r="DZ157" i="153" s="1"/>
  <c r="DK436" i="153"/>
  <c r="DK348" i="153"/>
  <c r="DK243" i="153"/>
  <c r="DK157" i="153"/>
  <c r="BE436" i="153"/>
  <c r="BE348" i="153"/>
  <c r="BE243" i="153"/>
  <c r="BE157" i="153"/>
  <c r="BF157" i="153" s="1"/>
  <c r="AQ436" i="153"/>
  <c r="AQ348" i="153"/>
  <c r="AQ243" i="153"/>
  <c r="AQ157" i="153"/>
  <c r="CK434" i="153"/>
  <c r="CK346" i="153"/>
  <c r="CK241" i="153"/>
  <c r="CK155" i="153"/>
  <c r="CL155" i="153" s="1"/>
  <c r="CQ434" i="153"/>
  <c r="CQ346" i="153"/>
  <c r="CQ241" i="153"/>
  <c r="CQ155" i="153"/>
  <c r="CR155" i="153" s="1"/>
  <c r="CE434" i="153"/>
  <c r="CE346" i="153"/>
  <c r="CE241" i="153"/>
  <c r="CE155" i="153"/>
  <c r="CF155" i="153" s="1"/>
  <c r="DY430" i="153"/>
  <c r="DY342" i="153"/>
  <c r="DY237" i="153"/>
  <c r="DZ237" i="153" s="1"/>
  <c r="DY151" i="153"/>
  <c r="DZ151" i="153" s="1"/>
  <c r="DK430" i="153"/>
  <c r="DK342" i="153"/>
  <c r="DK237" i="153"/>
  <c r="DK151" i="153"/>
  <c r="Q428" i="153"/>
  <c r="Q340" i="153"/>
  <c r="Q235" i="153"/>
  <c r="R235" i="153" s="1"/>
  <c r="Q149" i="153"/>
  <c r="R149" i="153" s="1"/>
  <c r="W428" i="153"/>
  <c r="W340" i="153"/>
  <c r="W235" i="153"/>
  <c r="X235" i="153" s="1"/>
  <c r="W149" i="153"/>
  <c r="X149" i="153" s="1"/>
  <c r="AS426" i="153"/>
  <c r="AS338" i="153"/>
  <c r="AS233" i="153"/>
  <c r="AT233" i="153" s="1"/>
  <c r="AS147" i="153"/>
  <c r="AT147" i="153" s="1"/>
  <c r="AY426" i="153"/>
  <c r="AY338" i="153"/>
  <c r="AY233" i="153"/>
  <c r="AZ233" i="153" s="1"/>
  <c r="AY147" i="153"/>
  <c r="AZ147" i="153" s="1"/>
  <c r="M425" i="153"/>
  <c r="M337" i="153"/>
  <c r="M232" i="153"/>
  <c r="N232" i="153" s="1"/>
  <c r="M146" i="153"/>
  <c r="N146" i="153" s="1"/>
  <c r="K425" i="153"/>
  <c r="K337" i="153"/>
  <c r="K232" i="153"/>
  <c r="L232" i="153" s="1"/>
  <c r="K146" i="153"/>
  <c r="L146" i="153" s="1"/>
  <c r="Q425" i="153"/>
  <c r="Q337" i="153"/>
  <c r="Q232" i="153"/>
  <c r="R232" i="153" s="1"/>
  <c r="Q146" i="153"/>
  <c r="R146" i="153" s="1"/>
  <c r="W425" i="153"/>
  <c r="W337" i="153"/>
  <c r="W232" i="153"/>
  <c r="X232" i="153" s="1"/>
  <c r="W146" i="153"/>
  <c r="X146" i="153" s="1"/>
  <c r="CA424" i="153"/>
  <c r="CA336" i="153"/>
  <c r="CA231" i="153"/>
  <c r="CB231" i="153" s="1"/>
  <c r="CA145" i="153"/>
  <c r="CO424" i="153"/>
  <c r="CO336" i="153"/>
  <c r="CO231" i="153"/>
  <c r="CP231" i="153" s="1"/>
  <c r="CO145" i="153"/>
  <c r="CP145" i="153" s="1"/>
  <c r="DO422" i="153"/>
  <c r="DO334" i="153"/>
  <c r="DO229" i="153"/>
  <c r="DP229" i="153" s="1"/>
  <c r="DO143" i="153"/>
  <c r="DP143" i="153" s="1"/>
  <c r="DU422" i="153"/>
  <c r="DU334" i="153"/>
  <c r="DU229" i="153"/>
  <c r="DV229" i="153" s="1"/>
  <c r="DU143" i="153"/>
  <c r="DV143" i="153" s="1"/>
  <c r="EA422" i="153"/>
  <c r="EA334" i="153"/>
  <c r="EA229" i="153"/>
  <c r="EB229" i="153" s="1"/>
  <c r="EA143" i="153"/>
  <c r="EB143" i="153" s="1"/>
  <c r="CE417" i="153"/>
  <c r="CE329" i="153"/>
  <c r="CE224" i="153"/>
  <c r="CF224" i="153" s="1"/>
  <c r="CE138" i="153"/>
  <c r="CF138" i="153" s="1"/>
  <c r="CK417" i="153"/>
  <c r="CK329" i="153"/>
  <c r="CK224" i="153"/>
  <c r="CL224" i="153" s="1"/>
  <c r="CK138" i="153"/>
  <c r="CL138" i="153" s="1"/>
  <c r="CQ417" i="153"/>
  <c r="CQ329" i="153"/>
  <c r="CQ224" i="153"/>
  <c r="CR224" i="153" s="1"/>
  <c r="CQ138" i="153"/>
  <c r="CR138" i="153" s="1"/>
  <c r="CE413" i="153"/>
  <c r="CE325" i="153"/>
  <c r="CE220" i="153"/>
  <c r="CF220" i="153" s="1"/>
  <c r="CE134" i="153"/>
  <c r="CF134" i="153" s="1"/>
  <c r="CK413" i="153"/>
  <c r="CK325" i="153"/>
  <c r="CK220" i="153"/>
  <c r="CL220" i="153" s="1"/>
  <c r="CK134" i="153"/>
  <c r="CL134" i="153" s="1"/>
  <c r="CQ413" i="153"/>
  <c r="CQ325" i="153"/>
  <c r="CQ220" i="153"/>
  <c r="CR220" i="153" s="1"/>
  <c r="CQ134" i="153"/>
  <c r="CR134" i="153" s="1"/>
  <c r="DK411" i="153"/>
  <c r="DK323" i="153"/>
  <c r="DK218" i="153"/>
  <c r="DK132" i="153"/>
  <c r="DL132" i="153" s="1"/>
  <c r="DY411" i="153"/>
  <c r="DY323" i="153"/>
  <c r="DY218" i="153"/>
  <c r="DZ218" i="153" s="1"/>
  <c r="DY132" i="153"/>
  <c r="DZ132" i="153" s="1"/>
  <c r="CA410" i="153"/>
  <c r="CA322" i="153"/>
  <c r="CA217" i="153"/>
  <c r="CA131" i="153"/>
  <c r="CO410" i="153"/>
  <c r="CO322" i="153"/>
  <c r="CO217" i="153"/>
  <c r="CP217" i="153" s="1"/>
  <c r="CO131" i="153"/>
  <c r="CP131" i="153" s="1"/>
  <c r="DK409" i="153"/>
  <c r="DK321" i="153"/>
  <c r="DK216" i="153"/>
  <c r="DK130" i="153"/>
  <c r="DL130" i="153" s="1"/>
  <c r="DY409" i="153"/>
  <c r="DY321" i="153"/>
  <c r="DY216" i="153"/>
  <c r="DZ216" i="153" s="1"/>
  <c r="DY130" i="153"/>
  <c r="DZ130" i="153" s="1"/>
  <c r="M405" i="153"/>
  <c r="M317" i="153"/>
  <c r="M212" i="153"/>
  <c r="N212" i="153" s="1"/>
  <c r="M126" i="153"/>
  <c r="N126" i="153" s="1"/>
  <c r="S405" i="153"/>
  <c r="S317" i="153"/>
  <c r="S212" i="153"/>
  <c r="T212" i="153" s="1"/>
  <c r="S126" i="153"/>
  <c r="T126" i="153" s="1"/>
  <c r="FM403" i="153"/>
  <c r="FM315" i="153"/>
  <c r="FM210" i="153"/>
  <c r="FN210" i="153" s="1"/>
  <c r="FM124" i="153"/>
  <c r="FN124" i="153" s="1"/>
  <c r="FA403" i="153"/>
  <c r="FA315" i="153"/>
  <c r="FA210" i="153"/>
  <c r="FB210" i="153" s="1"/>
  <c r="FA124" i="153"/>
  <c r="FB124" i="153" s="1"/>
  <c r="FV38" i="153"/>
  <c r="FW38" i="153" s="1"/>
  <c r="DO389" i="153"/>
  <c r="DO301" i="153"/>
  <c r="DO196" i="153"/>
  <c r="DO110" i="153"/>
  <c r="DP110" i="153" s="1"/>
  <c r="DU389" i="153"/>
  <c r="DU301" i="153"/>
  <c r="DU196" i="153"/>
  <c r="DU110" i="153"/>
  <c r="DV110" i="153" s="1"/>
  <c r="EA389" i="153"/>
  <c r="EA301" i="153"/>
  <c r="EA196" i="153"/>
  <c r="EA110" i="153"/>
  <c r="EB110" i="153" s="1"/>
  <c r="AS387" i="153"/>
  <c r="AS299" i="153"/>
  <c r="AS194" i="153"/>
  <c r="AS108" i="153"/>
  <c r="AT108" i="153" s="1"/>
  <c r="AY387" i="153"/>
  <c r="AY299" i="153"/>
  <c r="AY194" i="153"/>
  <c r="AY108" i="153"/>
  <c r="AZ108" i="153" s="1"/>
  <c r="CM380" i="153"/>
  <c r="CM292" i="153"/>
  <c r="CM187" i="153"/>
  <c r="CN187" i="153" s="1"/>
  <c r="CM101" i="153"/>
  <c r="CN101" i="153" s="1"/>
  <c r="CI380" i="153"/>
  <c r="CI292" i="153"/>
  <c r="CI187" i="153"/>
  <c r="CJ187" i="153" s="1"/>
  <c r="CI101" i="153"/>
  <c r="CJ101" i="153" s="1"/>
  <c r="EW378" i="153"/>
  <c r="EW290" i="153"/>
  <c r="EW185" i="153"/>
  <c r="EX185" i="153" s="1"/>
  <c r="EW99" i="153"/>
  <c r="EX99" i="153" s="1"/>
  <c r="FA378" i="153"/>
  <c r="FA290" i="153"/>
  <c r="FA185" i="153"/>
  <c r="FB185" i="153" s="1"/>
  <c r="FA99" i="153"/>
  <c r="FB99" i="153" s="1"/>
  <c r="EY378" i="153"/>
  <c r="EY290" i="153"/>
  <c r="EY185" i="153"/>
  <c r="EZ185" i="153" s="1"/>
  <c r="EY99" i="153"/>
  <c r="EZ99" i="153" s="1"/>
  <c r="BE441" i="153"/>
  <c r="BE353" i="153"/>
  <c r="BE248" i="153"/>
  <c r="BF248" i="153" s="1"/>
  <c r="BE162" i="153"/>
  <c r="BF162" i="153" s="1"/>
  <c r="AQ441" i="153"/>
  <c r="AQ353" i="153"/>
  <c r="AQ248" i="153"/>
  <c r="AQ162" i="153"/>
  <c r="AR162" i="153" s="1"/>
  <c r="FE440" i="153"/>
  <c r="FE352" i="153"/>
  <c r="FE247" i="153"/>
  <c r="FF247" i="153" s="1"/>
  <c r="FE161" i="153"/>
  <c r="FF161" i="153" s="1"/>
  <c r="FK440" i="153"/>
  <c r="FK352" i="153"/>
  <c r="FK247" i="153"/>
  <c r="FL247" i="153" s="1"/>
  <c r="FK161" i="153"/>
  <c r="FL161" i="153" s="1"/>
  <c r="EY440" i="153"/>
  <c r="EY352" i="153"/>
  <c r="EY247" i="153"/>
  <c r="EZ247" i="153" s="1"/>
  <c r="EY161" i="153"/>
  <c r="EZ161" i="153" s="1"/>
  <c r="Q440" i="153"/>
  <c r="Q352" i="153"/>
  <c r="Q247" i="153"/>
  <c r="R247" i="153" s="1"/>
  <c r="Q161" i="153"/>
  <c r="R161" i="153" s="1"/>
  <c r="W440" i="153"/>
  <c r="W352" i="153"/>
  <c r="W247" i="153"/>
  <c r="X247" i="153" s="1"/>
  <c r="W161" i="153"/>
  <c r="X161" i="153" s="1"/>
  <c r="K440" i="153"/>
  <c r="K352" i="153"/>
  <c r="K247" i="153"/>
  <c r="L247" i="153" s="1"/>
  <c r="K161" i="153"/>
  <c r="L161" i="153" s="1"/>
  <c r="FA438" i="153"/>
  <c r="FA350" i="153"/>
  <c r="FA245" i="153"/>
  <c r="FB245" i="153" s="1"/>
  <c r="FA159" i="153"/>
  <c r="FB159" i="153" s="1"/>
  <c r="FT73" i="153"/>
  <c r="FU73" i="153" s="1"/>
  <c r="EU438" i="153"/>
  <c r="EU350" i="153"/>
  <c r="EU245" i="153"/>
  <c r="EV245" i="153" s="1"/>
  <c r="EU159" i="153"/>
  <c r="EV159" i="153" s="1"/>
  <c r="Q438" i="153"/>
  <c r="Q350" i="153"/>
  <c r="Q245" i="153"/>
  <c r="Q159" i="153"/>
  <c r="R159" i="153" s="1"/>
  <c r="W438" i="153"/>
  <c r="W350" i="153"/>
  <c r="W245" i="153"/>
  <c r="W159" i="153"/>
  <c r="X159" i="153" s="1"/>
  <c r="DQ434" i="153"/>
  <c r="DQ346" i="153"/>
  <c r="DQ241" i="153"/>
  <c r="DQ155" i="153"/>
  <c r="DR155" i="153" s="1"/>
  <c r="DW434" i="153"/>
  <c r="DW346" i="153"/>
  <c r="DW241" i="153"/>
  <c r="DW155" i="153"/>
  <c r="DX155" i="153" s="1"/>
  <c r="EC434" i="153"/>
  <c r="EC346" i="153"/>
  <c r="EC241" i="153"/>
  <c r="EC155" i="153"/>
  <c r="ED155" i="153" s="1"/>
  <c r="FA432" i="153"/>
  <c r="FA344" i="153"/>
  <c r="FA239" i="153"/>
  <c r="FB239" i="153" s="1"/>
  <c r="FA153" i="153"/>
  <c r="FB153" i="153" s="1"/>
  <c r="FG432" i="153"/>
  <c r="FG344" i="153"/>
  <c r="FG239" i="153"/>
  <c r="FH239" i="153" s="1"/>
  <c r="FG153" i="153"/>
  <c r="FH153" i="153" s="1"/>
  <c r="FM432" i="153"/>
  <c r="FM344" i="153"/>
  <c r="FM239" i="153"/>
  <c r="FN239" i="153" s="1"/>
  <c r="FM153" i="153"/>
  <c r="FN153" i="153" s="1"/>
  <c r="CG432" i="153"/>
  <c r="CG344" i="153"/>
  <c r="CG239" i="153"/>
  <c r="CH239" i="153" s="1"/>
  <c r="CG153" i="153"/>
  <c r="CH153" i="153" s="1"/>
  <c r="CM432" i="153"/>
  <c r="CM344" i="153"/>
  <c r="CM239" i="153"/>
  <c r="CN239" i="153" s="1"/>
  <c r="CM153" i="153"/>
  <c r="CN153" i="153" s="1"/>
  <c r="CS432" i="153"/>
  <c r="CS344" i="153"/>
  <c r="CS239" i="153"/>
  <c r="CT239" i="153" s="1"/>
  <c r="CS153" i="153"/>
  <c r="CT153" i="153" s="1"/>
  <c r="M432" i="153"/>
  <c r="M344" i="153"/>
  <c r="M239" i="153"/>
  <c r="N239" i="153" s="1"/>
  <c r="M153" i="153"/>
  <c r="N153" i="153" s="1"/>
  <c r="S432" i="153"/>
  <c r="S344" i="153"/>
  <c r="S239" i="153"/>
  <c r="T239" i="153" s="1"/>
  <c r="S153" i="153"/>
  <c r="T153" i="153" s="1"/>
  <c r="Y432" i="153"/>
  <c r="Y344" i="153"/>
  <c r="Y239" i="153"/>
  <c r="Z239" i="153" s="1"/>
  <c r="Y153" i="153"/>
  <c r="Z153" i="153" s="1"/>
  <c r="EU430" i="153"/>
  <c r="EU342" i="153"/>
  <c r="EU237" i="153"/>
  <c r="EU151" i="153"/>
  <c r="FI430" i="153"/>
  <c r="FI342" i="153"/>
  <c r="FI237" i="153"/>
  <c r="FJ237" i="153" s="1"/>
  <c r="FI151" i="153"/>
  <c r="FJ151" i="153" s="1"/>
  <c r="G430" i="153"/>
  <c r="G342" i="153"/>
  <c r="G237" i="153"/>
  <c r="G151" i="153"/>
  <c r="U430" i="153"/>
  <c r="U342" i="153"/>
  <c r="U237" i="153"/>
  <c r="V237" i="153" s="1"/>
  <c r="U151" i="153"/>
  <c r="V151" i="153" s="1"/>
  <c r="BA428" i="153"/>
  <c r="BA340" i="153"/>
  <c r="BA235" i="153"/>
  <c r="BB235" i="153" s="1"/>
  <c r="BA149" i="153"/>
  <c r="BB149" i="153" s="1"/>
  <c r="BG428" i="153"/>
  <c r="BG340" i="153"/>
  <c r="BG235" i="153"/>
  <c r="BH235" i="153" s="1"/>
  <c r="BG149" i="153"/>
  <c r="BH149" i="153" s="1"/>
  <c r="CE426" i="153"/>
  <c r="CE338" i="153"/>
  <c r="CE233" i="153"/>
  <c r="CF233" i="153" s="1"/>
  <c r="CE147" i="153"/>
  <c r="CF147" i="153" s="1"/>
  <c r="CS426" i="153"/>
  <c r="CS338" i="153"/>
  <c r="CS233" i="153"/>
  <c r="CT233" i="153" s="1"/>
  <c r="CS147" i="153"/>
  <c r="CT147" i="153" s="1"/>
  <c r="FA425" i="153"/>
  <c r="FA337" i="153"/>
  <c r="FA232" i="153"/>
  <c r="FB232" i="153" s="1"/>
  <c r="FA146" i="153"/>
  <c r="FB146" i="153" s="1"/>
  <c r="FG425" i="153"/>
  <c r="FG337" i="153"/>
  <c r="FG232" i="153"/>
  <c r="FH232" i="153" s="1"/>
  <c r="FG146" i="153"/>
  <c r="FH146" i="153" s="1"/>
  <c r="EW422" i="153"/>
  <c r="EW334" i="153"/>
  <c r="EW229" i="153"/>
  <c r="EX229" i="153" s="1"/>
  <c r="EW143" i="153"/>
  <c r="EX143" i="153" s="1"/>
  <c r="FC422" i="153"/>
  <c r="FC334" i="153"/>
  <c r="FC229" i="153"/>
  <c r="FD229" i="153" s="1"/>
  <c r="FC143" i="153"/>
  <c r="FD143" i="153" s="1"/>
  <c r="Q422" i="153"/>
  <c r="Q334" i="153"/>
  <c r="Q229" i="153"/>
  <c r="R229" i="153" s="1"/>
  <c r="Q143" i="153"/>
  <c r="R143" i="153" s="1"/>
  <c r="W422" i="153"/>
  <c r="W334" i="153"/>
  <c r="W229" i="153"/>
  <c r="X229" i="153" s="1"/>
  <c r="W143" i="153"/>
  <c r="X143" i="153" s="1"/>
  <c r="K422" i="153"/>
  <c r="K334" i="153"/>
  <c r="K229" i="153"/>
  <c r="L229" i="153" s="1"/>
  <c r="K143" i="153"/>
  <c r="L143" i="153" s="1"/>
  <c r="DU417" i="153"/>
  <c r="DU329" i="153"/>
  <c r="DU224" i="153"/>
  <c r="DV224" i="153" s="1"/>
  <c r="DU138" i="153"/>
  <c r="DV138" i="153" s="1"/>
  <c r="EA417" i="153"/>
  <c r="EA329" i="153"/>
  <c r="EA224" i="153"/>
  <c r="EB224" i="153" s="1"/>
  <c r="EA138" i="153"/>
  <c r="EB138" i="153" s="1"/>
  <c r="DO417" i="153"/>
  <c r="DO329" i="153"/>
  <c r="DO224" i="153"/>
  <c r="DP224" i="153" s="1"/>
  <c r="DO138" i="153"/>
  <c r="DP138" i="153" s="1"/>
  <c r="DU413" i="153"/>
  <c r="DU325" i="153"/>
  <c r="DU220" i="153"/>
  <c r="DV220" i="153" s="1"/>
  <c r="DU134" i="153"/>
  <c r="DV134" i="153" s="1"/>
  <c r="EA413" i="153"/>
  <c r="EA325" i="153"/>
  <c r="EA220" i="153"/>
  <c r="EB220" i="153" s="1"/>
  <c r="EA134" i="153"/>
  <c r="EB134" i="153" s="1"/>
  <c r="DO413" i="153"/>
  <c r="DO325" i="153"/>
  <c r="DO220" i="153"/>
  <c r="DP220" i="153" s="1"/>
  <c r="DO134" i="153"/>
  <c r="DP134" i="153" s="1"/>
  <c r="FI411" i="153"/>
  <c r="FI323" i="153"/>
  <c r="FI218" i="153"/>
  <c r="FJ218" i="153" s="1"/>
  <c r="FI132" i="153"/>
  <c r="FJ132" i="153" s="1"/>
  <c r="DO410" i="153"/>
  <c r="DO322" i="153"/>
  <c r="DO217" i="153"/>
  <c r="DP217" i="153" s="1"/>
  <c r="DO131" i="153"/>
  <c r="DP131" i="153" s="1"/>
  <c r="DU410" i="153"/>
  <c r="DU322" i="153"/>
  <c r="DU217" i="153"/>
  <c r="DV217" i="153" s="1"/>
  <c r="DU131" i="153"/>
  <c r="DV131" i="153" s="1"/>
  <c r="EA410" i="153"/>
  <c r="EA322" i="153"/>
  <c r="EA217" i="153"/>
  <c r="EB217" i="153" s="1"/>
  <c r="EA131" i="153"/>
  <c r="EB131" i="153" s="1"/>
  <c r="FG409" i="153"/>
  <c r="FG321" i="153"/>
  <c r="FG216" i="153"/>
  <c r="FH216" i="153" s="1"/>
  <c r="FG130" i="153"/>
  <c r="FH130" i="153" s="1"/>
  <c r="FM409" i="153"/>
  <c r="FM321" i="153"/>
  <c r="FM216" i="153"/>
  <c r="FN216" i="153" s="1"/>
  <c r="FM130" i="153"/>
  <c r="FN130" i="153" s="1"/>
  <c r="CG408" i="153"/>
  <c r="CG320" i="153"/>
  <c r="CG215" i="153"/>
  <c r="CH215" i="153" s="1"/>
  <c r="CG129" i="153"/>
  <c r="CH129" i="153" s="1"/>
  <c r="CA408" i="153"/>
  <c r="CA320" i="153"/>
  <c r="CA215" i="153"/>
  <c r="CA129" i="153"/>
  <c r="O407" i="153"/>
  <c r="O319" i="153"/>
  <c r="O214" i="153"/>
  <c r="P214" i="153" s="1"/>
  <c r="O128" i="153"/>
  <c r="P128" i="153" s="1"/>
  <c r="BA405" i="153"/>
  <c r="BA317" i="153"/>
  <c r="BA212" i="153"/>
  <c r="BB212" i="153" s="1"/>
  <c r="BA126" i="153"/>
  <c r="BB126" i="153" s="1"/>
  <c r="BG405" i="153"/>
  <c r="BG317" i="153"/>
  <c r="BG212" i="153"/>
  <c r="BH212" i="153" s="1"/>
  <c r="BG126" i="153"/>
  <c r="BH126" i="153" s="1"/>
  <c r="FG404" i="153"/>
  <c r="FG316" i="153"/>
  <c r="FG211" i="153"/>
  <c r="FH211" i="153" s="1"/>
  <c r="FG125" i="153"/>
  <c r="FH125" i="153" s="1"/>
  <c r="FM404" i="153"/>
  <c r="FM316" i="153"/>
  <c r="FM211" i="153"/>
  <c r="FN211" i="153" s="1"/>
  <c r="FM125" i="153"/>
  <c r="FN125" i="153" s="1"/>
  <c r="M404" i="153"/>
  <c r="M316" i="153"/>
  <c r="M211" i="153"/>
  <c r="N211" i="153" s="1"/>
  <c r="M125" i="153"/>
  <c r="N125" i="153" s="1"/>
  <c r="BA403" i="153"/>
  <c r="BA315" i="153"/>
  <c r="BA210" i="153"/>
  <c r="BB210" i="153" s="1"/>
  <c r="BA124" i="153"/>
  <c r="BB124" i="153" s="1"/>
  <c r="BG403" i="153"/>
  <c r="BG315" i="153"/>
  <c r="BG210" i="153"/>
  <c r="BH210" i="153" s="1"/>
  <c r="BG124" i="153"/>
  <c r="BH124" i="153" s="1"/>
  <c r="BC396" i="153"/>
  <c r="BC308" i="153"/>
  <c r="BC203" i="153"/>
  <c r="BD203" i="153" s="1"/>
  <c r="BC117" i="153"/>
  <c r="BD117" i="153" s="1"/>
  <c r="EW389" i="153"/>
  <c r="EW301" i="153"/>
  <c r="EW196" i="153"/>
  <c r="EW110" i="153"/>
  <c r="EX110" i="153" s="1"/>
  <c r="FC389" i="153"/>
  <c r="FC301" i="153"/>
  <c r="FC196" i="153"/>
  <c r="FC110" i="153"/>
  <c r="FD110" i="153" s="1"/>
  <c r="EY389" i="153"/>
  <c r="EY301" i="153"/>
  <c r="EY196" i="153"/>
  <c r="EY110" i="153"/>
  <c r="EZ110" i="153" s="1"/>
  <c r="DS388" i="153"/>
  <c r="DS300" i="153"/>
  <c r="DS195" i="153"/>
  <c r="DS109" i="153"/>
  <c r="DT109" i="153" s="1"/>
  <c r="Y384" i="153"/>
  <c r="Y296" i="153"/>
  <c r="Y191" i="153"/>
  <c r="Y105" i="153"/>
  <c r="Z105" i="153" s="1"/>
  <c r="DM380" i="153"/>
  <c r="DM292" i="153"/>
  <c r="DM187" i="153"/>
  <c r="DN187" i="153" s="1"/>
  <c r="DM101" i="153"/>
  <c r="DN101" i="153" s="1"/>
  <c r="EE15" i="153"/>
  <c r="EF15" i="153" s="1"/>
  <c r="EH15" i="153" s="1"/>
  <c r="EK15" i="153" s="1"/>
  <c r="EA380" i="153"/>
  <c r="EA292" i="153"/>
  <c r="EA187" i="153"/>
  <c r="EB187" i="153" s="1"/>
  <c r="EA101" i="153"/>
  <c r="EB101" i="153" s="1"/>
  <c r="M378" i="153"/>
  <c r="M290" i="153"/>
  <c r="M185" i="153"/>
  <c r="N185" i="153" s="1"/>
  <c r="M99" i="153"/>
  <c r="N99" i="153" s="1"/>
  <c r="AU437" i="153"/>
  <c r="AU349" i="153"/>
  <c r="AU244" i="153"/>
  <c r="AU158" i="153"/>
  <c r="AV158" i="153" s="1"/>
  <c r="CE436" i="153"/>
  <c r="CE348" i="153"/>
  <c r="CE243" i="153"/>
  <c r="CE157" i="153"/>
  <c r="CF157" i="153" s="1"/>
  <c r="FG434" i="153"/>
  <c r="FG346" i="153"/>
  <c r="FG241" i="153"/>
  <c r="FG155" i="153"/>
  <c r="FH155" i="153" s="1"/>
  <c r="AQ430" i="153"/>
  <c r="AQ342" i="153"/>
  <c r="AQ237" i="153"/>
  <c r="AR237" i="153" s="1"/>
  <c r="AQ151" i="153"/>
  <c r="CK428" i="153"/>
  <c r="CK340" i="153"/>
  <c r="CK235" i="153"/>
  <c r="CL235" i="153" s="1"/>
  <c r="CK149" i="153"/>
  <c r="CL149" i="153" s="1"/>
  <c r="CQ428" i="153"/>
  <c r="CQ340" i="153"/>
  <c r="CQ235" i="153"/>
  <c r="CR235" i="153" s="1"/>
  <c r="CQ149" i="153"/>
  <c r="CR149" i="153" s="1"/>
  <c r="FI424" i="153"/>
  <c r="FI336" i="153"/>
  <c r="FI231" i="153"/>
  <c r="FJ231" i="153" s="1"/>
  <c r="FI145" i="153"/>
  <c r="FJ145" i="153" s="1"/>
  <c r="EU413" i="153"/>
  <c r="EU325" i="153"/>
  <c r="EU220" i="153"/>
  <c r="EU134" i="153"/>
  <c r="EV134" i="153" s="1"/>
  <c r="BA411" i="153"/>
  <c r="BA323" i="153"/>
  <c r="BA218" i="153"/>
  <c r="BB218" i="153" s="1"/>
  <c r="BA132" i="153"/>
  <c r="BB132" i="153" s="1"/>
  <c r="BG411" i="153"/>
  <c r="BG323" i="153"/>
  <c r="BG218" i="153"/>
  <c r="BH218" i="153" s="1"/>
  <c r="BG132" i="153"/>
  <c r="BH132" i="153" s="1"/>
  <c r="AS404" i="153"/>
  <c r="AS316" i="153"/>
  <c r="AS211" i="153"/>
  <c r="AT211" i="153" s="1"/>
  <c r="AS125" i="153"/>
  <c r="AT125" i="153" s="1"/>
  <c r="AY404" i="153"/>
  <c r="AY316" i="153"/>
  <c r="AY211" i="153"/>
  <c r="AZ211" i="153" s="1"/>
  <c r="AY125" i="153"/>
  <c r="AZ125" i="153" s="1"/>
  <c r="BC399" i="153"/>
  <c r="BC311" i="153"/>
  <c r="BC206" i="153"/>
  <c r="BD206" i="153" s="1"/>
  <c r="BC120" i="153"/>
  <c r="BD120" i="153" s="1"/>
  <c r="CE396" i="153"/>
  <c r="CE308" i="153"/>
  <c r="CE203" i="153"/>
  <c r="CF203" i="153" s="1"/>
  <c r="CE117" i="153"/>
  <c r="CF117" i="153" s="1"/>
  <c r="DO387" i="153"/>
  <c r="DO299" i="153"/>
  <c r="DO194" i="153"/>
  <c r="DO108" i="153"/>
  <c r="DP108" i="153" s="1"/>
  <c r="AU434" i="153"/>
  <c r="AU346" i="153"/>
  <c r="AU241" i="153"/>
  <c r="AU155" i="153"/>
  <c r="AV155" i="153" s="1"/>
  <c r="AU432" i="153"/>
  <c r="AU344" i="153"/>
  <c r="AU239" i="153"/>
  <c r="AV239" i="153" s="1"/>
  <c r="AU153" i="153"/>
  <c r="AV153" i="153" s="1"/>
  <c r="FM426" i="153"/>
  <c r="FM338" i="153"/>
  <c r="FM233" i="153"/>
  <c r="FN233" i="153" s="1"/>
  <c r="FM147" i="153"/>
  <c r="FN147" i="153" s="1"/>
  <c r="M426" i="153"/>
  <c r="M338" i="153"/>
  <c r="M233" i="153"/>
  <c r="N233" i="153" s="1"/>
  <c r="M147" i="153"/>
  <c r="N147" i="153" s="1"/>
  <c r="AQ417" i="153"/>
  <c r="AQ329" i="153"/>
  <c r="AQ224" i="153"/>
  <c r="AQ138" i="153"/>
  <c r="AR138" i="153" s="1"/>
  <c r="BK52" i="153"/>
  <c r="BL52" i="153" s="1"/>
  <c r="BN52" i="153" s="1"/>
  <c r="BQ52" i="153" s="1"/>
  <c r="AW417" i="153"/>
  <c r="AW329" i="153"/>
  <c r="AW224" i="153"/>
  <c r="AX224" i="153" s="1"/>
  <c r="AW138" i="153"/>
  <c r="AX138" i="153" s="1"/>
  <c r="CO411" i="153"/>
  <c r="CO323" i="153"/>
  <c r="CO218" i="153"/>
  <c r="CP218" i="153" s="1"/>
  <c r="CO132" i="153"/>
  <c r="CP132" i="153" s="1"/>
  <c r="G408" i="153"/>
  <c r="G320" i="153"/>
  <c r="G215" i="153"/>
  <c r="H215" i="153" s="1"/>
  <c r="G129" i="153"/>
  <c r="H129" i="153" s="1"/>
  <c r="M406" i="153"/>
  <c r="M318" i="153"/>
  <c r="M213" i="153"/>
  <c r="N213" i="153" s="1"/>
  <c r="GL213" i="153" s="1"/>
  <c r="M127" i="153"/>
  <c r="N127" i="153" s="1"/>
  <c r="U406" i="153"/>
  <c r="U318" i="153"/>
  <c r="U213" i="153"/>
  <c r="V213" i="153" s="1"/>
  <c r="U127" i="153"/>
  <c r="V127" i="153" s="1"/>
  <c r="CE404" i="153"/>
  <c r="CE316" i="153"/>
  <c r="CE211" i="153"/>
  <c r="CF211" i="153" s="1"/>
  <c r="CE125" i="153"/>
  <c r="CF125" i="153" s="1"/>
  <c r="EY402" i="153"/>
  <c r="EY314" i="153"/>
  <c r="EY209" i="153"/>
  <c r="EZ209" i="153" s="1"/>
  <c r="EY123" i="153"/>
  <c r="EZ123" i="153" s="1"/>
  <c r="FE398" i="153"/>
  <c r="FE310" i="153"/>
  <c r="FE205" i="153"/>
  <c r="FF205" i="153" s="1"/>
  <c r="FE119" i="153"/>
  <c r="FF119" i="153" s="1"/>
  <c r="FK398" i="153"/>
  <c r="FK310" i="153"/>
  <c r="FK205" i="153"/>
  <c r="FL205" i="153" s="1"/>
  <c r="FK119" i="153"/>
  <c r="FL119" i="153" s="1"/>
  <c r="DK396" i="153"/>
  <c r="DK308" i="153"/>
  <c r="DK203" i="153"/>
  <c r="DK117" i="153"/>
  <c r="DL117" i="153" s="1"/>
  <c r="DY396" i="153"/>
  <c r="DY308" i="153"/>
  <c r="DY203" i="153"/>
  <c r="DZ203" i="153" s="1"/>
  <c r="DY117" i="153"/>
  <c r="DZ117" i="153" s="1"/>
  <c r="I392" i="153"/>
  <c r="I304" i="153"/>
  <c r="I199" i="153"/>
  <c r="I113" i="153"/>
  <c r="J113" i="153" s="1"/>
  <c r="AA27" i="153"/>
  <c r="O392" i="153"/>
  <c r="O304" i="153"/>
  <c r="O199" i="153"/>
  <c r="O113" i="153"/>
  <c r="P113" i="153" s="1"/>
  <c r="BC388" i="153"/>
  <c r="BC300" i="153"/>
  <c r="BC195" i="153"/>
  <c r="BC109" i="153"/>
  <c r="BD109" i="153" s="1"/>
  <c r="I385" i="153"/>
  <c r="I297" i="153"/>
  <c r="I192" i="153"/>
  <c r="I106" i="153"/>
  <c r="J106" i="153" s="1"/>
  <c r="AW380" i="153"/>
  <c r="AW292" i="153"/>
  <c r="AW187" i="153"/>
  <c r="AX187" i="153" s="1"/>
  <c r="AW101" i="153"/>
  <c r="AX101" i="153" s="1"/>
  <c r="FE405" i="153"/>
  <c r="FE317" i="153"/>
  <c r="FE212" i="153"/>
  <c r="FF212" i="153" s="1"/>
  <c r="FE126" i="153"/>
  <c r="FF126" i="153" s="1"/>
  <c r="FK405" i="153"/>
  <c r="FK317" i="153"/>
  <c r="FK212" i="153"/>
  <c r="FL212" i="153" s="1"/>
  <c r="FK126" i="153"/>
  <c r="FL126" i="153" s="1"/>
  <c r="FG405" i="153"/>
  <c r="FG317" i="153"/>
  <c r="FG212" i="153"/>
  <c r="FH212" i="153" s="1"/>
  <c r="FG126" i="153"/>
  <c r="FH126" i="153" s="1"/>
  <c r="EC404" i="153"/>
  <c r="EC316" i="153"/>
  <c r="EC211" i="153"/>
  <c r="ED211" i="153" s="1"/>
  <c r="EC125" i="153"/>
  <c r="ED125" i="153" s="1"/>
  <c r="DQ404" i="153"/>
  <c r="DQ316" i="153"/>
  <c r="DQ211" i="153"/>
  <c r="DR211" i="153" s="1"/>
  <c r="DQ125" i="153"/>
  <c r="DR125" i="153" s="1"/>
  <c r="DY399" i="153"/>
  <c r="DY311" i="153"/>
  <c r="DY206" i="153"/>
  <c r="DZ206" i="153" s="1"/>
  <c r="DY120" i="153"/>
  <c r="DZ120" i="153" s="1"/>
  <c r="HE359" i="153"/>
  <c r="CU59" i="153"/>
  <c r="CV59" i="153" s="1"/>
  <c r="CX59" i="153" s="1"/>
  <c r="EE46" i="153"/>
  <c r="EF46" i="153" s="1"/>
  <c r="EH46" i="153" s="1"/>
  <c r="EK46" i="153" s="1"/>
  <c r="CU45" i="153"/>
  <c r="CV45" i="153" s="1"/>
  <c r="CX45" i="153" s="1"/>
  <c r="DA45" i="153" s="1"/>
  <c r="EE44" i="153"/>
  <c r="EF44" i="153" s="1"/>
  <c r="EH44" i="153" s="1"/>
  <c r="EK44" i="153" s="1"/>
  <c r="FO65" i="153"/>
  <c r="FP65" i="153" s="1"/>
  <c r="FR65" i="153" s="1"/>
  <c r="FU65" i="153" s="1"/>
  <c r="AA65" i="153"/>
  <c r="AA18" i="153"/>
  <c r="DK441" i="153"/>
  <c r="DK353" i="153"/>
  <c r="DK248" i="153"/>
  <c r="DK162" i="153"/>
  <c r="DY441" i="153"/>
  <c r="DY353" i="153"/>
  <c r="DY248" i="153"/>
  <c r="DZ248" i="153" s="1"/>
  <c r="DY162" i="153"/>
  <c r="DZ162" i="153" s="1"/>
  <c r="DO440" i="153"/>
  <c r="DO352" i="153"/>
  <c r="DO247" i="153"/>
  <c r="DP247" i="153" s="1"/>
  <c r="DO161" i="153"/>
  <c r="DP161" i="153" s="1"/>
  <c r="DU440" i="153"/>
  <c r="DU352" i="153"/>
  <c r="DU247" i="153"/>
  <c r="DV247" i="153" s="1"/>
  <c r="DU161" i="153"/>
  <c r="DV161" i="153" s="1"/>
  <c r="EA440" i="153"/>
  <c r="EA352" i="153"/>
  <c r="EA247" i="153"/>
  <c r="EB247" i="153" s="1"/>
  <c r="EA161" i="153"/>
  <c r="EB161" i="153" s="1"/>
  <c r="DK438" i="153"/>
  <c r="DK350" i="153"/>
  <c r="DK245" i="153"/>
  <c r="DK159" i="153"/>
  <c r="DL159" i="153" s="1"/>
  <c r="DY438" i="153"/>
  <c r="DY350" i="153"/>
  <c r="DY245" i="153"/>
  <c r="DZ245" i="153" s="1"/>
  <c r="DY159" i="153"/>
  <c r="DZ159" i="153" s="1"/>
  <c r="DQ436" i="153"/>
  <c r="DQ348" i="153"/>
  <c r="DQ243" i="153"/>
  <c r="DQ157" i="153"/>
  <c r="DR157" i="153" s="1"/>
  <c r="DW436" i="153"/>
  <c r="DW348" i="153"/>
  <c r="DW243" i="153"/>
  <c r="DW157" i="153"/>
  <c r="DX157" i="153" s="1"/>
  <c r="EC436" i="153"/>
  <c r="EC348" i="153"/>
  <c r="EC243" i="153"/>
  <c r="EC157" i="153"/>
  <c r="ED157" i="153" s="1"/>
  <c r="AW436" i="153"/>
  <c r="AW348" i="153"/>
  <c r="AW243" i="153"/>
  <c r="AW157" i="153"/>
  <c r="AX157" i="153" s="1"/>
  <c r="BC436" i="153"/>
  <c r="BC348" i="153"/>
  <c r="BC243" i="153"/>
  <c r="BC157" i="153"/>
  <c r="BD157" i="153" s="1"/>
  <c r="BI436" i="153"/>
  <c r="BI348" i="153"/>
  <c r="BI243" i="153"/>
  <c r="BI157" i="153"/>
  <c r="BJ157" i="153" s="1"/>
  <c r="CC434" i="153"/>
  <c r="CC346" i="153"/>
  <c r="CC241" i="153"/>
  <c r="CC155" i="153"/>
  <c r="CD155" i="153" s="1"/>
  <c r="CI434" i="153"/>
  <c r="CI346" i="153"/>
  <c r="CI241" i="153"/>
  <c r="CI155" i="153"/>
  <c r="CJ155" i="153" s="1"/>
  <c r="DQ430" i="153"/>
  <c r="DQ342" i="153"/>
  <c r="DQ237" i="153"/>
  <c r="DR237" i="153" s="1"/>
  <c r="DQ151" i="153"/>
  <c r="DR151" i="153" s="1"/>
  <c r="DW430" i="153"/>
  <c r="DW342" i="153"/>
  <c r="DW237" i="153"/>
  <c r="DX237" i="153" s="1"/>
  <c r="DW151" i="153"/>
  <c r="DX151" i="153" s="1"/>
  <c r="EC430" i="153"/>
  <c r="EC342" i="153"/>
  <c r="EC237" i="153"/>
  <c r="ED237" i="153" s="1"/>
  <c r="EC151" i="153"/>
  <c r="ED151" i="153" s="1"/>
  <c r="I428" i="153"/>
  <c r="I340" i="153"/>
  <c r="I235" i="153"/>
  <c r="J235" i="153" s="1"/>
  <c r="I149" i="153"/>
  <c r="J149" i="153" s="1"/>
  <c r="O428" i="153"/>
  <c r="O340" i="153"/>
  <c r="O235" i="153"/>
  <c r="P235" i="153" s="1"/>
  <c r="O149" i="153"/>
  <c r="P149" i="153" s="1"/>
  <c r="U428" i="153"/>
  <c r="U340" i="153"/>
  <c r="U235" i="153"/>
  <c r="V235" i="153" s="1"/>
  <c r="U149" i="153"/>
  <c r="V149" i="153" s="1"/>
  <c r="AQ426" i="153"/>
  <c r="AQ338" i="153"/>
  <c r="AQ233" i="153"/>
  <c r="AQ147" i="153"/>
  <c r="BE426" i="153"/>
  <c r="BE338" i="153"/>
  <c r="BE233" i="153"/>
  <c r="BF233" i="153" s="1"/>
  <c r="BE147" i="153"/>
  <c r="BF147" i="153" s="1"/>
  <c r="I425" i="153"/>
  <c r="I337" i="153"/>
  <c r="I232" i="153"/>
  <c r="J232" i="153" s="1"/>
  <c r="I146" i="153"/>
  <c r="J146" i="153" s="1"/>
  <c r="O425" i="153"/>
  <c r="O337" i="153"/>
  <c r="O232" i="153"/>
  <c r="P232" i="153" s="1"/>
  <c r="O146" i="153"/>
  <c r="P146" i="153" s="1"/>
  <c r="CS424" i="153"/>
  <c r="CS336" i="153"/>
  <c r="CS231" i="153"/>
  <c r="CT231" i="153" s="1"/>
  <c r="CS145" i="153"/>
  <c r="CT145" i="153" s="1"/>
  <c r="CG424" i="153"/>
  <c r="CG336" i="153"/>
  <c r="CG231" i="153"/>
  <c r="CH231" i="153" s="1"/>
  <c r="CG145" i="153"/>
  <c r="CH145" i="153" s="1"/>
  <c r="CM424" i="153"/>
  <c r="CM336" i="153"/>
  <c r="CM231" i="153"/>
  <c r="CN231" i="153" s="1"/>
  <c r="CM145" i="153"/>
  <c r="CN145" i="153" s="1"/>
  <c r="DM422" i="153"/>
  <c r="DM334" i="153"/>
  <c r="DM229" i="153"/>
  <c r="DN229" i="153" s="1"/>
  <c r="DM143" i="153"/>
  <c r="DN143" i="153" s="1"/>
  <c r="DS422" i="153"/>
  <c r="DS334" i="153"/>
  <c r="DS229" i="153"/>
  <c r="DT229" i="153" s="1"/>
  <c r="DS143" i="153"/>
  <c r="DT143" i="153" s="1"/>
  <c r="CC417" i="153"/>
  <c r="CC329" i="153"/>
  <c r="CC224" i="153"/>
  <c r="CD224" i="153" s="1"/>
  <c r="CC138" i="153"/>
  <c r="CD138" i="153" s="1"/>
  <c r="CI417" i="153"/>
  <c r="CI329" i="153"/>
  <c r="CI224" i="153"/>
  <c r="CJ224" i="153" s="1"/>
  <c r="CI138" i="153"/>
  <c r="CJ138" i="153" s="1"/>
  <c r="CC413" i="153"/>
  <c r="CC325" i="153"/>
  <c r="CC220" i="153"/>
  <c r="CD220" i="153" s="1"/>
  <c r="CC134" i="153"/>
  <c r="CD134" i="153" s="1"/>
  <c r="CI413" i="153"/>
  <c r="CI325" i="153"/>
  <c r="CI220" i="153"/>
  <c r="CJ220" i="153" s="1"/>
  <c r="CI134" i="153"/>
  <c r="CJ134" i="153" s="1"/>
  <c r="EC411" i="153"/>
  <c r="EC323" i="153"/>
  <c r="EC218" i="153"/>
  <c r="ED218" i="153" s="1"/>
  <c r="EC132" i="153"/>
  <c r="ED132" i="153" s="1"/>
  <c r="DQ411" i="153"/>
  <c r="DQ323" i="153"/>
  <c r="DQ218" i="153"/>
  <c r="DR218" i="153" s="1"/>
  <c r="DQ132" i="153"/>
  <c r="DR132" i="153" s="1"/>
  <c r="DW411" i="153"/>
  <c r="DW323" i="153"/>
  <c r="DW218" i="153"/>
  <c r="DX218" i="153" s="1"/>
  <c r="DW132" i="153"/>
  <c r="DX132" i="153" s="1"/>
  <c r="CS410" i="153"/>
  <c r="CS322" i="153"/>
  <c r="CS217" i="153"/>
  <c r="CT217" i="153" s="1"/>
  <c r="CS131" i="153"/>
  <c r="CT131" i="153" s="1"/>
  <c r="CG410" i="153"/>
  <c r="CG322" i="153"/>
  <c r="CG217" i="153"/>
  <c r="CH217" i="153" s="1"/>
  <c r="CG131" i="153"/>
  <c r="CH131" i="153" s="1"/>
  <c r="CM410" i="153"/>
  <c r="CM322" i="153"/>
  <c r="CM217" i="153"/>
  <c r="CN217" i="153" s="1"/>
  <c r="CM131" i="153"/>
  <c r="CN131" i="153" s="1"/>
  <c r="EC409" i="153"/>
  <c r="EC321" i="153"/>
  <c r="EC216" i="153"/>
  <c r="ED216" i="153" s="1"/>
  <c r="EC130" i="153"/>
  <c r="ED130" i="153" s="1"/>
  <c r="DQ409" i="153"/>
  <c r="DQ321" i="153"/>
  <c r="DQ216" i="153"/>
  <c r="DR216" i="153" s="1"/>
  <c r="DQ130" i="153"/>
  <c r="DR130" i="153" s="1"/>
  <c r="DW409" i="153"/>
  <c r="DW321" i="153"/>
  <c r="DW216" i="153"/>
  <c r="DX216" i="153" s="1"/>
  <c r="DW130" i="153"/>
  <c r="DX130" i="153" s="1"/>
  <c r="Y405" i="153"/>
  <c r="Y317" i="153"/>
  <c r="Y212" i="153"/>
  <c r="Z212" i="153" s="1"/>
  <c r="Y126" i="153"/>
  <c r="Z126" i="153" s="1"/>
  <c r="W405" i="153"/>
  <c r="W317" i="153"/>
  <c r="W212" i="153"/>
  <c r="X212" i="153" s="1"/>
  <c r="W126" i="153"/>
  <c r="X126" i="153" s="1"/>
  <c r="K405" i="153"/>
  <c r="K317" i="153"/>
  <c r="K212" i="153"/>
  <c r="L212" i="153" s="1"/>
  <c r="K126" i="153"/>
  <c r="L126" i="153" s="1"/>
  <c r="FE403" i="153"/>
  <c r="FE315" i="153"/>
  <c r="FE210" i="153"/>
  <c r="FF210" i="153" s="1"/>
  <c r="FE124" i="153"/>
  <c r="FF124" i="153" s="1"/>
  <c r="FK403" i="153"/>
  <c r="FK315" i="153"/>
  <c r="FK210" i="153"/>
  <c r="FL210" i="153" s="1"/>
  <c r="FK124" i="153"/>
  <c r="FL124" i="153" s="1"/>
  <c r="FG403" i="153"/>
  <c r="FG315" i="153"/>
  <c r="FG210" i="153"/>
  <c r="FH210" i="153" s="1"/>
  <c r="FG124" i="153"/>
  <c r="FH124" i="153" s="1"/>
  <c r="DM389" i="153"/>
  <c r="DM301" i="153"/>
  <c r="DM196" i="153"/>
  <c r="DM110" i="153"/>
  <c r="DN110" i="153" s="1"/>
  <c r="DS389" i="153"/>
  <c r="DS301" i="153"/>
  <c r="DS196" i="153"/>
  <c r="DS110" i="153"/>
  <c r="DT110" i="153" s="1"/>
  <c r="AQ387" i="153"/>
  <c r="AQ299" i="153"/>
  <c r="AQ194" i="153"/>
  <c r="AQ108" i="153"/>
  <c r="CE380" i="153"/>
  <c r="CE292" i="153"/>
  <c r="CE187" i="153"/>
  <c r="CF187" i="153" s="1"/>
  <c r="CE101" i="153"/>
  <c r="CF101" i="153" s="1"/>
  <c r="CS380" i="153"/>
  <c r="CS292" i="153"/>
  <c r="CS187" i="153"/>
  <c r="CT187" i="153" s="1"/>
  <c r="CS101" i="153"/>
  <c r="CT101" i="153" s="1"/>
  <c r="CO380" i="153"/>
  <c r="CO292" i="153"/>
  <c r="CO187" i="153"/>
  <c r="CP187" i="153" s="1"/>
  <c r="CO101" i="153"/>
  <c r="CP101" i="153" s="1"/>
  <c r="EU378" i="153"/>
  <c r="EU290" i="153"/>
  <c r="EU185" i="153"/>
  <c r="EU99" i="153"/>
  <c r="FC378" i="153"/>
  <c r="FC290" i="153"/>
  <c r="FC185" i="153"/>
  <c r="FD185" i="153" s="1"/>
  <c r="FC99" i="153"/>
  <c r="FD99" i="153" s="1"/>
  <c r="GA289" i="153"/>
  <c r="AW441" i="153"/>
  <c r="AW353" i="153"/>
  <c r="AW248" i="153"/>
  <c r="AX248" i="153" s="1"/>
  <c r="AW162" i="153"/>
  <c r="AX162" i="153" s="1"/>
  <c r="BC441" i="153"/>
  <c r="BC353" i="153"/>
  <c r="BC248" i="153"/>
  <c r="BD248" i="153" s="1"/>
  <c r="BC162" i="153"/>
  <c r="BD162" i="153" s="1"/>
  <c r="BI441" i="153"/>
  <c r="BI353" i="153"/>
  <c r="BI248" i="153"/>
  <c r="BJ248" i="153" s="1"/>
  <c r="BI162" i="153"/>
  <c r="BJ162" i="153" s="1"/>
  <c r="EW440" i="153"/>
  <c r="EW352" i="153"/>
  <c r="EW247" i="153"/>
  <c r="EX247" i="153" s="1"/>
  <c r="EW161" i="153"/>
  <c r="EX161" i="153" s="1"/>
  <c r="FC440" i="153"/>
  <c r="FC352" i="153"/>
  <c r="FC247" i="153"/>
  <c r="FD247" i="153" s="1"/>
  <c r="FC161" i="153"/>
  <c r="FD161" i="153" s="1"/>
  <c r="I440" i="153"/>
  <c r="I352" i="153"/>
  <c r="I247" i="153"/>
  <c r="J247" i="153" s="1"/>
  <c r="I161" i="153"/>
  <c r="J161" i="153" s="1"/>
  <c r="O440" i="153"/>
  <c r="O352" i="153"/>
  <c r="O247" i="153"/>
  <c r="P247" i="153" s="1"/>
  <c r="O161" i="153"/>
  <c r="P161" i="153" s="1"/>
  <c r="FG438" i="153"/>
  <c r="FG350" i="153"/>
  <c r="FG245" i="153"/>
  <c r="FH245" i="153" s="1"/>
  <c r="FG159" i="153"/>
  <c r="FH159" i="153" s="1"/>
  <c r="FM438" i="153"/>
  <c r="FM350" i="153"/>
  <c r="FM245" i="153"/>
  <c r="FN245" i="153" s="1"/>
  <c r="FM159" i="153"/>
  <c r="FN159" i="153" s="1"/>
  <c r="I438" i="153"/>
  <c r="I350" i="153"/>
  <c r="I245" i="153"/>
  <c r="I159" i="153"/>
  <c r="J159" i="153" s="1"/>
  <c r="O438" i="153"/>
  <c r="O350" i="153"/>
  <c r="O245" i="153"/>
  <c r="O159" i="153"/>
  <c r="P159" i="153" s="1"/>
  <c r="U438" i="153"/>
  <c r="U350" i="153"/>
  <c r="U245" i="153"/>
  <c r="U159" i="153"/>
  <c r="V159" i="153" s="1"/>
  <c r="DO434" i="153"/>
  <c r="DO346" i="153"/>
  <c r="DO241" i="153"/>
  <c r="DO155" i="153"/>
  <c r="DP155" i="153" s="1"/>
  <c r="DU434" i="153"/>
  <c r="DU346" i="153"/>
  <c r="DU241" i="153"/>
  <c r="DU155" i="153"/>
  <c r="DV155" i="153" s="1"/>
  <c r="EA434" i="153"/>
  <c r="EA346" i="153"/>
  <c r="EA241" i="153"/>
  <c r="EA155" i="153"/>
  <c r="EB155" i="153" s="1"/>
  <c r="EY432" i="153"/>
  <c r="EY344" i="153"/>
  <c r="EY239" i="153"/>
  <c r="EZ239" i="153" s="1"/>
  <c r="EY153" i="153"/>
  <c r="EZ153" i="153" s="1"/>
  <c r="FE432" i="153"/>
  <c r="FE344" i="153"/>
  <c r="FE239" i="153"/>
  <c r="FF239" i="153" s="1"/>
  <c r="FE153" i="153"/>
  <c r="FF153" i="153" s="1"/>
  <c r="FK432" i="153"/>
  <c r="FK344" i="153"/>
  <c r="FK239" i="153"/>
  <c r="FL239" i="153" s="1"/>
  <c r="FK153" i="153"/>
  <c r="FL153" i="153" s="1"/>
  <c r="CE432" i="153"/>
  <c r="CE344" i="153"/>
  <c r="CE239" i="153"/>
  <c r="CF239" i="153" s="1"/>
  <c r="CE153" i="153"/>
  <c r="CF153" i="153" s="1"/>
  <c r="CK432" i="153"/>
  <c r="CK344" i="153"/>
  <c r="CK239" i="153"/>
  <c r="CL239" i="153" s="1"/>
  <c r="CK153" i="153"/>
  <c r="CL153" i="153" s="1"/>
  <c r="CQ432" i="153"/>
  <c r="CQ344" i="153"/>
  <c r="CQ239" i="153"/>
  <c r="CR239" i="153" s="1"/>
  <c r="CQ153" i="153"/>
  <c r="CR153" i="153" s="1"/>
  <c r="K432" i="153"/>
  <c r="K344" i="153"/>
  <c r="K239" i="153"/>
  <c r="L239" i="153" s="1"/>
  <c r="K153" i="153"/>
  <c r="L153" i="153" s="1"/>
  <c r="Q432" i="153"/>
  <c r="Q344" i="153"/>
  <c r="Q239" i="153"/>
  <c r="R239" i="153" s="1"/>
  <c r="Q153" i="153"/>
  <c r="R153" i="153" s="1"/>
  <c r="W432" i="153"/>
  <c r="W344" i="153"/>
  <c r="W239" i="153"/>
  <c r="X239" i="153" s="1"/>
  <c r="W153" i="153"/>
  <c r="X153" i="153" s="1"/>
  <c r="FM430" i="153"/>
  <c r="FM342" i="153"/>
  <c r="FM237" i="153"/>
  <c r="FN237" i="153" s="1"/>
  <c r="FM151" i="153"/>
  <c r="FN151" i="153" s="1"/>
  <c r="FA430" i="153"/>
  <c r="FA342" i="153"/>
  <c r="FA237" i="153"/>
  <c r="FB237" i="153" s="1"/>
  <c r="FA151" i="153"/>
  <c r="FB151" i="153" s="1"/>
  <c r="FG430" i="153"/>
  <c r="FG342" i="153"/>
  <c r="FG237" i="153"/>
  <c r="FH237" i="153" s="1"/>
  <c r="FG151" i="153"/>
  <c r="FH151" i="153" s="1"/>
  <c r="AS428" i="153"/>
  <c r="AS340" i="153"/>
  <c r="AS235" i="153"/>
  <c r="AT235" i="153" s="1"/>
  <c r="AS149" i="153"/>
  <c r="AT149" i="153" s="1"/>
  <c r="BK63" i="153"/>
  <c r="BL63" i="153" s="1"/>
  <c r="BN63" i="153" s="1"/>
  <c r="BQ63" i="153" s="1"/>
  <c r="AY428" i="153"/>
  <c r="AY340" i="153"/>
  <c r="AY235" i="153"/>
  <c r="AZ235" i="153" s="1"/>
  <c r="AY149" i="153"/>
  <c r="AZ149" i="153" s="1"/>
  <c r="CK426" i="153"/>
  <c r="CK338" i="153"/>
  <c r="CK233" i="153"/>
  <c r="CL233" i="153" s="1"/>
  <c r="CK147" i="153"/>
  <c r="CL147" i="153" s="1"/>
  <c r="CQ426" i="153"/>
  <c r="CQ338" i="153"/>
  <c r="CQ233" i="153"/>
  <c r="CR233" i="153" s="1"/>
  <c r="CQ147" i="153"/>
  <c r="CR147" i="153" s="1"/>
  <c r="EY425" i="153"/>
  <c r="EY337" i="153"/>
  <c r="EY232" i="153"/>
  <c r="EZ232" i="153" s="1"/>
  <c r="EY146" i="153"/>
  <c r="EZ146" i="153" s="1"/>
  <c r="FM425" i="153"/>
  <c r="FM337" i="153"/>
  <c r="FM232" i="153"/>
  <c r="FN232" i="153" s="1"/>
  <c r="FM146" i="153"/>
  <c r="FN146" i="153" s="1"/>
  <c r="M424" i="153"/>
  <c r="M336" i="153"/>
  <c r="M231" i="153"/>
  <c r="N231" i="153" s="1"/>
  <c r="M145" i="153"/>
  <c r="N145" i="153" s="1"/>
  <c r="K424" i="153"/>
  <c r="K336" i="153"/>
  <c r="K231" i="153"/>
  <c r="L231" i="153" s="1"/>
  <c r="K145" i="153"/>
  <c r="L145" i="153" s="1"/>
  <c r="Q424" i="153"/>
  <c r="Q336" i="153"/>
  <c r="Q231" i="153"/>
  <c r="R231" i="153" s="1"/>
  <c r="Q145" i="153"/>
  <c r="R145" i="153" s="1"/>
  <c r="W424" i="153"/>
  <c r="W336" i="153"/>
  <c r="W231" i="153"/>
  <c r="X231" i="153" s="1"/>
  <c r="W145" i="153"/>
  <c r="X145" i="153" s="1"/>
  <c r="M423" i="153"/>
  <c r="M335" i="153"/>
  <c r="M230" i="153"/>
  <c r="M144" i="153"/>
  <c r="N144" i="153" s="1"/>
  <c r="S423" i="153"/>
  <c r="S335" i="153"/>
  <c r="S230" i="153"/>
  <c r="S144" i="153"/>
  <c r="T144" i="153" s="1"/>
  <c r="I422" i="153"/>
  <c r="I334" i="153"/>
  <c r="I229" i="153"/>
  <c r="J229" i="153" s="1"/>
  <c r="I143" i="153"/>
  <c r="J143" i="153" s="1"/>
  <c r="O422" i="153"/>
  <c r="O334" i="153"/>
  <c r="O229" i="153"/>
  <c r="P229" i="153" s="1"/>
  <c r="O143" i="153"/>
  <c r="P143" i="153" s="1"/>
  <c r="DM417" i="153"/>
  <c r="DM329" i="153"/>
  <c r="DM224" i="153"/>
  <c r="DN224" i="153" s="1"/>
  <c r="DM138" i="153"/>
  <c r="DN138" i="153" s="1"/>
  <c r="DS417" i="153"/>
  <c r="DS329" i="153"/>
  <c r="DS224" i="153"/>
  <c r="DT224" i="153" s="1"/>
  <c r="DS138" i="153"/>
  <c r="DT138" i="153" s="1"/>
  <c r="DM413" i="153"/>
  <c r="DM325" i="153"/>
  <c r="DM220" i="153"/>
  <c r="DN220" i="153" s="1"/>
  <c r="DM134" i="153"/>
  <c r="DN134" i="153" s="1"/>
  <c r="DS413" i="153"/>
  <c r="DS325" i="153"/>
  <c r="DS220" i="153"/>
  <c r="DT220" i="153" s="1"/>
  <c r="DS134" i="153"/>
  <c r="DT134" i="153" s="1"/>
  <c r="FA411" i="153"/>
  <c r="FA323" i="153"/>
  <c r="FA218" i="153"/>
  <c r="FB218" i="153" s="1"/>
  <c r="FA132" i="153"/>
  <c r="FB132" i="153" s="1"/>
  <c r="EU411" i="153"/>
  <c r="EU323" i="153"/>
  <c r="EU218" i="153"/>
  <c r="EV218" i="153" s="1"/>
  <c r="EU132" i="153"/>
  <c r="EV132" i="153" s="1"/>
  <c r="DY410" i="153"/>
  <c r="DY322" i="153"/>
  <c r="DY217" i="153"/>
  <c r="DZ217" i="153" s="1"/>
  <c r="DY131" i="153"/>
  <c r="DZ131" i="153" s="1"/>
  <c r="EY409" i="153"/>
  <c r="EY321" i="153"/>
  <c r="EY216" i="153"/>
  <c r="EZ216" i="153" s="1"/>
  <c r="EY130" i="153"/>
  <c r="EZ130" i="153" s="1"/>
  <c r="FE409" i="153"/>
  <c r="FE321" i="153"/>
  <c r="FE216" i="153"/>
  <c r="FF216" i="153" s="1"/>
  <c r="FE130" i="153"/>
  <c r="FF130" i="153" s="1"/>
  <c r="FK409" i="153"/>
  <c r="FK321" i="153"/>
  <c r="FK216" i="153"/>
  <c r="FL216" i="153" s="1"/>
  <c r="FK130" i="153"/>
  <c r="FL130" i="153" s="1"/>
  <c r="CM408" i="153"/>
  <c r="CM320" i="153"/>
  <c r="CM215" i="153"/>
  <c r="CN215" i="153" s="1"/>
  <c r="CM129" i="153"/>
  <c r="CN129" i="153" s="1"/>
  <c r="CS408" i="153"/>
  <c r="CS320" i="153"/>
  <c r="CS215" i="153"/>
  <c r="CT215" i="153" s="1"/>
  <c r="CS129" i="153"/>
  <c r="CT129" i="153" s="1"/>
  <c r="I407" i="153"/>
  <c r="I319" i="153"/>
  <c r="I214" i="153"/>
  <c r="J214" i="153" s="1"/>
  <c r="GH214" i="153" s="1"/>
  <c r="I128" i="153"/>
  <c r="J128" i="153" s="1"/>
  <c r="GH128" i="153" s="1"/>
  <c r="S407" i="153"/>
  <c r="S319" i="153"/>
  <c r="S214" i="153"/>
  <c r="T214" i="153" s="1"/>
  <c r="S128" i="153"/>
  <c r="T128" i="153" s="1"/>
  <c r="K407" i="153"/>
  <c r="K319" i="153"/>
  <c r="K214" i="153"/>
  <c r="L214" i="153" s="1"/>
  <c r="GJ214" i="153" s="1"/>
  <c r="K128" i="153"/>
  <c r="L128" i="153" s="1"/>
  <c r="S404" i="153"/>
  <c r="S316" i="153"/>
  <c r="S211" i="153"/>
  <c r="T211" i="153" s="1"/>
  <c r="S125" i="153"/>
  <c r="T125" i="153" s="1"/>
  <c r="CE402" i="153"/>
  <c r="CE314" i="153"/>
  <c r="CE209" i="153"/>
  <c r="CF209" i="153" s="1"/>
  <c r="CE123" i="153"/>
  <c r="CF123" i="153" s="1"/>
  <c r="DM388" i="153"/>
  <c r="DM300" i="153"/>
  <c r="DM195" i="153"/>
  <c r="DM109" i="153"/>
  <c r="DN109" i="153" s="1"/>
  <c r="CV22" i="153"/>
  <c r="CG387" i="153"/>
  <c r="CG299" i="153"/>
  <c r="CG194" i="153"/>
  <c r="CG108" i="153"/>
  <c r="CH108" i="153" s="1"/>
  <c r="BA382" i="153"/>
  <c r="BA294" i="153"/>
  <c r="BA189" i="153"/>
  <c r="BA103" i="153"/>
  <c r="BB103" i="153" s="1"/>
  <c r="BE382" i="153"/>
  <c r="BE294" i="153"/>
  <c r="BE189" i="153"/>
  <c r="BE103" i="153"/>
  <c r="BF103" i="153" s="1"/>
  <c r="I378" i="153"/>
  <c r="I290" i="153"/>
  <c r="I185" i="153"/>
  <c r="J185" i="153" s="1"/>
  <c r="I99" i="153"/>
  <c r="J99" i="153" s="1"/>
  <c r="BA437" i="153"/>
  <c r="BA349" i="153"/>
  <c r="BA244" i="153"/>
  <c r="BA158" i="153"/>
  <c r="BB158" i="153" s="1"/>
  <c r="BG437" i="153"/>
  <c r="BG349" i="153"/>
  <c r="BG244" i="153"/>
  <c r="BG158" i="153"/>
  <c r="BH158" i="153" s="1"/>
  <c r="CK436" i="153"/>
  <c r="CK348" i="153"/>
  <c r="CK243" i="153"/>
  <c r="CK157" i="153"/>
  <c r="CL157" i="153" s="1"/>
  <c r="CQ436" i="153"/>
  <c r="CQ348" i="153"/>
  <c r="CQ243" i="153"/>
  <c r="CQ157" i="153"/>
  <c r="CR157" i="153" s="1"/>
  <c r="Y434" i="153"/>
  <c r="Y346" i="153"/>
  <c r="Y241" i="153"/>
  <c r="Y155" i="153"/>
  <c r="Z155" i="153" s="1"/>
  <c r="M434" i="153"/>
  <c r="M346" i="153"/>
  <c r="M241" i="153"/>
  <c r="M155" i="153"/>
  <c r="N155" i="153" s="1"/>
  <c r="CE428" i="153"/>
  <c r="CE340" i="153"/>
  <c r="CE235" i="153"/>
  <c r="CF235" i="153" s="1"/>
  <c r="CE149" i="153"/>
  <c r="CF149" i="153" s="1"/>
  <c r="FT59" i="153"/>
  <c r="FU59" i="153" s="1"/>
  <c r="EU424" i="153"/>
  <c r="EU336" i="153"/>
  <c r="EU231" i="153"/>
  <c r="EV231" i="153" s="1"/>
  <c r="EU145" i="153"/>
  <c r="BE422" i="153"/>
  <c r="BE334" i="153"/>
  <c r="BE229" i="153"/>
  <c r="BF229" i="153" s="1"/>
  <c r="BE143" i="153"/>
  <c r="BF143" i="153" s="1"/>
  <c r="EW410" i="153"/>
  <c r="EW322" i="153"/>
  <c r="EW217" i="153"/>
  <c r="EX217" i="153" s="1"/>
  <c r="EW131" i="153"/>
  <c r="EX131" i="153" s="1"/>
  <c r="FC410" i="153"/>
  <c r="FC322" i="153"/>
  <c r="FC217" i="153"/>
  <c r="FD217" i="153" s="1"/>
  <c r="FC131" i="153"/>
  <c r="FD131" i="153" s="1"/>
  <c r="CC403" i="153"/>
  <c r="CC315" i="153"/>
  <c r="CC210" i="153"/>
  <c r="CD210" i="153" s="1"/>
  <c r="CC124" i="153"/>
  <c r="CD124" i="153" s="1"/>
  <c r="CI403" i="153"/>
  <c r="CI315" i="153"/>
  <c r="CI210" i="153"/>
  <c r="CJ210" i="153" s="1"/>
  <c r="CI124" i="153"/>
  <c r="CJ124" i="153" s="1"/>
  <c r="BI399" i="153"/>
  <c r="BI311" i="153"/>
  <c r="BI206" i="153"/>
  <c r="BJ206" i="153" s="1"/>
  <c r="BI120" i="153"/>
  <c r="BJ120" i="153" s="1"/>
  <c r="M398" i="153"/>
  <c r="M310" i="153"/>
  <c r="M205" i="153"/>
  <c r="N205" i="153" s="1"/>
  <c r="M119" i="153"/>
  <c r="N119" i="153" s="1"/>
  <c r="U398" i="153"/>
  <c r="U310" i="153"/>
  <c r="U205" i="153"/>
  <c r="V205" i="153" s="1"/>
  <c r="U119" i="153"/>
  <c r="V119" i="153" s="1"/>
  <c r="CK396" i="153"/>
  <c r="CK308" i="153"/>
  <c r="CK203" i="153"/>
  <c r="CL203" i="153" s="1"/>
  <c r="CK117" i="153"/>
  <c r="CL117" i="153" s="1"/>
  <c r="CQ396" i="153"/>
  <c r="CQ308" i="153"/>
  <c r="CQ203" i="153"/>
  <c r="CR203" i="153" s="1"/>
  <c r="CQ117" i="153"/>
  <c r="CR117" i="153" s="1"/>
  <c r="DU387" i="153"/>
  <c r="DU299" i="153"/>
  <c r="DU194" i="153"/>
  <c r="DU108" i="153"/>
  <c r="DV108" i="153" s="1"/>
  <c r="CI382" i="153"/>
  <c r="CI294" i="153"/>
  <c r="CI189" i="153"/>
  <c r="CI103" i="153"/>
  <c r="CJ103" i="153" s="1"/>
  <c r="CS440" i="153"/>
  <c r="CS352" i="153"/>
  <c r="CS247" i="153"/>
  <c r="CT247" i="153" s="1"/>
  <c r="CS161" i="153"/>
  <c r="CT161" i="153" s="1"/>
  <c r="CG440" i="153"/>
  <c r="CG352" i="153"/>
  <c r="CG247" i="153"/>
  <c r="CH247" i="153" s="1"/>
  <c r="CG161" i="153"/>
  <c r="CH161" i="153" s="1"/>
  <c r="BA434" i="153"/>
  <c r="BA346" i="153"/>
  <c r="BA241" i="153"/>
  <c r="BA155" i="153"/>
  <c r="BB155" i="153" s="1"/>
  <c r="BG434" i="153"/>
  <c r="BG346" i="153"/>
  <c r="BG241" i="153"/>
  <c r="BG155" i="153"/>
  <c r="BH155" i="153" s="1"/>
  <c r="BA432" i="153"/>
  <c r="BA344" i="153"/>
  <c r="BA239" i="153"/>
  <c r="BB239" i="153" s="1"/>
  <c r="BA153" i="153"/>
  <c r="BB153" i="153" s="1"/>
  <c r="BG432" i="153"/>
  <c r="BG344" i="153"/>
  <c r="BG239" i="153"/>
  <c r="BH239" i="153" s="1"/>
  <c r="BG153" i="153"/>
  <c r="BH153" i="153" s="1"/>
  <c r="CA430" i="153"/>
  <c r="CA342" i="153"/>
  <c r="CA237" i="153"/>
  <c r="CA151" i="153"/>
  <c r="CO430" i="153"/>
  <c r="CO342" i="153"/>
  <c r="CO237" i="153"/>
  <c r="CP237" i="153" s="1"/>
  <c r="CO151" i="153"/>
  <c r="CP151" i="153" s="1"/>
  <c r="S426" i="153"/>
  <c r="S338" i="153"/>
  <c r="S233" i="153"/>
  <c r="T233" i="153" s="1"/>
  <c r="S147" i="153"/>
  <c r="T147" i="153" s="1"/>
  <c r="BC417" i="153"/>
  <c r="BC329" i="153"/>
  <c r="BC224" i="153"/>
  <c r="BD224" i="153" s="1"/>
  <c r="BC138" i="153"/>
  <c r="BD138" i="153" s="1"/>
  <c r="BR48" i="153"/>
  <c r="BS48" i="153" s="1"/>
  <c r="DB46" i="153"/>
  <c r="DC46" i="153" s="1"/>
  <c r="CA411" i="153"/>
  <c r="CA323" i="153"/>
  <c r="CA218" i="153"/>
  <c r="CB218" i="153" s="1"/>
  <c r="CA132" i="153"/>
  <c r="CB132" i="153" s="1"/>
  <c r="BE410" i="153"/>
  <c r="BE322" i="153"/>
  <c r="BE217" i="153"/>
  <c r="BF217" i="153" s="1"/>
  <c r="BE131" i="153"/>
  <c r="BF131" i="153" s="1"/>
  <c r="AB41" i="153"/>
  <c r="AD41" i="153" s="1"/>
  <c r="AG41" i="153" s="1"/>
  <c r="Y406" i="153"/>
  <c r="Y318" i="153"/>
  <c r="Y213" i="153"/>
  <c r="Z213" i="153" s="1"/>
  <c r="Y127" i="153"/>
  <c r="Z127" i="153" s="1"/>
  <c r="CK404" i="153"/>
  <c r="CK316" i="153"/>
  <c r="CK211" i="153"/>
  <c r="CL211" i="153" s="1"/>
  <c r="CK125" i="153"/>
  <c r="CL125" i="153" s="1"/>
  <c r="CQ404" i="153"/>
  <c r="CQ316" i="153"/>
  <c r="CQ211" i="153"/>
  <c r="CR211" i="153" s="1"/>
  <c r="CQ125" i="153"/>
  <c r="CR125" i="153" s="1"/>
  <c r="FE402" i="153"/>
  <c r="FE314" i="153"/>
  <c r="FE209" i="153"/>
  <c r="FF209" i="153" s="1"/>
  <c r="FE123" i="153"/>
  <c r="FF123" i="153" s="1"/>
  <c r="FK402" i="153"/>
  <c r="FK314" i="153"/>
  <c r="FK209" i="153"/>
  <c r="FL209" i="153" s="1"/>
  <c r="FK123" i="153"/>
  <c r="FL123" i="153" s="1"/>
  <c r="CA399" i="153"/>
  <c r="CA311" i="153"/>
  <c r="CA206" i="153"/>
  <c r="CA120" i="153"/>
  <c r="CO399" i="153"/>
  <c r="CO311" i="153"/>
  <c r="CO206" i="153"/>
  <c r="CP206" i="153" s="1"/>
  <c r="CO120" i="153"/>
  <c r="CP120" i="153" s="1"/>
  <c r="EL31" i="153"/>
  <c r="EM31" i="153" s="1"/>
  <c r="AB25" i="153"/>
  <c r="AD25" i="153" s="1"/>
  <c r="AG25" i="153" s="1"/>
  <c r="Y390" i="153"/>
  <c r="Y302" i="153"/>
  <c r="Y197" i="153"/>
  <c r="Y111" i="153"/>
  <c r="Z111" i="153" s="1"/>
  <c r="GX111" i="153" s="1"/>
  <c r="G390" i="153"/>
  <c r="G302" i="153"/>
  <c r="G197" i="153"/>
  <c r="G111" i="153"/>
  <c r="BI388" i="153"/>
  <c r="BI300" i="153"/>
  <c r="BI195" i="153"/>
  <c r="BI109" i="153"/>
  <c r="BJ109" i="153" s="1"/>
  <c r="EY387" i="153"/>
  <c r="EY299" i="153"/>
  <c r="EY194" i="153"/>
  <c r="EY108" i="153"/>
  <c r="EZ108" i="153" s="1"/>
  <c r="FO22" i="153"/>
  <c r="G385" i="153"/>
  <c r="G297" i="153"/>
  <c r="G192" i="153"/>
  <c r="G106" i="153"/>
  <c r="H106" i="153" s="1"/>
  <c r="AA20" i="153"/>
  <c r="W385" i="153"/>
  <c r="W297" i="153"/>
  <c r="W192" i="153"/>
  <c r="W106" i="153"/>
  <c r="X106" i="153" s="1"/>
  <c r="DW404" i="153"/>
  <c r="DW316" i="153"/>
  <c r="DW211" i="153"/>
  <c r="DX211" i="153" s="1"/>
  <c r="DW125" i="153"/>
  <c r="DX125" i="153" s="1"/>
  <c r="DK399" i="153"/>
  <c r="DK311" i="153"/>
  <c r="DK206" i="153"/>
  <c r="DK120" i="153"/>
  <c r="DL120" i="153" s="1"/>
  <c r="FI396" i="153"/>
  <c r="FI308" i="153"/>
  <c r="FI203" i="153"/>
  <c r="FJ203" i="153" s="1"/>
  <c r="FI117" i="153"/>
  <c r="FJ117" i="153" s="1"/>
  <c r="FO31" i="153"/>
  <c r="FP31" i="153" s="1"/>
  <c r="FR31" i="153" s="1"/>
  <c r="FU31" i="153" s="1"/>
  <c r="EE76" i="153"/>
  <c r="EF76" i="153" s="1"/>
  <c r="EH76" i="153" s="1"/>
  <c r="AA63" i="153"/>
  <c r="BK61" i="153"/>
  <c r="BL61" i="153" s="1"/>
  <c r="BN61" i="153" s="1"/>
  <c r="BQ61" i="153" s="1"/>
  <c r="AA73" i="153"/>
  <c r="GR78" i="153"/>
  <c r="FC416" i="153"/>
  <c r="FC328" i="153"/>
  <c r="FC223" i="153"/>
  <c r="FD223" i="153" s="1"/>
  <c r="FC137" i="153"/>
  <c r="FD137" i="153" s="1"/>
  <c r="DO416" i="153"/>
  <c r="DO328" i="153"/>
  <c r="DO223" i="153"/>
  <c r="DP223" i="153" s="1"/>
  <c r="DO137" i="153"/>
  <c r="DP137" i="153" s="1"/>
  <c r="O416" i="153"/>
  <c r="O328" i="153"/>
  <c r="O223" i="153"/>
  <c r="P223" i="153" s="1"/>
  <c r="O137" i="153"/>
  <c r="P137" i="153" s="1"/>
  <c r="GN137" i="153" s="1"/>
  <c r="EY415" i="153"/>
  <c r="EY327" i="153"/>
  <c r="EY222" i="153"/>
  <c r="EZ222" i="153" s="1"/>
  <c r="EY136" i="153"/>
  <c r="EZ136" i="153" s="1"/>
  <c r="AY415" i="153"/>
  <c r="AY327" i="153"/>
  <c r="AY222" i="153"/>
  <c r="AZ222" i="153" s="1"/>
  <c r="AY136" i="153"/>
  <c r="AZ136" i="153" s="1"/>
  <c r="K415" i="153"/>
  <c r="K327" i="153"/>
  <c r="K222" i="153"/>
  <c r="L222" i="153" s="1"/>
  <c r="K136" i="153"/>
  <c r="L136" i="153" s="1"/>
  <c r="CI414" i="153"/>
  <c r="CI326" i="153"/>
  <c r="CI221" i="153"/>
  <c r="CJ221" i="153" s="1"/>
  <c r="CI135" i="153"/>
  <c r="CJ135" i="153" s="1"/>
  <c r="AU414" i="153"/>
  <c r="AU326" i="153"/>
  <c r="AU221" i="153"/>
  <c r="AV221" i="153" s="1"/>
  <c r="AU135" i="153"/>
  <c r="AV135" i="153" s="1"/>
  <c r="FK412" i="153"/>
  <c r="FK324" i="153"/>
  <c r="FK219" i="153"/>
  <c r="FL219" i="153" s="1"/>
  <c r="FK133" i="153"/>
  <c r="FL133" i="153" s="1"/>
  <c r="DW412" i="153"/>
  <c r="DW324" i="153"/>
  <c r="DW219" i="153"/>
  <c r="DX219" i="153" s="1"/>
  <c r="DW133" i="153"/>
  <c r="DX133" i="153" s="1"/>
  <c r="CA412" i="153"/>
  <c r="CA324" i="153"/>
  <c r="CA219" i="153"/>
  <c r="CB219" i="153" s="1"/>
  <c r="CA133" i="153"/>
  <c r="CB133" i="153" s="1"/>
  <c r="W412" i="153"/>
  <c r="W324" i="153"/>
  <c r="W219" i="153"/>
  <c r="X219" i="153" s="1"/>
  <c r="W133" i="153"/>
  <c r="X133" i="153" s="1"/>
  <c r="U411" i="153"/>
  <c r="U323" i="153"/>
  <c r="U218" i="153"/>
  <c r="V218" i="153" s="1"/>
  <c r="U132" i="153"/>
  <c r="V132" i="153" s="1"/>
  <c r="S410" i="153"/>
  <c r="S322" i="153"/>
  <c r="S217" i="153"/>
  <c r="T217" i="153" s="1"/>
  <c r="S131" i="153"/>
  <c r="T131" i="153" s="1"/>
  <c r="Q409" i="153"/>
  <c r="Q321" i="153"/>
  <c r="Q216" i="153"/>
  <c r="R216" i="153" s="1"/>
  <c r="Q130" i="153"/>
  <c r="R130" i="153" s="1"/>
  <c r="EU408" i="153"/>
  <c r="EU320" i="153"/>
  <c r="EU215" i="153"/>
  <c r="EU129" i="153"/>
  <c r="EV129" i="153" s="1"/>
  <c r="EA407" i="153"/>
  <c r="EA319" i="153"/>
  <c r="EA214" i="153"/>
  <c r="EB214" i="153" s="1"/>
  <c r="EA128" i="153"/>
  <c r="EB128" i="153" s="1"/>
  <c r="CM407" i="153"/>
  <c r="CM319" i="153"/>
  <c r="CM214" i="153"/>
  <c r="CN214" i="153" s="1"/>
  <c r="CM128" i="153"/>
  <c r="CN128" i="153" s="1"/>
  <c r="AQ407" i="153"/>
  <c r="AQ319" i="153"/>
  <c r="AQ214" i="153"/>
  <c r="AQ128" i="153"/>
  <c r="AR128" i="153" s="1"/>
  <c r="CI406" i="153"/>
  <c r="CI318" i="153"/>
  <c r="CI213" i="153"/>
  <c r="CJ213" i="153" s="1"/>
  <c r="CI127" i="153"/>
  <c r="CJ127" i="153" s="1"/>
  <c r="AU406" i="153"/>
  <c r="AU318" i="153"/>
  <c r="AU213" i="153"/>
  <c r="AV213" i="153" s="1"/>
  <c r="AU127" i="153"/>
  <c r="AV127" i="153" s="1"/>
  <c r="G403" i="153"/>
  <c r="G315" i="153"/>
  <c r="G210" i="153"/>
  <c r="H210" i="153" s="1"/>
  <c r="G124" i="153"/>
  <c r="H124" i="153" s="1"/>
  <c r="K402" i="153"/>
  <c r="K314" i="153"/>
  <c r="K209" i="153"/>
  <c r="L209" i="153" s="1"/>
  <c r="K123" i="153"/>
  <c r="L123" i="153" s="1"/>
  <c r="CI401" i="153"/>
  <c r="CI313" i="153"/>
  <c r="CI208" i="153"/>
  <c r="CJ208" i="153" s="1"/>
  <c r="CI122" i="153"/>
  <c r="CJ122" i="153" s="1"/>
  <c r="AU401" i="153"/>
  <c r="AU313" i="153"/>
  <c r="AU208" i="153"/>
  <c r="AV208" i="153" s="1"/>
  <c r="AU122" i="153"/>
  <c r="AV122" i="153" s="1"/>
  <c r="FV35" i="153"/>
  <c r="FW35" i="153" s="1"/>
  <c r="DS400" i="153"/>
  <c r="DS312" i="153"/>
  <c r="DS207" i="153"/>
  <c r="DT207" i="153" s="1"/>
  <c r="DS121" i="153"/>
  <c r="DT121" i="153" s="1"/>
  <c r="CE400" i="153"/>
  <c r="CE312" i="153"/>
  <c r="CE207" i="153"/>
  <c r="CF207" i="153" s="1"/>
  <c r="CE121" i="153"/>
  <c r="CF121" i="153" s="1"/>
  <c r="S399" i="153"/>
  <c r="S311" i="153"/>
  <c r="S206" i="153"/>
  <c r="T206" i="153" s="1"/>
  <c r="S120" i="153"/>
  <c r="T120" i="153" s="1"/>
  <c r="DO398" i="153"/>
  <c r="DO310" i="153"/>
  <c r="DO205" i="153"/>
  <c r="DP205" i="153" s="1"/>
  <c r="DO119" i="153"/>
  <c r="DP119" i="153" s="1"/>
  <c r="U396" i="153"/>
  <c r="U308" i="153"/>
  <c r="U203" i="153"/>
  <c r="V203" i="153" s="1"/>
  <c r="U117" i="153"/>
  <c r="V117" i="153" s="1"/>
  <c r="FG394" i="153"/>
  <c r="FG306" i="153"/>
  <c r="FG201" i="153"/>
  <c r="FH201" i="153" s="1"/>
  <c r="FG115" i="153"/>
  <c r="FH115" i="153" s="1"/>
  <c r="DK394" i="153"/>
  <c r="DK306" i="153"/>
  <c r="DK201" i="153"/>
  <c r="DK115" i="153"/>
  <c r="BG394" i="153"/>
  <c r="BG306" i="153"/>
  <c r="BG201" i="153"/>
  <c r="BH201" i="153" s="1"/>
  <c r="BG115" i="153"/>
  <c r="BH115" i="153" s="1"/>
  <c r="FG393" i="153"/>
  <c r="FG305" i="153"/>
  <c r="FG200" i="153"/>
  <c r="FH200" i="153" s="1"/>
  <c r="FG114" i="153"/>
  <c r="FH114" i="153" s="1"/>
  <c r="DK393" i="153"/>
  <c r="DK305" i="153"/>
  <c r="DK200" i="153"/>
  <c r="DL200" i="153" s="1"/>
  <c r="DK114" i="153"/>
  <c r="BG393" i="153"/>
  <c r="BG305" i="153"/>
  <c r="BG200" i="153"/>
  <c r="BG114" i="153"/>
  <c r="BH114" i="153" s="1"/>
  <c r="FG392" i="153"/>
  <c r="FG304" i="153"/>
  <c r="FG199" i="153"/>
  <c r="FG113" i="153"/>
  <c r="FH113" i="153" s="1"/>
  <c r="DK392" i="153"/>
  <c r="DK304" i="153"/>
  <c r="DK199" i="153"/>
  <c r="DK113" i="153"/>
  <c r="BG392" i="153"/>
  <c r="BG304" i="153"/>
  <c r="BG199" i="153"/>
  <c r="BG113" i="153"/>
  <c r="BH113" i="153" s="1"/>
  <c r="FG391" i="153"/>
  <c r="FG303" i="153"/>
  <c r="FG198" i="153"/>
  <c r="FG112" i="153"/>
  <c r="FH112" i="153" s="1"/>
  <c r="DK391" i="153"/>
  <c r="DK303" i="153"/>
  <c r="DK198" i="153"/>
  <c r="DK112" i="153"/>
  <c r="BG391" i="153"/>
  <c r="BG303" i="153"/>
  <c r="BG198" i="153"/>
  <c r="BG112" i="153"/>
  <c r="BH112" i="153" s="1"/>
  <c r="FG390" i="153"/>
  <c r="FG302" i="153"/>
  <c r="FG197" i="153"/>
  <c r="FG111" i="153"/>
  <c r="FH111" i="153" s="1"/>
  <c r="DK390" i="153"/>
  <c r="DK302" i="153"/>
  <c r="DK197" i="153"/>
  <c r="DK111" i="153"/>
  <c r="DL111" i="153" s="1"/>
  <c r="BG390" i="153"/>
  <c r="BG302" i="153"/>
  <c r="BG197" i="153"/>
  <c r="BG111" i="153"/>
  <c r="BH111" i="153" s="1"/>
  <c r="W389" i="153"/>
  <c r="W301" i="153"/>
  <c r="W196" i="153"/>
  <c r="W110" i="153"/>
  <c r="X110" i="153" s="1"/>
  <c r="S388" i="153"/>
  <c r="S300" i="153"/>
  <c r="S195" i="153"/>
  <c r="S109" i="153"/>
  <c r="T109" i="153" s="1"/>
  <c r="S387" i="153"/>
  <c r="S299" i="153"/>
  <c r="S194" i="153"/>
  <c r="S108" i="153"/>
  <c r="T108" i="153" s="1"/>
  <c r="EY385" i="153"/>
  <c r="EY297" i="153"/>
  <c r="EY192" i="153"/>
  <c r="EY106" i="153"/>
  <c r="EZ106" i="153" s="1"/>
  <c r="AY385" i="153"/>
  <c r="AY297" i="153"/>
  <c r="AY192" i="153"/>
  <c r="AY106" i="153"/>
  <c r="AZ106" i="153" s="1"/>
  <c r="EU384" i="153"/>
  <c r="EU296" i="153"/>
  <c r="EU191" i="153"/>
  <c r="EU105" i="153"/>
  <c r="FO19" i="153"/>
  <c r="FP19" i="153" s="1"/>
  <c r="FR19" i="153" s="1"/>
  <c r="FU19" i="153" s="1"/>
  <c r="CQ384" i="153"/>
  <c r="CQ296" i="153"/>
  <c r="CQ191" i="153"/>
  <c r="CQ105" i="153"/>
  <c r="CR105" i="153" s="1"/>
  <c r="BC384" i="153"/>
  <c r="BC296" i="153"/>
  <c r="BC191" i="153"/>
  <c r="BC105" i="153"/>
  <c r="BD105" i="153" s="1"/>
  <c r="EY383" i="153"/>
  <c r="EY295" i="153"/>
  <c r="EY190" i="153"/>
  <c r="EY104" i="153"/>
  <c r="EZ104" i="153" s="1"/>
  <c r="AY383" i="153"/>
  <c r="AY295" i="153"/>
  <c r="AY190" i="153"/>
  <c r="AY104" i="153"/>
  <c r="AZ104" i="153" s="1"/>
  <c r="FG381" i="153"/>
  <c r="FG293" i="153"/>
  <c r="FG188" i="153"/>
  <c r="FG102" i="153"/>
  <c r="FH102" i="153" s="1"/>
  <c r="DK381" i="153"/>
  <c r="DK293" i="153"/>
  <c r="DK188" i="153"/>
  <c r="DK102" i="153"/>
  <c r="BG381" i="153"/>
  <c r="BG293" i="153"/>
  <c r="BG188" i="153"/>
  <c r="BG102" i="153"/>
  <c r="BH102" i="153" s="1"/>
  <c r="S381" i="153"/>
  <c r="S293" i="153"/>
  <c r="S188" i="153"/>
  <c r="S102" i="153"/>
  <c r="T102" i="153" s="1"/>
  <c r="G380" i="153"/>
  <c r="G292" i="153"/>
  <c r="G187" i="153"/>
  <c r="H187" i="153" s="1"/>
  <c r="G101" i="153"/>
  <c r="H101" i="153" s="1"/>
  <c r="EA379" i="153"/>
  <c r="EA291" i="153"/>
  <c r="EA186" i="153"/>
  <c r="EB186" i="153" s="1"/>
  <c r="EA100" i="153"/>
  <c r="EB100" i="153" s="1"/>
  <c r="CM379" i="153"/>
  <c r="CM291" i="153"/>
  <c r="CM186" i="153"/>
  <c r="CN186" i="153" s="1"/>
  <c r="CM100" i="153"/>
  <c r="CN100" i="153" s="1"/>
  <c r="AQ379" i="153"/>
  <c r="AQ291" i="153"/>
  <c r="AQ186" i="153"/>
  <c r="AQ100" i="153"/>
  <c r="AR100" i="153" s="1"/>
  <c r="CI378" i="153"/>
  <c r="CI290" i="153"/>
  <c r="CI185" i="153"/>
  <c r="CJ185" i="153" s="1"/>
  <c r="CI99" i="153"/>
  <c r="CJ99" i="153" s="1"/>
  <c r="AU378" i="153"/>
  <c r="AU290" i="153"/>
  <c r="AU185" i="153"/>
  <c r="AV185" i="153" s="1"/>
  <c r="AU99" i="153"/>
  <c r="AV99" i="153" s="1"/>
  <c r="EY377" i="153"/>
  <c r="EY289" i="153"/>
  <c r="EY184" i="153"/>
  <c r="EY98" i="153"/>
  <c r="EZ98" i="153" s="1"/>
  <c r="AY377" i="153"/>
  <c r="AY289" i="153"/>
  <c r="AY184" i="153"/>
  <c r="AY98" i="153"/>
  <c r="AZ98" i="153" s="1"/>
  <c r="G377" i="153"/>
  <c r="G289" i="153"/>
  <c r="G184" i="153"/>
  <c r="G98" i="153"/>
  <c r="FA385" i="153"/>
  <c r="FA297" i="153"/>
  <c r="FA192" i="153"/>
  <c r="FA106" i="153"/>
  <c r="FB106" i="153" s="1"/>
  <c r="AS385" i="153"/>
  <c r="AS297" i="153"/>
  <c r="AS192" i="153"/>
  <c r="AS106" i="153"/>
  <c r="AT106" i="153" s="1"/>
  <c r="CK384" i="153"/>
  <c r="CK296" i="153"/>
  <c r="CK191" i="153"/>
  <c r="CK105" i="153"/>
  <c r="CL105" i="153" s="1"/>
  <c r="DU383" i="153"/>
  <c r="DU295" i="153"/>
  <c r="DU190" i="153"/>
  <c r="DU104" i="153"/>
  <c r="DV104" i="153" s="1"/>
  <c r="FI381" i="153"/>
  <c r="FI293" i="153"/>
  <c r="FI188" i="153"/>
  <c r="FI102" i="153"/>
  <c r="FJ102" i="153" s="1"/>
  <c r="BI381" i="153"/>
  <c r="BI293" i="153"/>
  <c r="BI188" i="153"/>
  <c r="BI102" i="153"/>
  <c r="BJ102" i="153" s="1"/>
  <c r="U381" i="153"/>
  <c r="U293" i="153"/>
  <c r="U188" i="153"/>
  <c r="U102" i="153"/>
  <c r="V102" i="153" s="1"/>
  <c r="FI379" i="153"/>
  <c r="FI291" i="153"/>
  <c r="FI186" i="153"/>
  <c r="FJ186" i="153" s="1"/>
  <c r="FI100" i="153"/>
  <c r="FJ100" i="153" s="1"/>
  <c r="M379" i="153"/>
  <c r="M291" i="153"/>
  <c r="M186" i="153"/>
  <c r="N186" i="153" s="1"/>
  <c r="M100" i="153"/>
  <c r="N100" i="153" s="1"/>
  <c r="GL100" i="153" s="1"/>
  <c r="AW378" i="153"/>
  <c r="AW290" i="153"/>
  <c r="AW185" i="153"/>
  <c r="AX185" i="153" s="1"/>
  <c r="AW99" i="153"/>
  <c r="AX99" i="153" s="1"/>
  <c r="DU377" i="153"/>
  <c r="DU289" i="153"/>
  <c r="DU184" i="153"/>
  <c r="DU98" i="153"/>
  <c r="DV98" i="153" s="1"/>
  <c r="CG377" i="153"/>
  <c r="CG289" i="153"/>
  <c r="CG184" i="153"/>
  <c r="CG98" i="153"/>
  <c r="CH98" i="153" s="1"/>
  <c r="DQ383" i="153"/>
  <c r="DQ295" i="153"/>
  <c r="DQ190" i="153"/>
  <c r="DQ104" i="153"/>
  <c r="DR104" i="153" s="1"/>
  <c r="CO378" i="153"/>
  <c r="CO290" i="153"/>
  <c r="CO185" i="153"/>
  <c r="CP185" i="153" s="1"/>
  <c r="CO99" i="153"/>
  <c r="CP99" i="153" s="1"/>
  <c r="AM305" i="153"/>
  <c r="AP200" i="153"/>
  <c r="EQ300" i="153"/>
  <c r="ET195" i="153"/>
  <c r="BW300" i="153"/>
  <c r="BZ195" i="153"/>
  <c r="C300" i="153"/>
  <c r="F195" i="153"/>
  <c r="EC441" i="153"/>
  <c r="EC353" i="153"/>
  <c r="EC248" i="153"/>
  <c r="ED248" i="153" s="1"/>
  <c r="EC162" i="153"/>
  <c r="ED162" i="153" s="1"/>
  <c r="DQ441" i="153"/>
  <c r="DQ353" i="153"/>
  <c r="DQ248" i="153"/>
  <c r="DR248" i="153" s="1"/>
  <c r="DQ162" i="153"/>
  <c r="DR162" i="153" s="1"/>
  <c r="DW441" i="153"/>
  <c r="DW353" i="153"/>
  <c r="DW248" i="153"/>
  <c r="DX248" i="153" s="1"/>
  <c r="DW162" i="153"/>
  <c r="DX162" i="153" s="1"/>
  <c r="DM440" i="153"/>
  <c r="DM352" i="153"/>
  <c r="DM247" i="153"/>
  <c r="DN247" i="153" s="1"/>
  <c r="DM161" i="153"/>
  <c r="DN161" i="153" s="1"/>
  <c r="DS440" i="153"/>
  <c r="DS352" i="153"/>
  <c r="DS247" i="153"/>
  <c r="DT247" i="153" s="1"/>
  <c r="DS161" i="153"/>
  <c r="DT161" i="153" s="1"/>
  <c r="EC438" i="153"/>
  <c r="EC350" i="153"/>
  <c r="EC245" i="153"/>
  <c r="ED245" i="153" s="1"/>
  <c r="EC159" i="153"/>
  <c r="ED159" i="153" s="1"/>
  <c r="DQ438" i="153"/>
  <c r="DQ350" i="153"/>
  <c r="DQ245" i="153"/>
  <c r="DR245" i="153" s="1"/>
  <c r="DQ159" i="153"/>
  <c r="DR159" i="153" s="1"/>
  <c r="EJ73" i="153"/>
  <c r="EK73" i="153" s="1"/>
  <c r="DO436" i="153"/>
  <c r="DO348" i="153"/>
  <c r="DO243" i="153"/>
  <c r="DO157" i="153"/>
  <c r="DP157" i="153" s="1"/>
  <c r="DU436" i="153"/>
  <c r="DU348" i="153"/>
  <c r="DU243" i="153"/>
  <c r="DU157" i="153"/>
  <c r="DV157" i="153" s="1"/>
  <c r="EA436" i="153"/>
  <c r="EA348" i="153"/>
  <c r="EA243" i="153"/>
  <c r="EA157" i="153"/>
  <c r="EB157" i="153" s="1"/>
  <c r="AU436" i="153"/>
  <c r="AU348" i="153"/>
  <c r="AU243" i="153"/>
  <c r="AU157" i="153"/>
  <c r="AV157" i="153" s="1"/>
  <c r="BA436" i="153"/>
  <c r="BA348" i="153"/>
  <c r="BA243" i="153"/>
  <c r="BA157" i="153"/>
  <c r="BB157" i="153" s="1"/>
  <c r="BG436" i="153"/>
  <c r="BG348" i="153"/>
  <c r="BG243" i="153"/>
  <c r="BG157" i="153"/>
  <c r="BH157" i="153" s="1"/>
  <c r="CA434" i="153"/>
  <c r="CA346" i="153"/>
  <c r="CA241" i="153"/>
  <c r="CA155" i="153"/>
  <c r="CO434" i="153"/>
  <c r="CO346" i="153"/>
  <c r="CO241" i="153"/>
  <c r="CO155" i="153"/>
  <c r="CP155" i="153" s="1"/>
  <c r="DO430" i="153"/>
  <c r="DO342" i="153"/>
  <c r="DO237" i="153"/>
  <c r="DP237" i="153" s="1"/>
  <c r="DO151" i="153"/>
  <c r="DP151" i="153" s="1"/>
  <c r="DU430" i="153"/>
  <c r="DU342" i="153"/>
  <c r="DU237" i="153"/>
  <c r="DV237" i="153" s="1"/>
  <c r="DU151" i="153"/>
  <c r="DV151" i="153" s="1"/>
  <c r="EA430" i="153"/>
  <c r="EA342" i="153"/>
  <c r="EA237" i="153"/>
  <c r="EB237" i="153" s="1"/>
  <c r="EA151" i="153"/>
  <c r="EB151" i="153" s="1"/>
  <c r="G428" i="153"/>
  <c r="G340" i="153"/>
  <c r="G235" i="153"/>
  <c r="G149" i="153"/>
  <c r="H149" i="153" s="1"/>
  <c r="M428" i="153"/>
  <c r="M340" i="153"/>
  <c r="M235" i="153"/>
  <c r="N235" i="153" s="1"/>
  <c r="M149" i="153"/>
  <c r="N149" i="153" s="1"/>
  <c r="S428" i="153"/>
  <c r="S340" i="153"/>
  <c r="S235" i="153"/>
  <c r="T235" i="153" s="1"/>
  <c r="S149" i="153"/>
  <c r="T149" i="153" s="1"/>
  <c r="BI426" i="153"/>
  <c r="BI338" i="153"/>
  <c r="BI233" i="153"/>
  <c r="BJ233" i="153" s="1"/>
  <c r="BI147" i="153"/>
  <c r="BJ147" i="153" s="1"/>
  <c r="AW426" i="153"/>
  <c r="AW338" i="153"/>
  <c r="AW233" i="153"/>
  <c r="AX233" i="153" s="1"/>
  <c r="AW147" i="153"/>
  <c r="AX147" i="153" s="1"/>
  <c r="BC426" i="153"/>
  <c r="BC338" i="153"/>
  <c r="BC233" i="153"/>
  <c r="BD233" i="153" s="1"/>
  <c r="BC147" i="153"/>
  <c r="BD147" i="153" s="1"/>
  <c r="G425" i="153"/>
  <c r="G337" i="153"/>
  <c r="G232" i="153"/>
  <c r="G146" i="153"/>
  <c r="H146" i="153" s="1"/>
  <c r="CK424" i="153"/>
  <c r="CK336" i="153"/>
  <c r="CK231" i="153"/>
  <c r="CL231" i="153" s="1"/>
  <c r="CK145" i="153"/>
  <c r="CL145" i="153" s="1"/>
  <c r="CQ424" i="153"/>
  <c r="CQ336" i="153"/>
  <c r="CQ231" i="153"/>
  <c r="CR231" i="153" s="1"/>
  <c r="CQ145" i="153"/>
  <c r="CR145" i="153" s="1"/>
  <c r="CE424" i="153"/>
  <c r="CE336" i="153"/>
  <c r="CE231" i="153"/>
  <c r="CF231" i="153" s="1"/>
  <c r="CE145" i="153"/>
  <c r="CF145" i="153" s="1"/>
  <c r="DY422" i="153"/>
  <c r="DY334" i="153"/>
  <c r="DY229" i="153"/>
  <c r="DZ229" i="153" s="1"/>
  <c r="DY143" i="153"/>
  <c r="DZ143" i="153" s="1"/>
  <c r="DK422" i="153"/>
  <c r="DK334" i="153"/>
  <c r="DK229" i="153"/>
  <c r="DK143" i="153"/>
  <c r="DL143" i="153" s="1"/>
  <c r="CO417" i="153"/>
  <c r="CO329" i="153"/>
  <c r="CO224" i="153"/>
  <c r="CP224" i="153" s="1"/>
  <c r="CO138" i="153"/>
  <c r="CP138" i="153" s="1"/>
  <c r="CA417" i="153"/>
  <c r="CA329" i="153"/>
  <c r="CA224" i="153"/>
  <c r="CA138" i="153"/>
  <c r="CB138" i="153" s="1"/>
  <c r="CO413" i="153"/>
  <c r="CO325" i="153"/>
  <c r="CO220" i="153"/>
  <c r="CP220" i="153" s="1"/>
  <c r="CO134" i="153"/>
  <c r="CP134" i="153" s="1"/>
  <c r="CA413" i="153"/>
  <c r="CA325" i="153"/>
  <c r="CA220" i="153"/>
  <c r="CB220" i="153" s="1"/>
  <c r="CA134" i="153"/>
  <c r="CB134" i="153" s="1"/>
  <c r="DU411" i="153"/>
  <c r="DU323" i="153"/>
  <c r="DU218" i="153"/>
  <c r="DV218" i="153" s="1"/>
  <c r="DU132" i="153"/>
  <c r="DV132" i="153" s="1"/>
  <c r="EA411" i="153"/>
  <c r="EA323" i="153"/>
  <c r="EA218" i="153"/>
  <c r="EB218" i="153" s="1"/>
  <c r="EA132" i="153"/>
  <c r="EB132" i="153" s="1"/>
  <c r="DO411" i="153"/>
  <c r="DO323" i="153"/>
  <c r="DO218" i="153"/>
  <c r="DP218" i="153" s="1"/>
  <c r="DO132" i="153"/>
  <c r="DP132" i="153" s="1"/>
  <c r="CK410" i="153"/>
  <c r="CK322" i="153"/>
  <c r="CK217" i="153"/>
  <c r="CL217" i="153" s="1"/>
  <c r="CK131" i="153"/>
  <c r="CL131" i="153" s="1"/>
  <c r="CQ410" i="153"/>
  <c r="CQ322" i="153"/>
  <c r="CQ217" i="153"/>
  <c r="CR217" i="153" s="1"/>
  <c r="CQ131" i="153"/>
  <c r="CR131" i="153" s="1"/>
  <c r="CE410" i="153"/>
  <c r="CE322" i="153"/>
  <c r="CE217" i="153"/>
  <c r="CF217" i="153" s="1"/>
  <c r="CE131" i="153"/>
  <c r="CF131" i="153" s="1"/>
  <c r="DU409" i="153"/>
  <c r="DU321" i="153"/>
  <c r="DU216" i="153"/>
  <c r="DV216" i="153" s="1"/>
  <c r="DU130" i="153"/>
  <c r="DV130" i="153" s="1"/>
  <c r="EA409" i="153"/>
  <c r="EA321" i="153"/>
  <c r="EA216" i="153"/>
  <c r="EB216" i="153" s="1"/>
  <c r="EA130" i="153"/>
  <c r="EB130" i="153" s="1"/>
  <c r="DO409" i="153"/>
  <c r="DO321" i="153"/>
  <c r="DO216" i="153"/>
  <c r="DP216" i="153" s="1"/>
  <c r="DO130" i="153"/>
  <c r="DP130" i="153" s="1"/>
  <c r="Q405" i="153"/>
  <c r="Q317" i="153"/>
  <c r="Q212" i="153"/>
  <c r="R212" i="153" s="1"/>
  <c r="Q126" i="153"/>
  <c r="R126" i="153" s="1"/>
  <c r="O405" i="153"/>
  <c r="O317" i="153"/>
  <c r="O212" i="153"/>
  <c r="P212" i="153" s="1"/>
  <c r="O126" i="153"/>
  <c r="P126" i="153" s="1"/>
  <c r="EW403" i="153"/>
  <c r="EW315" i="153"/>
  <c r="EW210" i="153"/>
  <c r="EX210" i="153" s="1"/>
  <c r="EW124" i="153"/>
  <c r="EX124" i="153" s="1"/>
  <c r="FC403" i="153"/>
  <c r="FC315" i="153"/>
  <c r="FC210" i="153"/>
  <c r="FD210" i="153" s="1"/>
  <c r="FC124" i="153"/>
  <c r="FD124" i="153" s="1"/>
  <c r="EY403" i="153"/>
  <c r="EY315" i="153"/>
  <c r="EY210" i="153"/>
  <c r="EZ210" i="153" s="1"/>
  <c r="EY124" i="153"/>
  <c r="EZ124" i="153" s="1"/>
  <c r="DY389" i="153"/>
  <c r="DY301" i="153"/>
  <c r="DY196" i="153"/>
  <c r="DY110" i="153"/>
  <c r="DZ110" i="153" s="1"/>
  <c r="DK389" i="153"/>
  <c r="DK301" i="153"/>
  <c r="DK196" i="153"/>
  <c r="DK110" i="153"/>
  <c r="DL110" i="153" s="1"/>
  <c r="BE387" i="153"/>
  <c r="BE299" i="153"/>
  <c r="BE194" i="153"/>
  <c r="BE108" i="153"/>
  <c r="BF108" i="153" s="1"/>
  <c r="BC387" i="153"/>
  <c r="BC299" i="153"/>
  <c r="BC194" i="153"/>
  <c r="BC108" i="153"/>
  <c r="BD108" i="153" s="1"/>
  <c r="BI387" i="153"/>
  <c r="BI299" i="153"/>
  <c r="BI194" i="153"/>
  <c r="BI108" i="153"/>
  <c r="BJ108" i="153" s="1"/>
  <c r="CQ380" i="153"/>
  <c r="CQ292" i="153"/>
  <c r="CQ187" i="153"/>
  <c r="CR187" i="153" s="1"/>
  <c r="CQ101" i="153"/>
  <c r="CR101" i="153" s="1"/>
  <c r="CK380" i="153"/>
  <c r="CK292" i="153"/>
  <c r="CK187" i="153"/>
  <c r="CL187" i="153" s="1"/>
  <c r="CK101" i="153"/>
  <c r="CL101" i="153" s="1"/>
  <c r="CG380" i="153"/>
  <c r="CG292" i="153"/>
  <c r="CG187" i="153"/>
  <c r="CH187" i="153" s="1"/>
  <c r="CG101" i="153"/>
  <c r="CH101" i="153" s="1"/>
  <c r="FK378" i="153"/>
  <c r="FK290" i="153"/>
  <c r="FK185" i="153"/>
  <c r="FL185" i="153" s="1"/>
  <c r="FK99" i="153"/>
  <c r="FL99" i="153" s="1"/>
  <c r="FM378" i="153"/>
  <c r="FM290" i="153"/>
  <c r="FM185" i="153"/>
  <c r="FN185" i="153" s="1"/>
  <c r="FM99" i="153"/>
  <c r="FN99" i="153" s="1"/>
  <c r="AU441" i="153"/>
  <c r="AU353" i="153"/>
  <c r="AU248" i="153"/>
  <c r="AV248" i="153" s="1"/>
  <c r="AU162" i="153"/>
  <c r="AV162" i="153" s="1"/>
  <c r="BA441" i="153"/>
  <c r="BA353" i="153"/>
  <c r="BA248" i="153"/>
  <c r="BB248" i="153" s="1"/>
  <c r="BA162" i="153"/>
  <c r="BB162" i="153" s="1"/>
  <c r="BG441" i="153"/>
  <c r="BG353" i="153"/>
  <c r="BG248" i="153"/>
  <c r="BH248" i="153" s="1"/>
  <c r="BG162" i="153"/>
  <c r="BH162" i="153" s="1"/>
  <c r="EU440" i="153"/>
  <c r="EU352" i="153"/>
  <c r="EU247" i="153"/>
  <c r="EV247" i="153" s="1"/>
  <c r="EU161" i="153"/>
  <c r="FI440" i="153"/>
  <c r="FI352" i="153"/>
  <c r="FI247" i="153"/>
  <c r="FJ247" i="153" s="1"/>
  <c r="FI161" i="153"/>
  <c r="FJ161" i="153" s="1"/>
  <c r="G440" i="153"/>
  <c r="G352" i="153"/>
  <c r="G247" i="153"/>
  <c r="G161" i="153"/>
  <c r="U440" i="153"/>
  <c r="U352" i="153"/>
  <c r="U247" i="153"/>
  <c r="V247" i="153" s="1"/>
  <c r="U161" i="153"/>
  <c r="V161" i="153" s="1"/>
  <c r="EY438" i="153"/>
  <c r="EY350" i="153"/>
  <c r="EY245" i="153"/>
  <c r="EZ245" i="153" s="1"/>
  <c r="EY159" i="153"/>
  <c r="EZ159" i="153" s="1"/>
  <c r="FE438" i="153"/>
  <c r="FE350" i="153"/>
  <c r="FE245" i="153"/>
  <c r="FF245" i="153" s="1"/>
  <c r="FE159" i="153"/>
  <c r="FF159" i="153" s="1"/>
  <c r="FK438" i="153"/>
  <c r="FK350" i="153"/>
  <c r="FK245" i="153"/>
  <c r="FL245" i="153" s="1"/>
  <c r="FK159" i="153"/>
  <c r="FL159" i="153" s="1"/>
  <c r="G438" i="153"/>
  <c r="G350" i="153"/>
  <c r="G245" i="153"/>
  <c r="G159" i="153"/>
  <c r="H159" i="153" s="1"/>
  <c r="M438" i="153"/>
  <c r="M350" i="153"/>
  <c r="M245" i="153"/>
  <c r="M159" i="153"/>
  <c r="N159" i="153" s="1"/>
  <c r="S438" i="153"/>
  <c r="S350" i="153"/>
  <c r="S245" i="153"/>
  <c r="S159" i="153"/>
  <c r="T159" i="153" s="1"/>
  <c r="DM434" i="153"/>
  <c r="DM346" i="153"/>
  <c r="DM241" i="153"/>
  <c r="DM155" i="153"/>
  <c r="DN155" i="153" s="1"/>
  <c r="DS434" i="153"/>
  <c r="DS346" i="153"/>
  <c r="DS241" i="153"/>
  <c r="DS155" i="153"/>
  <c r="DT155" i="153" s="1"/>
  <c r="EW432" i="153"/>
  <c r="EW344" i="153"/>
  <c r="EW239" i="153"/>
  <c r="EX239" i="153" s="1"/>
  <c r="EW153" i="153"/>
  <c r="EX153" i="153" s="1"/>
  <c r="FC432" i="153"/>
  <c r="FC344" i="153"/>
  <c r="FC239" i="153"/>
  <c r="FD239" i="153" s="1"/>
  <c r="FC153" i="153"/>
  <c r="FD153" i="153" s="1"/>
  <c r="CC432" i="153"/>
  <c r="CC344" i="153"/>
  <c r="CC239" i="153"/>
  <c r="CD239" i="153" s="1"/>
  <c r="CC153" i="153"/>
  <c r="CD153" i="153" s="1"/>
  <c r="CI432" i="153"/>
  <c r="CI344" i="153"/>
  <c r="CI239" i="153"/>
  <c r="CJ239" i="153" s="1"/>
  <c r="CI153" i="153"/>
  <c r="CJ153" i="153" s="1"/>
  <c r="I432" i="153"/>
  <c r="I344" i="153"/>
  <c r="I239" i="153"/>
  <c r="J239" i="153" s="1"/>
  <c r="I153" i="153"/>
  <c r="J153" i="153" s="1"/>
  <c r="O432" i="153"/>
  <c r="O344" i="153"/>
  <c r="O239" i="153"/>
  <c r="P239" i="153" s="1"/>
  <c r="O153" i="153"/>
  <c r="P153" i="153" s="1"/>
  <c r="FE430" i="153"/>
  <c r="FE342" i="153"/>
  <c r="FE237" i="153"/>
  <c r="FF237" i="153" s="1"/>
  <c r="FE151" i="153"/>
  <c r="FF151" i="153" s="1"/>
  <c r="FK430" i="153"/>
  <c r="FK342" i="153"/>
  <c r="FK237" i="153"/>
  <c r="FL237" i="153" s="1"/>
  <c r="FK151" i="153"/>
  <c r="FL151" i="153" s="1"/>
  <c r="EY430" i="153"/>
  <c r="EY342" i="153"/>
  <c r="EY237" i="153"/>
  <c r="EZ237" i="153" s="1"/>
  <c r="EY151" i="153"/>
  <c r="EZ151" i="153" s="1"/>
  <c r="Q430" i="153"/>
  <c r="Q342" i="153"/>
  <c r="Q237" i="153"/>
  <c r="R237" i="153" s="1"/>
  <c r="Q151" i="153"/>
  <c r="R151" i="153" s="1"/>
  <c r="W430" i="153"/>
  <c r="W342" i="153"/>
  <c r="W237" i="153"/>
  <c r="X237" i="153" s="1"/>
  <c r="W151" i="153"/>
  <c r="X151" i="153" s="1"/>
  <c r="K430" i="153"/>
  <c r="K342" i="153"/>
  <c r="K237" i="153"/>
  <c r="L237" i="153" s="1"/>
  <c r="K151" i="153"/>
  <c r="L151" i="153" s="1"/>
  <c r="AW428" i="153"/>
  <c r="AW340" i="153"/>
  <c r="AW235" i="153"/>
  <c r="AX235" i="153" s="1"/>
  <c r="AW149" i="153"/>
  <c r="AX149" i="153" s="1"/>
  <c r="BC428" i="153"/>
  <c r="BC340" i="153"/>
  <c r="BC235" i="153"/>
  <c r="BD235" i="153" s="1"/>
  <c r="BC149" i="153"/>
  <c r="BD149" i="153" s="1"/>
  <c r="CC426" i="153"/>
  <c r="CC338" i="153"/>
  <c r="CC233" i="153"/>
  <c r="CD233" i="153" s="1"/>
  <c r="CC147" i="153"/>
  <c r="CD147" i="153" s="1"/>
  <c r="CU61" i="153"/>
  <c r="CV61" i="153" s="1"/>
  <c r="CX61" i="153" s="1"/>
  <c r="DA61" i="153" s="1"/>
  <c r="CI426" i="153"/>
  <c r="CI338" i="153"/>
  <c r="CI233" i="153"/>
  <c r="CJ233" i="153" s="1"/>
  <c r="CI147" i="153"/>
  <c r="CJ147" i="153" s="1"/>
  <c r="FE425" i="153"/>
  <c r="FE337" i="153"/>
  <c r="FE232" i="153"/>
  <c r="FF232" i="153" s="1"/>
  <c r="FE146" i="153"/>
  <c r="FF146" i="153" s="1"/>
  <c r="FK425" i="153"/>
  <c r="FK337" i="153"/>
  <c r="FK232" i="153"/>
  <c r="FL232" i="153" s="1"/>
  <c r="FK146" i="153"/>
  <c r="FL146" i="153" s="1"/>
  <c r="I424" i="153"/>
  <c r="I336" i="153"/>
  <c r="I231" i="153"/>
  <c r="J231" i="153" s="1"/>
  <c r="I145" i="153"/>
  <c r="J145" i="153" s="1"/>
  <c r="O424" i="153"/>
  <c r="O336" i="153"/>
  <c r="O231" i="153"/>
  <c r="P231" i="153" s="1"/>
  <c r="O145" i="153"/>
  <c r="P145" i="153" s="1"/>
  <c r="Y423" i="153"/>
  <c r="Y335" i="153"/>
  <c r="Y230" i="153"/>
  <c r="Y144" i="153"/>
  <c r="Z144" i="153" s="1"/>
  <c r="W423" i="153"/>
  <c r="W335" i="153"/>
  <c r="W230" i="153"/>
  <c r="W144" i="153"/>
  <c r="X144" i="153" s="1"/>
  <c r="K423" i="153"/>
  <c r="K335" i="153"/>
  <c r="K230" i="153"/>
  <c r="K144" i="153"/>
  <c r="L144" i="153" s="1"/>
  <c r="FM422" i="153"/>
  <c r="FM334" i="153"/>
  <c r="FM229" i="153"/>
  <c r="FN229" i="153" s="1"/>
  <c r="FM143" i="153"/>
  <c r="FN143" i="153" s="1"/>
  <c r="FA422" i="153"/>
  <c r="FA334" i="153"/>
  <c r="FA229" i="153"/>
  <c r="FB229" i="153" s="1"/>
  <c r="FA143" i="153"/>
  <c r="FB143" i="153" s="1"/>
  <c r="FG422" i="153"/>
  <c r="FG334" i="153"/>
  <c r="FG229" i="153"/>
  <c r="FH229" i="153" s="1"/>
  <c r="FG143" i="153"/>
  <c r="FH143" i="153" s="1"/>
  <c r="DK417" i="153"/>
  <c r="DK329" i="153"/>
  <c r="DK224" i="153"/>
  <c r="DK138" i="153"/>
  <c r="DL138" i="153" s="1"/>
  <c r="DY417" i="153"/>
  <c r="DY329" i="153"/>
  <c r="DY224" i="153"/>
  <c r="DZ224" i="153" s="1"/>
  <c r="DY138" i="153"/>
  <c r="DZ138" i="153" s="1"/>
  <c r="DK413" i="153"/>
  <c r="DK325" i="153"/>
  <c r="DK220" i="153"/>
  <c r="DL220" i="153" s="1"/>
  <c r="DK134" i="153"/>
  <c r="DY413" i="153"/>
  <c r="DY325" i="153"/>
  <c r="DY220" i="153"/>
  <c r="DZ220" i="153" s="1"/>
  <c r="DY134" i="153"/>
  <c r="DZ134" i="153" s="1"/>
  <c r="FG411" i="153"/>
  <c r="FG323" i="153"/>
  <c r="FG218" i="153"/>
  <c r="FH218" i="153" s="1"/>
  <c r="FG132" i="153"/>
  <c r="FH132" i="153" s="1"/>
  <c r="FM411" i="153"/>
  <c r="FM323" i="153"/>
  <c r="FM218" i="153"/>
  <c r="FN218" i="153" s="1"/>
  <c r="FM132" i="153"/>
  <c r="FN132" i="153" s="1"/>
  <c r="DQ410" i="153"/>
  <c r="DQ322" i="153"/>
  <c r="DQ217" i="153"/>
  <c r="DR217" i="153" s="1"/>
  <c r="DQ131" i="153"/>
  <c r="DR131" i="153" s="1"/>
  <c r="DK410" i="153"/>
  <c r="DK322" i="153"/>
  <c r="DK217" i="153"/>
  <c r="DL217" i="153" s="1"/>
  <c r="DK131" i="153"/>
  <c r="DL131" i="153" s="1"/>
  <c r="FI409" i="153"/>
  <c r="FI321" i="153"/>
  <c r="FI216" i="153"/>
  <c r="FJ216" i="153" s="1"/>
  <c r="FI130" i="153"/>
  <c r="FJ130" i="153" s="1"/>
  <c r="CE408" i="153"/>
  <c r="CE320" i="153"/>
  <c r="CE215" i="153"/>
  <c r="CF215" i="153" s="1"/>
  <c r="CE129" i="153"/>
  <c r="CF129" i="153" s="1"/>
  <c r="CK408" i="153"/>
  <c r="CK320" i="153"/>
  <c r="CK215" i="153"/>
  <c r="CL215" i="153" s="1"/>
  <c r="CK129" i="153"/>
  <c r="CL129" i="153" s="1"/>
  <c r="CQ408" i="153"/>
  <c r="CQ320" i="153"/>
  <c r="CQ215" i="153"/>
  <c r="CR215" i="153" s="1"/>
  <c r="CQ129" i="153"/>
  <c r="CR129" i="153" s="1"/>
  <c r="G407" i="153"/>
  <c r="G319" i="153"/>
  <c r="G214" i="153"/>
  <c r="G128" i="153"/>
  <c r="H128" i="153" s="1"/>
  <c r="AA42" i="153"/>
  <c r="W407" i="153"/>
  <c r="W319" i="153"/>
  <c r="W214" i="153"/>
  <c r="X214" i="153" s="1"/>
  <c r="GV214" i="153" s="1"/>
  <c r="W128" i="153"/>
  <c r="X128" i="153" s="1"/>
  <c r="Y404" i="153"/>
  <c r="Y316" i="153"/>
  <c r="Y211" i="153"/>
  <c r="Z211" i="153" s="1"/>
  <c r="Y125" i="153"/>
  <c r="Z125" i="153" s="1"/>
  <c r="W404" i="153"/>
  <c r="W316" i="153"/>
  <c r="W211" i="153"/>
  <c r="X211" i="153" s="1"/>
  <c r="W125" i="153"/>
  <c r="X125" i="153" s="1"/>
  <c r="CK402" i="153"/>
  <c r="CK314" i="153"/>
  <c r="CK209" i="153"/>
  <c r="CL209" i="153" s="1"/>
  <c r="CK123" i="153"/>
  <c r="CL123" i="153" s="1"/>
  <c r="CQ402" i="153"/>
  <c r="CQ314" i="153"/>
  <c r="CQ209" i="153"/>
  <c r="CR209" i="153" s="1"/>
  <c r="CQ123" i="153"/>
  <c r="CR123" i="153" s="1"/>
  <c r="EU399" i="153"/>
  <c r="EU311" i="153"/>
  <c r="EU206" i="153"/>
  <c r="EU120" i="153"/>
  <c r="FI399" i="153"/>
  <c r="FI311" i="153"/>
  <c r="FI206" i="153"/>
  <c r="FJ206" i="153" s="1"/>
  <c r="FI120" i="153"/>
  <c r="FJ120" i="153" s="1"/>
  <c r="I393" i="153"/>
  <c r="I305" i="153"/>
  <c r="I200" i="153"/>
  <c r="I114" i="153"/>
  <c r="J114" i="153" s="1"/>
  <c r="GH114" i="153" s="1"/>
  <c r="AA28" i="153"/>
  <c r="O393" i="153"/>
  <c r="O305" i="153"/>
  <c r="O200" i="153"/>
  <c r="O114" i="153"/>
  <c r="P114" i="153" s="1"/>
  <c r="G384" i="153"/>
  <c r="G296" i="153"/>
  <c r="G191" i="153"/>
  <c r="G105" i="153"/>
  <c r="H105" i="153" s="1"/>
  <c r="AA19" i="153"/>
  <c r="Q384" i="153"/>
  <c r="Q296" i="153"/>
  <c r="Q191" i="153"/>
  <c r="Q105" i="153"/>
  <c r="R105" i="153" s="1"/>
  <c r="BC382" i="153"/>
  <c r="BC294" i="153"/>
  <c r="BC189" i="153"/>
  <c r="BC103" i="153"/>
  <c r="BD103" i="153" s="1"/>
  <c r="Y378" i="153"/>
  <c r="Y290" i="153"/>
  <c r="Y185" i="153"/>
  <c r="Z185" i="153" s="1"/>
  <c r="Y99" i="153"/>
  <c r="Z99" i="153" s="1"/>
  <c r="AU440" i="153"/>
  <c r="AU352" i="153"/>
  <c r="AU247" i="153"/>
  <c r="AV247" i="153" s="1"/>
  <c r="AU161" i="153"/>
  <c r="AV161" i="153" s="1"/>
  <c r="EY436" i="153"/>
  <c r="EY348" i="153"/>
  <c r="EY243" i="153"/>
  <c r="EY157" i="153"/>
  <c r="EZ157" i="153" s="1"/>
  <c r="K436" i="153"/>
  <c r="K348" i="153"/>
  <c r="K243" i="153"/>
  <c r="K157" i="153"/>
  <c r="L157" i="153" s="1"/>
  <c r="S434" i="153"/>
  <c r="S346" i="153"/>
  <c r="S241" i="153"/>
  <c r="S155" i="153"/>
  <c r="T155" i="153" s="1"/>
  <c r="DU426" i="153"/>
  <c r="DU338" i="153"/>
  <c r="DU233" i="153"/>
  <c r="DV233" i="153" s="1"/>
  <c r="DU147" i="153"/>
  <c r="DV147" i="153" s="1"/>
  <c r="EA426" i="153"/>
  <c r="EA338" i="153"/>
  <c r="EA233" i="153"/>
  <c r="EB233" i="153" s="1"/>
  <c r="EA147" i="153"/>
  <c r="EB147" i="153" s="1"/>
  <c r="AQ422" i="153"/>
  <c r="AQ334" i="153"/>
  <c r="AQ229" i="153"/>
  <c r="AR229" i="153" s="1"/>
  <c r="AQ143" i="153"/>
  <c r="AR143" i="153" s="1"/>
  <c r="FI417" i="153"/>
  <c r="FI329" i="153"/>
  <c r="FI224" i="153"/>
  <c r="FJ224" i="153" s="1"/>
  <c r="FI138" i="153"/>
  <c r="FJ138" i="153" s="1"/>
  <c r="AS409" i="153"/>
  <c r="AS321" i="153"/>
  <c r="AS216" i="153"/>
  <c r="AT216" i="153" s="1"/>
  <c r="AS130" i="153"/>
  <c r="AT130" i="153" s="1"/>
  <c r="AY409" i="153"/>
  <c r="AY321" i="153"/>
  <c r="AY216" i="153"/>
  <c r="AZ216" i="153" s="1"/>
  <c r="AY130" i="153"/>
  <c r="AZ130" i="153" s="1"/>
  <c r="BE409" i="153"/>
  <c r="BE321" i="153"/>
  <c r="BE216" i="153"/>
  <c r="BF216" i="153" s="1"/>
  <c r="BE130" i="153"/>
  <c r="BF130" i="153" s="1"/>
  <c r="DM402" i="153"/>
  <c r="DM314" i="153"/>
  <c r="DM209" i="153"/>
  <c r="DN209" i="153" s="1"/>
  <c r="DM123" i="153"/>
  <c r="DN123" i="153" s="1"/>
  <c r="DS402" i="153"/>
  <c r="DS314" i="153"/>
  <c r="DS209" i="153"/>
  <c r="DT209" i="153" s="1"/>
  <c r="DS123" i="153"/>
  <c r="DT123" i="153" s="1"/>
  <c r="O398" i="153"/>
  <c r="O310" i="153"/>
  <c r="O205" i="153"/>
  <c r="P205" i="153" s="1"/>
  <c r="O119" i="153"/>
  <c r="P119" i="153" s="1"/>
  <c r="FE388" i="153"/>
  <c r="FE300" i="153"/>
  <c r="FE195" i="153"/>
  <c r="FE109" i="153"/>
  <c r="FF109" i="153" s="1"/>
  <c r="FK388" i="153"/>
  <c r="FK300" i="153"/>
  <c r="FK195" i="153"/>
  <c r="FK109" i="153"/>
  <c r="FL109" i="153" s="1"/>
  <c r="CS382" i="153"/>
  <c r="CS294" i="153"/>
  <c r="CS189" i="153"/>
  <c r="CS103" i="153"/>
  <c r="CT103" i="153" s="1"/>
  <c r="CM440" i="153"/>
  <c r="CM352" i="153"/>
  <c r="CM247" i="153"/>
  <c r="CN247" i="153" s="1"/>
  <c r="CM161" i="153"/>
  <c r="CN161" i="153" s="1"/>
  <c r="DO432" i="153"/>
  <c r="DO344" i="153"/>
  <c r="DO239" i="153"/>
  <c r="DP239" i="153" s="1"/>
  <c r="DO153" i="153"/>
  <c r="DP153" i="153" s="1"/>
  <c r="DW428" i="153"/>
  <c r="DW340" i="153"/>
  <c r="DW235" i="153"/>
  <c r="DX235" i="153" s="1"/>
  <c r="DW149" i="153"/>
  <c r="DX149" i="153" s="1"/>
  <c r="EC428" i="153"/>
  <c r="EC340" i="153"/>
  <c r="EC235" i="153"/>
  <c r="ED235" i="153" s="1"/>
  <c r="EC149" i="153"/>
  <c r="ED149" i="153" s="1"/>
  <c r="FA426" i="153"/>
  <c r="FA338" i="153"/>
  <c r="FA233" i="153"/>
  <c r="FB233" i="153" s="1"/>
  <c r="FA147" i="153"/>
  <c r="FB147" i="153" s="1"/>
  <c r="Q426" i="153"/>
  <c r="Q338" i="153"/>
  <c r="Q233" i="153"/>
  <c r="R233" i="153" s="1"/>
  <c r="Q147" i="153"/>
  <c r="R147" i="153" s="1"/>
  <c r="W426" i="153"/>
  <c r="W338" i="153"/>
  <c r="W233" i="153"/>
  <c r="X233" i="153" s="1"/>
  <c r="W147" i="153"/>
  <c r="X147" i="153" s="1"/>
  <c r="CA425" i="153"/>
  <c r="CA337" i="153"/>
  <c r="CA232" i="153"/>
  <c r="CB232" i="153" s="1"/>
  <c r="CA146" i="153"/>
  <c r="CB146" i="153" s="1"/>
  <c r="CO425" i="153"/>
  <c r="CO337" i="153"/>
  <c r="CO232" i="153"/>
  <c r="CP232" i="153" s="1"/>
  <c r="CO146" i="153"/>
  <c r="CP146" i="153" s="1"/>
  <c r="BI413" i="153"/>
  <c r="BI325" i="153"/>
  <c r="BI220" i="153"/>
  <c r="BJ220" i="153" s="1"/>
  <c r="BI134" i="153"/>
  <c r="BJ134" i="153" s="1"/>
  <c r="AQ410" i="153"/>
  <c r="AQ322" i="153"/>
  <c r="AQ217" i="153"/>
  <c r="AQ131" i="153"/>
  <c r="CO409" i="153"/>
  <c r="CO321" i="153"/>
  <c r="CO216" i="153"/>
  <c r="CP216" i="153" s="1"/>
  <c r="CO130" i="153"/>
  <c r="CP130" i="153" s="1"/>
  <c r="DO405" i="153"/>
  <c r="DO317" i="153"/>
  <c r="DO212" i="153"/>
  <c r="DP212" i="153" s="1"/>
  <c r="DO126" i="153"/>
  <c r="DP126" i="153" s="1"/>
  <c r="DO403" i="153"/>
  <c r="DO315" i="153"/>
  <c r="DO210" i="153"/>
  <c r="DP210" i="153" s="1"/>
  <c r="DO124" i="153"/>
  <c r="DP124" i="153" s="1"/>
  <c r="K394" i="153"/>
  <c r="K306" i="153"/>
  <c r="K201" i="153"/>
  <c r="L201" i="153" s="1"/>
  <c r="GJ201" i="153" s="1"/>
  <c r="K115" i="153"/>
  <c r="L115" i="153" s="1"/>
  <c r="GJ115" i="153" s="1"/>
  <c r="Q394" i="153"/>
  <c r="Q306" i="153"/>
  <c r="Q201" i="153"/>
  <c r="R201" i="153" s="1"/>
  <c r="GP201" i="153" s="1"/>
  <c r="Q115" i="153"/>
  <c r="R115" i="153" s="1"/>
  <c r="U394" i="153"/>
  <c r="U306" i="153"/>
  <c r="U201" i="153"/>
  <c r="V201" i="153" s="1"/>
  <c r="U115" i="153"/>
  <c r="V115" i="153" s="1"/>
  <c r="CC389" i="153"/>
  <c r="CC301" i="153"/>
  <c r="CC196" i="153"/>
  <c r="CC110" i="153"/>
  <c r="CD110" i="153" s="1"/>
  <c r="CI389" i="153"/>
  <c r="CI301" i="153"/>
  <c r="CI196" i="153"/>
  <c r="CI110" i="153"/>
  <c r="CJ110" i="153" s="1"/>
  <c r="FM387" i="153"/>
  <c r="FM299" i="153"/>
  <c r="FM194" i="153"/>
  <c r="FM108" i="153"/>
  <c r="FN108" i="153" s="1"/>
  <c r="FK387" i="153"/>
  <c r="FK299" i="153"/>
  <c r="FK194" i="153"/>
  <c r="FK108" i="153"/>
  <c r="FL108" i="153" s="1"/>
  <c r="W383" i="153"/>
  <c r="W295" i="153"/>
  <c r="W190" i="153"/>
  <c r="W104" i="153"/>
  <c r="X104" i="153" s="1"/>
  <c r="GV104" i="153" s="1"/>
  <c r="EA382" i="153"/>
  <c r="EA294" i="153"/>
  <c r="EA189" i="153"/>
  <c r="EA103" i="153"/>
  <c r="EB103" i="153" s="1"/>
  <c r="DU382" i="153"/>
  <c r="DU294" i="153"/>
  <c r="DU189" i="153"/>
  <c r="DU103" i="153"/>
  <c r="DV103" i="153" s="1"/>
  <c r="DY382" i="153"/>
  <c r="DY294" i="153"/>
  <c r="DY189" i="153"/>
  <c r="DY103" i="153"/>
  <c r="DZ103" i="153" s="1"/>
  <c r="BC380" i="153"/>
  <c r="BC292" i="153"/>
  <c r="BC187" i="153"/>
  <c r="BD187" i="153" s="1"/>
  <c r="BC101" i="153"/>
  <c r="BD101" i="153" s="1"/>
  <c r="AQ380" i="153"/>
  <c r="AQ292" i="153"/>
  <c r="AQ187" i="153"/>
  <c r="AQ101" i="153"/>
  <c r="AR101" i="153" s="1"/>
  <c r="BK15" i="153"/>
  <c r="BL15" i="153" s="1"/>
  <c r="BN15" i="153" s="1"/>
  <c r="BQ15" i="153" s="1"/>
  <c r="BA408" i="153"/>
  <c r="BA320" i="153"/>
  <c r="BA215" i="153"/>
  <c r="BB215" i="153" s="1"/>
  <c r="BA129" i="153"/>
  <c r="BB129" i="153" s="1"/>
  <c r="BG408" i="153"/>
  <c r="BG320" i="153"/>
  <c r="BG215" i="153"/>
  <c r="BH215" i="153" s="1"/>
  <c r="BG129" i="153"/>
  <c r="BH129" i="153" s="1"/>
  <c r="BI402" i="153"/>
  <c r="BI314" i="153"/>
  <c r="BI209" i="153"/>
  <c r="BJ209" i="153" s="1"/>
  <c r="BI123" i="153"/>
  <c r="BJ123" i="153" s="1"/>
  <c r="CU69" i="153"/>
  <c r="CV69" i="153" s="1"/>
  <c r="CX69" i="153" s="1"/>
  <c r="DA69" i="153" s="1"/>
  <c r="AA60" i="153"/>
  <c r="EE57" i="153"/>
  <c r="EF57" i="153" s="1"/>
  <c r="EH57" i="153" s="1"/>
  <c r="EK57" i="153" s="1"/>
  <c r="CU52" i="153"/>
  <c r="CV52" i="153" s="1"/>
  <c r="CX52" i="153" s="1"/>
  <c r="DA52" i="153" s="1"/>
  <c r="CU48" i="153"/>
  <c r="CV48" i="153" s="1"/>
  <c r="CX48" i="153" s="1"/>
  <c r="DA48" i="153" s="1"/>
  <c r="EE24" i="153"/>
  <c r="EF24" i="153" s="1"/>
  <c r="EH24" i="153" s="1"/>
  <c r="EK24" i="153" s="1"/>
  <c r="FO75" i="153"/>
  <c r="FP75" i="153" s="1"/>
  <c r="FR75" i="153" s="1"/>
  <c r="FU75" i="153" s="1"/>
  <c r="AA75" i="153"/>
  <c r="EE52" i="153"/>
  <c r="EF52" i="153" s="1"/>
  <c r="EH52" i="153" s="1"/>
  <c r="EK52" i="153" s="1"/>
  <c r="EE48" i="153"/>
  <c r="EF48" i="153" s="1"/>
  <c r="EH48" i="153" s="1"/>
  <c r="EK48" i="153" s="1"/>
  <c r="EE45" i="153"/>
  <c r="EF45" i="153" s="1"/>
  <c r="EH45" i="153" s="1"/>
  <c r="EK45" i="153" s="1"/>
  <c r="BK57" i="153"/>
  <c r="BL57" i="153" s="1"/>
  <c r="BN57" i="153" s="1"/>
  <c r="BQ57" i="153" s="1"/>
  <c r="CU65" i="153"/>
  <c r="CV65" i="153" s="1"/>
  <c r="CX65" i="153" s="1"/>
  <c r="DA65" i="153" s="1"/>
  <c r="BK45" i="153"/>
  <c r="BL45" i="153" s="1"/>
  <c r="BN45" i="153" s="1"/>
  <c r="BQ45" i="153" s="1"/>
  <c r="CU34" i="153"/>
  <c r="CV34" i="153" s="1"/>
  <c r="CX34" i="153" s="1"/>
  <c r="DA34" i="153" s="1"/>
  <c r="DU441" i="153"/>
  <c r="DU353" i="153"/>
  <c r="DU248" i="153"/>
  <c r="DV248" i="153" s="1"/>
  <c r="DU162" i="153"/>
  <c r="DV162" i="153" s="1"/>
  <c r="EA441" i="153"/>
  <c r="EA353" i="153"/>
  <c r="EA248" i="153"/>
  <c r="EB248" i="153" s="1"/>
  <c r="EA162" i="153"/>
  <c r="EB162" i="153" s="1"/>
  <c r="DO441" i="153"/>
  <c r="DO353" i="153"/>
  <c r="DO248" i="153"/>
  <c r="DP248" i="153" s="1"/>
  <c r="DO162" i="153"/>
  <c r="DP162" i="153" s="1"/>
  <c r="DY440" i="153"/>
  <c r="DY352" i="153"/>
  <c r="DY247" i="153"/>
  <c r="DZ247" i="153" s="1"/>
  <c r="DY161" i="153"/>
  <c r="DZ161" i="153" s="1"/>
  <c r="DK440" i="153"/>
  <c r="DK352" i="153"/>
  <c r="DK247" i="153"/>
  <c r="DL247" i="153" s="1"/>
  <c r="DK161" i="153"/>
  <c r="DU438" i="153"/>
  <c r="DU350" i="153"/>
  <c r="DU245" i="153"/>
  <c r="DV245" i="153" s="1"/>
  <c r="DU159" i="153"/>
  <c r="DV159" i="153" s="1"/>
  <c r="EA438" i="153"/>
  <c r="EA350" i="153"/>
  <c r="EA245" i="153"/>
  <c r="EB245" i="153" s="1"/>
  <c r="EA159" i="153"/>
  <c r="EB159" i="153" s="1"/>
  <c r="DW438" i="153"/>
  <c r="DW350" i="153"/>
  <c r="DW245" i="153"/>
  <c r="DX245" i="153" s="1"/>
  <c r="DW159" i="153"/>
  <c r="DX159" i="153" s="1"/>
  <c r="DM436" i="153"/>
  <c r="DM348" i="153"/>
  <c r="DM243" i="153"/>
  <c r="DM157" i="153"/>
  <c r="DN157" i="153" s="1"/>
  <c r="DS436" i="153"/>
  <c r="DS348" i="153"/>
  <c r="DS243" i="153"/>
  <c r="DS157" i="153"/>
  <c r="DT157" i="153" s="1"/>
  <c r="AS436" i="153"/>
  <c r="AS348" i="153"/>
  <c r="AS243" i="153"/>
  <c r="AS157" i="153"/>
  <c r="AT157" i="153" s="1"/>
  <c r="AY436" i="153"/>
  <c r="AY348" i="153"/>
  <c r="AY243" i="153"/>
  <c r="AY157" i="153"/>
  <c r="AZ157" i="153" s="1"/>
  <c r="CS434" i="153"/>
  <c r="CS346" i="153"/>
  <c r="CS241" i="153"/>
  <c r="CS155" i="153"/>
  <c r="CT155" i="153" s="1"/>
  <c r="CG434" i="153"/>
  <c r="CG346" i="153"/>
  <c r="CG241" i="153"/>
  <c r="CG155" i="153"/>
  <c r="CH155" i="153" s="1"/>
  <c r="CM434" i="153"/>
  <c r="CM346" i="153"/>
  <c r="CM241" i="153"/>
  <c r="CM155" i="153"/>
  <c r="CN155" i="153" s="1"/>
  <c r="DM430" i="153"/>
  <c r="DM342" i="153"/>
  <c r="DM237" i="153"/>
  <c r="DN237" i="153" s="1"/>
  <c r="DM151" i="153"/>
  <c r="DN151" i="153" s="1"/>
  <c r="DS430" i="153"/>
  <c r="DS342" i="153"/>
  <c r="DS237" i="153"/>
  <c r="DT237" i="153" s="1"/>
  <c r="DS151" i="153"/>
  <c r="DT151" i="153" s="1"/>
  <c r="Y428" i="153"/>
  <c r="Y340" i="153"/>
  <c r="Y235" i="153"/>
  <c r="Z235" i="153" s="1"/>
  <c r="Y149" i="153"/>
  <c r="Z149" i="153" s="1"/>
  <c r="K428" i="153"/>
  <c r="K340" i="153"/>
  <c r="K235" i="153"/>
  <c r="L235" i="153" s="1"/>
  <c r="K149" i="153"/>
  <c r="L149" i="153" s="1"/>
  <c r="BA426" i="153"/>
  <c r="BA338" i="153"/>
  <c r="BA233" i="153"/>
  <c r="BB233" i="153" s="1"/>
  <c r="BA147" i="153"/>
  <c r="BB147" i="153" s="1"/>
  <c r="BG426" i="153"/>
  <c r="BG338" i="153"/>
  <c r="BG233" i="153"/>
  <c r="BH233" i="153" s="1"/>
  <c r="BG147" i="153"/>
  <c r="BH147" i="153" s="1"/>
  <c r="AU426" i="153"/>
  <c r="AU338" i="153"/>
  <c r="AU233" i="153"/>
  <c r="AV233" i="153" s="1"/>
  <c r="AU147" i="153"/>
  <c r="AV147" i="153" s="1"/>
  <c r="U425" i="153"/>
  <c r="U337" i="153"/>
  <c r="U232" i="153"/>
  <c r="V232" i="153" s="1"/>
  <c r="U146" i="153"/>
  <c r="V146" i="153" s="1"/>
  <c r="S425" i="153"/>
  <c r="S337" i="153"/>
  <c r="S232" i="153"/>
  <c r="T232" i="153" s="1"/>
  <c r="S146" i="153"/>
  <c r="T146" i="153" s="1"/>
  <c r="Y425" i="153"/>
  <c r="Y337" i="153"/>
  <c r="Y232" i="153"/>
  <c r="Z232" i="153" s="1"/>
  <c r="Y146" i="153"/>
  <c r="Z146" i="153" s="1"/>
  <c r="CC424" i="153"/>
  <c r="CC336" i="153"/>
  <c r="CC231" i="153"/>
  <c r="CD231" i="153" s="1"/>
  <c r="CC145" i="153"/>
  <c r="CD145" i="153" s="1"/>
  <c r="CI424" i="153"/>
  <c r="CI336" i="153"/>
  <c r="CI231" i="153"/>
  <c r="CJ231" i="153" s="1"/>
  <c r="CI145" i="153"/>
  <c r="CJ145" i="153" s="1"/>
  <c r="DQ422" i="153"/>
  <c r="DQ334" i="153"/>
  <c r="DQ229" i="153"/>
  <c r="DR229" i="153" s="1"/>
  <c r="DQ143" i="153"/>
  <c r="DR143" i="153" s="1"/>
  <c r="DW422" i="153"/>
  <c r="DW334" i="153"/>
  <c r="DW229" i="153"/>
  <c r="DX229" i="153" s="1"/>
  <c r="DW143" i="153"/>
  <c r="DX143" i="153" s="1"/>
  <c r="EC422" i="153"/>
  <c r="EC334" i="153"/>
  <c r="EC229" i="153"/>
  <c r="ED229" i="153" s="1"/>
  <c r="EC143" i="153"/>
  <c r="ED143" i="153" s="1"/>
  <c r="CG417" i="153"/>
  <c r="CG329" i="153"/>
  <c r="CG224" i="153"/>
  <c r="CH224" i="153" s="1"/>
  <c r="CG138" i="153"/>
  <c r="CH138" i="153" s="1"/>
  <c r="CM417" i="153"/>
  <c r="CM329" i="153"/>
  <c r="CM224" i="153"/>
  <c r="CN224" i="153" s="1"/>
  <c r="CM138" i="153"/>
  <c r="CN138" i="153" s="1"/>
  <c r="CS417" i="153"/>
  <c r="CS329" i="153"/>
  <c r="CS224" i="153"/>
  <c r="CT224" i="153" s="1"/>
  <c r="CS138" i="153"/>
  <c r="CT138" i="153" s="1"/>
  <c r="CG413" i="153"/>
  <c r="CG325" i="153"/>
  <c r="CG220" i="153"/>
  <c r="CH220" i="153" s="1"/>
  <c r="CG134" i="153"/>
  <c r="CH134" i="153" s="1"/>
  <c r="CM413" i="153"/>
  <c r="CM325" i="153"/>
  <c r="CM220" i="153"/>
  <c r="CN220" i="153" s="1"/>
  <c r="CM134" i="153"/>
  <c r="CN134" i="153" s="1"/>
  <c r="CS413" i="153"/>
  <c r="CS325" i="153"/>
  <c r="CS220" i="153"/>
  <c r="CT220" i="153" s="1"/>
  <c r="CS134" i="153"/>
  <c r="CT134" i="153" s="1"/>
  <c r="DM411" i="153"/>
  <c r="DM323" i="153"/>
  <c r="DM218" i="153"/>
  <c r="DN218" i="153" s="1"/>
  <c r="DM132" i="153"/>
  <c r="DN132" i="153" s="1"/>
  <c r="DS411" i="153"/>
  <c r="DS323" i="153"/>
  <c r="DS218" i="153"/>
  <c r="DT218" i="153" s="1"/>
  <c r="DS132" i="153"/>
  <c r="DT132" i="153" s="1"/>
  <c r="CC410" i="153"/>
  <c r="CC322" i="153"/>
  <c r="CC217" i="153"/>
  <c r="CD217" i="153" s="1"/>
  <c r="CC131" i="153"/>
  <c r="CD131" i="153" s="1"/>
  <c r="CI410" i="153"/>
  <c r="CI322" i="153"/>
  <c r="CI217" i="153"/>
  <c r="CJ217" i="153" s="1"/>
  <c r="CI131" i="153"/>
  <c r="CJ131" i="153" s="1"/>
  <c r="DM409" i="153"/>
  <c r="DM321" i="153"/>
  <c r="DM216" i="153"/>
  <c r="DN216" i="153" s="1"/>
  <c r="DM130" i="153"/>
  <c r="DN130" i="153" s="1"/>
  <c r="DS409" i="153"/>
  <c r="DS321" i="153"/>
  <c r="DS216" i="153"/>
  <c r="DT216" i="153" s="1"/>
  <c r="DS130" i="153"/>
  <c r="DT130" i="153" s="1"/>
  <c r="I405" i="153"/>
  <c r="I317" i="153"/>
  <c r="I212" i="153"/>
  <c r="J212" i="153" s="1"/>
  <c r="I126" i="153"/>
  <c r="J126" i="153" s="1"/>
  <c r="G405" i="153"/>
  <c r="G317" i="153"/>
  <c r="G212" i="153"/>
  <c r="G126" i="153"/>
  <c r="U405" i="153"/>
  <c r="U317" i="153"/>
  <c r="U212" i="153"/>
  <c r="V212" i="153" s="1"/>
  <c r="U126" i="153"/>
  <c r="V126" i="153" s="1"/>
  <c r="EU403" i="153"/>
  <c r="EU315" i="153"/>
  <c r="EU210" i="153"/>
  <c r="EV210" i="153" s="1"/>
  <c r="EU124" i="153"/>
  <c r="EV124" i="153" s="1"/>
  <c r="FI403" i="153"/>
  <c r="FI315" i="153"/>
  <c r="FI210" i="153"/>
  <c r="FJ210" i="153" s="1"/>
  <c r="FI124" i="153"/>
  <c r="FJ124" i="153" s="1"/>
  <c r="DQ389" i="153"/>
  <c r="DQ301" i="153"/>
  <c r="DQ196" i="153"/>
  <c r="DQ110" i="153"/>
  <c r="DR110" i="153" s="1"/>
  <c r="DW389" i="153"/>
  <c r="DW301" i="153"/>
  <c r="DW196" i="153"/>
  <c r="DW110" i="153"/>
  <c r="DX110" i="153" s="1"/>
  <c r="EC389" i="153"/>
  <c r="EC301" i="153"/>
  <c r="EC196" i="153"/>
  <c r="EC110" i="153"/>
  <c r="ED110" i="153" s="1"/>
  <c r="AW387" i="153"/>
  <c r="AW299" i="153"/>
  <c r="AW194" i="153"/>
  <c r="AW108" i="153"/>
  <c r="AX108" i="153" s="1"/>
  <c r="AU387" i="153"/>
  <c r="AU299" i="153"/>
  <c r="AU194" i="153"/>
  <c r="AU108" i="153"/>
  <c r="AV108" i="153" s="1"/>
  <c r="BA387" i="153"/>
  <c r="BA299" i="153"/>
  <c r="BA194" i="153"/>
  <c r="BA108" i="153"/>
  <c r="BB108" i="153" s="1"/>
  <c r="BG387" i="153"/>
  <c r="BG299" i="153"/>
  <c r="BG194" i="153"/>
  <c r="BG108" i="153"/>
  <c r="BH108" i="153" s="1"/>
  <c r="CC380" i="153"/>
  <c r="CC292" i="153"/>
  <c r="CC187" i="153"/>
  <c r="CD187" i="153" s="1"/>
  <c r="CC101" i="153"/>
  <c r="CD101" i="153" s="1"/>
  <c r="CA380" i="153"/>
  <c r="CA292" i="153"/>
  <c r="CA187" i="153"/>
  <c r="CA101" i="153"/>
  <c r="FE378" i="153"/>
  <c r="FE290" i="153"/>
  <c r="FE185" i="153"/>
  <c r="FF185" i="153" s="1"/>
  <c r="FE99" i="153"/>
  <c r="FF99" i="153" s="1"/>
  <c r="FI378" i="153"/>
  <c r="FI290" i="153"/>
  <c r="FI185" i="153"/>
  <c r="FJ185" i="153" s="1"/>
  <c r="FI99" i="153"/>
  <c r="FJ99" i="153" s="1"/>
  <c r="FG378" i="153"/>
  <c r="FG290" i="153"/>
  <c r="FG185" i="153"/>
  <c r="FH185" i="153" s="1"/>
  <c r="FG99" i="153"/>
  <c r="FH99" i="153" s="1"/>
  <c r="AS441" i="153"/>
  <c r="AS353" i="153"/>
  <c r="AS248" i="153"/>
  <c r="AT248" i="153" s="1"/>
  <c r="AS162" i="153"/>
  <c r="AT162" i="153" s="1"/>
  <c r="AY441" i="153"/>
  <c r="AY353" i="153"/>
  <c r="AY248" i="153"/>
  <c r="AZ248" i="153" s="1"/>
  <c r="AY162" i="153"/>
  <c r="AZ162" i="153" s="1"/>
  <c r="FM440" i="153"/>
  <c r="FM352" i="153"/>
  <c r="FM247" i="153"/>
  <c r="FN247" i="153" s="1"/>
  <c r="FM161" i="153"/>
  <c r="FN161" i="153" s="1"/>
  <c r="FA440" i="153"/>
  <c r="FA352" i="153"/>
  <c r="FA247" i="153"/>
  <c r="FB247" i="153" s="1"/>
  <c r="FA161" i="153"/>
  <c r="FB161" i="153" s="1"/>
  <c r="FG440" i="153"/>
  <c r="FG352" i="153"/>
  <c r="FG247" i="153"/>
  <c r="FH247" i="153" s="1"/>
  <c r="FG161" i="153"/>
  <c r="FH161" i="153" s="1"/>
  <c r="Y440" i="153"/>
  <c r="Y352" i="153"/>
  <c r="Y247" i="153"/>
  <c r="Z247" i="153" s="1"/>
  <c r="Y161" i="153"/>
  <c r="Z161" i="153" s="1"/>
  <c r="M440" i="153"/>
  <c r="M352" i="153"/>
  <c r="M247" i="153"/>
  <c r="N247" i="153" s="1"/>
  <c r="M161" i="153"/>
  <c r="N161" i="153" s="1"/>
  <c r="S440" i="153"/>
  <c r="S352" i="153"/>
  <c r="S247" i="153"/>
  <c r="T247" i="153" s="1"/>
  <c r="S161" i="153"/>
  <c r="T161" i="153" s="1"/>
  <c r="FI438" i="153"/>
  <c r="FI350" i="153"/>
  <c r="FI245" i="153"/>
  <c r="FJ245" i="153" s="1"/>
  <c r="FI159" i="153"/>
  <c r="FJ159" i="153" s="1"/>
  <c r="EW438" i="153"/>
  <c r="EW350" i="153"/>
  <c r="EW245" i="153"/>
  <c r="EX245" i="153" s="1"/>
  <c r="EW159" i="153"/>
  <c r="EX159" i="153" s="1"/>
  <c r="FC438" i="153"/>
  <c r="FC350" i="153"/>
  <c r="FC245" i="153"/>
  <c r="FD245" i="153" s="1"/>
  <c r="FC159" i="153"/>
  <c r="FD159" i="153" s="1"/>
  <c r="Y438" i="153"/>
  <c r="Y350" i="153"/>
  <c r="Y245" i="153"/>
  <c r="Y159" i="153"/>
  <c r="Z159" i="153" s="1"/>
  <c r="K438" i="153"/>
  <c r="K350" i="153"/>
  <c r="K245" i="153"/>
  <c r="K159" i="153"/>
  <c r="L159" i="153" s="1"/>
  <c r="DY434" i="153"/>
  <c r="DY346" i="153"/>
  <c r="DY241" i="153"/>
  <c r="DY155" i="153"/>
  <c r="DZ155" i="153" s="1"/>
  <c r="DK434" i="153"/>
  <c r="DK346" i="153"/>
  <c r="DK241" i="153"/>
  <c r="DK155" i="153"/>
  <c r="FI432" i="153"/>
  <c r="FI344" i="153"/>
  <c r="FI239" i="153"/>
  <c r="FJ239" i="153" s="1"/>
  <c r="FI153" i="153"/>
  <c r="FJ153" i="153" s="1"/>
  <c r="EU432" i="153"/>
  <c r="EU344" i="153"/>
  <c r="EU239" i="153"/>
  <c r="EV239" i="153" s="1"/>
  <c r="EU153" i="153"/>
  <c r="CO432" i="153"/>
  <c r="CO344" i="153"/>
  <c r="CO239" i="153"/>
  <c r="CP239" i="153" s="1"/>
  <c r="CO153" i="153"/>
  <c r="CP153" i="153" s="1"/>
  <c r="CA432" i="153"/>
  <c r="CA344" i="153"/>
  <c r="CA239" i="153"/>
  <c r="CA153" i="153"/>
  <c r="U432" i="153"/>
  <c r="U344" i="153"/>
  <c r="U239" i="153"/>
  <c r="V239" i="153" s="1"/>
  <c r="U153" i="153"/>
  <c r="V153" i="153" s="1"/>
  <c r="G432" i="153"/>
  <c r="G344" i="153"/>
  <c r="G239" i="153"/>
  <c r="H239" i="153" s="1"/>
  <c r="G153" i="153"/>
  <c r="EW430" i="153"/>
  <c r="EW342" i="153"/>
  <c r="EW237" i="153"/>
  <c r="EX237" i="153" s="1"/>
  <c r="EW151" i="153"/>
  <c r="EX151" i="153" s="1"/>
  <c r="FC430" i="153"/>
  <c r="FC342" i="153"/>
  <c r="FC237" i="153"/>
  <c r="FD237" i="153" s="1"/>
  <c r="FC151" i="153"/>
  <c r="FD151" i="153" s="1"/>
  <c r="I430" i="153"/>
  <c r="I342" i="153"/>
  <c r="I237" i="153"/>
  <c r="J237" i="153" s="1"/>
  <c r="I151" i="153"/>
  <c r="J151" i="153" s="1"/>
  <c r="O430" i="153"/>
  <c r="O342" i="153"/>
  <c r="O237" i="153"/>
  <c r="P237" i="153" s="1"/>
  <c r="O151" i="153"/>
  <c r="P151" i="153" s="1"/>
  <c r="AU428" i="153"/>
  <c r="AU340" i="153"/>
  <c r="AU235" i="153"/>
  <c r="AV235" i="153" s="1"/>
  <c r="AU149" i="153"/>
  <c r="AV149" i="153" s="1"/>
  <c r="BI428" i="153"/>
  <c r="BI340" i="153"/>
  <c r="BI235" i="153"/>
  <c r="BJ235" i="153" s="1"/>
  <c r="BI149" i="153"/>
  <c r="BJ149" i="153" s="1"/>
  <c r="CG426" i="153"/>
  <c r="CG338" i="153"/>
  <c r="CG233" i="153"/>
  <c r="CH233" i="153" s="1"/>
  <c r="CG147" i="153"/>
  <c r="CH147" i="153" s="1"/>
  <c r="CM426" i="153"/>
  <c r="CM338" i="153"/>
  <c r="CM233" i="153"/>
  <c r="CN233" i="153" s="1"/>
  <c r="CM147" i="153"/>
  <c r="CN147" i="153" s="1"/>
  <c r="EW425" i="153"/>
  <c r="EW337" i="153"/>
  <c r="EW232" i="153"/>
  <c r="EX232" i="153" s="1"/>
  <c r="EW146" i="153"/>
  <c r="EX146" i="153" s="1"/>
  <c r="FO60" i="153"/>
  <c r="FP60" i="153" s="1"/>
  <c r="FR60" i="153" s="1"/>
  <c r="FC425" i="153"/>
  <c r="FC337" i="153"/>
  <c r="FC232" i="153"/>
  <c r="FD232" i="153" s="1"/>
  <c r="FC146" i="153"/>
  <c r="FD146" i="153" s="1"/>
  <c r="G424" i="153"/>
  <c r="G336" i="153"/>
  <c r="G231" i="153"/>
  <c r="G145" i="153"/>
  <c r="Q423" i="153"/>
  <c r="Q335" i="153"/>
  <c r="Q230" i="153"/>
  <c r="Q144" i="153"/>
  <c r="R144" i="153" s="1"/>
  <c r="O423" i="153"/>
  <c r="O335" i="153"/>
  <c r="O230" i="153"/>
  <c r="O144" i="153"/>
  <c r="P144" i="153" s="1"/>
  <c r="FE422" i="153"/>
  <c r="FE334" i="153"/>
  <c r="FE229" i="153"/>
  <c r="FF229" i="153" s="1"/>
  <c r="FE143" i="153"/>
  <c r="FF143" i="153" s="1"/>
  <c r="FK422" i="153"/>
  <c r="FK334" i="153"/>
  <c r="FK229" i="153"/>
  <c r="FL229" i="153" s="1"/>
  <c r="FK143" i="153"/>
  <c r="FL143" i="153" s="1"/>
  <c r="EY422" i="153"/>
  <c r="EY334" i="153"/>
  <c r="EY229" i="153"/>
  <c r="EZ229" i="153" s="1"/>
  <c r="EY143" i="153"/>
  <c r="EZ143" i="153" s="1"/>
  <c r="Y422" i="153"/>
  <c r="Y334" i="153"/>
  <c r="Y229" i="153"/>
  <c r="Z229" i="153" s="1"/>
  <c r="Y143" i="153"/>
  <c r="Z143" i="153" s="1"/>
  <c r="M422" i="153"/>
  <c r="M334" i="153"/>
  <c r="M229" i="153"/>
  <c r="N229" i="153" s="1"/>
  <c r="M143" i="153"/>
  <c r="N143" i="153" s="1"/>
  <c r="S422" i="153"/>
  <c r="S334" i="153"/>
  <c r="S229" i="153"/>
  <c r="T229" i="153" s="1"/>
  <c r="S143" i="153"/>
  <c r="T143" i="153" s="1"/>
  <c r="EY411" i="153"/>
  <c r="EY323" i="153"/>
  <c r="EY218" i="153"/>
  <c r="EZ218" i="153" s="1"/>
  <c r="EY132" i="153"/>
  <c r="EZ132" i="153" s="1"/>
  <c r="FE411" i="153"/>
  <c r="FE323" i="153"/>
  <c r="FE218" i="153"/>
  <c r="FF218" i="153" s="1"/>
  <c r="FE132" i="153"/>
  <c r="FF132" i="153" s="1"/>
  <c r="FK411" i="153"/>
  <c r="FK323" i="153"/>
  <c r="FK218" i="153"/>
  <c r="FL218" i="153" s="1"/>
  <c r="FK132" i="153"/>
  <c r="FL132" i="153" s="1"/>
  <c r="DW410" i="153"/>
  <c r="DW322" i="153"/>
  <c r="DW217" i="153"/>
  <c r="DX217" i="153" s="1"/>
  <c r="DW131" i="153"/>
  <c r="DX131" i="153" s="1"/>
  <c r="EC410" i="153"/>
  <c r="EC322" i="153"/>
  <c r="EC217" i="153"/>
  <c r="ED217" i="153" s="1"/>
  <c r="EC131" i="153"/>
  <c r="ED131" i="153" s="1"/>
  <c r="FA409" i="153"/>
  <c r="FA321" i="153"/>
  <c r="FA216" i="153"/>
  <c r="FB216" i="153" s="1"/>
  <c r="FA130" i="153"/>
  <c r="FB130" i="153" s="1"/>
  <c r="EU409" i="153"/>
  <c r="EU321" i="153"/>
  <c r="EU216" i="153"/>
  <c r="EU130" i="153"/>
  <c r="CO408" i="153"/>
  <c r="CO320" i="153"/>
  <c r="CO215" i="153"/>
  <c r="CP215" i="153" s="1"/>
  <c r="CO129" i="153"/>
  <c r="CP129" i="153" s="1"/>
  <c r="M407" i="153"/>
  <c r="M319" i="153"/>
  <c r="M214" i="153"/>
  <c r="N214" i="153" s="1"/>
  <c r="GL214" i="153" s="1"/>
  <c r="M128" i="153"/>
  <c r="N128" i="153" s="1"/>
  <c r="GL128" i="153" s="1"/>
  <c r="AU405" i="153"/>
  <c r="AU317" i="153"/>
  <c r="AU212" i="153"/>
  <c r="AV212" i="153" s="1"/>
  <c r="AU126" i="153"/>
  <c r="AV126" i="153" s="1"/>
  <c r="AU403" i="153"/>
  <c r="AU315" i="153"/>
  <c r="AU210" i="153"/>
  <c r="AV210" i="153" s="1"/>
  <c r="AU124" i="153"/>
  <c r="AV124" i="153" s="1"/>
  <c r="AQ396" i="153"/>
  <c r="AQ308" i="153"/>
  <c r="AQ203" i="153"/>
  <c r="AR203" i="153" s="1"/>
  <c r="AQ117" i="153"/>
  <c r="AR117" i="153" s="1"/>
  <c r="BK31" i="153"/>
  <c r="BL31" i="153" s="1"/>
  <c r="BN31" i="153" s="1"/>
  <c r="BQ31" i="153" s="1"/>
  <c r="AW396" i="153"/>
  <c r="AW308" i="153"/>
  <c r="AW203" i="153"/>
  <c r="AX203" i="153" s="1"/>
  <c r="AW117" i="153"/>
  <c r="AX117" i="153" s="1"/>
  <c r="GY26" i="153"/>
  <c r="AB26" i="153"/>
  <c r="AD26" i="153" s="1"/>
  <c r="AG26" i="153" s="1"/>
  <c r="K391" i="153"/>
  <c r="K303" i="153"/>
  <c r="K198" i="153"/>
  <c r="K112" i="153"/>
  <c r="L112" i="153" s="1"/>
  <c r="G391" i="153"/>
  <c r="G303" i="153"/>
  <c r="G198" i="153"/>
  <c r="G112" i="153"/>
  <c r="O384" i="153"/>
  <c r="O296" i="153"/>
  <c r="O191" i="153"/>
  <c r="O105" i="153"/>
  <c r="P105" i="153" s="1"/>
  <c r="DY380" i="153"/>
  <c r="DY292" i="153"/>
  <c r="DY187" i="153"/>
  <c r="DZ187" i="153" s="1"/>
  <c r="DY101" i="153"/>
  <c r="DZ101" i="153" s="1"/>
  <c r="BA440" i="153"/>
  <c r="BA352" i="153"/>
  <c r="BA247" i="153"/>
  <c r="BB247" i="153" s="1"/>
  <c r="BA161" i="153"/>
  <c r="BB161" i="153" s="1"/>
  <c r="BG440" i="153"/>
  <c r="BG352" i="153"/>
  <c r="BG247" i="153"/>
  <c r="BH247" i="153" s="1"/>
  <c r="BG161" i="153"/>
  <c r="BH161" i="153" s="1"/>
  <c r="FE436" i="153"/>
  <c r="FE348" i="153"/>
  <c r="FE243" i="153"/>
  <c r="FE157" i="153"/>
  <c r="FF157" i="153" s="1"/>
  <c r="FK436" i="153"/>
  <c r="FK348" i="153"/>
  <c r="FK243" i="153"/>
  <c r="FK157" i="153"/>
  <c r="FL157" i="153" s="1"/>
  <c r="Q436" i="153"/>
  <c r="Q348" i="153"/>
  <c r="Q243" i="153"/>
  <c r="Q157" i="153"/>
  <c r="R157" i="153" s="1"/>
  <c r="W436" i="153"/>
  <c r="W348" i="153"/>
  <c r="W243" i="153"/>
  <c r="W157" i="153"/>
  <c r="X157" i="153" s="1"/>
  <c r="FM434" i="153"/>
  <c r="FM346" i="153"/>
  <c r="FM241" i="153"/>
  <c r="FM155" i="153"/>
  <c r="FN155" i="153" s="1"/>
  <c r="FA434" i="153"/>
  <c r="FA346" i="153"/>
  <c r="FA241" i="153"/>
  <c r="FA155" i="153"/>
  <c r="FB155" i="153" s="1"/>
  <c r="BE430" i="153"/>
  <c r="BE342" i="153"/>
  <c r="BE237" i="153"/>
  <c r="BF237" i="153" s="1"/>
  <c r="BE151" i="153"/>
  <c r="BF151" i="153" s="1"/>
  <c r="DO426" i="153"/>
  <c r="DO338" i="153"/>
  <c r="DO233" i="153"/>
  <c r="DP233" i="153" s="1"/>
  <c r="DO147" i="153"/>
  <c r="DP147" i="153" s="1"/>
  <c r="FV52" i="153"/>
  <c r="FW52" i="153" s="1"/>
  <c r="EU417" i="153"/>
  <c r="EU329" i="153"/>
  <c r="EU224" i="153"/>
  <c r="EV224" i="153" s="1"/>
  <c r="EU138" i="153"/>
  <c r="FI413" i="153"/>
  <c r="FI325" i="153"/>
  <c r="FI220" i="153"/>
  <c r="FJ220" i="153" s="1"/>
  <c r="FI134" i="153"/>
  <c r="FJ134" i="153" s="1"/>
  <c r="BR44" i="153"/>
  <c r="BS44" i="153" s="1"/>
  <c r="DK408" i="153"/>
  <c r="DK320" i="153"/>
  <c r="DK215" i="153"/>
  <c r="DK129" i="153"/>
  <c r="DL129" i="153" s="1"/>
  <c r="DY408" i="153"/>
  <c r="DY320" i="153"/>
  <c r="DY215" i="153"/>
  <c r="DZ215" i="153" s="1"/>
  <c r="DY129" i="153"/>
  <c r="DZ129" i="153" s="1"/>
  <c r="CC405" i="153"/>
  <c r="CC317" i="153"/>
  <c r="CC212" i="153"/>
  <c r="CD212" i="153" s="1"/>
  <c r="CC126" i="153"/>
  <c r="CD126" i="153" s="1"/>
  <c r="CI405" i="153"/>
  <c r="CI317" i="153"/>
  <c r="CI212" i="153"/>
  <c r="CJ212" i="153" s="1"/>
  <c r="CI126" i="153"/>
  <c r="CJ126" i="153" s="1"/>
  <c r="AW399" i="153"/>
  <c r="AW311" i="153"/>
  <c r="AW206" i="153"/>
  <c r="AX206" i="153" s="1"/>
  <c r="AW120" i="153"/>
  <c r="AX120" i="153" s="1"/>
  <c r="Y398" i="153"/>
  <c r="Y310" i="153"/>
  <c r="Y205" i="153"/>
  <c r="Z205" i="153" s="1"/>
  <c r="Y119" i="153"/>
  <c r="Z119" i="153" s="1"/>
  <c r="FG388" i="153"/>
  <c r="FG300" i="153"/>
  <c r="FG195" i="153"/>
  <c r="FG109" i="153"/>
  <c r="FH109" i="153" s="1"/>
  <c r="DQ387" i="153"/>
  <c r="DQ299" i="153"/>
  <c r="DQ194" i="153"/>
  <c r="DQ108" i="153"/>
  <c r="DR108" i="153" s="1"/>
  <c r="CE438" i="153"/>
  <c r="CE350" i="153"/>
  <c r="CE245" i="153"/>
  <c r="CF245" i="153" s="1"/>
  <c r="CE159" i="153"/>
  <c r="CF159" i="153" s="1"/>
  <c r="CK438" i="153"/>
  <c r="CK350" i="153"/>
  <c r="CK245" i="153"/>
  <c r="CL245" i="153" s="1"/>
  <c r="CK159" i="153"/>
  <c r="CL159" i="153" s="1"/>
  <c r="CQ438" i="153"/>
  <c r="CQ350" i="153"/>
  <c r="CQ245" i="153"/>
  <c r="CR245" i="153" s="1"/>
  <c r="CQ159" i="153"/>
  <c r="CR159" i="153" s="1"/>
  <c r="DU432" i="153"/>
  <c r="DU344" i="153"/>
  <c r="DU239" i="153"/>
  <c r="DV239" i="153" s="1"/>
  <c r="DU153" i="153"/>
  <c r="DV153" i="153" s="1"/>
  <c r="EA432" i="153"/>
  <c r="EA344" i="153"/>
  <c r="EA239" i="153"/>
  <c r="EB239" i="153" s="1"/>
  <c r="EA153" i="153"/>
  <c r="EB153" i="153" s="1"/>
  <c r="FG426" i="153"/>
  <c r="FG338" i="153"/>
  <c r="FG233" i="153"/>
  <c r="FH233" i="153" s="1"/>
  <c r="FG147" i="153"/>
  <c r="FH147" i="153" s="1"/>
  <c r="CZ60" i="153"/>
  <c r="DA60" i="153" s="1"/>
  <c r="CA422" i="153"/>
  <c r="CA334" i="153"/>
  <c r="CA229" i="153"/>
  <c r="CA143" i="153"/>
  <c r="CB143" i="153" s="1"/>
  <c r="CO422" i="153"/>
  <c r="CO334" i="153"/>
  <c r="CO229" i="153"/>
  <c r="CP229" i="153" s="1"/>
  <c r="CO143" i="153"/>
  <c r="CP143" i="153" s="1"/>
  <c r="AU413" i="153"/>
  <c r="AU325" i="153"/>
  <c r="AU220" i="153"/>
  <c r="AV220" i="153" s="1"/>
  <c r="AU134" i="153"/>
  <c r="AV134" i="153" s="1"/>
  <c r="CA409" i="153"/>
  <c r="CA321" i="153"/>
  <c r="CA216" i="153"/>
  <c r="CB216" i="153" s="1"/>
  <c r="CA130" i="153"/>
  <c r="U408" i="153"/>
  <c r="U320" i="153"/>
  <c r="U215" i="153"/>
  <c r="V215" i="153" s="1"/>
  <c r="U129" i="153"/>
  <c r="V129" i="153" s="1"/>
  <c r="DU405" i="153"/>
  <c r="DU317" i="153"/>
  <c r="DU212" i="153"/>
  <c r="DV212" i="153" s="1"/>
  <c r="DU126" i="153"/>
  <c r="DV126" i="153" s="1"/>
  <c r="EA405" i="153"/>
  <c r="EA317" i="153"/>
  <c r="EA212" i="153"/>
  <c r="EB212" i="153" s="1"/>
  <c r="EA126" i="153"/>
  <c r="EB126" i="153" s="1"/>
  <c r="DU403" i="153"/>
  <c r="DU315" i="153"/>
  <c r="DU210" i="153"/>
  <c r="DV210" i="153" s="1"/>
  <c r="DU124" i="153"/>
  <c r="DV124" i="153" s="1"/>
  <c r="EA403" i="153"/>
  <c r="EA315" i="153"/>
  <c r="EA210" i="153"/>
  <c r="EB210" i="153" s="1"/>
  <c r="EA124" i="153"/>
  <c r="EB124" i="153" s="1"/>
  <c r="EY398" i="153"/>
  <c r="EY310" i="153"/>
  <c r="EY205" i="153"/>
  <c r="EZ205" i="153" s="1"/>
  <c r="EY119" i="153"/>
  <c r="EZ119" i="153" s="1"/>
  <c r="AW388" i="153"/>
  <c r="AW300" i="153"/>
  <c r="AW195" i="153"/>
  <c r="AW109" i="153"/>
  <c r="AX109" i="153" s="1"/>
  <c r="FG387" i="153"/>
  <c r="FG299" i="153"/>
  <c r="FG194" i="153"/>
  <c r="FG108" i="153"/>
  <c r="FH108" i="153" s="1"/>
  <c r="AU408" i="153"/>
  <c r="AU320" i="153"/>
  <c r="AU215" i="153"/>
  <c r="AV215" i="153" s="1"/>
  <c r="AU129" i="153"/>
  <c r="AV129" i="153" s="1"/>
  <c r="AU402" i="153"/>
  <c r="AU314" i="153"/>
  <c r="AU209" i="153"/>
  <c r="AV209" i="153" s="1"/>
  <c r="AU123" i="153"/>
  <c r="AV123" i="153" s="1"/>
  <c r="EE75" i="153"/>
  <c r="EF75" i="153" s="1"/>
  <c r="EH75" i="153" s="1"/>
  <c r="EK75" i="153" s="1"/>
  <c r="AA40" i="153"/>
  <c r="CU15" i="153"/>
  <c r="CV15" i="153" s="1"/>
  <c r="CX15" i="153" s="1"/>
  <c r="DA15" i="153" s="1"/>
  <c r="BK16" i="153"/>
  <c r="BL16" i="153" s="1"/>
  <c r="BN16" i="153" s="1"/>
  <c r="BQ16" i="153" s="1"/>
  <c r="EE69" i="153"/>
  <c r="EF69" i="153" s="1"/>
  <c r="EH69" i="153" s="1"/>
  <c r="EK69" i="153" s="1"/>
  <c r="FO67" i="153"/>
  <c r="FP67" i="153" s="1"/>
  <c r="FR67" i="153" s="1"/>
  <c r="CU67" i="153"/>
  <c r="CV67" i="153" s="1"/>
  <c r="CX67" i="153" s="1"/>
  <c r="AA67" i="153"/>
  <c r="AA59" i="153"/>
  <c r="FO44" i="153"/>
  <c r="FP44" i="153" s="1"/>
  <c r="FR44" i="153" s="1"/>
  <c r="FU44" i="153" s="1"/>
  <c r="EU396" i="153"/>
  <c r="EU308" i="153"/>
  <c r="EU203" i="153"/>
  <c r="EU117" i="153"/>
  <c r="EV117" i="153" s="1"/>
  <c r="CM388" i="153"/>
  <c r="CM300" i="153"/>
  <c r="CM195" i="153"/>
  <c r="CM109" i="153"/>
  <c r="CN109" i="153" s="1"/>
  <c r="CA388" i="153"/>
  <c r="CA300" i="153"/>
  <c r="CA195" i="153"/>
  <c r="CA109" i="153"/>
  <c r="CO388" i="153"/>
  <c r="CO300" i="153"/>
  <c r="CO195" i="153"/>
  <c r="CO109" i="153"/>
  <c r="CP109" i="153" s="1"/>
  <c r="FI382" i="153"/>
  <c r="FI294" i="153"/>
  <c r="FI189" i="153"/>
  <c r="FI103" i="153"/>
  <c r="FJ103" i="153" s="1"/>
  <c r="FM382" i="153"/>
  <c r="FM294" i="153"/>
  <c r="FM189" i="153"/>
  <c r="FM103" i="153"/>
  <c r="FN103" i="153" s="1"/>
  <c r="K382" i="153"/>
  <c r="K294" i="153"/>
  <c r="K189" i="153"/>
  <c r="K103" i="153"/>
  <c r="L103" i="153" s="1"/>
  <c r="W382" i="153"/>
  <c r="W294" i="153"/>
  <c r="W189" i="153"/>
  <c r="W103" i="153"/>
  <c r="X103" i="153" s="1"/>
  <c r="EW380" i="153"/>
  <c r="EW292" i="153"/>
  <c r="EW187" i="153"/>
  <c r="EX187" i="153" s="1"/>
  <c r="EW101" i="153"/>
  <c r="EX101" i="153" s="1"/>
  <c r="FI380" i="153"/>
  <c r="FI292" i="153"/>
  <c r="FI187" i="153"/>
  <c r="FJ187" i="153" s="1"/>
  <c r="FI101" i="153"/>
  <c r="FJ101" i="153" s="1"/>
  <c r="FO15" i="153"/>
  <c r="FP15" i="153" s="1"/>
  <c r="FR15" i="153" s="1"/>
  <c r="FU15" i="153" s="1"/>
  <c r="U407" i="153"/>
  <c r="U319" i="153"/>
  <c r="U214" i="153"/>
  <c r="V214" i="153" s="1"/>
  <c r="GT214" i="153" s="1"/>
  <c r="U128" i="153"/>
  <c r="V128" i="153" s="1"/>
  <c r="GT128" i="153" s="1"/>
  <c r="AS405" i="153"/>
  <c r="AS317" i="153"/>
  <c r="AS212" i="153"/>
  <c r="AT212" i="153" s="1"/>
  <c r="AS126" i="153"/>
  <c r="AT126" i="153" s="1"/>
  <c r="AY405" i="153"/>
  <c r="AY317" i="153"/>
  <c r="AY212" i="153"/>
  <c r="AZ212" i="153" s="1"/>
  <c r="AY126" i="153"/>
  <c r="AZ126" i="153" s="1"/>
  <c r="EY404" i="153"/>
  <c r="EY316" i="153"/>
  <c r="EY211" i="153"/>
  <c r="EZ211" i="153" s="1"/>
  <c r="EY125" i="153"/>
  <c r="EZ125" i="153" s="1"/>
  <c r="FE404" i="153"/>
  <c r="FE316" i="153"/>
  <c r="FE211" i="153"/>
  <c r="FF211" i="153" s="1"/>
  <c r="FE125" i="153"/>
  <c r="FF125" i="153" s="1"/>
  <c r="FK404" i="153"/>
  <c r="FK316" i="153"/>
  <c r="FK211" i="153"/>
  <c r="FL211" i="153" s="1"/>
  <c r="FK125" i="153"/>
  <c r="FL125" i="153" s="1"/>
  <c r="K404" i="153"/>
  <c r="K316" i="153"/>
  <c r="K211" i="153"/>
  <c r="L211" i="153" s="1"/>
  <c r="K125" i="153"/>
  <c r="L125" i="153" s="1"/>
  <c r="Q404" i="153"/>
  <c r="Q316" i="153"/>
  <c r="Q211" i="153"/>
  <c r="R211" i="153" s="1"/>
  <c r="Q125" i="153"/>
  <c r="R125" i="153" s="1"/>
  <c r="O404" i="153"/>
  <c r="O316" i="153"/>
  <c r="O211" i="153"/>
  <c r="P211" i="153" s="1"/>
  <c r="O125" i="153"/>
  <c r="P125" i="153" s="1"/>
  <c r="AS403" i="153"/>
  <c r="AS315" i="153"/>
  <c r="AS210" i="153"/>
  <c r="AT210" i="153" s="1"/>
  <c r="AS124" i="153"/>
  <c r="AT124" i="153" s="1"/>
  <c r="AY403" i="153"/>
  <c r="AY315" i="153"/>
  <c r="AY210" i="153"/>
  <c r="AZ210" i="153" s="1"/>
  <c r="AY124" i="153"/>
  <c r="AZ124" i="153" s="1"/>
  <c r="CC402" i="153"/>
  <c r="CC314" i="153"/>
  <c r="CC209" i="153"/>
  <c r="CD209" i="153" s="1"/>
  <c r="CC123" i="153"/>
  <c r="CD123" i="153" s="1"/>
  <c r="CI402" i="153"/>
  <c r="CI314" i="153"/>
  <c r="CI209" i="153"/>
  <c r="CJ209" i="153" s="1"/>
  <c r="CI123" i="153"/>
  <c r="CJ123" i="153" s="1"/>
  <c r="FM399" i="153"/>
  <c r="FM311" i="153"/>
  <c r="FM206" i="153"/>
  <c r="FN206" i="153" s="1"/>
  <c r="FM120" i="153"/>
  <c r="FN120" i="153" s="1"/>
  <c r="FA399" i="153"/>
  <c r="FA311" i="153"/>
  <c r="FA206" i="153"/>
  <c r="FB206" i="153" s="1"/>
  <c r="FA120" i="153"/>
  <c r="FB120" i="153" s="1"/>
  <c r="FG399" i="153"/>
  <c r="FG311" i="153"/>
  <c r="FG206" i="153"/>
  <c r="FH206" i="153" s="1"/>
  <c r="FG120" i="153"/>
  <c r="FH120" i="153" s="1"/>
  <c r="BI396" i="153"/>
  <c r="BI308" i="153"/>
  <c r="BI203" i="153"/>
  <c r="BJ203" i="153" s="1"/>
  <c r="BI117" i="153"/>
  <c r="BJ117" i="153" s="1"/>
  <c r="AU396" i="153"/>
  <c r="AU308" i="153"/>
  <c r="AU203" i="153"/>
  <c r="AV203" i="153" s="1"/>
  <c r="AU117" i="153"/>
  <c r="AV117" i="153" s="1"/>
  <c r="K393" i="153"/>
  <c r="K305" i="153"/>
  <c r="K200" i="153"/>
  <c r="K114" i="153"/>
  <c r="L114" i="153" s="1"/>
  <c r="GJ114" i="153" s="1"/>
  <c r="G393" i="153"/>
  <c r="G305" i="153"/>
  <c r="G200" i="153"/>
  <c r="G114" i="153"/>
  <c r="M391" i="153"/>
  <c r="M303" i="153"/>
  <c r="M198" i="153"/>
  <c r="M112" i="153"/>
  <c r="N112" i="153" s="1"/>
  <c r="GL112" i="153" s="1"/>
  <c r="Y391" i="153"/>
  <c r="Y303" i="153"/>
  <c r="Y198" i="153"/>
  <c r="Y112" i="153"/>
  <c r="Z112" i="153" s="1"/>
  <c r="GX112" i="153" s="1"/>
  <c r="W391" i="153"/>
  <c r="W303" i="153"/>
  <c r="W198" i="153"/>
  <c r="W112" i="153"/>
  <c r="X112" i="153" s="1"/>
  <c r="EU389" i="153"/>
  <c r="EU301" i="153"/>
  <c r="EU196" i="153"/>
  <c r="EU110" i="153"/>
  <c r="EV110" i="153" s="1"/>
  <c r="FI389" i="153"/>
  <c r="FI301" i="153"/>
  <c r="FI196" i="153"/>
  <c r="FI110" i="153"/>
  <c r="FJ110" i="153" s="1"/>
  <c r="DK388" i="153"/>
  <c r="DK300" i="153"/>
  <c r="DK195" i="153"/>
  <c r="DK109" i="153"/>
  <c r="DY388" i="153"/>
  <c r="DY300" i="153"/>
  <c r="DY195" i="153"/>
  <c r="DY109" i="153"/>
  <c r="DZ109" i="153" s="1"/>
  <c r="DW388" i="153"/>
  <c r="DW300" i="153"/>
  <c r="DW195" i="153"/>
  <c r="DW109" i="153"/>
  <c r="DX109" i="153" s="1"/>
  <c r="CE387" i="153"/>
  <c r="CE299" i="153"/>
  <c r="CE194" i="153"/>
  <c r="CE108" i="153"/>
  <c r="CF108" i="153" s="1"/>
  <c r="CS387" i="153"/>
  <c r="CS299" i="153"/>
  <c r="CS194" i="153"/>
  <c r="CS108" i="153"/>
  <c r="CT108" i="153" s="1"/>
  <c r="CQ387" i="153"/>
  <c r="CQ299" i="153"/>
  <c r="CQ194" i="153"/>
  <c r="CQ108" i="153"/>
  <c r="CR108" i="153" s="1"/>
  <c r="CM387" i="153"/>
  <c r="CM299" i="153"/>
  <c r="CM194" i="153"/>
  <c r="CM108" i="153"/>
  <c r="CN108" i="153" s="1"/>
  <c r="W384" i="153"/>
  <c r="W296" i="153"/>
  <c r="W191" i="153"/>
  <c r="W105" i="153"/>
  <c r="X105" i="153" s="1"/>
  <c r="GV105" i="153" s="1"/>
  <c r="I384" i="153"/>
  <c r="I296" i="153"/>
  <c r="I191" i="153"/>
  <c r="I105" i="153"/>
  <c r="J105" i="153" s="1"/>
  <c r="GH105" i="153" s="1"/>
  <c r="K384" i="153"/>
  <c r="K296" i="153"/>
  <c r="K191" i="153"/>
  <c r="K105" i="153"/>
  <c r="L105" i="153" s="1"/>
  <c r="AS382" i="153"/>
  <c r="AS294" i="153"/>
  <c r="AS189" i="153"/>
  <c r="AS103" i="153"/>
  <c r="AT103" i="153" s="1"/>
  <c r="AW382" i="153"/>
  <c r="AW294" i="153"/>
  <c r="AW189" i="153"/>
  <c r="AW103" i="153"/>
  <c r="AX103" i="153" s="1"/>
  <c r="AU382" i="153"/>
  <c r="AU294" i="153"/>
  <c r="AU189" i="153"/>
  <c r="AU103" i="153"/>
  <c r="AV103" i="153" s="1"/>
  <c r="DQ380" i="153"/>
  <c r="DQ292" i="153"/>
  <c r="DQ187" i="153"/>
  <c r="DR187" i="153" s="1"/>
  <c r="DQ101" i="153"/>
  <c r="DR101" i="153" s="1"/>
  <c r="DW380" i="153"/>
  <c r="DW292" i="153"/>
  <c r="DW187" i="153"/>
  <c r="DX187" i="153" s="1"/>
  <c r="DW101" i="153"/>
  <c r="DX101" i="153" s="1"/>
  <c r="DS380" i="153"/>
  <c r="DS292" i="153"/>
  <c r="DS187" i="153"/>
  <c r="DT187" i="153" s="1"/>
  <c r="DS101" i="153"/>
  <c r="DT101" i="153" s="1"/>
  <c r="S378" i="153"/>
  <c r="S290" i="153"/>
  <c r="S185" i="153"/>
  <c r="T185" i="153" s="1"/>
  <c r="S99" i="153"/>
  <c r="T99" i="153" s="1"/>
  <c r="K378" i="153"/>
  <c r="K290" i="153"/>
  <c r="K185" i="153"/>
  <c r="L185" i="153" s="1"/>
  <c r="K99" i="153"/>
  <c r="L99" i="153" s="1"/>
  <c r="GJ99" i="153" s="1"/>
  <c r="Q378" i="153"/>
  <c r="Q290" i="153"/>
  <c r="Q185" i="153"/>
  <c r="R185" i="153" s="1"/>
  <c r="Q99" i="153"/>
  <c r="R99" i="153" s="1"/>
  <c r="GP99" i="153" s="1"/>
  <c r="AS440" i="153"/>
  <c r="AS352" i="153"/>
  <c r="AS247" i="153"/>
  <c r="AT247" i="153" s="1"/>
  <c r="AS161" i="153"/>
  <c r="AT161" i="153" s="1"/>
  <c r="AY440" i="153"/>
  <c r="AY352" i="153"/>
  <c r="AY247" i="153"/>
  <c r="AZ247" i="153" s="1"/>
  <c r="AY161" i="153"/>
  <c r="AZ161" i="153" s="1"/>
  <c r="AS437" i="153"/>
  <c r="AS349" i="153"/>
  <c r="AS244" i="153"/>
  <c r="AS158" i="153"/>
  <c r="AT158" i="153" s="1"/>
  <c r="AY437" i="153"/>
  <c r="AY349" i="153"/>
  <c r="AY244" i="153"/>
  <c r="AY158" i="153"/>
  <c r="AZ158" i="153" s="1"/>
  <c r="EW436" i="153"/>
  <c r="EW348" i="153"/>
  <c r="EW243" i="153"/>
  <c r="EW157" i="153"/>
  <c r="EX157" i="153" s="1"/>
  <c r="FC436" i="153"/>
  <c r="FC348" i="153"/>
  <c r="FC243" i="153"/>
  <c r="FC157" i="153"/>
  <c r="FD157" i="153" s="1"/>
  <c r="CC436" i="153"/>
  <c r="CC348" i="153"/>
  <c r="CC243" i="153"/>
  <c r="CC157" i="153"/>
  <c r="CD157" i="153" s="1"/>
  <c r="CI436" i="153"/>
  <c r="CI348" i="153"/>
  <c r="CI243" i="153"/>
  <c r="CI157" i="153"/>
  <c r="CJ157" i="153" s="1"/>
  <c r="I436" i="153"/>
  <c r="I348" i="153"/>
  <c r="I243" i="153"/>
  <c r="I157" i="153"/>
  <c r="J157" i="153" s="1"/>
  <c r="O436" i="153"/>
  <c r="O348" i="153"/>
  <c r="O243" i="153"/>
  <c r="O157" i="153"/>
  <c r="P157" i="153" s="1"/>
  <c r="FE434" i="153"/>
  <c r="FE346" i="153"/>
  <c r="FE241" i="153"/>
  <c r="FE155" i="153"/>
  <c r="FF155" i="153" s="1"/>
  <c r="FK434" i="153"/>
  <c r="FK346" i="153"/>
  <c r="FK241" i="153"/>
  <c r="FK155" i="153"/>
  <c r="FL155" i="153" s="1"/>
  <c r="EY434" i="153"/>
  <c r="EY346" i="153"/>
  <c r="EY241" i="153"/>
  <c r="EY155" i="153"/>
  <c r="EZ155" i="153" s="1"/>
  <c r="Q434" i="153"/>
  <c r="Q346" i="153"/>
  <c r="Q241" i="153"/>
  <c r="Q155" i="153"/>
  <c r="R155" i="153" s="1"/>
  <c r="W434" i="153"/>
  <c r="W346" i="153"/>
  <c r="W241" i="153"/>
  <c r="W155" i="153"/>
  <c r="X155" i="153" s="1"/>
  <c r="K434" i="153"/>
  <c r="K346" i="153"/>
  <c r="K241" i="153"/>
  <c r="K155" i="153"/>
  <c r="L155" i="153" s="1"/>
  <c r="AW430" i="153"/>
  <c r="AW342" i="153"/>
  <c r="AW237" i="153"/>
  <c r="AX237" i="153" s="1"/>
  <c r="AW151" i="153"/>
  <c r="AX151" i="153" s="1"/>
  <c r="BC430" i="153"/>
  <c r="BC342" i="153"/>
  <c r="BC237" i="153"/>
  <c r="BD237" i="153" s="1"/>
  <c r="BC151" i="153"/>
  <c r="BD151" i="153" s="1"/>
  <c r="BI430" i="153"/>
  <c r="BI342" i="153"/>
  <c r="BI237" i="153"/>
  <c r="BJ237" i="153" s="1"/>
  <c r="BI151" i="153"/>
  <c r="BJ151" i="153" s="1"/>
  <c r="CC428" i="153"/>
  <c r="CC340" i="153"/>
  <c r="CC235" i="153"/>
  <c r="CD235" i="153" s="1"/>
  <c r="CC149" i="153"/>
  <c r="CD149" i="153" s="1"/>
  <c r="CI428" i="153"/>
  <c r="CI340" i="153"/>
  <c r="CI235" i="153"/>
  <c r="CJ235" i="153" s="1"/>
  <c r="CI149" i="153"/>
  <c r="CJ149" i="153" s="1"/>
  <c r="DM426" i="153"/>
  <c r="DM338" i="153"/>
  <c r="DM233" i="153"/>
  <c r="DN233" i="153" s="1"/>
  <c r="DM147" i="153"/>
  <c r="DN147" i="153" s="1"/>
  <c r="DS426" i="153"/>
  <c r="DS338" i="153"/>
  <c r="DS233" i="153"/>
  <c r="DT233" i="153" s="1"/>
  <c r="DS147" i="153"/>
  <c r="DT147" i="153" s="1"/>
  <c r="FA424" i="153"/>
  <c r="FA336" i="153"/>
  <c r="FA231" i="153"/>
  <c r="FB231" i="153" s="1"/>
  <c r="FA145" i="153"/>
  <c r="FB145" i="153" s="1"/>
  <c r="FG424" i="153"/>
  <c r="FG336" i="153"/>
  <c r="FG231" i="153"/>
  <c r="FH231" i="153" s="1"/>
  <c r="FG145" i="153"/>
  <c r="FH145" i="153" s="1"/>
  <c r="FM424" i="153"/>
  <c r="FM336" i="153"/>
  <c r="FM231" i="153"/>
  <c r="FN231" i="153" s="1"/>
  <c r="FM145" i="153"/>
  <c r="FN145" i="153" s="1"/>
  <c r="AW422" i="153"/>
  <c r="AW334" i="153"/>
  <c r="AW229" i="153"/>
  <c r="AX229" i="153" s="1"/>
  <c r="AW143" i="153"/>
  <c r="AX143" i="153" s="1"/>
  <c r="BC422" i="153"/>
  <c r="BC334" i="153"/>
  <c r="BC229" i="153"/>
  <c r="BD229" i="153" s="1"/>
  <c r="BC143" i="153"/>
  <c r="BD143" i="153" s="1"/>
  <c r="BI422" i="153"/>
  <c r="BI334" i="153"/>
  <c r="BI229" i="153"/>
  <c r="BJ229" i="153" s="1"/>
  <c r="BI143" i="153"/>
  <c r="BJ143" i="153" s="1"/>
  <c r="FA417" i="153"/>
  <c r="FA329" i="153"/>
  <c r="FA224" i="153"/>
  <c r="FB224" i="153" s="1"/>
  <c r="FA138" i="153"/>
  <c r="FB138" i="153" s="1"/>
  <c r="FG417" i="153"/>
  <c r="FG329" i="153"/>
  <c r="FG224" i="153"/>
  <c r="FH224" i="153" s="1"/>
  <c r="FG138" i="153"/>
  <c r="FH138" i="153" s="1"/>
  <c r="FM417" i="153"/>
  <c r="FM329" i="153"/>
  <c r="FM224" i="153"/>
  <c r="FN224" i="153" s="1"/>
  <c r="FM138" i="153"/>
  <c r="FN138" i="153" s="1"/>
  <c r="FA413" i="153"/>
  <c r="FA325" i="153"/>
  <c r="FA220" i="153"/>
  <c r="FB220" i="153" s="1"/>
  <c r="FA134" i="153"/>
  <c r="FB134" i="153" s="1"/>
  <c r="FG413" i="153"/>
  <c r="FG325" i="153"/>
  <c r="FG220" i="153"/>
  <c r="FH220" i="153" s="1"/>
  <c r="FG134" i="153"/>
  <c r="FH134" i="153" s="1"/>
  <c r="FM413" i="153"/>
  <c r="FM325" i="153"/>
  <c r="FM220" i="153"/>
  <c r="FN220" i="153" s="1"/>
  <c r="FM134" i="153"/>
  <c r="FN134" i="153" s="1"/>
  <c r="AS411" i="153"/>
  <c r="AS323" i="153"/>
  <c r="AS218" i="153"/>
  <c r="AT218" i="153" s="1"/>
  <c r="AS132" i="153"/>
  <c r="AT132" i="153" s="1"/>
  <c r="AY411" i="153"/>
  <c r="AY323" i="153"/>
  <c r="AY218" i="153"/>
  <c r="AZ218" i="153" s="1"/>
  <c r="AY132" i="153"/>
  <c r="AZ132" i="153" s="1"/>
  <c r="BE411" i="153"/>
  <c r="BE323" i="153"/>
  <c r="BE218" i="153"/>
  <c r="BF218" i="153" s="1"/>
  <c r="BE132" i="153"/>
  <c r="BF132" i="153" s="1"/>
  <c r="EU410" i="153"/>
  <c r="EU322" i="153"/>
  <c r="EU217" i="153"/>
  <c r="EV217" i="153" s="1"/>
  <c r="EU131" i="153"/>
  <c r="FI410" i="153"/>
  <c r="FI322" i="153"/>
  <c r="FI217" i="153"/>
  <c r="FJ217" i="153" s="1"/>
  <c r="FI131" i="153"/>
  <c r="FJ131" i="153" s="1"/>
  <c r="AQ409" i="153"/>
  <c r="AQ321" i="153"/>
  <c r="AQ216" i="153"/>
  <c r="AR216" i="153" s="1"/>
  <c r="AQ130" i="153"/>
  <c r="AR130" i="153" s="1"/>
  <c r="AW409" i="153"/>
  <c r="AW321" i="153"/>
  <c r="AW216" i="153"/>
  <c r="AX216" i="153" s="1"/>
  <c r="AW130" i="153"/>
  <c r="AX130" i="153" s="1"/>
  <c r="BC409" i="153"/>
  <c r="BC321" i="153"/>
  <c r="BC216" i="153"/>
  <c r="BD216" i="153" s="1"/>
  <c r="BC130" i="153"/>
  <c r="BD130" i="153" s="1"/>
  <c r="EC408" i="153"/>
  <c r="EC320" i="153"/>
  <c r="EC215" i="153"/>
  <c r="ED215" i="153" s="1"/>
  <c r="EC129" i="153"/>
  <c r="ED129" i="153" s="1"/>
  <c r="DQ408" i="153"/>
  <c r="DQ320" i="153"/>
  <c r="DQ215" i="153"/>
  <c r="DR215" i="153" s="1"/>
  <c r="DQ129" i="153"/>
  <c r="DR129" i="153" s="1"/>
  <c r="EL43" i="153"/>
  <c r="EM43" i="153" s="1"/>
  <c r="CA405" i="153"/>
  <c r="CA317" i="153"/>
  <c r="CA212" i="153"/>
  <c r="CA126" i="153"/>
  <c r="CO405" i="153"/>
  <c r="CO317" i="153"/>
  <c r="CO212" i="153"/>
  <c r="CP212" i="153" s="1"/>
  <c r="CO126" i="153"/>
  <c r="CP126" i="153" s="1"/>
  <c r="AQ404" i="153"/>
  <c r="AQ316" i="153"/>
  <c r="AQ211" i="153"/>
  <c r="AQ125" i="153"/>
  <c r="BE404" i="153"/>
  <c r="BE316" i="153"/>
  <c r="BE211" i="153"/>
  <c r="BF211" i="153" s="1"/>
  <c r="BE125" i="153"/>
  <c r="BF125" i="153" s="1"/>
  <c r="CA403" i="153"/>
  <c r="CA315" i="153"/>
  <c r="CA210" i="153"/>
  <c r="CA124" i="153"/>
  <c r="CO403" i="153"/>
  <c r="CO315" i="153"/>
  <c r="CO210" i="153"/>
  <c r="CP210" i="153" s="1"/>
  <c r="CO124" i="153"/>
  <c r="CP124" i="153" s="1"/>
  <c r="DK402" i="153"/>
  <c r="DK314" i="153"/>
  <c r="DK209" i="153"/>
  <c r="DK123" i="153"/>
  <c r="DY402" i="153"/>
  <c r="DY314" i="153"/>
  <c r="DY209" i="153"/>
  <c r="DZ209" i="153" s="1"/>
  <c r="DY123" i="153"/>
  <c r="DZ123" i="153" s="1"/>
  <c r="AU399" i="153"/>
  <c r="AU311" i="153"/>
  <c r="AU206" i="153"/>
  <c r="AV206" i="153" s="1"/>
  <c r="AU120" i="153"/>
  <c r="AV120" i="153" s="1"/>
  <c r="BA399" i="153"/>
  <c r="BA311" i="153"/>
  <c r="BA206" i="153"/>
  <c r="BB206" i="153" s="1"/>
  <c r="BA120" i="153"/>
  <c r="BB120" i="153" s="1"/>
  <c r="BG399" i="153"/>
  <c r="BG311" i="153"/>
  <c r="BG206" i="153"/>
  <c r="BH206" i="153" s="1"/>
  <c r="BG120" i="153"/>
  <c r="BH120" i="153" s="1"/>
  <c r="Q398" i="153"/>
  <c r="Q310" i="153"/>
  <c r="Q205" i="153"/>
  <c r="R205" i="153" s="1"/>
  <c r="GP205" i="153" s="1"/>
  <c r="Q119" i="153"/>
  <c r="R119" i="153" s="1"/>
  <c r="GP119" i="153" s="1"/>
  <c r="I398" i="153"/>
  <c r="I310" i="153"/>
  <c r="I205" i="153"/>
  <c r="J205" i="153" s="1"/>
  <c r="I119" i="153"/>
  <c r="J119" i="153" s="1"/>
  <c r="S398" i="153"/>
  <c r="S310" i="153"/>
  <c r="S205" i="153"/>
  <c r="T205" i="153" s="1"/>
  <c r="S119" i="153"/>
  <c r="T119" i="153" s="1"/>
  <c r="CC396" i="153"/>
  <c r="CC308" i="153"/>
  <c r="CC203" i="153"/>
  <c r="CD203" i="153" s="1"/>
  <c r="CC117" i="153"/>
  <c r="CD117" i="153" s="1"/>
  <c r="CI396" i="153"/>
  <c r="CI308" i="153"/>
  <c r="CI203" i="153"/>
  <c r="CJ203" i="153" s="1"/>
  <c r="CI117" i="153"/>
  <c r="CJ117" i="153" s="1"/>
  <c r="EW388" i="153"/>
  <c r="EW300" i="153"/>
  <c r="EW195" i="153"/>
  <c r="EW109" i="153"/>
  <c r="EX109" i="153" s="1"/>
  <c r="FC388" i="153"/>
  <c r="FC300" i="153"/>
  <c r="FC195" i="153"/>
  <c r="FC109" i="153"/>
  <c r="FD109" i="153" s="1"/>
  <c r="EA387" i="153"/>
  <c r="EA299" i="153"/>
  <c r="EA194" i="153"/>
  <c r="EA108" i="153"/>
  <c r="EB108" i="153" s="1"/>
  <c r="DM387" i="153"/>
  <c r="DM299" i="153"/>
  <c r="DM194" i="153"/>
  <c r="DM108" i="153"/>
  <c r="DN108" i="153" s="1"/>
  <c r="DN166" i="153" s="1"/>
  <c r="CA382" i="153"/>
  <c r="CA294" i="153"/>
  <c r="CA189" i="153"/>
  <c r="CA103" i="153"/>
  <c r="CO382" i="153"/>
  <c r="CO294" i="153"/>
  <c r="CO189" i="153"/>
  <c r="CO103" i="153"/>
  <c r="CP103" i="153" s="1"/>
  <c r="CK382" i="153"/>
  <c r="CK294" i="153"/>
  <c r="CK189" i="153"/>
  <c r="CK103" i="153"/>
  <c r="CL103" i="153" s="1"/>
  <c r="CK440" i="153"/>
  <c r="CK352" i="153"/>
  <c r="CK247" i="153"/>
  <c r="CL247" i="153" s="1"/>
  <c r="CK161" i="153"/>
  <c r="CL161" i="153" s="1"/>
  <c r="CQ440" i="153"/>
  <c r="CQ352" i="153"/>
  <c r="CQ247" i="153"/>
  <c r="CR247" i="153" s="1"/>
  <c r="CQ161" i="153"/>
  <c r="CR161" i="153" s="1"/>
  <c r="CE440" i="153"/>
  <c r="CE352" i="153"/>
  <c r="CE247" i="153"/>
  <c r="CF247" i="153" s="1"/>
  <c r="CE161" i="153"/>
  <c r="CF161" i="153" s="1"/>
  <c r="CO438" i="153"/>
  <c r="CO350" i="153"/>
  <c r="CO245" i="153"/>
  <c r="CP245" i="153" s="1"/>
  <c r="CO159" i="153"/>
  <c r="CP159" i="153" s="1"/>
  <c r="CC438" i="153"/>
  <c r="CC350" i="153"/>
  <c r="CC245" i="153"/>
  <c r="CD245" i="153" s="1"/>
  <c r="CC159" i="153"/>
  <c r="CD159" i="153" s="1"/>
  <c r="CI438" i="153"/>
  <c r="CI350" i="153"/>
  <c r="CI245" i="153"/>
  <c r="CJ245" i="153" s="1"/>
  <c r="CI159" i="153"/>
  <c r="CJ159" i="153" s="1"/>
  <c r="AS434" i="153"/>
  <c r="AS346" i="153"/>
  <c r="AS241" i="153"/>
  <c r="AS155" i="153"/>
  <c r="AT155" i="153" s="1"/>
  <c r="AY434" i="153"/>
  <c r="AY346" i="153"/>
  <c r="AY241" i="153"/>
  <c r="AY155" i="153"/>
  <c r="AZ155" i="153" s="1"/>
  <c r="DM432" i="153"/>
  <c r="DM344" i="153"/>
  <c r="DM239" i="153"/>
  <c r="DN239" i="153" s="1"/>
  <c r="DM153" i="153"/>
  <c r="DN153" i="153" s="1"/>
  <c r="DS432" i="153"/>
  <c r="DS344" i="153"/>
  <c r="DS239" i="153"/>
  <c r="DT239" i="153" s="1"/>
  <c r="DS153" i="153"/>
  <c r="DT153" i="153" s="1"/>
  <c r="AS432" i="153"/>
  <c r="AS344" i="153"/>
  <c r="AS239" i="153"/>
  <c r="AT239" i="153" s="1"/>
  <c r="AS153" i="153"/>
  <c r="AT153" i="153" s="1"/>
  <c r="AY432" i="153"/>
  <c r="AY344" i="153"/>
  <c r="AY239" i="153"/>
  <c r="AZ239" i="153" s="1"/>
  <c r="AY153" i="153"/>
  <c r="AZ153" i="153" s="1"/>
  <c r="CS430" i="153"/>
  <c r="CS342" i="153"/>
  <c r="CS237" i="153"/>
  <c r="CT237" i="153" s="1"/>
  <c r="CS151" i="153"/>
  <c r="CT151" i="153" s="1"/>
  <c r="CG430" i="153"/>
  <c r="CG342" i="153"/>
  <c r="CG237" i="153"/>
  <c r="CH237" i="153" s="1"/>
  <c r="CG151" i="153"/>
  <c r="CH151" i="153" s="1"/>
  <c r="CM430" i="153"/>
  <c r="CM342" i="153"/>
  <c r="CM237" i="153"/>
  <c r="CN237" i="153" s="1"/>
  <c r="CM151" i="153"/>
  <c r="CN151" i="153" s="1"/>
  <c r="DO428" i="153"/>
  <c r="DO340" i="153"/>
  <c r="DO235" i="153"/>
  <c r="DP235" i="153" s="1"/>
  <c r="DO149" i="153"/>
  <c r="DP149" i="153" s="1"/>
  <c r="DU428" i="153"/>
  <c r="DU340" i="153"/>
  <c r="DU235" i="153"/>
  <c r="DV235" i="153" s="1"/>
  <c r="DU149" i="153"/>
  <c r="DV149" i="153" s="1"/>
  <c r="EA428" i="153"/>
  <c r="EA340" i="153"/>
  <c r="EA235" i="153"/>
  <c r="EB235" i="153" s="1"/>
  <c r="EA149" i="153"/>
  <c r="EB149" i="153" s="1"/>
  <c r="EY426" i="153"/>
  <c r="EY338" i="153"/>
  <c r="EY233" i="153"/>
  <c r="EZ233" i="153" s="1"/>
  <c r="EY147" i="153"/>
  <c r="EZ147" i="153" s="1"/>
  <c r="FE426" i="153"/>
  <c r="FE338" i="153"/>
  <c r="FE233" i="153"/>
  <c r="FF233" i="153" s="1"/>
  <c r="FE147" i="153"/>
  <c r="FF147" i="153" s="1"/>
  <c r="FK426" i="153"/>
  <c r="FK338" i="153"/>
  <c r="FK233" i="153"/>
  <c r="FL233" i="153" s="1"/>
  <c r="FK147" i="153"/>
  <c r="FL147" i="153" s="1"/>
  <c r="K426" i="153"/>
  <c r="K338" i="153"/>
  <c r="K233" i="153"/>
  <c r="L233" i="153" s="1"/>
  <c r="K147" i="153"/>
  <c r="L147" i="153" s="1"/>
  <c r="I426" i="153"/>
  <c r="I338" i="153"/>
  <c r="I233" i="153"/>
  <c r="J233" i="153" s="1"/>
  <c r="I147" i="153"/>
  <c r="J147" i="153" s="1"/>
  <c r="O426" i="153"/>
  <c r="O338" i="153"/>
  <c r="O233" i="153"/>
  <c r="P233" i="153" s="1"/>
  <c r="O147" i="153"/>
  <c r="P147" i="153" s="1"/>
  <c r="CS425" i="153"/>
  <c r="CS337" i="153"/>
  <c r="CS232" i="153"/>
  <c r="CT232" i="153" s="1"/>
  <c r="CS146" i="153"/>
  <c r="CT146" i="153" s="1"/>
  <c r="CG425" i="153"/>
  <c r="CG337" i="153"/>
  <c r="CG232" i="153"/>
  <c r="CH232" i="153" s="1"/>
  <c r="CG146" i="153"/>
  <c r="CH146" i="153" s="1"/>
  <c r="CM425" i="153"/>
  <c r="CM337" i="153"/>
  <c r="CM232" i="153"/>
  <c r="CN232" i="153" s="1"/>
  <c r="CM146" i="153"/>
  <c r="CN146" i="153" s="1"/>
  <c r="CS422" i="153"/>
  <c r="CS334" i="153"/>
  <c r="CS229" i="153"/>
  <c r="CT229" i="153" s="1"/>
  <c r="CS143" i="153"/>
  <c r="CT143" i="153" s="1"/>
  <c r="CG422" i="153"/>
  <c r="CG334" i="153"/>
  <c r="CG229" i="153"/>
  <c r="CH229" i="153" s="1"/>
  <c r="CG143" i="153"/>
  <c r="CH143" i="153" s="1"/>
  <c r="CM422" i="153"/>
  <c r="CM334" i="153"/>
  <c r="CM229" i="153"/>
  <c r="CN229" i="153" s="1"/>
  <c r="CM143" i="153"/>
  <c r="CN143" i="153" s="1"/>
  <c r="BI417" i="153"/>
  <c r="BI329" i="153"/>
  <c r="BI224" i="153"/>
  <c r="BJ224" i="153" s="1"/>
  <c r="BI138" i="153"/>
  <c r="BJ138" i="153" s="1"/>
  <c r="AU417" i="153"/>
  <c r="AU329" i="153"/>
  <c r="AU224" i="153"/>
  <c r="AV224" i="153" s="1"/>
  <c r="AU138" i="153"/>
  <c r="AV138" i="153" s="1"/>
  <c r="BA413" i="153"/>
  <c r="BA325" i="153"/>
  <c r="BA220" i="153"/>
  <c r="BB220" i="153" s="1"/>
  <c r="BA134" i="153"/>
  <c r="BB134" i="153" s="1"/>
  <c r="BG413" i="153"/>
  <c r="BG325" i="153"/>
  <c r="BG220" i="153"/>
  <c r="BH220" i="153" s="1"/>
  <c r="BG134" i="153"/>
  <c r="BH134" i="153" s="1"/>
  <c r="CG411" i="153"/>
  <c r="CG323" i="153"/>
  <c r="CG218" i="153"/>
  <c r="CH218" i="153" s="1"/>
  <c r="CG132" i="153"/>
  <c r="CH132" i="153" s="1"/>
  <c r="CM411" i="153"/>
  <c r="CM323" i="153"/>
  <c r="CM218" i="153"/>
  <c r="CN218" i="153" s="1"/>
  <c r="CM132" i="153"/>
  <c r="CN132" i="153" s="1"/>
  <c r="CS411" i="153"/>
  <c r="CS323" i="153"/>
  <c r="CS218" i="153"/>
  <c r="CT218" i="153" s="1"/>
  <c r="CS132" i="153"/>
  <c r="CT132" i="153" s="1"/>
  <c r="AW410" i="153"/>
  <c r="AW322" i="153"/>
  <c r="AW217" i="153"/>
  <c r="AX217" i="153" s="1"/>
  <c r="AW131" i="153"/>
  <c r="AX131" i="153" s="1"/>
  <c r="BC410" i="153"/>
  <c r="BC322" i="153"/>
  <c r="BC217" i="153"/>
  <c r="BD217" i="153" s="1"/>
  <c r="BC131" i="153"/>
  <c r="BD131" i="153" s="1"/>
  <c r="BI410" i="153"/>
  <c r="BI322" i="153"/>
  <c r="BI217" i="153"/>
  <c r="BJ217" i="153" s="1"/>
  <c r="BI131" i="153"/>
  <c r="BJ131" i="153" s="1"/>
  <c r="CG409" i="153"/>
  <c r="CG321" i="153"/>
  <c r="CG216" i="153"/>
  <c r="CH216" i="153" s="1"/>
  <c r="CG130" i="153"/>
  <c r="CH130" i="153" s="1"/>
  <c r="CM409" i="153"/>
  <c r="CM321" i="153"/>
  <c r="CM216" i="153"/>
  <c r="CN216" i="153" s="1"/>
  <c r="CM130" i="153"/>
  <c r="CN130" i="153" s="1"/>
  <c r="CS409" i="153"/>
  <c r="CS321" i="153"/>
  <c r="CS216" i="153"/>
  <c r="CT216" i="153" s="1"/>
  <c r="CS130" i="153"/>
  <c r="CT130" i="153" s="1"/>
  <c r="M408" i="153"/>
  <c r="M320" i="153"/>
  <c r="M215" i="153"/>
  <c r="N215" i="153" s="1"/>
  <c r="M129" i="153"/>
  <c r="N129" i="153" s="1"/>
  <c r="S408" i="153"/>
  <c r="S320" i="153"/>
  <c r="S215" i="153"/>
  <c r="T215" i="153" s="1"/>
  <c r="S129" i="153"/>
  <c r="T129" i="153" s="1"/>
  <c r="Y408" i="153"/>
  <c r="Y320" i="153"/>
  <c r="Y215" i="153"/>
  <c r="Z215" i="153" s="1"/>
  <c r="Y129" i="153"/>
  <c r="Z129" i="153" s="1"/>
  <c r="Q406" i="153"/>
  <c r="Q318" i="153"/>
  <c r="Q213" i="153"/>
  <c r="R213" i="153" s="1"/>
  <c r="GP213" i="153" s="1"/>
  <c r="Q127" i="153"/>
  <c r="R127" i="153" s="1"/>
  <c r="O406" i="153"/>
  <c r="O318" i="153"/>
  <c r="O213" i="153"/>
  <c r="P213" i="153" s="1"/>
  <c r="GN213" i="153" s="1"/>
  <c r="O127" i="153"/>
  <c r="P127" i="153" s="1"/>
  <c r="S406" i="153"/>
  <c r="S318" i="153"/>
  <c r="S213" i="153"/>
  <c r="T213" i="153" s="1"/>
  <c r="GR213" i="153" s="1"/>
  <c r="S127" i="153"/>
  <c r="T127" i="153" s="1"/>
  <c r="DM405" i="153"/>
  <c r="DM317" i="153"/>
  <c r="DM212" i="153"/>
  <c r="DN212" i="153" s="1"/>
  <c r="DM126" i="153"/>
  <c r="DN126" i="153" s="1"/>
  <c r="DS405" i="153"/>
  <c r="DS317" i="153"/>
  <c r="DS212" i="153"/>
  <c r="DT212" i="153" s="1"/>
  <c r="DS126" i="153"/>
  <c r="DT126" i="153" s="1"/>
  <c r="CC404" i="153"/>
  <c r="CC316" i="153"/>
  <c r="CC211" i="153"/>
  <c r="CD211" i="153" s="1"/>
  <c r="CC125" i="153"/>
  <c r="CD125" i="153" s="1"/>
  <c r="CI404" i="153"/>
  <c r="CI316" i="153"/>
  <c r="CI211" i="153"/>
  <c r="CJ211" i="153" s="1"/>
  <c r="CI125" i="153"/>
  <c r="CJ125" i="153" s="1"/>
  <c r="DM403" i="153"/>
  <c r="DM315" i="153"/>
  <c r="DM210" i="153"/>
  <c r="DN210" i="153" s="1"/>
  <c r="DM124" i="153"/>
  <c r="DN124" i="153" s="1"/>
  <c r="DS403" i="153"/>
  <c r="DS315" i="153"/>
  <c r="DS210" i="153"/>
  <c r="DT210" i="153" s="1"/>
  <c r="DS124" i="153"/>
  <c r="DT124" i="153" s="1"/>
  <c r="EW402" i="153"/>
  <c r="EW314" i="153"/>
  <c r="EW209" i="153"/>
  <c r="EX209" i="153" s="1"/>
  <c r="EW123" i="153"/>
  <c r="EX123" i="153" s="1"/>
  <c r="FC402" i="153"/>
  <c r="FC314" i="153"/>
  <c r="FC209" i="153"/>
  <c r="FD209" i="153" s="1"/>
  <c r="FC123" i="153"/>
  <c r="FD123" i="153" s="1"/>
  <c r="CS399" i="153"/>
  <c r="CS311" i="153"/>
  <c r="CS206" i="153"/>
  <c r="CT206" i="153" s="1"/>
  <c r="CS120" i="153"/>
  <c r="CT120" i="153" s="1"/>
  <c r="CG399" i="153"/>
  <c r="CG311" i="153"/>
  <c r="CG206" i="153"/>
  <c r="CH206" i="153" s="1"/>
  <c r="CG120" i="153"/>
  <c r="CH120" i="153" s="1"/>
  <c r="CM399" i="153"/>
  <c r="CM311" i="153"/>
  <c r="CM206" i="153"/>
  <c r="CN206" i="153" s="1"/>
  <c r="CM120" i="153"/>
  <c r="CN120" i="153" s="1"/>
  <c r="EW398" i="153"/>
  <c r="EW310" i="153"/>
  <c r="EW205" i="153"/>
  <c r="EX205" i="153" s="1"/>
  <c r="EW119" i="153"/>
  <c r="EX119" i="153" s="1"/>
  <c r="FC398" i="153"/>
  <c r="FC310" i="153"/>
  <c r="FC205" i="153"/>
  <c r="FD205" i="153" s="1"/>
  <c r="FC119" i="153"/>
  <c r="FD119" i="153" s="1"/>
  <c r="EC396" i="153"/>
  <c r="EC308" i="153"/>
  <c r="EC203" i="153"/>
  <c r="ED203" i="153" s="1"/>
  <c r="EC117" i="153"/>
  <c r="ED117" i="153" s="1"/>
  <c r="DQ396" i="153"/>
  <c r="DQ308" i="153"/>
  <c r="DQ203" i="153"/>
  <c r="DR203" i="153" s="1"/>
  <c r="DQ117" i="153"/>
  <c r="DR117" i="153" s="1"/>
  <c r="DW396" i="153"/>
  <c r="DW308" i="153"/>
  <c r="DW203" i="153"/>
  <c r="DX203" i="153" s="1"/>
  <c r="DW117" i="153"/>
  <c r="DX117" i="153" s="1"/>
  <c r="I394" i="153"/>
  <c r="I306" i="153"/>
  <c r="I201" i="153"/>
  <c r="J201" i="153" s="1"/>
  <c r="GH201" i="153" s="1"/>
  <c r="I115" i="153"/>
  <c r="J115" i="153" s="1"/>
  <c r="GH115" i="153" s="1"/>
  <c r="O394" i="153"/>
  <c r="O306" i="153"/>
  <c r="O201" i="153"/>
  <c r="P201" i="153" s="1"/>
  <c r="GN201" i="153" s="1"/>
  <c r="O115" i="153"/>
  <c r="P115" i="153" s="1"/>
  <c r="GN115" i="153" s="1"/>
  <c r="Y392" i="153"/>
  <c r="Y304" i="153"/>
  <c r="Y199" i="153"/>
  <c r="Y113" i="153"/>
  <c r="Z113" i="153" s="1"/>
  <c r="GX113" i="153" s="1"/>
  <c r="G392" i="153"/>
  <c r="G304" i="153"/>
  <c r="G199" i="153"/>
  <c r="G113" i="153"/>
  <c r="M390" i="153"/>
  <c r="M302" i="153"/>
  <c r="M197" i="153"/>
  <c r="M111" i="153"/>
  <c r="N111" i="153" s="1"/>
  <c r="GL111" i="153" s="1"/>
  <c r="S390" i="153"/>
  <c r="S302" i="153"/>
  <c r="S197" i="153"/>
  <c r="S111" i="153"/>
  <c r="T111" i="153" s="1"/>
  <c r="GR111" i="153" s="1"/>
  <c r="W390" i="153"/>
  <c r="W302" i="153"/>
  <c r="W197" i="153"/>
  <c r="W111" i="153"/>
  <c r="X111" i="153" s="1"/>
  <c r="GV111" i="153" s="1"/>
  <c r="CA389" i="153"/>
  <c r="CA301" i="153"/>
  <c r="CA196" i="153"/>
  <c r="CA110" i="153"/>
  <c r="CB110" i="153" s="1"/>
  <c r="CO389" i="153"/>
  <c r="CO301" i="153"/>
  <c r="CO196" i="153"/>
  <c r="CO110" i="153"/>
  <c r="CP110" i="153" s="1"/>
  <c r="AU388" i="153"/>
  <c r="AU300" i="153"/>
  <c r="AU195" i="153"/>
  <c r="AU109" i="153"/>
  <c r="AV109" i="153" s="1"/>
  <c r="BA388" i="153"/>
  <c r="BA300" i="153"/>
  <c r="BA195" i="153"/>
  <c r="BA109" i="153"/>
  <c r="BB109" i="153" s="1"/>
  <c r="BG388" i="153"/>
  <c r="BG300" i="153"/>
  <c r="BG195" i="153"/>
  <c r="BG109" i="153"/>
  <c r="BH109" i="153" s="1"/>
  <c r="FE387" i="153"/>
  <c r="FE299" i="153"/>
  <c r="FE194" i="153"/>
  <c r="FE108" i="153"/>
  <c r="FF108" i="153" s="1"/>
  <c r="FC387" i="153"/>
  <c r="FC299" i="153"/>
  <c r="FC194" i="153"/>
  <c r="FC108" i="153"/>
  <c r="FD108" i="153" s="1"/>
  <c r="FD166" i="153" s="1"/>
  <c r="M385" i="153"/>
  <c r="M297" i="153"/>
  <c r="M192" i="153"/>
  <c r="M106" i="153"/>
  <c r="N106" i="153" s="1"/>
  <c r="Q383" i="153"/>
  <c r="Q295" i="153"/>
  <c r="Q190" i="153"/>
  <c r="Q104" i="153"/>
  <c r="R104" i="153" s="1"/>
  <c r="GP104" i="153" s="1"/>
  <c r="M383" i="153"/>
  <c r="M295" i="153"/>
  <c r="M190" i="153"/>
  <c r="M104" i="153"/>
  <c r="N104" i="153" s="1"/>
  <c r="GL104" i="153" s="1"/>
  <c r="DK382" i="153"/>
  <c r="DK294" i="153"/>
  <c r="DK189" i="153"/>
  <c r="DK103" i="153"/>
  <c r="DL103" i="153" s="1"/>
  <c r="DM382" i="153"/>
  <c r="DM294" i="153"/>
  <c r="DM189" i="153"/>
  <c r="DM103" i="153"/>
  <c r="DN103" i="153" s="1"/>
  <c r="DQ382" i="153"/>
  <c r="DQ294" i="153"/>
  <c r="DQ189" i="153"/>
  <c r="DQ103" i="153"/>
  <c r="DR103" i="153" s="1"/>
  <c r="AU380" i="153"/>
  <c r="AU292" i="153"/>
  <c r="AU187" i="153"/>
  <c r="AV187" i="153" s="1"/>
  <c r="AU101" i="153"/>
  <c r="AV101" i="153" s="1"/>
  <c r="BI380" i="153"/>
  <c r="BI292" i="153"/>
  <c r="BI187" i="153"/>
  <c r="BJ187" i="153" s="1"/>
  <c r="BI101" i="153"/>
  <c r="BJ101" i="153" s="1"/>
  <c r="AS408" i="153"/>
  <c r="AS320" i="153"/>
  <c r="AS215" i="153"/>
  <c r="AT215" i="153" s="1"/>
  <c r="AS129" i="153"/>
  <c r="AT129" i="153" s="1"/>
  <c r="AY408" i="153"/>
  <c r="AY320" i="153"/>
  <c r="AY215" i="153"/>
  <c r="AZ215" i="153" s="1"/>
  <c r="AY129" i="153"/>
  <c r="AZ129" i="153" s="1"/>
  <c r="EW405" i="153"/>
  <c r="EW317" i="153"/>
  <c r="EW212" i="153"/>
  <c r="EX212" i="153" s="1"/>
  <c r="EW126" i="153"/>
  <c r="EX126" i="153" s="1"/>
  <c r="FC405" i="153"/>
  <c r="FC317" i="153"/>
  <c r="FC212" i="153"/>
  <c r="FD212" i="153" s="1"/>
  <c r="FC126" i="153"/>
  <c r="FD126" i="153" s="1"/>
  <c r="EY405" i="153"/>
  <c r="EY317" i="153"/>
  <c r="EY212" i="153"/>
  <c r="EZ212" i="153" s="1"/>
  <c r="EY126" i="153"/>
  <c r="EZ126" i="153" s="1"/>
  <c r="DU404" i="153"/>
  <c r="DU316" i="153"/>
  <c r="DU211" i="153"/>
  <c r="DV211" i="153" s="1"/>
  <c r="DU125" i="153"/>
  <c r="DV125" i="153" s="1"/>
  <c r="EA404" i="153"/>
  <c r="EA316" i="153"/>
  <c r="EA211" i="153"/>
  <c r="EB211" i="153" s="1"/>
  <c r="EA125" i="153"/>
  <c r="EB125" i="153" s="1"/>
  <c r="DO404" i="153"/>
  <c r="DO316" i="153"/>
  <c r="DO211" i="153"/>
  <c r="DP211" i="153" s="1"/>
  <c r="DO125" i="153"/>
  <c r="DP125" i="153" s="1"/>
  <c r="BA402" i="153"/>
  <c r="BA314" i="153"/>
  <c r="BA209" i="153"/>
  <c r="BB209" i="153" s="1"/>
  <c r="BA123" i="153"/>
  <c r="BB123" i="153" s="1"/>
  <c r="BG402" i="153"/>
  <c r="BG314" i="153"/>
  <c r="BG209" i="153"/>
  <c r="BH209" i="153" s="1"/>
  <c r="BG123" i="153"/>
  <c r="BH123" i="153" s="1"/>
  <c r="DQ399" i="153"/>
  <c r="DQ311" i="153"/>
  <c r="DQ206" i="153"/>
  <c r="DR206" i="153" s="1"/>
  <c r="DQ120" i="153"/>
  <c r="DR120" i="153" s="1"/>
  <c r="DW399" i="153"/>
  <c r="DW311" i="153"/>
  <c r="DW206" i="153"/>
  <c r="DX206" i="153" s="1"/>
  <c r="DW120" i="153"/>
  <c r="DX120" i="153" s="1"/>
  <c r="EC399" i="153"/>
  <c r="EC311" i="153"/>
  <c r="EC206" i="153"/>
  <c r="ED206" i="153" s="1"/>
  <c r="EC120" i="153"/>
  <c r="ED120" i="153" s="1"/>
  <c r="FA396" i="153"/>
  <c r="FA308" i="153"/>
  <c r="FA203" i="153"/>
  <c r="FB203" i="153" s="1"/>
  <c r="FA117" i="153"/>
  <c r="FB117" i="153" s="1"/>
  <c r="FG396" i="153"/>
  <c r="FG308" i="153"/>
  <c r="FG203" i="153"/>
  <c r="FH203" i="153" s="1"/>
  <c r="FG117" i="153"/>
  <c r="FH117" i="153" s="1"/>
  <c r="FM396" i="153"/>
  <c r="FM308" i="153"/>
  <c r="FM203" i="153"/>
  <c r="FN203" i="153" s="1"/>
  <c r="FM117" i="153"/>
  <c r="FN117" i="153" s="1"/>
  <c r="CE388" i="153"/>
  <c r="CE300" i="153"/>
  <c r="CE195" i="153"/>
  <c r="CE109" i="153"/>
  <c r="CF109" i="153" s="1"/>
  <c r="CS388" i="153"/>
  <c r="CS300" i="153"/>
  <c r="CS195" i="153"/>
  <c r="CS109" i="153"/>
  <c r="CT109" i="153" s="1"/>
  <c r="CG388" i="153"/>
  <c r="CG300" i="153"/>
  <c r="CG195" i="153"/>
  <c r="CG109" i="153"/>
  <c r="CH109" i="153" s="1"/>
  <c r="GA299" i="153"/>
  <c r="GA269" i="153"/>
  <c r="FA382" i="153"/>
  <c r="FA294" i="153"/>
  <c r="FA189" i="153"/>
  <c r="FA103" i="153"/>
  <c r="FB103" i="153" s="1"/>
  <c r="FE382" i="153"/>
  <c r="FE294" i="153"/>
  <c r="FE189" i="153"/>
  <c r="FE103" i="153"/>
  <c r="FF103" i="153" s="1"/>
  <c r="FK382" i="153"/>
  <c r="FK294" i="153"/>
  <c r="FK189" i="153"/>
  <c r="FK103" i="153"/>
  <c r="FL103" i="153" s="1"/>
  <c r="Y382" i="153"/>
  <c r="Y294" i="153"/>
  <c r="Y189" i="153"/>
  <c r="Y103" i="153"/>
  <c r="Z103" i="153" s="1"/>
  <c r="O382" i="153"/>
  <c r="O294" i="153"/>
  <c r="O189" i="153"/>
  <c r="O103" i="153"/>
  <c r="P103" i="153" s="1"/>
  <c r="FG380" i="153"/>
  <c r="FG292" i="153"/>
  <c r="FG187" i="153"/>
  <c r="FH187" i="153" s="1"/>
  <c r="FG101" i="153"/>
  <c r="FH101" i="153" s="1"/>
  <c r="FA380" i="153"/>
  <c r="FA292" i="153"/>
  <c r="FA187" i="153"/>
  <c r="FB187" i="153" s="1"/>
  <c r="FA101" i="153"/>
  <c r="FB101" i="153" s="1"/>
  <c r="EY380" i="153"/>
  <c r="EY292" i="153"/>
  <c r="EY187" i="153"/>
  <c r="EZ187" i="153" s="1"/>
  <c r="EY101" i="153"/>
  <c r="EZ101" i="153" s="1"/>
  <c r="BK46" i="153"/>
  <c r="BL46" i="153" s="1"/>
  <c r="BN46" i="153" s="1"/>
  <c r="BQ46" i="153" s="1"/>
  <c r="FO45" i="153"/>
  <c r="FP45" i="153" s="1"/>
  <c r="FR45" i="153" s="1"/>
  <c r="FU45" i="153" s="1"/>
  <c r="CU40" i="153"/>
  <c r="CV40" i="153" s="1"/>
  <c r="CX40" i="153" s="1"/>
  <c r="DA40" i="153" s="1"/>
  <c r="BK39" i="153"/>
  <c r="BL39" i="153" s="1"/>
  <c r="BN39" i="153" s="1"/>
  <c r="BQ39" i="153" s="1"/>
  <c r="CU38" i="153"/>
  <c r="CV38" i="153" s="1"/>
  <c r="CX38" i="153" s="1"/>
  <c r="DA38" i="153" s="1"/>
  <c r="EE37" i="153"/>
  <c r="EF37" i="153" s="1"/>
  <c r="EH37" i="153" s="1"/>
  <c r="EK37" i="153" s="1"/>
  <c r="CU24" i="153"/>
  <c r="CV24" i="153" s="1"/>
  <c r="CX24" i="153" s="1"/>
  <c r="DA24" i="153" s="1"/>
  <c r="AB17" i="153"/>
  <c r="AD17" i="153" s="1"/>
  <c r="AG17" i="153" s="1"/>
  <c r="Y430" i="153"/>
  <c r="Y342" i="153"/>
  <c r="Y237" i="153"/>
  <c r="Z237" i="153" s="1"/>
  <c r="Y151" i="153"/>
  <c r="Z151" i="153" s="1"/>
  <c r="M430" i="153"/>
  <c r="M342" i="153"/>
  <c r="M237" i="153"/>
  <c r="N237" i="153" s="1"/>
  <c r="M151" i="153"/>
  <c r="N151" i="153" s="1"/>
  <c r="S430" i="153"/>
  <c r="S342" i="153"/>
  <c r="S237" i="153"/>
  <c r="T237" i="153" s="1"/>
  <c r="S151" i="153"/>
  <c r="T151" i="153" s="1"/>
  <c r="BE428" i="153"/>
  <c r="BE340" i="153"/>
  <c r="BE235" i="153"/>
  <c r="BF235" i="153" s="1"/>
  <c r="BE149" i="153"/>
  <c r="BF149" i="153" s="1"/>
  <c r="AQ428" i="153"/>
  <c r="AQ340" i="153"/>
  <c r="AQ235" i="153"/>
  <c r="AQ149" i="153"/>
  <c r="CO426" i="153"/>
  <c r="CO338" i="153"/>
  <c r="CO233" i="153"/>
  <c r="CP233" i="153" s="1"/>
  <c r="CO147" i="153"/>
  <c r="CP147" i="153" s="1"/>
  <c r="CA426" i="153"/>
  <c r="CA338" i="153"/>
  <c r="CA233" i="153"/>
  <c r="CB233" i="153" s="1"/>
  <c r="CA147" i="153"/>
  <c r="FI425" i="153"/>
  <c r="FI337" i="153"/>
  <c r="FI232" i="153"/>
  <c r="FJ232" i="153" s="1"/>
  <c r="FI146" i="153"/>
  <c r="FJ146" i="153" s="1"/>
  <c r="EU425" i="153"/>
  <c r="EU337" i="153"/>
  <c r="EU232" i="153"/>
  <c r="EU146" i="153"/>
  <c r="EV146" i="153" s="1"/>
  <c r="U424" i="153"/>
  <c r="U336" i="153"/>
  <c r="U231" i="153"/>
  <c r="V231" i="153" s="1"/>
  <c r="U145" i="153"/>
  <c r="V145" i="153" s="1"/>
  <c r="S424" i="153"/>
  <c r="S336" i="153"/>
  <c r="S231" i="153"/>
  <c r="T231" i="153" s="1"/>
  <c r="S145" i="153"/>
  <c r="T145" i="153" s="1"/>
  <c r="Y424" i="153"/>
  <c r="Y336" i="153"/>
  <c r="Y231" i="153"/>
  <c r="Z231" i="153" s="1"/>
  <c r="Y145" i="153"/>
  <c r="Z145" i="153" s="1"/>
  <c r="I423" i="153"/>
  <c r="I335" i="153"/>
  <c r="I230" i="153"/>
  <c r="I144" i="153"/>
  <c r="J144" i="153" s="1"/>
  <c r="G423" i="153"/>
  <c r="G335" i="153"/>
  <c r="G230" i="153"/>
  <c r="G144" i="153"/>
  <c r="H144" i="153" s="1"/>
  <c r="U423" i="153"/>
  <c r="U335" i="153"/>
  <c r="U230" i="153"/>
  <c r="U144" i="153"/>
  <c r="V144" i="153" s="1"/>
  <c r="EU422" i="153"/>
  <c r="EU334" i="153"/>
  <c r="EU229" i="153"/>
  <c r="EV229" i="153" s="1"/>
  <c r="EU143" i="153"/>
  <c r="EV143" i="153" s="1"/>
  <c r="FI422" i="153"/>
  <c r="FI334" i="153"/>
  <c r="FI229" i="153"/>
  <c r="FJ229" i="153" s="1"/>
  <c r="FI143" i="153"/>
  <c r="FJ143" i="153" s="1"/>
  <c r="G422" i="153"/>
  <c r="G334" i="153"/>
  <c r="G229" i="153"/>
  <c r="G143" i="153"/>
  <c r="U422" i="153"/>
  <c r="U334" i="153"/>
  <c r="U229" i="153"/>
  <c r="V229" i="153" s="1"/>
  <c r="U143" i="153"/>
  <c r="V143" i="153" s="1"/>
  <c r="EC417" i="153"/>
  <c r="EC329" i="153"/>
  <c r="EC224" i="153"/>
  <c r="ED224" i="153" s="1"/>
  <c r="EC138" i="153"/>
  <c r="ED138" i="153" s="1"/>
  <c r="DQ417" i="153"/>
  <c r="DQ329" i="153"/>
  <c r="DQ224" i="153"/>
  <c r="DR224" i="153" s="1"/>
  <c r="DQ138" i="153"/>
  <c r="DR138" i="153" s="1"/>
  <c r="DW417" i="153"/>
  <c r="DW329" i="153"/>
  <c r="DW224" i="153"/>
  <c r="DX224" i="153" s="1"/>
  <c r="DW138" i="153"/>
  <c r="DX138" i="153" s="1"/>
  <c r="EC413" i="153"/>
  <c r="EC325" i="153"/>
  <c r="EC220" i="153"/>
  <c r="ED220" i="153" s="1"/>
  <c r="EC134" i="153"/>
  <c r="ED134" i="153" s="1"/>
  <c r="DQ413" i="153"/>
  <c r="DQ325" i="153"/>
  <c r="DQ220" i="153"/>
  <c r="DR220" i="153" s="1"/>
  <c r="DQ134" i="153"/>
  <c r="DR134" i="153" s="1"/>
  <c r="DW413" i="153"/>
  <c r="DW325" i="153"/>
  <c r="DW220" i="153"/>
  <c r="DX220" i="153" s="1"/>
  <c r="DW134" i="153"/>
  <c r="DX134" i="153" s="1"/>
  <c r="EW411" i="153"/>
  <c r="EW323" i="153"/>
  <c r="EW218" i="153"/>
  <c r="EX218" i="153" s="1"/>
  <c r="EW132" i="153"/>
  <c r="EX132" i="153" s="1"/>
  <c r="FC411" i="153"/>
  <c r="FC323" i="153"/>
  <c r="FC218" i="153"/>
  <c r="FD218" i="153" s="1"/>
  <c r="FC132" i="153"/>
  <c r="FD132" i="153" s="1"/>
  <c r="DM410" i="153"/>
  <c r="DM322" i="153"/>
  <c r="DM217" i="153"/>
  <c r="DN217" i="153" s="1"/>
  <c r="DM131" i="153"/>
  <c r="DN131" i="153" s="1"/>
  <c r="DS410" i="153"/>
  <c r="DS322" i="153"/>
  <c r="DS217" i="153"/>
  <c r="DT217" i="153" s="1"/>
  <c r="DS131" i="153"/>
  <c r="DT131" i="153" s="1"/>
  <c r="EW409" i="153"/>
  <c r="EW321" i="153"/>
  <c r="EW216" i="153"/>
  <c r="EX216" i="153" s="1"/>
  <c r="EW130" i="153"/>
  <c r="EX130" i="153" s="1"/>
  <c r="FC409" i="153"/>
  <c r="FC321" i="153"/>
  <c r="FC216" i="153"/>
  <c r="FD216" i="153" s="1"/>
  <c r="FC130" i="153"/>
  <c r="FD130" i="153" s="1"/>
  <c r="CC408" i="153"/>
  <c r="CC320" i="153"/>
  <c r="CC215" i="153"/>
  <c r="CD215" i="153" s="1"/>
  <c r="CC129" i="153"/>
  <c r="CD129" i="153" s="1"/>
  <c r="CI408" i="153"/>
  <c r="CI320" i="153"/>
  <c r="CI215" i="153"/>
  <c r="CJ215" i="153" s="1"/>
  <c r="CI129" i="153"/>
  <c r="CJ129" i="153" s="1"/>
  <c r="Y407" i="153"/>
  <c r="Y319" i="153"/>
  <c r="Y214" i="153"/>
  <c r="Z214" i="153" s="1"/>
  <c r="GX214" i="153" s="1"/>
  <c r="Y128" i="153"/>
  <c r="Z128" i="153" s="1"/>
  <c r="Q407" i="153"/>
  <c r="Q319" i="153"/>
  <c r="Q214" i="153"/>
  <c r="R214" i="153" s="1"/>
  <c r="Q128" i="153"/>
  <c r="R128" i="153" s="1"/>
  <c r="BE405" i="153"/>
  <c r="BE317" i="153"/>
  <c r="BE212" i="153"/>
  <c r="BF212" i="153" s="1"/>
  <c r="BE126" i="153"/>
  <c r="BF126" i="153" s="1"/>
  <c r="AQ405" i="153"/>
  <c r="AQ317" i="153"/>
  <c r="AQ212" i="153"/>
  <c r="AQ126" i="153"/>
  <c r="AR126" i="153" s="1"/>
  <c r="FI404" i="153"/>
  <c r="FI316" i="153"/>
  <c r="FI211" i="153"/>
  <c r="FJ211" i="153" s="1"/>
  <c r="FI125" i="153"/>
  <c r="FJ125" i="153" s="1"/>
  <c r="EW404" i="153"/>
  <c r="EW316" i="153"/>
  <c r="EW211" i="153"/>
  <c r="EX211" i="153" s="1"/>
  <c r="EW125" i="153"/>
  <c r="EX125" i="153" s="1"/>
  <c r="FC404" i="153"/>
  <c r="FC316" i="153"/>
  <c r="FC211" i="153"/>
  <c r="FD211" i="153" s="1"/>
  <c r="FC125" i="153"/>
  <c r="FD125" i="153" s="1"/>
  <c r="I404" i="153"/>
  <c r="I316" i="153"/>
  <c r="I211" i="153"/>
  <c r="J211" i="153" s="1"/>
  <c r="I125" i="153"/>
  <c r="J125" i="153" s="1"/>
  <c r="G404" i="153"/>
  <c r="G316" i="153"/>
  <c r="G211" i="153"/>
  <c r="H211" i="153" s="1"/>
  <c r="G125" i="153"/>
  <c r="BE403" i="153"/>
  <c r="BE315" i="153"/>
  <c r="BE210" i="153"/>
  <c r="BF210" i="153" s="1"/>
  <c r="BE124" i="153"/>
  <c r="BF124" i="153" s="1"/>
  <c r="AQ403" i="153"/>
  <c r="AQ315" i="153"/>
  <c r="AQ210" i="153"/>
  <c r="AQ124" i="153"/>
  <c r="CO402" i="153"/>
  <c r="CO314" i="153"/>
  <c r="CO209" i="153"/>
  <c r="CP209" i="153" s="1"/>
  <c r="CO123" i="153"/>
  <c r="CP123" i="153" s="1"/>
  <c r="CA402" i="153"/>
  <c r="CA314" i="153"/>
  <c r="CA209" i="153"/>
  <c r="CA123" i="153"/>
  <c r="FE399" i="153"/>
  <c r="FE311" i="153"/>
  <c r="FE206" i="153"/>
  <c r="FF206" i="153" s="1"/>
  <c r="FE120" i="153"/>
  <c r="FF120" i="153" s="1"/>
  <c r="FK399" i="153"/>
  <c r="FK311" i="153"/>
  <c r="FK206" i="153"/>
  <c r="FL206" i="153" s="1"/>
  <c r="FK120" i="153"/>
  <c r="FL120" i="153" s="1"/>
  <c r="EY399" i="153"/>
  <c r="EY311" i="153"/>
  <c r="EY206" i="153"/>
  <c r="EZ206" i="153" s="1"/>
  <c r="EY120" i="153"/>
  <c r="EZ120" i="153" s="1"/>
  <c r="BA396" i="153"/>
  <c r="BA308" i="153"/>
  <c r="BA203" i="153"/>
  <c r="BB203" i="153" s="1"/>
  <c r="BA117" i="153"/>
  <c r="BB117" i="153" s="1"/>
  <c r="BG396" i="153"/>
  <c r="BG308" i="153"/>
  <c r="BG203" i="153"/>
  <c r="BH203" i="153" s="1"/>
  <c r="BG117" i="153"/>
  <c r="BH117" i="153" s="1"/>
  <c r="M393" i="153"/>
  <c r="M305" i="153"/>
  <c r="M200" i="153"/>
  <c r="M114" i="153"/>
  <c r="N114" i="153" s="1"/>
  <c r="GL114" i="153" s="1"/>
  <c r="Y393" i="153"/>
  <c r="Y305" i="153"/>
  <c r="Y200" i="153"/>
  <c r="Y114" i="153"/>
  <c r="Z114" i="153" s="1"/>
  <c r="GX114" i="153" s="1"/>
  <c r="W393" i="153"/>
  <c r="W305" i="153"/>
  <c r="W200" i="153"/>
  <c r="W114" i="153"/>
  <c r="X114" i="153" s="1"/>
  <c r="GV114" i="153" s="1"/>
  <c r="S391" i="153"/>
  <c r="S303" i="153"/>
  <c r="S198" i="153"/>
  <c r="S112" i="153"/>
  <c r="T112" i="153" s="1"/>
  <c r="GR112" i="153" s="1"/>
  <c r="Q391" i="153"/>
  <c r="Q303" i="153"/>
  <c r="Q198" i="153"/>
  <c r="Q112" i="153"/>
  <c r="R112" i="153" s="1"/>
  <c r="GP112" i="153" s="1"/>
  <c r="U391" i="153"/>
  <c r="U303" i="153"/>
  <c r="U198" i="153"/>
  <c r="U112" i="153"/>
  <c r="V112" i="153" s="1"/>
  <c r="FM389" i="153"/>
  <c r="FM301" i="153"/>
  <c r="FM196" i="153"/>
  <c r="FM110" i="153"/>
  <c r="FN110" i="153" s="1"/>
  <c r="FA389" i="153"/>
  <c r="FA301" i="153"/>
  <c r="FA196" i="153"/>
  <c r="FA110" i="153"/>
  <c r="FB110" i="153" s="1"/>
  <c r="FV24" i="153"/>
  <c r="FW24" i="153" s="1"/>
  <c r="DQ388" i="153"/>
  <c r="DQ300" i="153"/>
  <c r="DQ195" i="153"/>
  <c r="DQ109" i="153"/>
  <c r="DR109" i="153" s="1"/>
  <c r="DO388" i="153"/>
  <c r="DO300" i="153"/>
  <c r="DO195" i="153"/>
  <c r="DO109" i="153"/>
  <c r="DP109" i="153" s="1"/>
  <c r="EC388" i="153"/>
  <c r="EC300" i="153"/>
  <c r="EC195" i="153"/>
  <c r="EC109" i="153"/>
  <c r="ED109" i="153" s="1"/>
  <c r="CK387" i="153"/>
  <c r="CK299" i="153"/>
  <c r="CK194" i="153"/>
  <c r="CK108" i="153"/>
  <c r="CL108" i="153" s="1"/>
  <c r="CI387" i="153"/>
  <c r="CI299" i="153"/>
  <c r="CI194" i="153"/>
  <c r="CI108" i="153"/>
  <c r="CJ108" i="153" s="1"/>
  <c r="M384" i="153"/>
  <c r="M296" i="153"/>
  <c r="M191" i="153"/>
  <c r="M105" i="153"/>
  <c r="N105" i="153" s="1"/>
  <c r="U384" i="153"/>
  <c r="U296" i="153"/>
  <c r="U191" i="153"/>
  <c r="U105" i="153"/>
  <c r="V105" i="153" s="1"/>
  <c r="BG382" i="153"/>
  <c r="BG294" i="153"/>
  <c r="BG189" i="153"/>
  <c r="BG103" i="153"/>
  <c r="BH103" i="153" s="1"/>
  <c r="AQ382" i="153"/>
  <c r="AQ294" i="153"/>
  <c r="AQ189" i="153"/>
  <c r="AQ103" i="153"/>
  <c r="AR103" i="153" s="1"/>
  <c r="DK380" i="153"/>
  <c r="DK292" i="153"/>
  <c r="DK187" i="153"/>
  <c r="DK101" i="153"/>
  <c r="DL101" i="153" s="1"/>
  <c r="DO380" i="153"/>
  <c r="DO292" i="153"/>
  <c r="DO187" i="153"/>
  <c r="DP187" i="153" s="1"/>
  <c r="DO101" i="153"/>
  <c r="DP101" i="153" s="1"/>
  <c r="EC380" i="153"/>
  <c r="EC292" i="153"/>
  <c r="EC187" i="153"/>
  <c r="ED187" i="153" s="1"/>
  <c r="EC101" i="153"/>
  <c r="ED101" i="153" s="1"/>
  <c r="G378" i="153"/>
  <c r="G290" i="153"/>
  <c r="G185" i="153"/>
  <c r="G99" i="153"/>
  <c r="BE440" i="153"/>
  <c r="BE352" i="153"/>
  <c r="BE247" i="153"/>
  <c r="BF247" i="153" s="1"/>
  <c r="BE161" i="153"/>
  <c r="BF161" i="153" s="1"/>
  <c r="AQ440" i="153"/>
  <c r="AQ352" i="153"/>
  <c r="AQ247" i="153"/>
  <c r="AR247" i="153" s="1"/>
  <c r="AQ161" i="153"/>
  <c r="BE437" i="153"/>
  <c r="BE349" i="153"/>
  <c r="BE244" i="153"/>
  <c r="BE158" i="153"/>
  <c r="BF158" i="153" s="1"/>
  <c r="AQ437" i="153"/>
  <c r="AQ349" i="153"/>
  <c r="AQ244" i="153"/>
  <c r="AQ158" i="153"/>
  <c r="FI436" i="153"/>
  <c r="FI348" i="153"/>
  <c r="FI243" i="153"/>
  <c r="FI157" i="153"/>
  <c r="FJ157" i="153" s="1"/>
  <c r="EU436" i="153"/>
  <c r="EU348" i="153"/>
  <c r="EU243" i="153"/>
  <c r="EU157" i="153"/>
  <c r="EV157" i="153" s="1"/>
  <c r="CO436" i="153"/>
  <c r="CO348" i="153"/>
  <c r="CO243" i="153"/>
  <c r="CO157" i="153"/>
  <c r="CP157" i="153" s="1"/>
  <c r="CA436" i="153"/>
  <c r="CA348" i="153"/>
  <c r="CA243" i="153"/>
  <c r="CA157" i="153"/>
  <c r="CB157" i="153" s="1"/>
  <c r="U436" i="153"/>
  <c r="U348" i="153"/>
  <c r="U243" i="153"/>
  <c r="U157" i="153"/>
  <c r="V157" i="153" s="1"/>
  <c r="GT157" i="153" s="1"/>
  <c r="G436" i="153"/>
  <c r="G348" i="153"/>
  <c r="G243" i="153"/>
  <c r="G157" i="153"/>
  <c r="H157" i="153" s="1"/>
  <c r="EW434" i="153"/>
  <c r="EW346" i="153"/>
  <c r="EW241" i="153"/>
  <c r="EW155" i="153"/>
  <c r="EX155" i="153" s="1"/>
  <c r="FC434" i="153"/>
  <c r="FC346" i="153"/>
  <c r="FC241" i="153"/>
  <c r="FC155" i="153"/>
  <c r="FD155" i="153" s="1"/>
  <c r="I434" i="153"/>
  <c r="I346" i="153"/>
  <c r="I241" i="153"/>
  <c r="I155" i="153"/>
  <c r="J155" i="153" s="1"/>
  <c r="O434" i="153"/>
  <c r="O346" i="153"/>
  <c r="O241" i="153"/>
  <c r="O155" i="153"/>
  <c r="P155" i="153" s="1"/>
  <c r="AU430" i="153"/>
  <c r="AU342" i="153"/>
  <c r="AU237" i="153"/>
  <c r="AV237" i="153" s="1"/>
  <c r="AU151" i="153"/>
  <c r="AV151" i="153" s="1"/>
  <c r="BA430" i="153"/>
  <c r="BA342" i="153"/>
  <c r="BA237" i="153"/>
  <c r="BB237" i="153" s="1"/>
  <c r="BA151" i="153"/>
  <c r="BB151" i="153" s="1"/>
  <c r="BG430" i="153"/>
  <c r="BG342" i="153"/>
  <c r="BG237" i="153"/>
  <c r="BH237" i="153" s="1"/>
  <c r="BG151" i="153"/>
  <c r="BH151" i="153" s="1"/>
  <c r="CA428" i="153"/>
  <c r="CA340" i="153"/>
  <c r="CA235" i="153"/>
  <c r="CA149" i="153"/>
  <c r="CB149" i="153" s="1"/>
  <c r="CO428" i="153"/>
  <c r="CO340" i="153"/>
  <c r="CO235" i="153"/>
  <c r="CP235" i="153" s="1"/>
  <c r="CO149" i="153"/>
  <c r="CP149" i="153" s="1"/>
  <c r="DK426" i="153"/>
  <c r="DK338" i="153"/>
  <c r="DK233" i="153"/>
  <c r="DK147" i="153"/>
  <c r="DL147" i="153" s="1"/>
  <c r="DY426" i="153"/>
  <c r="DY338" i="153"/>
  <c r="DY233" i="153"/>
  <c r="DZ233" i="153" s="1"/>
  <c r="DY147" i="153"/>
  <c r="DZ147" i="153" s="1"/>
  <c r="EY424" i="153"/>
  <c r="EY336" i="153"/>
  <c r="EY231" i="153"/>
  <c r="EZ231" i="153" s="1"/>
  <c r="EY145" i="153"/>
  <c r="EZ145" i="153" s="1"/>
  <c r="FE424" i="153"/>
  <c r="FE336" i="153"/>
  <c r="FE231" i="153"/>
  <c r="FF231" i="153" s="1"/>
  <c r="FE145" i="153"/>
  <c r="FF145" i="153" s="1"/>
  <c r="FK424" i="153"/>
  <c r="FK336" i="153"/>
  <c r="FK231" i="153"/>
  <c r="FL231" i="153" s="1"/>
  <c r="FK145" i="153"/>
  <c r="FL145" i="153" s="1"/>
  <c r="AU422" i="153"/>
  <c r="AU334" i="153"/>
  <c r="AU229" i="153"/>
  <c r="AV229" i="153" s="1"/>
  <c r="AU143" i="153"/>
  <c r="AV143" i="153" s="1"/>
  <c r="BA422" i="153"/>
  <c r="BA334" i="153"/>
  <c r="BA229" i="153"/>
  <c r="BB229" i="153" s="1"/>
  <c r="BA143" i="153"/>
  <c r="BB143" i="153" s="1"/>
  <c r="BG422" i="153"/>
  <c r="BG334" i="153"/>
  <c r="BG229" i="153"/>
  <c r="BH229" i="153" s="1"/>
  <c r="BG143" i="153"/>
  <c r="BH143" i="153" s="1"/>
  <c r="EY417" i="153"/>
  <c r="EY329" i="153"/>
  <c r="EY224" i="153"/>
  <c r="EZ224" i="153" s="1"/>
  <c r="EY138" i="153"/>
  <c r="EZ138" i="153" s="1"/>
  <c r="FE417" i="153"/>
  <c r="FE329" i="153"/>
  <c r="FE224" i="153"/>
  <c r="FF224" i="153" s="1"/>
  <c r="FE138" i="153"/>
  <c r="FF138" i="153" s="1"/>
  <c r="FK417" i="153"/>
  <c r="FK329" i="153"/>
  <c r="FK224" i="153"/>
  <c r="FL224" i="153" s="1"/>
  <c r="FK138" i="153"/>
  <c r="FL138" i="153" s="1"/>
  <c r="EY413" i="153"/>
  <c r="EY325" i="153"/>
  <c r="EY220" i="153"/>
  <c r="EZ220" i="153" s="1"/>
  <c r="EY134" i="153"/>
  <c r="EZ134" i="153" s="1"/>
  <c r="FE413" i="153"/>
  <c r="FE325" i="153"/>
  <c r="FE220" i="153"/>
  <c r="FF220" i="153" s="1"/>
  <c r="FE134" i="153"/>
  <c r="FF134" i="153" s="1"/>
  <c r="FK413" i="153"/>
  <c r="FK325" i="153"/>
  <c r="FK220" i="153"/>
  <c r="FL220" i="153" s="1"/>
  <c r="FK134" i="153"/>
  <c r="FL134" i="153" s="1"/>
  <c r="AQ411" i="153"/>
  <c r="AQ323" i="153"/>
  <c r="AQ218" i="153"/>
  <c r="AR218" i="153" s="1"/>
  <c r="AQ132" i="153"/>
  <c r="AR132" i="153" s="1"/>
  <c r="AW411" i="153"/>
  <c r="AW323" i="153"/>
  <c r="AW218" i="153"/>
  <c r="AX218" i="153" s="1"/>
  <c r="AW132" i="153"/>
  <c r="AX132" i="153" s="1"/>
  <c r="BC411" i="153"/>
  <c r="BC323" i="153"/>
  <c r="BC218" i="153"/>
  <c r="BD218" i="153" s="1"/>
  <c r="BC132" i="153"/>
  <c r="BD132" i="153" s="1"/>
  <c r="FM410" i="153"/>
  <c r="FM322" i="153"/>
  <c r="FM217" i="153"/>
  <c r="FN217" i="153" s="1"/>
  <c r="FM131" i="153"/>
  <c r="FN131" i="153" s="1"/>
  <c r="FA410" i="153"/>
  <c r="FA322" i="153"/>
  <c r="FA217" i="153"/>
  <c r="FB217" i="153" s="1"/>
  <c r="FA131" i="153"/>
  <c r="FB131" i="153" s="1"/>
  <c r="FG410" i="153"/>
  <c r="FG322" i="153"/>
  <c r="FG217" i="153"/>
  <c r="FH217" i="153" s="1"/>
  <c r="FG131" i="153"/>
  <c r="FH131" i="153" s="1"/>
  <c r="BI409" i="153"/>
  <c r="BI321" i="153"/>
  <c r="BI216" i="153"/>
  <c r="BJ216" i="153" s="1"/>
  <c r="BI130" i="153"/>
  <c r="BJ130" i="153" s="1"/>
  <c r="AU409" i="153"/>
  <c r="AU321" i="153"/>
  <c r="AU216" i="153"/>
  <c r="AV216" i="153" s="1"/>
  <c r="AU130" i="153"/>
  <c r="AV130" i="153" s="1"/>
  <c r="DU408" i="153"/>
  <c r="DU320" i="153"/>
  <c r="DU215" i="153"/>
  <c r="DV215" i="153" s="1"/>
  <c r="DU129" i="153"/>
  <c r="DV129" i="153" s="1"/>
  <c r="EA408" i="153"/>
  <c r="EA320" i="153"/>
  <c r="EA215" i="153"/>
  <c r="EB215" i="153" s="1"/>
  <c r="EA129" i="153"/>
  <c r="EB129" i="153" s="1"/>
  <c r="DW408" i="153"/>
  <c r="DW320" i="153"/>
  <c r="DW215" i="153"/>
  <c r="DX215" i="153" s="1"/>
  <c r="DW129" i="153"/>
  <c r="DX129" i="153" s="1"/>
  <c r="CS405" i="153"/>
  <c r="CS317" i="153"/>
  <c r="CS212" i="153"/>
  <c r="CT212" i="153" s="1"/>
  <c r="CS126" i="153"/>
  <c r="CT126" i="153" s="1"/>
  <c r="CG405" i="153"/>
  <c r="CG317" i="153"/>
  <c r="CG212" i="153"/>
  <c r="CH212" i="153" s="1"/>
  <c r="CG126" i="153"/>
  <c r="CH126" i="153" s="1"/>
  <c r="CM405" i="153"/>
  <c r="CM317" i="153"/>
  <c r="CM212" i="153"/>
  <c r="CN212" i="153" s="1"/>
  <c r="CM126" i="153"/>
  <c r="CN126" i="153" s="1"/>
  <c r="BI404" i="153"/>
  <c r="BI316" i="153"/>
  <c r="BI211" i="153"/>
  <c r="BJ211" i="153" s="1"/>
  <c r="BI125" i="153"/>
  <c r="BJ125" i="153" s="1"/>
  <c r="AW404" i="153"/>
  <c r="AW316" i="153"/>
  <c r="AW211" i="153"/>
  <c r="AX211" i="153" s="1"/>
  <c r="AW125" i="153"/>
  <c r="AX125" i="153" s="1"/>
  <c r="BC404" i="153"/>
  <c r="BC316" i="153"/>
  <c r="BC211" i="153"/>
  <c r="BD211" i="153" s="1"/>
  <c r="BC125" i="153"/>
  <c r="BD125" i="153" s="1"/>
  <c r="CS403" i="153"/>
  <c r="CS315" i="153"/>
  <c r="CS210" i="153"/>
  <c r="CT210" i="153" s="1"/>
  <c r="CS124" i="153"/>
  <c r="CT124" i="153" s="1"/>
  <c r="CG403" i="153"/>
  <c r="CG315" i="153"/>
  <c r="CG210" i="153"/>
  <c r="CH210" i="153" s="1"/>
  <c r="CG124" i="153"/>
  <c r="CH124" i="153" s="1"/>
  <c r="CM403" i="153"/>
  <c r="CM315" i="153"/>
  <c r="CM210" i="153"/>
  <c r="CN210" i="153" s="1"/>
  <c r="CM124" i="153"/>
  <c r="CN124" i="153" s="1"/>
  <c r="EC402" i="153"/>
  <c r="EC314" i="153"/>
  <c r="EC209" i="153"/>
  <c r="ED209" i="153" s="1"/>
  <c r="EC123" i="153"/>
  <c r="ED123" i="153" s="1"/>
  <c r="DQ402" i="153"/>
  <c r="DQ314" i="153"/>
  <c r="DQ209" i="153"/>
  <c r="DR209" i="153" s="1"/>
  <c r="DQ123" i="153"/>
  <c r="DR123" i="153" s="1"/>
  <c r="DW402" i="153"/>
  <c r="DW314" i="153"/>
  <c r="DW209" i="153"/>
  <c r="DX209" i="153" s="1"/>
  <c r="DW123" i="153"/>
  <c r="DX123" i="153" s="1"/>
  <c r="AS399" i="153"/>
  <c r="AS311" i="153"/>
  <c r="AS206" i="153"/>
  <c r="AT206" i="153" s="1"/>
  <c r="AS120" i="153"/>
  <c r="AT120" i="153" s="1"/>
  <c r="AY399" i="153"/>
  <c r="AY311" i="153"/>
  <c r="AY206" i="153"/>
  <c r="AZ206" i="153" s="1"/>
  <c r="AY120" i="153"/>
  <c r="AZ120" i="153" s="1"/>
  <c r="K398" i="153"/>
  <c r="K310" i="153"/>
  <c r="K205" i="153"/>
  <c r="L205" i="153" s="1"/>
  <c r="K119" i="153"/>
  <c r="L119" i="153" s="1"/>
  <c r="G398" i="153"/>
  <c r="G310" i="153"/>
  <c r="G205" i="153"/>
  <c r="H205" i="153" s="1"/>
  <c r="G119" i="153"/>
  <c r="CO396" i="153"/>
  <c r="CO308" i="153"/>
  <c r="CO203" i="153"/>
  <c r="CP203" i="153" s="1"/>
  <c r="CO117" i="153"/>
  <c r="CP117" i="153" s="1"/>
  <c r="CA396" i="153"/>
  <c r="CA308" i="153"/>
  <c r="CA203" i="153"/>
  <c r="CA117" i="153"/>
  <c r="EU388" i="153"/>
  <c r="EU300" i="153"/>
  <c r="EU195" i="153"/>
  <c r="EU109" i="153"/>
  <c r="FI388" i="153"/>
  <c r="FI300" i="153"/>
  <c r="FI195" i="153"/>
  <c r="FI109" i="153"/>
  <c r="FJ109" i="153" s="1"/>
  <c r="DS387" i="153"/>
  <c r="DS299" i="153"/>
  <c r="DS194" i="153"/>
  <c r="DS108" i="153"/>
  <c r="DT108" i="153" s="1"/>
  <c r="DT166" i="153" s="1"/>
  <c r="DW387" i="153"/>
  <c r="DW299" i="153"/>
  <c r="DW194" i="153"/>
  <c r="DW108" i="153"/>
  <c r="DX108" i="153" s="1"/>
  <c r="CM382" i="153"/>
  <c r="CM294" i="153"/>
  <c r="CM189" i="153"/>
  <c r="CM103" i="153"/>
  <c r="CN103" i="153" s="1"/>
  <c r="CG382" i="153"/>
  <c r="CG294" i="153"/>
  <c r="CG189" i="153"/>
  <c r="CG103" i="153"/>
  <c r="CH103" i="153" s="1"/>
  <c r="CC382" i="153"/>
  <c r="CC294" i="153"/>
  <c r="CC189" i="153"/>
  <c r="CC103" i="153"/>
  <c r="CD103" i="153" s="1"/>
  <c r="CC440" i="153"/>
  <c r="CC352" i="153"/>
  <c r="CC247" i="153"/>
  <c r="CD247" i="153" s="1"/>
  <c r="CC161" i="153"/>
  <c r="CD161" i="153" s="1"/>
  <c r="CI440" i="153"/>
  <c r="CI352" i="153"/>
  <c r="CI247" i="153"/>
  <c r="CJ247" i="153" s="1"/>
  <c r="CI161" i="153"/>
  <c r="CJ161" i="153" s="1"/>
  <c r="CG438" i="153"/>
  <c r="CG350" i="153"/>
  <c r="CG245" i="153"/>
  <c r="CH245" i="153" s="1"/>
  <c r="CG159" i="153"/>
  <c r="CH159" i="153" s="1"/>
  <c r="CZ73" i="153"/>
  <c r="DA73" i="153" s="1"/>
  <c r="CA438" i="153"/>
  <c r="CA350" i="153"/>
  <c r="CA245" i="153"/>
  <c r="CB245" i="153" s="1"/>
  <c r="CA159" i="153"/>
  <c r="CB159" i="153" s="1"/>
  <c r="BE434" i="153"/>
  <c r="BE346" i="153"/>
  <c r="BE241" i="153"/>
  <c r="BE155" i="153"/>
  <c r="BF155" i="153" s="1"/>
  <c r="AQ434" i="153"/>
  <c r="AQ346" i="153"/>
  <c r="AQ241" i="153"/>
  <c r="AQ155" i="153"/>
  <c r="AR155" i="153" s="1"/>
  <c r="DY432" i="153"/>
  <c r="DY344" i="153"/>
  <c r="DY239" i="153"/>
  <c r="DZ239" i="153" s="1"/>
  <c r="DY153" i="153"/>
  <c r="DZ153" i="153" s="1"/>
  <c r="DK432" i="153"/>
  <c r="DK344" i="153"/>
  <c r="DK239" i="153"/>
  <c r="DL239" i="153" s="1"/>
  <c r="DK153" i="153"/>
  <c r="DL153" i="153" s="1"/>
  <c r="BE432" i="153"/>
  <c r="BE344" i="153"/>
  <c r="BE239" i="153"/>
  <c r="BF239" i="153" s="1"/>
  <c r="BE153" i="153"/>
  <c r="BF153" i="153" s="1"/>
  <c r="AQ432" i="153"/>
  <c r="AQ344" i="153"/>
  <c r="AQ239" i="153"/>
  <c r="AR239" i="153" s="1"/>
  <c r="AQ153" i="153"/>
  <c r="CK430" i="153"/>
  <c r="CK342" i="153"/>
  <c r="CK237" i="153"/>
  <c r="CL237" i="153" s="1"/>
  <c r="CK151" i="153"/>
  <c r="CL151" i="153" s="1"/>
  <c r="CQ430" i="153"/>
  <c r="CQ342" i="153"/>
  <c r="CQ237" i="153"/>
  <c r="CR237" i="153" s="1"/>
  <c r="CQ151" i="153"/>
  <c r="CR151" i="153" s="1"/>
  <c r="CE430" i="153"/>
  <c r="CE342" i="153"/>
  <c r="CE237" i="153"/>
  <c r="CF237" i="153" s="1"/>
  <c r="CE151" i="153"/>
  <c r="CF151" i="153" s="1"/>
  <c r="DY428" i="153"/>
  <c r="DY340" i="153"/>
  <c r="DY235" i="153"/>
  <c r="DZ235" i="153" s="1"/>
  <c r="DY149" i="153"/>
  <c r="DZ149" i="153" s="1"/>
  <c r="DM428" i="153"/>
  <c r="DM340" i="153"/>
  <c r="DM235" i="153"/>
  <c r="DN235" i="153" s="1"/>
  <c r="DM149" i="153"/>
  <c r="DN149" i="153" s="1"/>
  <c r="DS428" i="153"/>
  <c r="DS340" i="153"/>
  <c r="DS235" i="153"/>
  <c r="DT235" i="153" s="1"/>
  <c r="DS149" i="153"/>
  <c r="DT149" i="153" s="1"/>
  <c r="EW426" i="153"/>
  <c r="EW338" i="153"/>
  <c r="EW233" i="153"/>
  <c r="EX233" i="153" s="1"/>
  <c r="EW147" i="153"/>
  <c r="EX147" i="153" s="1"/>
  <c r="FC426" i="153"/>
  <c r="FC338" i="153"/>
  <c r="FC233" i="153"/>
  <c r="FD233" i="153" s="1"/>
  <c r="FC147" i="153"/>
  <c r="FD147" i="153" s="1"/>
  <c r="G426" i="153"/>
  <c r="G338" i="153"/>
  <c r="G233" i="153"/>
  <c r="H233" i="153" s="1"/>
  <c r="G147" i="153"/>
  <c r="H147" i="153" s="1"/>
  <c r="CK425" i="153"/>
  <c r="CK337" i="153"/>
  <c r="CK232" i="153"/>
  <c r="CL232" i="153" s="1"/>
  <c r="CK146" i="153"/>
  <c r="CL146" i="153" s="1"/>
  <c r="CQ425" i="153"/>
  <c r="CQ337" i="153"/>
  <c r="CQ232" i="153"/>
  <c r="CR232" i="153" s="1"/>
  <c r="CQ146" i="153"/>
  <c r="CR146" i="153" s="1"/>
  <c r="CE425" i="153"/>
  <c r="CE337" i="153"/>
  <c r="CE232" i="153"/>
  <c r="CF232" i="153" s="1"/>
  <c r="CE146" i="153"/>
  <c r="CF146" i="153" s="1"/>
  <c r="CK422" i="153"/>
  <c r="CK334" i="153"/>
  <c r="CK229" i="153"/>
  <c r="CL229" i="153" s="1"/>
  <c r="CK143" i="153"/>
  <c r="CL143" i="153" s="1"/>
  <c r="CQ422" i="153"/>
  <c r="CQ334" i="153"/>
  <c r="CQ229" i="153"/>
  <c r="CR229" i="153" s="1"/>
  <c r="CQ143" i="153"/>
  <c r="CR143" i="153" s="1"/>
  <c r="CE422" i="153"/>
  <c r="CE334" i="153"/>
  <c r="CE229" i="153"/>
  <c r="CF229" i="153" s="1"/>
  <c r="CE143" i="153"/>
  <c r="CF143" i="153" s="1"/>
  <c r="BA417" i="153"/>
  <c r="BA329" i="153"/>
  <c r="BA224" i="153"/>
  <c r="BB224" i="153" s="1"/>
  <c r="BA138" i="153"/>
  <c r="BB138" i="153" s="1"/>
  <c r="BG417" i="153"/>
  <c r="BG329" i="153"/>
  <c r="BG224" i="153"/>
  <c r="BH224" i="153" s="1"/>
  <c r="BG138" i="153"/>
  <c r="BH138" i="153" s="1"/>
  <c r="AS413" i="153"/>
  <c r="AS325" i="153"/>
  <c r="AS220" i="153"/>
  <c r="AT220" i="153" s="1"/>
  <c r="AS134" i="153"/>
  <c r="AT134" i="153" s="1"/>
  <c r="AY413" i="153"/>
  <c r="AY325" i="153"/>
  <c r="AY220" i="153"/>
  <c r="AZ220" i="153" s="1"/>
  <c r="AY134" i="153"/>
  <c r="AZ134" i="153" s="1"/>
  <c r="BE413" i="153"/>
  <c r="BE325" i="153"/>
  <c r="BE220" i="153"/>
  <c r="BF220" i="153" s="1"/>
  <c r="BE134" i="153"/>
  <c r="BF134" i="153" s="1"/>
  <c r="CE411" i="153"/>
  <c r="CE323" i="153"/>
  <c r="CE218" i="153"/>
  <c r="CF218" i="153" s="1"/>
  <c r="CE132" i="153"/>
  <c r="CF132" i="153" s="1"/>
  <c r="CK411" i="153"/>
  <c r="CK323" i="153"/>
  <c r="CK218" i="153"/>
  <c r="CL218" i="153" s="1"/>
  <c r="CK132" i="153"/>
  <c r="CL132" i="153" s="1"/>
  <c r="CQ411" i="153"/>
  <c r="CQ323" i="153"/>
  <c r="CQ218" i="153"/>
  <c r="CR218" i="153" s="1"/>
  <c r="CQ132" i="153"/>
  <c r="CR132" i="153" s="1"/>
  <c r="AU410" i="153"/>
  <c r="AU322" i="153"/>
  <c r="AU217" i="153"/>
  <c r="AV217" i="153" s="1"/>
  <c r="AU131" i="153"/>
  <c r="AV131" i="153" s="1"/>
  <c r="BA410" i="153"/>
  <c r="BA322" i="153"/>
  <c r="BA217" i="153"/>
  <c r="BB217" i="153" s="1"/>
  <c r="BA131" i="153"/>
  <c r="BB131" i="153" s="1"/>
  <c r="BG410" i="153"/>
  <c r="BG322" i="153"/>
  <c r="BG217" i="153"/>
  <c r="BH217" i="153" s="1"/>
  <c r="BG131" i="153"/>
  <c r="BH131" i="153" s="1"/>
  <c r="CE409" i="153"/>
  <c r="CE321" i="153"/>
  <c r="CE216" i="153"/>
  <c r="CF216" i="153" s="1"/>
  <c r="CE130" i="153"/>
  <c r="CF130" i="153" s="1"/>
  <c r="CK409" i="153"/>
  <c r="CK321" i="153"/>
  <c r="CK216" i="153"/>
  <c r="CL216" i="153" s="1"/>
  <c r="CK130" i="153"/>
  <c r="CL130" i="153" s="1"/>
  <c r="CQ409" i="153"/>
  <c r="CQ321" i="153"/>
  <c r="CQ216" i="153"/>
  <c r="CR216" i="153" s="1"/>
  <c r="CQ130" i="153"/>
  <c r="CR130" i="153" s="1"/>
  <c r="K408" i="153"/>
  <c r="K320" i="153"/>
  <c r="K215" i="153"/>
  <c r="L215" i="153" s="1"/>
  <c r="K129" i="153"/>
  <c r="L129" i="153" s="1"/>
  <c r="Q408" i="153"/>
  <c r="Q320" i="153"/>
  <c r="Q215" i="153"/>
  <c r="R215" i="153" s="1"/>
  <c r="Q129" i="153"/>
  <c r="R129" i="153" s="1"/>
  <c r="W408" i="153"/>
  <c r="W320" i="153"/>
  <c r="W215" i="153"/>
  <c r="X215" i="153" s="1"/>
  <c r="W129" i="153"/>
  <c r="X129" i="153" s="1"/>
  <c r="K406" i="153"/>
  <c r="K318" i="153"/>
  <c r="K213" i="153"/>
  <c r="L213" i="153" s="1"/>
  <c r="GJ213" i="153" s="1"/>
  <c r="K127" i="153"/>
  <c r="L127" i="153" s="1"/>
  <c r="I406" i="153"/>
  <c r="I318" i="153"/>
  <c r="I213" i="153"/>
  <c r="J213" i="153" s="1"/>
  <c r="GH213" i="153" s="1"/>
  <c r="I127" i="153"/>
  <c r="J127" i="153" s="1"/>
  <c r="GH127" i="153" s="1"/>
  <c r="G406" i="153"/>
  <c r="G318" i="153"/>
  <c r="G213" i="153"/>
  <c r="G127" i="153"/>
  <c r="H127" i="153" s="1"/>
  <c r="DY405" i="153"/>
  <c r="DY317" i="153"/>
  <c r="DY212" i="153"/>
  <c r="DZ212" i="153" s="1"/>
  <c r="DY126" i="153"/>
  <c r="DZ126" i="153" s="1"/>
  <c r="DK405" i="153"/>
  <c r="DK317" i="153"/>
  <c r="DK212" i="153"/>
  <c r="DK126" i="153"/>
  <c r="DL126" i="153" s="1"/>
  <c r="CO404" i="153"/>
  <c r="CO316" i="153"/>
  <c r="CO211" i="153"/>
  <c r="CP211" i="153" s="1"/>
  <c r="CO125" i="153"/>
  <c r="CP125" i="153" s="1"/>
  <c r="CA404" i="153"/>
  <c r="CA316" i="153"/>
  <c r="CA211" i="153"/>
  <c r="CA125" i="153"/>
  <c r="DY403" i="153"/>
  <c r="DY315" i="153"/>
  <c r="DY210" i="153"/>
  <c r="DZ210" i="153" s="1"/>
  <c r="DY124" i="153"/>
  <c r="DZ124" i="153" s="1"/>
  <c r="DK403" i="153"/>
  <c r="DK315" i="153"/>
  <c r="DK210" i="153"/>
  <c r="DK124" i="153"/>
  <c r="DL124" i="153" s="1"/>
  <c r="FI402" i="153"/>
  <c r="FI314" i="153"/>
  <c r="FI209" i="153"/>
  <c r="FJ209" i="153" s="1"/>
  <c r="FI123" i="153"/>
  <c r="FJ123" i="153" s="1"/>
  <c r="EU402" i="153"/>
  <c r="EU314" i="153"/>
  <c r="EU209" i="153"/>
  <c r="EU123" i="153"/>
  <c r="CK399" i="153"/>
  <c r="CK311" i="153"/>
  <c r="CK206" i="153"/>
  <c r="CL206" i="153" s="1"/>
  <c r="CK120" i="153"/>
  <c r="CL120" i="153" s="1"/>
  <c r="CQ399" i="153"/>
  <c r="CQ311" i="153"/>
  <c r="CQ206" i="153"/>
  <c r="CR206" i="153" s="1"/>
  <c r="CQ120" i="153"/>
  <c r="CR120" i="153" s="1"/>
  <c r="CE399" i="153"/>
  <c r="CE311" i="153"/>
  <c r="CE206" i="153"/>
  <c r="CF206" i="153" s="1"/>
  <c r="CE120" i="153"/>
  <c r="CF120" i="153" s="1"/>
  <c r="FI398" i="153"/>
  <c r="FI310" i="153"/>
  <c r="FI205" i="153"/>
  <c r="FJ205" i="153" s="1"/>
  <c r="FI119" i="153"/>
  <c r="FJ119" i="153" s="1"/>
  <c r="EU398" i="153"/>
  <c r="EU310" i="153"/>
  <c r="EU205" i="153"/>
  <c r="EU119" i="153"/>
  <c r="EV119" i="153" s="1"/>
  <c r="DU396" i="153"/>
  <c r="DU308" i="153"/>
  <c r="DU203" i="153"/>
  <c r="DV203" i="153" s="1"/>
  <c r="DU117" i="153"/>
  <c r="DV117" i="153" s="1"/>
  <c r="EA396" i="153"/>
  <c r="EA308" i="153"/>
  <c r="EA203" i="153"/>
  <c r="EB203" i="153" s="1"/>
  <c r="EA117" i="153"/>
  <c r="EB117" i="153" s="1"/>
  <c r="DO396" i="153"/>
  <c r="DO308" i="153"/>
  <c r="DO203" i="153"/>
  <c r="DP203" i="153" s="1"/>
  <c r="DO117" i="153"/>
  <c r="DP117" i="153" s="1"/>
  <c r="Y394" i="153"/>
  <c r="Y306" i="153"/>
  <c r="Y201" i="153"/>
  <c r="Z201" i="153" s="1"/>
  <c r="GX201" i="153" s="1"/>
  <c r="Y115" i="153"/>
  <c r="Z115" i="153" s="1"/>
  <c r="GX115" i="153" s="1"/>
  <c r="G394" i="153"/>
  <c r="G306" i="153"/>
  <c r="G201" i="153"/>
  <c r="G115" i="153"/>
  <c r="H115" i="153" s="1"/>
  <c r="M392" i="153"/>
  <c r="M304" i="153"/>
  <c r="M199" i="153"/>
  <c r="M113" i="153"/>
  <c r="N113" i="153" s="1"/>
  <c r="GL113" i="153" s="1"/>
  <c r="S392" i="153"/>
  <c r="S304" i="153"/>
  <c r="S199" i="153"/>
  <c r="S113" i="153"/>
  <c r="T113" i="153" s="1"/>
  <c r="GR113" i="153" s="1"/>
  <c r="W392" i="153"/>
  <c r="W304" i="153"/>
  <c r="W199" i="153"/>
  <c r="W113" i="153"/>
  <c r="X113" i="153" s="1"/>
  <c r="GV113" i="153" s="1"/>
  <c r="K390" i="153"/>
  <c r="K302" i="153"/>
  <c r="K197" i="153"/>
  <c r="K111" i="153"/>
  <c r="L111" i="153" s="1"/>
  <c r="GJ111" i="153" s="1"/>
  <c r="Q390" i="153"/>
  <c r="Q302" i="153"/>
  <c r="Q197" i="153"/>
  <c r="Q111" i="153"/>
  <c r="R111" i="153" s="1"/>
  <c r="GP111" i="153" s="1"/>
  <c r="U390" i="153"/>
  <c r="U302" i="153"/>
  <c r="U197" i="153"/>
  <c r="U111" i="153"/>
  <c r="V111" i="153" s="1"/>
  <c r="GT111" i="153" s="1"/>
  <c r="CS389" i="153"/>
  <c r="CS301" i="153"/>
  <c r="CS196" i="153"/>
  <c r="CS110" i="153"/>
  <c r="CT110" i="153" s="1"/>
  <c r="CG389" i="153"/>
  <c r="CG301" i="153"/>
  <c r="CG196" i="153"/>
  <c r="CG110" i="153"/>
  <c r="CH110" i="153" s="1"/>
  <c r="CM389" i="153"/>
  <c r="CM301" i="153"/>
  <c r="CM196" i="153"/>
  <c r="CM110" i="153"/>
  <c r="CN110" i="153" s="1"/>
  <c r="AS388" i="153"/>
  <c r="AS300" i="153"/>
  <c r="AS195" i="153"/>
  <c r="AS109" i="153"/>
  <c r="AT109" i="153" s="1"/>
  <c r="AY388" i="153"/>
  <c r="AY300" i="153"/>
  <c r="AY195" i="153"/>
  <c r="AY109" i="153"/>
  <c r="AZ109" i="153" s="1"/>
  <c r="EW387" i="153"/>
  <c r="EW299" i="153"/>
  <c r="EW194" i="153"/>
  <c r="EW108" i="153"/>
  <c r="EX108" i="153" s="1"/>
  <c r="EU387" i="153"/>
  <c r="EU299" i="153"/>
  <c r="EU194" i="153"/>
  <c r="EU108" i="153"/>
  <c r="EV108" i="153" s="1"/>
  <c r="FI387" i="153"/>
  <c r="FI299" i="153"/>
  <c r="FI194" i="153"/>
  <c r="FI108" i="153"/>
  <c r="FJ108" i="153" s="1"/>
  <c r="U385" i="153"/>
  <c r="U297" i="153"/>
  <c r="U192" i="153"/>
  <c r="U106" i="153"/>
  <c r="V106" i="153" s="1"/>
  <c r="GT106" i="153" s="1"/>
  <c r="Y385" i="153"/>
  <c r="Y297" i="153"/>
  <c r="Y192" i="153"/>
  <c r="Y106" i="153"/>
  <c r="Z106" i="153" s="1"/>
  <c r="GX106" i="153" s="1"/>
  <c r="K383" i="153"/>
  <c r="K295" i="153"/>
  <c r="K190" i="153"/>
  <c r="K104" i="153"/>
  <c r="L104" i="153" s="1"/>
  <c r="GJ104" i="153" s="1"/>
  <c r="O383" i="153"/>
  <c r="O295" i="153"/>
  <c r="O190" i="153"/>
  <c r="O104" i="153"/>
  <c r="P104" i="153" s="1"/>
  <c r="GN104" i="153" s="1"/>
  <c r="G383" i="153"/>
  <c r="G295" i="153"/>
  <c r="G190" i="153"/>
  <c r="G104" i="153"/>
  <c r="H104" i="153" s="1"/>
  <c r="U383" i="153"/>
  <c r="U295" i="153"/>
  <c r="U190" i="153"/>
  <c r="U104" i="153"/>
  <c r="V104" i="153" s="1"/>
  <c r="DW382" i="153"/>
  <c r="DW294" i="153"/>
  <c r="DW189" i="153"/>
  <c r="DW103" i="153"/>
  <c r="DX103" i="153" s="1"/>
  <c r="DS382" i="153"/>
  <c r="DS294" i="153"/>
  <c r="DS189" i="153"/>
  <c r="DS103" i="153"/>
  <c r="DT103" i="153" s="1"/>
  <c r="BA380" i="153"/>
  <c r="BA292" i="153"/>
  <c r="BA187" i="153"/>
  <c r="BB187" i="153" s="1"/>
  <c r="BA101" i="153"/>
  <c r="BB101" i="153" s="1"/>
  <c r="BG380" i="153"/>
  <c r="BG292" i="153"/>
  <c r="BG187" i="153"/>
  <c r="BH187" i="153" s="1"/>
  <c r="BG101" i="153"/>
  <c r="BH101" i="153" s="1"/>
  <c r="AQ408" i="153"/>
  <c r="AQ320" i="153"/>
  <c r="AQ215" i="153"/>
  <c r="AQ129" i="153"/>
  <c r="BE408" i="153"/>
  <c r="BE320" i="153"/>
  <c r="BE215" i="153"/>
  <c r="BF215" i="153" s="1"/>
  <c r="BE129" i="153"/>
  <c r="BF129" i="153" s="1"/>
  <c r="EU405" i="153"/>
  <c r="EU317" i="153"/>
  <c r="EU212" i="153"/>
  <c r="EV212" i="153" s="1"/>
  <c r="EU126" i="153"/>
  <c r="EV126" i="153" s="1"/>
  <c r="FI405" i="153"/>
  <c r="FI317" i="153"/>
  <c r="FI212" i="153"/>
  <c r="FJ212" i="153" s="1"/>
  <c r="FI126" i="153"/>
  <c r="FJ126" i="153" s="1"/>
  <c r="DM404" i="153"/>
  <c r="DM316" i="153"/>
  <c r="DM211" i="153"/>
  <c r="DN211" i="153" s="1"/>
  <c r="DM125" i="153"/>
  <c r="DN125" i="153" s="1"/>
  <c r="DS404" i="153"/>
  <c r="DS316" i="153"/>
  <c r="DS211" i="153"/>
  <c r="DT211" i="153" s="1"/>
  <c r="DS125" i="153"/>
  <c r="DT125" i="153" s="1"/>
  <c r="AS402" i="153"/>
  <c r="AS314" i="153"/>
  <c r="AS209" i="153"/>
  <c r="AT209" i="153" s="1"/>
  <c r="AS123" i="153"/>
  <c r="AT123" i="153" s="1"/>
  <c r="AY402" i="153"/>
  <c r="AY314" i="153"/>
  <c r="AY209" i="153"/>
  <c r="AZ209" i="153" s="1"/>
  <c r="AY123" i="153"/>
  <c r="AZ123" i="153" s="1"/>
  <c r="BE402" i="153"/>
  <c r="BE314" i="153"/>
  <c r="BE209" i="153"/>
  <c r="BF209" i="153" s="1"/>
  <c r="BE123" i="153"/>
  <c r="BF123" i="153" s="1"/>
  <c r="DO399" i="153"/>
  <c r="DO311" i="153"/>
  <c r="DO206" i="153"/>
  <c r="DP206" i="153" s="1"/>
  <c r="DO120" i="153"/>
  <c r="DP120" i="153" s="1"/>
  <c r="DU399" i="153"/>
  <c r="DU311" i="153"/>
  <c r="DU206" i="153"/>
  <c r="DV206" i="153" s="1"/>
  <c r="DU120" i="153"/>
  <c r="DV120" i="153" s="1"/>
  <c r="EA399" i="153"/>
  <c r="EA311" i="153"/>
  <c r="EA206" i="153"/>
  <c r="EB206" i="153" s="1"/>
  <c r="EA120" i="153"/>
  <c r="EB120" i="153" s="1"/>
  <c r="EY396" i="153"/>
  <c r="EY308" i="153"/>
  <c r="EY203" i="153"/>
  <c r="EZ203" i="153" s="1"/>
  <c r="EY117" i="153"/>
  <c r="EZ117" i="153" s="1"/>
  <c r="FE396" i="153"/>
  <c r="FE308" i="153"/>
  <c r="FE203" i="153"/>
  <c r="FF203" i="153" s="1"/>
  <c r="FE117" i="153"/>
  <c r="FF117" i="153" s="1"/>
  <c r="FK396" i="153"/>
  <c r="FK308" i="153"/>
  <c r="FK203" i="153"/>
  <c r="FL203" i="153" s="1"/>
  <c r="FK117" i="153"/>
  <c r="FL117" i="153" s="1"/>
  <c r="CK388" i="153"/>
  <c r="CK300" i="153"/>
  <c r="CK195" i="153"/>
  <c r="CK109" i="153"/>
  <c r="CL109" i="153" s="1"/>
  <c r="CQ388" i="153"/>
  <c r="CQ300" i="153"/>
  <c r="CQ195" i="153"/>
  <c r="CQ109" i="153"/>
  <c r="CR109" i="153" s="1"/>
  <c r="FC382" i="153"/>
  <c r="FC294" i="153"/>
  <c r="FC189" i="153"/>
  <c r="FC103" i="153"/>
  <c r="FD103" i="153" s="1"/>
  <c r="EW382" i="153"/>
  <c r="EW294" i="153"/>
  <c r="EW189" i="153"/>
  <c r="EW103" i="153"/>
  <c r="EX103" i="153" s="1"/>
  <c r="EU382" i="153"/>
  <c r="EU294" i="153"/>
  <c r="EU189" i="153"/>
  <c r="EU103" i="153"/>
  <c r="EV103" i="153" s="1"/>
  <c r="U382" i="153"/>
  <c r="U294" i="153"/>
  <c r="U189" i="153"/>
  <c r="U103" i="153"/>
  <c r="V103" i="153" s="1"/>
  <c r="Q382" i="153"/>
  <c r="Q294" i="153"/>
  <c r="Q189" i="153"/>
  <c r="Q103" i="153"/>
  <c r="R103" i="153" s="1"/>
  <c r="G382" i="153"/>
  <c r="G294" i="153"/>
  <c r="G189" i="153"/>
  <c r="G103" i="153"/>
  <c r="H103" i="153" s="1"/>
  <c r="FK380" i="153"/>
  <c r="FK292" i="153"/>
  <c r="FK187" i="153"/>
  <c r="FL187" i="153" s="1"/>
  <c r="FK101" i="153"/>
  <c r="FL101" i="153" s="1"/>
  <c r="FM380" i="153"/>
  <c r="FM292" i="153"/>
  <c r="FM187" i="153"/>
  <c r="FN187" i="153" s="1"/>
  <c r="FM101" i="153"/>
  <c r="FN101" i="153" s="1"/>
  <c r="FC380" i="153"/>
  <c r="FC292" i="153"/>
  <c r="FC187" i="153"/>
  <c r="FD187" i="153" s="1"/>
  <c r="FC101" i="153"/>
  <c r="FD101" i="153" s="1"/>
  <c r="AA58" i="153"/>
  <c r="FO57" i="153"/>
  <c r="FP57" i="153" s="1"/>
  <c r="FR57" i="153" s="1"/>
  <c r="FU57" i="153" s="1"/>
  <c r="AA57" i="153"/>
  <c r="BK40" i="153"/>
  <c r="BL40" i="153" s="1"/>
  <c r="BN40" i="153" s="1"/>
  <c r="BQ40" i="153" s="1"/>
  <c r="BK38" i="153"/>
  <c r="BL38" i="153" s="1"/>
  <c r="BN38" i="153" s="1"/>
  <c r="BQ38" i="153" s="1"/>
  <c r="CU37" i="153"/>
  <c r="CV37" i="153" s="1"/>
  <c r="CX37" i="153" s="1"/>
  <c r="DA37" i="153" s="1"/>
  <c r="BK17" i="153"/>
  <c r="BL17" i="153" s="1"/>
  <c r="BN17" i="153" s="1"/>
  <c r="BQ17" i="153" s="1"/>
  <c r="AA13" i="153"/>
  <c r="BK75" i="153"/>
  <c r="BL75" i="153" s="1"/>
  <c r="BN75" i="153" s="1"/>
  <c r="BQ75" i="153" s="1"/>
  <c r="BK72" i="153"/>
  <c r="BL72" i="153" s="1"/>
  <c r="BN72" i="153" s="1"/>
  <c r="FO71" i="153"/>
  <c r="FP71" i="153" s="1"/>
  <c r="FR71" i="153" s="1"/>
  <c r="CU71" i="153"/>
  <c r="CV71" i="153" s="1"/>
  <c r="CX71" i="153" s="1"/>
  <c r="AA71" i="153"/>
  <c r="CU63" i="153"/>
  <c r="CV63" i="153" s="1"/>
  <c r="CX63" i="153" s="1"/>
  <c r="DA63" i="153" s="1"/>
  <c r="EE61" i="153"/>
  <c r="EF61" i="153" s="1"/>
  <c r="EH61" i="153" s="1"/>
  <c r="EK61" i="153" s="1"/>
  <c r="CU31" i="153"/>
  <c r="CV31" i="153" s="1"/>
  <c r="CX31" i="153" s="1"/>
  <c r="DA31" i="153" s="1"/>
  <c r="FO23" i="153"/>
  <c r="FP23" i="153" s="1"/>
  <c r="FR23" i="153" s="1"/>
  <c r="FU23" i="153" s="1"/>
  <c r="BK69" i="153"/>
  <c r="BL69" i="153" s="1"/>
  <c r="BN69" i="153" s="1"/>
  <c r="BQ69" i="153" s="1"/>
  <c r="EE67" i="153"/>
  <c r="EF67" i="153" s="1"/>
  <c r="EH67" i="153" s="1"/>
  <c r="BK67" i="153"/>
  <c r="BL67" i="153" s="1"/>
  <c r="BN67" i="153" s="1"/>
  <c r="EE40" i="153"/>
  <c r="EF40" i="153" s="1"/>
  <c r="EH40" i="153" s="1"/>
  <c r="EK40" i="153" s="1"/>
  <c r="CU39" i="153"/>
  <c r="CV39" i="153" s="1"/>
  <c r="CX39" i="153" s="1"/>
  <c r="DA39" i="153" s="1"/>
  <c r="EE38" i="153"/>
  <c r="EF38" i="153" s="1"/>
  <c r="EH38" i="153" s="1"/>
  <c r="EK38" i="153" s="1"/>
  <c r="FO37" i="153"/>
  <c r="FP37" i="153" s="1"/>
  <c r="FR37" i="153" s="1"/>
  <c r="FU37" i="153" s="1"/>
  <c r="FO33" i="153"/>
  <c r="FP33" i="153" s="1"/>
  <c r="FR33" i="153" s="1"/>
  <c r="FU33" i="153" s="1"/>
  <c r="AA29" i="153"/>
  <c r="EE17" i="153"/>
  <c r="EF17" i="153" s="1"/>
  <c r="EH17" i="153" s="1"/>
  <c r="EK17" i="153" s="1"/>
  <c r="BK43" i="153"/>
  <c r="BL43" i="153" s="1"/>
  <c r="BN43" i="153" s="1"/>
  <c r="BQ43" i="153" s="1"/>
  <c r="CU23" i="153"/>
  <c r="CV23" i="153" s="1"/>
  <c r="CX23" i="153" s="1"/>
  <c r="DA23" i="153" s="1"/>
  <c r="AW405" i="153"/>
  <c r="AW317" i="153"/>
  <c r="AW212" i="153"/>
  <c r="AX212" i="153" s="1"/>
  <c r="AW126" i="153"/>
  <c r="AX126" i="153" s="1"/>
  <c r="BC405" i="153"/>
  <c r="BC317" i="153"/>
  <c r="BC212" i="153"/>
  <c r="BD212" i="153" s="1"/>
  <c r="BC126" i="153"/>
  <c r="BD126" i="153" s="1"/>
  <c r="BI405" i="153"/>
  <c r="BI317" i="153"/>
  <c r="BI212" i="153"/>
  <c r="BJ212" i="153" s="1"/>
  <c r="BI126" i="153"/>
  <c r="BJ126" i="153" s="1"/>
  <c r="FA404" i="153"/>
  <c r="FA316" i="153"/>
  <c r="FA211" i="153"/>
  <c r="FB211" i="153" s="1"/>
  <c r="FA125" i="153"/>
  <c r="FB125" i="153" s="1"/>
  <c r="FV39" i="153"/>
  <c r="FW39" i="153" s="1"/>
  <c r="EU404" i="153"/>
  <c r="EU316" i="153"/>
  <c r="EU211" i="153"/>
  <c r="EU125" i="153"/>
  <c r="EV125" i="153" s="1"/>
  <c r="U404" i="153"/>
  <c r="U316" i="153"/>
  <c r="U211" i="153"/>
  <c r="V211" i="153" s="1"/>
  <c r="U125" i="153"/>
  <c r="V125" i="153" s="1"/>
  <c r="AW403" i="153"/>
  <c r="AW315" i="153"/>
  <c r="AW210" i="153"/>
  <c r="AX210" i="153" s="1"/>
  <c r="AW124" i="153"/>
  <c r="AX124" i="153" s="1"/>
  <c r="BC403" i="153"/>
  <c r="BC315" i="153"/>
  <c r="BC210" i="153"/>
  <c r="BD210" i="153" s="1"/>
  <c r="BC124" i="153"/>
  <c r="BD124" i="153" s="1"/>
  <c r="BI403" i="153"/>
  <c r="BI315" i="153"/>
  <c r="BI210" i="153"/>
  <c r="BJ210" i="153" s="1"/>
  <c r="BI124" i="153"/>
  <c r="BJ124" i="153" s="1"/>
  <c r="CG402" i="153"/>
  <c r="CG314" i="153"/>
  <c r="CG209" i="153"/>
  <c r="CH209" i="153" s="1"/>
  <c r="CG123" i="153"/>
  <c r="CH123" i="153" s="1"/>
  <c r="CM402" i="153"/>
  <c r="CM314" i="153"/>
  <c r="CM209" i="153"/>
  <c r="CN209" i="153" s="1"/>
  <c r="CM123" i="153"/>
  <c r="CN123" i="153" s="1"/>
  <c r="CS402" i="153"/>
  <c r="CS314" i="153"/>
  <c r="CS209" i="153"/>
  <c r="CT209" i="153" s="1"/>
  <c r="CS123" i="153"/>
  <c r="CT123" i="153" s="1"/>
  <c r="EW399" i="153"/>
  <c r="EW311" i="153"/>
  <c r="EW206" i="153"/>
  <c r="EX206" i="153" s="1"/>
  <c r="EW120" i="153"/>
  <c r="EX120" i="153" s="1"/>
  <c r="FC399" i="153"/>
  <c r="FC311" i="153"/>
  <c r="FC206" i="153"/>
  <c r="FD206" i="153" s="1"/>
  <c r="FC120" i="153"/>
  <c r="FD120" i="153" s="1"/>
  <c r="AS396" i="153"/>
  <c r="AS308" i="153"/>
  <c r="AS203" i="153"/>
  <c r="AT203" i="153" s="1"/>
  <c r="AS117" i="153"/>
  <c r="AT117" i="153" s="1"/>
  <c r="AY396" i="153"/>
  <c r="AY308" i="153"/>
  <c r="AY203" i="153"/>
  <c r="AZ203" i="153" s="1"/>
  <c r="AY117" i="153"/>
  <c r="AZ117" i="153" s="1"/>
  <c r="BE396" i="153"/>
  <c r="BE308" i="153"/>
  <c r="BE203" i="153"/>
  <c r="BF203" i="153" s="1"/>
  <c r="BE117" i="153"/>
  <c r="BF117" i="153" s="1"/>
  <c r="S393" i="153"/>
  <c r="S305" i="153"/>
  <c r="S200" i="153"/>
  <c r="S114" i="153"/>
  <c r="T114" i="153" s="1"/>
  <c r="Q393" i="153"/>
  <c r="Q305" i="153"/>
  <c r="Q200" i="153"/>
  <c r="Q114" i="153"/>
  <c r="R114" i="153" s="1"/>
  <c r="GP114" i="153" s="1"/>
  <c r="U393" i="153"/>
  <c r="U305" i="153"/>
  <c r="U200" i="153"/>
  <c r="U114" i="153"/>
  <c r="V114" i="153" s="1"/>
  <c r="GT114" i="153" s="1"/>
  <c r="I391" i="153"/>
  <c r="I303" i="153"/>
  <c r="I198" i="153"/>
  <c r="I112" i="153"/>
  <c r="J112" i="153" s="1"/>
  <c r="GH112" i="153" s="1"/>
  <c r="O391" i="153"/>
  <c r="O303" i="153"/>
  <c r="O198" i="153"/>
  <c r="O112" i="153"/>
  <c r="P112" i="153" s="1"/>
  <c r="FE389" i="153"/>
  <c r="FE301" i="153"/>
  <c r="FE196" i="153"/>
  <c r="FE110" i="153"/>
  <c r="FF110" i="153" s="1"/>
  <c r="FK389" i="153"/>
  <c r="FK301" i="153"/>
  <c r="FK196" i="153"/>
  <c r="FK110" i="153"/>
  <c r="FL110" i="153" s="1"/>
  <c r="FG389" i="153"/>
  <c r="FG301" i="153"/>
  <c r="FG196" i="153"/>
  <c r="FG110" i="153"/>
  <c r="FH110" i="153" s="1"/>
  <c r="EA388" i="153"/>
  <c r="EA300" i="153"/>
  <c r="EA195" i="153"/>
  <c r="EA109" i="153"/>
  <c r="EB109" i="153" s="1"/>
  <c r="DU388" i="153"/>
  <c r="DU300" i="153"/>
  <c r="DU195" i="153"/>
  <c r="DU109" i="153"/>
  <c r="DV109" i="153" s="1"/>
  <c r="CC387" i="153"/>
  <c r="CC299" i="153"/>
  <c r="CC194" i="153"/>
  <c r="CC108" i="153"/>
  <c r="CD108" i="153" s="1"/>
  <c r="CA387" i="153"/>
  <c r="CA299" i="153"/>
  <c r="CA194" i="153"/>
  <c r="CA108" i="153"/>
  <c r="CO387" i="153"/>
  <c r="CO299" i="153"/>
  <c r="CO194" i="153"/>
  <c r="CO108" i="153"/>
  <c r="CP108" i="153" s="1"/>
  <c r="S384" i="153"/>
  <c r="S296" i="153"/>
  <c r="S191" i="153"/>
  <c r="S105" i="153"/>
  <c r="T105" i="153" s="1"/>
  <c r="GR105" i="153" s="1"/>
  <c r="AY382" i="153"/>
  <c r="AY294" i="153"/>
  <c r="AY189" i="153"/>
  <c r="AY103" i="153"/>
  <c r="AZ103" i="153" s="1"/>
  <c r="BI382" i="153"/>
  <c r="BI294" i="153"/>
  <c r="BI189" i="153"/>
  <c r="BI103" i="153"/>
  <c r="BJ103" i="153" s="1"/>
  <c r="DU380" i="153"/>
  <c r="DU292" i="153"/>
  <c r="DU187" i="153"/>
  <c r="DV187" i="153" s="1"/>
  <c r="DU101" i="153"/>
  <c r="DV101" i="153" s="1"/>
  <c r="U378" i="153"/>
  <c r="U290" i="153"/>
  <c r="U185" i="153"/>
  <c r="V185" i="153" s="1"/>
  <c r="U99" i="153"/>
  <c r="V99" i="153" s="1"/>
  <c r="W378" i="153"/>
  <c r="W290" i="153"/>
  <c r="W185" i="153"/>
  <c r="X185" i="153" s="1"/>
  <c r="GV185" i="153" s="1"/>
  <c r="W99" i="153"/>
  <c r="X99" i="153" s="1"/>
  <c r="GV99" i="153" s="1"/>
  <c r="O378" i="153"/>
  <c r="O290" i="153"/>
  <c r="O185" i="153"/>
  <c r="P185" i="153" s="1"/>
  <c r="O99" i="153"/>
  <c r="P99" i="153" s="1"/>
  <c r="GN99" i="153" s="1"/>
  <c r="AW440" i="153"/>
  <c r="AW352" i="153"/>
  <c r="AW247" i="153"/>
  <c r="AX247" i="153" s="1"/>
  <c r="AW161" i="153"/>
  <c r="AX161" i="153" s="1"/>
  <c r="BC440" i="153"/>
  <c r="BC352" i="153"/>
  <c r="BC247" i="153"/>
  <c r="BD247" i="153" s="1"/>
  <c r="BC161" i="153"/>
  <c r="BD161" i="153" s="1"/>
  <c r="BI440" i="153"/>
  <c r="BI352" i="153"/>
  <c r="BI247" i="153"/>
  <c r="BJ247" i="153" s="1"/>
  <c r="BI161" i="153"/>
  <c r="BJ161" i="153" s="1"/>
  <c r="AW437" i="153"/>
  <c r="AW349" i="153"/>
  <c r="AW244" i="153"/>
  <c r="AW158" i="153"/>
  <c r="AX158" i="153" s="1"/>
  <c r="BC437" i="153"/>
  <c r="BC349" i="153"/>
  <c r="BC244" i="153"/>
  <c r="BC158" i="153"/>
  <c r="BD158" i="153" s="1"/>
  <c r="BI437" i="153"/>
  <c r="BI349" i="153"/>
  <c r="BI244" i="153"/>
  <c r="BI158" i="153"/>
  <c r="BJ158" i="153" s="1"/>
  <c r="FA436" i="153"/>
  <c r="FA348" i="153"/>
  <c r="FA243" i="153"/>
  <c r="FA157" i="153"/>
  <c r="FB157" i="153" s="1"/>
  <c r="FG436" i="153"/>
  <c r="FG348" i="153"/>
  <c r="FG243" i="153"/>
  <c r="FG157" i="153"/>
  <c r="FH157" i="153" s="1"/>
  <c r="FM436" i="153"/>
  <c r="FM348" i="153"/>
  <c r="FM243" i="153"/>
  <c r="FM157" i="153"/>
  <c r="FN157" i="153" s="1"/>
  <c r="CG436" i="153"/>
  <c r="CG348" i="153"/>
  <c r="CG243" i="153"/>
  <c r="CG157" i="153"/>
  <c r="CH157" i="153" s="1"/>
  <c r="CM436" i="153"/>
  <c r="CM348" i="153"/>
  <c r="CM243" i="153"/>
  <c r="CM157" i="153"/>
  <c r="CN157" i="153" s="1"/>
  <c r="CS436" i="153"/>
  <c r="CS348" i="153"/>
  <c r="CS243" i="153"/>
  <c r="CS157" i="153"/>
  <c r="CT157" i="153" s="1"/>
  <c r="M436" i="153"/>
  <c r="M348" i="153"/>
  <c r="M243" i="153"/>
  <c r="M157" i="153"/>
  <c r="N157" i="153" s="1"/>
  <c r="S436" i="153"/>
  <c r="S348" i="153"/>
  <c r="S243" i="153"/>
  <c r="S157" i="153"/>
  <c r="T157" i="153" s="1"/>
  <c r="Y436" i="153"/>
  <c r="Y348" i="153"/>
  <c r="Y243" i="153"/>
  <c r="Y157" i="153"/>
  <c r="Z157" i="153" s="1"/>
  <c r="EU434" i="153"/>
  <c r="EU346" i="153"/>
  <c r="EU241" i="153"/>
  <c r="EU155" i="153"/>
  <c r="FI434" i="153"/>
  <c r="FI346" i="153"/>
  <c r="FI241" i="153"/>
  <c r="FI155" i="153"/>
  <c r="FJ155" i="153" s="1"/>
  <c r="G434" i="153"/>
  <c r="G346" i="153"/>
  <c r="G241" i="153"/>
  <c r="G155" i="153"/>
  <c r="U434" i="153"/>
  <c r="U346" i="153"/>
  <c r="U241" i="153"/>
  <c r="U155" i="153"/>
  <c r="V155" i="153" s="1"/>
  <c r="AS430" i="153"/>
  <c r="AS342" i="153"/>
  <c r="AS237" i="153"/>
  <c r="AT237" i="153" s="1"/>
  <c r="AS151" i="153"/>
  <c r="AT151" i="153" s="1"/>
  <c r="AY430" i="153"/>
  <c r="AY342" i="153"/>
  <c r="AY237" i="153"/>
  <c r="AZ237" i="153" s="1"/>
  <c r="AY151" i="153"/>
  <c r="AZ151" i="153" s="1"/>
  <c r="CS428" i="153"/>
  <c r="CS340" i="153"/>
  <c r="CS235" i="153"/>
  <c r="CT235" i="153" s="1"/>
  <c r="CS149" i="153"/>
  <c r="CT149" i="153" s="1"/>
  <c r="CG428" i="153"/>
  <c r="CG340" i="153"/>
  <c r="CG235" i="153"/>
  <c r="CH235" i="153" s="1"/>
  <c r="CG149" i="153"/>
  <c r="CH149" i="153" s="1"/>
  <c r="CM428" i="153"/>
  <c r="CM340" i="153"/>
  <c r="CM235" i="153"/>
  <c r="CN235" i="153" s="1"/>
  <c r="CM149" i="153"/>
  <c r="CN149" i="153" s="1"/>
  <c r="EC426" i="153"/>
  <c r="EC338" i="153"/>
  <c r="EC233" i="153"/>
  <c r="ED233" i="153" s="1"/>
  <c r="EC147" i="153"/>
  <c r="ED147" i="153" s="1"/>
  <c r="DQ426" i="153"/>
  <c r="DQ338" i="153"/>
  <c r="DQ233" i="153"/>
  <c r="DR233" i="153" s="1"/>
  <c r="DQ147" i="153"/>
  <c r="DR147" i="153" s="1"/>
  <c r="DW426" i="153"/>
  <c r="DW338" i="153"/>
  <c r="DW233" i="153"/>
  <c r="DX233" i="153" s="1"/>
  <c r="DW147" i="153"/>
  <c r="DX147" i="153" s="1"/>
  <c r="EW424" i="153"/>
  <c r="EW336" i="153"/>
  <c r="EW231" i="153"/>
  <c r="EX231" i="153" s="1"/>
  <c r="EW145" i="153"/>
  <c r="EX145" i="153" s="1"/>
  <c r="FC424" i="153"/>
  <c r="FC336" i="153"/>
  <c r="FC231" i="153"/>
  <c r="FD231" i="153" s="1"/>
  <c r="FC145" i="153"/>
  <c r="FD145" i="153" s="1"/>
  <c r="AS422" i="153"/>
  <c r="AS334" i="153"/>
  <c r="AS229" i="153"/>
  <c r="AT229" i="153" s="1"/>
  <c r="AS143" i="153"/>
  <c r="AT143" i="153" s="1"/>
  <c r="AY422" i="153"/>
  <c r="AY334" i="153"/>
  <c r="AY229" i="153"/>
  <c r="AZ229" i="153" s="1"/>
  <c r="AY143" i="153"/>
  <c r="AZ143" i="153" s="1"/>
  <c r="EW417" i="153"/>
  <c r="EW329" i="153"/>
  <c r="EW224" i="153"/>
  <c r="EX224" i="153" s="1"/>
  <c r="EW138" i="153"/>
  <c r="EX138" i="153" s="1"/>
  <c r="FC417" i="153"/>
  <c r="FC329" i="153"/>
  <c r="FC224" i="153"/>
  <c r="FD224" i="153" s="1"/>
  <c r="FC138" i="153"/>
  <c r="FD138" i="153" s="1"/>
  <c r="EW413" i="153"/>
  <c r="EW325" i="153"/>
  <c r="EW220" i="153"/>
  <c r="EX220" i="153" s="1"/>
  <c r="EW134" i="153"/>
  <c r="EX134" i="153" s="1"/>
  <c r="FC413" i="153"/>
  <c r="FC325" i="153"/>
  <c r="FC220" i="153"/>
  <c r="FD220" i="153" s="1"/>
  <c r="FC134" i="153"/>
  <c r="FD134" i="153" s="1"/>
  <c r="BI411" i="153"/>
  <c r="BI323" i="153"/>
  <c r="BI218" i="153"/>
  <c r="BJ218" i="153" s="1"/>
  <c r="BI132" i="153"/>
  <c r="BJ132" i="153" s="1"/>
  <c r="AU411" i="153"/>
  <c r="AU323" i="153"/>
  <c r="AU218" i="153"/>
  <c r="AV218" i="153" s="1"/>
  <c r="AU132" i="153"/>
  <c r="AV132" i="153" s="1"/>
  <c r="FE410" i="153"/>
  <c r="FE322" i="153"/>
  <c r="FE217" i="153"/>
  <c r="FF217" i="153" s="1"/>
  <c r="FE131" i="153"/>
  <c r="FF131" i="153" s="1"/>
  <c r="FK410" i="153"/>
  <c r="FK322" i="153"/>
  <c r="FK217" i="153"/>
  <c r="FL217" i="153" s="1"/>
  <c r="FK131" i="153"/>
  <c r="FL131" i="153" s="1"/>
  <c r="EY410" i="153"/>
  <c r="EY322" i="153"/>
  <c r="EY217" i="153"/>
  <c r="EZ217" i="153" s="1"/>
  <c r="EY131" i="153"/>
  <c r="EZ131" i="153" s="1"/>
  <c r="BA409" i="153"/>
  <c r="BA321" i="153"/>
  <c r="BA216" i="153"/>
  <c r="BB216" i="153" s="1"/>
  <c r="BA130" i="153"/>
  <c r="BB130" i="153" s="1"/>
  <c r="BG409" i="153"/>
  <c r="BG321" i="153"/>
  <c r="BG216" i="153"/>
  <c r="BH216" i="153" s="1"/>
  <c r="BG130" i="153"/>
  <c r="BH130" i="153" s="1"/>
  <c r="DM408" i="153"/>
  <c r="DM320" i="153"/>
  <c r="DM215" i="153"/>
  <c r="DN215" i="153" s="1"/>
  <c r="DM129" i="153"/>
  <c r="DN129" i="153" s="1"/>
  <c r="DS408" i="153"/>
  <c r="DS320" i="153"/>
  <c r="DS215" i="153"/>
  <c r="DT215" i="153" s="1"/>
  <c r="DS129" i="153"/>
  <c r="DT129" i="153" s="1"/>
  <c r="DO408" i="153"/>
  <c r="DO320" i="153"/>
  <c r="DO215" i="153"/>
  <c r="DP215" i="153" s="1"/>
  <c r="DO129" i="153"/>
  <c r="DP129" i="153" s="1"/>
  <c r="CK405" i="153"/>
  <c r="CK317" i="153"/>
  <c r="CK212" i="153"/>
  <c r="CL212" i="153" s="1"/>
  <c r="CK126" i="153"/>
  <c r="CL126" i="153" s="1"/>
  <c r="CQ405" i="153"/>
  <c r="CQ317" i="153"/>
  <c r="CQ212" i="153"/>
  <c r="CR212" i="153" s="1"/>
  <c r="CQ126" i="153"/>
  <c r="CR126" i="153" s="1"/>
  <c r="CE405" i="153"/>
  <c r="CE317" i="153"/>
  <c r="CE212" i="153"/>
  <c r="CF212" i="153" s="1"/>
  <c r="CE126" i="153"/>
  <c r="CF126" i="153" s="1"/>
  <c r="BA404" i="153"/>
  <c r="BA316" i="153"/>
  <c r="BA211" i="153"/>
  <c r="BB211" i="153" s="1"/>
  <c r="BA125" i="153"/>
  <c r="BB125" i="153" s="1"/>
  <c r="BG404" i="153"/>
  <c r="BG316" i="153"/>
  <c r="BG211" i="153"/>
  <c r="BH211" i="153" s="1"/>
  <c r="BG125" i="153"/>
  <c r="BH125" i="153" s="1"/>
  <c r="AU404" i="153"/>
  <c r="AU316" i="153"/>
  <c r="AU211" i="153"/>
  <c r="AV211" i="153" s="1"/>
  <c r="AU125" i="153"/>
  <c r="AV125" i="153" s="1"/>
  <c r="CK403" i="153"/>
  <c r="CK315" i="153"/>
  <c r="CK210" i="153"/>
  <c r="CL210" i="153" s="1"/>
  <c r="CK124" i="153"/>
  <c r="CL124" i="153" s="1"/>
  <c r="CQ403" i="153"/>
  <c r="CQ315" i="153"/>
  <c r="CQ210" i="153"/>
  <c r="CR210" i="153" s="1"/>
  <c r="CQ124" i="153"/>
  <c r="CR124" i="153" s="1"/>
  <c r="CE403" i="153"/>
  <c r="CE315" i="153"/>
  <c r="CE210" i="153"/>
  <c r="CF210" i="153" s="1"/>
  <c r="CE124" i="153"/>
  <c r="CF124" i="153" s="1"/>
  <c r="DU402" i="153"/>
  <c r="DU314" i="153"/>
  <c r="DU209" i="153"/>
  <c r="DV209" i="153" s="1"/>
  <c r="DU123" i="153"/>
  <c r="DV123" i="153" s="1"/>
  <c r="EA402" i="153"/>
  <c r="EA314" i="153"/>
  <c r="EA209" i="153"/>
  <c r="EB209" i="153" s="1"/>
  <c r="EA123" i="153"/>
  <c r="EB123" i="153" s="1"/>
  <c r="DO402" i="153"/>
  <c r="DO314" i="153"/>
  <c r="DO209" i="153"/>
  <c r="DP209" i="153" s="1"/>
  <c r="DO123" i="153"/>
  <c r="DP123" i="153" s="1"/>
  <c r="BE399" i="153"/>
  <c r="BE311" i="153"/>
  <c r="BE206" i="153"/>
  <c r="BF206" i="153" s="1"/>
  <c r="BE120" i="153"/>
  <c r="BF120" i="153" s="1"/>
  <c r="AQ399" i="153"/>
  <c r="AQ311" i="153"/>
  <c r="AQ206" i="153"/>
  <c r="AQ120" i="153"/>
  <c r="W398" i="153"/>
  <c r="W310" i="153"/>
  <c r="W205" i="153"/>
  <c r="X205" i="153" s="1"/>
  <c r="W119" i="153"/>
  <c r="X119" i="153" s="1"/>
  <c r="CG396" i="153"/>
  <c r="CG308" i="153"/>
  <c r="CG203" i="153"/>
  <c r="CH203" i="153" s="1"/>
  <c r="CG117" i="153"/>
  <c r="CH117" i="153" s="1"/>
  <c r="CM396" i="153"/>
  <c r="CM308" i="153"/>
  <c r="CM203" i="153"/>
  <c r="CN203" i="153" s="1"/>
  <c r="CM117" i="153"/>
  <c r="CN117" i="153" s="1"/>
  <c r="CS396" i="153"/>
  <c r="CS308" i="153"/>
  <c r="CS203" i="153"/>
  <c r="CT203" i="153" s="1"/>
  <c r="CS117" i="153"/>
  <c r="CT117" i="153" s="1"/>
  <c r="EY388" i="153"/>
  <c r="EY300" i="153"/>
  <c r="EY195" i="153"/>
  <c r="EY109" i="153"/>
  <c r="EZ109" i="153" s="1"/>
  <c r="FM388" i="153"/>
  <c r="FM300" i="153"/>
  <c r="FM195" i="153"/>
  <c r="FM109" i="153"/>
  <c r="FN109" i="153" s="1"/>
  <c r="FA388" i="153"/>
  <c r="FA300" i="153"/>
  <c r="FA195" i="153"/>
  <c r="FA109" i="153"/>
  <c r="FB109" i="153" s="1"/>
  <c r="DK387" i="153"/>
  <c r="DK299" i="153"/>
  <c r="DK194" i="153"/>
  <c r="DK108" i="153"/>
  <c r="DY387" i="153"/>
  <c r="DY299" i="153"/>
  <c r="DY194" i="153"/>
  <c r="DY108" i="153"/>
  <c r="DZ108" i="153" s="1"/>
  <c r="EC387" i="153"/>
  <c r="EC299" i="153"/>
  <c r="EC194" i="153"/>
  <c r="EC108" i="153"/>
  <c r="ED108" i="153" s="1"/>
  <c r="CQ382" i="153"/>
  <c r="CQ294" i="153"/>
  <c r="CQ189" i="153"/>
  <c r="CQ103" i="153"/>
  <c r="CR103" i="153" s="1"/>
  <c r="CE382" i="153"/>
  <c r="CE294" i="153"/>
  <c r="CE189" i="153"/>
  <c r="CE103" i="153"/>
  <c r="CF103" i="153" s="1"/>
  <c r="CA440" i="153"/>
  <c r="CA352" i="153"/>
  <c r="CA247" i="153"/>
  <c r="CB247" i="153" s="1"/>
  <c r="CA161" i="153"/>
  <c r="CB161" i="153" s="1"/>
  <c r="CO440" i="153"/>
  <c r="CO352" i="153"/>
  <c r="CO247" i="153"/>
  <c r="CP247" i="153" s="1"/>
  <c r="CO161" i="153"/>
  <c r="CP161" i="153" s="1"/>
  <c r="CM438" i="153"/>
  <c r="CM350" i="153"/>
  <c r="CM245" i="153"/>
  <c r="CN245" i="153" s="1"/>
  <c r="CM159" i="153"/>
  <c r="CN159" i="153" s="1"/>
  <c r="CS438" i="153"/>
  <c r="CS350" i="153"/>
  <c r="CS245" i="153"/>
  <c r="CT245" i="153" s="1"/>
  <c r="CS159" i="153"/>
  <c r="CT159" i="153" s="1"/>
  <c r="AW434" i="153"/>
  <c r="AW346" i="153"/>
  <c r="AW241" i="153"/>
  <c r="AW155" i="153"/>
  <c r="AX155" i="153" s="1"/>
  <c r="BC434" i="153"/>
  <c r="BC346" i="153"/>
  <c r="BC241" i="153"/>
  <c r="BC155" i="153"/>
  <c r="BD155" i="153" s="1"/>
  <c r="BI434" i="153"/>
  <c r="BI346" i="153"/>
  <c r="BI241" i="153"/>
  <c r="BI155" i="153"/>
  <c r="BJ155" i="153" s="1"/>
  <c r="DQ432" i="153"/>
  <c r="DQ344" i="153"/>
  <c r="DQ239" i="153"/>
  <c r="DR239" i="153" s="1"/>
  <c r="DQ153" i="153"/>
  <c r="DR153" i="153" s="1"/>
  <c r="DW432" i="153"/>
  <c r="DW344" i="153"/>
  <c r="DW239" i="153"/>
  <c r="DX239" i="153" s="1"/>
  <c r="DW153" i="153"/>
  <c r="DX153" i="153" s="1"/>
  <c r="EC432" i="153"/>
  <c r="EC344" i="153"/>
  <c r="EC239" i="153"/>
  <c r="ED239" i="153" s="1"/>
  <c r="EC153" i="153"/>
  <c r="ED153" i="153" s="1"/>
  <c r="AW432" i="153"/>
  <c r="AW344" i="153"/>
  <c r="AW239" i="153"/>
  <c r="AX239" i="153" s="1"/>
  <c r="AW153" i="153"/>
  <c r="AX153" i="153" s="1"/>
  <c r="BC432" i="153"/>
  <c r="BC344" i="153"/>
  <c r="BC239" i="153"/>
  <c r="BD239" i="153" s="1"/>
  <c r="BC153" i="153"/>
  <c r="BD153" i="153" s="1"/>
  <c r="BI432" i="153"/>
  <c r="BI344" i="153"/>
  <c r="BI239" i="153"/>
  <c r="BJ239" i="153" s="1"/>
  <c r="BI153" i="153"/>
  <c r="BJ153" i="153" s="1"/>
  <c r="CC430" i="153"/>
  <c r="CC342" i="153"/>
  <c r="CC237" i="153"/>
  <c r="CD237" i="153" s="1"/>
  <c r="CC151" i="153"/>
  <c r="CD151" i="153" s="1"/>
  <c r="CI430" i="153"/>
  <c r="CI342" i="153"/>
  <c r="CI237" i="153"/>
  <c r="CJ237" i="153" s="1"/>
  <c r="CI151" i="153"/>
  <c r="CJ151" i="153" s="1"/>
  <c r="DQ428" i="153"/>
  <c r="DQ340" i="153"/>
  <c r="DQ235" i="153"/>
  <c r="DR235" i="153" s="1"/>
  <c r="DQ149" i="153"/>
  <c r="DR149" i="153" s="1"/>
  <c r="EL63" i="153"/>
  <c r="EM63" i="153" s="1"/>
  <c r="DK428" i="153"/>
  <c r="DK340" i="153"/>
  <c r="DK235" i="153"/>
  <c r="DK149" i="153"/>
  <c r="DL149" i="153" s="1"/>
  <c r="FI426" i="153"/>
  <c r="FI338" i="153"/>
  <c r="FI233" i="153"/>
  <c r="FJ233" i="153" s="1"/>
  <c r="FI147" i="153"/>
  <c r="FJ147" i="153" s="1"/>
  <c r="EU426" i="153"/>
  <c r="EU338" i="153"/>
  <c r="EU233" i="153"/>
  <c r="EU147" i="153"/>
  <c r="EV147" i="153" s="1"/>
  <c r="U426" i="153"/>
  <c r="U338" i="153"/>
  <c r="U233" i="153"/>
  <c r="V233" i="153" s="1"/>
  <c r="U147" i="153"/>
  <c r="V147" i="153" s="1"/>
  <c r="Y426" i="153"/>
  <c r="Y338" i="153"/>
  <c r="Y233" i="153"/>
  <c r="Z233" i="153" s="1"/>
  <c r="Y147" i="153"/>
  <c r="Z147" i="153" s="1"/>
  <c r="CC425" i="153"/>
  <c r="CC337" i="153"/>
  <c r="CC232" i="153"/>
  <c r="CD232" i="153" s="1"/>
  <c r="CC146" i="153"/>
  <c r="CD146" i="153" s="1"/>
  <c r="CI425" i="153"/>
  <c r="CI337" i="153"/>
  <c r="CI232" i="153"/>
  <c r="CJ232" i="153" s="1"/>
  <c r="CI146" i="153"/>
  <c r="CJ146" i="153" s="1"/>
  <c r="CC422" i="153"/>
  <c r="CC334" i="153"/>
  <c r="CC229" i="153"/>
  <c r="CD229" i="153" s="1"/>
  <c r="CC143" i="153"/>
  <c r="CD143" i="153" s="1"/>
  <c r="CI422" i="153"/>
  <c r="CI334" i="153"/>
  <c r="CI229" i="153"/>
  <c r="CJ229" i="153" s="1"/>
  <c r="CI143" i="153"/>
  <c r="CJ143" i="153" s="1"/>
  <c r="AS417" i="153"/>
  <c r="AS329" i="153"/>
  <c r="AS224" i="153"/>
  <c r="AT224" i="153" s="1"/>
  <c r="AS138" i="153"/>
  <c r="AT138" i="153" s="1"/>
  <c r="AY417" i="153"/>
  <c r="AY329" i="153"/>
  <c r="AY224" i="153"/>
  <c r="AZ224" i="153" s="1"/>
  <c r="AY138" i="153"/>
  <c r="AZ138" i="153" s="1"/>
  <c r="BE417" i="153"/>
  <c r="BE329" i="153"/>
  <c r="BE224" i="153"/>
  <c r="BF224" i="153" s="1"/>
  <c r="BE138" i="153"/>
  <c r="BF138" i="153" s="1"/>
  <c r="AQ413" i="153"/>
  <c r="AQ325" i="153"/>
  <c r="AQ220" i="153"/>
  <c r="AR220" i="153" s="1"/>
  <c r="AQ134" i="153"/>
  <c r="AW413" i="153"/>
  <c r="AW325" i="153"/>
  <c r="AW220" i="153"/>
  <c r="AX220" i="153" s="1"/>
  <c r="AW134" i="153"/>
  <c r="AX134" i="153" s="1"/>
  <c r="BC413" i="153"/>
  <c r="BC325" i="153"/>
  <c r="BC220" i="153"/>
  <c r="BD220" i="153" s="1"/>
  <c r="BC134" i="153"/>
  <c r="BD134" i="153" s="1"/>
  <c r="CC411" i="153"/>
  <c r="CC323" i="153"/>
  <c r="CC218" i="153"/>
  <c r="CD218" i="153" s="1"/>
  <c r="CC132" i="153"/>
  <c r="CD132" i="153" s="1"/>
  <c r="CI411" i="153"/>
  <c r="CI323" i="153"/>
  <c r="CI218" i="153"/>
  <c r="CJ218" i="153" s="1"/>
  <c r="CI132" i="153"/>
  <c r="CJ132" i="153" s="1"/>
  <c r="AS410" i="153"/>
  <c r="AS322" i="153"/>
  <c r="AS217" i="153"/>
  <c r="AT217" i="153" s="1"/>
  <c r="AS131" i="153"/>
  <c r="AT131" i="153" s="1"/>
  <c r="AY410" i="153"/>
  <c r="AY322" i="153"/>
  <c r="AY217" i="153"/>
  <c r="AZ217" i="153" s="1"/>
  <c r="AY131" i="153"/>
  <c r="AZ131" i="153" s="1"/>
  <c r="CC409" i="153"/>
  <c r="CC321" i="153"/>
  <c r="CC216" i="153"/>
  <c r="CD216" i="153" s="1"/>
  <c r="CC130" i="153"/>
  <c r="CD130" i="153" s="1"/>
  <c r="CI409" i="153"/>
  <c r="CI321" i="153"/>
  <c r="CI216" i="153"/>
  <c r="CJ216" i="153" s="1"/>
  <c r="CI130" i="153"/>
  <c r="CJ130" i="153" s="1"/>
  <c r="I408" i="153"/>
  <c r="I320" i="153"/>
  <c r="I215" i="153"/>
  <c r="J215" i="153" s="1"/>
  <c r="I129" i="153"/>
  <c r="J129" i="153" s="1"/>
  <c r="O408" i="153"/>
  <c r="O320" i="153"/>
  <c r="O215" i="153"/>
  <c r="P215" i="153" s="1"/>
  <c r="O129" i="153"/>
  <c r="P129" i="153" s="1"/>
  <c r="W406" i="153"/>
  <c r="W318" i="153"/>
  <c r="W213" i="153"/>
  <c r="X213" i="153" s="1"/>
  <c r="W127" i="153"/>
  <c r="X127" i="153" s="1"/>
  <c r="GV127" i="153" s="1"/>
  <c r="DQ405" i="153"/>
  <c r="DQ317" i="153"/>
  <c r="DQ212" i="153"/>
  <c r="DR212" i="153" s="1"/>
  <c r="DQ126" i="153"/>
  <c r="DR126" i="153" s="1"/>
  <c r="DW405" i="153"/>
  <c r="DW317" i="153"/>
  <c r="DW212" i="153"/>
  <c r="DX212" i="153" s="1"/>
  <c r="DW126" i="153"/>
  <c r="DX126" i="153" s="1"/>
  <c r="EC405" i="153"/>
  <c r="EC317" i="153"/>
  <c r="EC212" i="153"/>
  <c r="ED212" i="153" s="1"/>
  <c r="EC126" i="153"/>
  <c r="ED126" i="153" s="1"/>
  <c r="CG404" i="153"/>
  <c r="CG316" i="153"/>
  <c r="CG211" i="153"/>
  <c r="CH211" i="153" s="1"/>
  <c r="CG125" i="153"/>
  <c r="CH125" i="153" s="1"/>
  <c r="CM404" i="153"/>
  <c r="CM316" i="153"/>
  <c r="CM211" i="153"/>
  <c r="CN211" i="153" s="1"/>
  <c r="CM125" i="153"/>
  <c r="CN125" i="153" s="1"/>
  <c r="CS404" i="153"/>
  <c r="CS316" i="153"/>
  <c r="CS211" i="153"/>
  <c r="CT211" i="153" s="1"/>
  <c r="CS125" i="153"/>
  <c r="CT125" i="153" s="1"/>
  <c r="DQ403" i="153"/>
  <c r="DQ315" i="153"/>
  <c r="DQ210" i="153"/>
  <c r="DR210" i="153" s="1"/>
  <c r="DQ124" i="153"/>
  <c r="DR124" i="153" s="1"/>
  <c r="DW403" i="153"/>
  <c r="DW315" i="153"/>
  <c r="DW210" i="153"/>
  <c r="DX210" i="153" s="1"/>
  <c r="DW124" i="153"/>
  <c r="DX124" i="153" s="1"/>
  <c r="EC403" i="153"/>
  <c r="EC315" i="153"/>
  <c r="EC210" i="153"/>
  <c r="ED210" i="153" s="1"/>
  <c r="EC124" i="153"/>
  <c r="ED124" i="153" s="1"/>
  <c r="FA402" i="153"/>
  <c r="FA314" i="153"/>
  <c r="FA209" i="153"/>
  <c r="FB209" i="153" s="1"/>
  <c r="FA123" i="153"/>
  <c r="FB123" i="153" s="1"/>
  <c r="FG402" i="153"/>
  <c r="FG314" i="153"/>
  <c r="FG209" i="153"/>
  <c r="FH209" i="153" s="1"/>
  <c r="FG123" i="153"/>
  <c r="FH123" i="153" s="1"/>
  <c r="FM402" i="153"/>
  <c r="FM314" i="153"/>
  <c r="FM209" i="153"/>
  <c r="FN209" i="153" s="1"/>
  <c r="FM123" i="153"/>
  <c r="FN123" i="153" s="1"/>
  <c r="CC399" i="153"/>
  <c r="CC311" i="153"/>
  <c r="CC206" i="153"/>
  <c r="CD206" i="153" s="1"/>
  <c r="CC120" i="153"/>
  <c r="CD120" i="153" s="1"/>
  <c r="CI399" i="153"/>
  <c r="CI311" i="153"/>
  <c r="CI206" i="153"/>
  <c r="CJ206" i="153" s="1"/>
  <c r="CI120" i="153"/>
  <c r="CJ120" i="153" s="1"/>
  <c r="FA398" i="153"/>
  <c r="FA310" i="153"/>
  <c r="FA205" i="153"/>
  <c r="FB205" i="153" s="1"/>
  <c r="FA119" i="153"/>
  <c r="FB119" i="153" s="1"/>
  <c r="FG398" i="153"/>
  <c r="FG310" i="153"/>
  <c r="FG205" i="153"/>
  <c r="FH205" i="153" s="1"/>
  <c r="FG119" i="153"/>
  <c r="FH119" i="153" s="1"/>
  <c r="FM398" i="153"/>
  <c r="FM310" i="153"/>
  <c r="FM205" i="153"/>
  <c r="FN205" i="153" s="1"/>
  <c r="FM119" i="153"/>
  <c r="FN119" i="153" s="1"/>
  <c r="DM396" i="153"/>
  <c r="DM308" i="153"/>
  <c r="DM203" i="153"/>
  <c r="DN203" i="153" s="1"/>
  <c r="DM117" i="153"/>
  <c r="DN117" i="153" s="1"/>
  <c r="DS396" i="153"/>
  <c r="DS308" i="153"/>
  <c r="DS203" i="153"/>
  <c r="DT203" i="153" s="1"/>
  <c r="DS117" i="153"/>
  <c r="DT117" i="153" s="1"/>
  <c r="M394" i="153"/>
  <c r="M306" i="153"/>
  <c r="M201" i="153"/>
  <c r="N201" i="153" s="1"/>
  <c r="GL201" i="153" s="1"/>
  <c r="M115" i="153"/>
  <c r="N115" i="153" s="1"/>
  <c r="GL115" i="153" s="1"/>
  <c r="S394" i="153"/>
  <c r="S306" i="153"/>
  <c r="S201" i="153"/>
  <c r="T201" i="153" s="1"/>
  <c r="GR201" i="153" s="1"/>
  <c r="S115" i="153"/>
  <c r="T115" i="153" s="1"/>
  <c r="GR115" i="153" s="1"/>
  <c r="W394" i="153"/>
  <c r="W306" i="153"/>
  <c r="W201" i="153"/>
  <c r="X201" i="153" s="1"/>
  <c r="GV201" i="153" s="1"/>
  <c r="W115" i="153"/>
  <c r="X115" i="153" s="1"/>
  <c r="GV115" i="153" s="1"/>
  <c r="K392" i="153"/>
  <c r="K304" i="153"/>
  <c r="K199" i="153"/>
  <c r="K113" i="153"/>
  <c r="L113" i="153" s="1"/>
  <c r="GJ113" i="153" s="1"/>
  <c r="Q392" i="153"/>
  <c r="Q304" i="153"/>
  <c r="Q199" i="153"/>
  <c r="Q113" i="153"/>
  <c r="R113" i="153" s="1"/>
  <c r="GP113" i="153" s="1"/>
  <c r="U392" i="153"/>
  <c r="U304" i="153"/>
  <c r="U199" i="153"/>
  <c r="U113" i="153"/>
  <c r="V113" i="153" s="1"/>
  <c r="GT113" i="153" s="1"/>
  <c r="I390" i="153"/>
  <c r="I302" i="153"/>
  <c r="I197" i="153"/>
  <c r="I111" i="153"/>
  <c r="J111" i="153" s="1"/>
  <c r="GH111" i="153" s="1"/>
  <c r="O390" i="153"/>
  <c r="O302" i="153"/>
  <c r="O197" i="153"/>
  <c r="O111" i="153"/>
  <c r="P111" i="153" s="1"/>
  <c r="GN111" i="153" s="1"/>
  <c r="CK389" i="153"/>
  <c r="CK301" i="153"/>
  <c r="CK196" i="153"/>
  <c r="CK110" i="153"/>
  <c r="CL110" i="153" s="1"/>
  <c r="CQ389" i="153"/>
  <c r="CQ301" i="153"/>
  <c r="CQ196" i="153"/>
  <c r="CQ110" i="153"/>
  <c r="CR110" i="153" s="1"/>
  <c r="CE389" i="153"/>
  <c r="CE301" i="153"/>
  <c r="CE196" i="153"/>
  <c r="CE110" i="153"/>
  <c r="CF110" i="153" s="1"/>
  <c r="BE388" i="153"/>
  <c r="BE300" i="153"/>
  <c r="BE195" i="153"/>
  <c r="BE109" i="153"/>
  <c r="BF109" i="153" s="1"/>
  <c r="AQ388" i="153"/>
  <c r="AQ300" i="153"/>
  <c r="AQ195" i="153"/>
  <c r="AQ109" i="153"/>
  <c r="FA387" i="153"/>
  <c r="FA299" i="153"/>
  <c r="FA194" i="153"/>
  <c r="FA108" i="153"/>
  <c r="FB108" i="153" s="1"/>
  <c r="K385" i="153"/>
  <c r="K297" i="153"/>
  <c r="K192" i="153"/>
  <c r="K106" i="153"/>
  <c r="L106" i="153" s="1"/>
  <c r="O385" i="153"/>
  <c r="O297" i="153"/>
  <c r="O192" i="153"/>
  <c r="O106" i="153"/>
  <c r="P106" i="153" s="1"/>
  <c r="GN106" i="153" s="1"/>
  <c r="S385" i="153"/>
  <c r="S297" i="153"/>
  <c r="S192" i="153"/>
  <c r="S106" i="153"/>
  <c r="T106" i="153" s="1"/>
  <c r="GR106" i="153" s="1"/>
  <c r="Q385" i="153"/>
  <c r="Q297" i="153"/>
  <c r="Q192" i="153"/>
  <c r="Q106" i="153"/>
  <c r="R106" i="153" s="1"/>
  <c r="GP106" i="153" s="1"/>
  <c r="I383" i="153"/>
  <c r="I295" i="153"/>
  <c r="I190" i="153"/>
  <c r="I104" i="153"/>
  <c r="J104" i="153" s="1"/>
  <c r="GH104" i="153" s="1"/>
  <c r="S383" i="153"/>
  <c r="S295" i="153"/>
  <c r="S190" i="153"/>
  <c r="S104" i="153"/>
  <c r="T104" i="153" s="1"/>
  <c r="Y383" i="153"/>
  <c r="Y295" i="153"/>
  <c r="Y190" i="153"/>
  <c r="Y104" i="153"/>
  <c r="Z104" i="153" s="1"/>
  <c r="GX104" i="153" s="1"/>
  <c r="DO382" i="153"/>
  <c r="DO294" i="153"/>
  <c r="DO189" i="153"/>
  <c r="DO103" i="153"/>
  <c r="DP103" i="153" s="1"/>
  <c r="EC382" i="153"/>
  <c r="EC294" i="153"/>
  <c r="EC189" i="153"/>
  <c r="EC103" i="153"/>
  <c r="ED103" i="153" s="1"/>
  <c r="BE380" i="153"/>
  <c r="BE292" i="153"/>
  <c r="BE187" i="153"/>
  <c r="BF187" i="153" s="1"/>
  <c r="BE101" i="153"/>
  <c r="BF101" i="153" s="1"/>
  <c r="AS380" i="153"/>
  <c r="AS292" i="153"/>
  <c r="AS187" i="153"/>
  <c r="AT187" i="153" s="1"/>
  <c r="AS101" i="153"/>
  <c r="AT101" i="153" s="1"/>
  <c r="AY380" i="153"/>
  <c r="AY292" i="153"/>
  <c r="AY187" i="153"/>
  <c r="AZ187" i="153" s="1"/>
  <c r="AY101" i="153"/>
  <c r="AZ101" i="153" s="1"/>
  <c r="BI408" i="153"/>
  <c r="BI320" i="153"/>
  <c r="BI215" i="153"/>
  <c r="BJ215" i="153" s="1"/>
  <c r="BI129" i="153"/>
  <c r="BJ129" i="153" s="1"/>
  <c r="AW408" i="153"/>
  <c r="AW320" i="153"/>
  <c r="AW215" i="153"/>
  <c r="AX215" i="153" s="1"/>
  <c r="AW129" i="153"/>
  <c r="AX129" i="153" s="1"/>
  <c r="BC408" i="153"/>
  <c r="BC320" i="153"/>
  <c r="BC215" i="153"/>
  <c r="BD215" i="153" s="1"/>
  <c r="BC129" i="153"/>
  <c r="BD129" i="153" s="1"/>
  <c r="FM405" i="153"/>
  <c r="FM317" i="153"/>
  <c r="FM212" i="153"/>
  <c r="FN212" i="153" s="1"/>
  <c r="FM126" i="153"/>
  <c r="FN126" i="153" s="1"/>
  <c r="FA405" i="153"/>
  <c r="FA317" i="153"/>
  <c r="FA212" i="153"/>
  <c r="FB212" i="153" s="1"/>
  <c r="FA126" i="153"/>
  <c r="FB126" i="153" s="1"/>
  <c r="FV40" i="153"/>
  <c r="FW40" i="153" s="1"/>
  <c r="DK404" i="153"/>
  <c r="DK316" i="153"/>
  <c r="DK211" i="153"/>
  <c r="DL211" i="153" s="1"/>
  <c r="DK125" i="153"/>
  <c r="DY404" i="153"/>
  <c r="DY316" i="153"/>
  <c r="DY211" i="153"/>
  <c r="DZ211" i="153" s="1"/>
  <c r="DY125" i="153"/>
  <c r="DZ125" i="153" s="1"/>
  <c r="AQ402" i="153"/>
  <c r="AQ314" i="153"/>
  <c r="AQ209" i="153"/>
  <c r="AQ123" i="153"/>
  <c r="AR123" i="153" s="1"/>
  <c r="AW402" i="153"/>
  <c r="AW314" i="153"/>
  <c r="AW209" i="153"/>
  <c r="AX209" i="153" s="1"/>
  <c r="AW123" i="153"/>
  <c r="AX123" i="153" s="1"/>
  <c r="BC402" i="153"/>
  <c r="BC314" i="153"/>
  <c r="BC209" i="153"/>
  <c r="BD209" i="153" s="1"/>
  <c r="BC123" i="153"/>
  <c r="BD123" i="153" s="1"/>
  <c r="DM399" i="153"/>
  <c r="DM311" i="153"/>
  <c r="DM206" i="153"/>
  <c r="DN206" i="153" s="1"/>
  <c r="DM120" i="153"/>
  <c r="DN120" i="153" s="1"/>
  <c r="DS399" i="153"/>
  <c r="DS311" i="153"/>
  <c r="DS206" i="153"/>
  <c r="DT206" i="153" s="1"/>
  <c r="DS120" i="153"/>
  <c r="DT120" i="153" s="1"/>
  <c r="EW396" i="153"/>
  <c r="EW308" i="153"/>
  <c r="EW203" i="153"/>
  <c r="EX203" i="153" s="1"/>
  <c r="EW117" i="153"/>
  <c r="EX117" i="153" s="1"/>
  <c r="FC396" i="153"/>
  <c r="FC308" i="153"/>
  <c r="FC203" i="153"/>
  <c r="FD203" i="153" s="1"/>
  <c r="FC117" i="153"/>
  <c r="FD117" i="153" s="1"/>
  <c r="CC388" i="153"/>
  <c r="CC300" i="153"/>
  <c r="CC195" i="153"/>
  <c r="CC109" i="153"/>
  <c r="CD109" i="153" s="1"/>
  <c r="CI388" i="153"/>
  <c r="CI300" i="153"/>
  <c r="CI195" i="153"/>
  <c r="CI109" i="153"/>
  <c r="CJ109" i="153" s="1"/>
  <c r="FG382" i="153"/>
  <c r="FG294" i="153"/>
  <c r="FG189" i="153"/>
  <c r="FG103" i="153"/>
  <c r="FH103" i="153" s="1"/>
  <c r="EY382" i="153"/>
  <c r="EY294" i="153"/>
  <c r="EY189" i="153"/>
  <c r="EY103" i="153"/>
  <c r="EZ103" i="153" s="1"/>
  <c r="FV17" i="153"/>
  <c r="FW17" i="153" s="1"/>
  <c r="M382" i="153"/>
  <c r="M294" i="153"/>
  <c r="M189" i="153"/>
  <c r="M103" i="153"/>
  <c r="N103" i="153" s="1"/>
  <c r="I382" i="153"/>
  <c r="I294" i="153"/>
  <c r="I189" i="153"/>
  <c r="I103" i="153"/>
  <c r="J103" i="153" s="1"/>
  <c r="S382" i="153"/>
  <c r="S294" i="153"/>
  <c r="S189" i="153"/>
  <c r="S103" i="153"/>
  <c r="T103" i="153" s="1"/>
  <c r="EU380" i="153"/>
  <c r="EU292" i="153"/>
  <c r="EU187" i="153"/>
  <c r="EU101" i="153"/>
  <c r="EV101" i="153" s="1"/>
  <c r="FE380" i="153"/>
  <c r="FE292" i="153"/>
  <c r="FE187" i="153"/>
  <c r="FF187" i="153" s="1"/>
  <c r="FE101" i="153"/>
  <c r="FF101" i="153" s="1"/>
  <c r="AA39" i="153"/>
  <c r="GZ26" i="153"/>
  <c r="HB26" i="153" s="1"/>
  <c r="HE26" i="153" s="1"/>
  <c r="EE23" i="153"/>
  <c r="EF23" i="153" s="1"/>
  <c r="EH23" i="153" s="1"/>
  <c r="EK23" i="153" s="1"/>
  <c r="FO69" i="153"/>
  <c r="FP69" i="153" s="1"/>
  <c r="FR69" i="153" s="1"/>
  <c r="FU69" i="153" s="1"/>
  <c r="AA69" i="153"/>
  <c r="BK34" i="153"/>
  <c r="BL34" i="153" s="1"/>
  <c r="BN34" i="153" s="1"/>
  <c r="BQ34" i="153" s="1"/>
  <c r="AA33" i="153"/>
  <c r="EE22" i="153"/>
  <c r="CU17" i="153"/>
  <c r="CV17" i="153" s="1"/>
  <c r="CX17" i="153" s="1"/>
  <c r="DA17" i="153" s="1"/>
  <c r="CU75" i="153"/>
  <c r="CV75" i="153" s="1"/>
  <c r="CX75" i="153" s="1"/>
  <c r="DA75" i="153" s="1"/>
  <c r="FO61" i="153"/>
  <c r="FP61" i="153" s="1"/>
  <c r="FR61" i="153" s="1"/>
  <c r="FU61" i="153" s="1"/>
  <c r="AA61" i="153"/>
  <c r="BK23" i="153"/>
  <c r="BL23" i="153" s="1"/>
  <c r="BN23" i="153" s="1"/>
  <c r="BQ23" i="153" s="1"/>
  <c r="EE39" i="153"/>
  <c r="EF39" i="153" s="1"/>
  <c r="EH39" i="153" s="1"/>
  <c r="EK39" i="153" s="1"/>
  <c r="J19" i="151"/>
  <c r="J29" i="151" s="1"/>
  <c r="H29" i="151"/>
  <c r="J16" i="151"/>
  <c r="K16" i="151" s="1"/>
  <c r="H27" i="151"/>
  <c r="G28" i="151"/>
  <c r="N20" i="150"/>
  <c r="N19" i="150"/>
  <c r="O14" i="150"/>
  <c r="J15" i="149"/>
  <c r="J16" i="149" s="1"/>
  <c r="K15" i="149"/>
  <c r="K17" i="149"/>
  <c r="H15" i="149"/>
  <c r="H16" i="149" s="1"/>
  <c r="X19" i="148"/>
  <c r="X21" i="148"/>
  <c r="Y15" i="148"/>
  <c r="AJ15" i="148"/>
  <c r="AH19" i="148"/>
  <c r="AH21" i="148"/>
  <c r="I16" i="148"/>
  <c r="AR16" i="148" s="1"/>
  <c r="AQ16" i="148"/>
  <c r="AP15" i="148"/>
  <c r="AN21" i="148"/>
  <c r="AP16" i="148"/>
  <c r="AS16" i="148" s="1"/>
  <c r="AG20" i="148"/>
  <c r="H19" i="148"/>
  <c r="H20" i="148" s="1"/>
  <c r="H21" i="148"/>
  <c r="I15" i="148"/>
  <c r="I17" i="148"/>
  <c r="F19" i="148"/>
  <c r="F20" i="148" s="1"/>
  <c r="P21" i="148"/>
  <c r="P19" i="148"/>
  <c r="Q15" i="148"/>
  <c r="GR114" i="153" l="1"/>
  <c r="GP221" i="153"/>
  <c r="GX231" i="153"/>
  <c r="GT115" i="153"/>
  <c r="GJ157" i="153"/>
  <c r="BJ166" i="153"/>
  <c r="BD166" i="153"/>
  <c r="GY25" i="153"/>
  <c r="GZ25" i="153" s="1"/>
  <c r="HB25" i="153" s="1"/>
  <c r="HE25" i="153" s="1"/>
  <c r="GX105" i="153"/>
  <c r="GR226" i="153"/>
  <c r="GV227" i="153"/>
  <c r="H28" i="151"/>
  <c r="GR104" i="153"/>
  <c r="GJ106" i="153"/>
  <c r="GJ119" i="153"/>
  <c r="GJ233" i="153"/>
  <c r="GH113" i="153"/>
  <c r="I14" i="156"/>
  <c r="I12" i="156"/>
  <c r="H14" i="156"/>
  <c r="H12" i="156"/>
  <c r="B14" i="156"/>
  <c r="B12" i="156"/>
  <c r="AJ17" i="148"/>
  <c r="AL17" i="148" s="1"/>
  <c r="AN17" i="148"/>
  <c r="K16" i="149"/>
  <c r="D13" i="156"/>
  <c r="GT112" i="153"/>
  <c r="GP185" i="153"/>
  <c r="GR185" i="153"/>
  <c r="GL186" i="153"/>
  <c r="GT143" i="153"/>
  <c r="GX144" i="153"/>
  <c r="GJ155" i="153"/>
  <c r="GV155" i="153"/>
  <c r="GP155" i="153"/>
  <c r="GN157" i="153"/>
  <c r="GH157" i="153"/>
  <c r="HC164" i="153"/>
  <c r="GJ147" i="153"/>
  <c r="GN236" i="153"/>
  <c r="GJ249" i="153"/>
  <c r="GV148" i="153"/>
  <c r="GR152" i="153"/>
  <c r="GP236" i="153"/>
  <c r="GL103" i="153"/>
  <c r="GN185" i="153"/>
  <c r="GT185" i="153"/>
  <c r="GN105" i="153"/>
  <c r="GX99" i="153"/>
  <c r="GP105" i="153"/>
  <c r="GJ186" i="153"/>
  <c r="GJ185" i="153"/>
  <c r="GH185" i="153"/>
  <c r="GX185" i="153"/>
  <c r="GT102" i="153"/>
  <c r="GR102" i="153"/>
  <c r="GV106" i="153"/>
  <c r="GX223" i="153"/>
  <c r="GP150" i="153"/>
  <c r="GN150" i="153"/>
  <c r="GJ163" i="153"/>
  <c r="HC348" i="153"/>
  <c r="GA250" i="153"/>
  <c r="GA284" i="153" s="1"/>
  <c r="CV158" i="153"/>
  <c r="CX158" i="153" s="1"/>
  <c r="GL234" i="153"/>
  <c r="GT160" i="153"/>
  <c r="GT154" i="153"/>
  <c r="GT229" i="153"/>
  <c r="GR231" i="153"/>
  <c r="GT231" i="153"/>
  <c r="GR237" i="153"/>
  <c r="GL237" i="153"/>
  <c r="GX237" i="153"/>
  <c r="GV157" i="153"/>
  <c r="GP157" i="153"/>
  <c r="GL148" i="153"/>
  <c r="GP234" i="153"/>
  <c r="GL238" i="153"/>
  <c r="GP246" i="153"/>
  <c r="GL249" i="153"/>
  <c r="GX238" i="153"/>
  <c r="GX157" i="153"/>
  <c r="GR157" i="153"/>
  <c r="GL157" i="153"/>
  <c r="GT144" i="153"/>
  <c r="GH144" i="153"/>
  <c r="GX145" i="153"/>
  <c r="GR145" i="153"/>
  <c r="GT145" i="153"/>
  <c r="GR151" i="153"/>
  <c r="GL151" i="153"/>
  <c r="GX151" i="153"/>
  <c r="GN144" i="153"/>
  <c r="GP144" i="153"/>
  <c r="GJ144" i="153"/>
  <c r="GV144" i="153"/>
  <c r="GR144" i="153"/>
  <c r="GL144" i="153"/>
  <c r="GV234" i="153"/>
  <c r="GR238" i="153"/>
  <c r="GP148" i="153"/>
  <c r="GL152" i="153"/>
  <c r="GH236" i="153"/>
  <c r="EQ254" i="153"/>
  <c r="GT213" i="153"/>
  <c r="GJ127" i="153"/>
  <c r="GV129" i="153"/>
  <c r="GP129" i="153"/>
  <c r="GR127" i="153"/>
  <c r="GN127" i="153"/>
  <c r="GP127" i="153"/>
  <c r="FV34" i="153"/>
  <c r="FW34" i="153" s="1"/>
  <c r="GV128" i="153"/>
  <c r="GJ128" i="153"/>
  <c r="GL127" i="153"/>
  <c r="GN225" i="153"/>
  <c r="GP133" i="153"/>
  <c r="GP135" i="153"/>
  <c r="GP137" i="153"/>
  <c r="GP139" i="153"/>
  <c r="GP141" i="153"/>
  <c r="GX207" i="153"/>
  <c r="GP223" i="153"/>
  <c r="GV205" i="153"/>
  <c r="GP214" i="153"/>
  <c r="GX213" i="153"/>
  <c r="GY41" i="153"/>
  <c r="GZ41" i="153" s="1"/>
  <c r="HB41" i="153" s="1"/>
  <c r="HE41" i="153" s="1"/>
  <c r="GN139" i="153"/>
  <c r="GV213" i="153"/>
  <c r="GV119" i="153"/>
  <c r="GJ205" i="153"/>
  <c r="GX128" i="153"/>
  <c r="GV219" i="153"/>
  <c r="GJ222" i="153"/>
  <c r="GN223" i="153"/>
  <c r="GX127" i="153"/>
  <c r="GN128" i="153"/>
  <c r="GN114" i="153"/>
  <c r="GN113" i="153"/>
  <c r="GJ112" i="153"/>
  <c r="AM254" i="153"/>
  <c r="GR208" i="153"/>
  <c r="BW254" i="153"/>
  <c r="C254" i="153"/>
  <c r="GP215" i="153"/>
  <c r="GP103" i="153"/>
  <c r="GT103" i="153"/>
  <c r="FP103" i="153"/>
  <c r="FR103" i="153" s="1"/>
  <c r="FU103" i="153" s="1"/>
  <c r="FP126" i="153"/>
  <c r="FR126" i="153" s="1"/>
  <c r="FU126" i="153" s="1"/>
  <c r="GT104" i="153"/>
  <c r="FJ166" i="153"/>
  <c r="EX166" i="153"/>
  <c r="GH211" i="153"/>
  <c r="GR143" i="153"/>
  <c r="FP133" i="153"/>
  <c r="FR133" i="153" s="1"/>
  <c r="FU133" i="153" s="1"/>
  <c r="GN135" i="153"/>
  <c r="AP253" i="153"/>
  <c r="GP225" i="153"/>
  <c r="GX219" i="153"/>
  <c r="GX221" i="153"/>
  <c r="GX141" i="153"/>
  <c r="DJ251" i="153"/>
  <c r="DJ252" i="153" s="1"/>
  <c r="DJ253" i="153"/>
  <c r="GH246" i="153"/>
  <c r="GP128" i="153"/>
  <c r="GJ105" i="153"/>
  <c r="GN215" i="153"/>
  <c r="GH215" i="153"/>
  <c r="GX233" i="153"/>
  <c r="GT233" i="153"/>
  <c r="ED166" i="153"/>
  <c r="DZ166" i="153"/>
  <c r="GT155" i="153"/>
  <c r="GT99" i="153"/>
  <c r="CP166" i="153"/>
  <c r="CD166" i="153"/>
  <c r="GN112" i="153"/>
  <c r="GT125" i="153"/>
  <c r="FP125" i="153"/>
  <c r="FR125" i="153" s="1"/>
  <c r="FU125" i="153" s="1"/>
  <c r="DX166" i="153"/>
  <c r="GN155" i="153"/>
  <c r="GH155" i="153"/>
  <c r="GT105" i="153"/>
  <c r="GL105" i="153"/>
  <c r="GT201" i="153"/>
  <c r="GR128" i="153"/>
  <c r="GT127" i="153"/>
  <c r="GN100" i="153"/>
  <c r="F253" i="153"/>
  <c r="GX139" i="153"/>
  <c r="BZ251" i="153"/>
  <c r="BZ252" i="153" s="1"/>
  <c r="F251" i="153"/>
  <c r="F252" i="153" s="1"/>
  <c r="ET251" i="153"/>
  <c r="ET252" i="153" s="1"/>
  <c r="AP251" i="153"/>
  <c r="AP252" i="153" s="1"/>
  <c r="GR103" i="153"/>
  <c r="GV215" i="153"/>
  <c r="GL106" i="153"/>
  <c r="GP115" i="153"/>
  <c r="GH122" i="153"/>
  <c r="BZ253" i="153"/>
  <c r="GX225" i="153"/>
  <c r="HC344" i="153"/>
  <c r="GH154" i="153"/>
  <c r="ET253" i="153"/>
  <c r="GX137" i="153"/>
  <c r="GX227" i="153"/>
  <c r="GA254" i="153"/>
  <c r="DC456" i="157"/>
  <c r="DA458" i="157"/>
  <c r="C472" i="157"/>
  <c r="HG280" i="157"/>
  <c r="B472" i="157" s="1"/>
  <c r="HE282" i="157"/>
  <c r="HE458" i="157"/>
  <c r="HG456" i="157"/>
  <c r="B592" i="157" s="1"/>
  <c r="C592" i="157"/>
  <c r="HH514" i="157"/>
  <c r="HH519" i="157" s="1"/>
  <c r="D479" i="157"/>
  <c r="GB479" i="157" s="1"/>
  <c r="FZ479" i="157" s="1"/>
  <c r="GD479" i="157" s="1"/>
  <c r="FU458" i="157"/>
  <c r="FW456" i="157"/>
  <c r="C490" i="157"/>
  <c r="B485" i="157"/>
  <c r="C466" i="157"/>
  <c r="C477" i="157"/>
  <c r="GA477" i="157" s="1"/>
  <c r="B600" i="157"/>
  <c r="C590" i="157"/>
  <c r="B590" i="157" s="1"/>
  <c r="BS458" i="157"/>
  <c r="C598" i="157"/>
  <c r="C499" i="157"/>
  <c r="D499" i="157" s="1"/>
  <c r="C565" i="157"/>
  <c r="FW370" i="157"/>
  <c r="HP370" i="157" s="1"/>
  <c r="GB514" i="157"/>
  <c r="GB519" i="157" s="1"/>
  <c r="D478" i="157"/>
  <c r="GB478" i="157" s="1"/>
  <c r="FZ478" i="157" s="1"/>
  <c r="GD478" i="157" s="1"/>
  <c r="C496" i="157"/>
  <c r="D496" i="157" s="1"/>
  <c r="B554" i="157"/>
  <c r="B567" i="157"/>
  <c r="C557" i="157"/>
  <c r="B557" i="157" s="1"/>
  <c r="C480" i="157"/>
  <c r="GA480" i="157" s="1"/>
  <c r="B596" i="157"/>
  <c r="C586" i="157"/>
  <c r="B568" i="157"/>
  <c r="C558" i="157"/>
  <c r="B558" i="157" s="1"/>
  <c r="C560" i="157"/>
  <c r="HE370" i="157"/>
  <c r="HG368" i="157"/>
  <c r="B560" i="157" s="1"/>
  <c r="GF159" i="153"/>
  <c r="GF146" i="153"/>
  <c r="Z166" i="153"/>
  <c r="GX108" i="153"/>
  <c r="Z290" i="153"/>
  <c r="V290" i="153"/>
  <c r="R290" i="153"/>
  <c r="N290" i="153"/>
  <c r="J290" i="153"/>
  <c r="GD290" i="153"/>
  <c r="X290" i="153"/>
  <c r="T290" i="153"/>
  <c r="P290" i="153"/>
  <c r="L290" i="153"/>
  <c r="H290" i="153"/>
  <c r="CT291" i="153"/>
  <c r="CP291" i="153"/>
  <c r="CL291" i="153"/>
  <c r="CH291" i="153"/>
  <c r="CD291" i="153"/>
  <c r="CR291" i="153"/>
  <c r="CN291" i="153"/>
  <c r="CJ291" i="153"/>
  <c r="CF291" i="153"/>
  <c r="CB291" i="153"/>
  <c r="BH290" i="153"/>
  <c r="BD290" i="153"/>
  <c r="AZ290" i="153"/>
  <c r="AV290" i="153"/>
  <c r="AR290" i="153"/>
  <c r="BJ290" i="153"/>
  <c r="BF290" i="153"/>
  <c r="BB290" i="153"/>
  <c r="AX290" i="153"/>
  <c r="AT290" i="153"/>
  <c r="BD164" i="153"/>
  <c r="GR98" i="153"/>
  <c r="FN292" i="153"/>
  <c r="FJ292" i="153"/>
  <c r="FF292" i="153"/>
  <c r="FB292" i="153"/>
  <c r="EX292" i="153"/>
  <c r="FL292" i="153"/>
  <c r="FH292" i="153"/>
  <c r="FD292" i="153"/>
  <c r="EZ292" i="153"/>
  <c r="EV292" i="153"/>
  <c r="CT290" i="153"/>
  <c r="CP290" i="153"/>
  <c r="CL290" i="153"/>
  <c r="CH290" i="153"/>
  <c r="CD290" i="153"/>
  <c r="CR290" i="153"/>
  <c r="CN290" i="153"/>
  <c r="CJ290" i="153"/>
  <c r="CF290" i="153"/>
  <c r="CB290" i="153"/>
  <c r="FN291" i="153"/>
  <c r="FJ291" i="153"/>
  <c r="FF291" i="153"/>
  <c r="FB291" i="153"/>
  <c r="EX291" i="153"/>
  <c r="FL291" i="153"/>
  <c r="FH291" i="153"/>
  <c r="FD291" i="153"/>
  <c r="EZ291" i="153"/>
  <c r="EV291" i="153"/>
  <c r="BR71" i="153"/>
  <c r="BS71" i="153" s="1"/>
  <c r="EL72" i="153"/>
  <c r="EM72" i="153" s="1"/>
  <c r="BJ308" i="153"/>
  <c r="BF308" i="153"/>
  <c r="BB308" i="153"/>
  <c r="AX308" i="153"/>
  <c r="AT308" i="153"/>
  <c r="BH308" i="153"/>
  <c r="BD308" i="153"/>
  <c r="AZ308" i="153"/>
  <c r="AV308" i="153"/>
  <c r="AR308" i="153"/>
  <c r="ED313" i="153"/>
  <c r="DZ313" i="153"/>
  <c r="DV313" i="153"/>
  <c r="DR313" i="153"/>
  <c r="DN313" i="153"/>
  <c r="EB313" i="153"/>
  <c r="DX313" i="153"/>
  <c r="DT313" i="153"/>
  <c r="DP313" i="153"/>
  <c r="DL313" i="153"/>
  <c r="GD316" i="153"/>
  <c r="X316" i="153"/>
  <c r="T316" i="153"/>
  <c r="P316" i="153"/>
  <c r="L316" i="153"/>
  <c r="H316" i="153"/>
  <c r="Z316" i="153"/>
  <c r="V316" i="153"/>
  <c r="R316" i="153"/>
  <c r="N316" i="153"/>
  <c r="J316" i="153"/>
  <c r="BJ319" i="153"/>
  <c r="BF319" i="153"/>
  <c r="BB319" i="153"/>
  <c r="AX319" i="153"/>
  <c r="AT319" i="153"/>
  <c r="BH319" i="153"/>
  <c r="BD319" i="153"/>
  <c r="AZ319" i="153"/>
  <c r="AV319" i="153"/>
  <c r="AR319" i="153"/>
  <c r="ED320" i="153"/>
  <c r="DZ320" i="153"/>
  <c r="DV320" i="153"/>
  <c r="DR320" i="153"/>
  <c r="DN320" i="153"/>
  <c r="EB320" i="153"/>
  <c r="DX320" i="153"/>
  <c r="DT320" i="153"/>
  <c r="DP320" i="153"/>
  <c r="DL320" i="153"/>
  <c r="BH334" i="153"/>
  <c r="BD334" i="153"/>
  <c r="AZ334" i="153"/>
  <c r="AV334" i="153"/>
  <c r="AR334" i="153"/>
  <c r="BJ334" i="153"/>
  <c r="BF334" i="153"/>
  <c r="BB334" i="153"/>
  <c r="AX334" i="153"/>
  <c r="AT334" i="153"/>
  <c r="BH338" i="153"/>
  <c r="AZ338" i="153"/>
  <c r="AR338" i="153"/>
  <c r="BJ338" i="153"/>
  <c r="BB338" i="153"/>
  <c r="AT338" i="153"/>
  <c r="BD338" i="153"/>
  <c r="AV338" i="153"/>
  <c r="BF338" i="153"/>
  <c r="AX338" i="153"/>
  <c r="EB339" i="153"/>
  <c r="ED339" i="153"/>
  <c r="DZ339" i="153"/>
  <c r="DV339" i="153"/>
  <c r="DR339" i="153"/>
  <c r="DT339" i="153"/>
  <c r="DL339" i="153"/>
  <c r="DX339" i="153"/>
  <c r="DN339" i="153"/>
  <c r="DP339" i="153"/>
  <c r="GD326" i="153"/>
  <c r="X326" i="153"/>
  <c r="T326" i="153"/>
  <c r="P326" i="153"/>
  <c r="L326" i="153"/>
  <c r="H326" i="153"/>
  <c r="Z326" i="153"/>
  <c r="V326" i="153"/>
  <c r="R326" i="153"/>
  <c r="N326" i="153"/>
  <c r="J326" i="153"/>
  <c r="GD313" i="153"/>
  <c r="X313" i="153"/>
  <c r="T313" i="153"/>
  <c r="P313" i="153"/>
  <c r="L313" i="153"/>
  <c r="H313" i="153"/>
  <c r="Z313" i="153"/>
  <c r="V313" i="153"/>
  <c r="R313" i="153"/>
  <c r="N313" i="153"/>
  <c r="J313" i="153"/>
  <c r="CR318" i="153"/>
  <c r="CN318" i="153"/>
  <c r="CJ318" i="153"/>
  <c r="CF318" i="153"/>
  <c r="CB318" i="153"/>
  <c r="CT318" i="153"/>
  <c r="CP318" i="153"/>
  <c r="CL318" i="153"/>
  <c r="CH318" i="153"/>
  <c r="CD318" i="153"/>
  <c r="FL319" i="153"/>
  <c r="FH319" i="153"/>
  <c r="FD319" i="153"/>
  <c r="EZ319" i="153"/>
  <c r="EV319" i="153"/>
  <c r="FN319" i="153"/>
  <c r="FJ319" i="153"/>
  <c r="FF319" i="153"/>
  <c r="FB319" i="153"/>
  <c r="EX319" i="153"/>
  <c r="BJ321" i="153"/>
  <c r="BF321" i="153"/>
  <c r="BB321" i="153"/>
  <c r="AX321" i="153"/>
  <c r="AT321" i="153"/>
  <c r="BH321" i="153"/>
  <c r="BD321" i="153"/>
  <c r="AZ321" i="153"/>
  <c r="AV321" i="153"/>
  <c r="AR321" i="153"/>
  <c r="BJ323" i="153"/>
  <c r="BF323" i="153"/>
  <c r="BB323" i="153"/>
  <c r="AX323" i="153"/>
  <c r="AT323" i="153"/>
  <c r="BH323" i="153"/>
  <c r="BD323" i="153"/>
  <c r="AZ323" i="153"/>
  <c r="AV323" i="153"/>
  <c r="AR323" i="153"/>
  <c r="CN336" i="153"/>
  <c r="CF336" i="153"/>
  <c r="CP336" i="153"/>
  <c r="CH336" i="153"/>
  <c r="CR336" i="153"/>
  <c r="CJ336" i="153"/>
  <c r="CB336" i="153"/>
  <c r="CT336" i="153"/>
  <c r="CL336" i="153"/>
  <c r="CD336" i="153"/>
  <c r="CT354" i="153"/>
  <c r="CP354" i="153"/>
  <c r="CL354" i="153"/>
  <c r="CH354" i="153"/>
  <c r="CD354" i="153"/>
  <c r="CR354" i="153"/>
  <c r="CN354" i="153"/>
  <c r="CJ354" i="153"/>
  <c r="CF354" i="153"/>
  <c r="CB354" i="153"/>
  <c r="Z352" i="153"/>
  <c r="V352" i="153"/>
  <c r="R352" i="153"/>
  <c r="N352" i="153"/>
  <c r="J352" i="153"/>
  <c r="GD352" i="153"/>
  <c r="X352" i="153"/>
  <c r="T352" i="153"/>
  <c r="P352" i="153"/>
  <c r="L352" i="153"/>
  <c r="H352" i="153"/>
  <c r="BK246" i="153"/>
  <c r="BL246" i="153" s="1"/>
  <c r="BN246" i="153" s="1"/>
  <c r="BQ246" i="153" s="1"/>
  <c r="CR321" i="153"/>
  <c r="CN321" i="153"/>
  <c r="CJ321" i="153"/>
  <c r="CF321" i="153"/>
  <c r="CB321" i="153"/>
  <c r="CT321" i="153"/>
  <c r="CP321" i="153"/>
  <c r="CL321" i="153"/>
  <c r="CH321" i="153"/>
  <c r="CD321" i="153"/>
  <c r="FL322" i="153"/>
  <c r="FH322" i="153"/>
  <c r="FD322" i="153"/>
  <c r="EZ322" i="153"/>
  <c r="EV322" i="153"/>
  <c r="FN322" i="153"/>
  <c r="FJ322" i="153"/>
  <c r="FF322" i="153"/>
  <c r="FB322" i="153"/>
  <c r="EX322" i="153"/>
  <c r="GD324" i="153"/>
  <c r="X324" i="153"/>
  <c r="T324" i="153"/>
  <c r="P324" i="153"/>
  <c r="L324" i="153"/>
  <c r="H324" i="153"/>
  <c r="Z324" i="153"/>
  <c r="V324" i="153"/>
  <c r="R324" i="153"/>
  <c r="N324" i="153"/>
  <c r="J324" i="153"/>
  <c r="Z341" i="153"/>
  <c r="V341" i="153"/>
  <c r="R341" i="153"/>
  <c r="N341" i="153"/>
  <c r="J341" i="153"/>
  <c r="GD341" i="153"/>
  <c r="X341" i="153"/>
  <c r="T341" i="153"/>
  <c r="P341" i="153"/>
  <c r="L341" i="153"/>
  <c r="H341" i="153"/>
  <c r="CT342" i="153"/>
  <c r="CP342" i="153"/>
  <c r="CL342" i="153"/>
  <c r="CH342" i="153"/>
  <c r="CD342" i="153"/>
  <c r="CR342" i="153"/>
  <c r="CN342" i="153"/>
  <c r="CJ342" i="153"/>
  <c r="CF342" i="153"/>
  <c r="CB342" i="153"/>
  <c r="FN343" i="153"/>
  <c r="FJ343" i="153"/>
  <c r="FF343" i="153"/>
  <c r="FB343" i="153"/>
  <c r="EX343" i="153"/>
  <c r="FL343" i="153"/>
  <c r="FH343" i="153"/>
  <c r="FD343" i="153"/>
  <c r="EZ343" i="153"/>
  <c r="EV343" i="153"/>
  <c r="EB354" i="153"/>
  <c r="DX354" i="153"/>
  <c r="DT354" i="153"/>
  <c r="DP354" i="153"/>
  <c r="DL354" i="153"/>
  <c r="ED354" i="153"/>
  <c r="DZ354" i="153"/>
  <c r="DV354" i="153"/>
  <c r="DR354" i="153"/>
  <c r="DN354" i="153"/>
  <c r="Z354" i="153"/>
  <c r="V354" i="153"/>
  <c r="R354" i="153"/>
  <c r="N354" i="153"/>
  <c r="J354" i="153"/>
  <c r="GD354" i="153"/>
  <c r="X354" i="153"/>
  <c r="T354" i="153"/>
  <c r="P354" i="153"/>
  <c r="L354" i="153"/>
  <c r="H354" i="153"/>
  <c r="ED321" i="153"/>
  <c r="DZ321" i="153"/>
  <c r="DV321" i="153"/>
  <c r="DR321" i="153"/>
  <c r="DN321" i="153"/>
  <c r="EB321" i="153"/>
  <c r="DX321" i="153"/>
  <c r="DT321" i="153"/>
  <c r="DP321" i="153"/>
  <c r="DL321" i="153"/>
  <c r="BJ325" i="153"/>
  <c r="BF325" i="153"/>
  <c r="BB325" i="153"/>
  <c r="AX325" i="153"/>
  <c r="AT325" i="153"/>
  <c r="BH325" i="153"/>
  <c r="BD325" i="153"/>
  <c r="AZ325" i="153"/>
  <c r="AV325" i="153"/>
  <c r="AR325" i="153"/>
  <c r="CR353" i="153"/>
  <c r="CN353" i="153"/>
  <c r="CJ353" i="153"/>
  <c r="CF353" i="153"/>
  <c r="CB353" i="153"/>
  <c r="CT353" i="153"/>
  <c r="CP353" i="153"/>
  <c r="CL353" i="153"/>
  <c r="CH353" i="153"/>
  <c r="CD353" i="153"/>
  <c r="GH103" i="153"/>
  <c r="FB166" i="153"/>
  <c r="GN129" i="153"/>
  <c r="GH129" i="153"/>
  <c r="GX147" i="153"/>
  <c r="GT147" i="153"/>
  <c r="EF149" i="153"/>
  <c r="EH149" i="153" s="1"/>
  <c r="EK149" i="153" s="1"/>
  <c r="GJ215" i="153"/>
  <c r="FF166" i="153"/>
  <c r="GX129" i="153"/>
  <c r="GR129" i="153"/>
  <c r="GL129" i="153"/>
  <c r="GN147" i="153"/>
  <c r="GH147" i="153"/>
  <c r="EB166" i="153"/>
  <c r="GR119" i="153"/>
  <c r="GH119" i="153"/>
  <c r="DR166" i="153"/>
  <c r="GX119" i="153"/>
  <c r="EF129" i="153"/>
  <c r="EH129" i="153" s="1"/>
  <c r="EK129" i="153" s="1"/>
  <c r="GR229" i="153"/>
  <c r="GL229" i="153"/>
  <c r="GX229" i="153"/>
  <c r="GN151" i="153"/>
  <c r="GH151" i="153"/>
  <c r="GT153" i="153"/>
  <c r="GJ159" i="153"/>
  <c r="GX159" i="153"/>
  <c r="GR161" i="153"/>
  <c r="GL161" i="153"/>
  <c r="GX161" i="153"/>
  <c r="FJ164" i="153"/>
  <c r="FF164" i="153"/>
  <c r="CD164" i="153"/>
  <c r="BH166" i="153"/>
  <c r="BB166" i="153"/>
  <c r="AV166" i="153"/>
  <c r="AX166" i="153"/>
  <c r="FP124" i="153"/>
  <c r="FR124" i="153" s="1"/>
  <c r="FU124" i="153" s="1"/>
  <c r="GT126" i="153"/>
  <c r="GH126" i="153"/>
  <c r="GX146" i="153"/>
  <c r="GR146" i="153"/>
  <c r="GT146" i="153"/>
  <c r="GJ149" i="153"/>
  <c r="GX149" i="153"/>
  <c r="FL166" i="153"/>
  <c r="FN166" i="153"/>
  <c r="GV147" i="153"/>
  <c r="GP147" i="153"/>
  <c r="GN119" i="153"/>
  <c r="GR155" i="153"/>
  <c r="GN231" i="153"/>
  <c r="GH231" i="153"/>
  <c r="GJ151" i="153"/>
  <c r="GV151" i="153"/>
  <c r="GP151" i="153"/>
  <c r="GN153" i="153"/>
  <c r="GH153" i="153"/>
  <c r="GR159" i="153"/>
  <c r="GL159" i="153"/>
  <c r="GT161" i="153"/>
  <c r="FN164" i="153"/>
  <c r="BF166" i="153"/>
  <c r="GN126" i="153"/>
  <c r="GP126" i="153"/>
  <c r="GR149" i="153"/>
  <c r="GL149" i="153"/>
  <c r="GT203" i="153"/>
  <c r="GR206" i="153"/>
  <c r="GJ123" i="153"/>
  <c r="FP129" i="153"/>
  <c r="FR129" i="153" s="1"/>
  <c r="FU129" i="153" s="1"/>
  <c r="GP130" i="153"/>
  <c r="GR131" i="153"/>
  <c r="GT132" i="153"/>
  <c r="GV133" i="153"/>
  <c r="GJ136" i="153"/>
  <c r="EZ166" i="153"/>
  <c r="GL155" i="153"/>
  <c r="GX155" i="153"/>
  <c r="GH99" i="153"/>
  <c r="CH166" i="153"/>
  <c r="CT164" i="153"/>
  <c r="GJ126" i="153"/>
  <c r="GV126" i="153"/>
  <c r="GX126" i="153"/>
  <c r="GN146" i="153"/>
  <c r="GH146" i="153"/>
  <c r="GT149" i="153"/>
  <c r="GN149" i="153"/>
  <c r="GH149" i="153"/>
  <c r="EF159" i="153"/>
  <c r="EH159" i="153" s="1"/>
  <c r="GH106" i="153"/>
  <c r="GL211" i="153"/>
  <c r="GN214" i="153"/>
  <c r="GJ229" i="153"/>
  <c r="GV229" i="153"/>
  <c r="GP229" i="153"/>
  <c r="GT237" i="153"/>
  <c r="GX239" i="153"/>
  <c r="GR239" i="153"/>
  <c r="GL239" i="153"/>
  <c r="GJ203" i="153"/>
  <c r="GJ207" i="153"/>
  <c r="GN208" i="153"/>
  <c r="GT209" i="153"/>
  <c r="GX210" i="153"/>
  <c r="GJ218" i="153"/>
  <c r="GP220" i="153"/>
  <c r="GN221" i="153"/>
  <c r="GJ100" i="153"/>
  <c r="GR101" i="153"/>
  <c r="GV101" i="153"/>
  <c r="DX164" i="153"/>
  <c r="BL110" i="153"/>
  <c r="BN110" i="153" s="1"/>
  <c r="BQ110" i="153" s="1"/>
  <c r="GR117" i="153"/>
  <c r="GX209" i="153"/>
  <c r="GP131" i="153"/>
  <c r="GR132" i="153"/>
  <c r="DP164" i="153"/>
  <c r="CR164" i="153"/>
  <c r="GT101" i="153"/>
  <c r="GV102" i="153"/>
  <c r="FP136" i="153"/>
  <c r="FR136" i="153" s="1"/>
  <c r="FU136" i="153" s="1"/>
  <c r="GR137" i="153"/>
  <c r="GX138" i="153"/>
  <c r="FP140" i="153"/>
  <c r="FR140" i="153" s="1"/>
  <c r="FU140" i="153" s="1"/>
  <c r="GR141" i="153"/>
  <c r="GR148" i="153"/>
  <c r="GV152" i="153"/>
  <c r="GJ160" i="153"/>
  <c r="GJ238" i="153"/>
  <c r="GV246" i="153"/>
  <c r="GL101" i="153"/>
  <c r="GV120" i="153"/>
  <c r="GL122" i="153"/>
  <c r="GL124" i="153"/>
  <c r="GL131" i="153"/>
  <c r="GL141" i="153"/>
  <c r="GT150" i="153"/>
  <c r="GL160" i="153"/>
  <c r="AV164" i="153"/>
  <c r="GT120" i="153"/>
  <c r="GV121" i="153"/>
  <c r="GP210" i="153"/>
  <c r="GX216" i="153"/>
  <c r="GJ219" i="153"/>
  <c r="GR220" i="153"/>
  <c r="GJ227" i="153"/>
  <c r="GJ234" i="153"/>
  <c r="GR236" i="153"/>
  <c r="GN238" i="153"/>
  <c r="EB164" i="153"/>
  <c r="GR121" i="153"/>
  <c r="GT130" i="153"/>
  <c r="GV135" i="153"/>
  <c r="FP135" i="153"/>
  <c r="FR135" i="153" s="1"/>
  <c r="FU135" i="153" s="1"/>
  <c r="GR136" i="153"/>
  <c r="GT138" i="153"/>
  <c r="GV139" i="153"/>
  <c r="FP141" i="153"/>
  <c r="FR141" i="153" s="1"/>
  <c r="FU141" i="153" s="1"/>
  <c r="GV150" i="153"/>
  <c r="GJ156" i="153"/>
  <c r="GJ158" i="153"/>
  <c r="GJ101" i="153"/>
  <c r="GR216" i="153"/>
  <c r="GT217" i="153"/>
  <c r="GX218" i="153"/>
  <c r="GR135" i="153"/>
  <c r="GR139" i="153"/>
  <c r="GV140" i="153"/>
  <c r="GP208" i="153"/>
  <c r="GN124" i="153"/>
  <c r="GH221" i="153"/>
  <c r="GT222" i="153"/>
  <c r="GH137" i="153"/>
  <c r="GT249" i="153"/>
  <c r="GF128" i="153"/>
  <c r="T166" i="153"/>
  <c r="GR108" i="153"/>
  <c r="FV133" i="153"/>
  <c r="FW133" i="153" s="1"/>
  <c r="EB292" i="153"/>
  <c r="DX292" i="153"/>
  <c r="DT292" i="153"/>
  <c r="DP292" i="153"/>
  <c r="DL292" i="153"/>
  <c r="ED292" i="153"/>
  <c r="DZ292" i="153"/>
  <c r="DV292" i="153"/>
  <c r="DR292" i="153"/>
  <c r="DN292" i="153"/>
  <c r="BH291" i="153"/>
  <c r="BD291" i="153"/>
  <c r="AZ291" i="153"/>
  <c r="AV291" i="153"/>
  <c r="AR291" i="153"/>
  <c r="BJ291" i="153"/>
  <c r="BF291" i="153"/>
  <c r="BB291" i="153"/>
  <c r="AX291" i="153"/>
  <c r="AT291" i="153"/>
  <c r="GD314" i="153"/>
  <c r="X314" i="153"/>
  <c r="T314" i="153"/>
  <c r="P314" i="153"/>
  <c r="L314" i="153"/>
  <c r="H314" i="153"/>
  <c r="Z314" i="153"/>
  <c r="V314" i="153"/>
  <c r="R314" i="153"/>
  <c r="N314" i="153"/>
  <c r="J314" i="153"/>
  <c r="CR315" i="153"/>
  <c r="CN315" i="153"/>
  <c r="CJ315" i="153"/>
  <c r="CF315" i="153"/>
  <c r="CB315" i="153"/>
  <c r="CT315" i="153"/>
  <c r="CP315" i="153"/>
  <c r="CL315" i="153"/>
  <c r="CH315" i="153"/>
  <c r="CD315" i="153"/>
  <c r="BJ317" i="153"/>
  <c r="BF317" i="153"/>
  <c r="BB317" i="153"/>
  <c r="AX317" i="153"/>
  <c r="AT317" i="153"/>
  <c r="BH317" i="153"/>
  <c r="BD317" i="153"/>
  <c r="AZ317" i="153"/>
  <c r="AV317" i="153"/>
  <c r="AR317" i="153"/>
  <c r="FL328" i="153"/>
  <c r="FH328" i="153"/>
  <c r="FD328" i="153"/>
  <c r="EZ328" i="153"/>
  <c r="EV328" i="153"/>
  <c r="FN328" i="153"/>
  <c r="FJ328" i="153"/>
  <c r="FF328" i="153"/>
  <c r="FB328" i="153"/>
  <c r="EX328" i="153"/>
  <c r="BJ331" i="153"/>
  <c r="BF331" i="153"/>
  <c r="BB331" i="153"/>
  <c r="AX331" i="153"/>
  <c r="AT331" i="153"/>
  <c r="BH331" i="153"/>
  <c r="BD331" i="153"/>
  <c r="AZ331" i="153"/>
  <c r="AV331" i="153"/>
  <c r="AR331" i="153"/>
  <c r="FL329" i="153"/>
  <c r="FH329" i="153"/>
  <c r="FD329" i="153"/>
  <c r="EZ329" i="153"/>
  <c r="EV329" i="153"/>
  <c r="FN329" i="153"/>
  <c r="FJ329" i="153"/>
  <c r="FF329" i="153"/>
  <c r="FB329" i="153"/>
  <c r="EX329" i="153"/>
  <c r="GD331" i="153"/>
  <c r="X331" i="153"/>
  <c r="T331" i="153"/>
  <c r="P331" i="153"/>
  <c r="L331" i="153"/>
  <c r="H331" i="153"/>
  <c r="Z331" i="153"/>
  <c r="V331" i="153"/>
  <c r="R331" i="153"/>
  <c r="N331" i="153"/>
  <c r="J331" i="153"/>
  <c r="EB351" i="153"/>
  <c r="DX351" i="153"/>
  <c r="DT351" i="153"/>
  <c r="DP351" i="153"/>
  <c r="DL351" i="153"/>
  <c r="ED351" i="153"/>
  <c r="DZ351" i="153"/>
  <c r="DV351" i="153"/>
  <c r="DR351" i="153"/>
  <c r="DN351" i="153"/>
  <c r="BK160" i="153"/>
  <c r="BL160" i="153" s="1"/>
  <c r="BN160" i="153" s="1"/>
  <c r="BQ160" i="153" s="1"/>
  <c r="FN306" i="153"/>
  <c r="FJ306" i="153"/>
  <c r="FF306" i="153"/>
  <c r="FB306" i="153"/>
  <c r="EX306" i="153"/>
  <c r="FL306" i="153"/>
  <c r="FH306" i="153"/>
  <c r="FD306" i="153"/>
  <c r="EZ306" i="153"/>
  <c r="EV306" i="153"/>
  <c r="BJ312" i="153"/>
  <c r="BF312" i="153"/>
  <c r="BB312" i="153"/>
  <c r="AX312" i="153"/>
  <c r="AT312" i="153"/>
  <c r="BH312" i="153"/>
  <c r="BD312" i="153"/>
  <c r="AZ312" i="153"/>
  <c r="AV312" i="153"/>
  <c r="AR312" i="153"/>
  <c r="BJ336" i="153"/>
  <c r="BF336" i="153"/>
  <c r="BB336" i="153"/>
  <c r="AX336" i="153"/>
  <c r="AT336" i="153"/>
  <c r="BH336" i="153"/>
  <c r="BD336" i="153"/>
  <c r="AZ336" i="153"/>
  <c r="AV336" i="153"/>
  <c r="AR336" i="153"/>
  <c r="CR327" i="153"/>
  <c r="CN327" i="153"/>
  <c r="CJ327" i="153"/>
  <c r="CF327" i="153"/>
  <c r="CB327" i="153"/>
  <c r="CT327" i="153"/>
  <c r="CP327" i="153"/>
  <c r="CL327" i="153"/>
  <c r="CH327" i="153"/>
  <c r="CD327" i="153"/>
  <c r="ED350" i="153"/>
  <c r="DZ350" i="153"/>
  <c r="DV350" i="153"/>
  <c r="DR350" i="153"/>
  <c r="DN350" i="153"/>
  <c r="EB350" i="153"/>
  <c r="DX350" i="153"/>
  <c r="DT350" i="153"/>
  <c r="DP350" i="153"/>
  <c r="DL350" i="153"/>
  <c r="Z353" i="153"/>
  <c r="V353" i="153"/>
  <c r="R353" i="153"/>
  <c r="N353" i="153"/>
  <c r="J353" i="153"/>
  <c r="X353" i="153"/>
  <c r="T353" i="153"/>
  <c r="P353" i="153"/>
  <c r="L353" i="153"/>
  <c r="H353" i="153"/>
  <c r="GD353" i="153"/>
  <c r="ED308" i="153"/>
  <c r="DZ308" i="153"/>
  <c r="DV308" i="153"/>
  <c r="DR308" i="153"/>
  <c r="DN308" i="153"/>
  <c r="EB308" i="153"/>
  <c r="DX308" i="153"/>
  <c r="DT308" i="153"/>
  <c r="DP308" i="153"/>
  <c r="DL308" i="153"/>
  <c r="CR329" i="153"/>
  <c r="CN329" i="153"/>
  <c r="CJ329" i="153"/>
  <c r="CF329" i="153"/>
  <c r="CB329" i="153"/>
  <c r="CT329" i="153"/>
  <c r="CP329" i="153"/>
  <c r="CL329" i="153"/>
  <c r="CH329" i="153"/>
  <c r="CD329" i="153"/>
  <c r="FL330" i="153"/>
  <c r="FH330" i="153"/>
  <c r="FD330" i="153"/>
  <c r="EZ330" i="153"/>
  <c r="EV330" i="153"/>
  <c r="FN330" i="153"/>
  <c r="FJ330" i="153"/>
  <c r="FF330" i="153"/>
  <c r="FB330" i="153"/>
  <c r="EX330" i="153"/>
  <c r="ED332" i="153"/>
  <c r="DZ332" i="153"/>
  <c r="DV332" i="153"/>
  <c r="DR332" i="153"/>
  <c r="DN332" i="153"/>
  <c r="EB332" i="153"/>
  <c r="DX332" i="153"/>
  <c r="DT332" i="153"/>
  <c r="DP332" i="153"/>
  <c r="DL332" i="153"/>
  <c r="BJ339" i="153"/>
  <c r="BB339" i="153"/>
  <c r="AT339" i="153"/>
  <c r="BD339" i="153"/>
  <c r="AV339" i="153"/>
  <c r="BF339" i="153"/>
  <c r="AX339" i="153"/>
  <c r="BH339" i="153"/>
  <c r="AZ339" i="153"/>
  <c r="AR339" i="153"/>
  <c r="EB340" i="153"/>
  <c r="DX340" i="153"/>
  <c r="DT340" i="153"/>
  <c r="DP340" i="153"/>
  <c r="DL340" i="153"/>
  <c r="ED340" i="153"/>
  <c r="DZ340" i="153"/>
  <c r="DV340" i="153"/>
  <c r="DR340" i="153"/>
  <c r="DN340" i="153"/>
  <c r="GD317" i="153"/>
  <c r="X317" i="153"/>
  <c r="T317" i="153"/>
  <c r="P317" i="153"/>
  <c r="L317" i="153"/>
  <c r="H317" i="153"/>
  <c r="Z317" i="153"/>
  <c r="V317" i="153"/>
  <c r="R317" i="153"/>
  <c r="N317" i="153"/>
  <c r="J317" i="153"/>
  <c r="Z351" i="153"/>
  <c r="V351" i="153"/>
  <c r="R351" i="153"/>
  <c r="N351" i="153"/>
  <c r="J351" i="153"/>
  <c r="GD351" i="153"/>
  <c r="X351" i="153"/>
  <c r="T351" i="153"/>
  <c r="P351" i="153"/>
  <c r="L351" i="153"/>
  <c r="H351" i="153"/>
  <c r="BH306" i="153"/>
  <c r="BD306" i="153"/>
  <c r="AZ306" i="153"/>
  <c r="AV306" i="153"/>
  <c r="AR306" i="153"/>
  <c r="BJ306" i="153"/>
  <c r="BF306" i="153"/>
  <c r="BB306" i="153"/>
  <c r="AX306" i="153"/>
  <c r="AT306" i="153"/>
  <c r="GD310" i="153"/>
  <c r="X310" i="153"/>
  <c r="T310" i="153"/>
  <c r="P310" i="153"/>
  <c r="L310" i="153"/>
  <c r="H310" i="153"/>
  <c r="Z310" i="153"/>
  <c r="V310" i="153"/>
  <c r="R310" i="153"/>
  <c r="N310" i="153"/>
  <c r="J310" i="153"/>
  <c r="CR311" i="153"/>
  <c r="CN311" i="153"/>
  <c r="CJ311" i="153"/>
  <c r="CF311" i="153"/>
  <c r="CB311" i="153"/>
  <c r="CT311" i="153"/>
  <c r="CP311" i="153"/>
  <c r="CL311" i="153"/>
  <c r="CH311" i="153"/>
  <c r="CD311" i="153"/>
  <c r="FL312" i="153"/>
  <c r="FH312" i="153"/>
  <c r="FD312" i="153"/>
  <c r="EZ312" i="153"/>
  <c r="EV312" i="153"/>
  <c r="FN312" i="153"/>
  <c r="FJ312" i="153"/>
  <c r="FF312" i="153"/>
  <c r="FB312" i="153"/>
  <c r="EX312" i="153"/>
  <c r="ED314" i="153"/>
  <c r="DZ314" i="153"/>
  <c r="DV314" i="153"/>
  <c r="DR314" i="153"/>
  <c r="DN314" i="153"/>
  <c r="EB314" i="153"/>
  <c r="DX314" i="153"/>
  <c r="DT314" i="153"/>
  <c r="DP314" i="153"/>
  <c r="DL314" i="153"/>
  <c r="GJ129" i="153"/>
  <c r="CV159" i="153"/>
  <c r="CX159" i="153" s="1"/>
  <c r="GN211" i="153"/>
  <c r="GP211" i="153"/>
  <c r="GJ211" i="153"/>
  <c r="GV103" i="153"/>
  <c r="GJ103" i="153"/>
  <c r="GL143" i="153"/>
  <c r="GX143" i="153"/>
  <c r="GV211" i="153"/>
  <c r="GX211" i="153"/>
  <c r="GN145" i="153"/>
  <c r="GH145" i="153"/>
  <c r="GR109" i="153"/>
  <c r="GV110" i="153"/>
  <c r="GT117" i="153"/>
  <c r="GR120" i="153"/>
  <c r="GR233" i="153"/>
  <c r="GT205" i="153"/>
  <c r="GL205" i="153"/>
  <c r="GV239" i="153"/>
  <c r="GP239" i="153"/>
  <c r="GJ239" i="153"/>
  <c r="GN247" i="153"/>
  <c r="GH247" i="153"/>
  <c r="GL233" i="153"/>
  <c r="GL185" i="153"/>
  <c r="GL125" i="153"/>
  <c r="GJ143" i="153"/>
  <c r="GV143" i="153"/>
  <c r="GP143" i="153"/>
  <c r="GT151" i="153"/>
  <c r="GX153" i="153"/>
  <c r="GR153" i="153"/>
  <c r="GL153" i="153"/>
  <c r="GV159" i="153"/>
  <c r="GP159" i="153"/>
  <c r="FP159" i="153"/>
  <c r="FR159" i="153" s="1"/>
  <c r="GR212" i="153"/>
  <c r="GL212" i="153"/>
  <c r="GV232" i="153"/>
  <c r="GP232" i="153"/>
  <c r="GJ232" i="153"/>
  <c r="GL232" i="153"/>
  <c r="GV235" i="153"/>
  <c r="GP235" i="153"/>
  <c r="GN187" i="153"/>
  <c r="GR186" i="153"/>
  <c r="GX187" i="153"/>
  <c r="GJ110" i="153"/>
  <c r="GJ117" i="153"/>
  <c r="GJ121" i="153"/>
  <c r="GN122" i="153"/>
  <c r="GT123" i="153"/>
  <c r="GX124" i="153"/>
  <c r="GJ132" i="153"/>
  <c r="GP134" i="153"/>
  <c r="ED164" i="153"/>
  <c r="BH164" i="153"/>
  <c r="GX217" i="153"/>
  <c r="GJ220" i="153"/>
  <c r="GP224" i="153"/>
  <c r="GX123" i="153"/>
  <c r="GJ225" i="153"/>
  <c r="GN226" i="153"/>
  <c r="GH187" i="153"/>
  <c r="GX206" i="153"/>
  <c r="GV208" i="153"/>
  <c r="GP209" i="153"/>
  <c r="GR210" i="153"/>
  <c r="GJ216" i="153"/>
  <c r="GV223" i="153"/>
  <c r="GJ224" i="153"/>
  <c r="GJ248" i="153"/>
  <c r="GV210" i="153"/>
  <c r="GV217" i="153"/>
  <c r="GJ208" i="153"/>
  <c r="GR209" i="153"/>
  <c r="GT210" i="153"/>
  <c r="GR219" i="153"/>
  <c r="GX220" i="153"/>
  <c r="GL203" i="153"/>
  <c r="GN217" i="153"/>
  <c r="GJ102" i="153"/>
  <c r="GR110" i="153"/>
  <c r="GJ152" i="153"/>
  <c r="GJ154" i="153"/>
  <c r="GR156" i="153"/>
  <c r="GR158" i="153"/>
  <c r="FP158" i="153"/>
  <c r="FR158" i="153" s="1"/>
  <c r="GV160" i="153"/>
  <c r="GP187" i="153"/>
  <c r="GT110" i="153"/>
  <c r="GP124" i="153"/>
  <c r="GX130" i="153"/>
  <c r="GJ133" i="153"/>
  <c r="GR134" i="153"/>
  <c r="GJ141" i="153"/>
  <c r="GJ148" i="153"/>
  <c r="FP149" i="153"/>
  <c r="FR149" i="153" s="1"/>
  <c r="FU149" i="153" s="1"/>
  <c r="GR150" i="153"/>
  <c r="GN152" i="153"/>
  <c r="GV154" i="153"/>
  <c r="AT164" i="153"/>
  <c r="AX164" i="153"/>
  <c r="GJ210" i="153"/>
  <c r="GR130" i="153"/>
  <c r="GT131" i="153"/>
  <c r="GX132" i="153"/>
  <c r="GJ236" i="153"/>
  <c r="GV248" i="153"/>
  <c r="GN249" i="153"/>
  <c r="GP122" i="153"/>
  <c r="GH219" i="153"/>
  <c r="GH135" i="153"/>
  <c r="GT136" i="153"/>
  <c r="GH227" i="153"/>
  <c r="GH234" i="153"/>
  <c r="GN162" i="153"/>
  <c r="FO156" i="153"/>
  <c r="FP156" i="153" s="1"/>
  <c r="FR156" i="153" s="1"/>
  <c r="FU156" i="153" s="1"/>
  <c r="BK245" i="153"/>
  <c r="BL245" i="153" s="1"/>
  <c r="BN245" i="153" s="1"/>
  <c r="GT152" i="153"/>
  <c r="GL162" i="153"/>
  <c r="GN206" i="153"/>
  <c r="FV103" i="153"/>
  <c r="FW103" i="153" s="1"/>
  <c r="FV126" i="153"/>
  <c r="FW126" i="153" s="1"/>
  <c r="GF104" i="153"/>
  <c r="GR99" i="153"/>
  <c r="T164" i="153"/>
  <c r="FN290" i="153"/>
  <c r="FJ290" i="153"/>
  <c r="FF290" i="153"/>
  <c r="FB290" i="153"/>
  <c r="EX290" i="153"/>
  <c r="FL290" i="153"/>
  <c r="FH290" i="153"/>
  <c r="FD290" i="153"/>
  <c r="EZ290" i="153"/>
  <c r="EV290" i="153"/>
  <c r="GF132" i="153"/>
  <c r="Z292" i="153"/>
  <c r="V292" i="153"/>
  <c r="R292" i="153"/>
  <c r="N292" i="153"/>
  <c r="J292" i="153"/>
  <c r="GD292" i="153"/>
  <c r="X292" i="153"/>
  <c r="T292" i="153"/>
  <c r="P292" i="153"/>
  <c r="L292" i="153"/>
  <c r="H292" i="153"/>
  <c r="Z291" i="153"/>
  <c r="V291" i="153"/>
  <c r="R291" i="153"/>
  <c r="N291" i="153"/>
  <c r="J291" i="153"/>
  <c r="GD291" i="153"/>
  <c r="X291" i="153"/>
  <c r="T291" i="153"/>
  <c r="P291" i="153"/>
  <c r="L291" i="153"/>
  <c r="H291" i="153"/>
  <c r="FV72" i="153"/>
  <c r="FW72" i="153" s="1"/>
  <c r="FL316" i="153"/>
  <c r="FH316" i="153"/>
  <c r="FD316" i="153"/>
  <c r="EZ316" i="153"/>
  <c r="EV316" i="153"/>
  <c r="FN316" i="153"/>
  <c r="FJ316" i="153"/>
  <c r="FF316" i="153"/>
  <c r="FB316" i="153"/>
  <c r="EX316" i="153"/>
  <c r="ED318" i="153"/>
  <c r="DZ318" i="153"/>
  <c r="DV318" i="153"/>
  <c r="DR318" i="153"/>
  <c r="DN318" i="153"/>
  <c r="EB318" i="153"/>
  <c r="DX318" i="153"/>
  <c r="DT318" i="153"/>
  <c r="DP318" i="153"/>
  <c r="DL318" i="153"/>
  <c r="BJ332" i="153"/>
  <c r="BF332" i="153"/>
  <c r="BB332" i="153"/>
  <c r="AX332" i="153"/>
  <c r="AT332" i="153"/>
  <c r="BH332" i="153"/>
  <c r="BD332" i="153"/>
  <c r="AZ332" i="153"/>
  <c r="AV332" i="153"/>
  <c r="AR332" i="153"/>
  <c r="BH337" i="153"/>
  <c r="AZ337" i="153"/>
  <c r="AR337" i="153"/>
  <c r="BJ337" i="153"/>
  <c r="BB337" i="153"/>
  <c r="AT337" i="153"/>
  <c r="BD337" i="153"/>
  <c r="AV337" i="153"/>
  <c r="BF337" i="153"/>
  <c r="AX337" i="153"/>
  <c r="BH340" i="153"/>
  <c r="BD340" i="153"/>
  <c r="AZ340" i="153"/>
  <c r="AV340" i="153"/>
  <c r="AR340" i="153"/>
  <c r="BJ340" i="153"/>
  <c r="BF340" i="153"/>
  <c r="BB340" i="153"/>
  <c r="AX340" i="153"/>
  <c r="AT340" i="153"/>
  <c r="CR325" i="153"/>
  <c r="CN325" i="153"/>
  <c r="CJ325" i="153"/>
  <c r="CF325" i="153"/>
  <c r="CB325" i="153"/>
  <c r="CT325" i="153"/>
  <c r="CP325" i="153"/>
  <c r="CL325" i="153"/>
  <c r="CH325" i="153"/>
  <c r="CD325" i="153"/>
  <c r="FL326" i="153"/>
  <c r="FH326" i="153"/>
  <c r="FD326" i="153"/>
  <c r="EZ326" i="153"/>
  <c r="EV326" i="153"/>
  <c r="FN326" i="153"/>
  <c r="FJ326" i="153"/>
  <c r="FF326" i="153"/>
  <c r="FB326" i="153"/>
  <c r="EX326" i="153"/>
  <c r="ED328" i="153"/>
  <c r="DZ328" i="153"/>
  <c r="DV328" i="153"/>
  <c r="DR328" i="153"/>
  <c r="DN328" i="153"/>
  <c r="EB328" i="153"/>
  <c r="DX328" i="153"/>
  <c r="DT328" i="153"/>
  <c r="DP328" i="153"/>
  <c r="DL328" i="153"/>
  <c r="FL313" i="153"/>
  <c r="FH313" i="153"/>
  <c r="FD313" i="153"/>
  <c r="EZ313" i="153"/>
  <c r="EV313" i="153"/>
  <c r="FN313" i="153"/>
  <c r="FJ313" i="153"/>
  <c r="FF313" i="153"/>
  <c r="FB313" i="153"/>
  <c r="EX313" i="153"/>
  <c r="GD319" i="153"/>
  <c r="X319" i="153"/>
  <c r="T319" i="153"/>
  <c r="P319" i="153"/>
  <c r="L319" i="153"/>
  <c r="H319" i="153"/>
  <c r="Z319" i="153"/>
  <c r="V319" i="153"/>
  <c r="R319" i="153"/>
  <c r="N319" i="153"/>
  <c r="J319" i="153"/>
  <c r="CR320" i="153"/>
  <c r="CN320" i="153"/>
  <c r="CJ320" i="153"/>
  <c r="CF320" i="153"/>
  <c r="CB320" i="153"/>
  <c r="CT320" i="153"/>
  <c r="CP320" i="153"/>
  <c r="CL320" i="153"/>
  <c r="CH320" i="153"/>
  <c r="CD320" i="153"/>
  <c r="FL327" i="153"/>
  <c r="FH327" i="153"/>
  <c r="FD327" i="153"/>
  <c r="EZ327" i="153"/>
  <c r="EV327" i="153"/>
  <c r="FN327" i="153"/>
  <c r="FJ327" i="153"/>
  <c r="FF327" i="153"/>
  <c r="FB327" i="153"/>
  <c r="EX327" i="153"/>
  <c r="BH350" i="153"/>
  <c r="BD350" i="153"/>
  <c r="AZ350" i="153"/>
  <c r="AV350" i="153"/>
  <c r="AR350" i="153"/>
  <c r="BJ350" i="153"/>
  <c r="BF350" i="153"/>
  <c r="BB350" i="153"/>
  <c r="AX350" i="153"/>
  <c r="AT350" i="153"/>
  <c r="FL350" i="153"/>
  <c r="FH350" i="153"/>
  <c r="FD350" i="153"/>
  <c r="EZ350" i="153"/>
  <c r="EV350" i="153"/>
  <c r="FN350" i="153"/>
  <c r="FJ350" i="153"/>
  <c r="FF350" i="153"/>
  <c r="FB350" i="153"/>
  <c r="EX350" i="153"/>
  <c r="GD322" i="153"/>
  <c r="X322" i="153"/>
  <c r="T322" i="153"/>
  <c r="P322" i="153"/>
  <c r="L322" i="153"/>
  <c r="H322" i="153"/>
  <c r="Z322" i="153"/>
  <c r="V322" i="153"/>
  <c r="R322" i="153"/>
  <c r="N322" i="153"/>
  <c r="J322" i="153"/>
  <c r="FL324" i="153"/>
  <c r="FH324" i="153"/>
  <c r="FD324" i="153"/>
  <c r="EZ324" i="153"/>
  <c r="EV324" i="153"/>
  <c r="FN324" i="153"/>
  <c r="FJ324" i="153"/>
  <c r="FF324" i="153"/>
  <c r="FB324" i="153"/>
  <c r="EX324" i="153"/>
  <c r="BJ327" i="153"/>
  <c r="BF327" i="153"/>
  <c r="BB327" i="153"/>
  <c r="AX327" i="153"/>
  <c r="AT327" i="153"/>
  <c r="BH327" i="153"/>
  <c r="BD327" i="153"/>
  <c r="AZ327" i="153"/>
  <c r="AV327" i="153"/>
  <c r="AR327" i="153"/>
  <c r="Z343" i="153"/>
  <c r="V343" i="153"/>
  <c r="R343" i="153"/>
  <c r="N343" i="153"/>
  <c r="J343" i="153"/>
  <c r="GD343" i="153"/>
  <c r="X343" i="153"/>
  <c r="T343" i="153"/>
  <c r="P343" i="153"/>
  <c r="L343" i="153"/>
  <c r="H343" i="153"/>
  <c r="FN353" i="153"/>
  <c r="FJ353" i="153"/>
  <c r="FF353" i="153"/>
  <c r="FB353" i="153"/>
  <c r="EX353" i="153"/>
  <c r="FL353" i="153"/>
  <c r="FH353" i="153"/>
  <c r="FD353" i="153"/>
  <c r="EZ353" i="153"/>
  <c r="EV353" i="153"/>
  <c r="CR328" i="153"/>
  <c r="CN328" i="153"/>
  <c r="CJ328" i="153"/>
  <c r="CF328" i="153"/>
  <c r="CB328" i="153"/>
  <c r="CT328" i="153"/>
  <c r="CP328" i="153"/>
  <c r="CL328" i="153"/>
  <c r="CH328" i="153"/>
  <c r="CD328" i="153"/>
  <c r="ED319" i="153"/>
  <c r="DZ319" i="153"/>
  <c r="DV319" i="153"/>
  <c r="DR319" i="153"/>
  <c r="DN319" i="153"/>
  <c r="EB319" i="153"/>
  <c r="DX319" i="153"/>
  <c r="DT319" i="153"/>
  <c r="DP319" i="153"/>
  <c r="DL319" i="153"/>
  <c r="GT211" i="153"/>
  <c r="GH125" i="153"/>
  <c r="GN103" i="153"/>
  <c r="GX103" i="153"/>
  <c r="CN166" i="153"/>
  <c r="CR166" i="153"/>
  <c r="CT166" i="153"/>
  <c r="CF166" i="153"/>
  <c r="FP110" i="153"/>
  <c r="FR110" i="153" s="1"/>
  <c r="FU110" i="153" s="1"/>
  <c r="GV112" i="153"/>
  <c r="GN125" i="153"/>
  <c r="GP125" i="153"/>
  <c r="GJ125" i="153"/>
  <c r="GT215" i="153"/>
  <c r="GV125" i="153"/>
  <c r="GX125" i="153"/>
  <c r="DV164" i="153"/>
  <c r="AZ164" i="153"/>
  <c r="GR147" i="153"/>
  <c r="DV166" i="153"/>
  <c r="GT119" i="153"/>
  <c r="GL119" i="153"/>
  <c r="GR211" i="153"/>
  <c r="GR214" i="153"/>
  <c r="GN229" i="153"/>
  <c r="GH229" i="153"/>
  <c r="GV231" i="153"/>
  <c r="GP231" i="153"/>
  <c r="GJ231" i="153"/>
  <c r="GL231" i="153"/>
  <c r="GV153" i="153"/>
  <c r="GP153" i="153"/>
  <c r="GJ153" i="153"/>
  <c r="GT159" i="153"/>
  <c r="GN159" i="153"/>
  <c r="GH159" i="153"/>
  <c r="GN161" i="153"/>
  <c r="GH161" i="153"/>
  <c r="GL147" i="153"/>
  <c r="DP166" i="153"/>
  <c r="GL99" i="153"/>
  <c r="GJ247" i="153"/>
  <c r="GV247" i="153"/>
  <c r="GP247" i="153"/>
  <c r="GR126" i="153"/>
  <c r="GL126" i="153"/>
  <c r="GV146" i="153"/>
  <c r="GP146" i="153"/>
  <c r="GJ146" i="153"/>
  <c r="GL146" i="153"/>
  <c r="GV149" i="153"/>
  <c r="GP149" i="153"/>
  <c r="DZ164" i="153"/>
  <c r="BB164" i="153"/>
  <c r="CL164" i="153"/>
  <c r="GN101" i="153"/>
  <c r="DT164" i="153"/>
  <c r="GR100" i="153"/>
  <c r="GX101" i="153"/>
  <c r="GX131" i="153"/>
  <c r="GJ134" i="153"/>
  <c r="FP137" i="153"/>
  <c r="FR137" i="153" s="1"/>
  <c r="FU137" i="153" s="1"/>
  <c r="GP138" i="153"/>
  <c r="GR248" i="153"/>
  <c r="EE185" i="153"/>
  <c r="EF185" i="153" s="1"/>
  <c r="EH185" i="153" s="1"/>
  <c r="EK185" i="153" s="1"/>
  <c r="GN186" i="153"/>
  <c r="GJ206" i="153"/>
  <c r="FP121" i="153"/>
  <c r="FR121" i="153" s="1"/>
  <c r="FU121" i="153" s="1"/>
  <c r="GR122" i="153"/>
  <c r="GJ221" i="153"/>
  <c r="GN222" i="153"/>
  <c r="GJ139" i="153"/>
  <c r="GN140" i="153"/>
  <c r="BJ164" i="153"/>
  <c r="GH101" i="153"/>
  <c r="GL110" i="153"/>
  <c r="GX120" i="153"/>
  <c r="GV122" i="153"/>
  <c r="FP122" i="153"/>
  <c r="FR122" i="153" s="1"/>
  <c r="FU122" i="153" s="1"/>
  <c r="GP123" i="153"/>
  <c r="GR124" i="153"/>
  <c r="GJ130" i="153"/>
  <c r="GV137" i="153"/>
  <c r="GJ138" i="153"/>
  <c r="FP139" i="153"/>
  <c r="FR139" i="153" s="1"/>
  <c r="FU139" i="153" s="1"/>
  <c r="GR154" i="153"/>
  <c r="GJ162" i="153"/>
  <c r="GV124" i="153"/>
  <c r="GV131" i="153"/>
  <c r="GJ122" i="153"/>
  <c r="GR123" i="153"/>
  <c r="GT124" i="153"/>
  <c r="GJ217" i="153"/>
  <c r="GR133" i="153"/>
  <c r="GX134" i="153"/>
  <c r="GL117" i="153"/>
  <c r="GN131" i="153"/>
  <c r="GL156" i="153"/>
  <c r="GL163" i="153"/>
  <c r="GP203" i="153"/>
  <c r="GP218" i="153"/>
  <c r="GN219" i="153"/>
  <c r="GT220" i="153"/>
  <c r="GJ226" i="153"/>
  <c r="GN227" i="153"/>
  <c r="GN234" i="153"/>
  <c r="GP101" i="153"/>
  <c r="GN102" i="153"/>
  <c r="GJ223" i="153"/>
  <c r="GR224" i="153"/>
  <c r="GN246" i="153"/>
  <c r="GR249" i="153"/>
  <c r="GL206" i="153"/>
  <c r="GT219" i="153"/>
  <c r="GT221" i="153"/>
  <c r="GT234" i="153"/>
  <c r="GL236" i="153"/>
  <c r="GX203" i="153"/>
  <c r="GP206" i="153"/>
  <c r="GN207" i="153"/>
  <c r="GJ124" i="153"/>
  <c r="GV222" i="153"/>
  <c r="GJ150" i="153"/>
  <c r="GN154" i="153"/>
  <c r="GN156" i="153"/>
  <c r="GV158" i="153"/>
  <c r="EF158" i="153"/>
  <c r="EH158" i="153" s="1"/>
  <c r="GV162" i="153"/>
  <c r="GN163" i="153"/>
  <c r="GH206" i="153"/>
  <c r="GT207" i="153"/>
  <c r="GH208" i="153"/>
  <c r="GH210" i="153"/>
  <c r="GL216" i="153"/>
  <c r="GL218" i="153"/>
  <c r="GL220" i="153"/>
  <c r="GL222" i="153"/>
  <c r="GL224" i="153"/>
  <c r="GL226" i="153"/>
  <c r="GT248" i="153"/>
  <c r="GH217" i="153"/>
  <c r="GH133" i="153"/>
  <c r="GH225" i="153"/>
  <c r="GT226" i="153"/>
  <c r="GH141" i="153"/>
  <c r="GH148" i="153"/>
  <c r="GH160" i="153"/>
  <c r="GV156" i="153"/>
  <c r="FV125" i="153"/>
  <c r="FW125" i="153" s="1"/>
  <c r="CZ158" i="153"/>
  <c r="DA158" i="153" s="1"/>
  <c r="FO154" i="153"/>
  <c r="FP154" i="153" s="1"/>
  <c r="FR154" i="153" s="1"/>
  <c r="FL314" i="153"/>
  <c r="FH314" i="153"/>
  <c r="FD314" i="153"/>
  <c r="EZ314" i="153"/>
  <c r="EV314" i="153"/>
  <c r="FN314" i="153"/>
  <c r="FJ314" i="153"/>
  <c r="FF314" i="153"/>
  <c r="FB314" i="153"/>
  <c r="EX314" i="153"/>
  <c r="FL320" i="153"/>
  <c r="FH320" i="153"/>
  <c r="FD320" i="153"/>
  <c r="EZ320" i="153"/>
  <c r="EV320" i="153"/>
  <c r="FN320" i="153"/>
  <c r="FJ320" i="153"/>
  <c r="FF320" i="153"/>
  <c r="FB320" i="153"/>
  <c r="EX320" i="153"/>
  <c r="GD328" i="153"/>
  <c r="X328" i="153"/>
  <c r="T328" i="153"/>
  <c r="P328" i="153"/>
  <c r="L328" i="153"/>
  <c r="H328" i="153"/>
  <c r="Z328" i="153"/>
  <c r="V328" i="153"/>
  <c r="R328" i="153"/>
  <c r="N328" i="153"/>
  <c r="J328" i="153"/>
  <c r="X337" i="153"/>
  <c r="T337" i="153"/>
  <c r="P337" i="153"/>
  <c r="L337" i="153"/>
  <c r="H337" i="153"/>
  <c r="Z337" i="153"/>
  <c r="V337" i="153"/>
  <c r="R337" i="153"/>
  <c r="N337" i="153"/>
  <c r="J337" i="153"/>
  <c r="GD337" i="153"/>
  <c r="GD329" i="153"/>
  <c r="X329" i="153"/>
  <c r="T329" i="153"/>
  <c r="P329" i="153"/>
  <c r="L329" i="153"/>
  <c r="H329" i="153"/>
  <c r="Z329" i="153"/>
  <c r="V329" i="153"/>
  <c r="R329" i="153"/>
  <c r="N329" i="153"/>
  <c r="J329" i="153"/>
  <c r="CR330" i="153"/>
  <c r="CN330" i="153"/>
  <c r="CJ330" i="153"/>
  <c r="CF330" i="153"/>
  <c r="CB330" i="153"/>
  <c r="CT330" i="153"/>
  <c r="CP330" i="153"/>
  <c r="CL330" i="153"/>
  <c r="CH330" i="153"/>
  <c r="CD330" i="153"/>
  <c r="FL331" i="153"/>
  <c r="FH331" i="153"/>
  <c r="FD331" i="153"/>
  <c r="EZ331" i="153"/>
  <c r="EV331" i="153"/>
  <c r="FN331" i="153"/>
  <c r="FJ331" i="153"/>
  <c r="FF331" i="153"/>
  <c r="FB331" i="153"/>
  <c r="EX331" i="153"/>
  <c r="Z306" i="153"/>
  <c r="V306" i="153"/>
  <c r="R306" i="153"/>
  <c r="N306" i="153"/>
  <c r="J306" i="153"/>
  <c r="GD306" i="153"/>
  <c r="X306" i="153"/>
  <c r="T306" i="153"/>
  <c r="P306" i="153"/>
  <c r="L306" i="153"/>
  <c r="H306" i="153"/>
  <c r="BJ310" i="153"/>
  <c r="BF310" i="153"/>
  <c r="BB310" i="153"/>
  <c r="AX310" i="153"/>
  <c r="AT310" i="153"/>
  <c r="BH310" i="153"/>
  <c r="BD310" i="153"/>
  <c r="AZ310" i="153"/>
  <c r="AV310" i="153"/>
  <c r="AR310" i="153"/>
  <c r="ED311" i="153"/>
  <c r="DZ311" i="153"/>
  <c r="DV311" i="153"/>
  <c r="DR311" i="153"/>
  <c r="DN311" i="153"/>
  <c r="EB311" i="153"/>
  <c r="DX311" i="153"/>
  <c r="DT311" i="153"/>
  <c r="DP311" i="153"/>
  <c r="DL311" i="153"/>
  <c r="FJ336" i="153"/>
  <c r="FB336" i="153"/>
  <c r="FL336" i="153"/>
  <c r="FD336" i="153"/>
  <c r="EV336" i="153"/>
  <c r="FN336" i="153"/>
  <c r="FF336" i="153"/>
  <c r="EX336" i="153"/>
  <c r="FH336" i="153"/>
  <c r="EZ336" i="153"/>
  <c r="GD311" i="153"/>
  <c r="X311" i="153"/>
  <c r="T311" i="153"/>
  <c r="P311" i="153"/>
  <c r="L311" i="153"/>
  <c r="H311" i="153"/>
  <c r="Z311" i="153"/>
  <c r="V311" i="153"/>
  <c r="R311" i="153"/>
  <c r="N311" i="153"/>
  <c r="J311" i="153"/>
  <c r="CR312" i="153"/>
  <c r="CN312" i="153"/>
  <c r="CJ312" i="153"/>
  <c r="CF312" i="153"/>
  <c r="CB312" i="153"/>
  <c r="CT312" i="153"/>
  <c r="CP312" i="153"/>
  <c r="CL312" i="153"/>
  <c r="CH312" i="153"/>
  <c r="CD312" i="153"/>
  <c r="BJ314" i="153"/>
  <c r="BF314" i="153"/>
  <c r="BB314" i="153"/>
  <c r="AX314" i="153"/>
  <c r="AT314" i="153"/>
  <c r="BH314" i="153"/>
  <c r="BD314" i="153"/>
  <c r="AZ314" i="153"/>
  <c r="AV314" i="153"/>
  <c r="AR314" i="153"/>
  <c r="GD308" i="153"/>
  <c r="X308" i="153"/>
  <c r="T308" i="153"/>
  <c r="P308" i="153"/>
  <c r="L308" i="153"/>
  <c r="H308" i="153"/>
  <c r="Z308" i="153"/>
  <c r="V308" i="153"/>
  <c r="R308" i="153"/>
  <c r="N308" i="153"/>
  <c r="J308" i="153"/>
  <c r="Z334" i="153"/>
  <c r="V334" i="153"/>
  <c r="R334" i="153"/>
  <c r="N334" i="153"/>
  <c r="J334" i="153"/>
  <c r="X334" i="153"/>
  <c r="T334" i="153"/>
  <c r="P334" i="153"/>
  <c r="L334" i="153"/>
  <c r="H334" i="153"/>
  <c r="GD334" i="153"/>
  <c r="FJ338" i="153"/>
  <c r="FB338" i="153"/>
  <c r="FL338" i="153"/>
  <c r="FD338" i="153"/>
  <c r="EV338" i="153"/>
  <c r="FN338" i="153"/>
  <c r="FF338" i="153"/>
  <c r="EX338" i="153"/>
  <c r="FH338" i="153"/>
  <c r="EZ338" i="153"/>
  <c r="Z340" i="153"/>
  <c r="V340" i="153"/>
  <c r="R340" i="153"/>
  <c r="N340" i="153"/>
  <c r="J340" i="153"/>
  <c r="GD340" i="153"/>
  <c r="X340" i="153"/>
  <c r="T340" i="153"/>
  <c r="P340" i="153"/>
  <c r="L340" i="153"/>
  <c r="H340" i="153"/>
  <c r="ED323" i="153"/>
  <c r="DZ323" i="153"/>
  <c r="DV323" i="153"/>
  <c r="DR323" i="153"/>
  <c r="DN323" i="153"/>
  <c r="EB323" i="153"/>
  <c r="DX323" i="153"/>
  <c r="DT323" i="153"/>
  <c r="DP323" i="153"/>
  <c r="DL323" i="153"/>
  <c r="BJ329" i="153"/>
  <c r="BF329" i="153"/>
  <c r="BB329" i="153"/>
  <c r="AX329" i="153"/>
  <c r="AT329" i="153"/>
  <c r="BH329" i="153"/>
  <c r="BD329" i="153"/>
  <c r="AZ329" i="153"/>
  <c r="AV329" i="153"/>
  <c r="AR329" i="153"/>
  <c r="CR314" i="153"/>
  <c r="CN314" i="153"/>
  <c r="CJ314" i="153"/>
  <c r="CF314" i="153"/>
  <c r="CB314" i="153"/>
  <c r="CT314" i="153"/>
  <c r="CP314" i="153"/>
  <c r="CL314" i="153"/>
  <c r="CH314" i="153"/>
  <c r="CD314" i="153"/>
  <c r="FL315" i="153"/>
  <c r="FH315" i="153"/>
  <c r="FD315" i="153"/>
  <c r="EZ315" i="153"/>
  <c r="EV315" i="153"/>
  <c r="FN315" i="153"/>
  <c r="FJ315" i="153"/>
  <c r="FF315" i="153"/>
  <c r="FB315" i="153"/>
  <c r="EX315" i="153"/>
  <c r="ED317" i="153"/>
  <c r="DZ317" i="153"/>
  <c r="DV317" i="153"/>
  <c r="DR317" i="153"/>
  <c r="DN317" i="153"/>
  <c r="EB317" i="153"/>
  <c r="DX317" i="153"/>
  <c r="DT317" i="153"/>
  <c r="DP317" i="153"/>
  <c r="DL317" i="153"/>
  <c r="EB334" i="153"/>
  <c r="DX334" i="153"/>
  <c r="DT334" i="153"/>
  <c r="DP334" i="153"/>
  <c r="DL334" i="153"/>
  <c r="ED334" i="153"/>
  <c r="DZ334" i="153"/>
  <c r="DV334" i="153"/>
  <c r="DR334" i="153"/>
  <c r="DN334" i="153"/>
  <c r="DX338" i="153"/>
  <c r="DP338" i="153"/>
  <c r="DZ338" i="153"/>
  <c r="DR338" i="153"/>
  <c r="EB338" i="153"/>
  <c r="DT338" i="153"/>
  <c r="DL338" i="153"/>
  <c r="ED338" i="153"/>
  <c r="DV338" i="153"/>
  <c r="DN338" i="153"/>
  <c r="BH351" i="153"/>
  <c r="BD351" i="153"/>
  <c r="AZ351" i="153"/>
  <c r="AV351" i="153"/>
  <c r="AR351" i="153"/>
  <c r="BJ351" i="153"/>
  <c r="BF351" i="153"/>
  <c r="BB351" i="153"/>
  <c r="AX351" i="153"/>
  <c r="AT351" i="153"/>
  <c r="CT352" i="153"/>
  <c r="CP352" i="153"/>
  <c r="CL352" i="153"/>
  <c r="CH352" i="153"/>
  <c r="CD352" i="153"/>
  <c r="CR352" i="153"/>
  <c r="CN352" i="153"/>
  <c r="CJ352" i="153"/>
  <c r="CF352" i="153"/>
  <c r="CB352" i="153"/>
  <c r="ED312" i="153"/>
  <c r="DZ312" i="153"/>
  <c r="DV312" i="153"/>
  <c r="DR312" i="153"/>
  <c r="DN312" i="153"/>
  <c r="EB312" i="153"/>
  <c r="DX312" i="153"/>
  <c r="DT312" i="153"/>
  <c r="DP312" i="153"/>
  <c r="DL312" i="153"/>
  <c r="ED327" i="153"/>
  <c r="DZ327" i="153"/>
  <c r="DV327" i="153"/>
  <c r="DR327" i="153"/>
  <c r="DN327" i="153"/>
  <c r="EB327" i="153"/>
  <c r="DX327" i="153"/>
  <c r="DT327" i="153"/>
  <c r="DP327" i="153"/>
  <c r="DL327" i="153"/>
  <c r="BJ315" i="153"/>
  <c r="BF315" i="153"/>
  <c r="BB315" i="153"/>
  <c r="AX315" i="153"/>
  <c r="AT315" i="153"/>
  <c r="BH315" i="153"/>
  <c r="BD315" i="153"/>
  <c r="AZ315" i="153"/>
  <c r="AV315" i="153"/>
  <c r="AR315" i="153"/>
  <c r="CT351" i="153"/>
  <c r="CP351" i="153"/>
  <c r="CL351" i="153"/>
  <c r="CH351" i="153"/>
  <c r="CD351" i="153"/>
  <c r="CR351" i="153"/>
  <c r="CN351" i="153"/>
  <c r="CJ351" i="153"/>
  <c r="CF351" i="153"/>
  <c r="CB351" i="153"/>
  <c r="CJ166" i="153"/>
  <c r="CL166" i="153"/>
  <c r="GX215" i="153"/>
  <c r="GR215" i="153"/>
  <c r="GL215" i="153"/>
  <c r="GN233" i="153"/>
  <c r="GH233" i="153"/>
  <c r="GR205" i="153"/>
  <c r="GH205" i="153"/>
  <c r="FH166" i="153"/>
  <c r="GT129" i="153"/>
  <c r="GX205" i="153"/>
  <c r="GN237" i="153"/>
  <c r="GH237" i="153"/>
  <c r="GT239" i="153"/>
  <c r="GR247" i="153"/>
  <c r="GL247" i="153"/>
  <c r="GX247" i="153"/>
  <c r="GT212" i="153"/>
  <c r="GH212" i="153"/>
  <c r="GX232" i="153"/>
  <c r="GR232" i="153"/>
  <c r="GT232" i="153"/>
  <c r="GJ235" i="153"/>
  <c r="GX235" i="153"/>
  <c r="GV233" i="153"/>
  <c r="GP233" i="153"/>
  <c r="GN205" i="153"/>
  <c r="GJ237" i="153"/>
  <c r="GV237" i="153"/>
  <c r="GP237" i="153"/>
  <c r="GN239" i="153"/>
  <c r="GH239" i="153"/>
  <c r="GT247" i="153"/>
  <c r="GN212" i="153"/>
  <c r="GP212" i="153"/>
  <c r="GR235" i="153"/>
  <c r="GL235" i="153"/>
  <c r="GJ209" i="153"/>
  <c r="GP216" i="153"/>
  <c r="GR217" i="153"/>
  <c r="GT218" i="153"/>
  <c r="GR125" i="153"/>
  <c r="GN143" i="153"/>
  <c r="GH143" i="153"/>
  <c r="GV145" i="153"/>
  <c r="GP145" i="153"/>
  <c r="GJ145" i="153"/>
  <c r="GL145" i="153"/>
  <c r="GJ212" i="153"/>
  <c r="GV212" i="153"/>
  <c r="GX212" i="153"/>
  <c r="GN232" i="153"/>
  <c r="GH232" i="153"/>
  <c r="GT235" i="153"/>
  <c r="GN235" i="153"/>
  <c r="GH235" i="153"/>
  <c r="GJ161" i="153"/>
  <c r="GV161" i="153"/>
  <c r="GP161" i="153"/>
  <c r="EX164" i="153"/>
  <c r="AZ166" i="153"/>
  <c r="AT166" i="153"/>
  <c r="GR187" i="153"/>
  <c r="GR162" i="153"/>
  <c r="GV187" i="153"/>
  <c r="GR203" i="153"/>
  <c r="GJ120" i="153"/>
  <c r="GP217" i="153"/>
  <c r="GR218" i="153"/>
  <c r="GJ135" i="153"/>
  <c r="GN136" i="153"/>
  <c r="FP100" i="153"/>
  <c r="FR100" i="153" s="1"/>
  <c r="FU100" i="153" s="1"/>
  <c r="GT187" i="153"/>
  <c r="GJ131" i="153"/>
  <c r="GX224" i="153"/>
  <c r="GR227" i="153"/>
  <c r="GR234" i="153"/>
  <c r="GV238" i="153"/>
  <c r="GJ246" i="153"/>
  <c r="DN164" i="153"/>
  <c r="GP117" i="153"/>
  <c r="GP132" i="153"/>
  <c r="GN133" i="153"/>
  <c r="GT134" i="153"/>
  <c r="GJ140" i="153"/>
  <c r="GN141" i="153"/>
  <c r="GN148" i="153"/>
  <c r="GL187" i="153"/>
  <c r="GV206" i="153"/>
  <c r="GL208" i="153"/>
  <c r="GL210" i="153"/>
  <c r="GL217" i="153"/>
  <c r="GL227" i="153"/>
  <c r="GT236" i="153"/>
  <c r="GL246" i="153"/>
  <c r="GT206" i="153"/>
  <c r="GV207" i="153"/>
  <c r="GJ137" i="153"/>
  <c r="GR138" i="153"/>
  <c r="GR207" i="153"/>
  <c r="GT216" i="153"/>
  <c r="GV221" i="153"/>
  <c r="GR222" i="153"/>
  <c r="GT224" i="153"/>
  <c r="GV225" i="153"/>
  <c r="GV236" i="153"/>
  <c r="GN160" i="153"/>
  <c r="GR163" i="153"/>
  <c r="GL120" i="153"/>
  <c r="GT133" i="153"/>
  <c r="GT135" i="153"/>
  <c r="GT148" i="153"/>
  <c r="GL150" i="153"/>
  <c r="GJ187" i="153"/>
  <c r="GN110" i="153"/>
  <c r="GX117" i="153"/>
  <c r="GP120" i="153"/>
  <c r="GN121" i="153"/>
  <c r="GR221" i="153"/>
  <c r="GV136" i="153"/>
  <c r="GR225" i="153"/>
  <c r="GV226" i="153"/>
  <c r="GH120" i="153"/>
  <c r="GT121" i="153"/>
  <c r="GH124" i="153"/>
  <c r="GL130" i="153"/>
  <c r="GL132" i="153"/>
  <c r="GL134" i="153"/>
  <c r="GL136" i="153"/>
  <c r="GL138" i="153"/>
  <c r="GL140" i="153"/>
  <c r="GL154" i="153"/>
  <c r="GL158" i="153"/>
  <c r="GT162" i="153"/>
  <c r="GN210" i="153"/>
  <c r="GH223" i="153"/>
  <c r="GH139" i="153"/>
  <c r="GT140" i="153"/>
  <c r="GT158" i="153"/>
  <c r="DB17" i="153"/>
  <c r="DC17" i="153" s="1"/>
  <c r="HF25" i="153"/>
  <c r="HG25" i="153" s="1"/>
  <c r="DB75" i="153"/>
  <c r="DC75" i="153" s="1"/>
  <c r="BR34" i="153"/>
  <c r="BS34" i="153" s="1"/>
  <c r="EL23" i="153"/>
  <c r="EM23" i="153" s="1"/>
  <c r="DB23" i="153"/>
  <c r="DC23" i="153" s="1"/>
  <c r="FV33" i="153"/>
  <c r="FW33" i="153" s="1"/>
  <c r="EL40" i="153"/>
  <c r="EM40" i="153" s="1"/>
  <c r="BR69" i="153"/>
  <c r="BS69" i="153" s="1"/>
  <c r="BP72" i="153"/>
  <c r="BQ72" i="153" s="1"/>
  <c r="GY57" i="153"/>
  <c r="GZ57" i="153" s="1"/>
  <c r="HB57" i="153" s="1"/>
  <c r="HE57" i="153" s="1"/>
  <c r="AB57" i="153"/>
  <c r="AD57" i="153" s="1"/>
  <c r="AG57" i="153" s="1"/>
  <c r="DB40" i="153"/>
  <c r="DC40" i="153" s="1"/>
  <c r="FV15" i="153"/>
  <c r="FW15" i="153" s="1"/>
  <c r="FV44" i="153"/>
  <c r="FW44" i="153" s="1"/>
  <c r="CZ67" i="153"/>
  <c r="DA67" i="153" s="1"/>
  <c r="BR16" i="153"/>
  <c r="BS16" i="153" s="1"/>
  <c r="EL75" i="153"/>
  <c r="EM75" i="153" s="1"/>
  <c r="BR31" i="153"/>
  <c r="BS31" i="153" s="1"/>
  <c r="EL45" i="153"/>
  <c r="EM45" i="153" s="1"/>
  <c r="EL24" i="153"/>
  <c r="EM24" i="153" s="1"/>
  <c r="GY60" i="153"/>
  <c r="GZ60" i="153" s="1"/>
  <c r="HB60" i="153" s="1"/>
  <c r="AB60" i="153"/>
  <c r="AD60" i="153" s="1"/>
  <c r="BR15" i="153"/>
  <c r="BS15" i="153" s="1"/>
  <c r="DB61" i="153"/>
  <c r="DC61" i="153" s="1"/>
  <c r="GD195" i="153"/>
  <c r="X195" i="153"/>
  <c r="T195" i="153"/>
  <c r="P195" i="153"/>
  <c r="L195" i="153"/>
  <c r="H195" i="153"/>
  <c r="Z195" i="153"/>
  <c r="V195" i="153"/>
  <c r="R195" i="153"/>
  <c r="N195" i="153"/>
  <c r="J195" i="153"/>
  <c r="BW388" i="153"/>
  <c r="BZ300" i="153"/>
  <c r="BR61" i="153"/>
  <c r="BS61" i="153" s="1"/>
  <c r="FV31" i="153"/>
  <c r="FW31" i="153" s="1"/>
  <c r="CZ59" i="153"/>
  <c r="DA59" i="153" s="1"/>
  <c r="GY27" i="153"/>
  <c r="GZ27" i="153" s="1"/>
  <c r="HB27" i="153" s="1"/>
  <c r="HE27" i="153" s="1"/>
  <c r="AB27" i="153"/>
  <c r="AD27" i="153" s="1"/>
  <c r="AG27" i="153" s="1"/>
  <c r="ED195" i="153"/>
  <c r="DZ195" i="153"/>
  <c r="DV195" i="153"/>
  <c r="DR195" i="153"/>
  <c r="DN195" i="153"/>
  <c r="EB195" i="153"/>
  <c r="DX195" i="153"/>
  <c r="DT195" i="153"/>
  <c r="DP195" i="153"/>
  <c r="DL195" i="153"/>
  <c r="C393" i="153"/>
  <c r="F305" i="153"/>
  <c r="R164" i="153"/>
  <c r="GP98" i="153"/>
  <c r="DB19" i="153"/>
  <c r="DC19" i="153" s="1"/>
  <c r="GY16" i="153"/>
  <c r="GZ16" i="153" s="1"/>
  <c r="HB16" i="153" s="1"/>
  <c r="HE16" i="153" s="1"/>
  <c r="AB16" i="153"/>
  <c r="AD16" i="153" s="1"/>
  <c r="AG16" i="153" s="1"/>
  <c r="FV26" i="153"/>
  <c r="FW26" i="153" s="1"/>
  <c r="EL47" i="153"/>
  <c r="EM47" i="153" s="1"/>
  <c r="EJ60" i="153"/>
  <c r="EK60" i="153" s="1"/>
  <c r="FV66" i="153"/>
  <c r="FW66" i="153" s="1"/>
  <c r="BR50" i="153"/>
  <c r="BS50" i="153" s="1"/>
  <c r="C423" i="153"/>
  <c r="AE335" i="153"/>
  <c r="F335" i="153"/>
  <c r="C392" i="153"/>
  <c r="F304" i="153"/>
  <c r="BH292" i="153"/>
  <c r="BD292" i="153"/>
  <c r="AZ292" i="153"/>
  <c r="AV292" i="153"/>
  <c r="AR292" i="153"/>
  <c r="BJ292" i="153"/>
  <c r="BF292" i="153"/>
  <c r="BB292" i="153"/>
  <c r="AX292" i="153"/>
  <c r="AT292" i="153"/>
  <c r="AM382" i="153"/>
  <c r="AP294" i="153"/>
  <c r="CR196" i="153"/>
  <c r="CN196" i="153"/>
  <c r="CJ196" i="153"/>
  <c r="CF196" i="153"/>
  <c r="CB196" i="153"/>
  <c r="CT196" i="153"/>
  <c r="CP196" i="153"/>
  <c r="CL196" i="153"/>
  <c r="CH196" i="153"/>
  <c r="CD196" i="153"/>
  <c r="ED198" i="153"/>
  <c r="DZ198" i="153"/>
  <c r="DV198" i="153"/>
  <c r="DR198" i="153"/>
  <c r="DN198" i="153"/>
  <c r="EB198" i="153"/>
  <c r="DX198" i="153"/>
  <c r="DT198" i="153"/>
  <c r="DP198" i="153"/>
  <c r="DL198" i="153"/>
  <c r="AA80" i="153"/>
  <c r="GY22" i="153"/>
  <c r="AB22" i="153"/>
  <c r="EL36" i="153"/>
  <c r="EM36" i="153" s="1"/>
  <c r="GY72" i="153"/>
  <c r="GZ72" i="153" s="1"/>
  <c r="HB72" i="153" s="1"/>
  <c r="AB72" i="153"/>
  <c r="AD72" i="153" s="1"/>
  <c r="EL26" i="153"/>
  <c r="EM26" i="153" s="1"/>
  <c r="BR42" i="153"/>
  <c r="BS42" i="153" s="1"/>
  <c r="AP250" i="153"/>
  <c r="BH184" i="153"/>
  <c r="BD184" i="153"/>
  <c r="AZ184" i="153"/>
  <c r="AV184" i="153"/>
  <c r="AR184" i="153"/>
  <c r="BJ184" i="153"/>
  <c r="BF184" i="153"/>
  <c r="BB184" i="153"/>
  <c r="AX184" i="153"/>
  <c r="AT184" i="153"/>
  <c r="CT190" i="153"/>
  <c r="CP190" i="153"/>
  <c r="CL190" i="153"/>
  <c r="CH190" i="153"/>
  <c r="CD190" i="153"/>
  <c r="CR190" i="153"/>
  <c r="CN190" i="153"/>
  <c r="CJ190" i="153"/>
  <c r="CF190" i="153"/>
  <c r="CB190" i="153"/>
  <c r="BH191" i="153"/>
  <c r="BD191" i="153"/>
  <c r="AZ191" i="153"/>
  <c r="AV191" i="153"/>
  <c r="AR191" i="153"/>
  <c r="BJ191" i="153"/>
  <c r="BF191" i="153"/>
  <c r="BB191" i="153"/>
  <c r="AX191" i="153"/>
  <c r="AT191" i="153"/>
  <c r="Z192" i="153"/>
  <c r="V192" i="153"/>
  <c r="R192" i="153"/>
  <c r="N192" i="153"/>
  <c r="J192" i="153"/>
  <c r="GD192" i="153"/>
  <c r="X192" i="153"/>
  <c r="T192" i="153"/>
  <c r="P192" i="153"/>
  <c r="L192" i="153"/>
  <c r="H192" i="153"/>
  <c r="FN192" i="153"/>
  <c r="FJ192" i="153"/>
  <c r="FF192" i="153"/>
  <c r="FB192" i="153"/>
  <c r="EX192" i="153"/>
  <c r="FL192" i="153"/>
  <c r="FH192" i="153"/>
  <c r="FD192" i="153"/>
  <c r="EZ192" i="153"/>
  <c r="EV192" i="153"/>
  <c r="N166" i="153"/>
  <c r="GL108" i="153"/>
  <c r="X166" i="153"/>
  <c r="GV108" i="153"/>
  <c r="DB20" i="153"/>
  <c r="DC20" i="153" s="1"/>
  <c r="AM381" i="153"/>
  <c r="AP293" i="153"/>
  <c r="GD197" i="153"/>
  <c r="X197" i="153"/>
  <c r="T197" i="153"/>
  <c r="P197" i="153"/>
  <c r="L197" i="153"/>
  <c r="H197" i="153"/>
  <c r="Z197" i="153"/>
  <c r="V197" i="153"/>
  <c r="R197" i="153"/>
  <c r="N197" i="153"/>
  <c r="J197" i="153"/>
  <c r="BW390" i="153"/>
  <c r="BZ302" i="153"/>
  <c r="DB27" i="153"/>
  <c r="DC27" i="153" s="1"/>
  <c r="BR47" i="153"/>
  <c r="BS47" i="153" s="1"/>
  <c r="EJ59" i="153"/>
  <c r="EK59" i="153" s="1"/>
  <c r="GY12" i="153"/>
  <c r="AA78" i="153"/>
  <c r="AB12" i="153"/>
  <c r="DJ378" i="153"/>
  <c r="C387" i="153"/>
  <c r="C357" i="153"/>
  <c r="F299" i="153"/>
  <c r="ET269" i="153"/>
  <c r="FL194" i="153"/>
  <c r="FH194" i="153"/>
  <c r="FD194" i="153"/>
  <c r="EZ194" i="153"/>
  <c r="EV194" i="153"/>
  <c r="FN194" i="153"/>
  <c r="FJ194" i="153"/>
  <c r="FF194" i="153"/>
  <c r="FB194" i="153"/>
  <c r="EX194" i="153"/>
  <c r="BJ199" i="153"/>
  <c r="BF199" i="153"/>
  <c r="BB199" i="153"/>
  <c r="AX199" i="153"/>
  <c r="AT199" i="153"/>
  <c r="BH199" i="153"/>
  <c r="BD199" i="153"/>
  <c r="AZ199" i="153"/>
  <c r="AV199" i="153"/>
  <c r="AR199" i="153"/>
  <c r="DG392" i="153"/>
  <c r="DJ304" i="153"/>
  <c r="C382" i="153"/>
  <c r="F294" i="153"/>
  <c r="GB383" i="153"/>
  <c r="GC383" i="153" s="1"/>
  <c r="GC295" i="153"/>
  <c r="DH389" i="153"/>
  <c r="DI389" i="153" s="1"/>
  <c r="DI301" i="153"/>
  <c r="DJ301" i="153" s="1"/>
  <c r="FL198" i="153"/>
  <c r="FH198" i="153"/>
  <c r="FD198" i="153"/>
  <c r="EZ198" i="153"/>
  <c r="EV198" i="153"/>
  <c r="FN198" i="153"/>
  <c r="FJ198" i="153"/>
  <c r="FF198" i="153"/>
  <c r="FB198" i="153"/>
  <c r="EX198" i="153"/>
  <c r="DB18" i="153"/>
  <c r="DC18" i="153" s="1"/>
  <c r="GY37" i="153"/>
  <c r="GZ37" i="153" s="1"/>
  <c r="HB37" i="153" s="1"/>
  <c r="HE37" i="153" s="1"/>
  <c r="AB37" i="153"/>
  <c r="AD37" i="153" s="1"/>
  <c r="AG37" i="153" s="1"/>
  <c r="EJ68" i="153"/>
  <c r="EK68" i="153" s="1"/>
  <c r="GY36" i="153"/>
  <c r="GZ36" i="153" s="1"/>
  <c r="HB36" i="153" s="1"/>
  <c r="HE36" i="153" s="1"/>
  <c r="AB36" i="153"/>
  <c r="AD36" i="153" s="1"/>
  <c r="AG36" i="153" s="1"/>
  <c r="BR77" i="153"/>
  <c r="BS77" i="153" s="1"/>
  <c r="P164" i="153"/>
  <c r="GN98" i="153"/>
  <c r="DG377" i="153"/>
  <c r="DG355" i="153"/>
  <c r="DJ289" i="153"/>
  <c r="BH190" i="153"/>
  <c r="BD190" i="153"/>
  <c r="AZ190" i="153"/>
  <c r="AV190" i="153"/>
  <c r="AR190" i="153"/>
  <c r="BJ190" i="153"/>
  <c r="BF190" i="153"/>
  <c r="BB190" i="153"/>
  <c r="AX190" i="153"/>
  <c r="AT190" i="153"/>
  <c r="Z191" i="153"/>
  <c r="V191" i="153"/>
  <c r="R191" i="153"/>
  <c r="N191" i="153"/>
  <c r="J191" i="153"/>
  <c r="GD191" i="153"/>
  <c r="X191" i="153"/>
  <c r="T191" i="153"/>
  <c r="P191" i="153"/>
  <c r="L191" i="153"/>
  <c r="H191" i="153"/>
  <c r="FN191" i="153"/>
  <c r="FJ191" i="153"/>
  <c r="FF191" i="153"/>
  <c r="FB191" i="153"/>
  <c r="EX191" i="153"/>
  <c r="FL191" i="153"/>
  <c r="FH191" i="153"/>
  <c r="FD191" i="153"/>
  <c r="EZ191" i="153"/>
  <c r="EV191" i="153"/>
  <c r="EB192" i="153"/>
  <c r="DX192" i="153"/>
  <c r="DT192" i="153"/>
  <c r="DP192" i="153"/>
  <c r="DL192" i="153"/>
  <c r="ED192" i="153"/>
  <c r="DZ192" i="153"/>
  <c r="DV192" i="153"/>
  <c r="DR192" i="153"/>
  <c r="DN192" i="153"/>
  <c r="EL49" i="153"/>
  <c r="EM49" i="153" s="1"/>
  <c r="AM423" i="153"/>
  <c r="BO335" i="153"/>
  <c r="BO355" i="153" s="1"/>
  <c r="AP335" i="153"/>
  <c r="Z188" i="153"/>
  <c r="V188" i="153"/>
  <c r="R188" i="153"/>
  <c r="N188" i="153"/>
  <c r="J188" i="153"/>
  <c r="GD188" i="153"/>
  <c r="X188" i="153"/>
  <c r="T188" i="153"/>
  <c r="P188" i="153"/>
  <c r="L188" i="153"/>
  <c r="H188" i="153"/>
  <c r="BW381" i="153"/>
  <c r="BZ293" i="153"/>
  <c r="BJ197" i="153"/>
  <c r="BF197" i="153"/>
  <c r="BB197" i="153"/>
  <c r="AX197" i="153"/>
  <c r="AT197" i="153"/>
  <c r="BH197" i="153"/>
  <c r="BD197" i="153"/>
  <c r="AZ197" i="153"/>
  <c r="AV197" i="153"/>
  <c r="AR197" i="153"/>
  <c r="DG390" i="153"/>
  <c r="DJ302" i="153"/>
  <c r="GY70" i="153"/>
  <c r="GZ70" i="153" s="1"/>
  <c r="HB70" i="153" s="1"/>
  <c r="HE70" i="153" s="1"/>
  <c r="AB70" i="153"/>
  <c r="AD70" i="153" s="1"/>
  <c r="AG70" i="153" s="1"/>
  <c r="DB77" i="153"/>
  <c r="DC77" i="153" s="1"/>
  <c r="BW377" i="153"/>
  <c r="BW355" i="153"/>
  <c r="BZ289" i="153"/>
  <c r="DB36" i="153"/>
  <c r="DC36" i="153" s="1"/>
  <c r="GY51" i="153"/>
  <c r="GZ51" i="153" s="1"/>
  <c r="HB51" i="153" s="1"/>
  <c r="HE51" i="153" s="1"/>
  <c r="AB51" i="153"/>
  <c r="AD51" i="153" s="1"/>
  <c r="AG51" i="153" s="1"/>
  <c r="BP59" i="153"/>
  <c r="BQ59" i="153" s="1"/>
  <c r="FV62" i="153"/>
  <c r="FW62" i="153" s="1"/>
  <c r="FV74" i="153"/>
  <c r="FW74" i="153" s="1"/>
  <c r="F406" i="153"/>
  <c r="AP410" i="153"/>
  <c r="AP412" i="153"/>
  <c r="EB341" i="153"/>
  <c r="DX341" i="153"/>
  <c r="DT341" i="153"/>
  <c r="DP341" i="153"/>
  <c r="DL341" i="153"/>
  <c r="ED341" i="153"/>
  <c r="DZ341" i="153"/>
  <c r="DV341" i="153"/>
  <c r="DR341" i="153"/>
  <c r="DN341" i="153"/>
  <c r="DJ431" i="153"/>
  <c r="FN305" i="153"/>
  <c r="FJ305" i="153"/>
  <c r="FF305" i="153"/>
  <c r="FB305" i="153"/>
  <c r="EX305" i="153"/>
  <c r="FL305" i="153"/>
  <c r="FH305" i="153"/>
  <c r="FD305" i="153"/>
  <c r="EZ305" i="153"/>
  <c r="EV305" i="153"/>
  <c r="AP399" i="153"/>
  <c r="ET428" i="153"/>
  <c r="AP408" i="153"/>
  <c r="FL321" i="153"/>
  <c r="FH321" i="153"/>
  <c r="FD321" i="153"/>
  <c r="EZ321" i="153"/>
  <c r="EV321" i="153"/>
  <c r="FN321" i="153"/>
  <c r="FJ321" i="153"/>
  <c r="FF321" i="153"/>
  <c r="FB321" i="153"/>
  <c r="EX321" i="153"/>
  <c r="F424" i="153"/>
  <c r="DJ427" i="153"/>
  <c r="ET430" i="153"/>
  <c r="AE432" i="153"/>
  <c r="F432" i="153"/>
  <c r="BO432" i="153"/>
  <c r="AP432" i="153"/>
  <c r="CY432" i="153"/>
  <c r="BZ432" i="153"/>
  <c r="EI432" i="153"/>
  <c r="DJ432" i="153"/>
  <c r="FS432" i="153"/>
  <c r="ET432" i="153"/>
  <c r="DH437" i="153"/>
  <c r="DI437" i="153" s="1"/>
  <c r="DI349" i="153"/>
  <c r="DJ349" i="153" s="1"/>
  <c r="BZ398" i="153"/>
  <c r="FL311" i="153"/>
  <c r="FH311" i="153"/>
  <c r="FD311" i="153"/>
  <c r="EZ311" i="153"/>
  <c r="EV311" i="153"/>
  <c r="FN311" i="153"/>
  <c r="FJ311" i="153"/>
  <c r="FF311" i="153"/>
  <c r="FB311" i="153"/>
  <c r="EX311" i="153"/>
  <c r="ED315" i="153"/>
  <c r="DZ315" i="153"/>
  <c r="DV315" i="153"/>
  <c r="DR315" i="153"/>
  <c r="DN315" i="153"/>
  <c r="EB315" i="153"/>
  <c r="DX315" i="153"/>
  <c r="DT315" i="153"/>
  <c r="DP315" i="153"/>
  <c r="DL315" i="153"/>
  <c r="BZ405" i="153"/>
  <c r="FL325" i="153"/>
  <c r="FH325" i="153"/>
  <c r="FD325" i="153"/>
  <c r="EZ325" i="153"/>
  <c r="EV325" i="153"/>
  <c r="FN325" i="153"/>
  <c r="FJ325" i="153"/>
  <c r="FF325" i="153"/>
  <c r="FB325" i="153"/>
  <c r="EX325" i="153"/>
  <c r="ED353" i="153"/>
  <c r="DZ353" i="153"/>
  <c r="DV353" i="153"/>
  <c r="DR353" i="153"/>
  <c r="DN353" i="153"/>
  <c r="EB353" i="153"/>
  <c r="DX353" i="153"/>
  <c r="DT353" i="153"/>
  <c r="DP353" i="153"/>
  <c r="DL353" i="153"/>
  <c r="DB47" i="153"/>
  <c r="DC47" i="153" s="1"/>
  <c r="DJ404" i="153"/>
  <c r="ED322" i="153"/>
  <c r="DZ322" i="153"/>
  <c r="DV322" i="153"/>
  <c r="DR322" i="153"/>
  <c r="DN322" i="153"/>
  <c r="EB322" i="153"/>
  <c r="DX322" i="153"/>
  <c r="DT322" i="153"/>
  <c r="DP322" i="153"/>
  <c r="DL322" i="153"/>
  <c r="GD327" i="153"/>
  <c r="X327" i="153"/>
  <c r="T327" i="153"/>
  <c r="P327" i="153"/>
  <c r="GN327" i="153" s="1"/>
  <c r="L327" i="153"/>
  <c r="H327" i="153"/>
  <c r="Z327" i="153"/>
  <c r="V327" i="153"/>
  <c r="GT327" i="153" s="1"/>
  <c r="R327" i="153"/>
  <c r="N327" i="153"/>
  <c r="J327" i="153"/>
  <c r="ED330" i="153"/>
  <c r="DZ330" i="153"/>
  <c r="DV330" i="153"/>
  <c r="DR330" i="153"/>
  <c r="DN330" i="153"/>
  <c r="EB330" i="153"/>
  <c r="DX330" i="153"/>
  <c r="DT330" i="153"/>
  <c r="DP330" i="153"/>
  <c r="DL330" i="153"/>
  <c r="BZ420" i="153"/>
  <c r="CY423" i="153"/>
  <c r="BZ423" i="153"/>
  <c r="EI423" i="153"/>
  <c r="DJ423" i="153"/>
  <c r="FS423" i="153"/>
  <c r="ET423" i="153"/>
  <c r="V338" i="153"/>
  <c r="N338" i="153"/>
  <c r="X338" i="153"/>
  <c r="P338" i="153"/>
  <c r="H338" i="153"/>
  <c r="Z338" i="153"/>
  <c r="R338" i="153"/>
  <c r="J338" i="153"/>
  <c r="GD338" i="153"/>
  <c r="T338" i="153"/>
  <c r="L338" i="153"/>
  <c r="X345" i="153"/>
  <c r="T345" i="153"/>
  <c r="P345" i="153"/>
  <c r="L345" i="153"/>
  <c r="H345" i="153"/>
  <c r="Z345" i="153"/>
  <c r="V345" i="153"/>
  <c r="R345" i="153"/>
  <c r="N345" i="153"/>
  <c r="J345" i="153"/>
  <c r="BH345" i="153"/>
  <c r="BD345" i="153"/>
  <c r="AZ345" i="153"/>
  <c r="AV345" i="153"/>
  <c r="AR345" i="153"/>
  <c r="BJ345" i="153"/>
  <c r="BF345" i="153"/>
  <c r="BB345" i="153"/>
  <c r="AX345" i="153"/>
  <c r="AT345" i="153"/>
  <c r="CR345" i="153"/>
  <c r="CN345" i="153"/>
  <c r="CJ345" i="153"/>
  <c r="CF345" i="153"/>
  <c r="CB345" i="153"/>
  <c r="CT345" i="153"/>
  <c r="CP345" i="153"/>
  <c r="CL345" i="153"/>
  <c r="CH345" i="153"/>
  <c r="CD345" i="153"/>
  <c r="EB345" i="153"/>
  <c r="DX345" i="153"/>
  <c r="DT345" i="153"/>
  <c r="DP345" i="153"/>
  <c r="DL345" i="153"/>
  <c r="ED345" i="153"/>
  <c r="DZ345" i="153"/>
  <c r="DV345" i="153"/>
  <c r="DR345" i="153"/>
  <c r="DN345" i="153"/>
  <c r="FL240" i="153"/>
  <c r="GV240" i="153" s="1"/>
  <c r="FH240" i="153"/>
  <c r="GR240" i="153" s="1"/>
  <c r="FD240" i="153"/>
  <c r="GN240" i="153" s="1"/>
  <c r="EZ240" i="153"/>
  <c r="GJ240" i="153" s="1"/>
  <c r="EV240" i="153"/>
  <c r="FN240" i="153"/>
  <c r="FJ240" i="153"/>
  <c r="GT240" i="153" s="1"/>
  <c r="FF240" i="153"/>
  <c r="FB240" i="153"/>
  <c r="GL240" i="153" s="1"/>
  <c r="EX240" i="153"/>
  <c r="GB435" i="153"/>
  <c r="GC435" i="153" s="1"/>
  <c r="GC347" i="153"/>
  <c r="F394" i="153"/>
  <c r="ED331" i="153"/>
  <c r="DZ331" i="153"/>
  <c r="DV331" i="153"/>
  <c r="DR331" i="153"/>
  <c r="DN331" i="153"/>
  <c r="EB331" i="153"/>
  <c r="DX331" i="153"/>
  <c r="DT331" i="153"/>
  <c r="DP331" i="153"/>
  <c r="DL331" i="153"/>
  <c r="AP396" i="153"/>
  <c r="ET412" i="153"/>
  <c r="AP426" i="153"/>
  <c r="ET429" i="153"/>
  <c r="FL310" i="153"/>
  <c r="FH310" i="153"/>
  <c r="FD310" i="153"/>
  <c r="EZ310" i="153"/>
  <c r="EV310" i="153"/>
  <c r="FN310" i="153"/>
  <c r="FJ310" i="153"/>
  <c r="FF310" i="153"/>
  <c r="FB310" i="153"/>
  <c r="EX310" i="153"/>
  <c r="ET405" i="153"/>
  <c r="BZ419" i="153"/>
  <c r="BX434" i="153"/>
  <c r="BY434" i="153" s="1"/>
  <c r="BY346" i="153"/>
  <c r="BZ346" i="153" s="1"/>
  <c r="AN435" i="153"/>
  <c r="AO435" i="153" s="1"/>
  <c r="AO347" i="153"/>
  <c r="AP347" i="153" s="1"/>
  <c r="D436" i="153"/>
  <c r="E436" i="153" s="1"/>
  <c r="E348" i="153"/>
  <c r="F348" i="153" s="1"/>
  <c r="GB437" i="153"/>
  <c r="GC437" i="153" s="1"/>
  <c r="GC349" i="153"/>
  <c r="CT350" i="153"/>
  <c r="CP350" i="153"/>
  <c r="CL350" i="153"/>
  <c r="CH350" i="153"/>
  <c r="CD350" i="153"/>
  <c r="CR350" i="153"/>
  <c r="CN350" i="153"/>
  <c r="CJ350" i="153"/>
  <c r="CF350" i="153"/>
  <c r="CB350" i="153"/>
  <c r="ET439" i="153"/>
  <c r="BH354" i="153"/>
  <c r="BD354" i="153"/>
  <c r="AZ354" i="153"/>
  <c r="AV354" i="153"/>
  <c r="AR354" i="153"/>
  <c r="BJ354" i="153"/>
  <c r="BF354" i="153"/>
  <c r="BB354" i="153"/>
  <c r="AX354" i="153"/>
  <c r="AT354" i="153"/>
  <c r="GD325" i="153"/>
  <c r="X325" i="153"/>
  <c r="T325" i="153"/>
  <c r="P325" i="153"/>
  <c r="L325" i="153"/>
  <c r="H325" i="153"/>
  <c r="Z325" i="153"/>
  <c r="V325" i="153"/>
  <c r="R325" i="153"/>
  <c r="N325" i="153"/>
  <c r="J325" i="153"/>
  <c r="BH353" i="153"/>
  <c r="BD353" i="153"/>
  <c r="AZ353" i="153"/>
  <c r="AV353" i="153"/>
  <c r="AR353" i="153"/>
  <c r="BJ353" i="153"/>
  <c r="BF353" i="153"/>
  <c r="BB353" i="153"/>
  <c r="AX353" i="153"/>
  <c r="AT353" i="153"/>
  <c r="DJ440" i="153"/>
  <c r="F250" i="153"/>
  <c r="Z184" i="153"/>
  <c r="V184" i="153"/>
  <c r="R184" i="153"/>
  <c r="N184" i="153"/>
  <c r="J184" i="153"/>
  <c r="GD184" i="153"/>
  <c r="X184" i="153"/>
  <c r="T184" i="153"/>
  <c r="P184" i="153"/>
  <c r="L184" i="153"/>
  <c r="H184" i="153"/>
  <c r="ET250" i="153"/>
  <c r="FN184" i="153"/>
  <c r="FJ184" i="153"/>
  <c r="FF184" i="153"/>
  <c r="FB184" i="153"/>
  <c r="EX184" i="153"/>
  <c r="FL184" i="153"/>
  <c r="FH184" i="153"/>
  <c r="FD184" i="153"/>
  <c r="EZ184" i="153"/>
  <c r="EV184" i="153"/>
  <c r="AH45" i="153"/>
  <c r="AI45" i="153" s="1"/>
  <c r="DB51" i="153"/>
  <c r="DC51" i="153" s="1"/>
  <c r="CZ58" i="153"/>
  <c r="DA58" i="153" s="1"/>
  <c r="BZ401" i="153"/>
  <c r="F408" i="153"/>
  <c r="ED337" i="153"/>
  <c r="DV337" i="153"/>
  <c r="DN337" i="153"/>
  <c r="DX337" i="153"/>
  <c r="DP337" i="153"/>
  <c r="DZ337" i="153"/>
  <c r="DR337" i="153"/>
  <c r="EB337" i="153"/>
  <c r="DT337" i="153"/>
  <c r="DL337" i="153"/>
  <c r="ET427" i="153"/>
  <c r="CT306" i="153"/>
  <c r="CP306" i="153"/>
  <c r="CL306" i="153"/>
  <c r="CH306" i="153"/>
  <c r="CD306" i="153"/>
  <c r="CR306" i="153"/>
  <c r="CN306" i="153"/>
  <c r="CJ306" i="153"/>
  <c r="CF306" i="153"/>
  <c r="CB306" i="153"/>
  <c r="ED326" i="153"/>
  <c r="DZ326" i="153"/>
  <c r="DV326" i="153"/>
  <c r="DR326" i="153"/>
  <c r="DN326" i="153"/>
  <c r="EB326" i="153"/>
  <c r="DX326" i="153"/>
  <c r="DT326" i="153"/>
  <c r="DP326" i="153"/>
  <c r="DL326" i="153"/>
  <c r="BZ416" i="153"/>
  <c r="EQ459" i="153"/>
  <c r="ET425" i="153"/>
  <c r="DJ401" i="153"/>
  <c r="BZ418" i="153"/>
  <c r="AP420" i="153"/>
  <c r="DJ428" i="153"/>
  <c r="CT343" i="153"/>
  <c r="CP343" i="153"/>
  <c r="CL343" i="153"/>
  <c r="CH343" i="153"/>
  <c r="CD343" i="153"/>
  <c r="CR343" i="153"/>
  <c r="CN343" i="153"/>
  <c r="CJ343" i="153"/>
  <c r="CF343" i="153"/>
  <c r="CB343" i="153"/>
  <c r="ER437" i="153"/>
  <c r="ES437" i="153" s="1"/>
  <c r="ET437" i="153" s="1"/>
  <c r="ES349" i="153"/>
  <c r="ET349" i="153" s="1"/>
  <c r="CT337" i="153"/>
  <c r="CP337" i="153"/>
  <c r="CL337" i="153"/>
  <c r="CH337" i="153"/>
  <c r="CD337" i="153"/>
  <c r="CR337" i="153"/>
  <c r="CN337" i="153"/>
  <c r="CJ337" i="153"/>
  <c r="CF337" i="153"/>
  <c r="CB337" i="153"/>
  <c r="DB70" i="153"/>
  <c r="DC70" i="153" s="1"/>
  <c r="EL18" i="153"/>
  <c r="EM18" i="153" s="1"/>
  <c r="BZ408" i="153"/>
  <c r="CT334" i="153"/>
  <c r="CP334" i="153"/>
  <c r="CL334" i="153"/>
  <c r="CH334" i="153"/>
  <c r="CD334" i="153"/>
  <c r="CR334" i="153"/>
  <c r="CN334" i="153"/>
  <c r="CJ334" i="153"/>
  <c r="CF334" i="153"/>
  <c r="CB334" i="153"/>
  <c r="AP429" i="153"/>
  <c r="DJ398" i="153"/>
  <c r="ET403" i="153"/>
  <c r="BZ409" i="153"/>
  <c r="BZ417" i="153"/>
  <c r="DJ422" i="153"/>
  <c r="AP427" i="153"/>
  <c r="ET431" i="153"/>
  <c r="F398" i="153"/>
  <c r="BZ413" i="153"/>
  <c r="AP424" i="153"/>
  <c r="AN434" i="153"/>
  <c r="AO434" i="153" s="1"/>
  <c r="AP434" i="153" s="1"/>
  <c r="AO346" i="153"/>
  <c r="AP346" i="153" s="1"/>
  <c r="D435" i="153"/>
  <c r="E435" i="153" s="1"/>
  <c r="F435" i="153" s="1"/>
  <c r="E347" i="153"/>
  <c r="F347" i="153" s="1"/>
  <c r="ER435" i="153"/>
  <c r="ES435" i="153" s="1"/>
  <c r="ET435" i="153" s="1"/>
  <c r="ES347" i="153"/>
  <c r="ET347" i="153" s="1"/>
  <c r="D437" i="153"/>
  <c r="E437" i="153" s="1"/>
  <c r="E349" i="153"/>
  <c r="F349" i="153" s="1"/>
  <c r="F439" i="153"/>
  <c r="BZ441" i="153"/>
  <c r="DJ439" i="153"/>
  <c r="B549" i="153"/>
  <c r="C544" i="153"/>
  <c r="C549" i="153" s="1"/>
  <c r="CU80" i="153"/>
  <c r="FB164" i="153"/>
  <c r="CF164" i="153"/>
  <c r="GY43" i="153"/>
  <c r="GZ43" i="153" s="1"/>
  <c r="HB43" i="153" s="1"/>
  <c r="HE43" i="153" s="1"/>
  <c r="GP109" i="153"/>
  <c r="GJ109" i="153"/>
  <c r="CB109" i="153"/>
  <c r="CU109" i="153" s="1"/>
  <c r="EV109" i="153"/>
  <c r="AR114" i="153"/>
  <c r="BK114" i="153" s="1"/>
  <c r="EV99" i="153"/>
  <c r="FO104" i="153"/>
  <c r="FP104" i="153" s="1"/>
  <c r="FR104" i="153" s="1"/>
  <c r="FU104" i="153" s="1"/>
  <c r="EE105" i="153"/>
  <c r="EF105" i="153" s="1"/>
  <c r="EH105" i="153" s="1"/>
  <c r="EK105" i="153" s="1"/>
  <c r="EE100" i="153"/>
  <c r="EF100" i="153" s="1"/>
  <c r="EH100" i="153" s="1"/>
  <c r="EK100" i="153" s="1"/>
  <c r="AR186" i="153"/>
  <c r="H108" i="153"/>
  <c r="AA108" i="153" s="1"/>
  <c r="FO108" i="153"/>
  <c r="AA103" i="153"/>
  <c r="H112" i="153"/>
  <c r="CU112" i="153"/>
  <c r="CV112" i="153" s="1"/>
  <c r="CX112" i="153" s="1"/>
  <c r="DA112" i="153" s="1"/>
  <c r="FO112" i="153"/>
  <c r="FP112" i="153" s="1"/>
  <c r="FR112" i="153" s="1"/>
  <c r="FU112" i="153" s="1"/>
  <c r="FD164" i="153"/>
  <c r="BK105" i="153"/>
  <c r="BL105" i="153" s="1"/>
  <c r="BN105" i="153" s="1"/>
  <c r="BQ105" i="153" s="1"/>
  <c r="DL99" i="153"/>
  <c r="GT186" i="153"/>
  <c r="AR109" i="153"/>
  <c r="DL109" i="153"/>
  <c r="H114" i="153"/>
  <c r="CU114" i="153"/>
  <c r="CV114" i="153" s="1"/>
  <c r="CX114" i="153" s="1"/>
  <c r="DA114" i="153" s="1"/>
  <c r="AR106" i="153"/>
  <c r="AR187" i="153"/>
  <c r="EE106" i="153"/>
  <c r="EF106" i="153" s="1"/>
  <c r="EH106" i="153" s="1"/>
  <c r="EK106" i="153" s="1"/>
  <c r="GP100" i="153"/>
  <c r="CB108" i="153"/>
  <c r="H113" i="153"/>
  <c r="CU113" i="153"/>
  <c r="CV113" i="153" s="1"/>
  <c r="CX113" i="153" s="1"/>
  <c r="DA113" i="153" s="1"/>
  <c r="FO113" i="153"/>
  <c r="FP113" i="153" s="1"/>
  <c r="FR113" i="153" s="1"/>
  <c r="FU113" i="153" s="1"/>
  <c r="BK103" i="153"/>
  <c r="BL103" i="153" s="1"/>
  <c r="BN103" i="153" s="1"/>
  <c r="BQ103" i="153" s="1"/>
  <c r="EE103" i="153"/>
  <c r="EF103" i="153" s="1"/>
  <c r="EH103" i="153" s="1"/>
  <c r="EK103" i="153" s="1"/>
  <c r="AR112" i="153"/>
  <c r="BK112" i="153" s="1"/>
  <c r="DL112" i="153"/>
  <c r="FO106" i="153"/>
  <c r="FP106" i="153" s="1"/>
  <c r="FR106" i="153" s="1"/>
  <c r="FU106" i="153" s="1"/>
  <c r="EE132" i="153"/>
  <c r="EF132" i="153" s="1"/>
  <c r="EH132" i="153" s="1"/>
  <c r="EK132" i="153" s="1"/>
  <c r="CU143" i="153"/>
  <c r="CV143" i="153" s="1"/>
  <c r="CX143" i="153" s="1"/>
  <c r="DA143" i="153" s="1"/>
  <c r="AA154" i="153"/>
  <c r="AB154" i="153" s="1"/>
  <c r="AD154" i="153" s="1"/>
  <c r="EV131" i="153"/>
  <c r="FO131" i="153" s="1"/>
  <c r="H138" i="153"/>
  <c r="GV138" i="153"/>
  <c r="EV138" i="153"/>
  <c r="FO138" i="153" s="1"/>
  <c r="AR147" i="153"/>
  <c r="CB153" i="153"/>
  <c r="H223" i="153"/>
  <c r="DL226" i="153"/>
  <c r="EE226" i="153" s="1"/>
  <c r="DL213" i="153"/>
  <c r="EV219" i="153"/>
  <c r="FO219" i="153" s="1"/>
  <c r="AR233" i="153"/>
  <c r="GH238" i="153"/>
  <c r="AR121" i="153"/>
  <c r="CB122" i="153"/>
  <c r="CU122" i="153" s="1"/>
  <c r="CB129" i="153"/>
  <c r="CU129" i="153" s="1"/>
  <c r="DL133" i="153"/>
  <c r="EE133" i="153" s="1"/>
  <c r="AR140" i="153"/>
  <c r="CB141" i="153"/>
  <c r="CU141" i="153" s="1"/>
  <c r="EV144" i="153"/>
  <c r="FO144" i="153" s="1"/>
  <c r="DL150" i="153"/>
  <c r="GX154" i="153"/>
  <c r="GP207" i="153"/>
  <c r="EV246" i="153"/>
  <c r="H248" i="153"/>
  <c r="GP248" i="153"/>
  <c r="AA129" i="153"/>
  <c r="AB129" i="153" s="1"/>
  <c r="AD129" i="153" s="1"/>
  <c r="AG129" i="153" s="1"/>
  <c r="FO147" i="153"/>
  <c r="FP147" i="153" s="1"/>
  <c r="FR147" i="153" s="1"/>
  <c r="FU147" i="153" s="1"/>
  <c r="FO201" i="153"/>
  <c r="FP201" i="153" s="1"/>
  <c r="FR201" i="153" s="1"/>
  <c r="FU201" i="153" s="1"/>
  <c r="FO210" i="153"/>
  <c r="FP210" i="153" s="1"/>
  <c r="FR210" i="153" s="1"/>
  <c r="FU210" i="153" s="1"/>
  <c r="FO114" i="153"/>
  <c r="FP114" i="153" s="1"/>
  <c r="FR114" i="153" s="1"/>
  <c r="FU114" i="153" s="1"/>
  <c r="FO146" i="153"/>
  <c r="FP146" i="153" s="1"/>
  <c r="FR146" i="153" s="1"/>
  <c r="FO217" i="153"/>
  <c r="FP217" i="153" s="1"/>
  <c r="FR217" i="153" s="1"/>
  <c r="FU217" i="153" s="1"/>
  <c r="FO225" i="153"/>
  <c r="FP225" i="153" s="1"/>
  <c r="FR225" i="153" s="1"/>
  <c r="FU225" i="153" s="1"/>
  <c r="BK234" i="153"/>
  <c r="BL234" i="153" s="1"/>
  <c r="BN234" i="153" s="1"/>
  <c r="BQ234" i="153" s="1"/>
  <c r="AA239" i="153"/>
  <c r="FO239" i="153"/>
  <c r="FP239" i="153" s="1"/>
  <c r="FR239" i="153" s="1"/>
  <c r="FO207" i="153"/>
  <c r="FP207" i="153" s="1"/>
  <c r="FR207" i="153" s="1"/>
  <c r="FU207" i="153" s="1"/>
  <c r="FO221" i="153"/>
  <c r="FP221" i="153" s="1"/>
  <c r="FR221" i="153" s="1"/>
  <c r="FU221" i="153" s="1"/>
  <c r="FO245" i="153"/>
  <c r="FP245" i="153" s="1"/>
  <c r="FR245" i="153" s="1"/>
  <c r="AA158" i="153"/>
  <c r="AA162" i="153"/>
  <c r="AB162" i="153" s="1"/>
  <c r="AD162" i="153" s="1"/>
  <c r="CU248" i="153"/>
  <c r="CV248" i="153" s="1"/>
  <c r="CX248" i="153" s="1"/>
  <c r="AA249" i="153"/>
  <c r="BK99" i="153"/>
  <c r="BL99" i="153" s="1"/>
  <c r="BN99" i="153" s="1"/>
  <c r="BQ99" i="153" s="1"/>
  <c r="AA101" i="153"/>
  <c r="AB101" i="153" s="1"/>
  <c r="AD101" i="153" s="1"/>
  <c r="AG101" i="153" s="1"/>
  <c r="AA187" i="153"/>
  <c r="GP110" i="153"/>
  <c r="H110" i="153"/>
  <c r="CB111" i="153"/>
  <c r="EV111" i="153"/>
  <c r="H126" i="153"/>
  <c r="AA126" i="153" s="1"/>
  <c r="GN134" i="153"/>
  <c r="DL137" i="153"/>
  <c r="EE137" i="153" s="1"/>
  <c r="AR141" i="153"/>
  <c r="GX150" i="153"/>
  <c r="CB152" i="153"/>
  <c r="GV209" i="153"/>
  <c r="GL209" i="153"/>
  <c r="GN224" i="153"/>
  <c r="DL235" i="153"/>
  <c r="GN117" i="153"/>
  <c r="DL139" i="153"/>
  <c r="H148" i="153"/>
  <c r="EV148" i="153"/>
  <c r="FO148" i="153" s="1"/>
  <c r="GH220" i="153"/>
  <c r="GH163" i="153"/>
  <c r="GX163" i="153"/>
  <c r="H212" i="153"/>
  <c r="H156" i="153"/>
  <c r="AA156" i="153" s="1"/>
  <c r="GT156" i="153"/>
  <c r="GH158" i="153"/>
  <c r="GN158" i="153"/>
  <c r="H160" i="153"/>
  <c r="AA160" i="153" s="1"/>
  <c r="EE186" i="153"/>
  <c r="EF186" i="153" s="1"/>
  <c r="EH186" i="153" s="1"/>
  <c r="EK186" i="153" s="1"/>
  <c r="BK144" i="153"/>
  <c r="BL144" i="153" s="1"/>
  <c r="BN144" i="153" s="1"/>
  <c r="EE130" i="153"/>
  <c r="EF130" i="153" s="1"/>
  <c r="EH130" i="153" s="1"/>
  <c r="EK130" i="153" s="1"/>
  <c r="BK152" i="153"/>
  <c r="BL152" i="153" s="1"/>
  <c r="BN152" i="153" s="1"/>
  <c r="BQ152" i="153" s="1"/>
  <c r="AA146" i="153"/>
  <c r="AB146" i="153" s="1"/>
  <c r="AD146" i="153" s="1"/>
  <c r="GP121" i="153"/>
  <c r="H153" i="153"/>
  <c r="AA153" i="153" s="1"/>
  <c r="EV153" i="153"/>
  <c r="FO153" i="153" s="1"/>
  <c r="CB209" i="153"/>
  <c r="CB224" i="153"/>
  <c r="DL229" i="153"/>
  <c r="GX236" i="153"/>
  <c r="CB237" i="153"/>
  <c r="CB239" i="153"/>
  <c r="CU239" i="153" s="1"/>
  <c r="AR120" i="153"/>
  <c r="AR131" i="153"/>
  <c r="DL134" i="153"/>
  <c r="EE134" i="153" s="1"/>
  <c r="AR150" i="153"/>
  <c r="BK150" i="153" s="1"/>
  <c r="CB206" i="153"/>
  <c r="CU206" i="153" s="1"/>
  <c r="FO128" i="153"/>
  <c r="FP128" i="153" s="1"/>
  <c r="FR128" i="153" s="1"/>
  <c r="FU128" i="153" s="1"/>
  <c r="AA221" i="153"/>
  <c r="BK247" i="153"/>
  <c r="BL247" i="153" s="1"/>
  <c r="BN247" i="153" s="1"/>
  <c r="BQ247" i="153" s="1"/>
  <c r="AR98" i="153"/>
  <c r="BK98" i="153" s="1"/>
  <c r="BK100" i="153"/>
  <c r="BL100" i="153" s="1"/>
  <c r="BN100" i="153" s="1"/>
  <c r="BQ100" i="153" s="1"/>
  <c r="FO101" i="153"/>
  <c r="FP101" i="153" s="1"/>
  <c r="FR101" i="153" s="1"/>
  <c r="FU101" i="153" s="1"/>
  <c r="EV185" i="153"/>
  <c r="CB187" i="153"/>
  <c r="GH102" i="153"/>
  <c r="GX102" i="153"/>
  <c r="CU102" i="153"/>
  <c r="CV102" i="153" s="1"/>
  <c r="CX102" i="153" s="1"/>
  <c r="DA102" i="153" s="1"/>
  <c r="FO102" i="153"/>
  <c r="FP102" i="153" s="1"/>
  <c r="FR102" i="153" s="1"/>
  <c r="FU102" i="153" s="1"/>
  <c r="GV132" i="153"/>
  <c r="DL141" i="153"/>
  <c r="GH152" i="153"/>
  <c r="GX152" i="153"/>
  <c r="AR215" i="153"/>
  <c r="BK215" i="153" s="1"/>
  <c r="H136" i="153"/>
  <c r="CB148" i="153"/>
  <c r="GP226" i="153"/>
  <c r="DL162" i="153"/>
  <c r="EV226" i="153"/>
  <c r="FO226" i="153" s="1"/>
  <c r="AR156" i="153"/>
  <c r="AR248" i="153"/>
  <c r="BK248" i="153" s="1"/>
  <c r="EE220" i="153"/>
  <c r="EF220" i="153" s="1"/>
  <c r="EH220" i="153" s="1"/>
  <c r="EK220" i="153" s="1"/>
  <c r="FO235" i="153"/>
  <c r="FP235" i="153" s="1"/>
  <c r="FR235" i="153" s="1"/>
  <c r="FU235" i="153" s="1"/>
  <c r="CU232" i="153"/>
  <c r="CV232" i="153" s="1"/>
  <c r="CX232" i="153" s="1"/>
  <c r="CU233" i="153"/>
  <c r="CV233" i="153" s="1"/>
  <c r="CX233" i="153" s="1"/>
  <c r="DA233" i="153" s="1"/>
  <c r="FO234" i="153"/>
  <c r="FP234" i="153" s="1"/>
  <c r="FR234" i="153" s="1"/>
  <c r="FU234" i="153" s="1"/>
  <c r="BK236" i="153"/>
  <c r="BL236" i="153" s="1"/>
  <c r="BN236" i="153" s="1"/>
  <c r="BQ236" i="153" s="1"/>
  <c r="BK238" i="153"/>
  <c r="BL238" i="153" s="1"/>
  <c r="BN238" i="153" s="1"/>
  <c r="BQ238" i="153" s="1"/>
  <c r="EE240" i="153"/>
  <c r="EF240" i="153" s="1"/>
  <c r="EH240" i="153" s="1"/>
  <c r="BK208" i="153"/>
  <c r="BL208" i="153" s="1"/>
  <c r="BN208" i="153" s="1"/>
  <c r="BQ208" i="153" s="1"/>
  <c r="AA238" i="153"/>
  <c r="EE131" i="153"/>
  <c r="EF131" i="153" s="1"/>
  <c r="EH131" i="153" s="1"/>
  <c r="EK131" i="153" s="1"/>
  <c r="AA149" i="153"/>
  <c r="FO200" i="153"/>
  <c r="FP200" i="153" s="1"/>
  <c r="FR200" i="153" s="1"/>
  <c r="FU200" i="153" s="1"/>
  <c r="CU201" i="153"/>
  <c r="CV201" i="153" s="1"/>
  <c r="CX201" i="153" s="1"/>
  <c r="DA201" i="153" s="1"/>
  <c r="BK205" i="153"/>
  <c r="BL205" i="153" s="1"/>
  <c r="BN205" i="153" s="1"/>
  <c r="BQ205" i="153" s="1"/>
  <c r="BK207" i="153"/>
  <c r="BL207" i="153" s="1"/>
  <c r="BN207" i="153" s="1"/>
  <c r="BQ207" i="153" s="1"/>
  <c r="EE200" i="153"/>
  <c r="EF200" i="153" s="1"/>
  <c r="EH200" i="153" s="1"/>
  <c r="EK200" i="153" s="1"/>
  <c r="CU205" i="153"/>
  <c r="CV205" i="153" s="1"/>
  <c r="CX205" i="153" s="1"/>
  <c r="DA205" i="153" s="1"/>
  <c r="AA206" i="153"/>
  <c r="AB206" i="153" s="1"/>
  <c r="AD206" i="153" s="1"/>
  <c r="AG206" i="153" s="1"/>
  <c r="EV203" i="153"/>
  <c r="EV208" i="153"/>
  <c r="FO208" i="153" s="1"/>
  <c r="H213" i="153"/>
  <c r="FO213" i="153"/>
  <c r="FP213" i="153" s="1"/>
  <c r="FR213" i="153" s="1"/>
  <c r="FU213" i="153" s="1"/>
  <c r="CU214" i="153"/>
  <c r="CV214" i="153" s="1"/>
  <c r="CX214" i="153" s="1"/>
  <c r="DA214" i="153" s="1"/>
  <c r="AA215" i="153"/>
  <c r="GP222" i="153"/>
  <c r="EV222" i="153"/>
  <c r="H227" i="153"/>
  <c r="CB229" i="153"/>
  <c r="CU229" i="153" s="1"/>
  <c r="CB230" i="153"/>
  <c r="EV230" i="153"/>
  <c r="CB246" i="153"/>
  <c r="H247" i="153"/>
  <c r="AA247" i="153" s="1"/>
  <c r="FO247" i="153"/>
  <c r="FP247" i="153" s="1"/>
  <c r="FR247" i="153" s="1"/>
  <c r="FU247" i="153" s="1"/>
  <c r="AA210" i="153"/>
  <c r="AB210" i="153" s="1"/>
  <c r="AD210" i="153" s="1"/>
  <c r="AG210" i="153" s="1"/>
  <c r="CU127" i="153"/>
  <c r="CV127" i="153" s="1"/>
  <c r="CX127" i="153" s="1"/>
  <c r="DA127" i="153" s="1"/>
  <c r="AA207" i="153"/>
  <c r="DL221" i="153"/>
  <c r="EV232" i="153"/>
  <c r="EV216" i="153"/>
  <c r="CB217" i="153"/>
  <c r="H218" i="153"/>
  <c r="GV218" i="153"/>
  <c r="FO218" i="153"/>
  <c r="FP218" i="153" s="1"/>
  <c r="FR218" i="153" s="1"/>
  <c r="FU218" i="153" s="1"/>
  <c r="CU219" i="153"/>
  <c r="CV219" i="153" s="1"/>
  <c r="CX219" i="153" s="1"/>
  <c r="DA219" i="153" s="1"/>
  <c r="BK222" i="153"/>
  <c r="BL222" i="153" s="1"/>
  <c r="BN222" i="153" s="1"/>
  <c r="BQ222" i="153" s="1"/>
  <c r="AA233" i="153"/>
  <c r="GP240" i="153"/>
  <c r="H240" i="153"/>
  <c r="AA240" i="153" s="1"/>
  <c r="BK203" i="153"/>
  <c r="BL203" i="153" s="1"/>
  <c r="BN203" i="153" s="1"/>
  <c r="BQ203" i="153" s="1"/>
  <c r="FO236" i="153"/>
  <c r="FP236" i="153" s="1"/>
  <c r="FR236" i="153" s="1"/>
  <c r="FU236" i="153" s="1"/>
  <c r="BK132" i="153"/>
  <c r="BL132" i="153" s="1"/>
  <c r="BN132" i="153" s="1"/>
  <c r="BQ132" i="153" s="1"/>
  <c r="FO143" i="153"/>
  <c r="FP143" i="153" s="1"/>
  <c r="FR143" i="153" s="1"/>
  <c r="FU143" i="153" s="1"/>
  <c r="BK163" i="153"/>
  <c r="BL163" i="153" s="1"/>
  <c r="BN163" i="153" s="1"/>
  <c r="BQ163" i="153" s="1"/>
  <c r="AR209" i="153"/>
  <c r="DL210" i="153"/>
  <c r="CB203" i="153"/>
  <c r="AR211" i="153"/>
  <c r="EV214" i="153"/>
  <c r="CB215" i="153"/>
  <c r="CU215" i="153" s="1"/>
  <c r="DL224" i="153"/>
  <c r="AR225" i="153"/>
  <c r="H229" i="153"/>
  <c r="FO229" i="153"/>
  <c r="FP229" i="153" s="1"/>
  <c r="FR229" i="153" s="1"/>
  <c r="FU229" i="153" s="1"/>
  <c r="EE230" i="153"/>
  <c r="EF230" i="153" s="1"/>
  <c r="EH230" i="153" s="1"/>
  <c r="CU231" i="153"/>
  <c r="CV231" i="153" s="1"/>
  <c r="CX231" i="153" s="1"/>
  <c r="FO248" i="153"/>
  <c r="FP248" i="153" s="1"/>
  <c r="FR248" i="153" s="1"/>
  <c r="EE232" i="153"/>
  <c r="EF232" i="153" s="1"/>
  <c r="EH232" i="153" s="1"/>
  <c r="AA234" i="153"/>
  <c r="GX234" i="153"/>
  <c r="BR23" i="153"/>
  <c r="BS23" i="153" s="1"/>
  <c r="FV69" i="153"/>
  <c r="FW69" i="153" s="1"/>
  <c r="GY29" i="153"/>
  <c r="GZ29" i="153" s="1"/>
  <c r="HB29" i="153" s="1"/>
  <c r="HE29" i="153" s="1"/>
  <c r="AB29" i="153"/>
  <c r="AD29" i="153" s="1"/>
  <c r="AG29" i="153" s="1"/>
  <c r="DB39" i="153"/>
  <c r="DC39" i="153" s="1"/>
  <c r="EJ67" i="153"/>
  <c r="EK67" i="153" s="1"/>
  <c r="DB31" i="153"/>
  <c r="DC31" i="153" s="1"/>
  <c r="DB63" i="153"/>
  <c r="DC63" i="153" s="1"/>
  <c r="FT71" i="153"/>
  <c r="FU71" i="153" s="1"/>
  <c r="BR17" i="153"/>
  <c r="BS17" i="153" s="1"/>
  <c r="BR40" i="153"/>
  <c r="BS40" i="153" s="1"/>
  <c r="DB73" i="153"/>
  <c r="DC73" i="153" s="1"/>
  <c r="AH17" i="153"/>
  <c r="AI17" i="153" s="1"/>
  <c r="BR39" i="153"/>
  <c r="BS39" i="153" s="1"/>
  <c r="GY67" i="153"/>
  <c r="GZ67" i="153" s="1"/>
  <c r="HB67" i="153" s="1"/>
  <c r="AB67" i="153"/>
  <c r="AD67" i="153" s="1"/>
  <c r="FT60" i="153"/>
  <c r="FU60" i="153" s="1"/>
  <c r="BR45" i="153"/>
  <c r="BS45" i="153" s="1"/>
  <c r="EL57" i="153"/>
  <c r="EM57" i="153" s="1"/>
  <c r="GY42" i="153"/>
  <c r="GZ42" i="153" s="1"/>
  <c r="HB42" i="153" s="1"/>
  <c r="HE42" i="153" s="1"/>
  <c r="AB42" i="153"/>
  <c r="AD42" i="153" s="1"/>
  <c r="AG42" i="153" s="1"/>
  <c r="CR195" i="153"/>
  <c r="CN195" i="153"/>
  <c r="CJ195" i="153"/>
  <c r="CF195" i="153"/>
  <c r="CB195" i="153"/>
  <c r="CT195" i="153"/>
  <c r="CP195" i="153"/>
  <c r="CL195" i="153"/>
  <c r="CH195" i="153"/>
  <c r="CD195" i="153"/>
  <c r="EQ388" i="153"/>
  <c r="ET300" i="153"/>
  <c r="H98" i="153"/>
  <c r="AA98" i="153" s="1"/>
  <c r="FV19" i="153"/>
  <c r="FW19" i="153" s="1"/>
  <c r="AH25" i="153"/>
  <c r="AI25" i="153" s="1"/>
  <c r="AH41" i="153"/>
  <c r="AI41" i="153" s="1"/>
  <c r="CX22" i="153"/>
  <c r="CV80" i="153"/>
  <c r="EL46" i="153"/>
  <c r="EM46" i="153" s="1"/>
  <c r="FV73" i="153"/>
  <c r="FW73" i="153" s="1"/>
  <c r="BZ380" i="153"/>
  <c r="GD200" i="153"/>
  <c r="X200" i="153"/>
  <c r="T200" i="153"/>
  <c r="P200" i="153"/>
  <c r="L200" i="153"/>
  <c r="H200" i="153"/>
  <c r="Z200" i="153"/>
  <c r="V200" i="153"/>
  <c r="R200" i="153"/>
  <c r="N200" i="153"/>
  <c r="J200" i="153"/>
  <c r="BW393" i="153"/>
  <c r="BZ305" i="153"/>
  <c r="DB14" i="153"/>
  <c r="DC14" i="153" s="1"/>
  <c r="FV25" i="153"/>
  <c r="FW25" i="153" s="1"/>
  <c r="FV29" i="153"/>
  <c r="FW29" i="153" s="1"/>
  <c r="EL55" i="153"/>
  <c r="EM55" i="153" s="1"/>
  <c r="GY66" i="153"/>
  <c r="GZ66" i="153" s="1"/>
  <c r="HB66" i="153" s="1"/>
  <c r="HE66" i="153" s="1"/>
  <c r="AB66" i="153"/>
  <c r="AD66" i="153" s="1"/>
  <c r="AG66" i="153" s="1"/>
  <c r="AH43" i="153"/>
  <c r="AI43" i="153" s="1"/>
  <c r="AE250" i="153"/>
  <c r="AE254" i="153" s="1"/>
  <c r="HC230" i="153"/>
  <c r="HC250" i="153" s="1"/>
  <c r="HC254" i="153" s="1"/>
  <c r="BW387" i="153"/>
  <c r="BW357" i="153"/>
  <c r="BZ299" i="153"/>
  <c r="GD199" i="153"/>
  <c r="X199" i="153"/>
  <c r="T199" i="153"/>
  <c r="P199" i="153"/>
  <c r="L199" i="153"/>
  <c r="H199" i="153"/>
  <c r="Z199" i="153"/>
  <c r="V199" i="153"/>
  <c r="R199" i="153"/>
  <c r="N199" i="153"/>
  <c r="J199" i="153"/>
  <c r="BW392" i="153"/>
  <c r="BZ304" i="153"/>
  <c r="DG382" i="153"/>
  <c r="DJ294" i="153"/>
  <c r="GB384" i="153"/>
  <c r="GC384" i="153" s="1"/>
  <c r="GC296" i="153"/>
  <c r="ER389" i="153"/>
  <c r="ES389" i="153" s="1"/>
  <c r="ET389" i="153" s="1"/>
  <c r="ES301" i="153"/>
  <c r="ET301" i="153" s="1"/>
  <c r="EL13" i="153"/>
  <c r="EM13" i="153" s="1"/>
  <c r="FV18" i="153"/>
  <c r="FW18" i="153" s="1"/>
  <c r="GY35" i="153"/>
  <c r="GZ35" i="153" s="1"/>
  <c r="HB35" i="153" s="1"/>
  <c r="HE35" i="153" s="1"/>
  <c r="AB35" i="153"/>
  <c r="AD35" i="153" s="1"/>
  <c r="AG35" i="153" s="1"/>
  <c r="BP68" i="153"/>
  <c r="BQ68" i="153" s="1"/>
  <c r="EL25" i="153"/>
  <c r="EM25" i="153" s="1"/>
  <c r="EL29" i="153"/>
  <c r="EM29" i="153" s="1"/>
  <c r="FV64" i="153"/>
  <c r="FW64" i="153" s="1"/>
  <c r="EL77" i="153"/>
  <c r="EM77" i="153" s="1"/>
  <c r="EL71" i="153"/>
  <c r="EM71" i="153" s="1"/>
  <c r="AM377" i="153"/>
  <c r="AM355" i="153"/>
  <c r="AP289" i="153"/>
  <c r="D383" i="153"/>
  <c r="E383" i="153" s="1"/>
  <c r="E295" i="153"/>
  <c r="F295" i="153" s="1"/>
  <c r="ER383" i="153"/>
  <c r="ES383" i="153" s="1"/>
  <c r="ES295" i="153"/>
  <c r="ET295" i="153" s="1"/>
  <c r="DH384" i="153"/>
  <c r="DI384" i="153" s="1"/>
  <c r="DI296" i="153"/>
  <c r="DJ296" i="153" s="1"/>
  <c r="BX385" i="153"/>
  <c r="BY385" i="153" s="1"/>
  <c r="BZ385" i="153" s="1"/>
  <c r="BY297" i="153"/>
  <c r="BZ297" i="153" s="1"/>
  <c r="J166" i="153"/>
  <c r="GH108" i="153"/>
  <c r="DG387" i="153"/>
  <c r="DG357" i="153"/>
  <c r="DJ299" i="153"/>
  <c r="DJ380" i="153"/>
  <c r="GY50" i="153"/>
  <c r="GZ50" i="153" s="1"/>
  <c r="HB50" i="153" s="1"/>
  <c r="HE50" i="153" s="1"/>
  <c r="AB50" i="153"/>
  <c r="AD50" i="153" s="1"/>
  <c r="AG50" i="153" s="1"/>
  <c r="DG381" i="153"/>
  <c r="DJ293" i="153"/>
  <c r="CR197" i="153"/>
  <c r="CN197" i="153"/>
  <c r="CJ197" i="153"/>
  <c r="CF197" i="153"/>
  <c r="CB197" i="153"/>
  <c r="CT197" i="153"/>
  <c r="CP197" i="153"/>
  <c r="CL197" i="153"/>
  <c r="CH197" i="153"/>
  <c r="CD197" i="153"/>
  <c r="EQ390" i="153"/>
  <c r="ET302" i="153"/>
  <c r="DB26" i="153"/>
  <c r="DC26" i="153" s="1"/>
  <c r="GY38" i="153"/>
  <c r="GZ38" i="153" s="1"/>
  <c r="HB38" i="153" s="1"/>
  <c r="HE38" i="153" s="1"/>
  <c r="AB38" i="153"/>
  <c r="AD38" i="153" s="1"/>
  <c r="AG38" i="153" s="1"/>
  <c r="BR55" i="153"/>
  <c r="BS55" i="153" s="1"/>
  <c r="CZ68" i="153"/>
  <c r="DA68" i="153" s="1"/>
  <c r="EB290" i="153"/>
  <c r="DX290" i="153"/>
  <c r="DT290" i="153"/>
  <c r="DP290" i="153"/>
  <c r="DL290" i="153"/>
  <c r="ED290" i="153"/>
  <c r="DZ290" i="153"/>
  <c r="DV290" i="153"/>
  <c r="DR290" i="153"/>
  <c r="DN290" i="153"/>
  <c r="F269" i="153"/>
  <c r="GD194" i="153"/>
  <c r="X194" i="153"/>
  <c r="T194" i="153"/>
  <c r="P194" i="153"/>
  <c r="L194" i="153"/>
  <c r="H194" i="153"/>
  <c r="Z194" i="153"/>
  <c r="V194" i="153"/>
  <c r="R194" i="153"/>
  <c r="N194" i="153"/>
  <c r="J194" i="153"/>
  <c r="ED199" i="153"/>
  <c r="DZ199" i="153"/>
  <c r="DV199" i="153"/>
  <c r="DR199" i="153"/>
  <c r="DN199" i="153"/>
  <c r="EB199" i="153"/>
  <c r="DX199" i="153"/>
  <c r="DT199" i="153"/>
  <c r="DP199" i="153"/>
  <c r="DL199" i="153"/>
  <c r="Z189" i="153"/>
  <c r="V189" i="153"/>
  <c r="R189" i="153"/>
  <c r="N189" i="153"/>
  <c r="J189" i="153"/>
  <c r="GD189" i="153"/>
  <c r="X189" i="153"/>
  <c r="T189" i="153"/>
  <c r="P189" i="153"/>
  <c r="L189" i="153"/>
  <c r="H189" i="153"/>
  <c r="BW382" i="153"/>
  <c r="BZ294" i="153"/>
  <c r="ED196" i="153"/>
  <c r="DZ196" i="153"/>
  <c r="DV196" i="153"/>
  <c r="DR196" i="153"/>
  <c r="DN196" i="153"/>
  <c r="EB196" i="153"/>
  <c r="DX196" i="153"/>
  <c r="DT196" i="153"/>
  <c r="DP196" i="153"/>
  <c r="DL196" i="153"/>
  <c r="C391" i="153"/>
  <c r="F303" i="153"/>
  <c r="EV98" i="153"/>
  <c r="BR13" i="153"/>
  <c r="BS13" i="153" s="1"/>
  <c r="BR36" i="153"/>
  <c r="BS36" i="153" s="1"/>
  <c r="BR70" i="153"/>
  <c r="BS70" i="153" s="1"/>
  <c r="AP379" i="153"/>
  <c r="DH383" i="153"/>
  <c r="DI383" i="153" s="1"/>
  <c r="DI295" i="153"/>
  <c r="DJ295" i="153" s="1"/>
  <c r="BX384" i="153"/>
  <c r="BY384" i="153" s="1"/>
  <c r="BY296" i="153"/>
  <c r="BZ296" i="153" s="1"/>
  <c r="AN385" i="153"/>
  <c r="AO385" i="153" s="1"/>
  <c r="AP385" i="153" s="1"/>
  <c r="AO297" i="153"/>
  <c r="AP297" i="153" s="1"/>
  <c r="AP269" i="153"/>
  <c r="BJ194" i="153"/>
  <c r="BF194" i="153"/>
  <c r="BB194" i="153"/>
  <c r="AX194" i="153"/>
  <c r="AT194" i="153"/>
  <c r="BH194" i="153"/>
  <c r="BD194" i="153"/>
  <c r="AZ194" i="153"/>
  <c r="AV194" i="153"/>
  <c r="AR194" i="153"/>
  <c r="CB98" i="153"/>
  <c r="FV20" i="153"/>
  <c r="FW20" i="153" s="1"/>
  <c r="GY48" i="153"/>
  <c r="GZ48" i="153" s="1"/>
  <c r="HB48" i="153" s="1"/>
  <c r="HE48" i="153" s="1"/>
  <c r="AB48" i="153"/>
  <c r="AD48" i="153" s="1"/>
  <c r="AG48" i="153" s="1"/>
  <c r="GY52" i="153"/>
  <c r="GZ52" i="153" s="1"/>
  <c r="HB52" i="153" s="1"/>
  <c r="HE52" i="153" s="1"/>
  <c r="AB52" i="153"/>
  <c r="AD52" i="153" s="1"/>
  <c r="AG52" i="153" s="1"/>
  <c r="F378" i="153"/>
  <c r="CT188" i="153"/>
  <c r="CP188" i="153"/>
  <c r="CL188" i="153"/>
  <c r="CH188" i="153"/>
  <c r="CD188" i="153"/>
  <c r="CR188" i="153"/>
  <c r="CN188" i="153"/>
  <c r="CJ188" i="153"/>
  <c r="CF188" i="153"/>
  <c r="CB188" i="153"/>
  <c r="EQ381" i="153"/>
  <c r="ET293" i="153"/>
  <c r="ED197" i="153"/>
  <c r="DZ197" i="153"/>
  <c r="DV197" i="153"/>
  <c r="DR197" i="153"/>
  <c r="DN197" i="153"/>
  <c r="EB197" i="153"/>
  <c r="DX197" i="153"/>
  <c r="DT197" i="153"/>
  <c r="DP197" i="153"/>
  <c r="DL197" i="153"/>
  <c r="FT68" i="153"/>
  <c r="FU68" i="153" s="1"/>
  <c r="EL74" i="153"/>
  <c r="EM74" i="153" s="1"/>
  <c r="EL35" i="153"/>
  <c r="EM35" i="153" s="1"/>
  <c r="GY49" i="153"/>
  <c r="GZ49" i="153" s="1"/>
  <c r="HB49" i="153" s="1"/>
  <c r="HE49" i="153" s="1"/>
  <c r="AB49" i="153"/>
  <c r="AD49" i="153" s="1"/>
  <c r="AG49" i="153" s="1"/>
  <c r="EJ58" i="153"/>
  <c r="EK58" i="153" s="1"/>
  <c r="DB62" i="153"/>
  <c r="DC62" i="153" s="1"/>
  <c r="DB74" i="153"/>
  <c r="DC74" i="153" s="1"/>
  <c r="AP404" i="153"/>
  <c r="GD318" i="153"/>
  <c r="X318" i="153"/>
  <c r="T318" i="153"/>
  <c r="P318" i="153"/>
  <c r="L318" i="153"/>
  <c r="H318" i="153"/>
  <c r="Z318" i="153"/>
  <c r="V318" i="153"/>
  <c r="R318" i="153"/>
  <c r="N318" i="153"/>
  <c r="J318" i="153"/>
  <c r="BZ407" i="153"/>
  <c r="BJ322" i="153"/>
  <c r="BF322" i="153"/>
  <c r="BB322" i="153"/>
  <c r="AX322" i="153"/>
  <c r="AT322" i="153"/>
  <c r="BH322" i="153"/>
  <c r="BD322" i="153"/>
  <c r="AZ322" i="153"/>
  <c r="AV322" i="153"/>
  <c r="AR322" i="153"/>
  <c r="DJ412" i="153"/>
  <c r="F420" i="153"/>
  <c r="F427" i="153"/>
  <c r="EB343" i="153"/>
  <c r="DX343" i="153"/>
  <c r="DT343" i="153"/>
  <c r="DP343" i="153"/>
  <c r="DL343" i="153"/>
  <c r="ED343" i="153"/>
  <c r="DZ343" i="153"/>
  <c r="DV343" i="153"/>
  <c r="DR343" i="153"/>
  <c r="DN343" i="153"/>
  <c r="BJ311" i="153"/>
  <c r="BF311" i="153"/>
  <c r="BB311" i="153"/>
  <c r="AX311" i="153"/>
  <c r="AT311" i="153"/>
  <c r="BH311" i="153"/>
  <c r="BD311" i="153"/>
  <c r="AZ311" i="153"/>
  <c r="AV311" i="153"/>
  <c r="AR311" i="153"/>
  <c r="DJ413" i="153"/>
  <c r="AP419" i="153"/>
  <c r="DJ424" i="153"/>
  <c r="FN340" i="153"/>
  <c r="FJ340" i="153"/>
  <c r="FF340" i="153"/>
  <c r="FB340" i="153"/>
  <c r="EX340" i="153"/>
  <c r="FL340" i="153"/>
  <c r="FH340" i="153"/>
  <c r="FD340" i="153"/>
  <c r="EZ340" i="153"/>
  <c r="EV340" i="153"/>
  <c r="BJ320" i="153"/>
  <c r="BF320" i="153"/>
  <c r="BB320" i="153"/>
  <c r="AX320" i="153"/>
  <c r="AT320" i="153"/>
  <c r="BH320" i="153"/>
  <c r="BD320" i="153"/>
  <c r="AZ320" i="153"/>
  <c r="AV320" i="153"/>
  <c r="AR320" i="153"/>
  <c r="GD323" i="153"/>
  <c r="X323" i="153"/>
  <c r="T323" i="153"/>
  <c r="P323" i="153"/>
  <c r="L323" i="153"/>
  <c r="H323" i="153"/>
  <c r="Z323" i="153"/>
  <c r="V323" i="153"/>
  <c r="R323" i="153"/>
  <c r="N323" i="153"/>
  <c r="J323" i="153"/>
  <c r="BZ412" i="153"/>
  <c r="ET417" i="153"/>
  <c r="FN342" i="153"/>
  <c r="FJ342" i="153"/>
  <c r="FF342" i="153"/>
  <c r="FB342" i="153"/>
  <c r="EX342" i="153"/>
  <c r="FL342" i="153"/>
  <c r="FH342" i="153"/>
  <c r="FD342" i="153"/>
  <c r="EZ342" i="153"/>
  <c r="EV342" i="153"/>
  <c r="EB244" i="153"/>
  <c r="DX244" i="153"/>
  <c r="DT244" i="153"/>
  <c r="DP244" i="153"/>
  <c r="DL244" i="153"/>
  <c r="ED244" i="153"/>
  <c r="DZ244" i="153"/>
  <c r="DV244" i="153"/>
  <c r="DR244" i="153"/>
  <c r="DN244" i="153"/>
  <c r="EB306" i="153"/>
  <c r="DX306" i="153"/>
  <c r="DT306" i="153"/>
  <c r="DP306" i="153"/>
  <c r="DL306" i="153"/>
  <c r="ED306" i="153"/>
  <c r="DZ306" i="153"/>
  <c r="DV306" i="153"/>
  <c r="DR306" i="153"/>
  <c r="DN306" i="153"/>
  <c r="CR317" i="153"/>
  <c r="CN317" i="153"/>
  <c r="CJ317" i="153"/>
  <c r="CF317" i="153"/>
  <c r="CB317" i="153"/>
  <c r="CT317" i="153"/>
  <c r="CP317" i="153"/>
  <c r="CL317" i="153"/>
  <c r="CH317" i="153"/>
  <c r="CD317" i="153"/>
  <c r="GY34" i="153"/>
  <c r="GZ34" i="153" s="1"/>
  <c r="HB34" i="153" s="1"/>
  <c r="HE34" i="153" s="1"/>
  <c r="AB34" i="153"/>
  <c r="AD34" i="153" s="1"/>
  <c r="AG34" i="153" s="1"/>
  <c r="GY77" i="153"/>
  <c r="GZ77" i="153" s="1"/>
  <c r="HB77" i="153" s="1"/>
  <c r="HE77" i="153" s="1"/>
  <c r="AB77" i="153"/>
  <c r="AD77" i="153" s="1"/>
  <c r="AG77" i="153" s="1"/>
  <c r="ET379" i="153"/>
  <c r="ED316" i="153"/>
  <c r="DZ316" i="153"/>
  <c r="DV316" i="153"/>
  <c r="DR316" i="153"/>
  <c r="DN316" i="153"/>
  <c r="EB316" i="153"/>
  <c r="DX316" i="153"/>
  <c r="DT316" i="153"/>
  <c r="DP316" i="153"/>
  <c r="DL316" i="153"/>
  <c r="BZ406" i="153"/>
  <c r="BZ424" i="153"/>
  <c r="CN339" i="153"/>
  <c r="CF339" i="153"/>
  <c r="CP339" i="153"/>
  <c r="CH339" i="153"/>
  <c r="CR339" i="153"/>
  <c r="CJ339" i="153"/>
  <c r="CB339" i="153"/>
  <c r="CT339" i="153"/>
  <c r="CL339" i="153"/>
  <c r="CD339" i="153"/>
  <c r="AM437" i="153"/>
  <c r="AP349" i="153"/>
  <c r="DJ399" i="153"/>
  <c r="F416" i="153"/>
  <c r="DJ408" i="153"/>
  <c r="CR323" i="153"/>
  <c r="CN323" i="153"/>
  <c r="CJ323" i="153"/>
  <c r="CF323" i="153"/>
  <c r="CB323" i="153"/>
  <c r="CT323" i="153"/>
  <c r="CP323" i="153"/>
  <c r="CL323" i="153"/>
  <c r="CH323" i="153"/>
  <c r="CD323" i="153"/>
  <c r="F418" i="153"/>
  <c r="FN341" i="153"/>
  <c r="FJ341" i="153"/>
  <c r="FF341" i="153"/>
  <c r="FB341" i="153"/>
  <c r="EX341" i="153"/>
  <c r="FL341" i="153"/>
  <c r="FH341" i="153"/>
  <c r="FD341" i="153"/>
  <c r="EZ341" i="153"/>
  <c r="EV341" i="153"/>
  <c r="F431" i="153"/>
  <c r="GD312" i="153"/>
  <c r="X312" i="153"/>
  <c r="T312" i="153"/>
  <c r="P312" i="153"/>
  <c r="GN312" i="153" s="1"/>
  <c r="L312" i="153"/>
  <c r="H312" i="153"/>
  <c r="Z312" i="153"/>
  <c r="V312" i="153"/>
  <c r="GT312" i="153" s="1"/>
  <c r="R312" i="153"/>
  <c r="N312" i="153"/>
  <c r="J312" i="153"/>
  <c r="FL317" i="153"/>
  <c r="FH317" i="153"/>
  <c r="FD317" i="153"/>
  <c r="EZ317" i="153"/>
  <c r="EV317" i="153"/>
  <c r="FN317" i="153"/>
  <c r="FJ317" i="153"/>
  <c r="FF317" i="153"/>
  <c r="FB317" i="153"/>
  <c r="EX317" i="153"/>
  <c r="F414" i="153"/>
  <c r="CT241" i="153"/>
  <c r="CP241" i="153"/>
  <c r="CL241" i="153"/>
  <c r="CH241" i="153"/>
  <c r="CD241" i="153"/>
  <c r="CR241" i="153"/>
  <c r="CN241" i="153"/>
  <c r="CJ241" i="153"/>
  <c r="CF241" i="153"/>
  <c r="CB241" i="153"/>
  <c r="BH242" i="153"/>
  <c r="BD242" i="153"/>
  <c r="AZ242" i="153"/>
  <c r="AV242" i="153"/>
  <c r="AR242" i="153"/>
  <c r="BJ242" i="153"/>
  <c r="BF242" i="153"/>
  <c r="BB242" i="153"/>
  <c r="AX242" i="153"/>
  <c r="AT242" i="153"/>
  <c r="GD243" i="153"/>
  <c r="Z243" i="153"/>
  <c r="V243" i="153"/>
  <c r="R243" i="153"/>
  <c r="N243" i="153"/>
  <c r="J243" i="153"/>
  <c r="X243" i="153"/>
  <c r="T243" i="153"/>
  <c r="P243" i="153"/>
  <c r="L243" i="153"/>
  <c r="H243" i="153"/>
  <c r="FN351" i="153"/>
  <c r="FJ351" i="153"/>
  <c r="FF351" i="153"/>
  <c r="FB351" i="153"/>
  <c r="EX351" i="153"/>
  <c r="FL351" i="153"/>
  <c r="FH351" i="153"/>
  <c r="FD351" i="153"/>
  <c r="EZ351" i="153"/>
  <c r="EV351" i="153"/>
  <c r="F441" i="153"/>
  <c r="ET442" i="153"/>
  <c r="EB352" i="153"/>
  <c r="DX352" i="153"/>
  <c r="DT352" i="153"/>
  <c r="DP352" i="153"/>
  <c r="DL352" i="153"/>
  <c r="ED352" i="153"/>
  <c r="DZ352" i="153"/>
  <c r="DV352" i="153"/>
  <c r="DR352" i="153"/>
  <c r="DN352" i="153"/>
  <c r="GY76" i="153"/>
  <c r="GZ76" i="153" s="1"/>
  <c r="HB76" i="153" s="1"/>
  <c r="AB76" i="153"/>
  <c r="AD76" i="153" s="1"/>
  <c r="FV70" i="153"/>
  <c r="FW70" i="153" s="1"/>
  <c r="EL50" i="153"/>
  <c r="EM50" i="153" s="1"/>
  <c r="DB55" i="153"/>
  <c r="DC55" i="153" s="1"/>
  <c r="CR313" i="153"/>
  <c r="CN313" i="153"/>
  <c r="CJ313" i="153"/>
  <c r="CF313" i="153"/>
  <c r="CB313" i="153"/>
  <c r="CT313" i="153"/>
  <c r="CP313" i="153"/>
  <c r="CL313" i="153"/>
  <c r="CH313" i="153"/>
  <c r="CD313" i="153"/>
  <c r="FL318" i="153"/>
  <c r="FH318" i="153"/>
  <c r="FD318" i="153"/>
  <c r="EZ318" i="153"/>
  <c r="EV318" i="153"/>
  <c r="FN318" i="153"/>
  <c r="FJ318" i="153"/>
  <c r="FF318" i="153"/>
  <c r="FB318" i="153"/>
  <c r="EX318" i="153"/>
  <c r="AP409" i="153"/>
  <c r="FL332" i="153"/>
  <c r="FH332" i="153"/>
  <c r="FD332" i="153"/>
  <c r="EZ332" i="153"/>
  <c r="EV332" i="153"/>
  <c r="FN332" i="153"/>
  <c r="FJ332" i="153"/>
  <c r="FF332" i="153"/>
  <c r="FB332" i="153"/>
  <c r="EX332" i="153"/>
  <c r="CT338" i="153"/>
  <c r="CL338" i="153"/>
  <c r="CD338" i="153"/>
  <c r="CN338" i="153"/>
  <c r="CF338" i="153"/>
  <c r="CP338" i="153"/>
  <c r="CH338" i="153"/>
  <c r="CR338" i="153"/>
  <c r="CJ338" i="153"/>
  <c r="CB338" i="153"/>
  <c r="FN339" i="153"/>
  <c r="FJ339" i="153"/>
  <c r="FF339" i="153"/>
  <c r="FB339" i="153"/>
  <c r="EX339" i="153"/>
  <c r="FL339" i="153"/>
  <c r="FH339" i="153"/>
  <c r="FD339" i="153"/>
  <c r="EZ339" i="153"/>
  <c r="EV339" i="153"/>
  <c r="DJ430" i="153"/>
  <c r="AP400" i="153"/>
  <c r="F402" i="153"/>
  <c r="ET408" i="153"/>
  <c r="AP407" i="153"/>
  <c r="GD321" i="153"/>
  <c r="X321" i="153"/>
  <c r="T321" i="153"/>
  <c r="GR321" i="153" s="1"/>
  <c r="P321" i="153"/>
  <c r="L321" i="153"/>
  <c r="H321" i="153"/>
  <c r="Z321" i="153"/>
  <c r="V321" i="153"/>
  <c r="R321" i="153"/>
  <c r="N321" i="153"/>
  <c r="J321" i="153"/>
  <c r="BZ410" i="153"/>
  <c r="FL323" i="153"/>
  <c r="FH323" i="153"/>
  <c r="FD323" i="153"/>
  <c r="EZ323" i="153"/>
  <c r="EV323" i="153"/>
  <c r="FN323" i="153"/>
  <c r="FJ323" i="153"/>
  <c r="FF323" i="153"/>
  <c r="FB323" i="153"/>
  <c r="EX323" i="153"/>
  <c r="AP425" i="153"/>
  <c r="F430" i="153"/>
  <c r="FL244" i="153"/>
  <c r="FH244" i="153"/>
  <c r="FD244" i="153"/>
  <c r="EZ244" i="153"/>
  <c r="EV244" i="153"/>
  <c r="FN244" i="153"/>
  <c r="FJ244" i="153"/>
  <c r="FF244" i="153"/>
  <c r="FB244" i="153"/>
  <c r="EX244" i="153"/>
  <c r="EB305" i="153"/>
  <c r="DX305" i="153"/>
  <c r="DT305" i="153"/>
  <c r="DP305" i="153"/>
  <c r="DL305" i="153"/>
  <c r="ED305" i="153"/>
  <c r="DZ305" i="153"/>
  <c r="DV305" i="153"/>
  <c r="DR305" i="153"/>
  <c r="DN305" i="153"/>
  <c r="F399" i="153"/>
  <c r="BZ414" i="153"/>
  <c r="F440" i="153"/>
  <c r="DJ442" i="153"/>
  <c r="DB41" i="153"/>
  <c r="DC41" i="153" s="1"/>
  <c r="GD164" i="153"/>
  <c r="BR14" i="153"/>
  <c r="BS14" i="153" s="1"/>
  <c r="F396" i="153"/>
  <c r="BW459" i="153"/>
  <c r="BZ396" i="153"/>
  <c r="DJ409" i="153"/>
  <c r="ET415" i="153"/>
  <c r="BH341" i="153"/>
  <c r="BD341" i="153"/>
  <c r="AZ341" i="153"/>
  <c r="AV341" i="153"/>
  <c r="AR341" i="153"/>
  <c r="BJ341" i="153"/>
  <c r="BF341" i="153"/>
  <c r="BB341" i="153"/>
  <c r="AX341" i="153"/>
  <c r="AT341" i="153"/>
  <c r="AP431" i="153"/>
  <c r="DH436" i="153"/>
  <c r="DI436" i="153" s="1"/>
  <c r="DJ436" i="153" s="1"/>
  <c r="DI348" i="153"/>
  <c r="DJ348" i="153" s="1"/>
  <c r="ED310" i="153"/>
  <c r="DZ310" i="153"/>
  <c r="DV310" i="153"/>
  <c r="DR310" i="153"/>
  <c r="DN310" i="153"/>
  <c r="EB310" i="153"/>
  <c r="DX310" i="153"/>
  <c r="DT310" i="153"/>
  <c r="DP310" i="153"/>
  <c r="DL310" i="153"/>
  <c r="DJ400" i="153"/>
  <c r="DJ405" i="153"/>
  <c r="F425" i="153"/>
  <c r="BX436" i="153"/>
  <c r="BY436" i="153" s="1"/>
  <c r="BY348" i="153"/>
  <c r="BZ348" i="153" s="1"/>
  <c r="ET410" i="153"/>
  <c r="ET424" i="153"/>
  <c r="AP394" i="153"/>
  <c r="BZ399" i="153"/>
  <c r="BH241" i="153"/>
  <c r="BD241" i="153"/>
  <c r="AZ241" i="153"/>
  <c r="AV241" i="153"/>
  <c r="AR241" i="153"/>
  <c r="BJ241" i="153"/>
  <c r="BF241" i="153"/>
  <c r="BB241" i="153"/>
  <c r="AX241" i="153"/>
  <c r="AT241" i="153"/>
  <c r="Z242" i="153"/>
  <c r="V242" i="153"/>
  <c r="R242" i="153"/>
  <c r="N242" i="153"/>
  <c r="J242" i="153"/>
  <c r="GD242" i="153"/>
  <c r="X242" i="153"/>
  <c r="T242" i="153"/>
  <c r="P242" i="153"/>
  <c r="L242" i="153"/>
  <c r="H242" i="153"/>
  <c r="FN242" i="153"/>
  <c r="FJ242" i="153"/>
  <c r="FF242" i="153"/>
  <c r="FB242" i="153"/>
  <c r="EX242" i="153"/>
  <c r="FL242" i="153"/>
  <c r="FH242" i="153"/>
  <c r="FD242" i="153"/>
  <c r="EZ242" i="153"/>
  <c r="EV242" i="153"/>
  <c r="X244" i="153"/>
  <c r="T244" i="153"/>
  <c r="P244" i="153"/>
  <c r="L244" i="153"/>
  <c r="H244" i="153"/>
  <c r="GD244" i="153"/>
  <c r="Z244" i="153"/>
  <c r="V244" i="153"/>
  <c r="R244" i="153"/>
  <c r="N244" i="153"/>
  <c r="J244" i="153"/>
  <c r="BZ440" i="153"/>
  <c r="F419" i="153"/>
  <c r="BZ439" i="153"/>
  <c r="BZ442" i="153"/>
  <c r="AA104" i="153"/>
  <c r="FO119" i="153"/>
  <c r="FP119" i="153" s="1"/>
  <c r="FR119" i="153" s="1"/>
  <c r="FU119" i="153" s="1"/>
  <c r="EE124" i="153"/>
  <c r="EF124" i="153" s="1"/>
  <c r="EH124" i="153" s="1"/>
  <c r="EK124" i="153" s="1"/>
  <c r="EE153" i="153"/>
  <c r="EF153" i="153" s="1"/>
  <c r="EH153" i="153" s="1"/>
  <c r="CH164" i="153"/>
  <c r="EZ164" i="153"/>
  <c r="BK78" i="153"/>
  <c r="GL109" i="153"/>
  <c r="GV109" i="153"/>
  <c r="CU221" i="153"/>
  <c r="CV221" i="153" s="1"/>
  <c r="CX221" i="153" s="1"/>
  <c r="DA221" i="153" s="1"/>
  <c r="AR113" i="153"/>
  <c r="DL113" i="153"/>
  <c r="CB103" i="153"/>
  <c r="CU103" i="153" s="1"/>
  <c r="EE127" i="153"/>
  <c r="EF127" i="153" s="1"/>
  <c r="EH127" i="153" s="1"/>
  <c r="EK127" i="153" s="1"/>
  <c r="GP186" i="153"/>
  <c r="BK104" i="153"/>
  <c r="BL104" i="153" s="1"/>
  <c r="BN104" i="153" s="1"/>
  <c r="BQ104" i="153" s="1"/>
  <c r="AR108" i="153"/>
  <c r="BK80" i="153"/>
  <c r="H100" i="153"/>
  <c r="GV100" i="153"/>
  <c r="CU100" i="153"/>
  <c r="CV100" i="153" s="1"/>
  <c r="CX100" i="153" s="1"/>
  <c r="DA100" i="153" s="1"/>
  <c r="BK137" i="153"/>
  <c r="BL137" i="153" s="1"/>
  <c r="BN137" i="153" s="1"/>
  <c r="BQ137" i="153" s="1"/>
  <c r="BK130" i="153"/>
  <c r="BL130" i="153" s="1"/>
  <c r="BN130" i="153" s="1"/>
  <c r="BQ130" i="153" s="1"/>
  <c r="EE152" i="153"/>
  <c r="EF152" i="153" s="1"/>
  <c r="EH152" i="153" s="1"/>
  <c r="EK152" i="153" s="1"/>
  <c r="AA137" i="153"/>
  <c r="DL187" i="153"/>
  <c r="CB101" i="153"/>
  <c r="CU101" i="153" s="1"/>
  <c r="AM371" i="153"/>
  <c r="AR124" i="153"/>
  <c r="AR127" i="153"/>
  <c r="GF127" i="153" s="1"/>
  <c r="GH131" i="153"/>
  <c r="GH138" i="153"/>
  <c r="AR145" i="153"/>
  <c r="DL148" i="153"/>
  <c r="H201" i="153"/>
  <c r="EV211" i="153"/>
  <c r="H217" i="153"/>
  <c r="AA217" i="153" s="1"/>
  <c r="GT238" i="153"/>
  <c r="AR151" i="153"/>
  <c r="GL207" i="153"/>
  <c r="GL248" i="153"/>
  <c r="CB160" i="153"/>
  <c r="CU128" i="153"/>
  <c r="CV128" i="153" s="1"/>
  <c r="CX128" i="153" s="1"/>
  <c r="DA128" i="153" s="1"/>
  <c r="AA147" i="153"/>
  <c r="EE154" i="153"/>
  <c r="EF154" i="153" s="1"/>
  <c r="EH154" i="153" s="1"/>
  <c r="FO223" i="153"/>
  <c r="FP223" i="153" s="1"/>
  <c r="FR223" i="153" s="1"/>
  <c r="FU223" i="153" s="1"/>
  <c r="EE140" i="153"/>
  <c r="EF140" i="153" s="1"/>
  <c r="EH140" i="153" s="1"/>
  <c r="EK140" i="153" s="1"/>
  <c r="CU216" i="153"/>
  <c r="CV216" i="153" s="1"/>
  <c r="CX216" i="153" s="1"/>
  <c r="DA216" i="153" s="1"/>
  <c r="FO231" i="153"/>
  <c r="FP231" i="153" s="1"/>
  <c r="FR231" i="153" s="1"/>
  <c r="FO238" i="153"/>
  <c r="FP238" i="153" s="1"/>
  <c r="FR238" i="153" s="1"/>
  <c r="FU238" i="153" s="1"/>
  <c r="EE239" i="153"/>
  <c r="EF239" i="153" s="1"/>
  <c r="EH239" i="153" s="1"/>
  <c r="CU220" i="153"/>
  <c r="CV220" i="153" s="1"/>
  <c r="CX220" i="153" s="1"/>
  <c r="DA220" i="153" s="1"/>
  <c r="BK231" i="153"/>
  <c r="BL231" i="153" s="1"/>
  <c r="BN231" i="153" s="1"/>
  <c r="BK155" i="153"/>
  <c r="BL155" i="153" s="1"/>
  <c r="BN155" i="153" s="1"/>
  <c r="BQ155" i="153" s="1"/>
  <c r="CU161" i="153"/>
  <c r="CV161" i="153" s="1"/>
  <c r="CX161" i="153" s="1"/>
  <c r="DA161" i="153" s="1"/>
  <c r="BL78" i="153"/>
  <c r="H111" i="153"/>
  <c r="H120" i="153"/>
  <c r="AA120" i="153" s="1"/>
  <c r="CB121" i="153"/>
  <c r="GV130" i="153"/>
  <c r="EV130" i="153"/>
  <c r="H145" i="153"/>
  <c r="AA145" i="153" s="1"/>
  <c r="AR153" i="153"/>
  <c r="GH209" i="153"/>
  <c r="CB210" i="153"/>
  <c r="CU210" i="153" s="1"/>
  <c r="AR212" i="153"/>
  <c r="BK212" i="153" s="1"/>
  <c r="AR214" i="153"/>
  <c r="H123" i="153"/>
  <c r="GV123" i="153"/>
  <c r="GL123" i="153"/>
  <c r="CB124" i="153"/>
  <c r="AR125" i="153"/>
  <c r="AR135" i="153"/>
  <c r="BK135" i="153" s="1"/>
  <c r="CB136" i="153"/>
  <c r="CU136" i="153" s="1"/>
  <c r="H143" i="153"/>
  <c r="GX148" i="153"/>
  <c r="GN220" i="153"/>
  <c r="AR223" i="153"/>
  <c r="GT163" i="153"/>
  <c r="H161" i="153"/>
  <c r="AA161" i="153" s="1"/>
  <c r="EV161" i="153"/>
  <c r="GX156" i="153"/>
  <c r="GX160" i="153"/>
  <c r="GR160" i="153"/>
  <c r="GV249" i="153"/>
  <c r="GP249" i="153"/>
  <c r="AA122" i="153"/>
  <c r="AB122" i="153" s="1"/>
  <c r="AD122" i="153" s="1"/>
  <c r="AG122" i="153" s="1"/>
  <c r="AA141" i="153"/>
  <c r="BK126" i="153"/>
  <c r="BL126" i="153" s="1"/>
  <c r="BN126" i="153" s="1"/>
  <c r="BQ126" i="153" s="1"/>
  <c r="BK159" i="153"/>
  <c r="BL159" i="153" s="1"/>
  <c r="BN159" i="153" s="1"/>
  <c r="CB186" i="153"/>
  <c r="GL121" i="153"/>
  <c r="H121" i="153"/>
  <c r="AA121" i="153" s="1"/>
  <c r="GX133" i="153"/>
  <c r="GX135" i="153"/>
  <c r="GP140" i="153"/>
  <c r="DL205" i="153"/>
  <c r="DL212" i="153"/>
  <c r="DL231" i="153"/>
  <c r="DL222" i="153"/>
  <c r="EE222" i="153" s="1"/>
  <c r="CB144" i="153"/>
  <c r="CU144" i="153" s="1"/>
  <c r="DL151" i="153"/>
  <c r="AR210" i="153"/>
  <c r="BK210" i="153" s="1"/>
  <c r="DL223" i="153"/>
  <c r="EE223" i="153" s="1"/>
  <c r="EV160" i="153"/>
  <c r="AA128" i="153"/>
  <c r="BK162" i="153"/>
  <c r="BL162" i="153" s="1"/>
  <c r="BN162" i="153" s="1"/>
  <c r="GY15" i="153"/>
  <c r="GZ15" i="153" s="1"/>
  <c r="HB15" i="153" s="1"/>
  <c r="HE15" i="153" s="1"/>
  <c r="AA102" i="153"/>
  <c r="BK111" i="153"/>
  <c r="BL111" i="153" s="1"/>
  <c r="BN111" i="153" s="1"/>
  <c r="BQ111" i="153" s="1"/>
  <c r="EE111" i="153"/>
  <c r="EF111" i="153" s="1"/>
  <c r="EH111" i="153" s="1"/>
  <c r="EK111" i="153" s="1"/>
  <c r="GH132" i="153"/>
  <c r="EV209" i="153"/>
  <c r="H231" i="153"/>
  <c r="CB115" i="153"/>
  <c r="CB117" i="153"/>
  <c r="EV123" i="153"/>
  <c r="DL125" i="153"/>
  <c r="AR134" i="153"/>
  <c r="BK134" i="153" s="1"/>
  <c r="GH136" i="153"/>
  <c r="GX136" i="153"/>
  <c r="AR154" i="153"/>
  <c r="BK154" i="153" s="1"/>
  <c r="CB212" i="153"/>
  <c r="GP162" i="153"/>
  <c r="FO117" i="153"/>
  <c r="FP117" i="153" s="1"/>
  <c r="FR117" i="153" s="1"/>
  <c r="FU117" i="153" s="1"/>
  <c r="CU149" i="153"/>
  <c r="CV149" i="153" s="1"/>
  <c r="CX149" i="153" s="1"/>
  <c r="DA149" i="153" s="1"/>
  <c r="FO127" i="153"/>
  <c r="FP127" i="153" s="1"/>
  <c r="FR127" i="153" s="1"/>
  <c r="FU127" i="153" s="1"/>
  <c r="EE146" i="153"/>
  <c r="EF146" i="153" s="1"/>
  <c r="EH146" i="153" s="1"/>
  <c r="EE249" i="153"/>
  <c r="EF249" i="153" s="1"/>
  <c r="EH249" i="153" s="1"/>
  <c r="EK249" i="153" s="1"/>
  <c r="DL209" i="153"/>
  <c r="H203" i="153"/>
  <c r="AA203" i="153" s="1"/>
  <c r="GV203" i="153"/>
  <c r="H208" i="153"/>
  <c r="AA208" i="153" s="1"/>
  <c r="EE211" i="153"/>
  <c r="EF211" i="153" s="1"/>
  <c r="EH211" i="153" s="1"/>
  <c r="EK211" i="153" s="1"/>
  <c r="DL216" i="153"/>
  <c r="AR217" i="153"/>
  <c r="DL218" i="153"/>
  <c r="EE218" i="153" s="1"/>
  <c r="AR219" i="153"/>
  <c r="BK219" i="153" s="1"/>
  <c r="H222" i="153"/>
  <c r="AR224" i="153"/>
  <c r="DL225" i="153"/>
  <c r="FO227" i="153"/>
  <c r="FP227" i="153" s="1"/>
  <c r="FR227" i="153" s="1"/>
  <c r="FU227" i="153" s="1"/>
  <c r="EV233" i="153"/>
  <c r="CB234" i="153"/>
  <c r="CU234" i="153" s="1"/>
  <c r="H235" i="153"/>
  <c r="BK237" i="153"/>
  <c r="BL237" i="153" s="1"/>
  <c r="BN237" i="153" s="1"/>
  <c r="BQ237" i="153" s="1"/>
  <c r="EE238" i="153"/>
  <c r="EF238" i="153" s="1"/>
  <c r="EH238" i="153" s="1"/>
  <c r="EK238" i="153" s="1"/>
  <c r="CU240" i="153"/>
  <c r="CV240" i="153" s="1"/>
  <c r="CX240" i="153" s="1"/>
  <c r="BK249" i="153"/>
  <c r="BL249" i="153" s="1"/>
  <c r="BN249" i="153" s="1"/>
  <c r="BQ249" i="153" s="1"/>
  <c r="H216" i="153"/>
  <c r="AA216" i="153" s="1"/>
  <c r="GV216" i="153"/>
  <c r="GH218" i="153"/>
  <c r="DL236" i="153"/>
  <c r="GD240" i="153"/>
  <c r="BK221" i="153"/>
  <c r="BL221" i="153" s="1"/>
  <c r="BN221" i="153" s="1"/>
  <c r="BQ221" i="153" s="1"/>
  <c r="CU218" i="153"/>
  <c r="CV218" i="153" s="1"/>
  <c r="CX218" i="153" s="1"/>
  <c r="DA218" i="153" s="1"/>
  <c r="AA127" i="153"/>
  <c r="AB127" i="153" s="1"/>
  <c r="AD127" i="153" s="1"/>
  <c r="AG127" i="153" s="1"/>
  <c r="BK138" i="153"/>
  <c r="BL138" i="153" s="1"/>
  <c r="BN138" i="153" s="1"/>
  <c r="BQ138" i="153" s="1"/>
  <c r="FO212" i="153"/>
  <c r="FP212" i="153" s="1"/>
  <c r="FR212" i="153" s="1"/>
  <c r="FU212" i="153" s="1"/>
  <c r="AR206" i="153"/>
  <c r="EV237" i="153"/>
  <c r="CB238" i="153"/>
  <c r="DL201" i="153"/>
  <c r="EE201" i="153" s="1"/>
  <c r="CB208" i="153"/>
  <c r="CB213" i="153"/>
  <c r="CU213" i="153" s="1"/>
  <c r="H214" i="153"/>
  <c r="BK216" i="153"/>
  <c r="BL216" i="153" s="1"/>
  <c r="BN216" i="153" s="1"/>
  <c r="BQ216" i="153" s="1"/>
  <c r="EE217" i="153"/>
  <c r="EF217" i="153" s="1"/>
  <c r="EH217" i="153" s="1"/>
  <c r="EK217" i="153" s="1"/>
  <c r="BK218" i="153"/>
  <c r="BL218" i="153" s="1"/>
  <c r="BN218" i="153" s="1"/>
  <c r="BQ218" i="153" s="1"/>
  <c r="EE219" i="153"/>
  <c r="EF219" i="153" s="1"/>
  <c r="EH219" i="153" s="1"/>
  <c r="EK219" i="153" s="1"/>
  <c r="CU222" i="153"/>
  <c r="CV222" i="153" s="1"/>
  <c r="CX222" i="153" s="1"/>
  <c r="DA222" i="153" s="1"/>
  <c r="CU227" i="153"/>
  <c r="CV227" i="153" s="1"/>
  <c r="CX227" i="153" s="1"/>
  <c r="DA227" i="153" s="1"/>
  <c r="DL237" i="153"/>
  <c r="AR240" i="153"/>
  <c r="FV61" i="153"/>
  <c r="FW61" i="153" s="1"/>
  <c r="GY33" i="153"/>
  <c r="GZ33" i="153" s="1"/>
  <c r="HB33" i="153" s="1"/>
  <c r="HE33" i="153" s="1"/>
  <c r="AB33" i="153"/>
  <c r="AD33" i="153" s="1"/>
  <c r="AG33" i="153" s="1"/>
  <c r="GY39" i="153"/>
  <c r="GZ39" i="153" s="1"/>
  <c r="HB39" i="153" s="1"/>
  <c r="HE39" i="153" s="1"/>
  <c r="AB39" i="153"/>
  <c r="AD39" i="153" s="1"/>
  <c r="AG39" i="153" s="1"/>
  <c r="EL39" i="153"/>
  <c r="EM39" i="153" s="1"/>
  <c r="GY61" i="153"/>
  <c r="GZ61" i="153" s="1"/>
  <c r="HB61" i="153" s="1"/>
  <c r="HE61" i="153" s="1"/>
  <c r="AB61" i="153"/>
  <c r="AD61" i="153" s="1"/>
  <c r="AG61" i="153" s="1"/>
  <c r="EE80" i="153"/>
  <c r="EF22" i="153"/>
  <c r="GY69" i="153"/>
  <c r="GZ69" i="153" s="1"/>
  <c r="HB69" i="153" s="1"/>
  <c r="HE69" i="153" s="1"/>
  <c r="AB69" i="153"/>
  <c r="AD69" i="153" s="1"/>
  <c r="AG69" i="153" s="1"/>
  <c r="EL17" i="153"/>
  <c r="EM17" i="153" s="1"/>
  <c r="EL38" i="153"/>
  <c r="EM38" i="153" s="1"/>
  <c r="BP67" i="153"/>
  <c r="BQ67" i="153" s="1"/>
  <c r="FV23" i="153"/>
  <c r="FW23" i="153" s="1"/>
  <c r="EL61" i="153"/>
  <c r="EM61" i="153" s="1"/>
  <c r="CZ71" i="153"/>
  <c r="DA71" i="153" s="1"/>
  <c r="GY13" i="153"/>
  <c r="GZ13" i="153" s="1"/>
  <c r="HB13" i="153" s="1"/>
  <c r="HE13" i="153" s="1"/>
  <c r="AB13" i="153"/>
  <c r="AD13" i="153" s="1"/>
  <c r="AG13" i="153" s="1"/>
  <c r="BR38" i="153"/>
  <c r="BS38" i="153" s="1"/>
  <c r="GY58" i="153"/>
  <c r="GZ58" i="153" s="1"/>
  <c r="HB58" i="153" s="1"/>
  <c r="AB58" i="153"/>
  <c r="AD58" i="153" s="1"/>
  <c r="DB38" i="153"/>
  <c r="DC38" i="153" s="1"/>
  <c r="BR46" i="153"/>
  <c r="BS46" i="153" s="1"/>
  <c r="EL69" i="153"/>
  <c r="EM69" i="153" s="1"/>
  <c r="GY40" i="153"/>
  <c r="GZ40" i="153" s="1"/>
  <c r="HB40" i="153" s="1"/>
  <c r="HE40" i="153" s="1"/>
  <c r="AB40" i="153"/>
  <c r="AD40" i="153" s="1"/>
  <c r="AG40" i="153" s="1"/>
  <c r="AH26" i="153"/>
  <c r="AI26" i="153" s="1"/>
  <c r="DB34" i="153"/>
  <c r="DC34" i="153" s="1"/>
  <c r="BR57" i="153"/>
  <c r="BS57" i="153" s="1"/>
  <c r="EL52" i="153"/>
  <c r="EM52" i="153" s="1"/>
  <c r="FV75" i="153"/>
  <c r="FW75" i="153" s="1"/>
  <c r="DB52" i="153"/>
  <c r="DC52" i="153" s="1"/>
  <c r="GY28" i="153"/>
  <c r="GZ28" i="153" s="1"/>
  <c r="HB28" i="153" s="1"/>
  <c r="HE28" i="153" s="1"/>
  <c r="AB28" i="153"/>
  <c r="AD28" i="153" s="1"/>
  <c r="AG28" i="153" s="1"/>
  <c r="FL195" i="153"/>
  <c r="FH195" i="153"/>
  <c r="FD195" i="153"/>
  <c r="EZ195" i="153"/>
  <c r="EV195" i="153"/>
  <c r="FN195" i="153"/>
  <c r="FJ195" i="153"/>
  <c r="FF195" i="153"/>
  <c r="FB195" i="153"/>
  <c r="EX195" i="153"/>
  <c r="AM393" i="153"/>
  <c r="AP305" i="153"/>
  <c r="EJ76" i="153"/>
  <c r="EK76" i="153" s="1"/>
  <c r="FO80" i="153"/>
  <c r="FP22" i="153"/>
  <c r="GA377" i="153"/>
  <c r="GA355" i="153"/>
  <c r="GY18" i="153"/>
  <c r="GZ18" i="153" s="1"/>
  <c r="HB18" i="153" s="1"/>
  <c r="HE18" i="153" s="1"/>
  <c r="AB18" i="153"/>
  <c r="AD18" i="153" s="1"/>
  <c r="AG18" i="153" s="1"/>
  <c r="FV65" i="153"/>
  <c r="FW65" i="153" s="1"/>
  <c r="DB45" i="153"/>
  <c r="DC45" i="153" s="1"/>
  <c r="EL15" i="153"/>
  <c r="EM15" i="153" s="1"/>
  <c r="CT292" i="153"/>
  <c r="CP292" i="153"/>
  <c r="CL292" i="153"/>
  <c r="CH292" i="153"/>
  <c r="CD292" i="153"/>
  <c r="CR292" i="153"/>
  <c r="CN292" i="153"/>
  <c r="CJ292" i="153"/>
  <c r="CF292" i="153"/>
  <c r="CB292" i="153"/>
  <c r="AM388" i="153"/>
  <c r="AP300" i="153"/>
  <c r="CR200" i="153"/>
  <c r="CN200" i="153"/>
  <c r="CJ200" i="153"/>
  <c r="CF200" i="153"/>
  <c r="CB200" i="153"/>
  <c r="CT200" i="153"/>
  <c r="CP200" i="153"/>
  <c r="CL200" i="153"/>
  <c r="CH200" i="153"/>
  <c r="CD200" i="153"/>
  <c r="EL19" i="153"/>
  <c r="EM19" i="153" s="1"/>
  <c r="FV28" i="153"/>
  <c r="FW28" i="153" s="1"/>
  <c r="GY54" i="153"/>
  <c r="GZ54" i="153" s="1"/>
  <c r="HB54" i="153" s="1"/>
  <c r="HE54" i="153" s="1"/>
  <c r="AB54" i="153"/>
  <c r="AD54" i="153" s="1"/>
  <c r="AG54" i="153" s="1"/>
  <c r="BR64" i="153"/>
  <c r="BS64" i="153" s="1"/>
  <c r="GD230" i="153"/>
  <c r="Z230" i="153"/>
  <c r="V230" i="153"/>
  <c r="R230" i="153"/>
  <c r="N230" i="153"/>
  <c r="J230" i="153"/>
  <c r="X230" i="153"/>
  <c r="T230" i="153"/>
  <c r="P230" i="153"/>
  <c r="L230" i="153"/>
  <c r="H230" i="153"/>
  <c r="V164" i="153"/>
  <c r="GT98" i="153"/>
  <c r="DJ379" i="153"/>
  <c r="BZ269" i="153"/>
  <c r="CR194" i="153"/>
  <c r="CN194" i="153"/>
  <c r="CJ194" i="153"/>
  <c r="CF194" i="153"/>
  <c r="CB194" i="153"/>
  <c r="CT194" i="153"/>
  <c r="CP194" i="153"/>
  <c r="CL194" i="153"/>
  <c r="CH194" i="153"/>
  <c r="CD194" i="153"/>
  <c r="CR199" i="153"/>
  <c r="CN199" i="153"/>
  <c r="CJ199" i="153"/>
  <c r="CF199" i="153"/>
  <c r="CB199" i="153"/>
  <c r="CT199" i="153"/>
  <c r="CP199" i="153"/>
  <c r="CL199" i="153"/>
  <c r="CH199" i="153"/>
  <c r="CD199" i="153"/>
  <c r="EQ392" i="153"/>
  <c r="ET304" i="153"/>
  <c r="BH189" i="153"/>
  <c r="BD189" i="153"/>
  <c r="AZ189" i="153"/>
  <c r="AV189" i="153"/>
  <c r="AR189" i="153"/>
  <c r="BJ189" i="153"/>
  <c r="BF189" i="153"/>
  <c r="BB189" i="153"/>
  <c r="AX189" i="153"/>
  <c r="AT189" i="153"/>
  <c r="FL196" i="153"/>
  <c r="FH196" i="153"/>
  <c r="FD196" i="153"/>
  <c r="EZ196" i="153"/>
  <c r="EV196" i="153"/>
  <c r="FN196" i="153"/>
  <c r="FJ196" i="153"/>
  <c r="FF196" i="153"/>
  <c r="FB196" i="153"/>
  <c r="EX196" i="153"/>
  <c r="AM391" i="153"/>
  <c r="AP303" i="153"/>
  <c r="Z164" i="153"/>
  <c r="GX98" i="153"/>
  <c r="L164" i="153"/>
  <c r="GJ98" i="153"/>
  <c r="EL33" i="153"/>
  <c r="EM33" i="153" s="1"/>
  <c r="EL51" i="153"/>
  <c r="EM51" i="153" s="1"/>
  <c r="EL16" i="153"/>
  <c r="EM16" i="153" s="1"/>
  <c r="EL28" i="153"/>
  <c r="EM28" i="153" s="1"/>
  <c r="GY64" i="153"/>
  <c r="GZ64" i="153" s="1"/>
  <c r="HB64" i="153" s="1"/>
  <c r="HE64" i="153" s="1"/>
  <c r="AB64" i="153"/>
  <c r="AD64" i="153" s="1"/>
  <c r="AG64" i="153" s="1"/>
  <c r="AP378" i="153"/>
  <c r="Z190" i="153"/>
  <c r="V190" i="153"/>
  <c r="R190" i="153"/>
  <c r="N190" i="153"/>
  <c r="J190" i="153"/>
  <c r="GD190" i="153"/>
  <c r="X190" i="153"/>
  <c r="T190" i="153"/>
  <c r="P190" i="153"/>
  <c r="L190" i="153"/>
  <c r="H190" i="153"/>
  <c r="FN190" i="153"/>
  <c r="FJ190" i="153"/>
  <c r="FF190" i="153"/>
  <c r="FB190" i="153"/>
  <c r="EX190" i="153"/>
  <c r="FL190" i="153"/>
  <c r="FH190" i="153"/>
  <c r="FD190" i="153"/>
  <c r="EZ190" i="153"/>
  <c r="EV190" i="153"/>
  <c r="EB191" i="153"/>
  <c r="DX191" i="153"/>
  <c r="DT191" i="153"/>
  <c r="DP191" i="153"/>
  <c r="DL191" i="153"/>
  <c r="ED191" i="153"/>
  <c r="DZ191" i="153"/>
  <c r="DV191" i="153"/>
  <c r="DR191" i="153"/>
  <c r="DN191" i="153"/>
  <c r="CT192" i="153"/>
  <c r="CP192" i="153"/>
  <c r="CL192" i="153"/>
  <c r="CH192" i="153"/>
  <c r="CD192" i="153"/>
  <c r="CR192" i="153"/>
  <c r="CN192" i="153"/>
  <c r="CJ192" i="153"/>
  <c r="CF192" i="153"/>
  <c r="CB192" i="153"/>
  <c r="V166" i="153"/>
  <c r="GT108" i="153"/>
  <c r="P166" i="153"/>
  <c r="GN108" i="153"/>
  <c r="GD166" i="153"/>
  <c r="EL41" i="153"/>
  <c r="EM41" i="153" s="1"/>
  <c r="BR49" i="153"/>
  <c r="BS49" i="153" s="1"/>
  <c r="BH188" i="153"/>
  <c r="BD188" i="153"/>
  <c r="AZ188" i="153"/>
  <c r="AV188" i="153"/>
  <c r="AR188" i="153"/>
  <c r="BJ188" i="153"/>
  <c r="BF188" i="153"/>
  <c r="BB188" i="153"/>
  <c r="AX188" i="153"/>
  <c r="AT188" i="153"/>
  <c r="C389" i="153"/>
  <c r="F301" i="153"/>
  <c r="FL197" i="153"/>
  <c r="FH197" i="153"/>
  <c r="FD197" i="153"/>
  <c r="EZ197" i="153"/>
  <c r="EV197" i="153"/>
  <c r="FN197" i="153"/>
  <c r="FJ197" i="153"/>
  <c r="FF197" i="153"/>
  <c r="FB197" i="153"/>
  <c r="EX197" i="153"/>
  <c r="F383" i="153"/>
  <c r="DB25" i="153"/>
  <c r="DC25" i="153" s="1"/>
  <c r="DB29" i="153"/>
  <c r="DC29" i="153" s="1"/>
  <c r="DB54" i="153"/>
  <c r="DC54" i="153" s="1"/>
  <c r="EL64" i="153"/>
  <c r="EM64" i="153" s="1"/>
  <c r="CT189" i="153"/>
  <c r="CP189" i="153"/>
  <c r="CL189" i="153"/>
  <c r="CH189" i="153"/>
  <c r="CD189" i="153"/>
  <c r="CR189" i="153"/>
  <c r="CN189" i="153"/>
  <c r="CJ189" i="153"/>
  <c r="CF189" i="153"/>
  <c r="CB189" i="153"/>
  <c r="EQ382" i="153"/>
  <c r="ET294" i="153"/>
  <c r="GB385" i="153"/>
  <c r="GC385" i="153" s="1"/>
  <c r="GC297" i="153"/>
  <c r="GD198" i="153"/>
  <c r="X198" i="153"/>
  <c r="T198" i="153"/>
  <c r="P198" i="153"/>
  <c r="L198" i="153"/>
  <c r="H198" i="153"/>
  <c r="Z198" i="153"/>
  <c r="V198" i="153"/>
  <c r="R198" i="153"/>
  <c r="N198" i="153"/>
  <c r="J198" i="153"/>
  <c r="BW391" i="153"/>
  <c r="BZ303" i="153"/>
  <c r="FO78" i="153"/>
  <c r="FP12" i="153"/>
  <c r="DB35" i="153"/>
  <c r="DC35" i="153" s="1"/>
  <c r="DB64" i="153"/>
  <c r="DC64" i="153" s="1"/>
  <c r="BN22" i="153"/>
  <c r="BL80" i="153"/>
  <c r="F380" i="153"/>
  <c r="DJ250" i="153"/>
  <c r="EB184" i="153"/>
  <c r="DX184" i="153"/>
  <c r="DT184" i="153"/>
  <c r="DP184" i="153"/>
  <c r="DL184" i="153"/>
  <c r="ED184" i="153"/>
  <c r="DZ184" i="153"/>
  <c r="DV184" i="153"/>
  <c r="DR184" i="153"/>
  <c r="DN184" i="153"/>
  <c r="EB190" i="153"/>
  <c r="DX190" i="153"/>
  <c r="DT190" i="153"/>
  <c r="DP190" i="153"/>
  <c r="DL190" i="153"/>
  <c r="ED190" i="153"/>
  <c r="DZ190" i="153"/>
  <c r="DV190" i="153"/>
  <c r="DR190" i="153"/>
  <c r="DN190" i="153"/>
  <c r="CT191" i="153"/>
  <c r="CP191" i="153"/>
  <c r="CL191" i="153"/>
  <c r="CH191" i="153"/>
  <c r="CD191" i="153"/>
  <c r="CR191" i="153"/>
  <c r="CN191" i="153"/>
  <c r="CJ191" i="153"/>
  <c r="CF191" i="153"/>
  <c r="CB191" i="153"/>
  <c r="BH192" i="153"/>
  <c r="BD192" i="153"/>
  <c r="AZ192" i="153"/>
  <c r="AV192" i="153"/>
  <c r="AR192" i="153"/>
  <c r="BJ192" i="153"/>
  <c r="BF192" i="153"/>
  <c r="BB192" i="153"/>
  <c r="AX192" i="153"/>
  <c r="AT192" i="153"/>
  <c r="X164" i="153"/>
  <c r="GV98" i="153"/>
  <c r="CU78" i="153"/>
  <c r="CV12" i="153"/>
  <c r="BR41" i="153"/>
  <c r="BS41" i="153" s="1"/>
  <c r="BR51" i="153"/>
  <c r="BS51" i="153" s="1"/>
  <c r="BJ230" i="153"/>
  <c r="BF230" i="153"/>
  <c r="BB230" i="153"/>
  <c r="AX230" i="153"/>
  <c r="AT230" i="153"/>
  <c r="BH230" i="153"/>
  <c r="BD230" i="153"/>
  <c r="AZ230" i="153"/>
  <c r="AV230" i="153"/>
  <c r="AR230" i="153"/>
  <c r="FN188" i="153"/>
  <c r="FJ188" i="153"/>
  <c r="FF188" i="153"/>
  <c r="FB188" i="153"/>
  <c r="EX188" i="153"/>
  <c r="FL188" i="153"/>
  <c r="FH188" i="153"/>
  <c r="FD188" i="153"/>
  <c r="EZ188" i="153"/>
  <c r="EV188" i="153"/>
  <c r="AM389" i="153"/>
  <c r="AP301" i="153"/>
  <c r="BZ250" i="153"/>
  <c r="CT184" i="153"/>
  <c r="CP184" i="153"/>
  <c r="CL184" i="153"/>
  <c r="CH184" i="153"/>
  <c r="CD184" i="153"/>
  <c r="CR184" i="153"/>
  <c r="CN184" i="153"/>
  <c r="CJ184" i="153"/>
  <c r="CF184" i="153"/>
  <c r="CB184" i="153"/>
  <c r="BR35" i="153"/>
  <c r="BS35" i="153" s="1"/>
  <c r="GY47" i="153"/>
  <c r="GZ47" i="153" s="1"/>
  <c r="HB47" i="153" s="1"/>
  <c r="HE47" i="153" s="1"/>
  <c r="AB47" i="153"/>
  <c r="AD47" i="153" s="1"/>
  <c r="AG47" i="153" s="1"/>
  <c r="GY55" i="153"/>
  <c r="GZ55" i="153" s="1"/>
  <c r="HB55" i="153" s="1"/>
  <c r="HE55" i="153" s="1"/>
  <c r="AB55" i="153"/>
  <c r="AD55" i="153" s="1"/>
  <c r="AG55" i="153" s="1"/>
  <c r="GY62" i="153"/>
  <c r="GZ62" i="153" s="1"/>
  <c r="HB62" i="153" s="1"/>
  <c r="HE62" i="153" s="1"/>
  <c r="AB62" i="153"/>
  <c r="AD62" i="153" s="1"/>
  <c r="AG62" i="153" s="1"/>
  <c r="GY74" i="153"/>
  <c r="GZ74" i="153" s="1"/>
  <c r="HB74" i="153" s="1"/>
  <c r="HE74" i="153" s="1"/>
  <c r="AB74" i="153"/>
  <c r="AD74" i="153" s="1"/>
  <c r="AG74" i="153" s="1"/>
  <c r="ET396" i="153"/>
  <c r="BJ316" i="153"/>
  <c r="BF316" i="153"/>
  <c r="BB316" i="153"/>
  <c r="AX316" i="153"/>
  <c r="AT316" i="153"/>
  <c r="BH316" i="153"/>
  <c r="BD316" i="153"/>
  <c r="AZ316" i="153"/>
  <c r="AV316" i="153"/>
  <c r="AR316" i="153"/>
  <c r="BJ324" i="153"/>
  <c r="BF324" i="153"/>
  <c r="BB324" i="153"/>
  <c r="AX324" i="153"/>
  <c r="AT324" i="153"/>
  <c r="BH324" i="153"/>
  <c r="BD324" i="153"/>
  <c r="AZ324" i="153"/>
  <c r="AV324" i="153"/>
  <c r="AR324" i="153"/>
  <c r="ED324" i="153"/>
  <c r="DZ324" i="153"/>
  <c r="DV324" i="153"/>
  <c r="DR324" i="153"/>
  <c r="DN324" i="153"/>
  <c r="EB324" i="153"/>
  <c r="DX324" i="153"/>
  <c r="DT324" i="153"/>
  <c r="DP324" i="153"/>
  <c r="DL324" i="153"/>
  <c r="AP418" i="153"/>
  <c r="ET422" i="153"/>
  <c r="BZ428" i="153"/>
  <c r="ET402" i="153"/>
  <c r="ED325" i="153"/>
  <c r="DZ325" i="153"/>
  <c r="DV325" i="153"/>
  <c r="DR325" i="153"/>
  <c r="DN325" i="153"/>
  <c r="EB325" i="153"/>
  <c r="DX325" i="153"/>
  <c r="DT325" i="153"/>
  <c r="DP325" i="153"/>
  <c r="DL325" i="153"/>
  <c r="EB336" i="153"/>
  <c r="DX336" i="153"/>
  <c r="DT336" i="153"/>
  <c r="DP336" i="153"/>
  <c r="DL336" i="153"/>
  <c r="ED336" i="153"/>
  <c r="DZ336" i="153"/>
  <c r="DV336" i="153"/>
  <c r="DR336" i="153"/>
  <c r="DN336" i="153"/>
  <c r="BZ404" i="153"/>
  <c r="AP406" i="153"/>
  <c r="ET409" i="153"/>
  <c r="GD336" i="153"/>
  <c r="Z336" i="153"/>
  <c r="R336" i="153"/>
  <c r="J336" i="153"/>
  <c r="T336" i="153"/>
  <c r="L336" i="153"/>
  <c r="V336" i="153"/>
  <c r="N336" i="153"/>
  <c r="X336" i="153"/>
  <c r="P336" i="153"/>
  <c r="H336" i="153"/>
  <c r="BZ429" i="153"/>
  <c r="GD344" i="153"/>
  <c r="Z344" i="153"/>
  <c r="V344" i="153"/>
  <c r="R344" i="153"/>
  <c r="N344" i="153"/>
  <c r="J344" i="153"/>
  <c r="X344" i="153"/>
  <c r="T344" i="153"/>
  <c r="P344" i="153"/>
  <c r="L344" i="153"/>
  <c r="H344" i="153"/>
  <c r="BJ344" i="153"/>
  <c r="BF344" i="153"/>
  <c r="BB344" i="153"/>
  <c r="AX344" i="153"/>
  <c r="AT344" i="153"/>
  <c r="BH344" i="153"/>
  <c r="BD344" i="153"/>
  <c r="AZ344" i="153"/>
  <c r="AV344" i="153"/>
  <c r="AR344" i="153"/>
  <c r="CT344" i="153"/>
  <c r="CP344" i="153"/>
  <c r="CL344" i="153"/>
  <c r="CH344" i="153"/>
  <c r="CD344" i="153"/>
  <c r="CR344" i="153"/>
  <c r="CN344" i="153"/>
  <c r="CJ344" i="153"/>
  <c r="CF344" i="153"/>
  <c r="CB344" i="153"/>
  <c r="ED344" i="153"/>
  <c r="DZ344" i="153"/>
  <c r="DV344" i="153"/>
  <c r="DR344" i="153"/>
  <c r="DN344" i="153"/>
  <c r="EB344" i="153"/>
  <c r="DX344" i="153"/>
  <c r="DT344" i="153"/>
  <c r="DP344" i="153"/>
  <c r="DL344" i="153"/>
  <c r="FN344" i="153"/>
  <c r="FJ344" i="153"/>
  <c r="FF344" i="153"/>
  <c r="FB344" i="153"/>
  <c r="EX344" i="153"/>
  <c r="FL344" i="153"/>
  <c r="FH344" i="153"/>
  <c r="FD344" i="153"/>
  <c r="EZ344" i="153"/>
  <c r="EV344" i="153"/>
  <c r="AN436" i="153"/>
  <c r="AO436" i="153" s="1"/>
  <c r="AO348" i="153"/>
  <c r="AP348" i="153" s="1"/>
  <c r="CR310" i="153"/>
  <c r="CN310" i="153"/>
  <c r="CJ310" i="153"/>
  <c r="CF310" i="153"/>
  <c r="CB310" i="153"/>
  <c r="CT310" i="153"/>
  <c r="CP310" i="153"/>
  <c r="CL310" i="153"/>
  <c r="CH310" i="153"/>
  <c r="CD310" i="153"/>
  <c r="ET399" i="153"/>
  <c r="ET413" i="153"/>
  <c r="BZ434" i="153"/>
  <c r="BN78" i="153"/>
  <c r="BQ12" i="153"/>
  <c r="BR74" i="153"/>
  <c r="BS74" i="153" s="1"/>
  <c r="ET407" i="153"/>
  <c r="F415" i="153"/>
  <c r="CR332" i="153"/>
  <c r="CN332" i="153"/>
  <c r="CJ332" i="153"/>
  <c r="CF332" i="153"/>
  <c r="CB332" i="153"/>
  <c r="CT332" i="153"/>
  <c r="CP332" i="153"/>
  <c r="CL332" i="153"/>
  <c r="CH332" i="153"/>
  <c r="CD332" i="153"/>
  <c r="F426" i="153"/>
  <c r="AP430" i="153"/>
  <c r="AE433" i="153"/>
  <c r="F433" i="153"/>
  <c r="BO433" i="153"/>
  <c r="AP433" i="153"/>
  <c r="CY433" i="153"/>
  <c r="BZ433" i="153"/>
  <c r="EI433" i="153"/>
  <c r="DJ433" i="153"/>
  <c r="EQ433" i="153"/>
  <c r="FS345" i="153"/>
  <c r="FS355" i="153" s="1"/>
  <c r="ET345" i="153"/>
  <c r="BJ244" i="153"/>
  <c r="BF244" i="153"/>
  <c r="BB244" i="153"/>
  <c r="AX244" i="153"/>
  <c r="AT244" i="153"/>
  <c r="BH244" i="153"/>
  <c r="BD244" i="153"/>
  <c r="AZ244" i="153"/>
  <c r="AV244" i="153"/>
  <c r="AR244" i="153"/>
  <c r="F403" i="153"/>
  <c r="AP414" i="153"/>
  <c r="DJ383" i="153"/>
  <c r="AP401" i="153"/>
  <c r="ET404" i="153"/>
  <c r="F410" i="153"/>
  <c r="AP428" i="153"/>
  <c r="ET398" i="153"/>
  <c r="CR331" i="153"/>
  <c r="CN331" i="153"/>
  <c r="CJ331" i="153"/>
  <c r="CF331" i="153"/>
  <c r="CB331" i="153"/>
  <c r="CT331" i="153"/>
  <c r="CP331" i="153"/>
  <c r="CL331" i="153"/>
  <c r="CH331" i="153"/>
  <c r="CD331" i="153"/>
  <c r="D434" i="153"/>
  <c r="E434" i="153" s="1"/>
  <c r="F434" i="153" s="1"/>
  <c r="E346" i="153"/>
  <c r="F346" i="153" s="1"/>
  <c r="ER434" i="153"/>
  <c r="ES434" i="153" s="1"/>
  <c r="ET434" i="153" s="1"/>
  <c r="ES346" i="153"/>
  <c r="ET346" i="153" s="1"/>
  <c r="DH435" i="153"/>
  <c r="DI435" i="153" s="1"/>
  <c r="DJ435" i="153" s="1"/>
  <c r="DI347" i="153"/>
  <c r="DJ347" i="153" s="1"/>
  <c r="GB436" i="153"/>
  <c r="GC436" i="153" s="1"/>
  <c r="GC348" i="153"/>
  <c r="F437" i="153"/>
  <c r="AP442" i="153"/>
  <c r="AP440" i="153"/>
  <c r="AP438" i="153"/>
  <c r="FN354" i="153"/>
  <c r="FJ354" i="153"/>
  <c r="FF354" i="153"/>
  <c r="FB354" i="153"/>
  <c r="EX354" i="153"/>
  <c r="FL354" i="153"/>
  <c r="FH354" i="153"/>
  <c r="FD354" i="153"/>
  <c r="EZ354" i="153"/>
  <c r="EV354" i="153"/>
  <c r="F413" i="153"/>
  <c r="AP441" i="153"/>
  <c r="BR66" i="153"/>
  <c r="BS66" i="153" s="1"/>
  <c r="BP73" i="153"/>
  <c r="BQ73" i="153" s="1"/>
  <c r="C377" i="153"/>
  <c r="C355" i="153"/>
  <c r="F289" i="153"/>
  <c r="EQ377" i="153"/>
  <c r="EQ355" i="153"/>
  <c r="ET289" i="153"/>
  <c r="DB49" i="153"/>
  <c r="DC49" i="153" s="1"/>
  <c r="EL54" i="153"/>
  <c r="EM54" i="153" s="1"/>
  <c r="GD320" i="153"/>
  <c r="X320" i="153"/>
  <c r="T320" i="153"/>
  <c r="GR320" i="153" s="1"/>
  <c r="P320" i="153"/>
  <c r="L320" i="153"/>
  <c r="H320" i="153"/>
  <c r="Z320" i="153"/>
  <c r="GX320" i="153" s="1"/>
  <c r="V320" i="153"/>
  <c r="R320" i="153"/>
  <c r="N320" i="153"/>
  <c r="GL320" i="153" s="1"/>
  <c r="J320" i="153"/>
  <c r="GH320" i="153" s="1"/>
  <c r="AP411" i="153"/>
  <c r="AP417" i="153"/>
  <c r="DJ425" i="153"/>
  <c r="EB342" i="153"/>
  <c r="DX342" i="153"/>
  <c r="DT342" i="153"/>
  <c r="DP342" i="153"/>
  <c r="DL342" i="153"/>
  <c r="ED342" i="153"/>
  <c r="DZ342" i="153"/>
  <c r="DV342" i="153"/>
  <c r="DR342" i="153"/>
  <c r="DN342" i="153"/>
  <c r="FL337" i="153"/>
  <c r="FH337" i="153"/>
  <c r="FD337" i="153"/>
  <c r="EZ337" i="153"/>
  <c r="EV337" i="153"/>
  <c r="FN337" i="153"/>
  <c r="FJ337" i="153"/>
  <c r="FF337" i="153"/>
  <c r="FB337" i="153"/>
  <c r="EX337" i="153"/>
  <c r="AP415" i="153"/>
  <c r="F417" i="153"/>
  <c r="AP422" i="153"/>
  <c r="DJ426" i="153"/>
  <c r="Z342" i="153"/>
  <c r="V342" i="153"/>
  <c r="R342" i="153"/>
  <c r="N342" i="153"/>
  <c r="J342" i="153"/>
  <c r="GD342" i="153"/>
  <c r="X342" i="153"/>
  <c r="T342" i="153"/>
  <c r="P342" i="153"/>
  <c r="L342" i="153"/>
  <c r="H342" i="153"/>
  <c r="BX437" i="153"/>
  <c r="BY437" i="153" s="1"/>
  <c r="BZ437" i="153" s="1"/>
  <c r="BY349" i="153"/>
  <c r="BZ349" i="153" s="1"/>
  <c r="AP416" i="153"/>
  <c r="ET419" i="153"/>
  <c r="AH15" i="153"/>
  <c r="AI15" i="153" s="1"/>
  <c r="BZ378" i="153"/>
  <c r="ET401" i="153"/>
  <c r="DJ411" i="153"/>
  <c r="DJ417" i="153"/>
  <c r="C459" i="153"/>
  <c r="F422" i="153"/>
  <c r="ET426" i="153"/>
  <c r="BH343" i="153"/>
  <c r="BD343" i="153"/>
  <c r="AZ343" i="153"/>
  <c r="AV343" i="153"/>
  <c r="AR343" i="153"/>
  <c r="BJ343" i="153"/>
  <c r="BF343" i="153"/>
  <c r="BB343" i="153"/>
  <c r="AX343" i="153"/>
  <c r="AT343" i="153"/>
  <c r="ED243" i="153"/>
  <c r="DZ243" i="153"/>
  <c r="DV243" i="153"/>
  <c r="DR243" i="153"/>
  <c r="DN243" i="153"/>
  <c r="EB243" i="153"/>
  <c r="DX243" i="153"/>
  <c r="DT243" i="153"/>
  <c r="DP243" i="153"/>
  <c r="DL243" i="153"/>
  <c r="BZ402" i="153"/>
  <c r="AP413" i="153"/>
  <c r="CT243" i="153"/>
  <c r="CP243" i="153"/>
  <c r="CL243" i="153"/>
  <c r="CH243" i="153"/>
  <c r="CD243" i="153"/>
  <c r="CR243" i="153"/>
  <c r="CN243" i="153"/>
  <c r="CJ243" i="153"/>
  <c r="CF243" i="153"/>
  <c r="CB243" i="153"/>
  <c r="DJ384" i="153"/>
  <c r="DJ407" i="153"/>
  <c r="F412" i="153"/>
  <c r="ET418" i="153"/>
  <c r="F429" i="153"/>
  <c r="ET400" i="153"/>
  <c r="DG459" i="153"/>
  <c r="DJ402" i="153"/>
  <c r="F405" i="153"/>
  <c r="ET414" i="153"/>
  <c r="GB433" i="153"/>
  <c r="GC433" i="153" s="1"/>
  <c r="GC345" i="153"/>
  <c r="DH434" i="153"/>
  <c r="DI434" i="153" s="1"/>
  <c r="DJ434" i="153" s="1"/>
  <c r="DI346" i="153"/>
  <c r="DJ346" i="153" s="1"/>
  <c r="BX435" i="153"/>
  <c r="BY435" i="153" s="1"/>
  <c r="BZ435" i="153" s="1"/>
  <c r="BY347" i="153"/>
  <c r="BZ347" i="153" s="1"/>
  <c r="ER436" i="153"/>
  <c r="ES436" i="153" s="1"/>
  <c r="ET436" i="153" s="1"/>
  <c r="ES348" i="153"/>
  <c r="ET348" i="153" s="1"/>
  <c r="D438" i="153"/>
  <c r="E438" i="153" s="1"/>
  <c r="F438" i="153" s="1"/>
  <c r="E350" i="153"/>
  <c r="F350" i="153" s="1"/>
  <c r="AP439" i="153"/>
  <c r="F442" i="153"/>
  <c r="ET440" i="153"/>
  <c r="BK123" i="153"/>
  <c r="BL123" i="153" s="1"/>
  <c r="BN123" i="153" s="1"/>
  <c r="BQ123" i="153" s="1"/>
  <c r="CU110" i="153"/>
  <c r="CV110" i="153" s="1"/>
  <c r="CX110" i="153" s="1"/>
  <c r="DA110" i="153" s="1"/>
  <c r="GY17" i="153"/>
  <c r="GZ17" i="153" s="1"/>
  <c r="HB17" i="153" s="1"/>
  <c r="HE17" i="153" s="1"/>
  <c r="BK229" i="153"/>
  <c r="BL229" i="153" s="1"/>
  <c r="BN229" i="153" s="1"/>
  <c r="BQ229" i="153" s="1"/>
  <c r="AA105" i="153"/>
  <c r="BK128" i="153"/>
  <c r="BL128" i="153" s="1"/>
  <c r="BN128" i="153" s="1"/>
  <c r="BQ128" i="153" s="1"/>
  <c r="CU133" i="153"/>
  <c r="CV133" i="153" s="1"/>
  <c r="CX133" i="153" s="1"/>
  <c r="DA133" i="153" s="1"/>
  <c r="AA106" i="153"/>
  <c r="FO134" i="153"/>
  <c r="FP134" i="153" s="1"/>
  <c r="FR134" i="153" s="1"/>
  <c r="FU134" i="153" s="1"/>
  <c r="GH109" i="153"/>
  <c r="GX109" i="153"/>
  <c r="DL108" i="153"/>
  <c r="FL164" i="153"/>
  <c r="EE208" i="153"/>
  <c r="EF208" i="153" s="1"/>
  <c r="EH208" i="153" s="1"/>
  <c r="EK208" i="153" s="1"/>
  <c r="AA130" i="153"/>
  <c r="CU185" i="153"/>
  <c r="CV185" i="153" s="1"/>
  <c r="CX185" i="153" s="1"/>
  <c r="DA185" i="153" s="1"/>
  <c r="BK232" i="153"/>
  <c r="BL232" i="153" s="1"/>
  <c r="BN232" i="153" s="1"/>
  <c r="AA132" i="153"/>
  <c r="GV186" i="153"/>
  <c r="EE98" i="153"/>
  <c r="EF98" i="153" s="1"/>
  <c r="CJ164" i="153"/>
  <c r="AA209" i="153"/>
  <c r="AB209" i="153" s="1"/>
  <c r="AD209" i="153" s="1"/>
  <c r="AG209" i="153" s="1"/>
  <c r="CP164" i="153"/>
  <c r="GH100" i="153"/>
  <c r="GX100" i="153"/>
  <c r="BK148" i="153"/>
  <c r="BL148" i="153" s="1"/>
  <c r="BN148" i="153" s="1"/>
  <c r="BQ148" i="153" s="1"/>
  <c r="EE197" i="153"/>
  <c r="AA124" i="153"/>
  <c r="AB124" i="153" s="1"/>
  <c r="AD124" i="153" s="1"/>
  <c r="AG124" i="153" s="1"/>
  <c r="GY14" i="153"/>
  <c r="GZ14" i="153" s="1"/>
  <c r="HB14" i="153" s="1"/>
  <c r="HE14" i="153" s="1"/>
  <c r="GY24" i="153"/>
  <c r="GZ24" i="153" s="1"/>
  <c r="HB24" i="153" s="1"/>
  <c r="HE24" i="153" s="1"/>
  <c r="CU249" i="153"/>
  <c r="CV249" i="153" s="1"/>
  <c r="CX249" i="153" s="1"/>
  <c r="DA249" i="153" s="1"/>
  <c r="H185" i="153"/>
  <c r="AA185" i="153" s="1"/>
  <c r="AR158" i="153"/>
  <c r="GF158" i="153" s="1"/>
  <c r="GN138" i="153"/>
  <c r="AR149" i="153"/>
  <c r="GF149" i="153" s="1"/>
  <c r="DL206" i="153"/>
  <c r="DL215" i="153"/>
  <c r="AR235" i="153"/>
  <c r="GP238" i="153"/>
  <c r="CB123" i="153"/>
  <c r="CU123" i="153" s="1"/>
  <c r="DL135" i="153"/>
  <c r="EE135" i="153" s="1"/>
  <c r="AA144" i="153"/>
  <c r="AB144" i="153" s="1"/>
  <c r="AD144" i="153" s="1"/>
  <c r="DL145" i="153"/>
  <c r="GP154" i="153"/>
  <c r="GH207" i="153"/>
  <c r="CB155" i="153"/>
  <c r="GN248" i="153"/>
  <c r="GH248" i="153"/>
  <c r="GX248" i="153"/>
  <c r="CB162" i="153"/>
  <c r="EE138" i="153"/>
  <c r="EF138" i="153" s="1"/>
  <c r="EH138" i="153" s="1"/>
  <c r="EK138" i="153" s="1"/>
  <c r="EE207" i="153"/>
  <c r="EF207" i="153" s="1"/>
  <c r="EH207" i="153" s="1"/>
  <c r="EK207" i="153" s="1"/>
  <c r="BK220" i="153"/>
  <c r="BL220" i="153" s="1"/>
  <c r="BN220" i="153" s="1"/>
  <c r="BQ220" i="153" s="1"/>
  <c r="EE126" i="153"/>
  <c r="EF126" i="153" s="1"/>
  <c r="EH126" i="153" s="1"/>
  <c r="EK126" i="153" s="1"/>
  <c r="EE214" i="153"/>
  <c r="EF214" i="153" s="1"/>
  <c r="EH214" i="153" s="1"/>
  <c r="EK214" i="153" s="1"/>
  <c r="AA205" i="153"/>
  <c r="CU247" i="153"/>
  <c r="CV247" i="153" s="1"/>
  <c r="CX247" i="153" s="1"/>
  <c r="DA247" i="153" s="1"/>
  <c r="EE163" i="153"/>
  <c r="EF163" i="153" s="1"/>
  <c r="EH163" i="153" s="1"/>
  <c r="EK163" i="153" s="1"/>
  <c r="AA159" i="153"/>
  <c r="GY159" i="153" s="1"/>
  <c r="EV187" i="153"/>
  <c r="AR102" i="153"/>
  <c r="DL102" i="153"/>
  <c r="GH110" i="153"/>
  <c r="GX110" i="153"/>
  <c r="CY355" i="153"/>
  <c r="EI355" i="153"/>
  <c r="GH130" i="153"/>
  <c r="H134" i="153"/>
  <c r="GV134" i="153"/>
  <c r="CB135" i="153"/>
  <c r="CB139" i="153"/>
  <c r="CB140" i="153"/>
  <c r="GN209" i="153"/>
  <c r="H232" i="153"/>
  <c r="GV224" i="153"/>
  <c r="DL233" i="153"/>
  <c r="EE233" i="153" s="1"/>
  <c r="H117" i="153"/>
  <c r="GV117" i="153"/>
  <c r="GH123" i="153"/>
  <c r="DL144" i="153"/>
  <c r="GP163" i="153"/>
  <c r="EV162" i="153"/>
  <c r="FO162" i="153" s="1"/>
  <c r="GP156" i="153"/>
  <c r="GX158" i="153"/>
  <c r="H246" i="153"/>
  <c r="AA246" i="153" s="1"/>
  <c r="BK139" i="153"/>
  <c r="BL139" i="153" s="1"/>
  <c r="BN139" i="153" s="1"/>
  <c r="BQ139" i="153" s="1"/>
  <c r="FO115" i="153"/>
  <c r="FP115" i="153" s="1"/>
  <c r="FR115" i="153" s="1"/>
  <c r="FU115" i="153" s="1"/>
  <c r="EE78" i="153"/>
  <c r="DL157" i="153"/>
  <c r="EE157" i="153" s="1"/>
  <c r="GH121" i="153"/>
  <c r="GX121" i="153"/>
  <c r="H140" i="153"/>
  <c r="AA140" i="153" s="1"/>
  <c r="H219" i="153"/>
  <c r="AR133" i="153"/>
  <c r="AR201" i="153"/>
  <c r="DL160" i="153"/>
  <c r="EE160" i="153" s="1"/>
  <c r="FO163" i="153"/>
  <c r="FP163" i="153" s="1"/>
  <c r="FR163" i="153" s="1"/>
  <c r="FU163" i="153" s="1"/>
  <c r="GP102" i="153"/>
  <c r="EV120" i="153"/>
  <c r="FO120" i="153" s="1"/>
  <c r="GN132" i="153"/>
  <c r="CB150" i="153"/>
  <c r="GP152" i="153"/>
  <c r="CB211" i="153"/>
  <c r="AR213" i="153"/>
  <c r="GH226" i="153"/>
  <c r="GX226" i="153"/>
  <c r="EV249" i="153"/>
  <c r="GF249" i="153" s="1"/>
  <c r="AA225" i="153"/>
  <c r="CU245" i="153"/>
  <c r="CV245" i="153" s="1"/>
  <c r="CX245" i="153" s="1"/>
  <c r="EV206" i="153"/>
  <c r="FO206" i="153" s="1"/>
  <c r="CB207" i="153"/>
  <c r="GH203" i="153"/>
  <c r="GH222" i="153"/>
  <c r="GX222" i="153"/>
  <c r="CU137" i="153"/>
  <c r="CV137" i="153" s="1"/>
  <c r="CX137" i="153" s="1"/>
  <c r="DA137" i="153" s="1"/>
  <c r="GH216" i="153"/>
  <c r="GN218" i="153"/>
  <c r="GH240" i="153"/>
  <c r="GX240" i="153"/>
  <c r="CB236" i="153"/>
  <c r="CU236" i="153" s="1"/>
  <c r="H237" i="153"/>
  <c r="CB235" i="153"/>
  <c r="HF41" i="153"/>
  <c r="HG41" i="153" s="1"/>
  <c r="HF26" i="153"/>
  <c r="HG26" i="153" s="1"/>
  <c r="BR43" i="153"/>
  <c r="BS43" i="153" s="1"/>
  <c r="FV37" i="153"/>
  <c r="FW37" i="153" s="1"/>
  <c r="GY71" i="153"/>
  <c r="GZ71" i="153" s="1"/>
  <c r="HB71" i="153" s="1"/>
  <c r="AB71" i="153"/>
  <c r="AD71" i="153" s="1"/>
  <c r="BR75" i="153"/>
  <c r="BS75" i="153" s="1"/>
  <c r="DB37" i="153"/>
  <c r="DC37" i="153" s="1"/>
  <c r="FV57" i="153"/>
  <c r="FW57" i="153" s="1"/>
  <c r="DB24" i="153"/>
  <c r="DC24" i="153" s="1"/>
  <c r="EL37" i="153"/>
  <c r="EM37" i="153" s="1"/>
  <c r="FV45" i="153"/>
  <c r="FW45" i="153" s="1"/>
  <c r="GA387" i="153"/>
  <c r="GA445" i="153" s="1"/>
  <c r="GA357" i="153"/>
  <c r="GY59" i="153"/>
  <c r="GZ59" i="153" s="1"/>
  <c r="HB59" i="153" s="1"/>
  <c r="AB59" i="153"/>
  <c r="AD59" i="153" s="1"/>
  <c r="FT67" i="153"/>
  <c r="FU67" i="153" s="1"/>
  <c r="DB15" i="153"/>
  <c r="DC15" i="153" s="1"/>
  <c r="DB60" i="153"/>
  <c r="DC60" i="153" s="1"/>
  <c r="DB65" i="153"/>
  <c r="DC65" i="153" s="1"/>
  <c r="EL48" i="153"/>
  <c r="EM48" i="153" s="1"/>
  <c r="GY75" i="153"/>
  <c r="GZ75" i="153" s="1"/>
  <c r="HB75" i="153" s="1"/>
  <c r="HE75" i="153" s="1"/>
  <c r="AB75" i="153"/>
  <c r="AD75" i="153" s="1"/>
  <c r="AG75" i="153" s="1"/>
  <c r="DB48" i="153"/>
  <c r="DC48" i="153" s="1"/>
  <c r="DB69" i="153"/>
  <c r="DC69" i="153" s="1"/>
  <c r="GY19" i="153"/>
  <c r="GZ19" i="153" s="1"/>
  <c r="HB19" i="153" s="1"/>
  <c r="HE19" i="153" s="1"/>
  <c r="AB19" i="153"/>
  <c r="AD19" i="153" s="1"/>
  <c r="AG19" i="153" s="1"/>
  <c r="EL73" i="153"/>
  <c r="EM73" i="153" s="1"/>
  <c r="C388" i="153"/>
  <c r="F300" i="153"/>
  <c r="BJ200" i="153"/>
  <c r="BF200" i="153"/>
  <c r="BB200" i="153"/>
  <c r="AX200" i="153"/>
  <c r="AT200" i="153"/>
  <c r="BH200" i="153"/>
  <c r="BD200" i="153"/>
  <c r="AZ200" i="153"/>
  <c r="AV200" i="153"/>
  <c r="AR200" i="153"/>
  <c r="GY73" i="153"/>
  <c r="GZ73" i="153" s="1"/>
  <c r="HB73" i="153" s="1"/>
  <c r="AB73" i="153"/>
  <c r="AD73" i="153" s="1"/>
  <c r="GY63" i="153"/>
  <c r="GZ63" i="153" s="1"/>
  <c r="HB63" i="153" s="1"/>
  <c r="HE63" i="153" s="1"/>
  <c r="AB63" i="153"/>
  <c r="AD63" i="153" s="1"/>
  <c r="AG63" i="153" s="1"/>
  <c r="GY20" i="153"/>
  <c r="GZ20" i="153" s="1"/>
  <c r="HB20" i="153" s="1"/>
  <c r="HE20" i="153" s="1"/>
  <c r="AB20" i="153"/>
  <c r="AD20" i="153" s="1"/>
  <c r="AG20" i="153" s="1"/>
  <c r="FV59" i="153"/>
  <c r="FW59" i="153" s="1"/>
  <c r="BR63" i="153"/>
  <c r="BS63" i="153" s="1"/>
  <c r="GY65" i="153"/>
  <c r="GZ65" i="153" s="1"/>
  <c r="HB65" i="153" s="1"/>
  <c r="HE65" i="153" s="1"/>
  <c r="AB65" i="153"/>
  <c r="AD65" i="153" s="1"/>
  <c r="AG65" i="153" s="1"/>
  <c r="EL44" i="153"/>
  <c r="EM44" i="153" s="1"/>
  <c r="BR52" i="153"/>
  <c r="BS52" i="153" s="1"/>
  <c r="BJ195" i="153"/>
  <c r="BF195" i="153"/>
  <c r="BB195" i="153"/>
  <c r="AX195" i="153"/>
  <c r="AT195" i="153"/>
  <c r="BH195" i="153"/>
  <c r="BD195" i="153"/>
  <c r="AZ195" i="153"/>
  <c r="AV195" i="153"/>
  <c r="AR195" i="153"/>
  <c r="DG388" i="153"/>
  <c r="DJ300" i="153"/>
  <c r="FV16" i="153"/>
  <c r="FW16" i="153" s="1"/>
  <c r="FV27" i="153"/>
  <c r="FW27" i="153" s="1"/>
  <c r="BR53" i="153"/>
  <c r="BS53" i="153" s="1"/>
  <c r="EL62" i="153"/>
  <c r="EM62" i="153" s="1"/>
  <c r="GY68" i="153"/>
  <c r="GZ68" i="153" s="1"/>
  <c r="HB68" i="153" s="1"/>
  <c r="AB68" i="153"/>
  <c r="AD68" i="153" s="1"/>
  <c r="BR54" i="153"/>
  <c r="BS54" i="153" s="1"/>
  <c r="EB291" i="153"/>
  <c r="DX291" i="153"/>
  <c r="DT291" i="153"/>
  <c r="DP291" i="153"/>
  <c r="DL291" i="153"/>
  <c r="ED291" i="153"/>
  <c r="DZ291" i="153"/>
  <c r="DV291" i="153"/>
  <c r="DR291" i="153"/>
  <c r="DN291" i="153"/>
  <c r="FL199" i="153"/>
  <c r="FH199" i="153"/>
  <c r="FD199" i="153"/>
  <c r="EZ199" i="153"/>
  <c r="EV199" i="153"/>
  <c r="FN199" i="153"/>
  <c r="FJ199" i="153"/>
  <c r="FF199" i="153"/>
  <c r="FB199" i="153"/>
  <c r="EX199" i="153"/>
  <c r="AP380" i="153"/>
  <c r="EB189" i="153"/>
  <c r="DX189" i="153"/>
  <c r="DT189" i="153"/>
  <c r="DP189" i="153"/>
  <c r="DL189" i="153"/>
  <c r="ED189" i="153"/>
  <c r="DZ189" i="153"/>
  <c r="DV189" i="153"/>
  <c r="DR189" i="153"/>
  <c r="DN189" i="153"/>
  <c r="GB382" i="153"/>
  <c r="GC382" i="153" s="1"/>
  <c r="GC294" i="153"/>
  <c r="BX389" i="153"/>
  <c r="BY389" i="153" s="1"/>
  <c r="BZ389" i="153" s="1"/>
  <c r="BY301" i="153"/>
  <c r="BZ301" i="153" s="1"/>
  <c r="BJ198" i="153"/>
  <c r="BF198" i="153"/>
  <c r="BB198" i="153"/>
  <c r="AX198" i="153"/>
  <c r="AT198" i="153"/>
  <c r="BH198" i="153"/>
  <c r="BD198" i="153"/>
  <c r="AZ198" i="153"/>
  <c r="AV198" i="153"/>
  <c r="AR198" i="153"/>
  <c r="DG391" i="153"/>
  <c r="DJ303" i="153"/>
  <c r="GY23" i="153"/>
  <c r="GZ23" i="153" s="1"/>
  <c r="HB23" i="153" s="1"/>
  <c r="HE23" i="153" s="1"/>
  <c r="AB23" i="153"/>
  <c r="AD23" i="153" s="1"/>
  <c r="AG23" i="153" s="1"/>
  <c r="GY44" i="153"/>
  <c r="GZ44" i="153" s="1"/>
  <c r="HB44" i="153" s="1"/>
  <c r="HE44" i="153" s="1"/>
  <c r="AB44" i="153"/>
  <c r="AD44" i="153" s="1"/>
  <c r="AG44" i="153" s="1"/>
  <c r="FV42" i="153"/>
  <c r="FW42" i="153" s="1"/>
  <c r="FT76" i="153"/>
  <c r="FU76" i="153" s="1"/>
  <c r="DB13" i="153"/>
  <c r="DC13" i="153" s="1"/>
  <c r="EL27" i="153"/>
  <c r="EM27" i="153" s="1"/>
  <c r="BP58" i="153"/>
  <c r="BQ58" i="153" s="1"/>
  <c r="EL70" i="153"/>
  <c r="EM70" i="153" s="1"/>
  <c r="BX383" i="153"/>
  <c r="BY383" i="153" s="1"/>
  <c r="BZ383" i="153" s="1"/>
  <c r="BY295" i="153"/>
  <c r="BZ295" i="153" s="1"/>
  <c r="AN384" i="153"/>
  <c r="AO384" i="153" s="1"/>
  <c r="AP384" i="153" s="1"/>
  <c r="AO296" i="153"/>
  <c r="AP296" i="153" s="1"/>
  <c r="D385" i="153"/>
  <c r="E385" i="153" s="1"/>
  <c r="F385" i="153" s="1"/>
  <c r="E297" i="153"/>
  <c r="F297" i="153" s="1"/>
  <c r="ER385" i="153"/>
  <c r="ES385" i="153" s="1"/>
  <c r="ET385" i="153" s="1"/>
  <c r="ES297" i="153"/>
  <c r="ET297" i="153" s="1"/>
  <c r="R166" i="153"/>
  <c r="GP108" i="153"/>
  <c r="GP166" i="153" s="1"/>
  <c r="L166" i="153"/>
  <c r="GJ108" i="153"/>
  <c r="GJ166" i="153" s="1"/>
  <c r="DJ269" i="153"/>
  <c r="ED194" i="153"/>
  <c r="DZ194" i="153"/>
  <c r="DV194" i="153"/>
  <c r="DR194" i="153"/>
  <c r="DN194" i="153"/>
  <c r="EB194" i="153"/>
  <c r="DX194" i="153"/>
  <c r="DT194" i="153"/>
  <c r="DP194" i="153"/>
  <c r="DL194" i="153"/>
  <c r="GY31" i="153"/>
  <c r="GZ31" i="153" s="1"/>
  <c r="HB31" i="153" s="1"/>
  <c r="HE31" i="153" s="1"/>
  <c r="AB31" i="153"/>
  <c r="AD31" i="153" s="1"/>
  <c r="AG31" i="153" s="1"/>
  <c r="GY46" i="153"/>
  <c r="GZ46" i="153" s="1"/>
  <c r="HB46" i="153" s="1"/>
  <c r="HE46" i="153" s="1"/>
  <c r="AB46" i="153"/>
  <c r="AD46" i="153" s="1"/>
  <c r="AG46" i="153" s="1"/>
  <c r="ET378" i="153"/>
  <c r="EB188" i="153"/>
  <c r="DX188" i="153"/>
  <c r="DT188" i="153"/>
  <c r="DP188" i="153"/>
  <c r="DL188" i="153"/>
  <c r="ED188" i="153"/>
  <c r="DZ188" i="153"/>
  <c r="DV188" i="153"/>
  <c r="DR188" i="153"/>
  <c r="DN188" i="153"/>
  <c r="GD196" i="153"/>
  <c r="X196" i="153"/>
  <c r="T196" i="153"/>
  <c r="P196" i="153"/>
  <c r="L196" i="153"/>
  <c r="H196" i="153"/>
  <c r="Z196" i="153"/>
  <c r="V196" i="153"/>
  <c r="R196" i="153"/>
  <c r="N196" i="153"/>
  <c r="J196" i="153"/>
  <c r="C390" i="153"/>
  <c r="F302" i="153"/>
  <c r="BZ384" i="153"/>
  <c r="DB16" i="153"/>
  <c r="DC16" i="153" s="1"/>
  <c r="DB28" i="153"/>
  <c r="DC28" i="153" s="1"/>
  <c r="EL53" i="153"/>
  <c r="EM53" i="153" s="1"/>
  <c r="BR62" i="153"/>
  <c r="BS62" i="153" s="1"/>
  <c r="BR76" i="153"/>
  <c r="BS76" i="153" s="1"/>
  <c r="J164" i="153"/>
  <c r="GH98" i="153"/>
  <c r="EQ387" i="153"/>
  <c r="EQ357" i="153"/>
  <c r="ET299" i="153"/>
  <c r="AM392" i="153"/>
  <c r="AP304" i="153"/>
  <c r="FN189" i="153"/>
  <c r="FJ189" i="153"/>
  <c r="FF189" i="153"/>
  <c r="FB189" i="153"/>
  <c r="EX189" i="153"/>
  <c r="FL189" i="153"/>
  <c r="FH189" i="153"/>
  <c r="FD189" i="153"/>
  <c r="EZ189" i="153"/>
  <c r="EV189" i="153"/>
  <c r="CR198" i="153"/>
  <c r="CN198" i="153"/>
  <c r="CJ198" i="153"/>
  <c r="CF198" i="153"/>
  <c r="CB198" i="153"/>
  <c r="CT198" i="153"/>
  <c r="CP198" i="153"/>
  <c r="CL198" i="153"/>
  <c r="CH198" i="153"/>
  <c r="CD198" i="153"/>
  <c r="EQ391" i="153"/>
  <c r="ET303" i="153"/>
  <c r="BR33" i="153"/>
  <c r="BS33" i="153" s="1"/>
  <c r="ET380" i="153"/>
  <c r="AN383" i="153"/>
  <c r="AO383" i="153" s="1"/>
  <c r="AO295" i="153"/>
  <c r="AP295" i="153" s="1"/>
  <c r="D384" i="153"/>
  <c r="E384" i="153" s="1"/>
  <c r="F384" i="153" s="1"/>
  <c r="E296" i="153"/>
  <c r="F296" i="153" s="1"/>
  <c r="ER384" i="153"/>
  <c r="ES384" i="153" s="1"/>
  <c r="ET384" i="153" s="1"/>
  <c r="ES296" i="153"/>
  <c r="ET296" i="153" s="1"/>
  <c r="DH385" i="153"/>
  <c r="DI385" i="153" s="1"/>
  <c r="DJ385" i="153" s="1"/>
  <c r="DI297" i="153"/>
  <c r="DJ297" i="153" s="1"/>
  <c r="AM387" i="153"/>
  <c r="AM357" i="153"/>
  <c r="AP299" i="153"/>
  <c r="DB50" i="153"/>
  <c r="DC50" i="153" s="1"/>
  <c r="BZ379" i="153"/>
  <c r="C381" i="153"/>
  <c r="F293" i="153"/>
  <c r="BJ196" i="153"/>
  <c r="BF196" i="153"/>
  <c r="BB196" i="153"/>
  <c r="AX196" i="153"/>
  <c r="AT196" i="153"/>
  <c r="BH196" i="153"/>
  <c r="BD196" i="153"/>
  <c r="AZ196" i="153"/>
  <c r="AV196" i="153"/>
  <c r="AR196" i="153"/>
  <c r="AM390" i="153"/>
  <c r="AP302" i="153"/>
  <c r="N164" i="153"/>
  <c r="GL98" i="153"/>
  <c r="ET383" i="153"/>
  <c r="DB66" i="153"/>
  <c r="DC66" i="153" s="1"/>
  <c r="AH14" i="153"/>
  <c r="AI14" i="153" s="1"/>
  <c r="AH24" i="153"/>
  <c r="AI24" i="153" s="1"/>
  <c r="FV41" i="153"/>
  <c r="FW41" i="153" s="1"/>
  <c r="GY53" i="153"/>
  <c r="GZ53" i="153" s="1"/>
  <c r="HB53" i="153" s="1"/>
  <c r="HE53" i="153" s="1"/>
  <c r="AB53" i="153"/>
  <c r="AD53" i="153" s="1"/>
  <c r="AG53" i="153" s="1"/>
  <c r="BP60" i="153"/>
  <c r="BQ60" i="153" s="1"/>
  <c r="EL66" i="153"/>
  <c r="EM66" i="153" s="1"/>
  <c r="FL308" i="153"/>
  <c r="FH308" i="153"/>
  <c r="FD308" i="153"/>
  <c r="EZ308" i="153"/>
  <c r="EV308" i="153"/>
  <c r="FN308" i="153"/>
  <c r="FJ308" i="153"/>
  <c r="FF308" i="153"/>
  <c r="FB308" i="153"/>
  <c r="EX308" i="153"/>
  <c r="CR319" i="153"/>
  <c r="CN319" i="153"/>
  <c r="CJ319" i="153"/>
  <c r="CF319" i="153"/>
  <c r="CB319" i="153"/>
  <c r="CT319" i="153"/>
  <c r="CP319" i="153"/>
  <c r="CL319" i="153"/>
  <c r="CH319" i="153"/>
  <c r="CD319" i="153"/>
  <c r="BJ330" i="153"/>
  <c r="BF330" i="153"/>
  <c r="BB330" i="153"/>
  <c r="AX330" i="153"/>
  <c r="AT330" i="153"/>
  <c r="BH330" i="153"/>
  <c r="BD330" i="153"/>
  <c r="AZ330" i="153"/>
  <c r="AV330" i="153"/>
  <c r="AR330" i="153"/>
  <c r="GD332" i="153"/>
  <c r="X332" i="153"/>
  <c r="T332" i="153"/>
  <c r="GR332" i="153" s="1"/>
  <c r="P332" i="153"/>
  <c r="L332" i="153"/>
  <c r="H332" i="153"/>
  <c r="Z332" i="153"/>
  <c r="GX332" i="153" s="1"/>
  <c r="V332" i="153"/>
  <c r="R332" i="153"/>
  <c r="N332" i="153"/>
  <c r="J332" i="153"/>
  <c r="GH332" i="153" s="1"/>
  <c r="FN334" i="153"/>
  <c r="FH334" i="153"/>
  <c r="EX334" i="153"/>
  <c r="FJ334" i="153"/>
  <c r="FD334" i="153"/>
  <c r="FF334" i="153"/>
  <c r="EZ334" i="153"/>
  <c r="EV334" i="153"/>
  <c r="FL334" i="153"/>
  <c r="FB334" i="153"/>
  <c r="GD339" i="153"/>
  <c r="X339" i="153"/>
  <c r="P339" i="153"/>
  <c r="GN339" i="153" s="1"/>
  <c r="H339" i="153"/>
  <c r="Z339" i="153"/>
  <c r="R339" i="153"/>
  <c r="J339" i="153"/>
  <c r="T339" i="153"/>
  <c r="L339" i="153"/>
  <c r="V339" i="153"/>
  <c r="N339" i="153"/>
  <c r="GL339" i="153" s="1"/>
  <c r="CT340" i="153"/>
  <c r="CP340" i="153"/>
  <c r="CL340" i="153"/>
  <c r="CH340" i="153"/>
  <c r="CD340" i="153"/>
  <c r="CR340" i="153"/>
  <c r="CN340" i="153"/>
  <c r="CJ340" i="153"/>
  <c r="CF340" i="153"/>
  <c r="CB340" i="153"/>
  <c r="DJ429" i="153"/>
  <c r="ET393" i="153"/>
  <c r="AP383" i="153"/>
  <c r="DJ389" i="153"/>
  <c r="CR316" i="153"/>
  <c r="CN316" i="153"/>
  <c r="CJ316" i="153"/>
  <c r="CF316" i="153"/>
  <c r="CB316" i="153"/>
  <c r="CT316" i="153"/>
  <c r="CP316" i="153"/>
  <c r="CL316" i="153"/>
  <c r="CH316" i="153"/>
  <c r="CD316" i="153"/>
  <c r="BJ318" i="153"/>
  <c r="BF318" i="153"/>
  <c r="BB318" i="153"/>
  <c r="AX318" i="153"/>
  <c r="AT318" i="153"/>
  <c r="BH318" i="153"/>
  <c r="BD318" i="153"/>
  <c r="AZ318" i="153"/>
  <c r="AV318" i="153"/>
  <c r="AR318" i="153"/>
  <c r="F411" i="153"/>
  <c r="CR324" i="153"/>
  <c r="CN324" i="153"/>
  <c r="CJ324" i="153"/>
  <c r="CF324" i="153"/>
  <c r="CB324" i="153"/>
  <c r="CT324" i="153"/>
  <c r="CP324" i="153"/>
  <c r="CL324" i="153"/>
  <c r="CH324" i="153"/>
  <c r="CD324" i="153"/>
  <c r="CT341" i="153"/>
  <c r="CP341" i="153"/>
  <c r="CL341" i="153"/>
  <c r="CH341" i="153"/>
  <c r="CD341" i="153"/>
  <c r="CR341" i="153"/>
  <c r="CN341" i="153"/>
  <c r="CJ341" i="153"/>
  <c r="CF341" i="153"/>
  <c r="CB341" i="153"/>
  <c r="BJ243" i="153"/>
  <c r="BF243" i="153"/>
  <c r="BB243" i="153"/>
  <c r="AX243" i="153"/>
  <c r="AT243" i="153"/>
  <c r="BH243" i="153"/>
  <c r="BD243" i="153"/>
  <c r="AZ243" i="153"/>
  <c r="AV243" i="153"/>
  <c r="AR243" i="153"/>
  <c r="DJ394" i="153"/>
  <c r="DJ403" i="153"/>
  <c r="DJ441" i="153"/>
  <c r="CZ76" i="153"/>
  <c r="DA76" i="153" s="1"/>
  <c r="F401" i="153"/>
  <c r="DJ410" i="153"/>
  <c r="DJ418" i="153"/>
  <c r="CR335" i="153"/>
  <c r="CJ335" i="153"/>
  <c r="CB335" i="153"/>
  <c r="CT335" i="153"/>
  <c r="CL335" i="153"/>
  <c r="CD335" i="153"/>
  <c r="CN335" i="153"/>
  <c r="CF335" i="153"/>
  <c r="CP335" i="153"/>
  <c r="CH335" i="153"/>
  <c r="EB335" i="153"/>
  <c r="DT335" i="153"/>
  <c r="DL335" i="153"/>
  <c r="ED335" i="153"/>
  <c r="DV335" i="153"/>
  <c r="DN335" i="153"/>
  <c r="DX335" i="153"/>
  <c r="DP335" i="153"/>
  <c r="DZ335" i="153"/>
  <c r="DR335" i="153"/>
  <c r="FL335" i="153"/>
  <c r="FD335" i="153"/>
  <c r="EV335" i="153"/>
  <c r="FN335" i="153"/>
  <c r="FF335" i="153"/>
  <c r="EX335" i="153"/>
  <c r="FH335" i="153"/>
  <c r="EZ335" i="153"/>
  <c r="FJ335" i="153"/>
  <c r="FB335" i="153"/>
  <c r="BZ427" i="153"/>
  <c r="BH342" i="153"/>
  <c r="BD342" i="153"/>
  <c r="AZ342" i="153"/>
  <c r="AV342" i="153"/>
  <c r="AR342" i="153"/>
  <c r="BJ342" i="153"/>
  <c r="BF342" i="153"/>
  <c r="BB342" i="153"/>
  <c r="AX342" i="153"/>
  <c r="AT342" i="153"/>
  <c r="GD315" i="153"/>
  <c r="X315" i="153"/>
  <c r="GV315" i="153" s="1"/>
  <c r="T315" i="153"/>
  <c r="P315" i="153"/>
  <c r="L315" i="153"/>
  <c r="H315" i="153"/>
  <c r="GF315" i="153" s="1"/>
  <c r="Z315" i="153"/>
  <c r="V315" i="153"/>
  <c r="R315" i="153"/>
  <c r="N315" i="153"/>
  <c r="GL315" i="153" s="1"/>
  <c r="J315" i="153"/>
  <c r="BJ326" i="153"/>
  <c r="BF326" i="153"/>
  <c r="BB326" i="153"/>
  <c r="AX326" i="153"/>
  <c r="AT326" i="153"/>
  <c r="BH326" i="153"/>
  <c r="BD326" i="153"/>
  <c r="AZ326" i="153"/>
  <c r="AV326" i="153"/>
  <c r="AR326" i="153"/>
  <c r="DJ419" i="153"/>
  <c r="BJ313" i="153"/>
  <c r="BF313" i="153"/>
  <c r="BB313" i="153"/>
  <c r="AX313" i="153"/>
  <c r="AT313" i="153"/>
  <c r="BH313" i="153"/>
  <c r="BD313" i="153"/>
  <c r="AZ313" i="153"/>
  <c r="AV313" i="153"/>
  <c r="AR313" i="153"/>
  <c r="DJ406" i="153"/>
  <c r="BZ411" i="153"/>
  <c r="GD330" i="153"/>
  <c r="X330" i="153"/>
  <c r="T330" i="153"/>
  <c r="P330" i="153"/>
  <c r="L330" i="153"/>
  <c r="H330" i="153"/>
  <c r="Z330" i="153"/>
  <c r="V330" i="153"/>
  <c r="R330" i="153"/>
  <c r="N330" i="153"/>
  <c r="J330" i="153"/>
  <c r="F400" i="153"/>
  <c r="Z241" i="153"/>
  <c r="V241" i="153"/>
  <c r="R241" i="153"/>
  <c r="N241" i="153"/>
  <c r="J241" i="153"/>
  <c r="GD241" i="153"/>
  <c r="X241" i="153"/>
  <c r="T241" i="153"/>
  <c r="P241" i="153"/>
  <c r="L241" i="153"/>
  <c r="H241" i="153"/>
  <c r="FN241" i="153"/>
  <c r="FJ241" i="153"/>
  <c r="FF241" i="153"/>
  <c r="FB241" i="153"/>
  <c r="EX241" i="153"/>
  <c r="FL241" i="153"/>
  <c r="FH241" i="153"/>
  <c r="FD241" i="153"/>
  <c r="EZ241" i="153"/>
  <c r="EV241" i="153"/>
  <c r="EB242" i="153"/>
  <c r="DX242" i="153"/>
  <c r="DT242" i="153"/>
  <c r="DP242" i="153"/>
  <c r="DL242" i="153"/>
  <c r="ED242" i="153"/>
  <c r="DZ242" i="153"/>
  <c r="DV242" i="153"/>
  <c r="DR242" i="153"/>
  <c r="DN242" i="153"/>
  <c r="BZ438" i="153"/>
  <c r="AE436" i="153"/>
  <c r="F436" i="153"/>
  <c r="BO436" i="153"/>
  <c r="AP436" i="153"/>
  <c r="CY436" i="153"/>
  <c r="BZ436" i="153"/>
  <c r="EI436" i="153"/>
  <c r="FS436" i="153"/>
  <c r="BH352" i="153"/>
  <c r="BD352" i="153"/>
  <c r="AZ352" i="153"/>
  <c r="AV352" i="153"/>
  <c r="AR352" i="153"/>
  <c r="BJ352" i="153"/>
  <c r="BF352" i="153"/>
  <c r="BB352" i="153"/>
  <c r="AX352" i="153"/>
  <c r="AT352" i="153"/>
  <c r="ET438" i="153"/>
  <c r="DJ438" i="153"/>
  <c r="DB42" i="153"/>
  <c r="DC42" i="153" s="1"/>
  <c r="EF78" i="153"/>
  <c r="EH12" i="153"/>
  <c r="DB72" i="153"/>
  <c r="DC72" i="153" s="1"/>
  <c r="F379" i="153"/>
  <c r="DB53" i="153"/>
  <c r="DC53" i="153" s="1"/>
  <c r="FT58" i="153"/>
  <c r="ET406" i="153"/>
  <c r="BZ415" i="153"/>
  <c r="ET420" i="153"/>
  <c r="BZ426" i="153"/>
  <c r="BZ394" i="153"/>
  <c r="AP398" i="153"/>
  <c r="BZ403" i="153"/>
  <c r="AP405" i="153"/>
  <c r="DJ414" i="153"/>
  <c r="DJ396" i="153"/>
  <c r="F409" i="153"/>
  <c r="CR322" i="153"/>
  <c r="CN322" i="153"/>
  <c r="CJ322" i="153"/>
  <c r="CF322" i="153"/>
  <c r="CB322" i="153"/>
  <c r="CT322" i="153"/>
  <c r="CP322" i="153"/>
  <c r="CL322" i="153"/>
  <c r="CH322" i="153"/>
  <c r="CD322" i="153"/>
  <c r="ET411" i="153"/>
  <c r="BZ431" i="153"/>
  <c r="CT244" i="153"/>
  <c r="CP244" i="153"/>
  <c r="CL244" i="153"/>
  <c r="CH244" i="153"/>
  <c r="CD244" i="153"/>
  <c r="CR244" i="153"/>
  <c r="CN244" i="153"/>
  <c r="CJ244" i="153"/>
  <c r="CF244" i="153"/>
  <c r="CB244" i="153"/>
  <c r="DJ393" i="153"/>
  <c r="BZ400" i="153"/>
  <c r="AP402" i="153"/>
  <c r="CR326" i="153"/>
  <c r="CN326" i="153"/>
  <c r="CJ326" i="153"/>
  <c r="CF326" i="153"/>
  <c r="CB326" i="153"/>
  <c r="CT326" i="153"/>
  <c r="CP326" i="153"/>
  <c r="CL326" i="153"/>
  <c r="CH326" i="153"/>
  <c r="CD326" i="153"/>
  <c r="BJ328" i="153"/>
  <c r="BF328" i="153"/>
  <c r="BB328" i="153"/>
  <c r="AX328" i="153"/>
  <c r="AT328" i="153"/>
  <c r="BH328" i="153"/>
  <c r="BD328" i="153"/>
  <c r="AZ328" i="153"/>
  <c r="AV328" i="153"/>
  <c r="AR328" i="153"/>
  <c r="BZ425" i="153"/>
  <c r="EL42" i="153"/>
  <c r="EM42" i="153" s="1"/>
  <c r="FV77" i="153"/>
  <c r="FW77" i="153" s="1"/>
  <c r="DB33" i="153"/>
  <c r="DC33" i="153" s="1"/>
  <c r="CR308" i="153"/>
  <c r="CN308" i="153"/>
  <c r="CJ308" i="153"/>
  <c r="CF308" i="153"/>
  <c r="CB308" i="153"/>
  <c r="CT308" i="153"/>
  <c r="CP308" i="153"/>
  <c r="CL308" i="153"/>
  <c r="CH308" i="153"/>
  <c r="CD308" i="153"/>
  <c r="F407" i="153"/>
  <c r="ED329" i="153"/>
  <c r="DZ329" i="153"/>
  <c r="DV329" i="153"/>
  <c r="DR329" i="153"/>
  <c r="DN329" i="153"/>
  <c r="EB329" i="153"/>
  <c r="DX329" i="153"/>
  <c r="DT329" i="153"/>
  <c r="DP329" i="153"/>
  <c r="DL329" i="153"/>
  <c r="BZ422" i="153"/>
  <c r="F428" i="153"/>
  <c r="GB434" i="153"/>
  <c r="GC434" i="153" s="1"/>
  <c r="GC346" i="153"/>
  <c r="ET394" i="153"/>
  <c r="ET416" i="153"/>
  <c r="F404" i="153"/>
  <c r="DJ415" i="153"/>
  <c r="DJ420" i="153"/>
  <c r="BZ430" i="153"/>
  <c r="AP403" i="153"/>
  <c r="DJ416" i="153"/>
  <c r="EB241" i="153"/>
  <c r="DX241" i="153"/>
  <c r="DT241" i="153"/>
  <c r="DP241" i="153"/>
  <c r="DL241" i="153"/>
  <c r="ED241" i="153"/>
  <c r="DZ241" i="153"/>
  <c r="DV241" i="153"/>
  <c r="DR241" i="153"/>
  <c r="DN241" i="153"/>
  <c r="CT242" i="153"/>
  <c r="CP242" i="153"/>
  <c r="CL242" i="153"/>
  <c r="CH242" i="153"/>
  <c r="CD242" i="153"/>
  <c r="CR242" i="153"/>
  <c r="CN242" i="153"/>
  <c r="CJ242" i="153"/>
  <c r="CF242" i="153"/>
  <c r="CB242" i="153"/>
  <c r="FN243" i="153"/>
  <c r="FJ243" i="153"/>
  <c r="FF243" i="153"/>
  <c r="FB243" i="153"/>
  <c r="EX243" i="153"/>
  <c r="FL243" i="153"/>
  <c r="FH243" i="153"/>
  <c r="FD243" i="153"/>
  <c r="EZ243" i="153"/>
  <c r="EV243" i="153"/>
  <c r="X245" i="153"/>
  <c r="GV245" i="153" s="1"/>
  <c r="T245" i="153"/>
  <c r="GR245" i="153" s="1"/>
  <c r="P245" i="153"/>
  <c r="GN245" i="153" s="1"/>
  <c r="L245" i="153"/>
  <c r="GJ245" i="153" s="1"/>
  <c r="H245" i="153"/>
  <c r="GD245" i="153"/>
  <c r="Z245" i="153"/>
  <c r="GX245" i="153" s="1"/>
  <c r="V245" i="153"/>
  <c r="GT245" i="153" s="1"/>
  <c r="R245" i="153"/>
  <c r="GP245" i="153" s="1"/>
  <c r="N245" i="153"/>
  <c r="GL245" i="153" s="1"/>
  <c r="J245" i="153"/>
  <c r="GH245" i="153" s="1"/>
  <c r="AP435" i="153"/>
  <c r="DJ437" i="153"/>
  <c r="FN352" i="153"/>
  <c r="FJ352" i="153"/>
  <c r="FF352" i="153"/>
  <c r="FB352" i="153"/>
  <c r="EX352" i="153"/>
  <c r="FL352" i="153"/>
  <c r="FH352" i="153"/>
  <c r="FD352" i="153"/>
  <c r="EZ352" i="153"/>
  <c r="EV352" i="153"/>
  <c r="ET441" i="153"/>
  <c r="EE147" i="153"/>
  <c r="EF147" i="153" s="1"/>
  <c r="EH147" i="153" s="1"/>
  <c r="EK147" i="153" s="1"/>
  <c r="AA157" i="153"/>
  <c r="CU157" i="153"/>
  <c r="CV157" i="153" s="1"/>
  <c r="CX157" i="153" s="1"/>
  <c r="FO157" i="153"/>
  <c r="FP157" i="153" s="1"/>
  <c r="FR157" i="153" s="1"/>
  <c r="EE101" i="153"/>
  <c r="EF101" i="153" s="1"/>
  <c r="EH101" i="153" s="1"/>
  <c r="EK101" i="153" s="1"/>
  <c r="FO224" i="153"/>
  <c r="FP224" i="153" s="1"/>
  <c r="FR224" i="153" s="1"/>
  <c r="FU224" i="153" s="1"/>
  <c r="BK117" i="153"/>
  <c r="BL117" i="153" s="1"/>
  <c r="BN117" i="153" s="1"/>
  <c r="BQ117" i="153" s="1"/>
  <c r="EE247" i="153"/>
  <c r="EF247" i="153" s="1"/>
  <c r="EH247" i="153" s="1"/>
  <c r="EK247" i="153" s="1"/>
  <c r="BK101" i="153"/>
  <c r="BL101" i="153" s="1"/>
  <c r="BN101" i="153" s="1"/>
  <c r="BQ101" i="153" s="1"/>
  <c r="CU146" i="153"/>
  <c r="CV146" i="153" s="1"/>
  <c r="CX146" i="153" s="1"/>
  <c r="BK143" i="153"/>
  <c r="BL143" i="153" s="1"/>
  <c r="BN143" i="153" s="1"/>
  <c r="BQ143" i="153" s="1"/>
  <c r="EE110" i="153"/>
  <c r="EF110" i="153" s="1"/>
  <c r="EH110" i="153" s="1"/>
  <c r="EK110" i="153" s="1"/>
  <c r="CU134" i="153"/>
  <c r="CV134" i="153" s="1"/>
  <c r="CX134" i="153" s="1"/>
  <c r="DA134" i="153" s="1"/>
  <c r="CU138" i="153"/>
  <c r="CV138" i="153" s="1"/>
  <c r="CX138" i="153" s="1"/>
  <c r="DA138" i="153" s="1"/>
  <c r="EE143" i="153"/>
  <c r="EF143" i="153" s="1"/>
  <c r="EH143" i="153" s="1"/>
  <c r="EK143" i="153" s="1"/>
  <c r="EE120" i="153"/>
  <c r="EF120" i="153" s="1"/>
  <c r="EH120" i="153" s="1"/>
  <c r="EK120" i="153" s="1"/>
  <c r="CU132" i="153"/>
  <c r="CV132" i="153" s="1"/>
  <c r="CX132" i="153" s="1"/>
  <c r="DA132" i="153" s="1"/>
  <c r="FO132" i="153"/>
  <c r="FP132" i="153" s="1"/>
  <c r="FR132" i="153" s="1"/>
  <c r="FU132" i="153" s="1"/>
  <c r="EE117" i="153"/>
  <c r="EF117" i="153" s="1"/>
  <c r="EH117" i="153" s="1"/>
  <c r="EK117" i="153" s="1"/>
  <c r="CU105" i="153"/>
  <c r="CV105" i="153" s="1"/>
  <c r="CX105" i="153" s="1"/>
  <c r="DA105" i="153" s="1"/>
  <c r="BK115" i="153"/>
  <c r="BL115" i="153" s="1"/>
  <c r="BN115" i="153" s="1"/>
  <c r="BQ115" i="153" s="1"/>
  <c r="EE128" i="153"/>
  <c r="EF128" i="153" s="1"/>
  <c r="EH128" i="153" s="1"/>
  <c r="EK128" i="153" s="1"/>
  <c r="AA133" i="153"/>
  <c r="AA109" i="153"/>
  <c r="GT109" i="153"/>
  <c r="GN109" i="153"/>
  <c r="EE122" i="153"/>
  <c r="EF122" i="153" s="1"/>
  <c r="EH122" i="153" s="1"/>
  <c r="EK122" i="153" s="1"/>
  <c r="FH164" i="153"/>
  <c r="CU99" i="153"/>
  <c r="CV99" i="153" s="1"/>
  <c r="CX99" i="153" s="1"/>
  <c r="DA99" i="153" s="1"/>
  <c r="EE104" i="153"/>
  <c r="EF104" i="153" s="1"/>
  <c r="EH104" i="153" s="1"/>
  <c r="EK104" i="153" s="1"/>
  <c r="CU119" i="153"/>
  <c r="CV119" i="153" s="1"/>
  <c r="CX119" i="153" s="1"/>
  <c r="DA119" i="153" s="1"/>
  <c r="EE121" i="153"/>
  <c r="EF121" i="153" s="1"/>
  <c r="EH121" i="153" s="1"/>
  <c r="EK121" i="153" s="1"/>
  <c r="AA135" i="153"/>
  <c r="EE136" i="153"/>
  <c r="EF136" i="153" s="1"/>
  <c r="EH136" i="153" s="1"/>
  <c r="EK136" i="153" s="1"/>
  <c r="BK146" i="153"/>
  <c r="BL146" i="153" s="1"/>
  <c r="BN146" i="153" s="1"/>
  <c r="AA186" i="153"/>
  <c r="FO186" i="153"/>
  <c r="FP186" i="153" s="1"/>
  <c r="FR186" i="153" s="1"/>
  <c r="FU186" i="153" s="1"/>
  <c r="CU106" i="153"/>
  <c r="CV106" i="153" s="1"/>
  <c r="CX106" i="153" s="1"/>
  <c r="DA106" i="153" s="1"/>
  <c r="AA226" i="153"/>
  <c r="EE234" i="153"/>
  <c r="EF234" i="153" s="1"/>
  <c r="EH234" i="153" s="1"/>
  <c r="EK234" i="153" s="1"/>
  <c r="GH186" i="153"/>
  <c r="GX186" i="153"/>
  <c r="CN164" i="153"/>
  <c r="AA131" i="153"/>
  <c r="BK136" i="153"/>
  <c r="BL136" i="153" s="1"/>
  <c r="BN136" i="153" s="1"/>
  <c r="BQ136" i="153" s="1"/>
  <c r="H99" i="153"/>
  <c r="EV105" i="153"/>
  <c r="BK185" i="153"/>
  <c r="BL185" i="153" s="1"/>
  <c r="BN185" i="153" s="1"/>
  <c r="BQ185" i="153" s="1"/>
  <c r="CU104" i="153"/>
  <c r="CV104" i="153" s="1"/>
  <c r="CX104" i="153" s="1"/>
  <c r="DA104" i="153" s="1"/>
  <c r="BK226" i="153"/>
  <c r="BL226" i="153" s="1"/>
  <c r="BN226" i="153" s="1"/>
  <c r="BQ226" i="153" s="1"/>
  <c r="GT100" i="153"/>
  <c r="AA224" i="153"/>
  <c r="BK227" i="153"/>
  <c r="BL227" i="153" s="1"/>
  <c r="BN227" i="153" s="1"/>
  <c r="BQ227" i="153" s="1"/>
  <c r="DR164" i="153"/>
  <c r="AA115" i="153"/>
  <c r="EE246" i="153"/>
  <c r="EF246" i="153" s="1"/>
  <c r="EH246" i="153" s="1"/>
  <c r="EK246" i="153" s="1"/>
  <c r="H119" i="153"/>
  <c r="CB120" i="153"/>
  <c r="CB125" i="153"/>
  <c r="CB126" i="153"/>
  <c r="AR129" i="153"/>
  <c r="H151" i="153"/>
  <c r="AA151" i="153" s="1"/>
  <c r="EV151" i="153"/>
  <c r="FO151" i="153" s="1"/>
  <c r="AR119" i="153"/>
  <c r="CB147" i="153"/>
  <c r="EV205" i="153"/>
  <c r="DL156" i="153"/>
  <c r="AA211" i="153"/>
  <c r="EE227" i="153"/>
  <c r="EF227" i="153" s="1"/>
  <c r="EH227" i="153" s="1"/>
  <c r="EK227" i="153" s="1"/>
  <c r="AA236" i="153"/>
  <c r="BK239" i="153"/>
  <c r="BL239" i="153" s="1"/>
  <c r="BN239" i="153" s="1"/>
  <c r="DL114" i="153"/>
  <c r="EE114" i="153" s="1"/>
  <c r="GN120" i="153"/>
  <c r="AR122" i="153"/>
  <c r="GF122" i="153" s="1"/>
  <c r="DL123" i="153"/>
  <c r="GN130" i="153"/>
  <c r="GH134" i="153"/>
  <c r="H150" i="153"/>
  <c r="AA150" i="153" s="1"/>
  <c r="EV150" i="153"/>
  <c r="FO150" i="153" s="1"/>
  <c r="EV215" i="153"/>
  <c r="FO215" i="153" s="1"/>
  <c r="CB223" i="153"/>
  <c r="CU223" i="153" s="1"/>
  <c r="DL203" i="153"/>
  <c r="GH224" i="153"/>
  <c r="CB225" i="153"/>
  <c r="CU225" i="153" s="1"/>
  <c r="GH117" i="153"/>
  <c r="GN123" i="153"/>
  <c r="CB145" i="153"/>
  <c r="CU145" i="153" s="1"/>
  <c r="H220" i="153"/>
  <c r="AA220" i="153" s="1"/>
  <c r="GV220" i="153"/>
  <c r="H163" i="153"/>
  <c r="AA163" i="153" s="1"/>
  <c r="GV163" i="153"/>
  <c r="DL245" i="153"/>
  <c r="EE245" i="153" s="1"/>
  <c r="GH156" i="153"/>
  <c r="GP158" i="153"/>
  <c r="GR246" i="153"/>
  <c r="GX246" i="153"/>
  <c r="AR161" i="153"/>
  <c r="BK161" i="153" s="1"/>
  <c r="GH249" i="153"/>
  <c r="GX249" i="153"/>
  <c r="CU154" i="153"/>
  <c r="CV154" i="153" s="1"/>
  <c r="CX154" i="153" s="1"/>
  <c r="GY45" i="153"/>
  <c r="GZ45" i="153" s="1"/>
  <c r="HB45" i="153" s="1"/>
  <c r="HE45" i="153" s="1"/>
  <c r="H125" i="153"/>
  <c r="CB131" i="153"/>
  <c r="GH140" i="153"/>
  <c r="GX140" i="153"/>
  <c r="EV145" i="153"/>
  <c r="FO145" i="153" s="1"/>
  <c r="CB151" i="153"/>
  <c r="DL155" i="153"/>
  <c r="CU226" i="153"/>
  <c r="CV226" i="153" s="1"/>
  <c r="CX226" i="153" s="1"/>
  <c r="DA226" i="153" s="1"/>
  <c r="CU163" i="153"/>
  <c r="CV163" i="153" s="1"/>
  <c r="CX163" i="153" s="1"/>
  <c r="DA163" i="153" s="1"/>
  <c r="CU156" i="153"/>
  <c r="CV156" i="153" s="1"/>
  <c r="CX156" i="153" s="1"/>
  <c r="DA156" i="153" s="1"/>
  <c r="BF164" i="153"/>
  <c r="GL102" i="153"/>
  <c r="C371" i="153"/>
  <c r="DL115" i="153"/>
  <c r="EE115" i="153" s="1"/>
  <c r="CB130" i="153"/>
  <c r="H139" i="153"/>
  <c r="AA139" i="153" s="1"/>
  <c r="H152" i="153"/>
  <c r="EV152" i="153"/>
  <c r="AR157" i="153"/>
  <c r="DL119" i="153"/>
  <c r="GP136" i="153"/>
  <c r="EV220" i="153"/>
  <c r="DL248" i="153"/>
  <c r="H155" i="153"/>
  <c r="EV155" i="153"/>
  <c r="DL161" i="153"/>
  <c r="EE161" i="153" s="1"/>
  <c r="GH162" i="153"/>
  <c r="GX162" i="153"/>
  <c r="GN203" i="153"/>
  <c r="GN216" i="153"/>
  <c r="K19" i="151"/>
  <c r="K29" i="151" s="1"/>
  <c r="J27" i="151"/>
  <c r="J28" i="151" s="1"/>
  <c r="O20" i="150"/>
  <c r="O19" i="150"/>
  <c r="Q19" i="148"/>
  <c r="Q21" i="148"/>
  <c r="AP21" i="148"/>
  <c r="AH20" i="148"/>
  <c r="X20" i="148"/>
  <c r="I21" i="148"/>
  <c r="I19" i="148"/>
  <c r="I20" i="148" s="1"/>
  <c r="Y19" i="148"/>
  <c r="Y21" i="148"/>
  <c r="P20" i="148"/>
  <c r="AJ21" i="148"/>
  <c r="AJ19" i="148"/>
  <c r="AL15" i="148"/>
  <c r="D480" i="157" l="1"/>
  <c r="GB480" i="157" s="1"/>
  <c r="AM17" i="148"/>
  <c r="AQ17" i="148"/>
  <c r="D477" i="157"/>
  <c r="GB477" i="157" s="1"/>
  <c r="AP17" i="148"/>
  <c r="AP19" i="148" s="1"/>
  <c r="AP20" i="148" s="1"/>
  <c r="AN19" i="148"/>
  <c r="AN20" i="148" s="1"/>
  <c r="Y20" i="148"/>
  <c r="B13" i="156"/>
  <c r="H13" i="156"/>
  <c r="I13" i="156"/>
  <c r="EE290" i="153"/>
  <c r="GP330" i="153"/>
  <c r="GR315" i="153"/>
  <c r="GH339" i="153"/>
  <c r="GT315" i="153"/>
  <c r="GN315" i="153"/>
  <c r="GT321" i="153"/>
  <c r="GN321" i="153"/>
  <c r="GL327" i="153"/>
  <c r="GF327" i="153"/>
  <c r="GV327" i="153"/>
  <c r="GH330" i="153"/>
  <c r="GX330" i="153"/>
  <c r="GP315" i="153"/>
  <c r="GX339" i="153"/>
  <c r="GL332" i="153"/>
  <c r="GF332" i="153"/>
  <c r="GV332" i="153"/>
  <c r="GF320" i="153"/>
  <c r="GV320" i="153"/>
  <c r="FO317" i="153"/>
  <c r="HC345" i="153"/>
  <c r="GJ339" i="153"/>
  <c r="FO342" i="153"/>
  <c r="AA318" i="153"/>
  <c r="CU188" i="153"/>
  <c r="EE199" i="153"/>
  <c r="AA199" i="153"/>
  <c r="FO351" i="153"/>
  <c r="FO341" i="153"/>
  <c r="FP341" i="153" s="1"/>
  <c r="FR341" i="153" s="1"/>
  <c r="FU341" i="153" s="1"/>
  <c r="FV341" i="153" s="1"/>
  <c r="FW341" i="153" s="1"/>
  <c r="FO340" i="153"/>
  <c r="EE310" i="153"/>
  <c r="EF310" i="153" s="1"/>
  <c r="EH310" i="153" s="1"/>
  <c r="EK310" i="153" s="1"/>
  <c r="EL310" i="153" s="1"/>
  <c r="EM310" i="153" s="1"/>
  <c r="CU313" i="153"/>
  <c r="EE316" i="153"/>
  <c r="CU317" i="153"/>
  <c r="BK320" i="153"/>
  <c r="BK311" i="153"/>
  <c r="BK322" i="153"/>
  <c r="BL322" i="153" s="1"/>
  <c r="BN322" i="153" s="1"/>
  <c r="BQ322" i="153" s="1"/>
  <c r="BR322" i="153" s="1"/>
  <c r="BS322" i="153" s="1"/>
  <c r="GJ330" i="153"/>
  <c r="BK194" i="153"/>
  <c r="AA194" i="153"/>
  <c r="CU197" i="153"/>
  <c r="AA200" i="153"/>
  <c r="AB200" i="153" s="1"/>
  <c r="AD200" i="153" s="1"/>
  <c r="AG200" i="153" s="1"/>
  <c r="AH200" i="153" s="1"/>
  <c r="AI200" i="153" s="1"/>
  <c r="CU195" i="153"/>
  <c r="CV195" i="153" s="1"/>
  <c r="CX195" i="153" s="1"/>
  <c r="DA195" i="153" s="1"/>
  <c r="DB195" i="153" s="1"/>
  <c r="DC195" i="153" s="1"/>
  <c r="GF109" i="153"/>
  <c r="AA189" i="153"/>
  <c r="EE343" i="153"/>
  <c r="GL330" i="153"/>
  <c r="GJ315" i="153"/>
  <c r="GT320" i="153"/>
  <c r="GN320" i="153"/>
  <c r="GR336" i="153"/>
  <c r="GP321" i="153"/>
  <c r="GJ321" i="153"/>
  <c r="GP312" i="153"/>
  <c r="GJ312" i="153"/>
  <c r="GH327" i="153"/>
  <c r="GX327" i="153"/>
  <c r="GR327" i="153"/>
  <c r="GR330" i="153"/>
  <c r="GT332" i="153"/>
  <c r="GN332" i="153"/>
  <c r="GP320" i="153"/>
  <c r="GJ320" i="153"/>
  <c r="FO196" i="153"/>
  <c r="GL321" i="153"/>
  <c r="GF321" i="153"/>
  <c r="GV321" i="153"/>
  <c r="GL312" i="153"/>
  <c r="GF312" i="153"/>
  <c r="GV312" i="153"/>
  <c r="GT330" i="153"/>
  <c r="GH315" i="153"/>
  <c r="GX315" i="153"/>
  <c r="GP332" i="153"/>
  <c r="GJ332" i="153"/>
  <c r="BK341" i="153"/>
  <c r="BL341" i="153" s="1"/>
  <c r="BN341" i="153" s="1"/>
  <c r="BQ341" i="153" s="1"/>
  <c r="BR341" i="153" s="1"/>
  <c r="BS341" i="153" s="1"/>
  <c r="GH321" i="153"/>
  <c r="GX321" i="153"/>
  <c r="FO339" i="153"/>
  <c r="FP339" i="153" s="1"/>
  <c r="FR339" i="153" s="1"/>
  <c r="FU339" i="153" s="1"/>
  <c r="FV339" i="153" s="1"/>
  <c r="FW339" i="153" s="1"/>
  <c r="EE352" i="153"/>
  <c r="GH312" i="153"/>
  <c r="GX312" i="153"/>
  <c r="GR312" i="153"/>
  <c r="GP327" i="153"/>
  <c r="GJ327" i="153"/>
  <c r="AA291" i="153"/>
  <c r="GR339" i="153"/>
  <c r="GF339" i="153"/>
  <c r="GN336" i="153"/>
  <c r="AM459" i="153"/>
  <c r="GA371" i="153"/>
  <c r="HI371" i="153" s="1"/>
  <c r="HI372" i="153" s="1"/>
  <c r="FT78" i="153"/>
  <c r="GT339" i="153"/>
  <c r="GP339" i="153"/>
  <c r="GV339" i="153"/>
  <c r="GZ159" i="153"/>
  <c r="HB159" i="153" s="1"/>
  <c r="GL336" i="153"/>
  <c r="EE314" i="153"/>
  <c r="AA329" i="153"/>
  <c r="FO290" i="153"/>
  <c r="FP290" i="153" s="1"/>
  <c r="FR290" i="153" s="1"/>
  <c r="FU290" i="153" s="1"/>
  <c r="FV290" i="153" s="1"/>
  <c r="FW290" i="153" s="1"/>
  <c r="FO242" i="153"/>
  <c r="FO190" i="153"/>
  <c r="CU312" i="153"/>
  <c r="CV312" i="153" s="1"/>
  <c r="CX312" i="153" s="1"/>
  <c r="DA312" i="153" s="1"/>
  <c r="DB312" i="153" s="1"/>
  <c r="DC312" i="153" s="1"/>
  <c r="BK327" i="153"/>
  <c r="EE191" i="153"/>
  <c r="EE320" i="153"/>
  <c r="EF320" i="153" s="1"/>
  <c r="EH320" i="153" s="1"/>
  <c r="EK320" i="153" s="1"/>
  <c r="EL320" i="153" s="1"/>
  <c r="EM320" i="153" s="1"/>
  <c r="EE242" i="153"/>
  <c r="CU192" i="153"/>
  <c r="AA190" i="153"/>
  <c r="BK242" i="153"/>
  <c r="CU190" i="153"/>
  <c r="CU196" i="153"/>
  <c r="CV196" i="153" s="1"/>
  <c r="CX196" i="153" s="1"/>
  <c r="DA196" i="153" s="1"/>
  <c r="DB196" i="153" s="1"/>
  <c r="DC196" i="153" s="1"/>
  <c r="BK331" i="153"/>
  <c r="BK317" i="153"/>
  <c r="CU330" i="153"/>
  <c r="CV330" i="153" s="1"/>
  <c r="CX330" i="153" s="1"/>
  <c r="DA330" i="153" s="1"/>
  <c r="DB330" i="153" s="1"/>
  <c r="DC330" i="153" s="1"/>
  <c r="ET254" i="153"/>
  <c r="DJ254" i="153"/>
  <c r="GF102" i="153"/>
  <c r="CU191" i="153"/>
  <c r="AA242" i="153"/>
  <c r="EE350" i="153"/>
  <c r="BK325" i="153"/>
  <c r="BL325" i="153" s="1"/>
  <c r="BN325" i="153" s="1"/>
  <c r="BQ325" i="153" s="1"/>
  <c r="BR325" i="153" s="1"/>
  <c r="BS325" i="153" s="1"/>
  <c r="BK338" i="153"/>
  <c r="AP254" i="153"/>
  <c r="BZ254" i="153"/>
  <c r="BK199" i="153"/>
  <c r="BK314" i="153"/>
  <c r="BL314" i="153" s="1"/>
  <c r="BN314" i="153" s="1"/>
  <c r="BQ314" i="153" s="1"/>
  <c r="BR314" i="153" s="1"/>
  <c r="BS314" i="153" s="1"/>
  <c r="CU353" i="153"/>
  <c r="CV353" i="153" s="1"/>
  <c r="CX353" i="153" s="1"/>
  <c r="CZ353" i="153" s="1"/>
  <c r="DA353" i="153" s="1"/>
  <c r="DP269" i="153"/>
  <c r="DP251" i="153"/>
  <c r="DP252" i="153" s="1"/>
  <c r="DN269" i="153"/>
  <c r="DN251" i="153"/>
  <c r="DN252" i="153" s="1"/>
  <c r="ED269" i="153"/>
  <c r="ED251" i="153"/>
  <c r="ED252" i="153" s="1"/>
  <c r="CD251" i="153"/>
  <c r="CD252" i="153" s="1"/>
  <c r="CT251" i="153"/>
  <c r="CT252" i="153" s="1"/>
  <c r="CN251" i="153"/>
  <c r="CN252" i="153" s="1"/>
  <c r="AR251" i="153"/>
  <c r="AR252" i="153" s="1"/>
  <c r="BH251" i="153"/>
  <c r="BH252" i="153" s="1"/>
  <c r="BF251" i="153"/>
  <c r="BF252" i="153" s="1"/>
  <c r="R251" i="153"/>
  <c r="R252" i="153" s="1"/>
  <c r="L251" i="153"/>
  <c r="GD251" i="153"/>
  <c r="GD252" i="153" s="1"/>
  <c r="FB251" i="153"/>
  <c r="FB252" i="153" s="1"/>
  <c r="EV251" i="153"/>
  <c r="EV252" i="153" s="1"/>
  <c r="FL251" i="153"/>
  <c r="FL252" i="153" s="1"/>
  <c r="CU341" i="153"/>
  <c r="BK196" i="153"/>
  <c r="GT196" i="153"/>
  <c r="BK195" i="153"/>
  <c r="GH336" i="153"/>
  <c r="CF253" i="153"/>
  <c r="CD253" i="153"/>
  <c r="CT253" i="153"/>
  <c r="FO188" i="153"/>
  <c r="DN253" i="153"/>
  <c r="ED253" i="153"/>
  <c r="DX253" i="153"/>
  <c r="CU189" i="153"/>
  <c r="FO197" i="153"/>
  <c r="BK188" i="153"/>
  <c r="FP190" i="153"/>
  <c r="FR190" i="153" s="1"/>
  <c r="FU190" i="153" s="1"/>
  <c r="GH190" i="153"/>
  <c r="GX190" i="153"/>
  <c r="CU339" i="153"/>
  <c r="CV197" i="153"/>
  <c r="CX197" i="153" s="1"/>
  <c r="DA197" i="153" s="1"/>
  <c r="AB199" i="153"/>
  <c r="AD199" i="153" s="1"/>
  <c r="AG199" i="153" s="1"/>
  <c r="GF225" i="153"/>
  <c r="GF211" i="153"/>
  <c r="GF141" i="153"/>
  <c r="DL164" i="153"/>
  <c r="EV253" i="153"/>
  <c r="FL253" i="153"/>
  <c r="FJ253" i="153"/>
  <c r="L253" i="153"/>
  <c r="GD253" i="153"/>
  <c r="V253" i="153"/>
  <c r="FO240" i="153"/>
  <c r="BK191" i="153"/>
  <c r="AX253" i="153"/>
  <c r="AR253" i="153"/>
  <c r="BH253" i="153"/>
  <c r="AA311" i="153"/>
  <c r="BK336" i="153"/>
  <c r="BK291" i="153"/>
  <c r="BL291" i="153" s="1"/>
  <c r="BN291" i="153" s="1"/>
  <c r="BQ291" i="153" s="1"/>
  <c r="BR291" i="153" s="1"/>
  <c r="BS291" i="153" s="1"/>
  <c r="EE321" i="153"/>
  <c r="DL269" i="153"/>
  <c r="DL251" i="153"/>
  <c r="DL252" i="153" s="1"/>
  <c r="EB269" i="153"/>
  <c r="EB251" i="153"/>
  <c r="EB252" i="153" s="1"/>
  <c r="DZ269" i="153"/>
  <c r="DZ251" i="153"/>
  <c r="DZ252" i="153" s="1"/>
  <c r="CP251" i="153"/>
  <c r="CP252" i="153" s="1"/>
  <c r="CJ251" i="153"/>
  <c r="CJ252" i="153" s="1"/>
  <c r="BD251" i="153"/>
  <c r="BD252" i="153" s="1"/>
  <c r="BB251" i="153"/>
  <c r="BB252" i="153" s="1"/>
  <c r="N251" i="153"/>
  <c r="N252" i="153" s="1"/>
  <c r="EX251" i="153"/>
  <c r="EX252" i="153" s="1"/>
  <c r="FN251" i="153"/>
  <c r="FN252" i="153" s="1"/>
  <c r="FO241" i="153"/>
  <c r="BK243" i="153"/>
  <c r="BK330" i="153"/>
  <c r="BK198" i="153"/>
  <c r="BL198" i="153" s="1"/>
  <c r="BN198" i="153" s="1"/>
  <c r="BQ198" i="153" s="1"/>
  <c r="BK200" i="153"/>
  <c r="BL200" i="153" s="1"/>
  <c r="BN200" i="153" s="1"/>
  <c r="BQ200" i="153" s="1"/>
  <c r="CB253" i="153"/>
  <c r="CR253" i="153"/>
  <c r="CP253" i="153"/>
  <c r="BK192" i="153"/>
  <c r="EE190" i="153"/>
  <c r="DZ253" i="153"/>
  <c r="DT253" i="153"/>
  <c r="BK189" i="153"/>
  <c r="FO195" i="153"/>
  <c r="AB189" i="153"/>
  <c r="AD189" i="153" s="1"/>
  <c r="AG189" i="153" s="1"/>
  <c r="H251" i="153"/>
  <c r="H252" i="153" s="1"/>
  <c r="X251" i="153"/>
  <c r="X252" i="153" s="1"/>
  <c r="GF209" i="153"/>
  <c r="GF233" i="153"/>
  <c r="FH253" i="153"/>
  <c r="FF253" i="153"/>
  <c r="H253" i="153"/>
  <c r="X253" i="153"/>
  <c r="R253" i="153"/>
  <c r="FH251" i="153"/>
  <c r="FH252" i="153" s="1"/>
  <c r="FO192" i="153"/>
  <c r="AT253" i="153"/>
  <c r="BJ253" i="153"/>
  <c r="BD253" i="153"/>
  <c r="EE198" i="153"/>
  <c r="EE195" i="153"/>
  <c r="EF195" i="153" s="1"/>
  <c r="EH195" i="153" s="1"/>
  <c r="EK195" i="153" s="1"/>
  <c r="EL195" i="153" s="1"/>
  <c r="EM195" i="153" s="1"/>
  <c r="FO331" i="153"/>
  <c r="FP331" i="153" s="1"/>
  <c r="FR331" i="153" s="1"/>
  <c r="FU331" i="153" s="1"/>
  <c r="FV331" i="153" s="1"/>
  <c r="FW331" i="153" s="1"/>
  <c r="BK312" i="153"/>
  <c r="CU336" i="153"/>
  <c r="BK319" i="153"/>
  <c r="BL319" i="153" s="1"/>
  <c r="BN319" i="153" s="1"/>
  <c r="BQ319" i="153" s="1"/>
  <c r="BR319" i="153" s="1"/>
  <c r="BS319" i="153" s="1"/>
  <c r="DX269" i="153"/>
  <c r="DX251" i="153"/>
  <c r="DX252" i="153" s="1"/>
  <c r="DV269" i="153"/>
  <c r="DV251" i="153"/>
  <c r="DV252" i="153" s="1"/>
  <c r="CL251" i="153"/>
  <c r="CL252" i="153" s="1"/>
  <c r="CF251" i="153"/>
  <c r="CF252" i="153" s="1"/>
  <c r="AZ251" i="153"/>
  <c r="AZ252" i="153" s="1"/>
  <c r="AX251" i="153"/>
  <c r="AX252" i="153" s="1"/>
  <c r="AB194" i="153"/>
  <c r="J251" i="153"/>
  <c r="J252" i="153" s="1"/>
  <c r="Z251" i="153"/>
  <c r="Z252" i="153" s="1"/>
  <c r="FJ251" i="153"/>
  <c r="FJ252" i="153" s="1"/>
  <c r="FD251" i="153"/>
  <c r="FD252" i="153" s="1"/>
  <c r="GF245" i="153"/>
  <c r="CU242" i="153"/>
  <c r="BK313" i="153"/>
  <c r="BK326" i="153"/>
  <c r="CU198" i="153"/>
  <c r="GL196" i="153"/>
  <c r="EE189" i="153"/>
  <c r="BK244" i="153"/>
  <c r="GX336" i="153"/>
  <c r="CN253" i="153"/>
  <c r="CL253" i="153"/>
  <c r="BK230" i="153"/>
  <c r="DV253" i="153"/>
  <c r="DP253" i="153"/>
  <c r="CV192" i="153"/>
  <c r="CX192" i="153" s="1"/>
  <c r="DA192" i="153" s="1"/>
  <c r="GP190" i="153"/>
  <c r="BL189" i="153"/>
  <c r="BN189" i="153" s="1"/>
  <c r="BQ189" i="153" s="1"/>
  <c r="FP242" i="153"/>
  <c r="FR242" i="153" s="1"/>
  <c r="FU242" i="153" s="1"/>
  <c r="AB242" i="153"/>
  <c r="AD242" i="153" s="1"/>
  <c r="AG242" i="153" s="1"/>
  <c r="FO244" i="153"/>
  <c r="EF197" i="153"/>
  <c r="EH197" i="153" s="1"/>
  <c r="EK197" i="153" s="1"/>
  <c r="CV188" i="153"/>
  <c r="CX188" i="153" s="1"/>
  <c r="DA188" i="153" s="1"/>
  <c r="T251" i="153"/>
  <c r="T252" i="153" s="1"/>
  <c r="CU306" i="153"/>
  <c r="FD253" i="153"/>
  <c r="FB253" i="153"/>
  <c r="T253" i="153"/>
  <c r="N253" i="153"/>
  <c r="EE331" i="153"/>
  <c r="EE315" i="153"/>
  <c r="BK197" i="153"/>
  <c r="AA191" i="153"/>
  <c r="BF253" i="153"/>
  <c r="AZ253" i="153"/>
  <c r="AA310" i="153"/>
  <c r="AB310" i="153" s="1"/>
  <c r="AD310" i="153" s="1"/>
  <c r="AG310" i="153" s="1"/>
  <c r="AH310" i="153" s="1"/>
  <c r="AI310" i="153" s="1"/>
  <c r="EE351" i="153"/>
  <c r="EF351" i="153" s="1"/>
  <c r="EH351" i="153" s="1"/>
  <c r="EK351" i="153" s="1"/>
  <c r="EL351" i="153" s="1"/>
  <c r="EM351" i="153" s="1"/>
  <c r="EE292" i="153"/>
  <c r="EF292" i="153" s="1"/>
  <c r="EH292" i="153" s="1"/>
  <c r="EK292" i="153" s="1"/>
  <c r="EL292" i="153" s="1"/>
  <c r="EM292" i="153" s="1"/>
  <c r="EE339" i="153"/>
  <c r="BK334" i="153"/>
  <c r="AA316" i="153"/>
  <c r="AB316" i="153" s="1"/>
  <c r="AD316" i="153" s="1"/>
  <c r="AG316" i="153" s="1"/>
  <c r="AH316" i="153" s="1"/>
  <c r="AI316" i="153" s="1"/>
  <c r="BK308" i="153"/>
  <c r="F254" i="153"/>
  <c r="DT269" i="153"/>
  <c r="DT251" i="153"/>
  <c r="DT252" i="153" s="1"/>
  <c r="DR269" i="153"/>
  <c r="DR251" i="153"/>
  <c r="DR252" i="153" s="1"/>
  <c r="CH251" i="153"/>
  <c r="CH252" i="153" s="1"/>
  <c r="CB251" i="153"/>
  <c r="CB252" i="153" s="1"/>
  <c r="CR251" i="153"/>
  <c r="CR252" i="153" s="1"/>
  <c r="AV251" i="153"/>
  <c r="AV252" i="153" s="1"/>
  <c r="AT251" i="153"/>
  <c r="AT252" i="153" s="1"/>
  <c r="BJ251" i="153"/>
  <c r="BJ252" i="153" s="1"/>
  <c r="FF251" i="153"/>
  <c r="FF252" i="153" s="1"/>
  <c r="GY163" i="153"/>
  <c r="EE188" i="153"/>
  <c r="FO199" i="153"/>
  <c r="CJ253" i="153"/>
  <c r="CH253" i="153"/>
  <c r="DR253" i="153"/>
  <c r="DL253" i="153"/>
  <c r="EB253" i="153"/>
  <c r="EF191" i="153"/>
  <c r="EH191" i="153" s="1"/>
  <c r="EK191" i="153" s="1"/>
  <c r="FP196" i="153"/>
  <c r="FR196" i="153" s="1"/>
  <c r="FU196" i="153" s="1"/>
  <c r="FV196" i="153" s="1"/>
  <c r="FW196" i="153" s="1"/>
  <c r="GF205" i="153"/>
  <c r="GF124" i="153"/>
  <c r="BL242" i="153"/>
  <c r="BN242" i="153" s="1"/>
  <c r="BQ242" i="153" s="1"/>
  <c r="EF199" i="153"/>
  <c r="EH199" i="153" s="1"/>
  <c r="EK199" i="153" s="1"/>
  <c r="V251" i="153"/>
  <c r="V252" i="153" s="1"/>
  <c r="P251" i="153"/>
  <c r="P252" i="153" s="1"/>
  <c r="GY247" i="153"/>
  <c r="GF131" i="153"/>
  <c r="BK141" i="153"/>
  <c r="GF187" i="153"/>
  <c r="GF186" i="153"/>
  <c r="EZ253" i="153"/>
  <c r="EX253" i="153"/>
  <c r="FN253" i="153"/>
  <c r="P253" i="153"/>
  <c r="J253" i="153"/>
  <c r="Z253" i="153"/>
  <c r="EZ251" i="153"/>
  <c r="EZ252" i="153" s="1"/>
  <c r="BB253" i="153"/>
  <c r="AV253" i="153"/>
  <c r="AA354" i="153"/>
  <c r="AB354" i="153" s="1"/>
  <c r="AD354" i="153" s="1"/>
  <c r="AG354" i="153" s="1"/>
  <c r="AH354" i="153" s="1"/>
  <c r="AI354" i="153" s="1"/>
  <c r="HQ280" i="157"/>
  <c r="B466" i="157"/>
  <c r="C471" i="157"/>
  <c r="C473" i="157" s="1"/>
  <c r="C597" i="157"/>
  <c r="FW458" i="157"/>
  <c r="C491" i="157"/>
  <c r="HG282" i="157"/>
  <c r="HQ368" i="157"/>
  <c r="HP456" i="157"/>
  <c r="HQ456" i="157" s="1"/>
  <c r="C570" i="157"/>
  <c r="HG370" i="157"/>
  <c r="B570" i="157" s="1"/>
  <c r="B586" i="157"/>
  <c r="C555" i="157"/>
  <c r="B565" i="157"/>
  <c r="B569" i="157" s="1"/>
  <c r="C569" i="157"/>
  <c r="C571" i="157" s="1"/>
  <c r="HG458" i="157"/>
  <c r="B602" i="157" s="1"/>
  <c r="C602" i="157"/>
  <c r="DC458" i="157"/>
  <c r="C599" i="157"/>
  <c r="FZ480" i="157"/>
  <c r="GD480" i="157" s="1"/>
  <c r="FZ477" i="157"/>
  <c r="GD477" i="157" s="1"/>
  <c r="C492" i="157"/>
  <c r="B598" i="157"/>
  <c r="C588" i="157"/>
  <c r="B588" i="157" s="1"/>
  <c r="B495" i="157"/>
  <c r="B490" i="157"/>
  <c r="CU319" i="153"/>
  <c r="FO337" i="153"/>
  <c r="FO371" i="153" s="1"/>
  <c r="FU371" i="153" s="1"/>
  <c r="FV371" i="153" s="1"/>
  <c r="FW371" i="153" s="1"/>
  <c r="EE336" i="153"/>
  <c r="EE305" i="153"/>
  <c r="CV317" i="153"/>
  <c r="CX317" i="153" s="1"/>
  <c r="DA317" i="153" s="1"/>
  <c r="DB317" i="153" s="1"/>
  <c r="DC317" i="153" s="1"/>
  <c r="EE326" i="153"/>
  <c r="CU350" i="153"/>
  <c r="CU345" i="153"/>
  <c r="EE322" i="153"/>
  <c r="EF322" i="153" s="1"/>
  <c r="EH322" i="153" s="1"/>
  <c r="EK322" i="153" s="1"/>
  <c r="FO325" i="153"/>
  <c r="FO314" i="153"/>
  <c r="BK337" i="153"/>
  <c r="BK306" i="153"/>
  <c r="EE332" i="153"/>
  <c r="EE313" i="153"/>
  <c r="CU308" i="153"/>
  <c r="BK328" i="153"/>
  <c r="CU322" i="153"/>
  <c r="CV322" i="153" s="1"/>
  <c r="CX322" i="153" s="1"/>
  <c r="DA322" i="153" s="1"/>
  <c r="DB322" i="153" s="1"/>
  <c r="DC322" i="153" s="1"/>
  <c r="FO335" i="153"/>
  <c r="FP335" i="153" s="1"/>
  <c r="FR335" i="153" s="1"/>
  <c r="FT335" i="153" s="1"/>
  <c r="FU335" i="153" s="1"/>
  <c r="CU335" i="153"/>
  <c r="CV335" i="153" s="1"/>
  <c r="CX335" i="153" s="1"/>
  <c r="CZ335" i="153" s="1"/>
  <c r="BK318" i="153"/>
  <c r="EE344" i="153"/>
  <c r="EF344" i="153" s="1"/>
  <c r="EH344" i="153" s="1"/>
  <c r="EJ344" i="153" s="1"/>
  <c r="EK344" i="153" s="1"/>
  <c r="BK344" i="153"/>
  <c r="BL344" i="153" s="1"/>
  <c r="BN344" i="153" s="1"/>
  <c r="BP344" i="153" s="1"/>
  <c r="BQ344" i="153" s="1"/>
  <c r="GV336" i="153"/>
  <c r="EE324" i="153"/>
  <c r="CV313" i="153"/>
  <c r="CX313" i="153" s="1"/>
  <c r="DA313" i="153" s="1"/>
  <c r="CU323" i="153"/>
  <c r="CV323" i="153" s="1"/>
  <c r="CX323" i="153" s="1"/>
  <c r="DA323" i="153" s="1"/>
  <c r="DB323" i="153" s="1"/>
  <c r="DC323" i="153" s="1"/>
  <c r="FP340" i="153"/>
  <c r="FR340" i="153" s="1"/>
  <c r="FU340" i="153" s="1"/>
  <c r="EF290" i="153"/>
  <c r="EH290" i="153" s="1"/>
  <c r="EK290" i="153" s="1"/>
  <c r="CU337" i="153"/>
  <c r="CV337" i="153" s="1"/>
  <c r="CX337" i="153" s="1"/>
  <c r="CZ337" i="153" s="1"/>
  <c r="DA337" i="153" s="1"/>
  <c r="EE330" i="153"/>
  <c r="FO321" i="153"/>
  <c r="EE341" i="153"/>
  <c r="FO324" i="153"/>
  <c r="FP324" i="153" s="1"/>
  <c r="FR324" i="153" s="1"/>
  <c r="FU324" i="153" s="1"/>
  <c r="BL336" i="153"/>
  <c r="BN336" i="153" s="1"/>
  <c r="EE354" i="153"/>
  <c r="EF354" i="153" s="1"/>
  <c r="EH354" i="153" s="1"/>
  <c r="EK354" i="153" s="1"/>
  <c r="EL354" i="153" s="1"/>
  <c r="EM354" i="153" s="1"/>
  <c r="CU342" i="153"/>
  <c r="CU326" i="153"/>
  <c r="BK342" i="153"/>
  <c r="CU316" i="153"/>
  <c r="FO334" i="153"/>
  <c r="FO308" i="153"/>
  <c r="FP308" i="153" s="1"/>
  <c r="FR308" i="153" s="1"/>
  <c r="FU308" i="153" s="1"/>
  <c r="EE342" i="153"/>
  <c r="CU332" i="153"/>
  <c r="CV332" i="153" s="1"/>
  <c r="CX332" i="153" s="1"/>
  <c r="DA332" i="153" s="1"/>
  <c r="CU310" i="153"/>
  <c r="FO323" i="153"/>
  <c r="CU338" i="153"/>
  <c r="EF352" i="153"/>
  <c r="EH352" i="153" s="1"/>
  <c r="EK352" i="153" s="1"/>
  <c r="EL352" i="153" s="1"/>
  <c r="EM352" i="153" s="1"/>
  <c r="EF316" i="153"/>
  <c r="EH316" i="153" s="1"/>
  <c r="EK316" i="153" s="1"/>
  <c r="FP342" i="153"/>
  <c r="FR342" i="153" s="1"/>
  <c r="FU342" i="153" s="1"/>
  <c r="FV342" i="153" s="1"/>
  <c r="FW342" i="153" s="1"/>
  <c r="BL320" i="153"/>
  <c r="BN320" i="153" s="1"/>
  <c r="BQ320" i="153" s="1"/>
  <c r="EF343" i="153"/>
  <c r="EH343" i="153" s="1"/>
  <c r="EK343" i="153" s="1"/>
  <c r="EL343" i="153" s="1"/>
  <c r="EM343" i="153" s="1"/>
  <c r="BK354" i="153"/>
  <c r="EE345" i="153"/>
  <c r="BK345" i="153"/>
  <c r="BK292" i="153"/>
  <c r="BL292" i="153" s="1"/>
  <c r="BN292" i="153" s="1"/>
  <c r="BQ292" i="153" s="1"/>
  <c r="FO338" i="153"/>
  <c r="AB311" i="153"/>
  <c r="AD311" i="153" s="1"/>
  <c r="AG311" i="153" s="1"/>
  <c r="AH311" i="153" s="1"/>
  <c r="AI311" i="153" s="1"/>
  <c r="FO320" i="153"/>
  <c r="FO312" i="153"/>
  <c r="FP312" i="153" s="1"/>
  <c r="FR312" i="153" s="1"/>
  <c r="FU312" i="153" s="1"/>
  <c r="EE308" i="153"/>
  <c r="CU327" i="153"/>
  <c r="CV327" i="153" s="1"/>
  <c r="CX327" i="153" s="1"/>
  <c r="DA327" i="153" s="1"/>
  <c r="DB327" i="153" s="1"/>
  <c r="DC327" i="153" s="1"/>
  <c r="BL312" i="153"/>
  <c r="BN312" i="153" s="1"/>
  <c r="BQ312" i="153" s="1"/>
  <c r="BR312" i="153" s="1"/>
  <c r="BS312" i="153" s="1"/>
  <c r="EF321" i="153"/>
  <c r="EH321" i="153" s="1"/>
  <c r="EK321" i="153" s="1"/>
  <c r="EE335" i="153"/>
  <c r="EF335" i="153" s="1"/>
  <c r="EH335" i="153" s="1"/>
  <c r="EJ335" i="153" s="1"/>
  <c r="CU324" i="153"/>
  <c r="EE291" i="153"/>
  <c r="EF291" i="153" s="1"/>
  <c r="EH291" i="153" s="1"/>
  <c r="EK291" i="153" s="1"/>
  <c r="BK343" i="153"/>
  <c r="CU331" i="153"/>
  <c r="CV331" i="153" s="1"/>
  <c r="CX331" i="153" s="1"/>
  <c r="DA331" i="153" s="1"/>
  <c r="DB331" i="153" s="1"/>
  <c r="DC331" i="153" s="1"/>
  <c r="FO344" i="153"/>
  <c r="CU344" i="153"/>
  <c r="GF336" i="153"/>
  <c r="GT336" i="153"/>
  <c r="EE325" i="153"/>
  <c r="EF325" i="153" s="1"/>
  <c r="EH325" i="153" s="1"/>
  <c r="EK325" i="153" s="1"/>
  <c r="EL325" i="153" s="1"/>
  <c r="EM325" i="153" s="1"/>
  <c r="BK324" i="153"/>
  <c r="BL324" i="153" s="1"/>
  <c r="BN324" i="153" s="1"/>
  <c r="BQ324" i="153" s="1"/>
  <c r="BR324" i="153" s="1"/>
  <c r="BS324" i="153" s="1"/>
  <c r="CU292" i="153"/>
  <c r="CV292" i="153" s="1"/>
  <c r="CX292" i="153" s="1"/>
  <c r="DA292" i="153" s="1"/>
  <c r="DB292" i="153" s="1"/>
  <c r="DC292" i="153" s="1"/>
  <c r="FO332" i="153"/>
  <c r="FP332" i="153" s="1"/>
  <c r="FR332" i="153" s="1"/>
  <c r="FU332" i="153" s="1"/>
  <c r="FV332" i="153" s="1"/>
  <c r="FW332" i="153" s="1"/>
  <c r="FP351" i="153"/>
  <c r="FR351" i="153" s="1"/>
  <c r="FU351" i="153" s="1"/>
  <c r="FV351" i="153" s="1"/>
  <c r="FW351" i="153" s="1"/>
  <c r="FP317" i="153"/>
  <c r="FR317" i="153" s="1"/>
  <c r="FU317" i="153" s="1"/>
  <c r="FV317" i="153" s="1"/>
  <c r="FW317" i="153" s="1"/>
  <c r="BL311" i="153"/>
  <c r="BN311" i="153" s="1"/>
  <c r="BQ311" i="153" s="1"/>
  <c r="CU334" i="153"/>
  <c r="EE337" i="153"/>
  <c r="BK353" i="153"/>
  <c r="BL353" i="153" s="1"/>
  <c r="BN353" i="153" s="1"/>
  <c r="FO310" i="153"/>
  <c r="EE353" i="153"/>
  <c r="FO311" i="153"/>
  <c r="FO336" i="153"/>
  <c r="FP336" i="153" s="1"/>
  <c r="FR336" i="153" s="1"/>
  <c r="FT336" i="153" s="1"/>
  <c r="FU336" i="153" s="1"/>
  <c r="AB329" i="153"/>
  <c r="AD329" i="153" s="1"/>
  <c r="AG329" i="153" s="1"/>
  <c r="BL327" i="153"/>
  <c r="BN327" i="153" s="1"/>
  <c r="BQ327" i="153" s="1"/>
  <c r="BR327" i="153" s="1"/>
  <c r="BS327" i="153" s="1"/>
  <c r="AB291" i="153"/>
  <c r="AD291" i="153" s="1"/>
  <c r="AG291" i="153" s="1"/>
  <c r="AH291" i="153" s="1"/>
  <c r="AI291" i="153" s="1"/>
  <c r="EF314" i="153"/>
  <c r="EH314" i="153" s="1"/>
  <c r="EK314" i="153" s="1"/>
  <c r="EL314" i="153" s="1"/>
  <c r="EM314" i="153" s="1"/>
  <c r="CU311" i="153"/>
  <c r="CV311" i="153" s="1"/>
  <c r="CX311" i="153" s="1"/>
  <c r="DA311" i="153" s="1"/>
  <c r="EF350" i="153"/>
  <c r="EH350" i="153" s="1"/>
  <c r="EJ350" i="153" s="1"/>
  <c r="EK350" i="153" s="1"/>
  <c r="AA331" i="153"/>
  <c r="AB331" i="153" s="1"/>
  <c r="AD331" i="153" s="1"/>
  <c r="AG331" i="153" s="1"/>
  <c r="FO343" i="153"/>
  <c r="EF339" i="153"/>
  <c r="EH339" i="153" s="1"/>
  <c r="EK339" i="153" s="1"/>
  <c r="EL339" i="153" s="1"/>
  <c r="EM339" i="153" s="1"/>
  <c r="BL338" i="153"/>
  <c r="BN338" i="153" s="1"/>
  <c r="BQ338" i="153" s="1"/>
  <c r="BR338" i="153" s="1"/>
  <c r="BS338" i="153" s="1"/>
  <c r="BL334" i="153"/>
  <c r="BN334" i="153" s="1"/>
  <c r="BQ334" i="153" s="1"/>
  <c r="BR334" i="153" s="1"/>
  <c r="BS334" i="153" s="1"/>
  <c r="DB156" i="153"/>
  <c r="DC156" i="153" s="1"/>
  <c r="DB106" i="153"/>
  <c r="DC106" i="153" s="1"/>
  <c r="BP146" i="153"/>
  <c r="BQ146" i="153" s="1"/>
  <c r="EL117" i="153"/>
  <c r="EM117" i="153" s="1"/>
  <c r="DB134" i="153"/>
  <c r="DC134" i="153" s="1"/>
  <c r="EL101" i="153"/>
  <c r="EM101" i="153" s="1"/>
  <c r="FN384" i="153"/>
  <c r="FJ384" i="153"/>
  <c r="FF384" i="153"/>
  <c r="FB384" i="153"/>
  <c r="EX384" i="153"/>
  <c r="FL384" i="153"/>
  <c r="FH384" i="153"/>
  <c r="FD384" i="153"/>
  <c r="EZ384" i="153"/>
  <c r="EV384" i="153"/>
  <c r="CZ245" i="153"/>
  <c r="DA245" i="153" s="1"/>
  <c r="CZ154" i="153"/>
  <c r="DA154" i="153" s="1"/>
  <c r="EL227" i="153"/>
  <c r="EM227" i="153" s="1"/>
  <c r="BR227" i="153"/>
  <c r="BS227" i="153" s="1"/>
  <c r="BR226" i="153"/>
  <c r="BS226" i="153" s="1"/>
  <c r="EL121" i="153"/>
  <c r="EM121" i="153" s="1"/>
  <c r="DB105" i="153"/>
  <c r="DC105" i="153" s="1"/>
  <c r="DB138" i="153"/>
  <c r="DC138" i="153" s="1"/>
  <c r="CZ146" i="153"/>
  <c r="DA146" i="153" s="1"/>
  <c r="FV224" i="153"/>
  <c r="FW224" i="153" s="1"/>
  <c r="CZ157" i="153"/>
  <c r="DA157" i="153" s="1"/>
  <c r="FN385" i="153"/>
  <c r="FJ385" i="153"/>
  <c r="FF385" i="153"/>
  <c r="FB385" i="153"/>
  <c r="EX385" i="153"/>
  <c r="FL385" i="153"/>
  <c r="FH385" i="153"/>
  <c r="FD385" i="153"/>
  <c r="EZ385" i="153"/>
  <c r="EV385" i="153"/>
  <c r="BH384" i="153"/>
  <c r="BD384" i="153"/>
  <c r="AZ384" i="153"/>
  <c r="AV384" i="153"/>
  <c r="AR384" i="153"/>
  <c r="BJ384" i="153"/>
  <c r="BF384" i="153"/>
  <c r="BB384" i="153"/>
  <c r="AX384" i="153"/>
  <c r="AT384" i="153"/>
  <c r="BR139" i="153"/>
  <c r="BS139" i="153" s="1"/>
  <c r="EL214" i="153"/>
  <c r="EM214" i="153" s="1"/>
  <c r="EL138" i="153"/>
  <c r="EM138" i="153" s="1"/>
  <c r="DB249" i="153"/>
  <c r="DC249" i="153" s="1"/>
  <c r="EL208" i="153"/>
  <c r="EM208" i="153" s="1"/>
  <c r="BR123" i="153"/>
  <c r="BS123" i="153" s="1"/>
  <c r="BR73" i="153"/>
  <c r="BS73" i="153" s="1"/>
  <c r="EL191" i="153"/>
  <c r="EM191" i="153" s="1"/>
  <c r="BR218" i="153"/>
  <c r="BS218" i="153" s="1"/>
  <c r="AH127" i="153"/>
  <c r="AI127" i="153" s="1"/>
  <c r="BR249" i="153"/>
  <c r="BS249" i="153" s="1"/>
  <c r="EL249" i="153"/>
  <c r="EM249" i="153" s="1"/>
  <c r="FV117" i="153"/>
  <c r="FW117" i="153" s="1"/>
  <c r="BR126" i="153"/>
  <c r="BS126" i="153" s="1"/>
  <c r="BP231" i="153"/>
  <c r="FT231" i="153"/>
  <c r="FU231" i="153" s="1"/>
  <c r="EJ154" i="153"/>
  <c r="EK154" i="153" s="1"/>
  <c r="DB100" i="153"/>
  <c r="DC100" i="153" s="1"/>
  <c r="EL127" i="153"/>
  <c r="EM127" i="153" s="1"/>
  <c r="DB221" i="153"/>
  <c r="DC221" i="153" s="1"/>
  <c r="EJ153" i="153"/>
  <c r="EK153" i="153" s="1"/>
  <c r="BR242" i="153"/>
  <c r="BS242" i="153" s="1"/>
  <c r="BR311" i="153"/>
  <c r="BS311" i="153" s="1"/>
  <c r="FV68" i="153"/>
  <c r="FW68" i="153" s="1"/>
  <c r="EL199" i="153"/>
  <c r="EM199" i="153" s="1"/>
  <c r="EJ230" i="153"/>
  <c r="EK230" i="153" s="1"/>
  <c r="FV143" i="153"/>
  <c r="FW143" i="153" s="1"/>
  <c r="DB219" i="153"/>
  <c r="DC219" i="153" s="1"/>
  <c r="EL200" i="153"/>
  <c r="EM200" i="153" s="1"/>
  <c r="FV200" i="153"/>
  <c r="FW200" i="153" s="1"/>
  <c r="BR208" i="153"/>
  <c r="BS208" i="153" s="1"/>
  <c r="FV234" i="153"/>
  <c r="FW234" i="153" s="1"/>
  <c r="EL220" i="153"/>
  <c r="EM220" i="153" s="1"/>
  <c r="BR100" i="153"/>
  <c r="BS100" i="153" s="1"/>
  <c r="FV128" i="153"/>
  <c r="FW128" i="153" s="1"/>
  <c r="BR152" i="153"/>
  <c r="BS152" i="153" s="1"/>
  <c r="AH101" i="153"/>
  <c r="AI101" i="153" s="1"/>
  <c r="AF162" i="153"/>
  <c r="AG162" i="153" s="1"/>
  <c r="FV207" i="153"/>
  <c r="FW207" i="153" s="1"/>
  <c r="FV225" i="153"/>
  <c r="FW225" i="153" s="1"/>
  <c r="FV210" i="153"/>
  <c r="FW210" i="153" s="1"/>
  <c r="EL103" i="153"/>
  <c r="EM103" i="153" s="1"/>
  <c r="BR105" i="153"/>
  <c r="BS105" i="153" s="1"/>
  <c r="DB58" i="153"/>
  <c r="DC58" i="153" s="1"/>
  <c r="BR59" i="153"/>
  <c r="BS59" i="153" s="1"/>
  <c r="BR72" i="153"/>
  <c r="BS72" i="153" s="1"/>
  <c r="AH329" i="153"/>
  <c r="AI329" i="153" s="1"/>
  <c r="BR160" i="153"/>
  <c r="BS160" i="153" s="1"/>
  <c r="BL326" i="153"/>
  <c r="BN326" i="153" s="1"/>
  <c r="BQ326" i="153" s="1"/>
  <c r="FP334" i="153"/>
  <c r="FR334" i="153" s="1"/>
  <c r="FU334" i="153" s="1"/>
  <c r="EF189" i="153"/>
  <c r="EH189" i="153" s="1"/>
  <c r="EK189" i="153" s="1"/>
  <c r="EF342" i="153"/>
  <c r="EH342" i="153" s="1"/>
  <c r="EK342" i="153" s="1"/>
  <c r="EF336" i="153"/>
  <c r="EH336" i="153" s="1"/>
  <c r="FP244" i="153"/>
  <c r="FR244" i="153" s="1"/>
  <c r="CV339" i="153"/>
  <c r="CX339" i="153" s="1"/>
  <c r="DA339" i="153" s="1"/>
  <c r="BL345" i="153"/>
  <c r="BN345" i="153" s="1"/>
  <c r="FP320" i="153"/>
  <c r="FR320" i="153" s="1"/>
  <c r="FU320" i="153" s="1"/>
  <c r="BR185" i="153"/>
  <c r="BS185" i="153" s="1"/>
  <c r="BR115" i="153"/>
  <c r="BS115" i="153" s="1"/>
  <c r="FV132" i="153"/>
  <c r="FW132" i="153" s="1"/>
  <c r="BR143" i="153"/>
  <c r="BS143" i="153" s="1"/>
  <c r="FT157" i="153"/>
  <c r="FU157" i="153" s="1"/>
  <c r="DB137" i="153"/>
  <c r="DC137" i="153" s="1"/>
  <c r="FV163" i="153"/>
  <c r="FW163" i="153" s="1"/>
  <c r="FV115" i="153"/>
  <c r="FW115" i="153" s="1"/>
  <c r="EL207" i="153"/>
  <c r="EM207" i="153" s="1"/>
  <c r="AH124" i="153"/>
  <c r="AI124" i="153" s="1"/>
  <c r="AH209" i="153"/>
  <c r="AI209" i="153" s="1"/>
  <c r="FV134" i="153"/>
  <c r="FW134" i="153" s="1"/>
  <c r="DB110" i="153"/>
  <c r="DC110" i="153" s="1"/>
  <c r="FV190" i="153"/>
  <c r="FW190" i="153" s="1"/>
  <c r="EL219" i="153"/>
  <c r="EM219" i="153" s="1"/>
  <c r="BR138" i="153"/>
  <c r="BS138" i="153" s="1"/>
  <c r="BR237" i="153"/>
  <c r="BS237" i="153" s="1"/>
  <c r="FV227" i="153"/>
  <c r="FW227" i="153" s="1"/>
  <c r="EL211" i="153"/>
  <c r="EM211" i="153" s="1"/>
  <c r="DB149" i="153"/>
  <c r="DC149" i="153" s="1"/>
  <c r="BR111" i="153"/>
  <c r="BS111" i="153" s="1"/>
  <c r="BP159" i="153"/>
  <c r="BQ159" i="153" s="1"/>
  <c r="BR155" i="153"/>
  <c r="BS155" i="153" s="1"/>
  <c r="FV238" i="153"/>
  <c r="FW238" i="153" s="1"/>
  <c r="FV223" i="153"/>
  <c r="FW223" i="153" s="1"/>
  <c r="BR137" i="153"/>
  <c r="BS137" i="153" s="1"/>
  <c r="BH385" i="153"/>
  <c r="BD385" i="153"/>
  <c r="AZ385" i="153"/>
  <c r="AV385" i="153"/>
  <c r="AR385" i="153"/>
  <c r="BJ385" i="153"/>
  <c r="BF385" i="153"/>
  <c r="BB385" i="153"/>
  <c r="AX385" i="153"/>
  <c r="AT385" i="153"/>
  <c r="DB68" i="153"/>
  <c r="DC68" i="153" s="1"/>
  <c r="DB197" i="153"/>
  <c r="DC197" i="153" s="1"/>
  <c r="FN389" i="153"/>
  <c r="FJ389" i="153"/>
  <c r="FF389" i="153"/>
  <c r="FB389" i="153"/>
  <c r="EX389" i="153"/>
  <c r="FL389" i="153"/>
  <c r="FH389" i="153"/>
  <c r="FD389" i="153"/>
  <c r="EZ389" i="153"/>
  <c r="EV389" i="153"/>
  <c r="AH199" i="153"/>
  <c r="AI199" i="153" s="1"/>
  <c r="CZ231" i="153"/>
  <c r="BR163" i="153"/>
  <c r="BS163" i="153" s="1"/>
  <c r="BR203" i="153"/>
  <c r="BS203" i="153" s="1"/>
  <c r="BR222" i="153"/>
  <c r="BS222" i="153" s="1"/>
  <c r="FV247" i="153"/>
  <c r="FW247" i="153" s="1"/>
  <c r="DB205" i="153"/>
  <c r="DC205" i="153" s="1"/>
  <c r="DB201" i="153"/>
  <c r="DC201" i="153" s="1"/>
  <c r="BR236" i="153"/>
  <c r="BS236" i="153" s="1"/>
  <c r="FV235" i="153"/>
  <c r="FW235" i="153" s="1"/>
  <c r="FV101" i="153"/>
  <c r="FW101" i="153" s="1"/>
  <c r="AF146" i="153"/>
  <c r="EL186" i="153"/>
  <c r="EM186" i="153" s="1"/>
  <c r="CZ248" i="153"/>
  <c r="DA248" i="153" s="1"/>
  <c r="FV221" i="153"/>
  <c r="FW221" i="153" s="1"/>
  <c r="BR234" i="153"/>
  <c r="BS234" i="153" s="1"/>
  <c r="FV114" i="153"/>
  <c r="FW114" i="153" s="1"/>
  <c r="AH129" i="153"/>
  <c r="AI129" i="153" s="1"/>
  <c r="EL132" i="153"/>
  <c r="EM132" i="153" s="1"/>
  <c r="DB113" i="153"/>
  <c r="DC113" i="153" s="1"/>
  <c r="EL106" i="153"/>
  <c r="EM106" i="153" s="1"/>
  <c r="DB112" i="153"/>
  <c r="DC112" i="153" s="1"/>
  <c r="FV104" i="153"/>
  <c r="FW104" i="153" s="1"/>
  <c r="FP338" i="153"/>
  <c r="FR338" i="153" s="1"/>
  <c r="FU338" i="153" s="1"/>
  <c r="CV336" i="153"/>
  <c r="CX336" i="153" s="1"/>
  <c r="DB226" i="153"/>
  <c r="DC226" i="153" s="1"/>
  <c r="EL234" i="153"/>
  <c r="EM234" i="153" s="1"/>
  <c r="DB99" i="153"/>
  <c r="DC99" i="153" s="1"/>
  <c r="EL143" i="153"/>
  <c r="EM143" i="153" s="1"/>
  <c r="BR117" i="153"/>
  <c r="BS117" i="153" s="1"/>
  <c r="BR60" i="153"/>
  <c r="BS60" i="153" s="1"/>
  <c r="Z384" i="153"/>
  <c r="V384" i="153"/>
  <c r="R384" i="153"/>
  <c r="N384" i="153"/>
  <c r="J384" i="153"/>
  <c r="GD384" i="153"/>
  <c r="X384" i="153"/>
  <c r="T384" i="153"/>
  <c r="P384" i="153"/>
  <c r="L384" i="153"/>
  <c r="H384" i="153"/>
  <c r="FV67" i="153"/>
  <c r="FW67" i="153" s="1"/>
  <c r="DB163" i="153"/>
  <c r="DC163" i="153" s="1"/>
  <c r="BP239" i="153"/>
  <c r="BQ239" i="153" s="1"/>
  <c r="DB104" i="153"/>
  <c r="DC104" i="153" s="1"/>
  <c r="BR136" i="153"/>
  <c r="BS136" i="153" s="1"/>
  <c r="FV186" i="153"/>
  <c r="FW186" i="153" s="1"/>
  <c r="EL136" i="153"/>
  <c r="EM136" i="153" s="1"/>
  <c r="EL104" i="153"/>
  <c r="EM104" i="153" s="1"/>
  <c r="EL128" i="153"/>
  <c r="EM128" i="153" s="1"/>
  <c r="EL120" i="153"/>
  <c r="EM120" i="153" s="1"/>
  <c r="EL110" i="153"/>
  <c r="EM110" i="153" s="1"/>
  <c r="EL247" i="153"/>
  <c r="EM247" i="153" s="1"/>
  <c r="EL147" i="153"/>
  <c r="EM147" i="153" s="1"/>
  <c r="Z385" i="153"/>
  <c r="V385" i="153"/>
  <c r="R385" i="153"/>
  <c r="N385" i="153"/>
  <c r="J385" i="153"/>
  <c r="GD385" i="153"/>
  <c r="X385" i="153"/>
  <c r="T385" i="153"/>
  <c r="P385" i="153"/>
  <c r="L385" i="153"/>
  <c r="H385" i="153"/>
  <c r="DB247" i="153"/>
  <c r="DC247" i="153" s="1"/>
  <c r="BR220" i="153"/>
  <c r="BS220" i="153" s="1"/>
  <c r="AF144" i="153"/>
  <c r="AG144" i="153" s="1"/>
  <c r="BR148" i="153"/>
  <c r="BS148" i="153" s="1"/>
  <c r="DB185" i="153"/>
  <c r="DC185" i="153" s="1"/>
  <c r="BR128" i="153"/>
  <c r="BS128" i="153" s="1"/>
  <c r="Z438" i="153"/>
  <c r="V438" i="153"/>
  <c r="R438" i="153"/>
  <c r="N438" i="153"/>
  <c r="J438" i="153"/>
  <c r="X438" i="153"/>
  <c r="T438" i="153"/>
  <c r="P438" i="153"/>
  <c r="L438" i="153"/>
  <c r="H438" i="153"/>
  <c r="GD438" i="153"/>
  <c r="CR435" i="153"/>
  <c r="CN435" i="153"/>
  <c r="CJ435" i="153"/>
  <c r="CF435" i="153"/>
  <c r="CB435" i="153"/>
  <c r="CT435" i="153"/>
  <c r="CP435" i="153"/>
  <c r="CL435" i="153"/>
  <c r="CH435" i="153"/>
  <c r="CD435" i="153"/>
  <c r="CT437" i="153"/>
  <c r="CL437" i="153"/>
  <c r="CD437" i="153"/>
  <c r="CP437" i="153"/>
  <c r="CH437" i="153"/>
  <c r="CJ437" i="153"/>
  <c r="CN437" i="153"/>
  <c r="CR437" i="153"/>
  <c r="CB437" i="153"/>
  <c r="CF437" i="153"/>
  <c r="EL76" i="153"/>
  <c r="EM76" i="153" s="1"/>
  <c r="DB222" i="153"/>
  <c r="DC222" i="153" s="1"/>
  <c r="BR216" i="153"/>
  <c r="BS216" i="153" s="1"/>
  <c r="FV212" i="153"/>
  <c r="FW212" i="153" s="1"/>
  <c r="BR221" i="153"/>
  <c r="BS221" i="153" s="1"/>
  <c r="EL238" i="153"/>
  <c r="EM238" i="153" s="1"/>
  <c r="FV127" i="153"/>
  <c r="FW127" i="153" s="1"/>
  <c r="EL111" i="153"/>
  <c r="EM111" i="153" s="1"/>
  <c r="BP162" i="153"/>
  <c r="BQ162" i="153" s="1"/>
  <c r="AH122" i="153"/>
  <c r="AI122" i="153" s="1"/>
  <c r="DB161" i="153"/>
  <c r="DC161" i="153" s="1"/>
  <c r="EJ239" i="153"/>
  <c r="EK239" i="153" s="1"/>
  <c r="EL140" i="153"/>
  <c r="EM140" i="153" s="1"/>
  <c r="DB128" i="153"/>
  <c r="DC128" i="153" s="1"/>
  <c r="BR130" i="153"/>
  <c r="BS130" i="153" s="1"/>
  <c r="FV119" i="153"/>
  <c r="FW119" i="153" s="1"/>
  <c r="DB313" i="153"/>
  <c r="DC313" i="153" s="1"/>
  <c r="FV340" i="153"/>
  <c r="FW340" i="153" s="1"/>
  <c r="AH189" i="153"/>
  <c r="AI189" i="153" s="1"/>
  <c r="EL290" i="153"/>
  <c r="EM290" i="153" s="1"/>
  <c r="FT248" i="153"/>
  <c r="FU248" i="153" s="1"/>
  <c r="FV236" i="153"/>
  <c r="FW236" i="153" s="1"/>
  <c r="AH210" i="153"/>
  <c r="AI210" i="153" s="1"/>
  <c r="FV213" i="153"/>
  <c r="FW213" i="153" s="1"/>
  <c r="AH206" i="153"/>
  <c r="AI206" i="153" s="1"/>
  <c r="BR205" i="153"/>
  <c r="BS205" i="153" s="1"/>
  <c r="EL131" i="153"/>
  <c r="EM131" i="153" s="1"/>
  <c r="BR238" i="153"/>
  <c r="BS238" i="153" s="1"/>
  <c r="CZ232" i="153"/>
  <c r="DA232" i="153" s="1"/>
  <c r="DB102" i="153"/>
  <c r="DC102" i="153" s="1"/>
  <c r="BR247" i="153"/>
  <c r="BS247" i="153" s="1"/>
  <c r="BP144" i="153"/>
  <c r="BQ144" i="153" s="1"/>
  <c r="FT245" i="153"/>
  <c r="FU245" i="153" s="1"/>
  <c r="FT146" i="153"/>
  <c r="FU146" i="153" s="1"/>
  <c r="FV147" i="153"/>
  <c r="FW147" i="153" s="1"/>
  <c r="DB143" i="153"/>
  <c r="DC143" i="153" s="1"/>
  <c r="FV113" i="153"/>
  <c r="FW113" i="153" s="1"/>
  <c r="DB114" i="153"/>
  <c r="DC114" i="153" s="1"/>
  <c r="FV112" i="153"/>
  <c r="FW112" i="153" s="1"/>
  <c r="EL105" i="153"/>
  <c r="EM105" i="153" s="1"/>
  <c r="DB59" i="153"/>
  <c r="DC59" i="153" s="1"/>
  <c r="DB67" i="153"/>
  <c r="DC67" i="153" s="1"/>
  <c r="DB158" i="153"/>
  <c r="DC158" i="153" s="1"/>
  <c r="FV156" i="153"/>
  <c r="FW156" i="153" s="1"/>
  <c r="BP336" i="153"/>
  <c r="BQ336" i="153" s="1"/>
  <c r="BR246" i="153"/>
  <c r="BS246" i="153" s="1"/>
  <c r="BL342" i="153"/>
  <c r="BN342" i="153" s="1"/>
  <c r="BQ342" i="153" s="1"/>
  <c r="BL244" i="153"/>
  <c r="BN244" i="153" s="1"/>
  <c r="BL230" i="153"/>
  <c r="BN230" i="153" s="1"/>
  <c r="EF305" i="153"/>
  <c r="EH305" i="153" s="1"/>
  <c r="EK305" i="153" s="1"/>
  <c r="CV338" i="153"/>
  <c r="CX338" i="153" s="1"/>
  <c r="DA338" i="153" s="1"/>
  <c r="CV306" i="153"/>
  <c r="CX306" i="153" s="1"/>
  <c r="DA306" i="153" s="1"/>
  <c r="EF345" i="153"/>
  <c r="EH345" i="153" s="1"/>
  <c r="BL191" i="153"/>
  <c r="BN191" i="153" s="1"/>
  <c r="BQ191" i="153" s="1"/>
  <c r="FP314" i="153"/>
  <c r="FR314" i="153" s="1"/>
  <c r="FU314" i="153" s="1"/>
  <c r="EL246" i="153"/>
  <c r="EM246" i="153" s="1"/>
  <c r="DB119" i="153"/>
  <c r="DC119" i="153" s="1"/>
  <c r="EL122" i="153"/>
  <c r="EM122" i="153" s="1"/>
  <c r="DB132" i="153"/>
  <c r="DC132" i="153" s="1"/>
  <c r="BR101" i="153"/>
  <c r="BS101" i="153" s="1"/>
  <c r="EL163" i="153"/>
  <c r="EM163" i="153" s="1"/>
  <c r="EL126" i="153"/>
  <c r="EM126" i="153" s="1"/>
  <c r="EH98" i="153"/>
  <c r="BP232" i="153"/>
  <c r="BQ232" i="153" s="1"/>
  <c r="DB133" i="153"/>
  <c r="DC133" i="153" s="1"/>
  <c r="BR229" i="153"/>
  <c r="BS229" i="153" s="1"/>
  <c r="DB192" i="153"/>
  <c r="DC192" i="153" s="1"/>
  <c r="BR189" i="153"/>
  <c r="BS189" i="153" s="1"/>
  <c r="DB227" i="153"/>
  <c r="DC227" i="153" s="1"/>
  <c r="EL217" i="153"/>
  <c r="EM217" i="153" s="1"/>
  <c r="DB218" i="153"/>
  <c r="DC218" i="153" s="1"/>
  <c r="CZ240" i="153"/>
  <c r="DA240" i="153" s="1"/>
  <c r="EJ146" i="153"/>
  <c r="EK146" i="153" s="1"/>
  <c r="DB220" i="153"/>
  <c r="DC220" i="153" s="1"/>
  <c r="DB216" i="153"/>
  <c r="DC216" i="153" s="1"/>
  <c r="EL152" i="153"/>
  <c r="EM152" i="153" s="1"/>
  <c r="BR104" i="153"/>
  <c r="BS104" i="153" s="1"/>
  <c r="EL124" i="153"/>
  <c r="EM124" i="153" s="1"/>
  <c r="FV242" i="153"/>
  <c r="FW242" i="153" s="1"/>
  <c r="AH242" i="153"/>
  <c r="AI242" i="153" s="1"/>
  <c r="EL316" i="153"/>
  <c r="EM316" i="153" s="1"/>
  <c r="BR320" i="153"/>
  <c r="BS320" i="153" s="1"/>
  <c r="EL197" i="153"/>
  <c r="EM197" i="153" s="1"/>
  <c r="DB188" i="153"/>
  <c r="DC188" i="153" s="1"/>
  <c r="AD194" i="153"/>
  <c r="EJ232" i="153"/>
  <c r="EK232" i="153" s="1"/>
  <c r="FV229" i="153"/>
  <c r="FW229" i="153" s="1"/>
  <c r="BR132" i="153"/>
  <c r="BS132" i="153" s="1"/>
  <c r="FV218" i="153"/>
  <c r="FW218" i="153" s="1"/>
  <c r="DB127" i="153"/>
  <c r="DC127" i="153" s="1"/>
  <c r="DB214" i="153"/>
  <c r="DC214" i="153" s="1"/>
  <c r="BR207" i="153"/>
  <c r="BS207" i="153" s="1"/>
  <c r="EJ240" i="153"/>
  <c r="EK240" i="153" s="1"/>
  <c r="DB233" i="153"/>
  <c r="DC233" i="153" s="1"/>
  <c r="FV102" i="153"/>
  <c r="FW102" i="153" s="1"/>
  <c r="EL130" i="153"/>
  <c r="EM130" i="153" s="1"/>
  <c r="BR99" i="153"/>
  <c r="BS99" i="153" s="1"/>
  <c r="FT239" i="153"/>
  <c r="FU239" i="153" s="1"/>
  <c r="FV217" i="153"/>
  <c r="FW217" i="153" s="1"/>
  <c r="FV201" i="153"/>
  <c r="FW201" i="153" s="1"/>
  <c r="AF154" i="153"/>
  <c r="AG154" i="153" s="1"/>
  <c r="FV106" i="153"/>
  <c r="FW106" i="153" s="1"/>
  <c r="BR103" i="153"/>
  <c r="BS103" i="153" s="1"/>
  <c r="EL100" i="153"/>
  <c r="EM100" i="153" s="1"/>
  <c r="EL321" i="153"/>
  <c r="EM321" i="153" s="1"/>
  <c r="BL306" i="153"/>
  <c r="BN306" i="153" s="1"/>
  <c r="BQ306" i="153" s="1"/>
  <c r="GF99" i="153"/>
  <c r="ED437" i="153"/>
  <c r="DZ437" i="153"/>
  <c r="DV437" i="153"/>
  <c r="DR437" i="153"/>
  <c r="DN437" i="153"/>
  <c r="EB437" i="153"/>
  <c r="DX437" i="153"/>
  <c r="DT437" i="153"/>
  <c r="DP437" i="153"/>
  <c r="DL437" i="153"/>
  <c r="BJ435" i="153"/>
  <c r="BF435" i="153"/>
  <c r="BB435" i="153"/>
  <c r="AX435" i="153"/>
  <c r="AT435" i="153"/>
  <c r="BH435" i="153"/>
  <c r="BD435" i="153"/>
  <c r="AZ435" i="153"/>
  <c r="AV435" i="153"/>
  <c r="AR435" i="153"/>
  <c r="V428" i="153"/>
  <c r="N428" i="153"/>
  <c r="X428" i="153"/>
  <c r="P428" i="153"/>
  <c r="H428" i="153"/>
  <c r="Z428" i="153"/>
  <c r="R428" i="153"/>
  <c r="J428" i="153"/>
  <c r="GD428" i="153"/>
  <c r="T428" i="153"/>
  <c r="L428" i="153"/>
  <c r="ED393" i="153"/>
  <c r="DV393" i="153"/>
  <c r="DN393" i="153"/>
  <c r="DX393" i="153"/>
  <c r="DP393" i="153"/>
  <c r="DZ393" i="153"/>
  <c r="DR393" i="153"/>
  <c r="EB393" i="153"/>
  <c r="DT393" i="153"/>
  <c r="DL393" i="153"/>
  <c r="BJ398" i="153"/>
  <c r="BF398" i="153"/>
  <c r="BB398" i="153"/>
  <c r="AX398" i="153"/>
  <c r="AT398" i="153"/>
  <c r="BH398" i="153"/>
  <c r="BD398" i="153"/>
  <c r="AZ398" i="153"/>
  <c r="AV398" i="153"/>
  <c r="AR398" i="153"/>
  <c r="CP436" i="153"/>
  <c r="CH436" i="153"/>
  <c r="CT436" i="153"/>
  <c r="CL436" i="153"/>
  <c r="CD436" i="153"/>
  <c r="CN436" i="153"/>
  <c r="CR436" i="153"/>
  <c r="CB436" i="153"/>
  <c r="CF436" i="153"/>
  <c r="CJ436" i="153"/>
  <c r="EB385" i="153"/>
  <c r="DX385" i="153"/>
  <c r="DT385" i="153"/>
  <c r="DP385" i="153"/>
  <c r="DL385" i="153"/>
  <c r="ED385" i="153"/>
  <c r="DZ385" i="153"/>
  <c r="DV385" i="153"/>
  <c r="DR385" i="153"/>
  <c r="DN385" i="153"/>
  <c r="DB76" i="153"/>
  <c r="DC76" i="153" s="1"/>
  <c r="EB389" i="153"/>
  <c r="DX389" i="153"/>
  <c r="DT389" i="153"/>
  <c r="DP389" i="153"/>
  <c r="DL389" i="153"/>
  <c r="ED389" i="153"/>
  <c r="DZ389" i="153"/>
  <c r="DV389" i="153"/>
  <c r="DR389" i="153"/>
  <c r="DN389" i="153"/>
  <c r="GF125" i="153"/>
  <c r="GF220" i="153"/>
  <c r="AB220" i="153"/>
  <c r="AD220" i="153" s="1"/>
  <c r="AG220" i="153" s="1"/>
  <c r="FN441" i="153"/>
  <c r="FJ441" i="153"/>
  <c r="FF441" i="153"/>
  <c r="FB441" i="153"/>
  <c r="EX441" i="153"/>
  <c r="FL441" i="153"/>
  <c r="EV441" i="153"/>
  <c r="EZ441" i="153"/>
  <c r="FD441" i="153"/>
  <c r="FH441" i="153"/>
  <c r="EB416" i="153"/>
  <c r="DX416" i="153"/>
  <c r="DT416" i="153"/>
  <c r="DP416" i="153"/>
  <c r="DL416" i="153"/>
  <c r="ED416" i="153"/>
  <c r="DZ416" i="153"/>
  <c r="DV416" i="153"/>
  <c r="DR416" i="153"/>
  <c r="DN416" i="153"/>
  <c r="CR430" i="153"/>
  <c r="CN430" i="153"/>
  <c r="CJ430" i="153"/>
  <c r="CF430" i="153"/>
  <c r="CB430" i="153"/>
  <c r="CT430" i="153"/>
  <c r="CP430" i="153"/>
  <c r="CL430" i="153"/>
  <c r="CH430" i="153"/>
  <c r="CD430" i="153"/>
  <c r="EB415" i="153"/>
  <c r="DX415" i="153"/>
  <c r="DT415" i="153"/>
  <c r="DP415" i="153"/>
  <c r="DL415" i="153"/>
  <c r="ED415" i="153"/>
  <c r="DZ415" i="153"/>
  <c r="DV415" i="153"/>
  <c r="DR415" i="153"/>
  <c r="DN415" i="153"/>
  <c r="FN416" i="153"/>
  <c r="FJ416" i="153"/>
  <c r="FF416" i="153"/>
  <c r="FB416" i="153"/>
  <c r="EX416" i="153"/>
  <c r="FL416" i="153"/>
  <c r="FH416" i="153"/>
  <c r="FD416" i="153"/>
  <c r="EZ416" i="153"/>
  <c r="EV416" i="153"/>
  <c r="CR422" i="153"/>
  <c r="CN422" i="153"/>
  <c r="CJ422" i="153"/>
  <c r="CF422" i="153"/>
  <c r="CB422" i="153"/>
  <c r="CT422" i="153"/>
  <c r="CP422" i="153"/>
  <c r="CL422" i="153"/>
  <c r="CH422" i="153"/>
  <c r="CD422" i="153"/>
  <c r="GD407" i="153"/>
  <c r="T407" i="153"/>
  <c r="L407" i="153"/>
  <c r="V407" i="153"/>
  <c r="N407" i="153"/>
  <c r="X407" i="153"/>
  <c r="P407" i="153"/>
  <c r="H407" i="153"/>
  <c r="Z407" i="153"/>
  <c r="R407" i="153"/>
  <c r="J407" i="153"/>
  <c r="CR400" i="153"/>
  <c r="CN400" i="153"/>
  <c r="CJ400" i="153"/>
  <c r="CF400" i="153"/>
  <c r="CB400" i="153"/>
  <c r="CT400" i="153"/>
  <c r="CP400" i="153"/>
  <c r="CL400" i="153"/>
  <c r="CH400" i="153"/>
  <c r="CD400" i="153"/>
  <c r="CR431" i="153"/>
  <c r="CN431" i="153"/>
  <c r="CJ431" i="153"/>
  <c r="CF431" i="153"/>
  <c r="CB431" i="153"/>
  <c r="CT431" i="153"/>
  <c r="CP431" i="153"/>
  <c r="CL431" i="153"/>
  <c r="CH431" i="153"/>
  <c r="CD431" i="153"/>
  <c r="EB396" i="153"/>
  <c r="DX396" i="153"/>
  <c r="DT396" i="153"/>
  <c r="DP396" i="153"/>
  <c r="DL396" i="153"/>
  <c r="ED396" i="153"/>
  <c r="DZ396" i="153"/>
  <c r="DV396" i="153"/>
  <c r="DR396" i="153"/>
  <c r="DN396" i="153"/>
  <c r="CP426" i="153"/>
  <c r="CH426" i="153"/>
  <c r="CR426" i="153"/>
  <c r="CJ426" i="153"/>
  <c r="CB426" i="153"/>
  <c r="CT426" i="153"/>
  <c r="CL426" i="153"/>
  <c r="CD426" i="153"/>
  <c r="CN426" i="153"/>
  <c r="CF426" i="153"/>
  <c r="GD379" i="153"/>
  <c r="Z379" i="153"/>
  <c r="R379" i="153"/>
  <c r="J379" i="153"/>
  <c r="T379" i="153"/>
  <c r="L379" i="153"/>
  <c r="V379" i="153"/>
  <c r="N379" i="153"/>
  <c r="X379" i="153"/>
  <c r="P379" i="153"/>
  <c r="H379" i="153"/>
  <c r="EK12" i="153"/>
  <c r="EB438" i="153"/>
  <c r="DT438" i="153"/>
  <c r="DL438" i="153"/>
  <c r="DX438" i="153"/>
  <c r="DP438" i="153"/>
  <c r="ED438" i="153"/>
  <c r="DN438" i="153"/>
  <c r="DR438" i="153"/>
  <c r="DV438" i="153"/>
  <c r="DZ438" i="153"/>
  <c r="BB436" i="153"/>
  <c r="AV436" i="153"/>
  <c r="AR436" i="153"/>
  <c r="BJ436" i="153"/>
  <c r="BD436" i="153"/>
  <c r="AT436" i="153"/>
  <c r="BF436" i="153"/>
  <c r="BH436" i="153"/>
  <c r="AX436" i="153"/>
  <c r="AZ436" i="153"/>
  <c r="GD436" i="153"/>
  <c r="X436" i="153"/>
  <c r="T436" i="153"/>
  <c r="P436" i="153"/>
  <c r="L436" i="153"/>
  <c r="H436" i="153"/>
  <c r="Z436" i="153"/>
  <c r="V436" i="153"/>
  <c r="R436" i="153"/>
  <c r="N436" i="153"/>
  <c r="J436" i="153"/>
  <c r="GD400" i="153"/>
  <c r="X400" i="153"/>
  <c r="T400" i="153"/>
  <c r="P400" i="153"/>
  <c r="L400" i="153"/>
  <c r="H400" i="153"/>
  <c r="Z400" i="153"/>
  <c r="V400" i="153"/>
  <c r="R400" i="153"/>
  <c r="N400" i="153"/>
  <c r="J400" i="153"/>
  <c r="CT383" i="153"/>
  <c r="CP383" i="153"/>
  <c r="CL383" i="153"/>
  <c r="CH383" i="153"/>
  <c r="CD383" i="153"/>
  <c r="CR383" i="153"/>
  <c r="CN383" i="153"/>
  <c r="CJ383" i="153"/>
  <c r="CF383" i="153"/>
  <c r="CB383" i="153"/>
  <c r="EB441" i="153"/>
  <c r="DX441" i="153"/>
  <c r="DT441" i="153"/>
  <c r="DP441" i="153"/>
  <c r="DL441" i="153"/>
  <c r="ED441" i="153"/>
  <c r="DZ441" i="153"/>
  <c r="DV441" i="153"/>
  <c r="DR441" i="153"/>
  <c r="DN441" i="153"/>
  <c r="ED403" i="153"/>
  <c r="DZ403" i="153"/>
  <c r="DV403" i="153"/>
  <c r="DR403" i="153"/>
  <c r="DN403" i="153"/>
  <c r="EB403" i="153"/>
  <c r="DX403" i="153"/>
  <c r="DT403" i="153"/>
  <c r="DP403" i="153"/>
  <c r="DL403" i="153"/>
  <c r="BH383" i="153"/>
  <c r="BD383" i="153"/>
  <c r="AZ383" i="153"/>
  <c r="AV383" i="153"/>
  <c r="AR383" i="153"/>
  <c r="BJ383" i="153"/>
  <c r="BF383" i="153"/>
  <c r="BB383" i="153"/>
  <c r="AX383" i="153"/>
  <c r="AT383" i="153"/>
  <c r="AH53" i="153"/>
  <c r="AI53" i="153" s="1"/>
  <c r="AP390" i="153"/>
  <c r="CT379" i="153"/>
  <c r="CP379" i="153"/>
  <c r="CL379" i="153"/>
  <c r="CH379" i="153"/>
  <c r="CD379" i="153"/>
  <c r="CR379" i="153"/>
  <c r="CN379" i="153"/>
  <c r="CJ379" i="153"/>
  <c r="CB379" i="153"/>
  <c r="CF379" i="153"/>
  <c r="FN380" i="153"/>
  <c r="FJ380" i="153"/>
  <c r="FF380" i="153"/>
  <c r="FB380" i="153"/>
  <c r="EX380" i="153"/>
  <c r="FL380" i="153"/>
  <c r="FH380" i="153"/>
  <c r="FD380" i="153"/>
  <c r="EZ380" i="153"/>
  <c r="EV380" i="153"/>
  <c r="FN303" i="153"/>
  <c r="FJ303" i="153"/>
  <c r="FF303" i="153"/>
  <c r="FB303" i="153"/>
  <c r="EX303" i="153"/>
  <c r="FL303" i="153"/>
  <c r="FH303" i="153"/>
  <c r="FD303" i="153"/>
  <c r="EZ303" i="153"/>
  <c r="EV303" i="153"/>
  <c r="BH304" i="153"/>
  <c r="BD304" i="153"/>
  <c r="AZ304" i="153"/>
  <c r="AV304" i="153"/>
  <c r="AR304" i="153"/>
  <c r="BJ304" i="153"/>
  <c r="BF304" i="153"/>
  <c r="BB304" i="153"/>
  <c r="AX304" i="153"/>
  <c r="AT304" i="153"/>
  <c r="ET357" i="153"/>
  <c r="FN299" i="153"/>
  <c r="FJ299" i="153"/>
  <c r="FF299" i="153"/>
  <c r="FB299" i="153"/>
  <c r="EX299" i="153"/>
  <c r="FL299" i="153"/>
  <c r="FH299" i="153"/>
  <c r="FD299" i="153"/>
  <c r="EZ299" i="153"/>
  <c r="EV299" i="153"/>
  <c r="CT384" i="153"/>
  <c r="CP384" i="153"/>
  <c r="CL384" i="153"/>
  <c r="CH384" i="153"/>
  <c r="CD384" i="153"/>
  <c r="CR384" i="153"/>
  <c r="CN384" i="153"/>
  <c r="CJ384" i="153"/>
  <c r="CF384" i="153"/>
  <c r="CB384" i="153"/>
  <c r="HF31" i="153"/>
  <c r="HG31" i="153" s="1"/>
  <c r="HF23" i="153"/>
  <c r="HG23" i="153" s="1"/>
  <c r="AF68" i="153"/>
  <c r="HD68" i="153" s="1"/>
  <c r="DJ388" i="153"/>
  <c r="AH65" i="153"/>
  <c r="AI65" i="153" s="1"/>
  <c r="AH63" i="153"/>
  <c r="AI63" i="153" s="1"/>
  <c r="Z300" i="153"/>
  <c r="V300" i="153"/>
  <c r="R300" i="153"/>
  <c r="N300" i="153"/>
  <c r="J300" i="153"/>
  <c r="GD300" i="153"/>
  <c r="X300" i="153"/>
  <c r="T300" i="153"/>
  <c r="P300" i="153"/>
  <c r="L300" i="153"/>
  <c r="H300" i="153"/>
  <c r="AH19" i="153"/>
  <c r="AI19" i="153" s="1"/>
  <c r="GF219" i="153"/>
  <c r="HF14" i="153"/>
  <c r="HG14" i="153" s="1"/>
  <c r="DL166" i="153"/>
  <c r="GD405" i="153"/>
  <c r="X405" i="153"/>
  <c r="T405" i="153"/>
  <c r="P405" i="153"/>
  <c r="L405" i="153"/>
  <c r="H405" i="153"/>
  <c r="Z405" i="153"/>
  <c r="V405" i="153"/>
  <c r="R405" i="153"/>
  <c r="N405" i="153"/>
  <c r="J405" i="153"/>
  <c r="ED407" i="153"/>
  <c r="DV407" i="153"/>
  <c r="DN407" i="153"/>
  <c r="DX407" i="153"/>
  <c r="DP407" i="153"/>
  <c r="DZ407" i="153"/>
  <c r="DR407" i="153"/>
  <c r="EB407" i="153"/>
  <c r="DT407" i="153"/>
  <c r="DL407" i="153"/>
  <c r="CP378" i="153"/>
  <c r="CH378" i="153"/>
  <c r="CR378" i="153"/>
  <c r="CJ378" i="153"/>
  <c r="CB378" i="153"/>
  <c r="CT378" i="153"/>
  <c r="CL378" i="153"/>
  <c r="CD378" i="153"/>
  <c r="CN378" i="153"/>
  <c r="CF378" i="153"/>
  <c r="EB426" i="153"/>
  <c r="DT426" i="153"/>
  <c r="DL426" i="153"/>
  <c r="ED426" i="153"/>
  <c r="DV426" i="153"/>
  <c r="DN426" i="153"/>
  <c r="DX426" i="153"/>
  <c r="DP426" i="153"/>
  <c r="DZ426" i="153"/>
  <c r="DR426" i="153"/>
  <c r="DZ425" i="153"/>
  <c r="DR425" i="153"/>
  <c r="EB425" i="153"/>
  <c r="DT425" i="153"/>
  <c r="DL425" i="153"/>
  <c r="ED425" i="153"/>
  <c r="DV425" i="153"/>
  <c r="DN425" i="153"/>
  <c r="DX425" i="153"/>
  <c r="DP425" i="153"/>
  <c r="BJ442" i="153"/>
  <c r="BF442" i="153"/>
  <c r="BB442" i="153"/>
  <c r="AX442" i="153"/>
  <c r="AT442" i="153"/>
  <c r="BH442" i="153"/>
  <c r="BD442" i="153"/>
  <c r="AZ442" i="153"/>
  <c r="AV442" i="153"/>
  <c r="AR442" i="153"/>
  <c r="BH428" i="153"/>
  <c r="AZ428" i="153"/>
  <c r="AR428" i="153"/>
  <c r="BJ428" i="153"/>
  <c r="BB428" i="153"/>
  <c r="AT428" i="153"/>
  <c r="BD428" i="153"/>
  <c r="AV428" i="153"/>
  <c r="BF428" i="153"/>
  <c r="AX428" i="153"/>
  <c r="FS433" i="153"/>
  <c r="ET433" i="153"/>
  <c r="BJ433" i="153"/>
  <c r="BF433" i="153"/>
  <c r="BB433" i="153"/>
  <c r="AX433" i="153"/>
  <c r="AT433" i="153"/>
  <c r="BH433" i="153"/>
  <c r="BD433" i="153"/>
  <c r="AZ433" i="153"/>
  <c r="AV433" i="153"/>
  <c r="AR433" i="153"/>
  <c r="BR12" i="153"/>
  <c r="BS12" i="153" s="1"/>
  <c r="CR404" i="153"/>
  <c r="CN404" i="153"/>
  <c r="CJ404" i="153"/>
  <c r="CF404" i="153"/>
  <c r="CB404" i="153"/>
  <c r="CT404" i="153"/>
  <c r="CP404" i="153"/>
  <c r="CL404" i="153"/>
  <c r="CH404" i="153"/>
  <c r="CD404" i="153"/>
  <c r="FL402" i="153"/>
  <c r="FH402" i="153"/>
  <c r="FD402" i="153"/>
  <c r="EZ402" i="153"/>
  <c r="EV402" i="153"/>
  <c r="FN402" i="153"/>
  <c r="FJ402" i="153"/>
  <c r="FF402" i="153"/>
  <c r="FB402" i="153"/>
  <c r="EX402" i="153"/>
  <c r="FL422" i="153"/>
  <c r="FH422" i="153"/>
  <c r="FD422" i="153"/>
  <c r="EZ422" i="153"/>
  <c r="EV422" i="153"/>
  <c r="FN422" i="153"/>
  <c r="FJ422" i="153"/>
  <c r="FF422" i="153"/>
  <c r="FB422" i="153"/>
  <c r="EX422" i="153"/>
  <c r="AH62" i="153"/>
  <c r="AI62" i="153" s="1"/>
  <c r="AH47" i="153"/>
  <c r="AI47" i="153" s="1"/>
  <c r="BH301" i="153"/>
  <c r="BD301" i="153"/>
  <c r="AZ301" i="153"/>
  <c r="AV301" i="153"/>
  <c r="AR301" i="153"/>
  <c r="BJ301" i="153"/>
  <c r="BF301" i="153"/>
  <c r="BB301" i="153"/>
  <c r="AX301" i="153"/>
  <c r="AT301" i="153"/>
  <c r="BN80" i="153"/>
  <c r="BQ22" i="153"/>
  <c r="BQ78" i="153" s="1"/>
  <c r="BQ79" i="153" s="1"/>
  <c r="CT303" i="153"/>
  <c r="CP303" i="153"/>
  <c r="CL303" i="153"/>
  <c r="CH303" i="153"/>
  <c r="CD303" i="153"/>
  <c r="CR303" i="153"/>
  <c r="CN303" i="153"/>
  <c r="CJ303" i="153"/>
  <c r="CF303" i="153"/>
  <c r="CB303" i="153"/>
  <c r="Z301" i="153"/>
  <c r="V301" i="153"/>
  <c r="R301" i="153"/>
  <c r="N301" i="153"/>
  <c r="J301" i="153"/>
  <c r="GD301" i="153"/>
  <c r="X301" i="153"/>
  <c r="T301" i="153"/>
  <c r="P301" i="153"/>
  <c r="L301" i="153"/>
  <c r="H301" i="153"/>
  <c r="BD378" i="153"/>
  <c r="AV378" i="153"/>
  <c r="BF378" i="153"/>
  <c r="AX378" i="153"/>
  <c r="BH378" i="153"/>
  <c r="AZ378" i="153"/>
  <c r="AR378" i="153"/>
  <c r="BJ378" i="153"/>
  <c r="BB378" i="153"/>
  <c r="AT378" i="153"/>
  <c r="BH303" i="153"/>
  <c r="BD303" i="153"/>
  <c r="AZ303" i="153"/>
  <c r="AV303" i="153"/>
  <c r="AR303" i="153"/>
  <c r="BJ303" i="153"/>
  <c r="BF303" i="153"/>
  <c r="BB303" i="153"/>
  <c r="AX303" i="153"/>
  <c r="AT303" i="153"/>
  <c r="ET392" i="153"/>
  <c r="HF18" i="153"/>
  <c r="HG18" i="153" s="1"/>
  <c r="HF40" i="153"/>
  <c r="HG40" i="153" s="1"/>
  <c r="HF13" i="153"/>
  <c r="HG13" i="153" s="1"/>
  <c r="HF33" i="153"/>
  <c r="HG33" i="153" s="1"/>
  <c r="GF214" i="153"/>
  <c r="GF222" i="153"/>
  <c r="GF143" i="153"/>
  <c r="GF201" i="153"/>
  <c r="CR439" i="153"/>
  <c r="CJ439" i="153"/>
  <c r="CB439" i="153"/>
  <c r="CN439" i="153"/>
  <c r="CF439" i="153"/>
  <c r="CT439" i="153"/>
  <c r="CD439" i="153"/>
  <c r="CH439" i="153"/>
  <c r="CL439" i="153"/>
  <c r="CP439" i="153"/>
  <c r="BH394" i="153"/>
  <c r="AZ394" i="153"/>
  <c r="AR394" i="153"/>
  <c r="BJ394" i="153"/>
  <c r="BB394" i="153"/>
  <c r="AT394" i="153"/>
  <c r="BD394" i="153"/>
  <c r="AV394" i="153"/>
  <c r="BF394" i="153"/>
  <c r="AX394" i="153"/>
  <c r="FN410" i="153"/>
  <c r="FF410" i="153"/>
  <c r="EX410" i="153"/>
  <c r="FH410" i="153"/>
  <c r="EZ410" i="153"/>
  <c r="FJ410" i="153"/>
  <c r="FB410" i="153"/>
  <c r="FL410" i="153"/>
  <c r="FD410" i="153"/>
  <c r="EV410" i="153"/>
  <c r="BJ431" i="153"/>
  <c r="BF431" i="153"/>
  <c r="BB431" i="153"/>
  <c r="AX431" i="153"/>
  <c r="AT431" i="153"/>
  <c r="BH431" i="153"/>
  <c r="BD431" i="153"/>
  <c r="AZ431" i="153"/>
  <c r="AV431" i="153"/>
  <c r="AR431" i="153"/>
  <c r="Z396" i="153"/>
  <c r="V396" i="153"/>
  <c r="R396" i="153"/>
  <c r="N396" i="153"/>
  <c r="J396" i="153"/>
  <c r="GD396" i="153"/>
  <c r="X396" i="153"/>
  <c r="T396" i="153"/>
  <c r="P396" i="153"/>
  <c r="L396" i="153"/>
  <c r="H396" i="153"/>
  <c r="ED442" i="153"/>
  <c r="DZ442" i="153"/>
  <c r="DV442" i="153"/>
  <c r="DR442" i="153"/>
  <c r="DN442" i="153"/>
  <c r="EB442" i="153"/>
  <c r="DX442" i="153"/>
  <c r="DT442" i="153"/>
  <c r="DP442" i="153"/>
  <c r="DL442" i="153"/>
  <c r="BD425" i="153"/>
  <c r="AV425" i="153"/>
  <c r="BF425" i="153"/>
  <c r="AX425" i="153"/>
  <c r="BH425" i="153"/>
  <c r="AZ425" i="153"/>
  <c r="AR425" i="153"/>
  <c r="BJ425" i="153"/>
  <c r="BB425" i="153"/>
  <c r="AT425" i="153"/>
  <c r="GD402" i="153"/>
  <c r="X402" i="153"/>
  <c r="T402" i="153"/>
  <c r="P402" i="153"/>
  <c r="L402" i="153"/>
  <c r="H402" i="153"/>
  <c r="Z402" i="153"/>
  <c r="V402" i="153"/>
  <c r="R402" i="153"/>
  <c r="N402" i="153"/>
  <c r="J402" i="153"/>
  <c r="ED430" i="153"/>
  <c r="DZ430" i="153"/>
  <c r="DV430" i="153"/>
  <c r="DR430" i="153"/>
  <c r="DN430" i="153"/>
  <c r="EB430" i="153"/>
  <c r="DX430" i="153"/>
  <c r="DT430" i="153"/>
  <c r="DP430" i="153"/>
  <c r="DL430" i="153"/>
  <c r="AF76" i="153"/>
  <c r="HD76" i="153" s="1"/>
  <c r="GD414" i="153"/>
  <c r="X414" i="153"/>
  <c r="T414" i="153"/>
  <c r="P414" i="153"/>
  <c r="L414" i="153"/>
  <c r="H414" i="153"/>
  <c r="Z414" i="153"/>
  <c r="V414" i="153"/>
  <c r="R414" i="153"/>
  <c r="N414" i="153"/>
  <c r="J414" i="153"/>
  <c r="CP406" i="153"/>
  <c r="CH406" i="153"/>
  <c r="CR406" i="153"/>
  <c r="CJ406" i="153"/>
  <c r="CB406" i="153"/>
  <c r="CT406" i="153"/>
  <c r="CL406" i="153"/>
  <c r="CD406" i="153"/>
  <c r="CN406" i="153"/>
  <c r="CF406" i="153"/>
  <c r="FN379" i="153"/>
  <c r="FJ379" i="153"/>
  <c r="FF379" i="153"/>
  <c r="FB379" i="153"/>
  <c r="EX379" i="153"/>
  <c r="FL379" i="153"/>
  <c r="FH379" i="153"/>
  <c r="FD379" i="153"/>
  <c r="EZ379" i="153"/>
  <c r="EV379" i="153"/>
  <c r="HF34" i="153"/>
  <c r="HG34" i="153" s="1"/>
  <c r="GD427" i="153"/>
  <c r="T427" i="153"/>
  <c r="L427" i="153"/>
  <c r="V427" i="153"/>
  <c r="N427" i="153"/>
  <c r="X427" i="153"/>
  <c r="P427" i="153"/>
  <c r="H427" i="153"/>
  <c r="Z427" i="153"/>
  <c r="R427" i="153"/>
  <c r="J427" i="153"/>
  <c r="BJ404" i="153"/>
  <c r="BF404" i="153"/>
  <c r="BB404" i="153"/>
  <c r="AX404" i="153"/>
  <c r="AT404" i="153"/>
  <c r="BH404" i="153"/>
  <c r="BD404" i="153"/>
  <c r="AZ404" i="153"/>
  <c r="AV404" i="153"/>
  <c r="AR404" i="153"/>
  <c r="AH52" i="153"/>
  <c r="AI52" i="153" s="1"/>
  <c r="BH297" i="153"/>
  <c r="BD297" i="153"/>
  <c r="AZ297" i="153"/>
  <c r="AV297" i="153"/>
  <c r="AR297" i="153"/>
  <c r="BJ297" i="153"/>
  <c r="BF297" i="153"/>
  <c r="BB297" i="153"/>
  <c r="AX297" i="153"/>
  <c r="AT297" i="153"/>
  <c r="EB295" i="153"/>
  <c r="DX295" i="153"/>
  <c r="DT295" i="153"/>
  <c r="DP295" i="153"/>
  <c r="DL295" i="153"/>
  <c r="ED295" i="153"/>
  <c r="DZ295" i="153"/>
  <c r="DV295" i="153"/>
  <c r="DR295" i="153"/>
  <c r="DN295" i="153"/>
  <c r="CT294" i="153"/>
  <c r="CP294" i="153"/>
  <c r="CL294" i="153"/>
  <c r="CH294" i="153"/>
  <c r="CD294" i="153"/>
  <c r="CR294" i="153"/>
  <c r="CN294" i="153"/>
  <c r="CJ294" i="153"/>
  <c r="CF294" i="153"/>
  <c r="CB294" i="153"/>
  <c r="V269" i="153"/>
  <c r="GT194" i="153"/>
  <c r="P269" i="153"/>
  <c r="GN194" i="153"/>
  <c r="GD269" i="153"/>
  <c r="EB293" i="153"/>
  <c r="DX293" i="153"/>
  <c r="DT293" i="153"/>
  <c r="DP293" i="153"/>
  <c r="DL293" i="153"/>
  <c r="ED293" i="153"/>
  <c r="DZ293" i="153"/>
  <c r="DV293" i="153"/>
  <c r="DR293" i="153"/>
  <c r="DN293" i="153"/>
  <c r="CT297" i="153"/>
  <c r="CP297" i="153"/>
  <c r="CL297" i="153"/>
  <c r="CH297" i="153"/>
  <c r="CD297" i="153"/>
  <c r="CR297" i="153"/>
  <c r="CN297" i="153"/>
  <c r="CJ297" i="153"/>
  <c r="CF297" i="153"/>
  <c r="CB297" i="153"/>
  <c r="FN295" i="153"/>
  <c r="FJ295" i="153"/>
  <c r="FF295" i="153"/>
  <c r="FB295" i="153"/>
  <c r="EX295" i="153"/>
  <c r="FL295" i="153"/>
  <c r="FH295" i="153"/>
  <c r="FD295" i="153"/>
  <c r="EZ295" i="153"/>
  <c r="EV295" i="153"/>
  <c r="AH35" i="153"/>
  <c r="AI35" i="153" s="1"/>
  <c r="DJ382" i="153"/>
  <c r="AH66" i="153"/>
  <c r="AI66" i="153" s="1"/>
  <c r="BZ393" i="153"/>
  <c r="CX80" i="153"/>
  <c r="DA22" i="153"/>
  <c r="H164" i="153"/>
  <c r="GF98" i="153"/>
  <c r="AB98" i="153"/>
  <c r="HF42" i="153"/>
  <c r="HG42" i="153" s="1"/>
  <c r="GF218" i="153"/>
  <c r="GF213" i="153"/>
  <c r="HF43" i="153"/>
  <c r="HG43" i="153" s="1"/>
  <c r="CR413" i="153"/>
  <c r="CN413" i="153"/>
  <c r="CJ413" i="153"/>
  <c r="CF413" i="153"/>
  <c r="CB413" i="153"/>
  <c r="CT413" i="153"/>
  <c r="CP413" i="153"/>
  <c r="CL413" i="153"/>
  <c r="CH413" i="153"/>
  <c r="CD413" i="153"/>
  <c r="FL431" i="153"/>
  <c r="FH431" i="153"/>
  <c r="FD431" i="153"/>
  <c r="EZ431" i="153"/>
  <c r="EV431" i="153"/>
  <c r="FN431" i="153"/>
  <c r="FJ431" i="153"/>
  <c r="FF431" i="153"/>
  <c r="FB431" i="153"/>
  <c r="EX431" i="153"/>
  <c r="ED422" i="153"/>
  <c r="DZ422" i="153"/>
  <c r="DV422" i="153"/>
  <c r="DR422" i="153"/>
  <c r="DN422" i="153"/>
  <c r="EB422" i="153"/>
  <c r="DX422" i="153"/>
  <c r="DT422" i="153"/>
  <c r="DP422" i="153"/>
  <c r="DL422" i="153"/>
  <c r="ED398" i="153"/>
  <c r="DZ398" i="153"/>
  <c r="DV398" i="153"/>
  <c r="DR398" i="153"/>
  <c r="DN398" i="153"/>
  <c r="EB398" i="153"/>
  <c r="DX398" i="153"/>
  <c r="DT398" i="153"/>
  <c r="DP398" i="153"/>
  <c r="DL398" i="153"/>
  <c r="DX428" i="153"/>
  <c r="DP428" i="153"/>
  <c r="DZ428" i="153"/>
  <c r="DR428" i="153"/>
  <c r="EB428" i="153"/>
  <c r="DT428" i="153"/>
  <c r="DL428" i="153"/>
  <c r="ED428" i="153"/>
  <c r="DV428" i="153"/>
  <c r="DN428" i="153"/>
  <c r="CT416" i="153"/>
  <c r="CP416" i="153"/>
  <c r="CL416" i="153"/>
  <c r="CH416" i="153"/>
  <c r="CD416" i="153"/>
  <c r="CR416" i="153"/>
  <c r="CN416" i="153"/>
  <c r="CJ416" i="153"/>
  <c r="CF416" i="153"/>
  <c r="CB416" i="153"/>
  <c r="V408" i="153"/>
  <c r="N408" i="153"/>
  <c r="X408" i="153"/>
  <c r="P408" i="153"/>
  <c r="H408" i="153"/>
  <c r="Z408" i="153"/>
  <c r="R408" i="153"/>
  <c r="J408" i="153"/>
  <c r="GD408" i="153"/>
  <c r="T408" i="153"/>
  <c r="L408" i="153"/>
  <c r="P250" i="153"/>
  <c r="GN184" i="153"/>
  <c r="GD250" i="153"/>
  <c r="V250" i="153"/>
  <c r="V254" i="153" s="1"/>
  <c r="GT184" i="153"/>
  <c r="GD348" i="153"/>
  <c r="Z348" i="153"/>
  <c r="V348" i="153"/>
  <c r="R348" i="153"/>
  <c r="N348" i="153"/>
  <c r="J348" i="153"/>
  <c r="X348" i="153"/>
  <c r="T348" i="153"/>
  <c r="P348" i="153"/>
  <c r="L348" i="153"/>
  <c r="H348" i="153"/>
  <c r="CT346" i="153"/>
  <c r="CP346" i="153"/>
  <c r="CL346" i="153"/>
  <c r="CH346" i="153"/>
  <c r="CD346" i="153"/>
  <c r="CR346" i="153"/>
  <c r="CN346" i="153"/>
  <c r="CJ346" i="153"/>
  <c r="CF346" i="153"/>
  <c r="CB346" i="153"/>
  <c r="GD394" i="153"/>
  <c r="V394" i="153"/>
  <c r="N394" i="153"/>
  <c r="X394" i="153"/>
  <c r="P394" i="153"/>
  <c r="H394" i="153"/>
  <c r="Z394" i="153"/>
  <c r="R394" i="153"/>
  <c r="J394" i="153"/>
  <c r="T394" i="153"/>
  <c r="L394" i="153"/>
  <c r="EB423" i="153"/>
  <c r="DX423" i="153"/>
  <c r="DT423" i="153"/>
  <c r="DP423" i="153"/>
  <c r="DL423" i="153"/>
  <c r="ED423" i="153"/>
  <c r="DZ423" i="153"/>
  <c r="DV423" i="153"/>
  <c r="DR423" i="153"/>
  <c r="DN423" i="153"/>
  <c r="CR432" i="153"/>
  <c r="CN432" i="153"/>
  <c r="CJ432" i="153"/>
  <c r="CF432" i="153"/>
  <c r="CB432" i="153"/>
  <c r="CT432" i="153"/>
  <c r="CP432" i="153"/>
  <c r="CL432" i="153"/>
  <c r="CH432" i="153"/>
  <c r="CD432" i="153"/>
  <c r="BJ399" i="153"/>
  <c r="BF399" i="153"/>
  <c r="BB399" i="153"/>
  <c r="AX399" i="153"/>
  <c r="AT399" i="153"/>
  <c r="BH399" i="153"/>
  <c r="BD399" i="153"/>
  <c r="AZ399" i="153"/>
  <c r="AV399" i="153"/>
  <c r="AR399" i="153"/>
  <c r="BD410" i="153"/>
  <c r="AV410" i="153"/>
  <c r="BF410" i="153"/>
  <c r="AX410" i="153"/>
  <c r="BH410" i="153"/>
  <c r="AZ410" i="153"/>
  <c r="AR410" i="153"/>
  <c r="BJ410" i="153"/>
  <c r="BB410" i="153"/>
  <c r="AT410" i="153"/>
  <c r="AH70" i="153"/>
  <c r="AI70" i="153" s="1"/>
  <c r="EB302" i="153"/>
  <c r="DX302" i="153"/>
  <c r="DT302" i="153"/>
  <c r="DP302" i="153"/>
  <c r="DL302" i="153"/>
  <c r="ED302" i="153"/>
  <c r="DZ302" i="153"/>
  <c r="DV302" i="153"/>
  <c r="DR302" i="153"/>
  <c r="DN302" i="153"/>
  <c r="BZ381" i="153"/>
  <c r="BO423" i="153"/>
  <c r="BO443" i="153" s="1"/>
  <c r="AP423" i="153"/>
  <c r="AH36" i="153"/>
  <c r="AI36" i="153" s="1"/>
  <c r="AH37" i="153"/>
  <c r="AI37" i="153" s="1"/>
  <c r="Z294" i="153"/>
  <c r="V294" i="153"/>
  <c r="R294" i="153"/>
  <c r="N294" i="153"/>
  <c r="J294" i="153"/>
  <c r="GD294" i="153"/>
  <c r="X294" i="153"/>
  <c r="T294" i="153"/>
  <c r="P294" i="153"/>
  <c r="L294" i="153"/>
  <c r="H294" i="153"/>
  <c r="DJ392" i="153"/>
  <c r="DZ378" i="153"/>
  <c r="DT378" i="153"/>
  <c r="DL378" i="153"/>
  <c r="EB378" i="153"/>
  <c r="DV378" i="153"/>
  <c r="DN378" i="153"/>
  <c r="ED378" i="153"/>
  <c r="DP378" i="153"/>
  <c r="DX378" i="153"/>
  <c r="DR378" i="153"/>
  <c r="GY78" i="153"/>
  <c r="GZ12" i="153"/>
  <c r="F392" i="153"/>
  <c r="AE423" i="153"/>
  <c r="F423" i="153"/>
  <c r="HF16" i="153"/>
  <c r="HG16" i="153" s="1"/>
  <c r="HF27" i="153"/>
  <c r="HG27" i="153" s="1"/>
  <c r="CT300" i="153"/>
  <c r="CP300" i="153"/>
  <c r="CL300" i="153"/>
  <c r="CH300" i="153"/>
  <c r="CD300" i="153"/>
  <c r="CR300" i="153"/>
  <c r="CN300" i="153"/>
  <c r="CJ300" i="153"/>
  <c r="CF300" i="153"/>
  <c r="CB300" i="153"/>
  <c r="EJ158" i="153"/>
  <c r="EK158" i="153" s="1"/>
  <c r="FV121" i="153"/>
  <c r="FW121" i="153" s="1"/>
  <c r="FV110" i="153"/>
  <c r="FW110" i="153" s="1"/>
  <c r="FV135" i="153"/>
  <c r="FW135" i="153" s="1"/>
  <c r="BR110" i="153"/>
  <c r="BS110" i="153" s="1"/>
  <c r="EJ159" i="153"/>
  <c r="EK159" i="153" s="1"/>
  <c r="CV242" i="153"/>
  <c r="CX242" i="153" s="1"/>
  <c r="DA242" i="153" s="1"/>
  <c r="HC436" i="153"/>
  <c r="EF242" i="153"/>
  <c r="EH242" i="153" s="1"/>
  <c r="EK242" i="153" s="1"/>
  <c r="BL243" i="153"/>
  <c r="BN243" i="153" s="1"/>
  <c r="FP145" i="153"/>
  <c r="FR145" i="153" s="1"/>
  <c r="EF245" i="153"/>
  <c r="EH245" i="153" s="1"/>
  <c r="FP150" i="153"/>
  <c r="FR150" i="153" s="1"/>
  <c r="FU150" i="153" s="1"/>
  <c r="GY226" i="153"/>
  <c r="AA99" i="153"/>
  <c r="AB99" i="153" s="1"/>
  <c r="AD99" i="153" s="1"/>
  <c r="AG99" i="153" s="1"/>
  <c r="EE437" i="153"/>
  <c r="BK435" i="153"/>
  <c r="CV308" i="153"/>
  <c r="CX308" i="153" s="1"/>
  <c r="DA308" i="153" s="1"/>
  <c r="BL328" i="153"/>
  <c r="BN328" i="153" s="1"/>
  <c r="BQ328" i="153" s="1"/>
  <c r="CV326" i="153"/>
  <c r="CX326" i="153" s="1"/>
  <c r="DA326" i="153" s="1"/>
  <c r="FU58" i="153"/>
  <c r="FP241" i="153"/>
  <c r="FR241" i="153" s="1"/>
  <c r="FU241" i="153" s="1"/>
  <c r="GJ241" i="153"/>
  <c r="GP241" i="153"/>
  <c r="GN330" i="153"/>
  <c r="EE385" i="153"/>
  <c r="CV341" i="153"/>
  <c r="CX341" i="153" s="1"/>
  <c r="DA341" i="153" s="1"/>
  <c r="CV324" i="153"/>
  <c r="CX324" i="153" s="1"/>
  <c r="DA324" i="153" s="1"/>
  <c r="BL318" i="153"/>
  <c r="BN318" i="153" s="1"/>
  <c r="BQ318" i="153" s="1"/>
  <c r="CV316" i="153"/>
  <c r="CX316" i="153" s="1"/>
  <c r="DA316" i="153" s="1"/>
  <c r="BL330" i="153"/>
  <c r="BN330" i="153" s="1"/>
  <c r="BQ330" i="153" s="1"/>
  <c r="CV319" i="153"/>
  <c r="CX319" i="153" s="1"/>
  <c r="DA319" i="153" s="1"/>
  <c r="GL164" i="153"/>
  <c r="CV198" i="153"/>
  <c r="CX198" i="153" s="1"/>
  <c r="DA198" i="153" s="1"/>
  <c r="GH196" i="153"/>
  <c r="GX196" i="153"/>
  <c r="GR196" i="153"/>
  <c r="BP78" i="153"/>
  <c r="GY132" i="153"/>
  <c r="GZ132" i="153" s="1"/>
  <c r="HB132" i="153" s="1"/>
  <c r="HE132" i="153" s="1"/>
  <c r="CU126" i="153"/>
  <c r="CV126" i="153" s="1"/>
  <c r="CX126" i="153" s="1"/>
  <c r="DA126" i="153" s="1"/>
  <c r="FO155" i="153"/>
  <c r="FP155" i="153" s="1"/>
  <c r="FR155" i="153" s="1"/>
  <c r="FU155" i="153" s="1"/>
  <c r="CU243" i="153"/>
  <c r="CV243" i="153" s="1"/>
  <c r="CX243" i="153" s="1"/>
  <c r="EE243" i="153"/>
  <c r="EF243" i="153" s="1"/>
  <c r="EH243" i="153" s="1"/>
  <c r="GF342" i="153"/>
  <c r="GV342" i="153"/>
  <c r="GL342" i="153"/>
  <c r="FP337" i="153"/>
  <c r="FR337" i="153" s="1"/>
  <c r="FO354" i="153"/>
  <c r="FP354" i="153" s="1"/>
  <c r="FR354" i="153" s="1"/>
  <c r="FU354" i="153" s="1"/>
  <c r="HC433" i="153"/>
  <c r="CV344" i="153"/>
  <c r="CX344" i="153" s="1"/>
  <c r="GR344" i="153"/>
  <c r="GL344" i="153"/>
  <c r="GJ336" i="153"/>
  <c r="GP336" i="153"/>
  <c r="EF324" i="153"/>
  <c r="EH324" i="153" s="1"/>
  <c r="EK324" i="153" s="1"/>
  <c r="CB250" i="153"/>
  <c r="CR250" i="153"/>
  <c r="CL250" i="153"/>
  <c r="FP188" i="153"/>
  <c r="FR188" i="153" s="1"/>
  <c r="FU188" i="153" s="1"/>
  <c r="BL192" i="153"/>
  <c r="BN192" i="153" s="1"/>
  <c r="BQ192" i="153" s="1"/>
  <c r="EF190" i="153"/>
  <c r="EH190" i="153" s="1"/>
  <c r="EK190" i="153" s="1"/>
  <c r="DZ250" i="153"/>
  <c r="DT250" i="153"/>
  <c r="GP198" i="153"/>
  <c r="GJ198" i="153"/>
  <c r="CV189" i="153"/>
  <c r="CX189" i="153" s="1"/>
  <c r="DA189" i="153" s="1"/>
  <c r="BL188" i="153"/>
  <c r="BN188" i="153" s="1"/>
  <c r="BQ188" i="153" s="1"/>
  <c r="GF190" i="153"/>
  <c r="GV190" i="153"/>
  <c r="GL190" i="153"/>
  <c r="GJ164" i="153"/>
  <c r="CD269" i="153"/>
  <c r="CT269" i="153"/>
  <c r="CN269" i="153"/>
  <c r="GF230" i="153"/>
  <c r="GV230" i="153"/>
  <c r="GP230" i="153"/>
  <c r="FP195" i="153"/>
  <c r="FR195" i="153" s="1"/>
  <c r="FU195" i="153" s="1"/>
  <c r="FO249" i="153"/>
  <c r="GY249" i="153" s="1"/>
  <c r="GZ249" i="153" s="1"/>
  <c r="HB249" i="153" s="1"/>
  <c r="HE249" i="153" s="1"/>
  <c r="GY137" i="153"/>
  <c r="BK127" i="153"/>
  <c r="BK214" i="153"/>
  <c r="BL214" i="153" s="1"/>
  <c r="BN214" i="153" s="1"/>
  <c r="BQ214" i="153" s="1"/>
  <c r="BK149" i="153"/>
  <c r="BK153" i="153"/>
  <c r="BL153" i="153" s="1"/>
  <c r="BN153" i="153" s="1"/>
  <c r="GY104" i="153"/>
  <c r="GZ104" i="153" s="1"/>
  <c r="HB104" i="153" s="1"/>
  <c r="HE104" i="153" s="1"/>
  <c r="AA244" i="153"/>
  <c r="AB244" i="153" s="1"/>
  <c r="AD244" i="153" s="1"/>
  <c r="GT244" i="153"/>
  <c r="GJ244" i="153"/>
  <c r="GN242" i="153"/>
  <c r="GT242" i="153"/>
  <c r="FP323" i="153"/>
  <c r="FR323" i="153" s="1"/>
  <c r="FU323" i="153" s="1"/>
  <c r="GJ243" i="153"/>
  <c r="GT243" i="153"/>
  <c r="GP323" i="153"/>
  <c r="GJ323" i="153"/>
  <c r="GL318" i="153"/>
  <c r="GF318" i="153"/>
  <c r="GV318" i="153"/>
  <c r="EJ78" i="153"/>
  <c r="AR269" i="153"/>
  <c r="BH269" i="153"/>
  <c r="BB269" i="153"/>
  <c r="GN189" i="153"/>
  <c r="GT189" i="153"/>
  <c r="GH199" i="153"/>
  <c r="GX199" i="153"/>
  <c r="GR199" i="153"/>
  <c r="GT200" i="153"/>
  <c r="GN200" i="153"/>
  <c r="GY234" i="153"/>
  <c r="BL215" i="153"/>
  <c r="BN215" i="153" s="1"/>
  <c r="BQ215" i="153" s="1"/>
  <c r="GY239" i="153"/>
  <c r="FP131" i="153"/>
  <c r="FR131" i="153" s="1"/>
  <c r="FU131" i="153" s="1"/>
  <c r="BK223" i="153"/>
  <c r="BL223" i="153" s="1"/>
  <c r="BN223" i="153" s="1"/>
  <c r="BQ223" i="153" s="1"/>
  <c r="CU152" i="153"/>
  <c r="CV152" i="153" s="1"/>
  <c r="CX152" i="153" s="1"/>
  <c r="DA152" i="153" s="1"/>
  <c r="BK147" i="153"/>
  <c r="BL147" i="153" s="1"/>
  <c r="BN147" i="153" s="1"/>
  <c r="BQ147" i="153" s="1"/>
  <c r="D544" i="153"/>
  <c r="D549" i="153" s="1"/>
  <c r="CV334" i="153"/>
  <c r="CX334" i="153" s="1"/>
  <c r="DA334" i="153" s="1"/>
  <c r="EF337" i="153"/>
  <c r="EH337" i="153" s="1"/>
  <c r="FD250" i="153"/>
  <c r="EX250" i="153"/>
  <c r="FN250" i="153"/>
  <c r="GH325" i="153"/>
  <c r="GX325" i="153"/>
  <c r="GR325" i="153"/>
  <c r="BL354" i="153"/>
  <c r="BN354" i="153" s="1"/>
  <c r="BQ354" i="153" s="1"/>
  <c r="CV350" i="153"/>
  <c r="CX350" i="153" s="1"/>
  <c r="FP310" i="153"/>
  <c r="FR310" i="153" s="1"/>
  <c r="FU310" i="153" s="1"/>
  <c r="CV345" i="153"/>
  <c r="CX345" i="153" s="1"/>
  <c r="GJ338" i="153"/>
  <c r="GH338" i="153"/>
  <c r="GN338" i="153"/>
  <c r="CY443" i="153"/>
  <c r="EF330" i="153"/>
  <c r="EH330" i="153" s="1"/>
  <c r="EK330" i="153" s="1"/>
  <c r="EF353" i="153"/>
  <c r="EH353" i="153" s="1"/>
  <c r="FP325" i="153"/>
  <c r="FR325" i="153" s="1"/>
  <c r="FU325" i="153" s="1"/>
  <c r="EF315" i="153"/>
  <c r="EH315" i="153" s="1"/>
  <c r="EK315" i="153" s="1"/>
  <c r="FP311" i="153"/>
  <c r="FR311" i="153" s="1"/>
  <c r="FU311" i="153" s="1"/>
  <c r="FP321" i="153"/>
  <c r="FR321" i="153" s="1"/>
  <c r="FU321" i="153" s="1"/>
  <c r="EF341" i="153"/>
  <c r="EH341" i="153" s="1"/>
  <c r="EK341" i="153" s="1"/>
  <c r="BL197" i="153"/>
  <c r="BN197" i="153" s="1"/>
  <c r="BQ197" i="153" s="1"/>
  <c r="GR188" i="153"/>
  <c r="GH188" i="153"/>
  <c r="GX188" i="153"/>
  <c r="GF191" i="153"/>
  <c r="GV191" i="153"/>
  <c r="GL191" i="153"/>
  <c r="BK190" i="153"/>
  <c r="BL190" i="153" s="1"/>
  <c r="BN190" i="153" s="1"/>
  <c r="BQ190" i="153" s="1"/>
  <c r="GN164" i="153"/>
  <c r="EX269" i="153"/>
  <c r="FN269" i="153"/>
  <c r="FH269" i="153"/>
  <c r="GH197" i="153"/>
  <c r="GX197" i="153"/>
  <c r="GR197" i="153"/>
  <c r="GN192" i="153"/>
  <c r="GT192" i="153"/>
  <c r="CV190" i="153"/>
  <c r="CX190" i="153" s="1"/>
  <c r="DA190" i="153" s="1"/>
  <c r="BB250" i="153"/>
  <c r="AV250" i="153"/>
  <c r="GP195" i="153"/>
  <c r="GJ195" i="153"/>
  <c r="FO352" i="153"/>
  <c r="FP352" i="153" s="1"/>
  <c r="FR352" i="153" s="1"/>
  <c r="FU352" i="153" s="1"/>
  <c r="AA321" i="153"/>
  <c r="EE306" i="153"/>
  <c r="EF306" i="153" s="1"/>
  <c r="EH306" i="153" s="1"/>
  <c r="EK306" i="153" s="1"/>
  <c r="AA332" i="153"/>
  <c r="CU238" i="153"/>
  <c r="GY238" i="153" s="1"/>
  <c r="BK225" i="153"/>
  <c r="AA222" i="153"/>
  <c r="AB222" i="153" s="1"/>
  <c r="AD222" i="153" s="1"/>
  <c r="AG222" i="153" s="1"/>
  <c r="FO198" i="153"/>
  <c r="FP198" i="153" s="1"/>
  <c r="FR198" i="153" s="1"/>
  <c r="FU198" i="153" s="1"/>
  <c r="BK233" i="153"/>
  <c r="AA197" i="153"/>
  <c r="GY197" i="153" s="1"/>
  <c r="CU351" i="153"/>
  <c r="CV351" i="153" s="1"/>
  <c r="CX351" i="153" s="1"/>
  <c r="DA351" i="153" s="1"/>
  <c r="BK315" i="153"/>
  <c r="BL315" i="153" s="1"/>
  <c r="BN315" i="153" s="1"/>
  <c r="BQ315" i="153" s="1"/>
  <c r="EE327" i="153"/>
  <c r="EF327" i="153" s="1"/>
  <c r="EH327" i="153" s="1"/>
  <c r="EK327" i="153" s="1"/>
  <c r="EE312" i="153"/>
  <c r="EF312" i="153" s="1"/>
  <c r="EH312" i="153" s="1"/>
  <c r="EK312" i="153" s="1"/>
  <c r="CU352" i="153"/>
  <c r="CV352" i="153" s="1"/>
  <c r="CX352" i="153" s="1"/>
  <c r="DA352" i="153" s="1"/>
  <c r="BK351" i="153"/>
  <c r="BL351" i="153" s="1"/>
  <c r="BN351" i="153" s="1"/>
  <c r="BQ351" i="153" s="1"/>
  <c r="EE338" i="153"/>
  <c r="EF338" i="153" s="1"/>
  <c r="EH338" i="153" s="1"/>
  <c r="EK338" i="153" s="1"/>
  <c r="EE334" i="153"/>
  <c r="EF334" i="153" s="1"/>
  <c r="EH334" i="153" s="1"/>
  <c r="EK334" i="153" s="1"/>
  <c r="EE317" i="153"/>
  <c r="EF317" i="153" s="1"/>
  <c r="EH317" i="153" s="1"/>
  <c r="EK317" i="153" s="1"/>
  <c r="FO315" i="153"/>
  <c r="FP315" i="153" s="1"/>
  <c r="FR315" i="153" s="1"/>
  <c r="FU315" i="153" s="1"/>
  <c r="CU314" i="153"/>
  <c r="CV314" i="153" s="1"/>
  <c r="CX314" i="153" s="1"/>
  <c r="DA314" i="153" s="1"/>
  <c r="BK329" i="153"/>
  <c r="BL329" i="153" s="1"/>
  <c r="BN329" i="153" s="1"/>
  <c r="BQ329" i="153" s="1"/>
  <c r="EE323" i="153"/>
  <c r="EF323" i="153" s="1"/>
  <c r="EH323" i="153" s="1"/>
  <c r="EK323" i="153" s="1"/>
  <c r="AA340" i="153"/>
  <c r="GR340" i="153"/>
  <c r="GH340" i="153"/>
  <c r="GX340" i="153"/>
  <c r="GJ334" i="153"/>
  <c r="GT334" i="153"/>
  <c r="GL308" i="153"/>
  <c r="GF308" i="153"/>
  <c r="GV308" i="153"/>
  <c r="GH311" i="153"/>
  <c r="GX311" i="153"/>
  <c r="GR311" i="153"/>
  <c r="EE311" i="153"/>
  <c r="EF311" i="153" s="1"/>
  <c r="EH311" i="153" s="1"/>
  <c r="EK311" i="153" s="1"/>
  <c r="BK310" i="153"/>
  <c r="BL310" i="153" s="1"/>
  <c r="BN310" i="153" s="1"/>
  <c r="BQ310" i="153" s="1"/>
  <c r="AA306" i="153"/>
  <c r="AB306" i="153" s="1"/>
  <c r="AD306" i="153" s="1"/>
  <c r="AG306" i="153" s="1"/>
  <c r="GR306" i="153"/>
  <c r="GH306" i="153"/>
  <c r="GX306" i="153"/>
  <c r="GH329" i="153"/>
  <c r="GX329" i="153"/>
  <c r="GR329" i="153"/>
  <c r="AA337" i="153"/>
  <c r="GY337" i="153" s="1"/>
  <c r="GP337" i="153"/>
  <c r="GJ337" i="153"/>
  <c r="GP328" i="153"/>
  <c r="GJ328" i="153"/>
  <c r="AB224" i="153"/>
  <c r="AD224" i="153" s="1"/>
  <c r="AG224" i="153" s="1"/>
  <c r="AB226" i="153"/>
  <c r="AD226" i="153" s="1"/>
  <c r="AG226" i="153" s="1"/>
  <c r="AB239" i="153"/>
  <c r="AD239" i="153" s="1"/>
  <c r="BK352" i="153"/>
  <c r="BL352" i="153" s="1"/>
  <c r="BN352" i="153" s="1"/>
  <c r="BQ352" i="153" s="1"/>
  <c r="EE221" i="153"/>
  <c r="EF221" i="153" s="1"/>
  <c r="EH221" i="153" s="1"/>
  <c r="EK221" i="153" s="1"/>
  <c r="EE194" i="153"/>
  <c r="BK102" i="153"/>
  <c r="BK151" i="153"/>
  <c r="AA344" i="153"/>
  <c r="GY344" i="153" s="1"/>
  <c r="CU203" i="153"/>
  <c r="CU194" i="153"/>
  <c r="EE319" i="153"/>
  <c r="EF319" i="153" s="1"/>
  <c r="EH319" i="153" s="1"/>
  <c r="EK319" i="153" s="1"/>
  <c r="CU328" i="153"/>
  <c r="CV328" i="153" s="1"/>
  <c r="CX328" i="153" s="1"/>
  <c r="DA328" i="153" s="1"/>
  <c r="FO353" i="153"/>
  <c r="FP353" i="153" s="1"/>
  <c r="FR353" i="153" s="1"/>
  <c r="AA343" i="153"/>
  <c r="GR343" i="153"/>
  <c r="GH343" i="153"/>
  <c r="GX343" i="153"/>
  <c r="GP322" i="153"/>
  <c r="GJ322" i="153"/>
  <c r="GL319" i="153"/>
  <c r="GF319" i="153"/>
  <c r="GV319" i="153"/>
  <c r="BL337" i="153"/>
  <c r="BN337" i="153" s="1"/>
  <c r="GN291" i="153"/>
  <c r="GT291" i="153"/>
  <c r="GJ292" i="153"/>
  <c r="GP292" i="153"/>
  <c r="GF101" i="153"/>
  <c r="GF144" i="153"/>
  <c r="EE237" i="153"/>
  <c r="EF237" i="153" s="1"/>
  <c r="EH237" i="153" s="1"/>
  <c r="EK237" i="153" s="1"/>
  <c r="AA230" i="153"/>
  <c r="CU209" i="153"/>
  <c r="CV209" i="153" s="1"/>
  <c r="CX209" i="153" s="1"/>
  <c r="DA209" i="153" s="1"/>
  <c r="GH310" i="153"/>
  <c r="GX310" i="153"/>
  <c r="GR310" i="153"/>
  <c r="AA351" i="153"/>
  <c r="GR351" i="153"/>
  <c r="GH351" i="153"/>
  <c r="GX351" i="153"/>
  <c r="GP317" i="153"/>
  <c r="GJ317" i="153"/>
  <c r="EF332" i="153"/>
  <c r="EH332" i="153" s="1"/>
  <c r="EK332" i="153" s="1"/>
  <c r="EF308" i="153"/>
  <c r="EH308" i="153" s="1"/>
  <c r="EK308" i="153" s="1"/>
  <c r="GF353" i="153"/>
  <c r="GV353" i="153"/>
  <c r="GP353" i="153"/>
  <c r="GP331" i="153"/>
  <c r="GJ331" i="153"/>
  <c r="BL331" i="153"/>
  <c r="BN331" i="153" s="1"/>
  <c r="BQ331" i="153" s="1"/>
  <c r="BL317" i="153"/>
  <c r="BN317" i="153" s="1"/>
  <c r="BQ317" i="153" s="1"/>
  <c r="GL314" i="153"/>
  <c r="GF314" i="153"/>
  <c r="GV314" i="153"/>
  <c r="GF238" i="153"/>
  <c r="GF154" i="153"/>
  <c r="GF106" i="153"/>
  <c r="EV166" i="153"/>
  <c r="EE139" i="153"/>
  <c r="EF139" i="153" s="1"/>
  <c r="EH139" i="153" s="1"/>
  <c r="EK139" i="153" s="1"/>
  <c r="BK140" i="153"/>
  <c r="CU155" i="153"/>
  <c r="CV155" i="153" s="1"/>
  <c r="CX155" i="153" s="1"/>
  <c r="DA155" i="153" s="1"/>
  <c r="CU124" i="153"/>
  <c r="CV124" i="153" s="1"/>
  <c r="CX124" i="153" s="1"/>
  <c r="DA124" i="153" s="1"/>
  <c r="EE212" i="153"/>
  <c r="EF212" i="153" s="1"/>
  <c r="EH212" i="153" s="1"/>
  <c r="EK212" i="153" s="1"/>
  <c r="FO194" i="153"/>
  <c r="BK109" i="153"/>
  <c r="GN354" i="153"/>
  <c r="GT354" i="153"/>
  <c r="FP343" i="153"/>
  <c r="FR343" i="153" s="1"/>
  <c r="FU343" i="153" s="1"/>
  <c r="CV342" i="153"/>
  <c r="CX342" i="153" s="1"/>
  <c r="DA342" i="153" s="1"/>
  <c r="GJ341" i="153"/>
  <c r="GP341" i="153"/>
  <c r="GH324" i="153"/>
  <c r="GX324" i="153"/>
  <c r="GR324" i="153"/>
  <c r="FO322" i="153"/>
  <c r="FP322" i="153" s="1"/>
  <c r="FR322" i="153" s="1"/>
  <c r="FU322" i="153" s="1"/>
  <c r="CU321" i="153"/>
  <c r="CV321" i="153" s="1"/>
  <c r="CX321" i="153" s="1"/>
  <c r="DA321" i="153" s="1"/>
  <c r="GJ352" i="153"/>
  <c r="GP352" i="153"/>
  <c r="GH313" i="153"/>
  <c r="GX313" i="153"/>
  <c r="GR313" i="153"/>
  <c r="AA326" i="153"/>
  <c r="GT326" i="153"/>
  <c r="GN326" i="153"/>
  <c r="GP316" i="153"/>
  <c r="GJ316" i="153"/>
  <c r="EF313" i="153"/>
  <c r="EH313" i="153" s="1"/>
  <c r="EK313" i="153" s="1"/>
  <c r="BL308" i="153"/>
  <c r="BN308" i="153" s="1"/>
  <c r="BQ308" i="153" s="1"/>
  <c r="AB137" i="153"/>
  <c r="AD137" i="153" s="1"/>
  <c r="AG137" i="153" s="1"/>
  <c r="FO291" i="153"/>
  <c r="FP291" i="153" s="1"/>
  <c r="FR291" i="153" s="1"/>
  <c r="FU291" i="153" s="1"/>
  <c r="CU290" i="153"/>
  <c r="CV290" i="153" s="1"/>
  <c r="CX290" i="153" s="1"/>
  <c r="DA290" i="153" s="1"/>
  <c r="FO292" i="153"/>
  <c r="FP292" i="153" s="1"/>
  <c r="FR292" i="153" s="1"/>
  <c r="FU292" i="153" s="1"/>
  <c r="GR164" i="153"/>
  <c r="CU291" i="153"/>
  <c r="CV291" i="153" s="1"/>
  <c r="CX291" i="153" s="1"/>
  <c r="DA291" i="153" s="1"/>
  <c r="AA290" i="153"/>
  <c r="AB290" i="153" s="1"/>
  <c r="AD290" i="153" s="1"/>
  <c r="AG290" i="153" s="1"/>
  <c r="GR290" i="153"/>
  <c r="GH290" i="153"/>
  <c r="GX290" i="153"/>
  <c r="GF139" i="153"/>
  <c r="AB139" i="153"/>
  <c r="AD139" i="153" s="1"/>
  <c r="AG139" i="153" s="1"/>
  <c r="GF119" i="153"/>
  <c r="GD434" i="153"/>
  <c r="X434" i="153"/>
  <c r="T434" i="153"/>
  <c r="P434" i="153"/>
  <c r="L434" i="153"/>
  <c r="H434" i="153"/>
  <c r="Z434" i="153"/>
  <c r="V434" i="153"/>
  <c r="R434" i="153"/>
  <c r="N434" i="153"/>
  <c r="J434" i="153"/>
  <c r="FH437" i="153"/>
  <c r="EZ437" i="153"/>
  <c r="FL437" i="153"/>
  <c r="FD437" i="153"/>
  <c r="EV437" i="153"/>
  <c r="FF437" i="153"/>
  <c r="FJ437" i="153"/>
  <c r="FN437" i="153"/>
  <c r="EX437" i="153"/>
  <c r="FB437" i="153"/>
  <c r="CR403" i="153"/>
  <c r="CN403" i="153"/>
  <c r="CJ403" i="153"/>
  <c r="CF403" i="153"/>
  <c r="CB403" i="153"/>
  <c r="CT403" i="153"/>
  <c r="CP403" i="153"/>
  <c r="CL403" i="153"/>
  <c r="CH403" i="153"/>
  <c r="CD403" i="153"/>
  <c r="FN420" i="153"/>
  <c r="FJ420" i="153"/>
  <c r="FF420" i="153"/>
  <c r="FB420" i="153"/>
  <c r="EX420" i="153"/>
  <c r="FL420" i="153"/>
  <c r="FH420" i="153"/>
  <c r="FD420" i="153"/>
  <c r="EZ420" i="153"/>
  <c r="EV420" i="153"/>
  <c r="FN438" i="153"/>
  <c r="FJ438" i="153"/>
  <c r="FF438" i="153"/>
  <c r="FB438" i="153"/>
  <c r="EX438" i="153"/>
  <c r="FL438" i="153"/>
  <c r="FH438" i="153"/>
  <c r="FD438" i="153"/>
  <c r="EZ438" i="153"/>
  <c r="EV438" i="153"/>
  <c r="FJ436" i="153"/>
  <c r="FB436" i="153"/>
  <c r="FN436" i="153"/>
  <c r="FF436" i="153"/>
  <c r="EX436" i="153"/>
  <c r="FH436" i="153"/>
  <c r="FL436" i="153"/>
  <c r="EV436" i="153"/>
  <c r="EZ436" i="153"/>
  <c r="FD436" i="153"/>
  <c r="EB406" i="153"/>
  <c r="DT406" i="153"/>
  <c r="DL406" i="153"/>
  <c r="ED406" i="153"/>
  <c r="DV406" i="153"/>
  <c r="DN406" i="153"/>
  <c r="DX406" i="153"/>
  <c r="DP406" i="153"/>
  <c r="DZ406" i="153"/>
  <c r="DR406" i="153"/>
  <c r="DZ429" i="153"/>
  <c r="DR429" i="153"/>
  <c r="EB429" i="153"/>
  <c r="DT429" i="153"/>
  <c r="DL429" i="153"/>
  <c r="ED429" i="153"/>
  <c r="DV429" i="153"/>
  <c r="DN429" i="153"/>
  <c r="DX429" i="153"/>
  <c r="DP429" i="153"/>
  <c r="FN383" i="153"/>
  <c r="FJ383" i="153"/>
  <c r="FF383" i="153"/>
  <c r="FB383" i="153"/>
  <c r="EX383" i="153"/>
  <c r="FL383" i="153"/>
  <c r="FH383" i="153"/>
  <c r="FD383" i="153"/>
  <c r="EZ383" i="153"/>
  <c r="EV383" i="153"/>
  <c r="AP357" i="153"/>
  <c r="BH299" i="153"/>
  <c r="BD299" i="153"/>
  <c r="AZ299" i="153"/>
  <c r="AV299" i="153"/>
  <c r="AR299" i="153"/>
  <c r="BJ299" i="153"/>
  <c r="BF299" i="153"/>
  <c r="BB299" i="153"/>
  <c r="AX299" i="153"/>
  <c r="AT299" i="153"/>
  <c r="EB297" i="153"/>
  <c r="DX297" i="153"/>
  <c r="DT297" i="153"/>
  <c r="DP297" i="153"/>
  <c r="DL297" i="153"/>
  <c r="ED297" i="153"/>
  <c r="DZ297" i="153"/>
  <c r="DV297" i="153"/>
  <c r="DR297" i="153"/>
  <c r="DN297" i="153"/>
  <c r="Z296" i="153"/>
  <c r="V296" i="153"/>
  <c r="R296" i="153"/>
  <c r="N296" i="153"/>
  <c r="J296" i="153"/>
  <c r="GD296" i="153"/>
  <c r="X296" i="153"/>
  <c r="T296" i="153"/>
  <c r="P296" i="153"/>
  <c r="L296" i="153"/>
  <c r="H296" i="153"/>
  <c r="F390" i="153"/>
  <c r="FL378" i="153"/>
  <c r="FD378" i="153"/>
  <c r="EV378" i="153"/>
  <c r="FN378" i="153"/>
  <c r="FF378" i="153"/>
  <c r="EX378" i="153"/>
  <c r="FH378" i="153"/>
  <c r="EZ378" i="153"/>
  <c r="FJ378" i="153"/>
  <c r="FB378" i="153"/>
  <c r="AH31" i="153"/>
  <c r="AI31" i="153" s="1"/>
  <c r="Z297" i="153"/>
  <c r="V297" i="153"/>
  <c r="R297" i="153"/>
  <c r="N297" i="153"/>
  <c r="J297" i="153"/>
  <c r="GD297" i="153"/>
  <c r="X297" i="153"/>
  <c r="T297" i="153"/>
  <c r="P297" i="153"/>
  <c r="L297" i="153"/>
  <c r="H297" i="153"/>
  <c r="CT295" i="153"/>
  <c r="CP295" i="153"/>
  <c r="CL295" i="153"/>
  <c r="CH295" i="153"/>
  <c r="CD295" i="153"/>
  <c r="CR295" i="153"/>
  <c r="CN295" i="153"/>
  <c r="CJ295" i="153"/>
  <c r="CF295" i="153"/>
  <c r="CB295" i="153"/>
  <c r="BR58" i="153"/>
  <c r="BS58" i="153" s="1"/>
  <c r="AH23" i="153"/>
  <c r="AI23" i="153" s="1"/>
  <c r="DJ391" i="153"/>
  <c r="CT301" i="153"/>
  <c r="CP301" i="153"/>
  <c r="CL301" i="153"/>
  <c r="CH301" i="153"/>
  <c r="CD301" i="153"/>
  <c r="CR301" i="153"/>
  <c r="CN301" i="153"/>
  <c r="CJ301" i="153"/>
  <c r="CF301" i="153"/>
  <c r="CB301" i="153"/>
  <c r="BH380" i="153"/>
  <c r="BD380" i="153"/>
  <c r="AZ380" i="153"/>
  <c r="AV380" i="153"/>
  <c r="AR380" i="153"/>
  <c r="BJ380" i="153"/>
  <c r="BF380" i="153"/>
  <c r="BB380" i="153"/>
  <c r="AX380" i="153"/>
  <c r="AT380" i="153"/>
  <c r="HF20" i="153"/>
  <c r="HG20" i="153" s="1"/>
  <c r="HF75" i="153"/>
  <c r="HG75" i="153" s="1"/>
  <c r="GF246" i="153"/>
  <c r="AB246" i="153"/>
  <c r="AD246" i="153" s="1"/>
  <c r="AG246" i="153" s="1"/>
  <c r="GF117" i="153"/>
  <c r="GF232" i="153"/>
  <c r="GF134" i="153"/>
  <c r="HF24" i="153"/>
  <c r="HG24" i="153" s="1"/>
  <c r="HF17" i="153"/>
  <c r="HG17" i="153" s="1"/>
  <c r="FH440" i="153"/>
  <c r="EZ440" i="153"/>
  <c r="FJ440" i="153"/>
  <c r="FB440" i="153"/>
  <c r="FL440" i="153"/>
  <c r="FD440" i="153"/>
  <c r="EV440" i="153"/>
  <c r="FN440" i="153"/>
  <c r="FF440" i="153"/>
  <c r="EX440" i="153"/>
  <c r="GD442" i="153"/>
  <c r="X442" i="153"/>
  <c r="T442" i="153"/>
  <c r="P442" i="153"/>
  <c r="L442" i="153"/>
  <c r="H442" i="153"/>
  <c r="Z442" i="153"/>
  <c r="V442" i="153"/>
  <c r="R442" i="153"/>
  <c r="N442" i="153"/>
  <c r="J442" i="153"/>
  <c r="X350" i="153"/>
  <c r="GV350" i="153" s="1"/>
  <c r="T350" i="153"/>
  <c r="GR350" i="153" s="1"/>
  <c r="P350" i="153"/>
  <c r="GN350" i="153" s="1"/>
  <c r="L350" i="153"/>
  <c r="GJ350" i="153" s="1"/>
  <c r="H350" i="153"/>
  <c r="GF350" i="153" s="1"/>
  <c r="GD350" i="153"/>
  <c r="Z350" i="153"/>
  <c r="GX350" i="153" s="1"/>
  <c r="V350" i="153"/>
  <c r="GT350" i="153" s="1"/>
  <c r="R350" i="153"/>
  <c r="GP350" i="153" s="1"/>
  <c r="N350" i="153"/>
  <c r="GL350" i="153" s="1"/>
  <c r="J350" i="153"/>
  <c r="GH350" i="153" s="1"/>
  <c r="CT347" i="153"/>
  <c r="CP347" i="153"/>
  <c r="CL347" i="153"/>
  <c r="CH347" i="153"/>
  <c r="CD347" i="153"/>
  <c r="CR347" i="153"/>
  <c r="CN347" i="153"/>
  <c r="CJ347" i="153"/>
  <c r="CF347" i="153"/>
  <c r="CB347" i="153"/>
  <c r="GD412" i="153"/>
  <c r="X412" i="153"/>
  <c r="T412" i="153"/>
  <c r="P412" i="153"/>
  <c r="L412" i="153"/>
  <c r="H412" i="153"/>
  <c r="Z412" i="153"/>
  <c r="V412" i="153"/>
  <c r="R412" i="153"/>
  <c r="N412" i="153"/>
  <c r="J412" i="153"/>
  <c r="EB384" i="153"/>
  <c r="DX384" i="153"/>
  <c r="DT384" i="153"/>
  <c r="DP384" i="153"/>
  <c r="DL384" i="153"/>
  <c r="ED384" i="153"/>
  <c r="DZ384" i="153"/>
  <c r="DV384" i="153"/>
  <c r="DR384" i="153"/>
  <c r="DN384" i="153"/>
  <c r="CR402" i="153"/>
  <c r="CN402" i="153"/>
  <c r="CJ402" i="153"/>
  <c r="CF402" i="153"/>
  <c r="CB402" i="153"/>
  <c r="CT402" i="153"/>
  <c r="CP402" i="153"/>
  <c r="CL402" i="153"/>
  <c r="CH402" i="153"/>
  <c r="CD402" i="153"/>
  <c r="FN426" i="153"/>
  <c r="FF426" i="153"/>
  <c r="EX426" i="153"/>
  <c r="FH426" i="153"/>
  <c r="EZ426" i="153"/>
  <c r="FJ426" i="153"/>
  <c r="FB426" i="153"/>
  <c r="FL426" i="153"/>
  <c r="FD426" i="153"/>
  <c r="EV426" i="153"/>
  <c r="ED411" i="153"/>
  <c r="DZ411" i="153"/>
  <c r="DV411" i="153"/>
  <c r="DR411" i="153"/>
  <c r="DN411" i="153"/>
  <c r="EB411" i="153"/>
  <c r="DX411" i="153"/>
  <c r="DT411" i="153"/>
  <c r="DP411" i="153"/>
  <c r="DL411" i="153"/>
  <c r="CT389" i="153"/>
  <c r="CP389" i="153"/>
  <c r="CL389" i="153"/>
  <c r="CH389" i="153"/>
  <c r="CD389" i="153"/>
  <c r="CR389" i="153"/>
  <c r="CN389" i="153"/>
  <c r="CJ389" i="153"/>
  <c r="CF389" i="153"/>
  <c r="CB389" i="153"/>
  <c r="FN419" i="153"/>
  <c r="FJ419" i="153"/>
  <c r="FF419" i="153"/>
  <c r="FB419" i="153"/>
  <c r="EX419" i="153"/>
  <c r="FL419" i="153"/>
  <c r="FH419" i="153"/>
  <c r="FD419" i="153"/>
  <c r="EZ419" i="153"/>
  <c r="EV419" i="153"/>
  <c r="BH415" i="153"/>
  <c r="BD415" i="153"/>
  <c r="AZ415" i="153"/>
  <c r="AV415" i="153"/>
  <c r="AR415" i="153"/>
  <c r="BJ415" i="153"/>
  <c r="BF415" i="153"/>
  <c r="BB415" i="153"/>
  <c r="AX415" i="153"/>
  <c r="AT415" i="153"/>
  <c r="BH417" i="153"/>
  <c r="BD417" i="153"/>
  <c r="AZ417" i="153"/>
  <c r="AV417" i="153"/>
  <c r="AR417" i="153"/>
  <c r="BJ417" i="153"/>
  <c r="BF417" i="153"/>
  <c r="BB417" i="153"/>
  <c r="AX417" i="153"/>
  <c r="AT417" i="153"/>
  <c r="ET355" i="153"/>
  <c r="FN289" i="153"/>
  <c r="FJ289" i="153"/>
  <c r="FF289" i="153"/>
  <c r="FB289" i="153"/>
  <c r="EX289" i="153"/>
  <c r="FL289" i="153"/>
  <c r="FH289" i="153"/>
  <c r="FD289" i="153"/>
  <c r="EZ289" i="153"/>
  <c r="EV289" i="153"/>
  <c r="F355" i="153"/>
  <c r="Z289" i="153"/>
  <c r="V289" i="153"/>
  <c r="R289" i="153"/>
  <c r="N289" i="153"/>
  <c r="J289" i="153"/>
  <c r="GD289" i="153"/>
  <c r="X289" i="153"/>
  <c r="T289" i="153"/>
  <c r="P289" i="153"/>
  <c r="L289" i="153"/>
  <c r="H289" i="153"/>
  <c r="BJ441" i="153"/>
  <c r="BF441" i="153"/>
  <c r="BB441" i="153"/>
  <c r="AX441" i="153"/>
  <c r="AT441" i="153"/>
  <c r="BH441" i="153"/>
  <c r="BD441" i="153"/>
  <c r="AZ441" i="153"/>
  <c r="AV441" i="153"/>
  <c r="AR441" i="153"/>
  <c r="GD413" i="153"/>
  <c r="X413" i="153"/>
  <c r="T413" i="153"/>
  <c r="P413" i="153"/>
  <c r="L413" i="153"/>
  <c r="H413" i="153"/>
  <c r="Z413" i="153"/>
  <c r="V413" i="153"/>
  <c r="R413" i="153"/>
  <c r="N413" i="153"/>
  <c r="J413" i="153"/>
  <c r="BF438" i="153"/>
  <c r="AX438" i="153"/>
  <c r="BJ438" i="153"/>
  <c r="BB438" i="153"/>
  <c r="AT438" i="153"/>
  <c r="BH438" i="153"/>
  <c r="AR438" i="153"/>
  <c r="AV438" i="153"/>
  <c r="AZ438" i="153"/>
  <c r="BD438" i="153"/>
  <c r="FN346" i="153"/>
  <c r="FJ346" i="153"/>
  <c r="FF346" i="153"/>
  <c r="FB346" i="153"/>
  <c r="EX346" i="153"/>
  <c r="FL346" i="153"/>
  <c r="FH346" i="153"/>
  <c r="FD346" i="153"/>
  <c r="EZ346" i="153"/>
  <c r="EV346" i="153"/>
  <c r="FL398" i="153"/>
  <c r="FH398" i="153"/>
  <c r="FD398" i="153"/>
  <c r="EZ398" i="153"/>
  <c r="EV398" i="153"/>
  <c r="FN398" i="153"/>
  <c r="FJ398" i="153"/>
  <c r="FF398" i="153"/>
  <c r="FB398" i="153"/>
  <c r="EX398" i="153"/>
  <c r="BJ401" i="153"/>
  <c r="BF401" i="153"/>
  <c r="BB401" i="153"/>
  <c r="AX401" i="153"/>
  <c r="AT401" i="153"/>
  <c r="BH401" i="153"/>
  <c r="BD401" i="153"/>
  <c r="AZ401" i="153"/>
  <c r="AV401" i="153"/>
  <c r="AR401" i="153"/>
  <c r="BJ414" i="153"/>
  <c r="BF414" i="153"/>
  <c r="BB414" i="153"/>
  <c r="AX414" i="153"/>
  <c r="AT414" i="153"/>
  <c r="BH414" i="153"/>
  <c r="BD414" i="153"/>
  <c r="AZ414" i="153"/>
  <c r="AV414" i="153"/>
  <c r="AR414" i="153"/>
  <c r="GD433" i="153"/>
  <c r="Z433" i="153"/>
  <c r="V433" i="153"/>
  <c r="R433" i="153"/>
  <c r="N433" i="153"/>
  <c r="J433" i="153"/>
  <c r="X433" i="153"/>
  <c r="T433" i="153"/>
  <c r="P433" i="153"/>
  <c r="L433" i="153"/>
  <c r="H433" i="153"/>
  <c r="Z426" i="153"/>
  <c r="R426" i="153"/>
  <c r="J426" i="153"/>
  <c r="GD426" i="153"/>
  <c r="T426" i="153"/>
  <c r="L426" i="153"/>
  <c r="V426" i="153"/>
  <c r="N426" i="153"/>
  <c r="X426" i="153"/>
  <c r="P426" i="153"/>
  <c r="H426" i="153"/>
  <c r="CR434" i="153"/>
  <c r="CN434" i="153"/>
  <c r="CJ434" i="153"/>
  <c r="CF434" i="153"/>
  <c r="CB434" i="153"/>
  <c r="CT434" i="153"/>
  <c r="CP434" i="153"/>
  <c r="CL434" i="153"/>
  <c r="CH434" i="153"/>
  <c r="CD434" i="153"/>
  <c r="FL399" i="153"/>
  <c r="FH399" i="153"/>
  <c r="FD399" i="153"/>
  <c r="EZ399" i="153"/>
  <c r="EV399" i="153"/>
  <c r="FN399" i="153"/>
  <c r="FJ399" i="153"/>
  <c r="FF399" i="153"/>
  <c r="FB399" i="153"/>
  <c r="EX399" i="153"/>
  <c r="BJ348" i="153"/>
  <c r="BF348" i="153"/>
  <c r="BB348" i="153"/>
  <c r="AX348" i="153"/>
  <c r="AT348" i="153"/>
  <c r="BH348" i="153"/>
  <c r="BD348" i="153"/>
  <c r="AZ348" i="153"/>
  <c r="AV348" i="153"/>
  <c r="AR348" i="153"/>
  <c r="FL409" i="153"/>
  <c r="FD409" i="153"/>
  <c r="EV409" i="153"/>
  <c r="FN409" i="153"/>
  <c r="FF409" i="153"/>
  <c r="EX409" i="153"/>
  <c r="FH409" i="153"/>
  <c r="EZ409" i="153"/>
  <c r="FJ409" i="153"/>
  <c r="FB409" i="153"/>
  <c r="HF74" i="153"/>
  <c r="HG74" i="153" s="1"/>
  <c r="HF55" i="153"/>
  <c r="HG55" i="153" s="1"/>
  <c r="Z383" i="153"/>
  <c r="V383" i="153"/>
  <c r="R383" i="153"/>
  <c r="N383" i="153"/>
  <c r="J383" i="153"/>
  <c r="GD383" i="153"/>
  <c r="X383" i="153"/>
  <c r="T383" i="153"/>
  <c r="P383" i="153"/>
  <c r="L383" i="153"/>
  <c r="H383" i="153"/>
  <c r="HF64" i="153"/>
  <c r="HG64" i="153" s="1"/>
  <c r="FN304" i="153"/>
  <c r="FJ304" i="153"/>
  <c r="FF304" i="153"/>
  <c r="FB304" i="153"/>
  <c r="EX304" i="153"/>
  <c r="FL304" i="153"/>
  <c r="FH304" i="153"/>
  <c r="FD304" i="153"/>
  <c r="EZ304" i="153"/>
  <c r="EV304" i="153"/>
  <c r="HF54" i="153"/>
  <c r="HG54" i="153" s="1"/>
  <c r="BH300" i="153"/>
  <c r="BD300" i="153"/>
  <c r="AZ300" i="153"/>
  <c r="AV300" i="153"/>
  <c r="AR300" i="153"/>
  <c r="BJ300" i="153"/>
  <c r="BF300" i="153"/>
  <c r="BB300" i="153"/>
  <c r="AX300" i="153"/>
  <c r="AT300" i="153"/>
  <c r="AH18" i="153"/>
  <c r="AI18" i="153" s="1"/>
  <c r="FR22" i="153"/>
  <c r="FP80" i="153"/>
  <c r="BH305" i="153"/>
  <c r="BD305" i="153"/>
  <c r="AZ305" i="153"/>
  <c r="AV305" i="153"/>
  <c r="AR305" i="153"/>
  <c r="BJ305" i="153"/>
  <c r="BF305" i="153"/>
  <c r="BB305" i="153"/>
  <c r="AX305" i="153"/>
  <c r="AT305" i="153"/>
  <c r="AH40" i="153"/>
  <c r="AI40" i="153" s="1"/>
  <c r="AF58" i="153"/>
  <c r="AH13" i="153"/>
  <c r="AI13" i="153" s="1"/>
  <c r="BR67" i="153"/>
  <c r="BS67" i="153" s="1"/>
  <c r="EF80" i="153"/>
  <c r="EH22" i="153"/>
  <c r="AH33" i="153"/>
  <c r="AI33" i="153" s="1"/>
  <c r="GF208" i="153"/>
  <c r="AB208" i="153"/>
  <c r="AD208" i="153" s="1"/>
  <c r="AG208" i="153" s="1"/>
  <c r="GF231" i="153"/>
  <c r="GF121" i="153"/>
  <c r="AB121" i="153"/>
  <c r="AD121" i="153" s="1"/>
  <c r="AG121" i="153" s="1"/>
  <c r="GF123" i="153"/>
  <c r="GF111" i="153"/>
  <c r="GF100" i="153"/>
  <c r="CR442" i="153"/>
  <c r="CN442" i="153"/>
  <c r="CJ442" i="153"/>
  <c r="CF442" i="153"/>
  <c r="CB442" i="153"/>
  <c r="CT442" i="153"/>
  <c r="CP442" i="153"/>
  <c r="CL442" i="153"/>
  <c r="CH442" i="153"/>
  <c r="CD442" i="153"/>
  <c r="Z419" i="153"/>
  <c r="V419" i="153"/>
  <c r="R419" i="153"/>
  <c r="N419" i="153"/>
  <c r="J419" i="153"/>
  <c r="GD419" i="153"/>
  <c r="X419" i="153"/>
  <c r="T419" i="153"/>
  <c r="P419" i="153"/>
  <c r="L419" i="153"/>
  <c r="H419" i="153"/>
  <c r="CR399" i="153"/>
  <c r="CN399" i="153"/>
  <c r="CJ399" i="153"/>
  <c r="CF399" i="153"/>
  <c r="CB399" i="153"/>
  <c r="CT399" i="153"/>
  <c r="CP399" i="153"/>
  <c r="CL399" i="153"/>
  <c r="CH399" i="153"/>
  <c r="CD399" i="153"/>
  <c r="FN424" i="153"/>
  <c r="FJ424" i="153"/>
  <c r="FF424" i="153"/>
  <c r="FB424" i="153"/>
  <c r="EX424" i="153"/>
  <c r="FL424" i="153"/>
  <c r="FH424" i="153"/>
  <c r="FD424" i="153"/>
  <c r="EZ424" i="153"/>
  <c r="EV424" i="153"/>
  <c r="ED405" i="153"/>
  <c r="DZ405" i="153"/>
  <c r="DV405" i="153"/>
  <c r="DR405" i="153"/>
  <c r="DN405" i="153"/>
  <c r="EB405" i="153"/>
  <c r="DX405" i="153"/>
  <c r="DT405" i="153"/>
  <c r="DP405" i="153"/>
  <c r="DL405" i="153"/>
  <c r="CT414" i="153"/>
  <c r="CP414" i="153"/>
  <c r="CN414" i="153"/>
  <c r="CJ414" i="153"/>
  <c r="CF414" i="153"/>
  <c r="CB414" i="153"/>
  <c r="CL414" i="153"/>
  <c r="CH414" i="153"/>
  <c r="CD414" i="153"/>
  <c r="CR414" i="153"/>
  <c r="GD430" i="153"/>
  <c r="X430" i="153"/>
  <c r="T430" i="153"/>
  <c r="P430" i="153"/>
  <c r="L430" i="153"/>
  <c r="H430" i="153"/>
  <c r="Z430" i="153"/>
  <c r="V430" i="153"/>
  <c r="R430" i="153"/>
  <c r="N430" i="153"/>
  <c r="J430" i="153"/>
  <c r="BF407" i="153"/>
  <c r="AX407" i="153"/>
  <c r="BH407" i="153"/>
  <c r="AZ407" i="153"/>
  <c r="AR407" i="153"/>
  <c r="BJ407" i="153"/>
  <c r="BB407" i="153"/>
  <c r="AT407" i="153"/>
  <c r="BD407" i="153"/>
  <c r="AV407" i="153"/>
  <c r="GD441" i="153"/>
  <c r="Z441" i="153"/>
  <c r="V441" i="153"/>
  <c r="R441" i="153"/>
  <c r="N441" i="153"/>
  <c r="J441" i="153"/>
  <c r="T441" i="153"/>
  <c r="X441" i="153"/>
  <c r="H441" i="153"/>
  <c r="L441" i="153"/>
  <c r="P441" i="153"/>
  <c r="ED399" i="153"/>
  <c r="DZ399" i="153"/>
  <c r="DV399" i="153"/>
  <c r="DR399" i="153"/>
  <c r="DN399" i="153"/>
  <c r="EB399" i="153"/>
  <c r="DX399" i="153"/>
  <c r="DT399" i="153"/>
  <c r="DP399" i="153"/>
  <c r="DL399" i="153"/>
  <c r="CR424" i="153"/>
  <c r="CN424" i="153"/>
  <c r="CJ424" i="153"/>
  <c r="CF424" i="153"/>
  <c r="CB424" i="153"/>
  <c r="CT424" i="153"/>
  <c r="CP424" i="153"/>
  <c r="CL424" i="153"/>
  <c r="CH424" i="153"/>
  <c r="CD424" i="153"/>
  <c r="AH34" i="153"/>
  <c r="AI34" i="153" s="1"/>
  <c r="FN417" i="153"/>
  <c r="FJ417" i="153"/>
  <c r="FF417" i="153"/>
  <c r="FB417" i="153"/>
  <c r="EX417" i="153"/>
  <c r="FL417" i="153"/>
  <c r="FH417" i="153"/>
  <c r="FD417" i="153"/>
  <c r="EZ417" i="153"/>
  <c r="EV417" i="153"/>
  <c r="BH419" i="153"/>
  <c r="BD419" i="153"/>
  <c r="AZ419" i="153"/>
  <c r="AV419" i="153"/>
  <c r="AR419" i="153"/>
  <c r="BJ419" i="153"/>
  <c r="BF419" i="153"/>
  <c r="BB419" i="153"/>
  <c r="AX419" i="153"/>
  <c r="AT419" i="153"/>
  <c r="Z420" i="153"/>
  <c r="V420" i="153"/>
  <c r="R420" i="153"/>
  <c r="N420" i="153"/>
  <c r="J420" i="153"/>
  <c r="GD420" i="153"/>
  <c r="X420" i="153"/>
  <c r="T420" i="153"/>
  <c r="P420" i="153"/>
  <c r="L420" i="153"/>
  <c r="H420" i="153"/>
  <c r="EL58" i="153"/>
  <c r="EM58" i="153" s="1"/>
  <c r="HF48" i="153"/>
  <c r="HG48" i="153" s="1"/>
  <c r="CB164" i="153"/>
  <c r="EV164" i="153"/>
  <c r="R269" i="153"/>
  <c r="GP194" i="153"/>
  <c r="L269" i="153"/>
  <c r="GJ194" i="153"/>
  <c r="ET390" i="153"/>
  <c r="HF50" i="153"/>
  <c r="HG50" i="153" s="1"/>
  <c r="AM443" i="153"/>
  <c r="AP377" i="153"/>
  <c r="BR68" i="153"/>
  <c r="BS68" i="153" s="1"/>
  <c r="EB294" i="153"/>
  <c r="DX294" i="153"/>
  <c r="DT294" i="153"/>
  <c r="DP294" i="153"/>
  <c r="DL294" i="153"/>
  <c r="ED294" i="153"/>
  <c r="DZ294" i="153"/>
  <c r="DV294" i="153"/>
  <c r="DR294" i="153"/>
  <c r="DN294" i="153"/>
  <c r="BZ392" i="153"/>
  <c r="BW445" i="153"/>
  <c r="BZ387" i="153"/>
  <c r="CT305" i="153"/>
  <c r="CP305" i="153"/>
  <c r="CL305" i="153"/>
  <c r="CH305" i="153"/>
  <c r="CD305" i="153"/>
  <c r="CR305" i="153"/>
  <c r="CN305" i="153"/>
  <c r="CJ305" i="153"/>
  <c r="CF305" i="153"/>
  <c r="CB305" i="153"/>
  <c r="ET388" i="153"/>
  <c r="AH42" i="153"/>
  <c r="AI42" i="153" s="1"/>
  <c r="AF67" i="153"/>
  <c r="HD67" i="153" s="1"/>
  <c r="HE67" i="153" s="1"/>
  <c r="FV71" i="153"/>
  <c r="FW71" i="153" s="1"/>
  <c r="GF148" i="153"/>
  <c r="GF248" i="153"/>
  <c r="GF138" i="153"/>
  <c r="CB166" i="153"/>
  <c r="CR441" i="153"/>
  <c r="CN441" i="153"/>
  <c r="CJ441" i="153"/>
  <c r="CF441" i="153"/>
  <c r="CB441" i="153"/>
  <c r="CP441" i="153"/>
  <c r="CT441" i="153"/>
  <c r="CD441" i="153"/>
  <c r="CH441" i="153"/>
  <c r="CL441" i="153"/>
  <c r="GD439" i="153"/>
  <c r="T439" i="153"/>
  <c r="L439" i="153"/>
  <c r="X439" i="153"/>
  <c r="P439" i="153"/>
  <c r="H439" i="153"/>
  <c r="V439" i="153"/>
  <c r="Z439" i="153"/>
  <c r="J439" i="153"/>
  <c r="N439" i="153"/>
  <c r="R439" i="153"/>
  <c r="FN347" i="153"/>
  <c r="FJ347" i="153"/>
  <c r="FF347" i="153"/>
  <c r="FB347" i="153"/>
  <c r="EX347" i="153"/>
  <c r="FL347" i="153"/>
  <c r="FH347" i="153"/>
  <c r="FD347" i="153"/>
  <c r="EZ347" i="153"/>
  <c r="EV347" i="153"/>
  <c r="BH346" i="153"/>
  <c r="BD346" i="153"/>
  <c r="AZ346" i="153"/>
  <c r="AV346" i="153"/>
  <c r="AR346" i="153"/>
  <c r="BJ346" i="153"/>
  <c r="BF346" i="153"/>
  <c r="BB346" i="153"/>
  <c r="AX346" i="153"/>
  <c r="AT346" i="153"/>
  <c r="CN409" i="153"/>
  <c r="CF409" i="153"/>
  <c r="CP409" i="153"/>
  <c r="CH409" i="153"/>
  <c r="CR409" i="153"/>
  <c r="CJ409" i="153"/>
  <c r="CB409" i="153"/>
  <c r="CT409" i="153"/>
  <c r="CL409" i="153"/>
  <c r="CD409" i="153"/>
  <c r="FL349" i="153"/>
  <c r="FH349" i="153"/>
  <c r="FD349" i="153"/>
  <c r="EZ349" i="153"/>
  <c r="EV349" i="153"/>
  <c r="FN349" i="153"/>
  <c r="FJ349" i="153"/>
  <c r="FF349" i="153"/>
  <c r="FB349" i="153"/>
  <c r="EX349" i="153"/>
  <c r="BH420" i="153"/>
  <c r="BD420" i="153"/>
  <c r="AZ420" i="153"/>
  <c r="AV420" i="153"/>
  <c r="AR420" i="153"/>
  <c r="BJ420" i="153"/>
  <c r="BF420" i="153"/>
  <c r="BB420" i="153"/>
  <c r="AX420" i="153"/>
  <c r="AT420" i="153"/>
  <c r="ED401" i="153"/>
  <c r="DZ401" i="153"/>
  <c r="DV401" i="153"/>
  <c r="DR401" i="153"/>
  <c r="DN401" i="153"/>
  <c r="EB401" i="153"/>
  <c r="DX401" i="153"/>
  <c r="DT401" i="153"/>
  <c r="DP401" i="153"/>
  <c r="DL401" i="153"/>
  <c r="FH427" i="153"/>
  <c r="EZ427" i="153"/>
  <c r="FJ427" i="153"/>
  <c r="FB427" i="153"/>
  <c r="FL427" i="153"/>
  <c r="FD427" i="153"/>
  <c r="EV427" i="153"/>
  <c r="FN427" i="153"/>
  <c r="FF427" i="153"/>
  <c r="EX427" i="153"/>
  <c r="CR401" i="153"/>
  <c r="CN401" i="153"/>
  <c r="CJ401" i="153"/>
  <c r="CF401" i="153"/>
  <c r="CB401" i="153"/>
  <c r="CT401" i="153"/>
  <c r="CP401" i="153"/>
  <c r="CL401" i="153"/>
  <c r="CH401" i="153"/>
  <c r="CD401" i="153"/>
  <c r="L250" i="153"/>
  <c r="GJ184" i="153"/>
  <c r="R250" i="153"/>
  <c r="GP184" i="153"/>
  <c r="ED440" i="153"/>
  <c r="DV440" i="153"/>
  <c r="DX440" i="153"/>
  <c r="DP440" i="153"/>
  <c r="DZ440" i="153"/>
  <c r="DR440" i="153"/>
  <c r="EB440" i="153"/>
  <c r="DT440" i="153"/>
  <c r="DL440" i="153"/>
  <c r="DN440" i="153"/>
  <c r="CT419" i="153"/>
  <c r="CP419" i="153"/>
  <c r="CL419" i="153"/>
  <c r="CH419" i="153"/>
  <c r="CD419" i="153"/>
  <c r="CR419" i="153"/>
  <c r="CN419" i="153"/>
  <c r="CJ419" i="153"/>
  <c r="CF419" i="153"/>
  <c r="CB419" i="153"/>
  <c r="BD426" i="153"/>
  <c r="AV426" i="153"/>
  <c r="BF426" i="153"/>
  <c r="AX426" i="153"/>
  <c r="BH426" i="153"/>
  <c r="AZ426" i="153"/>
  <c r="AR426" i="153"/>
  <c r="BJ426" i="153"/>
  <c r="BB426" i="153"/>
  <c r="AT426" i="153"/>
  <c r="BH396" i="153"/>
  <c r="BD396" i="153"/>
  <c r="AZ396" i="153"/>
  <c r="AV396" i="153"/>
  <c r="AR396" i="153"/>
  <c r="BJ396" i="153"/>
  <c r="BF396" i="153"/>
  <c r="BB396" i="153"/>
  <c r="AX396" i="153"/>
  <c r="AT396" i="153"/>
  <c r="CR423" i="153"/>
  <c r="CN423" i="153"/>
  <c r="CJ423" i="153"/>
  <c r="CF423" i="153"/>
  <c r="CB423" i="153"/>
  <c r="CT423" i="153"/>
  <c r="CP423" i="153"/>
  <c r="CL423" i="153"/>
  <c r="CH423" i="153"/>
  <c r="CD423" i="153"/>
  <c r="EB349" i="153"/>
  <c r="DX349" i="153"/>
  <c r="DT349" i="153"/>
  <c r="DP349" i="153"/>
  <c r="DL349" i="153"/>
  <c r="ED349" i="153"/>
  <c r="DZ349" i="153"/>
  <c r="DV349" i="153"/>
  <c r="DR349" i="153"/>
  <c r="DN349" i="153"/>
  <c r="BH432" i="153"/>
  <c r="BD432" i="153"/>
  <c r="AZ432" i="153"/>
  <c r="AV432" i="153"/>
  <c r="AR432" i="153"/>
  <c r="BJ432" i="153"/>
  <c r="BF432" i="153"/>
  <c r="BB432" i="153"/>
  <c r="AX432" i="153"/>
  <c r="AT432" i="153"/>
  <c r="HF51" i="153"/>
  <c r="HG51" i="153" s="1"/>
  <c r="BZ355" i="153"/>
  <c r="CT289" i="153"/>
  <c r="CP289" i="153"/>
  <c r="CL289" i="153"/>
  <c r="CH289" i="153"/>
  <c r="CD289" i="153"/>
  <c r="CR289" i="153"/>
  <c r="CN289" i="153"/>
  <c r="CJ289" i="153"/>
  <c r="CF289" i="153"/>
  <c r="CB289" i="153"/>
  <c r="CT293" i="153"/>
  <c r="CP293" i="153"/>
  <c r="CL293" i="153"/>
  <c r="CH293" i="153"/>
  <c r="CD293" i="153"/>
  <c r="CR293" i="153"/>
  <c r="CN293" i="153"/>
  <c r="CJ293" i="153"/>
  <c r="CF293" i="153"/>
  <c r="CB293" i="153"/>
  <c r="DG443" i="153"/>
  <c r="DJ377" i="153"/>
  <c r="EL68" i="153"/>
  <c r="EM68" i="153" s="1"/>
  <c r="EB301" i="153"/>
  <c r="DX301" i="153"/>
  <c r="DT301" i="153"/>
  <c r="DP301" i="153"/>
  <c r="DL301" i="153"/>
  <c r="ED301" i="153"/>
  <c r="DZ301" i="153"/>
  <c r="DV301" i="153"/>
  <c r="DR301" i="153"/>
  <c r="DN301" i="153"/>
  <c r="C445" i="153"/>
  <c r="F387" i="153"/>
  <c r="BZ390" i="153"/>
  <c r="AR250" i="153"/>
  <c r="BK184" i="153"/>
  <c r="GY80" i="153"/>
  <c r="GZ22" i="153"/>
  <c r="Z304" i="153"/>
  <c r="V304" i="153"/>
  <c r="R304" i="153"/>
  <c r="N304" i="153"/>
  <c r="J304" i="153"/>
  <c r="GD304" i="153"/>
  <c r="X304" i="153"/>
  <c r="T304" i="153"/>
  <c r="P304" i="153"/>
  <c r="L304" i="153"/>
  <c r="H304" i="153"/>
  <c r="AH16" i="153"/>
  <c r="AI16" i="153" s="1"/>
  <c r="F393" i="153"/>
  <c r="AH27" i="153"/>
  <c r="AI27" i="153" s="1"/>
  <c r="GF195" i="153"/>
  <c r="AA195" i="153"/>
  <c r="GY195" i="153" s="1"/>
  <c r="HF57" i="153"/>
  <c r="HG57" i="153" s="1"/>
  <c r="BP245" i="153"/>
  <c r="BQ245" i="153" s="1"/>
  <c r="FT154" i="153"/>
  <c r="FU154" i="153" s="1"/>
  <c r="FV137" i="153"/>
  <c r="FW137" i="153" s="1"/>
  <c r="FV149" i="153"/>
  <c r="FW149" i="153" s="1"/>
  <c r="FV141" i="153"/>
  <c r="FW141" i="153" s="1"/>
  <c r="FV129" i="153"/>
  <c r="FW129" i="153" s="1"/>
  <c r="FO243" i="153"/>
  <c r="FP243" i="153" s="1"/>
  <c r="FR243" i="153" s="1"/>
  <c r="CU436" i="153"/>
  <c r="GL241" i="153"/>
  <c r="GH164" i="153"/>
  <c r="GN196" i="153"/>
  <c r="CV236" i="153"/>
  <c r="CX236" i="153" s="1"/>
  <c r="DA236" i="153" s="1"/>
  <c r="FP162" i="153"/>
  <c r="FR162" i="153" s="1"/>
  <c r="CV123" i="153"/>
  <c r="CX123" i="153" s="1"/>
  <c r="DA123" i="153" s="1"/>
  <c r="AA232" i="153"/>
  <c r="GA459" i="153"/>
  <c r="HI459" i="153" s="1"/>
  <c r="HI460" i="153" s="1"/>
  <c r="GR342" i="153"/>
  <c r="GH342" i="153"/>
  <c r="GX342" i="153"/>
  <c r="GN344" i="153"/>
  <c r="GH344" i="153"/>
  <c r="GX344" i="153"/>
  <c r="CN250" i="153"/>
  <c r="CH250" i="153"/>
  <c r="GV164" i="153"/>
  <c r="CV191" i="153"/>
  <c r="CX191" i="153" s="1"/>
  <c r="DA191" i="153" s="1"/>
  <c r="DV250" i="153"/>
  <c r="DP250" i="153"/>
  <c r="GL198" i="153"/>
  <c r="GF198" i="153"/>
  <c r="GV198" i="153"/>
  <c r="GN166" i="153"/>
  <c r="GY190" i="153"/>
  <c r="GR190" i="153"/>
  <c r="CP269" i="153"/>
  <c r="CJ269" i="153"/>
  <c r="GR230" i="153"/>
  <c r="GL230" i="153"/>
  <c r="EF201" i="153"/>
  <c r="EH201" i="153" s="1"/>
  <c r="EK201" i="153" s="1"/>
  <c r="CV234" i="153"/>
  <c r="CX234" i="153" s="1"/>
  <c r="DA234" i="153" s="1"/>
  <c r="BL154" i="153"/>
  <c r="BN154" i="153" s="1"/>
  <c r="GY128" i="153"/>
  <c r="GZ128" i="153" s="1"/>
  <c r="HB128" i="153" s="1"/>
  <c r="HE128" i="153" s="1"/>
  <c r="CV103" i="153"/>
  <c r="CX103" i="153" s="1"/>
  <c r="DA103" i="153" s="1"/>
  <c r="GP244" i="153"/>
  <c r="GF244" i="153"/>
  <c r="GV244" i="153"/>
  <c r="GJ242" i="153"/>
  <c r="GP242" i="153"/>
  <c r="GF243" i="153"/>
  <c r="GV243" i="153"/>
  <c r="GP243" i="153"/>
  <c r="CU241" i="153"/>
  <c r="CV241" i="153" s="1"/>
  <c r="CX241" i="153" s="1"/>
  <c r="DA241" i="153" s="1"/>
  <c r="EE244" i="153"/>
  <c r="EF244" i="153" s="1"/>
  <c r="EH244" i="153" s="1"/>
  <c r="GL323" i="153"/>
  <c r="GF323" i="153"/>
  <c r="GV323" i="153"/>
  <c r="GH318" i="153"/>
  <c r="GX318" i="153"/>
  <c r="GR318" i="153"/>
  <c r="BD269" i="153"/>
  <c r="AX269" i="153"/>
  <c r="EE196" i="153"/>
  <c r="EF196" i="153" s="1"/>
  <c r="EH196" i="153" s="1"/>
  <c r="EK196" i="153" s="1"/>
  <c r="GJ189" i="153"/>
  <c r="GP189" i="153"/>
  <c r="GT199" i="153"/>
  <c r="GN199" i="153"/>
  <c r="GP200" i="153"/>
  <c r="GJ200" i="153"/>
  <c r="BL225" i="153"/>
  <c r="BN225" i="153" s="1"/>
  <c r="BQ225" i="153" s="1"/>
  <c r="GY221" i="153"/>
  <c r="EF137" i="153"/>
  <c r="EH137" i="153" s="1"/>
  <c r="EK137" i="153" s="1"/>
  <c r="CV141" i="153"/>
  <c r="CX141" i="153" s="1"/>
  <c r="DA141" i="153" s="1"/>
  <c r="CV122" i="153"/>
  <c r="CX122" i="153" s="1"/>
  <c r="DA122" i="153" s="1"/>
  <c r="FP219" i="153"/>
  <c r="FR219" i="153" s="1"/>
  <c r="FU219" i="153" s="1"/>
  <c r="AA138" i="153"/>
  <c r="GY138" i="153" s="1"/>
  <c r="CU139" i="153"/>
  <c r="CV139" i="153" s="1"/>
  <c r="CX139" i="153" s="1"/>
  <c r="DA139" i="153" s="1"/>
  <c r="GY103" i="153"/>
  <c r="BL114" i="153"/>
  <c r="BN114" i="153" s="1"/>
  <c r="BQ114" i="153" s="1"/>
  <c r="EE162" i="153"/>
  <c r="EF162" i="153" s="1"/>
  <c r="EH162" i="153" s="1"/>
  <c r="CU153" i="153"/>
  <c r="CV153" i="153" s="1"/>
  <c r="CX153" i="153" s="1"/>
  <c r="EZ250" i="153"/>
  <c r="EZ254" i="153" s="1"/>
  <c r="FJ250" i="153"/>
  <c r="GT325" i="153"/>
  <c r="GN325" i="153"/>
  <c r="GF338" i="153"/>
  <c r="GT338" i="153"/>
  <c r="HC432" i="153"/>
  <c r="GN188" i="153"/>
  <c r="GT188" i="153"/>
  <c r="EE192" i="153"/>
  <c r="EF192" i="153" s="1"/>
  <c r="EH192" i="153" s="1"/>
  <c r="EK192" i="153" s="1"/>
  <c r="FO191" i="153"/>
  <c r="GY191" i="153" s="1"/>
  <c r="GR191" i="153"/>
  <c r="GH191" i="153"/>
  <c r="GX191" i="153"/>
  <c r="FJ269" i="153"/>
  <c r="FD269" i="153"/>
  <c r="GT197" i="153"/>
  <c r="GN197" i="153"/>
  <c r="GL166" i="153"/>
  <c r="FP192" i="153"/>
  <c r="FR192" i="153" s="1"/>
  <c r="FU192" i="153" s="1"/>
  <c r="GJ192" i="153"/>
  <c r="GP192" i="153"/>
  <c r="AX250" i="153"/>
  <c r="BH250" i="153"/>
  <c r="GP164" i="153"/>
  <c r="GL195" i="153"/>
  <c r="GV195" i="153"/>
  <c r="CU340" i="153"/>
  <c r="CV340" i="153" s="1"/>
  <c r="CX340" i="153" s="1"/>
  <c r="DA340" i="153" s="1"/>
  <c r="AA188" i="153"/>
  <c r="GY188" i="153" s="1"/>
  <c r="BK240" i="153"/>
  <c r="BL240" i="153" s="1"/>
  <c r="BN240" i="153" s="1"/>
  <c r="FO222" i="153"/>
  <c r="FP222" i="153" s="1"/>
  <c r="FR222" i="153" s="1"/>
  <c r="FU222" i="153" s="1"/>
  <c r="FO160" i="153"/>
  <c r="FP160" i="153" s="1"/>
  <c r="FR160" i="153" s="1"/>
  <c r="FU160" i="153" s="1"/>
  <c r="AA342" i="153"/>
  <c r="GY342" i="153" s="1"/>
  <c r="BK158" i="153"/>
  <c r="GY158" i="153" s="1"/>
  <c r="GZ158" i="153" s="1"/>
  <c r="HB158" i="153" s="1"/>
  <c r="GN340" i="153"/>
  <c r="GT340" i="153"/>
  <c r="GF334" i="153"/>
  <c r="GV334" i="153"/>
  <c r="GP334" i="153"/>
  <c r="GH308" i="153"/>
  <c r="GX308" i="153"/>
  <c r="GR308" i="153"/>
  <c r="GY311" i="153"/>
  <c r="GT311" i="153"/>
  <c r="GN311" i="153"/>
  <c r="GN306" i="153"/>
  <c r="GT306" i="153"/>
  <c r="GT329" i="153"/>
  <c r="GN329" i="153"/>
  <c r="GL337" i="153"/>
  <c r="GF337" i="153"/>
  <c r="GV337" i="153"/>
  <c r="GL328" i="153"/>
  <c r="GF328" i="153"/>
  <c r="GV328" i="153"/>
  <c r="GF234" i="153"/>
  <c r="GZ234" i="153" s="1"/>
  <c r="HB234" i="153" s="1"/>
  <c r="HE234" i="153" s="1"/>
  <c r="GF129" i="153"/>
  <c r="GF105" i="153"/>
  <c r="GF157" i="153"/>
  <c r="EE145" i="153"/>
  <c r="EF145" i="153" s="1"/>
  <c r="EH145" i="153" s="1"/>
  <c r="FO189" i="153"/>
  <c r="FP189" i="153" s="1"/>
  <c r="FR189" i="153" s="1"/>
  <c r="FU189" i="153" s="1"/>
  <c r="CU343" i="153"/>
  <c r="CV343" i="153" s="1"/>
  <c r="CX343" i="153" s="1"/>
  <c r="DA343" i="153" s="1"/>
  <c r="EE144" i="153"/>
  <c r="EF144" i="153" s="1"/>
  <c r="EH144" i="153" s="1"/>
  <c r="FO305" i="153"/>
  <c r="FP305" i="153" s="1"/>
  <c r="FR305" i="153" s="1"/>
  <c r="FU305" i="153" s="1"/>
  <c r="FO246" i="153"/>
  <c r="FP246" i="153" s="1"/>
  <c r="FR246" i="153" s="1"/>
  <c r="FU246" i="153" s="1"/>
  <c r="EE151" i="153"/>
  <c r="EF151" i="153" s="1"/>
  <c r="EH151" i="153" s="1"/>
  <c r="EK151" i="153" s="1"/>
  <c r="BK316" i="153"/>
  <c r="BL316" i="153" s="1"/>
  <c r="BN316" i="153" s="1"/>
  <c r="BQ316" i="153" s="1"/>
  <c r="EE125" i="153"/>
  <c r="EF125" i="153" s="1"/>
  <c r="EH125" i="153" s="1"/>
  <c r="EK125" i="153" s="1"/>
  <c r="FO233" i="153"/>
  <c r="FP233" i="153" s="1"/>
  <c r="FR233" i="153" s="1"/>
  <c r="FU233" i="153" s="1"/>
  <c r="GN343" i="153"/>
  <c r="GT343" i="153"/>
  <c r="GL322" i="153"/>
  <c r="GF322" i="153"/>
  <c r="GV322" i="153"/>
  <c r="GH319" i="153"/>
  <c r="GX319" i="153"/>
  <c r="GR319" i="153"/>
  <c r="FO313" i="153"/>
  <c r="FP313" i="153" s="1"/>
  <c r="FR313" i="153" s="1"/>
  <c r="FU313" i="153" s="1"/>
  <c r="EE328" i="153"/>
  <c r="EF328" i="153" s="1"/>
  <c r="EH328" i="153" s="1"/>
  <c r="EK328" i="153" s="1"/>
  <c r="FO326" i="153"/>
  <c r="FP326" i="153" s="1"/>
  <c r="FR326" i="153" s="1"/>
  <c r="FU326" i="153" s="1"/>
  <c r="CU325" i="153"/>
  <c r="CV325" i="153" s="1"/>
  <c r="CX325" i="153" s="1"/>
  <c r="DA325" i="153" s="1"/>
  <c r="BK340" i="153"/>
  <c r="BL340" i="153" s="1"/>
  <c r="BN340" i="153" s="1"/>
  <c r="BQ340" i="153" s="1"/>
  <c r="BK332" i="153"/>
  <c r="BL332" i="153" s="1"/>
  <c r="BN332" i="153" s="1"/>
  <c r="BQ332" i="153" s="1"/>
  <c r="EE318" i="153"/>
  <c r="EF318" i="153" s="1"/>
  <c r="EH318" i="153" s="1"/>
  <c r="EK318" i="153" s="1"/>
  <c r="FO316" i="153"/>
  <c r="FP316" i="153" s="1"/>
  <c r="FR316" i="153" s="1"/>
  <c r="FU316" i="153" s="1"/>
  <c r="GJ291" i="153"/>
  <c r="GP291" i="153"/>
  <c r="GF292" i="153"/>
  <c r="GV292" i="153"/>
  <c r="GL292" i="153"/>
  <c r="AB132" i="153"/>
  <c r="AD132" i="153" s="1"/>
  <c r="AG132" i="153" s="1"/>
  <c r="AB104" i="153"/>
  <c r="AD104" i="153" s="1"/>
  <c r="AG104" i="153" s="1"/>
  <c r="EE329" i="153"/>
  <c r="EF329" i="153" s="1"/>
  <c r="EH329" i="153" s="1"/>
  <c r="EK329" i="153" s="1"/>
  <c r="FO318" i="153"/>
  <c r="FP318" i="153" s="1"/>
  <c r="FR318" i="153" s="1"/>
  <c r="FU318" i="153" s="1"/>
  <c r="EE231" i="153"/>
  <c r="EF231" i="153" s="1"/>
  <c r="EH231" i="153" s="1"/>
  <c r="BK133" i="153"/>
  <c r="BL133" i="153" s="1"/>
  <c r="BN133" i="153" s="1"/>
  <c r="BQ133" i="153" s="1"/>
  <c r="AA123" i="153"/>
  <c r="AB123" i="153" s="1"/>
  <c r="AD123" i="153" s="1"/>
  <c r="AG123" i="153" s="1"/>
  <c r="CU111" i="153"/>
  <c r="CV111" i="153" s="1"/>
  <c r="CX111" i="153" s="1"/>
  <c r="DA111" i="153" s="1"/>
  <c r="CU160" i="153"/>
  <c r="AA218" i="153"/>
  <c r="GY218" i="153" s="1"/>
  <c r="CU237" i="153"/>
  <c r="CV237" i="153" s="1"/>
  <c r="CX237" i="153" s="1"/>
  <c r="DA237" i="153" s="1"/>
  <c r="FO232" i="153"/>
  <c r="FO283" i="153" s="1"/>
  <c r="FU283" i="153" s="1"/>
  <c r="FO123" i="153"/>
  <c r="FP123" i="153" s="1"/>
  <c r="FR123" i="153" s="1"/>
  <c r="FU123" i="153" s="1"/>
  <c r="EE371" i="153"/>
  <c r="EK371" i="153" s="1"/>
  <c r="GY310" i="153"/>
  <c r="GT310" i="153"/>
  <c r="GN310" i="153"/>
  <c r="GN351" i="153"/>
  <c r="GT351" i="153"/>
  <c r="GL317" i="153"/>
  <c r="GF317" i="153"/>
  <c r="GV317" i="153"/>
  <c r="GR353" i="153"/>
  <c r="GL353" i="153"/>
  <c r="FO306" i="153"/>
  <c r="FP306" i="153" s="1"/>
  <c r="FR306" i="153" s="1"/>
  <c r="FU306" i="153" s="1"/>
  <c r="GL331" i="153"/>
  <c r="GF331" i="153"/>
  <c r="GV331" i="153"/>
  <c r="GH314" i="153"/>
  <c r="GX314" i="153"/>
  <c r="GR314" i="153"/>
  <c r="AB238" i="153"/>
  <c r="AD238" i="153" s="1"/>
  <c r="AG238" i="153" s="1"/>
  <c r="AB225" i="153"/>
  <c r="AD225" i="153" s="1"/>
  <c r="AG225" i="153" s="1"/>
  <c r="AB106" i="153"/>
  <c r="AD106" i="153" s="1"/>
  <c r="AG106" i="153" s="1"/>
  <c r="AB187" i="153"/>
  <c r="AD187" i="153" s="1"/>
  <c r="AG187" i="153" s="1"/>
  <c r="AB211" i="153"/>
  <c r="AD211" i="153" s="1"/>
  <c r="AG211" i="153" s="1"/>
  <c r="FP108" i="153"/>
  <c r="AA315" i="153"/>
  <c r="FO111" i="153"/>
  <c r="FP111" i="153" s="1"/>
  <c r="FR111" i="153" s="1"/>
  <c r="FU111" i="153" s="1"/>
  <c r="AA111" i="153"/>
  <c r="FO161" i="153"/>
  <c r="GY161" i="153" s="1"/>
  <c r="EE224" i="153"/>
  <c r="EF224" i="153" s="1"/>
  <c r="EH224" i="153" s="1"/>
  <c r="EK224" i="153" s="1"/>
  <c r="BK125" i="153"/>
  <c r="BL125" i="153" s="1"/>
  <c r="BN125" i="153" s="1"/>
  <c r="BQ125" i="153" s="1"/>
  <c r="AA213" i="153"/>
  <c r="AB213" i="153" s="1"/>
  <c r="AD213" i="153" s="1"/>
  <c r="AG213" i="153" s="1"/>
  <c r="AA201" i="153"/>
  <c r="GJ354" i="153"/>
  <c r="GP354" i="153"/>
  <c r="GF341" i="153"/>
  <c r="GV341" i="153"/>
  <c r="GL341" i="153"/>
  <c r="AA324" i="153"/>
  <c r="GY324" i="153" s="1"/>
  <c r="GT324" i="153"/>
  <c r="GN324" i="153"/>
  <c r="GF352" i="153"/>
  <c r="GV352" i="153"/>
  <c r="GL352" i="153"/>
  <c r="CU354" i="153"/>
  <c r="CV354" i="153" s="1"/>
  <c r="CX354" i="153" s="1"/>
  <c r="DA354" i="153" s="1"/>
  <c r="BK323" i="153"/>
  <c r="BL323" i="153" s="1"/>
  <c r="BN323" i="153" s="1"/>
  <c r="BQ323" i="153" s="1"/>
  <c r="BK321" i="153"/>
  <c r="BL321" i="153" s="1"/>
  <c r="BN321" i="153" s="1"/>
  <c r="BQ321" i="153" s="1"/>
  <c r="FO319" i="153"/>
  <c r="FP319" i="153" s="1"/>
  <c r="FR319" i="153" s="1"/>
  <c r="FU319" i="153" s="1"/>
  <c r="CU318" i="153"/>
  <c r="CV318" i="153" s="1"/>
  <c r="CX318" i="153" s="1"/>
  <c r="DA318" i="153" s="1"/>
  <c r="AA313" i="153"/>
  <c r="GT313" i="153"/>
  <c r="GN313" i="153"/>
  <c r="GP326" i="153"/>
  <c r="GJ326" i="153"/>
  <c r="GL316" i="153"/>
  <c r="GF316" i="153"/>
  <c r="GV316" i="153"/>
  <c r="GF130" i="153"/>
  <c r="GN290" i="153"/>
  <c r="GT290" i="153"/>
  <c r="AB233" i="153"/>
  <c r="AD233" i="153" s="1"/>
  <c r="AG233" i="153" s="1"/>
  <c r="EB414" i="153"/>
  <c r="DX414" i="153"/>
  <c r="DT414" i="153"/>
  <c r="DP414" i="153"/>
  <c r="DL414" i="153"/>
  <c r="ED414" i="153"/>
  <c r="DZ414" i="153"/>
  <c r="DV414" i="153"/>
  <c r="DR414" i="153"/>
  <c r="DN414" i="153"/>
  <c r="FL434" i="153"/>
  <c r="FH434" i="153"/>
  <c r="FD434" i="153"/>
  <c r="EZ434" i="153"/>
  <c r="EV434" i="153"/>
  <c r="FN434" i="153"/>
  <c r="FJ434" i="153"/>
  <c r="FF434" i="153"/>
  <c r="FB434" i="153"/>
  <c r="EX434" i="153"/>
  <c r="EB419" i="153"/>
  <c r="DX419" i="153"/>
  <c r="DT419" i="153"/>
  <c r="DP419" i="153"/>
  <c r="DL419" i="153"/>
  <c r="ED419" i="153"/>
  <c r="DZ419" i="153"/>
  <c r="DV419" i="153"/>
  <c r="DR419" i="153"/>
  <c r="DN419" i="153"/>
  <c r="EB410" i="153"/>
  <c r="DT410" i="153"/>
  <c r="DL410" i="153"/>
  <c r="ED410" i="153"/>
  <c r="DV410" i="153"/>
  <c r="DN410" i="153"/>
  <c r="DX410" i="153"/>
  <c r="DP410" i="153"/>
  <c r="DZ410" i="153"/>
  <c r="DR410" i="153"/>
  <c r="GF155" i="153"/>
  <c r="GF152" i="153"/>
  <c r="HF45" i="153"/>
  <c r="HG45" i="153" s="1"/>
  <c r="GF163" i="153"/>
  <c r="GZ163" i="153" s="1"/>
  <c r="HB163" i="153" s="1"/>
  <c r="HE163" i="153" s="1"/>
  <c r="AB163" i="153"/>
  <c r="AD163" i="153" s="1"/>
  <c r="AG163" i="153" s="1"/>
  <c r="GF151" i="153"/>
  <c r="AB151" i="153"/>
  <c r="AD151" i="153" s="1"/>
  <c r="AG151" i="153" s="1"/>
  <c r="BJ403" i="153"/>
  <c r="BF403" i="153"/>
  <c r="BB403" i="153"/>
  <c r="AX403" i="153"/>
  <c r="AT403" i="153"/>
  <c r="BH403" i="153"/>
  <c r="BD403" i="153"/>
  <c r="AZ403" i="153"/>
  <c r="AV403" i="153"/>
  <c r="AR403" i="153"/>
  <c r="EB420" i="153"/>
  <c r="DX420" i="153"/>
  <c r="DT420" i="153"/>
  <c r="DP420" i="153"/>
  <c r="DL420" i="153"/>
  <c r="ED420" i="153"/>
  <c r="DZ420" i="153"/>
  <c r="DV420" i="153"/>
  <c r="DR420" i="153"/>
  <c r="DN420" i="153"/>
  <c r="GD404" i="153"/>
  <c r="X404" i="153"/>
  <c r="T404" i="153"/>
  <c r="P404" i="153"/>
  <c r="L404" i="153"/>
  <c r="H404" i="153"/>
  <c r="Z404" i="153"/>
  <c r="V404" i="153"/>
  <c r="R404" i="153"/>
  <c r="N404" i="153"/>
  <c r="J404" i="153"/>
  <c r="FN394" i="153"/>
  <c r="FJ394" i="153"/>
  <c r="FF394" i="153"/>
  <c r="FB394" i="153"/>
  <c r="EX394" i="153"/>
  <c r="FL394" i="153"/>
  <c r="FH394" i="153"/>
  <c r="FD394" i="153"/>
  <c r="EZ394" i="153"/>
  <c r="EV394" i="153"/>
  <c r="CR425" i="153"/>
  <c r="CN425" i="153"/>
  <c r="CJ425" i="153"/>
  <c r="CF425" i="153"/>
  <c r="CB425" i="153"/>
  <c r="CT425" i="153"/>
  <c r="CP425" i="153"/>
  <c r="CL425" i="153"/>
  <c r="CH425" i="153"/>
  <c r="CD425" i="153"/>
  <c r="BJ402" i="153"/>
  <c r="BF402" i="153"/>
  <c r="BB402" i="153"/>
  <c r="AX402" i="153"/>
  <c r="AT402" i="153"/>
  <c r="BH402" i="153"/>
  <c r="BD402" i="153"/>
  <c r="AZ402" i="153"/>
  <c r="AV402" i="153"/>
  <c r="AR402" i="153"/>
  <c r="FL411" i="153"/>
  <c r="FH411" i="153"/>
  <c r="FD411" i="153"/>
  <c r="EZ411" i="153"/>
  <c r="EV411" i="153"/>
  <c r="FN411" i="153"/>
  <c r="FJ411" i="153"/>
  <c r="FF411" i="153"/>
  <c r="FB411" i="153"/>
  <c r="EX411" i="153"/>
  <c r="X409" i="153"/>
  <c r="P409" i="153"/>
  <c r="H409" i="153"/>
  <c r="Z409" i="153"/>
  <c r="R409" i="153"/>
  <c r="J409" i="153"/>
  <c r="GD409" i="153"/>
  <c r="T409" i="153"/>
  <c r="L409" i="153"/>
  <c r="V409" i="153"/>
  <c r="N409" i="153"/>
  <c r="CT394" i="153"/>
  <c r="CL394" i="153"/>
  <c r="CD394" i="153"/>
  <c r="CN394" i="153"/>
  <c r="CF394" i="153"/>
  <c r="CP394" i="153"/>
  <c r="CH394" i="153"/>
  <c r="CR394" i="153"/>
  <c r="CJ394" i="153"/>
  <c r="CB394" i="153"/>
  <c r="FN406" i="153"/>
  <c r="FF406" i="153"/>
  <c r="EX406" i="153"/>
  <c r="FH406" i="153"/>
  <c r="EZ406" i="153"/>
  <c r="FJ406" i="153"/>
  <c r="FB406" i="153"/>
  <c r="FL406" i="153"/>
  <c r="FD406" i="153"/>
  <c r="EV406" i="153"/>
  <c r="DZ436" i="153"/>
  <c r="DR436" i="153"/>
  <c r="ED436" i="153"/>
  <c r="DV436" i="153"/>
  <c r="DN436" i="153"/>
  <c r="DX436" i="153"/>
  <c r="EB436" i="153"/>
  <c r="DL436" i="153"/>
  <c r="DP436" i="153"/>
  <c r="DT436" i="153"/>
  <c r="CR411" i="153"/>
  <c r="CN411" i="153"/>
  <c r="CJ411" i="153"/>
  <c r="CF411" i="153"/>
  <c r="CB411" i="153"/>
  <c r="CT411" i="153"/>
  <c r="CP411" i="153"/>
  <c r="CL411" i="153"/>
  <c r="CH411" i="153"/>
  <c r="CD411" i="153"/>
  <c r="CR427" i="153"/>
  <c r="CJ427" i="153"/>
  <c r="CB427" i="153"/>
  <c r="CT427" i="153"/>
  <c r="CL427" i="153"/>
  <c r="CD427" i="153"/>
  <c r="CN427" i="153"/>
  <c r="CF427" i="153"/>
  <c r="CP427" i="153"/>
  <c r="CH427" i="153"/>
  <c r="EB418" i="153"/>
  <c r="DX418" i="153"/>
  <c r="DT418" i="153"/>
  <c r="DP418" i="153"/>
  <c r="DL418" i="153"/>
  <c r="ED418" i="153"/>
  <c r="DZ418" i="153"/>
  <c r="DV418" i="153"/>
  <c r="DR418" i="153"/>
  <c r="DN418" i="153"/>
  <c r="GD401" i="153"/>
  <c r="X401" i="153"/>
  <c r="T401" i="153"/>
  <c r="P401" i="153"/>
  <c r="L401" i="153"/>
  <c r="H401" i="153"/>
  <c r="Z401" i="153"/>
  <c r="V401" i="153"/>
  <c r="R401" i="153"/>
  <c r="N401" i="153"/>
  <c r="J401" i="153"/>
  <c r="FL435" i="153"/>
  <c r="FH435" i="153"/>
  <c r="FD435" i="153"/>
  <c r="EZ435" i="153"/>
  <c r="EV435" i="153"/>
  <c r="FN435" i="153"/>
  <c r="FJ435" i="153"/>
  <c r="FF435" i="153"/>
  <c r="FB435" i="153"/>
  <c r="EX435" i="153"/>
  <c r="EB394" i="153"/>
  <c r="DX394" i="153"/>
  <c r="DT394" i="153"/>
  <c r="DP394" i="153"/>
  <c r="DL394" i="153"/>
  <c r="ED394" i="153"/>
  <c r="DZ394" i="153"/>
  <c r="DV394" i="153"/>
  <c r="DR394" i="153"/>
  <c r="DN394" i="153"/>
  <c r="GD411" i="153"/>
  <c r="X411" i="153"/>
  <c r="T411" i="153"/>
  <c r="P411" i="153"/>
  <c r="L411" i="153"/>
  <c r="H411" i="153"/>
  <c r="Z411" i="153"/>
  <c r="V411" i="153"/>
  <c r="R411" i="153"/>
  <c r="N411" i="153"/>
  <c r="J411" i="153"/>
  <c r="BH302" i="153"/>
  <c r="BD302" i="153"/>
  <c r="AZ302" i="153"/>
  <c r="AV302" i="153"/>
  <c r="AR302" i="153"/>
  <c r="BJ302" i="153"/>
  <c r="BF302" i="153"/>
  <c r="BB302" i="153"/>
  <c r="AX302" i="153"/>
  <c r="AT302" i="153"/>
  <c r="F381" i="153"/>
  <c r="AM445" i="153"/>
  <c r="AP387" i="153"/>
  <c r="AP392" i="153"/>
  <c r="EQ445" i="153"/>
  <c r="ET387" i="153"/>
  <c r="Z302" i="153"/>
  <c r="V302" i="153"/>
  <c r="R302" i="153"/>
  <c r="N302" i="153"/>
  <c r="J302" i="153"/>
  <c r="GD302" i="153"/>
  <c r="X302" i="153"/>
  <c r="T302" i="153"/>
  <c r="P302" i="153"/>
  <c r="L302" i="153"/>
  <c r="H302" i="153"/>
  <c r="HF46" i="153"/>
  <c r="HG46" i="153" s="1"/>
  <c r="HF44" i="153"/>
  <c r="HG44" i="153" s="1"/>
  <c r="EB300" i="153"/>
  <c r="DX300" i="153"/>
  <c r="DT300" i="153"/>
  <c r="DP300" i="153"/>
  <c r="DL300" i="153"/>
  <c r="ED300" i="153"/>
  <c r="DZ300" i="153"/>
  <c r="DV300" i="153"/>
  <c r="DR300" i="153"/>
  <c r="DN300" i="153"/>
  <c r="AH20" i="153"/>
  <c r="AI20" i="153" s="1"/>
  <c r="AF73" i="153"/>
  <c r="HD73" i="153" s="1"/>
  <c r="HE73" i="153" s="1"/>
  <c r="AH75" i="153"/>
  <c r="AI75" i="153" s="1"/>
  <c r="AF59" i="153"/>
  <c r="HD59" i="153" s="1"/>
  <c r="HE59" i="153" s="1"/>
  <c r="AF71" i="153"/>
  <c r="HD71" i="153" s="1"/>
  <c r="HE71" i="153" s="1"/>
  <c r="GF237" i="153"/>
  <c r="ED435" i="153"/>
  <c r="DZ435" i="153"/>
  <c r="DV435" i="153"/>
  <c r="DR435" i="153"/>
  <c r="DN435" i="153"/>
  <c r="EB435" i="153"/>
  <c r="DX435" i="153"/>
  <c r="DT435" i="153"/>
  <c r="DP435" i="153"/>
  <c r="DL435" i="153"/>
  <c r="FN414" i="153"/>
  <c r="FJ414" i="153"/>
  <c r="FF414" i="153"/>
  <c r="FB414" i="153"/>
  <c r="EX414" i="153"/>
  <c r="FL414" i="153"/>
  <c r="FH414" i="153"/>
  <c r="FD414" i="153"/>
  <c r="EZ414" i="153"/>
  <c r="EV414" i="153"/>
  <c r="ED402" i="153"/>
  <c r="DZ402" i="153"/>
  <c r="DV402" i="153"/>
  <c r="DR402" i="153"/>
  <c r="DN402" i="153"/>
  <c r="EB402" i="153"/>
  <c r="DX402" i="153"/>
  <c r="DT402" i="153"/>
  <c r="DP402" i="153"/>
  <c r="DL402" i="153"/>
  <c r="GD429" i="153"/>
  <c r="X429" i="153"/>
  <c r="P429" i="153"/>
  <c r="H429" i="153"/>
  <c r="Z429" i="153"/>
  <c r="R429" i="153"/>
  <c r="J429" i="153"/>
  <c r="T429" i="153"/>
  <c r="L429" i="153"/>
  <c r="V429" i="153"/>
  <c r="N429" i="153"/>
  <c r="CT349" i="153"/>
  <c r="CP349" i="153"/>
  <c r="CL349" i="153"/>
  <c r="CH349" i="153"/>
  <c r="CD349" i="153"/>
  <c r="CR349" i="153"/>
  <c r="CN349" i="153"/>
  <c r="CJ349" i="153"/>
  <c r="CF349" i="153"/>
  <c r="CB349" i="153"/>
  <c r="BJ422" i="153"/>
  <c r="BD422" i="153"/>
  <c r="AV422" i="153"/>
  <c r="BF422" i="153"/>
  <c r="AX422" i="153"/>
  <c r="BH422" i="153"/>
  <c r="AZ422" i="153"/>
  <c r="AR422" i="153"/>
  <c r="BB422" i="153"/>
  <c r="AT422" i="153"/>
  <c r="Z410" i="153"/>
  <c r="R410" i="153"/>
  <c r="J410" i="153"/>
  <c r="GD410" i="153"/>
  <c r="T410" i="153"/>
  <c r="L410" i="153"/>
  <c r="V410" i="153"/>
  <c r="N410" i="153"/>
  <c r="X410" i="153"/>
  <c r="P410" i="153"/>
  <c r="H410" i="153"/>
  <c r="FL345" i="153"/>
  <c r="FH345" i="153"/>
  <c r="FD345" i="153"/>
  <c r="GN345" i="153" s="1"/>
  <c r="EZ345" i="153"/>
  <c r="GJ345" i="153" s="1"/>
  <c r="EV345" i="153"/>
  <c r="FN345" i="153"/>
  <c r="GX345" i="153" s="1"/>
  <c r="FJ345" i="153"/>
  <c r="GT345" i="153" s="1"/>
  <c r="FF345" i="153"/>
  <c r="FB345" i="153"/>
  <c r="EX345" i="153"/>
  <c r="GH345" i="153" s="1"/>
  <c r="ED433" i="153"/>
  <c r="DZ433" i="153"/>
  <c r="DV433" i="153"/>
  <c r="DR433" i="153"/>
  <c r="DN433" i="153"/>
  <c r="EB433" i="153"/>
  <c r="DX433" i="153"/>
  <c r="DT433" i="153"/>
  <c r="DP433" i="153"/>
  <c r="DL433" i="153"/>
  <c r="BJ430" i="153"/>
  <c r="BF430" i="153"/>
  <c r="BB430" i="153"/>
  <c r="AX430" i="153"/>
  <c r="AT430" i="153"/>
  <c r="BH430" i="153"/>
  <c r="BD430" i="153"/>
  <c r="AZ430" i="153"/>
  <c r="AV430" i="153"/>
  <c r="AR430" i="153"/>
  <c r="FH407" i="153"/>
  <c r="EZ407" i="153"/>
  <c r="FJ407" i="153"/>
  <c r="FB407" i="153"/>
  <c r="FL407" i="153"/>
  <c r="FD407" i="153"/>
  <c r="EV407" i="153"/>
  <c r="FN407" i="153"/>
  <c r="FF407" i="153"/>
  <c r="EX407" i="153"/>
  <c r="BH418" i="153"/>
  <c r="BD418" i="153"/>
  <c r="AZ418" i="153"/>
  <c r="AV418" i="153"/>
  <c r="AR418" i="153"/>
  <c r="BJ418" i="153"/>
  <c r="BF418" i="153"/>
  <c r="BB418" i="153"/>
  <c r="AX418" i="153"/>
  <c r="AT418" i="153"/>
  <c r="AH74" i="153"/>
  <c r="AI74" i="153" s="1"/>
  <c r="AH55" i="153"/>
  <c r="AI55" i="153" s="1"/>
  <c r="AP389" i="153"/>
  <c r="Z380" i="153"/>
  <c r="V380" i="153"/>
  <c r="R380" i="153"/>
  <c r="N380" i="153"/>
  <c r="J380" i="153"/>
  <c r="GD380" i="153"/>
  <c r="X380" i="153"/>
  <c r="T380" i="153"/>
  <c r="P380" i="153"/>
  <c r="L380" i="153"/>
  <c r="H380" i="153"/>
  <c r="ET382" i="153"/>
  <c r="AH64" i="153"/>
  <c r="AI64" i="153" s="1"/>
  <c r="AP391" i="153"/>
  <c r="AH54" i="153"/>
  <c r="AI54" i="153" s="1"/>
  <c r="HF28" i="153"/>
  <c r="HG28" i="153" s="1"/>
  <c r="HF69" i="153"/>
  <c r="HG69" i="153" s="1"/>
  <c r="HF61" i="153"/>
  <c r="HG61" i="153" s="1"/>
  <c r="HF39" i="153"/>
  <c r="HG39" i="153" s="1"/>
  <c r="GF235" i="153"/>
  <c r="GF145" i="153"/>
  <c r="AB145" i="153"/>
  <c r="AD145" i="153" s="1"/>
  <c r="GF120" i="153"/>
  <c r="AB120" i="153"/>
  <c r="AD120" i="153" s="1"/>
  <c r="AG120" i="153" s="1"/>
  <c r="GF217" i="153"/>
  <c r="AB217" i="153"/>
  <c r="AD217" i="153" s="1"/>
  <c r="AG217" i="153" s="1"/>
  <c r="AR166" i="153"/>
  <c r="CT440" i="153"/>
  <c r="CL440" i="153"/>
  <c r="CD440" i="153"/>
  <c r="CP440" i="153"/>
  <c r="CH440" i="153"/>
  <c r="CR440" i="153"/>
  <c r="CB440" i="153"/>
  <c r="CF440" i="153"/>
  <c r="CJ440" i="153"/>
  <c r="CN440" i="153"/>
  <c r="CT348" i="153"/>
  <c r="CP348" i="153"/>
  <c r="CL348" i="153"/>
  <c r="CH348" i="153"/>
  <c r="CD348" i="153"/>
  <c r="CR348" i="153"/>
  <c r="CN348" i="153"/>
  <c r="CJ348" i="153"/>
  <c r="CF348" i="153"/>
  <c r="CB348" i="153"/>
  <c r="DZ409" i="153"/>
  <c r="DR409" i="153"/>
  <c r="EB409" i="153"/>
  <c r="DT409" i="153"/>
  <c r="DL409" i="153"/>
  <c r="ED409" i="153"/>
  <c r="DV409" i="153"/>
  <c r="DN409" i="153"/>
  <c r="DX409" i="153"/>
  <c r="DP409" i="153"/>
  <c r="GD399" i="153"/>
  <c r="X399" i="153"/>
  <c r="GV399" i="153" s="1"/>
  <c r="T399" i="153"/>
  <c r="GR399" i="153" s="1"/>
  <c r="P399" i="153"/>
  <c r="GN399" i="153" s="1"/>
  <c r="L399" i="153"/>
  <c r="GJ399" i="153" s="1"/>
  <c r="H399" i="153"/>
  <c r="Z399" i="153"/>
  <c r="GX399" i="153" s="1"/>
  <c r="V399" i="153"/>
  <c r="GT399" i="153" s="1"/>
  <c r="R399" i="153"/>
  <c r="GP399" i="153" s="1"/>
  <c r="N399" i="153"/>
  <c r="GL399" i="153" s="1"/>
  <c r="J399" i="153"/>
  <c r="GH399" i="153" s="1"/>
  <c r="BJ400" i="153"/>
  <c r="BF400" i="153"/>
  <c r="BB400" i="153"/>
  <c r="AX400" i="153"/>
  <c r="AT400" i="153"/>
  <c r="BH400" i="153"/>
  <c r="BD400" i="153"/>
  <c r="AZ400" i="153"/>
  <c r="AV400" i="153"/>
  <c r="AR400" i="153"/>
  <c r="BJ409" i="153"/>
  <c r="BB409" i="153"/>
  <c r="AT409" i="153"/>
  <c r="BD409" i="153"/>
  <c r="AV409" i="153"/>
  <c r="BF409" i="153"/>
  <c r="AX409" i="153"/>
  <c r="BH409" i="153"/>
  <c r="AZ409" i="153"/>
  <c r="AR409" i="153"/>
  <c r="FL442" i="153"/>
  <c r="FH442" i="153"/>
  <c r="FD442" i="153"/>
  <c r="EZ442" i="153"/>
  <c r="EV442" i="153"/>
  <c r="FN442" i="153"/>
  <c r="FJ442" i="153"/>
  <c r="FF442" i="153"/>
  <c r="FB442" i="153"/>
  <c r="EX442" i="153"/>
  <c r="Z418" i="153"/>
  <c r="V418" i="153"/>
  <c r="R418" i="153"/>
  <c r="N418" i="153"/>
  <c r="J418" i="153"/>
  <c r="GD418" i="153"/>
  <c r="X418" i="153"/>
  <c r="T418" i="153"/>
  <c r="P418" i="153"/>
  <c r="L418" i="153"/>
  <c r="H418" i="153"/>
  <c r="DX408" i="153"/>
  <c r="DP408" i="153"/>
  <c r="DZ408" i="153"/>
  <c r="DR408" i="153"/>
  <c r="EB408" i="153"/>
  <c r="DT408" i="153"/>
  <c r="DL408" i="153"/>
  <c r="ED408" i="153"/>
  <c r="DV408" i="153"/>
  <c r="DN408" i="153"/>
  <c r="AP437" i="153"/>
  <c r="HF77" i="153"/>
  <c r="HG77" i="153" s="1"/>
  <c r="HF49" i="153"/>
  <c r="HG49" i="153" s="1"/>
  <c r="ET381" i="153"/>
  <c r="Z378" i="153"/>
  <c r="GX378" i="153" s="1"/>
  <c r="R378" i="153"/>
  <c r="GP378" i="153" s="1"/>
  <c r="J378" i="153"/>
  <c r="GH378" i="153" s="1"/>
  <c r="T378" i="153"/>
  <c r="GR378" i="153" s="1"/>
  <c r="L378" i="153"/>
  <c r="GJ378" i="153" s="1"/>
  <c r="GD378" i="153"/>
  <c r="V378" i="153"/>
  <c r="GT378" i="153" s="1"/>
  <c r="N378" i="153"/>
  <c r="GL378" i="153" s="1"/>
  <c r="X378" i="153"/>
  <c r="GV378" i="153" s="1"/>
  <c r="P378" i="153"/>
  <c r="GN378" i="153" s="1"/>
  <c r="H378" i="153"/>
  <c r="AH48" i="153"/>
  <c r="AI48" i="153" s="1"/>
  <c r="CT296" i="153"/>
  <c r="CP296" i="153"/>
  <c r="CL296" i="153"/>
  <c r="CH296" i="153"/>
  <c r="CD296" i="153"/>
  <c r="CR296" i="153"/>
  <c r="CN296" i="153"/>
  <c r="CJ296" i="153"/>
  <c r="CF296" i="153"/>
  <c r="CB296" i="153"/>
  <c r="BD379" i="153"/>
  <c r="AV379" i="153"/>
  <c r="BF379" i="153"/>
  <c r="AX379" i="153"/>
  <c r="BH379" i="153"/>
  <c r="AZ379" i="153"/>
  <c r="AR379" i="153"/>
  <c r="BJ379" i="153"/>
  <c r="BB379" i="153"/>
  <c r="AT379" i="153"/>
  <c r="F391" i="153"/>
  <c r="N269" i="153"/>
  <c r="GL194" i="153"/>
  <c r="H269" i="153"/>
  <c r="GF194" i="153"/>
  <c r="X269" i="153"/>
  <c r="GV194" i="153"/>
  <c r="HF38" i="153"/>
  <c r="HG38" i="153" s="1"/>
  <c r="FN302" i="153"/>
  <c r="FJ302" i="153"/>
  <c r="FF302" i="153"/>
  <c r="FB302" i="153"/>
  <c r="EX302" i="153"/>
  <c r="FL302" i="153"/>
  <c r="FH302" i="153"/>
  <c r="FD302" i="153"/>
  <c r="EZ302" i="153"/>
  <c r="EV302" i="153"/>
  <c r="AH50" i="153"/>
  <c r="AI50" i="153" s="1"/>
  <c r="DJ357" i="153"/>
  <c r="EB299" i="153"/>
  <c r="DX299" i="153"/>
  <c r="DT299" i="153"/>
  <c r="DP299" i="153"/>
  <c r="DL299" i="153"/>
  <c r="ED299" i="153"/>
  <c r="DZ299" i="153"/>
  <c r="DV299" i="153"/>
  <c r="DR299" i="153"/>
  <c r="DN299" i="153"/>
  <c r="EB296" i="153"/>
  <c r="DX296" i="153"/>
  <c r="DT296" i="153"/>
  <c r="DP296" i="153"/>
  <c r="DL296" i="153"/>
  <c r="ED296" i="153"/>
  <c r="DZ296" i="153"/>
  <c r="DV296" i="153"/>
  <c r="DR296" i="153"/>
  <c r="DN296" i="153"/>
  <c r="Z295" i="153"/>
  <c r="V295" i="153"/>
  <c r="R295" i="153"/>
  <c r="N295" i="153"/>
  <c r="J295" i="153"/>
  <c r="GD295" i="153"/>
  <c r="X295" i="153"/>
  <c r="T295" i="153"/>
  <c r="P295" i="153"/>
  <c r="L295" i="153"/>
  <c r="H295" i="153"/>
  <c r="FN301" i="153"/>
  <c r="FJ301" i="153"/>
  <c r="FF301" i="153"/>
  <c r="FB301" i="153"/>
  <c r="EX301" i="153"/>
  <c r="FL301" i="153"/>
  <c r="FH301" i="153"/>
  <c r="FD301" i="153"/>
  <c r="EZ301" i="153"/>
  <c r="EV301" i="153"/>
  <c r="CT304" i="153"/>
  <c r="CP304" i="153"/>
  <c r="CL304" i="153"/>
  <c r="CH304" i="153"/>
  <c r="CD304" i="153"/>
  <c r="CR304" i="153"/>
  <c r="CN304" i="153"/>
  <c r="CJ304" i="153"/>
  <c r="CF304" i="153"/>
  <c r="CB304" i="153"/>
  <c r="CT380" i="153"/>
  <c r="CP380" i="153"/>
  <c r="CL380" i="153"/>
  <c r="CH380" i="153"/>
  <c r="CD380" i="153"/>
  <c r="CR380" i="153"/>
  <c r="CN380" i="153"/>
  <c r="CJ380" i="153"/>
  <c r="CF380" i="153"/>
  <c r="CB380" i="153"/>
  <c r="FN300" i="153"/>
  <c r="FJ300" i="153"/>
  <c r="FF300" i="153"/>
  <c r="FB300" i="153"/>
  <c r="EX300" i="153"/>
  <c r="FL300" i="153"/>
  <c r="FH300" i="153"/>
  <c r="FD300" i="153"/>
  <c r="EZ300" i="153"/>
  <c r="EV300" i="153"/>
  <c r="HF29" i="153"/>
  <c r="HG29" i="153" s="1"/>
  <c r="GF229" i="153"/>
  <c r="GF227" i="153"/>
  <c r="GF136" i="153"/>
  <c r="GF153" i="153"/>
  <c r="AB153" i="153"/>
  <c r="AD153" i="153" s="1"/>
  <c r="GF160" i="153"/>
  <c r="AB160" i="153"/>
  <c r="AD160" i="153" s="1"/>
  <c r="AG160" i="153" s="1"/>
  <c r="GF212" i="153"/>
  <c r="GF126" i="153"/>
  <c r="AB126" i="153"/>
  <c r="AD126" i="153" s="1"/>
  <c r="AG126" i="153" s="1"/>
  <c r="GF223" i="153"/>
  <c r="GF113" i="153"/>
  <c r="GF114" i="153"/>
  <c r="GF112" i="153"/>
  <c r="GD398" i="153"/>
  <c r="X398" i="153"/>
  <c r="T398" i="153"/>
  <c r="P398" i="153"/>
  <c r="L398" i="153"/>
  <c r="H398" i="153"/>
  <c r="Z398" i="153"/>
  <c r="V398" i="153"/>
  <c r="R398" i="153"/>
  <c r="N398" i="153"/>
  <c r="J398" i="153"/>
  <c r="CT417" i="153"/>
  <c r="CP417" i="153"/>
  <c r="CL417" i="153"/>
  <c r="CH417" i="153"/>
  <c r="CD417" i="153"/>
  <c r="CR417" i="153"/>
  <c r="CN417" i="153"/>
  <c r="CJ417" i="153"/>
  <c r="CF417" i="153"/>
  <c r="CB417" i="153"/>
  <c r="FL403" i="153"/>
  <c r="FH403" i="153"/>
  <c r="FD403" i="153"/>
  <c r="EZ403" i="153"/>
  <c r="EV403" i="153"/>
  <c r="FN403" i="153"/>
  <c r="FJ403" i="153"/>
  <c r="FF403" i="153"/>
  <c r="FB403" i="153"/>
  <c r="EX403" i="153"/>
  <c r="CT408" i="153"/>
  <c r="CL408" i="153"/>
  <c r="CD408" i="153"/>
  <c r="CN408" i="153"/>
  <c r="CF408" i="153"/>
  <c r="CP408" i="153"/>
  <c r="CH408" i="153"/>
  <c r="CR408" i="153"/>
  <c r="CJ408" i="153"/>
  <c r="CB408" i="153"/>
  <c r="H250" i="153"/>
  <c r="GF184" i="153"/>
  <c r="X250" i="153"/>
  <c r="GV184" i="153"/>
  <c r="N250" i="153"/>
  <c r="GL184" i="153"/>
  <c r="BH347" i="153"/>
  <c r="BD347" i="153"/>
  <c r="AZ347" i="153"/>
  <c r="AV347" i="153"/>
  <c r="AR347" i="153"/>
  <c r="BJ347" i="153"/>
  <c r="BF347" i="153"/>
  <c r="BB347" i="153"/>
  <c r="AX347" i="153"/>
  <c r="AT347" i="153"/>
  <c r="FL412" i="153"/>
  <c r="FH412" i="153"/>
  <c r="FD412" i="153"/>
  <c r="EZ412" i="153"/>
  <c r="EV412" i="153"/>
  <c r="FN412" i="153"/>
  <c r="FJ412" i="153"/>
  <c r="FF412" i="153"/>
  <c r="FB412" i="153"/>
  <c r="EX412" i="153"/>
  <c r="CT420" i="153"/>
  <c r="CP420" i="153"/>
  <c r="CL420" i="153"/>
  <c r="CH420" i="153"/>
  <c r="CD420" i="153"/>
  <c r="CR420" i="153"/>
  <c r="CN420" i="153"/>
  <c r="CJ420" i="153"/>
  <c r="CF420" i="153"/>
  <c r="CB420" i="153"/>
  <c r="ED404" i="153"/>
  <c r="DZ404" i="153"/>
  <c r="DV404" i="153"/>
  <c r="DR404" i="153"/>
  <c r="DN404" i="153"/>
  <c r="EB404" i="153"/>
  <c r="DX404" i="153"/>
  <c r="DT404" i="153"/>
  <c r="DP404" i="153"/>
  <c r="DL404" i="153"/>
  <c r="CR405" i="153"/>
  <c r="CN405" i="153"/>
  <c r="CJ405" i="153"/>
  <c r="CF405" i="153"/>
  <c r="CB405" i="153"/>
  <c r="CT405" i="153"/>
  <c r="CP405" i="153"/>
  <c r="CL405" i="153"/>
  <c r="CH405" i="153"/>
  <c r="CD405" i="153"/>
  <c r="CR398" i="153"/>
  <c r="CN398" i="153"/>
  <c r="CJ398" i="153"/>
  <c r="CF398" i="153"/>
  <c r="CB398" i="153"/>
  <c r="CT398" i="153"/>
  <c r="CP398" i="153"/>
  <c r="CL398" i="153"/>
  <c r="CH398" i="153"/>
  <c r="CD398" i="153"/>
  <c r="FL432" i="153"/>
  <c r="FH432" i="153"/>
  <c r="FD432" i="153"/>
  <c r="EZ432" i="153"/>
  <c r="EV432" i="153"/>
  <c r="FN432" i="153"/>
  <c r="FJ432" i="153"/>
  <c r="FF432" i="153"/>
  <c r="FB432" i="153"/>
  <c r="EX432" i="153"/>
  <c r="X432" i="153"/>
  <c r="T432" i="153"/>
  <c r="P432" i="153"/>
  <c r="L432" i="153"/>
  <c r="H432" i="153"/>
  <c r="GD432" i="153"/>
  <c r="Z432" i="153"/>
  <c r="V432" i="153"/>
  <c r="R432" i="153"/>
  <c r="N432" i="153"/>
  <c r="J432" i="153"/>
  <c r="ED427" i="153"/>
  <c r="DV427" i="153"/>
  <c r="DN427" i="153"/>
  <c r="DX427" i="153"/>
  <c r="DP427" i="153"/>
  <c r="DZ427" i="153"/>
  <c r="DR427" i="153"/>
  <c r="EB427" i="153"/>
  <c r="DT427" i="153"/>
  <c r="DL427" i="153"/>
  <c r="BJ412" i="153"/>
  <c r="BF412" i="153"/>
  <c r="BB412" i="153"/>
  <c r="AX412" i="153"/>
  <c r="AT412" i="153"/>
  <c r="BH412" i="153"/>
  <c r="BD412" i="153"/>
  <c r="AZ412" i="153"/>
  <c r="AV412" i="153"/>
  <c r="AR412" i="153"/>
  <c r="Z406" i="153"/>
  <c r="R406" i="153"/>
  <c r="J406" i="153"/>
  <c r="GD406" i="153"/>
  <c r="T406" i="153"/>
  <c r="L406" i="153"/>
  <c r="V406" i="153"/>
  <c r="N406" i="153"/>
  <c r="X406" i="153"/>
  <c r="P406" i="153"/>
  <c r="H406" i="153"/>
  <c r="AH51" i="153"/>
  <c r="AI51" i="153" s="1"/>
  <c r="DJ390" i="153"/>
  <c r="EB304" i="153"/>
  <c r="DX304" i="153"/>
  <c r="DT304" i="153"/>
  <c r="DP304" i="153"/>
  <c r="DL304" i="153"/>
  <c r="ED304" i="153"/>
  <c r="DZ304" i="153"/>
  <c r="DV304" i="153"/>
  <c r="DR304" i="153"/>
  <c r="DN304" i="153"/>
  <c r="AD12" i="153"/>
  <c r="AB78" i="153"/>
  <c r="CT302" i="153"/>
  <c r="CP302" i="153"/>
  <c r="CL302" i="153"/>
  <c r="CH302" i="153"/>
  <c r="CD302" i="153"/>
  <c r="CR302" i="153"/>
  <c r="CN302" i="153"/>
  <c r="CJ302" i="153"/>
  <c r="CF302" i="153"/>
  <c r="CB302" i="153"/>
  <c r="AP381" i="153"/>
  <c r="AF72" i="153"/>
  <c r="HD72" i="153" s="1"/>
  <c r="HE72" i="153" s="1"/>
  <c r="AD22" i="153"/>
  <c r="AB80" i="153"/>
  <c r="AP382" i="153"/>
  <c r="AE355" i="153"/>
  <c r="HC335" i="153"/>
  <c r="HC355" i="153" s="1"/>
  <c r="Z305" i="153"/>
  <c r="GX305" i="153" s="1"/>
  <c r="V305" i="153"/>
  <c r="GT305" i="153" s="1"/>
  <c r="R305" i="153"/>
  <c r="GP305" i="153" s="1"/>
  <c r="N305" i="153"/>
  <c r="GL305" i="153" s="1"/>
  <c r="J305" i="153"/>
  <c r="GH305" i="153" s="1"/>
  <c r="GD305" i="153"/>
  <c r="X305" i="153"/>
  <c r="GV305" i="153" s="1"/>
  <c r="T305" i="153"/>
  <c r="GR305" i="153" s="1"/>
  <c r="P305" i="153"/>
  <c r="GN305" i="153" s="1"/>
  <c r="L305" i="153"/>
  <c r="GJ305" i="153" s="1"/>
  <c r="H305" i="153"/>
  <c r="AF60" i="153"/>
  <c r="HD60" i="153" s="1"/>
  <c r="HE60" i="153" s="1"/>
  <c r="AH57" i="153"/>
  <c r="AI57" i="153" s="1"/>
  <c r="FV139" i="153"/>
  <c r="FW139" i="153" s="1"/>
  <c r="FT159" i="153"/>
  <c r="FU159" i="153" s="1"/>
  <c r="EL129" i="153"/>
  <c r="EM129" i="153" s="1"/>
  <c r="EL149" i="153"/>
  <c r="EM149" i="153" s="1"/>
  <c r="EF161" i="153"/>
  <c r="EH161" i="153" s="1"/>
  <c r="EK161" i="153" s="1"/>
  <c r="FP215" i="153"/>
  <c r="FR215" i="153" s="1"/>
  <c r="FU215" i="153" s="1"/>
  <c r="EE241" i="153"/>
  <c r="EF241" i="153" s="1"/>
  <c r="EH241" i="153" s="1"/>
  <c r="EK241" i="153" s="1"/>
  <c r="CU244" i="153"/>
  <c r="CV244" i="153" s="1"/>
  <c r="CX244" i="153" s="1"/>
  <c r="GF241" i="153"/>
  <c r="GV241" i="153"/>
  <c r="BL161" i="153"/>
  <c r="BN161" i="153" s="1"/>
  <c r="BQ161" i="153" s="1"/>
  <c r="CV225" i="153"/>
  <c r="CX225" i="153" s="1"/>
  <c r="DA225" i="153" s="1"/>
  <c r="CV223" i="153"/>
  <c r="CX223" i="153" s="1"/>
  <c r="DA223" i="153" s="1"/>
  <c r="EE248" i="153"/>
  <c r="EF248" i="153" s="1"/>
  <c r="EH248" i="153" s="1"/>
  <c r="CU151" i="153"/>
  <c r="CV151" i="153" s="1"/>
  <c r="CX151" i="153" s="1"/>
  <c r="DA151" i="153" s="1"/>
  <c r="AA119" i="153"/>
  <c r="AA434" i="153"/>
  <c r="AA245" i="153"/>
  <c r="GY245" i="153" s="1"/>
  <c r="GZ245" i="153" s="1"/>
  <c r="HB245" i="153" s="1"/>
  <c r="AA428" i="153"/>
  <c r="EE393" i="153"/>
  <c r="EE414" i="153"/>
  <c r="CU403" i="153"/>
  <c r="FO420" i="153"/>
  <c r="FO438" i="153"/>
  <c r="BK436" i="153"/>
  <c r="FO434" i="153"/>
  <c r="AA241" i="153"/>
  <c r="GR241" i="153"/>
  <c r="GH241" i="153"/>
  <c r="GX241" i="153"/>
  <c r="GF330" i="153"/>
  <c r="GV330" i="153"/>
  <c r="BL313" i="153"/>
  <c r="BN313" i="153" s="1"/>
  <c r="BQ313" i="153" s="1"/>
  <c r="EE389" i="153"/>
  <c r="FO383" i="153"/>
  <c r="BL196" i="153"/>
  <c r="BN196" i="153" s="1"/>
  <c r="BQ196" i="153" s="1"/>
  <c r="GP196" i="153"/>
  <c r="GJ196" i="153"/>
  <c r="EF188" i="153"/>
  <c r="EH188" i="153" s="1"/>
  <c r="EK188" i="153" s="1"/>
  <c r="EF194" i="153"/>
  <c r="BK380" i="153"/>
  <c r="FP199" i="153"/>
  <c r="FR199" i="153" s="1"/>
  <c r="FU199" i="153" s="1"/>
  <c r="BL195" i="153"/>
  <c r="BN195" i="153" s="1"/>
  <c r="BQ195" i="153" s="1"/>
  <c r="EF157" i="153"/>
  <c r="EH157" i="153" s="1"/>
  <c r="EF135" i="153"/>
  <c r="EH135" i="153" s="1"/>
  <c r="EK135" i="153" s="1"/>
  <c r="AA152" i="153"/>
  <c r="EE203" i="153"/>
  <c r="EF203" i="153" s="1"/>
  <c r="EH203" i="153" s="1"/>
  <c r="EK203" i="153" s="1"/>
  <c r="CU130" i="153"/>
  <c r="CV130" i="153" s="1"/>
  <c r="CX130" i="153" s="1"/>
  <c r="DA130" i="153" s="1"/>
  <c r="AA412" i="153"/>
  <c r="EE384" i="153"/>
  <c r="CU402" i="153"/>
  <c r="BL343" i="153"/>
  <c r="BN343" i="153" s="1"/>
  <c r="BQ343" i="153" s="1"/>
  <c r="EE411" i="153"/>
  <c r="CU389" i="153"/>
  <c r="FO419" i="153"/>
  <c r="GN342" i="153"/>
  <c r="GT342" i="153"/>
  <c r="BK415" i="153"/>
  <c r="BK417" i="153"/>
  <c r="FO289" i="153"/>
  <c r="AA289" i="153"/>
  <c r="BK441" i="153"/>
  <c r="AA413" i="153"/>
  <c r="FO398" i="153"/>
  <c r="BK401" i="153"/>
  <c r="BK414" i="153"/>
  <c r="AA433" i="153"/>
  <c r="CU434" i="153"/>
  <c r="FO399" i="153"/>
  <c r="CV310" i="153"/>
  <c r="CX310" i="153" s="1"/>
  <c r="DA310" i="153" s="1"/>
  <c r="FP344" i="153"/>
  <c r="FR344" i="153" s="1"/>
  <c r="GJ344" i="153"/>
  <c r="GT344" i="153"/>
  <c r="CJ250" i="153"/>
  <c r="CD250" i="153"/>
  <c r="CT250" i="153"/>
  <c r="DR250" i="153"/>
  <c r="DL250" i="153"/>
  <c r="EB250" i="153"/>
  <c r="GH198" i="153"/>
  <c r="GX198" i="153"/>
  <c r="GR198" i="153"/>
  <c r="AA383" i="153"/>
  <c r="FP197" i="153"/>
  <c r="FR197" i="153" s="1"/>
  <c r="FU197" i="153" s="1"/>
  <c r="GN190" i="153"/>
  <c r="GT190" i="153"/>
  <c r="GX164" i="153"/>
  <c r="FO304" i="153"/>
  <c r="CU199" i="153"/>
  <c r="GY199" i="153" s="1"/>
  <c r="CL269" i="153"/>
  <c r="CF269" i="153"/>
  <c r="GT164" i="153"/>
  <c r="GN230" i="153"/>
  <c r="GH230" i="153"/>
  <c r="GX230" i="153"/>
  <c r="GA443" i="153"/>
  <c r="EF218" i="153"/>
  <c r="EH218" i="153" s="1"/>
  <c r="EK218" i="153" s="1"/>
  <c r="BL134" i="153"/>
  <c r="BN134" i="153" s="1"/>
  <c r="BQ134" i="153" s="1"/>
  <c r="BL210" i="153"/>
  <c r="BN210" i="153" s="1"/>
  <c r="BQ210" i="153" s="1"/>
  <c r="BL135" i="153"/>
  <c r="BN135" i="153" s="1"/>
  <c r="BQ135" i="153" s="1"/>
  <c r="CV210" i="153"/>
  <c r="CX210" i="153" s="1"/>
  <c r="DA210" i="153" s="1"/>
  <c r="BL127" i="153"/>
  <c r="BN127" i="153" s="1"/>
  <c r="BQ127" i="153" s="1"/>
  <c r="CV101" i="153"/>
  <c r="CX101" i="153" s="1"/>
  <c r="DA101" i="153" s="1"/>
  <c r="EE156" i="153"/>
  <c r="EF156" i="153" s="1"/>
  <c r="EH156" i="153" s="1"/>
  <c r="EK156" i="153" s="1"/>
  <c r="EE119" i="153"/>
  <c r="EF119" i="153" s="1"/>
  <c r="EH119" i="153" s="1"/>
  <c r="EK119" i="153" s="1"/>
  <c r="CU131" i="153"/>
  <c r="CV131" i="153" s="1"/>
  <c r="CX131" i="153" s="1"/>
  <c r="DA131" i="153" s="1"/>
  <c r="CU120" i="153"/>
  <c r="CV120" i="153" s="1"/>
  <c r="CX120" i="153" s="1"/>
  <c r="DA120" i="153" s="1"/>
  <c r="CU212" i="153"/>
  <c r="CV212" i="153" s="1"/>
  <c r="CX212" i="153" s="1"/>
  <c r="DA212" i="153" s="1"/>
  <c r="BK124" i="153"/>
  <c r="BL124" i="153" s="1"/>
  <c r="BN124" i="153" s="1"/>
  <c r="BQ124" i="153" s="1"/>
  <c r="CU442" i="153"/>
  <c r="AA419" i="153"/>
  <c r="GL244" i="153"/>
  <c r="GR244" i="153"/>
  <c r="GF242" i="153"/>
  <c r="GV242" i="153"/>
  <c r="GL242" i="153"/>
  <c r="BK241" i="153"/>
  <c r="BL241" i="153" s="1"/>
  <c r="BN241" i="153" s="1"/>
  <c r="BQ241" i="153" s="1"/>
  <c r="CU399" i="153"/>
  <c r="FO424" i="153"/>
  <c r="EE405" i="153"/>
  <c r="AA430" i="153"/>
  <c r="AA243" i="153"/>
  <c r="GY243" i="153" s="1"/>
  <c r="GR243" i="153"/>
  <c r="GL243" i="153"/>
  <c r="EE399" i="153"/>
  <c r="CU424" i="153"/>
  <c r="FO417" i="153"/>
  <c r="GH323" i="153"/>
  <c r="GX323" i="153"/>
  <c r="GR323" i="153"/>
  <c r="BK419" i="153"/>
  <c r="AA420" i="153"/>
  <c r="GT318" i="153"/>
  <c r="GN318" i="153"/>
  <c r="CU98" i="153"/>
  <c r="CV98" i="153" s="1"/>
  <c r="AZ269" i="153"/>
  <c r="AT269" i="153"/>
  <c r="BJ269" i="153"/>
  <c r="FO98" i="153"/>
  <c r="GF189" i="153"/>
  <c r="GV189" i="153"/>
  <c r="GL189" i="153"/>
  <c r="GH166" i="153"/>
  <c r="EE294" i="153"/>
  <c r="GP199" i="153"/>
  <c r="GJ199" i="153"/>
  <c r="CU305" i="153"/>
  <c r="GL200" i="153"/>
  <c r="GF200" i="153"/>
  <c r="GV200" i="153"/>
  <c r="GY149" i="153"/>
  <c r="GZ149" i="153" s="1"/>
  <c r="HB149" i="153" s="1"/>
  <c r="HE149" i="153" s="1"/>
  <c r="BL248" i="153"/>
  <c r="BN248" i="153" s="1"/>
  <c r="BL150" i="153"/>
  <c r="BN150" i="153" s="1"/>
  <c r="BQ150" i="153" s="1"/>
  <c r="FP148" i="153"/>
  <c r="FR148" i="153" s="1"/>
  <c r="FU148" i="153" s="1"/>
  <c r="BL141" i="153"/>
  <c r="BN141" i="153" s="1"/>
  <c r="BQ141" i="153" s="1"/>
  <c r="CV129" i="153"/>
  <c r="CX129" i="153" s="1"/>
  <c r="DA129" i="153" s="1"/>
  <c r="BL233" i="153"/>
  <c r="BN233" i="153" s="1"/>
  <c r="BQ233" i="153" s="1"/>
  <c r="GY154" i="153"/>
  <c r="CU140" i="153"/>
  <c r="CV140" i="153" s="1"/>
  <c r="CX140" i="153" s="1"/>
  <c r="DA140" i="153" s="1"/>
  <c r="BK213" i="153"/>
  <c r="BL213" i="153" s="1"/>
  <c r="BN213" i="153" s="1"/>
  <c r="BQ213" i="153" s="1"/>
  <c r="BK145" i="153"/>
  <c r="BL145" i="153" s="1"/>
  <c r="BN145" i="153" s="1"/>
  <c r="BK122" i="153"/>
  <c r="BL122" i="153" s="1"/>
  <c r="BN122" i="153" s="1"/>
  <c r="BQ122" i="153" s="1"/>
  <c r="EE141" i="153"/>
  <c r="EF141" i="153" s="1"/>
  <c r="EH141" i="153" s="1"/>
  <c r="EK141" i="153" s="1"/>
  <c r="AA100" i="153"/>
  <c r="GY100" i="153" s="1"/>
  <c r="BK106" i="153"/>
  <c r="GY106" i="153" s="1"/>
  <c r="BK186" i="153"/>
  <c r="BL186" i="153" s="1"/>
  <c r="BN186" i="153" s="1"/>
  <c r="BQ186" i="153" s="1"/>
  <c r="FO209" i="153"/>
  <c r="FP209" i="153" s="1"/>
  <c r="FR209" i="153" s="1"/>
  <c r="FU209" i="153" s="1"/>
  <c r="BK420" i="153"/>
  <c r="EE401" i="153"/>
  <c r="EF326" i="153"/>
  <c r="EH326" i="153" s="1"/>
  <c r="EK326" i="153" s="1"/>
  <c r="CU401" i="153"/>
  <c r="EV250" i="153"/>
  <c r="FL250" i="153"/>
  <c r="FF250" i="153"/>
  <c r="GP325" i="153"/>
  <c r="GJ325" i="153"/>
  <c r="CU419" i="153"/>
  <c r="EF331" i="153"/>
  <c r="EH331" i="153" s="1"/>
  <c r="EK331" i="153" s="1"/>
  <c r="FP240" i="153"/>
  <c r="FR240" i="153" s="1"/>
  <c r="GP345" i="153"/>
  <c r="GF345" i="153"/>
  <c r="GV345" i="153"/>
  <c r="GX338" i="153"/>
  <c r="GL338" i="153"/>
  <c r="FS443" i="153"/>
  <c r="CU423" i="153"/>
  <c r="BK432" i="153"/>
  <c r="CU289" i="153"/>
  <c r="CU293" i="153"/>
  <c r="GJ188" i="153"/>
  <c r="GP188" i="153"/>
  <c r="GN191" i="153"/>
  <c r="GT191" i="153"/>
  <c r="BL199" i="153"/>
  <c r="BN199" i="153" s="1"/>
  <c r="BQ199" i="153" s="1"/>
  <c r="FF269" i="153"/>
  <c r="EZ269" i="153"/>
  <c r="GP197" i="153"/>
  <c r="GJ197" i="153"/>
  <c r="GF192" i="153"/>
  <c r="GV192" i="153"/>
  <c r="GL192" i="153"/>
  <c r="AT250" i="153"/>
  <c r="BJ250" i="153"/>
  <c r="BD250" i="153"/>
  <c r="EF198" i="153"/>
  <c r="EH198" i="153" s="1"/>
  <c r="EK198" i="153" s="1"/>
  <c r="AA304" i="153"/>
  <c r="GH195" i="153"/>
  <c r="GX195" i="153"/>
  <c r="GR195" i="153"/>
  <c r="CU184" i="153"/>
  <c r="AA227" i="153"/>
  <c r="GY227" i="153" s="1"/>
  <c r="AA223" i="153"/>
  <c r="GY223" i="153" s="1"/>
  <c r="AA345" i="153"/>
  <c r="FO185" i="153"/>
  <c r="GY185" i="153" s="1"/>
  <c r="AA235" i="153"/>
  <c r="CU224" i="153"/>
  <c r="CV224" i="153" s="1"/>
  <c r="CX224" i="153" s="1"/>
  <c r="DA224" i="153" s="1"/>
  <c r="BK187" i="153"/>
  <c r="BL187" i="153" s="1"/>
  <c r="BN187" i="153" s="1"/>
  <c r="BQ187" i="153" s="1"/>
  <c r="AA212" i="153"/>
  <c r="AA336" i="153"/>
  <c r="GY336" i="153" s="1"/>
  <c r="GZ336" i="153" s="1"/>
  <c r="HB336" i="153" s="1"/>
  <c r="EE209" i="153"/>
  <c r="FO109" i="153"/>
  <c r="FO166" i="153" s="1"/>
  <c r="AA338" i="153"/>
  <c r="GY338" i="153" s="1"/>
  <c r="BK120" i="153"/>
  <c r="GY120" i="153" s="1"/>
  <c r="GJ340" i="153"/>
  <c r="GP340" i="153"/>
  <c r="GR334" i="153"/>
  <c r="GL334" i="153"/>
  <c r="AA308" i="153"/>
  <c r="GY308" i="153" s="1"/>
  <c r="GT308" i="153"/>
  <c r="GN308" i="153"/>
  <c r="GP311" i="153"/>
  <c r="GJ311" i="153"/>
  <c r="GJ306" i="153"/>
  <c r="GP306" i="153"/>
  <c r="GP329" i="153"/>
  <c r="GJ329" i="153"/>
  <c r="GH337" i="153"/>
  <c r="GX337" i="153"/>
  <c r="GR337" i="153"/>
  <c r="GH328" i="153"/>
  <c r="GX328" i="153"/>
  <c r="GR328" i="153"/>
  <c r="AB234" i="153"/>
  <c r="AD234" i="153" s="1"/>
  <c r="AG234" i="153" s="1"/>
  <c r="AB131" i="153"/>
  <c r="AD131" i="153" s="1"/>
  <c r="AG131" i="153" s="1"/>
  <c r="AB186" i="153"/>
  <c r="AD186" i="153" s="1"/>
  <c r="AG186" i="153" s="1"/>
  <c r="AB105" i="153"/>
  <c r="AD105" i="153" s="1"/>
  <c r="AG105" i="153" s="1"/>
  <c r="AB157" i="153"/>
  <c r="AD157" i="153" s="1"/>
  <c r="FO184" i="153"/>
  <c r="EE205" i="153"/>
  <c r="AA112" i="153"/>
  <c r="AA114" i="153"/>
  <c r="GY114" i="153" s="1"/>
  <c r="CU147" i="153"/>
  <c r="GY147" i="153" s="1"/>
  <c r="EE187" i="153"/>
  <c r="EF187" i="153" s="1"/>
  <c r="EH187" i="153" s="1"/>
  <c r="EK187" i="153" s="1"/>
  <c r="CU235" i="153"/>
  <c r="CV235" i="153" s="1"/>
  <c r="CX235" i="153" s="1"/>
  <c r="DA235" i="153" s="1"/>
  <c r="FO211" i="153"/>
  <c r="FP211" i="153" s="1"/>
  <c r="FR211" i="153" s="1"/>
  <c r="FU211" i="153" s="1"/>
  <c r="EE108" i="153"/>
  <c r="GJ343" i="153"/>
  <c r="GP343" i="153"/>
  <c r="GH322" i="153"/>
  <c r="GX322" i="153"/>
  <c r="GR322" i="153"/>
  <c r="FO350" i="153"/>
  <c r="FP350" i="153" s="1"/>
  <c r="FR350" i="153" s="1"/>
  <c r="BK350" i="153"/>
  <c r="BL350" i="153" s="1"/>
  <c r="BN350" i="153" s="1"/>
  <c r="FO327" i="153"/>
  <c r="FP327" i="153" s="1"/>
  <c r="FR327" i="153" s="1"/>
  <c r="FU327" i="153" s="1"/>
  <c r="CU320" i="153"/>
  <c r="CV320" i="153" s="1"/>
  <c r="CX320" i="153" s="1"/>
  <c r="DA320" i="153" s="1"/>
  <c r="AA319" i="153"/>
  <c r="GY319" i="153" s="1"/>
  <c r="GT319" i="153"/>
  <c r="GN319" i="153"/>
  <c r="GF291" i="153"/>
  <c r="GV291" i="153"/>
  <c r="GL291" i="153"/>
  <c r="AA292" i="153"/>
  <c r="GY292" i="153" s="1"/>
  <c r="GR292" i="153"/>
  <c r="GH292" i="153"/>
  <c r="GX292" i="153"/>
  <c r="GF135" i="153"/>
  <c r="GF215" i="153"/>
  <c r="GF103" i="153"/>
  <c r="GZ103" i="153" s="1"/>
  <c r="HB103" i="153" s="1"/>
  <c r="HE103" i="153" s="1"/>
  <c r="EE184" i="153"/>
  <c r="AB109" i="153"/>
  <c r="AD109" i="153" s="1"/>
  <c r="AG109" i="153" s="1"/>
  <c r="EE216" i="153"/>
  <c r="AA320" i="153"/>
  <c r="EE206" i="153"/>
  <c r="EF206" i="153" s="1"/>
  <c r="EH206" i="153" s="1"/>
  <c r="EK206" i="153" s="1"/>
  <c r="EE112" i="153"/>
  <c r="EF112" i="153" s="1"/>
  <c r="EH112" i="153" s="1"/>
  <c r="EK112" i="153" s="1"/>
  <c r="AA184" i="153"/>
  <c r="AA229" i="153"/>
  <c r="FO187" i="153"/>
  <c r="FP187" i="153" s="1"/>
  <c r="FR187" i="153" s="1"/>
  <c r="FU187" i="153" s="1"/>
  <c r="GP310" i="153"/>
  <c r="GJ310" i="153"/>
  <c r="GJ351" i="153"/>
  <c r="GP351" i="153"/>
  <c r="GH317" i="153"/>
  <c r="GX317" i="153"/>
  <c r="GR317" i="153"/>
  <c r="EE340" i="153"/>
  <c r="EF340" i="153" s="1"/>
  <c r="EH340" i="153" s="1"/>
  <c r="EK340" i="153" s="1"/>
  <c r="BK339" i="153"/>
  <c r="BL339" i="153" s="1"/>
  <c r="BN339" i="153" s="1"/>
  <c r="BQ339" i="153" s="1"/>
  <c r="FO330" i="153"/>
  <c r="FP330" i="153" s="1"/>
  <c r="FR330" i="153" s="1"/>
  <c r="FU330" i="153" s="1"/>
  <c r="CU329" i="153"/>
  <c r="AA353" i="153"/>
  <c r="GY353" i="153" s="1"/>
  <c r="GN353" i="153"/>
  <c r="GH353" i="153"/>
  <c r="GX353" i="153"/>
  <c r="GH331" i="153"/>
  <c r="GX331" i="153"/>
  <c r="GR331" i="153"/>
  <c r="FO329" i="153"/>
  <c r="FP329" i="153" s="1"/>
  <c r="FR329" i="153" s="1"/>
  <c r="FU329" i="153" s="1"/>
  <c r="FO328" i="153"/>
  <c r="FP328" i="153" s="1"/>
  <c r="FR328" i="153" s="1"/>
  <c r="FU328" i="153" s="1"/>
  <c r="CU315" i="153"/>
  <c r="CV315" i="153" s="1"/>
  <c r="CX315" i="153" s="1"/>
  <c r="DA315" i="153" s="1"/>
  <c r="AA314" i="153"/>
  <c r="GY314" i="153" s="1"/>
  <c r="GT314" i="153"/>
  <c r="GN314" i="153"/>
  <c r="GF236" i="153"/>
  <c r="GF221" i="153"/>
  <c r="GZ221" i="153" s="1"/>
  <c r="HB221" i="153" s="1"/>
  <c r="HE221" i="153" s="1"/>
  <c r="GF207" i="153"/>
  <c r="GF133" i="153"/>
  <c r="GF147" i="153"/>
  <c r="GF115" i="153"/>
  <c r="AA323" i="153"/>
  <c r="GY323" i="153" s="1"/>
  <c r="CU246" i="153"/>
  <c r="GY246" i="153" s="1"/>
  <c r="AA136" i="153"/>
  <c r="GY136" i="153" s="1"/>
  <c r="EE99" i="153"/>
  <c r="EF99" i="153" s="1"/>
  <c r="AA237" i="153"/>
  <c r="AA214" i="153"/>
  <c r="BK131" i="153"/>
  <c r="BL131" i="153" s="1"/>
  <c r="BN131" i="153" s="1"/>
  <c r="BQ131" i="153" s="1"/>
  <c r="FO203" i="153"/>
  <c r="FP203" i="153" s="1"/>
  <c r="FR203" i="153" s="1"/>
  <c r="FU203" i="153" s="1"/>
  <c r="AA113" i="153"/>
  <c r="FO205" i="153"/>
  <c r="FP205" i="153" s="1"/>
  <c r="FR205" i="153" s="1"/>
  <c r="FU205" i="153" s="1"/>
  <c r="GF354" i="153"/>
  <c r="GV354" i="153"/>
  <c r="GL354" i="153"/>
  <c r="AA341" i="153"/>
  <c r="GY341" i="153" s="1"/>
  <c r="GR341" i="153"/>
  <c r="GH341" i="153"/>
  <c r="GX341" i="153"/>
  <c r="GP324" i="153"/>
  <c r="GJ324" i="153"/>
  <c r="AA352" i="153"/>
  <c r="GY352" i="153" s="1"/>
  <c r="GR352" i="153"/>
  <c r="GH352" i="153"/>
  <c r="GX352" i="153"/>
  <c r="GP313" i="153"/>
  <c r="GJ313" i="153"/>
  <c r="GL326" i="153"/>
  <c r="GF326" i="153"/>
  <c r="GV326" i="153"/>
  <c r="GH316" i="153"/>
  <c r="GX316" i="153"/>
  <c r="GR316" i="153"/>
  <c r="AB102" i="153"/>
  <c r="AD102" i="153" s="1"/>
  <c r="AG102" i="153" s="1"/>
  <c r="AB141" i="153"/>
  <c r="AD141" i="153" s="1"/>
  <c r="AG141" i="153" s="1"/>
  <c r="AB158" i="153"/>
  <c r="AD158" i="153" s="1"/>
  <c r="BK290" i="153"/>
  <c r="BL290" i="153" s="1"/>
  <c r="BN290" i="153" s="1"/>
  <c r="BQ290" i="153" s="1"/>
  <c r="AB130" i="153"/>
  <c r="AD130" i="153" s="1"/>
  <c r="AG130" i="153" s="1"/>
  <c r="GJ290" i="153"/>
  <c r="GP290" i="153"/>
  <c r="GF150" i="153"/>
  <c r="AB150" i="153"/>
  <c r="AD150" i="153" s="1"/>
  <c r="AG150" i="153" s="1"/>
  <c r="BJ405" i="153"/>
  <c r="BF405" i="153"/>
  <c r="BB405" i="153"/>
  <c r="AX405" i="153"/>
  <c r="AT405" i="153"/>
  <c r="BH405" i="153"/>
  <c r="BD405" i="153"/>
  <c r="AZ405" i="153"/>
  <c r="AV405" i="153"/>
  <c r="AR405" i="153"/>
  <c r="CT415" i="153"/>
  <c r="CP415" i="153"/>
  <c r="CL415" i="153"/>
  <c r="CH415" i="153"/>
  <c r="CD415" i="153"/>
  <c r="CR415" i="153"/>
  <c r="CN415" i="153"/>
  <c r="CJ415" i="153"/>
  <c r="CF415" i="153"/>
  <c r="CB415" i="153"/>
  <c r="CR438" i="153"/>
  <c r="CN438" i="153"/>
  <c r="CJ438" i="153"/>
  <c r="CF438" i="153"/>
  <c r="CB438" i="153"/>
  <c r="CT438" i="153"/>
  <c r="CP438" i="153"/>
  <c r="CL438" i="153"/>
  <c r="CH438" i="153"/>
  <c r="CD438" i="153"/>
  <c r="FH393" i="153"/>
  <c r="EZ393" i="153"/>
  <c r="FJ393" i="153"/>
  <c r="FB393" i="153"/>
  <c r="FL393" i="153"/>
  <c r="FD393" i="153"/>
  <c r="EV393" i="153"/>
  <c r="FN393" i="153"/>
  <c r="FF393" i="153"/>
  <c r="EX393" i="153"/>
  <c r="HF53" i="153"/>
  <c r="HG53" i="153" s="1"/>
  <c r="Z293" i="153"/>
  <c r="V293" i="153"/>
  <c r="R293" i="153"/>
  <c r="N293" i="153"/>
  <c r="J293" i="153"/>
  <c r="GD293" i="153"/>
  <c r="X293" i="153"/>
  <c r="T293" i="153"/>
  <c r="P293" i="153"/>
  <c r="L293" i="153"/>
  <c r="H293" i="153"/>
  <c r="FN296" i="153"/>
  <c r="FJ296" i="153"/>
  <c r="FF296" i="153"/>
  <c r="FB296" i="153"/>
  <c r="EX296" i="153"/>
  <c r="FL296" i="153"/>
  <c r="FH296" i="153"/>
  <c r="FD296" i="153"/>
  <c r="EZ296" i="153"/>
  <c r="EV296" i="153"/>
  <c r="BH295" i="153"/>
  <c r="BD295" i="153"/>
  <c r="AZ295" i="153"/>
  <c r="AV295" i="153"/>
  <c r="AR295" i="153"/>
  <c r="BJ295" i="153"/>
  <c r="BF295" i="153"/>
  <c r="BB295" i="153"/>
  <c r="AX295" i="153"/>
  <c r="AT295" i="153"/>
  <c r="ET391" i="153"/>
  <c r="AH46" i="153"/>
  <c r="AI46" i="153" s="1"/>
  <c r="FN297" i="153"/>
  <c r="FJ297" i="153"/>
  <c r="FF297" i="153"/>
  <c r="FB297" i="153"/>
  <c r="EX297" i="153"/>
  <c r="FL297" i="153"/>
  <c r="FH297" i="153"/>
  <c r="FD297" i="153"/>
  <c r="EZ297" i="153"/>
  <c r="EV297" i="153"/>
  <c r="BH296" i="153"/>
  <c r="BD296" i="153"/>
  <c r="AZ296" i="153"/>
  <c r="AV296" i="153"/>
  <c r="AR296" i="153"/>
  <c r="BJ296" i="153"/>
  <c r="BF296" i="153"/>
  <c r="BB296" i="153"/>
  <c r="AX296" i="153"/>
  <c r="AT296" i="153"/>
  <c r="FV76" i="153"/>
  <c r="FW76" i="153" s="1"/>
  <c r="AH44" i="153"/>
  <c r="AI44" i="153" s="1"/>
  <c r="EB303" i="153"/>
  <c r="DX303" i="153"/>
  <c r="DT303" i="153"/>
  <c r="DP303" i="153"/>
  <c r="DL303" i="153"/>
  <c r="ED303" i="153"/>
  <c r="DZ303" i="153"/>
  <c r="DV303" i="153"/>
  <c r="DR303" i="153"/>
  <c r="DN303" i="153"/>
  <c r="HF65" i="153"/>
  <c r="HG65" i="153" s="1"/>
  <c r="HF63" i="153"/>
  <c r="HG63" i="153" s="1"/>
  <c r="F388" i="153"/>
  <c r="HF19" i="153"/>
  <c r="HG19" i="153" s="1"/>
  <c r="GF140" i="153"/>
  <c r="AB140" i="153"/>
  <c r="AD140" i="153" s="1"/>
  <c r="AG140" i="153" s="1"/>
  <c r="GF185" i="153"/>
  <c r="AB185" i="153"/>
  <c r="AD185" i="153" s="1"/>
  <c r="AG185" i="153" s="1"/>
  <c r="GY194" i="153"/>
  <c r="BF439" i="153"/>
  <c r="AX439" i="153"/>
  <c r="BJ439" i="153"/>
  <c r="BB439" i="153"/>
  <c r="AT439" i="153"/>
  <c r="BH439" i="153"/>
  <c r="AR439" i="153"/>
  <c r="AV439" i="153"/>
  <c r="AZ439" i="153"/>
  <c r="BD439" i="153"/>
  <c r="FN348" i="153"/>
  <c r="FJ348" i="153"/>
  <c r="FF348" i="153"/>
  <c r="FB348" i="153"/>
  <c r="EX348" i="153"/>
  <c r="FL348" i="153"/>
  <c r="FH348" i="153"/>
  <c r="FD348" i="153"/>
  <c r="EZ348" i="153"/>
  <c r="EV348" i="153"/>
  <c r="EB346" i="153"/>
  <c r="DX346" i="153"/>
  <c r="DT346" i="153"/>
  <c r="DP346" i="153"/>
  <c r="DL346" i="153"/>
  <c r="ED346" i="153"/>
  <c r="DZ346" i="153"/>
  <c r="DV346" i="153"/>
  <c r="DR346" i="153"/>
  <c r="DN346" i="153"/>
  <c r="FL400" i="153"/>
  <c r="FH400" i="153"/>
  <c r="FD400" i="153"/>
  <c r="EZ400" i="153"/>
  <c r="EV400" i="153"/>
  <c r="FN400" i="153"/>
  <c r="FJ400" i="153"/>
  <c r="FF400" i="153"/>
  <c r="FB400" i="153"/>
  <c r="EX400" i="153"/>
  <c r="FN418" i="153"/>
  <c r="FJ418" i="153"/>
  <c r="FF418" i="153"/>
  <c r="FB418" i="153"/>
  <c r="EX418" i="153"/>
  <c r="FL418" i="153"/>
  <c r="FH418" i="153"/>
  <c r="FD418" i="153"/>
  <c r="EZ418" i="153"/>
  <c r="EV418" i="153"/>
  <c r="BJ413" i="153"/>
  <c r="BF413" i="153"/>
  <c r="BB413" i="153"/>
  <c r="AX413" i="153"/>
  <c r="AT413" i="153"/>
  <c r="BH413" i="153"/>
  <c r="BD413" i="153"/>
  <c r="AZ413" i="153"/>
  <c r="AV413" i="153"/>
  <c r="AR413" i="153"/>
  <c r="GD422" i="153"/>
  <c r="Z422" i="153"/>
  <c r="GX422" i="153" s="1"/>
  <c r="R422" i="153"/>
  <c r="GP422" i="153" s="1"/>
  <c r="J422" i="153"/>
  <c r="GH422" i="153" s="1"/>
  <c r="T422" i="153"/>
  <c r="GR422" i="153" s="1"/>
  <c r="L422" i="153"/>
  <c r="GJ422" i="153" s="1"/>
  <c r="V422" i="153"/>
  <c r="GT422" i="153" s="1"/>
  <c r="N422" i="153"/>
  <c r="GL422" i="153" s="1"/>
  <c r="X422" i="153"/>
  <c r="GV422" i="153" s="1"/>
  <c r="P422" i="153"/>
  <c r="GN422" i="153" s="1"/>
  <c r="H422" i="153"/>
  <c r="GF422" i="153" s="1"/>
  <c r="EB417" i="153"/>
  <c r="DX417" i="153"/>
  <c r="DT417" i="153"/>
  <c r="DP417" i="153"/>
  <c r="DL417" i="153"/>
  <c r="ED417" i="153"/>
  <c r="DZ417" i="153"/>
  <c r="DV417" i="153"/>
  <c r="DR417" i="153"/>
  <c r="DN417" i="153"/>
  <c r="FL401" i="153"/>
  <c r="FH401" i="153"/>
  <c r="FD401" i="153"/>
  <c r="EZ401" i="153"/>
  <c r="EV401" i="153"/>
  <c r="FN401" i="153"/>
  <c r="FJ401" i="153"/>
  <c r="FF401" i="153"/>
  <c r="FB401" i="153"/>
  <c r="EX401" i="153"/>
  <c r="GD435" i="153"/>
  <c r="X435" i="153"/>
  <c r="GV435" i="153" s="1"/>
  <c r="T435" i="153"/>
  <c r="GR435" i="153" s="1"/>
  <c r="P435" i="153"/>
  <c r="GN435" i="153" s="1"/>
  <c r="L435" i="153"/>
  <c r="GJ435" i="153" s="1"/>
  <c r="H435" i="153"/>
  <c r="GF435" i="153" s="1"/>
  <c r="Z435" i="153"/>
  <c r="GX435" i="153" s="1"/>
  <c r="V435" i="153"/>
  <c r="GT435" i="153" s="1"/>
  <c r="R435" i="153"/>
  <c r="GP435" i="153" s="1"/>
  <c r="N435" i="153"/>
  <c r="GL435" i="153" s="1"/>
  <c r="J435" i="153"/>
  <c r="GH435" i="153" s="1"/>
  <c r="BH416" i="153"/>
  <c r="BD416" i="153"/>
  <c r="AZ416" i="153"/>
  <c r="AV416" i="153"/>
  <c r="AR416" i="153"/>
  <c r="BJ416" i="153"/>
  <c r="BF416" i="153"/>
  <c r="BB416" i="153"/>
  <c r="AX416" i="153"/>
  <c r="AT416" i="153"/>
  <c r="Z417" i="153"/>
  <c r="GX417" i="153" s="1"/>
  <c r="V417" i="153"/>
  <c r="R417" i="153"/>
  <c r="GP417" i="153" s="1"/>
  <c r="N417" i="153"/>
  <c r="J417" i="153"/>
  <c r="GH417" i="153" s="1"/>
  <c r="GD417" i="153"/>
  <c r="X417" i="153"/>
  <c r="T417" i="153"/>
  <c r="P417" i="153"/>
  <c r="L417" i="153"/>
  <c r="H417" i="153"/>
  <c r="BJ411" i="153"/>
  <c r="BF411" i="153"/>
  <c r="BB411" i="153"/>
  <c r="AX411" i="153"/>
  <c r="AT411" i="153"/>
  <c r="BH411" i="153"/>
  <c r="BD411" i="153"/>
  <c r="AZ411" i="153"/>
  <c r="AV411" i="153"/>
  <c r="AR411" i="153"/>
  <c r="EQ443" i="153"/>
  <c r="ET377" i="153"/>
  <c r="C443" i="153"/>
  <c r="F377" i="153"/>
  <c r="ED434" i="153"/>
  <c r="DZ434" i="153"/>
  <c r="DV434" i="153"/>
  <c r="DR434" i="153"/>
  <c r="DN434" i="153"/>
  <c r="EB434" i="153"/>
  <c r="DX434" i="153"/>
  <c r="DT434" i="153"/>
  <c r="DP434" i="153"/>
  <c r="DL434" i="153"/>
  <c r="BH440" i="153"/>
  <c r="AZ440" i="153"/>
  <c r="AR440" i="153"/>
  <c r="BD440" i="153"/>
  <c r="AV440" i="153"/>
  <c r="BF440" i="153"/>
  <c r="BJ440" i="153"/>
  <c r="AT440" i="153"/>
  <c r="AX440" i="153"/>
  <c r="BB440" i="153"/>
  <c r="GD437" i="153"/>
  <c r="X437" i="153"/>
  <c r="P437" i="153"/>
  <c r="H437" i="153"/>
  <c r="T437" i="153"/>
  <c r="L437" i="153"/>
  <c r="N437" i="153"/>
  <c r="R437" i="153"/>
  <c r="V437" i="153"/>
  <c r="Z437" i="153"/>
  <c r="J437" i="153"/>
  <c r="EB347" i="153"/>
  <c r="DX347" i="153"/>
  <c r="DT347" i="153"/>
  <c r="DP347" i="153"/>
  <c r="DL347" i="153"/>
  <c r="ED347" i="153"/>
  <c r="DZ347" i="153"/>
  <c r="DV347" i="153"/>
  <c r="DR347" i="153"/>
  <c r="DN347" i="153"/>
  <c r="Z346" i="153"/>
  <c r="V346" i="153"/>
  <c r="R346" i="153"/>
  <c r="N346" i="153"/>
  <c r="J346" i="153"/>
  <c r="GD346" i="153"/>
  <c r="X346" i="153"/>
  <c r="GV346" i="153" s="1"/>
  <c r="T346" i="153"/>
  <c r="P346" i="153"/>
  <c r="GN346" i="153" s="1"/>
  <c r="L346" i="153"/>
  <c r="H346" i="153"/>
  <c r="GF346" i="153" s="1"/>
  <c r="FL404" i="153"/>
  <c r="FH404" i="153"/>
  <c r="FD404" i="153"/>
  <c r="EZ404" i="153"/>
  <c r="EV404" i="153"/>
  <c r="FN404" i="153"/>
  <c r="FJ404" i="153"/>
  <c r="FF404" i="153"/>
  <c r="FB404" i="153"/>
  <c r="EX404" i="153"/>
  <c r="EB383" i="153"/>
  <c r="DX383" i="153"/>
  <c r="DT383" i="153"/>
  <c r="DP383" i="153"/>
  <c r="DL383" i="153"/>
  <c r="ED383" i="153"/>
  <c r="DZ383" i="153"/>
  <c r="DV383" i="153"/>
  <c r="DR383" i="153"/>
  <c r="DN383" i="153"/>
  <c r="GD403" i="153"/>
  <c r="X403" i="153"/>
  <c r="GV403" i="153" s="1"/>
  <c r="T403" i="153"/>
  <c r="GR403" i="153" s="1"/>
  <c r="P403" i="153"/>
  <c r="GN403" i="153" s="1"/>
  <c r="L403" i="153"/>
  <c r="GJ403" i="153" s="1"/>
  <c r="H403" i="153"/>
  <c r="GF403" i="153" s="1"/>
  <c r="Z403" i="153"/>
  <c r="GX403" i="153" s="1"/>
  <c r="V403" i="153"/>
  <c r="GT403" i="153" s="1"/>
  <c r="R403" i="153"/>
  <c r="GP403" i="153" s="1"/>
  <c r="N403" i="153"/>
  <c r="GL403" i="153" s="1"/>
  <c r="J403" i="153"/>
  <c r="GH403" i="153" s="1"/>
  <c r="CT433" i="153"/>
  <c r="CP433" i="153"/>
  <c r="CL433" i="153"/>
  <c r="CH433" i="153"/>
  <c r="CD433" i="153"/>
  <c r="CR433" i="153"/>
  <c r="CN433" i="153"/>
  <c r="CJ433" i="153"/>
  <c r="CF433" i="153"/>
  <c r="CB433" i="153"/>
  <c r="Z415" i="153"/>
  <c r="V415" i="153"/>
  <c r="R415" i="153"/>
  <c r="N415" i="153"/>
  <c r="J415" i="153"/>
  <c r="GD415" i="153"/>
  <c r="X415" i="153"/>
  <c r="T415" i="153"/>
  <c r="P415" i="153"/>
  <c r="L415" i="153"/>
  <c r="H415" i="153"/>
  <c r="CT385" i="153"/>
  <c r="CP385" i="153"/>
  <c r="CL385" i="153"/>
  <c r="CH385" i="153"/>
  <c r="CD385" i="153"/>
  <c r="CR385" i="153"/>
  <c r="CN385" i="153"/>
  <c r="CJ385" i="153"/>
  <c r="CF385" i="153"/>
  <c r="CB385" i="153"/>
  <c r="FL413" i="153"/>
  <c r="FH413" i="153"/>
  <c r="FD413" i="153"/>
  <c r="EZ413" i="153"/>
  <c r="EV413" i="153"/>
  <c r="FN413" i="153"/>
  <c r="FJ413" i="153"/>
  <c r="FF413" i="153"/>
  <c r="FB413" i="153"/>
  <c r="EX413" i="153"/>
  <c r="CN429" i="153"/>
  <c r="CF429" i="153"/>
  <c r="CP429" i="153"/>
  <c r="CH429" i="153"/>
  <c r="CR429" i="153"/>
  <c r="CJ429" i="153"/>
  <c r="CB429" i="153"/>
  <c r="CT429" i="153"/>
  <c r="CL429" i="153"/>
  <c r="CD429" i="153"/>
  <c r="BD406" i="153"/>
  <c r="AV406" i="153"/>
  <c r="BF406" i="153"/>
  <c r="AX406" i="153"/>
  <c r="BH406" i="153"/>
  <c r="AZ406" i="153"/>
  <c r="AR406" i="153"/>
  <c r="BJ406" i="153"/>
  <c r="BB406" i="153"/>
  <c r="AT406" i="153"/>
  <c r="CT428" i="153"/>
  <c r="CL428" i="153"/>
  <c r="CD428" i="153"/>
  <c r="CN428" i="153"/>
  <c r="CF428" i="153"/>
  <c r="CP428" i="153"/>
  <c r="CH428" i="153"/>
  <c r="CR428" i="153"/>
  <c r="CJ428" i="153"/>
  <c r="CB428" i="153"/>
  <c r="FN396" i="153"/>
  <c r="FJ396" i="153"/>
  <c r="FF396" i="153"/>
  <c r="FB396" i="153"/>
  <c r="EX396" i="153"/>
  <c r="FL396" i="153"/>
  <c r="FH396" i="153"/>
  <c r="FD396" i="153"/>
  <c r="EZ396" i="153"/>
  <c r="EV396" i="153"/>
  <c r="HF62" i="153"/>
  <c r="HG62" i="153" s="1"/>
  <c r="HF47" i="153"/>
  <c r="HG47" i="153" s="1"/>
  <c r="CX12" i="153"/>
  <c r="CV78" i="153"/>
  <c r="FR12" i="153"/>
  <c r="FP78" i="153"/>
  <c r="BZ391" i="153"/>
  <c r="FN294" i="153"/>
  <c r="FJ294" i="153"/>
  <c r="FF294" i="153"/>
  <c r="FB294" i="153"/>
  <c r="EX294" i="153"/>
  <c r="FL294" i="153"/>
  <c r="FH294" i="153"/>
  <c r="FD294" i="153"/>
  <c r="EZ294" i="153"/>
  <c r="EV294" i="153"/>
  <c r="F389" i="153"/>
  <c r="EB379" i="153"/>
  <c r="DX379" i="153"/>
  <c r="DT379" i="153"/>
  <c r="DP379" i="153"/>
  <c r="DL379" i="153"/>
  <c r="ED379" i="153"/>
  <c r="DZ379" i="153"/>
  <c r="DV379" i="153"/>
  <c r="DR379" i="153"/>
  <c r="DN379" i="153"/>
  <c r="AP388" i="153"/>
  <c r="AP393" i="153"/>
  <c r="AH28" i="153"/>
  <c r="AI28" i="153" s="1"/>
  <c r="DB71" i="153"/>
  <c r="DC71" i="153" s="1"/>
  <c r="AH69" i="153"/>
  <c r="AI69" i="153" s="1"/>
  <c r="AH61" i="153"/>
  <c r="AI61" i="153" s="1"/>
  <c r="AH39" i="153"/>
  <c r="AI39" i="153" s="1"/>
  <c r="GF216" i="153"/>
  <c r="AB216" i="153"/>
  <c r="AD216" i="153" s="1"/>
  <c r="AG216" i="153" s="1"/>
  <c r="GF203" i="153"/>
  <c r="AB203" i="153"/>
  <c r="AD203" i="153" s="1"/>
  <c r="AG203" i="153" s="1"/>
  <c r="HF15" i="153"/>
  <c r="HG15" i="153" s="1"/>
  <c r="GF161" i="153"/>
  <c r="AB161" i="153"/>
  <c r="AD161" i="153" s="1"/>
  <c r="AG161" i="153" s="1"/>
  <c r="Z425" i="153"/>
  <c r="V425" i="153"/>
  <c r="R425" i="153"/>
  <c r="N425" i="153"/>
  <c r="J425" i="153"/>
  <c r="X425" i="153"/>
  <c r="T425" i="153"/>
  <c r="P425" i="153"/>
  <c r="L425" i="153"/>
  <c r="H425" i="153"/>
  <c r="GD425" i="153"/>
  <c r="ED400" i="153"/>
  <c r="DZ400" i="153"/>
  <c r="DV400" i="153"/>
  <c r="DR400" i="153"/>
  <c r="DN400" i="153"/>
  <c r="EB400" i="153"/>
  <c r="DX400" i="153"/>
  <c r="DT400" i="153"/>
  <c r="DP400" i="153"/>
  <c r="DL400" i="153"/>
  <c r="ED348" i="153"/>
  <c r="DZ348" i="153"/>
  <c r="DV348" i="153"/>
  <c r="DR348" i="153"/>
  <c r="DN348" i="153"/>
  <c r="EB348" i="153"/>
  <c r="DX348" i="153"/>
  <c r="DT348" i="153"/>
  <c r="DP348" i="153"/>
  <c r="DL348" i="153"/>
  <c r="FN415" i="153"/>
  <c r="FJ415" i="153"/>
  <c r="FF415" i="153"/>
  <c r="FB415" i="153"/>
  <c r="EX415" i="153"/>
  <c r="FL415" i="153"/>
  <c r="FH415" i="153"/>
  <c r="FD415" i="153"/>
  <c r="EZ415" i="153"/>
  <c r="EV415" i="153"/>
  <c r="CT396" i="153"/>
  <c r="CP396" i="153"/>
  <c r="CL396" i="153"/>
  <c r="CH396" i="153"/>
  <c r="CD396" i="153"/>
  <c r="CR396" i="153"/>
  <c r="CN396" i="153"/>
  <c r="CJ396" i="153"/>
  <c r="CF396" i="153"/>
  <c r="CB396" i="153"/>
  <c r="GD440" i="153"/>
  <c r="V440" i="153"/>
  <c r="N440" i="153"/>
  <c r="Z440" i="153"/>
  <c r="GX440" i="153" s="1"/>
  <c r="R440" i="153"/>
  <c r="J440" i="153"/>
  <c r="T440" i="153"/>
  <c r="X440" i="153"/>
  <c r="H440" i="153"/>
  <c r="L440" i="153"/>
  <c r="GJ440" i="153" s="1"/>
  <c r="P440" i="153"/>
  <c r="CP410" i="153"/>
  <c r="CH410" i="153"/>
  <c r="CR410" i="153"/>
  <c r="CJ410" i="153"/>
  <c r="CB410" i="153"/>
  <c r="CT410" i="153"/>
  <c r="CL410" i="153"/>
  <c r="CD410" i="153"/>
  <c r="CN410" i="153"/>
  <c r="CF410" i="153"/>
  <c r="FJ408" i="153"/>
  <c r="FB408" i="153"/>
  <c r="FL408" i="153"/>
  <c r="FD408" i="153"/>
  <c r="EV408" i="153"/>
  <c r="FN408" i="153"/>
  <c r="FF408" i="153"/>
  <c r="EX408" i="153"/>
  <c r="FH408" i="153"/>
  <c r="EZ408" i="153"/>
  <c r="BJ434" i="153"/>
  <c r="BF434" i="153"/>
  <c r="BB434" i="153"/>
  <c r="AX434" i="153"/>
  <c r="AT434" i="153"/>
  <c r="BH434" i="153"/>
  <c r="BD434" i="153"/>
  <c r="AZ434" i="153"/>
  <c r="AV434" i="153"/>
  <c r="AR434" i="153"/>
  <c r="GD431" i="153"/>
  <c r="X431" i="153"/>
  <c r="T431" i="153"/>
  <c r="P431" i="153"/>
  <c r="L431" i="153"/>
  <c r="H431" i="153"/>
  <c r="Z431" i="153"/>
  <c r="V431" i="153"/>
  <c r="R431" i="153"/>
  <c r="N431" i="153"/>
  <c r="J431" i="153"/>
  <c r="Z416" i="153"/>
  <c r="V416" i="153"/>
  <c r="R416" i="153"/>
  <c r="N416" i="153"/>
  <c r="J416" i="153"/>
  <c r="GD416" i="153"/>
  <c r="X416" i="153"/>
  <c r="T416" i="153"/>
  <c r="GR416" i="153" s="1"/>
  <c r="P416" i="153"/>
  <c r="GN416" i="153" s="1"/>
  <c r="L416" i="153"/>
  <c r="H416" i="153"/>
  <c r="BJ349" i="153"/>
  <c r="BF349" i="153"/>
  <c r="BB349" i="153"/>
  <c r="AX349" i="153"/>
  <c r="AT349" i="153"/>
  <c r="BH349" i="153"/>
  <c r="BD349" i="153"/>
  <c r="AZ349" i="153"/>
  <c r="AV349" i="153"/>
  <c r="AR349" i="153"/>
  <c r="AH77" i="153"/>
  <c r="AI77" i="153" s="1"/>
  <c r="CR412" i="153"/>
  <c r="CN412" i="153"/>
  <c r="CJ412" i="153"/>
  <c r="CF412" i="153"/>
  <c r="CB412" i="153"/>
  <c r="CT412" i="153"/>
  <c r="CP412" i="153"/>
  <c r="CL412" i="153"/>
  <c r="CH412" i="153"/>
  <c r="CD412" i="153"/>
  <c r="ED424" i="153"/>
  <c r="DZ424" i="153"/>
  <c r="DV424" i="153"/>
  <c r="DR424" i="153"/>
  <c r="DN424" i="153"/>
  <c r="EB424" i="153"/>
  <c r="DX424" i="153"/>
  <c r="DT424" i="153"/>
  <c r="DP424" i="153"/>
  <c r="DL424" i="153"/>
  <c r="ED413" i="153"/>
  <c r="DZ413" i="153"/>
  <c r="DV413" i="153"/>
  <c r="DR413" i="153"/>
  <c r="DN413" i="153"/>
  <c r="EB413" i="153"/>
  <c r="DX413" i="153"/>
  <c r="DT413" i="153"/>
  <c r="DP413" i="153"/>
  <c r="DL413" i="153"/>
  <c r="ED412" i="153"/>
  <c r="DZ412" i="153"/>
  <c r="DV412" i="153"/>
  <c r="DR412" i="153"/>
  <c r="DN412" i="153"/>
  <c r="EB412" i="153"/>
  <c r="DX412" i="153"/>
  <c r="DT412" i="153"/>
  <c r="DP412" i="153"/>
  <c r="DL412" i="153"/>
  <c r="CR407" i="153"/>
  <c r="CJ407" i="153"/>
  <c r="CB407" i="153"/>
  <c r="CT407" i="153"/>
  <c r="CL407" i="153"/>
  <c r="CD407" i="153"/>
  <c r="CN407" i="153"/>
  <c r="CF407" i="153"/>
  <c r="CP407" i="153"/>
  <c r="CH407" i="153"/>
  <c r="AH49" i="153"/>
  <c r="AI49" i="153" s="1"/>
  <c r="FN293" i="153"/>
  <c r="FJ293" i="153"/>
  <c r="FF293" i="153"/>
  <c r="FB293" i="153"/>
  <c r="EX293" i="153"/>
  <c r="FL293" i="153"/>
  <c r="FH293" i="153"/>
  <c r="FD293" i="153"/>
  <c r="EZ293" i="153"/>
  <c r="EV293" i="153"/>
  <c r="HF52" i="153"/>
  <c r="HG52" i="153" s="1"/>
  <c r="Z303" i="153"/>
  <c r="GX303" i="153" s="1"/>
  <c r="V303" i="153"/>
  <c r="GT303" i="153" s="1"/>
  <c r="R303" i="153"/>
  <c r="N303" i="153"/>
  <c r="GL303" i="153" s="1"/>
  <c r="J303" i="153"/>
  <c r="GH303" i="153" s="1"/>
  <c r="GD303" i="153"/>
  <c r="X303" i="153"/>
  <c r="GV303" i="153" s="1"/>
  <c r="T303" i="153"/>
  <c r="GR303" i="153" s="1"/>
  <c r="P303" i="153"/>
  <c r="GN303" i="153" s="1"/>
  <c r="L303" i="153"/>
  <c r="GJ303" i="153" s="1"/>
  <c r="H303" i="153"/>
  <c r="GF303" i="153" s="1"/>
  <c r="BZ382" i="153"/>
  <c r="J269" i="153"/>
  <c r="GH194" i="153"/>
  <c r="Z269" i="153"/>
  <c r="GX194" i="153"/>
  <c r="T269" i="153"/>
  <c r="GR194" i="153"/>
  <c r="AH38" i="153"/>
  <c r="AI38" i="153" s="1"/>
  <c r="DJ381" i="153"/>
  <c r="EB380" i="153"/>
  <c r="DX380" i="153"/>
  <c r="DT380" i="153"/>
  <c r="DP380" i="153"/>
  <c r="DL380" i="153"/>
  <c r="ED380" i="153"/>
  <c r="DZ380" i="153"/>
  <c r="DV380" i="153"/>
  <c r="DR380" i="153"/>
  <c r="DN380" i="153"/>
  <c r="DG445" i="153"/>
  <c r="DJ387" i="153"/>
  <c r="AP355" i="153"/>
  <c r="BH289" i="153"/>
  <c r="BD289" i="153"/>
  <c r="AZ289" i="153"/>
  <c r="AV289" i="153"/>
  <c r="AR289" i="153"/>
  <c r="BJ289" i="153"/>
  <c r="BF289" i="153"/>
  <c r="BB289" i="153"/>
  <c r="AX289" i="153"/>
  <c r="AT289" i="153"/>
  <c r="HF35" i="153"/>
  <c r="HG35" i="153" s="1"/>
  <c r="BZ357" i="153"/>
  <c r="CT299" i="153"/>
  <c r="CT357" i="153" s="1"/>
  <c r="CP299" i="153"/>
  <c r="CP357" i="153" s="1"/>
  <c r="CL299" i="153"/>
  <c r="CL357" i="153" s="1"/>
  <c r="CH299" i="153"/>
  <c r="CH357" i="153" s="1"/>
  <c r="CD299" i="153"/>
  <c r="CD357" i="153" s="1"/>
  <c r="CR299" i="153"/>
  <c r="CR357" i="153" s="1"/>
  <c r="CN299" i="153"/>
  <c r="CN357" i="153" s="1"/>
  <c r="CJ299" i="153"/>
  <c r="CJ357" i="153" s="1"/>
  <c r="CF299" i="153"/>
  <c r="CF357" i="153" s="1"/>
  <c r="CB299" i="153"/>
  <c r="CB357" i="153" s="1"/>
  <c r="HF66" i="153"/>
  <c r="HG66" i="153" s="1"/>
  <c r="FV60" i="153"/>
  <c r="FW60" i="153" s="1"/>
  <c r="EL67" i="153"/>
  <c r="EM67" i="153" s="1"/>
  <c r="AH29" i="153"/>
  <c r="AI29" i="153" s="1"/>
  <c r="GF240" i="153"/>
  <c r="AB240" i="153"/>
  <c r="AD240" i="153" s="1"/>
  <c r="GF247" i="153"/>
  <c r="GZ247" i="153" s="1"/>
  <c r="HB247" i="153" s="1"/>
  <c r="HE247" i="153" s="1"/>
  <c r="AB247" i="153"/>
  <c r="AD247" i="153" s="1"/>
  <c r="AG247" i="153" s="1"/>
  <c r="AR164" i="153"/>
  <c r="BL98" i="153"/>
  <c r="GF156" i="153"/>
  <c r="AB156" i="153"/>
  <c r="AD156" i="153" s="1"/>
  <c r="AG156" i="153" s="1"/>
  <c r="GF110" i="153"/>
  <c r="H166" i="153"/>
  <c r="GF108" i="153"/>
  <c r="AB108" i="153"/>
  <c r="ED439" i="153"/>
  <c r="DV439" i="153"/>
  <c r="DN439" i="153"/>
  <c r="DZ439" i="153"/>
  <c r="DR439" i="153"/>
  <c r="DP439" i="153"/>
  <c r="DT439" i="153"/>
  <c r="DX439" i="153"/>
  <c r="EB439" i="153"/>
  <c r="DL439" i="153"/>
  <c r="X349" i="153"/>
  <c r="T349" i="153"/>
  <c r="P349" i="153"/>
  <c r="L349" i="153"/>
  <c r="H349" i="153"/>
  <c r="GD349" i="153"/>
  <c r="Z349" i="153"/>
  <c r="V349" i="153"/>
  <c r="GT349" i="153" s="1"/>
  <c r="R349" i="153"/>
  <c r="N349" i="153"/>
  <c r="GL349" i="153" s="1"/>
  <c r="J349" i="153"/>
  <c r="Z347" i="153"/>
  <c r="V347" i="153"/>
  <c r="GT347" i="153" s="1"/>
  <c r="R347" i="153"/>
  <c r="N347" i="153"/>
  <c r="GL347" i="153" s="1"/>
  <c r="J347" i="153"/>
  <c r="GD347" i="153"/>
  <c r="X347" i="153"/>
  <c r="GV347" i="153" s="1"/>
  <c r="T347" i="153"/>
  <c r="GR347" i="153" s="1"/>
  <c r="P347" i="153"/>
  <c r="GN347" i="153" s="1"/>
  <c r="L347" i="153"/>
  <c r="GJ347" i="153" s="1"/>
  <c r="H347" i="153"/>
  <c r="GF347" i="153" s="1"/>
  <c r="BH424" i="153"/>
  <c r="BD424" i="153"/>
  <c r="AZ424" i="153"/>
  <c r="AV424" i="153"/>
  <c r="AR424" i="153"/>
  <c r="BJ424" i="153"/>
  <c r="BF424" i="153"/>
  <c r="BB424" i="153"/>
  <c r="AX424" i="153"/>
  <c r="AT424" i="153"/>
  <c r="BF427" i="153"/>
  <c r="AX427" i="153"/>
  <c r="BH427" i="153"/>
  <c r="AZ427" i="153"/>
  <c r="AR427" i="153"/>
  <c r="BJ427" i="153"/>
  <c r="BB427" i="153"/>
  <c r="AT427" i="153"/>
  <c r="BD427" i="153"/>
  <c r="AV427" i="153"/>
  <c r="BJ429" i="153"/>
  <c r="BB429" i="153"/>
  <c r="AT429" i="153"/>
  <c r="BD429" i="153"/>
  <c r="AV429" i="153"/>
  <c r="BF429" i="153"/>
  <c r="AX429" i="153"/>
  <c r="BH429" i="153"/>
  <c r="AZ429" i="153"/>
  <c r="AR429" i="153"/>
  <c r="CT418" i="153"/>
  <c r="CP418" i="153"/>
  <c r="CL418" i="153"/>
  <c r="CH418" i="153"/>
  <c r="CD418" i="153"/>
  <c r="CR418" i="153"/>
  <c r="CN418" i="153"/>
  <c r="CJ418" i="153"/>
  <c r="CF418" i="153"/>
  <c r="CB418" i="153"/>
  <c r="FN425" i="153"/>
  <c r="FJ425" i="153"/>
  <c r="FF425" i="153"/>
  <c r="FB425" i="153"/>
  <c r="EX425" i="153"/>
  <c r="FL425" i="153"/>
  <c r="FH425" i="153"/>
  <c r="FD425" i="153"/>
  <c r="EZ425" i="153"/>
  <c r="EV425" i="153"/>
  <c r="T250" i="153"/>
  <c r="T254" i="153" s="1"/>
  <c r="GR184" i="153"/>
  <c r="J250" i="153"/>
  <c r="GH184" i="153"/>
  <c r="Z250" i="153"/>
  <c r="GX184" i="153"/>
  <c r="FH439" i="153"/>
  <c r="EZ439" i="153"/>
  <c r="FL439" i="153"/>
  <c r="FD439" i="153"/>
  <c r="EV439" i="153"/>
  <c r="FB439" i="153"/>
  <c r="FF439" i="153"/>
  <c r="FJ439" i="153"/>
  <c r="FN439" i="153"/>
  <c r="EX439" i="153"/>
  <c r="FL405" i="153"/>
  <c r="FH405" i="153"/>
  <c r="FD405" i="153"/>
  <c r="EZ405" i="153"/>
  <c r="EV405" i="153"/>
  <c r="FN405" i="153"/>
  <c r="FJ405" i="153"/>
  <c r="FF405" i="153"/>
  <c r="FB405" i="153"/>
  <c r="EX405" i="153"/>
  <c r="FL429" i="153"/>
  <c r="FH429" i="153"/>
  <c r="FD429" i="153"/>
  <c r="EZ429" i="153"/>
  <c r="EV429" i="153"/>
  <c r="FN429" i="153"/>
  <c r="FJ429" i="153"/>
  <c r="FF429" i="153"/>
  <c r="FB429" i="153"/>
  <c r="EX429" i="153"/>
  <c r="FL423" i="153"/>
  <c r="FH423" i="153"/>
  <c r="FD423" i="153"/>
  <c r="EZ423" i="153"/>
  <c r="EV423" i="153"/>
  <c r="FN423" i="153"/>
  <c r="FJ423" i="153"/>
  <c r="FF423" i="153"/>
  <c r="FB423" i="153"/>
  <c r="EX423" i="153"/>
  <c r="EB432" i="153"/>
  <c r="DX432" i="153"/>
  <c r="DT432" i="153"/>
  <c r="DP432" i="153"/>
  <c r="DL432" i="153"/>
  <c r="ED432" i="153"/>
  <c r="DZ432" i="153"/>
  <c r="DV432" i="153"/>
  <c r="DR432" i="153"/>
  <c r="DN432" i="153"/>
  <c r="FL430" i="153"/>
  <c r="FH430" i="153"/>
  <c r="FD430" i="153"/>
  <c r="EZ430" i="153"/>
  <c r="EV430" i="153"/>
  <c r="FN430" i="153"/>
  <c r="FJ430" i="153"/>
  <c r="FF430" i="153"/>
  <c r="FB430" i="153"/>
  <c r="EX430" i="153"/>
  <c r="Z424" i="153"/>
  <c r="V424" i="153"/>
  <c r="R424" i="153"/>
  <c r="N424" i="153"/>
  <c r="J424" i="153"/>
  <c r="X424" i="153"/>
  <c r="T424" i="153"/>
  <c r="P424" i="153"/>
  <c r="L424" i="153"/>
  <c r="H424" i="153"/>
  <c r="GD424" i="153"/>
  <c r="BH408" i="153"/>
  <c r="AZ408" i="153"/>
  <c r="AR408" i="153"/>
  <c r="BJ408" i="153"/>
  <c r="BB408" i="153"/>
  <c r="AT408" i="153"/>
  <c r="BD408" i="153"/>
  <c r="AV408" i="153"/>
  <c r="BF408" i="153"/>
  <c r="AX408" i="153"/>
  <c r="FJ428" i="153"/>
  <c r="FB428" i="153"/>
  <c r="FL428" i="153"/>
  <c r="FD428" i="153"/>
  <c r="EV428" i="153"/>
  <c r="FN428" i="153"/>
  <c r="FF428" i="153"/>
  <c r="EX428" i="153"/>
  <c r="FH428" i="153"/>
  <c r="EZ428" i="153"/>
  <c r="ED431" i="153"/>
  <c r="DZ431" i="153"/>
  <c r="DV431" i="153"/>
  <c r="DR431" i="153"/>
  <c r="DN431" i="153"/>
  <c r="EB431" i="153"/>
  <c r="DX431" i="153"/>
  <c r="DT431" i="153"/>
  <c r="DP431" i="153"/>
  <c r="DL431" i="153"/>
  <c r="BW443" i="153"/>
  <c r="BZ377" i="153"/>
  <c r="HF70" i="153"/>
  <c r="HG70" i="153" s="1"/>
  <c r="BH335" i="153"/>
  <c r="AZ335" i="153"/>
  <c r="AR335" i="153"/>
  <c r="BJ335" i="153"/>
  <c r="BB335" i="153"/>
  <c r="AT335" i="153"/>
  <c r="BD335" i="153"/>
  <c r="AV335" i="153"/>
  <c r="BF335" i="153"/>
  <c r="AX335" i="153"/>
  <c r="DJ355" i="153"/>
  <c r="EB289" i="153"/>
  <c r="DX289" i="153"/>
  <c r="DT289" i="153"/>
  <c r="DP289" i="153"/>
  <c r="DL289" i="153"/>
  <c r="ED289" i="153"/>
  <c r="DZ289" i="153"/>
  <c r="DV289" i="153"/>
  <c r="DR289" i="153"/>
  <c r="DN289" i="153"/>
  <c r="HF36" i="153"/>
  <c r="HG36" i="153" s="1"/>
  <c r="HF37" i="153"/>
  <c r="HG37" i="153" s="1"/>
  <c r="F382" i="153"/>
  <c r="F357" i="153"/>
  <c r="Z299" i="153"/>
  <c r="V299" i="153"/>
  <c r="R299" i="153"/>
  <c r="N299" i="153"/>
  <c r="J299" i="153"/>
  <c r="GD299" i="153"/>
  <c r="X299" i="153"/>
  <c r="T299" i="153"/>
  <c r="P299" i="153"/>
  <c r="L299" i="153"/>
  <c r="H299" i="153"/>
  <c r="EL59" i="153"/>
  <c r="EM59" i="153" s="1"/>
  <c r="BH293" i="153"/>
  <c r="BD293" i="153"/>
  <c r="AZ293" i="153"/>
  <c r="AV293" i="153"/>
  <c r="AR293" i="153"/>
  <c r="BJ293" i="153"/>
  <c r="BF293" i="153"/>
  <c r="BB293" i="153"/>
  <c r="AX293" i="153"/>
  <c r="AT293" i="153"/>
  <c r="BH294" i="153"/>
  <c r="BD294" i="153"/>
  <c r="AZ294" i="153"/>
  <c r="AV294" i="153"/>
  <c r="AR294" i="153"/>
  <c r="BJ294" i="153"/>
  <c r="BF294" i="153"/>
  <c r="BB294" i="153"/>
  <c r="AX294" i="153"/>
  <c r="AT294" i="153"/>
  <c r="X335" i="153"/>
  <c r="P335" i="153"/>
  <c r="H335" i="153"/>
  <c r="Z335" i="153"/>
  <c r="R335" i="153"/>
  <c r="J335" i="153"/>
  <c r="T335" i="153"/>
  <c r="L335" i="153"/>
  <c r="GD335" i="153"/>
  <c r="V335" i="153"/>
  <c r="N335" i="153"/>
  <c r="EL60" i="153"/>
  <c r="EM60" i="153" s="1"/>
  <c r="BZ388" i="153"/>
  <c r="FV100" i="153"/>
  <c r="FW100" i="153" s="1"/>
  <c r="FV122" i="153"/>
  <c r="FW122" i="153" s="1"/>
  <c r="EL185" i="153"/>
  <c r="EM185" i="153" s="1"/>
  <c r="FT158" i="153"/>
  <c r="FU158" i="153" s="1"/>
  <c r="CZ159" i="153"/>
  <c r="DA159" i="153" s="1"/>
  <c r="FV140" i="153"/>
  <c r="FW140" i="153" s="1"/>
  <c r="FV136" i="153"/>
  <c r="FW136" i="153" s="1"/>
  <c r="FV124" i="153"/>
  <c r="FW124" i="153" s="1"/>
  <c r="EF115" i="153"/>
  <c r="EH115" i="153" s="1"/>
  <c r="EK115" i="153" s="1"/>
  <c r="CV145" i="153"/>
  <c r="CX145" i="153" s="1"/>
  <c r="EF114" i="153"/>
  <c r="EH114" i="153" s="1"/>
  <c r="EK114" i="153" s="1"/>
  <c r="FP151" i="153"/>
  <c r="FR151" i="153" s="1"/>
  <c r="FU151" i="153" s="1"/>
  <c r="GY133" i="153"/>
  <c r="GN241" i="153"/>
  <c r="GT241" i="153"/>
  <c r="AB332" i="153"/>
  <c r="AD332" i="153" s="1"/>
  <c r="AG332" i="153" s="1"/>
  <c r="GF196" i="153"/>
  <c r="GV196" i="153"/>
  <c r="HE68" i="153"/>
  <c r="FP206" i="153"/>
  <c r="FR206" i="153" s="1"/>
  <c r="FU206" i="153" s="1"/>
  <c r="FP249" i="153"/>
  <c r="FR249" i="153" s="1"/>
  <c r="FU249" i="153" s="1"/>
  <c r="FP120" i="153"/>
  <c r="FR120" i="153" s="1"/>
  <c r="FU120" i="153" s="1"/>
  <c r="EF160" i="153"/>
  <c r="EH160" i="153" s="1"/>
  <c r="EK160" i="153" s="1"/>
  <c r="EF233" i="153"/>
  <c r="EH233" i="153" s="1"/>
  <c r="EK233" i="153" s="1"/>
  <c r="BL102" i="153"/>
  <c r="BN102" i="153" s="1"/>
  <c r="BQ102" i="153" s="1"/>
  <c r="GY144" i="153"/>
  <c r="BL149" i="153"/>
  <c r="BN149" i="153" s="1"/>
  <c r="BQ149" i="153" s="1"/>
  <c r="BL158" i="153"/>
  <c r="BN158" i="153" s="1"/>
  <c r="GY124" i="153"/>
  <c r="GZ124" i="153" s="1"/>
  <c r="HB124" i="153" s="1"/>
  <c r="HE124" i="153" s="1"/>
  <c r="FO152" i="153"/>
  <c r="FP152" i="153" s="1"/>
  <c r="FR152" i="153" s="1"/>
  <c r="FU152" i="153" s="1"/>
  <c r="CU135" i="153"/>
  <c r="GY135" i="153" s="1"/>
  <c r="EE123" i="153"/>
  <c r="EF123" i="153" s="1"/>
  <c r="EH123" i="153" s="1"/>
  <c r="EK123" i="153" s="1"/>
  <c r="AA155" i="153"/>
  <c r="GJ342" i="153"/>
  <c r="AB342" i="153"/>
  <c r="AD342" i="153" s="1"/>
  <c r="AG342" i="153" s="1"/>
  <c r="GP342" i="153"/>
  <c r="GF344" i="153"/>
  <c r="GV344" i="153"/>
  <c r="GP344" i="153"/>
  <c r="CF250" i="153"/>
  <c r="CV184" i="153"/>
  <c r="CP250" i="153"/>
  <c r="DN250" i="153"/>
  <c r="ED250" i="153"/>
  <c r="DX250" i="153"/>
  <c r="GT198" i="153"/>
  <c r="GN198" i="153"/>
  <c r="GT166" i="153"/>
  <c r="GJ190" i="153"/>
  <c r="GZ190" i="153" s="1"/>
  <c r="HB190" i="153" s="1"/>
  <c r="HE190" i="153" s="1"/>
  <c r="AB190" i="153"/>
  <c r="AD190" i="153" s="1"/>
  <c r="AG190" i="153" s="1"/>
  <c r="CH269" i="153"/>
  <c r="CB269" i="153"/>
  <c r="CR269" i="153"/>
  <c r="GJ230" i="153"/>
  <c r="AB230" i="153"/>
  <c r="AD230" i="153" s="1"/>
  <c r="GT230" i="153"/>
  <c r="CU200" i="153"/>
  <c r="GY200" i="153" s="1"/>
  <c r="CV213" i="153"/>
  <c r="CX213" i="153" s="1"/>
  <c r="DA213" i="153" s="1"/>
  <c r="GY127" i="153"/>
  <c r="GZ127" i="153" s="1"/>
  <c r="HB127" i="153" s="1"/>
  <c r="HE127" i="153" s="1"/>
  <c r="BL219" i="153"/>
  <c r="BN219" i="153" s="1"/>
  <c r="BQ219" i="153" s="1"/>
  <c r="EF223" i="153"/>
  <c r="EH223" i="153" s="1"/>
  <c r="EK223" i="153" s="1"/>
  <c r="CV144" i="153"/>
  <c r="CX144" i="153" s="1"/>
  <c r="EF222" i="153"/>
  <c r="EH222" i="153" s="1"/>
  <c r="EK222" i="153" s="1"/>
  <c r="EF205" i="153"/>
  <c r="EH205" i="153" s="1"/>
  <c r="EK205" i="153" s="1"/>
  <c r="GY122" i="153"/>
  <c r="GZ122" i="153" s="1"/>
  <c r="HB122" i="153" s="1"/>
  <c r="HE122" i="153" s="1"/>
  <c r="CV136" i="153"/>
  <c r="CX136" i="153" s="1"/>
  <c r="DA136" i="153" s="1"/>
  <c r="BL212" i="153"/>
  <c r="BN212" i="153" s="1"/>
  <c r="BQ212" i="153" s="1"/>
  <c r="CU121" i="153"/>
  <c r="CV121" i="153" s="1"/>
  <c r="CX121" i="153" s="1"/>
  <c r="DA121" i="153" s="1"/>
  <c r="CU162" i="153"/>
  <c r="GY162" i="153" s="1"/>
  <c r="BK157" i="153"/>
  <c r="BL157" i="153" s="1"/>
  <c r="BN157" i="153" s="1"/>
  <c r="FO220" i="153"/>
  <c r="FP220" i="153" s="1"/>
  <c r="FR220" i="153" s="1"/>
  <c r="FU220" i="153" s="1"/>
  <c r="FO130" i="153"/>
  <c r="FP130" i="153" s="1"/>
  <c r="FR130" i="153" s="1"/>
  <c r="FU130" i="153" s="1"/>
  <c r="AA125" i="153"/>
  <c r="CU125" i="153"/>
  <c r="CV125" i="153" s="1"/>
  <c r="CX125" i="153" s="1"/>
  <c r="DA125" i="153" s="1"/>
  <c r="BK129" i="153"/>
  <c r="BL129" i="153" s="1"/>
  <c r="BN129" i="153" s="1"/>
  <c r="BQ129" i="153" s="1"/>
  <c r="GH244" i="153"/>
  <c r="GX244" i="153"/>
  <c r="GN244" i="153"/>
  <c r="GY242" i="153"/>
  <c r="GR242" i="153"/>
  <c r="GH242" i="153"/>
  <c r="GX242" i="153"/>
  <c r="AB321" i="153"/>
  <c r="AD321" i="153" s="1"/>
  <c r="AG321" i="153" s="1"/>
  <c r="HE76" i="153"/>
  <c r="GN243" i="153"/>
  <c r="GH243" i="153"/>
  <c r="GX243" i="153"/>
  <c r="GT323" i="153"/>
  <c r="GN323" i="153"/>
  <c r="GP318" i="153"/>
  <c r="GJ318" i="153"/>
  <c r="AB318" i="153"/>
  <c r="AD318" i="153" s="1"/>
  <c r="AG318" i="153" s="1"/>
  <c r="AV269" i="153"/>
  <c r="BL194" i="153"/>
  <c r="BF269" i="153"/>
  <c r="GR189" i="153"/>
  <c r="GH189" i="153"/>
  <c r="GX189" i="153"/>
  <c r="GL199" i="153"/>
  <c r="GF199" i="153"/>
  <c r="GV199" i="153"/>
  <c r="GH200" i="153"/>
  <c r="GX200" i="153"/>
  <c r="GR200" i="153"/>
  <c r="CV215" i="153"/>
  <c r="CX215" i="153" s="1"/>
  <c r="DA215" i="153" s="1"/>
  <c r="CV229" i="153"/>
  <c r="CX229" i="153" s="1"/>
  <c r="DA229" i="153" s="1"/>
  <c r="FP208" i="153"/>
  <c r="FR208" i="153" s="1"/>
  <c r="FU208" i="153" s="1"/>
  <c r="FP226" i="153"/>
  <c r="FR226" i="153" s="1"/>
  <c r="FU226" i="153" s="1"/>
  <c r="CV206" i="153"/>
  <c r="CX206" i="153" s="1"/>
  <c r="DA206" i="153" s="1"/>
  <c r="EF134" i="153"/>
  <c r="EH134" i="153" s="1"/>
  <c r="EK134" i="153" s="1"/>
  <c r="CV239" i="153"/>
  <c r="CX239" i="153" s="1"/>
  <c r="FP153" i="153"/>
  <c r="FR153" i="153" s="1"/>
  <c r="GY146" i="153"/>
  <c r="GZ146" i="153" s="1"/>
  <c r="HB146" i="153" s="1"/>
  <c r="GY101" i="153"/>
  <c r="FP144" i="153"/>
  <c r="FR144" i="153" s="1"/>
  <c r="EF133" i="153"/>
  <c r="EH133" i="153" s="1"/>
  <c r="EK133" i="153" s="1"/>
  <c r="EF226" i="153"/>
  <c r="EH226" i="153" s="1"/>
  <c r="EK226" i="153" s="1"/>
  <c r="FP138" i="153"/>
  <c r="FR138" i="153" s="1"/>
  <c r="FU138" i="153" s="1"/>
  <c r="AA134" i="153"/>
  <c r="GY134" i="153" s="1"/>
  <c r="BL112" i="153"/>
  <c r="BN112" i="153" s="1"/>
  <c r="BQ112" i="153" s="1"/>
  <c r="CU150" i="153"/>
  <c r="CV150" i="153" s="1"/>
  <c r="CX150" i="153" s="1"/>
  <c r="DA150" i="153" s="1"/>
  <c r="EE148" i="153"/>
  <c r="EF148" i="153" s="1"/>
  <c r="EH148" i="153" s="1"/>
  <c r="EK148" i="153" s="1"/>
  <c r="CV109" i="153"/>
  <c r="CX109" i="153" s="1"/>
  <c r="DA109" i="153" s="1"/>
  <c r="FO99" i="153"/>
  <c r="FP99" i="153" s="1"/>
  <c r="FR99" i="153" s="1"/>
  <c r="FU99" i="153" s="1"/>
  <c r="FO105" i="153"/>
  <c r="FP105" i="153" s="1"/>
  <c r="FR105" i="153" s="1"/>
  <c r="FU105" i="153" s="1"/>
  <c r="EE155" i="153"/>
  <c r="EF155" i="153" s="1"/>
  <c r="EH155" i="153" s="1"/>
  <c r="EK155" i="153" s="1"/>
  <c r="AA231" i="153"/>
  <c r="GY231" i="153" s="1"/>
  <c r="CU211" i="153"/>
  <c r="CV211" i="153" s="1"/>
  <c r="CX211" i="153" s="1"/>
  <c r="DA211" i="153" s="1"/>
  <c r="EE235" i="153"/>
  <c r="EF235" i="153" s="1"/>
  <c r="EH235" i="153" s="1"/>
  <c r="EK235" i="153" s="1"/>
  <c r="CZ78" i="153"/>
  <c r="FH250" i="153"/>
  <c r="FH254" i="153" s="1"/>
  <c r="FB250" i="153"/>
  <c r="GL325" i="153"/>
  <c r="GF325" i="153"/>
  <c r="GV325" i="153"/>
  <c r="GL345" i="153"/>
  <c r="GD345" i="153"/>
  <c r="GR345" i="153"/>
  <c r="GR338" i="153"/>
  <c r="GP338" i="153"/>
  <c r="GV338" i="153"/>
  <c r="EI443" i="153"/>
  <c r="GF188" i="153"/>
  <c r="GV188" i="153"/>
  <c r="GL188" i="153"/>
  <c r="GJ191" i="153"/>
  <c r="AB191" i="153"/>
  <c r="AD191" i="153" s="1"/>
  <c r="AG191" i="153" s="1"/>
  <c r="GP191" i="153"/>
  <c r="FB269" i="153"/>
  <c r="EV269" i="153"/>
  <c r="FL269" i="153"/>
  <c r="GL197" i="153"/>
  <c r="GF197" i="153"/>
  <c r="GV197" i="153"/>
  <c r="GV166" i="153"/>
  <c r="AA192" i="153"/>
  <c r="GY192" i="153" s="1"/>
  <c r="GR192" i="153"/>
  <c r="GH192" i="153"/>
  <c r="GX192" i="153"/>
  <c r="BF250" i="153"/>
  <c r="AZ250" i="153"/>
  <c r="GT195" i="153"/>
  <c r="GN195" i="153"/>
  <c r="EE225" i="153"/>
  <c r="GY225" i="153" s="1"/>
  <c r="GZ225" i="153" s="1"/>
  <c r="HB225" i="153" s="1"/>
  <c r="HE225" i="153" s="1"/>
  <c r="CU186" i="153"/>
  <c r="CV186" i="153" s="1"/>
  <c r="CX186" i="153" s="1"/>
  <c r="DA186" i="153" s="1"/>
  <c r="BK121" i="153"/>
  <c r="AA248" i="153"/>
  <c r="GY248" i="153" s="1"/>
  <c r="BK156" i="153"/>
  <c r="GY156" i="153" s="1"/>
  <c r="EE229" i="153"/>
  <c r="EF229" i="153" s="1"/>
  <c r="EH229" i="153" s="1"/>
  <c r="EK229" i="153" s="1"/>
  <c r="BK217" i="153"/>
  <c r="CU187" i="153"/>
  <c r="CV187" i="153" s="1"/>
  <c r="CX187" i="153" s="1"/>
  <c r="DA187" i="153" s="1"/>
  <c r="EE215" i="153"/>
  <c r="EF215" i="153" s="1"/>
  <c r="EH215" i="153" s="1"/>
  <c r="EK215" i="153" s="1"/>
  <c r="BK211" i="153"/>
  <c r="BL211" i="153" s="1"/>
  <c r="BN211" i="153" s="1"/>
  <c r="BQ211" i="153" s="1"/>
  <c r="CU117" i="153"/>
  <c r="CV117" i="153" s="1"/>
  <c r="CX117" i="153" s="1"/>
  <c r="DA117" i="153" s="1"/>
  <c r="CU108" i="153"/>
  <c r="GF340" i="153"/>
  <c r="GV340" i="153"/>
  <c r="GL340" i="153"/>
  <c r="AA334" i="153"/>
  <c r="AB334" i="153" s="1"/>
  <c r="AD334" i="153" s="1"/>
  <c r="AG334" i="153" s="1"/>
  <c r="GN334" i="153"/>
  <c r="GH334" i="153"/>
  <c r="GX334" i="153"/>
  <c r="GP308" i="153"/>
  <c r="GJ308" i="153"/>
  <c r="AB308" i="153"/>
  <c r="AD308" i="153" s="1"/>
  <c r="AG308" i="153" s="1"/>
  <c r="GL311" i="153"/>
  <c r="GF311" i="153"/>
  <c r="GV311" i="153"/>
  <c r="GF306" i="153"/>
  <c r="GV306" i="153"/>
  <c r="GL306" i="153"/>
  <c r="AB249" i="153"/>
  <c r="AD249" i="153" s="1"/>
  <c r="AG249" i="153" s="1"/>
  <c r="GL329" i="153"/>
  <c r="GF329" i="153"/>
  <c r="GV329" i="153"/>
  <c r="GT337" i="153"/>
  <c r="GN337" i="153"/>
  <c r="AA328" i="153"/>
  <c r="GY328" i="153" s="1"/>
  <c r="GT328" i="153"/>
  <c r="GN328" i="153"/>
  <c r="GF224" i="153"/>
  <c r="GF206" i="153"/>
  <c r="GF226" i="153"/>
  <c r="GZ226" i="153" s="1"/>
  <c r="HB226" i="153" s="1"/>
  <c r="HE226" i="153" s="1"/>
  <c r="GF210" i="153"/>
  <c r="GF239" i="153"/>
  <c r="GZ239" i="153" s="1"/>
  <c r="HB239" i="153" s="1"/>
  <c r="AA325" i="153"/>
  <c r="GY325" i="153" s="1"/>
  <c r="CU207" i="153"/>
  <c r="GY207" i="153" s="1"/>
  <c r="FO230" i="153"/>
  <c r="FP230" i="153" s="1"/>
  <c r="FR230" i="153" s="1"/>
  <c r="CU208" i="153"/>
  <c r="CV208" i="153" s="1"/>
  <c r="CX208" i="153" s="1"/>
  <c r="DA208" i="153" s="1"/>
  <c r="AA196" i="153"/>
  <c r="GY196" i="153" s="1"/>
  <c r="AA327" i="153"/>
  <c r="GY327" i="153" s="1"/>
  <c r="GZ327" i="153" s="1"/>
  <c r="HB327" i="153" s="1"/>
  <c r="HE327" i="153" s="1"/>
  <c r="AA117" i="153"/>
  <c r="GY117" i="153" s="1"/>
  <c r="CU148" i="153"/>
  <c r="CV148" i="153" s="1"/>
  <c r="CX148" i="153" s="1"/>
  <c r="DA148" i="153" s="1"/>
  <c r="CU230" i="153"/>
  <c r="CV230" i="153" s="1"/>
  <c r="CX230" i="153" s="1"/>
  <c r="EE102" i="153"/>
  <c r="EE109" i="153"/>
  <c r="EF109" i="153" s="1"/>
  <c r="EH109" i="153" s="1"/>
  <c r="EK109" i="153" s="1"/>
  <c r="AA143" i="153"/>
  <c r="GY143" i="153" s="1"/>
  <c r="BK206" i="153"/>
  <c r="GY206" i="153" s="1"/>
  <c r="GF343" i="153"/>
  <c r="GV343" i="153"/>
  <c r="GL343" i="153"/>
  <c r="AA322" i="153"/>
  <c r="GY322" i="153" s="1"/>
  <c r="GT322" i="153"/>
  <c r="GN322" i="153"/>
  <c r="GP319" i="153"/>
  <c r="GJ319" i="153"/>
  <c r="AB319" i="153"/>
  <c r="AD319" i="153" s="1"/>
  <c r="AG319" i="153" s="1"/>
  <c r="GY291" i="153"/>
  <c r="GR291" i="153"/>
  <c r="GH291" i="153"/>
  <c r="GX291" i="153"/>
  <c r="GN292" i="153"/>
  <c r="GT292" i="153"/>
  <c r="AB135" i="153"/>
  <c r="AD135" i="153" s="1"/>
  <c r="AG135" i="153" s="1"/>
  <c r="AB215" i="153"/>
  <c r="AD215" i="153" s="1"/>
  <c r="AG215" i="153" s="1"/>
  <c r="AB205" i="153"/>
  <c r="AD205" i="153" s="1"/>
  <c r="AG205" i="153" s="1"/>
  <c r="AB103" i="153"/>
  <c r="AD103" i="153" s="1"/>
  <c r="AG103" i="153" s="1"/>
  <c r="AA312" i="153"/>
  <c r="GY312" i="153" s="1"/>
  <c r="GZ312" i="153" s="1"/>
  <c r="HB312" i="153" s="1"/>
  <c r="HE312" i="153" s="1"/>
  <c r="AA339" i="153"/>
  <c r="GY339" i="153" s="1"/>
  <c r="GZ339" i="153" s="1"/>
  <c r="HB339" i="153" s="1"/>
  <c r="HE339" i="153" s="1"/>
  <c r="EE150" i="153"/>
  <c r="EF150" i="153" s="1"/>
  <c r="EH150" i="153" s="1"/>
  <c r="EK150" i="153" s="1"/>
  <c r="CU115" i="153"/>
  <c r="CV115" i="153" s="1"/>
  <c r="CX115" i="153" s="1"/>
  <c r="DA115" i="153" s="1"/>
  <c r="BK113" i="153"/>
  <c r="BL113" i="153" s="1"/>
  <c r="BN113" i="153" s="1"/>
  <c r="BQ113" i="153" s="1"/>
  <c r="CU217" i="153"/>
  <c r="CV217" i="153" s="1"/>
  <c r="CX217" i="153" s="1"/>
  <c r="DA217" i="153" s="1"/>
  <c r="BK224" i="153"/>
  <c r="GY224" i="153" s="1"/>
  <c r="EE113" i="153"/>
  <c r="EF113" i="153" s="1"/>
  <c r="EH113" i="153" s="1"/>
  <c r="EK113" i="153" s="1"/>
  <c r="AA198" i="153"/>
  <c r="GY198" i="153" s="1"/>
  <c r="GZ198" i="153" s="1"/>
  <c r="HB198" i="153" s="1"/>
  <c r="HE198" i="153" s="1"/>
  <c r="BK235" i="153"/>
  <c r="BL235" i="153" s="1"/>
  <c r="BN235" i="153" s="1"/>
  <c r="BQ235" i="153" s="1"/>
  <c r="BK209" i="153"/>
  <c r="BL209" i="153" s="1"/>
  <c r="BN209" i="153" s="1"/>
  <c r="BQ209" i="153" s="1"/>
  <c r="GL310" i="153"/>
  <c r="GF310" i="153"/>
  <c r="GV310" i="153"/>
  <c r="GF351" i="153"/>
  <c r="GV351" i="153"/>
  <c r="GL351" i="153"/>
  <c r="AA317" i="153"/>
  <c r="GY317" i="153" s="1"/>
  <c r="GT317" i="153"/>
  <c r="GN317" i="153"/>
  <c r="GJ353" i="153"/>
  <c r="AB353" i="153"/>
  <c r="AD353" i="153" s="1"/>
  <c r="GT353" i="153"/>
  <c r="GY331" i="153"/>
  <c r="GT331" i="153"/>
  <c r="GN331" i="153"/>
  <c r="GP314" i="153"/>
  <c r="GJ314" i="153"/>
  <c r="AB314" i="153"/>
  <c r="AD314" i="153" s="1"/>
  <c r="AG314" i="153" s="1"/>
  <c r="AB236" i="153"/>
  <c r="AD236" i="153" s="1"/>
  <c r="AG236" i="153" s="1"/>
  <c r="AB221" i="153"/>
  <c r="AD221" i="153" s="1"/>
  <c r="AG221" i="153" s="1"/>
  <c r="AB207" i="153"/>
  <c r="AD207" i="153" s="1"/>
  <c r="AG207" i="153" s="1"/>
  <c r="AB133" i="153"/>
  <c r="AD133" i="153" s="1"/>
  <c r="AG133" i="153" s="1"/>
  <c r="GR166" i="153"/>
  <c r="AB128" i="153"/>
  <c r="AD128" i="153" s="1"/>
  <c r="AG128" i="153" s="1"/>
  <c r="AB147" i="153"/>
  <c r="AD147" i="153" s="1"/>
  <c r="AG147" i="153" s="1"/>
  <c r="AB115" i="153"/>
  <c r="AD115" i="153" s="1"/>
  <c r="AG115" i="153" s="1"/>
  <c r="AA330" i="153"/>
  <c r="GY330" i="153" s="1"/>
  <c r="AA148" i="153"/>
  <c r="EE236" i="153"/>
  <c r="GY236" i="153" s="1"/>
  <c r="FO214" i="153"/>
  <c r="FP214" i="153" s="1"/>
  <c r="FR214" i="153" s="1"/>
  <c r="FU214" i="153" s="1"/>
  <c r="BK119" i="153"/>
  <c r="BL119" i="153" s="1"/>
  <c r="BN119" i="153" s="1"/>
  <c r="BQ119" i="153" s="1"/>
  <c r="EE213" i="153"/>
  <c r="EF213" i="153" s="1"/>
  <c r="EH213" i="153" s="1"/>
  <c r="EK213" i="153" s="1"/>
  <c r="AA110" i="153"/>
  <c r="GY110" i="153" s="1"/>
  <c r="AA219" i="153"/>
  <c r="GY219" i="153" s="1"/>
  <c r="BK201" i="153"/>
  <c r="BL201" i="153" s="1"/>
  <c r="BN201" i="153" s="1"/>
  <c r="BQ201" i="153" s="1"/>
  <c r="FO237" i="153"/>
  <c r="FP237" i="153" s="1"/>
  <c r="FR237" i="153" s="1"/>
  <c r="FU237" i="153" s="1"/>
  <c r="BK108" i="153"/>
  <c r="BK166" i="153" s="1"/>
  <c r="FO216" i="153"/>
  <c r="FP216" i="153" s="1"/>
  <c r="FR216" i="153" s="1"/>
  <c r="FU216" i="153" s="1"/>
  <c r="EE210" i="153"/>
  <c r="GY210" i="153" s="1"/>
  <c r="GY354" i="153"/>
  <c r="GR354" i="153"/>
  <c r="GH354" i="153"/>
  <c r="GX354" i="153"/>
  <c r="GN341" i="153"/>
  <c r="GT341" i="153"/>
  <c r="GL324" i="153"/>
  <c r="GF324" i="153"/>
  <c r="GV324" i="153"/>
  <c r="GN352" i="153"/>
  <c r="GT352" i="153"/>
  <c r="GL313" i="153"/>
  <c r="GF313" i="153"/>
  <c r="GV313" i="153"/>
  <c r="GH326" i="153"/>
  <c r="GX326" i="153"/>
  <c r="GR326" i="153"/>
  <c r="GY316" i="153"/>
  <c r="GT316" i="153"/>
  <c r="GN316" i="153"/>
  <c r="GF137" i="153"/>
  <c r="GZ137" i="153" s="1"/>
  <c r="HB137" i="153" s="1"/>
  <c r="HE137" i="153" s="1"/>
  <c r="GF162" i="153"/>
  <c r="GF290" i="153"/>
  <c r="GV290" i="153"/>
  <c r="GL290" i="153"/>
  <c r="GX166" i="153"/>
  <c r="AB149" i="153"/>
  <c r="AD149" i="153" s="1"/>
  <c r="AG149" i="153" s="1"/>
  <c r="AB159" i="153"/>
  <c r="AD159" i="153" s="1"/>
  <c r="K27" i="151"/>
  <c r="K28" i="151" s="1"/>
  <c r="AL21" i="148"/>
  <c r="AL19" i="148"/>
  <c r="AM15" i="148"/>
  <c r="AQ15" i="148"/>
  <c r="Q20" i="148"/>
  <c r="AJ20" i="148"/>
  <c r="AM35" i="148" l="1"/>
  <c r="AR17" i="148"/>
  <c r="AL20" i="148"/>
  <c r="HP458" i="157"/>
  <c r="HQ458" i="157" s="1"/>
  <c r="B571" i="157"/>
  <c r="AS17" i="148"/>
  <c r="GR335" i="153"/>
  <c r="DR355" i="153"/>
  <c r="DL355" i="153"/>
  <c r="EB355" i="153"/>
  <c r="GL424" i="153"/>
  <c r="GP347" i="153"/>
  <c r="GR349" i="153"/>
  <c r="GL440" i="153"/>
  <c r="DZ355" i="153"/>
  <c r="DT355" i="153"/>
  <c r="GF424" i="153"/>
  <c r="GV424" i="153"/>
  <c r="GT424" i="153"/>
  <c r="GH347" i="153"/>
  <c r="GX347" i="153"/>
  <c r="GJ349" i="153"/>
  <c r="GH416" i="153"/>
  <c r="GX416" i="153"/>
  <c r="GF440" i="153"/>
  <c r="GT416" i="153"/>
  <c r="GN349" i="153"/>
  <c r="GZ352" i="153"/>
  <c r="HB352" i="153" s="1"/>
  <c r="HE352" i="153" s="1"/>
  <c r="BK251" i="153"/>
  <c r="GY129" i="153"/>
  <c r="GZ129" i="153" s="1"/>
  <c r="HB129" i="153" s="1"/>
  <c r="HE129" i="153" s="1"/>
  <c r="GL416" i="153"/>
  <c r="CU297" i="153"/>
  <c r="GF349" i="153"/>
  <c r="GV349" i="153"/>
  <c r="GL335" i="153"/>
  <c r="GF416" i="153"/>
  <c r="GV416" i="153"/>
  <c r="GP303" i="153"/>
  <c r="BK398" i="153"/>
  <c r="BL398" i="153" s="1"/>
  <c r="BN398" i="153" s="1"/>
  <c r="BQ398" i="153" s="1"/>
  <c r="BR398" i="153" s="1"/>
  <c r="BS398" i="153" s="1"/>
  <c r="EE419" i="153"/>
  <c r="EF419" i="153" s="1"/>
  <c r="EH419" i="153" s="1"/>
  <c r="EK419" i="153" s="1"/>
  <c r="EL419" i="153" s="1"/>
  <c r="EM419" i="153" s="1"/>
  <c r="AG59" i="153"/>
  <c r="GY160" i="153"/>
  <c r="CU408" i="153"/>
  <c r="P254" i="153"/>
  <c r="GJ416" i="153"/>
  <c r="GY212" i="153"/>
  <c r="GZ212" i="153" s="1"/>
  <c r="HB212" i="153" s="1"/>
  <c r="HE212" i="153" s="1"/>
  <c r="GY313" i="153"/>
  <c r="GP416" i="153"/>
  <c r="DT254" i="153"/>
  <c r="ED254" i="153"/>
  <c r="FL254" i="153"/>
  <c r="GZ317" i="153"/>
  <c r="HB317" i="153" s="1"/>
  <c r="HE317" i="153" s="1"/>
  <c r="CU348" i="153"/>
  <c r="GY121" i="153"/>
  <c r="GZ121" i="153" s="1"/>
  <c r="HB121" i="153" s="1"/>
  <c r="HE121" i="153" s="1"/>
  <c r="GZ195" i="153"/>
  <c r="HB195" i="153" s="1"/>
  <c r="HE195" i="153" s="1"/>
  <c r="HF195" i="153" s="1"/>
  <c r="HG195" i="153" s="1"/>
  <c r="GH335" i="153"/>
  <c r="GN335" i="153"/>
  <c r="GR424" i="153"/>
  <c r="GP349" i="153"/>
  <c r="GP440" i="153"/>
  <c r="CU429" i="153"/>
  <c r="GT346" i="153"/>
  <c r="GY320" i="153"/>
  <c r="GZ320" i="153" s="1"/>
  <c r="HB320" i="153" s="1"/>
  <c r="HE320" i="153" s="1"/>
  <c r="GY111" i="153"/>
  <c r="BK426" i="153"/>
  <c r="FO427" i="153"/>
  <c r="FO426" i="153"/>
  <c r="FO440" i="153"/>
  <c r="GY351" i="153"/>
  <c r="FJ254" i="153"/>
  <c r="DV254" i="153"/>
  <c r="BH254" i="153"/>
  <c r="BK252" i="153"/>
  <c r="J254" i="153"/>
  <c r="EX254" i="153"/>
  <c r="EV254" i="153"/>
  <c r="CN254" i="153"/>
  <c r="GZ341" i="153"/>
  <c r="HB341" i="153" s="1"/>
  <c r="HE341" i="153" s="1"/>
  <c r="BF254" i="153"/>
  <c r="GJ335" i="153"/>
  <c r="GX335" i="153"/>
  <c r="GJ424" i="153"/>
  <c r="GH349" i="153"/>
  <c r="GX349" i="153"/>
  <c r="EE412" i="153"/>
  <c r="GN440" i="153"/>
  <c r="GR440" i="153"/>
  <c r="GL346" i="153"/>
  <c r="CT254" i="153"/>
  <c r="FO303" i="153"/>
  <c r="AA438" i="153"/>
  <c r="BB254" i="153"/>
  <c r="GD254" i="153"/>
  <c r="GY205" i="153"/>
  <c r="GZ205" i="153" s="1"/>
  <c r="HB205" i="153" s="1"/>
  <c r="HE205" i="153" s="1"/>
  <c r="HF205" i="153" s="1"/>
  <c r="HG205" i="153" s="1"/>
  <c r="CB254" i="153"/>
  <c r="AX254" i="153"/>
  <c r="CJ254" i="153"/>
  <c r="DP254" i="153"/>
  <c r="BR198" i="153"/>
  <c r="BS198" i="153" s="1"/>
  <c r="BR200" i="153"/>
  <c r="BS200" i="153" s="1"/>
  <c r="GY217" i="153"/>
  <c r="GZ191" i="153"/>
  <c r="HB191" i="153" s="1"/>
  <c r="HE191" i="153" s="1"/>
  <c r="GZ199" i="153"/>
  <c r="HB199" i="153" s="1"/>
  <c r="HE199" i="153" s="1"/>
  <c r="CF254" i="153"/>
  <c r="GY155" i="153"/>
  <c r="CU396" i="153"/>
  <c r="EE348" i="153"/>
  <c r="BK411" i="153"/>
  <c r="EE253" i="153"/>
  <c r="GZ192" i="153"/>
  <c r="HB192" i="153" s="1"/>
  <c r="HE192" i="153" s="1"/>
  <c r="GZ227" i="153"/>
  <c r="HB227" i="153" s="1"/>
  <c r="HE227" i="153" s="1"/>
  <c r="AG71" i="153"/>
  <c r="FP232" i="153"/>
  <c r="FR232" i="153" s="1"/>
  <c r="GY189" i="153"/>
  <c r="EE301" i="153"/>
  <c r="CU301" i="153"/>
  <c r="EE251" i="153"/>
  <c r="EE252" i="153" s="1"/>
  <c r="GT253" i="153"/>
  <c r="AA384" i="153"/>
  <c r="AZ254" i="153"/>
  <c r="CL254" i="153"/>
  <c r="H254" i="153"/>
  <c r="FN254" i="153"/>
  <c r="N254" i="153"/>
  <c r="BD254" i="153"/>
  <c r="CP254" i="153"/>
  <c r="DL254" i="153"/>
  <c r="FB254" i="153"/>
  <c r="AR254" i="153"/>
  <c r="GR251" i="153"/>
  <c r="GR252" i="153" s="1"/>
  <c r="GH251" i="153"/>
  <c r="GH252" i="153" s="1"/>
  <c r="GZ194" i="153"/>
  <c r="GF251" i="153"/>
  <c r="GF252" i="153" s="1"/>
  <c r="GP251" i="153"/>
  <c r="GP252" i="153" s="1"/>
  <c r="CU251" i="153"/>
  <c r="CU252" i="153" s="1"/>
  <c r="GT251" i="153"/>
  <c r="GT252" i="153" s="1"/>
  <c r="DA231" i="153"/>
  <c r="GZ324" i="153"/>
  <c r="HB324" i="153" s="1"/>
  <c r="HE324" i="153" s="1"/>
  <c r="HF324" i="153" s="1"/>
  <c r="HG324" i="153" s="1"/>
  <c r="GZ331" i="153"/>
  <c r="HB331" i="153" s="1"/>
  <c r="HE331" i="153" s="1"/>
  <c r="EE164" i="153"/>
  <c r="GZ188" i="153"/>
  <c r="HB188" i="153" s="1"/>
  <c r="HE188" i="153" s="1"/>
  <c r="GY125" i="153"/>
  <c r="GZ125" i="153" s="1"/>
  <c r="HB125" i="153" s="1"/>
  <c r="HE125" i="153" s="1"/>
  <c r="GY209" i="153"/>
  <c r="GZ209" i="153" s="1"/>
  <c r="HB209" i="153" s="1"/>
  <c r="HE209" i="153" s="1"/>
  <c r="GX253" i="153"/>
  <c r="GR253" i="153"/>
  <c r="GJ417" i="153"/>
  <c r="FO418" i="153"/>
  <c r="FO253" i="153"/>
  <c r="GZ242" i="153"/>
  <c r="HB242" i="153" s="1"/>
  <c r="HE242" i="153" s="1"/>
  <c r="AG60" i="153"/>
  <c r="CU420" i="153"/>
  <c r="GV253" i="153"/>
  <c r="BK253" i="153"/>
  <c r="GJ253" i="153"/>
  <c r="FO347" i="153"/>
  <c r="FP347" i="153" s="1"/>
  <c r="FR347" i="153" s="1"/>
  <c r="FU347" i="153" s="1"/>
  <c r="FV347" i="153" s="1"/>
  <c r="FW347" i="153" s="1"/>
  <c r="GZ138" i="153"/>
  <c r="HB138" i="153" s="1"/>
  <c r="HE138" i="153" s="1"/>
  <c r="BK164" i="153"/>
  <c r="GN253" i="153"/>
  <c r="CU437" i="153"/>
  <c r="BK384" i="153"/>
  <c r="FF254" i="153"/>
  <c r="AT254" i="153"/>
  <c r="CR254" i="153"/>
  <c r="CH254" i="153"/>
  <c r="AA251" i="153"/>
  <c r="AA252" i="153" s="1"/>
  <c r="X254" i="153"/>
  <c r="R254" i="153"/>
  <c r="DN254" i="153"/>
  <c r="BL251" i="153"/>
  <c r="BL252" i="153" s="1"/>
  <c r="AB184" i="153"/>
  <c r="AA253" i="153"/>
  <c r="EF251" i="153"/>
  <c r="EF252" i="153" s="1"/>
  <c r="FO269" i="153"/>
  <c r="FO251" i="153"/>
  <c r="FO252" i="153" s="1"/>
  <c r="GZ243" i="153"/>
  <c r="HB243" i="153" s="1"/>
  <c r="GY216" i="153"/>
  <c r="CV246" i="153"/>
  <c r="CX246" i="153" s="1"/>
  <c r="DA246" i="153" s="1"/>
  <c r="EB254" i="153"/>
  <c r="CD254" i="153"/>
  <c r="GY140" i="153"/>
  <c r="GY151" i="153"/>
  <c r="BK283" i="153"/>
  <c r="BQ283" i="153" s="1"/>
  <c r="BR283" i="153" s="1"/>
  <c r="BS283" i="153" s="1"/>
  <c r="DZ254" i="153"/>
  <c r="BQ231" i="153"/>
  <c r="FO384" i="153"/>
  <c r="FP384" i="153" s="1"/>
  <c r="FR384" i="153" s="1"/>
  <c r="FU384" i="153" s="1"/>
  <c r="FV384" i="153" s="1"/>
  <c r="FW384" i="153" s="1"/>
  <c r="GX251" i="153"/>
  <c r="GX252" i="153" s="1"/>
  <c r="GY251" i="153"/>
  <c r="GV251" i="153"/>
  <c r="GV252" i="153" s="1"/>
  <c r="GL251" i="153"/>
  <c r="GL252" i="153" s="1"/>
  <c r="GJ251" i="153"/>
  <c r="GJ252" i="153" s="1"/>
  <c r="GN251" i="153"/>
  <c r="GN252" i="153" s="1"/>
  <c r="GZ197" i="153"/>
  <c r="HB197" i="153" s="1"/>
  <c r="HE197" i="153" s="1"/>
  <c r="GY215" i="153"/>
  <c r="GZ196" i="153"/>
  <c r="HB196" i="153" s="1"/>
  <c r="HE196" i="153" s="1"/>
  <c r="GH253" i="153"/>
  <c r="FO425" i="153"/>
  <c r="FO459" i="153" s="1"/>
  <c r="FU459" i="153" s="1"/>
  <c r="BK429" i="153"/>
  <c r="FO294" i="153"/>
  <c r="GY112" i="153"/>
  <c r="CU253" i="153"/>
  <c r="GY186" i="153"/>
  <c r="GZ186" i="153" s="1"/>
  <c r="HB186" i="153" s="1"/>
  <c r="HE186" i="153" s="1"/>
  <c r="GZ189" i="153"/>
  <c r="HB189" i="153" s="1"/>
  <c r="HE189" i="153" s="1"/>
  <c r="AB245" i="153"/>
  <c r="AD245" i="153" s="1"/>
  <c r="AG72" i="153"/>
  <c r="GL253" i="153"/>
  <c r="GF253" i="153"/>
  <c r="GZ114" i="153"/>
  <c r="HB114" i="153" s="1"/>
  <c r="HE114" i="153" s="1"/>
  <c r="FO301" i="153"/>
  <c r="FP301" i="153" s="1"/>
  <c r="FR301" i="153" s="1"/>
  <c r="FU301" i="153" s="1"/>
  <c r="FV301" i="153" s="1"/>
  <c r="FW301" i="153" s="1"/>
  <c r="AA295" i="153"/>
  <c r="GP253" i="153"/>
  <c r="GY109" i="153"/>
  <c r="GZ109" i="153" s="1"/>
  <c r="HB109" i="153" s="1"/>
  <c r="HE109" i="153" s="1"/>
  <c r="BL140" i="153"/>
  <c r="BN140" i="153" s="1"/>
  <c r="BQ140" i="153" s="1"/>
  <c r="FO295" i="153"/>
  <c r="FP295" i="153" s="1"/>
  <c r="FR295" i="153" s="1"/>
  <c r="FU295" i="153" s="1"/>
  <c r="FV295" i="153" s="1"/>
  <c r="FW295" i="153" s="1"/>
  <c r="BJ254" i="153"/>
  <c r="AV254" i="153"/>
  <c r="DR254" i="153"/>
  <c r="FD254" i="153"/>
  <c r="Z254" i="153"/>
  <c r="DX254" i="153"/>
  <c r="L252" i="153"/>
  <c r="L254" i="153" s="1"/>
  <c r="C587" i="157"/>
  <c r="B597" i="157"/>
  <c r="C601" i="157"/>
  <c r="C603" i="157" s="1"/>
  <c r="HQ370" i="157"/>
  <c r="B599" i="157"/>
  <c r="C589" i="157"/>
  <c r="B589" i="157" s="1"/>
  <c r="B476" i="157"/>
  <c r="B471" i="157"/>
  <c r="B473" i="157" s="1"/>
  <c r="C495" i="157"/>
  <c r="C500" i="157" s="1"/>
  <c r="D495" i="157"/>
  <c r="D500" i="157" s="1"/>
  <c r="B500" i="157"/>
  <c r="AB482" i="157" s="1"/>
  <c r="B555" i="157"/>
  <c r="B559" i="157" s="1"/>
  <c r="B561" i="157" s="1"/>
  <c r="C559" i="157"/>
  <c r="C561" i="157" s="1"/>
  <c r="B491" i="157"/>
  <c r="B492" i="157" s="1"/>
  <c r="HQ282" i="157"/>
  <c r="DB311" i="153"/>
  <c r="DC311" i="153" s="1"/>
  <c r="FV312" i="153"/>
  <c r="FW312" i="153" s="1"/>
  <c r="AH331" i="153"/>
  <c r="AI331" i="153" s="1"/>
  <c r="BP353" i="153"/>
  <c r="BQ353" i="153" s="1"/>
  <c r="EL291" i="153"/>
  <c r="EM291" i="153" s="1"/>
  <c r="AA299" i="153"/>
  <c r="FO428" i="153"/>
  <c r="FP428" i="153" s="1"/>
  <c r="FR428" i="153" s="1"/>
  <c r="FU428" i="153" s="1"/>
  <c r="FV428" i="153" s="1"/>
  <c r="FW428" i="153" s="1"/>
  <c r="BK408" i="153"/>
  <c r="EE439" i="153"/>
  <c r="EE424" i="153"/>
  <c r="GT425" i="153"/>
  <c r="FO413" i="153"/>
  <c r="FP413" i="153" s="1"/>
  <c r="FR413" i="153" s="1"/>
  <c r="FU413" i="153" s="1"/>
  <c r="GT415" i="153"/>
  <c r="EE383" i="153"/>
  <c r="AA437" i="153"/>
  <c r="EE346" i="153"/>
  <c r="EF346" i="153" s="1"/>
  <c r="EH346" i="153" s="1"/>
  <c r="EK346" i="153" s="1"/>
  <c r="EL346" i="153" s="1"/>
  <c r="EM346" i="153" s="1"/>
  <c r="FO296" i="153"/>
  <c r="AB336" i="153"/>
  <c r="AD336" i="153" s="1"/>
  <c r="FP434" i="153"/>
  <c r="FR434" i="153" s="1"/>
  <c r="FU434" i="153" s="1"/>
  <c r="BL432" i="153"/>
  <c r="BN432" i="153" s="1"/>
  <c r="CV423" i="153"/>
  <c r="CX423" i="153" s="1"/>
  <c r="CU441" i="153"/>
  <c r="EF294" i="153"/>
  <c r="EH294" i="153" s="1"/>
  <c r="EK294" i="153" s="1"/>
  <c r="AB420" i="153"/>
  <c r="AD420" i="153" s="1"/>
  <c r="AG420" i="153" s="1"/>
  <c r="EF399" i="153"/>
  <c r="EH399" i="153" s="1"/>
  <c r="EK399" i="153" s="1"/>
  <c r="GF441" i="153"/>
  <c r="GL441" i="153"/>
  <c r="BK300" i="153"/>
  <c r="FP304" i="153"/>
  <c r="FR304" i="153" s="1"/>
  <c r="FU304" i="153" s="1"/>
  <c r="BK348" i="153"/>
  <c r="BL415" i="153"/>
  <c r="BN415" i="153" s="1"/>
  <c r="BQ415" i="153" s="1"/>
  <c r="CV389" i="153"/>
  <c r="CX389" i="153" s="1"/>
  <c r="DA389" i="153" s="1"/>
  <c r="EF384" i="153"/>
  <c r="EH384" i="153" s="1"/>
  <c r="EK384" i="153" s="1"/>
  <c r="FP420" i="153"/>
  <c r="FR420" i="153" s="1"/>
  <c r="FU420" i="153" s="1"/>
  <c r="FV420" i="153" s="1"/>
  <c r="FW420" i="153" s="1"/>
  <c r="CU346" i="153"/>
  <c r="BL436" i="153"/>
  <c r="BN436" i="153" s="1"/>
  <c r="EF385" i="153"/>
  <c r="EH385" i="153" s="1"/>
  <c r="EK385" i="153" s="1"/>
  <c r="CV436" i="153"/>
  <c r="CX436" i="153" s="1"/>
  <c r="AB428" i="153"/>
  <c r="AD428" i="153" s="1"/>
  <c r="AG428" i="153" s="1"/>
  <c r="GZ319" i="153"/>
  <c r="HB319" i="153" s="1"/>
  <c r="HE319" i="153" s="1"/>
  <c r="GZ325" i="153"/>
  <c r="HB325" i="153" s="1"/>
  <c r="HE325" i="153" s="1"/>
  <c r="HF325" i="153" s="1"/>
  <c r="HG325" i="153" s="1"/>
  <c r="BK294" i="153"/>
  <c r="FO430" i="153"/>
  <c r="FO423" i="153"/>
  <c r="FP423" i="153" s="1"/>
  <c r="FR423" i="153" s="1"/>
  <c r="FO405" i="153"/>
  <c r="BK427" i="153"/>
  <c r="EE380" i="153"/>
  <c r="CU412" i="153"/>
  <c r="GH431" i="153"/>
  <c r="GX431" i="153"/>
  <c r="CU410" i="153"/>
  <c r="GR425" i="153"/>
  <c r="FO396" i="153"/>
  <c r="BK440" i="153"/>
  <c r="FO401" i="153"/>
  <c r="BK295" i="153"/>
  <c r="GZ354" i="153"/>
  <c r="HB354" i="153" s="1"/>
  <c r="HE354" i="153" s="1"/>
  <c r="GZ338" i="153"/>
  <c r="HB338" i="153" s="1"/>
  <c r="HE338" i="153" s="1"/>
  <c r="EE410" i="153"/>
  <c r="EF414" i="153"/>
  <c r="EH414" i="153" s="1"/>
  <c r="EK414" i="153" s="1"/>
  <c r="BK396" i="153"/>
  <c r="CV419" i="153"/>
  <c r="CX419" i="153" s="1"/>
  <c r="DA419" i="153" s="1"/>
  <c r="CV401" i="153"/>
  <c r="CX401" i="153" s="1"/>
  <c r="DA401" i="153" s="1"/>
  <c r="DB401" i="153" s="1"/>
  <c r="DC401" i="153" s="1"/>
  <c r="EF401" i="153"/>
  <c r="EH401" i="153" s="1"/>
  <c r="EK401" i="153" s="1"/>
  <c r="CU409" i="153"/>
  <c r="CV305" i="153"/>
  <c r="CX305" i="153" s="1"/>
  <c r="DA305" i="153" s="1"/>
  <c r="DB305" i="153" s="1"/>
  <c r="DC305" i="153" s="1"/>
  <c r="FP417" i="153"/>
  <c r="FR417" i="153" s="1"/>
  <c r="FU417" i="153" s="1"/>
  <c r="CV424" i="153"/>
  <c r="CX424" i="153" s="1"/>
  <c r="BK305" i="153"/>
  <c r="AB383" i="153"/>
  <c r="AD383" i="153" s="1"/>
  <c r="AG383" i="153" s="1"/>
  <c r="FP399" i="153"/>
  <c r="FR399" i="153" s="1"/>
  <c r="FU399" i="153" s="1"/>
  <c r="FO346" i="153"/>
  <c r="BK438" i="153"/>
  <c r="AB413" i="153"/>
  <c r="AD413" i="153" s="1"/>
  <c r="AG413" i="153" s="1"/>
  <c r="AH413" i="153" s="1"/>
  <c r="AI413" i="153" s="1"/>
  <c r="AB289" i="153"/>
  <c r="BL417" i="153"/>
  <c r="BN417" i="153" s="1"/>
  <c r="BQ417" i="153" s="1"/>
  <c r="FP419" i="153"/>
  <c r="FR419" i="153" s="1"/>
  <c r="FU419" i="153" s="1"/>
  <c r="EF411" i="153"/>
  <c r="EH411" i="153" s="1"/>
  <c r="EK411" i="153" s="1"/>
  <c r="EL411" i="153" s="1"/>
  <c r="EM411" i="153" s="1"/>
  <c r="CV402" i="153"/>
  <c r="CX402" i="153" s="1"/>
  <c r="DA402" i="153" s="1"/>
  <c r="AB412" i="153"/>
  <c r="AD412" i="153" s="1"/>
  <c r="AG412" i="153" s="1"/>
  <c r="AA442" i="153"/>
  <c r="FP383" i="153"/>
  <c r="FR383" i="153" s="1"/>
  <c r="FU383" i="153" s="1"/>
  <c r="FP438" i="153"/>
  <c r="FR438" i="153" s="1"/>
  <c r="CV403" i="153"/>
  <c r="CX403" i="153" s="1"/>
  <c r="DA403" i="153" s="1"/>
  <c r="AB434" i="153"/>
  <c r="AD434" i="153" s="1"/>
  <c r="AG434" i="153" s="1"/>
  <c r="AH434" i="153" s="1"/>
  <c r="AI434" i="153" s="1"/>
  <c r="FO416" i="153"/>
  <c r="EF393" i="153"/>
  <c r="EH393" i="153" s="1"/>
  <c r="EK393" i="153" s="1"/>
  <c r="BL435" i="153"/>
  <c r="BN435" i="153" s="1"/>
  <c r="BQ435" i="153" s="1"/>
  <c r="GZ322" i="153"/>
  <c r="HB322" i="153" s="1"/>
  <c r="HE322" i="153" s="1"/>
  <c r="HF322" i="153" s="1"/>
  <c r="HG322" i="153" s="1"/>
  <c r="GZ311" i="153"/>
  <c r="HB311" i="153" s="1"/>
  <c r="HE311" i="153" s="1"/>
  <c r="GZ323" i="153"/>
  <c r="HB323" i="153" s="1"/>
  <c r="HE323" i="153" s="1"/>
  <c r="GZ344" i="153"/>
  <c r="HB344" i="153" s="1"/>
  <c r="GZ342" i="153"/>
  <c r="HB342" i="153" s="1"/>
  <c r="HE342" i="153" s="1"/>
  <c r="BK335" i="153"/>
  <c r="BL335" i="153" s="1"/>
  <c r="BN335" i="153" s="1"/>
  <c r="BP335" i="153" s="1"/>
  <c r="GN424" i="153"/>
  <c r="CU418" i="153"/>
  <c r="CV418" i="153" s="1"/>
  <c r="CX418" i="153" s="1"/>
  <c r="DA418" i="153" s="1"/>
  <c r="FO293" i="153"/>
  <c r="FP293" i="153" s="1"/>
  <c r="FR293" i="153" s="1"/>
  <c r="FU293" i="153" s="1"/>
  <c r="FV293" i="153" s="1"/>
  <c r="FW293" i="153" s="1"/>
  <c r="BK349" i="153"/>
  <c r="BL349" i="153" s="1"/>
  <c r="BN349" i="153" s="1"/>
  <c r="BP349" i="153" s="1"/>
  <c r="BQ349" i="153" s="1"/>
  <c r="BK434" i="153"/>
  <c r="GL425" i="153"/>
  <c r="EE379" i="153"/>
  <c r="EF379" i="153" s="1"/>
  <c r="EH379" i="153" s="1"/>
  <c r="EK379" i="153" s="1"/>
  <c r="EL379" i="153" s="1"/>
  <c r="EM379" i="153" s="1"/>
  <c r="BK406" i="153"/>
  <c r="BL406" i="153" s="1"/>
  <c r="BN406" i="153" s="1"/>
  <c r="BQ406" i="153" s="1"/>
  <c r="BR406" i="153" s="1"/>
  <c r="BS406" i="153" s="1"/>
  <c r="GL415" i="153"/>
  <c r="CU433" i="153"/>
  <c r="FO404" i="153"/>
  <c r="FP404" i="153" s="1"/>
  <c r="FR404" i="153" s="1"/>
  <c r="FU404" i="153" s="1"/>
  <c r="FV404" i="153" s="1"/>
  <c r="FW404" i="153" s="1"/>
  <c r="EE347" i="153"/>
  <c r="EF347" i="153" s="1"/>
  <c r="EH347" i="153" s="1"/>
  <c r="EK347" i="153" s="1"/>
  <c r="EE434" i="153"/>
  <c r="EF434" i="153" s="1"/>
  <c r="EH434" i="153" s="1"/>
  <c r="EK434" i="153" s="1"/>
  <c r="FO400" i="153"/>
  <c r="FP400" i="153" s="1"/>
  <c r="FR400" i="153" s="1"/>
  <c r="FU400" i="153" s="1"/>
  <c r="FV400" i="153" s="1"/>
  <c r="FW400" i="153" s="1"/>
  <c r="BK439" i="153"/>
  <c r="BL439" i="153" s="1"/>
  <c r="BN439" i="153" s="1"/>
  <c r="BQ439" i="153" s="1"/>
  <c r="BR439" i="153" s="1"/>
  <c r="BS439" i="153" s="1"/>
  <c r="FO297" i="153"/>
  <c r="CU415" i="153"/>
  <c r="CV415" i="153" s="1"/>
  <c r="CX415" i="153" s="1"/>
  <c r="DA415" i="153" s="1"/>
  <c r="GZ353" i="153"/>
  <c r="HB353" i="153" s="1"/>
  <c r="GZ291" i="153"/>
  <c r="HB291" i="153" s="1"/>
  <c r="HE291" i="153" s="1"/>
  <c r="HF291" i="153" s="1"/>
  <c r="HG291" i="153" s="1"/>
  <c r="EE296" i="153"/>
  <c r="EF296" i="153" s="1"/>
  <c r="EH296" i="153" s="1"/>
  <c r="EK296" i="153" s="1"/>
  <c r="EL296" i="153" s="1"/>
  <c r="EM296" i="153" s="1"/>
  <c r="EE433" i="153"/>
  <c r="FO406" i="153"/>
  <c r="AB304" i="153"/>
  <c r="AD304" i="153" s="1"/>
  <c r="AG304" i="153" s="1"/>
  <c r="AH304" i="153" s="1"/>
  <c r="AI304" i="153" s="1"/>
  <c r="BL420" i="153"/>
  <c r="BN420" i="153" s="1"/>
  <c r="BQ420" i="153" s="1"/>
  <c r="BR420" i="153" s="1"/>
  <c r="BS420" i="153" s="1"/>
  <c r="FO349" i="153"/>
  <c r="FP349" i="153" s="1"/>
  <c r="FR349" i="153" s="1"/>
  <c r="FT349" i="153" s="1"/>
  <c r="FU349" i="153" s="1"/>
  <c r="BK346" i="153"/>
  <c r="BL346" i="153" s="1"/>
  <c r="BN346" i="153" s="1"/>
  <c r="BQ346" i="153" s="1"/>
  <c r="BL419" i="153"/>
  <c r="BN419" i="153" s="1"/>
  <c r="BQ419" i="153" s="1"/>
  <c r="BR419" i="153" s="1"/>
  <c r="BS419" i="153" s="1"/>
  <c r="BK407" i="153"/>
  <c r="BL407" i="153" s="1"/>
  <c r="BN407" i="153" s="1"/>
  <c r="BQ407" i="153" s="1"/>
  <c r="BR407" i="153" s="1"/>
  <c r="BS407" i="153" s="1"/>
  <c r="CU414" i="153"/>
  <c r="FP424" i="153"/>
  <c r="FR424" i="153" s="1"/>
  <c r="FT424" i="153" s="1"/>
  <c r="FU424" i="153" s="1"/>
  <c r="AB419" i="153"/>
  <c r="AD419" i="153" s="1"/>
  <c r="AG419" i="153" s="1"/>
  <c r="AH419" i="153" s="1"/>
  <c r="AI419" i="153" s="1"/>
  <c r="CV434" i="153"/>
  <c r="CX434" i="153" s="1"/>
  <c r="DA434" i="153" s="1"/>
  <c r="DB434" i="153" s="1"/>
  <c r="DC434" i="153" s="1"/>
  <c r="BL401" i="153"/>
  <c r="BN401" i="153" s="1"/>
  <c r="BQ401" i="153" s="1"/>
  <c r="BL441" i="153"/>
  <c r="BN441" i="153" s="1"/>
  <c r="BP441" i="153" s="1"/>
  <c r="BQ441" i="153" s="1"/>
  <c r="BL380" i="153"/>
  <c r="BN380" i="153" s="1"/>
  <c r="BQ380" i="153" s="1"/>
  <c r="BR380" i="153" s="1"/>
  <c r="BS380" i="153" s="1"/>
  <c r="CU295" i="153"/>
  <c r="FO378" i="153"/>
  <c r="FP378" i="153" s="1"/>
  <c r="FR378" i="153" s="1"/>
  <c r="FU378" i="153" s="1"/>
  <c r="FV378" i="153" s="1"/>
  <c r="FW378" i="153" s="1"/>
  <c r="CV297" i="153"/>
  <c r="CX297" i="153" s="1"/>
  <c r="DA297" i="153" s="1"/>
  <c r="DB297" i="153" s="1"/>
  <c r="DC297" i="153" s="1"/>
  <c r="BK404" i="153"/>
  <c r="BL404" i="153" s="1"/>
  <c r="BN404" i="153" s="1"/>
  <c r="BQ404" i="153" s="1"/>
  <c r="EE403" i="153"/>
  <c r="EF437" i="153"/>
  <c r="EH437" i="153" s="1"/>
  <c r="AB438" i="153"/>
  <c r="AD438" i="153" s="1"/>
  <c r="AF438" i="153" s="1"/>
  <c r="AG438" i="153" s="1"/>
  <c r="FO389" i="153"/>
  <c r="GZ316" i="153"/>
  <c r="HB316" i="153" s="1"/>
  <c r="HE316" i="153" s="1"/>
  <c r="GZ314" i="153"/>
  <c r="HB314" i="153" s="1"/>
  <c r="HE314" i="153" s="1"/>
  <c r="GZ310" i="153"/>
  <c r="HB310" i="153" s="1"/>
  <c r="HE310" i="153" s="1"/>
  <c r="HF310" i="153" s="1"/>
  <c r="HG310" i="153" s="1"/>
  <c r="GZ313" i="153"/>
  <c r="HB313" i="153" s="1"/>
  <c r="HE313" i="153" s="1"/>
  <c r="HF313" i="153" s="1"/>
  <c r="HG313" i="153" s="1"/>
  <c r="GZ351" i="153"/>
  <c r="HB351" i="153" s="1"/>
  <c r="HE351" i="153" s="1"/>
  <c r="HF351" i="153" s="1"/>
  <c r="HG351" i="153" s="1"/>
  <c r="GZ292" i="153"/>
  <c r="HB292" i="153" s="1"/>
  <c r="HE292" i="153" s="1"/>
  <c r="HF292" i="153" s="1"/>
  <c r="HG292" i="153" s="1"/>
  <c r="GZ328" i="153"/>
  <c r="HB328" i="153" s="1"/>
  <c r="HE328" i="153" s="1"/>
  <c r="GZ337" i="153"/>
  <c r="HB337" i="153" s="1"/>
  <c r="GZ308" i="153"/>
  <c r="HB308" i="153" s="1"/>
  <c r="HE308" i="153" s="1"/>
  <c r="HF308" i="153" s="1"/>
  <c r="HG308" i="153" s="1"/>
  <c r="GP335" i="153"/>
  <c r="GV335" i="153"/>
  <c r="BK293" i="153"/>
  <c r="EE431" i="153"/>
  <c r="EF431" i="153" s="1"/>
  <c r="EH431" i="153" s="1"/>
  <c r="EK431" i="153" s="1"/>
  <c r="BL408" i="153"/>
  <c r="BN408" i="153" s="1"/>
  <c r="BQ408" i="153" s="1"/>
  <c r="EE432" i="153"/>
  <c r="FO439" i="153"/>
  <c r="BK424" i="153"/>
  <c r="BL424" i="153" s="1"/>
  <c r="BN424" i="153" s="1"/>
  <c r="EF439" i="153"/>
  <c r="EH439" i="153" s="1"/>
  <c r="EK439" i="153" s="1"/>
  <c r="EL439" i="153" s="1"/>
  <c r="EM439" i="153" s="1"/>
  <c r="CU407" i="153"/>
  <c r="CV407" i="153" s="1"/>
  <c r="CX407" i="153" s="1"/>
  <c r="DA407" i="153" s="1"/>
  <c r="EF412" i="153"/>
  <c r="EH412" i="153" s="1"/>
  <c r="EK412" i="153" s="1"/>
  <c r="EF424" i="153"/>
  <c r="EH424" i="153" s="1"/>
  <c r="EJ424" i="153" s="1"/>
  <c r="EK424" i="153" s="1"/>
  <c r="GP431" i="153"/>
  <c r="FO408" i="153"/>
  <c r="FP408" i="153" s="1"/>
  <c r="FR408" i="153" s="1"/>
  <c r="FU408" i="153" s="1"/>
  <c r="FO415" i="153"/>
  <c r="EE400" i="153"/>
  <c r="EF400" i="153" s="1"/>
  <c r="EH400" i="153" s="1"/>
  <c r="EK400" i="153" s="1"/>
  <c r="GJ425" i="153"/>
  <c r="FP294" i="153"/>
  <c r="FR294" i="153" s="1"/>
  <c r="FU294" i="153" s="1"/>
  <c r="FV294" i="153" s="1"/>
  <c r="FW294" i="153" s="1"/>
  <c r="CU428" i="153"/>
  <c r="CV428" i="153" s="1"/>
  <c r="CX428" i="153" s="1"/>
  <c r="DA428" i="153" s="1"/>
  <c r="CU385" i="153"/>
  <c r="CV385" i="153" s="1"/>
  <c r="CX385" i="153" s="1"/>
  <c r="DA385" i="153" s="1"/>
  <c r="GR417" i="153"/>
  <c r="EE417" i="153"/>
  <c r="BK413" i="153"/>
  <c r="FO348" i="153"/>
  <c r="EE303" i="153"/>
  <c r="BK296" i="153"/>
  <c r="BL296" i="153" s="1"/>
  <c r="BN296" i="153" s="1"/>
  <c r="BQ296" i="153" s="1"/>
  <c r="FO393" i="153"/>
  <c r="CU438" i="153"/>
  <c r="CV438" i="153" s="1"/>
  <c r="CX438" i="153" s="1"/>
  <c r="GY329" i="153"/>
  <c r="GZ330" i="153"/>
  <c r="HB330" i="153" s="1"/>
  <c r="HE330" i="153" s="1"/>
  <c r="HF330" i="153" s="1"/>
  <c r="HG330" i="153" s="1"/>
  <c r="CU302" i="153"/>
  <c r="CV302" i="153" s="1"/>
  <c r="CX302" i="153" s="1"/>
  <c r="DA302" i="153" s="1"/>
  <c r="CU296" i="153"/>
  <c r="CV348" i="153"/>
  <c r="CX348" i="153" s="1"/>
  <c r="CZ348" i="153" s="1"/>
  <c r="DA348" i="153" s="1"/>
  <c r="CV293" i="153"/>
  <c r="CX293" i="153" s="1"/>
  <c r="DA293" i="153" s="1"/>
  <c r="DB293" i="153" s="1"/>
  <c r="DC293" i="153" s="1"/>
  <c r="EE349" i="153"/>
  <c r="EF349" i="153" s="1"/>
  <c r="EH349" i="153" s="1"/>
  <c r="EE440" i="153"/>
  <c r="EF440" i="153" s="1"/>
  <c r="EH440" i="153" s="1"/>
  <c r="EK440" i="153" s="1"/>
  <c r="CV441" i="153"/>
  <c r="CX441" i="153" s="1"/>
  <c r="CZ441" i="153" s="1"/>
  <c r="DA441" i="153" s="1"/>
  <c r="EF405" i="153"/>
  <c r="EH405" i="153" s="1"/>
  <c r="EK405" i="153" s="1"/>
  <c r="EL405" i="153" s="1"/>
  <c r="EM405" i="153" s="1"/>
  <c r="CV399" i="153"/>
  <c r="CX399" i="153" s="1"/>
  <c r="DA399" i="153" s="1"/>
  <c r="CV442" i="153"/>
  <c r="CX442" i="153" s="1"/>
  <c r="DA442" i="153" s="1"/>
  <c r="DB442" i="153" s="1"/>
  <c r="DC442" i="153" s="1"/>
  <c r="BL300" i="153"/>
  <c r="BN300" i="153" s="1"/>
  <c r="BQ300" i="153" s="1"/>
  <c r="BR300" i="153" s="1"/>
  <c r="BS300" i="153" s="1"/>
  <c r="FO409" i="153"/>
  <c r="FP409" i="153" s="1"/>
  <c r="FR409" i="153" s="1"/>
  <c r="FU409" i="153" s="1"/>
  <c r="BL414" i="153"/>
  <c r="BN414" i="153" s="1"/>
  <c r="BQ414" i="153" s="1"/>
  <c r="BR414" i="153" s="1"/>
  <c r="BS414" i="153" s="1"/>
  <c r="FP398" i="153"/>
  <c r="FR398" i="153" s="1"/>
  <c r="FU398" i="153" s="1"/>
  <c r="FV398" i="153" s="1"/>
  <c r="FW398" i="153" s="1"/>
  <c r="FP440" i="153"/>
  <c r="FR440" i="153" s="1"/>
  <c r="FU440" i="153" s="1"/>
  <c r="FV440" i="153" s="1"/>
  <c r="FW440" i="153" s="1"/>
  <c r="CV301" i="153"/>
  <c r="CX301" i="153" s="1"/>
  <c r="DA301" i="153" s="1"/>
  <c r="DB301" i="153" s="1"/>
  <c r="DC301" i="153" s="1"/>
  <c r="EE429" i="153"/>
  <c r="EF429" i="153" s="1"/>
  <c r="EH429" i="153" s="1"/>
  <c r="EK429" i="153" s="1"/>
  <c r="EL429" i="153" s="1"/>
  <c r="EM429" i="153" s="1"/>
  <c r="EE406" i="153"/>
  <c r="EF406" i="153" s="1"/>
  <c r="EH406" i="153" s="1"/>
  <c r="EK406" i="153" s="1"/>
  <c r="FO437" i="153"/>
  <c r="EE425" i="153"/>
  <c r="EF425" i="153" s="1"/>
  <c r="EH425" i="153" s="1"/>
  <c r="EF389" i="153"/>
  <c r="EH389" i="153" s="1"/>
  <c r="EK389" i="153" s="1"/>
  <c r="EL389" i="153" s="1"/>
  <c r="EM389" i="153" s="1"/>
  <c r="CV437" i="153"/>
  <c r="CX437" i="153" s="1"/>
  <c r="CZ437" i="153" s="1"/>
  <c r="DA437" i="153" s="1"/>
  <c r="CU435" i="153"/>
  <c r="CV435" i="153" s="1"/>
  <c r="CX435" i="153" s="1"/>
  <c r="DA435" i="153" s="1"/>
  <c r="BR119" i="153"/>
  <c r="BS119" i="153" s="1"/>
  <c r="FV99" i="153"/>
  <c r="FW99" i="153" s="1"/>
  <c r="HF186" i="153"/>
  <c r="HG186" i="153" s="1"/>
  <c r="HF149" i="153"/>
  <c r="HG149" i="153" s="1"/>
  <c r="HF60" i="153"/>
  <c r="HG60" i="153" s="1"/>
  <c r="EL113" i="153"/>
  <c r="EM113" i="153" s="1"/>
  <c r="HF314" i="153"/>
  <c r="HG314" i="153" s="1"/>
  <c r="HF312" i="153"/>
  <c r="HG312" i="153" s="1"/>
  <c r="CZ230" i="153"/>
  <c r="DA230" i="153" s="1"/>
  <c r="HF191" i="153"/>
  <c r="HG191" i="153" s="1"/>
  <c r="EL155" i="153"/>
  <c r="EM155" i="153" s="1"/>
  <c r="EL148" i="153"/>
  <c r="EM148" i="153" s="1"/>
  <c r="FV130" i="153"/>
  <c r="FW130" i="153" s="1"/>
  <c r="FV216" i="153"/>
  <c r="FW216" i="153" s="1"/>
  <c r="FV214" i="153"/>
  <c r="FW214" i="153" s="1"/>
  <c r="BR235" i="153"/>
  <c r="BS235" i="153" s="1"/>
  <c r="DB217" i="153"/>
  <c r="DC217" i="153" s="1"/>
  <c r="HF339" i="153"/>
  <c r="HG339" i="153" s="1"/>
  <c r="HF327" i="153"/>
  <c r="HG327" i="153" s="1"/>
  <c r="HF311" i="153"/>
  <c r="HG311" i="153" s="1"/>
  <c r="AH334" i="153"/>
  <c r="AI334" i="153" s="1"/>
  <c r="DB187" i="153"/>
  <c r="DC187" i="153" s="1"/>
  <c r="HF188" i="153"/>
  <c r="HG188" i="153" s="1"/>
  <c r="HF323" i="153"/>
  <c r="HG323" i="153" s="1"/>
  <c r="HF127" i="153"/>
  <c r="HG127" i="153" s="1"/>
  <c r="HF342" i="153"/>
  <c r="HG342" i="153" s="1"/>
  <c r="HF209" i="153"/>
  <c r="HG209" i="153" s="1"/>
  <c r="FV203" i="153"/>
  <c r="FW203" i="153" s="1"/>
  <c r="EH99" i="153"/>
  <c r="EK99" i="153" s="1"/>
  <c r="FV330" i="153"/>
  <c r="FW330" i="153" s="1"/>
  <c r="AD184" i="153"/>
  <c r="DB320" i="153"/>
  <c r="DC320" i="153" s="1"/>
  <c r="EL187" i="153"/>
  <c r="EM187" i="153" s="1"/>
  <c r="BR187" i="153"/>
  <c r="BS187" i="153" s="1"/>
  <c r="BR122" i="153"/>
  <c r="BS122" i="153" s="1"/>
  <c r="CX98" i="153"/>
  <c r="DB120" i="153"/>
  <c r="DC120" i="153" s="1"/>
  <c r="DB130" i="153"/>
  <c r="DC130" i="153" s="1"/>
  <c r="DB151" i="153"/>
  <c r="DC151" i="153" s="1"/>
  <c r="CZ244" i="153"/>
  <c r="DA244" i="153" s="1"/>
  <c r="HB194" i="153"/>
  <c r="HF59" i="153"/>
  <c r="HG59" i="153" s="1"/>
  <c r="BR321" i="153"/>
  <c r="BS321" i="153" s="1"/>
  <c r="BR125" i="153"/>
  <c r="BS125" i="153" s="1"/>
  <c r="FV111" i="153"/>
  <c r="FW111" i="153" s="1"/>
  <c r="DB237" i="153"/>
  <c r="DC237" i="153" s="1"/>
  <c r="AH123" i="153"/>
  <c r="AI123" i="153" s="1"/>
  <c r="EL329" i="153"/>
  <c r="EM329" i="153" s="1"/>
  <c r="FV316" i="153"/>
  <c r="FW316" i="153" s="1"/>
  <c r="DB325" i="153"/>
  <c r="DC325" i="153" s="1"/>
  <c r="FV233" i="153"/>
  <c r="FW233" i="153" s="1"/>
  <c r="FV246" i="153"/>
  <c r="FW246" i="153" s="1"/>
  <c r="FV189" i="153"/>
  <c r="FW189" i="153" s="1"/>
  <c r="DB241" i="153"/>
  <c r="DC241" i="153" s="1"/>
  <c r="FT243" i="153"/>
  <c r="FU243" i="153" s="1"/>
  <c r="HF67" i="153"/>
  <c r="HG67" i="153" s="1"/>
  <c r="BR401" i="153"/>
  <c r="BS401" i="153" s="1"/>
  <c r="FV292" i="153"/>
  <c r="FW292" i="153" s="1"/>
  <c r="DB321" i="153"/>
  <c r="DC321" i="153" s="1"/>
  <c r="EL319" i="153"/>
  <c r="EM319" i="153" s="1"/>
  <c r="BR352" i="153"/>
  <c r="BS352" i="153" s="1"/>
  <c r="BR310" i="153"/>
  <c r="BS310" i="153" s="1"/>
  <c r="DB314" i="153"/>
  <c r="DC314" i="153" s="1"/>
  <c r="EL338" i="153"/>
  <c r="EM338" i="153" s="1"/>
  <c r="EL327" i="153"/>
  <c r="EM327" i="153" s="1"/>
  <c r="FV352" i="153"/>
  <c r="FW352" i="153" s="1"/>
  <c r="DB152" i="153"/>
  <c r="DC152" i="153" s="1"/>
  <c r="CZ243" i="153"/>
  <c r="AH99" i="153"/>
  <c r="AI99" i="153" s="1"/>
  <c r="EJ437" i="153"/>
  <c r="EK437" i="153" s="1"/>
  <c r="FV239" i="153"/>
  <c r="FW239" i="153" s="1"/>
  <c r="FV335" i="153"/>
  <c r="FW335" i="153" s="1"/>
  <c r="FV336" i="153"/>
  <c r="FW336" i="153" s="1"/>
  <c r="FP405" i="153"/>
  <c r="FR405" i="153" s="1"/>
  <c r="FU405" i="153" s="1"/>
  <c r="EF380" i="153"/>
  <c r="EH380" i="153" s="1"/>
  <c r="EK380" i="153" s="1"/>
  <c r="CV412" i="153"/>
  <c r="CX412" i="153" s="1"/>
  <c r="DA412" i="153" s="1"/>
  <c r="CV410" i="153"/>
  <c r="CX410" i="153" s="1"/>
  <c r="DA410" i="153" s="1"/>
  <c r="FP401" i="153"/>
  <c r="FR401" i="153" s="1"/>
  <c r="FU401" i="153" s="1"/>
  <c r="BL295" i="153"/>
  <c r="BN295" i="153" s="1"/>
  <c r="BQ295" i="153" s="1"/>
  <c r="EF410" i="153"/>
  <c r="EH410" i="153" s="1"/>
  <c r="EK410" i="153" s="1"/>
  <c r="EF301" i="153"/>
  <c r="EH301" i="153" s="1"/>
  <c r="EK301" i="153" s="1"/>
  <c r="AB442" i="153"/>
  <c r="AD442" i="153" s="1"/>
  <c r="AG442" i="153" s="1"/>
  <c r="BR201" i="153"/>
  <c r="BS201" i="153" s="1"/>
  <c r="EL109" i="153"/>
  <c r="EM109" i="153" s="1"/>
  <c r="EL215" i="153"/>
  <c r="EM215" i="153" s="1"/>
  <c r="HF190" i="153"/>
  <c r="HG190" i="153" s="1"/>
  <c r="FV329" i="153"/>
  <c r="FW329" i="153" s="1"/>
  <c r="DB235" i="153"/>
  <c r="DC235" i="153" s="1"/>
  <c r="DB140" i="153"/>
  <c r="DC140" i="153" s="1"/>
  <c r="DB212" i="153"/>
  <c r="DC212" i="153" s="1"/>
  <c r="HF73" i="153"/>
  <c r="HG73" i="153" s="1"/>
  <c r="FV319" i="153"/>
  <c r="FW319" i="153" s="1"/>
  <c r="AH213" i="153"/>
  <c r="AI213" i="153" s="1"/>
  <c r="DB111" i="153"/>
  <c r="DC111" i="153" s="1"/>
  <c r="FV318" i="153"/>
  <c r="FW318" i="153" s="1"/>
  <c r="BR340" i="153"/>
  <c r="BS340" i="153" s="1"/>
  <c r="FV313" i="153"/>
  <c r="FW313" i="153" s="1"/>
  <c r="DB343" i="153"/>
  <c r="DC343" i="153" s="1"/>
  <c r="BP240" i="153"/>
  <c r="BQ240" i="153" s="1"/>
  <c r="EL192" i="153"/>
  <c r="EM192" i="153" s="1"/>
  <c r="EJ162" i="153"/>
  <c r="EK162" i="153" s="1"/>
  <c r="EJ244" i="153"/>
  <c r="EK244" i="153" s="1"/>
  <c r="DB399" i="153"/>
  <c r="DC399" i="153" s="1"/>
  <c r="HF109" i="153"/>
  <c r="HG109" i="153" s="1"/>
  <c r="DB155" i="153"/>
  <c r="DC155" i="153" s="1"/>
  <c r="DB209" i="153"/>
  <c r="DC209" i="153" s="1"/>
  <c r="DB328" i="153"/>
  <c r="DC328" i="153" s="1"/>
  <c r="EL221" i="153"/>
  <c r="EM221" i="153" s="1"/>
  <c r="AH306" i="153"/>
  <c r="AI306" i="153" s="1"/>
  <c r="BR329" i="153"/>
  <c r="BS329" i="153" s="1"/>
  <c r="EL334" i="153"/>
  <c r="EM334" i="153" s="1"/>
  <c r="EL312" i="153"/>
  <c r="EM312" i="153" s="1"/>
  <c r="BR190" i="153"/>
  <c r="BS190" i="153" s="1"/>
  <c r="BR147" i="153"/>
  <c r="BS147" i="153" s="1"/>
  <c r="AF244" i="153"/>
  <c r="AG244" i="153" s="1"/>
  <c r="BR214" i="153"/>
  <c r="BS214" i="153" s="1"/>
  <c r="EJ243" i="153"/>
  <c r="EK243" i="153" s="1"/>
  <c r="EL146" i="153"/>
  <c r="EM146" i="153" s="1"/>
  <c r="BR144" i="153"/>
  <c r="BS144" i="153" s="1"/>
  <c r="DB353" i="153"/>
  <c r="DC353" i="153" s="1"/>
  <c r="EL344" i="153"/>
  <c r="EM344" i="153" s="1"/>
  <c r="DB146" i="153"/>
  <c r="DC146" i="153" s="1"/>
  <c r="DB154" i="153"/>
  <c r="DC154" i="153" s="1"/>
  <c r="EL150" i="153"/>
  <c r="EM150" i="153" s="1"/>
  <c r="HF328" i="153"/>
  <c r="HG328" i="153" s="1"/>
  <c r="DB211" i="153"/>
  <c r="DC211" i="153" s="1"/>
  <c r="BP157" i="153"/>
  <c r="BQ157" i="153" s="1"/>
  <c r="FT350" i="153"/>
  <c r="FU350" i="153" s="1"/>
  <c r="EL141" i="153"/>
  <c r="EM141" i="153" s="1"/>
  <c r="EL156" i="153"/>
  <c r="EM156" i="153" s="1"/>
  <c r="HF317" i="153"/>
  <c r="HG317" i="153" s="1"/>
  <c r="DB115" i="153"/>
  <c r="DC115" i="153" s="1"/>
  <c r="DB148" i="153"/>
  <c r="DC148" i="153" s="1"/>
  <c r="DB208" i="153"/>
  <c r="DC208" i="153" s="1"/>
  <c r="BR211" i="153"/>
  <c r="BS211" i="153" s="1"/>
  <c r="EL229" i="153"/>
  <c r="EM229" i="153" s="1"/>
  <c r="DB186" i="153"/>
  <c r="DC186" i="153" s="1"/>
  <c r="HF197" i="153"/>
  <c r="HG197" i="153" s="1"/>
  <c r="EL235" i="153"/>
  <c r="EM235" i="153" s="1"/>
  <c r="FV105" i="153"/>
  <c r="FW105" i="153" s="1"/>
  <c r="DB150" i="153"/>
  <c r="DC150" i="153" s="1"/>
  <c r="BR129" i="153"/>
  <c r="BS129" i="153" s="1"/>
  <c r="FV220" i="153"/>
  <c r="FW220" i="153" s="1"/>
  <c r="DB121" i="153"/>
  <c r="DC121" i="153" s="1"/>
  <c r="EL123" i="153"/>
  <c r="EM123" i="153" s="1"/>
  <c r="HF124" i="153"/>
  <c r="HG124" i="153" s="1"/>
  <c r="HF196" i="153"/>
  <c r="HG196" i="153" s="1"/>
  <c r="FV459" i="153"/>
  <c r="FW459" i="153" s="1"/>
  <c r="FV328" i="153"/>
  <c r="FW328" i="153" s="1"/>
  <c r="EL340" i="153"/>
  <c r="EM340" i="153" s="1"/>
  <c r="FV187" i="153"/>
  <c r="FW187" i="153" s="1"/>
  <c r="EL206" i="153"/>
  <c r="EM206" i="153" s="1"/>
  <c r="BP350" i="153"/>
  <c r="BQ350" i="153" s="1"/>
  <c r="FV211" i="153"/>
  <c r="FW211" i="153" s="1"/>
  <c r="HF192" i="153"/>
  <c r="HG192" i="153" s="1"/>
  <c r="FV209" i="153"/>
  <c r="FW209" i="153" s="1"/>
  <c r="BR213" i="153"/>
  <c r="BS213" i="153" s="1"/>
  <c r="BR241" i="153"/>
  <c r="BS241" i="153" s="1"/>
  <c r="BR124" i="153"/>
  <c r="BS124" i="153" s="1"/>
  <c r="EL119" i="153"/>
  <c r="EM119" i="153" s="1"/>
  <c r="FV434" i="153"/>
  <c r="FW434" i="153" s="1"/>
  <c r="DB318" i="153"/>
  <c r="DC318" i="153" s="1"/>
  <c r="DB354" i="153"/>
  <c r="DC354" i="153" s="1"/>
  <c r="FV306" i="153"/>
  <c r="FW306" i="153" s="1"/>
  <c r="FV123" i="153"/>
  <c r="FW123" i="153" s="1"/>
  <c r="EJ231" i="153"/>
  <c r="EK231" i="153" s="1"/>
  <c r="BR332" i="153"/>
  <c r="BS332" i="153" s="1"/>
  <c r="EL328" i="153"/>
  <c r="EM328" i="153" s="1"/>
  <c r="BR316" i="153"/>
  <c r="BS316" i="153" s="1"/>
  <c r="EJ144" i="153"/>
  <c r="EK144" i="153" s="1"/>
  <c r="FV222" i="153"/>
  <c r="FW222" i="153" s="1"/>
  <c r="DB139" i="153"/>
  <c r="DC139" i="153" s="1"/>
  <c r="EL196" i="153"/>
  <c r="EM196" i="153" s="1"/>
  <c r="BP432" i="153"/>
  <c r="BQ432" i="153" s="1"/>
  <c r="CZ423" i="153"/>
  <c r="DA423" i="153" s="1"/>
  <c r="EL294" i="153"/>
  <c r="EM294" i="153" s="1"/>
  <c r="AH420" i="153"/>
  <c r="AI420" i="153" s="1"/>
  <c r="EL399" i="153"/>
  <c r="EM399" i="153" s="1"/>
  <c r="FV304" i="153"/>
  <c r="FW304" i="153" s="1"/>
  <c r="BR415" i="153"/>
  <c r="BS415" i="153" s="1"/>
  <c r="DB389" i="153"/>
  <c r="DC389" i="153" s="1"/>
  <c r="EL384" i="153"/>
  <c r="EM384" i="153" s="1"/>
  <c r="DB291" i="153"/>
  <c r="DC291" i="153" s="1"/>
  <c r="FV291" i="153"/>
  <c r="FW291" i="153" s="1"/>
  <c r="FT353" i="153"/>
  <c r="FU353" i="153" s="1"/>
  <c r="EL323" i="153"/>
  <c r="EM323" i="153" s="1"/>
  <c r="EL317" i="153"/>
  <c r="EM317" i="153" s="1"/>
  <c r="DB352" i="153"/>
  <c r="DC352" i="153" s="1"/>
  <c r="DB351" i="153"/>
  <c r="DC351" i="153" s="1"/>
  <c r="AH222" i="153"/>
  <c r="AI222" i="153" s="1"/>
  <c r="EL306" i="153"/>
  <c r="EM306" i="153" s="1"/>
  <c r="FV354" i="153"/>
  <c r="FW354" i="153" s="1"/>
  <c r="DB126" i="153"/>
  <c r="DC126" i="153" s="1"/>
  <c r="EL158" i="153"/>
  <c r="EM158" i="153" s="1"/>
  <c r="BP436" i="153"/>
  <c r="BQ436" i="153" s="1"/>
  <c r="EL385" i="153"/>
  <c r="EM385" i="153" s="1"/>
  <c r="CZ436" i="153"/>
  <c r="DA436" i="153" s="1"/>
  <c r="AH428" i="153"/>
  <c r="AI428" i="153" s="1"/>
  <c r="EL232" i="153"/>
  <c r="EM232" i="153" s="1"/>
  <c r="BR232" i="153"/>
  <c r="BS232" i="153" s="1"/>
  <c r="FV245" i="153"/>
  <c r="FW245" i="153" s="1"/>
  <c r="BR344" i="153"/>
  <c r="BS344" i="153" s="1"/>
  <c r="BL294" i="153"/>
  <c r="BN294" i="153" s="1"/>
  <c r="BQ294" i="153" s="1"/>
  <c r="FP430" i="153"/>
  <c r="FR430" i="153" s="1"/>
  <c r="FU430" i="153" s="1"/>
  <c r="BL427" i="153"/>
  <c r="BN427" i="153" s="1"/>
  <c r="BQ427" i="153" s="1"/>
  <c r="CV396" i="153"/>
  <c r="CX396" i="153" s="1"/>
  <c r="DA396" i="153" s="1"/>
  <c r="FP418" i="153"/>
  <c r="FR418" i="153" s="1"/>
  <c r="FU418" i="153" s="1"/>
  <c r="EF303" i="153"/>
  <c r="EH303" i="153" s="1"/>
  <c r="EK303" i="153" s="1"/>
  <c r="GZ200" i="153"/>
  <c r="HB200" i="153" s="1"/>
  <c r="HE200" i="153" s="1"/>
  <c r="BL426" i="153"/>
  <c r="BN426" i="153" s="1"/>
  <c r="BQ426" i="153" s="1"/>
  <c r="FP427" i="153"/>
  <c r="FR427" i="153" s="1"/>
  <c r="FU427" i="153" s="1"/>
  <c r="FP437" i="153"/>
  <c r="FR437" i="153" s="1"/>
  <c r="BR209" i="153"/>
  <c r="BS209" i="153" s="1"/>
  <c r="FT230" i="153"/>
  <c r="HF225" i="153"/>
  <c r="HG225" i="153" s="1"/>
  <c r="BR408" i="153"/>
  <c r="BS408" i="153" s="1"/>
  <c r="EL412" i="153"/>
  <c r="EM412" i="153" s="1"/>
  <c r="HF189" i="153"/>
  <c r="HG189" i="153" s="1"/>
  <c r="EL151" i="153"/>
  <c r="EM151" i="153" s="1"/>
  <c r="EL213" i="153"/>
  <c r="EM213" i="153" s="1"/>
  <c r="HF316" i="153"/>
  <c r="HG316" i="153" s="1"/>
  <c r="HF319" i="153"/>
  <c r="HG319" i="153" s="1"/>
  <c r="HF199" i="153"/>
  <c r="HG199" i="153" s="1"/>
  <c r="HF122" i="153"/>
  <c r="HG122" i="153" s="1"/>
  <c r="FV152" i="153"/>
  <c r="FW152" i="153" s="1"/>
  <c r="BR290" i="153"/>
  <c r="BS290" i="153" s="1"/>
  <c r="HF354" i="153"/>
  <c r="HG354" i="153" s="1"/>
  <c r="BR131" i="153"/>
  <c r="BS131" i="153" s="1"/>
  <c r="DB315" i="153"/>
  <c r="DC315" i="153" s="1"/>
  <c r="BR339" i="153"/>
  <c r="BS339" i="153" s="1"/>
  <c r="EL112" i="153"/>
  <c r="EM112" i="153" s="1"/>
  <c r="FV327" i="153"/>
  <c r="FW327" i="153" s="1"/>
  <c r="DB224" i="153"/>
  <c r="DC224" i="153" s="1"/>
  <c r="HF338" i="153"/>
  <c r="HG338" i="153" s="1"/>
  <c r="BP145" i="153"/>
  <c r="BQ145" i="153" s="1"/>
  <c r="HF242" i="153"/>
  <c r="HG242" i="153" s="1"/>
  <c r="DB131" i="153"/>
  <c r="DC131" i="153" s="1"/>
  <c r="EL203" i="153"/>
  <c r="EM203" i="153" s="1"/>
  <c r="EJ248" i="153"/>
  <c r="EK248" i="153" s="1"/>
  <c r="EL241" i="153"/>
  <c r="EM241" i="153" s="1"/>
  <c r="HF72" i="153"/>
  <c r="HG72" i="153" s="1"/>
  <c r="EL414" i="153"/>
  <c r="EM414" i="153" s="1"/>
  <c r="BR323" i="153"/>
  <c r="BS323" i="153" s="1"/>
  <c r="EL224" i="153"/>
  <c r="EM224" i="153" s="1"/>
  <c r="EL318" i="153"/>
  <c r="EM318" i="153" s="1"/>
  <c r="FV326" i="153"/>
  <c r="FW326" i="153" s="1"/>
  <c r="EL125" i="153"/>
  <c r="EM125" i="153" s="1"/>
  <c r="FV305" i="153"/>
  <c r="FW305" i="153" s="1"/>
  <c r="EJ145" i="153"/>
  <c r="EK145" i="153" s="1"/>
  <c r="FV160" i="153"/>
  <c r="FW160" i="153" s="1"/>
  <c r="DB340" i="153"/>
  <c r="DC340" i="153" s="1"/>
  <c r="DB419" i="153"/>
  <c r="DC419" i="153" s="1"/>
  <c r="EL401" i="153"/>
  <c r="EM401" i="153" s="1"/>
  <c r="FV417" i="153"/>
  <c r="FW417" i="153" s="1"/>
  <c r="CZ424" i="153"/>
  <c r="DA424" i="153" s="1"/>
  <c r="AH383" i="153"/>
  <c r="AI383" i="153" s="1"/>
  <c r="FV399" i="153"/>
  <c r="FW399" i="153" s="1"/>
  <c r="AD289" i="153"/>
  <c r="BR417" i="153"/>
  <c r="BS417" i="153" s="1"/>
  <c r="FV419" i="153"/>
  <c r="FW419" i="153" s="1"/>
  <c r="DB402" i="153"/>
  <c r="DC402" i="153" s="1"/>
  <c r="AH412" i="153"/>
  <c r="AI412" i="153" s="1"/>
  <c r="FV383" i="153"/>
  <c r="FW383" i="153" s="1"/>
  <c r="FT438" i="153"/>
  <c r="FU438" i="153" s="1"/>
  <c r="DB403" i="153"/>
  <c r="DC403" i="153" s="1"/>
  <c r="AH290" i="153"/>
  <c r="AI290" i="153" s="1"/>
  <c r="DB290" i="153"/>
  <c r="DC290" i="153" s="1"/>
  <c r="FV322" i="153"/>
  <c r="FW322" i="153" s="1"/>
  <c r="EL212" i="153"/>
  <c r="EM212" i="153" s="1"/>
  <c r="EL139" i="153"/>
  <c r="EM139" i="153" s="1"/>
  <c r="EL237" i="153"/>
  <c r="EM237" i="153" s="1"/>
  <c r="EL311" i="153"/>
  <c r="EM311" i="153" s="1"/>
  <c r="FV315" i="153"/>
  <c r="FW315" i="153" s="1"/>
  <c r="BR351" i="153"/>
  <c r="BS351" i="153" s="1"/>
  <c r="BR315" i="153"/>
  <c r="BS315" i="153" s="1"/>
  <c r="FV198" i="153"/>
  <c r="FW198" i="153" s="1"/>
  <c r="BR223" i="153"/>
  <c r="BS223" i="153" s="1"/>
  <c r="HF249" i="153"/>
  <c r="HG249" i="153" s="1"/>
  <c r="BP153" i="153"/>
  <c r="BQ153" i="153" s="1"/>
  <c r="FV155" i="153"/>
  <c r="FW155" i="153" s="1"/>
  <c r="EL393" i="153"/>
  <c r="EM393" i="153" s="1"/>
  <c r="BR435" i="153"/>
  <c r="BS435" i="153" s="1"/>
  <c r="DB337" i="153"/>
  <c r="DC337" i="153" s="1"/>
  <c r="DB248" i="153"/>
  <c r="DC248" i="153" s="1"/>
  <c r="DB231" i="153"/>
  <c r="DC231" i="153" s="1"/>
  <c r="FV157" i="153"/>
  <c r="FW157" i="153" s="1"/>
  <c r="EL154" i="153"/>
  <c r="EM154" i="153" s="1"/>
  <c r="GZ329" i="153"/>
  <c r="HB329" i="153" s="1"/>
  <c r="HE329" i="153" s="1"/>
  <c r="BL384" i="153"/>
  <c r="BN384" i="153" s="1"/>
  <c r="BQ384" i="153" s="1"/>
  <c r="AH149" i="153"/>
  <c r="AI149" i="153" s="1"/>
  <c r="AH147" i="153"/>
  <c r="AI147" i="153" s="1"/>
  <c r="AH321" i="153"/>
  <c r="AI321" i="153" s="1"/>
  <c r="EL160" i="153"/>
  <c r="EM160" i="153" s="1"/>
  <c r="DB125" i="153"/>
  <c r="DC125" i="153" s="1"/>
  <c r="DB159" i="153"/>
  <c r="DC159" i="153" s="1"/>
  <c r="GD357" i="153"/>
  <c r="Z382" i="153"/>
  <c r="V382" i="153"/>
  <c r="R382" i="153"/>
  <c r="N382" i="153"/>
  <c r="J382" i="153"/>
  <c r="GD382" i="153"/>
  <c r="X382" i="153"/>
  <c r="T382" i="153"/>
  <c r="P382" i="153"/>
  <c r="L382" i="153"/>
  <c r="H382" i="153"/>
  <c r="AF159" i="153"/>
  <c r="HD159" i="153" s="1"/>
  <c r="HE159" i="153" s="1"/>
  <c r="AH115" i="153"/>
  <c r="AI115" i="153" s="1"/>
  <c r="AH133" i="153"/>
  <c r="AI133" i="153" s="1"/>
  <c r="AH314" i="153"/>
  <c r="AI314" i="153" s="1"/>
  <c r="AF353" i="153"/>
  <c r="AH205" i="153"/>
  <c r="AI205" i="153" s="1"/>
  <c r="AH249" i="153"/>
  <c r="AI249" i="153" s="1"/>
  <c r="FT144" i="153"/>
  <c r="FU144" i="153" s="1"/>
  <c r="FT153" i="153"/>
  <c r="FU153" i="153" s="1"/>
  <c r="DB206" i="153"/>
  <c r="DC206" i="153" s="1"/>
  <c r="FV208" i="153"/>
  <c r="FW208" i="153" s="1"/>
  <c r="HF76" i="153"/>
  <c r="HG76" i="153" s="1"/>
  <c r="DB136" i="153"/>
  <c r="DC136" i="153" s="1"/>
  <c r="EL222" i="153"/>
  <c r="EM222" i="153" s="1"/>
  <c r="BR219" i="153"/>
  <c r="BS219" i="153" s="1"/>
  <c r="DB213" i="153"/>
  <c r="DC213" i="153" s="1"/>
  <c r="AH190" i="153"/>
  <c r="AI190" i="153" s="1"/>
  <c r="BR149" i="153"/>
  <c r="BS149" i="153" s="1"/>
  <c r="EL233" i="153"/>
  <c r="EM233" i="153" s="1"/>
  <c r="FV206" i="153"/>
  <c r="FW206" i="153" s="1"/>
  <c r="AH332" i="153"/>
  <c r="AI332" i="153" s="1"/>
  <c r="CZ145" i="153"/>
  <c r="DA145" i="153" s="1"/>
  <c r="CT388" i="153"/>
  <c r="CP388" i="153"/>
  <c r="CL388" i="153"/>
  <c r="CH388" i="153"/>
  <c r="CD388" i="153"/>
  <c r="CR388" i="153"/>
  <c r="CN388" i="153"/>
  <c r="CJ388" i="153"/>
  <c r="CF388" i="153"/>
  <c r="CB388" i="153"/>
  <c r="GF335" i="153"/>
  <c r="AA335" i="153"/>
  <c r="GY335" i="153" s="1"/>
  <c r="L357" i="153"/>
  <c r="GJ299" i="153"/>
  <c r="R357" i="153"/>
  <c r="GP299" i="153"/>
  <c r="GF166" i="153"/>
  <c r="AH156" i="153"/>
  <c r="AI156" i="153" s="1"/>
  <c r="AH247" i="153"/>
  <c r="AI247" i="153" s="1"/>
  <c r="CX78" i="153"/>
  <c r="DA12" i="153"/>
  <c r="FL391" i="153"/>
  <c r="FD391" i="153"/>
  <c r="EV391" i="153"/>
  <c r="FN391" i="153"/>
  <c r="FF391" i="153"/>
  <c r="EX391" i="153"/>
  <c r="FH391" i="153"/>
  <c r="EZ391" i="153"/>
  <c r="FJ391" i="153"/>
  <c r="FB391" i="153"/>
  <c r="AH150" i="153"/>
  <c r="AI150" i="153" s="1"/>
  <c r="AH130" i="153"/>
  <c r="AI130" i="153" s="1"/>
  <c r="AH102" i="153"/>
  <c r="AI102" i="153" s="1"/>
  <c r="HF221" i="153"/>
  <c r="HG221" i="153" s="1"/>
  <c r="AA283" i="153"/>
  <c r="GY229" i="153"/>
  <c r="HF103" i="153"/>
  <c r="HG103" i="153" s="1"/>
  <c r="AF157" i="153"/>
  <c r="AH234" i="153"/>
  <c r="AI234" i="153" s="1"/>
  <c r="EL198" i="153"/>
  <c r="EM198" i="153" s="1"/>
  <c r="FT240" i="153"/>
  <c r="FU240" i="153" s="1"/>
  <c r="DB129" i="153"/>
  <c r="DC129" i="153" s="1"/>
  <c r="BP248" i="153"/>
  <c r="BQ248" i="153" s="1"/>
  <c r="BR127" i="153"/>
  <c r="BS127" i="153" s="1"/>
  <c r="BR135" i="153"/>
  <c r="BS135" i="153" s="1"/>
  <c r="EF269" i="153"/>
  <c r="EH194" i="153"/>
  <c r="BR196" i="153"/>
  <c r="BS196" i="153" s="1"/>
  <c r="DB225" i="153"/>
  <c r="DC225" i="153" s="1"/>
  <c r="EL161" i="153"/>
  <c r="EM161" i="153" s="1"/>
  <c r="BH382" i="153"/>
  <c r="BD382" i="153"/>
  <c r="AZ382" i="153"/>
  <c r="AV382" i="153"/>
  <c r="AR382" i="153"/>
  <c r="BJ382" i="153"/>
  <c r="BF382" i="153"/>
  <c r="BB382" i="153"/>
  <c r="AX382" i="153"/>
  <c r="AT382" i="153"/>
  <c r="AF153" i="153"/>
  <c r="AG153" i="153" s="1"/>
  <c r="GF378" i="153"/>
  <c r="AA378" i="153"/>
  <c r="AB378" i="153" s="1"/>
  <c r="AD378" i="153" s="1"/>
  <c r="AG378" i="153" s="1"/>
  <c r="AH217" i="153"/>
  <c r="AI217" i="153" s="1"/>
  <c r="AF145" i="153"/>
  <c r="AG145" i="153" s="1"/>
  <c r="GF380" i="153"/>
  <c r="AA380" i="153"/>
  <c r="BH389" i="153"/>
  <c r="BD389" i="153"/>
  <c r="AZ389" i="153"/>
  <c r="AV389" i="153"/>
  <c r="AR389" i="153"/>
  <c r="BJ389" i="153"/>
  <c r="BF389" i="153"/>
  <c r="BB389" i="153"/>
  <c r="AX389" i="153"/>
  <c r="AT389" i="153"/>
  <c r="GF429" i="153"/>
  <c r="AA429" i="153"/>
  <c r="GF302" i="153"/>
  <c r="AA302" i="153"/>
  <c r="GF401" i="153"/>
  <c r="AA401" i="153"/>
  <c r="GY401" i="153" s="1"/>
  <c r="FR108" i="153"/>
  <c r="AH225" i="153"/>
  <c r="AI225" i="153" s="1"/>
  <c r="FV283" i="153"/>
  <c r="FW283" i="153" s="1"/>
  <c r="DB141" i="153"/>
  <c r="DC141" i="153" s="1"/>
  <c r="DB234" i="153"/>
  <c r="DC234" i="153" s="1"/>
  <c r="FT162" i="153"/>
  <c r="FU162" i="153" s="1"/>
  <c r="DB236" i="153"/>
  <c r="DC236" i="153" s="1"/>
  <c r="F445" i="153"/>
  <c r="Z387" i="153"/>
  <c r="V387" i="153"/>
  <c r="R387" i="153"/>
  <c r="N387" i="153"/>
  <c r="J387" i="153"/>
  <c r="GD387" i="153"/>
  <c r="X387" i="153"/>
  <c r="T387" i="153"/>
  <c r="P387" i="153"/>
  <c r="L387" i="153"/>
  <c r="H387" i="153"/>
  <c r="DJ443" i="153"/>
  <c r="DZ377" i="153"/>
  <c r="DR377" i="153"/>
  <c r="EB377" i="153"/>
  <c r="DT377" i="153"/>
  <c r="DL377" i="153"/>
  <c r="ED377" i="153"/>
  <c r="DV377" i="153"/>
  <c r="DN377" i="153"/>
  <c r="DX377" i="153"/>
  <c r="DP377" i="153"/>
  <c r="CP392" i="153"/>
  <c r="CH392" i="153"/>
  <c r="CR392" i="153"/>
  <c r="CJ392" i="153"/>
  <c r="CB392" i="153"/>
  <c r="CT392" i="153"/>
  <c r="CL392" i="153"/>
  <c r="CD392" i="153"/>
  <c r="CN392" i="153"/>
  <c r="CF392" i="153"/>
  <c r="FJ390" i="153"/>
  <c r="FB390" i="153"/>
  <c r="FL390" i="153"/>
  <c r="FD390" i="153"/>
  <c r="EV390" i="153"/>
  <c r="FN390" i="153"/>
  <c r="FF390" i="153"/>
  <c r="EX390" i="153"/>
  <c r="FH390" i="153"/>
  <c r="EZ390" i="153"/>
  <c r="AH121" i="153"/>
  <c r="AI121" i="153" s="1"/>
  <c r="AH208" i="153"/>
  <c r="AI208" i="153" s="1"/>
  <c r="EH80" i="153"/>
  <c r="EK22" i="153"/>
  <c r="EK78" i="153" s="1"/>
  <c r="EK79" i="153" s="1"/>
  <c r="L355" i="153"/>
  <c r="GJ289" i="153"/>
  <c r="R355" i="153"/>
  <c r="GP289" i="153"/>
  <c r="Z390" i="153"/>
  <c r="V390" i="153"/>
  <c r="R390" i="153"/>
  <c r="N390" i="153"/>
  <c r="J390" i="153"/>
  <c r="GD390" i="153"/>
  <c r="X390" i="153"/>
  <c r="T390" i="153"/>
  <c r="P390" i="153"/>
  <c r="L390" i="153"/>
  <c r="H390" i="153"/>
  <c r="AH139" i="153"/>
  <c r="AI139" i="153" s="1"/>
  <c r="BR308" i="153"/>
  <c r="BS308" i="153" s="1"/>
  <c r="DB342" i="153"/>
  <c r="DC342" i="153" s="1"/>
  <c r="BR331" i="153"/>
  <c r="BS331" i="153" s="1"/>
  <c r="AF239" i="153"/>
  <c r="AG239" i="153" s="1"/>
  <c r="DB190" i="153"/>
  <c r="DC190" i="153" s="1"/>
  <c r="FV321" i="153"/>
  <c r="FW321" i="153" s="1"/>
  <c r="EJ353" i="153"/>
  <c r="EK353" i="153" s="1"/>
  <c r="CZ350" i="153"/>
  <c r="DA350" i="153" s="1"/>
  <c r="EJ337" i="153"/>
  <c r="EK337" i="153" s="1"/>
  <c r="BR215" i="153"/>
  <c r="BS215" i="153" s="1"/>
  <c r="HF104" i="153"/>
  <c r="HG104" i="153" s="1"/>
  <c r="EL190" i="153"/>
  <c r="EM190" i="153" s="1"/>
  <c r="CZ344" i="153"/>
  <c r="DA344" i="153" s="1"/>
  <c r="FT337" i="153"/>
  <c r="FU337" i="153" s="1"/>
  <c r="BR330" i="153"/>
  <c r="BS330" i="153" s="1"/>
  <c r="DB324" i="153"/>
  <c r="DC324" i="153" s="1"/>
  <c r="FV58" i="153"/>
  <c r="FW58" i="153" s="1"/>
  <c r="DB308" i="153"/>
  <c r="DC308" i="153" s="1"/>
  <c r="FT145" i="153"/>
  <c r="FU145" i="153" s="1"/>
  <c r="EL242" i="153"/>
  <c r="EM242" i="153" s="1"/>
  <c r="X423" i="153"/>
  <c r="T423" i="153"/>
  <c r="P423" i="153"/>
  <c r="L423" i="153"/>
  <c r="H423" i="153"/>
  <c r="GD423" i="153"/>
  <c r="Z423" i="153"/>
  <c r="V423" i="153"/>
  <c r="R423" i="153"/>
  <c r="N423" i="153"/>
  <c r="J423" i="153"/>
  <c r="GZ78" i="153"/>
  <c r="HB12" i="153"/>
  <c r="BH423" i="153"/>
  <c r="BD423" i="153"/>
  <c r="AZ423" i="153"/>
  <c r="AV423" i="153"/>
  <c r="AR423" i="153"/>
  <c r="BJ423" i="153"/>
  <c r="BF423" i="153"/>
  <c r="BB423" i="153"/>
  <c r="AX423" i="153"/>
  <c r="AT423" i="153"/>
  <c r="EB382" i="153"/>
  <c r="DX382" i="153"/>
  <c r="DT382" i="153"/>
  <c r="DP382" i="153"/>
  <c r="DL382" i="153"/>
  <c r="ED382" i="153"/>
  <c r="DZ382" i="153"/>
  <c r="DV382" i="153"/>
  <c r="DR382" i="153"/>
  <c r="DN382" i="153"/>
  <c r="GF405" i="153"/>
  <c r="AA405" i="153"/>
  <c r="EL12" i="153"/>
  <c r="EM12" i="153" s="1"/>
  <c r="AH220" i="153"/>
  <c r="AI220" i="153" s="1"/>
  <c r="BR306" i="153"/>
  <c r="BS306" i="153" s="1"/>
  <c r="AG194" i="153"/>
  <c r="FV324" i="153"/>
  <c r="FW324" i="153" s="1"/>
  <c r="BR191" i="153"/>
  <c r="BS191" i="153" s="1"/>
  <c r="EJ345" i="153"/>
  <c r="EK345" i="153" s="1"/>
  <c r="EL305" i="153"/>
  <c r="EM305" i="153" s="1"/>
  <c r="BP230" i="153"/>
  <c r="BP244" i="153"/>
  <c r="BQ244" i="153" s="1"/>
  <c r="BR342" i="153"/>
  <c r="BS342" i="153" s="1"/>
  <c r="FV338" i="153"/>
  <c r="FW338" i="153" s="1"/>
  <c r="BR292" i="153"/>
  <c r="BS292" i="153" s="1"/>
  <c r="FT244" i="153"/>
  <c r="FU244" i="153" s="1"/>
  <c r="EJ336" i="153"/>
  <c r="EK336" i="153" s="1"/>
  <c r="DB332" i="153"/>
  <c r="DC332" i="153" s="1"/>
  <c r="FV334" i="153"/>
  <c r="FW334" i="153" s="1"/>
  <c r="CU166" i="153"/>
  <c r="EF210" i="153"/>
  <c r="EH210" i="153" s="1"/>
  <c r="EK210" i="153" s="1"/>
  <c r="GX250" i="153"/>
  <c r="GZ156" i="153"/>
  <c r="HB156" i="153" s="1"/>
  <c r="HE156" i="153" s="1"/>
  <c r="GZ206" i="153"/>
  <c r="HB206" i="153" s="1"/>
  <c r="HE206" i="153" s="1"/>
  <c r="BK269" i="153"/>
  <c r="GY220" i="153"/>
  <c r="GT335" i="153"/>
  <c r="BL293" i="153"/>
  <c r="BN293" i="153" s="1"/>
  <c r="BQ293" i="153" s="1"/>
  <c r="AB299" i="153"/>
  <c r="DV355" i="153"/>
  <c r="DP355" i="153"/>
  <c r="GP424" i="153"/>
  <c r="EF432" i="153"/>
  <c r="EH432" i="153" s="1"/>
  <c r="FP439" i="153"/>
  <c r="FR439" i="153" s="1"/>
  <c r="FU439" i="153" s="1"/>
  <c r="FP425" i="153"/>
  <c r="FR425" i="153" s="1"/>
  <c r="BL429" i="153"/>
  <c r="BN429" i="153" s="1"/>
  <c r="BQ429" i="153" s="1"/>
  <c r="BB355" i="153"/>
  <c r="AV355" i="153"/>
  <c r="GR269" i="153"/>
  <c r="GH269" i="153"/>
  <c r="GL431" i="153"/>
  <c r="GF431" i="153"/>
  <c r="GV431" i="153"/>
  <c r="BL434" i="153"/>
  <c r="BN434" i="153" s="1"/>
  <c r="BQ434" i="153" s="1"/>
  <c r="GV440" i="153"/>
  <c r="FP415" i="153"/>
  <c r="FR415" i="153" s="1"/>
  <c r="FU415" i="153" s="1"/>
  <c r="EF348" i="153"/>
  <c r="EH348" i="153" s="1"/>
  <c r="GN425" i="153"/>
  <c r="GH425" i="153"/>
  <c r="GX425" i="153"/>
  <c r="GZ216" i="153"/>
  <c r="HB216" i="153" s="1"/>
  <c r="HE216" i="153" s="1"/>
  <c r="CV429" i="153"/>
  <c r="CX429" i="153" s="1"/>
  <c r="DA429" i="153" s="1"/>
  <c r="GJ415" i="153"/>
  <c r="GP415" i="153"/>
  <c r="CV433" i="153"/>
  <c r="CX433" i="153" s="1"/>
  <c r="EF383" i="153"/>
  <c r="EH383" i="153" s="1"/>
  <c r="EK383" i="153" s="1"/>
  <c r="AA346" i="153"/>
  <c r="GY346" i="153" s="1"/>
  <c r="GR346" i="153"/>
  <c r="GH346" i="153"/>
  <c r="GX346" i="153"/>
  <c r="AB437" i="153"/>
  <c r="AD437" i="153" s="1"/>
  <c r="BL440" i="153"/>
  <c r="BN440" i="153" s="1"/>
  <c r="BQ440" i="153" s="1"/>
  <c r="GF417" i="153"/>
  <c r="GV417" i="153"/>
  <c r="GL417" i="153"/>
  <c r="EF417" i="153"/>
  <c r="EH417" i="153" s="1"/>
  <c r="EK417" i="153" s="1"/>
  <c r="FP348" i="153"/>
  <c r="FR348" i="153" s="1"/>
  <c r="GZ185" i="153"/>
  <c r="HB185" i="153" s="1"/>
  <c r="HE185" i="153" s="1"/>
  <c r="FP297" i="153"/>
  <c r="FR297" i="153" s="1"/>
  <c r="FU297" i="153" s="1"/>
  <c r="FP296" i="153"/>
  <c r="FR296" i="153" s="1"/>
  <c r="FU296" i="153" s="1"/>
  <c r="GN293" i="153"/>
  <c r="GT293" i="153"/>
  <c r="AB338" i="153"/>
  <c r="AD338" i="153" s="1"/>
  <c r="AG338" i="153" s="1"/>
  <c r="BL206" i="153"/>
  <c r="BN206" i="153" s="1"/>
  <c r="BQ206" i="153" s="1"/>
  <c r="GY152" i="153"/>
  <c r="GY241" i="153"/>
  <c r="GZ241" i="153" s="1"/>
  <c r="HB241" i="153" s="1"/>
  <c r="HE241" i="153" s="1"/>
  <c r="GY119" i="153"/>
  <c r="GY131" i="153"/>
  <c r="GZ131" i="153" s="1"/>
  <c r="HB131" i="153" s="1"/>
  <c r="HE131" i="153" s="1"/>
  <c r="GN406" i="153"/>
  <c r="GJ406" i="153"/>
  <c r="GH406" i="153"/>
  <c r="GT432" i="153"/>
  <c r="GJ432" i="153"/>
  <c r="CU405" i="153"/>
  <c r="CV405" i="153" s="1"/>
  <c r="CX405" i="153" s="1"/>
  <c r="DA405" i="153" s="1"/>
  <c r="CV408" i="153"/>
  <c r="CX408" i="153" s="1"/>
  <c r="DA408" i="153" s="1"/>
  <c r="GP398" i="153"/>
  <c r="GJ398" i="153"/>
  <c r="AB114" i="153"/>
  <c r="AD114" i="153" s="1"/>
  <c r="AG114" i="153" s="1"/>
  <c r="AB223" i="153"/>
  <c r="AD223" i="153" s="1"/>
  <c r="AG223" i="153" s="1"/>
  <c r="AB212" i="153"/>
  <c r="AD212" i="153" s="1"/>
  <c r="AG212" i="153" s="1"/>
  <c r="AB227" i="153"/>
  <c r="AD227" i="153" s="1"/>
  <c r="AG227" i="153" s="1"/>
  <c r="CU304" i="153"/>
  <c r="CV304" i="153" s="1"/>
  <c r="CX304" i="153" s="1"/>
  <c r="DA304" i="153" s="1"/>
  <c r="GF295" i="153"/>
  <c r="GV295" i="153"/>
  <c r="GL295" i="153"/>
  <c r="DN357" i="153"/>
  <c r="ED357" i="153"/>
  <c r="DX357" i="153"/>
  <c r="CV296" i="153"/>
  <c r="CX296" i="153" s="1"/>
  <c r="DA296" i="153" s="1"/>
  <c r="GJ418" i="153"/>
  <c r="GP418" i="153"/>
  <c r="FO442" i="153"/>
  <c r="FP442" i="153" s="1"/>
  <c r="FR442" i="153" s="1"/>
  <c r="FU442" i="153" s="1"/>
  <c r="GV380" i="153"/>
  <c r="GL380" i="153"/>
  <c r="FO407" i="153"/>
  <c r="FP407" i="153" s="1"/>
  <c r="FR407" i="153" s="1"/>
  <c r="FU407" i="153" s="1"/>
  <c r="BK430" i="153"/>
  <c r="BL430" i="153" s="1"/>
  <c r="BN430" i="153" s="1"/>
  <c r="BQ430" i="153" s="1"/>
  <c r="EF433" i="153"/>
  <c r="EH433" i="153" s="1"/>
  <c r="GL410" i="153"/>
  <c r="GX410" i="153"/>
  <c r="BK422" i="153"/>
  <c r="BL422" i="153" s="1"/>
  <c r="BN422" i="153" s="1"/>
  <c r="BQ422" i="153" s="1"/>
  <c r="CU349" i="153"/>
  <c r="CV349" i="153" s="1"/>
  <c r="CX349" i="153" s="1"/>
  <c r="GL429" i="153"/>
  <c r="EE402" i="153"/>
  <c r="EF402" i="153" s="1"/>
  <c r="EH402" i="153" s="1"/>
  <c r="EK402" i="153" s="1"/>
  <c r="GV302" i="153"/>
  <c r="GL302" i="153"/>
  <c r="GT411" i="153"/>
  <c r="GN411" i="153"/>
  <c r="GL401" i="153"/>
  <c r="GV401" i="153"/>
  <c r="EE418" i="153"/>
  <c r="EF418" i="153" s="1"/>
  <c r="EH418" i="153" s="1"/>
  <c r="EK418" i="153" s="1"/>
  <c r="GR409" i="153"/>
  <c r="GP409" i="153"/>
  <c r="GV409" i="153"/>
  <c r="BK402" i="153"/>
  <c r="BL402" i="153" s="1"/>
  <c r="BN402" i="153" s="1"/>
  <c r="BQ402" i="153" s="1"/>
  <c r="CU425" i="153"/>
  <c r="CV425" i="153" s="1"/>
  <c r="CX425" i="153" s="1"/>
  <c r="GT404" i="153"/>
  <c r="GN404" i="153"/>
  <c r="BK403" i="153"/>
  <c r="BL403" i="153" s="1"/>
  <c r="BN403" i="153" s="1"/>
  <c r="BQ403" i="153" s="1"/>
  <c r="GZ151" i="153"/>
  <c r="HB151" i="153" s="1"/>
  <c r="HE151" i="153" s="1"/>
  <c r="GZ155" i="153"/>
  <c r="HB155" i="153" s="1"/>
  <c r="HE155" i="153" s="1"/>
  <c r="GY201" i="153"/>
  <c r="GY252" i="153" s="1"/>
  <c r="GY233" i="153"/>
  <c r="GZ233" i="153" s="1"/>
  <c r="HB233" i="153" s="1"/>
  <c r="HE233" i="153" s="1"/>
  <c r="GY232" i="153"/>
  <c r="GY211" i="153"/>
  <c r="GZ211" i="153" s="1"/>
  <c r="HB211" i="153" s="1"/>
  <c r="HE211" i="153" s="1"/>
  <c r="GR304" i="153"/>
  <c r="GH304" i="153"/>
  <c r="GX304" i="153"/>
  <c r="CJ355" i="153"/>
  <c r="CD355" i="153"/>
  <c r="CT355" i="153"/>
  <c r="BL396" i="153"/>
  <c r="BN396" i="153" s="1"/>
  <c r="BQ396" i="153" s="1"/>
  <c r="GJ250" i="153"/>
  <c r="CV409" i="153"/>
  <c r="CX409" i="153" s="1"/>
  <c r="DA409" i="153" s="1"/>
  <c r="GX439" i="153"/>
  <c r="GV439" i="153"/>
  <c r="CV108" i="153"/>
  <c r="AB248" i="153"/>
  <c r="AD248" i="153" s="1"/>
  <c r="GY98" i="153"/>
  <c r="GP269" i="153"/>
  <c r="GN420" i="153"/>
  <c r="GT420" i="153"/>
  <c r="GN441" i="153"/>
  <c r="GV441" i="153"/>
  <c r="GP441" i="153"/>
  <c r="GL430" i="153"/>
  <c r="GF430" i="153"/>
  <c r="GV430" i="153"/>
  <c r="GJ419" i="153"/>
  <c r="GP419" i="153"/>
  <c r="AB111" i="153"/>
  <c r="AD111" i="153" s="1"/>
  <c r="AG111" i="153" s="1"/>
  <c r="BL305" i="153"/>
  <c r="BN305" i="153" s="1"/>
  <c r="BQ305" i="153" s="1"/>
  <c r="GJ383" i="153"/>
  <c r="GP383" i="153"/>
  <c r="BL348" i="153"/>
  <c r="BN348" i="153" s="1"/>
  <c r="GF426" i="153"/>
  <c r="GT426" i="153"/>
  <c r="BL438" i="153"/>
  <c r="BN438" i="153" s="1"/>
  <c r="GH413" i="153"/>
  <c r="GX413" i="153"/>
  <c r="GR413" i="153"/>
  <c r="EV355" i="153"/>
  <c r="FL355" i="153"/>
  <c r="FF355" i="153"/>
  <c r="GH412" i="153"/>
  <c r="GX412" i="153"/>
  <c r="GR412" i="153"/>
  <c r="CU347" i="153"/>
  <c r="CV347" i="153" s="1"/>
  <c r="CX347" i="153" s="1"/>
  <c r="DA347" i="153" s="1"/>
  <c r="AA350" i="153"/>
  <c r="GY350" i="153" s="1"/>
  <c r="GT442" i="153"/>
  <c r="GN442" i="153"/>
  <c r="AB134" i="153"/>
  <c r="AD134" i="153" s="1"/>
  <c r="AG134" i="153" s="1"/>
  <c r="AB117" i="153"/>
  <c r="AD117" i="153" s="1"/>
  <c r="AG117" i="153" s="1"/>
  <c r="GN297" i="153"/>
  <c r="GT297" i="153"/>
  <c r="GN296" i="153"/>
  <c r="GT296" i="153"/>
  <c r="BB357" i="153"/>
  <c r="AV357" i="153"/>
  <c r="GP434" i="153"/>
  <c r="GJ434" i="153"/>
  <c r="GZ144" i="153"/>
  <c r="HB144" i="153" s="1"/>
  <c r="GY343" i="153"/>
  <c r="GZ343" i="153" s="1"/>
  <c r="HB343" i="153" s="1"/>
  <c r="HE343" i="153" s="1"/>
  <c r="CU269" i="153"/>
  <c r="GY340" i="153"/>
  <c r="GZ340" i="153" s="1"/>
  <c r="HB340" i="153" s="1"/>
  <c r="HE340" i="153" s="1"/>
  <c r="GY332" i="153"/>
  <c r="GZ332" i="153" s="1"/>
  <c r="HB332" i="153" s="1"/>
  <c r="HE332" i="153" s="1"/>
  <c r="FP109" i="153"/>
  <c r="FR109" i="153" s="1"/>
  <c r="FU109" i="153" s="1"/>
  <c r="BL106" i="153"/>
  <c r="BN106" i="153" s="1"/>
  <c r="BQ106" i="153" s="1"/>
  <c r="CV160" i="153"/>
  <c r="CX160" i="153" s="1"/>
  <c r="DA160" i="153" s="1"/>
  <c r="CV238" i="153"/>
  <c r="CX238" i="153" s="1"/>
  <c r="DA238" i="153" s="1"/>
  <c r="GY105" i="153"/>
  <c r="GY318" i="153"/>
  <c r="GZ318" i="153" s="1"/>
  <c r="HB318" i="153" s="1"/>
  <c r="HE318" i="153" s="1"/>
  <c r="EF102" i="153"/>
  <c r="EH102" i="153" s="1"/>
  <c r="EK102" i="153" s="1"/>
  <c r="GY157" i="153"/>
  <c r="GZ157" i="153" s="1"/>
  <c r="HB157" i="153" s="1"/>
  <c r="CU300" i="153"/>
  <c r="CV300" i="153" s="1"/>
  <c r="CX300" i="153" s="1"/>
  <c r="DA300" i="153" s="1"/>
  <c r="GJ294" i="153"/>
  <c r="GP294" i="153"/>
  <c r="BK410" i="153"/>
  <c r="BL410" i="153" s="1"/>
  <c r="BN410" i="153" s="1"/>
  <c r="BQ410" i="153" s="1"/>
  <c r="BK399" i="153"/>
  <c r="BL399" i="153" s="1"/>
  <c r="BN399" i="153" s="1"/>
  <c r="BQ399" i="153" s="1"/>
  <c r="CU432" i="153"/>
  <c r="CV432" i="153" s="1"/>
  <c r="CX432" i="153" s="1"/>
  <c r="GH394" i="153"/>
  <c r="GN394" i="153"/>
  <c r="GN348" i="153"/>
  <c r="GH348" i="153"/>
  <c r="GX348" i="153"/>
  <c r="GJ408" i="153"/>
  <c r="GH408" i="153"/>
  <c r="GN408" i="153"/>
  <c r="CU416" i="153"/>
  <c r="CV416" i="153" s="1"/>
  <c r="CX416" i="153" s="1"/>
  <c r="DA416" i="153" s="1"/>
  <c r="CU413" i="153"/>
  <c r="CV413" i="153" s="1"/>
  <c r="CX413" i="153" s="1"/>
  <c r="DA413" i="153" s="1"/>
  <c r="EE293" i="153"/>
  <c r="EF293" i="153" s="1"/>
  <c r="EH293" i="153" s="1"/>
  <c r="EK293" i="153" s="1"/>
  <c r="GN269" i="153"/>
  <c r="CU294" i="153"/>
  <c r="CV294" i="153" s="1"/>
  <c r="CX294" i="153" s="1"/>
  <c r="DA294" i="153" s="1"/>
  <c r="GH427" i="153"/>
  <c r="GN427" i="153"/>
  <c r="GJ427" i="153"/>
  <c r="GH414" i="153"/>
  <c r="GX414" i="153"/>
  <c r="GR414" i="153"/>
  <c r="AG76" i="153"/>
  <c r="GT402" i="153"/>
  <c r="GN402" i="153"/>
  <c r="BK425" i="153"/>
  <c r="BL425" i="153" s="1"/>
  <c r="BN425" i="153" s="1"/>
  <c r="EE442" i="153"/>
  <c r="EF442" i="153" s="1"/>
  <c r="EH442" i="153" s="1"/>
  <c r="EK442" i="153" s="1"/>
  <c r="GJ396" i="153"/>
  <c r="GP396" i="153"/>
  <c r="CU439" i="153"/>
  <c r="CV439" i="153" s="1"/>
  <c r="CX439" i="153" s="1"/>
  <c r="DA439" i="153" s="1"/>
  <c r="GJ301" i="153"/>
  <c r="GP301" i="153"/>
  <c r="FO422" i="153"/>
  <c r="FP422" i="153" s="1"/>
  <c r="FR422" i="153" s="1"/>
  <c r="FU422" i="153" s="1"/>
  <c r="BK442" i="153"/>
  <c r="EE407" i="153"/>
  <c r="EF407" i="153" s="1"/>
  <c r="EH407" i="153" s="1"/>
  <c r="EK407" i="153" s="1"/>
  <c r="GL405" i="153"/>
  <c r="GV405" i="153"/>
  <c r="GZ219" i="153"/>
  <c r="HB219" i="153" s="1"/>
  <c r="HE219" i="153" s="1"/>
  <c r="GJ300" i="153"/>
  <c r="GP300" i="153"/>
  <c r="FD357" i="153"/>
  <c r="EX357" i="153"/>
  <c r="FN357" i="153"/>
  <c r="FO380" i="153"/>
  <c r="FP380" i="153" s="1"/>
  <c r="FR380" i="153" s="1"/>
  <c r="FU380" i="153" s="1"/>
  <c r="CU379" i="153"/>
  <c r="CV379" i="153" s="1"/>
  <c r="CX379" i="153" s="1"/>
  <c r="DA379" i="153" s="1"/>
  <c r="GP400" i="153"/>
  <c r="GJ400" i="153"/>
  <c r="GP436" i="153"/>
  <c r="GJ436" i="153"/>
  <c r="GV379" i="153"/>
  <c r="GR379" i="153"/>
  <c r="GX379" i="153"/>
  <c r="CU426" i="153"/>
  <c r="CV426" i="153" s="1"/>
  <c r="CX426" i="153" s="1"/>
  <c r="DA426" i="153" s="1"/>
  <c r="CU400" i="153"/>
  <c r="CV400" i="153" s="1"/>
  <c r="CX400" i="153" s="1"/>
  <c r="DA400" i="153" s="1"/>
  <c r="GX407" i="153"/>
  <c r="GL407" i="153"/>
  <c r="CU430" i="153"/>
  <c r="CV430" i="153" s="1"/>
  <c r="CX430" i="153" s="1"/>
  <c r="DA430" i="153" s="1"/>
  <c r="GF428" i="153"/>
  <c r="GT428" i="153"/>
  <c r="EE289" i="153"/>
  <c r="EF289" i="153" s="1"/>
  <c r="FO429" i="153"/>
  <c r="FP429" i="153" s="1"/>
  <c r="FR429" i="153" s="1"/>
  <c r="FU429" i="153" s="1"/>
  <c r="AA431" i="153"/>
  <c r="AB198" i="153"/>
  <c r="AD198" i="153" s="1"/>
  <c r="AG198" i="153" s="1"/>
  <c r="AB325" i="153"/>
  <c r="AD325" i="153" s="1"/>
  <c r="AG325" i="153" s="1"/>
  <c r="AB323" i="153"/>
  <c r="AD323" i="153" s="1"/>
  <c r="AG323" i="153" s="1"/>
  <c r="AA435" i="153"/>
  <c r="GY150" i="153"/>
  <c r="AB196" i="153"/>
  <c r="AD196" i="153" s="1"/>
  <c r="AG196" i="153" s="1"/>
  <c r="GR438" i="153"/>
  <c r="GL438" i="153"/>
  <c r="AA385" i="153"/>
  <c r="GR385" i="153"/>
  <c r="GH385" i="153"/>
  <c r="GX385" i="153"/>
  <c r="GF384" i="153"/>
  <c r="GV384" i="153"/>
  <c r="GL384" i="153"/>
  <c r="AB313" i="153"/>
  <c r="AD313" i="153" s="1"/>
  <c r="AG313" i="153" s="1"/>
  <c r="AB243" i="153"/>
  <c r="AD243" i="153" s="1"/>
  <c r="AA440" i="153"/>
  <c r="GY108" i="153"/>
  <c r="FP389" i="153"/>
  <c r="FR389" i="153" s="1"/>
  <c r="FU389" i="153" s="1"/>
  <c r="AB341" i="153"/>
  <c r="AD341" i="153" s="1"/>
  <c r="AG341" i="153" s="1"/>
  <c r="AA424" i="153"/>
  <c r="GY240" i="153"/>
  <c r="GZ240" i="153" s="1"/>
  <c r="HB240" i="153" s="1"/>
  <c r="GY208" i="153"/>
  <c r="BK416" i="153"/>
  <c r="BL416" i="153" s="1"/>
  <c r="BN416" i="153" s="1"/>
  <c r="BQ416" i="153" s="1"/>
  <c r="HF352" i="153"/>
  <c r="HG352" i="153" s="1"/>
  <c r="AH236" i="153"/>
  <c r="AI236" i="153" s="1"/>
  <c r="AH308" i="153"/>
  <c r="AI308" i="153" s="1"/>
  <c r="DB109" i="153"/>
  <c r="DC109" i="153" s="1"/>
  <c r="FV226" i="153"/>
  <c r="FW226" i="153" s="1"/>
  <c r="BR212" i="153"/>
  <c r="BS212" i="153" s="1"/>
  <c r="DB117" i="153"/>
  <c r="DC117" i="153" s="1"/>
  <c r="AF230" i="153"/>
  <c r="AG230" i="153" s="1"/>
  <c r="HF320" i="153"/>
  <c r="HG320" i="153" s="1"/>
  <c r="EL114" i="153"/>
  <c r="EM114" i="153" s="1"/>
  <c r="X357" i="153"/>
  <c r="GV299" i="153"/>
  <c r="AD108" i="153"/>
  <c r="CT382" i="153"/>
  <c r="CP382" i="153"/>
  <c r="CL382" i="153"/>
  <c r="CH382" i="153"/>
  <c r="CD382" i="153"/>
  <c r="CR382" i="153"/>
  <c r="CN382" i="153"/>
  <c r="CJ382" i="153"/>
  <c r="CF382" i="153"/>
  <c r="CB382" i="153"/>
  <c r="AH216" i="153"/>
  <c r="AI216" i="153" s="1"/>
  <c r="BF393" i="153"/>
  <c r="AX393" i="153"/>
  <c r="BH393" i="153"/>
  <c r="AZ393" i="153"/>
  <c r="AR393" i="153"/>
  <c r="BJ393" i="153"/>
  <c r="BB393" i="153"/>
  <c r="AT393" i="153"/>
  <c r="BD393" i="153"/>
  <c r="AV393" i="153"/>
  <c r="Z389" i="153"/>
  <c r="V389" i="153"/>
  <c r="GT389" i="153" s="1"/>
  <c r="R389" i="153"/>
  <c r="N389" i="153"/>
  <c r="GL389" i="153" s="1"/>
  <c r="J389" i="153"/>
  <c r="GD389" i="153"/>
  <c r="X389" i="153"/>
  <c r="GV389" i="153" s="1"/>
  <c r="T389" i="153"/>
  <c r="GR389" i="153" s="1"/>
  <c r="P389" i="153"/>
  <c r="GN389" i="153" s="1"/>
  <c r="L389" i="153"/>
  <c r="H389" i="153"/>
  <c r="GF389" i="153" s="1"/>
  <c r="CN391" i="153"/>
  <c r="CF391" i="153"/>
  <c r="CP391" i="153"/>
  <c r="CH391" i="153"/>
  <c r="CR391" i="153"/>
  <c r="CJ391" i="153"/>
  <c r="CB391" i="153"/>
  <c r="CT391" i="153"/>
  <c r="CL391" i="153"/>
  <c r="CD391" i="153"/>
  <c r="F443" i="153"/>
  <c r="X377" i="153"/>
  <c r="P377" i="153"/>
  <c r="H377" i="153"/>
  <c r="Z377" i="153"/>
  <c r="R377" i="153"/>
  <c r="J377" i="153"/>
  <c r="GD377" i="153"/>
  <c r="T377" i="153"/>
  <c r="L377" i="153"/>
  <c r="V377" i="153"/>
  <c r="N377" i="153"/>
  <c r="AH185" i="153"/>
  <c r="AI185" i="153" s="1"/>
  <c r="AH141" i="153"/>
  <c r="AI141" i="153" s="1"/>
  <c r="AH131" i="153"/>
  <c r="AI131" i="153" s="1"/>
  <c r="BR199" i="153"/>
  <c r="BS199" i="153" s="1"/>
  <c r="BR186" i="153"/>
  <c r="BS186" i="153" s="1"/>
  <c r="BR233" i="153"/>
  <c r="BS233" i="153" s="1"/>
  <c r="FV148" i="153"/>
  <c r="FW148" i="153" s="1"/>
  <c r="DB246" i="153"/>
  <c r="DC246" i="153" s="1"/>
  <c r="DB101" i="153"/>
  <c r="DC101" i="153" s="1"/>
  <c r="DB210" i="153"/>
  <c r="DC210" i="153" s="1"/>
  <c r="BR134" i="153"/>
  <c r="BS134" i="153" s="1"/>
  <c r="FV197" i="153"/>
  <c r="FW197" i="153" s="1"/>
  <c r="AF336" i="153"/>
  <c r="AG336" i="153" s="1"/>
  <c r="DB310" i="153"/>
  <c r="DC310" i="153" s="1"/>
  <c r="DB223" i="153"/>
  <c r="DC223" i="153" s="1"/>
  <c r="AH60" i="153"/>
  <c r="AI60" i="153" s="1"/>
  <c r="AH72" i="153"/>
  <c r="AI72" i="153" s="1"/>
  <c r="AD78" i="153"/>
  <c r="AG12" i="153"/>
  <c r="DX390" i="153"/>
  <c r="DP390" i="153"/>
  <c r="DZ390" i="153"/>
  <c r="DR390" i="153"/>
  <c r="EB390" i="153"/>
  <c r="DT390" i="153"/>
  <c r="DL390" i="153"/>
  <c r="ED390" i="153"/>
  <c r="DV390" i="153"/>
  <c r="DN390" i="153"/>
  <c r="GF406" i="153"/>
  <c r="AA406" i="153"/>
  <c r="GF432" i="153"/>
  <c r="AA432" i="153"/>
  <c r="GF398" i="153"/>
  <c r="AA398" i="153"/>
  <c r="AB398" i="153" s="1"/>
  <c r="AD398" i="153" s="1"/>
  <c r="AG398" i="153" s="1"/>
  <c r="BH437" i="153"/>
  <c r="GV437" i="153" s="1"/>
  <c r="BD437" i="153"/>
  <c r="GR437" i="153" s="1"/>
  <c r="AZ437" i="153"/>
  <c r="AV437" i="153"/>
  <c r="GJ437" i="153" s="1"/>
  <c r="AR437" i="153"/>
  <c r="BJ437" i="153"/>
  <c r="BF437" i="153"/>
  <c r="GT437" i="153" s="1"/>
  <c r="BB437" i="153"/>
  <c r="GP437" i="153" s="1"/>
  <c r="AX437" i="153"/>
  <c r="AT437" i="153"/>
  <c r="GF418" i="153"/>
  <c r="AA418" i="153"/>
  <c r="AB418" i="153" s="1"/>
  <c r="AD418" i="153" s="1"/>
  <c r="AG418" i="153" s="1"/>
  <c r="FN382" i="153"/>
  <c r="FJ382" i="153"/>
  <c r="FF382" i="153"/>
  <c r="FB382" i="153"/>
  <c r="EX382" i="153"/>
  <c r="FL382" i="153"/>
  <c r="FH382" i="153"/>
  <c r="FD382" i="153"/>
  <c r="EZ382" i="153"/>
  <c r="EV382" i="153"/>
  <c r="AH71" i="153"/>
  <c r="AI71" i="153" s="1"/>
  <c r="BD392" i="153"/>
  <c r="AV392" i="153"/>
  <c r="BF392" i="153"/>
  <c r="AX392" i="153"/>
  <c r="BH392" i="153"/>
  <c r="AZ392" i="153"/>
  <c r="AR392" i="153"/>
  <c r="BJ392" i="153"/>
  <c r="BB392" i="153"/>
  <c r="AT392" i="153"/>
  <c r="AH151" i="153"/>
  <c r="AI151" i="153" s="1"/>
  <c r="AH106" i="153"/>
  <c r="AI106" i="153" s="1"/>
  <c r="AH132" i="153"/>
  <c r="AI132" i="153" s="1"/>
  <c r="HF234" i="153"/>
  <c r="HG234" i="153" s="1"/>
  <c r="FV192" i="153"/>
  <c r="FW192" i="153" s="1"/>
  <c r="DB122" i="153"/>
  <c r="DC122" i="153" s="1"/>
  <c r="FT232" i="153"/>
  <c r="FT253" i="153" s="1"/>
  <c r="FV154" i="153"/>
  <c r="FW154" i="153" s="1"/>
  <c r="HF138" i="153"/>
  <c r="HG138" i="153" s="1"/>
  <c r="FN388" i="153"/>
  <c r="FJ388" i="153"/>
  <c r="FF388" i="153"/>
  <c r="FB388" i="153"/>
  <c r="EX388" i="153"/>
  <c r="FL388" i="153"/>
  <c r="FH388" i="153"/>
  <c r="FD388" i="153"/>
  <c r="EZ388" i="153"/>
  <c r="EV388" i="153"/>
  <c r="AP443" i="153"/>
  <c r="BJ377" i="153"/>
  <c r="BB377" i="153"/>
  <c r="AT377" i="153"/>
  <c r="BD377" i="153"/>
  <c r="AV377" i="153"/>
  <c r="BF377" i="153"/>
  <c r="AX377" i="153"/>
  <c r="BH377" i="153"/>
  <c r="AZ377" i="153"/>
  <c r="AR377" i="153"/>
  <c r="AF78" i="153"/>
  <c r="HD58" i="153"/>
  <c r="H355" i="153"/>
  <c r="GF289" i="153"/>
  <c r="X355" i="153"/>
  <c r="GV289" i="153"/>
  <c r="N355" i="153"/>
  <c r="GL289" i="153"/>
  <c r="DZ391" i="153"/>
  <c r="DR391" i="153"/>
  <c r="EB391" i="153"/>
  <c r="DT391" i="153"/>
  <c r="DL391" i="153"/>
  <c r="ED391" i="153"/>
  <c r="DV391" i="153"/>
  <c r="DN391" i="153"/>
  <c r="DX391" i="153"/>
  <c r="DP391" i="153"/>
  <c r="AH137" i="153"/>
  <c r="AI137" i="153" s="1"/>
  <c r="BR317" i="153"/>
  <c r="BS317" i="153" s="1"/>
  <c r="EL332" i="153"/>
  <c r="EM332" i="153" s="1"/>
  <c r="BP337" i="153"/>
  <c r="BQ337" i="153" s="1"/>
  <c r="EL341" i="153"/>
  <c r="EM341" i="153" s="1"/>
  <c r="FV325" i="153"/>
  <c r="FW325" i="153" s="1"/>
  <c r="FV310" i="153"/>
  <c r="FW310" i="153" s="1"/>
  <c r="FV131" i="153"/>
  <c r="FW131" i="153" s="1"/>
  <c r="BR140" i="153"/>
  <c r="BS140" i="153" s="1"/>
  <c r="DB124" i="153"/>
  <c r="DC124" i="153" s="1"/>
  <c r="FV195" i="153"/>
  <c r="FW195" i="153" s="1"/>
  <c r="DB189" i="153"/>
  <c r="DC189" i="153" s="1"/>
  <c r="HF132" i="153"/>
  <c r="HG132" i="153" s="1"/>
  <c r="DB319" i="153"/>
  <c r="DC319" i="153" s="1"/>
  <c r="BR318" i="153"/>
  <c r="BS318" i="153" s="1"/>
  <c r="FV241" i="153"/>
  <c r="FW241" i="153" s="1"/>
  <c r="BR328" i="153"/>
  <c r="BS328" i="153" s="1"/>
  <c r="EJ245" i="153"/>
  <c r="EK245" i="153" s="1"/>
  <c r="GF294" i="153"/>
  <c r="AA294" i="153"/>
  <c r="CT381" i="153"/>
  <c r="CP381" i="153"/>
  <c r="CL381" i="153"/>
  <c r="CH381" i="153"/>
  <c r="CD381" i="153"/>
  <c r="CR381" i="153"/>
  <c r="CN381" i="153"/>
  <c r="CJ381" i="153"/>
  <c r="CF381" i="153"/>
  <c r="CB381" i="153"/>
  <c r="GF394" i="153"/>
  <c r="AA394" i="153"/>
  <c r="GF408" i="153"/>
  <c r="AA408" i="153"/>
  <c r="GF164" i="153"/>
  <c r="GZ98" i="153"/>
  <c r="CR393" i="153"/>
  <c r="CJ393" i="153"/>
  <c r="CB393" i="153"/>
  <c r="CT393" i="153"/>
  <c r="CL393" i="153"/>
  <c r="CD393" i="153"/>
  <c r="CN393" i="153"/>
  <c r="CF393" i="153"/>
  <c r="CP393" i="153"/>
  <c r="CH393" i="153"/>
  <c r="GF427" i="153"/>
  <c r="AA427" i="153"/>
  <c r="AB427" i="153" s="1"/>
  <c r="AD427" i="153" s="1"/>
  <c r="AG427" i="153" s="1"/>
  <c r="GF396" i="153"/>
  <c r="AA396" i="153"/>
  <c r="FN392" i="153"/>
  <c r="FF392" i="153"/>
  <c r="EX392" i="153"/>
  <c r="FH392" i="153"/>
  <c r="EZ392" i="153"/>
  <c r="FJ392" i="153"/>
  <c r="FB392" i="153"/>
  <c r="FL392" i="153"/>
  <c r="FD392" i="153"/>
  <c r="EV392" i="153"/>
  <c r="GF301" i="153"/>
  <c r="AA301" i="153"/>
  <c r="FN433" i="153"/>
  <c r="GX433" i="153" s="1"/>
  <c r="FJ433" i="153"/>
  <c r="FF433" i="153"/>
  <c r="GP433" i="153" s="1"/>
  <c r="FB433" i="153"/>
  <c r="GL433" i="153" s="1"/>
  <c r="EX433" i="153"/>
  <c r="FL433" i="153"/>
  <c r="GV433" i="153" s="1"/>
  <c r="FH433" i="153"/>
  <c r="GR433" i="153" s="1"/>
  <c r="FD433" i="153"/>
  <c r="EZ433" i="153"/>
  <c r="EV433" i="153"/>
  <c r="GF433" i="153" s="1"/>
  <c r="GF300" i="153"/>
  <c r="AA300" i="153"/>
  <c r="EB388" i="153"/>
  <c r="DX388" i="153"/>
  <c r="DT388" i="153"/>
  <c r="DP388" i="153"/>
  <c r="DL388" i="153"/>
  <c r="ED388" i="153"/>
  <c r="DZ388" i="153"/>
  <c r="DV388" i="153"/>
  <c r="DR388" i="153"/>
  <c r="DN388" i="153"/>
  <c r="GF400" i="153"/>
  <c r="AA400" i="153"/>
  <c r="AB400" i="153" s="1"/>
  <c r="AD400" i="153" s="1"/>
  <c r="AG400" i="153" s="1"/>
  <c r="GF436" i="153"/>
  <c r="AA436" i="153"/>
  <c r="DB240" i="153"/>
  <c r="DC240" i="153" s="1"/>
  <c r="FV146" i="153"/>
  <c r="FW146" i="153" s="1"/>
  <c r="EL239" i="153"/>
  <c r="EM239" i="153" s="1"/>
  <c r="AH144" i="153"/>
  <c r="AI144" i="153" s="1"/>
  <c r="CZ336" i="153"/>
  <c r="DA336" i="153" s="1"/>
  <c r="FV308" i="153"/>
  <c r="FW308" i="153" s="1"/>
  <c r="EL153" i="153"/>
  <c r="EM153" i="153" s="1"/>
  <c r="BR231" i="153"/>
  <c r="BS231" i="153" s="1"/>
  <c r="DB157" i="153"/>
  <c r="DC157" i="153" s="1"/>
  <c r="DB245" i="153"/>
  <c r="DC245" i="153" s="1"/>
  <c r="BR146" i="153"/>
  <c r="BS146" i="153" s="1"/>
  <c r="CV135" i="153"/>
  <c r="CX135" i="153" s="1"/>
  <c r="DA135" i="153" s="1"/>
  <c r="AA349" i="153"/>
  <c r="GY349" i="153" s="1"/>
  <c r="GZ349" i="153" s="1"/>
  <c r="HB349" i="153" s="1"/>
  <c r="GZ110" i="153"/>
  <c r="HB110" i="153" s="1"/>
  <c r="HE110" i="153" s="1"/>
  <c r="AX355" i="153"/>
  <c r="AR355" i="153"/>
  <c r="BH355" i="153"/>
  <c r="GR431" i="153"/>
  <c r="GF415" i="153"/>
  <c r="GV415" i="153"/>
  <c r="GJ293" i="153"/>
  <c r="GP293" i="153"/>
  <c r="GY113" i="153"/>
  <c r="GZ113" i="153" s="1"/>
  <c r="HB113" i="153" s="1"/>
  <c r="HE113" i="153" s="1"/>
  <c r="GY237" i="153"/>
  <c r="GZ207" i="153"/>
  <c r="HB207" i="153" s="1"/>
  <c r="HE207" i="153" s="1"/>
  <c r="EE250" i="153"/>
  <c r="EE254" i="153" s="1"/>
  <c r="EE166" i="153"/>
  <c r="FO250" i="153"/>
  <c r="FO254" i="153" s="1"/>
  <c r="CU250" i="153"/>
  <c r="FP185" i="153"/>
  <c r="FR185" i="153" s="1"/>
  <c r="FU185" i="153" s="1"/>
  <c r="GY419" i="153"/>
  <c r="EF225" i="153"/>
  <c r="EH225" i="153" s="1"/>
  <c r="EK225" i="153" s="1"/>
  <c r="GY434" i="153"/>
  <c r="GT406" i="153"/>
  <c r="BK412" i="153"/>
  <c r="GP432" i="153"/>
  <c r="GV432" i="153"/>
  <c r="BK347" i="153"/>
  <c r="BL347" i="153" s="1"/>
  <c r="BN347" i="153" s="1"/>
  <c r="BQ347" i="153" s="1"/>
  <c r="GL250" i="153"/>
  <c r="GF250" i="153"/>
  <c r="CU417" i="153"/>
  <c r="CV417" i="153" s="1"/>
  <c r="CX417" i="153" s="1"/>
  <c r="DA417" i="153" s="1"/>
  <c r="GL398" i="153"/>
  <c r="GV398" i="153"/>
  <c r="GZ112" i="153"/>
  <c r="HB112" i="153" s="1"/>
  <c r="HE112" i="153" s="1"/>
  <c r="GZ160" i="153"/>
  <c r="HB160" i="153" s="1"/>
  <c r="HE160" i="153" s="1"/>
  <c r="GZ136" i="153"/>
  <c r="HB136" i="153" s="1"/>
  <c r="HE136" i="153" s="1"/>
  <c r="GZ229" i="153"/>
  <c r="HB229" i="153" s="1"/>
  <c r="HE229" i="153" s="1"/>
  <c r="GR295" i="153"/>
  <c r="GH295" i="153"/>
  <c r="GX295" i="153"/>
  <c r="DZ357" i="153"/>
  <c r="DT357" i="153"/>
  <c r="GV269" i="153"/>
  <c r="GL269" i="153"/>
  <c r="EE408" i="153"/>
  <c r="GV418" i="153"/>
  <c r="GL418" i="153"/>
  <c r="CU440" i="153"/>
  <c r="GZ120" i="153"/>
  <c r="HB120" i="153" s="1"/>
  <c r="HE120" i="153" s="1"/>
  <c r="GR380" i="153"/>
  <c r="GH380" i="153"/>
  <c r="GX380" i="153"/>
  <c r="BK418" i="153"/>
  <c r="BL418" i="153" s="1"/>
  <c r="BN418" i="153" s="1"/>
  <c r="BQ418" i="153" s="1"/>
  <c r="FO345" i="153"/>
  <c r="FP345" i="153" s="1"/>
  <c r="FR345" i="153" s="1"/>
  <c r="GV410" i="153"/>
  <c r="GR410" i="153"/>
  <c r="GP410" i="153"/>
  <c r="GR429" i="153"/>
  <c r="GX429" i="153"/>
  <c r="FO414" i="153"/>
  <c r="FP414" i="153" s="1"/>
  <c r="FR414" i="153" s="1"/>
  <c r="FU414" i="153" s="1"/>
  <c r="GR302" i="153"/>
  <c r="GH302" i="153"/>
  <c r="GX302" i="153"/>
  <c r="BK302" i="153"/>
  <c r="BL302" i="153" s="1"/>
  <c r="BN302" i="153" s="1"/>
  <c r="BQ302" i="153" s="1"/>
  <c r="GP411" i="153"/>
  <c r="GJ411" i="153"/>
  <c r="GH401" i="153"/>
  <c r="GX401" i="153"/>
  <c r="GR401" i="153"/>
  <c r="GJ409" i="153"/>
  <c r="GH409" i="153"/>
  <c r="GN409" i="153"/>
  <c r="GP404" i="153"/>
  <c r="GJ404" i="153"/>
  <c r="AB155" i="153"/>
  <c r="AD155" i="153" s="1"/>
  <c r="AG155" i="153" s="1"/>
  <c r="GY315" i="153"/>
  <c r="GZ315" i="153" s="1"/>
  <c r="HB315" i="153" s="1"/>
  <c r="HE315" i="153" s="1"/>
  <c r="GY187" i="153"/>
  <c r="GZ187" i="153" s="1"/>
  <c r="HB187" i="153" s="1"/>
  <c r="HE187" i="153" s="1"/>
  <c r="GY102" i="153"/>
  <c r="GZ102" i="153" s="1"/>
  <c r="HB102" i="153" s="1"/>
  <c r="HE102" i="153" s="1"/>
  <c r="BL224" i="153"/>
  <c r="BN224" i="153" s="1"/>
  <c r="BQ224" i="153" s="1"/>
  <c r="GN304" i="153"/>
  <c r="GT304" i="153"/>
  <c r="BK250" i="153"/>
  <c r="BK254" i="153" s="1"/>
  <c r="CF355" i="153"/>
  <c r="CV289" i="153"/>
  <c r="CP355" i="153"/>
  <c r="GH439" i="153"/>
  <c r="GN439" i="153"/>
  <c r="GJ420" i="153"/>
  <c r="GP420" i="153"/>
  <c r="GH430" i="153"/>
  <c r="GX430" i="153"/>
  <c r="GR430" i="153"/>
  <c r="CV414" i="153"/>
  <c r="CX414" i="153" s="1"/>
  <c r="DA414" i="153" s="1"/>
  <c r="GF419" i="153"/>
  <c r="GV419" i="153"/>
  <c r="GL419" i="153"/>
  <c r="GZ100" i="153"/>
  <c r="HB100" i="153" s="1"/>
  <c r="HE100" i="153" s="1"/>
  <c r="GZ231" i="153"/>
  <c r="HB231" i="153" s="1"/>
  <c r="GF383" i="153"/>
  <c r="GV383" i="153"/>
  <c r="GL383" i="153"/>
  <c r="GL426" i="153"/>
  <c r="GX426" i="153"/>
  <c r="FP346" i="153"/>
  <c r="FR346" i="153" s="1"/>
  <c r="FU346" i="153" s="1"/>
  <c r="GT413" i="153"/>
  <c r="GN413" i="153"/>
  <c r="FH355" i="153"/>
  <c r="FB355" i="153"/>
  <c r="GT412" i="153"/>
  <c r="GN412" i="153"/>
  <c r="GP442" i="153"/>
  <c r="GJ442" i="153"/>
  <c r="GZ232" i="153"/>
  <c r="HB232" i="153" s="1"/>
  <c r="GZ246" i="153"/>
  <c r="HB246" i="153" s="1"/>
  <c r="HE246" i="153" s="1"/>
  <c r="CV295" i="153"/>
  <c r="CX295" i="153" s="1"/>
  <c r="DA295" i="153" s="1"/>
  <c r="GJ297" i="153"/>
  <c r="GP297" i="153"/>
  <c r="GJ296" i="153"/>
  <c r="GP296" i="153"/>
  <c r="AX357" i="153"/>
  <c r="AR357" i="153"/>
  <c r="BH357" i="153"/>
  <c r="GL434" i="153"/>
  <c r="GF434" i="153"/>
  <c r="GV434" i="153"/>
  <c r="GZ119" i="153"/>
  <c r="HB119" i="153" s="1"/>
  <c r="HE119" i="153" s="1"/>
  <c r="GY326" i="153"/>
  <c r="GZ326" i="153" s="1"/>
  <c r="HB326" i="153" s="1"/>
  <c r="HE326" i="153" s="1"/>
  <c r="GZ238" i="153"/>
  <c r="HB238" i="153" s="1"/>
  <c r="HE238" i="153" s="1"/>
  <c r="BL109" i="153"/>
  <c r="BN109" i="153" s="1"/>
  <c r="BQ109" i="153" s="1"/>
  <c r="BL120" i="153"/>
  <c r="BN120" i="153" s="1"/>
  <c r="BQ120" i="153" s="1"/>
  <c r="GY244" i="153"/>
  <c r="GZ244" i="153" s="1"/>
  <c r="HB244" i="153" s="1"/>
  <c r="BL151" i="153"/>
  <c r="BN151" i="153" s="1"/>
  <c r="BQ151" i="153" s="1"/>
  <c r="AB320" i="153"/>
  <c r="AD320" i="153" s="1"/>
  <c r="AG320" i="153" s="1"/>
  <c r="CV162" i="153"/>
  <c r="CX162" i="153" s="1"/>
  <c r="CV207" i="153"/>
  <c r="CX207" i="153" s="1"/>
  <c r="DA207" i="153" s="1"/>
  <c r="CV147" i="153"/>
  <c r="CX147" i="153" s="1"/>
  <c r="DA147" i="153" s="1"/>
  <c r="GY115" i="153"/>
  <c r="GZ115" i="153" s="1"/>
  <c r="HB115" i="153" s="1"/>
  <c r="HE115" i="153" s="1"/>
  <c r="GV294" i="153"/>
  <c r="GL294" i="153"/>
  <c r="EE423" i="153"/>
  <c r="EF423" i="153" s="1"/>
  <c r="EH423" i="153" s="1"/>
  <c r="GT394" i="153"/>
  <c r="CV346" i="153"/>
  <c r="CX346" i="153" s="1"/>
  <c r="DA346" i="153" s="1"/>
  <c r="GJ348" i="153"/>
  <c r="GT348" i="153"/>
  <c r="GT408" i="153"/>
  <c r="GZ218" i="153"/>
  <c r="HB218" i="153" s="1"/>
  <c r="HE218" i="153" s="1"/>
  <c r="EE295" i="153"/>
  <c r="EF295" i="153" s="1"/>
  <c r="EH295" i="153" s="1"/>
  <c r="EK295" i="153" s="1"/>
  <c r="BK297" i="153"/>
  <c r="BL297" i="153" s="1"/>
  <c r="BN297" i="153" s="1"/>
  <c r="BQ297" i="153" s="1"/>
  <c r="GT427" i="153"/>
  <c r="CU406" i="153"/>
  <c r="CV406" i="153" s="1"/>
  <c r="CX406" i="153" s="1"/>
  <c r="DA406" i="153" s="1"/>
  <c r="GT414" i="153"/>
  <c r="GN414" i="153"/>
  <c r="GP402" i="153"/>
  <c r="GJ402" i="153"/>
  <c r="GV396" i="153"/>
  <c r="GL396" i="153"/>
  <c r="BK431" i="153"/>
  <c r="BL431" i="153" s="1"/>
  <c r="BN431" i="153" s="1"/>
  <c r="BQ431" i="153" s="1"/>
  <c r="AB201" i="153"/>
  <c r="AD201" i="153" s="1"/>
  <c r="AG201" i="153" s="1"/>
  <c r="BK378" i="153"/>
  <c r="BL378" i="153" s="1"/>
  <c r="BN378" i="153" s="1"/>
  <c r="BQ378" i="153" s="1"/>
  <c r="GV301" i="153"/>
  <c r="GL301" i="153"/>
  <c r="CU303" i="153"/>
  <c r="CV303" i="153" s="1"/>
  <c r="CX303" i="153" s="1"/>
  <c r="DA303" i="153" s="1"/>
  <c r="FO402" i="153"/>
  <c r="FP402" i="153" s="1"/>
  <c r="FR402" i="153" s="1"/>
  <c r="FU402" i="153" s="1"/>
  <c r="BK433" i="153"/>
  <c r="BL433" i="153" s="1"/>
  <c r="BN433" i="153" s="1"/>
  <c r="CU378" i="153"/>
  <c r="CV378" i="153" s="1"/>
  <c r="CX378" i="153" s="1"/>
  <c r="DA378" i="153" s="1"/>
  <c r="GH405" i="153"/>
  <c r="GX405" i="153"/>
  <c r="GR405" i="153"/>
  <c r="EF108" i="153"/>
  <c r="AB219" i="153"/>
  <c r="AD219" i="153" s="1"/>
  <c r="AG219" i="153" s="1"/>
  <c r="GV300" i="153"/>
  <c r="GL300" i="153"/>
  <c r="CU384" i="153"/>
  <c r="CV384" i="153" s="1"/>
  <c r="CX384" i="153" s="1"/>
  <c r="DA384" i="153" s="1"/>
  <c r="EZ357" i="153"/>
  <c r="FJ357" i="153"/>
  <c r="BK304" i="153"/>
  <c r="BK383" i="153"/>
  <c r="BL383" i="153" s="1"/>
  <c r="BN383" i="153" s="1"/>
  <c r="BQ383" i="153" s="1"/>
  <c r="CU383" i="153"/>
  <c r="CV383" i="153" s="1"/>
  <c r="CX383" i="153" s="1"/>
  <c r="DA383" i="153" s="1"/>
  <c r="GL400" i="153"/>
  <c r="GV400" i="153"/>
  <c r="GL436" i="153"/>
  <c r="GV436" i="153"/>
  <c r="GN379" i="153"/>
  <c r="GJ379" i="153"/>
  <c r="GP379" i="153"/>
  <c r="GP407" i="153"/>
  <c r="GV407" i="153"/>
  <c r="GR407" i="153"/>
  <c r="CU422" i="153"/>
  <c r="CV422" i="153" s="1"/>
  <c r="CX422" i="153" s="1"/>
  <c r="DA422" i="153" s="1"/>
  <c r="EE416" i="153"/>
  <c r="EF416" i="153" s="1"/>
  <c r="EH416" i="153" s="1"/>
  <c r="EK416" i="153" s="1"/>
  <c r="GX428" i="153"/>
  <c r="GL428" i="153"/>
  <c r="AB351" i="153"/>
  <c r="AD351" i="153" s="1"/>
  <c r="AG351" i="153" s="1"/>
  <c r="AB188" i="153"/>
  <c r="AD188" i="153" s="1"/>
  <c r="AG188" i="153" s="1"/>
  <c r="GY153" i="153"/>
  <c r="AB340" i="153"/>
  <c r="AD340" i="153" s="1"/>
  <c r="AG340" i="153" s="1"/>
  <c r="GY126" i="153"/>
  <c r="GZ126" i="153" s="1"/>
  <c r="HB126" i="153" s="1"/>
  <c r="HE126" i="153" s="1"/>
  <c r="EE413" i="153"/>
  <c r="EF413" i="153" s="1"/>
  <c r="EH413" i="153" s="1"/>
  <c r="EK413" i="153" s="1"/>
  <c r="AA415" i="153"/>
  <c r="BK405" i="153"/>
  <c r="BL405" i="153" s="1"/>
  <c r="BN405" i="153" s="1"/>
  <c r="BQ405" i="153" s="1"/>
  <c r="GN438" i="153"/>
  <c r="GH438" i="153"/>
  <c r="GX438" i="153"/>
  <c r="GN385" i="153"/>
  <c r="GT385" i="153"/>
  <c r="GR384" i="153"/>
  <c r="GH384" i="153"/>
  <c r="GX384" i="153"/>
  <c r="CV329" i="153"/>
  <c r="CX329" i="153" s="1"/>
  <c r="DA329" i="153" s="1"/>
  <c r="FP194" i="153"/>
  <c r="GY145" i="153"/>
  <c r="CV199" i="153"/>
  <c r="CX199" i="153" s="1"/>
  <c r="DA199" i="153" s="1"/>
  <c r="AA426" i="153"/>
  <c r="AB426" i="153" s="1"/>
  <c r="AD426" i="153" s="1"/>
  <c r="AG426" i="153" s="1"/>
  <c r="GY139" i="153"/>
  <c r="HD146" i="153"/>
  <c r="HE146" i="153" s="1"/>
  <c r="AB324" i="153"/>
  <c r="AD324" i="153" s="1"/>
  <c r="AG324" i="153" s="1"/>
  <c r="AB337" i="153"/>
  <c r="AD337" i="153" s="1"/>
  <c r="AA416" i="153"/>
  <c r="AA417" i="153"/>
  <c r="EE436" i="153"/>
  <c r="EF436" i="153" s="1"/>
  <c r="EH436" i="153" s="1"/>
  <c r="FO385" i="153"/>
  <c r="FP385" i="153" s="1"/>
  <c r="FR385" i="153" s="1"/>
  <c r="FU385" i="153" s="1"/>
  <c r="HF137" i="153"/>
  <c r="HG137" i="153" s="1"/>
  <c r="HF331" i="153"/>
  <c r="HG331" i="153" s="1"/>
  <c r="AH103" i="153"/>
  <c r="AI103" i="153" s="1"/>
  <c r="HF226" i="153"/>
  <c r="HG226" i="153" s="1"/>
  <c r="BR112" i="153"/>
  <c r="BS112" i="153" s="1"/>
  <c r="EL133" i="153"/>
  <c r="EM133" i="153" s="1"/>
  <c r="EL134" i="153"/>
  <c r="EM134" i="153" s="1"/>
  <c r="AH318" i="153"/>
  <c r="AI318" i="153" s="1"/>
  <c r="BR113" i="153"/>
  <c r="BS113" i="153" s="1"/>
  <c r="EL205" i="153"/>
  <c r="EM205" i="153" s="1"/>
  <c r="FV237" i="153"/>
  <c r="FW237" i="153" s="1"/>
  <c r="HF198" i="153"/>
  <c r="HG198" i="153" s="1"/>
  <c r="BP158" i="153"/>
  <c r="BQ158" i="153" s="1"/>
  <c r="FV249" i="153"/>
  <c r="FW249" i="153" s="1"/>
  <c r="FV158" i="153"/>
  <c r="FW158" i="153" s="1"/>
  <c r="H357" i="153"/>
  <c r="GF299" i="153"/>
  <c r="N357" i="153"/>
  <c r="GL299" i="153"/>
  <c r="BZ443" i="153"/>
  <c r="CN377" i="153"/>
  <c r="CF377" i="153"/>
  <c r="CP377" i="153"/>
  <c r="CH377" i="153"/>
  <c r="CR377" i="153"/>
  <c r="CJ377" i="153"/>
  <c r="CB377" i="153"/>
  <c r="CT377" i="153"/>
  <c r="CL377" i="153"/>
  <c r="CD377" i="153"/>
  <c r="AH128" i="153"/>
  <c r="AI128" i="153" s="1"/>
  <c r="AH221" i="153"/>
  <c r="AI221" i="153" s="1"/>
  <c r="AH135" i="153"/>
  <c r="AI135" i="153" s="1"/>
  <c r="AH319" i="153"/>
  <c r="AI319" i="153" s="1"/>
  <c r="AH191" i="153"/>
  <c r="AI191" i="153" s="1"/>
  <c r="EL226" i="153"/>
  <c r="EM226" i="153" s="1"/>
  <c r="CZ239" i="153"/>
  <c r="DA239" i="153" s="1"/>
  <c r="DB229" i="153"/>
  <c r="DC229" i="153" s="1"/>
  <c r="DB215" i="153"/>
  <c r="DC215" i="153" s="1"/>
  <c r="EL223" i="153"/>
  <c r="EM223" i="153" s="1"/>
  <c r="CX184" i="153"/>
  <c r="BR102" i="153"/>
  <c r="BS102" i="153" s="1"/>
  <c r="FV120" i="153"/>
  <c r="FW120" i="153" s="1"/>
  <c r="FV151" i="153"/>
  <c r="FW151" i="153" s="1"/>
  <c r="T357" i="153"/>
  <c r="GR299" i="153"/>
  <c r="J357" i="153"/>
  <c r="GH299" i="153"/>
  <c r="Z357" i="153"/>
  <c r="GX299" i="153"/>
  <c r="BN98" i="153"/>
  <c r="AF240" i="153"/>
  <c r="HD240" i="153" s="1"/>
  <c r="DJ445" i="153"/>
  <c r="EB387" i="153"/>
  <c r="DX387" i="153"/>
  <c r="DT387" i="153"/>
  <c r="DP387" i="153"/>
  <c r="DL387" i="153"/>
  <c r="ED387" i="153"/>
  <c r="DZ387" i="153"/>
  <c r="DV387" i="153"/>
  <c r="DR387" i="153"/>
  <c r="DN387" i="153"/>
  <c r="FR78" i="153"/>
  <c r="FU12" i="153"/>
  <c r="ET443" i="153"/>
  <c r="FL377" i="153"/>
  <c r="FD377" i="153"/>
  <c r="EV377" i="153"/>
  <c r="FN377" i="153"/>
  <c r="FF377" i="153"/>
  <c r="EX377" i="153"/>
  <c r="FH377" i="153"/>
  <c r="EZ377" i="153"/>
  <c r="FJ377" i="153"/>
  <c r="FB377" i="153"/>
  <c r="Z388" i="153"/>
  <c r="V388" i="153"/>
  <c r="R388" i="153"/>
  <c r="N388" i="153"/>
  <c r="J388" i="153"/>
  <c r="GD388" i="153"/>
  <c r="X388" i="153"/>
  <c r="T388" i="153"/>
  <c r="P388" i="153"/>
  <c r="L388" i="153"/>
  <c r="H388" i="153"/>
  <c r="AF158" i="153"/>
  <c r="AF164" i="153" s="1"/>
  <c r="AH109" i="153"/>
  <c r="AI109" i="153" s="1"/>
  <c r="AH186" i="153"/>
  <c r="AI186" i="153" s="1"/>
  <c r="BR141" i="153"/>
  <c r="BS141" i="153" s="1"/>
  <c r="BR150" i="153"/>
  <c r="BS150" i="153" s="1"/>
  <c r="EL218" i="153"/>
  <c r="EM218" i="153" s="1"/>
  <c r="FT344" i="153"/>
  <c r="FU344" i="153" s="1"/>
  <c r="BR343" i="153"/>
  <c r="BS343" i="153" s="1"/>
  <c r="EL135" i="153"/>
  <c r="EM135" i="153" s="1"/>
  <c r="FV199" i="153"/>
  <c r="FW199" i="153" s="1"/>
  <c r="BR313" i="153"/>
  <c r="BS313" i="153" s="1"/>
  <c r="AD80" i="153"/>
  <c r="AG22" i="153"/>
  <c r="BH381" i="153"/>
  <c r="BD381" i="153"/>
  <c r="AZ381" i="153"/>
  <c r="AV381" i="153"/>
  <c r="AR381" i="153"/>
  <c r="BJ381" i="153"/>
  <c r="BF381" i="153"/>
  <c r="BB381" i="153"/>
  <c r="AX381" i="153"/>
  <c r="AT381" i="153"/>
  <c r="AH126" i="153"/>
  <c r="AI126" i="153" s="1"/>
  <c r="AH160" i="153"/>
  <c r="AI160" i="153" s="1"/>
  <c r="AH120" i="153"/>
  <c r="AI120" i="153" s="1"/>
  <c r="BJ391" i="153"/>
  <c r="BB391" i="153"/>
  <c r="AT391" i="153"/>
  <c r="BD391" i="153"/>
  <c r="AV391" i="153"/>
  <c r="BF391" i="153"/>
  <c r="AX391" i="153"/>
  <c r="BH391" i="153"/>
  <c r="AZ391" i="153"/>
  <c r="AR391" i="153"/>
  <c r="GF411" i="153"/>
  <c r="AA411" i="153"/>
  <c r="GF409" i="153"/>
  <c r="AA409" i="153"/>
  <c r="GF404" i="153"/>
  <c r="AA404" i="153"/>
  <c r="HF163" i="153"/>
  <c r="HG163" i="153" s="1"/>
  <c r="AH187" i="153"/>
  <c r="AI187" i="153" s="1"/>
  <c r="EL371" i="153"/>
  <c r="EM371" i="153" s="1"/>
  <c r="AH104" i="153"/>
  <c r="AI104" i="153" s="1"/>
  <c r="BR114" i="153"/>
  <c r="BS114" i="153" s="1"/>
  <c r="FV219" i="153"/>
  <c r="FW219" i="153" s="1"/>
  <c r="BR225" i="153"/>
  <c r="BS225" i="153" s="1"/>
  <c r="DB103" i="153"/>
  <c r="DC103" i="153" s="1"/>
  <c r="HF128" i="153"/>
  <c r="HG128" i="153" s="1"/>
  <c r="DB123" i="153"/>
  <c r="DC123" i="153" s="1"/>
  <c r="BZ445" i="153"/>
  <c r="CT387" i="153"/>
  <c r="CP387" i="153"/>
  <c r="CL387" i="153"/>
  <c r="CH387" i="153"/>
  <c r="CD387" i="153"/>
  <c r="CR387" i="153"/>
  <c r="CN387" i="153"/>
  <c r="CJ387" i="153"/>
  <c r="CF387" i="153"/>
  <c r="CB387" i="153"/>
  <c r="FR80" i="153"/>
  <c r="FU22" i="153"/>
  <c r="T355" i="153"/>
  <c r="GR289" i="153"/>
  <c r="J355" i="153"/>
  <c r="GH289" i="153"/>
  <c r="Z355" i="153"/>
  <c r="GX289" i="153"/>
  <c r="AH246" i="153"/>
  <c r="AI246" i="153" s="1"/>
  <c r="EL308" i="153"/>
  <c r="EM308" i="153" s="1"/>
  <c r="AH224" i="153"/>
  <c r="AI224" i="153" s="1"/>
  <c r="BR197" i="153"/>
  <c r="BS197" i="153" s="1"/>
  <c r="EL315" i="153"/>
  <c r="EM315" i="153" s="1"/>
  <c r="EL330" i="153"/>
  <c r="EM330" i="153" s="1"/>
  <c r="CZ345" i="153"/>
  <c r="DA345" i="153" s="1"/>
  <c r="BR188" i="153"/>
  <c r="BS188" i="153" s="1"/>
  <c r="FV188" i="153"/>
  <c r="FW188" i="153" s="1"/>
  <c r="EL324" i="153"/>
  <c r="EM324" i="153" s="1"/>
  <c r="DB316" i="153"/>
  <c r="DC316" i="153" s="1"/>
  <c r="DB326" i="153"/>
  <c r="DC326" i="153" s="1"/>
  <c r="DB242" i="153"/>
  <c r="DC242" i="153" s="1"/>
  <c r="Z392" i="153"/>
  <c r="R392" i="153"/>
  <c r="J392" i="153"/>
  <c r="GD392" i="153"/>
  <c r="T392" i="153"/>
  <c r="L392" i="153"/>
  <c r="V392" i="153"/>
  <c r="N392" i="153"/>
  <c r="X392" i="153"/>
  <c r="P392" i="153"/>
  <c r="H392" i="153"/>
  <c r="AD98" i="153"/>
  <c r="GF402" i="153"/>
  <c r="AA402" i="153"/>
  <c r="BR22" i="153"/>
  <c r="BR80" i="153" s="1"/>
  <c r="BQ80" i="153"/>
  <c r="BQ87" i="153" s="1"/>
  <c r="BQ88" i="153" s="1"/>
  <c r="BQ89" i="153" s="1"/>
  <c r="EV357" i="153"/>
  <c r="FO299" i="153"/>
  <c r="FP299" i="153" s="1"/>
  <c r="BH390" i="153"/>
  <c r="BJ390" i="153"/>
  <c r="BD390" i="153"/>
  <c r="AZ390" i="153"/>
  <c r="AV390" i="153"/>
  <c r="AR390" i="153"/>
  <c r="BF390" i="153"/>
  <c r="BB390" i="153"/>
  <c r="AX390" i="153"/>
  <c r="AT390" i="153"/>
  <c r="GF379" i="153"/>
  <c r="AA379" i="153"/>
  <c r="AB379" i="153" s="1"/>
  <c r="AD379" i="153" s="1"/>
  <c r="AG379" i="153" s="1"/>
  <c r="EK98" i="153"/>
  <c r="DB306" i="153"/>
  <c r="DC306" i="153" s="1"/>
  <c r="FV320" i="153"/>
  <c r="FW320" i="153" s="1"/>
  <c r="BP345" i="153"/>
  <c r="BQ345" i="153" s="1"/>
  <c r="DB339" i="153"/>
  <c r="DC339" i="153" s="1"/>
  <c r="EL342" i="153"/>
  <c r="EM342" i="153" s="1"/>
  <c r="BR326" i="153"/>
  <c r="BS326" i="153" s="1"/>
  <c r="GH250" i="153"/>
  <c r="GZ162" i="153"/>
  <c r="HB162" i="153" s="1"/>
  <c r="GY148" i="153"/>
  <c r="GZ148" i="153" s="1"/>
  <c r="HB148" i="153" s="1"/>
  <c r="HE148" i="153" s="1"/>
  <c r="GZ210" i="153"/>
  <c r="HB210" i="153" s="1"/>
  <c r="HE210" i="153" s="1"/>
  <c r="DN355" i="153"/>
  <c r="ED355" i="153"/>
  <c r="DX355" i="153"/>
  <c r="GH424" i="153"/>
  <c r="GX424" i="153"/>
  <c r="AA347" i="153"/>
  <c r="AB110" i="153"/>
  <c r="AD110" i="153" s="1"/>
  <c r="AG110" i="153" s="1"/>
  <c r="AT355" i="153"/>
  <c r="BJ355" i="153"/>
  <c r="BD355" i="153"/>
  <c r="GX269" i="153"/>
  <c r="GT431" i="153"/>
  <c r="GN431" i="153"/>
  <c r="AB440" i="153"/>
  <c r="AD440" i="153" s="1"/>
  <c r="AG440" i="153" s="1"/>
  <c r="GH440" i="153"/>
  <c r="GT440" i="153"/>
  <c r="GF425" i="153"/>
  <c r="GV425" i="153"/>
  <c r="GP425" i="153"/>
  <c r="GZ161" i="153"/>
  <c r="HB161" i="153" s="1"/>
  <c r="HE161" i="153" s="1"/>
  <c r="FP396" i="153"/>
  <c r="FR396" i="153" s="1"/>
  <c r="FU396" i="153" s="1"/>
  <c r="GR415" i="153"/>
  <c r="GH415" i="153"/>
  <c r="GX415" i="153"/>
  <c r="GJ346" i="153"/>
  <c r="GP346" i="153"/>
  <c r="GX437" i="153"/>
  <c r="GN437" i="153"/>
  <c r="BL411" i="153"/>
  <c r="BN411" i="153" s="1"/>
  <c r="BQ411" i="153" s="1"/>
  <c r="GN417" i="153"/>
  <c r="GT417" i="153"/>
  <c r="BL413" i="153"/>
  <c r="BN413" i="153" s="1"/>
  <c r="BQ413" i="153" s="1"/>
  <c r="AA269" i="153"/>
  <c r="GZ140" i="153"/>
  <c r="HB140" i="153" s="1"/>
  <c r="HE140" i="153" s="1"/>
  <c r="GF293" i="153"/>
  <c r="GV293" i="153"/>
  <c r="GL293" i="153"/>
  <c r="FP393" i="153"/>
  <c r="FR393" i="153" s="1"/>
  <c r="FU393" i="153" s="1"/>
  <c r="GY214" i="153"/>
  <c r="GZ133" i="153"/>
  <c r="HB133" i="153" s="1"/>
  <c r="HE133" i="153" s="1"/>
  <c r="GZ135" i="153"/>
  <c r="HB135" i="153" s="1"/>
  <c r="HE135" i="153" s="1"/>
  <c r="GY235" i="153"/>
  <c r="GZ235" i="153" s="1"/>
  <c r="HB235" i="153" s="1"/>
  <c r="HE235" i="153" s="1"/>
  <c r="FO164" i="153"/>
  <c r="CU164" i="153"/>
  <c r="AB312" i="153"/>
  <c r="AD312" i="153" s="1"/>
  <c r="AG312" i="153" s="1"/>
  <c r="AB330" i="153"/>
  <c r="AD330" i="153" s="1"/>
  <c r="AG330" i="153" s="1"/>
  <c r="GL406" i="153"/>
  <c r="AB406" i="153"/>
  <c r="AD406" i="153" s="1"/>
  <c r="AG406" i="153" s="1"/>
  <c r="GX406" i="153"/>
  <c r="EE427" i="153"/>
  <c r="EF427" i="153" s="1"/>
  <c r="EH427" i="153" s="1"/>
  <c r="EK427" i="153" s="1"/>
  <c r="GL432" i="153"/>
  <c r="GR432" i="153"/>
  <c r="FO432" i="153"/>
  <c r="FP432" i="153" s="1"/>
  <c r="FR432" i="153" s="1"/>
  <c r="EE404" i="153"/>
  <c r="EF404" i="153" s="1"/>
  <c r="EH404" i="153" s="1"/>
  <c r="EK404" i="153" s="1"/>
  <c r="CV420" i="153"/>
  <c r="CX420" i="153" s="1"/>
  <c r="DA420" i="153" s="1"/>
  <c r="GH398" i="153"/>
  <c r="GX398" i="153"/>
  <c r="GR398" i="153"/>
  <c r="AB112" i="153"/>
  <c r="AD112" i="153" s="1"/>
  <c r="AG112" i="153" s="1"/>
  <c r="AB113" i="153"/>
  <c r="AD113" i="153" s="1"/>
  <c r="AG113" i="153" s="1"/>
  <c r="AB136" i="153"/>
  <c r="AD136" i="153" s="1"/>
  <c r="AG136" i="153" s="1"/>
  <c r="AB229" i="153"/>
  <c r="AD229" i="153" s="1"/>
  <c r="AG229" i="153" s="1"/>
  <c r="FO300" i="153"/>
  <c r="GN295" i="153"/>
  <c r="GT295" i="153"/>
  <c r="DV357" i="153"/>
  <c r="DP357" i="153"/>
  <c r="FO302" i="153"/>
  <c r="FP302" i="153" s="1"/>
  <c r="FR302" i="153" s="1"/>
  <c r="FU302" i="153" s="1"/>
  <c r="BK379" i="153"/>
  <c r="BL379" i="153" s="1"/>
  <c r="BN379" i="153" s="1"/>
  <c r="BQ379" i="153" s="1"/>
  <c r="EF408" i="153"/>
  <c r="EH408" i="153" s="1"/>
  <c r="EK408" i="153" s="1"/>
  <c r="GR418" i="153"/>
  <c r="GH418" i="153"/>
  <c r="GX418" i="153"/>
  <c r="BK409" i="153"/>
  <c r="BL409" i="153" s="1"/>
  <c r="BN409" i="153" s="1"/>
  <c r="BQ409" i="153" s="1"/>
  <c r="EE409" i="153"/>
  <c r="EF409" i="153" s="1"/>
  <c r="EH409" i="153" s="1"/>
  <c r="EK409" i="153" s="1"/>
  <c r="CV440" i="153"/>
  <c r="CX440" i="153" s="1"/>
  <c r="DA440" i="153" s="1"/>
  <c r="BL108" i="153"/>
  <c r="AB235" i="153"/>
  <c r="AD235" i="153" s="1"/>
  <c r="AG235" i="153" s="1"/>
  <c r="GN380" i="153"/>
  <c r="GT380" i="153"/>
  <c r="GN410" i="153"/>
  <c r="GJ410" i="153"/>
  <c r="GH410" i="153"/>
  <c r="GJ429" i="153"/>
  <c r="GP429" i="153"/>
  <c r="GV429" i="153"/>
  <c r="EE435" i="153"/>
  <c r="EF435" i="153" s="1"/>
  <c r="EH435" i="153" s="1"/>
  <c r="EK435" i="153" s="1"/>
  <c r="GZ237" i="153"/>
  <c r="HB237" i="153" s="1"/>
  <c r="HE237" i="153" s="1"/>
  <c r="AG73" i="153"/>
  <c r="EE300" i="153"/>
  <c r="EF300" i="153" s="1"/>
  <c r="EH300" i="153" s="1"/>
  <c r="EK300" i="153" s="1"/>
  <c r="GN302" i="153"/>
  <c r="GT302" i="153"/>
  <c r="GL411" i="153"/>
  <c r="GV411" i="153"/>
  <c r="EE394" i="153"/>
  <c r="EF394" i="153" s="1"/>
  <c r="EH394" i="153" s="1"/>
  <c r="EK394" i="153" s="1"/>
  <c r="GT401" i="153"/>
  <c r="GN401" i="153"/>
  <c r="CU427" i="153"/>
  <c r="CV427" i="153" s="1"/>
  <c r="CX427" i="153" s="1"/>
  <c r="DA427" i="153" s="1"/>
  <c r="CU411" i="153"/>
  <c r="CV411" i="153" s="1"/>
  <c r="CX411" i="153" s="1"/>
  <c r="DA411" i="153" s="1"/>
  <c r="FP406" i="153"/>
  <c r="FR406" i="153" s="1"/>
  <c r="FU406" i="153" s="1"/>
  <c r="CU394" i="153"/>
  <c r="CV394" i="153" s="1"/>
  <c r="CX394" i="153" s="1"/>
  <c r="DA394" i="153" s="1"/>
  <c r="GT409" i="153"/>
  <c r="FO411" i="153"/>
  <c r="FP411" i="153" s="1"/>
  <c r="FR411" i="153" s="1"/>
  <c r="FU411" i="153" s="1"/>
  <c r="FO394" i="153"/>
  <c r="FP394" i="153" s="1"/>
  <c r="FR394" i="153" s="1"/>
  <c r="FU394" i="153" s="1"/>
  <c r="GL404" i="153"/>
  <c r="GV404" i="153"/>
  <c r="EE420" i="153"/>
  <c r="EF420" i="153" s="1"/>
  <c r="EH420" i="153" s="1"/>
  <c r="EK420" i="153" s="1"/>
  <c r="GZ152" i="153"/>
  <c r="HB152" i="153" s="1"/>
  <c r="HE152" i="153" s="1"/>
  <c r="AB345" i="153"/>
  <c r="AD345" i="153" s="1"/>
  <c r="FP184" i="153"/>
  <c r="BL217" i="153"/>
  <c r="BN217" i="153" s="1"/>
  <c r="BQ217" i="153" s="1"/>
  <c r="EF184" i="153"/>
  <c r="GJ304" i="153"/>
  <c r="GP304" i="153"/>
  <c r="CB355" i="153"/>
  <c r="CR355" i="153"/>
  <c r="CL355" i="153"/>
  <c r="GP250" i="153"/>
  <c r="GL439" i="153"/>
  <c r="GF439" i="153"/>
  <c r="GR439" i="153"/>
  <c r="AB138" i="153"/>
  <c r="AD138" i="153" s="1"/>
  <c r="AG138" i="153" s="1"/>
  <c r="AB148" i="153"/>
  <c r="AD148" i="153" s="1"/>
  <c r="AG148" i="153" s="1"/>
  <c r="AG67" i="153"/>
  <c r="GJ269" i="153"/>
  <c r="FP98" i="153"/>
  <c r="GF420" i="153"/>
  <c r="GV420" i="153"/>
  <c r="GL420" i="153"/>
  <c r="GH441" i="153"/>
  <c r="GX441" i="153"/>
  <c r="GT430" i="153"/>
  <c r="GN430" i="153"/>
  <c r="GR419" i="153"/>
  <c r="GH419" i="153"/>
  <c r="GX419" i="153"/>
  <c r="AB100" i="153"/>
  <c r="AD100" i="153" s="1"/>
  <c r="AG100" i="153" s="1"/>
  <c r="AB231" i="153"/>
  <c r="AD231" i="153" s="1"/>
  <c r="AG58" i="153"/>
  <c r="GR383" i="153"/>
  <c r="GH383" i="153"/>
  <c r="GX383" i="153"/>
  <c r="GV426" i="153"/>
  <c r="GR426" i="153"/>
  <c r="GP426" i="153"/>
  <c r="GN433" i="153"/>
  <c r="GH433" i="153"/>
  <c r="GP413" i="153"/>
  <c r="GJ413" i="153"/>
  <c r="FD355" i="153"/>
  <c r="EX355" i="153"/>
  <c r="FN355" i="153"/>
  <c r="FP426" i="153"/>
  <c r="FR426" i="153" s="1"/>
  <c r="FU426" i="153" s="1"/>
  <c r="GP412" i="153"/>
  <c r="GJ412" i="153"/>
  <c r="GZ350" i="153"/>
  <c r="HB350" i="153" s="1"/>
  <c r="GL442" i="153"/>
  <c r="GF442" i="153"/>
  <c r="GV442" i="153"/>
  <c r="AB232" i="153"/>
  <c r="AD232" i="153" s="1"/>
  <c r="GF297" i="153"/>
  <c r="GV297" i="153"/>
  <c r="GL297" i="153"/>
  <c r="GF296" i="153"/>
  <c r="GV296" i="153"/>
  <c r="GL296" i="153"/>
  <c r="EE297" i="153"/>
  <c r="EF297" i="153" s="1"/>
  <c r="EH297" i="153" s="1"/>
  <c r="EK297" i="153" s="1"/>
  <c r="AT357" i="153"/>
  <c r="BJ357" i="153"/>
  <c r="BD357" i="153"/>
  <c r="FO436" i="153"/>
  <c r="FP436" i="153" s="1"/>
  <c r="FR436" i="153" s="1"/>
  <c r="GH434" i="153"/>
  <c r="GX434" i="153"/>
  <c r="GR434" i="153"/>
  <c r="AB119" i="153"/>
  <c r="AD119" i="153" s="1"/>
  <c r="AG119" i="153" s="1"/>
  <c r="GZ154" i="153"/>
  <c r="HB154" i="153" s="1"/>
  <c r="GY230" i="153"/>
  <c r="GZ230" i="153" s="1"/>
  <c r="HB230" i="153" s="1"/>
  <c r="GY306" i="153"/>
  <c r="GZ306" i="153" s="1"/>
  <c r="HB306" i="153" s="1"/>
  <c r="HE306" i="153" s="1"/>
  <c r="GY321" i="153"/>
  <c r="GZ321" i="153" s="1"/>
  <c r="HB321" i="153" s="1"/>
  <c r="HE321" i="153" s="1"/>
  <c r="BL121" i="153"/>
  <c r="BN121" i="153" s="1"/>
  <c r="BQ121" i="153" s="1"/>
  <c r="GY141" i="153"/>
  <c r="GZ141" i="153" s="1"/>
  <c r="HB141" i="153" s="1"/>
  <c r="HE141" i="153" s="1"/>
  <c r="GY130" i="153"/>
  <c r="AB315" i="153"/>
  <c r="AD315" i="153" s="1"/>
  <c r="AG315" i="153" s="1"/>
  <c r="EE378" i="153"/>
  <c r="EF378" i="153" s="1"/>
  <c r="EH378" i="153" s="1"/>
  <c r="EK378" i="153" s="1"/>
  <c r="GR294" i="153"/>
  <c r="GH294" i="153"/>
  <c r="GX294" i="153"/>
  <c r="CU381" i="153"/>
  <c r="GR394" i="153"/>
  <c r="GX394" i="153"/>
  <c r="GL394" i="153"/>
  <c r="GF348" i="153"/>
  <c r="GV348" i="153"/>
  <c r="GP348" i="153"/>
  <c r="GT250" i="153"/>
  <c r="GN250" i="153"/>
  <c r="AB408" i="153"/>
  <c r="AD408" i="153" s="1"/>
  <c r="AG408" i="153" s="1"/>
  <c r="GX408" i="153"/>
  <c r="GL408" i="153"/>
  <c r="EE428" i="153"/>
  <c r="EF428" i="153" s="1"/>
  <c r="EH428" i="153" s="1"/>
  <c r="EK428" i="153" s="1"/>
  <c r="EE398" i="153"/>
  <c r="EF398" i="153" s="1"/>
  <c r="EH398" i="153" s="1"/>
  <c r="EK398" i="153" s="1"/>
  <c r="AB218" i="153"/>
  <c r="AD218" i="153" s="1"/>
  <c r="AG218" i="153" s="1"/>
  <c r="GT269" i="153"/>
  <c r="GX427" i="153"/>
  <c r="GL427" i="153"/>
  <c r="FO379" i="153"/>
  <c r="FP379" i="153" s="1"/>
  <c r="FR379" i="153" s="1"/>
  <c r="FU379" i="153" s="1"/>
  <c r="GP414" i="153"/>
  <c r="GJ414" i="153"/>
  <c r="EE430" i="153"/>
  <c r="EF430" i="153" s="1"/>
  <c r="EH430" i="153" s="1"/>
  <c r="EK430" i="153" s="1"/>
  <c r="GL402" i="153"/>
  <c r="GV402" i="153"/>
  <c r="GR396" i="153"/>
  <c r="GH396" i="153"/>
  <c r="GX396" i="153"/>
  <c r="FO410" i="153"/>
  <c r="FP410" i="153" s="1"/>
  <c r="FR410" i="153" s="1"/>
  <c r="FU410" i="153" s="1"/>
  <c r="GZ143" i="153"/>
  <c r="HB143" i="153" s="1"/>
  <c r="HE143" i="153" s="1"/>
  <c r="GZ214" i="153"/>
  <c r="HB214" i="153" s="1"/>
  <c r="HE214" i="153" s="1"/>
  <c r="BK303" i="153"/>
  <c r="BL303" i="153" s="1"/>
  <c r="BN303" i="153" s="1"/>
  <c r="BQ303" i="153" s="1"/>
  <c r="GR301" i="153"/>
  <c r="GH301" i="153"/>
  <c r="GX301" i="153"/>
  <c r="CU404" i="153"/>
  <c r="CV404" i="153" s="1"/>
  <c r="CX404" i="153" s="1"/>
  <c r="DA404" i="153" s="1"/>
  <c r="EE426" i="153"/>
  <c r="EF426" i="153" s="1"/>
  <c r="EH426" i="153" s="1"/>
  <c r="EK426" i="153" s="1"/>
  <c r="GT405" i="153"/>
  <c r="GN405" i="153"/>
  <c r="GR300" i="153"/>
  <c r="GH300" i="153"/>
  <c r="GX300" i="153"/>
  <c r="AG68" i="153"/>
  <c r="FL357" i="153"/>
  <c r="FF357" i="153"/>
  <c r="FP303" i="153"/>
  <c r="FR303" i="153" s="1"/>
  <c r="FU303" i="153" s="1"/>
  <c r="EF403" i="153"/>
  <c r="EH403" i="153" s="1"/>
  <c r="EK403" i="153" s="1"/>
  <c r="GH400" i="153"/>
  <c r="GX400" i="153"/>
  <c r="GR400" i="153"/>
  <c r="GH436" i="153"/>
  <c r="GX436" i="153"/>
  <c r="GR436" i="153"/>
  <c r="GT379" i="153"/>
  <c r="GH379" i="153"/>
  <c r="EE396" i="153"/>
  <c r="EF396" i="153" s="1"/>
  <c r="EH396" i="153" s="1"/>
  <c r="EK396" i="153" s="1"/>
  <c r="GH407" i="153"/>
  <c r="GN407" i="153"/>
  <c r="GJ407" i="153"/>
  <c r="FP416" i="153"/>
  <c r="FR416" i="153" s="1"/>
  <c r="FU416" i="153" s="1"/>
  <c r="AB125" i="153"/>
  <c r="AD125" i="153" s="1"/>
  <c r="AG125" i="153" s="1"/>
  <c r="GR428" i="153"/>
  <c r="GP428" i="153"/>
  <c r="GV428" i="153"/>
  <c r="AB317" i="153"/>
  <c r="AD317" i="153" s="1"/>
  <c r="AG317" i="153" s="1"/>
  <c r="CV200" i="153"/>
  <c r="CX200" i="153" s="1"/>
  <c r="DA200" i="153" s="1"/>
  <c r="AB328" i="153"/>
  <c r="AD328" i="153" s="1"/>
  <c r="AG328" i="153" s="1"/>
  <c r="AB195" i="153"/>
  <c r="AA303" i="153"/>
  <c r="AA425" i="153"/>
  <c r="AA422" i="153"/>
  <c r="AB241" i="153"/>
  <c r="AD241" i="153" s="1"/>
  <c r="AG241" i="153" s="1"/>
  <c r="GJ438" i="153"/>
  <c r="GT438" i="153"/>
  <c r="GJ385" i="153"/>
  <c r="GP385" i="153"/>
  <c r="GN384" i="153"/>
  <c r="GT384" i="153"/>
  <c r="DA335" i="153"/>
  <c r="AB197" i="153"/>
  <c r="AD197" i="153" s="1"/>
  <c r="AG197" i="153" s="1"/>
  <c r="FP191" i="153"/>
  <c r="FR191" i="153" s="1"/>
  <c r="FU191" i="153" s="1"/>
  <c r="BK299" i="153"/>
  <c r="AG146" i="153"/>
  <c r="BK385" i="153"/>
  <c r="BL385" i="153" s="1"/>
  <c r="BN385" i="153" s="1"/>
  <c r="BQ385" i="153" s="1"/>
  <c r="EK335" i="153"/>
  <c r="AA439" i="153"/>
  <c r="GY439" i="153" s="1"/>
  <c r="AB344" i="153"/>
  <c r="AD344" i="153" s="1"/>
  <c r="AA403" i="153"/>
  <c r="EJ250" i="153"/>
  <c r="HF341" i="153"/>
  <c r="HG341" i="153" s="1"/>
  <c r="AH207" i="153"/>
  <c r="AI207" i="153" s="1"/>
  <c r="AH215" i="153"/>
  <c r="AI215" i="153" s="1"/>
  <c r="GY334" i="153"/>
  <c r="GZ334" i="153" s="1"/>
  <c r="HB334" i="153" s="1"/>
  <c r="HE334" i="153" s="1"/>
  <c r="FV138" i="153"/>
  <c r="FW138" i="153" s="1"/>
  <c r="BL269" i="153"/>
  <c r="BN194" i="153"/>
  <c r="CZ144" i="153"/>
  <c r="DA144" i="153" s="1"/>
  <c r="AH342" i="153"/>
  <c r="AI342" i="153" s="1"/>
  <c r="HF68" i="153"/>
  <c r="HG68" i="153" s="1"/>
  <c r="EL115" i="153"/>
  <c r="EM115" i="153" s="1"/>
  <c r="P357" i="153"/>
  <c r="GN299" i="153"/>
  <c r="V357" i="153"/>
  <c r="GT299" i="153"/>
  <c r="HF247" i="153"/>
  <c r="HG247" i="153" s="1"/>
  <c r="EB381" i="153"/>
  <c r="DX381" i="153"/>
  <c r="DT381" i="153"/>
  <c r="DP381" i="153"/>
  <c r="DL381" i="153"/>
  <c r="ED381" i="153"/>
  <c r="DZ381" i="153"/>
  <c r="DV381" i="153"/>
  <c r="DR381" i="153"/>
  <c r="DN381" i="153"/>
  <c r="AH161" i="153"/>
  <c r="AI161" i="153" s="1"/>
  <c r="AH203" i="153"/>
  <c r="AI203" i="153" s="1"/>
  <c r="BH388" i="153"/>
  <c r="BD388" i="153"/>
  <c r="AZ388" i="153"/>
  <c r="AV388" i="153"/>
  <c r="AR388" i="153"/>
  <c r="BJ388" i="153"/>
  <c r="BF388" i="153"/>
  <c r="BB388" i="153"/>
  <c r="AX388" i="153"/>
  <c r="AT388" i="153"/>
  <c r="AH140" i="153"/>
  <c r="AI140" i="153" s="1"/>
  <c r="AA250" i="153"/>
  <c r="GY184" i="153"/>
  <c r="AH105" i="153"/>
  <c r="AI105" i="153" s="1"/>
  <c r="EL331" i="153"/>
  <c r="EM331" i="153" s="1"/>
  <c r="EL326" i="153"/>
  <c r="EM326" i="153" s="1"/>
  <c r="BR210" i="153"/>
  <c r="BS210" i="153" s="1"/>
  <c r="EJ157" i="153"/>
  <c r="EK157" i="153" s="1"/>
  <c r="BR195" i="153"/>
  <c r="BS195" i="153" s="1"/>
  <c r="EL188" i="153"/>
  <c r="EM188" i="153" s="1"/>
  <c r="AF245" i="153"/>
  <c r="HD245" i="153" s="1"/>
  <c r="HE245" i="153" s="1"/>
  <c r="FV205" i="153"/>
  <c r="FW205" i="153" s="1"/>
  <c r="BR161" i="153"/>
  <c r="BS161" i="153" s="1"/>
  <c r="FV215" i="153"/>
  <c r="FW215" i="153" s="1"/>
  <c r="FV159" i="153"/>
  <c r="FW159" i="153" s="1"/>
  <c r="GF305" i="153"/>
  <c r="AA305" i="153"/>
  <c r="GY305" i="153" s="1"/>
  <c r="HF114" i="153"/>
  <c r="HG114" i="153" s="1"/>
  <c r="HF227" i="153"/>
  <c r="HG227" i="153" s="1"/>
  <c r="DL357" i="153"/>
  <c r="EE299" i="153"/>
  <c r="EF299" i="153" s="1"/>
  <c r="X391" i="153"/>
  <c r="P391" i="153"/>
  <c r="H391" i="153"/>
  <c r="Z391" i="153"/>
  <c r="GX391" i="153" s="1"/>
  <c r="R391" i="153"/>
  <c r="GP391" i="153" s="1"/>
  <c r="J391" i="153"/>
  <c r="GH391" i="153" s="1"/>
  <c r="GD391" i="153"/>
  <c r="T391" i="153"/>
  <c r="L391" i="153"/>
  <c r="V391" i="153"/>
  <c r="N391" i="153"/>
  <c r="FN381" i="153"/>
  <c r="FJ381" i="153"/>
  <c r="FF381" i="153"/>
  <c r="FB381" i="153"/>
  <c r="EX381" i="153"/>
  <c r="FL381" i="153"/>
  <c r="FH381" i="153"/>
  <c r="FD381" i="153"/>
  <c r="EZ381" i="153"/>
  <c r="EV381" i="153"/>
  <c r="GF399" i="153"/>
  <c r="AA399" i="153"/>
  <c r="GF410" i="153"/>
  <c r="AA410" i="153"/>
  <c r="AH59" i="153"/>
  <c r="AI59" i="153" s="1"/>
  <c r="ET445" i="153"/>
  <c r="FN387" i="153"/>
  <c r="FN445" i="153" s="1"/>
  <c r="FJ387" i="153"/>
  <c r="FJ445" i="153" s="1"/>
  <c r="FF387" i="153"/>
  <c r="FF445" i="153" s="1"/>
  <c r="FB387" i="153"/>
  <c r="EX387" i="153"/>
  <c r="FL387" i="153"/>
  <c r="FL445" i="153" s="1"/>
  <c r="FH387" i="153"/>
  <c r="FD387" i="153"/>
  <c r="EZ387" i="153"/>
  <c r="EZ445" i="153" s="1"/>
  <c r="EV387" i="153"/>
  <c r="EV445" i="153" s="1"/>
  <c r="AP445" i="153"/>
  <c r="BH387" i="153"/>
  <c r="BD387" i="153"/>
  <c r="AZ387" i="153"/>
  <c r="AV387" i="153"/>
  <c r="AR387" i="153"/>
  <c r="BJ387" i="153"/>
  <c r="BF387" i="153"/>
  <c r="BB387" i="153"/>
  <c r="AX387" i="153"/>
  <c r="AT387" i="153"/>
  <c r="Z381" i="153"/>
  <c r="V381" i="153"/>
  <c r="R381" i="153"/>
  <c r="N381" i="153"/>
  <c r="J381" i="153"/>
  <c r="GD381" i="153"/>
  <c r="X381" i="153"/>
  <c r="T381" i="153"/>
  <c r="P381" i="153"/>
  <c r="L381" i="153"/>
  <c r="H381" i="153"/>
  <c r="AH163" i="153"/>
  <c r="AI163" i="153" s="1"/>
  <c r="AH233" i="153"/>
  <c r="AI233" i="153" s="1"/>
  <c r="AH211" i="153"/>
  <c r="AI211" i="153" s="1"/>
  <c r="AH238" i="153"/>
  <c r="AI238" i="153" s="1"/>
  <c r="CZ153" i="153"/>
  <c r="DA153" i="153" s="1"/>
  <c r="EL137" i="153"/>
  <c r="EM137" i="153" s="1"/>
  <c r="BP154" i="153"/>
  <c r="HD154" i="153" s="1"/>
  <c r="EL201" i="153"/>
  <c r="EM201" i="153" s="1"/>
  <c r="DB191" i="153"/>
  <c r="DC191" i="153" s="1"/>
  <c r="BR133" i="153"/>
  <c r="BS133" i="153" s="1"/>
  <c r="HF71" i="153"/>
  <c r="HG71" i="153" s="1"/>
  <c r="BR245" i="153"/>
  <c r="BS245" i="153" s="1"/>
  <c r="GD393" i="153"/>
  <c r="T393" i="153"/>
  <c r="GR393" i="153" s="1"/>
  <c r="L393" i="153"/>
  <c r="GJ393" i="153" s="1"/>
  <c r="V393" i="153"/>
  <c r="N393" i="153"/>
  <c r="GL393" i="153" s="1"/>
  <c r="X393" i="153"/>
  <c r="GV393" i="153" s="1"/>
  <c r="P393" i="153"/>
  <c r="H393" i="153"/>
  <c r="GF393" i="153" s="1"/>
  <c r="Z393" i="153"/>
  <c r="GX393" i="153" s="1"/>
  <c r="R393" i="153"/>
  <c r="GP393" i="153" s="1"/>
  <c r="J393" i="153"/>
  <c r="HB22" i="153"/>
  <c r="GZ80" i="153"/>
  <c r="CT390" i="153"/>
  <c r="CL390" i="153"/>
  <c r="CD390" i="153"/>
  <c r="CN390" i="153"/>
  <c r="CF390" i="153"/>
  <c r="CP390" i="153"/>
  <c r="CH390" i="153"/>
  <c r="CR390" i="153"/>
  <c r="CJ390" i="153"/>
  <c r="CB390" i="153"/>
  <c r="P355" i="153"/>
  <c r="GN289" i="153"/>
  <c r="GD355" i="153"/>
  <c r="V355" i="153"/>
  <c r="GT289" i="153"/>
  <c r="EL313" i="153"/>
  <c r="EM313" i="153" s="1"/>
  <c r="FV343" i="153"/>
  <c r="FW343" i="153" s="1"/>
  <c r="AH226" i="153"/>
  <c r="AI226" i="153" s="1"/>
  <c r="FV311" i="153"/>
  <c r="FW311" i="153" s="1"/>
  <c r="BR354" i="153"/>
  <c r="BS354" i="153" s="1"/>
  <c r="DB334" i="153"/>
  <c r="DC334" i="153" s="1"/>
  <c r="FV323" i="153"/>
  <c r="FW323" i="153" s="1"/>
  <c r="BR192" i="153"/>
  <c r="BS192" i="153" s="1"/>
  <c r="DB198" i="153"/>
  <c r="DC198" i="153" s="1"/>
  <c r="DB341" i="153"/>
  <c r="DC341" i="153" s="1"/>
  <c r="FV150" i="153"/>
  <c r="FW150" i="153" s="1"/>
  <c r="BP243" i="153"/>
  <c r="BQ243" i="153" s="1"/>
  <c r="EL159" i="153"/>
  <c r="EM159" i="153" s="1"/>
  <c r="AE443" i="153"/>
  <c r="HC423" i="153"/>
  <c r="HC443" i="153" s="1"/>
  <c r="EB392" i="153"/>
  <c r="DT392" i="153"/>
  <c r="DL392" i="153"/>
  <c r="ED392" i="153"/>
  <c r="DV392" i="153"/>
  <c r="DN392" i="153"/>
  <c r="DX392" i="153"/>
  <c r="DP392" i="153"/>
  <c r="DZ392" i="153"/>
  <c r="DR392" i="153"/>
  <c r="DA80" i="153"/>
  <c r="DA87" i="153" s="1"/>
  <c r="DA88" i="153" s="1"/>
  <c r="DB22" i="153"/>
  <c r="DB80" i="153" s="1"/>
  <c r="GF414" i="153"/>
  <c r="AA414" i="153"/>
  <c r="GY414" i="153" s="1"/>
  <c r="GF407" i="153"/>
  <c r="AA407" i="153"/>
  <c r="AH154" i="153"/>
  <c r="AI154" i="153" s="1"/>
  <c r="EL240" i="153"/>
  <c r="EM240" i="153" s="1"/>
  <c r="FV314" i="153"/>
  <c r="FW314" i="153" s="1"/>
  <c r="DB338" i="153"/>
  <c r="DC338" i="153" s="1"/>
  <c r="BR336" i="153"/>
  <c r="BS336" i="153" s="1"/>
  <c r="DB232" i="153"/>
  <c r="DC232" i="153" s="1"/>
  <c r="FV248" i="153"/>
  <c r="FW248" i="153" s="1"/>
  <c r="BR162" i="153"/>
  <c r="BS162" i="153" s="1"/>
  <c r="BR239" i="153"/>
  <c r="BS239" i="153" s="1"/>
  <c r="BR159" i="153"/>
  <c r="BS159" i="153" s="1"/>
  <c r="EL322" i="153"/>
  <c r="EM322" i="153" s="1"/>
  <c r="EL189" i="153"/>
  <c r="EM189" i="153" s="1"/>
  <c r="EL350" i="153"/>
  <c r="EM350" i="153" s="1"/>
  <c r="AH162" i="153"/>
  <c r="AI162" i="153" s="1"/>
  <c r="EL230" i="153"/>
  <c r="EM230" i="153" s="1"/>
  <c r="FV231" i="153"/>
  <c r="FW231" i="153" s="1"/>
  <c r="GZ224" i="153"/>
  <c r="HB224" i="153" s="1"/>
  <c r="HE224" i="153" s="1"/>
  <c r="EF236" i="153"/>
  <c r="EH236" i="153" s="1"/>
  <c r="EK236" i="153" s="1"/>
  <c r="GR250" i="153"/>
  <c r="BF355" i="153"/>
  <c r="AZ355" i="153"/>
  <c r="AB303" i="153"/>
  <c r="AD303" i="153" s="1"/>
  <c r="AG303" i="153" s="1"/>
  <c r="GJ431" i="153"/>
  <c r="AB431" i="153"/>
  <c r="AD431" i="153" s="1"/>
  <c r="AG431" i="153" s="1"/>
  <c r="GN415" i="153"/>
  <c r="GH437" i="153"/>
  <c r="GL437" i="153"/>
  <c r="GF437" i="153"/>
  <c r="AB435" i="153"/>
  <c r="AD435" i="153" s="1"/>
  <c r="AG435" i="153" s="1"/>
  <c r="GY269" i="153"/>
  <c r="GR293" i="153"/>
  <c r="GH293" i="153"/>
  <c r="GX293" i="153"/>
  <c r="GZ150" i="153"/>
  <c r="HB150" i="153" s="1"/>
  <c r="HE150" i="153" s="1"/>
  <c r="GZ147" i="153"/>
  <c r="HB147" i="153" s="1"/>
  <c r="HE147" i="153" s="1"/>
  <c r="GZ236" i="153"/>
  <c r="HB236" i="153" s="1"/>
  <c r="HE236" i="153" s="1"/>
  <c r="GZ215" i="153"/>
  <c r="HB215" i="153" s="1"/>
  <c r="HE215" i="153" s="1"/>
  <c r="EE283" i="153"/>
  <c r="EK283" i="153" s="1"/>
  <c r="EF209" i="153"/>
  <c r="EH209" i="153" s="1"/>
  <c r="EK209" i="153" s="1"/>
  <c r="EE304" i="153"/>
  <c r="EF304" i="153" s="1"/>
  <c r="EH304" i="153" s="1"/>
  <c r="EK304" i="153" s="1"/>
  <c r="GV406" i="153"/>
  <c r="GR406" i="153"/>
  <c r="GP406" i="153"/>
  <c r="GH432" i="153"/>
  <c r="GX432" i="153"/>
  <c r="GN432" i="153"/>
  <c r="CU398" i="153"/>
  <c r="FO412" i="153"/>
  <c r="FP412" i="153" s="1"/>
  <c r="FR412" i="153" s="1"/>
  <c r="FU412" i="153" s="1"/>
  <c r="GV250" i="153"/>
  <c r="FO403" i="153"/>
  <c r="FP403" i="153" s="1"/>
  <c r="FR403" i="153" s="1"/>
  <c r="FU403" i="153" s="1"/>
  <c r="GT398" i="153"/>
  <c r="GN398" i="153"/>
  <c r="GZ223" i="153"/>
  <c r="HB223" i="153" s="1"/>
  <c r="HE223" i="153" s="1"/>
  <c r="GZ153" i="153"/>
  <c r="HB153" i="153" s="1"/>
  <c r="CU380" i="153"/>
  <c r="CV380" i="153" s="1"/>
  <c r="CX380" i="153" s="1"/>
  <c r="DA380" i="153" s="1"/>
  <c r="GJ295" i="153"/>
  <c r="AB295" i="153"/>
  <c r="AD295" i="153" s="1"/>
  <c r="AG295" i="153" s="1"/>
  <c r="GP295" i="153"/>
  <c r="DR357" i="153"/>
  <c r="EB357" i="153"/>
  <c r="GF269" i="153"/>
  <c r="GN418" i="153"/>
  <c r="GT418" i="153"/>
  <c r="BK400" i="153"/>
  <c r="BL400" i="153" s="1"/>
  <c r="BN400" i="153" s="1"/>
  <c r="BQ400" i="153" s="1"/>
  <c r="GZ217" i="153"/>
  <c r="HB217" i="153" s="1"/>
  <c r="HE217" i="153" s="1"/>
  <c r="GZ145" i="153"/>
  <c r="HB145" i="153" s="1"/>
  <c r="GJ380" i="153"/>
  <c r="AB380" i="153"/>
  <c r="AD380" i="153" s="1"/>
  <c r="AG380" i="153" s="1"/>
  <c r="GP380" i="153"/>
  <c r="GT410" i="153"/>
  <c r="GT429" i="153"/>
  <c r="GH429" i="153"/>
  <c r="GN429" i="153"/>
  <c r="AB237" i="153"/>
  <c r="AD237" i="153" s="1"/>
  <c r="AG237" i="153" s="1"/>
  <c r="GJ302" i="153"/>
  <c r="AB302" i="153"/>
  <c r="AD302" i="153" s="1"/>
  <c r="AG302" i="153" s="1"/>
  <c r="GP302" i="153"/>
  <c r="GH411" i="153"/>
  <c r="GX411" i="153"/>
  <c r="GR411" i="153"/>
  <c r="FO435" i="153"/>
  <c r="FP435" i="153" s="1"/>
  <c r="FR435" i="153" s="1"/>
  <c r="FU435" i="153" s="1"/>
  <c r="GP401" i="153"/>
  <c r="GJ401" i="153"/>
  <c r="AB401" i="153"/>
  <c r="AD401" i="153" s="1"/>
  <c r="AG401" i="153" s="1"/>
  <c r="GL409" i="153"/>
  <c r="AB409" i="153"/>
  <c r="AD409" i="153" s="1"/>
  <c r="AG409" i="153" s="1"/>
  <c r="GX409" i="153"/>
  <c r="GH404" i="153"/>
  <c r="GX404" i="153"/>
  <c r="GR404" i="153"/>
  <c r="AB152" i="153"/>
  <c r="AD152" i="153" s="1"/>
  <c r="AG152" i="153" s="1"/>
  <c r="GZ130" i="153"/>
  <c r="HB130" i="153" s="1"/>
  <c r="HE130" i="153" s="1"/>
  <c r="GY213" i="153"/>
  <c r="GZ213" i="153" s="1"/>
  <c r="HB213" i="153" s="1"/>
  <c r="HE213" i="153" s="1"/>
  <c r="GY123" i="153"/>
  <c r="GZ123" i="153" s="1"/>
  <c r="HB123" i="153" s="1"/>
  <c r="HE123" i="153" s="1"/>
  <c r="GZ105" i="153"/>
  <c r="HB105" i="153" s="1"/>
  <c r="HE105" i="153" s="1"/>
  <c r="AB192" i="153"/>
  <c r="AD192" i="153" s="1"/>
  <c r="AG192" i="153" s="1"/>
  <c r="GF304" i="153"/>
  <c r="GV304" i="153"/>
  <c r="GL304" i="153"/>
  <c r="CN355" i="153"/>
  <c r="CH355" i="153"/>
  <c r="GP439" i="153"/>
  <c r="GT439" i="153"/>
  <c r="GJ439" i="153"/>
  <c r="GZ248" i="153"/>
  <c r="HB248" i="153" s="1"/>
  <c r="AA164" i="153"/>
  <c r="GR420" i="153"/>
  <c r="GH420" i="153"/>
  <c r="GX420" i="153"/>
  <c r="GJ441" i="153"/>
  <c r="GR441" i="153"/>
  <c r="GT441" i="153"/>
  <c r="GP430" i="153"/>
  <c r="GJ430" i="153"/>
  <c r="AB430" i="153"/>
  <c r="AD430" i="153" s="1"/>
  <c r="AG430" i="153" s="1"/>
  <c r="GN419" i="153"/>
  <c r="GT419" i="153"/>
  <c r="GZ111" i="153"/>
  <c r="HB111" i="153" s="1"/>
  <c r="HE111" i="153" s="1"/>
  <c r="GZ208" i="153"/>
  <c r="HB208" i="153" s="1"/>
  <c r="HE208" i="153" s="1"/>
  <c r="GN383" i="153"/>
  <c r="GT383" i="153"/>
  <c r="GN426" i="153"/>
  <c r="GJ426" i="153"/>
  <c r="GH426" i="153"/>
  <c r="GJ433" i="153"/>
  <c r="AB433" i="153"/>
  <c r="AD433" i="153" s="1"/>
  <c r="GT433" i="153"/>
  <c r="GL413" i="153"/>
  <c r="GF413" i="153"/>
  <c r="GV413" i="153"/>
  <c r="EZ355" i="153"/>
  <c r="FP289" i="153"/>
  <c r="FJ355" i="153"/>
  <c r="GL412" i="153"/>
  <c r="GF412" i="153"/>
  <c r="GV412" i="153"/>
  <c r="GH442" i="153"/>
  <c r="GX442" i="153"/>
  <c r="GR442" i="153"/>
  <c r="GZ134" i="153"/>
  <c r="HB134" i="153" s="1"/>
  <c r="HE134" i="153" s="1"/>
  <c r="GZ117" i="153"/>
  <c r="HB117" i="153" s="1"/>
  <c r="HE117" i="153" s="1"/>
  <c r="AA297" i="153"/>
  <c r="AB297" i="153" s="1"/>
  <c r="AD297" i="153" s="1"/>
  <c r="AG297" i="153" s="1"/>
  <c r="GR297" i="153"/>
  <c r="GH297" i="153"/>
  <c r="GX297" i="153"/>
  <c r="AA296" i="153"/>
  <c r="GY296" i="153" s="1"/>
  <c r="GR296" i="153"/>
  <c r="GH296" i="153"/>
  <c r="GX296" i="153"/>
  <c r="BF357" i="153"/>
  <c r="AZ357" i="153"/>
  <c r="GT434" i="153"/>
  <c r="GN434" i="153"/>
  <c r="GZ139" i="153"/>
  <c r="HB139" i="153" s="1"/>
  <c r="HE139" i="153" s="1"/>
  <c r="GY290" i="153"/>
  <c r="GZ290" i="153" s="1"/>
  <c r="HB290" i="153" s="1"/>
  <c r="HE290" i="153" s="1"/>
  <c r="GZ106" i="153"/>
  <c r="HB106" i="153" s="1"/>
  <c r="HE106" i="153" s="1"/>
  <c r="GZ101" i="153"/>
  <c r="HB101" i="153" s="1"/>
  <c r="HE101" i="153" s="1"/>
  <c r="CU283" i="153"/>
  <c r="DA283" i="153" s="1"/>
  <c r="EE269" i="153"/>
  <c r="GY222" i="153"/>
  <c r="GZ222" i="153" s="1"/>
  <c r="HB222" i="153" s="1"/>
  <c r="HE222" i="153" s="1"/>
  <c r="AB327" i="153"/>
  <c r="AD327" i="153" s="1"/>
  <c r="AG327" i="153" s="1"/>
  <c r="BL156" i="153"/>
  <c r="BN156" i="153" s="1"/>
  <c r="BQ156" i="153" s="1"/>
  <c r="CV203" i="153"/>
  <c r="CX203" i="153" s="1"/>
  <c r="DA203" i="153" s="1"/>
  <c r="FP161" i="153"/>
  <c r="FR161" i="153" s="1"/>
  <c r="FU161" i="153" s="1"/>
  <c r="EF216" i="153"/>
  <c r="EH216" i="153" s="1"/>
  <c r="EK216" i="153" s="1"/>
  <c r="AB339" i="153"/>
  <c r="AD339" i="153" s="1"/>
  <c r="AG339" i="153" s="1"/>
  <c r="GY99" i="153"/>
  <c r="GZ99" i="153" s="1"/>
  <c r="HB99" i="153" s="1"/>
  <c r="HE99" i="153" s="1"/>
  <c r="GN294" i="153"/>
  <c r="GT294" i="153"/>
  <c r="EE302" i="153"/>
  <c r="EF302" i="153" s="1"/>
  <c r="EH302" i="153" s="1"/>
  <c r="EK302" i="153" s="1"/>
  <c r="GJ394" i="153"/>
  <c r="GP394" i="153"/>
  <c r="GV394" i="153"/>
  <c r="AA348" i="153"/>
  <c r="GY348" i="153" s="1"/>
  <c r="GR348" i="153"/>
  <c r="GL348" i="153"/>
  <c r="GR408" i="153"/>
  <c r="GP408" i="153"/>
  <c r="GV408" i="153"/>
  <c r="EE422" i="153"/>
  <c r="EF422" i="153" s="1"/>
  <c r="EH422" i="153" s="1"/>
  <c r="EK422" i="153" s="1"/>
  <c r="FO431" i="153"/>
  <c r="FP431" i="153" s="1"/>
  <c r="FR431" i="153" s="1"/>
  <c r="FU431" i="153" s="1"/>
  <c r="GP427" i="153"/>
  <c r="GV427" i="153"/>
  <c r="GR427" i="153"/>
  <c r="GL414" i="153"/>
  <c r="GV414" i="153"/>
  <c r="GH402" i="153"/>
  <c r="GX402" i="153"/>
  <c r="GR402" i="153"/>
  <c r="GN396" i="153"/>
  <c r="GT396" i="153"/>
  <c r="BK394" i="153"/>
  <c r="BL394" i="153" s="1"/>
  <c r="BN394" i="153" s="1"/>
  <c r="BQ394" i="153" s="1"/>
  <c r="AB143" i="153"/>
  <c r="AD143" i="153" s="1"/>
  <c r="AG143" i="153" s="1"/>
  <c r="AB214" i="153"/>
  <c r="AD214" i="153" s="1"/>
  <c r="AG214" i="153" s="1"/>
  <c r="GN301" i="153"/>
  <c r="GT301" i="153"/>
  <c r="BK301" i="153"/>
  <c r="BL301" i="153" s="1"/>
  <c r="BN301" i="153" s="1"/>
  <c r="BQ301" i="153" s="1"/>
  <c r="BR78" i="153"/>
  <c r="BR79" i="153" s="1"/>
  <c r="BK428" i="153"/>
  <c r="GP405" i="153"/>
  <c r="GJ405" i="153"/>
  <c r="AB405" i="153"/>
  <c r="AD405" i="153" s="1"/>
  <c r="AG405" i="153" s="1"/>
  <c r="GN300" i="153"/>
  <c r="GT300" i="153"/>
  <c r="FH357" i="153"/>
  <c r="FB357" i="153"/>
  <c r="EE441" i="153"/>
  <c r="EF441" i="153" s="1"/>
  <c r="EH441" i="153" s="1"/>
  <c r="GT400" i="153"/>
  <c r="GN400" i="153"/>
  <c r="GT436" i="153"/>
  <c r="GN436" i="153"/>
  <c r="EE438" i="153"/>
  <c r="EF438" i="153" s="1"/>
  <c r="EH438" i="153" s="1"/>
  <c r="EH78" i="153"/>
  <c r="GL379" i="153"/>
  <c r="CU431" i="153"/>
  <c r="CV431" i="153" s="1"/>
  <c r="CX431" i="153" s="1"/>
  <c r="DA431" i="153" s="1"/>
  <c r="GT407" i="153"/>
  <c r="EE415" i="153"/>
  <c r="EF415" i="153" s="1"/>
  <c r="EH415" i="153" s="1"/>
  <c r="EK415" i="153" s="1"/>
  <c r="FO441" i="153"/>
  <c r="FP441" i="153" s="1"/>
  <c r="FR441" i="153" s="1"/>
  <c r="GZ220" i="153"/>
  <c r="HB220" i="153" s="1"/>
  <c r="HE220" i="153" s="1"/>
  <c r="GJ428" i="153"/>
  <c r="GH428" i="153"/>
  <c r="GN428" i="153"/>
  <c r="AB326" i="153"/>
  <c r="AD326" i="153" s="1"/>
  <c r="AG326" i="153" s="1"/>
  <c r="AB292" i="153"/>
  <c r="AD292" i="153" s="1"/>
  <c r="AG292" i="153" s="1"/>
  <c r="CU299" i="153"/>
  <c r="CU357" i="153" s="1"/>
  <c r="BK289" i="153"/>
  <c r="BL289" i="153" s="1"/>
  <c r="GY203" i="153"/>
  <c r="GZ203" i="153" s="1"/>
  <c r="HB203" i="153" s="1"/>
  <c r="HE203" i="153" s="1"/>
  <c r="CU371" i="153"/>
  <c r="DA371" i="153" s="1"/>
  <c r="AA293" i="153"/>
  <c r="GY293" i="153" s="1"/>
  <c r="GF438" i="153"/>
  <c r="GV438" i="153"/>
  <c r="GP438" i="153"/>
  <c r="GF385" i="153"/>
  <c r="GV385" i="153"/>
  <c r="GL385" i="153"/>
  <c r="GJ384" i="153"/>
  <c r="AB384" i="153"/>
  <c r="AD384" i="153" s="1"/>
  <c r="AG384" i="153" s="1"/>
  <c r="GP384" i="153"/>
  <c r="AB352" i="153"/>
  <c r="AD352" i="153" s="1"/>
  <c r="AG352" i="153" s="1"/>
  <c r="AB343" i="153"/>
  <c r="AD343" i="153" s="1"/>
  <c r="AG343" i="153" s="1"/>
  <c r="BL184" i="153"/>
  <c r="BL253" i="153" s="1"/>
  <c r="AA441" i="153"/>
  <c r="GY441" i="153" s="1"/>
  <c r="AA166" i="153"/>
  <c r="AB322" i="153"/>
  <c r="AD322" i="153" s="1"/>
  <c r="AG322" i="153" s="1"/>
  <c r="CV194" i="153"/>
  <c r="AS15" i="148"/>
  <c r="AQ21" i="148"/>
  <c r="AQ19" i="148"/>
  <c r="AM21" i="148"/>
  <c r="AM19" i="148"/>
  <c r="AR15" i="148"/>
  <c r="FO382" i="153" l="1"/>
  <c r="CU382" i="153"/>
  <c r="GY407" i="153"/>
  <c r="GH393" i="153"/>
  <c r="GN393" i="153"/>
  <c r="FH445" i="153"/>
  <c r="GT391" i="153"/>
  <c r="GY425" i="153"/>
  <c r="GY347" i="153"/>
  <c r="GZ347" i="153" s="1"/>
  <c r="HB347" i="153" s="1"/>
  <c r="HE347" i="153" s="1"/>
  <c r="GY424" i="153"/>
  <c r="FD445" i="153"/>
  <c r="AB346" i="153"/>
  <c r="AD346" i="153" s="1"/>
  <c r="AG346" i="153" s="1"/>
  <c r="GT393" i="153"/>
  <c r="FB445" i="153"/>
  <c r="GF391" i="153"/>
  <c r="EX445" i="153"/>
  <c r="GR391" i="153"/>
  <c r="GY384" i="153"/>
  <c r="AA371" i="153"/>
  <c r="AG371" i="153" s="1"/>
  <c r="AB335" i="153"/>
  <c r="AD335" i="153" s="1"/>
  <c r="BJ445" i="153"/>
  <c r="FO388" i="153"/>
  <c r="FP388" i="153" s="1"/>
  <c r="FR388" i="153" s="1"/>
  <c r="FU388" i="153" s="1"/>
  <c r="FV388" i="153" s="1"/>
  <c r="FW388" i="153" s="1"/>
  <c r="AA389" i="153"/>
  <c r="AB389" i="153" s="1"/>
  <c r="AD389" i="153" s="1"/>
  <c r="AG389" i="153" s="1"/>
  <c r="GZ425" i="153"/>
  <c r="HB425" i="153" s="1"/>
  <c r="BK437" i="153"/>
  <c r="GY437" i="153" s="1"/>
  <c r="GY428" i="153"/>
  <c r="GL391" i="153"/>
  <c r="FO433" i="153"/>
  <c r="GY433" i="153" s="1"/>
  <c r="GJ389" i="153"/>
  <c r="AT445" i="153"/>
  <c r="BD445" i="153"/>
  <c r="GY303" i="153"/>
  <c r="GZ303" i="153" s="1"/>
  <c r="HB303" i="153" s="1"/>
  <c r="HE303" i="153" s="1"/>
  <c r="GY417" i="153"/>
  <c r="GP389" i="153"/>
  <c r="GZ335" i="153"/>
  <c r="HB335" i="153" s="1"/>
  <c r="GY399" i="153"/>
  <c r="GZ399" i="153" s="1"/>
  <c r="HB399" i="153" s="1"/>
  <c r="HE399" i="153" s="1"/>
  <c r="HF399" i="153" s="1"/>
  <c r="HG399" i="153" s="1"/>
  <c r="AB417" i="153"/>
  <c r="AD417" i="153" s="1"/>
  <c r="AG417" i="153" s="1"/>
  <c r="GY410" i="153"/>
  <c r="GZ410" i="153" s="1"/>
  <c r="HB410" i="153" s="1"/>
  <c r="HE410" i="153" s="1"/>
  <c r="HF410" i="153" s="1"/>
  <c r="HG410" i="153" s="1"/>
  <c r="GY402" i="153"/>
  <c r="GZ402" i="153" s="1"/>
  <c r="HB402" i="153" s="1"/>
  <c r="HE402" i="153" s="1"/>
  <c r="HF402" i="153" s="1"/>
  <c r="HG402" i="153" s="1"/>
  <c r="GY442" i="153"/>
  <c r="GZ417" i="153"/>
  <c r="HB417" i="153" s="1"/>
  <c r="HE417" i="153" s="1"/>
  <c r="CZ253" i="153"/>
  <c r="GJ391" i="153"/>
  <c r="GV391" i="153"/>
  <c r="GH389" i="153"/>
  <c r="GX389" i="153"/>
  <c r="GZ201" i="153"/>
  <c r="HB201" i="153" s="1"/>
  <c r="HE201" i="153" s="1"/>
  <c r="BB445" i="153"/>
  <c r="AV445" i="153"/>
  <c r="GN391" i="153"/>
  <c r="DC22" i="153"/>
  <c r="DC80" i="153" s="1"/>
  <c r="FO355" i="153"/>
  <c r="AG158" i="153"/>
  <c r="GR254" i="153"/>
  <c r="CU254" i="153"/>
  <c r="GT254" i="153"/>
  <c r="AA254" i="153"/>
  <c r="GP254" i="153"/>
  <c r="GN254" i="153"/>
  <c r="FV413" i="153"/>
  <c r="FW413" i="153" s="1"/>
  <c r="CV250" i="153"/>
  <c r="CV251" i="153"/>
  <c r="CV252" i="153" s="1"/>
  <c r="BN251" i="153"/>
  <c r="BN252" i="153" s="1"/>
  <c r="FP251" i="153"/>
  <c r="FP252" i="153" s="1"/>
  <c r="AG251" i="153"/>
  <c r="AG257" i="153" s="1"/>
  <c r="AG262" i="153" s="1"/>
  <c r="GZ428" i="153"/>
  <c r="HB428" i="153" s="1"/>
  <c r="HE428" i="153" s="1"/>
  <c r="HF428" i="153" s="1"/>
  <c r="HG428" i="153" s="1"/>
  <c r="GY416" i="153"/>
  <c r="GZ416" i="153" s="1"/>
  <c r="HB416" i="153" s="1"/>
  <c r="HE416" i="153" s="1"/>
  <c r="HF416" i="153" s="1"/>
  <c r="HG416" i="153" s="1"/>
  <c r="DA243" i="153"/>
  <c r="EH251" i="153"/>
  <c r="EH252" i="153" s="1"/>
  <c r="GZ348" i="153"/>
  <c r="HB348" i="153" s="1"/>
  <c r="GF381" i="153"/>
  <c r="GV381" i="153"/>
  <c r="GZ305" i="153"/>
  <c r="HB305" i="153" s="1"/>
  <c r="HE305" i="153" s="1"/>
  <c r="GY253" i="153"/>
  <c r="FP253" i="153"/>
  <c r="AG240" i="153"/>
  <c r="CX253" i="153"/>
  <c r="FU232" i="153"/>
  <c r="HE240" i="153"/>
  <c r="HF240" i="153" s="1"/>
  <c r="HG240" i="153" s="1"/>
  <c r="AB251" i="153"/>
  <c r="AB252" i="153" s="1"/>
  <c r="AB253" i="153"/>
  <c r="BP253" i="153"/>
  <c r="GF254" i="153"/>
  <c r="HB251" i="153"/>
  <c r="HB252" i="153" s="1"/>
  <c r="GY412" i="153"/>
  <c r="GZ412" i="153" s="1"/>
  <c r="HB412" i="153" s="1"/>
  <c r="HE412" i="153" s="1"/>
  <c r="HF412" i="153" s="1"/>
  <c r="HG412" i="153" s="1"/>
  <c r="AG245" i="153"/>
  <c r="AD253" i="153"/>
  <c r="GJ254" i="153"/>
  <c r="GV254" i="153"/>
  <c r="GX254" i="153"/>
  <c r="GH254" i="153"/>
  <c r="GZ251" i="153"/>
  <c r="GZ252" i="153" s="1"/>
  <c r="EF253" i="153"/>
  <c r="GL254" i="153"/>
  <c r="CV164" i="153"/>
  <c r="EJ253" i="153"/>
  <c r="EJ254" i="153" s="1"/>
  <c r="AD251" i="153"/>
  <c r="CV253" i="153"/>
  <c r="B587" i="157"/>
  <c r="B591" i="157" s="1"/>
  <c r="B593" i="157" s="1"/>
  <c r="C591" i="157"/>
  <c r="C593" i="157" s="1"/>
  <c r="B601" i="157"/>
  <c r="B603" i="157" s="1"/>
  <c r="B481" i="157"/>
  <c r="C476" i="157"/>
  <c r="DB435" i="153"/>
  <c r="DC435" i="153" s="1"/>
  <c r="BR346" i="153"/>
  <c r="BS346" i="153" s="1"/>
  <c r="DB418" i="153"/>
  <c r="DC418" i="153" s="1"/>
  <c r="EJ425" i="153"/>
  <c r="EK425" i="153" s="1"/>
  <c r="EL425" i="153" s="1"/>
  <c r="EM425" i="153" s="1"/>
  <c r="EJ349" i="153"/>
  <c r="EK349" i="153" s="1"/>
  <c r="EL349" i="153" s="1"/>
  <c r="EM349" i="153" s="1"/>
  <c r="EL347" i="153"/>
  <c r="EM347" i="153" s="1"/>
  <c r="DB415" i="153"/>
  <c r="DC415" i="153" s="1"/>
  <c r="EL434" i="153"/>
  <c r="EM434" i="153" s="1"/>
  <c r="BR353" i="153"/>
  <c r="BS353" i="153" s="1"/>
  <c r="CU459" i="153"/>
  <c r="DA459" i="153" s="1"/>
  <c r="DB459" i="153" s="1"/>
  <c r="DC459" i="153" s="1"/>
  <c r="BK387" i="153"/>
  <c r="BK388" i="153"/>
  <c r="BL388" i="153" s="1"/>
  <c r="BN388" i="153" s="1"/>
  <c r="BQ388" i="153" s="1"/>
  <c r="GZ441" i="153"/>
  <c r="HB441" i="153" s="1"/>
  <c r="EE391" i="153"/>
  <c r="EF391" i="153" s="1"/>
  <c r="EH391" i="153" s="1"/>
  <c r="EK391" i="153" s="1"/>
  <c r="GP423" i="153"/>
  <c r="GZ434" i="153"/>
  <c r="HB434" i="153" s="1"/>
  <c r="HE434" i="153" s="1"/>
  <c r="HF434" i="153" s="1"/>
  <c r="GZ401" i="153"/>
  <c r="HB401" i="153" s="1"/>
  <c r="HE401" i="153" s="1"/>
  <c r="HF401" i="153" s="1"/>
  <c r="HG401" i="153" s="1"/>
  <c r="CU390" i="153"/>
  <c r="CV390" i="153" s="1"/>
  <c r="CX390" i="153" s="1"/>
  <c r="DA390" i="153" s="1"/>
  <c r="DB390" i="153" s="1"/>
  <c r="DC390" i="153" s="1"/>
  <c r="GL381" i="153"/>
  <c r="GZ442" i="153"/>
  <c r="HB442" i="153" s="1"/>
  <c r="HE442" i="153" s="1"/>
  <c r="HF442" i="153" s="1"/>
  <c r="HG442" i="153" s="1"/>
  <c r="GZ439" i="153"/>
  <c r="HB439" i="153" s="1"/>
  <c r="HE439" i="153" s="1"/>
  <c r="HF439" i="153" s="1"/>
  <c r="HG439" i="153" s="1"/>
  <c r="GY420" i="153"/>
  <c r="GZ420" i="153" s="1"/>
  <c r="HB420" i="153" s="1"/>
  <c r="HE420" i="153" s="1"/>
  <c r="GY304" i="153"/>
  <c r="GZ304" i="153" s="1"/>
  <c r="HB304" i="153" s="1"/>
  <c r="HE304" i="153" s="1"/>
  <c r="HF304" i="153" s="1"/>
  <c r="HG304" i="153" s="1"/>
  <c r="GY295" i="153"/>
  <c r="GZ295" i="153" s="1"/>
  <c r="HB295" i="153" s="1"/>
  <c r="HE295" i="153" s="1"/>
  <c r="AA357" i="153"/>
  <c r="CV381" i="153"/>
  <c r="CX381" i="153" s="1"/>
  <c r="DA381" i="153" s="1"/>
  <c r="DB381" i="153" s="1"/>
  <c r="DC381" i="153" s="1"/>
  <c r="FP382" i="153"/>
  <c r="FR382" i="153" s="1"/>
  <c r="FU382" i="153" s="1"/>
  <c r="FV382" i="153" s="1"/>
  <c r="FW382" i="153" s="1"/>
  <c r="CU391" i="153"/>
  <c r="CV391" i="153" s="1"/>
  <c r="CX391" i="153" s="1"/>
  <c r="DA391" i="153" s="1"/>
  <c r="DB391" i="153" s="1"/>
  <c r="DC391" i="153" s="1"/>
  <c r="GZ407" i="153"/>
  <c r="HB407" i="153" s="1"/>
  <c r="HE407" i="153" s="1"/>
  <c r="HF407" i="153" s="1"/>
  <c r="GZ414" i="153"/>
  <c r="HB414" i="153" s="1"/>
  <c r="HE414" i="153" s="1"/>
  <c r="HF414" i="153" s="1"/>
  <c r="GN381" i="153"/>
  <c r="FO381" i="153"/>
  <c r="EE388" i="153"/>
  <c r="EF388" i="153" s="1"/>
  <c r="EH388" i="153" s="1"/>
  <c r="EK388" i="153" s="1"/>
  <c r="FP433" i="153"/>
  <c r="FR433" i="153" s="1"/>
  <c r="FT433" i="153" s="1"/>
  <c r="FU433" i="153" s="1"/>
  <c r="CU393" i="153"/>
  <c r="CV393" i="153" s="1"/>
  <c r="CX393" i="153" s="1"/>
  <c r="DA393" i="153" s="1"/>
  <c r="BK392" i="153"/>
  <c r="EE390" i="153"/>
  <c r="EF390" i="153" s="1"/>
  <c r="EH390" i="153" s="1"/>
  <c r="EK390" i="153" s="1"/>
  <c r="BK393" i="153"/>
  <c r="BL393" i="153" s="1"/>
  <c r="BN393" i="153" s="1"/>
  <c r="BQ393" i="153" s="1"/>
  <c r="GH423" i="153"/>
  <c r="GX423" i="153"/>
  <c r="BK371" i="153"/>
  <c r="BQ371" i="153" s="1"/>
  <c r="BR371" i="153" s="1"/>
  <c r="BS371" i="153" s="1"/>
  <c r="GZ384" i="153"/>
  <c r="HB384" i="153" s="1"/>
  <c r="HE384" i="153" s="1"/>
  <c r="HF384" i="153" s="1"/>
  <c r="HG384" i="153" s="1"/>
  <c r="GZ419" i="153"/>
  <c r="HB419" i="153" s="1"/>
  <c r="HE419" i="153" s="1"/>
  <c r="HF419" i="153" s="1"/>
  <c r="HG419" i="153" s="1"/>
  <c r="EE392" i="153"/>
  <c r="EF392" i="153" s="1"/>
  <c r="EH392" i="153" s="1"/>
  <c r="EK392" i="153" s="1"/>
  <c r="EL392" i="153" s="1"/>
  <c r="EM392" i="153" s="1"/>
  <c r="GT381" i="153"/>
  <c r="EE381" i="153"/>
  <c r="EF381" i="153" s="1"/>
  <c r="EH381" i="153" s="1"/>
  <c r="EK381" i="153" s="1"/>
  <c r="GZ296" i="153"/>
  <c r="HB296" i="153" s="1"/>
  <c r="HE296" i="153" s="1"/>
  <c r="HF296" i="153" s="1"/>
  <c r="HG296" i="153" s="1"/>
  <c r="GZ293" i="153"/>
  <c r="HB293" i="153" s="1"/>
  <c r="HE293" i="153" s="1"/>
  <c r="HF293" i="153" s="1"/>
  <c r="HG293" i="153" s="1"/>
  <c r="GZ346" i="153"/>
  <c r="HB346" i="153" s="1"/>
  <c r="HE346" i="153" s="1"/>
  <c r="HF346" i="153" s="1"/>
  <c r="HG346" i="153" s="1"/>
  <c r="GZ424" i="153"/>
  <c r="HB424" i="153" s="1"/>
  <c r="FO392" i="153"/>
  <c r="BK377" i="153"/>
  <c r="GY406" i="153"/>
  <c r="GZ406" i="153" s="1"/>
  <c r="HB406" i="153" s="1"/>
  <c r="HE406" i="153" s="1"/>
  <c r="HF406" i="153" s="1"/>
  <c r="HG406" i="153" s="1"/>
  <c r="CV382" i="153"/>
  <c r="CX382" i="153" s="1"/>
  <c r="DA382" i="153" s="1"/>
  <c r="DB382" i="153" s="1"/>
  <c r="DC382" i="153" s="1"/>
  <c r="AB350" i="153"/>
  <c r="AD350" i="153" s="1"/>
  <c r="FO390" i="153"/>
  <c r="FP390" i="153" s="1"/>
  <c r="FR390" i="153" s="1"/>
  <c r="FU390" i="153" s="1"/>
  <c r="CU388" i="153"/>
  <c r="CV388" i="153" s="1"/>
  <c r="CX388" i="153" s="1"/>
  <c r="DA388" i="153" s="1"/>
  <c r="HD353" i="153"/>
  <c r="HE353" i="153" s="1"/>
  <c r="HF353" i="153" s="1"/>
  <c r="HG353" i="153" s="1"/>
  <c r="BN289" i="153"/>
  <c r="FT441" i="153"/>
  <c r="FU441" i="153" s="1"/>
  <c r="EJ441" i="153"/>
  <c r="EK441" i="153" s="1"/>
  <c r="EL422" i="153"/>
  <c r="EM422" i="153" s="1"/>
  <c r="HF123" i="153"/>
  <c r="HG123" i="153" s="1"/>
  <c r="DB380" i="153"/>
  <c r="DC380" i="153" s="1"/>
  <c r="FV412" i="153"/>
  <c r="FW412" i="153" s="1"/>
  <c r="EL304" i="153"/>
  <c r="EM304" i="153" s="1"/>
  <c r="BR243" i="153"/>
  <c r="BS243" i="153" s="1"/>
  <c r="EF357" i="153"/>
  <c r="EH299" i="153"/>
  <c r="BR385" i="153"/>
  <c r="BS385" i="153" s="1"/>
  <c r="EL396" i="153"/>
  <c r="EM396" i="153" s="1"/>
  <c r="HF306" i="153"/>
  <c r="HG306" i="153" s="1"/>
  <c r="DB394" i="153"/>
  <c r="DC394" i="153" s="1"/>
  <c r="BR409" i="153"/>
  <c r="BS409" i="153" s="1"/>
  <c r="HF347" i="153"/>
  <c r="HG347" i="153" s="1"/>
  <c r="FR299" i="153"/>
  <c r="FV344" i="153"/>
  <c r="FW344" i="153" s="1"/>
  <c r="DB239" i="153"/>
  <c r="DC239" i="153" s="1"/>
  <c r="BP433" i="153"/>
  <c r="BQ433" i="153" s="1"/>
  <c r="BR297" i="153"/>
  <c r="BS297" i="153" s="1"/>
  <c r="EJ423" i="153"/>
  <c r="EK423" i="153" s="1"/>
  <c r="BR418" i="153"/>
  <c r="BS418" i="153" s="1"/>
  <c r="DB417" i="153"/>
  <c r="DC417" i="153" s="1"/>
  <c r="AH400" i="153"/>
  <c r="AI400" i="153" s="1"/>
  <c r="EL245" i="153"/>
  <c r="EM245" i="153" s="1"/>
  <c r="FV429" i="153"/>
  <c r="FW429" i="153" s="1"/>
  <c r="DB430" i="153"/>
  <c r="DC430" i="153" s="1"/>
  <c r="DB426" i="153"/>
  <c r="DC426" i="153" s="1"/>
  <c r="DB379" i="153"/>
  <c r="DC379" i="153" s="1"/>
  <c r="FV422" i="153"/>
  <c r="FW422" i="153" s="1"/>
  <c r="DB439" i="153"/>
  <c r="DC439" i="153" s="1"/>
  <c r="BP425" i="153"/>
  <c r="BQ425" i="153" s="1"/>
  <c r="EL293" i="153"/>
  <c r="EM293" i="153" s="1"/>
  <c r="BR399" i="153"/>
  <c r="BS399" i="153" s="1"/>
  <c r="DB300" i="153"/>
  <c r="DC300" i="153" s="1"/>
  <c r="HF343" i="153"/>
  <c r="HG343" i="153" s="1"/>
  <c r="DB347" i="153"/>
  <c r="DC347" i="153" s="1"/>
  <c r="BR422" i="153"/>
  <c r="BS422" i="153" s="1"/>
  <c r="BR430" i="153"/>
  <c r="BS430" i="153" s="1"/>
  <c r="FV442" i="153"/>
  <c r="FW442" i="153" s="1"/>
  <c r="FV244" i="153"/>
  <c r="FW244" i="153" s="1"/>
  <c r="EL337" i="153"/>
  <c r="EM337" i="153" s="1"/>
  <c r="DB145" i="153"/>
  <c r="DC145" i="153" s="1"/>
  <c r="DB424" i="153"/>
  <c r="DC424" i="153" s="1"/>
  <c r="EL248" i="153"/>
  <c r="EM248" i="153" s="1"/>
  <c r="DB436" i="153"/>
  <c r="DC436" i="153" s="1"/>
  <c r="BR157" i="153"/>
  <c r="BS157" i="153" s="1"/>
  <c r="AH244" i="153"/>
  <c r="AI244" i="153" s="1"/>
  <c r="EL415" i="153"/>
  <c r="EM415" i="153" s="1"/>
  <c r="HF203" i="153"/>
  <c r="HG203" i="153" s="1"/>
  <c r="EJ438" i="153"/>
  <c r="EK438" i="153" s="1"/>
  <c r="FV431" i="153"/>
  <c r="FW431" i="153" s="1"/>
  <c r="BR400" i="153"/>
  <c r="BS400" i="153" s="1"/>
  <c r="HF245" i="153"/>
  <c r="HG245" i="153" s="1"/>
  <c r="EL426" i="153"/>
  <c r="EM426" i="153" s="1"/>
  <c r="FT436" i="153"/>
  <c r="FU436" i="153" s="1"/>
  <c r="DB427" i="153"/>
  <c r="DC427" i="153" s="1"/>
  <c r="EL300" i="153"/>
  <c r="EM300" i="153" s="1"/>
  <c r="EL409" i="153"/>
  <c r="EM409" i="153" s="1"/>
  <c r="FV302" i="153"/>
  <c r="FW302" i="153" s="1"/>
  <c r="HF235" i="153"/>
  <c r="HG235" i="153" s="1"/>
  <c r="HF417" i="153"/>
  <c r="HG417" i="153" s="1"/>
  <c r="HF148" i="153"/>
  <c r="HG148" i="153" s="1"/>
  <c r="HF146" i="153"/>
  <c r="HG146" i="153" s="1"/>
  <c r="BR405" i="153"/>
  <c r="BS405" i="153" s="1"/>
  <c r="DB422" i="153"/>
  <c r="DC422" i="153" s="1"/>
  <c r="BR383" i="153"/>
  <c r="BS383" i="153" s="1"/>
  <c r="DB384" i="153"/>
  <c r="DC384" i="153" s="1"/>
  <c r="DB378" i="153"/>
  <c r="DC378" i="153" s="1"/>
  <c r="BR431" i="153"/>
  <c r="BS431" i="153" s="1"/>
  <c r="HF115" i="153"/>
  <c r="HG115" i="153" s="1"/>
  <c r="FT345" i="153"/>
  <c r="FU345" i="153" s="1"/>
  <c r="BR347" i="153"/>
  <c r="BS347" i="153" s="1"/>
  <c r="DB336" i="153"/>
  <c r="DC336" i="153" s="1"/>
  <c r="DB400" i="153"/>
  <c r="DC400" i="153" s="1"/>
  <c r="EL442" i="153"/>
  <c r="EM442" i="153" s="1"/>
  <c r="CZ432" i="153"/>
  <c r="DA432" i="153" s="1"/>
  <c r="HF318" i="153"/>
  <c r="HG318" i="153" s="1"/>
  <c r="CZ349" i="153"/>
  <c r="DA349" i="153" s="1"/>
  <c r="HF241" i="153"/>
  <c r="HG241" i="153" s="1"/>
  <c r="EL336" i="153"/>
  <c r="EM336" i="153" s="1"/>
  <c r="AH378" i="153"/>
  <c r="AI378" i="153" s="1"/>
  <c r="BR153" i="153"/>
  <c r="BS153" i="153" s="1"/>
  <c r="EL145" i="153"/>
  <c r="EM145" i="153" s="1"/>
  <c r="BR349" i="153"/>
  <c r="BS349" i="153" s="1"/>
  <c r="BR436" i="153"/>
  <c r="BS436" i="153" s="1"/>
  <c r="FV353" i="153"/>
  <c r="FW353" i="153" s="1"/>
  <c r="BR350" i="153"/>
  <c r="BS350" i="153" s="1"/>
  <c r="EL424" i="153"/>
  <c r="EM424" i="153" s="1"/>
  <c r="HF222" i="153"/>
  <c r="HG222" i="153" s="1"/>
  <c r="FV435" i="153"/>
  <c r="FW435" i="153" s="1"/>
  <c r="DB431" i="153"/>
  <c r="DC431" i="153" s="1"/>
  <c r="BR394" i="153"/>
  <c r="BS394" i="153" s="1"/>
  <c r="EL302" i="153"/>
  <c r="EM302" i="153" s="1"/>
  <c r="AH297" i="153"/>
  <c r="AI297" i="153" s="1"/>
  <c r="EL157" i="153"/>
  <c r="EM157" i="153" s="1"/>
  <c r="EL430" i="153"/>
  <c r="EM430" i="153" s="1"/>
  <c r="EL297" i="153"/>
  <c r="EM297" i="153" s="1"/>
  <c r="BR301" i="153"/>
  <c r="BS301" i="153" s="1"/>
  <c r="HF99" i="153"/>
  <c r="HG99" i="153" s="1"/>
  <c r="HF290" i="153"/>
  <c r="HG290" i="153" s="1"/>
  <c r="FV403" i="153"/>
  <c r="FW403" i="153" s="1"/>
  <c r="BR303" i="153"/>
  <c r="BS303" i="153" s="1"/>
  <c r="FV379" i="153"/>
  <c r="FW379" i="153" s="1"/>
  <c r="EL428" i="153"/>
  <c r="EM428" i="153" s="1"/>
  <c r="EL378" i="153"/>
  <c r="EM378" i="153" s="1"/>
  <c r="EL420" i="153"/>
  <c r="EM420" i="153" s="1"/>
  <c r="FV411" i="153"/>
  <c r="FW411" i="153" s="1"/>
  <c r="DB411" i="153"/>
  <c r="DC411" i="153" s="1"/>
  <c r="EL394" i="153"/>
  <c r="EM394" i="153" s="1"/>
  <c r="EL435" i="153"/>
  <c r="EM435" i="153" s="1"/>
  <c r="BR379" i="153"/>
  <c r="BS379" i="153" s="1"/>
  <c r="FT432" i="153"/>
  <c r="FU432" i="153" s="1"/>
  <c r="BQ90" i="153"/>
  <c r="EJ436" i="153"/>
  <c r="EK436" i="153" s="1"/>
  <c r="EL416" i="153"/>
  <c r="EM416" i="153" s="1"/>
  <c r="DB383" i="153"/>
  <c r="DC383" i="153" s="1"/>
  <c r="DB303" i="153"/>
  <c r="DC303" i="153" s="1"/>
  <c r="DB406" i="153"/>
  <c r="DC406" i="153" s="1"/>
  <c r="HF113" i="153"/>
  <c r="HG113" i="153" s="1"/>
  <c r="AH418" i="153"/>
  <c r="AI418" i="153" s="1"/>
  <c r="AH398" i="153"/>
  <c r="AI398" i="153" s="1"/>
  <c r="BR416" i="153"/>
  <c r="BS416" i="153" s="1"/>
  <c r="EL407" i="153"/>
  <c r="EM407" i="153" s="1"/>
  <c r="DB294" i="153"/>
  <c r="DC294" i="153" s="1"/>
  <c r="DB416" i="153"/>
  <c r="DC416" i="153" s="1"/>
  <c r="HF340" i="153"/>
  <c r="HG340" i="153" s="1"/>
  <c r="BR403" i="153"/>
  <c r="BS403" i="153" s="1"/>
  <c r="BR402" i="153"/>
  <c r="BS402" i="153" s="1"/>
  <c r="EL418" i="153"/>
  <c r="EM418" i="153" s="1"/>
  <c r="DB304" i="153"/>
  <c r="DC304" i="153" s="1"/>
  <c r="DB405" i="153"/>
  <c r="DC405" i="153" s="1"/>
  <c r="BR244" i="153"/>
  <c r="BS244" i="153" s="1"/>
  <c r="GZ437" i="153"/>
  <c r="HB437" i="153" s="1"/>
  <c r="GZ433" i="153"/>
  <c r="HB433" i="153" s="1"/>
  <c r="HF305" i="153"/>
  <c r="HG305" i="153" s="1"/>
  <c r="HF334" i="153"/>
  <c r="HG334" i="153" s="1"/>
  <c r="DB404" i="153"/>
  <c r="DC404" i="153" s="1"/>
  <c r="FV410" i="153"/>
  <c r="FW410" i="153" s="1"/>
  <c r="EL398" i="153"/>
  <c r="EM398" i="153" s="1"/>
  <c r="FV394" i="153"/>
  <c r="FW394" i="153" s="1"/>
  <c r="EL404" i="153"/>
  <c r="EM404" i="153" s="1"/>
  <c r="EL427" i="153"/>
  <c r="EM427" i="153" s="1"/>
  <c r="BR158" i="153"/>
  <c r="BS158" i="153" s="1"/>
  <c r="FV385" i="153"/>
  <c r="FW385" i="153" s="1"/>
  <c r="AH426" i="153"/>
  <c r="AI426" i="153" s="1"/>
  <c r="EL413" i="153"/>
  <c r="EM413" i="153" s="1"/>
  <c r="FV402" i="153"/>
  <c r="FW402" i="153" s="1"/>
  <c r="EL295" i="153"/>
  <c r="EM295" i="153" s="1"/>
  <c r="HF326" i="153"/>
  <c r="HG326" i="153" s="1"/>
  <c r="BR302" i="153"/>
  <c r="BS302" i="153" s="1"/>
  <c r="FV414" i="153"/>
  <c r="FW414" i="153" s="1"/>
  <c r="AH230" i="153"/>
  <c r="AI230" i="153" s="1"/>
  <c r="EF355" i="153"/>
  <c r="EH289" i="153"/>
  <c r="FV380" i="153"/>
  <c r="FW380" i="153" s="1"/>
  <c r="DB413" i="153"/>
  <c r="DC413" i="153" s="1"/>
  <c r="BR410" i="153"/>
  <c r="BS410" i="153" s="1"/>
  <c r="CZ425" i="153"/>
  <c r="DA425" i="153" s="1"/>
  <c r="EL402" i="153"/>
  <c r="EM402" i="153" s="1"/>
  <c r="FV407" i="153"/>
  <c r="FW407" i="153" s="1"/>
  <c r="FV162" i="153"/>
  <c r="FW162" i="153" s="1"/>
  <c r="FV153" i="153"/>
  <c r="FW153" i="153" s="1"/>
  <c r="FV438" i="153"/>
  <c r="FW438" i="153" s="1"/>
  <c r="FV349" i="153"/>
  <c r="FW349" i="153" s="1"/>
  <c r="EL243" i="153"/>
  <c r="EM243" i="153" s="1"/>
  <c r="HF220" i="153"/>
  <c r="HG220" i="153" s="1"/>
  <c r="AH339" i="153"/>
  <c r="AI339" i="153" s="1"/>
  <c r="DB283" i="153"/>
  <c r="DC283" i="153" s="1"/>
  <c r="AH237" i="153"/>
  <c r="AI237" i="153" s="1"/>
  <c r="HF212" i="153"/>
  <c r="HG212" i="153" s="1"/>
  <c r="HF215" i="153"/>
  <c r="HG215" i="153" s="1"/>
  <c r="AH303" i="153"/>
  <c r="AI303" i="153" s="1"/>
  <c r="AH241" i="153"/>
  <c r="AI241" i="153" s="1"/>
  <c r="AH352" i="153"/>
  <c r="AI352" i="153" s="1"/>
  <c r="DB371" i="153"/>
  <c r="DC371" i="153" s="1"/>
  <c r="AH292" i="153"/>
  <c r="AI292" i="153" s="1"/>
  <c r="AH379" i="153"/>
  <c r="AI379" i="153" s="1"/>
  <c r="AH405" i="153"/>
  <c r="AI405" i="153" s="1"/>
  <c r="DB203" i="153"/>
  <c r="DC203" i="153" s="1"/>
  <c r="HF134" i="153"/>
  <c r="HG134" i="153" s="1"/>
  <c r="FR289" i="153"/>
  <c r="HF111" i="153"/>
  <c r="HG111" i="153" s="1"/>
  <c r="AH430" i="153"/>
  <c r="AI430" i="153" s="1"/>
  <c r="HF105" i="153"/>
  <c r="HG105" i="153" s="1"/>
  <c r="AH152" i="153"/>
  <c r="AI152" i="153" s="1"/>
  <c r="AH380" i="153"/>
  <c r="AI380" i="153" s="1"/>
  <c r="EL283" i="153"/>
  <c r="EM283" i="153" s="1"/>
  <c r="HF150" i="153"/>
  <c r="HG150" i="153" s="1"/>
  <c r="HB80" i="153"/>
  <c r="HE22" i="153"/>
  <c r="AH197" i="153"/>
  <c r="AI197" i="153" s="1"/>
  <c r="AH317" i="153"/>
  <c r="AI317" i="153" s="1"/>
  <c r="AH125" i="153"/>
  <c r="AI125" i="153" s="1"/>
  <c r="BR404" i="153"/>
  <c r="BS404" i="153" s="1"/>
  <c r="BR121" i="153"/>
  <c r="BS121" i="153" s="1"/>
  <c r="AF232" i="153"/>
  <c r="HD232" i="153" s="1"/>
  <c r="HE232" i="153" s="1"/>
  <c r="AH100" i="153"/>
  <c r="AI100" i="153" s="1"/>
  <c r="AH67" i="153"/>
  <c r="AI67" i="153" s="1"/>
  <c r="EF250" i="153"/>
  <c r="EH184" i="153"/>
  <c r="EH253" i="153" s="1"/>
  <c r="HF129" i="153"/>
  <c r="HG129" i="153" s="1"/>
  <c r="HF237" i="153"/>
  <c r="HG237" i="153" s="1"/>
  <c r="AH235" i="153"/>
  <c r="AI235" i="153" s="1"/>
  <c r="EL408" i="153"/>
  <c r="EM408" i="153" s="1"/>
  <c r="AH113" i="153"/>
  <c r="AI113" i="153" s="1"/>
  <c r="HF135" i="153"/>
  <c r="HG135" i="153" s="1"/>
  <c r="FV396" i="153"/>
  <c r="FW396" i="153" s="1"/>
  <c r="EL98" i="153"/>
  <c r="GF392" i="153"/>
  <c r="AA392" i="153"/>
  <c r="FV22" i="153"/>
  <c r="FV80" i="153" s="1"/>
  <c r="FU80" i="153"/>
  <c r="FU87" i="153" s="1"/>
  <c r="FU88" i="153" s="1"/>
  <c r="AG80" i="153"/>
  <c r="AG87" i="153" s="1"/>
  <c r="AG88" i="153" s="1"/>
  <c r="AH22" i="153"/>
  <c r="AH80" i="153" s="1"/>
  <c r="GF388" i="153"/>
  <c r="AA388" i="153"/>
  <c r="EV443" i="153"/>
  <c r="FO377" i="153"/>
  <c r="FU78" i="153"/>
  <c r="FU79" i="153" s="1"/>
  <c r="FV12" i="153"/>
  <c r="BQ98" i="153"/>
  <c r="DB199" i="153"/>
  <c r="DC199" i="153" s="1"/>
  <c r="AH351" i="153"/>
  <c r="AI351" i="153" s="1"/>
  <c r="DB207" i="153"/>
  <c r="DC207" i="153" s="1"/>
  <c r="HF315" i="153"/>
  <c r="HG315" i="153" s="1"/>
  <c r="HF229" i="153"/>
  <c r="HG229" i="153" s="1"/>
  <c r="AG78" i="153"/>
  <c r="AG79" i="153" s="1"/>
  <c r="AH12" i="153"/>
  <c r="N443" i="153"/>
  <c r="GL377" i="153"/>
  <c r="Z443" i="153"/>
  <c r="GX377" i="153"/>
  <c r="AD166" i="153"/>
  <c r="AG108" i="153"/>
  <c r="AH341" i="153"/>
  <c r="AI341" i="153" s="1"/>
  <c r="AF243" i="153"/>
  <c r="HD243" i="153" s="1"/>
  <c r="HE243" i="153" s="1"/>
  <c r="AH196" i="153"/>
  <c r="AI196" i="153" s="1"/>
  <c r="AH325" i="153"/>
  <c r="AI325" i="153" s="1"/>
  <c r="AH76" i="153"/>
  <c r="AI76" i="153" s="1"/>
  <c r="EL102" i="153"/>
  <c r="EM102" i="153" s="1"/>
  <c r="DB160" i="153"/>
  <c r="DC160" i="153" s="1"/>
  <c r="AF248" i="153"/>
  <c r="HD248" i="153" s="1"/>
  <c r="HF233" i="153"/>
  <c r="HG233" i="153" s="1"/>
  <c r="HF151" i="153"/>
  <c r="HG151" i="153" s="1"/>
  <c r="EJ433" i="153"/>
  <c r="EK433" i="153" s="1"/>
  <c r="AH114" i="153"/>
  <c r="AI114" i="153" s="1"/>
  <c r="FT348" i="153"/>
  <c r="FU348" i="153" s="1"/>
  <c r="DB429" i="153"/>
  <c r="DC429" i="153" s="1"/>
  <c r="BR434" i="153"/>
  <c r="BS434" i="153" s="1"/>
  <c r="FV439" i="153"/>
  <c r="FW439" i="153" s="1"/>
  <c r="BR293" i="153"/>
  <c r="BS293" i="153" s="1"/>
  <c r="AH194" i="153"/>
  <c r="T445" i="153"/>
  <c r="GR387" i="153"/>
  <c r="J445" i="153"/>
  <c r="GH387" i="153"/>
  <c r="Z445" i="153"/>
  <c r="GX387" i="153"/>
  <c r="EH269" i="153"/>
  <c r="EK194" i="153"/>
  <c r="BR426" i="153"/>
  <c r="BS426" i="153" s="1"/>
  <c r="FV418" i="153"/>
  <c r="FW418" i="153" s="1"/>
  <c r="DB396" i="153"/>
  <c r="DC396" i="153" s="1"/>
  <c r="FV430" i="153"/>
  <c r="FW430" i="153" s="1"/>
  <c r="AH442" i="153"/>
  <c r="AI442" i="153" s="1"/>
  <c r="FV401" i="153"/>
  <c r="FW401" i="153" s="1"/>
  <c r="DB412" i="153"/>
  <c r="DC412" i="153" s="1"/>
  <c r="BP424" i="153"/>
  <c r="BQ424" i="153" s="1"/>
  <c r="CV299" i="153"/>
  <c r="BQ154" i="153"/>
  <c r="GR381" i="153"/>
  <c r="GH381" i="153"/>
  <c r="GX381" i="153"/>
  <c r="BF445" i="153"/>
  <c r="AZ445" i="153"/>
  <c r="FP381" i="153"/>
  <c r="FR381" i="153" s="1"/>
  <c r="FU381" i="153" s="1"/>
  <c r="GN357" i="153"/>
  <c r="GY403" i="153"/>
  <c r="GZ403" i="153" s="1"/>
  <c r="HB403" i="153" s="1"/>
  <c r="HE403" i="153" s="1"/>
  <c r="HE154" i="153"/>
  <c r="GY413" i="153"/>
  <c r="GZ413" i="153" s="1"/>
  <c r="HB413" i="153" s="1"/>
  <c r="HE413" i="153" s="1"/>
  <c r="HD144" i="153"/>
  <c r="GT392" i="153"/>
  <c r="GH355" i="153"/>
  <c r="CJ445" i="153"/>
  <c r="CD445" i="153"/>
  <c r="CT445" i="153"/>
  <c r="GY409" i="153"/>
  <c r="GZ409" i="153" s="1"/>
  <c r="HB409" i="153" s="1"/>
  <c r="HE409" i="153" s="1"/>
  <c r="BK391" i="153"/>
  <c r="BL391" i="153" s="1"/>
  <c r="BN391" i="153" s="1"/>
  <c r="BQ391" i="153" s="1"/>
  <c r="GV388" i="153"/>
  <c r="GL388" i="153"/>
  <c r="FB443" i="153"/>
  <c r="DV445" i="153"/>
  <c r="DP445" i="153"/>
  <c r="GH357" i="153"/>
  <c r="CD443" i="153"/>
  <c r="CJ443" i="153"/>
  <c r="CF443" i="153"/>
  <c r="GL357" i="153"/>
  <c r="BP164" i="153"/>
  <c r="FP392" i="153"/>
  <c r="FR392" i="153" s="1"/>
  <c r="FU392" i="153" s="1"/>
  <c r="GY396" i="153"/>
  <c r="GZ396" i="153" s="1"/>
  <c r="HB396" i="153" s="1"/>
  <c r="HE396" i="153" s="1"/>
  <c r="GY294" i="153"/>
  <c r="GZ294" i="153" s="1"/>
  <c r="HB294" i="153" s="1"/>
  <c r="HE294" i="153" s="1"/>
  <c r="AX443" i="153"/>
  <c r="BL377" i="153"/>
  <c r="BL392" i="153"/>
  <c r="BN392" i="153" s="1"/>
  <c r="BQ392" i="153" s="1"/>
  <c r="GY385" i="153"/>
  <c r="GZ385" i="153" s="1"/>
  <c r="HB385" i="153" s="1"/>
  <c r="HE385" i="153" s="1"/>
  <c r="GY383" i="153"/>
  <c r="GZ383" i="153" s="1"/>
  <c r="HB383" i="153" s="1"/>
  <c r="HE383" i="153" s="1"/>
  <c r="GY345" i="153"/>
  <c r="GZ345" i="153" s="1"/>
  <c r="HB345" i="153" s="1"/>
  <c r="AB403" i="153"/>
  <c r="AD403" i="153" s="1"/>
  <c r="AG403" i="153" s="1"/>
  <c r="AB416" i="153"/>
  <c r="AD416" i="153" s="1"/>
  <c r="AG416" i="153" s="1"/>
  <c r="EE382" i="153"/>
  <c r="EF382" i="153" s="1"/>
  <c r="EH382" i="153" s="1"/>
  <c r="EK382" i="153" s="1"/>
  <c r="GL423" i="153"/>
  <c r="GR423" i="153"/>
  <c r="HD239" i="153"/>
  <c r="HE239" i="153" s="1"/>
  <c r="GR390" i="153"/>
  <c r="GH390" i="153"/>
  <c r="GX390" i="153"/>
  <c r="CU392" i="153"/>
  <c r="CV392" i="153" s="1"/>
  <c r="CX392" i="153" s="1"/>
  <c r="DA392" i="153" s="1"/>
  <c r="DN443" i="153"/>
  <c r="DT443" i="153"/>
  <c r="GY429" i="153"/>
  <c r="GZ429" i="153" s="1"/>
  <c r="HB429" i="153" s="1"/>
  <c r="HE429" i="153" s="1"/>
  <c r="HD145" i="153"/>
  <c r="BK382" i="153"/>
  <c r="BL382" i="153" s="1"/>
  <c r="BN382" i="153" s="1"/>
  <c r="BQ382" i="153" s="1"/>
  <c r="FO391" i="153"/>
  <c r="FP391" i="153" s="1"/>
  <c r="FR391" i="153" s="1"/>
  <c r="FU391" i="153" s="1"/>
  <c r="FT164" i="153"/>
  <c r="GF382" i="153"/>
  <c r="GV382" i="153"/>
  <c r="GL382" i="153"/>
  <c r="BL304" i="153"/>
  <c r="BN304" i="153" s="1"/>
  <c r="BQ304" i="153" s="1"/>
  <c r="AB399" i="153"/>
  <c r="AD399" i="153" s="1"/>
  <c r="AG399" i="153" s="1"/>
  <c r="CV398" i="153"/>
  <c r="CX398" i="153" s="1"/>
  <c r="DA398" i="153" s="1"/>
  <c r="EJ164" i="153"/>
  <c r="AB414" i="153"/>
  <c r="AD414" i="153" s="1"/>
  <c r="AG414" i="153" s="1"/>
  <c r="AB429" i="153"/>
  <c r="AD429" i="153" s="1"/>
  <c r="AG429" i="153" s="1"/>
  <c r="BL442" i="153"/>
  <c r="BN442" i="153" s="1"/>
  <c r="BQ442" i="153" s="1"/>
  <c r="CZ250" i="153"/>
  <c r="CZ254" i="153" s="1"/>
  <c r="AH384" i="153"/>
  <c r="AI384" i="153" s="1"/>
  <c r="HF213" i="153"/>
  <c r="HG213" i="153" s="1"/>
  <c r="FV161" i="153"/>
  <c r="FW161" i="153" s="1"/>
  <c r="HF117" i="153"/>
  <c r="HG117" i="153" s="1"/>
  <c r="HF121" i="153"/>
  <c r="HG121" i="153" s="1"/>
  <c r="AH192" i="153"/>
  <c r="AI192" i="153" s="1"/>
  <c r="AH401" i="153"/>
  <c r="AI401" i="153" s="1"/>
  <c r="HF217" i="153"/>
  <c r="HG217" i="153" s="1"/>
  <c r="EL209" i="153"/>
  <c r="EM209" i="153" s="1"/>
  <c r="DB153" i="153"/>
  <c r="DC153" i="153" s="1"/>
  <c r="AH245" i="153"/>
  <c r="AI245" i="153" s="1"/>
  <c r="EL335" i="153"/>
  <c r="EM335" i="153" s="1"/>
  <c r="FV191" i="153"/>
  <c r="FW191" i="153" s="1"/>
  <c r="DB200" i="153"/>
  <c r="DC200" i="153" s="1"/>
  <c r="FV303" i="153"/>
  <c r="FW303" i="153" s="1"/>
  <c r="BR378" i="153"/>
  <c r="BS378" i="153" s="1"/>
  <c r="AH408" i="153"/>
  <c r="AI408" i="153" s="1"/>
  <c r="HF141" i="153"/>
  <c r="HG141" i="153" s="1"/>
  <c r="FV426" i="153"/>
  <c r="FW426" i="153" s="1"/>
  <c r="AF231" i="153"/>
  <c r="AF345" i="153"/>
  <c r="AH73" i="153"/>
  <c r="AI73" i="153" s="1"/>
  <c r="AH136" i="153"/>
  <c r="AI136" i="153" s="1"/>
  <c r="AH330" i="153"/>
  <c r="AI330" i="153" s="1"/>
  <c r="FV393" i="153"/>
  <c r="FW393" i="153" s="1"/>
  <c r="HF140" i="153"/>
  <c r="HG140" i="153" s="1"/>
  <c r="AH346" i="153"/>
  <c r="AI346" i="153" s="1"/>
  <c r="HF161" i="153"/>
  <c r="HG161" i="153" s="1"/>
  <c r="AH110" i="153"/>
  <c r="AI110" i="153" s="1"/>
  <c r="AH158" i="153"/>
  <c r="AI158" i="153" s="1"/>
  <c r="DL445" i="153"/>
  <c r="EE387" i="153"/>
  <c r="EE445" i="153" s="1"/>
  <c r="AH240" i="153"/>
  <c r="AI240" i="153" s="1"/>
  <c r="AH324" i="153"/>
  <c r="AI324" i="153" s="1"/>
  <c r="DB329" i="153"/>
  <c r="DC329" i="153" s="1"/>
  <c r="AH188" i="153"/>
  <c r="AI188" i="153" s="1"/>
  <c r="HF125" i="153"/>
  <c r="HG125" i="153" s="1"/>
  <c r="HF218" i="153"/>
  <c r="HG218" i="153" s="1"/>
  <c r="DB147" i="153"/>
  <c r="DC147" i="153" s="1"/>
  <c r="BR151" i="153"/>
  <c r="BS151" i="153" s="1"/>
  <c r="HF238" i="153"/>
  <c r="HG238" i="153" s="1"/>
  <c r="HF246" i="153"/>
  <c r="HG246" i="153" s="1"/>
  <c r="FV346" i="153"/>
  <c r="FW346" i="153" s="1"/>
  <c r="HF100" i="153"/>
  <c r="HG100" i="153" s="1"/>
  <c r="DB414" i="153"/>
  <c r="DC414" i="153" s="1"/>
  <c r="CX289" i="153"/>
  <c r="HF187" i="153"/>
  <c r="HG187" i="153" s="1"/>
  <c r="HF126" i="153"/>
  <c r="HG126" i="153" s="1"/>
  <c r="EL225" i="153"/>
  <c r="EM225" i="153" s="1"/>
  <c r="HF207" i="153"/>
  <c r="HG207" i="153" s="1"/>
  <c r="HB98" i="153"/>
  <c r="GY394" i="153"/>
  <c r="GZ394" i="153" s="1"/>
  <c r="HB394" i="153" s="1"/>
  <c r="HE394" i="153" s="1"/>
  <c r="AB394" i="153"/>
  <c r="AD394" i="153" s="1"/>
  <c r="AG394" i="153" s="1"/>
  <c r="BR337" i="153"/>
  <c r="BS337" i="153" s="1"/>
  <c r="HD78" i="153"/>
  <c r="HE58" i="153"/>
  <c r="AH336" i="153"/>
  <c r="AI336" i="153" s="1"/>
  <c r="T443" i="153"/>
  <c r="GR377" i="153"/>
  <c r="R443" i="153"/>
  <c r="GP377" i="153"/>
  <c r="X443" i="153"/>
  <c r="GV377" i="153"/>
  <c r="AH323" i="153"/>
  <c r="AI323" i="153" s="1"/>
  <c r="HF201" i="153"/>
  <c r="HG201" i="153" s="1"/>
  <c r="DB238" i="153"/>
  <c r="DC238" i="153" s="1"/>
  <c r="HF332" i="153"/>
  <c r="HG332" i="153" s="1"/>
  <c r="AH134" i="153"/>
  <c r="AI134" i="153" s="1"/>
  <c r="AF350" i="153"/>
  <c r="HD350" i="153" s="1"/>
  <c r="HE350" i="153" s="1"/>
  <c r="BP438" i="153"/>
  <c r="BQ438" i="153" s="1"/>
  <c r="BR396" i="153"/>
  <c r="BS396" i="153" s="1"/>
  <c r="HF155" i="153"/>
  <c r="HG155" i="153" s="1"/>
  <c r="AH223" i="153"/>
  <c r="AI223" i="153" s="1"/>
  <c r="DB408" i="153"/>
  <c r="DC408" i="153" s="1"/>
  <c r="HF131" i="153"/>
  <c r="HG131" i="153" s="1"/>
  <c r="AH338" i="153"/>
  <c r="AI338" i="153" s="1"/>
  <c r="HF185" i="153"/>
  <c r="HG185" i="153" s="1"/>
  <c r="EL417" i="153"/>
  <c r="EM417" i="153" s="1"/>
  <c r="BR440" i="153"/>
  <c r="BS440" i="153" s="1"/>
  <c r="EL383" i="153"/>
  <c r="EM383" i="153" s="1"/>
  <c r="FT425" i="153"/>
  <c r="FU425" i="153" s="1"/>
  <c r="AD299" i="153"/>
  <c r="EL210" i="153"/>
  <c r="EM210" i="153" s="1"/>
  <c r="EL345" i="153"/>
  <c r="EM345" i="153" s="1"/>
  <c r="FV337" i="153"/>
  <c r="FW337" i="153" s="1"/>
  <c r="DB350" i="153"/>
  <c r="DC350" i="153" s="1"/>
  <c r="AH239" i="153"/>
  <c r="AI239" i="153" s="1"/>
  <c r="DL443" i="153"/>
  <c r="EE377" i="153"/>
  <c r="P445" i="153"/>
  <c r="GN387" i="153"/>
  <c r="GD445" i="153"/>
  <c r="V445" i="153"/>
  <c r="GT387" i="153"/>
  <c r="AH145" i="153"/>
  <c r="AI145" i="153" s="1"/>
  <c r="GY283" i="153"/>
  <c r="HE283" i="153" s="1"/>
  <c r="AG283" i="153"/>
  <c r="DA78" i="153"/>
  <c r="DA79" i="153" s="1"/>
  <c r="DB12" i="153"/>
  <c r="DB78" i="153" s="1"/>
  <c r="DB79" i="153" s="1"/>
  <c r="HF159" i="153"/>
  <c r="HG159" i="153" s="1"/>
  <c r="HF329" i="153"/>
  <c r="HG329" i="153" s="1"/>
  <c r="BR145" i="153"/>
  <c r="BS145" i="153" s="1"/>
  <c r="FT437" i="153"/>
  <c r="FU437" i="153" s="1"/>
  <c r="EL440" i="153"/>
  <c r="EM440" i="153" s="1"/>
  <c r="EL303" i="153"/>
  <c r="EM303" i="153" s="1"/>
  <c r="BR427" i="153"/>
  <c r="BS427" i="153" s="1"/>
  <c r="DB423" i="153"/>
  <c r="DC423" i="153" s="1"/>
  <c r="DB441" i="153"/>
  <c r="DC441" i="153" s="1"/>
  <c r="EL244" i="153"/>
  <c r="EM244" i="153" s="1"/>
  <c r="EL410" i="153"/>
  <c r="EM410" i="153" s="1"/>
  <c r="BR295" i="153"/>
  <c r="BS295" i="153" s="1"/>
  <c r="DB428" i="153"/>
  <c r="DC428" i="153" s="1"/>
  <c r="FV408" i="153"/>
  <c r="FW408" i="153" s="1"/>
  <c r="EL431" i="153"/>
  <c r="EM431" i="153" s="1"/>
  <c r="AH438" i="153"/>
  <c r="AI438" i="153" s="1"/>
  <c r="EL437" i="153"/>
  <c r="EM437" i="153" s="1"/>
  <c r="BR441" i="153"/>
  <c r="BS441" i="153" s="1"/>
  <c r="FV424" i="153"/>
  <c r="FW424" i="153" s="1"/>
  <c r="DB244" i="153"/>
  <c r="DC244" i="153" s="1"/>
  <c r="DB230" i="153"/>
  <c r="DC230" i="153" s="1"/>
  <c r="FO357" i="153"/>
  <c r="AB164" i="153"/>
  <c r="GL392" i="153"/>
  <c r="AB392" i="153"/>
  <c r="AD392" i="153" s="1"/>
  <c r="AG392" i="153" s="1"/>
  <c r="GX392" i="153"/>
  <c r="CF445" i="153"/>
  <c r="CP445" i="153"/>
  <c r="GR388" i="153"/>
  <c r="GH388" i="153"/>
  <c r="GX388" i="153"/>
  <c r="FH443" i="153"/>
  <c r="FN443" i="153"/>
  <c r="DR445" i="153"/>
  <c r="EB445" i="153"/>
  <c r="CB443" i="153"/>
  <c r="CP443" i="153"/>
  <c r="GY426" i="153"/>
  <c r="GZ426" i="153" s="1"/>
  <c r="HB426" i="153" s="1"/>
  <c r="HE426" i="153" s="1"/>
  <c r="GY438" i="153"/>
  <c r="GZ438" i="153" s="1"/>
  <c r="HB438" i="153" s="1"/>
  <c r="AB348" i="153"/>
  <c r="AD348" i="153" s="1"/>
  <c r="AB439" i="153"/>
  <c r="AD439" i="153" s="1"/>
  <c r="AG439" i="153" s="1"/>
  <c r="AB293" i="153"/>
  <c r="AD293" i="153" s="1"/>
  <c r="AG293" i="153" s="1"/>
  <c r="AB425" i="153"/>
  <c r="AD425" i="153" s="1"/>
  <c r="GY436" i="153"/>
  <c r="GZ436" i="153" s="1"/>
  <c r="HB436" i="153" s="1"/>
  <c r="GY301" i="153"/>
  <c r="GZ301" i="153" s="1"/>
  <c r="HB301" i="153" s="1"/>
  <c r="HE301" i="153" s="1"/>
  <c r="GV355" i="153"/>
  <c r="BH443" i="153"/>
  <c r="BD443" i="153"/>
  <c r="BJ443" i="153"/>
  <c r="GY398" i="153"/>
  <c r="GZ398" i="153" s="1"/>
  <c r="HB398" i="153" s="1"/>
  <c r="HE398" i="153" s="1"/>
  <c r="GY440" i="153"/>
  <c r="GZ440" i="153" s="1"/>
  <c r="HB440" i="153" s="1"/>
  <c r="HE440" i="153" s="1"/>
  <c r="GY431" i="153"/>
  <c r="GZ431" i="153" s="1"/>
  <c r="HB431" i="153" s="1"/>
  <c r="HE431" i="153" s="1"/>
  <c r="GY164" i="153"/>
  <c r="BP250" i="153"/>
  <c r="BP254" i="153" s="1"/>
  <c r="BK423" i="153"/>
  <c r="BK459" i="153" s="1"/>
  <c r="BQ459" i="153" s="1"/>
  <c r="GN423" i="153"/>
  <c r="GN390" i="153"/>
  <c r="GT390" i="153"/>
  <c r="GJ355" i="153"/>
  <c r="DZ443" i="153"/>
  <c r="FP166" i="153"/>
  <c r="BK389" i="153"/>
  <c r="BL389" i="153" s="1"/>
  <c r="BN389" i="153" s="1"/>
  <c r="BQ389" i="153" s="1"/>
  <c r="GY378" i="153"/>
  <c r="GZ378" i="153" s="1"/>
  <c r="HB378" i="153" s="1"/>
  <c r="HE378" i="153" s="1"/>
  <c r="AA355" i="153"/>
  <c r="HD157" i="153"/>
  <c r="HE157" i="153" s="1"/>
  <c r="GP357" i="153"/>
  <c r="GR382" i="153"/>
  <c r="GH382" i="153"/>
  <c r="GX382" i="153"/>
  <c r="FT250" i="153"/>
  <c r="FT254" i="153" s="1"/>
  <c r="FO387" i="153"/>
  <c r="AA391" i="153"/>
  <c r="FP300" i="153"/>
  <c r="FR300" i="153" s="1"/>
  <c r="FU300" i="153" s="1"/>
  <c r="AH322" i="153"/>
  <c r="AI322" i="153" s="1"/>
  <c r="AH343" i="153"/>
  <c r="AI343" i="153" s="1"/>
  <c r="HF106" i="153"/>
  <c r="HG106" i="153" s="1"/>
  <c r="HF130" i="153"/>
  <c r="HG130" i="153" s="1"/>
  <c r="AH302" i="153"/>
  <c r="AI302" i="153" s="1"/>
  <c r="HF147" i="153"/>
  <c r="HG147" i="153" s="1"/>
  <c r="EL236" i="153"/>
  <c r="EM236" i="153" s="1"/>
  <c r="CV269" i="153"/>
  <c r="CX194" i="153"/>
  <c r="CX250" i="153" s="1"/>
  <c r="BL250" i="153"/>
  <c r="BL254" i="153" s="1"/>
  <c r="BN184" i="153"/>
  <c r="BN253" i="153" s="1"/>
  <c r="AH143" i="153"/>
  <c r="AI143" i="153" s="1"/>
  <c r="EL216" i="153"/>
  <c r="EM216" i="153" s="1"/>
  <c r="AH327" i="153"/>
  <c r="AI327" i="153" s="1"/>
  <c r="HF101" i="153"/>
  <c r="HG101" i="153" s="1"/>
  <c r="AF433" i="153"/>
  <c r="AG433" i="153" s="1"/>
  <c r="HF208" i="153"/>
  <c r="HG208" i="153" s="1"/>
  <c r="HF223" i="153"/>
  <c r="HG223" i="153" s="1"/>
  <c r="HF236" i="153"/>
  <c r="HG236" i="153" s="1"/>
  <c r="AH417" i="153"/>
  <c r="AI417" i="153" s="1"/>
  <c r="AH431" i="153"/>
  <c r="AI431" i="153" s="1"/>
  <c r="BN269" i="153"/>
  <c r="BQ194" i="153"/>
  <c r="GY422" i="153"/>
  <c r="GZ422" i="153" s="1"/>
  <c r="HB422" i="153" s="1"/>
  <c r="HE422" i="153" s="1"/>
  <c r="AH328" i="153"/>
  <c r="AI328" i="153" s="1"/>
  <c r="EL403" i="153"/>
  <c r="EM403" i="153" s="1"/>
  <c r="AH68" i="153"/>
  <c r="AI68" i="153" s="1"/>
  <c r="HF143" i="153"/>
  <c r="HG143" i="153" s="1"/>
  <c r="AH218" i="153"/>
  <c r="AI218" i="153" s="1"/>
  <c r="AH58" i="153"/>
  <c r="AI58" i="153" s="1"/>
  <c r="AH138" i="153"/>
  <c r="AI138" i="153" s="1"/>
  <c r="FP250" i="153"/>
  <c r="FR184" i="153"/>
  <c r="FR253" i="153" s="1"/>
  <c r="FV406" i="153"/>
  <c r="FW406" i="153" s="1"/>
  <c r="DB440" i="153"/>
  <c r="DC440" i="153" s="1"/>
  <c r="AH229" i="153"/>
  <c r="AI229" i="153" s="1"/>
  <c r="AH312" i="153"/>
  <c r="AI312" i="153" s="1"/>
  <c r="BR411" i="153"/>
  <c r="BS411" i="153" s="1"/>
  <c r="HF210" i="153"/>
  <c r="HG210" i="153" s="1"/>
  <c r="BR88" i="153"/>
  <c r="BR89" i="153" s="1"/>
  <c r="AD164" i="153"/>
  <c r="AG98" i="153"/>
  <c r="CB445" i="153"/>
  <c r="CU387" i="153"/>
  <c r="CU445" i="153" s="1"/>
  <c r="DA184" i="153"/>
  <c r="DA253" i="153" s="1"/>
  <c r="DA259" i="153" s="1"/>
  <c r="AF337" i="153"/>
  <c r="HD337" i="153" s="1"/>
  <c r="HE337" i="153" s="1"/>
  <c r="FP269" i="153"/>
  <c r="FR194" i="153"/>
  <c r="EF166" i="153"/>
  <c r="EH108" i="153"/>
  <c r="AH320" i="153"/>
  <c r="AI320" i="153" s="1"/>
  <c r="BR109" i="153"/>
  <c r="BS109" i="153" s="1"/>
  <c r="DB295" i="153"/>
  <c r="DC295" i="153" s="1"/>
  <c r="HF102" i="153"/>
  <c r="HG102" i="153" s="1"/>
  <c r="HF120" i="153"/>
  <c r="HG120" i="153" s="1"/>
  <c r="HF160" i="153"/>
  <c r="HG160" i="153" s="1"/>
  <c r="L443" i="153"/>
  <c r="GJ377" i="153"/>
  <c r="J443" i="153"/>
  <c r="GH377" i="153"/>
  <c r="P443" i="153"/>
  <c r="GN377" i="153"/>
  <c r="AH198" i="153"/>
  <c r="AI198" i="153" s="1"/>
  <c r="HF219" i="153"/>
  <c r="HG219" i="153" s="1"/>
  <c r="FV109" i="153"/>
  <c r="FW109" i="153" s="1"/>
  <c r="AH117" i="153"/>
  <c r="AI117" i="153" s="1"/>
  <c r="BP348" i="153"/>
  <c r="BP355" i="153" s="1"/>
  <c r="AH111" i="153"/>
  <c r="AI111" i="153" s="1"/>
  <c r="HF211" i="153"/>
  <c r="HG211" i="153" s="1"/>
  <c r="AH212" i="153"/>
  <c r="AI212" i="153" s="1"/>
  <c r="DB302" i="153"/>
  <c r="DC302" i="153" s="1"/>
  <c r="FV297" i="153"/>
  <c r="FW297" i="153" s="1"/>
  <c r="FV415" i="153"/>
  <c r="FW415" i="153" s="1"/>
  <c r="BR429" i="153"/>
  <c r="BS429" i="153" s="1"/>
  <c r="HF156" i="153"/>
  <c r="HG156" i="153" s="1"/>
  <c r="L445" i="153"/>
  <c r="GJ387" i="153"/>
  <c r="R445" i="153"/>
  <c r="GP387" i="153"/>
  <c r="FR166" i="153"/>
  <c r="FU108" i="153"/>
  <c r="BR384" i="153"/>
  <c r="BS384" i="153" s="1"/>
  <c r="AG289" i="153"/>
  <c r="FV427" i="153"/>
  <c r="FW427" i="153" s="1"/>
  <c r="HF200" i="153"/>
  <c r="HG200" i="153" s="1"/>
  <c r="BR296" i="153"/>
  <c r="BS296" i="153" s="1"/>
  <c r="EL406" i="153"/>
  <c r="EM406" i="153" s="1"/>
  <c r="EL301" i="153"/>
  <c r="EM301" i="153" s="1"/>
  <c r="DB385" i="153"/>
  <c r="DC385" i="153" s="1"/>
  <c r="DB410" i="153"/>
  <c r="DC410" i="153" s="1"/>
  <c r="EL380" i="153"/>
  <c r="EM380" i="153" s="1"/>
  <c r="FT423" i="153"/>
  <c r="FU423" i="153" s="1"/>
  <c r="EL99" i="153"/>
  <c r="EM99" i="153" s="1"/>
  <c r="BL387" i="153"/>
  <c r="BK355" i="153"/>
  <c r="GY297" i="153"/>
  <c r="GZ297" i="153" s="1"/>
  <c r="HB297" i="153" s="1"/>
  <c r="HE297" i="153" s="1"/>
  <c r="HE248" i="153"/>
  <c r="HE145" i="153"/>
  <c r="GT355" i="153"/>
  <c r="GN355" i="153"/>
  <c r="GJ381" i="153"/>
  <c r="GP381" i="153"/>
  <c r="AX445" i="153"/>
  <c r="AR445" i="153"/>
  <c r="BH445" i="153"/>
  <c r="EE357" i="153"/>
  <c r="GY250" i="153"/>
  <c r="GY254" i="153" s="1"/>
  <c r="GT357" i="153"/>
  <c r="BK357" i="153"/>
  <c r="CU355" i="153"/>
  <c r="GY379" i="153"/>
  <c r="GZ379" i="153" s="1"/>
  <c r="HB379" i="153" s="1"/>
  <c r="HE379" i="153" s="1"/>
  <c r="GV392" i="153"/>
  <c r="GR392" i="153"/>
  <c r="GP392" i="153"/>
  <c r="GX355" i="153"/>
  <c r="GR355" i="153"/>
  <c r="CR445" i="153"/>
  <c r="CL445" i="153"/>
  <c r="GY404" i="153"/>
  <c r="GZ404" i="153" s="1"/>
  <c r="HB404" i="153" s="1"/>
  <c r="HE404" i="153" s="1"/>
  <c r="GY411" i="153"/>
  <c r="GZ411" i="153" s="1"/>
  <c r="HB411" i="153" s="1"/>
  <c r="HE411" i="153" s="1"/>
  <c r="BK381" i="153"/>
  <c r="HD158" i="153"/>
  <c r="HE158" i="153" s="1"/>
  <c r="GN388" i="153"/>
  <c r="GT388" i="153"/>
  <c r="EZ443" i="153"/>
  <c r="FF443" i="153"/>
  <c r="FL443" i="153"/>
  <c r="DN445" i="153"/>
  <c r="ED445" i="153"/>
  <c r="DX445" i="153"/>
  <c r="GX357" i="153"/>
  <c r="GR357" i="153"/>
  <c r="CT443" i="153"/>
  <c r="CH443" i="153"/>
  <c r="GF357" i="153"/>
  <c r="GY415" i="153"/>
  <c r="GZ415" i="153" s="1"/>
  <c r="HB415" i="153" s="1"/>
  <c r="HE415" i="153" s="1"/>
  <c r="AB404" i="153"/>
  <c r="AD404" i="153" s="1"/>
  <c r="AG404" i="153" s="1"/>
  <c r="AB349" i="153"/>
  <c r="AD349" i="153" s="1"/>
  <c r="GY300" i="153"/>
  <c r="GZ300" i="153" s="1"/>
  <c r="HB300" i="153" s="1"/>
  <c r="HE300" i="153" s="1"/>
  <c r="GY427" i="153"/>
  <c r="GZ427" i="153" s="1"/>
  <c r="HB427" i="153" s="1"/>
  <c r="HE427" i="153" s="1"/>
  <c r="AZ443" i="153"/>
  <c r="AV443" i="153"/>
  <c r="BB443" i="153"/>
  <c r="GY418" i="153"/>
  <c r="GZ418" i="153" s="1"/>
  <c r="HB418" i="153" s="1"/>
  <c r="HE418" i="153" s="1"/>
  <c r="HD336" i="153"/>
  <c r="HE336" i="153" s="1"/>
  <c r="GV357" i="153"/>
  <c r="GY166" i="153"/>
  <c r="GY435" i="153"/>
  <c r="GZ435" i="153" s="1"/>
  <c r="HB435" i="153" s="1"/>
  <c r="HE435" i="153" s="1"/>
  <c r="EE459" i="153"/>
  <c r="EK459" i="153" s="1"/>
  <c r="GY430" i="153"/>
  <c r="GZ430" i="153" s="1"/>
  <c r="HB430" i="153" s="1"/>
  <c r="HE430" i="153" s="1"/>
  <c r="AB422" i="153"/>
  <c r="AD422" i="153" s="1"/>
  <c r="AG422" i="153" s="1"/>
  <c r="AA382" i="153"/>
  <c r="AB382" i="153" s="1"/>
  <c r="AD382" i="153" s="1"/>
  <c r="AG382" i="153" s="1"/>
  <c r="BQ230" i="153"/>
  <c r="GT423" i="153"/>
  <c r="GJ423" i="153"/>
  <c r="GJ390" i="153"/>
  <c r="GP390" i="153"/>
  <c r="DX443" i="153"/>
  <c r="ED443" i="153"/>
  <c r="DR443" i="153"/>
  <c r="GY302" i="153"/>
  <c r="GZ302" i="153" s="1"/>
  <c r="HB302" i="153" s="1"/>
  <c r="HE302" i="153" s="1"/>
  <c r="HD153" i="153"/>
  <c r="HE153" i="153" s="1"/>
  <c r="GY289" i="153"/>
  <c r="GZ289" i="153" s="1"/>
  <c r="AG157" i="153"/>
  <c r="AG353" i="153"/>
  <c r="AG159" i="153"/>
  <c r="GN382" i="153"/>
  <c r="GT382" i="153"/>
  <c r="BL428" i="153"/>
  <c r="BN428" i="153" s="1"/>
  <c r="BQ428" i="153" s="1"/>
  <c r="AB301" i="153"/>
  <c r="AD301" i="153" s="1"/>
  <c r="AG301" i="153" s="1"/>
  <c r="AB415" i="153"/>
  <c r="AD415" i="153" s="1"/>
  <c r="AG415" i="153" s="1"/>
  <c r="BL412" i="153"/>
  <c r="BN412" i="153" s="1"/>
  <c r="BQ412" i="153" s="1"/>
  <c r="BQ335" i="153"/>
  <c r="FU230" i="153"/>
  <c r="AB385" i="153"/>
  <c r="AD385" i="153" s="1"/>
  <c r="AG385" i="153" s="1"/>
  <c r="AB436" i="153"/>
  <c r="AD436" i="153" s="1"/>
  <c r="AB411" i="153"/>
  <c r="AD411" i="153" s="1"/>
  <c r="AG411" i="153" s="1"/>
  <c r="GY299" i="153"/>
  <c r="AB300" i="153"/>
  <c r="AD300" i="153" s="1"/>
  <c r="AG300" i="153" s="1"/>
  <c r="AB410" i="153"/>
  <c r="AD410" i="153" s="1"/>
  <c r="AG410" i="153" s="1"/>
  <c r="GZ269" i="153"/>
  <c r="AB250" i="153"/>
  <c r="AB254" i="153" s="1"/>
  <c r="AH326" i="153"/>
  <c r="AI326" i="153" s="1"/>
  <c r="AH214" i="153"/>
  <c r="AI214" i="153" s="1"/>
  <c r="BR156" i="153"/>
  <c r="BS156" i="153" s="1"/>
  <c r="HF139" i="153"/>
  <c r="HG139" i="153" s="1"/>
  <c r="AH409" i="153"/>
  <c r="AI409" i="153" s="1"/>
  <c r="AH295" i="153"/>
  <c r="AI295" i="153" s="1"/>
  <c r="AH435" i="153"/>
  <c r="AI435" i="153" s="1"/>
  <c r="HF224" i="153"/>
  <c r="HG224" i="153" s="1"/>
  <c r="DB88" i="153"/>
  <c r="DC88" i="153" s="1"/>
  <c r="DB144" i="153"/>
  <c r="DC144" i="153" s="1"/>
  <c r="AF344" i="153"/>
  <c r="HD344" i="153" s="1"/>
  <c r="HE344" i="153" s="1"/>
  <c r="AH146" i="153"/>
  <c r="AI146" i="153" s="1"/>
  <c r="DB335" i="153"/>
  <c r="DC335" i="153" s="1"/>
  <c r="AD195" i="153"/>
  <c r="AD252" i="153" s="1"/>
  <c r="AB269" i="153"/>
  <c r="FV416" i="153"/>
  <c r="FW416" i="153" s="1"/>
  <c r="HF214" i="153"/>
  <c r="HG214" i="153" s="1"/>
  <c r="AH427" i="153"/>
  <c r="AI427" i="153" s="1"/>
  <c r="AH315" i="153"/>
  <c r="AI315" i="153" s="1"/>
  <c r="HF321" i="153"/>
  <c r="HG321" i="153" s="1"/>
  <c r="AH119" i="153"/>
  <c r="AI119" i="153" s="1"/>
  <c r="FP164" i="153"/>
  <c r="FR98" i="153"/>
  <c r="AH148" i="153"/>
  <c r="AI148" i="153" s="1"/>
  <c r="BR217" i="153"/>
  <c r="BS217" i="153" s="1"/>
  <c r="HF152" i="153"/>
  <c r="HG152" i="153" s="1"/>
  <c r="BL166" i="153"/>
  <c r="BN108" i="153"/>
  <c r="AH112" i="153"/>
  <c r="AI112" i="153" s="1"/>
  <c r="DB420" i="153"/>
  <c r="DC420" i="153" s="1"/>
  <c r="AH406" i="153"/>
  <c r="AI406" i="153" s="1"/>
  <c r="HF133" i="153"/>
  <c r="HG133" i="153" s="1"/>
  <c r="BR413" i="153"/>
  <c r="BS413" i="153" s="1"/>
  <c r="AH440" i="153"/>
  <c r="AI440" i="153" s="1"/>
  <c r="HF303" i="153"/>
  <c r="HG303" i="153" s="1"/>
  <c r="BR345" i="153"/>
  <c r="BS345" i="153" s="1"/>
  <c r="DB345" i="153"/>
  <c r="DC345" i="153" s="1"/>
  <c r="AH340" i="153"/>
  <c r="AI340" i="153" s="1"/>
  <c r="AH219" i="153"/>
  <c r="AI219" i="153" s="1"/>
  <c r="AH201" i="153"/>
  <c r="AI201" i="153" s="1"/>
  <c r="DB346" i="153"/>
  <c r="DC346" i="153" s="1"/>
  <c r="CZ162" i="153"/>
  <c r="HD162" i="153" s="1"/>
  <c r="HE162" i="153" s="1"/>
  <c r="BR120" i="153"/>
  <c r="BS120" i="153" s="1"/>
  <c r="HF119" i="153"/>
  <c r="HG119" i="153" s="1"/>
  <c r="BR224" i="153"/>
  <c r="BS224" i="153" s="1"/>
  <c r="AH155" i="153"/>
  <c r="AI155" i="153" s="1"/>
  <c r="HF136" i="153"/>
  <c r="HG136" i="153" s="1"/>
  <c r="HF112" i="153"/>
  <c r="HG112" i="153" s="1"/>
  <c r="FV185" i="153"/>
  <c r="FW185" i="153" s="1"/>
  <c r="HF110" i="153"/>
  <c r="HG110" i="153" s="1"/>
  <c r="DB135" i="153"/>
  <c r="DC135" i="153" s="1"/>
  <c r="FV232" i="153"/>
  <c r="FW232" i="153" s="1"/>
  <c r="V443" i="153"/>
  <c r="GT377" i="153"/>
  <c r="GD443" i="153"/>
  <c r="H443" i="153"/>
  <c r="GF377" i="153"/>
  <c r="AF250" i="153"/>
  <c r="HD230" i="153"/>
  <c r="HE230" i="153" s="1"/>
  <c r="FV389" i="153"/>
  <c r="FW389" i="153" s="1"/>
  <c r="AH313" i="153"/>
  <c r="AI313" i="153" s="1"/>
  <c r="BR106" i="153"/>
  <c r="BS106" i="153" s="1"/>
  <c r="BR305" i="153"/>
  <c r="BS305" i="153" s="1"/>
  <c r="CV166" i="153"/>
  <c r="CX108" i="153"/>
  <c r="CX164" i="153" s="1"/>
  <c r="DB409" i="153"/>
  <c r="DC409" i="153" s="1"/>
  <c r="DB296" i="153"/>
  <c r="DC296" i="153" s="1"/>
  <c r="AH227" i="153"/>
  <c r="AI227" i="153" s="1"/>
  <c r="BR206" i="153"/>
  <c r="BS206" i="153" s="1"/>
  <c r="FV296" i="153"/>
  <c r="FW296" i="153" s="1"/>
  <c r="AF437" i="153"/>
  <c r="CZ433" i="153"/>
  <c r="DA433" i="153" s="1"/>
  <c r="HF216" i="153"/>
  <c r="HG216" i="153" s="1"/>
  <c r="EJ348" i="153"/>
  <c r="EJ355" i="153" s="1"/>
  <c r="EJ432" i="153"/>
  <c r="EK432" i="153" s="1"/>
  <c r="AF335" i="153"/>
  <c r="AG335" i="153" s="1"/>
  <c r="HF206" i="153"/>
  <c r="HG206" i="153" s="1"/>
  <c r="HB78" i="153"/>
  <c r="HE12" i="153"/>
  <c r="GF423" i="153"/>
  <c r="AA423" i="153"/>
  <c r="AB423" i="153" s="1"/>
  <c r="AD423" i="153" s="1"/>
  <c r="FV145" i="153"/>
  <c r="FW145" i="153" s="1"/>
  <c r="DB344" i="153"/>
  <c r="DC344" i="153" s="1"/>
  <c r="EL353" i="153"/>
  <c r="EM353" i="153" s="1"/>
  <c r="GF390" i="153"/>
  <c r="AA390" i="153"/>
  <c r="EL22" i="153"/>
  <c r="EL80" i="153" s="1"/>
  <c r="EK80" i="153"/>
  <c r="EK87" i="153" s="1"/>
  <c r="EK88" i="153" s="1"/>
  <c r="H445" i="153"/>
  <c r="GF387" i="153"/>
  <c r="AA387" i="153"/>
  <c r="AB387" i="153" s="1"/>
  <c r="X445" i="153"/>
  <c r="GV387" i="153"/>
  <c r="N445" i="153"/>
  <c r="GL387" i="153"/>
  <c r="AH153" i="153"/>
  <c r="AI153" i="153" s="1"/>
  <c r="BR248" i="153"/>
  <c r="BS248" i="153" s="1"/>
  <c r="FV240" i="153"/>
  <c r="FW240" i="153" s="1"/>
  <c r="FV144" i="153"/>
  <c r="FW144" i="153" s="1"/>
  <c r="CZ438" i="153"/>
  <c r="DA438" i="153" s="1"/>
  <c r="DB407" i="153"/>
  <c r="DC407" i="153" s="1"/>
  <c r="BR294" i="153"/>
  <c r="BS294" i="153" s="1"/>
  <c r="BR432" i="153"/>
  <c r="BS432" i="153" s="1"/>
  <c r="EL144" i="153"/>
  <c r="EM144" i="153" s="1"/>
  <c r="EL231" i="153"/>
  <c r="EM231" i="153" s="1"/>
  <c r="FV350" i="153"/>
  <c r="FW350" i="153" s="1"/>
  <c r="DB437" i="153"/>
  <c r="DC437" i="153" s="1"/>
  <c r="EL162" i="153"/>
  <c r="EM162" i="153" s="1"/>
  <c r="BR240" i="153"/>
  <c r="BS240" i="153" s="1"/>
  <c r="FV409" i="153"/>
  <c r="FW409" i="153" s="1"/>
  <c r="EL400" i="153"/>
  <c r="EM400" i="153" s="1"/>
  <c r="FV405" i="153"/>
  <c r="FW405" i="153" s="1"/>
  <c r="DB243" i="153"/>
  <c r="DC243" i="153" s="1"/>
  <c r="FV243" i="153"/>
  <c r="FW243" i="153" s="1"/>
  <c r="HB269" i="153"/>
  <c r="HE194" i="153"/>
  <c r="DA98" i="153"/>
  <c r="AG184" i="153"/>
  <c r="DB348" i="153"/>
  <c r="DC348" i="153" s="1"/>
  <c r="AB441" i="153"/>
  <c r="AD441" i="153" s="1"/>
  <c r="BK390" i="153"/>
  <c r="BL390" i="153" s="1"/>
  <c r="BN390" i="153" s="1"/>
  <c r="BQ390" i="153" s="1"/>
  <c r="BS22" i="153"/>
  <c r="GN392" i="153"/>
  <c r="GJ392" i="153"/>
  <c r="GH392" i="153"/>
  <c r="CN445" i="153"/>
  <c r="CH445" i="153"/>
  <c r="GJ388" i="153"/>
  <c r="AB388" i="153"/>
  <c r="AD388" i="153" s="1"/>
  <c r="AG388" i="153" s="1"/>
  <c r="GP388" i="153"/>
  <c r="FJ443" i="153"/>
  <c r="EX443" i="153"/>
  <c r="FD443" i="153"/>
  <c r="DZ445" i="153"/>
  <c r="DT445" i="153"/>
  <c r="BL164" i="153"/>
  <c r="CL443" i="153"/>
  <c r="CR443" i="153"/>
  <c r="CN443" i="153"/>
  <c r="AB296" i="153"/>
  <c r="AD296" i="153" s="1"/>
  <c r="AG296" i="153" s="1"/>
  <c r="GY400" i="153"/>
  <c r="GZ400" i="153" s="1"/>
  <c r="HB400" i="153" s="1"/>
  <c r="HE400" i="153" s="1"/>
  <c r="GY408" i="153"/>
  <c r="GZ408" i="153" s="1"/>
  <c r="HB408" i="153" s="1"/>
  <c r="HE408" i="153" s="1"/>
  <c r="GL355" i="153"/>
  <c r="GF355" i="153"/>
  <c r="AR443" i="153"/>
  <c r="BF443" i="153"/>
  <c r="AT443" i="153"/>
  <c r="GY432" i="153"/>
  <c r="GZ432" i="153" s="1"/>
  <c r="HB432" i="153" s="1"/>
  <c r="AB166" i="153"/>
  <c r="EE355" i="153"/>
  <c r="AB347" i="153"/>
  <c r="AD347" i="153" s="1"/>
  <c r="AG347" i="153" s="1"/>
  <c r="AB424" i="153"/>
  <c r="AD424" i="153" s="1"/>
  <c r="GY405" i="153"/>
  <c r="GZ405" i="153" s="1"/>
  <c r="HB405" i="153" s="1"/>
  <c r="HE405" i="153" s="1"/>
  <c r="GV423" i="153"/>
  <c r="GV390" i="153"/>
  <c r="GL390" i="153"/>
  <c r="GP355" i="153"/>
  <c r="DP443" i="153"/>
  <c r="DV443" i="153"/>
  <c r="EB443" i="153"/>
  <c r="GY380" i="153"/>
  <c r="GZ380" i="153" s="1"/>
  <c r="HB380" i="153" s="1"/>
  <c r="HE380" i="153" s="1"/>
  <c r="GZ108" i="153"/>
  <c r="GJ357" i="153"/>
  <c r="GJ382" i="153"/>
  <c r="GP382" i="153"/>
  <c r="AB294" i="153"/>
  <c r="AD294" i="153" s="1"/>
  <c r="AG294" i="153" s="1"/>
  <c r="AB432" i="153"/>
  <c r="AD432" i="153" s="1"/>
  <c r="CU377" i="153"/>
  <c r="BL299" i="153"/>
  <c r="AA393" i="153"/>
  <c r="GY393" i="153" s="1"/>
  <c r="GZ393" i="153" s="1"/>
  <c r="HB393" i="153" s="1"/>
  <c r="HE393" i="153" s="1"/>
  <c r="AA377" i="153"/>
  <c r="AB377" i="153" s="1"/>
  <c r="BS79" i="153"/>
  <c r="AB407" i="153"/>
  <c r="AD407" i="153" s="1"/>
  <c r="AG407" i="153" s="1"/>
  <c r="AB396" i="153"/>
  <c r="AD396" i="153" s="1"/>
  <c r="AG396" i="153" s="1"/>
  <c r="AA381" i="153"/>
  <c r="AB381" i="153" s="1"/>
  <c r="AD381" i="153" s="1"/>
  <c r="AG381" i="153" s="1"/>
  <c r="HD244" i="153"/>
  <c r="HE244" i="153" s="1"/>
  <c r="AB402" i="153"/>
  <c r="AD402" i="153" s="1"/>
  <c r="AG402" i="153" s="1"/>
  <c r="GZ184" i="153"/>
  <c r="GZ253" i="153" s="1"/>
  <c r="AB305" i="153"/>
  <c r="AD305" i="153" s="1"/>
  <c r="AG305" i="153" s="1"/>
  <c r="EF164" i="153"/>
  <c r="AS21" i="148"/>
  <c r="AS19" i="148"/>
  <c r="AS20" i="148" s="1"/>
  <c r="AM20" i="148"/>
  <c r="AR21" i="148"/>
  <c r="AR19" i="148"/>
  <c r="AQ20" i="148"/>
  <c r="GY389" i="153" l="1"/>
  <c r="GZ389" i="153" s="1"/>
  <c r="HB389" i="153" s="1"/>
  <c r="HE389" i="153" s="1"/>
  <c r="U12" i="77"/>
  <c r="U12" i="140"/>
  <c r="U12" i="139"/>
  <c r="BL437" i="153"/>
  <c r="BN437" i="153" s="1"/>
  <c r="BP437" i="153" s="1"/>
  <c r="BQ437" i="153" s="1"/>
  <c r="HD345" i="153"/>
  <c r="CU443" i="153"/>
  <c r="HD437" i="153"/>
  <c r="BL355" i="153"/>
  <c r="GY391" i="153"/>
  <c r="GZ391" i="153" s="1"/>
  <c r="HB391" i="153" s="1"/>
  <c r="HE391" i="153" s="1"/>
  <c r="HF391" i="153" s="1"/>
  <c r="HG391" i="153" s="1"/>
  <c r="CZ355" i="153"/>
  <c r="GY388" i="153"/>
  <c r="FO445" i="153"/>
  <c r="GY371" i="153"/>
  <c r="HE371" i="153" s="1"/>
  <c r="HF371" i="153" s="1"/>
  <c r="HG371" i="153" s="1"/>
  <c r="AD250" i="153"/>
  <c r="AD254" i="153" s="1"/>
  <c r="EE443" i="153"/>
  <c r="AB391" i="153"/>
  <c r="AD391" i="153" s="1"/>
  <c r="AG391" i="153" s="1"/>
  <c r="AH391" i="153" s="1"/>
  <c r="AI391" i="153" s="1"/>
  <c r="EF254" i="153"/>
  <c r="HG414" i="153"/>
  <c r="GY357" i="153"/>
  <c r="DC12" i="153"/>
  <c r="DC78" i="153" s="1"/>
  <c r="HG407" i="153"/>
  <c r="CV254" i="153"/>
  <c r="FV78" i="153"/>
  <c r="FV79" i="153" s="1"/>
  <c r="FW79" i="153" s="1"/>
  <c r="AI22" i="153"/>
  <c r="AI80" i="153" s="1"/>
  <c r="HE251" i="153"/>
  <c r="HE257" i="153" s="1"/>
  <c r="HE262" i="153" s="1"/>
  <c r="BQ251" i="153"/>
  <c r="BQ257" i="153" s="1"/>
  <c r="BQ262" i="153" s="1"/>
  <c r="EK251" i="153"/>
  <c r="EK257" i="153" s="1"/>
  <c r="EK262" i="153" s="1"/>
  <c r="AH251" i="153"/>
  <c r="HG434" i="153"/>
  <c r="FR251" i="153"/>
  <c r="FR252" i="153" s="1"/>
  <c r="FW12" i="153"/>
  <c r="HD231" i="153"/>
  <c r="AF253" i="153"/>
  <c r="AF254" i="153" s="1"/>
  <c r="FP254" i="153"/>
  <c r="CX251" i="153"/>
  <c r="CX252" i="153" s="1"/>
  <c r="CX254" i="153" s="1"/>
  <c r="AG231" i="153"/>
  <c r="AH231" i="153" s="1"/>
  <c r="AI231" i="153" s="1"/>
  <c r="GA476" i="157"/>
  <c r="C481" i="157"/>
  <c r="D476" i="157"/>
  <c r="AC481" i="157"/>
  <c r="B550" i="157"/>
  <c r="EL381" i="153"/>
  <c r="EM381" i="153" s="1"/>
  <c r="HF420" i="153"/>
  <c r="HG420" i="153" s="1"/>
  <c r="FV390" i="153"/>
  <c r="FW390" i="153" s="1"/>
  <c r="HF295" i="153"/>
  <c r="HG295" i="153" s="1"/>
  <c r="GY390" i="153"/>
  <c r="GZ390" i="153" s="1"/>
  <c r="HB390" i="153" s="1"/>
  <c r="HE390" i="153" s="1"/>
  <c r="HF390" i="153" s="1"/>
  <c r="HG390" i="153" s="1"/>
  <c r="BK443" i="153"/>
  <c r="AG350" i="153"/>
  <c r="AH350" i="153" s="1"/>
  <c r="AI350" i="153" s="1"/>
  <c r="HE345" i="153"/>
  <c r="GH445" i="153"/>
  <c r="GY392" i="153"/>
  <c r="GZ392" i="153" s="1"/>
  <c r="HB392" i="153" s="1"/>
  <c r="HE392" i="153" s="1"/>
  <c r="HF392" i="153" s="1"/>
  <c r="HG392" i="153" s="1"/>
  <c r="BK445" i="153"/>
  <c r="GV445" i="153"/>
  <c r="GP443" i="153"/>
  <c r="AG345" i="153"/>
  <c r="AH345" i="153" s="1"/>
  <c r="AI345" i="153" s="1"/>
  <c r="GZ299" i="153"/>
  <c r="HB299" i="153" s="1"/>
  <c r="HE437" i="153"/>
  <c r="HF437" i="153" s="1"/>
  <c r="HG437" i="153" s="1"/>
  <c r="CV387" i="153"/>
  <c r="CX387" i="153" s="1"/>
  <c r="GZ388" i="153"/>
  <c r="HB388" i="153" s="1"/>
  <c r="HE388" i="153" s="1"/>
  <c r="BL423" i="153"/>
  <c r="BN423" i="153" s="1"/>
  <c r="BP423" i="153" s="1"/>
  <c r="BP443" i="153" s="1"/>
  <c r="EF387" i="153"/>
  <c r="EH387" i="153" s="1"/>
  <c r="FP357" i="153"/>
  <c r="AB393" i="153"/>
  <c r="AD393" i="153" s="1"/>
  <c r="AG393" i="153" s="1"/>
  <c r="AH393" i="153" s="1"/>
  <c r="AI393" i="153" s="1"/>
  <c r="FP355" i="153"/>
  <c r="EF377" i="153"/>
  <c r="EF443" i="153" s="1"/>
  <c r="HF244" i="153"/>
  <c r="HG244" i="153" s="1"/>
  <c r="HF393" i="153"/>
  <c r="HG393" i="153" s="1"/>
  <c r="BR390" i="153"/>
  <c r="BS390" i="153" s="1"/>
  <c r="EL432" i="153"/>
  <c r="EM432" i="153" s="1"/>
  <c r="HF162" i="153"/>
  <c r="HG162" i="153" s="1"/>
  <c r="HF157" i="153"/>
  <c r="HG157" i="153" s="1"/>
  <c r="HF394" i="153"/>
  <c r="HG394" i="153" s="1"/>
  <c r="AH381" i="153"/>
  <c r="AI381" i="153" s="1"/>
  <c r="AD377" i="153"/>
  <c r="HF400" i="153"/>
  <c r="HG400" i="153" s="1"/>
  <c r="AH335" i="153"/>
  <c r="AI335" i="153" s="1"/>
  <c r="HF302" i="153"/>
  <c r="HG302" i="153" s="1"/>
  <c r="BR90" i="153"/>
  <c r="BR91" i="153" s="1"/>
  <c r="BS89" i="153"/>
  <c r="BR389" i="153"/>
  <c r="BS389" i="153" s="1"/>
  <c r="HF398" i="153"/>
  <c r="HG398" i="153" s="1"/>
  <c r="HF426" i="153"/>
  <c r="HG426" i="153" s="1"/>
  <c r="HF350" i="153"/>
  <c r="HG350" i="153" s="1"/>
  <c r="HF429" i="153"/>
  <c r="HG429" i="153" s="1"/>
  <c r="FV348" i="153"/>
  <c r="FW348" i="153" s="1"/>
  <c r="BR437" i="153"/>
  <c r="BS437" i="153" s="1"/>
  <c r="FV436" i="153"/>
  <c r="FW436" i="153" s="1"/>
  <c r="HF405" i="153"/>
  <c r="HG405" i="153" s="1"/>
  <c r="AF423" i="153"/>
  <c r="AG423" i="153" s="1"/>
  <c r="HF404" i="153"/>
  <c r="HG404" i="153" s="1"/>
  <c r="HF379" i="153"/>
  <c r="HG379" i="153" s="1"/>
  <c r="HF440" i="153"/>
  <c r="HG440" i="153" s="1"/>
  <c r="FV425" i="153"/>
  <c r="FW425" i="153" s="1"/>
  <c r="BR438" i="153"/>
  <c r="BS438" i="153" s="1"/>
  <c r="DB392" i="153"/>
  <c r="DC392" i="153" s="1"/>
  <c r="HF294" i="153"/>
  <c r="HG294" i="153" s="1"/>
  <c r="HF409" i="153"/>
  <c r="HG409" i="153" s="1"/>
  <c r="BR424" i="153"/>
  <c r="BS424" i="153" s="1"/>
  <c r="HF388" i="153"/>
  <c r="HG388" i="153" s="1"/>
  <c r="HF232" i="153"/>
  <c r="HG232" i="153" s="1"/>
  <c r="DB425" i="153"/>
  <c r="DC425" i="153" s="1"/>
  <c r="EL436" i="153"/>
  <c r="EM436" i="153" s="1"/>
  <c r="DB432" i="153"/>
  <c r="DC432" i="153" s="1"/>
  <c r="FV433" i="153"/>
  <c r="FW433" i="153" s="1"/>
  <c r="FV441" i="153"/>
  <c r="FW441" i="153" s="1"/>
  <c r="HF408" i="153"/>
  <c r="HG408" i="153" s="1"/>
  <c r="HF153" i="153"/>
  <c r="HG153" i="153" s="1"/>
  <c r="HF300" i="153"/>
  <c r="HG300" i="153" s="1"/>
  <c r="HF297" i="153"/>
  <c r="HG297" i="153" s="1"/>
  <c r="BR459" i="153"/>
  <c r="BS459" i="153" s="1"/>
  <c r="HF385" i="153"/>
  <c r="HG385" i="153" s="1"/>
  <c r="DB438" i="153"/>
  <c r="DC438" i="153" s="1"/>
  <c r="AD387" i="153"/>
  <c r="HF230" i="153"/>
  <c r="HG230" i="153" s="1"/>
  <c r="HF418" i="153"/>
  <c r="HG418" i="153" s="1"/>
  <c r="HF427" i="153"/>
  <c r="HG427" i="153" s="1"/>
  <c r="HF411" i="153"/>
  <c r="HG411" i="153" s="1"/>
  <c r="HF431" i="153"/>
  <c r="HG431" i="153" s="1"/>
  <c r="BR382" i="153"/>
  <c r="BS382" i="153" s="1"/>
  <c r="BR391" i="153"/>
  <c r="BS391" i="153" s="1"/>
  <c r="HF413" i="153"/>
  <c r="HG413" i="153" s="1"/>
  <c r="EL441" i="153"/>
  <c r="EM441" i="153" s="1"/>
  <c r="HF380" i="153"/>
  <c r="HG380" i="153" s="1"/>
  <c r="FV391" i="153"/>
  <c r="FW391" i="153" s="1"/>
  <c r="HF344" i="153"/>
  <c r="HG344" i="153" s="1"/>
  <c r="FV230" i="153"/>
  <c r="FW230" i="153" s="1"/>
  <c r="AH157" i="153"/>
  <c r="AI157" i="153" s="1"/>
  <c r="BR230" i="153"/>
  <c r="BS230" i="153" s="1"/>
  <c r="AF349" i="153"/>
  <c r="HD349" i="153" s="1"/>
  <c r="HE349" i="153" s="1"/>
  <c r="DB184" i="153"/>
  <c r="DB253" i="153" s="1"/>
  <c r="AD357" i="153"/>
  <c r="AG299" i="153"/>
  <c r="HE98" i="153"/>
  <c r="DB398" i="153"/>
  <c r="DC398" i="153" s="1"/>
  <c r="AH403" i="153"/>
  <c r="AI403" i="153" s="1"/>
  <c r="FV381" i="153"/>
  <c r="FW381" i="153" s="1"/>
  <c r="FV88" i="153"/>
  <c r="FW88" i="153" s="1"/>
  <c r="HF22" i="153"/>
  <c r="HF80" i="153" s="1"/>
  <c r="HE80" i="153"/>
  <c r="HE87" i="153" s="1"/>
  <c r="DB349" i="153"/>
  <c r="DC349" i="153" s="1"/>
  <c r="HF430" i="153"/>
  <c r="HG430" i="153" s="1"/>
  <c r="GJ445" i="153"/>
  <c r="GT445" i="153"/>
  <c r="EL459" i="153"/>
  <c r="EM459" i="153" s="1"/>
  <c r="FR269" i="153"/>
  <c r="FU194" i="153"/>
  <c r="FR250" i="153"/>
  <c r="FU184" i="153"/>
  <c r="FU253" i="153" s="1"/>
  <c r="FU259" i="153" s="1"/>
  <c r="AF425" i="153"/>
  <c r="HD425" i="153" s="1"/>
  <c r="HE425" i="153" s="1"/>
  <c r="BR442" i="153"/>
  <c r="BS442" i="153" s="1"/>
  <c r="BR392" i="153"/>
  <c r="BS392" i="153" s="1"/>
  <c r="CV357" i="153"/>
  <c r="CX299" i="153"/>
  <c r="CX355" i="153" s="1"/>
  <c r="EK269" i="153"/>
  <c r="EK276" i="153" s="1"/>
  <c r="EK277" i="153" s="1"/>
  <c r="EL194" i="153"/>
  <c r="EL433" i="153"/>
  <c r="EM433" i="153" s="1"/>
  <c r="HF383" i="153"/>
  <c r="HG383" i="153" s="1"/>
  <c r="FV432" i="153"/>
  <c r="FW432" i="153" s="1"/>
  <c r="BL357" i="153"/>
  <c r="BN299" i="153"/>
  <c r="BN355" i="153" s="1"/>
  <c r="EL88" i="153"/>
  <c r="EM88" i="153" s="1"/>
  <c r="HE78" i="153"/>
  <c r="HE79" i="153" s="1"/>
  <c r="HF12" i="153"/>
  <c r="HG12" i="153" s="1"/>
  <c r="DB388" i="153"/>
  <c r="DC388" i="153" s="1"/>
  <c r="HF415" i="153"/>
  <c r="HG415" i="153" s="1"/>
  <c r="HF158" i="153"/>
  <c r="HG158" i="153" s="1"/>
  <c r="HF248" i="153"/>
  <c r="HG248" i="153" s="1"/>
  <c r="FV423" i="153"/>
  <c r="FW423" i="153" s="1"/>
  <c r="HF337" i="153"/>
  <c r="HG337" i="153" s="1"/>
  <c r="AH433" i="153"/>
  <c r="AI433" i="153" s="1"/>
  <c r="AF348" i="153"/>
  <c r="HD348" i="153" s="1"/>
  <c r="HE348" i="153" s="1"/>
  <c r="AH392" i="153"/>
  <c r="AI392" i="153" s="1"/>
  <c r="AH416" i="153"/>
  <c r="AI416" i="153" s="1"/>
  <c r="HF154" i="153"/>
  <c r="HG154" i="153" s="1"/>
  <c r="BR388" i="153"/>
  <c r="BS388" i="153" s="1"/>
  <c r="FU89" i="153"/>
  <c r="EL382" i="153"/>
  <c r="EM382" i="153" s="1"/>
  <c r="FV345" i="153"/>
  <c r="FW345" i="153" s="1"/>
  <c r="EL438" i="153"/>
  <c r="EM438" i="153" s="1"/>
  <c r="DB393" i="153"/>
  <c r="DC393" i="153" s="1"/>
  <c r="FR357" i="153"/>
  <c r="FU299" i="153"/>
  <c r="BQ289" i="153"/>
  <c r="AB355" i="153"/>
  <c r="EK89" i="153"/>
  <c r="CV355" i="153"/>
  <c r="HD438" i="153"/>
  <c r="HE438" i="153" s="1"/>
  <c r="HD164" i="153"/>
  <c r="GX443" i="153"/>
  <c r="AH78" i="153"/>
  <c r="AH79" i="153" s="1"/>
  <c r="AI79" i="153" s="1"/>
  <c r="DB433" i="153"/>
  <c r="DC433" i="153" s="1"/>
  <c r="HF389" i="153"/>
  <c r="HG389" i="153" s="1"/>
  <c r="FU166" i="153"/>
  <c r="FU173" i="153" s="1"/>
  <c r="FU174" i="153" s="1"/>
  <c r="FV108" i="153"/>
  <c r="FV166" i="153" s="1"/>
  <c r="AG164" i="153"/>
  <c r="AG165" i="153" s="1"/>
  <c r="AH98" i="153"/>
  <c r="AI98" i="153" s="1"/>
  <c r="BN250" i="153"/>
  <c r="BN254" i="153" s="1"/>
  <c r="BQ184" i="153"/>
  <c r="BQ253" i="153" s="1"/>
  <c r="BQ259" i="153" s="1"/>
  <c r="FV437" i="153"/>
  <c r="FW437" i="153" s="1"/>
  <c r="AH283" i="153"/>
  <c r="AI283" i="153" s="1"/>
  <c r="EL388" i="153"/>
  <c r="EM388" i="153" s="1"/>
  <c r="AH407" i="153"/>
  <c r="AI407" i="153" s="1"/>
  <c r="GZ166" i="153"/>
  <c r="HB108" i="153"/>
  <c r="DB98" i="153"/>
  <c r="DC98" i="153" s="1"/>
  <c r="AH385" i="153"/>
  <c r="AI385" i="153" s="1"/>
  <c r="GZ250" i="153"/>
  <c r="GZ254" i="153" s="1"/>
  <c r="HB184" i="153"/>
  <c r="HB253" i="153" s="1"/>
  <c r="AH396" i="153"/>
  <c r="AI396" i="153" s="1"/>
  <c r="AH294" i="153"/>
  <c r="AI294" i="153" s="1"/>
  <c r="AH347" i="153"/>
  <c r="AI347" i="153" s="1"/>
  <c r="AH388" i="153"/>
  <c r="AI388" i="153" s="1"/>
  <c r="AG195" i="153"/>
  <c r="AD269" i="153"/>
  <c r="AH300" i="153"/>
  <c r="AI300" i="153" s="1"/>
  <c r="AF436" i="153"/>
  <c r="HD436" i="153" s="1"/>
  <c r="HE436" i="153" s="1"/>
  <c r="BR412" i="153"/>
  <c r="BS412" i="153" s="1"/>
  <c r="AH353" i="153"/>
  <c r="AI353" i="153" s="1"/>
  <c r="AH422" i="153"/>
  <c r="AI422" i="153" s="1"/>
  <c r="AH404" i="153"/>
  <c r="AI404" i="153" s="1"/>
  <c r="HF145" i="153"/>
  <c r="HG145" i="153" s="1"/>
  <c r="BL445" i="153"/>
  <c r="BN387" i="153"/>
  <c r="EH166" i="153"/>
  <c r="EK108" i="153"/>
  <c r="EH164" i="153"/>
  <c r="BQ269" i="153"/>
  <c r="BQ276" i="153" s="1"/>
  <c r="BQ277" i="153" s="1"/>
  <c r="BR194" i="153"/>
  <c r="CX269" i="153"/>
  <c r="DA194" i="153"/>
  <c r="FV300" i="153"/>
  <c r="FW300" i="153" s="1"/>
  <c r="HF378" i="153"/>
  <c r="HG378" i="153" s="1"/>
  <c r="HF301" i="153"/>
  <c r="HG301" i="153" s="1"/>
  <c r="AH439" i="153"/>
  <c r="AI439" i="153" s="1"/>
  <c r="DC79" i="153"/>
  <c r="DA89" i="153"/>
  <c r="HF58" i="153"/>
  <c r="HG58" i="153" s="1"/>
  <c r="AH394" i="153"/>
  <c r="AI394" i="153" s="1"/>
  <c r="DA289" i="153"/>
  <c r="AH371" i="153"/>
  <c r="AI371" i="153" s="1"/>
  <c r="AH414" i="153"/>
  <c r="AI414" i="153" s="1"/>
  <c r="BR304" i="153"/>
  <c r="BS304" i="153" s="1"/>
  <c r="BR154" i="153"/>
  <c r="BS154" i="153" s="1"/>
  <c r="HF243" i="153"/>
  <c r="HG243" i="153" s="1"/>
  <c r="AH88" i="153"/>
  <c r="HE88" i="153"/>
  <c r="EH250" i="153"/>
  <c r="EH254" i="153" s="1"/>
  <c r="EK184" i="153"/>
  <c r="EK253" i="153" s="1"/>
  <c r="EK259" i="153" s="1"/>
  <c r="FR355" i="153"/>
  <c r="FU289" i="153"/>
  <c r="EL391" i="153"/>
  <c r="EM391" i="153" s="1"/>
  <c r="EL390" i="153"/>
  <c r="EM390" i="153" s="1"/>
  <c r="BR425" i="153"/>
  <c r="BS425" i="153" s="1"/>
  <c r="EL423" i="153"/>
  <c r="EM423" i="153" s="1"/>
  <c r="BR433" i="153"/>
  <c r="BS433" i="153" s="1"/>
  <c r="CZ443" i="153"/>
  <c r="GJ443" i="153"/>
  <c r="EK348" i="153"/>
  <c r="DA162" i="153"/>
  <c r="GF445" i="153"/>
  <c r="EM22" i="153"/>
  <c r="AG437" i="153"/>
  <c r="FT443" i="153"/>
  <c r="GP445" i="153"/>
  <c r="BQ348" i="153"/>
  <c r="GH443" i="153"/>
  <c r="AG337" i="153"/>
  <c r="BS88" i="153"/>
  <c r="HD433" i="153"/>
  <c r="HE433" i="153" s="1"/>
  <c r="HE144" i="153"/>
  <c r="GV443" i="153"/>
  <c r="GR443" i="153"/>
  <c r="EL78" i="153"/>
  <c r="EL79" i="153" s="1"/>
  <c r="GX445" i="153"/>
  <c r="GR445" i="153"/>
  <c r="FT355" i="153"/>
  <c r="AH382" i="153"/>
  <c r="AI382" i="153" s="1"/>
  <c r="AF441" i="153"/>
  <c r="HD441" i="153" s="1"/>
  <c r="HE441" i="153" s="1"/>
  <c r="HD335" i="153"/>
  <c r="AH301" i="153"/>
  <c r="AI301" i="153" s="1"/>
  <c r="AH289" i="153"/>
  <c r="HF422" i="153"/>
  <c r="HG422" i="153" s="1"/>
  <c r="HF396" i="153"/>
  <c r="HG396" i="153" s="1"/>
  <c r="HF403" i="153"/>
  <c r="HG403" i="153" s="1"/>
  <c r="AG89" i="153"/>
  <c r="BR98" i="153"/>
  <c r="BS98" i="153" s="1"/>
  <c r="HB289" i="153"/>
  <c r="AH402" i="153"/>
  <c r="AI402" i="153" s="1"/>
  <c r="AH296" i="153"/>
  <c r="AI296" i="153" s="1"/>
  <c r="BN166" i="153"/>
  <c r="BQ108" i="153"/>
  <c r="BQ164" i="153" s="1"/>
  <c r="BQ165" i="153" s="1"/>
  <c r="FR164" i="153"/>
  <c r="FU98" i="153"/>
  <c r="AH415" i="153"/>
  <c r="AI415" i="153" s="1"/>
  <c r="AH305" i="153"/>
  <c r="AI305" i="153" s="1"/>
  <c r="AA443" i="153"/>
  <c r="GY377" i="153"/>
  <c r="GZ377" i="153" s="1"/>
  <c r="AF432" i="153"/>
  <c r="HD432" i="153" s="1"/>
  <c r="HE432" i="153" s="1"/>
  <c r="AF424" i="153"/>
  <c r="HD424" i="153" s="1"/>
  <c r="HE424" i="153" s="1"/>
  <c r="AH389" i="153"/>
  <c r="AI389" i="153" s="1"/>
  <c r="BS80" i="153"/>
  <c r="BS78" i="153"/>
  <c r="AH184" i="153"/>
  <c r="HE269" i="153"/>
  <c r="HE276" i="153" s="1"/>
  <c r="HF194" i="153"/>
  <c r="AA445" i="153"/>
  <c r="GY387" i="153"/>
  <c r="GY445" i="153" s="1"/>
  <c r="CX166" i="153"/>
  <c r="DA108" i="153"/>
  <c r="AH410" i="153"/>
  <c r="AI410" i="153" s="1"/>
  <c r="AH411" i="153"/>
  <c r="AI411" i="153" s="1"/>
  <c r="BR335" i="153"/>
  <c r="BS335" i="153" s="1"/>
  <c r="BR428" i="153"/>
  <c r="BS428" i="153" s="1"/>
  <c r="AH159" i="153"/>
  <c r="AI159" i="153" s="1"/>
  <c r="HF435" i="153"/>
  <c r="HG435" i="153" s="1"/>
  <c r="HF336" i="153"/>
  <c r="HG336" i="153" s="1"/>
  <c r="AH293" i="153"/>
  <c r="AI293" i="153" s="1"/>
  <c r="HF283" i="153"/>
  <c r="HG283" i="153" s="1"/>
  <c r="AH429" i="153"/>
  <c r="AI429" i="153" s="1"/>
  <c r="AH399" i="153"/>
  <c r="AI399" i="153" s="1"/>
  <c r="HF239" i="153"/>
  <c r="HG239" i="153" s="1"/>
  <c r="HF345" i="153"/>
  <c r="HG345" i="153" s="1"/>
  <c r="BN377" i="153"/>
  <c r="FV392" i="153"/>
  <c r="FW392" i="153" s="1"/>
  <c r="AG166" i="153"/>
  <c r="AG173" i="153" s="1"/>
  <c r="AG174" i="153" s="1"/>
  <c r="AH108" i="153"/>
  <c r="AH166" i="153" s="1"/>
  <c r="EH355" i="153"/>
  <c r="EK289" i="153"/>
  <c r="BR393" i="153"/>
  <c r="BS393" i="153" s="1"/>
  <c r="EH357" i="153"/>
  <c r="EK299" i="153"/>
  <c r="GN443" i="153"/>
  <c r="GN445" i="153"/>
  <c r="HD250" i="153"/>
  <c r="AG344" i="153"/>
  <c r="GY381" i="153"/>
  <c r="GZ381" i="153" s="1"/>
  <c r="HB381" i="153" s="1"/>
  <c r="HE381" i="153" s="1"/>
  <c r="GL445" i="153"/>
  <c r="GY423" i="153"/>
  <c r="GZ423" i="153" s="1"/>
  <c r="HB423" i="153" s="1"/>
  <c r="GF443" i="153"/>
  <c r="GT443" i="153"/>
  <c r="GY355" i="153"/>
  <c r="GY382" i="153"/>
  <c r="GZ382" i="153" s="1"/>
  <c r="HB382" i="153" s="1"/>
  <c r="HE382" i="153" s="1"/>
  <c r="CV377" i="153"/>
  <c r="FP387" i="153"/>
  <c r="AD355" i="153"/>
  <c r="AA459" i="153"/>
  <c r="DB89" i="153"/>
  <c r="AB357" i="153"/>
  <c r="GZ164" i="153"/>
  <c r="CZ164" i="153"/>
  <c r="AI194" i="153"/>
  <c r="AG248" i="153"/>
  <c r="AG243" i="153"/>
  <c r="GL443" i="153"/>
  <c r="AI12" i="153"/>
  <c r="AI78" i="153" s="1"/>
  <c r="BN164" i="153"/>
  <c r="FO443" i="153"/>
  <c r="FW22" i="153"/>
  <c r="FW80" i="153" s="1"/>
  <c r="EM98" i="153"/>
  <c r="AG232" i="153"/>
  <c r="BL381" i="153"/>
  <c r="BN381" i="153" s="1"/>
  <c r="BQ381" i="153" s="1"/>
  <c r="FP377" i="153"/>
  <c r="BQ91" i="153"/>
  <c r="AB390" i="153"/>
  <c r="AD390" i="153" s="1"/>
  <c r="AG390" i="153" s="1"/>
  <c r="EJ443" i="153"/>
  <c r="AR20" i="148"/>
  <c r="EB12" i="77" l="1"/>
  <c r="EB12" i="140"/>
  <c r="EB12" i="139"/>
  <c r="GX12" i="77"/>
  <c r="GX12" i="140"/>
  <c r="GX12" i="139"/>
  <c r="BF12" i="77"/>
  <c r="BF12" i="140"/>
  <c r="BF12" i="139"/>
  <c r="CV445" i="153"/>
  <c r="EH377" i="153"/>
  <c r="EH443" i="153" s="1"/>
  <c r="BQ265" i="153"/>
  <c r="EF445" i="153"/>
  <c r="AG348" i="153"/>
  <c r="FR254" i="153"/>
  <c r="GZ355" i="153"/>
  <c r="AF355" i="153"/>
  <c r="FV89" i="153"/>
  <c r="FW89" i="153" s="1"/>
  <c r="EK265" i="153"/>
  <c r="GZ357" i="153"/>
  <c r="HF88" i="153"/>
  <c r="HG88" i="153" s="1"/>
  <c r="BS90" i="153"/>
  <c r="AG253" i="153"/>
  <c r="AG259" i="153" s="1"/>
  <c r="AG265" i="153" s="1"/>
  <c r="FW108" i="153"/>
  <c r="FW166" i="153" s="1"/>
  <c r="AI108" i="153"/>
  <c r="AI166" i="153" s="1"/>
  <c r="AG436" i="153"/>
  <c r="BQ252" i="153"/>
  <c r="BQ258" i="153" s="1"/>
  <c r="BQ264" i="153" s="1"/>
  <c r="BR269" i="153"/>
  <c r="BR251" i="153"/>
  <c r="BR252" i="153" s="1"/>
  <c r="AG250" i="153"/>
  <c r="AG284" i="153" s="1"/>
  <c r="AG252" i="153"/>
  <c r="HD253" i="153"/>
  <c r="HD254" i="153" s="1"/>
  <c r="HE231" i="153"/>
  <c r="HF231" i="153" s="1"/>
  <c r="HG231" i="153" s="1"/>
  <c r="HF269" i="153"/>
  <c r="HF251" i="153"/>
  <c r="HF252" i="153" s="1"/>
  <c r="AI251" i="153"/>
  <c r="EL269" i="153"/>
  <c r="EL251" i="153"/>
  <c r="EL252" i="153" s="1"/>
  <c r="HG194" i="153"/>
  <c r="AG441" i="153"/>
  <c r="AH441" i="153" s="1"/>
  <c r="AI441" i="153" s="1"/>
  <c r="EK252" i="153"/>
  <c r="EK258" i="153" s="1"/>
  <c r="EK264" i="153" s="1"/>
  <c r="HE252" i="153"/>
  <c r="HE258" i="153" s="1"/>
  <c r="HE264" i="153" s="1"/>
  <c r="DA250" i="153"/>
  <c r="DA268" i="153" s="1"/>
  <c r="DA251" i="153"/>
  <c r="DA257" i="153" s="1"/>
  <c r="FU251" i="153"/>
  <c r="FU257" i="153" s="1"/>
  <c r="FU262" i="153" s="1"/>
  <c r="GA481" i="157"/>
  <c r="GB476" i="157"/>
  <c r="GB481" i="157" s="1"/>
  <c r="D481" i="157"/>
  <c r="AG424" i="153"/>
  <c r="AH424" i="153" s="1"/>
  <c r="AG425" i="153"/>
  <c r="AH425" i="153" s="1"/>
  <c r="AI425" i="153" s="1"/>
  <c r="AG349" i="153"/>
  <c r="AG355" i="153" s="1"/>
  <c r="AG372" i="153" s="1"/>
  <c r="HB377" i="153"/>
  <c r="HF432" i="153"/>
  <c r="HG432" i="153" s="1"/>
  <c r="HF433" i="153"/>
  <c r="HG433" i="153" s="1"/>
  <c r="HF438" i="153"/>
  <c r="HG438" i="153" s="1"/>
  <c r="HF382" i="153"/>
  <c r="HG382" i="153" s="1"/>
  <c r="HF436" i="153"/>
  <c r="HG436" i="153" s="1"/>
  <c r="DB90" i="153"/>
  <c r="DB91" i="153" s="1"/>
  <c r="CV443" i="153"/>
  <c r="CX377" i="153"/>
  <c r="AH344" i="153"/>
  <c r="AI344" i="153" s="1"/>
  <c r="EK357" i="153"/>
  <c r="EK364" i="153" s="1"/>
  <c r="EK365" i="153" s="1"/>
  <c r="EL299" i="153"/>
  <c r="EL357" i="153" s="1"/>
  <c r="EK355" i="153"/>
  <c r="EL289" i="153"/>
  <c r="EM289" i="153" s="1"/>
  <c r="AH174" i="153"/>
  <c r="DC89" i="153"/>
  <c r="DA90" i="153"/>
  <c r="EK166" i="153"/>
  <c r="EK173" i="153" s="1"/>
  <c r="EK174" i="153" s="1"/>
  <c r="EL108" i="153"/>
  <c r="EM108" i="153" s="1"/>
  <c r="EK164" i="153"/>
  <c r="EK165" i="153" s="1"/>
  <c r="FV174" i="153"/>
  <c r="FW174" i="153" s="1"/>
  <c r="FU90" i="153"/>
  <c r="FU91" i="153" s="1"/>
  <c r="HF348" i="153"/>
  <c r="HG348" i="153" s="1"/>
  <c r="HE89" i="153"/>
  <c r="BN357" i="153"/>
  <c r="BQ299" i="153"/>
  <c r="BQ355" i="153" s="1"/>
  <c r="HF425" i="153"/>
  <c r="HG425" i="153" s="1"/>
  <c r="AG357" i="153"/>
  <c r="AG364" i="153" s="1"/>
  <c r="AG365" i="153" s="1"/>
  <c r="AH299" i="153"/>
  <c r="AH357" i="153" s="1"/>
  <c r="HF349" i="153"/>
  <c r="HG349" i="153" s="1"/>
  <c r="AD445" i="153"/>
  <c r="AG387" i="153"/>
  <c r="AF443" i="153"/>
  <c r="HD423" i="153"/>
  <c r="HD443" i="153" s="1"/>
  <c r="BS91" i="153"/>
  <c r="BL443" i="153"/>
  <c r="AG432" i="153"/>
  <c r="BS194" i="153"/>
  <c r="BQ423" i="153"/>
  <c r="AH164" i="153"/>
  <c r="AH165" i="153" s="1"/>
  <c r="AH175" i="153" s="1"/>
  <c r="EM194" i="153"/>
  <c r="HG22" i="153"/>
  <c r="HG80" i="153" s="1"/>
  <c r="AB443" i="153"/>
  <c r="AH390" i="153"/>
  <c r="AI390" i="153" s="1"/>
  <c r="AH232" i="153"/>
  <c r="AI232" i="153" s="1"/>
  <c r="AH248" i="153"/>
  <c r="AI248" i="153" s="1"/>
  <c r="FP445" i="153"/>
  <c r="FR387" i="153"/>
  <c r="HF381" i="153"/>
  <c r="HG381" i="153" s="1"/>
  <c r="BN443" i="153"/>
  <c r="BQ377" i="153"/>
  <c r="DA166" i="153"/>
  <c r="DA173" i="153" s="1"/>
  <c r="DA174" i="153" s="1"/>
  <c r="DB108" i="153"/>
  <c r="DB166" i="153" s="1"/>
  <c r="FU164" i="153"/>
  <c r="FU165" i="153" s="1"/>
  <c r="FV98" i="153"/>
  <c r="FV164" i="153" s="1"/>
  <c r="FV165" i="153" s="1"/>
  <c r="FV175" i="153" s="1"/>
  <c r="HB355" i="153"/>
  <c r="HE289" i="153"/>
  <c r="HD355" i="153"/>
  <c r="HE335" i="153"/>
  <c r="BR348" i="153"/>
  <c r="BS348" i="153" s="1"/>
  <c r="EM80" i="153"/>
  <c r="EM78" i="153"/>
  <c r="EL348" i="153"/>
  <c r="EM348" i="153" s="1"/>
  <c r="EK250" i="153"/>
  <c r="EL184" i="153"/>
  <c r="AH436" i="153"/>
  <c r="AI436" i="153" s="1"/>
  <c r="AH195" i="153"/>
  <c r="AI195" i="153" s="1"/>
  <c r="AG269" i="153"/>
  <c r="AG276" i="153" s="1"/>
  <c r="AG277" i="153" s="1"/>
  <c r="HB166" i="153"/>
  <c r="HE108" i="153"/>
  <c r="HE164" i="153" s="1"/>
  <c r="HE165" i="153" s="1"/>
  <c r="HB357" i="153"/>
  <c r="HE299" i="153"/>
  <c r="EK90" i="153"/>
  <c r="EK91" i="153" s="1"/>
  <c r="BR289" i="153"/>
  <c r="BS289" i="153" s="1"/>
  <c r="AH348" i="153"/>
  <c r="AI348" i="153" s="1"/>
  <c r="CX357" i="153"/>
  <c r="DA299" i="153"/>
  <c r="DA355" i="153" s="1"/>
  <c r="FU269" i="153"/>
  <c r="FU276" i="153" s="1"/>
  <c r="FU277" i="153" s="1"/>
  <c r="FV194" i="153"/>
  <c r="FW194" i="153" s="1"/>
  <c r="AD443" i="153"/>
  <c r="AG377" i="153"/>
  <c r="AI164" i="153"/>
  <c r="HF78" i="153"/>
  <c r="HF79" i="153" s="1"/>
  <c r="HF89" i="153" s="1"/>
  <c r="HB164" i="153"/>
  <c r="BR381" i="153"/>
  <c r="BS381" i="153" s="1"/>
  <c r="AH243" i="153"/>
  <c r="AI243" i="153" s="1"/>
  <c r="HF424" i="153"/>
  <c r="HG424" i="153" s="1"/>
  <c r="HF441" i="153"/>
  <c r="HG441" i="153" s="1"/>
  <c r="EL89" i="153"/>
  <c r="EM89" i="153" s="1"/>
  <c r="EM79" i="153"/>
  <c r="HF144" i="153"/>
  <c r="HG144" i="153" s="1"/>
  <c r="AH437" i="153"/>
  <c r="AI437" i="153" s="1"/>
  <c r="DB289" i="153"/>
  <c r="DC289" i="153" s="1"/>
  <c r="DA269" i="153"/>
  <c r="DA276" i="153" s="1"/>
  <c r="DA277" i="153" s="1"/>
  <c r="DB194" i="153"/>
  <c r="DC194" i="153" s="1"/>
  <c r="BR277" i="153"/>
  <c r="BS277" i="153" s="1"/>
  <c r="BQ281" i="153"/>
  <c r="BN445" i="153"/>
  <c r="BQ387" i="153"/>
  <c r="HB250" i="153"/>
  <c r="HB254" i="153" s="1"/>
  <c r="HE184" i="153"/>
  <c r="HE253" i="153" s="1"/>
  <c r="HE259" i="153" s="1"/>
  <c r="HE265" i="153" s="1"/>
  <c r="EH445" i="153"/>
  <c r="EK387" i="153"/>
  <c r="EL277" i="153"/>
  <c r="EM277" i="153" s="1"/>
  <c r="EK281" i="153"/>
  <c r="HF98" i="153"/>
  <c r="AI184" i="153"/>
  <c r="AI289" i="153"/>
  <c r="AI88" i="153"/>
  <c r="HP88" i="153" s="1"/>
  <c r="DA164" i="153"/>
  <c r="DA165" i="153" s="1"/>
  <c r="AH89" i="153"/>
  <c r="AI89" i="153" s="1"/>
  <c r="FW78" i="153"/>
  <c r="DC184" i="153"/>
  <c r="FP443" i="153"/>
  <c r="FR377" i="153"/>
  <c r="GY459" i="153"/>
  <c r="HE459" i="153" s="1"/>
  <c r="AG459" i="153"/>
  <c r="BQ166" i="153"/>
  <c r="BQ173" i="153" s="1"/>
  <c r="BQ174" i="153" s="1"/>
  <c r="BR108" i="153"/>
  <c r="BR166" i="153" s="1"/>
  <c r="AG90" i="153"/>
  <c r="AG91" i="153" s="1"/>
  <c r="AH337" i="153"/>
  <c r="DB162" i="153"/>
  <c r="DC162" i="153" s="1"/>
  <c r="FU355" i="153"/>
  <c r="FV289" i="153"/>
  <c r="BQ250" i="153"/>
  <c r="BR184" i="153"/>
  <c r="AG175" i="153"/>
  <c r="FU357" i="153"/>
  <c r="FU364" i="153" s="1"/>
  <c r="FU365" i="153" s="1"/>
  <c r="FV299" i="153"/>
  <c r="FV357" i="153" s="1"/>
  <c r="CX445" i="153"/>
  <c r="DA387" i="153"/>
  <c r="FU250" i="153"/>
  <c r="FV184" i="153"/>
  <c r="FW184" i="153" s="1"/>
  <c r="AH423" i="153"/>
  <c r="AI423" i="153" s="1"/>
  <c r="GY443" i="153"/>
  <c r="GZ387" i="153"/>
  <c r="HG78" i="153"/>
  <c r="AB445" i="153"/>
  <c r="FM12" i="77" l="1"/>
  <c r="FM12" i="140"/>
  <c r="FM12" i="139"/>
  <c r="ED12" i="77"/>
  <c r="ED12" i="139"/>
  <c r="ED12" i="140"/>
  <c r="BH12" i="77"/>
  <c r="BH12" i="139"/>
  <c r="BH12" i="140"/>
  <c r="X12" i="77"/>
  <c r="X12" i="140"/>
  <c r="X12" i="139"/>
  <c r="EE12" i="77"/>
  <c r="EE12" i="140"/>
  <c r="EE12" i="139"/>
  <c r="HA12" i="77"/>
  <c r="HA12" i="140"/>
  <c r="HA12" i="139"/>
  <c r="GZ12" i="77"/>
  <c r="GZ12" i="139"/>
  <c r="GZ12" i="140"/>
  <c r="BI12" i="77"/>
  <c r="BI12" i="140"/>
  <c r="BI12" i="139"/>
  <c r="EK377" i="153"/>
  <c r="EL377" i="153" s="1"/>
  <c r="EM377" i="153" s="1"/>
  <c r="AH349" i="153"/>
  <c r="AI349" i="153" s="1"/>
  <c r="HQ88" i="153"/>
  <c r="BS108" i="153"/>
  <c r="BS166" i="153" s="1"/>
  <c r="FV90" i="153"/>
  <c r="FV91" i="153" s="1"/>
  <c r="FW91" i="153" s="1"/>
  <c r="AG268" i="153"/>
  <c r="BR164" i="153"/>
  <c r="BR165" i="153" s="1"/>
  <c r="BS165" i="153" s="1"/>
  <c r="FU252" i="153"/>
  <c r="FU258" i="153" s="1"/>
  <c r="FU264" i="153" s="1"/>
  <c r="DA252" i="153"/>
  <c r="DA258" i="153" s="1"/>
  <c r="DA264" i="153" s="1"/>
  <c r="DA284" i="153"/>
  <c r="AI165" i="153"/>
  <c r="HP89" i="153"/>
  <c r="AH253" i="153"/>
  <c r="BS164" i="153"/>
  <c r="AI253" i="153"/>
  <c r="DC269" i="153"/>
  <c r="DC251" i="153"/>
  <c r="DC252" i="153" s="1"/>
  <c r="FW269" i="153"/>
  <c r="FW251" i="153"/>
  <c r="FW252" i="153" s="1"/>
  <c r="EM166" i="153"/>
  <c r="EM164" i="153"/>
  <c r="FW250" i="153"/>
  <c r="FW253" i="153"/>
  <c r="AI269" i="153"/>
  <c r="AI252" i="153"/>
  <c r="EK256" i="153"/>
  <c r="EK267" i="153" s="1"/>
  <c r="EK254" i="153"/>
  <c r="EK260" i="153" s="1"/>
  <c r="EK266" i="153" s="1"/>
  <c r="BS269" i="153"/>
  <c r="BS251" i="153"/>
  <c r="BS252" i="153" s="1"/>
  <c r="DA256" i="153"/>
  <c r="DA267" i="153" s="1"/>
  <c r="DA254" i="153"/>
  <c r="DA260" i="153" s="1"/>
  <c r="DA266" i="153" s="1"/>
  <c r="HG269" i="153"/>
  <c r="HG251" i="153"/>
  <c r="HG252" i="153" s="1"/>
  <c r="FV250" i="153"/>
  <c r="FV268" i="153" s="1"/>
  <c r="FV253" i="153"/>
  <c r="DC250" i="153"/>
  <c r="DC253" i="153"/>
  <c r="DB269" i="153"/>
  <c r="DB251" i="153"/>
  <c r="DB252" i="153" s="1"/>
  <c r="FV269" i="153"/>
  <c r="FV251" i="153"/>
  <c r="FV252" i="153" s="1"/>
  <c r="AH269" i="153"/>
  <c r="AH252" i="153"/>
  <c r="EL250" i="153"/>
  <c r="EL268" i="153" s="1"/>
  <c r="EL253" i="153"/>
  <c r="DA262" i="153"/>
  <c r="DA265" i="153"/>
  <c r="DB164" i="153"/>
  <c r="DB165" i="153" s="1"/>
  <c r="DC165" i="153" s="1"/>
  <c r="HP78" i="153"/>
  <c r="HQ78" i="153" s="1"/>
  <c r="DC108" i="153"/>
  <c r="DC166" i="153" s="1"/>
  <c r="DC90" i="153"/>
  <c r="AG356" i="153"/>
  <c r="AI424" i="153"/>
  <c r="BQ256" i="153"/>
  <c r="BQ267" i="153" s="1"/>
  <c r="BQ254" i="153"/>
  <c r="BQ260" i="153" s="1"/>
  <c r="BQ266" i="153" s="1"/>
  <c r="AG256" i="153"/>
  <c r="AG267" i="153" s="1"/>
  <c r="FU256" i="153"/>
  <c r="FU267" i="153" s="1"/>
  <c r="BR250" i="153"/>
  <c r="BR268" i="153" s="1"/>
  <c r="BR278" i="153" s="1"/>
  <c r="BR253" i="153"/>
  <c r="EM269" i="153"/>
  <c r="EM251" i="153"/>
  <c r="EM252" i="153" s="1"/>
  <c r="AG254" i="153"/>
  <c r="AG260" i="153" s="1"/>
  <c r="AG266" i="153" s="1"/>
  <c r="AG258" i="153"/>
  <c r="AG264" i="153" s="1"/>
  <c r="FU265" i="153"/>
  <c r="FZ476" i="157"/>
  <c r="DA372" i="153"/>
  <c r="DA356" i="153"/>
  <c r="GZ445" i="153"/>
  <c r="HB387" i="153"/>
  <c r="HB443" i="153" s="1"/>
  <c r="DA445" i="153"/>
  <c r="DA452" i="153" s="1"/>
  <c r="DA453" i="153" s="1"/>
  <c r="DB387" i="153"/>
  <c r="DB445" i="153" s="1"/>
  <c r="FV365" i="153"/>
  <c r="FW365" i="153" s="1"/>
  <c r="FU369" i="153"/>
  <c r="FU372" i="153"/>
  <c r="FU356" i="153"/>
  <c r="HE90" i="153"/>
  <c r="HE91" i="153" s="1"/>
  <c r="BR174" i="153"/>
  <c r="BS174" i="153" s="1"/>
  <c r="HF459" i="153"/>
  <c r="HG459" i="153" s="1"/>
  <c r="DA281" i="153"/>
  <c r="DB277" i="153"/>
  <c r="DC277" i="153" s="1"/>
  <c r="AG443" i="153"/>
  <c r="AH377" i="153"/>
  <c r="FV176" i="153"/>
  <c r="FV177" i="153" s="1"/>
  <c r="DB174" i="153"/>
  <c r="DC174" i="153" s="1"/>
  <c r="AH176" i="153"/>
  <c r="AH177" i="153" s="1"/>
  <c r="HG89" i="153"/>
  <c r="EL174" i="153"/>
  <c r="EM174" i="153" s="1"/>
  <c r="EK369" i="153"/>
  <c r="EL365" i="153"/>
  <c r="EM365" i="153" s="1"/>
  <c r="AG278" i="153"/>
  <c r="DA278" i="153"/>
  <c r="EM184" i="153"/>
  <c r="FU284" i="153"/>
  <c r="FU268" i="153"/>
  <c r="AH459" i="153"/>
  <c r="AI459" i="153" s="1"/>
  <c r="C508" i="153"/>
  <c r="EL281" i="153"/>
  <c r="D508" i="153" s="1"/>
  <c r="HE250" i="153"/>
  <c r="HF184" i="153"/>
  <c r="C506" i="153"/>
  <c r="BR281" i="153"/>
  <c r="D506" i="153" s="1"/>
  <c r="BQ372" i="153"/>
  <c r="BQ356" i="153"/>
  <c r="HE357" i="153"/>
  <c r="HE364" i="153" s="1"/>
  <c r="HF299" i="153"/>
  <c r="HF357" i="153" s="1"/>
  <c r="AG281" i="153"/>
  <c r="HE277" i="153"/>
  <c r="AH277" i="153"/>
  <c r="AI277" i="153" s="1"/>
  <c r="HF335" i="153"/>
  <c r="HG335" i="153" s="1"/>
  <c r="AH432" i="153"/>
  <c r="AI432" i="153" s="1"/>
  <c r="AG445" i="153"/>
  <c r="AG452" i="153" s="1"/>
  <c r="AG453" i="153" s="1"/>
  <c r="AH387" i="153"/>
  <c r="AH445" i="153" s="1"/>
  <c r="CX443" i="153"/>
  <c r="DA377" i="153"/>
  <c r="AH372" i="153"/>
  <c r="AI372" i="153" s="1"/>
  <c r="BS184" i="153"/>
  <c r="FV355" i="153"/>
  <c r="FV356" i="153" s="1"/>
  <c r="AI337" i="153"/>
  <c r="HG98" i="153"/>
  <c r="AH250" i="153"/>
  <c r="AH268" i="153" s="1"/>
  <c r="AH278" i="153" s="1"/>
  <c r="FW98" i="153"/>
  <c r="FW164" i="153" s="1"/>
  <c r="AI299" i="153"/>
  <c r="AI357" i="153" s="1"/>
  <c r="EL355" i="153"/>
  <c r="EL356" i="153" s="1"/>
  <c r="HE423" i="153"/>
  <c r="DA175" i="153"/>
  <c r="FU281" i="153"/>
  <c r="FV277" i="153"/>
  <c r="FW277" i="153" s="1"/>
  <c r="EK284" i="153"/>
  <c r="EK268" i="153"/>
  <c r="BQ357" i="153"/>
  <c r="BQ364" i="153" s="1"/>
  <c r="BQ365" i="153" s="1"/>
  <c r="BR299" i="153"/>
  <c r="BR357" i="153" s="1"/>
  <c r="EL166" i="153"/>
  <c r="EL164" i="153"/>
  <c r="EL165" i="153" s="1"/>
  <c r="EL175" i="153" s="1"/>
  <c r="FW299" i="153"/>
  <c r="FW357" i="153" s="1"/>
  <c r="FW289" i="153"/>
  <c r="AI250" i="153"/>
  <c r="DB250" i="153"/>
  <c r="DA91" i="153"/>
  <c r="DC91" i="153" s="1"/>
  <c r="AI174" i="153"/>
  <c r="EM299" i="153"/>
  <c r="EM357" i="153" s="1"/>
  <c r="GZ443" i="153"/>
  <c r="AI175" i="153"/>
  <c r="AG176" i="153"/>
  <c r="AG177" i="153" s="1"/>
  <c r="BQ284" i="153"/>
  <c r="BQ268" i="153"/>
  <c r="FR443" i="153"/>
  <c r="FU377" i="153"/>
  <c r="AH90" i="153"/>
  <c r="AI90" i="153" s="1"/>
  <c r="EK445" i="153"/>
  <c r="EK452" i="153" s="1"/>
  <c r="EK453" i="153" s="1"/>
  <c r="EL387" i="153"/>
  <c r="EL445" i="153" s="1"/>
  <c r="BQ445" i="153"/>
  <c r="BQ452" i="153" s="1"/>
  <c r="BQ453" i="153" s="1"/>
  <c r="BR387" i="153"/>
  <c r="BR445" i="153" s="1"/>
  <c r="EL90" i="153"/>
  <c r="EM90" i="153" s="1"/>
  <c r="DA357" i="153"/>
  <c r="DA364" i="153" s="1"/>
  <c r="DA365" i="153" s="1"/>
  <c r="HE365" i="153" s="1"/>
  <c r="DB299" i="153"/>
  <c r="DB357" i="153" s="1"/>
  <c r="HE166" i="153"/>
  <c r="HE173" i="153" s="1"/>
  <c r="HF108" i="153"/>
  <c r="HF166" i="153" s="1"/>
  <c r="HE355" i="153"/>
  <c r="HF289" i="153"/>
  <c r="FW165" i="153"/>
  <c r="FU175" i="153"/>
  <c r="BQ443" i="153"/>
  <c r="BR377" i="153"/>
  <c r="FR445" i="153"/>
  <c r="FU387" i="153"/>
  <c r="BR423" i="153"/>
  <c r="BS423" i="153" s="1"/>
  <c r="AH365" i="153"/>
  <c r="AG369" i="153"/>
  <c r="EK175" i="153"/>
  <c r="EK372" i="153"/>
  <c r="EK356" i="153"/>
  <c r="AH284" i="153"/>
  <c r="AI284" i="153" s="1"/>
  <c r="DB284" i="153"/>
  <c r="DC284" i="153" s="1"/>
  <c r="HE377" i="153"/>
  <c r="BR175" i="153"/>
  <c r="EL278" i="153"/>
  <c r="HG79" i="153"/>
  <c r="FW90" i="153"/>
  <c r="HE174" i="153"/>
  <c r="HE175" i="153" s="1"/>
  <c r="BQ175" i="153"/>
  <c r="W12" i="77" l="1"/>
  <c r="W12" i="139"/>
  <c r="W12" i="140"/>
  <c r="FS12" i="77"/>
  <c r="FS12" i="139"/>
  <c r="FS12" i="140"/>
  <c r="BO12" i="77"/>
  <c r="BO12" i="139"/>
  <c r="BO12" i="140"/>
  <c r="CT12" i="77"/>
  <c r="CT12" i="140"/>
  <c r="CT12" i="139"/>
  <c r="CZ12" i="77"/>
  <c r="CZ12" i="139"/>
  <c r="CZ12" i="140"/>
  <c r="EK12" i="77"/>
  <c r="EK12" i="139"/>
  <c r="EK12" i="140"/>
  <c r="CS12" i="77"/>
  <c r="CS12" i="139"/>
  <c r="CS12" i="140"/>
  <c r="FP12" i="77"/>
  <c r="FP12" i="140"/>
  <c r="FP12" i="139"/>
  <c r="AD12" i="77"/>
  <c r="AD12" i="139"/>
  <c r="AD12" i="140"/>
  <c r="AA12" i="77"/>
  <c r="AA12" i="139"/>
  <c r="AA12" i="140"/>
  <c r="BL12" i="77"/>
  <c r="BL12" i="139"/>
  <c r="BL12" i="140"/>
  <c r="CQ12" i="77"/>
  <c r="CQ12" i="140"/>
  <c r="CQ12" i="139"/>
  <c r="CW12" i="77"/>
  <c r="CW12" i="139"/>
  <c r="CW12" i="140"/>
  <c r="EH12" i="77"/>
  <c r="EH12" i="139"/>
  <c r="EH12" i="140"/>
  <c r="FO12" i="77"/>
  <c r="FO12" i="139"/>
  <c r="FO12" i="140"/>
  <c r="EK443" i="153"/>
  <c r="AH355" i="153"/>
  <c r="AH356" i="153" s="1"/>
  <c r="AH366" i="153" s="1"/>
  <c r="AH367" i="153" s="1"/>
  <c r="AH368" i="153" s="1"/>
  <c r="FV366" i="153"/>
  <c r="AG366" i="153"/>
  <c r="FU254" i="153"/>
  <c r="FU260" i="153" s="1"/>
  <c r="FU266" i="153" s="1"/>
  <c r="FV254" i="153"/>
  <c r="EM165" i="153"/>
  <c r="EM281" i="153"/>
  <c r="HF355" i="153"/>
  <c r="HF356" i="153" s="1"/>
  <c r="EM387" i="153"/>
  <c r="EM445" i="153" s="1"/>
  <c r="EL366" i="153"/>
  <c r="EL367" i="153" s="1"/>
  <c r="EL368" i="153" s="1"/>
  <c r="HQ89" i="153"/>
  <c r="DC254" i="153"/>
  <c r="FW254" i="153"/>
  <c r="HE256" i="153"/>
  <c r="HE267" i="153" s="1"/>
  <c r="HE254" i="153"/>
  <c r="HE260" i="153" s="1"/>
  <c r="HE266" i="153" s="1"/>
  <c r="HG108" i="153"/>
  <c r="HG166" i="153" s="1"/>
  <c r="AH91" i="153"/>
  <c r="AI91" i="153" s="1"/>
  <c r="BS281" i="153"/>
  <c r="HF174" i="153"/>
  <c r="HG174" i="153" s="1"/>
  <c r="AH254" i="153"/>
  <c r="EL254" i="153"/>
  <c r="DB268" i="153"/>
  <c r="DB278" i="153" s="1"/>
  <c r="DC278" i="153" s="1"/>
  <c r="DB254" i="153"/>
  <c r="HF250" i="153"/>
  <c r="HF253" i="153"/>
  <c r="HP90" i="153"/>
  <c r="FV278" i="153"/>
  <c r="FV279" i="153" s="1"/>
  <c r="FV280" i="153" s="1"/>
  <c r="DB175" i="153"/>
  <c r="B508" i="153"/>
  <c r="B518" i="153" s="1"/>
  <c r="FZ518" i="153" s="1"/>
  <c r="HF518" i="153" s="1"/>
  <c r="DC164" i="153"/>
  <c r="HP164" i="153" s="1"/>
  <c r="BR254" i="153"/>
  <c r="BS250" i="153"/>
  <c r="BS253" i="153"/>
  <c r="EM250" i="153"/>
  <c r="EM253" i="153"/>
  <c r="AI254" i="153"/>
  <c r="GD476" i="157"/>
  <c r="GD481" i="157" s="1"/>
  <c r="FZ481" i="157"/>
  <c r="DC299" i="153"/>
  <c r="BR355" i="153"/>
  <c r="BR356" i="153" s="1"/>
  <c r="BS356" i="153" s="1"/>
  <c r="HG289" i="153"/>
  <c r="DB355" i="153"/>
  <c r="DB356" i="153" s="1"/>
  <c r="DC356" i="153" s="1"/>
  <c r="AI177" i="153"/>
  <c r="BQ176" i="153"/>
  <c r="BQ177" i="153" s="1"/>
  <c r="BS175" i="153"/>
  <c r="EL279" i="153"/>
  <c r="EL280" i="153" s="1"/>
  <c r="EL282" i="153" s="1"/>
  <c r="D489" i="153" s="1"/>
  <c r="D470" i="153" s="1"/>
  <c r="FW175" i="153"/>
  <c r="FU176" i="153"/>
  <c r="FW176" i="153" s="1"/>
  <c r="HE372" i="153"/>
  <c r="HE356" i="153"/>
  <c r="EL176" i="153"/>
  <c r="EL177" i="153" s="1"/>
  <c r="BQ369" i="153"/>
  <c r="BR365" i="153"/>
  <c r="BS365" i="153" s="1"/>
  <c r="C505" i="153"/>
  <c r="FV281" i="153"/>
  <c r="D505" i="153" s="1"/>
  <c r="HF423" i="153"/>
  <c r="HG423" i="153" s="1"/>
  <c r="AH279" i="153"/>
  <c r="AH280" i="153" s="1"/>
  <c r="DA443" i="153"/>
  <c r="DB377" i="153"/>
  <c r="DB443" i="153" s="1"/>
  <c r="DB444" i="153" s="1"/>
  <c r="AG457" i="153"/>
  <c r="AH453" i="153"/>
  <c r="BQ366" i="153"/>
  <c r="AG367" i="153"/>
  <c r="AG368" i="153" s="1"/>
  <c r="C575" i="153"/>
  <c r="FV369" i="153"/>
  <c r="D575" i="153" s="1"/>
  <c r="DB453" i="153"/>
  <c r="DC453" i="153" s="1"/>
  <c r="DA457" i="153"/>
  <c r="DA366" i="153"/>
  <c r="EL91" i="153"/>
  <c r="EM91" i="153" s="1"/>
  <c r="HP174" i="153"/>
  <c r="HP277" i="153"/>
  <c r="B506" i="153"/>
  <c r="B516" i="153" s="1"/>
  <c r="EM355" i="153"/>
  <c r="HF164" i="153"/>
  <c r="HF165" i="153" s="1"/>
  <c r="AI268" i="153"/>
  <c r="HF377" i="153"/>
  <c r="HG377" i="153" s="1"/>
  <c r="EM175" i="153"/>
  <c r="EK176" i="153"/>
  <c r="FU445" i="153"/>
  <c r="FU452" i="153" s="1"/>
  <c r="FU453" i="153" s="1"/>
  <c r="FV387" i="153"/>
  <c r="FV445" i="153" s="1"/>
  <c r="BQ444" i="153"/>
  <c r="BQ460" i="153"/>
  <c r="BQ457" i="153"/>
  <c r="BR453" i="153"/>
  <c r="BS453" i="153" s="1"/>
  <c r="FU443" i="153"/>
  <c r="FV377" i="153"/>
  <c r="AI176" i="153"/>
  <c r="DA176" i="153"/>
  <c r="DC175" i="153"/>
  <c r="FV367" i="153"/>
  <c r="FV368" i="153" s="1"/>
  <c r="C504" i="153"/>
  <c r="HE281" i="153"/>
  <c r="AH281" i="153"/>
  <c r="AI281" i="153" s="1"/>
  <c r="HE284" i="153"/>
  <c r="HE268" i="153"/>
  <c r="AI278" i="153"/>
  <c r="AG279" i="153"/>
  <c r="AG444" i="153"/>
  <c r="AG460" i="153"/>
  <c r="EL372" i="153"/>
  <c r="EM372" i="153" s="1"/>
  <c r="DB365" i="153"/>
  <c r="DB366" i="153" s="1"/>
  <c r="DA369" i="153"/>
  <c r="HE369" i="153" s="1"/>
  <c r="EK457" i="153"/>
  <c r="EL453" i="153"/>
  <c r="EM453" i="153" s="1"/>
  <c r="BR284" i="153"/>
  <c r="BS284" i="153" s="1"/>
  <c r="DB279" i="153"/>
  <c r="DB280" i="153" s="1"/>
  <c r="EL284" i="153"/>
  <c r="EM284" i="153" s="1"/>
  <c r="C518" i="153"/>
  <c r="D518" i="153" s="1"/>
  <c r="FV284" i="153"/>
  <c r="FW284" i="153" s="1"/>
  <c r="BR279" i="153"/>
  <c r="BR280" i="153" s="1"/>
  <c r="BR282" i="153" s="1"/>
  <c r="D487" i="153" s="1"/>
  <c r="D468" i="153" s="1"/>
  <c r="DA279" i="153"/>
  <c r="C578" i="153"/>
  <c r="EL369" i="153"/>
  <c r="D578" i="153" s="1"/>
  <c r="EK444" i="153"/>
  <c r="EK460" i="153"/>
  <c r="C507" i="153"/>
  <c r="DB281" i="153"/>
  <c r="D507" i="153" s="1"/>
  <c r="FV372" i="153"/>
  <c r="FW372" i="153" s="1"/>
  <c r="HP91" i="153"/>
  <c r="AI365" i="153"/>
  <c r="BR443" i="153"/>
  <c r="BR444" i="153" s="1"/>
  <c r="BS299" i="153"/>
  <c r="AI387" i="153"/>
  <c r="AI445" i="153" s="1"/>
  <c r="AH443" i="153"/>
  <c r="AH444" i="153" s="1"/>
  <c r="DC387" i="153"/>
  <c r="DC445" i="153" s="1"/>
  <c r="BR176" i="153"/>
  <c r="EK366" i="153"/>
  <c r="EM356" i="153"/>
  <c r="C574" i="153"/>
  <c r="AH369" i="153"/>
  <c r="BQ278" i="153"/>
  <c r="BS268" i="153"/>
  <c r="EK278" i="153"/>
  <c r="EM268" i="153"/>
  <c r="DB176" i="153"/>
  <c r="DB177" i="153" s="1"/>
  <c r="BR372" i="153"/>
  <c r="BS372" i="153" s="1"/>
  <c r="FW268" i="153"/>
  <c r="FU278" i="153"/>
  <c r="FW356" i="153"/>
  <c r="FU366" i="153"/>
  <c r="HB445" i="153"/>
  <c r="HE387" i="153"/>
  <c r="HE443" i="153" s="1"/>
  <c r="DB372" i="153"/>
  <c r="DC372" i="153" s="1"/>
  <c r="BS377" i="153"/>
  <c r="BS387" i="153"/>
  <c r="BS445" i="153" s="1"/>
  <c r="HF90" i="153"/>
  <c r="HF91" i="153" s="1"/>
  <c r="HG91" i="153" s="1"/>
  <c r="HP175" i="153"/>
  <c r="FW355" i="153"/>
  <c r="HG164" i="153"/>
  <c r="HQ164" i="153" s="1"/>
  <c r="HF277" i="153"/>
  <c r="HG277" i="153" s="1"/>
  <c r="HG299" i="153"/>
  <c r="HG357" i="153" s="1"/>
  <c r="HG184" i="153"/>
  <c r="AI355" i="153"/>
  <c r="DC268" i="153"/>
  <c r="EL443" i="153"/>
  <c r="EL444" i="153" s="1"/>
  <c r="EL454" i="153" s="1"/>
  <c r="AI377" i="153"/>
  <c r="HG12" i="77" l="1"/>
  <c r="HG12" i="139"/>
  <c r="HG12" i="140"/>
  <c r="HD12" i="77"/>
  <c r="HD12" i="139"/>
  <c r="HD12" i="140"/>
  <c r="FV12" i="77"/>
  <c r="FV12" i="139"/>
  <c r="FV12" i="140"/>
  <c r="AI356" i="153"/>
  <c r="AI366" i="153"/>
  <c r="EM443" i="153"/>
  <c r="BR454" i="153"/>
  <c r="BR455" i="153" s="1"/>
  <c r="BR456" i="153" s="1"/>
  <c r="EL370" i="153"/>
  <c r="D568" i="153" s="1"/>
  <c r="D558" i="153" s="1"/>
  <c r="BS254" i="153"/>
  <c r="AH282" i="153"/>
  <c r="D485" i="153" s="1"/>
  <c r="EM254" i="153"/>
  <c r="FV443" i="153"/>
  <c r="FV444" i="153" s="1"/>
  <c r="DC365" i="153"/>
  <c r="HP365" i="153" s="1"/>
  <c r="BR366" i="153"/>
  <c r="BR367" i="153" s="1"/>
  <c r="EM176" i="153"/>
  <c r="FV282" i="153"/>
  <c r="D486" i="153" s="1"/>
  <c r="D467" i="153" s="1"/>
  <c r="HG250" i="153"/>
  <c r="HG253" i="153"/>
  <c r="AI443" i="153"/>
  <c r="AH454" i="153"/>
  <c r="AH455" i="153" s="1"/>
  <c r="AH456" i="153" s="1"/>
  <c r="HQ174" i="153"/>
  <c r="B505" i="153"/>
  <c r="B515" i="153" s="1"/>
  <c r="HP250" i="153"/>
  <c r="HF176" i="153"/>
  <c r="DC279" i="153"/>
  <c r="HF268" i="153"/>
  <c r="HF254" i="153"/>
  <c r="DC357" i="153"/>
  <c r="DC355" i="153"/>
  <c r="HF365" i="153"/>
  <c r="BS443" i="153"/>
  <c r="FV370" i="153"/>
  <c r="D565" i="153" s="1"/>
  <c r="D555" i="153" s="1"/>
  <c r="DB454" i="153"/>
  <c r="DB455" i="153" s="1"/>
  <c r="DB456" i="153" s="1"/>
  <c r="HE444" i="153"/>
  <c r="HE460" i="153"/>
  <c r="BS278" i="153"/>
  <c r="BQ279" i="153"/>
  <c r="BS279" i="153" s="1"/>
  <c r="HG518" i="153"/>
  <c r="HH518" i="153" s="1"/>
  <c r="C577" i="153"/>
  <c r="DB369" i="153"/>
  <c r="D577" i="153" s="1"/>
  <c r="AI279" i="153"/>
  <c r="HF284" i="153"/>
  <c r="HG284" i="153" s="1"/>
  <c r="C509" i="153"/>
  <c r="FU444" i="153"/>
  <c r="FU460" i="153"/>
  <c r="BR460" i="153"/>
  <c r="BS460" i="153" s="1"/>
  <c r="FU457" i="153"/>
  <c r="HE457" i="153" s="1"/>
  <c r="FV453" i="153"/>
  <c r="FW453" i="153" s="1"/>
  <c r="C606" i="153"/>
  <c r="AH457" i="153"/>
  <c r="DA460" i="153"/>
  <c r="DA444" i="153"/>
  <c r="HF372" i="153"/>
  <c r="HG372" i="153" s="1"/>
  <c r="HK371" i="153" s="1"/>
  <c r="BR177" i="153"/>
  <c r="BS177" i="153" s="1"/>
  <c r="HF278" i="153"/>
  <c r="DC281" i="153"/>
  <c r="DB282" i="153"/>
  <c r="D488" i="153" s="1"/>
  <c r="D469" i="153" s="1"/>
  <c r="HG90" i="153"/>
  <c r="HQ90" i="153" s="1"/>
  <c r="DC176" i="153"/>
  <c r="HE176" i="153"/>
  <c r="HQ277" i="153"/>
  <c r="B575" i="153"/>
  <c r="EL455" i="153"/>
  <c r="EL456" i="153" s="1"/>
  <c r="FW366" i="153"/>
  <c r="FU367" i="153"/>
  <c r="FW367" i="153" s="1"/>
  <c r="C580" i="153"/>
  <c r="BS357" i="153"/>
  <c r="BS355" i="153"/>
  <c r="EM444" i="153"/>
  <c r="EK454" i="153"/>
  <c r="AG454" i="153"/>
  <c r="AI444" i="153"/>
  <c r="HG268" i="153"/>
  <c r="HE278" i="153"/>
  <c r="BR457" i="153"/>
  <c r="D608" i="153" s="1"/>
  <c r="C608" i="153"/>
  <c r="FZ516" i="153"/>
  <c r="C516" i="153"/>
  <c r="D516" i="153" s="1"/>
  <c r="DB457" i="153"/>
  <c r="D609" i="153" s="1"/>
  <c r="C609" i="153"/>
  <c r="AG370" i="153"/>
  <c r="AI368" i="153"/>
  <c r="C515" i="153"/>
  <c r="HE366" i="153"/>
  <c r="HG356" i="153"/>
  <c r="HQ91" i="153"/>
  <c r="HG355" i="153"/>
  <c r="BS176" i="153"/>
  <c r="AH370" i="153"/>
  <c r="D564" i="153" s="1"/>
  <c r="EM278" i="153"/>
  <c r="EK279" i="153"/>
  <c r="EM279" i="153" s="1"/>
  <c r="D574" i="153"/>
  <c r="B574" i="153" s="1"/>
  <c r="EM366" i="153"/>
  <c r="EK367" i="153"/>
  <c r="EM367" i="153" s="1"/>
  <c r="EL460" i="153"/>
  <c r="EM460" i="153" s="1"/>
  <c r="GA518" i="153"/>
  <c r="GB518" i="153" s="1"/>
  <c r="DB367" i="153"/>
  <c r="DB368" i="153" s="1"/>
  <c r="AH460" i="153"/>
  <c r="AI460" i="153" s="1"/>
  <c r="C510" i="153"/>
  <c r="DC366" i="153"/>
  <c r="DA367" i="153"/>
  <c r="DC367" i="153" s="1"/>
  <c r="C576" i="153"/>
  <c r="BR369" i="153"/>
  <c r="D576" i="153" s="1"/>
  <c r="B578" i="153"/>
  <c r="FW377" i="153"/>
  <c r="FW387" i="153"/>
  <c r="FW445" i="153" s="1"/>
  <c r="EK177" i="153"/>
  <c r="EM177" i="153" s="1"/>
  <c r="FW369" i="153"/>
  <c r="AI453" i="153"/>
  <c r="DC377" i="153"/>
  <c r="DC443" i="153" s="1"/>
  <c r="FW281" i="153"/>
  <c r="HP281" i="153" s="1"/>
  <c r="FU177" i="153"/>
  <c r="FW177" i="153" s="1"/>
  <c r="HE445" i="153"/>
  <c r="HE452" i="153" s="1"/>
  <c r="HF387" i="153"/>
  <c r="HF445" i="153" s="1"/>
  <c r="FW278" i="153"/>
  <c r="FU279" i="153"/>
  <c r="FW279" i="153" s="1"/>
  <c r="C610" i="153"/>
  <c r="EL457" i="153"/>
  <c r="D610" i="153" s="1"/>
  <c r="D504" i="153"/>
  <c r="D509" i="153" s="1"/>
  <c r="HF281" i="153"/>
  <c r="D510" i="153" s="1"/>
  <c r="BQ454" i="153"/>
  <c r="BS444" i="153"/>
  <c r="HF175" i="153"/>
  <c r="HG165" i="153"/>
  <c r="AI367" i="153"/>
  <c r="BQ367" i="153"/>
  <c r="AI369" i="153"/>
  <c r="B507" i="153"/>
  <c r="B517" i="153" s="1"/>
  <c r="EM369" i="153"/>
  <c r="DA280" i="153"/>
  <c r="AG280" i="153"/>
  <c r="DA177" i="153"/>
  <c r="DC177" i="153" s="1"/>
  <c r="HE453" i="153"/>
  <c r="HF279" i="153"/>
  <c r="DB370" i="153" l="1"/>
  <c r="D567" i="153" s="1"/>
  <c r="D557" i="153" s="1"/>
  <c r="FV454" i="153"/>
  <c r="C579" i="153"/>
  <c r="C581" i="153" s="1"/>
  <c r="HP355" i="153"/>
  <c r="HQ355" i="153" s="1"/>
  <c r="HE367" i="153"/>
  <c r="HE368" i="153" s="1"/>
  <c r="HP278" i="153"/>
  <c r="HP176" i="153"/>
  <c r="HG387" i="153"/>
  <c r="HG445" i="153" s="1"/>
  <c r="HF443" i="153"/>
  <c r="HF444" i="153" s="1"/>
  <c r="HG444" i="153" s="1"/>
  <c r="D515" i="153"/>
  <c r="BR368" i="153"/>
  <c r="BR370" i="153" s="1"/>
  <c r="D566" i="153" s="1"/>
  <c r="HF367" i="153"/>
  <c r="BQ280" i="153"/>
  <c r="BS280" i="153" s="1"/>
  <c r="FZ515" i="153"/>
  <c r="HF515" i="153" s="1"/>
  <c r="HG515" i="153" s="1"/>
  <c r="HH515" i="153" s="1"/>
  <c r="B577" i="153"/>
  <c r="BS366" i="153"/>
  <c r="DC369" i="153"/>
  <c r="AH458" i="153"/>
  <c r="D596" i="153" s="1"/>
  <c r="HQ250" i="153"/>
  <c r="HG254" i="153"/>
  <c r="EL458" i="153"/>
  <c r="D600" i="153" s="1"/>
  <c r="D590" i="153" s="1"/>
  <c r="BS367" i="153"/>
  <c r="HP367" i="153" s="1"/>
  <c r="HF453" i="153"/>
  <c r="HG453" i="153" s="1"/>
  <c r="HP366" i="153"/>
  <c r="BR458" i="153"/>
  <c r="D598" i="153" s="1"/>
  <c r="D588" i="153" s="1"/>
  <c r="HP177" i="153"/>
  <c r="BS457" i="153"/>
  <c r="HG365" i="153"/>
  <c r="HQ365" i="153" s="1"/>
  <c r="HF366" i="153"/>
  <c r="HG366" i="153" s="1"/>
  <c r="EK368" i="153"/>
  <c r="EK370" i="153" s="1"/>
  <c r="DB458" i="153"/>
  <c r="D599" i="153" s="1"/>
  <c r="D589" i="153" s="1"/>
  <c r="DC457" i="153"/>
  <c r="FW443" i="153"/>
  <c r="HP443" i="153" s="1"/>
  <c r="B609" i="153"/>
  <c r="HK283" i="153"/>
  <c r="C517" i="153"/>
  <c r="D517" i="153" s="1"/>
  <c r="FZ517" i="153"/>
  <c r="HF517" i="153" s="1"/>
  <c r="FV455" i="153"/>
  <c r="FV456" i="153" s="1"/>
  <c r="AG455" i="153"/>
  <c r="AG456" i="153" s="1"/>
  <c r="AI454" i="153"/>
  <c r="HL459" i="153"/>
  <c r="HL460" i="153" s="1"/>
  <c r="HK372" i="153"/>
  <c r="D606" i="153"/>
  <c r="B606" i="153" s="1"/>
  <c r="FV460" i="153"/>
  <c r="FW460" i="153" s="1"/>
  <c r="HE454" i="153"/>
  <c r="EM457" i="153"/>
  <c r="FU280" i="153"/>
  <c r="BS369" i="153"/>
  <c r="DA368" i="153"/>
  <c r="HF369" i="153"/>
  <c r="EK280" i="153"/>
  <c r="BQ455" i="153"/>
  <c r="BS455" i="153" s="1"/>
  <c r="BS454" i="153"/>
  <c r="GA516" i="153"/>
  <c r="GB516" i="153" s="1"/>
  <c r="HG176" i="153"/>
  <c r="HQ176" i="153" s="1"/>
  <c r="HE177" i="153"/>
  <c r="BQ282" i="153"/>
  <c r="HF460" i="153"/>
  <c r="HG460" i="153" s="1"/>
  <c r="HK459" i="153" s="1"/>
  <c r="HK460" i="153" s="1"/>
  <c r="B610" i="153"/>
  <c r="FU368" i="153"/>
  <c r="AI457" i="153"/>
  <c r="C511" i="153"/>
  <c r="HP279" i="153"/>
  <c r="DA282" i="153"/>
  <c r="DC280" i="153"/>
  <c r="GA515" i="153"/>
  <c r="GB515" i="153" s="1"/>
  <c r="C564" i="153"/>
  <c r="AI370" i="153"/>
  <c r="DB460" i="153"/>
  <c r="DC460" i="153" s="1"/>
  <c r="C612" i="153"/>
  <c r="B608" i="153"/>
  <c r="HG443" i="153"/>
  <c r="B504" i="153"/>
  <c r="HE279" i="153"/>
  <c r="HG279" i="153" s="1"/>
  <c r="D466" i="153"/>
  <c r="D471" i="153" s="1"/>
  <c r="AI280" i="153"/>
  <c r="AG282" i="153"/>
  <c r="HF177" i="153"/>
  <c r="HG175" i="153"/>
  <c r="HQ175" i="153" s="1"/>
  <c r="D554" i="153"/>
  <c r="HG278" i="153"/>
  <c r="EM454" i="153"/>
  <c r="EK455" i="153"/>
  <c r="EM455" i="153" s="1"/>
  <c r="DC444" i="153"/>
  <c r="DA454" i="153"/>
  <c r="C607" i="153"/>
  <c r="C611" i="153" s="1"/>
  <c r="FV457" i="153"/>
  <c r="D607" i="153" s="1"/>
  <c r="FU454" i="153"/>
  <c r="FW444" i="153"/>
  <c r="BQ368" i="153"/>
  <c r="D511" i="153"/>
  <c r="HP453" i="153"/>
  <c r="B576" i="153"/>
  <c r="HG281" i="153"/>
  <c r="B510" i="153" s="1"/>
  <c r="D579" i="153"/>
  <c r="HF516" i="153"/>
  <c r="HF280" i="153"/>
  <c r="D490" i="153"/>
  <c r="B579" i="153" l="1"/>
  <c r="C613" i="153"/>
  <c r="HQ278" i="153"/>
  <c r="HQ366" i="153"/>
  <c r="HF368" i="153"/>
  <c r="D560" i="153" s="1"/>
  <c r="HG367" i="153"/>
  <c r="HQ367" i="153" s="1"/>
  <c r="HP369" i="153"/>
  <c r="D556" i="153"/>
  <c r="D559" i="153" s="1"/>
  <c r="D569" i="153"/>
  <c r="HF455" i="153"/>
  <c r="HF454" i="153"/>
  <c r="HG454" i="153" s="1"/>
  <c r="HE280" i="153"/>
  <c r="C472" i="153" s="1"/>
  <c r="HQ453" i="153"/>
  <c r="HQ443" i="153"/>
  <c r="EM368" i="153"/>
  <c r="FV458" i="153"/>
  <c r="D597" i="153" s="1"/>
  <c r="D587" i="153" s="1"/>
  <c r="EK456" i="153"/>
  <c r="EM456" i="153" s="1"/>
  <c r="AG458" i="153"/>
  <c r="AI456" i="153"/>
  <c r="D472" i="153"/>
  <c r="D473" i="153" s="1"/>
  <c r="HF282" i="153"/>
  <c r="D491" i="153" s="1"/>
  <c r="D492" i="153" s="1"/>
  <c r="BQ370" i="153"/>
  <c r="BS368" i="153"/>
  <c r="C485" i="153"/>
  <c r="AI282" i="153"/>
  <c r="B514" i="153"/>
  <c r="B509" i="153"/>
  <c r="B511" i="153" s="1"/>
  <c r="DA370" i="153"/>
  <c r="DC368" i="153"/>
  <c r="FW457" i="153"/>
  <c r="HP457" i="153" s="1"/>
  <c r="D611" i="153"/>
  <c r="D586" i="153"/>
  <c r="HQ281" i="153"/>
  <c r="FU455" i="153"/>
  <c r="FW455" i="153" s="1"/>
  <c r="FW454" i="153"/>
  <c r="C568" i="153"/>
  <c r="EM370" i="153"/>
  <c r="D580" i="153"/>
  <c r="D581" i="153" s="1"/>
  <c r="HG369" i="153"/>
  <c r="B580" i="153" s="1"/>
  <c r="HG517" i="153"/>
  <c r="HH517" i="153" s="1"/>
  <c r="HQ279" i="153"/>
  <c r="HG177" i="153"/>
  <c r="HQ177" i="153" s="1"/>
  <c r="B564" i="153"/>
  <c r="C554" i="153"/>
  <c r="C560" i="153"/>
  <c r="HE370" i="153"/>
  <c r="C488" i="153"/>
  <c r="DC282" i="153"/>
  <c r="FW368" i="153"/>
  <c r="FU370" i="153"/>
  <c r="C487" i="153"/>
  <c r="BS282" i="153"/>
  <c r="EK282" i="153"/>
  <c r="EM280" i="153"/>
  <c r="FW280" i="153"/>
  <c r="FU282" i="153"/>
  <c r="HL371" i="153"/>
  <c r="HK284" i="153"/>
  <c r="B607" i="153"/>
  <c r="B611" i="153" s="1"/>
  <c r="HG516" i="153"/>
  <c r="HH516" i="153" s="1"/>
  <c r="DC454" i="153"/>
  <c r="DA455" i="153"/>
  <c r="DC455" i="153" s="1"/>
  <c r="AI455" i="153"/>
  <c r="GA517" i="153"/>
  <c r="GB517" i="153" s="1"/>
  <c r="BQ456" i="153"/>
  <c r="HF457" i="153"/>
  <c r="HL283" i="153"/>
  <c r="B581" i="153" l="1"/>
  <c r="HQ369" i="153"/>
  <c r="HF370" i="153"/>
  <c r="D570" i="153" s="1"/>
  <c r="D571" i="153" s="1"/>
  <c r="HG368" i="153"/>
  <c r="B560" i="153" s="1"/>
  <c r="D561" i="153"/>
  <c r="HG280" i="153"/>
  <c r="B472" i="153" s="1"/>
  <c r="HE282" i="153"/>
  <c r="HF456" i="153"/>
  <c r="D592" i="153" s="1"/>
  <c r="EK458" i="153"/>
  <c r="C600" i="153" s="1"/>
  <c r="D601" i="153"/>
  <c r="FU456" i="153"/>
  <c r="FW456" i="153" s="1"/>
  <c r="HP280" i="153"/>
  <c r="D591" i="153"/>
  <c r="HP455" i="153"/>
  <c r="HP454" i="153"/>
  <c r="HQ454" i="153" s="1"/>
  <c r="HM371" i="153"/>
  <c r="HL284" i="153"/>
  <c r="C486" i="153"/>
  <c r="FW282" i="153"/>
  <c r="HP368" i="153"/>
  <c r="HQ368" i="153" s="1"/>
  <c r="HM459" i="153"/>
  <c r="HM460" i="153" s="1"/>
  <c r="HL372" i="153"/>
  <c r="C489" i="153"/>
  <c r="EM282" i="153"/>
  <c r="C570" i="153"/>
  <c r="C567" i="153"/>
  <c r="DC370" i="153"/>
  <c r="B519" i="153"/>
  <c r="C514" i="153"/>
  <c r="C519" i="153" s="1"/>
  <c r="FZ514" i="153"/>
  <c r="HF514" i="153" s="1"/>
  <c r="HE455" i="153"/>
  <c r="DA456" i="153"/>
  <c r="BQ458" i="153"/>
  <c r="BS456" i="153"/>
  <c r="C565" i="153"/>
  <c r="FW370" i="153"/>
  <c r="D612" i="153"/>
  <c r="D613" i="153" s="1"/>
  <c r="HG457" i="153"/>
  <c r="B612" i="153" s="1"/>
  <c r="B613" i="153" s="1"/>
  <c r="B487" i="153"/>
  <c r="B497" i="153" s="1"/>
  <c r="C468" i="153"/>
  <c r="B468" i="153" s="1"/>
  <c r="B478" i="153" s="1"/>
  <c r="B488" i="153"/>
  <c r="B498" i="153" s="1"/>
  <c r="C469" i="153"/>
  <c r="B469" i="153" s="1"/>
  <c r="B479" i="153" s="1"/>
  <c r="B554" i="153"/>
  <c r="C491" i="153"/>
  <c r="HG282" i="153"/>
  <c r="B491" i="153" s="1"/>
  <c r="B568" i="153"/>
  <c r="C558" i="153"/>
  <c r="B558" i="153" s="1"/>
  <c r="B485" i="153"/>
  <c r="C466" i="153"/>
  <c r="C566" i="153"/>
  <c r="BS370" i="153"/>
  <c r="C596" i="153"/>
  <c r="AI458" i="153"/>
  <c r="HG370" i="153" l="1"/>
  <c r="B570" i="153" s="1"/>
  <c r="HQ280" i="153"/>
  <c r="D593" i="153"/>
  <c r="HP282" i="153"/>
  <c r="HQ282" i="153" s="1"/>
  <c r="EM458" i="153"/>
  <c r="FU458" i="153"/>
  <c r="C597" i="153" s="1"/>
  <c r="HF458" i="153"/>
  <c r="D602" i="153" s="1"/>
  <c r="D603" i="153" s="1"/>
  <c r="C490" i="153"/>
  <c r="C492" i="153" s="1"/>
  <c r="HP370" i="153"/>
  <c r="HQ370" i="153" s="1"/>
  <c r="C498" i="153"/>
  <c r="D498" i="153" s="1"/>
  <c r="B600" i="153"/>
  <c r="C590" i="153"/>
  <c r="B590" i="153" s="1"/>
  <c r="HQ457" i="153"/>
  <c r="B596" i="153"/>
  <c r="C586" i="153"/>
  <c r="B495" i="153"/>
  <c r="C479" i="153"/>
  <c r="GA479" i="153" s="1"/>
  <c r="C555" i="153"/>
  <c r="B565" i="153"/>
  <c r="C569" i="153"/>
  <c r="C571" i="153" s="1"/>
  <c r="HG455" i="153"/>
  <c r="HQ455" i="153" s="1"/>
  <c r="HE456" i="153"/>
  <c r="HF519" i="153"/>
  <c r="HF503" i="153" s="1"/>
  <c r="HG514" i="153"/>
  <c r="HG519" i="153" s="1"/>
  <c r="B567" i="153"/>
  <c r="C557" i="153"/>
  <c r="B557" i="153" s="1"/>
  <c r="B489" i="153"/>
  <c r="B499" i="153" s="1"/>
  <c r="C470" i="153"/>
  <c r="B470" i="153" s="1"/>
  <c r="B480" i="153" s="1"/>
  <c r="HN459" i="153"/>
  <c r="HN460" i="153" s="1"/>
  <c r="HM372" i="153"/>
  <c r="B466" i="153"/>
  <c r="C497" i="153"/>
  <c r="D497" i="153" s="1"/>
  <c r="DC456" i="153"/>
  <c r="HP456" i="153" s="1"/>
  <c r="DA458" i="153"/>
  <c r="D514" i="153"/>
  <c r="D519" i="153" s="1"/>
  <c r="B566" i="153"/>
  <c r="C556" i="153"/>
  <c r="B556" i="153" s="1"/>
  <c r="C478" i="153"/>
  <c r="GA478" i="153" s="1"/>
  <c r="BS458" i="153"/>
  <c r="C598" i="153"/>
  <c r="FZ519" i="153"/>
  <c r="FZ503" i="153" s="1"/>
  <c r="GA514" i="153"/>
  <c r="GA519" i="153" s="1"/>
  <c r="B486" i="153"/>
  <c r="B496" i="153" s="1"/>
  <c r="C467" i="153"/>
  <c r="B467" i="153" s="1"/>
  <c r="B477" i="153" s="1"/>
  <c r="FW458" i="153" l="1"/>
  <c r="D478" i="153"/>
  <c r="GB478" i="153" s="1"/>
  <c r="FZ478" i="153" s="1"/>
  <c r="GD478" i="153" s="1"/>
  <c r="C477" i="153"/>
  <c r="GA477" i="153" s="1"/>
  <c r="C499" i="153"/>
  <c r="D499" i="153" s="1"/>
  <c r="C480" i="153"/>
  <c r="GA480" i="153" s="1"/>
  <c r="B586" i="153"/>
  <c r="D479" i="153"/>
  <c r="GB479" i="153" s="1"/>
  <c r="FZ479" i="153" s="1"/>
  <c r="GD479" i="153" s="1"/>
  <c r="B476" i="153"/>
  <c r="B471" i="153"/>
  <c r="B473" i="153" s="1"/>
  <c r="C587" i="153"/>
  <c r="B587" i="153" s="1"/>
  <c r="B597" i="153"/>
  <c r="HE458" i="153"/>
  <c r="HG456" i="153"/>
  <c r="B592" i="153" s="1"/>
  <c r="C592" i="153"/>
  <c r="B555" i="153"/>
  <c r="B559" i="153" s="1"/>
  <c r="B561" i="153" s="1"/>
  <c r="C559" i="153"/>
  <c r="C561" i="153" s="1"/>
  <c r="C495" i="153"/>
  <c r="B500" i="153"/>
  <c r="AB482" i="153" s="1"/>
  <c r="GB514" i="153"/>
  <c r="GB519" i="153" s="1"/>
  <c r="C496" i="153"/>
  <c r="D496" i="153" s="1"/>
  <c r="B598" i="153"/>
  <c r="C588" i="153"/>
  <c r="B588" i="153" s="1"/>
  <c r="DC458" i="153"/>
  <c r="HP458" i="153" s="1"/>
  <c r="C599" i="153"/>
  <c r="C601" i="153" s="1"/>
  <c r="C471" i="153"/>
  <c r="C473" i="153" s="1"/>
  <c r="HH514" i="153"/>
  <c r="HH519" i="153" s="1"/>
  <c r="B569" i="153"/>
  <c r="B571" i="153" s="1"/>
  <c r="B490" i="153"/>
  <c r="B492" i="153" s="1"/>
  <c r="D480" i="153" l="1"/>
  <c r="GB480" i="153" s="1"/>
  <c r="HQ456" i="153"/>
  <c r="HG458" i="153"/>
  <c r="B602" i="153" s="1"/>
  <c r="C602" i="153"/>
  <c r="C603" i="153" s="1"/>
  <c r="B481" i="153"/>
  <c r="C476" i="153"/>
  <c r="HQ458" i="153"/>
  <c r="C500" i="153"/>
  <c r="D477" i="153"/>
  <c r="GB477" i="153" s="1"/>
  <c r="FZ477" i="153" s="1"/>
  <c r="GD477" i="153" s="1"/>
  <c r="B599" i="153"/>
  <c r="B601" i="153" s="1"/>
  <c r="B603" i="153" s="1"/>
  <c r="C589" i="153"/>
  <c r="B589" i="153" s="1"/>
  <c r="B591" i="153" s="1"/>
  <c r="B593" i="153" s="1"/>
  <c r="D495" i="153"/>
  <c r="D500" i="153" s="1"/>
  <c r="FZ480" i="153"/>
  <c r="GD480" i="153" s="1"/>
  <c r="C591" i="153" l="1"/>
  <c r="C593" i="153" s="1"/>
  <c r="AC481" i="153"/>
  <c r="B550" i="153"/>
  <c r="GA476" i="153"/>
  <c r="C481" i="153"/>
  <c r="D476" i="153"/>
  <c r="GB476" i="153" l="1"/>
  <c r="GB481" i="153" s="1"/>
  <c r="D481" i="153"/>
  <c r="GA481" i="153"/>
  <c r="FZ476" i="153" l="1"/>
  <c r="GD476" i="153" l="1"/>
  <c r="GD481" i="153" s="1"/>
  <c r="FZ481" i="153"/>
  <c r="AD201" i="141" l="1"/>
  <c r="C54" i="132" l="1"/>
  <c r="D54" i="132" s="1"/>
  <c r="C53" i="132"/>
  <c r="E53" i="132" s="1"/>
  <c r="C52" i="132"/>
  <c r="D52" i="132" s="1"/>
  <c r="C51" i="132"/>
  <c r="E51" i="132" s="1"/>
  <c r="C50" i="132"/>
  <c r="D50" i="132" s="1"/>
  <c r="C49" i="132"/>
  <c r="E49" i="132" s="1"/>
  <c r="C48" i="132"/>
  <c r="D48" i="132" s="1"/>
  <c r="C54" i="131"/>
  <c r="D54" i="131" s="1"/>
  <c r="C53" i="131"/>
  <c r="E53" i="131" s="1"/>
  <c r="C52" i="131"/>
  <c r="D52" i="131" s="1"/>
  <c r="C51" i="131"/>
  <c r="E51" i="131" s="1"/>
  <c r="C50" i="131"/>
  <c r="D50" i="131" s="1"/>
  <c r="C49" i="131"/>
  <c r="E49" i="131" s="1"/>
  <c r="C48" i="131"/>
  <c r="E48" i="131" s="1"/>
  <c r="C54" i="134"/>
  <c r="D54" i="134" s="1"/>
  <c r="C53" i="134"/>
  <c r="E53" i="134" s="1"/>
  <c r="C52" i="134"/>
  <c r="D52" i="134" s="1"/>
  <c r="C51" i="134"/>
  <c r="E51" i="134" s="1"/>
  <c r="C50" i="134"/>
  <c r="D50" i="134" s="1"/>
  <c r="C49" i="134"/>
  <c r="E49" i="134" s="1"/>
  <c r="C48" i="134"/>
  <c r="D48" i="134" s="1"/>
  <c r="C54" i="133"/>
  <c r="E54" i="133" s="1"/>
  <c r="C53" i="133"/>
  <c r="D53" i="133" s="1"/>
  <c r="C52" i="133"/>
  <c r="E52" i="133" s="1"/>
  <c r="C51" i="133"/>
  <c r="D51" i="133" s="1"/>
  <c r="C50" i="133"/>
  <c r="E50" i="133" s="1"/>
  <c r="C49" i="133"/>
  <c r="D49" i="133" s="1"/>
  <c r="C48" i="133"/>
  <c r="E48" i="133" s="1"/>
  <c r="C54" i="130"/>
  <c r="D54" i="130" s="1"/>
  <c r="C53" i="130"/>
  <c r="D53" i="130" s="1"/>
  <c r="C52" i="130"/>
  <c r="D52" i="130" s="1"/>
  <c r="C51" i="130"/>
  <c r="D51" i="130" s="1"/>
  <c r="C50" i="130"/>
  <c r="D50" i="130" s="1"/>
  <c r="C49" i="130"/>
  <c r="D49" i="130" s="1"/>
  <c r="C48" i="130"/>
  <c r="D48" i="130" s="1"/>
  <c r="C47" i="132" l="1"/>
  <c r="D49" i="134"/>
  <c r="D51" i="134"/>
  <c r="D53" i="131"/>
  <c r="D50" i="133"/>
  <c r="D53" i="132"/>
  <c r="D49" i="132"/>
  <c r="C47" i="131"/>
  <c r="D48" i="131"/>
  <c r="D51" i="131"/>
  <c r="D53" i="134"/>
  <c r="D47" i="134" s="1"/>
  <c r="C47" i="134"/>
  <c r="D54" i="133"/>
  <c r="D48" i="133"/>
  <c r="C47" i="133"/>
  <c r="D52" i="133"/>
  <c r="D47" i="130"/>
  <c r="E48" i="130"/>
  <c r="E50" i="130"/>
  <c r="E52" i="130"/>
  <c r="E54" i="130"/>
  <c r="E49" i="130"/>
  <c r="E51" i="130"/>
  <c r="E53" i="130"/>
  <c r="E48" i="132"/>
  <c r="E50" i="132"/>
  <c r="D51" i="132"/>
  <c r="E52" i="132"/>
  <c r="E54" i="132"/>
  <c r="D49" i="131"/>
  <c r="E50" i="131"/>
  <c r="E52" i="131"/>
  <c r="E54" i="131"/>
  <c r="E48" i="134"/>
  <c r="E50" i="134"/>
  <c r="E52" i="134"/>
  <c r="E54" i="134"/>
  <c r="E49" i="133"/>
  <c r="E51" i="133"/>
  <c r="E53" i="133"/>
  <c r="C47" i="130"/>
  <c r="E47" i="133" l="1"/>
  <c r="D47" i="133"/>
  <c r="D47" i="132"/>
  <c r="E47" i="131"/>
  <c r="D47" i="131"/>
  <c r="E47" i="130"/>
  <c r="E47" i="132"/>
  <c r="E47" i="134"/>
  <c r="HE12" i="77"/>
  <c r="FT12" i="77"/>
  <c r="EI12" i="77"/>
  <c r="CX12" i="77"/>
  <c r="BM12" i="77"/>
  <c r="AB12" i="77"/>
  <c r="HE11" i="77"/>
  <c r="FT11" i="77"/>
  <c r="EI11" i="77"/>
  <c r="CX11" i="77"/>
  <c r="BM11" i="77"/>
  <c r="AB11" i="77"/>
  <c r="F11" i="130" l="1"/>
  <c r="G11" i="130"/>
  <c r="F12" i="130"/>
  <c r="G12" i="130"/>
  <c r="F14" i="130"/>
  <c r="G14" i="130"/>
  <c r="F15" i="130"/>
  <c r="G15" i="130"/>
  <c r="F17" i="130"/>
  <c r="G17" i="130"/>
  <c r="F18" i="130"/>
  <c r="G18" i="130"/>
  <c r="L32" i="134"/>
  <c r="L38" i="130"/>
  <c r="F51" i="135" l="1"/>
  <c r="N41" i="132"/>
  <c r="N40" i="132"/>
  <c r="N38" i="132"/>
  <c r="N37" i="132"/>
  <c r="N36" i="132"/>
  <c r="N35" i="132"/>
  <c r="N33" i="132"/>
  <c r="N32" i="132"/>
  <c r="N41" i="131"/>
  <c r="N40" i="131"/>
  <c r="N39" i="131"/>
  <c r="N38" i="131"/>
  <c r="N37" i="131"/>
  <c r="N36" i="131"/>
  <c r="N35" i="131"/>
  <c r="N32" i="131"/>
  <c r="N34" i="132" l="1"/>
  <c r="N34" i="131"/>
  <c r="N34" i="134"/>
  <c r="N34" i="133" l="1"/>
  <c r="N42" i="132" l="1"/>
  <c r="L42" i="132"/>
  <c r="K42" i="132"/>
  <c r="J42" i="132"/>
  <c r="J43" i="132" s="1"/>
  <c r="L34" i="132"/>
  <c r="K34" i="132"/>
  <c r="J34" i="132"/>
  <c r="N42" i="131"/>
  <c r="L42" i="131"/>
  <c r="K42" i="131"/>
  <c r="J42" i="131"/>
  <c r="J43" i="131" s="1"/>
  <c r="L34" i="131"/>
  <c r="K34" i="131"/>
  <c r="J34" i="131"/>
  <c r="N42" i="134"/>
  <c r="L42" i="134"/>
  <c r="K42" i="134"/>
  <c r="J42" i="134"/>
  <c r="J43" i="134" s="1"/>
  <c r="L34" i="134"/>
  <c r="K34" i="134"/>
  <c r="J34" i="134"/>
  <c r="N42" i="133"/>
  <c r="L42" i="133"/>
  <c r="K42" i="133"/>
  <c r="J42" i="133"/>
  <c r="J43" i="133" s="1"/>
  <c r="L34" i="133"/>
  <c r="K34" i="133"/>
  <c r="J34" i="133"/>
  <c r="L42" i="130" l="1"/>
  <c r="N34" i="130"/>
  <c r="L34" i="130"/>
  <c r="K34" i="130"/>
  <c r="J34" i="130"/>
  <c r="N42" i="130"/>
  <c r="K42" i="130"/>
  <c r="J42" i="130"/>
  <c r="J43" i="130" s="1"/>
  <c r="DL204" i="141" l="1"/>
  <c r="DK204" i="141"/>
  <c r="DL203" i="141"/>
  <c r="DK203" i="141"/>
  <c r="DL202" i="141"/>
  <c r="DK202" i="141"/>
  <c r="CQ204" i="141"/>
  <c r="CP204" i="141"/>
  <c r="CQ203" i="141"/>
  <c r="CP203" i="141"/>
  <c r="CQ202" i="141"/>
  <c r="CP202" i="141"/>
  <c r="BV204" i="141"/>
  <c r="BU204" i="141"/>
  <c r="BV203" i="141"/>
  <c r="BU203" i="141"/>
  <c r="BV202" i="141"/>
  <c r="BU202" i="141"/>
  <c r="BA204" i="141"/>
  <c r="AZ204" i="141"/>
  <c r="BA203" i="141"/>
  <c r="AZ203" i="141"/>
  <c r="AF204" i="141"/>
  <c r="AE204" i="141"/>
  <c r="AF203" i="141"/>
  <c r="AE203" i="141"/>
  <c r="AR18" i="111" l="1"/>
  <c r="AR17" i="111"/>
  <c r="AR16" i="111"/>
  <c r="AR15" i="111"/>
  <c r="AR14" i="111"/>
  <c r="AR13" i="111"/>
  <c r="AR12" i="111"/>
  <c r="AH18" i="111"/>
  <c r="AH17" i="111"/>
  <c r="AH16" i="111"/>
  <c r="AH15" i="111"/>
  <c r="AH14" i="111"/>
  <c r="AH13" i="111"/>
  <c r="AH12" i="111"/>
  <c r="X18" i="111"/>
  <c r="X17" i="111"/>
  <c r="X16" i="111"/>
  <c r="X15" i="111"/>
  <c r="X14" i="111"/>
  <c r="X13" i="111"/>
  <c r="X12" i="111"/>
  <c r="N18" i="111"/>
  <c r="N17" i="111"/>
  <c r="N16" i="111"/>
  <c r="N15" i="111"/>
  <c r="N14" i="111"/>
  <c r="N13" i="111"/>
  <c r="N12" i="111"/>
  <c r="D18" i="111"/>
  <c r="D17" i="111"/>
  <c r="D16" i="111"/>
  <c r="D15" i="111"/>
  <c r="D14" i="111"/>
  <c r="D13" i="111"/>
  <c r="D12" i="111"/>
  <c r="BA202" i="141"/>
  <c r="AZ202" i="141"/>
  <c r="EG203" i="141"/>
  <c r="EF203" i="141"/>
  <c r="AF202" i="141"/>
  <c r="AE202" i="141"/>
  <c r="HW22" i="77"/>
  <c r="HV22" i="77"/>
  <c r="HU22" i="77"/>
  <c r="HT22" i="77"/>
  <c r="HS22" i="77"/>
  <c r="HW21" i="77"/>
  <c r="HV21" i="77"/>
  <c r="HU21" i="77"/>
  <c r="HT21" i="77"/>
  <c r="HS21" i="77"/>
  <c r="HW20" i="77"/>
  <c r="HV20" i="77"/>
  <c r="HU20" i="77"/>
  <c r="HT20" i="77"/>
  <c r="HS20" i="77"/>
  <c r="HW19" i="77"/>
  <c r="HV19" i="77"/>
  <c r="HU19" i="77"/>
  <c r="HT19" i="77"/>
  <c r="HS19" i="77"/>
  <c r="HW18" i="77"/>
  <c r="HV18" i="77"/>
  <c r="HU18" i="77"/>
  <c r="HT18" i="77"/>
  <c r="HS18" i="77"/>
  <c r="HW17" i="77"/>
  <c r="HV17" i="77"/>
  <c r="HU17" i="77"/>
  <c r="HT17" i="77"/>
  <c r="HS17" i="77"/>
  <c r="HW16" i="77"/>
  <c r="HV16" i="77"/>
  <c r="HU16" i="77"/>
  <c r="HT16" i="77"/>
  <c r="HS16" i="77"/>
  <c r="HW14" i="77"/>
  <c r="HV14" i="77"/>
  <c r="HU14" i="77"/>
  <c r="HT14" i="77"/>
  <c r="HS14" i="77"/>
  <c r="HW13" i="77"/>
  <c r="HV13" i="77"/>
  <c r="HU13" i="77"/>
  <c r="HT13" i="77"/>
  <c r="HS13" i="77"/>
  <c r="DJ201" i="141"/>
  <c r="DK201" i="141" s="1"/>
  <c r="CO201" i="141"/>
  <c r="CP201" i="141" s="1"/>
  <c r="BT201" i="141"/>
  <c r="BV201" i="141" s="1"/>
  <c r="AY201" i="141"/>
  <c r="AZ201" i="141" s="1"/>
  <c r="EE203" i="141"/>
  <c r="ED203" i="141"/>
  <c r="EC203" i="141"/>
  <c r="EB203" i="141"/>
  <c r="EE202" i="141"/>
  <c r="ED202" i="141"/>
  <c r="EC202" i="141"/>
  <c r="EB202" i="141"/>
  <c r="HX17" i="77" l="1"/>
  <c r="HX21" i="77"/>
  <c r="EF202" i="141"/>
  <c r="HW23" i="77"/>
  <c r="HV23" i="77"/>
  <c r="HX14" i="77"/>
  <c r="HX19" i="77"/>
  <c r="HU23" i="77"/>
  <c r="HT23" i="77"/>
  <c r="HX16" i="77"/>
  <c r="HX18" i="77"/>
  <c r="HX20" i="77"/>
  <c r="HX22" i="77"/>
  <c r="HS23" i="77"/>
  <c r="HX13" i="77"/>
  <c r="EG202" i="141"/>
  <c r="EE201" i="141"/>
  <c r="EG201" i="141" s="1"/>
  <c r="BU201" i="141"/>
  <c r="AF201" i="141"/>
  <c r="AE201" i="141"/>
  <c r="EF201" i="141"/>
  <c r="DL201" i="141"/>
  <c r="CQ201" i="141"/>
  <c r="BA201" i="141"/>
  <c r="ED204" i="141"/>
  <c r="EC204" i="141"/>
  <c r="EB204" i="141"/>
  <c r="DK200" i="141"/>
  <c r="DJ200" i="141"/>
  <c r="CP200" i="141"/>
  <c r="CO200" i="141"/>
  <c r="BV200" i="141"/>
  <c r="BT200" i="141"/>
  <c r="AZ200" i="141"/>
  <c r="AY200" i="141"/>
  <c r="EG204" i="141"/>
  <c r="EF204" i="141"/>
  <c r="EE204" i="141"/>
  <c r="EG205" i="141"/>
  <c r="EF205" i="141"/>
  <c r="EE205" i="141"/>
  <c r="ED205" i="141"/>
  <c r="EC205" i="141"/>
  <c r="EB205" i="141"/>
  <c r="ED200" i="141"/>
  <c r="EC200" i="141"/>
  <c r="EB200" i="141"/>
  <c r="DO194" i="141"/>
  <c r="DN194" i="141"/>
  <c r="DM194" i="141"/>
  <c r="CW194" i="141"/>
  <c r="CV194" i="141"/>
  <c r="CU194" i="141"/>
  <c r="CB194" i="141"/>
  <c r="CA194" i="141"/>
  <c r="BZ194" i="141"/>
  <c r="BG194" i="141"/>
  <c r="BF194" i="141"/>
  <c r="BE194" i="141"/>
  <c r="AL194" i="141"/>
  <c r="AK194" i="141"/>
  <c r="AJ194" i="141"/>
  <c r="Q194" i="141"/>
  <c r="P194" i="141"/>
  <c r="O194" i="141"/>
  <c r="DO193" i="141"/>
  <c r="DN193" i="141"/>
  <c r="DM193" i="141"/>
  <c r="CW193" i="141"/>
  <c r="CV193" i="141"/>
  <c r="CU193" i="141"/>
  <c r="CB193" i="141"/>
  <c r="CA193" i="141"/>
  <c r="BZ193" i="141"/>
  <c r="BG193" i="141"/>
  <c r="BF193" i="141"/>
  <c r="BE193" i="141"/>
  <c r="AL193" i="141"/>
  <c r="AK193" i="141"/>
  <c r="AJ193" i="141"/>
  <c r="Q193" i="141"/>
  <c r="P193" i="141"/>
  <c r="O193" i="141"/>
  <c r="DO192" i="141"/>
  <c r="DN192" i="141"/>
  <c r="DM192" i="141"/>
  <c r="CW192" i="141"/>
  <c r="CV192" i="141"/>
  <c r="CU192" i="141"/>
  <c r="CB192" i="141"/>
  <c r="CA192" i="141"/>
  <c r="BZ192" i="141"/>
  <c r="BG192" i="141"/>
  <c r="BF192" i="141"/>
  <c r="BE192" i="141"/>
  <c r="AL192" i="141"/>
  <c r="AK192" i="141"/>
  <c r="AJ192" i="141"/>
  <c r="Q192" i="141"/>
  <c r="P192" i="141"/>
  <c r="O192" i="141"/>
  <c r="DO191" i="141"/>
  <c r="DN191" i="141"/>
  <c r="DM191" i="141"/>
  <c r="CW191" i="141"/>
  <c r="CV191" i="141"/>
  <c r="CU191" i="141"/>
  <c r="CB191" i="141"/>
  <c r="CA191" i="141"/>
  <c r="BZ191" i="141"/>
  <c r="BG191" i="141"/>
  <c r="BF191" i="141"/>
  <c r="BE191" i="141"/>
  <c r="AL191" i="141"/>
  <c r="AK191" i="141"/>
  <c r="AJ191" i="141"/>
  <c r="Q191" i="141"/>
  <c r="P191" i="141"/>
  <c r="O191" i="141"/>
  <c r="DO190" i="141"/>
  <c r="DN190" i="141"/>
  <c r="DQ190" i="141" s="1"/>
  <c r="DM190" i="141"/>
  <c r="CW190" i="141"/>
  <c r="CV190" i="141"/>
  <c r="CU190" i="141"/>
  <c r="CB190" i="141"/>
  <c r="CA190" i="141"/>
  <c r="BZ190" i="141"/>
  <c r="BG190" i="141"/>
  <c r="BF190" i="141"/>
  <c r="BE190" i="141"/>
  <c r="AL190" i="141"/>
  <c r="AK190" i="141"/>
  <c r="AJ190" i="141"/>
  <c r="Q190" i="141"/>
  <c r="P190" i="141"/>
  <c r="O190" i="141"/>
  <c r="DO189" i="141"/>
  <c r="DN189" i="141"/>
  <c r="DM189" i="141"/>
  <c r="CW189" i="141"/>
  <c r="CV189" i="141"/>
  <c r="CU189" i="141"/>
  <c r="CB189" i="141"/>
  <c r="CA189" i="141"/>
  <c r="BZ189" i="141"/>
  <c r="BG189" i="141"/>
  <c r="BF189" i="141"/>
  <c r="BE189" i="141"/>
  <c r="AL189" i="141"/>
  <c r="AK189" i="141"/>
  <c r="AJ189" i="141"/>
  <c r="Q189" i="141"/>
  <c r="P189" i="141"/>
  <c r="O189" i="141"/>
  <c r="DO188" i="141"/>
  <c r="DN188" i="141"/>
  <c r="DQ188" i="141" s="1"/>
  <c r="DM188" i="141"/>
  <c r="CW188" i="141"/>
  <c r="CV188" i="141"/>
  <c r="CU188" i="141"/>
  <c r="CB188" i="141"/>
  <c r="CB187" i="141" s="1"/>
  <c r="CB196" i="141" s="1"/>
  <c r="CH197" i="141" s="1"/>
  <c r="CH191" i="141" s="1"/>
  <c r="CN191" i="141" s="1"/>
  <c r="CA188" i="141"/>
  <c r="BZ188" i="141"/>
  <c r="BZ187" i="141" s="1"/>
  <c r="BZ196" i="141" s="1"/>
  <c r="CF197" i="141" s="1"/>
  <c r="CF191" i="141" s="1"/>
  <c r="CL191" i="141" s="1"/>
  <c r="BG188" i="141"/>
  <c r="BF188" i="141"/>
  <c r="BE188" i="141"/>
  <c r="AL188" i="141"/>
  <c r="AL187" i="141" s="1"/>
  <c r="AL196" i="141" s="1"/>
  <c r="AR197" i="141" s="1"/>
  <c r="AR191" i="141" s="1"/>
  <c r="AX191" i="141" s="1"/>
  <c r="AK188" i="141"/>
  <c r="AJ188" i="141"/>
  <c r="AJ187" i="141" s="1"/>
  <c r="AJ196" i="141" s="1"/>
  <c r="AP197" i="141" s="1"/>
  <c r="AP191" i="141" s="1"/>
  <c r="AV191" i="141" s="1"/>
  <c r="Q188" i="141"/>
  <c r="P188" i="141"/>
  <c r="O188" i="141"/>
  <c r="DO187" i="141"/>
  <c r="DN187" i="141"/>
  <c r="DM187" i="141"/>
  <c r="CW187" i="141"/>
  <c r="CW196" i="141" s="1"/>
  <c r="DC197" i="141" s="1"/>
  <c r="CV187" i="141"/>
  <c r="CV196" i="141" s="1"/>
  <c r="DB197" i="141" s="1"/>
  <c r="DB190" i="141" s="1"/>
  <c r="DH190" i="141" s="1"/>
  <c r="CU187" i="141"/>
  <c r="CU196" i="141" s="1"/>
  <c r="DA197" i="141" s="1"/>
  <c r="CT187" i="141"/>
  <c r="CS187" i="141"/>
  <c r="CR187" i="141"/>
  <c r="CA187" i="141"/>
  <c r="CA196" i="141" s="1"/>
  <c r="CG197" i="141" s="1"/>
  <c r="BY187" i="141"/>
  <c r="BX187" i="141"/>
  <c r="BW187" i="141"/>
  <c r="BG187" i="141"/>
  <c r="BG196" i="141" s="1"/>
  <c r="BM197" i="141" s="1"/>
  <c r="BF187" i="141"/>
  <c r="BF196" i="141" s="1"/>
  <c r="BL197" i="141" s="1"/>
  <c r="BL190" i="141" s="1"/>
  <c r="BR190" i="141" s="1"/>
  <c r="BE187" i="141"/>
  <c r="BE196" i="141" s="1"/>
  <c r="BK197" i="141" s="1"/>
  <c r="BD187" i="141"/>
  <c r="BC187" i="141"/>
  <c r="BB187" i="141"/>
  <c r="AK187" i="141"/>
  <c r="AK196" i="141" s="1"/>
  <c r="AQ197" i="141" s="1"/>
  <c r="AI187" i="141"/>
  <c r="AH187" i="141"/>
  <c r="AG187" i="141"/>
  <c r="Q187" i="141"/>
  <c r="Q196" i="141" s="1"/>
  <c r="W197" i="141" s="1"/>
  <c r="P187" i="141"/>
  <c r="P196" i="141" s="1"/>
  <c r="V197" i="141" s="1"/>
  <c r="V190" i="141" s="1"/>
  <c r="AB190" i="141" s="1"/>
  <c r="O187" i="141"/>
  <c r="O196" i="141" s="1"/>
  <c r="U197" i="141" s="1"/>
  <c r="N187" i="141"/>
  <c r="M187" i="141"/>
  <c r="L187" i="141"/>
  <c r="FW24" i="140"/>
  <c r="EL24" i="140"/>
  <c r="DA24" i="140"/>
  <c r="BP24" i="140"/>
  <c r="HH24" i="140" s="1"/>
  <c r="GV23" i="140"/>
  <c r="GL23" i="140"/>
  <c r="FK23" i="140"/>
  <c r="FF23" i="140"/>
  <c r="FD23" i="140"/>
  <c r="FC23" i="140"/>
  <c r="FB23" i="140"/>
  <c r="FA23" i="140"/>
  <c r="DZ23" i="140"/>
  <c r="DU23" i="140"/>
  <c r="DS23" i="140"/>
  <c r="DR23" i="140"/>
  <c r="DQ23" i="140"/>
  <c r="DP23" i="140"/>
  <c r="CO23" i="140"/>
  <c r="CJ23" i="140"/>
  <c r="CH23" i="140"/>
  <c r="CG23" i="140"/>
  <c r="CF23" i="140"/>
  <c r="DD20" i="140" s="1"/>
  <c r="CE23" i="140"/>
  <c r="BD23" i="140"/>
  <c r="AY23" i="140"/>
  <c r="AW23" i="140"/>
  <c r="AV23" i="140"/>
  <c r="AU23" i="140"/>
  <c r="BS20" i="140" s="1"/>
  <c r="AT23" i="140"/>
  <c r="S23" i="140"/>
  <c r="N23" i="140"/>
  <c r="L23" i="140"/>
  <c r="K23" i="140"/>
  <c r="J23" i="140"/>
  <c r="I23" i="140"/>
  <c r="GV22" i="140"/>
  <c r="GQ22" i="140"/>
  <c r="HP22" i="140" s="1"/>
  <c r="GO22" i="140"/>
  <c r="GN22" i="140"/>
  <c r="GM22" i="140"/>
  <c r="GL22" i="140"/>
  <c r="GB22" i="140"/>
  <c r="FZ22" i="140"/>
  <c r="FK22" i="140"/>
  <c r="FG22" i="140"/>
  <c r="FU22" i="140" s="1"/>
  <c r="FA22" i="140"/>
  <c r="EQ22" i="140"/>
  <c r="EO22" i="140"/>
  <c r="DZ22" i="140"/>
  <c r="DV22" i="140"/>
  <c r="EJ22" i="140" s="1"/>
  <c r="DP22" i="140"/>
  <c r="DF22" i="140"/>
  <c r="CO22" i="140"/>
  <c r="CK22" i="140"/>
  <c r="CY22" i="140" s="1"/>
  <c r="CE22" i="140"/>
  <c r="BS22" i="140"/>
  <c r="BD22" i="140"/>
  <c r="AZ22" i="140"/>
  <c r="BN22" i="140" s="1"/>
  <c r="AT22" i="140"/>
  <c r="AJ22" i="140"/>
  <c r="AH22" i="140"/>
  <c r="S22" i="140"/>
  <c r="O22" i="140"/>
  <c r="AC22" i="140" s="1"/>
  <c r="I22" i="140"/>
  <c r="GV21" i="140"/>
  <c r="GQ21" i="140"/>
  <c r="GO21" i="140"/>
  <c r="GN21" i="140"/>
  <c r="GM21" i="140"/>
  <c r="GL21" i="140"/>
  <c r="GB21" i="140"/>
  <c r="FZ21" i="140"/>
  <c r="FK21" i="140"/>
  <c r="FG21" i="140"/>
  <c r="FU21" i="140" s="1"/>
  <c r="FA21" i="140"/>
  <c r="EQ21" i="140"/>
  <c r="EO21" i="140"/>
  <c r="DZ21" i="140"/>
  <c r="DV21" i="140"/>
  <c r="EJ21" i="140" s="1"/>
  <c r="DP21" i="140"/>
  <c r="CO21" i="140"/>
  <c r="CK21" i="140"/>
  <c r="CY21" i="140" s="1"/>
  <c r="CE21" i="140"/>
  <c r="BS21" i="140"/>
  <c r="BD21" i="140"/>
  <c r="AZ21" i="140"/>
  <c r="BN21" i="140" s="1"/>
  <c r="AT21" i="140"/>
  <c r="AH21" i="140"/>
  <c r="S21" i="140"/>
  <c r="O21" i="140"/>
  <c r="AC21" i="140" s="1"/>
  <c r="I21" i="140"/>
  <c r="GV20" i="140"/>
  <c r="GQ20" i="140"/>
  <c r="HP20" i="140" s="1"/>
  <c r="GO20" i="140"/>
  <c r="GN20" i="140"/>
  <c r="GM20" i="140"/>
  <c r="GL20" i="140"/>
  <c r="FZ20" i="140"/>
  <c r="FK20" i="140"/>
  <c r="FG20" i="140"/>
  <c r="FU20" i="140" s="1"/>
  <c r="FA20" i="140"/>
  <c r="EQ20" i="140"/>
  <c r="EO20" i="140"/>
  <c r="DZ20" i="140"/>
  <c r="DV20" i="140"/>
  <c r="EJ20" i="140" s="1"/>
  <c r="DP20" i="140"/>
  <c r="DF20" i="140"/>
  <c r="CO20" i="140"/>
  <c r="CK20" i="140"/>
  <c r="CY20" i="140" s="1"/>
  <c r="CE20" i="140"/>
  <c r="BD20" i="140"/>
  <c r="AZ20" i="140"/>
  <c r="BN20" i="140" s="1"/>
  <c r="AT20" i="140"/>
  <c r="AH20" i="140"/>
  <c r="S20" i="140"/>
  <c r="O20" i="140"/>
  <c r="AC20" i="140" s="1"/>
  <c r="I20" i="140"/>
  <c r="GV19" i="140"/>
  <c r="GQ19" i="140"/>
  <c r="GO19" i="140"/>
  <c r="GN19" i="140"/>
  <c r="GM19" i="140"/>
  <c r="GL19" i="140"/>
  <c r="GB19" i="140"/>
  <c r="FZ19" i="140"/>
  <c r="FK19" i="140"/>
  <c r="FG19" i="140"/>
  <c r="FU19" i="140" s="1"/>
  <c r="FA19" i="140"/>
  <c r="EQ19" i="140"/>
  <c r="EO19" i="140"/>
  <c r="DZ19" i="140"/>
  <c r="DV19" i="140"/>
  <c r="EJ19" i="140" s="1"/>
  <c r="DP19" i="140"/>
  <c r="DD19" i="140"/>
  <c r="CO19" i="140"/>
  <c r="CK19" i="140"/>
  <c r="CY19" i="140" s="1"/>
  <c r="CE19" i="140"/>
  <c r="BS19" i="140"/>
  <c r="BD19" i="140"/>
  <c r="AZ19" i="140"/>
  <c r="BN19" i="140" s="1"/>
  <c r="AT19" i="140"/>
  <c r="AH19" i="140"/>
  <c r="S19" i="140"/>
  <c r="O19" i="140"/>
  <c r="AC19" i="140" s="1"/>
  <c r="I19" i="140"/>
  <c r="GV18" i="140"/>
  <c r="GQ18" i="140"/>
  <c r="HP18" i="140" s="1"/>
  <c r="GO18" i="140"/>
  <c r="GN18" i="140"/>
  <c r="GM18" i="140"/>
  <c r="GL18" i="140"/>
  <c r="GB18" i="140"/>
  <c r="FZ18" i="140"/>
  <c r="FK18" i="140"/>
  <c r="FG18" i="140"/>
  <c r="FU18" i="140" s="1"/>
  <c r="FA18" i="140"/>
  <c r="EQ18" i="140"/>
  <c r="EO18" i="140"/>
  <c r="DZ18" i="140"/>
  <c r="DV18" i="140"/>
  <c r="EJ18" i="140" s="1"/>
  <c r="DP18" i="140"/>
  <c r="DF18" i="140"/>
  <c r="CO18" i="140"/>
  <c r="CK18" i="140"/>
  <c r="CY18" i="140" s="1"/>
  <c r="CE18" i="140"/>
  <c r="BS18" i="140"/>
  <c r="BD18" i="140"/>
  <c r="AZ18" i="140"/>
  <c r="BN18" i="140" s="1"/>
  <c r="AT18" i="140"/>
  <c r="AJ18" i="140"/>
  <c r="AH18" i="140"/>
  <c r="S18" i="140"/>
  <c r="O18" i="140"/>
  <c r="AC18" i="140" s="1"/>
  <c r="I18" i="140"/>
  <c r="GV17" i="140"/>
  <c r="GQ17" i="140"/>
  <c r="GO17" i="140"/>
  <c r="GN17" i="140"/>
  <c r="GM17" i="140"/>
  <c r="GL17" i="140"/>
  <c r="GB17" i="140"/>
  <c r="FZ17" i="140"/>
  <c r="FK17" i="140"/>
  <c r="FG17" i="140"/>
  <c r="FU17" i="140" s="1"/>
  <c r="FA17" i="140"/>
  <c r="EQ17" i="140"/>
  <c r="EO17" i="140"/>
  <c r="DZ17" i="140"/>
  <c r="DV17" i="140"/>
  <c r="EJ17" i="140" s="1"/>
  <c r="DP17" i="140"/>
  <c r="DF17" i="140"/>
  <c r="CO17" i="140"/>
  <c r="CK17" i="140"/>
  <c r="CY17" i="140" s="1"/>
  <c r="CE17" i="140"/>
  <c r="BS17" i="140"/>
  <c r="BD17" i="140"/>
  <c r="AZ17" i="140"/>
  <c r="BN17" i="140" s="1"/>
  <c r="AT17" i="140"/>
  <c r="AJ17" i="140"/>
  <c r="AH17" i="140"/>
  <c r="S17" i="140"/>
  <c r="O17" i="140"/>
  <c r="AC17" i="140" s="1"/>
  <c r="I17" i="140"/>
  <c r="GV16" i="140"/>
  <c r="GQ16" i="140"/>
  <c r="HP16" i="140" s="1"/>
  <c r="GO16" i="140"/>
  <c r="GN16" i="140"/>
  <c r="GM16" i="140"/>
  <c r="GL16" i="140"/>
  <c r="GB16" i="140"/>
  <c r="FZ16" i="140"/>
  <c r="FK16" i="140"/>
  <c r="FG16" i="140"/>
  <c r="FU16" i="140" s="1"/>
  <c r="FA16" i="140"/>
  <c r="EQ16" i="140"/>
  <c r="EO16" i="140"/>
  <c r="DZ16" i="140"/>
  <c r="DV16" i="140"/>
  <c r="EJ16" i="140" s="1"/>
  <c r="DP16" i="140"/>
  <c r="DD16" i="140"/>
  <c r="CO16" i="140"/>
  <c r="CK16" i="140"/>
  <c r="CY16" i="140" s="1"/>
  <c r="CE16" i="140"/>
  <c r="BS16" i="140"/>
  <c r="BD16" i="140"/>
  <c r="AZ16" i="140"/>
  <c r="BN16" i="140" s="1"/>
  <c r="AT16" i="140"/>
  <c r="AH16" i="140"/>
  <c r="S16" i="140"/>
  <c r="O16" i="140"/>
  <c r="AC16" i="140" s="1"/>
  <c r="I16" i="140"/>
  <c r="GV15" i="140"/>
  <c r="GL15" i="140"/>
  <c r="FK15" i="140"/>
  <c r="GB15" i="140"/>
  <c r="FA15" i="140"/>
  <c r="DZ15" i="140"/>
  <c r="EQ15" i="140"/>
  <c r="DP15" i="140"/>
  <c r="CO15" i="140"/>
  <c r="CE15" i="140"/>
  <c r="BD15" i="140"/>
  <c r="AT15" i="140"/>
  <c r="S15" i="140"/>
  <c r="I15" i="140"/>
  <c r="GV14" i="140"/>
  <c r="GQ14" i="140"/>
  <c r="HP14" i="140" s="1"/>
  <c r="GO14" i="140"/>
  <c r="GN14" i="140"/>
  <c r="GM14" i="140"/>
  <c r="GL14" i="140"/>
  <c r="GB14" i="140"/>
  <c r="FZ14" i="140"/>
  <c r="FK14" i="140"/>
  <c r="FG14" i="140"/>
  <c r="FU14" i="140" s="1"/>
  <c r="FA14" i="140"/>
  <c r="EO14" i="140"/>
  <c r="DZ14" i="140"/>
  <c r="DV14" i="140"/>
  <c r="EJ14" i="140" s="1"/>
  <c r="DP14" i="140"/>
  <c r="CO14" i="140"/>
  <c r="CK14" i="140"/>
  <c r="CY14" i="140" s="1"/>
  <c r="CE14" i="140"/>
  <c r="BU14" i="140"/>
  <c r="BS14" i="140"/>
  <c r="BD14" i="140"/>
  <c r="AZ14" i="140"/>
  <c r="BN14" i="140" s="1"/>
  <c r="AT14" i="140"/>
  <c r="AH14" i="140"/>
  <c r="S14" i="140"/>
  <c r="O14" i="140"/>
  <c r="AC14" i="140" s="1"/>
  <c r="I14" i="140"/>
  <c r="GV13" i="140"/>
  <c r="GQ13" i="140"/>
  <c r="GO13" i="140"/>
  <c r="GN13" i="140"/>
  <c r="GM13" i="140"/>
  <c r="GL13" i="140"/>
  <c r="GB13" i="140"/>
  <c r="FZ13" i="140"/>
  <c r="FK13" i="140"/>
  <c r="FG13" i="140"/>
  <c r="FA13" i="140"/>
  <c r="EQ13" i="140"/>
  <c r="EO13" i="140"/>
  <c r="DZ13" i="140"/>
  <c r="DV13" i="140"/>
  <c r="DP13" i="140"/>
  <c r="DD13" i="140"/>
  <c r="CO13" i="140"/>
  <c r="CK13" i="140"/>
  <c r="CE13" i="140"/>
  <c r="BU13" i="140"/>
  <c r="BS13" i="140"/>
  <c r="BD13" i="140"/>
  <c r="AZ13" i="140"/>
  <c r="AT13" i="140"/>
  <c r="AH13" i="140"/>
  <c r="S13" i="140"/>
  <c r="O13" i="140"/>
  <c r="I13" i="140"/>
  <c r="HE22" i="140"/>
  <c r="FT22" i="140"/>
  <c r="EI22" i="140"/>
  <c r="CX22" i="140"/>
  <c r="BM22" i="140"/>
  <c r="AB22" i="140"/>
  <c r="HE20" i="140"/>
  <c r="FT20" i="140"/>
  <c r="EI20" i="140"/>
  <c r="CX20" i="140"/>
  <c r="BM20" i="140"/>
  <c r="AB20" i="140"/>
  <c r="FW24" i="139"/>
  <c r="EL24" i="139"/>
  <c r="DA24" i="139"/>
  <c r="BP24" i="139"/>
  <c r="HH24" i="139" s="1"/>
  <c r="GV23" i="139"/>
  <c r="GL23" i="139"/>
  <c r="FK23" i="139"/>
  <c r="FF23" i="139"/>
  <c r="FD23" i="139"/>
  <c r="FC23" i="139"/>
  <c r="FB23" i="139"/>
  <c r="FA23" i="139"/>
  <c r="DZ23" i="139"/>
  <c r="DU23" i="139"/>
  <c r="DS23" i="139"/>
  <c r="DR23" i="139"/>
  <c r="DQ23" i="139"/>
  <c r="DP23" i="139"/>
  <c r="CO23" i="139"/>
  <c r="CJ23" i="139"/>
  <c r="CH23" i="139"/>
  <c r="CG23" i="139"/>
  <c r="CF23" i="139"/>
  <c r="CE23" i="139"/>
  <c r="BD23" i="139"/>
  <c r="AY23" i="139"/>
  <c r="AW23" i="139"/>
  <c r="AV23" i="139"/>
  <c r="AU23" i="139"/>
  <c r="BS22" i="139" s="1"/>
  <c r="AT23" i="139"/>
  <c r="S23" i="139"/>
  <c r="N23" i="139"/>
  <c r="L23" i="139"/>
  <c r="K23" i="139"/>
  <c r="J23" i="139"/>
  <c r="I23" i="139"/>
  <c r="GV22" i="139"/>
  <c r="GQ22" i="139"/>
  <c r="HP22" i="139" s="1"/>
  <c r="GO22" i="139"/>
  <c r="GN22" i="139"/>
  <c r="GM22" i="139"/>
  <c r="GL22" i="139"/>
  <c r="GB22" i="139"/>
  <c r="FZ22" i="139"/>
  <c r="FK22" i="139"/>
  <c r="FG22" i="139"/>
  <c r="FU22" i="139" s="1"/>
  <c r="FA22" i="139"/>
  <c r="EQ22" i="139"/>
  <c r="EO22" i="139"/>
  <c r="DZ22" i="139"/>
  <c r="DV22" i="139"/>
  <c r="EJ22" i="139" s="1"/>
  <c r="DP22" i="139"/>
  <c r="DF22" i="139"/>
  <c r="DD22" i="139"/>
  <c r="CO22" i="139"/>
  <c r="CK22" i="139"/>
  <c r="CY22" i="139" s="1"/>
  <c r="CE22" i="139"/>
  <c r="BD22" i="139"/>
  <c r="AZ22" i="139"/>
  <c r="BN22" i="139" s="1"/>
  <c r="AT22" i="139"/>
  <c r="AJ22" i="139"/>
  <c r="AH22" i="139"/>
  <c r="S22" i="139"/>
  <c r="O22" i="139"/>
  <c r="AC22" i="139" s="1"/>
  <c r="I22" i="139"/>
  <c r="GV21" i="139"/>
  <c r="GQ21" i="139"/>
  <c r="HP21" i="139" s="1"/>
  <c r="GO21" i="139"/>
  <c r="GN21" i="139"/>
  <c r="GM21" i="139"/>
  <c r="GL21" i="139"/>
  <c r="GB21" i="139"/>
  <c r="FZ21" i="139"/>
  <c r="FK21" i="139"/>
  <c r="FG21" i="139"/>
  <c r="FU21" i="139" s="1"/>
  <c r="FA21" i="139"/>
  <c r="EQ21" i="139"/>
  <c r="EO21" i="139"/>
  <c r="DZ21" i="139"/>
  <c r="DV21" i="139"/>
  <c r="EJ21" i="139" s="1"/>
  <c r="DP21" i="139"/>
  <c r="DD21" i="139"/>
  <c r="CO21" i="139"/>
  <c r="CK21" i="139"/>
  <c r="CY21" i="139" s="1"/>
  <c r="CE21" i="139"/>
  <c r="BD21" i="139"/>
  <c r="AZ21" i="139"/>
  <c r="BN21" i="139" s="1"/>
  <c r="AT21" i="139"/>
  <c r="AH21" i="139"/>
  <c r="S21" i="139"/>
  <c r="O21" i="139"/>
  <c r="AC21" i="139" s="1"/>
  <c r="I21" i="139"/>
  <c r="GV20" i="139"/>
  <c r="GQ20" i="139"/>
  <c r="HP20" i="139" s="1"/>
  <c r="GO20" i="139"/>
  <c r="GN20" i="139"/>
  <c r="GM20" i="139"/>
  <c r="GL20" i="139"/>
  <c r="FZ20" i="139"/>
  <c r="FK20" i="139"/>
  <c r="FG20" i="139"/>
  <c r="FU20" i="139" s="1"/>
  <c r="FA20" i="139"/>
  <c r="EQ20" i="139"/>
  <c r="EO20" i="139"/>
  <c r="DZ20" i="139"/>
  <c r="DV20" i="139"/>
  <c r="EJ20" i="139" s="1"/>
  <c r="DP20" i="139"/>
  <c r="DF20" i="139"/>
  <c r="DD20" i="139"/>
  <c r="CO20" i="139"/>
  <c r="CK20" i="139"/>
  <c r="CY20" i="139" s="1"/>
  <c r="CE20" i="139"/>
  <c r="BS20" i="139"/>
  <c r="BD20" i="139"/>
  <c r="AZ20" i="139"/>
  <c r="BN20" i="139" s="1"/>
  <c r="AT20" i="139"/>
  <c r="AH20" i="139"/>
  <c r="S20" i="139"/>
  <c r="O20" i="139"/>
  <c r="AC20" i="139" s="1"/>
  <c r="I20" i="139"/>
  <c r="GV19" i="139"/>
  <c r="GQ19" i="139"/>
  <c r="HP19" i="139" s="1"/>
  <c r="GO19" i="139"/>
  <c r="GN19" i="139"/>
  <c r="GM19" i="139"/>
  <c r="GL19" i="139"/>
  <c r="GB19" i="139"/>
  <c r="FZ19" i="139"/>
  <c r="FK19" i="139"/>
  <c r="FG19" i="139"/>
  <c r="FU19" i="139" s="1"/>
  <c r="FA19" i="139"/>
  <c r="EQ19" i="139"/>
  <c r="EO19" i="139"/>
  <c r="DZ19" i="139"/>
  <c r="DV19" i="139"/>
  <c r="EJ19" i="139" s="1"/>
  <c r="DP19" i="139"/>
  <c r="DD19" i="139"/>
  <c r="CO19" i="139"/>
  <c r="CK19" i="139"/>
  <c r="CY19" i="139" s="1"/>
  <c r="CE19" i="139"/>
  <c r="BS19" i="139"/>
  <c r="BD19" i="139"/>
  <c r="AZ19" i="139"/>
  <c r="BN19" i="139" s="1"/>
  <c r="AT19" i="139"/>
  <c r="AH19" i="139"/>
  <c r="S19" i="139"/>
  <c r="O19" i="139"/>
  <c r="AC19" i="139" s="1"/>
  <c r="I19" i="139"/>
  <c r="GV18" i="139"/>
  <c r="GQ18" i="139"/>
  <c r="GO18" i="139"/>
  <c r="GN18" i="139"/>
  <c r="GM18" i="139"/>
  <c r="GL18" i="139"/>
  <c r="GB18" i="139"/>
  <c r="FZ18" i="139"/>
  <c r="FK18" i="139"/>
  <c r="FG18" i="139"/>
  <c r="FU18" i="139" s="1"/>
  <c r="FA18" i="139"/>
  <c r="EQ18" i="139"/>
  <c r="EO18" i="139"/>
  <c r="DZ18" i="139"/>
  <c r="DV18" i="139"/>
  <c r="EJ18" i="139" s="1"/>
  <c r="DP18" i="139"/>
  <c r="DF18" i="139"/>
  <c r="DD18" i="139"/>
  <c r="CO18" i="139"/>
  <c r="CK18" i="139"/>
  <c r="CY18" i="139" s="1"/>
  <c r="CE18" i="139"/>
  <c r="BS18" i="139"/>
  <c r="BD18" i="139"/>
  <c r="AZ18" i="139"/>
  <c r="BN18" i="139" s="1"/>
  <c r="AT18" i="139"/>
  <c r="AJ18" i="139"/>
  <c r="AH18" i="139"/>
  <c r="S18" i="139"/>
  <c r="O18" i="139"/>
  <c r="AC18" i="139" s="1"/>
  <c r="I18" i="139"/>
  <c r="GV17" i="139"/>
  <c r="GQ17" i="139"/>
  <c r="HP17" i="139" s="1"/>
  <c r="GO17" i="139"/>
  <c r="GN17" i="139"/>
  <c r="GM17" i="139"/>
  <c r="GL17" i="139"/>
  <c r="GB17" i="139"/>
  <c r="FZ17" i="139"/>
  <c r="FK17" i="139"/>
  <c r="FG17" i="139"/>
  <c r="FU17" i="139" s="1"/>
  <c r="FA17" i="139"/>
  <c r="EQ17" i="139"/>
  <c r="EO17" i="139"/>
  <c r="DZ17" i="139"/>
  <c r="DV17" i="139"/>
  <c r="EJ17" i="139" s="1"/>
  <c r="DP17" i="139"/>
  <c r="DF17" i="139"/>
  <c r="DD17" i="139"/>
  <c r="CO17" i="139"/>
  <c r="CK17" i="139"/>
  <c r="CY17" i="139" s="1"/>
  <c r="CE17" i="139"/>
  <c r="BS17" i="139"/>
  <c r="BD17" i="139"/>
  <c r="AZ17" i="139"/>
  <c r="BN17" i="139" s="1"/>
  <c r="AT17" i="139"/>
  <c r="AJ17" i="139"/>
  <c r="AH17" i="139"/>
  <c r="S17" i="139"/>
  <c r="O17" i="139"/>
  <c r="AC17" i="139" s="1"/>
  <c r="I17" i="139"/>
  <c r="GV16" i="139"/>
  <c r="GQ16" i="139"/>
  <c r="GO16" i="139"/>
  <c r="GO15" i="139" s="1"/>
  <c r="GN16" i="139"/>
  <c r="GM16" i="139"/>
  <c r="GL16" i="139"/>
  <c r="GB16" i="139"/>
  <c r="FZ16" i="139"/>
  <c r="FK16" i="139"/>
  <c r="FG16" i="139"/>
  <c r="FU16" i="139" s="1"/>
  <c r="FA16" i="139"/>
  <c r="EQ16" i="139"/>
  <c r="EO16" i="139"/>
  <c r="DZ16" i="139"/>
  <c r="DV16" i="139"/>
  <c r="EJ16" i="139" s="1"/>
  <c r="DP16" i="139"/>
  <c r="DD16" i="139"/>
  <c r="CO16" i="139"/>
  <c r="CK16" i="139"/>
  <c r="CY16" i="139" s="1"/>
  <c r="CE16" i="139"/>
  <c r="BS16" i="139"/>
  <c r="BD16" i="139"/>
  <c r="AZ16" i="139"/>
  <c r="BN16" i="139" s="1"/>
  <c r="AT16" i="139"/>
  <c r="AH16" i="139"/>
  <c r="S16" i="139"/>
  <c r="O16" i="139"/>
  <c r="AC16" i="139" s="1"/>
  <c r="I16" i="139"/>
  <c r="GV15" i="139"/>
  <c r="GM15" i="139"/>
  <c r="GL15" i="139"/>
  <c r="FK15" i="139"/>
  <c r="FZ15" i="139"/>
  <c r="FA15" i="139"/>
  <c r="EO15" i="139"/>
  <c r="DZ15" i="139"/>
  <c r="EQ15" i="139"/>
  <c r="DP15" i="139"/>
  <c r="CO15" i="139"/>
  <c r="CE15" i="139"/>
  <c r="BD15" i="139"/>
  <c r="AT15" i="139"/>
  <c r="S15" i="139"/>
  <c r="I15" i="139"/>
  <c r="GV14" i="139"/>
  <c r="GQ14" i="139"/>
  <c r="HP14" i="139" s="1"/>
  <c r="GO14" i="139"/>
  <c r="GN14" i="139"/>
  <c r="GM14" i="139"/>
  <c r="GL14" i="139"/>
  <c r="GB14" i="139"/>
  <c r="FZ14" i="139"/>
  <c r="FK14" i="139"/>
  <c r="FG14" i="139"/>
  <c r="FU14" i="139" s="1"/>
  <c r="FA14" i="139"/>
  <c r="EO14" i="139"/>
  <c r="DZ14" i="139"/>
  <c r="DV14" i="139"/>
  <c r="EJ14" i="139" s="1"/>
  <c r="DP14" i="139"/>
  <c r="DD14" i="139"/>
  <c r="CO14" i="139"/>
  <c r="CK14" i="139"/>
  <c r="CY14" i="139" s="1"/>
  <c r="CE14" i="139"/>
  <c r="BU14" i="139"/>
  <c r="BS14" i="139"/>
  <c r="BD14" i="139"/>
  <c r="AZ14" i="139"/>
  <c r="BN14" i="139" s="1"/>
  <c r="AT14" i="139"/>
  <c r="AH14" i="139"/>
  <c r="S14" i="139"/>
  <c r="O14" i="139"/>
  <c r="AC14" i="139" s="1"/>
  <c r="I14" i="139"/>
  <c r="GV13" i="139"/>
  <c r="GQ13" i="139"/>
  <c r="GO13" i="139"/>
  <c r="GN13" i="139"/>
  <c r="GN23" i="139" s="1"/>
  <c r="GM13" i="139"/>
  <c r="GL13" i="139"/>
  <c r="GB13" i="139"/>
  <c r="FZ13" i="139"/>
  <c r="FK13" i="139"/>
  <c r="FG13" i="139"/>
  <c r="FA13" i="139"/>
  <c r="EQ13" i="139"/>
  <c r="EO13" i="139"/>
  <c r="DZ13" i="139"/>
  <c r="DV13" i="139"/>
  <c r="DP13" i="139"/>
  <c r="DD13" i="139"/>
  <c r="CO13" i="139"/>
  <c r="CK13" i="139"/>
  <c r="CE13" i="139"/>
  <c r="BU13" i="139"/>
  <c r="BS13" i="139"/>
  <c r="BD13" i="139"/>
  <c r="AZ13" i="139"/>
  <c r="AT13" i="139"/>
  <c r="AH13" i="139"/>
  <c r="S13" i="139"/>
  <c r="O13" i="139"/>
  <c r="I13" i="139"/>
  <c r="HE22" i="139"/>
  <c r="FT22" i="139"/>
  <c r="EI22" i="139"/>
  <c r="CX22" i="139"/>
  <c r="BM22" i="139"/>
  <c r="AB22" i="139"/>
  <c r="HE13" i="139"/>
  <c r="FT16" i="139"/>
  <c r="EI16" i="139"/>
  <c r="CX15" i="139"/>
  <c r="BM18" i="139"/>
  <c r="AB18" i="139"/>
  <c r="F14" i="135"/>
  <c r="B14" i="135"/>
  <c r="F13" i="135"/>
  <c r="B13" i="135"/>
  <c r="F12" i="135"/>
  <c r="B12" i="135"/>
  <c r="F11" i="135"/>
  <c r="B11" i="135"/>
  <c r="F10" i="135"/>
  <c r="B10" i="135"/>
  <c r="GV23" i="77"/>
  <c r="GV22" i="77"/>
  <c r="GV21" i="77"/>
  <c r="GV20" i="77"/>
  <c r="GV19" i="77"/>
  <c r="GV18" i="77"/>
  <c r="GV17" i="77"/>
  <c r="GV16" i="77"/>
  <c r="GV15" i="77"/>
  <c r="GV14" i="77"/>
  <c r="GV13" i="77"/>
  <c r="FK23" i="77"/>
  <c r="FK22" i="77"/>
  <c r="FK21" i="77"/>
  <c r="FK20" i="77"/>
  <c r="FK19" i="77"/>
  <c r="FK18" i="77"/>
  <c r="FK17" i="77"/>
  <c r="FK16" i="77"/>
  <c r="FK15" i="77"/>
  <c r="FK14" i="77"/>
  <c r="FK13" i="77"/>
  <c r="DZ23" i="77"/>
  <c r="DZ22" i="77"/>
  <c r="DZ21" i="77"/>
  <c r="DZ20" i="77"/>
  <c r="DZ19" i="77"/>
  <c r="DZ18" i="77"/>
  <c r="DZ17" i="77"/>
  <c r="DZ16" i="77"/>
  <c r="DZ15" i="77"/>
  <c r="DZ14" i="77"/>
  <c r="DZ13" i="77"/>
  <c r="CO23" i="77"/>
  <c r="CO22" i="77"/>
  <c r="CO21" i="77"/>
  <c r="CO20" i="77"/>
  <c r="CO19" i="77"/>
  <c r="CO18" i="77"/>
  <c r="CO17" i="77"/>
  <c r="CO16" i="77"/>
  <c r="CO15" i="77"/>
  <c r="CO14" i="77"/>
  <c r="CO13" i="77"/>
  <c r="BD23" i="77"/>
  <c r="BD22" i="77"/>
  <c r="BD21" i="77"/>
  <c r="BD20" i="77"/>
  <c r="BD19" i="77"/>
  <c r="BD18" i="77"/>
  <c r="BD17" i="77"/>
  <c r="BD16" i="77"/>
  <c r="BD15" i="77"/>
  <c r="BD14" i="77"/>
  <c r="BD13" i="77"/>
  <c r="S23" i="77"/>
  <c r="S22" i="77"/>
  <c r="S21" i="77"/>
  <c r="S20" i="77"/>
  <c r="S19" i="77"/>
  <c r="S18" i="77"/>
  <c r="S17" i="77"/>
  <c r="S16" i="77"/>
  <c r="S15" i="77"/>
  <c r="S14" i="77"/>
  <c r="S13" i="77"/>
  <c r="BS21" i="139" l="1"/>
  <c r="GQ23" i="139"/>
  <c r="GN15" i="140"/>
  <c r="DD22" i="140"/>
  <c r="DD14" i="140"/>
  <c r="DD17" i="140"/>
  <c r="DD18" i="140"/>
  <c r="DD21" i="140"/>
  <c r="GN23" i="140"/>
  <c r="AB13" i="139"/>
  <c r="EI13" i="139"/>
  <c r="FT13" i="139"/>
  <c r="BM15" i="139"/>
  <c r="AB16" i="139"/>
  <c r="HE18" i="139"/>
  <c r="AB13" i="140"/>
  <c r="EI13" i="140"/>
  <c r="FT13" i="140"/>
  <c r="AB15" i="140"/>
  <c r="CX15" i="140"/>
  <c r="FT15" i="140"/>
  <c r="HE15" i="140"/>
  <c r="AB17" i="140"/>
  <c r="BM17" i="140"/>
  <c r="HE17" i="140"/>
  <c r="AB19" i="140"/>
  <c r="CX19" i="140"/>
  <c r="AB21" i="140"/>
  <c r="EI23" i="140"/>
  <c r="BM13" i="139"/>
  <c r="CX13" i="139"/>
  <c r="AB15" i="139"/>
  <c r="BM13" i="140"/>
  <c r="CX13" i="140"/>
  <c r="HE13" i="140"/>
  <c r="BM15" i="140"/>
  <c r="EI15" i="140"/>
  <c r="CX17" i="140"/>
  <c r="EI17" i="140"/>
  <c r="FT17" i="140"/>
  <c r="BM19" i="140"/>
  <c r="EI19" i="140"/>
  <c r="FT19" i="140"/>
  <c r="CX21" i="140"/>
  <c r="EI21" i="140"/>
  <c r="FT21" i="140"/>
  <c r="BM23" i="140"/>
  <c r="HE23" i="140"/>
  <c r="HX23" i="77"/>
  <c r="DR189" i="141"/>
  <c r="BA200" i="141"/>
  <c r="CQ200" i="141"/>
  <c r="AF200" i="141"/>
  <c r="AD200" i="141"/>
  <c r="DP189" i="141"/>
  <c r="DL200" i="141"/>
  <c r="AE200" i="141"/>
  <c r="BU200" i="141"/>
  <c r="U193" i="141"/>
  <c r="AA193" i="141" s="1"/>
  <c r="U194" i="141"/>
  <c r="AA194" i="141" s="1"/>
  <c r="U192" i="141"/>
  <c r="AA192" i="141" s="1"/>
  <c r="W193" i="141"/>
  <c r="AC193" i="141" s="1"/>
  <c r="W194" i="141"/>
  <c r="AC194" i="141" s="1"/>
  <c r="W192" i="141"/>
  <c r="AC192" i="141" s="1"/>
  <c r="AQ194" i="141"/>
  <c r="AW194" i="141" s="1"/>
  <c r="AQ192" i="141"/>
  <c r="AW192" i="141" s="1"/>
  <c r="AQ193" i="141"/>
  <c r="AW193" i="141" s="1"/>
  <c r="BK193" i="141"/>
  <c r="BQ193" i="141" s="1"/>
  <c r="BK194" i="141"/>
  <c r="BQ194" i="141" s="1"/>
  <c r="BK192" i="141"/>
  <c r="BQ192" i="141" s="1"/>
  <c r="BM193" i="141"/>
  <c r="BS193" i="141" s="1"/>
  <c r="BM194" i="141"/>
  <c r="BS194" i="141" s="1"/>
  <c r="BM192" i="141"/>
  <c r="BS192" i="141" s="1"/>
  <c r="CG194" i="141"/>
  <c r="CM194" i="141" s="1"/>
  <c r="CG192" i="141"/>
  <c r="CM192" i="141" s="1"/>
  <c r="CG193" i="141"/>
  <c r="CM193" i="141" s="1"/>
  <c r="DA193" i="141"/>
  <c r="DG193" i="141" s="1"/>
  <c r="DA191" i="141"/>
  <c r="DG191" i="141" s="1"/>
  <c r="DA194" i="141"/>
  <c r="DG194" i="141" s="1"/>
  <c r="DA192" i="141"/>
  <c r="DG192" i="141" s="1"/>
  <c r="DC193" i="141"/>
  <c r="DI193" i="141" s="1"/>
  <c r="DC191" i="141"/>
  <c r="DI191" i="141" s="1"/>
  <c r="DC194" i="141"/>
  <c r="DI194" i="141" s="1"/>
  <c r="DC192" i="141"/>
  <c r="DI192" i="141" s="1"/>
  <c r="V188" i="141"/>
  <c r="AB188" i="141" s="1"/>
  <c r="AQ188" i="141"/>
  <c r="AW188" i="141" s="1"/>
  <c r="BL188" i="141"/>
  <c r="BR188" i="141" s="1"/>
  <c r="CG188" i="141"/>
  <c r="CM188" i="141" s="1"/>
  <c r="DB188" i="141"/>
  <c r="DH188" i="141" s="1"/>
  <c r="DP188" i="141"/>
  <c r="DR188" i="141"/>
  <c r="U189" i="141"/>
  <c r="AA189" i="141" s="1"/>
  <c r="W189" i="141"/>
  <c r="AC189" i="141" s="1"/>
  <c r="AP189" i="141"/>
  <c r="AV189" i="141" s="1"/>
  <c r="AR189" i="141"/>
  <c r="AX189" i="141" s="1"/>
  <c r="BK189" i="141"/>
  <c r="BQ189" i="141" s="1"/>
  <c r="BM189" i="141"/>
  <c r="BS189" i="141" s="1"/>
  <c r="CF189" i="141"/>
  <c r="CL189" i="141" s="1"/>
  <c r="CH189" i="141"/>
  <c r="CN189" i="141" s="1"/>
  <c r="DA189" i="141"/>
  <c r="DG189" i="141" s="1"/>
  <c r="DC189" i="141"/>
  <c r="DI189" i="141" s="1"/>
  <c r="DQ189" i="141"/>
  <c r="AQ190" i="141"/>
  <c r="AW190" i="141" s="1"/>
  <c r="CG190" i="141"/>
  <c r="CM190" i="141" s="1"/>
  <c r="DP190" i="141"/>
  <c r="DR190" i="141"/>
  <c r="U191" i="141"/>
  <c r="AA191" i="141" s="1"/>
  <c r="W191" i="141"/>
  <c r="AC191" i="141" s="1"/>
  <c r="BK191" i="141"/>
  <c r="BQ191" i="141" s="1"/>
  <c r="BM191" i="141"/>
  <c r="BS191" i="141" s="1"/>
  <c r="V194" i="141"/>
  <c r="AB194" i="141" s="1"/>
  <c r="V192" i="141"/>
  <c r="AB192" i="141" s="1"/>
  <c r="V193" i="141"/>
  <c r="AB193" i="141" s="1"/>
  <c r="AP193" i="141"/>
  <c r="AV193" i="141" s="1"/>
  <c r="AP194" i="141"/>
  <c r="AV194" i="141" s="1"/>
  <c r="AP192" i="141"/>
  <c r="AV192" i="141" s="1"/>
  <c r="AR193" i="141"/>
  <c r="AX193" i="141" s="1"/>
  <c r="AR194" i="141"/>
  <c r="AX194" i="141" s="1"/>
  <c r="AR192" i="141"/>
  <c r="AX192" i="141" s="1"/>
  <c r="BL194" i="141"/>
  <c r="BR194" i="141" s="1"/>
  <c r="BL192" i="141"/>
  <c r="BR192" i="141" s="1"/>
  <c r="BL193" i="141"/>
  <c r="BR193" i="141" s="1"/>
  <c r="CF193" i="141"/>
  <c r="CL193" i="141" s="1"/>
  <c r="CF194" i="141"/>
  <c r="CL194" i="141" s="1"/>
  <c r="CF192" i="141"/>
  <c r="CL192" i="141" s="1"/>
  <c r="CH193" i="141"/>
  <c r="CN193" i="141" s="1"/>
  <c r="CH194" i="141"/>
  <c r="CN194" i="141" s="1"/>
  <c r="CH192" i="141"/>
  <c r="CN192" i="141" s="1"/>
  <c r="DB194" i="141"/>
  <c r="DH194" i="141" s="1"/>
  <c r="DB192" i="141"/>
  <c r="DH192" i="141" s="1"/>
  <c r="DB193" i="141"/>
  <c r="DH193" i="141" s="1"/>
  <c r="DB191" i="141"/>
  <c r="DH191" i="141" s="1"/>
  <c r="U188" i="141"/>
  <c r="AA188" i="141" s="1"/>
  <c r="W188" i="141"/>
  <c r="AC188" i="141" s="1"/>
  <c r="AP188" i="141"/>
  <c r="AV188" i="141" s="1"/>
  <c r="AR188" i="141"/>
  <c r="AX188" i="141" s="1"/>
  <c r="BK188" i="141"/>
  <c r="BQ188" i="141" s="1"/>
  <c r="BM188" i="141"/>
  <c r="BS188" i="141" s="1"/>
  <c r="CF188" i="141"/>
  <c r="CL188" i="141" s="1"/>
  <c r="CH188" i="141"/>
  <c r="CN188" i="141" s="1"/>
  <c r="DA188" i="141"/>
  <c r="DG188" i="141" s="1"/>
  <c r="DC188" i="141"/>
  <c r="DI188" i="141" s="1"/>
  <c r="V189" i="141"/>
  <c r="AB189" i="141" s="1"/>
  <c r="AQ189" i="141"/>
  <c r="AW189" i="141" s="1"/>
  <c r="BL189" i="141"/>
  <c r="BR189" i="141" s="1"/>
  <c r="CG189" i="141"/>
  <c r="CM189" i="141" s="1"/>
  <c r="DB189" i="141"/>
  <c r="DH189" i="141" s="1"/>
  <c r="U190" i="141"/>
  <c r="AA190" i="141" s="1"/>
  <c r="W190" i="141"/>
  <c r="AC190" i="141" s="1"/>
  <c r="AP190" i="141"/>
  <c r="AV190" i="141" s="1"/>
  <c r="AR190" i="141"/>
  <c r="AX190" i="141" s="1"/>
  <c r="BK190" i="141"/>
  <c r="BQ190" i="141" s="1"/>
  <c r="BM190" i="141"/>
  <c r="BS190" i="141" s="1"/>
  <c r="CF190" i="141"/>
  <c r="CL190" i="141" s="1"/>
  <c r="CH190" i="141"/>
  <c r="CN190" i="141" s="1"/>
  <c r="DA190" i="141"/>
  <c r="DG190" i="141" s="1"/>
  <c r="DC190" i="141"/>
  <c r="DI190" i="141" s="1"/>
  <c r="V191" i="141"/>
  <c r="AB191" i="141" s="1"/>
  <c r="AQ191" i="141"/>
  <c r="AW191" i="141" s="1"/>
  <c r="BL191" i="141"/>
  <c r="BR191" i="141" s="1"/>
  <c r="CG191" i="141"/>
  <c r="CM191" i="141" s="1"/>
  <c r="DP191" i="141"/>
  <c r="DR191" i="141"/>
  <c r="DQ192" i="141"/>
  <c r="DP193" i="141"/>
  <c r="DR193" i="141"/>
  <c r="DQ194" i="141"/>
  <c r="DQ191" i="141"/>
  <c r="DP192" i="141"/>
  <c r="DR192" i="141"/>
  <c r="DQ193" i="141"/>
  <c r="DP194" i="141"/>
  <c r="DR194" i="141"/>
  <c r="HP13" i="140"/>
  <c r="HP17" i="140"/>
  <c r="GR14" i="140"/>
  <c r="HF14" i="140" s="1"/>
  <c r="GR18" i="140"/>
  <c r="HF18" i="140" s="1"/>
  <c r="GQ23" i="140"/>
  <c r="GQ15" i="140"/>
  <c r="GM15" i="140"/>
  <c r="GO15" i="140"/>
  <c r="GR16" i="140"/>
  <c r="HF16" i="140" s="1"/>
  <c r="HP19" i="140"/>
  <c r="HP21" i="140"/>
  <c r="AC13" i="140"/>
  <c r="AH24" i="140"/>
  <c r="BN13" i="140"/>
  <c r="BS24" i="140"/>
  <c r="CY13" i="140"/>
  <c r="EJ13" i="140"/>
  <c r="EO24" i="140"/>
  <c r="FU13" i="140"/>
  <c r="FZ24" i="140"/>
  <c r="GM23" i="140"/>
  <c r="HK13" i="140" s="1"/>
  <c r="GO23" i="140"/>
  <c r="GR13" i="140"/>
  <c r="AB14" i="140"/>
  <c r="BM14" i="140"/>
  <c r="CX14" i="140"/>
  <c r="EI14" i="140"/>
  <c r="FT14" i="140"/>
  <c r="HE14" i="140"/>
  <c r="O15" i="140"/>
  <c r="AC15" i="140" s="1"/>
  <c r="AH15" i="140"/>
  <c r="AZ15" i="140"/>
  <c r="BN15" i="140" s="1"/>
  <c r="BS15" i="140"/>
  <c r="CK15" i="140"/>
  <c r="CY15" i="140" s="1"/>
  <c r="DD15" i="140"/>
  <c r="DV15" i="140"/>
  <c r="EJ15" i="140" s="1"/>
  <c r="EO15" i="140"/>
  <c r="FG15" i="140"/>
  <c r="FU15" i="140" s="1"/>
  <c r="FZ15" i="140"/>
  <c r="AB16" i="140"/>
  <c r="BM16" i="140"/>
  <c r="CX16" i="140"/>
  <c r="EI16" i="140"/>
  <c r="FT16" i="140"/>
  <c r="HE16" i="140"/>
  <c r="GR17" i="140"/>
  <c r="HF17" i="140" s="1"/>
  <c r="AB18" i="140"/>
  <c r="BM18" i="140"/>
  <c r="CX18" i="140"/>
  <c r="EI18" i="140"/>
  <c r="FT18" i="140"/>
  <c r="HE18" i="140"/>
  <c r="HE19" i="140"/>
  <c r="GR20" i="140"/>
  <c r="HF20" i="140" s="1"/>
  <c r="BM21" i="140"/>
  <c r="HE21" i="140"/>
  <c r="GR22" i="140"/>
  <c r="HF22" i="140" s="1"/>
  <c r="AB23" i="140"/>
  <c r="CX23" i="140"/>
  <c r="FT23" i="140"/>
  <c r="GR19" i="140"/>
  <c r="HF19" i="140" s="1"/>
  <c r="GR21" i="140"/>
  <c r="HF21" i="140" s="1"/>
  <c r="O23" i="140"/>
  <c r="AC23" i="140" s="1"/>
  <c r="AH23" i="140"/>
  <c r="AZ23" i="140"/>
  <c r="BN23" i="140" s="1"/>
  <c r="BS23" i="140"/>
  <c r="CK23" i="140"/>
  <c r="CY23" i="140" s="1"/>
  <c r="DD23" i="140"/>
  <c r="DV23" i="140"/>
  <c r="EJ23" i="140" s="1"/>
  <c r="EO23" i="140"/>
  <c r="FG23" i="140"/>
  <c r="FU23" i="140" s="1"/>
  <c r="FZ23" i="140"/>
  <c r="HP23" i="139"/>
  <c r="HP18" i="139"/>
  <c r="AB20" i="139"/>
  <c r="AB23" i="139"/>
  <c r="AB21" i="139"/>
  <c r="AB19" i="139"/>
  <c r="AB17" i="139"/>
  <c r="BM20" i="139"/>
  <c r="BM23" i="139"/>
  <c r="BM21" i="139"/>
  <c r="BM19" i="139"/>
  <c r="BM17" i="139"/>
  <c r="CX20" i="139"/>
  <c r="CX23" i="139"/>
  <c r="CX21" i="139"/>
  <c r="CX19" i="139"/>
  <c r="CX17" i="139"/>
  <c r="EI20" i="139"/>
  <c r="EI23" i="139"/>
  <c r="EI21" i="139"/>
  <c r="EI19" i="139"/>
  <c r="EI17" i="139"/>
  <c r="EI15" i="139"/>
  <c r="FT20" i="139"/>
  <c r="FT23" i="139"/>
  <c r="FT21" i="139"/>
  <c r="FT19" i="139"/>
  <c r="FT17" i="139"/>
  <c r="FT15" i="139"/>
  <c r="HE20" i="139"/>
  <c r="HE23" i="139"/>
  <c r="HE21" i="139"/>
  <c r="HE19" i="139"/>
  <c r="HE17" i="139"/>
  <c r="HE15" i="139"/>
  <c r="HP16" i="139"/>
  <c r="GQ15" i="139"/>
  <c r="GR14" i="139"/>
  <c r="HF14" i="139" s="1"/>
  <c r="FG15" i="139"/>
  <c r="FU15" i="139" s="1"/>
  <c r="GB15" i="139"/>
  <c r="AC13" i="139"/>
  <c r="AH24" i="139"/>
  <c r="BN13" i="139"/>
  <c r="BS24" i="139"/>
  <c r="CY13" i="139"/>
  <c r="DD24" i="139"/>
  <c r="EJ13" i="139"/>
  <c r="EO24" i="139"/>
  <c r="FU13" i="139"/>
  <c r="FZ24" i="139"/>
  <c r="GM23" i="139"/>
  <c r="GO23" i="139"/>
  <c r="GR13" i="139"/>
  <c r="HP13" i="139"/>
  <c r="AB14" i="139"/>
  <c r="BM14" i="139"/>
  <c r="CX14" i="139"/>
  <c r="EI14" i="139"/>
  <c r="FT14" i="139"/>
  <c r="HE14" i="139"/>
  <c r="O15" i="139"/>
  <c r="AC15" i="139" s="1"/>
  <c r="AH15" i="139"/>
  <c r="AZ15" i="139"/>
  <c r="BN15" i="139" s="1"/>
  <c r="BS15" i="139"/>
  <c r="CK15" i="139"/>
  <c r="CY15" i="139" s="1"/>
  <c r="DD15" i="139"/>
  <c r="DV15" i="139"/>
  <c r="EJ15" i="139" s="1"/>
  <c r="GR15" i="139"/>
  <c r="HF15" i="139" s="1"/>
  <c r="BM16" i="139"/>
  <c r="CX16" i="139"/>
  <c r="GN15" i="139"/>
  <c r="HE16" i="139"/>
  <c r="GR17" i="139"/>
  <c r="HF17" i="139" s="1"/>
  <c r="CX18" i="139"/>
  <c r="EI18" i="139"/>
  <c r="FT18" i="139"/>
  <c r="GR16" i="139"/>
  <c r="HF16" i="139" s="1"/>
  <c r="GR18" i="139"/>
  <c r="HF18" i="139" s="1"/>
  <c r="GR20" i="139"/>
  <c r="HF20" i="139" s="1"/>
  <c r="GR22" i="139"/>
  <c r="HF22" i="139" s="1"/>
  <c r="GR19" i="139"/>
  <c r="HF19" i="139" s="1"/>
  <c r="GR21" i="139"/>
  <c r="HF21" i="139" s="1"/>
  <c r="O23" i="139"/>
  <c r="AC23" i="139" s="1"/>
  <c r="AH23" i="139"/>
  <c r="AZ23" i="139"/>
  <c r="BN23" i="139" s="1"/>
  <c r="BS23" i="139"/>
  <c r="CK23" i="139"/>
  <c r="CY23" i="139" s="1"/>
  <c r="DD23" i="139"/>
  <c r="DV23" i="139"/>
  <c r="EJ23" i="139" s="1"/>
  <c r="EO23" i="139"/>
  <c r="FG23" i="139"/>
  <c r="FU23" i="139" s="1"/>
  <c r="FZ23" i="139"/>
  <c r="J15" i="77"/>
  <c r="HS15" i="77" s="1"/>
  <c r="K15" i="77"/>
  <c r="L15" i="77"/>
  <c r="N15" i="77"/>
  <c r="J23" i="77"/>
  <c r="K23" i="77"/>
  <c r="L23" i="77"/>
  <c r="N23" i="77"/>
  <c r="F27" i="135"/>
  <c r="B27" i="135"/>
  <c r="F70" i="135"/>
  <c r="D70" i="135"/>
  <c r="C70" i="135"/>
  <c r="B70" i="135"/>
  <c r="G70" i="135" s="1"/>
  <c r="F69" i="135"/>
  <c r="D69" i="135"/>
  <c r="C69" i="135"/>
  <c r="B69" i="135"/>
  <c r="F68" i="135"/>
  <c r="D68" i="135"/>
  <c r="C68" i="135"/>
  <c r="B68" i="135"/>
  <c r="F67" i="135"/>
  <c r="D67" i="135"/>
  <c r="C67" i="135"/>
  <c r="B67" i="135"/>
  <c r="F66" i="135"/>
  <c r="D66" i="135"/>
  <c r="C66" i="135"/>
  <c r="B66" i="135"/>
  <c r="F65" i="135"/>
  <c r="D65" i="135"/>
  <c r="C65" i="135"/>
  <c r="B65" i="135"/>
  <c r="F64" i="135"/>
  <c r="D64" i="135"/>
  <c r="C64" i="135"/>
  <c r="B64" i="135"/>
  <c r="F62" i="135"/>
  <c r="D62" i="135"/>
  <c r="C62" i="135"/>
  <c r="B62" i="135"/>
  <c r="F61" i="135"/>
  <c r="D61" i="135"/>
  <c r="C61" i="135"/>
  <c r="B61" i="135"/>
  <c r="CK24" i="140" l="1"/>
  <c r="DD24" i="140"/>
  <c r="FG24" i="140"/>
  <c r="HK18" i="140"/>
  <c r="HK21" i="140"/>
  <c r="HK14" i="140"/>
  <c r="HK17" i="140"/>
  <c r="O24" i="140"/>
  <c r="EE200" i="141"/>
  <c r="EF200" i="141"/>
  <c r="EG200" i="141"/>
  <c r="DI187" i="141"/>
  <c r="DI198" i="141" s="1"/>
  <c r="DI199" i="141" s="1"/>
  <c r="CN187" i="141"/>
  <c r="CN198" i="141" s="1"/>
  <c r="CN199" i="141" s="1"/>
  <c r="BS187" i="141"/>
  <c r="BS198" i="141" s="1"/>
  <c r="BS199" i="141" s="1"/>
  <c r="AX187" i="141"/>
  <c r="AX198" i="141" s="1"/>
  <c r="AX199" i="141" s="1"/>
  <c r="AC187" i="141"/>
  <c r="AC198" i="141" s="1"/>
  <c r="AC199" i="141" s="1"/>
  <c r="DQ187" i="141"/>
  <c r="DQ196" i="141" s="1"/>
  <c r="DW197" i="141" s="1"/>
  <c r="DP187" i="141"/>
  <c r="DP196" i="141" s="1"/>
  <c r="DV197" i="141" s="1"/>
  <c r="CM187" i="141"/>
  <c r="CM198" i="141" s="1"/>
  <c r="CM199" i="141" s="1"/>
  <c r="AW187" i="141"/>
  <c r="AW198" i="141" s="1"/>
  <c r="AW199" i="141" s="1"/>
  <c r="DG187" i="141"/>
  <c r="DG198" i="141" s="1"/>
  <c r="DG199" i="141" s="1"/>
  <c r="CL187" i="141"/>
  <c r="CL198" i="141" s="1"/>
  <c r="CL199" i="141" s="1"/>
  <c r="BQ187" i="141"/>
  <c r="BQ198" i="141" s="1"/>
  <c r="BQ199" i="141" s="1"/>
  <c r="AV187" i="141"/>
  <c r="AV198" i="141" s="1"/>
  <c r="AV199" i="141" s="1"/>
  <c r="AA187" i="141"/>
  <c r="AA198" i="141" s="1"/>
  <c r="AA199" i="141" s="1"/>
  <c r="DR187" i="141"/>
  <c r="DR196" i="141" s="1"/>
  <c r="DX197" i="141" s="1"/>
  <c r="DH187" i="141"/>
  <c r="DH198" i="141" s="1"/>
  <c r="DH199" i="141" s="1"/>
  <c r="BR187" i="141"/>
  <c r="BR198" i="141" s="1"/>
  <c r="BR199" i="141" s="1"/>
  <c r="AB187" i="141"/>
  <c r="AB198" i="141" s="1"/>
  <c r="AB199" i="141" s="1"/>
  <c r="GR15" i="140"/>
  <c r="HF15" i="140" s="1"/>
  <c r="HP15" i="140"/>
  <c r="HF13" i="140"/>
  <c r="GR23" i="140"/>
  <c r="HF23" i="140" s="1"/>
  <c r="HK22" i="140"/>
  <c r="HK20" i="140"/>
  <c r="HK16" i="140"/>
  <c r="HP23" i="140"/>
  <c r="DV24" i="140"/>
  <c r="AZ24" i="140"/>
  <c r="HK15" i="140"/>
  <c r="HK19" i="140"/>
  <c r="HK23" i="140"/>
  <c r="GR24" i="139"/>
  <c r="HF13" i="139"/>
  <c r="GR23" i="139"/>
  <c r="HF23" i="139" s="1"/>
  <c r="HP15" i="139"/>
  <c r="HK15" i="139"/>
  <c r="HK13" i="139"/>
  <c r="HK18" i="139"/>
  <c r="HK22" i="139"/>
  <c r="HK21" i="139"/>
  <c r="FG24" i="139"/>
  <c r="DV24" i="139"/>
  <c r="CK24" i="139"/>
  <c r="AZ24" i="139"/>
  <c r="O24" i="139"/>
  <c r="HK14" i="139"/>
  <c r="HK17" i="139"/>
  <c r="HK16" i="139"/>
  <c r="HK20" i="139"/>
  <c r="HK19" i="139"/>
  <c r="HK23" i="139"/>
  <c r="F71" i="135"/>
  <c r="D71" i="135"/>
  <c r="C71" i="135"/>
  <c r="B71" i="135"/>
  <c r="F63" i="135"/>
  <c r="D63" i="135"/>
  <c r="C63" i="135"/>
  <c r="B63" i="135"/>
  <c r="B51" i="135"/>
  <c r="G69" i="135" s="1"/>
  <c r="F45" i="135"/>
  <c r="B45" i="135"/>
  <c r="G61" i="135" s="1"/>
  <c r="F39" i="135"/>
  <c r="B39" i="135"/>
  <c r="G62" i="135" s="1"/>
  <c r="F33" i="135"/>
  <c r="B33" i="135"/>
  <c r="G68" i="135" s="1"/>
  <c r="F21" i="135"/>
  <c r="B21" i="135"/>
  <c r="F15" i="135"/>
  <c r="B15" i="135"/>
  <c r="G67" i="135" s="1"/>
  <c r="AJ65" i="111"/>
  <c r="Z65" i="111"/>
  <c r="G63" i="135" l="1"/>
  <c r="GR24" i="140"/>
  <c r="DV194" i="141"/>
  <c r="EB194" i="141" s="1"/>
  <c r="DV192" i="141"/>
  <c r="EB192" i="141" s="1"/>
  <c r="DV193" i="141"/>
  <c r="EB193" i="141" s="1"/>
  <c r="DV191" i="141"/>
  <c r="EB191" i="141" s="1"/>
  <c r="DV189" i="141"/>
  <c r="EB189" i="141" s="1"/>
  <c r="DV190" i="141"/>
  <c r="EB190" i="141" s="1"/>
  <c r="DV188" i="141"/>
  <c r="EB188" i="141" s="1"/>
  <c r="DX194" i="141"/>
  <c r="ED194" i="141" s="1"/>
  <c r="DX192" i="141"/>
  <c r="ED192" i="141" s="1"/>
  <c r="DX193" i="141"/>
  <c r="ED193" i="141" s="1"/>
  <c r="DX191" i="141"/>
  <c r="ED191" i="141" s="1"/>
  <c r="DX189" i="141"/>
  <c r="ED189" i="141" s="1"/>
  <c r="DX190" i="141"/>
  <c r="ED190" i="141" s="1"/>
  <c r="DX188" i="141"/>
  <c r="ED188" i="141" s="1"/>
  <c r="DW193" i="141"/>
  <c r="EC193" i="141" s="1"/>
  <c r="DW191" i="141"/>
  <c r="EC191" i="141" s="1"/>
  <c r="DW194" i="141"/>
  <c r="EC194" i="141" s="1"/>
  <c r="DW192" i="141"/>
  <c r="EC192" i="141" s="1"/>
  <c r="DW190" i="141"/>
  <c r="EC190" i="141" s="1"/>
  <c r="DW188" i="141"/>
  <c r="EC188" i="141" s="1"/>
  <c r="DW189" i="141"/>
  <c r="EC189" i="141" s="1"/>
  <c r="HK24" i="140"/>
  <c r="HK24" i="139"/>
  <c r="B9" i="135"/>
  <c r="G71" i="135" s="1"/>
  <c r="F9" i="135"/>
  <c r="G21" i="134"/>
  <c r="F21" i="134"/>
  <c r="G20" i="134"/>
  <c r="F20" i="134"/>
  <c r="G19" i="134"/>
  <c r="F19" i="134"/>
  <c r="C19" i="134"/>
  <c r="G18" i="134"/>
  <c r="F18" i="134"/>
  <c r="G17" i="134"/>
  <c r="F17" i="134"/>
  <c r="C16" i="134"/>
  <c r="G15" i="134"/>
  <c r="F15" i="134"/>
  <c r="G14" i="134"/>
  <c r="F14" i="134"/>
  <c r="F13" i="134" s="1"/>
  <c r="G13" i="134"/>
  <c r="C13" i="134"/>
  <c r="G12" i="134"/>
  <c r="F12" i="134"/>
  <c r="G11" i="134"/>
  <c r="G10" i="134" s="1"/>
  <c r="F11" i="134"/>
  <c r="F10" i="134"/>
  <c r="C10" i="134"/>
  <c r="G24" i="133"/>
  <c r="F24" i="133"/>
  <c r="G23" i="133"/>
  <c r="F23" i="133"/>
  <c r="F22" i="133" s="1"/>
  <c r="C22" i="133"/>
  <c r="G21" i="133"/>
  <c r="F21" i="133"/>
  <c r="G20" i="133"/>
  <c r="G19" i="133" s="1"/>
  <c r="F20" i="133"/>
  <c r="F19" i="133" s="1"/>
  <c r="C19" i="133"/>
  <c r="G18" i="133"/>
  <c r="F18" i="133"/>
  <c r="G17" i="133"/>
  <c r="F17" i="133"/>
  <c r="F16" i="133" s="1"/>
  <c r="C16" i="133"/>
  <c r="G15" i="133"/>
  <c r="F15" i="133"/>
  <c r="G14" i="133"/>
  <c r="G13" i="133" s="1"/>
  <c r="F14" i="133"/>
  <c r="F13" i="133" s="1"/>
  <c r="C13" i="133"/>
  <c r="G12" i="133"/>
  <c r="F12" i="133"/>
  <c r="G11" i="133"/>
  <c r="G10" i="133" s="1"/>
  <c r="F11" i="133"/>
  <c r="F10" i="133" s="1"/>
  <c r="C10" i="133"/>
  <c r="G12" i="132"/>
  <c r="F12" i="132"/>
  <c r="G11" i="132"/>
  <c r="G10" i="132" s="1"/>
  <c r="F11" i="132"/>
  <c r="F10" i="132" s="1"/>
  <c r="F9" i="132" s="1"/>
  <c r="C10" i="132"/>
  <c r="G12" i="131"/>
  <c r="F12" i="131"/>
  <c r="G11" i="131"/>
  <c r="G10" i="131" s="1"/>
  <c r="G9" i="131" s="1"/>
  <c r="F11" i="131"/>
  <c r="F10" i="131"/>
  <c r="F9" i="131" s="1"/>
  <c r="C10" i="131"/>
  <c r="G27" i="130"/>
  <c r="F27" i="130"/>
  <c r="G26" i="130"/>
  <c r="G25" i="130" s="1"/>
  <c r="F26" i="130"/>
  <c r="F25" i="130" s="1"/>
  <c r="C25" i="130"/>
  <c r="G24" i="130"/>
  <c r="F24" i="130"/>
  <c r="G23" i="130"/>
  <c r="F23" i="130"/>
  <c r="F22" i="130" s="1"/>
  <c r="G22" i="130"/>
  <c r="C22" i="130"/>
  <c r="G21" i="130"/>
  <c r="F21" i="130"/>
  <c r="G20" i="130"/>
  <c r="F20" i="130"/>
  <c r="G19" i="130"/>
  <c r="C19" i="130"/>
  <c r="G16" i="130"/>
  <c r="F16" i="130"/>
  <c r="C16" i="130"/>
  <c r="G13" i="130"/>
  <c r="F13" i="130"/>
  <c r="C13" i="130"/>
  <c r="F10" i="130"/>
  <c r="G10" i="130"/>
  <c r="C10" i="130"/>
  <c r="G16" i="133" l="1"/>
  <c r="F16" i="134"/>
  <c r="F9" i="134"/>
  <c r="G16" i="134"/>
  <c r="G9" i="134" s="1"/>
  <c r="C9" i="134"/>
  <c r="G22" i="133"/>
  <c r="G9" i="133" s="1"/>
  <c r="C9" i="133"/>
  <c r="F9" i="133"/>
  <c r="EB187" i="141"/>
  <c r="EB198" i="141" s="1"/>
  <c r="EB199" i="141" s="1"/>
  <c r="EC187" i="141"/>
  <c r="EC198" i="141" s="1"/>
  <c r="EC199" i="141" s="1"/>
  <c r="ED187" i="141"/>
  <c r="ED198" i="141" s="1"/>
  <c r="ED199" i="141" s="1"/>
  <c r="G9" i="132"/>
  <c r="C9" i="132"/>
  <c r="C9" i="131"/>
  <c r="F19" i="130"/>
  <c r="C9" i="130"/>
  <c r="G9" i="130"/>
  <c r="F9" i="130" l="1"/>
  <c r="CT22" i="140" l="1"/>
  <c r="CT22" i="139"/>
  <c r="FV23" i="140"/>
  <c r="FO22" i="140"/>
  <c r="FO22" i="139"/>
  <c r="FM22" i="140"/>
  <c r="FY22" i="140" s="1"/>
  <c r="GA22" i="140" s="1"/>
  <c r="FM22" i="139"/>
  <c r="CQ20" i="140"/>
  <c r="CQ18" i="140"/>
  <c r="CQ16" i="140"/>
  <c r="CQ14" i="140"/>
  <c r="CQ21" i="140"/>
  <c r="CQ15" i="140"/>
  <c r="CQ19" i="140"/>
  <c r="CQ23" i="140"/>
  <c r="CQ13" i="140"/>
  <c r="CQ17" i="140"/>
  <c r="CQ17" i="139"/>
  <c r="CQ14" i="139"/>
  <c r="CQ23" i="139"/>
  <c r="CQ20" i="139"/>
  <c r="CQ16" i="139"/>
  <c r="CQ13" i="139"/>
  <c r="CQ21" i="139"/>
  <c r="CQ18" i="139"/>
  <c r="CQ15" i="139"/>
  <c r="CQ19" i="139"/>
  <c r="CT18" i="140"/>
  <c r="CT16" i="140"/>
  <c r="CT14" i="140"/>
  <c r="CT21" i="140"/>
  <c r="CT13" i="140"/>
  <c r="CT17" i="140"/>
  <c r="CT20" i="140"/>
  <c r="CT23" i="140"/>
  <c r="CT15" i="140"/>
  <c r="CT19" i="140"/>
  <c r="CT19" i="139"/>
  <c r="CT14" i="139"/>
  <c r="CT21" i="139"/>
  <c r="CT18" i="139"/>
  <c r="CT15" i="139"/>
  <c r="CT23" i="139"/>
  <c r="CT20" i="139"/>
  <c r="CT16" i="139"/>
  <c r="CT13" i="139"/>
  <c r="CT17" i="139"/>
  <c r="CS22" i="140"/>
  <c r="CS22" i="139"/>
  <c r="CZ23" i="139"/>
  <c r="CZ22" i="139"/>
  <c r="CQ22" i="139"/>
  <c r="CQ22" i="140"/>
  <c r="CZ22" i="140"/>
  <c r="CZ23" i="140"/>
  <c r="FY22" i="139"/>
  <c r="GA22" i="139" s="1"/>
  <c r="FP22" i="140"/>
  <c r="FP22" i="139"/>
  <c r="FV22" i="139"/>
  <c r="FV23" i="139"/>
  <c r="EE22" i="140"/>
  <c r="EE22" i="139"/>
  <c r="EB22" i="140"/>
  <c r="EB22" i="139"/>
  <c r="FV22" i="140" l="1"/>
  <c r="X22" i="140"/>
  <c r="X22" i="139"/>
  <c r="DC15" i="139"/>
  <c r="DE15" i="139" s="1"/>
  <c r="DF15" i="139" s="1"/>
  <c r="DC21" i="139"/>
  <c r="DE21" i="139" s="1"/>
  <c r="DF21" i="139" s="1"/>
  <c r="DC16" i="139"/>
  <c r="DE16" i="139" s="1"/>
  <c r="DF16" i="139" s="1"/>
  <c r="DC23" i="139"/>
  <c r="DE23" i="139" s="1"/>
  <c r="DF23" i="139" s="1"/>
  <c r="DC17" i="139"/>
  <c r="DE17" i="139" s="1"/>
  <c r="DC13" i="140"/>
  <c r="DE13" i="140" s="1"/>
  <c r="DF13" i="140" s="1"/>
  <c r="DC19" i="140"/>
  <c r="DE19" i="140" s="1"/>
  <c r="DF19" i="140" s="1"/>
  <c r="DC21" i="140"/>
  <c r="DE21" i="140" s="1"/>
  <c r="DF21" i="140" s="1"/>
  <c r="DC16" i="140"/>
  <c r="DE16" i="140" s="1"/>
  <c r="DF16" i="140" s="1"/>
  <c r="DC20" i="140"/>
  <c r="DE20" i="140" s="1"/>
  <c r="CS15" i="140"/>
  <c r="CS13" i="140"/>
  <c r="CS20" i="140"/>
  <c r="CS18" i="140"/>
  <c r="CS14" i="140"/>
  <c r="CS17" i="140"/>
  <c r="CS23" i="140"/>
  <c r="CS16" i="140"/>
  <c r="CS19" i="140"/>
  <c r="CS21" i="140"/>
  <c r="DC19" i="139"/>
  <c r="DE19" i="139" s="1"/>
  <c r="DF19" i="139" s="1"/>
  <c r="DC18" i="139"/>
  <c r="DE18" i="139" s="1"/>
  <c r="DC13" i="139"/>
  <c r="DE13" i="139" s="1"/>
  <c r="DF13" i="139" s="1"/>
  <c r="DC20" i="139"/>
  <c r="DE20" i="139" s="1"/>
  <c r="DC14" i="139"/>
  <c r="DE14" i="139" s="1"/>
  <c r="DF14" i="139" s="1"/>
  <c r="DC17" i="140"/>
  <c r="DE17" i="140" s="1"/>
  <c r="DC23" i="140"/>
  <c r="DE23" i="140" s="1"/>
  <c r="DF23" i="140" s="1"/>
  <c r="DC15" i="140"/>
  <c r="DE15" i="140" s="1"/>
  <c r="DF15" i="140" s="1"/>
  <c r="DC14" i="140"/>
  <c r="DE14" i="140" s="1"/>
  <c r="DF14" i="140" s="1"/>
  <c r="DC18" i="140"/>
  <c r="DE18" i="140" s="1"/>
  <c r="CZ21" i="139"/>
  <c r="CZ17" i="139"/>
  <c r="CZ18" i="139"/>
  <c r="CZ15" i="139"/>
  <c r="CZ20" i="139"/>
  <c r="CZ19" i="139"/>
  <c r="CZ14" i="139"/>
  <c r="CZ16" i="139"/>
  <c r="CZ13" i="139"/>
  <c r="CZ19" i="140"/>
  <c r="CZ17" i="140"/>
  <c r="CZ21" i="140"/>
  <c r="CZ16" i="140"/>
  <c r="CZ15" i="140"/>
  <c r="CZ20" i="140"/>
  <c r="CZ18" i="140"/>
  <c r="CZ14" i="140"/>
  <c r="CZ13" i="140"/>
  <c r="CS20" i="139"/>
  <c r="CS21" i="139"/>
  <c r="CS17" i="139"/>
  <c r="CS16" i="139"/>
  <c r="CS15" i="139"/>
  <c r="CS23" i="139"/>
  <c r="CS19" i="139"/>
  <c r="CS18" i="139"/>
  <c r="CS14" i="139"/>
  <c r="CS13" i="139"/>
  <c r="FM14" i="139"/>
  <c r="FM17" i="139"/>
  <c r="FM15" i="139"/>
  <c r="FM23" i="139"/>
  <c r="FM20" i="139"/>
  <c r="FM16" i="139"/>
  <c r="FM21" i="139"/>
  <c r="FM18" i="139"/>
  <c r="FM13" i="139"/>
  <c r="FM19" i="139"/>
  <c r="FV20" i="139"/>
  <c r="FV17" i="139"/>
  <c r="FV16" i="139"/>
  <c r="FV19" i="139"/>
  <c r="FV13" i="139"/>
  <c r="FV21" i="139"/>
  <c r="FV15" i="139"/>
  <c r="FV14" i="139"/>
  <c r="FV18" i="139"/>
  <c r="FP19" i="139"/>
  <c r="FP14" i="139"/>
  <c r="FP21" i="139"/>
  <c r="FP18" i="139"/>
  <c r="FP13" i="139"/>
  <c r="FP17" i="139"/>
  <c r="FP23" i="139"/>
  <c r="FP20" i="139"/>
  <c r="FP16" i="139"/>
  <c r="FP15" i="139"/>
  <c r="FM18" i="140"/>
  <c r="FM16" i="140"/>
  <c r="FM20" i="140"/>
  <c r="FM14" i="140"/>
  <c r="FM21" i="140"/>
  <c r="FM17" i="140"/>
  <c r="FM23" i="140"/>
  <c r="FM13" i="140"/>
  <c r="FM15" i="140"/>
  <c r="FM19" i="140"/>
  <c r="FO23" i="139"/>
  <c r="FO19" i="139"/>
  <c r="FO15" i="139"/>
  <c r="FO14" i="139"/>
  <c r="FO13" i="139"/>
  <c r="FO20" i="139"/>
  <c r="FO21" i="139"/>
  <c r="FO17" i="139"/>
  <c r="FO18" i="139"/>
  <c r="FO16" i="139"/>
  <c r="FO15" i="140"/>
  <c r="FO19" i="140"/>
  <c r="FO23" i="140"/>
  <c r="FO16" i="140"/>
  <c r="FO13" i="140"/>
  <c r="FO17" i="140"/>
  <c r="FO21" i="140"/>
  <c r="FO20" i="140"/>
  <c r="FO18" i="140"/>
  <c r="FO14" i="140"/>
  <c r="FV17" i="140"/>
  <c r="FV13" i="140"/>
  <c r="FV20" i="140"/>
  <c r="FV19" i="140"/>
  <c r="FV16" i="140"/>
  <c r="FV15" i="140"/>
  <c r="FV21" i="140"/>
  <c r="FV18" i="140"/>
  <c r="FV14" i="140"/>
  <c r="FP14" i="140"/>
  <c r="FP18" i="140"/>
  <c r="FP16" i="140"/>
  <c r="FP21" i="140"/>
  <c r="FP13" i="140"/>
  <c r="FP15" i="140"/>
  <c r="FP19" i="140"/>
  <c r="FP23" i="140"/>
  <c r="FP17" i="140"/>
  <c r="FP20" i="140"/>
  <c r="U17" i="139"/>
  <c r="AG17" i="139" s="1"/>
  <c r="AI17" i="139" s="1"/>
  <c r="U14" i="139"/>
  <c r="AG14" i="139" s="1"/>
  <c r="AI14" i="139" s="1"/>
  <c r="AJ14" i="139" s="1"/>
  <c r="U23" i="139"/>
  <c r="AG23" i="139" s="1"/>
  <c r="AI23" i="139" s="1"/>
  <c r="AJ23" i="139" s="1"/>
  <c r="U20" i="139"/>
  <c r="AG20" i="139" s="1"/>
  <c r="AI20" i="139" s="1"/>
  <c r="AJ20" i="139" s="1"/>
  <c r="U16" i="139"/>
  <c r="AG16" i="139" s="1"/>
  <c r="AI16" i="139" s="1"/>
  <c r="AJ16" i="139" s="1"/>
  <c r="U21" i="139"/>
  <c r="AG21" i="139" s="1"/>
  <c r="AI21" i="139" s="1"/>
  <c r="AJ21" i="139" s="1"/>
  <c r="U18" i="139"/>
  <c r="AG18" i="139" s="1"/>
  <c r="AI18" i="139" s="1"/>
  <c r="U13" i="139"/>
  <c r="AG13" i="139" s="1"/>
  <c r="AI13" i="139" s="1"/>
  <c r="AJ13" i="139" s="1"/>
  <c r="U15" i="139"/>
  <c r="AG15" i="139" s="1"/>
  <c r="AI15" i="139" s="1"/>
  <c r="AJ15" i="139" s="1"/>
  <c r="U19" i="139"/>
  <c r="AG19" i="139" s="1"/>
  <c r="AI19" i="139" s="1"/>
  <c r="AJ19" i="139" s="1"/>
  <c r="AD20" i="139"/>
  <c r="AD19" i="139"/>
  <c r="AD18" i="139"/>
  <c r="AD14" i="139"/>
  <c r="AD13" i="139"/>
  <c r="AD21" i="139"/>
  <c r="AD17" i="139"/>
  <c r="AD16" i="139"/>
  <c r="AD15" i="139"/>
  <c r="U20" i="140"/>
  <c r="AG20" i="140" s="1"/>
  <c r="AI20" i="140" s="1"/>
  <c r="AJ20" i="140" s="1"/>
  <c r="U14" i="140"/>
  <c r="AG14" i="140" s="1"/>
  <c r="AI14" i="140" s="1"/>
  <c r="AJ14" i="140" s="1"/>
  <c r="U18" i="140"/>
  <c r="AG18" i="140" s="1"/>
  <c r="AI18" i="140" s="1"/>
  <c r="U16" i="140"/>
  <c r="AG16" i="140" s="1"/>
  <c r="AI16" i="140" s="1"/>
  <c r="AJ16" i="140" s="1"/>
  <c r="U21" i="140"/>
  <c r="AG21" i="140" s="1"/>
  <c r="AI21" i="140" s="1"/>
  <c r="AJ21" i="140" s="1"/>
  <c r="U15" i="140"/>
  <c r="AG15" i="140" s="1"/>
  <c r="AI15" i="140" s="1"/>
  <c r="AJ15" i="140" s="1"/>
  <c r="U17" i="140"/>
  <c r="AG17" i="140" s="1"/>
  <c r="AI17" i="140" s="1"/>
  <c r="U19" i="140"/>
  <c r="AG19" i="140" s="1"/>
  <c r="AI19" i="140" s="1"/>
  <c r="AJ19" i="140" s="1"/>
  <c r="U23" i="140"/>
  <c r="AG23" i="140" s="1"/>
  <c r="AI23" i="140" s="1"/>
  <c r="AJ23" i="140" s="1"/>
  <c r="U13" i="140"/>
  <c r="AG13" i="140" s="1"/>
  <c r="AI13" i="140" s="1"/>
  <c r="AJ13" i="140" s="1"/>
  <c r="AD19" i="140"/>
  <c r="AD13" i="140"/>
  <c r="AD20" i="140"/>
  <c r="AD18" i="140"/>
  <c r="AD14" i="140"/>
  <c r="AD21" i="140"/>
  <c r="AD16" i="140"/>
  <c r="AD15" i="140"/>
  <c r="AD17" i="140"/>
  <c r="EB16" i="140"/>
  <c r="EB18" i="140"/>
  <c r="EB14" i="140"/>
  <c r="EB23" i="140"/>
  <c r="EB15" i="140"/>
  <c r="EB19" i="140"/>
  <c r="EB21" i="140"/>
  <c r="EB13" i="140"/>
  <c r="EB17" i="140"/>
  <c r="EB20" i="140"/>
  <c r="EE17" i="139"/>
  <c r="EE14" i="139"/>
  <c r="EE15" i="139"/>
  <c r="EE21" i="139"/>
  <c r="EE18" i="139"/>
  <c r="EE13" i="139"/>
  <c r="EE23" i="139"/>
  <c r="EE20" i="139"/>
  <c r="EE16" i="139"/>
  <c r="EE19" i="139"/>
  <c r="EK15" i="140"/>
  <c r="EK13" i="140"/>
  <c r="EK17" i="140"/>
  <c r="EK21" i="140"/>
  <c r="EK16" i="140"/>
  <c r="EK20" i="140"/>
  <c r="EK18" i="140"/>
  <c r="EK14" i="140"/>
  <c r="EK19" i="140"/>
  <c r="EB19" i="139"/>
  <c r="EB14" i="139"/>
  <c r="EB23" i="139"/>
  <c r="EB20" i="139"/>
  <c r="EB16" i="139"/>
  <c r="EB15" i="139"/>
  <c r="EB17" i="139"/>
  <c r="EB21" i="139"/>
  <c r="EB18" i="139"/>
  <c r="EB13" i="139"/>
  <c r="EE20" i="140"/>
  <c r="EE18" i="140"/>
  <c r="EE14" i="140"/>
  <c r="EE16" i="140"/>
  <c r="EE23" i="140"/>
  <c r="EE13" i="140"/>
  <c r="EE17" i="140"/>
  <c r="EE21" i="140"/>
  <c r="EE15" i="140"/>
  <c r="EE19" i="140"/>
  <c r="EK20" i="139"/>
  <c r="EK19" i="139"/>
  <c r="EK15" i="139"/>
  <c r="EK14" i="139"/>
  <c r="EK13" i="139"/>
  <c r="EK21" i="139"/>
  <c r="EK17" i="139"/>
  <c r="EK16" i="139"/>
  <c r="EK18" i="139"/>
  <c r="BO20" i="139"/>
  <c r="BO19" i="139"/>
  <c r="BO18" i="139"/>
  <c r="BO16" i="139"/>
  <c r="BO13" i="139"/>
  <c r="BO21" i="139"/>
  <c r="BO17" i="139"/>
  <c r="BO14" i="139"/>
  <c r="BO15" i="139"/>
  <c r="BO21" i="140"/>
  <c r="BO15" i="140"/>
  <c r="BO18" i="140"/>
  <c r="BO14" i="140"/>
  <c r="BO13" i="140"/>
  <c r="BO17" i="140"/>
  <c r="BO19" i="140"/>
  <c r="BO20" i="140"/>
  <c r="BO16" i="140"/>
  <c r="BF18" i="140"/>
  <c r="BR18" i="140" s="1"/>
  <c r="BT18" i="140" s="1"/>
  <c r="BU18" i="140" s="1"/>
  <c r="BF16" i="140"/>
  <c r="BR16" i="140" s="1"/>
  <c r="BT16" i="140" s="1"/>
  <c r="BU16" i="140" s="1"/>
  <c r="BF14" i="140"/>
  <c r="BR14" i="140" s="1"/>
  <c r="BT14" i="140" s="1"/>
  <c r="BF21" i="140"/>
  <c r="BR21" i="140" s="1"/>
  <c r="BT21" i="140" s="1"/>
  <c r="BU21" i="140" s="1"/>
  <c r="BF13" i="140"/>
  <c r="BR13" i="140" s="1"/>
  <c r="BT13" i="140" s="1"/>
  <c r="BF15" i="140"/>
  <c r="BR15" i="140" s="1"/>
  <c r="BT15" i="140" s="1"/>
  <c r="BU15" i="140" s="1"/>
  <c r="BF19" i="140"/>
  <c r="BR19" i="140" s="1"/>
  <c r="BT19" i="140" s="1"/>
  <c r="BU19" i="140" s="1"/>
  <c r="BF20" i="140"/>
  <c r="BR20" i="140" s="1"/>
  <c r="BT20" i="140" s="1"/>
  <c r="BU20" i="140" s="1"/>
  <c r="BF23" i="140"/>
  <c r="BR23" i="140" s="1"/>
  <c r="BT23" i="140" s="1"/>
  <c r="BU23" i="140" s="1"/>
  <c r="BF17" i="140"/>
  <c r="BR17" i="140" s="1"/>
  <c r="BT17" i="140" s="1"/>
  <c r="BU17" i="140" s="1"/>
  <c r="BF14" i="139"/>
  <c r="BR14" i="139" s="1"/>
  <c r="BT14" i="139" s="1"/>
  <c r="BF19" i="139"/>
  <c r="BR19" i="139" s="1"/>
  <c r="BT19" i="139" s="1"/>
  <c r="BU19" i="139" s="1"/>
  <c r="BF23" i="139"/>
  <c r="BR23" i="139" s="1"/>
  <c r="BT23" i="139" s="1"/>
  <c r="BU23" i="139" s="1"/>
  <c r="BF20" i="139"/>
  <c r="BR20" i="139" s="1"/>
  <c r="BT20" i="139" s="1"/>
  <c r="BU20" i="139" s="1"/>
  <c r="BF16" i="139"/>
  <c r="BR16" i="139" s="1"/>
  <c r="BT16" i="139" s="1"/>
  <c r="BU16" i="139" s="1"/>
  <c r="BF13" i="139"/>
  <c r="BR13" i="139" s="1"/>
  <c r="BT13" i="139" s="1"/>
  <c r="BF17" i="139"/>
  <c r="BR17" i="139" s="1"/>
  <c r="BT17" i="139" s="1"/>
  <c r="BU17" i="139" s="1"/>
  <c r="BF21" i="139"/>
  <c r="BR21" i="139" s="1"/>
  <c r="BT21" i="139" s="1"/>
  <c r="BU21" i="139" s="1"/>
  <c r="BF18" i="139"/>
  <c r="BR18" i="139" s="1"/>
  <c r="BT18" i="139" s="1"/>
  <c r="BU18" i="139" s="1"/>
  <c r="BF15" i="139"/>
  <c r="BR15" i="139" s="1"/>
  <c r="BT15" i="139" s="1"/>
  <c r="BU15" i="139" s="1"/>
  <c r="BI20" i="140"/>
  <c r="BI18" i="140"/>
  <c r="BI16" i="140"/>
  <c r="BI14" i="140"/>
  <c r="BI23" i="140"/>
  <c r="BI17" i="140"/>
  <c r="BI21" i="140"/>
  <c r="BI13" i="140"/>
  <c r="BI15" i="140"/>
  <c r="BI19" i="140"/>
  <c r="BI14" i="139"/>
  <c r="BI17" i="139"/>
  <c r="BI23" i="139"/>
  <c r="BI20" i="139"/>
  <c r="BI16" i="139"/>
  <c r="BI13" i="139"/>
  <c r="BI19" i="139"/>
  <c r="BI21" i="139"/>
  <c r="BI18" i="139"/>
  <c r="BI15" i="139"/>
  <c r="DC22" i="140"/>
  <c r="DE22" i="140" s="1"/>
  <c r="DE24" i="140" s="1"/>
  <c r="DC22" i="139"/>
  <c r="DE22" i="139" s="1"/>
  <c r="U22" i="139"/>
  <c r="U22" i="140"/>
  <c r="EN22" i="140"/>
  <c r="EP22" i="140" s="1"/>
  <c r="EK23" i="139"/>
  <c r="EK22" i="139"/>
  <c r="EN22" i="139"/>
  <c r="EP22" i="139" s="1"/>
  <c r="EK23" i="140"/>
  <c r="EK22" i="140"/>
  <c r="BF22" i="140"/>
  <c r="BF22" i="139"/>
  <c r="BO22" i="140"/>
  <c r="BO23" i="140"/>
  <c r="BI22" i="140"/>
  <c r="BI22" i="139"/>
  <c r="BH22" i="140"/>
  <c r="BH22" i="139"/>
  <c r="BO22" i="139"/>
  <c r="BO23" i="139"/>
  <c r="DE24" i="139" l="1"/>
  <c r="ED22" i="140"/>
  <c r="ED22" i="139"/>
  <c r="CW23" i="139"/>
  <c r="CV23" i="139" s="1"/>
  <c r="BY23" i="139" s="1"/>
  <c r="CW22" i="139"/>
  <c r="CV22" i="139" s="1"/>
  <c r="CW18" i="139"/>
  <c r="CV18" i="139" s="1"/>
  <c r="CW19" i="139"/>
  <c r="CV19" i="139" s="1"/>
  <c r="CW13" i="139"/>
  <c r="CV13" i="139" s="1"/>
  <c r="BY13" i="139" s="1"/>
  <c r="CW14" i="139"/>
  <c r="CV14" i="139" s="1"/>
  <c r="CW21" i="139"/>
  <c r="CV21" i="139" s="1"/>
  <c r="CW20" i="139"/>
  <c r="CV20" i="139" s="1"/>
  <c r="CW16" i="139"/>
  <c r="CV16" i="139" s="1"/>
  <c r="CW15" i="139"/>
  <c r="CV15" i="139" s="1"/>
  <c r="CW17" i="139"/>
  <c r="CV17" i="139" s="1"/>
  <c r="CW16" i="140"/>
  <c r="CV16" i="140" s="1"/>
  <c r="CW21" i="140"/>
  <c r="CV21" i="140" s="1"/>
  <c r="BY21" i="140" s="1"/>
  <c r="CW17" i="140"/>
  <c r="CV17" i="140" s="1"/>
  <c r="CW13" i="140"/>
  <c r="CV13" i="140" s="1"/>
  <c r="BZ13" i="140" s="1"/>
  <c r="DG13" i="140" s="1"/>
  <c r="CW14" i="140"/>
  <c r="CV14" i="140" s="1"/>
  <c r="CW20" i="140"/>
  <c r="CV20" i="140" s="1"/>
  <c r="BY20" i="140" s="1"/>
  <c r="CW22" i="140"/>
  <c r="CV22" i="140" s="1"/>
  <c r="CW23" i="140"/>
  <c r="CV23" i="140" s="1"/>
  <c r="CW19" i="140"/>
  <c r="CV19" i="140" s="1"/>
  <c r="CW15" i="140"/>
  <c r="CV15" i="140" s="1"/>
  <c r="CW18" i="140"/>
  <c r="CV18" i="140" s="1"/>
  <c r="CB13" i="140"/>
  <c r="FY15" i="140"/>
  <c r="GA15" i="140" s="1"/>
  <c r="FY23" i="140"/>
  <c r="GA23" i="140" s="1"/>
  <c r="GB23" i="140" s="1"/>
  <c r="FY21" i="140"/>
  <c r="GA21" i="140" s="1"/>
  <c r="FY20" i="140"/>
  <c r="GA20" i="140" s="1"/>
  <c r="GB20" i="140" s="1"/>
  <c r="FY18" i="140"/>
  <c r="GA18" i="140" s="1"/>
  <c r="FY19" i="139"/>
  <c r="GA19" i="139" s="1"/>
  <c r="FY18" i="139"/>
  <c r="GA18" i="139" s="1"/>
  <c r="FY16" i="139"/>
  <c r="GA16" i="139" s="1"/>
  <c r="FY23" i="139"/>
  <c r="GA23" i="139" s="1"/>
  <c r="GB23" i="139" s="1"/>
  <c r="FY17" i="139"/>
  <c r="GA17" i="139" s="1"/>
  <c r="FS21" i="139"/>
  <c r="FR21" i="139" s="1"/>
  <c r="EX21" i="139" s="1"/>
  <c r="FS20" i="139"/>
  <c r="FR20" i="139" s="1"/>
  <c r="EU20" i="139" s="1"/>
  <c r="FS16" i="139"/>
  <c r="FR16" i="139" s="1"/>
  <c r="EX16" i="139" s="1"/>
  <c r="FS13" i="139"/>
  <c r="FR13" i="139" s="1"/>
  <c r="EV13" i="139" s="1"/>
  <c r="GC13" i="139" s="1"/>
  <c r="FS15" i="139"/>
  <c r="FR15" i="139" s="1"/>
  <c r="FS23" i="139"/>
  <c r="FR23" i="139" s="1"/>
  <c r="EX23" i="139" s="1"/>
  <c r="FS22" i="139"/>
  <c r="FR22" i="139" s="1"/>
  <c r="FS18" i="139"/>
  <c r="FR18" i="139" s="1"/>
  <c r="EU18" i="139" s="1"/>
  <c r="FS19" i="139"/>
  <c r="FR19" i="139" s="1"/>
  <c r="EX19" i="139" s="1"/>
  <c r="FS17" i="139"/>
  <c r="FR17" i="139" s="1"/>
  <c r="EX17" i="139" s="1"/>
  <c r="FS14" i="139"/>
  <c r="FR14" i="139" s="1"/>
  <c r="FS16" i="140"/>
  <c r="FR16" i="140" s="1"/>
  <c r="EX16" i="140" s="1"/>
  <c r="FS23" i="140"/>
  <c r="FR23" i="140" s="1"/>
  <c r="EX23" i="140" s="1"/>
  <c r="FS19" i="140"/>
  <c r="FR19" i="140" s="1"/>
  <c r="EX19" i="140" s="1"/>
  <c r="FS15" i="140"/>
  <c r="FR15" i="140" s="1"/>
  <c r="EV15" i="140" s="1"/>
  <c r="GC15" i="140" s="1"/>
  <c r="FS18" i="140"/>
  <c r="FR18" i="140" s="1"/>
  <c r="EU18" i="140" s="1"/>
  <c r="FS20" i="140"/>
  <c r="FR20" i="140" s="1"/>
  <c r="EX20" i="140" s="1"/>
  <c r="FS22" i="140"/>
  <c r="FR22" i="140" s="1"/>
  <c r="FS21" i="140"/>
  <c r="FR21" i="140" s="1"/>
  <c r="EX21" i="140" s="1"/>
  <c r="FS17" i="140"/>
  <c r="FR17" i="140" s="1"/>
  <c r="EU17" i="140" s="1"/>
  <c r="FS13" i="140"/>
  <c r="FR13" i="140" s="1"/>
  <c r="EX13" i="140" s="1"/>
  <c r="FS14" i="140"/>
  <c r="FR14" i="140" s="1"/>
  <c r="EX14" i="140" s="1"/>
  <c r="EU20" i="140"/>
  <c r="FY19" i="140"/>
  <c r="GA19" i="140" s="1"/>
  <c r="FY13" i="140"/>
  <c r="GA13" i="140" s="1"/>
  <c r="EU13" i="140"/>
  <c r="FY17" i="140"/>
  <c r="GA17" i="140" s="1"/>
  <c r="FY14" i="140"/>
  <c r="GA14" i="140" s="1"/>
  <c r="FY16" i="140"/>
  <c r="GA16" i="140" s="1"/>
  <c r="EV16" i="140"/>
  <c r="GC16" i="140" s="1"/>
  <c r="FY13" i="139"/>
  <c r="GA13" i="139" s="1"/>
  <c r="FY21" i="139"/>
  <c r="GA21" i="139" s="1"/>
  <c r="EU21" i="139"/>
  <c r="EV21" i="139"/>
  <c r="GC21" i="139" s="1"/>
  <c r="FY20" i="139"/>
  <c r="GA20" i="139" s="1"/>
  <c r="GB20" i="139" s="1"/>
  <c r="EV20" i="139"/>
  <c r="EX20" i="139"/>
  <c r="FY15" i="139"/>
  <c r="GA15" i="139" s="1"/>
  <c r="EV15" i="139"/>
  <c r="GC15" i="139" s="1"/>
  <c r="EU15" i="139"/>
  <c r="EX15" i="139"/>
  <c r="FY14" i="139"/>
  <c r="GA14" i="139" s="1"/>
  <c r="EV14" i="139"/>
  <c r="GC14" i="139" s="1"/>
  <c r="EX14" i="139"/>
  <c r="EU14" i="139"/>
  <c r="EU17" i="139"/>
  <c r="X18" i="140"/>
  <c r="X16" i="140"/>
  <c r="X14" i="140"/>
  <c r="X21" i="140"/>
  <c r="X17" i="140"/>
  <c r="X20" i="140"/>
  <c r="X23" i="140"/>
  <c r="X13" i="140"/>
  <c r="X15" i="140"/>
  <c r="X19" i="140"/>
  <c r="X19" i="139"/>
  <c r="X14" i="139"/>
  <c r="X21" i="139"/>
  <c r="X18" i="139"/>
  <c r="X15" i="139"/>
  <c r="X23" i="139"/>
  <c r="X20" i="139"/>
  <c r="X16" i="139"/>
  <c r="X13" i="139"/>
  <c r="X17" i="139"/>
  <c r="EN13" i="139"/>
  <c r="EP13" i="139" s="1"/>
  <c r="EN21" i="139"/>
  <c r="EP21" i="139" s="1"/>
  <c r="EN15" i="139"/>
  <c r="EP15" i="139" s="1"/>
  <c r="EN20" i="139"/>
  <c r="EP20" i="139" s="1"/>
  <c r="EN14" i="139"/>
  <c r="EP14" i="139" s="1"/>
  <c r="EQ14" i="139" s="1"/>
  <c r="EN17" i="140"/>
  <c r="EP17" i="140" s="1"/>
  <c r="EN21" i="140"/>
  <c r="EP21" i="140" s="1"/>
  <c r="EN15" i="140"/>
  <c r="EP15" i="140" s="1"/>
  <c r="EN14" i="140"/>
  <c r="EP14" i="140" s="1"/>
  <c r="EQ14" i="140" s="1"/>
  <c r="EN16" i="140"/>
  <c r="EP16" i="140" s="1"/>
  <c r="ED23" i="139"/>
  <c r="ED19" i="139"/>
  <c r="ED15" i="139"/>
  <c r="ED14" i="139"/>
  <c r="ED13" i="139"/>
  <c r="ED20" i="139"/>
  <c r="ED21" i="139"/>
  <c r="ED17" i="139"/>
  <c r="ED18" i="139"/>
  <c r="ED16" i="139"/>
  <c r="EH18" i="140"/>
  <c r="EG18" i="140" s="1"/>
  <c r="DM18" i="140" s="1"/>
  <c r="EH14" i="140"/>
  <c r="EG14" i="140" s="1"/>
  <c r="DM14" i="140" s="1"/>
  <c r="EH21" i="140"/>
  <c r="EG21" i="140" s="1"/>
  <c r="DM21" i="140" s="1"/>
  <c r="EH20" i="140"/>
  <c r="EG20" i="140" s="1"/>
  <c r="EH17" i="140"/>
  <c r="EG17" i="140" s="1"/>
  <c r="DK17" i="140" s="1"/>
  <c r="ER17" i="140" s="1"/>
  <c r="EH13" i="140"/>
  <c r="EG13" i="140" s="1"/>
  <c r="DK13" i="140" s="1"/>
  <c r="ER13" i="140" s="1"/>
  <c r="EH16" i="140"/>
  <c r="EG16" i="140" s="1"/>
  <c r="DM16" i="140" s="1"/>
  <c r="EH23" i="140"/>
  <c r="EG23" i="140" s="1"/>
  <c r="EH22" i="140"/>
  <c r="EG22" i="140" s="1"/>
  <c r="DK22" i="140" s="1"/>
  <c r="ER22" i="140" s="1"/>
  <c r="EH19" i="140"/>
  <c r="EG19" i="140" s="1"/>
  <c r="DM19" i="140" s="1"/>
  <c r="EH15" i="140"/>
  <c r="EG15" i="140" s="1"/>
  <c r="DK15" i="140" s="1"/>
  <c r="ER15" i="140" s="1"/>
  <c r="DM23" i="140"/>
  <c r="DJ22" i="140"/>
  <c r="DL22" i="140" s="1"/>
  <c r="EN18" i="139"/>
  <c r="EP18" i="139" s="1"/>
  <c r="EN17" i="139"/>
  <c r="EP17" i="139" s="1"/>
  <c r="EN16" i="139"/>
  <c r="EP16" i="139" s="1"/>
  <c r="EN23" i="139"/>
  <c r="EP23" i="139" s="1"/>
  <c r="EQ23" i="139" s="1"/>
  <c r="EN19" i="139"/>
  <c r="EP19" i="139" s="1"/>
  <c r="DM20" i="140"/>
  <c r="EN20" i="140"/>
  <c r="EP20" i="140" s="1"/>
  <c r="DK20" i="140"/>
  <c r="ER20" i="140" s="1"/>
  <c r="EN13" i="140"/>
  <c r="EP13" i="140" s="1"/>
  <c r="EN19" i="140"/>
  <c r="EP19" i="140" s="1"/>
  <c r="EN23" i="140"/>
  <c r="EP23" i="140" s="1"/>
  <c r="EQ23" i="140" s="1"/>
  <c r="DK23" i="140"/>
  <c r="EN18" i="140"/>
  <c r="EP18" i="140" s="1"/>
  <c r="DK18" i="140"/>
  <c r="ER18" i="140" s="1"/>
  <c r="ED23" i="140"/>
  <c r="DJ23" i="140" s="1"/>
  <c r="ED21" i="140"/>
  <c r="DJ21" i="140" s="1"/>
  <c r="ED19" i="140"/>
  <c r="ED18" i="140"/>
  <c r="DJ18" i="140" s="1"/>
  <c r="ED14" i="140"/>
  <c r="DJ14" i="140" s="1"/>
  <c r="ED20" i="140"/>
  <c r="DJ20" i="140" s="1"/>
  <c r="ED16" i="140"/>
  <c r="DJ16" i="140" s="1"/>
  <c r="ED13" i="140"/>
  <c r="ED15" i="140"/>
  <c r="DJ15" i="140" s="1"/>
  <c r="ED17" i="140"/>
  <c r="DJ17" i="140" s="1"/>
  <c r="EH21" i="139"/>
  <c r="EG21" i="139" s="1"/>
  <c r="DM21" i="139" s="1"/>
  <c r="EH20" i="139"/>
  <c r="EG20" i="139" s="1"/>
  <c r="DM20" i="139" s="1"/>
  <c r="EH16" i="139"/>
  <c r="EG16" i="139" s="1"/>
  <c r="DM16" i="139" s="1"/>
  <c r="EH15" i="139"/>
  <c r="EG15" i="139" s="1"/>
  <c r="DK15" i="139" s="1"/>
  <c r="ER15" i="139" s="1"/>
  <c r="EH19" i="139"/>
  <c r="EG19" i="139" s="1"/>
  <c r="DM19" i="139" s="1"/>
  <c r="EH23" i="139"/>
  <c r="EG23" i="139" s="1"/>
  <c r="DJ23" i="139" s="1"/>
  <c r="EH22" i="139"/>
  <c r="EG22" i="139" s="1"/>
  <c r="EH18" i="139"/>
  <c r="EG18" i="139" s="1"/>
  <c r="DJ18" i="139" s="1"/>
  <c r="EH17" i="139"/>
  <c r="EG17" i="139" s="1"/>
  <c r="DJ17" i="139" s="1"/>
  <c r="EH13" i="139"/>
  <c r="EG13" i="139" s="1"/>
  <c r="DK13" i="139" s="1"/>
  <c r="ER13" i="139" s="1"/>
  <c r="EH14" i="139"/>
  <c r="EG14" i="139" s="1"/>
  <c r="DM14" i="139" s="1"/>
  <c r="DM22" i="140"/>
  <c r="EL22" i="140" s="1"/>
  <c r="BH20" i="139"/>
  <c r="BH21" i="139"/>
  <c r="BH17" i="139"/>
  <c r="BH14" i="139"/>
  <c r="BH15" i="139"/>
  <c r="BH23" i="139"/>
  <c r="BH19" i="139"/>
  <c r="BH16" i="139"/>
  <c r="BH18" i="139"/>
  <c r="BH13" i="139"/>
  <c r="GX18" i="140"/>
  <c r="HJ18" i="140" s="1"/>
  <c r="HL18" i="140" s="1"/>
  <c r="HM18" i="140" s="1"/>
  <c r="GX16" i="140"/>
  <c r="HJ16" i="140" s="1"/>
  <c r="HL16" i="140" s="1"/>
  <c r="HM16" i="140" s="1"/>
  <c r="GX14" i="140"/>
  <c r="HJ14" i="140" s="1"/>
  <c r="HL14" i="140" s="1"/>
  <c r="HM14" i="140" s="1"/>
  <c r="GX21" i="140"/>
  <c r="HJ21" i="140" s="1"/>
  <c r="HL21" i="140" s="1"/>
  <c r="HM21" i="140" s="1"/>
  <c r="GX13" i="140"/>
  <c r="HJ13" i="140" s="1"/>
  <c r="HL13" i="140" s="1"/>
  <c r="HM13" i="140" s="1"/>
  <c r="GX15" i="140"/>
  <c r="HJ15" i="140" s="1"/>
  <c r="HL15" i="140" s="1"/>
  <c r="HM15" i="140" s="1"/>
  <c r="GX23" i="140"/>
  <c r="HJ23" i="140" s="1"/>
  <c r="HL23" i="140" s="1"/>
  <c r="HM23" i="140" s="1"/>
  <c r="GX19" i="140"/>
  <c r="HJ19" i="140" s="1"/>
  <c r="HL19" i="140" s="1"/>
  <c r="HM19" i="140" s="1"/>
  <c r="GX17" i="140"/>
  <c r="HJ17" i="140" s="1"/>
  <c r="HL17" i="140" s="1"/>
  <c r="HM17" i="140" s="1"/>
  <c r="GX20" i="140"/>
  <c r="HJ20" i="140" s="1"/>
  <c r="HL20" i="140" s="1"/>
  <c r="HM20" i="140" s="1"/>
  <c r="GX14" i="139"/>
  <c r="HJ14" i="139" s="1"/>
  <c r="HL14" i="139" s="1"/>
  <c r="HM14" i="139" s="1"/>
  <c r="GX21" i="139"/>
  <c r="HJ21" i="139" s="1"/>
  <c r="HL21" i="139" s="1"/>
  <c r="HM21" i="139" s="1"/>
  <c r="GX20" i="139"/>
  <c r="HJ20" i="139" s="1"/>
  <c r="HL20" i="139" s="1"/>
  <c r="HM20" i="139" s="1"/>
  <c r="GX16" i="139"/>
  <c r="HJ16" i="139" s="1"/>
  <c r="HL16" i="139" s="1"/>
  <c r="HM16" i="139" s="1"/>
  <c r="GX13" i="139"/>
  <c r="HJ13" i="139" s="1"/>
  <c r="HL13" i="139" s="1"/>
  <c r="HM13" i="139" s="1"/>
  <c r="GX15" i="139"/>
  <c r="HJ15" i="139" s="1"/>
  <c r="HL15" i="139" s="1"/>
  <c r="HM15" i="139" s="1"/>
  <c r="GX23" i="139"/>
  <c r="HJ23" i="139" s="1"/>
  <c r="HL23" i="139" s="1"/>
  <c r="HM23" i="139" s="1"/>
  <c r="GX19" i="139"/>
  <c r="HJ19" i="139" s="1"/>
  <c r="HL19" i="139" s="1"/>
  <c r="HM19" i="139" s="1"/>
  <c r="GX18" i="139"/>
  <c r="HJ18" i="139" s="1"/>
  <c r="HL18" i="139" s="1"/>
  <c r="HM18" i="139" s="1"/>
  <c r="GX17" i="139"/>
  <c r="HJ17" i="139" s="1"/>
  <c r="HL17" i="139" s="1"/>
  <c r="HM17" i="139" s="1"/>
  <c r="BH13" i="140"/>
  <c r="BH19" i="140"/>
  <c r="BH17" i="140"/>
  <c r="BH20" i="140"/>
  <c r="BH18" i="140"/>
  <c r="BH14" i="140"/>
  <c r="BH15" i="140"/>
  <c r="BH23" i="140"/>
  <c r="BH21" i="140"/>
  <c r="BH16" i="140"/>
  <c r="BL18" i="140"/>
  <c r="BK18" i="140" s="1"/>
  <c r="BL14" i="140"/>
  <c r="BK14" i="140" s="1"/>
  <c r="BL21" i="140"/>
  <c r="BK21" i="140" s="1"/>
  <c r="BL20" i="140"/>
  <c r="BK20" i="140" s="1"/>
  <c r="AN20" i="140" s="1"/>
  <c r="BL17" i="140"/>
  <c r="BK17" i="140" s="1"/>
  <c r="BL13" i="140"/>
  <c r="BK13" i="140" s="1"/>
  <c r="BL23" i="140"/>
  <c r="BK23" i="140" s="1"/>
  <c r="AO23" i="140" s="1"/>
  <c r="BV23" i="140" s="1"/>
  <c r="BL22" i="140"/>
  <c r="BK22" i="140" s="1"/>
  <c r="AN22" i="140" s="1"/>
  <c r="BL19" i="140"/>
  <c r="BK19" i="140" s="1"/>
  <c r="BL15" i="140"/>
  <c r="BK15" i="140" s="1"/>
  <c r="BL16" i="140"/>
  <c r="BK16" i="140" s="1"/>
  <c r="BL21" i="139"/>
  <c r="BK21" i="139" s="1"/>
  <c r="BL20" i="139"/>
  <c r="BK20" i="139" s="1"/>
  <c r="BL16" i="139"/>
  <c r="BK16" i="139" s="1"/>
  <c r="BL15" i="139"/>
  <c r="BK15" i="139" s="1"/>
  <c r="BL19" i="139"/>
  <c r="BK19" i="139" s="1"/>
  <c r="AN19" i="139" s="1"/>
  <c r="BL23" i="139"/>
  <c r="BK23" i="139" s="1"/>
  <c r="AO23" i="139" s="1"/>
  <c r="BV23" i="139" s="1"/>
  <c r="BL22" i="139"/>
  <c r="BK22" i="139" s="1"/>
  <c r="AN22" i="139" s="1"/>
  <c r="BL18" i="139"/>
  <c r="BK18" i="139" s="1"/>
  <c r="AN18" i="139" s="1"/>
  <c r="BL17" i="139"/>
  <c r="BK17" i="139" s="1"/>
  <c r="AN17" i="139" s="1"/>
  <c r="BL13" i="139"/>
  <c r="BK13" i="139" s="1"/>
  <c r="BL14" i="139"/>
  <c r="BK14" i="139" s="1"/>
  <c r="AN17" i="140"/>
  <c r="AN18" i="140"/>
  <c r="AD22" i="140"/>
  <c r="AD23" i="140"/>
  <c r="AG22" i="139"/>
  <c r="AI22" i="139" s="1"/>
  <c r="AI24" i="139" s="1"/>
  <c r="AD22" i="139"/>
  <c r="AD23" i="139"/>
  <c r="AG22" i="140"/>
  <c r="AI22" i="140" s="1"/>
  <c r="AI24" i="140" s="1"/>
  <c r="DI22" i="140"/>
  <c r="HA22" i="139"/>
  <c r="HA22" i="140"/>
  <c r="HG22" i="140"/>
  <c r="HG23" i="140"/>
  <c r="BR22" i="139"/>
  <c r="BT22" i="139" s="1"/>
  <c r="AQ22" i="139"/>
  <c r="GX22" i="140"/>
  <c r="GX22" i="139"/>
  <c r="HG22" i="139"/>
  <c r="HG23" i="139"/>
  <c r="BR22" i="140"/>
  <c r="BT22" i="140" s="1"/>
  <c r="AO22" i="140"/>
  <c r="DJ19" i="140" l="1"/>
  <c r="DM13" i="140"/>
  <c r="AN14" i="140"/>
  <c r="DK19" i="140"/>
  <c r="ER19" i="140" s="1"/>
  <c r="EP24" i="140"/>
  <c r="AN13" i="140"/>
  <c r="EU13" i="139"/>
  <c r="EX13" i="139"/>
  <c r="AN19" i="140"/>
  <c r="EU16" i="140"/>
  <c r="AN16" i="140"/>
  <c r="EV17" i="140"/>
  <c r="GC17" i="140" s="1"/>
  <c r="AQ22" i="140"/>
  <c r="AN23" i="139"/>
  <c r="AM23" i="139" s="1"/>
  <c r="AQ23" i="139"/>
  <c r="EU19" i="140"/>
  <c r="AN14" i="139"/>
  <c r="AM14" i="139" s="1"/>
  <c r="AN16" i="139"/>
  <c r="AN21" i="139"/>
  <c r="AM21" i="139" s="1"/>
  <c r="AN23" i="140"/>
  <c r="EU14" i="140"/>
  <c r="AN15" i="140"/>
  <c r="AM15" i="140" s="1"/>
  <c r="EX17" i="140"/>
  <c r="ER23" i="140"/>
  <c r="AO22" i="139"/>
  <c r="AP22" i="139" s="1"/>
  <c r="EV14" i="140"/>
  <c r="GC14" i="140" s="1"/>
  <c r="EV19" i="140"/>
  <c r="GC19" i="140" s="1"/>
  <c r="AN21" i="140"/>
  <c r="EP24" i="139"/>
  <c r="GC20" i="139"/>
  <c r="AQ23" i="140"/>
  <c r="DM23" i="139"/>
  <c r="DJ20" i="139"/>
  <c r="EL20" i="139" s="1"/>
  <c r="DJ14" i="139"/>
  <c r="EL14" i="139" s="1"/>
  <c r="EV13" i="140"/>
  <c r="GC13" i="140" s="1"/>
  <c r="DJ21" i="139"/>
  <c r="EL21" i="139" s="1"/>
  <c r="DJ13" i="139"/>
  <c r="DI13" i="139" s="1"/>
  <c r="DJ15" i="139"/>
  <c r="DI15" i="139" s="1"/>
  <c r="BX21" i="140"/>
  <c r="BX13" i="139"/>
  <c r="BX23" i="139"/>
  <c r="BX20" i="140"/>
  <c r="CB18" i="140"/>
  <c r="BZ18" i="140"/>
  <c r="DG18" i="140" s="1"/>
  <c r="BY18" i="140"/>
  <c r="CB19" i="140"/>
  <c r="BZ19" i="140"/>
  <c r="DG19" i="140" s="1"/>
  <c r="BY22" i="140"/>
  <c r="BZ22" i="140"/>
  <c r="DG22" i="140" s="1"/>
  <c r="CB22" i="140"/>
  <c r="CB14" i="140"/>
  <c r="BZ14" i="140"/>
  <c r="DG14" i="140" s="1"/>
  <c r="BY14" i="140"/>
  <c r="BZ17" i="140"/>
  <c r="DG17" i="140" s="1"/>
  <c r="BY17" i="140"/>
  <c r="CB17" i="140"/>
  <c r="BZ16" i="140"/>
  <c r="DG16" i="140" s="1"/>
  <c r="CB16" i="140"/>
  <c r="BY15" i="139"/>
  <c r="BZ15" i="139"/>
  <c r="DG15" i="139" s="1"/>
  <c r="CB15" i="139"/>
  <c r="BY20" i="139"/>
  <c r="CB20" i="139"/>
  <c r="BZ20" i="139"/>
  <c r="DG20" i="139" s="1"/>
  <c r="BZ14" i="139"/>
  <c r="DG14" i="139" s="1"/>
  <c r="CB14" i="139"/>
  <c r="BZ19" i="139"/>
  <c r="DG19" i="139" s="1"/>
  <c r="CB19" i="139"/>
  <c r="CB22" i="139"/>
  <c r="BY22" i="139"/>
  <c r="BZ22" i="139"/>
  <c r="DG22" i="139" s="1"/>
  <c r="BY13" i="140"/>
  <c r="BY19" i="139"/>
  <c r="BY19" i="140"/>
  <c r="BY15" i="140"/>
  <c r="BZ15" i="140"/>
  <c r="DG15" i="140" s="1"/>
  <c r="CB15" i="140"/>
  <c r="BZ23" i="140"/>
  <c r="DG23" i="140" s="1"/>
  <c r="BY23" i="140"/>
  <c r="CB23" i="140"/>
  <c r="CB20" i="140"/>
  <c r="DA20" i="140" s="1"/>
  <c r="BZ20" i="140"/>
  <c r="DG20" i="140" s="1"/>
  <c r="CB21" i="140"/>
  <c r="DA21" i="140" s="1"/>
  <c r="BZ21" i="140"/>
  <c r="DG21" i="140" s="1"/>
  <c r="CB17" i="139"/>
  <c r="BZ17" i="139"/>
  <c r="DG17" i="139" s="1"/>
  <c r="BY16" i="139"/>
  <c r="BZ16" i="139"/>
  <c r="DG16" i="139" s="1"/>
  <c r="CB16" i="139"/>
  <c r="BZ21" i="139"/>
  <c r="DG21" i="139" s="1"/>
  <c r="CB21" i="139"/>
  <c r="BZ13" i="139"/>
  <c r="DG13" i="139" s="1"/>
  <c r="CB13" i="139"/>
  <c r="DA13" i="139" s="1"/>
  <c r="BZ18" i="139"/>
  <c r="DG18" i="139" s="1"/>
  <c r="CB18" i="139"/>
  <c r="BZ23" i="139"/>
  <c r="DG23" i="139" s="1"/>
  <c r="CB23" i="139"/>
  <c r="BY16" i="140"/>
  <c r="BY17" i="139"/>
  <c r="BY14" i="139"/>
  <c r="BY21" i="139"/>
  <c r="BY18" i="139"/>
  <c r="ET18" i="140"/>
  <c r="FW14" i="139"/>
  <c r="EW14" i="139"/>
  <c r="ET14" i="139"/>
  <c r="FW21" i="139"/>
  <c r="EW21" i="139"/>
  <c r="ET21" i="139"/>
  <c r="ET13" i="139"/>
  <c r="FW13" i="139"/>
  <c r="EW13" i="139"/>
  <c r="ET14" i="140"/>
  <c r="FW13" i="140"/>
  <c r="EW13" i="140"/>
  <c r="ET13" i="140"/>
  <c r="ET20" i="140"/>
  <c r="FW20" i="140"/>
  <c r="EV22" i="139"/>
  <c r="GC22" i="139" s="1"/>
  <c r="EU22" i="139"/>
  <c r="EX22" i="139"/>
  <c r="FW19" i="140"/>
  <c r="EU23" i="139"/>
  <c r="EV16" i="139"/>
  <c r="GC16" i="139" s="1"/>
  <c r="EV18" i="139"/>
  <c r="GC18" i="139" s="1"/>
  <c r="EV19" i="139"/>
  <c r="GC19" i="139" s="1"/>
  <c r="EV18" i="140"/>
  <c r="GC18" i="140" s="1"/>
  <c r="EX18" i="140"/>
  <c r="FW18" i="140" s="1"/>
  <c r="EV20" i="140"/>
  <c r="GC20" i="140" s="1"/>
  <c r="EV21" i="140"/>
  <c r="GC21" i="140" s="1"/>
  <c r="EU21" i="140"/>
  <c r="EU23" i="140"/>
  <c r="EX15" i="140"/>
  <c r="EU15" i="140"/>
  <c r="FW17" i="139"/>
  <c r="ET17" i="139"/>
  <c r="EW15" i="139"/>
  <c r="ET15" i="139"/>
  <c r="FW15" i="139"/>
  <c r="FW16" i="140"/>
  <c r="EW16" i="140"/>
  <c r="ET16" i="140"/>
  <c r="FW17" i="140"/>
  <c r="EW17" i="140"/>
  <c r="ET17" i="140"/>
  <c r="ET19" i="140"/>
  <c r="EW19" i="140"/>
  <c r="EV22" i="140"/>
  <c r="GC22" i="140" s="1"/>
  <c r="EU22" i="140"/>
  <c r="EX22" i="140"/>
  <c r="ET18" i="139"/>
  <c r="ET20" i="139"/>
  <c r="FW20" i="139"/>
  <c r="EW20" i="139"/>
  <c r="GA24" i="139"/>
  <c r="GA24" i="140"/>
  <c r="EV17" i="139"/>
  <c r="GC17" i="139" s="1"/>
  <c r="EV23" i="139"/>
  <c r="GC23" i="139" s="1"/>
  <c r="EU16" i="139"/>
  <c r="EX18" i="139"/>
  <c r="FW18" i="139" s="1"/>
  <c r="EU19" i="139"/>
  <c r="EV23" i="140"/>
  <c r="GC23" i="140" s="1"/>
  <c r="W20" i="139"/>
  <c r="W21" i="139"/>
  <c r="W17" i="139"/>
  <c r="W18" i="139"/>
  <c r="W15" i="139"/>
  <c r="W23" i="139"/>
  <c r="W19" i="139"/>
  <c r="W14" i="139"/>
  <c r="W16" i="139"/>
  <c r="W13" i="139"/>
  <c r="W21" i="140"/>
  <c r="W17" i="140"/>
  <c r="W15" i="140"/>
  <c r="W23" i="140"/>
  <c r="W16" i="140"/>
  <c r="W20" i="140"/>
  <c r="W18" i="140"/>
  <c r="W14" i="140"/>
  <c r="W13" i="140"/>
  <c r="W19" i="140"/>
  <c r="AA16" i="140"/>
  <c r="Z16" i="140" s="1"/>
  <c r="AA22" i="140"/>
  <c r="Z22" i="140" s="1"/>
  <c r="AA20" i="140"/>
  <c r="Z20" i="140" s="1"/>
  <c r="AA21" i="140"/>
  <c r="Z21" i="140" s="1"/>
  <c r="AA17" i="140"/>
  <c r="Z17" i="140" s="1"/>
  <c r="AA13" i="140"/>
  <c r="Z13" i="140" s="1"/>
  <c r="AA14" i="140"/>
  <c r="Z14" i="140" s="1"/>
  <c r="AA23" i="140"/>
  <c r="Z23" i="140" s="1"/>
  <c r="D23" i="140" s="1"/>
  <c r="AK23" i="140" s="1"/>
  <c r="AA19" i="140"/>
  <c r="Z19" i="140" s="1"/>
  <c r="AA15" i="140"/>
  <c r="Z15" i="140" s="1"/>
  <c r="C15" i="140" s="1"/>
  <c r="AA18" i="140"/>
  <c r="Z18" i="140" s="1"/>
  <c r="C18" i="140" s="1"/>
  <c r="AA23" i="139"/>
  <c r="Z23" i="139" s="1"/>
  <c r="D23" i="139" s="1"/>
  <c r="AK23" i="139" s="1"/>
  <c r="AA22" i="139"/>
  <c r="Z22" i="139" s="1"/>
  <c r="D22" i="139" s="1"/>
  <c r="AK22" i="139" s="1"/>
  <c r="AA18" i="139"/>
  <c r="Z18" i="139" s="1"/>
  <c r="C18" i="139" s="1"/>
  <c r="AA19" i="139"/>
  <c r="Z19" i="139" s="1"/>
  <c r="C19" i="139" s="1"/>
  <c r="AA13" i="139"/>
  <c r="Z13" i="139" s="1"/>
  <c r="C13" i="139" s="1"/>
  <c r="AA14" i="139"/>
  <c r="Z14" i="139" s="1"/>
  <c r="AA21" i="139"/>
  <c r="Z21" i="139" s="1"/>
  <c r="C21" i="139" s="1"/>
  <c r="AA20" i="139"/>
  <c r="Z20" i="139" s="1"/>
  <c r="C20" i="139" s="1"/>
  <c r="AA16" i="139"/>
  <c r="Z16" i="139" s="1"/>
  <c r="C16" i="139" s="1"/>
  <c r="AA15" i="139"/>
  <c r="Z15" i="139" s="1"/>
  <c r="C15" i="139" s="1"/>
  <c r="AA17" i="139"/>
  <c r="Z17" i="139" s="1"/>
  <c r="C13" i="140"/>
  <c r="C21" i="140"/>
  <c r="DI23" i="139"/>
  <c r="DI17" i="140"/>
  <c r="DL17" i="140"/>
  <c r="DL20" i="140"/>
  <c r="DI20" i="140"/>
  <c r="EL20" i="140"/>
  <c r="EL18" i="140"/>
  <c r="DL18" i="140"/>
  <c r="DI18" i="140"/>
  <c r="DI21" i="140"/>
  <c r="EL21" i="140"/>
  <c r="DI21" i="139"/>
  <c r="DL15" i="139"/>
  <c r="DI17" i="139"/>
  <c r="DI15" i="140"/>
  <c r="DL15" i="140"/>
  <c r="EL16" i="140"/>
  <c r="DI16" i="140"/>
  <c r="DI14" i="140"/>
  <c r="EL14" i="140"/>
  <c r="DI19" i="140"/>
  <c r="EL19" i="140"/>
  <c r="DL19" i="140"/>
  <c r="DL23" i="140"/>
  <c r="DI23" i="140"/>
  <c r="DI14" i="139"/>
  <c r="DK22" i="139"/>
  <c r="ER22" i="139" s="1"/>
  <c r="DM22" i="139"/>
  <c r="DJ22" i="139"/>
  <c r="DJ19" i="139"/>
  <c r="DK19" i="139"/>
  <c r="ER19" i="139" s="1"/>
  <c r="DK23" i="139"/>
  <c r="ER23" i="139" s="1"/>
  <c r="DM17" i="139"/>
  <c r="EL17" i="139" s="1"/>
  <c r="DK17" i="139"/>
  <c r="ER17" i="139" s="1"/>
  <c r="DM18" i="139"/>
  <c r="EL18" i="139" s="1"/>
  <c r="DJ13" i="140"/>
  <c r="EL13" i="140" s="1"/>
  <c r="DK16" i="140"/>
  <c r="ER16" i="140" s="1"/>
  <c r="DK14" i="140"/>
  <c r="ER14" i="140" s="1"/>
  <c r="DM15" i="140"/>
  <c r="EL15" i="140" s="1"/>
  <c r="DK21" i="140"/>
  <c r="ER21" i="140" s="1"/>
  <c r="DM17" i="140"/>
  <c r="EL17" i="140" s="1"/>
  <c r="DK14" i="139"/>
  <c r="ER14" i="139" s="1"/>
  <c r="DK21" i="139"/>
  <c r="ER21" i="139" s="1"/>
  <c r="DM13" i="139"/>
  <c r="DI18" i="139"/>
  <c r="DJ16" i="139"/>
  <c r="DK16" i="139"/>
  <c r="ER16" i="139" s="1"/>
  <c r="DK18" i="139"/>
  <c r="ER18" i="139" s="1"/>
  <c r="DK20" i="139"/>
  <c r="ER20" i="139" s="1"/>
  <c r="DM15" i="139"/>
  <c r="HG21" i="139"/>
  <c r="HG17" i="139"/>
  <c r="HG18" i="139"/>
  <c r="HG16" i="139"/>
  <c r="HG20" i="139"/>
  <c r="HG19" i="139"/>
  <c r="HG15" i="139"/>
  <c r="HG14" i="139"/>
  <c r="HG13" i="139"/>
  <c r="HG19" i="140"/>
  <c r="HG21" i="140"/>
  <c r="HG15" i="140"/>
  <c r="HG18" i="140"/>
  <c r="HG14" i="140"/>
  <c r="HG17" i="140"/>
  <c r="HG20" i="140"/>
  <c r="HG16" i="140"/>
  <c r="HG13" i="140"/>
  <c r="AM17" i="139"/>
  <c r="BP22" i="139"/>
  <c r="AM18" i="140"/>
  <c r="AM17" i="140"/>
  <c r="AM19" i="140"/>
  <c r="AP23" i="139"/>
  <c r="AM19" i="139"/>
  <c r="AO13" i="139"/>
  <c r="BV13" i="139" s="1"/>
  <c r="AQ13" i="139"/>
  <c r="AO18" i="139"/>
  <c r="BV18" i="139" s="1"/>
  <c r="AQ18" i="139"/>
  <c r="AO15" i="139"/>
  <c r="BV15" i="139" s="1"/>
  <c r="AQ15" i="139"/>
  <c r="AN20" i="139"/>
  <c r="AQ20" i="139"/>
  <c r="AO20" i="139"/>
  <c r="BV20" i="139" s="1"/>
  <c r="HA14" i="140"/>
  <c r="HA20" i="140"/>
  <c r="HA18" i="140"/>
  <c r="HA16" i="140"/>
  <c r="HA21" i="140"/>
  <c r="HA13" i="140"/>
  <c r="HA15" i="140"/>
  <c r="HA23" i="140"/>
  <c r="HA19" i="140"/>
  <c r="HA17" i="140"/>
  <c r="AM16" i="140"/>
  <c r="AM21" i="140"/>
  <c r="AQ16" i="140"/>
  <c r="BP16" i="140" s="1"/>
  <c r="AO16" i="140"/>
  <c r="BV16" i="140" s="1"/>
  <c r="AQ19" i="140"/>
  <c r="BP19" i="140" s="1"/>
  <c r="AO19" i="140"/>
  <c r="BV19" i="140" s="1"/>
  <c r="AQ17" i="140"/>
  <c r="BP17" i="140" s="1"/>
  <c r="AO17" i="140"/>
  <c r="BV17" i="140" s="1"/>
  <c r="AO21" i="140"/>
  <c r="BV21" i="140" s="1"/>
  <c r="AQ21" i="140"/>
  <c r="BP21" i="140" s="1"/>
  <c r="AQ18" i="140"/>
  <c r="BP18" i="140" s="1"/>
  <c r="AO18" i="140"/>
  <c r="BV18" i="140" s="1"/>
  <c r="AM14" i="140"/>
  <c r="AM13" i="140"/>
  <c r="AM16" i="139"/>
  <c r="AM18" i="139"/>
  <c r="BP18" i="139"/>
  <c r="AO14" i="139"/>
  <c r="BV14" i="139" s="1"/>
  <c r="AQ14" i="139"/>
  <c r="AO17" i="139"/>
  <c r="BV17" i="139" s="1"/>
  <c r="AQ17" i="139"/>
  <c r="BP17" i="139" s="1"/>
  <c r="AQ19" i="139"/>
  <c r="BP19" i="139" s="1"/>
  <c r="AO19" i="139"/>
  <c r="BV19" i="139" s="1"/>
  <c r="AO16" i="139"/>
  <c r="BV16" i="139" s="1"/>
  <c r="AQ16" i="139"/>
  <c r="BP16" i="139" s="1"/>
  <c r="AQ21" i="139"/>
  <c r="BP21" i="139" s="1"/>
  <c r="AO21" i="139"/>
  <c r="BV21" i="139" s="1"/>
  <c r="HA17" i="139"/>
  <c r="HA15" i="139"/>
  <c r="HA14" i="139"/>
  <c r="HA21" i="139"/>
  <c r="HA20" i="139"/>
  <c r="HA16" i="139"/>
  <c r="HA23" i="139"/>
  <c r="HA19" i="139"/>
  <c r="HA18" i="139"/>
  <c r="HA13" i="139"/>
  <c r="AM20" i="140"/>
  <c r="AP23" i="140"/>
  <c r="AM23" i="140"/>
  <c r="AQ15" i="140"/>
  <c r="AO15" i="140"/>
  <c r="BV15" i="140" s="1"/>
  <c r="AQ13" i="140"/>
  <c r="BP13" i="140" s="1"/>
  <c r="AO13" i="140"/>
  <c r="BV13" i="140" s="1"/>
  <c r="AO20" i="140"/>
  <c r="BV20" i="140" s="1"/>
  <c r="AQ20" i="140"/>
  <c r="BP20" i="140" s="1"/>
  <c r="AQ14" i="140"/>
  <c r="BP14" i="140" s="1"/>
  <c r="AO14" i="140"/>
  <c r="BV14" i="140" s="1"/>
  <c r="AN13" i="139"/>
  <c r="AN15" i="139"/>
  <c r="BU22" i="140"/>
  <c r="AM22" i="140" s="1"/>
  <c r="BT24" i="140"/>
  <c r="HJ22" i="139"/>
  <c r="HL22" i="139" s="1"/>
  <c r="AP22" i="140"/>
  <c r="BP22" i="140"/>
  <c r="HJ22" i="140"/>
  <c r="HL22" i="140" s="1"/>
  <c r="BU22" i="139"/>
  <c r="AM22" i="139" s="1"/>
  <c r="BT24" i="139"/>
  <c r="AP18" i="139" l="1"/>
  <c r="DL13" i="139"/>
  <c r="F23" i="140"/>
  <c r="C23" i="140"/>
  <c r="C14" i="140"/>
  <c r="C19" i="140"/>
  <c r="C17" i="140"/>
  <c r="C16" i="140"/>
  <c r="EW18" i="139"/>
  <c r="BP15" i="140"/>
  <c r="BV22" i="140"/>
  <c r="EL15" i="139"/>
  <c r="DA15" i="139"/>
  <c r="F22" i="139"/>
  <c r="EW14" i="140"/>
  <c r="C20" i="140"/>
  <c r="W22" i="140"/>
  <c r="C22" i="140" s="1"/>
  <c r="W22" i="139"/>
  <c r="C22" i="139" s="1"/>
  <c r="FW14" i="140"/>
  <c r="DI20" i="139"/>
  <c r="EL13" i="139"/>
  <c r="BP14" i="139"/>
  <c r="DA18" i="139"/>
  <c r="CA18" i="139"/>
  <c r="BX18" i="139"/>
  <c r="DA14" i="139"/>
  <c r="CA14" i="139"/>
  <c r="BX14" i="139"/>
  <c r="DA16" i="140"/>
  <c r="CA16" i="140"/>
  <c r="BX16" i="140"/>
  <c r="CA19" i="140"/>
  <c r="BX19" i="140"/>
  <c r="DA13" i="140"/>
  <c r="CA13" i="140"/>
  <c r="BX13" i="140"/>
  <c r="BX22" i="139"/>
  <c r="DA22" i="139"/>
  <c r="CA22" i="139"/>
  <c r="BX20" i="139"/>
  <c r="DA20" i="139"/>
  <c r="CA20" i="139"/>
  <c r="BX22" i="140"/>
  <c r="DA22" i="140"/>
  <c r="CA22" i="140"/>
  <c r="DA19" i="140"/>
  <c r="CA20" i="140"/>
  <c r="DA21" i="139"/>
  <c r="CA21" i="139"/>
  <c r="BX21" i="139"/>
  <c r="CA17" i="139"/>
  <c r="BX17" i="139"/>
  <c r="DA17" i="139"/>
  <c r="BX16" i="139"/>
  <c r="DA16" i="139"/>
  <c r="CA16" i="139"/>
  <c r="BX23" i="140"/>
  <c r="CA23" i="140"/>
  <c r="DA15" i="140"/>
  <c r="CA15" i="140"/>
  <c r="BX15" i="140"/>
  <c r="DA19" i="139"/>
  <c r="CA19" i="139"/>
  <c r="BX19" i="139"/>
  <c r="CA15" i="139"/>
  <c r="BX15" i="139"/>
  <c r="BX17" i="140"/>
  <c r="DA17" i="140"/>
  <c r="CA17" i="140"/>
  <c r="CA14" i="140"/>
  <c r="BX14" i="140"/>
  <c r="DA14" i="140"/>
  <c r="DA18" i="140"/>
  <c r="CA18" i="140"/>
  <c r="BX18" i="140"/>
  <c r="CA23" i="139"/>
  <c r="CA13" i="139"/>
  <c r="CA21" i="140"/>
  <c r="FW19" i="139"/>
  <c r="ET19" i="139"/>
  <c r="EW19" i="139"/>
  <c r="FW16" i="139"/>
  <c r="EW16" i="139"/>
  <c r="ET16" i="139"/>
  <c r="EW22" i="140"/>
  <c r="ET22" i="140"/>
  <c r="FW22" i="140"/>
  <c r="FW15" i="140"/>
  <c r="EW15" i="140"/>
  <c r="ET15" i="140"/>
  <c r="EW23" i="140"/>
  <c r="ET23" i="140"/>
  <c r="FW22" i="139"/>
  <c r="EW22" i="139"/>
  <c r="ET22" i="139"/>
  <c r="EW17" i="139"/>
  <c r="EW20" i="140"/>
  <c r="EW18" i="140"/>
  <c r="ET21" i="140"/>
  <c r="FW21" i="140"/>
  <c r="EW21" i="140"/>
  <c r="ET23" i="139"/>
  <c r="EW23" i="139"/>
  <c r="B16" i="139"/>
  <c r="B18" i="139"/>
  <c r="B21" i="140"/>
  <c r="B13" i="140"/>
  <c r="B19" i="139"/>
  <c r="B15" i="139"/>
  <c r="B13" i="139"/>
  <c r="F15" i="139"/>
  <c r="AE15" i="139" s="1"/>
  <c r="D15" i="139"/>
  <c r="AK15" i="139" s="1"/>
  <c r="F20" i="139"/>
  <c r="D20" i="139"/>
  <c r="AK20" i="139" s="1"/>
  <c r="D14" i="139"/>
  <c r="AK14" i="139" s="1"/>
  <c r="F14" i="139"/>
  <c r="D19" i="139"/>
  <c r="AK19" i="139" s="1"/>
  <c r="F19" i="139"/>
  <c r="AE19" i="139" s="1"/>
  <c r="B18" i="140"/>
  <c r="B17" i="140"/>
  <c r="B15" i="140"/>
  <c r="F18" i="140"/>
  <c r="AE18" i="140" s="1"/>
  <c r="D18" i="140"/>
  <c r="AK18" i="140" s="1"/>
  <c r="F19" i="140"/>
  <c r="AE19" i="140" s="1"/>
  <c r="D19" i="140"/>
  <c r="AK19" i="140" s="1"/>
  <c r="F14" i="140"/>
  <c r="AE14" i="140" s="1"/>
  <c r="D14" i="140"/>
  <c r="AK14" i="140" s="1"/>
  <c r="F17" i="140"/>
  <c r="AE17" i="140" s="1"/>
  <c r="D17" i="140"/>
  <c r="AK17" i="140" s="1"/>
  <c r="D20" i="140"/>
  <c r="AK20" i="140" s="1"/>
  <c r="F20" i="140"/>
  <c r="AE20" i="140" s="1"/>
  <c r="F16" i="140"/>
  <c r="AE16" i="140" s="1"/>
  <c r="D16" i="140"/>
  <c r="AK16" i="140" s="1"/>
  <c r="F23" i="139"/>
  <c r="B16" i="140"/>
  <c r="B20" i="140"/>
  <c r="B19" i="140"/>
  <c r="B21" i="139"/>
  <c r="E20" i="139"/>
  <c r="B20" i="139"/>
  <c r="AE20" i="139"/>
  <c r="D17" i="139"/>
  <c r="AK17" i="139" s="1"/>
  <c r="F17" i="139"/>
  <c r="D16" i="139"/>
  <c r="AK16" i="139" s="1"/>
  <c r="F16" i="139"/>
  <c r="AE16" i="139" s="1"/>
  <c r="F21" i="139"/>
  <c r="AE21" i="139" s="1"/>
  <c r="D21" i="139"/>
  <c r="AK21" i="139" s="1"/>
  <c r="D13" i="139"/>
  <c r="AK13" i="139" s="1"/>
  <c r="F13" i="139"/>
  <c r="AE13" i="139" s="1"/>
  <c r="F18" i="139"/>
  <c r="AE18" i="139" s="1"/>
  <c r="D18" i="139"/>
  <c r="AK18" i="139" s="1"/>
  <c r="B14" i="140"/>
  <c r="E23" i="140"/>
  <c r="B23" i="140"/>
  <c r="D15" i="140"/>
  <c r="AK15" i="140" s="1"/>
  <c r="F15" i="140"/>
  <c r="AE15" i="140" s="1"/>
  <c r="F13" i="140"/>
  <c r="AE13" i="140" s="1"/>
  <c r="D13" i="140"/>
  <c r="AK13" i="140" s="1"/>
  <c r="F21" i="140"/>
  <c r="AE21" i="140" s="1"/>
  <c r="D21" i="140"/>
  <c r="AK21" i="140" s="1"/>
  <c r="F22" i="140"/>
  <c r="D22" i="140"/>
  <c r="AK22" i="140" s="1"/>
  <c r="C14" i="139"/>
  <c r="C23" i="139"/>
  <c r="C17" i="139"/>
  <c r="EL23" i="140"/>
  <c r="DL21" i="139"/>
  <c r="DI16" i="139"/>
  <c r="EL16" i="139"/>
  <c r="DL16" i="139"/>
  <c r="DL13" i="140"/>
  <c r="DI13" i="140"/>
  <c r="DL19" i="139"/>
  <c r="DI19" i="139"/>
  <c r="EL19" i="139"/>
  <c r="DL22" i="139"/>
  <c r="EL22" i="139"/>
  <c r="DI22" i="139"/>
  <c r="DL18" i="139"/>
  <c r="DL14" i="139"/>
  <c r="DL20" i="139"/>
  <c r="DL14" i="140"/>
  <c r="DL16" i="140"/>
  <c r="DL17" i="139"/>
  <c r="DL21" i="140"/>
  <c r="DL23" i="139"/>
  <c r="GZ13" i="140"/>
  <c r="GZ23" i="140"/>
  <c r="GZ17" i="140"/>
  <c r="GZ21" i="140"/>
  <c r="GZ18" i="140"/>
  <c r="GZ14" i="140"/>
  <c r="GZ20" i="140"/>
  <c r="GZ19" i="140"/>
  <c r="GZ16" i="140"/>
  <c r="GZ15" i="140"/>
  <c r="GZ23" i="139"/>
  <c r="GZ19" i="139"/>
  <c r="GZ15" i="139"/>
  <c r="GZ14" i="139"/>
  <c r="GZ13" i="139"/>
  <c r="GZ20" i="139"/>
  <c r="GZ21" i="139"/>
  <c r="GZ17" i="139"/>
  <c r="GZ16" i="139"/>
  <c r="GZ18" i="139"/>
  <c r="AP20" i="140"/>
  <c r="BP15" i="139"/>
  <c r="AP15" i="139"/>
  <c r="AM15" i="139"/>
  <c r="AM20" i="139"/>
  <c r="AP20" i="139"/>
  <c r="BP23" i="140"/>
  <c r="AP15" i="140"/>
  <c r="AP16" i="140"/>
  <c r="AP19" i="139"/>
  <c r="AP18" i="140"/>
  <c r="AP21" i="139"/>
  <c r="AM13" i="139"/>
  <c r="BP13" i="139"/>
  <c r="AP13" i="139"/>
  <c r="AP16" i="139"/>
  <c r="AP14" i="139"/>
  <c r="AP13" i="140"/>
  <c r="AP14" i="140"/>
  <c r="AP21" i="140"/>
  <c r="BP20" i="139"/>
  <c r="AP19" i="140"/>
  <c r="AP17" i="140"/>
  <c r="AP17" i="139"/>
  <c r="B22" i="140"/>
  <c r="AE22" i="140"/>
  <c r="AE22" i="139"/>
  <c r="B22" i="139"/>
  <c r="E22" i="139"/>
  <c r="HM22" i="140"/>
  <c r="HL24" i="140"/>
  <c r="HM22" i="139"/>
  <c r="HL24" i="139"/>
  <c r="BV22" i="139"/>
  <c r="E22" i="140" l="1"/>
  <c r="EL23" i="139"/>
  <c r="E20" i="140"/>
  <c r="E14" i="140"/>
  <c r="E19" i="140"/>
  <c r="BP23" i="139"/>
  <c r="FW23" i="139"/>
  <c r="DA23" i="140"/>
  <c r="DA23" i="139"/>
  <c r="FW23" i="140"/>
  <c r="E16" i="140"/>
  <c r="B23" i="139"/>
  <c r="E23" i="139"/>
  <c r="AE23" i="140"/>
  <c r="E21" i="139"/>
  <c r="E18" i="140"/>
  <c r="AE14" i="139"/>
  <c r="E15" i="139"/>
  <c r="E13" i="140"/>
  <c r="E21" i="140"/>
  <c r="E18" i="139"/>
  <c r="E16" i="139"/>
  <c r="AE17" i="139"/>
  <c r="E17" i="139"/>
  <c r="B17" i="139"/>
  <c r="B14" i="139"/>
  <c r="E14" i="139"/>
  <c r="E15" i="140"/>
  <c r="E17" i="140"/>
  <c r="E13" i="139"/>
  <c r="E19" i="139"/>
  <c r="HD18" i="140"/>
  <c r="HC18" i="140" s="1"/>
  <c r="HD14" i="140"/>
  <c r="HC14" i="140" s="1"/>
  <c r="HD21" i="140"/>
  <c r="HC21" i="140" s="1"/>
  <c r="HD22" i="140"/>
  <c r="HC22" i="140" s="1"/>
  <c r="HD17" i="140"/>
  <c r="HC17" i="140" s="1"/>
  <c r="HD13" i="140"/>
  <c r="HC13" i="140" s="1"/>
  <c r="HD16" i="140"/>
  <c r="HC16" i="140" s="1"/>
  <c r="HD23" i="140"/>
  <c r="HC23" i="140" s="1"/>
  <c r="HD19" i="140"/>
  <c r="HC19" i="140" s="1"/>
  <c r="HD20" i="140"/>
  <c r="HC20" i="140" s="1"/>
  <c r="HD15" i="140"/>
  <c r="HC15" i="140" s="1"/>
  <c r="HD21" i="139"/>
  <c r="HC21" i="139" s="1"/>
  <c r="HD22" i="139"/>
  <c r="HC22" i="139" s="1"/>
  <c r="HD18" i="139"/>
  <c r="HC18" i="139" s="1"/>
  <c r="HD17" i="139"/>
  <c r="HC17" i="139" s="1"/>
  <c r="HD13" i="139"/>
  <c r="HC13" i="139" s="1"/>
  <c r="HD23" i="139"/>
  <c r="HC23" i="139" s="1"/>
  <c r="HD19" i="139"/>
  <c r="HC19" i="139" s="1"/>
  <c r="HD20" i="139"/>
  <c r="HC20" i="139" s="1"/>
  <c r="HD16" i="139"/>
  <c r="HC16" i="139" s="1"/>
  <c r="HD15" i="139"/>
  <c r="HC15" i="139" s="1"/>
  <c r="HD14" i="139"/>
  <c r="HC14" i="139" s="1"/>
  <c r="GZ22" i="140"/>
  <c r="GZ22" i="139"/>
  <c r="GF22" i="139" s="1"/>
  <c r="GF22" i="140" l="1"/>
  <c r="GE22" i="140" s="1"/>
  <c r="H30" i="141" s="1"/>
  <c r="AE23" i="139"/>
  <c r="GI15" i="139"/>
  <c r="G159" i="141" s="1"/>
  <c r="GG15" i="139"/>
  <c r="HN15" i="139" s="1"/>
  <c r="GF15" i="139"/>
  <c r="GG20" i="139"/>
  <c r="HN20" i="139" s="1"/>
  <c r="GI20" i="139"/>
  <c r="G162" i="141" s="1"/>
  <c r="GF20" i="139"/>
  <c r="GG23" i="139"/>
  <c r="HN23" i="139" s="1"/>
  <c r="GI23" i="139"/>
  <c r="GF23" i="139"/>
  <c r="GF17" i="139"/>
  <c r="GI17" i="139"/>
  <c r="GG17" i="139"/>
  <c r="HN17" i="139" s="1"/>
  <c r="GG22" i="139"/>
  <c r="HN22" i="139" s="1"/>
  <c r="GI22" i="139"/>
  <c r="G160" i="141" s="1"/>
  <c r="GI15" i="140"/>
  <c r="H159" i="141" s="1"/>
  <c r="GG15" i="140"/>
  <c r="HN15" i="140" s="1"/>
  <c r="GF15" i="140"/>
  <c r="GI19" i="140"/>
  <c r="GG19" i="140"/>
  <c r="HN19" i="140" s="1"/>
  <c r="GF19" i="140"/>
  <c r="GG16" i="140"/>
  <c r="HN16" i="140" s="1"/>
  <c r="GI16" i="140"/>
  <c r="GF16" i="140"/>
  <c r="GF17" i="140"/>
  <c r="GG17" i="140"/>
  <c r="HN17" i="140" s="1"/>
  <c r="GI17" i="140"/>
  <c r="GG21" i="140"/>
  <c r="HN21" i="140" s="1"/>
  <c r="GI21" i="140"/>
  <c r="H163" i="141" s="1"/>
  <c r="GF21" i="140"/>
  <c r="GI18" i="140"/>
  <c r="GG18" i="140"/>
  <c r="HN18" i="140" s="1"/>
  <c r="GF18" i="140"/>
  <c r="GG14" i="139"/>
  <c r="HN14" i="139" s="1"/>
  <c r="GI14" i="139"/>
  <c r="G158" i="141" s="1"/>
  <c r="GF14" i="139"/>
  <c r="GI16" i="139"/>
  <c r="GG16" i="139"/>
  <c r="HN16" i="139" s="1"/>
  <c r="GF16" i="139"/>
  <c r="GG19" i="139"/>
  <c r="HN19" i="139" s="1"/>
  <c r="GI19" i="139"/>
  <c r="G161" i="141" s="1"/>
  <c r="GF19" i="139"/>
  <c r="GG13" i="139"/>
  <c r="HN13" i="139" s="1"/>
  <c r="GI13" i="139"/>
  <c r="G157" i="141" s="1"/>
  <c r="GF13" i="139"/>
  <c r="GI18" i="139"/>
  <c r="GG18" i="139"/>
  <c r="HN18" i="139" s="1"/>
  <c r="GF18" i="139"/>
  <c r="GG21" i="139"/>
  <c r="HN21" i="139" s="1"/>
  <c r="GI21" i="139"/>
  <c r="G163" i="141" s="1"/>
  <c r="GF21" i="139"/>
  <c r="GI20" i="140"/>
  <c r="H162" i="141" s="1"/>
  <c r="GG20" i="140"/>
  <c r="HN20" i="140" s="1"/>
  <c r="GF20" i="140"/>
  <c r="GG23" i="140"/>
  <c r="HN23" i="140" s="1"/>
  <c r="GI23" i="140"/>
  <c r="GF23" i="140"/>
  <c r="GF13" i="140"/>
  <c r="GG13" i="140"/>
  <c r="HN13" i="140" s="1"/>
  <c r="GI13" i="140"/>
  <c r="H157" i="141" s="1"/>
  <c r="GG22" i="140"/>
  <c r="HN22" i="140" s="1"/>
  <c r="GI22" i="140"/>
  <c r="H160" i="141" s="1"/>
  <c r="GI14" i="140"/>
  <c r="H158" i="141" s="1"/>
  <c r="GG14" i="140"/>
  <c r="HN14" i="140" s="1"/>
  <c r="GF14" i="140"/>
  <c r="GH22" i="139"/>
  <c r="HH22" i="139"/>
  <c r="GE22" i="139"/>
  <c r="G30" i="141" s="1"/>
  <c r="HH22" i="140" l="1"/>
  <c r="HH17" i="139"/>
  <c r="HH17" i="140"/>
  <c r="GH22" i="140"/>
  <c r="HH13" i="140"/>
  <c r="GH13" i="140"/>
  <c r="GE13" i="140"/>
  <c r="H27" i="141" s="1"/>
  <c r="HH20" i="140"/>
  <c r="GH20" i="140"/>
  <c r="GE20" i="140"/>
  <c r="H32" i="141" s="1"/>
  <c r="GE18" i="139"/>
  <c r="HH18" i="139"/>
  <c r="GH18" i="139"/>
  <c r="GE19" i="139"/>
  <c r="G31" i="141" s="1"/>
  <c r="HH19" i="139"/>
  <c r="GH19" i="139"/>
  <c r="GH14" i="139"/>
  <c r="GE14" i="139"/>
  <c r="G28" i="141" s="1"/>
  <c r="HH14" i="139"/>
  <c r="GE21" i="140"/>
  <c r="H33" i="141" s="1"/>
  <c r="HH21" i="140"/>
  <c r="GH21" i="140"/>
  <c r="GH16" i="140"/>
  <c r="GE16" i="140"/>
  <c r="GE15" i="140"/>
  <c r="H29" i="141" s="1"/>
  <c r="HH15" i="140"/>
  <c r="GH15" i="140"/>
  <c r="GE23" i="139"/>
  <c r="GH23" i="139"/>
  <c r="GE15" i="139"/>
  <c r="G29" i="141" s="1"/>
  <c r="HH15" i="139"/>
  <c r="GH15" i="139"/>
  <c r="HH14" i="140"/>
  <c r="GH14" i="140"/>
  <c r="GE14" i="140"/>
  <c r="H28" i="141" s="1"/>
  <c r="GE23" i="140"/>
  <c r="GH23" i="140"/>
  <c r="HH21" i="139"/>
  <c r="GH21" i="139"/>
  <c r="GE21" i="139"/>
  <c r="G33" i="141" s="1"/>
  <c r="GE13" i="139"/>
  <c r="G27" i="141" s="1"/>
  <c r="HH13" i="139"/>
  <c r="GH13" i="139"/>
  <c r="GE16" i="139"/>
  <c r="HH16" i="139"/>
  <c r="GH16" i="139"/>
  <c r="GH18" i="140"/>
  <c r="GE18" i="140"/>
  <c r="HH18" i="140"/>
  <c r="GH17" i="140"/>
  <c r="GE17" i="140"/>
  <c r="GE19" i="140"/>
  <c r="H31" i="141" s="1"/>
  <c r="GH19" i="140"/>
  <c r="HH19" i="140"/>
  <c r="H161" i="141"/>
  <c r="GE17" i="139"/>
  <c r="GH17" i="139"/>
  <c r="GH20" i="139"/>
  <c r="GE20" i="139"/>
  <c r="G32" i="141" s="1"/>
  <c r="HH20" i="139"/>
  <c r="HH16" i="140"/>
  <c r="HH23" i="140" l="1"/>
  <c r="HH23" i="139"/>
  <c r="N248" i="112" l="1"/>
  <c r="G248" i="112"/>
  <c r="H248" i="112" s="1"/>
  <c r="M248" i="112" s="1"/>
  <c r="N245" i="112"/>
  <c r="G245" i="112"/>
  <c r="L245" i="112" s="1"/>
  <c r="N242" i="112"/>
  <c r="G242" i="112"/>
  <c r="H242" i="112" s="1"/>
  <c r="M242" i="112" s="1"/>
  <c r="N239" i="112"/>
  <c r="G239" i="112"/>
  <c r="L239" i="112" s="1"/>
  <c r="N238" i="112"/>
  <c r="G238" i="112"/>
  <c r="H238" i="112" s="1"/>
  <c r="M238" i="112" s="1"/>
  <c r="N231" i="112"/>
  <c r="G231" i="112"/>
  <c r="L231" i="112" s="1"/>
  <c r="N230" i="112"/>
  <c r="G230" i="112"/>
  <c r="H230" i="112" s="1"/>
  <c r="M230" i="112" s="1"/>
  <c r="L248" i="112"/>
  <c r="L242" i="112"/>
  <c r="F219" i="112"/>
  <c r="N219" i="112"/>
  <c r="G219" i="112"/>
  <c r="L219" i="112" s="1"/>
  <c r="G244" i="112"/>
  <c r="H244" i="112" s="1"/>
  <c r="M244" i="112" s="1"/>
  <c r="N244" i="112"/>
  <c r="N243" i="112" s="1"/>
  <c r="AR67" i="111"/>
  <c r="AU67" i="111" s="1"/>
  <c r="AR69" i="111"/>
  <c r="AU69" i="111" s="1"/>
  <c r="AH58" i="111"/>
  <c r="X76" i="111"/>
  <c r="X69" i="111"/>
  <c r="N67" i="111"/>
  <c r="N58" i="111"/>
  <c r="N78" i="111"/>
  <c r="N71" i="111"/>
  <c r="N82" i="111"/>
  <c r="D76" i="111"/>
  <c r="D69" i="111"/>
  <c r="N261" i="112"/>
  <c r="M261" i="112"/>
  <c r="O255" i="112"/>
  <c r="M255" i="112"/>
  <c r="N247" i="112"/>
  <c r="N246" i="112" s="1"/>
  <c r="G247" i="112"/>
  <c r="L247" i="112" s="1"/>
  <c r="L246" i="112" s="1"/>
  <c r="N241" i="112"/>
  <c r="G241" i="112"/>
  <c r="H241" i="112" s="1"/>
  <c r="M241" i="112" s="1"/>
  <c r="M240" i="112" s="1"/>
  <c r="N237" i="112"/>
  <c r="G237" i="112"/>
  <c r="H237" i="112" s="1"/>
  <c r="M237" i="112" s="1"/>
  <c r="N236" i="112"/>
  <c r="G236" i="112"/>
  <c r="H236" i="112" s="1"/>
  <c r="M236" i="112" s="1"/>
  <c r="N235" i="112"/>
  <c r="G235" i="112"/>
  <c r="H235" i="112" s="1"/>
  <c r="M235" i="112" s="1"/>
  <c r="N234" i="112"/>
  <c r="G234" i="112"/>
  <c r="H234" i="112" s="1"/>
  <c r="M234" i="112" s="1"/>
  <c r="N233" i="112"/>
  <c r="G233" i="112"/>
  <c r="H233" i="112" s="1"/>
  <c r="M233" i="112" s="1"/>
  <c r="N229" i="112"/>
  <c r="G229" i="112"/>
  <c r="H229" i="112" s="1"/>
  <c r="M229" i="112" s="1"/>
  <c r="N228" i="112"/>
  <c r="G228" i="112"/>
  <c r="H228" i="112" s="1"/>
  <c r="M228" i="112" s="1"/>
  <c r="N227" i="112"/>
  <c r="G227" i="112"/>
  <c r="H227" i="112" s="1"/>
  <c r="M227" i="112" s="1"/>
  <c r="N226" i="112"/>
  <c r="G226" i="112"/>
  <c r="H226" i="112" s="1"/>
  <c r="M226" i="112" s="1"/>
  <c r="N225" i="112"/>
  <c r="G225" i="112"/>
  <c r="H225" i="112" s="1"/>
  <c r="M225" i="112" s="1"/>
  <c r="N224" i="112"/>
  <c r="G224" i="112"/>
  <c r="H224" i="112" s="1"/>
  <c r="M224" i="112" s="1"/>
  <c r="N223" i="112"/>
  <c r="G223" i="112"/>
  <c r="L223" i="112" s="1"/>
  <c r="N222" i="112"/>
  <c r="G222" i="112"/>
  <c r="H222" i="112" s="1"/>
  <c r="M222" i="112" s="1"/>
  <c r="N220" i="112"/>
  <c r="G220" i="112"/>
  <c r="L220" i="112" s="1"/>
  <c r="N218" i="112"/>
  <c r="F218" i="112"/>
  <c r="G218" i="112" s="1"/>
  <c r="H218" i="112" s="1"/>
  <c r="M218" i="112" s="1"/>
  <c r="N217" i="112"/>
  <c r="F217" i="112"/>
  <c r="G217" i="112" s="1"/>
  <c r="N216" i="112"/>
  <c r="F216" i="112"/>
  <c r="G216" i="112" s="1"/>
  <c r="L216" i="112" s="1"/>
  <c r="N212" i="112"/>
  <c r="G212" i="112"/>
  <c r="H212" i="112" s="1"/>
  <c r="M212" i="112" s="1"/>
  <c r="N211" i="112"/>
  <c r="G211" i="112"/>
  <c r="H211" i="112" s="1"/>
  <c r="M211" i="112" s="1"/>
  <c r="L211" i="112"/>
  <c r="N210" i="112"/>
  <c r="G210" i="112"/>
  <c r="H210" i="112" s="1"/>
  <c r="M210" i="112" s="1"/>
  <c r="I209" i="112"/>
  <c r="N209" i="112"/>
  <c r="G209" i="112"/>
  <c r="I208" i="112"/>
  <c r="N208" i="112" s="1"/>
  <c r="N213" i="112" s="1"/>
  <c r="G208" i="112"/>
  <c r="L208" i="112"/>
  <c r="N205" i="112"/>
  <c r="N206" i="112"/>
  <c r="F205" i="112"/>
  <c r="E205" i="112"/>
  <c r="N200" i="112"/>
  <c r="F200" i="112"/>
  <c r="G200" i="112" s="1"/>
  <c r="E200" i="112"/>
  <c r="N199" i="112"/>
  <c r="F199" i="112"/>
  <c r="G199" i="112" s="1"/>
  <c r="E199" i="112"/>
  <c r="N198" i="112"/>
  <c r="N201" i="112"/>
  <c r="N202" i="112" s="1"/>
  <c r="F198" i="112"/>
  <c r="E198" i="112"/>
  <c r="G198" i="112" s="1"/>
  <c r="O196" i="112"/>
  <c r="N196" i="112"/>
  <c r="M196" i="112"/>
  <c r="L196" i="112"/>
  <c r="N191" i="112"/>
  <c r="J191" i="112"/>
  <c r="G191" i="112"/>
  <c r="L191" i="112" s="1"/>
  <c r="N190" i="112"/>
  <c r="D190" i="112"/>
  <c r="J190" i="112" s="1"/>
  <c r="N189" i="112"/>
  <c r="J189" i="112"/>
  <c r="G189" i="112"/>
  <c r="N188" i="112"/>
  <c r="J188" i="112"/>
  <c r="G188" i="112"/>
  <c r="L188" i="112"/>
  <c r="N187" i="112"/>
  <c r="J187" i="112"/>
  <c r="G187" i="112"/>
  <c r="N186" i="112"/>
  <c r="J186" i="112"/>
  <c r="G186" i="112"/>
  <c r="L186" i="112" s="1"/>
  <c r="N185" i="112"/>
  <c r="J185" i="112"/>
  <c r="G185" i="112"/>
  <c r="N182" i="112"/>
  <c r="E182" i="112"/>
  <c r="N181" i="112"/>
  <c r="J181" i="112"/>
  <c r="G181" i="112"/>
  <c r="L181" i="112" s="1"/>
  <c r="N178" i="112"/>
  <c r="N179" i="112" s="1"/>
  <c r="G178" i="112"/>
  <c r="E178" i="112"/>
  <c r="J178" i="112"/>
  <c r="N175" i="112"/>
  <c r="N176" i="112"/>
  <c r="J175" i="112"/>
  <c r="G175" i="112"/>
  <c r="N172" i="112"/>
  <c r="G172" i="112"/>
  <c r="H172" i="112" s="1"/>
  <c r="M172" i="112" s="1"/>
  <c r="D172" i="112"/>
  <c r="N171" i="112"/>
  <c r="G171" i="112"/>
  <c r="H171" i="112" s="1"/>
  <c r="M171" i="112" s="1"/>
  <c r="L171" i="112"/>
  <c r="N170" i="112"/>
  <c r="G170" i="112"/>
  <c r="H170" i="112" s="1"/>
  <c r="M170" i="112" s="1"/>
  <c r="M173" i="112" s="1"/>
  <c r="N169" i="112"/>
  <c r="G169" i="112"/>
  <c r="H169" i="112" s="1"/>
  <c r="M169" i="112" s="1"/>
  <c r="N168" i="112"/>
  <c r="G168" i="112"/>
  <c r="L168" i="112" s="1"/>
  <c r="O168" i="112" s="1"/>
  <c r="H168" i="112"/>
  <c r="M168" i="112" s="1"/>
  <c r="N167" i="112"/>
  <c r="G167" i="112"/>
  <c r="H167" i="112" s="1"/>
  <c r="M167" i="112" s="1"/>
  <c r="N166" i="112"/>
  <c r="G166" i="112"/>
  <c r="H166" i="112" s="1"/>
  <c r="M166" i="112" s="1"/>
  <c r="N165" i="112"/>
  <c r="G165" i="112"/>
  <c r="H165" i="112" s="1"/>
  <c r="M165" i="112" s="1"/>
  <c r="N164" i="112"/>
  <c r="G164" i="112"/>
  <c r="H164" i="112" s="1"/>
  <c r="M164" i="112" s="1"/>
  <c r="K159" i="112"/>
  <c r="N159" i="112" s="1"/>
  <c r="J159" i="112"/>
  <c r="G159" i="112"/>
  <c r="N158" i="112"/>
  <c r="J158" i="112"/>
  <c r="G158" i="112"/>
  <c r="L158" i="112" s="1"/>
  <c r="N156" i="112"/>
  <c r="J156" i="112"/>
  <c r="G156" i="112"/>
  <c r="N155" i="112"/>
  <c r="G155" i="112"/>
  <c r="H155" i="112" s="1"/>
  <c r="M155" i="112" s="1"/>
  <c r="I154" i="112"/>
  <c r="N154" i="112"/>
  <c r="G154" i="112"/>
  <c r="L154" i="112"/>
  <c r="I153" i="112"/>
  <c r="N153" i="112"/>
  <c r="G153" i="112"/>
  <c r="N152" i="112"/>
  <c r="J152" i="112"/>
  <c r="G152" i="112"/>
  <c r="L152" i="112" s="1"/>
  <c r="N151" i="112"/>
  <c r="J151" i="112"/>
  <c r="G151" i="112"/>
  <c r="N150" i="112"/>
  <c r="J150" i="112"/>
  <c r="G150" i="112"/>
  <c r="L150" i="112" s="1"/>
  <c r="N149" i="112"/>
  <c r="J149" i="112"/>
  <c r="G149" i="112"/>
  <c r="N148" i="112"/>
  <c r="J148" i="112"/>
  <c r="G148" i="112"/>
  <c r="L148" i="112" s="1"/>
  <c r="N147" i="112"/>
  <c r="J147" i="112"/>
  <c r="G147" i="112"/>
  <c r="N144" i="112"/>
  <c r="E144" i="112"/>
  <c r="D144" i="112"/>
  <c r="N143" i="112"/>
  <c r="E143" i="112"/>
  <c r="G143" i="112" s="1"/>
  <c r="D143" i="112"/>
  <c r="N142" i="112"/>
  <c r="E142" i="112"/>
  <c r="D142" i="112"/>
  <c r="K141" i="112"/>
  <c r="N141" i="112" s="1"/>
  <c r="J141" i="112"/>
  <c r="G141" i="112"/>
  <c r="N138" i="112"/>
  <c r="D138" i="112"/>
  <c r="J138" i="112" s="1"/>
  <c r="N137" i="112"/>
  <c r="D137" i="112"/>
  <c r="G137" i="112" s="1"/>
  <c r="N136" i="112"/>
  <c r="D136" i="112"/>
  <c r="G136" i="112" s="1"/>
  <c r="N135" i="112"/>
  <c r="D135" i="112"/>
  <c r="G135" i="112" s="1"/>
  <c r="N134" i="112"/>
  <c r="D134" i="112"/>
  <c r="G134" i="112"/>
  <c r="N133" i="112"/>
  <c r="D133" i="112"/>
  <c r="G133" i="112" s="1"/>
  <c r="N132" i="112"/>
  <c r="N139" i="112"/>
  <c r="N260" i="112" s="1"/>
  <c r="D132" i="112"/>
  <c r="G132" i="112" s="1"/>
  <c r="N127" i="112"/>
  <c r="E127" i="112"/>
  <c r="D127" i="112"/>
  <c r="N126" i="112"/>
  <c r="D126" i="112"/>
  <c r="J126" i="112" s="1"/>
  <c r="J125" i="112"/>
  <c r="G125" i="112"/>
  <c r="N124" i="112"/>
  <c r="J124" i="112"/>
  <c r="G124" i="112"/>
  <c r="N123" i="112"/>
  <c r="D123" i="112"/>
  <c r="N122" i="112"/>
  <c r="D122" i="112"/>
  <c r="N121" i="112"/>
  <c r="D121" i="112"/>
  <c r="N120" i="112"/>
  <c r="D120" i="112"/>
  <c r="J119" i="112"/>
  <c r="F119" i="112"/>
  <c r="J118" i="112"/>
  <c r="F118" i="112"/>
  <c r="K115" i="112"/>
  <c r="N115" i="112" s="1"/>
  <c r="J115" i="112"/>
  <c r="G115" i="112"/>
  <c r="H115" i="112" s="1"/>
  <c r="M115" i="112" s="1"/>
  <c r="N114" i="112"/>
  <c r="J114" i="112"/>
  <c r="G114" i="112"/>
  <c r="L114" i="112" s="1"/>
  <c r="N113" i="112"/>
  <c r="J113" i="112"/>
  <c r="G113" i="112"/>
  <c r="N112" i="112"/>
  <c r="J112" i="112"/>
  <c r="G112" i="112"/>
  <c r="L112" i="112" s="1"/>
  <c r="L116" i="112" s="1"/>
  <c r="N111" i="112"/>
  <c r="J111" i="112"/>
  <c r="G111" i="112"/>
  <c r="N110" i="112"/>
  <c r="J110" i="112"/>
  <c r="G110" i="112"/>
  <c r="N109" i="112"/>
  <c r="J109" i="112"/>
  <c r="G109" i="112"/>
  <c r="N108" i="112"/>
  <c r="J108" i="112"/>
  <c r="G108" i="112"/>
  <c r="L108" i="112" s="1"/>
  <c r="N107" i="112"/>
  <c r="J107" i="112"/>
  <c r="G107" i="112"/>
  <c r="N102" i="112"/>
  <c r="J102" i="112"/>
  <c r="G102" i="112"/>
  <c r="L102" i="112" s="1"/>
  <c r="N101" i="112"/>
  <c r="J101" i="112"/>
  <c r="G101" i="112"/>
  <c r="N100" i="112"/>
  <c r="J100" i="112"/>
  <c r="G100" i="112"/>
  <c r="L100" i="112" s="1"/>
  <c r="N99" i="112"/>
  <c r="J99" i="112"/>
  <c r="G99" i="112"/>
  <c r="K98" i="112"/>
  <c r="N98" i="112" s="1"/>
  <c r="J98" i="112"/>
  <c r="G98" i="112"/>
  <c r="N97" i="112"/>
  <c r="J97" i="112"/>
  <c r="G97" i="112"/>
  <c r="L97" i="112" s="1"/>
  <c r="K96" i="112"/>
  <c r="N96" i="112"/>
  <c r="J96" i="112"/>
  <c r="G96" i="112"/>
  <c r="N95" i="112"/>
  <c r="J95" i="112"/>
  <c r="G95" i="112"/>
  <c r="L95" i="112" s="1"/>
  <c r="N94" i="112"/>
  <c r="J94" i="112"/>
  <c r="G94" i="112"/>
  <c r="L94" i="112" s="1"/>
  <c r="N93" i="112"/>
  <c r="E93" i="112"/>
  <c r="N92" i="112"/>
  <c r="J92" i="112"/>
  <c r="E92" i="112"/>
  <c r="G92" i="112" s="1"/>
  <c r="N91" i="112"/>
  <c r="J91" i="112"/>
  <c r="G91" i="112"/>
  <c r="L91" i="112" s="1"/>
  <c r="K90" i="112"/>
  <c r="N90" i="112" s="1"/>
  <c r="E90" i="112"/>
  <c r="G90" i="112"/>
  <c r="N89" i="112"/>
  <c r="E89" i="112"/>
  <c r="N86" i="112"/>
  <c r="E86" i="112"/>
  <c r="G86" i="112" s="1"/>
  <c r="N85" i="112"/>
  <c r="F85" i="112"/>
  <c r="E85" i="112"/>
  <c r="N84" i="112"/>
  <c r="F84" i="112"/>
  <c r="E84" i="112"/>
  <c r="N83" i="112"/>
  <c r="E83" i="112"/>
  <c r="G83" i="112" s="1"/>
  <c r="N82" i="112"/>
  <c r="F82" i="112"/>
  <c r="G82" i="112" s="1"/>
  <c r="N81" i="112"/>
  <c r="G81" i="112"/>
  <c r="H81" i="112" s="1"/>
  <c r="M81" i="112" s="1"/>
  <c r="O81" i="112" s="1"/>
  <c r="N80" i="112"/>
  <c r="G80" i="112"/>
  <c r="H80" i="112" s="1"/>
  <c r="M80" i="112" s="1"/>
  <c r="N79" i="112"/>
  <c r="E79" i="112"/>
  <c r="G79" i="112"/>
  <c r="H79" i="112" s="1"/>
  <c r="M79" i="112" s="1"/>
  <c r="N78" i="112"/>
  <c r="E78" i="112"/>
  <c r="G78" i="112" s="1"/>
  <c r="N77" i="112"/>
  <c r="E77" i="112"/>
  <c r="G77" i="112" s="1"/>
  <c r="N76" i="112"/>
  <c r="G76" i="112"/>
  <c r="N75" i="112"/>
  <c r="F75" i="112"/>
  <c r="E75" i="112"/>
  <c r="N74" i="112"/>
  <c r="G74" i="112"/>
  <c r="H74" i="112" s="1"/>
  <c r="M74" i="112" s="1"/>
  <c r="N73" i="112"/>
  <c r="F73" i="112"/>
  <c r="E73" i="112"/>
  <c r="G73" i="112" s="1"/>
  <c r="N72" i="112"/>
  <c r="N71" i="112"/>
  <c r="G71" i="112"/>
  <c r="H71" i="112" s="1"/>
  <c r="M71" i="112" s="1"/>
  <c r="L71" i="112"/>
  <c r="N70" i="112"/>
  <c r="F70" i="112"/>
  <c r="F72" i="112" s="1"/>
  <c r="E70" i="112"/>
  <c r="E72" i="112" s="1"/>
  <c r="F65" i="112"/>
  <c r="I65" i="112" s="1"/>
  <c r="N65" i="112" s="1"/>
  <c r="E65" i="112"/>
  <c r="I64" i="112"/>
  <c r="N64" i="112" s="1"/>
  <c r="G64" i="112"/>
  <c r="H64" i="112" s="1"/>
  <c r="M64" i="112" s="1"/>
  <c r="F63" i="112"/>
  <c r="I63" i="112" s="1"/>
  <c r="N63" i="112" s="1"/>
  <c r="E63" i="112"/>
  <c r="G63" i="112" s="1"/>
  <c r="F62" i="112"/>
  <c r="I62" i="112" s="1"/>
  <c r="N62" i="112" s="1"/>
  <c r="E62" i="112"/>
  <c r="F61" i="112"/>
  <c r="I61" i="112" s="1"/>
  <c r="N61" i="112" s="1"/>
  <c r="E61" i="112"/>
  <c r="F60" i="112"/>
  <c r="I60" i="112" s="1"/>
  <c r="N60" i="112" s="1"/>
  <c r="E60" i="112"/>
  <c r="F59" i="112"/>
  <c r="I59" i="112" s="1"/>
  <c r="N59" i="112" s="1"/>
  <c r="E59" i="112"/>
  <c r="G59" i="112" s="1"/>
  <c r="F58" i="112"/>
  <c r="I58" i="112" s="1"/>
  <c r="N58" i="112" s="1"/>
  <c r="E58" i="112"/>
  <c r="F57" i="112"/>
  <c r="I57" i="112" s="1"/>
  <c r="N57" i="112" s="1"/>
  <c r="E57" i="112"/>
  <c r="G57" i="112" s="1"/>
  <c r="F56" i="112"/>
  <c r="I56" i="112" s="1"/>
  <c r="N56" i="112" s="1"/>
  <c r="E56" i="112"/>
  <c r="F55" i="112"/>
  <c r="I55" i="112" s="1"/>
  <c r="N55" i="112" s="1"/>
  <c r="E55" i="112"/>
  <c r="F54" i="112"/>
  <c r="I54" i="112" s="1"/>
  <c r="N54" i="112" s="1"/>
  <c r="E54" i="112"/>
  <c r="F53" i="112"/>
  <c r="I53" i="112" s="1"/>
  <c r="N53" i="112" s="1"/>
  <c r="E53" i="112"/>
  <c r="G53" i="112"/>
  <c r="F52" i="112"/>
  <c r="I52" i="112"/>
  <c r="N52" i="112" s="1"/>
  <c r="E52" i="112"/>
  <c r="F51" i="112"/>
  <c r="I51" i="112" s="1"/>
  <c r="N51" i="112" s="1"/>
  <c r="E51" i="112"/>
  <c r="F50" i="112"/>
  <c r="I50" i="112" s="1"/>
  <c r="N50" i="112" s="1"/>
  <c r="E50" i="112"/>
  <c r="F49" i="112"/>
  <c r="I49" i="112" s="1"/>
  <c r="N49" i="112" s="1"/>
  <c r="E49" i="112"/>
  <c r="G49" i="112" s="1"/>
  <c r="I48" i="112"/>
  <c r="N48" i="112" s="1"/>
  <c r="G48" i="112"/>
  <c r="F47" i="112"/>
  <c r="I47" i="112" s="1"/>
  <c r="N47" i="112" s="1"/>
  <c r="E47" i="112"/>
  <c r="F46" i="112"/>
  <c r="I46" i="112" s="1"/>
  <c r="N46" i="112" s="1"/>
  <c r="E46" i="112"/>
  <c r="F45" i="112"/>
  <c r="I45" i="112"/>
  <c r="N45" i="112" s="1"/>
  <c r="E45" i="112"/>
  <c r="F44" i="112"/>
  <c r="I44" i="112" s="1"/>
  <c r="N44" i="112" s="1"/>
  <c r="E44" i="112"/>
  <c r="F43" i="112"/>
  <c r="I43" i="112" s="1"/>
  <c r="N43" i="112" s="1"/>
  <c r="E43" i="112"/>
  <c r="F42" i="112"/>
  <c r="I42" i="112" s="1"/>
  <c r="N42" i="112" s="1"/>
  <c r="E42" i="112"/>
  <c r="F41" i="112"/>
  <c r="I41" i="112" s="1"/>
  <c r="N41" i="112" s="1"/>
  <c r="E41" i="112"/>
  <c r="F40" i="112"/>
  <c r="I40" i="112" s="1"/>
  <c r="N40" i="112" s="1"/>
  <c r="E40" i="112"/>
  <c r="F39" i="112"/>
  <c r="I39" i="112" s="1"/>
  <c r="N39" i="112" s="1"/>
  <c r="E39" i="112"/>
  <c r="G39" i="112" s="1"/>
  <c r="F38" i="112"/>
  <c r="I38" i="112" s="1"/>
  <c r="N38" i="112" s="1"/>
  <c r="E38" i="112"/>
  <c r="F37" i="112"/>
  <c r="I37" i="112" s="1"/>
  <c r="N37" i="112" s="1"/>
  <c r="E37" i="112"/>
  <c r="G37" i="112" s="1"/>
  <c r="F36" i="112"/>
  <c r="I36" i="112" s="1"/>
  <c r="N36" i="112"/>
  <c r="E36" i="112"/>
  <c r="G36" i="112"/>
  <c r="L36" i="112" s="1"/>
  <c r="F35" i="112"/>
  <c r="I35" i="112" s="1"/>
  <c r="N35" i="112"/>
  <c r="E35" i="112"/>
  <c r="G35" i="112"/>
  <c r="F34" i="112"/>
  <c r="I34" i="112"/>
  <c r="N34" i="112" s="1"/>
  <c r="E34" i="112"/>
  <c r="N33" i="112"/>
  <c r="F33" i="112"/>
  <c r="I33" i="112" s="1"/>
  <c r="E33" i="112"/>
  <c r="G33" i="112" s="1"/>
  <c r="F32" i="112"/>
  <c r="I32" i="112" s="1"/>
  <c r="N32" i="112"/>
  <c r="E32" i="112"/>
  <c r="F31" i="112"/>
  <c r="I31" i="112" s="1"/>
  <c r="N31" i="112" s="1"/>
  <c r="E31" i="112"/>
  <c r="F30" i="112"/>
  <c r="I30" i="112" s="1"/>
  <c r="N30" i="112" s="1"/>
  <c r="E30" i="112"/>
  <c r="I29" i="112"/>
  <c r="N29" i="112" s="1"/>
  <c r="G29" i="112"/>
  <c r="I28" i="112"/>
  <c r="N28" i="112" s="1"/>
  <c r="E28" i="112"/>
  <c r="G28" i="112" s="1"/>
  <c r="N27" i="112"/>
  <c r="I27" i="112"/>
  <c r="E27" i="112"/>
  <c r="G27" i="112" s="1"/>
  <c r="I26" i="112"/>
  <c r="N26" i="112" s="1"/>
  <c r="E26" i="112"/>
  <c r="G26" i="112" s="1"/>
  <c r="L26" i="112" s="1"/>
  <c r="F25" i="112"/>
  <c r="I25" i="112"/>
  <c r="N25" i="112" s="1"/>
  <c r="E25" i="112"/>
  <c r="N20" i="112"/>
  <c r="G20" i="112"/>
  <c r="N19" i="112"/>
  <c r="F19" i="112"/>
  <c r="E19" i="112"/>
  <c r="G19" i="112" s="1"/>
  <c r="L19" i="112" s="1"/>
  <c r="F17" i="112"/>
  <c r="I17" i="112"/>
  <c r="N17" i="112" s="1"/>
  <c r="E17" i="112"/>
  <c r="G17" i="112" s="1"/>
  <c r="N16" i="112"/>
  <c r="F16" i="112"/>
  <c r="E16" i="112"/>
  <c r="G16" i="112" s="1"/>
  <c r="N15" i="112"/>
  <c r="F15" i="112"/>
  <c r="E15" i="112"/>
  <c r="N13" i="112"/>
  <c r="G13" i="112"/>
  <c r="H13" i="112" s="1"/>
  <c r="M13" i="112" s="1"/>
  <c r="N12" i="112"/>
  <c r="G12" i="112"/>
  <c r="F10" i="112"/>
  <c r="E10" i="112"/>
  <c r="AH82" i="111"/>
  <c r="AR81" i="111"/>
  <c r="X81" i="111"/>
  <c r="D81" i="111"/>
  <c r="AH80" i="111"/>
  <c r="N80" i="111"/>
  <c r="AR79" i="111"/>
  <c r="X79" i="111"/>
  <c r="D79" i="111"/>
  <c r="AH78" i="111"/>
  <c r="AR77" i="111"/>
  <c r="X77" i="111"/>
  <c r="D77" i="111"/>
  <c r="AH76" i="111"/>
  <c r="N76" i="111"/>
  <c r="AR73" i="111"/>
  <c r="AU73" i="111" s="1"/>
  <c r="AH73" i="111"/>
  <c r="AK73" i="111" s="1"/>
  <c r="X73" i="111"/>
  <c r="N73" i="111"/>
  <c r="AR72" i="111"/>
  <c r="X72" i="111"/>
  <c r="AA72" i="111" s="1"/>
  <c r="D72" i="111"/>
  <c r="AH71" i="111"/>
  <c r="AK71" i="111" s="1"/>
  <c r="AR70" i="111"/>
  <c r="AU70" i="111" s="1"/>
  <c r="X70" i="111"/>
  <c r="AA70" i="111" s="1"/>
  <c r="D70" i="111"/>
  <c r="AH69" i="111"/>
  <c r="AK69" i="111" s="1"/>
  <c r="N69" i="111"/>
  <c r="AR68" i="111"/>
  <c r="AU68" i="111" s="1"/>
  <c r="X68" i="111"/>
  <c r="D68" i="111"/>
  <c r="AH67" i="111"/>
  <c r="AK67" i="111" s="1"/>
  <c r="BI65" i="111"/>
  <c r="BD65" i="111"/>
  <c r="AV65" i="111"/>
  <c r="AV72" i="111" s="1"/>
  <c r="AL65" i="111"/>
  <c r="AL72" i="111" s="1"/>
  <c r="AB65" i="111"/>
  <c r="AB72" i="111" s="1"/>
  <c r="R65" i="111"/>
  <c r="R72" i="111" s="1"/>
  <c r="H65" i="111"/>
  <c r="H72" i="111" s="1"/>
  <c r="AH63" i="111"/>
  <c r="N63" i="111"/>
  <c r="AR62" i="111"/>
  <c r="X62" i="111"/>
  <c r="D62" i="111"/>
  <c r="AH61" i="111"/>
  <c r="AR60" i="111"/>
  <c r="X60" i="111"/>
  <c r="D60" i="111"/>
  <c r="AH59" i="111"/>
  <c r="N59" i="111"/>
  <c r="AR58" i="111"/>
  <c r="X58" i="111"/>
  <c r="D58" i="111"/>
  <c r="AH57" i="111"/>
  <c r="D57" i="111"/>
  <c r="AY55" i="111"/>
  <c r="AO55" i="111"/>
  <c r="AO74" i="111" s="1"/>
  <c r="AE55" i="111"/>
  <c r="AE74" i="111" s="1"/>
  <c r="U55" i="111"/>
  <c r="U74" i="111" s="1"/>
  <c r="K55" i="111"/>
  <c r="AR54" i="111"/>
  <c r="AH54" i="111"/>
  <c r="X54" i="111"/>
  <c r="AR53" i="111"/>
  <c r="X53" i="111"/>
  <c r="AA53" i="111" s="1"/>
  <c r="D53" i="111"/>
  <c r="AH52" i="111"/>
  <c r="AR51" i="111"/>
  <c r="AU51" i="111" s="1"/>
  <c r="AH51" i="111"/>
  <c r="AK51" i="111" s="1"/>
  <c r="X51" i="111"/>
  <c r="AA51" i="111" s="1"/>
  <c r="N51" i="111"/>
  <c r="D51" i="111"/>
  <c r="G51" i="111" s="1"/>
  <c r="AH50" i="111"/>
  <c r="N50" i="111"/>
  <c r="D50" i="111"/>
  <c r="AR49" i="111"/>
  <c r="AU49" i="111" s="1"/>
  <c r="X49" i="111"/>
  <c r="D49" i="111"/>
  <c r="AR48" i="111"/>
  <c r="AH48" i="111"/>
  <c r="X48" i="111"/>
  <c r="N48" i="111"/>
  <c r="D48" i="111"/>
  <c r="BI46" i="111"/>
  <c r="BD46" i="111"/>
  <c r="AV46" i="111"/>
  <c r="AL46" i="111"/>
  <c r="AL53" i="111" s="1"/>
  <c r="AB46" i="111"/>
  <c r="AB52" i="111" s="1"/>
  <c r="R46" i="111"/>
  <c r="R49" i="111" s="1"/>
  <c r="H46" i="111"/>
  <c r="H54" i="111" s="1"/>
  <c r="AH45" i="111"/>
  <c r="N45" i="111"/>
  <c r="D45" i="111"/>
  <c r="AR44" i="111"/>
  <c r="AH44" i="111"/>
  <c r="AK44" i="111" s="1"/>
  <c r="X44" i="111"/>
  <c r="AA44" i="111" s="1"/>
  <c r="N44" i="111"/>
  <c r="D44" i="111"/>
  <c r="AR43" i="111"/>
  <c r="AH43" i="111"/>
  <c r="X43" i="111"/>
  <c r="N43" i="111"/>
  <c r="D43" i="111"/>
  <c r="AR42" i="111"/>
  <c r="AU42" i="111" s="1"/>
  <c r="X42" i="111"/>
  <c r="AA42" i="111" s="1"/>
  <c r="D42" i="111"/>
  <c r="AH41" i="111"/>
  <c r="N41" i="111"/>
  <c r="D41" i="111"/>
  <c r="AR40" i="111"/>
  <c r="AU40" i="111" s="1"/>
  <c r="X40" i="111"/>
  <c r="D40" i="111"/>
  <c r="AH39" i="111"/>
  <c r="X39" i="111"/>
  <c r="N39" i="111"/>
  <c r="Q39" i="111" s="1"/>
  <c r="D39" i="111"/>
  <c r="BI37" i="111"/>
  <c r="BF37" i="111" s="1"/>
  <c r="BD37" i="111"/>
  <c r="AV37" i="111"/>
  <c r="AV39" i="111" s="1"/>
  <c r="AL37" i="111"/>
  <c r="AB37" i="111"/>
  <c r="AB44" i="111" s="1"/>
  <c r="R37" i="111"/>
  <c r="H37" i="111"/>
  <c r="H45" i="111" s="1"/>
  <c r="AR36" i="111"/>
  <c r="AU36" i="111" s="1"/>
  <c r="AH36" i="111"/>
  <c r="X36" i="111"/>
  <c r="D36" i="111"/>
  <c r="AR35" i="111"/>
  <c r="AH35" i="111"/>
  <c r="AK35" i="111" s="1"/>
  <c r="X35" i="111"/>
  <c r="AA35" i="111" s="1"/>
  <c r="N35" i="111"/>
  <c r="D35" i="111"/>
  <c r="AR34" i="111"/>
  <c r="AH34" i="111"/>
  <c r="X34" i="111"/>
  <c r="D34" i="111"/>
  <c r="AR33" i="111"/>
  <c r="AU33" i="111" s="1"/>
  <c r="X33" i="111"/>
  <c r="AA33" i="111" s="1"/>
  <c r="D33" i="111"/>
  <c r="G33" i="111" s="1"/>
  <c r="AR32" i="111"/>
  <c r="AU32" i="111" s="1"/>
  <c r="AH32" i="111"/>
  <c r="AK32" i="111" s="1"/>
  <c r="X32" i="111"/>
  <c r="D32" i="111"/>
  <c r="AR31" i="111"/>
  <c r="AU31" i="111" s="1"/>
  <c r="X31" i="111"/>
  <c r="D31" i="111"/>
  <c r="AR30" i="111"/>
  <c r="AH30" i="111"/>
  <c r="AK30" i="111" s="1"/>
  <c r="X30" i="111"/>
  <c r="D30" i="111"/>
  <c r="BI28" i="111"/>
  <c r="BD28" i="111"/>
  <c r="AV28" i="111"/>
  <c r="AL28" i="111"/>
  <c r="AB28" i="111"/>
  <c r="R28" i="111"/>
  <c r="R35" i="111" s="1"/>
  <c r="H28" i="111"/>
  <c r="H30" i="111" s="1"/>
  <c r="AR27" i="111"/>
  <c r="AU27" i="111" s="1"/>
  <c r="AH27" i="111"/>
  <c r="AK27" i="111" s="1"/>
  <c r="X27" i="111"/>
  <c r="AR26" i="111"/>
  <c r="X26" i="111"/>
  <c r="AA26" i="111" s="1"/>
  <c r="D26" i="111"/>
  <c r="AR25" i="111"/>
  <c r="AH25" i="111"/>
  <c r="AK25" i="111" s="1"/>
  <c r="X25" i="111"/>
  <c r="N25" i="111"/>
  <c r="D25" i="111"/>
  <c r="AR24" i="111"/>
  <c r="AU24" i="111" s="1"/>
  <c r="X24" i="111"/>
  <c r="AA24" i="111" s="1"/>
  <c r="D24" i="111"/>
  <c r="G24" i="111" s="1"/>
  <c r="AH23" i="111"/>
  <c r="AK23" i="111" s="1"/>
  <c r="N23" i="111"/>
  <c r="AR22" i="111"/>
  <c r="AU22" i="111" s="1"/>
  <c r="AH22" i="111"/>
  <c r="X22" i="111"/>
  <c r="D22" i="111"/>
  <c r="AH21" i="111"/>
  <c r="D21" i="111"/>
  <c r="BI19" i="111"/>
  <c r="BD19" i="111"/>
  <c r="BF19" i="111" s="1"/>
  <c r="AV19" i="111"/>
  <c r="AV23" i="111" s="1"/>
  <c r="AL19" i="111"/>
  <c r="AL24" i="111" s="1"/>
  <c r="AB19" i="111"/>
  <c r="R19" i="111"/>
  <c r="R24" i="111" s="1"/>
  <c r="H19" i="111"/>
  <c r="H23" i="111" s="1"/>
  <c r="AU18" i="111"/>
  <c r="AK18" i="111"/>
  <c r="AK17" i="111"/>
  <c r="AA17" i="111"/>
  <c r="AK16" i="111"/>
  <c r="AU15" i="111"/>
  <c r="AA15" i="111"/>
  <c r="G15" i="111"/>
  <c r="BB14" i="111"/>
  <c r="AK14" i="111"/>
  <c r="AU13" i="111"/>
  <c r="AK12" i="111"/>
  <c r="BI10" i="111"/>
  <c r="BD10" i="111"/>
  <c r="AV10" i="111"/>
  <c r="AV18" i="111" s="1"/>
  <c r="AR10" i="111"/>
  <c r="AL10" i="111"/>
  <c r="AL18" i="111" s="1"/>
  <c r="AM18" i="111" s="1"/>
  <c r="AN18" i="111" s="1"/>
  <c r="AB10" i="111"/>
  <c r="AB18" i="111" s="1"/>
  <c r="X10" i="111"/>
  <c r="Y18" i="111" s="1"/>
  <c r="Z18" i="111" s="1"/>
  <c r="AA18" i="111" s="1"/>
  <c r="R10" i="111"/>
  <c r="R18" i="111" s="1"/>
  <c r="H10" i="111"/>
  <c r="H18" i="111" s="1"/>
  <c r="GL23" i="77"/>
  <c r="FF23" i="77"/>
  <c r="FD23" i="77"/>
  <c r="FC23" i="77"/>
  <c r="FB23" i="77"/>
  <c r="FZ22" i="77" s="1"/>
  <c r="FA23" i="77"/>
  <c r="DU23" i="77"/>
  <c r="DS23" i="77"/>
  <c r="DR23" i="77"/>
  <c r="DQ23" i="77"/>
  <c r="EO22" i="77" s="1"/>
  <c r="DP23" i="77"/>
  <c r="CJ23" i="77"/>
  <c r="CH23" i="77"/>
  <c r="CG23" i="77"/>
  <c r="CF23" i="77"/>
  <c r="DD22" i="77" s="1"/>
  <c r="CE23" i="77"/>
  <c r="AY23" i="77"/>
  <c r="AW23" i="77"/>
  <c r="AV23" i="77"/>
  <c r="AU23" i="77"/>
  <c r="AZ23" i="77" s="1"/>
  <c r="BN23" i="77" s="1"/>
  <c r="AT23" i="77"/>
  <c r="AH22" i="77"/>
  <c r="I23" i="77"/>
  <c r="FW24" i="77"/>
  <c r="HK10" i="77"/>
  <c r="GQ22" i="77"/>
  <c r="HP22" i="77" s="1"/>
  <c r="GO22" i="77"/>
  <c r="GN22" i="77"/>
  <c r="GM22" i="77"/>
  <c r="GR22" i="77" s="1"/>
  <c r="HF22" i="77" s="1"/>
  <c r="GQ21" i="77"/>
  <c r="HP21" i="77" s="1"/>
  <c r="GO21" i="77"/>
  <c r="GN21" i="77"/>
  <c r="GM21" i="77"/>
  <c r="GQ20" i="77"/>
  <c r="HP20" i="77" s="1"/>
  <c r="GO20" i="77"/>
  <c r="GN20" i="77"/>
  <c r="GM20" i="77"/>
  <c r="GR20" i="77" s="1"/>
  <c r="HF20" i="77" s="1"/>
  <c r="GQ19" i="77"/>
  <c r="HP19" i="77" s="1"/>
  <c r="GO19" i="77"/>
  <c r="GN19" i="77"/>
  <c r="GM19" i="77"/>
  <c r="GQ18" i="77"/>
  <c r="HP18" i="77" s="1"/>
  <c r="GO18" i="77"/>
  <c r="GN18" i="77"/>
  <c r="GM18" i="77"/>
  <c r="GR18" i="77" s="1"/>
  <c r="HF18" i="77" s="1"/>
  <c r="GQ17" i="77"/>
  <c r="HP17" i="77" s="1"/>
  <c r="GO17" i="77"/>
  <c r="GN17" i="77"/>
  <c r="GM17" i="77"/>
  <c r="GQ16" i="77"/>
  <c r="HP16" i="77" s="1"/>
  <c r="GO16" i="77"/>
  <c r="GO15" i="77" s="1"/>
  <c r="GN16" i="77"/>
  <c r="GM16" i="77"/>
  <c r="GM15" i="77" s="1"/>
  <c r="GR15" i="77" s="1"/>
  <c r="HF15" i="77" s="1"/>
  <c r="GM14" i="77"/>
  <c r="GR14" i="77" s="1"/>
  <c r="HF14" i="77" s="1"/>
  <c r="GQ14" i="77"/>
  <c r="HP14" i="77" s="1"/>
  <c r="GO14" i="77"/>
  <c r="GN14" i="77"/>
  <c r="GQ13" i="77"/>
  <c r="HP13" i="77" s="1"/>
  <c r="GO13" i="77"/>
  <c r="GN13" i="77"/>
  <c r="GM13" i="77"/>
  <c r="GR13" i="77" s="1"/>
  <c r="GL22" i="77"/>
  <c r="GR21" i="77"/>
  <c r="HF21" i="77" s="1"/>
  <c r="GL21" i="77"/>
  <c r="GL20" i="77"/>
  <c r="GR19" i="77"/>
  <c r="HF19" i="77" s="1"/>
  <c r="GL19" i="77"/>
  <c r="GL18" i="77"/>
  <c r="GR17" i="77"/>
  <c r="HF17" i="77" s="1"/>
  <c r="GL17" i="77"/>
  <c r="GL16" i="77"/>
  <c r="GL15" i="77"/>
  <c r="GL14" i="77"/>
  <c r="GL13" i="77"/>
  <c r="HE22" i="77"/>
  <c r="HE16" i="77"/>
  <c r="EL24" i="77"/>
  <c r="DA24" i="77"/>
  <c r="BP24" i="77"/>
  <c r="GB22" i="77"/>
  <c r="FG22" i="77"/>
  <c r="FU22" i="77" s="1"/>
  <c r="FA22" i="77"/>
  <c r="EQ22" i="77"/>
  <c r="DV22" i="77"/>
  <c r="EJ22" i="77" s="1"/>
  <c r="DP22" i="77"/>
  <c r="DF22" i="77"/>
  <c r="CK22" i="77"/>
  <c r="CY22" i="77" s="1"/>
  <c r="CE22" i="77"/>
  <c r="AZ22" i="77"/>
  <c r="BN22" i="77" s="1"/>
  <c r="AT22" i="77"/>
  <c r="O22" i="77"/>
  <c r="AC22" i="77" s="1"/>
  <c r="I22" i="77"/>
  <c r="GB21" i="77"/>
  <c r="FG21" i="77"/>
  <c r="FU21" i="77" s="1"/>
  <c r="FA21" i="77"/>
  <c r="DV21" i="77"/>
  <c r="EJ21" i="77" s="1"/>
  <c r="DP21" i="77"/>
  <c r="CK21" i="77"/>
  <c r="CY21" i="77" s="1"/>
  <c r="CE21" i="77"/>
  <c r="AZ21" i="77"/>
  <c r="BN21" i="77" s="1"/>
  <c r="AT21" i="77"/>
  <c r="O21" i="77"/>
  <c r="AC21" i="77" s="1"/>
  <c r="I21" i="77"/>
  <c r="FG20" i="77"/>
  <c r="FU20" i="77" s="1"/>
  <c r="FA20" i="77"/>
  <c r="DV20" i="77"/>
  <c r="EJ20" i="77" s="1"/>
  <c r="DP20" i="77"/>
  <c r="DF20" i="77"/>
  <c r="CK20" i="77"/>
  <c r="CY20" i="77" s="1"/>
  <c r="CE20" i="77"/>
  <c r="AZ20" i="77"/>
  <c r="BN20" i="77" s="1"/>
  <c r="AT20" i="77"/>
  <c r="O20" i="77"/>
  <c r="AC20" i="77" s="1"/>
  <c r="I20" i="77"/>
  <c r="FG19" i="77"/>
  <c r="FU19" i="77" s="1"/>
  <c r="FA19" i="77"/>
  <c r="EO19" i="77"/>
  <c r="DV19" i="77"/>
  <c r="EJ19" i="77" s="1"/>
  <c r="DP19" i="77"/>
  <c r="CK19" i="77"/>
  <c r="CY19" i="77" s="1"/>
  <c r="CE19" i="77"/>
  <c r="BS19" i="77"/>
  <c r="AZ19" i="77"/>
  <c r="BN19" i="77" s="1"/>
  <c r="AT19" i="77"/>
  <c r="O19" i="77"/>
  <c r="AC19" i="77" s="1"/>
  <c r="I19" i="77"/>
  <c r="GB18" i="77"/>
  <c r="FG18" i="77"/>
  <c r="FU18" i="77" s="1"/>
  <c r="FA18" i="77"/>
  <c r="EQ18" i="77"/>
  <c r="DV18" i="77"/>
  <c r="EJ18" i="77" s="1"/>
  <c r="DP18" i="77"/>
  <c r="DF18" i="77"/>
  <c r="CK18" i="77"/>
  <c r="CY18" i="77" s="1"/>
  <c r="CE18" i="77"/>
  <c r="AZ18" i="77"/>
  <c r="BN18" i="77" s="1"/>
  <c r="AT18" i="77"/>
  <c r="O18" i="77"/>
  <c r="AC18" i="77" s="1"/>
  <c r="I18" i="77"/>
  <c r="GB17" i="77"/>
  <c r="FG17" i="77"/>
  <c r="FU17" i="77" s="1"/>
  <c r="FA17" i="77"/>
  <c r="EQ17" i="77"/>
  <c r="DV17" i="77"/>
  <c r="EJ17" i="77" s="1"/>
  <c r="DP17" i="77"/>
  <c r="DF17" i="77"/>
  <c r="CK17" i="77"/>
  <c r="CY17" i="77" s="1"/>
  <c r="CE17" i="77"/>
  <c r="AZ17" i="77"/>
  <c r="BN17" i="77" s="1"/>
  <c r="AT17" i="77"/>
  <c r="O17" i="77"/>
  <c r="AC17" i="77" s="1"/>
  <c r="I17" i="77"/>
  <c r="FG16" i="77"/>
  <c r="FU16" i="77" s="1"/>
  <c r="FA16" i="77"/>
  <c r="EO16" i="77"/>
  <c r="DV16" i="77"/>
  <c r="EJ16" i="77" s="1"/>
  <c r="DP16" i="77"/>
  <c r="CK16" i="77"/>
  <c r="CY16" i="77" s="1"/>
  <c r="CE16" i="77"/>
  <c r="AZ16" i="77"/>
  <c r="BN16" i="77" s="1"/>
  <c r="AT16" i="77"/>
  <c r="AH16" i="77"/>
  <c r="O16" i="77"/>
  <c r="AC16" i="77" s="1"/>
  <c r="I16" i="77"/>
  <c r="FF15" i="77"/>
  <c r="FD15" i="77"/>
  <c r="FC15" i="77"/>
  <c r="FB15" i="77"/>
  <c r="HW15" i="77" s="1"/>
  <c r="FA15" i="77"/>
  <c r="DU15" i="77"/>
  <c r="DS15" i="77"/>
  <c r="DR15" i="77"/>
  <c r="DQ15" i="77"/>
  <c r="DP15" i="77"/>
  <c r="CJ15" i="77"/>
  <c r="CH15" i="77"/>
  <c r="CG15" i="77"/>
  <c r="CF15" i="77"/>
  <c r="CE15" i="77"/>
  <c r="AY15" i="77"/>
  <c r="AW15" i="77"/>
  <c r="AV15" i="77"/>
  <c r="AU15" i="77"/>
  <c r="HT15" i="77" s="1"/>
  <c r="AT15" i="77"/>
  <c r="O15" i="77"/>
  <c r="AC15" i="77" s="1"/>
  <c r="I15" i="77"/>
  <c r="FG14" i="77"/>
  <c r="FU14" i="77" s="1"/>
  <c r="FA14" i="77"/>
  <c r="DV14" i="77"/>
  <c r="EJ14" i="77" s="1"/>
  <c r="DP14" i="77"/>
  <c r="DD14" i="77"/>
  <c r="CK14" i="77"/>
  <c r="CY14" i="77" s="1"/>
  <c r="CE14" i="77"/>
  <c r="BU14" i="77"/>
  <c r="BS14" i="77"/>
  <c r="AZ14" i="77"/>
  <c r="BN14" i="77" s="1"/>
  <c r="AT14" i="77"/>
  <c r="AH14" i="77"/>
  <c r="O14" i="77"/>
  <c r="AC14" i="77" s="1"/>
  <c r="I14" i="77"/>
  <c r="FG13" i="77"/>
  <c r="FU13" i="77" s="1"/>
  <c r="FA13" i="77"/>
  <c r="EO13" i="77"/>
  <c r="DV13" i="77"/>
  <c r="DP13" i="77"/>
  <c r="CK13" i="77"/>
  <c r="CE13" i="77"/>
  <c r="BU13" i="77"/>
  <c r="AZ13" i="77"/>
  <c r="AT13" i="77"/>
  <c r="O13" i="77"/>
  <c r="AC13" i="77" s="1"/>
  <c r="I13" i="77"/>
  <c r="FT22" i="77"/>
  <c r="EI22" i="77"/>
  <c r="CX22" i="77"/>
  <c r="BM22" i="77"/>
  <c r="AB22" i="77"/>
  <c r="FT23" i="77"/>
  <c r="EI19" i="77"/>
  <c r="CX23" i="77"/>
  <c r="BM13" i="77"/>
  <c r="AB23" i="77"/>
  <c r="BM23" i="77"/>
  <c r="EO18" i="77"/>
  <c r="EO21" i="77"/>
  <c r="HE14" i="77"/>
  <c r="CY13" i="77"/>
  <c r="BM21" i="77"/>
  <c r="CX21" i="77"/>
  <c r="AJ22" i="77"/>
  <c r="BN13" i="77"/>
  <c r="AH15" i="77"/>
  <c r="GB19" i="77"/>
  <c r="EQ16" i="77"/>
  <c r="EQ21" i="77"/>
  <c r="AJ18" i="77"/>
  <c r="AJ17" i="77"/>
  <c r="GB14" i="77"/>
  <c r="EQ19" i="77"/>
  <c r="EQ20" i="77"/>
  <c r="GB13" i="77"/>
  <c r="FZ23" i="77"/>
  <c r="FZ13" i="77"/>
  <c r="FZ14" i="77"/>
  <c r="FZ16" i="77"/>
  <c r="GB16" i="77"/>
  <c r="FZ17" i="77"/>
  <c r="FZ18" i="77"/>
  <c r="FZ19" i="77"/>
  <c r="FZ20" i="77"/>
  <c r="DD13" i="77"/>
  <c r="DD19" i="77"/>
  <c r="H16" i="112"/>
  <c r="M16" i="112" s="1"/>
  <c r="O16" i="112" s="1"/>
  <c r="L16" i="112"/>
  <c r="L33" i="112"/>
  <c r="H33" i="112"/>
  <c r="M33" i="112" s="1"/>
  <c r="L63" i="112"/>
  <c r="H63" i="112"/>
  <c r="M63" i="112" s="1"/>
  <c r="L17" i="112"/>
  <c r="H17" i="112"/>
  <c r="M17" i="112" s="1"/>
  <c r="L35" i="112"/>
  <c r="H35" i="112"/>
  <c r="M35" i="112" s="1"/>
  <c r="L37" i="112"/>
  <c r="H37" i="112"/>
  <c r="M37" i="112" s="1"/>
  <c r="L53" i="112"/>
  <c r="H53" i="112"/>
  <c r="M53" i="112"/>
  <c r="L59" i="112"/>
  <c r="H59" i="112"/>
  <c r="M59" i="112" s="1"/>
  <c r="L73" i="112"/>
  <c r="H73" i="112"/>
  <c r="M73" i="112" s="1"/>
  <c r="L82" i="112"/>
  <c r="H82" i="112"/>
  <c r="M82" i="112" s="1"/>
  <c r="F11" i="112"/>
  <c r="I10" i="112"/>
  <c r="N10" i="112" s="1"/>
  <c r="L29" i="112"/>
  <c r="H29" i="112"/>
  <c r="M29" i="112" s="1"/>
  <c r="L78" i="112"/>
  <c r="H78" i="112"/>
  <c r="M78" i="112" s="1"/>
  <c r="L86" i="112"/>
  <c r="H86" i="112"/>
  <c r="M86" i="112" s="1"/>
  <c r="H19" i="112"/>
  <c r="M19" i="112" s="1"/>
  <c r="O19" i="112" s="1"/>
  <c r="H36" i="112"/>
  <c r="M36" i="112" s="1"/>
  <c r="O36" i="112" s="1"/>
  <c r="G25" i="112"/>
  <c r="H25" i="112" s="1"/>
  <c r="M25" i="112" s="1"/>
  <c r="H26" i="112"/>
  <c r="M26" i="112" s="1"/>
  <c r="O26" i="112" s="1"/>
  <c r="G30" i="112"/>
  <c r="G34" i="112"/>
  <c r="H34" i="112" s="1"/>
  <c r="M34" i="112" s="1"/>
  <c r="G38" i="112"/>
  <c r="G42" i="112"/>
  <c r="H42" i="112" s="1"/>
  <c r="M42" i="112" s="1"/>
  <c r="G46" i="112"/>
  <c r="G50" i="112"/>
  <c r="G54" i="112"/>
  <c r="G58" i="112"/>
  <c r="G62" i="112"/>
  <c r="G72" i="112"/>
  <c r="L99" i="112"/>
  <c r="H99" i="112"/>
  <c r="M99" i="112" s="1"/>
  <c r="L101" i="112"/>
  <c r="H101" i="112"/>
  <c r="M101" i="112"/>
  <c r="L107" i="112"/>
  <c r="H107" i="112"/>
  <c r="M107" i="112" s="1"/>
  <c r="L109" i="112"/>
  <c r="H109" i="112"/>
  <c r="M109" i="112"/>
  <c r="O109" i="112" s="1"/>
  <c r="L111" i="112"/>
  <c r="H111" i="112"/>
  <c r="M111" i="112" s="1"/>
  <c r="O111" i="112" s="1"/>
  <c r="L113" i="112"/>
  <c r="H113" i="112"/>
  <c r="M113" i="112" s="1"/>
  <c r="J120" i="112"/>
  <c r="G120" i="112"/>
  <c r="J121" i="112"/>
  <c r="G121" i="112"/>
  <c r="J122" i="112"/>
  <c r="G122" i="112"/>
  <c r="J123" i="112"/>
  <c r="G123" i="112"/>
  <c r="L124" i="112"/>
  <c r="H124" i="112"/>
  <c r="M124" i="112" s="1"/>
  <c r="J127" i="112"/>
  <c r="G127" i="112"/>
  <c r="L209" i="112"/>
  <c r="H209" i="112"/>
  <c r="M209" i="112" s="1"/>
  <c r="O209" i="112" s="1"/>
  <c r="I118" i="112"/>
  <c r="N118" i="112" s="1"/>
  <c r="G118" i="112"/>
  <c r="L118" i="112" s="1"/>
  <c r="J142" i="112"/>
  <c r="G142" i="112"/>
  <c r="L142" i="112" s="1"/>
  <c r="J144" i="112"/>
  <c r="G144" i="112"/>
  <c r="H144" i="112" s="1"/>
  <c r="M144" i="112" s="1"/>
  <c r="L147" i="112"/>
  <c r="H147" i="112"/>
  <c r="M147" i="112" s="1"/>
  <c r="O147" i="112" s="1"/>
  <c r="L149" i="112"/>
  <c r="H149" i="112"/>
  <c r="M149" i="112"/>
  <c r="L151" i="112"/>
  <c r="H151" i="112"/>
  <c r="M151" i="112" s="1"/>
  <c r="O151" i="112" s="1"/>
  <c r="L153" i="112"/>
  <c r="H153" i="112"/>
  <c r="M153" i="112" s="1"/>
  <c r="L156" i="112"/>
  <c r="H156" i="112"/>
  <c r="M156" i="112" s="1"/>
  <c r="L175" i="112"/>
  <c r="H175" i="112"/>
  <c r="M175" i="112" s="1"/>
  <c r="L178" i="112"/>
  <c r="H178" i="112"/>
  <c r="M178" i="112" s="1"/>
  <c r="J182" i="112"/>
  <c r="G182" i="112"/>
  <c r="H182" i="112" s="1"/>
  <c r="M182" i="112" s="1"/>
  <c r="L185" i="112"/>
  <c r="H185" i="112"/>
  <c r="M185" i="112" s="1"/>
  <c r="L187" i="112"/>
  <c r="H187" i="112"/>
  <c r="M187" i="112" s="1"/>
  <c r="L189" i="112"/>
  <c r="H189" i="112"/>
  <c r="M189" i="112"/>
  <c r="L79" i="112"/>
  <c r="O79" i="112"/>
  <c r="L80" i="112"/>
  <c r="L81" i="112"/>
  <c r="L90" i="112"/>
  <c r="L98" i="112"/>
  <c r="G70" i="112"/>
  <c r="H91" i="112"/>
  <c r="M91" i="112" s="1"/>
  <c r="O91" i="112" s="1"/>
  <c r="H95" i="112"/>
  <c r="M95" i="112" s="1"/>
  <c r="O95" i="112" s="1"/>
  <c r="L115" i="112"/>
  <c r="L155" i="112"/>
  <c r="O155" i="112" s="1"/>
  <c r="H159" i="112"/>
  <c r="M159" i="112" s="1"/>
  <c r="L172" i="112"/>
  <c r="O172" i="112" s="1"/>
  <c r="G205" i="112"/>
  <c r="H205" i="112" s="1"/>
  <c r="M205" i="112" s="1"/>
  <c r="L218" i="112"/>
  <c r="AA10" i="111"/>
  <c r="AL26" i="111"/>
  <c r="AL22" i="111"/>
  <c r="AL25" i="111"/>
  <c r="AK21" i="111"/>
  <c r="AV12" i="111"/>
  <c r="AV13" i="111"/>
  <c r="AW13" i="111" s="1"/>
  <c r="AX13" i="111" s="1"/>
  <c r="AV14" i="111"/>
  <c r="AV15" i="111"/>
  <c r="AW15" i="111" s="1"/>
  <c r="AX15" i="111" s="1"/>
  <c r="AV16" i="111"/>
  <c r="AW18" i="111"/>
  <c r="AL21" i="111"/>
  <c r="AL23" i="111"/>
  <c r="AS18" i="111"/>
  <c r="AT18" i="111" s="1"/>
  <c r="AS17" i="111"/>
  <c r="AT17" i="111" s="1"/>
  <c r="AU17" i="111" s="1"/>
  <c r="AL35" i="111"/>
  <c r="AL33" i="111"/>
  <c r="AK34" i="111"/>
  <c r="AU34" i="111"/>
  <c r="AK36" i="111"/>
  <c r="AL51" i="111"/>
  <c r="Q48" i="111"/>
  <c r="AK48" i="111"/>
  <c r="AU48" i="111"/>
  <c r="AK50" i="111"/>
  <c r="AK52" i="111"/>
  <c r="AK54" i="111"/>
  <c r="AU54" i="111"/>
  <c r="AB35" i="111"/>
  <c r="AB33" i="111"/>
  <c r="AV35" i="111"/>
  <c r="AV33" i="111"/>
  <c r="R44" i="111"/>
  <c r="R42" i="111"/>
  <c r="R40" i="111"/>
  <c r="AL44" i="111"/>
  <c r="AL42" i="111"/>
  <c r="AL40" i="111"/>
  <c r="AK41" i="111"/>
  <c r="AK43" i="111"/>
  <c r="AU43" i="111"/>
  <c r="AK45" i="111"/>
  <c r="K74" i="111"/>
  <c r="AY74" i="111"/>
  <c r="R30" i="111"/>
  <c r="AL30" i="111"/>
  <c r="R32" i="111"/>
  <c r="AL32" i="111"/>
  <c r="R34" i="111"/>
  <c r="AL34" i="111"/>
  <c r="R36" i="111"/>
  <c r="AL36" i="111"/>
  <c r="AM36" i="111" s="1"/>
  <c r="AN36" i="111" s="1"/>
  <c r="AL48" i="111"/>
  <c r="AL50" i="111"/>
  <c r="AL52" i="111"/>
  <c r="AL54" i="111"/>
  <c r="R12" i="111"/>
  <c r="AL12" i="111"/>
  <c r="AM12" i="111" s="1"/>
  <c r="AN12" i="111" s="1"/>
  <c r="R13" i="111"/>
  <c r="AL13" i="111"/>
  <c r="R14" i="111"/>
  <c r="AL14" i="111"/>
  <c r="AM14" i="111" s="1"/>
  <c r="AN14" i="111" s="1"/>
  <c r="R15" i="111"/>
  <c r="AL15" i="111"/>
  <c r="R16" i="111"/>
  <c r="AL16" i="111"/>
  <c r="AM16" i="111" s="1"/>
  <c r="AN16" i="111" s="1"/>
  <c r="R17" i="111"/>
  <c r="AL17" i="111"/>
  <c r="AM17" i="111" s="1"/>
  <c r="AN17" i="111" s="1"/>
  <c r="AB22" i="111"/>
  <c r="AV22" i="111"/>
  <c r="AB24" i="111"/>
  <c r="AV24" i="111"/>
  <c r="AR28" i="111"/>
  <c r="AS31" i="111" s="1"/>
  <c r="AT31" i="111" s="1"/>
  <c r="H31" i="111"/>
  <c r="R31" i="111"/>
  <c r="AB31" i="111"/>
  <c r="AL31" i="111"/>
  <c r="AV31" i="111"/>
  <c r="R33" i="111"/>
  <c r="R39" i="111"/>
  <c r="AL39" i="111"/>
  <c r="R41" i="111"/>
  <c r="AL41" i="111"/>
  <c r="R43" i="111"/>
  <c r="AL43" i="111"/>
  <c r="R45" i="111"/>
  <c r="AL45" i="111"/>
  <c r="H40" i="111"/>
  <c r="AV40" i="111"/>
  <c r="H42" i="111"/>
  <c r="AV42" i="111"/>
  <c r="AB49" i="111"/>
  <c r="AV49" i="111"/>
  <c r="AB51" i="111"/>
  <c r="AV51" i="111"/>
  <c r="H67" i="111"/>
  <c r="AL67" i="111"/>
  <c r="H69" i="111"/>
  <c r="AL69" i="111"/>
  <c r="AV69" i="111"/>
  <c r="G70" i="111"/>
  <c r="H71" i="111"/>
  <c r="R71" i="111"/>
  <c r="AL71" i="111"/>
  <c r="AV71" i="111"/>
  <c r="H73" i="111"/>
  <c r="R73" i="111"/>
  <c r="AB73" i="111"/>
  <c r="AL73" i="111"/>
  <c r="H68" i="111"/>
  <c r="AL68" i="111"/>
  <c r="H70" i="111"/>
  <c r="AL70" i="111"/>
  <c r="AV70" i="111"/>
  <c r="L205" i="112"/>
  <c r="L144" i="112"/>
  <c r="H118" i="112"/>
  <c r="M118" i="112" s="1"/>
  <c r="H127" i="112"/>
  <c r="M127" i="112" s="1"/>
  <c r="L127" i="112"/>
  <c r="H122" i="112"/>
  <c r="M122" i="112" s="1"/>
  <c r="L122" i="112"/>
  <c r="H120" i="112"/>
  <c r="M120" i="112" s="1"/>
  <c r="L120" i="112"/>
  <c r="H58" i="112"/>
  <c r="M58" i="112" s="1"/>
  <c r="L58" i="112"/>
  <c r="H50" i="112"/>
  <c r="M50" i="112" s="1"/>
  <c r="L50" i="112"/>
  <c r="H46" i="112"/>
  <c r="M46" i="112" s="1"/>
  <c r="L46" i="112"/>
  <c r="H38" i="112"/>
  <c r="M38" i="112" s="1"/>
  <c r="L38" i="112"/>
  <c r="H30" i="112"/>
  <c r="M30" i="112" s="1"/>
  <c r="L30" i="112"/>
  <c r="I11" i="112"/>
  <c r="N11" i="112" s="1"/>
  <c r="F14" i="112"/>
  <c r="L182" i="112"/>
  <c r="L183" i="112" s="1"/>
  <c r="H142" i="112"/>
  <c r="M142" i="112" s="1"/>
  <c r="H123" i="112"/>
  <c r="M123" i="112" s="1"/>
  <c r="L123" i="112"/>
  <c r="H121" i="112"/>
  <c r="M121" i="112" s="1"/>
  <c r="L121" i="112"/>
  <c r="L70" i="112"/>
  <c r="O70" i="112" s="1"/>
  <c r="H70" i="112"/>
  <c r="M70" i="112" s="1"/>
  <c r="L179" i="112"/>
  <c r="L176" i="112"/>
  <c r="L72" i="112"/>
  <c r="H72" i="112"/>
  <c r="M72" i="112" s="1"/>
  <c r="H62" i="112"/>
  <c r="M62" i="112" s="1"/>
  <c r="L62" i="112"/>
  <c r="H54" i="112"/>
  <c r="M54" i="112" s="1"/>
  <c r="L54" i="112"/>
  <c r="AS35" i="111"/>
  <c r="AT35" i="111" s="1"/>
  <c r="AU35" i="111" s="1"/>
  <c r="AW35" i="111" s="1"/>
  <c r="AX35" i="111" s="1"/>
  <c r="AU28" i="111"/>
  <c r="AW28" i="111" s="1"/>
  <c r="AX28" i="111" s="1"/>
  <c r="AZ28" i="111" s="1"/>
  <c r="AM52" i="111"/>
  <c r="AN52" i="111" s="1"/>
  <c r="AS36" i="111"/>
  <c r="AT36" i="111" s="1"/>
  <c r="AX18" i="111"/>
  <c r="L206" i="112"/>
  <c r="I14" i="112"/>
  <c r="N14" i="112" s="1"/>
  <c r="BB44" i="111"/>
  <c r="BB51" i="111"/>
  <c r="EI13" i="77"/>
  <c r="EI17" i="77"/>
  <c r="FG15" i="77"/>
  <c r="FU15" i="77" s="1"/>
  <c r="FZ15" i="77"/>
  <c r="GB15" i="77"/>
  <c r="HE21" i="77"/>
  <c r="HE17" i="77"/>
  <c r="EJ13" i="77"/>
  <c r="BS15" i="77"/>
  <c r="AB23" i="111"/>
  <c r="AB26" i="111"/>
  <c r="AB34" i="111"/>
  <c r="AB30" i="111"/>
  <c r="AV36" i="111"/>
  <c r="AV32" i="111"/>
  <c r="AV52" i="111"/>
  <c r="AV53" i="111"/>
  <c r="J93" i="112"/>
  <c r="G93" i="112"/>
  <c r="L93" i="112" s="1"/>
  <c r="H134" i="112"/>
  <c r="M134" i="112" s="1"/>
  <c r="O134" i="112" s="1"/>
  <c r="L134" i="112"/>
  <c r="AB21" i="111"/>
  <c r="AB25" i="111"/>
  <c r="AB32" i="111"/>
  <c r="AB36" i="111"/>
  <c r="AV27" i="111"/>
  <c r="AV25" i="111"/>
  <c r="AV21" i="111"/>
  <c r="AV26" i="111"/>
  <c r="H53" i="111"/>
  <c r="E11" i="112"/>
  <c r="G10" i="112"/>
  <c r="L10" i="112" s="1"/>
  <c r="H12" i="112"/>
  <c r="M12" i="112" s="1"/>
  <c r="O12" i="112" s="1"/>
  <c r="L12" i="112"/>
  <c r="H20" i="112"/>
  <c r="M20" i="112" s="1"/>
  <c r="L20" i="112"/>
  <c r="L27" i="112"/>
  <c r="H27" i="112"/>
  <c r="M27" i="112" s="1"/>
  <c r="L48" i="112"/>
  <c r="H48" i="112"/>
  <c r="M48" i="112" s="1"/>
  <c r="O48" i="112" s="1"/>
  <c r="L76" i="112"/>
  <c r="H76" i="112"/>
  <c r="M76" i="112"/>
  <c r="J89" i="112"/>
  <c r="G89" i="112"/>
  <c r="L96" i="112"/>
  <c r="H96" i="112"/>
  <c r="M96" i="112" s="1"/>
  <c r="O96" i="112" s="1"/>
  <c r="L110" i="112"/>
  <c r="H110" i="112"/>
  <c r="M110" i="112" s="1"/>
  <c r="AB27" i="111"/>
  <c r="AV30" i="111"/>
  <c r="AV34" i="111"/>
  <c r="AW34" i="111" s="1"/>
  <c r="AX34" i="111" s="1"/>
  <c r="AV48" i="111"/>
  <c r="AW48" i="111" s="1"/>
  <c r="AX48" i="111" s="1"/>
  <c r="AV50" i="111"/>
  <c r="AV54" i="111"/>
  <c r="J90" i="112"/>
  <c r="H90" i="112" s="1"/>
  <c r="M90" i="112" s="1"/>
  <c r="O90" i="112" s="1"/>
  <c r="I119" i="112"/>
  <c r="N119" i="112" s="1"/>
  <c r="G119" i="112"/>
  <c r="L125" i="112"/>
  <c r="H125" i="112"/>
  <c r="H13" i="111"/>
  <c r="H39" i="111"/>
  <c r="AB48" i="111"/>
  <c r="AB50" i="111"/>
  <c r="G32" i="112"/>
  <c r="H32" i="112" s="1"/>
  <c r="M32" i="112" s="1"/>
  <c r="G40" i="112"/>
  <c r="G52" i="112"/>
  <c r="L52" i="112" s="1"/>
  <c r="G60" i="112"/>
  <c r="H60" i="112" s="1"/>
  <c r="M60" i="112" s="1"/>
  <c r="N87" i="112"/>
  <c r="H94" i="112"/>
  <c r="M94" i="112" s="1"/>
  <c r="O94" i="112" s="1"/>
  <c r="H100" i="112"/>
  <c r="M100" i="112" s="1"/>
  <c r="O100" i="112" s="1"/>
  <c r="H108" i="112"/>
  <c r="M108" i="112" s="1"/>
  <c r="O108" i="112" s="1"/>
  <c r="H112" i="112"/>
  <c r="M112" i="112" s="1"/>
  <c r="G138" i="112"/>
  <c r="L138" i="112" s="1"/>
  <c r="H148" i="112"/>
  <c r="M148" i="112" s="1"/>
  <c r="O148" i="112" s="1"/>
  <c r="H152" i="112"/>
  <c r="M152" i="112" s="1"/>
  <c r="O152" i="112" s="1"/>
  <c r="H158" i="112"/>
  <c r="M158" i="112" s="1"/>
  <c r="O158" i="112" s="1"/>
  <c r="L165" i="112"/>
  <c r="O165" i="112"/>
  <c r="L166" i="112"/>
  <c r="O166" i="112" s="1"/>
  <c r="L167" i="112"/>
  <c r="O167" i="112" s="1"/>
  <c r="H186" i="112"/>
  <c r="M186" i="112" s="1"/>
  <c r="O186" i="112" s="1"/>
  <c r="H188" i="112"/>
  <c r="M188" i="112" s="1"/>
  <c r="O188" i="112" s="1"/>
  <c r="G190" i="112"/>
  <c r="L190" i="112"/>
  <c r="L210" i="112"/>
  <c r="H216" i="112"/>
  <c r="M216" i="112" s="1"/>
  <c r="L226" i="112"/>
  <c r="L228" i="112"/>
  <c r="O228" i="112" s="1"/>
  <c r="L235" i="112"/>
  <c r="H247" i="112"/>
  <c r="M247" i="112" s="1"/>
  <c r="M246" i="112" s="1"/>
  <c r="H150" i="112"/>
  <c r="M150" i="112" s="1"/>
  <c r="H154" i="112"/>
  <c r="M154" i="112" s="1"/>
  <c r="O154" i="112" s="1"/>
  <c r="H181" i="112"/>
  <c r="M181" i="112" s="1"/>
  <c r="H191" i="112"/>
  <c r="M191" i="112" s="1"/>
  <c r="H208" i="112"/>
  <c r="M208" i="112" s="1"/>
  <c r="M213" i="112" s="1"/>
  <c r="O210" i="112"/>
  <c r="H138" i="112"/>
  <c r="M138" i="112" s="1"/>
  <c r="L40" i="112"/>
  <c r="O40" i="112" s="1"/>
  <c r="H40" i="112"/>
  <c r="M40" i="112" s="1"/>
  <c r="L119" i="112"/>
  <c r="H119" i="112"/>
  <c r="M119" i="112" s="1"/>
  <c r="O76" i="112"/>
  <c r="E14" i="112"/>
  <c r="G14" i="112" s="1"/>
  <c r="G11" i="112"/>
  <c r="H93" i="112"/>
  <c r="M93" i="112" s="1"/>
  <c r="H190" i="112"/>
  <c r="M190" i="112" s="1"/>
  <c r="O190" i="112" s="1"/>
  <c r="H52" i="112"/>
  <c r="M52" i="112" s="1"/>
  <c r="O52" i="112" s="1"/>
  <c r="L32" i="112"/>
  <c r="L89" i="112"/>
  <c r="H89" i="112"/>
  <c r="M89" i="112" s="1"/>
  <c r="H10" i="112"/>
  <c r="M10" i="112" s="1"/>
  <c r="FG24" i="77"/>
  <c r="H11" i="112"/>
  <c r="M11" i="112" s="1"/>
  <c r="L11" i="112"/>
  <c r="EB20" i="77"/>
  <c r="EN20" i="77" s="1"/>
  <c r="O181" i="112"/>
  <c r="N21" i="112"/>
  <c r="L25" i="112"/>
  <c r="O25" i="112" s="1"/>
  <c r="L34" i="112"/>
  <c r="L42" i="112"/>
  <c r="O42" i="112" s="1"/>
  <c r="EO15" i="77"/>
  <c r="AH23" i="77"/>
  <c r="O23" i="77"/>
  <c r="AC23" i="77" s="1"/>
  <c r="EO23" i="77"/>
  <c r="EO20" i="77"/>
  <c r="EO17" i="77"/>
  <c r="DV23" i="77"/>
  <c r="EJ23" i="77" s="1"/>
  <c r="FG23" i="77"/>
  <c r="FU23" i="77" s="1"/>
  <c r="AH13" i="77"/>
  <c r="EO14" i="77"/>
  <c r="AH17" i="77"/>
  <c r="AH18" i="77"/>
  <c r="AH19" i="77"/>
  <c r="AH20" i="77"/>
  <c r="AH21" i="77"/>
  <c r="GR16" i="77"/>
  <c r="HF16" i="77" s="1"/>
  <c r="AW22" i="111"/>
  <c r="AX22" i="111" s="1"/>
  <c r="AV17" i="111"/>
  <c r="H12" i="111"/>
  <c r="H16" i="111"/>
  <c r="H17" i="111"/>
  <c r="H21" i="111"/>
  <c r="N22" i="112"/>
  <c r="L22" i="112" s="1"/>
  <c r="CQ19" i="77"/>
  <c r="DC19" i="77" s="1"/>
  <c r="DE19" i="77" s="1"/>
  <c r="DF19" i="77" s="1"/>
  <c r="CQ23" i="77"/>
  <c r="DC23" i="77" s="1"/>
  <c r="CQ15" i="77"/>
  <c r="DC15" i="77" s="1"/>
  <c r="U22" i="77"/>
  <c r="BF22" i="77"/>
  <c r="G42" i="111"/>
  <c r="BB58" i="111"/>
  <c r="BB25" i="111"/>
  <c r="AR57" i="111"/>
  <c r="D67" i="111"/>
  <c r="X67" i="111"/>
  <c r="AU25" i="111"/>
  <c r="AW25" i="111" s="1"/>
  <c r="AX25" i="111" s="1"/>
  <c r="Y13" i="111"/>
  <c r="Z13" i="111" s="1"/>
  <c r="AA13" i="111" s="1"/>
  <c r="AS15" i="111"/>
  <c r="AT15" i="111" s="1"/>
  <c r="AS13" i="111"/>
  <c r="AT13" i="111" s="1"/>
  <c r="AU10" i="111"/>
  <c r="AW10" i="111" s="1"/>
  <c r="AX10" i="111" s="1"/>
  <c r="AZ10" i="111" s="1"/>
  <c r="AU30" i="111"/>
  <c r="AW30" i="111" s="1"/>
  <c r="AX30" i="111" s="1"/>
  <c r="AS30" i="111"/>
  <c r="AT30" i="111" s="1"/>
  <c r="AK39" i="111"/>
  <c r="AM39" i="111" s="1"/>
  <c r="AN39" i="111" s="1"/>
  <c r="BB48" i="111"/>
  <c r="D82" i="111"/>
  <c r="D73" i="111"/>
  <c r="D63" i="111"/>
  <c r="D54" i="111"/>
  <c r="D27" i="111"/>
  <c r="BB18" i="111"/>
  <c r="D80" i="111"/>
  <c r="D71" i="111"/>
  <c r="D61" i="111"/>
  <c r="D52" i="111"/>
  <c r="D78" i="111"/>
  <c r="D59" i="111"/>
  <c r="D23" i="111"/>
  <c r="D19" i="111" s="1"/>
  <c r="N81" i="111"/>
  <c r="N72" i="111"/>
  <c r="N62" i="111"/>
  <c r="N53" i="111"/>
  <c r="N26" i="111"/>
  <c r="BB17" i="111"/>
  <c r="N79" i="111"/>
  <c r="N70" i="111"/>
  <c r="N60" i="111"/>
  <c r="N42" i="111"/>
  <c r="N33" i="111"/>
  <c r="N24" i="111"/>
  <c r="BB15" i="111"/>
  <c r="N77" i="111"/>
  <c r="N49" i="111"/>
  <c r="Q49" i="111" s="1"/>
  <c r="N31" i="111"/>
  <c r="Q31" i="111" s="1"/>
  <c r="S31" i="111" s="1"/>
  <c r="T31" i="111" s="1"/>
  <c r="Q13" i="111"/>
  <c r="S13" i="111" s="1"/>
  <c r="T13" i="111" s="1"/>
  <c r="X82" i="111"/>
  <c r="X63" i="111"/>
  <c r="X45" i="111"/>
  <c r="X80" i="111"/>
  <c r="X71" i="111"/>
  <c r="X61" i="111"/>
  <c r="X52" i="111"/>
  <c r="X78" i="111"/>
  <c r="X59" i="111"/>
  <c r="X50" i="111"/>
  <c r="X41" i="111"/>
  <c r="X23" i="111"/>
  <c r="Y14" i="111"/>
  <c r="Z14" i="111" s="1"/>
  <c r="AA14" i="111" s="1"/>
  <c r="X57" i="111"/>
  <c r="X21" i="111"/>
  <c r="Y12" i="111"/>
  <c r="Z12" i="111" s="1"/>
  <c r="AH81" i="111"/>
  <c r="AH72" i="111"/>
  <c r="AK72" i="111" s="1"/>
  <c r="AM72" i="111" s="1"/>
  <c r="AN72" i="111" s="1"/>
  <c r="AH62" i="111"/>
  <c r="AH53" i="111"/>
  <c r="AH26" i="111"/>
  <c r="AH79" i="111"/>
  <c r="AH70" i="111"/>
  <c r="AH60" i="111"/>
  <c r="BB60" i="111" s="1"/>
  <c r="AH42" i="111"/>
  <c r="AH33" i="111"/>
  <c r="AH24" i="111"/>
  <c r="AK24" i="111" s="1"/>
  <c r="AK15" i="111"/>
  <c r="AM15" i="111" s="1"/>
  <c r="AN15" i="111" s="1"/>
  <c r="AH77" i="111"/>
  <c r="AH68" i="111"/>
  <c r="AH49" i="111"/>
  <c r="AH40" i="111"/>
  <c r="AH31" i="111"/>
  <c r="AH10" i="111"/>
  <c r="AK10" i="111" s="1"/>
  <c r="AM10" i="111" s="1"/>
  <c r="AN10" i="111" s="1"/>
  <c r="AP10" i="111" s="1"/>
  <c r="AR82" i="111"/>
  <c r="AR63" i="111"/>
  <c r="AR45" i="111"/>
  <c r="AR80" i="111"/>
  <c r="AR71" i="111"/>
  <c r="AR61" i="111"/>
  <c r="AR52" i="111"/>
  <c r="AU16" i="111"/>
  <c r="AW16" i="111" s="1"/>
  <c r="AS16" i="111"/>
  <c r="AT16" i="111" s="1"/>
  <c r="AR78" i="111"/>
  <c r="AR59" i="111"/>
  <c r="AR50" i="111"/>
  <c r="AR46" i="111" s="1"/>
  <c r="AR41" i="111"/>
  <c r="BB41" i="111" s="1"/>
  <c r="AR23" i="111"/>
  <c r="AU23" i="111" s="1"/>
  <c r="AW23" i="111" s="1"/>
  <c r="AX23" i="111" s="1"/>
  <c r="AU14" i="111"/>
  <c r="AW14" i="111" s="1"/>
  <c r="AX14" i="111" s="1"/>
  <c r="AS14" i="111"/>
  <c r="AT14" i="111" s="1"/>
  <c r="AR76" i="111"/>
  <c r="AR39" i="111"/>
  <c r="AR21" i="111"/>
  <c r="AU21" i="111" s="1"/>
  <c r="AW21" i="111" s="1"/>
  <c r="AU12" i="111"/>
  <c r="AW12" i="111" s="1"/>
  <c r="AX12" i="111" s="1"/>
  <c r="AS12" i="111"/>
  <c r="AT12" i="111" s="1"/>
  <c r="X28" i="111"/>
  <c r="Y31" i="111" s="1"/>
  <c r="Z31" i="111" s="1"/>
  <c r="AA31" i="111" s="1"/>
  <c r="D10" i="111"/>
  <c r="E18" i="111" s="1"/>
  <c r="F18" i="111" s="1"/>
  <c r="G18" i="111" s="1"/>
  <c r="I18" i="111" s="1"/>
  <c r="J18" i="111" s="1"/>
  <c r="AU52" i="111"/>
  <c r="AW52" i="111" s="1"/>
  <c r="AX52" i="111" s="1"/>
  <c r="AU71" i="111"/>
  <c r="AR65" i="111"/>
  <c r="AS71" i="111" s="1"/>
  <c r="AT71" i="111" s="1"/>
  <c r="AU45" i="111"/>
  <c r="AH28" i="111"/>
  <c r="AI31" i="111" s="1"/>
  <c r="AJ31" i="111" s="1"/>
  <c r="AK31" i="111" s="1"/>
  <c r="AM31" i="111" s="1"/>
  <c r="AN31" i="111" s="1"/>
  <c r="AK42" i="111"/>
  <c r="AM42" i="111" s="1"/>
  <c r="AN42" i="111" s="1"/>
  <c r="AK70" i="111"/>
  <c r="AM70" i="111" s="1"/>
  <c r="AN70" i="111" s="1"/>
  <c r="AK26" i="111"/>
  <c r="AM26" i="111" s="1"/>
  <c r="AN26" i="111" s="1"/>
  <c r="BB31" i="111"/>
  <c r="BB70" i="111"/>
  <c r="Y34" i="111"/>
  <c r="Z34" i="111" s="1"/>
  <c r="AA34" i="111" s="1"/>
  <c r="AC34" i="111" s="1"/>
  <c r="AD34" i="111" s="1"/>
  <c r="BB39" i="111"/>
  <c r="AI13" i="111"/>
  <c r="AJ13" i="111" s="1"/>
  <c r="AK13" i="111" s="1"/>
  <c r="AM13" i="111" s="1"/>
  <c r="AN13" i="111" s="1"/>
  <c r="AK33" i="111"/>
  <c r="AM33" i="111" s="1"/>
  <c r="AN33" i="111" s="1"/>
  <c r="AK53" i="111"/>
  <c r="BB33" i="111"/>
  <c r="BB73" i="111"/>
  <c r="E14" i="111"/>
  <c r="F14" i="111" s="1"/>
  <c r="G14" i="111" s="1"/>
  <c r="AI34" i="111"/>
  <c r="AJ34" i="111" s="1"/>
  <c r="O248" i="112"/>
  <c r="O242" i="112"/>
  <c r="O226" i="112"/>
  <c r="H219" i="112"/>
  <c r="M219" i="112" s="1"/>
  <c r="O216" i="112"/>
  <c r="L224" i="112"/>
  <c r="O224" i="112" s="1"/>
  <c r="L233" i="112"/>
  <c r="O233" i="112" s="1"/>
  <c r="L237" i="112"/>
  <c r="O218" i="112"/>
  <c r="L222" i="112"/>
  <c r="O222" i="112" s="1"/>
  <c r="L225" i="112"/>
  <c r="O225" i="112" s="1"/>
  <c r="HH24" i="77"/>
  <c r="M179" i="112" l="1"/>
  <c r="O178" i="112"/>
  <c r="O179" i="112" s="1"/>
  <c r="L39" i="112"/>
  <c r="H39" i="112"/>
  <c r="M39" i="112" s="1"/>
  <c r="L49" i="112"/>
  <c r="H49" i="112"/>
  <c r="M49" i="112" s="1"/>
  <c r="L92" i="112"/>
  <c r="H92" i="112"/>
  <c r="M92" i="112" s="1"/>
  <c r="O92" i="112" s="1"/>
  <c r="L143" i="112"/>
  <c r="H200" i="112"/>
  <c r="M200" i="112" s="1"/>
  <c r="L200" i="112"/>
  <c r="O200" i="112" s="1"/>
  <c r="H199" i="112"/>
  <c r="M199" i="112" s="1"/>
  <c r="L199" i="112"/>
  <c r="O10" i="112"/>
  <c r="H14" i="111"/>
  <c r="BF10" i="111"/>
  <c r="BB62" i="111"/>
  <c r="G41" i="112"/>
  <c r="G45" i="112"/>
  <c r="G51" i="112"/>
  <c r="G56" i="112"/>
  <c r="H141" i="112"/>
  <c r="M141" i="112" s="1"/>
  <c r="J143" i="112"/>
  <c r="H143" i="112" s="1"/>
  <c r="M143" i="112" s="1"/>
  <c r="N160" i="112"/>
  <c r="N161" i="112" s="1"/>
  <c r="L170" i="112"/>
  <c r="L192" i="112"/>
  <c r="O211" i="112"/>
  <c r="AS73" i="111"/>
  <c r="AT73" i="111" s="1"/>
  <c r="X19" i="111"/>
  <c r="Y25" i="111" s="1"/>
  <c r="Z25" i="111" s="1"/>
  <c r="AA25" i="111" s="1"/>
  <c r="O54" i="112"/>
  <c r="O72" i="112"/>
  <c r="AM21" i="111"/>
  <c r="AN21" i="111" s="1"/>
  <c r="I14" i="111"/>
  <c r="J14" i="111" s="1"/>
  <c r="O112" i="112"/>
  <c r="O115" i="112"/>
  <c r="O189" i="112"/>
  <c r="O149" i="112"/>
  <c r="G75" i="112"/>
  <c r="O80" i="112"/>
  <c r="N145" i="112"/>
  <c r="N258" i="112" s="1"/>
  <c r="L212" i="112"/>
  <c r="L213" i="112" s="1"/>
  <c r="AS68" i="111"/>
  <c r="AT68" i="111" s="1"/>
  <c r="AS67" i="111"/>
  <c r="AT67" i="111" s="1"/>
  <c r="Y30" i="111"/>
  <c r="Z30" i="111" s="1"/>
  <c r="BB59" i="111"/>
  <c r="O34" i="112"/>
  <c r="O119" i="112"/>
  <c r="L60" i="112"/>
  <c r="O20" i="112"/>
  <c r="O62" i="112"/>
  <c r="O107" i="112"/>
  <c r="BF46" i="111"/>
  <c r="BF53" i="111" s="1"/>
  <c r="G61" i="112"/>
  <c r="G65" i="112"/>
  <c r="G84" i="112"/>
  <c r="L159" i="112"/>
  <c r="L160" i="112" s="1"/>
  <c r="N173" i="112"/>
  <c r="N183" i="112"/>
  <c r="L229" i="112"/>
  <c r="O229" i="112" s="1"/>
  <c r="H220" i="112"/>
  <c r="M220" i="112" s="1"/>
  <c r="L241" i="112"/>
  <c r="L240" i="112" s="1"/>
  <c r="L234" i="112"/>
  <c r="H223" i="112"/>
  <c r="M223" i="112" s="1"/>
  <c r="O223" i="112" s="1"/>
  <c r="L236" i="112"/>
  <c r="L227" i="112"/>
  <c r="O227" i="112" s="1"/>
  <c r="N221" i="112"/>
  <c r="H231" i="112"/>
  <c r="M231" i="112" s="1"/>
  <c r="O231" i="112" s="1"/>
  <c r="L244" i="112"/>
  <c r="L243" i="112" s="1"/>
  <c r="N215" i="112"/>
  <c r="N232" i="112"/>
  <c r="N240" i="112"/>
  <c r="O235" i="112"/>
  <c r="O237" i="112"/>
  <c r="AS32" i="111"/>
  <c r="AT32" i="111" s="1"/>
  <c r="AS34" i="111"/>
  <c r="AT34" i="111" s="1"/>
  <c r="AS33" i="111"/>
  <c r="AT33" i="111" s="1"/>
  <c r="AK28" i="111"/>
  <c r="AM28" i="111" s="1"/>
  <c r="AN28" i="111" s="1"/>
  <c r="AP28" i="111" s="1"/>
  <c r="AI12" i="111"/>
  <c r="AJ12" i="111" s="1"/>
  <c r="AM45" i="111"/>
  <c r="AN45" i="111" s="1"/>
  <c r="AM43" i="111"/>
  <c r="AN43" i="111" s="1"/>
  <c r="BB45" i="111"/>
  <c r="X37" i="111"/>
  <c r="AA37" i="111" s="1"/>
  <c r="AC37" i="111" s="1"/>
  <c r="AD37" i="111" s="1"/>
  <c r="AF37" i="111" s="1"/>
  <c r="Y15" i="111"/>
  <c r="Z15" i="111" s="1"/>
  <c r="Y17" i="111"/>
  <c r="Z17" i="111" s="1"/>
  <c r="AC18" i="111"/>
  <c r="AD18" i="111" s="1"/>
  <c r="BB80" i="111"/>
  <c r="Y41" i="111"/>
  <c r="Z41" i="111" s="1"/>
  <c r="AA41" i="111" s="1"/>
  <c r="Y39" i="111"/>
  <c r="Z39" i="111" s="1"/>
  <c r="AA39" i="111" s="1"/>
  <c r="Y16" i="111"/>
  <c r="Z16" i="111" s="1"/>
  <c r="AA16" i="111" s="1"/>
  <c r="BB53" i="111"/>
  <c r="D65" i="111"/>
  <c r="E70" i="111" s="1"/>
  <c r="F70" i="111" s="1"/>
  <c r="O142" i="112"/>
  <c r="O185" i="112"/>
  <c r="M192" i="112"/>
  <c r="L28" i="112"/>
  <c r="H28" i="112"/>
  <c r="M28" i="112" s="1"/>
  <c r="H57" i="112"/>
  <c r="M57" i="112" s="1"/>
  <c r="L57" i="112"/>
  <c r="H75" i="112"/>
  <c r="M75" i="112" s="1"/>
  <c r="O75" i="112" s="1"/>
  <c r="L75" i="112"/>
  <c r="H132" i="112"/>
  <c r="M132" i="112" s="1"/>
  <c r="L132" i="112"/>
  <c r="L135" i="112"/>
  <c r="H135" i="112"/>
  <c r="M135" i="112" s="1"/>
  <c r="H136" i="112"/>
  <c r="M136" i="112" s="1"/>
  <c r="L136" i="112"/>
  <c r="H137" i="112"/>
  <c r="M137" i="112" s="1"/>
  <c r="L137" i="112"/>
  <c r="N128" i="112"/>
  <c r="N129" i="112" s="1"/>
  <c r="M206" i="112"/>
  <c r="O205" i="112"/>
  <c r="O206" i="112" s="1"/>
  <c r="O118" i="112"/>
  <c r="O73" i="112"/>
  <c r="H61" i="112"/>
  <c r="M61" i="112" s="1"/>
  <c r="L61" i="112"/>
  <c r="H77" i="112"/>
  <c r="M77" i="112" s="1"/>
  <c r="L77" i="112"/>
  <c r="H83" i="112"/>
  <c r="M83" i="112" s="1"/>
  <c r="L83" i="112"/>
  <c r="H198" i="112"/>
  <c r="M198" i="112" s="1"/>
  <c r="M201" i="112" s="1"/>
  <c r="M202" i="112" s="1"/>
  <c r="L202" i="112" s="1"/>
  <c r="L198" i="112"/>
  <c r="L217" i="112"/>
  <c r="H217" i="112"/>
  <c r="M217" i="112" s="1"/>
  <c r="M215" i="112" s="1"/>
  <c r="O89" i="112"/>
  <c r="O93" i="112"/>
  <c r="O191" i="112"/>
  <c r="O150" i="112"/>
  <c r="O138" i="112"/>
  <c r="O60" i="112"/>
  <c r="O27" i="112"/>
  <c r="M183" i="112"/>
  <c r="M259" i="112" s="1"/>
  <c r="O144" i="112"/>
  <c r="O101" i="112"/>
  <c r="O53" i="112"/>
  <c r="O35" i="112"/>
  <c r="O49" i="112"/>
  <c r="O39" i="112"/>
  <c r="N66" i="112"/>
  <c r="L103" i="112"/>
  <c r="O234" i="112"/>
  <c r="O247" i="112"/>
  <c r="O246" i="112" s="1"/>
  <c r="O32" i="112"/>
  <c r="O110" i="112"/>
  <c r="O220" i="112"/>
  <c r="O187" i="112"/>
  <c r="O156" i="112"/>
  <c r="O153" i="112"/>
  <c r="O124" i="112"/>
  <c r="O113" i="112"/>
  <c r="O99" i="112"/>
  <c r="O199" i="112"/>
  <c r="O86" i="112"/>
  <c r="O78" i="112"/>
  <c r="O29" i="112"/>
  <c r="O82" i="112"/>
  <c r="O59" i="112"/>
  <c r="O37" i="112"/>
  <c r="O17" i="112"/>
  <c r="O63" i="112"/>
  <c r="O33" i="112"/>
  <c r="G15" i="112"/>
  <c r="G31" i="112"/>
  <c r="G55" i="112"/>
  <c r="G85" i="112"/>
  <c r="N103" i="112"/>
  <c r="H98" i="112"/>
  <c r="M98" i="112" s="1"/>
  <c r="O98" i="112" s="1"/>
  <c r="N116" i="112"/>
  <c r="N263" i="112" s="1"/>
  <c r="G126" i="112"/>
  <c r="L164" i="112"/>
  <c r="L169" i="112"/>
  <c r="O169" i="112" s="1"/>
  <c r="N192" i="112"/>
  <c r="O236" i="112"/>
  <c r="GN15" i="77"/>
  <c r="DV15" i="77"/>
  <c r="EJ15" i="77" s="1"/>
  <c r="HV15" i="77"/>
  <c r="AB69" i="111"/>
  <c r="AB70" i="111"/>
  <c r="AB67" i="111"/>
  <c r="AB68" i="111"/>
  <c r="AB71" i="111"/>
  <c r="BF65" i="111"/>
  <c r="BF72" i="111" s="1"/>
  <c r="R70" i="111"/>
  <c r="R68" i="111"/>
  <c r="R69" i="111"/>
  <c r="R67" i="111"/>
  <c r="AB43" i="111"/>
  <c r="AB39" i="111"/>
  <c r="AC39" i="111" s="1"/>
  <c r="AD39" i="111" s="1"/>
  <c r="AB45" i="111"/>
  <c r="AB42" i="111"/>
  <c r="AC42" i="111" s="1"/>
  <c r="AD42" i="111" s="1"/>
  <c r="AB41" i="111"/>
  <c r="AB40" i="111"/>
  <c r="R54" i="111"/>
  <c r="R50" i="111"/>
  <c r="R53" i="111"/>
  <c r="S49" i="111"/>
  <c r="T49" i="111" s="1"/>
  <c r="R52" i="111"/>
  <c r="R48" i="111"/>
  <c r="R51" i="111"/>
  <c r="H51" i="111"/>
  <c r="I51" i="111" s="1"/>
  <c r="J51" i="111" s="1"/>
  <c r="H52" i="111"/>
  <c r="H49" i="111"/>
  <c r="BF44" i="111"/>
  <c r="BF41" i="111"/>
  <c r="BF45" i="111"/>
  <c r="BF42" i="111"/>
  <c r="I42" i="111"/>
  <c r="J42" i="111" s="1"/>
  <c r="BF51" i="111"/>
  <c r="BF50" i="111"/>
  <c r="H33" i="111"/>
  <c r="H32" i="111"/>
  <c r="H22" i="111"/>
  <c r="AM25" i="111"/>
  <c r="AN25" i="111" s="1"/>
  <c r="AC25" i="111"/>
  <c r="AD25" i="111" s="1"/>
  <c r="R22" i="111"/>
  <c r="R21" i="111"/>
  <c r="R27" i="111"/>
  <c r="R25" i="111"/>
  <c r="R26" i="111"/>
  <c r="R23" i="111"/>
  <c r="BF24" i="111"/>
  <c r="BF21" i="111"/>
  <c r="BF25" i="111"/>
  <c r="BF22" i="111"/>
  <c r="BF27" i="111"/>
  <c r="BF26" i="111"/>
  <c r="BF23" i="111"/>
  <c r="AB16" i="111"/>
  <c r="AB14" i="111"/>
  <c r="AC14" i="111" s="1"/>
  <c r="AD14" i="111" s="1"/>
  <c r="AB12" i="111"/>
  <c r="BF18" i="111"/>
  <c r="BF13" i="111"/>
  <c r="BF15" i="111"/>
  <c r="BF16" i="111"/>
  <c r="BF17" i="111"/>
  <c r="BF14" i="111"/>
  <c r="BF12" i="111"/>
  <c r="AC10" i="111"/>
  <c r="AD10" i="111" s="1"/>
  <c r="AF10" i="111" s="1"/>
  <c r="AB15" i="111"/>
  <c r="AC15" i="111" s="1"/>
  <c r="AD15" i="111" s="1"/>
  <c r="AB13" i="111"/>
  <c r="AC13" i="111" s="1"/>
  <c r="AD13" i="111" s="1"/>
  <c r="AB17" i="111"/>
  <c r="AC17" i="111" s="1"/>
  <c r="AD17" i="111" s="1"/>
  <c r="AR37" i="111"/>
  <c r="AS43" i="111" s="1"/>
  <c r="AT43" i="111" s="1"/>
  <c r="AH37" i="111"/>
  <c r="AH55" i="111"/>
  <c r="X74" i="111"/>
  <c r="AT29" i="111"/>
  <c r="D74" i="111"/>
  <c r="AH65" i="111"/>
  <c r="X55" i="111"/>
  <c r="X46" i="111"/>
  <c r="Y52" i="111" s="1"/>
  <c r="Z52" i="111" s="1"/>
  <c r="AA52" i="111" s="1"/>
  <c r="AC52" i="111" s="1"/>
  <c r="AD52" i="111" s="1"/>
  <c r="AR19" i="111"/>
  <c r="AS25" i="111" s="1"/>
  <c r="AT25" i="111" s="1"/>
  <c r="DV24" i="77"/>
  <c r="CK15" i="77"/>
  <c r="HU15" i="77"/>
  <c r="DD21" i="77"/>
  <c r="DD17" i="77"/>
  <c r="DD15" i="77"/>
  <c r="DE15" i="77" s="1"/>
  <c r="DF15" i="77" s="1"/>
  <c r="AZ15" i="77"/>
  <c r="BN15" i="77" s="1"/>
  <c r="GQ15" i="77"/>
  <c r="HP15" i="77" s="1"/>
  <c r="E159" i="141" s="1"/>
  <c r="BS23" i="77"/>
  <c r="BS13" i="77"/>
  <c r="BS16" i="77"/>
  <c r="BS17" i="77"/>
  <c r="BS18" i="77"/>
  <c r="BS20" i="77"/>
  <c r="BS22" i="77"/>
  <c r="O24" i="77"/>
  <c r="E161" i="141"/>
  <c r="E31" i="141"/>
  <c r="E32" i="141"/>
  <c r="E162" i="141"/>
  <c r="E163" i="141"/>
  <c r="E33" i="141"/>
  <c r="E30" i="141"/>
  <c r="E160" i="141"/>
  <c r="E157" i="141"/>
  <c r="E27" i="141"/>
  <c r="E158" i="141"/>
  <c r="E28" i="141"/>
  <c r="AI33" i="111"/>
  <c r="AJ33" i="111" s="1"/>
  <c r="BB23" i="111"/>
  <c r="BB63" i="111"/>
  <c r="BB79" i="111"/>
  <c r="BB81" i="111"/>
  <c r="D55" i="111"/>
  <c r="Y33" i="111"/>
  <c r="Z33" i="111" s="1"/>
  <c r="AA28" i="111"/>
  <c r="AC28" i="111" s="1"/>
  <c r="AD28" i="111" s="1"/>
  <c r="AF28" i="111" s="1"/>
  <c r="AS45" i="111"/>
  <c r="AT45" i="111" s="1"/>
  <c r="AS42" i="111"/>
  <c r="AT42" i="111" s="1"/>
  <c r="AS41" i="111"/>
  <c r="AT41" i="111" s="1"/>
  <c r="AS44" i="111"/>
  <c r="AT44" i="111" s="1"/>
  <c r="AU44" i="111" s="1"/>
  <c r="AS40" i="111"/>
  <c r="AT40" i="111" s="1"/>
  <c r="AS21" i="111"/>
  <c r="AT21" i="111" s="1"/>
  <c r="AS24" i="111"/>
  <c r="AT24" i="111" s="1"/>
  <c r="AS26" i="111"/>
  <c r="AT26" i="111" s="1"/>
  <c r="AU26" i="111" s="1"/>
  <c r="AW26" i="111" s="1"/>
  <c r="AS27" i="111"/>
  <c r="AT27" i="111" s="1"/>
  <c r="AS52" i="111"/>
  <c r="AT52" i="111" s="1"/>
  <c r="AS53" i="111"/>
  <c r="AT53" i="111" s="1"/>
  <c r="AU53" i="111" s="1"/>
  <c r="AW53" i="111" s="1"/>
  <c r="AX53" i="111" s="1"/>
  <c r="AU46" i="111"/>
  <c r="AW46" i="111" s="1"/>
  <c r="AS51" i="111"/>
  <c r="AT51" i="111" s="1"/>
  <c r="AS48" i="111"/>
  <c r="AT48" i="111" s="1"/>
  <c r="AS49" i="111"/>
  <c r="AT49" i="111" s="1"/>
  <c r="AS54" i="111"/>
  <c r="AT54" i="111" s="1"/>
  <c r="AS50" i="111"/>
  <c r="AT50" i="111" s="1"/>
  <c r="AK65" i="111"/>
  <c r="AM65" i="111" s="1"/>
  <c r="AN65" i="111" s="1"/>
  <c r="AP65" i="111" s="1"/>
  <c r="AI69" i="111"/>
  <c r="AJ69" i="111" s="1"/>
  <c r="AI73" i="111"/>
  <c r="AJ73" i="111" s="1"/>
  <c r="AI67" i="111"/>
  <c r="AJ67" i="111" s="1"/>
  <c r="AI71" i="111"/>
  <c r="AJ71" i="111" s="1"/>
  <c r="AI72" i="111"/>
  <c r="AJ72" i="111" s="1"/>
  <c r="AI70" i="111"/>
  <c r="AJ70" i="111" s="1"/>
  <c r="Y53" i="111"/>
  <c r="Z53" i="111" s="1"/>
  <c r="E68" i="111"/>
  <c r="F68" i="111" s="1"/>
  <c r="G68" i="111" s="1"/>
  <c r="I68" i="111" s="1"/>
  <c r="E69" i="111"/>
  <c r="F69" i="111" s="1"/>
  <c r="G69" i="111" s="1"/>
  <c r="I69" i="111" s="1"/>
  <c r="J69" i="111" s="1"/>
  <c r="AI68" i="111"/>
  <c r="AJ68" i="111" s="1"/>
  <c r="AK68" i="111" s="1"/>
  <c r="AM68" i="111" s="1"/>
  <c r="AN68" i="111" s="1"/>
  <c r="Y21" i="111"/>
  <c r="Z21" i="111" s="1"/>
  <c r="AA21" i="111" s="1"/>
  <c r="AC21" i="111" s="1"/>
  <c r="AS69" i="111"/>
  <c r="AT69" i="111" s="1"/>
  <c r="AU65" i="111"/>
  <c r="AS70" i="111"/>
  <c r="AT70" i="111" s="1"/>
  <c r="AS72" i="111"/>
  <c r="AT72" i="111" s="1"/>
  <c r="AU72" i="111" s="1"/>
  <c r="AI30" i="111"/>
  <c r="AJ30" i="111" s="1"/>
  <c r="Y43" i="111"/>
  <c r="Z43" i="111" s="1"/>
  <c r="AA43" i="111" s="1"/>
  <c r="AC43" i="111" s="1"/>
  <c r="AD43" i="111" s="1"/>
  <c r="Y40" i="111"/>
  <c r="Z40" i="111" s="1"/>
  <c r="AA40" i="111" s="1"/>
  <c r="AC40" i="111" s="1"/>
  <c r="AD40" i="111" s="1"/>
  <c r="Y44" i="111"/>
  <c r="Z44" i="111" s="1"/>
  <c r="AI17" i="111"/>
  <c r="AJ17" i="111" s="1"/>
  <c r="AI16" i="111"/>
  <c r="AJ16" i="111" s="1"/>
  <c r="AU50" i="111"/>
  <c r="AW50" i="111" s="1"/>
  <c r="AX50" i="111" s="1"/>
  <c r="AU39" i="111"/>
  <c r="AW39" i="111" s="1"/>
  <c r="AX39" i="111" s="1"/>
  <c r="Y32" i="111"/>
  <c r="Z32" i="111" s="1"/>
  <c r="AA32" i="111" s="1"/>
  <c r="AC32" i="111" s="1"/>
  <c r="AD32" i="111" s="1"/>
  <c r="Y35" i="111"/>
  <c r="Z35" i="111" s="1"/>
  <c r="Y36" i="111"/>
  <c r="Z36" i="111" s="1"/>
  <c r="AA36" i="111" s="1"/>
  <c r="AC36" i="111" s="1"/>
  <c r="AD36" i="111" s="1"/>
  <c r="AR74" i="111"/>
  <c r="AH46" i="111"/>
  <c r="AI48" i="111" s="1"/>
  <c r="AJ48" i="111" s="1"/>
  <c r="AW54" i="111"/>
  <c r="AX54" i="111" s="1"/>
  <c r="AM50" i="111"/>
  <c r="AN50" i="111" s="1"/>
  <c r="AR55" i="111"/>
  <c r="AM69" i="111"/>
  <c r="AN69" i="111" s="1"/>
  <c r="AM53" i="111"/>
  <c r="AN53" i="111" s="1"/>
  <c r="BF54" i="111"/>
  <c r="AL49" i="111"/>
  <c r="AT11" i="111"/>
  <c r="L141" i="112"/>
  <c r="O159" i="112"/>
  <c r="O160" i="112" s="1"/>
  <c r="O162" i="112" s="1"/>
  <c r="L162" i="112" s="1"/>
  <c r="M160" i="112"/>
  <c r="M161" i="112" s="1"/>
  <c r="L161" i="112" s="1"/>
  <c r="O182" i="112"/>
  <c r="O183" i="112" s="1"/>
  <c r="M243" i="112"/>
  <c r="O241" i="112"/>
  <c r="O240" i="112" s="1"/>
  <c r="L238" i="112"/>
  <c r="L232" i="112" s="1"/>
  <c r="AH74" i="111"/>
  <c r="AI39" i="111"/>
  <c r="AJ39" i="111" s="1"/>
  <c r="AI41" i="111"/>
  <c r="AJ41" i="111" s="1"/>
  <c r="AI40" i="111"/>
  <c r="AJ40" i="111" s="1"/>
  <c r="AK40" i="111" s="1"/>
  <c r="AM40" i="111" s="1"/>
  <c r="AN40" i="111" s="1"/>
  <c r="AK37" i="111"/>
  <c r="AM37" i="111" s="1"/>
  <c r="AN37" i="111" s="1"/>
  <c r="AP37" i="111" s="1"/>
  <c r="BB26" i="111"/>
  <c r="D28" i="111"/>
  <c r="E31" i="111" s="1"/>
  <c r="F31" i="111" s="1"/>
  <c r="G31" i="111" s="1"/>
  <c r="I31" i="111" s="1"/>
  <c r="J31" i="111" s="1"/>
  <c r="BB24" i="111"/>
  <c r="BB42" i="111"/>
  <c r="BB72" i="111"/>
  <c r="D37" i="111"/>
  <c r="E39" i="111" s="1"/>
  <c r="F39" i="111" s="1"/>
  <c r="EI14" i="77"/>
  <c r="EI23" i="77"/>
  <c r="HE13" i="77"/>
  <c r="EI20" i="77"/>
  <c r="EI18" i="77"/>
  <c r="BM16" i="77"/>
  <c r="FT17" i="77"/>
  <c r="FT15" i="77"/>
  <c r="CX16" i="77"/>
  <c r="AB16" i="77"/>
  <c r="FT20" i="77"/>
  <c r="CX13" i="77"/>
  <c r="FT18" i="77"/>
  <c r="CX17" i="77"/>
  <c r="CX20" i="77"/>
  <c r="AB17" i="77"/>
  <c r="AB21" i="77"/>
  <c r="HE20" i="77"/>
  <c r="HE19" i="77"/>
  <c r="HE15" i="77"/>
  <c r="HE23" i="77"/>
  <c r="EI16" i="77"/>
  <c r="EI21" i="77"/>
  <c r="BM17" i="77"/>
  <c r="BM20" i="77"/>
  <c r="HE18" i="77"/>
  <c r="FT21" i="77"/>
  <c r="FT16" i="77"/>
  <c r="FT13" i="77"/>
  <c r="AB13" i="77"/>
  <c r="FT14" i="77"/>
  <c r="FT19" i="77"/>
  <c r="CX15" i="77"/>
  <c r="CX14" i="77"/>
  <c r="CX18" i="77"/>
  <c r="CX19" i="77"/>
  <c r="AB15" i="77"/>
  <c r="AB14" i="77"/>
  <c r="AB20" i="77"/>
  <c r="BB43" i="111"/>
  <c r="Y50" i="111"/>
  <c r="Z50" i="111" s="1"/>
  <c r="AA50" i="111" s="1"/>
  <c r="AC50" i="111" s="1"/>
  <c r="AD50" i="111" s="1"/>
  <c r="Y23" i="111"/>
  <c r="Z23" i="111" s="1"/>
  <c r="AA23" i="111" s="1"/>
  <c r="AC23" i="111" s="1"/>
  <c r="AD23" i="111" s="1"/>
  <c r="BB50" i="111"/>
  <c r="E24" i="111"/>
  <c r="F24" i="111" s="1"/>
  <c r="E25" i="111"/>
  <c r="F25" i="111" s="1"/>
  <c r="G25" i="111" s="1"/>
  <c r="G19" i="111"/>
  <c r="I19" i="111" s="1"/>
  <c r="J19" i="111" s="1"/>
  <c r="L19" i="111" s="1"/>
  <c r="E23" i="111"/>
  <c r="F23" i="111" s="1"/>
  <c r="G23" i="111" s="1"/>
  <c r="I23" i="111" s="1"/>
  <c r="E27" i="111"/>
  <c r="F27" i="111" s="1"/>
  <c r="G27" i="111" s="1"/>
  <c r="E22" i="111"/>
  <c r="F22" i="111" s="1"/>
  <c r="G22" i="111" s="1"/>
  <c r="E26" i="111"/>
  <c r="F26" i="111" s="1"/>
  <c r="G26" i="111" s="1"/>
  <c r="E21" i="111"/>
  <c r="F21" i="111" s="1"/>
  <c r="G21" i="111" s="1"/>
  <c r="I21" i="111" s="1"/>
  <c r="J21" i="111" s="1"/>
  <c r="E35" i="111"/>
  <c r="F35" i="111" s="1"/>
  <c r="G35" i="111" s="1"/>
  <c r="E73" i="111"/>
  <c r="F73" i="111" s="1"/>
  <c r="G73" i="111" s="1"/>
  <c r="I73" i="111" s="1"/>
  <c r="J73" i="111" s="1"/>
  <c r="G65" i="111"/>
  <c r="I65" i="111" s="1"/>
  <c r="D46" i="111"/>
  <c r="G46" i="111" s="1"/>
  <c r="I46" i="111" s="1"/>
  <c r="J46" i="111" s="1"/>
  <c r="L46" i="111" s="1"/>
  <c r="AI53" i="111"/>
  <c r="AJ53" i="111" s="1"/>
  <c r="AI36" i="111"/>
  <c r="AJ36" i="111" s="1"/>
  <c r="AI35" i="111"/>
  <c r="AJ35" i="111" s="1"/>
  <c r="AI32" i="111"/>
  <c r="AJ32" i="111" s="1"/>
  <c r="AI15" i="111"/>
  <c r="AJ15" i="111" s="1"/>
  <c r="AI18" i="111"/>
  <c r="AJ18" i="111" s="1"/>
  <c r="AI14" i="111"/>
  <c r="AJ14" i="111" s="1"/>
  <c r="AI42" i="111"/>
  <c r="AJ42" i="111" s="1"/>
  <c r="AI45" i="111"/>
  <c r="AJ45" i="111" s="1"/>
  <c r="N10" i="111"/>
  <c r="O13" i="111" s="1"/>
  <c r="P13" i="111" s="1"/>
  <c r="BB13" i="111"/>
  <c r="N40" i="111"/>
  <c r="N68" i="111"/>
  <c r="N22" i="111"/>
  <c r="E41" i="111"/>
  <c r="F41" i="111" s="1"/>
  <c r="G41" i="111" s="1"/>
  <c r="BB49" i="111"/>
  <c r="BB77" i="111"/>
  <c r="Y45" i="111"/>
  <c r="Z45" i="111" s="1"/>
  <c r="AA45" i="111" s="1"/>
  <c r="BB69" i="111"/>
  <c r="X65" i="111"/>
  <c r="BB35" i="111"/>
  <c r="BB82" i="111"/>
  <c r="BB71" i="111"/>
  <c r="N74" i="111"/>
  <c r="BB78" i="111"/>
  <c r="Q67" i="111"/>
  <c r="BB67" i="111"/>
  <c r="S48" i="111"/>
  <c r="T48" i="111" s="1"/>
  <c r="Q12" i="111"/>
  <c r="S12" i="111" s="1"/>
  <c r="BB12" i="111"/>
  <c r="BB16" i="111"/>
  <c r="N21" i="111"/>
  <c r="Q21" i="111" s="1"/>
  <c r="N27" i="111"/>
  <c r="BB27" i="111" s="1"/>
  <c r="N30" i="111"/>
  <c r="N32" i="111"/>
  <c r="N34" i="111"/>
  <c r="BB34" i="111" s="1"/>
  <c r="N36" i="111"/>
  <c r="N52" i="111"/>
  <c r="N54" i="111"/>
  <c r="N57" i="111"/>
  <c r="BB57" i="111" s="1"/>
  <c r="N61" i="111"/>
  <c r="BB61" i="111" s="1"/>
  <c r="E72" i="111"/>
  <c r="F72" i="111" s="1"/>
  <c r="G72" i="111" s="1"/>
  <c r="I72" i="111" s="1"/>
  <c r="J72" i="111" s="1"/>
  <c r="E67" i="111"/>
  <c r="F67" i="111" s="1"/>
  <c r="G67" i="111" s="1"/>
  <c r="I67" i="111" s="1"/>
  <c r="EP20" i="77"/>
  <c r="CQ18" i="77"/>
  <c r="DC18" i="77" s="1"/>
  <c r="CQ17" i="77"/>
  <c r="DC17" i="77" s="1"/>
  <c r="DE17" i="77" s="1"/>
  <c r="CQ13" i="77"/>
  <c r="DC13" i="77" s="1"/>
  <c r="DE13" i="77" s="1"/>
  <c r="DF13" i="77" s="1"/>
  <c r="CQ16" i="77"/>
  <c r="DC16" i="77" s="1"/>
  <c r="CQ14" i="77"/>
  <c r="DC14" i="77" s="1"/>
  <c r="DE14" i="77" s="1"/>
  <c r="DF14" i="77" s="1"/>
  <c r="CQ20" i="77"/>
  <c r="DC20" i="77" s="1"/>
  <c r="CQ21" i="77"/>
  <c r="DC21" i="77" s="1"/>
  <c r="DE21" i="77" s="1"/>
  <c r="DF21" i="77" s="1"/>
  <c r="EB18" i="77"/>
  <c r="EN18" i="77" s="1"/>
  <c r="EB16" i="77"/>
  <c r="EN16" i="77" s="1"/>
  <c r="EP16" i="77" s="1"/>
  <c r="EB21" i="77"/>
  <c r="EN21" i="77" s="1"/>
  <c r="EP21" i="77" s="1"/>
  <c r="EB23" i="77"/>
  <c r="EN23" i="77" s="1"/>
  <c r="EP23" i="77" s="1"/>
  <c r="EQ23" i="77" s="1"/>
  <c r="EB15" i="77"/>
  <c r="EN15" i="77" s="1"/>
  <c r="EP15" i="77" s="1"/>
  <c r="EB17" i="77"/>
  <c r="EN17" i="77" s="1"/>
  <c r="EP17" i="77" s="1"/>
  <c r="EB19" i="77"/>
  <c r="EN19" i="77" s="1"/>
  <c r="EP19" i="77" s="1"/>
  <c r="EB13" i="77"/>
  <c r="EN13" i="77" s="1"/>
  <c r="EP13" i="77" s="1"/>
  <c r="EQ13" i="77" s="1"/>
  <c r="EB14" i="77"/>
  <c r="EN14" i="77" s="1"/>
  <c r="EP14" i="77" s="1"/>
  <c r="EQ14" i="77" s="1"/>
  <c r="EO24" i="77"/>
  <c r="EP18" i="77"/>
  <c r="CK24" i="77"/>
  <c r="CY15" i="77"/>
  <c r="GN23" i="77"/>
  <c r="DD20" i="77"/>
  <c r="DD18" i="77"/>
  <c r="DE18" i="77" s="1"/>
  <c r="DD16" i="77"/>
  <c r="DE16" i="77" s="1"/>
  <c r="DF16" i="77" s="1"/>
  <c r="CK23" i="77"/>
  <c r="CY23" i="77" s="1"/>
  <c r="DD23" i="77"/>
  <c r="DE23" i="77" s="1"/>
  <c r="DF23" i="77" s="1"/>
  <c r="BS21" i="77"/>
  <c r="AH24" i="77"/>
  <c r="GQ23" i="77"/>
  <c r="HP23" i="77" s="1"/>
  <c r="GO23" i="77"/>
  <c r="HF13" i="77"/>
  <c r="GR24" i="77"/>
  <c r="GM23" i="77"/>
  <c r="HK20" i="77" s="1"/>
  <c r="AW65" i="111"/>
  <c r="AX65" i="111" s="1"/>
  <c r="AW72" i="111"/>
  <c r="AW71" i="111"/>
  <c r="AX71" i="111" s="1"/>
  <c r="AV68" i="111"/>
  <c r="AV73" i="111"/>
  <c r="AV67" i="111"/>
  <c r="I70" i="111"/>
  <c r="J70" i="111" s="1"/>
  <c r="BI55" i="111"/>
  <c r="BI74" i="111" s="1"/>
  <c r="AV44" i="111"/>
  <c r="AW44" i="111" s="1"/>
  <c r="AV43" i="111"/>
  <c r="AW43" i="111" s="1"/>
  <c r="AM54" i="111"/>
  <c r="AN54" i="111" s="1"/>
  <c r="BF48" i="111"/>
  <c r="BF52" i="111"/>
  <c r="BF49" i="111"/>
  <c r="BF39" i="111"/>
  <c r="BF43" i="111"/>
  <c r="BF40" i="111"/>
  <c r="AM41" i="111"/>
  <c r="AN41" i="111" s="1"/>
  <c r="AB54" i="111"/>
  <c r="AB53" i="111"/>
  <c r="AC53" i="111" s="1"/>
  <c r="AD53" i="111" s="1"/>
  <c r="H44" i="111"/>
  <c r="H43" i="111"/>
  <c r="AC31" i="111"/>
  <c r="AD31" i="111" s="1"/>
  <c r="BF28" i="111"/>
  <c r="H36" i="111"/>
  <c r="AM24" i="111"/>
  <c r="AN24" i="111" s="1"/>
  <c r="AL27" i="111"/>
  <c r="AM27" i="111" s="1"/>
  <c r="AN27" i="111" s="1"/>
  <c r="AN63" i="111" s="1"/>
  <c r="H25" i="111"/>
  <c r="H24" i="111"/>
  <c r="H27" i="111"/>
  <c r="AN11" i="111"/>
  <c r="AX46" i="111"/>
  <c r="AZ46" i="111" s="1"/>
  <c r="AW57" i="111"/>
  <c r="AX21" i="111"/>
  <c r="AX57" i="111" s="1"/>
  <c r="AG22" i="77"/>
  <c r="AI22" i="77" s="1"/>
  <c r="O219" i="112"/>
  <c r="Z29" i="111"/>
  <c r="AA30" i="111"/>
  <c r="AC30" i="111" s="1"/>
  <c r="Z11" i="111"/>
  <c r="AA12" i="111"/>
  <c r="AC12" i="111" s="1"/>
  <c r="BR22" i="77"/>
  <c r="BT22" i="77" s="1"/>
  <c r="BU22" i="77" s="1"/>
  <c r="AJ66" i="111"/>
  <c r="AS23" i="111"/>
  <c r="AT23" i="111" s="1"/>
  <c r="AU41" i="111"/>
  <c r="AI44" i="111"/>
  <c r="AJ44" i="111" s="1"/>
  <c r="AI43" i="111"/>
  <c r="AJ43" i="111" s="1"/>
  <c r="BB21" i="111"/>
  <c r="AI49" i="111"/>
  <c r="AJ49" i="111" s="1"/>
  <c r="AK49" i="111" s="1"/>
  <c r="AM49" i="111" s="1"/>
  <c r="O121" i="112"/>
  <c r="O123" i="112"/>
  <c r="O30" i="112"/>
  <c r="O38" i="112"/>
  <c r="O46" i="112"/>
  <c r="O50" i="112"/>
  <c r="O58" i="112"/>
  <c r="O120" i="112"/>
  <c r="O122" i="112"/>
  <c r="O127" i="112"/>
  <c r="AW17" i="111"/>
  <c r="AX17" i="111" s="1"/>
  <c r="H14" i="112"/>
  <c r="M14" i="112" s="1"/>
  <c r="L14" i="112"/>
  <c r="M176" i="112"/>
  <c r="O175" i="112"/>
  <c r="O176" i="112" s="1"/>
  <c r="O11" i="112"/>
  <c r="O192" i="112"/>
  <c r="O208" i="112"/>
  <c r="BF67" i="111"/>
  <c r="S39" i="111"/>
  <c r="T39" i="111" s="1"/>
  <c r="AM48" i="111"/>
  <c r="AN48" i="111" s="1"/>
  <c r="AM34" i="111"/>
  <c r="AC16" i="111"/>
  <c r="EQ15" i="77"/>
  <c r="EI15" i="77"/>
  <c r="BM15" i="77"/>
  <c r="BM14" i="77"/>
  <c r="BM18" i="77"/>
  <c r="BM19" i="77"/>
  <c r="FZ21" i="77"/>
  <c r="FZ24" i="77" s="1"/>
  <c r="AW31" i="111"/>
  <c r="AW49" i="111"/>
  <c r="AX49" i="111" s="1"/>
  <c r="AM71" i="111"/>
  <c r="AN71" i="111" s="1"/>
  <c r="H15" i="111"/>
  <c r="I15" i="111" s="1"/>
  <c r="J15" i="111" s="1"/>
  <c r="AM23" i="111"/>
  <c r="AN23" i="111" s="1"/>
  <c r="I24" i="111"/>
  <c r="J24" i="111" s="1"/>
  <c r="AW24" i="111"/>
  <c r="AC26" i="111"/>
  <c r="H35" i="111"/>
  <c r="H34" i="111"/>
  <c r="AM32" i="111"/>
  <c r="AN32" i="111" s="1"/>
  <c r="I33" i="111"/>
  <c r="AW33" i="111"/>
  <c r="AC35" i="111"/>
  <c r="AD35" i="111" s="1"/>
  <c r="AW36" i="111"/>
  <c r="AX36" i="111" s="1"/>
  <c r="AW40" i="111"/>
  <c r="AX40" i="111" s="1"/>
  <c r="AV41" i="111"/>
  <c r="AW42" i="111"/>
  <c r="AX42" i="111" s="1"/>
  <c r="AM44" i="111"/>
  <c r="AN44" i="111" s="1"/>
  <c r="AV45" i="111"/>
  <c r="AW45" i="111" s="1"/>
  <c r="AX45" i="111" s="1"/>
  <c r="H50" i="111"/>
  <c r="AC51" i="111"/>
  <c r="AW51" i="111"/>
  <c r="AX51" i="111" s="1"/>
  <c r="AM67" i="111"/>
  <c r="AN67" i="111" s="1"/>
  <c r="AC70" i="111"/>
  <c r="AD70" i="111" s="1"/>
  <c r="AC72" i="111"/>
  <c r="AD72" i="111" s="1"/>
  <c r="AM73" i="111"/>
  <c r="AN73" i="111" s="1"/>
  <c r="O170" i="112"/>
  <c r="O171" i="112"/>
  <c r="N259" i="112"/>
  <c r="O212" i="112"/>
  <c r="N249" i="112"/>
  <c r="H133" i="112"/>
  <c r="M133" i="112" s="1"/>
  <c r="M139" i="112" s="1"/>
  <c r="M260" i="112" s="1"/>
  <c r="L133" i="112"/>
  <c r="H26" i="111"/>
  <c r="AC24" i="111"/>
  <c r="AW27" i="111"/>
  <c r="AM30" i="111"/>
  <c r="AW32" i="111"/>
  <c r="AC33" i="111"/>
  <c r="AD33" i="111" s="1"/>
  <c r="AM35" i="111"/>
  <c r="H41" i="111"/>
  <c r="I41" i="111" s="1"/>
  <c r="AC44" i="111"/>
  <c r="AD44" i="111" s="1"/>
  <c r="H48" i="111"/>
  <c r="AM51" i="111"/>
  <c r="AW68" i="111"/>
  <c r="AW70" i="111"/>
  <c r="AX70" i="111" s="1"/>
  <c r="AW73" i="111"/>
  <c r="AX73" i="111" s="1"/>
  <c r="L13" i="112"/>
  <c r="G43" i="112"/>
  <c r="G44" i="112"/>
  <c r="G47" i="112"/>
  <c r="O71" i="112"/>
  <c r="O238" i="112"/>
  <c r="L64" i="112"/>
  <c r="O64" i="112" s="1"/>
  <c r="L74" i="112"/>
  <c r="H114" i="112"/>
  <c r="M114" i="112" s="1"/>
  <c r="AW69" i="111"/>
  <c r="AX69" i="111" s="1"/>
  <c r="AW67" i="111"/>
  <c r="AX67" i="111" s="1"/>
  <c r="H97" i="112"/>
  <c r="M97" i="112" s="1"/>
  <c r="O97" i="112" s="1"/>
  <c r="H102" i="112"/>
  <c r="M102" i="112" s="1"/>
  <c r="O102" i="112" s="1"/>
  <c r="L230" i="112"/>
  <c r="H239" i="112"/>
  <c r="M239" i="112" s="1"/>
  <c r="M232" i="112" s="1"/>
  <c r="H245" i="112"/>
  <c r="M245" i="112" s="1"/>
  <c r="O245" i="112" s="1"/>
  <c r="AX72" i="111"/>
  <c r="AX26" i="111"/>
  <c r="J68" i="111"/>
  <c r="J23" i="111"/>
  <c r="AT66" i="111"/>
  <c r="AD21" i="111"/>
  <c r="AD30" i="111"/>
  <c r="J65" i="111"/>
  <c r="AX16" i="111"/>
  <c r="AA19" i="111"/>
  <c r="AC19" i="111" s="1"/>
  <c r="Y22" i="111"/>
  <c r="Z22" i="111" s="1"/>
  <c r="Y24" i="111"/>
  <c r="Z24" i="111" s="1"/>
  <c r="Y26" i="111"/>
  <c r="Z26" i="111" s="1"/>
  <c r="Y27" i="111"/>
  <c r="Z27" i="111" s="1"/>
  <c r="AA27" i="111" s="1"/>
  <c r="AC27" i="111" s="1"/>
  <c r="Y48" i="111"/>
  <c r="Z48" i="111" s="1"/>
  <c r="Y54" i="111"/>
  <c r="Z54" i="111" s="1"/>
  <c r="AA54" i="111" s="1"/>
  <c r="AA46" i="111"/>
  <c r="AC46" i="111" s="1"/>
  <c r="Y49" i="111"/>
  <c r="Z49" i="111" s="1"/>
  <c r="AA49" i="111" s="1"/>
  <c r="AC49" i="111" s="1"/>
  <c r="Y51" i="111"/>
  <c r="Z51" i="111" s="1"/>
  <c r="AS39" i="111"/>
  <c r="AT39" i="111" s="1"/>
  <c r="G10" i="111"/>
  <c r="I10" i="111" s="1"/>
  <c r="E16" i="111"/>
  <c r="F16" i="111" s="1"/>
  <c r="G16" i="111" s="1"/>
  <c r="I16" i="111" s="1"/>
  <c r="E12" i="111"/>
  <c r="F12" i="111" s="1"/>
  <c r="E13" i="111"/>
  <c r="F13" i="111" s="1"/>
  <c r="G13" i="111" s="1"/>
  <c r="I13" i="111" s="1"/>
  <c r="E15" i="111"/>
  <c r="F15" i="111" s="1"/>
  <c r="E17" i="111"/>
  <c r="F17" i="111" s="1"/>
  <c r="G17" i="111" s="1"/>
  <c r="I17" i="111" s="1"/>
  <c r="AH19" i="111"/>
  <c r="BB76" i="111"/>
  <c r="AB18" i="77"/>
  <c r="AB19" i="77"/>
  <c r="O143" i="112" l="1"/>
  <c r="M145" i="112"/>
  <c r="H84" i="112"/>
  <c r="M84" i="112" s="1"/>
  <c r="L84" i="112"/>
  <c r="L45" i="112"/>
  <c r="H45" i="112"/>
  <c r="M45" i="112" s="1"/>
  <c r="M258" i="112"/>
  <c r="L65" i="112"/>
  <c r="O65" i="112" s="1"/>
  <c r="H65" i="112"/>
  <c r="M65" i="112" s="1"/>
  <c r="H41" i="112"/>
  <c r="M41" i="112" s="1"/>
  <c r="L41" i="112"/>
  <c r="L56" i="112"/>
  <c r="H56" i="112"/>
  <c r="M56" i="112" s="1"/>
  <c r="H51" i="112"/>
  <c r="M51" i="112" s="1"/>
  <c r="L51" i="112"/>
  <c r="M221" i="112"/>
  <c r="M249" i="112" s="1"/>
  <c r="O244" i="112"/>
  <c r="O243" i="112" s="1"/>
  <c r="O217" i="112"/>
  <c r="O215" i="112" s="1"/>
  <c r="AU37" i="111"/>
  <c r="AW37" i="111" s="1"/>
  <c r="AX37" i="111" s="1"/>
  <c r="AZ37" i="111" s="1"/>
  <c r="AC41" i="111"/>
  <c r="AD41" i="111" s="1"/>
  <c r="AC45" i="111"/>
  <c r="AD45" i="111" s="1"/>
  <c r="Y42" i="111"/>
  <c r="Z42" i="111" s="1"/>
  <c r="AC54" i="111"/>
  <c r="O17" i="111"/>
  <c r="P17" i="111" s="1"/>
  <c r="Q17" i="111" s="1"/>
  <c r="S17" i="111" s="1"/>
  <c r="T17" i="111" s="1"/>
  <c r="E53" i="111"/>
  <c r="F53" i="111" s="1"/>
  <c r="G53" i="111" s="1"/>
  <c r="I53" i="111" s="1"/>
  <c r="J53" i="111" s="1"/>
  <c r="E43" i="111"/>
  <c r="F43" i="111" s="1"/>
  <c r="G43" i="111" s="1"/>
  <c r="I43" i="111" s="1"/>
  <c r="J43" i="111" s="1"/>
  <c r="E30" i="111"/>
  <c r="F30" i="111" s="1"/>
  <c r="G30" i="111" s="1"/>
  <c r="I30" i="111" s="1"/>
  <c r="E71" i="111"/>
  <c r="F71" i="111" s="1"/>
  <c r="G71" i="111" s="1"/>
  <c r="I71" i="111" s="1"/>
  <c r="J71" i="111" s="1"/>
  <c r="H126" i="112"/>
  <c r="M126" i="112" s="1"/>
  <c r="L126" i="112"/>
  <c r="L128" i="112" s="1"/>
  <c r="H85" i="112"/>
  <c r="M85" i="112" s="1"/>
  <c r="M87" i="112" s="1"/>
  <c r="L85" i="112"/>
  <c r="O85" i="112" s="1"/>
  <c r="H31" i="112"/>
  <c r="M31" i="112" s="1"/>
  <c r="L31" i="112"/>
  <c r="O31" i="112" s="1"/>
  <c r="N67" i="112"/>
  <c r="N251" i="112"/>
  <c r="O14" i="112"/>
  <c r="O164" i="112"/>
  <c r="L173" i="112"/>
  <c r="L55" i="112"/>
  <c r="H55" i="112"/>
  <c r="M55" i="112" s="1"/>
  <c r="H15" i="112"/>
  <c r="M15" i="112" s="1"/>
  <c r="L15" i="112"/>
  <c r="L201" i="112"/>
  <c r="O198" i="112"/>
  <c r="O201" i="112" s="1"/>
  <c r="O203" i="112" s="1"/>
  <c r="L129" i="112"/>
  <c r="N256" i="112"/>
  <c r="O173" i="112"/>
  <c r="M21" i="112"/>
  <c r="L215" i="112"/>
  <c r="O83" i="112"/>
  <c r="O77" i="112"/>
  <c r="O61" i="112"/>
  <c r="O137" i="112"/>
  <c r="O136" i="112"/>
  <c r="O135" i="112"/>
  <c r="O132" i="112"/>
  <c r="O57" i="112"/>
  <c r="O28" i="112"/>
  <c r="DE20" i="77"/>
  <c r="HX15" i="77"/>
  <c r="AZ24" i="77"/>
  <c r="AN82" i="111"/>
  <c r="BF71" i="111"/>
  <c r="BF68" i="111"/>
  <c r="BF73" i="111"/>
  <c r="BF69" i="111"/>
  <c r="BF70" i="111"/>
  <c r="S67" i="111"/>
  <c r="T67" i="111" s="1"/>
  <c r="I22" i="111"/>
  <c r="J22" i="111" s="1"/>
  <c r="S21" i="111"/>
  <c r="T21" i="111" s="1"/>
  <c r="I25" i="111"/>
  <c r="J25" i="111" s="1"/>
  <c r="AD59" i="111"/>
  <c r="F66" i="111"/>
  <c r="E50" i="111"/>
  <c r="F50" i="111" s="1"/>
  <c r="G50" i="111" s="1"/>
  <c r="I50" i="111" s="1"/>
  <c r="G37" i="111"/>
  <c r="I37" i="111" s="1"/>
  <c r="J37" i="111" s="1"/>
  <c r="L37" i="111" s="1"/>
  <c r="AI54" i="111"/>
  <c r="AJ54" i="111" s="1"/>
  <c r="E36" i="111"/>
  <c r="F36" i="111" s="1"/>
  <c r="G36" i="111" s="1"/>
  <c r="AS22" i="111"/>
  <c r="AT22" i="111" s="1"/>
  <c r="AU19" i="111"/>
  <c r="AW19" i="111" s="1"/>
  <c r="AC59" i="111"/>
  <c r="E44" i="111"/>
  <c r="F44" i="111" s="1"/>
  <c r="G44" i="111" s="1"/>
  <c r="I44" i="111" s="1"/>
  <c r="J44" i="111" s="1"/>
  <c r="AI51" i="111"/>
  <c r="AJ51" i="111" s="1"/>
  <c r="G28" i="111"/>
  <c r="I28" i="111" s="1"/>
  <c r="J28" i="111" s="1"/>
  <c r="L28" i="111" s="1"/>
  <c r="HK17" i="77"/>
  <c r="E29" i="141"/>
  <c r="BS24" i="77"/>
  <c r="HK22" i="77"/>
  <c r="BB55" i="111"/>
  <c r="O16" i="111"/>
  <c r="P16" i="111" s="1"/>
  <c r="Q16" i="111" s="1"/>
  <c r="S16" i="111" s="1"/>
  <c r="T16" i="111" s="1"/>
  <c r="F20" i="111"/>
  <c r="AT47" i="111"/>
  <c r="AT20" i="111"/>
  <c r="AT38" i="111"/>
  <c r="AN59" i="111"/>
  <c r="AN78" i="111" s="1"/>
  <c r="AN38" i="111"/>
  <c r="AM63" i="111"/>
  <c r="AM82" i="111" s="1"/>
  <c r="I36" i="111"/>
  <c r="J36" i="111" s="1"/>
  <c r="E51" i="111"/>
  <c r="F51" i="111" s="1"/>
  <c r="E49" i="111"/>
  <c r="F49" i="111" s="1"/>
  <c r="G49" i="111" s="1"/>
  <c r="I49" i="111" s="1"/>
  <c r="J49" i="111" s="1"/>
  <c r="Z38" i="111"/>
  <c r="E45" i="111"/>
  <c r="F45" i="111" s="1"/>
  <c r="G45" i="111" s="1"/>
  <c r="I45" i="111" s="1"/>
  <c r="J45" i="111" s="1"/>
  <c r="E42" i="111"/>
  <c r="F42" i="111" s="1"/>
  <c r="E40" i="111"/>
  <c r="F40" i="111" s="1"/>
  <c r="G40" i="111" s="1"/>
  <c r="I40" i="111" s="1"/>
  <c r="J40" i="111" s="1"/>
  <c r="AJ11" i="111"/>
  <c r="AJ29" i="111"/>
  <c r="AI50" i="111"/>
  <c r="AJ50" i="111" s="1"/>
  <c r="AK46" i="111"/>
  <c r="AM46" i="111" s="1"/>
  <c r="AN46" i="111" s="1"/>
  <c r="AP46" i="111" s="1"/>
  <c r="AI52" i="111"/>
  <c r="AJ52" i="111" s="1"/>
  <c r="E32" i="111"/>
  <c r="F32" i="111" s="1"/>
  <c r="G32" i="111" s="1"/>
  <c r="I32" i="111" s="1"/>
  <c r="J32" i="111" s="1"/>
  <c r="E33" i="111"/>
  <c r="F33" i="111" s="1"/>
  <c r="E34" i="111"/>
  <c r="F34" i="111" s="1"/>
  <c r="G34" i="111" s="1"/>
  <c r="I34" i="111" s="1"/>
  <c r="L145" i="112"/>
  <c r="L258" i="112" s="1"/>
  <c r="O141" i="112"/>
  <c r="O145" i="112" s="1"/>
  <c r="O258" i="112" s="1"/>
  <c r="O239" i="112"/>
  <c r="AM59" i="111"/>
  <c r="N55" i="111"/>
  <c r="I35" i="111"/>
  <c r="J35" i="111" s="1"/>
  <c r="I27" i="111"/>
  <c r="J27" i="111" s="1"/>
  <c r="E52" i="111"/>
  <c r="F52" i="111" s="1"/>
  <c r="G52" i="111" s="1"/>
  <c r="I52" i="111" s="1"/>
  <c r="J52" i="111" s="1"/>
  <c r="E48" i="111"/>
  <c r="F48" i="111" s="1"/>
  <c r="E54" i="111"/>
  <c r="F54" i="111" s="1"/>
  <c r="G54" i="111" s="1"/>
  <c r="I54" i="111" s="1"/>
  <c r="J54" i="111" s="1"/>
  <c r="AJ38" i="111"/>
  <c r="Q68" i="111"/>
  <c r="S68" i="111" s="1"/>
  <c r="T68" i="111" s="1"/>
  <c r="BB68" i="111"/>
  <c r="BB65" i="111" s="1"/>
  <c r="BC68" i="111" s="1"/>
  <c r="BD68" i="111" s="1"/>
  <c r="BE68" i="111" s="1"/>
  <c r="E118" i="141" s="1"/>
  <c r="Q22" i="111"/>
  <c r="S22" i="111" s="1"/>
  <c r="BB22" i="111"/>
  <c r="BB19" i="111" s="1"/>
  <c r="BC21" i="111" s="1"/>
  <c r="BD21" i="111" s="1"/>
  <c r="BE21" i="111" s="1"/>
  <c r="E85" i="141" s="1"/>
  <c r="N37" i="111"/>
  <c r="BB40" i="111"/>
  <c r="Q40" i="111"/>
  <c r="S40" i="111" s="1"/>
  <c r="T40" i="111" s="1"/>
  <c r="O15" i="111"/>
  <c r="P15" i="111" s="1"/>
  <c r="Q15" i="111" s="1"/>
  <c r="S15" i="111" s="1"/>
  <c r="T15" i="111" s="1"/>
  <c r="O12" i="111"/>
  <c r="P12" i="111" s="1"/>
  <c r="O14" i="111"/>
  <c r="P14" i="111" s="1"/>
  <c r="Q14" i="111" s="1"/>
  <c r="S14" i="111" s="1"/>
  <c r="T14" i="111" s="1"/>
  <c r="Q10" i="111"/>
  <c r="S10" i="111" s="1"/>
  <c r="T10" i="111" s="1"/>
  <c r="V10" i="111" s="1"/>
  <c r="O18" i="111"/>
  <c r="P18" i="111" s="1"/>
  <c r="Q18" i="111" s="1"/>
  <c r="S18" i="111" s="1"/>
  <c r="T18" i="111" s="1"/>
  <c r="N65" i="111"/>
  <c r="O67" i="111" s="1"/>
  <c r="P67" i="111" s="1"/>
  <c r="G39" i="111"/>
  <c r="I39" i="111" s="1"/>
  <c r="J39" i="111" s="1"/>
  <c r="Y71" i="111"/>
  <c r="Z71" i="111" s="1"/>
  <c r="AA71" i="111" s="1"/>
  <c r="AC71" i="111" s="1"/>
  <c r="AD71" i="111" s="1"/>
  <c r="Y67" i="111"/>
  <c r="Z67" i="111" s="1"/>
  <c r="Y68" i="111"/>
  <c r="Z68" i="111" s="1"/>
  <c r="AA68" i="111" s="1"/>
  <c r="AC68" i="111" s="1"/>
  <c r="AD68" i="111" s="1"/>
  <c r="Y72" i="111"/>
  <c r="Z72" i="111" s="1"/>
  <c r="Y70" i="111"/>
  <c r="Z70" i="111" s="1"/>
  <c r="Y73" i="111"/>
  <c r="Z73" i="111" s="1"/>
  <c r="AA73" i="111" s="1"/>
  <c r="AC73" i="111" s="1"/>
  <c r="AD73" i="111" s="1"/>
  <c r="AA65" i="111"/>
  <c r="AC65" i="111" s="1"/>
  <c r="AD65" i="111" s="1"/>
  <c r="AF65" i="111" s="1"/>
  <c r="AD38" i="111"/>
  <c r="Y69" i="111"/>
  <c r="Z69" i="111" s="1"/>
  <c r="AA69" i="111" s="1"/>
  <c r="AC69" i="111" s="1"/>
  <c r="AD69" i="111" s="1"/>
  <c r="T12" i="111"/>
  <c r="BB54" i="111"/>
  <c r="BB36" i="111"/>
  <c r="BB32" i="111"/>
  <c r="BB52" i="111"/>
  <c r="N46" i="111"/>
  <c r="O54" i="111" s="1"/>
  <c r="P54" i="111" s="1"/>
  <c r="Q54" i="111" s="1"/>
  <c r="S54" i="111" s="1"/>
  <c r="Q30" i="111"/>
  <c r="S30" i="111" s="1"/>
  <c r="T30" i="111" s="1"/>
  <c r="BB30" i="111"/>
  <c r="N28" i="111"/>
  <c r="BB10" i="111"/>
  <c r="BB74" i="111"/>
  <c r="N19" i="111"/>
  <c r="DD24" i="77"/>
  <c r="HK13" i="77"/>
  <c r="HK19" i="77"/>
  <c r="HK14" i="77"/>
  <c r="HK23" i="77"/>
  <c r="GR23" i="77"/>
  <c r="HF23" i="77" s="1"/>
  <c r="HK15" i="77"/>
  <c r="HK18" i="77"/>
  <c r="HK21" i="77"/>
  <c r="HK16" i="77"/>
  <c r="AX47" i="111"/>
  <c r="AX44" i="111"/>
  <c r="AW62" i="111"/>
  <c r="AX62" i="111"/>
  <c r="AX81" i="111" s="1"/>
  <c r="AX43" i="111"/>
  <c r="AW61" i="111"/>
  <c r="AW80" i="111" s="1"/>
  <c r="AD54" i="111"/>
  <c r="BF35" i="111"/>
  <c r="BF33" i="111"/>
  <c r="BF32" i="111"/>
  <c r="BF34" i="111"/>
  <c r="BF36" i="111"/>
  <c r="BF30" i="111"/>
  <c r="BF31" i="111"/>
  <c r="J41" i="111"/>
  <c r="M23" i="112"/>
  <c r="O230" i="112"/>
  <c r="O221" i="112" s="1"/>
  <c r="L221" i="112"/>
  <c r="L249" i="112" s="1"/>
  <c r="O103" i="112"/>
  <c r="O104" i="112"/>
  <c r="O114" i="112"/>
  <c r="O116" i="112" s="1"/>
  <c r="M116" i="112"/>
  <c r="H47" i="112"/>
  <c r="M47" i="112" s="1"/>
  <c r="L47" i="112"/>
  <c r="H43" i="112"/>
  <c r="M43" i="112" s="1"/>
  <c r="L43" i="112"/>
  <c r="AN30" i="111"/>
  <c r="AM57" i="111"/>
  <c r="AM76" i="111" s="1"/>
  <c r="AD27" i="111"/>
  <c r="AC63" i="111"/>
  <c r="AC82" i="111" s="1"/>
  <c r="AD51" i="111"/>
  <c r="AX33" i="111"/>
  <c r="AD26" i="111"/>
  <c r="AD62" i="111" s="1"/>
  <c r="AD81" i="111" s="1"/>
  <c r="AC62" i="111"/>
  <c r="AC81" i="111" s="1"/>
  <c r="AX31" i="111"/>
  <c r="AW58" i="111"/>
  <c r="AW77" i="111" s="1"/>
  <c r="AD16" i="111"/>
  <c r="AD61" i="111" s="1"/>
  <c r="AD80" i="111" s="1"/>
  <c r="AC61" i="111"/>
  <c r="AD12" i="111"/>
  <c r="M103" i="112"/>
  <c r="M105" i="112" s="1"/>
  <c r="I26" i="111"/>
  <c r="AX76" i="111"/>
  <c r="O74" i="112"/>
  <c r="L87" i="112"/>
  <c r="L44" i="112"/>
  <c r="H44" i="112"/>
  <c r="M44" i="112" s="1"/>
  <c r="O13" i="112"/>
  <c r="L21" i="112"/>
  <c r="AX68" i="111"/>
  <c r="AX66" i="111" s="1"/>
  <c r="AN51" i="111"/>
  <c r="AN60" i="111" s="1"/>
  <c r="AN79" i="111" s="1"/>
  <c r="AM60" i="111"/>
  <c r="AM79" i="111" s="1"/>
  <c r="AN35" i="111"/>
  <c r="AN62" i="111" s="1"/>
  <c r="AN81" i="111" s="1"/>
  <c r="AM62" i="111"/>
  <c r="AM81" i="111" s="1"/>
  <c r="AX32" i="111"/>
  <c r="AX27" i="111"/>
  <c r="AX63" i="111" s="1"/>
  <c r="AX82" i="111" s="1"/>
  <c r="AW63" i="111"/>
  <c r="AW82" i="111" s="1"/>
  <c r="AD24" i="111"/>
  <c r="AC60" i="111"/>
  <c r="AC79" i="111" s="1"/>
  <c r="O133" i="112"/>
  <c r="O139" i="112" s="1"/>
  <c r="O260" i="112" s="1"/>
  <c r="L139" i="112"/>
  <c r="L260" i="112" s="1"/>
  <c r="J33" i="111"/>
  <c r="J60" i="111" s="1"/>
  <c r="J79" i="111" s="1"/>
  <c r="AX24" i="111"/>
  <c r="AW60" i="111"/>
  <c r="AW79" i="111" s="1"/>
  <c r="AN34" i="111"/>
  <c r="AN61" i="111" s="1"/>
  <c r="AN80" i="111" s="1"/>
  <c r="AM61" i="111"/>
  <c r="AM80" i="111" s="1"/>
  <c r="AD29" i="111"/>
  <c r="O232" i="112"/>
  <c r="AN66" i="111"/>
  <c r="O213" i="112"/>
  <c r="I60" i="111"/>
  <c r="I79" i="111" s="1"/>
  <c r="AW41" i="111"/>
  <c r="AX41" i="111" s="1"/>
  <c r="AW76" i="111"/>
  <c r="AN49" i="111"/>
  <c r="J17" i="111"/>
  <c r="J13" i="111"/>
  <c r="I58" i="111"/>
  <c r="J16" i="111"/>
  <c r="AD49" i="111"/>
  <c r="AC55" i="111"/>
  <c r="AD19" i="111"/>
  <c r="AM78" i="111"/>
  <c r="AZ65" i="111"/>
  <c r="AW81" i="111"/>
  <c r="AI26" i="111"/>
  <c r="AJ26" i="111" s="1"/>
  <c r="AI23" i="111"/>
  <c r="AJ23" i="111" s="1"/>
  <c r="AK19" i="111"/>
  <c r="AM19" i="111" s="1"/>
  <c r="AI24" i="111"/>
  <c r="AJ24" i="111" s="1"/>
  <c r="AI27" i="111"/>
  <c r="AJ27" i="111" s="1"/>
  <c r="AI25" i="111"/>
  <c r="AJ25" i="111" s="1"/>
  <c r="AI22" i="111"/>
  <c r="AJ22" i="111" s="1"/>
  <c r="AK22" i="111" s="1"/>
  <c r="AM22" i="111" s="1"/>
  <c r="AI21" i="111"/>
  <c r="AJ21" i="111" s="1"/>
  <c r="F11" i="111"/>
  <c r="G12" i="111"/>
  <c r="I12" i="111" s="1"/>
  <c r="I55" i="111"/>
  <c r="J10" i="111"/>
  <c r="AD46" i="111"/>
  <c r="AA48" i="111"/>
  <c r="AC48" i="111" s="1"/>
  <c r="Z47" i="111"/>
  <c r="AA22" i="111"/>
  <c r="AC22" i="111" s="1"/>
  <c r="Z20" i="111"/>
  <c r="AD11" i="111"/>
  <c r="J30" i="111"/>
  <c r="AX61" i="111"/>
  <c r="AX80" i="111" s="1"/>
  <c r="AX11" i="111"/>
  <c r="L65" i="111"/>
  <c r="J67" i="111"/>
  <c r="J66" i="111" s="1"/>
  <c r="O87" i="112" l="1"/>
  <c r="O56" i="112"/>
  <c r="O84" i="112"/>
  <c r="Q65" i="111"/>
  <c r="S65" i="111" s="1"/>
  <c r="O15" i="112"/>
  <c r="O21" i="112" s="1"/>
  <c r="O51" i="112"/>
  <c r="O41" i="112"/>
  <c r="O45" i="112"/>
  <c r="O249" i="112"/>
  <c r="O72" i="111"/>
  <c r="P72" i="111" s="1"/>
  <c r="Q72" i="111" s="1"/>
  <c r="S72" i="111" s="1"/>
  <c r="T72" i="111" s="1"/>
  <c r="T11" i="111"/>
  <c r="L203" i="112"/>
  <c r="L261" i="112" s="1"/>
  <c r="O261" i="112"/>
  <c r="L67" i="112"/>
  <c r="L255" i="112" s="1"/>
  <c r="N255" i="112"/>
  <c r="N264" i="112" s="1"/>
  <c r="O126" i="112"/>
  <c r="O128" i="112" s="1"/>
  <c r="O130" i="112" s="1"/>
  <c r="M128" i="112"/>
  <c r="M130" i="112" s="1"/>
  <c r="O47" i="112"/>
  <c r="O55" i="112"/>
  <c r="AN47" i="111"/>
  <c r="AD63" i="111"/>
  <c r="AD82" i="111" s="1"/>
  <c r="I62" i="111"/>
  <c r="I81" i="111" s="1"/>
  <c r="I63" i="111"/>
  <c r="I82" i="111" s="1"/>
  <c r="J58" i="111"/>
  <c r="J77" i="111" s="1"/>
  <c r="AJ20" i="111"/>
  <c r="AD78" i="111"/>
  <c r="J50" i="111"/>
  <c r="J59" i="111" s="1"/>
  <c r="J78" i="111" s="1"/>
  <c r="I59" i="111"/>
  <c r="I78" i="111" s="1"/>
  <c r="AX19" i="111"/>
  <c r="AZ19" i="111" s="1"/>
  <c r="AW55" i="111"/>
  <c r="J34" i="111"/>
  <c r="J61" i="111" s="1"/>
  <c r="J80" i="111" s="1"/>
  <c r="I61" i="111"/>
  <c r="AJ47" i="111"/>
  <c r="F38" i="111"/>
  <c r="AX38" i="111"/>
  <c r="AC80" i="111"/>
  <c r="F29" i="111"/>
  <c r="AD60" i="111"/>
  <c r="AD79" i="111" s="1"/>
  <c r="F146" i="141"/>
  <c r="F144" i="141"/>
  <c r="F142" i="141"/>
  <c r="F147" i="141"/>
  <c r="F145" i="141"/>
  <c r="F143" i="141"/>
  <c r="F141" i="141"/>
  <c r="F131" i="141"/>
  <c r="F129" i="141"/>
  <c r="F127" i="141"/>
  <c r="F125" i="141"/>
  <c r="F130" i="141"/>
  <c r="F128" i="141"/>
  <c r="F126" i="141"/>
  <c r="BB37" i="111"/>
  <c r="BC40" i="111" s="1"/>
  <c r="BD40" i="111" s="1"/>
  <c r="BE40" i="111" s="1"/>
  <c r="E102" i="141" s="1"/>
  <c r="BG68" i="111"/>
  <c r="BL68" i="111" s="1"/>
  <c r="J38" i="111"/>
  <c r="BG21" i="111"/>
  <c r="BL21" i="111" s="1"/>
  <c r="BC71" i="111"/>
  <c r="BD71" i="111" s="1"/>
  <c r="BE71" i="111" s="1"/>
  <c r="E121" i="141" s="1"/>
  <c r="J63" i="111"/>
  <c r="J82" i="111" s="1"/>
  <c r="G48" i="111"/>
  <c r="I48" i="111" s="1"/>
  <c r="J48" i="111" s="1"/>
  <c r="J47" i="111" s="1"/>
  <c r="F47" i="111"/>
  <c r="BC44" i="111"/>
  <c r="BD44" i="111" s="1"/>
  <c r="BE44" i="111" s="1"/>
  <c r="E106" i="141" s="1"/>
  <c r="O70" i="111"/>
  <c r="P70" i="111" s="1"/>
  <c r="Q70" i="111" s="1"/>
  <c r="S70" i="111" s="1"/>
  <c r="T70" i="111" s="1"/>
  <c r="O73" i="111"/>
  <c r="P73" i="111" s="1"/>
  <c r="Q73" i="111" s="1"/>
  <c r="S73" i="111" s="1"/>
  <c r="BC72" i="111"/>
  <c r="BD72" i="111" s="1"/>
  <c r="BE72" i="111" s="1"/>
  <c r="E122" i="141" s="1"/>
  <c r="P11" i="111"/>
  <c r="O40" i="111"/>
  <c r="P40" i="111" s="1"/>
  <c r="Q37" i="111"/>
  <c r="S37" i="111" s="1"/>
  <c r="T37" i="111" s="1"/>
  <c r="O42" i="111"/>
  <c r="P42" i="111" s="1"/>
  <c r="Q42" i="111" s="1"/>
  <c r="S42" i="111" s="1"/>
  <c r="T42" i="111" s="1"/>
  <c r="O43" i="111"/>
  <c r="P43" i="111" s="1"/>
  <c r="Q43" i="111" s="1"/>
  <c r="S43" i="111" s="1"/>
  <c r="T43" i="111" s="1"/>
  <c r="O44" i="111"/>
  <c r="P44" i="111" s="1"/>
  <c r="Q44" i="111" s="1"/>
  <c r="S44" i="111" s="1"/>
  <c r="T44" i="111" s="1"/>
  <c r="O39" i="111"/>
  <c r="P39" i="111" s="1"/>
  <c r="O45" i="111"/>
  <c r="P45" i="111" s="1"/>
  <c r="Q45" i="111" s="1"/>
  <c r="S45" i="111" s="1"/>
  <c r="T45" i="111" s="1"/>
  <c r="O41" i="111"/>
  <c r="P41" i="111" s="1"/>
  <c r="Q41" i="111" s="1"/>
  <c r="S41" i="111" s="1"/>
  <c r="T41" i="111" s="1"/>
  <c r="T22" i="111"/>
  <c r="T58" i="111" s="1"/>
  <c r="T77" i="111" s="1"/>
  <c r="S58" i="111"/>
  <c r="S77" i="111" s="1"/>
  <c r="BC39" i="111"/>
  <c r="BD39" i="111" s="1"/>
  <c r="BE39" i="111" s="1"/>
  <c r="E101" i="141" s="1"/>
  <c r="BC41" i="111"/>
  <c r="BD41" i="111" s="1"/>
  <c r="BE41" i="111" s="1"/>
  <c r="E103" i="141" s="1"/>
  <c r="O71" i="111"/>
  <c r="P71" i="111" s="1"/>
  <c r="Q71" i="111" s="1"/>
  <c r="S71" i="111" s="1"/>
  <c r="T57" i="111"/>
  <c r="T76" i="111" s="1"/>
  <c r="O69" i="111"/>
  <c r="P69" i="111" s="1"/>
  <c r="Q69" i="111" s="1"/>
  <c r="S69" i="111" s="1"/>
  <c r="T69" i="111" s="1"/>
  <c r="O68" i="111"/>
  <c r="P68" i="111" s="1"/>
  <c r="BE65" i="111"/>
  <c r="BG65" i="111" s="1"/>
  <c r="AG65" i="111" s="1"/>
  <c r="BC73" i="111"/>
  <c r="BD73" i="111" s="1"/>
  <c r="BE73" i="111" s="1"/>
  <c r="E123" i="141" s="1"/>
  <c r="Z66" i="111"/>
  <c r="AA67" i="111"/>
  <c r="AC67" i="111" s="1"/>
  <c r="AD67" i="111" s="1"/>
  <c r="AD66" i="111" s="1"/>
  <c r="AC78" i="111"/>
  <c r="BC70" i="111"/>
  <c r="BD70" i="111" s="1"/>
  <c r="BE70" i="111" s="1"/>
  <c r="E120" i="141" s="1"/>
  <c r="BC67" i="111"/>
  <c r="BD67" i="111" s="1"/>
  <c r="BC69" i="111"/>
  <c r="BD69" i="111" s="1"/>
  <c r="BE69" i="111" s="1"/>
  <c r="E119" i="141" s="1"/>
  <c r="BC13" i="111"/>
  <c r="BD13" i="111" s="1"/>
  <c r="BE13" i="111" s="1"/>
  <c r="E78" i="141" s="1"/>
  <c r="BE10" i="111"/>
  <c r="BG10" i="111" s="1"/>
  <c r="BC14" i="111"/>
  <c r="BD14" i="111" s="1"/>
  <c r="BE14" i="111" s="1"/>
  <c r="E79" i="141" s="1"/>
  <c r="BC17" i="111"/>
  <c r="BD17" i="111" s="1"/>
  <c r="BE17" i="111" s="1"/>
  <c r="E82" i="141" s="1"/>
  <c r="BC18" i="111"/>
  <c r="BD18" i="111" s="1"/>
  <c r="BE18" i="111" s="1"/>
  <c r="E83" i="141" s="1"/>
  <c r="BC15" i="111"/>
  <c r="BD15" i="111" s="1"/>
  <c r="BE15" i="111" s="1"/>
  <c r="E80" i="141" s="1"/>
  <c r="O35" i="111"/>
  <c r="P35" i="111" s="1"/>
  <c r="Q35" i="111" s="1"/>
  <c r="S35" i="111" s="1"/>
  <c r="T35" i="111" s="1"/>
  <c r="O33" i="111"/>
  <c r="P33" i="111" s="1"/>
  <c r="Q33" i="111" s="1"/>
  <c r="S33" i="111" s="1"/>
  <c r="T33" i="111" s="1"/>
  <c r="Q28" i="111"/>
  <c r="S28" i="111" s="1"/>
  <c r="O31" i="111"/>
  <c r="P31" i="111" s="1"/>
  <c r="BB46" i="111"/>
  <c r="BC52" i="111" s="1"/>
  <c r="BD52" i="111" s="1"/>
  <c r="BE52" i="111" s="1"/>
  <c r="E113" i="141" s="1"/>
  <c r="T65" i="111"/>
  <c r="T54" i="111"/>
  <c r="O26" i="111"/>
  <c r="P26" i="111" s="1"/>
  <c r="Q26" i="111" s="1"/>
  <c r="S26" i="111" s="1"/>
  <c r="O24" i="111"/>
  <c r="P24" i="111" s="1"/>
  <c r="Q24" i="111" s="1"/>
  <c r="S24" i="111" s="1"/>
  <c r="O21" i="111"/>
  <c r="P21" i="111" s="1"/>
  <c r="Q19" i="111"/>
  <c r="S19" i="111" s="1"/>
  <c r="O22" i="111"/>
  <c r="P22" i="111" s="1"/>
  <c r="O23" i="111"/>
  <c r="P23" i="111" s="1"/>
  <c r="Q23" i="111" s="1"/>
  <c r="S23" i="111" s="1"/>
  <c r="O25" i="111"/>
  <c r="P25" i="111" s="1"/>
  <c r="Q25" i="111" s="1"/>
  <c r="S25" i="111" s="1"/>
  <c r="BB28" i="111"/>
  <c r="BC30" i="111" s="1"/>
  <c r="BD30" i="111" s="1"/>
  <c r="O49" i="111"/>
  <c r="P49" i="111" s="1"/>
  <c r="O50" i="111"/>
  <c r="P50" i="111" s="1"/>
  <c r="Q50" i="111" s="1"/>
  <c r="S50" i="111" s="1"/>
  <c r="O51" i="111"/>
  <c r="P51" i="111" s="1"/>
  <c r="Q51" i="111" s="1"/>
  <c r="S51" i="111" s="1"/>
  <c r="O48" i="111"/>
  <c r="P48" i="111" s="1"/>
  <c r="O53" i="111"/>
  <c r="P53" i="111" s="1"/>
  <c r="Q53" i="111" s="1"/>
  <c r="S53" i="111" s="1"/>
  <c r="Q46" i="111"/>
  <c r="S46" i="111" s="1"/>
  <c r="T46" i="111" s="1"/>
  <c r="S57" i="111"/>
  <c r="S76" i="111" s="1"/>
  <c r="O27" i="111"/>
  <c r="P27" i="111" s="1"/>
  <c r="Q27" i="111" s="1"/>
  <c r="S27" i="111" s="1"/>
  <c r="BC16" i="111"/>
  <c r="BD16" i="111" s="1"/>
  <c r="BE16" i="111" s="1"/>
  <c r="E81" i="141" s="1"/>
  <c r="BC12" i="111"/>
  <c r="BD12" i="111" s="1"/>
  <c r="O30" i="111"/>
  <c r="P30" i="111" s="1"/>
  <c r="O34" i="111"/>
  <c r="P34" i="111" s="1"/>
  <c r="Q34" i="111" s="1"/>
  <c r="S34" i="111" s="1"/>
  <c r="T34" i="111" s="1"/>
  <c r="O52" i="111"/>
  <c r="P52" i="111" s="1"/>
  <c r="Q52" i="111" s="1"/>
  <c r="S52" i="111" s="1"/>
  <c r="O32" i="111"/>
  <c r="P32" i="111" s="1"/>
  <c r="Q32" i="111" s="1"/>
  <c r="S32" i="111" s="1"/>
  <c r="O36" i="111"/>
  <c r="P36" i="111" s="1"/>
  <c r="Q36" i="111" s="1"/>
  <c r="S36" i="111" s="1"/>
  <c r="T36" i="111" s="1"/>
  <c r="HK24" i="77"/>
  <c r="AD23" i="77"/>
  <c r="AD22" i="77"/>
  <c r="AX60" i="111"/>
  <c r="AX79" i="111" s="1"/>
  <c r="BC27" i="111"/>
  <c r="BD27" i="111" s="1"/>
  <c r="BE27" i="111" s="1"/>
  <c r="E91" i="141" s="1"/>
  <c r="BC23" i="111"/>
  <c r="BD23" i="111" s="1"/>
  <c r="BE23" i="111" s="1"/>
  <c r="E87" i="141" s="1"/>
  <c r="BC24" i="111"/>
  <c r="BD24" i="111" s="1"/>
  <c r="BE24" i="111" s="1"/>
  <c r="E88" i="141" s="1"/>
  <c r="BE19" i="111"/>
  <c r="BG19" i="111" s="1"/>
  <c r="AQ19" i="111" s="1"/>
  <c r="BC22" i="111"/>
  <c r="BD22" i="111" s="1"/>
  <c r="BE22" i="111" s="1"/>
  <c r="E86" i="141" s="1"/>
  <c r="BC25" i="111"/>
  <c r="BD25" i="111" s="1"/>
  <c r="BE25" i="111" s="1"/>
  <c r="E89" i="141" s="1"/>
  <c r="BC26" i="111"/>
  <c r="BD26" i="111" s="1"/>
  <c r="BE26" i="111" s="1"/>
  <c r="E90" i="141" s="1"/>
  <c r="EK20" i="77"/>
  <c r="EK19" i="77"/>
  <c r="EK21" i="77"/>
  <c r="EK13" i="77"/>
  <c r="EK15" i="77"/>
  <c r="EK17" i="77"/>
  <c r="EK18" i="77"/>
  <c r="EK16" i="77"/>
  <c r="EK14" i="77"/>
  <c r="AX58" i="111"/>
  <c r="AX77" i="111" s="1"/>
  <c r="AX29" i="111"/>
  <c r="AN57" i="111"/>
  <c r="AN76" i="111" s="1"/>
  <c r="AN29" i="111"/>
  <c r="L104" i="112"/>
  <c r="L259" i="112" s="1"/>
  <c r="O259" i="112"/>
  <c r="L23" i="112"/>
  <c r="O256" i="112"/>
  <c r="AX59" i="111"/>
  <c r="AX78" i="111" s="1"/>
  <c r="O44" i="112"/>
  <c r="M66" i="112"/>
  <c r="J26" i="111"/>
  <c r="J20" i="111" s="1"/>
  <c r="O43" i="112"/>
  <c r="L66" i="112"/>
  <c r="L251" i="112" s="1"/>
  <c r="AW59" i="111"/>
  <c r="AW78" i="111" s="1"/>
  <c r="O105" i="112"/>
  <c r="AF46" i="111"/>
  <c r="J12" i="111"/>
  <c r="AF19" i="111"/>
  <c r="AD22" i="111"/>
  <c r="AD58" i="111" s="1"/>
  <c r="AD77" i="111" s="1"/>
  <c r="AC58" i="111"/>
  <c r="AD48" i="111"/>
  <c r="AD57" i="111" s="1"/>
  <c r="AD76" i="111" s="1"/>
  <c r="AC57" i="111"/>
  <c r="L10" i="111"/>
  <c r="I74" i="111"/>
  <c r="J55" i="111"/>
  <c r="AN22" i="111"/>
  <c r="AN58" i="111" s="1"/>
  <c r="AN77" i="111" s="1"/>
  <c r="AM58" i="111"/>
  <c r="AN19" i="111"/>
  <c r="AM55" i="111"/>
  <c r="AC74" i="111"/>
  <c r="AD55" i="111"/>
  <c r="I80" i="111"/>
  <c r="I77" i="111"/>
  <c r="O66" i="112" l="1"/>
  <c r="O251" i="112" s="1"/>
  <c r="AX20" i="111"/>
  <c r="L130" i="112"/>
  <c r="BE37" i="111"/>
  <c r="BG37" i="111" s="1"/>
  <c r="M263" i="112"/>
  <c r="F49" i="141"/>
  <c r="F47" i="141"/>
  <c r="F45" i="141"/>
  <c r="F50" i="141"/>
  <c r="F48" i="141"/>
  <c r="F46" i="141"/>
  <c r="F44" i="141"/>
  <c r="AG68" i="111"/>
  <c r="BA68" i="111"/>
  <c r="BH68" i="111"/>
  <c r="J29" i="111"/>
  <c r="AX55" i="111"/>
  <c r="AZ55" i="111" s="1"/>
  <c r="AW74" i="111"/>
  <c r="AX74" i="111" s="1"/>
  <c r="AZ74" i="111" s="1"/>
  <c r="W68" i="111"/>
  <c r="AQ68" i="111"/>
  <c r="M68" i="111"/>
  <c r="BC32" i="111"/>
  <c r="BD32" i="111" s="1"/>
  <c r="BE32" i="111" s="1"/>
  <c r="E95" i="141" s="1"/>
  <c r="BA65" i="111"/>
  <c r="G143" i="141"/>
  <c r="H143" i="141"/>
  <c r="G147" i="141"/>
  <c r="H147" i="141"/>
  <c r="H142" i="141"/>
  <c r="G142" i="141"/>
  <c r="H146" i="141"/>
  <c r="G146" i="141"/>
  <c r="G141" i="141"/>
  <c r="H141" i="141"/>
  <c r="G145" i="141"/>
  <c r="H145" i="141"/>
  <c r="H144" i="141"/>
  <c r="G144" i="141"/>
  <c r="H128" i="141"/>
  <c r="G128" i="141"/>
  <c r="G127" i="141"/>
  <c r="H127" i="141"/>
  <c r="G131" i="141"/>
  <c r="H131" i="141"/>
  <c r="H126" i="141"/>
  <c r="G126" i="141"/>
  <c r="H130" i="141"/>
  <c r="G130" i="141"/>
  <c r="G125" i="141"/>
  <c r="H125" i="141"/>
  <c r="G129" i="141"/>
  <c r="H129" i="141"/>
  <c r="F139" i="141"/>
  <c r="F137" i="141"/>
  <c r="F135" i="141"/>
  <c r="F133" i="141"/>
  <c r="F138" i="141"/>
  <c r="F136" i="141"/>
  <c r="F134" i="141"/>
  <c r="BC45" i="111"/>
  <c r="BD45" i="111" s="1"/>
  <c r="BE45" i="111" s="1"/>
  <c r="BC43" i="111"/>
  <c r="BD43" i="111" s="1"/>
  <c r="BE43" i="111" s="1"/>
  <c r="BC42" i="111"/>
  <c r="BD42" i="111" s="1"/>
  <c r="BE42" i="111" s="1"/>
  <c r="BH21" i="111"/>
  <c r="W21" i="111"/>
  <c r="J57" i="111"/>
  <c r="J76" i="111" s="1"/>
  <c r="BA21" i="111"/>
  <c r="F118" i="141"/>
  <c r="F85" i="141"/>
  <c r="J11" i="111"/>
  <c r="M21" i="111"/>
  <c r="AG21" i="111"/>
  <c r="AQ21" i="111"/>
  <c r="BG25" i="111"/>
  <c r="BL25" i="111" s="1"/>
  <c r="BG23" i="111"/>
  <c r="BL23" i="111" s="1"/>
  <c r="BG52" i="111"/>
  <c r="BL52" i="111" s="1"/>
  <c r="BG18" i="111"/>
  <c r="BL18" i="111" s="1"/>
  <c r="BG14" i="111"/>
  <c r="BL14" i="111" s="1"/>
  <c r="BG13" i="111"/>
  <c r="BL13" i="111" s="1"/>
  <c r="BG69" i="111"/>
  <c r="BL69" i="111" s="1"/>
  <c r="BG70" i="111"/>
  <c r="BL70" i="111" s="1"/>
  <c r="BG72" i="111"/>
  <c r="BL72" i="111" s="1"/>
  <c r="BG44" i="111"/>
  <c r="BL44" i="111" s="1"/>
  <c r="BG71" i="111"/>
  <c r="BL71" i="111" s="1"/>
  <c r="BG39" i="111"/>
  <c r="BL39" i="111" s="1"/>
  <c r="BG26" i="111"/>
  <c r="BL26" i="111" s="1"/>
  <c r="BG22" i="111"/>
  <c r="BL22" i="111" s="1"/>
  <c r="BG24" i="111"/>
  <c r="BL24" i="111" s="1"/>
  <c r="BG27" i="111"/>
  <c r="BL27" i="111" s="1"/>
  <c r="BG16" i="111"/>
  <c r="BL16" i="111" s="1"/>
  <c r="BG15" i="111"/>
  <c r="BA15" i="111" s="1"/>
  <c r="BG17" i="111"/>
  <c r="BL17" i="111" s="1"/>
  <c r="BG73" i="111"/>
  <c r="BG41" i="111"/>
  <c r="AG41" i="111" s="1"/>
  <c r="BG40" i="111"/>
  <c r="AG37" i="111"/>
  <c r="I57" i="111"/>
  <c r="I76" i="111" s="1"/>
  <c r="AQ65" i="111"/>
  <c r="BH65" i="111"/>
  <c r="BJ65" i="111" s="1"/>
  <c r="W65" i="111"/>
  <c r="T73" i="111"/>
  <c r="M65" i="111"/>
  <c r="P66" i="111"/>
  <c r="P29" i="111"/>
  <c r="P20" i="111"/>
  <c r="P47" i="111"/>
  <c r="P38" i="111"/>
  <c r="M37" i="111"/>
  <c r="V37" i="111"/>
  <c r="T38" i="111"/>
  <c r="T71" i="111"/>
  <c r="BA37" i="111"/>
  <c r="AQ37" i="111"/>
  <c r="BD20" i="111"/>
  <c r="BA70" i="111"/>
  <c r="BE67" i="111"/>
  <c r="E117" i="141" s="1"/>
  <c r="BD66" i="111"/>
  <c r="BC36" i="111"/>
  <c r="BD36" i="111" s="1"/>
  <c r="BE36" i="111" s="1"/>
  <c r="E99" i="141" s="1"/>
  <c r="BE30" i="111"/>
  <c r="E93" i="141" s="1"/>
  <c r="T32" i="111"/>
  <c r="BE12" i="111"/>
  <c r="E77" i="141" s="1"/>
  <c r="BD11" i="111"/>
  <c r="T27" i="111"/>
  <c r="T63" i="111" s="1"/>
  <c r="S63" i="111"/>
  <c r="S82" i="111" s="1"/>
  <c r="T53" i="111"/>
  <c r="T51" i="111"/>
  <c r="S59" i="111"/>
  <c r="S78" i="111" s="1"/>
  <c r="T23" i="111"/>
  <c r="S55" i="111"/>
  <c r="T19" i="111"/>
  <c r="S60" i="111"/>
  <c r="S79" i="111" s="1"/>
  <c r="T24" i="111"/>
  <c r="T28" i="111"/>
  <c r="BA14" i="111"/>
  <c r="AQ13" i="111"/>
  <c r="T52" i="111"/>
  <c r="V46" i="111"/>
  <c r="T50" i="111"/>
  <c r="BC33" i="111"/>
  <c r="BD33" i="111" s="1"/>
  <c r="BE33" i="111" s="1"/>
  <c r="E96" i="141" s="1"/>
  <c r="BC34" i="111"/>
  <c r="BD34" i="111" s="1"/>
  <c r="BE34" i="111" s="1"/>
  <c r="E97" i="141" s="1"/>
  <c r="BE28" i="111"/>
  <c r="BG28" i="111" s="1"/>
  <c r="BC35" i="111"/>
  <c r="BD35" i="111" s="1"/>
  <c r="BE35" i="111" s="1"/>
  <c r="E98" i="141" s="1"/>
  <c r="BC31" i="111"/>
  <c r="BD31" i="111" s="1"/>
  <c r="BE31" i="111" s="1"/>
  <c r="E94" i="141" s="1"/>
  <c r="S61" i="111"/>
  <c r="S80" i="111" s="1"/>
  <c r="T25" i="111"/>
  <c r="S62" i="111"/>
  <c r="S81" i="111" s="1"/>
  <c r="T26" i="111"/>
  <c r="V65" i="111"/>
  <c r="BC54" i="111"/>
  <c r="BD54" i="111" s="1"/>
  <c r="BE54" i="111" s="1"/>
  <c r="E115" i="141" s="1"/>
  <c r="BC51" i="111"/>
  <c r="BD51" i="111" s="1"/>
  <c r="BE51" i="111" s="1"/>
  <c r="E112" i="141" s="1"/>
  <c r="BC48" i="111"/>
  <c r="BD48" i="111" s="1"/>
  <c r="BC49" i="111"/>
  <c r="BD49" i="111" s="1"/>
  <c r="BE49" i="111" s="1"/>
  <c r="E110" i="141" s="1"/>
  <c r="BC50" i="111"/>
  <c r="BD50" i="111" s="1"/>
  <c r="BE50" i="111" s="1"/>
  <c r="E111" i="141" s="1"/>
  <c r="BE46" i="111"/>
  <c r="BG46" i="111" s="1"/>
  <c r="BC53" i="111"/>
  <c r="BD53" i="111" s="1"/>
  <c r="BE53" i="111" s="1"/>
  <c r="E114" i="141" s="1"/>
  <c r="AQ17" i="111"/>
  <c r="AG10" i="111"/>
  <c r="BH10" i="111"/>
  <c r="BJ10" i="111" s="1"/>
  <c r="W10" i="111"/>
  <c r="AQ10" i="111"/>
  <c r="BA10" i="111"/>
  <c r="M10" i="111"/>
  <c r="BH19" i="111"/>
  <c r="M19" i="111"/>
  <c r="BA19" i="111"/>
  <c r="AG19" i="111"/>
  <c r="W19" i="111"/>
  <c r="J62" i="111"/>
  <c r="J81" i="111" s="1"/>
  <c r="O263" i="112"/>
  <c r="O264" i="112" s="1"/>
  <c r="L105" i="112"/>
  <c r="L263" i="112" s="1"/>
  <c r="M68" i="112"/>
  <c r="M251" i="112"/>
  <c r="W22" i="111"/>
  <c r="AF55" i="111"/>
  <c r="AD56" i="111"/>
  <c r="L55" i="111"/>
  <c r="AC77" i="111"/>
  <c r="AD20" i="111"/>
  <c r="AD74" i="111"/>
  <c r="AM74" i="111"/>
  <c r="AN55" i="111"/>
  <c r="AP19" i="111"/>
  <c r="AN20" i="111"/>
  <c r="AM77" i="111"/>
  <c r="J74" i="111"/>
  <c r="AC76" i="111"/>
  <c r="AD47" i="111"/>
  <c r="W23" i="111" l="1"/>
  <c r="AX56" i="111"/>
  <c r="BA23" i="111"/>
  <c r="M17" i="111"/>
  <c r="AG14" i="111"/>
  <c r="BD38" i="111"/>
  <c r="BH37" i="111"/>
  <c r="BJ37" i="111" s="1"/>
  <c r="W37" i="111"/>
  <c r="G46" i="141"/>
  <c r="H46" i="141"/>
  <c r="G50" i="141"/>
  <c r="H50" i="141"/>
  <c r="H47" i="141"/>
  <c r="G47" i="141"/>
  <c r="G44" i="141"/>
  <c r="H44" i="141"/>
  <c r="G48" i="141"/>
  <c r="H48" i="141"/>
  <c r="H45" i="141"/>
  <c r="G45" i="141"/>
  <c r="H49" i="141"/>
  <c r="G49" i="141"/>
  <c r="AQ72" i="111"/>
  <c r="W39" i="111"/>
  <c r="BA39" i="111"/>
  <c r="BG32" i="111"/>
  <c r="W32" i="111" s="1"/>
  <c r="BH26" i="111"/>
  <c r="AG27" i="111"/>
  <c r="BA25" i="111"/>
  <c r="M14" i="111"/>
  <c r="BA18" i="111"/>
  <c r="AX75" i="111"/>
  <c r="BA69" i="111"/>
  <c r="BA24" i="111"/>
  <c r="BA26" i="111"/>
  <c r="AG17" i="111"/>
  <c r="AQ16" i="111"/>
  <c r="M69" i="111"/>
  <c r="BA72" i="111"/>
  <c r="AQ39" i="111"/>
  <c r="W27" i="111"/>
  <c r="AQ27" i="111"/>
  <c r="BA22" i="111"/>
  <c r="M25" i="111"/>
  <c r="BH25" i="111"/>
  <c r="M13" i="111"/>
  <c r="W13" i="111"/>
  <c r="M18" i="111"/>
  <c r="W18" i="111"/>
  <c r="M70" i="111"/>
  <c r="W70" i="111"/>
  <c r="M44" i="111"/>
  <c r="BH52" i="111"/>
  <c r="W52" i="111"/>
  <c r="M52" i="111"/>
  <c r="BA52" i="111"/>
  <c r="W24" i="111"/>
  <c r="BH24" i="111"/>
  <c r="AQ26" i="111"/>
  <c r="AQ23" i="111"/>
  <c r="AG16" i="111"/>
  <c r="AG22" i="111"/>
  <c r="T82" i="111"/>
  <c r="BL19" i="111"/>
  <c r="BA16" i="111"/>
  <c r="AG44" i="111"/>
  <c r="G134" i="141"/>
  <c r="H134" i="141"/>
  <c r="G138" i="141"/>
  <c r="H138" i="141"/>
  <c r="H135" i="141"/>
  <c r="G135" i="141"/>
  <c r="H139" i="141"/>
  <c r="G139" i="141"/>
  <c r="G136" i="141"/>
  <c r="H136" i="141"/>
  <c r="H133" i="141"/>
  <c r="G133" i="141"/>
  <c r="H137" i="141"/>
  <c r="G137" i="141"/>
  <c r="F171" i="141"/>
  <c r="F169" i="141"/>
  <c r="F167" i="141"/>
  <c r="F165" i="141"/>
  <c r="F170" i="141"/>
  <c r="F168" i="141"/>
  <c r="F166" i="141"/>
  <c r="E104" i="141"/>
  <c r="BG42" i="111"/>
  <c r="E107" i="141"/>
  <c r="BG45" i="111"/>
  <c r="F102" i="141"/>
  <c r="H102" i="141" s="1"/>
  <c r="BL40" i="111"/>
  <c r="F103" i="141"/>
  <c r="H103" i="141" s="1"/>
  <c r="BL41" i="111"/>
  <c r="M73" i="111"/>
  <c r="BL73" i="111"/>
  <c r="F80" i="141"/>
  <c r="H80" i="141" s="1"/>
  <c r="BL15" i="111"/>
  <c r="E105" i="141"/>
  <c r="BG43" i="111"/>
  <c r="T66" i="111"/>
  <c r="F123" i="141"/>
  <c r="F82" i="141"/>
  <c r="F81" i="141"/>
  <c r="F91" i="141"/>
  <c r="F88" i="141"/>
  <c r="BH22" i="111"/>
  <c r="F86" i="141"/>
  <c r="W26" i="111"/>
  <c r="F90" i="141"/>
  <c r="F101" i="141"/>
  <c r="W71" i="111"/>
  <c r="F121" i="141"/>
  <c r="W44" i="111"/>
  <c r="F106" i="141"/>
  <c r="W72" i="111"/>
  <c r="F122" i="141"/>
  <c r="F120" i="141"/>
  <c r="AQ69" i="111"/>
  <c r="F119" i="141"/>
  <c r="F78" i="141"/>
  <c r="F79" i="141"/>
  <c r="F83" i="141"/>
  <c r="F113" i="141"/>
  <c r="F87" i="141"/>
  <c r="F89" i="141"/>
  <c r="H85" i="141"/>
  <c r="G85" i="141"/>
  <c r="H118" i="141"/>
  <c r="G118" i="141"/>
  <c r="AG39" i="111"/>
  <c r="M39" i="111"/>
  <c r="BH39" i="111"/>
  <c r="M27" i="111"/>
  <c r="BH27" i="111"/>
  <c r="BA27" i="111"/>
  <c r="AQ24" i="111"/>
  <c r="M24" i="111"/>
  <c r="AG24" i="111"/>
  <c r="M22" i="111"/>
  <c r="AG26" i="111"/>
  <c r="AG23" i="111"/>
  <c r="M23" i="111"/>
  <c r="BH23" i="111"/>
  <c r="W25" i="111"/>
  <c r="AG25" i="111"/>
  <c r="AQ25" i="111"/>
  <c r="W17" i="111"/>
  <c r="BH17" i="111"/>
  <c r="BA17" i="111"/>
  <c r="T47" i="111"/>
  <c r="M16" i="111"/>
  <c r="W16" i="111"/>
  <c r="BH16" i="111"/>
  <c r="BH13" i="111"/>
  <c r="AG13" i="111"/>
  <c r="BA13" i="111"/>
  <c r="BH14" i="111"/>
  <c r="W14" i="111"/>
  <c r="AQ14" i="111"/>
  <c r="AQ18" i="111"/>
  <c r="AG18" i="111"/>
  <c r="BH18" i="111"/>
  <c r="AQ52" i="111"/>
  <c r="AG52" i="111"/>
  <c r="W69" i="111"/>
  <c r="AG70" i="111"/>
  <c r="AQ70" i="111"/>
  <c r="AG69" i="111"/>
  <c r="BH70" i="111"/>
  <c r="M72" i="111"/>
  <c r="AG72" i="111"/>
  <c r="AQ73" i="111"/>
  <c r="BH73" i="111"/>
  <c r="BG49" i="111"/>
  <c r="AQ49" i="111" s="1"/>
  <c r="BG51" i="111"/>
  <c r="BL51" i="111" s="1"/>
  <c r="BG35" i="111"/>
  <c r="BL35" i="111" s="1"/>
  <c r="BG34" i="111"/>
  <c r="BL34" i="111" s="1"/>
  <c r="BG12" i="111"/>
  <c r="BL12" i="111" s="1"/>
  <c r="BG36" i="111"/>
  <c r="M36" i="111" s="1"/>
  <c r="AQ40" i="111"/>
  <c r="M40" i="111"/>
  <c r="AG40" i="111"/>
  <c r="BH40" i="111"/>
  <c r="BA40" i="111"/>
  <c r="W40" i="111"/>
  <c r="BA41" i="111"/>
  <c r="AQ41" i="111"/>
  <c r="M41" i="111"/>
  <c r="BH41" i="111"/>
  <c r="AQ15" i="111"/>
  <c r="W15" i="111"/>
  <c r="M15" i="111"/>
  <c r="BH15" i="111"/>
  <c r="AQ22" i="111"/>
  <c r="M26" i="111"/>
  <c r="AQ71" i="111"/>
  <c r="M71" i="111"/>
  <c r="BA71" i="111"/>
  <c r="AG71" i="111"/>
  <c r="BH71" i="111"/>
  <c r="BH44" i="111"/>
  <c r="BA44" i="111"/>
  <c r="AQ44" i="111"/>
  <c r="BH72" i="111"/>
  <c r="BH69" i="111"/>
  <c r="BG53" i="111"/>
  <c r="BL53" i="111" s="1"/>
  <c r="BG50" i="111"/>
  <c r="BL50" i="111" s="1"/>
  <c r="BG54" i="111"/>
  <c r="BL54" i="111" s="1"/>
  <c r="BG31" i="111"/>
  <c r="BL31" i="111" s="1"/>
  <c r="BG33" i="111"/>
  <c r="BL33" i="111" s="1"/>
  <c r="BG30" i="111"/>
  <c r="M30" i="111" s="1"/>
  <c r="BG67" i="111"/>
  <c r="BL67" i="111" s="1"/>
  <c r="W41" i="111"/>
  <c r="W73" i="111"/>
  <c r="AG15" i="111"/>
  <c r="AG73" i="111"/>
  <c r="BA73" i="111"/>
  <c r="BE48" i="111"/>
  <c r="E109" i="141" s="1"/>
  <c r="BD47" i="111"/>
  <c r="BH34" i="111"/>
  <c r="V28" i="111"/>
  <c r="T29" i="111"/>
  <c r="T55" i="111"/>
  <c r="S74" i="111"/>
  <c r="W46" i="111"/>
  <c r="BH46" i="111"/>
  <c r="BJ46" i="111" s="1"/>
  <c r="AQ46" i="111"/>
  <c r="BA46" i="111"/>
  <c r="M46" i="111"/>
  <c r="AG46" i="111"/>
  <c r="BA31" i="111"/>
  <c r="BA28" i="111"/>
  <c r="AG28" i="111"/>
  <c r="AQ28" i="111"/>
  <c r="M28" i="111"/>
  <c r="BH28" i="111"/>
  <c r="BG55" i="111"/>
  <c r="W55" i="111" s="1"/>
  <c r="T20" i="111"/>
  <c r="V19" i="111"/>
  <c r="T62" i="111"/>
  <c r="T81" i="111" s="1"/>
  <c r="T61" i="111"/>
  <c r="T80" i="111" s="1"/>
  <c r="W28" i="111"/>
  <c r="T60" i="111"/>
  <c r="T79" i="111" s="1"/>
  <c r="T59" i="111"/>
  <c r="T78" i="111" s="1"/>
  <c r="BD29" i="111"/>
  <c r="J56" i="111"/>
  <c r="W22" i="77"/>
  <c r="L68" i="112"/>
  <c r="L256" i="112" s="1"/>
  <c r="M256" i="112"/>
  <c r="M264" i="112" s="1"/>
  <c r="BJ19" i="111"/>
  <c r="AN56" i="111"/>
  <c r="AP55" i="111"/>
  <c r="AN74" i="111"/>
  <c r="L74" i="111"/>
  <c r="J75" i="111"/>
  <c r="AD75" i="111"/>
  <c r="AF74" i="111"/>
  <c r="AG31" i="111" l="1"/>
  <c r="W34" i="111"/>
  <c r="BA34" i="111"/>
  <c r="BL10" i="111"/>
  <c r="BG61" i="111"/>
  <c r="W61" i="111" s="1"/>
  <c r="BL65" i="111"/>
  <c r="W49" i="111"/>
  <c r="W53" i="111"/>
  <c r="M49" i="111"/>
  <c r="M54" i="111"/>
  <c r="M50" i="111"/>
  <c r="M53" i="111"/>
  <c r="BA49" i="111"/>
  <c r="AG49" i="111"/>
  <c r="BH49" i="111"/>
  <c r="AG35" i="111"/>
  <c r="BH35" i="111"/>
  <c r="M35" i="111"/>
  <c r="W35" i="111"/>
  <c r="BA35" i="111"/>
  <c r="AQ35" i="111"/>
  <c r="BH30" i="111"/>
  <c r="AG36" i="111"/>
  <c r="BL32" i="111"/>
  <c r="AG32" i="111"/>
  <c r="W33" i="111"/>
  <c r="BA32" i="111"/>
  <c r="F95" i="141"/>
  <c r="H95" i="141" s="1"/>
  <c r="BH33" i="111"/>
  <c r="M32" i="111"/>
  <c r="BH32" i="111"/>
  <c r="AQ32" i="111"/>
  <c r="AG12" i="111"/>
  <c r="M12" i="111"/>
  <c r="AQ12" i="111"/>
  <c r="W12" i="111"/>
  <c r="BA12" i="111"/>
  <c r="BH12" i="111"/>
  <c r="AQ31" i="111"/>
  <c r="BA51" i="111"/>
  <c r="AQ34" i="111"/>
  <c r="AG34" i="111"/>
  <c r="M34" i="111"/>
  <c r="BH36" i="111"/>
  <c r="BH20" i="111"/>
  <c r="G103" i="141"/>
  <c r="G102" i="141"/>
  <c r="AG51" i="111"/>
  <c r="BH51" i="111"/>
  <c r="BG62" i="111"/>
  <c r="W62" i="111" s="1"/>
  <c r="W54" i="111"/>
  <c r="BA54" i="111"/>
  <c r="AQ53" i="111"/>
  <c r="W51" i="111"/>
  <c r="W50" i="111"/>
  <c r="BG60" i="111"/>
  <c r="W60" i="111" s="1"/>
  <c r="AQ51" i="111"/>
  <c r="M51" i="111"/>
  <c r="AQ50" i="111"/>
  <c r="G80" i="141"/>
  <c r="AQ36" i="111"/>
  <c r="AQ67" i="111"/>
  <c r="BH67" i="111"/>
  <c r="BH66" i="111" s="1"/>
  <c r="L264" i="112"/>
  <c r="F58" i="141"/>
  <c r="F56" i="141"/>
  <c r="F54" i="141"/>
  <c r="F59" i="141"/>
  <c r="F57" i="141"/>
  <c r="F55" i="141"/>
  <c r="F53" i="141"/>
  <c r="H166" i="141"/>
  <c r="G166" i="141"/>
  <c r="H170" i="141"/>
  <c r="G170" i="141"/>
  <c r="H167" i="141"/>
  <c r="G167" i="141"/>
  <c r="H171" i="141"/>
  <c r="G171" i="141"/>
  <c r="H168" i="141"/>
  <c r="G168" i="141"/>
  <c r="H165" i="141"/>
  <c r="G165" i="141"/>
  <c r="H169" i="141"/>
  <c r="G169" i="141"/>
  <c r="F93" i="141"/>
  <c r="H93" i="141" s="1"/>
  <c r="BL30" i="111"/>
  <c r="F99" i="141"/>
  <c r="H99" i="141" s="1"/>
  <c r="BL36" i="111"/>
  <c r="F110" i="141"/>
  <c r="BL49" i="111"/>
  <c r="BL43" i="111"/>
  <c r="BA43" i="111"/>
  <c r="BH43" i="111"/>
  <c r="AG43" i="111"/>
  <c r="M43" i="111"/>
  <c r="W43" i="111"/>
  <c r="AQ43" i="111"/>
  <c r="F105" i="141"/>
  <c r="BL45" i="111"/>
  <c r="BH45" i="111"/>
  <c r="BA45" i="111"/>
  <c r="F107" i="141"/>
  <c r="AG45" i="111"/>
  <c r="AQ45" i="111"/>
  <c r="W45" i="111"/>
  <c r="M45" i="111"/>
  <c r="BL42" i="111"/>
  <c r="BL37" i="111" s="1"/>
  <c r="AG42" i="111"/>
  <c r="AQ42" i="111"/>
  <c r="BA42" i="111"/>
  <c r="BH42" i="111"/>
  <c r="BH38" i="111" s="1"/>
  <c r="M42" i="111"/>
  <c r="F104" i="141"/>
  <c r="W42" i="111"/>
  <c r="AQ30" i="111"/>
  <c r="M33" i="111"/>
  <c r="AQ33" i="111"/>
  <c r="BA33" i="111"/>
  <c r="AG33" i="111"/>
  <c r="W31" i="111"/>
  <c r="M31" i="111"/>
  <c r="BH31" i="111"/>
  <c r="AG30" i="111"/>
  <c r="W30" i="111"/>
  <c r="BH61" i="111"/>
  <c r="BH80" i="111" s="1"/>
  <c r="BG63" i="111"/>
  <c r="M63" i="111" s="1"/>
  <c r="AG54" i="111"/>
  <c r="AQ54" i="111"/>
  <c r="BG59" i="111"/>
  <c r="W59" i="111" s="1"/>
  <c r="BA50" i="111"/>
  <c r="AG53" i="111"/>
  <c r="BH53" i="111"/>
  <c r="BA53" i="111"/>
  <c r="W67" i="111"/>
  <c r="F117" i="141"/>
  <c r="F96" i="141"/>
  <c r="F94" i="141"/>
  <c r="F115" i="141"/>
  <c r="F111" i="141"/>
  <c r="F114" i="141"/>
  <c r="H89" i="141"/>
  <c r="G89" i="141"/>
  <c r="H87" i="141"/>
  <c r="G87" i="141"/>
  <c r="H113" i="141"/>
  <c r="G113" i="141"/>
  <c r="H83" i="141"/>
  <c r="G83" i="141"/>
  <c r="H79" i="141"/>
  <c r="G79" i="141"/>
  <c r="H78" i="141"/>
  <c r="G78" i="141"/>
  <c r="H119" i="141"/>
  <c r="G119" i="141"/>
  <c r="H120" i="141"/>
  <c r="G120" i="141"/>
  <c r="H122" i="141"/>
  <c r="G122" i="141"/>
  <c r="H106" i="141"/>
  <c r="G106" i="141"/>
  <c r="H121" i="141"/>
  <c r="G121" i="141"/>
  <c r="H101" i="141"/>
  <c r="G101" i="141"/>
  <c r="H90" i="141"/>
  <c r="G90" i="141"/>
  <c r="H86" i="141"/>
  <c r="G86" i="141"/>
  <c r="H88" i="141"/>
  <c r="G88" i="141"/>
  <c r="H91" i="141"/>
  <c r="G91" i="141"/>
  <c r="H81" i="141"/>
  <c r="G81" i="141"/>
  <c r="H82" i="141"/>
  <c r="G82" i="141"/>
  <c r="H123" i="141"/>
  <c r="G123" i="141"/>
  <c r="F77" i="141"/>
  <c r="F97" i="141"/>
  <c r="F98" i="141"/>
  <c r="F112" i="141"/>
  <c r="BA30" i="111"/>
  <c r="BA36" i="111"/>
  <c r="W36" i="111"/>
  <c r="BG58" i="111"/>
  <c r="BG48" i="111"/>
  <c r="BA48" i="111" s="1"/>
  <c r="BH54" i="111"/>
  <c r="AG50" i="111"/>
  <c r="BH50" i="111"/>
  <c r="BH59" i="111" s="1"/>
  <c r="BH78" i="111" s="1"/>
  <c r="AG67" i="111"/>
  <c r="M67" i="111"/>
  <c r="BA67" i="111"/>
  <c r="BH62" i="111"/>
  <c r="BH81" i="111" s="1"/>
  <c r="BG74" i="111"/>
  <c r="BH55" i="111"/>
  <c r="AG55" i="111"/>
  <c r="AQ55" i="111"/>
  <c r="M55" i="111"/>
  <c r="BA55" i="111"/>
  <c r="T56" i="111"/>
  <c r="V55" i="111"/>
  <c r="M62" i="111"/>
  <c r="BJ28" i="111"/>
  <c r="T74" i="111"/>
  <c r="BG80" i="111"/>
  <c r="AG61" i="111"/>
  <c r="AQ61" i="111"/>
  <c r="BA61" i="111"/>
  <c r="M61" i="111"/>
  <c r="BH11" i="111"/>
  <c r="EH21" i="77"/>
  <c r="EG21" i="77" s="1"/>
  <c r="EH13" i="77"/>
  <c r="EG13" i="77" s="1"/>
  <c r="EH23" i="77"/>
  <c r="EG23" i="77" s="1"/>
  <c r="EH18" i="77"/>
  <c r="EG18" i="77" s="1"/>
  <c r="EH15" i="77"/>
  <c r="EG15" i="77" s="1"/>
  <c r="EH22" i="77"/>
  <c r="EG22" i="77" s="1"/>
  <c r="EH16" i="77"/>
  <c r="EG16" i="77" s="1"/>
  <c r="EH19" i="77"/>
  <c r="EG19" i="77" s="1"/>
  <c r="EH14" i="77"/>
  <c r="EG14" i="77" s="1"/>
  <c r="EH17" i="77"/>
  <c r="EG17" i="77" s="1"/>
  <c r="EH20" i="77"/>
  <c r="EG20" i="77" s="1"/>
  <c r="CZ21" i="77"/>
  <c r="CZ13" i="77"/>
  <c r="CZ14" i="77"/>
  <c r="CZ17" i="77"/>
  <c r="CZ19" i="77"/>
  <c r="CZ16" i="77"/>
  <c r="CZ15" i="77"/>
  <c r="CZ20" i="77"/>
  <c r="CZ18" i="77"/>
  <c r="FP22" i="77"/>
  <c r="EE23" i="77"/>
  <c r="EE16" i="77"/>
  <c r="EE17" i="77"/>
  <c r="EE15" i="77"/>
  <c r="EE20" i="77"/>
  <c r="EE21" i="77"/>
  <c r="EE14" i="77"/>
  <c r="EE18" i="77"/>
  <c r="EE13" i="77"/>
  <c r="EE19" i="77"/>
  <c r="EB22" i="77"/>
  <c r="U19" i="77"/>
  <c r="U18" i="77"/>
  <c r="U20" i="77"/>
  <c r="U21" i="77"/>
  <c r="U14" i="77"/>
  <c r="U23" i="77"/>
  <c r="U16" i="77"/>
  <c r="U17" i="77"/>
  <c r="U15" i="77"/>
  <c r="U13" i="77"/>
  <c r="BH22" i="77"/>
  <c r="BO22" i="77"/>
  <c r="BO23" i="77"/>
  <c r="CQ22" i="77"/>
  <c r="ED22" i="77"/>
  <c r="CS16" i="77"/>
  <c r="CS14" i="77"/>
  <c r="CS20" i="77"/>
  <c r="CS19" i="77"/>
  <c r="CS15" i="77"/>
  <c r="CS21" i="77"/>
  <c r="CS13" i="77"/>
  <c r="CS18" i="77"/>
  <c r="CS17" i="77"/>
  <c r="CS23" i="77"/>
  <c r="CS22" i="77"/>
  <c r="FM22" i="77"/>
  <c r="FO22" i="77"/>
  <c r="AP74" i="111"/>
  <c r="AN75" i="111"/>
  <c r="BH58" i="111" l="1"/>
  <c r="BH77" i="111" s="1"/>
  <c r="BA63" i="111"/>
  <c r="AQ63" i="111"/>
  <c r="BG82" i="111"/>
  <c r="W63" i="111"/>
  <c r="AG63" i="111"/>
  <c r="AQ48" i="111"/>
  <c r="G93" i="141"/>
  <c r="G95" i="141"/>
  <c r="BA62" i="111"/>
  <c r="F71" i="141"/>
  <c r="F75" i="141"/>
  <c r="BH63" i="111"/>
  <c r="BH82" i="111" s="1"/>
  <c r="BH29" i="111"/>
  <c r="M59" i="111"/>
  <c r="AG62" i="111"/>
  <c r="BG79" i="111"/>
  <c r="W79" i="111" s="1"/>
  <c r="G99" i="141"/>
  <c r="AG48" i="111"/>
  <c r="BH48" i="111"/>
  <c r="BH57" i="111" s="1"/>
  <c r="BH76" i="111" s="1"/>
  <c r="BG78" i="111"/>
  <c r="AG78" i="111" s="1"/>
  <c r="AQ62" i="111"/>
  <c r="BG81" i="111"/>
  <c r="M81" i="111" s="1"/>
  <c r="AG60" i="111"/>
  <c r="M60" i="111"/>
  <c r="H110" i="141"/>
  <c r="F70" i="141"/>
  <c r="M48" i="111"/>
  <c r="W48" i="111"/>
  <c r="BA59" i="111"/>
  <c r="BA60" i="111"/>
  <c r="AQ60" i="111"/>
  <c r="G110" i="141"/>
  <c r="AG59" i="111"/>
  <c r="AQ59" i="111"/>
  <c r="H53" i="141"/>
  <c r="H35" i="141" s="1"/>
  <c r="H18" i="141" s="1"/>
  <c r="F35" i="141"/>
  <c r="G53" i="141"/>
  <c r="G35" i="141" s="1"/>
  <c r="G18" i="141" s="1"/>
  <c r="H57" i="141"/>
  <c r="H39" i="141" s="1"/>
  <c r="H22" i="141" s="1"/>
  <c r="F39" i="141"/>
  <c r="G57" i="141"/>
  <c r="G39" i="141" s="1"/>
  <c r="G22" i="141" s="1"/>
  <c r="G56" i="141"/>
  <c r="G38" i="141" s="1"/>
  <c r="G21" i="141" s="1"/>
  <c r="H56" i="141"/>
  <c r="H38" i="141" s="1"/>
  <c r="H21" i="141" s="1"/>
  <c r="F38" i="141"/>
  <c r="H55" i="141"/>
  <c r="H37" i="141" s="1"/>
  <c r="H20" i="141" s="1"/>
  <c r="F37" i="141"/>
  <c r="G55" i="141"/>
  <c r="G37" i="141" s="1"/>
  <c r="G20" i="141" s="1"/>
  <c r="H59" i="141"/>
  <c r="H41" i="141" s="1"/>
  <c r="H24" i="141" s="1"/>
  <c r="F41" i="141"/>
  <c r="G59" i="141"/>
  <c r="G41" i="141" s="1"/>
  <c r="G24" i="141" s="1"/>
  <c r="G54" i="141"/>
  <c r="G36" i="141" s="1"/>
  <c r="G19" i="141" s="1"/>
  <c r="F36" i="141"/>
  <c r="H54" i="141"/>
  <c r="H36" i="141" s="1"/>
  <c r="H19" i="141" s="1"/>
  <c r="G58" i="141"/>
  <c r="G40" i="141" s="1"/>
  <c r="G23" i="141" s="1"/>
  <c r="F40" i="141"/>
  <c r="H58" i="141"/>
  <c r="H40" i="141" s="1"/>
  <c r="H23" i="141" s="1"/>
  <c r="H104" i="141"/>
  <c r="G104" i="141"/>
  <c r="H107" i="141"/>
  <c r="G107" i="141"/>
  <c r="F109" i="141"/>
  <c r="F69" i="141" s="1"/>
  <c r="BL48" i="111"/>
  <c r="BL46" i="111" s="1"/>
  <c r="H105" i="141"/>
  <c r="G105" i="141"/>
  <c r="BH60" i="111"/>
  <c r="BH79" i="111" s="1"/>
  <c r="BL28" i="111"/>
  <c r="H112" i="141"/>
  <c r="G112" i="141"/>
  <c r="H98" i="141"/>
  <c r="G98" i="141"/>
  <c r="H97" i="141"/>
  <c r="H65" i="141" s="1"/>
  <c r="G97" i="141"/>
  <c r="G65" i="141" s="1"/>
  <c r="H77" i="141"/>
  <c r="G77" i="141"/>
  <c r="F74" i="141"/>
  <c r="H114" i="141"/>
  <c r="G114" i="141"/>
  <c r="H111" i="141"/>
  <c r="H63" i="141" s="1"/>
  <c r="G111" i="141"/>
  <c r="G63" i="141" s="1"/>
  <c r="H115" i="141"/>
  <c r="G115" i="141"/>
  <c r="H94" i="141"/>
  <c r="G94" i="141"/>
  <c r="G62" i="141" s="1"/>
  <c r="H96" i="141"/>
  <c r="G96" i="141"/>
  <c r="H117" i="141"/>
  <c r="G117" i="141"/>
  <c r="F72" i="141"/>
  <c r="F73" i="141"/>
  <c r="BG57" i="111"/>
  <c r="AQ58" i="111"/>
  <c r="BG77" i="111"/>
  <c r="W58" i="111"/>
  <c r="BA58" i="111"/>
  <c r="M58" i="111"/>
  <c r="AG58" i="111"/>
  <c r="M80" i="111"/>
  <c r="AQ80" i="111"/>
  <c r="BA80" i="111"/>
  <c r="W80" i="111"/>
  <c r="AG80" i="111"/>
  <c r="T75" i="111"/>
  <c r="V74" i="111"/>
  <c r="BH74" i="111"/>
  <c r="BA74" i="111"/>
  <c r="AG74" i="111"/>
  <c r="M74" i="111"/>
  <c r="AQ74" i="111"/>
  <c r="W82" i="111"/>
  <c r="BA82" i="111"/>
  <c r="M82" i="111"/>
  <c r="AG82" i="111"/>
  <c r="AQ82" i="111"/>
  <c r="AQ78" i="111"/>
  <c r="BJ55" i="111"/>
  <c r="W74" i="111"/>
  <c r="DC22" i="77"/>
  <c r="DE22" i="77" s="1"/>
  <c r="DE24" i="77" s="1"/>
  <c r="BI22" i="77"/>
  <c r="AG13" i="77"/>
  <c r="AI13" i="77" s="1"/>
  <c r="AG17" i="77"/>
  <c r="AI17" i="77" s="1"/>
  <c r="AG23" i="77"/>
  <c r="AI23" i="77" s="1"/>
  <c r="AJ23" i="77" s="1"/>
  <c r="AG21" i="77"/>
  <c r="AI21" i="77" s="1"/>
  <c r="AJ21" i="77" s="1"/>
  <c r="AG18" i="77"/>
  <c r="AI18" i="77" s="1"/>
  <c r="GX22" i="77"/>
  <c r="EN22" i="77"/>
  <c r="EP22" i="77" s="1"/>
  <c r="EP24" i="77" s="1"/>
  <c r="DK22" i="77"/>
  <c r="ER22" i="77" s="1"/>
  <c r="DK20" i="77"/>
  <c r="ER20" i="77" s="1"/>
  <c r="DM20" i="77"/>
  <c r="DK14" i="77"/>
  <c r="ER14" i="77" s="1"/>
  <c r="DM14" i="77"/>
  <c r="DK16" i="77"/>
  <c r="ER16" i="77" s="1"/>
  <c r="DM16" i="77"/>
  <c r="DK15" i="77"/>
  <c r="ER15" i="77" s="1"/>
  <c r="DM15" i="77"/>
  <c r="DK23" i="77"/>
  <c r="ER23" i="77" s="1"/>
  <c r="DM21" i="77"/>
  <c r="DK21" i="77"/>
  <c r="ER21" i="77" s="1"/>
  <c r="GZ22" i="77"/>
  <c r="FY22" i="77"/>
  <c r="GA22" i="77" s="1"/>
  <c r="FV22" i="77"/>
  <c r="FV23" i="77"/>
  <c r="ED20" i="77"/>
  <c r="ED15" i="77"/>
  <c r="DJ15" i="77" s="1"/>
  <c r="ED13" i="77"/>
  <c r="ED16" i="77"/>
  <c r="DJ16" i="77" s="1"/>
  <c r="ED23" i="77"/>
  <c r="ED17" i="77"/>
  <c r="ED19" i="77"/>
  <c r="DJ19" i="77" s="1"/>
  <c r="ED21" i="77"/>
  <c r="DJ21" i="77" s="1"/>
  <c r="ED18" i="77"/>
  <c r="DJ18" i="77" s="1"/>
  <c r="ED14" i="77"/>
  <c r="DJ14" i="77" s="1"/>
  <c r="AD21" i="77"/>
  <c r="AD13" i="77"/>
  <c r="AD14" i="77"/>
  <c r="AD17" i="77"/>
  <c r="AD19" i="77"/>
  <c r="AD16" i="77"/>
  <c r="AD15" i="77"/>
  <c r="AD20" i="77"/>
  <c r="AD18" i="77"/>
  <c r="EK23" i="77"/>
  <c r="DM23" i="77" s="1"/>
  <c r="EK22" i="77"/>
  <c r="DM22" i="77" s="1"/>
  <c r="EE22" i="77"/>
  <c r="DJ22" i="77" s="1"/>
  <c r="AG15" i="77"/>
  <c r="AI15" i="77" s="1"/>
  <c r="AJ15" i="77" s="1"/>
  <c r="AG16" i="77"/>
  <c r="AI16" i="77" s="1"/>
  <c r="AJ16" i="77" s="1"/>
  <c r="AG14" i="77"/>
  <c r="AI14" i="77" s="1"/>
  <c r="AJ14" i="77" s="1"/>
  <c r="AG20" i="77"/>
  <c r="AI20" i="77" s="1"/>
  <c r="AJ20" i="77" s="1"/>
  <c r="AG19" i="77"/>
  <c r="AI19" i="77" s="1"/>
  <c r="AJ19" i="77" s="1"/>
  <c r="X22" i="77"/>
  <c r="CT22" i="77"/>
  <c r="DK17" i="77"/>
  <c r="ER17" i="77" s="1"/>
  <c r="DM17" i="77"/>
  <c r="DM19" i="77"/>
  <c r="DK19" i="77"/>
  <c r="ER19" i="77" s="1"/>
  <c r="DM18" i="77"/>
  <c r="DK18" i="77"/>
  <c r="ER18" i="77" s="1"/>
  <c r="DK13" i="77"/>
  <c r="ER13" i="77" s="1"/>
  <c r="DM13" i="77"/>
  <c r="DJ13" i="77"/>
  <c r="DJ20" i="77"/>
  <c r="DJ17" i="77"/>
  <c r="DJ23" i="77"/>
  <c r="G174" i="141" l="1"/>
  <c r="J189" i="141" s="1"/>
  <c r="CY189" i="141" s="1"/>
  <c r="G175" i="141"/>
  <c r="J190" i="141" s="1"/>
  <c r="DT190" i="141" s="1"/>
  <c r="H67" i="141"/>
  <c r="H179" i="141" s="1"/>
  <c r="K194" i="141" s="1"/>
  <c r="CE194" i="141" s="1"/>
  <c r="M78" i="111"/>
  <c r="AG81" i="111"/>
  <c r="AQ81" i="111"/>
  <c r="G67" i="141"/>
  <c r="G179" i="141" s="1"/>
  <c r="J194" i="141" s="1"/>
  <c r="CY194" i="141" s="1"/>
  <c r="G73" i="141"/>
  <c r="G66" i="141"/>
  <c r="G178" i="141" s="1"/>
  <c r="J193" i="141" s="1"/>
  <c r="H73" i="141"/>
  <c r="BA79" i="111"/>
  <c r="BA78" i="111"/>
  <c r="M79" i="111"/>
  <c r="G177" i="141"/>
  <c r="J192" i="141" s="1"/>
  <c r="BI192" i="141" s="1"/>
  <c r="AQ79" i="111"/>
  <c r="AG79" i="111"/>
  <c r="BH47" i="111"/>
  <c r="H62" i="141"/>
  <c r="H174" i="141" s="1"/>
  <c r="K189" i="141" s="1"/>
  <c r="AO189" i="141" s="1"/>
  <c r="H175" i="141"/>
  <c r="K190" i="141" s="1"/>
  <c r="CZ190" i="141" s="1"/>
  <c r="H177" i="141"/>
  <c r="K192" i="141" s="1"/>
  <c r="CE192" i="141" s="1"/>
  <c r="BA81" i="111"/>
  <c r="W81" i="111"/>
  <c r="W78" i="111"/>
  <c r="H109" i="141"/>
  <c r="H69" i="141" s="1"/>
  <c r="G109" i="141"/>
  <c r="G61" i="141" s="1"/>
  <c r="G173" i="141" s="1"/>
  <c r="J188" i="141" s="1"/>
  <c r="BH56" i="111"/>
  <c r="H66" i="141"/>
  <c r="H178" i="141" s="1"/>
  <c r="K193" i="141" s="1"/>
  <c r="CZ193" i="141" s="1"/>
  <c r="G72" i="141"/>
  <c r="G64" i="141"/>
  <c r="G176" i="141" s="1"/>
  <c r="J191" i="141" s="1"/>
  <c r="G75" i="141"/>
  <c r="G71" i="141"/>
  <c r="G70" i="141"/>
  <c r="G74" i="141"/>
  <c r="H75" i="141"/>
  <c r="H71" i="141"/>
  <c r="H70" i="141"/>
  <c r="H74" i="141"/>
  <c r="H72" i="141"/>
  <c r="H64" i="141"/>
  <c r="H176" i="141" s="1"/>
  <c r="K191" i="141" s="1"/>
  <c r="AQ77" i="111"/>
  <c r="AG77" i="111"/>
  <c r="BA77" i="111"/>
  <c r="M77" i="111"/>
  <c r="W77" i="111"/>
  <c r="BG76" i="111"/>
  <c r="W57" i="111"/>
  <c r="BA57" i="111"/>
  <c r="M57" i="111"/>
  <c r="AG57" i="111"/>
  <c r="AQ57" i="111"/>
  <c r="BJ74" i="111"/>
  <c r="BH75" i="111"/>
  <c r="EL18" i="77"/>
  <c r="DI22" i="77"/>
  <c r="IB22" i="77" s="1"/>
  <c r="EL22" i="77"/>
  <c r="DL22" i="77"/>
  <c r="DI19" i="77"/>
  <c r="IB19" i="77" s="1"/>
  <c r="DL19" i="77"/>
  <c r="DI21" i="77"/>
  <c r="IB21" i="77" s="1"/>
  <c r="DL21" i="77"/>
  <c r="DL16" i="77"/>
  <c r="DI16" i="77"/>
  <c r="IB16" i="77" s="1"/>
  <c r="EL16" i="77"/>
  <c r="DI15" i="77"/>
  <c r="IB15" i="77" s="1"/>
  <c r="DL15" i="77"/>
  <c r="FP18" i="77"/>
  <c r="FP17" i="77"/>
  <c r="FP20" i="77"/>
  <c r="FP21" i="77"/>
  <c r="FP16" i="77"/>
  <c r="FP15" i="77"/>
  <c r="FP19" i="77"/>
  <c r="FP14" i="77"/>
  <c r="FP23" i="77"/>
  <c r="FP13" i="77"/>
  <c r="EL17" i="77"/>
  <c r="DI17" i="77"/>
  <c r="IB17" i="77" s="1"/>
  <c r="DL17" i="77"/>
  <c r="DI23" i="77"/>
  <c r="DL23" i="77"/>
  <c r="EL20" i="77"/>
  <c r="DI20" i="77"/>
  <c r="IB20" i="77" s="1"/>
  <c r="DL20" i="77"/>
  <c r="DI13" i="77"/>
  <c r="IB13" i="77" s="1"/>
  <c r="DL13" i="77"/>
  <c r="BF17" i="77"/>
  <c r="BF13" i="77"/>
  <c r="BF23" i="77"/>
  <c r="BF18" i="77"/>
  <c r="BF19" i="77"/>
  <c r="BF20" i="77"/>
  <c r="BF14" i="77"/>
  <c r="BF16" i="77"/>
  <c r="BF21" i="77"/>
  <c r="BF15" i="77"/>
  <c r="HJ22" i="77"/>
  <c r="HL22" i="77" s="1"/>
  <c r="HM22" i="77" s="1"/>
  <c r="FS20" i="77"/>
  <c r="FR20" i="77" s="1"/>
  <c r="FS17" i="77"/>
  <c r="FR17" i="77" s="1"/>
  <c r="FS14" i="77"/>
  <c r="FR14" i="77" s="1"/>
  <c r="FS16" i="77"/>
  <c r="FR16" i="77" s="1"/>
  <c r="FS15" i="77"/>
  <c r="FR15" i="77" s="1"/>
  <c r="FS23" i="77"/>
  <c r="FR23" i="77" s="1"/>
  <c r="FS21" i="77"/>
  <c r="FR21" i="77" s="1"/>
  <c r="FS13" i="77"/>
  <c r="FR13" i="77" s="1"/>
  <c r="FS22" i="77"/>
  <c r="FR22" i="77" s="1"/>
  <c r="FS19" i="77"/>
  <c r="FR19" i="77" s="1"/>
  <c r="FS18" i="77"/>
  <c r="FR18" i="77" s="1"/>
  <c r="EL19" i="77"/>
  <c r="EL21" i="77"/>
  <c r="DI14" i="77"/>
  <c r="IB14" i="77" s="1"/>
  <c r="DL14" i="77"/>
  <c r="HA22" i="77"/>
  <c r="BH20" i="77"/>
  <c r="BH14" i="77"/>
  <c r="BH13" i="77"/>
  <c r="BH15" i="77"/>
  <c r="BH16" i="77"/>
  <c r="BH17" i="77"/>
  <c r="BH21" i="77"/>
  <c r="BH19" i="77"/>
  <c r="BH18" i="77"/>
  <c r="BH23" i="77"/>
  <c r="BL22" i="77"/>
  <c r="BK22" i="77" s="1"/>
  <c r="BL17" i="77"/>
  <c r="BK17" i="77" s="1"/>
  <c r="BL16" i="77"/>
  <c r="BK16" i="77" s="1"/>
  <c r="BL19" i="77"/>
  <c r="BK19" i="77" s="1"/>
  <c r="BL20" i="77"/>
  <c r="BK20" i="77" s="1"/>
  <c r="BL14" i="77"/>
  <c r="BK14" i="77" s="1"/>
  <c r="BL21" i="77"/>
  <c r="BK21" i="77" s="1"/>
  <c r="BL13" i="77"/>
  <c r="BK13" i="77" s="1"/>
  <c r="BL23" i="77"/>
  <c r="BK23" i="77" s="1"/>
  <c r="BL18" i="77"/>
  <c r="BK18" i="77" s="1"/>
  <c r="BL15" i="77"/>
  <c r="BK15" i="77" s="1"/>
  <c r="CT23" i="77"/>
  <c r="CT17" i="77"/>
  <c r="CT16" i="77"/>
  <c r="CT15" i="77"/>
  <c r="CT19" i="77"/>
  <c r="CT21" i="77"/>
  <c r="CT13" i="77"/>
  <c r="CT20" i="77"/>
  <c r="CT14" i="77"/>
  <c r="CT18" i="77"/>
  <c r="W14" i="77"/>
  <c r="W20" i="77"/>
  <c r="W19" i="77"/>
  <c r="W21" i="77"/>
  <c r="W13" i="77"/>
  <c r="W23" i="77"/>
  <c r="W15" i="77"/>
  <c r="W17" i="77"/>
  <c r="W16" i="77"/>
  <c r="W18" i="77"/>
  <c r="HG22" i="77"/>
  <c r="HG23" i="77"/>
  <c r="CZ22" i="77"/>
  <c r="CZ23" i="77"/>
  <c r="DI18" i="77"/>
  <c r="IB18" i="77" s="1"/>
  <c r="DL18" i="77"/>
  <c r="AJ13" i="77"/>
  <c r="AI24" i="77"/>
  <c r="CW21" i="77"/>
  <c r="CV21" i="77" s="1"/>
  <c r="CW15" i="77"/>
  <c r="CV15" i="77" s="1"/>
  <c r="CW23" i="77"/>
  <c r="CV23" i="77" s="1"/>
  <c r="CW17" i="77"/>
  <c r="CV17" i="77" s="1"/>
  <c r="CW19" i="77"/>
  <c r="CV19" i="77" s="1"/>
  <c r="CW22" i="77"/>
  <c r="CV22" i="77" s="1"/>
  <c r="CW18" i="77"/>
  <c r="CV18" i="77" s="1"/>
  <c r="CW16" i="77"/>
  <c r="CV16" i="77" s="1"/>
  <c r="CW20" i="77"/>
  <c r="CV20" i="77" s="1"/>
  <c r="CW14" i="77"/>
  <c r="CV14" i="77" s="1"/>
  <c r="CW13" i="77"/>
  <c r="CV13" i="77" s="1"/>
  <c r="EL13" i="77"/>
  <c r="EL15" i="77"/>
  <c r="EL14" i="77"/>
  <c r="S190" i="141" l="1"/>
  <c r="CY190" i="141"/>
  <c r="AN190" i="141"/>
  <c r="CD190" i="141"/>
  <c r="BI190" i="141"/>
  <c r="AN189" i="141"/>
  <c r="BI189" i="141"/>
  <c r="S189" i="141"/>
  <c r="DT189" i="141"/>
  <c r="CD189" i="141"/>
  <c r="G69" i="141"/>
  <c r="T194" i="141"/>
  <c r="AN194" i="141"/>
  <c r="AO194" i="141"/>
  <c r="DU194" i="141"/>
  <c r="CZ194" i="141"/>
  <c r="BJ194" i="141"/>
  <c r="BI194" i="141"/>
  <c r="H61" i="141"/>
  <c r="H173" i="141" s="1"/>
  <c r="K188" i="141" s="1"/>
  <c r="DU188" i="141" s="1"/>
  <c r="BJ190" i="141"/>
  <c r="S194" i="141"/>
  <c r="T190" i="141"/>
  <c r="DT194" i="141"/>
  <c r="CD194" i="141"/>
  <c r="AN193" i="141"/>
  <c r="S193" i="141"/>
  <c r="CY193" i="141"/>
  <c r="CD193" i="141"/>
  <c r="BI193" i="141"/>
  <c r="DT193" i="141"/>
  <c r="CZ192" i="141"/>
  <c r="AO192" i="141"/>
  <c r="T192" i="141"/>
  <c r="DU190" i="141"/>
  <c r="AO190" i="141"/>
  <c r="S192" i="141"/>
  <c r="BJ189" i="141"/>
  <c r="DT192" i="141"/>
  <c r="CD192" i="141"/>
  <c r="CY192" i="141"/>
  <c r="AN192" i="141"/>
  <c r="CE190" i="141"/>
  <c r="CE189" i="141"/>
  <c r="DU189" i="141"/>
  <c r="IB23" i="77"/>
  <c r="BJ192" i="141"/>
  <c r="DU192" i="141"/>
  <c r="T189" i="141"/>
  <c r="CZ189" i="141"/>
  <c r="DU193" i="141"/>
  <c r="AO193" i="141"/>
  <c r="BJ193" i="141"/>
  <c r="CE193" i="141"/>
  <c r="T193" i="141"/>
  <c r="CD188" i="141"/>
  <c r="AN188" i="141"/>
  <c r="DT188" i="141"/>
  <c r="CY188" i="141"/>
  <c r="BI188" i="141"/>
  <c r="S188" i="141"/>
  <c r="DU191" i="141"/>
  <c r="CE191" i="141"/>
  <c r="AO191" i="141"/>
  <c r="CZ191" i="141"/>
  <c r="BJ191" i="141"/>
  <c r="T191" i="141"/>
  <c r="CY191" i="141"/>
  <c r="CD191" i="141"/>
  <c r="AN191" i="141"/>
  <c r="DT191" i="141"/>
  <c r="BI191" i="141"/>
  <c r="S191" i="141"/>
  <c r="M76" i="111"/>
  <c r="AG76" i="111"/>
  <c r="AQ76" i="111"/>
  <c r="BA76" i="111"/>
  <c r="W76" i="111"/>
  <c r="AA15" i="77"/>
  <c r="Z15" i="77" s="1"/>
  <c r="AA16" i="77"/>
  <c r="Z16" i="77" s="1"/>
  <c r="AA22" i="77"/>
  <c r="Z22" i="77" s="1"/>
  <c r="AA17" i="77"/>
  <c r="Z17" i="77" s="1"/>
  <c r="AA14" i="77"/>
  <c r="Z14" i="77" s="1"/>
  <c r="AA21" i="77"/>
  <c r="Z21" i="77" s="1"/>
  <c r="AA18" i="77"/>
  <c r="Z18" i="77" s="1"/>
  <c r="AA23" i="77"/>
  <c r="Z23" i="77" s="1"/>
  <c r="AA20" i="77"/>
  <c r="Z20" i="77" s="1"/>
  <c r="AA19" i="77"/>
  <c r="Z19" i="77" s="1"/>
  <c r="AA13" i="77"/>
  <c r="Z13" i="77" s="1"/>
  <c r="CB14" i="77"/>
  <c r="BZ14" i="77"/>
  <c r="DG14" i="77" s="1"/>
  <c r="CB16" i="77"/>
  <c r="BZ16" i="77"/>
  <c r="DG16" i="77" s="1"/>
  <c r="BZ22" i="77"/>
  <c r="DG22" i="77" s="1"/>
  <c r="CB22" i="77"/>
  <c r="CB17" i="77"/>
  <c r="BZ17" i="77"/>
  <c r="DG17" i="77" s="1"/>
  <c r="CB15" i="77"/>
  <c r="BZ15" i="77"/>
  <c r="DG15" i="77" s="1"/>
  <c r="GX23" i="77"/>
  <c r="GX18" i="77"/>
  <c r="GX21" i="77"/>
  <c r="GX13" i="77"/>
  <c r="GX19" i="77"/>
  <c r="GX15" i="77"/>
  <c r="GX14" i="77"/>
  <c r="GX20" i="77"/>
  <c r="GX16" i="77"/>
  <c r="GX17" i="77"/>
  <c r="X21" i="77"/>
  <c r="X23" i="77"/>
  <c r="X15" i="77"/>
  <c r="X19" i="77"/>
  <c r="X14" i="77"/>
  <c r="X20" i="77"/>
  <c r="X17" i="77"/>
  <c r="X18" i="77"/>
  <c r="X16" i="77"/>
  <c r="X13" i="77"/>
  <c r="FM21" i="77"/>
  <c r="FM19" i="77"/>
  <c r="FM18" i="77"/>
  <c r="FM23" i="77"/>
  <c r="FM17" i="77"/>
  <c r="FM15" i="77"/>
  <c r="FM14" i="77"/>
  <c r="FM20" i="77"/>
  <c r="FM16" i="77"/>
  <c r="FM13" i="77"/>
  <c r="BR15" i="77"/>
  <c r="BT15" i="77" s="1"/>
  <c r="BU15" i="77" s="1"/>
  <c r="AO15" i="77"/>
  <c r="BR16" i="77"/>
  <c r="BT16" i="77" s="1"/>
  <c r="BU16" i="77" s="1"/>
  <c r="AO16" i="77"/>
  <c r="AO20" i="77"/>
  <c r="BR20" i="77"/>
  <c r="BT20" i="77" s="1"/>
  <c r="BU20" i="77" s="1"/>
  <c r="BR18" i="77"/>
  <c r="BT18" i="77" s="1"/>
  <c r="BU18" i="77" s="1"/>
  <c r="AO18" i="77"/>
  <c r="BR13" i="77"/>
  <c r="BT13" i="77" s="1"/>
  <c r="AO13" i="77"/>
  <c r="BV13" i="77" s="1"/>
  <c r="BY14" i="77"/>
  <c r="BY13" i="77"/>
  <c r="BY19" i="77"/>
  <c r="BY16" i="77"/>
  <c r="BY23" i="77"/>
  <c r="CB13" i="77"/>
  <c r="BZ13" i="77"/>
  <c r="DG13" i="77" s="1"/>
  <c r="CB20" i="77"/>
  <c r="BZ20" i="77"/>
  <c r="DG20" i="77" s="1"/>
  <c r="BZ18" i="77"/>
  <c r="DG18" i="77" s="1"/>
  <c r="CB18" i="77"/>
  <c r="CB19" i="77"/>
  <c r="BZ19" i="77"/>
  <c r="DG19" i="77" s="1"/>
  <c r="CB23" i="77"/>
  <c r="BZ23" i="77"/>
  <c r="DG23" i="77" s="1"/>
  <c r="BZ21" i="77"/>
  <c r="DG21" i="77" s="1"/>
  <c r="CB21" i="77"/>
  <c r="AQ22" i="77"/>
  <c r="AO22" i="77"/>
  <c r="BV22" i="77" s="1"/>
  <c r="AN22" i="77"/>
  <c r="BO20" i="77"/>
  <c r="AQ20" i="77" s="1"/>
  <c r="BO14" i="77"/>
  <c r="AQ14" i="77" s="1"/>
  <c r="BO21" i="77"/>
  <c r="BO19" i="77"/>
  <c r="AQ19" i="77" s="1"/>
  <c r="BO13" i="77"/>
  <c r="AQ13" i="77" s="1"/>
  <c r="BO17" i="77"/>
  <c r="AQ17" i="77" s="1"/>
  <c r="BO15" i="77"/>
  <c r="AQ15" i="77" s="1"/>
  <c r="BO16" i="77"/>
  <c r="AQ16" i="77" s="1"/>
  <c r="BO18" i="77"/>
  <c r="AQ18" i="77" s="1"/>
  <c r="BI15" i="77"/>
  <c r="AN15" i="77" s="1"/>
  <c r="BI20" i="77"/>
  <c r="AN20" i="77" s="1"/>
  <c r="BI21" i="77"/>
  <c r="BI19" i="77"/>
  <c r="AN19" i="77" s="1"/>
  <c r="BI14" i="77"/>
  <c r="AN14" i="77" s="1"/>
  <c r="BI18" i="77"/>
  <c r="AN18" i="77" s="1"/>
  <c r="BI13" i="77"/>
  <c r="AN13" i="77" s="1"/>
  <c r="BI16" i="77"/>
  <c r="AN16" i="77" s="1"/>
  <c r="BI17" i="77"/>
  <c r="AN17" i="77" s="1"/>
  <c r="BI23" i="77"/>
  <c r="AN23" i="77" s="1"/>
  <c r="FO20" i="77"/>
  <c r="FO19" i="77"/>
  <c r="FO21" i="77"/>
  <c r="FO13" i="77"/>
  <c r="FO15" i="77"/>
  <c r="FO23" i="77"/>
  <c r="EU23" i="77" s="1"/>
  <c r="FO17" i="77"/>
  <c r="FO18" i="77"/>
  <c r="FO16" i="77"/>
  <c r="FO14" i="77"/>
  <c r="EV22" i="77"/>
  <c r="GC22" i="77" s="1"/>
  <c r="EU22" i="77"/>
  <c r="EX22" i="77"/>
  <c r="FV19" i="77"/>
  <c r="FV13" i="77"/>
  <c r="FV16" i="77"/>
  <c r="FV20" i="77"/>
  <c r="FV15" i="77"/>
  <c r="FV14" i="77"/>
  <c r="FV18" i="77"/>
  <c r="FV17" i="77"/>
  <c r="EX17" i="77" s="1"/>
  <c r="FV21" i="77"/>
  <c r="BR21" i="77"/>
  <c r="BT21" i="77" s="1"/>
  <c r="BU21" i="77" s="1"/>
  <c r="AQ21" i="77"/>
  <c r="AO21" i="77"/>
  <c r="BR14" i="77"/>
  <c r="BT14" i="77" s="1"/>
  <c r="AO14" i="77"/>
  <c r="BV14" i="77" s="1"/>
  <c r="AO19" i="77"/>
  <c r="BR19" i="77"/>
  <c r="BT19" i="77" s="1"/>
  <c r="BU19" i="77" s="1"/>
  <c r="BR23" i="77"/>
  <c r="BT23" i="77" s="1"/>
  <c r="BU23" i="77" s="1"/>
  <c r="AO23" i="77"/>
  <c r="AQ23" i="77"/>
  <c r="BR17" i="77"/>
  <c r="BT17" i="77" s="1"/>
  <c r="BU17" i="77" s="1"/>
  <c r="AO17" i="77"/>
  <c r="C16" i="77"/>
  <c r="BY18" i="77"/>
  <c r="BY20" i="77"/>
  <c r="BY21" i="77"/>
  <c r="BY15" i="77"/>
  <c r="BY17" i="77"/>
  <c r="AN21" i="77"/>
  <c r="BY22" i="77"/>
  <c r="EL23" i="77"/>
  <c r="C17" i="77" l="1"/>
  <c r="BV16" i="77"/>
  <c r="CZ188" i="141"/>
  <c r="CZ187" i="141" s="1"/>
  <c r="CZ196" i="141" s="1"/>
  <c r="DF197" i="141" s="1"/>
  <c r="DF188" i="141" s="1"/>
  <c r="DL188" i="141" s="1"/>
  <c r="CE188" i="141"/>
  <c r="CE187" i="141" s="1"/>
  <c r="CE196" i="141" s="1"/>
  <c r="CK197" i="141" s="1"/>
  <c r="CK188" i="141" s="1"/>
  <c r="CQ188" i="141" s="1"/>
  <c r="AO188" i="141"/>
  <c r="AO187" i="141" s="1"/>
  <c r="AO196" i="141" s="1"/>
  <c r="AU197" i="141" s="1"/>
  <c r="BJ188" i="141"/>
  <c r="BJ187" i="141" s="1"/>
  <c r="BJ196" i="141" s="1"/>
  <c r="BP197" i="141" s="1"/>
  <c r="T188" i="141"/>
  <c r="T187" i="141" s="1"/>
  <c r="T196" i="141" s="1"/>
  <c r="Z197" i="141" s="1"/>
  <c r="Z194" i="141" s="1"/>
  <c r="AF194" i="141" s="1"/>
  <c r="EU19" i="77"/>
  <c r="ET19" i="77" s="1"/>
  <c r="IC19" i="77" s="1"/>
  <c r="C19" i="77"/>
  <c r="BI187" i="141"/>
  <c r="BI196" i="141" s="1"/>
  <c r="BO197" i="141" s="1"/>
  <c r="DT187" i="141"/>
  <c r="DT196" i="141" s="1"/>
  <c r="DZ197" i="141" s="1"/>
  <c r="CD187" i="141"/>
  <c r="CD196" i="141" s="1"/>
  <c r="CJ197" i="141" s="1"/>
  <c r="DU187" i="141"/>
  <c r="DU196" i="141" s="1"/>
  <c r="EA197" i="141" s="1"/>
  <c r="S187" i="141"/>
  <c r="S196" i="141" s="1"/>
  <c r="Y197" i="141" s="1"/>
  <c r="CY187" i="141"/>
  <c r="CY196" i="141" s="1"/>
  <c r="DE197" i="141" s="1"/>
  <c r="AN187" i="141"/>
  <c r="AN196" i="141" s="1"/>
  <c r="AT197" i="141" s="1"/>
  <c r="C14" i="77"/>
  <c r="C15" i="77"/>
  <c r="BV19" i="77"/>
  <c r="BV23" i="77"/>
  <c r="EX21" i="77"/>
  <c r="EX18" i="77"/>
  <c r="C18" i="77"/>
  <c r="B18" i="77" s="1"/>
  <c r="HY18" i="77" s="1"/>
  <c r="C21" i="77"/>
  <c r="B21" i="77" s="1"/>
  <c r="HY21" i="77" s="1"/>
  <c r="BV15" i="77"/>
  <c r="C23" i="77"/>
  <c r="B23" i="77" s="1"/>
  <c r="BV20" i="77"/>
  <c r="C13" i="77"/>
  <c r="B13" i="77" s="1"/>
  <c r="HY13" i="77" s="1"/>
  <c r="C20" i="77"/>
  <c r="B20" i="77" s="1"/>
  <c r="HY20" i="77" s="1"/>
  <c r="AP23" i="77"/>
  <c r="AM23" i="77"/>
  <c r="BP19" i="77"/>
  <c r="AP19" i="77"/>
  <c r="AM19" i="77"/>
  <c r="HZ19" i="77" s="1"/>
  <c r="BP20" i="77"/>
  <c r="AP20" i="77"/>
  <c r="AM20" i="77"/>
  <c r="HZ20" i="77" s="1"/>
  <c r="BP17" i="77"/>
  <c r="AP17" i="77"/>
  <c r="AM17" i="77"/>
  <c r="HZ17" i="77" s="1"/>
  <c r="AP15" i="77"/>
  <c r="BP15" i="77"/>
  <c r="BP18" i="77"/>
  <c r="AP18" i="77"/>
  <c r="AM18" i="77"/>
  <c r="HZ18" i="77" s="1"/>
  <c r="CA15" i="77"/>
  <c r="DA15" i="77"/>
  <c r="BX15" i="77"/>
  <c r="IA15" i="77" s="1"/>
  <c r="BX20" i="77"/>
  <c r="IA20" i="77" s="1"/>
  <c r="CA20" i="77"/>
  <c r="DA20" i="77"/>
  <c r="B14" i="77"/>
  <c r="HY14" i="77" s="1"/>
  <c r="B15" i="77"/>
  <c r="HY15" i="77" s="1"/>
  <c r="AM14" i="77"/>
  <c r="HZ14" i="77" s="1"/>
  <c r="BP14" i="77"/>
  <c r="AP14" i="77"/>
  <c r="ET22" i="77"/>
  <c r="IC22" i="77" s="1"/>
  <c r="EW22" i="77"/>
  <c r="AM16" i="77"/>
  <c r="HZ16" i="77" s="1"/>
  <c r="BP16" i="77"/>
  <c r="AP16" i="77"/>
  <c r="GZ18" i="77"/>
  <c r="GZ21" i="77"/>
  <c r="GZ23" i="77"/>
  <c r="GZ20" i="77"/>
  <c r="GZ13" i="77"/>
  <c r="GZ14" i="77"/>
  <c r="GZ15" i="77"/>
  <c r="GZ17" i="77"/>
  <c r="GZ16" i="77"/>
  <c r="GZ19" i="77"/>
  <c r="CA16" i="77"/>
  <c r="DA16" i="77"/>
  <c r="BX16" i="77"/>
  <c r="IA16" i="77" s="1"/>
  <c r="DA13" i="77"/>
  <c r="BX13" i="77"/>
  <c r="IA13" i="77" s="1"/>
  <c r="CA13" i="77"/>
  <c r="B17" i="77"/>
  <c r="HY17" i="77" s="1"/>
  <c r="EX13" i="77"/>
  <c r="EV13" i="77"/>
  <c r="GC13" i="77" s="1"/>
  <c r="FY13" i="77"/>
  <c r="GA13" i="77" s="1"/>
  <c r="EU13" i="77"/>
  <c r="EX20" i="77"/>
  <c r="FY20" i="77"/>
  <c r="GA20" i="77" s="1"/>
  <c r="GB20" i="77" s="1"/>
  <c r="EV20" i="77"/>
  <c r="EU20" i="77"/>
  <c r="FY15" i="77"/>
  <c r="GA15" i="77" s="1"/>
  <c r="EV15" i="77"/>
  <c r="GC15" i="77" s="1"/>
  <c r="EX15" i="77"/>
  <c r="EU15" i="77"/>
  <c r="FY23" i="77"/>
  <c r="GA23" i="77" s="1"/>
  <c r="GB23" i="77" s="1"/>
  <c r="ET23" i="77" s="1"/>
  <c r="EV23" i="77"/>
  <c r="EW23" i="77" s="1"/>
  <c r="EX23" i="77"/>
  <c r="FY19" i="77"/>
  <c r="GA19" i="77" s="1"/>
  <c r="EV19" i="77"/>
  <c r="GC19" i="77" s="1"/>
  <c r="EX19" i="77"/>
  <c r="HA13" i="77"/>
  <c r="HA18" i="77"/>
  <c r="HA23" i="77"/>
  <c r="HA17" i="77"/>
  <c r="HA21" i="77"/>
  <c r="HA16" i="77"/>
  <c r="HA15" i="77"/>
  <c r="HA14" i="77"/>
  <c r="HA19" i="77"/>
  <c r="HA20" i="77"/>
  <c r="HJ16" i="77"/>
  <c r="HL16" i="77" s="1"/>
  <c r="HM16" i="77" s="1"/>
  <c r="HJ14" i="77"/>
  <c r="HL14" i="77" s="1"/>
  <c r="HM14" i="77" s="1"/>
  <c r="HJ19" i="77"/>
  <c r="HL19" i="77" s="1"/>
  <c r="HM19" i="77" s="1"/>
  <c r="HJ21" i="77"/>
  <c r="HL21" i="77" s="1"/>
  <c r="HM21" i="77" s="1"/>
  <c r="HJ23" i="77"/>
  <c r="HL23" i="77" s="1"/>
  <c r="HM23" i="77" s="1"/>
  <c r="HD20" i="77"/>
  <c r="HC20" i="77" s="1"/>
  <c r="GF20" i="77" s="1"/>
  <c r="HD15" i="77"/>
  <c r="HC15" i="77" s="1"/>
  <c r="GG15" i="77" s="1"/>
  <c r="HD23" i="77"/>
  <c r="HC23" i="77" s="1"/>
  <c r="GI23" i="77" s="1"/>
  <c r="HD17" i="77"/>
  <c r="HC17" i="77" s="1"/>
  <c r="GF17" i="77" s="1"/>
  <c r="HD18" i="77"/>
  <c r="HC18" i="77" s="1"/>
  <c r="GG18" i="77" s="1"/>
  <c r="HD19" i="77"/>
  <c r="HC19" i="77" s="1"/>
  <c r="HD14" i="77"/>
  <c r="HC14" i="77" s="1"/>
  <c r="GG14" i="77" s="1"/>
  <c r="HD16" i="77"/>
  <c r="HC16" i="77" s="1"/>
  <c r="GG16" i="77" s="1"/>
  <c r="HN16" i="77" s="1"/>
  <c r="HD22" i="77"/>
  <c r="HC22" i="77" s="1"/>
  <c r="HD13" i="77"/>
  <c r="HC13" i="77" s="1"/>
  <c r="GG13" i="77" s="1"/>
  <c r="HD21" i="77"/>
  <c r="HC21" i="77" s="1"/>
  <c r="GG21" i="77" s="1"/>
  <c r="HN21" i="77" s="1"/>
  <c r="F13" i="77"/>
  <c r="D13" i="77"/>
  <c r="AK13" i="77" s="1"/>
  <c r="F20" i="77"/>
  <c r="D20" i="77"/>
  <c r="AK20" i="77" s="1"/>
  <c r="F18" i="77"/>
  <c r="D18" i="77"/>
  <c r="AK18" i="77" s="1"/>
  <c r="D14" i="77"/>
  <c r="AK14" i="77" s="1"/>
  <c r="F14" i="77"/>
  <c r="F22" i="77"/>
  <c r="D22" i="77"/>
  <c r="AK22" i="77" s="1"/>
  <c r="C22" i="77"/>
  <c r="D15" i="77"/>
  <c r="AK15" i="77" s="1"/>
  <c r="F15" i="77"/>
  <c r="AM15" i="77"/>
  <c r="HZ15" i="77" s="1"/>
  <c r="DA22" i="77"/>
  <c r="CA22" i="77"/>
  <c r="BX22" i="77"/>
  <c r="IA22" i="77" s="1"/>
  <c r="AP21" i="77"/>
  <c r="AM21" i="77"/>
  <c r="HZ21" i="77" s="1"/>
  <c r="BP21" i="77"/>
  <c r="BX17" i="77"/>
  <c r="IA17" i="77" s="1"/>
  <c r="DA17" i="77"/>
  <c r="CA17" i="77"/>
  <c r="DA21" i="77"/>
  <c r="CA21" i="77"/>
  <c r="BX21" i="77"/>
  <c r="IA21" i="77" s="1"/>
  <c r="CA18" i="77"/>
  <c r="DA18" i="77"/>
  <c r="BX18" i="77"/>
  <c r="IA18" i="77" s="1"/>
  <c r="B19" i="77"/>
  <c r="HY19" i="77" s="1"/>
  <c r="B16" i="77"/>
  <c r="HY16" i="77" s="1"/>
  <c r="BP13" i="77"/>
  <c r="AM13" i="77"/>
  <c r="HZ13" i="77" s="1"/>
  <c r="AP13" i="77"/>
  <c r="BP22" i="77"/>
  <c r="AP22" i="77"/>
  <c r="AM22" i="77"/>
  <c r="HZ22" i="77" s="1"/>
  <c r="HG20" i="77"/>
  <c r="HG15" i="77"/>
  <c r="HG18" i="77"/>
  <c r="HG17" i="77"/>
  <c r="HG16" i="77"/>
  <c r="HG13" i="77"/>
  <c r="HG14" i="77"/>
  <c r="HG21" i="77"/>
  <c r="HG19" i="77"/>
  <c r="CA23" i="77"/>
  <c r="BX23" i="77"/>
  <c r="BX19" i="77"/>
  <c r="IA19" i="77" s="1"/>
  <c r="CA19" i="77"/>
  <c r="DA19" i="77"/>
  <c r="BX14" i="77"/>
  <c r="IA14" i="77" s="1"/>
  <c r="DA14" i="77"/>
  <c r="CA14" i="77"/>
  <c r="FY16" i="77"/>
  <c r="GA16" i="77" s="1"/>
  <c r="EX16" i="77"/>
  <c r="EV16" i="77"/>
  <c r="GC16" i="77" s="1"/>
  <c r="EU16" i="77"/>
  <c r="EX14" i="77"/>
  <c r="EV14" i="77"/>
  <c r="GC14" i="77" s="1"/>
  <c r="FY14" i="77"/>
  <c r="GA14" i="77" s="1"/>
  <c r="EU14" i="77"/>
  <c r="EV17" i="77"/>
  <c r="GC17" i="77" s="1"/>
  <c r="EU17" i="77"/>
  <c r="FW17" i="77" s="1"/>
  <c r="FY17" i="77"/>
  <c r="GA17" i="77" s="1"/>
  <c r="EV18" i="77"/>
  <c r="GC18" i="77" s="1"/>
  <c r="EU18" i="77"/>
  <c r="FY18" i="77"/>
  <c r="GA18" i="77" s="1"/>
  <c r="EU21" i="77"/>
  <c r="FY21" i="77"/>
  <c r="GA21" i="77" s="1"/>
  <c r="EV21" i="77"/>
  <c r="GC21" i="77" s="1"/>
  <c r="HJ17" i="77"/>
  <c r="HL17" i="77" s="1"/>
  <c r="HM17" i="77" s="1"/>
  <c r="HJ20" i="77"/>
  <c r="HL20" i="77" s="1"/>
  <c r="HM20" i="77" s="1"/>
  <c r="HJ15" i="77"/>
  <c r="HL15" i="77" s="1"/>
  <c r="HM15" i="77" s="1"/>
  <c r="HJ13" i="77"/>
  <c r="HL13" i="77" s="1"/>
  <c r="HJ18" i="77"/>
  <c r="HL18" i="77" s="1"/>
  <c r="HM18" i="77" s="1"/>
  <c r="D19" i="77"/>
  <c r="AK19" i="77" s="1"/>
  <c r="F19" i="77"/>
  <c r="AE19" i="77" s="1"/>
  <c r="D23" i="77"/>
  <c r="AK23" i="77" s="1"/>
  <c r="F23" i="77"/>
  <c r="D21" i="77"/>
  <c r="AK21" i="77" s="1"/>
  <c r="F21" i="77"/>
  <c r="F17" i="77"/>
  <c r="AE17" i="77" s="1"/>
  <c r="D17" i="77"/>
  <c r="AK17" i="77" s="1"/>
  <c r="D16" i="77"/>
  <c r="AK16" i="77" s="1"/>
  <c r="F16" i="77"/>
  <c r="AE16" i="77" s="1"/>
  <c r="BV17" i="77"/>
  <c r="BV21" i="77"/>
  <c r="FW22" i="77"/>
  <c r="BT24" i="77"/>
  <c r="BV18" i="77"/>
  <c r="FW19" i="77" l="1"/>
  <c r="HN14" i="77"/>
  <c r="CK193" i="141"/>
  <c r="CQ193" i="141" s="1"/>
  <c r="AE21" i="77"/>
  <c r="IA23" i="77"/>
  <c r="HZ23" i="77"/>
  <c r="ID19" i="77"/>
  <c r="DF193" i="141"/>
  <c r="DL193" i="141" s="1"/>
  <c r="DF194" i="141"/>
  <c r="DL194" i="141" s="1"/>
  <c r="Z192" i="141"/>
  <c r="AF192" i="141" s="1"/>
  <c r="Z191" i="141"/>
  <c r="AF191" i="141" s="1"/>
  <c r="Z189" i="141"/>
  <c r="AF189" i="141" s="1"/>
  <c r="CK191" i="141"/>
  <c r="CQ191" i="141" s="1"/>
  <c r="CK194" i="141"/>
  <c r="CQ194" i="141" s="1"/>
  <c r="Z190" i="141"/>
  <c r="AF190" i="141" s="1"/>
  <c r="Z188" i="141"/>
  <c r="AF188" i="141" s="1"/>
  <c r="Z193" i="141"/>
  <c r="AF193" i="141" s="1"/>
  <c r="DF191" i="141"/>
  <c r="DL191" i="141" s="1"/>
  <c r="DF192" i="141"/>
  <c r="DL192" i="141" s="1"/>
  <c r="DF190" i="141"/>
  <c r="DL190" i="141" s="1"/>
  <c r="DF189" i="141"/>
  <c r="DL189" i="141" s="1"/>
  <c r="CK192" i="141"/>
  <c r="CQ192" i="141" s="1"/>
  <c r="CK190" i="141"/>
  <c r="CQ190" i="141" s="1"/>
  <c r="CK189" i="141"/>
  <c r="CQ189" i="141" s="1"/>
  <c r="DE189" i="141"/>
  <c r="DK189" i="141" s="1"/>
  <c r="DE194" i="141"/>
  <c r="DK194" i="141" s="1"/>
  <c r="DE190" i="141"/>
  <c r="DK190" i="141" s="1"/>
  <c r="DE193" i="141"/>
  <c r="DK193" i="141" s="1"/>
  <c r="DE192" i="141"/>
  <c r="DK192" i="141" s="1"/>
  <c r="DE191" i="141"/>
  <c r="DK191" i="141" s="1"/>
  <c r="DE188" i="141"/>
  <c r="DK188" i="141" s="1"/>
  <c r="EA189" i="141"/>
  <c r="EG189" i="141" s="1"/>
  <c r="EA194" i="141"/>
  <c r="EG194" i="141" s="1"/>
  <c r="EA190" i="141"/>
  <c r="EG190" i="141" s="1"/>
  <c r="EA193" i="141"/>
  <c r="EG193" i="141" s="1"/>
  <c r="EA192" i="141"/>
  <c r="EG192" i="141" s="1"/>
  <c r="EA191" i="141"/>
  <c r="EG191" i="141" s="1"/>
  <c r="EA188" i="141"/>
  <c r="EG188" i="141" s="1"/>
  <c r="CJ189" i="141"/>
  <c r="CP189" i="141" s="1"/>
  <c r="CJ194" i="141"/>
  <c r="CP194" i="141" s="1"/>
  <c r="CJ190" i="141"/>
  <c r="CP190" i="141" s="1"/>
  <c r="CJ193" i="141"/>
  <c r="CP193" i="141" s="1"/>
  <c r="CJ192" i="141"/>
  <c r="CP192" i="141" s="1"/>
  <c r="CJ191" i="141"/>
  <c r="CP191" i="141" s="1"/>
  <c r="CJ188" i="141"/>
  <c r="CP188" i="141" s="1"/>
  <c r="BO189" i="141"/>
  <c r="BU189" i="141" s="1"/>
  <c r="BO194" i="141"/>
  <c r="BU194" i="141" s="1"/>
  <c r="BO190" i="141"/>
  <c r="BU190" i="141" s="1"/>
  <c r="BO193" i="141"/>
  <c r="BU193" i="141" s="1"/>
  <c r="BO192" i="141"/>
  <c r="BU192" i="141" s="1"/>
  <c r="BO191" i="141"/>
  <c r="BU191" i="141" s="1"/>
  <c r="BO188" i="141"/>
  <c r="BU188" i="141" s="1"/>
  <c r="AT189" i="141"/>
  <c r="AZ189" i="141" s="1"/>
  <c r="AT194" i="141"/>
  <c r="AZ194" i="141" s="1"/>
  <c r="AT190" i="141"/>
  <c r="AZ190" i="141" s="1"/>
  <c r="AT193" i="141"/>
  <c r="AZ193" i="141" s="1"/>
  <c r="AT192" i="141"/>
  <c r="AZ192" i="141" s="1"/>
  <c r="AT188" i="141"/>
  <c r="AZ188" i="141" s="1"/>
  <c r="AT191" i="141"/>
  <c r="AZ191" i="141" s="1"/>
  <c r="Y189" i="141"/>
  <c r="AE189" i="141" s="1"/>
  <c r="Y194" i="141"/>
  <c r="AE194" i="141" s="1"/>
  <c r="Y190" i="141"/>
  <c r="AE190" i="141" s="1"/>
  <c r="Y193" i="141"/>
  <c r="AE193" i="141" s="1"/>
  <c r="Y192" i="141"/>
  <c r="AE192" i="141" s="1"/>
  <c r="Y188" i="141"/>
  <c r="AE188" i="141" s="1"/>
  <c r="Y191" i="141"/>
  <c r="AE191" i="141" s="1"/>
  <c r="BP189" i="141"/>
  <c r="BV189" i="141" s="1"/>
  <c r="BP194" i="141"/>
  <c r="BV194" i="141" s="1"/>
  <c r="BP190" i="141"/>
  <c r="BV190" i="141" s="1"/>
  <c r="BP193" i="141"/>
  <c r="BV193" i="141" s="1"/>
  <c r="BP192" i="141"/>
  <c r="BV192" i="141" s="1"/>
  <c r="BP191" i="141"/>
  <c r="BV191" i="141" s="1"/>
  <c r="BP188" i="141"/>
  <c r="BV188" i="141" s="1"/>
  <c r="AU189" i="141"/>
  <c r="BA189" i="141" s="1"/>
  <c r="AU194" i="141"/>
  <c r="BA194" i="141" s="1"/>
  <c r="AU190" i="141"/>
  <c r="BA190" i="141" s="1"/>
  <c r="AU193" i="141"/>
  <c r="BA193" i="141" s="1"/>
  <c r="AU192" i="141"/>
  <c r="BA192" i="141" s="1"/>
  <c r="AU191" i="141"/>
  <c r="BA191" i="141" s="1"/>
  <c r="AU188" i="141"/>
  <c r="BA188" i="141" s="1"/>
  <c r="DZ189" i="141"/>
  <c r="EF189" i="141" s="1"/>
  <c r="DZ194" i="141"/>
  <c r="EF194" i="141" s="1"/>
  <c r="DZ190" i="141"/>
  <c r="EF190" i="141" s="1"/>
  <c r="DZ193" i="141"/>
  <c r="EF193" i="141" s="1"/>
  <c r="DZ192" i="141"/>
  <c r="EF192" i="141" s="1"/>
  <c r="DZ188" i="141"/>
  <c r="EF188" i="141" s="1"/>
  <c r="DZ191" i="141"/>
  <c r="EF191" i="141" s="1"/>
  <c r="AE14" i="77"/>
  <c r="AE15" i="77"/>
  <c r="E18" i="77"/>
  <c r="GI20" i="77"/>
  <c r="F162" i="141" s="1"/>
  <c r="F66" i="141" s="1"/>
  <c r="AE18" i="77"/>
  <c r="AE20" i="77"/>
  <c r="FW18" i="77"/>
  <c r="GI15" i="77"/>
  <c r="F159" i="141" s="1"/>
  <c r="F63" i="141" s="1"/>
  <c r="GF15" i="77"/>
  <c r="GG17" i="77"/>
  <c r="GH17" i="77" s="1"/>
  <c r="GF13" i="77"/>
  <c r="GI13" i="77"/>
  <c r="F157" i="141" s="1"/>
  <c r="F61" i="141" s="1"/>
  <c r="BP23" i="77"/>
  <c r="GC20" i="77"/>
  <c r="GI19" i="77"/>
  <c r="F161" i="141" s="1"/>
  <c r="F65" i="141" s="1"/>
  <c r="GF18" i="77"/>
  <c r="GE18" i="77" s="1"/>
  <c r="GG20" i="77"/>
  <c r="GH20" i="77" s="1"/>
  <c r="GI18" i="77"/>
  <c r="AE13" i="77"/>
  <c r="GE17" i="77"/>
  <c r="ET17" i="77"/>
  <c r="IC17" i="77" s="1"/>
  <c r="ID17" i="77" s="1"/>
  <c r="EW17" i="77"/>
  <c r="ET14" i="77"/>
  <c r="IC14" i="77" s="1"/>
  <c r="ID14" i="77" s="1"/>
  <c r="EW14" i="77"/>
  <c r="FW14" i="77"/>
  <c r="FW16" i="77"/>
  <c r="EW16" i="77"/>
  <c r="ET16" i="77"/>
  <c r="IC16" i="77" s="1"/>
  <c r="ID16" i="77" s="1"/>
  <c r="E22" i="77"/>
  <c r="B22" i="77"/>
  <c r="HY22" i="77" s="1"/>
  <c r="ID22" i="77" s="1"/>
  <c r="FW15" i="77"/>
  <c r="ET15" i="77"/>
  <c r="IC15" i="77" s="1"/>
  <c r="ID15" i="77" s="1"/>
  <c r="EW15" i="77"/>
  <c r="FW20" i="77"/>
  <c r="ET20" i="77"/>
  <c r="IC20" i="77" s="1"/>
  <c r="ID20" i="77" s="1"/>
  <c r="EW20" i="77"/>
  <c r="ET13" i="77"/>
  <c r="IC13" i="77" s="1"/>
  <c r="ID13" i="77" s="1"/>
  <c r="FW13" i="77"/>
  <c r="EW13" i="77"/>
  <c r="HN15" i="77"/>
  <c r="HN20" i="77"/>
  <c r="E23" i="77"/>
  <c r="E16" i="77"/>
  <c r="AE22" i="77"/>
  <c r="GI17" i="77"/>
  <c r="HH17" i="77" s="1"/>
  <c r="GG23" i="77"/>
  <c r="HN23" i="77" s="1"/>
  <c r="GF23" i="77"/>
  <c r="GF21" i="77"/>
  <c r="GI21" i="77"/>
  <c r="F163" i="141" s="1"/>
  <c r="F67" i="141" s="1"/>
  <c r="GF19" i="77"/>
  <c r="GG19" i="77"/>
  <c r="HN19" i="77" s="1"/>
  <c r="GF14" i="77"/>
  <c r="GF16" i="77"/>
  <c r="GC23" i="77"/>
  <c r="E15" i="77"/>
  <c r="EW19" i="77"/>
  <c r="HM13" i="77"/>
  <c r="HN13" i="77" s="1"/>
  <c r="HL24" i="77"/>
  <c r="GE20" i="77"/>
  <c r="F32" i="141" s="1"/>
  <c r="F23" i="141" s="1"/>
  <c r="ET21" i="77"/>
  <c r="IC21" i="77" s="1"/>
  <c r="ID21" i="77" s="1"/>
  <c r="EW21" i="77"/>
  <c r="ET18" i="77"/>
  <c r="IC18" i="77" s="1"/>
  <c r="ID18" i="77" s="1"/>
  <c r="EW18" i="77"/>
  <c r="GG22" i="77"/>
  <c r="HN22" i="77" s="1"/>
  <c r="GI22" i="77"/>
  <c r="F160" i="141" s="1"/>
  <c r="F64" i="141" s="1"/>
  <c r="GF22" i="77"/>
  <c r="E19" i="77"/>
  <c r="FW21" i="77"/>
  <c r="HN18" i="77"/>
  <c r="GI14" i="77"/>
  <c r="F158" i="141" s="1"/>
  <c r="F62" i="141" s="1"/>
  <c r="GI16" i="77"/>
  <c r="E20" i="77"/>
  <c r="E13" i="77"/>
  <c r="GA24" i="77"/>
  <c r="E17" i="77"/>
  <c r="E21" i="77"/>
  <c r="DA23" i="77"/>
  <c r="E14" i="77"/>
  <c r="HN17" i="77" l="1"/>
  <c r="HH20" i="77"/>
  <c r="HH18" i="77"/>
  <c r="IC23" i="77"/>
  <c r="F178" i="141"/>
  <c r="I193" i="141" s="1"/>
  <c r="DS193" i="141" s="1"/>
  <c r="HY23" i="77"/>
  <c r="ID23" i="77"/>
  <c r="AF187" i="141"/>
  <c r="AF198" i="141" s="1"/>
  <c r="AF199" i="141" s="1"/>
  <c r="CQ187" i="141"/>
  <c r="CQ198" i="141" s="1"/>
  <c r="CQ199" i="141" s="1"/>
  <c r="DL187" i="141"/>
  <c r="DL198" i="141" s="1"/>
  <c r="DL199" i="141" s="1"/>
  <c r="EF187" i="141"/>
  <c r="EF198" i="141" s="1"/>
  <c r="BA187" i="141"/>
  <c r="BA198" i="141" s="1"/>
  <c r="BA199" i="141" s="1"/>
  <c r="AZ187" i="141"/>
  <c r="AZ198" i="141" s="1"/>
  <c r="AZ199" i="141" s="1"/>
  <c r="CP187" i="141"/>
  <c r="CP198" i="141" s="1"/>
  <c r="CP199" i="141" s="1"/>
  <c r="DK187" i="141"/>
  <c r="DK198" i="141" s="1"/>
  <c r="DK199" i="141" s="1"/>
  <c r="BV187" i="141"/>
  <c r="BV198" i="141" s="1"/>
  <c r="BV199" i="141" s="1"/>
  <c r="AE187" i="141"/>
  <c r="AE198" i="141" s="1"/>
  <c r="AE199" i="141" s="1"/>
  <c r="BU187" i="141"/>
  <c r="BU198" i="141" s="1"/>
  <c r="BU199" i="141" s="1"/>
  <c r="EG187" i="141"/>
  <c r="EG198" i="141" s="1"/>
  <c r="AE23" i="77"/>
  <c r="HH13" i="77"/>
  <c r="HH15" i="77"/>
  <c r="GE15" i="77"/>
  <c r="F29" i="141" s="1"/>
  <c r="F20" i="141" s="1"/>
  <c r="F175" i="141" s="1"/>
  <c r="I190" i="141" s="1"/>
  <c r="GH13" i="77"/>
  <c r="GH15" i="77"/>
  <c r="GH18" i="77"/>
  <c r="GE13" i="77"/>
  <c r="F27" i="141" s="1"/>
  <c r="F18" i="141" s="1"/>
  <c r="F173" i="141" s="1"/>
  <c r="I188" i="141" s="1"/>
  <c r="GH22" i="77"/>
  <c r="HH22" i="77"/>
  <c r="GE22" i="77"/>
  <c r="F30" i="141" s="1"/>
  <c r="F21" i="141" s="1"/>
  <c r="F176" i="141" s="1"/>
  <c r="I191" i="141" s="1"/>
  <c r="GH14" i="77"/>
  <c r="HH14" i="77"/>
  <c r="GE14" i="77"/>
  <c r="F28" i="141" s="1"/>
  <c r="F19" i="141" s="1"/>
  <c r="F174" i="141" s="1"/>
  <c r="I189" i="141" s="1"/>
  <c r="GE19" i="77"/>
  <c r="F31" i="141" s="1"/>
  <c r="F22" i="141" s="1"/>
  <c r="F177" i="141" s="1"/>
  <c r="I192" i="141" s="1"/>
  <c r="GH19" i="77"/>
  <c r="HH19" i="77"/>
  <c r="GE21" i="77"/>
  <c r="F33" i="141" s="1"/>
  <c r="F24" i="141" s="1"/>
  <c r="F179" i="141" s="1"/>
  <c r="I194" i="141" s="1"/>
  <c r="HH21" i="77"/>
  <c r="GH21" i="77"/>
  <c r="FW23" i="77"/>
  <c r="GE16" i="77"/>
  <c r="GH16" i="77"/>
  <c r="HH16" i="77"/>
  <c r="GH23" i="77"/>
  <c r="GE23" i="77"/>
  <c r="BH193" i="141" l="1"/>
  <c r="R193" i="141"/>
  <c r="AM193" i="141"/>
  <c r="CC193" i="141"/>
  <c r="CX193" i="141"/>
  <c r="BH188" i="141"/>
  <c r="CC188" i="141"/>
  <c r="CX188" i="141"/>
  <c r="AM188" i="141"/>
  <c r="R188" i="141"/>
  <c r="DS188" i="141"/>
  <c r="CX194" i="141"/>
  <c r="CC194" i="141"/>
  <c r="BH194" i="141"/>
  <c r="AM194" i="141"/>
  <c r="R194" i="141"/>
  <c r="DS194" i="141"/>
  <c r="CC189" i="141"/>
  <c r="AM189" i="141"/>
  <c r="R189" i="141"/>
  <c r="CX189" i="141"/>
  <c r="BH189" i="141"/>
  <c r="DS189" i="141"/>
  <c r="DS190" i="141"/>
  <c r="CX190" i="141"/>
  <c r="CC190" i="141"/>
  <c r="BH190" i="141"/>
  <c r="AM190" i="141"/>
  <c r="R190" i="141"/>
  <c r="AM192" i="141"/>
  <c r="CX192" i="141"/>
  <c r="R192" i="141"/>
  <c r="CC192" i="141"/>
  <c r="DS192" i="141"/>
  <c r="BH192" i="141"/>
  <c r="BH191" i="141"/>
  <c r="DS191" i="141"/>
  <c r="AM191" i="141"/>
  <c r="CX191" i="141"/>
  <c r="R191" i="141"/>
  <c r="CC191" i="141"/>
  <c r="EG199" i="141"/>
  <c r="EF199" i="141"/>
  <c r="HH23" i="77"/>
  <c r="DS187" i="141" l="1"/>
  <c r="DS196" i="141" s="1"/>
  <c r="DY197" i="141" s="1"/>
  <c r="CX187" i="141"/>
  <c r="CX196" i="141" s="1"/>
  <c r="DD197" i="141" s="1"/>
  <c r="BH187" i="141"/>
  <c r="BH196" i="141" s="1"/>
  <c r="BN197" i="141" s="1"/>
  <c r="R187" i="141"/>
  <c r="R196" i="141" s="1"/>
  <c r="X197" i="141" s="1"/>
  <c r="AM187" i="141"/>
  <c r="AM196" i="141" s="1"/>
  <c r="AS197" i="141" s="1"/>
  <c r="CC187" i="141"/>
  <c r="CC196" i="141" s="1"/>
  <c r="CI197" i="141" s="1"/>
  <c r="AS193" i="141" l="1"/>
  <c r="AY193" i="141" s="1"/>
  <c r="AS194" i="141"/>
  <c r="AY194" i="141" s="1"/>
  <c r="AS189" i="141"/>
  <c r="AY189" i="141" s="1"/>
  <c r="AS190" i="141"/>
  <c r="AY190" i="141" s="1"/>
  <c r="AS192" i="141"/>
  <c r="AY192" i="141" s="1"/>
  <c r="AS191" i="141"/>
  <c r="AY191" i="141" s="1"/>
  <c r="AS188" i="141"/>
  <c r="AY188" i="141" s="1"/>
  <c r="BN193" i="141"/>
  <c r="BT193" i="141" s="1"/>
  <c r="BN192" i="141"/>
  <c r="BT192" i="141" s="1"/>
  <c r="BN191" i="141"/>
  <c r="BT191" i="141" s="1"/>
  <c r="BN188" i="141"/>
  <c r="BT188" i="141" s="1"/>
  <c r="BN194" i="141"/>
  <c r="BT194" i="141" s="1"/>
  <c r="BN189" i="141"/>
  <c r="BT189" i="141" s="1"/>
  <c r="BN190" i="141"/>
  <c r="BT190" i="141" s="1"/>
  <c r="DY191" i="141"/>
  <c r="EE191" i="141" s="1"/>
  <c r="DY193" i="141"/>
  <c r="EE193" i="141" s="1"/>
  <c r="DY188" i="141"/>
  <c r="EE188" i="141" s="1"/>
  <c r="DY194" i="141"/>
  <c r="EE194" i="141" s="1"/>
  <c r="DY189" i="141"/>
  <c r="EE189" i="141" s="1"/>
  <c r="DY190" i="141"/>
  <c r="EE190" i="141" s="1"/>
  <c r="DY192" i="141"/>
  <c r="EE192" i="141" s="1"/>
  <c r="CI188" i="141"/>
  <c r="CO188" i="141" s="1"/>
  <c r="CI193" i="141"/>
  <c r="CO193" i="141" s="1"/>
  <c r="CI194" i="141"/>
  <c r="CO194" i="141" s="1"/>
  <c r="CI189" i="141"/>
  <c r="CO189" i="141" s="1"/>
  <c r="CI190" i="141"/>
  <c r="CO190" i="141" s="1"/>
  <c r="CI191" i="141"/>
  <c r="CO191" i="141" s="1"/>
  <c r="CI192" i="141"/>
  <c r="CO192" i="141" s="1"/>
  <c r="X188" i="141"/>
  <c r="AD188" i="141" s="1"/>
  <c r="X193" i="141"/>
  <c r="AD193" i="141" s="1"/>
  <c r="X190" i="141"/>
  <c r="AD190" i="141" s="1"/>
  <c r="X191" i="141"/>
  <c r="AD191" i="141" s="1"/>
  <c r="X194" i="141"/>
  <c r="AD194" i="141" s="1"/>
  <c r="X189" i="141"/>
  <c r="AD189" i="141" s="1"/>
  <c r="X192" i="141"/>
  <c r="AD192" i="141" s="1"/>
  <c r="DD188" i="141"/>
  <c r="DJ188" i="141" s="1"/>
  <c r="DD193" i="141"/>
  <c r="DJ193" i="141" s="1"/>
  <c r="DD189" i="141"/>
  <c r="DJ189" i="141" s="1"/>
  <c r="DD192" i="141"/>
  <c r="DJ192" i="141" s="1"/>
  <c r="DD194" i="141"/>
  <c r="DJ194" i="141" s="1"/>
  <c r="DD190" i="141"/>
  <c r="DJ190" i="141" s="1"/>
  <c r="DD191" i="141"/>
  <c r="DJ191" i="141" s="1"/>
  <c r="AY187" i="141" l="1"/>
  <c r="AY198" i="141" s="1"/>
  <c r="AY199" i="141" s="1"/>
  <c r="AD187" i="141"/>
  <c r="AD198" i="141" s="1"/>
  <c r="AD199" i="141" s="1"/>
  <c r="EE187" i="141"/>
  <c r="EE198" i="141" s="1"/>
  <c r="BT187" i="141"/>
  <c r="BT198" i="141" s="1"/>
  <c r="BT199" i="141" s="1"/>
  <c r="DJ187" i="141"/>
  <c r="DJ198" i="141" s="1"/>
  <c r="DJ199" i="141" s="1"/>
  <c r="CO187" i="141"/>
  <c r="CO198" i="141" s="1"/>
  <c r="CO199" i="141" s="1"/>
  <c r="EE199" i="141" l="1"/>
  <c r="J14" i="156"/>
  <c r="G7" i="156"/>
  <c r="G14" i="156" l="1"/>
  <c r="G11" i="156"/>
  <c r="G9" i="156"/>
  <c r="G10" i="156"/>
  <c r="G8" i="156"/>
  <c r="J12" i="156"/>
  <c r="J13" i="156" s="1"/>
  <c r="G12" i="156" l="1"/>
  <c r="G13" i="1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199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</commentList>
</comments>
</file>

<file path=xl/sharedStrings.xml><?xml version="1.0" encoding="utf-8"?>
<sst xmlns="http://schemas.openxmlformats.org/spreadsheetml/2006/main" count="12527" uniqueCount="1079">
  <si>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</si>
  <si>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</si>
  <si>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</si>
  <si>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</si>
  <si>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</si>
  <si>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</si>
  <si>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</si>
  <si>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</si>
  <si>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</si>
  <si>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</si>
  <si>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</si>
  <si>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</si>
  <si>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</si>
  <si>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</si>
  <si>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</si>
  <si>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</si>
  <si>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</si>
  <si>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</si>
  <si>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</si>
  <si>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</si>
  <si>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</si>
  <si>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</si>
  <si>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</si>
  <si>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</si>
  <si>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</si>
  <si>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</si>
  <si>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</si>
  <si>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</si>
  <si>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</si>
  <si>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</si>
  <si>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Заместитель директора по учебно-воспитательной работе</t>
  </si>
  <si>
    <t>Заместитель директора по административно-хозяйственной работе</t>
  </si>
  <si>
    <t>Главный бухгалтер</t>
  </si>
  <si>
    <t>Заведующий отделением</t>
  </si>
  <si>
    <t>Социальный педагог</t>
  </si>
  <si>
    <t>Педагог дополнительного образования</t>
  </si>
  <si>
    <t>Методист</t>
  </si>
  <si>
    <t>Педагог-организатор</t>
  </si>
  <si>
    <t>Концертмейстер</t>
  </si>
  <si>
    <t>Заведующий хозяйством</t>
  </si>
  <si>
    <t>Заведующий костюмерной</t>
  </si>
  <si>
    <t>Секретарь учебной части</t>
  </si>
  <si>
    <t>Ветеринарный врач</t>
  </si>
  <si>
    <t>Механик</t>
  </si>
  <si>
    <t>Слесарь-сантехник</t>
  </si>
  <si>
    <t>Электромонтер по ремонту и обслуживанию электрооборудования</t>
  </si>
  <si>
    <t>Гардеробщик</t>
  </si>
  <si>
    <t>Костюмер</t>
  </si>
  <si>
    <t>Рабочий зеленого хозяйства</t>
  </si>
  <si>
    <t>ДДТ</t>
  </si>
  <si>
    <t>ЦВР</t>
  </si>
  <si>
    <t>Итого</t>
  </si>
  <si>
    <t>физкультурно-спортивная направленность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</si>
  <si>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</si>
  <si>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</si>
  <si>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</si>
  <si>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</si>
  <si>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</si>
  <si>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куб.м</t>
  </si>
  <si>
    <t>квт/ч</t>
  </si>
  <si>
    <t>Гкал</t>
  </si>
  <si>
    <t>ИТОГО</t>
  </si>
  <si>
    <t>МБУ ДО ЦВР</t>
  </si>
  <si>
    <t>СЮН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</si>
  <si>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</si>
  <si>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</si>
  <si>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</si>
  <si>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</si>
  <si>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</si>
  <si>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</si>
  <si>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</si>
  <si>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</si>
  <si>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</si>
  <si>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</si>
  <si>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</si>
  <si>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</si>
  <si>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</si>
  <si>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</si>
  <si>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</si>
  <si>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</si>
  <si>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</si>
  <si>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</si>
  <si>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1 в год на устройство</t>
  </si>
  <si>
    <t>Картридж для лазерного монохромного принтера</t>
  </si>
  <si>
    <t>Картридж для МФУ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</si>
  <si>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</si>
  <si>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</si>
  <si>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</si>
  <si>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</si>
  <si>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</si>
  <si>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</si>
  <si>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</si>
  <si>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</si>
  <si>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</si>
  <si>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</si>
  <si>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</si>
  <si>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</si>
  <si>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</si>
  <si>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</si>
  <si>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</si>
  <si>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</si>
  <si>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</si>
  <si>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</si>
  <si>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</si>
  <si>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</si>
  <si>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</si>
  <si>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</si>
  <si>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</si>
  <si>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</si>
  <si>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</si>
  <si>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</si>
  <si>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</si>
  <si>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</si>
  <si>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</si>
  <si>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</si>
  <si>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</si>
  <si>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</si>
  <si>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</si>
  <si>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</si>
  <si>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</si>
  <si>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</si>
  <si>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</si>
  <si>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</si>
  <si>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</si>
  <si>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на 1 зам.руководителя, 1 гл.бухгалтера, 1 завхоза, 1 секретаря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</si>
  <si>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</si>
  <si>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</si>
  <si>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</si>
  <si>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</si>
  <si>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</si>
  <si>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</si>
  <si>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</si>
  <si>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</si>
  <si>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</si>
  <si>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</si>
  <si>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</si>
  <si>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</si>
  <si>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</si>
  <si>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</si>
  <si>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</si>
  <si>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</si>
  <si>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</si>
  <si>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</si>
  <si>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</si>
  <si>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</si>
  <si>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</si>
  <si>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</si>
  <si>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</si>
  <si>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</si>
  <si>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</si>
  <si>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</si>
  <si>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по 1 на 1 работника и на 1 учебный кабинет</t>
  </si>
  <si>
    <t>хозяйственные товары и инвентарь</t>
  </si>
  <si>
    <t>Салфетки вискозные (для мытья поверхностей кроме пола)</t>
  </si>
  <si>
    <t>1 в месяц на учреждение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</si>
  <si>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</si>
  <si>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</si>
  <si>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</si>
  <si>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</si>
  <si>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</si>
  <si>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</si>
  <si>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</si>
  <si>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 xml:space="preserve">1 в месяц на учреждение 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</si>
  <si>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</si>
  <si>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</si>
  <si>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</si>
  <si>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2 на санузлы (1 муж. и 1 жен) для служебного персонала и 2 на санузлы (1 муж. и 1 жен) для учащихся</t>
  </si>
  <si>
    <t>по 1 в месяц на 1 работника и на 1 учебный кабинет,  2 в месяц на санузлы (1 муж. и 1 жен) для служебного персонала и 2 в месяц на санузлы (1 муж. и 1 жен)  для учащихся</t>
  </si>
  <si>
    <t>2 в год на санузлы (1 муж. и 1 жен) для служебного персонала и 2 в год на санузлы (1 муж. и 1 жен)  для учащихся</t>
  </si>
  <si>
    <t>2 в месяц на санузлы (1 муж. и 1 жен) для служебного персонала и 8 в месяц на санузлы (4 муж. и 4 жен) для учащихся</t>
  </si>
  <si>
    <t>4 в месяц на санузлы (2 муж. и 2 жен) для служебного персонала и 40 в месяц на санузлы (20 муж. и 20 жен) для учащихся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</si>
  <si>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</si>
  <si>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</si>
  <si>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</si>
  <si>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</si>
  <si>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</si>
  <si>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</si>
  <si>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</si>
  <si>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</si>
  <si>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</si>
  <si>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</si>
  <si>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</si>
  <si>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</si>
  <si>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</si>
  <si>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</si>
  <si>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</si>
  <si>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</si>
  <si>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</si>
  <si>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</si>
  <si>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</si>
  <si>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</si>
  <si>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</si>
  <si>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</si>
  <si>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</si>
  <si>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</si>
  <si>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</si>
  <si>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серологические исследование крови (лошади)</t>
  </si>
  <si>
    <t>1 раз в год    (кол-во периодов)</t>
  </si>
  <si>
    <t>исследование почвы (песка)</t>
  </si>
  <si>
    <t>Нормы на общехозяйственные нужды</t>
  </si>
  <si>
    <t>услуги связи</t>
  </si>
  <si>
    <t>на 1 учреждение 12 месяцев (кол-во периодов)</t>
  </si>
  <si>
    <t>содержание в чистоте помещений, зданий, дворов, иного имущества</t>
  </si>
  <si>
    <t>дератизация</t>
  </si>
  <si>
    <t>дезинсекция</t>
  </si>
  <si>
    <t>1 раз в год весь персонал</t>
  </si>
  <si>
    <t>ремонт и техническое обслуживание оборудования и техники</t>
  </si>
  <si>
    <t>содержание и ремонт многоквартирного дома</t>
  </si>
  <si>
    <t>заправка катриджей</t>
  </si>
  <si>
    <t>ремонт и техобслуживание компьютеров и оргтехники</t>
  </si>
  <si>
    <t>ежеквартально на 1 учреждение (кол-во периодов)</t>
  </si>
  <si>
    <t>услуги в области информационных технологий</t>
  </si>
  <si>
    <t>1 в год на 5 устройств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</si>
  <si>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</si>
  <si>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</si>
  <si>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</si>
  <si>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</si>
  <si>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</si>
  <si>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</si>
  <si>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</si>
  <si>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</si>
  <si>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</si>
  <si>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</si>
  <si>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</si>
  <si>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</si>
  <si>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2 в год на учреждение и по 0,5 в год на учебный кабинет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</si>
  <si>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</si>
  <si>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</si>
  <si>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</si>
  <si>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</si>
  <si>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</si>
  <si>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</si>
  <si>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>муниципальные учреждения дополнительного образования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</si>
  <si>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</si>
  <si>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</si>
  <si>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</si>
  <si>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</si>
  <si>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</si>
  <si>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</si>
  <si>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в части фонда оплаты труда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</si>
  <si>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</si>
  <si>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</si>
  <si>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</si>
  <si>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</si>
  <si>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</si>
  <si>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</si>
  <si>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</si>
  <si>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</si>
  <si>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 месяц на 4 здания (кол-во периодов)</t>
  </si>
  <si>
    <t>перезарядка огнетушителей</t>
  </si>
  <si>
    <t>проверка дымоходов и вентиляции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</si>
  <si>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</si>
  <si>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</si>
  <si>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</si>
  <si>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</si>
  <si>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Налоги</t>
  </si>
  <si>
    <t>1 раз в квартал на 1 учреждение (кол-во периодов)</t>
  </si>
  <si>
    <t>2.4.</t>
  </si>
  <si>
    <t>2.2.</t>
  </si>
  <si>
    <t>2.3.</t>
  </si>
  <si>
    <t>ремонт, диагностика и техобслуживание иного оборудования</t>
  </si>
  <si>
    <t>2.6.</t>
  </si>
  <si>
    <t>1.1.</t>
  </si>
  <si>
    <t>2.5.</t>
  </si>
  <si>
    <t>2.1.</t>
  </si>
  <si>
    <t>отдельный расчет</t>
  </si>
  <si>
    <t>муниципальных учреждений дополнительного образования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</si>
  <si>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</si>
  <si>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</si>
  <si>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</si>
  <si>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</si>
  <si>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</si>
  <si>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</si>
  <si>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</si>
  <si>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</si>
  <si>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</si>
  <si>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</si>
  <si>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-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</si>
  <si>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</si>
  <si>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периодов оплаты (месяц и пр.)</t>
  </si>
  <si>
    <t>постоянно не используется, оплачивается за счет экономии по другим статьям затрат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</si>
  <si>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</si>
  <si>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</si>
  <si>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количество услуг (ед.), количество работников (чел.), товаров (ед.), периодов оплаты (месяц и пр.)</t>
  </si>
  <si>
    <t>в т.ч. среднегодовой норматив с округлением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</si>
  <si>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</si>
  <si>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</si>
  <si>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МБУ ДО СЮТур</t>
  </si>
  <si>
    <t>МБУ ДО СЮН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</si>
  <si>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</si>
  <si>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Приложение № 1 к приказу</t>
  </si>
  <si>
    <t>Работники, непосредственно связанные с оказанием муниципальной услуги (фонд оплаты труда)</t>
  </si>
  <si>
    <t>количество часов педагогической работы с учетом коэффициента, учитывающего фонд оплаты труда обслуживающего персонала, не принимающего непосредственного участия в оказании услуг (час)</t>
  </si>
  <si>
    <t>Карандаш черно-графитный с ластиком</t>
  </si>
  <si>
    <t>по 4 на 1 работника и на 1 обучающегося в год</t>
  </si>
  <si>
    <t>4 на уборщика в год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</si>
  <si>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</si>
  <si>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</si>
  <si>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</si>
  <si>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</si>
  <si>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</si>
  <si>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</si>
  <si>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</si>
  <si>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главный бухгалтер</t>
  </si>
  <si>
    <t>справочник педагога-психолога</t>
  </si>
  <si>
    <t>Средства обучения и воспитания</t>
  </si>
  <si>
    <t>для туристического направления</t>
  </si>
  <si>
    <t xml:space="preserve"> - палатка 4-хместная туристическая</t>
  </si>
  <si>
    <t xml:space="preserve">1 на 1 группу  </t>
  </si>
  <si>
    <t xml:space="preserve"> - рюкзак туристический</t>
  </si>
  <si>
    <t>1 на 10 учащихся</t>
  </si>
  <si>
    <t xml:space="preserve"> - карабин</t>
  </si>
  <si>
    <t>1 на 1 учащихся</t>
  </si>
  <si>
    <t xml:space="preserve"> - веревка альпинистская</t>
  </si>
  <si>
    <t>для  художественного направления</t>
  </si>
  <si>
    <t xml:space="preserve"> - набор духовых инструментов</t>
  </si>
  <si>
    <t xml:space="preserve">1 на 1 учреждение  </t>
  </si>
  <si>
    <t xml:space="preserve">2 на 1 учреждение  </t>
  </si>
  <si>
    <t xml:space="preserve"> - микрофон</t>
  </si>
  <si>
    <t xml:space="preserve"> - аккустическая система</t>
  </si>
  <si>
    <t xml:space="preserve"> - усилители</t>
  </si>
  <si>
    <t xml:space="preserve"> - световое оборудование</t>
  </si>
  <si>
    <t xml:space="preserve"> - синтезатор</t>
  </si>
  <si>
    <t xml:space="preserve">10 на 1 учреждение  </t>
  </si>
  <si>
    <t xml:space="preserve"> - стойки</t>
  </si>
  <si>
    <t xml:space="preserve">5 на 1 учреждение  </t>
  </si>
  <si>
    <t xml:space="preserve"> - мольберт</t>
  </si>
  <si>
    <t xml:space="preserve"> - этюдник</t>
  </si>
  <si>
    <t>для физкультурно-спортивного (конного) направления</t>
  </si>
  <si>
    <t xml:space="preserve"> - уздечки</t>
  </si>
  <si>
    <t xml:space="preserve"> - трензель</t>
  </si>
  <si>
    <t xml:space="preserve"> - недоуздок</t>
  </si>
  <si>
    <t xml:space="preserve"> - седло волонжировочное</t>
  </si>
  <si>
    <t xml:space="preserve"> - мондштук</t>
  </si>
  <si>
    <t xml:space="preserve"> - корда</t>
  </si>
  <si>
    <t xml:space="preserve">4 на 1 учреждение  </t>
  </si>
  <si>
    <t>Утверждаю</t>
  </si>
  <si>
    <t>Начальник Управления образования г.Таганрога</t>
  </si>
  <si>
    <t>физкультурно-спортивная</t>
  </si>
  <si>
    <t>художественная</t>
  </si>
  <si>
    <t>проверка</t>
  </si>
  <si>
    <t xml:space="preserve">Материальные запасы и особо ценное движимое имущество, потребляемые (используемые) в процессе оказания муниципальной услуги </t>
  </si>
  <si>
    <t>Иные натуральные нормы, непосредственно используемые в процессе оказания муниципальной услуги</t>
  </si>
  <si>
    <t>Коэффициент, учитывающий начисления на выплаты по оплате труда</t>
  </si>
  <si>
    <t>Коэффициент за сельскую местность</t>
  </si>
  <si>
    <t>Количество месяцев в календарном году</t>
  </si>
  <si>
    <t>Коэффициент, учитывающий увеличение ФОТ на АУП, УВП и обслуживающий персонал</t>
  </si>
  <si>
    <t>Коэффициент учитывающий оплату труда прочих педагогических работников</t>
  </si>
  <si>
    <t>За индивидуальное обучение на дому больных детей-хроников и  детей, находящихся на длительном лечении</t>
  </si>
  <si>
    <t>Коэффициент удорожания</t>
  </si>
  <si>
    <t>Педработники</t>
  </si>
  <si>
    <t>АУП, УВП и прочие</t>
  </si>
  <si>
    <t>Норма времени в год - учебная нагрузка педагога дополнительного образования, в соответствии с п. 7.1.3 Приказа Минобрнауки России от 22.12.2014 N 1601, час.</t>
  </si>
  <si>
    <t>стоимость в год на 1 человеко-час, руб.</t>
  </si>
  <si>
    <t>ФОТ работников на 1 человеко-час в год (на оказание услуги), руб.</t>
  </si>
  <si>
    <t>ФОТ работников на 1 человеко-час в год (не связанный с оказанием услуги, на содержание зданий и помещений), руб.</t>
  </si>
  <si>
    <t>_________________________________О.Л.Морозова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</si>
  <si>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</si>
  <si>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</si>
  <si>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Приложение № 1</t>
  </si>
  <si>
    <t xml:space="preserve">доплата за работу с вредными и (или) опасными условиями труда </t>
  </si>
  <si>
    <t>Делопроизводитель</t>
  </si>
  <si>
    <t>МАУ ДО ДДТ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</si>
  <si>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</si>
  <si>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</si>
  <si>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</si>
  <si>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</si>
  <si>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</si>
  <si>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</si>
  <si>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МБУ ДО ЦТТ</t>
  </si>
  <si>
    <t>3=1+2</t>
  </si>
  <si>
    <t>п.1</t>
  </si>
  <si>
    <t>п.2</t>
  </si>
  <si>
    <t>п.3а</t>
  </si>
  <si>
    <t>п.3б</t>
  </si>
  <si>
    <t>п.4</t>
  </si>
  <si>
    <t>п.4а</t>
  </si>
  <si>
    <t>п.5</t>
  </si>
  <si>
    <t>№ гр</t>
  </si>
  <si>
    <t>ИТОГО:</t>
  </si>
  <si>
    <t>физкультурно-спортивная (адаптивная)</t>
  </si>
  <si>
    <t>социально-педагогическая</t>
  </si>
  <si>
    <t>количество человеко-часов</t>
  </si>
  <si>
    <t>коэф. направленности по уд.весу кол-ва чел-часов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</si>
  <si>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</si>
  <si>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</si>
  <si>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все чел-часы, руб.</t>
  </si>
  <si>
    <t>ед.изм</t>
  </si>
  <si>
    <t>2.1.6.</t>
  </si>
  <si>
    <t>ИТОГО по коммунальным услугам</t>
  </si>
  <si>
    <t>объем для проверки затрат, руб.</t>
  </si>
  <si>
    <t>корректирующий коэффициент на коммунальные услуги</t>
  </si>
  <si>
    <t>7=п.6/ п.4</t>
  </si>
  <si>
    <t>9=п.7*п.8</t>
  </si>
  <si>
    <t>10=п.4* п.9</t>
  </si>
  <si>
    <t>11= п.9учр/ п.9свод</t>
  </si>
  <si>
    <t xml:space="preserve"> КОСГУ 211 "Заработная плата"</t>
  </si>
  <si>
    <t xml:space="preserve"> КОСГУ 213 "Начисления на заработную плату"</t>
  </si>
  <si>
    <t>финансовое обеспечение муниципального задания</t>
  </si>
  <si>
    <t>наименование учреждения</t>
  </si>
  <si>
    <t>должность, категория, разряд</t>
  </si>
  <si>
    <t>надбавка за квалификационную категорию</t>
  </si>
  <si>
    <t xml:space="preserve">доплата за осуществление дополнительной работы, не входящей
в круг основных должностных обязанностей
</t>
  </si>
  <si>
    <t>надбавка за интенсивность и высокие результаты работы (педагогическим работникам)</t>
  </si>
  <si>
    <t>надбавка за качество выполняемых работ (кроме педагогических работников)</t>
  </si>
  <si>
    <t xml:space="preserve">надбавка за выслугу лет </t>
  </si>
  <si>
    <t xml:space="preserve">надбавка за наличие ученой степени, почетного звания </t>
  </si>
  <si>
    <t xml:space="preserve">надбавка за качество работы рабочим, имеющим не ниже 6-го разряда и привлекаемым для выполнения важных (особо важных) и ответственных (особо ответственных) работ, а также водителям автомобилей, тарифицированным по 4-му и 5-му разрядам, занятым перевозкой обучающихся (воспитанников)
</t>
  </si>
  <si>
    <t>надбавка за классность водителям автомобилей</t>
  </si>
  <si>
    <t>Заработная плата в месяц ст.211</t>
  </si>
  <si>
    <t>количество месяцев оплаты</t>
  </si>
  <si>
    <t>Заработная плата в год (ст.211), руб.</t>
  </si>
  <si>
    <t>Начисления на выплаты по оплате труда (ст.213), руб.</t>
  </si>
  <si>
    <t>20=18*19</t>
  </si>
  <si>
    <t>Художник</t>
  </si>
  <si>
    <t>Специалист по закупкам</t>
  </si>
  <si>
    <t>Заместитель директора (по учебно-воспитательной работе)</t>
  </si>
  <si>
    <t>Педагог - психолог</t>
  </si>
  <si>
    <t>Рабочий по уходу за животными</t>
  </si>
  <si>
    <t>Водитель</t>
  </si>
  <si>
    <t>Направление образовательных программ</t>
  </si>
  <si>
    <t>Кол-во человеко-часов в год на всех обучающихся по учебному плану и образовательным программам</t>
  </si>
  <si>
    <t>Кол-во учащихся</t>
  </si>
  <si>
    <t xml:space="preserve"> - прочие пед.работники</t>
  </si>
  <si>
    <t xml:space="preserve"> - АУП без содержания зданий</t>
  </si>
  <si>
    <t xml:space="preserve"> - АУП в части содержания зданий</t>
  </si>
  <si>
    <t xml:space="preserve"> - педагог доп.образ, тренер-препод</t>
  </si>
  <si>
    <t>Кол-во групп</t>
  </si>
  <si>
    <t>физкультурно-спортивная направленность всего</t>
  </si>
  <si>
    <t xml:space="preserve"> - физкультурно-спортивная направленность (36 часов)</t>
  </si>
  <si>
    <t xml:space="preserve"> - физкультурно-спортивная направленность (37 часов)</t>
  </si>
  <si>
    <t xml:space="preserve"> - физкультурно-спортивная направленность (45 часов)</t>
  </si>
  <si>
    <t>Кол-во учебных недель в год по учебному плану и образовательным программам</t>
  </si>
  <si>
    <t>Коэффициент, учитывающий увеличение ФОТ на ОП, на содержание имущества, связанное с оказанием услуги</t>
  </si>
  <si>
    <r>
      <t xml:space="preserve">учитывающий соотношение кол-ва дней невыходов (отпуск - 42дн. </t>
    </r>
    <r>
      <rPr>
        <sz val="9"/>
        <color indexed="60"/>
        <rFont val="Times New Roman"/>
        <family val="2"/>
        <charset val="204"/>
      </rPr>
      <t>или 56 дн. для компенсир</t>
    </r>
    <r>
      <rPr>
        <sz val="9"/>
        <color indexed="8"/>
        <rFont val="Times New Roman"/>
        <family val="2"/>
        <charset val="204"/>
      </rPr>
      <t>, бол/лист = 3дн) к кол-ву календарных дней в году (365дн.)</t>
    </r>
  </si>
  <si>
    <t>Кол-во человеко-часов обучающихся на 1-го основного пед работника в год</t>
  </si>
  <si>
    <t>Фактическая численность детей, приходящихся на 1 основного пед работника, по учебному плану и образовательным программам</t>
  </si>
  <si>
    <t>Нормативная численность детей и молодежи в возрасте от 5 до 18 лет (не включая 18 лет), приходящихся в расчете на 1 педагогического работника организаций дополнительного образования (распоряжение Правительства
Российской Федерации от 30.04.2014 №722-р)</t>
  </si>
  <si>
    <t>учитывающий соотношение нормативной и фактической численности детей, приходящихся на 1-го основного пед работника</t>
  </si>
  <si>
    <t>расчетный годовой ФОТ</t>
  </si>
  <si>
    <t>7=п.5*п.6</t>
  </si>
  <si>
    <t>13=п.8/ 800час</t>
  </si>
  <si>
    <t>17= см.прил 1.1.1, 1.1.2</t>
  </si>
  <si>
    <t>18= см.прил 1.1.1, 1.1.2</t>
  </si>
  <si>
    <t>19= см.прил 1.1.1, 1.1.2</t>
  </si>
  <si>
    <t>20=п.21* п.22* п.23</t>
  </si>
  <si>
    <t>21= см.прил 1.1.1, 1.1.2</t>
  </si>
  <si>
    <t>22= 1+ (42дн+ 3дн)/ 365дн, для ОВЗ = 1+ (56дн + 3дн)/ 365дн</t>
  </si>
  <si>
    <t>23=п.5/ п.13</t>
  </si>
  <si>
    <t>24= см.прил 1.1.1, 1.1.2</t>
  </si>
  <si>
    <t>25=п.1*п.8+ п.4*п.8</t>
  </si>
  <si>
    <t>средний срок использования, лет</t>
  </si>
  <si>
    <t>И.о.заведующего планово-экономическим отделом</t>
  </si>
  <si>
    <t>28= распределение по чел-час в п.8</t>
  </si>
  <si>
    <t>27=п.26- п.15* п.17</t>
  </si>
  <si>
    <t>Cправочно</t>
  </si>
  <si>
    <t>Дополнительно</t>
  </si>
  <si>
    <t>расчет дополнительных средств по указу по чел-часам в год</t>
  </si>
  <si>
    <t>29=п.27* п.28* 1,302* 12мес</t>
  </si>
  <si>
    <t>30=п.29/ п.8</t>
  </si>
  <si>
    <t>коэффициент, учитывающий дополнительные средства на реализацию указа по зарплате педработников</t>
  </si>
  <si>
    <t>31=(п.30+ п.2)/ п.2</t>
  </si>
  <si>
    <t>физкультурно-спортивная направленность для детей с ОВЗ</t>
  </si>
  <si>
    <t>8= см.прил 1.4</t>
  </si>
  <si>
    <t>9= см.прил 1.4</t>
  </si>
  <si>
    <t>10= см.прил 1.4</t>
  </si>
  <si>
    <t>11= см.прил 1.4</t>
  </si>
  <si>
    <t>12= см.прил 1.4</t>
  </si>
  <si>
    <t>коэффициенты - без ОВЗ</t>
  </si>
  <si>
    <t>коэффициенты - ОВЗ</t>
  </si>
  <si>
    <t>расчет норматива фот по МБУ ДО СЮН</t>
  </si>
  <si>
    <t>расчет норматива фот по МБУ ДО ЦТТ</t>
  </si>
  <si>
    <t>всего для сверки</t>
  </si>
  <si>
    <t>сверка</t>
  </si>
  <si>
    <t>Дополнительный норматив на ФОТ педработников на реализацию указу на 1 чел-час в год, руб.</t>
  </si>
  <si>
    <t>Приложение № 1/3</t>
  </si>
  <si>
    <t>Приложение № 1/2</t>
  </si>
  <si>
    <t>расчет норматива коммунальных услуг по МБУ ДО ЦТТ</t>
  </si>
  <si>
    <t>расчет норматива коммунальных услуг по МБУ ДО СЮТур</t>
  </si>
  <si>
    <t>расчет норматива коммунальных услуг по МБУ ДО СЮН</t>
  </si>
  <si>
    <t>расчет норматива коммунальных услуг по МАУ ДО ДДТ</t>
  </si>
  <si>
    <t>расчет норматива коммунальных услуг по МБУ ДО ЦВР</t>
  </si>
  <si>
    <t>расчет норматива фот по МБУ ДО СЮТур</t>
  </si>
  <si>
    <t>расчет - приложение №1/1</t>
  </si>
  <si>
    <t>Кол-во ставок основных пед работников по учебному пдану при норме 18 часов в неделю</t>
  </si>
  <si>
    <t>32=п.12* 18час</t>
  </si>
  <si>
    <t>Кол-во часов педагогической работы в неделю по учебному плану при норме 18 часов в неделю</t>
  </si>
  <si>
    <t>расчет - приложение №1/3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</si>
  <si>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</si>
  <si>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расчет - приложение №1/2</t>
  </si>
  <si>
    <t>физкультурно-спортивная направленность для детей с ограниченными возможностями здоровья</t>
  </si>
  <si>
    <t>ФОТ работников на 1 человеко-час в год (на оказание услуги) с дополнительным нормативом на указ, руб.</t>
  </si>
  <si>
    <t>х</t>
  </si>
  <si>
    <t>налоги, в качестве объекта налогообложения по которым признается имущество муниципального учреждения, руб.</t>
  </si>
  <si>
    <t>Реализация дополнительных общеразвивающих программ, в т.ч.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</si>
  <si>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</si>
  <si>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</si>
  <si>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</si>
  <si>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</si>
  <si>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</si>
  <si>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Всего по услуге</t>
  </si>
  <si>
    <t>Итого по всем услугам , в т.ч.</t>
  </si>
  <si>
    <t>финансовое обеспечение по базовому нормативу , руб.</t>
  </si>
  <si>
    <t>округление, руб.</t>
  </si>
  <si>
    <t>СВОД</t>
  </si>
  <si>
    <t>4</t>
  </si>
  <si>
    <t>5</t>
  </si>
  <si>
    <t>6</t>
  </si>
  <si>
    <t>7</t>
  </si>
  <si>
    <t>8</t>
  </si>
  <si>
    <t>9</t>
  </si>
  <si>
    <t>ИНФОРМАЦИЯ</t>
  </si>
  <si>
    <t>Главный экономист планово-экономическим отдела</t>
  </si>
  <si>
    <t>расчет норматива фот по МБУ ДО ЦВР</t>
  </si>
  <si>
    <t>оклад с учетом нагрузки, руб.</t>
  </si>
  <si>
    <t>доплата за работу в особых условиях труда</t>
  </si>
  <si>
    <t>6=3*5</t>
  </si>
  <si>
    <t>18=6+ 7+ 8+ 9+ 10+ 11+ 12+ 13+ 14+ 15+ 16+ 17</t>
  </si>
  <si>
    <t>23=20+21+22</t>
  </si>
  <si>
    <t>24=23*0,302</t>
  </si>
  <si>
    <t xml:space="preserve">Директор </t>
  </si>
  <si>
    <t>Тренер-преподаватель</t>
  </si>
  <si>
    <t xml:space="preserve">Техник </t>
  </si>
  <si>
    <t>Рабочий по комплексному обслуживанию и ремонту зданий</t>
  </si>
  <si>
    <t>Сторож (вахтер)</t>
  </si>
  <si>
    <t xml:space="preserve">Уборщик служебных помещений </t>
  </si>
  <si>
    <t xml:space="preserve">Конюх </t>
  </si>
  <si>
    <t>Кузнец</t>
  </si>
  <si>
    <t>из них</t>
  </si>
  <si>
    <t>Заместитель директора (по методической работе)</t>
  </si>
  <si>
    <t>Заместитель директора (по организационно-массовой работе)</t>
  </si>
  <si>
    <t>Инженер</t>
  </si>
  <si>
    <t xml:space="preserve">Дворник </t>
  </si>
  <si>
    <t>МБУ "ЦМППС"</t>
  </si>
  <si>
    <t>расчет норматива фот по МАУ ДО ДДТ</t>
  </si>
  <si>
    <t xml:space="preserve">Коэффициент увеличения ФОТ ПДО на величину компенсационных и стимулирующих выплат </t>
  </si>
  <si>
    <t>коэфф отнош к ПДО:</t>
  </si>
  <si>
    <t>коэфф компен и стим выплат ПДО:</t>
  </si>
  <si>
    <t>руб.</t>
  </si>
  <si>
    <t>базовый норматив затрат на 1-у услугу, руб.</t>
  </si>
  <si>
    <t>ЦТТ</t>
  </si>
  <si>
    <t>Твердые коммунальные отходы</t>
  </si>
  <si>
    <t>вывоз мусора (твердых бытовых отходов)</t>
  </si>
  <si>
    <t>стоимость в год на 1 человеко-час (с округлением по направлениям), руб.</t>
  </si>
  <si>
    <t>***</t>
  </si>
  <si>
    <t>среднее кол-во человеко-часов на 1 учреждение</t>
  </si>
  <si>
    <t>кол-во в год на 1 человеко-час</t>
  </si>
  <si>
    <t>расчетный норматив на 1 единицу товара, работы, услуги или расчет по эффективному учреждению</t>
  </si>
  <si>
    <t>для сотрудников/ учреждение в целом</t>
  </si>
  <si>
    <t>для обучающихся/ педагогов</t>
  </si>
  <si>
    <t>прочие товары и услуги</t>
  </si>
  <si>
    <t>специальная оценка труда (аттестация рабочих мест)</t>
  </si>
  <si>
    <t>1 раз в 5 лет на 1 учреждение (количество штатных единиц)</t>
  </si>
  <si>
    <t>утилизация и хранение люминисцентных ламп</t>
  </si>
  <si>
    <t>1 раз в 2 года на 1 учреждение (кол-во ламп)</t>
  </si>
  <si>
    <t>предрейсовый технический осмотр транспорта</t>
  </si>
  <si>
    <t xml:space="preserve">кол-во дней в год на 1 автомобиль для 1-го учреждения </t>
  </si>
  <si>
    <t>периодическое техническое обслуживание  транспорта</t>
  </si>
  <si>
    <t>1 автомобиль на 1 учреждение</t>
  </si>
  <si>
    <t>ежегодный плановый ремонт автотранспорта</t>
  </si>
  <si>
    <t>автострахование гражданской ответственности владельца опасного объекта за причинение вреда в результате аварии на опасном объекте</t>
  </si>
  <si>
    <t>горюче-смазочные материалы (для автотраспорта)</t>
  </si>
  <si>
    <t>расход топлива в литрах на год на 1 автомобиль на 1 учреждение</t>
  </si>
  <si>
    <t>корм животным</t>
  </si>
  <si>
    <t>расход корма в год на 1 учреждение</t>
  </si>
  <si>
    <t>обучение по закупкам</t>
  </si>
  <si>
    <t>3 ответственных лица</t>
  </si>
  <si>
    <t>обучение по гражданской обороне и ЧС</t>
  </si>
  <si>
    <t>обучение механика в целях организации проведения самостоятельного технического осмотра автомобиля</t>
  </si>
  <si>
    <t>1 обработка в год на площадь прилегающей территории (га)</t>
  </si>
  <si>
    <t>контроль эффективности обработки</t>
  </si>
  <si>
    <t>5 раз в год (кол-во периодов)</t>
  </si>
  <si>
    <t>предрейсовый медицинский осмотр водителей</t>
  </si>
  <si>
    <t>90 дней в год    (кол-во периодов)</t>
  </si>
  <si>
    <t>услуги электросвязи Интернет</t>
  </si>
  <si>
    <t>услуги электросвязи (абонентская плата за телефон)</t>
  </si>
  <si>
    <t>услуги междугородней и международной телефонной связи</t>
  </si>
  <si>
    <t>прочие услуги (установка телефона, сети интернет и пр.)</t>
  </si>
  <si>
    <t>услуги проводного вещания (радио)</t>
  </si>
  <si>
    <t>услуги почтовой связи (маркированные конверты)</t>
  </si>
  <si>
    <t>оказание телематических услуг связи (для обслуживания системы мониторинга автомобилей на базе ГЛОНАСС )</t>
  </si>
  <si>
    <t>санитарная обработка контейнеров для твердых отходов</t>
  </si>
  <si>
    <t>обработка 12 раз в год на количество кулеров</t>
  </si>
  <si>
    <t>обработка 12 раз в год на площадь помещений (кв.м)</t>
  </si>
  <si>
    <t>техобслуживание узла учета теплоэнергии</t>
  </si>
  <si>
    <t>1 раз в год на 1 учреждение (кол-во техники и оборудования)</t>
  </si>
  <si>
    <t>техобслуживание системы вентиляции</t>
  </si>
  <si>
    <t>техобслуживание систем видеонаблюдения</t>
  </si>
  <si>
    <t>техобслуживание систем электрооборудования</t>
  </si>
  <si>
    <t>профилактические испытания и измерения электрооборудования</t>
  </si>
  <si>
    <t>поверка средств измерения (весов, гирь, манометров)</t>
  </si>
  <si>
    <t>замена картриджей</t>
  </si>
  <si>
    <t>техобслуживание газового оборудования</t>
  </si>
  <si>
    <t>обслуживание в системах по сдаче отчетности</t>
  </si>
  <si>
    <t>оперативное реагирование при срабатывании тревожной сигнализации</t>
  </si>
  <si>
    <t>Техническое обслуживание пожарной сигнализации здания</t>
  </si>
  <si>
    <t>поверка и испытание противопожарных кранов</t>
  </si>
  <si>
    <t>огнезащитная обработка деревянных конструкций</t>
  </si>
  <si>
    <t>на 1 учреждение 1 раз в 3 года (кол-во периодов)</t>
  </si>
  <si>
    <t xml:space="preserve">проверка состояния огнезащитной обработки </t>
  </si>
  <si>
    <t>замена пожарных рукавов (шлангов)</t>
  </si>
  <si>
    <t>на 1 учреждение 1 раз в 20 лет (кол-во периодов)</t>
  </si>
  <si>
    <t xml:space="preserve">ДДТ  </t>
  </si>
  <si>
    <t>на 1 учреждение 1 раз в 5 лет (кол-во периодов)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</si>
  <si>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</si>
  <si>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</si>
  <si>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</si>
  <si>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справочник руководителя образовательного учреждения</t>
  </si>
  <si>
    <t>количество экземпляров в год (12) и периодов оплаты в год (12)</t>
  </si>
  <si>
    <t>количество экземпляров в год (24 по 2 в месяц) и периодов оплаты в год (12)</t>
  </si>
  <si>
    <t>дополнительное образование и воспитание (с приложением)</t>
  </si>
  <si>
    <t>количество экземпляров в год (журнал 12 и приложение 6) и периодов оплаты в год (6)</t>
  </si>
  <si>
    <t xml:space="preserve">нормативные документы образования </t>
  </si>
  <si>
    <t>для естественнонаучного направления</t>
  </si>
  <si>
    <t xml:space="preserve"> - триммер</t>
  </si>
  <si>
    <t>для технического направления</t>
  </si>
  <si>
    <t>1а=п.1+п.30</t>
  </si>
  <si>
    <t>1=п.12*п.14* п.15*п.16*п.17* (1+п.18+п.19)* п.20/п.5/п.6</t>
  </si>
  <si>
    <t>2=п.12*п.14* п.15*п.16* п.17*п.20/ п.5/п.6</t>
  </si>
  <si>
    <t>3=п.1-п.2</t>
  </si>
  <si>
    <t>4=п.12*п.14* п.15*п.16* п.17*п.20 п.24/ п.5/п.6</t>
  </si>
  <si>
    <t>33=п.8/ п.9</t>
  </si>
  <si>
    <t>от _______________ №________</t>
  </si>
  <si>
    <t>для социально-педагогического направления</t>
  </si>
  <si>
    <t xml:space="preserve">3 на 1 учреждение  </t>
  </si>
  <si>
    <t xml:space="preserve"> - учебные пособия</t>
  </si>
  <si>
    <t xml:space="preserve">100 м на 1 учреждение  </t>
  </si>
  <si>
    <t xml:space="preserve"> - техника</t>
  </si>
  <si>
    <t xml:space="preserve"> - видеопроектор</t>
  </si>
  <si>
    <t xml:space="preserve"> КОСГУ 223 "Коммунальные услуги"</t>
  </si>
  <si>
    <t xml:space="preserve">Перечень учреждений </t>
  </si>
  <si>
    <t>223.11</t>
  </si>
  <si>
    <t>223.12</t>
  </si>
  <si>
    <t>223.13</t>
  </si>
  <si>
    <t>223.14</t>
  </si>
  <si>
    <t xml:space="preserve">Средневзвешенный тариф по теплу
</t>
  </si>
  <si>
    <t>объем тепловой энергии на год</t>
  </si>
  <si>
    <t>Бюджет на год по теплоснабжению</t>
  </si>
  <si>
    <t>контрольная сумма, год, руб.</t>
  </si>
  <si>
    <t>контрольная сумма, год, тыс.руб.</t>
  </si>
  <si>
    <t xml:space="preserve">Средневзвешенный тариф по газоснабжению
</t>
  </si>
  <si>
    <t>объем газоснабжения на год</t>
  </si>
  <si>
    <t>Бюджет на год по газоснабжению</t>
  </si>
  <si>
    <t xml:space="preserve">Средневзвешенный тариф по электроэнергии
</t>
  </si>
  <si>
    <t>объем электро энергии на год</t>
  </si>
  <si>
    <t>Бюджет на год по электроснабжению</t>
  </si>
  <si>
    <t xml:space="preserve">Средневзвешенный тариф по водоснабжению
</t>
  </si>
  <si>
    <t>объем водоснабжения на год</t>
  </si>
  <si>
    <t xml:space="preserve">Средневзвешенный тариф по водоотведению
</t>
  </si>
  <si>
    <t>объем водоотведения на год</t>
  </si>
  <si>
    <t>Бюджет на год по водоснабжению,водоотведению</t>
  </si>
  <si>
    <t xml:space="preserve"> год, руб.</t>
  </si>
  <si>
    <t xml:space="preserve"> год, тыс.руб.</t>
  </si>
  <si>
    <t>ИТОГО на 12 месяцев</t>
  </si>
  <si>
    <t>водоснабжение</t>
  </si>
  <si>
    <t>водоотведение</t>
  </si>
  <si>
    <t>руб/Гкал</t>
  </si>
  <si>
    <t>руб/м3</t>
  </si>
  <si>
    <t>м3</t>
  </si>
  <si>
    <t>руб/кВт</t>
  </si>
  <si>
    <t>кВт/ч</t>
  </si>
  <si>
    <t>руб./м3</t>
  </si>
  <si>
    <t>4=2*3</t>
  </si>
  <si>
    <t>7=5*6</t>
  </si>
  <si>
    <t>10=8*9</t>
  </si>
  <si>
    <t>15=11*12</t>
  </si>
  <si>
    <t>16=13*14</t>
  </si>
  <si>
    <t>18=15+16+17</t>
  </si>
  <si>
    <t>19=4+ 7+ 10+ 18</t>
  </si>
  <si>
    <t>бюджетные</t>
  </si>
  <si>
    <t>автономные</t>
  </si>
  <si>
    <t>Заведующий отделом эксплуатации зданий и материально-технического обеспечения Управления образования г. Таганрога</t>
  </si>
  <si>
    <t>КОСГУ 223.15 "Вывоз твердых коммунальных отходов"</t>
  </si>
  <si>
    <t>223.15</t>
  </si>
  <si>
    <t>вывоз мусора (ежемесячно)</t>
  </si>
  <si>
    <t>среднемесячное количество куб. метров твердых отходов</t>
  </si>
  <si>
    <t>стоимость (тариф) 1 куб.м в месяц, руб.</t>
  </si>
  <si>
    <t>кол-во месяцев потребления услуги</t>
  </si>
  <si>
    <t>сумма, руб.</t>
  </si>
  <si>
    <t>5=2*3*4</t>
  </si>
  <si>
    <t>СЮТур</t>
  </si>
  <si>
    <t>Инженер-электроник</t>
  </si>
  <si>
    <t>Инспектор по кадрам</t>
  </si>
  <si>
    <t>Педагогический персонал</t>
  </si>
  <si>
    <t>Инструктор-методист</t>
  </si>
  <si>
    <t>Обслуживающий персонал</t>
  </si>
  <si>
    <t xml:space="preserve">Оператор теплового пункта </t>
  </si>
  <si>
    <t>КОСГУ 291 "Налоги, пошлины и сборы"</t>
  </si>
  <si>
    <t>Расчет налога на имущество на очередной финансовый год</t>
  </si>
  <si>
    <t>(рублей)</t>
  </si>
  <si>
    <t>Наименование учреждения</t>
  </si>
  <si>
    <t>информация по остаточной стоимости, руб.</t>
  </si>
  <si>
    <t xml:space="preserve">Ставка налога, % </t>
  </si>
  <si>
    <t>остаточная стоимость недвижимого имущества</t>
  </si>
  <si>
    <t>из него</t>
  </si>
  <si>
    <t>Расчет земельного налога на очередной финансовый год</t>
  </si>
  <si>
    <t>Земельный участок</t>
  </si>
  <si>
    <t>ставка налога, %</t>
  </si>
  <si>
    <t>кадастровый номер</t>
  </si>
  <si>
    <t>кадастровая стоимость, руб.</t>
  </si>
  <si>
    <t>6=п.2*п.3/100</t>
  </si>
  <si>
    <t>61:58:0001113:2</t>
  </si>
  <si>
    <t>Всего</t>
  </si>
  <si>
    <t>61:58:0002439:1</t>
  </si>
  <si>
    <t>61:58:0002285:1</t>
  </si>
  <si>
    <t>61:58:0003385:11</t>
  </si>
  <si>
    <t>61:58:0003484:27</t>
  </si>
  <si>
    <t>61:58:0003198:27</t>
  </si>
  <si>
    <t>Расчет транспортного налога на очередной финансовый год</t>
  </si>
  <si>
    <t>Наименование объекта налогообложения (автотранспортного средства)</t>
  </si>
  <si>
    <t>мощность двигателя, тяга реактивного двигателя (в лошадиных силах)</t>
  </si>
  <si>
    <t>Газель с801нк/61</t>
  </si>
  <si>
    <t>Газ-53 р960ух/161(грузовой)</t>
  </si>
  <si>
    <t>итого</t>
  </si>
  <si>
    <t>о количестве человеко-часов для формирования муниципального задания (внесения изменений в муниципальное задание), а также для оценки исполнения муниципального задания</t>
  </si>
  <si>
    <t>наименование объединения</t>
  </si>
  <si>
    <t>кол-во детей</t>
  </si>
  <si>
    <t>кол-во учебных часов в неделю</t>
  </si>
  <si>
    <t>кол-во учебных недель в год</t>
  </si>
  <si>
    <t>расчетное кол-во пед ставок при норме 18 часов в неделю</t>
  </si>
  <si>
    <t>5=п.2*п.3*п.4</t>
  </si>
  <si>
    <t>6=п.3/18час</t>
  </si>
  <si>
    <t>Художественная</t>
  </si>
  <si>
    <t>Физкультурно-спортивная</t>
  </si>
  <si>
    <t>Туристско-краеведческая</t>
  </si>
  <si>
    <t>Естественнонаучная</t>
  </si>
  <si>
    <t>Техническая</t>
  </si>
  <si>
    <t>Социально-педагогическая</t>
  </si>
  <si>
    <t>туристко-краеведческая</t>
  </si>
  <si>
    <t>Техническая направленность</t>
  </si>
  <si>
    <t>Художественная направленность</t>
  </si>
  <si>
    <t>Естественнонаучная направленность</t>
  </si>
  <si>
    <t>Приложение № 1/4</t>
  </si>
  <si>
    <t>ВСЕГО</t>
  </si>
  <si>
    <t>Физкультурно-спортивная (адаптивная)</t>
  </si>
  <si>
    <t>15а</t>
  </si>
  <si>
    <t>15б</t>
  </si>
  <si>
    <t>15=15а* 15б</t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</si>
  <si>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color indexed="60"/>
        <rFont val="Times New Roman"/>
        <family val="1"/>
        <charset val="204"/>
      </rPr>
      <t>с учетом планируемого увеличения</t>
    </r>
  </si>
  <si>
    <t>БАЗОВЫЙ (СРЕДНИЙ) НОРМАТИВ фот по всем учреждениям дополнительного образования в 2023 году</t>
  </si>
  <si>
    <t>2023 год величина базового норматива затрат на 1 услугу в год (руб.)</t>
  </si>
  <si>
    <t xml:space="preserve">БАЗОВЫЙ (СРЕДНИЙ) НОРМАТИВ коммунальных услуг по всем учреждениям 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</si>
  <si>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</si>
  <si>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</si>
  <si>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субсидии, полученной из местного бюджета в отчетном (предыдущем) финансовом году, на финансовое обеспечение выполнения муниципального задания, руб.</t>
  </si>
  <si>
    <t>объем доходов от платной деятельности, полученных в отчетном (предыдщем) году, руб.</t>
  </si>
  <si>
    <t>кол-во услуг 2021</t>
  </si>
  <si>
    <t>нормативный фот 2021</t>
  </si>
  <si>
    <t>расчет фот в субсидии по нормативу</t>
  </si>
  <si>
    <t>Заведующий планово-экономическим отделом</t>
  </si>
  <si>
    <t>В.А.Надолинская</t>
  </si>
  <si>
    <t>Исп.Воронина О.Ю.</t>
  </si>
  <si>
    <t>а</t>
  </si>
  <si>
    <t>б</t>
  </si>
  <si>
    <t>с</t>
  </si>
  <si>
    <t>д</t>
  </si>
  <si>
    <t>б/(б+с)</t>
  </si>
  <si>
    <t>д*а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</si>
  <si>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</si>
  <si>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</si>
  <si>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</si>
  <si>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</si>
  <si>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</si>
  <si>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</si>
  <si>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</si>
  <si>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</si>
  <si>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Расшифровка к проекту бюджета на 2022-2024 годы в части местного бюджета</t>
  </si>
  <si>
    <t>Чебанова С.Г.</t>
  </si>
  <si>
    <t>Начальник Управления образования г. Таганрога</t>
  </si>
  <si>
    <t>Морозова О.Л.</t>
  </si>
  <si>
    <t>Исполнитель: Волошина Е.В.</t>
  </si>
  <si>
    <t>Расчет на 4 квартала</t>
  </si>
  <si>
    <t>Прогнозируемая сумма налога исходя из остаточной стоимости, подлежащего уплате в очередном финансовом 2022 году, руб.</t>
  </si>
  <si>
    <t>Прогнозируемая сумма налога исходя из остаточной стоимости, подлежащего уплате в очередном финансовом 2022 году, тыс.руб.</t>
  </si>
  <si>
    <r>
      <t xml:space="preserve">остаточная стоимость недвижимого имущества, переданного в оперативное управление </t>
    </r>
    <r>
      <rPr>
        <b/>
        <u/>
        <sz val="12"/>
        <color rgb="FFC00000"/>
        <rFont val="Times New Roman"/>
        <family val="1"/>
        <charset val="204"/>
      </rPr>
      <t>начиная с 01.01.2021</t>
    </r>
  </si>
  <si>
    <t>расчет на год</t>
  </si>
  <si>
    <t>мониторинг за октябрь 2021 (кол-во груп из учбного плана 2021-2022)</t>
  </si>
  <si>
    <r>
      <t xml:space="preserve">кол-во человеко-часов на год </t>
    </r>
    <r>
      <rPr>
        <b/>
        <sz val="12"/>
        <color indexed="60"/>
        <rFont val="Times New Roman"/>
        <family val="1"/>
        <charset val="204"/>
      </rPr>
      <t>(в мун. задании на 01.01.2022)</t>
    </r>
  </si>
  <si>
    <t>БАЗОВЫЙ (СРЕДНИЙ) НОРМАТИВ фот по всем учреждениям дополнительного образования в 2024 году</t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</si>
  <si>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2023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</si>
  <si>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дополнительные средства на выполнение указа </t>
    </r>
    <r>
      <rPr>
        <sz val="10"/>
        <color indexed="60"/>
        <rFont val="Times New Roman"/>
        <family val="1"/>
        <charset val="204"/>
      </rPr>
      <t>в 2023 году</t>
    </r>
    <r>
      <rPr>
        <sz val="10"/>
        <color indexed="8"/>
        <rFont val="Times New Roman"/>
        <family val="1"/>
        <charset val="204"/>
      </rPr>
      <t xml:space="preserve"> на 1-го пед.работника</t>
    </r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</si>
  <si>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rFont val="Times New Roman"/>
        <family val="1"/>
        <charset val="204"/>
      </rPr>
      <t>в месяц с учетом индексации</t>
    </r>
    <r>
      <rPr>
        <sz val="9"/>
        <color indexed="60"/>
        <rFont val="Times New Roman"/>
        <family val="1"/>
        <charset val="204"/>
      </rPr>
      <t xml:space="preserve"> 4% с 01.10.2022</t>
    </r>
  </si>
  <si>
    <r>
      <rPr>
        <sz val="9"/>
        <rFont val="Times New Roman"/>
        <family val="2"/>
        <charset val="204"/>
      </rP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1,01</t>
    </r>
  </si>
  <si>
    <t>земля</t>
  </si>
  <si>
    <t>2024 год величина базового норматива затрат на 1 услугу в год (руб.)</t>
  </si>
  <si>
    <t>5=4*1,01</t>
  </si>
  <si>
    <t>Главный эконмист ПЭО</t>
  </si>
  <si>
    <t>от 27.12.2022 № 1619</t>
  </si>
  <si>
    <t>а также величина базовых нормативов затрат по муниципальным учреждениям дополнительного образования на 2023 год и плановый период 2024-2025</t>
  </si>
  <si>
    <t>2025 год величина базового норматива затрат на 1 услугу в год (руб.)</t>
  </si>
  <si>
    <t>в части товаров, работ и услуг (кроме фонда оплаты труда, коммунальных услуг, налогов)</t>
  </si>
  <si>
    <t>Расшифровка к проекту бюджета на 2023-2025 годы в части местного бюджета</t>
  </si>
  <si>
    <t>ВСЕГО на год, потребность по лимитам, утвержденным УЖКХ, руб.</t>
  </si>
  <si>
    <t>итого сумма из внебюджета, руб.</t>
  </si>
  <si>
    <t>ВСЕГОпо проекту бюджета на год, за вычетом внебюджета, руб.</t>
  </si>
  <si>
    <t>контрольная сумма в местном бюджете</t>
  </si>
  <si>
    <t>отклонение утв.суммы от проекта</t>
  </si>
  <si>
    <t>сумма, год, руб.</t>
  </si>
  <si>
    <t>коэффициент выравнивания к утвержденому бюджету</t>
  </si>
  <si>
    <t xml:space="preserve"> сумма, год, руб.</t>
  </si>
  <si>
    <t xml:space="preserve">Средневзвешенный тариф по негативному воздействию на ЦСВ
</t>
  </si>
  <si>
    <t>сумма уменьшения потребности за счет возмещения коммунальных расходов из внебюджета</t>
  </si>
  <si>
    <t>негативное воздействие на ЦС водоотведения</t>
  </si>
  <si>
    <r>
      <t>МАУ ДО ДДТ</t>
    </r>
    <r>
      <rPr>
        <sz val="14"/>
        <color rgb="FFFF0000"/>
        <rFont val="Times New Roman"/>
        <family val="1"/>
        <charset val="204"/>
      </rPr>
      <t xml:space="preserve"> </t>
    </r>
  </si>
  <si>
    <t>МБУ ЦМППС</t>
  </si>
  <si>
    <r>
      <rPr>
        <b/>
        <sz val="14"/>
        <color theme="3" tint="0.39997558519241921"/>
        <rFont val="Times New Roman"/>
        <family val="1"/>
        <charset val="204"/>
      </rPr>
      <t>СЮТ</t>
    </r>
    <r>
      <rPr>
        <b/>
        <sz val="16"/>
        <color theme="3" tint="0.39997558519241921"/>
        <rFont val="Times New Roman"/>
        <family val="1"/>
        <charset val="204"/>
      </rPr>
      <t>ур</t>
    </r>
    <r>
      <rPr>
        <b/>
        <sz val="8"/>
        <color theme="3" tint="0.39997558519241921"/>
        <rFont val="Times New Roman"/>
        <family val="1"/>
        <charset val="204"/>
      </rPr>
      <t>(Морозова,30)</t>
    </r>
  </si>
  <si>
    <r>
      <rPr>
        <b/>
        <sz val="14"/>
        <color rgb="FF0070C0"/>
        <rFont val="Times New Roman"/>
        <family val="1"/>
        <charset val="204"/>
      </rPr>
      <t>ЦВР</t>
    </r>
    <r>
      <rPr>
        <b/>
        <sz val="8"/>
        <color rgb="FF0070C0"/>
        <rFont val="Times New Roman"/>
        <family val="1"/>
        <charset val="204"/>
      </rPr>
      <t>(ул.Петровская,74/ пер.Лермонтовский,5)</t>
    </r>
  </si>
  <si>
    <t>цтт было</t>
  </si>
  <si>
    <t>разница +</t>
  </si>
  <si>
    <t>Расшифровка к бюджету на 2023-2025 годы в части местного бюджета</t>
  </si>
  <si>
    <t>Расшифровка к проекту бюджета на 2023 -2025 год в части местного бюджета</t>
  </si>
  <si>
    <t>Сумма налога, уплаченного в отчетном финансовом году (в 2021 году - уплачено за 4 квартал 2019 и 1,2,3 кварталы 2021), руб.</t>
  </si>
  <si>
    <t>Сумма налога, подлежащего уплате, в текущем финансовом году (в 2022 году - за 4 квартал 2021 и за 1,2,3 квартал 2022), руб.</t>
  </si>
  <si>
    <t>Прогнозируемая сумма налога, подлежащего уплате в очередном финансовом 2023 году за счет бюджетных средств  с учетом коэф.платной деятельности, тыс.руб.</t>
  </si>
  <si>
    <t>Прогнозируемая сумма налога, подлежащего уплате в очередном финансовом 2023 году за счет средств от платной деятельности, тыс.руб.</t>
  </si>
  <si>
    <t>отчетного финансового года на 01.01.2022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</si>
  <si>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01.07.2022</t>
    </r>
  </si>
  <si>
    <t>очередного финансового года                            (оценка 2023)</t>
  </si>
  <si>
    <t>11=(п.3/ 4кв+ п.4/ 4кв* 3кв)* п.8/100</t>
  </si>
  <si>
    <t>12=11/1000</t>
  </si>
  <si>
    <t>14=гр.12*гр.13</t>
  </si>
  <si>
    <t>15=12-14</t>
  </si>
  <si>
    <t>Итого:</t>
  </si>
  <si>
    <t>бюджетные:</t>
  </si>
  <si>
    <t>автономные:</t>
  </si>
  <si>
    <t>Сумма налога, уплаченного в отчетном финансовом году (в 2021году), руб.</t>
  </si>
  <si>
    <t>Сумма налога, подлежащего уплате, в текущем финансовом году (за 4 квартал 2021 и за 1,2,3 квартал 2022), руб.</t>
  </si>
  <si>
    <t xml:space="preserve">Сумма исчисленного земельного налога, подлежащего уплате, в очередном финансовом году (в 2023 году), руб. </t>
  </si>
  <si>
    <t xml:space="preserve">Сумма исчисленного земельного налога, подлежащего уплате, в очередном финансовом году (в 2023 году), тыс.руб. </t>
  </si>
  <si>
    <t>7=п.6/1000</t>
  </si>
  <si>
    <t>10=п.7-п.9</t>
  </si>
  <si>
    <t>61:58:0001148:22</t>
  </si>
  <si>
    <t>61:58:0004202:68</t>
  </si>
  <si>
    <t>Сумма налога, уплаченного в отчетном финансовом году (в 2021 году), руб.</t>
  </si>
  <si>
    <t>Сумма исчисленного транспортного налога, подлежащего уплате, в очередном финансовом году (в 2023 году), руб.</t>
  </si>
  <si>
    <t>Сумма исчисленного транспортного налога, подлежащего уплате, в очередном финансовом году (в 2023 году), тыс.руб.</t>
  </si>
  <si>
    <t>о</t>
  </si>
  <si>
    <t>на 01.07.2022</t>
  </si>
  <si>
    <r>
      <t xml:space="preserve">количество штатных единиц </t>
    </r>
    <r>
      <rPr>
        <sz val="8"/>
        <color indexed="8"/>
        <rFont val="Times New Roman"/>
        <family val="1"/>
        <charset val="204"/>
      </rPr>
      <t>(по штатному расписанию на 01.07.22)</t>
    </r>
  </si>
  <si>
    <t>должностной оклад на полную ставку на 01.07.22</t>
  </si>
  <si>
    <t>должностной оклад на полную ставку с учетом увеличения на 0 %</t>
  </si>
  <si>
    <t>средний процент надбавки/доплаты, %</t>
  </si>
  <si>
    <r>
      <t xml:space="preserve">доплата до мрот в размере </t>
    </r>
    <r>
      <rPr>
        <b/>
        <u/>
        <sz val="9"/>
        <color indexed="60"/>
        <rFont val="Times New Roman"/>
        <family val="1"/>
        <charset val="204"/>
      </rPr>
      <t>15279рублей</t>
    </r>
  </si>
  <si>
    <t>Доплата сторожам за работу в ночное время, выходные и праздничные дни за 12 месяцев (1009,76 руб. на 1 ставку в мес) (ст.211)</t>
  </si>
  <si>
    <t>Доплата замещения в дни невыходов за 12 месяцев = 28 дней отпуска + 3 дня бол.лист = 31 день / 365 дней в году = коэффициент невыходов 0,085 (ст.211)</t>
  </si>
  <si>
    <t>ФОТ на год (ст.211+213), руб.</t>
  </si>
  <si>
    <r>
      <t xml:space="preserve">количество штатных единиц </t>
    </r>
    <r>
      <rPr>
        <sz val="8"/>
        <color indexed="8"/>
        <rFont val="Times New Roman"/>
        <family val="1"/>
        <charset val="204"/>
      </rPr>
      <t>(по штатному расписанию на 01.07. 2022)</t>
    </r>
  </si>
  <si>
    <t>5=4*1</t>
  </si>
  <si>
    <t>21=3*ст-ть на 1 ставку в мес в руб * 12мес</t>
  </si>
  <si>
    <t>22=п.20 * 0,085</t>
  </si>
  <si>
    <t>25=23+24</t>
  </si>
  <si>
    <t>Руководители</t>
  </si>
  <si>
    <t>Заместитель директора (по воспитательной и методической работе)</t>
  </si>
  <si>
    <t>Заместитель директора по художественному воспитанию</t>
  </si>
  <si>
    <t>Учебно- вспомогательный персонал</t>
  </si>
  <si>
    <t>Вспомогательный персонал</t>
  </si>
  <si>
    <t xml:space="preserve">Бухгалтер (бухгалтер-экономист) ведущий </t>
  </si>
  <si>
    <t>Бухгалтер ведущий</t>
  </si>
  <si>
    <t>Бухгалтер 1 кат</t>
  </si>
  <si>
    <t>Бухгалтер 2 кат</t>
  </si>
  <si>
    <t>Экономист ведущий</t>
  </si>
  <si>
    <t>Программист (инженер-программис, инженер-электроник) ведущий</t>
  </si>
  <si>
    <t>Программист (инженер-программис, инженер-электроник) 2 категории</t>
  </si>
  <si>
    <t>Инспектор (специалист) по кадрам</t>
  </si>
  <si>
    <t>Режиссер</t>
  </si>
  <si>
    <t>Инженер 1 кат</t>
  </si>
  <si>
    <t>Настройщик пианино и роялей</t>
  </si>
  <si>
    <t>Итого в руб.</t>
  </si>
  <si>
    <t>Итого в тыс.руб.</t>
  </si>
  <si>
    <t>ФОТ всего по педагогическому персоналу, тыс.руб.</t>
  </si>
  <si>
    <t>кол-во основных пед работников по ЗП на 01.07.22, чел.</t>
  </si>
  <si>
    <t>ФЗП основных пед работников по ЗП на 01.07.22 местный бюджет /7мес*12мес, тыс.руб.</t>
  </si>
  <si>
    <t>ФЗП основных пед работников по ЗП на 01.07.22 внебюджет * 2 полугодия, тыс.руб.</t>
  </si>
  <si>
    <t>кол-во пед работников внеш совм по операт.данным на 01.07.22, ставки</t>
  </si>
  <si>
    <t>ФЗП пед работников внеш совм по ЗП на 01.07.22 местный бюджет /7мес*12мес, тыс.руб.</t>
  </si>
  <si>
    <t>Норматив целевого показателя 2022 год на 01.07.22, руб.</t>
  </si>
  <si>
    <t>Ожидаемая средняя зпл осн.пед.раб. за год, руб.</t>
  </si>
  <si>
    <t>Дополнительная потребность на указ на год 211+213, тыс.руб.</t>
  </si>
  <si>
    <t>Итого с доп. потребностью на указ в тыс.руб.</t>
  </si>
  <si>
    <t>Итого с доп потребностью на указ в тыс.руб.</t>
  </si>
  <si>
    <t>экономия 5%, тыс.руб.</t>
  </si>
  <si>
    <t>ВСЕГО ФОТ с учетом экономии 5% в тыс.руб.</t>
  </si>
  <si>
    <t>на 01.10.2022</t>
  </si>
  <si>
    <t>должностной оклад на полную ставку на 01.10.22 с учетом увеличения на 4 %</t>
  </si>
  <si>
    <t>5=4*1,04</t>
  </si>
  <si>
    <t>Норматив целевого показателя 2022 год с 01.09.22, руб.</t>
  </si>
  <si>
    <t>2023 год (без зарплаты по сокращаемым ставкам сторожам ДДТ, ЦВР)</t>
  </si>
  <si>
    <t>из фот дополнительно 211+213</t>
  </si>
  <si>
    <t>должностной оклад на полную ставку с 01.10.22 с учетом 4%</t>
  </si>
  <si>
    <t>среднемесячный должностной оклад на полную ставку с учетом увеличения на 6,1 % с 01.10.23 по среднему коэф.1,01525</t>
  </si>
  <si>
    <r>
      <t xml:space="preserve">доплата до мрот в размере </t>
    </r>
    <r>
      <rPr>
        <b/>
        <u/>
        <sz val="9"/>
        <color indexed="60"/>
        <rFont val="Times New Roman"/>
        <family val="1"/>
        <charset val="204"/>
      </rPr>
      <t>16242 рублей</t>
    </r>
  </si>
  <si>
    <r>
      <t xml:space="preserve">доплата до мрот в размере </t>
    </r>
    <r>
      <rPr>
        <b/>
        <u/>
        <sz val="9"/>
        <color indexed="60"/>
        <rFont val="Times New Roman"/>
        <family val="1"/>
        <charset val="204"/>
      </rPr>
      <t>16242рублей</t>
    </r>
  </si>
  <si>
    <t>на разницу мрот 16242/ 15279</t>
  </si>
  <si>
    <t>на 6,1% с пед раб.</t>
  </si>
  <si>
    <t>на 6,1% с 01.10.23 без пед раб.</t>
  </si>
  <si>
    <t>на 4% с 01.01.23 без пед раб. (инд.с 01.10.22)</t>
  </si>
  <si>
    <t>5=4*1,01525</t>
  </si>
  <si>
    <t>Норматив целевого показателя на 2023 год, руб.</t>
  </si>
  <si>
    <t>на 4% с 01.01.23 без пед раб.</t>
  </si>
  <si>
    <t>в т.ч. на указ с экономией 5%, тыс.руб.</t>
  </si>
  <si>
    <t>в т.ч. гарантированные с экономией 5%, тыс.руб.</t>
  </si>
  <si>
    <t>фот по доплате до мрот без педработников</t>
  </si>
  <si>
    <t>фот без мрот для выделения 6,1% без пед работников</t>
  </si>
  <si>
    <t>с экон.5%</t>
  </si>
  <si>
    <t>2024 год</t>
  </si>
  <si>
    <t>должностной оклад на полную ставку с 01.10.23 с учетом 6,1%</t>
  </si>
  <si>
    <t>среднемесяный должностной оклад на полную ставку с учетом увеличения на 4 % с 01.10.24 по среднему коэф.1,01</t>
  </si>
  <si>
    <t>на 4% с пед раб.</t>
  </si>
  <si>
    <t>на 4% с 01.10.24 без пед раб.</t>
  </si>
  <si>
    <t>на 6,1% с 01.01.24 без пед раб. (инд.с 01.10.23)</t>
  </si>
  <si>
    <t>на 4% с 01.01.22 без пед раб. (инд.с 01.10.22)</t>
  </si>
  <si>
    <t>Норматив целевого показателя на 2024 год, руб.</t>
  </si>
  <si>
    <t>фот без мрот для выделения 4% без пед работников</t>
  </si>
  <si>
    <t>2025 год</t>
  </si>
  <si>
    <t>должностной оклад на полную ставку с 01.10.24 с учетом 4%</t>
  </si>
  <si>
    <t>среднемесяный должностной оклад на полную ставку с учетом увеличения на 4 % с 01.10.25 по среднему коэф.1,01</t>
  </si>
  <si>
    <t>на 4% с 01.10.25 без пед раб.</t>
  </si>
  <si>
    <t>на 4% с 01.01.25 без пед раб. (инд.с 01.10.24)</t>
  </si>
  <si>
    <t>на 6,1% с 01.01.25 без пед раб. (инд.с 01.10.23)</t>
  </si>
  <si>
    <t>на 4% с 01.01.25 без пед раб. (инд.с 01.10.22)</t>
  </si>
  <si>
    <t>Норматив целевого показателя на 2025 год, руб.</t>
  </si>
  <si>
    <t>2023 год</t>
  </si>
  <si>
    <t xml:space="preserve">ИТОГО ФОТ всего с указом и 5% экономией и зарплатой за январь-февраль по сокращаемым ставкам сторожей </t>
  </si>
  <si>
    <t>Выходное пособие по сторожам за март-май</t>
  </si>
  <si>
    <t>ФОТ всего 210</t>
  </si>
  <si>
    <t>ИТОГО - контрольная сумма</t>
  </si>
  <si>
    <t>ИТОГО - без дотации</t>
  </si>
  <si>
    <t>коэфф вырвнивания</t>
  </si>
  <si>
    <t>210+260</t>
  </si>
  <si>
    <t>в том числе гарантированный ФОТ всего с экономией 5% (без указа и без затрат по сокращаемым ставкам сторожей)</t>
  </si>
  <si>
    <t>ФОТ всего</t>
  </si>
  <si>
    <t>в т.ч. с коэфф выравнивания к контрольной сумме</t>
  </si>
  <si>
    <t>в том числе на указ</t>
  </si>
  <si>
    <t>дотация на указ</t>
  </si>
  <si>
    <t>муниципальное задание на указ без дотации</t>
  </si>
  <si>
    <t>в том числе затраты по зарплате сторожей, сокращаемым с 01.03.23 (за январь-февраль) без учета экономии 5%</t>
  </si>
  <si>
    <t>выходное пособие за март-май (3 мес)</t>
  </si>
  <si>
    <t>кол-во сокращаемых ставок сторожей с 01.03.23</t>
  </si>
  <si>
    <r>
      <t>211 = (</t>
    </r>
    <r>
      <rPr>
        <sz val="8"/>
        <color theme="1"/>
        <rFont val="Calibri"/>
        <family val="2"/>
        <charset val="204"/>
        <scheme val="minor"/>
      </rPr>
      <t>ставки * мрот + ставки * 1009,76 ночн, празд) * 2мес</t>
    </r>
  </si>
  <si>
    <t>213 = 30,2%</t>
  </si>
  <si>
    <r>
      <t xml:space="preserve">260 = </t>
    </r>
    <r>
      <rPr>
        <sz val="8"/>
        <color theme="1"/>
        <rFont val="Calibri"/>
        <family val="2"/>
        <charset val="204"/>
        <scheme val="minor"/>
      </rPr>
      <t>ставки * мрот * 3 мес</t>
    </r>
  </si>
  <si>
    <t>в том числе затраты по зарплате сторожей, сокращаемым с 01.03.23 (за январь-февраль) с учетом экономии 5%</t>
  </si>
  <si>
    <t>ФОТ всего с указом и с экономией 5%</t>
  </si>
  <si>
    <t>в том числе без указа (с учетом 5% экономии)</t>
  </si>
  <si>
    <t>в том числе на указ (с учетом 5% экономии)</t>
  </si>
  <si>
    <t>в 2023, 2024, 2025 годах</t>
  </si>
  <si>
    <t>Расчет коффициента платной деятельности на 2023 год и плановый период 2024-2025 годов</t>
  </si>
  <si>
    <t>Организация</t>
  </si>
  <si>
    <t>объем доходов от платной деятельности, полученных в отчетном (предыдщем) году  "Оказание платных услуг (работ) (131)" за 2021 год, руб.</t>
  </si>
  <si>
    <t>объем субсидии, полученной из бюджета в отчетном (предыдущем) финансовом году, на финансовое обеспечение выполнения муниципального задания за 2021 год, руб.</t>
  </si>
  <si>
    <t>налоги, в качестве объекта налогообложения по которым признается имущество муниципального учреждения - на 2023 год, руб.</t>
  </si>
  <si>
    <t>отклонение по налогу для выплаты за счет платной деятельности, руб.</t>
  </si>
  <si>
    <t>4=п.2/(п.1+п.2)</t>
  </si>
  <si>
    <t>5=п.3*п.4</t>
  </si>
  <si>
    <t>6=п.3-п.5</t>
  </si>
  <si>
    <t>02 МАОУ гимназия им.А.П.Чехова</t>
  </si>
  <si>
    <t>03 МОБУ СОШ № 3 Ю.А.Гагарина</t>
  </si>
  <si>
    <t>04 МАОУ лицей № 4 (ТМОЛ)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</si>
  <si>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</si>
  <si>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</si>
  <si>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</si>
  <si>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</si>
  <si>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</si>
  <si>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10 МАОУ СОШ № 10</t>
  </si>
  <si>
    <t>12 МАОУ СОШ №12</t>
  </si>
  <si>
    <t>15 МАОУ гимназия Мариинская</t>
  </si>
  <si>
    <t>16 МОБУ СОШ № 16</t>
  </si>
  <si>
    <t>20 МОБУ СОШ № 20</t>
  </si>
  <si>
    <t>21 МОБУ СОШ № 21</t>
  </si>
  <si>
    <t>22 МАОУСОШ№22</t>
  </si>
  <si>
    <t>23 МОБУ СОШ № 23</t>
  </si>
  <si>
    <t>24 МОБУ СОШ № 24</t>
  </si>
  <si>
    <t>25 МАОУ СОШ № 25/11</t>
  </si>
  <si>
    <t>26 МОБУ СОШ № 26</t>
  </si>
  <si>
    <t>27 МАОУ СОШ № 27</t>
  </si>
  <si>
    <t>28 МАОУ лицей № 28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</si>
  <si>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</si>
  <si>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</si>
  <si>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</si>
  <si>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</si>
  <si>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</si>
  <si>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</si>
  <si>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</si>
  <si>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37 МАОУ СОШ № 37</t>
  </si>
  <si>
    <t>38 МОБУ СОШ № 38</t>
  </si>
  <si>
    <t>39 МАБУ СОШ № 39</t>
  </si>
  <si>
    <t>001 МАДОУ д/с № 1</t>
  </si>
  <si>
    <t>002 МБДОУ  д/с №2</t>
  </si>
  <si>
    <t>003 МБДОУ  д/с № 3</t>
  </si>
  <si>
    <t>004 МАДОУ д/с № 4</t>
  </si>
  <si>
    <t>005 МБДОУ  д/с № 5</t>
  </si>
  <si>
    <t>007 МАДОУ д/с №7</t>
  </si>
  <si>
    <t>010 МБДОУ д/с №10</t>
  </si>
  <si>
    <t>012 МБДОУ д/с № 12</t>
  </si>
  <si>
    <t>013 МБДОУ д/с №13/38</t>
  </si>
  <si>
    <t>015 МБДОУ  д/с № 15</t>
  </si>
  <si>
    <t>017 МБДОУ д/с № 17</t>
  </si>
  <si>
    <t>020 МБДОУ д/с № 20</t>
  </si>
  <si>
    <t>024 МБДОУ д/с № 24</t>
  </si>
  <si>
    <t>025 МБДОУ д/с № 25</t>
  </si>
  <si>
    <t>029 МБДОУ д/с №29 "Маячок"</t>
  </si>
  <si>
    <t>031 МБДОУ  д/с № 31</t>
  </si>
  <si>
    <t>032 МБДОУ д/с № 32</t>
  </si>
  <si>
    <t>036 МБДОУ д/с №36</t>
  </si>
  <si>
    <t>037 МБДОУ д/с № 37</t>
  </si>
  <si>
    <t>039 МБДОУ д/с №39</t>
  </si>
  <si>
    <t>041 МБДОУ д/с №41</t>
  </si>
  <si>
    <t>043 МБДОУ д/с № 43</t>
  </si>
  <si>
    <t>044 МБДОУ д/с №44</t>
  </si>
  <si>
    <t>045 МБДОУ ЦРР "Ромашка"</t>
  </si>
  <si>
    <t>046 МБДОУ д/с № 46</t>
  </si>
  <si>
    <t>048 МБДОУ д/с № 48</t>
  </si>
  <si>
    <t>051 МБДОУ д/с № 51</t>
  </si>
  <si>
    <t>052 МБДОУ д/с № 52</t>
  </si>
  <si>
    <t>055 МБДОУ д/с №55</t>
  </si>
  <si>
    <t>059 МБДОУ д/с № 59</t>
  </si>
  <si>
    <t>062 МБДОУ д/с № 62 "Журавушка"</t>
  </si>
  <si>
    <t>063 МБДОУ д/с № 63</t>
  </si>
  <si>
    <t>064 МБДОУ д/с № 64</t>
  </si>
  <si>
    <t>065 МБДОУ д/с №65 "Буратино"</t>
  </si>
  <si>
    <t>066 МАДОУ ЦРР "Улыбка"</t>
  </si>
  <si>
    <t>067 МБДОУ д/с № 67</t>
  </si>
  <si>
    <t>068 МАДОУ д/с № 68"Светлячок"</t>
  </si>
  <si>
    <t>071 МБДОУ д/с № 71</t>
  </si>
  <si>
    <t>073 МБДОУ д/с № 73</t>
  </si>
  <si>
    <t>076 МБДОУ д/с № 76</t>
  </si>
  <si>
    <t>078 МБДОУ д/с №78</t>
  </si>
  <si>
    <t>080 МБДОУ д/с № 80</t>
  </si>
  <si>
    <t>083 МБДОУ д/с  № 83</t>
  </si>
  <si>
    <t>084 МБДОУ д/с № 84</t>
  </si>
  <si>
    <t>086 МБДОУ д/с Здоровый ребёнок</t>
  </si>
  <si>
    <t xml:space="preserve">091 МБДОУ д/с № 91 </t>
  </si>
  <si>
    <t>092 МБДОУ д/с № 92</t>
  </si>
  <si>
    <t>093 МБДОУ д/с № 93</t>
  </si>
  <si>
    <t>094 МБДОУ д/с № 94</t>
  </si>
  <si>
    <t>095 МБДОУ ДС № 95</t>
  </si>
  <si>
    <t>097 МБДОУ д/с № 97</t>
  </si>
  <si>
    <t>099 МБДОУ д/с №99</t>
  </si>
  <si>
    <t>100 МБДОУ д/с № 100</t>
  </si>
  <si>
    <t>101 МБДОУ д/с № 101</t>
  </si>
  <si>
    <t>102 МБДОУ д/с № 102</t>
  </si>
  <si>
    <t>новый МАДОУ д/с № 6</t>
  </si>
  <si>
    <t>новый МАДОУ д/с № 8</t>
  </si>
  <si>
    <t>Итого сады</t>
  </si>
  <si>
    <t>КОСГУ 291 на 2023 год и плановый период 2024 и 2025 годов</t>
  </si>
  <si>
    <t>2024-2025 год</t>
  </si>
  <si>
    <t>Всего налоги, руб.</t>
  </si>
  <si>
    <t>в т.ч.</t>
  </si>
  <si>
    <t>имущество</t>
  </si>
  <si>
    <t>ВСЕГО:</t>
  </si>
  <si>
    <t xml:space="preserve">МАУ ДО ДДТ </t>
  </si>
  <si>
    <t>транспорт</t>
  </si>
  <si>
    <t>2023 год и плановый период 2024-2025 годов</t>
  </si>
  <si>
    <t>на 2023 год и плановый период 2024 и 2025 годов</t>
  </si>
  <si>
    <t>Кол-во человеко-часов в октябре на всех обучающихся по учебному плану и образовательным программам</t>
  </si>
  <si>
    <t>инфа из предварительного отчета за октябрь 2022 (кол-во груп из плана 2022-2023)</t>
  </si>
  <si>
    <t>9 месяцев</t>
  </si>
  <si>
    <t>12 месяцев</t>
  </si>
  <si>
    <t>кол-во учащихся</t>
  </si>
  <si>
    <t>кол-во групп</t>
  </si>
  <si>
    <t>кол-во учебных недель в год по учебному плану и образовательным программам</t>
  </si>
  <si>
    <r>
      <t xml:space="preserve">кол-во человеко-часов на год </t>
    </r>
    <r>
      <rPr>
        <b/>
        <sz val="12"/>
        <color indexed="60"/>
        <rFont val="Times New Roman"/>
        <family val="1"/>
        <charset val="204"/>
      </rPr>
      <t>(в мун. задании на 01.01.2023)</t>
    </r>
  </si>
  <si>
    <t xml:space="preserve"> - физкультурно-спортивная направленность (44 часов)</t>
  </si>
  <si>
    <r>
      <rPr>
        <sz val="9"/>
        <rFont val="Times New Roman"/>
        <family val="2"/>
        <charset val="204"/>
      </rP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6,1% с 01.10. 2023 = 1+ 6,1/ 100/ 12мес* 3мес = 1,01525</t>
    </r>
  </si>
  <si>
    <t xml:space="preserve">Механик </t>
  </si>
  <si>
    <t>среднемесячный ФОТ без МРОТ 211</t>
  </si>
  <si>
    <t>коэфф на увелич МРОТ</t>
  </si>
  <si>
    <r>
      <t xml:space="preserve">среднесписочная численность пед.работников по ЗП-образование </t>
    </r>
    <r>
      <rPr>
        <sz val="10"/>
        <color indexed="60"/>
        <rFont val="Times New Roman"/>
        <family val="1"/>
        <charset val="204"/>
      </rPr>
      <t>на 01.07.2022 года</t>
    </r>
  </si>
  <si>
    <r>
      <rPr>
        <sz val="9"/>
        <rFont val="Times New Roman"/>
        <family val="2"/>
        <charset val="204"/>
      </rPr>
      <t>в зависимости от размера МРОТ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color indexed="60"/>
        <rFont val="Times New Roman"/>
        <family val="1"/>
        <charset val="204"/>
      </rPr>
      <t>(с 01.01.19 = 11280, с 01.01.20 = 12130, с 01.01.21 = 12792, с 01.01.22 = 13890, с 01.06.22 = 15279, с 01.01.23 = 16242)</t>
    </r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</si>
  <si>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rFont val="Times New Roman"/>
        <family val="1"/>
        <charset val="204"/>
      </rPr>
      <t>в месяц с учетом индексации</t>
    </r>
    <r>
      <rPr>
        <sz val="9"/>
        <color indexed="60"/>
        <rFont val="Times New Roman"/>
        <family val="1"/>
        <charset val="204"/>
      </rPr>
      <t xml:space="preserve"> 6,1% с 01.10.2023</t>
    </r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</si>
  <si>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rFont val="Times New Roman"/>
        <family val="1"/>
        <charset val="204"/>
      </rPr>
      <t>в месяц с учетом индексации</t>
    </r>
    <r>
      <rPr>
        <sz val="9"/>
        <color indexed="60"/>
        <rFont val="Times New Roman"/>
        <family val="1"/>
        <charset val="204"/>
      </rPr>
      <t xml:space="preserve"> 4% с 01.10.2024</t>
    </r>
  </si>
  <si>
    <r>
      <rPr>
        <sz val="9"/>
        <rFont val="Times New Roman"/>
        <family val="2"/>
        <charset val="204"/>
      </rP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1,01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</si>
  <si>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</si>
  <si>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</si>
  <si>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дополнительные средства на выполнение указа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 xml:space="preserve"> на 1-го пед.работника</t>
    </r>
  </si>
  <si>
    <r>
      <t xml:space="preserve">дополнительные средства на выполнение указа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 xml:space="preserve"> на 1-го пед.работника</t>
    </r>
  </si>
  <si>
    <r>
      <t xml:space="preserve">26 = </t>
    </r>
    <r>
      <rPr>
        <sz val="10"/>
        <color rgb="FFC00000"/>
        <rFont val="Times New Roman"/>
        <family val="1"/>
        <charset val="204"/>
      </rPr>
      <t>письмо минкультуры Ро от 31.08.22 № 23.01-08/6165</t>
    </r>
  </si>
  <si>
    <t>с учетом уменьшения потребности за счет возмещения коммунальных расходов из внебюджета</t>
  </si>
  <si>
    <t>с пониж.коэфф 0 =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</si>
</sst>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00"/>
    <numFmt numFmtId="169" formatCode="#,##0.0"/>
    <numFmt numFmtId="170" formatCode="#,##0.00_ ;[Red]\-#,##0.00\ "/>
    <numFmt numFmtId="171" formatCode="0.00000"/>
    <numFmt numFmtId="172" formatCode="0.0"/>
    <numFmt numFmtId="173" formatCode="[$-419]General"/>
    <numFmt numFmtId="174" formatCode="#,##0.00000"/>
    <numFmt numFmtId="175" formatCode="#,##0.0000000000"/>
    <numFmt numFmtId="176" formatCode="0.00000000"/>
    <numFmt numFmtId="177" formatCode="#,##0.000000"/>
    <numFmt numFmtId="178" formatCode="0.0000000000"/>
    <numFmt numFmtId="179" formatCode="#,##0.0_ ;[Red]\-#,##0.0\ "/>
    <numFmt numFmtId="180" formatCode="#,##0.000000_ ;[Red]\-#,##0.000000\ "/>
    <numFmt numFmtId="181" formatCode="#,##0_ ;[Red]\-#,##0\ "/>
    <numFmt numFmtId="182" formatCode="#,##0.0000000_ ;[Red]\-#,##0.0000000\ "/>
    <numFmt numFmtId="183" formatCode="_-* #,##0.0_р_._-;\-* #,##0.0_р_._-;_-* &quot;-&quot;??_р_._-;_-@_-"/>
    <numFmt numFmtId="184" formatCode="#,##0.0000000000_ ;\-#,##0.0000000000\ "/>
    <numFmt numFmtId="185" formatCode="#,##0.00_ ;\-#,##0.00\ "/>
    <numFmt numFmtId="186" formatCode="#,##0.0000000000_ ;[Red]\-#,##0.0000000000\ "/>
  </numFmts>
  <fonts count="20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2"/>
      <name val="Times New Roman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1"/>
    </font>
    <font>
      <sz val="9"/>
      <color indexed="8"/>
      <name val="Times New Roman"/>
      <family val="2"/>
      <charset val="204"/>
    </font>
    <font>
      <b/>
      <sz val="11"/>
      <name val="Times New Roman"/>
      <family val="1"/>
      <charset val="204"/>
    </font>
    <font>
      <sz val="9"/>
      <name val="Times New Roman"/>
      <family val="2"/>
      <charset val="204"/>
    </font>
    <font>
      <sz val="9"/>
      <color indexed="10"/>
      <name val="Times New Roman"/>
      <family val="2"/>
      <charset val="204"/>
    </font>
    <font>
      <sz val="9"/>
      <color indexed="60"/>
      <name val="Times New Roman"/>
      <family val="2"/>
      <charset val="204"/>
    </font>
    <font>
      <b/>
      <sz val="12"/>
      <name val="Times New Roman"/>
      <family val="2"/>
      <charset val="204"/>
    </font>
    <font>
      <b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9"/>
      <color indexed="60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9"/>
      <color indexed="6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20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i/>
      <sz val="11"/>
      <color rgb="FF7F7F7F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2"/>
      <color rgb="FF0070C0"/>
      <name val="Times New Roman"/>
      <family val="2"/>
      <charset val="204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9"/>
      <color rgb="FFC00000"/>
      <name val="Calibri"/>
      <family val="2"/>
      <charset val="204"/>
      <scheme val="minor"/>
    </font>
    <font>
      <sz val="12"/>
      <color rgb="FF7030A0"/>
      <name val="Times New Roman"/>
      <family val="1"/>
      <charset val="204"/>
    </font>
    <font>
      <b/>
      <sz val="12"/>
      <color rgb="FF0070C0"/>
      <name val="Times New Roman"/>
      <family val="2"/>
      <charset val="204"/>
    </font>
    <font>
      <b/>
      <sz val="12"/>
      <color rgb="FF0070C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9"/>
      <color rgb="FF0070C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9"/>
      <color rgb="FF7030A0"/>
      <name val="Times New Roman"/>
      <family val="1"/>
      <charset val="204"/>
    </font>
    <font>
      <b/>
      <sz val="9"/>
      <color theme="9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sz val="10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i/>
      <sz val="9"/>
      <color rgb="FFC00000"/>
      <name val="Calibri"/>
      <family val="2"/>
      <charset val="204"/>
      <scheme val="minor"/>
    </font>
    <font>
      <i/>
      <sz val="9"/>
      <color rgb="FF0070C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sz val="11"/>
      <color rgb="FF7030A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1"/>
      <color rgb="FF0070C0"/>
      <name val="Calibri"/>
      <family val="2"/>
      <charset val="204"/>
      <scheme val="minor"/>
    </font>
    <font>
      <sz val="9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Calibri"/>
      <family val="2"/>
      <charset val="204"/>
    </font>
    <font>
      <sz val="9"/>
      <color rgb="FFFF0000"/>
      <name val="Times New Roman"/>
      <family val="2"/>
      <charset val="204"/>
    </font>
    <font>
      <sz val="9"/>
      <color theme="1"/>
      <name val="Times New Roman"/>
      <family val="2"/>
      <charset val="204"/>
    </font>
    <font>
      <b/>
      <sz val="8"/>
      <color rgb="FFC00000"/>
      <name val="Calibri"/>
      <family val="2"/>
      <charset val="204"/>
      <scheme val="minor"/>
    </font>
    <font>
      <sz val="10"/>
      <color rgb="FF0070C0"/>
      <name val="Times New Roman"/>
      <family val="1"/>
      <charset val="204"/>
    </font>
    <font>
      <b/>
      <sz val="11"/>
      <color rgb="FFFF0000"/>
      <name val="Calibri"/>
      <family val="2"/>
      <charset val="204"/>
    </font>
    <font>
      <sz val="11"/>
      <color rgb="FF0070C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color rgb="FF0070C0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1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Arial"/>
      <family val="2"/>
      <charset val="204"/>
    </font>
    <font>
      <b/>
      <u/>
      <sz val="12"/>
      <name val="Times New Roman"/>
      <family val="1"/>
      <charset val="204"/>
    </font>
    <font>
      <sz val="7"/>
      <name val="Arial"/>
      <family val="2"/>
      <charset val="204"/>
    </font>
    <font>
      <b/>
      <u/>
      <sz val="12"/>
      <color rgb="FFC0000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indexed="60"/>
      <name val="Times New Roman"/>
      <family val="1"/>
      <charset val="204"/>
    </font>
    <font>
      <sz val="12"/>
      <color theme="9" tint="-0.499984740745262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i/>
      <sz val="11"/>
      <color rgb="FF7F7F7F"/>
      <name val="Calibri"/>
      <family val="2"/>
      <charset val="204"/>
    </font>
    <font>
      <sz val="8"/>
      <name val="Arial"/>
      <family val="2"/>
      <charset val="204"/>
    </font>
    <font>
      <b/>
      <sz val="10"/>
      <name val="Arial Cyr"/>
      <family val="2"/>
      <charset val="204"/>
    </font>
    <font>
      <sz val="14"/>
      <color rgb="FF0070C0"/>
      <name val="Times New Roman"/>
      <family val="1"/>
      <charset val="204"/>
    </font>
    <font>
      <b/>
      <sz val="14"/>
      <color rgb="FF0070C0"/>
      <name val="Calibri"/>
      <family val="2"/>
      <charset val="204"/>
    </font>
    <font>
      <sz val="14"/>
      <color rgb="FFFF0000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sz val="14"/>
      <color theme="1"/>
      <name val="Calibri"/>
      <family val="2"/>
      <charset val="204"/>
    </font>
    <font>
      <sz val="14"/>
      <color rgb="FF0070C0"/>
      <name val="Calibri"/>
      <family val="2"/>
      <charset val="204"/>
    </font>
    <font>
      <sz val="10"/>
      <color rgb="FF0070C0"/>
      <name val="Calibri"/>
      <family val="2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</font>
    <font>
      <sz val="20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20"/>
      <color theme="1"/>
      <name val="Times New Roman"/>
      <family val="1"/>
      <charset val="204"/>
    </font>
    <font>
      <sz val="20"/>
      <name val="Arial Cyr"/>
      <family val="2"/>
      <charset val="204"/>
    </font>
    <font>
      <sz val="24"/>
      <name val="Times New Roman"/>
      <family val="1"/>
      <charset val="204"/>
    </font>
    <font>
      <sz val="24"/>
      <name val="Arial Cyr"/>
      <family val="2"/>
      <charset val="204"/>
    </font>
    <font>
      <b/>
      <sz val="18"/>
      <color theme="1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</font>
    <font>
      <b/>
      <sz val="24"/>
      <color rgb="FFFF0000"/>
      <name val="Calibri"/>
      <family val="2"/>
      <charset val="204"/>
    </font>
    <font>
      <b/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4"/>
      <color theme="3" tint="0.39997558519241921"/>
      <name val="Times New Roman"/>
      <family val="1"/>
      <charset val="204"/>
    </font>
    <font>
      <b/>
      <sz val="16"/>
      <color theme="3" tint="0.39997558519241921"/>
      <name val="Times New Roman"/>
      <family val="1"/>
      <charset val="204"/>
    </font>
    <font>
      <b/>
      <sz val="14"/>
      <color theme="3" tint="0.39997558519241921"/>
      <name val="Times New Roman"/>
      <family val="1"/>
      <charset val="204"/>
    </font>
    <font>
      <b/>
      <sz val="8"/>
      <color theme="3" tint="0.3999755851924192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3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sz val="15"/>
      <name val="Times New Roman"/>
      <family val="1"/>
      <charset val="204"/>
    </font>
    <font>
      <sz val="15"/>
      <color rgb="FF0070C0"/>
      <name val="Times New Roman"/>
      <family val="1"/>
      <charset val="204"/>
    </font>
    <font>
      <sz val="15"/>
      <color rgb="FFFF0000"/>
      <name val="Times New Roman"/>
      <family val="1"/>
      <charset val="204"/>
    </font>
    <font>
      <sz val="8"/>
      <color theme="1"/>
      <name val="Calibri"/>
      <family val="2"/>
      <charset val="204"/>
    </font>
    <font>
      <b/>
      <sz val="12"/>
      <color rgb="FF0070C0"/>
      <name val="Arial Cyr"/>
      <charset val="204"/>
    </font>
    <font>
      <b/>
      <sz val="14"/>
      <color theme="5"/>
      <name val="Calibri"/>
      <family val="2"/>
      <charset val="204"/>
    </font>
    <font>
      <b/>
      <sz val="10"/>
      <color rgb="FF0070C0"/>
      <name val="Arial Cyr"/>
      <charset val="204"/>
    </font>
    <font>
      <b/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9"/>
      <color rgb="FF00B05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8"/>
      <color rgb="FF0070C0"/>
      <name val="Arial"/>
      <family val="2"/>
    </font>
    <font>
      <sz val="11"/>
      <color rgb="FF7030A0"/>
      <name val="Calibri"/>
      <family val="2"/>
      <charset val="204"/>
      <scheme val="minor"/>
    </font>
    <font>
      <b/>
      <sz val="12"/>
      <color rgb="FF7030A0"/>
      <name val="Times New Roman"/>
      <family val="2"/>
      <charset val="204"/>
    </font>
    <font>
      <sz val="12"/>
      <color rgb="FF7030A0"/>
      <name val="Times New Roman"/>
      <family val="2"/>
      <charset val="204"/>
    </font>
    <font>
      <sz val="10"/>
      <color rgb="FFC00000"/>
      <name val="Times New Roman"/>
      <family val="1"/>
      <charset val="204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rgb="FFC2FFA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FCC00"/>
      </patternFill>
    </fill>
    <fill>
      <patternFill patternType="solid">
        <fgColor rgb="FFD5FFD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2FFA3"/>
        <bgColor rgb="FFCCFFCC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CCFFCC"/>
      </patternFill>
    </fill>
    <fill>
      <patternFill patternType="solid">
        <fgColor rgb="FFFFFF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AEFF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37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" fillId="0" borderId="0"/>
    <xf numFmtId="173" fontId="55" fillId="0" borderId="0"/>
    <xf numFmtId="0" fontId="1" fillId="0" borderId="0"/>
    <xf numFmtId="0" fontId="1" fillId="0" borderId="0"/>
    <xf numFmtId="0" fontId="34" fillId="0" borderId="0"/>
    <xf numFmtId="0" fontId="55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" fillId="0" borderId="0"/>
    <xf numFmtId="0" fontId="2" fillId="0" borderId="0"/>
    <xf numFmtId="0" fontId="29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49" fillId="0" borderId="0"/>
    <xf numFmtId="0" fontId="3" fillId="0" borderId="0"/>
    <xf numFmtId="0" fontId="1" fillId="0" borderId="0"/>
    <xf numFmtId="0" fontId="54" fillId="0" borderId="0"/>
    <xf numFmtId="0" fontId="58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4" fillId="0" borderId="0"/>
    <xf numFmtId="0" fontId="2" fillId="0" borderId="0"/>
    <xf numFmtId="0" fontId="59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7" fillId="0" borderId="0"/>
    <xf numFmtId="0" fontId="3" fillId="0" borderId="0"/>
    <xf numFmtId="0" fontId="3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8" fillId="0" borderId="0">
      <alignment vertical="top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8" fillId="0" borderId="0" applyFont="0" applyFill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4" fillId="0" borderId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0" borderId="0"/>
    <xf numFmtId="0" fontId="2" fillId="0" borderId="0"/>
    <xf numFmtId="0" fontId="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30" fillId="0" borderId="0"/>
    <xf numFmtId="0" fontId="27" fillId="0" borderId="0"/>
    <xf numFmtId="0" fontId="54" fillId="0" borderId="0"/>
    <xf numFmtId="0" fontId="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31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49" fillId="0" borderId="0"/>
    <xf numFmtId="0" fontId="148" fillId="0" borderId="0"/>
    <xf numFmtId="0" fontId="49" fillId="0" borderId="0"/>
    <xf numFmtId="0" fontId="2" fillId="0" borderId="0"/>
    <xf numFmtId="0" fontId="10" fillId="20" borderId="31" applyNumberFormat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54" fillId="0" borderId="0"/>
    <xf numFmtId="0" fontId="23" fillId="0" borderId="0">
      <alignment vertical="top"/>
    </xf>
    <xf numFmtId="0" fontId="8" fillId="7" borderId="26" applyNumberFormat="0" applyAlignment="0" applyProtection="0"/>
    <xf numFmtId="0" fontId="8" fillId="7" borderId="26" applyNumberFormat="0" applyAlignment="0" applyProtection="0"/>
    <xf numFmtId="0" fontId="8" fillId="7" borderId="26" applyNumberFormat="0" applyAlignment="0" applyProtection="0"/>
    <xf numFmtId="0" fontId="8" fillId="7" borderId="26" applyNumberFormat="0" applyAlignment="0" applyProtection="0"/>
    <xf numFmtId="0" fontId="8" fillId="7" borderId="26" applyNumberFormat="0" applyAlignment="0" applyProtection="0"/>
    <xf numFmtId="0" fontId="8" fillId="7" borderId="26" applyNumberFormat="0" applyAlignment="0" applyProtection="0"/>
    <xf numFmtId="0" fontId="8" fillId="7" borderId="26" applyNumberFormat="0" applyAlignment="0" applyProtection="0"/>
    <xf numFmtId="0" fontId="8" fillId="7" borderId="26" applyNumberFormat="0" applyAlignment="0" applyProtection="0"/>
    <xf numFmtId="0" fontId="8" fillId="7" borderId="26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9" fillId="20" borderId="27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0" fillId="20" borderId="26" applyNumberFormat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14" fillId="0" borderId="28" applyNumberFormat="0" applyFill="0" applyAlignment="0" applyProtection="0"/>
    <xf numFmtId="0" fontId="23" fillId="0" borderId="0">
      <alignment vertical="top"/>
    </xf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54" fillId="0" borderId="0"/>
    <xf numFmtId="0" fontId="2" fillId="0" borderId="0"/>
    <xf numFmtId="0" fontId="49" fillId="0" borderId="0"/>
    <xf numFmtId="0" fontId="148" fillId="0" borderId="0"/>
    <xf numFmtId="0" fontId="49" fillId="0" borderId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23" fillId="0" borderId="0">
      <alignment vertical="top"/>
    </xf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147" fillId="0" borderId="0" applyNumberFormat="0" applyFill="0" applyBorder="0" applyAlignment="0" applyProtection="0"/>
    <xf numFmtId="0" fontId="54" fillId="0" borderId="0"/>
    <xf numFmtId="0" fontId="8" fillId="7" borderId="31" applyNumberFormat="0" applyAlignment="0" applyProtection="0"/>
    <xf numFmtId="0" fontId="8" fillId="7" borderId="31" applyNumberFormat="0" applyAlignment="0" applyProtection="0"/>
    <xf numFmtId="0" fontId="57" fillId="0" borderId="0"/>
    <xf numFmtId="0" fontId="8" fillId="7" borderId="31" applyNumberFormat="0" applyAlignment="0" applyProtection="0"/>
    <xf numFmtId="0" fontId="8" fillId="7" borderId="31" applyNumberFormat="0" applyAlignment="0" applyProtection="0"/>
    <xf numFmtId="0" fontId="9" fillId="20" borderId="32" applyNumberFormat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0" fillId="20" borderId="31" applyNumberFormat="0" applyAlignment="0" applyProtection="0"/>
    <xf numFmtId="0" fontId="8" fillId="7" borderId="31" applyNumberFormat="0" applyAlignment="0" applyProtection="0"/>
    <xf numFmtId="0" fontId="2" fillId="0" borderId="0"/>
    <xf numFmtId="0" fontId="49" fillId="0" borderId="0"/>
    <xf numFmtId="0" fontId="148" fillId="0" borderId="0"/>
    <xf numFmtId="0" fontId="49" fillId="0" borderId="0"/>
    <xf numFmtId="0" fontId="49" fillId="0" borderId="0"/>
    <xf numFmtId="0" fontId="9" fillId="20" borderId="32" applyNumberFormat="0" applyAlignment="0" applyProtection="0"/>
    <xf numFmtId="0" fontId="148" fillId="0" borderId="0"/>
    <xf numFmtId="0" fontId="148" fillId="0" borderId="0"/>
    <xf numFmtId="0" fontId="49" fillId="0" borderId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167" fontId="54" fillId="0" borderId="0" applyFont="0" applyFill="0" applyBorder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54" fillId="0" borderId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167" fontId="54" fillId="0" borderId="0" applyFont="0" applyFill="0" applyBorder="0" applyAlignment="0" applyProtection="0"/>
    <xf numFmtId="0" fontId="54" fillId="0" borderId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8" fillId="7" borderId="31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9" fillId="20" borderId="32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0" fillId="20" borderId="31" applyNumberFormat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4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167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7" fontId="5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14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</cellStyleXfs>
  <cellXfs count="1163">
    <xf numFmtId="0" fontId="0" fillId="0" borderId="0" xfId="0"/>
    <xf numFmtId="0" fontId="0" fillId="0" borderId="0" xfId="0" applyAlignment="1">
      <alignment vertical="top"/>
    </xf>
    <xf numFmtId="0" fontId="61" fillId="0" borderId="10" xfId="0" applyFont="1" applyBorder="1" applyAlignment="1">
      <alignment horizontal="center" vertical="top" wrapText="1"/>
    </xf>
    <xf numFmtId="0" fontId="62" fillId="24" borderId="10" xfId="0" applyFont="1" applyFill="1" applyBorder="1" applyAlignment="1">
      <alignment horizontal="center" vertical="top" wrapText="1"/>
    </xf>
    <xf numFmtId="0" fontId="61" fillId="0" borderId="10" xfId="0" applyFont="1" applyBorder="1" applyAlignment="1">
      <alignment vertical="top" wrapText="1"/>
    </xf>
    <xf numFmtId="49" fontId="61" fillId="0" borderId="10" xfId="0" applyNumberFormat="1" applyFont="1" applyBorder="1" applyAlignment="1">
      <alignment vertical="top" wrapText="1"/>
    </xf>
    <xf numFmtId="49" fontId="61" fillId="25" borderId="10" xfId="0" applyNumberFormat="1" applyFont="1" applyFill="1" applyBorder="1" applyAlignment="1">
      <alignment vertical="top" wrapText="1"/>
    </xf>
    <xf numFmtId="0" fontId="61" fillId="25" borderId="10" xfId="0" applyFont="1" applyFill="1" applyBorder="1" applyAlignment="1">
      <alignment vertical="top" wrapText="1"/>
    </xf>
    <xf numFmtId="3" fontId="61" fillId="25" borderId="10" xfId="0" applyNumberFormat="1" applyFont="1" applyFill="1" applyBorder="1" applyAlignment="1">
      <alignment vertical="top" wrapText="1"/>
    </xf>
    <xf numFmtId="0" fontId="62" fillId="0" borderId="0" xfId="0" applyFont="1" applyAlignment="1">
      <alignment vertical="top" wrapText="1"/>
    </xf>
    <xf numFmtId="3" fontId="63" fillId="0" borderId="10" xfId="0" applyNumberFormat="1" applyFont="1" applyBorder="1" applyAlignment="1">
      <alignment horizontal="center" vertical="top"/>
    </xf>
    <xf numFmtId="0" fontId="61" fillId="26" borderId="10" xfId="0" applyFont="1" applyFill="1" applyBorder="1" applyAlignment="1">
      <alignment vertical="top" wrapText="1"/>
    </xf>
    <xf numFmtId="0" fontId="61" fillId="0" borderId="10" xfId="0" applyFont="1" applyFill="1" applyBorder="1" applyAlignment="1">
      <alignment vertical="top" wrapText="1"/>
    </xf>
    <xf numFmtId="0" fontId="64" fillId="0" borderId="10" xfId="0" applyFont="1" applyBorder="1" applyAlignment="1">
      <alignment vertical="top" wrapText="1"/>
    </xf>
    <xf numFmtId="49" fontId="64" fillId="25" borderId="10" xfId="0" applyNumberFormat="1" applyFont="1" applyFill="1" applyBorder="1" applyAlignment="1">
      <alignment vertical="top" wrapText="1"/>
    </xf>
    <xf numFmtId="0" fontId="64" fillId="25" borderId="10" xfId="0" applyFont="1" applyFill="1" applyBorder="1" applyAlignment="1">
      <alignment vertical="top" wrapText="1"/>
    </xf>
    <xf numFmtId="49" fontId="64" fillId="26" borderId="10" xfId="0" applyNumberFormat="1" applyFont="1" applyFill="1" applyBorder="1" applyAlignment="1">
      <alignment vertical="top" wrapText="1"/>
    </xf>
    <xf numFmtId="0" fontId="64" fillId="26" borderId="10" xfId="0" applyFont="1" applyFill="1" applyBorder="1" applyAlignment="1">
      <alignment vertical="top" wrapText="1"/>
    </xf>
    <xf numFmtId="49" fontId="64" fillId="0" borderId="10" xfId="0" applyNumberFormat="1" applyFont="1" applyBorder="1" applyAlignment="1">
      <alignment vertical="top" wrapText="1"/>
    </xf>
    <xf numFmtId="3" fontId="65" fillId="0" borderId="10" xfId="0" applyNumberFormat="1" applyFont="1" applyBorder="1" applyAlignment="1">
      <alignment vertical="top" wrapText="1"/>
    </xf>
    <xf numFmtId="0" fontId="62" fillId="0" borderId="10" xfId="0" applyFont="1" applyBorder="1" applyAlignment="1">
      <alignment vertical="top"/>
    </xf>
    <xf numFmtId="0" fontId="62" fillId="0" borderId="10" xfId="0" applyFont="1" applyBorder="1" applyAlignment="1">
      <alignment vertical="top" wrapText="1"/>
    </xf>
    <xf numFmtId="1" fontId="62" fillId="0" borderId="10" xfId="0" applyNumberFormat="1" applyFont="1" applyBorder="1" applyAlignment="1">
      <alignment vertical="top"/>
    </xf>
    <xf numFmtId="171" fontId="66" fillId="0" borderId="10" xfId="0" applyNumberFormat="1" applyFont="1" applyBorder="1" applyAlignment="1">
      <alignment vertical="top"/>
    </xf>
    <xf numFmtId="1" fontId="67" fillId="0" borderId="10" xfId="0" applyNumberFormat="1" applyFont="1" applyBorder="1" applyAlignment="1">
      <alignment vertical="top"/>
    </xf>
    <xf numFmtId="0" fontId="62" fillId="0" borderId="10" xfId="0" applyFont="1" applyFill="1" applyBorder="1" applyAlignment="1">
      <alignment vertical="top" wrapText="1"/>
    </xf>
    <xf numFmtId="0" fontId="62" fillId="0" borderId="10" xfId="0" applyFont="1" applyFill="1" applyBorder="1" applyAlignment="1">
      <alignment vertical="top"/>
    </xf>
    <xf numFmtId="1" fontId="62" fillId="0" borderId="10" xfId="0" applyNumberFormat="1" applyFont="1" applyFill="1" applyBorder="1" applyAlignment="1">
      <alignment vertical="top"/>
    </xf>
    <xf numFmtId="171" fontId="66" fillId="0" borderId="10" xfId="0" applyNumberFormat="1" applyFont="1" applyFill="1" applyBorder="1" applyAlignment="1">
      <alignment vertical="top"/>
    </xf>
    <xf numFmtId="172" fontId="62" fillId="0" borderId="10" xfId="0" applyNumberFormat="1" applyFont="1" applyBorder="1" applyAlignment="1">
      <alignment vertical="top"/>
    </xf>
    <xf numFmtId="4" fontId="62" fillId="0" borderId="10" xfId="0" applyNumberFormat="1" applyFont="1" applyBorder="1" applyAlignment="1">
      <alignment vertical="top"/>
    </xf>
    <xf numFmtId="0" fontId="62" fillId="25" borderId="11" xfId="0" applyFont="1" applyFill="1" applyBorder="1" applyAlignment="1">
      <alignment horizontal="center" vertical="top" wrapText="1"/>
    </xf>
    <xf numFmtId="0" fontId="0" fillId="0" borderId="10" xfId="0" applyFont="1" applyBorder="1" applyAlignment="1">
      <alignment horizontal="center" vertical="top" wrapText="1"/>
    </xf>
    <xf numFmtId="0" fontId="62" fillId="0" borderId="12" xfId="0" applyFont="1" applyBorder="1" applyAlignment="1">
      <alignment vertical="top" wrapText="1"/>
    </xf>
    <xf numFmtId="0" fontId="68" fillId="0" borderId="10" xfId="0" applyFont="1" applyBorder="1" applyAlignment="1">
      <alignment horizontal="center" vertical="top" wrapText="1"/>
    </xf>
    <xf numFmtId="0" fontId="69" fillId="0" borderId="10" xfId="0" applyFont="1" applyBorder="1" applyAlignment="1">
      <alignment vertical="top"/>
    </xf>
    <xf numFmtId="1" fontId="69" fillId="0" borderId="10" xfId="0" applyNumberFormat="1" applyFont="1" applyBorder="1" applyAlignment="1">
      <alignment vertical="top"/>
    </xf>
    <xf numFmtId="171" fontId="70" fillId="0" borderId="10" xfId="0" applyNumberFormat="1" applyFont="1" applyBorder="1" applyAlignment="1">
      <alignment vertical="top"/>
    </xf>
    <xf numFmtId="4" fontId="70" fillId="0" borderId="10" xfId="0" applyNumberFormat="1" applyFont="1" applyBorder="1" applyAlignment="1">
      <alignment vertical="top"/>
    </xf>
    <xf numFmtId="0" fontId="69" fillId="0" borderId="12" xfId="0" applyFont="1" applyBorder="1" applyAlignment="1">
      <alignment vertical="top" wrapText="1"/>
    </xf>
    <xf numFmtId="0" fontId="62" fillId="0" borderId="12" xfId="0" applyFont="1" applyFill="1" applyBorder="1" applyAlignment="1">
      <alignment vertical="top" wrapText="1"/>
    </xf>
    <xf numFmtId="0" fontId="0" fillId="0" borderId="10" xfId="0" applyBorder="1" applyAlignment="1">
      <alignment vertical="top"/>
    </xf>
    <xf numFmtId="0" fontId="0" fillId="24" borderId="10" xfId="0" applyFill="1" applyBorder="1" applyAlignment="1">
      <alignment vertical="top"/>
    </xf>
    <xf numFmtId="0" fontId="62" fillId="24" borderId="10" xfId="0" applyFont="1" applyFill="1" applyBorder="1" applyAlignment="1">
      <alignment vertical="top" wrapText="1"/>
    </xf>
    <xf numFmtId="16" fontId="0" fillId="0" borderId="10" xfId="0" applyNumberFormat="1" applyBorder="1" applyAlignment="1">
      <alignment vertical="top"/>
    </xf>
    <xf numFmtId="49" fontId="61" fillId="0" borderId="10" xfId="0" applyNumberFormat="1" applyFont="1" applyFill="1" applyBorder="1" applyAlignment="1">
      <alignment vertical="top" wrapText="1"/>
    </xf>
    <xf numFmtId="0" fontId="0" fillId="25" borderId="10" xfId="0" applyFill="1" applyBorder="1" applyAlignment="1">
      <alignment vertical="top"/>
    </xf>
    <xf numFmtId="0" fontId="62" fillId="25" borderId="10" xfId="0" applyFont="1" applyFill="1" applyBorder="1" applyAlignment="1">
      <alignment vertical="top" wrapText="1"/>
    </xf>
    <xf numFmtId="0" fontId="69" fillId="25" borderId="12" xfId="0" applyFont="1" applyFill="1" applyBorder="1" applyAlignment="1">
      <alignment vertical="top" wrapText="1"/>
    </xf>
    <xf numFmtId="0" fontId="69" fillId="25" borderId="10" xfId="0" applyFont="1" applyFill="1" applyBorder="1" applyAlignment="1">
      <alignment vertical="top"/>
    </xf>
    <xf numFmtId="1" fontId="69" fillId="25" borderId="10" xfId="0" applyNumberFormat="1" applyFont="1" applyFill="1" applyBorder="1" applyAlignment="1">
      <alignment vertical="top"/>
    </xf>
    <xf numFmtId="171" fontId="70" fillId="25" borderId="10" xfId="0" applyNumberFormat="1" applyFont="1" applyFill="1" applyBorder="1" applyAlignment="1">
      <alignment vertical="top"/>
    </xf>
    <xf numFmtId="4" fontId="70" fillId="25" borderId="10" xfId="0" applyNumberFormat="1" applyFont="1" applyFill="1" applyBorder="1" applyAlignment="1">
      <alignment vertical="top"/>
    </xf>
    <xf numFmtId="0" fontId="62" fillId="24" borderId="10" xfId="0" applyFont="1" applyFill="1" applyBorder="1" applyAlignment="1">
      <alignment horizontal="center" vertical="top"/>
    </xf>
    <xf numFmtId="0" fontId="69" fillId="24" borderId="12" xfId="0" applyFont="1" applyFill="1" applyBorder="1" applyAlignment="1">
      <alignment vertical="top" wrapText="1"/>
    </xf>
    <xf numFmtId="0" fontId="69" fillId="24" borderId="10" xfId="0" applyFont="1" applyFill="1" applyBorder="1" applyAlignment="1">
      <alignment vertical="top"/>
    </xf>
    <xf numFmtId="1" fontId="69" fillId="24" borderId="10" xfId="0" applyNumberFormat="1" applyFont="1" applyFill="1" applyBorder="1" applyAlignment="1">
      <alignment vertical="top"/>
    </xf>
    <xf numFmtId="171" fontId="70" fillId="24" borderId="10" xfId="0" applyNumberFormat="1" applyFont="1" applyFill="1" applyBorder="1" applyAlignment="1">
      <alignment vertical="top"/>
    </xf>
    <xf numFmtId="0" fontId="62" fillId="27" borderId="11" xfId="0" applyFont="1" applyFill="1" applyBorder="1" applyAlignment="1">
      <alignment horizontal="center" vertical="top" wrapText="1"/>
    </xf>
    <xf numFmtId="0" fontId="71" fillId="26" borderId="10" xfId="0" applyFont="1" applyFill="1" applyBorder="1" applyAlignment="1">
      <alignment vertical="top" wrapText="1"/>
    </xf>
    <xf numFmtId="49" fontId="72" fillId="26" borderId="10" xfId="0" applyNumberFormat="1" applyFont="1" applyFill="1" applyBorder="1" applyAlignment="1">
      <alignment vertical="top" wrapText="1"/>
    </xf>
    <xf numFmtId="0" fontId="72" fillId="26" borderId="10" xfId="0" applyFont="1" applyFill="1" applyBorder="1" applyAlignment="1">
      <alignment vertical="top" wrapText="1"/>
    </xf>
    <xf numFmtId="0" fontId="64" fillId="0" borderId="13" xfId="0" applyFont="1" applyFill="1" applyBorder="1" applyAlignment="1">
      <alignment vertical="top" wrapText="1"/>
    </xf>
    <xf numFmtId="0" fontId="64" fillId="0" borderId="14" xfId="0" applyFont="1" applyFill="1" applyBorder="1" applyAlignment="1">
      <alignment vertical="top" wrapText="1"/>
    </xf>
    <xf numFmtId="0" fontId="64" fillId="0" borderId="12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63" fillId="0" borderId="0" xfId="0" applyFont="1" applyAlignment="1">
      <alignment vertical="top"/>
    </xf>
    <xf numFmtId="3" fontId="32" fillId="0" borderId="10" xfId="343" applyNumberFormat="1" applyFont="1" applyBorder="1" applyAlignment="1">
      <alignment horizontal="center" vertical="top"/>
    </xf>
    <xf numFmtId="3" fontId="73" fillId="0" borderId="10" xfId="343" applyNumberFormat="1" applyFont="1" applyBorder="1" applyAlignment="1">
      <alignment horizontal="center" vertical="top"/>
    </xf>
    <xf numFmtId="169" fontId="32" fillId="0" borderId="10" xfId="343" applyNumberFormat="1" applyFont="1" applyBorder="1" applyAlignment="1">
      <alignment horizontal="center" vertical="top"/>
    </xf>
    <xf numFmtId="3" fontId="63" fillId="0" borderId="0" xfId="0" applyNumberFormat="1" applyFont="1" applyAlignment="1">
      <alignment vertical="top"/>
    </xf>
    <xf numFmtId="4" fontId="65" fillId="0" borderId="10" xfId="0" applyNumberFormat="1" applyFont="1" applyBorder="1" applyAlignment="1">
      <alignment vertical="top" wrapText="1"/>
    </xf>
    <xf numFmtId="4" fontId="74" fillId="0" borderId="10" xfId="0" applyNumberFormat="1" applyFont="1" applyBorder="1" applyAlignment="1">
      <alignment vertical="top"/>
    </xf>
    <xf numFmtId="4" fontId="70" fillId="24" borderId="10" xfId="0" applyNumberFormat="1" applyFont="1" applyFill="1" applyBorder="1" applyAlignment="1">
      <alignment vertical="top"/>
    </xf>
    <xf numFmtId="4" fontId="61" fillId="0" borderId="10" xfId="0" applyNumberFormat="1" applyFont="1" applyFill="1" applyBorder="1" applyAlignment="1">
      <alignment vertical="top" wrapText="1"/>
    </xf>
    <xf numFmtId="4" fontId="61" fillId="25" borderId="10" xfId="0" applyNumberFormat="1" applyFont="1" applyFill="1" applyBorder="1" applyAlignment="1">
      <alignment vertical="top" wrapText="1"/>
    </xf>
    <xf numFmtId="4" fontId="65" fillId="0" borderId="10" xfId="0" applyNumberFormat="1" applyFont="1" applyFill="1" applyBorder="1" applyAlignment="1">
      <alignment vertical="top" wrapText="1"/>
    </xf>
    <xf numFmtId="4" fontId="71" fillId="26" borderId="10" xfId="0" applyNumberFormat="1" applyFont="1" applyFill="1" applyBorder="1" applyAlignment="1">
      <alignment vertical="top" wrapText="1"/>
    </xf>
    <xf numFmtId="4" fontId="61" fillId="26" borderId="10" xfId="0" applyNumberFormat="1" applyFont="1" applyFill="1" applyBorder="1" applyAlignment="1">
      <alignment vertical="top" wrapText="1"/>
    </xf>
    <xf numFmtId="4" fontId="64" fillId="26" borderId="10" xfId="0" applyNumberFormat="1" applyFont="1" applyFill="1" applyBorder="1" applyAlignment="1">
      <alignment vertical="top" wrapText="1"/>
    </xf>
    <xf numFmtId="4" fontId="75" fillId="25" borderId="10" xfId="0" applyNumberFormat="1" applyFont="1" applyFill="1" applyBorder="1" applyAlignment="1">
      <alignment vertical="top" wrapText="1"/>
    </xf>
    <xf numFmtId="0" fontId="0" fillId="28" borderId="0" xfId="0" applyFill="1" applyAlignment="1">
      <alignment vertical="top"/>
    </xf>
    <xf numFmtId="0" fontId="70" fillId="0" borderId="10" xfId="0" applyFont="1" applyBorder="1" applyAlignment="1">
      <alignment vertical="top"/>
    </xf>
    <xf numFmtId="0" fontId="66" fillId="0" borderId="10" xfId="0" applyFont="1" applyBorder="1" applyAlignment="1">
      <alignment vertical="top" wrapText="1"/>
    </xf>
    <xf numFmtId="0" fontId="61" fillId="25" borderId="13" xfId="0" applyFont="1" applyFill="1" applyBorder="1" applyAlignment="1">
      <alignment vertical="top"/>
    </xf>
    <xf numFmtId="0" fontId="61" fillId="25" borderId="12" xfId="0" applyFont="1" applyFill="1" applyBorder="1" applyAlignment="1">
      <alignment vertical="top"/>
    </xf>
    <xf numFmtId="0" fontId="61" fillId="0" borderId="13" xfId="0" applyFont="1" applyFill="1" applyBorder="1" applyAlignment="1">
      <alignment vertical="top"/>
    </xf>
    <xf numFmtId="0" fontId="61" fillId="0" borderId="12" xfId="0" applyFont="1" applyFill="1" applyBorder="1" applyAlignment="1">
      <alignment vertical="top"/>
    </xf>
    <xf numFmtId="0" fontId="71" fillId="26" borderId="13" xfId="0" applyFont="1" applyFill="1" applyBorder="1" applyAlignment="1">
      <alignment vertical="top"/>
    </xf>
    <xf numFmtId="0" fontId="71" fillId="26" borderId="12" xfId="0" applyFont="1" applyFill="1" applyBorder="1" applyAlignment="1">
      <alignment vertical="top"/>
    </xf>
    <xf numFmtId="0" fontId="61" fillId="0" borderId="13" xfId="0" applyFont="1" applyBorder="1" applyAlignment="1">
      <alignment vertical="top"/>
    </xf>
    <xf numFmtId="0" fontId="61" fillId="0" borderId="12" xfId="0" applyFont="1" applyBorder="1" applyAlignment="1">
      <alignment vertical="top"/>
    </xf>
    <xf numFmtId="0" fontId="61" fillId="26" borderId="13" xfId="0" applyFont="1" applyFill="1" applyBorder="1" applyAlignment="1">
      <alignment vertical="top"/>
    </xf>
    <xf numFmtId="0" fontId="61" fillId="26" borderId="12" xfId="0" applyFont="1" applyFill="1" applyBorder="1" applyAlignment="1">
      <alignment vertical="top"/>
    </xf>
    <xf numFmtId="0" fontId="64" fillId="26" borderId="13" xfId="0" applyFont="1" applyFill="1" applyBorder="1" applyAlignment="1">
      <alignment vertical="top"/>
    </xf>
    <xf numFmtId="0" fontId="64" fillId="26" borderId="12" xfId="0" applyFont="1" applyFill="1" applyBorder="1" applyAlignment="1">
      <alignment vertical="top"/>
    </xf>
    <xf numFmtId="0" fontId="64" fillId="25" borderId="13" xfId="0" applyFont="1" applyFill="1" applyBorder="1" applyAlignment="1">
      <alignment vertical="top"/>
    </xf>
    <xf numFmtId="0" fontId="64" fillId="25" borderId="12" xfId="0" applyFont="1" applyFill="1" applyBorder="1" applyAlignment="1">
      <alignment vertical="top"/>
    </xf>
    <xf numFmtId="4" fontId="75" fillId="26" borderId="10" xfId="0" applyNumberFormat="1" applyFont="1" applyFill="1" applyBorder="1" applyAlignment="1">
      <alignment vertical="top" wrapText="1"/>
    </xf>
    <xf numFmtId="0" fontId="0" fillId="0" borderId="13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171" fontId="65" fillId="0" borderId="10" xfId="0" applyNumberFormat="1" applyFont="1" applyBorder="1" applyAlignment="1">
      <alignment vertical="top" wrapText="1"/>
    </xf>
    <xf numFmtId="49" fontId="77" fillId="0" borderId="10" xfId="0" applyNumberFormat="1" applyFont="1" applyBorder="1" applyAlignment="1">
      <alignment vertical="top" wrapText="1"/>
    </xf>
    <xf numFmtId="0" fontId="77" fillId="0" borderId="10" xfId="0" applyFont="1" applyBorder="1" applyAlignment="1">
      <alignment vertical="top" wrapText="1"/>
    </xf>
    <xf numFmtId="3" fontId="77" fillId="0" borderId="10" xfId="0" applyNumberFormat="1" applyFont="1" applyBorder="1" applyAlignment="1">
      <alignment vertical="top" wrapText="1"/>
    </xf>
    <xf numFmtId="0" fontId="78" fillId="0" borderId="0" xfId="0" applyFont="1" applyAlignment="1">
      <alignment vertical="top"/>
    </xf>
    <xf numFmtId="0" fontId="79" fillId="24" borderId="10" xfId="0" applyFont="1" applyFill="1" applyBorder="1" applyAlignment="1">
      <alignment horizontal="center" vertical="top" wrapText="1"/>
    </xf>
    <xf numFmtId="3" fontId="77" fillId="25" borderId="10" xfId="0" applyNumberFormat="1" applyFont="1" applyFill="1" applyBorder="1" applyAlignment="1">
      <alignment vertical="top" wrapText="1"/>
    </xf>
    <xf numFmtId="0" fontId="79" fillId="25" borderId="11" xfId="0" applyFont="1" applyFill="1" applyBorder="1" applyAlignment="1">
      <alignment horizontal="center" vertical="top" wrapText="1"/>
    </xf>
    <xf numFmtId="4" fontId="77" fillId="0" borderId="10" xfId="0" applyNumberFormat="1" applyFont="1" applyBorder="1" applyAlignment="1">
      <alignment vertical="top" wrapText="1"/>
    </xf>
    <xf numFmtId="174" fontId="65" fillId="0" borderId="10" xfId="0" applyNumberFormat="1" applyFont="1" applyBorder="1" applyAlignment="1">
      <alignment vertical="top" wrapText="1"/>
    </xf>
    <xf numFmtId="174" fontId="77" fillId="0" borderId="10" xfId="0" applyNumberFormat="1" applyFont="1" applyBorder="1" applyAlignment="1">
      <alignment vertical="top" wrapText="1"/>
    </xf>
    <xf numFmtId="176" fontId="65" fillId="0" borderId="10" xfId="0" applyNumberFormat="1" applyFont="1" applyBorder="1" applyAlignment="1">
      <alignment vertical="top" wrapText="1"/>
    </xf>
    <xf numFmtId="176" fontId="77" fillId="0" borderId="10" xfId="0" applyNumberFormat="1" applyFont="1" applyBorder="1" applyAlignment="1">
      <alignment vertical="top" wrapText="1"/>
    </xf>
    <xf numFmtId="0" fontId="80" fillId="0" borderId="0" xfId="0" applyFont="1" applyAlignment="1">
      <alignment vertical="top"/>
    </xf>
    <xf numFmtId="1" fontId="82" fillId="0" borderId="0" xfId="0" applyNumberFormat="1" applyFont="1" applyAlignment="1">
      <alignment horizontal="center" vertical="top"/>
    </xf>
    <xf numFmtId="1" fontId="82" fillId="29" borderId="13" xfId="0" applyNumberFormat="1" applyFont="1" applyFill="1" applyBorder="1" applyAlignment="1">
      <alignment horizontal="center" vertical="top"/>
    </xf>
    <xf numFmtId="0" fontId="86" fillId="0" borderId="0" xfId="0" applyFont="1" applyAlignment="1">
      <alignment vertical="top"/>
    </xf>
    <xf numFmtId="168" fontId="63" fillId="0" borderId="10" xfId="0" applyNumberFormat="1" applyFont="1" applyBorder="1" applyAlignment="1">
      <alignment horizontal="center" vertical="top"/>
    </xf>
    <xf numFmtId="171" fontId="63" fillId="0" borderId="10" xfId="0" applyNumberFormat="1" applyFont="1" applyBorder="1" applyAlignment="1">
      <alignment horizontal="center" vertical="top"/>
    </xf>
    <xf numFmtId="171" fontId="87" fillId="0" borderId="10" xfId="0" applyNumberFormat="1" applyFont="1" applyBorder="1" applyAlignment="1">
      <alignment horizontal="center" vertical="top"/>
    </xf>
    <xf numFmtId="0" fontId="64" fillId="0" borderId="10" xfId="0" applyFont="1" applyFill="1" applyBorder="1" applyAlignment="1">
      <alignment vertical="top" wrapText="1"/>
    </xf>
    <xf numFmtId="0" fontId="88" fillId="0" borderId="10" xfId="0" applyFont="1" applyFill="1" applyBorder="1" applyAlignment="1">
      <alignment vertical="top" wrapText="1"/>
    </xf>
    <xf numFmtId="171" fontId="87" fillId="0" borderId="13" xfId="0" applyNumberFormat="1" applyFont="1" applyBorder="1" applyAlignment="1">
      <alignment horizontal="center" vertical="top"/>
    </xf>
    <xf numFmtId="3" fontId="89" fillId="0" borderId="10" xfId="0" applyNumberFormat="1" applyFont="1" applyBorder="1" applyAlignment="1">
      <alignment vertical="top"/>
    </xf>
    <xf numFmtId="169" fontId="40" fillId="0" borderId="10" xfId="343" applyNumberFormat="1" applyFont="1" applyBorder="1" applyAlignment="1">
      <alignment horizontal="center" vertical="top"/>
    </xf>
    <xf numFmtId="3" fontId="80" fillId="0" borderId="10" xfId="0" applyNumberFormat="1" applyFont="1" applyBorder="1" applyAlignment="1">
      <alignment horizontal="center" vertical="top"/>
    </xf>
    <xf numFmtId="4" fontId="90" fillId="0" borderId="10" xfId="343" applyNumberFormat="1" applyFont="1" applyBorder="1" applyAlignment="1">
      <alignment horizontal="center" vertical="top"/>
    </xf>
    <xf numFmtId="168" fontId="80" fillId="0" borderId="10" xfId="0" applyNumberFormat="1" applyFont="1" applyBorder="1" applyAlignment="1">
      <alignment horizontal="center" vertical="top"/>
    </xf>
    <xf numFmtId="171" fontId="91" fillId="0" borderId="10" xfId="0" applyNumberFormat="1" applyFont="1" applyBorder="1" applyAlignment="1">
      <alignment horizontal="center" vertical="top"/>
    </xf>
    <xf numFmtId="171" fontId="80" fillId="0" borderId="10" xfId="0" applyNumberFormat="1" applyFont="1" applyBorder="1" applyAlignment="1">
      <alignment horizontal="center" vertical="top"/>
    </xf>
    <xf numFmtId="171" fontId="91" fillId="0" borderId="13" xfId="0" applyNumberFormat="1" applyFont="1" applyBorder="1" applyAlignment="1">
      <alignment horizontal="center" vertical="top"/>
    </xf>
    <xf numFmtId="3" fontId="92" fillId="0" borderId="10" xfId="0" applyNumberFormat="1" applyFont="1" applyBorder="1" applyAlignment="1">
      <alignment vertical="top"/>
    </xf>
    <xf numFmtId="3" fontId="40" fillId="0" borderId="10" xfId="343" applyNumberFormat="1" applyFont="1" applyBorder="1" applyAlignment="1">
      <alignment horizontal="center" vertical="top"/>
    </xf>
    <xf numFmtId="3" fontId="90" fillId="0" borderId="10" xfId="343" applyNumberFormat="1" applyFont="1" applyBorder="1" applyAlignment="1">
      <alignment horizontal="center" vertical="top"/>
    </xf>
    <xf numFmtId="1" fontId="82" fillId="25" borderId="10" xfId="0" applyNumberFormat="1" applyFont="1" applyFill="1" applyBorder="1" applyAlignment="1">
      <alignment horizontal="center" vertical="top" wrapText="1"/>
    </xf>
    <xf numFmtId="4" fontId="91" fillId="29" borderId="10" xfId="0" applyNumberFormat="1" applyFont="1" applyFill="1" applyBorder="1" applyAlignment="1">
      <alignment horizontal="center" vertical="top"/>
    </xf>
    <xf numFmtId="4" fontId="87" fillId="29" borderId="10" xfId="0" applyNumberFormat="1" applyFont="1" applyFill="1" applyBorder="1" applyAlignment="1">
      <alignment horizontal="center" vertical="top"/>
    </xf>
    <xf numFmtId="0" fontId="63" fillId="0" borderId="11" xfId="0" applyFont="1" applyBorder="1" applyAlignment="1">
      <alignment vertical="top"/>
    </xf>
    <xf numFmtId="4" fontId="92" fillId="0" borderId="10" xfId="0" applyNumberFormat="1" applyFont="1" applyBorder="1" applyAlignment="1">
      <alignment vertical="top"/>
    </xf>
    <xf numFmtId="4" fontId="89" fillId="0" borderId="10" xfId="0" applyNumberFormat="1" applyFont="1" applyBorder="1" applyAlignment="1">
      <alignment vertical="top"/>
    </xf>
    <xf numFmtId="174" fontId="92" fillId="0" borderId="10" xfId="0" applyNumberFormat="1" applyFont="1" applyBorder="1" applyAlignment="1">
      <alignment vertical="top"/>
    </xf>
    <xf numFmtId="174" fontId="89" fillId="0" borderId="10" xfId="0" applyNumberFormat="1" applyFont="1" applyBorder="1" applyAlignment="1">
      <alignment vertical="top"/>
    </xf>
    <xf numFmtId="177" fontId="92" fillId="0" borderId="10" xfId="0" applyNumberFormat="1" applyFont="1" applyBorder="1" applyAlignment="1">
      <alignment vertical="top"/>
    </xf>
    <xf numFmtId="177" fontId="89" fillId="0" borderId="10" xfId="0" applyNumberFormat="1" applyFont="1" applyBorder="1" applyAlignment="1">
      <alignment vertical="top"/>
    </xf>
    <xf numFmtId="0" fontId="82" fillId="0" borderId="10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81" fillId="29" borderId="10" xfId="0" applyFont="1" applyFill="1" applyBorder="1" applyAlignment="1">
      <alignment horizontal="center" vertical="top" wrapText="1"/>
    </xf>
    <xf numFmtId="170" fontId="0" fillId="0" borderId="0" xfId="0" applyNumberFormat="1" applyAlignment="1">
      <alignment vertical="top"/>
    </xf>
    <xf numFmtId="3" fontId="94" fillId="0" borderId="10" xfId="0" applyNumberFormat="1" applyFont="1" applyFill="1" applyBorder="1" applyAlignment="1">
      <alignment horizontal="center" vertical="top"/>
    </xf>
    <xf numFmtId="4" fontId="90" fillId="0" borderId="10" xfId="343" applyNumberFormat="1" applyFont="1" applyFill="1" applyBorder="1" applyAlignment="1">
      <alignment horizontal="center" vertical="top"/>
    </xf>
    <xf numFmtId="4" fontId="73" fillId="0" borderId="10" xfId="343" applyNumberFormat="1" applyFont="1" applyFill="1" applyBorder="1" applyAlignment="1">
      <alignment horizontal="center" vertical="top"/>
    </xf>
    <xf numFmtId="3" fontId="92" fillId="29" borderId="10" xfId="0" applyNumberFormat="1" applyFont="1" applyFill="1" applyBorder="1" applyAlignment="1">
      <alignment vertical="top"/>
    </xf>
    <xf numFmtId="3" fontId="89" fillId="29" borderId="10" xfId="0" applyNumberFormat="1" applyFont="1" applyFill="1" applyBorder="1" applyAlignment="1">
      <alignment vertical="top"/>
    </xf>
    <xf numFmtId="0" fontId="61" fillId="35" borderId="10" xfId="0" applyFont="1" applyFill="1" applyBorder="1" applyAlignment="1">
      <alignment vertical="top" wrapText="1"/>
    </xf>
    <xf numFmtId="4" fontId="61" fillId="35" borderId="10" xfId="0" applyNumberFormat="1" applyFont="1" applyFill="1" applyBorder="1" applyAlignment="1">
      <alignment vertical="top" wrapText="1"/>
    </xf>
    <xf numFmtId="0" fontId="61" fillId="35" borderId="10" xfId="0" applyFont="1" applyFill="1" applyBorder="1" applyAlignment="1">
      <alignment horizontal="center" vertical="top" wrapText="1"/>
    </xf>
    <xf numFmtId="3" fontId="40" fillId="35" borderId="10" xfId="343" applyNumberFormat="1" applyFont="1" applyFill="1" applyBorder="1" applyAlignment="1">
      <alignment horizontal="center" vertical="top"/>
    </xf>
    <xf numFmtId="4" fontId="40" fillId="35" borderId="10" xfId="343" applyNumberFormat="1" applyFont="1" applyFill="1" applyBorder="1" applyAlignment="1">
      <alignment horizontal="center" vertical="top"/>
    </xf>
    <xf numFmtId="3" fontId="32" fillId="35" borderId="10" xfId="343" applyNumberFormat="1" applyFont="1" applyFill="1" applyBorder="1" applyAlignment="1">
      <alignment horizontal="center" vertical="top"/>
    </xf>
    <xf numFmtId="3" fontId="80" fillId="35" borderId="10" xfId="0" applyNumberFormat="1" applyFont="1" applyFill="1" applyBorder="1" applyAlignment="1">
      <alignment horizontal="center" vertical="top"/>
    </xf>
    <xf numFmtId="3" fontId="63" fillId="35" borderId="10" xfId="0" applyNumberFormat="1" applyFont="1" applyFill="1" applyBorder="1" applyAlignment="1">
      <alignment horizontal="center" vertical="top"/>
    </xf>
    <xf numFmtId="4" fontId="6" fillId="35" borderId="10" xfId="0" applyNumberFormat="1" applyFont="1" applyFill="1" applyBorder="1" applyAlignment="1">
      <alignment vertical="top"/>
    </xf>
    <xf numFmtId="4" fontId="4" fillId="35" borderId="10" xfId="0" applyNumberFormat="1" applyFont="1" applyFill="1" applyBorder="1" applyAlignment="1">
      <alignment vertical="top"/>
    </xf>
    <xf numFmtId="0" fontId="95" fillId="0" borderId="0" xfId="0" applyFont="1" applyFill="1" applyAlignment="1">
      <alignment vertical="top"/>
    </xf>
    <xf numFmtId="4" fontId="96" fillId="0" borderId="10" xfId="0" applyNumberFormat="1" applyFont="1" applyFill="1" applyBorder="1" applyAlignment="1">
      <alignment horizontal="center" vertical="top"/>
    </xf>
    <xf numFmtId="169" fontId="41" fillId="0" borderId="10" xfId="343" applyNumberFormat="1" applyFont="1" applyFill="1" applyBorder="1" applyAlignment="1">
      <alignment horizontal="center" vertical="top"/>
    </xf>
    <xf numFmtId="3" fontId="41" fillId="0" borderId="10" xfId="343" applyNumberFormat="1" applyFont="1" applyFill="1" applyBorder="1" applyAlignment="1">
      <alignment horizontal="center" vertical="top"/>
    </xf>
    <xf numFmtId="3" fontId="96" fillId="0" borderId="10" xfId="343" applyNumberFormat="1" applyFont="1" applyFill="1" applyBorder="1" applyAlignment="1">
      <alignment horizontal="center" vertical="top"/>
    </xf>
    <xf numFmtId="4" fontId="94" fillId="0" borderId="10" xfId="0" applyNumberFormat="1" applyFont="1" applyFill="1" applyBorder="1" applyAlignment="1">
      <alignment horizontal="center" vertical="top"/>
    </xf>
    <xf numFmtId="3" fontId="95" fillId="0" borderId="10" xfId="0" applyNumberFormat="1" applyFont="1" applyFill="1" applyBorder="1" applyAlignment="1">
      <alignment horizontal="center" vertical="top"/>
    </xf>
    <xf numFmtId="168" fontId="95" fillId="0" borderId="10" xfId="0" applyNumberFormat="1" applyFont="1" applyFill="1" applyBorder="1" applyAlignment="1">
      <alignment horizontal="center" vertical="top"/>
    </xf>
    <xf numFmtId="171" fontId="96" fillId="0" borderId="10" xfId="0" applyNumberFormat="1" applyFont="1" applyFill="1" applyBorder="1" applyAlignment="1">
      <alignment horizontal="center" vertical="top"/>
    </xf>
    <xf numFmtId="171" fontId="95" fillId="0" borderId="10" xfId="0" applyNumberFormat="1" applyFont="1" applyFill="1" applyBorder="1" applyAlignment="1">
      <alignment horizontal="center" vertical="top"/>
    </xf>
    <xf numFmtId="171" fontId="96" fillId="0" borderId="13" xfId="0" applyNumberFormat="1" applyFont="1" applyFill="1" applyBorder="1" applyAlignment="1">
      <alignment horizontal="center" vertical="top"/>
    </xf>
    <xf numFmtId="3" fontId="94" fillId="0" borderId="10" xfId="0" applyNumberFormat="1" applyFont="1" applyFill="1" applyBorder="1" applyAlignment="1">
      <alignment vertical="top"/>
    </xf>
    <xf numFmtId="4" fontId="97" fillId="0" borderId="10" xfId="0" applyNumberFormat="1" applyFont="1" applyFill="1" applyBorder="1" applyAlignment="1">
      <alignment vertical="top"/>
    </xf>
    <xf numFmtId="177" fontId="97" fillId="0" borderId="10" xfId="0" applyNumberFormat="1" applyFont="1" applyFill="1" applyBorder="1" applyAlignment="1">
      <alignment vertical="top"/>
    </xf>
    <xf numFmtId="3" fontId="97" fillId="0" borderId="10" xfId="0" applyNumberFormat="1" applyFont="1" applyFill="1" applyBorder="1" applyAlignment="1">
      <alignment vertical="top"/>
    </xf>
    <xf numFmtId="174" fontId="97" fillId="0" borderId="10" xfId="0" applyNumberFormat="1" applyFont="1" applyFill="1" applyBorder="1" applyAlignment="1">
      <alignment vertical="top"/>
    </xf>
    <xf numFmtId="0" fontId="84" fillId="0" borderId="0" xfId="0" applyFont="1" applyFill="1" applyAlignment="1">
      <alignment vertical="top"/>
    </xf>
    <xf numFmtId="3" fontId="98" fillId="0" borderId="0" xfId="0" applyNumberFormat="1" applyFont="1" applyFill="1" applyAlignment="1">
      <alignment vertical="top"/>
    </xf>
    <xf numFmtId="4" fontId="65" fillId="35" borderId="10" xfId="0" applyNumberFormat="1" applyFont="1" applyFill="1" applyBorder="1" applyAlignment="1">
      <alignment vertical="top" wrapText="1"/>
    </xf>
    <xf numFmtId="0" fontId="99" fillId="0" borderId="10" xfId="0" applyFont="1" applyBorder="1" applyAlignment="1">
      <alignment horizontal="center" vertical="top" wrapText="1"/>
    </xf>
    <xf numFmtId="0" fontId="100" fillId="0" borderId="0" xfId="0" applyFont="1" applyAlignment="1">
      <alignment vertical="top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103" fillId="39" borderId="14" xfId="0" applyFont="1" applyFill="1" applyBorder="1" applyAlignment="1">
      <alignment vertical="top" wrapText="1"/>
    </xf>
    <xf numFmtId="0" fontId="103" fillId="39" borderId="12" xfId="0" applyFont="1" applyFill="1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62" fillId="24" borderId="14" xfId="0" applyFont="1" applyFill="1" applyBorder="1" applyAlignment="1">
      <alignment vertical="top" wrapText="1"/>
    </xf>
    <xf numFmtId="0" fontId="62" fillId="24" borderId="13" xfId="0" applyFont="1" applyFill="1" applyBorder="1" applyAlignment="1">
      <alignment vertical="top" wrapText="1"/>
    </xf>
    <xf numFmtId="0" fontId="62" fillId="24" borderId="12" xfId="0" applyFont="1" applyFill="1" applyBorder="1" applyAlignment="1">
      <alignment vertical="top" wrapText="1"/>
    </xf>
    <xf numFmtId="0" fontId="104" fillId="33" borderId="10" xfId="0" applyFont="1" applyFill="1" applyBorder="1" applyAlignment="1">
      <alignment vertical="center" wrapText="1"/>
    </xf>
    <xf numFmtId="0" fontId="64" fillId="0" borderId="0" xfId="0" applyFont="1" applyFill="1" applyBorder="1" applyAlignment="1">
      <alignment vertical="center" wrapText="1"/>
    </xf>
    <xf numFmtId="0" fontId="64" fillId="26" borderId="13" xfId="0" applyFont="1" applyFill="1" applyBorder="1" applyAlignment="1">
      <alignment vertical="top" wrapText="1"/>
    </xf>
    <xf numFmtId="0" fontId="64" fillId="26" borderId="12" xfId="0" applyFont="1" applyFill="1" applyBorder="1" applyAlignment="1">
      <alignment vertical="top" wrapText="1"/>
    </xf>
    <xf numFmtId="4" fontId="72" fillId="26" borderId="10" xfId="0" applyNumberFormat="1" applyFont="1" applyFill="1" applyBorder="1" applyAlignment="1">
      <alignment horizontal="center" vertical="top" wrapText="1"/>
    </xf>
    <xf numFmtId="0" fontId="61" fillId="0" borderId="13" xfId="0" applyFont="1" applyFill="1" applyBorder="1" applyAlignment="1">
      <alignment vertical="top" wrapText="1"/>
    </xf>
    <xf numFmtId="4" fontId="65" fillId="0" borderId="12" xfId="0" applyNumberFormat="1" applyFont="1" applyBorder="1" applyAlignment="1">
      <alignment vertical="top" wrapText="1"/>
    </xf>
    <xf numFmtId="49" fontId="61" fillId="0" borderId="14" xfId="0" applyNumberFormat="1" applyFont="1" applyFill="1" applyBorder="1" applyAlignment="1">
      <alignment vertical="top" wrapText="1"/>
    </xf>
    <xf numFmtId="0" fontId="61" fillId="0" borderId="14" xfId="0" applyFont="1" applyFill="1" applyBorder="1" applyAlignment="1">
      <alignment vertical="top" wrapText="1"/>
    </xf>
    <xf numFmtId="4" fontId="65" fillId="0" borderId="14" xfId="0" applyNumberFormat="1" applyFont="1" applyFill="1" applyBorder="1" applyAlignment="1">
      <alignment vertical="top" wrapText="1"/>
    </xf>
    <xf numFmtId="4" fontId="61" fillId="0" borderId="14" xfId="0" applyNumberFormat="1" applyFont="1" applyFill="1" applyBorder="1" applyAlignment="1">
      <alignment vertical="top" wrapText="1"/>
    </xf>
    <xf numFmtId="49" fontId="64" fillId="26" borderId="18" xfId="0" applyNumberFormat="1" applyFont="1" applyFill="1" applyBorder="1" applyAlignment="1">
      <alignment vertical="top" wrapText="1"/>
    </xf>
    <xf numFmtId="4" fontId="75" fillId="26" borderId="18" xfId="0" applyNumberFormat="1" applyFont="1" applyFill="1" applyBorder="1" applyAlignment="1">
      <alignment vertical="top" wrapText="1"/>
    </xf>
    <xf numFmtId="4" fontId="72" fillId="26" borderId="18" xfId="0" applyNumberFormat="1" applyFont="1" applyFill="1" applyBorder="1" applyAlignment="1">
      <alignment vertical="top" wrapText="1"/>
    </xf>
    <xf numFmtId="0" fontId="61" fillId="26" borderId="12" xfId="0" applyFont="1" applyFill="1" applyBorder="1" applyAlignment="1">
      <alignment vertical="top" wrapText="1"/>
    </xf>
    <xf numFmtId="49" fontId="61" fillId="26" borderId="10" xfId="0" applyNumberFormat="1" applyFont="1" applyFill="1" applyBorder="1" applyAlignment="1">
      <alignment vertical="top" wrapText="1"/>
    </xf>
    <xf numFmtId="0" fontId="61" fillId="26" borderId="13" xfId="0" applyFont="1" applyFill="1" applyBorder="1" applyAlignment="1">
      <alignment vertical="top" wrapText="1"/>
    </xf>
    <xf numFmtId="175" fontId="65" fillId="26" borderId="10" xfId="0" applyNumberFormat="1" applyFont="1" applyFill="1" applyBorder="1" applyAlignment="1">
      <alignment vertical="top" wrapText="1"/>
    </xf>
    <xf numFmtId="0" fontId="106" fillId="0" borderId="13" xfId="0" applyFont="1" applyFill="1" applyBorder="1" applyAlignment="1">
      <alignment vertical="top" wrapText="1"/>
    </xf>
    <xf numFmtId="49" fontId="106" fillId="0" borderId="10" xfId="0" applyNumberFormat="1" applyFont="1" applyFill="1" applyBorder="1" applyAlignment="1">
      <alignment vertical="top" wrapText="1"/>
    </xf>
    <xf numFmtId="0" fontId="106" fillId="0" borderId="12" xfId="0" applyFont="1" applyFill="1" applyBorder="1" applyAlignment="1">
      <alignment vertical="top" wrapText="1"/>
    </xf>
    <xf numFmtId="4" fontId="106" fillId="0" borderId="10" xfId="0" applyNumberFormat="1" applyFont="1" applyFill="1" applyBorder="1" applyAlignment="1">
      <alignment vertical="top" wrapText="1"/>
    </xf>
    <xf numFmtId="49" fontId="64" fillId="26" borderId="11" xfId="0" applyNumberFormat="1" applyFont="1" applyFill="1" applyBorder="1" applyAlignment="1">
      <alignment vertical="top" wrapText="1"/>
    </xf>
    <xf numFmtId="4" fontId="75" fillId="26" borderId="11" xfId="0" applyNumberFormat="1" applyFont="1" applyFill="1" applyBorder="1" applyAlignment="1">
      <alignment vertical="top" wrapText="1"/>
    </xf>
    <xf numFmtId="4" fontId="72" fillId="26" borderId="11" xfId="0" applyNumberFormat="1" applyFont="1" applyFill="1" applyBorder="1" applyAlignment="1">
      <alignment vertical="top" wrapText="1"/>
    </xf>
    <xf numFmtId="4" fontId="72" fillId="35" borderId="11" xfId="0" applyNumberFormat="1" applyFont="1" applyFill="1" applyBorder="1" applyAlignment="1">
      <alignment vertical="top" wrapText="1"/>
    </xf>
    <xf numFmtId="4" fontId="72" fillId="26" borderId="10" xfId="0" applyNumberFormat="1" applyFont="1" applyFill="1" applyBorder="1" applyAlignment="1">
      <alignment vertical="top" wrapText="1"/>
    </xf>
    <xf numFmtId="175" fontId="65" fillId="0" borderId="10" xfId="0" applyNumberFormat="1" applyFont="1" applyFill="1" applyBorder="1" applyAlignment="1">
      <alignment vertical="top" wrapText="1"/>
    </xf>
    <xf numFmtId="3" fontId="65" fillId="35" borderId="10" xfId="0" applyNumberFormat="1" applyFont="1" applyFill="1" applyBorder="1" applyAlignment="1">
      <alignment vertical="top" wrapText="1"/>
    </xf>
    <xf numFmtId="3" fontId="107" fillId="0" borderId="10" xfId="0" applyNumberFormat="1" applyFont="1" applyBorder="1" applyAlignment="1">
      <alignment vertical="top" wrapText="1"/>
    </xf>
    <xf numFmtId="0" fontId="65" fillId="0" borderId="10" xfId="0" applyFont="1" applyBorder="1" applyAlignment="1">
      <alignment vertical="top" wrapText="1"/>
    </xf>
    <xf numFmtId="0" fontId="117" fillId="0" borderId="10" xfId="0" applyFont="1" applyFill="1" applyBorder="1" applyAlignment="1">
      <alignment horizontal="center" vertical="top" wrapText="1"/>
    </xf>
    <xf numFmtId="0" fontId="118" fillId="0" borderId="10" xfId="0" applyFont="1" applyFill="1" applyBorder="1" applyAlignment="1">
      <alignment horizontal="center" vertical="top" wrapText="1"/>
    </xf>
    <xf numFmtId="3" fontId="90" fillId="35" borderId="10" xfId="343" applyNumberFormat="1" applyFont="1" applyFill="1" applyBorder="1" applyAlignment="1">
      <alignment horizontal="center" vertical="top"/>
    </xf>
    <xf numFmtId="3" fontId="73" fillId="35" borderId="10" xfId="343" applyNumberFormat="1" applyFont="1" applyFill="1" applyBorder="1" applyAlignment="1">
      <alignment horizontal="center" vertical="top"/>
    </xf>
    <xf numFmtId="4" fontId="90" fillId="35" borderId="10" xfId="343" applyNumberFormat="1" applyFont="1" applyFill="1" applyBorder="1" applyAlignment="1">
      <alignment horizontal="center" vertical="top"/>
    </xf>
    <xf numFmtId="4" fontId="73" fillId="35" borderId="10" xfId="343" applyNumberFormat="1" applyFont="1" applyFill="1" applyBorder="1" applyAlignment="1">
      <alignment horizontal="center" vertical="top"/>
    </xf>
    <xf numFmtId="4" fontId="75" fillId="35" borderId="11" xfId="0" applyNumberFormat="1" applyFont="1" applyFill="1" applyBorder="1" applyAlignment="1">
      <alignment vertical="top" wrapText="1"/>
    </xf>
    <xf numFmtId="0" fontId="99" fillId="0" borderId="0" xfId="0" applyFont="1" applyAlignment="1">
      <alignment vertical="top"/>
    </xf>
    <xf numFmtId="0" fontId="99" fillId="28" borderId="0" xfId="0" applyFont="1" applyFill="1" applyAlignment="1">
      <alignment vertical="top"/>
    </xf>
    <xf numFmtId="170" fontId="99" fillId="0" borderId="0" xfId="0" applyNumberFormat="1" applyFont="1" applyAlignment="1">
      <alignment vertical="top"/>
    </xf>
    <xf numFmtId="170" fontId="0" fillId="28" borderId="0" xfId="0" applyNumberFormat="1" applyFill="1" applyAlignment="1">
      <alignment vertical="top"/>
    </xf>
    <xf numFmtId="0" fontId="62" fillId="24" borderId="12" xfId="0" applyFont="1" applyFill="1" applyBorder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13" xfId="0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69" fillId="25" borderId="13" xfId="0" applyFont="1" applyFill="1" applyBorder="1" applyAlignment="1">
      <alignment vertical="top" wrapText="1"/>
    </xf>
    <xf numFmtId="0" fontId="62" fillId="37" borderId="12" xfId="0" applyFont="1" applyFill="1" applyBorder="1" applyAlignment="1">
      <alignment vertical="top" wrapText="1"/>
    </xf>
    <xf numFmtId="178" fontId="66" fillId="0" borderId="10" xfId="0" applyNumberFormat="1" applyFont="1" applyBorder="1" applyAlignment="1">
      <alignment vertical="top"/>
    </xf>
    <xf numFmtId="174" fontId="66" fillId="0" borderId="10" xfId="0" applyNumberFormat="1" applyFont="1" applyBorder="1" applyAlignment="1">
      <alignment vertical="top"/>
    </xf>
    <xf numFmtId="174" fontId="70" fillId="0" borderId="10" xfId="0" applyNumberFormat="1" applyFont="1" applyBorder="1" applyAlignment="1">
      <alignment vertical="top"/>
    </xf>
    <xf numFmtId="178" fontId="66" fillId="0" borderId="10" xfId="0" applyNumberFormat="1" applyFont="1" applyFill="1" applyBorder="1" applyAlignment="1">
      <alignment vertical="top"/>
    </xf>
    <xf numFmtId="174" fontId="66" fillId="0" borderId="10" xfId="0" applyNumberFormat="1" applyFont="1" applyFill="1" applyBorder="1" applyAlignment="1">
      <alignment vertical="top"/>
    </xf>
    <xf numFmtId="0" fontId="62" fillId="33" borderId="10" xfId="0" applyFont="1" applyFill="1" applyBorder="1" applyAlignment="1">
      <alignment vertical="top"/>
    </xf>
    <xf numFmtId="174" fontId="119" fillId="0" borderId="10" xfId="0" applyNumberFormat="1" applyFont="1" applyBorder="1" applyAlignment="1">
      <alignment vertical="top"/>
    </xf>
    <xf numFmtId="1" fontId="62" fillId="33" borderId="10" xfId="0" applyNumberFormat="1" applyFont="1" applyFill="1" applyBorder="1" applyAlignment="1">
      <alignment vertical="top"/>
    </xf>
    <xf numFmtId="2" fontId="62" fillId="0" borderId="10" xfId="0" applyNumberFormat="1" applyFont="1" applyBorder="1" applyAlignment="1">
      <alignment vertical="top"/>
    </xf>
    <xf numFmtId="0" fontId="62" fillId="33" borderId="12" xfId="0" applyFont="1" applyFill="1" applyBorder="1" applyAlignment="1">
      <alignment vertical="top" wrapText="1"/>
    </xf>
    <xf numFmtId="4" fontId="0" fillId="0" borderId="0" xfId="0" applyNumberFormat="1" applyAlignment="1">
      <alignment vertical="top"/>
    </xf>
    <xf numFmtId="4" fontId="70" fillId="41" borderId="10" xfId="0" applyNumberFormat="1" applyFont="1" applyFill="1" applyBorder="1" applyAlignment="1">
      <alignment vertical="top"/>
    </xf>
    <xf numFmtId="1" fontId="62" fillId="25" borderId="10" xfId="0" applyNumberFormat="1" applyFont="1" applyFill="1" applyBorder="1" applyAlignment="1">
      <alignment vertical="top"/>
    </xf>
    <xf numFmtId="0" fontId="62" fillId="25" borderId="12" xfId="0" applyFont="1" applyFill="1" applyBorder="1" applyAlignment="1">
      <alignment vertical="top" wrapText="1"/>
    </xf>
    <xf numFmtId="174" fontId="66" fillId="25" borderId="10" xfId="0" applyNumberFormat="1" applyFont="1" applyFill="1" applyBorder="1" applyAlignment="1">
      <alignment vertical="top"/>
    </xf>
    <xf numFmtId="0" fontId="62" fillId="25" borderId="10" xfId="0" applyFont="1" applyFill="1" applyBorder="1" applyAlignment="1">
      <alignment vertical="top"/>
    </xf>
    <xf numFmtId="178" fontId="66" fillId="25" borderId="10" xfId="0" applyNumberFormat="1" applyFont="1" applyFill="1" applyBorder="1" applyAlignment="1">
      <alignment vertical="top"/>
    </xf>
    <xf numFmtId="0" fontId="27" fillId="0" borderId="0" xfId="405" applyAlignment="1">
      <alignment vertical="top" wrapText="1"/>
    </xf>
    <xf numFmtId="0" fontId="27" fillId="0" borderId="0" xfId="405" applyAlignment="1">
      <alignment vertical="top"/>
    </xf>
    <xf numFmtId="0" fontId="50" fillId="0" borderId="0" xfId="405" applyFont="1" applyAlignment="1">
      <alignment vertical="top"/>
    </xf>
    <xf numFmtId="0" fontId="51" fillId="0" borderId="0" xfId="405" applyFont="1" applyAlignment="1">
      <alignment vertical="top"/>
    </xf>
    <xf numFmtId="0" fontId="25" fillId="36" borderId="0" xfId="405" applyFont="1" applyFill="1" applyAlignment="1">
      <alignment vertical="top"/>
    </xf>
    <xf numFmtId="0" fontId="25" fillId="0" borderId="0" xfId="405" applyFont="1" applyAlignment="1">
      <alignment vertical="top"/>
    </xf>
    <xf numFmtId="0" fontId="27" fillId="28" borderId="0" xfId="405" applyFill="1" applyAlignment="1">
      <alignment vertical="top"/>
    </xf>
    <xf numFmtId="0" fontId="4" fillId="28" borderId="0" xfId="405" applyFont="1" applyFill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57" fillId="0" borderId="0" xfId="333" applyAlignment="1">
      <alignment vertical="top"/>
    </xf>
    <xf numFmtId="0" fontId="3" fillId="0" borderId="0" xfId="335" applyAlignment="1">
      <alignment vertical="top"/>
    </xf>
    <xf numFmtId="0" fontId="51" fillId="0" borderId="0" xfId="335" applyFont="1" applyAlignment="1">
      <alignment vertical="top"/>
    </xf>
    <xf numFmtId="0" fontId="63" fillId="0" borderId="0" xfId="333" applyFont="1" applyAlignment="1">
      <alignment vertical="top"/>
    </xf>
    <xf numFmtId="0" fontId="138" fillId="0" borderId="0" xfId="333" applyFont="1" applyAlignment="1">
      <alignment horizontal="left"/>
    </xf>
    <xf numFmtId="0" fontId="6" fillId="0" borderId="0" xfId="335" applyFont="1" applyAlignment="1">
      <alignment horizontal="center" vertical="top"/>
    </xf>
    <xf numFmtId="0" fontId="51" fillId="0" borderId="0" xfId="335" applyFont="1" applyAlignment="1">
      <alignment vertical="top" wrapText="1"/>
    </xf>
    <xf numFmtId="0" fontId="4" fillId="0" borderId="0" xfId="335" applyFont="1" applyAlignment="1">
      <alignment vertical="top"/>
    </xf>
    <xf numFmtId="0" fontId="0" fillId="0" borderId="0" xfId="0" applyFill="1" applyBorder="1" applyAlignment="1">
      <alignment vertical="top"/>
    </xf>
    <xf numFmtId="0" fontId="83" fillId="0" borderId="0" xfId="0" applyFont="1" applyFill="1" applyAlignment="1">
      <alignment vertical="top" wrapText="1"/>
    </xf>
    <xf numFmtId="0" fontId="4" fillId="0" borderId="20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top" wrapText="1"/>
    </xf>
    <xf numFmtId="0" fontId="140" fillId="0" borderId="10" xfId="0" applyFont="1" applyBorder="1" applyAlignment="1">
      <alignment horizontal="center" vertical="top" wrapText="1"/>
    </xf>
    <xf numFmtId="0" fontId="137" fillId="25" borderId="10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right" vertical="top"/>
    </xf>
    <xf numFmtId="3" fontId="91" fillId="0" borderId="10" xfId="0" applyNumberFormat="1" applyFont="1" applyFill="1" applyBorder="1" applyAlignment="1">
      <alignment horizontal="center" vertical="top"/>
    </xf>
    <xf numFmtId="2" fontId="91" fillId="0" borderId="10" xfId="0" applyNumberFormat="1" applyFont="1" applyFill="1" applyBorder="1" applyAlignment="1">
      <alignment horizontal="center" vertical="top"/>
    </xf>
    <xf numFmtId="4" fontId="91" fillId="0" borderId="10" xfId="0" applyNumberFormat="1" applyFont="1" applyFill="1" applyBorder="1" applyAlignment="1">
      <alignment horizontal="center" vertical="top"/>
    </xf>
    <xf numFmtId="0" fontId="6" fillId="33" borderId="10" xfId="0" applyFont="1" applyFill="1" applyBorder="1" applyAlignment="1">
      <alignment horizontal="left" vertical="top"/>
    </xf>
    <xf numFmtId="3" fontId="91" fillId="33" borderId="10" xfId="0" applyNumberFormat="1" applyFont="1" applyFill="1" applyBorder="1" applyAlignment="1">
      <alignment horizontal="center" vertical="top"/>
    </xf>
    <xf numFmtId="2" fontId="91" fillId="33" borderId="10" xfId="0" applyNumberFormat="1" applyFont="1" applyFill="1" applyBorder="1" applyAlignment="1">
      <alignment horizontal="center" vertical="top"/>
    </xf>
    <xf numFmtId="4" fontId="91" fillId="33" borderId="10" xfId="0" applyNumberFormat="1" applyFont="1" applyFill="1" applyBorder="1" applyAlignment="1">
      <alignment horizontal="center" vertical="top"/>
    </xf>
    <xf numFmtId="0" fontId="4" fillId="44" borderId="10" xfId="0" applyFont="1" applyFill="1" applyBorder="1" applyAlignment="1" applyProtection="1">
      <alignment horizontal="left" vertical="top" wrapText="1"/>
      <protection locked="0"/>
    </xf>
    <xf numFmtId="1" fontId="63" fillId="44" borderId="10" xfId="0" applyNumberFormat="1" applyFont="1" applyFill="1" applyBorder="1" applyAlignment="1" applyProtection="1">
      <alignment horizontal="center" vertical="top"/>
      <protection locked="0"/>
    </xf>
    <xf numFmtId="3" fontId="87" fillId="0" borderId="10" xfId="0" applyNumberFormat="1" applyFont="1" applyBorder="1" applyAlignment="1">
      <alignment horizontal="center" vertical="top"/>
    </xf>
    <xf numFmtId="4" fontId="87" fillId="28" borderId="10" xfId="0" applyNumberFormat="1" applyFont="1" applyFill="1" applyBorder="1" applyAlignment="1">
      <alignment horizontal="center" vertical="top"/>
    </xf>
    <xf numFmtId="1" fontId="4" fillId="44" borderId="10" xfId="0" applyNumberFormat="1" applyFont="1" applyFill="1" applyBorder="1" applyAlignment="1" applyProtection="1">
      <alignment horizontal="center" vertical="top"/>
      <protection locked="0"/>
    </xf>
    <xf numFmtId="1" fontId="4" fillId="44" borderId="10" xfId="338" applyNumberFormat="1" applyFont="1" applyFill="1" applyBorder="1" applyAlignment="1" applyProtection="1">
      <alignment horizontal="center" vertical="top" wrapText="1"/>
      <protection locked="0"/>
    </xf>
    <xf numFmtId="0" fontId="4" fillId="44" borderId="10" xfId="0" applyFont="1" applyFill="1" applyBorder="1" applyAlignment="1" applyProtection="1">
      <alignment vertical="top"/>
      <protection locked="0"/>
    </xf>
    <xf numFmtId="0" fontId="4" fillId="44" borderId="10" xfId="0" applyFont="1" applyFill="1" applyBorder="1" applyAlignment="1" applyProtection="1">
      <alignment horizontal="center" vertical="top"/>
      <protection locked="0"/>
    </xf>
    <xf numFmtId="0" fontId="25" fillId="44" borderId="10" xfId="0" applyFont="1" applyFill="1" applyBorder="1" applyAlignment="1" applyProtection="1">
      <alignment vertical="top"/>
      <protection locked="0"/>
    </xf>
    <xf numFmtId="0" fontId="91" fillId="33" borderId="10" xfId="0" applyFont="1" applyFill="1" applyBorder="1" applyAlignment="1">
      <alignment horizontal="center" vertical="top"/>
    </xf>
    <xf numFmtId="0" fontId="91" fillId="33" borderId="10" xfId="0" applyFont="1" applyFill="1" applyBorder="1" applyAlignment="1">
      <alignment vertical="top"/>
    </xf>
    <xf numFmtId="0" fontId="6" fillId="33" borderId="10" xfId="0" applyFont="1" applyFill="1" applyBorder="1" applyAlignment="1">
      <alignment vertical="top"/>
    </xf>
    <xf numFmtId="1" fontId="91" fillId="33" borderId="10" xfId="0" applyNumberFormat="1" applyFont="1" applyFill="1" applyBorder="1" applyAlignment="1">
      <alignment horizontal="center" vertical="top"/>
    </xf>
    <xf numFmtId="0" fontId="91" fillId="33" borderId="10" xfId="0" applyFont="1" applyFill="1" applyBorder="1" applyAlignment="1">
      <alignment horizontal="left" vertical="top"/>
    </xf>
    <xf numFmtId="0" fontId="128" fillId="0" borderId="0" xfId="0" applyFont="1" applyAlignment="1">
      <alignment vertical="top"/>
    </xf>
    <xf numFmtId="0" fontId="80" fillId="0" borderId="10" xfId="0" applyFont="1" applyBorder="1" applyAlignment="1">
      <alignment horizontal="right" vertical="top"/>
    </xf>
    <xf numFmtId="3" fontId="91" fillId="0" borderId="12" xfId="338" applyNumberFormat="1" applyFont="1" applyFill="1" applyBorder="1" applyAlignment="1">
      <alignment horizontal="center" vertical="top" wrapText="1"/>
    </xf>
    <xf numFmtId="2" fontId="91" fillId="0" borderId="10" xfId="0" applyNumberFormat="1" applyFont="1" applyBorder="1" applyAlignment="1">
      <alignment horizontal="center" vertical="top"/>
    </xf>
    <xf numFmtId="2" fontId="80" fillId="33" borderId="10" xfId="0" applyNumberFormat="1" applyFont="1" applyFill="1" applyBorder="1" applyAlignment="1">
      <alignment horizontal="center" vertical="top"/>
    </xf>
    <xf numFmtId="4" fontId="80" fillId="33" borderId="10" xfId="0" applyNumberFormat="1" applyFont="1" applyFill="1" applyBorder="1" applyAlignment="1">
      <alignment horizontal="center" vertical="top"/>
    </xf>
    <xf numFmtId="1" fontId="63" fillId="44" borderId="10" xfId="0" applyNumberFormat="1" applyFont="1" applyFill="1" applyBorder="1" applyAlignment="1" applyProtection="1">
      <alignment horizontal="left" vertical="top"/>
      <protection locked="0"/>
    </xf>
    <xf numFmtId="0" fontId="63" fillId="44" borderId="10" xfId="0" applyFont="1" applyFill="1" applyBorder="1" applyAlignment="1" applyProtection="1">
      <alignment horizontal="left" vertical="top" wrapText="1"/>
      <protection locked="0"/>
    </xf>
    <xf numFmtId="0" fontId="6" fillId="0" borderId="10" xfId="0" applyFont="1" applyBorder="1" applyAlignment="1">
      <alignment horizontal="right" vertical="top"/>
    </xf>
    <xf numFmtId="0" fontId="91" fillId="0" borderId="10" xfId="0" applyNumberFormat="1" applyFont="1" applyFill="1" applyBorder="1" applyAlignment="1">
      <alignment horizontal="center" vertical="top"/>
    </xf>
    <xf numFmtId="0" fontId="91" fillId="33" borderId="10" xfId="0" applyNumberFormat="1" applyFont="1" applyFill="1" applyBorder="1" applyAlignment="1">
      <alignment horizontal="center" vertical="top"/>
    </xf>
    <xf numFmtId="0" fontId="0" fillId="44" borderId="10" xfId="0" applyFill="1" applyBorder="1" applyProtection="1">
      <protection locked="0"/>
    </xf>
    <xf numFmtId="0" fontId="83" fillId="44" borderId="10" xfId="0" applyFont="1" applyFill="1" applyBorder="1" applyAlignment="1" applyProtection="1">
      <alignment horizontal="center" vertical="center"/>
      <protection locked="0"/>
    </xf>
    <xf numFmtId="4" fontId="87" fillId="28" borderId="10" xfId="0" applyNumberFormat="1" applyFont="1" applyFill="1" applyBorder="1" applyAlignment="1">
      <alignment horizontal="center" vertical="center"/>
    </xf>
    <xf numFmtId="1" fontId="141" fillId="44" borderId="10" xfId="0" applyNumberFormat="1" applyFont="1" applyFill="1" applyBorder="1" applyAlignment="1" applyProtection="1">
      <alignment horizontal="center" vertical="top"/>
      <protection locked="0"/>
    </xf>
    <xf numFmtId="0" fontId="91" fillId="33" borderId="10" xfId="0" applyFont="1" applyFill="1" applyBorder="1" applyAlignment="1">
      <alignment horizontal="center" vertical="center"/>
    </xf>
    <xf numFmtId="0" fontId="91" fillId="33" borderId="10" xfId="0" applyNumberFormat="1" applyFont="1" applyFill="1" applyBorder="1" applyAlignment="1">
      <alignment horizontal="center" vertical="center"/>
    </xf>
    <xf numFmtId="0" fontId="91" fillId="33" borderId="10" xfId="0" applyNumberFormat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80" fillId="33" borderId="10" xfId="0" applyFont="1" applyFill="1" applyBorder="1" applyAlignment="1">
      <alignment horizontal="left" vertical="top"/>
    </xf>
    <xf numFmtId="1" fontId="91" fillId="33" borderId="10" xfId="338" applyNumberFormat="1" applyFont="1" applyFill="1" applyBorder="1" applyAlignment="1">
      <alignment horizontal="center" vertical="top" wrapText="1"/>
    </xf>
    <xf numFmtId="2" fontId="91" fillId="33" borderId="10" xfId="0" applyNumberFormat="1" applyFont="1" applyFill="1" applyBorder="1" applyAlignment="1">
      <alignment horizontal="left" vertical="top"/>
    </xf>
    <xf numFmtId="0" fontId="91" fillId="33" borderId="10" xfId="0" applyNumberFormat="1" applyFont="1" applyFill="1" applyBorder="1" applyAlignment="1">
      <alignment horizontal="left" vertical="top"/>
    </xf>
    <xf numFmtId="4" fontId="91" fillId="33" borderId="10" xfId="338" applyNumberFormat="1" applyFont="1" applyFill="1" applyBorder="1" applyAlignment="1">
      <alignment horizontal="center" vertical="top" wrapText="1"/>
    </xf>
    <xf numFmtId="0" fontId="142" fillId="44" borderId="10" xfId="0" applyFont="1" applyFill="1" applyBorder="1" applyAlignment="1" applyProtection="1">
      <alignment horizontal="left" vertical="top" wrapText="1"/>
      <protection locked="0"/>
    </xf>
    <xf numFmtId="0" fontId="80" fillId="33" borderId="10" xfId="0" applyFont="1" applyFill="1" applyBorder="1" applyAlignment="1">
      <alignment horizontal="left" vertical="top" wrapText="1"/>
    </xf>
    <xf numFmtId="1" fontId="91" fillId="33" borderId="12" xfId="0" applyNumberFormat="1" applyFont="1" applyFill="1" applyBorder="1" applyAlignment="1">
      <alignment horizontal="center" vertical="top"/>
    </xf>
    <xf numFmtId="1" fontId="87" fillId="33" borderId="10" xfId="0" applyNumberFormat="1" applyFont="1" applyFill="1" applyBorder="1" applyAlignment="1">
      <alignment horizontal="center" vertical="top"/>
    </xf>
    <xf numFmtId="0" fontId="87" fillId="33" borderId="10" xfId="0" applyNumberFormat="1" applyFont="1" applyFill="1" applyBorder="1" applyAlignment="1">
      <alignment horizontal="center" vertical="top"/>
    </xf>
    <xf numFmtId="4" fontId="91" fillId="33" borderId="12" xfId="0" applyNumberFormat="1" applyFont="1" applyFill="1" applyBorder="1" applyAlignment="1">
      <alignment horizontal="center" vertical="top"/>
    </xf>
    <xf numFmtId="0" fontId="118" fillId="0" borderId="10" xfId="343" applyFont="1" applyFill="1" applyBorder="1" applyAlignment="1">
      <alignment horizontal="center" vertical="top" wrapText="1"/>
    </xf>
    <xf numFmtId="0" fontId="83" fillId="0" borderId="0" xfId="0" applyFont="1" applyFill="1" applyAlignment="1">
      <alignment vertical="top" wrapText="1"/>
    </xf>
    <xf numFmtId="0" fontId="0" fillId="0" borderId="10" xfId="0" applyFill="1" applyBorder="1" applyAlignment="1">
      <alignment vertical="top"/>
    </xf>
    <xf numFmtId="3" fontId="4" fillId="35" borderId="10" xfId="343" applyNumberFormat="1" applyFont="1" applyFill="1" applyBorder="1" applyAlignment="1">
      <alignment horizontal="center" vertical="top"/>
    </xf>
    <xf numFmtId="4" fontId="4" fillId="35" borderId="10" xfId="343" applyNumberFormat="1" applyFont="1" applyFill="1" applyBorder="1" applyAlignment="1">
      <alignment horizontal="center" vertical="top"/>
    </xf>
    <xf numFmtId="0" fontId="95" fillId="0" borderId="10" xfId="0" applyFont="1" applyFill="1" applyBorder="1" applyAlignment="1">
      <alignment vertical="top"/>
    </xf>
    <xf numFmtId="170" fontId="40" fillId="35" borderId="10" xfId="343" applyNumberFormat="1" applyFont="1" applyFill="1" applyBorder="1" applyAlignment="1">
      <alignment horizontal="center" vertical="top"/>
    </xf>
    <xf numFmtId="170" fontId="90" fillId="0" borderId="10" xfId="343" applyNumberFormat="1" applyFont="1" applyBorder="1" applyAlignment="1">
      <alignment horizontal="center" vertical="top"/>
    </xf>
    <xf numFmtId="170" fontId="4" fillId="35" borderId="10" xfId="343" applyNumberFormat="1" applyFont="1" applyFill="1" applyBorder="1" applyAlignment="1">
      <alignment horizontal="center" vertical="top"/>
    </xf>
    <xf numFmtId="170" fontId="94" fillId="0" borderId="10" xfId="0" applyNumberFormat="1" applyFont="1" applyFill="1" applyBorder="1" applyAlignment="1">
      <alignment horizontal="center" vertical="top"/>
    </xf>
    <xf numFmtId="0" fontId="6" fillId="33" borderId="10" xfId="0" applyFont="1" applyFill="1" applyBorder="1" applyAlignment="1">
      <alignment horizontal="center" vertical="top"/>
    </xf>
    <xf numFmtId="3" fontId="100" fillId="0" borderId="0" xfId="0" applyNumberFormat="1" applyFont="1" applyAlignment="1">
      <alignment vertical="top"/>
    </xf>
    <xf numFmtId="0" fontId="62" fillId="0" borderId="0" xfId="0" applyFont="1" applyAlignment="1">
      <alignment horizontal="center" vertical="top"/>
    </xf>
    <xf numFmtId="0" fontId="82" fillId="0" borderId="10" xfId="0" applyFont="1" applyFill="1" applyBorder="1" applyAlignment="1">
      <alignment horizontal="center" vertical="top" wrapText="1"/>
    </xf>
    <xf numFmtId="174" fontId="80" fillId="35" borderId="10" xfId="0" applyNumberFormat="1" applyFont="1" applyFill="1" applyBorder="1" applyAlignment="1">
      <alignment horizontal="center" vertical="top"/>
    </xf>
    <xf numFmtId="174" fontId="63" fillId="35" borderId="10" xfId="0" applyNumberFormat="1" applyFont="1" applyFill="1" applyBorder="1" applyAlignment="1">
      <alignment horizontal="center" vertical="top"/>
    </xf>
    <xf numFmtId="174" fontId="95" fillId="0" borderId="10" xfId="0" applyNumberFormat="1" applyFont="1" applyFill="1" applyBorder="1" applyAlignment="1">
      <alignment horizontal="center" vertical="top"/>
    </xf>
    <xf numFmtId="3" fontId="96" fillId="0" borderId="10" xfId="0" applyNumberFormat="1" applyFont="1" applyFill="1" applyBorder="1" applyAlignment="1">
      <alignment horizontal="center" vertical="top"/>
    </xf>
    <xf numFmtId="3" fontId="87" fillId="0" borderId="10" xfId="0" applyNumberFormat="1" applyFont="1" applyFill="1" applyBorder="1" applyAlignment="1">
      <alignment horizontal="center" vertical="top"/>
    </xf>
    <xf numFmtId="0" fontId="4" fillId="0" borderId="10" xfId="0" applyFont="1" applyFill="1" applyBorder="1" applyAlignment="1">
      <alignment horizontal="left" vertical="top"/>
    </xf>
    <xf numFmtId="2" fontId="4" fillId="0" borderId="10" xfId="0" applyNumberFormat="1" applyFont="1" applyFill="1" applyBorder="1" applyAlignment="1">
      <alignment horizontal="center" vertical="top"/>
    </xf>
    <xf numFmtId="4" fontId="4" fillId="0" borderId="10" xfId="0" applyNumberFormat="1" applyFont="1" applyFill="1" applyBorder="1" applyAlignment="1">
      <alignment horizontal="center" vertical="top"/>
    </xf>
    <xf numFmtId="4" fontId="87" fillId="0" borderId="10" xfId="0" applyNumberFormat="1" applyFont="1" applyFill="1" applyBorder="1" applyAlignment="1">
      <alignment horizontal="center" vertical="top"/>
    </xf>
    <xf numFmtId="3" fontId="105" fillId="35" borderId="10" xfId="0" applyNumberFormat="1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top" wrapText="1"/>
    </xf>
    <xf numFmtId="0" fontId="81" fillId="29" borderId="10" xfId="0" applyFont="1" applyFill="1" applyBorder="1" applyAlignment="1">
      <alignment horizontal="center" vertical="top" wrapText="1"/>
    </xf>
    <xf numFmtId="4" fontId="80" fillId="0" borderId="10" xfId="0" applyNumberFormat="1" applyFont="1" applyBorder="1" applyAlignment="1">
      <alignment vertical="top"/>
    </xf>
    <xf numFmtId="3" fontId="80" fillId="29" borderId="11" xfId="0" applyNumberFormat="1" applyFont="1" applyFill="1" applyBorder="1" applyAlignment="1">
      <alignment horizontal="center" vertical="top"/>
    </xf>
    <xf numFmtId="3" fontId="80" fillId="0" borderId="11" xfId="0" applyNumberFormat="1" applyFont="1" applyBorder="1" applyAlignment="1">
      <alignment horizontal="center" vertical="top"/>
    </xf>
    <xf numFmtId="174" fontId="80" fillId="0" borderId="11" xfId="0" applyNumberFormat="1" applyFont="1" applyBorder="1" applyAlignment="1">
      <alignment horizontal="center" vertical="top"/>
    </xf>
    <xf numFmtId="168" fontId="80" fillId="0" borderId="11" xfId="0" applyNumberFormat="1" applyFont="1" applyFill="1" applyBorder="1" applyAlignment="1">
      <alignment horizontal="center" vertical="top"/>
    </xf>
    <xf numFmtId="171" fontId="80" fillId="0" borderId="11" xfId="0" applyNumberFormat="1" applyFont="1" applyFill="1" applyBorder="1" applyAlignment="1">
      <alignment horizontal="center" vertical="top"/>
    </xf>
    <xf numFmtId="171" fontId="80" fillId="0" borderId="16" xfId="0" applyNumberFormat="1" applyFont="1" applyFill="1" applyBorder="1" applyAlignment="1">
      <alignment horizontal="center" vertical="top"/>
    </xf>
    <xf numFmtId="0" fontId="80" fillId="0" borderId="11" xfId="0" applyFont="1" applyFill="1" applyBorder="1" applyAlignment="1">
      <alignment vertical="top"/>
    </xf>
    <xf numFmtId="169" fontId="6" fillId="0" borderId="11" xfId="0" applyNumberFormat="1" applyFont="1" applyFill="1" applyBorder="1" applyAlignment="1">
      <alignment vertical="top"/>
    </xf>
    <xf numFmtId="4" fontId="80" fillId="0" borderId="11" xfId="0" applyNumberFormat="1" applyFont="1" applyFill="1" applyBorder="1" applyAlignment="1">
      <alignment vertical="top"/>
    </xf>
    <xf numFmtId="177" fontId="6" fillId="35" borderId="11" xfId="0" applyNumberFormat="1" applyFont="1" applyFill="1" applyBorder="1" applyAlignment="1">
      <alignment vertical="top"/>
    </xf>
    <xf numFmtId="3" fontId="144" fillId="0" borderId="11" xfId="0" applyNumberFormat="1" applyFont="1" applyFill="1" applyBorder="1" applyAlignment="1">
      <alignment vertical="top"/>
    </xf>
    <xf numFmtId="3" fontId="144" fillId="29" borderId="11" xfId="0" applyNumberFormat="1" applyFont="1" applyFill="1" applyBorder="1" applyAlignment="1">
      <alignment vertical="top"/>
    </xf>
    <xf numFmtId="177" fontId="91" fillId="35" borderId="11" xfId="0" applyNumberFormat="1" applyFont="1" applyFill="1" applyBorder="1" applyAlignment="1">
      <alignment vertical="top"/>
    </xf>
    <xf numFmtId="16" fontId="62" fillId="0" borderId="10" xfId="0" applyNumberFormat="1" applyFont="1" applyBorder="1" applyAlignment="1">
      <alignment vertical="top"/>
    </xf>
    <xf numFmtId="0" fontId="0" fillId="0" borderId="17" xfId="0" applyBorder="1" applyAlignment="1">
      <alignment horizontal="center" vertical="top" wrapText="1"/>
    </xf>
    <xf numFmtId="0" fontId="103" fillId="39" borderId="13" xfId="0" applyFont="1" applyFill="1" applyBorder="1" applyAlignment="1">
      <alignment vertical="top"/>
    </xf>
    <xf numFmtId="0" fontId="0" fillId="0" borderId="16" xfId="0" applyBorder="1" applyAlignment="1">
      <alignment horizontal="center" vertical="top" wrapText="1"/>
    </xf>
    <xf numFmtId="0" fontId="62" fillId="24" borderId="13" xfId="0" applyFont="1" applyFill="1" applyBorder="1" applyAlignment="1">
      <alignment horizontal="center" vertical="top" wrapText="1"/>
    </xf>
    <xf numFmtId="0" fontId="61" fillId="0" borderId="13" xfId="0" applyFont="1" applyBorder="1" applyAlignment="1">
      <alignment horizontal="center" vertical="top" wrapText="1"/>
    </xf>
    <xf numFmtId="4" fontId="65" fillId="35" borderId="11" xfId="0" applyNumberFormat="1" applyFont="1" applyFill="1" applyBorder="1" applyAlignment="1">
      <alignment vertical="top" wrapText="1"/>
    </xf>
    <xf numFmtId="49" fontId="61" fillId="26" borderId="11" xfId="0" applyNumberFormat="1" applyFont="1" applyFill="1" applyBorder="1" applyAlignment="1">
      <alignment vertical="top" wrapText="1"/>
    </xf>
    <xf numFmtId="4" fontId="65" fillId="26" borderId="11" xfId="0" applyNumberFormat="1" applyFont="1" applyFill="1" applyBorder="1" applyAlignment="1">
      <alignment vertical="top" wrapText="1"/>
    </xf>
    <xf numFmtId="4" fontId="71" fillId="26" borderId="11" xfId="0" applyNumberFormat="1" applyFont="1" applyFill="1" applyBorder="1" applyAlignment="1">
      <alignment vertical="top" wrapText="1"/>
    </xf>
    <xf numFmtId="4" fontId="71" fillId="26" borderId="10" xfId="0" applyNumberFormat="1" applyFont="1" applyFill="1" applyBorder="1" applyAlignment="1">
      <alignment horizontal="center" vertical="top" wrapText="1"/>
    </xf>
    <xf numFmtId="4" fontId="71" fillId="35" borderId="11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" fontId="99" fillId="0" borderId="0" xfId="0" applyNumberFormat="1" applyFont="1" applyAlignment="1">
      <alignment vertical="top"/>
    </xf>
    <xf numFmtId="181" fontId="0" fillId="0" borderId="0" xfId="0" applyNumberFormat="1" applyAlignment="1">
      <alignment vertical="top"/>
    </xf>
    <xf numFmtId="0" fontId="83" fillId="0" borderId="0" xfId="0" applyFont="1" applyFill="1" applyAlignment="1">
      <alignment vertical="top" wrapText="1"/>
    </xf>
    <xf numFmtId="4" fontId="105" fillId="35" borderId="11" xfId="0" applyNumberFormat="1" applyFont="1" applyFill="1" applyBorder="1" applyAlignment="1">
      <alignment vertical="top" wrapText="1"/>
    </xf>
    <xf numFmtId="0" fontId="128" fillId="0" borderId="0" xfId="0" applyFont="1" applyAlignment="1">
      <alignment vertical="top" wrapText="1"/>
    </xf>
    <xf numFmtId="0" fontId="67" fillId="24" borderId="10" xfId="0" applyFont="1" applyFill="1" applyBorder="1" applyAlignment="1">
      <alignment horizontal="center" vertical="top" wrapText="1"/>
    </xf>
    <xf numFmtId="0" fontId="72" fillId="0" borderId="14" xfId="0" applyFont="1" applyFill="1" applyBorder="1" applyAlignment="1">
      <alignment vertical="top" wrapText="1"/>
    </xf>
    <xf numFmtId="0" fontId="71" fillId="25" borderId="10" xfId="0" applyFont="1" applyFill="1" applyBorder="1" applyAlignment="1">
      <alignment vertical="top" wrapText="1"/>
    </xf>
    <xf numFmtId="0" fontId="71" fillId="0" borderId="10" xfId="0" applyFont="1" applyFill="1" applyBorder="1" applyAlignment="1">
      <alignment vertical="top" wrapText="1"/>
    </xf>
    <xf numFmtId="0" fontId="145" fillId="0" borderId="10" xfId="0" applyFont="1" applyBorder="1" applyAlignment="1">
      <alignment horizontal="center" vertical="top" wrapText="1"/>
    </xf>
    <xf numFmtId="0" fontId="72" fillId="0" borderId="0" xfId="0" applyFont="1" applyFill="1" applyBorder="1" applyAlignment="1">
      <alignment vertical="center" wrapText="1"/>
    </xf>
    <xf numFmtId="0" fontId="71" fillId="0" borderId="14" xfId="0" applyFont="1" applyFill="1" applyBorder="1" applyAlignment="1">
      <alignment vertical="top" wrapText="1"/>
    </xf>
    <xf numFmtId="0" fontId="72" fillId="26" borderId="12" xfId="0" applyFont="1" applyFill="1" applyBorder="1" applyAlignment="1">
      <alignment vertical="top" wrapText="1"/>
    </xf>
    <xf numFmtId="0" fontId="71" fillId="26" borderId="12" xfId="0" applyFont="1" applyFill="1" applyBorder="1" applyAlignment="1">
      <alignment vertical="top" wrapText="1"/>
    </xf>
    <xf numFmtId="0" fontId="146" fillId="0" borderId="10" xfId="0" applyFont="1" applyFill="1" applyBorder="1" applyAlignment="1">
      <alignment vertical="top" wrapText="1"/>
    </xf>
    <xf numFmtId="0" fontId="145" fillId="0" borderId="0" xfId="0" applyFont="1" applyAlignment="1">
      <alignment vertical="top"/>
    </xf>
    <xf numFmtId="0" fontId="61" fillId="26" borderId="25" xfId="0" applyFont="1" applyFill="1" applyBorder="1" applyAlignment="1">
      <alignment vertical="top" wrapText="1"/>
    </xf>
    <xf numFmtId="0" fontId="64" fillId="26" borderId="25" xfId="0" applyFont="1" applyFill="1" applyBorder="1" applyAlignment="1">
      <alignment vertical="top" wrapText="1"/>
    </xf>
    <xf numFmtId="0" fontId="0" fillId="0" borderId="17" xfId="0" applyBorder="1" applyAlignment="1">
      <alignment vertical="top"/>
    </xf>
    <xf numFmtId="0" fontId="64" fillId="26" borderId="30" xfId="0" applyFont="1" applyFill="1" applyBorder="1" applyAlignment="1">
      <alignment vertical="top" wrapText="1"/>
    </xf>
    <xf numFmtId="0" fontId="0" fillId="0" borderId="17" xfId="0" applyBorder="1" applyAlignment="1">
      <alignment vertical="top"/>
    </xf>
    <xf numFmtId="0" fontId="126" fillId="0" borderId="0" xfId="333" applyFont="1" applyAlignment="1">
      <alignment vertical="top"/>
    </xf>
    <xf numFmtId="0" fontId="149" fillId="0" borderId="0" xfId="405" applyFont="1" applyAlignment="1">
      <alignment vertical="top"/>
    </xf>
    <xf numFmtId="0" fontId="154" fillId="0" borderId="0" xfId="405" applyFont="1" applyAlignment="1">
      <alignment horizontal="center" vertical="center"/>
    </xf>
    <xf numFmtId="0" fontId="159" fillId="0" borderId="0" xfId="333" applyFont="1" applyAlignment="1">
      <alignment wrapText="1"/>
    </xf>
    <xf numFmtId="0" fontId="163" fillId="0" borderId="0" xfId="333" applyFont="1" applyAlignment="1">
      <alignment vertical="top"/>
    </xf>
    <xf numFmtId="0" fontId="163" fillId="0" borderId="0" xfId="333" applyFont="1" applyAlignment="1">
      <alignment vertical="top" wrapText="1"/>
    </xf>
    <xf numFmtId="0" fontId="161" fillId="0" borderId="0" xfId="333" applyFont="1"/>
    <xf numFmtId="0" fontId="162" fillId="0" borderId="0" xfId="333" applyFont="1"/>
    <xf numFmtId="0" fontId="52" fillId="28" borderId="0" xfId="405" applyFont="1" applyFill="1" applyAlignment="1">
      <alignment horizontal="center" vertical="top"/>
    </xf>
    <xf numFmtId="0" fontId="162" fillId="0" borderId="0" xfId="333" applyFont="1" applyAlignment="1">
      <alignment vertical="top"/>
    </xf>
    <xf numFmtId="0" fontId="164" fillId="0" borderId="0" xfId="405" applyFont="1" applyAlignment="1">
      <alignment vertical="top"/>
    </xf>
    <xf numFmtId="0" fontId="164" fillId="28" borderId="0" xfId="405" applyFont="1" applyFill="1" applyAlignment="1">
      <alignment vertical="top"/>
    </xf>
    <xf numFmtId="0" fontId="165" fillId="28" borderId="0" xfId="405" applyFont="1" applyFill="1" applyAlignment="1">
      <alignment horizontal="center"/>
    </xf>
    <xf numFmtId="0" fontId="52" fillId="28" borderId="0" xfId="405" applyFont="1" applyFill="1" applyAlignment="1">
      <alignment horizontal="center"/>
    </xf>
    <xf numFmtId="0" fontId="101" fillId="0" borderId="0" xfId="333" applyFont="1" applyAlignment="1">
      <alignment vertical="top"/>
    </xf>
    <xf numFmtId="0" fontId="101" fillId="0" borderId="0" xfId="333" applyFont="1" applyAlignment="1">
      <alignment vertical="top" wrapText="1"/>
    </xf>
    <xf numFmtId="0" fontId="101" fillId="0" borderId="0" xfId="333" applyFont="1" applyAlignment="1">
      <alignment horizontal="center" vertical="top"/>
    </xf>
    <xf numFmtId="0" fontId="101" fillId="0" borderId="0" xfId="333" applyFont="1" applyAlignment="1">
      <alignment horizontal="left" vertical="top"/>
    </xf>
    <xf numFmtId="0" fontId="57" fillId="0" borderId="0" xfId="333" applyAlignment="1">
      <alignment vertical="top" wrapText="1"/>
    </xf>
    <xf numFmtId="0" fontId="6" fillId="28" borderId="0" xfId="405" applyFont="1" applyFill="1" applyAlignment="1">
      <alignment horizontal="center" vertical="top"/>
    </xf>
    <xf numFmtId="0" fontId="116" fillId="0" borderId="0" xfId="333" applyFont="1" applyAlignment="1">
      <alignment vertical="top"/>
    </xf>
    <xf numFmtId="0" fontId="57" fillId="0" borderId="0" xfId="333" applyAlignment="1">
      <alignment horizontal="center" vertical="top" wrapText="1"/>
    </xf>
    <xf numFmtId="0" fontId="124" fillId="0" borderId="0" xfId="333" applyFont="1" applyAlignment="1">
      <alignment horizontal="center" vertical="top"/>
    </xf>
    <xf numFmtId="0" fontId="57" fillId="0" borderId="0" xfId="333"/>
    <xf numFmtId="0" fontId="0" fillId="0" borderId="0" xfId="333" applyFont="1" applyAlignment="1">
      <alignment vertical="top"/>
    </xf>
    <xf numFmtId="0" fontId="0" fillId="0" borderId="0" xfId="333" applyFont="1" applyAlignment="1">
      <alignment vertical="top" wrapText="1"/>
    </xf>
    <xf numFmtId="0" fontId="126" fillId="0" borderId="0" xfId="333" applyFont="1" applyAlignment="1">
      <alignment vertical="top" wrapText="1"/>
    </xf>
    <xf numFmtId="0" fontId="126" fillId="0" borderId="17" xfId="333" applyFont="1" applyBorder="1" applyAlignment="1">
      <alignment vertical="top"/>
    </xf>
    <xf numFmtId="0" fontId="80" fillId="0" borderId="0" xfId="333" applyFont="1" applyAlignment="1">
      <alignment vertical="top"/>
    </xf>
    <xf numFmtId="0" fontId="167" fillId="0" borderId="0" xfId="333" applyFont="1" applyAlignment="1">
      <alignment wrapText="1"/>
    </xf>
    <xf numFmtId="0" fontId="4" fillId="28" borderId="0" xfId="335" applyFont="1" applyFill="1" applyAlignment="1">
      <alignment vertical="top"/>
    </xf>
    <xf numFmtId="2" fontId="4" fillId="28" borderId="0" xfId="335" applyNumberFormat="1" applyFont="1" applyFill="1" applyAlignment="1">
      <alignment vertical="top"/>
    </xf>
    <xf numFmtId="179" fontId="4" fillId="0" borderId="0" xfId="335" applyNumberFormat="1" applyFont="1" applyAlignment="1">
      <alignment vertical="top"/>
    </xf>
    <xf numFmtId="0" fontId="118" fillId="0" borderId="10" xfId="343" applyFont="1" applyFill="1" applyBorder="1" applyAlignment="1">
      <alignment horizontal="center" vertical="top" wrapText="1"/>
    </xf>
    <xf numFmtId="17" fontId="0" fillId="0" borderId="0" xfId="0" applyNumberFormat="1" applyAlignment="1">
      <alignment vertical="top"/>
    </xf>
    <xf numFmtId="3" fontId="4" fillId="0" borderId="10" xfId="0" quotePrefix="1" applyNumberFormat="1" applyFont="1" applyBorder="1" applyAlignment="1">
      <alignment horizontal="center" vertical="top"/>
    </xf>
    <xf numFmtId="4" fontId="4" fillId="28" borderId="10" xfId="0" quotePrefix="1" applyNumberFormat="1" applyFont="1" applyFill="1" applyBorder="1" applyAlignment="1">
      <alignment horizontal="center" vertical="top"/>
    </xf>
    <xf numFmtId="0" fontId="118" fillId="0" borderId="10" xfId="343" applyFont="1" applyFill="1" applyBorder="1" applyAlignment="1">
      <alignment horizontal="center" vertical="top" wrapText="1"/>
    </xf>
    <xf numFmtId="0" fontId="81" fillId="29" borderId="10" xfId="0" applyFont="1" applyFill="1" applyBorder="1" applyAlignment="1">
      <alignment horizontal="center" vertical="top" wrapText="1"/>
    </xf>
    <xf numFmtId="0" fontId="118" fillId="0" borderId="10" xfId="0" applyFont="1" applyFill="1" applyBorder="1" applyAlignment="1">
      <alignment horizontal="center" vertical="top" wrapText="1"/>
    </xf>
    <xf numFmtId="174" fontId="93" fillId="32" borderId="36" xfId="0" applyNumberFormat="1" applyFont="1" applyFill="1" applyBorder="1" applyAlignment="1">
      <alignment vertical="top"/>
    </xf>
    <xf numFmtId="174" fontId="93" fillId="33" borderId="36" xfId="0" applyNumberFormat="1" applyFont="1" applyFill="1" applyBorder="1" applyAlignment="1">
      <alignment vertical="top"/>
    </xf>
    <xf numFmtId="174" fontId="93" fillId="34" borderId="36" xfId="0" applyNumberFormat="1" applyFont="1" applyFill="1" applyBorder="1" applyAlignment="1">
      <alignment vertical="top"/>
    </xf>
    <xf numFmtId="174" fontId="93" fillId="30" borderId="36" xfId="0" applyNumberFormat="1" applyFont="1" applyFill="1" applyBorder="1" applyAlignment="1">
      <alignment vertical="top"/>
    </xf>
    <xf numFmtId="174" fontId="93" fillId="31" borderId="36" xfId="0" applyNumberFormat="1" applyFont="1" applyFill="1" applyBorder="1" applyAlignment="1">
      <alignment vertical="top"/>
    </xf>
    <xf numFmtId="171" fontId="91" fillId="33" borderId="36" xfId="0" applyNumberFormat="1" applyFont="1" applyFill="1" applyBorder="1" applyAlignment="1">
      <alignment horizontal="center" vertical="top"/>
    </xf>
    <xf numFmtId="171" fontId="91" fillId="0" borderId="36" xfId="0" applyNumberFormat="1" applyFont="1" applyBorder="1" applyAlignment="1">
      <alignment horizontal="center" vertical="top"/>
    </xf>
    <xf numFmtId="171" fontId="91" fillId="34" borderId="36" xfId="0" applyNumberFormat="1" applyFont="1" applyFill="1" applyBorder="1" applyAlignment="1">
      <alignment horizontal="center" vertical="top"/>
    </xf>
    <xf numFmtId="171" fontId="91" fillId="30" borderId="36" xfId="0" applyNumberFormat="1" applyFont="1" applyFill="1" applyBorder="1" applyAlignment="1">
      <alignment horizontal="center" vertical="top"/>
    </xf>
    <xf numFmtId="171" fontId="80" fillId="0" borderId="36" xfId="0" applyNumberFormat="1" applyFont="1" applyBorder="1" applyAlignment="1">
      <alignment horizontal="center" vertical="top"/>
    </xf>
    <xf numFmtId="171" fontId="91" fillId="32" borderId="36" xfId="0" applyNumberFormat="1" applyFont="1" applyFill="1" applyBorder="1" applyAlignment="1">
      <alignment horizontal="center" vertical="top"/>
    </xf>
    <xf numFmtId="171" fontId="80" fillId="35" borderId="36" xfId="0" applyNumberFormat="1" applyFont="1" applyFill="1" applyBorder="1" applyAlignment="1">
      <alignment horizontal="center" vertical="top"/>
    </xf>
    <xf numFmtId="171" fontId="80" fillId="0" borderId="36" xfId="0" applyNumberFormat="1" applyFont="1" applyFill="1" applyBorder="1" applyAlignment="1">
      <alignment horizontal="center" vertical="top"/>
    </xf>
    <xf numFmtId="171" fontId="91" fillId="31" borderId="37" xfId="0" applyNumberFormat="1" applyFont="1" applyFill="1" applyBorder="1" applyAlignment="1">
      <alignment horizontal="center" vertical="top"/>
    </xf>
    <xf numFmtId="4" fontId="144" fillId="29" borderId="36" xfId="0" applyNumberFormat="1" applyFont="1" applyFill="1" applyBorder="1" applyAlignment="1">
      <alignment vertical="top"/>
    </xf>
    <xf numFmtId="3" fontId="80" fillId="29" borderId="36" xfId="0" applyNumberFormat="1" applyFont="1" applyFill="1" applyBorder="1" applyAlignment="1">
      <alignment horizontal="center" vertical="top"/>
    </xf>
    <xf numFmtId="3" fontId="80" fillId="0" borderId="36" xfId="0" applyNumberFormat="1" applyFont="1" applyBorder="1" applyAlignment="1">
      <alignment horizontal="center" vertical="top"/>
    </xf>
    <xf numFmtId="174" fontId="80" fillId="0" borderId="36" xfId="0" applyNumberFormat="1" applyFont="1" applyBorder="1" applyAlignment="1">
      <alignment horizontal="center" vertical="top"/>
    </xf>
    <xf numFmtId="168" fontId="80" fillId="0" borderId="36" xfId="0" applyNumberFormat="1" applyFont="1" applyBorder="1" applyAlignment="1">
      <alignment horizontal="center" vertical="top"/>
    </xf>
    <xf numFmtId="0" fontId="80" fillId="0" borderId="36" xfId="0" applyFont="1" applyBorder="1" applyAlignment="1">
      <alignment vertical="top"/>
    </xf>
    <xf numFmtId="4" fontId="80" fillId="0" borderId="36" xfId="0" applyNumberFormat="1" applyFont="1" applyBorder="1" applyAlignment="1">
      <alignment vertical="top"/>
    </xf>
    <xf numFmtId="177" fontId="80" fillId="0" borderId="36" xfId="0" applyNumberFormat="1" applyFont="1" applyBorder="1" applyAlignment="1">
      <alignment vertical="top"/>
    </xf>
    <xf numFmtId="0" fontId="80" fillId="29" borderId="36" xfId="0" applyFont="1" applyFill="1" applyBorder="1" applyAlignment="1">
      <alignment vertical="top"/>
    </xf>
    <xf numFmtId="0" fontId="0" fillId="0" borderId="36" xfId="0" applyBorder="1" applyAlignment="1">
      <alignment horizontal="center" vertical="top"/>
    </xf>
    <xf numFmtId="4" fontId="105" fillId="35" borderId="10" xfId="0" applyNumberFormat="1" applyFont="1" applyFill="1" applyBorder="1" applyAlignment="1">
      <alignment vertical="top" wrapText="1"/>
    </xf>
    <xf numFmtId="0" fontId="81" fillId="0" borderId="0" xfId="333" applyFont="1" applyAlignment="1">
      <alignment horizontal="center" vertical="top"/>
    </xf>
    <xf numFmtId="0" fontId="36" fillId="0" borderId="0" xfId="333" applyFont="1" applyAlignment="1">
      <alignment horizontal="center" vertical="top"/>
    </xf>
    <xf numFmtId="0" fontId="133" fillId="0" borderId="0" xfId="335" applyFont="1" applyAlignment="1">
      <alignment horizontal="center" vertical="top" wrapText="1"/>
    </xf>
    <xf numFmtId="0" fontId="118" fillId="0" borderId="10" xfId="343" applyFont="1" applyFill="1" applyBorder="1" applyAlignment="1">
      <alignment horizontal="center" vertical="top" wrapText="1"/>
    </xf>
    <xf numFmtId="0" fontId="171" fillId="0" borderId="0" xfId="333" applyFont="1" applyAlignment="1">
      <alignment horizontal="center" vertical="top"/>
    </xf>
    <xf numFmtId="0" fontId="172" fillId="0" borderId="0" xfId="333" applyFont="1" applyAlignment="1">
      <alignment horizontal="center" vertical="top"/>
    </xf>
    <xf numFmtId="0" fontId="51" fillId="28" borderId="43" xfId="405" applyFont="1" applyFill="1" applyBorder="1" applyAlignment="1">
      <alignment horizontal="center" vertical="top" wrapText="1"/>
    </xf>
    <xf numFmtId="0" fontId="51" fillId="28" borderId="43" xfId="405" applyFont="1" applyFill="1" applyBorder="1" applyAlignment="1">
      <alignment horizontal="center" vertical="top"/>
    </xf>
    <xf numFmtId="0" fontId="50" fillId="28" borderId="43" xfId="405" applyFont="1" applyFill="1" applyBorder="1" applyAlignment="1">
      <alignment horizontal="center" vertical="top"/>
    </xf>
    <xf numFmtId="0" fontId="51" fillId="0" borderId="43" xfId="405" applyFont="1" applyBorder="1" applyAlignment="1">
      <alignment horizontal="center" vertical="top" wrapText="1"/>
    </xf>
    <xf numFmtId="0" fontId="51" fillId="0" borderId="43" xfId="405" applyFont="1" applyBorder="1" applyAlignment="1">
      <alignment horizontal="center" vertical="top"/>
    </xf>
    <xf numFmtId="0" fontId="51" fillId="24" borderId="43" xfId="405" applyFont="1" applyFill="1" applyBorder="1" applyAlignment="1">
      <alignment horizontal="center" vertical="top" wrapText="1"/>
    </xf>
    <xf numFmtId="0" fontId="50" fillId="24" borderId="43" xfId="405" applyFont="1" applyFill="1" applyBorder="1" applyAlignment="1">
      <alignment horizontal="center" vertical="top" wrapText="1"/>
    </xf>
    <xf numFmtId="0" fontId="51" fillId="0" borderId="43" xfId="405" applyFont="1" applyBorder="1" applyAlignment="1">
      <alignment vertical="top"/>
    </xf>
    <xf numFmtId="0" fontId="150" fillId="28" borderId="43" xfId="333" applyFont="1" applyFill="1" applyBorder="1" applyAlignment="1">
      <alignment vertical="top" wrapText="1"/>
    </xf>
    <xf numFmtId="170" fontId="26" fillId="33" borderId="43" xfId="405" applyNumberFormat="1" applyFont="1" applyFill="1" applyBorder="1" applyAlignment="1">
      <alignment vertical="top"/>
    </xf>
    <xf numFmtId="170" fontId="150" fillId="28" borderId="43" xfId="405" applyNumberFormat="1" applyFont="1" applyFill="1" applyBorder="1" applyAlignment="1">
      <alignment vertical="top"/>
    </xf>
    <xf numFmtId="180" fontId="120" fillId="28" borderId="43" xfId="405" applyNumberFormat="1" applyFont="1" applyFill="1" applyBorder="1" applyAlignment="1">
      <alignment vertical="top"/>
    </xf>
    <xf numFmtId="170" fontId="102" fillId="28" borderId="43" xfId="405" applyNumberFormat="1" applyFont="1" applyFill="1" applyBorder="1" applyAlignment="1">
      <alignment vertical="top"/>
    </xf>
    <xf numFmtId="182" fontId="120" fillId="28" borderId="43" xfId="405" applyNumberFormat="1" applyFont="1" applyFill="1" applyBorder="1" applyAlignment="1">
      <alignment horizontal="right" vertical="top"/>
    </xf>
    <xf numFmtId="170" fontId="91" fillId="28" borderId="43" xfId="405" applyNumberFormat="1" applyFont="1" applyFill="1" applyBorder="1" applyAlignment="1">
      <alignment horizontal="right" vertical="top"/>
    </xf>
    <xf numFmtId="179" fontId="91" fillId="28" borderId="43" xfId="405" applyNumberFormat="1" applyFont="1" applyFill="1" applyBorder="1" applyAlignment="1">
      <alignment horizontal="right" vertical="top"/>
    </xf>
    <xf numFmtId="170" fontId="120" fillId="28" borderId="43" xfId="405" applyNumberFormat="1" applyFont="1" applyFill="1" applyBorder="1" applyAlignment="1">
      <alignment vertical="top"/>
    </xf>
    <xf numFmtId="2" fontId="26" fillId="33" borderId="43" xfId="405" applyNumberFormat="1" applyFont="1" applyFill="1" applyBorder="1" applyAlignment="1">
      <alignment vertical="top"/>
    </xf>
    <xf numFmtId="168" fontId="26" fillId="33" borderId="43" xfId="405" applyNumberFormat="1" applyFont="1" applyFill="1" applyBorder="1" applyAlignment="1">
      <alignment vertical="top"/>
    </xf>
    <xf numFmtId="170" fontId="174" fillId="33" borderId="43" xfId="405" applyNumberFormat="1" applyFont="1" applyFill="1" applyBorder="1" applyAlignment="1">
      <alignment vertical="top"/>
    </xf>
    <xf numFmtId="170" fontId="150" fillId="0" borderId="43" xfId="405" applyNumberFormat="1" applyFont="1" applyBorder="1" applyAlignment="1">
      <alignment vertical="top"/>
    </xf>
    <xf numFmtId="170" fontId="25" fillId="0" borderId="43" xfId="405" applyNumberFormat="1" applyFont="1" applyBorder="1" applyAlignment="1">
      <alignment vertical="top"/>
    </xf>
    <xf numFmtId="170" fontId="26" fillId="33" borderId="43" xfId="405" applyNumberFormat="1" applyFont="1" applyFill="1" applyBorder="1" applyAlignment="1">
      <alignment vertical="center"/>
    </xf>
    <xf numFmtId="170" fontId="150" fillId="28" borderId="43" xfId="405" applyNumberFormat="1" applyFont="1" applyFill="1" applyBorder="1" applyAlignment="1">
      <alignment vertical="center"/>
    </xf>
    <xf numFmtId="180" fontId="120" fillId="28" borderId="43" xfId="405" applyNumberFormat="1" applyFont="1" applyFill="1" applyBorder="1" applyAlignment="1">
      <alignment vertical="center"/>
    </xf>
    <xf numFmtId="170" fontId="152" fillId="33" borderId="43" xfId="405" applyNumberFormat="1" applyFont="1" applyFill="1" applyBorder="1" applyAlignment="1">
      <alignment vertical="center"/>
    </xf>
    <xf numFmtId="170" fontId="175" fillId="28" borderId="43" xfId="405" applyNumberFormat="1" applyFont="1" applyFill="1" applyBorder="1" applyAlignment="1">
      <alignment vertical="center"/>
    </xf>
    <xf numFmtId="180" fontId="153" fillId="28" borderId="43" xfId="405" applyNumberFormat="1" applyFont="1" applyFill="1" applyBorder="1" applyAlignment="1">
      <alignment vertical="center"/>
    </xf>
    <xf numFmtId="170" fontId="120" fillId="28" borderId="43" xfId="405" applyNumberFormat="1" applyFont="1" applyFill="1" applyBorder="1" applyAlignment="1">
      <alignment vertical="center"/>
    </xf>
    <xf numFmtId="2" fontId="26" fillId="33" borderId="43" xfId="405" applyNumberFormat="1" applyFont="1" applyFill="1" applyBorder="1" applyAlignment="1">
      <alignment vertical="center"/>
    </xf>
    <xf numFmtId="170" fontId="150" fillId="0" borderId="43" xfId="405" applyNumberFormat="1" applyFont="1" applyBorder="1" applyAlignment="1">
      <alignment vertical="center"/>
    </xf>
    <xf numFmtId="2" fontId="26" fillId="31" borderId="43" xfId="405" applyNumberFormat="1" applyFont="1" applyFill="1" applyBorder="1" applyAlignment="1">
      <alignment vertical="top"/>
    </xf>
    <xf numFmtId="179" fontId="91" fillId="31" borderId="43" xfId="405" applyNumberFormat="1" applyFont="1" applyFill="1" applyBorder="1" applyAlignment="1">
      <alignment horizontal="right" vertical="top"/>
    </xf>
    <xf numFmtId="0" fontId="150" fillId="0" borderId="43" xfId="333" applyFont="1" applyBorder="1" applyAlignment="1">
      <alignment vertical="top" wrapText="1"/>
    </xf>
    <xf numFmtId="0" fontId="155" fillId="0" borderId="43" xfId="333" applyFont="1" applyBorder="1" applyAlignment="1">
      <alignment vertical="top"/>
    </xf>
    <xf numFmtId="4" fontId="151" fillId="0" borderId="43" xfId="333" applyNumberFormat="1" applyFont="1" applyBorder="1" applyAlignment="1">
      <alignment vertical="top"/>
    </xf>
    <xf numFmtId="169" fontId="151" fillId="0" borderId="43" xfId="333" applyNumberFormat="1" applyFont="1" applyBorder="1" applyAlignment="1">
      <alignment vertical="top"/>
    </xf>
    <xf numFmtId="0" fontId="156" fillId="0" borderId="43" xfId="333" applyFont="1" applyBorder="1" applyAlignment="1">
      <alignment vertical="top"/>
    </xf>
    <xf numFmtId="4" fontId="157" fillId="0" borderId="43" xfId="333" applyNumberFormat="1" applyFont="1" applyBorder="1" applyAlignment="1">
      <alignment vertical="top"/>
    </xf>
    <xf numFmtId="169" fontId="157" fillId="0" borderId="43" xfId="333" applyNumberFormat="1" applyFont="1" applyBorder="1" applyAlignment="1">
      <alignment vertical="top"/>
    </xf>
    <xf numFmtId="4" fontId="158" fillId="0" borderId="43" xfId="333" applyNumberFormat="1" applyFont="1" applyBorder="1" applyAlignment="1">
      <alignment vertical="top"/>
    </xf>
    <xf numFmtId="0" fontId="156" fillId="0" borderId="0" xfId="333" applyFont="1" applyAlignment="1">
      <alignment vertical="top"/>
    </xf>
    <xf numFmtId="170" fontId="26" fillId="0" borderId="43" xfId="405" applyNumberFormat="1" applyFont="1" applyBorder="1" applyAlignment="1">
      <alignment vertical="top"/>
    </xf>
    <xf numFmtId="180" fontId="120" fillId="0" borderId="43" xfId="405" applyNumberFormat="1" applyFont="1" applyBorder="1" applyAlignment="1">
      <alignment vertical="top"/>
    </xf>
    <xf numFmtId="170" fontId="102" fillId="0" borderId="43" xfId="405" applyNumberFormat="1" applyFont="1" applyBorder="1" applyAlignment="1">
      <alignment vertical="top"/>
    </xf>
    <xf numFmtId="179" fontId="102" fillId="0" borderId="43" xfId="405" applyNumberFormat="1" applyFont="1" applyBorder="1" applyAlignment="1">
      <alignment vertical="top"/>
    </xf>
    <xf numFmtId="2" fontId="26" fillId="0" borderId="43" xfId="405" applyNumberFormat="1" applyFont="1" applyBorder="1" applyAlignment="1">
      <alignment vertical="top"/>
    </xf>
    <xf numFmtId="0" fontId="102" fillId="28" borderId="43" xfId="333" applyFont="1" applyFill="1" applyBorder="1" applyAlignment="1">
      <alignment vertical="top" wrapText="1"/>
    </xf>
    <xf numFmtId="179" fontId="102" fillId="28" borderId="43" xfId="405" applyNumberFormat="1" applyFont="1" applyFill="1" applyBorder="1" applyAlignment="1">
      <alignment vertical="top"/>
    </xf>
    <xf numFmtId="0" fontId="176" fillId="28" borderId="42" xfId="333" applyFont="1" applyFill="1" applyBorder="1" applyAlignment="1">
      <alignment vertical="center" wrapText="1"/>
    </xf>
    <xf numFmtId="170" fontId="152" fillId="33" borderId="43" xfId="405" applyNumberFormat="1" applyFont="1" applyFill="1" applyBorder="1" applyAlignment="1">
      <alignment vertical="top"/>
    </xf>
    <xf numFmtId="170" fontId="152" fillId="28" borderId="43" xfId="405" applyNumberFormat="1" applyFont="1" applyFill="1" applyBorder="1" applyAlignment="1">
      <alignment vertical="top"/>
    </xf>
    <xf numFmtId="180" fontId="179" fillId="28" borderId="43" xfId="405" applyNumberFormat="1" applyFont="1" applyFill="1" applyBorder="1" applyAlignment="1">
      <alignment vertical="top"/>
    </xf>
    <xf numFmtId="170" fontId="180" fillId="28" borderId="43" xfId="405" applyNumberFormat="1" applyFont="1" applyFill="1" applyBorder="1" applyAlignment="1">
      <alignment vertical="top"/>
    </xf>
    <xf numFmtId="168" fontId="150" fillId="33" borderId="43" xfId="405" applyNumberFormat="1" applyFont="1" applyFill="1" applyBorder="1" applyAlignment="1">
      <alignment vertical="top"/>
    </xf>
    <xf numFmtId="170" fontId="181" fillId="33" borderId="43" xfId="405" applyNumberFormat="1" applyFont="1" applyFill="1" applyBorder="1" applyAlignment="1">
      <alignment vertical="top"/>
    </xf>
    <xf numFmtId="0" fontId="154" fillId="0" borderId="0" xfId="405" applyFont="1" applyAlignment="1">
      <alignment vertical="top"/>
    </xf>
    <xf numFmtId="0" fontId="182" fillId="28" borderId="43" xfId="333" applyFont="1" applyFill="1" applyBorder="1" applyAlignment="1">
      <alignment vertical="center" wrapText="1"/>
    </xf>
    <xf numFmtId="170" fontId="26" fillId="33" borderId="43" xfId="405" applyNumberFormat="1" applyFont="1" applyFill="1" applyBorder="1" applyAlignment="1">
      <alignment horizontal="center" vertical="center"/>
    </xf>
    <xf numFmtId="170" fontId="184" fillId="33" borderId="43" xfId="405" applyNumberFormat="1" applyFont="1" applyFill="1" applyBorder="1" applyAlignment="1">
      <alignment horizontal="center" vertical="center"/>
    </xf>
    <xf numFmtId="170" fontId="185" fillId="28" borderId="43" xfId="405" applyNumberFormat="1" applyFont="1" applyFill="1" applyBorder="1" applyAlignment="1">
      <alignment horizontal="center" vertical="center"/>
    </xf>
    <xf numFmtId="180" fontId="120" fillId="28" borderId="43" xfId="405" applyNumberFormat="1" applyFont="1" applyFill="1" applyBorder="1" applyAlignment="1">
      <alignment horizontal="center" vertical="center"/>
    </xf>
    <xf numFmtId="170" fontId="102" fillId="28" borderId="43" xfId="405" applyNumberFormat="1" applyFont="1" applyFill="1" applyBorder="1" applyAlignment="1">
      <alignment horizontal="center" vertical="center"/>
    </xf>
    <xf numFmtId="170" fontId="102" fillId="28" borderId="43" xfId="405" applyNumberFormat="1" applyFont="1" applyFill="1" applyBorder="1" applyAlignment="1">
      <alignment vertical="center"/>
    </xf>
    <xf numFmtId="179" fontId="102" fillId="28" borderId="43" xfId="405" applyNumberFormat="1" applyFont="1" applyFill="1" applyBorder="1" applyAlignment="1">
      <alignment vertical="center"/>
    </xf>
    <xf numFmtId="170" fontId="186" fillId="33" borderId="43" xfId="405" applyNumberFormat="1" applyFont="1" applyFill="1" applyBorder="1" applyAlignment="1">
      <alignment vertical="center"/>
    </xf>
    <xf numFmtId="170" fontId="186" fillId="28" borderId="43" xfId="405" applyNumberFormat="1" applyFont="1" applyFill="1" applyBorder="1" applyAlignment="1">
      <alignment vertical="center"/>
    </xf>
    <xf numFmtId="170" fontId="26" fillId="36" borderId="43" xfId="405" applyNumberFormat="1" applyFont="1" applyFill="1" applyBorder="1" applyAlignment="1">
      <alignment vertical="center"/>
    </xf>
    <xf numFmtId="170" fontId="184" fillId="33" borderId="43" xfId="405" applyNumberFormat="1" applyFont="1" applyFill="1" applyBorder="1" applyAlignment="1">
      <alignment vertical="center"/>
    </xf>
    <xf numFmtId="168" fontId="150" fillId="33" borderId="43" xfId="405" applyNumberFormat="1" applyFont="1" applyFill="1" applyBorder="1" applyAlignment="1">
      <alignment vertical="center"/>
    </xf>
    <xf numFmtId="170" fontId="181" fillId="33" borderId="43" xfId="405" applyNumberFormat="1" applyFont="1" applyFill="1" applyBorder="1" applyAlignment="1">
      <alignment vertical="center"/>
    </xf>
    <xf numFmtId="0" fontId="154" fillId="0" borderId="43" xfId="405" applyFont="1" applyBorder="1" applyAlignment="1">
      <alignment vertical="center"/>
    </xf>
    <xf numFmtId="0" fontId="160" fillId="0" borderId="0" xfId="333" applyFont="1"/>
    <xf numFmtId="0" fontId="187" fillId="0" borderId="0" xfId="333" applyFont="1" applyAlignment="1">
      <alignment vertical="top"/>
    </xf>
    <xf numFmtId="0" fontId="159" fillId="0" borderId="0" xfId="333" applyFont="1"/>
    <xf numFmtId="0" fontId="166" fillId="0" borderId="0" xfId="405" applyFont="1"/>
    <xf numFmtId="0" fontId="166" fillId="28" borderId="0" xfId="405" applyFont="1" applyFill="1"/>
    <xf numFmtId="0" fontId="164" fillId="0" borderId="0" xfId="405" applyFont="1"/>
    <xf numFmtId="0" fontId="101" fillId="0" borderId="0" xfId="333" applyFont="1"/>
    <xf numFmtId="172" fontId="6" fillId="28" borderId="0" xfId="405" applyNumberFormat="1" applyFont="1" applyFill="1" applyAlignment="1">
      <alignment horizontal="center" vertical="top"/>
    </xf>
    <xf numFmtId="179" fontId="6" fillId="28" borderId="0" xfId="405" applyNumberFormat="1" applyFont="1" applyFill="1" applyAlignment="1">
      <alignment horizontal="center" vertical="top"/>
    </xf>
    <xf numFmtId="0" fontId="121" fillId="0" borderId="0" xfId="333" applyFont="1" applyAlignment="1">
      <alignment vertical="top"/>
    </xf>
    <xf numFmtId="0" fontId="50" fillId="28" borderId="42" xfId="405" applyFont="1" applyFill="1" applyBorder="1" applyAlignment="1">
      <alignment vertical="top" wrapText="1"/>
    </xf>
    <xf numFmtId="0" fontId="50" fillId="28" borderId="22" xfId="405" applyFont="1" applyFill="1" applyBorder="1" applyAlignment="1">
      <alignment vertical="top" wrapText="1"/>
    </xf>
    <xf numFmtId="0" fontId="53" fillId="0" borderId="43" xfId="333" applyFont="1" applyBorder="1" applyAlignment="1">
      <alignment horizontal="center" vertical="top" wrapText="1"/>
    </xf>
    <xf numFmtId="0" fontId="57" fillId="0" borderId="43" xfId="333" applyBorder="1" applyAlignment="1">
      <alignment horizontal="center" vertical="top" wrapText="1"/>
    </xf>
    <xf numFmtId="0" fontId="123" fillId="24" borderId="43" xfId="333" applyFont="1" applyFill="1" applyBorder="1" applyAlignment="1">
      <alignment horizontal="center" vertical="top"/>
    </xf>
    <xf numFmtId="4" fontId="156" fillId="33" borderId="43" xfId="333" applyNumberFormat="1" applyFont="1" applyFill="1" applyBorder="1" applyAlignment="1">
      <alignment horizontal="center" vertical="top"/>
    </xf>
    <xf numFmtId="3" fontId="156" fillId="0" borderId="43" xfId="333" applyNumberFormat="1" applyFont="1" applyBorder="1" applyAlignment="1">
      <alignment horizontal="center" vertical="top"/>
    </xf>
    <xf numFmtId="180" fontId="120" fillId="28" borderId="43" xfId="405" applyNumberFormat="1" applyFont="1" applyFill="1" applyBorder="1" applyAlignment="1">
      <alignment horizontal="right" vertical="top"/>
    </xf>
    <xf numFmtId="4" fontId="50" fillId="28" borderId="11" xfId="405" applyNumberFormat="1" applyFont="1" applyFill="1" applyBorder="1" applyAlignment="1">
      <alignment vertical="top" wrapText="1"/>
    </xf>
    <xf numFmtId="164" fontId="50" fillId="28" borderId="11" xfId="405" applyNumberFormat="1" applyFont="1" applyFill="1" applyBorder="1" applyAlignment="1">
      <alignment vertical="top" wrapText="1"/>
    </xf>
    <xf numFmtId="172" fontId="42" fillId="28" borderId="43" xfId="405" applyNumberFormat="1" applyFont="1" applyFill="1" applyBorder="1" applyAlignment="1">
      <alignment vertical="top" wrapText="1"/>
    </xf>
    <xf numFmtId="0" fontId="188" fillId="0" borderId="43" xfId="405" applyFont="1" applyBorder="1" applyAlignment="1">
      <alignment horizontal="left" vertical="center" wrapText="1"/>
    </xf>
    <xf numFmtId="4" fontId="156" fillId="28" borderId="43" xfId="333" applyNumberFormat="1" applyFont="1" applyFill="1" applyBorder="1" applyAlignment="1">
      <alignment horizontal="center" vertical="top"/>
    </xf>
    <xf numFmtId="0" fontId="189" fillId="0" borderId="43" xfId="333" applyFont="1" applyBorder="1" applyAlignment="1">
      <alignment vertical="top" wrapText="1"/>
    </xf>
    <xf numFmtId="0" fontId="126" fillId="0" borderId="43" xfId="333" applyFont="1" applyBorder="1" applyAlignment="1">
      <alignment vertical="top"/>
    </xf>
    <xf numFmtId="3" fontId="151" fillId="0" borderId="43" xfId="333" applyNumberFormat="1" applyFont="1" applyBorder="1" applyAlignment="1">
      <alignment vertical="top"/>
    </xf>
    <xf numFmtId="0" fontId="57" fillId="0" borderId="43" xfId="333" applyBorder="1" applyAlignment="1">
      <alignment vertical="top"/>
    </xf>
    <xf numFmtId="3" fontId="157" fillId="0" borderId="43" xfId="333" applyNumberFormat="1" applyFont="1" applyBorder="1" applyAlignment="1">
      <alignment vertical="top"/>
    </xf>
    <xf numFmtId="4" fontId="156" fillId="0" borderId="43" xfId="333" applyNumberFormat="1" applyFont="1" applyBorder="1" applyAlignment="1">
      <alignment horizontal="center" vertical="top"/>
    </xf>
    <xf numFmtId="180" fontId="120" fillId="0" borderId="43" xfId="405" applyNumberFormat="1" applyFont="1" applyBorder="1" applyAlignment="1">
      <alignment horizontal="right" vertical="top"/>
    </xf>
    <xf numFmtId="167" fontId="26" fillId="0" borderId="43" xfId="405" applyNumberFormat="1" applyFont="1" applyBorder="1" applyAlignment="1">
      <alignment vertical="top" wrapText="1"/>
    </xf>
    <xf numFmtId="172" fontId="42" fillId="0" borderId="43" xfId="405" applyNumberFormat="1" applyFont="1" applyBorder="1" applyAlignment="1">
      <alignment vertical="top" wrapText="1"/>
    </xf>
    <xf numFmtId="167" fontId="26" fillId="28" borderId="43" xfId="405" applyNumberFormat="1" applyFont="1" applyFill="1" applyBorder="1" applyAlignment="1">
      <alignment vertical="top" wrapText="1"/>
    </xf>
    <xf numFmtId="4" fontId="156" fillId="28" borderId="0" xfId="333" applyNumberFormat="1" applyFont="1" applyFill="1" applyAlignment="1">
      <alignment horizontal="center" vertical="top"/>
    </xf>
    <xf numFmtId="0" fontId="163" fillId="0" borderId="0" xfId="333" applyFont="1"/>
    <xf numFmtId="0" fontId="167" fillId="0" borderId="0" xfId="333" applyFont="1"/>
    <xf numFmtId="0" fontId="163" fillId="0" borderId="17" xfId="333" applyFont="1" applyBorder="1"/>
    <xf numFmtId="0" fontId="156" fillId="0" borderId="0" xfId="333" applyFont="1"/>
    <xf numFmtId="0" fontId="33" fillId="0" borderId="0" xfId="335" applyFont="1" applyAlignment="1">
      <alignment vertical="top"/>
    </xf>
    <xf numFmtId="0" fontId="33" fillId="0" borderId="0" xfId="335" applyFont="1" applyAlignment="1">
      <alignment horizontal="right" vertical="top" wrapText="1"/>
    </xf>
    <xf numFmtId="0" fontId="132" fillId="0" borderId="0" xfId="335" applyFont="1" applyAlignment="1">
      <alignment vertical="top"/>
    </xf>
    <xf numFmtId="0" fontId="96" fillId="0" borderId="0" xfId="335" applyFont="1" applyAlignment="1">
      <alignment horizontal="center" vertical="top" wrapText="1"/>
    </xf>
    <xf numFmtId="0" fontId="51" fillId="0" borderId="17" xfId="335" applyFont="1" applyBorder="1" applyAlignment="1">
      <alignment vertical="top" wrapText="1"/>
    </xf>
    <xf numFmtId="0" fontId="50" fillId="0" borderId="0" xfId="335" applyFont="1" applyAlignment="1">
      <alignment horizontal="center"/>
    </xf>
    <xf numFmtId="0" fontId="134" fillId="0" borderId="0" xfId="335" applyFont="1" applyAlignment="1">
      <alignment vertical="top"/>
    </xf>
    <xf numFmtId="0" fontId="4" fillId="0" borderId="43" xfId="335" applyFont="1" applyBorder="1" applyAlignment="1">
      <alignment horizontal="center" vertical="top" wrapText="1"/>
    </xf>
    <xf numFmtId="0" fontId="89" fillId="0" borderId="43" xfId="335" applyFont="1" applyBorder="1" applyAlignment="1">
      <alignment horizontal="center" vertical="top" wrapText="1"/>
    </xf>
    <xf numFmtId="0" fontId="136" fillId="0" borderId="43" xfId="335" applyFont="1" applyBorder="1" applyAlignment="1">
      <alignment horizontal="center" vertical="top" wrapText="1"/>
    </xf>
    <xf numFmtId="0" fontId="134" fillId="25" borderId="43" xfId="335" applyFont="1" applyFill="1" applyBorder="1" applyAlignment="1">
      <alignment horizontal="center" vertical="top" wrapText="1"/>
    </xf>
    <xf numFmtId="0" fontId="134" fillId="25" borderId="43" xfId="335" applyFont="1" applyFill="1" applyBorder="1" applyAlignment="1">
      <alignment horizontal="center" vertical="top"/>
    </xf>
    <xf numFmtId="0" fontId="134" fillId="0" borderId="0" xfId="335" applyFont="1" applyAlignment="1">
      <alignment vertical="top" wrapText="1"/>
    </xf>
    <xf numFmtId="0" fontId="3" fillId="0" borderId="0" xfId="335" applyAlignment="1">
      <alignment vertical="top" wrapText="1"/>
    </xf>
    <xf numFmtId="0" fontId="51" fillId="0" borderId="43" xfId="335" applyFont="1" applyBorder="1" applyAlignment="1">
      <alignment vertical="top" wrapText="1"/>
    </xf>
    <xf numFmtId="4" fontId="4" fillId="0" borderId="43" xfId="335" applyNumberFormat="1" applyFont="1" applyBorder="1" applyAlignment="1">
      <alignment vertical="top"/>
    </xf>
    <xf numFmtId="4" fontId="91" fillId="0" borderId="43" xfId="335" applyNumberFormat="1" applyFont="1" applyBorder="1" applyAlignment="1">
      <alignment vertical="top"/>
    </xf>
    <xf numFmtId="183" fontId="3" fillId="0" borderId="43" xfId="335" applyNumberFormat="1" applyBorder="1" applyAlignment="1">
      <alignment vertical="top"/>
    </xf>
    <xf numFmtId="184" fontId="3" fillId="0" borderId="43" xfId="335" applyNumberFormat="1" applyBorder="1" applyAlignment="1">
      <alignment vertical="top"/>
    </xf>
    <xf numFmtId="179" fontId="190" fillId="0" borderId="43" xfId="335" applyNumberFormat="1" applyFont="1" applyBorder="1" applyAlignment="1">
      <alignment vertical="top"/>
    </xf>
    <xf numFmtId="4" fontId="57" fillId="0" borderId="43" xfId="333" applyNumberFormat="1" applyBorder="1"/>
    <xf numFmtId="185" fontId="57" fillId="0" borderId="43" xfId="333" applyNumberFormat="1" applyBorder="1"/>
    <xf numFmtId="0" fontId="51" fillId="0" borderId="21" xfId="335" applyFont="1" applyBorder="1" applyAlignment="1">
      <alignment vertical="top" wrapText="1"/>
    </xf>
    <xf numFmtId="0" fontId="0" fillId="0" borderId="50" xfId="333" applyFont="1" applyBorder="1" applyAlignment="1">
      <alignment vertical="top"/>
    </xf>
    <xf numFmtId="0" fontId="57" fillId="0" borderId="43" xfId="333" applyBorder="1" applyAlignment="1">
      <alignment vertical="top" wrapText="1"/>
    </xf>
    <xf numFmtId="0" fontId="63" fillId="0" borderId="43" xfId="333" applyFont="1" applyBorder="1" applyAlignment="1">
      <alignment vertical="top"/>
    </xf>
    <xf numFmtId="0" fontId="3" fillId="0" borderId="43" xfId="335" applyBorder="1" applyAlignment="1">
      <alignment vertical="top"/>
    </xf>
    <xf numFmtId="4" fontId="191" fillId="0" borderId="43" xfId="335" applyNumberFormat="1" applyFont="1" applyBorder="1" applyAlignment="1">
      <alignment vertical="top"/>
    </xf>
    <xf numFmtId="169" fontId="191" fillId="0" borderId="43" xfId="335" applyNumberFormat="1" applyFont="1" applyBorder="1" applyAlignment="1">
      <alignment vertical="top"/>
    </xf>
    <xf numFmtId="0" fontId="0" fillId="0" borderId="51" xfId="333" applyFont="1" applyBorder="1" applyAlignment="1">
      <alignment vertical="top"/>
    </xf>
    <xf numFmtId="0" fontId="3" fillId="0" borderId="38" xfId="335" applyBorder="1" applyAlignment="1">
      <alignment vertical="top"/>
    </xf>
    <xf numFmtId="4" fontId="191" fillId="0" borderId="38" xfId="335" applyNumberFormat="1" applyFont="1" applyBorder="1" applyAlignment="1">
      <alignment vertical="top"/>
    </xf>
    <xf numFmtId="169" fontId="191" fillId="0" borderId="38" xfId="335" applyNumberFormat="1" applyFont="1" applyBorder="1" applyAlignment="1">
      <alignment vertical="top"/>
    </xf>
    <xf numFmtId="0" fontId="0" fillId="0" borderId="52" xfId="333" applyFont="1" applyBorder="1" applyAlignment="1">
      <alignment vertical="top"/>
    </xf>
    <xf numFmtId="0" fontId="51" fillId="0" borderId="0" xfId="335" applyFont="1" applyAlignment="1">
      <alignment horizontal="right" vertical="top" wrapText="1"/>
    </xf>
    <xf numFmtId="0" fontId="51" fillId="0" borderId="0" xfId="335" applyFont="1" applyAlignment="1">
      <alignment horizontal="right" vertical="top"/>
    </xf>
    <xf numFmtId="0" fontId="42" fillId="0" borderId="0" xfId="335" applyFont="1" applyAlignment="1">
      <alignment vertical="top" wrapText="1"/>
    </xf>
    <xf numFmtId="0" fontId="33" fillId="0" borderId="0" xfId="335" applyFont="1" applyAlignment="1">
      <alignment horizontal="right" vertical="top"/>
    </xf>
    <xf numFmtId="0" fontId="50" fillId="0" borderId="0" xfId="335" applyFont="1" applyAlignment="1">
      <alignment horizontal="center" vertical="top"/>
    </xf>
    <xf numFmtId="0" fontId="137" fillId="0" borderId="38" xfId="335" applyFont="1" applyBorder="1" applyAlignment="1">
      <alignment horizontal="center" vertical="top" wrapText="1"/>
    </xf>
    <xf numFmtId="0" fontId="137" fillId="25" borderId="42" xfId="335" applyFont="1" applyFill="1" applyBorder="1" applyAlignment="1">
      <alignment horizontal="center" vertical="top" wrapText="1"/>
    </xf>
    <xf numFmtId="0" fontId="137" fillId="25" borderId="38" xfId="335" applyFont="1" applyFill="1" applyBorder="1" applyAlignment="1">
      <alignment horizontal="center" vertical="top" wrapText="1"/>
    </xf>
    <xf numFmtId="0" fontId="4" fillId="28" borderId="53" xfId="335" applyFont="1" applyFill="1" applyBorder="1" applyAlignment="1">
      <alignment vertical="top" wrapText="1"/>
    </xf>
    <xf numFmtId="0" fontId="4" fillId="28" borderId="53" xfId="335" applyFont="1" applyFill="1" applyBorder="1" applyAlignment="1">
      <alignment vertical="top"/>
    </xf>
    <xf numFmtId="170" fontId="4" fillId="28" borderId="53" xfId="335" applyNumberFormat="1" applyFont="1" applyFill="1" applyBorder="1" applyAlignment="1">
      <alignment vertical="top"/>
    </xf>
    <xf numFmtId="170" fontId="87" fillId="0" borderId="53" xfId="335" applyNumberFormat="1" applyFont="1" applyBorder="1" applyAlignment="1">
      <alignment vertical="top"/>
    </xf>
    <xf numFmtId="0" fontId="4" fillId="28" borderId="38" xfId="335" applyFont="1" applyFill="1" applyBorder="1" applyAlignment="1">
      <alignment vertical="top" wrapText="1"/>
    </xf>
    <xf numFmtId="0" fontId="4" fillId="28" borderId="38" xfId="335" applyFont="1" applyFill="1" applyBorder="1" applyAlignment="1">
      <alignment vertical="top"/>
    </xf>
    <xf numFmtId="170" fontId="4" fillId="28" borderId="38" xfId="335" applyNumberFormat="1" applyFont="1" applyFill="1" applyBorder="1" applyAlignment="1">
      <alignment vertical="top"/>
    </xf>
    <xf numFmtId="170" fontId="87" fillId="0" borderId="38" xfId="335" applyNumberFormat="1" applyFont="1" applyBorder="1" applyAlignment="1">
      <alignment vertical="top"/>
    </xf>
    <xf numFmtId="179" fontId="87" fillId="0" borderId="38" xfId="335" applyNumberFormat="1" applyFont="1" applyBorder="1" applyAlignment="1">
      <alignment vertical="top"/>
    </xf>
    <xf numFmtId="0" fontId="4" fillId="0" borderId="54" xfId="335" applyFont="1" applyBorder="1" applyAlignment="1">
      <alignment horizontal="center" vertical="top"/>
    </xf>
    <xf numFmtId="170" fontId="87" fillId="0" borderId="54" xfId="335" applyNumberFormat="1" applyFont="1" applyBorder="1" applyAlignment="1">
      <alignment vertical="top"/>
    </xf>
    <xf numFmtId="170" fontId="4" fillId="0" borderId="54" xfId="335" applyNumberFormat="1" applyFont="1" applyBorder="1" applyAlignment="1">
      <alignment vertical="top"/>
    </xf>
    <xf numFmtId="179" fontId="87" fillId="0" borderId="42" xfId="335" applyNumberFormat="1" applyFont="1" applyBorder="1" applyAlignment="1">
      <alignment vertical="top"/>
    </xf>
    <xf numFmtId="184" fontId="3" fillId="0" borderId="42" xfId="335" applyNumberFormat="1" applyBorder="1" applyAlignment="1">
      <alignment vertical="top"/>
    </xf>
    <xf numFmtId="179" fontId="190" fillId="0" borderId="42" xfId="335" applyNumberFormat="1" applyFont="1" applyBorder="1" applyAlignment="1">
      <alignment vertical="top"/>
    </xf>
    <xf numFmtId="0" fontId="4" fillId="28" borderId="11" xfId="335" applyFont="1" applyFill="1" applyBorder="1" applyAlignment="1">
      <alignment vertical="top" wrapText="1"/>
    </xf>
    <xf numFmtId="0" fontId="4" fillId="28" borderId="11" xfId="335" applyFont="1" applyFill="1" applyBorder="1" applyAlignment="1">
      <alignment vertical="top"/>
    </xf>
    <xf numFmtId="170" fontId="4" fillId="28" borderId="11" xfId="335" applyNumberFormat="1" applyFont="1" applyFill="1" applyBorder="1" applyAlignment="1">
      <alignment vertical="top"/>
    </xf>
    <xf numFmtId="170" fontId="87" fillId="0" borderId="11" xfId="335" applyNumberFormat="1" applyFont="1" applyBorder="1" applyAlignment="1">
      <alignment vertical="top"/>
    </xf>
    <xf numFmtId="179" fontId="87" fillId="0" borderId="53" xfId="335" applyNumberFormat="1" applyFont="1" applyBorder="1" applyAlignment="1">
      <alignment vertical="top"/>
    </xf>
    <xf numFmtId="0" fontId="4" fillId="0" borderId="42" xfId="335" applyFont="1" applyBorder="1" applyAlignment="1">
      <alignment horizontal="center" vertical="top"/>
    </xf>
    <xf numFmtId="170" fontId="87" fillId="0" borderId="42" xfId="335" applyNumberFormat="1" applyFont="1" applyBorder="1" applyAlignment="1">
      <alignment vertical="top"/>
    </xf>
    <xf numFmtId="170" fontId="4" fillId="0" borderId="42" xfId="335" applyNumberFormat="1" applyFont="1" applyBorder="1" applyAlignment="1">
      <alignment vertical="top"/>
    </xf>
    <xf numFmtId="179" fontId="87" fillId="0" borderId="54" xfId="335" applyNumberFormat="1" applyFont="1" applyBorder="1" applyAlignment="1">
      <alignment vertical="top"/>
    </xf>
    <xf numFmtId="184" fontId="3" fillId="0" borderId="54" xfId="335" applyNumberFormat="1" applyBorder="1" applyAlignment="1">
      <alignment vertical="top"/>
    </xf>
    <xf numFmtId="179" fontId="190" fillId="0" borderId="54" xfId="335" applyNumberFormat="1" applyFont="1" applyBorder="1" applyAlignment="1">
      <alignment vertical="top"/>
    </xf>
    <xf numFmtId="4" fontId="4" fillId="28" borderId="53" xfId="335" applyNumberFormat="1" applyFont="1" applyFill="1" applyBorder="1" applyAlignment="1">
      <alignment vertical="top"/>
    </xf>
    <xf numFmtId="4" fontId="4" fillId="28" borderId="38" xfId="335" applyNumberFormat="1" applyFont="1" applyFill="1" applyBorder="1" applyAlignment="1">
      <alignment vertical="top"/>
    </xf>
    <xf numFmtId="46" fontId="4" fillId="28" borderId="38" xfId="335" applyNumberFormat="1" applyFont="1" applyFill="1" applyBorder="1" applyAlignment="1">
      <alignment vertical="top"/>
    </xf>
    <xf numFmtId="0" fontId="191" fillId="0" borderId="11" xfId="335" applyFont="1" applyBorder="1" applyAlignment="1">
      <alignment vertical="top"/>
    </xf>
    <xf numFmtId="0" fontId="3" fillId="0" borderId="11" xfId="335" applyBorder="1" applyAlignment="1">
      <alignment vertical="top"/>
    </xf>
    <xf numFmtId="170" fontId="169" fillId="0" borderId="11" xfId="335" applyNumberFormat="1" applyFont="1" applyBorder="1" applyAlignment="1">
      <alignment vertical="top"/>
    </xf>
    <xf numFmtId="0" fontId="169" fillId="0" borderId="11" xfId="335" applyFont="1" applyBorder="1" applyAlignment="1">
      <alignment vertical="top"/>
    </xf>
    <xf numFmtId="179" fontId="169" fillId="0" borderId="11" xfId="335" applyNumberFormat="1" applyFont="1" applyBorder="1" applyAlignment="1">
      <alignment vertical="top"/>
    </xf>
    <xf numFmtId="0" fontId="6" fillId="0" borderId="38" xfId="333" applyFont="1" applyBorder="1" applyAlignment="1">
      <alignment vertical="top"/>
    </xf>
    <xf numFmtId="170" fontId="3" fillId="0" borderId="38" xfId="335" applyNumberFormat="1" applyBorder="1" applyAlignment="1">
      <alignment vertical="top"/>
    </xf>
    <xf numFmtId="170" fontId="191" fillId="0" borderId="38" xfId="335" applyNumberFormat="1" applyFont="1" applyBorder="1" applyAlignment="1">
      <alignment vertical="top"/>
    </xf>
    <xf numFmtId="179" fontId="191" fillId="0" borderId="38" xfId="335" applyNumberFormat="1" applyFont="1" applyBorder="1" applyAlignment="1">
      <alignment vertical="top"/>
    </xf>
    <xf numFmtId="0" fontId="54" fillId="0" borderId="0" xfId="18411" applyAlignment="1">
      <alignment vertical="top"/>
    </xf>
    <xf numFmtId="0" fontId="4" fillId="0" borderId="0" xfId="335" applyFont="1" applyAlignment="1">
      <alignment horizontal="right" vertical="top"/>
    </xf>
    <xf numFmtId="0" fontId="4" fillId="28" borderId="38" xfId="335" applyFont="1" applyFill="1" applyBorder="1" applyAlignment="1">
      <alignment horizontal="left" vertical="center"/>
    </xf>
    <xf numFmtId="170" fontId="4" fillId="43" borderId="38" xfId="417" applyNumberFormat="1" applyFont="1" applyFill="1" applyBorder="1" applyAlignment="1">
      <alignment vertical="top"/>
    </xf>
    <xf numFmtId="172" fontId="4" fillId="0" borderId="38" xfId="335" applyNumberFormat="1" applyFont="1" applyBorder="1" applyAlignment="1">
      <alignment vertical="top"/>
    </xf>
    <xf numFmtId="184" fontId="3" fillId="0" borderId="38" xfId="335" applyNumberFormat="1" applyBorder="1" applyAlignment="1">
      <alignment vertical="top"/>
    </xf>
    <xf numFmtId="179" fontId="190" fillId="0" borderId="38" xfId="335" applyNumberFormat="1" applyFont="1" applyBorder="1" applyAlignment="1">
      <alignment vertical="top"/>
    </xf>
    <xf numFmtId="0" fontId="4" fillId="0" borderId="38" xfId="335" applyFont="1" applyBorder="1" applyAlignment="1">
      <alignment horizontal="center" vertical="top" wrapText="1"/>
    </xf>
    <xf numFmtId="170" fontId="63" fillId="28" borderId="38" xfId="335" applyNumberFormat="1" applyFont="1" applyFill="1" applyBorder="1" applyAlignment="1">
      <alignment vertical="top"/>
    </xf>
    <xf numFmtId="0" fontId="4" fillId="0" borderId="38" xfId="335" applyFont="1" applyBorder="1" applyAlignment="1">
      <alignment vertical="top"/>
    </xf>
    <xf numFmtId="0" fontId="6" fillId="0" borderId="38" xfId="335" applyFont="1" applyBorder="1" applyAlignment="1">
      <alignment vertical="top"/>
    </xf>
    <xf numFmtId="170" fontId="6" fillId="28" borderId="38" xfId="335" applyNumberFormat="1" applyFont="1" applyFill="1" applyBorder="1" applyAlignment="1">
      <alignment vertical="top"/>
    </xf>
    <xf numFmtId="170" fontId="91" fillId="28" borderId="38" xfId="335" applyNumberFormat="1" applyFont="1" applyFill="1" applyBorder="1" applyAlignment="1">
      <alignment vertical="top"/>
    </xf>
    <xf numFmtId="179" fontId="91" fillId="28" borderId="38" xfId="335" applyNumberFormat="1" applyFont="1" applyFill="1" applyBorder="1" applyAlignment="1">
      <alignment vertical="top"/>
    </xf>
    <xf numFmtId="2" fontId="4" fillId="0" borderId="0" xfId="335" applyNumberFormat="1" applyFont="1" applyAlignment="1">
      <alignment vertical="top"/>
    </xf>
    <xf numFmtId="0" fontId="138" fillId="0" borderId="0" xfId="333" applyFont="1"/>
    <xf numFmtId="0" fontId="138" fillId="0" borderId="0" xfId="333" applyFont="1" applyAlignment="1">
      <alignment horizontal="center"/>
    </xf>
    <xf numFmtId="170" fontId="125" fillId="28" borderId="0" xfId="405" applyNumberFormat="1" applyFont="1" applyFill="1" applyAlignment="1">
      <alignment vertical="top" wrapText="1"/>
    </xf>
    <xf numFmtId="0" fontId="83" fillId="0" borderId="0" xfId="18445" applyFont="1" applyAlignment="1">
      <alignment vertical="top"/>
    </xf>
    <xf numFmtId="179" fontId="101" fillId="0" borderId="0" xfId="18445" applyNumberFormat="1" applyFont="1" applyAlignment="1">
      <alignment horizontal="center" vertical="top"/>
    </xf>
    <xf numFmtId="0" fontId="54" fillId="0" borderId="0" xfId="18445" applyAlignment="1">
      <alignment vertical="top"/>
    </xf>
    <xf numFmtId="179" fontId="54" fillId="0" borderId="0" xfId="18445" applyNumberFormat="1" applyAlignment="1">
      <alignment vertical="top"/>
    </xf>
    <xf numFmtId="0" fontId="80" fillId="0" borderId="0" xfId="18445" applyFont="1" applyAlignment="1">
      <alignment vertical="top"/>
    </xf>
    <xf numFmtId="0" fontId="108" fillId="0" borderId="0" xfId="18445" applyFont="1" applyAlignment="1">
      <alignment horizontal="center" vertical="top"/>
    </xf>
    <xf numFmtId="0" fontId="109" fillId="0" borderId="0" xfId="18445" applyFont="1" applyAlignment="1">
      <alignment vertical="top"/>
    </xf>
    <xf numFmtId="0" fontId="110" fillId="0" borderId="0" xfId="18445" applyFont="1" applyAlignment="1">
      <alignment horizontal="center" vertical="top"/>
    </xf>
    <xf numFmtId="0" fontId="129" fillId="45" borderId="0" xfId="18445" applyFont="1" applyFill="1" applyAlignment="1">
      <alignment vertical="top"/>
    </xf>
    <xf numFmtId="0" fontId="192" fillId="45" borderId="0" xfId="18445" applyFont="1" applyFill="1" applyAlignment="1">
      <alignment horizontal="left" vertical="top"/>
    </xf>
    <xf numFmtId="0" fontId="170" fillId="0" borderId="0" xfId="18445" applyFont="1" applyAlignment="1">
      <alignment vertical="top"/>
    </xf>
    <xf numFmtId="169" fontId="54" fillId="0" borderId="0" xfId="18445" applyNumberFormat="1" applyAlignment="1">
      <alignment vertical="top"/>
    </xf>
    <xf numFmtId="0" fontId="54" fillId="0" borderId="0" xfId="18445" applyAlignment="1">
      <alignment horizontal="left" vertical="top"/>
    </xf>
    <xf numFmtId="0" fontId="83" fillId="0" borderId="38" xfId="18445" applyFont="1" applyBorder="1" applyAlignment="1">
      <alignment horizontal="center" vertical="top" wrapText="1"/>
    </xf>
    <xf numFmtId="0" fontId="154" fillId="0" borderId="38" xfId="18445" applyFont="1" applyBorder="1" applyAlignment="1">
      <alignment horizontal="center" vertical="top" wrapText="1"/>
    </xf>
    <xf numFmtId="0" fontId="84" fillId="0" borderId="38" xfId="18445" applyFont="1" applyBorder="1" applyAlignment="1">
      <alignment horizontal="center" vertical="top" wrapText="1"/>
    </xf>
    <xf numFmtId="169" fontId="84" fillId="0" borderId="38" xfId="18445" applyNumberFormat="1" applyFont="1" applyBorder="1" applyAlignment="1">
      <alignment horizontal="center" vertical="top" wrapText="1"/>
    </xf>
    <xf numFmtId="179" fontId="84" fillId="0" borderId="38" xfId="18445" applyNumberFormat="1" applyFont="1" applyBorder="1" applyAlignment="1">
      <alignment horizontal="center" vertical="top" wrapText="1"/>
    </xf>
    <xf numFmtId="0" fontId="33" fillId="0" borderId="38" xfId="18445" applyFont="1" applyBorder="1" applyAlignment="1">
      <alignment horizontal="center" vertical="top" wrapText="1"/>
    </xf>
    <xf numFmtId="0" fontId="81" fillId="0" borderId="38" xfId="18445" applyFont="1" applyBorder="1" applyAlignment="1">
      <alignment horizontal="center" vertical="top" wrapText="1"/>
    </xf>
    <xf numFmtId="0" fontId="84" fillId="0" borderId="38" xfId="18443" applyFont="1" applyBorder="1" applyAlignment="1">
      <alignment horizontal="center" vertical="top" wrapText="1"/>
    </xf>
    <xf numFmtId="0" fontId="84" fillId="25" borderId="38" xfId="18445" applyFont="1" applyFill="1" applyBorder="1" applyAlignment="1">
      <alignment horizontal="center" vertical="top" wrapText="1"/>
    </xf>
    <xf numFmtId="0" fontId="193" fillId="25" borderId="38" xfId="18445" applyFont="1" applyFill="1" applyBorder="1" applyAlignment="1">
      <alignment horizontal="center" vertical="top" wrapText="1"/>
    </xf>
    <xf numFmtId="169" fontId="84" fillId="25" borderId="38" xfId="18445" applyNumberFormat="1" applyFont="1" applyFill="1" applyBorder="1" applyAlignment="1">
      <alignment horizontal="center" vertical="top" wrapText="1"/>
    </xf>
    <xf numFmtId="179" fontId="84" fillId="25" borderId="38" xfId="18445" applyNumberFormat="1" applyFont="1" applyFill="1" applyBorder="1" applyAlignment="1">
      <alignment horizontal="center" vertical="top" wrapText="1"/>
    </xf>
    <xf numFmtId="0" fontId="84" fillId="25" borderId="38" xfId="18443" applyFont="1" applyFill="1" applyBorder="1" applyAlignment="1">
      <alignment horizontal="center" vertical="top" wrapText="1"/>
    </xf>
    <xf numFmtId="0" fontId="61" fillId="0" borderId="0" xfId="18445" applyFont="1" applyAlignment="1">
      <alignment vertical="top" wrapText="1"/>
    </xf>
    <xf numFmtId="0" fontId="54" fillId="0" borderId="0" xfId="18445" applyAlignment="1">
      <alignment vertical="top" wrapText="1"/>
    </xf>
    <xf numFmtId="0" fontId="80" fillId="33" borderId="38" xfId="18445" applyFont="1" applyFill="1" applyBorder="1" applyAlignment="1">
      <alignment vertical="top"/>
    </xf>
    <xf numFmtId="0" fontId="84" fillId="33" borderId="38" xfId="18445" applyFont="1" applyFill="1" applyBorder="1" applyAlignment="1">
      <alignment horizontal="center" vertical="top" wrapText="1"/>
    </xf>
    <xf numFmtId="169" fontId="84" fillId="33" borderId="38" xfId="18445" applyNumberFormat="1" applyFont="1" applyFill="1" applyBorder="1" applyAlignment="1">
      <alignment horizontal="center" vertical="top" wrapText="1"/>
    </xf>
    <xf numFmtId="179" fontId="84" fillId="33" borderId="38" xfId="18445" applyNumberFormat="1" applyFont="1" applyFill="1" applyBorder="1" applyAlignment="1">
      <alignment horizontal="center" vertical="top" wrapText="1"/>
    </xf>
    <xf numFmtId="4" fontId="85" fillId="33" borderId="38" xfId="18445" applyNumberFormat="1" applyFont="1" applyFill="1" applyBorder="1" applyAlignment="1">
      <alignment vertical="top"/>
    </xf>
    <xf numFmtId="4" fontId="83" fillId="33" borderId="38" xfId="18445" applyNumberFormat="1" applyFont="1" applyFill="1" applyBorder="1" applyAlignment="1">
      <alignment horizontal="center" vertical="top"/>
    </xf>
    <xf numFmtId="4" fontId="112" fillId="33" borderId="38" xfId="18445" applyNumberFormat="1" applyFont="1" applyFill="1" applyBorder="1" applyAlignment="1">
      <alignment vertical="top"/>
    </xf>
    <xf numFmtId="4" fontId="25" fillId="33" borderId="38" xfId="18445" applyNumberFormat="1" applyFont="1" applyFill="1" applyBorder="1" applyAlignment="1">
      <alignment vertical="top"/>
    </xf>
    <xf numFmtId="4" fontId="111" fillId="33" borderId="38" xfId="18445" applyNumberFormat="1" applyFont="1" applyFill="1" applyBorder="1" applyAlignment="1">
      <alignment vertical="top"/>
    </xf>
    <xf numFmtId="0" fontId="84" fillId="33" borderId="38" xfId="18445" applyFont="1" applyFill="1" applyBorder="1" applyAlignment="1">
      <alignment vertical="top" wrapText="1"/>
    </xf>
    <xf numFmtId="0" fontId="51" fillId="40" borderId="38" xfId="333" applyFont="1" applyFill="1" applyBorder="1" applyAlignment="1">
      <alignment vertical="top"/>
    </xf>
    <xf numFmtId="4" fontId="82" fillId="40" borderId="38" xfId="333" applyNumberFormat="1" applyFont="1" applyFill="1" applyBorder="1" applyAlignment="1">
      <alignment horizontal="right" vertical="top" wrapText="1"/>
    </xf>
    <xf numFmtId="4" fontId="83" fillId="40" borderId="38" xfId="18445" applyNumberFormat="1" applyFont="1" applyFill="1" applyBorder="1" applyAlignment="1">
      <alignment horizontal="center" vertical="top"/>
    </xf>
    <xf numFmtId="4" fontId="154" fillId="0" borderId="38" xfId="18445" applyNumberFormat="1" applyFont="1" applyBorder="1" applyAlignment="1">
      <alignment horizontal="center" vertical="top"/>
    </xf>
    <xf numFmtId="4" fontId="111" fillId="32" borderId="38" xfId="18445" applyNumberFormat="1" applyFont="1" applyFill="1" applyBorder="1" applyAlignment="1">
      <alignment horizontal="center" vertical="top"/>
    </xf>
    <xf numFmtId="169" fontId="85" fillId="0" borderId="38" xfId="18445" applyNumberFormat="1" applyFont="1" applyBorder="1" applyAlignment="1">
      <alignment vertical="top"/>
    </xf>
    <xf numFmtId="4" fontId="25" fillId="40" borderId="38" xfId="18445" applyNumberFormat="1" applyFont="1" applyFill="1" applyBorder="1" applyAlignment="1">
      <alignment vertical="top"/>
    </xf>
    <xf numFmtId="179" fontId="85" fillId="0" borderId="38" xfId="18445" applyNumberFormat="1" applyFont="1" applyBorder="1" applyAlignment="1">
      <alignment vertical="top"/>
    </xf>
    <xf numFmtId="4" fontId="111" fillId="0" borderId="38" xfId="18445" applyNumberFormat="1" applyFont="1" applyBorder="1" applyAlignment="1">
      <alignment vertical="top"/>
    </xf>
    <xf numFmtId="4" fontId="85" fillId="0" borderId="38" xfId="18445" applyNumberFormat="1" applyFont="1" applyBorder="1" applyAlignment="1">
      <alignment vertical="top"/>
    </xf>
    <xf numFmtId="4" fontId="83" fillId="0" borderId="38" xfId="18445" applyNumberFormat="1" applyFont="1" applyBorder="1" applyAlignment="1">
      <alignment horizontal="center" vertical="top"/>
    </xf>
    <xf numFmtId="4" fontId="112" fillId="0" borderId="38" xfId="18445" applyNumberFormat="1" applyFont="1" applyBorder="1" applyAlignment="1">
      <alignment vertical="top"/>
    </xf>
    <xf numFmtId="4" fontId="111" fillId="40" borderId="38" xfId="18445" applyNumberFormat="1" applyFont="1" applyFill="1" applyBorder="1" applyAlignment="1">
      <alignment vertical="top"/>
    </xf>
    <xf numFmtId="4" fontId="83" fillId="40" borderId="38" xfId="18443" applyNumberFormat="1" applyFont="1" applyFill="1" applyBorder="1" applyAlignment="1">
      <alignment horizontal="center" vertical="top"/>
    </xf>
    <xf numFmtId="4" fontId="115" fillId="46" borderId="38" xfId="417" applyNumberFormat="1" applyFont="1" applyFill="1" applyBorder="1" applyAlignment="1">
      <alignment horizontal="center" vertical="top"/>
    </xf>
    <xf numFmtId="4" fontId="54" fillId="0" borderId="0" xfId="18445" applyNumberFormat="1" applyAlignment="1">
      <alignment vertical="top"/>
    </xf>
    <xf numFmtId="4" fontId="23" fillId="40" borderId="38" xfId="18443" applyNumberFormat="1" applyFont="1" applyFill="1" applyBorder="1" applyAlignment="1">
      <alignment horizontal="center" vertical="top"/>
    </xf>
    <xf numFmtId="0" fontId="84" fillId="40" borderId="38" xfId="18445" applyFont="1" applyFill="1" applyBorder="1" applyAlignment="1">
      <alignment horizontal="left" vertical="top" wrapText="1"/>
    </xf>
    <xf numFmtId="0" fontId="51" fillId="40" borderId="38" xfId="333" applyFont="1" applyFill="1" applyBorder="1" applyAlignment="1">
      <alignment vertical="top" wrapText="1"/>
    </xf>
    <xf numFmtId="0" fontId="114" fillId="46" borderId="38" xfId="417" applyNumberFormat="1" applyFont="1" applyFill="1" applyBorder="1" applyAlignment="1">
      <alignment vertical="top" wrapText="1"/>
    </xf>
    <xf numFmtId="0" fontId="84" fillId="40" borderId="38" xfId="18443" applyFont="1" applyFill="1" applyBorder="1" applyAlignment="1">
      <alignment horizontal="left" vertical="top" wrapText="1"/>
    </xf>
    <xf numFmtId="0" fontId="24" fillId="40" borderId="38" xfId="18443" applyFont="1" applyFill="1" applyBorder="1" applyAlignment="1">
      <alignment horizontal="left" vertical="top" wrapText="1"/>
    </xf>
    <xf numFmtId="4" fontId="63" fillId="40" borderId="38" xfId="333" applyNumberFormat="1" applyFont="1" applyFill="1" applyBorder="1" applyAlignment="1">
      <alignment horizontal="right" vertical="top" wrapText="1"/>
    </xf>
    <xf numFmtId="4" fontId="115" fillId="46" borderId="45" xfId="417" applyNumberFormat="1" applyFont="1" applyFill="1" applyBorder="1" applyAlignment="1">
      <alignment horizontal="center" vertical="top"/>
    </xf>
    <xf numFmtId="2" fontId="25" fillId="40" borderId="38" xfId="18445" applyNumberFormat="1" applyFont="1" applyFill="1" applyBorder="1" applyAlignment="1">
      <alignment vertical="top"/>
    </xf>
    <xf numFmtId="0" fontId="6" fillId="33" borderId="38" xfId="333" applyFont="1" applyFill="1" applyBorder="1" applyAlignment="1">
      <alignment vertical="top"/>
    </xf>
    <xf numFmtId="4" fontId="82" fillId="33" borderId="38" xfId="333" applyNumberFormat="1" applyFont="1" applyFill="1" applyBorder="1" applyAlignment="1">
      <alignment horizontal="right" vertical="top" wrapText="1"/>
    </xf>
    <xf numFmtId="169" fontId="25" fillId="33" borderId="38" xfId="18445" applyNumberFormat="1" applyFont="1" applyFill="1" applyBorder="1" applyAlignment="1">
      <alignment vertical="top"/>
    </xf>
    <xf numFmtId="179" fontId="25" fillId="33" borderId="38" xfId="18445" applyNumberFormat="1" applyFont="1" applyFill="1" applyBorder="1" applyAlignment="1">
      <alignment vertical="top"/>
    </xf>
    <xf numFmtId="0" fontId="51" fillId="47" borderId="38" xfId="333" applyFont="1" applyFill="1" applyBorder="1" applyAlignment="1">
      <alignment vertical="top"/>
    </xf>
    <xf numFmtId="0" fontId="84" fillId="47" borderId="38" xfId="18443" applyFont="1" applyFill="1" applyBorder="1" applyAlignment="1">
      <alignment horizontal="left" vertical="top" wrapText="1"/>
    </xf>
    <xf numFmtId="0" fontId="114" fillId="48" borderId="38" xfId="417" applyNumberFormat="1" applyFont="1" applyFill="1" applyBorder="1" applyAlignment="1">
      <alignment vertical="top" wrapText="1"/>
    </xf>
    <xf numFmtId="4" fontId="63" fillId="40" borderId="38" xfId="333" applyNumberFormat="1" applyFont="1" applyFill="1" applyBorder="1" applyAlignment="1">
      <alignment horizontal="center" vertical="top" wrapText="1"/>
    </xf>
    <xf numFmtId="0" fontId="24" fillId="47" borderId="38" xfId="18443" applyFont="1" applyFill="1" applyBorder="1" applyAlignment="1">
      <alignment horizontal="left" vertical="top" wrapText="1"/>
    </xf>
    <xf numFmtId="0" fontId="51" fillId="47" borderId="38" xfId="333" applyFont="1" applyFill="1" applyBorder="1" applyAlignment="1">
      <alignment vertical="top" wrapText="1"/>
    </xf>
    <xf numFmtId="0" fontId="84" fillId="47" borderId="38" xfId="18445" applyFont="1" applyFill="1" applyBorder="1" applyAlignment="1">
      <alignment horizontal="left" vertical="top" wrapText="1"/>
    </xf>
    <xf numFmtId="0" fontId="114" fillId="48" borderId="42" xfId="417" applyNumberFormat="1" applyFont="1" applyFill="1" applyBorder="1" applyAlignment="1">
      <alignment vertical="top" wrapText="1"/>
    </xf>
    <xf numFmtId="4" fontId="63" fillId="33" borderId="38" xfId="333" applyNumberFormat="1" applyFont="1" applyFill="1" applyBorder="1" applyAlignment="1">
      <alignment horizontal="right" vertical="top" wrapText="1"/>
    </xf>
    <xf numFmtId="3" fontId="63" fillId="33" borderId="38" xfId="333" applyNumberFormat="1" applyFont="1" applyFill="1" applyBorder="1" applyAlignment="1">
      <alignment horizontal="right" vertical="top" wrapText="1"/>
    </xf>
    <xf numFmtId="4" fontId="111" fillId="33" borderId="45" xfId="18445" applyNumberFormat="1" applyFont="1" applyFill="1" applyBorder="1" applyAlignment="1">
      <alignment vertical="top"/>
    </xf>
    <xf numFmtId="4" fontId="111" fillId="33" borderId="46" xfId="18445" applyNumberFormat="1" applyFont="1" applyFill="1" applyBorder="1" applyAlignment="1">
      <alignment vertical="top"/>
    </xf>
    <xf numFmtId="4" fontId="111" fillId="33" borderId="47" xfId="18445" applyNumberFormat="1" applyFont="1" applyFill="1" applyBorder="1" applyAlignment="1">
      <alignment vertical="top"/>
    </xf>
    <xf numFmtId="4" fontId="111" fillId="33" borderId="0" xfId="18445" applyNumberFormat="1" applyFont="1" applyFill="1" applyAlignment="1">
      <alignment horizontal="center" vertical="top"/>
    </xf>
    <xf numFmtId="4" fontId="63" fillId="40" borderId="45" xfId="333" applyNumberFormat="1" applyFont="1" applyFill="1" applyBorder="1" applyAlignment="1">
      <alignment horizontal="center" vertical="top" wrapText="1"/>
    </xf>
    <xf numFmtId="0" fontId="51" fillId="40" borderId="42" xfId="333" applyFont="1" applyFill="1" applyBorder="1" applyAlignment="1">
      <alignment vertical="top"/>
    </xf>
    <xf numFmtId="4" fontId="115" fillId="46" borderId="24" xfId="417" applyNumberFormat="1" applyFont="1" applyFill="1" applyBorder="1" applyAlignment="1">
      <alignment horizontal="center" vertical="top"/>
    </xf>
    <xf numFmtId="4" fontId="63" fillId="45" borderId="38" xfId="333" applyNumberFormat="1" applyFont="1" applyFill="1" applyBorder="1" applyAlignment="1">
      <alignment horizontal="right" vertical="top" wrapText="1"/>
    </xf>
    <xf numFmtId="4" fontId="85" fillId="40" borderId="38" xfId="18443" applyNumberFormat="1" applyFont="1" applyFill="1" applyBorder="1" applyAlignment="1">
      <alignment vertical="top"/>
    </xf>
    <xf numFmtId="4" fontId="83" fillId="45" borderId="38" xfId="18443" applyNumberFormat="1" applyFont="1" applyFill="1" applyBorder="1" applyAlignment="1">
      <alignment horizontal="center" vertical="top"/>
    </xf>
    <xf numFmtId="4" fontId="112" fillId="27" borderId="38" xfId="18445" applyNumberFormat="1" applyFont="1" applyFill="1" applyBorder="1" applyAlignment="1">
      <alignment horizontal="center" vertical="top"/>
    </xf>
    <xf numFmtId="4" fontId="36" fillId="27" borderId="38" xfId="18445" applyNumberFormat="1" applyFont="1" applyFill="1" applyBorder="1" applyAlignment="1">
      <alignment horizontal="center" vertical="top"/>
    </xf>
    <xf numFmtId="4" fontId="194" fillId="27" borderId="38" xfId="18445" applyNumberFormat="1" applyFont="1" applyFill="1" applyBorder="1" applyAlignment="1">
      <alignment horizontal="center" vertical="top"/>
    </xf>
    <xf numFmtId="169" fontId="112" fillId="27" borderId="38" xfId="18445" applyNumberFormat="1" applyFont="1" applyFill="1" applyBorder="1" applyAlignment="1">
      <alignment horizontal="center" vertical="top"/>
    </xf>
    <xf numFmtId="179" fontId="112" fillId="27" borderId="38" xfId="18445" applyNumberFormat="1" applyFont="1" applyFill="1" applyBorder="1" applyAlignment="1">
      <alignment horizontal="center" vertical="top"/>
    </xf>
    <xf numFmtId="4" fontId="54" fillId="27" borderId="38" xfId="18445" applyNumberFormat="1" applyFill="1" applyBorder="1" applyAlignment="1">
      <alignment vertical="top"/>
    </xf>
    <xf numFmtId="4" fontId="112" fillId="27" borderId="38" xfId="18445" applyNumberFormat="1" applyFont="1" applyFill="1" applyBorder="1" applyAlignment="1">
      <alignment vertical="top"/>
    </xf>
    <xf numFmtId="0" fontId="83" fillId="49" borderId="38" xfId="18445" applyFont="1" applyFill="1" applyBorder="1" applyAlignment="1">
      <alignment vertical="top"/>
    </xf>
    <xf numFmtId="0" fontId="95" fillId="49" borderId="38" xfId="18445" applyFont="1" applyFill="1" applyBorder="1" applyAlignment="1">
      <alignment horizontal="left" vertical="top" wrapText="1"/>
    </xf>
    <xf numFmtId="4" fontId="112" fillId="49" borderId="38" xfId="18445" applyNumberFormat="1" applyFont="1" applyFill="1" applyBorder="1" applyAlignment="1">
      <alignment horizontal="center" vertical="top"/>
    </xf>
    <xf numFmtId="4" fontId="25" fillId="49" borderId="38" xfId="18445" applyNumberFormat="1" applyFont="1" applyFill="1" applyBorder="1" applyAlignment="1">
      <alignment horizontal="center" vertical="top"/>
    </xf>
    <xf numFmtId="4" fontId="154" fillId="49" borderId="38" xfId="18445" applyNumberFormat="1" applyFont="1" applyFill="1" applyBorder="1" applyAlignment="1">
      <alignment horizontal="center" vertical="top"/>
    </xf>
    <xf numFmtId="169" fontId="112" fillId="49" borderId="38" xfId="18445" applyNumberFormat="1" applyFont="1" applyFill="1" applyBorder="1" applyAlignment="1">
      <alignment horizontal="center" vertical="top"/>
    </xf>
    <xf numFmtId="179" fontId="112" fillId="49" borderId="38" xfId="18445" applyNumberFormat="1" applyFont="1" applyFill="1" applyBorder="1" applyAlignment="1">
      <alignment horizontal="center" vertical="top"/>
    </xf>
    <xf numFmtId="0" fontId="195" fillId="49" borderId="38" xfId="18445" applyFont="1" applyFill="1" applyBorder="1" applyAlignment="1">
      <alignment horizontal="left" vertical="top" wrapText="1"/>
    </xf>
    <xf numFmtId="4" fontId="83" fillId="49" borderId="38" xfId="18445" applyNumberFormat="1" applyFont="1" applyFill="1" applyBorder="1" applyAlignment="1">
      <alignment horizontal="center" vertical="top"/>
    </xf>
    <xf numFmtId="169" fontId="25" fillId="49" borderId="38" xfId="18445" applyNumberFormat="1" applyFont="1" applyFill="1" applyBorder="1" applyAlignment="1">
      <alignment vertical="top"/>
    </xf>
    <xf numFmtId="179" fontId="25" fillId="49" borderId="38" xfId="18445" applyNumberFormat="1" applyFont="1" applyFill="1" applyBorder="1" applyAlignment="1">
      <alignment vertical="top"/>
    </xf>
    <xf numFmtId="169" fontId="83" fillId="49" borderId="38" xfId="18445" applyNumberFormat="1" applyFont="1" applyFill="1" applyBorder="1" applyAlignment="1">
      <alignment horizontal="center" vertical="top"/>
    </xf>
    <xf numFmtId="169" fontId="111" fillId="49" borderId="38" xfId="18445" applyNumberFormat="1" applyFont="1" applyFill="1" applyBorder="1" applyAlignment="1">
      <alignment vertical="top"/>
    </xf>
    <xf numFmtId="169" fontId="36" fillId="40" borderId="38" xfId="18445" applyNumberFormat="1" applyFont="1" applyFill="1" applyBorder="1" applyAlignment="1">
      <alignment vertical="top"/>
    </xf>
    <xf numFmtId="169" fontId="112" fillId="49" borderId="38" xfId="18445" applyNumberFormat="1" applyFont="1" applyFill="1" applyBorder="1" applyAlignment="1">
      <alignment vertical="top"/>
    </xf>
    <xf numFmtId="169" fontId="93" fillId="49" borderId="38" xfId="18445" applyNumberFormat="1" applyFont="1" applyFill="1" applyBorder="1" applyAlignment="1">
      <alignment vertical="top"/>
    </xf>
    <xf numFmtId="0" fontId="143" fillId="49" borderId="38" xfId="18445" applyFont="1" applyFill="1" applyBorder="1" applyAlignment="1">
      <alignment horizontal="left" vertical="top" wrapText="1"/>
    </xf>
    <xf numFmtId="4" fontId="36" fillId="40" borderId="38" xfId="18445" applyNumberFormat="1" applyFont="1" applyFill="1" applyBorder="1" applyAlignment="1">
      <alignment vertical="top"/>
    </xf>
    <xf numFmtId="4" fontId="93" fillId="49" borderId="38" xfId="18445" applyNumberFormat="1" applyFont="1" applyFill="1" applyBorder="1" applyAlignment="1">
      <alignment vertical="top"/>
    </xf>
    <xf numFmtId="169" fontId="36" fillId="49" borderId="38" xfId="18445" applyNumberFormat="1" applyFont="1" applyFill="1" applyBorder="1" applyAlignment="1">
      <alignment vertical="top"/>
    </xf>
    <xf numFmtId="0" fontId="95" fillId="45" borderId="38" xfId="18445" applyFont="1" applyFill="1" applyBorder="1" applyAlignment="1">
      <alignment horizontal="left" vertical="top" wrapText="1"/>
    </xf>
    <xf numFmtId="169" fontId="112" fillId="45" borderId="38" xfId="18445" applyNumberFormat="1" applyFont="1" applyFill="1" applyBorder="1" applyAlignment="1">
      <alignment vertical="top"/>
    </xf>
    <xf numFmtId="169" fontId="112" fillId="27" borderId="38" xfId="18445" applyNumberFormat="1" applyFont="1" applyFill="1" applyBorder="1" applyAlignment="1">
      <alignment vertical="top"/>
    </xf>
    <xf numFmtId="0" fontId="83" fillId="0" borderId="38" xfId="18443" applyFont="1" applyBorder="1" applyAlignment="1">
      <alignment horizontal="center" vertical="top" wrapText="1"/>
    </xf>
    <xf numFmtId="0" fontId="154" fillId="0" borderId="38" xfId="18443" applyFont="1" applyBorder="1" applyAlignment="1">
      <alignment horizontal="center" vertical="top" wrapText="1"/>
    </xf>
    <xf numFmtId="0" fontId="193" fillId="25" borderId="38" xfId="18443" applyFont="1" applyFill="1" applyBorder="1" applyAlignment="1">
      <alignment horizontal="center" vertical="top" wrapText="1"/>
    </xf>
    <xf numFmtId="4" fontId="111" fillId="32" borderId="38" xfId="18445" applyNumberFormat="1" applyFont="1" applyFill="1" applyBorder="1" applyAlignment="1">
      <alignment vertical="top"/>
    </xf>
    <xf numFmtId="4" fontId="63" fillId="45" borderId="38" xfId="333" applyNumberFormat="1" applyFont="1" applyFill="1" applyBorder="1" applyAlignment="1">
      <alignment horizontal="center" vertical="top" wrapText="1"/>
    </xf>
    <xf numFmtId="169" fontId="93" fillId="40" borderId="38" xfId="18445" applyNumberFormat="1" applyFont="1" applyFill="1" applyBorder="1" applyAlignment="1">
      <alignment vertical="top"/>
    </xf>
    <xf numFmtId="0" fontId="129" fillId="50" borderId="17" xfId="18445" applyFont="1" applyFill="1" applyBorder="1" applyAlignment="1">
      <alignment vertical="top"/>
    </xf>
    <xf numFmtId="0" fontId="54" fillId="0" borderId="11" xfId="18445" applyBorder="1" applyAlignment="1">
      <alignment horizontal="center" vertical="top" wrapText="1"/>
    </xf>
    <xf numFmtId="0" fontId="54" fillId="0" borderId="38" xfId="18445" applyBorder="1" applyAlignment="1">
      <alignment horizontal="center" vertical="top" wrapText="1"/>
    </xf>
    <xf numFmtId="0" fontId="54" fillId="0" borderId="0" xfId="18445" applyAlignment="1">
      <alignment horizontal="center" vertical="top" wrapText="1"/>
    </xf>
    <xf numFmtId="4" fontId="125" fillId="27" borderId="38" xfId="18445" applyNumberFormat="1" applyFont="1" applyFill="1" applyBorder="1" applyAlignment="1">
      <alignment horizontal="center" vertical="top"/>
    </xf>
    <xf numFmtId="4" fontId="50" fillId="27" borderId="38" xfId="18445" applyNumberFormat="1" applyFont="1" applyFill="1" applyBorder="1" applyAlignment="1">
      <alignment horizontal="center" vertical="top"/>
    </xf>
    <xf numFmtId="4" fontId="196" fillId="27" borderId="38" xfId="18445" applyNumberFormat="1" applyFont="1" applyFill="1" applyBorder="1" applyAlignment="1">
      <alignment horizontal="center" vertical="top"/>
    </xf>
    <xf numFmtId="169" fontId="125" fillId="27" borderId="38" xfId="18445" applyNumberFormat="1" applyFont="1" applyFill="1" applyBorder="1" applyAlignment="1">
      <alignment horizontal="center" vertical="top"/>
    </xf>
    <xf numFmtId="179" fontId="125" fillId="27" borderId="38" xfId="18445" applyNumberFormat="1" applyFont="1" applyFill="1" applyBorder="1" applyAlignment="1">
      <alignment horizontal="center" vertical="top"/>
    </xf>
    <xf numFmtId="169" fontId="125" fillId="27" borderId="38" xfId="18445" applyNumberFormat="1" applyFont="1" applyFill="1" applyBorder="1" applyAlignment="1">
      <alignment vertical="top"/>
    </xf>
    <xf numFmtId="4" fontId="99" fillId="0" borderId="0" xfId="18445" applyNumberFormat="1" applyFont="1" applyAlignment="1">
      <alignment vertical="top"/>
    </xf>
    <xf numFmtId="0" fontId="99" fillId="0" borderId="0" xfId="18445" applyFont="1" applyAlignment="1">
      <alignment vertical="top"/>
    </xf>
    <xf numFmtId="4" fontId="170" fillId="0" borderId="0" xfId="18445" applyNumberFormat="1" applyFont="1" applyAlignment="1">
      <alignment vertical="top"/>
    </xf>
    <xf numFmtId="170" fontId="54" fillId="0" borderId="0" xfId="18445" applyNumberFormat="1" applyAlignment="1">
      <alignment vertical="top"/>
    </xf>
    <xf numFmtId="169" fontId="54" fillId="0" borderId="38" xfId="18445" applyNumberFormat="1" applyBorder="1" applyAlignment="1">
      <alignment vertical="top"/>
    </xf>
    <xf numFmtId="179" fontId="54" fillId="0" borderId="38" xfId="18445" applyNumberFormat="1" applyBorder="1" applyAlignment="1">
      <alignment vertical="top"/>
    </xf>
    <xf numFmtId="10" fontId="83" fillId="0" borderId="0" xfId="18445" applyNumberFormat="1" applyFont="1" applyAlignment="1">
      <alignment horizontal="left" vertical="top"/>
    </xf>
    <xf numFmtId="0" fontId="129" fillId="50" borderId="0" xfId="18445" applyFont="1" applyFill="1" applyAlignment="1">
      <alignment vertical="top"/>
    </xf>
    <xf numFmtId="0" fontId="192" fillId="50" borderId="0" xfId="18445" applyFont="1" applyFill="1" applyAlignment="1">
      <alignment horizontal="left" vertical="top"/>
    </xf>
    <xf numFmtId="0" fontId="167" fillId="50" borderId="0" xfId="18445" applyFont="1" applyFill="1" applyAlignment="1">
      <alignment vertical="top"/>
    </xf>
    <xf numFmtId="0" fontId="197" fillId="50" borderId="0" xfId="18445" applyFont="1" applyFill="1" applyAlignment="1">
      <alignment horizontal="left" vertical="top"/>
    </xf>
    <xf numFmtId="0" fontId="197" fillId="50" borderId="0" xfId="18445" applyFont="1" applyFill="1" applyAlignment="1">
      <alignment vertical="top"/>
    </xf>
    <xf numFmtId="0" fontId="198" fillId="50" borderId="0" xfId="18445" applyFont="1" applyFill="1" applyAlignment="1">
      <alignment vertical="top"/>
    </xf>
    <xf numFmtId="0" fontId="199" fillId="49" borderId="38" xfId="18445" applyFont="1" applyFill="1" applyBorder="1" applyAlignment="1">
      <alignment horizontal="center" vertical="top" wrapText="1"/>
    </xf>
    <xf numFmtId="0" fontId="54" fillId="0" borderId="38" xfId="18445" applyBorder="1" applyAlignment="1">
      <alignment horizontal="center" vertical="top"/>
    </xf>
    <xf numFmtId="0" fontId="83" fillId="0" borderId="38" xfId="18445" applyFont="1" applyBorder="1" applyAlignment="1">
      <alignment vertical="top"/>
    </xf>
    <xf numFmtId="179" fontId="113" fillId="0" borderId="38" xfId="18445" applyNumberFormat="1" applyFont="1" applyBorder="1" applyAlignment="1">
      <alignment vertical="top"/>
    </xf>
    <xf numFmtId="179" fontId="100" fillId="0" borderId="38" xfId="18445" applyNumberFormat="1" applyFont="1" applyBorder="1" applyAlignment="1">
      <alignment vertical="top"/>
    </xf>
    <xf numFmtId="0" fontId="81" fillId="25" borderId="38" xfId="18445" applyFont="1" applyFill="1" applyBorder="1" applyAlignment="1">
      <alignment vertical="top"/>
    </xf>
    <xf numFmtId="179" fontId="56" fillId="25" borderId="38" xfId="18445" applyNumberFormat="1" applyFont="1" applyFill="1" applyBorder="1" applyAlignment="1">
      <alignment vertical="top"/>
    </xf>
    <xf numFmtId="0" fontId="80" fillId="51" borderId="16" xfId="18445" applyFont="1" applyFill="1" applyBorder="1" applyAlignment="1">
      <alignment vertical="top"/>
    </xf>
    <xf numFmtId="0" fontId="83" fillId="51" borderId="17" xfId="18445" applyFont="1" applyFill="1" applyBorder="1" applyAlignment="1">
      <alignment vertical="top"/>
    </xf>
    <xf numFmtId="0" fontId="83" fillId="51" borderId="17" xfId="18445" applyFont="1" applyFill="1" applyBorder="1" applyAlignment="1">
      <alignment horizontal="center" vertical="top"/>
    </xf>
    <xf numFmtId="0" fontId="170" fillId="51" borderId="21" xfId="18445" applyFont="1" applyFill="1" applyBorder="1" applyAlignment="1">
      <alignment vertical="top"/>
    </xf>
    <xf numFmtId="0" fontId="54" fillId="0" borderId="11" xfId="18445" applyBorder="1" applyAlignment="1">
      <alignment horizontal="center" vertical="top"/>
    </xf>
    <xf numFmtId="0" fontId="54" fillId="0" borderId="11" xfId="18445" applyFont="1" applyBorder="1" applyAlignment="1">
      <alignment horizontal="center" vertical="top"/>
    </xf>
    <xf numFmtId="179" fontId="200" fillId="0" borderId="38" xfId="18445" applyNumberFormat="1" applyFont="1" applyBorder="1" applyAlignment="1">
      <alignment vertical="top"/>
    </xf>
    <xf numFmtId="0" fontId="81" fillId="51" borderId="38" xfId="18445" applyFont="1" applyFill="1" applyBorder="1" applyAlignment="1">
      <alignment vertical="top"/>
    </xf>
    <xf numFmtId="179" fontId="56" fillId="51" borderId="38" xfId="18445" applyNumberFormat="1" applyFont="1" applyFill="1" applyBorder="1" applyAlignment="1">
      <alignment vertical="top"/>
    </xf>
    <xf numFmtId="0" fontId="83" fillId="51" borderId="45" xfId="18445" applyFont="1" applyFill="1" applyBorder="1" applyAlignment="1">
      <alignment vertical="top"/>
    </xf>
    <xf numFmtId="0" fontId="83" fillId="51" borderId="46" xfId="18445" applyFont="1" applyFill="1" applyBorder="1" applyAlignment="1">
      <alignment horizontal="center" vertical="top"/>
    </xf>
    <xf numFmtId="0" fontId="83" fillId="51" borderId="47" xfId="18445" applyFont="1" applyFill="1" applyBorder="1" applyAlignment="1">
      <alignment horizontal="center" vertical="top"/>
    </xf>
    <xf numFmtId="179" fontId="56" fillId="33" borderId="38" xfId="18445" applyNumberFormat="1" applyFont="1" applyFill="1" applyBorder="1" applyAlignment="1">
      <alignment vertical="top"/>
    </xf>
    <xf numFmtId="179" fontId="85" fillId="0" borderId="0" xfId="18445" applyNumberFormat="1" applyFont="1" applyAlignment="1">
      <alignment vertical="top"/>
    </xf>
    <xf numFmtId="0" fontId="54" fillId="49" borderId="38" xfId="18445" applyFill="1" applyBorder="1" applyAlignment="1">
      <alignment horizontal="center" vertical="top"/>
    </xf>
    <xf numFmtId="0" fontId="54" fillId="49" borderId="38" xfId="18445" applyFill="1" applyBorder="1" applyAlignment="1">
      <alignment horizontal="center" vertical="top" wrapText="1"/>
    </xf>
    <xf numFmtId="170" fontId="54" fillId="0" borderId="38" xfId="18445" applyNumberFormat="1" applyBorder="1" applyAlignment="1">
      <alignment vertical="top"/>
    </xf>
    <xf numFmtId="170" fontId="56" fillId="25" borderId="38" xfId="18445" applyNumberFormat="1" applyFont="1" applyFill="1" applyBorder="1" applyAlignment="1">
      <alignment vertical="top"/>
    </xf>
    <xf numFmtId="0" fontId="81" fillId="25" borderId="0" xfId="18445" applyFont="1" applyFill="1" applyAlignment="1">
      <alignment vertical="top"/>
    </xf>
    <xf numFmtId="179" fontId="56" fillId="25" borderId="0" xfId="18445" applyNumberFormat="1" applyFont="1" applyFill="1" applyAlignment="1">
      <alignment vertical="top"/>
    </xf>
    <xf numFmtId="170" fontId="56" fillId="25" borderId="0" xfId="18445" applyNumberFormat="1" applyFont="1" applyFill="1" applyAlignment="1">
      <alignment vertical="top"/>
    </xf>
    <xf numFmtId="179" fontId="54" fillId="0" borderId="0" xfId="18445" applyNumberFormat="1" applyAlignment="1">
      <alignment horizontal="left" vertical="top"/>
    </xf>
    <xf numFmtId="0" fontId="83" fillId="50" borderId="0" xfId="18445" applyFont="1" applyFill="1" applyAlignment="1">
      <alignment vertical="top"/>
    </xf>
    <xf numFmtId="0" fontId="54" fillId="50" borderId="0" xfId="18445" applyFill="1" applyAlignment="1">
      <alignment horizontal="left" vertical="top"/>
    </xf>
    <xf numFmtId="179" fontId="54" fillId="50" borderId="0" xfId="18445" applyNumberFormat="1" applyFill="1" applyAlignment="1">
      <alignment vertical="top"/>
    </xf>
    <xf numFmtId="0" fontId="170" fillId="50" borderId="0" xfId="18445" applyFont="1" applyFill="1" applyAlignment="1">
      <alignment vertical="top"/>
    </xf>
    <xf numFmtId="0" fontId="54" fillId="50" borderId="0" xfId="18445" applyFill="1" applyAlignment="1">
      <alignment vertical="top"/>
    </xf>
    <xf numFmtId="169" fontId="54" fillId="0" borderId="0" xfId="18445" applyNumberFormat="1" applyAlignment="1">
      <alignment horizontal="right" vertical="top"/>
    </xf>
    <xf numFmtId="0" fontId="49" fillId="0" borderId="0" xfId="5348" applyAlignment="1">
      <alignment vertical="top"/>
    </xf>
    <xf numFmtId="0" fontId="202" fillId="0" borderId="0" xfId="5348" applyNumberFormat="1" applyFont="1" applyAlignment="1">
      <alignment vertical="top"/>
    </xf>
    <xf numFmtId="0" fontId="148" fillId="52" borderId="38" xfId="5348" applyNumberFormat="1" applyFont="1" applyFill="1" applyBorder="1" applyAlignment="1">
      <alignment horizontal="center" vertical="top" wrapText="1"/>
    </xf>
    <xf numFmtId="0" fontId="49" fillId="53" borderId="38" xfId="5348" applyNumberFormat="1" applyFont="1" applyFill="1" applyBorder="1" applyAlignment="1">
      <alignment vertical="top" wrapText="1"/>
    </xf>
    <xf numFmtId="170" fontId="49" fillId="0" borderId="38" xfId="5348" applyNumberFormat="1" applyFont="1" applyBorder="1" applyAlignment="1">
      <alignment horizontal="right" vertical="top"/>
    </xf>
    <xf numFmtId="186" fontId="203" fillId="0" borderId="38" xfId="5348" applyNumberFormat="1" applyFont="1" applyBorder="1" applyAlignment="1">
      <alignment horizontal="right" vertical="top"/>
    </xf>
    <xf numFmtId="170" fontId="203" fillId="0" borderId="38" xfId="5348" applyNumberFormat="1" applyFont="1" applyBorder="1" applyAlignment="1">
      <alignment horizontal="right" vertical="top"/>
    </xf>
    <xf numFmtId="170" fontId="203" fillId="0" borderId="38" xfId="5348" applyNumberFormat="1" applyFont="1" applyFill="1" applyBorder="1" applyAlignment="1">
      <alignment horizontal="right" vertical="top"/>
    </xf>
    <xf numFmtId="0" fontId="49" fillId="0" borderId="38" xfId="5348" applyNumberFormat="1" applyFill="1" applyBorder="1" applyAlignment="1">
      <alignment vertical="top" wrapText="1"/>
    </xf>
    <xf numFmtId="0" fontId="2" fillId="52" borderId="38" xfId="5348" applyNumberFormat="1" applyFont="1" applyFill="1" applyBorder="1" applyAlignment="1">
      <alignment vertical="top"/>
    </xf>
    <xf numFmtId="170" fontId="2" fillId="52" borderId="38" xfId="5348" applyNumberFormat="1" applyFont="1" applyFill="1" applyBorder="1" applyAlignment="1">
      <alignment horizontal="right" vertical="top"/>
    </xf>
    <xf numFmtId="170" fontId="49" fillId="0" borderId="0" xfId="5348" applyNumberFormat="1" applyAlignment="1">
      <alignment vertical="top"/>
    </xf>
    <xf numFmtId="186" fontId="203" fillId="0" borderId="0" xfId="5348" applyNumberFormat="1" applyFont="1" applyAlignment="1">
      <alignment vertical="top"/>
    </xf>
    <xf numFmtId="170" fontId="203" fillId="0" borderId="0" xfId="5348" applyNumberFormat="1" applyFont="1" applyAlignment="1">
      <alignment vertical="top"/>
    </xf>
    <xf numFmtId="0" fontId="49" fillId="0" borderId="38" xfId="5348" applyNumberFormat="1" applyFont="1" applyBorder="1" applyAlignment="1">
      <alignment vertical="top" wrapText="1"/>
    </xf>
    <xf numFmtId="0" fontId="49" fillId="0" borderId="38" xfId="5348" applyNumberFormat="1" applyBorder="1" applyAlignment="1">
      <alignment vertical="top" wrapText="1"/>
    </xf>
    <xf numFmtId="170" fontId="49" fillId="33" borderId="38" xfId="5348" applyNumberFormat="1" applyFont="1" applyFill="1" applyBorder="1" applyAlignment="1">
      <alignment horizontal="right" vertical="top"/>
    </xf>
    <xf numFmtId="0" fontId="4" fillId="0" borderId="38" xfId="18283" applyFont="1" applyBorder="1" applyAlignment="1">
      <alignment horizontal="center" vertical="top"/>
    </xf>
    <xf numFmtId="0" fontId="137" fillId="25" borderId="38" xfId="18283" applyFont="1" applyFill="1" applyBorder="1" applyAlignment="1">
      <alignment horizontal="center" vertical="top" wrapText="1"/>
    </xf>
    <xf numFmtId="0" fontId="61" fillId="54" borderId="42" xfId="18283" applyFont="1" applyFill="1" applyBorder="1" applyAlignment="1">
      <alignment vertical="top"/>
    </xf>
    <xf numFmtId="170" fontId="113" fillId="0" borderId="42" xfId="18531" applyNumberFormat="1" applyFont="1" applyFill="1" applyBorder="1" applyAlignment="1">
      <alignment vertical="top"/>
    </xf>
    <xf numFmtId="170" fontId="204" fillId="0" borderId="42" xfId="18531" applyNumberFormat="1" applyFont="1" applyFill="1" applyBorder="1" applyAlignment="1">
      <alignment vertical="top"/>
    </xf>
    <xf numFmtId="186" fontId="128" fillId="0" borderId="42" xfId="18531" applyNumberFormat="1" applyFont="1" applyFill="1" applyBorder="1" applyAlignment="1">
      <alignment vertical="top"/>
    </xf>
    <xf numFmtId="0" fontId="54" fillId="31" borderId="38" xfId="18283" applyFill="1" applyBorder="1" applyAlignment="1">
      <alignment vertical="top"/>
    </xf>
    <xf numFmtId="170" fontId="113" fillId="31" borderId="38" xfId="18531" applyNumberFormat="1" applyFont="1" applyFill="1" applyBorder="1" applyAlignment="1">
      <alignment vertical="top"/>
    </xf>
    <xf numFmtId="170" fontId="128" fillId="31" borderId="38" xfId="18531" applyNumberFormat="1" applyFont="1" applyFill="1" applyBorder="1" applyAlignment="1">
      <alignment vertical="top"/>
    </xf>
    <xf numFmtId="0" fontId="61" fillId="0" borderId="38" xfId="18283" applyFont="1" applyFill="1" applyBorder="1" applyAlignment="1">
      <alignment vertical="top" wrapText="1"/>
    </xf>
    <xf numFmtId="0" fontId="61" fillId="0" borderId="38" xfId="18283" applyFont="1" applyFill="1" applyBorder="1" applyAlignment="1">
      <alignment vertical="top"/>
    </xf>
    <xf numFmtId="0" fontId="118" fillId="0" borderId="10" xfId="343" applyFont="1" applyFill="1" applyBorder="1" applyAlignment="1">
      <alignment horizontal="center" vertical="top" wrapText="1"/>
    </xf>
    <xf numFmtId="0" fontId="4" fillId="0" borderId="49" xfId="0" applyFont="1" applyBorder="1" applyAlignment="1">
      <alignment horizontal="center" vertical="top" wrapText="1"/>
    </xf>
    <xf numFmtId="0" fontId="137" fillId="25" borderId="43" xfId="0" applyFont="1" applyFill="1" applyBorder="1" applyAlignment="1">
      <alignment horizontal="center" vertical="top" wrapText="1"/>
    </xf>
    <xf numFmtId="0" fontId="6" fillId="0" borderId="43" xfId="0" applyFont="1" applyFill="1" applyBorder="1" applyAlignment="1">
      <alignment horizontal="right" vertical="top"/>
    </xf>
    <xf numFmtId="0" fontId="6" fillId="33" borderId="43" xfId="0" applyFont="1" applyFill="1" applyBorder="1" applyAlignment="1">
      <alignment horizontal="left" vertical="top"/>
    </xf>
    <xf numFmtId="0" fontId="25" fillId="44" borderId="43" xfId="0" applyFont="1" applyFill="1" applyBorder="1" applyAlignment="1" applyProtection="1">
      <alignment vertical="top"/>
      <protection locked="0"/>
    </xf>
    <xf numFmtId="0" fontId="6" fillId="33" borderId="43" xfId="0" applyFont="1" applyFill="1" applyBorder="1" applyAlignment="1">
      <alignment vertical="top"/>
    </xf>
    <xf numFmtId="0" fontId="4" fillId="44" borderId="43" xfId="0" applyFont="1" applyFill="1" applyBorder="1" applyAlignment="1" applyProtection="1">
      <alignment vertical="top"/>
      <protection locked="0"/>
    </xf>
    <xf numFmtId="0" fontId="61" fillId="0" borderId="43" xfId="0" applyFont="1" applyFill="1" applyBorder="1" applyAlignment="1">
      <alignment vertical="top" wrapText="1"/>
    </xf>
    <xf numFmtId="0" fontId="64" fillId="26" borderId="45" xfId="0" applyFont="1" applyFill="1" applyBorder="1" applyAlignment="1">
      <alignment vertical="top" wrapText="1"/>
    </xf>
    <xf numFmtId="0" fontId="6" fillId="0" borderId="43" xfId="0" applyFont="1" applyBorder="1" applyAlignment="1">
      <alignment horizontal="right" vertical="top"/>
    </xf>
    <xf numFmtId="0" fontId="0" fillId="44" borderId="43" xfId="0" applyFill="1" applyBorder="1" applyProtection="1">
      <protection locked="0"/>
    </xf>
    <xf numFmtId="0" fontId="80" fillId="0" borderId="47" xfId="0" applyFont="1" applyBorder="1" applyAlignment="1">
      <alignment horizontal="right" vertical="top"/>
    </xf>
    <xf numFmtId="0" fontId="80" fillId="33" borderId="43" xfId="0" applyFont="1" applyFill="1" applyBorder="1" applyAlignment="1">
      <alignment horizontal="left" vertical="top"/>
    </xf>
    <xf numFmtId="0" fontId="4" fillId="44" borderId="43" xfId="0" applyFont="1" applyFill="1" applyBorder="1" applyAlignment="1" applyProtection="1">
      <alignment horizontal="left" vertical="top" wrapText="1"/>
      <protection locked="0"/>
    </xf>
    <xf numFmtId="0" fontId="63" fillId="44" borderId="43" xfId="0" applyFont="1" applyFill="1" applyBorder="1" applyAlignment="1" applyProtection="1">
      <alignment horizontal="left" vertical="top" wrapText="1"/>
      <protection locked="0"/>
    </xf>
    <xf numFmtId="0" fontId="80" fillId="33" borderId="47" xfId="0" applyFont="1" applyFill="1" applyBorder="1" applyAlignment="1">
      <alignment horizontal="left" vertical="top" wrapText="1"/>
    </xf>
    <xf numFmtId="0" fontId="142" fillId="44" borderId="43" xfId="0" applyFont="1" applyFill="1" applyBorder="1" applyAlignment="1" applyProtection="1">
      <alignment horizontal="left" vertical="top" wrapText="1"/>
      <protection locked="0"/>
    </xf>
    <xf numFmtId="1" fontId="63" fillId="44" borderId="43" xfId="0" applyNumberFormat="1" applyFont="1" applyFill="1" applyBorder="1" applyAlignment="1" applyProtection="1">
      <alignment horizontal="left" vertical="top"/>
      <protection locked="0"/>
    </xf>
    <xf numFmtId="3" fontId="4" fillId="0" borderId="10" xfId="0" quotePrefix="1" applyNumberFormat="1" applyFont="1" applyFill="1" applyBorder="1" applyAlignment="1" applyProtection="1">
      <alignment horizontal="center" vertical="top"/>
      <protection locked="0"/>
    </xf>
    <xf numFmtId="1" fontId="4" fillId="0" borderId="10" xfId="0" applyNumberFormat="1" applyFont="1" applyFill="1" applyBorder="1" applyAlignment="1" applyProtection="1">
      <alignment horizontal="center" vertical="top"/>
      <protection locked="0"/>
    </xf>
    <xf numFmtId="3" fontId="205" fillId="0" borderId="10" xfId="343" applyNumberFormat="1" applyFont="1" applyBorder="1" applyAlignment="1">
      <alignment horizontal="center" vertical="top"/>
    </xf>
    <xf numFmtId="3" fontId="6" fillId="35" borderId="10" xfId="343" applyNumberFormat="1" applyFont="1" applyFill="1" applyBorder="1" applyAlignment="1">
      <alignment horizontal="center" vertical="top"/>
    </xf>
    <xf numFmtId="0" fontId="81" fillId="0" borderId="10" xfId="0" applyFont="1" applyFill="1" applyBorder="1" applyAlignment="1">
      <alignment vertical="top"/>
    </xf>
    <xf numFmtId="3" fontId="112" fillId="0" borderId="10" xfId="0" applyNumberFormat="1" applyFont="1" applyFill="1" applyBorder="1" applyAlignment="1">
      <alignment horizontal="center" vertical="top"/>
    </xf>
    <xf numFmtId="4" fontId="112" fillId="0" borderId="10" xfId="0" applyNumberFormat="1" applyFont="1" applyFill="1" applyBorder="1" applyAlignment="1">
      <alignment horizontal="center" vertical="top"/>
    </xf>
    <xf numFmtId="3" fontId="205" fillId="35" borderId="10" xfId="343" applyNumberFormat="1" applyFont="1" applyFill="1" applyBorder="1" applyAlignment="1">
      <alignment horizontal="center" vertical="top"/>
    </xf>
    <xf numFmtId="4" fontId="205" fillId="35" borderId="10" xfId="343" applyNumberFormat="1" applyFont="1" applyFill="1" applyBorder="1" applyAlignment="1">
      <alignment horizontal="center" vertical="top"/>
    </xf>
    <xf numFmtId="3" fontId="206" fillId="35" borderId="10" xfId="343" applyNumberFormat="1" applyFont="1" applyFill="1" applyBorder="1" applyAlignment="1">
      <alignment horizontal="center" vertical="top"/>
    </xf>
    <xf numFmtId="4" fontId="206" fillId="35" borderId="10" xfId="343" applyNumberFormat="1" applyFont="1" applyFill="1" applyBorder="1" applyAlignment="1">
      <alignment horizontal="center" vertical="top"/>
    </xf>
    <xf numFmtId="3" fontId="92" fillId="35" borderId="10" xfId="0" applyNumberFormat="1" applyFont="1" applyFill="1" applyBorder="1" applyAlignment="1">
      <alignment horizontal="center" vertical="top"/>
    </xf>
    <xf numFmtId="174" fontId="92" fillId="35" borderId="10" xfId="0" applyNumberFormat="1" applyFont="1" applyFill="1" applyBorder="1" applyAlignment="1">
      <alignment horizontal="center" vertical="top"/>
    </xf>
    <xf numFmtId="3" fontId="89" fillId="35" borderId="10" xfId="0" applyNumberFormat="1" applyFont="1" applyFill="1" applyBorder="1" applyAlignment="1">
      <alignment horizontal="center" vertical="top"/>
    </xf>
    <xf numFmtId="3" fontId="97" fillId="0" borderId="10" xfId="0" applyNumberFormat="1" applyFont="1" applyFill="1" applyBorder="1" applyAlignment="1">
      <alignment horizontal="center" vertical="top"/>
    </xf>
    <xf numFmtId="174" fontId="97" fillId="0" borderId="10" xfId="0" applyNumberFormat="1" applyFont="1" applyFill="1" applyBorder="1" applyAlignment="1">
      <alignment horizontal="center" vertical="top"/>
    </xf>
    <xf numFmtId="4" fontId="92" fillId="35" borderId="10" xfId="0" applyNumberFormat="1" applyFont="1" applyFill="1" applyBorder="1" applyAlignment="1">
      <alignment vertical="top"/>
    </xf>
    <xf numFmtId="174" fontId="89" fillId="35" borderId="10" xfId="0" applyNumberFormat="1" applyFont="1" applyFill="1" applyBorder="1" applyAlignment="1">
      <alignment horizontal="center" vertical="top"/>
    </xf>
    <xf numFmtId="0" fontId="118" fillId="0" borderId="10" xfId="343" applyFont="1" applyFill="1" applyBorder="1" applyAlignment="1">
      <alignment horizontal="center" vertical="top" wrapText="1"/>
    </xf>
    <xf numFmtId="0" fontId="108" fillId="0" borderId="0" xfId="18445" applyFont="1" applyAlignment="1">
      <alignment horizontal="center" vertical="top"/>
    </xf>
    <xf numFmtId="0" fontId="110" fillId="0" borderId="0" xfId="18445" applyFont="1" applyAlignment="1">
      <alignment horizontal="center" vertical="top"/>
    </xf>
    <xf numFmtId="0" fontId="54" fillId="0" borderId="38" xfId="18445" applyBorder="1" applyAlignment="1">
      <alignment horizontal="center" vertical="top" wrapText="1"/>
    </xf>
    <xf numFmtId="0" fontId="83" fillId="51" borderId="46" xfId="18445" applyFont="1" applyFill="1" applyBorder="1" applyAlignment="1">
      <alignment horizontal="center" vertical="top"/>
    </xf>
    <xf numFmtId="0" fontId="83" fillId="51" borderId="47" xfId="18445" applyFont="1" applyFill="1" applyBorder="1" applyAlignment="1">
      <alignment horizontal="center" vertical="top"/>
    </xf>
    <xf numFmtId="0" fontId="54" fillId="0" borderId="38" xfId="18445" applyBorder="1" applyAlignment="1">
      <alignment horizontal="center" vertical="top"/>
    </xf>
    <xf numFmtId="0" fontId="81" fillId="29" borderId="10" xfId="0" applyFont="1" applyFill="1" applyBorder="1" applyAlignment="1">
      <alignment horizontal="center" vertical="top" wrapText="1"/>
    </xf>
    <xf numFmtId="0" fontId="118" fillId="0" borderId="10" xfId="0" applyFont="1" applyFill="1" applyBorder="1" applyAlignment="1">
      <alignment horizontal="center" vertical="top" wrapText="1"/>
    </xf>
    <xf numFmtId="0" fontId="81" fillId="0" borderId="45" xfId="18445" applyFont="1" applyFill="1" applyBorder="1" applyAlignment="1">
      <alignment vertical="top" wrapText="1"/>
    </xf>
    <xf numFmtId="4" fontId="112" fillId="0" borderId="43" xfId="18445" applyNumberFormat="1" applyFont="1" applyFill="1" applyBorder="1" applyAlignment="1">
      <alignment horizontal="center" vertical="top"/>
    </xf>
    <xf numFmtId="4" fontId="36" fillId="0" borderId="43" xfId="18445" applyNumberFormat="1" applyFont="1" applyFill="1" applyBorder="1" applyAlignment="1">
      <alignment horizontal="center" vertical="top"/>
    </xf>
    <xf numFmtId="4" fontId="194" fillId="0" borderId="43" xfId="18445" applyNumberFormat="1" applyFont="1" applyFill="1" applyBorder="1" applyAlignment="1">
      <alignment horizontal="center" vertical="top"/>
    </xf>
    <xf numFmtId="169" fontId="112" fillId="0" borderId="43" xfId="18445" applyNumberFormat="1" applyFont="1" applyFill="1" applyBorder="1" applyAlignment="1">
      <alignment horizontal="center" vertical="top"/>
    </xf>
    <xf numFmtId="179" fontId="112" fillId="0" borderId="43" xfId="18445" applyNumberFormat="1" applyFont="1" applyFill="1" applyBorder="1" applyAlignment="1">
      <alignment horizontal="center" vertical="top"/>
    </xf>
    <xf numFmtId="4" fontId="54" fillId="0" borderId="0" xfId="18445" applyNumberFormat="1" applyFill="1" applyAlignment="1">
      <alignment vertical="top"/>
    </xf>
    <xf numFmtId="0" fontId="54" fillId="0" borderId="0" xfId="18445" applyFill="1" applyAlignment="1">
      <alignment vertical="top"/>
    </xf>
    <xf numFmtId="4" fontId="112" fillId="0" borderId="43" xfId="18445" applyNumberFormat="1" applyFont="1" applyFill="1" applyBorder="1" applyAlignment="1">
      <alignment vertical="top"/>
    </xf>
    <xf numFmtId="0" fontId="84" fillId="0" borderId="43" xfId="0" applyFont="1" applyFill="1" applyBorder="1" applyAlignment="1">
      <alignment vertical="top" wrapText="1"/>
    </xf>
    <xf numFmtId="174" fontId="112" fillId="0" borderId="43" xfId="18445" applyNumberFormat="1" applyFont="1" applyFill="1" applyBorder="1" applyAlignment="1">
      <alignment horizontal="center" vertical="top"/>
    </xf>
    <xf numFmtId="4" fontId="85" fillId="0" borderId="47" xfId="0" applyNumberFormat="1" applyFont="1" applyFill="1" applyBorder="1" applyAlignment="1">
      <alignment vertical="top" wrapText="1"/>
    </xf>
    <xf numFmtId="0" fontId="84" fillId="55" borderId="38" xfId="18445" applyFont="1" applyFill="1" applyBorder="1" applyAlignment="1">
      <alignment horizontal="center" vertical="top" wrapText="1"/>
    </xf>
    <xf numFmtId="0" fontId="69" fillId="42" borderId="12" xfId="0" applyFont="1" applyFill="1" applyBorder="1" applyAlignment="1">
      <alignment vertical="top" wrapText="1"/>
    </xf>
    <xf numFmtId="0" fontId="99" fillId="39" borderId="13" xfId="0" applyFont="1" applyFill="1" applyBorder="1" applyAlignment="1">
      <alignment horizontal="center" vertical="top" wrapText="1"/>
    </xf>
    <xf numFmtId="0" fontId="99" fillId="39" borderId="14" xfId="0" applyFont="1" applyFill="1" applyBorder="1" applyAlignment="1">
      <alignment horizontal="center" vertical="top" wrapText="1"/>
    </xf>
    <xf numFmtId="0" fontId="99" fillId="39" borderId="12" xfId="0" applyFont="1" applyFill="1" applyBorder="1" applyAlignment="1">
      <alignment horizontal="center" vertical="top" wrapText="1"/>
    </xf>
    <xf numFmtId="0" fontId="103" fillId="39" borderId="13" xfId="0" applyFont="1" applyFill="1" applyBorder="1" applyAlignment="1">
      <alignment vertical="top"/>
    </xf>
    <xf numFmtId="0" fontId="103" fillId="39" borderId="14" xfId="0" applyFont="1" applyFill="1" applyBorder="1" applyAlignment="1">
      <alignment vertical="top"/>
    </xf>
    <xf numFmtId="0" fontId="103" fillId="39" borderId="12" xfId="0" applyFont="1" applyFill="1" applyBorder="1" applyAlignment="1">
      <alignment vertical="top"/>
    </xf>
    <xf numFmtId="0" fontId="99" fillId="0" borderId="13" xfId="0" applyFont="1" applyBorder="1" applyAlignment="1">
      <alignment horizontal="center" vertical="top" wrapText="1"/>
    </xf>
    <xf numFmtId="0" fontId="99" fillId="0" borderId="14" xfId="0" applyFont="1" applyBorder="1" applyAlignment="1">
      <alignment horizontal="center" vertical="top" wrapText="1"/>
    </xf>
    <xf numFmtId="0" fontId="99" fillId="0" borderId="12" xfId="0" applyFont="1" applyBorder="1" applyAlignment="1">
      <alignment horizontal="center" vertical="top" wrapText="1"/>
    </xf>
    <xf numFmtId="0" fontId="61" fillId="0" borderId="18" xfId="0" applyFont="1" applyFill="1" applyBorder="1" applyAlignment="1">
      <alignment horizontal="center" vertical="top" wrapText="1"/>
    </xf>
    <xf numFmtId="0" fontId="61" fillId="0" borderId="22" xfId="0" applyFont="1" applyFill="1" applyBorder="1" applyAlignment="1">
      <alignment horizontal="center" vertical="top" wrapText="1"/>
    </xf>
    <xf numFmtId="0" fontId="61" fillId="0" borderId="11" xfId="0" applyFont="1" applyFill="1" applyBorder="1" applyAlignment="1">
      <alignment horizontal="center" vertical="top" wrapText="1"/>
    </xf>
    <xf numFmtId="0" fontId="99" fillId="0" borderId="18" xfId="0" applyFont="1" applyBorder="1" applyAlignment="1">
      <alignment horizontal="center" vertical="top" wrapText="1"/>
    </xf>
    <xf numFmtId="0" fontId="99" fillId="0" borderId="11" xfId="0" applyFont="1" applyBorder="1" applyAlignment="1">
      <alignment horizontal="center" vertical="top" wrapText="1"/>
    </xf>
    <xf numFmtId="0" fontId="145" fillId="0" borderId="18" xfId="0" applyFont="1" applyBorder="1" applyAlignment="1">
      <alignment horizontal="center" vertical="top" wrapText="1"/>
    </xf>
    <xf numFmtId="0" fontId="145" fillId="0" borderId="11" xfId="0" applyFont="1" applyBorder="1" applyAlignment="1">
      <alignment horizontal="center" vertical="top" wrapText="1"/>
    </xf>
    <xf numFmtId="0" fontId="104" fillId="0" borderId="13" xfId="0" applyFont="1" applyBorder="1" applyAlignment="1">
      <alignment horizontal="center" vertical="top" wrapText="1"/>
    </xf>
    <xf numFmtId="0" fontId="104" fillId="0" borderId="14" xfId="0" applyFont="1" applyBorder="1" applyAlignment="1">
      <alignment horizontal="center" vertical="top" wrapText="1"/>
    </xf>
    <xf numFmtId="0" fontId="104" fillId="0" borderId="12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128" fillId="0" borderId="18" xfId="0" applyFont="1" applyBorder="1" applyAlignment="1">
      <alignment horizontal="center" vertical="top" wrapText="1"/>
    </xf>
    <xf numFmtId="0" fontId="128" fillId="0" borderId="22" xfId="0" applyFont="1" applyBorder="1" applyAlignment="1">
      <alignment horizontal="center" vertical="top" wrapText="1"/>
    </xf>
    <xf numFmtId="0" fontId="128" fillId="0" borderId="11" xfId="0" applyFont="1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1" xfId="0" applyBorder="1"/>
    <xf numFmtId="0" fontId="0" fillId="0" borderId="24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62" fillId="24" borderId="13" xfId="0" applyFont="1" applyFill="1" applyBorder="1" applyAlignment="1">
      <alignment horizontal="center" vertical="top" wrapText="1"/>
    </xf>
    <xf numFmtId="0" fontId="62" fillId="24" borderId="12" xfId="0" applyFont="1" applyFill="1" applyBorder="1" applyAlignment="1">
      <alignment horizontal="center" vertical="top" wrapText="1"/>
    </xf>
    <xf numFmtId="0" fontId="63" fillId="0" borderId="25" xfId="0" applyFont="1" applyBorder="1" applyAlignment="1">
      <alignment horizontal="center" vertical="top" wrapText="1"/>
    </xf>
    <xf numFmtId="0" fontId="63" fillId="0" borderId="25" xfId="0" applyFont="1" applyBorder="1" applyAlignment="1">
      <alignment horizontal="center" vertical="top"/>
    </xf>
    <xf numFmtId="0" fontId="117" fillId="0" borderId="11" xfId="0" applyFont="1" applyBorder="1" applyAlignment="1">
      <alignment horizontal="center" vertical="top" wrapText="1"/>
    </xf>
    <xf numFmtId="0" fontId="117" fillId="0" borderId="10" xfId="0" applyFont="1" applyBorder="1" applyAlignment="1">
      <alignment horizontal="center" vertical="top" wrapText="1"/>
    </xf>
    <xf numFmtId="0" fontId="118" fillId="0" borderId="11" xfId="343" applyFont="1" applyFill="1" applyBorder="1" applyAlignment="1">
      <alignment horizontal="center" vertical="top" wrapText="1"/>
    </xf>
    <xf numFmtId="0" fontId="118" fillId="0" borderId="10" xfId="343" applyFont="1" applyFill="1" applyBorder="1" applyAlignment="1">
      <alignment horizontal="center" vertical="top" wrapText="1"/>
    </xf>
    <xf numFmtId="0" fontId="63" fillId="0" borderId="11" xfId="0" applyFont="1" applyBorder="1" applyAlignment="1">
      <alignment horizontal="center" vertical="top"/>
    </xf>
    <xf numFmtId="0" fontId="81" fillId="29" borderId="11" xfId="0" applyFont="1" applyFill="1" applyBorder="1" applyAlignment="1">
      <alignment horizontal="center" vertical="top" wrapText="1"/>
    </xf>
    <xf numFmtId="0" fontId="81" fillId="29" borderId="10" xfId="0" applyFont="1" applyFill="1" applyBorder="1" applyAlignment="1">
      <alignment horizontal="center" vertical="top" wrapText="1"/>
    </xf>
    <xf numFmtId="0" fontId="83" fillId="29" borderId="11" xfId="0" applyFont="1" applyFill="1" applyBorder="1" applyAlignment="1">
      <alignment horizontal="center" vertical="top"/>
    </xf>
    <xf numFmtId="0" fontId="118" fillId="0" borderId="11" xfId="0" applyFont="1" applyFill="1" applyBorder="1" applyAlignment="1">
      <alignment horizontal="center" vertical="top" wrapText="1"/>
    </xf>
    <xf numFmtId="0" fontId="118" fillId="0" borderId="1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top" wrapText="1"/>
    </xf>
    <xf numFmtId="0" fontId="118" fillId="0" borderId="11" xfId="0" applyFont="1" applyFill="1" applyBorder="1" applyAlignment="1">
      <alignment horizontal="center" vertical="top"/>
    </xf>
    <xf numFmtId="0" fontId="118" fillId="0" borderId="11" xfId="0" applyFont="1" applyBorder="1" applyAlignment="1">
      <alignment horizontal="center" vertical="top" wrapText="1"/>
    </xf>
    <xf numFmtId="0" fontId="118" fillId="0" borderId="10" xfId="0" applyFont="1" applyBorder="1" applyAlignment="1">
      <alignment horizontal="center" vertical="top" wrapText="1"/>
    </xf>
    <xf numFmtId="0" fontId="63" fillId="0" borderId="10" xfId="0" applyFont="1" applyBorder="1" applyAlignment="1">
      <alignment horizontal="center" vertical="top" wrapText="1"/>
    </xf>
    <xf numFmtId="0" fontId="80" fillId="35" borderId="10" xfId="0" applyFont="1" applyFill="1" applyBorder="1" applyAlignment="1">
      <alignment horizontal="center" vertical="top"/>
    </xf>
    <xf numFmtId="0" fontId="63" fillId="0" borderId="0" xfId="0" applyFont="1" applyAlignment="1">
      <alignment horizontal="center" vertical="top"/>
    </xf>
    <xf numFmtId="0" fontId="80" fillId="0" borderId="10" xfId="0" applyFont="1" applyFill="1" applyBorder="1" applyAlignment="1">
      <alignment horizontal="center" vertical="top"/>
    </xf>
    <xf numFmtId="0" fontId="127" fillId="0" borderId="38" xfId="18445" applyFont="1" applyBorder="1" applyAlignment="1">
      <alignment horizontal="center" vertical="top"/>
    </xf>
    <xf numFmtId="0" fontId="54" fillId="0" borderId="38" xfId="18445" applyBorder="1" applyAlignment="1">
      <alignment horizontal="center" vertical="top"/>
    </xf>
    <xf numFmtId="0" fontId="127" fillId="50" borderId="38" xfId="18445" applyFont="1" applyFill="1" applyBorder="1" applyAlignment="1">
      <alignment horizontal="center" vertical="top"/>
    </xf>
    <xf numFmtId="0" fontId="201" fillId="51" borderId="45" xfId="18445" applyFont="1" applyFill="1" applyBorder="1" applyAlignment="1">
      <alignment horizontal="center" vertical="top" wrapText="1"/>
    </xf>
    <xf numFmtId="0" fontId="201" fillId="51" borderId="46" xfId="18445" applyFont="1" applyFill="1" applyBorder="1" applyAlignment="1">
      <alignment horizontal="center" vertical="top" wrapText="1"/>
    </xf>
    <xf numFmtId="0" fontId="201" fillId="51" borderId="47" xfId="18445" applyFont="1" applyFill="1" applyBorder="1" applyAlignment="1">
      <alignment horizontal="center" vertical="top" wrapText="1"/>
    </xf>
    <xf numFmtId="0" fontId="83" fillId="51" borderId="45" xfId="18445" applyFont="1" applyFill="1" applyBorder="1" applyAlignment="1">
      <alignment horizontal="center" vertical="top"/>
    </xf>
    <xf numFmtId="0" fontId="83" fillId="51" borderId="46" xfId="18445" applyFont="1" applyFill="1" applyBorder="1" applyAlignment="1">
      <alignment horizontal="center" vertical="top"/>
    </xf>
    <xf numFmtId="0" fontId="83" fillId="51" borderId="47" xfId="18445" applyFont="1" applyFill="1" applyBorder="1" applyAlignment="1">
      <alignment horizontal="center" vertical="top"/>
    </xf>
    <xf numFmtId="0" fontId="56" fillId="49" borderId="45" xfId="18445" applyFont="1" applyFill="1" applyBorder="1" applyAlignment="1">
      <alignment horizontal="center" vertical="top" wrapText="1"/>
    </xf>
    <xf numFmtId="0" fontId="56" fillId="49" borderId="46" xfId="18445" applyFont="1" applyFill="1" applyBorder="1" applyAlignment="1">
      <alignment horizontal="center" vertical="top" wrapText="1"/>
    </xf>
    <xf numFmtId="0" fontId="56" fillId="49" borderId="47" xfId="18445" applyFont="1" applyFill="1" applyBorder="1" applyAlignment="1">
      <alignment horizontal="center" vertical="top" wrapText="1"/>
    </xf>
    <xf numFmtId="0" fontId="61" fillId="49" borderId="38" xfId="18489" applyFont="1" applyFill="1" applyBorder="1" applyAlignment="1">
      <alignment horizontal="center" vertical="top" wrapText="1"/>
    </xf>
    <xf numFmtId="0" fontId="83" fillId="0" borderId="38" xfId="18445" applyFont="1" applyBorder="1" applyAlignment="1">
      <alignment horizontal="center" vertical="top"/>
    </xf>
    <xf numFmtId="0" fontId="167" fillId="51" borderId="38" xfId="18445" applyFont="1" applyFill="1" applyBorder="1" applyAlignment="1">
      <alignment horizontal="center" vertical="top"/>
    </xf>
    <xf numFmtId="0" fontId="144" fillId="27" borderId="45" xfId="18445" applyFont="1" applyFill="1" applyBorder="1" applyAlignment="1">
      <alignment vertical="top" wrapText="1"/>
    </xf>
    <xf numFmtId="0" fontId="144" fillId="27" borderId="47" xfId="18445" applyFont="1" applyFill="1" applyBorder="1" applyAlignment="1">
      <alignment vertical="top" wrapText="1"/>
    </xf>
    <xf numFmtId="0" fontId="81" fillId="27" borderId="45" xfId="18445" applyFont="1" applyFill="1" applyBorder="1" applyAlignment="1">
      <alignment vertical="top" wrapText="1"/>
    </xf>
    <xf numFmtId="0" fontId="81" fillId="27" borderId="47" xfId="18445" applyFont="1" applyFill="1" applyBorder="1" applyAlignment="1">
      <alignment vertical="top" wrapText="1"/>
    </xf>
    <xf numFmtId="0" fontId="80" fillId="45" borderId="42" xfId="18445" applyFont="1" applyFill="1" applyBorder="1" applyAlignment="1">
      <alignment horizontal="center" vertical="top" wrapText="1"/>
    </xf>
    <xf numFmtId="0" fontId="80" fillId="45" borderId="22" xfId="18445" applyFont="1" applyFill="1" applyBorder="1" applyAlignment="1">
      <alignment horizontal="center" vertical="top" wrapText="1"/>
    </xf>
    <xf numFmtId="0" fontId="80" fillId="45" borderId="11" xfId="18445" applyFont="1" applyFill="1" applyBorder="1" applyAlignment="1">
      <alignment horizontal="center" vertical="top" wrapText="1"/>
    </xf>
    <xf numFmtId="0" fontId="54" fillId="0" borderId="38" xfId="18445" applyBorder="1" applyAlignment="1">
      <alignment horizontal="center" vertical="top" wrapText="1"/>
    </xf>
    <xf numFmtId="0" fontId="101" fillId="0" borderId="0" xfId="18445" applyFont="1" applyAlignment="1">
      <alignment horizontal="center" vertical="top"/>
    </xf>
    <xf numFmtId="0" fontId="108" fillId="0" borderId="0" xfId="18445" applyFont="1" applyAlignment="1">
      <alignment horizontal="center" vertical="top"/>
    </xf>
    <xf numFmtId="0" fontId="110" fillId="0" borderId="0" xfId="18445" applyFont="1" applyAlignment="1">
      <alignment horizontal="center" vertical="top"/>
    </xf>
    <xf numFmtId="0" fontId="0" fillId="0" borderId="13" xfId="0" applyFill="1" applyBorder="1" applyAlignment="1">
      <alignment horizontal="center" vertical="top"/>
    </xf>
    <xf numFmtId="0" fontId="0" fillId="0" borderId="14" xfId="0" applyFill="1" applyBorder="1" applyAlignment="1">
      <alignment horizontal="center" vertical="top"/>
    </xf>
    <xf numFmtId="0" fontId="0" fillId="0" borderId="12" xfId="0" applyFill="1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56" fillId="0" borderId="10" xfId="0" applyFont="1" applyBorder="1" applyAlignment="1">
      <alignment horizontal="center" vertical="top"/>
    </xf>
    <xf numFmtId="0" fontId="168" fillId="0" borderId="35" xfId="0" applyFont="1" applyBorder="1" applyAlignment="1">
      <alignment horizontal="center" vertical="top" wrapText="1"/>
    </xf>
    <xf numFmtId="0" fontId="159" fillId="0" borderId="44" xfId="333" applyFont="1" applyBorder="1" applyAlignment="1">
      <alignment horizontal="left" wrapText="1"/>
    </xf>
    <xf numFmtId="0" fontId="159" fillId="0" borderId="0" xfId="333" applyFont="1" applyAlignment="1">
      <alignment horizontal="center"/>
    </xf>
    <xf numFmtId="0" fontId="159" fillId="0" borderId="0" xfId="333" applyFont="1" applyAlignment="1">
      <alignment horizontal="right"/>
    </xf>
    <xf numFmtId="0" fontId="161" fillId="0" borderId="0" xfId="333" applyFont="1" applyAlignment="1">
      <alignment horizontal="center"/>
    </xf>
    <xf numFmtId="0" fontId="163" fillId="0" borderId="0" xfId="333" applyFont="1" applyAlignment="1">
      <alignment horizontal="center" vertical="top" wrapText="1"/>
    </xf>
    <xf numFmtId="0" fontId="50" fillId="28" borderId="42" xfId="405" applyFont="1" applyFill="1" applyBorder="1" applyAlignment="1">
      <alignment horizontal="center" vertical="top" wrapText="1"/>
    </xf>
    <xf numFmtId="0" fontId="50" fillId="28" borderId="22" xfId="405" applyFont="1" applyFill="1" applyBorder="1" applyAlignment="1">
      <alignment horizontal="center" vertical="top" wrapText="1"/>
    </xf>
    <xf numFmtId="0" fontId="50" fillId="28" borderId="11" xfId="405" applyFont="1" applyFill="1" applyBorder="1" applyAlignment="1">
      <alignment horizontal="center" vertical="top" wrapText="1"/>
    </xf>
    <xf numFmtId="0" fontId="51" fillId="28" borderId="43" xfId="405" applyFont="1" applyFill="1" applyBorder="1" applyAlignment="1">
      <alignment horizontal="center" vertical="top" wrapText="1"/>
    </xf>
    <xf numFmtId="0" fontId="50" fillId="28" borderId="43" xfId="405" applyFont="1" applyFill="1" applyBorder="1" applyAlignment="1">
      <alignment horizontal="center" vertical="top" wrapText="1"/>
    </xf>
    <xf numFmtId="0" fontId="51" fillId="28" borderId="42" xfId="405" applyFont="1" applyFill="1" applyBorder="1" applyAlignment="1">
      <alignment horizontal="center" vertical="top" wrapText="1"/>
    </xf>
    <xf numFmtId="0" fontId="51" fillId="28" borderId="22" xfId="405" applyFont="1" applyFill="1" applyBorder="1" applyAlignment="1">
      <alignment horizontal="center" vertical="top" wrapText="1"/>
    </xf>
    <xf numFmtId="0" fontId="51" fillId="28" borderId="11" xfId="405" applyFont="1" applyFill="1" applyBorder="1" applyAlignment="1">
      <alignment horizontal="center" vertical="top" wrapText="1"/>
    </xf>
    <xf numFmtId="0" fontId="33" fillId="28" borderId="42" xfId="405" applyFont="1" applyFill="1" applyBorder="1" applyAlignment="1">
      <alignment horizontal="center" vertical="top" wrapText="1"/>
    </xf>
    <xf numFmtId="0" fontId="33" fillId="28" borderId="22" xfId="405" applyFont="1" applyFill="1" applyBorder="1" applyAlignment="1">
      <alignment horizontal="center" vertical="top" wrapText="1"/>
    </xf>
    <xf numFmtId="0" fontId="33" fillId="28" borderId="11" xfId="405" applyFont="1" applyFill="1" applyBorder="1" applyAlignment="1">
      <alignment horizontal="center" vertical="top" wrapText="1"/>
    </xf>
    <xf numFmtId="0" fontId="51" fillId="0" borderId="42" xfId="405" applyFont="1" applyBorder="1" applyAlignment="1">
      <alignment horizontal="center" vertical="top" wrapText="1"/>
    </xf>
    <xf numFmtId="0" fontId="51" fillId="0" borderId="22" xfId="405" applyFont="1" applyBorder="1" applyAlignment="1">
      <alignment horizontal="center" vertical="top" wrapText="1"/>
    </xf>
    <xf numFmtId="0" fontId="51" fillId="0" borderId="11" xfId="405" applyFont="1" applyBorder="1" applyAlignment="1">
      <alignment horizontal="center" vertical="top" wrapText="1"/>
    </xf>
    <xf numFmtId="0" fontId="173" fillId="26" borderId="42" xfId="405" applyFont="1" applyFill="1" applyBorder="1" applyAlignment="1">
      <alignment horizontal="center" vertical="top" wrapText="1"/>
    </xf>
    <xf numFmtId="0" fontId="173" fillId="26" borderId="22" xfId="405" applyFont="1" applyFill="1" applyBorder="1" applyAlignment="1">
      <alignment horizontal="center" vertical="top" wrapText="1"/>
    </xf>
    <xf numFmtId="0" fontId="173" fillId="26" borderId="11" xfId="405" applyFont="1" applyFill="1" applyBorder="1" applyAlignment="1">
      <alignment horizontal="center" vertical="top" wrapText="1"/>
    </xf>
    <xf numFmtId="0" fontId="6" fillId="0" borderId="42" xfId="405" applyFont="1" applyBorder="1" applyAlignment="1">
      <alignment horizontal="center" vertical="top" wrapText="1"/>
    </xf>
    <xf numFmtId="0" fontId="6" fillId="0" borderId="22" xfId="405" applyFont="1" applyBorder="1" applyAlignment="1">
      <alignment horizontal="center" vertical="top" wrapText="1"/>
    </xf>
    <xf numFmtId="0" fontId="6" fillId="0" borderId="11" xfId="405" applyFont="1" applyBorder="1" applyAlignment="1">
      <alignment horizontal="center" vertical="top" wrapText="1"/>
    </xf>
    <xf numFmtId="0" fontId="6" fillId="0" borderId="43" xfId="405" applyFont="1" applyBorder="1" applyAlignment="1">
      <alignment horizontal="center" vertical="top" wrapText="1"/>
    </xf>
    <xf numFmtId="0" fontId="50" fillId="0" borderId="43" xfId="405" applyFont="1" applyBorder="1" applyAlignment="1">
      <alignment horizontal="center" vertical="top" wrapText="1"/>
    </xf>
    <xf numFmtId="0" fontId="171" fillId="0" borderId="0" xfId="333" applyFont="1" applyAlignment="1">
      <alignment horizontal="center" vertical="top"/>
    </xf>
    <xf numFmtId="0" fontId="172" fillId="0" borderId="0" xfId="333" applyFont="1" applyAlignment="1">
      <alignment horizontal="center" vertical="top"/>
    </xf>
    <xf numFmtId="0" fontId="25" fillId="0" borderId="38" xfId="405" applyFont="1" applyBorder="1" applyAlignment="1">
      <alignment horizontal="center" vertical="top" wrapText="1"/>
    </xf>
    <xf numFmtId="0" fontId="25" fillId="0" borderId="43" xfId="405" applyFont="1" applyBorder="1" applyAlignment="1">
      <alignment horizontal="center" vertical="top" wrapText="1"/>
    </xf>
    <xf numFmtId="0" fontId="36" fillId="28" borderId="39" xfId="405" applyFont="1" applyFill="1" applyBorder="1" applyAlignment="1">
      <alignment horizontal="center" vertical="top" wrapText="1"/>
    </xf>
    <xf numFmtId="0" fontId="36" fillId="28" borderId="40" xfId="405" applyFont="1" applyFill="1" applyBorder="1" applyAlignment="1">
      <alignment horizontal="center" vertical="top" wrapText="1"/>
    </xf>
    <xf numFmtId="0" fontId="36" fillId="28" borderId="41" xfId="405" applyFont="1" applyFill="1" applyBorder="1" applyAlignment="1">
      <alignment horizontal="center" vertical="top" wrapText="1"/>
    </xf>
    <xf numFmtId="0" fontId="36" fillId="0" borderId="39" xfId="405" applyFont="1" applyBorder="1" applyAlignment="1">
      <alignment horizontal="center" vertical="top" wrapText="1"/>
    </xf>
    <xf numFmtId="0" fontId="36" fillId="0" borderId="40" xfId="405" applyFont="1" applyBorder="1" applyAlignment="1">
      <alignment horizontal="center" vertical="top" wrapText="1"/>
    </xf>
    <xf numFmtId="0" fontId="36" fillId="0" borderId="41" xfId="405" applyFont="1" applyBorder="1" applyAlignment="1">
      <alignment horizontal="center" vertical="top" wrapText="1"/>
    </xf>
    <xf numFmtId="0" fontId="163" fillId="0" borderId="0" xfId="333" applyFont="1" applyAlignment="1">
      <alignment horizontal="center"/>
    </xf>
    <xf numFmtId="0" fontId="163" fillId="0" borderId="0" xfId="333" applyFont="1" applyAlignment="1">
      <alignment horizontal="right"/>
    </xf>
    <xf numFmtId="0" fontId="57" fillId="0" borderId="43" xfId="333" applyBorder="1" applyAlignment="1">
      <alignment horizontal="center" vertical="top"/>
    </xf>
    <xf numFmtId="0" fontId="167" fillId="0" borderId="0" xfId="333" applyFont="1" applyAlignment="1">
      <alignment horizontal="left" wrapText="1"/>
    </xf>
    <xf numFmtId="0" fontId="155" fillId="0" borderId="0" xfId="333" applyFont="1" applyAlignment="1">
      <alignment horizontal="center" vertical="top"/>
    </xf>
    <xf numFmtId="0" fontId="121" fillId="0" borderId="17" xfId="333" applyFont="1" applyBorder="1" applyAlignment="1">
      <alignment horizontal="center" vertical="top"/>
    </xf>
    <xf numFmtId="0" fontId="57" fillId="0" borderId="43" xfId="333" applyBorder="1" applyAlignment="1">
      <alignment horizontal="center" vertical="top" wrapText="1"/>
    </xf>
    <xf numFmtId="0" fontId="122" fillId="0" borderId="43" xfId="333" applyFont="1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61" fillId="0" borderId="13" xfId="0" applyFont="1" applyBorder="1" applyAlignment="1">
      <alignment horizontal="center" vertical="top" wrapText="1"/>
    </xf>
    <xf numFmtId="0" fontId="61" fillId="0" borderId="12" xfId="0" applyFont="1" applyBorder="1" applyAlignment="1">
      <alignment horizontal="center" vertical="top" wrapText="1"/>
    </xf>
    <xf numFmtId="0" fontId="99" fillId="0" borderId="19" xfId="0" applyFont="1" applyBorder="1" applyAlignment="1">
      <alignment horizontal="center" vertical="top" wrapText="1"/>
    </xf>
    <xf numFmtId="0" fontId="99" fillId="0" borderId="15" xfId="0" applyFont="1" applyBorder="1" applyAlignment="1">
      <alignment horizontal="center" vertical="top" wrapText="1"/>
    </xf>
    <xf numFmtId="0" fontId="99" fillId="0" borderId="20" xfId="0" applyFont="1" applyBorder="1" applyAlignment="1">
      <alignment horizontal="center" vertical="top" wrapText="1"/>
    </xf>
    <xf numFmtId="0" fontId="62" fillId="0" borderId="18" xfId="0" applyFont="1" applyBorder="1" applyAlignment="1">
      <alignment horizontal="center" vertical="top" wrapText="1"/>
    </xf>
    <xf numFmtId="0" fontId="62" fillId="0" borderId="11" xfId="0" applyFont="1" applyBorder="1" applyAlignment="1">
      <alignment horizontal="center" vertical="top" wrapText="1"/>
    </xf>
    <xf numFmtId="0" fontId="69" fillId="25" borderId="13" xfId="0" applyFont="1" applyFill="1" applyBorder="1" applyAlignment="1">
      <alignment horizontal="center" vertical="top" wrapText="1"/>
    </xf>
    <xf numFmtId="0" fontId="69" fillId="25" borderId="14" xfId="0" applyFont="1" applyFill="1" applyBorder="1" applyAlignment="1">
      <alignment horizontal="center" vertical="top" wrapText="1"/>
    </xf>
    <xf numFmtId="0" fontId="69" fillId="0" borderId="14" xfId="0" applyFont="1" applyBorder="1" applyAlignment="1">
      <alignment horizontal="center" vertical="top" wrapText="1"/>
    </xf>
    <xf numFmtId="0" fontId="69" fillId="0" borderId="12" xfId="0" applyFont="1" applyBorder="1" applyAlignment="1">
      <alignment horizontal="center" vertical="top" wrapText="1"/>
    </xf>
    <xf numFmtId="0" fontId="69" fillId="25" borderId="12" xfId="0" applyFont="1" applyFill="1" applyBorder="1" applyAlignment="1">
      <alignment horizontal="center" vertical="top" wrapText="1"/>
    </xf>
    <xf numFmtId="0" fontId="69" fillId="42" borderId="14" xfId="0" applyFont="1" applyFill="1" applyBorder="1" applyAlignment="1">
      <alignment horizontal="center" vertical="top" wrapText="1"/>
    </xf>
    <xf numFmtId="0" fontId="69" fillId="42" borderId="12" xfId="0" applyFont="1" applyFill="1" applyBorder="1" applyAlignment="1">
      <alignment horizontal="center" vertical="top" wrapText="1"/>
    </xf>
    <xf numFmtId="0" fontId="69" fillId="0" borderId="13" xfId="0" applyFont="1" applyBorder="1" applyAlignment="1">
      <alignment horizontal="center" vertical="top" wrapText="1"/>
    </xf>
    <xf numFmtId="0" fontId="4" fillId="0" borderId="38" xfId="18283" applyFont="1" applyBorder="1" applyAlignment="1">
      <alignment horizontal="center" vertical="top" wrapText="1"/>
    </xf>
    <xf numFmtId="0" fontId="56" fillId="0" borderId="45" xfId="0" applyFont="1" applyBorder="1" applyAlignment="1">
      <alignment horizontal="center"/>
    </xf>
    <xf numFmtId="0" fontId="56" fillId="0" borderId="46" xfId="0" applyFont="1" applyBorder="1" applyAlignment="1">
      <alignment horizontal="center"/>
    </xf>
    <xf numFmtId="0" fontId="56" fillId="0" borderId="47" xfId="0" applyFont="1" applyBorder="1" applyAlignment="1">
      <alignment horizontal="center"/>
    </xf>
    <xf numFmtId="0" fontId="4" fillId="0" borderId="45" xfId="18283" applyFont="1" applyBorder="1" applyAlignment="1">
      <alignment horizontal="center" vertical="top" wrapText="1"/>
    </xf>
    <xf numFmtId="0" fontId="4" fillId="0" borderId="46" xfId="18283" applyFont="1" applyBorder="1" applyAlignment="1">
      <alignment horizontal="center" vertical="top" wrapText="1"/>
    </xf>
    <xf numFmtId="0" fontId="4" fillId="0" borderId="47" xfId="18283" applyFont="1" applyBorder="1" applyAlignment="1">
      <alignment horizontal="center" vertical="top" wrapText="1"/>
    </xf>
    <xf numFmtId="0" fontId="51" fillId="0" borderId="43" xfId="335" applyFont="1" applyBorder="1" applyAlignment="1">
      <alignment horizontal="center" vertical="top" wrapText="1"/>
    </xf>
    <xf numFmtId="0" fontId="51" fillId="0" borderId="42" xfId="335" applyFont="1" applyBorder="1" applyAlignment="1">
      <alignment horizontal="center" vertical="top" wrapText="1"/>
    </xf>
    <xf numFmtId="0" fontId="51" fillId="0" borderId="22" xfId="335" applyFont="1" applyBorder="1" applyAlignment="1">
      <alignment horizontal="center" vertical="top" wrapText="1"/>
    </xf>
    <xf numFmtId="0" fontId="51" fillId="0" borderId="11" xfId="335" applyFont="1" applyBorder="1" applyAlignment="1">
      <alignment horizontal="center" vertical="top" wrapText="1"/>
    </xf>
    <xf numFmtId="0" fontId="33" fillId="0" borderId="0" xfId="335" applyFont="1" applyAlignment="1">
      <alignment horizontal="right" vertical="top" wrapText="1"/>
    </xf>
    <xf numFmtId="0" fontId="96" fillId="0" borderId="0" xfId="335" applyFont="1" applyAlignment="1">
      <alignment horizontal="center" vertical="top" wrapText="1"/>
    </xf>
    <xf numFmtId="0" fontId="81" fillId="0" borderId="0" xfId="333" applyFont="1" applyAlignment="1">
      <alignment horizontal="center" vertical="top"/>
    </xf>
    <xf numFmtId="0" fontId="36" fillId="0" borderId="0" xfId="333" applyFont="1" applyAlignment="1">
      <alignment horizontal="center" vertical="top"/>
    </xf>
    <xf numFmtId="0" fontId="133" fillId="0" borderId="0" xfId="335" applyFont="1" applyAlignment="1">
      <alignment horizontal="center" vertical="top"/>
    </xf>
    <xf numFmtId="0" fontId="4" fillId="0" borderId="48" xfId="335" applyFont="1" applyBorder="1" applyAlignment="1">
      <alignment horizontal="center" vertical="top" wrapText="1"/>
    </xf>
    <xf numFmtId="0" fontId="4" fillId="0" borderId="44" xfId="335" applyFont="1" applyBorder="1" applyAlignment="1">
      <alignment horizontal="center" vertical="top" wrapText="1"/>
    </xf>
    <xf numFmtId="0" fontId="4" fillId="0" borderId="49" xfId="335" applyFont="1" applyBorder="1" applyAlignment="1">
      <alignment horizontal="center" vertical="top" wrapText="1"/>
    </xf>
    <xf numFmtId="0" fontId="4" fillId="0" borderId="16" xfId="335" applyFont="1" applyBorder="1" applyAlignment="1">
      <alignment horizontal="center" vertical="top" wrapText="1"/>
    </xf>
    <xf numFmtId="0" fontId="4" fillId="0" borderId="17" xfId="335" applyFont="1" applyBorder="1" applyAlignment="1">
      <alignment horizontal="center" vertical="top" wrapText="1"/>
    </xf>
    <xf numFmtId="0" fontId="4" fillId="0" borderId="21" xfId="335" applyFont="1" applyBorder="1" applyAlignment="1">
      <alignment horizontal="center" vertical="top" wrapText="1"/>
    </xf>
    <xf numFmtId="0" fontId="4" fillId="0" borderId="45" xfId="335" applyFont="1" applyBorder="1" applyAlignment="1">
      <alignment horizontal="center" vertical="top"/>
    </xf>
    <xf numFmtId="0" fontId="4" fillId="0" borderId="46" xfId="335" applyFont="1" applyBorder="1" applyAlignment="1">
      <alignment horizontal="center" vertical="top"/>
    </xf>
    <xf numFmtId="0" fontId="4" fillId="0" borderId="47" xfId="335" applyFont="1" applyBorder="1" applyAlignment="1">
      <alignment horizontal="center" vertical="top"/>
    </xf>
    <xf numFmtId="0" fontId="89" fillId="0" borderId="43" xfId="335" applyFont="1" applyBorder="1" applyAlignment="1">
      <alignment horizontal="center" vertical="top" wrapText="1"/>
    </xf>
    <xf numFmtId="0" fontId="33" fillId="0" borderId="17" xfId="335" applyFont="1" applyBorder="1" applyAlignment="1">
      <alignment horizontal="center" vertical="top"/>
    </xf>
    <xf numFmtId="0" fontId="4" fillId="38" borderId="43" xfId="335" applyFont="1" applyFill="1" applyBorder="1" applyAlignment="1">
      <alignment horizontal="center" vertical="top" wrapText="1"/>
    </xf>
    <xf numFmtId="0" fontId="137" fillId="0" borderId="38" xfId="335" applyFont="1" applyBorder="1" applyAlignment="1">
      <alignment horizontal="center" vertical="top" wrapText="1"/>
    </xf>
    <xf numFmtId="0" fontId="133" fillId="0" borderId="0" xfId="335" applyFont="1" applyAlignment="1">
      <alignment horizontal="center" vertical="top" wrapText="1"/>
    </xf>
    <xf numFmtId="0" fontId="137" fillId="38" borderId="38" xfId="335" applyFont="1" applyFill="1" applyBorder="1" applyAlignment="1">
      <alignment horizontal="center" vertical="top" wrapText="1"/>
    </xf>
    <xf numFmtId="0" fontId="4" fillId="0" borderId="38" xfId="335" applyFont="1" applyBorder="1" applyAlignment="1">
      <alignment horizontal="center" vertical="top" wrapText="1"/>
    </xf>
    <xf numFmtId="0" fontId="4" fillId="28" borderId="38" xfId="335" applyFont="1" applyFill="1" applyBorder="1" applyAlignment="1">
      <alignment horizontal="center" vertical="top" wrapText="1"/>
    </xf>
    <xf numFmtId="0" fontId="49" fillId="53" borderId="38" xfId="5348" applyFill="1" applyBorder="1" applyAlignment="1">
      <alignment horizontal="center" vertical="top" wrapText="1"/>
    </xf>
    <xf numFmtId="0" fontId="2" fillId="52" borderId="38" xfId="5348" applyNumberFormat="1" applyFont="1" applyFill="1" applyBorder="1" applyAlignment="1">
      <alignment vertical="top" wrapText="1"/>
    </xf>
    <xf numFmtId="0" fontId="49" fillId="0" borderId="38" xfId="5348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/>
    </xf>
    <xf numFmtId="0" fontId="83" fillId="0" borderId="0" xfId="0" applyFont="1" applyFill="1" applyAlignment="1">
      <alignment vertical="top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17" fontId="0" fillId="0" borderId="17" xfId="0" applyNumberFormat="1" applyBorder="1" applyAlignment="1">
      <alignment horizontal="center" vertical="top"/>
    </xf>
    <xf numFmtId="0" fontId="6" fillId="0" borderId="43" xfId="0" applyFont="1" applyBorder="1" applyAlignment="1">
      <alignment horizontal="center" vertical="top"/>
    </xf>
  </cellXfs>
  <cellStyles count="18537">
    <cellStyle name="20% - Акцент1 10" xfId="1" xr:uid="{00000000-0005-0000-0000-000000000000}"/>
    <cellStyle name="20% - Акцент1 2" xfId="2" xr:uid="{00000000-0005-0000-0000-000001000000}"/>
    <cellStyle name="20% - Акцент1 3" xfId="3" xr:uid="{00000000-0005-0000-0000-000002000000}"/>
    <cellStyle name="20% - Акцент1 4" xfId="4" xr:uid="{00000000-0005-0000-0000-000003000000}"/>
    <cellStyle name="20% - Акцент1 5" xfId="5" xr:uid="{00000000-0005-0000-0000-000004000000}"/>
    <cellStyle name="20% - Акцент1 6" xfId="6" xr:uid="{00000000-0005-0000-0000-000005000000}"/>
    <cellStyle name="20% - Акцент1 7" xfId="7" xr:uid="{00000000-0005-0000-0000-000006000000}"/>
    <cellStyle name="20% - Акцент1 8" xfId="8" xr:uid="{00000000-0005-0000-0000-000007000000}"/>
    <cellStyle name="20% - Акцент1 9" xfId="9" xr:uid="{00000000-0005-0000-0000-000008000000}"/>
    <cellStyle name="20% - Акцент2 10" xfId="10" xr:uid="{00000000-0005-0000-0000-000009000000}"/>
    <cellStyle name="20% - Акцент2 2" xfId="11" xr:uid="{00000000-0005-0000-0000-00000A000000}"/>
    <cellStyle name="20% - Акцент2 3" xfId="12" xr:uid="{00000000-0005-0000-0000-00000B000000}"/>
    <cellStyle name="20% - Акцент2 4" xfId="13" xr:uid="{00000000-0005-0000-0000-00000C000000}"/>
    <cellStyle name="20% - Акцент2 5" xfId="14" xr:uid="{00000000-0005-0000-0000-00000D000000}"/>
    <cellStyle name="20% - Акцент2 6" xfId="15" xr:uid="{00000000-0005-0000-0000-00000E000000}"/>
    <cellStyle name="20% - Акцент2 7" xfId="16" xr:uid="{00000000-0005-0000-0000-00000F000000}"/>
    <cellStyle name="20% - Акцент2 8" xfId="17" xr:uid="{00000000-0005-0000-0000-000010000000}"/>
    <cellStyle name="20% - Акцент2 9" xfId="18" xr:uid="{00000000-0005-0000-0000-000011000000}"/>
    <cellStyle name="20% - Акцент3 10" xfId="19" xr:uid="{00000000-0005-0000-0000-000012000000}"/>
    <cellStyle name="20% - Акцент3 2" xfId="20" xr:uid="{00000000-0005-0000-0000-000013000000}"/>
    <cellStyle name="20% - Акцент3 3" xfId="21" xr:uid="{00000000-0005-0000-0000-000014000000}"/>
    <cellStyle name="20% - Акцент3 4" xfId="22" xr:uid="{00000000-0005-0000-0000-000015000000}"/>
    <cellStyle name="20% - Акцент3 5" xfId="23" xr:uid="{00000000-0005-0000-0000-000016000000}"/>
    <cellStyle name="20% - Акцент3 6" xfId="24" xr:uid="{00000000-0005-0000-0000-000017000000}"/>
    <cellStyle name="20% - Акцент3 7" xfId="25" xr:uid="{00000000-0005-0000-0000-000018000000}"/>
    <cellStyle name="20% - Акцент3 8" xfId="26" xr:uid="{00000000-0005-0000-0000-000019000000}"/>
    <cellStyle name="20% - Акцент3 9" xfId="27" xr:uid="{00000000-0005-0000-0000-00001A000000}"/>
    <cellStyle name="20% - Акцент4 10" xfId="28" xr:uid="{00000000-0005-0000-0000-00001B000000}"/>
    <cellStyle name="20% - Акцент4 2" xfId="29" xr:uid="{00000000-0005-0000-0000-00001C000000}"/>
    <cellStyle name="20% - Акцент4 3" xfId="30" xr:uid="{00000000-0005-0000-0000-00001D000000}"/>
    <cellStyle name="20% - Акцент4 4" xfId="31" xr:uid="{00000000-0005-0000-0000-00001E000000}"/>
    <cellStyle name="20% - Акцент4 5" xfId="32" xr:uid="{00000000-0005-0000-0000-00001F000000}"/>
    <cellStyle name="20% - Акцент4 6" xfId="33" xr:uid="{00000000-0005-0000-0000-000020000000}"/>
    <cellStyle name="20% - Акцент4 7" xfId="34" xr:uid="{00000000-0005-0000-0000-000021000000}"/>
    <cellStyle name="20% - Акцент4 8" xfId="35" xr:uid="{00000000-0005-0000-0000-000022000000}"/>
    <cellStyle name="20% - Акцент4 9" xfId="36" xr:uid="{00000000-0005-0000-0000-000023000000}"/>
    <cellStyle name="20% - Акцент5 10" xfId="37" xr:uid="{00000000-0005-0000-0000-000024000000}"/>
    <cellStyle name="20% - Акцент5 2" xfId="38" xr:uid="{00000000-0005-0000-0000-000025000000}"/>
    <cellStyle name="20% - Акцент5 3" xfId="39" xr:uid="{00000000-0005-0000-0000-000026000000}"/>
    <cellStyle name="20% - Акцент5 4" xfId="40" xr:uid="{00000000-0005-0000-0000-000027000000}"/>
    <cellStyle name="20% - Акцент5 5" xfId="41" xr:uid="{00000000-0005-0000-0000-000028000000}"/>
    <cellStyle name="20% - Акцент5 6" xfId="42" xr:uid="{00000000-0005-0000-0000-000029000000}"/>
    <cellStyle name="20% - Акцент5 7" xfId="43" xr:uid="{00000000-0005-0000-0000-00002A000000}"/>
    <cellStyle name="20% - Акцент5 8" xfId="44" xr:uid="{00000000-0005-0000-0000-00002B000000}"/>
    <cellStyle name="20% - Акцент5 9" xfId="45" xr:uid="{00000000-0005-0000-0000-00002C000000}"/>
    <cellStyle name="20% - Акцент6 10" xfId="46" xr:uid="{00000000-0005-0000-0000-00002D000000}"/>
    <cellStyle name="20% - Акцент6 2" xfId="47" xr:uid="{00000000-0005-0000-0000-00002E000000}"/>
    <cellStyle name="20% - Акцент6 3" xfId="48" xr:uid="{00000000-0005-0000-0000-00002F000000}"/>
    <cellStyle name="20% - Акцент6 4" xfId="49" xr:uid="{00000000-0005-0000-0000-000030000000}"/>
    <cellStyle name="20% - Акцент6 5" xfId="50" xr:uid="{00000000-0005-0000-0000-000031000000}"/>
    <cellStyle name="20% - Акцент6 6" xfId="51" xr:uid="{00000000-0005-0000-0000-000032000000}"/>
    <cellStyle name="20% - Акцент6 7" xfId="52" xr:uid="{00000000-0005-0000-0000-000033000000}"/>
    <cellStyle name="20% - Акцент6 8" xfId="53" xr:uid="{00000000-0005-0000-0000-000034000000}"/>
    <cellStyle name="20% - Акцент6 9" xfId="54" xr:uid="{00000000-0005-0000-0000-000035000000}"/>
    <cellStyle name="40% - Акцент1 10" xfId="55" xr:uid="{00000000-0005-0000-0000-000036000000}"/>
    <cellStyle name="40% - Акцент1 2" xfId="56" xr:uid="{00000000-0005-0000-0000-000037000000}"/>
    <cellStyle name="40% - Акцент1 3" xfId="57" xr:uid="{00000000-0005-0000-0000-000038000000}"/>
    <cellStyle name="40% - Акцент1 4" xfId="58" xr:uid="{00000000-0005-0000-0000-000039000000}"/>
    <cellStyle name="40% - Акцент1 5" xfId="59" xr:uid="{00000000-0005-0000-0000-00003A000000}"/>
    <cellStyle name="40% - Акцент1 6" xfId="60" xr:uid="{00000000-0005-0000-0000-00003B000000}"/>
    <cellStyle name="40% - Акцент1 7" xfId="61" xr:uid="{00000000-0005-0000-0000-00003C000000}"/>
    <cellStyle name="40% - Акцент1 8" xfId="62" xr:uid="{00000000-0005-0000-0000-00003D000000}"/>
    <cellStyle name="40% - Акцент1 9" xfId="63" xr:uid="{00000000-0005-0000-0000-00003E000000}"/>
    <cellStyle name="40% - Акцент2 10" xfId="64" xr:uid="{00000000-0005-0000-0000-00003F000000}"/>
    <cellStyle name="40% - Акцент2 2" xfId="65" xr:uid="{00000000-0005-0000-0000-000040000000}"/>
    <cellStyle name="40% - Акцент2 3" xfId="66" xr:uid="{00000000-0005-0000-0000-000041000000}"/>
    <cellStyle name="40% - Акцент2 4" xfId="67" xr:uid="{00000000-0005-0000-0000-000042000000}"/>
    <cellStyle name="40% - Акцент2 5" xfId="68" xr:uid="{00000000-0005-0000-0000-000043000000}"/>
    <cellStyle name="40% - Акцент2 6" xfId="69" xr:uid="{00000000-0005-0000-0000-000044000000}"/>
    <cellStyle name="40% - Акцент2 7" xfId="70" xr:uid="{00000000-0005-0000-0000-000045000000}"/>
    <cellStyle name="40% - Акцент2 8" xfId="71" xr:uid="{00000000-0005-0000-0000-000046000000}"/>
    <cellStyle name="40% - Акцент2 9" xfId="72" xr:uid="{00000000-0005-0000-0000-000047000000}"/>
    <cellStyle name="40% - Акцент3 10" xfId="73" xr:uid="{00000000-0005-0000-0000-000048000000}"/>
    <cellStyle name="40% - Акцент3 2" xfId="74" xr:uid="{00000000-0005-0000-0000-000049000000}"/>
    <cellStyle name="40% - Акцент3 3" xfId="75" xr:uid="{00000000-0005-0000-0000-00004A000000}"/>
    <cellStyle name="40% - Акцент3 4" xfId="76" xr:uid="{00000000-0005-0000-0000-00004B000000}"/>
    <cellStyle name="40% - Акцент3 5" xfId="77" xr:uid="{00000000-0005-0000-0000-00004C000000}"/>
    <cellStyle name="40% - Акцент3 6" xfId="78" xr:uid="{00000000-0005-0000-0000-00004D000000}"/>
    <cellStyle name="40% - Акцент3 7" xfId="79" xr:uid="{00000000-0005-0000-0000-00004E000000}"/>
    <cellStyle name="40% - Акцент3 8" xfId="80" xr:uid="{00000000-0005-0000-0000-00004F000000}"/>
    <cellStyle name="40% - Акцент3 9" xfId="81" xr:uid="{00000000-0005-0000-0000-000050000000}"/>
    <cellStyle name="40% - Акцент4 10" xfId="82" xr:uid="{00000000-0005-0000-0000-000051000000}"/>
    <cellStyle name="40% - Акцент4 2" xfId="83" xr:uid="{00000000-0005-0000-0000-000052000000}"/>
    <cellStyle name="40% - Акцент4 3" xfId="84" xr:uid="{00000000-0005-0000-0000-000053000000}"/>
    <cellStyle name="40% - Акцент4 4" xfId="85" xr:uid="{00000000-0005-0000-0000-000054000000}"/>
    <cellStyle name="40% - Акцент4 5" xfId="86" xr:uid="{00000000-0005-0000-0000-000055000000}"/>
    <cellStyle name="40% - Акцент4 6" xfId="87" xr:uid="{00000000-0005-0000-0000-000056000000}"/>
    <cellStyle name="40% - Акцент4 7" xfId="88" xr:uid="{00000000-0005-0000-0000-000057000000}"/>
    <cellStyle name="40% - Акцент4 8" xfId="89" xr:uid="{00000000-0005-0000-0000-000058000000}"/>
    <cellStyle name="40% - Акцент4 9" xfId="90" xr:uid="{00000000-0005-0000-0000-000059000000}"/>
    <cellStyle name="40% - Акцент5 10" xfId="91" xr:uid="{00000000-0005-0000-0000-00005A000000}"/>
    <cellStyle name="40% - Акцент5 2" xfId="92" xr:uid="{00000000-0005-0000-0000-00005B000000}"/>
    <cellStyle name="40% - Акцент5 3" xfId="93" xr:uid="{00000000-0005-0000-0000-00005C000000}"/>
    <cellStyle name="40% - Акцент5 4" xfId="94" xr:uid="{00000000-0005-0000-0000-00005D000000}"/>
    <cellStyle name="40% - Акцент5 5" xfId="95" xr:uid="{00000000-0005-0000-0000-00005E000000}"/>
    <cellStyle name="40% - Акцент5 6" xfId="96" xr:uid="{00000000-0005-0000-0000-00005F000000}"/>
    <cellStyle name="40% - Акцент5 7" xfId="97" xr:uid="{00000000-0005-0000-0000-000060000000}"/>
    <cellStyle name="40% - Акцент5 8" xfId="98" xr:uid="{00000000-0005-0000-0000-000061000000}"/>
    <cellStyle name="40% - Акцент5 9" xfId="99" xr:uid="{00000000-0005-0000-0000-000062000000}"/>
    <cellStyle name="40% - Акцент6 10" xfId="100" xr:uid="{00000000-0005-0000-0000-000063000000}"/>
    <cellStyle name="40% - Акцент6 2" xfId="101" xr:uid="{00000000-0005-0000-0000-000064000000}"/>
    <cellStyle name="40% - Акцент6 3" xfId="102" xr:uid="{00000000-0005-0000-0000-000065000000}"/>
    <cellStyle name="40% - Акцент6 4" xfId="103" xr:uid="{00000000-0005-0000-0000-000066000000}"/>
    <cellStyle name="40% - Акцент6 5" xfId="104" xr:uid="{00000000-0005-0000-0000-000067000000}"/>
    <cellStyle name="40% - Акцент6 6" xfId="105" xr:uid="{00000000-0005-0000-0000-000068000000}"/>
    <cellStyle name="40% - Акцент6 7" xfId="106" xr:uid="{00000000-0005-0000-0000-000069000000}"/>
    <cellStyle name="40% - Акцент6 8" xfId="107" xr:uid="{00000000-0005-0000-0000-00006A000000}"/>
    <cellStyle name="40% - Акцент6 9" xfId="108" xr:uid="{00000000-0005-0000-0000-00006B000000}"/>
    <cellStyle name="60% - Акцент1 10" xfId="109" xr:uid="{00000000-0005-0000-0000-00006C000000}"/>
    <cellStyle name="60% - Акцент1 2" xfId="110" xr:uid="{00000000-0005-0000-0000-00006D000000}"/>
    <cellStyle name="60% - Акцент1 3" xfId="111" xr:uid="{00000000-0005-0000-0000-00006E000000}"/>
    <cellStyle name="60% - Акцент1 4" xfId="112" xr:uid="{00000000-0005-0000-0000-00006F000000}"/>
    <cellStyle name="60% - Акцент1 5" xfId="113" xr:uid="{00000000-0005-0000-0000-000070000000}"/>
    <cellStyle name="60% - Акцент1 6" xfId="114" xr:uid="{00000000-0005-0000-0000-000071000000}"/>
    <cellStyle name="60% - Акцент1 7" xfId="115" xr:uid="{00000000-0005-0000-0000-000072000000}"/>
    <cellStyle name="60% - Акцент1 8" xfId="116" xr:uid="{00000000-0005-0000-0000-000073000000}"/>
    <cellStyle name="60% - Акцент1 9" xfId="117" xr:uid="{00000000-0005-0000-0000-000074000000}"/>
    <cellStyle name="60% - Акцент2 10" xfId="118" xr:uid="{00000000-0005-0000-0000-000075000000}"/>
    <cellStyle name="60% - Акцент2 2" xfId="119" xr:uid="{00000000-0005-0000-0000-000076000000}"/>
    <cellStyle name="60% - Акцент2 3" xfId="120" xr:uid="{00000000-0005-0000-0000-000077000000}"/>
    <cellStyle name="60% - Акцент2 4" xfId="121" xr:uid="{00000000-0005-0000-0000-000078000000}"/>
    <cellStyle name="60% - Акцент2 5" xfId="122" xr:uid="{00000000-0005-0000-0000-000079000000}"/>
    <cellStyle name="60% - Акцент2 6" xfId="123" xr:uid="{00000000-0005-0000-0000-00007A000000}"/>
    <cellStyle name="60% - Акцент2 7" xfId="124" xr:uid="{00000000-0005-0000-0000-00007B000000}"/>
    <cellStyle name="60% - Акцент2 8" xfId="125" xr:uid="{00000000-0005-0000-0000-00007C000000}"/>
    <cellStyle name="60% - Акцент2 9" xfId="126" xr:uid="{00000000-0005-0000-0000-00007D000000}"/>
    <cellStyle name="60% - Акцент3 10" xfId="127" xr:uid="{00000000-0005-0000-0000-00007E000000}"/>
    <cellStyle name="60% - Акцент3 2" xfId="128" xr:uid="{00000000-0005-0000-0000-00007F000000}"/>
    <cellStyle name="60% - Акцент3 3" xfId="129" xr:uid="{00000000-0005-0000-0000-000080000000}"/>
    <cellStyle name="60% - Акцент3 4" xfId="130" xr:uid="{00000000-0005-0000-0000-000081000000}"/>
    <cellStyle name="60% - Акцент3 5" xfId="131" xr:uid="{00000000-0005-0000-0000-000082000000}"/>
    <cellStyle name="60% - Акцент3 6" xfId="132" xr:uid="{00000000-0005-0000-0000-000083000000}"/>
    <cellStyle name="60% - Акцент3 7" xfId="133" xr:uid="{00000000-0005-0000-0000-000084000000}"/>
    <cellStyle name="60% - Акцент3 8" xfId="134" xr:uid="{00000000-0005-0000-0000-000085000000}"/>
    <cellStyle name="60% - Акцент3 9" xfId="135" xr:uid="{00000000-0005-0000-0000-000086000000}"/>
    <cellStyle name="60% - Акцент4 10" xfId="136" xr:uid="{00000000-0005-0000-0000-000087000000}"/>
    <cellStyle name="60% - Акцент4 2" xfId="137" xr:uid="{00000000-0005-0000-0000-000088000000}"/>
    <cellStyle name="60% - Акцент4 3" xfId="138" xr:uid="{00000000-0005-0000-0000-000089000000}"/>
    <cellStyle name="60% - Акцент4 4" xfId="139" xr:uid="{00000000-0005-0000-0000-00008A000000}"/>
    <cellStyle name="60% - Акцент4 5" xfId="140" xr:uid="{00000000-0005-0000-0000-00008B000000}"/>
    <cellStyle name="60% - Акцент4 6" xfId="141" xr:uid="{00000000-0005-0000-0000-00008C000000}"/>
    <cellStyle name="60% - Акцент4 7" xfId="142" xr:uid="{00000000-0005-0000-0000-00008D000000}"/>
    <cellStyle name="60% - Акцент4 8" xfId="143" xr:uid="{00000000-0005-0000-0000-00008E000000}"/>
    <cellStyle name="60% - Акцент4 9" xfId="144" xr:uid="{00000000-0005-0000-0000-00008F000000}"/>
    <cellStyle name="60% - Акцент5 10" xfId="145" xr:uid="{00000000-0005-0000-0000-000090000000}"/>
    <cellStyle name="60% - Акцент5 2" xfId="146" xr:uid="{00000000-0005-0000-0000-000091000000}"/>
    <cellStyle name="60% - Акцент5 3" xfId="147" xr:uid="{00000000-0005-0000-0000-000092000000}"/>
    <cellStyle name="60% - Акцент5 4" xfId="148" xr:uid="{00000000-0005-0000-0000-000093000000}"/>
    <cellStyle name="60% - Акцент5 5" xfId="149" xr:uid="{00000000-0005-0000-0000-000094000000}"/>
    <cellStyle name="60% - Акцент5 6" xfId="150" xr:uid="{00000000-0005-0000-0000-000095000000}"/>
    <cellStyle name="60% - Акцент5 7" xfId="151" xr:uid="{00000000-0005-0000-0000-000096000000}"/>
    <cellStyle name="60% - Акцент5 8" xfId="152" xr:uid="{00000000-0005-0000-0000-000097000000}"/>
    <cellStyle name="60% - Акцент5 9" xfId="153" xr:uid="{00000000-0005-0000-0000-000098000000}"/>
    <cellStyle name="60% - Акцент6 10" xfId="154" xr:uid="{00000000-0005-0000-0000-000099000000}"/>
    <cellStyle name="60% - Акцент6 2" xfId="155" xr:uid="{00000000-0005-0000-0000-00009A000000}"/>
    <cellStyle name="60% - Акцент6 3" xfId="156" xr:uid="{00000000-0005-0000-0000-00009B000000}"/>
    <cellStyle name="60% - Акцент6 4" xfId="157" xr:uid="{00000000-0005-0000-0000-00009C000000}"/>
    <cellStyle name="60% - Акцент6 5" xfId="158" xr:uid="{00000000-0005-0000-0000-00009D000000}"/>
    <cellStyle name="60% - Акцент6 6" xfId="159" xr:uid="{00000000-0005-0000-0000-00009E000000}"/>
    <cellStyle name="60% - Акцент6 7" xfId="160" xr:uid="{00000000-0005-0000-0000-00009F000000}"/>
    <cellStyle name="60% - Акцент6 8" xfId="161" xr:uid="{00000000-0005-0000-0000-0000A0000000}"/>
    <cellStyle name="60% - Акцент6 9" xfId="162" xr:uid="{00000000-0005-0000-0000-0000A1000000}"/>
    <cellStyle name="Excel Built-in Normal" xfId="163" xr:uid="{00000000-0005-0000-0000-0000A2000000}"/>
    <cellStyle name="Excel Built-in Normal 1" xfId="164" xr:uid="{00000000-0005-0000-0000-0000A3000000}"/>
    <cellStyle name="Excel Built-in Normal 2" xfId="165" xr:uid="{00000000-0005-0000-0000-0000A4000000}"/>
    <cellStyle name="Excel Built-in Normal 3" xfId="166" xr:uid="{00000000-0005-0000-0000-0000A5000000}"/>
    <cellStyle name="Excel Built-in Normal 4" xfId="167" xr:uid="{00000000-0005-0000-0000-0000A6000000}"/>
    <cellStyle name="TableStyleLight1" xfId="168" xr:uid="{00000000-0005-0000-0000-0000A7000000}"/>
    <cellStyle name="Акцент1 10" xfId="169" xr:uid="{00000000-0005-0000-0000-0000A8000000}"/>
    <cellStyle name="Акцент1 2" xfId="170" xr:uid="{00000000-0005-0000-0000-0000A9000000}"/>
    <cellStyle name="Акцент1 3" xfId="171" xr:uid="{00000000-0005-0000-0000-0000AA000000}"/>
    <cellStyle name="Акцент1 4" xfId="172" xr:uid="{00000000-0005-0000-0000-0000AB000000}"/>
    <cellStyle name="Акцент1 5" xfId="173" xr:uid="{00000000-0005-0000-0000-0000AC000000}"/>
    <cellStyle name="Акцент1 6" xfId="174" xr:uid="{00000000-0005-0000-0000-0000AD000000}"/>
    <cellStyle name="Акцент1 7" xfId="175" xr:uid="{00000000-0005-0000-0000-0000AE000000}"/>
    <cellStyle name="Акцент1 8" xfId="176" xr:uid="{00000000-0005-0000-0000-0000AF000000}"/>
    <cellStyle name="Акцент1 9" xfId="177" xr:uid="{00000000-0005-0000-0000-0000B0000000}"/>
    <cellStyle name="Акцент2 10" xfId="178" xr:uid="{00000000-0005-0000-0000-0000B1000000}"/>
    <cellStyle name="Акцент2 2" xfId="179" xr:uid="{00000000-0005-0000-0000-0000B2000000}"/>
    <cellStyle name="Акцент2 3" xfId="180" xr:uid="{00000000-0005-0000-0000-0000B3000000}"/>
    <cellStyle name="Акцент2 4" xfId="181" xr:uid="{00000000-0005-0000-0000-0000B4000000}"/>
    <cellStyle name="Акцент2 5" xfId="182" xr:uid="{00000000-0005-0000-0000-0000B5000000}"/>
    <cellStyle name="Акцент2 6" xfId="183" xr:uid="{00000000-0005-0000-0000-0000B6000000}"/>
    <cellStyle name="Акцент2 7" xfId="184" xr:uid="{00000000-0005-0000-0000-0000B7000000}"/>
    <cellStyle name="Акцент2 8" xfId="185" xr:uid="{00000000-0005-0000-0000-0000B8000000}"/>
    <cellStyle name="Акцент2 9" xfId="186" xr:uid="{00000000-0005-0000-0000-0000B9000000}"/>
    <cellStyle name="Акцент3 10" xfId="187" xr:uid="{00000000-0005-0000-0000-0000BA000000}"/>
    <cellStyle name="Акцент3 2" xfId="188" xr:uid="{00000000-0005-0000-0000-0000BB000000}"/>
    <cellStyle name="Акцент3 3" xfId="189" xr:uid="{00000000-0005-0000-0000-0000BC000000}"/>
    <cellStyle name="Акцент3 4" xfId="190" xr:uid="{00000000-0005-0000-0000-0000BD000000}"/>
    <cellStyle name="Акцент3 5" xfId="191" xr:uid="{00000000-0005-0000-0000-0000BE000000}"/>
    <cellStyle name="Акцент3 6" xfId="192" xr:uid="{00000000-0005-0000-0000-0000BF000000}"/>
    <cellStyle name="Акцент3 7" xfId="193" xr:uid="{00000000-0005-0000-0000-0000C0000000}"/>
    <cellStyle name="Акцент3 8" xfId="194" xr:uid="{00000000-0005-0000-0000-0000C1000000}"/>
    <cellStyle name="Акцент3 9" xfId="195" xr:uid="{00000000-0005-0000-0000-0000C2000000}"/>
    <cellStyle name="Акцент4 10" xfId="196" xr:uid="{00000000-0005-0000-0000-0000C3000000}"/>
    <cellStyle name="Акцент4 2" xfId="197" xr:uid="{00000000-0005-0000-0000-0000C4000000}"/>
    <cellStyle name="Акцент4 3" xfId="198" xr:uid="{00000000-0005-0000-0000-0000C5000000}"/>
    <cellStyle name="Акцент4 4" xfId="199" xr:uid="{00000000-0005-0000-0000-0000C6000000}"/>
    <cellStyle name="Акцент4 5" xfId="200" xr:uid="{00000000-0005-0000-0000-0000C7000000}"/>
    <cellStyle name="Акцент4 6" xfId="201" xr:uid="{00000000-0005-0000-0000-0000C8000000}"/>
    <cellStyle name="Акцент4 7" xfId="202" xr:uid="{00000000-0005-0000-0000-0000C9000000}"/>
    <cellStyle name="Акцент4 8" xfId="203" xr:uid="{00000000-0005-0000-0000-0000CA000000}"/>
    <cellStyle name="Акцент4 9" xfId="204" xr:uid="{00000000-0005-0000-0000-0000CB000000}"/>
    <cellStyle name="Акцент5 10" xfId="205" xr:uid="{00000000-0005-0000-0000-0000CC000000}"/>
    <cellStyle name="Акцент5 2" xfId="206" xr:uid="{00000000-0005-0000-0000-0000CD000000}"/>
    <cellStyle name="Акцент5 3" xfId="207" xr:uid="{00000000-0005-0000-0000-0000CE000000}"/>
    <cellStyle name="Акцент5 4" xfId="208" xr:uid="{00000000-0005-0000-0000-0000CF000000}"/>
    <cellStyle name="Акцент5 5" xfId="209" xr:uid="{00000000-0005-0000-0000-0000D0000000}"/>
    <cellStyle name="Акцент5 6" xfId="210" xr:uid="{00000000-0005-0000-0000-0000D1000000}"/>
    <cellStyle name="Акцент5 7" xfId="211" xr:uid="{00000000-0005-0000-0000-0000D2000000}"/>
    <cellStyle name="Акцент5 8" xfId="212" xr:uid="{00000000-0005-0000-0000-0000D3000000}"/>
    <cellStyle name="Акцент5 9" xfId="213" xr:uid="{00000000-0005-0000-0000-0000D4000000}"/>
    <cellStyle name="Акцент6 10" xfId="214" xr:uid="{00000000-0005-0000-0000-0000D5000000}"/>
    <cellStyle name="Акцент6 2" xfId="215" xr:uid="{00000000-0005-0000-0000-0000D6000000}"/>
    <cellStyle name="Акцент6 3" xfId="216" xr:uid="{00000000-0005-0000-0000-0000D7000000}"/>
    <cellStyle name="Акцент6 4" xfId="217" xr:uid="{00000000-0005-0000-0000-0000D8000000}"/>
    <cellStyle name="Акцент6 5" xfId="218" xr:uid="{00000000-0005-0000-0000-0000D9000000}"/>
    <cellStyle name="Акцент6 6" xfId="219" xr:uid="{00000000-0005-0000-0000-0000DA000000}"/>
    <cellStyle name="Акцент6 7" xfId="220" xr:uid="{00000000-0005-0000-0000-0000DB000000}"/>
    <cellStyle name="Акцент6 8" xfId="221" xr:uid="{00000000-0005-0000-0000-0000DC000000}"/>
    <cellStyle name="Акцент6 9" xfId="222" xr:uid="{00000000-0005-0000-0000-0000DD000000}"/>
    <cellStyle name="Ввод  10" xfId="223" xr:uid="{00000000-0005-0000-0000-0000DE000000}"/>
    <cellStyle name="Ввод  10 10" xfId="613" xr:uid="{00000000-0005-0000-0000-0000DF000000}"/>
    <cellStyle name="Ввод  10 10 2" xfId="5349" xr:uid="{00000000-0005-0000-0000-0000E0000000}"/>
    <cellStyle name="Ввод  10 10 3" xfId="5166" xr:uid="{00000000-0005-0000-0000-0000E1000000}"/>
    <cellStyle name="Ввод  10 10 4" xfId="5272" xr:uid="{00000000-0005-0000-0000-0000E2000000}"/>
    <cellStyle name="Ввод  10 11" xfId="614" xr:uid="{00000000-0005-0000-0000-0000E3000000}"/>
    <cellStyle name="Ввод  10 11 2" xfId="5350" xr:uid="{00000000-0005-0000-0000-0000E4000000}"/>
    <cellStyle name="Ввод  10 11 3" xfId="5165" xr:uid="{00000000-0005-0000-0000-0000E5000000}"/>
    <cellStyle name="Ввод  10 11 4" xfId="5273" xr:uid="{00000000-0005-0000-0000-0000E6000000}"/>
    <cellStyle name="Ввод  10 12" xfId="615" xr:uid="{00000000-0005-0000-0000-0000E7000000}"/>
    <cellStyle name="Ввод  10 12 2" xfId="5351" xr:uid="{00000000-0005-0000-0000-0000E8000000}"/>
    <cellStyle name="Ввод  10 12 3" xfId="5164" xr:uid="{00000000-0005-0000-0000-0000E9000000}"/>
    <cellStyle name="Ввод  10 12 4" xfId="5274" xr:uid="{00000000-0005-0000-0000-0000EA000000}"/>
    <cellStyle name="Ввод  10 13" xfId="616" xr:uid="{00000000-0005-0000-0000-0000EB000000}"/>
    <cellStyle name="Ввод  10 13 2" xfId="5352" xr:uid="{00000000-0005-0000-0000-0000EC000000}"/>
    <cellStyle name="Ввод  10 13 3" xfId="5163" xr:uid="{00000000-0005-0000-0000-0000ED000000}"/>
    <cellStyle name="Ввод  10 13 4" xfId="5275" xr:uid="{00000000-0005-0000-0000-0000EE000000}"/>
    <cellStyle name="Ввод  10 14" xfId="617" xr:uid="{00000000-0005-0000-0000-0000EF000000}"/>
    <cellStyle name="Ввод  10 14 2" xfId="5353" xr:uid="{00000000-0005-0000-0000-0000F0000000}"/>
    <cellStyle name="Ввод  10 14 3" xfId="5162" xr:uid="{00000000-0005-0000-0000-0000F1000000}"/>
    <cellStyle name="Ввод  10 14 4" xfId="5223" xr:uid="{00000000-0005-0000-0000-0000F2000000}"/>
    <cellStyle name="Ввод  10 15" xfId="618" xr:uid="{00000000-0005-0000-0000-0000F3000000}"/>
    <cellStyle name="Ввод  10 15 2" xfId="5354" xr:uid="{00000000-0005-0000-0000-0000F4000000}"/>
    <cellStyle name="Ввод  10 15 3" xfId="5161" xr:uid="{00000000-0005-0000-0000-0000F5000000}"/>
    <cellStyle name="Ввод  10 15 4" xfId="5224" xr:uid="{00000000-0005-0000-0000-0000F6000000}"/>
    <cellStyle name="Ввод  10 16" xfId="619" xr:uid="{00000000-0005-0000-0000-0000F7000000}"/>
    <cellStyle name="Ввод  10 16 2" xfId="5355" xr:uid="{00000000-0005-0000-0000-0000F8000000}"/>
    <cellStyle name="Ввод  10 16 3" xfId="5160" xr:uid="{00000000-0005-0000-0000-0000F9000000}"/>
    <cellStyle name="Ввод  10 16 4" xfId="5225" xr:uid="{00000000-0005-0000-0000-0000FA000000}"/>
    <cellStyle name="Ввод  10 17" xfId="620" xr:uid="{00000000-0005-0000-0000-0000FB000000}"/>
    <cellStyle name="Ввод  10 17 2" xfId="5356" xr:uid="{00000000-0005-0000-0000-0000FC000000}"/>
    <cellStyle name="Ввод  10 17 3" xfId="5159" xr:uid="{00000000-0005-0000-0000-0000FD000000}"/>
    <cellStyle name="Ввод  10 17 4" xfId="5226" xr:uid="{00000000-0005-0000-0000-0000FE000000}"/>
    <cellStyle name="Ввод  10 18" xfId="621" xr:uid="{00000000-0005-0000-0000-0000FF000000}"/>
    <cellStyle name="Ввод  10 18 2" xfId="5357" xr:uid="{00000000-0005-0000-0000-000000010000}"/>
    <cellStyle name="Ввод  10 18 3" xfId="5158" xr:uid="{00000000-0005-0000-0000-000001010000}"/>
    <cellStyle name="Ввод  10 18 4" xfId="5227" xr:uid="{00000000-0005-0000-0000-000002010000}"/>
    <cellStyle name="Ввод  10 19" xfId="622" xr:uid="{00000000-0005-0000-0000-000003010000}"/>
    <cellStyle name="Ввод  10 19 2" xfId="5358" xr:uid="{00000000-0005-0000-0000-000004010000}"/>
    <cellStyle name="Ввод  10 19 3" xfId="5157" xr:uid="{00000000-0005-0000-0000-000005010000}"/>
    <cellStyle name="Ввод  10 19 4" xfId="5228" xr:uid="{00000000-0005-0000-0000-000006010000}"/>
    <cellStyle name="Ввод  10 2" xfId="623" xr:uid="{00000000-0005-0000-0000-000007010000}"/>
    <cellStyle name="Ввод  10 2 2" xfId="624" xr:uid="{00000000-0005-0000-0000-000008010000}"/>
    <cellStyle name="Ввод  10 2 2 2" xfId="5360" xr:uid="{00000000-0005-0000-0000-000009010000}"/>
    <cellStyle name="Ввод  10 2 2 3" xfId="5155" xr:uid="{00000000-0005-0000-0000-00000A010000}"/>
    <cellStyle name="Ввод  10 2 2 4" xfId="5230" xr:uid="{00000000-0005-0000-0000-00000B010000}"/>
    <cellStyle name="Ввод  10 2 3" xfId="625" xr:uid="{00000000-0005-0000-0000-00000C010000}"/>
    <cellStyle name="Ввод  10 2 3 2" xfId="5361" xr:uid="{00000000-0005-0000-0000-00000D010000}"/>
    <cellStyle name="Ввод  10 2 3 3" xfId="5154" xr:uid="{00000000-0005-0000-0000-00000E010000}"/>
    <cellStyle name="Ввод  10 2 3 4" xfId="5231" xr:uid="{00000000-0005-0000-0000-00000F010000}"/>
    <cellStyle name="Ввод  10 2 4" xfId="5359" xr:uid="{00000000-0005-0000-0000-000010010000}"/>
    <cellStyle name="Ввод  10 2 5" xfId="5156" xr:uid="{00000000-0005-0000-0000-000011010000}"/>
    <cellStyle name="Ввод  10 2 6" xfId="5229" xr:uid="{00000000-0005-0000-0000-000012010000}"/>
    <cellStyle name="Ввод  10 20" xfId="626" xr:uid="{00000000-0005-0000-0000-000013010000}"/>
    <cellStyle name="Ввод  10 20 2" xfId="5362" xr:uid="{00000000-0005-0000-0000-000014010000}"/>
    <cellStyle name="Ввод  10 20 3" xfId="5153" xr:uid="{00000000-0005-0000-0000-000015010000}"/>
    <cellStyle name="Ввод  10 20 4" xfId="5232" xr:uid="{00000000-0005-0000-0000-000016010000}"/>
    <cellStyle name="Ввод  10 21" xfId="627" xr:uid="{00000000-0005-0000-0000-000017010000}"/>
    <cellStyle name="Ввод  10 21 2" xfId="5363" xr:uid="{00000000-0005-0000-0000-000018010000}"/>
    <cellStyle name="Ввод  10 21 3" xfId="5152" xr:uid="{00000000-0005-0000-0000-000019010000}"/>
    <cellStyle name="Ввод  10 21 4" xfId="5233" xr:uid="{00000000-0005-0000-0000-00001A010000}"/>
    <cellStyle name="Ввод  10 22" xfId="628" xr:uid="{00000000-0005-0000-0000-00001B010000}"/>
    <cellStyle name="Ввод  10 22 2" xfId="5364" xr:uid="{00000000-0005-0000-0000-00001C010000}"/>
    <cellStyle name="Ввод  10 22 3" xfId="5151" xr:uid="{00000000-0005-0000-0000-00001D010000}"/>
    <cellStyle name="Ввод  10 22 4" xfId="5234" xr:uid="{00000000-0005-0000-0000-00001E010000}"/>
    <cellStyle name="Ввод  10 23" xfId="629" xr:uid="{00000000-0005-0000-0000-00001F010000}"/>
    <cellStyle name="Ввод  10 23 2" xfId="5365" xr:uid="{00000000-0005-0000-0000-000020010000}"/>
    <cellStyle name="Ввод  10 23 3" xfId="5150" xr:uid="{00000000-0005-0000-0000-000021010000}"/>
    <cellStyle name="Ввод  10 23 4" xfId="5235" xr:uid="{00000000-0005-0000-0000-000022010000}"/>
    <cellStyle name="Ввод  10 24" xfId="630" xr:uid="{00000000-0005-0000-0000-000023010000}"/>
    <cellStyle name="Ввод  10 24 2" xfId="5366" xr:uid="{00000000-0005-0000-0000-000024010000}"/>
    <cellStyle name="Ввод  10 24 3" xfId="5149" xr:uid="{00000000-0005-0000-0000-000025010000}"/>
    <cellStyle name="Ввод  10 24 4" xfId="5236" xr:uid="{00000000-0005-0000-0000-000026010000}"/>
    <cellStyle name="Ввод  10 25" xfId="631" xr:uid="{00000000-0005-0000-0000-000027010000}"/>
    <cellStyle name="Ввод  10 25 2" xfId="5367" xr:uid="{00000000-0005-0000-0000-000028010000}"/>
    <cellStyle name="Ввод  10 25 3" xfId="5148" xr:uid="{00000000-0005-0000-0000-000029010000}"/>
    <cellStyle name="Ввод  10 25 4" xfId="5237" xr:uid="{00000000-0005-0000-0000-00002A010000}"/>
    <cellStyle name="Ввод  10 26" xfId="632" xr:uid="{00000000-0005-0000-0000-00002B010000}"/>
    <cellStyle name="Ввод  10 26 2" xfId="5368" xr:uid="{00000000-0005-0000-0000-00002C010000}"/>
    <cellStyle name="Ввод  10 26 3" xfId="5147" xr:uid="{00000000-0005-0000-0000-00002D010000}"/>
    <cellStyle name="Ввод  10 26 4" xfId="5238" xr:uid="{00000000-0005-0000-0000-00002E010000}"/>
    <cellStyle name="Ввод  10 27" xfId="633" xr:uid="{00000000-0005-0000-0000-00002F010000}"/>
    <cellStyle name="Ввод  10 27 2" xfId="5369" xr:uid="{00000000-0005-0000-0000-000030010000}"/>
    <cellStyle name="Ввод  10 27 3" xfId="5146" xr:uid="{00000000-0005-0000-0000-000031010000}"/>
    <cellStyle name="Ввод  10 27 4" xfId="5239" xr:uid="{00000000-0005-0000-0000-000032010000}"/>
    <cellStyle name="Ввод  10 28" xfId="634" xr:uid="{00000000-0005-0000-0000-000033010000}"/>
    <cellStyle name="Ввод  10 28 2" xfId="5370" xr:uid="{00000000-0005-0000-0000-000034010000}"/>
    <cellStyle name="Ввод  10 28 3" xfId="5145" xr:uid="{00000000-0005-0000-0000-000035010000}"/>
    <cellStyle name="Ввод  10 28 4" xfId="5240" xr:uid="{00000000-0005-0000-0000-000036010000}"/>
    <cellStyle name="Ввод  10 29" xfId="635" xr:uid="{00000000-0005-0000-0000-000037010000}"/>
    <cellStyle name="Ввод  10 29 2" xfId="5371" xr:uid="{00000000-0005-0000-0000-000038010000}"/>
    <cellStyle name="Ввод  10 29 3" xfId="5144" xr:uid="{00000000-0005-0000-0000-000039010000}"/>
    <cellStyle name="Ввод  10 29 4" xfId="5321" xr:uid="{00000000-0005-0000-0000-00003A010000}"/>
    <cellStyle name="Ввод  10 3" xfId="636" xr:uid="{00000000-0005-0000-0000-00003B010000}"/>
    <cellStyle name="Ввод  10 3 2" xfId="637" xr:uid="{00000000-0005-0000-0000-00003C010000}"/>
    <cellStyle name="Ввод  10 3 2 2" xfId="5373" xr:uid="{00000000-0005-0000-0000-00003D010000}"/>
    <cellStyle name="Ввод  10 3 2 3" xfId="5142" xr:uid="{00000000-0005-0000-0000-00003E010000}"/>
    <cellStyle name="Ввод  10 3 2 4" xfId="5339" xr:uid="{00000000-0005-0000-0000-00003F010000}"/>
    <cellStyle name="Ввод  10 3 3" xfId="638" xr:uid="{00000000-0005-0000-0000-000040010000}"/>
    <cellStyle name="Ввод  10 3 3 2" xfId="5374" xr:uid="{00000000-0005-0000-0000-000041010000}"/>
    <cellStyle name="Ввод  10 3 3 3" xfId="5141" xr:uid="{00000000-0005-0000-0000-000042010000}"/>
    <cellStyle name="Ввод  10 3 3 4" xfId="9684" xr:uid="{00000000-0005-0000-0000-000043010000}"/>
    <cellStyle name="Ввод  10 3 4" xfId="5372" xr:uid="{00000000-0005-0000-0000-000044010000}"/>
    <cellStyle name="Ввод  10 3 5" xfId="5143" xr:uid="{00000000-0005-0000-0000-000045010000}"/>
    <cellStyle name="Ввод  10 3 6" xfId="5322" xr:uid="{00000000-0005-0000-0000-000046010000}"/>
    <cellStyle name="Ввод  10 30" xfId="639" xr:uid="{00000000-0005-0000-0000-000047010000}"/>
    <cellStyle name="Ввод  10 30 2" xfId="5375" xr:uid="{00000000-0005-0000-0000-000048010000}"/>
    <cellStyle name="Ввод  10 30 3" xfId="5140" xr:uid="{00000000-0005-0000-0000-000049010000}"/>
    <cellStyle name="Ввод  10 30 4" xfId="9685" xr:uid="{00000000-0005-0000-0000-00004A010000}"/>
    <cellStyle name="Ввод  10 31" xfId="640" xr:uid="{00000000-0005-0000-0000-00004B010000}"/>
    <cellStyle name="Ввод  10 31 2" xfId="5376" xr:uid="{00000000-0005-0000-0000-00004C010000}"/>
    <cellStyle name="Ввод  10 31 3" xfId="5139" xr:uid="{00000000-0005-0000-0000-00004D010000}"/>
    <cellStyle name="Ввод  10 31 4" xfId="9686" xr:uid="{00000000-0005-0000-0000-00004E010000}"/>
    <cellStyle name="Ввод  10 32" xfId="641" xr:uid="{00000000-0005-0000-0000-00004F010000}"/>
    <cellStyle name="Ввод  10 32 2" xfId="5377" xr:uid="{00000000-0005-0000-0000-000050010000}"/>
    <cellStyle name="Ввод  10 32 3" xfId="5138" xr:uid="{00000000-0005-0000-0000-000051010000}"/>
    <cellStyle name="Ввод  10 32 4" xfId="9687" xr:uid="{00000000-0005-0000-0000-000052010000}"/>
    <cellStyle name="Ввод  10 33" xfId="642" xr:uid="{00000000-0005-0000-0000-000053010000}"/>
    <cellStyle name="Ввод  10 33 2" xfId="5378" xr:uid="{00000000-0005-0000-0000-000054010000}"/>
    <cellStyle name="Ввод  10 33 3" xfId="5137" xr:uid="{00000000-0005-0000-0000-000055010000}"/>
    <cellStyle name="Ввод  10 33 4" xfId="9688" xr:uid="{00000000-0005-0000-0000-000056010000}"/>
    <cellStyle name="Ввод  10 34" xfId="643" xr:uid="{00000000-0005-0000-0000-000057010000}"/>
    <cellStyle name="Ввод  10 34 2" xfId="5379" xr:uid="{00000000-0005-0000-0000-000058010000}"/>
    <cellStyle name="Ввод  10 34 3" xfId="5136" xr:uid="{00000000-0005-0000-0000-000059010000}"/>
    <cellStyle name="Ввод  10 34 4" xfId="5277" xr:uid="{00000000-0005-0000-0000-00005A010000}"/>
    <cellStyle name="Ввод  10 35" xfId="644" xr:uid="{00000000-0005-0000-0000-00005B010000}"/>
    <cellStyle name="Ввод  10 35 2" xfId="5380" xr:uid="{00000000-0005-0000-0000-00005C010000}"/>
    <cellStyle name="Ввод  10 35 3" xfId="5135" xr:uid="{00000000-0005-0000-0000-00005D010000}"/>
    <cellStyle name="Ввод  10 35 4" xfId="5278" xr:uid="{00000000-0005-0000-0000-00005E010000}"/>
    <cellStyle name="Ввод  10 36" xfId="645" xr:uid="{00000000-0005-0000-0000-00005F010000}"/>
    <cellStyle name="Ввод  10 36 2" xfId="5381" xr:uid="{00000000-0005-0000-0000-000060010000}"/>
    <cellStyle name="Ввод  10 36 3" xfId="5134" xr:uid="{00000000-0005-0000-0000-000061010000}"/>
    <cellStyle name="Ввод  10 36 4" xfId="5279" xr:uid="{00000000-0005-0000-0000-000062010000}"/>
    <cellStyle name="Ввод  10 37" xfId="646" xr:uid="{00000000-0005-0000-0000-000063010000}"/>
    <cellStyle name="Ввод  10 37 2" xfId="5382" xr:uid="{00000000-0005-0000-0000-000064010000}"/>
    <cellStyle name="Ввод  10 37 3" xfId="5133" xr:uid="{00000000-0005-0000-0000-000065010000}"/>
    <cellStyle name="Ввод  10 37 4" xfId="5280" xr:uid="{00000000-0005-0000-0000-000066010000}"/>
    <cellStyle name="Ввод  10 38" xfId="647" xr:uid="{00000000-0005-0000-0000-000067010000}"/>
    <cellStyle name="Ввод  10 38 2" xfId="5383" xr:uid="{00000000-0005-0000-0000-000068010000}"/>
    <cellStyle name="Ввод  10 38 3" xfId="5132" xr:uid="{00000000-0005-0000-0000-000069010000}"/>
    <cellStyle name="Ввод  10 38 4" xfId="5281" xr:uid="{00000000-0005-0000-0000-00006A010000}"/>
    <cellStyle name="Ввод  10 39" xfId="648" xr:uid="{00000000-0005-0000-0000-00006B010000}"/>
    <cellStyle name="Ввод  10 39 2" xfId="5384" xr:uid="{00000000-0005-0000-0000-00006C010000}"/>
    <cellStyle name="Ввод  10 39 3" xfId="5131" xr:uid="{00000000-0005-0000-0000-00006D010000}"/>
    <cellStyle name="Ввод  10 39 4" xfId="5282" xr:uid="{00000000-0005-0000-0000-00006E010000}"/>
    <cellStyle name="Ввод  10 4" xfId="649" xr:uid="{00000000-0005-0000-0000-00006F010000}"/>
    <cellStyle name="Ввод  10 4 2" xfId="650" xr:uid="{00000000-0005-0000-0000-000070010000}"/>
    <cellStyle name="Ввод  10 4 2 2" xfId="5386" xr:uid="{00000000-0005-0000-0000-000071010000}"/>
    <cellStyle name="Ввод  10 4 2 3" xfId="5129" xr:uid="{00000000-0005-0000-0000-000072010000}"/>
    <cellStyle name="Ввод  10 4 2 4" xfId="5284" xr:uid="{00000000-0005-0000-0000-000073010000}"/>
    <cellStyle name="Ввод  10 4 3" xfId="651" xr:uid="{00000000-0005-0000-0000-000074010000}"/>
    <cellStyle name="Ввод  10 4 3 2" xfId="5387" xr:uid="{00000000-0005-0000-0000-000075010000}"/>
    <cellStyle name="Ввод  10 4 3 3" xfId="5128" xr:uid="{00000000-0005-0000-0000-000076010000}"/>
    <cellStyle name="Ввод  10 4 3 4" xfId="5285" xr:uid="{00000000-0005-0000-0000-000077010000}"/>
    <cellStyle name="Ввод  10 4 4" xfId="5385" xr:uid="{00000000-0005-0000-0000-000078010000}"/>
    <cellStyle name="Ввод  10 4 5" xfId="5130" xr:uid="{00000000-0005-0000-0000-000079010000}"/>
    <cellStyle name="Ввод  10 4 6" xfId="5283" xr:uid="{00000000-0005-0000-0000-00007A010000}"/>
    <cellStyle name="Ввод  10 40" xfId="652" xr:uid="{00000000-0005-0000-0000-00007B010000}"/>
    <cellStyle name="Ввод  10 40 2" xfId="5388" xr:uid="{00000000-0005-0000-0000-00007C010000}"/>
    <cellStyle name="Ввод  10 40 3" xfId="5127" xr:uid="{00000000-0005-0000-0000-00007D010000}"/>
    <cellStyle name="Ввод  10 40 4" xfId="5286" xr:uid="{00000000-0005-0000-0000-00007E010000}"/>
    <cellStyle name="Ввод  10 41" xfId="653" xr:uid="{00000000-0005-0000-0000-00007F010000}"/>
    <cellStyle name="Ввод  10 41 2" xfId="5389" xr:uid="{00000000-0005-0000-0000-000080010000}"/>
    <cellStyle name="Ввод  10 41 3" xfId="5126" xr:uid="{00000000-0005-0000-0000-000081010000}"/>
    <cellStyle name="Ввод  10 41 4" xfId="5287" xr:uid="{00000000-0005-0000-0000-000082010000}"/>
    <cellStyle name="Ввод  10 42" xfId="654" xr:uid="{00000000-0005-0000-0000-000083010000}"/>
    <cellStyle name="Ввод  10 42 2" xfId="5390" xr:uid="{00000000-0005-0000-0000-000084010000}"/>
    <cellStyle name="Ввод  10 42 3" xfId="5125" xr:uid="{00000000-0005-0000-0000-000085010000}"/>
    <cellStyle name="Ввод  10 42 4" xfId="5288" xr:uid="{00000000-0005-0000-0000-000086010000}"/>
    <cellStyle name="Ввод  10 43" xfId="655" xr:uid="{00000000-0005-0000-0000-000087010000}"/>
    <cellStyle name="Ввод  10 43 2" xfId="5391" xr:uid="{00000000-0005-0000-0000-000088010000}"/>
    <cellStyle name="Ввод  10 43 3" xfId="5124" xr:uid="{00000000-0005-0000-0000-000089010000}"/>
    <cellStyle name="Ввод  10 43 4" xfId="5289" xr:uid="{00000000-0005-0000-0000-00008A010000}"/>
    <cellStyle name="Ввод  10 44" xfId="656" xr:uid="{00000000-0005-0000-0000-00008B010000}"/>
    <cellStyle name="Ввод  10 44 2" xfId="5392" xr:uid="{00000000-0005-0000-0000-00008C010000}"/>
    <cellStyle name="Ввод  10 44 3" xfId="5123" xr:uid="{00000000-0005-0000-0000-00008D010000}"/>
    <cellStyle name="Ввод  10 44 4" xfId="5323" xr:uid="{00000000-0005-0000-0000-00008E010000}"/>
    <cellStyle name="Ввод  10 45" xfId="657" xr:uid="{00000000-0005-0000-0000-00008F010000}"/>
    <cellStyle name="Ввод  10 45 2" xfId="5393" xr:uid="{00000000-0005-0000-0000-000090010000}"/>
    <cellStyle name="Ввод  10 45 3" xfId="5122" xr:uid="{00000000-0005-0000-0000-000091010000}"/>
    <cellStyle name="Ввод  10 45 4" xfId="9690" xr:uid="{00000000-0005-0000-0000-000092010000}"/>
    <cellStyle name="Ввод  10 46" xfId="658" xr:uid="{00000000-0005-0000-0000-000093010000}"/>
    <cellStyle name="Ввод  10 46 2" xfId="5394" xr:uid="{00000000-0005-0000-0000-000094010000}"/>
    <cellStyle name="Ввод  10 46 3" xfId="5121" xr:uid="{00000000-0005-0000-0000-000095010000}"/>
    <cellStyle name="Ввод  10 46 4" xfId="5324" xr:uid="{00000000-0005-0000-0000-000096010000}"/>
    <cellStyle name="Ввод  10 47" xfId="659" xr:uid="{00000000-0005-0000-0000-000097010000}"/>
    <cellStyle name="Ввод  10 47 2" xfId="5395" xr:uid="{00000000-0005-0000-0000-000098010000}"/>
    <cellStyle name="Ввод  10 47 3" xfId="5120" xr:uid="{00000000-0005-0000-0000-000099010000}"/>
    <cellStyle name="Ввод  10 47 4" xfId="9691" xr:uid="{00000000-0005-0000-0000-00009A010000}"/>
    <cellStyle name="Ввод  10 48" xfId="660" xr:uid="{00000000-0005-0000-0000-00009B010000}"/>
    <cellStyle name="Ввод  10 48 2" xfId="5396" xr:uid="{00000000-0005-0000-0000-00009C010000}"/>
    <cellStyle name="Ввод  10 48 3" xfId="5119" xr:uid="{00000000-0005-0000-0000-00009D010000}"/>
    <cellStyle name="Ввод  10 48 4" xfId="5290" xr:uid="{00000000-0005-0000-0000-00009E010000}"/>
    <cellStyle name="Ввод  10 49" xfId="661" xr:uid="{00000000-0005-0000-0000-00009F010000}"/>
    <cellStyle name="Ввод  10 49 2" xfId="5397" xr:uid="{00000000-0005-0000-0000-0000A0010000}"/>
    <cellStyle name="Ввод  10 49 3" xfId="5118" xr:uid="{00000000-0005-0000-0000-0000A1010000}"/>
    <cellStyle name="Ввод  10 49 4" xfId="5291" xr:uid="{00000000-0005-0000-0000-0000A2010000}"/>
    <cellStyle name="Ввод  10 5" xfId="662" xr:uid="{00000000-0005-0000-0000-0000A3010000}"/>
    <cellStyle name="Ввод  10 5 2" xfId="5398" xr:uid="{00000000-0005-0000-0000-0000A4010000}"/>
    <cellStyle name="Ввод  10 5 3" xfId="5117" xr:uid="{00000000-0005-0000-0000-0000A5010000}"/>
    <cellStyle name="Ввод  10 5 4" xfId="5292" xr:uid="{00000000-0005-0000-0000-0000A6010000}"/>
    <cellStyle name="Ввод  10 50" xfId="663" xr:uid="{00000000-0005-0000-0000-0000A7010000}"/>
    <cellStyle name="Ввод  10 50 2" xfId="5399" xr:uid="{00000000-0005-0000-0000-0000A8010000}"/>
    <cellStyle name="Ввод  10 50 3" xfId="5116" xr:uid="{00000000-0005-0000-0000-0000A9010000}"/>
    <cellStyle name="Ввод  10 50 4" xfId="5293" xr:uid="{00000000-0005-0000-0000-0000AA010000}"/>
    <cellStyle name="Ввод  10 51" xfId="664" xr:uid="{00000000-0005-0000-0000-0000AB010000}"/>
    <cellStyle name="Ввод  10 51 2" xfId="5400" xr:uid="{00000000-0005-0000-0000-0000AC010000}"/>
    <cellStyle name="Ввод  10 51 3" xfId="5115" xr:uid="{00000000-0005-0000-0000-0000AD010000}"/>
    <cellStyle name="Ввод  10 51 4" xfId="5294" xr:uid="{00000000-0005-0000-0000-0000AE010000}"/>
    <cellStyle name="Ввод  10 52" xfId="665" xr:uid="{00000000-0005-0000-0000-0000AF010000}"/>
    <cellStyle name="Ввод  10 52 2" xfId="5401" xr:uid="{00000000-0005-0000-0000-0000B0010000}"/>
    <cellStyle name="Ввод  10 52 3" xfId="5114" xr:uid="{00000000-0005-0000-0000-0000B1010000}"/>
    <cellStyle name="Ввод  10 52 4" xfId="5295" xr:uid="{00000000-0005-0000-0000-0000B2010000}"/>
    <cellStyle name="Ввод  10 53" xfId="666" xr:uid="{00000000-0005-0000-0000-0000B3010000}"/>
    <cellStyle name="Ввод  10 53 2" xfId="5402" xr:uid="{00000000-0005-0000-0000-0000B4010000}"/>
    <cellStyle name="Ввод  10 53 3" xfId="5113" xr:uid="{00000000-0005-0000-0000-0000B5010000}"/>
    <cellStyle name="Ввод  10 53 4" xfId="5296" xr:uid="{00000000-0005-0000-0000-0000B6010000}"/>
    <cellStyle name="Ввод  10 54" xfId="667" xr:uid="{00000000-0005-0000-0000-0000B7010000}"/>
    <cellStyle name="Ввод  10 54 2" xfId="5403" xr:uid="{00000000-0005-0000-0000-0000B8010000}"/>
    <cellStyle name="Ввод  10 54 3" xfId="5112" xr:uid="{00000000-0005-0000-0000-0000B9010000}"/>
    <cellStyle name="Ввод  10 54 4" xfId="5297" xr:uid="{00000000-0005-0000-0000-0000BA010000}"/>
    <cellStyle name="Ввод  10 55" xfId="668" xr:uid="{00000000-0005-0000-0000-0000BB010000}"/>
    <cellStyle name="Ввод  10 55 2" xfId="5404" xr:uid="{00000000-0005-0000-0000-0000BC010000}"/>
    <cellStyle name="Ввод  10 55 3" xfId="5111" xr:uid="{00000000-0005-0000-0000-0000BD010000}"/>
    <cellStyle name="Ввод  10 55 4" xfId="5298" xr:uid="{00000000-0005-0000-0000-0000BE010000}"/>
    <cellStyle name="Ввод  10 56" xfId="669" xr:uid="{00000000-0005-0000-0000-0000BF010000}"/>
    <cellStyle name="Ввод  10 56 2" xfId="5405" xr:uid="{00000000-0005-0000-0000-0000C0010000}"/>
    <cellStyle name="Ввод  10 56 3" xfId="5110" xr:uid="{00000000-0005-0000-0000-0000C1010000}"/>
    <cellStyle name="Ввод  10 56 4" xfId="5299" xr:uid="{00000000-0005-0000-0000-0000C2010000}"/>
    <cellStyle name="Ввод  10 57" xfId="670" xr:uid="{00000000-0005-0000-0000-0000C3010000}"/>
    <cellStyle name="Ввод  10 57 2" xfId="5406" xr:uid="{00000000-0005-0000-0000-0000C4010000}"/>
    <cellStyle name="Ввод  10 57 3" xfId="5109" xr:uid="{00000000-0005-0000-0000-0000C5010000}"/>
    <cellStyle name="Ввод  10 57 4" xfId="5300" xr:uid="{00000000-0005-0000-0000-0000C6010000}"/>
    <cellStyle name="Ввод  10 58" xfId="671" xr:uid="{00000000-0005-0000-0000-0000C7010000}"/>
    <cellStyle name="Ввод  10 58 2" xfId="5407" xr:uid="{00000000-0005-0000-0000-0000C8010000}"/>
    <cellStyle name="Ввод  10 58 3" xfId="5108" xr:uid="{00000000-0005-0000-0000-0000C9010000}"/>
    <cellStyle name="Ввод  10 58 4" xfId="5301" xr:uid="{00000000-0005-0000-0000-0000CA010000}"/>
    <cellStyle name="Ввод  10 59" xfId="672" xr:uid="{00000000-0005-0000-0000-0000CB010000}"/>
    <cellStyle name="Ввод  10 59 2" xfId="5408" xr:uid="{00000000-0005-0000-0000-0000CC010000}"/>
    <cellStyle name="Ввод  10 59 3" xfId="5107" xr:uid="{00000000-0005-0000-0000-0000CD010000}"/>
    <cellStyle name="Ввод  10 59 4" xfId="5302" xr:uid="{00000000-0005-0000-0000-0000CE010000}"/>
    <cellStyle name="Ввод  10 6" xfId="673" xr:uid="{00000000-0005-0000-0000-0000CF010000}"/>
    <cellStyle name="Ввод  10 6 2" xfId="5409" xr:uid="{00000000-0005-0000-0000-0000D0010000}"/>
    <cellStyle name="Ввод  10 6 3" xfId="5106" xr:uid="{00000000-0005-0000-0000-0000D1010000}"/>
    <cellStyle name="Ввод  10 6 4" xfId="5303" xr:uid="{00000000-0005-0000-0000-0000D2010000}"/>
    <cellStyle name="Ввод  10 60" xfId="674" xr:uid="{00000000-0005-0000-0000-0000D3010000}"/>
    <cellStyle name="Ввод  10 60 2" xfId="5410" xr:uid="{00000000-0005-0000-0000-0000D4010000}"/>
    <cellStyle name="Ввод  10 60 3" xfId="5105" xr:uid="{00000000-0005-0000-0000-0000D5010000}"/>
    <cellStyle name="Ввод  10 60 4" xfId="5304" xr:uid="{00000000-0005-0000-0000-0000D6010000}"/>
    <cellStyle name="Ввод  10 61" xfId="675" xr:uid="{00000000-0005-0000-0000-0000D7010000}"/>
    <cellStyle name="Ввод  10 61 2" xfId="5411" xr:uid="{00000000-0005-0000-0000-0000D8010000}"/>
    <cellStyle name="Ввод  10 61 3" xfId="5104" xr:uid="{00000000-0005-0000-0000-0000D9010000}"/>
    <cellStyle name="Ввод  10 61 4" xfId="5305" xr:uid="{00000000-0005-0000-0000-0000DA010000}"/>
    <cellStyle name="Ввод  10 62" xfId="676" xr:uid="{00000000-0005-0000-0000-0000DB010000}"/>
    <cellStyle name="Ввод  10 62 2" xfId="5412" xr:uid="{00000000-0005-0000-0000-0000DC010000}"/>
    <cellStyle name="Ввод  10 62 3" xfId="5103" xr:uid="{00000000-0005-0000-0000-0000DD010000}"/>
    <cellStyle name="Ввод  10 62 4" xfId="5306" xr:uid="{00000000-0005-0000-0000-0000DE010000}"/>
    <cellStyle name="Ввод  10 63" xfId="677" xr:uid="{00000000-0005-0000-0000-0000DF010000}"/>
    <cellStyle name="Ввод  10 63 2" xfId="5413" xr:uid="{00000000-0005-0000-0000-0000E0010000}"/>
    <cellStyle name="Ввод  10 63 3" xfId="5102" xr:uid="{00000000-0005-0000-0000-0000E1010000}"/>
    <cellStyle name="Ввод  10 63 4" xfId="5307" xr:uid="{00000000-0005-0000-0000-0000E2010000}"/>
    <cellStyle name="Ввод  10 64" xfId="678" xr:uid="{00000000-0005-0000-0000-0000E3010000}"/>
    <cellStyle name="Ввод  10 64 2" xfId="5414" xr:uid="{00000000-0005-0000-0000-0000E4010000}"/>
    <cellStyle name="Ввод  10 64 3" xfId="5101" xr:uid="{00000000-0005-0000-0000-0000E5010000}"/>
    <cellStyle name="Ввод  10 64 4" xfId="5308" xr:uid="{00000000-0005-0000-0000-0000E6010000}"/>
    <cellStyle name="Ввод  10 65" xfId="679" xr:uid="{00000000-0005-0000-0000-0000E7010000}"/>
    <cellStyle name="Ввод  10 65 2" xfId="5415" xr:uid="{00000000-0005-0000-0000-0000E8010000}"/>
    <cellStyle name="Ввод  10 65 3" xfId="5100" xr:uid="{00000000-0005-0000-0000-0000E9010000}"/>
    <cellStyle name="Ввод  10 65 4" xfId="5309" xr:uid="{00000000-0005-0000-0000-0000EA010000}"/>
    <cellStyle name="Ввод  10 66" xfId="680" xr:uid="{00000000-0005-0000-0000-0000EB010000}"/>
    <cellStyle name="Ввод  10 66 2" xfId="5416" xr:uid="{00000000-0005-0000-0000-0000EC010000}"/>
    <cellStyle name="Ввод  10 66 3" xfId="5099" xr:uid="{00000000-0005-0000-0000-0000ED010000}"/>
    <cellStyle name="Ввод  10 66 4" xfId="5310" xr:uid="{00000000-0005-0000-0000-0000EE010000}"/>
    <cellStyle name="Ввод  10 67" xfId="681" xr:uid="{00000000-0005-0000-0000-0000EF010000}"/>
    <cellStyle name="Ввод  10 67 2" xfId="5417" xr:uid="{00000000-0005-0000-0000-0000F0010000}"/>
    <cellStyle name="Ввод  10 67 3" xfId="5098" xr:uid="{00000000-0005-0000-0000-0000F1010000}"/>
    <cellStyle name="Ввод  10 67 4" xfId="5311" xr:uid="{00000000-0005-0000-0000-0000F2010000}"/>
    <cellStyle name="Ввод  10 68" xfId="682" xr:uid="{00000000-0005-0000-0000-0000F3010000}"/>
    <cellStyle name="Ввод  10 68 2" xfId="5418" xr:uid="{00000000-0005-0000-0000-0000F4010000}"/>
    <cellStyle name="Ввод  10 68 3" xfId="5097" xr:uid="{00000000-0005-0000-0000-0000F5010000}"/>
    <cellStyle name="Ввод  10 68 4" xfId="5312" xr:uid="{00000000-0005-0000-0000-0000F6010000}"/>
    <cellStyle name="Ввод  10 69" xfId="683" xr:uid="{00000000-0005-0000-0000-0000F7010000}"/>
    <cellStyle name="Ввод  10 69 2" xfId="5419" xr:uid="{00000000-0005-0000-0000-0000F8010000}"/>
    <cellStyle name="Ввод  10 69 3" xfId="5096" xr:uid="{00000000-0005-0000-0000-0000F9010000}"/>
    <cellStyle name="Ввод  10 69 4" xfId="5313" xr:uid="{00000000-0005-0000-0000-0000FA010000}"/>
    <cellStyle name="Ввод  10 7" xfId="684" xr:uid="{00000000-0005-0000-0000-0000FB010000}"/>
    <cellStyle name="Ввод  10 7 2" xfId="5420" xr:uid="{00000000-0005-0000-0000-0000FC010000}"/>
    <cellStyle name="Ввод  10 7 3" xfId="5095" xr:uid="{00000000-0005-0000-0000-0000FD010000}"/>
    <cellStyle name="Ввод  10 7 4" xfId="5314" xr:uid="{00000000-0005-0000-0000-0000FE010000}"/>
    <cellStyle name="Ввод  10 70" xfId="685" xr:uid="{00000000-0005-0000-0000-0000FF010000}"/>
    <cellStyle name="Ввод  10 70 2" xfId="5421" xr:uid="{00000000-0005-0000-0000-000000020000}"/>
    <cellStyle name="Ввод  10 70 3" xfId="5094" xr:uid="{00000000-0005-0000-0000-000001020000}"/>
    <cellStyle name="Ввод  10 70 4" xfId="5315" xr:uid="{00000000-0005-0000-0000-000002020000}"/>
    <cellStyle name="Ввод  10 71" xfId="686" xr:uid="{00000000-0005-0000-0000-000003020000}"/>
    <cellStyle name="Ввод  10 71 2" xfId="5422" xr:uid="{00000000-0005-0000-0000-000004020000}"/>
    <cellStyle name="Ввод  10 71 3" xfId="5093" xr:uid="{00000000-0005-0000-0000-000005020000}"/>
    <cellStyle name="Ввод  10 71 4" xfId="5316" xr:uid="{00000000-0005-0000-0000-000006020000}"/>
    <cellStyle name="Ввод  10 72" xfId="687" xr:uid="{00000000-0005-0000-0000-000007020000}"/>
    <cellStyle name="Ввод  10 72 2" xfId="5423" xr:uid="{00000000-0005-0000-0000-000008020000}"/>
    <cellStyle name="Ввод  10 72 3" xfId="5092" xr:uid="{00000000-0005-0000-0000-000009020000}"/>
    <cellStyle name="Ввод  10 72 4" xfId="5317" xr:uid="{00000000-0005-0000-0000-00000A020000}"/>
    <cellStyle name="Ввод  10 73" xfId="688" xr:uid="{00000000-0005-0000-0000-00000B020000}"/>
    <cellStyle name="Ввод  10 73 2" xfId="5424" xr:uid="{00000000-0005-0000-0000-00000C020000}"/>
    <cellStyle name="Ввод  10 73 3" xfId="5091" xr:uid="{00000000-0005-0000-0000-00000D020000}"/>
    <cellStyle name="Ввод  10 73 4" xfId="5318" xr:uid="{00000000-0005-0000-0000-00000E020000}"/>
    <cellStyle name="Ввод  10 74" xfId="689" xr:uid="{00000000-0005-0000-0000-00000F020000}"/>
    <cellStyle name="Ввод  10 74 2" xfId="5425" xr:uid="{00000000-0005-0000-0000-000010020000}"/>
    <cellStyle name="Ввод  10 74 3" xfId="5090" xr:uid="{00000000-0005-0000-0000-000011020000}"/>
    <cellStyle name="Ввод  10 74 4" xfId="9692" xr:uid="{00000000-0005-0000-0000-000012020000}"/>
    <cellStyle name="Ввод  10 75" xfId="690" xr:uid="{00000000-0005-0000-0000-000013020000}"/>
    <cellStyle name="Ввод  10 75 2" xfId="5426" xr:uid="{00000000-0005-0000-0000-000014020000}"/>
    <cellStyle name="Ввод  10 75 3" xfId="5089" xr:uid="{00000000-0005-0000-0000-000015020000}"/>
    <cellStyle name="Ввод  10 75 4" xfId="5319" xr:uid="{00000000-0005-0000-0000-000016020000}"/>
    <cellStyle name="Ввод  10 76" xfId="691" xr:uid="{00000000-0005-0000-0000-000017020000}"/>
    <cellStyle name="Ввод  10 76 2" xfId="5427" xr:uid="{00000000-0005-0000-0000-000018020000}"/>
    <cellStyle name="Ввод  10 76 3" xfId="5088" xr:uid="{00000000-0005-0000-0000-000019020000}"/>
    <cellStyle name="Ввод  10 76 4" xfId="9693" xr:uid="{00000000-0005-0000-0000-00001A020000}"/>
    <cellStyle name="Ввод  10 77" xfId="692" xr:uid="{00000000-0005-0000-0000-00001B020000}"/>
    <cellStyle name="Ввод  10 77 2" xfId="5428" xr:uid="{00000000-0005-0000-0000-00001C020000}"/>
    <cellStyle name="Ввод  10 77 3" xfId="9696" xr:uid="{00000000-0005-0000-0000-00001D020000}"/>
    <cellStyle name="Ввод  10 77 4" xfId="5325" xr:uid="{00000000-0005-0000-0000-00001E020000}"/>
    <cellStyle name="Ввод  10 78" xfId="693" xr:uid="{00000000-0005-0000-0000-00001F020000}"/>
    <cellStyle name="Ввод  10 78 2" xfId="5429" xr:uid="{00000000-0005-0000-0000-000020020000}"/>
    <cellStyle name="Ввод  10 78 3" xfId="9697" xr:uid="{00000000-0005-0000-0000-000021020000}"/>
    <cellStyle name="Ввод  10 78 4" xfId="9694" xr:uid="{00000000-0005-0000-0000-000022020000}"/>
    <cellStyle name="Ввод  10 79" xfId="694" xr:uid="{00000000-0005-0000-0000-000023020000}"/>
    <cellStyle name="Ввод  10 79 2" xfId="5430" xr:uid="{00000000-0005-0000-0000-000024020000}"/>
    <cellStyle name="Ввод  10 79 3" xfId="9698" xr:uid="{00000000-0005-0000-0000-000025020000}"/>
    <cellStyle name="Ввод  10 79 4" xfId="5330" xr:uid="{00000000-0005-0000-0000-000026020000}"/>
    <cellStyle name="Ввод  10 8" xfId="695" xr:uid="{00000000-0005-0000-0000-000027020000}"/>
    <cellStyle name="Ввод  10 8 2" xfId="5431" xr:uid="{00000000-0005-0000-0000-000028020000}"/>
    <cellStyle name="Ввод  10 8 3" xfId="9699" xr:uid="{00000000-0005-0000-0000-000029020000}"/>
    <cellStyle name="Ввод  10 8 4" xfId="5332" xr:uid="{00000000-0005-0000-0000-00002A020000}"/>
    <cellStyle name="Ввод  10 80" xfId="696" xr:uid="{00000000-0005-0000-0000-00002B020000}"/>
    <cellStyle name="Ввод  10 80 2" xfId="5432" xr:uid="{00000000-0005-0000-0000-00002C020000}"/>
    <cellStyle name="Ввод  10 80 3" xfId="9700" xr:uid="{00000000-0005-0000-0000-00002D020000}"/>
    <cellStyle name="Ввод  10 80 4" xfId="13936" xr:uid="{00000000-0005-0000-0000-00002E020000}"/>
    <cellStyle name="Ввод  10 81" xfId="697" xr:uid="{00000000-0005-0000-0000-00002F020000}"/>
    <cellStyle name="Ввод  10 81 2" xfId="5433" xr:uid="{00000000-0005-0000-0000-000030020000}"/>
    <cellStyle name="Ввод  10 81 3" xfId="9701" xr:uid="{00000000-0005-0000-0000-000031020000}"/>
    <cellStyle name="Ввод  10 81 4" xfId="13937" xr:uid="{00000000-0005-0000-0000-000032020000}"/>
    <cellStyle name="Ввод  10 82" xfId="698" xr:uid="{00000000-0005-0000-0000-000033020000}"/>
    <cellStyle name="Ввод  10 82 2" xfId="5434" xr:uid="{00000000-0005-0000-0000-000034020000}"/>
    <cellStyle name="Ввод  10 82 3" xfId="9702" xr:uid="{00000000-0005-0000-0000-000035020000}"/>
    <cellStyle name="Ввод  10 82 4" xfId="13938" xr:uid="{00000000-0005-0000-0000-000036020000}"/>
    <cellStyle name="Ввод  10 83" xfId="699" xr:uid="{00000000-0005-0000-0000-000037020000}"/>
    <cellStyle name="Ввод  10 83 2" xfId="5435" xr:uid="{00000000-0005-0000-0000-000038020000}"/>
    <cellStyle name="Ввод  10 83 3" xfId="9703" xr:uid="{00000000-0005-0000-0000-000039020000}"/>
    <cellStyle name="Ввод  10 83 4" xfId="13939" xr:uid="{00000000-0005-0000-0000-00003A020000}"/>
    <cellStyle name="Ввод  10 84" xfId="700" xr:uid="{00000000-0005-0000-0000-00003B020000}"/>
    <cellStyle name="Ввод  10 84 2" xfId="5436" xr:uid="{00000000-0005-0000-0000-00003C020000}"/>
    <cellStyle name="Ввод  10 84 3" xfId="9704" xr:uid="{00000000-0005-0000-0000-00003D020000}"/>
    <cellStyle name="Ввод  10 84 4" xfId="13940" xr:uid="{00000000-0005-0000-0000-00003E020000}"/>
    <cellStyle name="Ввод  10 85" xfId="701" xr:uid="{00000000-0005-0000-0000-00003F020000}"/>
    <cellStyle name="Ввод  10 85 2" xfId="5437" xr:uid="{00000000-0005-0000-0000-000040020000}"/>
    <cellStyle name="Ввод  10 85 3" xfId="9705" xr:uid="{00000000-0005-0000-0000-000041020000}"/>
    <cellStyle name="Ввод  10 85 4" xfId="13941" xr:uid="{00000000-0005-0000-0000-000042020000}"/>
    <cellStyle name="Ввод  10 86" xfId="702" xr:uid="{00000000-0005-0000-0000-000043020000}"/>
    <cellStyle name="Ввод  10 86 2" xfId="5438" xr:uid="{00000000-0005-0000-0000-000044020000}"/>
    <cellStyle name="Ввод  10 86 3" xfId="9706" xr:uid="{00000000-0005-0000-0000-000045020000}"/>
    <cellStyle name="Ввод  10 86 4" xfId="13942" xr:uid="{00000000-0005-0000-0000-000046020000}"/>
    <cellStyle name="Ввод  10 87" xfId="703" xr:uid="{00000000-0005-0000-0000-000047020000}"/>
    <cellStyle name="Ввод  10 87 2" xfId="5439" xr:uid="{00000000-0005-0000-0000-000048020000}"/>
    <cellStyle name="Ввод  10 87 3" xfId="9707" xr:uid="{00000000-0005-0000-0000-000049020000}"/>
    <cellStyle name="Ввод  10 87 4" xfId="13943" xr:uid="{00000000-0005-0000-0000-00004A020000}"/>
    <cellStyle name="Ввод  10 88" xfId="704" xr:uid="{00000000-0005-0000-0000-00004B020000}"/>
    <cellStyle name="Ввод  10 88 2" xfId="5440" xr:uid="{00000000-0005-0000-0000-00004C020000}"/>
    <cellStyle name="Ввод  10 88 3" xfId="9708" xr:uid="{00000000-0005-0000-0000-00004D020000}"/>
    <cellStyle name="Ввод  10 88 4" xfId="13944" xr:uid="{00000000-0005-0000-0000-00004E020000}"/>
    <cellStyle name="Ввод  10 89" xfId="705" xr:uid="{00000000-0005-0000-0000-00004F020000}"/>
    <cellStyle name="Ввод  10 89 2" xfId="5441" xr:uid="{00000000-0005-0000-0000-000050020000}"/>
    <cellStyle name="Ввод  10 89 3" xfId="9709" xr:uid="{00000000-0005-0000-0000-000051020000}"/>
    <cellStyle name="Ввод  10 89 4" xfId="13945" xr:uid="{00000000-0005-0000-0000-000052020000}"/>
    <cellStyle name="Ввод  10 9" xfId="706" xr:uid="{00000000-0005-0000-0000-000053020000}"/>
    <cellStyle name="Ввод  10 9 2" xfId="5442" xr:uid="{00000000-0005-0000-0000-000054020000}"/>
    <cellStyle name="Ввод  10 9 3" xfId="9710" xr:uid="{00000000-0005-0000-0000-000055020000}"/>
    <cellStyle name="Ввод  10 9 4" xfId="13946" xr:uid="{00000000-0005-0000-0000-000056020000}"/>
    <cellStyle name="Ввод  10 90" xfId="707" xr:uid="{00000000-0005-0000-0000-000057020000}"/>
    <cellStyle name="Ввод  10 90 2" xfId="5443" xr:uid="{00000000-0005-0000-0000-000058020000}"/>
    <cellStyle name="Ввод  10 90 3" xfId="9711" xr:uid="{00000000-0005-0000-0000-000059020000}"/>
    <cellStyle name="Ввод  10 90 4" xfId="13947" xr:uid="{00000000-0005-0000-0000-00005A020000}"/>
    <cellStyle name="Ввод  10 91" xfId="708" xr:uid="{00000000-0005-0000-0000-00005B020000}"/>
    <cellStyle name="Ввод  10 91 2" xfId="5444" xr:uid="{00000000-0005-0000-0000-00005C020000}"/>
    <cellStyle name="Ввод  10 91 3" xfId="9712" xr:uid="{00000000-0005-0000-0000-00005D020000}"/>
    <cellStyle name="Ввод  10 91 4" xfId="13948" xr:uid="{00000000-0005-0000-0000-00005E020000}"/>
    <cellStyle name="Ввод  10 92" xfId="5177" xr:uid="{00000000-0005-0000-0000-00005F020000}"/>
    <cellStyle name="Ввод  10 93" xfId="5266" xr:uid="{00000000-0005-0000-0000-000060020000}"/>
    <cellStyle name="Ввод  10 94" xfId="5320" xr:uid="{00000000-0005-0000-0000-000061020000}"/>
    <cellStyle name="Ввод  2" xfId="224" xr:uid="{00000000-0005-0000-0000-000062020000}"/>
    <cellStyle name="Ввод  2 10" xfId="709" xr:uid="{00000000-0005-0000-0000-000063020000}"/>
    <cellStyle name="Ввод  2 10 2" xfId="5445" xr:uid="{00000000-0005-0000-0000-000064020000}"/>
    <cellStyle name="Ввод  2 10 3" xfId="9713" xr:uid="{00000000-0005-0000-0000-000065020000}"/>
    <cellStyle name="Ввод  2 10 4" xfId="13949" xr:uid="{00000000-0005-0000-0000-000066020000}"/>
    <cellStyle name="Ввод  2 11" xfId="710" xr:uid="{00000000-0005-0000-0000-000067020000}"/>
    <cellStyle name="Ввод  2 11 2" xfId="5446" xr:uid="{00000000-0005-0000-0000-000068020000}"/>
    <cellStyle name="Ввод  2 11 3" xfId="9714" xr:uid="{00000000-0005-0000-0000-000069020000}"/>
    <cellStyle name="Ввод  2 11 4" xfId="13950" xr:uid="{00000000-0005-0000-0000-00006A020000}"/>
    <cellStyle name="Ввод  2 12" xfId="711" xr:uid="{00000000-0005-0000-0000-00006B020000}"/>
    <cellStyle name="Ввод  2 12 2" xfId="5447" xr:uid="{00000000-0005-0000-0000-00006C020000}"/>
    <cellStyle name="Ввод  2 12 3" xfId="9715" xr:uid="{00000000-0005-0000-0000-00006D020000}"/>
    <cellStyle name="Ввод  2 12 4" xfId="13951" xr:uid="{00000000-0005-0000-0000-00006E020000}"/>
    <cellStyle name="Ввод  2 13" xfId="712" xr:uid="{00000000-0005-0000-0000-00006F020000}"/>
    <cellStyle name="Ввод  2 13 2" xfId="5448" xr:uid="{00000000-0005-0000-0000-000070020000}"/>
    <cellStyle name="Ввод  2 13 3" xfId="9716" xr:uid="{00000000-0005-0000-0000-000071020000}"/>
    <cellStyle name="Ввод  2 13 4" xfId="13952" xr:uid="{00000000-0005-0000-0000-000072020000}"/>
    <cellStyle name="Ввод  2 14" xfId="713" xr:uid="{00000000-0005-0000-0000-000073020000}"/>
    <cellStyle name="Ввод  2 14 2" xfId="5449" xr:uid="{00000000-0005-0000-0000-000074020000}"/>
    <cellStyle name="Ввод  2 14 3" xfId="9717" xr:uid="{00000000-0005-0000-0000-000075020000}"/>
    <cellStyle name="Ввод  2 14 4" xfId="13953" xr:uid="{00000000-0005-0000-0000-000076020000}"/>
    <cellStyle name="Ввод  2 15" xfId="714" xr:uid="{00000000-0005-0000-0000-000077020000}"/>
    <cellStyle name="Ввод  2 15 2" xfId="5450" xr:uid="{00000000-0005-0000-0000-000078020000}"/>
    <cellStyle name="Ввод  2 15 3" xfId="9718" xr:uid="{00000000-0005-0000-0000-000079020000}"/>
    <cellStyle name="Ввод  2 15 4" xfId="13954" xr:uid="{00000000-0005-0000-0000-00007A020000}"/>
    <cellStyle name="Ввод  2 16" xfId="715" xr:uid="{00000000-0005-0000-0000-00007B020000}"/>
    <cellStyle name="Ввод  2 16 2" xfId="5451" xr:uid="{00000000-0005-0000-0000-00007C020000}"/>
    <cellStyle name="Ввод  2 16 3" xfId="9719" xr:uid="{00000000-0005-0000-0000-00007D020000}"/>
    <cellStyle name="Ввод  2 16 4" xfId="13955" xr:uid="{00000000-0005-0000-0000-00007E020000}"/>
    <cellStyle name="Ввод  2 17" xfId="716" xr:uid="{00000000-0005-0000-0000-00007F020000}"/>
    <cellStyle name="Ввод  2 17 2" xfId="5452" xr:uid="{00000000-0005-0000-0000-000080020000}"/>
    <cellStyle name="Ввод  2 17 3" xfId="9720" xr:uid="{00000000-0005-0000-0000-000081020000}"/>
    <cellStyle name="Ввод  2 17 4" xfId="13956" xr:uid="{00000000-0005-0000-0000-000082020000}"/>
    <cellStyle name="Ввод  2 18" xfId="717" xr:uid="{00000000-0005-0000-0000-000083020000}"/>
    <cellStyle name="Ввод  2 18 2" xfId="5453" xr:uid="{00000000-0005-0000-0000-000084020000}"/>
    <cellStyle name="Ввод  2 18 3" xfId="9721" xr:uid="{00000000-0005-0000-0000-000085020000}"/>
    <cellStyle name="Ввод  2 18 4" xfId="13957" xr:uid="{00000000-0005-0000-0000-000086020000}"/>
    <cellStyle name="Ввод  2 19" xfId="718" xr:uid="{00000000-0005-0000-0000-000087020000}"/>
    <cellStyle name="Ввод  2 19 2" xfId="5454" xr:uid="{00000000-0005-0000-0000-000088020000}"/>
    <cellStyle name="Ввод  2 19 3" xfId="9722" xr:uid="{00000000-0005-0000-0000-000089020000}"/>
    <cellStyle name="Ввод  2 19 4" xfId="13958" xr:uid="{00000000-0005-0000-0000-00008A020000}"/>
    <cellStyle name="Ввод  2 2" xfId="719" xr:uid="{00000000-0005-0000-0000-00008B020000}"/>
    <cellStyle name="Ввод  2 2 2" xfId="720" xr:uid="{00000000-0005-0000-0000-00008C020000}"/>
    <cellStyle name="Ввод  2 2 2 2" xfId="5456" xr:uid="{00000000-0005-0000-0000-00008D020000}"/>
    <cellStyle name="Ввод  2 2 2 3" xfId="9724" xr:uid="{00000000-0005-0000-0000-00008E020000}"/>
    <cellStyle name="Ввод  2 2 2 4" xfId="13960" xr:uid="{00000000-0005-0000-0000-00008F020000}"/>
    <cellStyle name="Ввод  2 2 3" xfId="721" xr:uid="{00000000-0005-0000-0000-000090020000}"/>
    <cellStyle name="Ввод  2 2 3 2" xfId="5457" xr:uid="{00000000-0005-0000-0000-000091020000}"/>
    <cellStyle name="Ввод  2 2 3 3" xfId="9725" xr:uid="{00000000-0005-0000-0000-000092020000}"/>
    <cellStyle name="Ввод  2 2 3 4" xfId="13961" xr:uid="{00000000-0005-0000-0000-000093020000}"/>
    <cellStyle name="Ввод  2 2 4" xfId="5455" xr:uid="{00000000-0005-0000-0000-000094020000}"/>
    <cellStyle name="Ввод  2 2 5" xfId="9723" xr:uid="{00000000-0005-0000-0000-000095020000}"/>
    <cellStyle name="Ввод  2 2 6" xfId="13959" xr:uid="{00000000-0005-0000-0000-000096020000}"/>
    <cellStyle name="Ввод  2 20" xfId="722" xr:uid="{00000000-0005-0000-0000-000097020000}"/>
    <cellStyle name="Ввод  2 20 2" xfId="5458" xr:uid="{00000000-0005-0000-0000-000098020000}"/>
    <cellStyle name="Ввод  2 20 3" xfId="9726" xr:uid="{00000000-0005-0000-0000-000099020000}"/>
    <cellStyle name="Ввод  2 20 4" xfId="13962" xr:uid="{00000000-0005-0000-0000-00009A020000}"/>
    <cellStyle name="Ввод  2 21" xfId="723" xr:uid="{00000000-0005-0000-0000-00009B020000}"/>
    <cellStyle name="Ввод  2 21 2" xfId="5459" xr:uid="{00000000-0005-0000-0000-00009C020000}"/>
    <cellStyle name="Ввод  2 21 3" xfId="9727" xr:uid="{00000000-0005-0000-0000-00009D020000}"/>
    <cellStyle name="Ввод  2 21 4" xfId="13963" xr:uid="{00000000-0005-0000-0000-00009E020000}"/>
    <cellStyle name="Ввод  2 22" xfId="724" xr:uid="{00000000-0005-0000-0000-00009F020000}"/>
    <cellStyle name="Ввод  2 22 2" xfId="5460" xr:uid="{00000000-0005-0000-0000-0000A0020000}"/>
    <cellStyle name="Ввод  2 22 3" xfId="9728" xr:uid="{00000000-0005-0000-0000-0000A1020000}"/>
    <cellStyle name="Ввод  2 22 4" xfId="13964" xr:uid="{00000000-0005-0000-0000-0000A2020000}"/>
    <cellStyle name="Ввод  2 23" xfId="725" xr:uid="{00000000-0005-0000-0000-0000A3020000}"/>
    <cellStyle name="Ввод  2 23 2" xfId="5461" xr:uid="{00000000-0005-0000-0000-0000A4020000}"/>
    <cellStyle name="Ввод  2 23 3" xfId="9729" xr:uid="{00000000-0005-0000-0000-0000A5020000}"/>
    <cellStyle name="Ввод  2 23 4" xfId="13965" xr:uid="{00000000-0005-0000-0000-0000A6020000}"/>
    <cellStyle name="Ввод  2 24" xfId="726" xr:uid="{00000000-0005-0000-0000-0000A7020000}"/>
    <cellStyle name="Ввод  2 24 2" xfId="5462" xr:uid="{00000000-0005-0000-0000-0000A8020000}"/>
    <cellStyle name="Ввод  2 24 3" xfId="9730" xr:uid="{00000000-0005-0000-0000-0000A9020000}"/>
    <cellStyle name="Ввод  2 24 4" xfId="13966" xr:uid="{00000000-0005-0000-0000-0000AA020000}"/>
    <cellStyle name="Ввод  2 25" xfId="727" xr:uid="{00000000-0005-0000-0000-0000AB020000}"/>
    <cellStyle name="Ввод  2 25 2" xfId="5463" xr:uid="{00000000-0005-0000-0000-0000AC020000}"/>
    <cellStyle name="Ввод  2 25 3" xfId="9731" xr:uid="{00000000-0005-0000-0000-0000AD020000}"/>
    <cellStyle name="Ввод  2 25 4" xfId="13967" xr:uid="{00000000-0005-0000-0000-0000AE020000}"/>
    <cellStyle name="Ввод  2 26" xfId="728" xr:uid="{00000000-0005-0000-0000-0000AF020000}"/>
    <cellStyle name="Ввод  2 26 2" xfId="5464" xr:uid="{00000000-0005-0000-0000-0000B0020000}"/>
    <cellStyle name="Ввод  2 26 3" xfId="9732" xr:uid="{00000000-0005-0000-0000-0000B1020000}"/>
    <cellStyle name="Ввод  2 26 4" xfId="13968" xr:uid="{00000000-0005-0000-0000-0000B2020000}"/>
    <cellStyle name="Ввод  2 27" xfId="729" xr:uid="{00000000-0005-0000-0000-0000B3020000}"/>
    <cellStyle name="Ввод  2 27 2" xfId="5465" xr:uid="{00000000-0005-0000-0000-0000B4020000}"/>
    <cellStyle name="Ввод  2 27 3" xfId="9733" xr:uid="{00000000-0005-0000-0000-0000B5020000}"/>
    <cellStyle name="Ввод  2 27 4" xfId="13969" xr:uid="{00000000-0005-0000-0000-0000B6020000}"/>
    <cellStyle name="Ввод  2 28" xfId="730" xr:uid="{00000000-0005-0000-0000-0000B7020000}"/>
    <cellStyle name="Ввод  2 28 2" xfId="5466" xr:uid="{00000000-0005-0000-0000-0000B8020000}"/>
    <cellStyle name="Ввод  2 28 3" xfId="9734" xr:uid="{00000000-0005-0000-0000-0000B9020000}"/>
    <cellStyle name="Ввод  2 28 4" xfId="13970" xr:uid="{00000000-0005-0000-0000-0000BA020000}"/>
    <cellStyle name="Ввод  2 29" xfId="731" xr:uid="{00000000-0005-0000-0000-0000BB020000}"/>
    <cellStyle name="Ввод  2 29 2" xfId="5467" xr:uid="{00000000-0005-0000-0000-0000BC020000}"/>
    <cellStyle name="Ввод  2 29 3" xfId="9735" xr:uid="{00000000-0005-0000-0000-0000BD020000}"/>
    <cellStyle name="Ввод  2 29 4" xfId="13971" xr:uid="{00000000-0005-0000-0000-0000BE020000}"/>
    <cellStyle name="Ввод  2 3" xfId="732" xr:uid="{00000000-0005-0000-0000-0000BF020000}"/>
    <cellStyle name="Ввод  2 3 2" xfId="733" xr:uid="{00000000-0005-0000-0000-0000C0020000}"/>
    <cellStyle name="Ввод  2 3 2 2" xfId="5469" xr:uid="{00000000-0005-0000-0000-0000C1020000}"/>
    <cellStyle name="Ввод  2 3 2 3" xfId="9737" xr:uid="{00000000-0005-0000-0000-0000C2020000}"/>
    <cellStyle name="Ввод  2 3 2 4" xfId="13973" xr:uid="{00000000-0005-0000-0000-0000C3020000}"/>
    <cellStyle name="Ввод  2 3 3" xfId="734" xr:uid="{00000000-0005-0000-0000-0000C4020000}"/>
    <cellStyle name="Ввод  2 3 3 2" xfId="5470" xr:uid="{00000000-0005-0000-0000-0000C5020000}"/>
    <cellStyle name="Ввод  2 3 3 3" xfId="9738" xr:uid="{00000000-0005-0000-0000-0000C6020000}"/>
    <cellStyle name="Ввод  2 3 3 4" xfId="13974" xr:uid="{00000000-0005-0000-0000-0000C7020000}"/>
    <cellStyle name="Ввод  2 3 4" xfId="5468" xr:uid="{00000000-0005-0000-0000-0000C8020000}"/>
    <cellStyle name="Ввод  2 3 5" xfId="9736" xr:uid="{00000000-0005-0000-0000-0000C9020000}"/>
    <cellStyle name="Ввод  2 3 6" xfId="13972" xr:uid="{00000000-0005-0000-0000-0000CA020000}"/>
    <cellStyle name="Ввод  2 30" xfId="735" xr:uid="{00000000-0005-0000-0000-0000CB020000}"/>
    <cellStyle name="Ввод  2 30 2" xfId="5471" xr:uid="{00000000-0005-0000-0000-0000CC020000}"/>
    <cellStyle name="Ввод  2 30 3" xfId="9739" xr:uid="{00000000-0005-0000-0000-0000CD020000}"/>
    <cellStyle name="Ввод  2 30 4" xfId="13975" xr:uid="{00000000-0005-0000-0000-0000CE020000}"/>
    <cellStyle name="Ввод  2 31" xfId="736" xr:uid="{00000000-0005-0000-0000-0000CF020000}"/>
    <cellStyle name="Ввод  2 31 2" xfId="5472" xr:uid="{00000000-0005-0000-0000-0000D0020000}"/>
    <cellStyle name="Ввод  2 31 3" xfId="9740" xr:uid="{00000000-0005-0000-0000-0000D1020000}"/>
    <cellStyle name="Ввод  2 31 4" xfId="13976" xr:uid="{00000000-0005-0000-0000-0000D2020000}"/>
    <cellStyle name="Ввод  2 32" xfId="737" xr:uid="{00000000-0005-0000-0000-0000D3020000}"/>
    <cellStyle name="Ввод  2 32 2" xfId="5473" xr:uid="{00000000-0005-0000-0000-0000D4020000}"/>
    <cellStyle name="Ввод  2 32 3" xfId="9741" xr:uid="{00000000-0005-0000-0000-0000D5020000}"/>
    <cellStyle name="Ввод  2 32 4" xfId="13977" xr:uid="{00000000-0005-0000-0000-0000D6020000}"/>
    <cellStyle name="Ввод  2 33" xfId="738" xr:uid="{00000000-0005-0000-0000-0000D7020000}"/>
    <cellStyle name="Ввод  2 33 2" xfId="5474" xr:uid="{00000000-0005-0000-0000-0000D8020000}"/>
    <cellStyle name="Ввод  2 33 3" xfId="9742" xr:uid="{00000000-0005-0000-0000-0000D9020000}"/>
    <cellStyle name="Ввод  2 33 4" xfId="13978" xr:uid="{00000000-0005-0000-0000-0000DA020000}"/>
    <cellStyle name="Ввод  2 34" xfId="739" xr:uid="{00000000-0005-0000-0000-0000DB020000}"/>
    <cellStyle name="Ввод  2 34 2" xfId="5475" xr:uid="{00000000-0005-0000-0000-0000DC020000}"/>
    <cellStyle name="Ввод  2 34 3" xfId="9743" xr:uid="{00000000-0005-0000-0000-0000DD020000}"/>
    <cellStyle name="Ввод  2 34 4" xfId="13979" xr:uid="{00000000-0005-0000-0000-0000DE020000}"/>
    <cellStyle name="Ввод  2 35" xfId="740" xr:uid="{00000000-0005-0000-0000-0000DF020000}"/>
    <cellStyle name="Ввод  2 35 2" xfId="5476" xr:uid="{00000000-0005-0000-0000-0000E0020000}"/>
    <cellStyle name="Ввод  2 35 3" xfId="9744" xr:uid="{00000000-0005-0000-0000-0000E1020000}"/>
    <cellStyle name="Ввод  2 35 4" xfId="13980" xr:uid="{00000000-0005-0000-0000-0000E2020000}"/>
    <cellStyle name="Ввод  2 36" xfId="741" xr:uid="{00000000-0005-0000-0000-0000E3020000}"/>
    <cellStyle name="Ввод  2 36 2" xfId="5477" xr:uid="{00000000-0005-0000-0000-0000E4020000}"/>
    <cellStyle name="Ввод  2 36 3" xfId="9745" xr:uid="{00000000-0005-0000-0000-0000E5020000}"/>
    <cellStyle name="Ввод  2 36 4" xfId="13981" xr:uid="{00000000-0005-0000-0000-0000E6020000}"/>
    <cellStyle name="Ввод  2 37" xfId="742" xr:uid="{00000000-0005-0000-0000-0000E7020000}"/>
    <cellStyle name="Ввод  2 37 2" xfId="5478" xr:uid="{00000000-0005-0000-0000-0000E8020000}"/>
    <cellStyle name="Ввод  2 37 3" xfId="9746" xr:uid="{00000000-0005-0000-0000-0000E9020000}"/>
    <cellStyle name="Ввод  2 37 4" xfId="13982" xr:uid="{00000000-0005-0000-0000-0000EA020000}"/>
    <cellStyle name="Ввод  2 38" xfId="743" xr:uid="{00000000-0005-0000-0000-0000EB020000}"/>
    <cellStyle name="Ввод  2 38 2" xfId="5479" xr:uid="{00000000-0005-0000-0000-0000EC020000}"/>
    <cellStyle name="Ввод  2 38 3" xfId="9747" xr:uid="{00000000-0005-0000-0000-0000ED020000}"/>
    <cellStyle name="Ввод  2 38 4" xfId="13983" xr:uid="{00000000-0005-0000-0000-0000EE020000}"/>
    <cellStyle name="Ввод  2 39" xfId="744" xr:uid="{00000000-0005-0000-0000-0000EF020000}"/>
    <cellStyle name="Ввод  2 39 2" xfId="5480" xr:uid="{00000000-0005-0000-0000-0000F0020000}"/>
    <cellStyle name="Ввод  2 39 3" xfId="9748" xr:uid="{00000000-0005-0000-0000-0000F1020000}"/>
    <cellStyle name="Ввод  2 39 4" xfId="13984" xr:uid="{00000000-0005-0000-0000-0000F2020000}"/>
    <cellStyle name="Ввод  2 4" xfId="745" xr:uid="{00000000-0005-0000-0000-0000F3020000}"/>
    <cellStyle name="Ввод  2 4 2" xfId="746" xr:uid="{00000000-0005-0000-0000-0000F4020000}"/>
    <cellStyle name="Ввод  2 4 2 2" xfId="5482" xr:uid="{00000000-0005-0000-0000-0000F5020000}"/>
    <cellStyle name="Ввод  2 4 2 3" xfId="9750" xr:uid="{00000000-0005-0000-0000-0000F6020000}"/>
    <cellStyle name="Ввод  2 4 2 4" xfId="13986" xr:uid="{00000000-0005-0000-0000-0000F7020000}"/>
    <cellStyle name="Ввод  2 4 3" xfId="747" xr:uid="{00000000-0005-0000-0000-0000F8020000}"/>
    <cellStyle name="Ввод  2 4 3 2" xfId="5483" xr:uid="{00000000-0005-0000-0000-0000F9020000}"/>
    <cellStyle name="Ввод  2 4 3 3" xfId="9751" xr:uid="{00000000-0005-0000-0000-0000FA020000}"/>
    <cellStyle name="Ввод  2 4 3 4" xfId="13987" xr:uid="{00000000-0005-0000-0000-0000FB020000}"/>
    <cellStyle name="Ввод  2 4 4" xfId="5481" xr:uid="{00000000-0005-0000-0000-0000FC020000}"/>
    <cellStyle name="Ввод  2 4 5" xfId="9749" xr:uid="{00000000-0005-0000-0000-0000FD020000}"/>
    <cellStyle name="Ввод  2 4 6" xfId="13985" xr:uid="{00000000-0005-0000-0000-0000FE020000}"/>
    <cellStyle name="Ввод  2 40" xfId="748" xr:uid="{00000000-0005-0000-0000-0000FF020000}"/>
    <cellStyle name="Ввод  2 40 2" xfId="5484" xr:uid="{00000000-0005-0000-0000-000000030000}"/>
    <cellStyle name="Ввод  2 40 3" xfId="9752" xr:uid="{00000000-0005-0000-0000-000001030000}"/>
    <cellStyle name="Ввод  2 40 4" xfId="13988" xr:uid="{00000000-0005-0000-0000-000002030000}"/>
    <cellStyle name="Ввод  2 41" xfId="749" xr:uid="{00000000-0005-0000-0000-000003030000}"/>
    <cellStyle name="Ввод  2 41 2" xfId="5485" xr:uid="{00000000-0005-0000-0000-000004030000}"/>
    <cellStyle name="Ввод  2 41 3" xfId="9753" xr:uid="{00000000-0005-0000-0000-000005030000}"/>
    <cellStyle name="Ввод  2 41 4" xfId="13989" xr:uid="{00000000-0005-0000-0000-000006030000}"/>
    <cellStyle name="Ввод  2 42" xfId="750" xr:uid="{00000000-0005-0000-0000-000007030000}"/>
    <cellStyle name="Ввод  2 42 2" xfId="5486" xr:uid="{00000000-0005-0000-0000-000008030000}"/>
    <cellStyle name="Ввод  2 42 3" xfId="9754" xr:uid="{00000000-0005-0000-0000-000009030000}"/>
    <cellStyle name="Ввод  2 42 4" xfId="13990" xr:uid="{00000000-0005-0000-0000-00000A030000}"/>
    <cellStyle name="Ввод  2 43" xfId="751" xr:uid="{00000000-0005-0000-0000-00000B030000}"/>
    <cellStyle name="Ввод  2 43 2" xfId="5487" xr:uid="{00000000-0005-0000-0000-00000C030000}"/>
    <cellStyle name="Ввод  2 43 3" xfId="9755" xr:uid="{00000000-0005-0000-0000-00000D030000}"/>
    <cellStyle name="Ввод  2 43 4" xfId="13991" xr:uid="{00000000-0005-0000-0000-00000E030000}"/>
    <cellStyle name="Ввод  2 44" xfId="752" xr:uid="{00000000-0005-0000-0000-00000F030000}"/>
    <cellStyle name="Ввод  2 44 2" xfId="5488" xr:uid="{00000000-0005-0000-0000-000010030000}"/>
    <cellStyle name="Ввод  2 44 3" xfId="9756" xr:uid="{00000000-0005-0000-0000-000011030000}"/>
    <cellStyle name="Ввод  2 44 4" xfId="13992" xr:uid="{00000000-0005-0000-0000-000012030000}"/>
    <cellStyle name="Ввод  2 45" xfId="753" xr:uid="{00000000-0005-0000-0000-000013030000}"/>
    <cellStyle name="Ввод  2 45 2" xfId="5489" xr:uid="{00000000-0005-0000-0000-000014030000}"/>
    <cellStyle name="Ввод  2 45 3" xfId="9757" xr:uid="{00000000-0005-0000-0000-000015030000}"/>
    <cellStyle name="Ввод  2 45 4" xfId="13993" xr:uid="{00000000-0005-0000-0000-000016030000}"/>
    <cellStyle name="Ввод  2 46" xfId="754" xr:uid="{00000000-0005-0000-0000-000017030000}"/>
    <cellStyle name="Ввод  2 46 2" xfId="5490" xr:uid="{00000000-0005-0000-0000-000018030000}"/>
    <cellStyle name="Ввод  2 46 3" xfId="9758" xr:uid="{00000000-0005-0000-0000-000019030000}"/>
    <cellStyle name="Ввод  2 46 4" xfId="13994" xr:uid="{00000000-0005-0000-0000-00001A030000}"/>
    <cellStyle name="Ввод  2 47" xfId="755" xr:uid="{00000000-0005-0000-0000-00001B030000}"/>
    <cellStyle name="Ввод  2 47 2" xfId="5491" xr:uid="{00000000-0005-0000-0000-00001C030000}"/>
    <cellStyle name="Ввод  2 47 3" xfId="9759" xr:uid="{00000000-0005-0000-0000-00001D030000}"/>
    <cellStyle name="Ввод  2 47 4" xfId="13995" xr:uid="{00000000-0005-0000-0000-00001E030000}"/>
    <cellStyle name="Ввод  2 48" xfId="756" xr:uid="{00000000-0005-0000-0000-00001F030000}"/>
    <cellStyle name="Ввод  2 48 2" xfId="5492" xr:uid="{00000000-0005-0000-0000-000020030000}"/>
    <cellStyle name="Ввод  2 48 3" xfId="9760" xr:uid="{00000000-0005-0000-0000-000021030000}"/>
    <cellStyle name="Ввод  2 48 4" xfId="13996" xr:uid="{00000000-0005-0000-0000-000022030000}"/>
    <cellStyle name="Ввод  2 49" xfId="757" xr:uid="{00000000-0005-0000-0000-000023030000}"/>
    <cellStyle name="Ввод  2 49 2" xfId="5493" xr:uid="{00000000-0005-0000-0000-000024030000}"/>
    <cellStyle name="Ввод  2 49 3" xfId="9761" xr:uid="{00000000-0005-0000-0000-000025030000}"/>
    <cellStyle name="Ввод  2 49 4" xfId="13997" xr:uid="{00000000-0005-0000-0000-000026030000}"/>
    <cellStyle name="Ввод  2 5" xfId="758" xr:uid="{00000000-0005-0000-0000-000027030000}"/>
    <cellStyle name="Ввод  2 5 2" xfId="5494" xr:uid="{00000000-0005-0000-0000-000028030000}"/>
    <cellStyle name="Ввод  2 5 3" xfId="9762" xr:uid="{00000000-0005-0000-0000-000029030000}"/>
    <cellStyle name="Ввод  2 5 4" xfId="13998" xr:uid="{00000000-0005-0000-0000-00002A030000}"/>
    <cellStyle name="Ввод  2 50" xfId="759" xr:uid="{00000000-0005-0000-0000-00002B030000}"/>
    <cellStyle name="Ввод  2 50 2" xfId="5495" xr:uid="{00000000-0005-0000-0000-00002C030000}"/>
    <cellStyle name="Ввод  2 50 3" xfId="9763" xr:uid="{00000000-0005-0000-0000-00002D030000}"/>
    <cellStyle name="Ввод  2 50 4" xfId="13999" xr:uid="{00000000-0005-0000-0000-00002E030000}"/>
    <cellStyle name="Ввод  2 51" xfId="760" xr:uid="{00000000-0005-0000-0000-00002F030000}"/>
    <cellStyle name="Ввод  2 51 2" xfId="5496" xr:uid="{00000000-0005-0000-0000-000030030000}"/>
    <cellStyle name="Ввод  2 51 3" xfId="9764" xr:uid="{00000000-0005-0000-0000-000031030000}"/>
    <cellStyle name="Ввод  2 51 4" xfId="14000" xr:uid="{00000000-0005-0000-0000-000032030000}"/>
    <cellStyle name="Ввод  2 52" xfId="761" xr:uid="{00000000-0005-0000-0000-000033030000}"/>
    <cellStyle name="Ввод  2 52 2" xfId="5497" xr:uid="{00000000-0005-0000-0000-000034030000}"/>
    <cellStyle name="Ввод  2 52 3" xfId="9765" xr:uid="{00000000-0005-0000-0000-000035030000}"/>
    <cellStyle name="Ввод  2 52 4" xfId="14001" xr:uid="{00000000-0005-0000-0000-000036030000}"/>
    <cellStyle name="Ввод  2 53" xfId="762" xr:uid="{00000000-0005-0000-0000-000037030000}"/>
    <cellStyle name="Ввод  2 53 2" xfId="5498" xr:uid="{00000000-0005-0000-0000-000038030000}"/>
    <cellStyle name="Ввод  2 53 3" xfId="9766" xr:uid="{00000000-0005-0000-0000-000039030000}"/>
    <cellStyle name="Ввод  2 53 4" xfId="14002" xr:uid="{00000000-0005-0000-0000-00003A030000}"/>
    <cellStyle name="Ввод  2 54" xfId="763" xr:uid="{00000000-0005-0000-0000-00003B030000}"/>
    <cellStyle name="Ввод  2 54 2" xfId="5499" xr:uid="{00000000-0005-0000-0000-00003C030000}"/>
    <cellStyle name="Ввод  2 54 3" xfId="9767" xr:uid="{00000000-0005-0000-0000-00003D030000}"/>
    <cellStyle name="Ввод  2 54 4" xfId="14003" xr:uid="{00000000-0005-0000-0000-00003E030000}"/>
    <cellStyle name="Ввод  2 55" xfId="764" xr:uid="{00000000-0005-0000-0000-00003F030000}"/>
    <cellStyle name="Ввод  2 55 2" xfId="5500" xr:uid="{00000000-0005-0000-0000-000040030000}"/>
    <cellStyle name="Ввод  2 55 3" xfId="9768" xr:uid="{00000000-0005-0000-0000-000041030000}"/>
    <cellStyle name="Ввод  2 55 4" xfId="14004" xr:uid="{00000000-0005-0000-0000-000042030000}"/>
    <cellStyle name="Ввод  2 56" xfId="765" xr:uid="{00000000-0005-0000-0000-000043030000}"/>
    <cellStyle name="Ввод  2 56 2" xfId="5501" xr:uid="{00000000-0005-0000-0000-000044030000}"/>
    <cellStyle name="Ввод  2 56 3" xfId="9769" xr:uid="{00000000-0005-0000-0000-000045030000}"/>
    <cellStyle name="Ввод  2 56 4" xfId="14005" xr:uid="{00000000-0005-0000-0000-000046030000}"/>
    <cellStyle name="Ввод  2 57" xfId="766" xr:uid="{00000000-0005-0000-0000-000047030000}"/>
    <cellStyle name="Ввод  2 57 2" xfId="5502" xr:uid="{00000000-0005-0000-0000-000048030000}"/>
    <cellStyle name="Ввод  2 57 3" xfId="9770" xr:uid="{00000000-0005-0000-0000-000049030000}"/>
    <cellStyle name="Ввод  2 57 4" xfId="14006" xr:uid="{00000000-0005-0000-0000-00004A030000}"/>
    <cellStyle name="Ввод  2 58" xfId="767" xr:uid="{00000000-0005-0000-0000-00004B030000}"/>
    <cellStyle name="Ввод  2 58 2" xfId="5503" xr:uid="{00000000-0005-0000-0000-00004C030000}"/>
    <cellStyle name="Ввод  2 58 3" xfId="9771" xr:uid="{00000000-0005-0000-0000-00004D030000}"/>
    <cellStyle name="Ввод  2 58 4" xfId="14007" xr:uid="{00000000-0005-0000-0000-00004E030000}"/>
    <cellStyle name="Ввод  2 59" xfId="768" xr:uid="{00000000-0005-0000-0000-00004F030000}"/>
    <cellStyle name="Ввод  2 59 2" xfId="5504" xr:uid="{00000000-0005-0000-0000-000050030000}"/>
    <cellStyle name="Ввод  2 59 3" xfId="9772" xr:uid="{00000000-0005-0000-0000-000051030000}"/>
    <cellStyle name="Ввод  2 59 4" xfId="14008" xr:uid="{00000000-0005-0000-0000-000052030000}"/>
    <cellStyle name="Ввод  2 6" xfId="769" xr:uid="{00000000-0005-0000-0000-000053030000}"/>
    <cellStyle name="Ввод  2 6 2" xfId="5505" xr:uid="{00000000-0005-0000-0000-000054030000}"/>
    <cellStyle name="Ввод  2 6 3" xfId="9773" xr:uid="{00000000-0005-0000-0000-000055030000}"/>
    <cellStyle name="Ввод  2 6 4" xfId="14009" xr:uid="{00000000-0005-0000-0000-000056030000}"/>
    <cellStyle name="Ввод  2 60" xfId="770" xr:uid="{00000000-0005-0000-0000-000057030000}"/>
    <cellStyle name="Ввод  2 60 2" xfId="5506" xr:uid="{00000000-0005-0000-0000-000058030000}"/>
    <cellStyle name="Ввод  2 60 3" xfId="9774" xr:uid="{00000000-0005-0000-0000-000059030000}"/>
    <cellStyle name="Ввод  2 60 4" xfId="14010" xr:uid="{00000000-0005-0000-0000-00005A030000}"/>
    <cellStyle name="Ввод  2 61" xfId="771" xr:uid="{00000000-0005-0000-0000-00005B030000}"/>
    <cellStyle name="Ввод  2 61 2" xfId="5507" xr:uid="{00000000-0005-0000-0000-00005C030000}"/>
    <cellStyle name="Ввод  2 61 3" xfId="9775" xr:uid="{00000000-0005-0000-0000-00005D030000}"/>
    <cellStyle name="Ввод  2 61 4" xfId="14011" xr:uid="{00000000-0005-0000-0000-00005E030000}"/>
    <cellStyle name="Ввод  2 62" xfId="772" xr:uid="{00000000-0005-0000-0000-00005F030000}"/>
    <cellStyle name="Ввод  2 62 2" xfId="5508" xr:uid="{00000000-0005-0000-0000-000060030000}"/>
    <cellStyle name="Ввод  2 62 3" xfId="9776" xr:uid="{00000000-0005-0000-0000-000061030000}"/>
    <cellStyle name="Ввод  2 62 4" xfId="14012" xr:uid="{00000000-0005-0000-0000-000062030000}"/>
    <cellStyle name="Ввод  2 63" xfId="773" xr:uid="{00000000-0005-0000-0000-000063030000}"/>
    <cellStyle name="Ввод  2 63 2" xfId="5509" xr:uid="{00000000-0005-0000-0000-000064030000}"/>
    <cellStyle name="Ввод  2 63 3" xfId="9777" xr:uid="{00000000-0005-0000-0000-000065030000}"/>
    <cellStyle name="Ввод  2 63 4" xfId="14013" xr:uid="{00000000-0005-0000-0000-000066030000}"/>
    <cellStyle name="Ввод  2 64" xfId="774" xr:uid="{00000000-0005-0000-0000-000067030000}"/>
    <cellStyle name="Ввод  2 64 2" xfId="5510" xr:uid="{00000000-0005-0000-0000-000068030000}"/>
    <cellStyle name="Ввод  2 64 3" xfId="9778" xr:uid="{00000000-0005-0000-0000-000069030000}"/>
    <cellStyle name="Ввод  2 64 4" xfId="14014" xr:uid="{00000000-0005-0000-0000-00006A030000}"/>
    <cellStyle name="Ввод  2 65" xfId="775" xr:uid="{00000000-0005-0000-0000-00006B030000}"/>
    <cellStyle name="Ввод  2 65 2" xfId="5511" xr:uid="{00000000-0005-0000-0000-00006C030000}"/>
    <cellStyle name="Ввод  2 65 3" xfId="9779" xr:uid="{00000000-0005-0000-0000-00006D030000}"/>
    <cellStyle name="Ввод  2 65 4" xfId="14015" xr:uid="{00000000-0005-0000-0000-00006E030000}"/>
    <cellStyle name="Ввод  2 66" xfId="776" xr:uid="{00000000-0005-0000-0000-00006F030000}"/>
    <cellStyle name="Ввод  2 66 2" xfId="5512" xr:uid="{00000000-0005-0000-0000-000070030000}"/>
    <cellStyle name="Ввод  2 66 3" xfId="9780" xr:uid="{00000000-0005-0000-0000-000071030000}"/>
    <cellStyle name="Ввод  2 66 4" xfId="14016" xr:uid="{00000000-0005-0000-0000-000072030000}"/>
    <cellStyle name="Ввод  2 67" xfId="777" xr:uid="{00000000-0005-0000-0000-000073030000}"/>
    <cellStyle name="Ввод  2 67 2" xfId="5513" xr:uid="{00000000-0005-0000-0000-000074030000}"/>
    <cellStyle name="Ввод  2 67 3" xfId="9781" xr:uid="{00000000-0005-0000-0000-000075030000}"/>
    <cellStyle name="Ввод  2 67 4" xfId="14017" xr:uid="{00000000-0005-0000-0000-000076030000}"/>
    <cellStyle name="Ввод  2 68" xfId="778" xr:uid="{00000000-0005-0000-0000-000077030000}"/>
    <cellStyle name="Ввод  2 68 2" xfId="5514" xr:uid="{00000000-0005-0000-0000-000078030000}"/>
    <cellStyle name="Ввод  2 68 3" xfId="9782" xr:uid="{00000000-0005-0000-0000-000079030000}"/>
    <cellStyle name="Ввод  2 68 4" xfId="14018" xr:uid="{00000000-0005-0000-0000-00007A030000}"/>
    <cellStyle name="Ввод  2 69" xfId="779" xr:uid="{00000000-0005-0000-0000-00007B030000}"/>
    <cellStyle name="Ввод  2 69 2" xfId="5515" xr:uid="{00000000-0005-0000-0000-00007C030000}"/>
    <cellStyle name="Ввод  2 69 3" xfId="9783" xr:uid="{00000000-0005-0000-0000-00007D030000}"/>
    <cellStyle name="Ввод  2 69 4" xfId="14019" xr:uid="{00000000-0005-0000-0000-00007E030000}"/>
    <cellStyle name="Ввод  2 7" xfId="780" xr:uid="{00000000-0005-0000-0000-00007F030000}"/>
    <cellStyle name="Ввод  2 7 2" xfId="5516" xr:uid="{00000000-0005-0000-0000-000080030000}"/>
    <cellStyle name="Ввод  2 7 3" xfId="9784" xr:uid="{00000000-0005-0000-0000-000081030000}"/>
    <cellStyle name="Ввод  2 7 4" xfId="14020" xr:uid="{00000000-0005-0000-0000-000082030000}"/>
    <cellStyle name="Ввод  2 70" xfId="781" xr:uid="{00000000-0005-0000-0000-000083030000}"/>
    <cellStyle name="Ввод  2 70 2" xfId="5517" xr:uid="{00000000-0005-0000-0000-000084030000}"/>
    <cellStyle name="Ввод  2 70 3" xfId="9785" xr:uid="{00000000-0005-0000-0000-000085030000}"/>
    <cellStyle name="Ввод  2 70 4" xfId="14021" xr:uid="{00000000-0005-0000-0000-000086030000}"/>
    <cellStyle name="Ввод  2 71" xfId="782" xr:uid="{00000000-0005-0000-0000-000087030000}"/>
    <cellStyle name="Ввод  2 71 2" xfId="5518" xr:uid="{00000000-0005-0000-0000-000088030000}"/>
    <cellStyle name="Ввод  2 71 3" xfId="9786" xr:uid="{00000000-0005-0000-0000-000089030000}"/>
    <cellStyle name="Ввод  2 71 4" xfId="14022" xr:uid="{00000000-0005-0000-0000-00008A030000}"/>
    <cellStyle name="Ввод  2 72" xfId="783" xr:uid="{00000000-0005-0000-0000-00008B030000}"/>
    <cellStyle name="Ввод  2 72 2" xfId="5519" xr:uid="{00000000-0005-0000-0000-00008C030000}"/>
    <cellStyle name="Ввод  2 72 3" xfId="9787" xr:uid="{00000000-0005-0000-0000-00008D030000}"/>
    <cellStyle name="Ввод  2 72 4" xfId="14023" xr:uid="{00000000-0005-0000-0000-00008E030000}"/>
    <cellStyle name="Ввод  2 73" xfId="784" xr:uid="{00000000-0005-0000-0000-00008F030000}"/>
    <cellStyle name="Ввод  2 73 2" xfId="5520" xr:uid="{00000000-0005-0000-0000-000090030000}"/>
    <cellStyle name="Ввод  2 73 3" xfId="9788" xr:uid="{00000000-0005-0000-0000-000091030000}"/>
    <cellStyle name="Ввод  2 73 4" xfId="14024" xr:uid="{00000000-0005-0000-0000-000092030000}"/>
    <cellStyle name="Ввод  2 74" xfId="785" xr:uid="{00000000-0005-0000-0000-000093030000}"/>
    <cellStyle name="Ввод  2 74 2" xfId="5521" xr:uid="{00000000-0005-0000-0000-000094030000}"/>
    <cellStyle name="Ввод  2 74 3" xfId="9789" xr:uid="{00000000-0005-0000-0000-000095030000}"/>
    <cellStyle name="Ввод  2 74 4" xfId="14025" xr:uid="{00000000-0005-0000-0000-000096030000}"/>
    <cellStyle name="Ввод  2 75" xfId="786" xr:uid="{00000000-0005-0000-0000-000097030000}"/>
    <cellStyle name="Ввод  2 75 2" xfId="5522" xr:uid="{00000000-0005-0000-0000-000098030000}"/>
    <cellStyle name="Ввод  2 75 3" xfId="9790" xr:uid="{00000000-0005-0000-0000-000099030000}"/>
    <cellStyle name="Ввод  2 75 4" xfId="14026" xr:uid="{00000000-0005-0000-0000-00009A030000}"/>
    <cellStyle name="Ввод  2 76" xfId="787" xr:uid="{00000000-0005-0000-0000-00009B030000}"/>
    <cellStyle name="Ввод  2 76 2" xfId="5523" xr:uid="{00000000-0005-0000-0000-00009C030000}"/>
    <cellStyle name="Ввод  2 76 3" xfId="9791" xr:uid="{00000000-0005-0000-0000-00009D030000}"/>
    <cellStyle name="Ввод  2 76 4" xfId="14027" xr:uid="{00000000-0005-0000-0000-00009E030000}"/>
    <cellStyle name="Ввод  2 77" xfId="788" xr:uid="{00000000-0005-0000-0000-00009F030000}"/>
    <cellStyle name="Ввод  2 77 2" xfId="5524" xr:uid="{00000000-0005-0000-0000-0000A0030000}"/>
    <cellStyle name="Ввод  2 77 3" xfId="9792" xr:uid="{00000000-0005-0000-0000-0000A1030000}"/>
    <cellStyle name="Ввод  2 77 4" xfId="14028" xr:uid="{00000000-0005-0000-0000-0000A2030000}"/>
    <cellStyle name="Ввод  2 78" xfId="789" xr:uid="{00000000-0005-0000-0000-0000A3030000}"/>
    <cellStyle name="Ввод  2 78 2" xfId="5525" xr:uid="{00000000-0005-0000-0000-0000A4030000}"/>
    <cellStyle name="Ввод  2 78 3" xfId="9793" xr:uid="{00000000-0005-0000-0000-0000A5030000}"/>
    <cellStyle name="Ввод  2 78 4" xfId="14029" xr:uid="{00000000-0005-0000-0000-0000A6030000}"/>
    <cellStyle name="Ввод  2 79" xfId="790" xr:uid="{00000000-0005-0000-0000-0000A7030000}"/>
    <cellStyle name="Ввод  2 79 2" xfId="5526" xr:uid="{00000000-0005-0000-0000-0000A8030000}"/>
    <cellStyle name="Ввод  2 79 3" xfId="9794" xr:uid="{00000000-0005-0000-0000-0000A9030000}"/>
    <cellStyle name="Ввод  2 79 4" xfId="14030" xr:uid="{00000000-0005-0000-0000-0000AA030000}"/>
    <cellStyle name="Ввод  2 8" xfId="791" xr:uid="{00000000-0005-0000-0000-0000AB030000}"/>
    <cellStyle name="Ввод  2 8 2" xfId="5527" xr:uid="{00000000-0005-0000-0000-0000AC030000}"/>
    <cellStyle name="Ввод  2 8 3" xfId="9795" xr:uid="{00000000-0005-0000-0000-0000AD030000}"/>
    <cellStyle name="Ввод  2 8 4" xfId="14031" xr:uid="{00000000-0005-0000-0000-0000AE030000}"/>
    <cellStyle name="Ввод  2 80" xfId="792" xr:uid="{00000000-0005-0000-0000-0000AF030000}"/>
    <cellStyle name="Ввод  2 80 2" xfId="5528" xr:uid="{00000000-0005-0000-0000-0000B0030000}"/>
    <cellStyle name="Ввод  2 80 3" xfId="9796" xr:uid="{00000000-0005-0000-0000-0000B1030000}"/>
    <cellStyle name="Ввод  2 80 4" xfId="14032" xr:uid="{00000000-0005-0000-0000-0000B2030000}"/>
    <cellStyle name="Ввод  2 81" xfId="793" xr:uid="{00000000-0005-0000-0000-0000B3030000}"/>
    <cellStyle name="Ввод  2 81 2" xfId="5529" xr:uid="{00000000-0005-0000-0000-0000B4030000}"/>
    <cellStyle name="Ввод  2 81 3" xfId="9797" xr:uid="{00000000-0005-0000-0000-0000B5030000}"/>
    <cellStyle name="Ввод  2 81 4" xfId="14033" xr:uid="{00000000-0005-0000-0000-0000B6030000}"/>
    <cellStyle name="Ввод  2 82" xfId="794" xr:uid="{00000000-0005-0000-0000-0000B7030000}"/>
    <cellStyle name="Ввод  2 82 2" xfId="5530" xr:uid="{00000000-0005-0000-0000-0000B8030000}"/>
    <cellStyle name="Ввод  2 82 3" xfId="9798" xr:uid="{00000000-0005-0000-0000-0000B9030000}"/>
    <cellStyle name="Ввод  2 82 4" xfId="14034" xr:uid="{00000000-0005-0000-0000-0000BA030000}"/>
    <cellStyle name="Ввод  2 83" xfId="795" xr:uid="{00000000-0005-0000-0000-0000BB030000}"/>
    <cellStyle name="Ввод  2 83 2" xfId="5531" xr:uid="{00000000-0005-0000-0000-0000BC030000}"/>
    <cellStyle name="Ввод  2 83 3" xfId="9799" xr:uid="{00000000-0005-0000-0000-0000BD030000}"/>
    <cellStyle name="Ввод  2 83 4" xfId="14035" xr:uid="{00000000-0005-0000-0000-0000BE030000}"/>
    <cellStyle name="Ввод  2 84" xfId="796" xr:uid="{00000000-0005-0000-0000-0000BF030000}"/>
    <cellStyle name="Ввод  2 84 2" xfId="5532" xr:uid="{00000000-0005-0000-0000-0000C0030000}"/>
    <cellStyle name="Ввод  2 84 3" xfId="9800" xr:uid="{00000000-0005-0000-0000-0000C1030000}"/>
    <cellStyle name="Ввод  2 84 4" xfId="14036" xr:uid="{00000000-0005-0000-0000-0000C2030000}"/>
    <cellStyle name="Ввод  2 85" xfId="797" xr:uid="{00000000-0005-0000-0000-0000C3030000}"/>
    <cellStyle name="Ввод  2 85 2" xfId="5533" xr:uid="{00000000-0005-0000-0000-0000C4030000}"/>
    <cellStyle name="Ввод  2 85 3" xfId="9801" xr:uid="{00000000-0005-0000-0000-0000C5030000}"/>
    <cellStyle name="Ввод  2 85 4" xfId="14037" xr:uid="{00000000-0005-0000-0000-0000C6030000}"/>
    <cellStyle name="Ввод  2 86" xfId="798" xr:uid="{00000000-0005-0000-0000-0000C7030000}"/>
    <cellStyle name="Ввод  2 86 2" xfId="5534" xr:uid="{00000000-0005-0000-0000-0000C8030000}"/>
    <cellStyle name="Ввод  2 86 3" xfId="9802" xr:uid="{00000000-0005-0000-0000-0000C9030000}"/>
    <cellStyle name="Ввод  2 86 4" xfId="14038" xr:uid="{00000000-0005-0000-0000-0000CA030000}"/>
    <cellStyle name="Ввод  2 87" xfId="799" xr:uid="{00000000-0005-0000-0000-0000CB030000}"/>
    <cellStyle name="Ввод  2 87 2" xfId="5535" xr:uid="{00000000-0005-0000-0000-0000CC030000}"/>
    <cellStyle name="Ввод  2 87 3" xfId="9803" xr:uid="{00000000-0005-0000-0000-0000CD030000}"/>
    <cellStyle name="Ввод  2 87 4" xfId="14039" xr:uid="{00000000-0005-0000-0000-0000CE030000}"/>
    <cellStyle name="Ввод  2 88" xfId="800" xr:uid="{00000000-0005-0000-0000-0000CF030000}"/>
    <cellStyle name="Ввод  2 88 2" xfId="5536" xr:uid="{00000000-0005-0000-0000-0000D0030000}"/>
    <cellStyle name="Ввод  2 88 3" xfId="9804" xr:uid="{00000000-0005-0000-0000-0000D1030000}"/>
    <cellStyle name="Ввод  2 88 4" xfId="14040" xr:uid="{00000000-0005-0000-0000-0000D2030000}"/>
    <cellStyle name="Ввод  2 89" xfId="801" xr:uid="{00000000-0005-0000-0000-0000D3030000}"/>
    <cellStyle name="Ввод  2 89 2" xfId="5537" xr:uid="{00000000-0005-0000-0000-0000D4030000}"/>
    <cellStyle name="Ввод  2 89 3" xfId="9805" xr:uid="{00000000-0005-0000-0000-0000D5030000}"/>
    <cellStyle name="Ввод  2 89 4" xfId="14041" xr:uid="{00000000-0005-0000-0000-0000D6030000}"/>
    <cellStyle name="Ввод  2 9" xfId="802" xr:uid="{00000000-0005-0000-0000-0000D7030000}"/>
    <cellStyle name="Ввод  2 9 2" xfId="5538" xr:uid="{00000000-0005-0000-0000-0000D8030000}"/>
    <cellStyle name="Ввод  2 9 3" xfId="9806" xr:uid="{00000000-0005-0000-0000-0000D9030000}"/>
    <cellStyle name="Ввод  2 9 4" xfId="14042" xr:uid="{00000000-0005-0000-0000-0000DA030000}"/>
    <cellStyle name="Ввод  2 90" xfId="803" xr:uid="{00000000-0005-0000-0000-0000DB030000}"/>
    <cellStyle name="Ввод  2 90 2" xfId="5539" xr:uid="{00000000-0005-0000-0000-0000DC030000}"/>
    <cellStyle name="Ввод  2 90 3" xfId="9807" xr:uid="{00000000-0005-0000-0000-0000DD030000}"/>
    <cellStyle name="Ввод  2 90 4" xfId="14043" xr:uid="{00000000-0005-0000-0000-0000DE030000}"/>
    <cellStyle name="Ввод  2 91" xfId="804" xr:uid="{00000000-0005-0000-0000-0000DF030000}"/>
    <cellStyle name="Ввод  2 91 2" xfId="5540" xr:uid="{00000000-0005-0000-0000-0000E0030000}"/>
    <cellStyle name="Ввод  2 91 3" xfId="9808" xr:uid="{00000000-0005-0000-0000-0000E1030000}"/>
    <cellStyle name="Ввод  2 91 4" xfId="14044" xr:uid="{00000000-0005-0000-0000-0000E2030000}"/>
    <cellStyle name="Ввод  2 92" xfId="5178" xr:uid="{00000000-0005-0000-0000-0000E3030000}"/>
    <cellStyle name="Ввод  2 93" xfId="5265" xr:uid="{00000000-0005-0000-0000-0000E4030000}"/>
    <cellStyle name="Ввод  2 94" xfId="5326" xr:uid="{00000000-0005-0000-0000-0000E5030000}"/>
    <cellStyle name="Ввод  3" xfId="225" xr:uid="{00000000-0005-0000-0000-0000E6030000}"/>
    <cellStyle name="Ввод  3 10" xfId="805" xr:uid="{00000000-0005-0000-0000-0000E7030000}"/>
    <cellStyle name="Ввод  3 10 2" xfId="5541" xr:uid="{00000000-0005-0000-0000-0000E8030000}"/>
    <cellStyle name="Ввод  3 10 3" xfId="9809" xr:uid="{00000000-0005-0000-0000-0000E9030000}"/>
    <cellStyle name="Ввод  3 10 4" xfId="14045" xr:uid="{00000000-0005-0000-0000-0000EA030000}"/>
    <cellStyle name="Ввод  3 11" xfId="806" xr:uid="{00000000-0005-0000-0000-0000EB030000}"/>
    <cellStyle name="Ввод  3 11 2" xfId="5542" xr:uid="{00000000-0005-0000-0000-0000EC030000}"/>
    <cellStyle name="Ввод  3 11 3" xfId="9810" xr:uid="{00000000-0005-0000-0000-0000ED030000}"/>
    <cellStyle name="Ввод  3 11 4" xfId="14046" xr:uid="{00000000-0005-0000-0000-0000EE030000}"/>
    <cellStyle name="Ввод  3 12" xfId="807" xr:uid="{00000000-0005-0000-0000-0000EF030000}"/>
    <cellStyle name="Ввод  3 12 2" xfId="5543" xr:uid="{00000000-0005-0000-0000-0000F0030000}"/>
    <cellStyle name="Ввод  3 12 3" xfId="9811" xr:uid="{00000000-0005-0000-0000-0000F1030000}"/>
    <cellStyle name="Ввод  3 12 4" xfId="14047" xr:uid="{00000000-0005-0000-0000-0000F2030000}"/>
    <cellStyle name="Ввод  3 13" xfId="808" xr:uid="{00000000-0005-0000-0000-0000F3030000}"/>
    <cellStyle name="Ввод  3 13 2" xfId="5544" xr:uid="{00000000-0005-0000-0000-0000F4030000}"/>
    <cellStyle name="Ввод  3 13 3" xfId="9812" xr:uid="{00000000-0005-0000-0000-0000F5030000}"/>
    <cellStyle name="Ввод  3 13 4" xfId="14048" xr:uid="{00000000-0005-0000-0000-0000F6030000}"/>
    <cellStyle name="Ввод  3 14" xfId="809" xr:uid="{00000000-0005-0000-0000-0000F7030000}"/>
    <cellStyle name="Ввод  3 14 2" xfId="5545" xr:uid="{00000000-0005-0000-0000-0000F8030000}"/>
    <cellStyle name="Ввод  3 14 3" xfId="9813" xr:uid="{00000000-0005-0000-0000-0000F9030000}"/>
    <cellStyle name="Ввод  3 14 4" xfId="14049" xr:uid="{00000000-0005-0000-0000-0000FA030000}"/>
    <cellStyle name="Ввод  3 15" xfId="810" xr:uid="{00000000-0005-0000-0000-0000FB030000}"/>
    <cellStyle name="Ввод  3 15 2" xfId="5546" xr:uid="{00000000-0005-0000-0000-0000FC030000}"/>
    <cellStyle name="Ввод  3 15 3" xfId="9814" xr:uid="{00000000-0005-0000-0000-0000FD030000}"/>
    <cellStyle name="Ввод  3 15 4" xfId="14050" xr:uid="{00000000-0005-0000-0000-0000FE030000}"/>
    <cellStyle name="Ввод  3 16" xfId="811" xr:uid="{00000000-0005-0000-0000-0000FF030000}"/>
    <cellStyle name="Ввод  3 16 2" xfId="5547" xr:uid="{00000000-0005-0000-0000-000000040000}"/>
    <cellStyle name="Ввод  3 16 3" xfId="9815" xr:uid="{00000000-0005-0000-0000-000001040000}"/>
    <cellStyle name="Ввод  3 16 4" xfId="14051" xr:uid="{00000000-0005-0000-0000-000002040000}"/>
    <cellStyle name="Ввод  3 17" xfId="812" xr:uid="{00000000-0005-0000-0000-000003040000}"/>
    <cellStyle name="Ввод  3 17 2" xfId="5548" xr:uid="{00000000-0005-0000-0000-000004040000}"/>
    <cellStyle name="Ввод  3 17 3" xfId="9816" xr:uid="{00000000-0005-0000-0000-000005040000}"/>
    <cellStyle name="Ввод  3 17 4" xfId="14052" xr:uid="{00000000-0005-0000-0000-000006040000}"/>
    <cellStyle name="Ввод  3 18" xfId="813" xr:uid="{00000000-0005-0000-0000-000007040000}"/>
    <cellStyle name="Ввод  3 18 2" xfId="5549" xr:uid="{00000000-0005-0000-0000-000008040000}"/>
    <cellStyle name="Ввод  3 18 3" xfId="9817" xr:uid="{00000000-0005-0000-0000-000009040000}"/>
    <cellStyle name="Ввод  3 18 4" xfId="14053" xr:uid="{00000000-0005-0000-0000-00000A040000}"/>
    <cellStyle name="Ввод  3 19" xfId="814" xr:uid="{00000000-0005-0000-0000-00000B040000}"/>
    <cellStyle name="Ввод  3 19 2" xfId="5550" xr:uid="{00000000-0005-0000-0000-00000C040000}"/>
    <cellStyle name="Ввод  3 19 3" xfId="9818" xr:uid="{00000000-0005-0000-0000-00000D040000}"/>
    <cellStyle name="Ввод  3 19 4" xfId="14054" xr:uid="{00000000-0005-0000-0000-00000E040000}"/>
    <cellStyle name="Ввод  3 2" xfId="815" xr:uid="{00000000-0005-0000-0000-00000F040000}"/>
    <cellStyle name="Ввод  3 2 2" xfId="816" xr:uid="{00000000-0005-0000-0000-000010040000}"/>
    <cellStyle name="Ввод  3 2 2 2" xfId="5552" xr:uid="{00000000-0005-0000-0000-000011040000}"/>
    <cellStyle name="Ввод  3 2 2 3" xfId="9820" xr:uid="{00000000-0005-0000-0000-000012040000}"/>
    <cellStyle name="Ввод  3 2 2 4" xfId="14056" xr:uid="{00000000-0005-0000-0000-000013040000}"/>
    <cellStyle name="Ввод  3 2 3" xfId="817" xr:uid="{00000000-0005-0000-0000-000014040000}"/>
    <cellStyle name="Ввод  3 2 3 2" xfId="5553" xr:uid="{00000000-0005-0000-0000-000015040000}"/>
    <cellStyle name="Ввод  3 2 3 3" xfId="9821" xr:uid="{00000000-0005-0000-0000-000016040000}"/>
    <cellStyle name="Ввод  3 2 3 4" xfId="14057" xr:uid="{00000000-0005-0000-0000-000017040000}"/>
    <cellStyle name="Ввод  3 2 4" xfId="5551" xr:uid="{00000000-0005-0000-0000-000018040000}"/>
    <cellStyle name="Ввод  3 2 5" xfId="9819" xr:uid="{00000000-0005-0000-0000-000019040000}"/>
    <cellStyle name="Ввод  3 2 6" xfId="14055" xr:uid="{00000000-0005-0000-0000-00001A040000}"/>
    <cellStyle name="Ввод  3 20" xfId="818" xr:uid="{00000000-0005-0000-0000-00001B040000}"/>
    <cellStyle name="Ввод  3 20 2" xfId="5554" xr:uid="{00000000-0005-0000-0000-00001C040000}"/>
    <cellStyle name="Ввод  3 20 3" xfId="9822" xr:uid="{00000000-0005-0000-0000-00001D040000}"/>
    <cellStyle name="Ввод  3 20 4" xfId="14058" xr:uid="{00000000-0005-0000-0000-00001E040000}"/>
    <cellStyle name="Ввод  3 21" xfId="819" xr:uid="{00000000-0005-0000-0000-00001F040000}"/>
    <cellStyle name="Ввод  3 21 2" xfId="5555" xr:uid="{00000000-0005-0000-0000-000020040000}"/>
    <cellStyle name="Ввод  3 21 3" xfId="9823" xr:uid="{00000000-0005-0000-0000-000021040000}"/>
    <cellStyle name="Ввод  3 21 4" xfId="14059" xr:uid="{00000000-0005-0000-0000-000022040000}"/>
    <cellStyle name="Ввод  3 22" xfId="820" xr:uid="{00000000-0005-0000-0000-000023040000}"/>
    <cellStyle name="Ввод  3 22 2" xfId="5556" xr:uid="{00000000-0005-0000-0000-000024040000}"/>
    <cellStyle name="Ввод  3 22 3" xfId="9824" xr:uid="{00000000-0005-0000-0000-000025040000}"/>
    <cellStyle name="Ввод  3 22 4" xfId="14060" xr:uid="{00000000-0005-0000-0000-000026040000}"/>
    <cellStyle name="Ввод  3 23" xfId="821" xr:uid="{00000000-0005-0000-0000-000027040000}"/>
    <cellStyle name="Ввод  3 23 2" xfId="5557" xr:uid="{00000000-0005-0000-0000-000028040000}"/>
    <cellStyle name="Ввод  3 23 3" xfId="9825" xr:uid="{00000000-0005-0000-0000-000029040000}"/>
    <cellStyle name="Ввод  3 23 4" xfId="14061" xr:uid="{00000000-0005-0000-0000-00002A040000}"/>
    <cellStyle name="Ввод  3 24" xfId="822" xr:uid="{00000000-0005-0000-0000-00002B040000}"/>
    <cellStyle name="Ввод  3 24 2" xfId="5558" xr:uid="{00000000-0005-0000-0000-00002C040000}"/>
    <cellStyle name="Ввод  3 24 3" xfId="9826" xr:uid="{00000000-0005-0000-0000-00002D040000}"/>
    <cellStyle name="Ввод  3 24 4" xfId="14062" xr:uid="{00000000-0005-0000-0000-00002E040000}"/>
    <cellStyle name="Ввод  3 25" xfId="823" xr:uid="{00000000-0005-0000-0000-00002F040000}"/>
    <cellStyle name="Ввод  3 25 2" xfId="5559" xr:uid="{00000000-0005-0000-0000-000030040000}"/>
    <cellStyle name="Ввод  3 25 3" xfId="9827" xr:uid="{00000000-0005-0000-0000-000031040000}"/>
    <cellStyle name="Ввод  3 25 4" xfId="14063" xr:uid="{00000000-0005-0000-0000-000032040000}"/>
    <cellStyle name="Ввод  3 26" xfId="824" xr:uid="{00000000-0005-0000-0000-000033040000}"/>
    <cellStyle name="Ввод  3 26 2" xfId="5560" xr:uid="{00000000-0005-0000-0000-000034040000}"/>
    <cellStyle name="Ввод  3 26 3" xfId="9828" xr:uid="{00000000-0005-0000-0000-000035040000}"/>
    <cellStyle name="Ввод  3 26 4" xfId="14064" xr:uid="{00000000-0005-0000-0000-000036040000}"/>
    <cellStyle name="Ввод  3 27" xfId="825" xr:uid="{00000000-0005-0000-0000-000037040000}"/>
    <cellStyle name="Ввод  3 27 2" xfId="5561" xr:uid="{00000000-0005-0000-0000-000038040000}"/>
    <cellStyle name="Ввод  3 27 3" xfId="9829" xr:uid="{00000000-0005-0000-0000-000039040000}"/>
    <cellStyle name="Ввод  3 27 4" xfId="14065" xr:uid="{00000000-0005-0000-0000-00003A040000}"/>
    <cellStyle name="Ввод  3 28" xfId="826" xr:uid="{00000000-0005-0000-0000-00003B040000}"/>
    <cellStyle name="Ввод  3 28 2" xfId="5562" xr:uid="{00000000-0005-0000-0000-00003C040000}"/>
    <cellStyle name="Ввод  3 28 3" xfId="9830" xr:uid="{00000000-0005-0000-0000-00003D040000}"/>
    <cellStyle name="Ввод  3 28 4" xfId="14066" xr:uid="{00000000-0005-0000-0000-00003E040000}"/>
    <cellStyle name="Ввод  3 29" xfId="827" xr:uid="{00000000-0005-0000-0000-00003F040000}"/>
    <cellStyle name="Ввод  3 29 2" xfId="5563" xr:uid="{00000000-0005-0000-0000-000040040000}"/>
    <cellStyle name="Ввод  3 29 3" xfId="9831" xr:uid="{00000000-0005-0000-0000-000041040000}"/>
    <cellStyle name="Ввод  3 29 4" xfId="14067" xr:uid="{00000000-0005-0000-0000-000042040000}"/>
    <cellStyle name="Ввод  3 3" xfId="828" xr:uid="{00000000-0005-0000-0000-000043040000}"/>
    <cellStyle name="Ввод  3 3 2" xfId="829" xr:uid="{00000000-0005-0000-0000-000044040000}"/>
    <cellStyle name="Ввод  3 3 2 2" xfId="5565" xr:uid="{00000000-0005-0000-0000-000045040000}"/>
    <cellStyle name="Ввод  3 3 2 3" xfId="9833" xr:uid="{00000000-0005-0000-0000-000046040000}"/>
    <cellStyle name="Ввод  3 3 2 4" xfId="14069" xr:uid="{00000000-0005-0000-0000-000047040000}"/>
    <cellStyle name="Ввод  3 3 3" xfId="830" xr:uid="{00000000-0005-0000-0000-000048040000}"/>
    <cellStyle name="Ввод  3 3 3 2" xfId="5566" xr:uid="{00000000-0005-0000-0000-000049040000}"/>
    <cellStyle name="Ввод  3 3 3 3" xfId="9834" xr:uid="{00000000-0005-0000-0000-00004A040000}"/>
    <cellStyle name="Ввод  3 3 3 4" xfId="14070" xr:uid="{00000000-0005-0000-0000-00004B040000}"/>
    <cellStyle name="Ввод  3 3 4" xfId="5564" xr:uid="{00000000-0005-0000-0000-00004C040000}"/>
    <cellStyle name="Ввод  3 3 5" xfId="9832" xr:uid="{00000000-0005-0000-0000-00004D040000}"/>
    <cellStyle name="Ввод  3 3 6" xfId="14068" xr:uid="{00000000-0005-0000-0000-00004E040000}"/>
    <cellStyle name="Ввод  3 30" xfId="831" xr:uid="{00000000-0005-0000-0000-00004F040000}"/>
    <cellStyle name="Ввод  3 30 2" xfId="5567" xr:uid="{00000000-0005-0000-0000-000050040000}"/>
    <cellStyle name="Ввод  3 30 3" xfId="9835" xr:uid="{00000000-0005-0000-0000-000051040000}"/>
    <cellStyle name="Ввод  3 30 4" xfId="14071" xr:uid="{00000000-0005-0000-0000-000052040000}"/>
    <cellStyle name="Ввод  3 31" xfId="832" xr:uid="{00000000-0005-0000-0000-000053040000}"/>
    <cellStyle name="Ввод  3 31 2" xfId="5568" xr:uid="{00000000-0005-0000-0000-000054040000}"/>
    <cellStyle name="Ввод  3 31 3" xfId="9836" xr:uid="{00000000-0005-0000-0000-000055040000}"/>
    <cellStyle name="Ввод  3 31 4" xfId="14072" xr:uid="{00000000-0005-0000-0000-000056040000}"/>
    <cellStyle name="Ввод  3 32" xfId="833" xr:uid="{00000000-0005-0000-0000-000057040000}"/>
    <cellStyle name="Ввод  3 32 2" xfId="5569" xr:uid="{00000000-0005-0000-0000-000058040000}"/>
    <cellStyle name="Ввод  3 32 3" xfId="9837" xr:uid="{00000000-0005-0000-0000-000059040000}"/>
    <cellStyle name="Ввод  3 32 4" xfId="14073" xr:uid="{00000000-0005-0000-0000-00005A040000}"/>
    <cellStyle name="Ввод  3 33" xfId="834" xr:uid="{00000000-0005-0000-0000-00005B040000}"/>
    <cellStyle name="Ввод  3 33 2" xfId="5570" xr:uid="{00000000-0005-0000-0000-00005C040000}"/>
    <cellStyle name="Ввод  3 33 3" xfId="9838" xr:uid="{00000000-0005-0000-0000-00005D040000}"/>
    <cellStyle name="Ввод  3 33 4" xfId="14074" xr:uid="{00000000-0005-0000-0000-00005E040000}"/>
    <cellStyle name="Ввод  3 34" xfId="835" xr:uid="{00000000-0005-0000-0000-00005F040000}"/>
    <cellStyle name="Ввод  3 34 2" xfId="5571" xr:uid="{00000000-0005-0000-0000-000060040000}"/>
    <cellStyle name="Ввод  3 34 3" xfId="9839" xr:uid="{00000000-0005-0000-0000-000061040000}"/>
    <cellStyle name="Ввод  3 34 4" xfId="14075" xr:uid="{00000000-0005-0000-0000-000062040000}"/>
    <cellStyle name="Ввод  3 35" xfId="836" xr:uid="{00000000-0005-0000-0000-000063040000}"/>
    <cellStyle name="Ввод  3 35 2" xfId="5572" xr:uid="{00000000-0005-0000-0000-000064040000}"/>
    <cellStyle name="Ввод  3 35 3" xfId="9840" xr:uid="{00000000-0005-0000-0000-000065040000}"/>
    <cellStyle name="Ввод  3 35 4" xfId="14076" xr:uid="{00000000-0005-0000-0000-000066040000}"/>
    <cellStyle name="Ввод  3 36" xfId="837" xr:uid="{00000000-0005-0000-0000-000067040000}"/>
    <cellStyle name="Ввод  3 36 2" xfId="5573" xr:uid="{00000000-0005-0000-0000-000068040000}"/>
    <cellStyle name="Ввод  3 36 3" xfId="9841" xr:uid="{00000000-0005-0000-0000-000069040000}"/>
    <cellStyle name="Ввод  3 36 4" xfId="14077" xr:uid="{00000000-0005-0000-0000-00006A040000}"/>
    <cellStyle name="Ввод  3 37" xfId="838" xr:uid="{00000000-0005-0000-0000-00006B040000}"/>
    <cellStyle name="Ввод  3 37 2" xfId="5574" xr:uid="{00000000-0005-0000-0000-00006C040000}"/>
    <cellStyle name="Ввод  3 37 3" xfId="9842" xr:uid="{00000000-0005-0000-0000-00006D040000}"/>
    <cellStyle name="Ввод  3 37 4" xfId="14078" xr:uid="{00000000-0005-0000-0000-00006E040000}"/>
    <cellStyle name="Ввод  3 38" xfId="839" xr:uid="{00000000-0005-0000-0000-00006F040000}"/>
    <cellStyle name="Ввод  3 38 2" xfId="5575" xr:uid="{00000000-0005-0000-0000-000070040000}"/>
    <cellStyle name="Ввод  3 38 3" xfId="9843" xr:uid="{00000000-0005-0000-0000-000071040000}"/>
    <cellStyle name="Ввод  3 38 4" xfId="14079" xr:uid="{00000000-0005-0000-0000-000072040000}"/>
    <cellStyle name="Ввод  3 39" xfId="840" xr:uid="{00000000-0005-0000-0000-000073040000}"/>
    <cellStyle name="Ввод  3 39 2" xfId="5576" xr:uid="{00000000-0005-0000-0000-000074040000}"/>
    <cellStyle name="Ввод  3 39 3" xfId="9844" xr:uid="{00000000-0005-0000-0000-000075040000}"/>
    <cellStyle name="Ввод  3 39 4" xfId="14080" xr:uid="{00000000-0005-0000-0000-000076040000}"/>
    <cellStyle name="Ввод  3 4" xfId="841" xr:uid="{00000000-0005-0000-0000-000077040000}"/>
    <cellStyle name="Ввод  3 4 2" xfId="842" xr:uid="{00000000-0005-0000-0000-000078040000}"/>
    <cellStyle name="Ввод  3 4 2 2" xfId="5578" xr:uid="{00000000-0005-0000-0000-000079040000}"/>
    <cellStyle name="Ввод  3 4 2 3" xfId="9846" xr:uid="{00000000-0005-0000-0000-00007A040000}"/>
    <cellStyle name="Ввод  3 4 2 4" xfId="14082" xr:uid="{00000000-0005-0000-0000-00007B040000}"/>
    <cellStyle name="Ввод  3 4 3" xfId="843" xr:uid="{00000000-0005-0000-0000-00007C040000}"/>
    <cellStyle name="Ввод  3 4 3 2" xfId="5579" xr:uid="{00000000-0005-0000-0000-00007D040000}"/>
    <cellStyle name="Ввод  3 4 3 3" xfId="9847" xr:uid="{00000000-0005-0000-0000-00007E040000}"/>
    <cellStyle name="Ввод  3 4 3 4" xfId="14083" xr:uid="{00000000-0005-0000-0000-00007F040000}"/>
    <cellStyle name="Ввод  3 4 4" xfId="5577" xr:uid="{00000000-0005-0000-0000-000080040000}"/>
    <cellStyle name="Ввод  3 4 5" xfId="9845" xr:uid="{00000000-0005-0000-0000-000081040000}"/>
    <cellStyle name="Ввод  3 4 6" xfId="14081" xr:uid="{00000000-0005-0000-0000-000082040000}"/>
    <cellStyle name="Ввод  3 40" xfId="844" xr:uid="{00000000-0005-0000-0000-000083040000}"/>
    <cellStyle name="Ввод  3 40 2" xfId="5580" xr:uid="{00000000-0005-0000-0000-000084040000}"/>
    <cellStyle name="Ввод  3 40 3" xfId="9848" xr:uid="{00000000-0005-0000-0000-000085040000}"/>
    <cellStyle name="Ввод  3 40 4" xfId="14084" xr:uid="{00000000-0005-0000-0000-000086040000}"/>
    <cellStyle name="Ввод  3 41" xfId="845" xr:uid="{00000000-0005-0000-0000-000087040000}"/>
    <cellStyle name="Ввод  3 41 2" xfId="5581" xr:uid="{00000000-0005-0000-0000-000088040000}"/>
    <cellStyle name="Ввод  3 41 3" xfId="9849" xr:uid="{00000000-0005-0000-0000-000089040000}"/>
    <cellStyle name="Ввод  3 41 4" xfId="14085" xr:uid="{00000000-0005-0000-0000-00008A040000}"/>
    <cellStyle name="Ввод  3 42" xfId="846" xr:uid="{00000000-0005-0000-0000-00008B040000}"/>
    <cellStyle name="Ввод  3 42 2" xfId="5582" xr:uid="{00000000-0005-0000-0000-00008C040000}"/>
    <cellStyle name="Ввод  3 42 3" xfId="9850" xr:uid="{00000000-0005-0000-0000-00008D040000}"/>
    <cellStyle name="Ввод  3 42 4" xfId="14086" xr:uid="{00000000-0005-0000-0000-00008E040000}"/>
    <cellStyle name="Ввод  3 43" xfId="847" xr:uid="{00000000-0005-0000-0000-00008F040000}"/>
    <cellStyle name="Ввод  3 43 2" xfId="5583" xr:uid="{00000000-0005-0000-0000-000090040000}"/>
    <cellStyle name="Ввод  3 43 3" xfId="9851" xr:uid="{00000000-0005-0000-0000-000091040000}"/>
    <cellStyle name="Ввод  3 43 4" xfId="14087" xr:uid="{00000000-0005-0000-0000-000092040000}"/>
    <cellStyle name="Ввод  3 44" xfId="848" xr:uid="{00000000-0005-0000-0000-000093040000}"/>
    <cellStyle name="Ввод  3 44 2" xfId="5584" xr:uid="{00000000-0005-0000-0000-000094040000}"/>
    <cellStyle name="Ввод  3 44 3" xfId="9852" xr:uid="{00000000-0005-0000-0000-000095040000}"/>
    <cellStyle name="Ввод  3 44 4" xfId="14088" xr:uid="{00000000-0005-0000-0000-000096040000}"/>
    <cellStyle name="Ввод  3 45" xfId="849" xr:uid="{00000000-0005-0000-0000-000097040000}"/>
    <cellStyle name="Ввод  3 45 2" xfId="5585" xr:uid="{00000000-0005-0000-0000-000098040000}"/>
    <cellStyle name="Ввод  3 45 3" xfId="9853" xr:uid="{00000000-0005-0000-0000-000099040000}"/>
    <cellStyle name="Ввод  3 45 4" xfId="14089" xr:uid="{00000000-0005-0000-0000-00009A040000}"/>
    <cellStyle name="Ввод  3 46" xfId="850" xr:uid="{00000000-0005-0000-0000-00009B040000}"/>
    <cellStyle name="Ввод  3 46 2" xfId="5586" xr:uid="{00000000-0005-0000-0000-00009C040000}"/>
    <cellStyle name="Ввод  3 46 3" xfId="9854" xr:uid="{00000000-0005-0000-0000-00009D040000}"/>
    <cellStyle name="Ввод  3 46 4" xfId="14090" xr:uid="{00000000-0005-0000-0000-00009E040000}"/>
    <cellStyle name="Ввод  3 47" xfId="851" xr:uid="{00000000-0005-0000-0000-00009F040000}"/>
    <cellStyle name="Ввод  3 47 2" xfId="5587" xr:uid="{00000000-0005-0000-0000-0000A0040000}"/>
    <cellStyle name="Ввод  3 47 3" xfId="9855" xr:uid="{00000000-0005-0000-0000-0000A1040000}"/>
    <cellStyle name="Ввод  3 47 4" xfId="14091" xr:uid="{00000000-0005-0000-0000-0000A2040000}"/>
    <cellStyle name="Ввод  3 48" xfId="852" xr:uid="{00000000-0005-0000-0000-0000A3040000}"/>
    <cellStyle name="Ввод  3 48 2" xfId="5588" xr:uid="{00000000-0005-0000-0000-0000A4040000}"/>
    <cellStyle name="Ввод  3 48 3" xfId="9856" xr:uid="{00000000-0005-0000-0000-0000A5040000}"/>
    <cellStyle name="Ввод  3 48 4" xfId="14092" xr:uid="{00000000-0005-0000-0000-0000A6040000}"/>
    <cellStyle name="Ввод  3 49" xfId="853" xr:uid="{00000000-0005-0000-0000-0000A7040000}"/>
    <cellStyle name="Ввод  3 49 2" xfId="5589" xr:uid="{00000000-0005-0000-0000-0000A8040000}"/>
    <cellStyle name="Ввод  3 49 3" xfId="9857" xr:uid="{00000000-0005-0000-0000-0000A9040000}"/>
    <cellStyle name="Ввод  3 49 4" xfId="14093" xr:uid="{00000000-0005-0000-0000-0000AA040000}"/>
    <cellStyle name="Ввод  3 5" xfId="854" xr:uid="{00000000-0005-0000-0000-0000AB040000}"/>
    <cellStyle name="Ввод  3 5 2" xfId="5590" xr:uid="{00000000-0005-0000-0000-0000AC040000}"/>
    <cellStyle name="Ввод  3 5 3" xfId="9858" xr:uid="{00000000-0005-0000-0000-0000AD040000}"/>
    <cellStyle name="Ввод  3 5 4" xfId="14094" xr:uid="{00000000-0005-0000-0000-0000AE040000}"/>
    <cellStyle name="Ввод  3 50" xfId="855" xr:uid="{00000000-0005-0000-0000-0000AF040000}"/>
    <cellStyle name="Ввод  3 50 2" xfId="5591" xr:uid="{00000000-0005-0000-0000-0000B0040000}"/>
    <cellStyle name="Ввод  3 50 3" xfId="9859" xr:uid="{00000000-0005-0000-0000-0000B1040000}"/>
    <cellStyle name="Ввод  3 50 4" xfId="14095" xr:uid="{00000000-0005-0000-0000-0000B2040000}"/>
    <cellStyle name="Ввод  3 51" xfId="856" xr:uid="{00000000-0005-0000-0000-0000B3040000}"/>
    <cellStyle name="Ввод  3 51 2" xfId="5592" xr:uid="{00000000-0005-0000-0000-0000B4040000}"/>
    <cellStyle name="Ввод  3 51 3" xfId="9860" xr:uid="{00000000-0005-0000-0000-0000B5040000}"/>
    <cellStyle name="Ввод  3 51 4" xfId="14096" xr:uid="{00000000-0005-0000-0000-0000B6040000}"/>
    <cellStyle name="Ввод  3 52" xfId="857" xr:uid="{00000000-0005-0000-0000-0000B7040000}"/>
    <cellStyle name="Ввод  3 52 2" xfId="5593" xr:uid="{00000000-0005-0000-0000-0000B8040000}"/>
    <cellStyle name="Ввод  3 52 3" xfId="9861" xr:uid="{00000000-0005-0000-0000-0000B9040000}"/>
    <cellStyle name="Ввод  3 52 4" xfId="14097" xr:uid="{00000000-0005-0000-0000-0000BA040000}"/>
    <cellStyle name="Ввод  3 53" xfId="858" xr:uid="{00000000-0005-0000-0000-0000BB040000}"/>
    <cellStyle name="Ввод  3 53 2" xfId="5594" xr:uid="{00000000-0005-0000-0000-0000BC040000}"/>
    <cellStyle name="Ввод  3 53 3" xfId="9862" xr:uid="{00000000-0005-0000-0000-0000BD040000}"/>
    <cellStyle name="Ввод  3 53 4" xfId="14098" xr:uid="{00000000-0005-0000-0000-0000BE040000}"/>
    <cellStyle name="Ввод  3 54" xfId="859" xr:uid="{00000000-0005-0000-0000-0000BF040000}"/>
    <cellStyle name="Ввод  3 54 2" xfId="5595" xr:uid="{00000000-0005-0000-0000-0000C0040000}"/>
    <cellStyle name="Ввод  3 54 3" xfId="9863" xr:uid="{00000000-0005-0000-0000-0000C1040000}"/>
    <cellStyle name="Ввод  3 54 4" xfId="14099" xr:uid="{00000000-0005-0000-0000-0000C2040000}"/>
    <cellStyle name="Ввод  3 55" xfId="860" xr:uid="{00000000-0005-0000-0000-0000C3040000}"/>
    <cellStyle name="Ввод  3 55 2" xfId="5596" xr:uid="{00000000-0005-0000-0000-0000C4040000}"/>
    <cellStyle name="Ввод  3 55 3" xfId="9864" xr:uid="{00000000-0005-0000-0000-0000C5040000}"/>
    <cellStyle name="Ввод  3 55 4" xfId="14100" xr:uid="{00000000-0005-0000-0000-0000C6040000}"/>
    <cellStyle name="Ввод  3 56" xfId="861" xr:uid="{00000000-0005-0000-0000-0000C7040000}"/>
    <cellStyle name="Ввод  3 56 2" xfId="5597" xr:uid="{00000000-0005-0000-0000-0000C8040000}"/>
    <cellStyle name="Ввод  3 56 3" xfId="9865" xr:uid="{00000000-0005-0000-0000-0000C9040000}"/>
    <cellStyle name="Ввод  3 56 4" xfId="14101" xr:uid="{00000000-0005-0000-0000-0000CA040000}"/>
    <cellStyle name="Ввод  3 57" xfId="862" xr:uid="{00000000-0005-0000-0000-0000CB040000}"/>
    <cellStyle name="Ввод  3 57 2" xfId="5598" xr:uid="{00000000-0005-0000-0000-0000CC040000}"/>
    <cellStyle name="Ввод  3 57 3" xfId="9866" xr:uid="{00000000-0005-0000-0000-0000CD040000}"/>
    <cellStyle name="Ввод  3 57 4" xfId="14102" xr:uid="{00000000-0005-0000-0000-0000CE040000}"/>
    <cellStyle name="Ввод  3 58" xfId="863" xr:uid="{00000000-0005-0000-0000-0000CF040000}"/>
    <cellStyle name="Ввод  3 58 2" xfId="5599" xr:uid="{00000000-0005-0000-0000-0000D0040000}"/>
    <cellStyle name="Ввод  3 58 3" xfId="9867" xr:uid="{00000000-0005-0000-0000-0000D1040000}"/>
    <cellStyle name="Ввод  3 58 4" xfId="14103" xr:uid="{00000000-0005-0000-0000-0000D2040000}"/>
    <cellStyle name="Ввод  3 59" xfId="864" xr:uid="{00000000-0005-0000-0000-0000D3040000}"/>
    <cellStyle name="Ввод  3 59 2" xfId="5600" xr:uid="{00000000-0005-0000-0000-0000D4040000}"/>
    <cellStyle name="Ввод  3 59 3" xfId="9868" xr:uid="{00000000-0005-0000-0000-0000D5040000}"/>
    <cellStyle name="Ввод  3 59 4" xfId="14104" xr:uid="{00000000-0005-0000-0000-0000D6040000}"/>
    <cellStyle name="Ввод  3 6" xfId="865" xr:uid="{00000000-0005-0000-0000-0000D7040000}"/>
    <cellStyle name="Ввод  3 6 2" xfId="5601" xr:uid="{00000000-0005-0000-0000-0000D8040000}"/>
    <cellStyle name="Ввод  3 6 3" xfId="9869" xr:uid="{00000000-0005-0000-0000-0000D9040000}"/>
    <cellStyle name="Ввод  3 6 4" xfId="14105" xr:uid="{00000000-0005-0000-0000-0000DA040000}"/>
    <cellStyle name="Ввод  3 60" xfId="866" xr:uid="{00000000-0005-0000-0000-0000DB040000}"/>
    <cellStyle name="Ввод  3 60 2" xfId="5602" xr:uid="{00000000-0005-0000-0000-0000DC040000}"/>
    <cellStyle name="Ввод  3 60 3" xfId="9870" xr:uid="{00000000-0005-0000-0000-0000DD040000}"/>
    <cellStyle name="Ввод  3 60 4" xfId="14106" xr:uid="{00000000-0005-0000-0000-0000DE040000}"/>
    <cellStyle name="Ввод  3 61" xfId="867" xr:uid="{00000000-0005-0000-0000-0000DF040000}"/>
    <cellStyle name="Ввод  3 61 2" xfId="5603" xr:uid="{00000000-0005-0000-0000-0000E0040000}"/>
    <cellStyle name="Ввод  3 61 3" xfId="9871" xr:uid="{00000000-0005-0000-0000-0000E1040000}"/>
    <cellStyle name="Ввод  3 61 4" xfId="14107" xr:uid="{00000000-0005-0000-0000-0000E2040000}"/>
    <cellStyle name="Ввод  3 62" xfId="868" xr:uid="{00000000-0005-0000-0000-0000E3040000}"/>
    <cellStyle name="Ввод  3 62 2" xfId="5604" xr:uid="{00000000-0005-0000-0000-0000E4040000}"/>
    <cellStyle name="Ввод  3 62 3" xfId="9872" xr:uid="{00000000-0005-0000-0000-0000E5040000}"/>
    <cellStyle name="Ввод  3 62 4" xfId="14108" xr:uid="{00000000-0005-0000-0000-0000E6040000}"/>
    <cellStyle name="Ввод  3 63" xfId="869" xr:uid="{00000000-0005-0000-0000-0000E7040000}"/>
    <cellStyle name="Ввод  3 63 2" xfId="5605" xr:uid="{00000000-0005-0000-0000-0000E8040000}"/>
    <cellStyle name="Ввод  3 63 3" xfId="9873" xr:uid="{00000000-0005-0000-0000-0000E9040000}"/>
    <cellStyle name="Ввод  3 63 4" xfId="14109" xr:uid="{00000000-0005-0000-0000-0000EA040000}"/>
    <cellStyle name="Ввод  3 64" xfId="870" xr:uid="{00000000-0005-0000-0000-0000EB040000}"/>
    <cellStyle name="Ввод  3 64 2" xfId="5606" xr:uid="{00000000-0005-0000-0000-0000EC040000}"/>
    <cellStyle name="Ввод  3 64 3" xfId="9874" xr:uid="{00000000-0005-0000-0000-0000ED040000}"/>
    <cellStyle name="Ввод  3 64 4" xfId="14110" xr:uid="{00000000-0005-0000-0000-0000EE040000}"/>
    <cellStyle name="Ввод  3 65" xfId="871" xr:uid="{00000000-0005-0000-0000-0000EF040000}"/>
    <cellStyle name="Ввод  3 65 2" xfId="5607" xr:uid="{00000000-0005-0000-0000-0000F0040000}"/>
    <cellStyle name="Ввод  3 65 3" xfId="9875" xr:uid="{00000000-0005-0000-0000-0000F1040000}"/>
    <cellStyle name="Ввод  3 65 4" xfId="14111" xr:uid="{00000000-0005-0000-0000-0000F2040000}"/>
    <cellStyle name="Ввод  3 66" xfId="872" xr:uid="{00000000-0005-0000-0000-0000F3040000}"/>
    <cellStyle name="Ввод  3 66 2" xfId="5608" xr:uid="{00000000-0005-0000-0000-0000F4040000}"/>
    <cellStyle name="Ввод  3 66 3" xfId="9876" xr:uid="{00000000-0005-0000-0000-0000F5040000}"/>
    <cellStyle name="Ввод  3 66 4" xfId="14112" xr:uid="{00000000-0005-0000-0000-0000F6040000}"/>
    <cellStyle name="Ввод  3 67" xfId="873" xr:uid="{00000000-0005-0000-0000-0000F7040000}"/>
    <cellStyle name="Ввод  3 67 2" xfId="5609" xr:uid="{00000000-0005-0000-0000-0000F8040000}"/>
    <cellStyle name="Ввод  3 67 3" xfId="9877" xr:uid="{00000000-0005-0000-0000-0000F9040000}"/>
    <cellStyle name="Ввод  3 67 4" xfId="14113" xr:uid="{00000000-0005-0000-0000-0000FA040000}"/>
    <cellStyle name="Ввод  3 68" xfId="874" xr:uid="{00000000-0005-0000-0000-0000FB040000}"/>
    <cellStyle name="Ввод  3 68 2" xfId="5610" xr:uid="{00000000-0005-0000-0000-0000FC040000}"/>
    <cellStyle name="Ввод  3 68 3" xfId="9878" xr:uid="{00000000-0005-0000-0000-0000FD040000}"/>
    <cellStyle name="Ввод  3 68 4" xfId="14114" xr:uid="{00000000-0005-0000-0000-0000FE040000}"/>
    <cellStyle name="Ввод  3 69" xfId="875" xr:uid="{00000000-0005-0000-0000-0000FF040000}"/>
    <cellStyle name="Ввод  3 69 2" xfId="5611" xr:uid="{00000000-0005-0000-0000-000000050000}"/>
    <cellStyle name="Ввод  3 69 3" xfId="9879" xr:uid="{00000000-0005-0000-0000-000001050000}"/>
    <cellStyle name="Ввод  3 69 4" xfId="14115" xr:uid="{00000000-0005-0000-0000-000002050000}"/>
    <cellStyle name="Ввод  3 7" xfId="876" xr:uid="{00000000-0005-0000-0000-000003050000}"/>
    <cellStyle name="Ввод  3 7 2" xfId="5612" xr:uid="{00000000-0005-0000-0000-000004050000}"/>
    <cellStyle name="Ввод  3 7 3" xfId="9880" xr:uid="{00000000-0005-0000-0000-000005050000}"/>
    <cellStyle name="Ввод  3 7 4" xfId="14116" xr:uid="{00000000-0005-0000-0000-000006050000}"/>
    <cellStyle name="Ввод  3 70" xfId="877" xr:uid="{00000000-0005-0000-0000-000007050000}"/>
    <cellStyle name="Ввод  3 70 2" xfId="5613" xr:uid="{00000000-0005-0000-0000-000008050000}"/>
    <cellStyle name="Ввод  3 70 3" xfId="9881" xr:uid="{00000000-0005-0000-0000-000009050000}"/>
    <cellStyle name="Ввод  3 70 4" xfId="14117" xr:uid="{00000000-0005-0000-0000-00000A050000}"/>
    <cellStyle name="Ввод  3 71" xfId="878" xr:uid="{00000000-0005-0000-0000-00000B050000}"/>
    <cellStyle name="Ввод  3 71 2" xfId="5614" xr:uid="{00000000-0005-0000-0000-00000C050000}"/>
    <cellStyle name="Ввод  3 71 3" xfId="9882" xr:uid="{00000000-0005-0000-0000-00000D050000}"/>
    <cellStyle name="Ввод  3 71 4" xfId="14118" xr:uid="{00000000-0005-0000-0000-00000E050000}"/>
    <cellStyle name="Ввод  3 72" xfId="879" xr:uid="{00000000-0005-0000-0000-00000F050000}"/>
    <cellStyle name="Ввод  3 72 2" xfId="5615" xr:uid="{00000000-0005-0000-0000-000010050000}"/>
    <cellStyle name="Ввод  3 72 3" xfId="9883" xr:uid="{00000000-0005-0000-0000-000011050000}"/>
    <cellStyle name="Ввод  3 72 4" xfId="14119" xr:uid="{00000000-0005-0000-0000-000012050000}"/>
    <cellStyle name="Ввод  3 73" xfId="880" xr:uid="{00000000-0005-0000-0000-000013050000}"/>
    <cellStyle name="Ввод  3 73 2" xfId="5616" xr:uid="{00000000-0005-0000-0000-000014050000}"/>
    <cellStyle name="Ввод  3 73 3" xfId="9884" xr:uid="{00000000-0005-0000-0000-000015050000}"/>
    <cellStyle name="Ввод  3 73 4" xfId="14120" xr:uid="{00000000-0005-0000-0000-000016050000}"/>
    <cellStyle name="Ввод  3 74" xfId="881" xr:uid="{00000000-0005-0000-0000-000017050000}"/>
    <cellStyle name="Ввод  3 74 2" xfId="5617" xr:uid="{00000000-0005-0000-0000-000018050000}"/>
    <cellStyle name="Ввод  3 74 3" xfId="9885" xr:uid="{00000000-0005-0000-0000-000019050000}"/>
    <cellStyle name="Ввод  3 74 4" xfId="14121" xr:uid="{00000000-0005-0000-0000-00001A050000}"/>
    <cellStyle name="Ввод  3 75" xfId="882" xr:uid="{00000000-0005-0000-0000-00001B050000}"/>
    <cellStyle name="Ввод  3 75 2" xfId="5618" xr:uid="{00000000-0005-0000-0000-00001C050000}"/>
    <cellStyle name="Ввод  3 75 3" xfId="9886" xr:uid="{00000000-0005-0000-0000-00001D050000}"/>
    <cellStyle name="Ввод  3 75 4" xfId="14122" xr:uid="{00000000-0005-0000-0000-00001E050000}"/>
    <cellStyle name="Ввод  3 76" xfId="883" xr:uid="{00000000-0005-0000-0000-00001F050000}"/>
    <cellStyle name="Ввод  3 76 2" xfId="5619" xr:uid="{00000000-0005-0000-0000-000020050000}"/>
    <cellStyle name="Ввод  3 76 3" xfId="9887" xr:uid="{00000000-0005-0000-0000-000021050000}"/>
    <cellStyle name="Ввод  3 76 4" xfId="14123" xr:uid="{00000000-0005-0000-0000-000022050000}"/>
    <cellStyle name="Ввод  3 77" xfId="884" xr:uid="{00000000-0005-0000-0000-000023050000}"/>
    <cellStyle name="Ввод  3 77 2" xfId="5620" xr:uid="{00000000-0005-0000-0000-000024050000}"/>
    <cellStyle name="Ввод  3 77 3" xfId="9888" xr:uid="{00000000-0005-0000-0000-000025050000}"/>
    <cellStyle name="Ввод  3 77 4" xfId="14124" xr:uid="{00000000-0005-0000-0000-000026050000}"/>
    <cellStyle name="Ввод  3 78" xfId="885" xr:uid="{00000000-0005-0000-0000-000027050000}"/>
    <cellStyle name="Ввод  3 78 2" xfId="5621" xr:uid="{00000000-0005-0000-0000-000028050000}"/>
    <cellStyle name="Ввод  3 78 3" xfId="9889" xr:uid="{00000000-0005-0000-0000-000029050000}"/>
    <cellStyle name="Ввод  3 78 4" xfId="14125" xr:uid="{00000000-0005-0000-0000-00002A050000}"/>
    <cellStyle name="Ввод  3 79" xfId="886" xr:uid="{00000000-0005-0000-0000-00002B050000}"/>
    <cellStyle name="Ввод  3 79 2" xfId="5622" xr:uid="{00000000-0005-0000-0000-00002C050000}"/>
    <cellStyle name="Ввод  3 79 3" xfId="9890" xr:uid="{00000000-0005-0000-0000-00002D050000}"/>
    <cellStyle name="Ввод  3 79 4" xfId="14126" xr:uid="{00000000-0005-0000-0000-00002E050000}"/>
    <cellStyle name="Ввод  3 8" xfId="887" xr:uid="{00000000-0005-0000-0000-00002F050000}"/>
    <cellStyle name="Ввод  3 8 2" xfId="5623" xr:uid="{00000000-0005-0000-0000-000030050000}"/>
    <cellStyle name="Ввод  3 8 3" xfId="9891" xr:uid="{00000000-0005-0000-0000-000031050000}"/>
    <cellStyle name="Ввод  3 8 4" xfId="14127" xr:uid="{00000000-0005-0000-0000-000032050000}"/>
    <cellStyle name="Ввод  3 80" xfId="888" xr:uid="{00000000-0005-0000-0000-000033050000}"/>
    <cellStyle name="Ввод  3 80 2" xfId="5624" xr:uid="{00000000-0005-0000-0000-000034050000}"/>
    <cellStyle name="Ввод  3 80 3" xfId="9892" xr:uid="{00000000-0005-0000-0000-000035050000}"/>
    <cellStyle name="Ввод  3 80 4" xfId="14128" xr:uid="{00000000-0005-0000-0000-000036050000}"/>
    <cellStyle name="Ввод  3 81" xfId="889" xr:uid="{00000000-0005-0000-0000-000037050000}"/>
    <cellStyle name="Ввод  3 81 2" xfId="5625" xr:uid="{00000000-0005-0000-0000-000038050000}"/>
    <cellStyle name="Ввод  3 81 3" xfId="9893" xr:uid="{00000000-0005-0000-0000-000039050000}"/>
    <cellStyle name="Ввод  3 81 4" xfId="14129" xr:uid="{00000000-0005-0000-0000-00003A050000}"/>
    <cellStyle name="Ввод  3 82" xfId="890" xr:uid="{00000000-0005-0000-0000-00003B050000}"/>
    <cellStyle name="Ввод  3 82 2" xfId="5626" xr:uid="{00000000-0005-0000-0000-00003C050000}"/>
    <cellStyle name="Ввод  3 82 3" xfId="9894" xr:uid="{00000000-0005-0000-0000-00003D050000}"/>
    <cellStyle name="Ввод  3 82 4" xfId="14130" xr:uid="{00000000-0005-0000-0000-00003E050000}"/>
    <cellStyle name="Ввод  3 83" xfId="891" xr:uid="{00000000-0005-0000-0000-00003F050000}"/>
    <cellStyle name="Ввод  3 83 2" xfId="5627" xr:uid="{00000000-0005-0000-0000-000040050000}"/>
    <cellStyle name="Ввод  3 83 3" xfId="9895" xr:uid="{00000000-0005-0000-0000-000041050000}"/>
    <cellStyle name="Ввод  3 83 4" xfId="14131" xr:uid="{00000000-0005-0000-0000-000042050000}"/>
    <cellStyle name="Ввод  3 84" xfId="892" xr:uid="{00000000-0005-0000-0000-000043050000}"/>
    <cellStyle name="Ввод  3 84 2" xfId="5628" xr:uid="{00000000-0005-0000-0000-000044050000}"/>
    <cellStyle name="Ввод  3 84 3" xfId="9896" xr:uid="{00000000-0005-0000-0000-000045050000}"/>
    <cellStyle name="Ввод  3 84 4" xfId="14132" xr:uid="{00000000-0005-0000-0000-000046050000}"/>
    <cellStyle name="Ввод  3 85" xfId="893" xr:uid="{00000000-0005-0000-0000-000047050000}"/>
    <cellStyle name="Ввод  3 85 2" xfId="5629" xr:uid="{00000000-0005-0000-0000-000048050000}"/>
    <cellStyle name="Ввод  3 85 3" xfId="9897" xr:uid="{00000000-0005-0000-0000-000049050000}"/>
    <cellStyle name="Ввод  3 85 4" xfId="14133" xr:uid="{00000000-0005-0000-0000-00004A050000}"/>
    <cellStyle name="Ввод  3 86" xfId="894" xr:uid="{00000000-0005-0000-0000-00004B050000}"/>
    <cellStyle name="Ввод  3 86 2" xfId="5630" xr:uid="{00000000-0005-0000-0000-00004C050000}"/>
    <cellStyle name="Ввод  3 86 3" xfId="9898" xr:uid="{00000000-0005-0000-0000-00004D050000}"/>
    <cellStyle name="Ввод  3 86 4" xfId="14134" xr:uid="{00000000-0005-0000-0000-00004E050000}"/>
    <cellStyle name="Ввод  3 87" xfId="895" xr:uid="{00000000-0005-0000-0000-00004F050000}"/>
    <cellStyle name="Ввод  3 87 2" xfId="5631" xr:uid="{00000000-0005-0000-0000-000050050000}"/>
    <cellStyle name="Ввод  3 87 3" xfId="9899" xr:uid="{00000000-0005-0000-0000-000051050000}"/>
    <cellStyle name="Ввод  3 87 4" xfId="14135" xr:uid="{00000000-0005-0000-0000-000052050000}"/>
    <cellStyle name="Ввод  3 88" xfId="896" xr:uid="{00000000-0005-0000-0000-000053050000}"/>
    <cellStyle name="Ввод  3 88 2" xfId="5632" xr:uid="{00000000-0005-0000-0000-000054050000}"/>
    <cellStyle name="Ввод  3 88 3" xfId="9900" xr:uid="{00000000-0005-0000-0000-000055050000}"/>
    <cellStyle name="Ввод  3 88 4" xfId="14136" xr:uid="{00000000-0005-0000-0000-000056050000}"/>
    <cellStyle name="Ввод  3 89" xfId="897" xr:uid="{00000000-0005-0000-0000-000057050000}"/>
    <cellStyle name="Ввод  3 89 2" xfId="5633" xr:uid="{00000000-0005-0000-0000-000058050000}"/>
    <cellStyle name="Ввод  3 89 3" xfId="9901" xr:uid="{00000000-0005-0000-0000-000059050000}"/>
    <cellStyle name="Ввод  3 89 4" xfId="14137" xr:uid="{00000000-0005-0000-0000-00005A050000}"/>
    <cellStyle name="Ввод  3 9" xfId="898" xr:uid="{00000000-0005-0000-0000-00005B050000}"/>
    <cellStyle name="Ввод  3 9 2" xfId="5634" xr:uid="{00000000-0005-0000-0000-00005C050000}"/>
    <cellStyle name="Ввод  3 9 3" xfId="9902" xr:uid="{00000000-0005-0000-0000-00005D050000}"/>
    <cellStyle name="Ввод  3 9 4" xfId="14138" xr:uid="{00000000-0005-0000-0000-00005E050000}"/>
    <cellStyle name="Ввод  3 90" xfId="899" xr:uid="{00000000-0005-0000-0000-00005F050000}"/>
    <cellStyle name="Ввод  3 90 2" xfId="5635" xr:uid="{00000000-0005-0000-0000-000060050000}"/>
    <cellStyle name="Ввод  3 90 3" xfId="9903" xr:uid="{00000000-0005-0000-0000-000061050000}"/>
    <cellStyle name="Ввод  3 90 4" xfId="14139" xr:uid="{00000000-0005-0000-0000-000062050000}"/>
    <cellStyle name="Ввод  3 91" xfId="900" xr:uid="{00000000-0005-0000-0000-000063050000}"/>
    <cellStyle name="Ввод  3 91 2" xfId="5636" xr:uid="{00000000-0005-0000-0000-000064050000}"/>
    <cellStyle name="Ввод  3 91 3" xfId="9904" xr:uid="{00000000-0005-0000-0000-000065050000}"/>
    <cellStyle name="Ввод  3 91 4" xfId="14140" xr:uid="{00000000-0005-0000-0000-000066050000}"/>
    <cellStyle name="Ввод  3 92" xfId="5179" xr:uid="{00000000-0005-0000-0000-000067050000}"/>
    <cellStyle name="Ввод  3 93" xfId="5264" xr:uid="{00000000-0005-0000-0000-000068050000}"/>
    <cellStyle name="Ввод  3 94" xfId="8805" xr:uid="{00000000-0005-0000-0000-000069050000}"/>
    <cellStyle name="Ввод  4" xfId="226" xr:uid="{00000000-0005-0000-0000-00006A050000}"/>
    <cellStyle name="Ввод  4 10" xfId="901" xr:uid="{00000000-0005-0000-0000-00006B050000}"/>
    <cellStyle name="Ввод  4 10 2" xfId="5637" xr:uid="{00000000-0005-0000-0000-00006C050000}"/>
    <cellStyle name="Ввод  4 10 3" xfId="9905" xr:uid="{00000000-0005-0000-0000-00006D050000}"/>
    <cellStyle name="Ввод  4 10 4" xfId="14141" xr:uid="{00000000-0005-0000-0000-00006E050000}"/>
    <cellStyle name="Ввод  4 11" xfId="902" xr:uid="{00000000-0005-0000-0000-00006F050000}"/>
    <cellStyle name="Ввод  4 11 2" xfId="5638" xr:uid="{00000000-0005-0000-0000-000070050000}"/>
    <cellStyle name="Ввод  4 11 3" xfId="9906" xr:uid="{00000000-0005-0000-0000-000071050000}"/>
    <cellStyle name="Ввод  4 11 4" xfId="14142" xr:uid="{00000000-0005-0000-0000-000072050000}"/>
    <cellStyle name="Ввод  4 12" xfId="903" xr:uid="{00000000-0005-0000-0000-000073050000}"/>
    <cellStyle name="Ввод  4 12 2" xfId="5639" xr:uid="{00000000-0005-0000-0000-000074050000}"/>
    <cellStyle name="Ввод  4 12 3" xfId="9907" xr:uid="{00000000-0005-0000-0000-000075050000}"/>
    <cellStyle name="Ввод  4 12 4" xfId="14143" xr:uid="{00000000-0005-0000-0000-000076050000}"/>
    <cellStyle name="Ввод  4 13" xfId="904" xr:uid="{00000000-0005-0000-0000-000077050000}"/>
    <cellStyle name="Ввод  4 13 2" xfId="5640" xr:uid="{00000000-0005-0000-0000-000078050000}"/>
    <cellStyle name="Ввод  4 13 3" xfId="9908" xr:uid="{00000000-0005-0000-0000-000079050000}"/>
    <cellStyle name="Ввод  4 13 4" xfId="14144" xr:uid="{00000000-0005-0000-0000-00007A050000}"/>
    <cellStyle name="Ввод  4 14" xfId="905" xr:uid="{00000000-0005-0000-0000-00007B050000}"/>
    <cellStyle name="Ввод  4 14 2" xfId="5641" xr:uid="{00000000-0005-0000-0000-00007C050000}"/>
    <cellStyle name="Ввод  4 14 3" xfId="9909" xr:uid="{00000000-0005-0000-0000-00007D050000}"/>
    <cellStyle name="Ввод  4 14 4" xfId="14145" xr:uid="{00000000-0005-0000-0000-00007E050000}"/>
    <cellStyle name="Ввод  4 15" xfId="906" xr:uid="{00000000-0005-0000-0000-00007F050000}"/>
    <cellStyle name="Ввод  4 15 2" xfId="5642" xr:uid="{00000000-0005-0000-0000-000080050000}"/>
    <cellStyle name="Ввод  4 15 3" xfId="9910" xr:uid="{00000000-0005-0000-0000-000081050000}"/>
    <cellStyle name="Ввод  4 15 4" xfId="14146" xr:uid="{00000000-0005-0000-0000-000082050000}"/>
    <cellStyle name="Ввод  4 16" xfId="907" xr:uid="{00000000-0005-0000-0000-000083050000}"/>
    <cellStyle name="Ввод  4 16 2" xfId="5643" xr:uid="{00000000-0005-0000-0000-000084050000}"/>
    <cellStyle name="Ввод  4 16 3" xfId="9911" xr:uid="{00000000-0005-0000-0000-000085050000}"/>
    <cellStyle name="Ввод  4 16 4" xfId="14147" xr:uid="{00000000-0005-0000-0000-000086050000}"/>
    <cellStyle name="Ввод  4 17" xfId="908" xr:uid="{00000000-0005-0000-0000-000087050000}"/>
    <cellStyle name="Ввод  4 17 2" xfId="5644" xr:uid="{00000000-0005-0000-0000-000088050000}"/>
    <cellStyle name="Ввод  4 17 3" xfId="9912" xr:uid="{00000000-0005-0000-0000-000089050000}"/>
    <cellStyle name="Ввод  4 17 4" xfId="14148" xr:uid="{00000000-0005-0000-0000-00008A050000}"/>
    <cellStyle name="Ввод  4 18" xfId="909" xr:uid="{00000000-0005-0000-0000-00008B050000}"/>
    <cellStyle name="Ввод  4 18 2" xfId="5645" xr:uid="{00000000-0005-0000-0000-00008C050000}"/>
    <cellStyle name="Ввод  4 18 3" xfId="9913" xr:uid="{00000000-0005-0000-0000-00008D050000}"/>
    <cellStyle name="Ввод  4 18 4" xfId="14149" xr:uid="{00000000-0005-0000-0000-00008E050000}"/>
    <cellStyle name="Ввод  4 19" xfId="910" xr:uid="{00000000-0005-0000-0000-00008F050000}"/>
    <cellStyle name="Ввод  4 19 2" xfId="5646" xr:uid="{00000000-0005-0000-0000-000090050000}"/>
    <cellStyle name="Ввод  4 19 3" xfId="9914" xr:uid="{00000000-0005-0000-0000-000091050000}"/>
    <cellStyle name="Ввод  4 19 4" xfId="14150" xr:uid="{00000000-0005-0000-0000-000092050000}"/>
    <cellStyle name="Ввод  4 2" xfId="911" xr:uid="{00000000-0005-0000-0000-000093050000}"/>
    <cellStyle name="Ввод  4 2 2" xfId="912" xr:uid="{00000000-0005-0000-0000-000094050000}"/>
    <cellStyle name="Ввод  4 2 2 2" xfId="5648" xr:uid="{00000000-0005-0000-0000-000095050000}"/>
    <cellStyle name="Ввод  4 2 2 3" xfId="9916" xr:uid="{00000000-0005-0000-0000-000096050000}"/>
    <cellStyle name="Ввод  4 2 2 4" xfId="14152" xr:uid="{00000000-0005-0000-0000-000097050000}"/>
    <cellStyle name="Ввод  4 2 3" xfId="913" xr:uid="{00000000-0005-0000-0000-000098050000}"/>
    <cellStyle name="Ввод  4 2 3 2" xfId="5649" xr:uid="{00000000-0005-0000-0000-000099050000}"/>
    <cellStyle name="Ввод  4 2 3 3" xfId="9917" xr:uid="{00000000-0005-0000-0000-00009A050000}"/>
    <cellStyle name="Ввод  4 2 3 4" xfId="14153" xr:uid="{00000000-0005-0000-0000-00009B050000}"/>
    <cellStyle name="Ввод  4 2 4" xfId="5647" xr:uid="{00000000-0005-0000-0000-00009C050000}"/>
    <cellStyle name="Ввод  4 2 5" xfId="9915" xr:uid="{00000000-0005-0000-0000-00009D050000}"/>
    <cellStyle name="Ввод  4 2 6" xfId="14151" xr:uid="{00000000-0005-0000-0000-00009E050000}"/>
    <cellStyle name="Ввод  4 20" xfId="914" xr:uid="{00000000-0005-0000-0000-00009F050000}"/>
    <cellStyle name="Ввод  4 20 2" xfId="5650" xr:uid="{00000000-0005-0000-0000-0000A0050000}"/>
    <cellStyle name="Ввод  4 20 3" xfId="9918" xr:uid="{00000000-0005-0000-0000-0000A1050000}"/>
    <cellStyle name="Ввод  4 20 4" xfId="14154" xr:uid="{00000000-0005-0000-0000-0000A2050000}"/>
    <cellStyle name="Ввод  4 21" xfId="915" xr:uid="{00000000-0005-0000-0000-0000A3050000}"/>
    <cellStyle name="Ввод  4 21 2" xfId="5651" xr:uid="{00000000-0005-0000-0000-0000A4050000}"/>
    <cellStyle name="Ввод  4 21 3" xfId="9919" xr:uid="{00000000-0005-0000-0000-0000A5050000}"/>
    <cellStyle name="Ввод  4 21 4" xfId="14155" xr:uid="{00000000-0005-0000-0000-0000A6050000}"/>
    <cellStyle name="Ввод  4 22" xfId="916" xr:uid="{00000000-0005-0000-0000-0000A7050000}"/>
    <cellStyle name="Ввод  4 22 2" xfId="5652" xr:uid="{00000000-0005-0000-0000-0000A8050000}"/>
    <cellStyle name="Ввод  4 22 3" xfId="9920" xr:uid="{00000000-0005-0000-0000-0000A9050000}"/>
    <cellStyle name="Ввод  4 22 4" xfId="14156" xr:uid="{00000000-0005-0000-0000-0000AA050000}"/>
    <cellStyle name="Ввод  4 23" xfId="917" xr:uid="{00000000-0005-0000-0000-0000AB050000}"/>
    <cellStyle name="Ввод  4 23 2" xfId="5653" xr:uid="{00000000-0005-0000-0000-0000AC050000}"/>
    <cellStyle name="Ввод  4 23 3" xfId="9921" xr:uid="{00000000-0005-0000-0000-0000AD050000}"/>
    <cellStyle name="Ввод  4 23 4" xfId="14157" xr:uid="{00000000-0005-0000-0000-0000AE050000}"/>
    <cellStyle name="Ввод  4 24" xfId="918" xr:uid="{00000000-0005-0000-0000-0000AF050000}"/>
    <cellStyle name="Ввод  4 24 2" xfId="5654" xr:uid="{00000000-0005-0000-0000-0000B0050000}"/>
    <cellStyle name="Ввод  4 24 3" xfId="9922" xr:uid="{00000000-0005-0000-0000-0000B1050000}"/>
    <cellStyle name="Ввод  4 24 4" xfId="14158" xr:uid="{00000000-0005-0000-0000-0000B2050000}"/>
    <cellStyle name="Ввод  4 25" xfId="919" xr:uid="{00000000-0005-0000-0000-0000B3050000}"/>
    <cellStyle name="Ввод  4 25 2" xfId="5655" xr:uid="{00000000-0005-0000-0000-0000B4050000}"/>
    <cellStyle name="Ввод  4 25 3" xfId="9923" xr:uid="{00000000-0005-0000-0000-0000B5050000}"/>
    <cellStyle name="Ввод  4 25 4" xfId="14159" xr:uid="{00000000-0005-0000-0000-0000B6050000}"/>
    <cellStyle name="Ввод  4 26" xfId="920" xr:uid="{00000000-0005-0000-0000-0000B7050000}"/>
    <cellStyle name="Ввод  4 26 2" xfId="5656" xr:uid="{00000000-0005-0000-0000-0000B8050000}"/>
    <cellStyle name="Ввод  4 26 3" xfId="9924" xr:uid="{00000000-0005-0000-0000-0000B9050000}"/>
    <cellStyle name="Ввод  4 26 4" xfId="14160" xr:uid="{00000000-0005-0000-0000-0000BA050000}"/>
    <cellStyle name="Ввод  4 27" xfId="921" xr:uid="{00000000-0005-0000-0000-0000BB050000}"/>
    <cellStyle name="Ввод  4 27 2" xfId="5657" xr:uid="{00000000-0005-0000-0000-0000BC050000}"/>
    <cellStyle name="Ввод  4 27 3" xfId="9925" xr:uid="{00000000-0005-0000-0000-0000BD050000}"/>
    <cellStyle name="Ввод  4 27 4" xfId="14161" xr:uid="{00000000-0005-0000-0000-0000BE050000}"/>
    <cellStyle name="Ввод  4 28" xfId="922" xr:uid="{00000000-0005-0000-0000-0000BF050000}"/>
    <cellStyle name="Ввод  4 28 2" xfId="5658" xr:uid="{00000000-0005-0000-0000-0000C0050000}"/>
    <cellStyle name="Ввод  4 28 3" xfId="9926" xr:uid="{00000000-0005-0000-0000-0000C1050000}"/>
    <cellStyle name="Ввод  4 28 4" xfId="14162" xr:uid="{00000000-0005-0000-0000-0000C2050000}"/>
    <cellStyle name="Ввод  4 29" xfId="923" xr:uid="{00000000-0005-0000-0000-0000C3050000}"/>
    <cellStyle name="Ввод  4 29 2" xfId="5659" xr:uid="{00000000-0005-0000-0000-0000C4050000}"/>
    <cellStyle name="Ввод  4 29 3" xfId="9927" xr:uid="{00000000-0005-0000-0000-0000C5050000}"/>
    <cellStyle name="Ввод  4 29 4" xfId="14163" xr:uid="{00000000-0005-0000-0000-0000C6050000}"/>
    <cellStyle name="Ввод  4 3" xfId="924" xr:uid="{00000000-0005-0000-0000-0000C7050000}"/>
    <cellStyle name="Ввод  4 3 2" xfId="925" xr:uid="{00000000-0005-0000-0000-0000C8050000}"/>
    <cellStyle name="Ввод  4 3 2 2" xfId="5661" xr:uid="{00000000-0005-0000-0000-0000C9050000}"/>
    <cellStyle name="Ввод  4 3 2 3" xfId="9929" xr:uid="{00000000-0005-0000-0000-0000CA050000}"/>
    <cellStyle name="Ввод  4 3 2 4" xfId="14165" xr:uid="{00000000-0005-0000-0000-0000CB050000}"/>
    <cellStyle name="Ввод  4 3 3" xfId="926" xr:uid="{00000000-0005-0000-0000-0000CC050000}"/>
    <cellStyle name="Ввод  4 3 3 2" xfId="5662" xr:uid="{00000000-0005-0000-0000-0000CD050000}"/>
    <cellStyle name="Ввод  4 3 3 3" xfId="9930" xr:uid="{00000000-0005-0000-0000-0000CE050000}"/>
    <cellStyle name="Ввод  4 3 3 4" xfId="14166" xr:uid="{00000000-0005-0000-0000-0000CF050000}"/>
    <cellStyle name="Ввод  4 3 4" xfId="5660" xr:uid="{00000000-0005-0000-0000-0000D0050000}"/>
    <cellStyle name="Ввод  4 3 5" xfId="9928" xr:uid="{00000000-0005-0000-0000-0000D1050000}"/>
    <cellStyle name="Ввод  4 3 6" xfId="14164" xr:uid="{00000000-0005-0000-0000-0000D2050000}"/>
    <cellStyle name="Ввод  4 30" xfId="927" xr:uid="{00000000-0005-0000-0000-0000D3050000}"/>
    <cellStyle name="Ввод  4 30 2" xfId="5663" xr:uid="{00000000-0005-0000-0000-0000D4050000}"/>
    <cellStyle name="Ввод  4 30 3" xfId="9931" xr:uid="{00000000-0005-0000-0000-0000D5050000}"/>
    <cellStyle name="Ввод  4 30 4" xfId="14167" xr:uid="{00000000-0005-0000-0000-0000D6050000}"/>
    <cellStyle name="Ввод  4 31" xfId="928" xr:uid="{00000000-0005-0000-0000-0000D7050000}"/>
    <cellStyle name="Ввод  4 31 2" xfId="5664" xr:uid="{00000000-0005-0000-0000-0000D8050000}"/>
    <cellStyle name="Ввод  4 31 3" xfId="9932" xr:uid="{00000000-0005-0000-0000-0000D9050000}"/>
    <cellStyle name="Ввод  4 31 4" xfId="14168" xr:uid="{00000000-0005-0000-0000-0000DA050000}"/>
    <cellStyle name="Ввод  4 32" xfId="929" xr:uid="{00000000-0005-0000-0000-0000DB050000}"/>
    <cellStyle name="Ввод  4 32 2" xfId="5665" xr:uid="{00000000-0005-0000-0000-0000DC050000}"/>
    <cellStyle name="Ввод  4 32 3" xfId="9933" xr:uid="{00000000-0005-0000-0000-0000DD050000}"/>
    <cellStyle name="Ввод  4 32 4" xfId="14169" xr:uid="{00000000-0005-0000-0000-0000DE050000}"/>
    <cellStyle name="Ввод  4 33" xfId="930" xr:uid="{00000000-0005-0000-0000-0000DF050000}"/>
    <cellStyle name="Ввод  4 33 2" xfId="5666" xr:uid="{00000000-0005-0000-0000-0000E0050000}"/>
    <cellStyle name="Ввод  4 33 3" xfId="9934" xr:uid="{00000000-0005-0000-0000-0000E1050000}"/>
    <cellStyle name="Ввод  4 33 4" xfId="14170" xr:uid="{00000000-0005-0000-0000-0000E2050000}"/>
    <cellStyle name="Ввод  4 34" xfId="931" xr:uid="{00000000-0005-0000-0000-0000E3050000}"/>
    <cellStyle name="Ввод  4 34 2" xfId="5667" xr:uid="{00000000-0005-0000-0000-0000E4050000}"/>
    <cellStyle name="Ввод  4 34 3" xfId="9935" xr:uid="{00000000-0005-0000-0000-0000E5050000}"/>
    <cellStyle name="Ввод  4 34 4" xfId="14171" xr:uid="{00000000-0005-0000-0000-0000E6050000}"/>
    <cellStyle name="Ввод  4 35" xfId="932" xr:uid="{00000000-0005-0000-0000-0000E7050000}"/>
    <cellStyle name="Ввод  4 35 2" xfId="5668" xr:uid="{00000000-0005-0000-0000-0000E8050000}"/>
    <cellStyle name="Ввод  4 35 3" xfId="9936" xr:uid="{00000000-0005-0000-0000-0000E9050000}"/>
    <cellStyle name="Ввод  4 35 4" xfId="14172" xr:uid="{00000000-0005-0000-0000-0000EA050000}"/>
    <cellStyle name="Ввод  4 36" xfId="933" xr:uid="{00000000-0005-0000-0000-0000EB050000}"/>
    <cellStyle name="Ввод  4 36 2" xfId="5669" xr:uid="{00000000-0005-0000-0000-0000EC050000}"/>
    <cellStyle name="Ввод  4 36 3" xfId="9937" xr:uid="{00000000-0005-0000-0000-0000ED050000}"/>
    <cellStyle name="Ввод  4 36 4" xfId="14173" xr:uid="{00000000-0005-0000-0000-0000EE050000}"/>
    <cellStyle name="Ввод  4 37" xfId="934" xr:uid="{00000000-0005-0000-0000-0000EF050000}"/>
    <cellStyle name="Ввод  4 37 2" xfId="5670" xr:uid="{00000000-0005-0000-0000-0000F0050000}"/>
    <cellStyle name="Ввод  4 37 3" xfId="9938" xr:uid="{00000000-0005-0000-0000-0000F1050000}"/>
    <cellStyle name="Ввод  4 37 4" xfId="14174" xr:uid="{00000000-0005-0000-0000-0000F2050000}"/>
    <cellStyle name="Ввод  4 38" xfId="935" xr:uid="{00000000-0005-0000-0000-0000F3050000}"/>
    <cellStyle name="Ввод  4 38 2" xfId="5671" xr:uid="{00000000-0005-0000-0000-0000F4050000}"/>
    <cellStyle name="Ввод  4 38 3" xfId="9939" xr:uid="{00000000-0005-0000-0000-0000F5050000}"/>
    <cellStyle name="Ввод  4 38 4" xfId="14175" xr:uid="{00000000-0005-0000-0000-0000F6050000}"/>
    <cellStyle name="Ввод  4 39" xfId="936" xr:uid="{00000000-0005-0000-0000-0000F7050000}"/>
    <cellStyle name="Ввод  4 39 2" xfId="5672" xr:uid="{00000000-0005-0000-0000-0000F8050000}"/>
    <cellStyle name="Ввод  4 39 3" xfId="9940" xr:uid="{00000000-0005-0000-0000-0000F9050000}"/>
    <cellStyle name="Ввод  4 39 4" xfId="14176" xr:uid="{00000000-0005-0000-0000-0000FA050000}"/>
    <cellStyle name="Ввод  4 4" xfId="937" xr:uid="{00000000-0005-0000-0000-0000FB050000}"/>
    <cellStyle name="Ввод  4 4 2" xfId="938" xr:uid="{00000000-0005-0000-0000-0000FC050000}"/>
    <cellStyle name="Ввод  4 4 2 2" xfId="5674" xr:uid="{00000000-0005-0000-0000-0000FD050000}"/>
    <cellStyle name="Ввод  4 4 2 3" xfId="9942" xr:uid="{00000000-0005-0000-0000-0000FE050000}"/>
    <cellStyle name="Ввод  4 4 2 4" xfId="14178" xr:uid="{00000000-0005-0000-0000-0000FF050000}"/>
    <cellStyle name="Ввод  4 4 3" xfId="939" xr:uid="{00000000-0005-0000-0000-000000060000}"/>
    <cellStyle name="Ввод  4 4 3 2" xfId="5675" xr:uid="{00000000-0005-0000-0000-000001060000}"/>
    <cellStyle name="Ввод  4 4 3 3" xfId="9943" xr:uid="{00000000-0005-0000-0000-000002060000}"/>
    <cellStyle name="Ввод  4 4 3 4" xfId="14179" xr:uid="{00000000-0005-0000-0000-000003060000}"/>
    <cellStyle name="Ввод  4 4 4" xfId="5673" xr:uid="{00000000-0005-0000-0000-000004060000}"/>
    <cellStyle name="Ввод  4 4 5" xfId="9941" xr:uid="{00000000-0005-0000-0000-000005060000}"/>
    <cellStyle name="Ввод  4 4 6" xfId="14177" xr:uid="{00000000-0005-0000-0000-000006060000}"/>
    <cellStyle name="Ввод  4 40" xfId="940" xr:uid="{00000000-0005-0000-0000-000007060000}"/>
    <cellStyle name="Ввод  4 40 2" xfId="5676" xr:uid="{00000000-0005-0000-0000-000008060000}"/>
    <cellStyle name="Ввод  4 40 3" xfId="9944" xr:uid="{00000000-0005-0000-0000-000009060000}"/>
    <cellStyle name="Ввод  4 40 4" xfId="14180" xr:uid="{00000000-0005-0000-0000-00000A060000}"/>
    <cellStyle name="Ввод  4 41" xfId="941" xr:uid="{00000000-0005-0000-0000-00000B060000}"/>
    <cellStyle name="Ввод  4 41 2" xfId="5677" xr:uid="{00000000-0005-0000-0000-00000C060000}"/>
    <cellStyle name="Ввод  4 41 3" xfId="9945" xr:uid="{00000000-0005-0000-0000-00000D060000}"/>
    <cellStyle name="Ввод  4 41 4" xfId="14181" xr:uid="{00000000-0005-0000-0000-00000E060000}"/>
    <cellStyle name="Ввод  4 42" xfId="942" xr:uid="{00000000-0005-0000-0000-00000F060000}"/>
    <cellStyle name="Ввод  4 42 2" xfId="5678" xr:uid="{00000000-0005-0000-0000-000010060000}"/>
    <cellStyle name="Ввод  4 42 3" xfId="9946" xr:uid="{00000000-0005-0000-0000-000011060000}"/>
    <cellStyle name="Ввод  4 42 4" xfId="14182" xr:uid="{00000000-0005-0000-0000-000012060000}"/>
    <cellStyle name="Ввод  4 43" xfId="943" xr:uid="{00000000-0005-0000-0000-000013060000}"/>
    <cellStyle name="Ввод  4 43 2" xfId="5679" xr:uid="{00000000-0005-0000-0000-000014060000}"/>
    <cellStyle name="Ввод  4 43 3" xfId="9947" xr:uid="{00000000-0005-0000-0000-000015060000}"/>
    <cellStyle name="Ввод  4 43 4" xfId="14183" xr:uid="{00000000-0005-0000-0000-000016060000}"/>
    <cellStyle name="Ввод  4 44" xfId="944" xr:uid="{00000000-0005-0000-0000-000017060000}"/>
    <cellStyle name="Ввод  4 44 2" xfId="5680" xr:uid="{00000000-0005-0000-0000-000018060000}"/>
    <cellStyle name="Ввод  4 44 3" xfId="9948" xr:uid="{00000000-0005-0000-0000-000019060000}"/>
    <cellStyle name="Ввод  4 44 4" xfId="14184" xr:uid="{00000000-0005-0000-0000-00001A060000}"/>
    <cellStyle name="Ввод  4 45" xfId="945" xr:uid="{00000000-0005-0000-0000-00001B060000}"/>
    <cellStyle name="Ввод  4 45 2" xfId="5681" xr:uid="{00000000-0005-0000-0000-00001C060000}"/>
    <cellStyle name="Ввод  4 45 3" xfId="9949" xr:uid="{00000000-0005-0000-0000-00001D060000}"/>
    <cellStyle name="Ввод  4 45 4" xfId="14185" xr:uid="{00000000-0005-0000-0000-00001E060000}"/>
    <cellStyle name="Ввод  4 46" xfId="946" xr:uid="{00000000-0005-0000-0000-00001F060000}"/>
    <cellStyle name="Ввод  4 46 2" xfId="5682" xr:uid="{00000000-0005-0000-0000-000020060000}"/>
    <cellStyle name="Ввод  4 46 3" xfId="9950" xr:uid="{00000000-0005-0000-0000-000021060000}"/>
    <cellStyle name="Ввод  4 46 4" xfId="14186" xr:uid="{00000000-0005-0000-0000-000022060000}"/>
    <cellStyle name="Ввод  4 47" xfId="947" xr:uid="{00000000-0005-0000-0000-000023060000}"/>
    <cellStyle name="Ввод  4 47 2" xfId="5683" xr:uid="{00000000-0005-0000-0000-000024060000}"/>
    <cellStyle name="Ввод  4 47 3" xfId="9951" xr:uid="{00000000-0005-0000-0000-000025060000}"/>
    <cellStyle name="Ввод  4 47 4" xfId="14187" xr:uid="{00000000-0005-0000-0000-000026060000}"/>
    <cellStyle name="Ввод  4 48" xfId="948" xr:uid="{00000000-0005-0000-0000-000027060000}"/>
    <cellStyle name="Ввод  4 48 2" xfId="5684" xr:uid="{00000000-0005-0000-0000-000028060000}"/>
    <cellStyle name="Ввод  4 48 3" xfId="9952" xr:uid="{00000000-0005-0000-0000-000029060000}"/>
    <cellStyle name="Ввод  4 48 4" xfId="14188" xr:uid="{00000000-0005-0000-0000-00002A060000}"/>
    <cellStyle name="Ввод  4 49" xfId="949" xr:uid="{00000000-0005-0000-0000-00002B060000}"/>
    <cellStyle name="Ввод  4 49 2" xfId="5685" xr:uid="{00000000-0005-0000-0000-00002C060000}"/>
    <cellStyle name="Ввод  4 49 3" xfId="9953" xr:uid="{00000000-0005-0000-0000-00002D060000}"/>
    <cellStyle name="Ввод  4 49 4" xfId="14189" xr:uid="{00000000-0005-0000-0000-00002E060000}"/>
    <cellStyle name="Ввод  4 5" xfId="950" xr:uid="{00000000-0005-0000-0000-00002F060000}"/>
    <cellStyle name="Ввод  4 5 2" xfId="5686" xr:uid="{00000000-0005-0000-0000-000030060000}"/>
    <cellStyle name="Ввод  4 5 3" xfId="9954" xr:uid="{00000000-0005-0000-0000-000031060000}"/>
    <cellStyle name="Ввод  4 5 4" xfId="14190" xr:uid="{00000000-0005-0000-0000-000032060000}"/>
    <cellStyle name="Ввод  4 50" xfId="951" xr:uid="{00000000-0005-0000-0000-000033060000}"/>
    <cellStyle name="Ввод  4 50 2" xfId="5687" xr:uid="{00000000-0005-0000-0000-000034060000}"/>
    <cellStyle name="Ввод  4 50 3" xfId="9955" xr:uid="{00000000-0005-0000-0000-000035060000}"/>
    <cellStyle name="Ввод  4 50 4" xfId="14191" xr:uid="{00000000-0005-0000-0000-000036060000}"/>
    <cellStyle name="Ввод  4 51" xfId="952" xr:uid="{00000000-0005-0000-0000-000037060000}"/>
    <cellStyle name="Ввод  4 51 2" xfId="5688" xr:uid="{00000000-0005-0000-0000-000038060000}"/>
    <cellStyle name="Ввод  4 51 3" xfId="9956" xr:uid="{00000000-0005-0000-0000-000039060000}"/>
    <cellStyle name="Ввод  4 51 4" xfId="14192" xr:uid="{00000000-0005-0000-0000-00003A060000}"/>
    <cellStyle name="Ввод  4 52" xfId="953" xr:uid="{00000000-0005-0000-0000-00003B060000}"/>
    <cellStyle name="Ввод  4 52 2" xfId="5689" xr:uid="{00000000-0005-0000-0000-00003C060000}"/>
    <cellStyle name="Ввод  4 52 3" xfId="9957" xr:uid="{00000000-0005-0000-0000-00003D060000}"/>
    <cellStyle name="Ввод  4 52 4" xfId="14193" xr:uid="{00000000-0005-0000-0000-00003E060000}"/>
    <cellStyle name="Ввод  4 53" xfId="954" xr:uid="{00000000-0005-0000-0000-00003F060000}"/>
    <cellStyle name="Ввод  4 53 2" xfId="5690" xr:uid="{00000000-0005-0000-0000-000040060000}"/>
    <cellStyle name="Ввод  4 53 3" xfId="9958" xr:uid="{00000000-0005-0000-0000-000041060000}"/>
    <cellStyle name="Ввод  4 53 4" xfId="14194" xr:uid="{00000000-0005-0000-0000-000042060000}"/>
    <cellStyle name="Ввод  4 54" xfId="955" xr:uid="{00000000-0005-0000-0000-000043060000}"/>
    <cellStyle name="Ввод  4 54 2" xfId="5691" xr:uid="{00000000-0005-0000-0000-000044060000}"/>
    <cellStyle name="Ввод  4 54 3" xfId="9959" xr:uid="{00000000-0005-0000-0000-000045060000}"/>
    <cellStyle name="Ввод  4 54 4" xfId="14195" xr:uid="{00000000-0005-0000-0000-000046060000}"/>
    <cellStyle name="Ввод  4 55" xfId="956" xr:uid="{00000000-0005-0000-0000-000047060000}"/>
    <cellStyle name="Ввод  4 55 2" xfId="5692" xr:uid="{00000000-0005-0000-0000-000048060000}"/>
    <cellStyle name="Ввод  4 55 3" xfId="9960" xr:uid="{00000000-0005-0000-0000-000049060000}"/>
    <cellStyle name="Ввод  4 55 4" xfId="14196" xr:uid="{00000000-0005-0000-0000-00004A060000}"/>
    <cellStyle name="Ввод  4 56" xfId="957" xr:uid="{00000000-0005-0000-0000-00004B060000}"/>
    <cellStyle name="Ввод  4 56 2" xfId="5693" xr:uid="{00000000-0005-0000-0000-00004C060000}"/>
    <cellStyle name="Ввод  4 56 3" xfId="9961" xr:uid="{00000000-0005-0000-0000-00004D060000}"/>
    <cellStyle name="Ввод  4 56 4" xfId="14197" xr:uid="{00000000-0005-0000-0000-00004E060000}"/>
    <cellStyle name="Ввод  4 57" xfId="958" xr:uid="{00000000-0005-0000-0000-00004F060000}"/>
    <cellStyle name="Ввод  4 57 2" xfId="5694" xr:uid="{00000000-0005-0000-0000-000050060000}"/>
    <cellStyle name="Ввод  4 57 3" xfId="9962" xr:uid="{00000000-0005-0000-0000-000051060000}"/>
    <cellStyle name="Ввод  4 57 4" xfId="14198" xr:uid="{00000000-0005-0000-0000-000052060000}"/>
    <cellStyle name="Ввод  4 58" xfId="959" xr:uid="{00000000-0005-0000-0000-000053060000}"/>
    <cellStyle name="Ввод  4 58 2" xfId="5695" xr:uid="{00000000-0005-0000-0000-000054060000}"/>
    <cellStyle name="Ввод  4 58 3" xfId="9963" xr:uid="{00000000-0005-0000-0000-000055060000}"/>
    <cellStyle name="Ввод  4 58 4" xfId="14199" xr:uid="{00000000-0005-0000-0000-000056060000}"/>
    <cellStyle name="Ввод  4 59" xfId="960" xr:uid="{00000000-0005-0000-0000-000057060000}"/>
    <cellStyle name="Ввод  4 59 2" xfId="5696" xr:uid="{00000000-0005-0000-0000-000058060000}"/>
    <cellStyle name="Ввод  4 59 3" xfId="9964" xr:uid="{00000000-0005-0000-0000-000059060000}"/>
    <cellStyle name="Ввод  4 59 4" xfId="14200" xr:uid="{00000000-0005-0000-0000-00005A060000}"/>
    <cellStyle name="Ввод  4 6" xfId="961" xr:uid="{00000000-0005-0000-0000-00005B060000}"/>
    <cellStyle name="Ввод  4 6 2" xfId="5697" xr:uid="{00000000-0005-0000-0000-00005C060000}"/>
    <cellStyle name="Ввод  4 6 3" xfId="9965" xr:uid="{00000000-0005-0000-0000-00005D060000}"/>
    <cellStyle name="Ввод  4 6 4" xfId="14201" xr:uid="{00000000-0005-0000-0000-00005E060000}"/>
    <cellStyle name="Ввод  4 60" xfId="962" xr:uid="{00000000-0005-0000-0000-00005F060000}"/>
    <cellStyle name="Ввод  4 60 2" xfId="5698" xr:uid="{00000000-0005-0000-0000-000060060000}"/>
    <cellStyle name="Ввод  4 60 3" xfId="9966" xr:uid="{00000000-0005-0000-0000-000061060000}"/>
    <cellStyle name="Ввод  4 60 4" xfId="14202" xr:uid="{00000000-0005-0000-0000-000062060000}"/>
    <cellStyle name="Ввод  4 61" xfId="963" xr:uid="{00000000-0005-0000-0000-000063060000}"/>
    <cellStyle name="Ввод  4 61 2" xfId="5699" xr:uid="{00000000-0005-0000-0000-000064060000}"/>
    <cellStyle name="Ввод  4 61 3" xfId="9967" xr:uid="{00000000-0005-0000-0000-000065060000}"/>
    <cellStyle name="Ввод  4 61 4" xfId="14203" xr:uid="{00000000-0005-0000-0000-000066060000}"/>
    <cellStyle name="Ввод  4 62" xfId="964" xr:uid="{00000000-0005-0000-0000-000067060000}"/>
    <cellStyle name="Ввод  4 62 2" xfId="5700" xr:uid="{00000000-0005-0000-0000-000068060000}"/>
    <cellStyle name="Ввод  4 62 3" xfId="9968" xr:uid="{00000000-0005-0000-0000-000069060000}"/>
    <cellStyle name="Ввод  4 62 4" xfId="14204" xr:uid="{00000000-0005-0000-0000-00006A060000}"/>
    <cellStyle name="Ввод  4 63" xfId="965" xr:uid="{00000000-0005-0000-0000-00006B060000}"/>
    <cellStyle name="Ввод  4 63 2" xfId="5701" xr:uid="{00000000-0005-0000-0000-00006C060000}"/>
    <cellStyle name="Ввод  4 63 3" xfId="9969" xr:uid="{00000000-0005-0000-0000-00006D060000}"/>
    <cellStyle name="Ввод  4 63 4" xfId="14205" xr:uid="{00000000-0005-0000-0000-00006E060000}"/>
    <cellStyle name="Ввод  4 64" xfId="966" xr:uid="{00000000-0005-0000-0000-00006F060000}"/>
    <cellStyle name="Ввод  4 64 2" xfId="5702" xr:uid="{00000000-0005-0000-0000-000070060000}"/>
    <cellStyle name="Ввод  4 64 3" xfId="9970" xr:uid="{00000000-0005-0000-0000-000071060000}"/>
    <cellStyle name="Ввод  4 64 4" xfId="14206" xr:uid="{00000000-0005-0000-0000-000072060000}"/>
    <cellStyle name="Ввод  4 65" xfId="967" xr:uid="{00000000-0005-0000-0000-000073060000}"/>
    <cellStyle name="Ввод  4 65 2" xfId="5703" xr:uid="{00000000-0005-0000-0000-000074060000}"/>
    <cellStyle name="Ввод  4 65 3" xfId="9971" xr:uid="{00000000-0005-0000-0000-000075060000}"/>
    <cellStyle name="Ввод  4 65 4" xfId="14207" xr:uid="{00000000-0005-0000-0000-000076060000}"/>
    <cellStyle name="Ввод  4 66" xfId="968" xr:uid="{00000000-0005-0000-0000-000077060000}"/>
    <cellStyle name="Ввод  4 66 2" xfId="5704" xr:uid="{00000000-0005-0000-0000-000078060000}"/>
    <cellStyle name="Ввод  4 66 3" xfId="9972" xr:uid="{00000000-0005-0000-0000-000079060000}"/>
    <cellStyle name="Ввод  4 66 4" xfId="14208" xr:uid="{00000000-0005-0000-0000-00007A060000}"/>
    <cellStyle name="Ввод  4 67" xfId="969" xr:uid="{00000000-0005-0000-0000-00007B060000}"/>
    <cellStyle name="Ввод  4 67 2" xfId="5705" xr:uid="{00000000-0005-0000-0000-00007C060000}"/>
    <cellStyle name="Ввод  4 67 3" xfId="9973" xr:uid="{00000000-0005-0000-0000-00007D060000}"/>
    <cellStyle name="Ввод  4 67 4" xfId="14209" xr:uid="{00000000-0005-0000-0000-00007E060000}"/>
    <cellStyle name="Ввод  4 68" xfId="970" xr:uid="{00000000-0005-0000-0000-00007F060000}"/>
    <cellStyle name="Ввод  4 68 2" xfId="5706" xr:uid="{00000000-0005-0000-0000-000080060000}"/>
    <cellStyle name="Ввод  4 68 3" xfId="9974" xr:uid="{00000000-0005-0000-0000-000081060000}"/>
    <cellStyle name="Ввод  4 68 4" xfId="14210" xr:uid="{00000000-0005-0000-0000-000082060000}"/>
    <cellStyle name="Ввод  4 69" xfId="971" xr:uid="{00000000-0005-0000-0000-000083060000}"/>
    <cellStyle name="Ввод  4 69 2" xfId="5707" xr:uid="{00000000-0005-0000-0000-000084060000}"/>
    <cellStyle name="Ввод  4 69 3" xfId="9975" xr:uid="{00000000-0005-0000-0000-000085060000}"/>
    <cellStyle name="Ввод  4 69 4" xfId="14211" xr:uid="{00000000-0005-0000-0000-000086060000}"/>
    <cellStyle name="Ввод  4 7" xfId="972" xr:uid="{00000000-0005-0000-0000-000087060000}"/>
    <cellStyle name="Ввод  4 7 2" xfId="5708" xr:uid="{00000000-0005-0000-0000-000088060000}"/>
    <cellStyle name="Ввод  4 7 3" xfId="9976" xr:uid="{00000000-0005-0000-0000-000089060000}"/>
    <cellStyle name="Ввод  4 7 4" xfId="14212" xr:uid="{00000000-0005-0000-0000-00008A060000}"/>
    <cellStyle name="Ввод  4 70" xfId="973" xr:uid="{00000000-0005-0000-0000-00008B060000}"/>
    <cellStyle name="Ввод  4 70 2" xfId="5709" xr:uid="{00000000-0005-0000-0000-00008C060000}"/>
    <cellStyle name="Ввод  4 70 3" xfId="9977" xr:uid="{00000000-0005-0000-0000-00008D060000}"/>
    <cellStyle name="Ввод  4 70 4" xfId="14213" xr:uid="{00000000-0005-0000-0000-00008E060000}"/>
    <cellStyle name="Ввод  4 71" xfId="974" xr:uid="{00000000-0005-0000-0000-00008F060000}"/>
    <cellStyle name="Ввод  4 71 2" xfId="5710" xr:uid="{00000000-0005-0000-0000-000090060000}"/>
    <cellStyle name="Ввод  4 71 3" xfId="9978" xr:uid="{00000000-0005-0000-0000-000091060000}"/>
    <cellStyle name="Ввод  4 71 4" xfId="14214" xr:uid="{00000000-0005-0000-0000-000092060000}"/>
    <cellStyle name="Ввод  4 72" xfId="975" xr:uid="{00000000-0005-0000-0000-000093060000}"/>
    <cellStyle name="Ввод  4 72 2" xfId="5711" xr:uid="{00000000-0005-0000-0000-000094060000}"/>
    <cellStyle name="Ввод  4 72 3" xfId="9979" xr:uid="{00000000-0005-0000-0000-000095060000}"/>
    <cellStyle name="Ввод  4 72 4" xfId="14215" xr:uid="{00000000-0005-0000-0000-000096060000}"/>
    <cellStyle name="Ввод  4 73" xfId="976" xr:uid="{00000000-0005-0000-0000-000097060000}"/>
    <cellStyle name="Ввод  4 73 2" xfId="5712" xr:uid="{00000000-0005-0000-0000-000098060000}"/>
    <cellStyle name="Ввод  4 73 3" xfId="9980" xr:uid="{00000000-0005-0000-0000-000099060000}"/>
    <cellStyle name="Ввод  4 73 4" xfId="14216" xr:uid="{00000000-0005-0000-0000-00009A060000}"/>
    <cellStyle name="Ввод  4 74" xfId="977" xr:uid="{00000000-0005-0000-0000-00009B060000}"/>
    <cellStyle name="Ввод  4 74 2" xfId="5713" xr:uid="{00000000-0005-0000-0000-00009C060000}"/>
    <cellStyle name="Ввод  4 74 3" xfId="9981" xr:uid="{00000000-0005-0000-0000-00009D060000}"/>
    <cellStyle name="Ввод  4 74 4" xfId="14217" xr:uid="{00000000-0005-0000-0000-00009E060000}"/>
    <cellStyle name="Ввод  4 75" xfId="978" xr:uid="{00000000-0005-0000-0000-00009F060000}"/>
    <cellStyle name="Ввод  4 75 2" xfId="5714" xr:uid="{00000000-0005-0000-0000-0000A0060000}"/>
    <cellStyle name="Ввод  4 75 3" xfId="9982" xr:uid="{00000000-0005-0000-0000-0000A1060000}"/>
    <cellStyle name="Ввод  4 75 4" xfId="14218" xr:uid="{00000000-0005-0000-0000-0000A2060000}"/>
    <cellStyle name="Ввод  4 76" xfId="979" xr:uid="{00000000-0005-0000-0000-0000A3060000}"/>
    <cellStyle name="Ввод  4 76 2" xfId="5715" xr:uid="{00000000-0005-0000-0000-0000A4060000}"/>
    <cellStyle name="Ввод  4 76 3" xfId="9983" xr:uid="{00000000-0005-0000-0000-0000A5060000}"/>
    <cellStyle name="Ввод  4 76 4" xfId="14219" xr:uid="{00000000-0005-0000-0000-0000A6060000}"/>
    <cellStyle name="Ввод  4 77" xfId="980" xr:uid="{00000000-0005-0000-0000-0000A7060000}"/>
    <cellStyle name="Ввод  4 77 2" xfId="5716" xr:uid="{00000000-0005-0000-0000-0000A8060000}"/>
    <cellStyle name="Ввод  4 77 3" xfId="9984" xr:uid="{00000000-0005-0000-0000-0000A9060000}"/>
    <cellStyle name="Ввод  4 77 4" xfId="14220" xr:uid="{00000000-0005-0000-0000-0000AA060000}"/>
    <cellStyle name="Ввод  4 78" xfId="981" xr:uid="{00000000-0005-0000-0000-0000AB060000}"/>
    <cellStyle name="Ввод  4 78 2" xfId="5717" xr:uid="{00000000-0005-0000-0000-0000AC060000}"/>
    <cellStyle name="Ввод  4 78 3" xfId="9985" xr:uid="{00000000-0005-0000-0000-0000AD060000}"/>
    <cellStyle name="Ввод  4 78 4" xfId="14221" xr:uid="{00000000-0005-0000-0000-0000AE060000}"/>
    <cellStyle name="Ввод  4 79" xfId="982" xr:uid="{00000000-0005-0000-0000-0000AF060000}"/>
    <cellStyle name="Ввод  4 79 2" xfId="5718" xr:uid="{00000000-0005-0000-0000-0000B0060000}"/>
    <cellStyle name="Ввод  4 79 3" xfId="9986" xr:uid="{00000000-0005-0000-0000-0000B1060000}"/>
    <cellStyle name="Ввод  4 79 4" xfId="14222" xr:uid="{00000000-0005-0000-0000-0000B2060000}"/>
    <cellStyle name="Ввод  4 8" xfId="983" xr:uid="{00000000-0005-0000-0000-0000B3060000}"/>
    <cellStyle name="Ввод  4 8 2" xfId="5719" xr:uid="{00000000-0005-0000-0000-0000B4060000}"/>
    <cellStyle name="Ввод  4 8 3" xfId="9987" xr:uid="{00000000-0005-0000-0000-0000B5060000}"/>
    <cellStyle name="Ввод  4 8 4" xfId="14223" xr:uid="{00000000-0005-0000-0000-0000B6060000}"/>
    <cellStyle name="Ввод  4 80" xfId="984" xr:uid="{00000000-0005-0000-0000-0000B7060000}"/>
    <cellStyle name="Ввод  4 80 2" xfId="5720" xr:uid="{00000000-0005-0000-0000-0000B8060000}"/>
    <cellStyle name="Ввод  4 80 3" xfId="9988" xr:uid="{00000000-0005-0000-0000-0000B9060000}"/>
    <cellStyle name="Ввод  4 80 4" xfId="14224" xr:uid="{00000000-0005-0000-0000-0000BA060000}"/>
    <cellStyle name="Ввод  4 81" xfId="985" xr:uid="{00000000-0005-0000-0000-0000BB060000}"/>
    <cellStyle name="Ввод  4 81 2" xfId="5721" xr:uid="{00000000-0005-0000-0000-0000BC060000}"/>
    <cellStyle name="Ввод  4 81 3" xfId="9989" xr:uid="{00000000-0005-0000-0000-0000BD060000}"/>
    <cellStyle name="Ввод  4 81 4" xfId="14225" xr:uid="{00000000-0005-0000-0000-0000BE060000}"/>
    <cellStyle name="Ввод  4 82" xfId="986" xr:uid="{00000000-0005-0000-0000-0000BF060000}"/>
    <cellStyle name="Ввод  4 82 2" xfId="5722" xr:uid="{00000000-0005-0000-0000-0000C0060000}"/>
    <cellStyle name="Ввод  4 82 3" xfId="9990" xr:uid="{00000000-0005-0000-0000-0000C1060000}"/>
    <cellStyle name="Ввод  4 82 4" xfId="14226" xr:uid="{00000000-0005-0000-0000-0000C2060000}"/>
    <cellStyle name="Ввод  4 83" xfId="987" xr:uid="{00000000-0005-0000-0000-0000C3060000}"/>
    <cellStyle name="Ввод  4 83 2" xfId="5723" xr:uid="{00000000-0005-0000-0000-0000C4060000}"/>
    <cellStyle name="Ввод  4 83 3" xfId="9991" xr:uid="{00000000-0005-0000-0000-0000C5060000}"/>
    <cellStyle name="Ввод  4 83 4" xfId="14227" xr:uid="{00000000-0005-0000-0000-0000C6060000}"/>
    <cellStyle name="Ввод  4 84" xfId="988" xr:uid="{00000000-0005-0000-0000-0000C7060000}"/>
    <cellStyle name="Ввод  4 84 2" xfId="5724" xr:uid="{00000000-0005-0000-0000-0000C8060000}"/>
    <cellStyle name="Ввод  4 84 3" xfId="9992" xr:uid="{00000000-0005-0000-0000-0000C9060000}"/>
    <cellStyle name="Ввод  4 84 4" xfId="14228" xr:uid="{00000000-0005-0000-0000-0000CA060000}"/>
    <cellStyle name="Ввод  4 85" xfId="989" xr:uid="{00000000-0005-0000-0000-0000CB060000}"/>
    <cellStyle name="Ввод  4 85 2" xfId="5725" xr:uid="{00000000-0005-0000-0000-0000CC060000}"/>
    <cellStyle name="Ввод  4 85 3" xfId="9993" xr:uid="{00000000-0005-0000-0000-0000CD060000}"/>
    <cellStyle name="Ввод  4 85 4" xfId="14229" xr:uid="{00000000-0005-0000-0000-0000CE060000}"/>
    <cellStyle name="Ввод  4 86" xfId="990" xr:uid="{00000000-0005-0000-0000-0000CF060000}"/>
    <cellStyle name="Ввод  4 86 2" xfId="5726" xr:uid="{00000000-0005-0000-0000-0000D0060000}"/>
    <cellStyle name="Ввод  4 86 3" xfId="9994" xr:uid="{00000000-0005-0000-0000-0000D1060000}"/>
    <cellStyle name="Ввод  4 86 4" xfId="14230" xr:uid="{00000000-0005-0000-0000-0000D2060000}"/>
    <cellStyle name="Ввод  4 87" xfId="991" xr:uid="{00000000-0005-0000-0000-0000D3060000}"/>
    <cellStyle name="Ввод  4 87 2" xfId="5727" xr:uid="{00000000-0005-0000-0000-0000D4060000}"/>
    <cellStyle name="Ввод  4 87 3" xfId="9995" xr:uid="{00000000-0005-0000-0000-0000D5060000}"/>
    <cellStyle name="Ввод  4 87 4" xfId="14231" xr:uid="{00000000-0005-0000-0000-0000D6060000}"/>
    <cellStyle name="Ввод  4 88" xfId="992" xr:uid="{00000000-0005-0000-0000-0000D7060000}"/>
    <cellStyle name="Ввод  4 88 2" xfId="5728" xr:uid="{00000000-0005-0000-0000-0000D8060000}"/>
    <cellStyle name="Ввод  4 88 3" xfId="9996" xr:uid="{00000000-0005-0000-0000-0000D9060000}"/>
    <cellStyle name="Ввод  4 88 4" xfId="14232" xr:uid="{00000000-0005-0000-0000-0000DA060000}"/>
    <cellStyle name="Ввод  4 89" xfId="993" xr:uid="{00000000-0005-0000-0000-0000DB060000}"/>
    <cellStyle name="Ввод  4 89 2" xfId="5729" xr:uid="{00000000-0005-0000-0000-0000DC060000}"/>
    <cellStyle name="Ввод  4 89 3" xfId="9997" xr:uid="{00000000-0005-0000-0000-0000DD060000}"/>
    <cellStyle name="Ввод  4 89 4" xfId="14233" xr:uid="{00000000-0005-0000-0000-0000DE060000}"/>
    <cellStyle name="Ввод  4 9" xfId="994" xr:uid="{00000000-0005-0000-0000-0000DF060000}"/>
    <cellStyle name="Ввод  4 9 2" xfId="5730" xr:uid="{00000000-0005-0000-0000-0000E0060000}"/>
    <cellStyle name="Ввод  4 9 3" xfId="9998" xr:uid="{00000000-0005-0000-0000-0000E1060000}"/>
    <cellStyle name="Ввод  4 9 4" xfId="14234" xr:uid="{00000000-0005-0000-0000-0000E2060000}"/>
    <cellStyle name="Ввод  4 90" xfId="995" xr:uid="{00000000-0005-0000-0000-0000E3060000}"/>
    <cellStyle name="Ввод  4 90 2" xfId="5731" xr:uid="{00000000-0005-0000-0000-0000E4060000}"/>
    <cellStyle name="Ввод  4 90 3" xfId="9999" xr:uid="{00000000-0005-0000-0000-0000E5060000}"/>
    <cellStyle name="Ввод  4 90 4" xfId="14235" xr:uid="{00000000-0005-0000-0000-0000E6060000}"/>
    <cellStyle name="Ввод  4 91" xfId="996" xr:uid="{00000000-0005-0000-0000-0000E7060000}"/>
    <cellStyle name="Ввод  4 91 2" xfId="5732" xr:uid="{00000000-0005-0000-0000-0000E8060000}"/>
    <cellStyle name="Ввод  4 91 3" xfId="10000" xr:uid="{00000000-0005-0000-0000-0000E9060000}"/>
    <cellStyle name="Ввод  4 91 4" xfId="14236" xr:uid="{00000000-0005-0000-0000-0000EA060000}"/>
    <cellStyle name="Ввод  4 92" xfId="5180" xr:uid="{00000000-0005-0000-0000-0000EB060000}"/>
    <cellStyle name="Ввод  4 93" xfId="5263" xr:uid="{00000000-0005-0000-0000-0000EC060000}"/>
    <cellStyle name="Ввод  4 94" xfId="8806" xr:uid="{00000000-0005-0000-0000-0000ED060000}"/>
    <cellStyle name="Ввод  5" xfId="227" xr:uid="{00000000-0005-0000-0000-0000EE060000}"/>
    <cellStyle name="Ввод  5 10" xfId="997" xr:uid="{00000000-0005-0000-0000-0000EF060000}"/>
    <cellStyle name="Ввод  5 10 2" xfId="5733" xr:uid="{00000000-0005-0000-0000-0000F0060000}"/>
    <cellStyle name="Ввод  5 10 3" xfId="10001" xr:uid="{00000000-0005-0000-0000-0000F1060000}"/>
    <cellStyle name="Ввод  5 10 4" xfId="14237" xr:uid="{00000000-0005-0000-0000-0000F2060000}"/>
    <cellStyle name="Ввод  5 11" xfId="998" xr:uid="{00000000-0005-0000-0000-0000F3060000}"/>
    <cellStyle name="Ввод  5 11 2" xfId="5734" xr:uid="{00000000-0005-0000-0000-0000F4060000}"/>
    <cellStyle name="Ввод  5 11 3" xfId="10002" xr:uid="{00000000-0005-0000-0000-0000F5060000}"/>
    <cellStyle name="Ввод  5 11 4" xfId="14238" xr:uid="{00000000-0005-0000-0000-0000F6060000}"/>
    <cellStyle name="Ввод  5 12" xfId="999" xr:uid="{00000000-0005-0000-0000-0000F7060000}"/>
    <cellStyle name="Ввод  5 12 2" xfId="5735" xr:uid="{00000000-0005-0000-0000-0000F8060000}"/>
    <cellStyle name="Ввод  5 12 3" xfId="10003" xr:uid="{00000000-0005-0000-0000-0000F9060000}"/>
    <cellStyle name="Ввод  5 12 4" xfId="14239" xr:uid="{00000000-0005-0000-0000-0000FA060000}"/>
    <cellStyle name="Ввод  5 13" xfId="1000" xr:uid="{00000000-0005-0000-0000-0000FB060000}"/>
    <cellStyle name="Ввод  5 13 2" xfId="5736" xr:uid="{00000000-0005-0000-0000-0000FC060000}"/>
    <cellStyle name="Ввод  5 13 3" xfId="10004" xr:uid="{00000000-0005-0000-0000-0000FD060000}"/>
    <cellStyle name="Ввод  5 13 4" xfId="14240" xr:uid="{00000000-0005-0000-0000-0000FE060000}"/>
    <cellStyle name="Ввод  5 14" xfId="1001" xr:uid="{00000000-0005-0000-0000-0000FF060000}"/>
    <cellStyle name="Ввод  5 14 2" xfId="5737" xr:uid="{00000000-0005-0000-0000-000000070000}"/>
    <cellStyle name="Ввод  5 14 3" xfId="10005" xr:uid="{00000000-0005-0000-0000-000001070000}"/>
    <cellStyle name="Ввод  5 14 4" xfId="14241" xr:uid="{00000000-0005-0000-0000-000002070000}"/>
    <cellStyle name="Ввод  5 15" xfId="1002" xr:uid="{00000000-0005-0000-0000-000003070000}"/>
    <cellStyle name="Ввод  5 15 2" xfId="5738" xr:uid="{00000000-0005-0000-0000-000004070000}"/>
    <cellStyle name="Ввод  5 15 3" xfId="10006" xr:uid="{00000000-0005-0000-0000-000005070000}"/>
    <cellStyle name="Ввод  5 15 4" xfId="14242" xr:uid="{00000000-0005-0000-0000-000006070000}"/>
    <cellStyle name="Ввод  5 16" xfId="1003" xr:uid="{00000000-0005-0000-0000-000007070000}"/>
    <cellStyle name="Ввод  5 16 2" xfId="5739" xr:uid="{00000000-0005-0000-0000-000008070000}"/>
    <cellStyle name="Ввод  5 16 3" xfId="10007" xr:uid="{00000000-0005-0000-0000-000009070000}"/>
    <cellStyle name="Ввод  5 16 4" xfId="14243" xr:uid="{00000000-0005-0000-0000-00000A070000}"/>
    <cellStyle name="Ввод  5 17" xfId="1004" xr:uid="{00000000-0005-0000-0000-00000B070000}"/>
    <cellStyle name="Ввод  5 17 2" xfId="5740" xr:uid="{00000000-0005-0000-0000-00000C070000}"/>
    <cellStyle name="Ввод  5 17 3" xfId="10008" xr:uid="{00000000-0005-0000-0000-00000D070000}"/>
    <cellStyle name="Ввод  5 17 4" xfId="14244" xr:uid="{00000000-0005-0000-0000-00000E070000}"/>
    <cellStyle name="Ввод  5 18" xfId="1005" xr:uid="{00000000-0005-0000-0000-00000F070000}"/>
    <cellStyle name="Ввод  5 18 2" xfId="5741" xr:uid="{00000000-0005-0000-0000-000010070000}"/>
    <cellStyle name="Ввод  5 18 3" xfId="10009" xr:uid="{00000000-0005-0000-0000-000011070000}"/>
    <cellStyle name="Ввод  5 18 4" xfId="14245" xr:uid="{00000000-0005-0000-0000-000012070000}"/>
    <cellStyle name="Ввод  5 19" xfId="1006" xr:uid="{00000000-0005-0000-0000-000013070000}"/>
    <cellStyle name="Ввод  5 19 2" xfId="5742" xr:uid="{00000000-0005-0000-0000-000014070000}"/>
    <cellStyle name="Ввод  5 19 3" xfId="10010" xr:uid="{00000000-0005-0000-0000-000015070000}"/>
    <cellStyle name="Ввод  5 19 4" xfId="14246" xr:uid="{00000000-0005-0000-0000-000016070000}"/>
    <cellStyle name="Ввод  5 2" xfId="1007" xr:uid="{00000000-0005-0000-0000-000017070000}"/>
    <cellStyle name="Ввод  5 2 2" xfId="1008" xr:uid="{00000000-0005-0000-0000-000018070000}"/>
    <cellStyle name="Ввод  5 2 2 2" xfId="5744" xr:uid="{00000000-0005-0000-0000-000019070000}"/>
    <cellStyle name="Ввод  5 2 2 3" xfId="10012" xr:uid="{00000000-0005-0000-0000-00001A070000}"/>
    <cellStyle name="Ввод  5 2 2 4" xfId="14248" xr:uid="{00000000-0005-0000-0000-00001B070000}"/>
    <cellStyle name="Ввод  5 2 3" xfId="1009" xr:uid="{00000000-0005-0000-0000-00001C070000}"/>
    <cellStyle name="Ввод  5 2 3 2" xfId="5745" xr:uid="{00000000-0005-0000-0000-00001D070000}"/>
    <cellStyle name="Ввод  5 2 3 3" xfId="10013" xr:uid="{00000000-0005-0000-0000-00001E070000}"/>
    <cellStyle name="Ввод  5 2 3 4" xfId="14249" xr:uid="{00000000-0005-0000-0000-00001F070000}"/>
    <cellStyle name="Ввод  5 2 4" xfId="5743" xr:uid="{00000000-0005-0000-0000-000020070000}"/>
    <cellStyle name="Ввод  5 2 5" xfId="10011" xr:uid="{00000000-0005-0000-0000-000021070000}"/>
    <cellStyle name="Ввод  5 2 6" xfId="14247" xr:uid="{00000000-0005-0000-0000-000022070000}"/>
    <cellStyle name="Ввод  5 20" xfId="1010" xr:uid="{00000000-0005-0000-0000-000023070000}"/>
    <cellStyle name="Ввод  5 20 2" xfId="5746" xr:uid="{00000000-0005-0000-0000-000024070000}"/>
    <cellStyle name="Ввод  5 20 3" xfId="10014" xr:uid="{00000000-0005-0000-0000-000025070000}"/>
    <cellStyle name="Ввод  5 20 4" xfId="14250" xr:uid="{00000000-0005-0000-0000-000026070000}"/>
    <cellStyle name="Ввод  5 21" xfId="1011" xr:uid="{00000000-0005-0000-0000-000027070000}"/>
    <cellStyle name="Ввод  5 21 2" xfId="5747" xr:uid="{00000000-0005-0000-0000-000028070000}"/>
    <cellStyle name="Ввод  5 21 3" xfId="10015" xr:uid="{00000000-0005-0000-0000-000029070000}"/>
    <cellStyle name="Ввод  5 21 4" xfId="14251" xr:uid="{00000000-0005-0000-0000-00002A070000}"/>
    <cellStyle name="Ввод  5 22" xfId="1012" xr:uid="{00000000-0005-0000-0000-00002B070000}"/>
    <cellStyle name="Ввод  5 22 2" xfId="5748" xr:uid="{00000000-0005-0000-0000-00002C070000}"/>
    <cellStyle name="Ввод  5 22 3" xfId="10016" xr:uid="{00000000-0005-0000-0000-00002D070000}"/>
    <cellStyle name="Ввод  5 22 4" xfId="14252" xr:uid="{00000000-0005-0000-0000-00002E070000}"/>
    <cellStyle name="Ввод  5 23" xfId="1013" xr:uid="{00000000-0005-0000-0000-00002F070000}"/>
    <cellStyle name="Ввод  5 23 2" xfId="5749" xr:uid="{00000000-0005-0000-0000-000030070000}"/>
    <cellStyle name="Ввод  5 23 3" xfId="10017" xr:uid="{00000000-0005-0000-0000-000031070000}"/>
    <cellStyle name="Ввод  5 23 4" xfId="14253" xr:uid="{00000000-0005-0000-0000-000032070000}"/>
    <cellStyle name="Ввод  5 24" xfId="1014" xr:uid="{00000000-0005-0000-0000-000033070000}"/>
    <cellStyle name="Ввод  5 24 2" xfId="5750" xr:uid="{00000000-0005-0000-0000-000034070000}"/>
    <cellStyle name="Ввод  5 24 3" xfId="10018" xr:uid="{00000000-0005-0000-0000-000035070000}"/>
    <cellStyle name="Ввод  5 24 4" xfId="14254" xr:uid="{00000000-0005-0000-0000-000036070000}"/>
    <cellStyle name="Ввод  5 25" xfId="1015" xr:uid="{00000000-0005-0000-0000-000037070000}"/>
    <cellStyle name="Ввод  5 25 2" xfId="5751" xr:uid="{00000000-0005-0000-0000-000038070000}"/>
    <cellStyle name="Ввод  5 25 3" xfId="10019" xr:uid="{00000000-0005-0000-0000-000039070000}"/>
    <cellStyle name="Ввод  5 25 4" xfId="14255" xr:uid="{00000000-0005-0000-0000-00003A070000}"/>
    <cellStyle name="Ввод  5 26" xfId="1016" xr:uid="{00000000-0005-0000-0000-00003B070000}"/>
    <cellStyle name="Ввод  5 26 2" xfId="5752" xr:uid="{00000000-0005-0000-0000-00003C070000}"/>
    <cellStyle name="Ввод  5 26 3" xfId="10020" xr:uid="{00000000-0005-0000-0000-00003D070000}"/>
    <cellStyle name="Ввод  5 26 4" xfId="14256" xr:uid="{00000000-0005-0000-0000-00003E070000}"/>
    <cellStyle name="Ввод  5 27" xfId="1017" xr:uid="{00000000-0005-0000-0000-00003F070000}"/>
    <cellStyle name="Ввод  5 27 2" xfId="5753" xr:uid="{00000000-0005-0000-0000-000040070000}"/>
    <cellStyle name="Ввод  5 27 3" xfId="10021" xr:uid="{00000000-0005-0000-0000-000041070000}"/>
    <cellStyle name="Ввод  5 27 4" xfId="14257" xr:uid="{00000000-0005-0000-0000-000042070000}"/>
    <cellStyle name="Ввод  5 28" xfId="1018" xr:uid="{00000000-0005-0000-0000-000043070000}"/>
    <cellStyle name="Ввод  5 28 2" xfId="5754" xr:uid="{00000000-0005-0000-0000-000044070000}"/>
    <cellStyle name="Ввод  5 28 3" xfId="10022" xr:uid="{00000000-0005-0000-0000-000045070000}"/>
    <cellStyle name="Ввод  5 28 4" xfId="14258" xr:uid="{00000000-0005-0000-0000-000046070000}"/>
    <cellStyle name="Ввод  5 29" xfId="1019" xr:uid="{00000000-0005-0000-0000-000047070000}"/>
    <cellStyle name="Ввод  5 29 2" xfId="5755" xr:uid="{00000000-0005-0000-0000-000048070000}"/>
    <cellStyle name="Ввод  5 29 3" xfId="10023" xr:uid="{00000000-0005-0000-0000-000049070000}"/>
    <cellStyle name="Ввод  5 29 4" xfId="14259" xr:uid="{00000000-0005-0000-0000-00004A070000}"/>
    <cellStyle name="Ввод  5 3" xfId="1020" xr:uid="{00000000-0005-0000-0000-00004B070000}"/>
    <cellStyle name="Ввод  5 3 2" xfId="1021" xr:uid="{00000000-0005-0000-0000-00004C070000}"/>
    <cellStyle name="Ввод  5 3 2 2" xfId="5757" xr:uid="{00000000-0005-0000-0000-00004D070000}"/>
    <cellStyle name="Ввод  5 3 2 3" xfId="10025" xr:uid="{00000000-0005-0000-0000-00004E070000}"/>
    <cellStyle name="Ввод  5 3 2 4" xfId="14261" xr:uid="{00000000-0005-0000-0000-00004F070000}"/>
    <cellStyle name="Ввод  5 3 3" xfId="1022" xr:uid="{00000000-0005-0000-0000-000050070000}"/>
    <cellStyle name="Ввод  5 3 3 2" xfId="5758" xr:uid="{00000000-0005-0000-0000-000051070000}"/>
    <cellStyle name="Ввод  5 3 3 3" xfId="10026" xr:uid="{00000000-0005-0000-0000-000052070000}"/>
    <cellStyle name="Ввод  5 3 3 4" xfId="14262" xr:uid="{00000000-0005-0000-0000-000053070000}"/>
    <cellStyle name="Ввод  5 3 4" xfId="5756" xr:uid="{00000000-0005-0000-0000-000054070000}"/>
    <cellStyle name="Ввод  5 3 5" xfId="10024" xr:uid="{00000000-0005-0000-0000-000055070000}"/>
    <cellStyle name="Ввод  5 3 6" xfId="14260" xr:uid="{00000000-0005-0000-0000-000056070000}"/>
    <cellStyle name="Ввод  5 30" xfId="1023" xr:uid="{00000000-0005-0000-0000-000057070000}"/>
    <cellStyle name="Ввод  5 30 2" xfId="5759" xr:uid="{00000000-0005-0000-0000-000058070000}"/>
    <cellStyle name="Ввод  5 30 3" xfId="10027" xr:uid="{00000000-0005-0000-0000-000059070000}"/>
    <cellStyle name="Ввод  5 30 4" xfId="14263" xr:uid="{00000000-0005-0000-0000-00005A070000}"/>
    <cellStyle name="Ввод  5 31" xfId="1024" xr:uid="{00000000-0005-0000-0000-00005B070000}"/>
    <cellStyle name="Ввод  5 31 2" xfId="5760" xr:uid="{00000000-0005-0000-0000-00005C070000}"/>
    <cellStyle name="Ввод  5 31 3" xfId="10028" xr:uid="{00000000-0005-0000-0000-00005D070000}"/>
    <cellStyle name="Ввод  5 31 4" xfId="14264" xr:uid="{00000000-0005-0000-0000-00005E070000}"/>
    <cellStyle name="Ввод  5 32" xfId="1025" xr:uid="{00000000-0005-0000-0000-00005F070000}"/>
    <cellStyle name="Ввод  5 32 2" xfId="5761" xr:uid="{00000000-0005-0000-0000-000060070000}"/>
    <cellStyle name="Ввод  5 32 3" xfId="10029" xr:uid="{00000000-0005-0000-0000-000061070000}"/>
    <cellStyle name="Ввод  5 32 4" xfId="14265" xr:uid="{00000000-0005-0000-0000-000062070000}"/>
    <cellStyle name="Ввод  5 33" xfId="1026" xr:uid="{00000000-0005-0000-0000-000063070000}"/>
    <cellStyle name="Ввод  5 33 2" xfId="5762" xr:uid="{00000000-0005-0000-0000-000064070000}"/>
    <cellStyle name="Ввод  5 33 3" xfId="10030" xr:uid="{00000000-0005-0000-0000-000065070000}"/>
    <cellStyle name="Ввод  5 33 4" xfId="14266" xr:uid="{00000000-0005-0000-0000-000066070000}"/>
    <cellStyle name="Ввод  5 34" xfId="1027" xr:uid="{00000000-0005-0000-0000-000067070000}"/>
    <cellStyle name="Ввод  5 34 2" xfId="5763" xr:uid="{00000000-0005-0000-0000-000068070000}"/>
    <cellStyle name="Ввод  5 34 3" xfId="10031" xr:uid="{00000000-0005-0000-0000-000069070000}"/>
    <cellStyle name="Ввод  5 34 4" xfId="14267" xr:uid="{00000000-0005-0000-0000-00006A070000}"/>
    <cellStyle name="Ввод  5 35" xfId="1028" xr:uid="{00000000-0005-0000-0000-00006B070000}"/>
    <cellStyle name="Ввод  5 35 2" xfId="5764" xr:uid="{00000000-0005-0000-0000-00006C070000}"/>
    <cellStyle name="Ввод  5 35 3" xfId="10032" xr:uid="{00000000-0005-0000-0000-00006D070000}"/>
    <cellStyle name="Ввод  5 35 4" xfId="14268" xr:uid="{00000000-0005-0000-0000-00006E070000}"/>
    <cellStyle name="Ввод  5 36" xfId="1029" xr:uid="{00000000-0005-0000-0000-00006F070000}"/>
    <cellStyle name="Ввод  5 36 2" xfId="5765" xr:uid="{00000000-0005-0000-0000-000070070000}"/>
    <cellStyle name="Ввод  5 36 3" xfId="10033" xr:uid="{00000000-0005-0000-0000-000071070000}"/>
    <cellStyle name="Ввод  5 36 4" xfId="14269" xr:uid="{00000000-0005-0000-0000-000072070000}"/>
    <cellStyle name="Ввод  5 37" xfId="1030" xr:uid="{00000000-0005-0000-0000-000073070000}"/>
    <cellStyle name="Ввод  5 37 2" xfId="5766" xr:uid="{00000000-0005-0000-0000-000074070000}"/>
    <cellStyle name="Ввод  5 37 3" xfId="10034" xr:uid="{00000000-0005-0000-0000-000075070000}"/>
    <cellStyle name="Ввод  5 37 4" xfId="14270" xr:uid="{00000000-0005-0000-0000-000076070000}"/>
    <cellStyle name="Ввод  5 38" xfId="1031" xr:uid="{00000000-0005-0000-0000-000077070000}"/>
    <cellStyle name="Ввод  5 38 2" xfId="5767" xr:uid="{00000000-0005-0000-0000-000078070000}"/>
    <cellStyle name="Ввод  5 38 3" xfId="10035" xr:uid="{00000000-0005-0000-0000-000079070000}"/>
    <cellStyle name="Ввод  5 38 4" xfId="14271" xr:uid="{00000000-0005-0000-0000-00007A070000}"/>
    <cellStyle name="Ввод  5 39" xfId="1032" xr:uid="{00000000-0005-0000-0000-00007B070000}"/>
    <cellStyle name="Ввод  5 39 2" xfId="5768" xr:uid="{00000000-0005-0000-0000-00007C070000}"/>
    <cellStyle name="Ввод  5 39 3" xfId="10036" xr:uid="{00000000-0005-0000-0000-00007D070000}"/>
    <cellStyle name="Ввод  5 39 4" xfId="14272" xr:uid="{00000000-0005-0000-0000-00007E070000}"/>
    <cellStyle name="Ввод  5 4" xfId="1033" xr:uid="{00000000-0005-0000-0000-00007F070000}"/>
    <cellStyle name="Ввод  5 4 2" xfId="1034" xr:uid="{00000000-0005-0000-0000-000080070000}"/>
    <cellStyle name="Ввод  5 4 2 2" xfId="5770" xr:uid="{00000000-0005-0000-0000-000081070000}"/>
    <cellStyle name="Ввод  5 4 2 3" xfId="10038" xr:uid="{00000000-0005-0000-0000-000082070000}"/>
    <cellStyle name="Ввод  5 4 2 4" xfId="14274" xr:uid="{00000000-0005-0000-0000-000083070000}"/>
    <cellStyle name="Ввод  5 4 3" xfId="1035" xr:uid="{00000000-0005-0000-0000-000084070000}"/>
    <cellStyle name="Ввод  5 4 3 2" xfId="5771" xr:uid="{00000000-0005-0000-0000-000085070000}"/>
    <cellStyle name="Ввод  5 4 3 3" xfId="10039" xr:uid="{00000000-0005-0000-0000-000086070000}"/>
    <cellStyle name="Ввод  5 4 3 4" xfId="14275" xr:uid="{00000000-0005-0000-0000-000087070000}"/>
    <cellStyle name="Ввод  5 4 4" xfId="5769" xr:uid="{00000000-0005-0000-0000-000088070000}"/>
    <cellStyle name="Ввод  5 4 5" xfId="10037" xr:uid="{00000000-0005-0000-0000-000089070000}"/>
    <cellStyle name="Ввод  5 4 6" xfId="14273" xr:uid="{00000000-0005-0000-0000-00008A070000}"/>
    <cellStyle name="Ввод  5 40" xfId="1036" xr:uid="{00000000-0005-0000-0000-00008B070000}"/>
    <cellStyle name="Ввод  5 40 2" xfId="5772" xr:uid="{00000000-0005-0000-0000-00008C070000}"/>
    <cellStyle name="Ввод  5 40 3" xfId="10040" xr:uid="{00000000-0005-0000-0000-00008D070000}"/>
    <cellStyle name="Ввод  5 40 4" xfId="14276" xr:uid="{00000000-0005-0000-0000-00008E070000}"/>
    <cellStyle name="Ввод  5 41" xfId="1037" xr:uid="{00000000-0005-0000-0000-00008F070000}"/>
    <cellStyle name="Ввод  5 41 2" xfId="5773" xr:uid="{00000000-0005-0000-0000-000090070000}"/>
    <cellStyle name="Ввод  5 41 3" xfId="10041" xr:uid="{00000000-0005-0000-0000-000091070000}"/>
    <cellStyle name="Ввод  5 41 4" xfId="14277" xr:uid="{00000000-0005-0000-0000-000092070000}"/>
    <cellStyle name="Ввод  5 42" xfId="1038" xr:uid="{00000000-0005-0000-0000-000093070000}"/>
    <cellStyle name="Ввод  5 42 2" xfId="5774" xr:uid="{00000000-0005-0000-0000-000094070000}"/>
    <cellStyle name="Ввод  5 42 3" xfId="10042" xr:uid="{00000000-0005-0000-0000-000095070000}"/>
    <cellStyle name="Ввод  5 42 4" xfId="14278" xr:uid="{00000000-0005-0000-0000-000096070000}"/>
    <cellStyle name="Ввод  5 43" xfId="1039" xr:uid="{00000000-0005-0000-0000-000097070000}"/>
    <cellStyle name="Ввод  5 43 2" xfId="5775" xr:uid="{00000000-0005-0000-0000-000098070000}"/>
    <cellStyle name="Ввод  5 43 3" xfId="10043" xr:uid="{00000000-0005-0000-0000-000099070000}"/>
    <cellStyle name="Ввод  5 43 4" xfId="14279" xr:uid="{00000000-0005-0000-0000-00009A070000}"/>
    <cellStyle name="Ввод  5 44" xfId="1040" xr:uid="{00000000-0005-0000-0000-00009B070000}"/>
    <cellStyle name="Ввод  5 44 2" xfId="5776" xr:uid="{00000000-0005-0000-0000-00009C070000}"/>
    <cellStyle name="Ввод  5 44 3" xfId="10044" xr:uid="{00000000-0005-0000-0000-00009D070000}"/>
    <cellStyle name="Ввод  5 44 4" xfId="14280" xr:uid="{00000000-0005-0000-0000-00009E070000}"/>
    <cellStyle name="Ввод  5 45" xfId="1041" xr:uid="{00000000-0005-0000-0000-00009F070000}"/>
    <cellStyle name="Ввод  5 45 2" xfId="5777" xr:uid="{00000000-0005-0000-0000-0000A0070000}"/>
    <cellStyle name="Ввод  5 45 3" xfId="10045" xr:uid="{00000000-0005-0000-0000-0000A1070000}"/>
    <cellStyle name="Ввод  5 45 4" xfId="14281" xr:uid="{00000000-0005-0000-0000-0000A2070000}"/>
    <cellStyle name="Ввод  5 46" xfId="1042" xr:uid="{00000000-0005-0000-0000-0000A3070000}"/>
    <cellStyle name="Ввод  5 46 2" xfId="5778" xr:uid="{00000000-0005-0000-0000-0000A4070000}"/>
    <cellStyle name="Ввод  5 46 3" xfId="10046" xr:uid="{00000000-0005-0000-0000-0000A5070000}"/>
    <cellStyle name="Ввод  5 46 4" xfId="14282" xr:uid="{00000000-0005-0000-0000-0000A6070000}"/>
    <cellStyle name="Ввод  5 47" xfId="1043" xr:uid="{00000000-0005-0000-0000-0000A7070000}"/>
    <cellStyle name="Ввод  5 47 2" xfId="5779" xr:uid="{00000000-0005-0000-0000-0000A8070000}"/>
    <cellStyle name="Ввод  5 47 3" xfId="10047" xr:uid="{00000000-0005-0000-0000-0000A9070000}"/>
    <cellStyle name="Ввод  5 47 4" xfId="14283" xr:uid="{00000000-0005-0000-0000-0000AA070000}"/>
    <cellStyle name="Ввод  5 48" xfId="1044" xr:uid="{00000000-0005-0000-0000-0000AB070000}"/>
    <cellStyle name="Ввод  5 48 2" xfId="5780" xr:uid="{00000000-0005-0000-0000-0000AC070000}"/>
    <cellStyle name="Ввод  5 48 3" xfId="10048" xr:uid="{00000000-0005-0000-0000-0000AD070000}"/>
    <cellStyle name="Ввод  5 48 4" xfId="14284" xr:uid="{00000000-0005-0000-0000-0000AE070000}"/>
    <cellStyle name="Ввод  5 49" xfId="1045" xr:uid="{00000000-0005-0000-0000-0000AF070000}"/>
    <cellStyle name="Ввод  5 49 2" xfId="5781" xr:uid="{00000000-0005-0000-0000-0000B0070000}"/>
    <cellStyle name="Ввод  5 49 3" xfId="10049" xr:uid="{00000000-0005-0000-0000-0000B1070000}"/>
    <cellStyle name="Ввод  5 49 4" xfId="14285" xr:uid="{00000000-0005-0000-0000-0000B2070000}"/>
    <cellStyle name="Ввод  5 5" xfId="1046" xr:uid="{00000000-0005-0000-0000-0000B3070000}"/>
    <cellStyle name="Ввод  5 5 2" xfId="5782" xr:uid="{00000000-0005-0000-0000-0000B4070000}"/>
    <cellStyle name="Ввод  5 5 3" xfId="10050" xr:uid="{00000000-0005-0000-0000-0000B5070000}"/>
    <cellStyle name="Ввод  5 5 4" xfId="14286" xr:uid="{00000000-0005-0000-0000-0000B6070000}"/>
    <cellStyle name="Ввод  5 50" xfId="1047" xr:uid="{00000000-0005-0000-0000-0000B7070000}"/>
    <cellStyle name="Ввод  5 50 2" xfId="5783" xr:uid="{00000000-0005-0000-0000-0000B8070000}"/>
    <cellStyle name="Ввод  5 50 3" xfId="10051" xr:uid="{00000000-0005-0000-0000-0000B9070000}"/>
    <cellStyle name="Ввод  5 50 4" xfId="14287" xr:uid="{00000000-0005-0000-0000-0000BA070000}"/>
    <cellStyle name="Ввод  5 51" xfId="1048" xr:uid="{00000000-0005-0000-0000-0000BB070000}"/>
    <cellStyle name="Ввод  5 51 2" xfId="5784" xr:uid="{00000000-0005-0000-0000-0000BC070000}"/>
    <cellStyle name="Ввод  5 51 3" xfId="10052" xr:uid="{00000000-0005-0000-0000-0000BD070000}"/>
    <cellStyle name="Ввод  5 51 4" xfId="14288" xr:uid="{00000000-0005-0000-0000-0000BE070000}"/>
    <cellStyle name="Ввод  5 52" xfId="1049" xr:uid="{00000000-0005-0000-0000-0000BF070000}"/>
    <cellStyle name="Ввод  5 52 2" xfId="5785" xr:uid="{00000000-0005-0000-0000-0000C0070000}"/>
    <cellStyle name="Ввод  5 52 3" xfId="10053" xr:uid="{00000000-0005-0000-0000-0000C1070000}"/>
    <cellStyle name="Ввод  5 52 4" xfId="14289" xr:uid="{00000000-0005-0000-0000-0000C2070000}"/>
    <cellStyle name="Ввод  5 53" xfId="1050" xr:uid="{00000000-0005-0000-0000-0000C3070000}"/>
    <cellStyle name="Ввод  5 53 2" xfId="5786" xr:uid="{00000000-0005-0000-0000-0000C4070000}"/>
    <cellStyle name="Ввод  5 53 3" xfId="10054" xr:uid="{00000000-0005-0000-0000-0000C5070000}"/>
    <cellStyle name="Ввод  5 53 4" xfId="14290" xr:uid="{00000000-0005-0000-0000-0000C6070000}"/>
    <cellStyle name="Ввод  5 54" xfId="1051" xr:uid="{00000000-0005-0000-0000-0000C7070000}"/>
    <cellStyle name="Ввод  5 54 2" xfId="5787" xr:uid="{00000000-0005-0000-0000-0000C8070000}"/>
    <cellStyle name="Ввод  5 54 3" xfId="10055" xr:uid="{00000000-0005-0000-0000-0000C9070000}"/>
    <cellStyle name="Ввод  5 54 4" xfId="14291" xr:uid="{00000000-0005-0000-0000-0000CA070000}"/>
    <cellStyle name="Ввод  5 55" xfId="1052" xr:uid="{00000000-0005-0000-0000-0000CB070000}"/>
    <cellStyle name="Ввод  5 55 2" xfId="5788" xr:uid="{00000000-0005-0000-0000-0000CC070000}"/>
    <cellStyle name="Ввод  5 55 3" xfId="10056" xr:uid="{00000000-0005-0000-0000-0000CD070000}"/>
    <cellStyle name="Ввод  5 55 4" xfId="14292" xr:uid="{00000000-0005-0000-0000-0000CE070000}"/>
    <cellStyle name="Ввод  5 56" xfId="1053" xr:uid="{00000000-0005-0000-0000-0000CF070000}"/>
    <cellStyle name="Ввод  5 56 2" xfId="5789" xr:uid="{00000000-0005-0000-0000-0000D0070000}"/>
    <cellStyle name="Ввод  5 56 3" xfId="10057" xr:uid="{00000000-0005-0000-0000-0000D1070000}"/>
    <cellStyle name="Ввод  5 56 4" xfId="14293" xr:uid="{00000000-0005-0000-0000-0000D2070000}"/>
    <cellStyle name="Ввод  5 57" xfId="1054" xr:uid="{00000000-0005-0000-0000-0000D3070000}"/>
    <cellStyle name="Ввод  5 57 2" xfId="5790" xr:uid="{00000000-0005-0000-0000-0000D4070000}"/>
    <cellStyle name="Ввод  5 57 3" xfId="10058" xr:uid="{00000000-0005-0000-0000-0000D5070000}"/>
    <cellStyle name="Ввод  5 57 4" xfId="14294" xr:uid="{00000000-0005-0000-0000-0000D6070000}"/>
    <cellStyle name="Ввод  5 58" xfId="1055" xr:uid="{00000000-0005-0000-0000-0000D7070000}"/>
    <cellStyle name="Ввод  5 58 2" xfId="5791" xr:uid="{00000000-0005-0000-0000-0000D8070000}"/>
    <cellStyle name="Ввод  5 58 3" xfId="10059" xr:uid="{00000000-0005-0000-0000-0000D9070000}"/>
    <cellStyle name="Ввод  5 58 4" xfId="14295" xr:uid="{00000000-0005-0000-0000-0000DA070000}"/>
    <cellStyle name="Ввод  5 59" xfId="1056" xr:uid="{00000000-0005-0000-0000-0000DB070000}"/>
    <cellStyle name="Ввод  5 59 2" xfId="5792" xr:uid="{00000000-0005-0000-0000-0000DC070000}"/>
    <cellStyle name="Ввод  5 59 3" xfId="10060" xr:uid="{00000000-0005-0000-0000-0000DD070000}"/>
    <cellStyle name="Ввод  5 59 4" xfId="14296" xr:uid="{00000000-0005-0000-0000-0000DE070000}"/>
    <cellStyle name="Ввод  5 6" xfId="1057" xr:uid="{00000000-0005-0000-0000-0000DF070000}"/>
    <cellStyle name="Ввод  5 6 2" xfId="5793" xr:uid="{00000000-0005-0000-0000-0000E0070000}"/>
    <cellStyle name="Ввод  5 6 3" xfId="10061" xr:uid="{00000000-0005-0000-0000-0000E1070000}"/>
    <cellStyle name="Ввод  5 6 4" xfId="14297" xr:uid="{00000000-0005-0000-0000-0000E2070000}"/>
    <cellStyle name="Ввод  5 60" xfId="1058" xr:uid="{00000000-0005-0000-0000-0000E3070000}"/>
    <cellStyle name="Ввод  5 60 2" xfId="5794" xr:uid="{00000000-0005-0000-0000-0000E4070000}"/>
    <cellStyle name="Ввод  5 60 3" xfId="10062" xr:uid="{00000000-0005-0000-0000-0000E5070000}"/>
    <cellStyle name="Ввод  5 60 4" xfId="14298" xr:uid="{00000000-0005-0000-0000-0000E6070000}"/>
    <cellStyle name="Ввод  5 61" xfId="1059" xr:uid="{00000000-0005-0000-0000-0000E7070000}"/>
    <cellStyle name="Ввод  5 61 2" xfId="5795" xr:uid="{00000000-0005-0000-0000-0000E8070000}"/>
    <cellStyle name="Ввод  5 61 3" xfId="10063" xr:uid="{00000000-0005-0000-0000-0000E9070000}"/>
    <cellStyle name="Ввод  5 61 4" xfId="14299" xr:uid="{00000000-0005-0000-0000-0000EA070000}"/>
    <cellStyle name="Ввод  5 62" xfId="1060" xr:uid="{00000000-0005-0000-0000-0000EB070000}"/>
    <cellStyle name="Ввод  5 62 2" xfId="5796" xr:uid="{00000000-0005-0000-0000-0000EC070000}"/>
    <cellStyle name="Ввод  5 62 3" xfId="10064" xr:uid="{00000000-0005-0000-0000-0000ED070000}"/>
    <cellStyle name="Ввод  5 62 4" xfId="14300" xr:uid="{00000000-0005-0000-0000-0000EE070000}"/>
    <cellStyle name="Ввод  5 63" xfId="1061" xr:uid="{00000000-0005-0000-0000-0000EF070000}"/>
    <cellStyle name="Ввод  5 63 2" xfId="5797" xr:uid="{00000000-0005-0000-0000-0000F0070000}"/>
    <cellStyle name="Ввод  5 63 3" xfId="10065" xr:uid="{00000000-0005-0000-0000-0000F1070000}"/>
    <cellStyle name="Ввод  5 63 4" xfId="14301" xr:uid="{00000000-0005-0000-0000-0000F2070000}"/>
    <cellStyle name="Ввод  5 64" xfId="1062" xr:uid="{00000000-0005-0000-0000-0000F3070000}"/>
    <cellStyle name="Ввод  5 64 2" xfId="5798" xr:uid="{00000000-0005-0000-0000-0000F4070000}"/>
    <cellStyle name="Ввод  5 64 3" xfId="10066" xr:uid="{00000000-0005-0000-0000-0000F5070000}"/>
    <cellStyle name="Ввод  5 64 4" xfId="14302" xr:uid="{00000000-0005-0000-0000-0000F6070000}"/>
    <cellStyle name="Ввод  5 65" xfId="1063" xr:uid="{00000000-0005-0000-0000-0000F7070000}"/>
    <cellStyle name="Ввод  5 65 2" xfId="5799" xr:uid="{00000000-0005-0000-0000-0000F8070000}"/>
    <cellStyle name="Ввод  5 65 3" xfId="10067" xr:uid="{00000000-0005-0000-0000-0000F9070000}"/>
    <cellStyle name="Ввод  5 65 4" xfId="14303" xr:uid="{00000000-0005-0000-0000-0000FA070000}"/>
    <cellStyle name="Ввод  5 66" xfId="1064" xr:uid="{00000000-0005-0000-0000-0000FB070000}"/>
    <cellStyle name="Ввод  5 66 2" xfId="5800" xr:uid="{00000000-0005-0000-0000-0000FC070000}"/>
    <cellStyle name="Ввод  5 66 3" xfId="10068" xr:uid="{00000000-0005-0000-0000-0000FD070000}"/>
    <cellStyle name="Ввод  5 66 4" xfId="14304" xr:uid="{00000000-0005-0000-0000-0000FE070000}"/>
    <cellStyle name="Ввод  5 67" xfId="1065" xr:uid="{00000000-0005-0000-0000-0000FF070000}"/>
    <cellStyle name="Ввод  5 67 2" xfId="5801" xr:uid="{00000000-0005-0000-0000-000000080000}"/>
    <cellStyle name="Ввод  5 67 3" xfId="10069" xr:uid="{00000000-0005-0000-0000-000001080000}"/>
    <cellStyle name="Ввод  5 67 4" xfId="14305" xr:uid="{00000000-0005-0000-0000-000002080000}"/>
    <cellStyle name="Ввод  5 68" xfId="1066" xr:uid="{00000000-0005-0000-0000-000003080000}"/>
    <cellStyle name="Ввод  5 68 2" xfId="5802" xr:uid="{00000000-0005-0000-0000-000004080000}"/>
    <cellStyle name="Ввод  5 68 3" xfId="10070" xr:uid="{00000000-0005-0000-0000-000005080000}"/>
    <cellStyle name="Ввод  5 68 4" xfId="14306" xr:uid="{00000000-0005-0000-0000-000006080000}"/>
    <cellStyle name="Ввод  5 69" xfId="1067" xr:uid="{00000000-0005-0000-0000-000007080000}"/>
    <cellStyle name="Ввод  5 69 2" xfId="5803" xr:uid="{00000000-0005-0000-0000-000008080000}"/>
    <cellStyle name="Ввод  5 69 3" xfId="10071" xr:uid="{00000000-0005-0000-0000-000009080000}"/>
    <cellStyle name="Ввод  5 69 4" xfId="14307" xr:uid="{00000000-0005-0000-0000-00000A080000}"/>
    <cellStyle name="Ввод  5 7" xfId="1068" xr:uid="{00000000-0005-0000-0000-00000B080000}"/>
    <cellStyle name="Ввод  5 7 2" xfId="5804" xr:uid="{00000000-0005-0000-0000-00000C080000}"/>
    <cellStyle name="Ввод  5 7 3" xfId="10072" xr:uid="{00000000-0005-0000-0000-00000D080000}"/>
    <cellStyle name="Ввод  5 7 4" xfId="14308" xr:uid="{00000000-0005-0000-0000-00000E080000}"/>
    <cellStyle name="Ввод  5 70" xfId="1069" xr:uid="{00000000-0005-0000-0000-00000F080000}"/>
    <cellStyle name="Ввод  5 70 2" xfId="5805" xr:uid="{00000000-0005-0000-0000-000010080000}"/>
    <cellStyle name="Ввод  5 70 3" xfId="10073" xr:uid="{00000000-0005-0000-0000-000011080000}"/>
    <cellStyle name="Ввод  5 70 4" xfId="14309" xr:uid="{00000000-0005-0000-0000-000012080000}"/>
    <cellStyle name="Ввод  5 71" xfId="1070" xr:uid="{00000000-0005-0000-0000-000013080000}"/>
    <cellStyle name="Ввод  5 71 2" xfId="5806" xr:uid="{00000000-0005-0000-0000-000014080000}"/>
    <cellStyle name="Ввод  5 71 3" xfId="10074" xr:uid="{00000000-0005-0000-0000-000015080000}"/>
    <cellStyle name="Ввод  5 71 4" xfId="14310" xr:uid="{00000000-0005-0000-0000-000016080000}"/>
    <cellStyle name="Ввод  5 72" xfId="1071" xr:uid="{00000000-0005-0000-0000-000017080000}"/>
    <cellStyle name="Ввод  5 72 2" xfId="5807" xr:uid="{00000000-0005-0000-0000-000018080000}"/>
    <cellStyle name="Ввод  5 72 3" xfId="10075" xr:uid="{00000000-0005-0000-0000-000019080000}"/>
    <cellStyle name="Ввод  5 72 4" xfId="14311" xr:uid="{00000000-0005-0000-0000-00001A080000}"/>
    <cellStyle name="Ввод  5 73" xfId="1072" xr:uid="{00000000-0005-0000-0000-00001B080000}"/>
    <cellStyle name="Ввод  5 73 2" xfId="5808" xr:uid="{00000000-0005-0000-0000-00001C080000}"/>
    <cellStyle name="Ввод  5 73 3" xfId="10076" xr:uid="{00000000-0005-0000-0000-00001D080000}"/>
    <cellStyle name="Ввод  5 73 4" xfId="14312" xr:uid="{00000000-0005-0000-0000-00001E080000}"/>
    <cellStyle name="Ввод  5 74" xfId="1073" xr:uid="{00000000-0005-0000-0000-00001F080000}"/>
    <cellStyle name="Ввод  5 74 2" xfId="5809" xr:uid="{00000000-0005-0000-0000-000020080000}"/>
    <cellStyle name="Ввод  5 74 3" xfId="10077" xr:uid="{00000000-0005-0000-0000-000021080000}"/>
    <cellStyle name="Ввод  5 74 4" xfId="14313" xr:uid="{00000000-0005-0000-0000-000022080000}"/>
    <cellStyle name="Ввод  5 75" xfId="1074" xr:uid="{00000000-0005-0000-0000-000023080000}"/>
    <cellStyle name="Ввод  5 75 2" xfId="5810" xr:uid="{00000000-0005-0000-0000-000024080000}"/>
    <cellStyle name="Ввод  5 75 3" xfId="10078" xr:uid="{00000000-0005-0000-0000-000025080000}"/>
    <cellStyle name="Ввод  5 75 4" xfId="14314" xr:uid="{00000000-0005-0000-0000-000026080000}"/>
    <cellStyle name="Ввод  5 76" xfId="1075" xr:uid="{00000000-0005-0000-0000-000027080000}"/>
    <cellStyle name="Ввод  5 76 2" xfId="5811" xr:uid="{00000000-0005-0000-0000-000028080000}"/>
    <cellStyle name="Ввод  5 76 3" xfId="10079" xr:uid="{00000000-0005-0000-0000-000029080000}"/>
    <cellStyle name="Ввод  5 76 4" xfId="14315" xr:uid="{00000000-0005-0000-0000-00002A080000}"/>
    <cellStyle name="Ввод  5 77" xfId="1076" xr:uid="{00000000-0005-0000-0000-00002B080000}"/>
    <cellStyle name="Ввод  5 77 2" xfId="5812" xr:uid="{00000000-0005-0000-0000-00002C080000}"/>
    <cellStyle name="Ввод  5 77 3" xfId="10080" xr:uid="{00000000-0005-0000-0000-00002D080000}"/>
    <cellStyle name="Ввод  5 77 4" xfId="14316" xr:uid="{00000000-0005-0000-0000-00002E080000}"/>
    <cellStyle name="Ввод  5 78" xfId="1077" xr:uid="{00000000-0005-0000-0000-00002F080000}"/>
    <cellStyle name="Ввод  5 78 2" xfId="5813" xr:uid="{00000000-0005-0000-0000-000030080000}"/>
    <cellStyle name="Ввод  5 78 3" xfId="10081" xr:uid="{00000000-0005-0000-0000-000031080000}"/>
    <cellStyle name="Ввод  5 78 4" xfId="14317" xr:uid="{00000000-0005-0000-0000-000032080000}"/>
    <cellStyle name="Ввод  5 79" xfId="1078" xr:uid="{00000000-0005-0000-0000-000033080000}"/>
    <cellStyle name="Ввод  5 79 2" xfId="5814" xr:uid="{00000000-0005-0000-0000-000034080000}"/>
    <cellStyle name="Ввод  5 79 3" xfId="10082" xr:uid="{00000000-0005-0000-0000-000035080000}"/>
    <cellStyle name="Ввод  5 79 4" xfId="14318" xr:uid="{00000000-0005-0000-0000-000036080000}"/>
    <cellStyle name="Ввод  5 8" xfId="1079" xr:uid="{00000000-0005-0000-0000-000037080000}"/>
    <cellStyle name="Ввод  5 8 2" xfId="5815" xr:uid="{00000000-0005-0000-0000-000038080000}"/>
    <cellStyle name="Ввод  5 8 3" xfId="10083" xr:uid="{00000000-0005-0000-0000-000039080000}"/>
    <cellStyle name="Ввод  5 8 4" xfId="14319" xr:uid="{00000000-0005-0000-0000-00003A080000}"/>
    <cellStyle name="Ввод  5 80" xfId="1080" xr:uid="{00000000-0005-0000-0000-00003B080000}"/>
    <cellStyle name="Ввод  5 80 2" xfId="5816" xr:uid="{00000000-0005-0000-0000-00003C080000}"/>
    <cellStyle name="Ввод  5 80 3" xfId="10084" xr:uid="{00000000-0005-0000-0000-00003D080000}"/>
    <cellStyle name="Ввод  5 80 4" xfId="14320" xr:uid="{00000000-0005-0000-0000-00003E080000}"/>
    <cellStyle name="Ввод  5 81" xfId="1081" xr:uid="{00000000-0005-0000-0000-00003F080000}"/>
    <cellStyle name="Ввод  5 81 2" xfId="5817" xr:uid="{00000000-0005-0000-0000-000040080000}"/>
    <cellStyle name="Ввод  5 81 3" xfId="10085" xr:uid="{00000000-0005-0000-0000-000041080000}"/>
    <cellStyle name="Ввод  5 81 4" xfId="14321" xr:uid="{00000000-0005-0000-0000-000042080000}"/>
    <cellStyle name="Ввод  5 82" xfId="1082" xr:uid="{00000000-0005-0000-0000-000043080000}"/>
    <cellStyle name="Ввод  5 82 2" xfId="5818" xr:uid="{00000000-0005-0000-0000-000044080000}"/>
    <cellStyle name="Ввод  5 82 3" xfId="10086" xr:uid="{00000000-0005-0000-0000-000045080000}"/>
    <cellStyle name="Ввод  5 82 4" xfId="14322" xr:uid="{00000000-0005-0000-0000-000046080000}"/>
    <cellStyle name="Ввод  5 83" xfId="1083" xr:uid="{00000000-0005-0000-0000-000047080000}"/>
    <cellStyle name="Ввод  5 83 2" xfId="5819" xr:uid="{00000000-0005-0000-0000-000048080000}"/>
    <cellStyle name="Ввод  5 83 3" xfId="10087" xr:uid="{00000000-0005-0000-0000-000049080000}"/>
    <cellStyle name="Ввод  5 83 4" xfId="14323" xr:uid="{00000000-0005-0000-0000-00004A080000}"/>
    <cellStyle name="Ввод  5 84" xfId="1084" xr:uid="{00000000-0005-0000-0000-00004B080000}"/>
    <cellStyle name="Ввод  5 84 2" xfId="5820" xr:uid="{00000000-0005-0000-0000-00004C080000}"/>
    <cellStyle name="Ввод  5 84 3" xfId="10088" xr:uid="{00000000-0005-0000-0000-00004D080000}"/>
    <cellStyle name="Ввод  5 84 4" xfId="14324" xr:uid="{00000000-0005-0000-0000-00004E080000}"/>
    <cellStyle name="Ввод  5 85" xfId="1085" xr:uid="{00000000-0005-0000-0000-00004F080000}"/>
    <cellStyle name="Ввод  5 85 2" xfId="5821" xr:uid="{00000000-0005-0000-0000-000050080000}"/>
    <cellStyle name="Ввод  5 85 3" xfId="10089" xr:uid="{00000000-0005-0000-0000-000051080000}"/>
    <cellStyle name="Ввод  5 85 4" xfId="14325" xr:uid="{00000000-0005-0000-0000-000052080000}"/>
    <cellStyle name="Ввод  5 86" xfId="1086" xr:uid="{00000000-0005-0000-0000-000053080000}"/>
    <cellStyle name="Ввод  5 86 2" xfId="5822" xr:uid="{00000000-0005-0000-0000-000054080000}"/>
    <cellStyle name="Ввод  5 86 3" xfId="10090" xr:uid="{00000000-0005-0000-0000-000055080000}"/>
    <cellStyle name="Ввод  5 86 4" xfId="14326" xr:uid="{00000000-0005-0000-0000-000056080000}"/>
    <cellStyle name="Ввод  5 87" xfId="1087" xr:uid="{00000000-0005-0000-0000-000057080000}"/>
    <cellStyle name="Ввод  5 87 2" xfId="5823" xr:uid="{00000000-0005-0000-0000-000058080000}"/>
    <cellStyle name="Ввод  5 87 3" xfId="10091" xr:uid="{00000000-0005-0000-0000-000059080000}"/>
    <cellStyle name="Ввод  5 87 4" xfId="14327" xr:uid="{00000000-0005-0000-0000-00005A080000}"/>
    <cellStyle name="Ввод  5 88" xfId="1088" xr:uid="{00000000-0005-0000-0000-00005B080000}"/>
    <cellStyle name="Ввод  5 88 2" xfId="5824" xr:uid="{00000000-0005-0000-0000-00005C080000}"/>
    <cellStyle name="Ввод  5 88 3" xfId="10092" xr:uid="{00000000-0005-0000-0000-00005D080000}"/>
    <cellStyle name="Ввод  5 88 4" xfId="14328" xr:uid="{00000000-0005-0000-0000-00005E080000}"/>
    <cellStyle name="Ввод  5 89" xfId="1089" xr:uid="{00000000-0005-0000-0000-00005F080000}"/>
    <cellStyle name="Ввод  5 89 2" xfId="5825" xr:uid="{00000000-0005-0000-0000-000060080000}"/>
    <cellStyle name="Ввод  5 89 3" xfId="10093" xr:uid="{00000000-0005-0000-0000-000061080000}"/>
    <cellStyle name="Ввод  5 89 4" xfId="14329" xr:uid="{00000000-0005-0000-0000-000062080000}"/>
    <cellStyle name="Ввод  5 9" xfId="1090" xr:uid="{00000000-0005-0000-0000-000063080000}"/>
    <cellStyle name="Ввод  5 9 2" xfId="5826" xr:uid="{00000000-0005-0000-0000-000064080000}"/>
    <cellStyle name="Ввод  5 9 3" xfId="10094" xr:uid="{00000000-0005-0000-0000-000065080000}"/>
    <cellStyle name="Ввод  5 9 4" xfId="14330" xr:uid="{00000000-0005-0000-0000-000066080000}"/>
    <cellStyle name="Ввод  5 90" xfId="1091" xr:uid="{00000000-0005-0000-0000-000067080000}"/>
    <cellStyle name="Ввод  5 90 2" xfId="5827" xr:uid="{00000000-0005-0000-0000-000068080000}"/>
    <cellStyle name="Ввод  5 90 3" xfId="10095" xr:uid="{00000000-0005-0000-0000-000069080000}"/>
    <cellStyle name="Ввод  5 90 4" xfId="14331" xr:uid="{00000000-0005-0000-0000-00006A080000}"/>
    <cellStyle name="Ввод  5 91" xfId="1092" xr:uid="{00000000-0005-0000-0000-00006B080000}"/>
    <cellStyle name="Ввод  5 91 2" xfId="5828" xr:uid="{00000000-0005-0000-0000-00006C080000}"/>
    <cellStyle name="Ввод  5 91 3" xfId="10096" xr:uid="{00000000-0005-0000-0000-00006D080000}"/>
    <cellStyle name="Ввод  5 91 4" xfId="14332" xr:uid="{00000000-0005-0000-0000-00006E080000}"/>
    <cellStyle name="Ввод  5 92" xfId="5181" xr:uid="{00000000-0005-0000-0000-00006F080000}"/>
    <cellStyle name="Ввод  5 93" xfId="5262" xr:uid="{00000000-0005-0000-0000-000070080000}"/>
    <cellStyle name="Ввод  5 94" xfId="8807" xr:uid="{00000000-0005-0000-0000-000071080000}"/>
    <cellStyle name="Ввод  6" xfId="228" xr:uid="{00000000-0005-0000-0000-000072080000}"/>
    <cellStyle name="Ввод  6 10" xfId="1093" xr:uid="{00000000-0005-0000-0000-000073080000}"/>
    <cellStyle name="Ввод  6 10 2" xfId="5829" xr:uid="{00000000-0005-0000-0000-000074080000}"/>
    <cellStyle name="Ввод  6 10 3" xfId="10097" xr:uid="{00000000-0005-0000-0000-000075080000}"/>
    <cellStyle name="Ввод  6 10 4" xfId="14333" xr:uid="{00000000-0005-0000-0000-000076080000}"/>
    <cellStyle name="Ввод  6 11" xfId="1094" xr:uid="{00000000-0005-0000-0000-000077080000}"/>
    <cellStyle name="Ввод  6 11 2" xfId="5830" xr:uid="{00000000-0005-0000-0000-000078080000}"/>
    <cellStyle name="Ввод  6 11 3" xfId="10098" xr:uid="{00000000-0005-0000-0000-000079080000}"/>
    <cellStyle name="Ввод  6 11 4" xfId="14334" xr:uid="{00000000-0005-0000-0000-00007A080000}"/>
    <cellStyle name="Ввод  6 12" xfId="1095" xr:uid="{00000000-0005-0000-0000-00007B080000}"/>
    <cellStyle name="Ввод  6 12 2" xfId="5831" xr:uid="{00000000-0005-0000-0000-00007C080000}"/>
    <cellStyle name="Ввод  6 12 3" xfId="10099" xr:uid="{00000000-0005-0000-0000-00007D080000}"/>
    <cellStyle name="Ввод  6 12 4" xfId="14335" xr:uid="{00000000-0005-0000-0000-00007E080000}"/>
    <cellStyle name="Ввод  6 13" xfId="1096" xr:uid="{00000000-0005-0000-0000-00007F080000}"/>
    <cellStyle name="Ввод  6 13 2" xfId="5832" xr:uid="{00000000-0005-0000-0000-000080080000}"/>
    <cellStyle name="Ввод  6 13 3" xfId="10100" xr:uid="{00000000-0005-0000-0000-000081080000}"/>
    <cellStyle name="Ввод  6 13 4" xfId="14336" xr:uid="{00000000-0005-0000-0000-000082080000}"/>
    <cellStyle name="Ввод  6 14" xfId="1097" xr:uid="{00000000-0005-0000-0000-000083080000}"/>
    <cellStyle name="Ввод  6 14 2" xfId="5833" xr:uid="{00000000-0005-0000-0000-000084080000}"/>
    <cellStyle name="Ввод  6 14 3" xfId="10101" xr:uid="{00000000-0005-0000-0000-000085080000}"/>
    <cellStyle name="Ввод  6 14 4" xfId="14337" xr:uid="{00000000-0005-0000-0000-000086080000}"/>
    <cellStyle name="Ввод  6 15" xfId="1098" xr:uid="{00000000-0005-0000-0000-000087080000}"/>
    <cellStyle name="Ввод  6 15 2" xfId="5834" xr:uid="{00000000-0005-0000-0000-000088080000}"/>
    <cellStyle name="Ввод  6 15 3" xfId="10102" xr:uid="{00000000-0005-0000-0000-000089080000}"/>
    <cellStyle name="Ввод  6 15 4" xfId="14338" xr:uid="{00000000-0005-0000-0000-00008A080000}"/>
    <cellStyle name="Ввод  6 16" xfId="1099" xr:uid="{00000000-0005-0000-0000-00008B080000}"/>
    <cellStyle name="Ввод  6 16 2" xfId="5835" xr:uid="{00000000-0005-0000-0000-00008C080000}"/>
    <cellStyle name="Ввод  6 16 3" xfId="10103" xr:uid="{00000000-0005-0000-0000-00008D080000}"/>
    <cellStyle name="Ввод  6 16 4" xfId="14339" xr:uid="{00000000-0005-0000-0000-00008E080000}"/>
    <cellStyle name="Ввод  6 17" xfId="1100" xr:uid="{00000000-0005-0000-0000-00008F080000}"/>
    <cellStyle name="Ввод  6 17 2" xfId="5836" xr:uid="{00000000-0005-0000-0000-000090080000}"/>
    <cellStyle name="Ввод  6 17 3" xfId="10104" xr:uid="{00000000-0005-0000-0000-000091080000}"/>
    <cellStyle name="Ввод  6 17 4" xfId="14340" xr:uid="{00000000-0005-0000-0000-000092080000}"/>
    <cellStyle name="Ввод  6 18" xfId="1101" xr:uid="{00000000-0005-0000-0000-000093080000}"/>
    <cellStyle name="Ввод  6 18 2" xfId="5837" xr:uid="{00000000-0005-0000-0000-000094080000}"/>
    <cellStyle name="Ввод  6 18 3" xfId="10105" xr:uid="{00000000-0005-0000-0000-000095080000}"/>
    <cellStyle name="Ввод  6 18 4" xfId="14341" xr:uid="{00000000-0005-0000-0000-000096080000}"/>
    <cellStyle name="Ввод  6 19" xfId="1102" xr:uid="{00000000-0005-0000-0000-000097080000}"/>
    <cellStyle name="Ввод  6 19 2" xfId="5838" xr:uid="{00000000-0005-0000-0000-000098080000}"/>
    <cellStyle name="Ввод  6 19 3" xfId="10106" xr:uid="{00000000-0005-0000-0000-000099080000}"/>
    <cellStyle name="Ввод  6 19 4" xfId="14342" xr:uid="{00000000-0005-0000-0000-00009A080000}"/>
    <cellStyle name="Ввод  6 2" xfId="1103" xr:uid="{00000000-0005-0000-0000-00009B080000}"/>
    <cellStyle name="Ввод  6 2 2" xfId="1104" xr:uid="{00000000-0005-0000-0000-00009C080000}"/>
    <cellStyle name="Ввод  6 2 2 2" xfId="5840" xr:uid="{00000000-0005-0000-0000-00009D080000}"/>
    <cellStyle name="Ввод  6 2 2 3" xfId="10108" xr:uid="{00000000-0005-0000-0000-00009E080000}"/>
    <cellStyle name="Ввод  6 2 2 4" xfId="14344" xr:uid="{00000000-0005-0000-0000-00009F080000}"/>
    <cellStyle name="Ввод  6 2 3" xfId="1105" xr:uid="{00000000-0005-0000-0000-0000A0080000}"/>
    <cellStyle name="Ввод  6 2 3 2" xfId="5841" xr:uid="{00000000-0005-0000-0000-0000A1080000}"/>
    <cellStyle name="Ввод  6 2 3 3" xfId="10109" xr:uid="{00000000-0005-0000-0000-0000A2080000}"/>
    <cellStyle name="Ввод  6 2 3 4" xfId="14345" xr:uid="{00000000-0005-0000-0000-0000A3080000}"/>
    <cellStyle name="Ввод  6 2 4" xfId="5839" xr:uid="{00000000-0005-0000-0000-0000A4080000}"/>
    <cellStyle name="Ввод  6 2 5" xfId="10107" xr:uid="{00000000-0005-0000-0000-0000A5080000}"/>
    <cellStyle name="Ввод  6 2 6" xfId="14343" xr:uid="{00000000-0005-0000-0000-0000A6080000}"/>
    <cellStyle name="Ввод  6 20" xfId="1106" xr:uid="{00000000-0005-0000-0000-0000A7080000}"/>
    <cellStyle name="Ввод  6 20 2" xfId="5842" xr:uid="{00000000-0005-0000-0000-0000A8080000}"/>
    <cellStyle name="Ввод  6 20 3" xfId="10110" xr:uid="{00000000-0005-0000-0000-0000A9080000}"/>
    <cellStyle name="Ввод  6 20 4" xfId="14346" xr:uid="{00000000-0005-0000-0000-0000AA080000}"/>
    <cellStyle name="Ввод  6 21" xfId="1107" xr:uid="{00000000-0005-0000-0000-0000AB080000}"/>
    <cellStyle name="Ввод  6 21 2" xfId="5843" xr:uid="{00000000-0005-0000-0000-0000AC080000}"/>
    <cellStyle name="Ввод  6 21 3" xfId="10111" xr:uid="{00000000-0005-0000-0000-0000AD080000}"/>
    <cellStyle name="Ввод  6 21 4" xfId="14347" xr:uid="{00000000-0005-0000-0000-0000AE080000}"/>
    <cellStyle name="Ввод  6 22" xfId="1108" xr:uid="{00000000-0005-0000-0000-0000AF080000}"/>
    <cellStyle name="Ввод  6 22 2" xfId="5844" xr:uid="{00000000-0005-0000-0000-0000B0080000}"/>
    <cellStyle name="Ввод  6 22 3" xfId="10112" xr:uid="{00000000-0005-0000-0000-0000B1080000}"/>
    <cellStyle name="Ввод  6 22 4" xfId="14348" xr:uid="{00000000-0005-0000-0000-0000B2080000}"/>
    <cellStyle name="Ввод  6 23" xfId="1109" xr:uid="{00000000-0005-0000-0000-0000B3080000}"/>
    <cellStyle name="Ввод  6 23 2" xfId="5845" xr:uid="{00000000-0005-0000-0000-0000B4080000}"/>
    <cellStyle name="Ввод  6 23 3" xfId="10113" xr:uid="{00000000-0005-0000-0000-0000B5080000}"/>
    <cellStyle name="Ввод  6 23 4" xfId="14349" xr:uid="{00000000-0005-0000-0000-0000B6080000}"/>
    <cellStyle name="Ввод  6 24" xfId="1110" xr:uid="{00000000-0005-0000-0000-0000B7080000}"/>
    <cellStyle name="Ввод  6 24 2" xfId="5846" xr:uid="{00000000-0005-0000-0000-0000B8080000}"/>
    <cellStyle name="Ввод  6 24 3" xfId="10114" xr:uid="{00000000-0005-0000-0000-0000B9080000}"/>
    <cellStyle name="Ввод  6 24 4" xfId="14350" xr:uid="{00000000-0005-0000-0000-0000BA080000}"/>
    <cellStyle name="Ввод  6 25" xfId="1111" xr:uid="{00000000-0005-0000-0000-0000BB080000}"/>
    <cellStyle name="Ввод  6 25 2" xfId="5847" xr:uid="{00000000-0005-0000-0000-0000BC080000}"/>
    <cellStyle name="Ввод  6 25 3" xfId="10115" xr:uid="{00000000-0005-0000-0000-0000BD080000}"/>
    <cellStyle name="Ввод  6 25 4" xfId="14351" xr:uid="{00000000-0005-0000-0000-0000BE080000}"/>
    <cellStyle name="Ввод  6 26" xfId="1112" xr:uid="{00000000-0005-0000-0000-0000BF080000}"/>
    <cellStyle name="Ввод  6 26 2" xfId="5848" xr:uid="{00000000-0005-0000-0000-0000C0080000}"/>
    <cellStyle name="Ввод  6 26 3" xfId="10116" xr:uid="{00000000-0005-0000-0000-0000C1080000}"/>
    <cellStyle name="Ввод  6 26 4" xfId="14352" xr:uid="{00000000-0005-0000-0000-0000C2080000}"/>
    <cellStyle name="Ввод  6 27" xfId="1113" xr:uid="{00000000-0005-0000-0000-0000C3080000}"/>
    <cellStyle name="Ввод  6 27 2" xfId="5849" xr:uid="{00000000-0005-0000-0000-0000C4080000}"/>
    <cellStyle name="Ввод  6 27 3" xfId="10117" xr:uid="{00000000-0005-0000-0000-0000C5080000}"/>
    <cellStyle name="Ввод  6 27 4" xfId="14353" xr:uid="{00000000-0005-0000-0000-0000C6080000}"/>
    <cellStyle name="Ввод  6 28" xfId="1114" xr:uid="{00000000-0005-0000-0000-0000C7080000}"/>
    <cellStyle name="Ввод  6 28 2" xfId="5850" xr:uid="{00000000-0005-0000-0000-0000C8080000}"/>
    <cellStyle name="Ввод  6 28 3" xfId="10118" xr:uid="{00000000-0005-0000-0000-0000C9080000}"/>
    <cellStyle name="Ввод  6 28 4" xfId="14354" xr:uid="{00000000-0005-0000-0000-0000CA080000}"/>
    <cellStyle name="Ввод  6 29" xfId="1115" xr:uid="{00000000-0005-0000-0000-0000CB080000}"/>
    <cellStyle name="Ввод  6 29 2" xfId="5851" xr:uid="{00000000-0005-0000-0000-0000CC080000}"/>
    <cellStyle name="Ввод  6 29 3" xfId="10119" xr:uid="{00000000-0005-0000-0000-0000CD080000}"/>
    <cellStyle name="Ввод  6 29 4" xfId="14355" xr:uid="{00000000-0005-0000-0000-0000CE080000}"/>
    <cellStyle name="Ввод  6 3" xfId="1116" xr:uid="{00000000-0005-0000-0000-0000CF080000}"/>
    <cellStyle name="Ввод  6 3 2" xfId="1117" xr:uid="{00000000-0005-0000-0000-0000D0080000}"/>
    <cellStyle name="Ввод  6 3 2 2" xfId="5853" xr:uid="{00000000-0005-0000-0000-0000D1080000}"/>
    <cellStyle name="Ввод  6 3 2 3" xfId="10121" xr:uid="{00000000-0005-0000-0000-0000D2080000}"/>
    <cellStyle name="Ввод  6 3 2 4" xfId="14357" xr:uid="{00000000-0005-0000-0000-0000D3080000}"/>
    <cellStyle name="Ввод  6 3 3" xfId="1118" xr:uid="{00000000-0005-0000-0000-0000D4080000}"/>
    <cellStyle name="Ввод  6 3 3 2" xfId="5854" xr:uid="{00000000-0005-0000-0000-0000D5080000}"/>
    <cellStyle name="Ввод  6 3 3 3" xfId="10122" xr:uid="{00000000-0005-0000-0000-0000D6080000}"/>
    <cellStyle name="Ввод  6 3 3 4" xfId="14358" xr:uid="{00000000-0005-0000-0000-0000D7080000}"/>
    <cellStyle name="Ввод  6 3 4" xfId="5852" xr:uid="{00000000-0005-0000-0000-0000D8080000}"/>
    <cellStyle name="Ввод  6 3 5" xfId="10120" xr:uid="{00000000-0005-0000-0000-0000D9080000}"/>
    <cellStyle name="Ввод  6 3 6" xfId="14356" xr:uid="{00000000-0005-0000-0000-0000DA080000}"/>
    <cellStyle name="Ввод  6 30" xfId="1119" xr:uid="{00000000-0005-0000-0000-0000DB080000}"/>
    <cellStyle name="Ввод  6 30 2" xfId="5855" xr:uid="{00000000-0005-0000-0000-0000DC080000}"/>
    <cellStyle name="Ввод  6 30 3" xfId="10123" xr:uid="{00000000-0005-0000-0000-0000DD080000}"/>
    <cellStyle name="Ввод  6 30 4" xfId="14359" xr:uid="{00000000-0005-0000-0000-0000DE080000}"/>
    <cellStyle name="Ввод  6 31" xfId="1120" xr:uid="{00000000-0005-0000-0000-0000DF080000}"/>
    <cellStyle name="Ввод  6 31 2" xfId="5856" xr:uid="{00000000-0005-0000-0000-0000E0080000}"/>
    <cellStyle name="Ввод  6 31 3" xfId="10124" xr:uid="{00000000-0005-0000-0000-0000E1080000}"/>
    <cellStyle name="Ввод  6 31 4" xfId="14360" xr:uid="{00000000-0005-0000-0000-0000E2080000}"/>
    <cellStyle name="Ввод  6 32" xfId="1121" xr:uid="{00000000-0005-0000-0000-0000E3080000}"/>
    <cellStyle name="Ввод  6 32 2" xfId="5857" xr:uid="{00000000-0005-0000-0000-0000E4080000}"/>
    <cellStyle name="Ввод  6 32 3" xfId="10125" xr:uid="{00000000-0005-0000-0000-0000E5080000}"/>
    <cellStyle name="Ввод  6 32 4" xfId="14361" xr:uid="{00000000-0005-0000-0000-0000E6080000}"/>
    <cellStyle name="Ввод  6 33" xfId="1122" xr:uid="{00000000-0005-0000-0000-0000E7080000}"/>
    <cellStyle name="Ввод  6 33 2" xfId="5858" xr:uid="{00000000-0005-0000-0000-0000E8080000}"/>
    <cellStyle name="Ввод  6 33 3" xfId="10126" xr:uid="{00000000-0005-0000-0000-0000E9080000}"/>
    <cellStyle name="Ввод  6 33 4" xfId="14362" xr:uid="{00000000-0005-0000-0000-0000EA080000}"/>
    <cellStyle name="Ввод  6 34" xfId="1123" xr:uid="{00000000-0005-0000-0000-0000EB080000}"/>
    <cellStyle name="Ввод  6 34 2" xfId="5859" xr:uid="{00000000-0005-0000-0000-0000EC080000}"/>
    <cellStyle name="Ввод  6 34 3" xfId="10127" xr:uid="{00000000-0005-0000-0000-0000ED080000}"/>
    <cellStyle name="Ввод  6 34 4" xfId="14363" xr:uid="{00000000-0005-0000-0000-0000EE080000}"/>
    <cellStyle name="Ввод  6 35" xfId="1124" xr:uid="{00000000-0005-0000-0000-0000EF080000}"/>
    <cellStyle name="Ввод  6 35 2" xfId="5860" xr:uid="{00000000-0005-0000-0000-0000F0080000}"/>
    <cellStyle name="Ввод  6 35 3" xfId="10128" xr:uid="{00000000-0005-0000-0000-0000F1080000}"/>
    <cellStyle name="Ввод  6 35 4" xfId="14364" xr:uid="{00000000-0005-0000-0000-0000F2080000}"/>
    <cellStyle name="Ввод  6 36" xfId="1125" xr:uid="{00000000-0005-0000-0000-0000F3080000}"/>
    <cellStyle name="Ввод  6 36 2" xfId="5861" xr:uid="{00000000-0005-0000-0000-0000F4080000}"/>
    <cellStyle name="Ввод  6 36 3" xfId="10129" xr:uid="{00000000-0005-0000-0000-0000F5080000}"/>
    <cellStyle name="Ввод  6 36 4" xfId="14365" xr:uid="{00000000-0005-0000-0000-0000F6080000}"/>
    <cellStyle name="Ввод  6 37" xfId="1126" xr:uid="{00000000-0005-0000-0000-0000F7080000}"/>
    <cellStyle name="Ввод  6 37 2" xfId="5862" xr:uid="{00000000-0005-0000-0000-0000F8080000}"/>
    <cellStyle name="Ввод  6 37 3" xfId="10130" xr:uid="{00000000-0005-0000-0000-0000F9080000}"/>
    <cellStyle name="Ввод  6 37 4" xfId="14366" xr:uid="{00000000-0005-0000-0000-0000FA080000}"/>
    <cellStyle name="Ввод  6 38" xfId="1127" xr:uid="{00000000-0005-0000-0000-0000FB080000}"/>
    <cellStyle name="Ввод  6 38 2" xfId="5863" xr:uid="{00000000-0005-0000-0000-0000FC080000}"/>
    <cellStyle name="Ввод  6 38 3" xfId="10131" xr:uid="{00000000-0005-0000-0000-0000FD080000}"/>
    <cellStyle name="Ввод  6 38 4" xfId="14367" xr:uid="{00000000-0005-0000-0000-0000FE080000}"/>
    <cellStyle name="Ввод  6 39" xfId="1128" xr:uid="{00000000-0005-0000-0000-0000FF080000}"/>
    <cellStyle name="Ввод  6 39 2" xfId="5864" xr:uid="{00000000-0005-0000-0000-000000090000}"/>
    <cellStyle name="Ввод  6 39 3" xfId="10132" xr:uid="{00000000-0005-0000-0000-000001090000}"/>
    <cellStyle name="Ввод  6 39 4" xfId="14368" xr:uid="{00000000-0005-0000-0000-000002090000}"/>
    <cellStyle name="Ввод  6 4" xfId="1129" xr:uid="{00000000-0005-0000-0000-000003090000}"/>
    <cellStyle name="Ввод  6 4 2" xfId="1130" xr:uid="{00000000-0005-0000-0000-000004090000}"/>
    <cellStyle name="Ввод  6 4 2 2" xfId="5866" xr:uid="{00000000-0005-0000-0000-000005090000}"/>
    <cellStyle name="Ввод  6 4 2 3" xfId="10134" xr:uid="{00000000-0005-0000-0000-000006090000}"/>
    <cellStyle name="Ввод  6 4 2 4" xfId="14370" xr:uid="{00000000-0005-0000-0000-000007090000}"/>
    <cellStyle name="Ввод  6 4 3" xfId="1131" xr:uid="{00000000-0005-0000-0000-000008090000}"/>
    <cellStyle name="Ввод  6 4 3 2" xfId="5867" xr:uid="{00000000-0005-0000-0000-000009090000}"/>
    <cellStyle name="Ввод  6 4 3 3" xfId="10135" xr:uid="{00000000-0005-0000-0000-00000A090000}"/>
    <cellStyle name="Ввод  6 4 3 4" xfId="14371" xr:uid="{00000000-0005-0000-0000-00000B090000}"/>
    <cellStyle name="Ввод  6 4 4" xfId="5865" xr:uid="{00000000-0005-0000-0000-00000C090000}"/>
    <cellStyle name="Ввод  6 4 5" xfId="10133" xr:uid="{00000000-0005-0000-0000-00000D090000}"/>
    <cellStyle name="Ввод  6 4 6" xfId="14369" xr:uid="{00000000-0005-0000-0000-00000E090000}"/>
    <cellStyle name="Ввод  6 40" xfId="1132" xr:uid="{00000000-0005-0000-0000-00000F090000}"/>
    <cellStyle name="Ввод  6 40 2" xfId="5868" xr:uid="{00000000-0005-0000-0000-000010090000}"/>
    <cellStyle name="Ввод  6 40 3" xfId="10136" xr:uid="{00000000-0005-0000-0000-000011090000}"/>
    <cellStyle name="Ввод  6 40 4" xfId="14372" xr:uid="{00000000-0005-0000-0000-000012090000}"/>
    <cellStyle name="Ввод  6 41" xfId="1133" xr:uid="{00000000-0005-0000-0000-000013090000}"/>
    <cellStyle name="Ввод  6 41 2" xfId="5869" xr:uid="{00000000-0005-0000-0000-000014090000}"/>
    <cellStyle name="Ввод  6 41 3" xfId="10137" xr:uid="{00000000-0005-0000-0000-000015090000}"/>
    <cellStyle name="Ввод  6 41 4" xfId="14373" xr:uid="{00000000-0005-0000-0000-000016090000}"/>
    <cellStyle name="Ввод  6 42" xfId="1134" xr:uid="{00000000-0005-0000-0000-000017090000}"/>
    <cellStyle name="Ввод  6 42 2" xfId="5870" xr:uid="{00000000-0005-0000-0000-000018090000}"/>
    <cellStyle name="Ввод  6 42 3" xfId="10138" xr:uid="{00000000-0005-0000-0000-000019090000}"/>
    <cellStyle name="Ввод  6 42 4" xfId="14374" xr:uid="{00000000-0005-0000-0000-00001A090000}"/>
    <cellStyle name="Ввод  6 43" xfId="1135" xr:uid="{00000000-0005-0000-0000-00001B090000}"/>
    <cellStyle name="Ввод  6 43 2" xfId="5871" xr:uid="{00000000-0005-0000-0000-00001C090000}"/>
    <cellStyle name="Ввод  6 43 3" xfId="10139" xr:uid="{00000000-0005-0000-0000-00001D090000}"/>
    <cellStyle name="Ввод  6 43 4" xfId="14375" xr:uid="{00000000-0005-0000-0000-00001E090000}"/>
    <cellStyle name="Ввод  6 44" xfId="1136" xr:uid="{00000000-0005-0000-0000-00001F090000}"/>
    <cellStyle name="Ввод  6 44 2" xfId="5872" xr:uid="{00000000-0005-0000-0000-000020090000}"/>
    <cellStyle name="Ввод  6 44 3" xfId="10140" xr:uid="{00000000-0005-0000-0000-000021090000}"/>
    <cellStyle name="Ввод  6 44 4" xfId="14376" xr:uid="{00000000-0005-0000-0000-000022090000}"/>
    <cellStyle name="Ввод  6 45" xfId="1137" xr:uid="{00000000-0005-0000-0000-000023090000}"/>
    <cellStyle name="Ввод  6 45 2" xfId="5873" xr:uid="{00000000-0005-0000-0000-000024090000}"/>
    <cellStyle name="Ввод  6 45 3" xfId="10141" xr:uid="{00000000-0005-0000-0000-000025090000}"/>
    <cellStyle name="Ввод  6 45 4" xfId="14377" xr:uid="{00000000-0005-0000-0000-000026090000}"/>
    <cellStyle name="Ввод  6 46" xfId="1138" xr:uid="{00000000-0005-0000-0000-000027090000}"/>
    <cellStyle name="Ввод  6 46 2" xfId="5874" xr:uid="{00000000-0005-0000-0000-000028090000}"/>
    <cellStyle name="Ввод  6 46 3" xfId="10142" xr:uid="{00000000-0005-0000-0000-000029090000}"/>
    <cellStyle name="Ввод  6 46 4" xfId="14378" xr:uid="{00000000-0005-0000-0000-00002A090000}"/>
    <cellStyle name="Ввод  6 47" xfId="1139" xr:uid="{00000000-0005-0000-0000-00002B090000}"/>
    <cellStyle name="Ввод  6 47 2" xfId="5875" xr:uid="{00000000-0005-0000-0000-00002C090000}"/>
    <cellStyle name="Ввод  6 47 3" xfId="10143" xr:uid="{00000000-0005-0000-0000-00002D090000}"/>
    <cellStyle name="Ввод  6 47 4" xfId="14379" xr:uid="{00000000-0005-0000-0000-00002E090000}"/>
    <cellStyle name="Ввод  6 48" xfId="1140" xr:uid="{00000000-0005-0000-0000-00002F090000}"/>
    <cellStyle name="Ввод  6 48 2" xfId="5876" xr:uid="{00000000-0005-0000-0000-000030090000}"/>
    <cellStyle name="Ввод  6 48 3" xfId="10144" xr:uid="{00000000-0005-0000-0000-000031090000}"/>
    <cellStyle name="Ввод  6 48 4" xfId="14380" xr:uid="{00000000-0005-0000-0000-000032090000}"/>
    <cellStyle name="Ввод  6 49" xfId="1141" xr:uid="{00000000-0005-0000-0000-000033090000}"/>
    <cellStyle name="Ввод  6 49 2" xfId="5877" xr:uid="{00000000-0005-0000-0000-000034090000}"/>
    <cellStyle name="Ввод  6 49 3" xfId="10145" xr:uid="{00000000-0005-0000-0000-000035090000}"/>
    <cellStyle name="Ввод  6 49 4" xfId="14381" xr:uid="{00000000-0005-0000-0000-000036090000}"/>
    <cellStyle name="Ввод  6 5" xfId="1142" xr:uid="{00000000-0005-0000-0000-000037090000}"/>
    <cellStyle name="Ввод  6 5 2" xfId="5878" xr:uid="{00000000-0005-0000-0000-000038090000}"/>
    <cellStyle name="Ввод  6 5 3" xfId="10146" xr:uid="{00000000-0005-0000-0000-000039090000}"/>
    <cellStyle name="Ввод  6 5 4" xfId="14382" xr:uid="{00000000-0005-0000-0000-00003A090000}"/>
    <cellStyle name="Ввод  6 50" xfId="1143" xr:uid="{00000000-0005-0000-0000-00003B090000}"/>
    <cellStyle name="Ввод  6 50 2" xfId="5879" xr:uid="{00000000-0005-0000-0000-00003C090000}"/>
    <cellStyle name="Ввод  6 50 3" xfId="10147" xr:uid="{00000000-0005-0000-0000-00003D090000}"/>
    <cellStyle name="Ввод  6 50 4" xfId="14383" xr:uid="{00000000-0005-0000-0000-00003E090000}"/>
    <cellStyle name="Ввод  6 51" xfId="1144" xr:uid="{00000000-0005-0000-0000-00003F090000}"/>
    <cellStyle name="Ввод  6 51 2" xfId="5880" xr:uid="{00000000-0005-0000-0000-000040090000}"/>
    <cellStyle name="Ввод  6 51 3" xfId="10148" xr:uid="{00000000-0005-0000-0000-000041090000}"/>
    <cellStyle name="Ввод  6 51 4" xfId="14384" xr:uid="{00000000-0005-0000-0000-000042090000}"/>
    <cellStyle name="Ввод  6 52" xfId="1145" xr:uid="{00000000-0005-0000-0000-000043090000}"/>
    <cellStyle name="Ввод  6 52 2" xfId="5881" xr:uid="{00000000-0005-0000-0000-000044090000}"/>
    <cellStyle name="Ввод  6 52 3" xfId="10149" xr:uid="{00000000-0005-0000-0000-000045090000}"/>
    <cellStyle name="Ввод  6 52 4" xfId="14385" xr:uid="{00000000-0005-0000-0000-000046090000}"/>
    <cellStyle name="Ввод  6 53" xfId="1146" xr:uid="{00000000-0005-0000-0000-000047090000}"/>
    <cellStyle name="Ввод  6 53 2" xfId="5882" xr:uid="{00000000-0005-0000-0000-000048090000}"/>
    <cellStyle name="Ввод  6 53 3" xfId="10150" xr:uid="{00000000-0005-0000-0000-000049090000}"/>
    <cellStyle name="Ввод  6 53 4" xfId="14386" xr:uid="{00000000-0005-0000-0000-00004A090000}"/>
    <cellStyle name="Ввод  6 54" xfId="1147" xr:uid="{00000000-0005-0000-0000-00004B090000}"/>
    <cellStyle name="Ввод  6 54 2" xfId="5883" xr:uid="{00000000-0005-0000-0000-00004C090000}"/>
    <cellStyle name="Ввод  6 54 3" xfId="10151" xr:uid="{00000000-0005-0000-0000-00004D090000}"/>
    <cellStyle name="Ввод  6 54 4" xfId="14387" xr:uid="{00000000-0005-0000-0000-00004E090000}"/>
    <cellStyle name="Ввод  6 55" xfId="1148" xr:uid="{00000000-0005-0000-0000-00004F090000}"/>
    <cellStyle name="Ввод  6 55 2" xfId="5884" xr:uid="{00000000-0005-0000-0000-000050090000}"/>
    <cellStyle name="Ввод  6 55 3" xfId="10152" xr:uid="{00000000-0005-0000-0000-000051090000}"/>
    <cellStyle name="Ввод  6 55 4" xfId="14388" xr:uid="{00000000-0005-0000-0000-000052090000}"/>
    <cellStyle name="Ввод  6 56" xfId="1149" xr:uid="{00000000-0005-0000-0000-000053090000}"/>
    <cellStyle name="Ввод  6 56 2" xfId="5885" xr:uid="{00000000-0005-0000-0000-000054090000}"/>
    <cellStyle name="Ввод  6 56 3" xfId="10153" xr:uid="{00000000-0005-0000-0000-000055090000}"/>
    <cellStyle name="Ввод  6 56 4" xfId="14389" xr:uid="{00000000-0005-0000-0000-000056090000}"/>
    <cellStyle name="Ввод  6 57" xfId="1150" xr:uid="{00000000-0005-0000-0000-000057090000}"/>
    <cellStyle name="Ввод  6 57 2" xfId="5886" xr:uid="{00000000-0005-0000-0000-000058090000}"/>
    <cellStyle name="Ввод  6 57 3" xfId="10154" xr:uid="{00000000-0005-0000-0000-000059090000}"/>
    <cellStyle name="Ввод  6 57 4" xfId="14390" xr:uid="{00000000-0005-0000-0000-00005A090000}"/>
    <cellStyle name="Ввод  6 58" xfId="1151" xr:uid="{00000000-0005-0000-0000-00005B090000}"/>
    <cellStyle name="Ввод  6 58 2" xfId="5887" xr:uid="{00000000-0005-0000-0000-00005C090000}"/>
    <cellStyle name="Ввод  6 58 3" xfId="10155" xr:uid="{00000000-0005-0000-0000-00005D090000}"/>
    <cellStyle name="Ввод  6 58 4" xfId="14391" xr:uid="{00000000-0005-0000-0000-00005E090000}"/>
    <cellStyle name="Ввод  6 59" xfId="1152" xr:uid="{00000000-0005-0000-0000-00005F090000}"/>
    <cellStyle name="Ввод  6 59 2" xfId="5888" xr:uid="{00000000-0005-0000-0000-000060090000}"/>
    <cellStyle name="Ввод  6 59 3" xfId="10156" xr:uid="{00000000-0005-0000-0000-000061090000}"/>
    <cellStyle name="Ввод  6 59 4" xfId="14392" xr:uid="{00000000-0005-0000-0000-000062090000}"/>
    <cellStyle name="Ввод  6 6" xfId="1153" xr:uid="{00000000-0005-0000-0000-000063090000}"/>
    <cellStyle name="Ввод  6 6 2" xfId="5889" xr:uid="{00000000-0005-0000-0000-000064090000}"/>
    <cellStyle name="Ввод  6 6 3" xfId="10157" xr:uid="{00000000-0005-0000-0000-000065090000}"/>
    <cellStyle name="Ввод  6 6 4" xfId="14393" xr:uid="{00000000-0005-0000-0000-000066090000}"/>
    <cellStyle name="Ввод  6 60" xfId="1154" xr:uid="{00000000-0005-0000-0000-000067090000}"/>
    <cellStyle name="Ввод  6 60 2" xfId="5890" xr:uid="{00000000-0005-0000-0000-000068090000}"/>
    <cellStyle name="Ввод  6 60 3" xfId="10158" xr:uid="{00000000-0005-0000-0000-000069090000}"/>
    <cellStyle name="Ввод  6 60 4" xfId="14394" xr:uid="{00000000-0005-0000-0000-00006A090000}"/>
    <cellStyle name="Ввод  6 61" xfId="1155" xr:uid="{00000000-0005-0000-0000-00006B090000}"/>
    <cellStyle name="Ввод  6 61 2" xfId="5891" xr:uid="{00000000-0005-0000-0000-00006C090000}"/>
    <cellStyle name="Ввод  6 61 3" xfId="10159" xr:uid="{00000000-0005-0000-0000-00006D090000}"/>
    <cellStyle name="Ввод  6 61 4" xfId="14395" xr:uid="{00000000-0005-0000-0000-00006E090000}"/>
    <cellStyle name="Ввод  6 62" xfId="1156" xr:uid="{00000000-0005-0000-0000-00006F090000}"/>
    <cellStyle name="Ввод  6 62 2" xfId="5892" xr:uid="{00000000-0005-0000-0000-000070090000}"/>
    <cellStyle name="Ввод  6 62 3" xfId="10160" xr:uid="{00000000-0005-0000-0000-000071090000}"/>
    <cellStyle name="Ввод  6 62 4" xfId="14396" xr:uid="{00000000-0005-0000-0000-000072090000}"/>
    <cellStyle name="Ввод  6 63" xfId="1157" xr:uid="{00000000-0005-0000-0000-000073090000}"/>
    <cellStyle name="Ввод  6 63 2" xfId="5893" xr:uid="{00000000-0005-0000-0000-000074090000}"/>
    <cellStyle name="Ввод  6 63 3" xfId="10161" xr:uid="{00000000-0005-0000-0000-000075090000}"/>
    <cellStyle name="Ввод  6 63 4" xfId="14397" xr:uid="{00000000-0005-0000-0000-000076090000}"/>
    <cellStyle name="Ввод  6 64" xfId="1158" xr:uid="{00000000-0005-0000-0000-000077090000}"/>
    <cellStyle name="Ввод  6 64 2" xfId="5894" xr:uid="{00000000-0005-0000-0000-000078090000}"/>
    <cellStyle name="Ввод  6 64 3" xfId="10162" xr:uid="{00000000-0005-0000-0000-000079090000}"/>
    <cellStyle name="Ввод  6 64 4" xfId="14398" xr:uid="{00000000-0005-0000-0000-00007A090000}"/>
    <cellStyle name="Ввод  6 65" xfId="1159" xr:uid="{00000000-0005-0000-0000-00007B090000}"/>
    <cellStyle name="Ввод  6 65 2" xfId="5895" xr:uid="{00000000-0005-0000-0000-00007C090000}"/>
    <cellStyle name="Ввод  6 65 3" xfId="10163" xr:uid="{00000000-0005-0000-0000-00007D090000}"/>
    <cellStyle name="Ввод  6 65 4" xfId="14399" xr:uid="{00000000-0005-0000-0000-00007E090000}"/>
    <cellStyle name="Ввод  6 66" xfId="1160" xr:uid="{00000000-0005-0000-0000-00007F090000}"/>
    <cellStyle name="Ввод  6 66 2" xfId="5896" xr:uid="{00000000-0005-0000-0000-000080090000}"/>
    <cellStyle name="Ввод  6 66 3" xfId="10164" xr:uid="{00000000-0005-0000-0000-000081090000}"/>
    <cellStyle name="Ввод  6 66 4" xfId="14400" xr:uid="{00000000-0005-0000-0000-000082090000}"/>
    <cellStyle name="Ввод  6 67" xfId="1161" xr:uid="{00000000-0005-0000-0000-000083090000}"/>
    <cellStyle name="Ввод  6 67 2" xfId="5897" xr:uid="{00000000-0005-0000-0000-000084090000}"/>
    <cellStyle name="Ввод  6 67 3" xfId="10165" xr:uid="{00000000-0005-0000-0000-000085090000}"/>
    <cellStyle name="Ввод  6 67 4" xfId="14401" xr:uid="{00000000-0005-0000-0000-000086090000}"/>
    <cellStyle name="Ввод  6 68" xfId="1162" xr:uid="{00000000-0005-0000-0000-000087090000}"/>
    <cellStyle name="Ввод  6 68 2" xfId="5898" xr:uid="{00000000-0005-0000-0000-000088090000}"/>
    <cellStyle name="Ввод  6 68 3" xfId="10166" xr:uid="{00000000-0005-0000-0000-000089090000}"/>
    <cellStyle name="Ввод  6 68 4" xfId="14402" xr:uid="{00000000-0005-0000-0000-00008A090000}"/>
    <cellStyle name="Ввод  6 69" xfId="1163" xr:uid="{00000000-0005-0000-0000-00008B090000}"/>
    <cellStyle name="Ввод  6 69 2" xfId="5899" xr:uid="{00000000-0005-0000-0000-00008C090000}"/>
    <cellStyle name="Ввод  6 69 3" xfId="10167" xr:uid="{00000000-0005-0000-0000-00008D090000}"/>
    <cellStyle name="Ввод  6 69 4" xfId="14403" xr:uid="{00000000-0005-0000-0000-00008E090000}"/>
    <cellStyle name="Ввод  6 7" xfId="1164" xr:uid="{00000000-0005-0000-0000-00008F090000}"/>
    <cellStyle name="Ввод  6 7 2" xfId="5900" xr:uid="{00000000-0005-0000-0000-000090090000}"/>
    <cellStyle name="Ввод  6 7 3" xfId="10168" xr:uid="{00000000-0005-0000-0000-000091090000}"/>
    <cellStyle name="Ввод  6 7 4" xfId="14404" xr:uid="{00000000-0005-0000-0000-000092090000}"/>
    <cellStyle name="Ввод  6 70" xfId="1165" xr:uid="{00000000-0005-0000-0000-000093090000}"/>
    <cellStyle name="Ввод  6 70 2" xfId="5901" xr:uid="{00000000-0005-0000-0000-000094090000}"/>
    <cellStyle name="Ввод  6 70 3" xfId="10169" xr:uid="{00000000-0005-0000-0000-000095090000}"/>
    <cellStyle name="Ввод  6 70 4" xfId="14405" xr:uid="{00000000-0005-0000-0000-000096090000}"/>
    <cellStyle name="Ввод  6 71" xfId="1166" xr:uid="{00000000-0005-0000-0000-000097090000}"/>
    <cellStyle name="Ввод  6 71 2" xfId="5902" xr:uid="{00000000-0005-0000-0000-000098090000}"/>
    <cellStyle name="Ввод  6 71 3" xfId="10170" xr:uid="{00000000-0005-0000-0000-000099090000}"/>
    <cellStyle name="Ввод  6 71 4" xfId="14406" xr:uid="{00000000-0005-0000-0000-00009A090000}"/>
    <cellStyle name="Ввод  6 72" xfId="1167" xr:uid="{00000000-0005-0000-0000-00009B090000}"/>
    <cellStyle name="Ввод  6 72 2" xfId="5903" xr:uid="{00000000-0005-0000-0000-00009C090000}"/>
    <cellStyle name="Ввод  6 72 3" xfId="10171" xr:uid="{00000000-0005-0000-0000-00009D090000}"/>
    <cellStyle name="Ввод  6 72 4" xfId="14407" xr:uid="{00000000-0005-0000-0000-00009E090000}"/>
    <cellStyle name="Ввод  6 73" xfId="1168" xr:uid="{00000000-0005-0000-0000-00009F090000}"/>
    <cellStyle name="Ввод  6 73 2" xfId="5904" xr:uid="{00000000-0005-0000-0000-0000A0090000}"/>
    <cellStyle name="Ввод  6 73 3" xfId="10172" xr:uid="{00000000-0005-0000-0000-0000A1090000}"/>
    <cellStyle name="Ввод  6 73 4" xfId="14408" xr:uid="{00000000-0005-0000-0000-0000A2090000}"/>
    <cellStyle name="Ввод  6 74" xfId="1169" xr:uid="{00000000-0005-0000-0000-0000A3090000}"/>
    <cellStyle name="Ввод  6 74 2" xfId="5905" xr:uid="{00000000-0005-0000-0000-0000A4090000}"/>
    <cellStyle name="Ввод  6 74 3" xfId="10173" xr:uid="{00000000-0005-0000-0000-0000A5090000}"/>
    <cellStyle name="Ввод  6 74 4" xfId="14409" xr:uid="{00000000-0005-0000-0000-0000A6090000}"/>
    <cellStyle name="Ввод  6 75" xfId="1170" xr:uid="{00000000-0005-0000-0000-0000A7090000}"/>
    <cellStyle name="Ввод  6 75 2" xfId="5906" xr:uid="{00000000-0005-0000-0000-0000A8090000}"/>
    <cellStyle name="Ввод  6 75 3" xfId="10174" xr:uid="{00000000-0005-0000-0000-0000A9090000}"/>
    <cellStyle name="Ввод  6 75 4" xfId="14410" xr:uid="{00000000-0005-0000-0000-0000AA090000}"/>
    <cellStyle name="Ввод  6 76" xfId="1171" xr:uid="{00000000-0005-0000-0000-0000AB090000}"/>
    <cellStyle name="Ввод  6 76 2" xfId="5907" xr:uid="{00000000-0005-0000-0000-0000AC090000}"/>
    <cellStyle name="Ввод  6 76 3" xfId="10175" xr:uid="{00000000-0005-0000-0000-0000AD090000}"/>
    <cellStyle name="Ввод  6 76 4" xfId="14411" xr:uid="{00000000-0005-0000-0000-0000AE090000}"/>
    <cellStyle name="Ввод  6 77" xfId="1172" xr:uid="{00000000-0005-0000-0000-0000AF090000}"/>
    <cellStyle name="Ввод  6 77 2" xfId="5908" xr:uid="{00000000-0005-0000-0000-0000B0090000}"/>
    <cellStyle name="Ввод  6 77 3" xfId="10176" xr:uid="{00000000-0005-0000-0000-0000B1090000}"/>
    <cellStyle name="Ввод  6 77 4" xfId="14412" xr:uid="{00000000-0005-0000-0000-0000B2090000}"/>
    <cellStyle name="Ввод  6 78" xfId="1173" xr:uid="{00000000-0005-0000-0000-0000B3090000}"/>
    <cellStyle name="Ввод  6 78 2" xfId="5909" xr:uid="{00000000-0005-0000-0000-0000B4090000}"/>
    <cellStyle name="Ввод  6 78 3" xfId="10177" xr:uid="{00000000-0005-0000-0000-0000B5090000}"/>
    <cellStyle name="Ввод  6 78 4" xfId="14413" xr:uid="{00000000-0005-0000-0000-0000B6090000}"/>
    <cellStyle name="Ввод  6 79" xfId="1174" xr:uid="{00000000-0005-0000-0000-0000B7090000}"/>
    <cellStyle name="Ввод  6 79 2" xfId="5910" xr:uid="{00000000-0005-0000-0000-0000B8090000}"/>
    <cellStyle name="Ввод  6 79 3" xfId="10178" xr:uid="{00000000-0005-0000-0000-0000B9090000}"/>
    <cellStyle name="Ввод  6 79 4" xfId="14414" xr:uid="{00000000-0005-0000-0000-0000BA090000}"/>
    <cellStyle name="Ввод  6 8" xfId="1175" xr:uid="{00000000-0005-0000-0000-0000BB090000}"/>
    <cellStyle name="Ввод  6 8 2" xfId="5911" xr:uid="{00000000-0005-0000-0000-0000BC090000}"/>
    <cellStyle name="Ввод  6 8 3" xfId="10179" xr:uid="{00000000-0005-0000-0000-0000BD090000}"/>
    <cellStyle name="Ввод  6 8 4" xfId="14415" xr:uid="{00000000-0005-0000-0000-0000BE090000}"/>
    <cellStyle name="Ввод  6 80" xfId="1176" xr:uid="{00000000-0005-0000-0000-0000BF090000}"/>
    <cellStyle name="Ввод  6 80 2" xfId="5912" xr:uid="{00000000-0005-0000-0000-0000C0090000}"/>
    <cellStyle name="Ввод  6 80 3" xfId="10180" xr:uid="{00000000-0005-0000-0000-0000C1090000}"/>
    <cellStyle name="Ввод  6 80 4" xfId="14416" xr:uid="{00000000-0005-0000-0000-0000C2090000}"/>
    <cellStyle name="Ввод  6 81" xfId="1177" xr:uid="{00000000-0005-0000-0000-0000C3090000}"/>
    <cellStyle name="Ввод  6 81 2" xfId="5913" xr:uid="{00000000-0005-0000-0000-0000C4090000}"/>
    <cellStyle name="Ввод  6 81 3" xfId="10181" xr:uid="{00000000-0005-0000-0000-0000C5090000}"/>
    <cellStyle name="Ввод  6 81 4" xfId="14417" xr:uid="{00000000-0005-0000-0000-0000C6090000}"/>
    <cellStyle name="Ввод  6 82" xfId="1178" xr:uid="{00000000-0005-0000-0000-0000C7090000}"/>
    <cellStyle name="Ввод  6 82 2" xfId="5914" xr:uid="{00000000-0005-0000-0000-0000C8090000}"/>
    <cellStyle name="Ввод  6 82 3" xfId="10182" xr:uid="{00000000-0005-0000-0000-0000C9090000}"/>
    <cellStyle name="Ввод  6 82 4" xfId="14418" xr:uid="{00000000-0005-0000-0000-0000CA090000}"/>
    <cellStyle name="Ввод  6 83" xfId="1179" xr:uid="{00000000-0005-0000-0000-0000CB090000}"/>
    <cellStyle name="Ввод  6 83 2" xfId="5915" xr:uid="{00000000-0005-0000-0000-0000CC090000}"/>
    <cellStyle name="Ввод  6 83 3" xfId="10183" xr:uid="{00000000-0005-0000-0000-0000CD090000}"/>
    <cellStyle name="Ввод  6 83 4" xfId="14419" xr:uid="{00000000-0005-0000-0000-0000CE090000}"/>
    <cellStyle name="Ввод  6 84" xfId="1180" xr:uid="{00000000-0005-0000-0000-0000CF090000}"/>
    <cellStyle name="Ввод  6 84 2" xfId="5916" xr:uid="{00000000-0005-0000-0000-0000D0090000}"/>
    <cellStyle name="Ввод  6 84 3" xfId="10184" xr:uid="{00000000-0005-0000-0000-0000D1090000}"/>
    <cellStyle name="Ввод  6 84 4" xfId="14420" xr:uid="{00000000-0005-0000-0000-0000D2090000}"/>
    <cellStyle name="Ввод  6 85" xfId="1181" xr:uid="{00000000-0005-0000-0000-0000D3090000}"/>
    <cellStyle name="Ввод  6 85 2" xfId="5917" xr:uid="{00000000-0005-0000-0000-0000D4090000}"/>
    <cellStyle name="Ввод  6 85 3" xfId="10185" xr:uid="{00000000-0005-0000-0000-0000D5090000}"/>
    <cellStyle name="Ввод  6 85 4" xfId="14421" xr:uid="{00000000-0005-0000-0000-0000D6090000}"/>
    <cellStyle name="Ввод  6 86" xfId="1182" xr:uid="{00000000-0005-0000-0000-0000D7090000}"/>
    <cellStyle name="Ввод  6 86 2" xfId="5918" xr:uid="{00000000-0005-0000-0000-0000D8090000}"/>
    <cellStyle name="Ввод  6 86 3" xfId="10186" xr:uid="{00000000-0005-0000-0000-0000D9090000}"/>
    <cellStyle name="Ввод  6 86 4" xfId="14422" xr:uid="{00000000-0005-0000-0000-0000DA090000}"/>
    <cellStyle name="Ввод  6 87" xfId="1183" xr:uid="{00000000-0005-0000-0000-0000DB090000}"/>
    <cellStyle name="Ввод  6 87 2" xfId="5919" xr:uid="{00000000-0005-0000-0000-0000DC090000}"/>
    <cellStyle name="Ввод  6 87 3" xfId="10187" xr:uid="{00000000-0005-0000-0000-0000DD090000}"/>
    <cellStyle name="Ввод  6 87 4" xfId="14423" xr:uid="{00000000-0005-0000-0000-0000DE090000}"/>
    <cellStyle name="Ввод  6 88" xfId="1184" xr:uid="{00000000-0005-0000-0000-0000DF090000}"/>
    <cellStyle name="Ввод  6 88 2" xfId="5920" xr:uid="{00000000-0005-0000-0000-0000E0090000}"/>
    <cellStyle name="Ввод  6 88 3" xfId="10188" xr:uid="{00000000-0005-0000-0000-0000E1090000}"/>
    <cellStyle name="Ввод  6 88 4" xfId="14424" xr:uid="{00000000-0005-0000-0000-0000E2090000}"/>
    <cellStyle name="Ввод  6 89" xfId="1185" xr:uid="{00000000-0005-0000-0000-0000E3090000}"/>
    <cellStyle name="Ввод  6 89 2" xfId="5921" xr:uid="{00000000-0005-0000-0000-0000E4090000}"/>
    <cellStyle name="Ввод  6 89 3" xfId="10189" xr:uid="{00000000-0005-0000-0000-0000E5090000}"/>
    <cellStyle name="Ввод  6 89 4" xfId="14425" xr:uid="{00000000-0005-0000-0000-0000E6090000}"/>
    <cellStyle name="Ввод  6 9" xfId="1186" xr:uid="{00000000-0005-0000-0000-0000E7090000}"/>
    <cellStyle name="Ввод  6 9 2" xfId="5922" xr:uid="{00000000-0005-0000-0000-0000E8090000}"/>
    <cellStyle name="Ввод  6 9 3" xfId="10190" xr:uid="{00000000-0005-0000-0000-0000E9090000}"/>
    <cellStyle name="Ввод  6 9 4" xfId="14426" xr:uid="{00000000-0005-0000-0000-0000EA090000}"/>
    <cellStyle name="Ввод  6 90" xfId="1187" xr:uid="{00000000-0005-0000-0000-0000EB090000}"/>
    <cellStyle name="Ввод  6 90 2" xfId="5923" xr:uid="{00000000-0005-0000-0000-0000EC090000}"/>
    <cellStyle name="Ввод  6 90 3" xfId="10191" xr:uid="{00000000-0005-0000-0000-0000ED090000}"/>
    <cellStyle name="Ввод  6 90 4" xfId="14427" xr:uid="{00000000-0005-0000-0000-0000EE090000}"/>
    <cellStyle name="Ввод  6 91" xfId="1188" xr:uid="{00000000-0005-0000-0000-0000EF090000}"/>
    <cellStyle name="Ввод  6 91 2" xfId="5924" xr:uid="{00000000-0005-0000-0000-0000F0090000}"/>
    <cellStyle name="Ввод  6 91 3" xfId="10192" xr:uid="{00000000-0005-0000-0000-0000F1090000}"/>
    <cellStyle name="Ввод  6 91 4" xfId="14428" xr:uid="{00000000-0005-0000-0000-0000F2090000}"/>
    <cellStyle name="Ввод  6 92" xfId="5182" xr:uid="{00000000-0005-0000-0000-0000F3090000}"/>
    <cellStyle name="Ввод  6 93" xfId="5261" xr:uid="{00000000-0005-0000-0000-0000F4090000}"/>
    <cellStyle name="Ввод  6 94" xfId="8808" xr:uid="{00000000-0005-0000-0000-0000F5090000}"/>
    <cellStyle name="Ввод  7" xfId="229" xr:uid="{00000000-0005-0000-0000-0000F6090000}"/>
    <cellStyle name="Ввод  7 10" xfId="1189" xr:uid="{00000000-0005-0000-0000-0000F7090000}"/>
    <cellStyle name="Ввод  7 10 2" xfId="5925" xr:uid="{00000000-0005-0000-0000-0000F8090000}"/>
    <cellStyle name="Ввод  7 10 3" xfId="10193" xr:uid="{00000000-0005-0000-0000-0000F9090000}"/>
    <cellStyle name="Ввод  7 10 4" xfId="14429" xr:uid="{00000000-0005-0000-0000-0000FA090000}"/>
    <cellStyle name="Ввод  7 11" xfId="1190" xr:uid="{00000000-0005-0000-0000-0000FB090000}"/>
    <cellStyle name="Ввод  7 11 2" xfId="5926" xr:uid="{00000000-0005-0000-0000-0000FC090000}"/>
    <cellStyle name="Ввод  7 11 3" xfId="10194" xr:uid="{00000000-0005-0000-0000-0000FD090000}"/>
    <cellStyle name="Ввод  7 11 4" xfId="14430" xr:uid="{00000000-0005-0000-0000-0000FE090000}"/>
    <cellStyle name="Ввод  7 12" xfId="1191" xr:uid="{00000000-0005-0000-0000-0000FF090000}"/>
    <cellStyle name="Ввод  7 12 2" xfId="5927" xr:uid="{00000000-0005-0000-0000-0000000A0000}"/>
    <cellStyle name="Ввод  7 12 3" xfId="10195" xr:uid="{00000000-0005-0000-0000-0000010A0000}"/>
    <cellStyle name="Ввод  7 12 4" xfId="14431" xr:uid="{00000000-0005-0000-0000-0000020A0000}"/>
    <cellStyle name="Ввод  7 13" xfId="1192" xr:uid="{00000000-0005-0000-0000-0000030A0000}"/>
    <cellStyle name="Ввод  7 13 2" xfId="5928" xr:uid="{00000000-0005-0000-0000-0000040A0000}"/>
    <cellStyle name="Ввод  7 13 3" xfId="10196" xr:uid="{00000000-0005-0000-0000-0000050A0000}"/>
    <cellStyle name="Ввод  7 13 4" xfId="14432" xr:uid="{00000000-0005-0000-0000-0000060A0000}"/>
    <cellStyle name="Ввод  7 14" xfId="1193" xr:uid="{00000000-0005-0000-0000-0000070A0000}"/>
    <cellStyle name="Ввод  7 14 2" xfId="5929" xr:uid="{00000000-0005-0000-0000-0000080A0000}"/>
    <cellStyle name="Ввод  7 14 3" xfId="10197" xr:uid="{00000000-0005-0000-0000-0000090A0000}"/>
    <cellStyle name="Ввод  7 14 4" xfId="14433" xr:uid="{00000000-0005-0000-0000-00000A0A0000}"/>
    <cellStyle name="Ввод  7 15" xfId="1194" xr:uid="{00000000-0005-0000-0000-00000B0A0000}"/>
    <cellStyle name="Ввод  7 15 2" xfId="5930" xr:uid="{00000000-0005-0000-0000-00000C0A0000}"/>
    <cellStyle name="Ввод  7 15 3" xfId="10198" xr:uid="{00000000-0005-0000-0000-00000D0A0000}"/>
    <cellStyle name="Ввод  7 15 4" xfId="14434" xr:uid="{00000000-0005-0000-0000-00000E0A0000}"/>
    <cellStyle name="Ввод  7 16" xfId="1195" xr:uid="{00000000-0005-0000-0000-00000F0A0000}"/>
    <cellStyle name="Ввод  7 16 2" xfId="5931" xr:uid="{00000000-0005-0000-0000-0000100A0000}"/>
    <cellStyle name="Ввод  7 16 3" xfId="10199" xr:uid="{00000000-0005-0000-0000-0000110A0000}"/>
    <cellStyle name="Ввод  7 16 4" xfId="14435" xr:uid="{00000000-0005-0000-0000-0000120A0000}"/>
    <cellStyle name="Ввод  7 17" xfId="1196" xr:uid="{00000000-0005-0000-0000-0000130A0000}"/>
    <cellStyle name="Ввод  7 17 2" xfId="5932" xr:uid="{00000000-0005-0000-0000-0000140A0000}"/>
    <cellStyle name="Ввод  7 17 3" xfId="10200" xr:uid="{00000000-0005-0000-0000-0000150A0000}"/>
    <cellStyle name="Ввод  7 17 4" xfId="14436" xr:uid="{00000000-0005-0000-0000-0000160A0000}"/>
    <cellStyle name="Ввод  7 18" xfId="1197" xr:uid="{00000000-0005-0000-0000-0000170A0000}"/>
    <cellStyle name="Ввод  7 18 2" xfId="5933" xr:uid="{00000000-0005-0000-0000-0000180A0000}"/>
    <cellStyle name="Ввод  7 18 3" xfId="10201" xr:uid="{00000000-0005-0000-0000-0000190A0000}"/>
    <cellStyle name="Ввод  7 18 4" xfId="14437" xr:uid="{00000000-0005-0000-0000-00001A0A0000}"/>
    <cellStyle name="Ввод  7 19" xfId="1198" xr:uid="{00000000-0005-0000-0000-00001B0A0000}"/>
    <cellStyle name="Ввод  7 19 2" xfId="5934" xr:uid="{00000000-0005-0000-0000-00001C0A0000}"/>
    <cellStyle name="Ввод  7 19 3" xfId="10202" xr:uid="{00000000-0005-0000-0000-00001D0A0000}"/>
    <cellStyle name="Ввод  7 19 4" xfId="14438" xr:uid="{00000000-0005-0000-0000-00001E0A0000}"/>
    <cellStyle name="Ввод  7 2" xfId="1199" xr:uid="{00000000-0005-0000-0000-00001F0A0000}"/>
    <cellStyle name="Ввод  7 2 2" xfId="1200" xr:uid="{00000000-0005-0000-0000-0000200A0000}"/>
    <cellStyle name="Ввод  7 2 2 2" xfId="5936" xr:uid="{00000000-0005-0000-0000-0000210A0000}"/>
    <cellStyle name="Ввод  7 2 2 3" xfId="10204" xr:uid="{00000000-0005-0000-0000-0000220A0000}"/>
    <cellStyle name="Ввод  7 2 2 4" xfId="14440" xr:uid="{00000000-0005-0000-0000-0000230A0000}"/>
    <cellStyle name="Ввод  7 2 3" xfId="1201" xr:uid="{00000000-0005-0000-0000-0000240A0000}"/>
    <cellStyle name="Ввод  7 2 3 2" xfId="5937" xr:uid="{00000000-0005-0000-0000-0000250A0000}"/>
    <cellStyle name="Ввод  7 2 3 3" xfId="10205" xr:uid="{00000000-0005-0000-0000-0000260A0000}"/>
    <cellStyle name="Ввод  7 2 3 4" xfId="14441" xr:uid="{00000000-0005-0000-0000-0000270A0000}"/>
    <cellStyle name="Ввод  7 2 4" xfId="5935" xr:uid="{00000000-0005-0000-0000-0000280A0000}"/>
    <cellStyle name="Ввод  7 2 5" xfId="10203" xr:uid="{00000000-0005-0000-0000-0000290A0000}"/>
    <cellStyle name="Ввод  7 2 6" xfId="14439" xr:uid="{00000000-0005-0000-0000-00002A0A0000}"/>
    <cellStyle name="Ввод  7 20" xfId="1202" xr:uid="{00000000-0005-0000-0000-00002B0A0000}"/>
    <cellStyle name="Ввод  7 20 2" xfId="5938" xr:uid="{00000000-0005-0000-0000-00002C0A0000}"/>
    <cellStyle name="Ввод  7 20 3" xfId="10206" xr:uid="{00000000-0005-0000-0000-00002D0A0000}"/>
    <cellStyle name="Ввод  7 20 4" xfId="14442" xr:uid="{00000000-0005-0000-0000-00002E0A0000}"/>
    <cellStyle name="Ввод  7 21" xfId="1203" xr:uid="{00000000-0005-0000-0000-00002F0A0000}"/>
    <cellStyle name="Ввод  7 21 2" xfId="5939" xr:uid="{00000000-0005-0000-0000-0000300A0000}"/>
    <cellStyle name="Ввод  7 21 3" xfId="10207" xr:uid="{00000000-0005-0000-0000-0000310A0000}"/>
    <cellStyle name="Ввод  7 21 4" xfId="14443" xr:uid="{00000000-0005-0000-0000-0000320A0000}"/>
    <cellStyle name="Ввод  7 22" xfId="1204" xr:uid="{00000000-0005-0000-0000-0000330A0000}"/>
    <cellStyle name="Ввод  7 22 2" xfId="5940" xr:uid="{00000000-0005-0000-0000-0000340A0000}"/>
    <cellStyle name="Ввод  7 22 3" xfId="10208" xr:uid="{00000000-0005-0000-0000-0000350A0000}"/>
    <cellStyle name="Ввод  7 22 4" xfId="14444" xr:uid="{00000000-0005-0000-0000-0000360A0000}"/>
    <cellStyle name="Ввод  7 23" xfId="1205" xr:uid="{00000000-0005-0000-0000-0000370A0000}"/>
    <cellStyle name="Ввод  7 23 2" xfId="5941" xr:uid="{00000000-0005-0000-0000-0000380A0000}"/>
    <cellStyle name="Ввод  7 23 3" xfId="10209" xr:uid="{00000000-0005-0000-0000-0000390A0000}"/>
    <cellStyle name="Ввод  7 23 4" xfId="14445" xr:uid="{00000000-0005-0000-0000-00003A0A0000}"/>
    <cellStyle name="Ввод  7 24" xfId="1206" xr:uid="{00000000-0005-0000-0000-00003B0A0000}"/>
    <cellStyle name="Ввод  7 24 2" xfId="5942" xr:uid="{00000000-0005-0000-0000-00003C0A0000}"/>
    <cellStyle name="Ввод  7 24 3" xfId="10210" xr:uid="{00000000-0005-0000-0000-00003D0A0000}"/>
    <cellStyle name="Ввод  7 24 4" xfId="14446" xr:uid="{00000000-0005-0000-0000-00003E0A0000}"/>
    <cellStyle name="Ввод  7 25" xfId="1207" xr:uid="{00000000-0005-0000-0000-00003F0A0000}"/>
    <cellStyle name="Ввод  7 25 2" xfId="5943" xr:uid="{00000000-0005-0000-0000-0000400A0000}"/>
    <cellStyle name="Ввод  7 25 3" xfId="10211" xr:uid="{00000000-0005-0000-0000-0000410A0000}"/>
    <cellStyle name="Ввод  7 25 4" xfId="14447" xr:uid="{00000000-0005-0000-0000-0000420A0000}"/>
    <cellStyle name="Ввод  7 26" xfId="1208" xr:uid="{00000000-0005-0000-0000-0000430A0000}"/>
    <cellStyle name="Ввод  7 26 2" xfId="5944" xr:uid="{00000000-0005-0000-0000-0000440A0000}"/>
    <cellStyle name="Ввод  7 26 3" xfId="10212" xr:uid="{00000000-0005-0000-0000-0000450A0000}"/>
    <cellStyle name="Ввод  7 26 4" xfId="14448" xr:uid="{00000000-0005-0000-0000-0000460A0000}"/>
    <cellStyle name="Ввод  7 27" xfId="1209" xr:uid="{00000000-0005-0000-0000-0000470A0000}"/>
    <cellStyle name="Ввод  7 27 2" xfId="5945" xr:uid="{00000000-0005-0000-0000-0000480A0000}"/>
    <cellStyle name="Ввод  7 27 3" xfId="10213" xr:uid="{00000000-0005-0000-0000-0000490A0000}"/>
    <cellStyle name="Ввод  7 27 4" xfId="14449" xr:uid="{00000000-0005-0000-0000-00004A0A0000}"/>
    <cellStyle name="Ввод  7 28" xfId="1210" xr:uid="{00000000-0005-0000-0000-00004B0A0000}"/>
    <cellStyle name="Ввод  7 28 2" xfId="5946" xr:uid="{00000000-0005-0000-0000-00004C0A0000}"/>
    <cellStyle name="Ввод  7 28 3" xfId="10214" xr:uid="{00000000-0005-0000-0000-00004D0A0000}"/>
    <cellStyle name="Ввод  7 28 4" xfId="14450" xr:uid="{00000000-0005-0000-0000-00004E0A0000}"/>
    <cellStyle name="Ввод  7 29" xfId="1211" xr:uid="{00000000-0005-0000-0000-00004F0A0000}"/>
    <cellStyle name="Ввод  7 29 2" xfId="5947" xr:uid="{00000000-0005-0000-0000-0000500A0000}"/>
    <cellStyle name="Ввод  7 29 3" xfId="10215" xr:uid="{00000000-0005-0000-0000-0000510A0000}"/>
    <cellStyle name="Ввод  7 29 4" xfId="14451" xr:uid="{00000000-0005-0000-0000-0000520A0000}"/>
    <cellStyle name="Ввод  7 3" xfId="1212" xr:uid="{00000000-0005-0000-0000-0000530A0000}"/>
    <cellStyle name="Ввод  7 3 2" xfId="1213" xr:uid="{00000000-0005-0000-0000-0000540A0000}"/>
    <cellStyle name="Ввод  7 3 2 2" xfId="5949" xr:uid="{00000000-0005-0000-0000-0000550A0000}"/>
    <cellStyle name="Ввод  7 3 2 3" xfId="10217" xr:uid="{00000000-0005-0000-0000-0000560A0000}"/>
    <cellStyle name="Ввод  7 3 2 4" xfId="14453" xr:uid="{00000000-0005-0000-0000-0000570A0000}"/>
    <cellStyle name="Ввод  7 3 3" xfId="1214" xr:uid="{00000000-0005-0000-0000-0000580A0000}"/>
    <cellStyle name="Ввод  7 3 3 2" xfId="5950" xr:uid="{00000000-0005-0000-0000-0000590A0000}"/>
    <cellStyle name="Ввод  7 3 3 3" xfId="10218" xr:uid="{00000000-0005-0000-0000-00005A0A0000}"/>
    <cellStyle name="Ввод  7 3 3 4" xfId="14454" xr:uid="{00000000-0005-0000-0000-00005B0A0000}"/>
    <cellStyle name="Ввод  7 3 4" xfId="5948" xr:uid="{00000000-0005-0000-0000-00005C0A0000}"/>
    <cellStyle name="Ввод  7 3 5" xfId="10216" xr:uid="{00000000-0005-0000-0000-00005D0A0000}"/>
    <cellStyle name="Ввод  7 3 6" xfId="14452" xr:uid="{00000000-0005-0000-0000-00005E0A0000}"/>
    <cellStyle name="Ввод  7 30" xfId="1215" xr:uid="{00000000-0005-0000-0000-00005F0A0000}"/>
    <cellStyle name="Ввод  7 30 2" xfId="5951" xr:uid="{00000000-0005-0000-0000-0000600A0000}"/>
    <cellStyle name="Ввод  7 30 3" xfId="10219" xr:uid="{00000000-0005-0000-0000-0000610A0000}"/>
    <cellStyle name="Ввод  7 30 4" xfId="14455" xr:uid="{00000000-0005-0000-0000-0000620A0000}"/>
    <cellStyle name="Ввод  7 31" xfId="1216" xr:uid="{00000000-0005-0000-0000-0000630A0000}"/>
    <cellStyle name="Ввод  7 31 2" xfId="5952" xr:uid="{00000000-0005-0000-0000-0000640A0000}"/>
    <cellStyle name="Ввод  7 31 3" xfId="10220" xr:uid="{00000000-0005-0000-0000-0000650A0000}"/>
    <cellStyle name="Ввод  7 31 4" xfId="14456" xr:uid="{00000000-0005-0000-0000-0000660A0000}"/>
    <cellStyle name="Ввод  7 32" xfId="1217" xr:uid="{00000000-0005-0000-0000-0000670A0000}"/>
    <cellStyle name="Ввод  7 32 2" xfId="5953" xr:uid="{00000000-0005-0000-0000-0000680A0000}"/>
    <cellStyle name="Ввод  7 32 3" xfId="10221" xr:uid="{00000000-0005-0000-0000-0000690A0000}"/>
    <cellStyle name="Ввод  7 32 4" xfId="14457" xr:uid="{00000000-0005-0000-0000-00006A0A0000}"/>
    <cellStyle name="Ввод  7 33" xfId="1218" xr:uid="{00000000-0005-0000-0000-00006B0A0000}"/>
    <cellStyle name="Ввод  7 33 2" xfId="5954" xr:uid="{00000000-0005-0000-0000-00006C0A0000}"/>
    <cellStyle name="Ввод  7 33 3" xfId="10222" xr:uid="{00000000-0005-0000-0000-00006D0A0000}"/>
    <cellStyle name="Ввод  7 33 4" xfId="14458" xr:uid="{00000000-0005-0000-0000-00006E0A0000}"/>
    <cellStyle name="Ввод  7 34" xfId="1219" xr:uid="{00000000-0005-0000-0000-00006F0A0000}"/>
    <cellStyle name="Ввод  7 34 2" xfId="5955" xr:uid="{00000000-0005-0000-0000-0000700A0000}"/>
    <cellStyle name="Ввод  7 34 3" xfId="10223" xr:uid="{00000000-0005-0000-0000-0000710A0000}"/>
    <cellStyle name="Ввод  7 34 4" xfId="14459" xr:uid="{00000000-0005-0000-0000-0000720A0000}"/>
    <cellStyle name="Ввод  7 35" xfId="1220" xr:uid="{00000000-0005-0000-0000-0000730A0000}"/>
    <cellStyle name="Ввод  7 35 2" xfId="5956" xr:uid="{00000000-0005-0000-0000-0000740A0000}"/>
    <cellStyle name="Ввод  7 35 3" xfId="10224" xr:uid="{00000000-0005-0000-0000-0000750A0000}"/>
    <cellStyle name="Ввод  7 35 4" xfId="14460" xr:uid="{00000000-0005-0000-0000-0000760A0000}"/>
    <cellStyle name="Ввод  7 36" xfId="1221" xr:uid="{00000000-0005-0000-0000-0000770A0000}"/>
    <cellStyle name="Ввод  7 36 2" xfId="5957" xr:uid="{00000000-0005-0000-0000-0000780A0000}"/>
    <cellStyle name="Ввод  7 36 3" xfId="10225" xr:uid="{00000000-0005-0000-0000-0000790A0000}"/>
    <cellStyle name="Ввод  7 36 4" xfId="14461" xr:uid="{00000000-0005-0000-0000-00007A0A0000}"/>
    <cellStyle name="Ввод  7 37" xfId="1222" xr:uid="{00000000-0005-0000-0000-00007B0A0000}"/>
    <cellStyle name="Ввод  7 37 2" xfId="5958" xr:uid="{00000000-0005-0000-0000-00007C0A0000}"/>
    <cellStyle name="Ввод  7 37 3" xfId="10226" xr:uid="{00000000-0005-0000-0000-00007D0A0000}"/>
    <cellStyle name="Ввод  7 37 4" xfId="14462" xr:uid="{00000000-0005-0000-0000-00007E0A0000}"/>
    <cellStyle name="Ввод  7 38" xfId="1223" xr:uid="{00000000-0005-0000-0000-00007F0A0000}"/>
    <cellStyle name="Ввод  7 38 2" xfId="5959" xr:uid="{00000000-0005-0000-0000-0000800A0000}"/>
    <cellStyle name="Ввод  7 38 3" xfId="10227" xr:uid="{00000000-0005-0000-0000-0000810A0000}"/>
    <cellStyle name="Ввод  7 38 4" xfId="14463" xr:uid="{00000000-0005-0000-0000-0000820A0000}"/>
    <cellStyle name="Ввод  7 39" xfId="1224" xr:uid="{00000000-0005-0000-0000-0000830A0000}"/>
    <cellStyle name="Ввод  7 39 2" xfId="5960" xr:uid="{00000000-0005-0000-0000-0000840A0000}"/>
    <cellStyle name="Ввод  7 39 3" xfId="10228" xr:uid="{00000000-0005-0000-0000-0000850A0000}"/>
    <cellStyle name="Ввод  7 39 4" xfId="14464" xr:uid="{00000000-0005-0000-0000-0000860A0000}"/>
    <cellStyle name="Ввод  7 4" xfId="1225" xr:uid="{00000000-0005-0000-0000-0000870A0000}"/>
    <cellStyle name="Ввод  7 4 2" xfId="1226" xr:uid="{00000000-0005-0000-0000-0000880A0000}"/>
    <cellStyle name="Ввод  7 4 2 2" xfId="5962" xr:uid="{00000000-0005-0000-0000-0000890A0000}"/>
    <cellStyle name="Ввод  7 4 2 3" xfId="10230" xr:uid="{00000000-0005-0000-0000-00008A0A0000}"/>
    <cellStyle name="Ввод  7 4 2 4" xfId="14466" xr:uid="{00000000-0005-0000-0000-00008B0A0000}"/>
    <cellStyle name="Ввод  7 4 3" xfId="1227" xr:uid="{00000000-0005-0000-0000-00008C0A0000}"/>
    <cellStyle name="Ввод  7 4 3 2" xfId="5963" xr:uid="{00000000-0005-0000-0000-00008D0A0000}"/>
    <cellStyle name="Ввод  7 4 3 3" xfId="10231" xr:uid="{00000000-0005-0000-0000-00008E0A0000}"/>
    <cellStyle name="Ввод  7 4 3 4" xfId="14467" xr:uid="{00000000-0005-0000-0000-00008F0A0000}"/>
    <cellStyle name="Ввод  7 4 4" xfId="5961" xr:uid="{00000000-0005-0000-0000-0000900A0000}"/>
    <cellStyle name="Ввод  7 4 5" xfId="10229" xr:uid="{00000000-0005-0000-0000-0000910A0000}"/>
    <cellStyle name="Ввод  7 4 6" xfId="14465" xr:uid="{00000000-0005-0000-0000-0000920A0000}"/>
    <cellStyle name="Ввод  7 40" xfId="1228" xr:uid="{00000000-0005-0000-0000-0000930A0000}"/>
    <cellStyle name="Ввод  7 40 2" xfId="5964" xr:uid="{00000000-0005-0000-0000-0000940A0000}"/>
    <cellStyle name="Ввод  7 40 3" xfId="10232" xr:uid="{00000000-0005-0000-0000-0000950A0000}"/>
    <cellStyle name="Ввод  7 40 4" xfId="14468" xr:uid="{00000000-0005-0000-0000-0000960A0000}"/>
    <cellStyle name="Ввод  7 41" xfId="1229" xr:uid="{00000000-0005-0000-0000-0000970A0000}"/>
    <cellStyle name="Ввод  7 41 2" xfId="5965" xr:uid="{00000000-0005-0000-0000-0000980A0000}"/>
    <cellStyle name="Ввод  7 41 3" xfId="10233" xr:uid="{00000000-0005-0000-0000-0000990A0000}"/>
    <cellStyle name="Ввод  7 41 4" xfId="14469" xr:uid="{00000000-0005-0000-0000-00009A0A0000}"/>
    <cellStyle name="Ввод  7 42" xfId="1230" xr:uid="{00000000-0005-0000-0000-00009B0A0000}"/>
    <cellStyle name="Ввод  7 42 2" xfId="5966" xr:uid="{00000000-0005-0000-0000-00009C0A0000}"/>
    <cellStyle name="Ввод  7 42 3" xfId="10234" xr:uid="{00000000-0005-0000-0000-00009D0A0000}"/>
    <cellStyle name="Ввод  7 42 4" xfId="14470" xr:uid="{00000000-0005-0000-0000-00009E0A0000}"/>
    <cellStyle name="Ввод  7 43" xfId="1231" xr:uid="{00000000-0005-0000-0000-00009F0A0000}"/>
    <cellStyle name="Ввод  7 43 2" xfId="5967" xr:uid="{00000000-0005-0000-0000-0000A00A0000}"/>
    <cellStyle name="Ввод  7 43 3" xfId="10235" xr:uid="{00000000-0005-0000-0000-0000A10A0000}"/>
    <cellStyle name="Ввод  7 43 4" xfId="14471" xr:uid="{00000000-0005-0000-0000-0000A20A0000}"/>
    <cellStyle name="Ввод  7 44" xfId="1232" xr:uid="{00000000-0005-0000-0000-0000A30A0000}"/>
    <cellStyle name="Ввод  7 44 2" xfId="5968" xr:uid="{00000000-0005-0000-0000-0000A40A0000}"/>
    <cellStyle name="Ввод  7 44 3" xfId="10236" xr:uid="{00000000-0005-0000-0000-0000A50A0000}"/>
    <cellStyle name="Ввод  7 44 4" xfId="14472" xr:uid="{00000000-0005-0000-0000-0000A60A0000}"/>
    <cellStyle name="Ввод  7 45" xfId="1233" xr:uid="{00000000-0005-0000-0000-0000A70A0000}"/>
    <cellStyle name="Ввод  7 45 2" xfId="5969" xr:uid="{00000000-0005-0000-0000-0000A80A0000}"/>
    <cellStyle name="Ввод  7 45 3" xfId="10237" xr:uid="{00000000-0005-0000-0000-0000A90A0000}"/>
    <cellStyle name="Ввод  7 45 4" xfId="14473" xr:uid="{00000000-0005-0000-0000-0000AA0A0000}"/>
    <cellStyle name="Ввод  7 46" xfId="1234" xr:uid="{00000000-0005-0000-0000-0000AB0A0000}"/>
    <cellStyle name="Ввод  7 46 2" xfId="5970" xr:uid="{00000000-0005-0000-0000-0000AC0A0000}"/>
    <cellStyle name="Ввод  7 46 3" xfId="10238" xr:uid="{00000000-0005-0000-0000-0000AD0A0000}"/>
    <cellStyle name="Ввод  7 46 4" xfId="14474" xr:uid="{00000000-0005-0000-0000-0000AE0A0000}"/>
    <cellStyle name="Ввод  7 47" xfId="1235" xr:uid="{00000000-0005-0000-0000-0000AF0A0000}"/>
    <cellStyle name="Ввод  7 47 2" xfId="5971" xr:uid="{00000000-0005-0000-0000-0000B00A0000}"/>
    <cellStyle name="Ввод  7 47 3" xfId="10239" xr:uid="{00000000-0005-0000-0000-0000B10A0000}"/>
    <cellStyle name="Ввод  7 47 4" xfId="14475" xr:uid="{00000000-0005-0000-0000-0000B20A0000}"/>
    <cellStyle name="Ввод  7 48" xfId="1236" xr:uid="{00000000-0005-0000-0000-0000B30A0000}"/>
    <cellStyle name="Ввод  7 48 2" xfId="5972" xr:uid="{00000000-0005-0000-0000-0000B40A0000}"/>
    <cellStyle name="Ввод  7 48 3" xfId="10240" xr:uid="{00000000-0005-0000-0000-0000B50A0000}"/>
    <cellStyle name="Ввод  7 48 4" xfId="14476" xr:uid="{00000000-0005-0000-0000-0000B60A0000}"/>
    <cellStyle name="Ввод  7 49" xfId="1237" xr:uid="{00000000-0005-0000-0000-0000B70A0000}"/>
    <cellStyle name="Ввод  7 49 2" xfId="5973" xr:uid="{00000000-0005-0000-0000-0000B80A0000}"/>
    <cellStyle name="Ввод  7 49 3" xfId="10241" xr:uid="{00000000-0005-0000-0000-0000B90A0000}"/>
    <cellStyle name="Ввод  7 49 4" xfId="14477" xr:uid="{00000000-0005-0000-0000-0000BA0A0000}"/>
    <cellStyle name="Ввод  7 5" xfId="1238" xr:uid="{00000000-0005-0000-0000-0000BB0A0000}"/>
    <cellStyle name="Ввод  7 5 2" xfId="5974" xr:uid="{00000000-0005-0000-0000-0000BC0A0000}"/>
    <cellStyle name="Ввод  7 5 3" xfId="10242" xr:uid="{00000000-0005-0000-0000-0000BD0A0000}"/>
    <cellStyle name="Ввод  7 5 4" xfId="14478" xr:uid="{00000000-0005-0000-0000-0000BE0A0000}"/>
    <cellStyle name="Ввод  7 50" xfId="1239" xr:uid="{00000000-0005-0000-0000-0000BF0A0000}"/>
    <cellStyle name="Ввод  7 50 2" xfId="5975" xr:uid="{00000000-0005-0000-0000-0000C00A0000}"/>
    <cellStyle name="Ввод  7 50 3" xfId="10243" xr:uid="{00000000-0005-0000-0000-0000C10A0000}"/>
    <cellStyle name="Ввод  7 50 4" xfId="14479" xr:uid="{00000000-0005-0000-0000-0000C20A0000}"/>
    <cellStyle name="Ввод  7 51" xfId="1240" xr:uid="{00000000-0005-0000-0000-0000C30A0000}"/>
    <cellStyle name="Ввод  7 51 2" xfId="5976" xr:uid="{00000000-0005-0000-0000-0000C40A0000}"/>
    <cellStyle name="Ввод  7 51 3" xfId="10244" xr:uid="{00000000-0005-0000-0000-0000C50A0000}"/>
    <cellStyle name="Ввод  7 51 4" xfId="14480" xr:uid="{00000000-0005-0000-0000-0000C60A0000}"/>
    <cellStyle name="Ввод  7 52" xfId="1241" xr:uid="{00000000-0005-0000-0000-0000C70A0000}"/>
    <cellStyle name="Ввод  7 52 2" xfId="5977" xr:uid="{00000000-0005-0000-0000-0000C80A0000}"/>
    <cellStyle name="Ввод  7 52 3" xfId="10245" xr:uid="{00000000-0005-0000-0000-0000C90A0000}"/>
    <cellStyle name="Ввод  7 52 4" xfId="14481" xr:uid="{00000000-0005-0000-0000-0000CA0A0000}"/>
    <cellStyle name="Ввод  7 53" xfId="1242" xr:uid="{00000000-0005-0000-0000-0000CB0A0000}"/>
    <cellStyle name="Ввод  7 53 2" xfId="5978" xr:uid="{00000000-0005-0000-0000-0000CC0A0000}"/>
    <cellStyle name="Ввод  7 53 3" xfId="10246" xr:uid="{00000000-0005-0000-0000-0000CD0A0000}"/>
    <cellStyle name="Ввод  7 53 4" xfId="14482" xr:uid="{00000000-0005-0000-0000-0000CE0A0000}"/>
    <cellStyle name="Ввод  7 54" xfId="1243" xr:uid="{00000000-0005-0000-0000-0000CF0A0000}"/>
    <cellStyle name="Ввод  7 54 2" xfId="5979" xr:uid="{00000000-0005-0000-0000-0000D00A0000}"/>
    <cellStyle name="Ввод  7 54 3" xfId="10247" xr:uid="{00000000-0005-0000-0000-0000D10A0000}"/>
    <cellStyle name="Ввод  7 54 4" xfId="14483" xr:uid="{00000000-0005-0000-0000-0000D20A0000}"/>
    <cellStyle name="Ввод  7 55" xfId="1244" xr:uid="{00000000-0005-0000-0000-0000D30A0000}"/>
    <cellStyle name="Ввод  7 55 2" xfId="5980" xr:uid="{00000000-0005-0000-0000-0000D40A0000}"/>
    <cellStyle name="Ввод  7 55 3" xfId="10248" xr:uid="{00000000-0005-0000-0000-0000D50A0000}"/>
    <cellStyle name="Ввод  7 55 4" xfId="14484" xr:uid="{00000000-0005-0000-0000-0000D60A0000}"/>
    <cellStyle name="Ввод  7 56" xfId="1245" xr:uid="{00000000-0005-0000-0000-0000D70A0000}"/>
    <cellStyle name="Ввод  7 56 2" xfId="5981" xr:uid="{00000000-0005-0000-0000-0000D80A0000}"/>
    <cellStyle name="Ввод  7 56 3" xfId="10249" xr:uid="{00000000-0005-0000-0000-0000D90A0000}"/>
    <cellStyle name="Ввод  7 56 4" xfId="14485" xr:uid="{00000000-0005-0000-0000-0000DA0A0000}"/>
    <cellStyle name="Ввод  7 57" xfId="1246" xr:uid="{00000000-0005-0000-0000-0000DB0A0000}"/>
    <cellStyle name="Ввод  7 57 2" xfId="5982" xr:uid="{00000000-0005-0000-0000-0000DC0A0000}"/>
    <cellStyle name="Ввод  7 57 3" xfId="10250" xr:uid="{00000000-0005-0000-0000-0000DD0A0000}"/>
    <cellStyle name="Ввод  7 57 4" xfId="14486" xr:uid="{00000000-0005-0000-0000-0000DE0A0000}"/>
    <cellStyle name="Ввод  7 58" xfId="1247" xr:uid="{00000000-0005-0000-0000-0000DF0A0000}"/>
    <cellStyle name="Ввод  7 58 2" xfId="5983" xr:uid="{00000000-0005-0000-0000-0000E00A0000}"/>
    <cellStyle name="Ввод  7 58 3" xfId="10251" xr:uid="{00000000-0005-0000-0000-0000E10A0000}"/>
    <cellStyle name="Ввод  7 58 4" xfId="14487" xr:uid="{00000000-0005-0000-0000-0000E20A0000}"/>
    <cellStyle name="Ввод  7 59" xfId="1248" xr:uid="{00000000-0005-0000-0000-0000E30A0000}"/>
    <cellStyle name="Ввод  7 59 2" xfId="5984" xr:uid="{00000000-0005-0000-0000-0000E40A0000}"/>
    <cellStyle name="Ввод  7 59 3" xfId="10252" xr:uid="{00000000-0005-0000-0000-0000E50A0000}"/>
    <cellStyle name="Ввод  7 59 4" xfId="14488" xr:uid="{00000000-0005-0000-0000-0000E60A0000}"/>
    <cellStyle name="Ввод  7 6" xfId="1249" xr:uid="{00000000-0005-0000-0000-0000E70A0000}"/>
    <cellStyle name="Ввод  7 6 2" xfId="5985" xr:uid="{00000000-0005-0000-0000-0000E80A0000}"/>
    <cellStyle name="Ввод  7 6 3" xfId="10253" xr:uid="{00000000-0005-0000-0000-0000E90A0000}"/>
    <cellStyle name="Ввод  7 6 4" xfId="14489" xr:uid="{00000000-0005-0000-0000-0000EA0A0000}"/>
    <cellStyle name="Ввод  7 60" xfId="1250" xr:uid="{00000000-0005-0000-0000-0000EB0A0000}"/>
    <cellStyle name="Ввод  7 60 2" xfId="5986" xr:uid="{00000000-0005-0000-0000-0000EC0A0000}"/>
    <cellStyle name="Ввод  7 60 3" xfId="10254" xr:uid="{00000000-0005-0000-0000-0000ED0A0000}"/>
    <cellStyle name="Ввод  7 60 4" xfId="14490" xr:uid="{00000000-0005-0000-0000-0000EE0A0000}"/>
    <cellStyle name="Ввод  7 61" xfId="1251" xr:uid="{00000000-0005-0000-0000-0000EF0A0000}"/>
    <cellStyle name="Ввод  7 61 2" xfId="5987" xr:uid="{00000000-0005-0000-0000-0000F00A0000}"/>
    <cellStyle name="Ввод  7 61 3" xfId="10255" xr:uid="{00000000-0005-0000-0000-0000F10A0000}"/>
    <cellStyle name="Ввод  7 61 4" xfId="14491" xr:uid="{00000000-0005-0000-0000-0000F20A0000}"/>
    <cellStyle name="Ввод  7 62" xfId="1252" xr:uid="{00000000-0005-0000-0000-0000F30A0000}"/>
    <cellStyle name="Ввод  7 62 2" xfId="5988" xr:uid="{00000000-0005-0000-0000-0000F40A0000}"/>
    <cellStyle name="Ввод  7 62 3" xfId="10256" xr:uid="{00000000-0005-0000-0000-0000F50A0000}"/>
    <cellStyle name="Ввод  7 62 4" xfId="14492" xr:uid="{00000000-0005-0000-0000-0000F60A0000}"/>
    <cellStyle name="Ввод  7 63" xfId="1253" xr:uid="{00000000-0005-0000-0000-0000F70A0000}"/>
    <cellStyle name="Ввод  7 63 2" xfId="5989" xr:uid="{00000000-0005-0000-0000-0000F80A0000}"/>
    <cellStyle name="Ввод  7 63 3" xfId="10257" xr:uid="{00000000-0005-0000-0000-0000F90A0000}"/>
    <cellStyle name="Ввод  7 63 4" xfId="14493" xr:uid="{00000000-0005-0000-0000-0000FA0A0000}"/>
    <cellStyle name="Ввод  7 64" xfId="1254" xr:uid="{00000000-0005-0000-0000-0000FB0A0000}"/>
    <cellStyle name="Ввод  7 64 2" xfId="5990" xr:uid="{00000000-0005-0000-0000-0000FC0A0000}"/>
    <cellStyle name="Ввод  7 64 3" xfId="10258" xr:uid="{00000000-0005-0000-0000-0000FD0A0000}"/>
    <cellStyle name="Ввод  7 64 4" xfId="14494" xr:uid="{00000000-0005-0000-0000-0000FE0A0000}"/>
    <cellStyle name="Ввод  7 65" xfId="1255" xr:uid="{00000000-0005-0000-0000-0000FF0A0000}"/>
    <cellStyle name="Ввод  7 65 2" xfId="5991" xr:uid="{00000000-0005-0000-0000-0000000B0000}"/>
    <cellStyle name="Ввод  7 65 3" xfId="10259" xr:uid="{00000000-0005-0000-0000-0000010B0000}"/>
    <cellStyle name="Ввод  7 65 4" xfId="14495" xr:uid="{00000000-0005-0000-0000-0000020B0000}"/>
    <cellStyle name="Ввод  7 66" xfId="1256" xr:uid="{00000000-0005-0000-0000-0000030B0000}"/>
    <cellStyle name="Ввод  7 66 2" xfId="5992" xr:uid="{00000000-0005-0000-0000-0000040B0000}"/>
    <cellStyle name="Ввод  7 66 3" xfId="10260" xr:uid="{00000000-0005-0000-0000-0000050B0000}"/>
    <cellStyle name="Ввод  7 66 4" xfId="14496" xr:uid="{00000000-0005-0000-0000-0000060B0000}"/>
    <cellStyle name="Ввод  7 67" xfId="1257" xr:uid="{00000000-0005-0000-0000-0000070B0000}"/>
    <cellStyle name="Ввод  7 67 2" xfId="5993" xr:uid="{00000000-0005-0000-0000-0000080B0000}"/>
    <cellStyle name="Ввод  7 67 3" xfId="10261" xr:uid="{00000000-0005-0000-0000-0000090B0000}"/>
    <cellStyle name="Ввод  7 67 4" xfId="14497" xr:uid="{00000000-0005-0000-0000-00000A0B0000}"/>
    <cellStyle name="Ввод  7 68" xfId="1258" xr:uid="{00000000-0005-0000-0000-00000B0B0000}"/>
    <cellStyle name="Ввод  7 68 2" xfId="5994" xr:uid="{00000000-0005-0000-0000-00000C0B0000}"/>
    <cellStyle name="Ввод  7 68 3" xfId="10262" xr:uid="{00000000-0005-0000-0000-00000D0B0000}"/>
    <cellStyle name="Ввод  7 68 4" xfId="14498" xr:uid="{00000000-0005-0000-0000-00000E0B0000}"/>
    <cellStyle name="Ввод  7 69" xfId="1259" xr:uid="{00000000-0005-0000-0000-00000F0B0000}"/>
    <cellStyle name="Ввод  7 69 2" xfId="5995" xr:uid="{00000000-0005-0000-0000-0000100B0000}"/>
    <cellStyle name="Ввод  7 69 3" xfId="10263" xr:uid="{00000000-0005-0000-0000-0000110B0000}"/>
    <cellStyle name="Ввод  7 69 4" xfId="14499" xr:uid="{00000000-0005-0000-0000-0000120B0000}"/>
    <cellStyle name="Ввод  7 7" xfId="1260" xr:uid="{00000000-0005-0000-0000-0000130B0000}"/>
    <cellStyle name="Ввод  7 7 2" xfId="5996" xr:uid="{00000000-0005-0000-0000-0000140B0000}"/>
    <cellStyle name="Ввод  7 7 3" xfId="10264" xr:uid="{00000000-0005-0000-0000-0000150B0000}"/>
    <cellStyle name="Ввод  7 7 4" xfId="14500" xr:uid="{00000000-0005-0000-0000-0000160B0000}"/>
    <cellStyle name="Ввод  7 70" xfId="1261" xr:uid="{00000000-0005-0000-0000-0000170B0000}"/>
    <cellStyle name="Ввод  7 70 2" xfId="5997" xr:uid="{00000000-0005-0000-0000-0000180B0000}"/>
    <cellStyle name="Ввод  7 70 3" xfId="10265" xr:uid="{00000000-0005-0000-0000-0000190B0000}"/>
    <cellStyle name="Ввод  7 70 4" xfId="14501" xr:uid="{00000000-0005-0000-0000-00001A0B0000}"/>
    <cellStyle name="Ввод  7 71" xfId="1262" xr:uid="{00000000-0005-0000-0000-00001B0B0000}"/>
    <cellStyle name="Ввод  7 71 2" xfId="5998" xr:uid="{00000000-0005-0000-0000-00001C0B0000}"/>
    <cellStyle name="Ввод  7 71 3" xfId="10266" xr:uid="{00000000-0005-0000-0000-00001D0B0000}"/>
    <cellStyle name="Ввод  7 71 4" xfId="14502" xr:uid="{00000000-0005-0000-0000-00001E0B0000}"/>
    <cellStyle name="Ввод  7 72" xfId="1263" xr:uid="{00000000-0005-0000-0000-00001F0B0000}"/>
    <cellStyle name="Ввод  7 72 2" xfId="5999" xr:uid="{00000000-0005-0000-0000-0000200B0000}"/>
    <cellStyle name="Ввод  7 72 3" xfId="10267" xr:uid="{00000000-0005-0000-0000-0000210B0000}"/>
    <cellStyle name="Ввод  7 72 4" xfId="14503" xr:uid="{00000000-0005-0000-0000-0000220B0000}"/>
    <cellStyle name="Ввод  7 73" xfId="1264" xr:uid="{00000000-0005-0000-0000-0000230B0000}"/>
    <cellStyle name="Ввод  7 73 2" xfId="6000" xr:uid="{00000000-0005-0000-0000-0000240B0000}"/>
    <cellStyle name="Ввод  7 73 3" xfId="10268" xr:uid="{00000000-0005-0000-0000-0000250B0000}"/>
    <cellStyle name="Ввод  7 73 4" xfId="14504" xr:uid="{00000000-0005-0000-0000-0000260B0000}"/>
    <cellStyle name="Ввод  7 74" xfId="1265" xr:uid="{00000000-0005-0000-0000-0000270B0000}"/>
    <cellStyle name="Ввод  7 74 2" xfId="6001" xr:uid="{00000000-0005-0000-0000-0000280B0000}"/>
    <cellStyle name="Ввод  7 74 3" xfId="10269" xr:uid="{00000000-0005-0000-0000-0000290B0000}"/>
    <cellStyle name="Ввод  7 74 4" xfId="14505" xr:uid="{00000000-0005-0000-0000-00002A0B0000}"/>
    <cellStyle name="Ввод  7 75" xfId="1266" xr:uid="{00000000-0005-0000-0000-00002B0B0000}"/>
    <cellStyle name="Ввод  7 75 2" xfId="6002" xr:uid="{00000000-0005-0000-0000-00002C0B0000}"/>
    <cellStyle name="Ввод  7 75 3" xfId="10270" xr:uid="{00000000-0005-0000-0000-00002D0B0000}"/>
    <cellStyle name="Ввод  7 75 4" xfId="14506" xr:uid="{00000000-0005-0000-0000-00002E0B0000}"/>
    <cellStyle name="Ввод  7 76" xfId="1267" xr:uid="{00000000-0005-0000-0000-00002F0B0000}"/>
    <cellStyle name="Ввод  7 76 2" xfId="6003" xr:uid="{00000000-0005-0000-0000-0000300B0000}"/>
    <cellStyle name="Ввод  7 76 3" xfId="10271" xr:uid="{00000000-0005-0000-0000-0000310B0000}"/>
    <cellStyle name="Ввод  7 76 4" xfId="14507" xr:uid="{00000000-0005-0000-0000-0000320B0000}"/>
    <cellStyle name="Ввод  7 77" xfId="1268" xr:uid="{00000000-0005-0000-0000-0000330B0000}"/>
    <cellStyle name="Ввод  7 77 2" xfId="6004" xr:uid="{00000000-0005-0000-0000-0000340B0000}"/>
    <cellStyle name="Ввод  7 77 3" xfId="10272" xr:uid="{00000000-0005-0000-0000-0000350B0000}"/>
    <cellStyle name="Ввод  7 77 4" xfId="14508" xr:uid="{00000000-0005-0000-0000-0000360B0000}"/>
    <cellStyle name="Ввод  7 78" xfId="1269" xr:uid="{00000000-0005-0000-0000-0000370B0000}"/>
    <cellStyle name="Ввод  7 78 2" xfId="6005" xr:uid="{00000000-0005-0000-0000-0000380B0000}"/>
    <cellStyle name="Ввод  7 78 3" xfId="10273" xr:uid="{00000000-0005-0000-0000-0000390B0000}"/>
    <cellStyle name="Ввод  7 78 4" xfId="14509" xr:uid="{00000000-0005-0000-0000-00003A0B0000}"/>
    <cellStyle name="Ввод  7 79" xfId="1270" xr:uid="{00000000-0005-0000-0000-00003B0B0000}"/>
    <cellStyle name="Ввод  7 79 2" xfId="6006" xr:uid="{00000000-0005-0000-0000-00003C0B0000}"/>
    <cellStyle name="Ввод  7 79 3" xfId="10274" xr:uid="{00000000-0005-0000-0000-00003D0B0000}"/>
    <cellStyle name="Ввод  7 79 4" xfId="14510" xr:uid="{00000000-0005-0000-0000-00003E0B0000}"/>
    <cellStyle name="Ввод  7 8" xfId="1271" xr:uid="{00000000-0005-0000-0000-00003F0B0000}"/>
    <cellStyle name="Ввод  7 8 2" xfId="6007" xr:uid="{00000000-0005-0000-0000-0000400B0000}"/>
    <cellStyle name="Ввод  7 8 3" xfId="10275" xr:uid="{00000000-0005-0000-0000-0000410B0000}"/>
    <cellStyle name="Ввод  7 8 4" xfId="14511" xr:uid="{00000000-0005-0000-0000-0000420B0000}"/>
    <cellStyle name="Ввод  7 80" xfId="1272" xr:uid="{00000000-0005-0000-0000-0000430B0000}"/>
    <cellStyle name="Ввод  7 80 2" xfId="6008" xr:uid="{00000000-0005-0000-0000-0000440B0000}"/>
    <cellStyle name="Ввод  7 80 3" xfId="10276" xr:uid="{00000000-0005-0000-0000-0000450B0000}"/>
    <cellStyle name="Ввод  7 80 4" xfId="14512" xr:uid="{00000000-0005-0000-0000-0000460B0000}"/>
    <cellStyle name="Ввод  7 81" xfId="1273" xr:uid="{00000000-0005-0000-0000-0000470B0000}"/>
    <cellStyle name="Ввод  7 81 2" xfId="6009" xr:uid="{00000000-0005-0000-0000-0000480B0000}"/>
    <cellStyle name="Ввод  7 81 3" xfId="10277" xr:uid="{00000000-0005-0000-0000-0000490B0000}"/>
    <cellStyle name="Ввод  7 81 4" xfId="14513" xr:uid="{00000000-0005-0000-0000-00004A0B0000}"/>
    <cellStyle name="Ввод  7 82" xfId="1274" xr:uid="{00000000-0005-0000-0000-00004B0B0000}"/>
    <cellStyle name="Ввод  7 82 2" xfId="6010" xr:uid="{00000000-0005-0000-0000-00004C0B0000}"/>
    <cellStyle name="Ввод  7 82 3" xfId="10278" xr:uid="{00000000-0005-0000-0000-00004D0B0000}"/>
    <cellStyle name="Ввод  7 82 4" xfId="14514" xr:uid="{00000000-0005-0000-0000-00004E0B0000}"/>
    <cellStyle name="Ввод  7 83" xfId="1275" xr:uid="{00000000-0005-0000-0000-00004F0B0000}"/>
    <cellStyle name="Ввод  7 83 2" xfId="6011" xr:uid="{00000000-0005-0000-0000-0000500B0000}"/>
    <cellStyle name="Ввод  7 83 3" xfId="10279" xr:uid="{00000000-0005-0000-0000-0000510B0000}"/>
    <cellStyle name="Ввод  7 83 4" xfId="14515" xr:uid="{00000000-0005-0000-0000-0000520B0000}"/>
    <cellStyle name="Ввод  7 84" xfId="1276" xr:uid="{00000000-0005-0000-0000-0000530B0000}"/>
    <cellStyle name="Ввод  7 84 2" xfId="6012" xr:uid="{00000000-0005-0000-0000-0000540B0000}"/>
    <cellStyle name="Ввод  7 84 3" xfId="10280" xr:uid="{00000000-0005-0000-0000-0000550B0000}"/>
    <cellStyle name="Ввод  7 84 4" xfId="14516" xr:uid="{00000000-0005-0000-0000-0000560B0000}"/>
    <cellStyle name="Ввод  7 85" xfId="1277" xr:uid="{00000000-0005-0000-0000-0000570B0000}"/>
    <cellStyle name="Ввод  7 85 2" xfId="6013" xr:uid="{00000000-0005-0000-0000-0000580B0000}"/>
    <cellStyle name="Ввод  7 85 3" xfId="10281" xr:uid="{00000000-0005-0000-0000-0000590B0000}"/>
    <cellStyle name="Ввод  7 85 4" xfId="14517" xr:uid="{00000000-0005-0000-0000-00005A0B0000}"/>
    <cellStyle name="Ввод  7 86" xfId="1278" xr:uid="{00000000-0005-0000-0000-00005B0B0000}"/>
    <cellStyle name="Ввод  7 86 2" xfId="6014" xr:uid="{00000000-0005-0000-0000-00005C0B0000}"/>
    <cellStyle name="Ввод  7 86 3" xfId="10282" xr:uid="{00000000-0005-0000-0000-00005D0B0000}"/>
    <cellStyle name="Ввод  7 86 4" xfId="14518" xr:uid="{00000000-0005-0000-0000-00005E0B0000}"/>
    <cellStyle name="Ввод  7 87" xfId="1279" xr:uid="{00000000-0005-0000-0000-00005F0B0000}"/>
    <cellStyle name="Ввод  7 87 2" xfId="6015" xr:uid="{00000000-0005-0000-0000-0000600B0000}"/>
    <cellStyle name="Ввод  7 87 3" xfId="10283" xr:uid="{00000000-0005-0000-0000-0000610B0000}"/>
    <cellStyle name="Ввод  7 87 4" xfId="14519" xr:uid="{00000000-0005-0000-0000-0000620B0000}"/>
    <cellStyle name="Ввод  7 88" xfId="1280" xr:uid="{00000000-0005-0000-0000-0000630B0000}"/>
    <cellStyle name="Ввод  7 88 2" xfId="6016" xr:uid="{00000000-0005-0000-0000-0000640B0000}"/>
    <cellStyle name="Ввод  7 88 3" xfId="10284" xr:uid="{00000000-0005-0000-0000-0000650B0000}"/>
    <cellStyle name="Ввод  7 88 4" xfId="14520" xr:uid="{00000000-0005-0000-0000-0000660B0000}"/>
    <cellStyle name="Ввод  7 89" xfId="1281" xr:uid="{00000000-0005-0000-0000-0000670B0000}"/>
    <cellStyle name="Ввод  7 89 2" xfId="6017" xr:uid="{00000000-0005-0000-0000-0000680B0000}"/>
    <cellStyle name="Ввод  7 89 3" xfId="10285" xr:uid="{00000000-0005-0000-0000-0000690B0000}"/>
    <cellStyle name="Ввод  7 89 4" xfId="14521" xr:uid="{00000000-0005-0000-0000-00006A0B0000}"/>
    <cellStyle name="Ввод  7 9" xfId="1282" xr:uid="{00000000-0005-0000-0000-00006B0B0000}"/>
    <cellStyle name="Ввод  7 9 2" xfId="6018" xr:uid="{00000000-0005-0000-0000-00006C0B0000}"/>
    <cellStyle name="Ввод  7 9 3" xfId="10286" xr:uid="{00000000-0005-0000-0000-00006D0B0000}"/>
    <cellStyle name="Ввод  7 9 4" xfId="14522" xr:uid="{00000000-0005-0000-0000-00006E0B0000}"/>
    <cellStyle name="Ввод  7 90" xfId="1283" xr:uid="{00000000-0005-0000-0000-00006F0B0000}"/>
    <cellStyle name="Ввод  7 90 2" xfId="6019" xr:uid="{00000000-0005-0000-0000-0000700B0000}"/>
    <cellStyle name="Ввод  7 90 3" xfId="10287" xr:uid="{00000000-0005-0000-0000-0000710B0000}"/>
    <cellStyle name="Ввод  7 90 4" xfId="14523" xr:uid="{00000000-0005-0000-0000-0000720B0000}"/>
    <cellStyle name="Ввод  7 91" xfId="1284" xr:uid="{00000000-0005-0000-0000-0000730B0000}"/>
    <cellStyle name="Ввод  7 91 2" xfId="6020" xr:uid="{00000000-0005-0000-0000-0000740B0000}"/>
    <cellStyle name="Ввод  7 91 3" xfId="10288" xr:uid="{00000000-0005-0000-0000-0000750B0000}"/>
    <cellStyle name="Ввод  7 91 4" xfId="14524" xr:uid="{00000000-0005-0000-0000-0000760B0000}"/>
    <cellStyle name="Ввод  7 92" xfId="5183" xr:uid="{00000000-0005-0000-0000-0000770B0000}"/>
    <cellStyle name="Ввод  7 93" xfId="5260" xr:uid="{00000000-0005-0000-0000-0000780B0000}"/>
    <cellStyle name="Ввод  7 94" xfId="8809" xr:uid="{00000000-0005-0000-0000-0000790B0000}"/>
    <cellStyle name="Ввод  8" xfId="230" xr:uid="{00000000-0005-0000-0000-00007A0B0000}"/>
    <cellStyle name="Ввод  8 10" xfId="1285" xr:uid="{00000000-0005-0000-0000-00007B0B0000}"/>
    <cellStyle name="Ввод  8 10 2" xfId="6021" xr:uid="{00000000-0005-0000-0000-00007C0B0000}"/>
    <cellStyle name="Ввод  8 10 3" xfId="10289" xr:uid="{00000000-0005-0000-0000-00007D0B0000}"/>
    <cellStyle name="Ввод  8 10 4" xfId="14525" xr:uid="{00000000-0005-0000-0000-00007E0B0000}"/>
    <cellStyle name="Ввод  8 11" xfId="1286" xr:uid="{00000000-0005-0000-0000-00007F0B0000}"/>
    <cellStyle name="Ввод  8 11 2" xfId="6022" xr:uid="{00000000-0005-0000-0000-0000800B0000}"/>
    <cellStyle name="Ввод  8 11 3" xfId="10290" xr:uid="{00000000-0005-0000-0000-0000810B0000}"/>
    <cellStyle name="Ввод  8 11 4" xfId="14526" xr:uid="{00000000-0005-0000-0000-0000820B0000}"/>
    <cellStyle name="Ввод  8 12" xfId="1287" xr:uid="{00000000-0005-0000-0000-0000830B0000}"/>
    <cellStyle name="Ввод  8 12 2" xfId="6023" xr:uid="{00000000-0005-0000-0000-0000840B0000}"/>
    <cellStyle name="Ввод  8 12 3" xfId="10291" xr:uid="{00000000-0005-0000-0000-0000850B0000}"/>
    <cellStyle name="Ввод  8 12 4" xfId="14527" xr:uid="{00000000-0005-0000-0000-0000860B0000}"/>
    <cellStyle name="Ввод  8 13" xfId="1288" xr:uid="{00000000-0005-0000-0000-0000870B0000}"/>
    <cellStyle name="Ввод  8 13 2" xfId="6024" xr:uid="{00000000-0005-0000-0000-0000880B0000}"/>
    <cellStyle name="Ввод  8 13 3" xfId="10292" xr:uid="{00000000-0005-0000-0000-0000890B0000}"/>
    <cellStyle name="Ввод  8 13 4" xfId="14528" xr:uid="{00000000-0005-0000-0000-00008A0B0000}"/>
    <cellStyle name="Ввод  8 14" xfId="1289" xr:uid="{00000000-0005-0000-0000-00008B0B0000}"/>
    <cellStyle name="Ввод  8 14 2" xfId="6025" xr:uid="{00000000-0005-0000-0000-00008C0B0000}"/>
    <cellStyle name="Ввод  8 14 3" xfId="10293" xr:uid="{00000000-0005-0000-0000-00008D0B0000}"/>
    <cellStyle name="Ввод  8 14 4" xfId="14529" xr:uid="{00000000-0005-0000-0000-00008E0B0000}"/>
    <cellStyle name="Ввод  8 15" xfId="1290" xr:uid="{00000000-0005-0000-0000-00008F0B0000}"/>
    <cellStyle name="Ввод  8 15 2" xfId="6026" xr:uid="{00000000-0005-0000-0000-0000900B0000}"/>
    <cellStyle name="Ввод  8 15 3" xfId="10294" xr:uid="{00000000-0005-0000-0000-0000910B0000}"/>
    <cellStyle name="Ввод  8 15 4" xfId="14530" xr:uid="{00000000-0005-0000-0000-0000920B0000}"/>
    <cellStyle name="Ввод  8 16" xfId="1291" xr:uid="{00000000-0005-0000-0000-0000930B0000}"/>
    <cellStyle name="Ввод  8 16 2" xfId="6027" xr:uid="{00000000-0005-0000-0000-0000940B0000}"/>
    <cellStyle name="Ввод  8 16 3" xfId="10295" xr:uid="{00000000-0005-0000-0000-0000950B0000}"/>
    <cellStyle name="Ввод  8 16 4" xfId="14531" xr:uid="{00000000-0005-0000-0000-0000960B0000}"/>
    <cellStyle name="Ввод  8 17" xfId="1292" xr:uid="{00000000-0005-0000-0000-0000970B0000}"/>
    <cellStyle name="Ввод  8 17 2" xfId="6028" xr:uid="{00000000-0005-0000-0000-0000980B0000}"/>
    <cellStyle name="Ввод  8 17 3" xfId="10296" xr:uid="{00000000-0005-0000-0000-0000990B0000}"/>
    <cellStyle name="Ввод  8 17 4" xfId="14532" xr:uid="{00000000-0005-0000-0000-00009A0B0000}"/>
    <cellStyle name="Ввод  8 18" xfId="1293" xr:uid="{00000000-0005-0000-0000-00009B0B0000}"/>
    <cellStyle name="Ввод  8 18 2" xfId="6029" xr:uid="{00000000-0005-0000-0000-00009C0B0000}"/>
    <cellStyle name="Ввод  8 18 3" xfId="10297" xr:uid="{00000000-0005-0000-0000-00009D0B0000}"/>
    <cellStyle name="Ввод  8 18 4" xfId="14533" xr:uid="{00000000-0005-0000-0000-00009E0B0000}"/>
    <cellStyle name="Ввод  8 19" xfId="1294" xr:uid="{00000000-0005-0000-0000-00009F0B0000}"/>
    <cellStyle name="Ввод  8 19 2" xfId="6030" xr:uid="{00000000-0005-0000-0000-0000A00B0000}"/>
    <cellStyle name="Ввод  8 19 3" xfId="10298" xr:uid="{00000000-0005-0000-0000-0000A10B0000}"/>
    <cellStyle name="Ввод  8 19 4" xfId="14534" xr:uid="{00000000-0005-0000-0000-0000A20B0000}"/>
    <cellStyle name="Ввод  8 2" xfId="1295" xr:uid="{00000000-0005-0000-0000-0000A30B0000}"/>
    <cellStyle name="Ввод  8 2 2" xfId="1296" xr:uid="{00000000-0005-0000-0000-0000A40B0000}"/>
    <cellStyle name="Ввод  8 2 2 2" xfId="6032" xr:uid="{00000000-0005-0000-0000-0000A50B0000}"/>
    <cellStyle name="Ввод  8 2 2 3" xfId="10300" xr:uid="{00000000-0005-0000-0000-0000A60B0000}"/>
    <cellStyle name="Ввод  8 2 2 4" xfId="14536" xr:uid="{00000000-0005-0000-0000-0000A70B0000}"/>
    <cellStyle name="Ввод  8 2 3" xfId="1297" xr:uid="{00000000-0005-0000-0000-0000A80B0000}"/>
    <cellStyle name="Ввод  8 2 3 2" xfId="6033" xr:uid="{00000000-0005-0000-0000-0000A90B0000}"/>
    <cellStyle name="Ввод  8 2 3 3" xfId="10301" xr:uid="{00000000-0005-0000-0000-0000AA0B0000}"/>
    <cellStyle name="Ввод  8 2 3 4" xfId="14537" xr:uid="{00000000-0005-0000-0000-0000AB0B0000}"/>
    <cellStyle name="Ввод  8 2 4" xfId="6031" xr:uid="{00000000-0005-0000-0000-0000AC0B0000}"/>
    <cellStyle name="Ввод  8 2 5" xfId="10299" xr:uid="{00000000-0005-0000-0000-0000AD0B0000}"/>
    <cellStyle name="Ввод  8 2 6" xfId="14535" xr:uid="{00000000-0005-0000-0000-0000AE0B0000}"/>
    <cellStyle name="Ввод  8 20" xfId="1298" xr:uid="{00000000-0005-0000-0000-0000AF0B0000}"/>
    <cellStyle name="Ввод  8 20 2" xfId="6034" xr:uid="{00000000-0005-0000-0000-0000B00B0000}"/>
    <cellStyle name="Ввод  8 20 3" xfId="10302" xr:uid="{00000000-0005-0000-0000-0000B10B0000}"/>
    <cellStyle name="Ввод  8 20 4" xfId="14538" xr:uid="{00000000-0005-0000-0000-0000B20B0000}"/>
    <cellStyle name="Ввод  8 21" xfId="1299" xr:uid="{00000000-0005-0000-0000-0000B30B0000}"/>
    <cellStyle name="Ввод  8 21 2" xfId="6035" xr:uid="{00000000-0005-0000-0000-0000B40B0000}"/>
    <cellStyle name="Ввод  8 21 3" xfId="10303" xr:uid="{00000000-0005-0000-0000-0000B50B0000}"/>
    <cellStyle name="Ввод  8 21 4" xfId="14539" xr:uid="{00000000-0005-0000-0000-0000B60B0000}"/>
    <cellStyle name="Ввод  8 22" xfId="1300" xr:uid="{00000000-0005-0000-0000-0000B70B0000}"/>
    <cellStyle name="Ввод  8 22 2" xfId="6036" xr:uid="{00000000-0005-0000-0000-0000B80B0000}"/>
    <cellStyle name="Ввод  8 22 3" xfId="10304" xr:uid="{00000000-0005-0000-0000-0000B90B0000}"/>
    <cellStyle name="Ввод  8 22 4" xfId="14540" xr:uid="{00000000-0005-0000-0000-0000BA0B0000}"/>
    <cellStyle name="Ввод  8 23" xfId="1301" xr:uid="{00000000-0005-0000-0000-0000BB0B0000}"/>
    <cellStyle name="Ввод  8 23 2" xfId="6037" xr:uid="{00000000-0005-0000-0000-0000BC0B0000}"/>
    <cellStyle name="Ввод  8 23 3" xfId="10305" xr:uid="{00000000-0005-0000-0000-0000BD0B0000}"/>
    <cellStyle name="Ввод  8 23 4" xfId="14541" xr:uid="{00000000-0005-0000-0000-0000BE0B0000}"/>
    <cellStyle name="Ввод  8 24" xfId="1302" xr:uid="{00000000-0005-0000-0000-0000BF0B0000}"/>
    <cellStyle name="Ввод  8 24 2" xfId="6038" xr:uid="{00000000-0005-0000-0000-0000C00B0000}"/>
    <cellStyle name="Ввод  8 24 3" xfId="10306" xr:uid="{00000000-0005-0000-0000-0000C10B0000}"/>
    <cellStyle name="Ввод  8 24 4" xfId="14542" xr:uid="{00000000-0005-0000-0000-0000C20B0000}"/>
    <cellStyle name="Ввод  8 25" xfId="1303" xr:uid="{00000000-0005-0000-0000-0000C30B0000}"/>
    <cellStyle name="Ввод  8 25 2" xfId="6039" xr:uid="{00000000-0005-0000-0000-0000C40B0000}"/>
    <cellStyle name="Ввод  8 25 3" xfId="10307" xr:uid="{00000000-0005-0000-0000-0000C50B0000}"/>
    <cellStyle name="Ввод  8 25 4" xfId="14543" xr:uid="{00000000-0005-0000-0000-0000C60B0000}"/>
    <cellStyle name="Ввод  8 26" xfId="1304" xr:uid="{00000000-0005-0000-0000-0000C70B0000}"/>
    <cellStyle name="Ввод  8 26 2" xfId="6040" xr:uid="{00000000-0005-0000-0000-0000C80B0000}"/>
    <cellStyle name="Ввод  8 26 3" xfId="10308" xr:uid="{00000000-0005-0000-0000-0000C90B0000}"/>
    <cellStyle name="Ввод  8 26 4" xfId="14544" xr:uid="{00000000-0005-0000-0000-0000CA0B0000}"/>
    <cellStyle name="Ввод  8 27" xfId="1305" xr:uid="{00000000-0005-0000-0000-0000CB0B0000}"/>
    <cellStyle name="Ввод  8 27 2" xfId="6041" xr:uid="{00000000-0005-0000-0000-0000CC0B0000}"/>
    <cellStyle name="Ввод  8 27 3" xfId="10309" xr:uid="{00000000-0005-0000-0000-0000CD0B0000}"/>
    <cellStyle name="Ввод  8 27 4" xfId="14545" xr:uid="{00000000-0005-0000-0000-0000CE0B0000}"/>
    <cellStyle name="Ввод  8 28" xfId="1306" xr:uid="{00000000-0005-0000-0000-0000CF0B0000}"/>
    <cellStyle name="Ввод  8 28 2" xfId="6042" xr:uid="{00000000-0005-0000-0000-0000D00B0000}"/>
    <cellStyle name="Ввод  8 28 3" xfId="10310" xr:uid="{00000000-0005-0000-0000-0000D10B0000}"/>
    <cellStyle name="Ввод  8 28 4" xfId="14546" xr:uid="{00000000-0005-0000-0000-0000D20B0000}"/>
    <cellStyle name="Ввод  8 29" xfId="1307" xr:uid="{00000000-0005-0000-0000-0000D30B0000}"/>
    <cellStyle name="Ввод  8 29 2" xfId="6043" xr:uid="{00000000-0005-0000-0000-0000D40B0000}"/>
    <cellStyle name="Ввод  8 29 3" xfId="10311" xr:uid="{00000000-0005-0000-0000-0000D50B0000}"/>
    <cellStyle name="Ввод  8 29 4" xfId="14547" xr:uid="{00000000-0005-0000-0000-0000D60B0000}"/>
    <cellStyle name="Ввод  8 3" xfId="1308" xr:uid="{00000000-0005-0000-0000-0000D70B0000}"/>
    <cellStyle name="Ввод  8 3 2" xfId="1309" xr:uid="{00000000-0005-0000-0000-0000D80B0000}"/>
    <cellStyle name="Ввод  8 3 2 2" xfId="6045" xr:uid="{00000000-0005-0000-0000-0000D90B0000}"/>
    <cellStyle name="Ввод  8 3 2 3" xfId="10313" xr:uid="{00000000-0005-0000-0000-0000DA0B0000}"/>
    <cellStyle name="Ввод  8 3 2 4" xfId="14549" xr:uid="{00000000-0005-0000-0000-0000DB0B0000}"/>
    <cellStyle name="Ввод  8 3 3" xfId="1310" xr:uid="{00000000-0005-0000-0000-0000DC0B0000}"/>
    <cellStyle name="Ввод  8 3 3 2" xfId="6046" xr:uid="{00000000-0005-0000-0000-0000DD0B0000}"/>
    <cellStyle name="Ввод  8 3 3 3" xfId="10314" xr:uid="{00000000-0005-0000-0000-0000DE0B0000}"/>
    <cellStyle name="Ввод  8 3 3 4" xfId="14550" xr:uid="{00000000-0005-0000-0000-0000DF0B0000}"/>
    <cellStyle name="Ввод  8 3 4" xfId="6044" xr:uid="{00000000-0005-0000-0000-0000E00B0000}"/>
    <cellStyle name="Ввод  8 3 5" xfId="10312" xr:uid="{00000000-0005-0000-0000-0000E10B0000}"/>
    <cellStyle name="Ввод  8 3 6" xfId="14548" xr:uid="{00000000-0005-0000-0000-0000E20B0000}"/>
    <cellStyle name="Ввод  8 30" xfId="1311" xr:uid="{00000000-0005-0000-0000-0000E30B0000}"/>
    <cellStyle name="Ввод  8 30 2" xfId="6047" xr:uid="{00000000-0005-0000-0000-0000E40B0000}"/>
    <cellStyle name="Ввод  8 30 3" xfId="10315" xr:uid="{00000000-0005-0000-0000-0000E50B0000}"/>
    <cellStyle name="Ввод  8 30 4" xfId="14551" xr:uid="{00000000-0005-0000-0000-0000E60B0000}"/>
    <cellStyle name="Ввод  8 31" xfId="1312" xr:uid="{00000000-0005-0000-0000-0000E70B0000}"/>
    <cellStyle name="Ввод  8 31 2" xfId="6048" xr:uid="{00000000-0005-0000-0000-0000E80B0000}"/>
    <cellStyle name="Ввод  8 31 3" xfId="10316" xr:uid="{00000000-0005-0000-0000-0000E90B0000}"/>
    <cellStyle name="Ввод  8 31 4" xfId="14552" xr:uid="{00000000-0005-0000-0000-0000EA0B0000}"/>
    <cellStyle name="Ввод  8 32" xfId="1313" xr:uid="{00000000-0005-0000-0000-0000EB0B0000}"/>
    <cellStyle name="Ввод  8 32 2" xfId="6049" xr:uid="{00000000-0005-0000-0000-0000EC0B0000}"/>
    <cellStyle name="Ввод  8 32 3" xfId="10317" xr:uid="{00000000-0005-0000-0000-0000ED0B0000}"/>
    <cellStyle name="Ввод  8 32 4" xfId="14553" xr:uid="{00000000-0005-0000-0000-0000EE0B0000}"/>
    <cellStyle name="Ввод  8 33" xfId="1314" xr:uid="{00000000-0005-0000-0000-0000EF0B0000}"/>
    <cellStyle name="Ввод  8 33 2" xfId="6050" xr:uid="{00000000-0005-0000-0000-0000F00B0000}"/>
    <cellStyle name="Ввод  8 33 3" xfId="10318" xr:uid="{00000000-0005-0000-0000-0000F10B0000}"/>
    <cellStyle name="Ввод  8 33 4" xfId="14554" xr:uid="{00000000-0005-0000-0000-0000F20B0000}"/>
    <cellStyle name="Ввод  8 34" xfId="1315" xr:uid="{00000000-0005-0000-0000-0000F30B0000}"/>
    <cellStyle name="Ввод  8 34 2" xfId="6051" xr:uid="{00000000-0005-0000-0000-0000F40B0000}"/>
    <cellStyle name="Ввод  8 34 3" xfId="10319" xr:uid="{00000000-0005-0000-0000-0000F50B0000}"/>
    <cellStyle name="Ввод  8 34 4" xfId="14555" xr:uid="{00000000-0005-0000-0000-0000F60B0000}"/>
    <cellStyle name="Ввод  8 35" xfId="1316" xr:uid="{00000000-0005-0000-0000-0000F70B0000}"/>
    <cellStyle name="Ввод  8 35 2" xfId="6052" xr:uid="{00000000-0005-0000-0000-0000F80B0000}"/>
    <cellStyle name="Ввод  8 35 3" xfId="10320" xr:uid="{00000000-0005-0000-0000-0000F90B0000}"/>
    <cellStyle name="Ввод  8 35 4" xfId="14556" xr:uid="{00000000-0005-0000-0000-0000FA0B0000}"/>
    <cellStyle name="Ввод  8 36" xfId="1317" xr:uid="{00000000-0005-0000-0000-0000FB0B0000}"/>
    <cellStyle name="Ввод  8 36 2" xfId="6053" xr:uid="{00000000-0005-0000-0000-0000FC0B0000}"/>
    <cellStyle name="Ввод  8 36 3" xfId="10321" xr:uid="{00000000-0005-0000-0000-0000FD0B0000}"/>
    <cellStyle name="Ввод  8 36 4" xfId="14557" xr:uid="{00000000-0005-0000-0000-0000FE0B0000}"/>
    <cellStyle name="Ввод  8 37" xfId="1318" xr:uid="{00000000-0005-0000-0000-0000FF0B0000}"/>
    <cellStyle name="Ввод  8 37 2" xfId="6054" xr:uid="{00000000-0005-0000-0000-0000000C0000}"/>
    <cellStyle name="Ввод  8 37 3" xfId="10322" xr:uid="{00000000-0005-0000-0000-0000010C0000}"/>
    <cellStyle name="Ввод  8 37 4" xfId="14558" xr:uid="{00000000-0005-0000-0000-0000020C0000}"/>
    <cellStyle name="Ввод  8 38" xfId="1319" xr:uid="{00000000-0005-0000-0000-0000030C0000}"/>
    <cellStyle name="Ввод  8 38 2" xfId="6055" xr:uid="{00000000-0005-0000-0000-0000040C0000}"/>
    <cellStyle name="Ввод  8 38 3" xfId="10323" xr:uid="{00000000-0005-0000-0000-0000050C0000}"/>
    <cellStyle name="Ввод  8 38 4" xfId="14559" xr:uid="{00000000-0005-0000-0000-0000060C0000}"/>
    <cellStyle name="Ввод  8 39" xfId="1320" xr:uid="{00000000-0005-0000-0000-0000070C0000}"/>
    <cellStyle name="Ввод  8 39 2" xfId="6056" xr:uid="{00000000-0005-0000-0000-0000080C0000}"/>
    <cellStyle name="Ввод  8 39 3" xfId="10324" xr:uid="{00000000-0005-0000-0000-0000090C0000}"/>
    <cellStyle name="Ввод  8 39 4" xfId="14560" xr:uid="{00000000-0005-0000-0000-00000A0C0000}"/>
    <cellStyle name="Ввод  8 4" xfId="1321" xr:uid="{00000000-0005-0000-0000-00000B0C0000}"/>
    <cellStyle name="Ввод  8 4 2" xfId="1322" xr:uid="{00000000-0005-0000-0000-00000C0C0000}"/>
    <cellStyle name="Ввод  8 4 2 2" xfId="6058" xr:uid="{00000000-0005-0000-0000-00000D0C0000}"/>
    <cellStyle name="Ввод  8 4 2 3" xfId="10326" xr:uid="{00000000-0005-0000-0000-00000E0C0000}"/>
    <cellStyle name="Ввод  8 4 2 4" xfId="14562" xr:uid="{00000000-0005-0000-0000-00000F0C0000}"/>
    <cellStyle name="Ввод  8 4 3" xfId="1323" xr:uid="{00000000-0005-0000-0000-0000100C0000}"/>
    <cellStyle name="Ввод  8 4 3 2" xfId="6059" xr:uid="{00000000-0005-0000-0000-0000110C0000}"/>
    <cellStyle name="Ввод  8 4 3 3" xfId="10327" xr:uid="{00000000-0005-0000-0000-0000120C0000}"/>
    <cellStyle name="Ввод  8 4 3 4" xfId="14563" xr:uid="{00000000-0005-0000-0000-0000130C0000}"/>
    <cellStyle name="Ввод  8 4 4" xfId="6057" xr:uid="{00000000-0005-0000-0000-0000140C0000}"/>
    <cellStyle name="Ввод  8 4 5" xfId="10325" xr:uid="{00000000-0005-0000-0000-0000150C0000}"/>
    <cellStyle name="Ввод  8 4 6" xfId="14561" xr:uid="{00000000-0005-0000-0000-0000160C0000}"/>
    <cellStyle name="Ввод  8 40" xfId="1324" xr:uid="{00000000-0005-0000-0000-0000170C0000}"/>
    <cellStyle name="Ввод  8 40 2" xfId="6060" xr:uid="{00000000-0005-0000-0000-0000180C0000}"/>
    <cellStyle name="Ввод  8 40 3" xfId="10328" xr:uid="{00000000-0005-0000-0000-0000190C0000}"/>
    <cellStyle name="Ввод  8 40 4" xfId="14564" xr:uid="{00000000-0005-0000-0000-00001A0C0000}"/>
    <cellStyle name="Ввод  8 41" xfId="1325" xr:uid="{00000000-0005-0000-0000-00001B0C0000}"/>
    <cellStyle name="Ввод  8 41 2" xfId="6061" xr:uid="{00000000-0005-0000-0000-00001C0C0000}"/>
    <cellStyle name="Ввод  8 41 3" xfId="10329" xr:uid="{00000000-0005-0000-0000-00001D0C0000}"/>
    <cellStyle name="Ввод  8 41 4" xfId="14565" xr:uid="{00000000-0005-0000-0000-00001E0C0000}"/>
    <cellStyle name="Ввод  8 42" xfId="1326" xr:uid="{00000000-0005-0000-0000-00001F0C0000}"/>
    <cellStyle name="Ввод  8 42 2" xfId="6062" xr:uid="{00000000-0005-0000-0000-0000200C0000}"/>
    <cellStyle name="Ввод  8 42 3" xfId="10330" xr:uid="{00000000-0005-0000-0000-0000210C0000}"/>
    <cellStyle name="Ввод  8 42 4" xfId="14566" xr:uid="{00000000-0005-0000-0000-0000220C0000}"/>
    <cellStyle name="Ввод  8 43" xfId="1327" xr:uid="{00000000-0005-0000-0000-0000230C0000}"/>
    <cellStyle name="Ввод  8 43 2" xfId="6063" xr:uid="{00000000-0005-0000-0000-0000240C0000}"/>
    <cellStyle name="Ввод  8 43 3" xfId="10331" xr:uid="{00000000-0005-0000-0000-0000250C0000}"/>
    <cellStyle name="Ввод  8 43 4" xfId="14567" xr:uid="{00000000-0005-0000-0000-0000260C0000}"/>
    <cellStyle name="Ввод  8 44" xfId="1328" xr:uid="{00000000-0005-0000-0000-0000270C0000}"/>
    <cellStyle name="Ввод  8 44 2" xfId="6064" xr:uid="{00000000-0005-0000-0000-0000280C0000}"/>
    <cellStyle name="Ввод  8 44 3" xfId="10332" xr:uid="{00000000-0005-0000-0000-0000290C0000}"/>
    <cellStyle name="Ввод  8 44 4" xfId="14568" xr:uid="{00000000-0005-0000-0000-00002A0C0000}"/>
    <cellStyle name="Ввод  8 45" xfId="1329" xr:uid="{00000000-0005-0000-0000-00002B0C0000}"/>
    <cellStyle name="Ввод  8 45 2" xfId="6065" xr:uid="{00000000-0005-0000-0000-00002C0C0000}"/>
    <cellStyle name="Ввод  8 45 3" xfId="10333" xr:uid="{00000000-0005-0000-0000-00002D0C0000}"/>
    <cellStyle name="Ввод  8 45 4" xfId="14569" xr:uid="{00000000-0005-0000-0000-00002E0C0000}"/>
    <cellStyle name="Ввод  8 46" xfId="1330" xr:uid="{00000000-0005-0000-0000-00002F0C0000}"/>
    <cellStyle name="Ввод  8 46 2" xfId="6066" xr:uid="{00000000-0005-0000-0000-0000300C0000}"/>
    <cellStyle name="Ввод  8 46 3" xfId="10334" xr:uid="{00000000-0005-0000-0000-0000310C0000}"/>
    <cellStyle name="Ввод  8 46 4" xfId="14570" xr:uid="{00000000-0005-0000-0000-0000320C0000}"/>
    <cellStyle name="Ввод  8 47" xfId="1331" xr:uid="{00000000-0005-0000-0000-0000330C0000}"/>
    <cellStyle name="Ввод  8 47 2" xfId="6067" xr:uid="{00000000-0005-0000-0000-0000340C0000}"/>
    <cellStyle name="Ввод  8 47 3" xfId="10335" xr:uid="{00000000-0005-0000-0000-0000350C0000}"/>
    <cellStyle name="Ввод  8 47 4" xfId="14571" xr:uid="{00000000-0005-0000-0000-0000360C0000}"/>
    <cellStyle name="Ввод  8 48" xfId="1332" xr:uid="{00000000-0005-0000-0000-0000370C0000}"/>
    <cellStyle name="Ввод  8 48 2" xfId="6068" xr:uid="{00000000-0005-0000-0000-0000380C0000}"/>
    <cellStyle name="Ввод  8 48 3" xfId="10336" xr:uid="{00000000-0005-0000-0000-0000390C0000}"/>
    <cellStyle name="Ввод  8 48 4" xfId="14572" xr:uid="{00000000-0005-0000-0000-00003A0C0000}"/>
    <cellStyle name="Ввод  8 49" xfId="1333" xr:uid="{00000000-0005-0000-0000-00003B0C0000}"/>
    <cellStyle name="Ввод  8 49 2" xfId="6069" xr:uid="{00000000-0005-0000-0000-00003C0C0000}"/>
    <cellStyle name="Ввод  8 49 3" xfId="10337" xr:uid="{00000000-0005-0000-0000-00003D0C0000}"/>
    <cellStyle name="Ввод  8 49 4" xfId="14573" xr:uid="{00000000-0005-0000-0000-00003E0C0000}"/>
    <cellStyle name="Ввод  8 5" xfId="1334" xr:uid="{00000000-0005-0000-0000-00003F0C0000}"/>
    <cellStyle name="Ввод  8 5 2" xfId="6070" xr:uid="{00000000-0005-0000-0000-0000400C0000}"/>
    <cellStyle name="Ввод  8 5 3" xfId="10338" xr:uid="{00000000-0005-0000-0000-0000410C0000}"/>
    <cellStyle name="Ввод  8 5 4" xfId="14574" xr:uid="{00000000-0005-0000-0000-0000420C0000}"/>
    <cellStyle name="Ввод  8 50" xfId="1335" xr:uid="{00000000-0005-0000-0000-0000430C0000}"/>
    <cellStyle name="Ввод  8 50 2" xfId="6071" xr:uid="{00000000-0005-0000-0000-0000440C0000}"/>
    <cellStyle name="Ввод  8 50 3" xfId="10339" xr:uid="{00000000-0005-0000-0000-0000450C0000}"/>
    <cellStyle name="Ввод  8 50 4" xfId="14575" xr:uid="{00000000-0005-0000-0000-0000460C0000}"/>
    <cellStyle name="Ввод  8 51" xfId="1336" xr:uid="{00000000-0005-0000-0000-0000470C0000}"/>
    <cellStyle name="Ввод  8 51 2" xfId="6072" xr:uid="{00000000-0005-0000-0000-0000480C0000}"/>
    <cellStyle name="Ввод  8 51 3" xfId="10340" xr:uid="{00000000-0005-0000-0000-0000490C0000}"/>
    <cellStyle name="Ввод  8 51 4" xfId="14576" xr:uid="{00000000-0005-0000-0000-00004A0C0000}"/>
    <cellStyle name="Ввод  8 52" xfId="1337" xr:uid="{00000000-0005-0000-0000-00004B0C0000}"/>
    <cellStyle name="Ввод  8 52 2" xfId="6073" xr:uid="{00000000-0005-0000-0000-00004C0C0000}"/>
    <cellStyle name="Ввод  8 52 3" xfId="10341" xr:uid="{00000000-0005-0000-0000-00004D0C0000}"/>
    <cellStyle name="Ввод  8 52 4" xfId="14577" xr:uid="{00000000-0005-0000-0000-00004E0C0000}"/>
    <cellStyle name="Ввод  8 53" xfId="1338" xr:uid="{00000000-0005-0000-0000-00004F0C0000}"/>
    <cellStyle name="Ввод  8 53 2" xfId="6074" xr:uid="{00000000-0005-0000-0000-0000500C0000}"/>
    <cellStyle name="Ввод  8 53 3" xfId="10342" xr:uid="{00000000-0005-0000-0000-0000510C0000}"/>
    <cellStyle name="Ввод  8 53 4" xfId="14578" xr:uid="{00000000-0005-0000-0000-0000520C0000}"/>
    <cellStyle name="Ввод  8 54" xfId="1339" xr:uid="{00000000-0005-0000-0000-0000530C0000}"/>
    <cellStyle name="Ввод  8 54 2" xfId="6075" xr:uid="{00000000-0005-0000-0000-0000540C0000}"/>
    <cellStyle name="Ввод  8 54 3" xfId="10343" xr:uid="{00000000-0005-0000-0000-0000550C0000}"/>
    <cellStyle name="Ввод  8 54 4" xfId="14579" xr:uid="{00000000-0005-0000-0000-0000560C0000}"/>
    <cellStyle name="Ввод  8 55" xfId="1340" xr:uid="{00000000-0005-0000-0000-0000570C0000}"/>
    <cellStyle name="Ввод  8 55 2" xfId="6076" xr:uid="{00000000-0005-0000-0000-0000580C0000}"/>
    <cellStyle name="Ввод  8 55 3" xfId="10344" xr:uid="{00000000-0005-0000-0000-0000590C0000}"/>
    <cellStyle name="Ввод  8 55 4" xfId="14580" xr:uid="{00000000-0005-0000-0000-00005A0C0000}"/>
    <cellStyle name="Ввод  8 56" xfId="1341" xr:uid="{00000000-0005-0000-0000-00005B0C0000}"/>
    <cellStyle name="Ввод  8 56 2" xfId="6077" xr:uid="{00000000-0005-0000-0000-00005C0C0000}"/>
    <cellStyle name="Ввод  8 56 3" xfId="10345" xr:uid="{00000000-0005-0000-0000-00005D0C0000}"/>
    <cellStyle name="Ввод  8 56 4" xfId="14581" xr:uid="{00000000-0005-0000-0000-00005E0C0000}"/>
    <cellStyle name="Ввод  8 57" xfId="1342" xr:uid="{00000000-0005-0000-0000-00005F0C0000}"/>
    <cellStyle name="Ввод  8 57 2" xfId="6078" xr:uid="{00000000-0005-0000-0000-0000600C0000}"/>
    <cellStyle name="Ввод  8 57 3" xfId="10346" xr:uid="{00000000-0005-0000-0000-0000610C0000}"/>
    <cellStyle name="Ввод  8 57 4" xfId="14582" xr:uid="{00000000-0005-0000-0000-0000620C0000}"/>
    <cellStyle name="Ввод  8 58" xfId="1343" xr:uid="{00000000-0005-0000-0000-0000630C0000}"/>
    <cellStyle name="Ввод  8 58 2" xfId="6079" xr:uid="{00000000-0005-0000-0000-0000640C0000}"/>
    <cellStyle name="Ввод  8 58 3" xfId="10347" xr:uid="{00000000-0005-0000-0000-0000650C0000}"/>
    <cellStyle name="Ввод  8 58 4" xfId="14583" xr:uid="{00000000-0005-0000-0000-0000660C0000}"/>
    <cellStyle name="Ввод  8 59" xfId="1344" xr:uid="{00000000-0005-0000-0000-0000670C0000}"/>
    <cellStyle name="Ввод  8 59 2" xfId="6080" xr:uid="{00000000-0005-0000-0000-0000680C0000}"/>
    <cellStyle name="Ввод  8 59 3" xfId="10348" xr:uid="{00000000-0005-0000-0000-0000690C0000}"/>
    <cellStyle name="Ввод  8 59 4" xfId="14584" xr:uid="{00000000-0005-0000-0000-00006A0C0000}"/>
    <cellStyle name="Ввод  8 6" xfId="1345" xr:uid="{00000000-0005-0000-0000-00006B0C0000}"/>
    <cellStyle name="Ввод  8 6 2" xfId="6081" xr:uid="{00000000-0005-0000-0000-00006C0C0000}"/>
    <cellStyle name="Ввод  8 6 3" xfId="10349" xr:uid="{00000000-0005-0000-0000-00006D0C0000}"/>
    <cellStyle name="Ввод  8 6 4" xfId="14585" xr:uid="{00000000-0005-0000-0000-00006E0C0000}"/>
    <cellStyle name="Ввод  8 60" xfId="1346" xr:uid="{00000000-0005-0000-0000-00006F0C0000}"/>
    <cellStyle name="Ввод  8 60 2" xfId="6082" xr:uid="{00000000-0005-0000-0000-0000700C0000}"/>
    <cellStyle name="Ввод  8 60 3" xfId="10350" xr:uid="{00000000-0005-0000-0000-0000710C0000}"/>
    <cellStyle name="Ввод  8 60 4" xfId="14586" xr:uid="{00000000-0005-0000-0000-0000720C0000}"/>
    <cellStyle name="Ввод  8 61" xfId="1347" xr:uid="{00000000-0005-0000-0000-0000730C0000}"/>
    <cellStyle name="Ввод  8 61 2" xfId="6083" xr:uid="{00000000-0005-0000-0000-0000740C0000}"/>
    <cellStyle name="Ввод  8 61 3" xfId="10351" xr:uid="{00000000-0005-0000-0000-0000750C0000}"/>
    <cellStyle name="Ввод  8 61 4" xfId="14587" xr:uid="{00000000-0005-0000-0000-0000760C0000}"/>
    <cellStyle name="Ввод  8 62" xfId="1348" xr:uid="{00000000-0005-0000-0000-0000770C0000}"/>
    <cellStyle name="Ввод  8 62 2" xfId="6084" xr:uid="{00000000-0005-0000-0000-0000780C0000}"/>
    <cellStyle name="Ввод  8 62 3" xfId="10352" xr:uid="{00000000-0005-0000-0000-0000790C0000}"/>
    <cellStyle name="Ввод  8 62 4" xfId="14588" xr:uid="{00000000-0005-0000-0000-00007A0C0000}"/>
    <cellStyle name="Ввод  8 63" xfId="1349" xr:uid="{00000000-0005-0000-0000-00007B0C0000}"/>
    <cellStyle name="Ввод  8 63 2" xfId="6085" xr:uid="{00000000-0005-0000-0000-00007C0C0000}"/>
    <cellStyle name="Ввод  8 63 3" xfId="10353" xr:uid="{00000000-0005-0000-0000-00007D0C0000}"/>
    <cellStyle name="Ввод  8 63 4" xfId="14589" xr:uid="{00000000-0005-0000-0000-00007E0C0000}"/>
    <cellStyle name="Ввод  8 64" xfId="1350" xr:uid="{00000000-0005-0000-0000-00007F0C0000}"/>
    <cellStyle name="Ввод  8 64 2" xfId="6086" xr:uid="{00000000-0005-0000-0000-0000800C0000}"/>
    <cellStyle name="Ввод  8 64 3" xfId="10354" xr:uid="{00000000-0005-0000-0000-0000810C0000}"/>
    <cellStyle name="Ввод  8 64 4" xfId="14590" xr:uid="{00000000-0005-0000-0000-0000820C0000}"/>
    <cellStyle name="Ввод  8 65" xfId="1351" xr:uid="{00000000-0005-0000-0000-0000830C0000}"/>
    <cellStyle name="Ввод  8 65 2" xfId="6087" xr:uid="{00000000-0005-0000-0000-0000840C0000}"/>
    <cellStyle name="Ввод  8 65 3" xfId="10355" xr:uid="{00000000-0005-0000-0000-0000850C0000}"/>
    <cellStyle name="Ввод  8 65 4" xfId="14591" xr:uid="{00000000-0005-0000-0000-0000860C0000}"/>
    <cellStyle name="Ввод  8 66" xfId="1352" xr:uid="{00000000-0005-0000-0000-0000870C0000}"/>
    <cellStyle name="Ввод  8 66 2" xfId="6088" xr:uid="{00000000-0005-0000-0000-0000880C0000}"/>
    <cellStyle name="Ввод  8 66 3" xfId="10356" xr:uid="{00000000-0005-0000-0000-0000890C0000}"/>
    <cellStyle name="Ввод  8 66 4" xfId="14592" xr:uid="{00000000-0005-0000-0000-00008A0C0000}"/>
    <cellStyle name="Ввод  8 67" xfId="1353" xr:uid="{00000000-0005-0000-0000-00008B0C0000}"/>
    <cellStyle name="Ввод  8 67 2" xfId="6089" xr:uid="{00000000-0005-0000-0000-00008C0C0000}"/>
    <cellStyle name="Ввод  8 67 3" xfId="10357" xr:uid="{00000000-0005-0000-0000-00008D0C0000}"/>
    <cellStyle name="Ввод  8 67 4" xfId="14593" xr:uid="{00000000-0005-0000-0000-00008E0C0000}"/>
    <cellStyle name="Ввод  8 68" xfId="1354" xr:uid="{00000000-0005-0000-0000-00008F0C0000}"/>
    <cellStyle name="Ввод  8 68 2" xfId="6090" xr:uid="{00000000-0005-0000-0000-0000900C0000}"/>
    <cellStyle name="Ввод  8 68 3" xfId="10358" xr:uid="{00000000-0005-0000-0000-0000910C0000}"/>
    <cellStyle name="Ввод  8 68 4" xfId="14594" xr:uid="{00000000-0005-0000-0000-0000920C0000}"/>
    <cellStyle name="Ввод  8 69" xfId="1355" xr:uid="{00000000-0005-0000-0000-0000930C0000}"/>
    <cellStyle name="Ввод  8 69 2" xfId="6091" xr:uid="{00000000-0005-0000-0000-0000940C0000}"/>
    <cellStyle name="Ввод  8 69 3" xfId="10359" xr:uid="{00000000-0005-0000-0000-0000950C0000}"/>
    <cellStyle name="Ввод  8 69 4" xfId="14595" xr:uid="{00000000-0005-0000-0000-0000960C0000}"/>
    <cellStyle name="Ввод  8 7" xfId="1356" xr:uid="{00000000-0005-0000-0000-0000970C0000}"/>
    <cellStyle name="Ввод  8 7 2" xfId="6092" xr:uid="{00000000-0005-0000-0000-0000980C0000}"/>
    <cellStyle name="Ввод  8 7 3" xfId="10360" xr:uid="{00000000-0005-0000-0000-0000990C0000}"/>
    <cellStyle name="Ввод  8 7 4" xfId="14596" xr:uid="{00000000-0005-0000-0000-00009A0C0000}"/>
    <cellStyle name="Ввод  8 70" xfId="1357" xr:uid="{00000000-0005-0000-0000-00009B0C0000}"/>
    <cellStyle name="Ввод  8 70 2" xfId="6093" xr:uid="{00000000-0005-0000-0000-00009C0C0000}"/>
    <cellStyle name="Ввод  8 70 3" xfId="10361" xr:uid="{00000000-0005-0000-0000-00009D0C0000}"/>
    <cellStyle name="Ввод  8 70 4" xfId="14597" xr:uid="{00000000-0005-0000-0000-00009E0C0000}"/>
    <cellStyle name="Ввод  8 71" xfId="1358" xr:uid="{00000000-0005-0000-0000-00009F0C0000}"/>
    <cellStyle name="Ввод  8 71 2" xfId="6094" xr:uid="{00000000-0005-0000-0000-0000A00C0000}"/>
    <cellStyle name="Ввод  8 71 3" xfId="10362" xr:uid="{00000000-0005-0000-0000-0000A10C0000}"/>
    <cellStyle name="Ввод  8 71 4" xfId="14598" xr:uid="{00000000-0005-0000-0000-0000A20C0000}"/>
    <cellStyle name="Ввод  8 72" xfId="1359" xr:uid="{00000000-0005-0000-0000-0000A30C0000}"/>
    <cellStyle name="Ввод  8 72 2" xfId="6095" xr:uid="{00000000-0005-0000-0000-0000A40C0000}"/>
    <cellStyle name="Ввод  8 72 3" xfId="10363" xr:uid="{00000000-0005-0000-0000-0000A50C0000}"/>
    <cellStyle name="Ввод  8 72 4" xfId="14599" xr:uid="{00000000-0005-0000-0000-0000A60C0000}"/>
    <cellStyle name="Ввод  8 73" xfId="1360" xr:uid="{00000000-0005-0000-0000-0000A70C0000}"/>
    <cellStyle name="Ввод  8 73 2" xfId="6096" xr:uid="{00000000-0005-0000-0000-0000A80C0000}"/>
    <cellStyle name="Ввод  8 73 3" xfId="10364" xr:uid="{00000000-0005-0000-0000-0000A90C0000}"/>
    <cellStyle name="Ввод  8 73 4" xfId="14600" xr:uid="{00000000-0005-0000-0000-0000AA0C0000}"/>
    <cellStyle name="Ввод  8 74" xfId="1361" xr:uid="{00000000-0005-0000-0000-0000AB0C0000}"/>
    <cellStyle name="Ввод  8 74 2" xfId="6097" xr:uid="{00000000-0005-0000-0000-0000AC0C0000}"/>
    <cellStyle name="Ввод  8 74 3" xfId="10365" xr:uid="{00000000-0005-0000-0000-0000AD0C0000}"/>
    <cellStyle name="Ввод  8 74 4" xfId="14601" xr:uid="{00000000-0005-0000-0000-0000AE0C0000}"/>
    <cellStyle name="Ввод  8 75" xfId="1362" xr:uid="{00000000-0005-0000-0000-0000AF0C0000}"/>
    <cellStyle name="Ввод  8 75 2" xfId="6098" xr:uid="{00000000-0005-0000-0000-0000B00C0000}"/>
    <cellStyle name="Ввод  8 75 3" xfId="10366" xr:uid="{00000000-0005-0000-0000-0000B10C0000}"/>
    <cellStyle name="Ввод  8 75 4" xfId="14602" xr:uid="{00000000-0005-0000-0000-0000B20C0000}"/>
    <cellStyle name="Ввод  8 76" xfId="1363" xr:uid="{00000000-0005-0000-0000-0000B30C0000}"/>
    <cellStyle name="Ввод  8 76 2" xfId="6099" xr:uid="{00000000-0005-0000-0000-0000B40C0000}"/>
    <cellStyle name="Ввод  8 76 3" xfId="10367" xr:uid="{00000000-0005-0000-0000-0000B50C0000}"/>
    <cellStyle name="Ввод  8 76 4" xfId="14603" xr:uid="{00000000-0005-0000-0000-0000B60C0000}"/>
    <cellStyle name="Ввод  8 77" xfId="1364" xr:uid="{00000000-0005-0000-0000-0000B70C0000}"/>
    <cellStyle name="Ввод  8 77 2" xfId="6100" xr:uid="{00000000-0005-0000-0000-0000B80C0000}"/>
    <cellStyle name="Ввод  8 77 3" xfId="10368" xr:uid="{00000000-0005-0000-0000-0000B90C0000}"/>
    <cellStyle name="Ввод  8 77 4" xfId="14604" xr:uid="{00000000-0005-0000-0000-0000BA0C0000}"/>
    <cellStyle name="Ввод  8 78" xfId="1365" xr:uid="{00000000-0005-0000-0000-0000BB0C0000}"/>
    <cellStyle name="Ввод  8 78 2" xfId="6101" xr:uid="{00000000-0005-0000-0000-0000BC0C0000}"/>
    <cellStyle name="Ввод  8 78 3" xfId="10369" xr:uid="{00000000-0005-0000-0000-0000BD0C0000}"/>
    <cellStyle name="Ввод  8 78 4" xfId="14605" xr:uid="{00000000-0005-0000-0000-0000BE0C0000}"/>
    <cellStyle name="Ввод  8 79" xfId="1366" xr:uid="{00000000-0005-0000-0000-0000BF0C0000}"/>
    <cellStyle name="Ввод  8 79 2" xfId="6102" xr:uid="{00000000-0005-0000-0000-0000C00C0000}"/>
    <cellStyle name="Ввод  8 79 3" xfId="10370" xr:uid="{00000000-0005-0000-0000-0000C10C0000}"/>
    <cellStyle name="Ввод  8 79 4" xfId="14606" xr:uid="{00000000-0005-0000-0000-0000C20C0000}"/>
    <cellStyle name="Ввод  8 8" xfId="1367" xr:uid="{00000000-0005-0000-0000-0000C30C0000}"/>
    <cellStyle name="Ввод  8 8 2" xfId="6103" xr:uid="{00000000-0005-0000-0000-0000C40C0000}"/>
    <cellStyle name="Ввод  8 8 3" xfId="10371" xr:uid="{00000000-0005-0000-0000-0000C50C0000}"/>
    <cellStyle name="Ввод  8 8 4" xfId="14607" xr:uid="{00000000-0005-0000-0000-0000C60C0000}"/>
    <cellStyle name="Ввод  8 80" xfId="1368" xr:uid="{00000000-0005-0000-0000-0000C70C0000}"/>
    <cellStyle name="Ввод  8 80 2" xfId="6104" xr:uid="{00000000-0005-0000-0000-0000C80C0000}"/>
    <cellStyle name="Ввод  8 80 3" xfId="10372" xr:uid="{00000000-0005-0000-0000-0000C90C0000}"/>
    <cellStyle name="Ввод  8 80 4" xfId="14608" xr:uid="{00000000-0005-0000-0000-0000CA0C0000}"/>
    <cellStyle name="Ввод  8 81" xfId="1369" xr:uid="{00000000-0005-0000-0000-0000CB0C0000}"/>
    <cellStyle name="Ввод  8 81 2" xfId="6105" xr:uid="{00000000-0005-0000-0000-0000CC0C0000}"/>
    <cellStyle name="Ввод  8 81 3" xfId="10373" xr:uid="{00000000-0005-0000-0000-0000CD0C0000}"/>
    <cellStyle name="Ввод  8 81 4" xfId="14609" xr:uid="{00000000-0005-0000-0000-0000CE0C0000}"/>
    <cellStyle name="Ввод  8 82" xfId="1370" xr:uid="{00000000-0005-0000-0000-0000CF0C0000}"/>
    <cellStyle name="Ввод  8 82 2" xfId="6106" xr:uid="{00000000-0005-0000-0000-0000D00C0000}"/>
    <cellStyle name="Ввод  8 82 3" xfId="10374" xr:uid="{00000000-0005-0000-0000-0000D10C0000}"/>
    <cellStyle name="Ввод  8 82 4" xfId="14610" xr:uid="{00000000-0005-0000-0000-0000D20C0000}"/>
    <cellStyle name="Ввод  8 83" xfId="1371" xr:uid="{00000000-0005-0000-0000-0000D30C0000}"/>
    <cellStyle name="Ввод  8 83 2" xfId="6107" xr:uid="{00000000-0005-0000-0000-0000D40C0000}"/>
    <cellStyle name="Ввод  8 83 3" xfId="10375" xr:uid="{00000000-0005-0000-0000-0000D50C0000}"/>
    <cellStyle name="Ввод  8 83 4" xfId="14611" xr:uid="{00000000-0005-0000-0000-0000D60C0000}"/>
    <cellStyle name="Ввод  8 84" xfId="1372" xr:uid="{00000000-0005-0000-0000-0000D70C0000}"/>
    <cellStyle name="Ввод  8 84 2" xfId="6108" xr:uid="{00000000-0005-0000-0000-0000D80C0000}"/>
    <cellStyle name="Ввод  8 84 3" xfId="10376" xr:uid="{00000000-0005-0000-0000-0000D90C0000}"/>
    <cellStyle name="Ввод  8 84 4" xfId="14612" xr:uid="{00000000-0005-0000-0000-0000DA0C0000}"/>
    <cellStyle name="Ввод  8 85" xfId="1373" xr:uid="{00000000-0005-0000-0000-0000DB0C0000}"/>
    <cellStyle name="Ввод  8 85 2" xfId="6109" xr:uid="{00000000-0005-0000-0000-0000DC0C0000}"/>
    <cellStyle name="Ввод  8 85 3" xfId="10377" xr:uid="{00000000-0005-0000-0000-0000DD0C0000}"/>
    <cellStyle name="Ввод  8 85 4" xfId="14613" xr:uid="{00000000-0005-0000-0000-0000DE0C0000}"/>
    <cellStyle name="Ввод  8 86" xfId="1374" xr:uid="{00000000-0005-0000-0000-0000DF0C0000}"/>
    <cellStyle name="Ввод  8 86 2" xfId="6110" xr:uid="{00000000-0005-0000-0000-0000E00C0000}"/>
    <cellStyle name="Ввод  8 86 3" xfId="10378" xr:uid="{00000000-0005-0000-0000-0000E10C0000}"/>
    <cellStyle name="Ввод  8 86 4" xfId="14614" xr:uid="{00000000-0005-0000-0000-0000E20C0000}"/>
    <cellStyle name="Ввод  8 87" xfId="1375" xr:uid="{00000000-0005-0000-0000-0000E30C0000}"/>
    <cellStyle name="Ввод  8 87 2" xfId="6111" xr:uid="{00000000-0005-0000-0000-0000E40C0000}"/>
    <cellStyle name="Ввод  8 87 3" xfId="10379" xr:uid="{00000000-0005-0000-0000-0000E50C0000}"/>
    <cellStyle name="Ввод  8 87 4" xfId="14615" xr:uid="{00000000-0005-0000-0000-0000E60C0000}"/>
    <cellStyle name="Ввод  8 88" xfId="1376" xr:uid="{00000000-0005-0000-0000-0000E70C0000}"/>
    <cellStyle name="Ввод  8 88 2" xfId="6112" xr:uid="{00000000-0005-0000-0000-0000E80C0000}"/>
    <cellStyle name="Ввод  8 88 3" xfId="10380" xr:uid="{00000000-0005-0000-0000-0000E90C0000}"/>
    <cellStyle name="Ввод  8 88 4" xfId="14616" xr:uid="{00000000-0005-0000-0000-0000EA0C0000}"/>
    <cellStyle name="Ввод  8 89" xfId="1377" xr:uid="{00000000-0005-0000-0000-0000EB0C0000}"/>
    <cellStyle name="Ввод  8 89 2" xfId="6113" xr:uid="{00000000-0005-0000-0000-0000EC0C0000}"/>
    <cellStyle name="Ввод  8 89 3" xfId="10381" xr:uid="{00000000-0005-0000-0000-0000ED0C0000}"/>
    <cellStyle name="Ввод  8 89 4" xfId="14617" xr:uid="{00000000-0005-0000-0000-0000EE0C0000}"/>
    <cellStyle name="Ввод  8 9" xfId="1378" xr:uid="{00000000-0005-0000-0000-0000EF0C0000}"/>
    <cellStyle name="Ввод  8 9 2" xfId="6114" xr:uid="{00000000-0005-0000-0000-0000F00C0000}"/>
    <cellStyle name="Ввод  8 9 3" xfId="10382" xr:uid="{00000000-0005-0000-0000-0000F10C0000}"/>
    <cellStyle name="Ввод  8 9 4" xfId="14618" xr:uid="{00000000-0005-0000-0000-0000F20C0000}"/>
    <cellStyle name="Ввод  8 90" xfId="1379" xr:uid="{00000000-0005-0000-0000-0000F30C0000}"/>
    <cellStyle name="Ввод  8 90 2" xfId="6115" xr:uid="{00000000-0005-0000-0000-0000F40C0000}"/>
    <cellStyle name="Ввод  8 90 3" xfId="10383" xr:uid="{00000000-0005-0000-0000-0000F50C0000}"/>
    <cellStyle name="Ввод  8 90 4" xfId="14619" xr:uid="{00000000-0005-0000-0000-0000F60C0000}"/>
    <cellStyle name="Ввод  8 91" xfId="1380" xr:uid="{00000000-0005-0000-0000-0000F70C0000}"/>
    <cellStyle name="Ввод  8 91 2" xfId="6116" xr:uid="{00000000-0005-0000-0000-0000F80C0000}"/>
    <cellStyle name="Ввод  8 91 3" xfId="10384" xr:uid="{00000000-0005-0000-0000-0000F90C0000}"/>
    <cellStyle name="Ввод  8 91 4" xfId="14620" xr:uid="{00000000-0005-0000-0000-0000FA0C0000}"/>
    <cellStyle name="Ввод  8 92" xfId="5184" xr:uid="{00000000-0005-0000-0000-0000FB0C0000}"/>
    <cellStyle name="Ввод  8 93" xfId="5259" xr:uid="{00000000-0005-0000-0000-0000FC0C0000}"/>
    <cellStyle name="Ввод  8 94" xfId="5329" xr:uid="{00000000-0005-0000-0000-0000FD0C0000}"/>
    <cellStyle name="Ввод  9" xfId="231" xr:uid="{00000000-0005-0000-0000-0000FE0C0000}"/>
    <cellStyle name="Ввод  9 10" xfId="1381" xr:uid="{00000000-0005-0000-0000-0000FF0C0000}"/>
    <cellStyle name="Ввод  9 10 2" xfId="6117" xr:uid="{00000000-0005-0000-0000-0000000D0000}"/>
    <cellStyle name="Ввод  9 10 3" xfId="10385" xr:uid="{00000000-0005-0000-0000-0000010D0000}"/>
    <cellStyle name="Ввод  9 10 4" xfId="14621" xr:uid="{00000000-0005-0000-0000-0000020D0000}"/>
    <cellStyle name="Ввод  9 11" xfId="1382" xr:uid="{00000000-0005-0000-0000-0000030D0000}"/>
    <cellStyle name="Ввод  9 11 2" xfId="6118" xr:uid="{00000000-0005-0000-0000-0000040D0000}"/>
    <cellStyle name="Ввод  9 11 3" xfId="10386" xr:uid="{00000000-0005-0000-0000-0000050D0000}"/>
    <cellStyle name="Ввод  9 11 4" xfId="14622" xr:uid="{00000000-0005-0000-0000-0000060D0000}"/>
    <cellStyle name="Ввод  9 12" xfId="1383" xr:uid="{00000000-0005-0000-0000-0000070D0000}"/>
    <cellStyle name="Ввод  9 12 2" xfId="6119" xr:uid="{00000000-0005-0000-0000-0000080D0000}"/>
    <cellStyle name="Ввод  9 12 3" xfId="10387" xr:uid="{00000000-0005-0000-0000-0000090D0000}"/>
    <cellStyle name="Ввод  9 12 4" xfId="14623" xr:uid="{00000000-0005-0000-0000-00000A0D0000}"/>
    <cellStyle name="Ввод  9 13" xfId="1384" xr:uid="{00000000-0005-0000-0000-00000B0D0000}"/>
    <cellStyle name="Ввод  9 13 2" xfId="6120" xr:uid="{00000000-0005-0000-0000-00000C0D0000}"/>
    <cellStyle name="Ввод  9 13 3" xfId="10388" xr:uid="{00000000-0005-0000-0000-00000D0D0000}"/>
    <cellStyle name="Ввод  9 13 4" xfId="14624" xr:uid="{00000000-0005-0000-0000-00000E0D0000}"/>
    <cellStyle name="Ввод  9 14" xfId="1385" xr:uid="{00000000-0005-0000-0000-00000F0D0000}"/>
    <cellStyle name="Ввод  9 14 2" xfId="6121" xr:uid="{00000000-0005-0000-0000-0000100D0000}"/>
    <cellStyle name="Ввод  9 14 3" xfId="10389" xr:uid="{00000000-0005-0000-0000-0000110D0000}"/>
    <cellStyle name="Ввод  9 14 4" xfId="14625" xr:uid="{00000000-0005-0000-0000-0000120D0000}"/>
    <cellStyle name="Ввод  9 15" xfId="1386" xr:uid="{00000000-0005-0000-0000-0000130D0000}"/>
    <cellStyle name="Ввод  9 15 2" xfId="6122" xr:uid="{00000000-0005-0000-0000-0000140D0000}"/>
    <cellStyle name="Ввод  9 15 3" xfId="10390" xr:uid="{00000000-0005-0000-0000-0000150D0000}"/>
    <cellStyle name="Ввод  9 15 4" xfId="14626" xr:uid="{00000000-0005-0000-0000-0000160D0000}"/>
    <cellStyle name="Ввод  9 16" xfId="1387" xr:uid="{00000000-0005-0000-0000-0000170D0000}"/>
    <cellStyle name="Ввод  9 16 2" xfId="6123" xr:uid="{00000000-0005-0000-0000-0000180D0000}"/>
    <cellStyle name="Ввод  9 16 3" xfId="10391" xr:uid="{00000000-0005-0000-0000-0000190D0000}"/>
    <cellStyle name="Ввод  9 16 4" xfId="14627" xr:uid="{00000000-0005-0000-0000-00001A0D0000}"/>
    <cellStyle name="Ввод  9 17" xfId="1388" xr:uid="{00000000-0005-0000-0000-00001B0D0000}"/>
    <cellStyle name="Ввод  9 17 2" xfId="6124" xr:uid="{00000000-0005-0000-0000-00001C0D0000}"/>
    <cellStyle name="Ввод  9 17 3" xfId="10392" xr:uid="{00000000-0005-0000-0000-00001D0D0000}"/>
    <cellStyle name="Ввод  9 17 4" xfId="14628" xr:uid="{00000000-0005-0000-0000-00001E0D0000}"/>
    <cellStyle name="Ввод  9 18" xfId="1389" xr:uid="{00000000-0005-0000-0000-00001F0D0000}"/>
    <cellStyle name="Ввод  9 18 2" xfId="6125" xr:uid="{00000000-0005-0000-0000-0000200D0000}"/>
    <cellStyle name="Ввод  9 18 3" xfId="10393" xr:uid="{00000000-0005-0000-0000-0000210D0000}"/>
    <cellStyle name="Ввод  9 18 4" xfId="14629" xr:uid="{00000000-0005-0000-0000-0000220D0000}"/>
    <cellStyle name="Ввод  9 19" xfId="1390" xr:uid="{00000000-0005-0000-0000-0000230D0000}"/>
    <cellStyle name="Ввод  9 19 2" xfId="6126" xr:uid="{00000000-0005-0000-0000-0000240D0000}"/>
    <cellStyle name="Ввод  9 19 3" xfId="10394" xr:uid="{00000000-0005-0000-0000-0000250D0000}"/>
    <cellStyle name="Ввод  9 19 4" xfId="14630" xr:uid="{00000000-0005-0000-0000-0000260D0000}"/>
    <cellStyle name="Ввод  9 2" xfId="1391" xr:uid="{00000000-0005-0000-0000-0000270D0000}"/>
    <cellStyle name="Ввод  9 2 2" xfId="1392" xr:uid="{00000000-0005-0000-0000-0000280D0000}"/>
    <cellStyle name="Ввод  9 2 2 2" xfId="6128" xr:uid="{00000000-0005-0000-0000-0000290D0000}"/>
    <cellStyle name="Ввод  9 2 2 3" xfId="10396" xr:uid="{00000000-0005-0000-0000-00002A0D0000}"/>
    <cellStyle name="Ввод  9 2 2 4" xfId="14632" xr:uid="{00000000-0005-0000-0000-00002B0D0000}"/>
    <cellStyle name="Ввод  9 2 3" xfId="1393" xr:uid="{00000000-0005-0000-0000-00002C0D0000}"/>
    <cellStyle name="Ввод  9 2 3 2" xfId="6129" xr:uid="{00000000-0005-0000-0000-00002D0D0000}"/>
    <cellStyle name="Ввод  9 2 3 3" xfId="10397" xr:uid="{00000000-0005-0000-0000-00002E0D0000}"/>
    <cellStyle name="Ввод  9 2 3 4" xfId="14633" xr:uid="{00000000-0005-0000-0000-00002F0D0000}"/>
    <cellStyle name="Ввод  9 2 4" xfId="6127" xr:uid="{00000000-0005-0000-0000-0000300D0000}"/>
    <cellStyle name="Ввод  9 2 5" xfId="10395" xr:uid="{00000000-0005-0000-0000-0000310D0000}"/>
    <cellStyle name="Ввод  9 2 6" xfId="14631" xr:uid="{00000000-0005-0000-0000-0000320D0000}"/>
    <cellStyle name="Ввод  9 20" xfId="1394" xr:uid="{00000000-0005-0000-0000-0000330D0000}"/>
    <cellStyle name="Ввод  9 20 2" xfId="6130" xr:uid="{00000000-0005-0000-0000-0000340D0000}"/>
    <cellStyle name="Ввод  9 20 3" xfId="10398" xr:uid="{00000000-0005-0000-0000-0000350D0000}"/>
    <cellStyle name="Ввод  9 20 4" xfId="14634" xr:uid="{00000000-0005-0000-0000-0000360D0000}"/>
    <cellStyle name="Ввод  9 21" xfId="1395" xr:uid="{00000000-0005-0000-0000-0000370D0000}"/>
    <cellStyle name="Ввод  9 21 2" xfId="6131" xr:uid="{00000000-0005-0000-0000-0000380D0000}"/>
    <cellStyle name="Ввод  9 21 3" xfId="10399" xr:uid="{00000000-0005-0000-0000-0000390D0000}"/>
    <cellStyle name="Ввод  9 21 4" xfId="14635" xr:uid="{00000000-0005-0000-0000-00003A0D0000}"/>
    <cellStyle name="Ввод  9 22" xfId="1396" xr:uid="{00000000-0005-0000-0000-00003B0D0000}"/>
    <cellStyle name="Ввод  9 22 2" xfId="6132" xr:uid="{00000000-0005-0000-0000-00003C0D0000}"/>
    <cellStyle name="Ввод  9 22 3" xfId="10400" xr:uid="{00000000-0005-0000-0000-00003D0D0000}"/>
    <cellStyle name="Ввод  9 22 4" xfId="14636" xr:uid="{00000000-0005-0000-0000-00003E0D0000}"/>
    <cellStyle name="Ввод  9 23" xfId="1397" xr:uid="{00000000-0005-0000-0000-00003F0D0000}"/>
    <cellStyle name="Ввод  9 23 2" xfId="6133" xr:uid="{00000000-0005-0000-0000-0000400D0000}"/>
    <cellStyle name="Ввод  9 23 3" xfId="10401" xr:uid="{00000000-0005-0000-0000-0000410D0000}"/>
    <cellStyle name="Ввод  9 23 4" xfId="14637" xr:uid="{00000000-0005-0000-0000-0000420D0000}"/>
    <cellStyle name="Ввод  9 24" xfId="1398" xr:uid="{00000000-0005-0000-0000-0000430D0000}"/>
    <cellStyle name="Ввод  9 24 2" xfId="6134" xr:uid="{00000000-0005-0000-0000-0000440D0000}"/>
    <cellStyle name="Ввод  9 24 3" xfId="10402" xr:uid="{00000000-0005-0000-0000-0000450D0000}"/>
    <cellStyle name="Ввод  9 24 4" xfId="14638" xr:uid="{00000000-0005-0000-0000-0000460D0000}"/>
    <cellStyle name="Ввод  9 25" xfId="1399" xr:uid="{00000000-0005-0000-0000-0000470D0000}"/>
    <cellStyle name="Ввод  9 25 2" xfId="6135" xr:uid="{00000000-0005-0000-0000-0000480D0000}"/>
    <cellStyle name="Ввод  9 25 3" xfId="10403" xr:uid="{00000000-0005-0000-0000-0000490D0000}"/>
    <cellStyle name="Ввод  9 25 4" xfId="14639" xr:uid="{00000000-0005-0000-0000-00004A0D0000}"/>
    <cellStyle name="Ввод  9 26" xfId="1400" xr:uid="{00000000-0005-0000-0000-00004B0D0000}"/>
    <cellStyle name="Ввод  9 26 2" xfId="6136" xr:uid="{00000000-0005-0000-0000-00004C0D0000}"/>
    <cellStyle name="Ввод  9 26 3" xfId="10404" xr:uid="{00000000-0005-0000-0000-00004D0D0000}"/>
    <cellStyle name="Ввод  9 26 4" xfId="14640" xr:uid="{00000000-0005-0000-0000-00004E0D0000}"/>
    <cellStyle name="Ввод  9 27" xfId="1401" xr:uid="{00000000-0005-0000-0000-00004F0D0000}"/>
    <cellStyle name="Ввод  9 27 2" xfId="6137" xr:uid="{00000000-0005-0000-0000-0000500D0000}"/>
    <cellStyle name="Ввод  9 27 3" xfId="10405" xr:uid="{00000000-0005-0000-0000-0000510D0000}"/>
    <cellStyle name="Ввод  9 27 4" xfId="14641" xr:uid="{00000000-0005-0000-0000-0000520D0000}"/>
    <cellStyle name="Ввод  9 28" xfId="1402" xr:uid="{00000000-0005-0000-0000-0000530D0000}"/>
    <cellStyle name="Ввод  9 28 2" xfId="6138" xr:uid="{00000000-0005-0000-0000-0000540D0000}"/>
    <cellStyle name="Ввод  9 28 3" xfId="10406" xr:uid="{00000000-0005-0000-0000-0000550D0000}"/>
    <cellStyle name="Ввод  9 28 4" xfId="14642" xr:uid="{00000000-0005-0000-0000-0000560D0000}"/>
    <cellStyle name="Ввод  9 29" xfId="1403" xr:uid="{00000000-0005-0000-0000-0000570D0000}"/>
    <cellStyle name="Ввод  9 29 2" xfId="6139" xr:uid="{00000000-0005-0000-0000-0000580D0000}"/>
    <cellStyle name="Ввод  9 29 3" xfId="10407" xr:uid="{00000000-0005-0000-0000-0000590D0000}"/>
    <cellStyle name="Ввод  9 29 4" xfId="14643" xr:uid="{00000000-0005-0000-0000-00005A0D0000}"/>
    <cellStyle name="Ввод  9 3" xfId="1404" xr:uid="{00000000-0005-0000-0000-00005B0D0000}"/>
    <cellStyle name="Ввод  9 3 2" xfId="1405" xr:uid="{00000000-0005-0000-0000-00005C0D0000}"/>
    <cellStyle name="Ввод  9 3 2 2" xfId="6141" xr:uid="{00000000-0005-0000-0000-00005D0D0000}"/>
    <cellStyle name="Ввод  9 3 2 3" xfId="10409" xr:uid="{00000000-0005-0000-0000-00005E0D0000}"/>
    <cellStyle name="Ввод  9 3 2 4" xfId="14645" xr:uid="{00000000-0005-0000-0000-00005F0D0000}"/>
    <cellStyle name="Ввод  9 3 3" xfId="1406" xr:uid="{00000000-0005-0000-0000-0000600D0000}"/>
    <cellStyle name="Ввод  9 3 3 2" xfId="6142" xr:uid="{00000000-0005-0000-0000-0000610D0000}"/>
    <cellStyle name="Ввод  9 3 3 3" xfId="10410" xr:uid="{00000000-0005-0000-0000-0000620D0000}"/>
    <cellStyle name="Ввод  9 3 3 4" xfId="14646" xr:uid="{00000000-0005-0000-0000-0000630D0000}"/>
    <cellStyle name="Ввод  9 3 4" xfId="6140" xr:uid="{00000000-0005-0000-0000-0000640D0000}"/>
    <cellStyle name="Ввод  9 3 5" xfId="10408" xr:uid="{00000000-0005-0000-0000-0000650D0000}"/>
    <cellStyle name="Ввод  9 3 6" xfId="14644" xr:uid="{00000000-0005-0000-0000-0000660D0000}"/>
    <cellStyle name="Ввод  9 30" xfId="1407" xr:uid="{00000000-0005-0000-0000-0000670D0000}"/>
    <cellStyle name="Ввод  9 30 2" xfId="6143" xr:uid="{00000000-0005-0000-0000-0000680D0000}"/>
    <cellStyle name="Ввод  9 30 3" xfId="10411" xr:uid="{00000000-0005-0000-0000-0000690D0000}"/>
    <cellStyle name="Ввод  9 30 4" xfId="14647" xr:uid="{00000000-0005-0000-0000-00006A0D0000}"/>
    <cellStyle name="Ввод  9 31" xfId="1408" xr:uid="{00000000-0005-0000-0000-00006B0D0000}"/>
    <cellStyle name="Ввод  9 31 2" xfId="6144" xr:uid="{00000000-0005-0000-0000-00006C0D0000}"/>
    <cellStyle name="Ввод  9 31 3" xfId="10412" xr:uid="{00000000-0005-0000-0000-00006D0D0000}"/>
    <cellStyle name="Ввод  9 31 4" xfId="14648" xr:uid="{00000000-0005-0000-0000-00006E0D0000}"/>
    <cellStyle name="Ввод  9 32" xfId="1409" xr:uid="{00000000-0005-0000-0000-00006F0D0000}"/>
    <cellStyle name="Ввод  9 32 2" xfId="6145" xr:uid="{00000000-0005-0000-0000-0000700D0000}"/>
    <cellStyle name="Ввод  9 32 3" xfId="10413" xr:uid="{00000000-0005-0000-0000-0000710D0000}"/>
    <cellStyle name="Ввод  9 32 4" xfId="14649" xr:uid="{00000000-0005-0000-0000-0000720D0000}"/>
    <cellStyle name="Ввод  9 33" xfId="1410" xr:uid="{00000000-0005-0000-0000-0000730D0000}"/>
    <cellStyle name="Ввод  9 33 2" xfId="6146" xr:uid="{00000000-0005-0000-0000-0000740D0000}"/>
    <cellStyle name="Ввод  9 33 3" xfId="10414" xr:uid="{00000000-0005-0000-0000-0000750D0000}"/>
    <cellStyle name="Ввод  9 33 4" xfId="14650" xr:uid="{00000000-0005-0000-0000-0000760D0000}"/>
    <cellStyle name="Ввод  9 34" xfId="1411" xr:uid="{00000000-0005-0000-0000-0000770D0000}"/>
    <cellStyle name="Ввод  9 34 2" xfId="6147" xr:uid="{00000000-0005-0000-0000-0000780D0000}"/>
    <cellStyle name="Ввод  9 34 3" xfId="10415" xr:uid="{00000000-0005-0000-0000-0000790D0000}"/>
    <cellStyle name="Ввод  9 34 4" xfId="14651" xr:uid="{00000000-0005-0000-0000-00007A0D0000}"/>
    <cellStyle name="Ввод  9 35" xfId="1412" xr:uid="{00000000-0005-0000-0000-00007B0D0000}"/>
    <cellStyle name="Ввод  9 35 2" xfId="6148" xr:uid="{00000000-0005-0000-0000-00007C0D0000}"/>
    <cellStyle name="Ввод  9 35 3" xfId="10416" xr:uid="{00000000-0005-0000-0000-00007D0D0000}"/>
    <cellStyle name="Ввод  9 35 4" xfId="14652" xr:uid="{00000000-0005-0000-0000-00007E0D0000}"/>
    <cellStyle name="Ввод  9 36" xfId="1413" xr:uid="{00000000-0005-0000-0000-00007F0D0000}"/>
    <cellStyle name="Ввод  9 36 2" xfId="6149" xr:uid="{00000000-0005-0000-0000-0000800D0000}"/>
    <cellStyle name="Ввод  9 36 3" xfId="10417" xr:uid="{00000000-0005-0000-0000-0000810D0000}"/>
    <cellStyle name="Ввод  9 36 4" xfId="14653" xr:uid="{00000000-0005-0000-0000-0000820D0000}"/>
    <cellStyle name="Ввод  9 37" xfId="1414" xr:uid="{00000000-0005-0000-0000-0000830D0000}"/>
    <cellStyle name="Ввод  9 37 2" xfId="6150" xr:uid="{00000000-0005-0000-0000-0000840D0000}"/>
    <cellStyle name="Ввод  9 37 3" xfId="10418" xr:uid="{00000000-0005-0000-0000-0000850D0000}"/>
    <cellStyle name="Ввод  9 37 4" xfId="14654" xr:uid="{00000000-0005-0000-0000-0000860D0000}"/>
    <cellStyle name="Ввод  9 38" xfId="1415" xr:uid="{00000000-0005-0000-0000-0000870D0000}"/>
    <cellStyle name="Ввод  9 38 2" xfId="6151" xr:uid="{00000000-0005-0000-0000-0000880D0000}"/>
    <cellStyle name="Ввод  9 38 3" xfId="10419" xr:uid="{00000000-0005-0000-0000-0000890D0000}"/>
    <cellStyle name="Ввод  9 38 4" xfId="14655" xr:uid="{00000000-0005-0000-0000-00008A0D0000}"/>
    <cellStyle name="Ввод  9 39" xfId="1416" xr:uid="{00000000-0005-0000-0000-00008B0D0000}"/>
    <cellStyle name="Ввод  9 39 2" xfId="6152" xr:uid="{00000000-0005-0000-0000-00008C0D0000}"/>
    <cellStyle name="Ввод  9 39 3" xfId="10420" xr:uid="{00000000-0005-0000-0000-00008D0D0000}"/>
    <cellStyle name="Ввод  9 39 4" xfId="14656" xr:uid="{00000000-0005-0000-0000-00008E0D0000}"/>
    <cellStyle name="Ввод  9 4" xfId="1417" xr:uid="{00000000-0005-0000-0000-00008F0D0000}"/>
    <cellStyle name="Ввод  9 4 2" xfId="1418" xr:uid="{00000000-0005-0000-0000-0000900D0000}"/>
    <cellStyle name="Ввод  9 4 2 2" xfId="6154" xr:uid="{00000000-0005-0000-0000-0000910D0000}"/>
    <cellStyle name="Ввод  9 4 2 3" xfId="10422" xr:uid="{00000000-0005-0000-0000-0000920D0000}"/>
    <cellStyle name="Ввод  9 4 2 4" xfId="14658" xr:uid="{00000000-0005-0000-0000-0000930D0000}"/>
    <cellStyle name="Ввод  9 4 3" xfId="1419" xr:uid="{00000000-0005-0000-0000-0000940D0000}"/>
    <cellStyle name="Ввод  9 4 3 2" xfId="6155" xr:uid="{00000000-0005-0000-0000-0000950D0000}"/>
    <cellStyle name="Ввод  9 4 3 3" xfId="10423" xr:uid="{00000000-0005-0000-0000-0000960D0000}"/>
    <cellStyle name="Ввод  9 4 3 4" xfId="14659" xr:uid="{00000000-0005-0000-0000-0000970D0000}"/>
    <cellStyle name="Ввод  9 4 4" xfId="6153" xr:uid="{00000000-0005-0000-0000-0000980D0000}"/>
    <cellStyle name="Ввод  9 4 5" xfId="10421" xr:uid="{00000000-0005-0000-0000-0000990D0000}"/>
    <cellStyle name="Ввод  9 4 6" xfId="14657" xr:uid="{00000000-0005-0000-0000-00009A0D0000}"/>
    <cellStyle name="Ввод  9 40" xfId="1420" xr:uid="{00000000-0005-0000-0000-00009B0D0000}"/>
    <cellStyle name="Ввод  9 40 2" xfId="6156" xr:uid="{00000000-0005-0000-0000-00009C0D0000}"/>
    <cellStyle name="Ввод  9 40 3" xfId="10424" xr:uid="{00000000-0005-0000-0000-00009D0D0000}"/>
    <cellStyle name="Ввод  9 40 4" xfId="14660" xr:uid="{00000000-0005-0000-0000-00009E0D0000}"/>
    <cellStyle name="Ввод  9 41" xfId="1421" xr:uid="{00000000-0005-0000-0000-00009F0D0000}"/>
    <cellStyle name="Ввод  9 41 2" xfId="6157" xr:uid="{00000000-0005-0000-0000-0000A00D0000}"/>
    <cellStyle name="Ввод  9 41 3" xfId="10425" xr:uid="{00000000-0005-0000-0000-0000A10D0000}"/>
    <cellStyle name="Ввод  9 41 4" xfId="14661" xr:uid="{00000000-0005-0000-0000-0000A20D0000}"/>
    <cellStyle name="Ввод  9 42" xfId="1422" xr:uid="{00000000-0005-0000-0000-0000A30D0000}"/>
    <cellStyle name="Ввод  9 42 2" xfId="6158" xr:uid="{00000000-0005-0000-0000-0000A40D0000}"/>
    <cellStyle name="Ввод  9 42 3" xfId="10426" xr:uid="{00000000-0005-0000-0000-0000A50D0000}"/>
    <cellStyle name="Ввод  9 42 4" xfId="14662" xr:uid="{00000000-0005-0000-0000-0000A60D0000}"/>
    <cellStyle name="Ввод  9 43" xfId="1423" xr:uid="{00000000-0005-0000-0000-0000A70D0000}"/>
    <cellStyle name="Ввод  9 43 2" xfId="6159" xr:uid="{00000000-0005-0000-0000-0000A80D0000}"/>
    <cellStyle name="Ввод  9 43 3" xfId="10427" xr:uid="{00000000-0005-0000-0000-0000A90D0000}"/>
    <cellStyle name="Ввод  9 43 4" xfId="14663" xr:uid="{00000000-0005-0000-0000-0000AA0D0000}"/>
    <cellStyle name="Ввод  9 44" xfId="1424" xr:uid="{00000000-0005-0000-0000-0000AB0D0000}"/>
    <cellStyle name="Ввод  9 44 2" xfId="6160" xr:uid="{00000000-0005-0000-0000-0000AC0D0000}"/>
    <cellStyle name="Ввод  9 44 3" xfId="10428" xr:uid="{00000000-0005-0000-0000-0000AD0D0000}"/>
    <cellStyle name="Ввод  9 44 4" xfId="14664" xr:uid="{00000000-0005-0000-0000-0000AE0D0000}"/>
    <cellStyle name="Ввод  9 45" xfId="1425" xr:uid="{00000000-0005-0000-0000-0000AF0D0000}"/>
    <cellStyle name="Ввод  9 45 2" xfId="6161" xr:uid="{00000000-0005-0000-0000-0000B00D0000}"/>
    <cellStyle name="Ввод  9 45 3" xfId="10429" xr:uid="{00000000-0005-0000-0000-0000B10D0000}"/>
    <cellStyle name="Ввод  9 45 4" xfId="14665" xr:uid="{00000000-0005-0000-0000-0000B20D0000}"/>
    <cellStyle name="Ввод  9 46" xfId="1426" xr:uid="{00000000-0005-0000-0000-0000B30D0000}"/>
    <cellStyle name="Ввод  9 46 2" xfId="6162" xr:uid="{00000000-0005-0000-0000-0000B40D0000}"/>
    <cellStyle name="Ввод  9 46 3" xfId="10430" xr:uid="{00000000-0005-0000-0000-0000B50D0000}"/>
    <cellStyle name="Ввод  9 46 4" xfId="14666" xr:uid="{00000000-0005-0000-0000-0000B60D0000}"/>
    <cellStyle name="Ввод  9 47" xfId="1427" xr:uid="{00000000-0005-0000-0000-0000B70D0000}"/>
    <cellStyle name="Ввод  9 47 2" xfId="6163" xr:uid="{00000000-0005-0000-0000-0000B80D0000}"/>
    <cellStyle name="Ввод  9 47 3" xfId="10431" xr:uid="{00000000-0005-0000-0000-0000B90D0000}"/>
    <cellStyle name="Ввод  9 47 4" xfId="14667" xr:uid="{00000000-0005-0000-0000-0000BA0D0000}"/>
    <cellStyle name="Ввод  9 48" xfId="1428" xr:uid="{00000000-0005-0000-0000-0000BB0D0000}"/>
    <cellStyle name="Ввод  9 48 2" xfId="6164" xr:uid="{00000000-0005-0000-0000-0000BC0D0000}"/>
    <cellStyle name="Ввод  9 48 3" xfId="10432" xr:uid="{00000000-0005-0000-0000-0000BD0D0000}"/>
    <cellStyle name="Ввод  9 48 4" xfId="14668" xr:uid="{00000000-0005-0000-0000-0000BE0D0000}"/>
    <cellStyle name="Ввод  9 49" xfId="1429" xr:uid="{00000000-0005-0000-0000-0000BF0D0000}"/>
    <cellStyle name="Ввод  9 49 2" xfId="6165" xr:uid="{00000000-0005-0000-0000-0000C00D0000}"/>
    <cellStyle name="Ввод  9 49 3" xfId="10433" xr:uid="{00000000-0005-0000-0000-0000C10D0000}"/>
    <cellStyle name="Ввод  9 49 4" xfId="14669" xr:uid="{00000000-0005-0000-0000-0000C20D0000}"/>
    <cellStyle name="Ввод  9 5" xfId="1430" xr:uid="{00000000-0005-0000-0000-0000C30D0000}"/>
    <cellStyle name="Ввод  9 5 2" xfId="6166" xr:uid="{00000000-0005-0000-0000-0000C40D0000}"/>
    <cellStyle name="Ввод  9 5 3" xfId="10434" xr:uid="{00000000-0005-0000-0000-0000C50D0000}"/>
    <cellStyle name="Ввод  9 5 4" xfId="14670" xr:uid="{00000000-0005-0000-0000-0000C60D0000}"/>
    <cellStyle name="Ввод  9 50" xfId="1431" xr:uid="{00000000-0005-0000-0000-0000C70D0000}"/>
    <cellStyle name="Ввод  9 50 2" xfId="6167" xr:uid="{00000000-0005-0000-0000-0000C80D0000}"/>
    <cellStyle name="Ввод  9 50 3" xfId="10435" xr:uid="{00000000-0005-0000-0000-0000C90D0000}"/>
    <cellStyle name="Ввод  9 50 4" xfId="14671" xr:uid="{00000000-0005-0000-0000-0000CA0D0000}"/>
    <cellStyle name="Ввод  9 51" xfId="1432" xr:uid="{00000000-0005-0000-0000-0000CB0D0000}"/>
    <cellStyle name="Ввод  9 51 2" xfId="6168" xr:uid="{00000000-0005-0000-0000-0000CC0D0000}"/>
    <cellStyle name="Ввод  9 51 3" xfId="10436" xr:uid="{00000000-0005-0000-0000-0000CD0D0000}"/>
    <cellStyle name="Ввод  9 51 4" xfId="14672" xr:uid="{00000000-0005-0000-0000-0000CE0D0000}"/>
    <cellStyle name="Ввод  9 52" xfId="1433" xr:uid="{00000000-0005-0000-0000-0000CF0D0000}"/>
    <cellStyle name="Ввод  9 52 2" xfId="6169" xr:uid="{00000000-0005-0000-0000-0000D00D0000}"/>
    <cellStyle name="Ввод  9 52 3" xfId="10437" xr:uid="{00000000-0005-0000-0000-0000D10D0000}"/>
    <cellStyle name="Ввод  9 52 4" xfId="14673" xr:uid="{00000000-0005-0000-0000-0000D20D0000}"/>
    <cellStyle name="Ввод  9 53" xfId="1434" xr:uid="{00000000-0005-0000-0000-0000D30D0000}"/>
    <cellStyle name="Ввод  9 53 2" xfId="6170" xr:uid="{00000000-0005-0000-0000-0000D40D0000}"/>
    <cellStyle name="Ввод  9 53 3" xfId="10438" xr:uid="{00000000-0005-0000-0000-0000D50D0000}"/>
    <cellStyle name="Ввод  9 53 4" xfId="14674" xr:uid="{00000000-0005-0000-0000-0000D60D0000}"/>
    <cellStyle name="Ввод  9 54" xfId="1435" xr:uid="{00000000-0005-0000-0000-0000D70D0000}"/>
    <cellStyle name="Ввод  9 54 2" xfId="6171" xr:uid="{00000000-0005-0000-0000-0000D80D0000}"/>
    <cellStyle name="Ввод  9 54 3" xfId="10439" xr:uid="{00000000-0005-0000-0000-0000D90D0000}"/>
    <cellStyle name="Ввод  9 54 4" xfId="14675" xr:uid="{00000000-0005-0000-0000-0000DA0D0000}"/>
    <cellStyle name="Ввод  9 55" xfId="1436" xr:uid="{00000000-0005-0000-0000-0000DB0D0000}"/>
    <cellStyle name="Ввод  9 55 2" xfId="6172" xr:uid="{00000000-0005-0000-0000-0000DC0D0000}"/>
    <cellStyle name="Ввод  9 55 3" xfId="10440" xr:uid="{00000000-0005-0000-0000-0000DD0D0000}"/>
    <cellStyle name="Ввод  9 55 4" xfId="14676" xr:uid="{00000000-0005-0000-0000-0000DE0D0000}"/>
    <cellStyle name="Ввод  9 56" xfId="1437" xr:uid="{00000000-0005-0000-0000-0000DF0D0000}"/>
    <cellStyle name="Ввод  9 56 2" xfId="6173" xr:uid="{00000000-0005-0000-0000-0000E00D0000}"/>
    <cellStyle name="Ввод  9 56 3" xfId="10441" xr:uid="{00000000-0005-0000-0000-0000E10D0000}"/>
    <cellStyle name="Ввод  9 56 4" xfId="14677" xr:uid="{00000000-0005-0000-0000-0000E20D0000}"/>
    <cellStyle name="Ввод  9 57" xfId="1438" xr:uid="{00000000-0005-0000-0000-0000E30D0000}"/>
    <cellStyle name="Ввод  9 57 2" xfId="6174" xr:uid="{00000000-0005-0000-0000-0000E40D0000}"/>
    <cellStyle name="Ввод  9 57 3" xfId="10442" xr:uid="{00000000-0005-0000-0000-0000E50D0000}"/>
    <cellStyle name="Ввод  9 57 4" xfId="14678" xr:uid="{00000000-0005-0000-0000-0000E60D0000}"/>
    <cellStyle name="Ввод  9 58" xfId="1439" xr:uid="{00000000-0005-0000-0000-0000E70D0000}"/>
    <cellStyle name="Ввод  9 58 2" xfId="6175" xr:uid="{00000000-0005-0000-0000-0000E80D0000}"/>
    <cellStyle name="Ввод  9 58 3" xfId="10443" xr:uid="{00000000-0005-0000-0000-0000E90D0000}"/>
    <cellStyle name="Ввод  9 58 4" xfId="14679" xr:uid="{00000000-0005-0000-0000-0000EA0D0000}"/>
    <cellStyle name="Ввод  9 59" xfId="1440" xr:uid="{00000000-0005-0000-0000-0000EB0D0000}"/>
    <cellStyle name="Ввод  9 59 2" xfId="6176" xr:uid="{00000000-0005-0000-0000-0000EC0D0000}"/>
    <cellStyle name="Ввод  9 59 3" xfId="10444" xr:uid="{00000000-0005-0000-0000-0000ED0D0000}"/>
    <cellStyle name="Ввод  9 59 4" xfId="14680" xr:uid="{00000000-0005-0000-0000-0000EE0D0000}"/>
    <cellStyle name="Ввод  9 6" xfId="1441" xr:uid="{00000000-0005-0000-0000-0000EF0D0000}"/>
    <cellStyle name="Ввод  9 6 2" xfId="6177" xr:uid="{00000000-0005-0000-0000-0000F00D0000}"/>
    <cellStyle name="Ввод  9 6 3" xfId="10445" xr:uid="{00000000-0005-0000-0000-0000F10D0000}"/>
    <cellStyle name="Ввод  9 6 4" xfId="14681" xr:uid="{00000000-0005-0000-0000-0000F20D0000}"/>
    <cellStyle name="Ввод  9 60" xfId="1442" xr:uid="{00000000-0005-0000-0000-0000F30D0000}"/>
    <cellStyle name="Ввод  9 60 2" xfId="6178" xr:uid="{00000000-0005-0000-0000-0000F40D0000}"/>
    <cellStyle name="Ввод  9 60 3" xfId="10446" xr:uid="{00000000-0005-0000-0000-0000F50D0000}"/>
    <cellStyle name="Ввод  9 60 4" xfId="14682" xr:uid="{00000000-0005-0000-0000-0000F60D0000}"/>
    <cellStyle name="Ввод  9 61" xfId="1443" xr:uid="{00000000-0005-0000-0000-0000F70D0000}"/>
    <cellStyle name="Ввод  9 61 2" xfId="6179" xr:uid="{00000000-0005-0000-0000-0000F80D0000}"/>
    <cellStyle name="Ввод  9 61 3" xfId="10447" xr:uid="{00000000-0005-0000-0000-0000F90D0000}"/>
    <cellStyle name="Ввод  9 61 4" xfId="14683" xr:uid="{00000000-0005-0000-0000-0000FA0D0000}"/>
    <cellStyle name="Ввод  9 62" xfId="1444" xr:uid="{00000000-0005-0000-0000-0000FB0D0000}"/>
    <cellStyle name="Ввод  9 62 2" xfId="6180" xr:uid="{00000000-0005-0000-0000-0000FC0D0000}"/>
    <cellStyle name="Ввод  9 62 3" xfId="10448" xr:uid="{00000000-0005-0000-0000-0000FD0D0000}"/>
    <cellStyle name="Ввод  9 62 4" xfId="14684" xr:uid="{00000000-0005-0000-0000-0000FE0D0000}"/>
    <cellStyle name="Ввод  9 63" xfId="1445" xr:uid="{00000000-0005-0000-0000-0000FF0D0000}"/>
    <cellStyle name="Ввод  9 63 2" xfId="6181" xr:uid="{00000000-0005-0000-0000-0000000E0000}"/>
    <cellStyle name="Ввод  9 63 3" xfId="10449" xr:uid="{00000000-0005-0000-0000-0000010E0000}"/>
    <cellStyle name="Ввод  9 63 4" xfId="14685" xr:uid="{00000000-0005-0000-0000-0000020E0000}"/>
    <cellStyle name="Ввод  9 64" xfId="1446" xr:uid="{00000000-0005-0000-0000-0000030E0000}"/>
    <cellStyle name="Ввод  9 64 2" xfId="6182" xr:uid="{00000000-0005-0000-0000-0000040E0000}"/>
    <cellStyle name="Ввод  9 64 3" xfId="10450" xr:uid="{00000000-0005-0000-0000-0000050E0000}"/>
    <cellStyle name="Ввод  9 64 4" xfId="14686" xr:uid="{00000000-0005-0000-0000-0000060E0000}"/>
    <cellStyle name="Ввод  9 65" xfId="1447" xr:uid="{00000000-0005-0000-0000-0000070E0000}"/>
    <cellStyle name="Ввод  9 65 2" xfId="6183" xr:uid="{00000000-0005-0000-0000-0000080E0000}"/>
    <cellStyle name="Ввод  9 65 3" xfId="10451" xr:uid="{00000000-0005-0000-0000-0000090E0000}"/>
    <cellStyle name="Ввод  9 65 4" xfId="14687" xr:uid="{00000000-0005-0000-0000-00000A0E0000}"/>
    <cellStyle name="Ввод  9 66" xfId="1448" xr:uid="{00000000-0005-0000-0000-00000B0E0000}"/>
    <cellStyle name="Ввод  9 66 2" xfId="6184" xr:uid="{00000000-0005-0000-0000-00000C0E0000}"/>
    <cellStyle name="Ввод  9 66 3" xfId="10452" xr:uid="{00000000-0005-0000-0000-00000D0E0000}"/>
    <cellStyle name="Ввод  9 66 4" xfId="14688" xr:uid="{00000000-0005-0000-0000-00000E0E0000}"/>
    <cellStyle name="Ввод  9 67" xfId="1449" xr:uid="{00000000-0005-0000-0000-00000F0E0000}"/>
    <cellStyle name="Ввод  9 67 2" xfId="6185" xr:uid="{00000000-0005-0000-0000-0000100E0000}"/>
    <cellStyle name="Ввод  9 67 3" xfId="10453" xr:uid="{00000000-0005-0000-0000-0000110E0000}"/>
    <cellStyle name="Ввод  9 67 4" xfId="14689" xr:uid="{00000000-0005-0000-0000-0000120E0000}"/>
    <cellStyle name="Ввод  9 68" xfId="1450" xr:uid="{00000000-0005-0000-0000-0000130E0000}"/>
    <cellStyle name="Ввод  9 68 2" xfId="6186" xr:uid="{00000000-0005-0000-0000-0000140E0000}"/>
    <cellStyle name="Ввод  9 68 3" xfId="10454" xr:uid="{00000000-0005-0000-0000-0000150E0000}"/>
    <cellStyle name="Ввод  9 68 4" xfId="14690" xr:uid="{00000000-0005-0000-0000-0000160E0000}"/>
    <cellStyle name="Ввод  9 69" xfId="1451" xr:uid="{00000000-0005-0000-0000-0000170E0000}"/>
    <cellStyle name="Ввод  9 69 2" xfId="6187" xr:uid="{00000000-0005-0000-0000-0000180E0000}"/>
    <cellStyle name="Ввод  9 69 3" xfId="10455" xr:uid="{00000000-0005-0000-0000-0000190E0000}"/>
    <cellStyle name="Ввод  9 69 4" xfId="14691" xr:uid="{00000000-0005-0000-0000-00001A0E0000}"/>
    <cellStyle name="Ввод  9 7" xfId="1452" xr:uid="{00000000-0005-0000-0000-00001B0E0000}"/>
    <cellStyle name="Ввод  9 7 2" xfId="6188" xr:uid="{00000000-0005-0000-0000-00001C0E0000}"/>
    <cellStyle name="Ввод  9 7 3" xfId="10456" xr:uid="{00000000-0005-0000-0000-00001D0E0000}"/>
    <cellStyle name="Ввод  9 7 4" xfId="14692" xr:uid="{00000000-0005-0000-0000-00001E0E0000}"/>
    <cellStyle name="Ввод  9 70" xfId="1453" xr:uid="{00000000-0005-0000-0000-00001F0E0000}"/>
    <cellStyle name="Ввод  9 70 2" xfId="6189" xr:uid="{00000000-0005-0000-0000-0000200E0000}"/>
    <cellStyle name="Ввод  9 70 3" xfId="10457" xr:uid="{00000000-0005-0000-0000-0000210E0000}"/>
    <cellStyle name="Ввод  9 70 4" xfId="14693" xr:uid="{00000000-0005-0000-0000-0000220E0000}"/>
    <cellStyle name="Ввод  9 71" xfId="1454" xr:uid="{00000000-0005-0000-0000-0000230E0000}"/>
    <cellStyle name="Ввод  9 71 2" xfId="6190" xr:uid="{00000000-0005-0000-0000-0000240E0000}"/>
    <cellStyle name="Ввод  9 71 3" xfId="10458" xr:uid="{00000000-0005-0000-0000-0000250E0000}"/>
    <cellStyle name="Ввод  9 71 4" xfId="14694" xr:uid="{00000000-0005-0000-0000-0000260E0000}"/>
    <cellStyle name="Ввод  9 72" xfId="1455" xr:uid="{00000000-0005-0000-0000-0000270E0000}"/>
    <cellStyle name="Ввод  9 72 2" xfId="6191" xr:uid="{00000000-0005-0000-0000-0000280E0000}"/>
    <cellStyle name="Ввод  9 72 3" xfId="10459" xr:uid="{00000000-0005-0000-0000-0000290E0000}"/>
    <cellStyle name="Ввод  9 72 4" xfId="14695" xr:uid="{00000000-0005-0000-0000-00002A0E0000}"/>
    <cellStyle name="Ввод  9 73" xfId="1456" xr:uid="{00000000-0005-0000-0000-00002B0E0000}"/>
    <cellStyle name="Ввод  9 73 2" xfId="6192" xr:uid="{00000000-0005-0000-0000-00002C0E0000}"/>
    <cellStyle name="Ввод  9 73 3" xfId="10460" xr:uid="{00000000-0005-0000-0000-00002D0E0000}"/>
    <cellStyle name="Ввод  9 73 4" xfId="14696" xr:uid="{00000000-0005-0000-0000-00002E0E0000}"/>
    <cellStyle name="Ввод  9 74" xfId="1457" xr:uid="{00000000-0005-0000-0000-00002F0E0000}"/>
    <cellStyle name="Ввод  9 74 2" xfId="6193" xr:uid="{00000000-0005-0000-0000-0000300E0000}"/>
    <cellStyle name="Ввод  9 74 3" xfId="10461" xr:uid="{00000000-0005-0000-0000-0000310E0000}"/>
    <cellStyle name="Ввод  9 74 4" xfId="14697" xr:uid="{00000000-0005-0000-0000-0000320E0000}"/>
    <cellStyle name="Ввод  9 75" xfId="1458" xr:uid="{00000000-0005-0000-0000-0000330E0000}"/>
    <cellStyle name="Ввод  9 75 2" xfId="6194" xr:uid="{00000000-0005-0000-0000-0000340E0000}"/>
    <cellStyle name="Ввод  9 75 3" xfId="10462" xr:uid="{00000000-0005-0000-0000-0000350E0000}"/>
    <cellStyle name="Ввод  9 75 4" xfId="14698" xr:uid="{00000000-0005-0000-0000-0000360E0000}"/>
    <cellStyle name="Ввод  9 76" xfId="1459" xr:uid="{00000000-0005-0000-0000-0000370E0000}"/>
    <cellStyle name="Ввод  9 76 2" xfId="6195" xr:uid="{00000000-0005-0000-0000-0000380E0000}"/>
    <cellStyle name="Ввод  9 76 3" xfId="10463" xr:uid="{00000000-0005-0000-0000-0000390E0000}"/>
    <cellStyle name="Ввод  9 76 4" xfId="14699" xr:uid="{00000000-0005-0000-0000-00003A0E0000}"/>
    <cellStyle name="Ввод  9 77" xfId="1460" xr:uid="{00000000-0005-0000-0000-00003B0E0000}"/>
    <cellStyle name="Ввод  9 77 2" xfId="6196" xr:uid="{00000000-0005-0000-0000-00003C0E0000}"/>
    <cellStyle name="Ввод  9 77 3" xfId="10464" xr:uid="{00000000-0005-0000-0000-00003D0E0000}"/>
    <cellStyle name="Ввод  9 77 4" xfId="14700" xr:uid="{00000000-0005-0000-0000-00003E0E0000}"/>
    <cellStyle name="Ввод  9 78" xfId="1461" xr:uid="{00000000-0005-0000-0000-00003F0E0000}"/>
    <cellStyle name="Ввод  9 78 2" xfId="6197" xr:uid="{00000000-0005-0000-0000-0000400E0000}"/>
    <cellStyle name="Ввод  9 78 3" xfId="10465" xr:uid="{00000000-0005-0000-0000-0000410E0000}"/>
    <cellStyle name="Ввод  9 78 4" xfId="14701" xr:uid="{00000000-0005-0000-0000-0000420E0000}"/>
    <cellStyle name="Ввод  9 79" xfId="1462" xr:uid="{00000000-0005-0000-0000-0000430E0000}"/>
    <cellStyle name="Ввод  9 79 2" xfId="6198" xr:uid="{00000000-0005-0000-0000-0000440E0000}"/>
    <cellStyle name="Ввод  9 79 3" xfId="10466" xr:uid="{00000000-0005-0000-0000-0000450E0000}"/>
    <cellStyle name="Ввод  9 79 4" xfId="14702" xr:uid="{00000000-0005-0000-0000-0000460E0000}"/>
    <cellStyle name="Ввод  9 8" xfId="1463" xr:uid="{00000000-0005-0000-0000-0000470E0000}"/>
    <cellStyle name="Ввод  9 8 2" xfId="6199" xr:uid="{00000000-0005-0000-0000-0000480E0000}"/>
    <cellStyle name="Ввод  9 8 3" xfId="10467" xr:uid="{00000000-0005-0000-0000-0000490E0000}"/>
    <cellStyle name="Ввод  9 8 4" xfId="14703" xr:uid="{00000000-0005-0000-0000-00004A0E0000}"/>
    <cellStyle name="Ввод  9 80" xfId="1464" xr:uid="{00000000-0005-0000-0000-00004B0E0000}"/>
    <cellStyle name="Ввод  9 80 2" xfId="6200" xr:uid="{00000000-0005-0000-0000-00004C0E0000}"/>
    <cellStyle name="Ввод  9 80 3" xfId="10468" xr:uid="{00000000-0005-0000-0000-00004D0E0000}"/>
    <cellStyle name="Ввод  9 80 4" xfId="14704" xr:uid="{00000000-0005-0000-0000-00004E0E0000}"/>
    <cellStyle name="Ввод  9 81" xfId="1465" xr:uid="{00000000-0005-0000-0000-00004F0E0000}"/>
    <cellStyle name="Ввод  9 81 2" xfId="6201" xr:uid="{00000000-0005-0000-0000-0000500E0000}"/>
    <cellStyle name="Ввод  9 81 3" xfId="10469" xr:uid="{00000000-0005-0000-0000-0000510E0000}"/>
    <cellStyle name="Ввод  9 81 4" xfId="14705" xr:uid="{00000000-0005-0000-0000-0000520E0000}"/>
    <cellStyle name="Ввод  9 82" xfId="1466" xr:uid="{00000000-0005-0000-0000-0000530E0000}"/>
    <cellStyle name="Ввод  9 82 2" xfId="6202" xr:uid="{00000000-0005-0000-0000-0000540E0000}"/>
    <cellStyle name="Ввод  9 82 3" xfId="10470" xr:uid="{00000000-0005-0000-0000-0000550E0000}"/>
    <cellStyle name="Ввод  9 82 4" xfId="14706" xr:uid="{00000000-0005-0000-0000-0000560E0000}"/>
    <cellStyle name="Ввод  9 83" xfId="1467" xr:uid="{00000000-0005-0000-0000-0000570E0000}"/>
    <cellStyle name="Ввод  9 83 2" xfId="6203" xr:uid="{00000000-0005-0000-0000-0000580E0000}"/>
    <cellStyle name="Ввод  9 83 3" xfId="10471" xr:uid="{00000000-0005-0000-0000-0000590E0000}"/>
    <cellStyle name="Ввод  9 83 4" xfId="14707" xr:uid="{00000000-0005-0000-0000-00005A0E0000}"/>
    <cellStyle name="Ввод  9 84" xfId="1468" xr:uid="{00000000-0005-0000-0000-00005B0E0000}"/>
    <cellStyle name="Ввод  9 84 2" xfId="6204" xr:uid="{00000000-0005-0000-0000-00005C0E0000}"/>
    <cellStyle name="Ввод  9 84 3" xfId="10472" xr:uid="{00000000-0005-0000-0000-00005D0E0000}"/>
    <cellStyle name="Ввод  9 84 4" xfId="14708" xr:uid="{00000000-0005-0000-0000-00005E0E0000}"/>
    <cellStyle name="Ввод  9 85" xfId="1469" xr:uid="{00000000-0005-0000-0000-00005F0E0000}"/>
    <cellStyle name="Ввод  9 85 2" xfId="6205" xr:uid="{00000000-0005-0000-0000-0000600E0000}"/>
    <cellStyle name="Ввод  9 85 3" xfId="10473" xr:uid="{00000000-0005-0000-0000-0000610E0000}"/>
    <cellStyle name="Ввод  9 85 4" xfId="14709" xr:uid="{00000000-0005-0000-0000-0000620E0000}"/>
    <cellStyle name="Ввод  9 86" xfId="1470" xr:uid="{00000000-0005-0000-0000-0000630E0000}"/>
    <cellStyle name="Ввод  9 86 2" xfId="6206" xr:uid="{00000000-0005-0000-0000-0000640E0000}"/>
    <cellStyle name="Ввод  9 86 3" xfId="10474" xr:uid="{00000000-0005-0000-0000-0000650E0000}"/>
    <cellStyle name="Ввод  9 86 4" xfId="14710" xr:uid="{00000000-0005-0000-0000-0000660E0000}"/>
    <cellStyle name="Ввод  9 87" xfId="1471" xr:uid="{00000000-0005-0000-0000-0000670E0000}"/>
    <cellStyle name="Ввод  9 87 2" xfId="6207" xr:uid="{00000000-0005-0000-0000-0000680E0000}"/>
    <cellStyle name="Ввод  9 87 3" xfId="10475" xr:uid="{00000000-0005-0000-0000-0000690E0000}"/>
    <cellStyle name="Ввод  9 87 4" xfId="14711" xr:uid="{00000000-0005-0000-0000-00006A0E0000}"/>
    <cellStyle name="Ввод  9 88" xfId="1472" xr:uid="{00000000-0005-0000-0000-00006B0E0000}"/>
    <cellStyle name="Ввод  9 88 2" xfId="6208" xr:uid="{00000000-0005-0000-0000-00006C0E0000}"/>
    <cellStyle name="Ввод  9 88 3" xfId="10476" xr:uid="{00000000-0005-0000-0000-00006D0E0000}"/>
    <cellStyle name="Ввод  9 88 4" xfId="14712" xr:uid="{00000000-0005-0000-0000-00006E0E0000}"/>
    <cellStyle name="Ввод  9 89" xfId="1473" xr:uid="{00000000-0005-0000-0000-00006F0E0000}"/>
    <cellStyle name="Ввод  9 89 2" xfId="6209" xr:uid="{00000000-0005-0000-0000-0000700E0000}"/>
    <cellStyle name="Ввод  9 89 3" xfId="10477" xr:uid="{00000000-0005-0000-0000-0000710E0000}"/>
    <cellStyle name="Ввод  9 89 4" xfId="14713" xr:uid="{00000000-0005-0000-0000-0000720E0000}"/>
    <cellStyle name="Ввод  9 9" xfId="1474" xr:uid="{00000000-0005-0000-0000-0000730E0000}"/>
    <cellStyle name="Ввод  9 9 2" xfId="6210" xr:uid="{00000000-0005-0000-0000-0000740E0000}"/>
    <cellStyle name="Ввод  9 9 3" xfId="10478" xr:uid="{00000000-0005-0000-0000-0000750E0000}"/>
    <cellStyle name="Ввод  9 9 4" xfId="14714" xr:uid="{00000000-0005-0000-0000-0000760E0000}"/>
    <cellStyle name="Ввод  9 90" xfId="1475" xr:uid="{00000000-0005-0000-0000-0000770E0000}"/>
    <cellStyle name="Ввод  9 90 2" xfId="6211" xr:uid="{00000000-0005-0000-0000-0000780E0000}"/>
    <cellStyle name="Ввод  9 90 3" xfId="10479" xr:uid="{00000000-0005-0000-0000-0000790E0000}"/>
    <cellStyle name="Ввод  9 90 4" xfId="14715" xr:uid="{00000000-0005-0000-0000-00007A0E0000}"/>
    <cellStyle name="Ввод  9 91" xfId="1476" xr:uid="{00000000-0005-0000-0000-00007B0E0000}"/>
    <cellStyle name="Ввод  9 91 2" xfId="6212" xr:uid="{00000000-0005-0000-0000-00007C0E0000}"/>
    <cellStyle name="Ввод  9 91 3" xfId="10480" xr:uid="{00000000-0005-0000-0000-00007D0E0000}"/>
    <cellStyle name="Ввод  9 91 4" xfId="14716" xr:uid="{00000000-0005-0000-0000-00007E0E0000}"/>
    <cellStyle name="Ввод  9 92" xfId="5185" xr:uid="{00000000-0005-0000-0000-00007F0E0000}"/>
    <cellStyle name="Ввод  9 93" xfId="5258" xr:uid="{00000000-0005-0000-0000-0000800E0000}"/>
    <cellStyle name="Ввод  9 94" xfId="5333" xr:uid="{00000000-0005-0000-0000-0000810E0000}"/>
    <cellStyle name="Вывод 10" xfId="232" xr:uid="{00000000-0005-0000-0000-0000820E0000}"/>
    <cellStyle name="Вывод 10 10" xfId="1477" xr:uid="{00000000-0005-0000-0000-0000830E0000}"/>
    <cellStyle name="Вывод 10 10 2" xfId="6213" xr:uid="{00000000-0005-0000-0000-0000840E0000}"/>
    <cellStyle name="Вывод 10 10 3" xfId="10481" xr:uid="{00000000-0005-0000-0000-0000850E0000}"/>
    <cellStyle name="Вывод 10 10 4" xfId="14717" xr:uid="{00000000-0005-0000-0000-0000860E0000}"/>
    <cellStyle name="Вывод 10 11" xfId="1478" xr:uid="{00000000-0005-0000-0000-0000870E0000}"/>
    <cellStyle name="Вывод 10 11 2" xfId="6214" xr:uid="{00000000-0005-0000-0000-0000880E0000}"/>
    <cellStyle name="Вывод 10 11 3" xfId="10482" xr:uid="{00000000-0005-0000-0000-0000890E0000}"/>
    <cellStyle name="Вывод 10 11 4" xfId="14718" xr:uid="{00000000-0005-0000-0000-00008A0E0000}"/>
    <cellStyle name="Вывод 10 12" xfId="1479" xr:uid="{00000000-0005-0000-0000-00008B0E0000}"/>
    <cellStyle name="Вывод 10 12 2" xfId="6215" xr:uid="{00000000-0005-0000-0000-00008C0E0000}"/>
    <cellStyle name="Вывод 10 12 3" xfId="10483" xr:uid="{00000000-0005-0000-0000-00008D0E0000}"/>
    <cellStyle name="Вывод 10 12 4" xfId="14719" xr:uid="{00000000-0005-0000-0000-00008E0E0000}"/>
    <cellStyle name="Вывод 10 13" xfId="1480" xr:uid="{00000000-0005-0000-0000-00008F0E0000}"/>
    <cellStyle name="Вывод 10 13 2" xfId="6216" xr:uid="{00000000-0005-0000-0000-0000900E0000}"/>
    <cellStyle name="Вывод 10 13 3" xfId="10484" xr:uid="{00000000-0005-0000-0000-0000910E0000}"/>
    <cellStyle name="Вывод 10 13 4" xfId="14720" xr:uid="{00000000-0005-0000-0000-0000920E0000}"/>
    <cellStyle name="Вывод 10 14" xfId="1481" xr:uid="{00000000-0005-0000-0000-0000930E0000}"/>
    <cellStyle name="Вывод 10 14 2" xfId="6217" xr:uid="{00000000-0005-0000-0000-0000940E0000}"/>
    <cellStyle name="Вывод 10 14 3" xfId="10485" xr:uid="{00000000-0005-0000-0000-0000950E0000}"/>
    <cellStyle name="Вывод 10 14 4" xfId="14721" xr:uid="{00000000-0005-0000-0000-0000960E0000}"/>
    <cellStyle name="Вывод 10 15" xfId="1482" xr:uid="{00000000-0005-0000-0000-0000970E0000}"/>
    <cellStyle name="Вывод 10 15 2" xfId="6218" xr:uid="{00000000-0005-0000-0000-0000980E0000}"/>
    <cellStyle name="Вывод 10 15 3" xfId="10486" xr:uid="{00000000-0005-0000-0000-0000990E0000}"/>
    <cellStyle name="Вывод 10 15 4" xfId="14722" xr:uid="{00000000-0005-0000-0000-00009A0E0000}"/>
    <cellStyle name="Вывод 10 16" xfId="1483" xr:uid="{00000000-0005-0000-0000-00009B0E0000}"/>
    <cellStyle name="Вывод 10 16 2" xfId="6219" xr:uid="{00000000-0005-0000-0000-00009C0E0000}"/>
    <cellStyle name="Вывод 10 16 3" xfId="10487" xr:uid="{00000000-0005-0000-0000-00009D0E0000}"/>
    <cellStyle name="Вывод 10 16 4" xfId="14723" xr:uid="{00000000-0005-0000-0000-00009E0E0000}"/>
    <cellStyle name="Вывод 10 17" xfId="1484" xr:uid="{00000000-0005-0000-0000-00009F0E0000}"/>
    <cellStyle name="Вывод 10 17 2" xfId="6220" xr:uid="{00000000-0005-0000-0000-0000A00E0000}"/>
    <cellStyle name="Вывод 10 17 3" xfId="10488" xr:uid="{00000000-0005-0000-0000-0000A10E0000}"/>
    <cellStyle name="Вывод 10 17 4" xfId="14724" xr:uid="{00000000-0005-0000-0000-0000A20E0000}"/>
    <cellStyle name="Вывод 10 18" xfId="1485" xr:uid="{00000000-0005-0000-0000-0000A30E0000}"/>
    <cellStyle name="Вывод 10 18 2" xfId="6221" xr:uid="{00000000-0005-0000-0000-0000A40E0000}"/>
    <cellStyle name="Вывод 10 18 3" xfId="10489" xr:uid="{00000000-0005-0000-0000-0000A50E0000}"/>
    <cellStyle name="Вывод 10 18 4" xfId="14725" xr:uid="{00000000-0005-0000-0000-0000A60E0000}"/>
    <cellStyle name="Вывод 10 19" xfId="1486" xr:uid="{00000000-0005-0000-0000-0000A70E0000}"/>
    <cellStyle name="Вывод 10 19 2" xfId="6222" xr:uid="{00000000-0005-0000-0000-0000A80E0000}"/>
    <cellStyle name="Вывод 10 19 3" xfId="10490" xr:uid="{00000000-0005-0000-0000-0000A90E0000}"/>
    <cellStyle name="Вывод 10 19 4" xfId="14726" xr:uid="{00000000-0005-0000-0000-0000AA0E0000}"/>
    <cellStyle name="Вывод 10 2" xfId="1487" xr:uid="{00000000-0005-0000-0000-0000AB0E0000}"/>
    <cellStyle name="Вывод 10 2 2" xfId="1488" xr:uid="{00000000-0005-0000-0000-0000AC0E0000}"/>
    <cellStyle name="Вывод 10 2 2 2" xfId="6224" xr:uid="{00000000-0005-0000-0000-0000AD0E0000}"/>
    <cellStyle name="Вывод 10 2 2 3" xfId="10492" xr:uid="{00000000-0005-0000-0000-0000AE0E0000}"/>
    <cellStyle name="Вывод 10 2 2 4" xfId="14728" xr:uid="{00000000-0005-0000-0000-0000AF0E0000}"/>
    <cellStyle name="Вывод 10 2 3" xfId="1489" xr:uid="{00000000-0005-0000-0000-0000B00E0000}"/>
    <cellStyle name="Вывод 10 2 3 2" xfId="6225" xr:uid="{00000000-0005-0000-0000-0000B10E0000}"/>
    <cellStyle name="Вывод 10 2 3 3" xfId="10493" xr:uid="{00000000-0005-0000-0000-0000B20E0000}"/>
    <cellStyle name="Вывод 10 2 3 4" xfId="14729" xr:uid="{00000000-0005-0000-0000-0000B30E0000}"/>
    <cellStyle name="Вывод 10 2 4" xfId="6223" xr:uid="{00000000-0005-0000-0000-0000B40E0000}"/>
    <cellStyle name="Вывод 10 2 5" xfId="10491" xr:uid="{00000000-0005-0000-0000-0000B50E0000}"/>
    <cellStyle name="Вывод 10 2 6" xfId="14727" xr:uid="{00000000-0005-0000-0000-0000B60E0000}"/>
    <cellStyle name="Вывод 10 20" xfId="1490" xr:uid="{00000000-0005-0000-0000-0000B70E0000}"/>
    <cellStyle name="Вывод 10 20 2" xfId="6226" xr:uid="{00000000-0005-0000-0000-0000B80E0000}"/>
    <cellStyle name="Вывод 10 20 3" xfId="10494" xr:uid="{00000000-0005-0000-0000-0000B90E0000}"/>
    <cellStyle name="Вывод 10 20 4" xfId="14730" xr:uid="{00000000-0005-0000-0000-0000BA0E0000}"/>
    <cellStyle name="Вывод 10 21" xfId="1491" xr:uid="{00000000-0005-0000-0000-0000BB0E0000}"/>
    <cellStyle name="Вывод 10 21 2" xfId="6227" xr:uid="{00000000-0005-0000-0000-0000BC0E0000}"/>
    <cellStyle name="Вывод 10 21 3" xfId="10495" xr:uid="{00000000-0005-0000-0000-0000BD0E0000}"/>
    <cellStyle name="Вывод 10 21 4" xfId="14731" xr:uid="{00000000-0005-0000-0000-0000BE0E0000}"/>
    <cellStyle name="Вывод 10 22" xfId="1492" xr:uid="{00000000-0005-0000-0000-0000BF0E0000}"/>
    <cellStyle name="Вывод 10 22 2" xfId="6228" xr:uid="{00000000-0005-0000-0000-0000C00E0000}"/>
    <cellStyle name="Вывод 10 22 3" xfId="10496" xr:uid="{00000000-0005-0000-0000-0000C10E0000}"/>
    <cellStyle name="Вывод 10 22 4" xfId="14732" xr:uid="{00000000-0005-0000-0000-0000C20E0000}"/>
    <cellStyle name="Вывод 10 23" xfId="1493" xr:uid="{00000000-0005-0000-0000-0000C30E0000}"/>
    <cellStyle name="Вывод 10 23 2" xfId="6229" xr:uid="{00000000-0005-0000-0000-0000C40E0000}"/>
    <cellStyle name="Вывод 10 23 3" xfId="10497" xr:uid="{00000000-0005-0000-0000-0000C50E0000}"/>
    <cellStyle name="Вывод 10 23 4" xfId="14733" xr:uid="{00000000-0005-0000-0000-0000C60E0000}"/>
    <cellStyle name="Вывод 10 24" xfId="1494" xr:uid="{00000000-0005-0000-0000-0000C70E0000}"/>
    <cellStyle name="Вывод 10 24 2" xfId="6230" xr:uid="{00000000-0005-0000-0000-0000C80E0000}"/>
    <cellStyle name="Вывод 10 24 3" xfId="10498" xr:uid="{00000000-0005-0000-0000-0000C90E0000}"/>
    <cellStyle name="Вывод 10 24 4" xfId="14734" xr:uid="{00000000-0005-0000-0000-0000CA0E0000}"/>
    <cellStyle name="Вывод 10 25" xfId="1495" xr:uid="{00000000-0005-0000-0000-0000CB0E0000}"/>
    <cellStyle name="Вывод 10 25 2" xfId="6231" xr:uid="{00000000-0005-0000-0000-0000CC0E0000}"/>
    <cellStyle name="Вывод 10 25 3" xfId="10499" xr:uid="{00000000-0005-0000-0000-0000CD0E0000}"/>
    <cellStyle name="Вывод 10 25 4" xfId="14735" xr:uid="{00000000-0005-0000-0000-0000CE0E0000}"/>
    <cellStyle name="Вывод 10 26" xfId="1496" xr:uid="{00000000-0005-0000-0000-0000CF0E0000}"/>
    <cellStyle name="Вывод 10 26 2" xfId="6232" xr:uid="{00000000-0005-0000-0000-0000D00E0000}"/>
    <cellStyle name="Вывод 10 26 3" xfId="10500" xr:uid="{00000000-0005-0000-0000-0000D10E0000}"/>
    <cellStyle name="Вывод 10 26 4" xfId="14736" xr:uid="{00000000-0005-0000-0000-0000D20E0000}"/>
    <cellStyle name="Вывод 10 27" xfId="1497" xr:uid="{00000000-0005-0000-0000-0000D30E0000}"/>
    <cellStyle name="Вывод 10 27 2" xfId="6233" xr:uid="{00000000-0005-0000-0000-0000D40E0000}"/>
    <cellStyle name="Вывод 10 27 3" xfId="10501" xr:uid="{00000000-0005-0000-0000-0000D50E0000}"/>
    <cellStyle name="Вывод 10 27 4" xfId="14737" xr:uid="{00000000-0005-0000-0000-0000D60E0000}"/>
    <cellStyle name="Вывод 10 28" xfId="1498" xr:uid="{00000000-0005-0000-0000-0000D70E0000}"/>
    <cellStyle name="Вывод 10 28 2" xfId="6234" xr:uid="{00000000-0005-0000-0000-0000D80E0000}"/>
    <cellStyle name="Вывод 10 28 3" xfId="10502" xr:uid="{00000000-0005-0000-0000-0000D90E0000}"/>
    <cellStyle name="Вывод 10 28 4" xfId="14738" xr:uid="{00000000-0005-0000-0000-0000DA0E0000}"/>
    <cellStyle name="Вывод 10 29" xfId="1499" xr:uid="{00000000-0005-0000-0000-0000DB0E0000}"/>
    <cellStyle name="Вывод 10 29 2" xfId="6235" xr:uid="{00000000-0005-0000-0000-0000DC0E0000}"/>
    <cellStyle name="Вывод 10 29 3" xfId="10503" xr:uid="{00000000-0005-0000-0000-0000DD0E0000}"/>
    <cellStyle name="Вывод 10 29 4" xfId="14739" xr:uid="{00000000-0005-0000-0000-0000DE0E0000}"/>
    <cellStyle name="Вывод 10 3" xfId="1500" xr:uid="{00000000-0005-0000-0000-0000DF0E0000}"/>
    <cellStyle name="Вывод 10 3 2" xfId="1501" xr:uid="{00000000-0005-0000-0000-0000E00E0000}"/>
    <cellStyle name="Вывод 10 3 2 2" xfId="6237" xr:uid="{00000000-0005-0000-0000-0000E10E0000}"/>
    <cellStyle name="Вывод 10 3 2 3" xfId="10505" xr:uid="{00000000-0005-0000-0000-0000E20E0000}"/>
    <cellStyle name="Вывод 10 3 2 4" xfId="14741" xr:uid="{00000000-0005-0000-0000-0000E30E0000}"/>
    <cellStyle name="Вывод 10 3 3" xfId="1502" xr:uid="{00000000-0005-0000-0000-0000E40E0000}"/>
    <cellStyle name="Вывод 10 3 3 2" xfId="6238" xr:uid="{00000000-0005-0000-0000-0000E50E0000}"/>
    <cellStyle name="Вывод 10 3 3 3" xfId="10506" xr:uid="{00000000-0005-0000-0000-0000E60E0000}"/>
    <cellStyle name="Вывод 10 3 3 4" xfId="14742" xr:uid="{00000000-0005-0000-0000-0000E70E0000}"/>
    <cellStyle name="Вывод 10 3 4" xfId="6236" xr:uid="{00000000-0005-0000-0000-0000E80E0000}"/>
    <cellStyle name="Вывод 10 3 5" xfId="10504" xr:uid="{00000000-0005-0000-0000-0000E90E0000}"/>
    <cellStyle name="Вывод 10 3 6" xfId="14740" xr:uid="{00000000-0005-0000-0000-0000EA0E0000}"/>
    <cellStyle name="Вывод 10 30" xfId="1503" xr:uid="{00000000-0005-0000-0000-0000EB0E0000}"/>
    <cellStyle name="Вывод 10 30 2" xfId="6239" xr:uid="{00000000-0005-0000-0000-0000EC0E0000}"/>
    <cellStyle name="Вывод 10 30 3" xfId="10507" xr:uid="{00000000-0005-0000-0000-0000ED0E0000}"/>
    <cellStyle name="Вывод 10 30 4" xfId="14743" xr:uid="{00000000-0005-0000-0000-0000EE0E0000}"/>
    <cellStyle name="Вывод 10 31" xfId="1504" xr:uid="{00000000-0005-0000-0000-0000EF0E0000}"/>
    <cellStyle name="Вывод 10 31 2" xfId="6240" xr:uid="{00000000-0005-0000-0000-0000F00E0000}"/>
    <cellStyle name="Вывод 10 31 3" xfId="10508" xr:uid="{00000000-0005-0000-0000-0000F10E0000}"/>
    <cellStyle name="Вывод 10 31 4" xfId="14744" xr:uid="{00000000-0005-0000-0000-0000F20E0000}"/>
    <cellStyle name="Вывод 10 32" xfId="1505" xr:uid="{00000000-0005-0000-0000-0000F30E0000}"/>
    <cellStyle name="Вывод 10 32 2" xfId="6241" xr:uid="{00000000-0005-0000-0000-0000F40E0000}"/>
    <cellStyle name="Вывод 10 32 3" xfId="10509" xr:uid="{00000000-0005-0000-0000-0000F50E0000}"/>
    <cellStyle name="Вывод 10 32 4" xfId="14745" xr:uid="{00000000-0005-0000-0000-0000F60E0000}"/>
    <cellStyle name="Вывод 10 33" xfId="1506" xr:uid="{00000000-0005-0000-0000-0000F70E0000}"/>
    <cellStyle name="Вывод 10 33 2" xfId="6242" xr:uid="{00000000-0005-0000-0000-0000F80E0000}"/>
    <cellStyle name="Вывод 10 33 3" xfId="10510" xr:uid="{00000000-0005-0000-0000-0000F90E0000}"/>
    <cellStyle name="Вывод 10 33 4" xfId="14746" xr:uid="{00000000-0005-0000-0000-0000FA0E0000}"/>
    <cellStyle name="Вывод 10 34" xfId="1507" xr:uid="{00000000-0005-0000-0000-0000FB0E0000}"/>
    <cellStyle name="Вывод 10 34 2" xfId="6243" xr:uid="{00000000-0005-0000-0000-0000FC0E0000}"/>
    <cellStyle name="Вывод 10 34 3" xfId="10511" xr:uid="{00000000-0005-0000-0000-0000FD0E0000}"/>
    <cellStyle name="Вывод 10 34 4" xfId="14747" xr:uid="{00000000-0005-0000-0000-0000FE0E0000}"/>
    <cellStyle name="Вывод 10 35" xfId="1508" xr:uid="{00000000-0005-0000-0000-0000FF0E0000}"/>
    <cellStyle name="Вывод 10 35 2" xfId="6244" xr:uid="{00000000-0005-0000-0000-0000000F0000}"/>
    <cellStyle name="Вывод 10 35 3" xfId="10512" xr:uid="{00000000-0005-0000-0000-0000010F0000}"/>
    <cellStyle name="Вывод 10 35 4" xfId="14748" xr:uid="{00000000-0005-0000-0000-0000020F0000}"/>
    <cellStyle name="Вывод 10 36" xfId="1509" xr:uid="{00000000-0005-0000-0000-0000030F0000}"/>
    <cellStyle name="Вывод 10 36 2" xfId="6245" xr:uid="{00000000-0005-0000-0000-0000040F0000}"/>
    <cellStyle name="Вывод 10 36 3" xfId="10513" xr:uid="{00000000-0005-0000-0000-0000050F0000}"/>
    <cellStyle name="Вывод 10 36 4" xfId="14749" xr:uid="{00000000-0005-0000-0000-0000060F0000}"/>
    <cellStyle name="Вывод 10 37" xfId="1510" xr:uid="{00000000-0005-0000-0000-0000070F0000}"/>
    <cellStyle name="Вывод 10 37 2" xfId="6246" xr:uid="{00000000-0005-0000-0000-0000080F0000}"/>
    <cellStyle name="Вывод 10 37 3" xfId="10514" xr:uid="{00000000-0005-0000-0000-0000090F0000}"/>
    <cellStyle name="Вывод 10 37 4" xfId="14750" xr:uid="{00000000-0005-0000-0000-00000A0F0000}"/>
    <cellStyle name="Вывод 10 38" xfId="1511" xr:uid="{00000000-0005-0000-0000-00000B0F0000}"/>
    <cellStyle name="Вывод 10 38 2" xfId="6247" xr:uid="{00000000-0005-0000-0000-00000C0F0000}"/>
    <cellStyle name="Вывод 10 38 3" xfId="10515" xr:uid="{00000000-0005-0000-0000-00000D0F0000}"/>
    <cellStyle name="Вывод 10 38 4" xfId="14751" xr:uid="{00000000-0005-0000-0000-00000E0F0000}"/>
    <cellStyle name="Вывод 10 39" xfId="1512" xr:uid="{00000000-0005-0000-0000-00000F0F0000}"/>
    <cellStyle name="Вывод 10 39 2" xfId="6248" xr:uid="{00000000-0005-0000-0000-0000100F0000}"/>
    <cellStyle name="Вывод 10 39 3" xfId="10516" xr:uid="{00000000-0005-0000-0000-0000110F0000}"/>
    <cellStyle name="Вывод 10 39 4" xfId="14752" xr:uid="{00000000-0005-0000-0000-0000120F0000}"/>
    <cellStyle name="Вывод 10 4" xfId="1513" xr:uid="{00000000-0005-0000-0000-0000130F0000}"/>
    <cellStyle name="Вывод 10 4 2" xfId="1514" xr:uid="{00000000-0005-0000-0000-0000140F0000}"/>
    <cellStyle name="Вывод 10 4 2 2" xfId="6250" xr:uid="{00000000-0005-0000-0000-0000150F0000}"/>
    <cellStyle name="Вывод 10 4 2 3" xfId="10518" xr:uid="{00000000-0005-0000-0000-0000160F0000}"/>
    <cellStyle name="Вывод 10 4 2 4" xfId="14754" xr:uid="{00000000-0005-0000-0000-0000170F0000}"/>
    <cellStyle name="Вывод 10 4 3" xfId="1515" xr:uid="{00000000-0005-0000-0000-0000180F0000}"/>
    <cellStyle name="Вывод 10 4 3 2" xfId="6251" xr:uid="{00000000-0005-0000-0000-0000190F0000}"/>
    <cellStyle name="Вывод 10 4 3 3" xfId="10519" xr:uid="{00000000-0005-0000-0000-00001A0F0000}"/>
    <cellStyle name="Вывод 10 4 3 4" xfId="14755" xr:uid="{00000000-0005-0000-0000-00001B0F0000}"/>
    <cellStyle name="Вывод 10 4 4" xfId="6249" xr:uid="{00000000-0005-0000-0000-00001C0F0000}"/>
    <cellStyle name="Вывод 10 4 5" xfId="10517" xr:uid="{00000000-0005-0000-0000-00001D0F0000}"/>
    <cellStyle name="Вывод 10 4 6" xfId="14753" xr:uid="{00000000-0005-0000-0000-00001E0F0000}"/>
    <cellStyle name="Вывод 10 40" xfId="1516" xr:uid="{00000000-0005-0000-0000-00001F0F0000}"/>
    <cellStyle name="Вывод 10 40 2" xfId="6252" xr:uid="{00000000-0005-0000-0000-0000200F0000}"/>
    <cellStyle name="Вывод 10 40 3" xfId="10520" xr:uid="{00000000-0005-0000-0000-0000210F0000}"/>
    <cellStyle name="Вывод 10 40 4" xfId="14756" xr:uid="{00000000-0005-0000-0000-0000220F0000}"/>
    <cellStyle name="Вывод 10 41" xfId="1517" xr:uid="{00000000-0005-0000-0000-0000230F0000}"/>
    <cellStyle name="Вывод 10 41 2" xfId="6253" xr:uid="{00000000-0005-0000-0000-0000240F0000}"/>
    <cellStyle name="Вывод 10 41 3" xfId="10521" xr:uid="{00000000-0005-0000-0000-0000250F0000}"/>
    <cellStyle name="Вывод 10 41 4" xfId="14757" xr:uid="{00000000-0005-0000-0000-0000260F0000}"/>
    <cellStyle name="Вывод 10 42" xfId="1518" xr:uid="{00000000-0005-0000-0000-0000270F0000}"/>
    <cellStyle name="Вывод 10 42 2" xfId="6254" xr:uid="{00000000-0005-0000-0000-0000280F0000}"/>
    <cellStyle name="Вывод 10 42 3" xfId="10522" xr:uid="{00000000-0005-0000-0000-0000290F0000}"/>
    <cellStyle name="Вывод 10 42 4" xfId="14758" xr:uid="{00000000-0005-0000-0000-00002A0F0000}"/>
    <cellStyle name="Вывод 10 43" xfId="1519" xr:uid="{00000000-0005-0000-0000-00002B0F0000}"/>
    <cellStyle name="Вывод 10 43 2" xfId="6255" xr:uid="{00000000-0005-0000-0000-00002C0F0000}"/>
    <cellStyle name="Вывод 10 43 3" xfId="10523" xr:uid="{00000000-0005-0000-0000-00002D0F0000}"/>
    <cellStyle name="Вывод 10 43 4" xfId="14759" xr:uid="{00000000-0005-0000-0000-00002E0F0000}"/>
    <cellStyle name="Вывод 10 44" xfId="1520" xr:uid="{00000000-0005-0000-0000-00002F0F0000}"/>
    <cellStyle name="Вывод 10 44 2" xfId="6256" xr:uid="{00000000-0005-0000-0000-0000300F0000}"/>
    <cellStyle name="Вывод 10 44 3" xfId="10524" xr:uid="{00000000-0005-0000-0000-0000310F0000}"/>
    <cellStyle name="Вывод 10 44 4" xfId="14760" xr:uid="{00000000-0005-0000-0000-0000320F0000}"/>
    <cellStyle name="Вывод 10 45" xfId="1521" xr:uid="{00000000-0005-0000-0000-0000330F0000}"/>
    <cellStyle name="Вывод 10 45 2" xfId="6257" xr:uid="{00000000-0005-0000-0000-0000340F0000}"/>
    <cellStyle name="Вывод 10 45 3" xfId="10525" xr:uid="{00000000-0005-0000-0000-0000350F0000}"/>
    <cellStyle name="Вывод 10 45 4" xfId="14761" xr:uid="{00000000-0005-0000-0000-0000360F0000}"/>
    <cellStyle name="Вывод 10 46" xfId="1522" xr:uid="{00000000-0005-0000-0000-0000370F0000}"/>
    <cellStyle name="Вывод 10 46 2" xfId="6258" xr:uid="{00000000-0005-0000-0000-0000380F0000}"/>
    <cellStyle name="Вывод 10 46 3" xfId="10526" xr:uid="{00000000-0005-0000-0000-0000390F0000}"/>
    <cellStyle name="Вывод 10 46 4" xfId="14762" xr:uid="{00000000-0005-0000-0000-00003A0F0000}"/>
    <cellStyle name="Вывод 10 47" xfId="1523" xr:uid="{00000000-0005-0000-0000-00003B0F0000}"/>
    <cellStyle name="Вывод 10 47 2" xfId="6259" xr:uid="{00000000-0005-0000-0000-00003C0F0000}"/>
    <cellStyle name="Вывод 10 47 3" xfId="10527" xr:uid="{00000000-0005-0000-0000-00003D0F0000}"/>
    <cellStyle name="Вывод 10 47 4" xfId="14763" xr:uid="{00000000-0005-0000-0000-00003E0F0000}"/>
    <cellStyle name="Вывод 10 48" xfId="1524" xr:uid="{00000000-0005-0000-0000-00003F0F0000}"/>
    <cellStyle name="Вывод 10 48 2" xfId="6260" xr:uid="{00000000-0005-0000-0000-0000400F0000}"/>
    <cellStyle name="Вывод 10 48 3" xfId="10528" xr:uid="{00000000-0005-0000-0000-0000410F0000}"/>
    <cellStyle name="Вывод 10 48 4" xfId="14764" xr:uid="{00000000-0005-0000-0000-0000420F0000}"/>
    <cellStyle name="Вывод 10 49" xfId="1525" xr:uid="{00000000-0005-0000-0000-0000430F0000}"/>
    <cellStyle name="Вывод 10 49 2" xfId="6261" xr:uid="{00000000-0005-0000-0000-0000440F0000}"/>
    <cellStyle name="Вывод 10 49 3" xfId="10529" xr:uid="{00000000-0005-0000-0000-0000450F0000}"/>
    <cellStyle name="Вывод 10 49 4" xfId="14765" xr:uid="{00000000-0005-0000-0000-0000460F0000}"/>
    <cellStyle name="Вывод 10 5" xfId="1526" xr:uid="{00000000-0005-0000-0000-0000470F0000}"/>
    <cellStyle name="Вывод 10 5 2" xfId="6262" xr:uid="{00000000-0005-0000-0000-0000480F0000}"/>
    <cellStyle name="Вывод 10 5 3" xfId="10530" xr:uid="{00000000-0005-0000-0000-0000490F0000}"/>
    <cellStyle name="Вывод 10 5 4" xfId="14766" xr:uid="{00000000-0005-0000-0000-00004A0F0000}"/>
    <cellStyle name="Вывод 10 50" xfId="1527" xr:uid="{00000000-0005-0000-0000-00004B0F0000}"/>
    <cellStyle name="Вывод 10 50 2" xfId="6263" xr:uid="{00000000-0005-0000-0000-00004C0F0000}"/>
    <cellStyle name="Вывод 10 50 3" xfId="10531" xr:uid="{00000000-0005-0000-0000-00004D0F0000}"/>
    <cellStyle name="Вывод 10 50 4" xfId="14767" xr:uid="{00000000-0005-0000-0000-00004E0F0000}"/>
    <cellStyle name="Вывод 10 51" xfId="1528" xr:uid="{00000000-0005-0000-0000-00004F0F0000}"/>
    <cellStyle name="Вывод 10 51 2" xfId="6264" xr:uid="{00000000-0005-0000-0000-0000500F0000}"/>
    <cellStyle name="Вывод 10 51 3" xfId="10532" xr:uid="{00000000-0005-0000-0000-0000510F0000}"/>
    <cellStyle name="Вывод 10 51 4" xfId="14768" xr:uid="{00000000-0005-0000-0000-0000520F0000}"/>
    <cellStyle name="Вывод 10 52" xfId="1529" xr:uid="{00000000-0005-0000-0000-0000530F0000}"/>
    <cellStyle name="Вывод 10 52 2" xfId="6265" xr:uid="{00000000-0005-0000-0000-0000540F0000}"/>
    <cellStyle name="Вывод 10 52 3" xfId="10533" xr:uid="{00000000-0005-0000-0000-0000550F0000}"/>
    <cellStyle name="Вывод 10 52 4" xfId="14769" xr:uid="{00000000-0005-0000-0000-0000560F0000}"/>
    <cellStyle name="Вывод 10 53" xfId="1530" xr:uid="{00000000-0005-0000-0000-0000570F0000}"/>
    <cellStyle name="Вывод 10 53 2" xfId="6266" xr:uid="{00000000-0005-0000-0000-0000580F0000}"/>
    <cellStyle name="Вывод 10 53 3" xfId="10534" xr:uid="{00000000-0005-0000-0000-0000590F0000}"/>
    <cellStyle name="Вывод 10 53 4" xfId="14770" xr:uid="{00000000-0005-0000-0000-00005A0F0000}"/>
    <cellStyle name="Вывод 10 54" xfId="1531" xr:uid="{00000000-0005-0000-0000-00005B0F0000}"/>
    <cellStyle name="Вывод 10 54 2" xfId="6267" xr:uid="{00000000-0005-0000-0000-00005C0F0000}"/>
    <cellStyle name="Вывод 10 54 3" xfId="10535" xr:uid="{00000000-0005-0000-0000-00005D0F0000}"/>
    <cellStyle name="Вывод 10 54 4" xfId="14771" xr:uid="{00000000-0005-0000-0000-00005E0F0000}"/>
    <cellStyle name="Вывод 10 55" xfId="1532" xr:uid="{00000000-0005-0000-0000-00005F0F0000}"/>
    <cellStyle name="Вывод 10 55 2" xfId="6268" xr:uid="{00000000-0005-0000-0000-0000600F0000}"/>
    <cellStyle name="Вывод 10 55 3" xfId="10536" xr:uid="{00000000-0005-0000-0000-0000610F0000}"/>
    <cellStyle name="Вывод 10 55 4" xfId="14772" xr:uid="{00000000-0005-0000-0000-0000620F0000}"/>
    <cellStyle name="Вывод 10 56" xfId="1533" xr:uid="{00000000-0005-0000-0000-0000630F0000}"/>
    <cellStyle name="Вывод 10 56 2" xfId="6269" xr:uid="{00000000-0005-0000-0000-0000640F0000}"/>
    <cellStyle name="Вывод 10 56 3" xfId="10537" xr:uid="{00000000-0005-0000-0000-0000650F0000}"/>
    <cellStyle name="Вывод 10 56 4" xfId="14773" xr:uid="{00000000-0005-0000-0000-0000660F0000}"/>
    <cellStyle name="Вывод 10 57" xfId="1534" xr:uid="{00000000-0005-0000-0000-0000670F0000}"/>
    <cellStyle name="Вывод 10 57 2" xfId="6270" xr:uid="{00000000-0005-0000-0000-0000680F0000}"/>
    <cellStyle name="Вывод 10 57 3" xfId="10538" xr:uid="{00000000-0005-0000-0000-0000690F0000}"/>
    <cellStyle name="Вывод 10 57 4" xfId="14774" xr:uid="{00000000-0005-0000-0000-00006A0F0000}"/>
    <cellStyle name="Вывод 10 58" xfId="1535" xr:uid="{00000000-0005-0000-0000-00006B0F0000}"/>
    <cellStyle name="Вывод 10 58 2" xfId="6271" xr:uid="{00000000-0005-0000-0000-00006C0F0000}"/>
    <cellStyle name="Вывод 10 58 3" xfId="10539" xr:uid="{00000000-0005-0000-0000-00006D0F0000}"/>
    <cellStyle name="Вывод 10 58 4" xfId="14775" xr:uid="{00000000-0005-0000-0000-00006E0F0000}"/>
    <cellStyle name="Вывод 10 59" xfId="1536" xr:uid="{00000000-0005-0000-0000-00006F0F0000}"/>
    <cellStyle name="Вывод 10 59 2" xfId="6272" xr:uid="{00000000-0005-0000-0000-0000700F0000}"/>
    <cellStyle name="Вывод 10 59 3" xfId="10540" xr:uid="{00000000-0005-0000-0000-0000710F0000}"/>
    <cellStyle name="Вывод 10 59 4" xfId="14776" xr:uid="{00000000-0005-0000-0000-0000720F0000}"/>
    <cellStyle name="Вывод 10 6" xfId="1537" xr:uid="{00000000-0005-0000-0000-0000730F0000}"/>
    <cellStyle name="Вывод 10 6 2" xfId="6273" xr:uid="{00000000-0005-0000-0000-0000740F0000}"/>
    <cellStyle name="Вывод 10 6 3" xfId="10541" xr:uid="{00000000-0005-0000-0000-0000750F0000}"/>
    <cellStyle name="Вывод 10 6 4" xfId="14777" xr:uid="{00000000-0005-0000-0000-0000760F0000}"/>
    <cellStyle name="Вывод 10 60" xfId="1538" xr:uid="{00000000-0005-0000-0000-0000770F0000}"/>
    <cellStyle name="Вывод 10 60 2" xfId="6274" xr:uid="{00000000-0005-0000-0000-0000780F0000}"/>
    <cellStyle name="Вывод 10 60 3" xfId="10542" xr:uid="{00000000-0005-0000-0000-0000790F0000}"/>
    <cellStyle name="Вывод 10 60 4" xfId="14778" xr:uid="{00000000-0005-0000-0000-00007A0F0000}"/>
    <cellStyle name="Вывод 10 61" xfId="1539" xr:uid="{00000000-0005-0000-0000-00007B0F0000}"/>
    <cellStyle name="Вывод 10 61 2" xfId="6275" xr:uid="{00000000-0005-0000-0000-00007C0F0000}"/>
    <cellStyle name="Вывод 10 61 3" xfId="10543" xr:uid="{00000000-0005-0000-0000-00007D0F0000}"/>
    <cellStyle name="Вывод 10 61 4" xfId="14779" xr:uid="{00000000-0005-0000-0000-00007E0F0000}"/>
    <cellStyle name="Вывод 10 62" xfId="1540" xr:uid="{00000000-0005-0000-0000-00007F0F0000}"/>
    <cellStyle name="Вывод 10 62 2" xfId="6276" xr:uid="{00000000-0005-0000-0000-0000800F0000}"/>
    <cellStyle name="Вывод 10 62 3" xfId="10544" xr:uid="{00000000-0005-0000-0000-0000810F0000}"/>
    <cellStyle name="Вывод 10 62 4" xfId="14780" xr:uid="{00000000-0005-0000-0000-0000820F0000}"/>
    <cellStyle name="Вывод 10 63" xfId="1541" xr:uid="{00000000-0005-0000-0000-0000830F0000}"/>
    <cellStyle name="Вывод 10 63 2" xfId="6277" xr:uid="{00000000-0005-0000-0000-0000840F0000}"/>
    <cellStyle name="Вывод 10 63 3" xfId="10545" xr:uid="{00000000-0005-0000-0000-0000850F0000}"/>
    <cellStyle name="Вывод 10 63 4" xfId="14781" xr:uid="{00000000-0005-0000-0000-0000860F0000}"/>
    <cellStyle name="Вывод 10 64" xfId="1542" xr:uid="{00000000-0005-0000-0000-0000870F0000}"/>
    <cellStyle name="Вывод 10 64 2" xfId="6278" xr:uid="{00000000-0005-0000-0000-0000880F0000}"/>
    <cellStyle name="Вывод 10 64 3" xfId="10546" xr:uid="{00000000-0005-0000-0000-0000890F0000}"/>
    <cellStyle name="Вывод 10 64 4" xfId="14782" xr:uid="{00000000-0005-0000-0000-00008A0F0000}"/>
    <cellStyle name="Вывод 10 65" xfId="1543" xr:uid="{00000000-0005-0000-0000-00008B0F0000}"/>
    <cellStyle name="Вывод 10 65 2" xfId="6279" xr:uid="{00000000-0005-0000-0000-00008C0F0000}"/>
    <cellStyle name="Вывод 10 65 3" xfId="10547" xr:uid="{00000000-0005-0000-0000-00008D0F0000}"/>
    <cellStyle name="Вывод 10 65 4" xfId="14783" xr:uid="{00000000-0005-0000-0000-00008E0F0000}"/>
    <cellStyle name="Вывод 10 66" xfId="1544" xr:uid="{00000000-0005-0000-0000-00008F0F0000}"/>
    <cellStyle name="Вывод 10 66 2" xfId="6280" xr:uid="{00000000-0005-0000-0000-0000900F0000}"/>
    <cellStyle name="Вывод 10 66 3" xfId="10548" xr:uid="{00000000-0005-0000-0000-0000910F0000}"/>
    <cellStyle name="Вывод 10 66 4" xfId="14784" xr:uid="{00000000-0005-0000-0000-0000920F0000}"/>
    <cellStyle name="Вывод 10 67" xfId="1545" xr:uid="{00000000-0005-0000-0000-0000930F0000}"/>
    <cellStyle name="Вывод 10 67 2" xfId="6281" xr:uid="{00000000-0005-0000-0000-0000940F0000}"/>
    <cellStyle name="Вывод 10 67 3" xfId="10549" xr:uid="{00000000-0005-0000-0000-0000950F0000}"/>
    <cellStyle name="Вывод 10 67 4" xfId="14785" xr:uid="{00000000-0005-0000-0000-0000960F0000}"/>
    <cellStyle name="Вывод 10 68" xfId="1546" xr:uid="{00000000-0005-0000-0000-0000970F0000}"/>
    <cellStyle name="Вывод 10 68 2" xfId="6282" xr:uid="{00000000-0005-0000-0000-0000980F0000}"/>
    <cellStyle name="Вывод 10 68 3" xfId="10550" xr:uid="{00000000-0005-0000-0000-0000990F0000}"/>
    <cellStyle name="Вывод 10 68 4" xfId="14786" xr:uid="{00000000-0005-0000-0000-00009A0F0000}"/>
    <cellStyle name="Вывод 10 69" xfId="1547" xr:uid="{00000000-0005-0000-0000-00009B0F0000}"/>
    <cellStyle name="Вывод 10 69 2" xfId="6283" xr:uid="{00000000-0005-0000-0000-00009C0F0000}"/>
    <cellStyle name="Вывод 10 69 3" xfId="10551" xr:uid="{00000000-0005-0000-0000-00009D0F0000}"/>
    <cellStyle name="Вывод 10 69 4" xfId="14787" xr:uid="{00000000-0005-0000-0000-00009E0F0000}"/>
    <cellStyle name="Вывод 10 7" xfId="1548" xr:uid="{00000000-0005-0000-0000-00009F0F0000}"/>
    <cellStyle name="Вывод 10 7 2" xfId="6284" xr:uid="{00000000-0005-0000-0000-0000A00F0000}"/>
    <cellStyle name="Вывод 10 7 3" xfId="10552" xr:uid="{00000000-0005-0000-0000-0000A10F0000}"/>
    <cellStyle name="Вывод 10 7 4" xfId="14788" xr:uid="{00000000-0005-0000-0000-0000A20F0000}"/>
    <cellStyle name="Вывод 10 70" xfId="1549" xr:uid="{00000000-0005-0000-0000-0000A30F0000}"/>
    <cellStyle name="Вывод 10 70 2" xfId="6285" xr:uid="{00000000-0005-0000-0000-0000A40F0000}"/>
    <cellStyle name="Вывод 10 70 3" xfId="10553" xr:uid="{00000000-0005-0000-0000-0000A50F0000}"/>
    <cellStyle name="Вывод 10 70 4" xfId="14789" xr:uid="{00000000-0005-0000-0000-0000A60F0000}"/>
    <cellStyle name="Вывод 10 71" xfId="1550" xr:uid="{00000000-0005-0000-0000-0000A70F0000}"/>
    <cellStyle name="Вывод 10 71 2" xfId="6286" xr:uid="{00000000-0005-0000-0000-0000A80F0000}"/>
    <cellStyle name="Вывод 10 71 3" xfId="10554" xr:uid="{00000000-0005-0000-0000-0000A90F0000}"/>
    <cellStyle name="Вывод 10 71 4" xfId="14790" xr:uid="{00000000-0005-0000-0000-0000AA0F0000}"/>
    <cellStyle name="Вывод 10 72" xfId="1551" xr:uid="{00000000-0005-0000-0000-0000AB0F0000}"/>
    <cellStyle name="Вывод 10 72 2" xfId="6287" xr:uid="{00000000-0005-0000-0000-0000AC0F0000}"/>
    <cellStyle name="Вывод 10 72 3" xfId="10555" xr:uid="{00000000-0005-0000-0000-0000AD0F0000}"/>
    <cellStyle name="Вывод 10 72 4" xfId="14791" xr:uid="{00000000-0005-0000-0000-0000AE0F0000}"/>
    <cellStyle name="Вывод 10 73" xfId="1552" xr:uid="{00000000-0005-0000-0000-0000AF0F0000}"/>
    <cellStyle name="Вывод 10 73 2" xfId="6288" xr:uid="{00000000-0005-0000-0000-0000B00F0000}"/>
    <cellStyle name="Вывод 10 73 3" xfId="10556" xr:uid="{00000000-0005-0000-0000-0000B10F0000}"/>
    <cellStyle name="Вывод 10 73 4" xfId="14792" xr:uid="{00000000-0005-0000-0000-0000B20F0000}"/>
    <cellStyle name="Вывод 10 74" xfId="1553" xr:uid="{00000000-0005-0000-0000-0000B30F0000}"/>
    <cellStyle name="Вывод 10 74 2" xfId="6289" xr:uid="{00000000-0005-0000-0000-0000B40F0000}"/>
    <cellStyle name="Вывод 10 74 3" xfId="10557" xr:uid="{00000000-0005-0000-0000-0000B50F0000}"/>
    <cellStyle name="Вывод 10 74 4" xfId="14793" xr:uid="{00000000-0005-0000-0000-0000B60F0000}"/>
    <cellStyle name="Вывод 10 75" xfId="1554" xr:uid="{00000000-0005-0000-0000-0000B70F0000}"/>
    <cellStyle name="Вывод 10 75 2" xfId="6290" xr:uid="{00000000-0005-0000-0000-0000B80F0000}"/>
    <cellStyle name="Вывод 10 75 3" xfId="10558" xr:uid="{00000000-0005-0000-0000-0000B90F0000}"/>
    <cellStyle name="Вывод 10 75 4" xfId="14794" xr:uid="{00000000-0005-0000-0000-0000BA0F0000}"/>
    <cellStyle name="Вывод 10 76" xfId="1555" xr:uid="{00000000-0005-0000-0000-0000BB0F0000}"/>
    <cellStyle name="Вывод 10 76 2" xfId="6291" xr:uid="{00000000-0005-0000-0000-0000BC0F0000}"/>
    <cellStyle name="Вывод 10 76 3" xfId="10559" xr:uid="{00000000-0005-0000-0000-0000BD0F0000}"/>
    <cellStyle name="Вывод 10 76 4" xfId="14795" xr:uid="{00000000-0005-0000-0000-0000BE0F0000}"/>
    <cellStyle name="Вывод 10 77" xfId="1556" xr:uid="{00000000-0005-0000-0000-0000BF0F0000}"/>
    <cellStyle name="Вывод 10 77 2" xfId="6292" xr:uid="{00000000-0005-0000-0000-0000C00F0000}"/>
    <cellStyle name="Вывод 10 77 3" xfId="10560" xr:uid="{00000000-0005-0000-0000-0000C10F0000}"/>
    <cellStyle name="Вывод 10 77 4" xfId="14796" xr:uid="{00000000-0005-0000-0000-0000C20F0000}"/>
    <cellStyle name="Вывод 10 78" xfId="1557" xr:uid="{00000000-0005-0000-0000-0000C30F0000}"/>
    <cellStyle name="Вывод 10 78 2" xfId="6293" xr:uid="{00000000-0005-0000-0000-0000C40F0000}"/>
    <cellStyle name="Вывод 10 78 3" xfId="10561" xr:uid="{00000000-0005-0000-0000-0000C50F0000}"/>
    <cellStyle name="Вывод 10 78 4" xfId="14797" xr:uid="{00000000-0005-0000-0000-0000C60F0000}"/>
    <cellStyle name="Вывод 10 79" xfId="1558" xr:uid="{00000000-0005-0000-0000-0000C70F0000}"/>
    <cellStyle name="Вывод 10 79 2" xfId="6294" xr:uid="{00000000-0005-0000-0000-0000C80F0000}"/>
    <cellStyle name="Вывод 10 79 3" xfId="10562" xr:uid="{00000000-0005-0000-0000-0000C90F0000}"/>
    <cellStyle name="Вывод 10 79 4" xfId="14798" xr:uid="{00000000-0005-0000-0000-0000CA0F0000}"/>
    <cellStyle name="Вывод 10 8" xfId="1559" xr:uid="{00000000-0005-0000-0000-0000CB0F0000}"/>
    <cellStyle name="Вывод 10 8 2" xfId="6295" xr:uid="{00000000-0005-0000-0000-0000CC0F0000}"/>
    <cellStyle name="Вывод 10 8 3" xfId="10563" xr:uid="{00000000-0005-0000-0000-0000CD0F0000}"/>
    <cellStyle name="Вывод 10 8 4" xfId="14799" xr:uid="{00000000-0005-0000-0000-0000CE0F0000}"/>
    <cellStyle name="Вывод 10 80" xfId="1560" xr:uid="{00000000-0005-0000-0000-0000CF0F0000}"/>
    <cellStyle name="Вывод 10 80 2" xfId="6296" xr:uid="{00000000-0005-0000-0000-0000D00F0000}"/>
    <cellStyle name="Вывод 10 80 3" xfId="10564" xr:uid="{00000000-0005-0000-0000-0000D10F0000}"/>
    <cellStyle name="Вывод 10 80 4" xfId="14800" xr:uid="{00000000-0005-0000-0000-0000D20F0000}"/>
    <cellStyle name="Вывод 10 81" xfId="1561" xr:uid="{00000000-0005-0000-0000-0000D30F0000}"/>
    <cellStyle name="Вывод 10 81 2" xfId="6297" xr:uid="{00000000-0005-0000-0000-0000D40F0000}"/>
    <cellStyle name="Вывод 10 81 3" xfId="10565" xr:uid="{00000000-0005-0000-0000-0000D50F0000}"/>
    <cellStyle name="Вывод 10 81 4" xfId="14801" xr:uid="{00000000-0005-0000-0000-0000D60F0000}"/>
    <cellStyle name="Вывод 10 82" xfId="1562" xr:uid="{00000000-0005-0000-0000-0000D70F0000}"/>
    <cellStyle name="Вывод 10 82 2" xfId="6298" xr:uid="{00000000-0005-0000-0000-0000D80F0000}"/>
    <cellStyle name="Вывод 10 82 3" xfId="10566" xr:uid="{00000000-0005-0000-0000-0000D90F0000}"/>
    <cellStyle name="Вывод 10 82 4" xfId="14802" xr:uid="{00000000-0005-0000-0000-0000DA0F0000}"/>
    <cellStyle name="Вывод 10 83" xfId="1563" xr:uid="{00000000-0005-0000-0000-0000DB0F0000}"/>
    <cellStyle name="Вывод 10 83 2" xfId="6299" xr:uid="{00000000-0005-0000-0000-0000DC0F0000}"/>
    <cellStyle name="Вывод 10 83 3" xfId="10567" xr:uid="{00000000-0005-0000-0000-0000DD0F0000}"/>
    <cellStyle name="Вывод 10 83 4" xfId="14803" xr:uid="{00000000-0005-0000-0000-0000DE0F0000}"/>
    <cellStyle name="Вывод 10 84" xfId="1564" xr:uid="{00000000-0005-0000-0000-0000DF0F0000}"/>
    <cellStyle name="Вывод 10 84 2" xfId="6300" xr:uid="{00000000-0005-0000-0000-0000E00F0000}"/>
    <cellStyle name="Вывод 10 84 3" xfId="10568" xr:uid="{00000000-0005-0000-0000-0000E10F0000}"/>
    <cellStyle name="Вывод 10 84 4" xfId="14804" xr:uid="{00000000-0005-0000-0000-0000E20F0000}"/>
    <cellStyle name="Вывод 10 85" xfId="1565" xr:uid="{00000000-0005-0000-0000-0000E30F0000}"/>
    <cellStyle name="Вывод 10 85 2" xfId="6301" xr:uid="{00000000-0005-0000-0000-0000E40F0000}"/>
    <cellStyle name="Вывод 10 85 3" xfId="10569" xr:uid="{00000000-0005-0000-0000-0000E50F0000}"/>
    <cellStyle name="Вывод 10 85 4" xfId="14805" xr:uid="{00000000-0005-0000-0000-0000E60F0000}"/>
    <cellStyle name="Вывод 10 86" xfId="1566" xr:uid="{00000000-0005-0000-0000-0000E70F0000}"/>
    <cellStyle name="Вывод 10 86 2" xfId="6302" xr:uid="{00000000-0005-0000-0000-0000E80F0000}"/>
    <cellStyle name="Вывод 10 86 3" xfId="10570" xr:uid="{00000000-0005-0000-0000-0000E90F0000}"/>
    <cellStyle name="Вывод 10 86 4" xfId="14806" xr:uid="{00000000-0005-0000-0000-0000EA0F0000}"/>
    <cellStyle name="Вывод 10 87" xfId="1567" xr:uid="{00000000-0005-0000-0000-0000EB0F0000}"/>
    <cellStyle name="Вывод 10 87 2" xfId="6303" xr:uid="{00000000-0005-0000-0000-0000EC0F0000}"/>
    <cellStyle name="Вывод 10 87 3" xfId="10571" xr:uid="{00000000-0005-0000-0000-0000ED0F0000}"/>
    <cellStyle name="Вывод 10 87 4" xfId="14807" xr:uid="{00000000-0005-0000-0000-0000EE0F0000}"/>
    <cellStyle name="Вывод 10 88" xfId="1568" xr:uid="{00000000-0005-0000-0000-0000EF0F0000}"/>
    <cellStyle name="Вывод 10 88 2" xfId="6304" xr:uid="{00000000-0005-0000-0000-0000F00F0000}"/>
    <cellStyle name="Вывод 10 88 3" xfId="10572" xr:uid="{00000000-0005-0000-0000-0000F10F0000}"/>
    <cellStyle name="Вывод 10 88 4" xfId="14808" xr:uid="{00000000-0005-0000-0000-0000F20F0000}"/>
    <cellStyle name="Вывод 10 89" xfId="1569" xr:uid="{00000000-0005-0000-0000-0000F30F0000}"/>
    <cellStyle name="Вывод 10 89 2" xfId="6305" xr:uid="{00000000-0005-0000-0000-0000F40F0000}"/>
    <cellStyle name="Вывод 10 89 3" xfId="10573" xr:uid="{00000000-0005-0000-0000-0000F50F0000}"/>
    <cellStyle name="Вывод 10 89 4" xfId="14809" xr:uid="{00000000-0005-0000-0000-0000F60F0000}"/>
    <cellStyle name="Вывод 10 9" xfId="1570" xr:uid="{00000000-0005-0000-0000-0000F70F0000}"/>
    <cellStyle name="Вывод 10 9 2" xfId="6306" xr:uid="{00000000-0005-0000-0000-0000F80F0000}"/>
    <cellStyle name="Вывод 10 9 3" xfId="10574" xr:uid="{00000000-0005-0000-0000-0000F90F0000}"/>
    <cellStyle name="Вывод 10 9 4" xfId="14810" xr:uid="{00000000-0005-0000-0000-0000FA0F0000}"/>
    <cellStyle name="Вывод 10 90" xfId="1571" xr:uid="{00000000-0005-0000-0000-0000FB0F0000}"/>
    <cellStyle name="Вывод 10 90 2" xfId="6307" xr:uid="{00000000-0005-0000-0000-0000FC0F0000}"/>
    <cellStyle name="Вывод 10 90 3" xfId="10575" xr:uid="{00000000-0005-0000-0000-0000FD0F0000}"/>
    <cellStyle name="Вывод 10 90 4" xfId="14811" xr:uid="{00000000-0005-0000-0000-0000FE0F0000}"/>
    <cellStyle name="Вывод 10 91" xfId="1572" xr:uid="{00000000-0005-0000-0000-0000FF0F0000}"/>
    <cellStyle name="Вывод 10 91 2" xfId="6308" xr:uid="{00000000-0005-0000-0000-000000100000}"/>
    <cellStyle name="Вывод 10 91 3" xfId="10576" xr:uid="{00000000-0005-0000-0000-000001100000}"/>
    <cellStyle name="Вывод 10 91 4" xfId="14812" xr:uid="{00000000-0005-0000-0000-000002100000}"/>
    <cellStyle name="Вывод 10 92" xfId="5186" xr:uid="{00000000-0005-0000-0000-000003100000}"/>
    <cellStyle name="Вывод 10 93" xfId="5257" xr:uid="{00000000-0005-0000-0000-000004100000}"/>
    <cellStyle name="Вывод 10 94" xfId="5334" xr:uid="{00000000-0005-0000-0000-000005100000}"/>
    <cellStyle name="Вывод 2" xfId="233" xr:uid="{00000000-0005-0000-0000-000006100000}"/>
    <cellStyle name="Вывод 2 10" xfId="1573" xr:uid="{00000000-0005-0000-0000-000007100000}"/>
    <cellStyle name="Вывод 2 10 2" xfId="6309" xr:uid="{00000000-0005-0000-0000-000008100000}"/>
    <cellStyle name="Вывод 2 10 3" xfId="10577" xr:uid="{00000000-0005-0000-0000-000009100000}"/>
    <cellStyle name="Вывод 2 10 4" xfId="14813" xr:uid="{00000000-0005-0000-0000-00000A100000}"/>
    <cellStyle name="Вывод 2 11" xfId="1574" xr:uid="{00000000-0005-0000-0000-00000B100000}"/>
    <cellStyle name="Вывод 2 11 2" xfId="6310" xr:uid="{00000000-0005-0000-0000-00000C100000}"/>
    <cellStyle name="Вывод 2 11 3" xfId="10578" xr:uid="{00000000-0005-0000-0000-00000D100000}"/>
    <cellStyle name="Вывод 2 11 4" xfId="14814" xr:uid="{00000000-0005-0000-0000-00000E100000}"/>
    <cellStyle name="Вывод 2 12" xfId="1575" xr:uid="{00000000-0005-0000-0000-00000F100000}"/>
    <cellStyle name="Вывод 2 12 2" xfId="6311" xr:uid="{00000000-0005-0000-0000-000010100000}"/>
    <cellStyle name="Вывод 2 12 3" xfId="10579" xr:uid="{00000000-0005-0000-0000-000011100000}"/>
    <cellStyle name="Вывод 2 12 4" xfId="14815" xr:uid="{00000000-0005-0000-0000-000012100000}"/>
    <cellStyle name="Вывод 2 13" xfId="1576" xr:uid="{00000000-0005-0000-0000-000013100000}"/>
    <cellStyle name="Вывод 2 13 2" xfId="6312" xr:uid="{00000000-0005-0000-0000-000014100000}"/>
    <cellStyle name="Вывод 2 13 3" xfId="10580" xr:uid="{00000000-0005-0000-0000-000015100000}"/>
    <cellStyle name="Вывод 2 13 4" xfId="14816" xr:uid="{00000000-0005-0000-0000-000016100000}"/>
    <cellStyle name="Вывод 2 14" xfId="1577" xr:uid="{00000000-0005-0000-0000-000017100000}"/>
    <cellStyle name="Вывод 2 14 2" xfId="6313" xr:uid="{00000000-0005-0000-0000-000018100000}"/>
    <cellStyle name="Вывод 2 14 3" xfId="10581" xr:uid="{00000000-0005-0000-0000-000019100000}"/>
    <cellStyle name="Вывод 2 14 4" xfId="14817" xr:uid="{00000000-0005-0000-0000-00001A100000}"/>
    <cellStyle name="Вывод 2 15" xfId="1578" xr:uid="{00000000-0005-0000-0000-00001B100000}"/>
    <cellStyle name="Вывод 2 15 2" xfId="6314" xr:uid="{00000000-0005-0000-0000-00001C100000}"/>
    <cellStyle name="Вывод 2 15 3" xfId="10582" xr:uid="{00000000-0005-0000-0000-00001D100000}"/>
    <cellStyle name="Вывод 2 15 4" xfId="14818" xr:uid="{00000000-0005-0000-0000-00001E100000}"/>
    <cellStyle name="Вывод 2 16" xfId="1579" xr:uid="{00000000-0005-0000-0000-00001F100000}"/>
    <cellStyle name="Вывод 2 16 2" xfId="6315" xr:uid="{00000000-0005-0000-0000-000020100000}"/>
    <cellStyle name="Вывод 2 16 3" xfId="10583" xr:uid="{00000000-0005-0000-0000-000021100000}"/>
    <cellStyle name="Вывод 2 16 4" xfId="14819" xr:uid="{00000000-0005-0000-0000-000022100000}"/>
    <cellStyle name="Вывод 2 17" xfId="1580" xr:uid="{00000000-0005-0000-0000-000023100000}"/>
    <cellStyle name="Вывод 2 17 2" xfId="6316" xr:uid="{00000000-0005-0000-0000-000024100000}"/>
    <cellStyle name="Вывод 2 17 3" xfId="10584" xr:uid="{00000000-0005-0000-0000-000025100000}"/>
    <cellStyle name="Вывод 2 17 4" xfId="14820" xr:uid="{00000000-0005-0000-0000-000026100000}"/>
    <cellStyle name="Вывод 2 18" xfId="1581" xr:uid="{00000000-0005-0000-0000-000027100000}"/>
    <cellStyle name="Вывод 2 18 2" xfId="6317" xr:uid="{00000000-0005-0000-0000-000028100000}"/>
    <cellStyle name="Вывод 2 18 3" xfId="10585" xr:uid="{00000000-0005-0000-0000-000029100000}"/>
    <cellStyle name="Вывод 2 18 4" xfId="14821" xr:uid="{00000000-0005-0000-0000-00002A100000}"/>
    <cellStyle name="Вывод 2 19" xfId="1582" xr:uid="{00000000-0005-0000-0000-00002B100000}"/>
    <cellStyle name="Вывод 2 19 2" xfId="6318" xr:uid="{00000000-0005-0000-0000-00002C100000}"/>
    <cellStyle name="Вывод 2 19 3" xfId="10586" xr:uid="{00000000-0005-0000-0000-00002D100000}"/>
    <cellStyle name="Вывод 2 19 4" xfId="14822" xr:uid="{00000000-0005-0000-0000-00002E100000}"/>
    <cellStyle name="Вывод 2 2" xfId="1583" xr:uid="{00000000-0005-0000-0000-00002F100000}"/>
    <cellStyle name="Вывод 2 2 2" xfId="1584" xr:uid="{00000000-0005-0000-0000-000030100000}"/>
    <cellStyle name="Вывод 2 2 2 2" xfId="6320" xr:uid="{00000000-0005-0000-0000-000031100000}"/>
    <cellStyle name="Вывод 2 2 2 3" xfId="10588" xr:uid="{00000000-0005-0000-0000-000032100000}"/>
    <cellStyle name="Вывод 2 2 2 4" xfId="14824" xr:uid="{00000000-0005-0000-0000-000033100000}"/>
    <cellStyle name="Вывод 2 2 3" xfId="1585" xr:uid="{00000000-0005-0000-0000-000034100000}"/>
    <cellStyle name="Вывод 2 2 3 2" xfId="6321" xr:uid="{00000000-0005-0000-0000-000035100000}"/>
    <cellStyle name="Вывод 2 2 3 3" xfId="10589" xr:uid="{00000000-0005-0000-0000-000036100000}"/>
    <cellStyle name="Вывод 2 2 3 4" xfId="14825" xr:uid="{00000000-0005-0000-0000-000037100000}"/>
    <cellStyle name="Вывод 2 2 4" xfId="6319" xr:uid="{00000000-0005-0000-0000-000038100000}"/>
    <cellStyle name="Вывод 2 2 5" xfId="10587" xr:uid="{00000000-0005-0000-0000-000039100000}"/>
    <cellStyle name="Вывод 2 2 6" xfId="14823" xr:uid="{00000000-0005-0000-0000-00003A100000}"/>
    <cellStyle name="Вывод 2 20" xfId="1586" xr:uid="{00000000-0005-0000-0000-00003B100000}"/>
    <cellStyle name="Вывод 2 20 2" xfId="6322" xr:uid="{00000000-0005-0000-0000-00003C100000}"/>
    <cellStyle name="Вывод 2 20 3" xfId="10590" xr:uid="{00000000-0005-0000-0000-00003D100000}"/>
    <cellStyle name="Вывод 2 20 4" xfId="14826" xr:uid="{00000000-0005-0000-0000-00003E100000}"/>
    <cellStyle name="Вывод 2 21" xfId="1587" xr:uid="{00000000-0005-0000-0000-00003F100000}"/>
    <cellStyle name="Вывод 2 21 2" xfId="6323" xr:uid="{00000000-0005-0000-0000-000040100000}"/>
    <cellStyle name="Вывод 2 21 3" xfId="10591" xr:uid="{00000000-0005-0000-0000-000041100000}"/>
    <cellStyle name="Вывод 2 21 4" xfId="14827" xr:uid="{00000000-0005-0000-0000-000042100000}"/>
    <cellStyle name="Вывод 2 22" xfId="1588" xr:uid="{00000000-0005-0000-0000-000043100000}"/>
    <cellStyle name="Вывод 2 22 2" xfId="6324" xr:uid="{00000000-0005-0000-0000-000044100000}"/>
    <cellStyle name="Вывод 2 22 3" xfId="10592" xr:uid="{00000000-0005-0000-0000-000045100000}"/>
    <cellStyle name="Вывод 2 22 4" xfId="14828" xr:uid="{00000000-0005-0000-0000-000046100000}"/>
    <cellStyle name="Вывод 2 23" xfId="1589" xr:uid="{00000000-0005-0000-0000-000047100000}"/>
    <cellStyle name="Вывод 2 23 2" xfId="6325" xr:uid="{00000000-0005-0000-0000-000048100000}"/>
    <cellStyle name="Вывод 2 23 3" xfId="10593" xr:uid="{00000000-0005-0000-0000-000049100000}"/>
    <cellStyle name="Вывод 2 23 4" xfId="14829" xr:uid="{00000000-0005-0000-0000-00004A100000}"/>
    <cellStyle name="Вывод 2 24" xfId="1590" xr:uid="{00000000-0005-0000-0000-00004B100000}"/>
    <cellStyle name="Вывод 2 24 2" xfId="6326" xr:uid="{00000000-0005-0000-0000-00004C100000}"/>
    <cellStyle name="Вывод 2 24 3" xfId="10594" xr:uid="{00000000-0005-0000-0000-00004D100000}"/>
    <cellStyle name="Вывод 2 24 4" xfId="14830" xr:uid="{00000000-0005-0000-0000-00004E100000}"/>
    <cellStyle name="Вывод 2 25" xfId="1591" xr:uid="{00000000-0005-0000-0000-00004F100000}"/>
    <cellStyle name="Вывод 2 25 2" xfId="6327" xr:uid="{00000000-0005-0000-0000-000050100000}"/>
    <cellStyle name="Вывод 2 25 3" xfId="10595" xr:uid="{00000000-0005-0000-0000-000051100000}"/>
    <cellStyle name="Вывод 2 25 4" xfId="14831" xr:uid="{00000000-0005-0000-0000-000052100000}"/>
    <cellStyle name="Вывод 2 26" xfId="1592" xr:uid="{00000000-0005-0000-0000-000053100000}"/>
    <cellStyle name="Вывод 2 26 2" xfId="6328" xr:uid="{00000000-0005-0000-0000-000054100000}"/>
    <cellStyle name="Вывод 2 26 3" xfId="10596" xr:uid="{00000000-0005-0000-0000-000055100000}"/>
    <cellStyle name="Вывод 2 26 4" xfId="14832" xr:uid="{00000000-0005-0000-0000-000056100000}"/>
    <cellStyle name="Вывод 2 27" xfId="1593" xr:uid="{00000000-0005-0000-0000-000057100000}"/>
    <cellStyle name="Вывод 2 27 2" xfId="6329" xr:uid="{00000000-0005-0000-0000-000058100000}"/>
    <cellStyle name="Вывод 2 27 3" xfId="10597" xr:uid="{00000000-0005-0000-0000-000059100000}"/>
    <cellStyle name="Вывод 2 27 4" xfId="14833" xr:uid="{00000000-0005-0000-0000-00005A100000}"/>
    <cellStyle name="Вывод 2 28" xfId="1594" xr:uid="{00000000-0005-0000-0000-00005B100000}"/>
    <cellStyle name="Вывод 2 28 2" xfId="6330" xr:uid="{00000000-0005-0000-0000-00005C100000}"/>
    <cellStyle name="Вывод 2 28 3" xfId="10598" xr:uid="{00000000-0005-0000-0000-00005D100000}"/>
    <cellStyle name="Вывод 2 28 4" xfId="14834" xr:uid="{00000000-0005-0000-0000-00005E100000}"/>
    <cellStyle name="Вывод 2 29" xfId="1595" xr:uid="{00000000-0005-0000-0000-00005F100000}"/>
    <cellStyle name="Вывод 2 29 2" xfId="6331" xr:uid="{00000000-0005-0000-0000-000060100000}"/>
    <cellStyle name="Вывод 2 29 3" xfId="10599" xr:uid="{00000000-0005-0000-0000-000061100000}"/>
    <cellStyle name="Вывод 2 29 4" xfId="14835" xr:uid="{00000000-0005-0000-0000-000062100000}"/>
    <cellStyle name="Вывод 2 3" xfId="1596" xr:uid="{00000000-0005-0000-0000-000063100000}"/>
    <cellStyle name="Вывод 2 3 2" xfId="1597" xr:uid="{00000000-0005-0000-0000-000064100000}"/>
    <cellStyle name="Вывод 2 3 2 2" xfId="6333" xr:uid="{00000000-0005-0000-0000-000065100000}"/>
    <cellStyle name="Вывод 2 3 2 3" xfId="10601" xr:uid="{00000000-0005-0000-0000-000066100000}"/>
    <cellStyle name="Вывод 2 3 2 4" xfId="14837" xr:uid="{00000000-0005-0000-0000-000067100000}"/>
    <cellStyle name="Вывод 2 3 3" xfId="1598" xr:uid="{00000000-0005-0000-0000-000068100000}"/>
    <cellStyle name="Вывод 2 3 3 2" xfId="6334" xr:uid="{00000000-0005-0000-0000-000069100000}"/>
    <cellStyle name="Вывод 2 3 3 3" xfId="10602" xr:uid="{00000000-0005-0000-0000-00006A100000}"/>
    <cellStyle name="Вывод 2 3 3 4" xfId="14838" xr:uid="{00000000-0005-0000-0000-00006B100000}"/>
    <cellStyle name="Вывод 2 3 4" xfId="6332" xr:uid="{00000000-0005-0000-0000-00006C100000}"/>
    <cellStyle name="Вывод 2 3 5" xfId="10600" xr:uid="{00000000-0005-0000-0000-00006D100000}"/>
    <cellStyle name="Вывод 2 3 6" xfId="14836" xr:uid="{00000000-0005-0000-0000-00006E100000}"/>
    <cellStyle name="Вывод 2 30" xfId="1599" xr:uid="{00000000-0005-0000-0000-00006F100000}"/>
    <cellStyle name="Вывод 2 30 2" xfId="6335" xr:uid="{00000000-0005-0000-0000-000070100000}"/>
    <cellStyle name="Вывод 2 30 3" xfId="10603" xr:uid="{00000000-0005-0000-0000-000071100000}"/>
    <cellStyle name="Вывод 2 30 4" xfId="14839" xr:uid="{00000000-0005-0000-0000-000072100000}"/>
    <cellStyle name="Вывод 2 31" xfId="1600" xr:uid="{00000000-0005-0000-0000-000073100000}"/>
    <cellStyle name="Вывод 2 31 2" xfId="6336" xr:uid="{00000000-0005-0000-0000-000074100000}"/>
    <cellStyle name="Вывод 2 31 3" xfId="10604" xr:uid="{00000000-0005-0000-0000-000075100000}"/>
    <cellStyle name="Вывод 2 31 4" xfId="14840" xr:uid="{00000000-0005-0000-0000-000076100000}"/>
    <cellStyle name="Вывод 2 32" xfId="1601" xr:uid="{00000000-0005-0000-0000-000077100000}"/>
    <cellStyle name="Вывод 2 32 2" xfId="6337" xr:uid="{00000000-0005-0000-0000-000078100000}"/>
    <cellStyle name="Вывод 2 32 3" xfId="10605" xr:uid="{00000000-0005-0000-0000-000079100000}"/>
    <cellStyle name="Вывод 2 32 4" xfId="14841" xr:uid="{00000000-0005-0000-0000-00007A100000}"/>
    <cellStyle name="Вывод 2 33" xfId="1602" xr:uid="{00000000-0005-0000-0000-00007B100000}"/>
    <cellStyle name="Вывод 2 33 2" xfId="6338" xr:uid="{00000000-0005-0000-0000-00007C100000}"/>
    <cellStyle name="Вывод 2 33 3" xfId="10606" xr:uid="{00000000-0005-0000-0000-00007D100000}"/>
    <cellStyle name="Вывод 2 33 4" xfId="14842" xr:uid="{00000000-0005-0000-0000-00007E100000}"/>
    <cellStyle name="Вывод 2 34" xfId="1603" xr:uid="{00000000-0005-0000-0000-00007F100000}"/>
    <cellStyle name="Вывод 2 34 2" xfId="6339" xr:uid="{00000000-0005-0000-0000-000080100000}"/>
    <cellStyle name="Вывод 2 34 3" xfId="10607" xr:uid="{00000000-0005-0000-0000-000081100000}"/>
    <cellStyle name="Вывод 2 34 4" xfId="14843" xr:uid="{00000000-0005-0000-0000-000082100000}"/>
    <cellStyle name="Вывод 2 35" xfId="1604" xr:uid="{00000000-0005-0000-0000-000083100000}"/>
    <cellStyle name="Вывод 2 35 2" xfId="6340" xr:uid="{00000000-0005-0000-0000-000084100000}"/>
    <cellStyle name="Вывод 2 35 3" xfId="10608" xr:uid="{00000000-0005-0000-0000-000085100000}"/>
    <cellStyle name="Вывод 2 35 4" xfId="14844" xr:uid="{00000000-0005-0000-0000-000086100000}"/>
    <cellStyle name="Вывод 2 36" xfId="1605" xr:uid="{00000000-0005-0000-0000-000087100000}"/>
    <cellStyle name="Вывод 2 36 2" xfId="6341" xr:uid="{00000000-0005-0000-0000-000088100000}"/>
    <cellStyle name="Вывод 2 36 3" xfId="10609" xr:uid="{00000000-0005-0000-0000-000089100000}"/>
    <cellStyle name="Вывод 2 36 4" xfId="14845" xr:uid="{00000000-0005-0000-0000-00008A100000}"/>
    <cellStyle name="Вывод 2 37" xfId="1606" xr:uid="{00000000-0005-0000-0000-00008B100000}"/>
    <cellStyle name="Вывод 2 37 2" xfId="6342" xr:uid="{00000000-0005-0000-0000-00008C100000}"/>
    <cellStyle name="Вывод 2 37 3" xfId="10610" xr:uid="{00000000-0005-0000-0000-00008D100000}"/>
    <cellStyle name="Вывод 2 37 4" xfId="14846" xr:uid="{00000000-0005-0000-0000-00008E100000}"/>
    <cellStyle name="Вывод 2 38" xfId="1607" xr:uid="{00000000-0005-0000-0000-00008F100000}"/>
    <cellStyle name="Вывод 2 38 2" xfId="6343" xr:uid="{00000000-0005-0000-0000-000090100000}"/>
    <cellStyle name="Вывод 2 38 3" xfId="10611" xr:uid="{00000000-0005-0000-0000-000091100000}"/>
    <cellStyle name="Вывод 2 38 4" xfId="14847" xr:uid="{00000000-0005-0000-0000-000092100000}"/>
    <cellStyle name="Вывод 2 39" xfId="1608" xr:uid="{00000000-0005-0000-0000-000093100000}"/>
    <cellStyle name="Вывод 2 39 2" xfId="6344" xr:uid="{00000000-0005-0000-0000-000094100000}"/>
    <cellStyle name="Вывод 2 39 3" xfId="10612" xr:uid="{00000000-0005-0000-0000-000095100000}"/>
    <cellStyle name="Вывод 2 39 4" xfId="14848" xr:uid="{00000000-0005-0000-0000-000096100000}"/>
    <cellStyle name="Вывод 2 4" xfId="1609" xr:uid="{00000000-0005-0000-0000-000097100000}"/>
    <cellStyle name="Вывод 2 4 2" xfId="1610" xr:uid="{00000000-0005-0000-0000-000098100000}"/>
    <cellStyle name="Вывод 2 4 2 2" xfId="6346" xr:uid="{00000000-0005-0000-0000-000099100000}"/>
    <cellStyle name="Вывод 2 4 2 3" xfId="10614" xr:uid="{00000000-0005-0000-0000-00009A100000}"/>
    <cellStyle name="Вывод 2 4 2 4" xfId="14850" xr:uid="{00000000-0005-0000-0000-00009B100000}"/>
    <cellStyle name="Вывод 2 4 3" xfId="1611" xr:uid="{00000000-0005-0000-0000-00009C100000}"/>
    <cellStyle name="Вывод 2 4 3 2" xfId="6347" xr:uid="{00000000-0005-0000-0000-00009D100000}"/>
    <cellStyle name="Вывод 2 4 3 3" xfId="10615" xr:uid="{00000000-0005-0000-0000-00009E100000}"/>
    <cellStyle name="Вывод 2 4 3 4" xfId="14851" xr:uid="{00000000-0005-0000-0000-00009F100000}"/>
    <cellStyle name="Вывод 2 4 4" xfId="6345" xr:uid="{00000000-0005-0000-0000-0000A0100000}"/>
    <cellStyle name="Вывод 2 4 5" xfId="10613" xr:uid="{00000000-0005-0000-0000-0000A1100000}"/>
    <cellStyle name="Вывод 2 4 6" xfId="14849" xr:uid="{00000000-0005-0000-0000-0000A2100000}"/>
    <cellStyle name="Вывод 2 40" xfId="1612" xr:uid="{00000000-0005-0000-0000-0000A3100000}"/>
    <cellStyle name="Вывод 2 40 2" xfId="6348" xr:uid="{00000000-0005-0000-0000-0000A4100000}"/>
    <cellStyle name="Вывод 2 40 3" xfId="10616" xr:uid="{00000000-0005-0000-0000-0000A5100000}"/>
    <cellStyle name="Вывод 2 40 4" xfId="14852" xr:uid="{00000000-0005-0000-0000-0000A6100000}"/>
    <cellStyle name="Вывод 2 41" xfId="1613" xr:uid="{00000000-0005-0000-0000-0000A7100000}"/>
    <cellStyle name="Вывод 2 41 2" xfId="6349" xr:uid="{00000000-0005-0000-0000-0000A8100000}"/>
    <cellStyle name="Вывод 2 41 3" xfId="10617" xr:uid="{00000000-0005-0000-0000-0000A9100000}"/>
    <cellStyle name="Вывод 2 41 4" xfId="14853" xr:uid="{00000000-0005-0000-0000-0000AA100000}"/>
    <cellStyle name="Вывод 2 42" xfId="1614" xr:uid="{00000000-0005-0000-0000-0000AB100000}"/>
    <cellStyle name="Вывод 2 42 2" xfId="6350" xr:uid="{00000000-0005-0000-0000-0000AC100000}"/>
    <cellStyle name="Вывод 2 42 3" xfId="10618" xr:uid="{00000000-0005-0000-0000-0000AD100000}"/>
    <cellStyle name="Вывод 2 42 4" xfId="14854" xr:uid="{00000000-0005-0000-0000-0000AE100000}"/>
    <cellStyle name="Вывод 2 43" xfId="1615" xr:uid="{00000000-0005-0000-0000-0000AF100000}"/>
    <cellStyle name="Вывод 2 43 2" xfId="6351" xr:uid="{00000000-0005-0000-0000-0000B0100000}"/>
    <cellStyle name="Вывод 2 43 3" xfId="10619" xr:uid="{00000000-0005-0000-0000-0000B1100000}"/>
    <cellStyle name="Вывод 2 43 4" xfId="14855" xr:uid="{00000000-0005-0000-0000-0000B2100000}"/>
    <cellStyle name="Вывод 2 44" xfId="1616" xr:uid="{00000000-0005-0000-0000-0000B3100000}"/>
    <cellStyle name="Вывод 2 44 2" xfId="6352" xr:uid="{00000000-0005-0000-0000-0000B4100000}"/>
    <cellStyle name="Вывод 2 44 3" xfId="10620" xr:uid="{00000000-0005-0000-0000-0000B5100000}"/>
    <cellStyle name="Вывод 2 44 4" xfId="14856" xr:uid="{00000000-0005-0000-0000-0000B6100000}"/>
    <cellStyle name="Вывод 2 45" xfId="1617" xr:uid="{00000000-0005-0000-0000-0000B7100000}"/>
    <cellStyle name="Вывод 2 45 2" xfId="6353" xr:uid="{00000000-0005-0000-0000-0000B8100000}"/>
    <cellStyle name="Вывод 2 45 3" xfId="10621" xr:uid="{00000000-0005-0000-0000-0000B9100000}"/>
    <cellStyle name="Вывод 2 45 4" xfId="14857" xr:uid="{00000000-0005-0000-0000-0000BA100000}"/>
    <cellStyle name="Вывод 2 46" xfId="1618" xr:uid="{00000000-0005-0000-0000-0000BB100000}"/>
    <cellStyle name="Вывод 2 46 2" xfId="6354" xr:uid="{00000000-0005-0000-0000-0000BC100000}"/>
    <cellStyle name="Вывод 2 46 3" xfId="10622" xr:uid="{00000000-0005-0000-0000-0000BD100000}"/>
    <cellStyle name="Вывод 2 46 4" xfId="14858" xr:uid="{00000000-0005-0000-0000-0000BE100000}"/>
    <cellStyle name="Вывод 2 47" xfId="1619" xr:uid="{00000000-0005-0000-0000-0000BF100000}"/>
    <cellStyle name="Вывод 2 47 2" xfId="6355" xr:uid="{00000000-0005-0000-0000-0000C0100000}"/>
    <cellStyle name="Вывод 2 47 3" xfId="10623" xr:uid="{00000000-0005-0000-0000-0000C1100000}"/>
    <cellStyle name="Вывод 2 47 4" xfId="14859" xr:uid="{00000000-0005-0000-0000-0000C2100000}"/>
    <cellStyle name="Вывод 2 48" xfId="1620" xr:uid="{00000000-0005-0000-0000-0000C3100000}"/>
    <cellStyle name="Вывод 2 48 2" xfId="6356" xr:uid="{00000000-0005-0000-0000-0000C4100000}"/>
    <cellStyle name="Вывод 2 48 3" xfId="10624" xr:uid="{00000000-0005-0000-0000-0000C5100000}"/>
    <cellStyle name="Вывод 2 48 4" xfId="14860" xr:uid="{00000000-0005-0000-0000-0000C6100000}"/>
    <cellStyle name="Вывод 2 49" xfId="1621" xr:uid="{00000000-0005-0000-0000-0000C7100000}"/>
    <cellStyle name="Вывод 2 49 2" xfId="6357" xr:uid="{00000000-0005-0000-0000-0000C8100000}"/>
    <cellStyle name="Вывод 2 49 3" xfId="10625" xr:uid="{00000000-0005-0000-0000-0000C9100000}"/>
    <cellStyle name="Вывод 2 49 4" xfId="14861" xr:uid="{00000000-0005-0000-0000-0000CA100000}"/>
    <cellStyle name="Вывод 2 5" xfId="1622" xr:uid="{00000000-0005-0000-0000-0000CB100000}"/>
    <cellStyle name="Вывод 2 5 2" xfId="6358" xr:uid="{00000000-0005-0000-0000-0000CC100000}"/>
    <cellStyle name="Вывод 2 5 3" xfId="10626" xr:uid="{00000000-0005-0000-0000-0000CD100000}"/>
    <cellStyle name="Вывод 2 5 4" xfId="14862" xr:uid="{00000000-0005-0000-0000-0000CE100000}"/>
    <cellStyle name="Вывод 2 50" xfId="1623" xr:uid="{00000000-0005-0000-0000-0000CF100000}"/>
    <cellStyle name="Вывод 2 50 2" xfId="6359" xr:uid="{00000000-0005-0000-0000-0000D0100000}"/>
    <cellStyle name="Вывод 2 50 3" xfId="10627" xr:uid="{00000000-0005-0000-0000-0000D1100000}"/>
    <cellStyle name="Вывод 2 50 4" xfId="14863" xr:uid="{00000000-0005-0000-0000-0000D2100000}"/>
    <cellStyle name="Вывод 2 51" xfId="1624" xr:uid="{00000000-0005-0000-0000-0000D3100000}"/>
    <cellStyle name="Вывод 2 51 2" xfId="6360" xr:uid="{00000000-0005-0000-0000-0000D4100000}"/>
    <cellStyle name="Вывод 2 51 3" xfId="10628" xr:uid="{00000000-0005-0000-0000-0000D5100000}"/>
    <cellStyle name="Вывод 2 51 4" xfId="14864" xr:uid="{00000000-0005-0000-0000-0000D6100000}"/>
    <cellStyle name="Вывод 2 52" xfId="1625" xr:uid="{00000000-0005-0000-0000-0000D7100000}"/>
    <cellStyle name="Вывод 2 52 2" xfId="6361" xr:uid="{00000000-0005-0000-0000-0000D8100000}"/>
    <cellStyle name="Вывод 2 52 3" xfId="10629" xr:uid="{00000000-0005-0000-0000-0000D9100000}"/>
    <cellStyle name="Вывод 2 52 4" xfId="14865" xr:uid="{00000000-0005-0000-0000-0000DA100000}"/>
    <cellStyle name="Вывод 2 53" xfId="1626" xr:uid="{00000000-0005-0000-0000-0000DB100000}"/>
    <cellStyle name="Вывод 2 53 2" xfId="6362" xr:uid="{00000000-0005-0000-0000-0000DC100000}"/>
    <cellStyle name="Вывод 2 53 3" xfId="10630" xr:uid="{00000000-0005-0000-0000-0000DD100000}"/>
    <cellStyle name="Вывод 2 53 4" xfId="14866" xr:uid="{00000000-0005-0000-0000-0000DE100000}"/>
    <cellStyle name="Вывод 2 54" xfId="1627" xr:uid="{00000000-0005-0000-0000-0000DF100000}"/>
    <cellStyle name="Вывод 2 54 2" xfId="6363" xr:uid="{00000000-0005-0000-0000-0000E0100000}"/>
    <cellStyle name="Вывод 2 54 3" xfId="10631" xr:uid="{00000000-0005-0000-0000-0000E1100000}"/>
    <cellStyle name="Вывод 2 54 4" xfId="14867" xr:uid="{00000000-0005-0000-0000-0000E2100000}"/>
    <cellStyle name="Вывод 2 55" xfId="1628" xr:uid="{00000000-0005-0000-0000-0000E3100000}"/>
    <cellStyle name="Вывод 2 55 2" xfId="6364" xr:uid="{00000000-0005-0000-0000-0000E4100000}"/>
    <cellStyle name="Вывод 2 55 3" xfId="10632" xr:uid="{00000000-0005-0000-0000-0000E5100000}"/>
    <cellStyle name="Вывод 2 55 4" xfId="14868" xr:uid="{00000000-0005-0000-0000-0000E6100000}"/>
    <cellStyle name="Вывод 2 56" xfId="1629" xr:uid="{00000000-0005-0000-0000-0000E7100000}"/>
    <cellStyle name="Вывод 2 56 2" xfId="6365" xr:uid="{00000000-0005-0000-0000-0000E8100000}"/>
    <cellStyle name="Вывод 2 56 3" xfId="10633" xr:uid="{00000000-0005-0000-0000-0000E9100000}"/>
    <cellStyle name="Вывод 2 56 4" xfId="14869" xr:uid="{00000000-0005-0000-0000-0000EA100000}"/>
    <cellStyle name="Вывод 2 57" xfId="1630" xr:uid="{00000000-0005-0000-0000-0000EB100000}"/>
    <cellStyle name="Вывод 2 57 2" xfId="6366" xr:uid="{00000000-0005-0000-0000-0000EC100000}"/>
    <cellStyle name="Вывод 2 57 3" xfId="10634" xr:uid="{00000000-0005-0000-0000-0000ED100000}"/>
    <cellStyle name="Вывод 2 57 4" xfId="14870" xr:uid="{00000000-0005-0000-0000-0000EE100000}"/>
    <cellStyle name="Вывод 2 58" xfId="1631" xr:uid="{00000000-0005-0000-0000-0000EF100000}"/>
    <cellStyle name="Вывод 2 58 2" xfId="6367" xr:uid="{00000000-0005-0000-0000-0000F0100000}"/>
    <cellStyle name="Вывод 2 58 3" xfId="10635" xr:uid="{00000000-0005-0000-0000-0000F1100000}"/>
    <cellStyle name="Вывод 2 58 4" xfId="14871" xr:uid="{00000000-0005-0000-0000-0000F2100000}"/>
    <cellStyle name="Вывод 2 59" xfId="1632" xr:uid="{00000000-0005-0000-0000-0000F3100000}"/>
    <cellStyle name="Вывод 2 59 2" xfId="6368" xr:uid="{00000000-0005-0000-0000-0000F4100000}"/>
    <cellStyle name="Вывод 2 59 3" xfId="10636" xr:uid="{00000000-0005-0000-0000-0000F5100000}"/>
    <cellStyle name="Вывод 2 59 4" xfId="14872" xr:uid="{00000000-0005-0000-0000-0000F6100000}"/>
    <cellStyle name="Вывод 2 6" xfId="1633" xr:uid="{00000000-0005-0000-0000-0000F7100000}"/>
    <cellStyle name="Вывод 2 6 2" xfId="6369" xr:uid="{00000000-0005-0000-0000-0000F8100000}"/>
    <cellStyle name="Вывод 2 6 3" xfId="10637" xr:uid="{00000000-0005-0000-0000-0000F9100000}"/>
    <cellStyle name="Вывод 2 6 4" xfId="14873" xr:uid="{00000000-0005-0000-0000-0000FA100000}"/>
    <cellStyle name="Вывод 2 60" xfId="1634" xr:uid="{00000000-0005-0000-0000-0000FB100000}"/>
    <cellStyle name="Вывод 2 60 2" xfId="6370" xr:uid="{00000000-0005-0000-0000-0000FC100000}"/>
    <cellStyle name="Вывод 2 60 3" xfId="10638" xr:uid="{00000000-0005-0000-0000-0000FD100000}"/>
    <cellStyle name="Вывод 2 60 4" xfId="14874" xr:uid="{00000000-0005-0000-0000-0000FE100000}"/>
    <cellStyle name="Вывод 2 61" xfId="1635" xr:uid="{00000000-0005-0000-0000-0000FF100000}"/>
    <cellStyle name="Вывод 2 61 2" xfId="6371" xr:uid="{00000000-0005-0000-0000-000000110000}"/>
    <cellStyle name="Вывод 2 61 3" xfId="10639" xr:uid="{00000000-0005-0000-0000-000001110000}"/>
    <cellStyle name="Вывод 2 61 4" xfId="14875" xr:uid="{00000000-0005-0000-0000-000002110000}"/>
    <cellStyle name="Вывод 2 62" xfId="1636" xr:uid="{00000000-0005-0000-0000-000003110000}"/>
    <cellStyle name="Вывод 2 62 2" xfId="6372" xr:uid="{00000000-0005-0000-0000-000004110000}"/>
    <cellStyle name="Вывод 2 62 3" xfId="10640" xr:uid="{00000000-0005-0000-0000-000005110000}"/>
    <cellStyle name="Вывод 2 62 4" xfId="14876" xr:uid="{00000000-0005-0000-0000-000006110000}"/>
    <cellStyle name="Вывод 2 63" xfId="1637" xr:uid="{00000000-0005-0000-0000-000007110000}"/>
    <cellStyle name="Вывод 2 63 2" xfId="6373" xr:uid="{00000000-0005-0000-0000-000008110000}"/>
    <cellStyle name="Вывод 2 63 3" xfId="10641" xr:uid="{00000000-0005-0000-0000-000009110000}"/>
    <cellStyle name="Вывод 2 63 4" xfId="14877" xr:uid="{00000000-0005-0000-0000-00000A110000}"/>
    <cellStyle name="Вывод 2 64" xfId="1638" xr:uid="{00000000-0005-0000-0000-00000B110000}"/>
    <cellStyle name="Вывод 2 64 2" xfId="6374" xr:uid="{00000000-0005-0000-0000-00000C110000}"/>
    <cellStyle name="Вывод 2 64 3" xfId="10642" xr:uid="{00000000-0005-0000-0000-00000D110000}"/>
    <cellStyle name="Вывод 2 64 4" xfId="14878" xr:uid="{00000000-0005-0000-0000-00000E110000}"/>
    <cellStyle name="Вывод 2 65" xfId="1639" xr:uid="{00000000-0005-0000-0000-00000F110000}"/>
    <cellStyle name="Вывод 2 65 2" xfId="6375" xr:uid="{00000000-0005-0000-0000-000010110000}"/>
    <cellStyle name="Вывод 2 65 3" xfId="10643" xr:uid="{00000000-0005-0000-0000-000011110000}"/>
    <cellStyle name="Вывод 2 65 4" xfId="14879" xr:uid="{00000000-0005-0000-0000-000012110000}"/>
    <cellStyle name="Вывод 2 66" xfId="1640" xr:uid="{00000000-0005-0000-0000-000013110000}"/>
    <cellStyle name="Вывод 2 66 2" xfId="6376" xr:uid="{00000000-0005-0000-0000-000014110000}"/>
    <cellStyle name="Вывод 2 66 3" xfId="10644" xr:uid="{00000000-0005-0000-0000-000015110000}"/>
    <cellStyle name="Вывод 2 66 4" xfId="14880" xr:uid="{00000000-0005-0000-0000-000016110000}"/>
    <cellStyle name="Вывод 2 67" xfId="1641" xr:uid="{00000000-0005-0000-0000-000017110000}"/>
    <cellStyle name="Вывод 2 67 2" xfId="6377" xr:uid="{00000000-0005-0000-0000-000018110000}"/>
    <cellStyle name="Вывод 2 67 3" xfId="10645" xr:uid="{00000000-0005-0000-0000-000019110000}"/>
    <cellStyle name="Вывод 2 67 4" xfId="14881" xr:uid="{00000000-0005-0000-0000-00001A110000}"/>
    <cellStyle name="Вывод 2 68" xfId="1642" xr:uid="{00000000-0005-0000-0000-00001B110000}"/>
    <cellStyle name="Вывод 2 68 2" xfId="6378" xr:uid="{00000000-0005-0000-0000-00001C110000}"/>
    <cellStyle name="Вывод 2 68 3" xfId="10646" xr:uid="{00000000-0005-0000-0000-00001D110000}"/>
    <cellStyle name="Вывод 2 68 4" xfId="14882" xr:uid="{00000000-0005-0000-0000-00001E110000}"/>
    <cellStyle name="Вывод 2 69" xfId="1643" xr:uid="{00000000-0005-0000-0000-00001F110000}"/>
    <cellStyle name="Вывод 2 69 2" xfId="6379" xr:uid="{00000000-0005-0000-0000-000020110000}"/>
    <cellStyle name="Вывод 2 69 3" xfId="10647" xr:uid="{00000000-0005-0000-0000-000021110000}"/>
    <cellStyle name="Вывод 2 69 4" xfId="14883" xr:uid="{00000000-0005-0000-0000-000022110000}"/>
    <cellStyle name="Вывод 2 7" xfId="1644" xr:uid="{00000000-0005-0000-0000-000023110000}"/>
    <cellStyle name="Вывод 2 7 2" xfId="6380" xr:uid="{00000000-0005-0000-0000-000024110000}"/>
    <cellStyle name="Вывод 2 7 3" xfId="10648" xr:uid="{00000000-0005-0000-0000-000025110000}"/>
    <cellStyle name="Вывод 2 7 4" xfId="14884" xr:uid="{00000000-0005-0000-0000-000026110000}"/>
    <cellStyle name="Вывод 2 70" xfId="1645" xr:uid="{00000000-0005-0000-0000-000027110000}"/>
    <cellStyle name="Вывод 2 70 2" xfId="6381" xr:uid="{00000000-0005-0000-0000-000028110000}"/>
    <cellStyle name="Вывод 2 70 3" xfId="10649" xr:uid="{00000000-0005-0000-0000-000029110000}"/>
    <cellStyle name="Вывод 2 70 4" xfId="14885" xr:uid="{00000000-0005-0000-0000-00002A110000}"/>
    <cellStyle name="Вывод 2 71" xfId="1646" xr:uid="{00000000-0005-0000-0000-00002B110000}"/>
    <cellStyle name="Вывод 2 71 2" xfId="6382" xr:uid="{00000000-0005-0000-0000-00002C110000}"/>
    <cellStyle name="Вывод 2 71 3" xfId="10650" xr:uid="{00000000-0005-0000-0000-00002D110000}"/>
    <cellStyle name="Вывод 2 71 4" xfId="14886" xr:uid="{00000000-0005-0000-0000-00002E110000}"/>
    <cellStyle name="Вывод 2 72" xfId="1647" xr:uid="{00000000-0005-0000-0000-00002F110000}"/>
    <cellStyle name="Вывод 2 72 2" xfId="6383" xr:uid="{00000000-0005-0000-0000-000030110000}"/>
    <cellStyle name="Вывод 2 72 3" xfId="10651" xr:uid="{00000000-0005-0000-0000-000031110000}"/>
    <cellStyle name="Вывод 2 72 4" xfId="14887" xr:uid="{00000000-0005-0000-0000-000032110000}"/>
    <cellStyle name="Вывод 2 73" xfId="1648" xr:uid="{00000000-0005-0000-0000-000033110000}"/>
    <cellStyle name="Вывод 2 73 2" xfId="6384" xr:uid="{00000000-0005-0000-0000-000034110000}"/>
    <cellStyle name="Вывод 2 73 3" xfId="10652" xr:uid="{00000000-0005-0000-0000-000035110000}"/>
    <cellStyle name="Вывод 2 73 4" xfId="14888" xr:uid="{00000000-0005-0000-0000-000036110000}"/>
    <cellStyle name="Вывод 2 74" xfId="1649" xr:uid="{00000000-0005-0000-0000-000037110000}"/>
    <cellStyle name="Вывод 2 74 2" xfId="6385" xr:uid="{00000000-0005-0000-0000-000038110000}"/>
    <cellStyle name="Вывод 2 74 3" xfId="10653" xr:uid="{00000000-0005-0000-0000-000039110000}"/>
    <cellStyle name="Вывод 2 74 4" xfId="14889" xr:uid="{00000000-0005-0000-0000-00003A110000}"/>
    <cellStyle name="Вывод 2 75" xfId="1650" xr:uid="{00000000-0005-0000-0000-00003B110000}"/>
    <cellStyle name="Вывод 2 75 2" xfId="6386" xr:uid="{00000000-0005-0000-0000-00003C110000}"/>
    <cellStyle name="Вывод 2 75 3" xfId="10654" xr:uid="{00000000-0005-0000-0000-00003D110000}"/>
    <cellStyle name="Вывод 2 75 4" xfId="14890" xr:uid="{00000000-0005-0000-0000-00003E110000}"/>
    <cellStyle name="Вывод 2 76" xfId="1651" xr:uid="{00000000-0005-0000-0000-00003F110000}"/>
    <cellStyle name="Вывод 2 76 2" xfId="6387" xr:uid="{00000000-0005-0000-0000-000040110000}"/>
    <cellStyle name="Вывод 2 76 3" xfId="10655" xr:uid="{00000000-0005-0000-0000-000041110000}"/>
    <cellStyle name="Вывод 2 76 4" xfId="14891" xr:uid="{00000000-0005-0000-0000-000042110000}"/>
    <cellStyle name="Вывод 2 77" xfId="1652" xr:uid="{00000000-0005-0000-0000-000043110000}"/>
    <cellStyle name="Вывод 2 77 2" xfId="6388" xr:uid="{00000000-0005-0000-0000-000044110000}"/>
    <cellStyle name="Вывод 2 77 3" xfId="10656" xr:uid="{00000000-0005-0000-0000-000045110000}"/>
    <cellStyle name="Вывод 2 77 4" xfId="14892" xr:uid="{00000000-0005-0000-0000-000046110000}"/>
    <cellStyle name="Вывод 2 78" xfId="1653" xr:uid="{00000000-0005-0000-0000-000047110000}"/>
    <cellStyle name="Вывод 2 78 2" xfId="6389" xr:uid="{00000000-0005-0000-0000-000048110000}"/>
    <cellStyle name="Вывод 2 78 3" xfId="10657" xr:uid="{00000000-0005-0000-0000-000049110000}"/>
    <cellStyle name="Вывод 2 78 4" xfId="14893" xr:uid="{00000000-0005-0000-0000-00004A110000}"/>
    <cellStyle name="Вывод 2 79" xfId="1654" xr:uid="{00000000-0005-0000-0000-00004B110000}"/>
    <cellStyle name="Вывод 2 79 2" xfId="6390" xr:uid="{00000000-0005-0000-0000-00004C110000}"/>
    <cellStyle name="Вывод 2 79 3" xfId="10658" xr:uid="{00000000-0005-0000-0000-00004D110000}"/>
    <cellStyle name="Вывод 2 79 4" xfId="14894" xr:uid="{00000000-0005-0000-0000-00004E110000}"/>
    <cellStyle name="Вывод 2 8" xfId="1655" xr:uid="{00000000-0005-0000-0000-00004F110000}"/>
    <cellStyle name="Вывод 2 8 2" xfId="6391" xr:uid="{00000000-0005-0000-0000-000050110000}"/>
    <cellStyle name="Вывод 2 8 3" xfId="10659" xr:uid="{00000000-0005-0000-0000-000051110000}"/>
    <cellStyle name="Вывод 2 8 4" xfId="14895" xr:uid="{00000000-0005-0000-0000-000052110000}"/>
    <cellStyle name="Вывод 2 80" xfId="1656" xr:uid="{00000000-0005-0000-0000-000053110000}"/>
    <cellStyle name="Вывод 2 80 2" xfId="6392" xr:uid="{00000000-0005-0000-0000-000054110000}"/>
    <cellStyle name="Вывод 2 80 3" xfId="10660" xr:uid="{00000000-0005-0000-0000-000055110000}"/>
    <cellStyle name="Вывод 2 80 4" xfId="14896" xr:uid="{00000000-0005-0000-0000-000056110000}"/>
    <cellStyle name="Вывод 2 81" xfId="1657" xr:uid="{00000000-0005-0000-0000-000057110000}"/>
    <cellStyle name="Вывод 2 81 2" xfId="6393" xr:uid="{00000000-0005-0000-0000-000058110000}"/>
    <cellStyle name="Вывод 2 81 3" xfId="10661" xr:uid="{00000000-0005-0000-0000-000059110000}"/>
    <cellStyle name="Вывод 2 81 4" xfId="14897" xr:uid="{00000000-0005-0000-0000-00005A110000}"/>
    <cellStyle name="Вывод 2 82" xfId="1658" xr:uid="{00000000-0005-0000-0000-00005B110000}"/>
    <cellStyle name="Вывод 2 82 2" xfId="6394" xr:uid="{00000000-0005-0000-0000-00005C110000}"/>
    <cellStyle name="Вывод 2 82 3" xfId="10662" xr:uid="{00000000-0005-0000-0000-00005D110000}"/>
    <cellStyle name="Вывод 2 82 4" xfId="14898" xr:uid="{00000000-0005-0000-0000-00005E110000}"/>
    <cellStyle name="Вывод 2 83" xfId="1659" xr:uid="{00000000-0005-0000-0000-00005F110000}"/>
    <cellStyle name="Вывод 2 83 2" xfId="6395" xr:uid="{00000000-0005-0000-0000-000060110000}"/>
    <cellStyle name="Вывод 2 83 3" xfId="10663" xr:uid="{00000000-0005-0000-0000-000061110000}"/>
    <cellStyle name="Вывод 2 83 4" xfId="14899" xr:uid="{00000000-0005-0000-0000-000062110000}"/>
    <cellStyle name="Вывод 2 84" xfId="1660" xr:uid="{00000000-0005-0000-0000-000063110000}"/>
    <cellStyle name="Вывод 2 84 2" xfId="6396" xr:uid="{00000000-0005-0000-0000-000064110000}"/>
    <cellStyle name="Вывод 2 84 3" xfId="10664" xr:uid="{00000000-0005-0000-0000-000065110000}"/>
    <cellStyle name="Вывод 2 84 4" xfId="14900" xr:uid="{00000000-0005-0000-0000-000066110000}"/>
    <cellStyle name="Вывод 2 85" xfId="1661" xr:uid="{00000000-0005-0000-0000-000067110000}"/>
    <cellStyle name="Вывод 2 85 2" xfId="6397" xr:uid="{00000000-0005-0000-0000-000068110000}"/>
    <cellStyle name="Вывод 2 85 3" xfId="10665" xr:uid="{00000000-0005-0000-0000-000069110000}"/>
    <cellStyle name="Вывод 2 85 4" xfId="14901" xr:uid="{00000000-0005-0000-0000-00006A110000}"/>
    <cellStyle name="Вывод 2 86" xfId="1662" xr:uid="{00000000-0005-0000-0000-00006B110000}"/>
    <cellStyle name="Вывод 2 86 2" xfId="6398" xr:uid="{00000000-0005-0000-0000-00006C110000}"/>
    <cellStyle name="Вывод 2 86 3" xfId="10666" xr:uid="{00000000-0005-0000-0000-00006D110000}"/>
    <cellStyle name="Вывод 2 86 4" xfId="14902" xr:uid="{00000000-0005-0000-0000-00006E110000}"/>
    <cellStyle name="Вывод 2 87" xfId="1663" xr:uid="{00000000-0005-0000-0000-00006F110000}"/>
    <cellStyle name="Вывод 2 87 2" xfId="6399" xr:uid="{00000000-0005-0000-0000-000070110000}"/>
    <cellStyle name="Вывод 2 87 3" xfId="10667" xr:uid="{00000000-0005-0000-0000-000071110000}"/>
    <cellStyle name="Вывод 2 87 4" xfId="14903" xr:uid="{00000000-0005-0000-0000-000072110000}"/>
    <cellStyle name="Вывод 2 88" xfId="1664" xr:uid="{00000000-0005-0000-0000-000073110000}"/>
    <cellStyle name="Вывод 2 88 2" xfId="6400" xr:uid="{00000000-0005-0000-0000-000074110000}"/>
    <cellStyle name="Вывод 2 88 3" xfId="10668" xr:uid="{00000000-0005-0000-0000-000075110000}"/>
    <cellStyle name="Вывод 2 88 4" xfId="14904" xr:uid="{00000000-0005-0000-0000-000076110000}"/>
    <cellStyle name="Вывод 2 89" xfId="1665" xr:uid="{00000000-0005-0000-0000-000077110000}"/>
    <cellStyle name="Вывод 2 89 2" xfId="6401" xr:uid="{00000000-0005-0000-0000-000078110000}"/>
    <cellStyle name="Вывод 2 89 3" xfId="10669" xr:uid="{00000000-0005-0000-0000-000079110000}"/>
    <cellStyle name="Вывод 2 89 4" xfId="14905" xr:uid="{00000000-0005-0000-0000-00007A110000}"/>
    <cellStyle name="Вывод 2 9" xfId="1666" xr:uid="{00000000-0005-0000-0000-00007B110000}"/>
    <cellStyle name="Вывод 2 9 2" xfId="6402" xr:uid="{00000000-0005-0000-0000-00007C110000}"/>
    <cellStyle name="Вывод 2 9 3" xfId="10670" xr:uid="{00000000-0005-0000-0000-00007D110000}"/>
    <cellStyle name="Вывод 2 9 4" xfId="14906" xr:uid="{00000000-0005-0000-0000-00007E110000}"/>
    <cellStyle name="Вывод 2 90" xfId="1667" xr:uid="{00000000-0005-0000-0000-00007F110000}"/>
    <cellStyle name="Вывод 2 90 2" xfId="6403" xr:uid="{00000000-0005-0000-0000-000080110000}"/>
    <cellStyle name="Вывод 2 90 3" xfId="10671" xr:uid="{00000000-0005-0000-0000-000081110000}"/>
    <cellStyle name="Вывод 2 90 4" xfId="14907" xr:uid="{00000000-0005-0000-0000-000082110000}"/>
    <cellStyle name="Вывод 2 91" xfId="1668" xr:uid="{00000000-0005-0000-0000-000083110000}"/>
    <cellStyle name="Вывод 2 91 2" xfId="6404" xr:uid="{00000000-0005-0000-0000-000084110000}"/>
    <cellStyle name="Вывод 2 91 3" xfId="10672" xr:uid="{00000000-0005-0000-0000-000085110000}"/>
    <cellStyle name="Вывод 2 91 4" xfId="14908" xr:uid="{00000000-0005-0000-0000-000086110000}"/>
    <cellStyle name="Вывод 2 92" xfId="5187" xr:uid="{00000000-0005-0000-0000-000087110000}"/>
    <cellStyle name="Вывод 2 93" xfId="5256" xr:uid="{00000000-0005-0000-0000-000088110000}"/>
    <cellStyle name="Вывод 2 94" xfId="8810" xr:uid="{00000000-0005-0000-0000-000089110000}"/>
    <cellStyle name="Вывод 3" xfId="234" xr:uid="{00000000-0005-0000-0000-00008A110000}"/>
    <cellStyle name="Вывод 3 10" xfId="1669" xr:uid="{00000000-0005-0000-0000-00008B110000}"/>
    <cellStyle name="Вывод 3 10 2" xfId="6405" xr:uid="{00000000-0005-0000-0000-00008C110000}"/>
    <cellStyle name="Вывод 3 10 3" xfId="10673" xr:uid="{00000000-0005-0000-0000-00008D110000}"/>
    <cellStyle name="Вывод 3 10 4" xfId="14909" xr:uid="{00000000-0005-0000-0000-00008E110000}"/>
    <cellStyle name="Вывод 3 11" xfId="1670" xr:uid="{00000000-0005-0000-0000-00008F110000}"/>
    <cellStyle name="Вывод 3 11 2" xfId="6406" xr:uid="{00000000-0005-0000-0000-000090110000}"/>
    <cellStyle name="Вывод 3 11 3" xfId="10674" xr:uid="{00000000-0005-0000-0000-000091110000}"/>
    <cellStyle name="Вывод 3 11 4" xfId="14910" xr:uid="{00000000-0005-0000-0000-000092110000}"/>
    <cellStyle name="Вывод 3 12" xfId="1671" xr:uid="{00000000-0005-0000-0000-000093110000}"/>
    <cellStyle name="Вывод 3 12 2" xfId="6407" xr:uid="{00000000-0005-0000-0000-000094110000}"/>
    <cellStyle name="Вывод 3 12 3" xfId="10675" xr:uid="{00000000-0005-0000-0000-000095110000}"/>
    <cellStyle name="Вывод 3 12 4" xfId="14911" xr:uid="{00000000-0005-0000-0000-000096110000}"/>
    <cellStyle name="Вывод 3 13" xfId="1672" xr:uid="{00000000-0005-0000-0000-000097110000}"/>
    <cellStyle name="Вывод 3 13 2" xfId="6408" xr:uid="{00000000-0005-0000-0000-000098110000}"/>
    <cellStyle name="Вывод 3 13 3" xfId="10676" xr:uid="{00000000-0005-0000-0000-000099110000}"/>
    <cellStyle name="Вывод 3 13 4" xfId="14912" xr:uid="{00000000-0005-0000-0000-00009A110000}"/>
    <cellStyle name="Вывод 3 14" xfId="1673" xr:uid="{00000000-0005-0000-0000-00009B110000}"/>
    <cellStyle name="Вывод 3 14 2" xfId="6409" xr:uid="{00000000-0005-0000-0000-00009C110000}"/>
    <cellStyle name="Вывод 3 14 3" xfId="10677" xr:uid="{00000000-0005-0000-0000-00009D110000}"/>
    <cellStyle name="Вывод 3 14 4" xfId="14913" xr:uid="{00000000-0005-0000-0000-00009E110000}"/>
    <cellStyle name="Вывод 3 15" xfId="1674" xr:uid="{00000000-0005-0000-0000-00009F110000}"/>
    <cellStyle name="Вывод 3 15 2" xfId="6410" xr:uid="{00000000-0005-0000-0000-0000A0110000}"/>
    <cellStyle name="Вывод 3 15 3" xfId="10678" xr:uid="{00000000-0005-0000-0000-0000A1110000}"/>
    <cellStyle name="Вывод 3 15 4" xfId="14914" xr:uid="{00000000-0005-0000-0000-0000A2110000}"/>
    <cellStyle name="Вывод 3 16" xfId="1675" xr:uid="{00000000-0005-0000-0000-0000A3110000}"/>
    <cellStyle name="Вывод 3 16 2" xfId="6411" xr:uid="{00000000-0005-0000-0000-0000A4110000}"/>
    <cellStyle name="Вывод 3 16 3" xfId="10679" xr:uid="{00000000-0005-0000-0000-0000A5110000}"/>
    <cellStyle name="Вывод 3 16 4" xfId="14915" xr:uid="{00000000-0005-0000-0000-0000A6110000}"/>
    <cellStyle name="Вывод 3 17" xfId="1676" xr:uid="{00000000-0005-0000-0000-0000A7110000}"/>
    <cellStyle name="Вывод 3 17 2" xfId="6412" xr:uid="{00000000-0005-0000-0000-0000A8110000}"/>
    <cellStyle name="Вывод 3 17 3" xfId="10680" xr:uid="{00000000-0005-0000-0000-0000A9110000}"/>
    <cellStyle name="Вывод 3 17 4" xfId="14916" xr:uid="{00000000-0005-0000-0000-0000AA110000}"/>
    <cellStyle name="Вывод 3 18" xfId="1677" xr:uid="{00000000-0005-0000-0000-0000AB110000}"/>
    <cellStyle name="Вывод 3 18 2" xfId="6413" xr:uid="{00000000-0005-0000-0000-0000AC110000}"/>
    <cellStyle name="Вывод 3 18 3" xfId="10681" xr:uid="{00000000-0005-0000-0000-0000AD110000}"/>
    <cellStyle name="Вывод 3 18 4" xfId="14917" xr:uid="{00000000-0005-0000-0000-0000AE110000}"/>
    <cellStyle name="Вывод 3 19" xfId="1678" xr:uid="{00000000-0005-0000-0000-0000AF110000}"/>
    <cellStyle name="Вывод 3 19 2" xfId="6414" xr:uid="{00000000-0005-0000-0000-0000B0110000}"/>
    <cellStyle name="Вывод 3 19 3" xfId="10682" xr:uid="{00000000-0005-0000-0000-0000B1110000}"/>
    <cellStyle name="Вывод 3 19 4" xfId="14918" xr:uid="{00000000-0005-0000-0000-0000B2110000}"/>
    <cellStyle name="Вывод 3 2" xfId="1679" xr:uid="{00000000-0005-0000-0000-0000B3110000}"/>
    <cellStyle name="Вывод 3 2 2" xfId="1680" xr:uid="{00000000-0005-0000-0000-0000B4110000}"/>
    <cellStyle name="Вывод 3 2 2 2" xfId="6416" xr:uid="{00000000-0005-0000-0000-0000B5110000}"/>
    <cellStyle name="Вывод 3 2 2 3" xfId="10684" xr:uid="{00000000-0005-0000-0000-0000B6110000}"/>
    <cellStyle name="Вывод 3 2 2 4" xfId="14920" xr:uid="{00000000-0005-0000-0000-0000B7110000}"/>
    <cellStyle name="Вывод 3 2 3" xfId="1681" xr:uid="{00000000-0005-0000-0000-0000B8110000}"/>
    <cellStyle name="Вывод 3 2 3 2" xfId="6417" xr:uid="{00000000-0005-0000-0000-0000B9110000}"/>
    <cellStyle name="Вывод 3 2 3 3" xfId="10685" xr:uid="{00000000-0005-0000-0000-0000BA110000}"/>
    <cellStyle name="Вывод 3 2 3 4" xfId="14921" xr:uid="{00000000-0005-0000-0000-0000BB110000}"/>
    <cellStyle name="Вывод 3 2 4" xfId="6415" xr:uid="{00000000-0005-0000-0000-0000BC110000}"/>
    <cellStyle name="Вывод 3 2 5" xfId="10683" xr:uid="{00000000-0005-0000-0000-0000BD110000}"/>
    <cellStyle name="Вывод 3 2 6" xfId="14919" xr:uid="{00000000-0005-0000-0000-0000BE110000}"/>
    <cellStyle name="Вывод 3 20" xfId="1682" xr:uid="{00000000-0005-0000-0000-0000BF110000}"/>
    <cellStyle name="Вывод 3 20 2" xfId="6418" xr:uid="{00000000-0005-0000-0000-0000C0110000}"/>
    <cellStyle name="Вывод 3 20 3" xfId="10686" xr:uid="{00000000-0005-0000-0000-0000C1110000}"/>
    <cellStyle name="Вывод 3 20 4" xfId="14922" xr:uid="{00000000-0005-0000-0000-0000C2110000}"/>
    <cellStyle name="Вывод 3 21" xfId="1683" xr:uid="{00000000-0005-0000-0000-0000C3110000}"/>
    <cellStyle name="Вывод 3 21 2" xfId="6419" xr:uid="{00000000-0005-0000-0000-0000C4110000}"/>
    <cellStyle name="Вывод 3 21 3" xfId="10687" xr:uid="{00000000-0005-0000-0000-0000C5110000}"/>
    <cellStyle name="Вывод 3 21 4" xfId="14923" xr:uid="{00000000-0005-0000-0000-0000C6110000}"/>
    <cellStyle name="Вывод 3 22" xfId="1684" xr:uid="{00000000-0005-0000-0000-0000C7110000}"/>
    <cellStyle name="Вывод 3 22 2" xfId="6420" xr:uid="{00000000-0005-0000-0000-0000C8110000}"/>
    <cellStyle name="Вывод 3 22 3" xfId="10688" xr:uid="{00000000-0005-0000-0000-0000C9110000}"/>
    <cellStyle name="Вывод 3 22 4" xfId="14924" xr:uid="{00000000-0005-0000-0000-0000CA110000}"/>
    <cellStyle name="Вывод 3 23" xfId="1685" xr:uid="{00000000-0005-0000-0000-0000CB110000}"/>
    <cellStyle name="Вывод 3 23 2" xfId="6421" xr:uid="{00000000-0005-0000-0000-0000CC110000}"/>
    <cellStyle name="Вывод 3 23 3" xfId="10689" xr:uid="{00000000-0005-0000-0000-0000CD110000}"/>
    <cellStyle name="Вывод 3 23 4" xfId="14925" xr:uid="{00000000-0005-0000-0000-0000CE110000}"/>
    <cellStyle name="Вывод 3 24" xfId="1686" xr:uid="{00000000-0005-0000-0000-0000CF110000}"/>
    <cellStyle name="Вывод 3 24 2" xfId="6422" xr:uid="{00000000-0005-0000-0000-0000D0110000}"/>
    <cellStyle name="Вывод 3 24 3" xfId="10690" xr:uid="{00000000-0005-0000-0000-0000D1110000}"/>
    <cellStyle name="Вывод 3 24 4" xfId="14926" xr:uid="{00000000-0005-0000-0000-0000D2110000}"/>
    <cellStyle name="Вывод 3 25" xfId="1687" xr:uid="{00000000-0005-0000-0000-0000D3110000}"/>
    <cellStyle name="Вывод 3 25 2" xfId="6423" xr:uid="{00000000-0005-0000-0000-0000D4110000}"/>
    <cellStyle name="Вывод 3 25 3" xfId="10691" xr:uid="{00000000-0005-0000-0000-0000D5110000}"/>
    <cellStyle name="Вывод 3 25 4" xfId="14927" xr:uid="{00000000-0005-0000-0000-0000D6110000}"/>
    <cellStyle name="Вывод 3 26" xfId="1688" xr:uid="{00000000-0005-0000-0000-0000D7110000}"/>
    <cellStyle name="Вывод 3 26 2" xfId="6424" xr:uid="{00000000-0005-0000-0000-0000D8110000}"/>
    <cellStyle name="Вывод 3 26 3" xfId="10692" xr:uid="{00000000-0005-0000-0000-0000D9110000}"/>
    <cellStyle name="Вывод 3 26 4" xfId="14928" xr:uid="{00000000-0005-0000-0000-0000DA110000}"/>
    <cellStyle name="Вывод 3 27" xfId="1689" xr:uid="{00000000-0005-0000-0000-0000DB110000}"/>
    <cellStyle name="Вывод 3 27 2" xfId="6425" xr:uid="{00000000-0005-0000-0000-0000DC110000}"/>
    <cellStyle name="Вывод 3 27 3" xfId="10693" xr:uid="{00000000-0005-0000-0000-0000DD110000}"/>
    <cellStyle name="Вывод 3 27 4" xfId="14929" xr:uid="{00000000-0005-0000-0000-0000DE110000}"/>
    <cellStyle name="Вывод 3 28" xfId="1690" xr:uid="{00000000-0005-0000-0000-0000DF110000}"/>
    <cellStyle name="Вывод 3 28 2" xfId="6426" xr:uid="{00000000-0005-0000-0000-0000E0110000}"/>
    <cellStyle name="Вывод 3 28 3" xfId="10694" xr:uid="{00000000-0005-0000-0000-0000E1110000}"/>
    <cellStyle name="Вывод 3 28 4" xfId="14930" xr:uid="{00000000-0005-0000-0000-0000E2110000}"/>
    <cellStyle name="Вывод 3 29" xfId="1691" xr:uid="{00000000-0005-0000-0000-0000E3110000}"/>
    <cellStyle name="Вывод 3 29 2" xfId="6427" xr:uid="{00000000-0005-0000-0000-0000E4110000}"/>
    <cellStyle name="Вывод 3 29 3" xfId="10695" xr:uid="{00000000-0005-0000-0000-0000E5110000}"/>
    <cellStyle name="Вывод 3 29 4" xfId="14931" xr:uid="{00000000-0005-0000-0000-0000E6110000}"/>
    <cellStyle name="Вывод 3 3" xfId="1692" xr:uid="{00000000-0005-0000-0000-0000E7110000}"/>
    <cellStyle name="Вывод 3 3 2" xfId="1693" xr:uid="{00000000-0005-0000-0000-0000E8110000}"/>
    <cellStyle name="Вывод 3 3 2 2" xfId="6429" xr:uid="{00000000-0005-0000-0000-0000E9110000}"/>
    <cellStyle name="Вывод 3 3 2 3" xfId="10697" xr:uid="{00000000-0005-0000-0000-0000EA110000}"/>
    <cellStyle name="Вывод 3 3 2 4" xfId="14933" xr:uid="{00000000-0005-0000-0000-0000EB110000}"/>
    <cellStyle name="Вывод 3 3 3" xfId="1694" xr:uid="{00000000-0005-0000-0000-0000EC110000}"/>
    <cellStyle name="Вывод 3 3 3 2" xfId="6430" xr:uid="{00000000-0005-0000-0000-0000ED110000}"/>
    <cellStyle name="Вывод 3 3 3 3" xfId="10698" xr:uid="{00000000-0005-0000-0000-0000EE110000}"/>
    <cellStyle name="Вывод 3 3 3 4" xfId="14934" xr:uid="{00000000-0005-0000-0000-0000EF110000}"/>
    <cellStyle name="Вывод 3 3 4" xfId="6428" xr:uid="{00000000-0005-0000-0000-0000F0110000}"/>
    <cellStyle name="Вывод 3 3 5" xfId="10696" xr:uid="{00000000-0005-0000-0000-0000F1110000}"/>
    <cellStyle name="Вывод 3 3 6" xfId="14932" xr:uid="{00000000-0005-0000-0000-0000F2110000}"/>
    <cellStyle name="Вывод 3 30" xfId="1695" xr:uid="{00000000-0005-0000-0000-0000F3110000}"/>
    <cellStyle name="Вывод 3 30 2" xfId="6431" xr:uid="{00000000-0005-0000-0000-0000F4110000}"/>
    <cellStyle name="Вывод 3 30 3" xfId="10699" xr:uid="{00000000-0005-0000-0000-0000F5110000}"/>
    <cellStyle name="Вывод 3 30 4" xfId="14935" xr:uid="{00000000-0005-0000-0000-0000F6110000}"/>
    <cellStyle name="Вывод 3 31" xfId="1696" xr:uid="{00000000-0005-0000-0000-0000F7110000}"/>
    <cellStyle name="Вывод 3 31 2" xfId="6432" xr:uid="{00000000-0005-0000-0000-0000F8110000}"/>
    <cellStyle name="Вывод 3 31 3" xfId="10700" xr:uid="{00000000-0005-0000-0000-0000F9110000}"/>
    <cellStyle name="Вывод 3 31 4" xfId="14936" xr:uid="{00000000-0005-0000-0000-0000FA110000}"/>
    <cellStyle name="Вывод 3 32" xfId="1697" xr:uid="{00000000-0005-0000-0000-0000FB110000}"/>
    <cellStyle name="Вывод 3 32 2" xfId="6433" xr:uid="{00000000-0005-0000-0000-0000FC110000}"/>
    <cellStyle name="Вывод 3 32 3" xfId="10701" xr:uid="{00000000-0005-0000-0000-0000FD110000}"/>
    <cellStyle name="Вывод 3 32 4" xfId="14937" xr:uid="{00000000-0005-0000-0000-0000FE110000}"/>
    <cellStyle name="Вывод 3 33" xfId="1698" xr:uid="{00000000-0005-0000-0000-0000FF110000}"/>
    <cellStyle name="Вывод 3 33 2" xfId="6434" xr:uid="{00000000-0005-0000-0000-000000120000}"/>
    <cellStyle name="Вывод 3 33 3" xfId="10702" xr:uid="{00000000-0005-0000-0000-000001120000}"/>
    <cellStyle name="Вывод 3 33 4" xfId="14938" xr:uid="{00000000-0005-0000-0000-000002120000}"/>
    <cellStyle name="Вывод 3 34" xfId="1699" xr:uid="{00000000-0005-0000-0000-000003120000}"/>
    <cellStyle name="Вывод 3 34 2" xfId="6435" xr:uid="{00000000-0005-0000-0000-000004120000}"/>
    <cellStyle name="Вывод 3 34 3" xfId="10703" xr:uid="{00000000-0005-0000-0000-000005120000}"/>
    <cellStyle name="Вывод 3 34 4" xfId="14939" xr:uid="{00000000-0005-0000-0000-000006120000}"/>
    <cellStyle name="Вывод 3 35" xfId="1700" xr:uid="{00000000-0005-0000-0000-000007120000}"/>
    <cellStyle name="Вывод 3 35 2" xfId="6436" xr:uid="{00000000-0005-0000-0000-000008120000}"/>
    <cellStyle name="Вывод 3 35 3" xfId="10704" xr:uid="{00000000-0005-0000-0000-000009120000}"/>
    <cellStyle name="Вывод 3 35 4" xfId="14940" xr:uid="{00000000-0005-0000-0000-00000A120000}"/>
    <cellStyle name="Вывод 3 36" xfId="1701" xr:uid="{00000000-0005-0000-0000-00000B120000}"/>
    <cellStyle name="Вывод 3 36 2" xfId="6437" xr:uid="{00000000-0005-0000-0000-00000C120000}"/>
    <cellStyle name="Вывод 3 36 3" xfId="10705" xr:uid="{00000000-0005-0000-0000-00000D120000}"/>
    <cellStyle name="Вывод 3 36 4" xfId="14941" xr:uid="{00000000-0005-0000-0000-00000E120000}"/>
    <cellStyle name="Вывод 3 37" xfId="1702" xr:uid="{00000000-0005-0000-0000-00000F120000}"/>
    <cellStyle name="Вывод 3 37 2" xfId="6438" xr:uid="{00000000-0005-0000-0000-000010120000}"/>
    <cellStyle name="Вывод 3 37 3" xfId="10706" xr:uid="{00000000-0005-0000-0000-000011120000}"/>
    <cellStyle name="Вывод 3 37 4" xfId="14942" xr:uid="{00000000-0005-0000-0000-000012120000}"/>
    <cellStyle name="Вывод 3 38" xfId="1703" xr:uid="{00000000-0005-0000-0000-000013120000}"/>
    <cellStyle name="Вывод 3 38 2" xfId="6439" xr:uid="{00000000-0005-0000-0000-000014120000}"/>
    <cellStyle name="Вывод 3 38 3" xfId="10707" xr:uid="{00000000-0005-0000-0000-000015120000}"/>
    <cellStyle name="Вывод 3 38 4" xfId="14943" xr:uid="{00000000-0005-0000-0000-000016120000}"/>
    <cellStyle name="Вывод 3 39" xfId="1704" xr:uid="{00000000-0005-0000-0000-000017120000}"/>
    <cellStyle name="Вывод 3 39 2" xfId="6440" xr:uid="{00000000-0005-0000-0000-000018120000}"/>
    <cellStyle name="Вывод 3 39 3" xfId="10708" xr:uid="{00000000-0005-0000-0000-000019120000}"/>
    <cellStyle name="Вывод 3 39 4" xfId="14944" xr:uid="{00000000-0005-0000-0000-00001A120000}"/>
    <cellStyle name="Вывод 3 4" xfId="1705" xr:uid="{00000000-0005-0000-0000-00001B120000}"/>
    <cellStyle name="Вывод 3 4 2" xfId="1706" xr:uid="{00000000-0005-0000-0000-00001C120000}"/>
    <cellStyle name="Вывод 3 4 2 2" xfId="6442" xr:uid="{00000000-0005-0000-0000-00001D120000}"/>
    <cellStyle name="Вывод 3 4 2 3" xfId="10710" xr:uid="{00000000-0005-0000-0000-00001E120000}"/>
    <cellStyle name="Вывод 3 4 2 4" xfId="14946" xr:uid="{00000000-0005-0000-0000-00001F120000}"/>
    <cellStyle name="Вывод 3 4 3" xfId="1707" xr:uid="{00000000-0005-0000-0000-000020120000}"/>
    <cellStyle name="Вывод 3 4 3 2" xfId="6443" xr:uid="{00000000-0005-0000-0000-000021120000}"/>
    <cellStyle name="Вывод 3 4 3 3" xfId="10711" xr:uid="{00000000-0005-0000-0000-000022120000}"/>
    <cellStyle name="Вывод 3 4 3 4" xfId="14947" xr:uid="{00000000-0005-0000-0000-000023120000}"/>
    <cellStyle name="Вывод 3 4 4" xfId="6441" xr:uid="{00000000-0005-0000-0000-000024120000}"/>
    <cellStyle name="Вывод 3 4 5" xfId="10709" xr:uid="{00000000-0005-0000-0000-000025120000}"/>
    <cellStyle name="Вывод 3 4 6" xfId="14945" xr:uid="{00000000-0005-0000-0000-000026120000}"/>
    <cellStyle name="Вывод 3 40" xfId="1708" xr:uid="{00000000-0005-0000-0000-000027120000}"/>
    <cellStyle name="Вывод 3 40 2" xfId="6444" xr:uid="{00000000-0005-0000-0000-000028120000}"/>
    <cellStyle name="Вывод 3 40 3" xfId="10712" xr:uid="{00000000-0005-0000-0000-000029120000}"/>
    <cellStyle name="Вывод 3 40 4" xfId="14948" xr:uid="{00000000-0005-0000-0000-00002A120000}"/>
    <cellStyle name="Вывод 3 41" xfId="1709" xr:uid="{00000000-0005-0000-0000-00002B120000}"/>
    <cellStyle name="Вывод 3 41 2" xfId="6445" xr:uid="{00000000-0005-0000-0000-00002C120000}"/>
    <cellStyle name="Вывод 3 41 3" xfId="10713" xr:uid="{00000000-0005-0000-0000-00002D120000}"/>
    <cellStyle name="Вывод 3 41 4" xfId="14949" xr:uid="{00000000-0005-0000-0000-00002E120000}"/>
    <cellStyle name="Вывод 3 42" xfId="1710" xr:uid="{00000000-0005-0000-0000-00002F120000}"/>
    <cellStyle name="Вывод 3 42 2" xfId="6446" xr:uid="{00000000-0005-0000-0000-000030120000}"/>
    <cellStyle name="Вывод 3 42 3" xfId="10714" xr:uid="{00000000-0005-0000-0000-000031120000}"/>
    <cellStyle name="Вывод 3 42 4" xfId="14950" xr:uid="{00000000-0005-0000-0000-000032120000}"/>
    <cellStyle name="Вывод 3 43" xfId="1711" xr:uid="{00000000-0005-0000-0000-000033120000}"/>
    <cellStyle name="Вывод 3 43 2" xfId="6447" xr:uid="{00000000-0005-0000-0000-000034120000}"/>
    <cellStyle name="Вывод 3 43 3" xfId="10715" xr:uid="{00000000-0005-0000-0000-000035120000}"/>
    <cellStyle name="Вывод 3 43 4" xfId="14951" xr:uid="{00000000-0005-0000-0000-000036120000}"/>
    <cellStyle name="Вывод 3 44" xfId="1712" xr:uid="{00000000-0005-0000-0000-000037120000}"/>
    <cellStyle name="Вывод 3 44 2" xfId="6448" xr:uid="{00000000-0005-0000-0000-000038120000}"/>
    <cellStyle name="Вывод 3 44 3" xfId="10716" xr:uid="{00000000-0005-0000-0000-000039120000}"/>
    <cellStyle name="Вывод 3 44 4" xfId="14952" xr:uid="{00000000-0005-0000-0000-00003A120000}"/>
    <cellStyle name="Вывод 3 45" xfId="1713" xr:uid="{00000000-0005-0000-0000-00003B120000}"/>
    <cellStyle name="Вывод 3 45 2" xfId="6449" xr:uid="{00000000-0005-0000-0000-00003C120000}"/>
    <cellStyle name="Вывод 3 45 3" xfId="10717" xr:uid="{00000000-0005-0000-0000-00003D120000}"/>
    <cellStyle name="Вывод 3 45 4" xfId="14953" xr:uid="{00000000-0005-0000-0000-00003E120000}"/>
    <cellStyle name="Вывод 3 46" xfId="1714" xr:uid="{00000000-0005-0000-0000-00003F120000}"/>
    <cellStyle name="Вывод 3 46 2" xfId="6450" xr:uid="{00000000-0005-0000-0000-000040120000}"/>
    <cellStyle name="Вывод 3 46 3" xfId="10718" xr:uid="{00000000-0005-0000-0000-000041120000}"/>
    <cellStyle name="Вывод 3 46 4" xfId="14954" xr:uid="{00000000-0005-0000-0000-000042120000}"/>
    <cellStyle name="Вывод 3 47" xfId="1715" xr:uid="{00000000-0005-0000-0000-000043120000}"/>
    <cellStyle name="Вывод 3 47 2" xfId="6451" xr:uid="{00000000-0005-0000-0000-000044120000}"/>
    <cellStyle name="Вывод 3 47 3" xfId="10719" xr:uid="{00000000-0005-0000-0000-000045120000}"/>
    <cellStyle name="Вывод 3 47 4" xfId="14955" xr:uid="{00000000-0005-0000-0000-000046120000}"/>
    <cellStyle name="Вывод 3 48" xfId="1716" xr:uid="{00000000-0005-0000-0000-000047120000}"/>
    <cellStyle name="Вывод 3 48 2" xfId="6452" xr:uid="{00000000-0005-0000-0000-000048120000}"/>
    <cellStyle name="Вывод 3 48 3" xfId="10720" xr:uid="{00000000-0005-0000-0000-000049120000}"/>
    <cellStyle name="Вывод 3 48 4" xfId="14956" xr:uid="{00000000-0005-0000-0000-00004A120000}"/>
    <cellStyle name="Вывод 3 49" xfId="1717" xr:uid="{00000000-0005-0000-0000-00004B120000}"/>
    <cellStyle name="Вывод 3 49 2" xfId="6453" xr:uid="{00000000-0005-0000-0000-00004C120000}"/>
    <cellStyle name="Вывод 3 49 3" xfId="10721" xr:uid="{00000000-0005-0000-0000-00004D120000}"/>
    <cellStyle name="Вывод 3 49 4" xfId="14957" xr:uid="{00000000-0005-0000-0000-00004E120000}"/>
    <cellStyle name="Вывод 3 5" xfId="1718" xr:uid="{00000000-0005-0000-0000-00004F120000}"/>
    <cellStyle name="Вывод 3 5 2" xfId="6454" xr:uid="{00000000-0005-0000-0000-000050120000}"/>
    <cellStyle name="Вывод 3 5 3" xfId="10722" xr:uid="{00000000-0005-0000-0000-000051120000}"/>
    <cellStyle name="Вывод 3 5 4" xfId="14958" xr:uid="{00000000-0005-0000-0000-000052120000}"/>
    <cellStyle name="Вывод 3 50" xfId="1719" xr:uid="{00000000-0005-0000-0000-000053120000}"/>
    <cellStyle name="Вывод 3 50 2" xfId="6455" xr:uid="{00000000-0005-0000-0000-000054120000}"/>
    <cellStyle name="Вывод 3 50 3" xfId="10723" xr:uid="{00000000-0005-0000-0000-000055120000}"/>
    <cellStyle name="Вывод 3 50 4" xfId="14959" xr:uid="{00000000-0005-0000-0000-000056120000}"/>
    <cellStyle name="Вывод 3 51" xfId="1720" xr:uid="{00000000-0005-0000-0000-000057120000}"/>
    <cellStyle name="Вывод 3 51 2" xfId="6456" xr:uid="{00000000-0005-0000-0000-000058120000}"/>
    <cellStyle name="Вывод 3 51 3" xfId="10724" xr:uid="{00000000-0005-0000-0000-000059120000}"/>
    <cellStyle name="Вывод 3 51 4" xfId="14960" xr:uid="{00000000-0005-0000-0000-00005A120000}"/>
    <cellStyle name="Вывод 3 52" xfId="1721" xr:uid="{00000000-0005-0000-0000-00005B120000}"/>
    <cellStyle name="Вывод 3 52 2" xfId="6457" xr:uid="{00000000-0005-0000-0000-00005C120000}"/>
    <cellStyle name="Вывод 3 52 3" xfId="10725" xr:uid="{00000000-0005-0000-0000-00005D120000}"/>
    <cellStyle name="Вывод 3 52 4" xfId="14961" xr:uid="{00000000-0005-0000-0000-00005E120000}"/>
    <cellStyle name="Вывод 3 53" xfId="1722" xr:uid="{00000000-0005-0000-0000-00005F120000}"/>
    <cellStyle name="Вывод 3 53 2" xfId="6458" xr:uid="{00000000-0005-0000-0000-000060120000}"/>
    <cellStyle name="Вывод 3 53 3" xfId="10726" xr:uid="{00000000-0005-0000-0000-000061120000}"/>
    <cellStyle name="Вывод 3 53 4" xfId="14962" xr:uid="{00000000-0005-0000-0000-000062120000}"/>
    <cellStyle name="Вывод 3 54" xfId="1723" xr:uid="{00000000-0005-0000-0000-000063120000}"/>
    <cellStyle name="Вывод 3 54 2" xfId="6459" xr:uid="{00000000-0005-0000-0000-000064120000}"/>
    <cellStyle name="Вывод 3 54 3" xfId="10727" xr:uid="{00000000-0005-0000-0000-000065120000}"/>
    <cellStyle name="Вывод 3 54 4" xfId="14963" xr:uid="{00000000-0005-0000-0000-000066120000}"/>
    <cellStyle name="Вывод 3 55" xfId="1724" xr:uid="{00000000-0005-0000-0000-000067120000}"/>
    <cellStyle name="Вывод 3 55 2" xfId="6460" xr:uid="{00000000-0005-0000-0000-000068120000}"/>
    <cellStyle name="Вывод 3 55 3" xfId="10728" xr:uid="{00000000-0005-0000-0000-000069120000}"/>
    <cellStyle name="Вывод 3 55 4" xfId="14964" xr:uid="{00000000-0005-0000-0000-00006A120000}"/>
    <cellStyle name="Вывод 3 56" xfId="1725" xr:uid="{00000000-0005-0000-0000-00006B120000}"/>
    <cellStyle name="Вывод 3 56 2" xfId="6461" xr:uid="{00000000-0005-0000-0000-00006C120000}"/>
    <cellStyle name="Вывод 3 56 3" xfId="10729" xr:uid="{00000000-0005-0000-0000-00006D120000}"/>
    <cellStyle name="Вывод 3 56 4" xfId="14965" xr:uid="{00000000-0005-0000-0000-00006E120000}"/>
    <cellStyle name="Вывод 3 57" xfId="1726" xr:uid="{00000000-0005-0000-0000-00006F120000}"/>
    <cellStyle name="Вывод 3 57 2" xfId="6462" xr:uid="{00000000-0005-0000-0000-000070120000}"/>
    <cellStyle name="Вывод 3 57 3" xfId="10730" xr:uid="{00000000-0005-0000-0000-000071120000}"/>
    <cellStyle name="Вывод 3 57 4" xfId="14966" xr:uid="{00000000-0005-0000-0000-000072120000}"/>
    <cellStyle name="Вывод 3 58" xfId="1727" xr:uid="{00000000-0005-0000-0000-000073120000}"/>
    <cellStyle name="Вывод 3 58 2" xfId="6463" xr:uid="{00000000-0005-0000-0000-000074120000}"/>
    <cellStyle name="Вывод 3 58 3" xfId="10731" xr:uid="{00000000-0005-0000-0000-000075120000}"/>
    <cellStyle name="Вывод 3 58 4" xfId="14967" xr:uid="{00000000-0005-0000-0000-000076120000}"/>
    <cellStyle name="Вывод 3 59" xfId="1728" xr:uid="{00000000-0005-0000-0000-000077120000}"/>
    <cellStyle name="Вывод 3 59 2" xfId="6464" xr:uid="{00000000-0005-0000-0000-000078120000}"/>
    <cellStyle name="Вывод 3 59 3" xfId="10732" xr:uid="{00000000-0005-0000-0000-000079120000}"/>
    <cellStyle name="Вывод 3 59 4" xfId="14968" xr:uid="{00000000-0005-0000-0000-00007A120000}"/>
    <cellStyle name="Вывод 3 6" xfId="1729" xr:uid="{00000000-0005-0000-0000-00007B120000}"/>
    <cellStyle name="Вывод 3 6 2" xfId="6465" xr:uid="{00000000-0005-0000-0000-00007C120000}"/>
    <cellStyle name="Вывод 3 6 3" xfId="10733" xr:uid="{00000000-0005-0000-0000-00007D120000}"/>
    <cellStyle name="Вывод 3 6 4" xfId="14969" xr:uid="{00000000-0005-0000-0000-00007E120000}"/>
    <cellStyle name="Вывод 3 60" xfId="1730" xr:uid="{00000000-0005-0000-0000-00007F120000}"/>
    <cellStyle name="Вывод 3 60 2" xfId="6466" xr:uid="{00000000-0005-0000-0000-000080120000}"/>
    <cellStyle name="Вывод 3 60 3" xfId="10734" xr:uid="{00000000-0005-0000-0000-000081120000}"/>
    <cellStyle name="Вывод 3 60 4" xfId="14970" xr:uid="{00000000-0005-0000-0000-000082120000}"/>
    <cellStyle name="Вывод 3 61" xfId="1731" xr:uid="{00000000-0005-0000-0000-000083120000}"/>
    <cellStyle name="Вывод 3 61 2" xfId="6467" xr:uid="{00000000-0005-0000-0000-000084120000}"/>
    <cellStyle name="Вывод 3 61 3" xfId="10735" xr:uid="{00000000-0005-0000-0000-000085120000}"/>
    <cellStyle name="Вывод 3 61 4" xfId="14971" xr:uid="{00000000-0005-0000-0000-000086120000}"/>
    <cellStyle name="Вывод 3 62" xfId="1732" xr:uid="{00000000-0005-0000-0000-000087120000}"/>
    <cellStyle name="Вывод 3 62 2" xfId="6468" xr:uid="{00000000-0005-0000-0000-000088120000}"/>
    <cellStyle name="Вывод 3 62 3" xfId="10736" xr:uid="{00000000-0005-0000-0000-000089120000}"/>
    <cellStyle name="Вывод 3 62 4" xfId="14972" xr:uid="{00000000-0005-0000-0000-00008A120000}"/>
    <cellStyle name="Вывод 3 63" xfId="1733" xr:uid="{00000000-0005-0000-0000-00008B120000}"/>
    <cellStyle name="Вывод 3 63 2" xfId="6469" xr:uid="{00000000-0005-0000-0000-00008C120000}"/>
    <cellStyle name="Вывод 3 63 3" xfId="10737" xr:uid="{00000000-0005-0000-0000-00008D120000}"/>
    <cellStyle name="Вывод 3 63 4" xfId="14973" xr:uid="{00000000-0005-0000-0000-00008E120000}"/>
    <cellStyle name="Вывод 3 64" xfId="1734" xr:uid="{00000000-0005-0000-0000-00008F120000}"/>
    <cellStyle name="Вывод 3 64 2" xfId="6470" xr:uid="{00000000-0005-0000-0000-000090120000}"/>
    <cellStyle name="Вывод 3 64 3" xfId="10738" xr:uid="{00000000-0005-0000-0000-000091120000}"/>
    <cellStyle name="Вывод 3 64 4" xfId="14974" xr:uid="{00000000-0005-0000-0000-000092120000}"/>
    <cellStyle name="Вывод 3 65" xfId="1735" xr:uid="{00000000-0005-0000-0000-000093120000}"/>
    <cellStyle name="Вывод 3 65 2" xfId="6471" xr:uid="{00000000-0005-0000-0000-000094120000}"/>
    <cellStyle name="Вывод 3 65 3" xfId="10739" xr:uid="{00000000-0005-0000-0000-000095120000}"/>
    <cellStyle name="Вывод 3 65 4" xfId="14975" xr:uid="{00000000-0005-0000-0000-000096120000}"/>
    <cellStyle name="Вывод 3 66" xfId="1736" xr:uid="{00000000-0005-0000-0000-000097120000}"/>
    <cellStyle name="Вывод 3 66 2" xfId="6472" xr:uid="{00000000-0005-0000-0000-000098120000}"/>
    <cellStyle name="Вывод 3 66 3" xfId="10740" xr:uid="{00000000-0005-0000-0000-000099120000}"/>
    <cellStyle name="Вывод 3 66 4" xfId="14976" xr:uid="{00000000-0005-0000-0000-00009A120000}"/>
    <cellStyle name="Вывод 3 67" xfId="1737" xr:uid="{00000000-0005-0000-0000-00009B120000}"/>
    <cellStyle name="Вывод 3 67 2" xfId="6473" xr:uid="{00000000-0005-0000-0000-00009C120000}"/>
    <cellStyle name="Вывод 3 67 3" xfId="10741" xr:uid="{00000000-0005-0000-0000-00009D120000}"/>
    <cellStyle name="Вывод 3 67 4" xfId="14977" xr:uid="{00000000-0005-0000-0000-00009E120000}"/>
    <cellStyle name="Вывод 3 68" xfId="1738" xr:uid="{00000000-0005-0000-0000-00009F120000}"/>
    <cellStyle name="Вывод 3 68 2" xfId="6474" xr:uid="{00000000-0005-0000-0000-0000A0120000}"/>
    <cellStyle name="Вывод 3 68 3" xfId="10742" xr:uid="{00000000-0005-0000-0000-0000A1120000}"/>
    <cellStyle name="Вывод 3 68 4" xfId="14978" xr:uid="{00000000-0005-0000-0000-0000A2120000}"/>
    <cellStyle name="Вывод 3 69" xfId="1739" xr:uid="{00000000-0005-0000-0000-0000A3120000}"/>
    <cellStyle name="Вывод 3 69 2" xfId="6475" xr:uid="{00000000-0005-0000-0000-0000A4120000}"/>
    <cellStyle name="Вывод 3 69 3" xfId="10743" xr:uid="{00000000-0005-0000-0000-0000A5120000}"/>
    <cellStyle name="Вывод 3 69 4" xfId="14979" xr:uid="{00000000-0005-0000-0000-0000A6120000}"/>
    <cellStyle name="Вывод 3 7" xfId="1740" xr:uid="{00000000-0005-0000-0000-0000A7120000}"/>
    <cellStyle name="Вывод 3 7 2" xfId="6476" xr:uid="{00000000-0005-0000-0000-0000A8120000}"/>
    <cellStyle name="Вывод 3 7 3" xfId="10744" xr:uid="{00000000-0005-0000-0000-0000A9120000}"/>
    <cellStyle name="Вывод 3 7 4" xfId="14980" xr:uid="{00000000-0005-0000-0000-0000AA120000}"/>
    <cellStyle name="Вывод 3 70" xfId="1741" xr:uid="{00000000-0005-0000-0000-0000AB120000}"/>
    <cellStyle name="Вывод 3 70 2" xfId="6477" xr:uid="{00000000-0005-0000-0000-0000AC120000}"/>
    <cellStyle name="Вывод 3 70 3" xfId="10745" xr:uid="{00000000-0005-0000-0000-0000AD120000}"/>
    <cellStyle name="Вывод 3 70 4" xfId="14981" xr:uid="{00000000-0005-0000-0000-0000AE120000}"/>
    <cellStyle name="Вывод 3 71" xfId="1742" xr:uid="{00000000-0005-0000-0000-0000AF120000}"/>
    <cellStyle name="Вывод 3 71 2" xfId="6478" xr:uid="{00000000-0005-0000-0000-0000B0120000}"/>
    <cellStyle name="Вывод 3 71 3" xfId="10746" xr:uid="{00000000-0005-0000-0000-0000B1120000}"/>
    <cellStyle name="Вывод 3 71 4" xfId="14982" xr:uid="{00000000-0005-0000-0000-0000B2120000}"/>
    <cellStyle name="Вывод 3 72" xfId="1743" xr:uid="{00000000-0005-0000-0000-0000B3120000}"/>
    <cellStyle name="Вывод 3 72 2" xfId="6479" xr:uid="{00000000-0005-0000-0000-0000B4120000}"/>
    <cellStyle name="Вывод 3 72 3" xfId="10747" xr:uid="{00000000-0005-0000-0000-0000B5120000}"/>
    <cellStyle name="Вывод 3 72 4" xfId="14983" xr:uid="{00000000-0005-0000-0000-0000B6120000}"/>
    <cellStyle name="Вывод 3 73" xfId="1744" xr:uid="{00000000-0005-0000-0000-0000B7120000}"/>
    <cellStyle name="Вывод 3 73 2" xfId="6480" xr:uid="{00000000-0005-0000-0000-0000B8120000}"/>
    <cellStyle name="Вывод 3 73 3" xfId="10748" xr:uid="{00000000-0005-0000-0000-0000B9120000}"/>
    <cellStyle name="Вывод 3 73 4" xfId="14984" xr:uid="{00000000-0005-0000-0000-0000BA120000}"/>
    <cellStyle name="Вывод 3 74" xfId="1745" xr:uid="{00000000-0005-0000-0000-0000BB120000}"/>
    <cellStyle name="Вывод 3 74 2" xfId="6481" xr:uid="{00000000-0005-0000-0000-0000BC120000}"/>
    <cellStyle name="Вывод 3 74 3" xfId="10749" xr:uid="{00000000-0005-0000-0000-0000BD120000}"/>
    <cellStyle name="Вывод 3 74 4" xfId="14985" xr:uid="{00000000-0005-0000-0000-0000BE120000}"/>
    <cellStyle name="Вывод 3 75" xfId="1746" xr:uid="{00000000-0005-0000-0000-0000BF120000}"/>
    <cellStyle name="Вывод 3 75 2" xfId="6482" xr:uid="{00000000-0005-0000-0000-0000C0120000}"/>
    <cellStyle name="Вывод 3 75 3" xfId="10750" xr:uid="{00000000-0005-0000-0000-0000C1120000}"/>
    <cellStyle name="Вывод 3 75 4" xfId="14986" xr:uid="{00000000-0005-0000-0000-0000C2120000}"/>
    <cellStyle name="Вывод 3 76" xfId="1747" xr:uid="{00000000-0005-0000-0000-0000C3120000}"/>
    <cellStyle name="Вывод 3 76 2" xfId="6483" xr:uid="{00000000-0005-0000-0000-0000C4120000}"/>
    <cellStyle name="Вывод 3 76 3" xfId="10751" xr:uid="{00000000-0005-0000-0000-0000C5120000}"/>
    <cellStyle name="Вывод 3 76 4" xfId="14987" xr:uid="{00000000-0005-0000-0000-0000C6120000}"/>
    <cellStyle name="Вывод 3 77" xfId="1748" xr:uid="{00000000-0005-0000-0000-0000C7120000}"/>
    <cellStyle name="Вывод 3 77 2" xfId="6484" xr:uid="{00000000-0005-0000-0000-0000C8120000}"/>
    <cellStyle name="Вывод 3 77 3" xfId="10752" xr:uid="{00000000-0005-0000-0000-0000C9120000}"/>
    <cellStyle name="Вывод 3 77 4" xfId="14988" xr:uid="{00000000-0005-0000-0000-0000CA120000}"/>
    <cellStyle name="Вывод 3 78" xfId="1749" xr:uid="{00000000-0005-0000-0000-0000CB120000}"/>
    <cellStyle name="Вывод 3 78 2" xfId="6485" xr:uid="{00000000-0005-0000-0000-0000CC120000}"/>
    <cellStyle name="Вывод 3 78 3" xfId="10753" xr:uid="{00000000-0005-0000-0000-0000CD120000}"/>
    <cellStyle name="Вывод 3 78 4" xfId="14989" xr:uid="{00000000-0005-0000-0000-0000CE120000}"/>
    <cellStyle name="Вывод 3 79" xfId="1750" xr:uid="{00000000-0005-0000-0000-0000CF120000}"/>
    <cellStyle name="Вывод 3 79 2" xfId="6486" xr:uid="{00000000-0005-0000-0000-0000D0120000}"/>
    <cellStyle name="Вывод 3 79 3" xfId="10754" xr:uid="{00000000-0005-0000-0000-0000D1120000}"/>
    <cellStyle name="Вывод 3 79 4" xfId="14990" xr:uid="{00000000-0005-0000-0000-0000D2120000}"/>
    <cellStyle name="Вывод 3 8" xfId="1751" xr:uid="{00000000-0005-0000-0000-0000D3120000}"/>
    <cellStyle name="Вывод 3 8 2" xfId="6487" xr:uid="{00000000-0005-0000-0000-0000D4120000}"/>
    <cellStyle name="Вывод 3 8 3" xfId="10755" xr:uid="{00000000-0005-0000-0000-0000D5120000}"/>
    <cellStyle name="Вывод 3 8 4" xfId="14991" xr:uid="{00000000-0005-0000-0000-0000D6120000}"/>
    <cellStyle name="Вывод 3 80" xfId="1752" xr:uid="{00000000-0005-0000-0000-0000D7120000}"/>
    <cellStyle name="Вывод 3 80 2" xfId="6488" xr:uid="{00000000-0005-0000-0000-0000D8120000}"/>
    <cellStyle name="Вывод 3 80 3" xfId="10756" xr:uid="{00000000-0005-0000-0000-0000D9120000}"/>
    <cellStyle name="Вывод 3 80 4" xfId="14992" xr:uid="{00000000-0005-0000-0000-0000DA120000}"/>
    <cellStyle name="Вывод 3 81" xfId="1753" xr:uid="{00000000-0005-0000-0000-0000DB120000}"/>
    <cellStyle name="Вывод 3 81 2" xfId="6489" xr:uid="{00000000-0005-0000-0000-0000DC120000}"/>
    <cellStyle name="Вывод 3 81 3" xfId="10757" xr:uid="{00000000-0005-0000-0000-0000DD120000}"/>
    <cellStyle name="Вывод 3 81 4" xfId="14993" xr:uid="{00000000-0005-0000-0000-0000DE120000}"/>
    <cellStyle name="Вывод 3 82" xfId="1754" xr:uid="{00000000-0005-0000-0000-0000DF120000}"/>
    <cellStyle name="Вывод 3 82 2" xfId="6490" xr:uid="{00000000-0005-0000-0000-0000E0120000}"/>
    <cellStyle name="Вывод 3 82 3" xfId="10758" xr:uid="{00000000-0005-0000-0000-0000E1120000}"/>
    <cellStyle name="Вывод 3 82 4" xfId="14994" xr:uid="{00000000-0005-0000-0000-0000E2120000}"/>
    <cellStyle name="Вывод 3 83" xfId="1755" xr:uid="{00000000-0005-0000-0000-0000E3120000}"/>
    <cellStyle name="Вывод 3 83 2" xfId="6491" xr:uid="{00000000-0005-0000-0000-0000E4120000}"/>
    <cellStyle name="Вывод 3 83 3" xfId="10759" xr:uid="{00000000-0005-0000-0000-0000E5120000}"/>
    <cellStyle name="Вывод 3 83 4" xfId="14995" xr:uid="{00000000-0005-0000-0000-0000E6120000}"/>
    <cellStyle name="Вывод 3 84" xfId="1756" xr:uid="{00000000-0005-0000-0000-0000E7120000}"/>
    <cellStyle name="Вывод 3 84 2" xfId="6492" xr:uid="{00000000-0005-0000-0000-0000E8120000}"/>
    <cellStyle name="Вывод 3 84 3" xfId="10760" xr:uid="{00000000-0005-0000-0000-0000E9120000}"/>
    <cellStyle name="Вывод 3 84 4" xfId="14996" xr:uid="{00000000-0005-0000-0000-0000EA120000}"/>
    <cellStyle name="Вывод 3 85" xfId="1757" xr:uid="{00000000-0005-0000-0000-0000EB120000}"/>
    <cellStyle name="Вывод 3 85 2" xfId="6493" xr:uid="{00000000-0005-0000-0000-0000EC120000}"/>
    <cellStyle name="Вывод 3 85 3" xfId="10761" xr:uid="{00000000-0005-0000-0000-0000ED120000}"/>
    <cellStyle name="Вывод 3 85 4" xfId="14997" xr:uid="{00000000-0005-0000-0000-0000EE120000}"/>
    <cellStyle name="Вывод 3 86" xfId="1758" xr:uid="{00000000-0005-0000-0000-0000EF120000}"/>
    <cellStyle name="Вывод 3 86 2" xfId="6494" xr:uid="{00000000-0005-0000-0000-0000F0120000}"/>
    <cellStyle name="Вывод 3 86 3" xfId="10762" xr:uid="{00000000-0005-0000-0000-0000F1120000}"/>
    <cellStyle name="Вывод 3 86 4" xfId="14998" xr:uid="{00000000-0005-0000-0000-0000F2120000}"/>
    <cellStyle name="Вывод 3 87" xfId="1759" xr:uid="{00000000-0005-0000-0000-0000F3120000}"/>
    <cellStyle name="Вывод 3 87 2" xfId="6495" xr:uid="{00000000-0005-0000-0000-0000F4120000}"/>
    <cellStyle name="Вывод 3 87 3" xfId="10763" xr:uid="{00000000-0005-0000-0000-0000F5120000}"/>
    <cellStyle name="Вывод 3 87 4" xfId="14999" xr:uid="{00000000-0005-0000-0000-0000F6120000}"/>
    <cellStyle name="Вывод 3 88" xfId="1760" xr:uid="{00000000-0005-0000-0000-0000F7120000}"/>
    <cellStyle name="Вывод 3 88 2" xfId="6496" xr:uid="{00000000-0005-0000-0000-0000F8120000}"/>
    <cellStyle name="Вывод 3 88 3" xfId="10764" xr:uid="{00000000-0005-0000-0000-0000F9120000}"/>
    <cellStyle name="Вывод 3 88 4" xfId="15000" xr:uid="{00000000-0005-0000-0000-0000FA120000}"/>
    <cellStyle name="Вывод 3 89" xfId="1761" xr:uid="{00000000-0005-0000-0000-0000FB120000}"/>
    <cellStyle name="Вывод 3 89 2" xfId="6497" xr:uid="{00000000-0005-0000-0000-0000FC120000}"/>
    <cellStyle name="Вывод 3 89 3" xfId="10765" xr:uid="{00000000-0005-0000-0000-0000FD120000}"/>
    <cellStyle name="Вывод 3 89 4" xfId="15001" xr:uid="{00000000-0005-0000-0000-0000FE120000}"/>
    <cellStyle name="Вывод 3 9" xfId="1762" xr:uid="{00000000-0005-0000-0000-0000FF120000}"/>
    <cellStyle name="Вывод 3 9 2" xfId="6498" xr:uid="{00000000-0005-0000-0000-000000130000}"/>
    <cellStyle name="Вывод 3 9 3" xfId="10766" xr:uid="{00000000-0005-0000-0000-000001130000}"/>
    <cellStyle name="Вывод 3 9 4" xfId="15002" xr:uid="{00000000-0005-0000-0000-000002130000}"/>
    <cellStyle name="Вывод 3 90" xfId="1763" xr:uid="{00000000-0005-0000-0000-000003130000}"/>
    <cellStyle name="Вывод 3 90 2" xfId="6499" xr:uid="{00000000-0005-0000-0000-000004130000}"/>
    <cellStyle name="Вывод 3 90 3" xfId="10767" xr:uid="{00000000-0005-0000-0000-000005130000}"/>
    <cellStyle name="Вывод 3 90 4" xfId="15003" xr:uid="{00000000-0005-0000-0000-000006130000}"/>
    <cellStyle name="Вывод 3 91" xfId="1764" xr:uid="{00000000-0005-0000-0000-000007130000}"/>
    <cellStyle name="Вывод 3 91 2" xfId="6500" xr:uid="{00000000-0005-0000-0000-000008130000}"/>
    <cellStyle name="Вывод 3 91 3" xfId="10768" xr:uid="{00000000-0005-0000-0000-000009130000}"/>
    <cellStyle name="Вывод 3 91 4" xfId="15004" xr:uid="{00000000-0005-0000-0000-00000A130000}"/>
    <cellStyle name="Вывод 3 92" xfId="5188" xr:uid="{00000000-0005-0000-0000-00000B130000}"/>
    <cellStyle name="Вывод 3 93" xfId="5255" xr:uid="{00000000-0005-0000-0000-00000C130000}"/>
    <cellStyle name="Вывод 3 94" xfId="5345" xr:uid="{00000000-0005-0000-0000-00000D130000}"/>
    <cellStyle name="Вывод 4" xfId="235" xr:uid="{00000000-0005-0000-0000-00000E130000}"/>
    <cellStyle name="Вывод 4 10" xfId="1765" xr:uid="{00000000-0005-0000-0000-00000F130000}"/>
    <cellStyle name="Вывод 4 10 2" xfId="6501" xr:uid="{00000000-0005-0000-0000-000010130000}"/>
    <cellStyle name="Вывод 4 10 3" xfId="10769" xr:uid="{00000000-0005-0000-0000-000011130000}"/>
    <cellStyle name="Вывод 4 10 4" xfId="15005" xr:uid="{00000000-0005-0000-0000-000012130000}"/>
    <cellStyle name="Вывод 4 11" xfId="1766" xr:uid="{00000000-0005-0000-0000-000013130000}"/>
    <cellStyle name="Вывод 4 11 2" xfId="6502" xr:uid="{00000000-0005-0000-0000-000014130000}"/>
    <cellStyle name="Вывод 4 11 3" xfId="10770" xr:uid="{00000000-0005-0000-0000-000015130000}"/>
    <cellStyle name="Вывод 4 11 4" xfId="15006" xr:uid="{00000000-0005-0000-0000-000016130000}"/>
    <cellStyle name="Вывод 4 12" xfId="1767" xr:uid="{00000000-0005-0000-0000-000017130000}"/>
    <cellStyle name="Вывод 4 12 2" xfId="6503" xr:uid="{00000000-0005-0000-0000-000018130000}"/>
    <cellStyle name="Вывод 4 12 3" xfId="10771" xr:uid="{00000000-0005-0000-0000-000019130000}"/>
    <cellStyle name="Вывод 4 12 4" xfId="15007" xr:uid="{00000000-0005-0000-0000-00001A130000}"/>
    <cellStyle name="Вывод 4 13" xfId="1768" xr:uid="{00000000-0005-0000-0000-00001B130000}"/>
    <cellStyle name="Вывод 4 13 2" xfId="6504" xr:uid="{00000000-0005-0000-0000-00001C130000}"/>
    <cellStyle name="Вывод 4 13 3" xfId="10772" xr:uid="{00000000-0005-0000-0000-00001D130000}"/>
    <cellStyle name="Вывод 4 13 4" xfId="15008" xr:uid="{00000000-0005-0000-0000-00001E130000}"/>
    <cellStyle name="Вывод 4 14" xfId="1769" xr:uid="{00000000-0005-0000-0000-00001F130000}"/>
    <cellStyle name="Вывод 4 14 2" xfId="6505" xr:uid="{00000000-0005-0000-0000-000020130000}"/>
    <cellStyle name="Вывод 4 14 3" xfId="10773" xr:uid="{00000000-0005-0000-0000-000021130000}"/>
    <cellStyle name="Вывод 4 14 4" xfId="15009" xr:uid="{00000000-0005-0000-0000-000022130000}"/>
    <cellStyle name="Вывод 4 15" xfId="1770" xr:uid="{00000000-0005-0000-0000-000023130000}"/>
    <cellStyle name="Вывод 4 15 2" xfId="6506" xr:uid="{00000000-0005-0000-0000-000024130000}"/>
    <cellStyle name="Вывод 4 15 3" xfId="10774" xr:uid="{00000000-0005-0000-0000-000025130000}"/>
    <cellStyle name="Вывод 4 15 4" xfId="15010" xr:uid="{00000000-0005-0000-0000-000026130000}"/>
    <cellStyle name="Вывод 4 16" xfId="1771" xr:uid="{00000000-0005-0000-0000-000027130000}"/>
    <cellStyle name="Вывод 4 16 2" xfId="6507" xr:uid="{00000000-0005-0000-0000-000028130000}"/>
    <cellStyle name="Вывод 4 16 3" xfId="10775" xr:uid="{00000000-0005-0000-0000-000029130000}"/>
    <cellStyle name="Вывод 4 16 4" xfId="15011" xr:uid="{00000000-0005-0000-0000-00002A130000}"/>
    <cellStyle name="Вывод 4 17" xfId="1772" xr:uid="{00000000-0005-0000-0000-00002B130000}"/>
    <cellStyle name="Вывод 4 17 2" xfId="6508" xr:uid="{00000000-0005-0000-0000-00002C130000}"/>
    <cellStyle name="Вывод 4 17 3" xfId="10776" xr:uid="{00000000-0005-0000-0000-00002D130000}"/>
    <cellStyle name="Вывод 4 17 4" xfId="15012" xr:uid="{00000000-0005-0000-0000-00002E130000}"/>
    <cellStyle name="Вывод 4 18" xfId="1773" xr:uid="{00000000-0005-0000-0000-00002F130000}"/>
    <cellStyle name="Вывод 4 18 2" xfId="6509" xr:uid="{00000000-0005-0000-0000-000030130000}"/>
    <cellStyle name="Вывод 4 18 3" xfId="10777" xr:uid="{00000000-0005-0000-0000-000031130000}"/>
    <cellStyle name="Вывод 4 18 4" xfId="15013" xr:uid="{00000000-0005-0000-0000-000032130000}"/>
    <cellStyle name="Вывод 4 19" xfId="1774" xr:uid="{00000000-0005-0000-0000-000033130000}"/>
    <cellStyle name="Вывод 4 19 2" xfId="6510" xr:uid="{00000000-0005-0000-0000-000034130000}"/>
    <cellStyle name="Вывод 4 19 3" xfId="10778" xr:uid="{00000000-0005-0000-0000-000035130000}"/>
    <cellStyle name="Вывод 4 19 4" xfId="15014" xr:uid="{00000000-0005-0000-0000-000036130000}"/>
    <cellStyle name="Вывод 4 2" xfId="1775" xr:uid="{00000000-0005-0000-0000-000037130000}"/>
    <cellStyle name="Вывод 4 2 2" xfId="1776" xr:uid="{00000000-0005-0000-0000-000038130000}"/>
    <cellStyle name="Вывод 4 2 2 2" xfId="6512" xr:uid="{00000000-0005-0000-0000-000039130000}"/>
    <cellStyle name="Вывод 4 2 2 3" xfId="10780" xr:uid="{00000000-0005-0000-0000-00003A130000}"/>
    <cellStyle name="Вывод 4 2 2 4" xfId="15016" xr:uid="{00000000-0005-0000-0000-00003B130000}"/>
    <cellStyle name="Вывод 4 2 3" xfId="1777" xr:uid="{00000000-0005-0000-0000-00003C130000}"/>
    <cellStyle name="Вывод 4 2 3 2" xfId="6513" xr:uid="{00000000-0005-0000-0000-00003D130000}"/>
    <cellStyle name="Вывод 4 2 3 3" xfId="10781" xr:uid="{00000000-0005-0000-0000-00003E130000}"/>
    <cellStyle name="Вывод 4 2 3 4" xfId="15017" xr:uid="{00000000-0005-0000-0000-00003F130000}"/>
    <cellStyle name="Вывод 4 2 4" xfId="6511" xr:uid="{00000000-0005-0000-0000-000040130000}"/>
    <cellStyle name="Вывод 4 2 5" xfId="10779" xr:uid="{00000000-0005-0000-0000-000041130000}"/>
    <cellStyle name="Вывод 4 2 6" xfId="15015" xr:uid="{00000000-0005-0000-0000-000042130000}"/>
    <cellStyle name="Вывод 4 20" xfId="1778" xr:uid="{00000000-0005-0000-0000-000043130000}"/>
    <cellStyle name="Вывод 4 20 2" xfId="6514" xr:uid="{00000000-0005-0000-0000-000044130000}"/>
    <cellStyle name="Вывод 4 20 3" xfId="10782" xr:uid="{00000000-0005-0000-0000-000045130000}"/>
    <cellStyle name="Вывод 4 20 4" xfId="15018" xr:uid="{00000000-0005-0000-0000-000046130000}"/>
    <cellStyle name="Вывод 4 21" xfId="1779" xr:uid="{00000000-0005-0000-0000-000047130000}"/>
    <cellStyle name="Вывод 4 21 2" xfId="6515" xr:uid="{00000000-0005-0000-0000-000048130000}"/>
    <cellStyle name="Вывод 4 21 3" xfId="10783" xr:uid="{00000000-0005-0000-0000-000049130000}"/>
    <cellStyle name="Вывод 4 21 4" xfId="15019" xr:uid="{00000000-0005-0000-0000-00004A130000}"/>
    <cellStyle name="Вывод 4 22" xfId="1780" xr:uid="{00000000-0005-0000-0000-00004B130000}"/>
    <cellStyle name="Вывод 4 22 2" xfId="6516" xr:uid="{00000000-0005-0000-0000-00004C130000}"/>
    <cellStyle name="Вывод 4 22 3" xfId="10784" xr:uid="{00000000-0005-0000-0000-00004D130000}"/>
    <cellStyle name="Вывод 4 22 4" xfId="15020" xr:uid="{00000000-0005-0000-0000-00004E130000}"/>
    <cellStyle name="Вывод 4 23" xfId="1781" xr:uid="{00000000-0005-0000-0000-00004F130000}"/>
    <cellStyle name="Вывод 4 23 2" xfId="6517" xr:uid="{00000000-0005-0000-0000-000050130000}"/>
    <cellStyle name="Вывод 4 23 3" xfId="10785" xr:uid="{00000000-0005-0000-0000-000051130000}"/>
    <cellStyle name="Вывод 4 23 4" xfId="15021" xr:uid="{00000000-0005-0000-0000-000052130000}"/>
    <cellStyle name="Вывод 4 24" xfId="1782" xr:uid="{00000000-0005-0000-0000-000053130000}"/>
    <cellStyle name="Вывод 4 24 2" xfId="6518" xr:uid="{00000000-0005-0000-0000-000054130000}"/>
    <cellStyle name="Вывод 4 24 3" xfId="10786" xr:uid="{00000000-0005-0000-0000-000055130000}"/>
    <cellStyle name="Вывод 4 24 4" xfId="15022" xr:uid="{00000000-0005-0000-0000-000056130000}"/>
    <cellStyle name="Вывод 4 25" xfId="1783" xr:uid="{00000000-0005-0000-0000-000057130000}"/>
    <cellStyle name="Вывод 4 25 2" xfId="6519" xr:uid="{00000000-0005-0000-0000-000058130000}"/>
    <cellStyle name="Вывод 4 25 3" xfId="10787" xr:uid="{00000000-0005-0000-0000-000059130000}"/>
    <cellStyle name="Вывод 4 25 4" xfId="15023" xr:uid="{00000000-0005-0000-0000-00005A130000}"/>
    <cellStyle name="Вывод 4 26" xfId="1784" xr:uid="{00000000-0005-0000-0000-00005B130000}"/>
    <cellStyle name="Вывод 4 26 2" xfId="6520" xr:uid="{00000000-0005-0000-0000-00005C130000}"/>
    <cellStyle name="Вывод 4 26 3" xfId="10788" xr:uid="{00000000-0005-0000-0000-00005D130000}"/>
    <cellStyle name="Вывод 4 26 4" xfId="15024" xr:uid="{00000000-0005-0000-0000-00005E130000}"/>
    <cellStyle name="Вывод 4 27" xfId="1785" xr:uid="{00000000-0005-0000-0000-00005F130000}"/>
    <cellStyle name="Вывод 4 27 2" xfId="6521" xr:uid="{00000000-0005-0000-0000-000060130000}"/>
    <cellStyle name="Вывод 4 27 3" xfId="10789" xr:uid="{00000000-0005-0000-0000-000061130000}"/>
    <cellStyle name="Вывод 4 27 4" xfId="15025" xr:uid="{00000000-0005-0000-0000-000062130000}"/>
    <cellStyle name="Вывод 4 28" xfId="1786" xr:uid="{00000000-0005-0000-0000-000063130000}"/>
    <cellStyle name="Вывод 4 28 2" xfId="6522" xr:uid="{00000000-0005-0000-0000-000064130000}"/>
    <cellStyle name="Вывод 4 28 3" xfId="10790" xr:uid="{00000000-0005-0000-0000-000065130000}"/>
    <cellStyle name="Вывод 4 28 4" xfId="15026" xr:uid="{00000000-0005-0000-0000-000066130000}"/>
    <cellStyle name="Вывод 4 29" xfId="1787" xr:uid="{00000000-0005-0000-0000-000067130000}"/>
    <cellStyle name="Вывод 4 29 2" xfId="6523" xr:uid="{00000000-0005-0000-0000-000068130000}"/>
    <cellStyle name="Вывод 4 29 3" xfId="10791" xr:uid="{00000000-0005-0000-0000-000069130000}"/>
    <cellStyle name="Вывод 4 29 4" xfId="15027" xr:uid="{00000000-0005-0000-0000-00006A130000}"/>
    <cellStyle name="Вывод 4 3" xfId="1788" xr:uid="{00000000-0005-0000-0000-00006B130000}"/>
    <cellStyle name="Вывод 4 3 2" xfId="1789" xr:uid="{00000000-0005-0000-0000-00006C130000}"/>
    <cellStyle name="Вывод 4 3 2 2" xfId="6525" xr:uid="{00000000-0005-0000-0000-00006D130000}"/>
    <cellStyle name="Вывод 4 3 2 3" xfId="10793" xr:uid="{00000000-0005-0000-0000-00006E130000}"/>
    <cellStyle name="Вывод 4 3 2 4" xfId="15029" xr:uid="{00000000-0005-0000-0000-00006F130000}"/>
    <cellStyle name="Вывод 4 3 3" xfId="1790" xr:uid="{00000000-0005-0000-0000-000070130000}"/>
    <cellStyle name="Вывод 4 3 3 2" xfId="6526" xr:uid="{00000000-0005-0000-0000-000071130000}"/>
    <cellStyle name="Вывод 4 3 3 3" xfId="10794" xr:uid="{00000000-0005-0000-0000-000072130000}"/>
    <cellStyle name="Вывод 4 3 3 4" xfId="15030" xr:uid="{00000000-0005-0000-0000-000073130000}"/>
    <cellStyle name="Вывод 4 3 4" xfId="6524" xr:uid="{00000000-0005-0000-0000-000074130000}"/>
    <cellStyle name="Вывод 4 3 5" xfId="10792" xr:uid="{00000000-0005-0000-0000-000075130000}"/>
    <cellStyle name="Вывод 4 3 6" xfId="15028" xr:uid="{00000000-0005-0000-0000-000076130000}"/>
    <cellStyle name="Вывод 4 30" xfId="1791" xr:uid="{00000000-0005-0000-0000-000077130000}"/>
    <cellStyle name="Вывод 4 30 2" xfId="6527" xr:uid="{00000000-0005-0000-0000-000078130000}"/>
    <cellStyle name="Вывод 4 30 3" xfId="10795" xr:uid="{00000000-0005-0000-0000-000079130000}"/>
    <cellStyle name="Вывод 4 30 4" xfId="15031" xr:uid="{00000000-0005-0000-0000-00007A130000}"/>
    <cellStyle name="Вывод 4 31" xfId="1792" xr:uid="{00000000-0005-0000-0000-00007B130000}"/>
    <cellStyle name="Вывод 4 31 2" xfId="6528" xr:uid="{00000000-0005-0000-0000-00007C130000}"/>
    <cellStyle name="Вывод 4 31 3" xfId="10796" xr:uid="{00000000-0005-0000-0000-00007D130000}"/>
    <cellStyle name="Вывод 4 31 4" xfId="15032" xr:uid="{00000000-0005-0000-0000-00007E130000}"/>
    <cellStyle name="Вывод 4 32" xfId="1793" xr:uid="{00000000-0005-0000-0000-00007F130000}"/>
    <cellStyle name="Вывод 4 32 2" xfId="6529" xr:uid="{00000000-0005-0000-0000-000080130000}"/>
    <cellStyle name="Вывод 4 32 3" xfId="10797" xr:uid="{00000000-0005-0000-0000-000081130000}"/>
    <cellStyle name="Вывод 4 32 4" xfId="15033" xr:uid="{00000000-0005-0000-0000-000082130000}"/>
    <cellStyle name="Вывод 4 33" xfId="1794" xr:uid="{00000000-0005-0000-0000-000083130000}"/>
    <cellStyle name="Вывод 4 33 2" xfId="6530" xr:uid="{00000000-0005-0000-0000-000084130000}"/>
    <cellStyle name="Вывод 4 33 3" xfId="10798" xr:uid="{00000000-0005-0000-0000-000085130000}"/>
    <cellStyle name="Вывод 4 33 4" xfId="15034" xr:uid="{00000000-0005-0000-0000-000086130000}"/>
    <cellStyle name="Вывод 4 34" xfId="1795" xr:uid="{00000000-0005-0000-0000-000087130000}"/>
    <cellStyle name="Вывод 4 34 2" xfId="6531" xr:uid="{00000000-0005-0000-0000-000088130000}"/>
    <cellStyle name="Вывод 4 34 3" xfId="10799" xr:uid="{00000000-0005-0000-0000-000089130000}"/>
    <cellStyle name="Вывод 4 34 4" xfId="15035" xr:uid="{00000000-0005-0000-0000-00008A130000}"/>
    <cellStyle name="Вывод 4 35" xfId="1796" xr:uid="{00000000-0005-0000-0000-00008B130000}"/>
    <cellStyle name="Вывод 4 35 2" xfId="6532" xr:uid="{00000000-0005-0000-0000-00008C130000}"/>
    <cellStyle name="Вывод 4 35 3" xfId="10800" xr:uid="{00000000-0005-0000-0000-00008D130000}"/>
    <cellStyle name="Вывод 4 35 4" xfId="15036" xr:uid="{00000000-0005-0000-0000-00008E130000}"/>
    <cellStyle name="Вывод 4 36" xfId="1797" xr:uid="{00000000-0005-0000-0000-00008F130000}"/>
    <cellStyle name="Вывод 4 36 2" xfId="6533" xr:uid="{00000000-0005-0000-0000-000090130000}"/>
    <cellStyle name="Вывод 4 36 3" xfId="10801" xr:uid="{00000000-0005-0000-0000-000091130000}"/>
    <cellStyle name="Вывод 4 36 4" xfId="15037" xr:uid="{00000000-0005-0000-0000-000092130000}"/>
    <cellStyle name="Вывод 4 37" xfId="1798" xr:uid="{00000000-0005-0000-0000-000093130000}"/>
    <cellStyle name="Вывод 4 37 2" xfId="6534" xr:uid="{00000000-0005-0000-0000-000094130000}"/>
    <cellStyle name="Вывод 4 37 3" xfId="10802" xr:uid="{00000000-0005-0000-0000-000095130000}"/>
    <cellStyle name="Вывод 4 37 4" xfId="15038" xr:uid="{00000000-0005-0000-0000-000096130000}"/>
    <cellStyle name="Вывод 4 38" xfId="1799" xr:uid="{00000000-0005-0000-0000-000097130000}"/>
    <cellStyle name="Вывод 4 38 2" xfId="6535" xr:uid="{00000000-0005-0000-0000-000098130000}"/>
    <cellStyle name="Вывод 4 38 3" xfId="10803" xr:uid="{00000000-0005-0000-0000-000099130000}"/>
    <cellStyle name="Вывод 4 38 4" xfId="15039" xr:uid="{00000000-0005-0000-0000-00009A130000}"/>
    <cellStyle name="Вывод 4 39" xfId="1800" xr:uid="{00000000-0005-0000-0000-00009B130000}"/>
    <cellStyle name="Вывод 4 39 2" xfId="6536" xr:uid="{00000000-0005-0000-0000-00009C130000}"/>
    <cellStyle name="Вывод 4 39 3" xfId="10804" xr:uid="{00000000-0005-0000-0000-00009D130000}"/>
    <cellStyle name="Вывод 4 39 4" xfId="15040" xr:uid="{00000000-0005-0000-0000-00009E130000}"/>
    <cellStyle name="Вывод 4 4" xfId="1801" xr:uid="{00000000-0005-0000-0000-00009F130000}"/>
    <cellStyle name="Вывод 4 4 2" xfId="1802" xr:uid="{00000000-0005-0000-0000-0000A0130000}"/>
    <cellStyle name="Вывод 4 4 2 2" xfId="6538" xr:uid="{00000000-0005-0000-0000-0000A1130000}"/>
    <cellStyle name="Вывод 4 4 2 3" xfId="10806" xr:uid="{00000000-0005-0000-0000-0000A2130000}"/>
    <cellStyle name="Вывод 4 4 2 4" xfId="15042" xr:uid="{00000000-0005-0000-0000-0000A3130000}"/>
    <cellStyle name="Вывод 4 4 3" xfId="1803" xr:uid="{00000000-0005-0000-0000-0000A4130000}"/>
    <cellStyle name="Вывод 4 4 3 2" xfId="6539" xr:uid="{00000000-0005-0000-0000-0000A5130000}"/>
    <cellStyle name="Вывод 4 4 3 3" xfId="10807" xr:uid="{00000000-0005-0000-0000-0000A6130000}"/>
    <cellStyle name="Вывод 4 4 3 4" xfId="15043" xr:uid="{00000000-0005-0000-0000-0000A7130000}"/>
    <cellStyle name="Вывод 4 4 4" xfId="6537" xr:uid="{00000000-0005-0000-0000-0000A8130000}"/>
    <cellStyle name="Вывод 4 4 5" xfId="10805" xr:uid="{00000000-0005-0000-0000-0000A9130000}"/>
    <cellStyle name="Вывод 4 4 6" xfId="15041" xr:uid="{00000000-0005-0000-0000-0000AA130000}"/>
    <cellStyle name="Вывод 4 40" xfId="1804" xr:uid="{00000000-0005-0000-0000-0000AB130000}"/>
    <cellStyle name="Вывод 4 40 2" xfId="6540" xr:uid="{00000000-0005-0000-0000-0000AC130000}"/>
    <cellStyle name="Вывод 4 40 3" xfId="10808" xr:uid="{00000000-0005-0000-0000-0000AD130000}"/>
    <cellStyle name="Вывод 4 40 4" xfId="15044" xr:uid="{00000000-0005-0000-0000-0000AE130000}"/>
    <cellStyle name="Вывод 4 41" xfId="1805" xr:uid="{00000000-0005-0000-0000-0000AF130000}"/>
    <cellStyle name="Вывод 4 41 2" xfId="6541" xr:uid="{00000000-0005-0000-0000-0000B0130000}"/>
    <cellStyle name="Вывод 4 41 3" xfId="10809" xr:uid="{00000000-0005-0000-0000-0000B1130000}"/>
    <cellStyle name="Вывод 4 41 4" xfId="15045" xr:uid="{00000000-0005-0000-0000-0000B2130000}"/>
    <cellStyle name="Вывод 4 42" xfId="1806" xr:uid="{00000000-0005-0000-0000-0000B3130000}"/>
    <cellStyle name="Вывод 4 42 2" xfId="6542" xr:uid="{00000000-0005-0000-0000-0000B4130000}"/>
    <cellStyle name="Вывод 4 42 3" xfId="10810" xr:uid="{00000000-0005-0000-0000-0000B5130000}"/>
    <cellStyle name="Вывод 4 42 4" xfId="15046" xr:uid="{00000000-0005-0000-0000-0000B6130000}"/>
    <cellStyle name="Вывод 4 43" xfId="1807" xr:uid="{00000000-0005-0000-0000-0000B7130000}"/>
    <cellStyle name="Вывод 4 43 2" xfId="6543" xr:uid="{00000000-0005-0000-0000-0000B8130000}"/>
    <cellStyle name="Вывод 4 43 3" xfId="10811" xr:uid="{00000000-0005-0000-0000-0000B9130000}"/>
    <cellStyle name="Вывод 4 43 4" xfId="15047" xr:uid="{00000000-0005-0000-0000-0000BA130000}"/>
    <cellStyle name="Вывод 4 44" xfId="1808" xr:uid="{00000000-0005-0000-0000-0000BB130000}"/>
    <cellStyle name="Вывод 4 44 2" xfId="6544" xr:uid="{00000000-0005-0000-0000-0000BC130000}"/>
    <cellStyle name="Вывод 4 44 3" xfId="10812" xr:uid="{00000000-0005-0000-0000-0000BD130000}"/>
    <cellStyle name="Вывод 4 44 4" xfId="15048" xr:uid="{00000000-0005-0000-0000-0000BE130000}"/>
    <cellStyle name="Вывод 4 45" xfId="1809" xr:uid="{00000000-0005-0000-0000-0000BF130000}"/>
    <cellStyle name="Вывод 4 45 2" xfId="6545" xr:uid="{00000000-0005-0000-0000-0000C0130000}"/>
    <cellStyle name="Вывод 4 45 3" xfId="10813" xr:uid="{00000000-0005-0000-0000-0000C1130000}"/>
    <cellStyle name="Вывод 4 45 4" xfId="15049" xr:uid="{00000000-0005-0000-0000-0000C2130000}"/>
    <cellStyle name="Вывод 4 46" xfId="1810" xr:uid="{00000000-0005-0000-0000-0000C3130000}"/>
    <cellStyle name="Вывод 4 46 2" xfId="6546" xr:uid="{00000000-0005-0000-0000-0000C4130000}"/>
    <cellStyle name="Вывод 4 46 3" xfId="10814" xr:uid="{00000000-0005-0000-0000-0000C5130000}"/>
    <cellStyle name="Вывод 4 46 4" xfId="15050" xr:uid="{00000000-0005-0000-0000-0000C6130000}"/>
    <cellStyle name="Вывод 4 47" xfId="1811" xr:uid="{00000000-0005-0000-0000-0000C7130000}"/>
    <cellStyle name="Вывод 4 47 2" xfId="6547" xr:uid="{00000000-0005-0000-0000-0000C8130000}"/>
    <cellStyle name="Вывод 4 47 3" xfId="10815" xr:uid="{00000000-0005-0000-0000-0000C9130000}"/>
    <cellStyle name="Вывод 4 47 4" xfId="15051" xr:uid="{00000000-0005-0000-0000-0000CA130000}"/>
    <cellStyle name="Вывод 4 48" xfId="1812" xr:uid="{00000000-0005-0000-0000-0000CB130000}"/>
    <cellStyle name="Вывод 4 48 2" xfId="6548" xr:uid="{00000000-0005-0000-0000-0000CC130000}"/>
    <cellStyle name="Вывод 4 48 3" xfId="10816" xr:uid="{00000000-0005-0000-0000-0000CD130000}"/>
    <cellStyle name="Вывод 4 48 4" xfId="15052" xr:uid="{00000000-0005-0000-0000-0000CE130000}"/>
    <cellStyle name="Вывод 4 49" xfId="1813" xr:uid="{00000000-0005-0000-0000-0000CF130000}"/>
    <cellStyle name="Вывод 4 49 2" xfId="6549" xr:uid="{00000000-0005-0000-0000-0000D0130000}"/>
    <cellStyle name="Вывод 4 49 3" xfId="10817" xr:uid="{00000000-0005-0000-0000-0000D1130000}"/>
    <cellStyle name="Вывод 4 49 4" xfId="15053" xr:uid="{00000000-0005-0000-0000-0000D2130000}"/>
    <cellStyle name="Вывод 4 5" xfId="1814" xr:uid="{00000000-0005-0000-0000-0000D3130000}"/>
    <cellStyle name="Вывод 4 5 2" xfId="6550" xr:uid="{00000000-0005-0000-0000-0000D4130000}"/>
    <cellStyle name="Вывод 4 5 3" xfId="10818" xr:uid="{00000000-0005-0000-0000-0000D5130000}"/>
    <cellStyle name="Вывод 4 5 4" xfId="15054" xr:uid="{00000000-0005-0000-0000-0000D6130000}"/>
    <cellStyle name="Вывод 4 50" xfId="1815" xr:uid="{00000000-0005-0000-0000-0000D7130000}"/>
    <cellStyle name="Вывод 4 50 2" xfId="6551" xr:uid="{00000000-0005-0000-0000-0000D8130000}"/>
    <cellStyle name="Вывод 4 50 3" xfId="10819" xr:uid="{00000000-0005-0000-0000-0000D9130000}"/>
    <cellStyle name="Вывод 4 50 4" xfId="15055" xr:uid="{00000000-0005-0000-0000-0000DA130000}"/>
    <cellStyle name="Вывод 4 51" xfId="1816" xr:uid="{00000000-0005-0000-0000-0000DB130000}"/>
    <cellStyle name="Вывод 4 51 2" xfId="6552" xr:uid="{00000000-0005-0000-0000-0000DC130000}"/>
    <cellStyle name="Вывод 4 51 3" xfId="10820" xr:uid="{00000000-0005-0000-0000-0000DD130000}"/>
    <cellStyle name="Вывод 4 51 4" xfId="15056" xr:uid="{00000000-0005-0000-0000-0000DE130000}"/>
    <cellStyle name="Вывод 4 52" xfId="1817" xr:uid="{00000000-0005-0000-0000-0000DF130000}"/>
    <cellStyle name="Вывод 4 52 2" xfId="6553" xr:uid="{00000000-0005-0000-0000-0000E0130000}"/>
    <cellStyle name="Вывод 4 52 3" xfId="10821" xr:uid="{00000000-0005-0000-0000-0000E1130000}"/>
    <cellStyle name="Вывод 4 52 4" xfId="15057" xr:uid="{00000000-0005-0000-0000-0000E2130000}"/>
    <cellStyle name="Вывод 4 53" xfId="1818" xr:uid="{00000000-0005-0000-0000-0000E3130000}"/>
    <cellStyle name="Вывод 4 53 2" xfId="6554" xr:uid="{00000000-0005-0000-0000-0000E4130000}"/>
    <cellStyle name="Вывод 4 53 3" xfId="10822" xr:uid="{00000000-0005-0000-0000-0000E5130000}"/>
    <cellStyle name="Вывод 4 53 4" xfId="15058" xr:uid="{00000000-0005-0000-0000-0000E6130000}"/>
    <cellStyle name="Вывод 4 54" xfId="1819" xr:uid="{00000000-0005-0000-0000-0000E7130000}"/>
    <cellStyle name="Вывод 4 54 2" xfId="6555" xr:uid="{00000000-0005-0000-0000-0000E8130000}"/>
    <cellStyle name="Вывод 4 54 3" xfId="10823" xr:uid="{00000000-0005-0000-0000-0000E9130000}"/>
    <cellStyle name="Вывод 4 54 4" xfId="15059" xr:uid="{00000000-0005-0000-0000-0000EA130000}"/>
    <cellStyle name="Вывод 4 55" xfId="1820" xr:uid="{00000000-0005-0000-0000-0000EB130000}"/>
    <cellStyle name="Вывод 4 55 2" xfId="6556" xr:uid="{00000000-0005-0000-0000-0000EC130000}"/>
    <cellStyle name="Вывод 4 55 3" xfId="10824" xr:uid="{00000000-0005-0000-0000-0000ED130000}"/>
    <cellStyle name="Вывод 4 55 4" xfId="15060" xr:uid="{00000000-0005-0000-0000-0000EE130000}"/>
    <cellStyle name="Вывод 4 56" xfId="1821" xr:uid="{00000000-0005-0000-0000-0000EF130000}"/>
    <cellStyle name="Вывод 4 56 2" xfId="6557" xr:uid="{00000000-0005-0000-0000-0000F0130000}"/>
    <cellStyle name="Вывод 4 56 3" xfId="10825" xr:uid="{00000000-0005-0000-0000-0000F1130000}"/>
    <cellStyle name="Вывод 4 56 4" xfId="15061" xr:uid="{00000000-0005-0000-0000-0000F2130000}"/>
    <cellStyle name="Вывод 4 57" xfId="1822" xr:uid="{00000000-0005-0000-0000-0000F3130000}"/>
    <cellStyle name="Вывод 4 57 2" xfId="6558" xr:uid="{00000000-0005-0000-0000-0000F4130000}"/>
    <cellStyle name="Вывод 4 57 3" xfId="10826" xr:uid="{00000000-0005-0000-0000-0000F5130000}"/>
    <cellStyle name="Вывод 4 57 4" xfId="15062" xr:uid="{00000000-0005-0000-0000-0000F6130000}"/>
    <cellStyle name="Вывод 4 58" xfId="1823" xr:uid="{00000000-0005-0000-0000-0000F7130000}"/>
    <cellStyle name="Вывод 4 58 2" xfId="6559" xr:uid="{00000000-0005-0000-0000-0000F8130000}"/>
    <cellStyle name="Вывод 4 58 3" xfId="10827" xr:uid="{00000000-0005-0000-0000-0000F9130000}"/>
    <cellStyle name="Вывод 4 58 4" xfId="15063" xr:uid="{00000000-0005-0000-0000-0000FA130000}"/>
    <cellStyle name="Вывод 4 59" xfId="1824" xr:uid="{00000000-0005-0000-0000-0000FB130000}"/>
    <cellStyle name="Вывод 4 59 2" xfId="6560" xr:uid="{00000000-0005-0000-0000-0000FC130000}"/>
    <cellStyle name="Вывод 4 59 3" xfId="10828" xr:uid="{00000000-0005-0000-0000-0000FD130000}"/>
    <cellStyle name="Вывод 4 59 4" xfId="15064" xr:uid="{00000000-0005-0000-0000-0000FE130000}"/>
    <cellStyle name="Вывод 4 6" xfId="1825" xr:uid="{00000000-0005-0000-0000-0000FF130000}"/>
    <cellStyle name="Вывод 4 6 2" xfId="6561" xr:uid="{00000000-0005-0000-0000-000000140000}"/>
    <cellStyle name="Вывод 4 6 3" xfId="10829" xr:uid="{00000000-0005-0000-0000-000001140000}"/>
    <cellStyle name="Вывод 4 6 4" xfId="15065" xr:uid="{00000000-0005-0000-0000-000002140000}"/>
    <cellStyle name="Вывод 4 60" xfId="1826" xr:uid="{00000000-0005-0000-0000-000003140000}"/>
    <cellStyle name="Вывод 4 60 2" xfId="6562" xr:uid="{00000000-0005-0000-0000-000004140000}"/>
    <cellStyle name="Вывод 4 60 3" xfId="10830" xr:uid="{00000000-0005-0000-0000-000005140000}"/>
    <cellStyle name="Вывод 4 60 4" xfId="15066" xr:uid="{00000000-0005-0000-0000-000006140000}"/>
    <cellStyle name="Вывод 4 61" xfId="1827" xr:uid="{00000000-0005-0000-0000-000007140000}"/>
    <cellStyle name="Вывод 4 61 2" xfId="6563" xr:uid="{00000000-0005-0000-0000-000008140000}"/>
    <cellStyle name="Вывод 4 61 3" xfId="10831" xr:uid="{00000000-0005-0000-0000-000009140000}"/>
    <cellStyle name="Вывод 4 61 4" xfId="15067" xr:uid="{00000000-0005-0000-0000-00000A140000}"/>
    <cellStyle name="Вывод 4 62" xfId="1828" xr:uid="{00000000-0005-0000-0000-00000B140000}"/>
    <cellStyle name="Вывод 4 62 2" xfId="6564" xr:uid="{00000000-0005-0000-0000-00000C140000}"/>
    <cellStyle name="Вывод 4 62 3" xfId="10832" xr:uid="{00000000-0005-0000-0000-00000D140000}"/>
    <cellStyle name="Вывод 4 62 4" xfId="15068" xr:uid="{00000000-0005-0000-0000-00000E140000}"/>
    <cellStyle name="Вывод 4 63" xfId="1829" xr:uid="{00000000-0005-0000-0000-00000F140000}"/>
    <cellStyle name="Вывод 4 63 2" xfId="6565" xr:uid="{00000000-0005-0000-0000-000010140000}"/>
    <cellStyle name="Вывод 4 63 3" xfId="10833" xr:uid="{00000000-0005-0000-0000-000011140000}"/>
    <cellStyle name="Вывод 4 63 4" xfId="15069" xr:uid="{00000000-0005-0000-0000-000012140000}"/>
    <cellStyle name="Вывод 4 64" xfId="1830" xr:uid="{00000000-0005-0000-0000-000013140000}"/>
    <cellStyle name="Вывод 4 64 2" xfId="6566" xr:uid="{00000000-0005-0000-0000-000014140000}"/>
    <cellStyle name="Вывод 4 64 3" xfId="10834" xr:uid="{00000000-0005-0000-0000-000015140000}"/>
    <cellStyle name="Вывод 4 64 4" xfId="15070" xr:uid="{00000000-0005-0000-0000-000016140000}"/>
    <cellStyle name="Вывод 4 65" xfId="1831" xr:uid="{00000000-0005-0000-0000-000017140000}"/>
    <cellStyle name="Вывод 4 65 2" xfId="6567" xr:uid="{00000000-0005-0000-0000-000018140000}"/>
    <cellStyle name="Вывод 4 65 3" xfId="10835" xr:uid="{00000000-0005-0000-0000-000019140000}"/>
    <cellStyle name="Вывод 4 65 4" xfId="15071" xr:uid="{00000000-0005-0000-0000-00001A140000}"/>
    <cellStyle name="Вывод 4 66" xfId="1832" xr:uid="{00000000-0005-0000-0000-00001B140000}"/>
    <cellStyle name="Вывод 4 66 2" xfId="6568" xr:uid="{00000000-0005-0000-0000-00001C140000}"/>
    <cellStyle name="Вывод 4 66 3" xfId="10836" xr:uid="{00000000-0005-0000-0000-00001D140000}"/>
    <cellStyle name="Вывод 4 66 4" xfId="15072" xr:uid="{00000000-0005-0000-0000-00001E140000}"/>
    <cellStyle name="Вывод 4 67" xfId="1833" xr:uid="{00000000-0005-0000-0000-00001F140000}"/>
    <cellStyle name="Вывод 4 67 2" xfId="6569" xr:uid="{00000000-0005-0000-0000-000020140000}"/>
    <cellStyle name="Вывод 4 67 3" xfId="10837" xr:uid="{00000000-0005-0000-0000-000021140000}"/>
    <cellStyle name="Вывод 4 67 4" xfId="15073" xr:uid="{00000000-0005-0000-0000-000022140000}"/>
    <cellStyle name="Вывод 4 68" xfId="1834" xr:uid="{00000000-0005-0000-0000-000023140000}"/>
    <cellStyle name="Вывод 4 68 2" xfId="6570" xr:uid="{00000000-0005-0000-0000-000024140000}"/>
    <cellStyle name="Вывод 4 68 3" xfId="10838" xr:uid="{00000000-0005-0000-0000-000025140000}"/>
    <cellStyle name="Вывод 4 68 4" xfId="15074" xr:uid="{00000000-0005-0000-0000-000026140000}"/>
    <cellStyle name="Вывод 4 69" xfId="1835" xr:uid="{00000000-0005-0000-0000-000027140000}"/>
    <cellStyle name="Вывод 4 69 2" xfId="6571" xr:uid="{00000000-0005-0000-0000-000028140000}"/>
    <cellStyle name="Вывод 4 69 3" xfId="10839" xr:uid="{00000000-0005-0000-0000-000029140000}"/>
    <cellStyle name="Вывод 4 69 4" xfId="15075" xr:uid="{00000000-0005-0000-0000-00002A140000}"/>
    <cellStyle name="Вывод 4 7" xfId="1836" xr:uid="{00000000-0005-0000-0000-00002B140000}"/>
    <cellStyle name="Вывод 4 7 2" xfId="6572" xr:uid="{00000000-0005-0000-0000-00002C140000}"/>
    <cellStyle name="Вывод 4 7 3" xfId="10840" xr:uid="{00000000-0005-0000-0000-00002D140000}"/>
    <cellStyle name="Вывод 4 7 4" xfId="15076" xr:uid="{00000000-0005-0000-0000-00002E140000}"/>
    <cellStyle name="Вывод 4 70" xfId="1837" xr:uid="{00000000-0005-0000-0000-00002F140000}"/>
    <cellStyle name="Вывод 4 70 2" xfId="6573" xr:uid="{00000000-0005-0000-0000-000030140000}"/>
    <cellStyle name="Вывод 4 70 3" xfId="10841" xr:uid="{00000000-0005-0000-0000-000031140000}"/>
    <cellStyle name="Вывод 4 70 4" xfId="15077" xr:uid="{00000000-0005-0000-0000-000032140000}"/>
    <cellStyle name="Вывод 4 71" xfId="1838" xr:uid="{00000000-0005-0000-0000-000033140000}"/>
    <cellStyle name="Вывод 4 71 2" xfId="6574" xr:uid="{00000000-0005-0000-0000-000034140000}"/>
    <cellStyle name="Вывод 4 71 3" xfId="10842" xr:uid="{00000000-0005-0000-0000-000035140000}"/>
    <cellStyle name="Вывод 4 71 4" xfId="15078" xr:uid="{00000000-0005-0000-0000-000036140000}"/>
    <cellStyle name="Вывод 4 72" xfId="1839" xr:uid="{00000000-0005-0000-0000-000037140000}"/>
    <cellStyle name="Вывод 4 72 2" xfId="6575" xr:uid="{00000000-0005-0000-0000-000038140000}"/>
    <cellStyle name="Вывод 4 72 3" xfId="10843" xr:uid="{00000000-0005-0000-0000-000039140000}"/>
    <cellStyle name="Вывод 4 72 4" xfId="15079" xr:uid="{00000000-0005-0000-0000-00003A140000}"/>
    <cellStyle name="Вывод 4 73" xfId="1840" xr:uid="{00000000-0005-0000-0000-00003B140000}"/>
    <cellStyle name="Вывод 4 73 2" xfId="6576" xr:uid="{00000000-0005-0000-0000-00003C140000}"/>
    <cellStyle name="Вывод 4 73 3" xfId="10844" xr:uid="{00000000-0005-0000-0000-00003D140000}"/>
    <cellStyle name="Вывод 4 73 4" xfId="15080" xr:uid="{00000000-0005-0000-0000-00003E140000}"/>
    <cellStyle name="Вывод 4 74" xfId="1841" xr:uid="{00000000-0005-0000-0000-00003F140000}"/>
    <cellStyle name="Вывод 4 74 2" xfId="6577" xr:uid="{00000000-0005-0000-0000-000040140000}"/>
    <cellStyle name="Вывод 4 74 3" xfId="10845" xr:uid="{00000000-0005-0000-0000-000041140000}"/>
    <cellStyle name="Вывод 4 74 4" xfId="15081" xr:uid="{00000000-0005-0000-0000-000042140000}"/>
    <cellStyle name="Вывод 4 75" xfId="1842" xr:uid="{00000000-0005-0000-0000-000043140000}"/>
    <cellStyle name="Вывод 4 75 2" xfId="6578" xr:uid="{00000000-0005-0000-0000-000044140000}"/>
    <cellStyle name="Вывод 4 75 3" xfId="10846" xr:uid="{00000000-0005-0000-0000-000045140000}"/>
    <cellStyle name="Вывод 4 75 4" xfId="15082" xr:uid="{00000000-0005-0000-0000-000046140000}"/>
    <cellStyle name="Вывод 4 76" xfId="1843" xr:uid="{00000000-0005-0000-0000-000047140000}"/>
    <cellStyle name="Вывод 4 76 2" xfId="6579" xr:uid="{00000000-0005-0000-0000-000048140000}"/>
    <cellStyle name="Вывод 4 76 3" xfId="10847" xr:uid="{00000000-0005-0000-0000-000049140000}"/>
    <cellStyle name="Вывод 4 76 4" xfId="15083" xr:uid="{00000000-0005-0000-0000-00004A140000}"/>
    <cellStyle name="Вывод 4 77" xfId="1844" xr:uid="{00000000-0005-0000-0000-00004B140000}"/>
    <cellStyle name="Вывод 4 77 2" xfId="6580" xr:uid="{00000000-0005-0000-0000-00004C140000}"/>
    <cellStyle name="Вывод 4 77 3" xfId="10848" xr:uid="{00000000-0005-0000-0000-00004D140000}"/>
    <cellStyle name="Вывод 4 77 4" xfId="15084" xr:uid="{00000000-0005-0000-0000-00004E140000}"/>
    <cellStyle name="Вывод 4 78" xfId="1845" xr:uid="{00000000-0005-0000-0000-00004F140000}"/>
    <cellStyle name="Вывод 4 78 2" xfId="6581" xr:uid="{00000000-0005-0000-0000-000050140000}"/>
    <cellStyle name="Вывод 4 78 3" xfId="10849" xr:uid="{00000000-0005-0000-0000-000051140000}"/>
    <cellStyle name="Вывод 4 78 4" xfId="15085" xr:uid="{00000000-0005-0000-0000-000052140000}"/>
    <cellStyle name="Вывод 4 79" xfId="1846" xr:uid="{00000000-0005-0000-0000-000053140000}"/>
    <cellStyle name="Вывод 4 79 2" xfId="6582" xr:uid="{00000000-0005-0000-0000-000054140000}"/>
    <cellStyle name="Вывод 4 79 3" xfId="10850" xr:uid="{00000000-0005-0000-0000-000055140000}"/>
    <cellStyle name="Вывод 4 79 4" xfId="15086" xr:uid="{00000000-0005-0000-0000-000056140000}"/>
    <cellStyle name="Вывод 4 8" xfId="1847" xr:uid="{00000000-0005-0000-0000-000057140000}"/>
    <cellStyle name="Вывод 4 8 2" xfId="6583" xr:uid="{00000000-0005-0000-0000-000058140000}"/>
    <cellStyle name="Вывод 4 8 3" xfId="10851" xr:uid="{00000000-0005-0000-0000-000059140000}"/>
    <cellStyle name="Вывод 4 8 4" xfId="15087" xr:uid="{00000000-0005-0000-0000-00005A140000}"/>
    <cellStyle name="Вывод 4 80" xfId="1848" xr:uid="{00000000-0005-0000-0000-00005B140000}"/>
    <cellStyle name="Вывод 4 80 2" xfId="6584" xr:uid="{00000000-0005-0000-0000-00005C140000}"/>
    <cellStyle name="Вывод 4 80 3" xfId="10852" xr:uid="{00000000-0005-0000-0000-00005D140000}"/>
    <cellStyle name="Вывод 4 80 4" xfId="15088" xr:uid="{00000000-0005-0000-0000-00005E140000}"/>
    <cellStyle name="Вывод 4 81" xfId="1849" xr:uid="{00000000-0005-0000-0000-00005F140000}"/>
    <cellStyle name="Вывод 4 81 2" xfId="6585" xr:uid="{00000000-0005-0000-0000-000060140000}"/>
    <cellStyle name="Вывод 4 81 3" xfId="10853" xr:uid="{00000000-0005-0000-0000-000061140000}"/>
    <cellStyle name="Вывод 4 81 4" xfId="15089" xr:uid="{00000000-0005-0000-0000-000062140000}"/>
    <cellStyle name="Вывод 4 82" xfId="1850" xr:uid="{00000000-0005-0000-0000-000063140000}"/>
    <cellStyle name="Вывод 4 82 2" xfId="6586" xr:uid="{00000000-0005-0000-0000-000064140000}"/>
    <cellStyle name="Вывод 4 82 3" xfId="10854" xr:uid="{00000000-0005-0000-0000-000065140000}"/>
    <cellStyle name="Вывод 4 82 4" xfId="15090" xr:uid="{00000000-0005-0000-0000-000066140000}"/>
    <cellStyle name="Вывод 4 83" xfId="1851" xr:uid="{00000000-0005-0000-0000-000067140000}"/>
    <cellStyle name="Вывод 4 83 2" xfId="6587" xr:uid="{00000000-0005-0000-0000-000068140000}"/>
    <cellStyle name="Вывод 4 83 3" xfId="10855" xr:uid="{00000000-0005-0000-0000-000069140000}"/>
    <cellStyle name="Вывод 4 83 4" xfId="15091" xr:uid="{00000000-0005-0000-0000-00006A140000}"/>
    <cellStyle name="Вывод 4 84" xfId="1852" xr:uid="{00000000-0005-0000-0000-00006B140000}"/>
    <cellStyle name="Вывод 4 84 2" xfId="6588" xr:uid="{00000000-0005-0000-0000-00006C140000}"/>
    <cellStyle name="Вывод 4 84 3" xfId="10856" xr:uid="{00000000-0005-0000-0000-00006D140000}"/>
    <cellStyle name="Вывод 4 84 4" xfId="15092" xr:uid="{00000000-0005-0000-0000-00006E140000}"/>
    <cellStyle name="Вывод 4 85" xfId="1853" xr:uid="{00000000-0005-0000-0000-00006F140000}"/>
    <cellStyle name="Вывод 4 85 2" xfId="6589" xr:uid="{00000000-0005-0000-0000-000070140000}"/>
    <cellStyle name="Вывод 4 85 3" xfId="10857" xr:uid="{00000000-0005-0000-0000-000071140000}"/>
    <cellStyle name="Вывод 4 85 4" xfId="15093" xr:uid="{00000000-0005-0000-0000-000072140000}"/>
    <cellStyle name="Вывод 4 86" xfId="1854" xr:uid="{00000000-0005-0000-0000-000073140000}"/>
    <cellStyle name="Вывод 4 86 2" xfId="6590" xr:uid="{00000000-0005-0000-0000-000074140000}"/>
    <cellStyle name="Вывод 4 86 3" xfId="10858" xr:uid="{00000000-0005-0000-0000-000075140000}"/>
    <cellStyle name="Вывод 4 86 4" xfId="15094" xr:uid="{00000000-0005-0000-0000-000076140000}"/>
    <cellStyle name="Вывод 4 87" xfId="1855" xr:uid="{00000000-0005-0000-0000-000077140000}"/>
    <cellStyle name="Вывод 4 87 2" xfId="6591" xr:uid="{00000000-0005-0000-0000-000078140000}"/>
    <cellStyle name="Вывод 4 87 3" xfId="10859" xr:uid="{00000000-0005-0000-0000-000079140000}"/>
    <cellStyle name="Вывод 4 87 4" xfId="15095" xr:uid="{00000000-0005-0000-0000-00007A140000}"/>
    <cellStyle name="Вывод 4 88" xfId="1856" xr:uid="{00000000-0005-0000-0000-00007B140000}"/>
    <cellStyle name="Вывод 4 88 2" xfId="6592" xr:uid="{00000000-0005-0000-0000-00007C140000}"/>
    <cellStyle name="Вывод 4 88 3" xfId="10860" xr:uid="{00000000-0005-0000-0000-00007D140000}"/>
    <cellStyle name="Вывод 4 88 4" xfId="15096" xr:uid="{00000000-0005-0000-0000-00007E140000}"/>
    <cellStyle name="Вывод 4 89" xfId="1857" xr:uid="{00000000-0005-0000-0000-00007F140000}"/>
    <cellStyle name="Вывод 4 89 2" xfId="6593" xr:uid="{00000000-0005-0000-0000-000080140000}"/>
    <cellStyle name="Вывод 4 89 3" xfId="10861" xr:uid="{00000000-0005-0000-0000-000081140000}"/>
    <cellStyle name="Вывод 4 89 4" xfId="15097" xr:uid="{00000000-0005-0000-0000-000082140000}"/>
    <cellStyle name="Вывод 4 9" xfId="1858" xr:uid="{00000000-0005-0000-0000-000083140000}"/>
    <cellStyle name="Вывод 4 9 2" xfId="6594" xr:uid="{00000000-0005-0000-0000-000084140000}"/>
    <cellStyle name="Вывод 4 9 3" xfId="10862" xr:uid="{00000000-0005-0000-0000-000085140000}"/>
    <cellStyle name="Вывод 4 9 4" xfId="15098" xr:uid="{00000000-0005-0000-0000-000086140000}"/>
    <cellStyle name="Вывод 4 90" xfId="1859" xr:uid="{00000000-0005-0000-0000-000087140000}"/>
    <cellStyle name="Вывод 4 90 2" xfId="6595" xr:uid="{00000000-0005-0000-0000-000088140000}"/>
    <cellStyle name="Вывод 4 90 3" xfId="10863" xr:uid="{00000000-0005-0000-0000-000089140000}"/>
    <cellStyle name="Вывод 4 90 4" xfId="15099" xr:uid="{00000000-0005-0000-0000-00008A140000}"/>
    <cellStyle name="Вывод 4 91" xfId="1860" xr:uid="{00000000-0005-0000-0000-00008B140000}"/>
    <cellStyle name="Вывод 4 91 2" xfId="6596" xr:uid="{00000000-0005-0000-0000-00008C140000}"/>
    <cellStyle name="Вывод 4 91 3" xfId="10864" xr:uid="{00000000-0005-0000-0000-00008D140000}"/>
    <cellStyle name="Вывод 4 91 4" xfId="15100" xr:uid="{00000000-0005-0000-0000-00008E140000}"/>
    <cellStyle name="Вывод 4 92" xfId="5189" xr:uid="{00000000-0005-0000-0000-00008F140000}"/>
    <cellStyle name="Вывод 4 93" xfId="5087" xr:uid="{00000000-0005-0000-0000-000090140000}"/>
    <cellStyle name="Вывод 4 94" xfId="5241" xr:uid="{00000000-0005-0000-0000-000091140000}"/>
    <cellStyle name="Вывод 5" xfId="236" xr:uid="{00000000-0005-0000-0000-000092140000}"/>
    <cellStyle name="Вывод 5 10" xfId="1861" xr:uid="{00000000-0005-0000-0000-000093140000}"/>
    <cellStyle name="Вывод 5 10 2" xfId="6597" xr:uid="{00000000-0005-0000-0000-000094140000}"/>
    <cellStyle name="Вывод 5 10 3" xfId="10865" xr:uid="{00000000-0005-0000-0000-000095140000}"/>
    <cellStyle name="Вывод 5 10 4" xfId="15101" xr:uid="{00000000-0005-0000-0000-000096140000}"/>
    <cellStyle name="Вывод 5 11" xfId="1862" xr:uid="{00000000-0005-0000-0000-000097140000}"/>
    <cellStyle name="Вывод 5 11 2" xfId="6598" xr:uid="{00000000-0005-0000-0000-000098140000}"/>
    <cellStyle name="Вывод 5 11 3" xfId="10866" xr:uid="{00000000-0005-0000-0000-000099140000}"/>
    <cellStyle name="Вывод 5 11 4" xfId="15102" xr:uid="{00000000-0005-0000-0000-00009A140000}"/>
    <cellStyle name="Вывод 5 12" xfId="1863" xr:uid="{00000000-0005-0000-0000-00009B140000}"/>
    <cellStyle name="Вывод 5 12 2" xfId="6599" xr:uid="{00000000-0005-0000-0000-00009C140000}"/>
    <cellStyle name="Вывод 5 12 3" xfId="10867" xr:uid="{00000000-0005-0000-0000-00009D140000}"/>
    <cellStyle name="Вывод 5 12 4" xfId="15103" xr:uid="{00000000-0005-0000-0000-00009E140000}"/>
    <cellStyle name="Вывод 5 13" xfId="1864" xr:uid="{00000000-0005-0000-0000-00009F140000}"/>
    <cellStyle name="Вывод 5 13 2" xfId="6600" xr:uid="{00000000-0005-0000-0000-0000A0140000}"/>
    <cellStyle name="Вывод 5 13 3" xfId="10868" xr:uid="{00000000-0005-0000-0000-0000A1140000}"/>
    <cellStyle name="Вывод 5 13 4" xfId="15104" xr:uid="{00000000-0005-0000-0000-0000A2140000}"/>
    <cellStyle name="Вывод 5 14" xfId="1865" xr:uid="{00000000-0005-0000-0000-0000A3140000}"/>
    <cellStyle name="Вывод 5 14 2" xfId="6601" xr:uid="{00000000-0005-0000-0000-0000A4140000}"/>
    <cellStyle name="Вывод 5 14 3" xfId="10869" xr:uid="{00000000-0005-0000-0000-0000A5140000}"/>
    <cellStyle name="Вывод 5 14 4" xfId="15105" xr:uid="{00000000-0005-0000-0000-0000A6140000}"/>
    <cellStyle name="Вывод 5 15" xfId="1866" xr:uid="{00000000-0005-0000-0000-0000A7140000}"/>
    <cellStyle name="Вывод 5 15 2" xfId="6602" xr:uid="{00000000-0005-0000-0000-0000A8140000}"/>
    <cellStyle name="Вывод 5 15 3" xfId="10870" xr:uid="{00000000-0005-0000-0000-0000A9140000}"/>
    <cellStyle name="Вывод 5 15 4" xfId="15106" xr:uid="{00000000-0005-0000-0000-0000AA140000}"/>
    <cellStyle name="Вывод 5 16" xfId="1867" xr:uid="{00000000-0005-0000-0000-0000AB140000}"/>
    <cellStyle name="Вывод 5 16 2" xfId="6603" xr:uid="{00000000-0005-0000-0000-0000AC140000}"/>
    <cellStyle name="Вывод 5 16 3" xfId="10871" xr:uid="{00000000-0005-0000-0000-0000AD140000}"/>
    <cellStyle name="Вывод 5 16 4" xfId="15107" xr:uid="{00000000-0005-0000-0000-0000AE140000}"/>
    <cellStyle name="Вывод 5 17" xfId="1868" xr:uid="{00000000-0005-0000-0000-0000AF140000}"/>
    <cellStyle name="Вывод 5 17 2" xfId="6604" xr:uid="{00000000-0005-0000-0000-0000B0140000}"/>
    <cellStyle name="Вывод 5 17 3" xfId="10872" xr:uid="{00000000-0005-0000-0000-0000B1140000}"/>
    <cellStyle name="Вывод 5 17 4" xfId="15108" xr:uid="{00000000-0005-0000-0000-0000B2140000}"/>
    <cellStyle name="Вывод 5 18" xfId="1869" xr:uid="{00000000-0005-0000-0000-0000B3140000}"/>
    <cellStyle name="Вывод 5 18 2" xfId="6605" xr:uid="{00000000-0005-0000-0000-0000B4140000}"/>
    <cellStyle name="Вывод 5 18 3" xfId="10873" xr:uid="{00000000-0005-0000-0000-0000B5140000}"/>
    <cellStyle name="Вывод 5 18 4" xfId="15109" xr:uid="{00000000-0005-0000-0000-0000B6140000}"/>
    <cellStyle name="Вывод 5 19" xfId="1870" xr:uid="{00000000-0005-0000-0000-0000B7140000}"/>
    <cellStyle name="Вывод 5 19 2" xfId="6606" xr:uid="{00000000-0005-0000-0000-0000B8140000}"/>
    <cellStyle name="Вывод 5 19 3" xfId="10874" xr:uid="{00000000-0005-0000-0000-0000B9140000}"/>
    <cellStyle name="Вывод 5 19 4" xfId="15110" xr:uid="{00000000-0005-0000-0000-0000BA140000}"/>
    <cellStyle name="Вывод 5 2" xfId="1871" xr:uid="{00000000-0005-0000-0000-0000BB140000}"/>
    <cellStyle name="Вывод 5 2 2" xfId="1872" xr:uid="{00000000-0005-0000-0000-0000BC140000}"/>
    <cellStyle name="Вывод 5 2 2 2" xfId="6608" xr:uid="{00000000-0005-0000-0000-0000BD140000}"/>
    <cellStyle name="Вывод 5 2 2 3" xfId="10876" xr:uid="{00000000-0005-0000-0000-0000BE140000}"/>
    <cellStyle name="Вывод 5 2 2 4" xfId="15112" xr:uid="{00000000-0005-0000-0000-0000BF140000}"/>
    <cellStyle name="Вывод 5 2 3" xfId="1873" xr:uid="{00000000-0005-0000-0000-0000C0140000}"/>
    <cellStyle name="Вывод 5 2 3 2" xfId="6609" xr:uid="{00000000-0005-0000-0000-0000C1140000}"/>
    <cellStyle name="Вывод 5 2 3 3" xfId="10877" xr:uid="{00000000-0005-0000-0000-0000C2140000}"/>
    <cellStyle name="Вывод 5 2 3 4" xfId="15113" xr:uid="{00000000-0005-0000-0000-0000C3140000}"/>
    <cellStyle name="Вывод 5 2 4" xfId="6607" xr:uid="{00000000-0005-0000-0000-0000C4140000}"/>
    <cellStyle name="Вывод 5 2 5" xfId="10875" xr:uid="{00000000-0005-0000-0000-0000C5140000}"/>
    <cellStyle name="Вывод 5 2 6" xfId="15111" xr:uid="{00000000-0005-0000-0000-0000C6140000}"/>
    <cellStyle name="Вывод 5 20" xfId="1874" xr:uid="{00000000-0005-0000-0000-0000C7140000}"/>
    <cellStyle name="Вывод 5 20 2" xfId="6610" xr:uid="{00000000-0005-0000-0000-0000C8140000}"/>
    <cellStyle name="Вывод 5 20 3" xfId="10878" xr:uid="{00000000-0005-0000-0000-0000C9140000}"/>
    <cellStyle name="Вывод 5 20 4" xfId="15114" xr:uid="{00000000-0005-0000-0000-0000CA140000}"/>
    <cellStyle name="Вывод 5 21" xfId="1875" xr:uid="{00000000-0005-0000-0000-0000CB140000}"/>
    <cellStyle name="Вывод 5 21 2" xfId="6611" xr:uid="{00000000-0005-0000-0000-0000CC140000}"/>
    <cellStyle name="Вывод 5 21 3" xfId="10879" xr:uid="{00000000-0005-0000-0000-0000CD140000}"/>
    <cellStyle name="Вывод 5 21 4" xfId="15115" xr:uid="{00000000-0005-0000-0000-0000CE140000}"/>
    <cellStyle name="Вывод 5 22" xfId="1876" xr:uid="{00000000-0005-0000-0000-0000CF140000}"/>
    <cellStyle name="Вывод 5 22 2" xfId="6612" xr:uid="{00000000-0005-0000-0000-0000D0140000}"/>
    <cellStyle name="Вывод 5 22 3" xfId="10880" xr:uid="{00000000-0005-0000-0000-0000D1140000}"/>
    <cellStyle name="Вывод 5 22 4" xfId="15116" xr:uid="{00000000-0005-0000-0000-0000D2140000}"/>
    <cellStyle name="Вывод 5 23" xfId="1877" xr:uid="{00000000-0005-0000-0000-0000D3140000}"/>
    <cellStyle name="Вывод 5 23 2" xfId="6613" xr:uid="{00000000-0005-0000-0000-0000D4140000}"/>
    <cellStyle name="Вывод 5 23 3" xfId="10881" xr:uid="{00000000-0005-0000-0000-0000D5140000}"/>
    <cellStyle name="Вывод 5 23 4" xfId="15117" xr:uid="{00000000-0005-0000-0000-0000D6140000}"/>
    <cellStyle name="Вывод 5 24" xfId="1878" xr:uid="{00000000-0005-0000-0000-0000D7140000}"/>
    <cellStyle name="Вывод 5 24 2" xfId="6614" xr:uid="{00000000-0005-0000-0000-0000D8140000}"/>
    <cellStyle name="Вывод 5 24 3" xfId="10882" xr:uid="{00000000-0005-0000-0000-0000D9140000}"/>
    <cellStyle name="Вывод 5 24 4" xfId="15118" xr:uid="{00000000-0005-0000-0000-0000DA140000}"/>
    <cellStyle name="Вывод 5 25" xfId="1879" xr:uid="{00000000-0005-0000-0000-0000DB140000}"/>
    <cellStyle name="Вывод 5 25 2" xfId="6615" xr:uid="{00000000-0005-0000-0000-0000DC140000}"/>
    <cellStyle name="Вывод 5 25 3" xfId="10883" xr:uid="{00000000-0005-0000-0000-0000DD140000}"/>
    <cellStyle name="Вывод 5 25 4" xfId="15119" xr:uid="{00000000-0005-0000-0000-0000DE140000}"/>
    <cellStyle name="Вывод 5 26" xfId="1880" xr:uid="{00000000-0005-0000-0000-0000DF140000}"/>
    <cellStyle name="Вывод 5 26 2" xfId="6616" xr:uid="{00000000-0005-0000-0000-0000E0140000}"/>
    <cellStyle name="Вывод 5 26 3" xfId="10884" xr:uid="{00000000-0005-0000-0000-0000E1140000}"/>
    <cellStyle name="Вывод 5 26 4" xfId="15120" xr:uid="{00000000-0005-0000-0000-0000E2140000}"/>
    <cellStyle name="Вывод 5 27" xfId="1881" xr:uid="{00000000-0005-0000-0000-0000E3140000}"/>
    <cellStyle name="Вывод 5 27 2" xfId="6617" xr:uid="{00000000-0005-0000-0000-0000E4140000}"/>
    <cellStyle name="Вывод 5 27 3" xfId="10885" xr:uid="{00000000-0005-0000-0000-0000E5140000}"/>
    <cellStyle name="Вывод 5 27 4" xfId="15121" xr:uid="{00000000-0005-0000-0000-0000E6140000}"/>
    <cellStyle name="Вывод 5 28" xfId="1882" xr:uid="{00000000-0005-0000-0000-0000E7140000}"/>
    <cellStyle name="Вывод 5 28 2" xfId="6618" xr:uid="{00000000-0005-0000-0000-0000E8140000}"/>
    <cellStyle name="Вывод 5 28 3" xfId="10886" xr:uid="{00000000-0005-0000-0000-0000E9140000}"/>
    <cellStyle name="Вывод 5 28 4" xfId="15122" xr:uid="{00000000-0005-0000-0000-0000EA140000}"/>
    <cellStyle name="Вывод 5 29" xfId="1883" xr:uid="{00000000-0005-0000-0000-0000EB140000}"/>
    <cellStyle name="Вывод 5 29 2" xfId="6619" xr:uid="{00000000-0005-0000-0000-0000EC140000}"/>
    <cellStyle name="Вывод 5 29 3" xfId="10887" xr:uid="{00000000-0005-0000-0000-0000ED140000}"/>
    <cellStyle name="Вывод 5 29 4" xfId="15123" xr:uid="{00000000-0005-0000-0000-0000EE140000}"/>
    <cellStyle name="Вывод 5 3" xfId="1884" xr:uid="{00000000-0005-0000-0000-0000EF140000}"/>
    <cellStyle name="Вывод 5 3 2" xfId="1885" xr:uid="{00000000-0005-0000-0000-0000F0140000}"/>
    <cellStyle name="Вывод 5 3 2 2" xfId="6621" xr:uid="{00000000-0005-0000-0000-0000F1140000}"/>
    <cellStyle name="Вывод 5 3 2 3" xfId="10889" xr:uid="{00000000-0005-0000-0000-0000F2140000}"/>
    <cellStyle name="Вывод 5 3 2 4" xfId="15125" xr:uid="{00000000-0005-0000-0000-0000F3140000}"/>
    <cellStyle name="Вывод 5 3 3" xfId="1886" xr:uid="{00000000-0005-0000-0000-0000F4140000}"/>
    <cellStyle name="Вывод 5 3 3 2" xfId="6622" xr:uid="{00000000-0005-0000-0000-0000F5140000}"/>
    <cellStyle name="Вывод 5 3 3 3" xfId="10890" xr:uid="{00000000-0005-0000-0000-0000F6140000}"/>
    <cellStyle name="Вывод 5 3 3 4" xfId="15126" xr:uid="{00000000-0005-0000-0000-0000F7140000}"/>
    <cellStyle name="Вывод 5 3 4" xfId="6620" xr:uid="{00000000-0005-0000-0000-0000F8140000}"/>
    <cellStyle name="Вывод 5 3 5" xfId="10888" xr:uid="{00000000-0005-0000-0000-0000F9140000}"/>
    <cellStyle name="Вывод 5 3 6" xfId="15124" xr:uid="{00000000-0005-0000-0000-0000FA140000}"/>
    <cellStyle name="Вывод 5 30" xfId="1887" xr:uid="{00000000-0005-0000-0000-0000FB140000}"/>
    <cellStyle name="Вывод 5 30 2" xfId="6623" xr:uid="{00000000-0005-0000-0000-0000FC140000}"/>
    <cellStyle name="Вывод 5 30 3" xfId="10891" xr:uid="{00000000-0005-0000-0000-0000FD140000}"/>
    <cellStyle name="Вывод 5 30 4" xfId="15127" xr:uid="{00000000-0005-0000-0000-0000FE140000}"/>
    <cellStyle name="Вывод 5 31" xfId="1888" xr:uid="{00000000-0005-0000-0000-0000FF140000}"/>
    <cellStyle name="Вывод 5 31 2" xfId="6624" xr:uid="{00000000-0005-0000-0000-000000150000}"/>
    <cellStyle name="Вывод 5 31 3" xfId="10892" xr:uid="{00000000-0005-0000-0000-000001150000}"/>
    <cellStyle name="Вывод 5 31 4" xfId="15128" xr:uid="{00000000-0005-0000-0000-000002150000}"/>
    <cellStyle name="Вывод 5 32" xfId="1889" xr:uid="{00000000-0005-0000-0000-000003150000}"/>
    <cellStyle name="Вывод 5 32 2" xfId="6625" xr:uid="{00000000-0005-0000-0000-000004150000}"/>
    <cellStyle name="Вывод 5 32 3" xfId="10893" xr:uid="{00000000-0005-0000-0000-000005150000}"/>
    <cellStyle name="Вывод 5 32 4" xfId="15129" xr:uid="{00000000-0005-0000-0000-000006150000}"/>
    <cellStyle name="Вывод 5 33" xfId="1890" xr:uid="{00000000-0005-0000-0000-000007150000}"/>
    <cellStyle name="Вывод 5 33 2" xfId="6626" xr:uid="{00000000-0005-0000-0000-000008150000}"/>
    <cellStyle name="Вывод 5 33 3" xfId="10894" xr:uid="{00000000-0005-0000-0000-000009150000}"/>
    <cellStyle name="Вывод 5 33 4" xfId="15130" xr:uid="{00000000-0005-0000-0000-00000A150000}"/>
    <cellStyle name="Вывод 5 34" xfId="1891" xr:uid="{00000000-0005-0000-0000-00000B150000}"/>
    <cellStyle name="Вывод 5 34 2" xfId="6627" xr:uid="{00000000-0005-0000-0000-00000C150000}"/>
    <cellStyle name="Вывод 5 34 3" xfId="10895" xr:uid="{00000000-0005-0000-0000-00000D150000}"/>
    <cellStyle name="Вывод 5 34 4" xfId="15131" xr:uid="{00000000-0005-0000-0000-00000E150000}"/>
    <cellStyle name="Вывод 5 35" xfId="1892" xr:uid="{00000000-0005-0000-0000-00000F150000}"/>
    <cellStyle name="Вывод 5 35 2" xfId="6628" xr:uid="{00000000-0005-0000-0000-000010150000}"/>
    <cellStyle name="Вывод 5 35 3" xfId="10896" xr:uid="{00000000-0005-0000-0000-000011150000}"/>
    <cellStyle name="Вывод 5 35 4" xfId="15132" xr:uid="{00000000-0005-0000-0000-000012150000}"/>
    <cellStyle name="Вывод 5 36" xfId="1893" xr:uid="{00000000-0005-0000-0000-000013150000}"/>
    <cellStyle name="Вывод 5 36 2" xfId="6629" xr:uid="{00000000-0005-0000-0000-000014150000}"/>
    <cellStyle name="Вывод 5 36 3" xfId="10897" xr:uid="{00000000-0005-0000-0000-000015150000}"/>
    <cellStyle name="Вывод 5 36 4" xfId="15133" xr:uid="{00000000-0005-0000-0000-000016150000}"/>
    <cellStyle name="Вывод 5 37" xfId="1894" xr:uid="{00000000-0005-0000-0000-000017150000}"/>
    <cellStyle name="Вывод 5 37 2" xfId="6630" xr:uid="{00000000-0005-0000-0000-000018150000}"/>
    <cellStyle name="Вывод 5 37 3" xfId="10898" xr:uid="{00000000-0005-0000-0000-000019150000}"/>
    <cellStyle name="Вывод 5 37 4" xfId="15134" xr:uid="{00000000-0005-0000-0000-00001A150000}"/>
    <cellStyle name="Вывод 5 38" xfId="1895" xr:uid="{00000000-0005-0000-0000-00001B150000}"/>
    <cellStyle name="Вывод 5 38 2" xfId="6631" xr:uid="{00000000-0005-0000-0000-00001C150000}"/>
    <cellStyle name="Вывод 5 38 3" xfId="10899" xr:uid="{00000000-0005-0000-0000-00001D150000}"/>
    <cellStyle name="Вывод 5 38 4" xfId="15135" xr:uid="{00000000-0005-0000-0000-00001E150000}"/>
    <cellStyle name="Вывод 5 39" xfId="1896" xr:uid="{00000000-0005-0000-0000-00001F150000}"/>
    <cellStyle name="Вывод 5 39 2" xfId="6632" xr:uid="{00000000-0005-0000-0000-000020150000}"/>
    <cellStyle name="Вывод 5 39 3" xfId="10900" xr:uid="{00000000-0005-0000-0000-000021150000}"/>
    <cellStyle name="Вывод 5 39 4" xfId="15136" xr:uid="{00000000-0005-0000-0000-000022150000}"/>
    <cellStyle name="Вывод 5 4" xfId="1897" xr:uid="{00000000-0005-0000-0000-000023150000}"/>
    <cellStyle name="Вывод 5 4 2" xfId="1898" xr:uid="{00000000-0005-0000-0000-000024150000}"/>
    <cellStyle name="Вывод 5 4 2 2" xfId="6634" xr:uid="{00000000-0005-0000-0000-000025150000}"/>
    <cellStyle name="Вывод 5 4 2 3" xfId="10902" xr:uid="{00000000-0005-0000-0000-000026150000}"/>
    <cellStyle name="Вывод 5 4 2 4" xfId="15138" xr:uid="{00000000-0005-0000-0000-000027150000}"/>
    <cellStyle name="Вывод 5 4 3" xfId="1899" xr:uid="{00000000-0005-0000-0000-000028150000}"/>
    <cellStyle name="Вывод 5 4 3 2" xfId="6635" xr:uid="{00000000-0005-0000-0000-000029150000}"/>
    <cellStyle name="Вывод 5 4 3 3" xfId="10903" xr:uid="{00000000-0005-0000-0000-00002A150000}"/>
    <cellStyle name="Вывод 5 4 3 4" xfId="15139" xr:uid="{00000000-0005-0000-0000-00002B150000}"/>
    <cellStyle name="Вывод 5 4 4" xfId="6633" xr:uid="{00000000-0005-0000-0000-00002C150000}"/>
    <cellStyle name="Вывод 5 4 5" xfId="10901" xr:uid="{00000000-0005-0000-0000-00002D150000}"/>
    <cellStyle name="Вывод 5 4 6" xfId="15137" xr:uid="{00000000-0005-0000-0000-00002E150000}"/>
    <cellStyle name="Вывод 5 40" xfId="1900" xr:uid="{00000000-0005-0000-0000-00002F150000}"/>
    <cellStyle name="Вывод 5 40 2" xfId="6636" xr:uid="{00000000-0005-0000-0000-000030150000}"/>
    <cellStyle name="Вывод 5 40 3" xfId="10904" xr:uid="{00000000-0005-0000-0000-000031150000}"/>
    <cellStyle name="Вывод 5 40 4" xfId="15140" xr:uid="{00000000-0005-0000-0000-000032150000}"/>
    <cellStyle name="Вывод 5 41" xfId="1901" xr:uid="{00000000-0005-0000-0000-000033150000}"/>
    <cellStyle name="Вывод 5 41 2" xfId="6637" xr:uid="{00000000-0005-0000-0000-000034150000}"/>
    <cellStyle name="Вывод 5 41 3" xfId="10905" xr:uid="{00000000-0005-0000-0000-000035150000}"/>
    <cellStyle name="Вывод 5 41 4" xfId="15141" xr:uid="{00000000-0005-0000-0000-000036150000}"/>
    <cellStyle name="Вывод 5 42" xfId="1902" xr:uid="{00000000-0005-0000-0000-000037150000}"/>
    <cellStyle name="Вывод 5 42 2" xfId="6638" xr:uid="{00000000-0005-0000-0000-000038150000}"/>
    <cellStyle name="Вывод 5 42 3" xfId="10906" xr:uid="{00000000-0005-0000-0000-000039150000}"/>
    <cellStyle name="Вывод 5 42 4" xfId="15142" xr:uid="{00000000-0005-0000-0000-00003A150000}"/>
    <cellStyle name="Вывод 5 43" xfId="1903" xr:uid="{00000000-0005-0000-0000-00003B150000}"/>
    <cellStyle name="Вывод 5 43 2" xfId="6639" xr:uid="{00000000-0005-0000-0000-00003C150000}"/>
    <cellStyle name="Вывод 5 43 3" xfId="10907" xr:uid="{00000000-0005-0000-0000-00003D150000}"/>
    <cellStyle name="Вывод 5 43 4" xfId="15143" xr:uid="{00000000-0005-0000-0000-00003E150000}"/>
    <cellStyle name="Вывод 5 44" xfId="1904" xr:uid="{00000000-0005-0000-0000-00003F150000}"/>
    <cellStyle name="Вывод 5 44 2" xfId="6640" xr:uid="{00000000-0005-0000-0000-000040150000}"/>
    <cellStyle name="Вывод 5 44 3" xfId="10908" xr:uid="{00000000-0005-0000-0000-000041150000}"/>
    <cellStyle name="Вывод 5 44 4" xfId="15144" xr:uid="{00000000-0005-0000-0000-000042150000}"/>
    <cellStyle name="Вывод 5 45" xfId="1905" xr:uid="{00000000-0005-0000-0000-000043150000}"/>
    <cellStyle name="Вывод 5 45 2" xfId="6641" xr:uid="{00000000-0005-0000-0000-000044150000}"/>
    <cellStyle name="Вывод 5 45 3" xfId="10909" xr:uid="{00000000-0005-0000-0000-000045150000}"/>
    <cellStyle name="Вывод 5 45 4" xfId="15145" xr:uid="{00000000-0005-0000-0000-000046150000}"/>
    <cellStyle name="Вывод 5 46" xfId="1906" xr:uid="{00000000-0005-0000-0000-000047150000}"/>
    <cellStyle name="Вывод 5 46 2" xfId="6642" xr:uid="{00000000-0005-0000-0000-000048150000}"/>
    <cellStyle name="Вывод 5 46 3" xfId="10910" xr:uid="{00000000-0005-0000-0000-000049150000}"/>
    <cellStyle name="Вывод 5 46 4" xfId="15146" xr:uid="{00000000-0005-0000-0000-00004A150000}"/>
    <cellStyle name="Вывод 5 47" xfId="1907" xr:uid="{00000000-0005-0000-0000-00004B150000}"/>
    <cellStyle name="Вывод 5 47 2" xfId="6643" xr:uid="{00000000-0005-0000-0000-00004C150000}"/>
    <cellStyle name="Вывод 5 47 3" xfId="10911" xr:uid="{00000000-0005-0000-0000-00004D150000}"/>
    <cellStyle name="Вывод 5 47 4" xfId="15147" xr:uid="{00000000-0005-0000-0000-00004E150000}"/>
    <cellStyle name="Вывод 5 48" xfId="1908" xr:uid="{00000000-0005-0000-0000-00004F150000}"/>
    <cellStyle name="Вывод 5 48 2" xfId="6644" xr:uid="{00000000-0005-0000-0000-000050150000}"/>
    <cellStyle name="Вывод 5 48 3" xfId="10912" xr:uid="{00000000-0005-0000-0000-000051150000}"/>
    <cellStyle name="Вывод 5 48 4" xfId="15148" xr:uid="{00000000-0005-0000-0000-000052150000}"/>
    <cellStyle name="Вывод 5 49" xfId="1909" xr:uid="{00000000-0005-0000-0000-000053150000}"/>
    <cellStyle name="Вывод 5 49 2" xfId="6645" xr:uid="{00000000-0005-0000-0000-000054150000}"/>
    <cellStyle name="Вывод 5 49 3" xfId="10913" xr:uid="{00000000-0005-0000-0000-000055150000}"/>
    <cellStyle name="Вывод 5 49 4" xfId="15149" xr:uid="{00000000-0005-0000-0000-000056150000}"/>
    <cellStyle name="Вывод 5 5" xfId="1910" xr:uid="{00000000-0005-0000-0000-000057150000}"/>
    <cellStyle name="Вывод 5 5 2" xfId="6646" xr:uid="{00000000-0005-0000-0000-000058150000}"/>
    <cellStyle name="Вывод 5 5 3" xfId="10914" xr:uid="{00000000-0005-0000-0000-000059150000}"/>
    <cellStyle name="Вывод 5 5 4" xfId="15150" xr:uid="{00000000-0005-0000-0000-00005A150000}"/>
    <cellStyle name="Вывод 5 50" xfId="1911" xr:uid="{00000000-0005-0000-0000-00005B150000}"/>
    <cellStyle name="Вывод 5 50 2" xfId="6647" xr:uid="{00000000-0005-0000-0000-00005C150000}"/>
    <cellStyle name="Вывод 5 50 3" xfId="10915" xr:uid="{00000000-0005-0000-0000-00005D150000}"/>
    <cellStyle name="Вывод 5 50 4" xfId="15151" xr:uid="{00000000-0005-0000-0000-00005E150000}"/>
    <cellStyle name="Вывод 5 51" xfId="1912" xr:uid="{00000000-0005-0000-0000-00005F150000}"/>
    <cellStyle name="Вывод 5 51 2" xfId="6648" xr:uid="{00000000-0005-0000-0000-000060150000}"/>
    <cellStyle name="Вывод 5 51 3" xfId="10916" xr:uid="{00000000-0005-0000-0000-000061150000}"/>
    <cellStyle name="Вывод 5 51 4" xfId="15152" xr:uid="{00000000-0005-0000-0000-000062150000}"/>
    <cellStyle name="Вывод 5 52" xfId="1913" xr:uid="{00000000-0005-0000-0000-000063150000}"/>
    <cellStyle name="Вывод 5 52 2" xfId="6649" xr:uid="{00000000-0005-0000-0000-000064150000}"/>
    <cellStyle name="Вывод 5 52 3" xfId="10917" xr:uid="{00000000-0005-0000-0000-000065150000}"/>
    <cellStyle name="Вывод 5 52 4" xfId="15153" xr:uid="{00000000-0005-0000-0000-000066150000}"/>
    <cellStyle name="Вывод 5 53" xfId="1914" xr:uid="{00000000-0005-0000-0000-000067150000}"/>
    <cellStyle name="Вывод 5 53 2" xfId="6650" xr:uid="{00000000-0005-0000-0000-000068150000}"/>
    <cellStyle name="Вывод 5 53 3" xfId="10918" xr:uid="{00000000-0005-0000-0000-000069150000}"/>
    <cellStyle name="Вывод 5 53 4" xfId="15154" xr:uid="{00000000-0005-0000-0000-00006A150000}"/>
    <cellStyle name="Вывод 5 54" xfId="1915" xr:uid="{00000000-0005-0000-0000-00006B150000}"/>
    <cellStyle name="Вывод 5 54 2" xfId="6651" xr:uid="{00000000-0005-0000-0000-00006C150000}"/>
    <cellStyle name="Вывод 5 54 3" xfId="10919" xr:uid="{00000000-0005-0000-0000-00006D150000}"/>
    <cellStyle name="Вывод 5 54 4" xfId="15155" xr:uid="{00000000-0005-0000-0000-00006E150000}"/>
    <cellStyle name="Вывод 5 55" xfId="1916" xr:uid="{00000000-0005-0000-0000-00006F150000}"/>
    <cellStyle name="Вывод 5 55 2" xfId="6652" xr:uid="{00000000-0005-0000-0000-000070150000}"/>
    <cellStyle name="Вывод 5 55 3" xfId="10920" xr:uid="{00000000-0005-0000-0000-000071150000}"/>
    <cellStyle name="Вывод 5 55 4" xfId="15156" xr:uid="{00000000-0005-0000-0000-000072150000}"/>
    <cellStyle name="Вывод 5 56" xfId="1917" xr:uid="{00000000-0005-0000-0000-000073150000}"/>
    <cellStyle name="Вывод 5 56 2" xfId="6653" xr:uid="{00000000-0005-0000-0000-000074150000}"/>
    <cellStyle name="Вывод 5 56 3" xfId="10921" xr:uid="{00000000-0005-0000-0000-000075150000}"/>
    <cellStyle name="Вывод 5 56 4" xfId="15157" xr:uid="{00000000-0005-0000-0000-000076150000}"/>
    <cellStyle name="Вывод 5 57" xfId="1918" xr:uid="{00000000-0005-0000-0000-000077150000}"/>
    <cellStyle name="Вывод 5 57 2" xfId="6654" xr:uid="{00000000-0005-0000-0000-000078150000}"/>
    <cellStyle name="Вывод 5 57 3" xfId="10922" xr:uid="{00000000-0005-0000-0000-000079150000}"/>
    <cellStyle name="Вывод 5 57 4" xfId="15158" xr:uid="{00000000-0005-0000-0000-00007A150000}"/>
    <cellStyle name="Вывод 5 58" xfId="1919" xr:uid="{00000000-0005-0000-0000-00007B150000}"/>
    <cellStyle name="Вывод 5 58 2" xfId="6655" xr:uid="{00000000-0005-0000-0000-00007C150000}"/>
    <cellStyle name="Вывод 5 58 3" xfId="10923" xr:uid="{00000000-0005-0000-0000-00007D150000}"/>
    <cellStyle name="Вывод 5 58 4" xfId="15159" xr:uid="{00000000-0005-0000-0000-00007E150000}"/>
    <cellStyle name="Вывод 5 59" xfId="1920" xr:uid="{00000000-0005-0000-0000-00007F150000}"/>
    <cellStyle name="Вывод 5 59 2" xfId="6656" xr:uid="{00000000-0005-0000-0000-000080150000}"/>
    <cellStyle name="Вывод 5 59 3" xfId="10924" xr:uid="{00000000-0005-0000-0000-000081150000}"/>
    <cellStyle name="Вывод 5 59 4" xfId="15160" xr:uid="{00000000-0005-0000-0000-000082150000}"/>
    <cellStyle name="Вывод 5 6" xfId="1921" xr:uid="{00000000-0005-0000-0000-000083150000}"/>
    <cellStyle name="Вывод 5 6 2" xfId="6657" xr:uid="{00000000-0005-0000-0000-000084150000}"/>
    <cellStyle name="Вывод 5 6 3" xfId="10925" xr:uid="{00000000-0005-0000-0000-000085150000}"/>
    <cellStyle name="Вывод 5 6 4" xfId="15161" xr:uid="{00000000-0005-0000-0000-000086150000}"/>
    <cellStyle name="Вывод 5 60" xfId="1922" xr:uid="{00000000-0005-0000-0000-000087150000}"/>
    <cellStyle name="Вывод 5 60 2" xfId="6658" xr:uid="{00000000-0005-0000-0000-000088150000}"/>
    <cellStyle name="Вывод 5 60 3" xfId="10926" xr:uid="{00000000-0005-0000-0000-000089150000}"/>
    <cellStyle name="Вывод 5 60 4" xfId="15162" xr:uid="{00000000-0005-0000-0000-00008A150000}"/>
    <cellStyle name="Вывод 5 61" xfId="1923" xr:uid="{00000000-0005-0000-0000-00008B150000}"/>
    <cellStyle name="Вывод 5 61 2" xfId="6659" xr:uid="{00000000-0005-0000-0000-00008C150000}"/>
    <cellStyle name="Вывод 5 61 3" xfId="10927" xr:uid="{00000000-0005-0000-0000-00008D150000}"/>
    <cellStyle name="Вывод 5 61 4" xfId="15163" xr:uid="{00000000-0005-0000-0000-00008E150000}"/>
    <cellStyle name="Вывод 5 62" xfId="1924" xr:uid="{00000000-0005-0000-0000-00008F150000}"/>
    <cellStyle name="Вывод 5 62 2" xfId="6660" xr:uid="{00000000-0005-0000-0000-000090150000}"/>
    <cellStyle name="Вывод 5 62 3" xfId="10928" xr:uid="{00000000-0005-0000-0000-000091150000}"/>
    <cellStyle name="Вывод 5 62 4" xfId="15164" xr:uid="{00000000-0005-0000-0000-000092150000}"/>
    <cellStyle name="Вывод 5 63" xfId="1925" xr:uid="{00000000-0005-0000-0000-000093150000}"/>
    <cellStyle name="Вывод 5 63 2" xfId="6661" xr:uid="{00000000-0005-0000-0000-000094150000}"/>
    <cellStyle name="Вывод 5 63 3" xfId="10929" xr:uid="{00000000-0005-0000-0000-000095150000}"/>
    <cellStyle name="Вывод 5 63 4" xfId="15165" xr:uid="{00000000-0005-0000-0000-000096150000}"/>
    <cellStyle name="Вывод 5 64" xfId="1926" xr:uid="{00000000-0005-0000-0000-000097150000}"/>
    <cellStyle name="Вывод 5 64 2" xfId="6662" xr:uid="{00000000-0005-0000-0000-000098150000}"/>
    <cellStyle name="Вывод 5 64 3" xfId="10930" xr:uid="{00000000-0005-0000-0000-000099150000}"/>
    <cellStyle name="Вывод 5 64 4" xfId="15166" xr:uid="{00000000-0005-0000-0000-00009A150000}"/>
    <cellStyle name="Вывод 5 65" xfId="1927" xr:uid="{00000000-0005-0000-0000-00009B150000}"/>
    <cellStyle name="Вывод 5 65 2" xfId="6663" xr:uid="{00000000-0005-0000-0000-00009C150000}"/>
    <cellStyle name="Вывод 5 65 3" xfId="10931" xr:uid="{00000000-0005-0000-0000-00009D150000}"/>
    <cellStyle name="Вывод 5 65 4" xfId="15167" xr:uid="{00000000-0005-0000-0000-00009E150000}"/>
    <cellStyle name="Вывод 5 66" xfId="1928" xr:uid="{00000000-0005-0000-0000-00009F150000}"/>
    <cellStyle name="Вывод 5 66 2" xfId="6664" xr:uid="{00000000-0005-0000-0000-0000A0150000}"/>
    <cellStyle name="Вывод 5 66 3" xfId="10932" xr:uid="{00000000-0005-0000-0000-0000A1150000}"/>
    <cellStyle name="Вывод 5 66 4" xfId="15168" xr:uid="{00000000-0005-0000-0000-0000A2150000}"/>
    <cellStyle name="Вывод 5 67" xfId="1929" xr:uid="{00000000-0005-0000-0000-0000A3150000}"/>
    <cellStyle name="Вывод 5 67 2" xfId="6665" xr:uid="{00000000-0005-0000-0000-0000A4150000}"/>
    <cellStyle name="Вывод 5 67 3" xfId="10933" xr:uid="{00000000-0005-0000-0000-0000A5150000}"/>
    <cellStyle name="Вывод 5 67 4" xfId="15169" xr:uid="{00000000-0005-0000-0000-0000A6150000}"/>
    <cellStyle name="Вывод 5 68" xfId="1930" xr:uid="{00000000-0005-0000-0000-0000A7150000}"/>
    <cellStyle name="Вывод 5 68 2" xfId="6666" xr:uid="{00000000-0005-0000-0000-0000A8150000}"/>
    <cellStyle name="Вывод 5 68 3" xfId="10934" xr:uid="{00000000-0005-0000-0000-0000A9150000}"/>
    <cellStyle name="Вывод 5 68 4" xfId="15170" xr:uid="{00000000-0005-0000-0000-0000AA150000}"/>
    <cellStyle name="Вывод 5 69" xfId="1931" xr:uid="{00000000-0005-0000-0000-0000AB150000}"/>
    <cellStyle name="Вывод 5 69 2" xfId="6667" xr:uid="{00000000-0005-0000-0000-0000AC150000}"/>
    <cellStyle name="Вывод 5 69 3" xfId="10935" xr:uid="{00000000-0005-0000-0000-0000AD150000}"/>
    <cellStyle name="Вывод 5 69 4" xfId="15171" xr:uid="{00000000-0005-0000-0000-0000AE150000}"/>
    <cellStyle name="Вывод 5 7" xfId="1932" xr:uid="{00000000-0005-0000-0000-0000AF150000}"/>
    <cellStyle name="Вывод 5 7 2" xfId="6668" xr:uid="{00000000-0005-0000-0000-0000B0150000}"/>
    <cellStyle name="Вывод 5 7 3" xfId="10936" xr:uid="{00000000-0005-0000-0000-0000B1150000}"/>
    <cellStyle name="Вывод 5 7 4" xfId="15172" xr:uid="{00000000-0005-0000-0000-0000B2150000}"/>
    <cellStyle name="Вывод 5 70" xfId="1933" xr:uid="{00000000-0005-0000-0000-0000B3150000}"/>
    <cellStyle name="Вывод 5 70 2" xfId="6669" xr:uid="{00000000-0005-0000-0000-0000B4150000}"/>
    <cellStyle name="Вывод 5 70 3" xfId="10937" xr:uid="{00000000-0005-0000-0000-0000B5150000}"/>
    <cellStyle name="Вывод 5 70 4" xfId="15173" xr:uid="{00000000-0005-0000-0000-0000B6150000}"/>
    <cellStyle name="Вывод 5 71" xfId="1934" xr:uid="{00000000-0005-0000-0000-0000B7150000}"/>
    <cellStyle name="Вывод 5 71 2" xfId="6670" xr:uid="{00000000-0005-0000-0000-0000B8150000}"/>
    <cellStyle name="Вывод 5 71 3" xfId="10938" xr:uid="{00000000-0005-0000-0000-0000B9150000}"/>
    <cellStyle name="Вывод 5 71 4" xfId="15174" xr:uid="{00000000-0005-0000-0000-0000BA150000}"/>
    <cellStyle name="Вывод 5 72" xfId="1935" xr:uid="{00000000-0005-0000-0000-0000BB150000}"/>
    <cellStyle name="Вывод 5 72 2" xfId="6671" xr:uid="{00000000-0005-0000-0000-0000BC150000}"/>
    <cellStyle name="Вывод 5 72 3" xfId="10939" xr:uid="{00000000-0005-0000-0000-0000BD150000}"/>
    <cellStyle name="Вывод 5 72 4" xfId="15175" xr:uid="{00000000-0005-0000-0000-0000BE150000}"/>
    <cellStyle name="Вывод 5 73" xfId="1936" xr:uid="{00000000-0005-0000-0000-0000BF150000}"/>
    <cellStyle name="Вывод 5 73 2" xfId="6672" xr:uid="{00000000-0005-0000-0000-0000C0150000}"/>
    <cellStyle name="Вывод 5 73 3" xfId="10940" xr:uid="{00000000-0005-0000-0000-0000C1150000}"/>
    <cellStyle name="Вывод 5 73 4" xfId="15176" xr:uid="{00000000-0005-0000-0000-0000C2150000}"/>
    <cellStyle name="Вывод 5 74" xfId="1937" xr:uid="{00000000-0005-0000-0000-0000C3150000}"/>
    <cellStyle name="Вывод 5 74 2" xfId="6673" xr:uid="{00000000-0005-0000-0000-0000C4150000}"/>
    <cellStyle name="Вывод 5 74 3" xfId="10941" xr:uid="{00000000-0005-0000-0000-0000C5150000}"/>
    <cellStyle name="Вывод 5 74 4" xfId="15177" xr:uid="{00000000-0005-0000-0000-0000C6150000}"/>
    <cellStyle name="Вывод 5 75" xfId="1938" xr:uid="{00000000-0005-0000-0000-0000C7150000}"/>
    <cellStyle name="Вывод 5 75 2" xfId="6674" xr:uid="{00000000-0005-0000-0000-0000C8150000}"/>
    <cellStyle name="Вывод 5 75 3" xfId="10942" xr:uid="{00000000-0005-0000-0000-0000C9150000}"/>
    <cellStyle name="Вывод 5 75 4" xfId="15178" xr:uid="{00000000-0005-0000-0000-0000CA150000}"/>
    <cellStyle name="Вывод 5 76" xfId="1939" xr:uid="{00000000-0005-0000-0000-0000CB150000}"/>
    <cellStyle name="Вывод 5 76 2" xfId="6675" xr:uid="{00000000-0005-0000-0000-0000CC150000}"/>
    <cellStyle name="Вывод 5 76 3" xfId="10943" xr:uid="{00000000-0005-0000-0000-0000CD150000}"/>
    <cellStyle name="Вывод 5 76 4" xfId="15179" xr:uid="{00000000-0005-0000-0000-0000CE150000}"/>
    <cellStyle name="Вывод 5 77" xfId="1940" xr:uid="{00000000-0005-0000-0000-0000CF150000}"/>
    <cellStyle name="Вывод 5 77 2" xfId="6676" xr:uid="{00000000-0005-0000-0000-0000D0150000}"/>
    <cellStyle name="Вывод 5 77 3" xfId="10944" xr:uid="{00000000-0005-0000-0000-0000D1150000}"/>
    <cellStyle name="Вывод 5 77 4" xfId="15180" xr:uid="{00000000-0005-0000-0000-0000D2150000}"/>
    <cellStyle name="Вывод 5 78" xfId="1941" xr:uid="{00000000-0005-0000-0000-0000D3150000}"/>
    <cellStyle name="Вывод 5 78 2" xfId="6677" xr:uid="{00000000-0005-0000-0000-0000D4150000}"/>
    <cellStyle name="Вывод 5 78 3" xfId="10945" xr:uid="{00000000-0005-0000-0000-0000D5150000}"/>
    <cellStyle name="Вывод 5 78 4" xfId="15181" xr:uid="{00000000-0005-0000-0000-0000D6150000}"/>
    <cellStyle name="Вывод 5 79" xfId="1942" xr:uid="{00000000-0005-0000-0000-0000D7150000}"/>
    <cellStyle name="Вывод 5 79 2" xfId="6678" xr:uid="{00000000-0005-0000-0000-0000D8150000}"/>
    <cellStyle name="Вывод 5 79 3" xfId="10946" xr:uid="{00000000-0005-0000-0000-0000D9150000}"/>
    <cellStyle name="Вывод 5 79 4" xfId="15182" xr:uid="{00000000-0005-0000-0000-0000DA150000}"/>
    <cellStyle name="Вывод 5 8" xfId="1943" xr:uid="{00000000-0005-0000-0000-0000DB150000}"/>
    <cellStyle name="Вывод 5 8 2" xfId="6679" xr:uid="{00000000-0005-0000-0000-0000DC150000}"/>
    <cellStyle name="Вывод 5 8 3" xfId="10947" xr:uid="{00000000-0005-0000-0000-0000DD150000}"/>
    <cellStyle name="Вывод 5 8 4" xfId="15183" xr:uid="{00000000-0005-0000-0000-0000DE150000}"/>
    <cellStyle name="Вывод 5 80" xfId="1944" xr:uid="{00000000-0005-0000-0000-0000DF150000}"/>
    <cellStyle name="Вывод 5 80 2" xfId="6680" xr:uid="{00000000-0005-0000-0000-0000E0150000}"/>
    <cellStyle name="Вывод 5 80 3" xfId="10948" xr:uid="{00000000-0005-0000-0000-0000E1150000}"/>
    <cellStyle name="Вывод 5 80 4" xfId="15184" xr:uid="{00000000-0005-0000-0000-0000E2150000}"/>
    <cellStyle name="Вывод 5 81" xfId="1945" xr:uid="{00000000-0005-0000-0000-0000E3150000}"/>
    <cellStyle name="Вывод 5 81 2" xfId="6681" xr:uid="{00000000-0005-0000-0000-0000E4150000}"/>
    <cellStyle name="Вывод 5 81 3" xfId="10949" xr:uid="{00000000-0005-0000-0000-0000E5150000}"/>
    <cellStyle name="Вывод 5 81 4" xfId="15185" xr:uid="{00000000-0005-0000-0000-0000E6150000}"/>
    <cellStyle name="Вывод 5 82" xfId="1946" xr:uid="{00000000-0005-0000-0000-0000E7150000}"/>
    <cellStyle name="Вывод 5 82 2" xfId="6682" xr:uid="{00000000-0005-0000-0000-0000E8150000}"/>
    <cellStyle name="Вывод 5 82 3" xfId="10950" xr:uid="{00000000-0005-0000-0000-0000E9150000}"/>
    <cellStyle name="Вывод 5 82 4" xfId="15186" xr:uid="{00000000-0005-0000-0000-0000EA150000}"/>
    <cellStyle name="Вывод 5 83" xfId="1947" xr:uid="{00000000-0005-0000-0000-0000EB150000}"/>
    <cellStyle name="Вывод 5 83 2" xfId="6683" xr:uid="{00000000-0005-0000-0000-0000EC150000}"/>
    <cellStyle name="Вывод 5 83 3" xfId="10951" xr:uid="{00000000-0005-0000-0000-0000ED150000}"/>
    <cellStyle name="Вывод 5 83 4" xfId="15187" xr:uid="{00000000-0005-0000-0000-0000EE150000}"/>
    <cellStyle name="Вывод 5 84" xfId="1948" xr:uid="{00000000-0005-0000-0000-0000EF150000}"/>
    <cellStyle name="Вывод 5 84 2" xfId="6684" xr:uid="{00000000-0005-0000-0000-0000F0150000}"/>
    <cellStyle name="Вывод 5 84 3" xfId="10952" xr:uid="{00000000-0005-0000-0000-0000F1150000}"/>
    <cellStyle name="Вывод 5 84 4" xfId="15188" xr:uid="{00000000-0005-0000-0000-0000F2150000}"/>
    <cellStyle name="Вывод 5 85" xfId="1949" xr:uid="{00000000-0005-0000-0000-0000F3150000}"/>
    <cellStyle name="Вывод 5 85 2" xfId="6685" xr:uid="{00000000-0005-0000-0000-0000F4150000}"/>
    <cellStyle name="Вывод 5 85 3" xfId="10953" xr:uid="{00000000-0005-0000-0000-0000F5150000}"/>
    <cellStyle name="Вывод 5 85 4" xfId="15189" xr:uid="{00000000-0005-0000-0000-0000F6150000}"/>
    <cellStyle name="Вывод 5 86" xfId="1950" xr:uid="{00000000-0005-0000-0000-0000F7150000}"/>
    <cellStyle name="Вывод 5 86 2" xfId="6686" xr:uid="{00000000-0005-0000-0000-0000F8150000}"/>
    <cellStyle name="Вывод 5 86 3" xfId="10954" xr:uid="{00000000-0005-0000-0000-0000F9150000}"/>
    <cellStyle name="Вывод 5 86 4" xfId="15190" xr:uid="{00000000-0005-0000-0000-0000FA150000}"/>
    <cellStyle name="Вывод 5 87" xfId="1951" xr:uid="{00000000-0005-0000-0000-0000FB150000}"/>
    <cellStyle name="Вывод 5 87 2" xfId="6687" xr:uid="{00000000-0005-0000-0000-0000FC150000}"/>
    <cellStyle name="Вывод 5 87 3" xfId="10955" xr:uid="{00000000-0005-0000-0000-0000FD150000}"/>
    <cellStyle name="Вывод 5 87 4" xfId="15191" xr:uid="{00000000-0005-0000-0000-0000FE150000}"/>
    <cellStyle name="Вывод 5 88" xfId="1952" xr:uid="{00000000-0005-0000-0000-0000FF150000}"/>
    <cellStyle name="Вывод 5 88 2" xfId="6688" xr:uid="{00000000-0005-0000-0000-000000160000}"/>
    <cellStyle name="Вывод 5 88 3" xfId="10956" xr:uid="{00000000-0005-0000-0000-000001160000}"/>
    <cellStyle name="Вывод 5 88 4" xfId="15192" xr:uid="{00000000-0005-0000-0000-000002160000}"/>
    <cellStyle name="Вывод 5 89" xfId="1953" xr:uid="{00000000-0005-0000-0000-000003160000}"/>
    <cellStyle name="Вывод 5 89 2" xfId="6689" xr:uid="{00000000-0005-0000-0000-000004160000}"/>
    <cellStyle name="Вывод 5 89 3" xfId="10957" xr:uid="{00000000-0005-0000-0000-000005160000}"/>
    <cellStyle name="Вывод 5 89 4" xfId="15193" xr:uid="{00000000-0005-0000-0000-000006160000}"/>
    <cellStyle name="Вывод 5 9" xfId="1954" xr:uid="{00000000-0005-0000-0000-000007160000}"/>
    <cellStyle name="Вывод 5 9 2" xfId="6690" xr:uid="{00000000-0005-0000-0000-000008160000}"/>
    <cellStyle name="Вывод 5 9 3" xfId="10958" xr:uid="{00000000-0005-0000-0000-000009160000}"/>
    <cellStyle name="Вывод 5 9 4" xfId="15194" xr:uid="{00000000-0005-0000-0000-00000A160000}"/>
    <cellStyle name="Вывод 5 90" xfId="1955" xr:uid="{00000000-0005-0000-0000-00000B160000}"/>
    <cellStyle name="Вывод 5 90 2" xfId="6691" xr:uid="{00000000-0005-0000-0000-00000C160000}"/>
    <cellStyle name="Вывод 5 90 3" xfId="10959" xr:uid="{00000000-0005-0000-0000-00000D160000}"/>
    <cellStyle name="Вывод 5 90 4" xfId="15195" xr:uid="{00000000-0005-0000-0000-00000E160000}"/>
    <cellStyle name="Вывод 5 91" xfId="1956" xr:uid="{00000000-0005-0000-0000-00000F160000}"/>
    <cellStyle name="Вывод 5 91 2" xfId="6692" xr:uid="{00000000-0005-0000-0000-000010160000}"/>
    <cellStyle name="Вывод 5 91 3" xfId="10960" xr:uid="{00000000-0005-0000-0000-000011160000}"/>
    <cellStyle name="Вывод 5 91 4" xfId="15196" xr:uid="{00000000-0005-0000-0000-000012160000}"/>
    <cellStyle name="Вывод 5 92" xfId="5190" xr:uid="{00000000-0005-0000-0000-000013160000}"/>
    <cellStyle name="Вывод 5 93" xfId="5254" xr:uid="{00000000-0005-0000-0000-000014160000}"/>
    <cellStyle name="Вывод 5 94" xfId="8811" xr:uid="{00000000-0005-0000-0000-000015160000}"/>
    <cellStyle name="Вывод 6" xfId="237" xr:uid="{00000000-0005-0000-0000-000016160000}"/>
    <cellStyle name="Вывод 6 10" xfId="1957" xr:uid="{00000000-0005-0000-0000-000017160000}"/>
    <cellStyle name="Вывод 6 10 2" xfId="6693" xr:uid="{00000000-0005-0000-0000-000018160000}"/>
    <cellStyle name="Вывод 6 10 3" xfId="10961" xr:uid="{00000000-0005-0000-0000-000019160000}"/>
    <cellStyle name="Вывод 6 10 4" xfId="15197" xr:uid="{00000000-0005-0000-0000-00001A160000}"/>
    <cellStyle name="Вывод 6 11" xfId="1958" xr:uid="{00000000-0005-0000-0000-00001B160000}"/>
    <cellStyle name="Вывод 6 11 2" xfId="6694" xr:uid="{00000000-0005-0000-0000-00001C160000}"/>
    <cellStyle name="Вывод 6 11 3" xfId="10962" xr:uid="{00000000-0005-0000-0000-00001D160000}"/>
    <cellStyle name="Вывод 6 11 4" xfId="15198" xr:uid="{00000000-0005-0000-0000-00001E160000}"/>
    <cellStyle name="Вывод 6 12" xfId="1959" xr:uid="{00000000-0005-0000-0000-00001F160000}"/>
    <cellStyle name="Вывод 6 12 2" xfId="6695" xr:uid="{00000000-0005-0000-0000-000020160000}"/>
    <cellStyle name="Вывод 6 12 3" xfId="10963" xr:uid="{00000000-0005-0000-0000-000021160000}"/>
    <cellStyle name="Вывод 6 12 4" xfId="15199" xr:uid="{00000000-0005-0000-0000-000022160000}"/>
    <cellStyle name="Вывод 6 13" xfId="1960" xr:uid="{00000000-0005-0000-0000-000023160000}"/>
    <cellStyle name="Вывод 6 13 2" xfId="6696" xr:uid="{00000000-0005-0000-0000-000024160000}"/>
    <cellStyle name="Вывод 6 13 3" xfId="10964" xr:uid="{00000000-0005-0000-0000-000025160000}"/>
    <cellStyle name="Вывод 6 13 4" xfId="15200" xr:uid="{00000000-0005-0000-0000-000026160000}"/>
    <cellStyle name="Вывод 6 14" xfId="1961" xr:uid="{00000000-0005-0000-0000-000027160000}"/>
    <cellStyle name="Вывод 6 14 2" xfId="6697" xr:uid="{00000000-0005-0000-0000-000028160000}"/>
    <cellStyle name="Вывод 6 14 3" xfId="10965" xr:uid="{00000000-0005-0000-0000-000029160000}"/>
    <cellStyle name="Вывод 6 14 4" xfId="15201" xr:uid="{00000000-0005-0000-0000-00002A160000}"/>
    <cellStyle name="Вывод 6 15" xfId="1962" xr:uid="{00000000-0005-0000-0000-00002B160000}"/>
    <cellStyle name="Вывод 6 15 2" xfId="6698" xr:uid="{00000000-0005-0000-0000-00002C160000}"/>
    <cellStyle name="Вывод 6 15 3" xfId="10966" xr:uid="{00000000-0005-0000-0000-00002D160000}"/>
    <cellStyle name="Вывод 6 15 4" xfId="15202" xr:uid="{00000000-0005-0000-0000-00002E160000}"/>
    <cellStyle name="Вывод 6 16" xfId="1963" xr:uid="{00000000-0005-0000-0000-00002F160000}"/>
    <cellStyle name="Вывод 6 16 2" xfId="6699" xr:uid="{00000000-0005-0000-0000-000030160000}"/>
    <cellStyle name="Вывод 6 16 3" xfId="10967" xr:uid="{00000000-0005-0000-0000-000031160000}"/>
    <cellStyle name="Вывод 6 16 4" xfId="15203" xr:uid="{00000000-0005-0000-0000-000032160000}"/>
    <cellStyle name="Вывод 6 17" xfId="1964" xr:uid="{00000000-0005-0000-0000-000033160000}"/>
    <cellStyle name="Вывод 6 17 2" xfId="6700" xr:uid="{00000000-0005-0000-0000-000034160000}"/>
    <cellStyle name="Вывод 6 17 3" xfId="10968" xr:uid="{00000000-0005-0000-0000-000035160000}"/>
    <cellStyle name="Вывод 6 17 4" xfId="15204" xr:uid="{00000000-0005-0000-0000-000036160000}"/>
    <cellStyle name="Вывод 6 18" xfId="1965" xr:uid="{00000000-0005-0000-0000-000037160000}"/>
    <cellStyle name="Вывод 6 18 2" xfId="6701" xr:uid="{00000000-0005-0000-0000-000038160000}"/>
    <cellStyle name="Вывод 6 18 3" xfId="10969" xr:uid="{00000000-0005-0000-0000-000039160000}"/>
    <cellStyle name="Вывод 6 18 4" xfId="15205" xr:uid="{00000000-0005-0000-0000-00003A160000}"/>
    <cellStyle name="Вывод 6 19" xfId="1966" xr:uid="{00000000-0005-0000-0000-00003B160000}"/>
    <cellStyle name="Вывод 6 19 2" xfId="6702" xr:uid="{00000000-0005-0000-0000-00003C160000}"/>
    <cellStyle name="Вывод 6 19 3" xfId="10970" xr:uid="{00000000-0005-0000-0000-00003D160000}"/>
    <cellStyle name="Вывод 6 19 4" xfId="15206" xr:uid="{00000000-0005-0000-0000-00003E160000}"/>
    <cellStyle name="Вывод 6 2" xfId="1967" xr:uid="{00000000-0005-0000-0000-00003F160000}"/>
    <cellStyle name="Вывод 6 2 2" xfId="1968" xr:uid="{00000000-0005-0000-0000-000040160000}"/>
    <cellStyle name="Вывод 6 2 2 2" xfId="6704" xr:uid="{00000000-0005-0000-0000-000041160000}"/>
    <cellStyle name="Вывод 6 2 2 3" xfId="10972" xr:uid="{00000000-0005-0000-0000-000042160000}"/>
    <cellStyle name="Вывод 6 2 2 4" xfId="15208" xr:uid="{00000000-0005-0000-0000-000043160000}"/>
    <cellStyle name="Вывод 6 2 3" xfId="1969" xr:uid="{00000000-0005-0000-0000-000044160000}"/>
    <cellStyle name="Вывод 6 2 3 2" xfId="6705" xr:uid="{00000000-0005-0000-0000-000045160000}"/>
    <cellStyle name="Вывод 6 2 3 3" xfId="10973" xr:uid="{00000000-0005-0000-0000-000046160000}"/>
    <cellStyle name="Вывод 6 2 3 4" xfId="15209" xr:uid="{00000000-0005-0000-0000-000047160000}"/>
    <cellStyle name="Вывод 6 2 4" xfId="6703" xr:uid="{00000000-0005-0000-0000-000048160000}"/>
    <cellStyle name="Вывод 6 2 5" xfId="10971" xr:uid="{00000000-0005-0000-0000-000049160000}"/>
    <cellStyle name="Вывод 6 2 6" xfId="15207" xr:uid="{00000000-0005-0000-0000-00004A160000}"/>
    <cellStyle name="Вывод 6 20" xfId="1970" xr:uid="{00000000-0005-0000-0000-00004B160000}"/>
    <cellStyle name="Вывод 6 20 2" xfId="6706" xr:uid="{00000000-0005-0000-0000-00004C160000}"/>
    <cellStyle name="Вывод 6 20 3" xfId="10974" xr:uid="{00000000-0005-0000-0000-00004D160000}"/>
    <cellStyle name="Вывод 6 20 4" xfId="15210" xr:uid="{00000000-0005-0000-0000-00004E160000}"/>
    <cellStyle name="Вывод 6 21" xfId="1971" xr:uid="{00000000-0005-0000-0000-00004F160000}"/>
    <cellStyle name="Вывод 6 21 2" xfId="6707" xr:uid="{00000000-0005-0000-0000-000050160000}"/>
    <cellStyle name="Вывод 6 21 3" xfId="10975" xr:uid="{00000000-0005-0000-0000-000051160000}"/>
    <cellStyle name="Вывод 6 21 4" xfId="15211" xr:uid="{00000000-0005-0000-0000-000052160000}"/>
    <cellStyle name="Вывод 6 22" xfId="1972" xr:uid="{00000000-0005-0000-0000-000053160000}"/>
    <cellStyle name="Вывод 6 22 2" xfId="6708" xr:uid="{00000000-0005-0000-0000-000054160000}"/>
    <cellStyle name="Вывод 6 22 3" xfId="10976" xr:uid="{00000000-0005-0000-0000-000055160000}"/>
    <cellStyle name="Вывод 6 22 4" xfId="15212" xr:uid="{00000000-0005-0000-0000-000056160000}"/>
    <cellStyle name="Вывод 6 23" xfId="1973" xr:uid="{00000000-0005-0000-0000-000057160000}"/>
    <cellStyle name="Вывод 6 23 2" xfId="6709" xr:uid="{00000000-0005-0000-0000-000058160000}"/>
    <cellStyle name="Вывод 6 23 3" xfId="10977" xr:uid="{00000000-0005-0000-0000-000059160000}"/>
    <cellStyle name="Вывод 6 23 4" xfId="15213" xr:uid="{00000000-0005-0000-0000-00005A160000}"/>
    <cellStyle name="Вывод 6 24" xfId="1974" xr:uid="{00000000-0005-0000-0000-00005B160000}"/>
    <cellStyle name="Вывод 6 24 2" xfId="6710" xr:uid="{00000000-0005-0000-0000-00005C160000}"/>
    <cellStyle name="Вывод 6 24 3" xfId="10978" xr:uid="{00000000-0005-0000-0000-00005D160000}"/>
    <cellStyle name="Вывод 6 24 4" xfId="15214" xr:uid="{00000000-0005-0000-0000-00005E160000}"/>
    <cellStyle name="Вывод 6 25" xfId="1975" xr:uid="{00000000-0005-0000-0000-00005F160000}"/>
    <cellStyle name="Вывод 6 25 2" xfId="6711" xr:uid="{00000000-0005-0000-0000-000060160000}"/>
    <cellStyle name="Вывод 6 25 3" xfId="10979" xr:uid="{00000000-0005-0000-0000-000061160000}"/>
    <cellStyle name="Вывод 6 25 4" xfId="15215" xr:uid="{00000000-0005-0000-0000-000062160000}"/>
    <cellStyle name="Вывод 6 26" xfId="1976" xr:uid="{00000000-0005-0000-0000-000063160000}"/>
    <cellStyle name="Вывод 6 26 2" xfId="6712" xr:uid="{00000000-0005-0000-0000-000064160000}"/>
    <cellStyle name="Вывод 6 26 3" xfId="10980" xr:uid="{00000000-0005-0000-0000-000065160000}"/>
    <cellStyle name="Вывод 6 26 4" xfId="15216" xr:uid="{00000000-0005-0000-0000-000066160000}"/>
    <cellStyle name="Вывод 6 27" xfId="1977" xr:uid="{00000000-0005-0000-0000-000067160000}"/>
    <cellStyle name="Вывод 6 27 2" xfId="6713" xr:uid="{00000000-0005-0000-0000-000068160000}"/>
    <cellStyle name="Вывод 6 27 3" xfId="10981" xr:uid="{00000000-0005-0000-0000-000069160000}"/>
    <cellStyle name="Вывод 6 27 4" xfId="15217" xr:uid="{00000000-0005-0000-0000-00006A160000}"/>
    <cellStyle name="Вывод 6 28" xfId="1978" xr:uid="{00000000-0005-0000-0000-00006B160000}"/>
    <cellStyle name="Вывод 6 28 2" xfId="6714" xr:uid="{00000000-0005-0000-0000-00006C160000}"/>
    <cellStyle name="Вывод 6 28 3" xfId="10982" xr:uid="{00000000-0005-0000-0000-00006D160000}"/>
    <cellStyle name="Вывод 6 28 4" xfId="15218" xr:uid="{00000000-0005-0000-0000-00006E160000}"/>
    <cellStyle name="Вывод 6 29" xfId="1979" xr:uid="{00000000-0005-0000-0000-00006F160000}"/>
    <cellStyle name="Вывод 6 29 2" xfId="6715" xr:uid="{00000000-0005-0000-0000-000070160000}"/>
    <cellStyle name="Вывод 6 29 3" xfId="10983" xr:uid="{00000000-0005-0000-0000-000071160000}"/>
    <cellStyle name="Вывод 6 29 4" xfId="15219" xr:uid="{00000000-0005-0000-0000-000072160000}"/>
    <cellStyle name="Вывод 6 3" xfId="1980" xr:uid="{00000000-0005-0000-0000-000073160000}"/>
    <cellStyle name="Вывод 6 3 2" xfId="1981" xr:uid="{00000000-0005-0000-0000-000074160000}"/>
    <cellStyle name="Вывод 6 3 2 2" xfId="6717" xr:uid="{00000000-0005-0000-0000-000075160000}"/>
    <cellStyle name="Вывод 6 3 2 3" xfId="10985" xr:uid="{00000000-0005-0000-0000-000076160000}"/>
    <cellStyle name="Вывод 6 3 2 4" xfId="15221" xr:uid="{00000000-0005-0000-0000-000077160000}"/>
    <cellStyle name="Вывод 6 3 3" xfId="1982" xr:uid="{00000000-0005-0000-0000-000078160000}"/>
    <cellStyle name="Вывод 6 3 3 2" xfId="6718" xr:uid="{00000000-0005-0000-0000-000079160000}"/>
    <cellStyle name="Вывод 6 3 3 3" xfId="10986" xr:uid="{00000000-0005-0000-0000-00007A160000}"/>
    <cellStyle name="Вывод 6 3 3 4" xfId="15222" xr:uid="{00000000-0005-0000-0000-00007B160000}"/>
    <cellStyle name="Вывод 6 3 4" xfId="6716" xr:uid="{00000000-0005-0000-0000-00007C160000}"/>
    <cellStyle name="Вывод 6 3 5" xfId="10984" xr:uid="{00000000-0005-0000-0000-00007D160000}"/>
    <cellStyle name="Вывод 6 3 6" xfId="15220" xr:uid="{00000000-0005-0000-0000-00007E160000}"/>
    <cellStyle name="Вывод 6 30" xfId="1983" xr:uid="{00000000-0005-0000-0000-00007F160000}"/>
    <cellStyle name="Вывод 6 30 2" xfId="6719" xr:uid="{00000000-0005-0000-0000-000080160000}"/>
    <cellStyle name="Вывод 6 30 3" xfId="10987" xr:uid="{00000000-0005-0000-0000-000081160000}"/>
    <cellStyle name="Вывод 6 30 4" xfId="15223" xr:uid="{00000000-0005-0000-0000-000082160000}"/>
    <cellStyle name="Вывод 6 31" xfId="1984" xr:uid="{00000000-0005-0000-0000-000083160000}"/>
    <cellStyle name="Вывод 6 31 2" xfId="6720" xr:uid="{00000000-0005-0000-0000-000084160000}"/>
    <cellStyle name="Вывод 6 31 3" xfId="10988" xr:uid="{00000000-0005-0000-0000-000085160000}"/>
    <cellStyle name="Вывод 6 31 4" xfId="15224" xr:uid="{00000000-0005-0000-0000-000086160000}"/>
    <cellStyle name="Вывод 6 32" xfId="1985" xr:uid="{00000000-0005-0000-0000-000087160000}"/>
    <cellStyle name="Вывод 6 32 2" xfId="6721" xr:uid="{00000000-0005-0000-0000-000088160000}"/>
    <cellStyle name="Вывод 6 32 3" xfId="10989" xr:uid="{00000000-0005-0000-0000-000089160000}"/>
    <cellStyle name="Вывод 6 32 4" xfId="15225" xr:uid="{00000000-0005-0000-0000-00008A160000}"/>
    <cellStyle name="Вывод 6 33" xfId="1986" xr:uid="{00000000-0005-0000-0000-00008B160000}"/>
    <cellStyle name="Вывод 6 33 2" xfId="6722" xr:uid="{00000000-0005-0000-0000-00008C160000}"/>
    <cellStyle name="Вывод 6 33 3" xfId="10990" xr:uid="{00000000-0005-0000-0000-00008D160000}"/>
    <cellStyle name="Вывод 6 33 4" xfId="15226" xr:uid="{00000000-0005-0000-0000-00008E160000}"/>
    <cellStyle name="Вывод 6 34" xfId="1987" xr:uid="{00000000-0005-0000-0000-00008F160000}"/>
    <cellStyle name="Вывод 6 34 2" xfId="6723" xr:uid="{00000000-0005-0000-0000-000090160000}"/>
    <cellStyle name="Вывод 6 34 3" xfId="10991" xr:uid="{00000000-0005-0000-0000-000091160000}"/>
    <cellStyle name="Вывод 6 34 4" xfId="15227" xr:uid="{00000000-0005-0000-0000-000092160000}"/>
    <cellStyle name="Вывод 6 35" xfId="1988" xr:uid="{00000000-0005-0000-0000-000093160000}"/>
    <cellStyle name="Вывод 6 35 2" xfId="6724" xr:uid="{00000000-0005-0000-0000-000094160000}"/>
    <cellStyle name="Вывод 6 35 3" xfId="10992" xr:uid="{00000000-0005-0000-0000-000095160000}"/>
    <cellStyle name="Вывод 6 35 4" xfId="15228" xr:uid="{00000000-0005-0000-0000-000096160000}"/>
    <cellStyle name="Вывод 6 36" xfId="1989" xr:uid="{00000000-0005-0000-0000-000097160000}"/>
    <cellStyle name="Вывод 6 36 2" xfId="6725" xr:uid="{00000000-0005-0000-0000-000098160000}"/>
    <cellStyle name="Вывод 6 36 3" xfId="10993" xr:uid="{00000000-0005-0000-0000-000099160000}"/>
    <cellStyle name="Вывод 6 36 4" xfId="15229" xr:uid="{00000000-0005-0000-0000-00009A160000}"/>
    <cellStyle name="Вывод 6 37" xfId="1990" xr:uid="{00000000-0005-0000-0000-00009B160000}"/>
    <cellStyle name="Вывод 6 37 2" xfId="6726" xr:uid="{00000000-0005-0000-0000-00009C160000}"/>
    <cellStyle name="Вывод 6 37 3" xfId="10994" xr:uid="{00000000-0005-0000-0000-00009D160000}"/>
    <cellStyle name="Вывод 6 37 4" xfId="15230" xr:uid="{00000000-0005-0000-0000-00009E160000}"/>
    <cellStyle name="Вывод 6 38" xfId="1991" xr:uid="{00000000-0005-0000-0000-00009F160000}"/>
    <cellStyle name="Вывод 6 38 2" xfId="6727" xr:uid="{00000000-0005-0000-0000-0000A0160000}"/>
    <cellStyle name="Вывод 6 38 3" xfId="10995" xr:uid="{00000000-0005-0000-0000-0000A1160000}"/>
    <cellStyle name="Вывод 6 38 4" xfId="15231" xr:uid="{00000000-0005-0000-0000-0000A2160000}"/>
    <cellStyle name="Вывод 6 39" xfId="1992" xr:uid="{00000000-0005-0000-0000-0000A3160000}"/>
    <cellStyle name="Вывод 6 39 2" xfId="6728" xr:uid="{00000000-0005-0000-0000-0000A4160000}"/>
    <cellStyle name="Вывод 6 39 3" xfId="10996" xr:uid="{00000000-0005-0000-0000-0000A5160000}"/>
    <cellStyle name="Вывод 6 39 4" xfId="15232" xr:uid="{00000000-0005-0000-0000-0000A6160000}"/>
    <cellStyle name="Вывод 6 4" xfId="1993" xr:uid="{00000000-0005-0000-0000-0000A7160000}"/>
    <cellStyle name="Вывод 6 4 2" xfId="1994" xr:uid="{00000000-0005-0000-0000-0000A8160000}"/>
    <cellStyle name="Вывод 6 4 2 2" xfId="6730" xr:uid="{00000000-0005-0000-0000-0000A9160000}"/>
    <cellStyle name="Вывод 6 4 2 3" xfId="10998" xr:uid="{00000000-0005-0000-0000-0000AA160000}"/>
    <cellStyle name="Вывод 6 4 2 4" xfId="15234" xr:uid="{00000000-0005-0000-0000-0000AB160000}"/>
    <cellStyle name="Вывод 6 4 3" xfId="1995" xr:uid="{00000000-0005-0000-0000-0000AC160000}"/>
    <cellStyle name="Вывод 6 4 3 2" xfId="6731" xr:uid="{00000000-0005-0000-0000-0000AD160000}"/>
    <cellStyle name="Вывод 6 4 3 3" xfId="10999" xr:uid="{00000000-0005-0000-0000-0000AE160000}"/>
    <cellStyle name="Вывод 6 4 3 4" xfId="15235" xr:uid="{00000000-0005-0000-0000-0000AF160000}"/>
    <cellStyle name="Вывод 6 4 4" xfId="6729" xr:uid="{00000000-0005-0000-0000-0000B0160000}"/>
    <cellStyle name="Вывод 6 4 5" xfId="10997" xr:uid="{00000000-0005-0000-0000-0000B1160000}"/>
    <cellStyle name="Вывод 6 4 6" xfId="15233" xr:uid="{00000000-0005-0000-0000-0000B2160000}"/>
    <cellStyle name="Вывод 6 40" xfId="1996" xr:uid="{00000000-0005-0000-0000-0000B3160000}"/>
    <cellStyle name="Вывод 6 40 2" xfId="6732" xr:uid="{00000000-0005-0000-0000-0000B4160000}"/>
    <cellStyle name="Вывод 6 40 3" xfId="11000" xr:uid="{00000000-0005-0000-0000-0000B5160000}"/>
    <cellStyle name="Вывод 6 40 4" xfId="15236" xr:uid="{00000000-0005-0000-0000-0000B6160000}"/>
    <cellStyle name="Вывод 6 41" xfId="1997" xr:uid="{00000000-0005-0000-0000-0000B7160000}"/>
    <cellStyle name="Вывод 6 41 2" xfId="6733" xr:uid="{00000000-0005-0000-0000-0000B8160000}"/>
    <cellStyle name="Вывод 6 41 3" xfId="11001" xr:uid="{00000000-0005-0000-0000-0000B9160000}"/>
    <cellStyle name="Вывод 6 41 4" xfId="15237" xr:uid="{00000000-0005-0000-0000-0000BA160000}"/>
    <cellStyle name="Вывод 6 42" xfId="1998" xr:uid="{00000000-0005-0000-0000-0000BB160000}"/>
    <cellStyle name="Вывод 6 42 2" xfId="6734" xr:uid="{00000000-0005-0000-0000-0000BC160000}"/>
    <cellStyle name="Вывод 6 42 3" xfId="11002" xr:uid="{00000000-0005-0000-0000-0000BD160000}"/>
    <cellStyle name="Вывод 6 42 4" xfId="15238" xr:uid="{00000000-0005-0000-0000-0000BE160000}"/>
    <cellStyle name="Вывод 6 43" xfId="1999" xr:uid="{00000000-0005-0000-0000-0000BF160000}"/>
    <cellStyle name="Вывод 6 43 2" xfId="6735" xr:uid="{00000000-0005-0000-0000-0000C0160000}"/>
    <cellStyle name="Вывод 6 43 3" xfId="11003" xr:uid="{00000000-0005-0000-0000-0000C1160000}"/>
    <cellStyle name="Вывод 6 43 4" xfId="15239" xr:uid="{00000000-0005-0000-0000-0000C2160000}"/>
    <cellStyle name="Вывод 6 44" xfId="2000" xr:uid="{00000000-0005-0000-0000-0000C3160000}"/>
    <cellStyle name="Вывод 6 44 2" xfId="6736" xr:uid="{00000000-0005-0000-0000-0000C4160000}"/>
    <cellStyle name="Вывод 6 44 3" xfId="11004" xr:uid="{00000000-0005-0000-0000-0000C5160000}"/>
    <cellStyle name="Вывод 6 44 4" xfId="15240" xr:uid="{00000000-0005-0000-0000-0000C6160000}"/>
    <cellStyle name="Вывод 6 45" xfId="2001" xr:uid="{00000000-0005-0000-0000-0000C7160000}"/>
    <cellStyle name="Вывод 6 45 2" xfId="6737" xr:uid="{00000000-0005-0000-0000-0000C8160000}"/>
    <cellStyle name="Вывод 6 45 3" xfId="11005" xr:uid="{00000000-0005-0000-0000-0000C9160000}"/>
    <cellStyle name="Вывод 6 45 4" xfId="15241" xr:uid="{00000000-0005-0000-0000-0000CA160000}"/>
    <cellStyle name="Вывод 6 46" xfId="2002" xr:uid="{00000000-0005-0000-0000-0000CB160000}"/>
    <cellStyle name="Вывод 6 46 2" xfId="6738" xr:uid="{00000000-0005-0000-0000-0000CC160000}"/>
    <cellStyle name="Вывод 6 46 3" xfId="11006" xr:uid="{00000000-0005-0000-0000-0000CD160000}"/>
    <cellStyle name="Вывод 6 46 4" xfId="15242" xr:uid="{00000000-0005-0000-0000-0000CE160000}"/>
    <cellStyle name="Вывод 6 47" xfId="2003" xr:uid="{00000000-0005-0000-0000-0000CF160000}"/>
    <cellStyle name="Вывод 6 47 2" xfId="6739" xr:uid="{00000000-0005-0000-0000-0000D0160000}"/>
    <cellStyle name="Вывод 6 47 3" xfId="11007" xr:uid="{00000000-0005-0000-0000-0000D1160000}"/>
    <cellStyle name="Вывод 6 47 4" xfId="15243" xr:uid="{00000000-0005-0000-0000-0000D2160000}"/>
    <cellStyle name="Вывод 6 48" xfId="2004" xr:uid="{00000000-0005-0000-0000-0000D3160000}"/>
    <cellStyle name="Вывод 6 48 2" xfId="6740" xr:uid="{00000000-0005-0000-0000-0000D4160000}"/>
    <cellStyle name="Вывод 6 48 3" xfId="11008" xr:uid="{00000000-0005-0000-0000-0000D5160000}"/>
    <cellStyle name="Вывод 6 48 4" xfId="15244" xr:uid="{00000000-0005-0000-0000-0000D6160000}"/>
    <cellStyle name="Вывод 6 49" xfId="2005" xr:uid="{00000000-0005-0000-0000-0000D7160000}"/>
    <cellStyle name="Вывод 6 49 2" xfId="6741" xr:uid="{00000000-0005-0000-0000-0000D8160000}"/>
    <cellStyle name="Вывод 6 49 3" xfId="11009" xr:uid="{00000000-0005-0000-0000-0000D9160000}"/>
    <cellStyle name="Вывод 6 49 4" xfId="15245" xr:uid="{00000000-0005-0000-0000-0000DA160000}"/>
    <cellStyle name="Вывод 6 5" xfId="2006" xr:uid="{00000000-0005-0000-0000-0000DB160000}"/>
    <cellStyle name="Вывод 6 5 2" xfId="6742" xr:uid="{00000000-0005-0000-0000-0000DC160000}"/>
    <cellStyle name="Вывод 6 5 3" xfId="11010" xr:uid="{00000000-0005-0000-0000-0000DD160000}"/>
    <cellStyle name="Вывод 6 5 4" xfId="15246" xr:uid="{00000000-0005-0000-0000-0000DE160000}"/>
    <cellStyle name="Вывод 6 50" xfId="2007" xr:uid="{00000000-0005-0000-0000-0000DF160000}"/>
    <cellStyle name="Вывод 6 50 2" xfId="6743" xr:uid="{00000000-0005-0000-0000-0000E0160000}"/>
    <cellStyle name="Вывод 6 50 3" xfId="11011" xr:uid="{00000000-0005-0000-0000-0000E1160000}"/>
    <cellStyle name="Вывод 6 50 4" xfId="15247" xr:uid="{00000000-0005-0000-0000-0000E2160000}"/>
    <cellStyle name="Вывод 6 51" xfId="2008" xr:uid="{00000000-0005-0000-0000-0000E3160000}"/>
    <cellStyle name="Вывод 6 51 2" xfId="6744" xr:uid="{00000000-0005-0000-0000-0000E4160000}"/>
    <cellStyle name="Вывод 6 51 3" xfId="11012" xr:uid="{00000000-0005-0000-0000-0000E5160000}"/>
    <cellStyle name="Вывод 6 51 4" xfId="15248" xr:uid="{00000000-0005-0000-0000-0000E6160000}"/>
    <cellStyle name="Вывод 6 52" xfId="2009" xr:uid="{00000000-0005-0000-0000-0000E7160000}"/>
    <cellStyle name="Вывод 6 52 2" xfId="6745" xr:uid="{00000000-0005-0000-0000-0000E8160000}"/>
    <cellStyle name="Вывод 6 52 3" xfId="11013" xr:uid="{00000000-0005-0000-0000-0000E9160000}"/>
    <cellStyle name="Вывод 6 52 4" xfId="15249" xr:uid="{00000000-0005-0000-0000-0000EA160000}"/>
    <cellStyle name="Вывод 6 53" xfId="2010" xr:uid="{00000000-0005-0000-0000-0000EB160000}"/>
    <cellStyle name="Вывод 6 53 2" xfId="6746" xr:uid="{00000000-0005-0000-0000-0000EC160000}"/>
    <cellStyle name="Вывод 6 53 3" xfId="11014" xr:uid="{00000000-0005-0000-0000-0000ED160000}"/>
    <cellStyle name="Вывод 6 53 4" xfId="15250" xr:uid="{00000000-0005-0000-0000-0000EE160000}"/>
    <cellStyle name="Вывод 6 54" xfId="2011" xr:uid="{00000000-0005-0000-0000-0000EF160000}"/>
    <cellStyle name="Вывод 6 54 2" xfId="6747" xr:uid="{00000000-0005-0000-0000-0000F0160000}"/>
    <cellStyle name="Вывод 6 54 3" xfId="11015" xr:uid="{00000000-0005-0000-0000-0000F1160000}"/>
    <cellStyle name="Вывод 6 54 4" xfId="15251" xr:uid="{00000000-0005-0000-0000-0000F2160000}"/>
    <cellStyle name="Вывод 6 55" xfId="2012" xr:uid="{00000000-0005-0000-0000-0000F3160000}"/>
    <cellStyle name="Вывод 6 55 2" xfId="6748" xr:uid="{00000000-0005-0000-0000-0000F4160000}"/>
    <cellStyle name="Вывод 6 55 3" xfId="11016" xr:uid="{00000000-0005-0000-0000-0000F5160000}"/>
    <cellStyle name="Вывод 6 55 4" xfId="15252" xr:uid="{00000000-0005-0000-0000-0000F6160000}"/>
    <cellStyle name="Вывод 6 56" xfId="2013" xr:uid="{00000000-0005-0000-0000-0000F7160000}"/>
    <cellStyle name="Вывод 6 56 2" xfId="6749" xr:uid="{00000000-0005-0000-0000-0000F8160000}"/>
    <cellStyle name="Вывод 6 56 3" xfId="11017" xr:uid="{00000000-0005-0000-0000-0000F9160000}"/>
    <cellStyle name="Вывод 6 56 4" xfId="15253" xr:uid="{00000000-0005-0000-0000-0000FA160000}"/>
    <cellStyle name="Вывод 6 57" xfId="2014" xr:uid="{00000000-0005-0000-0000-0000FB160000}"/>
    <cellStyle name="Вывод 6 57 2" xfId="6750" xr:uid="{00000000-0005-0000-0000-0000FC160000}"/>
    <cellStyle name="Вывод 6 57 3" xfId="11018" xr:uid="{00000000-0005-0000-0000-0000FD160000}"/>
    <cellStyle name="Вывод 6 57 4" xfId="15254" xr:uid="{00000000-0005-0000-0000-0000FE160000}"/>
    <cellStyle name="Вывод 6 58" xfId="2015" xr:uid="{00000000-0005-0000-0000-0000FF160000}"/>
    <cellStyle name="Вывод 6 58 2" xfId="6751" xr:uid="{00000000-0005-0000-0000-000000170000}"/>
    <cellStyle name="Вывод 6 58 3" xfId="11019" xr:uid="{00000000-0005-0000-0000-000001170000}"/>
    <cellStyle name="Вывод 6 58 4" xfId="15255" xr:uid="{00000000-0005-0000-0000-000002170000}"/>
    <cellStyle name="Вывод 6 59" xfId="2016" xr:uid="{00000000-0005-0000-0000-000003170000}"/>
    <cellStyle name="Вывод 6 59 2" xfId="6752" xr:uid="{00000000-0005-0000-0000-000004170000}"/>
    <cellStyle name="Вывод 6 59 3" xfId="11020" xr:uid="{00000000-0005-0000-0000-000005170000}"/>
    <cellStyle name="Вывод 6 59 4" xfId="15256" xr:uid="{00000000-0005-0000-0000-000006170000}"/>
    <cellStyle name="Вывод 6 6" xfId="2017" xr:uid="{00000000-0005-0000-0000-000007170000}"/>
    <cellStyle name="Вывод 6 6 2" xfId="6753" xr:uid="{00000000-0005-0000-0000-000008170000}"/>
    <cellStyle name="Вывод 6 6 3" xfId="11021" xr:uid="{00000000-0005-0000-0000-000009170000}"/>
    <cellStyle name="Вывод 6 6 4" xfId="15257" xr:uid="{00000000-0005-0000-0000-00000A170000}"/>
    <cellStyle name="Вывод 6 60" xfId="2018" xr:uid="{00000000-0005-0000-0000-00000B170000}"/>
    <cellStyle name="Вывод 6 60 2" xfId="6754" xr:uid="{00000000-0005-0000-0000-00000C170000}"/>
    <cellStyle name="Вывод 6 60 3" xfId="11022" xr:uid="{00000000-0005-0000-0000-00000D170000}"/>
    <cellStyle name="Вывод 6 60 4" xfId="15258" xr:uid="{00000000-0005-0000-0000-00000E170000}"/>
    <cellStyle name="Вывод 6 61" xfId="2019" xr:uid="{00000000-0005-0000-0000-00000F170000}"/>
    <cellStyle name="Вывод 6 61 2" xfId="6755" xr:uid="{00000000-0005-0000-0000-000010170000}"/>
    <cellStyle name="Вывод 6 61 3" xfId="11023" xr:uid="{00000000-0005-0000-0000-000011170000}"/>
    <cellStyle name="Вывод 6 61 4" xfId="15259" xr:uid="{00000000-0005-0000-0000-000012170000}"/>
    <cellStyle name="Вывод 6 62" xfId="2020" xr:uid="{00000000-0005-0000-0000-000013170000}"/>
    <cellStyle name="Вывод 6 62 2" xfId="6756" xr:uid="{00000000-0005-0000-0000-000014170000}"/>
    <cellStyle name="Вывод 6 62 3" xfId="11024" xr:uid="{00000000-0005-0000-0000-000015170000}"/>
    <cellStyle name="Вывод 6 62 4" xfId="15260" xr:uid="{00000000-0005-0000-0000-000016170000}"/>
    <cellStyle name="Вывод 6 63" xfId="2021" xr:uid="{00000000-0005-0000-0000-000017170000}"/>
    <cellStyle name="Вывод 6 63 2" xfId="6757" xr:uid="{00000000-0005-0000-0000-000018170000}"/>
    <cellStyle name="Вывод 6 63 3" xfId="11025" xr:uid="{00000000-0005-0000-0000-000019170000}"/>
    <cellStyle name="Вывод 6 63 4" xfId="15261" xr:uid="{00000000-0005-0000-0000-00001A170000}"/>
    <cellStyle name="Вывод 6 64" xfId="2022" xr:uid="{00000000-0005-0000-0000-00001B170000}"/>
    <cellStyle name="Вывод 6 64 2" xfId="6758" xr:uid="{00000000-0005-0000-0000-00001C170000}"/>
    <cellStyle name="Вывод 6 64 3" xfId="11026" xr:uid="{00000000-0005-0000-0000-00001D170000}"/>
    <cellStyle name="Вывод 6 64 4" xfId="15262" xr:uid="{00000000-0005-0000-0000-00001E170000}"/>
    <cellStyle name="Вывод 6 65" xfId="2023" xr:uid="{00000000-0005-0000-0000-00001F170000}"/>
    <cellStyle name="Вывод 6 65 2" xfId="6759" xr:uid="{00000000-0005-0000-0000-000020170000}"/>
    <cellStyle name="Вывод 6 65 3" xfId="11027" xr:uid="{00000000-0005-0000-0000-000021170000}"/>
    <cellStyle name="Вывод 6 65 4" xfId="15263" xr:uid="{00000000-0005-0000-0000-000022170000}"/>
    <cellStyle name="Вывод 6 66" xfId="2024" xr:uid="{00000000-0005-0000-0000-000023170000}"/>
    <cellStyle name="Вывод 6 66 2" xfId="6760" xr:uid="{00000000-0005-0000-0000-000024170000}"/>
    <cellStyle name="Вывод 6 66 3" xfId="11028" xr:uid="{00000000-0005-0000-0000-000025170000}"/>
    <cellStyle name="Вывод 6 66 4" xfId="15264" xr:uid="{00000000-0005-0000-0000-000026170000}"/>
    <cellStyle name="Вывод 6 67" xfId="2025" xr:uid="{00000000-0005-0000-0000-000027170000}"/>
    <cellStyle name="Вывод 6 67 2" xfId="6761" xr:uid="{00000000-0005-0000-0000-000028170000}"/>
    <cellStyle name="Вывод 6 67 3" xfId="11029" xr:uid="{00000000-0005-0000-0000-000029170000}"/>
    <cellStyle name="Вывод 6 67 4" xfId="15265" xr:uid="{00000000-0005-0000-0000-00002A170000}"/>
    <cellStyle name="Вывод 6 68" xfId="2026" xr:uid="{00000000-0005-0000-0000-00002B170000}"/>
    <cellStyle name="Вывод 6 68 2" xfId="6762" xr:uid="{00000000-0005-0000-0000-00002C170000}"/>
    <cellStyle name="Вывод 6 68 3" xfId="11030" xr:uid="{00000000-0005-0000-0000-00002D170000}"/>
    <cellStyle name="Вывод 6 68 4" xfId="15266" xr:uid="{00000000-0005-0000-0000-00002E170000}"/>
    <cellStyle name="Вывод 6 69" xfId="2027" xr:uid="{00000000-0005-0000-0000-00002F170000}"/>
    <cellStyle name="Вывод 6 69 2" xfId="6763" xr:uid="{00000000-0005-0000-0000-000030170000}"/>
    <cellStyle name="Вывод 6 69 3" xfId="11031" xr:uid="{00000000-0005-0000-0000-000031170000}"/>
    <cellStyle name="Вывод 6 69 4" xfId="15267" xr:uid="{00000000-0005-0000-0000-000032170000}"/>
    <cellStyle name="Вывод 6 7" xfId="2028" xr:uid="{00000000-0005-0000-0000-000033170000}"/>
    <cellStyle name="Вывод 6 7 2" xfId="6764" xr:uid="{00000000-0005-0000-0000-000034170000}"/>
    <cellStyle name="Вывод 6 7 3" xfId="11032" xr:uid="{00000000-0005-0000-0000-000035170000}"/>
    <cellStyle name="Вывод 6 7 4" xfId="15268" xr:uid="{00000000-0005-0000-0000-000036170000}"/>
    <cellStyle name="Вывод 6 70" xfId="2029" xr:uid="{00000000-0005-0000-0000-000037170000}"/>
    <cellStyle name="Вывод 6 70 2" xfId="6765" xr:uid="{00000000-0005-0000-0000-000038170000}"/>
    <cellStyle name="Вывод 6 70 3" xfId="11033" xr:uid="{00000000-0005-0000-0000-000039170000}"/>
    <cellStyle name="Вывод 6 70 4" xfId="15269" xr:uid="{00000000-0005-0000-0000-00003A170000}"/>
    <cellStyle name="Вывод 6 71" xfId="2030" xr:uid="{00000000-0005-0000-0000-00003B170000}"/>
    <cellStyle name="Вывод 6 71 2" xfId="6766" xr:uid="{00000000-0005-0000-0000-00003C170000}"/>
    <cellStyle name="Вывод 6 71 3" xfId="11034" xr:uid="{00000000-0005-0000-0000-00003D170000}"/>
    <cellStyle name="Вывод 6 71 4" xfId="15270" xr:uid="{00000000-0005-0000-0000-00003E170000}"/>
    <cellStyle name="Вывод 6 72" xfId="2031" xr:uid="{00000000-0005-0000-0000-00003F170000}"/>
    <cellStyle name="Вывод 6 72 2" xfId="6767" xr:uid="{00000000-0005-0000-0000-000040170000}"/>
    <cellStyle name="Вывод 6 72 3" xfId="11035" xr:uid="{00000000-0005-0000-0000-000041170000}"/>
    <cellStyle name="Вывод 6 72 4" xfId="15271" xr:uid="{00000000-0005-0000-0000-000042170000}"/>
    <cellStyle name="Вывод 6 73" xfId="2032" xr:uid="{00000000-0005-0000-0000-000043170000}"/>
    <cellStyle name="Вывод 6 73 2" xfId="6768" xr:uid="{00000000-0005-0000-0000-000044170000}"/>
    <cellStyle name="Вывод 6 73 3" xfId="11036" xr:uid="{00000000-0005-0000-0000-000045170000}"/>
    <cellStyle name="Вывод 6 73 4" xfId="15272" xr:uid="{00000000-0005-0000-0000-000046170000}"/>
    <cellStyle name="Вывод 6 74" xfId="2033" xr:uid="{00000000-0005-0000-0000-000047170000}"/>
    <cellStyle name="Вывод 6 74 2" xfId="6769" xr:uid="{00000000-0005-0000-0000-000048170000}"/>
    <cellStyle name="Вывод 6 74 3" xfId="11037" xr:uid="{00000000-0005-0000-0000-000049170000}"/>
    <cellStyle name="Вывод 6 74 4" xfId="15273" xr:uid="{00000000-0005-0000-0000-00004A170000}"/>
    <cellStyle name="Вывод 6 75" xfId="2034" xr:uid="{00000000-0005-0000-0000-00004B170000}"/>
    <cellStyle name="Вывод 6 75 2" xfId="6770" xr:uid="{00000000-0005-0000-0000-00004C170000}"/>
    <cellStyle name="Вывод 6 75 3" xfId="11038" xr:uid="{00000000-0005-0000-0000-00004D170000}"/>
    <cellStyle name="Вывод 6 75 4" xfId="15274" xr:uid="{00000000-0005-0000-0000-00004E170000}"/>
    <cellStyle name="Вывод 6 76" xfId="2035" xr:uid="{00000000-0005-0000-0000-00004F170000}"/>
    <cellStyle name="Вывод 6 76 2" xfId="6771" xr:uid="{00000000-0005-0000-0000-000050170000}"/>
    <cellStyle name="Вывод 6 76 3" xfId="11039" xr:uid="{00000000-0005-0000-0000-000051170000}"/>
    <cellStyle name="Вывод 6 76 4" xfId="15275" xr:uid="{00000000-0005-0000-0000-000052170000}"/>
    <cellStyle name="Вывод 6 77" xfId="2036" xr:uid="{00000000-0005-0000-0000-000053170000}"/>
    <cellStyle name="Вывод 6 77 2" xfId="6772" xr:uid="{00000000-0005-0000-0000-000054170000}"/>
    <cellStyle name="Вывод 6 77 3" xfId="11040" xr:uid="{00000000-0005-0000-0000-000055170000}"/>
    <cellStyle name="Вывод 6 77 4" xfId="15276" xr:uid="{00000000-0005-0000-0000-000056170000}"/>
    <cellStyle name="Вывод 6 78" xfId="2037" xr:uid="{00000000-0005-0000-0000-000057170000}"/>
    <cellStyle name="Вывод 6 78 2" xfId="6773" xr:uid="{00000000-0005-0000-0000-000058170000}"/>
    <cellStyle name="Вывод 6 78 3" xfId="11041" xr:uid="{00000000-0005-0000-0000-000059170000}"/>
    <cellStyle name="Вывод 6 78 4" xfId="15277" xr:uid="{00000000-0005-0000-0000-00005A170000}"/>
    <cellStyle name="Вывод 6 79" xfId="2038" xr:uid="{00000000-0005-0000-0000-00005B170000}"/>
    <cellStyle name="Вывод 6 79 2" xfId="6774" xr:uid="{00000000-0005-0000-0000-00005C170000}"/>
    <cellStyle name="Вывод 6 79 3" xfId="11042" xr:uid="{00000000-0005-0000-0000-00005D170000}"/>
    <cellStyle name="Вывод 6 79 4" xfId="15278" xr:uid="{00000000-0005-0000-0000-00005E170000}"/>
    <cellStyle name="Вывод 6 8" xfId="2039" xr:uid="{00000000-0005-0000-0000-00005F170000}"/>
    <cellStyle name="Вывод 6 8 2" xfId="6775" xr:uid="{00000000-0005-0000-0000-000060170000}"/>
    <cellStyle name="Вывод 6 8 3" xfId="11043" xr:uid="{00000000-0005-0000-0000-000061170000}"/>
    <cellStyle name="Вывод 6 8 4" xfId="15279" xr:uid="{00000000-0005-0000-0000-000062170000}"/>
    <cellStyle name="Вывод 6 80" xfId="2040" xr:uid="{00000000-0005-0000-0000-000063170000}"/>
    <cellStyle name="Вывод 6 80 2" xfId="6776" xr:uid="{00000000-0005-0000-0000-000064170000}"/>
    <cellStyle name="Вывод 6 80 3" xfId="11044" xr:uid="{00000000-0005-0000-0000-000065170000}"/>
    <cellStyle name="Вывод 6 80 4" xfId="15280" xr:uid="{00000000-0005-0000-0000-000066170000}"/>
    <cellStyle name="Вывод 6 81" xfId="2041" xr:uid="{00000000-0005-0000-0000-000067170000}"/>
    <cellStyle name="Вывод 6 81 2" xfId="6777" xr:uid="{00000000-0005-0000-0000-000068170000}"/>
    <cellStyle name="Вывод 6 81 3" xfId="11045" xr:uid="{00000000-0005-0000-0000-000069170000}"/>
    <cellStyle name="Вывод 6 81 4" xfId="15281" xr:uid="{00000000-0005-0000-0000-00006A170000}"/>
    <cellStyle name="Вывод 6 82" xfId="2042" xr:uid="{00000000-0005-0000-0000-00006B170000}"/>
    <cellStyle name="Вывод 6 82 2" xfId="6778" xr:uid="{00000000-0005-0000-0000-00006C170000}"/>
    <cellStyle name="Вывод 6 82 3" xfId="11046" xr:uid="{00000000-0005-0000-0000-00006D170000}"/>
    <cellStyle name="Вывод 6 82 4" xfId="15282" xr:uid="{00000000-0005-0000-0000-00006E170000}"/>
    <cellStyle name="Вывод 6 83" xfId="2043" xr:uid="{00000000-0005-0000-0000-00006F170000}"/>
    <cellStyle name="Вывод 6 83 2" xfId="6779" xr:uid="{00000000-0005-0000-0000-000070170000}"/>
    <cellStyle name="Вывод 6 83 3" xfId="11047" xr:uid="{00000000-0005-0000-0000-000071170000}"/>
    <cellStyle name="Вывод 6 83 4" xfId="15283" xr:uid="{00000000-0005-0000-0000-000072170000}"/>
    <cellStyle name="Вывод 6 84" xfId="2044" xr:uid="{00000000-0005-0000-0000-000073170000}"/>
    <cellStyle name="Вывод 6 84 2" xfId="6780" xr:uid="{00000000-0005-0000-0000-000074170000}"/>
    <cellStyle name="Вывод 6 84 3" xfId="11048" xr:uid="{00000000-0005-0000-0000-000075170000}"/>
    <cellStyle name="Вывод 6 84 4" xfId="15284" xr:uid="{00000000-0005-0000-0000-000076170000}"/>
    <cellStyle name="Вывод 6 85" xfId="2045" xr:uid="{00000000-0005-0000-0000-000077170000}"/>
    <cellStyle name="Вывод 6 85 2" xfId="6781" xr:uid="{00000000-0005-0000-0000-000078170000}"/>
    <cellStyle name="Вывод 6 85 3" xfId="11049" xr:uid="{00000000-0005-0000-0000-000079170000}"/>
    <cellStyle name="Вывод 6 85 4" xfId="15285" xr:uid="{00000000-0005-0000-0000-00007A170000}"/>
    <cellStyle name="Вывод 6 86" xfId="2046" xr:uid="{00000000-0005-0000-0000-00007B170000}"/>
    <cellStyle name="Вывод 6 86 2" xfId="6782" xr:uid="{00000000-0005-0000-0000-00007C170000}"/>
    <cellStyle name="Вывод 6 86 3" xfId="11050" xr:uid="{00000000-0005-0000-0000-00007D170000}"/>
    <cellStyle name="Вывод 6 86 4" xfId="15286" xr:uid="{00000000-0005-0000-0000-00007E170000}"/>
    <cellStyle name="Вывод 6 87" xfId="2047" xr:uid="{00000000-0005-0000-0000-00007F170000}"/>
    <cellStyle name="Вывод 6 87 2" xfId="6783" xr:uid="{00000000-0005-0000-0000-000080170000}"/>
    <cellStyle name="Вывод 6 87 3" xfId="11051" xr:uid="{00000000-0005-0000-0000-000081170000}"/>
    <cellStyle name="Вывод 6 87 4" xfId="15287" xr:uid="{00000000-0005-0000-0000-000082170000}"/>
    <cellStyle name="Вывод 6 88" xfId="2048" xr:uid="{00000000-0005-0000-0000-000083170000}"/>
    <cellStyle name="Вывод 6 88 2" xfId="6784" xr:uid="{00000000-0005-0000-0000-000084170000}"/>
    <cellStyle name="Вывод 6 88 3" xfId="11052" xr:uid="{00000000-0005-0000-0000-000085170000}"/>
    <cellStyle name="Вывод 6 88 4" xfId="15288" xr:uid="{00000000-0005-0000-0000-000086170000}"/>
    <cellStyle name="Вывод 6 89" xfId="2049" xr:uid="{00000000-0005-0000-0000-000087170000}"/>
    <cellStyle name="Вывод 6 89 2" xfId="6785" xr:uid="{00000000-0005-0000-0000-000088170000}"/>
    <cellStyle name="Вывод 6 89 3" xfId="11053" xr:uid="{00000000-0005-0000-0000-000089170000}"/>
    <cellStyle name="Вывод 6 89 4" xfId="15289" xr:uid="{00000000-0005-0000-0000-00008A170000}"/>
    <cellStyle name="Вывод 6 9" xfId="2050" xr:uid="{00000000-0005-0000-0000-00008B170000}"/>
    <cellStyle name="Вывод 6 9 2" xfId="6786" xr:uid="{00000000-0005-0000-0000-00008C170000}"/>
    <cellStyle name="Вывод 6 9 3" xfId="11054" xr:uid="{00000000-0005-0000-0000-00008D170000}"/>
    <cellStyle name="Вывод 6 9 4" xfId="15290" xr:uid="{00000000-0005-0000-0000-00008E170000}"/>
    <cellStyle name="Вывод 6 90" xfId="2051" xr:uid="{00000000-0005-0000-0000-00008F170000}"/>
    <cellStyle name="Вывод 6 90 2" xfId="6787" xr:uid="{00000000-0005-0000-0000-000090170000}"/>
    <cellStyle name="Вывод 6 90 3" xfId="11055" xr:uid="{00000000-0005-0000-0000-000091170000}"/>
    <cellStyle name="Вывод 6 90 4" xfId="15291" xr:uid="{00000000-0005-0000-0000-000092170000}"/>
    <cellStyle name="Вывод 6 91" xfId="2052" xr:uid="{00000000-0005-0000-0000-000093170000}"/>
    <cellStyle name="Вывод 6 91 2" xfId="6788" xr:uid="{00000000-0005-0000-0000-000094170000}"/>
    <cellStyle name="Вывод 6 91 3" xfId="11056" xr:uid="{00000000-0005-0000-0000-000095170000}"/>
    <cellStyle name="Вывод 6 91 4" xfId="15292" xr:uid="{00000000-0005-0000-0000-000096170000}"/>
    <cellStyle name="Вывод 6 92" xfId="5191" xr:uid="{00000000-0005-0000-0000-000097170000}"/>
    <cellStyle name="Вывод 6 93" xfId="5253" xr:uid="{00000000-0005-0000-0000-000098170000}"/>
    <cellStyle name="Вывод 6 94" xfId="8812" xr:uid="{00000000-0005-0000-0000-000099170000}"/>
    <cellStyle name="Вывод 7" xfId="238" xr:uid="{00000000-0005-0000-0000-00009A170000}"/>
    <cellStyle name="Вывод 7 10" xfId="2053" xr:uid="{00000000-0005-0000-0000-00009B170000}"/>
    <cellStyle name="Вывод 7 10 2" xfId="6789" xr:uid="{00000000-0005-0000-0000-00009C170000}"/>
    <cellStyle name="Вывод 7 10 3" xfId="11057" xr:uid="{00000000-0005-0000-0000-00009D170000}"/>
    <cellStyle name="Вывод 7 10 4" xfId="15293" xr:uid="{00000000-0005-0000-0000-00009E170000}"/>
    <cellStyle name="Вывод 7 11" xfId="2054" xr:uid="{00000000-0005-0000-0000-00009F170000}"/>
    <cellStyle name="Вывод 7 11 2" xfId="6790" xr:uid="{00000000-0005-0000-0000-0000A0170000}"/>
    <cellStyle name="Вывод 7 11 3" xfId="11058" xr:uid="{00000000-0005-0000-0000-0000A1170000}"/>
    <cellStyle name="Вывод 7 11 4" xfId="15294" xr:uid="{00000000-0005-0000-0000-0000A2170000}"/>
    <cellStyle name="Вывод 7 12" xfId="2055" xr:uid="{00000000-0005-0000-0000-0000A3170000}"/>
    <cellStyle name="Вывод 7 12 2" xfId="6791" xr:uid="{00000000-0005-0000-0000-0000A4170000}"/>
    <cellStyle name="Вывод 7 12 3" xfId="11059" xr:uid="{00000000-0005-0000-0000-0000A5170000}"/>
    <cellStyle name="Вывод 7 12 4" xfId="15295" xr:uid="{00000000-0005-0000-0000-0000A6170000}"/>
    <cellStyle name="Вывод 7 13" xfId="2056" xr:uid="{00000000-0005-0000-0000-0000A7170000}"/>
    <cellStyle name="Вывод 7 13 2" xfId="6792" xr:uid="{00000000-0005-0000-0000-0000A8170000}"/>
    <cellStyle name="Вывод 7 13 3" xfId="11060" xr:uid="{00000000-0005-0000-0000-0000A9170000}"/>
    <cellStyle name="Вывод 7 13 4" xfId="15296" xr:uid="{00000000-0005-0000-0000-0000AA170000}"/>
    <cellStyle name="Вывод 7 14" xfId="2057" xr:uid="{00000000-0005-0000-0000-0000AB170000}"/>
    <cellStyle name="Вывод 7 14 2" xfId="6793" xr:uid="{00000000-0005-0000-0000-0000AC170000}"/>
    <cellStyle name="Вывод 7 14 3" xfId="11061" xr:uid="{00000000-0005-0000-0000-0000AD170000}"/>
    <cellStyle name="Вывод 7 14 4" xfId="15297" xr:uid="{00000000-0005-0000-0000-0000AE170000}"/>
    <cellStyle name="Вывод 7 15" xfId="2058" xr:uid="{00000000-0005-0000-0000-0000AF170000}"/>
    <cellStyle name="Вывод 7 15 2" xfId="6794" xr:uid="{00000000-0005-0000-0000-0000B0170000}"/>
    <cellStyle name="Вывод 7 15 3" xfId="11062" xr:uid="{00000000-0005-0000-0000-0000B1170000}"/>
    <cellStyle name="Вывод 7 15 4" xfId="15298" xr:uid="{00000000-0005-0000-0000-0000B2170000}"/>
    <cellStyle name="Вывод 7 16" xfId="2059" xr:uid="{00000000-0005-0000-0000-0000B3170000}"/>
    <cellStyle name="Вывод 7 16 2" xfId="6795" xr:uid="{00000000-0005-0000-0000-0000B4170000}"/>
    <cellStyle name="Вывод 7 16 3" xfId="11063" xr:uid="{00000000-0005-0000-0000-0000B5170000}"/>
    <cellStyle name="Вывод 7 16 4" xfId="15299" xr:uid="{00000000-0005-0000-0000-0000B6170000}"/>
    <cellStyle name="Вывод 7 17" xfId="2060" xr:uid="{00000000-0005-0000-0000-0000B7170000}"/>
    <cellStyle name="Вывод 7 17 2" xfId="6796" xr:uid="{00000000-0005-0000-0000-0000B8170000}"/>
    <cellStyle name="Вывод 7 17 3" xfId="11064" xr:uid="{00000000-0005-0000-0000-0000B9170000}"/>
    <cellStyle name="Вывод 7 17 4" xfId="15300" xr:uid="{00000000-0005-0000-0000-0000BA170000}"/>
    <cellStyle name="Вывод 7 18" xfId="2061" xr:uid="{00000000-0005-0000-0000-0000BB170000}"/>
    <cellStyle name="Вывод 7 18 2" xfId="6797" xr:uid="{00000000-0005-0000-0000-0000BC170000}"/>
    <cellStyle name="Вывод 7 18 3" xfId="11065" xr:uid="{00000000-0005-0000-0000-0000BD170000}"/>
    <cellStyle name="Вывод 7 18 4" xfId="15301" xr:uid="{00000000-0005-0000-0000-0000BE170000}"/>
    <cellStyle name="Вывод 7 19" xfId="2062" xr:uid="{00000000-0005-0000-0000-0000BF170000}"/>
    <cellStyle name="Вывод 7 19 2" xfId="6798" xr:uid="{00000000-0005-0000-0000-0000C0170000}"/>
    <cellStyle name="Вывод 7 19 3" xfId="11066" xr:uid="{00000000-0005-0000-0000-0000C1170000}"/>
    <cellStyle name="Вывод 7 19 4" xfId="15302" xr:uid="{00000000-0005-0000-0000-0000C2170000}"/>
    <cellStyle name="Вывод 7 2" xfId="2063" xr:uid="{00000000-0005-0000-0000-0000C3170000}"/>
    <cellStyle name="Вывод 7 2 2" xfId="2064" xr:uid="{00000000-0005-0000-0000-0000C4170000}"/>
    <cellStyle name="Вывод 7 2 2 2" xfId="6800" xr:uid="{00000000-0005-0000-0000-0000C5170000}"/>
    <cellStyle name="Вывод 7 2 2 3" xfId="11068" xr:uid="{00000000-0005-0000-0000-0000C6170000}"/>
    <cellStyle name="Вывод 7 2 2 4" xfId="15304" xr:uid="{00000000-0005-0000-0000-0000C7170000}"/>
    <cellStyle name="Вывод 7 2 3" xfId="2065" xr:uid="{00000000-0005-0000-0000-0000C8170000}"/>
    <cellStyle name="Вывод 7 2 3 2" xfId="6801" xr:uid="{00000000-0005-0000-0000-0000C9170000}"/>
    <cellStyle name="Вывод 7 2 3 3" xfId="11069" xr:uid="{00000000-0005-0000-0000-0000CA170000}"/>
    <cellStyle name="Вывод 7 2 3 4" xfId="15305" xr:uid="{00000000-0005-0000-0000-0000CB170000}"/>
    <cellStyle name="Вывод 7 2 4" xfId="6799" xr:uid="{00000000-0005-0000-0000-0000CC170000}"/>
    <cellStyle name="Вывод 7 2 5" xfId="11067" xr:uid="{00000000-0005-0000-0000-0000CD170000}"/>
    <cellStyle name="Вывод 7 2 6" xfId="15303" xr:uid="{00000000-0005-0000-0000-0000CE170000}"/>
    <cellStyle name="Вывод 7 20" xfId="2066" xr:uid="{00000000-0005-0000-0000-0000CF170000}"/>
    <cellStyle name="Вывод 7 20 2" xfId="6802" xr:uid="{00000000-0005-0000-0000-0000D0170000}"/>
    <cellStyle name="Вывод 7 20 3" xfId="11070" xr:uid="{00000000-0005-0000-0000-0000D1170000}"/>
    <cellStyle name="Вывод 7 20 4" xfId="15306" xr:uid="{00000000-0005-0000-0000-0000D2170000}"/>
    <cellStyle name="Вывод 7 21" xfId="2067" xr:uid="{00000000-0005-0000-0000-0000D3170000}"/>
    <cellStyle name="Вывод 7 21 2" xfId="6803" xr:uid="{00000000-0005-0000-0000-0000D4170000}"/>
    <cellStyle name="Вывод 7 21 3" xfId="11071" xr:uid="{00000000-0005-0000-0000-0000D5170000}"/>
    <cellStyle name="Вывод 7 21 4" xfId="15307" xr:uid="{00000000-0005-0000-0000-0000D6170000}"/>
    <cellStyle name="Вывод 7 22" xfId="2068" xr:uid="{00000000-0005-0000-0000-0000D7170000}"/>
    <cellStyle name="Вывод 7 22 2" xfId="6804" xr:uid="{00000000-0005-0000-0000-0000D8170000}"/>
    <cellStyle name="Вывод 7 22 3" xfId="11072" xr:uid="{00000000-0005-0000-0000-0000D9170000}"/>
    <cellStyle name="Вывод 7 22 4" xfId="15308" xr:uid="{00000000-0005-0000-0000-0000DA170000}"/>
    <cellStyle name="Вывод 7 23" xfId="2069" xr:uid="{00000000-0005-0000-0000-0000DB170000}"/>
    <cellStyle name="Вывод 7 23 2" xfId="6805" xr:uid="{00000000-0005-0000-0000-0000DC170000}"/>
    <cellStyle name="Вывод 7 23 3" xfId="11073" xr:uid="{00000000-0005-0000-0000-0000DD170000}"/>
    <cellStyle name="Вывод 7 23 4" xfId="15309" xr:uid="{00000000-0005-0000-0000-0000DE170000}"/>
    <cellStyle name="Вывод 7 24" xfId="2070" xr:uid="{00000000-0005-0000-0000-0000DF170000}"/>
    <cellStyle name="Вывод 7 24 2" xfId="6806" xr:uid="{00000000-0005-0000-0000-0000E0170000}"/>
    <cellStyle name="Вывод 7 24 3" xfId="11074" xr:uid="{00000000-0005-0000-0000-0000E1170000}"/>
    <cellStyle name="Вывод 7 24 4" xfId="15310" xr:uid="{00000000-0005-0000-0000-0000E2170000}"/>
    <cellStyle name="Вывод 7 25" xfId="2071" xr:uid="{00000000-0005-0000-0000-0000E3170000}"/>
    <cellStyle name="Вывод 7 25 2" xfId="6807" xr:uid="{00000000-0005-0000-0000-0000E4170000}"/>
    <cellStyle name="Вывод 7 25 3" xfId="11075" xr:uid="{00000000-0005-0000-0000-0000E5170000}"/>
    <cellStyle name="Вывод 7 25 4" xfId="15311" xr:uid="{00000000-0005-0000-0000-0000E6170000}"/>
    <cellStyle name="Вывод 7 26" xfId="2072" xr:uid="{00000000-0005-0000-0000-0000E7170000}"/>
    <cellStyle name="Вывод 7 26 2" xfId="6808" xr:uid="{00000000-0005-0000-0000-0000E8170000}"/>
    <cellStyle name="Вывод 7 26 3" xfId="11076" xr:uid="{00000000-0005-0000-0000-0000E9170000}"/>
    <cellStyle name="Вывод 7 26 4" xfId="15312" xr:uid="{00000000-0005-0000-0000-0000EA170000}"/>
    <cellStyle name="Вывод 7 27" xfId="2073" xr:uid="{00000000-0005-0000-0000-0000EB170000}"/>
    <cellStyle name="Вывод 7 27 2" xfId="6809" xr:uid="{00000000-0005-0000-0000-0000EC170000}"/>
    <cellStyle name="Вывод 7 27 3" xfId="11077" xr:uid="{00000000-0005-0000-0000-0000ED170000}"/>
    <cellStyle name="Вывод 7 27 4" xfId="15313" xr:uid="{00000000-0005-0000-0000-0000EE170000}"/>
    <cellStyle name="Вывод 7 28" xfId="2074" xr:uid="{00000000-0005-0000-0000-0000EF170000}"/>
    <cellStyle name="Вывод 7 28 2" xfId="6810" xr:uid="{00000000-0005-0000-0000-0000F0170000}"/>
    <cellStyle name="Вывод 7 28 3" xfId="11078" xr:uid="{00000000-0005-0000-0000-0000F1170000}"/>
    <cellStyle name="Вывод 7 28 4" xfId="15314" xr:uid="{00000000-0005-0000-0000-0000F2170000}"/>
    <cellStyle name="Вывод 7 29" xfId="2075" xr:uid="{00000000-0005-0000-0000-0000F3170000}"/>
    <cellStyle name="Вывод 7 29 2" xfId="6811" xr:uid="{00000000-0005-0000-0000-0000F4170000}"/>
    <cellStyle name="Вывод 7 29 3" xfId="11079" xr:uid="{00000000-0005-0000-0000-0000F5170000}"/>
    <cellStyle name="Вывод 7 29 4" xfId="15315" xr:uid="{00000000-0005-0000-0000-0000F6170000}"/>
    <cellStyle name="Вывод 7 3" xfId="2076" xr:uid="{00000000-0005-0000-0000-0000F7170000}"/>
    <cellStyle name="Вывод 7 3 2" xfId="2077" xr:uid="{00000000-0005-0000-0000-0000F8170000}"/>
    <cellStyle name="Вывод 7 3 2 2" xfId="6813" xr:uid="{00000000-0005-0000-0000-0000F9170000}"/>
    <cellStyle name="Вывод 7 3 2 3" xfId="11081" xr:uid="{00000000-0005-0000-0000-0000FA170000}"/>
    <cellStyle name="Вывод 7 3 2 4" xfId="15317" xr:uid="{00000000-0005-0000-0000-0000FB170000}"/>
    <cellStyle name="Вывод 7 3 3" xfId="2078" xr:uid="{00000000-0005-0000-0000-0000FC170000}"/>
    <cellStyle name="Вывод 7 3 3 2" xfId="6814" xr:uid="{00000000-0005-0000-0000-0000FD170000}"/>
    <cellStyle name="Вывод 7 3 3 3" xfId="11082" xr:uid="{00000000-0005-0000-0000-0000FE170000}"/>
    <cellStyle name="Вывод 7 3 3 4" xfId="15318" xr:uid="{00000000-0005-0000-0000-0000FF170000}"/>
    <cellStyle name="Вывод 7 3 4" xfId="6812" xr:uid="{00000000-0005-0000-0000-000000180000}"/>
    <cellStyle name="Вывод 7 3 5" xfId="11080" xr:uid="{00000000-0005-0000-0000-000001180000}"/>
    <cellStyle name="Вывод 7 3 6" xfId="15316" xr:uid="{00000000-0005-0000-0000-000002180000}"/>
    <cellStyle name="Вывод 7 30" xfId="2079" xr:uid="{00000000-0005-0000-0000-000003180000}"/>
    <cellStyle name="Вывод 7 30 2" xfId="6815" xr:uid="{00000000-0005-0000-0000-000004180000}"/>
    <cellStyle name="Вывод 7 30 3" xfId="11083" xr:uid="{00000000-0005-0000-0000-000005180000}"/>
    <cellStyle name="Вывод 7 30 4" xfId="15319" xr:uid="{00000000-0005-0000-0000-000006180000}"/>
    <cellStyle name="Вывод 7 31" xfId="2080" xr:uid="{00000000-0005-0000-0000-000007180000}"/>
    <cellStyle name="Вывод 7 31 2" xfId="6816" xr:uid="{00000000-0005-0000-0000-000008180000}"/>
    <cellStyle name="Вывод 7 31 3" xfId="11084" xr:uid="{00000000-0005-0000-0000-000009180000}"/>
    <cellStyle name="Вывод 7 31 4" xfId="15320" xr:uid="{00000000-0005-0000-0000-00000A180000}"/>
    <cellStyle name="Вывод 7 32" xfId="2081" xr:uid="{00000000-0005-0000-0000-00000B180000}"/>
    <cellStyle name="Вывод 7 32 2" xfId="6817" xr:uid="{00000000-0005-0000-0000-00000C180000}"/>
    <cellStyle name="Вывод 7 32 3" xfId="11085" xr:uid="{00000000-0005-0000-0000-00000D180000}"/>
    <cellStyle name="Вывод 7 32 4" xfId="15321" xr:uid="{00000000-0005-0000-0000-00000E180000}"/>
    <cellStyle name="Вывод 7 33" xfId="2082" xr:uid="{00000000-0005-0000-0000-00000F180000}"/>
    <cellStyle name="Вывод 7 33 2" xfId="6818" xr:uid="{00000000-0005-0000-0000-000010180000}"/>
    <cellStyle name="Вывод 7 33 3" xfId="11086" xr:uid="{00000000-0005-0000-0000-000011180000}"/>
    <cellStyle name="Вывод 7 33 4" xfId="15322" xr:uid="{00000000-0005-0000-0000-000012180000}"/>
    <cellStyle name="Вывод 7 34" xfId="2083" xr:uid="{00000000-0005-0000-0000-000013180000}"/>
    <cellStyle name="Вывод 7 34 2" xfId="6819" xr:uid="{00000000-0005-0000-0000-000014180000}"/>
    <cellStyle name="Вывод 7 34 3" xfId="11087" xr:uid="{00000000-0005-0000-0000-000015180000}"/>
    <cellStyle name="Вывод 7 34 4" xfId="15323" xr:uid="{00000000-0005-0000-0000-000016180000}"/>
    <cellStyle name="Вывод 7 35" xfId="2084" xr:uid="{00000000-0005-0000-0000-000017180000}"/>
    <cellStyle name="Вывод 7 35 2" xfId="6820" xr:uid="{00000000-0005-0000-0000-000018180000}"/>
    <cellStyle name="Вывод 7 35 3" xfId="11088" xr:uid="{00000000-0005-0000-0000-000019180000}"/>
    <cellStyle name="Вывод 7 35 4" xfId="15324" xr:uid="{00000000-0005-0000-0000-00001A180000}"/>
    <cellStyle name="Вывод 7 36" xfId="2085" xr:uid="{00000000-0005-0000-0000-00001B180000}"/>
    <cellStyle name="Вывод 7 36 2" xfId="6821" xr:uid="{00000000-0005-0000-0000-00001C180000}"/>
    <cellStyle name="Вывод 7 36 3" xfId="11089" xr:uid="{00000000-0005-0000-0000-00001D180000}"/>
    <cellStyle name="Вывод 7 36 4" xfId="15325" xr:uid="{00000000-0005-0000-0000-00001E180000}"/>
    <cellStyle name="Вывод 7 37" xfId="2086" xr:uid="{00000000-0005-0000-0000-00001F180000}"/>
    <cellStyle name="Вывод 7 37 2" xfId="6822" xr:uid="{00000000-0005-0000-0000-000020180000}"/>
    <cellStyle name="Вывод 7 37 3" xfId="11090" xr:uid="{00000000-0005-0000-0000-000021180000}"/>
    <cellStyle name="Вывод 7 37 4" xfId="15326" xr:uid="{00000000-0005-0000-0000-000022180000}"/>
    <cellStyle name="Вывод 7 38" xfId="2087" xr:uid="{00000000-0005-0000-0000-000023180000}"/>
    <cellStyle name="Вывод 7 38 2" xfId="6823" xr:uid="{00000000-0005-0000-0000-000024180000}"/>
    <cellStyle name="Вывод 7 38 3" xfId="11091" xr:uid="{00000000-0005-0000-0000-000025180000}"/>
    <cellStyle name="Вывод 7 38 4" xfId="15327" xr:uid="{00000000-0005-0000-0000-000026180000}"/>
    <cellStyle name="Вывод 7 39" xfId="2088" xr:uid="{00000000-0005-0000-0000-000027180000}"/>
    <cellStyle name="Вывод 7 39 2" xfId="6824" xr:uid="{00000000-0005-0000-0000-000028180000}"/>
    <cellStyle name="Вывод 7 39 3" xfId="11092" xr:uid="{00000000-0005-0000-0000-000029180000}"/>
    <cellStyle name="Вывод 7 39 4" xfId="15328" xr:uid="{00000000-0005-0000-0000-00002A180000}"/>
    <cellStyle name="Вывод 7 4" xfId="2089" xr:uid="{00000000-0005-0000-0000-00002B180000}"/>
    <cellStyle name="Вывод 7 4 2" xfId="2090" xr:uid="{00000000-0005-0000-0000-00002C180000}"/>
    <cellStyle name="Вывод 7 4 2 2" xfId="6826" xr:uid="{00000000-0005-0000-0000-00002D180000}"/>
    <cellStyle name="Вывод 7 4 2 3" xfId="11094" xr:uid="{00000000-0005-0000-0000-00002E180000}"/>
    <cellStyle name="Вывод 7 4 2 4" xfId="15330" xr:uid="{00000000-0005-0000-0000-00002F180000}"/>
    <cellStyle name="Вывод 7 4 3" xfId="2091" xr:uid="{00000000-0005-0000-0000-000030180000}"/>
    <cellStyle name="Вывод 7 4 3 2" xfId="6827" xr:uid="{00000000-0005-0000-0000-000031180000}"/>
    <cellStyle name="Вывод 7 4 3 3" xfId="11095" xr:uid="{00000000-0005-0000-0000-000032180000}"/>
    <cellStyle name="Вывод 7 4 3 4" xfId="15331" xr:uid="{00000000-0005-0000-0000-000033180000}"/>
    <cellStyle name="Вывод 7 4 4" xfId="6825" xr:uid="{00000000-0005-0000-0000-000034180000}"/>
    <cellStyle name="Вывод 7 4 5" xfId="11093" xr:uid="{00000000-0005-0000-0000-000035180000}"/>
    <cellStyle name="Вывод 7 4 6" xfId="15329" xr:uid="{00000000-0005-0000-0000-000036180000}"/>
    <cellStyle name="Вывод 7 40" xfId="2092" xr:uid="{00000000-0005-0000-0000-000037180000}"/>
    <cellStyle name="Вывод 7 40 2" xfId="6828" xr:uid="{00000000-0005-0000-0000-000038180000}"/>
    <cellStyle name="Вывод 7 40 3" xfId="11096" xr:uid="{00000000-0005-0000-0000-000039180000}"/>
    <cellStyle name="Вывод 7 40 4" xfId="15332" xr:uid="{00000000-0005-0000-0000-00003A180000}"/>
    <cellStyle name="Вывод 7 41" xfId="2093" xr:uid="{00000000-0005-0000-0000-00003B180000}"/>
    <cellStyle name="Вывод 7 41 2" xfId="6829" xr:uid="{00000000-0005-0000-0000-00003C180000}"/>
    <cellStyle name="Вывод 7 41 3" xfId="11097" xr:uid="{00000000-0005-0000-0000-00003D180000}"/>
    <cellStyle name="Вывод 7 41 4" xfId="15333" xr:uid="{00000000-0005-0000-0000-00003E180000}"/>
    <cellStyle name="Вывод 7 42" xfId="2094" xr:uid="{00000000-0005-0000-0000-00003F180000}"/>
    <cellStyle name="Вывод 7 42 2" xfId="6830" xr:uid="{00000000-0005-0000-0000-000040180000}"/>
    <cellStyle name="Вывод 7 42 3" xfId="11098" xr:uid="{00000000-0005-0000-0000-000041180000}"/>
    <cellStyle name="Вывод 7 42 4" xfId="15334" xr:uid="{00000000-0005-0000-0000-000042180000}"/>
    <cellStyle name="Вывод 7 43" xfId="2095" xr:uid="{00000000-0005-0000-0000-000043180000}"/>
    <cellStyle name="Вывод 7 43 2" xfId="6831" xr:uid="{00000000-0005-0000-0000-000044180000}"/>
    <cellStyle name="Вывод 7 43 3" xfId="11099" xr:uid="{00000000-0005-0000-0000-000045180000}"/>
    <cellStyle name="Вывод 7 43 4" xfId="15335" xr:uid="{00000000-0005-0000-0000-000046180000}"/>
    <cellStyle name="Вывод 7 44" xfId="2096" xr:uid="{00000000-0005-0000-0000-000047180000}"/>
    <cellStyle name="Вывод 7 44 2" xfId="6832" xr:uid="{00000000-0005-0000-0000-000048180000}"/>
    <cellStyle name="Вывод 7 44 3" xfId="11100" xr:uid="{00000000-0005-0000-0000-000049180000}"/>
    <cellStyle name="Вывод 7 44 4" xfId="15336" xr:uid="{00000000-0005-0000-0000-00004A180000}"/>
    <cellStyle name="Вывод 7 45" xfId="2097" xr:uid="{00000000-0005-0000-0000-00004B180000}"/>
    <cellStyle name="Вывод 7 45 2" xfId="6833" xr:uid="{00000000-0005-0000-0000-00004C180000}"/>
    <cellStyle name="Вывод 7 45 3" xfId="11101" xr:uid="{00000000-0005-0000-0000-00004D180000}"/>
    <cellStyle name="Вывод 7 45 4" xfId="15337" xr:uid="{00000000-0005-0000-0000-00004E180000}"/>
    <cellStyle name="Вывод 7 46" xfId="2098" xr:uid="{00000000-0005-0000-0000-00004F180000}"/>
    <cellStyle name="Вывод 7 46 2" xfId="6834" xr:uid="{00000000-0005-0000-0000-000050180000}"/>
    <cellStyle name="Вывод 7 46 3" xfId="11102" xr:uid="{00000000-0005-0000-0000-000051180000}"/>
    <cellStyle name="Вывод 7 46 4" xfId="15338" xr:uid="{00000000-0005-0000-0000-000052180000}"/>
    <cellStyle name="Вывод 7 47" xfId="2099" xr:uid="{00000000-0005-0000-0000-000053180000}"/>
    <cellStyle name="Вывод 7 47 2" xfId="6835" xr:uid="{00000000-0005-0000-0000-000054180000}"/>
    <cellStyle name="Вывод 7 47 3" xfId="11103" xr:uid="{00000000-0005-0000-0000-000055180000}"/>
    <cellStyle name="Вывод 7 47 4" xfId="15339" xr:uid="{00000000-0005-0000-0000-000056180000}"/>
    <cellStyle name="Вывод 7 48" xfId="2100" xr:uid="{00000000-0005-0000-0000-000057180000}"/>
    <cellStyle name="Вывод 7 48 2" xfId="6836" xr:uid="{00000000-0005-0000-0000-000058180000}"/>
    <cellStyle name="Вывод 7 48 3" xfId="11104" xr:uid="{00000000-0005-0000-0000-000059180000}"/>
    <cellStyle name="Вывод 7 48 4" xfId="15340" xr:uid="{00000000-0005-0000-0000-00005A180000}"/>
    <cellStyle name="Вывод 7 49" xfId="2101" xr:uid="{00000000-0005-0000-0000-00005B180000}"/>
    <cellStyle name="Вывод 7 49 2" xfId="6837" xr:uid="{00000000-0005-0000-0000-00005C180000}"/>
    <cellStyle name="Вывод 7 49 3" xfId="11105" xr:uid="{00000000-0005-0000-0000-00005D180000}"/>
    <cellStyle name="Вывод 7 49 4" xfId="15341" xr:uid="{00000000-0005-0000-0000-00005E180000}"/>
    <cellStyle name="Вывод 7 5" xfId="2102" xr:uid="{00000000-0005-0000-0000-00005F180000}"/>
    <cellStyle name="Вывод 7 5 2" xfId="6838" xr:uid="{00000000-0005-0000-0000-000060180000}"/>
    <cellStyle name="Вывод 7 5 3" xfId="11106" xr:uid="{00000000-0005-0000-0000-000061180000}"/>
    <cellStyle name="Вывод 7 5 4" xfId="15342" xr:uid="{00000000-0005-0000-0000-000062180000}"/>
    <cellStyle name="Вывод 7 50" xfId="2103" xr:uid="{00000000-0005-0000-0000-000063180000}"/>
    <cellStyle name="Вывод 7 50 2" xfId="6839" xr:uid="{00000000-0005-0000-0000-000064180000}"/>
    <cellStyle name="Вывод 7 50 3" xfId="11107" xr:uid="{00000000-0005-0000-0000-000065180000}"/>
    <cellStyle name="Вывод 7 50 4" xfId="15343" xr:uid="{00000000-0005-0000-0000-000066180000}"/>
    <cellStyle name="Вывод 7 51" xfId="2104" xr:uid="{00000000-0005-0000-0000-000067180000}"/>
    <cellStyle name="Вывод 7 51 2" xfId="6840" xr:uid="{00000000-0005-0000-0000-000068180000}"/>
    <cellStyle name="Вывод 7 51 3" xfId="11108" xr:uid="{00000000-0005-0000-0000-000069180000}"/>
    <cellStyle name="Вывод 7 51 4" xfId="15344" xr:uid="{00000000-0005-0000-0000-00006A180000}"/>
    <cellStyle name="Вывод 7 52" xfId="2105" xr:uid="{00000000-0005-0000-0000-00006B180000}"/>
    <cellStyle name="Вывод 7 52 2" xfId="6841" xr:uid="{00000000-0005-0000-0000-00006C180000}"/>
    <cellStyle name="Вывод 7 52 3" xfId="11109" xr:uid="{00000000-0005-0000-0000-00006D180000}"/>
    <cellStyle name="Вывод 7 52 4" xfId="15345" xr:uid="{00000000-0005-0000-0000-00006E180000}"/>
    <cellStyle name="Вывод 7 53" xfId="2106" xr:uid="{00000000-0005-0000-0000-00006F180000}"/>
    <cellStyle name="Вывод 7 53 2" xfId="6842" xr:uid="{00000000-0005-0000-0000-000070180000}"/>
    <cellStyle name="Вывод 7 53 3" xfId="11110" xr:uid="{00000000-0005-0000-0000-000071180000}"/>
    <cellStyle name="Вывод 7 53 4" xfId="15346" xr:uid="{00000000-0005-0000-0000-000072180000}"/>
    <cellStyle name="Вывод 7 54" xfId="2107" xr:uid="{00000000-0005-0000-0000-000073180000}"/>
    <cellStyle name="Вывод 7 54 2" xfId="6843" xr:uid="{00000000-0005-0000-0000-000074180000}"/>
    <cellStyle name="Вывод 7 54 3" xfId="11111" xr:uid="{00000000-0005-0000-0000-000075180000}"/>
    <cellStyle name="Вывод 7 54 4" xfId="15347" xr:uid="{00000000-0005-0000-0000-000076180000}"/>
    <cellStyle name="Вывод 7 55" xfId="2108" xr:uid="{00000000-0005-0000-0000-000077180000}"/>
    <cellStyle name="Вывод 7 55 2" xfId="6844" xr:uid="{00000000-0005-0000-0000-000078180000}"/>
    <cellStyle name="Вывод 7 55 3" xfId="11112" xr:uid="{00000000-0005-0000-0000-000079180000}"/>
    <cellStyle name="Вывод 7 55 4" xfId="15348" xr:uid="{00000000-0005-0000-0000-00007A180000}"/>
    <cellStyle name="Вывод 7 56" xfId="2109" xr:uid="{00000000-0005-0000-0000-00007B180000}"/>
    <cellStyle name="Вывод 7 56 2" xfId="6845" xr:uid="{00000000-0005-0000-0000-00007C180000}"/>
    <cellStyle name="Вывод 7 56 3" xfId="11113" xr:uid="{00000000-0005-0000-0000-00007D180000}"/>
    <cellStyle name="Вывод 7 56 4" xfId="15349" xr:uid="{00000000-0005-0000-0000-00007E180000}"/>
    <cellStyle name="Вывод 7 57" xfId="2110" xr:uid="{00000000-0005-0000-0000-00007F180000}"/>
    <cellStyle name="Вывод 7 57 2" xfId="6846" xr:uid="{00000000-0005-0000-0000-000080180000}"/>
    <cellStyle name="Вывод 7 57 3" xfId="11114" xr:uid="{00000000-0005-0000-0000-000081180000}"/>
    <cellStyle name="Вывод 7 57 4" xfId="15350" xr:uid="{00000000-0005-0000-0000-000082180000}"/>
    <cellStyle name="Вывод 7 58" xfId="2111" xr:uid="{00000000-0005-0000-0000-000083180000}"/>
    <cellStyle name="Вывод 7 58 2" xfId="6847" xr:uid="{00000000-0005-0000-0000-000084180000}"/>
    <cellStyle name="Вывод 7 58 3" xfId="11115" xr:uid="{00000000-0005-0000-0000-000085180000}"/>
    <cellStyle name="Вывод 7 58 4" xfId="15351" xr:uid="{00000000-0005-0000-0000-000086180000}"/>
    <cellStyle name="Вывод 7 59" xfId="2112" xr:uid="{00000000-0005-0000-0000-000087180000}"/>
    <cellStyle name="Вывод 7 59 2" xfId="6848" xr:uid="{00000000-0005-0000-0000-000088180000}"/>
    <cellStyle name="Вывод 7 59 3" xfId="11116" xr:uid="{00000000-0005-0000-0000-000089180000}"/>
    <cellStyle name="Вывод 7 59 4" xfId="15352" xr:uid="{00000000-0005-0000-0000-00008A180000}"/>
    <cellStyle name="Вывод 7 6" xfId="2113" xr:uid="{00000000-0005-0000-0000-00008B180000}"/>
    <cellStyle name="Вывод 7 6 2" xfId="6849" xr:uid="{00000000-0005-0000-0000-00008C180000}"/>
    <cellStyle name="Вывод 7 6 3" xfId="11117" xr:uid="{00000000-0005-0000-0000-00008D180000}"/>
    <cellStyle name="Вывод 7 6 4" xfId="15353" xr:uid="{00000000-0005-0000-0000-00008E180000}"/>
    <cellStyle name="Вывод 7 60" xfId="2114" xr:uid="{00000000-0005-0000-0000-00008F180000}"/>
    <cellStyle name="Вывод 7 60 2" xfId="6850" xr:uid="{00000000-0005-0000-0000-000090180000}"/>
    <cellStyle name="Вывод 7 60 3" xfId="11118" xr:uid="{00000000-0005-0000-0000-000091180000}"/>
    <cellStyle name="Вывод 7 60 4" xfId="15354" xr:uid="{00000000-0005-0000-0000-000092180000}"/>
    <cellStyle name="Вывод 7 61" xfId="2115" xr:uid="{00000000-0005-0000-0000-000093180000}"/>
    <cellStyle name="Вывод 7 61 2" xfId="6851" xr:uid="{00000000-0005-0000-0000-000094180000}"/>
    <cellStyle name="Вывод 7 61 3" xfId="11119" xr:uid="{00000000-0005-0000-0000-000095180000}"/>
    <cellStyle name="Вывод 7 61 4" xfId="15355" xr:uid="{00000000-0005-0000-0000-000096180000}"/>
    <cellStyle name="Вывод 7 62" xfId="2116" xr:uid="{00000000-0005-0000-0000-000097180000}"/>
    <cellStyle name="Вывод 7 62 2" xfId="6852" xr:uid="{00000000-0005-0000-0000-000098180000}"/>
    <cellStyle name="Вывод 7 62 3" xfId="11120" xr:uid="{00000000-0005-0000-0000-000099180000}"/>
    <cellStyle name="Вывод 7 62 4" xfId="15356" xr:uid="{00000000-0005-0000-0000-00009A180000}"/>
    <cellStyle name="Вывод 7 63" xfId="2117" xr:uid="{00000000-0005-0000-0000-00009B180000}"/>
    <cellStyle name="Вывод 7 63 2" xfId="6853" xr:uid="{00000000-0005-0000-0000-00009C180000}"/>
    <cellStyle name="Вывод 7 63 3" xfId="11121" xr:uid="{00000000-0005-0000-0000-00009D180000}"/>
    <cellStyle name="Вывод 7 63 4" xfId="15357" xr:uid="{00000000-0005-0000-0000-00009E180000}"/>
    <cellStyle name="Вывод 7 64" xfId="2118" xr:uid="{00000000-0005-0000-0000-00009F180000}"/>
    <cellStyle name="Вывод 7 64 2" xfId="6854" xr:uid="{00000000-0005-0000-0000-0000A0180000}"/>
    <cellStyle name="Вывод 7 64 3" xfId="11122" xr:uid="{00000000-0005-0000-0000-0000A1180000}"/>
    <cellStyle name="Вывод 7 64 4" xfId="15358" xr:uid="{00000000-0005-0000-0000-0000A2180000}"/>
    <cellStyle name="Вывод 7 65" xfId="2119" xr:uid="{00000000-0005-0000-0000-0000A3180000}"/>
    <cellStyle name="Вывод 7 65 2" xfId="6855" xr:uid="{00000000-0005-0000-0000-0000A4180000}"/>
    <cellStyle name="Вывод 7 65 3" xfId="11123" xr:uid="{00000000-0005-0000-0000-0000A5180000}"/>
    <cellStyle name="Вывод 7 65 4" xfId="15359" xr:uid="{00000000-0005-0000-0000-0000A6180000}"/>
    <cellStyle name="Вывод 7 66" xfId="2120" xr:uid="{00000000-0005-0000-0000-0000A7180000}"/>
    <cellStyle name="Вывод 7 66 2" xfId="6856" xr:uid="{00000000-0005-0000-0000-0000A8180000}"/>
    <cellStyle name="Вывод 7 66 3" xfId="11124" xr:uid="{00000000-0005-0000-0000-0000A9180000}"/>
    <cellStyle name="Вывод 7 66 4" xfId="15360" xr:uid="{00000000-0005-0000-0000-0000AA180000}"/>
    <cellStyle name="Вывод 7 67" xfId="2121" xr:uid="{00000000-0005-0000-0000-0000AB180000}"/>
    <cellStyle name="Вывод 7 67 2" xfId="6857" xr:uid="{00000000-0005-0000-0000-0000AC180000}"/>
    <cellStyle name="Вывод 7 67 3" xfId="11125" xr:uid="{00000000-0005-0000-0000-0000AD180000}"/>
    <cellStyle name="Вывод 7 67 4" xfId="15361" xr:uid="{00000000-0005-0000-0000-0000AE180000}"/>
    <cellStyle name="Вывод 7 68" xfId="2122" xr:uid="{00000000-0005-0000-0000-0000AF180000}"/>
    <cellStyle name="Вывод 7 68 2" xfId="6858" xr:uid="{00000000-0005-0000-0000-0000B0180000}"/>
    <cellStyle name="Вывод 7 68 3" xfId="11126" xr:uid="{00000000-0005-0000-0000-0000B1180000}"/>
    <cellStyle name="Вывод 7 68 4" xfId="15362" xr:uid="{00000000-0005-0000-0000-0000B2180000}"/>
    <cellStyle name="Вывод 7 69" xfId="2123" xr:uid="{00000000-0005-0000-0000-0000B3180000}"/>
    <cellStyle name="Вывод 7 69 2" xfId="6859" xr:uid="{00000000-0005-0000-0000-0000B4180000}"/>
    <cellStyle name="Вывод 7 69 3" xfId="11127" xr:uid="{00000000-0005-0000-0000-0000B5180000}"/>
    <cellStyle name="Вывод 7 69 4" xfId="15363" xr:uid="{00000000-0005-0000-0000-0000B6180000}"/>
    <cellStyle name="Вывод 7 7" xfId="2124" xr:uid="{00000000-0005-0000-0000-0000B7180000}"/>
    <cellStyle name="Вывод 7 7 2" xfId="6860" xr:uid="{00000000-0005-0000-0000-0000B8180000}"/>
    <cellStyle name="Вывод 7 7 3" xfId="11128" xr:uid="{00000000-0005-0000-0000-0000B9180000}"/>
    <cellStyle name="Вывод 7 7 4" xfId="15364" xr:uid="{00000000-0005-0000-0000-0000BA180000}"/>
    <cellStyle name="Вывод 7 70" xfId="2125" xr:uid="{00000000-0005-0000-0000-0000BB180000}"/>
    <cellStyle name="Вывод 7 70 2" xfId="6861" xr:uid="{00000000-0005-0000-0000-0000BC180000}"/>
    <cellStyle name="Вывод 7 70 3" xfId="11129" xr:uid="{00000000-0005-0000-0000-0000BD180000}"/>
    <cellStyle name="Вывод 7 70 4" xfId="15365" xr:uid="{00000000-0005-0000-0000-0000BE180000}"/>
    <cellStyle name="Вывод 7 71" xfId="2126" xr:uid="{00000000-0005-0000-0000-0000BF180000}"/>
    <cellStyle name="Вывод 7 71 2" xfId="6862" xr:uid="{00000000-0005-0000-0000-0000C0180000}"/>
    <cellStyle name="Вывод 7 71 3" xfId="11130" xr:uid="{00000000-0005-0000-0000-0000C1180000}"/>
    <cellStyle name="Вывод 7 71 4" xfId="15366" xr:uid="{00000000-0005-0000-0000-0000C2180000}"/>
    <cellStyle name="Вывод 7 72" xfId="2127" xr:uid="{00000000-0005-0000-0000-0000C3180000}"/>
    <cellStyle name="Вывод 7 72 2" xfId="6863" xr:uid="{00000000-0005-0000-0000-0000C4180000}"/>
    <cellStyle name="Вывод 7 72 3" xfId="11131" xr:uid="{00000000-0005-0000-0000-0000C5180000}"/>
    <cellStyle name="Вывод 7 72 4" xfId="15367" xr:uid="{00000000-0005-0000-0000-0000C6180000}"/>
    <cellStyle name="Вывод 7 73" xfId="2128" xr:uid="{00000000-0005-0000-0000-0000C7180000}"/>
    <cellStyle name="Вывод 7 73 2" xfId="6864" xr:uid="{00000000-0005-0000-0000-0000C8180000}"/>
    <cellStyle name="Вывод 7 73 3" xfId="11132" xr:uid="{00000000-0005-0000-0000-0000C9180000}"/>
    <cellStyle name="Вывод 7 73 4" xfId="15368" xr:uid="{00000000-0005-0000-0000-0000CA180000}"/>
    <cellStyle name="Вывод 7 74" xfId="2129" xr:uid="{00000000-0005-0000-0000-0000CB180000}"/>
    <cellStyle name="Вывод 7 74 2" xfId="6865" xr:uid="{00000000-0005-0000-0000-0000CC180000}"/>
    <cellStyle name="Вывод 7 74 3" xfId="11133" xr:uid="{00000000-0005-0000-0000-0000CD180000}"/>
    <cellStyle name="Вывод 7 74 4" xfId="15369" xr:uid="{00000000-0005-0000-0000-0000CE180000}"/>
    <cellStyle name="Вывод 7 75" xfId="2130" xr:uid="{00000000-0005-0000-0000-0000CF180000}"/>
    <cellStyle name="Вывод 7 75 2" xfId="6866" xr:uid="{00000000-0005-0000-0000-0000D0180000}"/>
    <cellStyle name="Вывод 7 75 3" xfId="11134" xr:uid="{00000000-0005-0000-0000-0000D1180000}"/>
    <cellStyle name="Вывод 7 75 4" xfId="15370" xr:uid="{00000000-0005-0000-0000-0000D2180000}"/>
    <cellStyle name="Вывод 7 76" xfId="2131" xr:uid="{00000000-0005-0000-0000-0000D3180000}"/>
    <cellStyle name="Вывод 7 76 2" xfId="6867" xr:uid="{00000000-0005-0000-0000-0000D4180000}"/>
    <cellStyle name="Вывод 7 76 3" xfId="11135" xr:uid="{00000000-0005-0000-0000-0000D5180000}"/>
    <cellStyle name="Вывод 7 76 4" xfId="15371" xr:uid="{00000000-0005-0000-0000-0000D6180000}"/>
    <cellStyle name="Вывод 7 77" xfId="2132" xr:uid="{00000000-0005-0000-0000-0000D7180000}"/>
    <cellStyle name="Вывод 7 77 2" xfId="6868" xr:uid="{00000000-0005-0000-0000-0000D8180000}"/>
    <cellStyle name="Вывод 7 77 3" xfId="11136" xr:uid="{00000000-0005-0000-0000-0000D9180000}"/>
    <cellStyle name="Вывод 7 77 4" xfId="15372" xr:uid="{00000000-0005-0000-0000-0000DA180000}"/>
    <cellStyle name="Вывод 7 78" xfId="2133" xr:uid="{00000000-0005-0000-0000-0000DB180000}"/>
    <cellStyle name="Вывод 7 78 2" xfId="6869" xr:uid="{00000000-0005-0000-0000-0000DC180000}"/>
    <cellStyle name="Вывод 7 78 3" xfId="11137" xr:uid="{00000000-0005-0000-0000-0000DD180000}"/>
    <cellStyle name="Вывод 7 78 4" xfId="15373" xr:uid="{00000000-0005-0000-0000-0000DE180000}"/>
    <cellStyle name="Вывод 7 79" xfId="2134" xr:uid="{00000000-0005-0000-0000-0000DF180000}"/>
    <cellStyle name="Вывод 7 79 2" xfId="6870" xr:uid="{00000000-0005-0000-0000-0000E0180000}"/>
    <cellStyle name="Вывод 7 79 3" xfId="11138" xr:uid="{00000000-0005-0000-0000-0000E1180000}"/>
    <cellStyle name="Вывод 7 79 4" xfId="15374" xr:uid="{00000000-0005-0000-0000-0000E2180000}"/>
    <cellStyle name="Вывод 7 8" xfId="2135" xr:uid="{00000000-0005-0000-0000-0000E3180000}"/>
    <cellStyle name="Вывод 7 8 2" xfId="6871" xr:uid="{00000000-0005-0000-0000-0000E4180000}"/>
    <cellStyle name="Вывод 7 8 3" xfId="11139" xr:uid="{00000000-0005-0000-0000-0000E5180000}"/>
    <cellStyle name="Вывод 7 8 4" xfId="15375" xr:uid="{00000000-0005-0000-0000-0000E6180000}"/>
    <cellStyle name="Вывод 7 80" xfId="2136" xr:uid="{00000000-0005-0000-0000-0000E7180000}"/>
    <cellStyle name="Вывод 7 80 2" xfId="6872" xr:uid="{00000000-0005-0000-0000-0000E8180000}"/>
    <cellStyle name="Вывод 7 80 3" xfId="11140" xr:uid="{00000000-0005-0000-0000-0000E9180000}"/>
    <cellStyle name="Вывод 7 80 4" xfId="15376" xr:uid="{00000000-0005-0000-0000-0000EA180000}"/>
    <cellStyle name="Вывод 7 81" xfId="2137" xr:uid="{00000000-0005-0000-0000-0000EB180000}"/>
    <cellStyle name="Вывод 7 81 2" xfId="6873" xr:uid="{00000000-0005-0000-0000-0000EC180000}"/>
    <cellStyle name="Вывод 7 81 3" xfId="11141" xr:uid="{00000000-0005-0000-0000-0000ED180000}"/>
    <cellStyle name="Вывод 7 81 4" xfId="15377" xr:uid="{00000000-0005-0000-0000-0000EE180000}"/>
    <cellStyle name="Вывод 7 82" xfId="2138" xr:uid="{00000000-0005-0000-0000-0000EF180000}"/>
    <cellStyle name="Вывод 7 82 2" xfId="6874" xr:uid="{00000000-0005-0000-0000-0000F0180000}"/>
    <cellStyle name="Вывод 7 82 3" xfId="11142" xr:uid="{00000000-0005-0000-0000-0000F1180000}"/>
    <cellStyle name="Вывод 7 82 4" xfId="15378" xr:uid="{00000000-0005-0000-0000-0000F2180000}"/>
    <cellStyle name="Вывод 7 83" xfId="2139" xr:uid="{00000000-0005-0000-0000-0000F3180000}"/>
    <cellStyle name="Вывод 7 83 2" xfId="6875" xr:uid="{00000000-0005-0000-0000-0000F4180000}"/>
    <cellStyle name="Вывод 7 83 3" xfId="11143" xr:uid="{00000000-0005-0000-0000-0000F5180000}"/>
    <cellStyle name="Вывод 7 83 4" xfId="15379" xr:uid="{00000000-0005-0000-0000-0000F6180000}"/>
    <cellStyle name="Вывод 7 84" xfId="2140" xr:uid="{00000000-0005-0000-0000-0000F7180000}"/>
    <cellStyle name="Вывод 7 84 2" xfId="6876" xr:uid="{00000000-0005-0000-0000-0000F8180000}"/>
    <cellStyle name="Вывод 7 84 3" xfId="11144" xr:uid="{00000000-0005-0000-0000-0000F9180000}"/>
    <cellStyle name="Вывод 7 84 4" xfId="15380" xr:uid="{00000000-0005-0000-0000-0000FA180000}"/>
    <cellStyle name="Вывод 7 85" xfId="2141" xr:uid="{00000000-0005-0000-0000-0000FB180000}"/>
    <cellStyle name="Вывод 7 85 2" xfId="6877" xr:uid="{00000000-0005-0000-0000-0000FC180000}"/>
    <cellStyle name="Вывод 7 85 3" xfId="11145" xr:uid="{00000000-0005-0000-0000-0000FD180000}"/>
    <cellStyle name="Вывод 7 85 4" xfId="15381" xr:uid="{00000000-0005-0000-0000-0000FE180000}"/>
    <cellStyle name="Вывод 7 86" xfId="2142" xr:uid="{00000000-0005-0000-0000-0000FF180000}"/>
    <cellStyle name="Вывод 7 86 2" xfId="6878" xr:uid="{00000000-0005-0000-0000-000000190000}"/>
    <cellStyle name="Вывод 7 86 3" xfId="11146" xr:uid="{00000000-0005-0000-0000-000001190000}"/>
    <cellStyle name="Вывод 7 86 4" xfId="15382" xr:uid="{00000000-0005-0000-0000-000002190000}"/>
    <cellStyle name="Вывод 7 87" xfId="2143" xr:uid="{00000000-0005-0000-0000-000003190000}"/>
    <cellStyle name="Вывод 7 87 2" xfId="6879" xr:uid="{00000000-0005-0000-0000-000004190000}"/>
    <cellStyle name="Вывод 7 87 3" xfId="11147" xr:uid="{00000000-0005-0000-0000-000005190000}"/>
    <cellStyle name="Вывод 7 87 4" xfId="15383" xr:uid="{00000000-0005-0000-0000-000006190000}"/>
    <cellStyle name="Вывод 7 88" xfId="2144" xr:uid="{00000000-0005-0000-0000-000007190000}"/>
    <cellStyle name="Вывод 7 88 2" xfId="6880" xr:uid="{00000000-0005-0000-0000-000008190000}"/>
    <cellStyle name="Вывод 7 88 3" xfId="11148" xr:uid="{00000000-0005-0000-0000-000009190000}"/>
    <cellStyle name="Вывод 7 88 4" xfId="15384" xr:uid="{00000000-0005-0000-0000-00000A190000}"/>
    <cellStyle name="Вывод 7 89" xfId="2145" xr:uid="{00000000-0005-0000-0000-00000B190000}"/>
    <cellStyle name="Вывод 7 89 2" xfId="6881" xr:uid="{00000000-0005-0000-0000-00000C190000}"/>
    <cellStyle name="Вывод 7 89 3" xfId="11149" xr:uid="{00000000-0005-0000-0000-00000D190000}"/>
    <cellStyle name="Вывод 7 89 4" xfId="15385" xr:uid="{00000000-0005-0000-0000-00000E190000}"/>
    <cellStyle name="Вывод 7 9" xfId="2146" xr:uid="{00000000-0005-0000-0000-00000F190000}"/>
    <cellStyle name="Вывод 7 9 2" xfId="6882" xr:uid="{00000000-0005-0000-0000-000010190000}"/>
    <cellStyle name="Вывод 7 9 3" xfId="11150" xr:uid="{00000000-0005-0000-0000-000011190000}"/>
    <cellStyle name="Вывод 7 9 4" xfId="15386" xr:uid="{00000000-0005-0000-0000-000012190000}"/>
    <cellStyle name="Вывод 7 90" xfId="2147" xr:uid="{00000000-0005-0000-0000-000013190000}"/>
    <cellStyle name="Вывод 7 90 2" xfId="6883" xr:uid="{00000000-0005-0000-0000-000014190000}"/>
    <cellStyle name="Вывод 7 90 3" xfId="11151" xr:uid="{00000000-0005-0000-0000-000015190000}"/>
    <cellStyle name="Вывод 7 90 4" xfId="15387" xr:uid="{00000000-0005-0000-0000-000016190000}"/>
    <cellStyle name="Вывод 7 91" xfId="2148" xr:uid="{00000000-0005-0000-0000-000017190000}"/>
    <cellStyle name="Вывод 7 91 2" xfId="6884" xr:uid="{00000000-0005-0000-0000-000018190000}"/>
    <cellStyle name="Вывод 7 91 3" xfId="11152" xr:uid="{00000000-0005-0000-0000-000019190000}"/>
    <cellStyle name="Вывод 7 91 4" xfId="15388" xr:uid="{00000000-0005-0000-0000-00001A190000}"/>
    <cellStyle name="Вывод 7 92" xfId="5192" xr:uid="{00000000-0005-0000-0000-00001B190000}"/>
    <cellStyle name="Вывод 7 93" xfId="5086" xr:uid="{00000000-0005-0000-0000-00001C190000}"/>
    <cellStyle name="Вывод 7 94" xfId="5242" xr:uid="{00000000-0005-0000-0000-00001D190000}"/>
    <cellStyle name="Вывод 8" xfId="239" xr:uid="{00000000-0005-0000-0000-00001E190000}"/>
    <cellStyle name="Вывод 8 10" xfId="2149" xr:uid="{00000000-0005-0000-0000-00001F190000}"/>
    <cellStyle name="Вывод 8 10 2" xfId="6885" xr:uid="{00000000-0005-0000-0000-000020190000}"/>
    <cellStyle name="Вывод 8 10 3" xfId="11153" xr:uid="{00000000-0005-0000-0000-000021190000}"/>
    <cellStyle name="Вывод 8 10 4" xfId="15389" xr:uid="{00000000-0005-0000-0000-000022190000}"/>
    <cellStyle name="Вывод 8 11" xfId="2150" xr:uid="{00000000-0005-0000-0000-000023190000}"/>
    <cellStyle name="Вывод 8 11 2" xfId="6886" xr:uid="{00000000-0005-0000-0000-000024190000}"/>
    <cellStyle name="Вывод 8 11 3" xfId="11154" xr:uid="{00000000-0005-0000-0000-000025190000}"/>
    <cellStyle name="Вывод 8 11 4" xfId="15390" xr:uid="{00000000-0005-0000-0000-000026190000}"/>
    <cellStyle name="Вывод 8 12" xfId="2151" xr:uid="{00000000-0005-0000-0000-000027190000}"/>
    <cellStyle name="Вывод 8 12 2" xfId="6887" xr:uid="{00000000-0005-0000-0000-000028190000}"/>
    <cellStyle name="Вывод 8 12 3" xfId="11155" xr:uid="{00000000-0005-0000-0000-000029190000}"/>
    <cellStyle name="Вывод 8 12 4" xfId="15391" xr:uid="{00000000-0005-0000-0000-00002A190000}"/>
    <cellStyle name="Вывод 8 13" xfId="2152" xr:uid="{00000000-0005-0000-0000-00002B190000}"/>
    <cellStyle name="Вывод 8 13 2" xfId="6888" xr:uid="{00000000-0005-0000-0000-00002C190000}"/>
    <cellStyle name="Вывод 8 13 3" xfId="11156" xr:uid="{00000000-0005-0000-0000-00002D190000}"/>
    <cellStyle name="Вывод 8 13 4" xfId="15392" xr:uid="{00000000-0005-0000-0000-00002E190000}"/>
    <cellStyle name="Вывод 8 14" xfId="2153" xr:uid="{00000000-0005-0000-0000-00002F190000}"/>
    <cellStyle name="Вывод 8 14 2" xfId="6889" xr:uid="{00000000-0005-0000-0000-000030190000}"/>
    <cellStyle name="Вывод 8 14 3" xfId="11157" xr:uid="{00000000-0005-0000-0000-000031190000}"/>
    <cellStyle name="Вывод 8 14 4" xfId="15393" xr:uid="{00000000-0005-0000-0000-000032190000}"/>
    <cellStyle name="Вывод 8 15" xfId="2154" xr:uid="{00000000-0005-0000-0000-000033190000}"/>
    <cellStyle name="Вывод 8 15 2" xfId="6890" xr:uid="{00000000-0005-0000-0000-000034190000}"/>
    <cellStyle name="Вывод 8 15 3" xfId="11158" xr:uid="{00000000-0005-0000-0000-000035190000}"/>
    <cellStyle name="Вывод 8 15 4" xfId="15394" xr:uid="{00000000-0005-0000-0000-000036190000}"/>
    <cellStyle name="Вывод 8 16" xfId="2155" xr:uid="{00000000-0005-0000-0000-000037190000}"/>
    <cellStyle name="Вывод 8 16 2" xfId="6891" xr:uid="{00000000-0005-0000-0000-000038190000}"/>
    <cellStyle name="Вывод 8 16 3" xfId="11159" xr:uid="{00000000-0005-0000-0000-000039190000}"/>
    <cellStyle name="Вывод 8 16 4" xfId="15395" xr:uid="{00000000-0005-0000-0000-00003A190000}"/>
    <cellStyle name="Вывод 8 17" xfId="2156" xr:uid="{00000000-0005-0000-0000-00003B190000}"/>
    <cellStyle name="Вывод 8 17 2" xfId="6892" xr:uid="{00000000-0005-0000-0000-00003C190000}"/>
    <cellStyle name="Вывод 8 17 3" xfId="11160" xr:uid="{00000000-0005-0000-0000-00003D190000}"/>
    <cellStyle name="Вывод 8 17 4" xfId="15396" xr:uid="{00000000-0005-0000-0000-00003E190000}"/>
    <cellStyle name="Вывод 8 18" xfId="2157" xr:uid="{00000000-0005-0000-0000-00003F190000}"/>
    <cellStyle name="Вывод 8 18 2" xfId="6893" xr:uid="{00000000-0005-0000-0000-000040190000}"/>
    <cellStyle name="Вывод 8 18 3" xfId="11161" xr:uid="{00000000-0005-0000-0000-000041190000}"/>
    <cellStyle name="Вывод 8 18 4" xfId="15397" xr:uid="{00000000-0005-0000-0000-000042190000}"/>
    <cellStyle name="Вывод 8 19" xfId="2158" xr:uid="{00000000-0005-0000-0000-000043190000}"/>
    <cellStyle name="Вывод 8 19 2" xfId="6894" xr:uid="{00000000-0005-0000-0000-000044190000}"/>
    <cellStyle name="Вывод 8 19 3" xfId="11162" xr:uid="{00000000-0005-0000-0000-000045190000}"/>
    <cellStyle name="Вывод 8 19 4" xfId="15398" xr:uid="{00000000-0005-0000-0000-000046190000}"/>
    <cellStyle name="Вывод 8 2" xfId="2159" xr:uid="{00000000-0005-0000-0000-000047190000}"/>
    <cellStyle name="Вывод 8 2 2" xfId="2160" xr:uid="{00000000-0005-0000-0000-000048190000}"/>
    <cellStyle name="Вывод 8 2 2 2" xfId="6896" xr:uid="{00000000-0005-0000-0000-000049190000}"/>
    <cellStyle name="Вывод 8 2 2 3" xfId="11164" xr:uid="{00000000-0005-0000-0000-00004A190000}"/>
    <cellStyle name="Вывод 8 2 2 4" xfId="15400" xr:uid="{00000000-0005-0000-0000-00004B190000}"/>
    <cellStyle name="Вывод 8 2 3" xfId="2161" xr:uid="{00000000-0005-0000-0000-00004C190000}"/>
    <cellStyle name="Вывод 8 2 3 2" xfId="6897" xr:uid="{00000000-0005-0000-0000-00004D190000}"/>
    <cellStyle name="Вывод 8 2 3 3" xfId="11165" xr:uid="{00000000-0005-0000-0000-00004E190000}"/>
    <cellStyle name="Вывод 8 2 3 4" xfId="15401" xr:uid="{00000000-0005-0000-0000-00004F190000}"/>
    <cellStyle name="Вывод 8 2 4" xfId="6895" xr:uid="{00000000-0005-0000-0000-000050190000}"/>
    <cellStyle name="Вывод 8 2 5" xfId="11163" xr:uid="{00000000-0005-0000-0000-000051190000}"/>
    <cellStyle name="Вывод 8 2 6" xfId="15399" xr:uid="{00000000-0005-0000-0000-000052190000}"/>
    <cellStyle name="Вывод 8 20" xfId="2162" xr:uid="{00000000-0005-0000-0000-000053190000}"/>
    <cellStyle name="Вывод 8 20 2" xfId="6898" xr:uid="{00000000-0005-0000-0000-000054190000}"/>
    <cellStyle name="Вывод 8 20 3" xfId="11166" xr:uid="{00000000-0005-0000-0000-000055190000}"/>
    <cellStyle name="Вывод 8 20 4" xfId="15402" xr:uid="{00000000-0005-0000-0000-000056190000}"/>
    <cellStyle name="Вывод 8 21" xfId="2163" xr:uid="{00000000-0005-0000-0000-000057190000}"/>
    <cellStyle name="Вывод 8 21 2" xfId="6899" xr:uid="{00000000-0005-0000-0000-000058190000}"/>
    <cellStyle name="Вывод 8 21 3" xfId="11167" xr:uid="{00000000-0005-0000-0000-000059190000}"/>
    <cellStyle name="Вывод 8 21 4" xfId="15403" xr:uid="{00000000-0005-0000-0000-00005A190000}"/>
    <cellStyle name="Вывод 8 22" xfId="2164" xr:uid="{00000000-0005-0000-0000-00005B190000}"/>
    <cellStyle name="Вывод 8 22 2" xfId="6900" xr:uid="{00000000-0005-0000-0000-00005C190000}"/>
    <cellStyle name="Вывод 8 22 3" xfId="11168" xr:uid="{00000000-0005-0000-0000-00005D190000}"/>
    <cellStyle name="Вывод 8 22 4" xfId="15404" xr:uid="{00000000-0005-0000-0000-00005E190000}"/>
    <cellStyle name="Вывод 8 23" xfId="2165" xr:uid="{00000000-0005-0000-0000-00005F190000}"/>
    <cellStyle name="Вывод 8 23 2" xfId="6901" xr:uid="{00000000-0005-0000-0000-000060190000}"/>
    <cellStyle name="Вывод 8 23 3" xfId="11169" xr:uid="{00000000-0005-0000-0000-000061190000}"/>
    <cellStyle name="Вывод 8 23 4" xfId="15405" xr:uid="{00000000-0005-0000-0000-000062190000}"/>
    <cellStyle name="Вывод 8 24" xfId="2166" xr:uid="{00000000-0005-0000-0000-000063190000}"/>
    <cellStyle name="Вывод 8 24 2" xfId="6902" xr:uid="{00000000-0005-0000-0000-000064190000}"/>
    <cellStyle name="Вывод 8 24 3" xfId="11170" xr:uid="{00000000-0005-0000-0000-000065190000}"/>
    <cellStyle name="Вывод 8 24 4" xfId="15406" xr:uid="{00000000-0005-0000-0000-000066190000}"/>
    <cellStyle name="Вывод 8 25" xfId="2167" xr:uid="{00000000-0005-0000-0000-000067190000}"/>
    <cellStyle name="Вывод 8 25 2" xfId="6903" xr:uid="{00000000-0005-0000-0000-000068190000}"/>
    <cellStyle name="Вывод 8 25 3" xfId="11171" xr:uid="{00000000-0005-0000-0000-000069190000}"/>
    <cellStyle name="Вывод 8 25 4" xfId="15407" xr:uid="{00000000-0005-0000-0000-00006A190000}"/>
    <cellStyle name="Вывод 8 26" xfId="2168" xr:uid="{00000000-0005-0000-0000-00006B190000}"/>
    <cellStyle name="Вывод 8 26 2" xfId="6904" xr:uid="{00000000-0005-0000-0000-00006C190000}"/>
    <cellStyle name="Вывод 8 26 3" xfId="11172" xr:uid="{00000000-0005-0000-0000-00006D190000}"/>
    <cellStyle name="Вывод 8 26 4" xfId="15408" xr:uid="{00000000-0005-0000-0000-00006E190000}"/>
    <cellStyle name="Вывод 8 27" xfId="2169" xr:uid="{00000000-0005-0000-0000-00006F190000}"/>
    <cellStyle name="Вывод 8 27 2" xfId="6905" xr:uid="{00000000-0005-0000-0000-000070190000}"/>
    <cellStyle name="Вывод 8 27 3" xfId="11173" xr:uid="{00000000-0005-0000-0000-000071190000}"/>
    <cellStyle name="Вывод 8 27 4" xfId="15409" xr:uid="{00000000-0005-0000-0000-000072190000}"/>
    <cellStyle name="Вывод 8 28" xfId="2170" xr:uid="{00000000-0005-0000-0000-000073190000}"/>
    <cellStyle name="Вывод 8 28 2" xfId="6906" xr:uid="{00000000-0005-0000-0000-000074190000}"/>
    <cellStyle name="Вывод 8 28 3" xfId="11174" xr:uid="{00000000-0005-0000-0000-000075190000}"/>
    <cellStyle name="Вывод 8 28 4" xfId="15410" xr:uid="{00000000-0005-0000-0000-000076190000}"/>
    <cellStyle name="Вывод 8 29" xfId="2171" xr:uid="{00000000-0005-0000-0000-000077190000}"/>
    <cellStyle name="Вывод 8 29 2" xfId="6907" xr:uid="{00000000-0005-0000-0000-000078190000}"/>
    <cellStyle name="Вывод 8 29 3" xfId="11175" xr:uid="{00000000-0005-0000-0000-000079190000}"/>
    <cellStyle name="Вывод 8 29 4" xfId="15411" xr:uid="{00000000-0005-0000-0000-00007A190000}"/>
    <cellStyle name="Вывод 8 3" xfId="2172" xr:uid="{00000000-0005-0000-0000-00007B190000}"/>
    <cellStyle name="Вывод 8 3 2" xfId="2173" xr:uid="{00000000-0005-0000-0000-00007C190000}"/>
    <cellStyle name="Вывод 8 3 2 2" xfId="6909" xr:uid="{00000000-0005-0000-0000-00007D190000}"/>
    <cellStyle name="Вывод 8 3 2 3" xfId="11177" xr:uid="{00000000-0005-0000-0000-00007E190000}"/>
    <cellStyle name="Вывод 8 3 2 4" xfId="15413" xr:uid="{00000000-0005-0000-0000-00007F190000}"/>
    <cellStyle name="Вывод 8 3 3" xfId="2174" xr:uid="{00000000-0005-0000-0000-000080190000}"/>
    <cellStyle name="Вывод 8 3 3 2" xfId="6910" xr:uid="{00000000-0005-0000-0000-000081190000}"/>
    <cellStyle name="Вывод 8 3 3 3" xfId="11178" xr:uid="{00000000-0005-0000-0000-000082190000}"/>
    <cellStyle name="Вывод 8 3 3 4" xfId="15414" xr:uid="{00000000-0005-0000-0000-000083190000}"/>
    <cellStyle name="Вывод 8 3 4" xfId="6908" xr:uid="{00000000-0005-0000-0000-000084190000}"/>
    <cellStyle name="Вывод 8 3 5" xfId="11176" xr:uid="{00000000-0005-0000-0000-000085190000}"/>
    <cellStyle name="Вывод 8 3 6" xfId="15412" xr:uid="{00000000-0005-0000-0000-000086190000}"/>
    <cellStyle name="Вывод 8 30" xfId="2175" xr:uid="{00000000-0005-0000-0000-000087190000}"/>
    <cellStyle name="Вывод 8 30 2" xfId="6911" xr:uid="{00000000-0005-0000-0000-000088190000}"/>
    <cellStyle name="Вывод 8 30 3" xfId="11179" xr:uid="{00000000-0005-0000-0000-000089190000}"/>
    <cellStyle name="Вывод 8 30 4" xfId="15415" xr:uid="{00000000-0005-0000-0000-00008A190000}"/>
    <cellStyle name="Вывод 8 31" xfId="2176" xr:uid="{00000000-0005-0000-0000-00008B190000}"/>
    <cellStyle name="Вывод 8 31 2" xfId="6912" xr:uid="{00000000-0005-0000-0000-00008C190000}"/>
    <cellStyle name="Вывод 8 31 3" xfId="11180" xr:uid="{00000000-0005-0000-0000-00008D190000}"/>
    <cellStyle name="Вывод 8 31 4" xfId="15416" xr:uid="{00000000-0005-0000-0000-00008E190000}"/>
    <cellStyle name="Вывод 8 32" xfId="2177" xr:uid="{00000000-0005-0000-0000-00008F190000}"/>
    <cellStyle name="Вывод 8 32 2" xfId="6913" xr:uid="{00000000-0005-0000-0000-000090190000}"/>
    <cellStyle name="Вывод 8 32 3" xfId="11181" xr:uid="{00000000-0005-0000-0000-000091190000}"/>
    <cellStyle name="Вывод 8 32 4" xfId="15417" xr:uid="{00000000-0005-0000-0000-000092190000}"/>
    <cellStyle name="Вывод 8 33" xfId="2178" xr:uid="{00000000-0005-0000-0000-000093190000}"/>
    <cellStyle name="Вывод 8 33 2" xfId="6914" xr:uid="{00000000-0005-0000-0000-000094190000}"/>
    <cellStyle name="Вывод 8 33 3" xfId="11182" xr:uid="{00000000-0005-0000-0000-000095190000}"/>
    <cellStyle name="Вывод 8 33 4" xfId="15418" xr:uid="{00000000-0005-0000-0000-000096190000}"/>
    <cellStyle name="Вывод 8 34" xfId="2179" xr:uid="{00000000-0005-0000-0000-000097190000}"/>
    <cellStyle name="Вывод 8 34 2" xfId="6915" xr:uid="{00000000-0005-0000-0000-000098190000}"/>
    <cellStyle name="Вывод 8 34 3" xfId="11183" xr:uid="{00000000-0005-0000-0000-000099190000}"/>
    <cellStyle name="Вывод 8 34 4" xfId="15419" xr:uid="{00000000-0005-0000-0000-00009A190000}"/>
    <cellStyle name="Вывод 8 35" xfId="2180" xr:uid="{00000000-0005-0000-0000-00009B190000}"/>
    <cellStyle name="Вывод 8 35 2" xfId="6916" xr:uid="{00000000-0005-0000-0000-00009C190000}"/>
    <cellStyle name="Вывод 8 35 3" xfId="11184" xr:uid="{00000000-0005-0000-0000-00009D190000}"/>
    <cellStyle name="Вывод 8 35 4" xfId="15420" xr:uid="{00000000-0005-0000-0000-00009E190000}"/>
    <cellStyle name="Вывод 8 36" xfId="2181" xr:uid="{00000000-0005-0000-0000-00009F190000}"/>
    <cellStyle name="Вывод 8 36 2" xfId="6917" xr:uid="{00000000-0005-0000-0000-0000A0190000}"/>
    <cellStyle name="Вывод 8 36 3" xfId="11185" xr:uid="{00000000-0005-0000-0000-0000A1190000}"/>
    <cellStyle name="Вывод 8 36 4" xfId="15421" xr:uid="{00000000-0005-0000-0000-0000A2190000}"/>
    <cellStyle name="Вывод 8 37" xfId="2182" xr:uid="{00000000-0005-0000-0000-0000A3190000}"/>
    <cellStyle name="Вывод 8 37 2" xfId="6918" xr:uid="{00000000-0005-0000-0000-0000A4190000}"/>
    <cellStyle name="Вывод 8 37 3" xfId="11186" xr:uid="{00000000-0005-0000-0000-0000A5190000}"/>
    <cellStyle name="Вывод 8 37 4" xfId="15422" xr:uid="{00000000-0005-0000-0000-0000A6190000}"/>
    <cellStyle name="Вывод 8 38" xfId="2183" xr:uid="{00000000-0005-0000-0000-0000A7190000}"/>
    <cellStyle name="Вывод 8 38 2" xfId="6919" xr:uid="{00000000-0005-0000-0000-0000A8190000}"/>
    <cellStyle name="Вывод 8 38 3" xfId="11187" xr:uid="{00000000-0005-0000-0000-0000A9190000}"/>
    <cellStyle name="Вывод 8 38 4" xfId="15423" xr:uid="{00000000-0005-0000-0000-0000AA190000}"/>
    <cellStyle name="Вывод 8 39" xfId="2184" xr:uid="{00000000-0005-0000-0000-0000AB190000}"/>
    <cellStyle name="Вывод 8 39 2" xfId="6920" xr:uid="{00000000-0005-0000-0000-0000AC190000}"/>
    <cellStyle name="Вывод 8 39 3" xfId="11188" xr:uid="{00000000-0005-0000-0000-0000AD190000}"/>
    <cellStyle name="Вывод 8 39 4" xfId="15424" xr:uid="{00000000-0005-0000-0000-0000AE190000}"/>
    <cellStyle name="Вывод 8 4" xfId="2185" xr:uid="{00000000-0005-0000-0000-0000AF190000}"/>
    <cellStyle name="Вывод 8 4 2" xfId="2186" xr:uid="{00000000-0005-0000-0000-0000B0190000}"/>
    <cellStyle name="Вывод 8 4 2 2" xfId="6922" xr:uid="{00000000-0005-0000-0000-0000B1190000}"/>
    <cellStyle name="Вывод 8 4 2 3" xfId="11190" xr:uid="{00000000-0005-0000-0000-0000B2190000}"/>
    <cellStyle name="Вывод 8 4 2 4" xfId="15426" xr:uid="{00000000-0005-0000-0000-0000B3190000}"/>
    <cellStyle name="Вывод 8 4 3" xfId="2187" xr:uid="{00000000-0005-0000-0000-0000B4190000}"/>
    <cellStyle name="Вывод 8 4 3 2" xfId="6923" xr:uid="{00000000-0005-0000-0000-0000B5190000}"/>
    <cellStyle name="Вывод 8 4 3 3" xfId="11191" xr:uid="{00000000-0005-0000-0000-0000B6190000}"/>
    <cellStyle name="Вывод 8 4 3 4" xfId="15427" xr:uid="{00000000-0005-0000-0000-0000B7190000}"/>
    <cellStyle name="Вывод 8 4 4" xfId="6921" xr:uid="{00000000-0005-0000-0000-0000B8190000}"/>
    <cellStyle name="Вывод 8 4 5" xfId="11189" xr:uid="{00000000-0005-0000-0000-0000B9190000}"/>
    <cellStyle name="Вывод 8 4 6" xfId="15425" xr:uid="{00000000-0005-0000-0000-0000BA190000}"/>
    <cellStyle name="Вывод 8 40" xfId="2188" xr:uid="{00000000-0005-0000-0000-0000BB190000}"/>
    <cellStyle name="Вывод 8 40 2" xfId="6924" xr:uid="{00000000-0005-0000-0000-0000BC190000}"/>
    <cellStyle name="Вывод 8 40 3" xfId="11192" xr:uid="{00000000-0005-0000-0000-0000BD190000}"/>
    <cellStyle name="Вывод 8 40 4" xfId="15428" xr:uid="{00000000-0005-0000-0000-0000BE190000}"/>
    <cellStyle name="Вывод 8 41" xfId="2189" xr:uid="{00000000-0005-0000-0000-0000BF190000}"/>
    <cellStyle name="Вывод 8 41 2" xfId="6925" xr:uid="{00000000-0005-0000-0000-0000C0190000}"/>
    <cellStyle name="Вывод 8 41 3" xfId="11193" xr:uid="{00000000-0005-0000-0000-0000C1190000}"/>
    <cellStyle name="Вывод 8 41 4" xfId="15429" xr:uid="{00000000-0005-0000-0000-0000C2190000}"/>
    <cellStyle name="Вывод 8 42" xfId="2190" xr:uid="{00000000-0005-0000-0000-0000C3190000}"/>
    <cellStyle name="Вывод 8 42 2" xfId="6926" xr:uid="{00000000-0005-0000-0000-0000C4190000}"/>
    <cellStyle name="Вывод 8 42 3" xfId="11194" xr:uid="{00000000-0005-0000-0000-0000C5190000}"/>
    <cellStyle name="Вывод 8 42 4" xfId="15430" xr:uid="{00000000-0005-0000-0000-0000C6190000}"/>
    <cellStyle name="Вывод 8 43" xfId="2191" xr:uid="{00000000-0005-0000-0000-0000C7190000}"/>
    <cellStyle name="Вывод 8 43 2" xfId="6927" xr:uid="{00000000-0005-0000-0000-0000C8190000}"/>
    <cellStyle name="Вывод 8 43 3" xfId="11195" xr:uid="{00000000-0005-0000-0000-0000C9190000}"/>
    <cellStyle name="Вывод 8 43 4" xfId="15431" xr:uid="{00000000-0005-0000-0000-0000CA190000}"/>
    <cellStyle name="Вывод 8 44" xfId="2192" xr:uid="{00000000-0005-0000-0000-0000CB190000}"/>
    <cellStyle name="Вывод 8 44 2" xfId="6928" xr:uid="{00000000-0005-0000-0000-0000CC190000}"/>
    <cellStyle name="Вывод 8 44 3" xfId="11196" xr:uid="{00000000-0005-0000-0000-0000CD190000}"/>
    <cellStyle name="Вывод 8 44 4" xfId="15432" xr:uid="{00000000-0005-0000-0000-0000CE190000}"/>
    <cellStyle name="Вывод 8 45" xfId="2193" xr:uid="{00000000-0005-0000-0000-0000CF190000}"/>
    <cellStyle name="Вывод 8 45 2" xfId="6929" xr:uid="{00000000-0005-0000-0000-0000D0190000}"/>
    <cellStyle name="Вывод 8 45 3" xfId="11197" xr:uid="{00000000-0005-0000-0000-0000D1190000}"/>
    <cellStyle name="Вывод 8 45 4" xfId="15433" xr:uid="{00000000-0005-0000-0000-0000D2190000}"/>
    <cellStyle name="Вывод 8 46" xfId="2194" xr:uid="{00000000-0005-0000-0000-0000D3190000}"/>
    <cellStyle name="Вывод 8 46 2" xfId="6930" xr:uid="{00000000-0005-0000-0000-0000D4190000}"/>
    <cellStyle name="Вывод 8 46 3" xfId="11198" xr:uid="{00000000-0005-0000-0000-0000D5190000}"/>
    <cellStyle name="Вывод 8 46 4" xfId="15434" xr:uid="{00000000-0005-0000-0000-0000D6190000}"/>
    <cellStyle name="Вывод 8 47" xfId="2195" xr:uid="{00000000-0005-0000-0000-0000D7190000}"/>
    <cellStyle name="Вывод 8 47 2" xfId="6931" xr:uid="{00000000-0005-0000-0000-0000D8190000}"/>
    <cellStyle name="Вывод 8 47 3" xfId="11199" xr:uid="{00000000-0005-0000-0000-0000D9190000}"/>
    <cellStyle name="Вывод 8 47 4" xfId="15435" xr:uid="{00000000-0005-0000-0000-0000DA190000}"/>
    <cellStyle name="Вывод 8 48" xfId="2196" xr:uid="{00000000-0005-0000-0000-0000DB190000}"/>
    <cellStyle name="Вывод 8 48 2" xfId="6932" xr:uid="{00000000-0005-0000-0000-0000DC190000}"/>
    <cellStyle name="Вывод 8 48 3" xfId="11200" xr:uid="{00000000-0005-0000-0000-0000DD190000}"/>
    <cellStyle name="Вывод 8 48 4" xfId="15436" xr:uid="{00000000-0005-0000-0000-0000DE190000}"/>
    <cellStyle name="Вывод 8 49" xfId="2197" xr:uid="{00000000-0005-0000-0000-0000DF190000}"/>
    <cellStyle name="Вывод 8 49 2" xfId="6933" xr:uid="{00000000-0005-0000-0000-0000E0190000}"/>
    <cellStyle name="Вывод 8 49 3" xfId="11201" xr:uid="{00000000-0005-0000-0000-0000E1190000}"/>
    <cellStyle name="Вывод 8 49 4" xfId="15437" xr:uid="{00000000-0005-0000-0000-0000E2190000}"/>
    <cellStyle name="Вывод 8 5" xfId="2198" xr:uid="{00000000-0005-0000-0000-0000E3190000}"/>
    <cellStyle name="Вывод 8 5 2" xfId="6934" xr:uid="{00000000-0005-0000-0000-0000E4190000}"/>
    <cellStyle name="Вывод 8 5 3" xfId="11202" xr:uid="{00000000-0005-0000-0000-0000E5190000}"/>
    <cellStyle name="Вывод 8 5 4" xfId="15438" xr:uid="{00000000-0005-0000-0000-0000E6190000}"/>
    <cellStyle name="Вывод 8 50" xfId="2199" xr:uid="{00000000-0005-0000-0000-0000E7190000}"/>
    <cellStyle name="Вывод 8 50 2" xfId="6935" xr:uid="{00000000-0005-0000-0000-0000E8190000}"/>
    <cellStyle name="Вывод 8 50 3" xfId="11203" xr:uid="{00000000-0005-0000-0000-0000E9190000}"/>
    <cellStyle name="Вывод 8 50 4" xfId="15439" xr:uid="{00000000-0005-0000-0000-0000EA190000}"/>
    <cellStyle name="Вывод 8 51" xfId="2200" xr:uid="{00000000-0005-0000-0000-0000EB190000}"/>
    <cellStyle name="Вывод 8 51 2" xfId="6936" xr:uid="{00000000-0005-0000-0000-0000EC190000}"/>
    <cellStyle name="Вывод 8 51 3" xfId="11204" xr:uid="{00000000-0005-0000-0000-0000ED190000}"/>
    <cellStyle name="Вывод 8 51 4" xfId="15440" xr:uid="{00000000-0005-0000-0000-0000EE190000}"/>
    <cellStyle name="Вывод 8 52" xfId="2201" xr:uid="{00000000-0005-0000-0000-0000EF190000}"/>
    <cellStyle name="Вывод 8 52 2" xfId="6937" xr:uid="{00000000-0005-0000-0000-0000F0190000}"/>
    <cellStyle name="Вывод 8 52 3" xfId="11205" xr:uid="{00000000-0005-0000-0000-0000F1190000}"/>
    <cellStyle name="Вывод 8 52 4" xfId="15441" xr:uid="{00000000-0005-0000-0000-0000F2190000}"/>
    <cellStyle name="Вывод 8 53" xfId="2202" xr:uid="{00000000-0005-0000-0000-0000F3190000}"/>
    <cellStyle name="Вывод 8 53 2" xfId="6938" xr:uid="{00000000-0005-0000-0000-0000F4190000}"/>
    <cellStyle name="Вывод 8 53 3" xfId="11206" xr:uid="{00000000-0005-0000-0000-0000F5190000}"/>
    <cellStyle name="Вывод 8 53 4" xfId="15442" xr:uid="{00000000-0005-0000-0000-0000F6190000}"/>
    <cellStyle name="Вывод 8 54" xfId="2203" xr:uid="{00000000-0005-0000-0000-0000F7190000}"/>
    <cellStyle name="Вывод 8 54 2" xfId="6939" xr:uid="{00000000-0005-0000-0000-0000F8190000}"/>
    <cellStyle name="Вывод 8 54 3" xfId="11207" xr:uid="{00000000-0005-0000-0000-0000F9190000}"/>
    <cellStyle name="Вывод 8 54 4" xfId="15443" xr:uid="{00000000-0005-0000-0000-0000FA190000}"/>
    <cellStyle name="Вывод 8 55" xfId="2204" xr:uid="{00000000-0005-0000-0000-0000FB190000}"/>
    <cellStyle name="Вывод 8 55 2" xfId="6940" xr:uid="{00000000-0005-0000-0000-0000FC190000}"/>
    <cellStyle name="Вывод 8 55 3" xfId="11208" xr:uid="{00000000-0005-0000-0000-0000FD190000}"/>
    <cellStyle name="Вывод 8 55 4" xfId="15444" xr:uid="{00000000-0005-0000-0000-0000FE190000}"/>
    <cellStyle name="Вывод 8 56" xfId="2205" xr:uid="{00000000-0005-0000-0000-0000FF190000}"/>
    <cellStyle name="Вывод 8 56 2" xfId="6941" xr:uid="{00000000-0005-0000-0000-0000001A0000}"/>
    <cellStyle name="Вывод 8 56 3" xfId="11209" xr:uid="{00000000-0005-0000-0000-0000011A0000}"/>
    <cellStyle name="Вывод 8 56 4" xfId="15445" xr:uid="{00000000-0005-0000-0000-0000021A0000}"/>
    <cellStyle name="Вывод 8 57" xfId="2206" xr:uid="{00000000-0005-0000-0000-0000031A0000}"/>
    <cellStyle name="Вывод 8 57 2" xfId="6942" xr:uid="{00000000-0005-0000-0000-0000041A0000}"/>
    <cellStyle name="Вывод 8 57 3" xfId="11210" xr:uid="{00000000-0005-0000-0000-0000051A0000}"/>
    <cellStyle name="Вывод 8 57 4" xfId="15446" xr:uid="{00000000-0005-0000-0000-0000061A0000}"/>
    <cellStyle name="Вывод 8 58" xfId="2207" xr:uid="{00000000-0005-0000-0000-0000071A0000}"/>
    <cellStyle name="Вывод 8 58 2" xfId="6943" xr:uid="{00000000-0005-0000-0000-0000081A0000}"/>
    <cellStyle name="Вывод 8 58 3" xfId="11211" xr:uid="{00000000-0005-0000-0000-0000091A0000}"/>
    <cellStyle name="Вывод 8 58 4" xfId="15447" xr:uid="{00000000-0005-0000-0000-00000A1A0000}"/>
    <cellStyle name="Вывод 8 59" xfId="2208" xr:uid="{00000000-0005-0000-0000-00000B1A0000}"/>
    <cellStyle name="Вывод 8 59 2" xfId="6944" xr:uid="{00000000-0005-0000-0000-00000C1A0000}"/>
    <cellStyle name="Вывод 8 59 3" xfId="11212" xr:uid="{00000000-0005-0000-0000-00000D1A0000}"/>
    <cellStyle name="Вывод 8 59 4" xfId="15448" xr:uid="{00000000-0005-0000-0000-00000E1A0000}"/>
    <cellStyle name="Вывод 8 6" xfId="2209" xr:uid="{00000000-0005-0000-0000-00000F1A0000}"/>
    <cellStyle name="Вывод 8 6 2" xfId="6945" xr:uid="{00000000-0005-0000-0000-0000101A0000}"/>
    <cellStyle name="Вывод 8 6 3" xfId="11213" xr:uid="{00000000-0005-0000-0000-0000111A0000}"/>
    <cellStyle name="Вывод 8 6 4" xfId="15449" xr:uid="{00000000-0005-0000-0000-0000121A0000}"/>
    <cellStyle name="Вывод 8 60" xfId="2210" xr:uid="{00000000-0005-0000-0000-0000131A0000}"/>
    <cellStyle name="Вывод 8 60 2" xfId="6946" xr:uid="{00000000-0005-0000-0000-0000141A0000}"/>
    <cellStyle name="Вывод 8 60 3" xfId="11214" xr:uid="{00000000-0005-0000-0000-0000151A0000}"/>
    <cellStyle name="Вывод 8 60 4" xfId="15450" xr:uid="{00000000-0005-0000-0000-0000161A0000}"/>
    <cellStyle name="Вывод 8 61" xfId="2211" xr:uid="{00000000-0005-0000-0000-0000171A0000}"/>
    <cellStyle name="Вывод 8 61 2" xfId="6947" xr:uid="{00000000-0005-0000-0000-0000181A0000}"/>
    <cellStyle name="Вывод 8 61 3" xfId="11215" xr:uid="{00000000-0005-0000-0000-0000191A0000}"/>
    <cellStyle name="Вывод 8 61 4" xfId="15451" xr:uid="{00000000-0005-0000-0000-00001A1A0000}"/>
    <cellStyle name="Вывод 8 62" xfId="2212" xr:uid="{00000000-0005-0000-0000-00001B1A0000}"/>
    <cellStyle name="Вывод 8 62 2" xfId="6948" xr:uid="{00000000-0005-0000-0000-00001C1A0000}"/>
    <cellStyle name="Вывод 8 62 3" xfId="11216" xr:uid="{00000000-0005-0000-0000-00001D1A0000}"/>
    <cellStyle name="Вывод 8 62 4" xfId="15452" xr:uid="{00000000-0005-0000-0000-00001E1A0000}"/>
    <cellStyle name="Вывод 8 63" xfId="2213" xr:uid="{00000000-0005-0000-0000-00001F1A0000}"/>
    <cellStyle name="Вывод 8 63 2" xfId="6949" xr:uid="{00000000-0005-0000-0000-0000201A0000}"/>
    <cellStyle name="Вывод 8 63 3" xfId="11217" xr:uid="{00000000-0005-0000-0000-0000211A0000}"/>
    <cellStyle name="Вывод 8 63 4" xfId="15453" xr:uid="{00000000-0005-0000-0000-0000221A0000}"/>
    <cellStyle name="Вывод 8 64" xfId="2214" xr:uid="{00000000-0005-0000-0000-0000231A0000}"/>
    <cellStyle name="Вывод 8 64 2" xfId="6950" xr:uid="{00000000-0005-0000-0000-0000241A0000}"/>
    <cellStyle name="Вывод 8 64 3" xfId="11218" xr:uid="{00000000-0005-0000-0000-0000251A0000}"/>
    <cellStyle name="Вывод 8 64 4" xfId="15454" xr:uid="{00000000-0005-0000-0000-0000261A0000}"/>
    <cellStyle name="Вывод 8 65" xfId="2215" xr:uid="{00000000-0005-0000-0000-0000271A0000}"/>
    <cellStyle name="Вывод 8 65 2" xfId="6951" xr:uid="{00000000-0005-0000-0000-0000281A0000}"/>
    <cellStyle name="Вывод 8 65 3" xfId="11219" xr:uid="{00000000-0005-0000-0000-0000291A0000}"/>
    <cellStyle name="Вывод 8 65 4" xfId="15455" xr:uid="{00000000-0005-0000-0000-00002A1A0000}"/>
    <cellStyle name="Вывод 8 66" xfId="2216" xr:uid="{00000000-0005-0000-0000-00002B1A0000}"/>
    <cellStyle name="Вывод 8 66 2" xfId="6952" xr:uid="{00000000-0005-0000-0000-00002C1A0000}"/>
    <cellStyle name="Вывод 8 66 3" xfId="11220" xr:uid="{00000000-0005-0000-0000-00002D1A0000}"/>
    <cellStyle name="Вывод 8 66 4" xfId="15456" xr:uid="{00000000-0005-0000-0000-00002E1A0000}"/>
    <cellStyle name="Вывод 8 67" xfId="2217" xr:uid="{00000000-0005-0000-0000-00002F1A0000}"/>
    <cellStyle name="Вывод 8 67 2" xfId="6953" xr:uid="{00000000-0005-0000-0000-0000301A0000}"/>
    <cellStyle name="Вывод 8 67 3" xfId="11221" xr:uid="{00000000-0005-0000-0000-0000311A0000}"/>
    <cellStyle name="Вывод 8 67 4" xfId="15457" xr:uid="{00000000-0005-0000-0000-0000321A0000}"/>
    <cellStyle name="Вывод 8 68" xfId="2218" xr:uid="{00000000-0005-0000-0000-0000331A0000}"/>
    <cellStyle name="Вывод 8 68 2" xfId="6954" xr:uid="{00000000-0005-0000-0000-0000341A0000}"/>
    <cellStyle name="Вывод 8 68 3" xfId="11222" xr:uid="{00000000-0005-0000-0000-0000351A0000}"/>
    <cellStyle name="Вывод 8 68 4" xfId="15458" xr:uid="{00000000-0005-0000-0000-0000361A0000}"/>
    <cellStyle name="Вывод 8 69" xfId="2219" xr:uid="{00000000-0005-0000-0000-0000371A0000}"/>
    <cellStyle name="Вывод 8 69 2" xfId="6955" xr:uid="{00000000-0005-0000-0000-0000381A0000}"/>
    <cellStyle name="Вывод 8 69 3" xfId="11223" xr:uid="{00000000-0005-0000-0000-0000391A0000}"/>
    <cellStyle name="Вывод 8 69 4" xfId="15459" xr:uid="{00000000-0005-0000-0000-00003A1A0000}"/>
    <cellStyle name="Вывод 8 7" xfId="2220" xr:uid="{00000000-0005-0000-0000-00003B1A0000}"/>
    <cellStyle name="Вывод 8 7 2" xfId="6956" xr:uid="{00000000-0005-0000-0000-00003C1A0000}"/>
    <cellStyle name="Вывод 8 7 3" xfId="11224" xr:uid="{00000000-0005-0000-0000-00003D1A0000}"/>
    <cellStyle name="Вывод 8 7 4" xfId="15460" xr:uid="{00000000-0005-0000-0000-00003E1A0000}"/>
    <cellStyle name="Вывод 8 70" xfId="2221" xr:uid="{00000000-0005-0000-0000-00003F1A0000}"/>
    <cellStyle name="Вывод 8 70 2" xfId="6957" xr:uid="{00000000-0005-0000-0000-0000401A0000}"/>
    <cellStyle name="Вывод 8 70 3" xfId="11225" xr:uid="{00000000-0005-0000-0000-0000411A0000}"/>
    <cellStyle name="Вывод 8 70 4" xfId="15461" xr:uid="{00000000-0005-0000-0000-0000421A0000}"/>
    <cellStyle name="Вывод 8 71" xfId="2222" xr:uid="{00000000-0005-0000-0000-0000431A0000}"/>
    <cellStyle name="Вывод 8 71 2" xfId="6958" xr:uid="{00000000-0005-0000-0000-0000441A0000}"/>
    <cellStyle name="Вывод 8 71 3" xfId="11226" xr:uid="{00000000-0005-0000-0000-0000451A0000}"/>
    <cellStyle name="Вывод 8 71 4" xfId="15462" xr:uid="{00000000-0005-0000-0000-0000461A0000}"/>
    <cellStyle name="Вывод 8 72" xfId="2223" xr:uid="{00000000-0005-0000-0000-0000471A0000}"/>
    <cellStyle name="Вывод 8 72 2" xfId="6959" xr:uid="{00000000-0005-0000-0000-0000481A0000}"/>
    <cellStyle name="Вывод 8 72 3" xfId="11227" xr:uid="{00000000-0005-0000-0000-0000491A0000}"/>
    <cellStyle name="Вывод 8 72 4" xfId="15463" xr:uid="{00000000-0005-0000-0000-00004A1A0000}"/>
    <cellStyle name="Вывод 8 73" xfId="2224" xr:uid="{00000000-0005-0000-0000-00004B1A0000}"/>
    <cellStyle name="Вывод 8 73 2" xfId="6960" xr:uid="{00000000-0005-0000-0000-00004C1A0000}"/>
    <cellStyle name="Вывод 8 73 3" xfId="11228" xr:uid="{00000000-0005-0000-0000-00004D1A0000}"/>
    <cellStyle name="Вывод 8 73 4" xfId="15464" xr:uid="{00000000-0005-0000-0000-00004E1A0000}"/>
    <cellStyle name="Вывод 8 74" xfId="2225" xr:uid="{00000000-0005-0000-0000-00004F1A0000}"/>
    <cellStyle name="Вывод 8 74 2" xfId="6961" xr:uid="{00000000-0005-0000-0000-0000501A0000}"/>
    <cellStyle name="Вывод 8 74 3" xfId="11229" xr:uid="{00000000-0005-0000-0000-0000511A0000}"/>
    <cellStyle name="Вывод 8 74 4" xfId="15465" xr:uid="{00000000-0005-0000-0000-0000521A0000}"/>
    <cellStyle name="Вывод 8 75" xfId="2226" xr:uid="{00000000-0005-0000-0000-0000531A0000}"/>
    <cellStyle name="Вывод 8 75 2" xfId="6962" xr:uid="{00000000-0005-0000-0000-0000541A0000}"/>
    <cellStyle name="Вывод 8 75 3" xfId="11230" xr:uid="{00000000-0005-0000-0000-0000551A0000}"/>
    <cellStyle name="Вывод 8 75 4" xfId="15466" xr:uid="{00000000-0005-0000-0000-0000561A0000}"/>
    <cellStyle name="Вывод 8 76" xfId="2227" xr:uid="{00000000-0005-0000-0000-0000571A0000}"/>
    <cellStyle name="Вывод 8 76 2" xfId="6963" xr:uid="{00000000-0005-0000-0000-0000581A0000}"/>
    <cellStyle name="Вывод 8 76 3" xfId="11231" xr:uid="{00000000-0005-0000-0000-0000591A0000}"/>
    <cellStyle name="Вывод 8 76 4" xfId="15467" xr:uid="{00000000-0005-0000-0000-00005A1A0000}"/>
    <cellStyle name="Вывод 8 77" xfId="2228" xr:uid="{00000000-0005-0000-0000-00005B1A0000}"/>
    <cellStyle name="Вывод 8 77 2" xfId="6964" xr:uid="{00000000-0005-0000-0000-00005C1A0000}"/>
    <cellStyle name="Вывод 8 77 3" xfId="11232" xr:uid="{00000000-0005-0000-0000-00005D1A0000}"/>
    <cellStyle name="Вывод 8 77 4" xfId="15468" xr:uid="{00000000-0005-0000-0000-00005E1A0000}"/>
    <cellStyle name="Вывод 8 78" xfId="2229" xr:uid="{00000000-0005-0000-0000-00005F1A0000}"/>
    <cellStyle name="Вывод 8 78 2" xfId="6965" xr:uid="{00000000-0005-0000-0000-0000601A0000}"/>
    <cellStyle name="Вывод 8 78 3" xfId="11233" xr:uid="{00000000-0005-0000-0000-0000611A0000}"/>
    <cellStyle name="Вывод 8 78 4" xfId="15469" xr:uid="{00000000-0005-0000-0000-0000621A0000}"/>
    <cellStyle name="Вывод 8 79" xfId="2230" xr:uid="{00000000-0005-0000-0000-0000631A0000}"/>
    <cellStyle name="Вывод 8 79 2" xfId="6966" xr:uid="{00000000-0005-0000-0000-0000641A0000}"/>
    <cellStyle name="Вывод 8 79 3" xfId="11234" xr:uid="{00000000-0005-0000-0000-0000651A0000}"/>
    <cellStyle name="Вывод 8 79 4" xfId="15470" xr:uid="{00000000-0005-0000-0000-0000661A0000}"/>
    <cellStyle name="Вывод 8 8" xfId="2231" xr:uid="{00000000-0005-0000-0000-0000671A0000}"/>
    <cellStyle name="Вывод 8 8 2" xfId="6967" xr:uid="{00000000-0005-0000-0000-0000681A0000}"/>
    <cellStyle name="Вывод 8 8 3" xfId="11235" xr:uid="{00000000-0005-0000-0000-0000691A0000}"/>
    <cellStyle name="Вывод 8 8 4" xfId="15471" xr:uid="{00000000-0005-0000-0000-00006A1A0000}"/>
    <cellStyle name="Вывод 8 80" xfId="2232" xr:uid="{00000000-0005-0000-0000-00006B1A0000}"/>
    <cellStyle name="Вывод 8 80 2" xfId="6968" xr:uid="{00000000-0005-0000-0000-00006C1A0000}"/>
    <cellStyle name="Вывод 8 80 3" xfId="11236" xr:uid="{00000000-0005-0000-0000-00006D1A0000}"/>
    <cellStyle name="Вывод 8 80 4" xfId="15472" xr:uid="{00000000-0005-0000-0000-00006E1A0000}"/>
    <cellStyle name="Вывод 8 81" xfId="2233" xr:uid="{00000000-0005-0000-0000-00006F1A0000}"/>
    <cellStyle name="Вывод 8 81 2" xfId="6969" xr:uid="{00000000-0005-0000-0000-0000701A0000}"/>
    <cellStyle name="Вывод 8 81 3" xfId="11237" xr:uid="{00000000-0005-0000-0000-0000711A0000}"/>
    <cellStyle name="Вывод 8 81 4" xfId="15473" xr:uid="{00000000-0005-0000-0000-0000721A0000}"/>
    <cellStyle name="Вывод 8 82" xfId="2234" xr:uid="{00000000-0005-0000-0000-0000731A0000}"/>
    <cellStyle name="Вывод 8 82 2" xfId="6970" xr:uid="{00000000-0005-0000-0000-0000741A0000}"/>
    <cellStyle name="Вывод 8 82 3" xfId="11238" xr:uid="{00000000-0005-0000-0000-0000751A0000}"/>
    <cellStyle name="Вывод 8 82 4" xfId="15474" xr:uid="{00000000-0005-0000-0000-0000761A0000}"/>
    <cellStyle name="Вывод 8 83" xfId="2235" xr:uid="{00000000-0005-0000-0000-0000771A0000}"/>
    <cellStyle name="Вывод 8 83 2" xfId="6971" xr:uid="{00000000-0005-0000-0000-0000781A0000}"/>
    <cellStyle name="Вывод 8 83 3" xfId="11239" xr:uid="{00000000-0005-0000-0000-0000791A0000}"/>
    <cellStyle name="Вывод 8 83 4" xfId="15475" xr:uid="{00000000-0005-0000-0000-00007A1A0000}"/>
    <cellStyle name="Вывод 8 84" xfId="2236" xr:uid="{00000000-0005-0000-0000-00007B1A0000}"/>
    <cellStyle name="Вывод 8 84 2" xfId="6972" xr:uid="{00000000-0005-0000-0000-00007C1A0000}"/>
    <cellStyle name="Вывод 8 84 3" xfId="11240" xr:uid="{00000000-0005-0000-0000-00007D1A0000}"/>
    <cellStyle name="Вывод 8 84 4" xfId="15476" xr:uid="{00000000-0005-0000-0000-00007E1A0000}"/>
    <cellStyle name="Вывод 8 85" xfId="2237" xr:uid="{00000000-0005-0000-0000-00007F1A0000}"/>
    <cellStyle name="Вывод 8 85 2" xfId="6973" xr:uid="{00000000-0005-0000-0000-0000801A0000}"/>
    <cellStyle name="Вывод 8 85 3" xfId="11241" xr:uid="{00000000-0005-0000-0000-0000811A0000}"/>
    <cellStyle name="Вывод 8 85 4" xfId="15477" xr:uid="{00000000-0005-0000-0000-0000821A0000}"/>
    <cellStyle name="Вывод 8 86" xfId="2238" xr:uid="{00000000-0005-0000-0000-0000831A0000}"/>
    <cellStyle name="Вывод 8 86 2" xfId="6974" xr:uid="{00000000-0005-0000-0000-0000841A0000}"/>
    <cellStyle name="Вывод 8 86 3" xfId="11242" xr:uid="{00000000-0005-0000-0000-0000851A0000}"/>
    <cellStyle name="Вывод 8 86 4" xfId="15478" xr:uid="{00000000-0005-0000-0000-0000861A0000}"/>
    <cellStyle name="Вывод 8 87" xfId="2239" xr:uid="{00000000-0005-0000-0000-0000871A0000}"/>
    <cellStyle name="Вывод 8 87 2" xfId="6975" xr:uid="{00000000-0005-0000-0000-0000881A0000}"/>
    <cellStyle name="Вывод 8 87 3" xfId="11243" xr:uid="{00000000-0005-0000-0000-0000891A0000}"/>
    <cellStyle name="Вывод 8 87 4" xfId="15479" xr:uid="{00000000-0005-0000-0000-00008A1A0000}"/>
    <cellStyle name="Вывод 8 88" xfId="2240" xr:uid="{00000000-0005-0000-0000-00008B1A0000}"/>
    <cellStyle name="Вывод 8 88 2" xfId="6976" xr:uid="{00000000-0005-0000-0000-00008C1A0000}"/>
    <cellStyle name="Вывод 8 88 3" xfId="11244" xr:uid="{00000000-0005-0000-0000-00008D1A0000}"/>
    <cellStyle name="Вывод 8 88 4" xfId="15480" xr:uid="{00000000-0005-0000-0000-00008E1A0000}"/>
    <cellStyle name="Вывод 8 89" xfId="2241" xr:uid="{00000000-0005-0000-0000-00008F1A0000}"/>
    <cellStyle name="Вывод 8 89 2" xfId="6977" xr:uid="{00000000-0005-0000-0000-0000901A0000}"/>
    <cellStyle name="Вывод 8 89 3" xfId="11245" xr:uid="{00000000-0005-0000-0000-0000911A0000}"/>
    <cellStyle name="Вывод 8 89 4" xfId="15481" xr:uid="{00000000-0005-0000-0000-0000921A0000}"/>
    <cellStyle name="Вывод 8 9" xfId="2242" xr:uid="{00000000-0005-0000-0000-0000931A0000}"/>
    <cellStyle name="Вывод 8 9 2" xfId="6978" xr:uid="{00000000-0005-0000-0000-0000941A0000}"/>
    <cellStyle name="Вывод 8 9 3" xfId="11246" xr:uid="{00000000-0005-0000-0000-0000951A0000}"/>
    <cellStyle name="Вывод 8 9 4" xfId="15482" xr:uid="{00000000-0005-0000-0000-0000961A0000}"/>
    <cellStyle name="Вывод 8 90" xfId="2243" xr:uid="{00000000-0005-0000-0000-0000971A0000}"/>
    <cellStyle name="Вывод 8 90 2" xfId="6979" xr:uid="{00000000-0005-0000-0000-0000981A0000}"/>
    <cellStyle name="Вывод 8 90 3" xfId="11247" xr:uid="{00000000-0005-0000-0000-0000991A0000}"/>
    <cellStyle name="Вывод 8 90 4" xfId="15483" xr:uid="{00000000-0005-0000-0000-00009A1A0000}"/>
    <cellStyle name="Вывод 8 91" xfId="2244" xr:uid="{00000000-0005-0000-0000-00009B1A0000}"/>
    <cellStyle name="Вывод 8 91 2" xfId="6980" xr:uid="{00000000-0005-0000-0000-00009C1A0000}"/>
    <cellStyle name="Вывод 8 91 3" xfId="11248" xr:uid="{00000000-0005-0000-0000-00009D1A0000}"/>
    <cellStyle name="Вывод 8 91 4" xfId="15484" xr:uid="{00000000-0005-0000-0000-00009E1A0000}"/>
    <cellStyle name="Вывод 8 92" xfId="5193" xr:uid="{00000000-0005-0000-0000-00009F1A0000}"/>
    <cellStyle name="Вывод 8 93" xfId="5252" xr:uid="{00000000-0005-0000-0000-0000A01A0000}"/>
    <cellStyle name="Вывод 8 94" xfId="8813" xr:uid="{00000000-0005-0000-0000-0000A11A0000}"/>
    <cellStyle name="Вывод 9" xfId="240" xr:uid="{00000000-0005-0000-0000-0000A21A0000}"/>
    <cellStyle name="Вывод 9 10" xfId="2245" xr:uid="{00000000-0005-0000-0000-0000A31A0000}"/>
    <cellStyle name="Вывод 9 10 2" xfId="6981" xr:uid="{00000000-0005-0000-0000-0000A41A0000}"/>
    <cellStyle name="Вывод 9 10 3" xfId="11249" xr:uid="{00000000-0005-0000-0000-0000A51A0000}"/>
    <cellStyle name="Вывод 9 10 4" xfId="15485" xr:uid="{00000000-0005-0000-0000-0000A61A0000}"/>
    <cellStyle name="Вывод 9 11" xfId="2246" xr:uid="{00000000-0005-0000-0000-0000A71A0000}"/>
    <cellStyle name="Вывод 9 11 2" xfId="6982" xr:uid="{00000000-0005-0000-0000-0000A81A0000}"/>
    <cellStyle name="Вывод 9 11 3" xfId="11250" xr:uid="{00000000-0005-0000-0000-0000A91A0000}"/>
    <cellStyle name="Вывод 9 11 4" xfId="15486" xr:uid="{00000000-0005-0000-0000-0000AA1A0000}"/>
    <cellStyle name="Вывод 9 12" xfId="2247" xr:uid="{00000000-0005-0000-0000-0000AB1A0000}"/>
    <cellStyle name="Вывод 9 12 2" xfId="6983" xr:uid="{00000000-0005-0000-0000-0000AC1A0000}"/>
    <cellStyle name="Вывод 9 12 3" xfId="11251" xr:uid="{00000000-0005-0000-0000-0000AD1A0000}"/>
    <cellStyle name="Вывод 9 12 4" xfId="15487" xr:uid="{00000000-0005-0000-0000-0000AE1A0000}"/>
    <cellStyle name="Вывод 9 13" xfId="2248" xr:uid="{00000000-0005-0000-0000-0000AF1A0000}"/>
    <cellStyle name="Вывод 9 13 2" xfId="6984" xr:uid="{00000000-0005-0000-0000-0000B01A0000}"/>
    <cellStyle name="Вывод 9 13 3" xfId="11252" xr:uid="{00000000-0005-0000-0000-0000B11A0000}"/>
    <cellStyle name="Вывод 9 13 4" xfId="15488" xr:uid="{00000000-0005-0000-0000-0000B21A0000}"/>
    <cellStyle name="Вывод 9 14" xfId="2249" xr:uid="{00000000-0005-0000-0000-0000B31A0000}"/>
    <cellStyle name="Вывод 9 14 2" xfId="6985" xr:uid="{00000000-0005-0000-0000-0000B41A0000}"/>
    <cellStyle name="Вывод 9 14 3" xfId="11253" xr:uid="{00000000-0005-0000-0000-0000B51A0000}"/>
    <cellStyle name="Вывод 9 14 4" xfId="15489" xr:uid="{00000000-0005-0000-0000-0000B61A0000}"/>
    <cellStyle name="Вывод 9 15" xfId="2250" xr:uid="{00000000-0005-0000-0000-0000B71A0000}"/>
    <cellStyle name="Вывод 9 15 2" xfId="6986" xr:uid="{00000000-0005-0000-0000-0000B81A0000}"/>
    <cellStyle name="Вывод 9 15 3" xfId="11254" xr:uid="{00000000-0005-0000-0000-0000B91A0000}"/>
    <cellStyle name="Вывод 9 15 4" xfId="15490" xr:uid="{00000000-0005-0000-0000-0000BA1A0000}"/>
    <cellStyle name="Вывод 9 16" xfId="2251" xr:uid="{00000000-0005-0000-0000-0000BB1A0000}"/>
    <cellStyle name="Вывод 9 16 2" xfId="6987" xr:uid="{00000000-0005-0000-0000-0000BC1A0000}"/>
    <cellStyle name="Вывод 9 16 3" xfId="11255" xr:uid="{00000000-0005-0000-0000-0000BD1A0000}"/>
    <cellStyle name="Вывод 9 16 4" xfId="15491" xr:uid="{00000000-0005-0000-0000-0000BE1A0000}"/>
    <cellStyle name="Вывод 9 17" xfId="2252" xr:uid="{00000000-0005-0000-0000-0000BF1A0000}"/>
    <cellStyle name="Вывод 9 17 2" xfId="6988" xr:uid="{00000000-0005-0000-0000-0000C01A0000}"/>
    <cellStyle name="Вывод 9 17 3" xfId="11256" xr:uid="{00000000-0005-0000-0000-0000C11A0000}"/>
    <cellStyle name="Вывод 9 17 4" xfId="15492" xr:uid="{00000000-0005-0000-0000-0000C21A0000}"/>
    <cellStyle name="Вывод 9 18" xfId="2253" xr:uid="{00000000-0005-0000-0000-0000C31A0000}"/>
    <cellStyle name="Вывод 9 18 2" xfId="6989" xr:uid="{00000000-0005-0000-0000-0000C41A0000}"/>
    <cellStyle name="Вывод 9 18 3" xfId="11257" xr:uid="{00000000-0005-0000-0000-0000C51A0000}"/>
    <cellStyle name="Вывод 9 18 4" xfId="15493" xr:uid="{00000000-0005-0000-0000-0000C61A0000}"/>
    <cellStyle name="Вывод 9 19" xfId="2254" xr:uid="{00000000-0005-0000-0000-0000C71A0000}"/>
    <cellStyle name="Вывод 9 19 2" xfId="6990" xr:uid="{00000000-0005-0000-0000-0000C81A0000}"/>
    <cellStyle name="Вывод 9 19 3" xfId="11258" xr:uid="{00000000-0005-0000-0000-0000C91A0000}"/>
    <cellStyle name="Вывод 9 19 4" xfId="15494" xr:uid="{00000000-0005-0000-0000-0000CA1A0000}"/>
    <cellStyle name="Вывод 9 2" xfId="2255" xr:uid="{00000000-0005-0000-0000-0000CB1A0000}"/>
    <cellStyle name="Вывод 9 2 2" xfId="2256" xr:uid="{00000000-0005-0000-0000-0000CC1A0000}"/>
    <cellStyle name="Вывод 9 2 2 2" xfId="6992" xr:uid="{00000000-0005-0000-0000-0000CD1A0000}"/>
    <cellStyle name="Вывод 9 2 2 3" xfId="11260" xr:uid="{00000000-0005-0000-0000-0000CE1A0000}"/>
    <cellStyle name="Вывод 9 2 2 4" xfId="15496" xr:uid="{00000000-0005-0000-0000-0000CF1A0000}"/>
    <cellStyle name="Вывод 9 2 3" xfId="2257" xr:uid="{00000000-0005-0000-0000-0000D01A0000}"/>
    <cellStyle name="Вывод 9 2 3 2" xfId="6993" xr:uid="{00000000-0005-0000-0000-0000D11A0000}"/>
    <cellStyle name="Вывод 9 2 3 3" xfId="11261" xr:uid="{00000000-0005-0000-0000-0000D21A0000}"/>
    <cellStyle name="Вывод 9 2 3 4" xfId="15497" xr:uid="{00000000-0005-0000-0000-0000D31A0000}"/>
    <cellStyle name="Вывод 9 2 4" xfId="6991" xr:uid="{00000000-0005-0000-0000-0000D41A0000}"/>
    <cellStyle name="Вывод 9 2 5" xfId="11259" xr:uid="{00000000-0005-0000-0000-0000D51A0000}"/>
    <cellStyle name="Вывод 9 2 6" xfId="15495" xr:uid="{00000000-0005-0000-0000-0000D61A0000}"/>
    <cellStyle name="Вывод 9 20" xfId="2258" xr:uid="{00000000-0005-0000-0000-0000D71A0000}"/>
    <cellStyle name="Вывод 9 20 2" xfId="6994" xr:uid="{00000000-0005-0000-0000-0000D81A0000}"/>
    <cellStyle name="Вывод 9 20 3" xfId="11262" xr:uid="{00000000-0005-0000-0000-0000D91A0000}"/>
    <cellStyle name="Вывод 9 20 4" xfId="15498" xr:uid="{00000000-0005-0000-0000-0000DA1A0000}"/>
    <cellStyle name="Вывод 9 21" xfId="2259" xr:uid="{00000000-0005-0000-0000-0000DB1A0000}"/>
    <cellStyle name="Вывод 9 21 2" xfId="6995" xr:uid="{00000000-0005-0000-0000-0000DC1A0000}"/>
    <cellStyle name="Вывод 9 21 3" xfId="11263" xr:uid="{00000000-0005-0000-0000-0000DD1A0000}"/>
    <cellStyle name="Вывод 9 21 4" xfId="15499" xr:uid="{00000000-0005-0000-0000-0000DE1A0000}"/>
    <cellStyle name="Вывод 9 22" xfId="2260" xr:uid="{00000000-0005-0000-0000-0000DF1A0000}"/>
    <cellStyle name="Вывод 9 22 2" xfId="6996" xr:uid="{00000000-0005-0000-0000-0000E01A0000}"/>
    <cellStyle name="Вывод 9 22 3" xfId="11264" xr:uid="{00000000-0005-0000-0000-0000E11A0000}"/>
    <cellStyle name="Вывод 9 22 4" xfId="15500" xr:uid="{00000000-0005-0000-0000-0000E21A0000}"/>
    <cellStyle name="Вывод 9 23" xfId="2261" xr:uid="{00000000-0005-0000-0000-0000E31A0000}"/>
    <cellStyle name="Вывод 9 23 2" xfId="6997" xr:uid="{00000000-0005-0000-0000-0000E41A0000}"/>
    <cellStyle name="Вывод 9 23 3" xfId="11265" xr:uid="{00000000-0005-0000-0000-0000E51A0000}"/>
    <cellStyle name="Вывод 9 23 4" xfId="15501" xr:uid="{00000000-0005-0000-0000-0000E61A0000}"/>
    <cellStyle name="Вывод 9 24" xfId="2262" xr:uid="{00000000-0005-0000-0000-0000E71A0000}"/>
    <cellStyle name="Вывод 9 24 2" xfId="6998" xr:uid="{00000000-0005-0000-0000-0000E81A0000}"/>
    <cellStyle name="Вывод 9 24 3" xfId="11266" xr:uid="{00000000-0005-0000-0000-0000E91A0000}"/>
    <cellStyle name="Вывод 9 24 4" xfId="15502" xr:uid="{00000000-0005-0000-0000-0000EA1A0000}"/>
    <cellStyle name="Вывод 9 25" xfId="2263" xr:uid="{00000000-0005-0000-0000-0000EB1A0000}"/>
    <cellStyle name="Вывод 9 25 2" xfId="6999" xr:uid="{00000000-0005-0000-0000-0000EC1A0000}"/>
    <cellStyle name="Вывод 9 25 3" xfId="11267" xr:uid="{00000000-0005-0000-0000-0000ED1A0000}"/>
    <cellStyle name="Вывод 9 25 4" xfId="15503" xr:uid="{00000000-0005-0000-0000-0000EE1A0000}"/>
    <cellStyle name="Вывод 9 26" xfId="2264" xr:uid="{00000000-0005-0000-0000-0000EF1A0000}"/>
    <cellStyle name="Вывод 9 26 2" xfId="7000" xr:uid="{00000000-0005-0000-0000-0000F01A0000}"/>
    <cellStyle name="Вывод 9 26 3" xfId="11268" xr:uid="{00000000-0005-0000-0000-0000F11A0000}"/>
    <cellStyle name="Вывод 9 26 4" xfId="15504" xr:uid="{00000000-0005-0000-0000-0000F21A0000}"/>
    <cellStyle name="Вывод 9 27" xfId="2265" xr:uid="{00000000-0005-0000-0000-0000F31A0000}"/>
    <cellStyle name="Вывод 9 27 2" xfId="7001" xr:uid="{00000000-0005-0000-0000-0000F41A0000}"/>
    <cellStyle name="Вывод 9 27 3" xfId="11269" xr:uid="{00000000-0005-0000-0000-0000F51A0000}"/>
    <cellStyle name="Вывод 9 27 4" xfId="15505" xr:uid="{00000000-0005-0000-0000-0000F61A0000}"/>
    <cellStyle name="Вывод 9 28" xfId="2266" xr:uid="{00000000-0005-0000-0000-0000F71A0000}"/>
    <cellStyle name="Вывод 9 28 2" xfId="7002" xr:uid="{00000000-0005-0000-0000-0000F81A0000}"/>
    <cellStyle name="Вывод 9 28 3" xfId="11270" xr:uid="{00000000-0005-0000-0000-0000F91A0000}"/>
    <cellStyle name="Вывод 9 28 4" xfId="15506" xr:uid="{00000000-0005-0000-0000-0000FA1A0000}"/>
    <cellStyle name="Вывод 9 29" xfId="2267" xr:uid="{00000000-0005-0000-0000-0000FB1A0000}"/>
    <cellStyle name="Вывод 9 29 2" xfId="7003" xr:uid="{00000000-0005-0000-0000-0000FC1A0000}"/>
    <cellStyle name="Вывод 9 29 3" xfId="11271" xr:uid="{00000000-0005-0000-0000-0000FD1A0000}"/>
    <cellStyle name="Вывод 9 29 4" xfId="15507" xr:uid="{00000000-0005-0000-0000-0000FE1A0000}"/>
    <cellStyle name="Вывод 9 3" xfId="2268" xr:uid="{00000000-0005-0000-0000-0000FF1A0000}"/>
    <cellStyle name="Вывод 9 3 2" xfId="2269" xr:uid="{00000000-0005-0000-0000-0000001B0000}"/>
    <cellStyle name="Вывод 9 3 2 2" xfId="7005" xr:uid="{00000000-0005-0000-0000-0000011B0000}"/>
    <cellStyle name="Вывод 9 3 2 3" xfId="11273" xr:uid="{00000000-0005-0000-0000-0000021B0000}"/>
    <cellStyle name="Вывод 9 3 2 4" xfId="15509" xr:uid="{00000000-0005-0000-0000-0000031B0000}"/>
    <cellStyle name="Вывод 9 3 3" xfId="2270" xr:uid="{00000000-0005-0000-0000-0000041B0000}"/>
    <cellStyle name="Вывод 9 3 3 2" xfId="7006" xr:uid="{00000000-0005-0000-0000-0000051B0000}"/>
    <cellStyle name="Вывод 9 3 3 3" xfId="11274" xr:uid="{00000000-0005-0000-0000-0000061B0000}"/>
    <cellStyle name="Вывод 9 3 3 4" xfId="15510" xr:uid="{00000000-0005-0000-0000-0000071B0000}"/>
    <cellStyle name="Вывод 9 3 4" xfId="7004" xr:uid="{00000000-0005-0000-0000-0000081B0000}"/>
    <cellStyle name="Вывод 9 3 5" xfId="11272" xr:uid="{00000000-0005-0000-0000-0000091B0000}"/>
    <cellStyle name="Вывод 9 3 6" xfId="15508" xr:uid="{00000000-0005-0000-0000-00000A1B0000}"/>
    <cellStyle name="Вывод 9 30" xfId="2271" xr:uid="{00000000-0005-0000-0000-00000B1B0000}"/>
    <cellStyle name="Вывод 9 30 2" xfId="7007" xr:uid="{00000000-0005-0000-0000-00000C1B0000}"/>
    <cellStyle name="Вывод 9 30 3" xfId="11275" xr:uid="{00000000-0005-0000-0000-00000D1B0000}"/>
    <cellStyle name="Вывод 9 30 4" xfId="15511" xr:uid="{00000000-0005-0000-0000-00000E1B0000}"/>
    <cellStyle name="Вывод 9 31" xfId="2272" xr:uid="{00000000-0005-0000-0000-00000F1B0000}"/>
    <cellStyle name="Вывод 9 31 2" xfId="7008" xr:uid="{00000000-0005-0000-0000-0000101B0000}"/>
    <cellStyle name="Вывод 9 31 3" xfId="11276" xr:uid="{00000000-0005-0000-0000-0000111B0000}"/>
    <cellStyle name="Вывод 9 31 4" xfId="15512" xr:uid="{00000000-0005-0000-0000-0000121B0000}"/>
    <cellStyle name="Вывод 9 32" xfId="2273" xr:uid="{00000000-0005-0000-0000-0000131B0000}"/>
    <cellStyle name="Вывод 9 32 2" xfId="7009" xr:uid="{00000000-0005-0000-0000-0000141B0000}"/>
    <cellStyle name="Вывод 9 32 3" xfId="11277" xr:uid="{00000000-0005-0000-0000-0000151B0000}"/>
    <cellStyle name="Вывод 9 32 4" xfId="15513" xr:uid="{00000000-0005-0000-0000-0000161B0000}"/>
    <cellStyle name="Вывод 9 33" xfId="2274" xr:uid="{00000000-0005-0000-0000-0000171B0000}"/>
    <cellStyle name="Вывод 9 33 2" xfId="7010" xr:uid="{00000000-0005-0000-0000-0000181B0000}"/>
    <cellStyle name="Вывод 9 33 3" xfId="11278" xr:uid="{00000000-0005-0000-0000-0000191B0000}"/>
    <cellStyle name="Вывод 9 33 4" xfId="15514" xr:uid="{00000000-0005-0000-0000-00001A1B0000}"/>
    <cellStyle name="Вывод 9 34" xfId="2275" xr:uid="{00000000-0005-0000-0000-00001B1B0000}"/>
    <cellStyle name="Вывод 9 34 2" xfId="7011" xr:uid="{00000000-0005-0000-0000-00001C1B0000}"/>
    <cellStyle name="Вывод 9 34 3" xfId="11279" xr:uid="{00000000-0005-0000-0000-00001D1B0000}"/>
    <cellStyle name="Вывод 9 34 4" xfId="15515" xr:uid="{00000000-0005-0000-0000-00001E1B0000}"/>
    <cellStyle name="Вывод 9 35" xfId="2276" xr:uid="{00000000-0005-0000-0000-00001F1B0000}"/>
    <cellStyle name="Вывод 9 35 2" xfId="7012" xr:uid="{00000000-0005-0000-0000-0000201B0000}"/>
    <cellStyle name="Вывод 9 35 3" xfId="11280" xr:uid="{00000000-0005-0000-0000-0000211B0000}"/>
    <cellStyle name="Вывод 9 35 4" xfId="15516" xr:uid="{00000000-0005-0000-0000-0000221B0000}"/>
    <cellStyle name="Вывод 9 36" xfId="2277" xr:uid="{00000000-0005-0000-0000-0000231B0000}"/>
    <cellStyle name="Вывод 9 36 2" xfId="7013" xr:uid="{00000000-0005-0000-0000-0000241B0000}"/>
    <cellStyle name="Вывод 9 36 3" xfId="11281" xr:uid="{00000000-0005-0000-0000-0000251B0000}"/>
    <cellStyle name="Вывод 9 36 4" xfId="15517" xr:uid="{00000000-0005-0000-0000-0000261B0000}"/>
    <cellStyle name="Вывод 9 37" xfId="2278" xr:uid="{00000000-0005-0000-0000-0000271B0000}"/>
    <cellStyle name="Вывод 9 37 2" xfId="7014" xr:uid="{00000000-0005-0000-0000-0000281B0000}"/>
    <cellStyle name="Вывод 9 37 3" xfId="11282" xr:uid="{00000000-0005-0000-0000-0000291B0000}"/>
    <cellStyle name="Вывод 9 37 4" xfId="15518" xr:uid="{00000000-0005-0000-0000-00002A1B0000}"/>
    <cellStyle name="Вывод 9 38" xfId="2279" xr:uid="{00000000-0005-0000-0000-00002B1B0000}"/>
    <cellStyle name="Вывод 9 38 2" xfId="7015" xr:uid="{00000000-0005-0000-0000-00002C1B0000}"/>
    <cellStyle name="Вывод 9 38 3" xfId="11283" xr:uid="{00000000-0005-0000-0000-00002D1B0000}"/>
    <cellStyle name="Вывод 9 38 4" xfId="15519" xr:uid="{00000000-0005-0000-0000-00002E1B0000}"/>
    <cellStyle name="Вывод 9 39" xfId="2280" xr:uid="{00000000-0005-0000-0000-00002F1B0000}"/>
    <cellStyle name="Вывод 9 39 2" xfId="7016" xr:uid="{00000000-0005-0000-0000-0000301B0000}"/>
    <cellStyle name="Вывод 9 39 3" xfId="11284" xr:uid="{00000000-0005-0000-0000-0000311B0000}"/>
    <cellStyle name="Вывод 9 39 4" xfId="15520" xr:uid="{00000000-0005-0000-0000-0000321B0000}"/>
    <cellStyle name="Вывод 9 4" xfId="2281" xr:uid="{00000000-0005-0000-0000-0000331B0000}"/>
    <cellStyle name="Вывод 9 4 2" xfId="2282" xr:uid="{00000000-0005-0000-0000-0000341B0000}"/>
    <cellStyle name="Вывод 9 4 2 2" xfId="7018" xr:uid="{00000000-0005-0000-0000-0000351B0000}"/>
    <cellStyle name="Вывод 9 4 2 3" xfId="11286" xr:uid="{00000000-0005-0000-0000-0000361B0000}"/>
    <cellStyle name="Вывод 9 4 2 4" xfId="15522" xr:uid="{00000000-0005-0000-0000-0000371B0000}"/>
    <cellStyle name="Вывод 9 4 3" xfId="2283" xr:uid="{00000000-0005-0000-0000-0000381B0000}"/>
    <cellStyle name="Вывод 9 4 3 2" xfId="7019" xr:uid="{00000000-0005-0000-0000-0000391B0000}"/>
    <cellStyle name="Вывод 9 4 3 3" xfId="11287" xr:uid="{00000000-0005-0000-0000-00003A1B0000}"/>
    <cellStyle name="Вывод 9 4 3 4" xfId="15523" xr:uid="{00000000-0005-0000-0000-00003B1B0000}"/>
    <cellStyle name="Вывод 9 4 4" xfId="7017" xr:uid="{00000000-0005-0000-0000-00003C1B0000}"/>
    <cellStyle name="Вывод 9 4 5" xfId="11285" xr:uid="{00000000-0005-0000-0000-00003D1B0000}"/>
    <cellStyle name="Вывод 9 4 6" xfId="15521" xr:uid="{00000000-0005-0000-0000-00003E1B0000}"/>
    <cellStyle name="Вывод 9 40" xfId="2284" xr:uid="{00000000-0005-0000-0000-00003F1B0000}"/>
    <cellStyle name="Вывод 9 40 2" xfId="7020" xr:uid="{00000000-0005-0000-0000-0000401B0000}"/>
    <cellStyle name="Вывод 9 40 3" xfId="11288" xr:uid="{00000000-0005-0000-0000-0000411B0000}"/>
    <cellStyle name="Вывод 9 40 4" xfId="15524" xr:uid="{00000000-0005-0000-0000-0000421B0000}"/>
    <cellStyle name="Вывод 9 41" xfId="2285" xr:uid="{00000000-0005-0000-0000-0000431B0000}"/>
    <cellStyle name="Вывод 9 41 2" xfId="7021" xr:uid="{00000000-0005-0000-0000-0000441B0000}"/>
    <cellStyle name="Вывод 9 41 3" xfId="11289" xr:uid="{00000000-0005-0000-0000-0000451B0000}"/>
    <cellStyle name="Вывод 9 41 4" xfId="15525" xr:uid="{00000000-0005-0000-0000-0000461B0000}"/>
    <cellStyle name="Вывод 9 42" xfId="2286" xr:uid="{00000000-0005-0000-0000-0000471B0000}"/>
    <cellStyle name="Вывод 9 42 2" xfId="7022" xr:uid="{00000000-0005-0000-0000-0000481B0000}"/>
    <cellStyle name="Вывод 9 42 3" xfId="11290" xr:uid="{00000000-0005-0000-0000-0000491B0000}"/>
    <cellStyle name="Вывод 9 42 4" xfId="15526" xr:uid="{00000000-0005-0000-0000-00004A1B0000}"/>
    <cellStyle name="Вывод 9 43" xfId="2287" xr:uid="{00000000-0005-0000-0000-00004B1B0000}"/>
    <cellStyle name="Вывод 9 43 2" xfId="7023" xr:uid="{00000000-0005-0000-0000-00004C1B0000}"/>
    <cellStyle name="Вывод 9 43 3" xfId="11291" xr:uid="{00000000-0005-0000-0000-00004D1B0000}"/>
    <cellStyle name="Вывод 9 43 4" xfId="15527" xr:uid="{00000000-0005-0000-0000-00004E1B0000}"/>
    <cellStyle name="Вывод 9 44" xfId="2288" xr:uid="{00000000-0005-0000-0000-00004F1B0000}"/>
    <cellStyle name="Вывод 9 44 2" xfId="7024" xr:uid="{00000000-0005-0000-0000-0000501B0000}"/>
    <cellStyle name="Вывод 9 44 3" xfId="11292" xr:uid="{00000000-0005-0000-0000-0000511B0000}"/>
    <cellStyle name="Вывод 9 44 4" xfId="15528" xr:uid="{00000000-0005-0000-0000-0000521B0000}"/>
    <cellStyle name="Вывод 9 45" xfId="2289" xr:uid="{00000000-0005-0000-0000-0000531B0000}"/>
    <cellStyle name="Вывод 9 45 2" xfId="7025" xr:uid="{00000000-0005-0000-0000-0000541B0000}"/>
    <cellStyle name="Вывод 9 45 3" xfId="11293" xr:uid="{00000000-0005-0000-0000-0000551B0000}"/>
    <cellStyle name="Вывод 9 45 4" xfId="15529" xr:uid="{00000000-0005-0000-0000-0000561B0000}"/>
    <cellStyle name="Вывод 9 46" xfId="2290" xr:uid="{00000000-0005-0000-0000-0000571B0000}"/>
    <cellStyle name="Вывод 9 46 2" xfId="7026" xr:uid="{00000000-0005-0000-0000-0000581B0000}"/>
    <cellStyle name="Вывод 9 46 3" xfId="11294" xr:uid="{00000000-0005-0000-0000-0000591B0000}"/>
    <cellStyle name="Вывод 9 46 4" xfId="15530" xr:uid="{00000000-0005-0000-0000-00005A1B0000}"/>
    <cellStyle name="Вывод 9 47" xfId="2291" xr:uid="{00000000-0005-0000-0000-00005B1B0000}"/>
    <cellStyle name="Вывод 9 47 2" xfId="7027" xr:uid="{00000000-0005-0000-0000-00005C1B0000}"/>
    <cellStyle name="Вывод 9 47 3" xfId="11295" xr:uid="{00000000-0005-0000-0000-00005D1B0000}"/>
    <cellStyle name="Вывод 9 47 4" xfId="15531" xr:uid="{00000000-0005-0000-0000-00005E1B0000}"/>
    <cellStyle name="Вывод 9 48" xfId="2292" xr:uid="{00000000-0005-0000-0000-00005F1B0000}"/>
    <cellStyle name="Вывод 9 48 2" xfId="7028" xr:uid="{00000000-0005-0000-0000-0000601B0000}"/>
    <cellStyle name="Вывод 9 48 3" xfId="11296" xr:uid="{00000000-0005-0000-0000-0000611B0000}"/>
    <cellStyle name="Вывод 9 48 4" xfId="15532" xr:uid="{00000000-0005-0000-0000-0000621B0000}"/>
    <cellStyle name="Вывод 9 49" xfId="2293" xr:uid="{00000000-0005-0000-0000-0000631B0000}"/>
    <cellStyle name="Вывод 9 49 2" xfId="7029" xr:uid="{00000000-0005-0000-0000-0000641B0000}"/>
    <cellStyle name="Вывод 9 49 3" xfId="11297" xr:uid="{00000000-0005-0000-0000-0000651B0000}"/>
    <cellStyle name="Вывод 9 49 4" xfId="15533" xr:uid="{00000000-0005-0000-0000-0000661B0000}"/>
    <cellStyle name="Вывод 9 5" xfId="2294" xr:uid="{00000000-0005-0000-0000-0000671B0000}"/>
    <cellStyle name="Вывод 9 5 2" xfId="7030" xr:uid="{00000000-0005-0000-0000-0000681B0000}"/>
    <cellStyle name="Вывод 9 5 3" xfId="11298" xr:uid="{00000000-0005-0000-0000-0000691B0000}"/>
    <cellStyle name="Вывод 9 5 4" xfId="15534" xr:uid="{00000000-0005-0000-0000-00006A1B0000}"/>
    <cellStyle name="Вывод 9 50" xfId="2295" xr:uid="{00000000-0005-0000-0000-00006B1B0000}"/>
    <cellStyle name="Вывод 9 50 2" xfId="7031" xr:uid="{00000000-0005-0000-0000-00006C1B0000}"/>
    <cellStyle name="Вывод 9 50 3" xfId="11299" xr:uid="{00000000-0005-0000-0000-00006D1B0000}"/>
    <cellStyle name="Вывод 9 50 4" xfId="15535" xr:uid="{00000000-0005-0000-0000-00006E1B0000}"/>
    <cellStyle name="Вывод 9 51" xfId="2296" xr:uid="{00000000-0005-0000-0000-00006F1B0000}"/>
    <cellStyle name="Вывод 9 51 2" xfId="7032" xr:uid="{00000000-0005-0000-0000-0000701B0000}"/>
    <cellStyle name="Вывод 9 51 3" xfId="11300" xr:uid="{00000000-0005-0000-0000-0000711B0000}"/>
    <cellStyle name="Вывод 9 51 4" xfId="15536" xr:uid="{00000000-0005-0000-0000-0000721B0000}"/>
    <cellStyle name="Вывод 9 52" xfId="2297" xr:uid="{00000000-0005-0000-0000-0000731B0000}"/>
    <cellStyle name="Вывод 9 52 2" xfId="7033" xr:uid="{00000000-0005-0000-0000-0000741B0000}"/>
    <cellStyle name="Вывод 9 52 3" xfId="11301" xr:uid="{00000000-0005-0000-0000-0000751B0000}"/>
    <cellStyle name="Вывод 9 52 4" xfId="15537" xr:uid="{00000000-0005-0000-0000-0000761B0000}"/>
    <cellStyle name="Вывод 9 53" xfId="2298" xr:uid="{00000000-0005-0000-0000-0000771B0000}"/>
    <cellStyle name="Вывод 9 53 2" xfId="7034" xr:uid="{00000000-0005-0000-0000-0000781B0000}"/>
    <cellStyle name="Вывод 9 53 3" xfId="11302" xr:uid="{00000000-0005-0000-0000-0000791B0000}"/>
    <cellStyle name="Вывод 9 53 4" xfId="15538" xr:uid="{00000000-0005-0000-0000-00007A1B0000}"/>
    <cellStyle name="Вывод 9 54" xfId="2299" xr:uid="{00000000-0005-0000-0000-00007B1B0000}"/>
    <cellStyle name="Вывод 9 54 2" xfId="7035" xr:uid="{00000000-0005-0000-0000-00007C1B0000}"/>
    <cellStyle name="Вывод 9 54 3" xfId="11303" xr:uid="{00000000-0005-0000-0000-00007D1B0000}"/>
    <cellStyle name="Вывод 9 54 4" xfId="15539" xr:uid="{00000000-0005-0000-0000-00007E1B0000}"/>
    <cellStyle name="Вывод 9 55" xfId="2300" xr:uid="{00000000-0005-0000-0000-00007F1B0000}"/>
    <cellStyle name="Вывод 9 55 2" xfId="7036" xr:uid="{00000000-0005-0000-0000-0000801B0000}"/>
    <cellStyle name="Вывод 9 55 3" xfId="11304" xr:uid="{00000000-0005-0000-0000-0000811B0000}"/>
    <cellStyle name="Вывод 9 55 4" xfId="15540" xr:uid="{00000000-0005-0000-0000-0000821B0000}"/>
    <cellStyle name="Вывод 9 56" xfId="2301" xr:uid="{00000000-0005-0000-0000-0000831B0000}"/>
    <cellStyle name="Вывод 9 56 2" xfId="7037" xr:uid="{00000000-0005-0000-0000-0000841B0000}"/>
    <cellStyle name="Вывод 9 56 3" xfId="11305" xr:uid="{00000000-0005-0000-0000-0000851B0000}"/>
    <cellStyle name="Вывод 9 56 4" xfId="15541" xr:uid="{00000000-0005-0000-0000-0000861B0000}"/>
    <cellStyle name="Вывод 9 57" xfId="2302" xr:uid="{00000000-0005-0000-0000-0000871B0000}"/>
    <cellStyle name="Вывод 9 57 2" xfId="7038" xr:uid="{00000000-0005-0000-0000-0000881B0000}"/>
    <cellStyle name="Вывод 9 57 3" xfId="11306" xr:uid="{00000000-0005-0000-0000-0000891B0000}"/>
    <cellStyle name="Вывод 9 57 4" xfId="15542" xr:uid="{00000000-0005-0000-0000-00008A1B0000}"/>
    <cellStyle name="Вывод 9 58" xfId="2303" xr:uid="{00000000-0005-0000-0000-00008B1B0000}"/>
    <cellStyle name="Вывод 9 58 2" xfId="7039" xr:uid="{00000000-0005-0000-0000-00008C1B0000}"/>
    <cellStyle name="Вывод 9 58 3" xfId="11307" xr:uid="{00000000-0005-0000-0000-00008D1B0000}"/>
    <cellStyle name="Вывод 9 58 4" xfId="15543" xr:uid="{00000000-0005-0000-0000-00008E1B0000}"/>
    <cellStyle name="Вывод 9 59" xfId="2304" xr:uid="{00000000-0005-0000-0000-00008F1B0000}"/>
    <cellStyle name="Вывод 9 59 2" xfId="7040" xr:uid="{00000000-0005-0000-0000-0000901B0000}"/>
    <cellStyle name="Вывод 9 59 3" xfId="11308" xr:uid="{00000000-0005-0000-0000-0000911B0000}"/>
    <cellStyle name="Вывод 9 59 4" xfId="15544" xr:uid="{00000000-0005-0000-0000-0000921B0000}"/>
    <cellStyle name="Вывод 9 6" xfId="2305" xr:uid="{00000000-0005-0000-0000-0000931B0000}"/>
    <cellStyle name="Вывод 9 6 2" xfId="7041" xr:uid="{00000000-0005-0000-0000-0000941B0000}"/>
    <cellStyle name="Вывод 9 6 3" xfId="11309" xr:uid="{00000000-0005-0000-0000-0000951B0000}"/>
    <cellStyle name="Вывод 9 6 4" xfId="15545" xr:uid="{00000000-0005-0000-0000-0000961B0000}"/>
    <cellStyle name="Вывод 9 60" xfId="2306" xr:uid="{00000000-0005-0000-0000-0000971B0000}"/>
    <cellStyle name="Вывод 9 60 2" xfId="7042" xr:uid="{00000000-0005-0000-0000-0000981B0000}"/>
    <cellStyle name="Вывод 9 60 3" xfId="11310" xr:uid="{00000000-0005-0000-0000-0000991B0000}"/>
    <cellStyle name="Вывод 9 60 4" xfId="15546" xr:uid="{00000000-0005-0000-0000-00009A1B0000}"/>
    <cellStyle name="Вывод 9 61" xfId="2307" xr:uid="{00000000-0005-0000-0000-00009B1B0000}"/>
    <cellStyle name="Вывод 9 61 2" xfId="7043" xr:uid="{00000000-0005-0000-0000-00009C1B0000}"/>
    <cellStyle name="Вывод 9 61 3" xfId="11311" xr:uid="{00000000-0005-0000-0000-00009D1B0000}"/>
    <cellStyle name="Вывод 9 61 4" xfId="15547" xr:uid="{00000000-0005-0000-0000-00009E1B0000}"/>
    <cellStyle name="Вывод 9 62" xfId="2308" xr:uid="{00000000-0005-0000-0000-00009F1B0000}"/>
    <cellStyle name="Вывод 9 62 2" xfId="7044" xr:uid="{00000000-0005-0000-0000-0000A01B0000}"/>
    <cellStyle name="Вывод 9 62 3" xfId="11312" xr:uid="{00000000-0005-0000-0000-0000A11B0000}"/>
    <cellStyle name="Вывод 9 62 4" xfId="15548" xr:uid="{00000000-0005-0000-0000-0000A21B0000}"/>
    <cellStyle name="Вывод 9 63" xfId="2309" xr:uid="{00000000-0005-0000-0000-0000A31B0000}"/>
    <cellStyle name="Вывод 9 63 2" xfId="7045" xr:uid="{00000000-0005-0000-0000-0000A41B0000}"/>
    <cellStyle name="Вывод 9 63 3" xfId="11313" xr:uid="{00000000-0005-0000-0000-0000A51B0000}"/>
    <cellStyle name="Вывод 9 63 4" xfId="15549" xr:uid="{00000000-0005-0000-0000-0000A61B0000}"/>
    <cellStyle name="Вывод 9 64" xfId="2310" xr:uid="{00000000-0005-0000-0000-0000A71B0000}"/>
    <cellStyle name="Вывод 9 64 2" xfId="7046" xr:uid="{00000000-0005-0000-0000-0000A81B0000}"/>
    <cellStyle name="Вывод 9 64 3" xfId="11314" xr:uid="{00000000-0005-0000-0000-0000A91B0000}"/>
    <cellStyle name="Вывод 9 64 4" xfId="15550" xr:uid="{00000000-0005-0000-0000-0000AA1B0000}"/>
    <cellStyle name="Вывод 9 65" xfId="2311" xr:uid="{00000000-0005-0000-0000-0000AB1B0000}"/>
    <cellStyle name="Вывод 9 65 2" xfId="7047" xr:uid="{00000000-0005-0000-0000-0000AC1B0000}"/>
    <cellStyle name="Вывод 9 65 3" xfId="11315" xr:uid="{00000000-0005-0000-0000-0000AD1B0000}"/>
    <cellStyle name="Вывод 9 65 4" xfId="15551" xr:uid="{00000000-0005-0000-0000-0000AE1B0000}"/>
    <cellStyle name="Вывод 9 66" xfId="2312" xr:uid="{00000000-0005-0000-0000-0000AF1B0000}"/>
    <cellStyle name="Вывод 9 66 2" xfId="7048" xr:uid="{00000000-0005-0000-0000-0000B01B0000}"/>
    <cellStyle name="Вывод 9 66 3" xfId="11316" xr:uid="{00000000-0005-0000-0000-0000B11B0000}"/>
    <cellStyle name="Вывод 9 66 4" xfId="15552" xr:uid="{00000000-0005-0000-0000-0000B21B0000}"/>
    <cellStyle name="Вывод 9 67" xfId="2313" xr:uid="{00000000-0005-0000-0000-0000B31B0000}"/>
    <cellStyle name="Вывод 9 67 2" xfId="7049" xr:uid="{00000000-0005-0000-0000-0000B41B0000}"/>
    <cellStyle name="Вывод 9 67 3" xfId="11317" xr:uid="{00000000-0005-0000-0000-0000B51B0000}"/>
    <cellStyle name="Вывод 9 67 4" xfId="15553" xr:uid="{00000000-0005-0000-0000-0000B61B0000}"/>
    <cellStyle name="Вывод 9 68" xfId="2314" xr:uid="{00000000-0005-0000-0000-0000B71B0000}"/>
    <cellStyle name="Вывод 9 68 2" xfId="7050" xr:uid="{00000000-0005-0000-0000-0000B81B0000}"/>
    <cellStyle name="Вывод 9 68 3" xfId="11318" xr:uid="{00000000-0005-0000-0000-0000B91B0000}"/>
    <cellStyle name="Вывод 9 68 4" xfId="15554" xr:uid="{00000000-0005-0000-0000-0000BA1B0000}"/>
    <cellStyle name="Вывод 9 69" xfId="2315" xr:uid="{00000000-0005-0000-0000-0000BB1B0000}"/>
    <cellStyle name="Вывод 9 69 2" xfId="7051" xr:uid="{00000000-0005-0000-0000-0000BC1B0000}"/>
    <cellStyle name="Вывод 9 69 3" xfId="11319" xr:uid="{00000000-0005-0000-0000-0000BD1B0000}"/>
    <cellStyle name="Вывод 9 69 4" xfId="15555" xr:uid="{00000000-0005-0000-0000-0000BE1B0000}"/>
    <cellStyle name="Вывод 9 7" xfId="2316" xr:uid="{00000000-0005-0000-0000-0000BF1B0000}"/>
    <cellStyle name="Вывод 9 7 2" xfId="7052" xr:uid="{00000000-0005-0000-0000-0000C01B0000}"/>
    <cellStyle name="Вывод 9 7 3" xfId="11320" xr:uid="{00000000-0005-0000-0000-0000C11B0000}"/>
    <cellStyle name="Вывод 9 7 4" xfId="15556" xr:uid="{00000000-0005-0000-0000-0000C21B0000}"/>
    <cellStyle name="Вывод 9 70" xfId="2317" xr:uid="{00000000-0005-0000-0000-0000C31B0000}"/>
    <cellStyle name="Вывод 9 70 2" xfId="7053" xr:uid="{00000000-0005-0000-0000-0000C41B0000}"/>
    <cellStyle name="Вывод 9 70 3" xfId="11321" xr:uid="{00000000-0005-0000-0000-0000C51B0000}"/>
    <cellStyle name="Вывод 9 70 4" xfId="15557" xr:uid="{00000000-0005-0000-0000-0000C61B0000}"/>
    <cellStyle name="Вывод 9 71" xfId="2318" xr:uid="{00000000-0005-0000-0000-0000C71B0000}"/>
    <cellStyle name="Вывод 9 71 2" xfId="7054" xr:uid="{00000000-0005-0000-0000-0000C81B0000}"/>
    <cellStyle name="Вывод 9 71 3" xfId="11322" xr:uid="{00000000-0005-0000-0000-0000C91B0000}"/>
    <cellStyle name="Вывод 9 71 4" xfId="15558" xr:uid="{00000000-0005-0000-0000-0000CA1B0000}"/>
    <cellStyle name="Вывод 9 72" xfId="2319" xr:uid="{00000000-0005-0000-0000-0000CB1B0000}"/>
    <cellStyle name="Вывод 9 72 2" xfId="7055" xr:uid="{00000000-0005-0000-0000-0000CC1B0000}"/>
    <cellStyle name="Вывод 9 72 3" xfId="11323" xr:uid="{00000000-0005-0000-0000-0000CD1B0000}"/>
    <cellStyle name="Вывод 9 72 4" xfId="15559" xr:uid="{00000000-0005-0000-0000-0000CE1B0000}"/>
    <cellStyle name="Вывод 9 73" xfId="2320" xr:uid="{00000000-0005-0000-0000-0000CF1B0000}"/>
    <cellStyle name="Вывод 9 73 2" xfId="7056" xr:uid="{00000000-0005-0000-0000-0000D01B0000}"/>
    <cellStyle name="Вывод 9 73 3" xfId="11324" xr:uid="{00000000-0005-0000-0000-0000D11B0000}"/>
    <cellStyle name="Вывод 9 73 4" xfId="15560" xr:uid="{00000000-0005-0000-0000-0000D21B0000}"/>
    <cellStyle name="Вывод 9 74" xfId="2321" xr:uid="{00000000-0005-0000-0000-0000D31B0000}"/>
    <cellStyle name="Вывод 9 74 2" xfId="7057" xr:uid="{00000000-0005-0000-0000-0000D41B0000}"/>
    <cellStyle name="Вывод 9 74 3" xfId="11325" xr:uid="{00000000-0005-0000-0000-0000D51B0000}"/>
    <cellStyle name="Вывод 9 74 4" xfId="15561" xr:uid="{00000000-0005-0000-0000-0000D61B0000}"/>
    <cellStyle name="Вывод 9 75" xfId="2322" xr:uid="{00000000-0005-0000-0000-0000D71B0000}"/>
    <cellStyle name="Вывод 9 75 2" xfId="7058" xr:uid="{00000000-0005-0000-0000-0000D81B0000}"/>
    <cellStyle name="Вывод 9 75 3" xfId="11326" xr:uid="{00000000-0005-0000-0000-0000D91B0000}"/>
    <cellStyle name="Вывод 9 75 4" xfId="15562" xr:uid="{00000000-0005-0000-0000-0000DA1B0000}"/>
    <cellStyle name="Вывод 9 76" xfId="2323" xr:uid="{00000000-0005-0000-0000-0000DB1B0000}"/>
    <cellStyle name="Вывод 9 76 2" xfId="7059" xr:uid="{00000000-0005-0000-0000-0000DC1B0000}"/>
    <cellStyle name="Вывод 9 76 3" xfId="11327" xr:uid="{00000000-0005-0000-0000-0000DD1B0000}"/>
    <cellStyle name="Вывод 9 76 4" xfId="15563" xr:uid="{00000000-0005-0000-0000-0000DE1B0000}"/>
    <cellStyle name="Вывод 9 77" xfId="2324" xr:uid="{00000000-0005-0000-0000-0000DF1B0000}"/>
    <cellStyle name="Вывод 9 77 2" xfId="7060" xr:uid="{00000000-0005-0000-0000-0000E01B0000}"/>
    <cellStyle name="Вывод 9 77 3" xfId="11328" xr:uid="{00000000-0005-0000-0000-0000E11B0000}"/>
    <cellStyle name="Вывод 9 77 4" xfId="15564" xr:uid="{00000000-0005-0000-0000-0000E21B0000}"/>
    <cellStyle name="Вывод 9 78" xfId="2325" xr:uid="{00000000-0005-0000-0000-0000E31B0000}"/>
    <cellStyle name="Вывод 9 78 2" xfId="7061" xr:uid="{00000000-0005-0000-0000-0000E41B0000}"/>
    <cellStyle name="Вывод 9 78 3" xfId="11329" xr:uid="{00000000-0005-0000-0000-0000E51B0000}"/>
    <cellStyle name="Вывод 9 78 4" xfId="15565" xr:uid="{00000000-0005-0000-0000-0000E61B0000}"/>
    <cellStyle name="Вывод 9 79" xfId="2326" xr:uid="{00000000-0005-0000-0000-0000E71B0000}"/>
    <cellStyle name="Вывод 9 79 2" xfId="7062" xr:uid="{00000000-0005-0000-0000-0000E81B0000}"/>
    <cellStyle name="Вывод 9 79 3" xfId="11330" xr:uid="{00000000-0005-0000-0000-0000E91B0000}"/>
    <cellStyle name="Вывод 9 79 4" xfId="15566" xr:uid="{00000000-0005-0000-0000-0000EA1B0000}"/>
    <cellStyle name="Вывод 9 8" xfId="2327" xr:uid="{00000000-0005-0000-0000-0000EB1B0000}"/>
    <cellStyle name="Вывод 9 8 2" xfId="7063" xr:uid="{00000000-0005-0000-0000-0000EC1B0000}"/>
    <cellStyle name="Вывод 9 8 3" xfId="11331" xr:uid="{00000000-0005-0000-0000-0000ED1B0000}"/>
    <cellStyle name="Вывод 9 8 4" xfId="15567" xr:uid="{00000000-0005-0000-0000-0000EE1B0000}"/>
    <cellStyle name="Вывод 9 80" xfId="2328" xr:uid="{00000000-0005-0000-0000-0000EF1B0000}"/>
    <cellStyle name="Вывод 9 80 2" xfId="7064" xr:uid="{00000000-0005-0000-0000-0000F01B0000}"/>
    <cellStyle name="Вывод 9 80 3" xfId="11332" xr:uid="{00000000-0005-0000-0000-0000F11B0000}"/>
    <cellStyle name="Вывод 9 80 4" xfId="15568" xr:uid="{00000000-0005-0000-0000-0000F21B0000}"/>
    <cellStyle name="Вывод 9 81" xfId="2329" xr:uid="{00000000-0005-0000-0000-0000F31B0000}"/>
    <cellStyle name="Вывод 9 81 2" xfId="7065" xr:uid="{00000000-0005-0000-0000-0000F41B0000}"/>
    <cellStyle name="Вывод 9 81 3" xfId="11333" xr:uid="{00000000-0005-0000-0000-0000F51B0000}"/>
    <cellStyle name="Вывод 9 81 4" xfId="15569" xr:uid="{00000000-0005-0000-0000-0000F61B0000}"/>
    <cellStyle name="Вывод 9 82" xfId="2330" xr:uid="{00000000-0005-0000-0000-0000F71B0000}"/>
    <cellStyle name="Вывод 9 82 2" xfId="7066" xr:uid="{00000000-0005-0000-0000-0000F81B0000}"/>
    <cellStyle name="Вывод 9 82 3" xfId="11334" xr:uid="{00000000-0005-0000-0000-0000F91B0000}"/>
    <cellStyle name="Вывод 9 82 4" xfId="15570" xr:uid="{00000000-0005-0000-0000-0000FA1B0000}"/>
    <cellStyle name="Вывод 9 83" xfId="2331" xr:uid="{00000000-0005-0000-0000-0000FB1B0000}"/>
    <cellStyle name="Вывод 9 83 2" xfId="7067" xr:uid="{00000000-0005-0000-0000-0000FC1B0000}"/>
    <cellStyle name="Вывод 9 83 3" xfId="11335" xr:uid="{00000000-0005-0000-0000-0000FD1B0000}"/>
    <cellStyle name="Вывод 9 83 4" xfId="15571" xr:uid="{00000000-0005-0000-0000-0000FE1B0000}"/>
    <cellStyle name="Вывод 9 84" xfId="2332" xr:uid="{00000000-0005-0000-0000-0000FF1B0000}"/>
    <cellStyle name="Вывод 9 84 2" xfId="7068" xr:uid="{00000000-0005-0000-0000-0000001C0000}"/>
    <cellStyle name="Вывод 9 84 3" xfId="11336" xr:uid="{00000000-0005-0000-0000-0000011C0000}"/>
    <cellStyle name="Вывод 9 84 4" xfId="15572" xr:uid="{00000000-0005-0000-0000-0000021C0000}"/>
    <cellStyle name="Вывод 9 85" xfId="2333" xr:uid="{00000000-0005-0000-0000-0000031C0000}"/>
    <cellStyle name="Вывод 9 85 2" xfId="7069" xr:uid="{00000000-0005-0000-0000-0000041C0000}"/>
    <cellStyle name="Вывод 9 85 3" xfId="11337" xr:uid="{00000000-0005-0000-0000-0000051C0000}"/>
    <cellStyle name="Вывод 9 85 4" xfId="15573" xr:uid="{00000000-0005-0000-0000-0000061C0000}"/>
    <cellStyle name="Вывод 9 86" xfId="2334" xr:uid="{00000000-0005-0000-0000-0000071C0000}"/>
    <cellStyle name="Вывод 9 86 2" xfId="7070" xr:uid="{00000000-0005-0000-0000-0000081C0000}"/>
    <cellStyle name="Вывод 9 86 3" xfId="11338" xr:uid="{00000000-0005-0000-0000-0000091C0000}"/>
    <cellStyle name="Вывод 9 86 4" xfId="15574" xr:uid="{00000000-0005-0000-0000-00000A1C0000}"/>
    <cellStyle name="Вывод 9 87" xfId="2335" xr:uid="{00000000-0005-0000-0000-00000B1C0000}"/>
    <cellStyle name="Вывод 9 87 2" xfId="7071" xr:uid="{00000000-0005-0000-0000-00000C1C0000}"/>
    <cellStyle name="Вывод 9 87 3" xfId="11339" xr:uid="{00000000-0005-0000-0000-00000D1C0000}"/>
    <cellStyle name="Вывод 9 87 4" xfId="15575" xr:uid="{00000000-0005-0000-0000-00000E1C0000}"/>
    <cellStyle name="Вывод 9 88" xfId="2336" xr:uid="{00000000-0005-0000-0000-00000F1C0000}"/>
    <cellStyle name="Вывод 9 88 2" xfId="7072" xr:uid="{00000000-0005-0000-0000-0000101C0000}"/>
    <cellStyle name="Вывод 9 88 3" xfId="11340" xr:uid="{00000000-0005-0000-0000-0000111C0000}"/>
    <cellStyle name="Вывод 9 88 4" xfId="15576" xr:uid="{00000000-0005-0000-0000-0000121C0000}"/>
    <cellStyle name="Вывод 9 89" xfId="2337" xr:uid="{00000000-0005-0000-0000-0000131C0000}"/>
    <cellStyle name="Вывод 9 89 2" xfId="7073" xr:uid="{00000000-0005-0000-0000-0000141C0000}"/>
    <cellStyle name="Вывод 9 89 3" xfId="11341" xr:uid="{00000000-0005-0000-0000-0000151C0000}"/>
    <cellStyle name="Вывод 9 89 4" xfId="15577" xr:uid="{00000000-0005-0000-0000-0000161C0000}"/>
    <cellStyle name="Вывод 9 9" xfId="2338" xr:uid="{00000000-0005-0000-0000-0000171C0000}"/>
    <cellStyle name="Вывод 9 9 2" xfId="7074" xr:uid="{00000000-0005-0000-0000-0000181C0000}"/>
    <cellStyle name="Вывод 9 9 3" xfId="11342" xr:uid="{00000000-0005-0000-0000-0000191C0000}"/>
    <cellStyle name="Вывод 9 9 4" xfId="15578" xr:uid="{00000000-0005-0000-0000-00001A1C0000}"/>
    <cellStyle name="Вывод 9 90" xfId="2339" xr:uid="{00000000-0005-0000-0000-00001B1C0000}"/>
    <cellStyle name="Вывод 9 90 2" xfId="7075" xr:uid="{00000000-0005-0000-0000-00001C1C0000}"/>
    <cellStyle name="Вывод 9 90 3" xfId="11343" xr:uid="{00000000-0005-0000-0000-00001D1C0000}"/>
    <cellStyle name="Вывод 9 90 4" xfId="15579" xr:uid="{00000000-0005-0000-0000-00001E1C0000}"/>
    <cellStyle name="Вывод 9 91" xfId="2340" xr:uid="{00000000-0005-0000-0000-00001F1C0000}"/>
    <cellStyle name="Вывод 9 91 2" xfId="7076" xr:uid="{00000000-0005-0000-0000-0000201C0000}"/>
    <cellStyle name="Вывод 9 91 3" xfId="11344" xr:uid="{00000000-0005-0000-0000-0000211C0000}"/>
    <cellStyle name="Вывод 9 91 4" xfId="15580" xr:uid="{00000000-0005-0000-0000-0000221C0000}"/>
    <cellStyle name="Вывод 9 92" xfId="5194" xr:uid="{00000000-0005-0000-0000-0000231C0000}"/>
    <cellStyle name="Вывод 9 93" xfId="5251" xr:uid="{00000000-0005-0000-0000-0000241C0000}"/>
    <cellStyle name="Вывод 9 94" xfId="8814" xr:uid="{00000000-0005-0000-0000-0000251C0000}"/>
    <cellStyle name="Вычисление 10" xfId="241" xr:uid="{00000000-0005-0000-0000-0000261C0000}"/>
    <cellStyle name="Вычисление 10 10" xfId="2341" xr:uid="{00000000-0005-0000-0000-0000271C0000}"/>
    <cellStyle name="Вычисление 10 10 2" xfId="7077" xr:uid="{00000000-0005-0000-0000-0000281C0000}"/>
    <cellStyle name="Вычисление 10 10 3" xfId="11345" xr:uid="{00000000-0005-0000-0000-0000291C0000}"/>
    <cellStyle name="Вычисление 10 10 4" xfId="15581" xr:uid="{00000000-0005-0000-0000-00002A1C0000}"/>
    <cellStyle name="Вычисление 10 11" xfId="2342" xr:uid="{00000000-0005-0000-0000-00002B1C0000}"/>
    <cellStyle name="Вычисление 10 11 2" xfId="7078" xr:uid="{00000000-0005-0000-0000-00002C1C0000}"/>
    <cellStyle name="Вычисление 10 11 3" xfId="11346" xr:uid="{00000000-0005-0000-0000-00002D1C0000}"/>
    <cellStyle name="Вычисление 10 11 4" xfId="15582" xr:uid="{00000000-0005-0000-0000-00002E1C0000}"/>
    <cellStyle name="Вычисление 10 12" xfId="2343" xr:uid="{00000000-0005-0000-0000-00002F1C0000}"/>
    <cellStyle name="Вычисление 10 12 2" xfId="7079" xr:uid="{00000000-0005-0000-0000-0000301C0000}"/>
    <cellStyle name="Вычисление 10 12 3" xfId="11347" xr:uid="{00000000-0005-0000-0000-0000311C0000}"/>
    <cellStyle name="Вычисление 10 12 4" xfId="15583" xr:uid="{00000000-0005-0000-0000-0000321C0000}"/>
    <cellStyle name="Вычисление 10 13" xfId="2344" xr:uid="{00000000-0005-0000-0000-0000331C0000}"/>
    <cellStyle name="Вычисление 10 13 2" xfId="7080" xr:uid="{00000000-0005-0000-0000-0000341C0000}"/>
    <cellStyle name="Вычисление 10 13 3" xfId="11348" xr:uid="{00000000-0005-0000-0000-0000351C0000}"/>
    <cellStyle name="Вычисление 10 13 4" xfId="15584" xr:uid="{00000000-0005-0000-0000-0000361C0000}"/>
    <cellStyle name="Вычисление 10 14" xfId="2345" xr:uid="{00000000-0005-0000-0000-0000371C0000}"/>
    <cellStyle name="Вычисление 10 14 2" xfId="7081" xr:uid="{00000000-0005-0000-0000-0000381C0000}"/>
    <cellStyle name="Вычисление 10 14 3" xfId="11349" xr:uid="{00000000-0005-0000-0000-0000391C0000}"/>
    <cellStyle name="Вычисление 10 14 4" xfId="15585" xr:uid="{00000000-0005-0000-0000-00003A1C0000}"/>
    <cellStyle name="Вычисление 10 15" xfId="2346" xr:uid="{00000000-0005-0000-0000-00003B1C0000}"/>
    <cellStyle name="Вычисление 10 15 2" xfId="7082" xr:uid="{00000000-0005-0000-0000-00003C1C0000}"/>
    <cellStyle name="Вычисление 10 15 3" xfId="11350" xr:uid="{00000000-0005-0000-0000-00003D1C0000}"/>
    <cellStyle name="Вычисление 10 15 4" xfId="15586" xr:uid="{00000000-0005-0000-0000-00003E1C0000}"/>
    <cellStyle name="Вычисление 10 16" xfId="2347" xr:uid="{00000000-0005-0000-0000-00003F1C0000}"/>
    <cellStyle name="Вычисление 10 16 2" xfId="7083" xr:uid="{00000000-0005-0000-0000-0000401C0000}"/>
    <cellStyle name="Вычисление 10 16 3" xfId="11351" xr:uid="{00000000-0005-0000-0000-0000411C0000}"/>
    <cellStyle name="Вычисление 10 16 4" xfId="15587" xr:uid="{00000000-0005-0000-0000-0000421C0000}"/>
    <cellStyle name="Вычисление 10 17" xfId="2348" xr:uid="{00000000-0005-0000-0000-0000431C0000}"/>
    <cellStyle name="Вычисление 10 17 2" xfId="7084" xr:uid="{00000000-0005-0000-0000-0000441C0000}"/>
    <cellStyle name="Вычисление 10 17 3" xfId="11352" xr:uid="{00000000-0005-0000-0000-0000451C0000}"/>
    <cellStyle name="Вычисление 10 17 4" xfId="15588" xr:uid="{00000000-0005-0000-0000-0000461C0000}"/>
    <cellStyle name="Вычисление 10 18" xfId="2349" xr:uid="{00000000-0005-0000-0000-0000471C0000}"/>
    <cellStyle name="Вычисление 10 18 2" xfId="7085" xr:uid="{00000000-0005-0000-0000-0000481C0000}"/>
    <cellStyle name="Вычисление 10 18 3" xfId="11353" xr:uid="{00000000-0005-0000-0000-0000491C0000}"/>
    <cellStyle name="Вычисление 10 18 4" xfId="15589" xr:uid="{00000000-0005-0000-0000-00004A1C0000}"/>
    <cellStyle name="Вычисление 10 19" xfId="2350" xr:uid="{00000000-0005-0000-0000-00004B1C0000}"/>
    <cellStyle name="Вычисление 10 19 2" xfId="7086" xr:uid="{00000000-0005-0000-0000-00004C1C0000}"/>
    <cellStyle name="Вычисление 10 19 3" xfId="11354" xr:uid="{00000000-0005-0000-0000-00004D1C0000}"/>
    <cellStyle name="Вычисление 10 19 4" xfId="15590" xr:uid="{00000000-0005-0000-0000-00004E1C0000}"/>
    <cellStyle name="Вычисление 10 2" xfId="2351" xr:uid="{00000000-0005-0000-0000-00004F1C0000}"/>
    <cellStyle name="Вычисление 10 2 2" xfId="2352" xr:uid="{00000000-0005-0000-0000-0000501C0000}"/>
    <cellStyle name="Вычисление 10 2 2 2" xfId="7088" xr:uid="{00000000-0005-0000-0000-0000511C0000}"/>
    <cellStyle name="Вычисление 10 2 2 3" xfId="11356" xr:uid="{00000000-0005-0000-0000-0000521C0000}"/>
    <cellStyle name="Вычисление 10 2 2 4" xfId="15592" xr:uid="{00000000-0005-0000-0000-0000531C0000}"/>
    <cellStyle name="Вычисление 10 2 3" xfId="2353" xr:uid="{00000000-0005-0000-0000-0000541C0000}"/>
    <cellStyle name="Вычисление 10 2 3 2" xfId="7089" xr:uid="{00000000-0005-0000-0000-0000551C0000}"/>
    <cellStyle name="Вычисление 10 2 3 3" xfId="11357" xr:uid="{00000000-0005-0000-0000-0000561C0000}"/>
    <cellStyle name="Вычисление 10 2 3 4" xfId="15593" xr:uid="{00000000-0005-0000-0000-0000571C0000}"/>
    <cellStyle name="Вычисление 10 2 4" xfId="7087" xr:uid="{00000000-0005-0000-0000-0000581C0000}"/>
    <cellStyle name="Вычисление 10 2 5" xfId="11355" xr:uid="{00000000-0005-0000-0000-0000591C0000}"/>
    <cellStyle name="Вычисление 10 2 6" xfId="15591" xr:uid="{00000000-0005-0000-0000-00005A1C0000}"/>
    <cellStyle name="Вычисление 10 20" xfId="2354" xr:uid="{00000000-0005-0000-0000-00005B1C0000}"/>
    <cellStyle name="Вычисление 10 20 2" xfId="7090" xr:uid="{00000000-0005-0000-0000-00005C1C0000}"/>
    <cellStyle name="Вычисление 10 20 3" xfId="11358" xr:uid="{00000000-0005-0000-0000-00005D1C0000}"/>
    <cellStyle name="Вычисление 10 20 4" xfId="15594" xr:uid="{00000000-0005-0000-0000-00005E1C0000}"/>
    <cellStyle name="Вычисление 10 21" xfId="2355" xr:uid="{00000000-0005-0000-0000-00005F1C0000}"/>
    <cellStyle name="Вычисление 10 21 2" xfId="7091" xr:uid="{00000000-0005-0000-0000-0000601C0000}"/>
    <cellStyle name="Вычисление 10 21 3" xfId="11359" xr:uid="{00000000-0005-0000-0000-0000611C0000}"/>
    <cellStyle name="Вычисление 10 21 4" xfId="15595" xr:uid="{00000000-0005-0000-0000-0000621C0000}"/>
    <cellStyle name="Вычисление 10 22" xfId="2356" xr:uid="{00000000-0005-0000-0000-0000631C0000}"/>
    <cellStyle name="Вычисление 10 22 2" xfId="7092" xr:uid="{00000000-0005-0000-0000-0000641C0000}"/>
    <cellStyle name="Вычисление 10 22 3" xfId="11360" xr:uid="{00000000-0005-0000-0000-0000651C0000}"/>
    <cellStyle name="Вычисление 10 22 4" xfId="15596" xr:uid="{00000000-0005-0000-0000-0000661C0000}"/>
    <cellStyle name="Вычисление 10 23" xfId="2357" xr:uid="{00000000-0005-0000-0000-0000671C0000}"/>
    <cellStyle name="Вычисление 10 23 2" xfId="7093" xr:uid="{00000000-0005-0000-0000-0000681C0000}"/>
    <cellStyle name="Вычисление 10 23 3" xfId="11361" xr:uid="{00000000-0005-0000-0000-0000691C0000}"/>
    <cellStyle name="Вычисление 10 23 4" xfId="15597" xr:uid="{00000000-0005-0000-0000-00006A1C0000}"/>
    <cellStyle name="Вычисление 10 24" xfId="2358" xr:uid="{00000000-0005-0000-0000-00006B1C0000}"/>
    <cellStyle name="Вычисление 10 24 2" xfId="7094" xr:uid="{00000000-0005-0000-0000-00006C1C0000}"/>
    <cellStyle name="Вычисление 10 24 3" xfId="11362" xr:uid="{00000000-0005-0000-0000-00006D1C0000}"/>
    <cellStyle name="Вычисление 10 24 4" xfId="15598" xr:uid="{00000000-0005-0000-0000-00006E1C0000}"/>
    <cellStyle name="Вычисление 10 25" xfId="2359" xr:uid="{00000000-0005-0000-0000-00006F1C0000}"/>
    <cellStyle name="Вычисление 10 25 2" xfId="7095" xr:uid="{00000000-0005-0000-0000-0000701C0000}"/>
    <cellStyle name="Вычисление 10 25 3" xfId="11363" xr:uid="{00000000-0005-0000-0000-0000711C0000}"/>
    <cellStyle name="Вычисление 10 25 4" xfId="15599" xr:uid="{00000000-0005-0000-0000-0000721C0000}"/>
    <cellStyle name="Вычисление 10 26" xfId="2360" xr:uid="{00000000-0005-0000-0000-0000731C0000}"/>
    <cellStyle name="Вычисление 10 26 2" xfId="7096" xr:uid="{00000000-0005-0000-0000-0000741C0000}"/>
    <cellStyle name="Вычисление 10 26 3" xfId="11364" xr:uid="{00000000-0005-0000-0000-0000751C0000}"/>
    <cellStyle name="Вычисление 10 26 4" xfId="15600" xr:uid="{00000000-0005-0000-0000-0000761C0000}"/>
    <cellStyle name="Вычисление 10 27" xfId="2361" xr:uid="{00000000-0005-0000-0000-0000771C0000}"/>
    <cellStyle name="Вычисление 10 27 2" xfId="7097" xr:uid="{00000000-0005-0000-0000-0000781C0000}"/>
    <cellStyle name="Вычисление 10 27 3" xfId="11365" xr:uid="{00000000-0005-0000-0000-0000791C0000}"/>
    <cellStyle name="Вычисление 10 27 4" xfId="15601" xr:uid="{00000000-0005-0000-0000-00007A1C0000}"/>
    <cellStyle name="Вычисление 10 28" xfId="2362" xr:uid="{00000000-0005-0000-0000-00007B1C0000}"/>
    <cellStyle name="Вычисление 10 28 2" xfId="7098" xr:uid="{00000000-0005-0000-0000-00007C1C0000}"/>
    <cellStyle name="Вычисление 10 28 3" xfId="11366" xr:uid="{00000000-0005-0000-0000-00007D1C0000}"/>
    <cellStyle name="Вычисление 10 28 4" xfId="15602" xr:uid="{00000000-0005-0000-0000-00007E1C0000}"/>
    <cellStyle name="Вычисление 10 29" xfId="2363" xr:uid="{00000000-0005-0000-0000-00007F1C0000}"/>
    <cellStyle name="Вычисление 10 29 2" xfId="7099" xr:uid="{00000000-0005-0000-0000-0000801C0000}"/>
    <cellStyle name="Вычисление 10 29 3" xfId="11367" xr:uid="{00000000-0005-0000-0000-0000811C0000}"/>
    <cellStyle name="Вычисление 10 29 4" xfId="15603" xr:uid="{00000000-0005-0000-0000-0000821C0000}"/>
    <cellStyle name="Вычисление 10 3" xfId="2364" xr:uid="{00000000-0005-0000-0000-0000831C0000}"/>
    <cellStyle name="Вычисление 10 3 2" xfId="2365" xr:uid="{00000000-0005-0000-0000-0000841C0000}"/>
    <cellStyle name="Вычисление 10 3 2 2" xfId="7101" xr:uid="{00000000-0005-0000-0000-0000851C0000}"/>
    <cellStyle name="Вычисление 10 3 2 3" xfId="11369" xr:uid="{00000000-0005-0000-0000-0000861C0000}"/>
    <cellStyle name="Вычисление 10 3 2 4" xfId="15605" xr:uid="{00000000-0005-0000-0000-0000871C0000}"/>
    <cellStyle name="Вычисление 10 3 3" xfId="2366" xr:uid="{00000000-0005-0000-0000-0000881C0000}"/>
    <cellStyle name="Вычисление 10 3 3 2" xfId="7102" xr:uid="{00000000-0005-0000-0000-0000891C0000}"/>
    <cellStyle name="Вычисление 10 3 3 3" xfId="11370" xr:uid="{00000000-0005-0000-0000-00008A1C0000}"/>
    <cellStyle name="Вычисление 10 3 3 4" xfId="15606" xr:uid="{00000000-0005-0000-0000-00008B1C0000}"/>
    <cellStyle name="Вычисление 10 3 4" xfId="7100" xr:uid="{00000000-0005-0000-0000-00008C1C0000}"/>
    <cellStyle name="Вычисление 10 3 5" xfId="11368" xr:uid="{00000000-0005-0000-0000-00008D1C0000}"/>
    <cellStyle name="Вычисление 10 3 6" xfId="15604" xr:uid="{00000000-0005-0000-0000-00008E1C0000}"/>
    <cellStyle name="Вычисление 10 30" xfId="2367" xr:uid="{00000000-0005-0000-0000-00008F1C0000}"/>
    <cellStyle name="Вычисление 10 30 2" xfId="7103" xr:uid="{00000000-0005-0000-0000-0000901C0000}"/>
    <cellStyle name="Вычисление 10 30 3" xfId="11371" xr:uid="{00000000-0005-0000-0000-0000911C0000}"/>
    <cellStyle name="Вычисление 10 30 4" xfId="15607" xr:uid="{00000000-0005-0000-0000-0000921C0000}"/>
    <cellStyle name="Вычисление 10 31" xfId="2368" xr:uid="{00000000-0005-0000-0000-0000931C0000}"/>
    <cellStyle name="Вычисление 10 31 2" xfId="7104" xr:uid="{00000000-0005-0000-0000-0000941C0000}"/>
    <cellStyle name="Вычисление 10 31 3" xfId="11372" xr:uid="{00000000-0005-0000-0000-0000951C0000}"/>
    <cellStyle name="Вычисление 10 31 4" xfId="15608" xr:uid="{00000000-0005-0000-0000-0000961C0000}"/>
    <cellStyle name="Вычисление 10 32" xfId="2369" xr:uid="{00000000-0005-0000-0000-0000971C0000}"/>
    <cellStyle name="Вычисление 10 32 2" xfId="7105" xr:uid="{00000000-0005-0000-0000-0000981C0000}"/>
    <cellStyle name="Вычисление 10 32 3" xfId="11373" xr:uid="{00000000-0005-0000-0000-0000991C0000}"/>
    <cellStyle name="Вычисление 10 32 4" xfId="15609" xr:uid="{00000000-0005-0000-0000-00009A1C0000}"/>
    <cellStyle name="Вычисление 10 33" xfId="2370" xr:uid="{00000000-0005-0000-0000-00009B1C0000}"/>
    <cellStyle name="Вычисление 10 33 2" xfId="7106" xr:uid="{00000000-0005-0000-0000-00009C1C0000}"/>
    <cellStyle name="Вычисление 10 33 3" xfId="11374" xr:uid="{00000000-0005-0000-0000-00009D1C0000}"/>
    <cellStyle name="Вычисление 10 33 4" xfId="15610" xr:uid="{00000000-0005-0000-0000-00009E1C0000}"/>
    <cellStyle name="Вычисление 10 34" xfId="2371" xr:uid="{00000000-0005-0000-0000-00009F1C0000}"/>
    <cellStyle name="Вычисление 10 34 2" xfId="7107" xr:uid="{00000000-0005-0000-0000-0000A01C0000}"/>
    <cellStyle name="Вычисление 10 34 3" xfId="11375" xr:uid="{00000000-0005-0000-0000-0000A11C0000}"/>
    <cellStyle name="Вычисление 10 34 4" xfId="15611" xr:uid="{00000000-0005-0000-0000-0000A21C0000}"/>
    <cellStyle name="Вычисление 10 35" xfId="2372" xr:uid="{00000000-0005-0000-0000-0000A31C0000}"/>
    <cellStyle name="Вычисление 10 35 2" xfId="7108" xr:uid="{00000000-0005-0000-0000-0000A41C0000}"/>
    <cellStyle name="Вычисление 10 35 3" xfId="11376" xr:uid="{00000000-0005-0000-0000-0000A51C0000}"/>
    <cellStyle name="Вычисление 10 35 4" xfId="15612" xr:uid="{00000000-0005-0000-0000-0000A61C0000}"/>
    <cellStyle name="Вычисление 10 36" xfId="2373" xr:uid="{00000000-0005-0000-0000-0000A71C0000}"/>
    <cellStyle name="Вычисление 10 36 2" xfId="7109" xr:uid="{00000000-0005-0000-0000-0000A81C0000}"/>
    <cellStyle name="Вычисление 10 36 3" xfId="11377" xr:uid="{00000000-0005-0000-0000-0000A91C0000}"/>
    <cellStyle name="Вычисление 10 36 4" xfId="15613" xr:uid="{00000000-0005-0000-0000-0000AA1C0000}"/>
    <cellStyle name="Вычисление 10 37" xfId="2374" xr:uid="{00000000-0005-0000-0000-0000AB1C0000}"/>
    <cellStyle name="Вычисление 10 37 2" xfId="7110" xr:uid="{00000000-0005-0000-0000-0000AC1C0000}"/>
    <cellStyle name="Вычисление 10 37 3" xfId="11378" xr:uid="{00000000-0005-0000-0000-0000AD1C0000}"/>
    <cellStyle name="Вычисление 10 37 4" xfId="15614" xr:uid="{00000000-0005-0000-0000-0000AE1C0000}"/>
    <cellStyle name="Вычисление 10 38" xfId="2375" xr:uid="{00000000-0005-0000-0000-0000AF1C0000}"/>
    <cellStyle name="Вычисление 10 38 2" xfId="7111" xr:uid="{00000000-0005-0000-0000-0000B01C0000}"/>
    <cellStyle name="Вычисление 10 38 3" xfId="11379" xr:uid="{00000000-0005-0000-0000-0000B11C0000}"/>
    <cellStyle name="Вычисление 10 38 4" xfId="15615" xr:uid="{00000000-0005-0000-0000-0000B21C0000}"/>
    <cellStyle name="Вычисление 10 39" xfId="2376" xr:uid="{00000000-0005-0000-0000-0000B31C0000}"/>
    <cellStyle name="Вычисление 10 39 2" xfId="7112" xr:uid="{00000000-0005-0000-0000-0000B41C0000}"/>
    <cellStyle name="Вычисление 10 39 3" xfId="11380" xr:uid="{00000000-0005-0000-0000-0000B51C0000}"/>
    <cellStyle name="Вычисление 10 39 4" xfId="15616" xr:uid="{00000000-0005-0000-0000-0000B61C0000}"/>
    <cellStyle name="Вычисление 10 4" xfId="2377" xr:uid="{00000000-0005-0000-0000-0000B71C0000}"/>
    <cellStyle name="Вычисление 10 4 2" xfId="2378" xr:uid="{00000000-0005-0000-0000-0000B81C0000}"/>
    <cellStyle name="Вычисление 10 4 2 2" xfId="7114" xr:uid="{00000000-0005-0000-0000-0000B91C0000}"/>
    <cellStyle name="Вычисление 10 4 2 3" xfId="11382" xr:uid="{00000000-0005-0000-0000-0000BA1C0000}"/>
    <cellStyle name="Вычисление 10 4 2 4" xfId="15618" xr:uid="{00000000-0005-0000-0000-0000BB1C0000}"/>
    <cellStyle name="Вычисление 10 4 3" xfId="2379" xr:uid="{00000000-0005-0000-0000-0000BC1C0000}"/>
    <cellStyle name="Вычисление 10 4 3 2" xfId="7115" xr:uid="{00000000-0005-0000-0000-0000BD1C0000}"/>
    <cellStyle name="Вычисление 10 4 3 3" xfId="11383" xr:uid="{00000000-0005-0000-0000-0000BE1C0000}"/>
    <cellStyle name="Вычисление 10 4 3 4" xfId="15619" xr:uid="{00000000-0005-0000-0000-0000BF1C0000}"/>
    <cellStyle name="Вычисление 10 4 4" xfId="7113" xr:uid="{00000000-0005-0000-0000-0000C01C0000}"/>
    <cellStyle name="Вычисление 10 4 5" xfId="11381" xr:uid="{00000000-0005-0000-0000-0000C11C0000}"/>
    <cellStyle name="Вычисление 10 4 6" xfId="15617" xr:uid="{00000000-0005-0000-0000-0000C21C0000}"/>
    <cellStyle name="Вычисление 10 40" xfId="2380" xr:uid="{00000000-0005-0000-0000-0000C31C0000}"/>
    <cellStyle name="Вычисление 10 40 2" xfId="7116" xr:uid="{00000000-0005-0000-0000-0000C41C0000}"/>
    <cellStyle name="Вычисление 10 40 3" xfId="11384" xr:uid="{00000000-0005-0000-0000-0000C51C0000}"/>
    <cellStyle name="Вычисление 10 40 4" xfId="15620" xr:uid="{00000000-0005-0000-0000-0000C61C0000}"/>
    <cellStyle name="Вычисление 10 41" xfId="2381" xr:uid="{00000000-0005-0000-0000-0000C71C0000}"/>
    <cellStyle name="Вычисление 10 41 2" xfId="7117" xr:uid="{00000000-0005-0000-0000-0000C81C0000}"/>
    <cellStyle name="Вычисление 10 41 3" xfId="11385" xr:uid="{00000000-0005-0000-0000-0000C91C0000}"/>
    <cellStyle name="Вычисление 10 41 4" xfId="15621" xr:uid="{00000000-0005-0000-0000-0000CA1C0000}"/>
    <cellStyle name="Вычисление 10 42" xfId="2382" xr:uid="{00000000-0005-0000-0000-0000CB1C0000}"/>
    <cellStyle name="Вычисление 10 42 2" xfId="7118" xr:uid="{00000000-0005-0000-0000-0000CC1C0000}"/>
    <cellStyle name="Вычисление 10 42 3" xfId="11386" xr:uid="{00000000-0005-0000-0000-0000CD1C0000}"/>
    <cellStyle name="Вычисление 10 42 4" xfId="15622" xr:uid="{00000000-0005-0000-0000-0000CE1C0000}"/>
    <cellStyle name="Вычисление 10 43" xfId="2383" xr:uid="{00000000-0005-0000-0000-0000CF1C0000}"/>
    <cellStyle name="Вычисление 10 43 2" xfId="7119" xr:uid="{00000000-0005-0000-0000-0000D01C0000}"/>
    <cellStyle name="Вычисление 10 43 3" xfId="11387" xr:uid="{00000000-0005-0000-0000-0000D11C0000}"/>
    <cellStyle name="Вычисление 10 43 4" xfId="15623" xr:uid="{00000000-0005-0000-0000-0000D21C0000}"/>
    <cellStyle name="Вычисление 10 44" xfId="2384" xr:uid="{00000000-0005-0000-0000-0000D31C0000}"/>
    <cellStyle name="Вычисление 10 44 2" xfId="7120" xr:uid="{00000000-0005-0000-0000-0000D41C0000}"/>
    <cellStyle name="Вычисление 10 44 3" xfId="11388" xr:uid="{00000000-0005-0000-0000-0000D51C0000}"/>
    <cellStyle name="Вычисление 10 44 4" xfId="15624" xr:uid="{00000000-0005-0000-0000-0000D61C0000}"/>
    <cellStyle name="Вычисление 10 45" xfId="2385" xr:uid="{00000000-0005-0000-0000-0000D71C0000}"/>
    <cellStyle name="Вычисление 10 45 2" xfId="7121" xr:uid="{00000000-0005-0000-0000-0000D81C0000}"/>
    <cellStyle name="Вычисление 10 45 3" xfId="11389" xr:uid="{00000000-0005-0000-0000-0000D91C0000}"/>
    <cellStyle name="Вычисление 10 45 4" xfId="15625" xr:uid="{00000000-0005-0000-0000-0000DA1C0000}"/>
    <cellStyle name="Вычисление 10 46" xfId="2386" xr:uid="{00000000-0005-0000-0000-0000DB1C0000}"/>
    <cellStyle name="Вычисление 10 46 2" xfId="7122" xr:uid="{00000000-0005-0000-0000-0000DC1C0000}"/>
    <cellStyle name="Вычисление 10 46 3" xfId="11390" xr:uid="{00000000-0005-0000-0000-0000DD1C0000}"/>
    <cellStyle name="Вычисление 10 46 4" xfId="15626" xr:uid="{00000000-0005-0000-0000-0000DE1C0000}"/>
    <cellStyle name="Вычисление 10 47" xfId="2387" xr:uid="{00000000-0005-0000-0000-0000DF1C0000}"/>
    <cellStyle name="Вычисление 10 47 2" xfId="7123" xr:uid="{00000000-0005-0000-0000-0000E01C0000}"/>
    <cellStyle name="Вычисление 10 47 3" xfId="11391" xr:uid="{00000000-0005-0000-0000-0000E11C0000}"/>
    <cellStyle name="Вычисление 10 47 4" xfId="15627" xr:uid="{00000000-0005-0000-0000-0000E21C0000}"/>
    <cellStyle name="Вычисление 10 48" xfId="2388" xr:uid="{00000000-0005-0000-0000-0000E31C0000}"/>
    <cellStyle name="Вычисление 10 48 2" xfId="7124" xr:uid="{00000000-0005-0000-0000-0000E41C0000}"/>
    <cellStyle name="Вычисление 10 48 3" xfId="11392" xr:uid="{00000000-0005-0000-0000-0000E51C0000}"/>
    <cellStyle name="Вычисление 10 48 4" xfId="15628" xr:uid="{00000000-0005-0000-0000-0000E61C0000}"/>
    <cellStyle name="Вычисление 10 49" xfId="2389" xr:uid="{00000000-0005-0000-0000-0000E71C0000}"/>
    <cellStyle name="Вычисление 10 49 2" xfId="7125" xr:uid="{00000000-0005-0000-0000-0000E81C0000}"/>
    <cellStyle name="Вычисление 10 49 3" xfId="11393" xr:uid="{00000000-0005-0000-0000-0000E91C0000}"/>
    <cellStyle name="Вычисление 10 49 4" xfId="15629" xr:uid="{00000000-0005-0000-0000-0000EA1C0000}"/>
    <cellStyle name="Вычисление 10 5" xfId="2390" xr:uid="{00000000-0005-0000-0000-0000EB1C0000}"/>
    <cellStyle name="Вычисление 10 5 2" xfId="7126" xr:uid="{00000000-0005-0000-0000-0000EC1C0000}"/>
    <cellStyle name="Вычисление 10 5 3" xfId="11394" xr:uid="{00000000-0005-0000-0000-0000ED1C0000}"/>
    <cellStyle name="Вычисление 10 5 4" xfId="15630" xr:uid="{00000000-0005-0000-0000-0000EE1C0000}"/>
    <cellStyle name="Вычисление 10 50" xfId="2391" xr:uid="{00000000-0005-0000-0000-0000EF1C0000}"/>
    <cellStyle name="Вычисление 10 50 2" xfId="7127" xr:uid="{00000000-0005-0000-0000-0000F01C0000}"/>
    <cellStyle name="Вычисление 10 50 3" xfId="11395" xr:uid="{00000000-0005-0000-0000-0000F11C0000}"/>
    <cellStyle name="Вычисление 10 50 4" xfId="15631" xr:uid="{00000000-0005-0000-0000-0000F21C0000}"/>
    <cellStyle name="Вычисление 10 51" xfId="2392" xr:uid="{00000000-0005-0000-0000-0000F31C0000}"/>
    <cellStyle name="Вычисление 10 51 2" xfId="7128" xr:uid="{00000000-0005-0000-0000-0000F41C0000}"/>
    <cellStyle name="Вычисление 10 51 3" xfId="11396" xr:uid="{00000000-0005-0000-0000-0000F51C0000}"/>
    <cellStyle name="Вычисление 10 51 4" xfId="15632" xr:uid="{00000000-0005-0000-0000-0000F61C0000}"/>
    <cellStyle name="Вычисление 10 52" xfId="2393" xr:uid="{00000000-0005-0000-0000-0000F71C0000}"/>
    <cellStyle name="Вычисление 10 52 2" xfId="7129" xr:uid="{00000000-0005-0000-0000-0000F81C0000}"/>
    <cellStyle name="Вычисление 10 52 3" xfId="11397" xr:uid="{00000000-0005-0000-0000-0000F91C0000}"/>
    <cellStyle name="Вычисление 10 52 4" xfId="15633" xr:uid="{00000000-0005-0000-0000-0000FA1C0000}"/>
    <cellStyle name="Вычисление 10 53" xfId="2394" xr:uid="{00000000-0005-0000-0000-0000FB1C0000}"/>
    <cellStyle name="Вычисление 10 53 2" xfId="7130" xr:uid="{00000000-0005-0000-0000-0000FC1C0000}"/>
    <cellStyle name="Вычисление 10 53 3" xfId="11398" xr:uid="{00000000-0005-0000-0000-0000FD1C0000}"/>
    <cellStyle name="Вычисление 10 53 4" xfId="15634" xr:uid="{00000000-0005-0000-0000-0000FE1C0000}"/>
    <cellStyle name="Вычисление 10 54" xfId="2395" xr:uid="{00000000-0005-0000-0000-0000FF1C0000}"/>
    <cellStyle name="Вычисление 10 54 2" xfId="7131" xr:uid="{00000000-0005-0000-0000-0000001D0000}"/>
    <cellStyle name="Вычисление 10 54 3" xfId="11399" xr:uid="{00000000-0005-0000-0000-0000011D0000}"/>
    <cellStyle name="Вычисление 10 54 4" xfId="15635" xr:uid="{00000000-0005-0000-0000-0000021D0000}"/>
    <cellStyle name="Вычисление 10 55" xfId="2396" xr:uid="{00000000-0005-0000-0000-0000031D0000}"/>
    <cellStyle name="Вычисление 10 55 2" xfId="7132" xr:uid="{00000000-0005-0000-0000-0000041D0000}"/>
    <cellStyle name="Вычисление 10 55 3" xfId="11400" xr:uid="{00000000-0005-0000-0000-0000051D0000}"/>
    <cellStyle name="Вычисление 10 55 4" xfId="15636" xr:uid="{00000000-0005-0000-0000-0000061D0000}"/>
    <cellStyle name="Вычисление 10 56" xfId="2397" xr:uid="{00000000-0005-0000-0000-0000071D0000}"/>
    <cellStyle name="Вычисление 10 56 2" xfId="7133" xr:uid="{00000000-0005-0000-0000-0000081D0000}"/>
    <cellStyle name="Вычисление 10 56 3" xfId="11401" xr:uid="{00000000-0005-0000-0000-0000091D0000}"/>
    <cellStyle name="Вычисление 10 56 4" xfId="15637" xr:uid="{00000000-0005-0000-0000-00000A1D0000}"/>
    <cellStyle name="Вычисление 10 57" xfId="2398" xr:uid="{00000000-0005-0000-0000-00000B1D0000}"/>
    <cellStyle name="Вычисление 10 57 2" xfId="7134" xr:uid="{00000000-0005-0000-0000-00000C1D0000}"/>
    <cellStyle name="Вычисление 10 57 3" xfId="11402" xr:uid="{00000000-0005-0000-0000-00000D1D0000}"/>
    <cellStyle name="Вычисление 10 57 4" xfId="15638" xr:uid="{00000000-0005-0000-0000-00000E1D0000}"/>
    <cellStyle name="Вычисление 10 58" xfId="2399" xr:uid="{00000000-0005-0000-0000-00000F1D0000}"/>
    <cellStyle name="Вычисление 10 58 2" xfId="7135" xr:uid="{00000000-0005-0000-0000-0000101D0000}"/>
    <cellStyle name="Вычисление 10 58 3" xfId="11403" xr:uid="{00000000-0005-0000-0000-0000111D0000}"/>
    <cellStyle name="Вычисление 10 58 4" xfId="15639" xr:uid="{00000000-0005-0000-0000-0000121D0000}"/>
    <cellStyle name="Вычисление 10 59" xfId="2400" xr:uid="{00000000-0005-0000-0000-0000131D0000}"/>
    <cellStyle name="Вычисление 10 59 2" xfId="7136" xr:uid="{00000000-0005-0000-0000-0000141D0000}"/>
    <cellStyle name="Вычисление 10 59 3" xfId="11404" xr:uid="{00000000-0005-0000-0000-0000151D0000}"/>
    <cellStyle name="Вычисление 10 59 4" xfId="15640" xr:uid="{00000000-0005-0000-0000-0000161D0000}"/>
    <cellStyle name="Вычисление 10 6" xfId="2401" xr:uid="{00000000-0005-0000-0000-0000171D0000}"/>
    <cellStyle name="Вычисление 10 6 2" xfId="7137" xr:uid="{00000000-0005-0000-0000-0000181D0000}"/>
    <cellStyle name="Вычисление 10 6 3" xfId="11405" xr:uid="{00000000-0005-0000-0000-0000191D0000}"/>
    <cellStyle name="Вычисление 10 6 4" xfId="15641" xr:uid="{00000000-0005-0000-0000-00001A1D0000}"/>
    <cellStyle name="Вычисление 10 60" xfId="2402" xr:uid="{00000000-0005-0000-0000-00001B1D0000}"/>
    <cellStyle name="Вычисление 10 60 2" xfId="7138" xr:uid="{00000000-0005-0000-0000-00001C1D0000}"/>
    <cellStyle name="Вычисление 10 60 3" xfId="11406" xr:uid="{00000000-0005-0000-0000-00001D1D0000}"/>
    <cellStyle name="Вычисление 10 60 4" xfId="15642" xr:uid="{00000000-0005-0000-0000-00001E1D0000}"/>
    <cellStyle name="Вычисление 10 61" xfId="2403" xr:uid="{00000000-0005-0000-0000-00001F1D0000}"/>
    <cellStyle name="Вычисление 10 61 2" xfId="7139" xr:uid="{00000000-0005-0000-0000-0000201D0000}"/>
    <cellStyle name="Вычисление 10 61 3" xfId="11407" xr:uid="{00000000-0005-0000-0000-0000211D0000}"/>
    <cellStyle name="Вычисление 10 61 4" xfId="15643" xr:uid="{00000000-0005-0000-0000-0000221D0000}"/>
    <cellStyle name="Вычисление 10 62" xfId="2404" xr:uid="{00000000-0005-0000-0000-0000231D0000}"/>
    <cellStyle name="Вычисление 10 62 2" xfId="7140" xr:uid="{00000000-0005-0000-0000-0000241D0000}"/>
    <cellStyle name="Вычисление 10 62 3" xfId="11408" xr:uid="{00000000-0005-0000-0000-0000251D0000}"/>
    <cellStyle name="Вычисление 10 62 4" xfId="15644" xr:uid="{00000000-0005-0000-0000-0000261D0000}"/>
    <cellStyle name="Вычисление 10 63" xfId="2405" xr:uid="{00000000-0005-0000-0000-0000271D0000}"/>
    <cellStyle name="Вычисление 10 63 2" xfId="7141" xr:uid="{00000000-0005-0000-0000-0000281D0000}"/>
    <cellStyle name="Вычисление 10 63 3" xfId="11409" xr:uid="{00000000-0005-0000-0000-0000291D0000}"/>
    <cellStyle name="Вычисление 10 63 4" xfId="15645" xr:uid="{00000000-0005-0000-0000-00002A1D0000}"/>
    <cellStyle name="Вычисление 10 64" xfId="2406" xr:uid="{00000000-0005-0000-0000-00002B1D0000}"/>
    <cellStyle name="Вычисление 10 64 2" xfId="7142" xr:uid="{00000000-0005-0000-0000-00002C1D0000}"/>
    <cellStyle name="Вычисление 10 64 3" xfId="11410" xr:uid="{00000000-0005-0000-0000-00002D1D0000}"/>
    <cellStyle name="Вычисление 10 64 4" xfId="15646" xr:uid="{00000000-0005-0000-0000-00002E1D0000}"/>
    <cellStyle name="Вычисление 10 65" xfId="2407" xr:uid="{00000000-0005-0000-0000-00002F1D0000}"/>
    <cellStyle name="Вычисление 10 65 2" xfId="7143" xr:uid="{00000000-0005-0000-0000-0000301D0000}"/>
    <cellStyle name="Вычисление 10 65 3" xfId="11411" xr:uid="{00000000-0005-0000-0000-0000311D0000}"/>
    <cellStyle name="Вычисление 10 65 4" xfId="15647" xr:uid="{00000000-0005-0000-0000-0000321D0000}"/>
    <cellStyle name="Вычисление 10 66" xfId="2408" xr:uid="{00000000-0005-0000-0000-0000331D0000}"/>
    <cellStyle name="Вычисление 10 66 2" xfId="7144" xr:uid="{00000000-0005-0000-0000-0000341D0000}"/>
    <cellStyle name="Вычисление 10 66 3" xfId="11412" xr:uid="{00000000-0005-0000-0000-0000351D0000}"/>
    <cellStyle name="Вычисление 10 66 4" xfId="15648" xr:uid="{00000000-0005-0000-0000-0000361D0000}"/>
    <cellStyle name="Вычисление 10 67" xfId="2409" xr:uid="{00000000-0005-0000-0000-0000371D0000}"/>
    <cellStyle name="Вычисление 10 67 2" xfId="7145" xr:uid="{00000000-0005-0000-0000-0000381D0000}"/>
    <cellStyle name="Вычисление 10 67 3" xfId="11413" xr:uid="{00000000-0005-0000-0000-0000391D0000}"/>
    <cellStyle name="Вычисление 10 67 4" xfId="15649" xr:uid="{00000000-0005-0000-0000-00003A1D0000}"/>
    <cellStyle name="Вычисление 10 68" xfId="2410" xr:uid="{00000000-0005-0000-0000-00003B1D0000}"/>
    <cellStyle name="Вычисление 10 68 2" xfId="7146" xr:uid="{00000000-0005-0000-0000-00003C1D0000}"/>
    <cellStyle name="Вычисление 10 68 3" xfId="11414" xr:uid="{00000000-0005-0000-0000-00003D1D0000}"/>
    <cellStyle name="Вычисление 10 68 4" xfId="15650" xr:uid="{00000000-0005-0000-0000-00003E1D0000}"/>
    <cellStyle name="Вычисление 10 69" xfId="2411" xr:uid="{00000000-0005-0000-0000-00003F1D0000}"/>
    <cellStyle name="Вычисление 10 69 2" xfId="7147" xr:uid="{00000000-0005-0000-0000-0000401D0000}"/>
    <cellStyle name="Вычисление 10 69 3" xfId="11415" xr:uid="{00000000-0005-0000-0000-0000411D0000}"/>
    <cellStyle name="Вычисление 10 69 4" xfId="15651" xr:uid="{00000000-0005-0000-0000-0000421D0000}"/>
    <cellStyle name="Вычисление 10 7" xfId="2412" xr:uid="{00000000-0005-0000-0000-0000431D0000}"/>
    <cellStyle name="Вычисление 10 7 2" xfId="7148" xr:uid="{00000000-0005-0000-0000-0000441D0000}"/>
    <cellStyle name="Вычисление 10 7 3" xfId="11416" xr:uid="{00000000-0005-0000-0000-0000451D0000}"/>
    <cellStyle name="Вычисление 10 7 4" xfId="15652" xr:uid="{00000000-0005-0000-0000-0000461D0000}"/>
    <cellStyle name="Вычисление 10 70" xfId="2413" xr:uid="{00000000-0005-0000-0000-0000471D0000}"/>
    <cellStyle name="Вычисление 10 70 2" xfId="7149" xr:uid="{00000000-0005-0000-0000-0000481D0000}"/>
    <cellStyle name="Вычисление 10 70 3" xfId="11417" xr:uid="{00000000-0005-0000-0000-0000491D0000}"/>
    <cellStyle name="Вычисление 10 70 4" xfId="15653" xr:uid="{00000000-0005-0000-0000-00004A1D0000}"/>
    <cellStyle name="Вычисление 10 71" xfId="2414" xr:uid="{00000000-0005-0000-0000-00004B1D0000}"/>
    <cellStyle name="Вычисление 10 71 2" xfId="7150" xr:uid="{00000000-0005-0000-0000-00004C1D0000}"/>
    <cellStyle name="Вычисление 10 71 3" xfId="11418" xr:uid="{00000000-0005-0000-0000-00004D1D0000}"/>
    <cellStyle name="Вычисление 10 71 4" xfId="15654" xr:uid="{00000000-0005-0000-0000-00004E1D0000}"/>
    <cellStyle name="Вычисление 10 72" xfId="2415" xr:uid="{00000000-0005-0000-0000-00004F1D0000}"/>
    <cellStyle name="Вычисление 10 72 2" xfId="7151" xr:uid="{00000000-0005-0000-0000-0000501D0000}"/>
    <cellStyle name="Вычисление 10 72 3" xfId="11419" xr:uid="{00000000-0005-0000-0000-0000511D0000}"/>
    <cellStyle name="Вычисление 10 72 4" xfId="15655" xr:uid="{00000000-0005-0000-0000-0000521D0000}"/>
    <cellStyle name="Вычисление 10 73" xfId="2416" xr:uid="{00000000-0005-0000-0000-0000531D0000}"/>
    <cellStyle name="Вычисление 10 73 2" xfId="7152" xr:uid="{00000000-0005-0000-0000-0000541D0000}"/>
    <cellStyle name="Вычисление 10 73 3" xfId="11420" xr:uid="{00000000-0005-0000-0000-0000551D0000}"/>
    <cellStyle name="Вычисление 10 73 4" xfId="15656" xr:uid="{00000000-0005-0000-0000-0000561D0000}"/>
    <cellStyle name="Вычисление 10 74" xfId="2417" xr:uid="{00000000-0005-0000-0000-0000571D0000}"/>
    <cellStyle name="Вычисление 10 74 2" xfId="7153" xr:uid="{00000000-0005-0000-0000-0000581D0000}"/>
    <cellStyle name="Вычисление 10 74 3" xfId="11421" xr:uid="{00000000-0005-0000-0000-0000591D0000}"/>
    <cellStyle name="Вычисление 10 74 4" xfId="15657" xr:uid="{00000000-0005-0000-0000-00005A1D0000}"/>
    <cellStyle name="Вычисление 10 75" xfId="2418" xr:uid="{00000000-0005-0000-0000-00005B1D0000}"/>
    <cellStyle name="Вычисление 10 75 2" xfId="7154" xr:uid="{00000000-0005-0000-0000-00005C1D0000}"/>
    <cellStyle name="Вычисление 10 75 3" xfId="11422" xr:uid="{00000000-0005-0000-0000-00005D1D0000}"/>
    <cellStyle name="Вычисление 10 75 4" xfId="15658" xr:uid="{00000000-0005-0000-0000-00005E1D0000}"/>
    <cellStyle name="Вычисление 10 76" xfId="2419" xr:uid="{00000000-0005-0000-0000-00005F1D0000}"/>
    <cellStyle name="Вычисление 10 76 2" xfId="7155" xr:uid="{00000000-0005-0000-0000-0000601D0000}"/>
    <cellStyle name="Вычисление 10 76 3" xfId="11423" xr:uid="{00000000-0005-0000-0000-0000611D0000}"/>
    <cellStyle name="Вычисление 10 76 4" xfId="15659" xr:uid="{00000000-0005-0000-0000-0000621D0000}"/>
    <cellStyle name="Вычисление 10 77" xfId="2420" xr:uid="{00000000-0005-0000-0000-0000631D0000}"/>
    <cellStyle name="Вычисление 10 77 2" xfId="7156" xr:uid="{00000000-0005-0000-0000-0000641D0000}"/>
    <cellStyle name="Вычисление 10 77 3" xfId="11424" xr:uid="{00000000-0005-0000-0000-0000651D0000}"/>
    <cellStyle name="Вычисление 10 77 4" xfId="15660" xr:uid="{00000000-0005-0000-0000-0000661D0000}"/>
    <cellStyle name="Вычисление 10 78" xfId="2421" xr:uid="{00000000-0005-0000-0000-0000671D0000}"/>
    <cellStyle name="Вычисление 10 78 2" xfId="7157" xr:uid="{00000000-0005-0000-0000-0000681D0000}"/>
    <cellStyle name="Вычисление 10 78 3" xfId="11425" xr:uid="{00000000-0005-0000-0000-0000691D0000}"/>
    <cellStyle name="Вычисление 10 78 4" xfId="15661" xr:uid="{00000000-0005-0000-0000-00006A1D0000}"/>
    <cellStyle name="Вычисление 10 79" xfId="2422" xr:uid="{00000000-0005-0000-0000-00006B1D0000}"/>
    <cellStyle name="Вычисление 10 79 2" xfId="7158" xr:uid="{00000000-0005-0000-0000-00006C1D0000}"/>
    <cellStyle name="Вычисление 10 79 3" xfId="11426" xr:uid="{00000000-0005-0000-0000-00006D1D0000}"/>
    <cellStyle name="Вычисление 10 79 4" xfId="15662" xr:uid="{00000000-0005-0000-0000-00006E1D0000}"/>
    <cellStyle name="Вычисление 10 8" xfId="2423" xr:uid="{00000000-0005-0000-0000-00006F1D0000}"/>
    <cellStyle name="Вычисление 10 8 2" xfId="7159" xr:uid="{00000000-0005-0000-0000-0000701D0000}"/>
    <cellStyle name="Вычисление 10 8 3" xfId="11427" xr:uid="{00000000-0005-0000-0000-0000711D0000}"/>
    <cellStyle name="Вычисление 10 8 4" xfId="15663" xr:uid="{00000000-0005-0000-0000-0000721D0000}"/>
    <cellStyle name="Вычисление 10 80" xfId="2424" xr:uid="{00000000-0005-0000-0000-0000731D0000}"/>
    <cellStyle name="Вычисление 10 80 2" xfId="7160" xr:uid="{00000000-0005-0000-0000-0000741D0000}"/>
    <cellStyle name="Вычисление 10 80 3" xfId="11428" xr:uid="{00000000-0005-0000-0000-0000751D0000}"/>
    <cellStyle name="Вычисление 10 80 4" xfId="15664" xr:uid="{00000000-0005-0000-0000-0000761D0000}"/>
    <cellStyle name="Вычисление 10 81" xfId="2425" xr:uid="{00000000-0005-0000-0000-0000771D0000}"/>
    <cellStyle name="Вычисление 10 81 2" xfId="7161" xr:uid="{00000000-0005-0000-0000-0000781D0000}"/>
    <cellStyle name="Вычисление 10 81 3" xfId="11429" xr:uid="{00000000-0005-0000-0000-0000791D0000}"/>
    <cellStyle name="Вычисление 10 81 4" xfId="15665" xr:uid="{00000000-0005-0000-0000-00007A1D0000}"/>
    <cellStyle name="Вычисление 10 82" xfId="2426" xr:uid="{00000000-0005-0000-0000-00007B1D0000}"/>
    <cellStyle name="Вычисление 10 82 2" xfId="7162" xr:uid="{00000000-0005-0000-0000-00007C1D0000}"/>
    <cellStyle name="Вычисление 10 82 3" xfId="11430" xr:uid="{00000000-0005-0000-0000-00007D1D0000}"/>
    <cellStyle name="Вычисление 10 82 4" xfId="15666" xr:uid="{00000000-0005-0000-0000-00007E1D0000}"/>
    <cellStyle name="Вычисление 10 83" xfId="2427" xr:uid="{00000000-0005-0000-0000-00007F1D0000}"/>
    <cellStyle name="Вычисление 10 83 2" xfId="7163" xr:uid="{00000000-0005-0000-0000-0000801D0000}"/>
    <cellStyle name="Вычисление 10 83 3" xfId="11431" xr:uid="{00000000-0005-0000-0000-0000811D0000}"/>
    <cellStyle name="Вычисление 10 83 4" xfId="15667" xr:uid="{00000000-0005-0000-0000-0000821D0000}"/>
    <cellStyle name="Вычисление 10 84" xfId="2428" xr:uid="{00000000-0005-0000-0000-0000831D0000}"/>
    <cellStyle name="Вычисление 10 84 2" xfId="7164" xr:uid="{00000000-0005-0000-0000-0000841D0000}"/>
    <cellStyle name="Вычисление 10 84 3" xfId="11432" xr:uid="{00000000-0005-0000-0000-0000851D0000}"/>
    <cellStyle name="Вычисление 10 84 4" xfId="15668" xr:uid="{00000000-0005-0000-0000-0000861D0000}"/>
    <cellStyle name="Вычисление 10 85" xfId="2429" xr:uid="{00000000-0005-0000-0000-0000871D0000}"/>
    <cellStyle name="Вычисление 10 85 2" xfId="7165" xr:uid="{00000000-0005-0000-0000-0000881D0000}"/>
    <cellStyle name="Вычисление 10 85 3" xfId="11433" xr:uid="{00000000-0005-0000-0000-0000891D0000}"/>
    <cellStyle name="Вычисление 10 85 4" xfId="15669" xr:uid="{00000000-0005-0000-0000-00008A1D0000}"/>
    <cellStyle name="Вычисление 10 86" xfId="2430" xr:uid="{00000000-0005-0000-0000-00008B1D0000}"/>
    <cellStyle name="Вычисление 10 86 2" xfId="7166" xr:uid="{00000000-0005-0000-0000-00008C1D0000}"/>
    <cellStyle name="Вычисление 10 86 3" xfId="11434" xr:uid="{00000000-0005-0000-0000-00008D1D0000}"/>
    <cellStyle name="Вычисление 10 86 4" xfId="15670" xr:uid="{00000000-0005-0000-0000-00008E1D0000}"/>
    <cellStyle name="Вычисление 10 87" xfId="2431" xr:uid="{00000000-0005-0000-0000-00008F1D0000}"/>
    <cellStyle name="Вычисление 10 87 2" xfId="7167" xr:uid="{00000000-0005-0000-0000-0000901D0000}"/>
    <cellStyle name="Вычисление 10 87 3" xfId="11435" xr:uid="{00000000-0005-0000-0000-0000911D0000}"/>
    <cellStyle name="Вычисление 10 87 4" xfId="15671" xr:uid="{00000000-0005-0000-0000-0000921D0000}"/>
    <cellStyle name="Вычисление 10 88" xfId="2432" xr:uid="{00000000-0005-0000-0000-0000931D0000}"/>
    <cellStyle name="Вычисление 10 88 2" xfId="7168" xr:uid="{00000000-0005-0000-0000-0000941D0000}"/>
    <cellStyle name="Вычисление 10 88 3" xfId="11436" xr:uid="{00000000-0005-0000-0000-0000951D0000}"/>
    <cellStyle name="Вычисление 10 88 4" xfId="15672" xr:uid="{00000000-0005-0000-0000-0000961D0000}"/>
    <cellStyle name="Вычисление 10 89" xfId="2433" xr:uid="{00000000-0005-0000-0000-0000971D0000}"/>
    <cellStyle name="Вычисление 10 89 2" xfId="7169" xr:uid="{00000000-0005-0000-0000-0000981D0000}"/>
    <cellStyle name="Вычисление 10 89 3" xfId="11437" xr:uid="{00000000-0005-0000-0000-0000991D0000}"/>
    <cellStyle name="Вычисление 10 89 4" xfId="15673" xr:uid="{00000000-0005-0000-0000-00009A1D0000}"/>
    <cellStyle name="Вычисление 10 9" xfId="2434" xr:uid="{00000000-0005-0000-0000-00009B1D0000}"/>
    <cellStyle name="Вычисление 10 9 2" xfId="7170" xr:uid="{00000000-0005-0000-0000-00009C1D0000}"/>
    <cellStyle name="Вычисление 10 9 3" xfId="11438" xr:uid="{00000000-0005-0000-0000-00009D1D0000}"/>
    <cellStyle name="Вычисление 10 9 4" xfId="15674" xr:uid="{00000000-0005-0000-0000-00009E1D0000}"/>
    <cellStyle name="Вычисление 10 90" xfId="2435" xr:uid="{00000000-0005-0000-0000-00009F1D0000}"/>
    <cellStyle name="Вычисление 10 90 2" xfId="7171" xr:uid="{00000000-0005-0000-0000-0000A01D0000}"/>
    <cellStyle name="Вычисление 10 90 3" xfId="11439" xr:uid="{00000000-0005-0000-0000-0000A11D0000}"/>
    <cellStyle name="Вычисление 10 90 4" xfId="15675" xr:uid="{00000000-0005-0000-0000-0000A21D0000}"/>
    <cellStyle name="Вычисление 10 91" xfId="2436" xr:uid="{00000000-0005-0000-0000-0000A31D0000}"/>
    <cellStyle name="Вычисление 10 91 2" xfId="7172" xr:uid="{00000000-0005-0000-0000-0000A41D0000}"/>
    <cellStyle name="Вычисление 10 91 3" xfId="11440" xr:uid="{00000000-0005-0000-0000-0000A51D0000}"/>
    <cellStyle name="Вычисление 10 91 4" xfId="15676" xr:uid="{00000000-0005-0000-0000-0000A61D0000}"/>
    <cellStyle name="Вычисление 10 92" xfId="5195" xr:uid="{00000000-0005-0000-0000-0000A71D0000}"/>
    <cellStyle name="Вычисление 10 93" xfId="5250" xr:uid="{00000000-0005-0000-0000-0000A81D0000}"/>
    <cellStyle name="Вычисление 10 94" xfId="8815" xr:uid="{00000000-0005-0000-0000-0000A91D0000}"/>
    <cellStyle name="Вычисление 2" xfId="242" xr:uid="{00000000-0005-0000-0000-0000AA1D0000}"/>
    <cellStyle name="Вычисление 2 10" xfId="2437" xr:uid="{00000000-0005-0000-0000-0000AB1D0000}"/>
    <cellStyle name="Вычисление 2 10 2" xfId="7173" xr:uid="{00000000-0005-0000-0000-0000AC1D0000}"/>
    <cellStyle name="Вычисление 2 10 3" xfId="11441" xr:uid="{00000000-0005-0000-0000-0000AD1D0000}"/>
    <cellStyle name="Вычисление 2 10 4" xfId="15677" xr:uid="{00000000-0005-0000-0000-0000AE1D0000}"/>
    <cellStyle name="Вычисление 2 11" xfId="2438" xr:uid="{00000000-0005-0000-0000-0000AF1D0000}"/>
    <cellStyle name="Вычисление 2 11 2" xfId="7174" xr:uid="{00000000-0005-0000-0000-0000B01D0000}"/>
    <cellStyle name="Вычисление 2 11 3" xfId="11442" xr:uid="{00000000-0005-0000-0000-0000B11D0000}"/>
    <cellStyle name="Вычисление 2 11 4" xfId="15678" xr:uid="{00000000-0005-0000-0000-0000B21D0000}"/>
    <cellStyle name="Вычисление 2 12" xfId="2439" xr:uid="{00000000-0005-0000-0000-0000B31D0000}"/>
    <cellStyle name="Вычисление 2 12 2" xfId="7175" xr:uid="{00000000-0005-0000-0000-0000B41D0000}"/>
    <cellStyle name="Вычисление 2 12 3" xfId="11443" xr:uid="{00000000-0005-0000-0000-0000B51D0000}"/>
    <cellStyle name="Вычисление 2 12 4" xfId="15679" xr:uid="{00000000-0005-0000-0000-0000B61D0000}"/>
    <cellStyle name="Вычисление 2 13" xfId="2440" xr:uid="{00000000-0005-0000-0000-0000B71D0000}"/>
    <cellStyle name="Вычисление 2 13 2" xfId="7176" xr:uid="{00000000-0005-0000-0000-0000B81D0000}"/>
    <cellStyle name="Вычисление 2 13 3" xfId="11444" xr:uid="{00000000-0005-0000-0000-0000B91D0000}"/>
    <cellStyle name="Вычисление 2 13 4" xfId="15680" xr:uid="{00000000-0005-0000-0000-0000BA1D0000}"/>
    <cellStyle name="Вычисление 2 14" xfId="2441" xr:uid="{00000000-0005-0000-0000-0000BB1D0000}"/>
    <cellStyle name="Вычисление 2 14 2" xfId="7177" xr:uid="{00000000-0005-0000-0000-0000BC1D0000}"/>
    <cellStyle name="Вычисление 2 14 3" xfId="11445" xr:uid="{00000000-0005-0000-0000-0000BD1D0000}"/>
    <cellStyle name="Вычисление 2 14 4" xfId="15681" xr:uid="{00000000-0005-0000-0000-0000BE1D0000}"/>
    <cellStyle name="Вычисление 2 15" xfId="2442" xr:uid="{00000000-0005-0000-0000-0000BF1D0000}"/>
    <cellStyle name="Вычисление 2 15 2" xfId="7178" xr:uid="{00000000-0005-0000-0000-0000C01D0000}"/>
    <cellStyle name="Вычисление 2 15 3" xfId="11446" xr:uid="{00000000-0005-0000-0000-0000C11D0000}"/>
    <cellStyle name="Вычисление 2 15 4" xfId="15682" xr:uid="{00000000-0005-0000-0000-0000C21D0000}"/>
    <cellStyle name="Вычисление 2 16" xfId="2443" xr:uid="{00000000-0005-0000-0000-0000C31D0000}"/>
    <cellStyle name="Вычисление 2 16 2" xfId="7179" xr:uid="{00000000-0005-0000-0000-0000C41D0000}"/>
    <cellStyle name="Вычисление 2 16 3" xfId="11447" xr:uid="{00000000-0005-0000-0000-0000C51D0000}"/>
    <cellStyle name="Вычисление 2 16 4" xfId="15683" xr:uid="{00000000-0005-0000-0000-0000C61D0000}"/>
    <cellStyle name="Вычисление 2 17" xfId="2444" xr:uid="{00000000-0005-0000-0000-0000C71D0000}"/>
    <cellStyle name="Вычисление 2 17 2" xfId="7180" xr:uid="{00000000-0005-0000-0000-0000C81D0000}"/>
    <cellStyle name="Вычисление 2 17 3" xfId="11448" xr:uid="{00000000-0005-0000-0000-0000C91D0000}"/>
    <cellStyle name="Вычисление 2 17 4" xfId="15684" xr:uid="{00000000-0005-0000-0000-0000CA1D0000}"/>
    <cellStyle name="Вычисление 2 18" xfId="2445" xr:uid="{00000000-0005-0000-0000-0000CB1D0000}"/>
    <cellStyle name="Вычисление 2 18 2" xfId="7181" xr:uid="{00000000-0005-0000-0000-0000CC1D0000}"/>
    <cellStyle name="Вычисление 2 18 3" xfId="11449" xr:uid="{00000000-0005-0000-0000-0000CD1D0000}"/>
    <cellStyle name="Вычисление 2 18 4" xfId="15685" xr:uid="{00000000-0005-0000-0000-0000CE1D0000}"/>
    <cellStyle name="Вычисление 2 19" xfId="2446" xr:uid="{00000000-0005-0000-0000-0000CF1D0000}"/>
    <cellStyle name="Вычисление 2 19 2" xfId="7182" xr:uid="{00000000-0005-0000-0000-0000D01D0000}"/>
    <cellStyle name="Вычисление 2 19 3" xfId="11450" xr:uid="{00000000-0005-0000-0000-0000D11D0000}"/>
    <cellStyle name="Вычисление 2 19 4" xfId="15686" xr:uid="{00000000-0005-0000-0000-0000D21D0000}"/>
    <cellStyle name="Вычисление 2 2" xfId="2447" xr:uid="{00000000-0005-0000-0000-0000D31D0000}"/>
    <cellStyle name="Вычисление 2 2 2" xfId="2448" xr:uid="{00000000-0005-0000-0000-0000D41D0000}"/>
    <cellStyle name="Вычисление 2 2 2 2" xfId="7184" xr:uid="{00000000-0005-0000-0000-0000D51D0000}"/>
    <cellStyle name="Вычисление 2 2 2 3" xfId="11452" xr:uid="{00000000-0005-0000-0000-0000D61D0000}"/>
    <cellStyle name="Вычисление 2 2 2 4" xfId="15688" xr:uid="{00000000-0005-0000-0000-0000D71D0000}"/>
    <cellStyle name="Вычисление 2 2 3" xfId="2449" xr:uid="{00000000-0005-0000-0000-0000D81D0000}"/>
    <cellStyle name="Вычисление 2 2 3 2" xfId="7185" xr:uid="{00000000-0005-0000-0000-0000D91D0000}"/>
    <cellStyle name="Вычисление 2 2 3 3" xfId="11453" xr:uid="{00000000-0005-0000-0000-0000DA1D0000}"/>
    <cellStyle name="Вычисление 2 2 3 4" xfId="15689" xr:uid="{00000000-0005-0000-0000-0000DB1D0000}"/>
    <cellStyle name="Вычисление 2 2 4" xfId="7183" xr:uid="{00000000-0005-0000-0000-0000DC1D0000}"/>
    <cellStyle name="Вычисление 2 2 5" xfId="11451" xr:uid="{00000000-0005-0000-0000-0000DD1D0000}"/>
    <cellStyle name="Вычисление 2 2 6" xfId="15687" xr:uid="{00000000-0005-0000-0000-0000DE1D0000}"/>
    <cellStyle name="Вычисление 2 20" xfId="2450" xr:uid="{00000000-0005-0000-0000-0000DF1D0000}"/>
    <cellStyle name="Вычисление 2 20 2" xfId="7186" xr:uid="{00000000-0005-0000-0000-0000E01D0000}"/>
    <cellStyle name="Вычисление 2 20 3" xfId="11454" xr:uid="{00000000-0005-0000-0000-0000E11D0000}"/>
    <cellStyle name="Вычисление 2 20 4" xfId="15690" xr:uid="{00000000-0005-0000-0000-0000E21D0000}"/>
    <cellStyle name="Вычисление 2 21" xfId="2451" xr:uid="{00000000-0005-0000-0000-0000E31D0000}"/>
    <cellStyle name="Вычисление 2 21 2" xfId="7187" xr:uid="{00000000-0005-0000-0000-0000E41D0000}"/>
    <cellStyle name="Вычисление 2 21 3" xfId="11455" xr:uid="{00000000-0005-0000-0000-0000E51D0000}"/>
    <cellStyle name="Вычисление 2 21 4" xfId="15691" xr:uid="{00000000-0005-0000-0000-0000E61D0000}"/>
    <cellStyle name="Вычисление 2 22" xfId="2452" xr:uid="{00000000-0005-0000-0000-0000E71D0000}"/>
    <cellStyle name="Вычисление 2 22 2" xfId="7188" xr:uid="{00000000-0005-0000-0000-0000E81D0000}"/>
    <cellStyle name="Вычисление 2 22 3" xfId="11456" xr:uid="{00000000-0005-0000-0000-0000E91D0000}"/>
    <cellStyle name="Вычисление 2 22 4" xfId="15692" xr:uid="{00000000-0005-0000-0000-0000EA1D0000}"/>
    <cellStyle name="Вычисление 2 23" xfId="2453" xr:uid="{00000000-0005-0000-0000-0000EB1D0000}"/>
    <cellStyle name="Вычисление 2 23 2" xfId="7189" xr:uid="{00000000-0005-0000-0000-0000EC1D0000}"/>
    <cellStyle name="Вычисление 2 23 3" xfId="11457" xr:uid="{00000000-0005-0000-0000-0000ED1D0000}"/>
    <cellStyle name="Вычисление 2 23 4" xfId="15693" xr:uid="{00000000-0005-0000-0000-0000EE1D0000}"/>
    <cellStyle name="Вычисление 2 24" xfId="2454" xr:uid="{00000000-0005-0000-0000-0000EF1D0000}"/>
    <cellStyle name="Вычисление 2 24 2" xfId="7190" xr:uid="{00000000-0005-0000-0000-0000F01D0000}"/>
    <cellStyle name="Вычисление 2 24 3" xfId="11458" xr:uid="{00000000-0005-0000-0000-0000F11D0000}"/>
    <cellStyle name="Вычисление 2 24 4" xfId="15694" xr:uid="{00000000-0005-0000-0000-0000F21D0000}"/>
    <cellStyle name="Вычисление 2 25" xfId="2455" xr:uid="{00000000-0005-0000-0000-0000F31D0000}"/>
    <cellStyle name="Вычисление 2 25 2" xfId="7191" xr:uid="{00000000-0005-0000-0000-0000F41D0000}"/>
    <cellStyle name="Вычисление 2 25 3" xfId="11459" xr:uid="{00000000-0005-0000-0000-0000F51D0000}"/>
    <cellStyle name="Вычисление 2 25 4" xfId="15695" xr:uid="{00000000-0005-0000-0000-0000F61D0000}"/>
    <cellStyle name="Вычисление 2 26" xfId="2456" xr:uid="{00000000-0005-0000-0000-0000F71D0000}"/>
    <cellStyle name="Вычисление 2 26 2" xfId="7192" xr:uid="{00000000-0005-0000-0000-0000F81D0000}"/>
    <cellStyle name="Вычисление 2 26 3" xfId="11460" xr:uid="{00000000-0005-0000-0000-0000F91D0000}"/>
    <cellStyle name="Вычисление 2 26 4" xfId="15696" xr:uid="{00000000-0005-0000-0000-0000FA1D0000}"/>
    <cellStyle name="Вычисление 2 27" xfId="2457" xr:uid="{00000000-0005-0000-0000-0000FB1D0000}"/>
    <cellStyle name="Вычисление 2 27 2" xfId="7193" xr:uid="{00000000-0005-0000-0000-0000FC1D0000}"/>
    <cellStyle name="Вычисление 2 27 3" xfId="11461" xr:uid="{00000000-0005-0000-0000-0000FD1D0000}"/>
    <cellStyle name="Вычисление 2 27 4" xfId="15697" xr:uid="{00000000-0005-0000-0000-0000FE1D0000}"/>
    <cellStyle name="Вычисление 2 28" xfId="2458" xr:uid="{00000000-0005-0000-0000-0000FF1D0000}"/>
    <cellStyle name="Вычисление 2 28 2" xfId="7194" xr:uid="{00000000-0005-0000-0000-0000001E0000}"/>
    <cellStyle name="Вычисление 2 28 3" xfId="11462" xr:uid="{00000000-0005-0000-0000-0000011E0000}"/>
    <cellStyle name="Вычисление 2 28 4" xfId="15698" xr:uid="{00000000-0005-0000-0000-0000021E0000}"/>
    <cellStyle name="Вычисление 2 29" xfId="2459" xr:uid="{00000000-0005-0000-0000-0000031E0000}"/>
    <cellStyle name="Вычисление 2 29 2" xfId="7195" xr:uid="{00000000-0005-0000-0000-0000041E0000}"/>
    <cellStyle name="Вычисление 2 29 3" xfId="11463" xr:uid="{00000000-0005-0000-0000-0000051E0000}"/>
    <cellStyle name="Вычисление 2 29 4" xfId="15699" xr:uid="{00000000-0005-0000-0000-0000061E0000}"/>
    <cellStyle name="Вычисление 2 3" xfId="2460" xr:uid="{00000000-0005-0000-0000-0000071E0000}"/>
    <cellStyle name="Вычисление 2 3 2" xfId="2461" xr:uid="{00000000-0005-0000-0000-0000081E0000}"/>
    <cellStyle name="Вычисление 2 3 2 2" xfId="7197" xr:uid="{00000000-0005-0000-0000-0000091E0000}"/>
    <cellStyle name="Вычисление 2 3 2 3" xfId="11465" xr:uid="{00000000-0005-0000-0000-00000A1E0000}"/>
    <cellStyle name="Вычисление 2 3 2 4" xfId="15701" xr:uid="{00000000-0005-0000-0000-00000B1E0000}"/>
    <cellStyle name="Вычисление 2 3 3" xfId="2462" xr:uid="{00000000-0005-0000-0000-00000C1E0000}"/>
    <cellStyle name="Вычисление 2 3 3 2" xfId="7198" xr:uid="{00000000-0005-0000-0000-00000D1E0000}"/>
    <cellStyle name="Вычисление 2 3 3 3" xfId="11466" xr:uid="{00000000-0005-0000-0000-00000E1E0000}"/>
    <cellStyle name="Вычисление 2 3 3 4" xfId="15702" xr:uid="{00000000-0005-0000-0000-00000F1E0000}"/>
    <cellStyle name="Вычисление 2 3 4" xfId="7196" xr:uid="{00000000-0005-0000-0000-0000101E0000}"/>
    <cellStyle name="Вычисление 2 3 5" xfId="11464" xr:uid="{00000000-0005-0000-0000-0000111E0000}"/>
    <cellStyle name="Вычисление 2 3 6" xfId="15700" xr:uid="{00000000-0005-0000-0000-0000121E0000}"/>
    <cellStyle name="Вычисление 2 30" xfId="2463" xr:uid="{00000000-0005-0000-0000-0000131E0000}"/>
    <cellStyle name="Вычисление 2 30 2" xfId="7199" xr:uid="{00000000-0005-0000-0000-0000141E0000}"/>
    <cellStyle name="Вычисление 2 30 3" xfId="11467" xr:uid="{00000000-0005-0000-0000-0000151E0000}"/>
    <cellStyle name="Вычисление 2 30 4" xfId="15703" xr:uid="{00000000-0005-0000-0000-0000161E0000}"/>
    <cellStyle name="Вычисление 2 31" xfId="2464" xr:uid="{00000000-0005-0000-0000-0000171E0000}"/>
    <cellStyle name="Вычисление 2 31 2" xfId="7200" xr:uid="{00000000-0005-0000-0000-0000181E0000}"/>
    <cellStyle name="Вычисление 2 31 3" xfId="11468" xr:uid="{00000000-0005-0000-0000-0000191E0000}"/>
    <cellStyle name="Вычисление 2 31 4" xfId="15704" xr:uid="{00000000-0005-0000-0000-00001A1E0000}"/>
    <cellStyle name="Вычисление 2 32" xfId="2465" xr:uid="{00000000-0005-0000-0000-00001B1E0000}"/>
    <cellStyle name="Вычисление 2 32 2" xfId="7201" xr:uid="{00000000-0005-0000-0000-00001C1E0000}"/>
    <cellStyle name="Вычисление 2 32 3" xfId="11469" xr:uid="{00000000-0005-0000-0000-00001D1E0000}"/>
    <cellStyle name="Вычисление 2 32 4" xfId="15705" xr:uid="{00000000-0005-0000-0000-00001E1E0000}"/>
    <cellStyle name="Вычисление 2 33" xfId="2466" xr:uid="{00000000-0005-0000-0000-00001F1E0000}"/>
    <cellStyle name="Вычисление 2 33 2" xfId="7202" xr:uid="{00000000-0005-0000-0000-0000201E0000}"/>
    <cellStyle name="Вычисление 2 33 3" xfId="11470" xr:uid="{00000000-0005-0000-0000-0000211E0000}"/>
    <cellStyle name="Вычисление 2 33 4" xfId="15706" xr:uid="{00000000-0005-0000-0000-0000221E0000}"/>
    <cellStyle name="Вычисление 2 34" xfId="2467" xr:uid="{00000000-0005-0000-0000-0000231E0000}"/>
    <cellStyle name="Вычисление 2 34 2" xfId="7203" xr:uid="{00000000-0005-0000-0000-0000241E0000}"/>
    <cellStyle name="Вычисление 2 34 3" xfId="11471" xr:uid="{00000000-0005-0000-0000-0000251E0000}"/>
    <cellStyle name="Вычисление 2 34 4" xfId="15707" xr:uid="{00000000-0005-0000-0000-0000261E0000}"/>
    <cellStyle name="Вычисление 2 35" xfId="2468" xr:uid="{00000000-0005-0000-0000-0000271E0000}"/>
    <cellStyle name="Вычисление 2 35 2" xfId="7204" xr:uid="{00000000-0005-0000-0000-0000281E0000}"/>
    <cellStyle name="Вычисление 2 35 3" xfId="11472" xr:uid="{00000000-0005-0000-0000-0000291E0000}"/>
    <cellStyle name="Вычисление 2 35 4" xfId="15708" xr:uid="{00000000-0005-0000-0000-00002A1E0000}"/>
    <cellStyle name="Вычисление 2 36" xfId="2469" xr:uid="{00000000-0005-0000-0000-00002B1E0000}"/>
    <cellStyle name="Вычисление 2 36 2" xfId="7205" xr:uid="{00000000-0005-0000-0000-00002C1E0000}"/>
    <cellStyle name="Вычисление 2 36 3" xfId="11473" xr:uid="{00000000-0005-0000-0000-00002D1E0000}"/>
    <cellStyle name="Вычисление 2 36 4" xfId="15709" xr:uid="{00000000-0005-0000-0000-00002E1E0000}"/>
    <cellStyle name="Вычисление 2 37" xfId="2470" xr:uid="{00000000-0005-0000-0000-00002F1E0000}"/>
    <cellStyle name="Вычисление 2 37 2" xfId="7206" xr:uid="{00000000-0005-0000-0000-0000301E0000}"/>
    <cellStyle name="Вычисление 2 37 3" xfId="11474" xr:uid="{00000000-0005-0000-0000-0000311E0000}"/>
    <cellStyle name="Вычисление 2 37 4" xfId="15710" xr:uid="{00000000-0005-0000-0000-0000321E0000}"/>
    <cellStyle name="Вычисление 2 38" xfId="2471" xr:uid="{00000000-0005-0000-0000-0000331E0000}"/>
    <cellStyle name="Вычисление 2 38 2" xfId="7207" xr:uid="{00000000-0005-0000-0000-0000341E0000}"/>
    <cellStyle name="Вычисление 2 38 3" xfId="11475" xr:uid="{00000000-0005-0000-0000-0000351E0000}"/>
    <cellStyle name="Вычисление 2 38 4" xfId="15711" xr:uid="{00000000-0005-0000-0000-0000361E0000}"/>
    <cellStyle name="Вычисление 2 39" xfId="2472" xr:uid="{00000000-0005-0000-0000-0000371E0000}"/>
    <cellStyle name="Вычисление 2 39 2" xfId="7208" xr:uid="{00000000-0005-0000-0000-0000381E0000}"/>
    <cellStyle name="Вычисление 2 39 3" xfId="11476" xr:uid="{00000000-0005-0000-0000-0000391E0000}"/>
    <cellStyle name="Вычисление 2 39 4" xfId="15712" xr:uid="{00000000-0005-0000-0000-00003A1E0000}"/>
    <cellStyle name="Вычисление 2 4" xfId="2473" xr:uid="{00000000-0005-0000-0000-00003B1E0000}"/>
    <cellStyle name="Вычисление 2 4 2" xfId="2474" xr:uid="{00000000-0005-0000-0000-00003C1E0000}"/>
    <cellStyle name="Вычисление 2 4 2 2" xfId="7210" xr:uid="{00000000-0005-0000-0000-00003D1E0000}"/>
    <cellStyle name="Вычисление 2 4 2 3" xfId="11478" xr:uid="{00000000-0005-0000-0000-00003E1E0000}"/>
    <cellStyle name="Вычисление 2 4 2 4" xfId="15714" xr:uid="{00000000-0005-0000-0000-00003F1E0000}"/>
    <cellStyle name="Вычисление 2 4 3" xfId="2475" xr:uid="{00000000-0005-0000-0000-0000401E0000}"/>
    <cellStyle name="Вычисление 2 4 3 2" xfId="7211" xr:uid="{00000000-0005-0000-0000-0000411E0000}"/>
    <cellStyle name="Вычисление 2 4 3 3" xfId="11479" xr:uid="{00000000-0005-0000-0000-0000421E0000}"/>
    <cellStyle name="Вычисление 2 4 3 4" xfId="15715" xr:uid="{00000000-0005-0000-0000-0000431E0000}"/>
    <cellStyle name="Вычисление 2 4 4" xfId="7209" xr:uid="{00000000-0005-0000-0000-0000441E0000}"/>
    <cellStyle name="Вычисление 2 4 5" xfId="11477" xr:uid="{00000000-0005-0000-0000-0000451E0000}"/>
    <cellStyle name="Вычисление 2 4 6" xfId="15713" xr:uid="{00000000-0005-0000-0000-0000461E0000}"/>
    <cellStyle name="Вычисление 2 40" xfId="2476" xr:uid="{00000000-0005-0000-0000-0000471E0000}"/>
    <cellStyle name="Вычисление 2 40 2" xfId="7212" xr:uid="{00000000-0005-0000-0000-0000481E0000}"/>
    <cellStyle name="Вычисление 2 40 3" xfId="11480" xr:uid="{00000000-0005-0000-0000-0000491E0000}"/>
    <cellStyle name="Вычисление 2 40 4" xfId="15716" xr:uid="{00000000-0005-0000-0000-00004A1E0000}"/>
    <cellStyle name="Вычисление 2 41" xfId="2477" xr:uid="{00000000-0005-0000-0000-00004B1E0000}"/>
    <cellStyle name="Вычисление 2 41 2" xfId="7213" xr:uid="{00000000-0005-0000-0000-00004C1E0000}"/>
    <cellStyle name="Вычисление 2 41 3" xfId="11481" xr:uid="{00000000-0005-0000-0000-00004D1E0000}"/>
    <cellStyle name="Вычисление 2 41 4" xfId="15717" xr:uid="{00000000-0005-0000-0000-00004E1E0000}"/>
    <cellStyle name="Вычисление 2 42" xfId="2478" xr:uid="{00000000-0005-0000-0000-00004F1E0000}"/>
    <cellStyle name="Вычисление 2 42 2" xfId="7214" xr:uid="{00000000-0005-0000-0000-0000501E0000}"/>
    <cellStyle name="Вычисление 2 42 3" xfId="11482" xr:uid="{00000000-0005-0000-0000-0000511E0000}"/>
    <cellStyle name="Вычисление 2 42 4" xfId="15718" xr:uid="{00000000-0005-0000-0000-0000521E0000}"/>
    <cellStyle name="Вычисление 2 43" xfId="2479" xr:uid="{00000000-0005-0000-0000-0000531E0000}"/>
    <cellStyle name="Вычисление 2 43 2" xfId="7215" xr:uid="{00000000-0005-0000-0000-0000541E0000}"/>
    <cellStyle name="Вычисление 2 43 3" xfId="11483" xr:uid="{00000000-0005-0000-0000-0000551E0000}"/>
    <cellStyle name="Вычисление 2 43 4" xfId="15719" xr:uid="{00000000-0005-0000-0000-0000561E0000}"/>
    <cellStyle name="Вычисление 2 44" xfId="2480" xr:uid="{00000000-0005-0000-0000-0000571E0000}"/>
    <cellStyle name="Вычисление 2 44 2" xfId="7216" xr:uid="{00000000-0005-0000-0000-0000581E0000}"/>
    <cellStyle name="Вычисление 2 44 3" xfId="11484" xr:uid="{00000000-0005-0000-0000-0000591E0000}"/>
    <cellStyle name="Вычисление 2 44 4" xfId="15720" xr:uid="{00000000-0005-0000-0000-00005A1E0000}"/>
    <cellStyle name="Вычисление 2 45" xfId="2481" xr:uid="{00000000-0005-0000-0000-00005B1E0000}"/>
    <cellStyle name="Вычисление 2 45 2" xfId="7217" xr:uid="{00000000-0005-0000-0000-00005C1E0000}"/>
    <cellStyle name="Вычисление 2 45 3" xfId="11485" xr:uid="{00000000-0005-0000-0000-00005D1E0000}"/>
    <cellStyle name="Вычисление 2 45 4" xfId="15721" xr:uid="{00000000-0005-0000-0000-00005E1E0000}"/>
    <cellStyle name="Вычисление 2 46" xfId="2482" xr:uid="{00000000-0005-0000-0000-00005F1E0000}"/>
    <cellStyle name="Вычисление 2 46 2" xfId="7218" xr:uid="{00000000-0005-0000-0000-0000601E0000}"/>
    <cellStyle name="Вычисление 2 46 3" xfId="11486" xr:uid="{00000000-0005-0000-0000-0000611E0000}"/>
    <cellStyle name="Вычисление 2 46 4" xfId="15722" xr:uid="{00000000-0005-0000-0000-0000621E0000}"/>
    <cellStyle name="Вычисление 2 47" xfId="2483" xr:uid="{00000000-0005-0000-0000-0000631E0000}"/>
    <cellStyle name="Вычисление 2 47 2" xfId="7219" xr:uid="{00000000-0005-0000-0000-0000641E0000}"/>
    <cellStyle name="Вычисление 2 47 3" xfId="11487" xr:uid="{00000000-0005-0000-0000-0000651E0000}"/>
    <cellStyle name="Вычисление 2 47 4" xfId="15723" xr:uid="{00000000-0005-0000-0000-0000661E0000}"/>
    <cellStyle name="Вычисление 2 48" xfId="2484" xr:uid="{00000000-0005-0000-0000-0000671E0000}"/>
    <cellStyle name="Вычисление 2 48 2" xfId="7220" xr:uid="{00000000-0005-0000-0000-0000681E0000}"/>
    <cellStyle name="Вычисление 2 48 3" xfId="11488" xr:uid="{00000000-0005-0000-0000-0000691E0000}"/>
    <cellStyle name="Вычисление 2 48 4" xfId="15724" xr:uid="{00000000-0005-0000-0000-00006A1E0000}"/>
    <cellStyle name="Вычисление 2 49" xfId="2485" xr:uid="{00000000-0005-0000-0000-00006B1E0000}"/>
    <cellStyle name="Вычисление 2 49 2" xfId="7221" xr:uid="{00000000-0005-0000-0000-00006C1E0000}"/>
    <cellStyle name="Вычисление 2 49 3" xfId="11489" xr:uid="{00000000-0005-0000-0000-00006D1E0000}"/>
    <cellStyle name="Вычисление 2 49 4" xfId="15725" xr:uid="{00000000-0005-0000-0000-00006E1E0000}"/>
    <cellStyle name="Вычисление 2 5" xfId="2486" xr:uid="{00000000-0005-0000-0000-00006F1E0000}"/>
    <cellStyle name="Вычисление 2 5 2" xfId="7222" xr:uid="{00000000-0005-0000-0000-0000701E0000}"/>
    <cellStyle name="Вычисление 2 5 3" xfId="11490" xr:uid="{00000000-0005-0000-0000-0000711E0000}"/>
    <cellStyle name="Вычисление 2 5 4" xfId="15726" xr:uid="{00000000-0005-0000-0000-0000721E0000}"/>
    <cellStyle name="Вычисление 2 50" xfId="2487" xr:uid="{00000000-0005-0000-0000-0000731E0000}"/>
    <cellStyle name="Вычисление 2 50 2" xfId="7223" xr:uid="{00000000-0005-0000-0000-0000741E0000}"/>
    <cellStyle name="Вычисление 2 50 3" xfId="11491" xr:uid="{00000000-0005-0000-0000-0000751E0000}"/>
    <cellStyle name="Вычисление 2 50 4" xfId="15727" xr:uid="{00000000-0005-0000-0000-0000761E0000}"/>
    <cellStyle name="Вычисление 2 51" xfId="2488" xr:uid="{00000000-0005-0000-0000-0000771E0000}"/>
    <cellStyle name="Вычисление 2 51 2" xfId="7224" xr:uid="{00000000-0005-0000-0000-0000781E0000}"/>
    <cellStyle name="Вычисление 2 51 3" xfId="11492" xr:uid="{00000000-0005-0000-0000-0000791E0000}"/>
    <cellStyle name="Вычисление 2 51 4" xfId="15728" xr:uid="{00000000-0005-0000-0000-00007A1E0000}"/>
    <cellStyle name="Вычисление 2 52" xfId="2489" xr:uid="{00000000-0005-0000-0000-00007B1E0000}"/>
    <cellStyle name="Вычисление 2 52 2" xfId="7225" xr:uid="{00000000-0005-0000-0000-00007C1E0000}"/>
    <cellStyle name="Вычисление 2 52 3" xfId="11493" xr:uid="{00000000-0005-0000-0000-00007D1E0000}"/>
    <cellStyle name="Вычисление 2 52 4" xfId="15729" xr:uid="{00000000-0005-0000-0000-00007E1E0000}"/>
    <cellStyle name="Вычисление 2 53" xfId="2490" xr:uid="{00000000-0005-0000-0000-00007F1E0000}"/>
    <cellStyle name="Вычисление 2 53 2" xfId="7226" xr:uid="{00000000-0005-0000-0000-0000801E0000}"/>
    <cellStyle name="Вычисление 2 53 3" xfId="11494" xr:uid="{00000000-0005-0000-0000-0000811E0000}"/>
    <cellStyle name="Вычисление 2 53 4" xfId="15730" xr:uid="{00000000-0005-0000-0000-0000821E0000}"/>
    <cellStyle name="Вычисление 2 54" xfId="2491" xr:uid="{00000000-0005-0000-0000-0000831E0000}"/>
    <cellStyle name="Вычисление 2 54 2" xfId="7227" xr:uid="{00000000-0005-0000-0000-0000841E0000}"/>
    <cellStyle name="Вычисление 2 54 3" xfId="11495" xr:uid="{00000000-0005-0000-0000-0000851E0000}"/>
    <cellStyle name="Вычисление 2 54 4" xfId="15731" xr:uid="{00000000-0005-0000-0000-0000861E0000}"/>
    <cellStyle name="Вычисление 2 55" xfId="2492" xr:uid="{00000000-0005-0000-0000-0000871E0000}"/>
    <cellStyle name="Вычисление 2 55 2" xfId="7228" xr:uid="{00000000-0005-0000-0000-0000881E0000}"/>
    <cellStyle name="Вычисление 2 55 3" xfId="11496" xr:uid="{00000000-0005-0000-0000-0000891E0000}"/>
    <cellStyle name="Вычисление 2 55 4" xfId="15732" xr:uid="{00000000-0005-0000-0000-00008A1E0000}"/>
    <cellStyle name="Вычисление 2 56" xfId="2493" xr:uid="{00000000-0005-0000-0000-00008B1E0000}"/>
    <cellStyle name="Вычисление 2 56 2" xfId="7229" xr:uid="{00000000-0005-0000-0000-00008C1E0000}"/>
    <cellStyle name="Вычисление 2 56 3" xfId="11497" xr:uid="{00000000-0005-0000-0000-00008D1E0000}"/>
    <cellStyle name="Вычисление 2 56 4" xfId="15733" xr:uid="{00000000-0005-0000-0000-00008E1E0000}"/>
    <cellStyle name="Вычисление 2 57" xfId="2494" xr:uid="{00000000-0005-0000-0000-00008F1E0000}"/>
    <cellStyle name="Вычисление 2 57 2" xfId="7230" xr:uid="{00000000-0005-0000-0000-0000901E0000}"/>
    <cellStyle name="Вычисление 2 57 3" xfId="11498" xr:uid="{00000000-0005-0000-0000-0000911E0000}"/>
    <cellStyle name="Вычисление 2 57 4" xfId="15734" xr:uid="{00000000-0005-0000-0000-0000921E0000}"/>
    <cellStyle name="Вычисление 2 58" xfId="2495" xr:uid="{00000000-0005-0000-0000-0000931E0000}"/>
    <cellStyle name="Вычисление 2 58 2" xfId="7231" xr:uid="{00000000-0005-0000-0000-0000941E0000}"/>
    <cellStyle name="Вычисление 2 58 3" xfId="11499" xr:uid="{00000000-0005-0000-0000-0000951E0000}"/>
    <cellStyle name="Вычисление 2 58 4" xfId="15735" xr:uid="{00000000-0005-0000-0000-0000961E0000}"/>
    <cellStyle name="Вычисление 2 59" xfId="2496" xr:uid="{00000000-0005-0000-0000-0000971E0000}"/>
    <cellStyle name="Вычисление 2 59 2" xfId="7232" xr:uid="{00000000-0005-0000-0000-0000981E0000}"/>
    <cellStyle name="Вычисление 2 59 3" xfId="11500" xr:uid="{00000000-0005-0000-0000-0000991E0000}"/>
    <cellStyle name="Вычисление 2 59 4" xfId="15736" xr:uid="{00000000-0005-0000-0000-00009A1E0000}"/>
    <cellStyle name="Вычисление 2 6" xfId="2497" xr:uid="{00000000-0005-0000-0000-00009B1E0000}"/>
    <cellStyle name="Вычисление 2 6 2" xfId="7233" xr:uid="{00000000-0005-0000-0000-00009C1E0000}"/>
    <cellStyle name="Вычисление 2 6 3" xfId="11501" xr:uid="{00000000-0005-0000-0000-00009D1E0000}"/>
    <cellStyle name="Вычисление 2 6 4" xfId="15737" xr:uid="{00000000-0005-0000-0000-00009E1E0000}"/>
    <cellStyle name="Вычисление 2 60" xfId="2498" xr:uid="{00000000-0005-0000-0000-00009F1E0000}"/>
    <cellStyle name="Вычисление 2 60 2" xfId="7234" xr:uid="{00000000-0005-0000-0000-0000A01E0000}"/>
    <cellStyle name="Вычисление 2 60 3" xfId="11502" xr:uid="{00000000-0005-0000-0000-0000A11E0000}"/>
    <cellStyle name="Вычисление 2 60 4" xfId="15738" xr:uid="{00000000-0005-0000-0000-0000A21E0000}"/>
    <cellStyle name="Вычисление 2 61" xfId="2499" xr:uid="{00000000-0005-0000-0000-0000A31E0000}"/>
    <cellStyle name="Вычисление 2 61 2" xfId="7235" xr:uid="{00000000-0005-0000-0000-0000A41E0000}"/>
    <cellStyle name="Вычисление 2 61 3" xfId="11503" xr:uid="{00000000-0005-0000-0000-0000A51E0000}"/>
    <cellStyle name="Вычисление 2 61 4" xfId="15739" xr:uid="{00000000-0005-0000-0000-0000A61E0000}"/>
    <cellStyle name="Вычисление 2 62" xfId="2500" xr:uid="{00000000-0005-0000-0000-0000A71E0000}"/>
    <cellStyle name="Вычисление 2 62 2" xfId="7236" xr:uid="{00000000-0005-0000-0000-0000A81E0000}"/>
    <cellStyle name="Вычисление 2 62 3" xfId="11504" xr:uid="{00000000-0005-0000-0000-0000A91E0000}"/>
    <cellStyle name="Вычисление 2 62 4" xfId="15740" xr:uid="{00000000-0005-0000-0000-0000AA1E0000}"/>
    <cellStyle name="Вычисление 2 63" xfId="2501" xr:uid="{00000000-0005-0000-0000-0000AB1E0000}"/>
    <cellStyle name="Вычисление 2 63 2" xfId="7237" xr:uid="{00000000-0005-0000-0000-0000AC1E0000}"/>
    <cellStyle name="Вычисление 2 63 3" xfId="11505" xr:uid="{00000000-0005-0000-0000-0000AD1E0000}"/>
    <cellStyle name="Вычисление 2 63 4" xfId="15741" xr:uid="{00000000-0005-0000-0000-0000AE1E0000}"/>
    <cellStyle name="Вычисление 2 64" xfId="2502" xr:uid="{00000000-0005-0000-0000-0000AF1E0000}"/>
    <cellStyle name="Вычисление 2 64 2" xfId="7238" xr:uid="{00000000-0005-0000-0000-0000B01E0000}"/>
    <cellStyle name="Вычисление 2 64 3" xfId="11506" xr:uid="{00000000-0005-0000-0000-0000B11E0000}"/>
    <cellStyle name="Вычисление 2 64 4" xfId="15742" xr:uid="{00000000-0005-0000-0000-0000B21E0000}"/>
    <cellStyle name="Вычисление 2 65" xfId="2503" xr:uid="{00000000-0005-0000-0000-0000B31E0000}"/>
    <cellStyle name="Вычисление 2 65 2" xfId="7239" xr:uid="{00000000-0005-0000-0000-0000B41E0000}"/>
    <cellStyle name="Вычисление 2 65 3" xfId="11507" xr:uid="{00000000-0005-0000-0000-0000B51E0000}"/>
    <cellStyle name="Вычисление 2 65 4" xfId="15743" xr:uid="{00000000-0005-0000-0000-0000B61E0000}"/>
    <cellStyle name="Вычисление 2 66" xfId="2504" xr:uid="{00000000-0005-0000-0000-0000B71E0000}"/>
    <cellStyle name="Вычисление 2 66 2" xfId="7240" xr:uid="{00000000-0005-0000-0000-0000B81E0000}"/>
    <cellStyle name="Вычисление 2 66 3" xfId="11508" xr:uid="{00000000-0005-0000-0000-0000B91E0000}"/>
    <cellStyle name="Вычисление 2 66 4" xfId="15744" xr:uid="{00000000-0005-0000-0000-0000BA1E0000}"/>
    <cellStyle name="Вычисление 2 67" xfId="2505" xr:uid="{00000000-0005-0000-0000-0000BB1E0000}"/>
    <cellStyle name="Вычисление 2 67 2" xfId="7241" xr:uid="{00000000-0005-0000-0000-0000BC1E0000}"/>
    <cellStyle name="Вычисление 2 67 3" xfId="11509" xr:uid="{00000000-0005-0000-0000-0000BD1E0000}"/>
    <cellStyle name="Вычисление 2 67 4" xfId="15745" xr:uid="{00000000-0005-0000-0000-0000BE1E0000}"/>
    <cellStyle name="Вычисление 2 68" xfId="2506" xr:uid="{00000000-0005-0000-0000-0000BF1E0000}"/>
    <cellStyle name="Вычисление 2 68 2" xfId="7242" xr:uid="{00000000-0005-0000-0000-0000C01E0000}"/>
    <cellStyle name="Вычисление 2 68 3" xfId="11510" xr:uid="{00000000-0005-0000-0000-0000C11E0000}"/>
    <cellStyle name="Вычисление 2 68 4" xfId="15746" xr:uid="{00000000-0005-0000-0000-0000C21E0000}"/>
    <cellStyle name="Вычисление 2 69" xfId="2507" xr:uid="{00000000-0005-0000-0000-0000C31E0000}"/>
    <cellStyle name="Вычисление 2 69 2" xfId="7243" xr:uid="{00000000-0005-0000-0000-0000C41E0000}"/>
    <cellStyle name="Вычисление 2 69 3" xfId="11511" xr:uid="{00000000-0005-0000-0000-0000C51E0000}"/>
    <cellStyle name="Вычисление 2 69 4" xfId="15747" xr:uid="{00000000-0005-0000-0000-0000C61E0000}"/>
    <cellStyle name="Вычисление 2 7" xfId="2508" xr:uid="{00000000-0005-0000-0000-0000C71E0000}"/>
    <cellStyle name="Вычисление 2 7 2" xfId="7244" xr:uid="{00000000-0005-0000-0000-0000C81E0000}"/>
    <cellStyle name="Вычисление 2 7 3" xfId="11512" xr:uid="{00000000-0005-0000-0000-0000C91E0000}"/>
    <cellStyle name="Вычисление 2 7 4" xfId="15748" xr:uid="{00000000-0005-0000-0000-0000CA1E0000}"/>
    <cellStyle name="Вычисление 2 70" xfId="2509" xr:uid="{00000000-0005-0000-0000-0000CB1E0000}"/>
    <cellStyle name="Вычисление 2 70 2" xfId="7245" xr:uid="{00000000-0005-0000-0000-0000CC1E0000}"/>
    <cellStyle name="Вычисление 2 70 3" xfId="11513" xr:uid="{00000000-0005-0000-0000-0000CD1E0000}"/>
    <cellStyle name="Вычисление 2 70 4" xfId="15749" xr:uid="{00000000-0005-0000-0000-0000CE1E0000}"/>
    <cellStyle name="Вычисление 2 71" xfId="2510" xr:uid="{00000000-0005-0000-0000-0000CF1E0000}"/>
    <cellStyle name="Вычисление 2 71 2" xfId="7246" xr:uid="{00000000-0005-0000-0000-0000D01E0000}"/>
    <cellStyle name="Вычисление 2 71 3" xfId="11514" xr:uid="{00000000-0005-0000-0000-0000D11E0000}"/>
    <cellStyle name="Вычисление 2 71 4" xfId="15750" xr:uid="{00000000-0005-0000-0000-0000D21E0000}"/>
    <cellStyle name="Вычисление 2 72" xfId="2511" xr:uid="{00000000-0005-0000-0000-0000D31E0000}"/>
    <cellStyle name="Вычисление 2 72 2" xfId="7247" xr:uid="{00000000-0005-0000-0000-0000D41E0000}"/>
    <cellStyle name="Вычисление 2 72 3" xfId="11515" xr:uid="{00000000-0005-0000-0000-0000D51E0000}"/>
    <cellStyle name="Вычисление 2 72 4" xfId="15751" xr:uid="{00000000-0005-0000-0000-0000D61E0000}"/>
    <cellStyle name="Вычисление 2 73" xfId="2512" xr:uid="{00000000-0005-0000-0000-0000D71E0000}"/>
    <cellStyle name="Вычисление 2 73 2" xfId="7248" xr:uid="{00000000-0005-0000-0000-0000D81E0000}"/>
    <cellStyle name="Вычисление 2 73 3" xfId="11516" xr:uid="{00000000-0005-0000-0000-0000D91E0000}"/>
    <cellStyle name="Вычисление 2 73 4" xfId="15752" xr:uid="{00000000-0005-0000-0000-0000DA1E0000}"/>
    <cellStyle name="Вычисление 2 74" xfId="2513" xr:uid="{00000000-0005-0000-0000-0000DB1E0000}"/>
    <cellStyle name="Вычисление 2 74 2" xfId="7249" xr:uid="{00000000-0005-0000-0000-0000DC1E0000}"/>
    <cellStyle name="Вычисление 2 74 3" xfId="11517" xr:uid="{00000000-0005-0000-0000-0000DD1E0000}"/>
    <cellStyle name="Вычисление 2 74 4" xfId="15753" xr:uid="{00000000-0005-0000-0000-0000DE1E0000}"/>
    <cellStyle name="Вычисление 2 75" xfId="2514" xr:uid="{00000000-0005-0000-0000-0000DF1E0000}"/>
    <cellStyle name="Вычисление 2 75 2" xfId="7250" xr:uid="{00000000-0005-0000-0000-0000E01E0000}"/>
    <cellStyle name="Вычисление 2 75 3" xfId="11518" xr:uid="{00000000-0005-0000-0000-0000E11E0000}"/>
    <cellStyle name="Вычисление 2 75 4" xfId="15754" xr:uid="{00000000-0005-0000-0000-0000E21E0000}"/>
    <cellStyle name="Вычисление 2 76" xfId="2515" xr:uid="{00000000-0005-0000-0000-0000E31E0000}"/>
    <cellStyle name="Вычисление 2 76 2" xfId="7251" xr:uid="{00000000-0005-0000-0000-0000E41E0000}"/>
    <cellStyle name="Вычисление 2 76 3" xfId="11519" xr:uid="{00000000-0005-0000-0000-0000E51E0000}"/>
    <cellStyle name="Вычисление 2 76 4" xfId="15755" xr:uid="{00000000-0005-0000-0000-0000E61E0000}"/>
    <cellStyle name="Вычисление 2 77" xfId="2516" xr:uid="{00000000-0005-0000-0000-0000E71E0000}"/>
    <cellStyle name="Вычисление 2 77 2" xfId="7252" xr:uid="{00000000-0005-0000-0000-0000E81E0000}"/>
    <cellStyle name="Вычисление 2 77 3" xfId="11520" xr:uid="{00000000-0005-0000-0000-0000E91E0000}"/>
    <cellStyle name="Вычисление 2 77 4" xfId="15756" xr:uid="{00000000-0005-0000-0000-0000EA1E0000}"/>
    <cellStyle name="Вычисление 2 78" xfId="2517" xr:uid="{00000000-0005-0000-0000-0000EB1E0000}"/>
    <cellStyle name="Вычисление 2 78 2" xfId="7253" xr:uid="{00000000-0005-0000-0000-0000EC1E0000}"/>
    <cellStyle name="Вычисление 2 78 3" xfId="11521" xr:uid="{00000000-0005-0000-0000-0000ED1E0000}"/>
    <cellStyle name="Вычисление 2 78 4" xfId="15757" xr:uid="{00000000-0005-0000-0000-0000EE1E0000}"/>
    <cellStyle name="Вычисление 2 79" xfId="2518" xr:uid="{00000000-0005-0000-0000-0000EF1E0000}"/>
    <cellStyle name="Вычисление 2 79 2" xfId="7254" xr:uid="{00000000-0005-0000-0000-0000F01E0000}"/>
    <cellStyle name="Вычисление 2 79 3" xfId="11522" xr:uid="{00000000-0005-0000-0000-0000F11E0000}"/>
    <cellStyle name="Вычисление 2 79 4" xfId="15758" xr:uid="{00000000-0005-0000-0000-0000F21E0000}"/>
    <cellStyle name="Вычисление 2 8" xfId="2519" xr:uid="{00000000-0005-0000-0000-0000F31E0000}"/>
    <cellStyle name="Вычисление 2 8 2" xfId="7255" xr:uid="{00000000-0005-0000-0000-0000F41E0000}"/>
    <cellStyle name="Вычисление 2 8 3" xfId="11523" xr:uid="{00000000-0005-0000-0000-0000F51E0000}"/>
    <cellStyle name="Вычисление 2 8 4" xfId="15759" xr:uid="{00000000-0005-0000-0000-0000F61E0000}"/>
    <cellStyle name="Вычисление 2 80" xfId="2520" xr:uid="{00000000-0005-0000-0000-0000F71E0000}"/>
    <cellStyle name="Вычисление 2 80 2" xfId="7256" xr:uid="{00000000-0005-0000-0000-0000F81E0000}"/>
    <cellStyle name="Вычисление 2 80 3" xfId="11524" xr:uid="{00000000-0005-0000-0000-0000F91E0000}"/>
    <cellStyle name="Вычисление 2 80 4" xfId="15760" xr:uid="{00000000-0005-0000-0000-0000FA1E0000}"/>
    <cellStyle name="Вычисление 2 81" xfId="2521" xr:uid="{00000000-0005-0000-0000-0000FB1E0000}"/>
    <cellStyle name="Вычисление 2 81 2" xfId="7257" xr:uid="{00000000-0005-0000-0000-0000FC1E0000}"/>
    <cellStyle name="Вычисление 2 81 3" xfId="11525" xr:uid="{00000000-0005-0000-0000-0000FD1E0000}"/>
    <cellStyle name="Вычисление 2 81 4" xfId="15761" xr:uid="{00000000-0005-0000-0000-0000FE1E0000}"/>
    <cellStyle name="Вычисление 2 82" xfId="2522" xr:uid="{00000000-0005-0000-0000-0000FF1E0000}"/>
    <cellStyle name="Вычисление 2 82 2" xfId="7258" xr:uid="{00000000-0005-0000-0000-0000001F0000}"/>
    <cellStyle name="Вычисление 2 82 3" xfId="11526" xr:uid="{00000000-0005-0000-0000-0000011F0000}"/>
    <cellStyle name="Вычисление 2 82 4" xfId="15762" xr:uid="{00000000-0005-0000-0000-0000021F0000}"/>
    <cellStyle name="Вычисление 2 83" xfId="2523" xr:uid="{00000000-0005-0000-0000-0000031F0000}"/>
    <cellStyle name="Вычисление 2 83 2" xfId="7259" xr:uid="{00000000-0005-0000-0000-0000041F0000}"/>
    <cellStyle name="Вычисление 2 83 3" xfId="11527" xr:uid="{00000000-0005-0000-0000-0000051F0000}"/>
    <cellStyle name="Вычисление 2 83 4" xfId="15763" xr:uid="{00000000-0005-0000-0000-0000061F0000}"/>
    <cellStyle name="Вычисление 2 84" xfId="2524" xr:uid="{00000000-0005-0000-0000-0000071F0000}"/>
    <cellStyle name="Вычисление 2 84 2" xfId="7260" xr:uid="{00000000-0005-0000-0000-0000081F0000}"/>
    <cellStyle name="Вычисление 2 84 3" xfId="11528" xr:uid="{00000000-0005-0000-0000-0000091F0000}"/>
    <cellStyle name="Вычисление 2 84 4" xfId="15764" xr:uid="{00000000-0005-0000-0000-00000A1F0000}"/>
    <cellStyle name="Вычисление 2 85" xfId="2525" xr:uid="{00000000-0005-0000-0000-00000B1F0000}"/>
    <cellStyle name="Вычисление 2 85 2" xfId="7261" xr:uid="{00000000-0005-0000-0000-00000C1F0000}"/>
    <cellStyle name="Вычисление 2 85 3" xfId="11529" xr:uid="{00000000-0005-0000-0000-00000D1F0000}"/>
    <cellStyle name="Вычисление 2 85 4" xfId="15765" xr:uid="{00000000-0005-0000-0000-00000E1F0000}"/>
    <cellStyle name="Вычисление 2 86" xfId="2526" xr:uid="{00000000-0005-0000-0000-00000F1F0000}"/>
    <cellStyle name="Вычисление 2 86 2" xfId="7262" xr:uid="{00000000-0005-0000-0000-0000101F0000}"/>
    <cellStyle name="Вычисление 2 86 3" xfId="11530" xr:uid="{00000000-0005-0000-0000-0000111F0000}"/>
    <cellStyle name="Вычисление 2 86 4" xfId="15766" xr:uid="{00000000-0005-0000-0000-0000121F0000}"/>
    <cellStyle name="Вычисление 2 87" xfId="2527" xr:uid="{00000000-0005-0000-0000-0000131F0000}"/>
    <cellStyle name="Вычисление 2 87 2" xfId="7263" xr:uid="{00000000-0005-0000-0000-0000141F0000}"/>
    <cellStyle name="Вычисление 2 87 3" xfId="11531" xr:uid="{00000000-0005-0000-0000-0000151F0000}"/>
    <cellStyle name="Вычисление 2 87 4" xfId="15767" xr:uid="{00000000-0005-0000-0000-0000161F0000}"/>
    <cellStyle name="Вычисление 2 88" xfId="2528" xr:uid="{00000000-0005-0000-0000-0000171F0000}"/>
    <cellStyle name="Вычисление 2 88 2" xfId="7264" xr:uid="{00000000-0005-0000-0000-0000181F0000}"/>
    <cellStyle name="Вычисление 2 88 3" xfId="11532" xr:uid="{00000000-0005-0000-0000-0000191F0000}"/>
    <cellStyle name="Вычисление 2 88 4" xfId="15768" xr:uid="{00000000-0005-0000-0000-00001A1F0000}"/>
    <cellStyle name="Вычисление 2 89" xfId="2529" xr:uid="{00000000-0005-0000-0000-00001B1F0000}"/>
    <cellStyle name="Вычисление 2 89 2" xfId="7265" xr:uid="{00000000-0005-0000-0000-00001C1F0000}"/>
    <cellStyle name="Вычисление 2 89 3" xfId="11533" xr:uid="{00000000-0005-0000-0000-00001D1F0000}"/>
    <cellStyle name="Вычисление 2 89 4" xfId="15769" xr:uid="{00000000-0005-0000-0000-00001E1F0000}"/>
    <cellStyle name="Вычисление 2 9" xfId="2530" xr:uid="{00000000-0005-0000-0000-00001F1F0000}"/>
    <cellStyle name="Вычисление 2 9 2" xfId="7266" xr:uid="{00000000-0005-0000-0000-0000201F0000}"/>
    <cellStyle name="Вычисление 2 9 3" xfId="11534" xr:uid="{00000000-0005-0000-0000-0000211F0000}"/>
    <cellStyle name="Вычисление 2 9 4" xfId="15770" xr:uid="{00000000-0005-0000-0000-0000221F0000}"/>
    <cellStyle name="Вычисление 2 90" xfId="2531" xr:uid="{00000000-0005-0000-0000-0000231F0000}"/>
    <cellStyle name="Вычисление 2 90 2" xfId="7267" xr:uid="{00000000-0005-0000-0000-0000241F0000}"/>
    <cellStyle name="Вычисление 2 90 3" xfId="11535" xr:uid="{00000000-0005-0000-0000-0000251F0000}"/>
    <cellStyle name="Вычисление 2 90 4" xfId="15771" xr:uid="{00000000-0005-0000-0000-0000261F0000}"/>
    <cellStyle name="Вычисление 2 91" xfId="2532" xr:uid="{00000000-0005-0000-0000-0000271F0000}"/>
    <cellStyle name="Вычисление 2 91 2" xfId="7268" xr:uid="{00000000-0005-0000-0000-0000281F0000}"/>
    <cellStyle name="Вычисление 2 91 3" xfId="11536" xr:uid="{00000000-0005-0000-0000-0000291F0000}"/>
    <cellStyle name="Вычисление 2 91 4" xfId="15772" xr:uid="{00000000-0005-0000-0000-00002A1F0000}"/>
    <cellStyle name="Вычисление 2 92" xfId="5196" xr:uid="{00000000-0005-0000-0000-00002B1F0000}"/>
    <cellStyle name="Вычисление 2 93" xfId="5249" xr:uid="{00000000-0005-0000-0000-00002C1F0000}"/>
    <cellStyle name="Вычисление 2 94" xfId="8816" xr:uid="{00000000-0005-0000-0000-00002D1F0000}"/>
    <cellStyle name="Вычисление 3" xfId="243" xr:uid="{00000000-0005-0000-0000-00002E1F0000}"/>
    <cellStyle name="Вычисление 3 10" xfId="2533" xr:uid="{00000000-0005-0000-0000-00002F1F0000}"/>
    <cellStyle name="Вычисление 3 10 2" xfId="7269" xr:uid="{00000000-0005-0000-0000-0000301F0000}"/>
    <cellStyle name="Вычисление 3 10 3" xfId="11537" xr:uid="{00000000-0005-0000-0000-0000311F0000}"/>
    <cellStyle name="Вычисление 3 10 4" xfId="15773" xr:uid="{00000000-0005-0000-0000-0000321F0000}"/>
    <cellStyle name="Вычисление 3 11" xfId="2534" xr:uid="{00000000-0005-0000-0000-0000331F0000}"/>
    <cellStyle name="Вычисление 3 11 2" xfId="7270" xr:uid="{00000000-0005-0000-0000-0000341F0000}"/>
    <cellStyle name="Вычисление 3 11 3" xfId="11538" xr:uid="{00000000-0005-0000-0000-0000351F0000}"/>
    <cellStyle name="Вычисление 3 11 4" xfId="15774" xr:uid="{00000000-0005-0000-0000-0000361F0000}"/>
    <cellStyle name="Вычисление 3 12" xfId="2535" xr:uid="{00000000-0005-0000-0000-0000371F0000}"/>
    <cellStyle name="Вычисление 3 12 2" xfId="7271" xr:uid="{00000000-0005-0000-0000-0000381F0000}"/>
    <cellStyle name="Вычисление 3 12 3" xfId="11539" xr:uid="{00000000-0005-0000-0000-0000391F0000}"/>
    <cellStyle name="Вычисление 3 12 4" xfId="15775" xr:uid="{00000000-0005-0000-0000-00003A1F0000}"/>
    <cellStyle name="Вычисление 3 13" xfId="2536" xr:uid="{00000000-0005-0000-0000-00003B1F0000}"/>
    <cellStyle name="Вычисление 3 13 2" xfId="7272" xr:uid="{00000000-0005-0000-0000-00003C1F0000}"/>
    <cellStyle name="Вычисление 3 13 3" xfId="11540" xr:uid="{00000000-0005-0000-0000-00003D1F0000}"/>
    <cellStyle name="Вычисление 3 13 4" xfId="15776" xr:uid="{00000000-0005-0000-0000-00003E1F0000}"/>
    <cellStyle name="Вычисление 3 14" xfId="2537" xr:uid="{00000000-0005-0000-0000-00003F1F0000}"/>
    <cellStyle name="Вычисление 3 14 2" xfId="7273" xr:uid="{00000000-0005-0000-0000-0000401F0000}"/>
    <cellStyle name="Вычисление 3 14 3" xfId="11541" xr:uid="{00000000-0005-0000-0000-0000411F0000}"/>
    <cellStyle name="Вычисление 3 14 4" xfId="15777" xr:uid="{00000000-0005-0000-0000-0000421F0000}"/>
    <cellStyle name="Вычисление 3 15" xfId="2538" xr:uid="{00000000-0005-0000-0000-0000431F0000}"/>
    <cellStyle name="Вычисление 3 15 2" xfId="7274" xr:uid="{00000000-0005-0000-0000-0000441F0000}"/>
    <cellStyle name="Вычисление 3 15 3" xfId="11542" xr:uid="{00000000-0005-0000-0000-0000451F0000}"/>
    <cellStyle name="Вычисление 3 15 4" xfId="15778" xr:uid="{00000000-0005-0000-0000-0000461F0000}"/>
    <cellStyle name="Вычисление 3 16" xfId="2539" xr:uid="{00000000-0005-0000-0000-0000471F0000}"/>
    <cellStyle name="Вычисление 3 16 2" xfId="7275" xr:uid="{00000000-0005-0000-0000-0000481F0000}"/>
    <cellStyle name="Вычисление 3 16 3" xfId="11543" xr:uid="{00000000-0005-0000-0000-0000491F0000}"/>
    <cellStyle name="Вычисление 3 16 4" xfId="15779" xr:uid="{00000000-0005-0000-0000-00004A1F0000}"/>
    <cellStyle name="Вычисление 3 17" xfId="2540" xr:uid="{00000000-0005-0000-0000-00004B1F0000}"/>
    <cellStyle name="Вычисление 3 17 2" xfId="7276" xr:uid="{00000000-0005-0000-0000-00004C1F0000}"/>
    <cellStyle name="Вычисление 3 17 3" xfId="11544" xr:uid="{00000000-0005-0000-0000-00004D1F0000}"/>
    <cellStyle name="Вычисление 3 17 4" xfId="15780" xr:uid="{00000000-0005-0000-0000-00004E1F0000}"/>
    <cellStyle name="Вычисление 3 18" xfId="2541" xr:uid="{00000000-0005-0000-0000-00004F1F0000}"/>
    <cellStyle name="Вычисление 3 18 2" xfId="7277" xr:uid="{00000000-0005-0000-0000-0000501F0000}"/>
    <cellStyle name="Вычисление 3 18 3" xfId="11545" xr:uid="{00000000-0005-0000-0000-0000511F0000}"/>
    <cellStyle name="Вычисление 3 18 4" xfId="15781" xr:uid="{00000000-0005-0000-0000-0000521F0000}"/>
    <cellStyle name="Вычисление 3 19" xfId="2542" xr:uid="{00000000-0005-0000-0000-0000531F0000}"/>
    <cellStyle name="Вычисление 3 19 2" xfId="7278" xr:uid="{00000000-0005-0000-0000-0000541F0000}"/>
    <cellStyle name="Вычисление 3 19 3" xfId="11546" xr:uid="{00000000-0005-0000-0000-0000551F0000}"/>
    <cellStyle name="Вычисление 3 19 4" xfId="15782" xr:uid="{00000000-0005-0000-0000-0000561F0000}"/>
    <cellStyle name="Вычисление 3 2" xfId="2543" xr:uid="{00000000-0005-0000-0000-0000571F0000}"/>
    <cellStyle name="Вычисление 3 2 2" xfId="2544" xr:uid="{00000000-0005-0000-0000-0000581F0000}"/>
    <cellStyle name="Вычисление 3 2 2 2" xfId="7280" xr:uid="{00000000-0005-0000-0000-0000591F0000}"/>
    <cellStyle name="Вычисление 3 2 2 3" xfId="11548" xr:uid="{00000000-0005-0000-0000-00005A1F0000}"/>
    <cellStyle name="Вычисление 3 2 2 4" xfId="15784" xr:uid="{00000000-0005-0000-0000-00005B1F0000}"/>
    <cellStyle name="Вычисление 3 2 3" xfId="2545" xr:uid="{00000000-0005-0000-0000-00005C1F0000}"/>
    <cellStyle name="Вычисление 3 2 3 2" xfId="7281" xr:uid="{00000000-0005-0000-0000-00005D1F0000}"/>
    <cellStyle name="Вычисление 3 2 3 3" xfId="11549" xr:uid="{00000000-0005-0000-0000-00005E1F0000}"/>
    <cellStyle name="Вычисление 3 2 3 4" xfId="15785" xr:uid="{00000000-0005-0000-0000-00005F1F0000}"/>
    <cellStyle name="Вычисление 3 2 4" xfId="7279" xr:uid="{00000000-0005-0000-0000-0000601F0000}"/>
    <cellStyle name="Вычисление 3 2 5" xfId="11547" xr:uid="{00000000-0005-0000-0000-0000611F0000}"/>
    <cellStyle name="Вычисление 3 2 6" xfId="15783" xr:uid="{00000000-0005-0000-0000-0000621F0000}"/>
    <cellStyle name="Вычисление 3 20" xfId="2546" xr:uid="{00000000-0005-0000-0000-0000631F0000}"/>
    <cellStyle name="Вычисление 3 20 2" xfId="7282" xr:uid="{00000000-0005-0000-0000-0000641F0000}"/>
    <cellStyle name="Вычисление 3 20 3" xfId="11550" xr:uid="{00000000-0005-0000-0000-0000651F0000}"/>
    <cellStyle name="Вычисление 3 20 4" xfId="15786" xr:uid="{00000000-0005-0000-0000-0000661F0000}"/>
    <cellStyle name="Вычисление 3 21" xfId="2547" xr:uid="{00000000-0005-0000-0000-0000671F0000}"/>
    <cellStyle name="Вычисление 3 21 2" xfId="7283" xr:uid="{00000000-0005-0000-0000-0000681F0000}"/>
    <cellStyle name="Вычисление 3 21 3" xfId="11551" xr:uid="{00000000-0005-0000-0000-0000691F0000}"/>
    <cellStyle name="Вычисление 3 21 4" xfId="15787" xr:uid="{00000000-0005-0000-0000-00006A1F0000}"/>
    <cellStyle name="Вычисление 3 22" xfId="2548" xr:uid="{00000000-0005-0000-0000-00006B1F0000}"/>
    <cellStyle name="Вычисление 3 22 2" xfId="7284" xr:uid="{00000000-0005-0000-0000-00006C1F0000}"/>
    <cellStyle name="Вычисление 3 22 3" xfId="11552" xr:uid="{00000000-0005-0000-0000-00006D1F0000}"/>
    <cellStyle name="Вычисление 3 22 4" xfId="15788" xr:uid="{00000000-0005-0000-0000-00006E1F0000}"/>
    <cellStyle name="Вычисление 3 23" xfId="2549" xr:uid="{00000000-0005-0000-0000-00006F1F0000}"/>
    <cellStyle name="Вычисление 3 23 2" xfId="7285" xr:uid="{00000000-0005-0000-0000-0000701F0000}"/>
    <cellStyle name="Вычисление 3 23 3" xfId="11553" xr:uid="{00000000-0005-0000-0000-0000711F0000}"/>
    <cellStyle name="Вычисление 3 23 4" xfId="15789" xr:uid="{00000000-0005-0000-0000-0000721F0000}"/>
    <cellStyle name="Вычисление 3 24" xfId="2550" xr:uid="{00000000-0005-0000-0000-0000731F0000}"/>
    <cellStyle name="Вычисление 3 24 2" xfId="7286" xr:uid="{00000000-0005-0000-0000-0000741F0000}"/>
    <cellStyle name="Вычисление 3 24 3" xfId="11554" xr:uid="{00000000-0005-0000-0000-0000751F0000}"/>
    <cellStyle name="Вычисление 3 24 4" xfId="15790" xr:uid="{00000000-0005-0000-0000-0000761F0000}"/>
    <cellStyle name="Вычисление 3 25" xfId="2551" xr:uid="{00000000-0005-0000-0000-0000771F0000}"/>
    <cellStyle name="Вычисление 3 25 2" xfId="7287" xr:uid="{00000000-0005-0000-0000-0000781F0000}"/>
    <cellStyle name="Вычисление 3 25 3" xfId="11555" xr:uid="{00000000-0005-0000-0000-0000791F0000}"/>
    <cellStyle name="Вычисление 3 25 4" xfId="15791" xr:uid="{00000000-0005-0000-0000-00007A1F0000}"/>
    <cellStyle name="Вычисление 3 26" xfId="2552" xr:uid="{00000000-0005-0000-0000-00007B1F0000}"/>
    <cellStyle name="Вычисление 3 26 2" xfId="7288" xr:uid="{00000000-0005-0000-0000-00007C1F0000}"/>
    <cellStyle name="Вычисление 3 26 3" xfId="11556" xr:uid="{00000000-0005-0000-0000-00007D1F0000}"/>
    <cellStyle name="Вычисление 3 26 4" xfId="15792" xr:uid="{00000000-0005-0000-0000-00007E1F0000}"/>
    <cellStyle name="Вычисление 3 27" xfId="2553" xr:uid="{00000000-0005-0000-0000-00007F1F0000}"/>
    <cellStyle name="Вычисление 3 27 2" xfId="7289" xr:uid="{00000000-0005-0000-0000-0000801F0000}"/>
    <cellStyle name="Вычисление 3 27 3" xfId="11557" xr:uid="{00000000-0005-0000-0000-0000811F0000}"/>
    <cellStyle name="Вычисление 3 27 4" xfId="15793" xr:uid="{00000000-0005-0000-0000-0000821F0000}"/>
    <cellStyle name="Вычисление 3 28" xfId="2554" xr:uid="{00000000-0005-0000-0000-0000831F0000}"/>
    <cellStyle name="Вычисление 3 28 2" xfId="7290" xr:uid="{00000000-0005-0000-0000-0000841F0000}"/>
    <cellStyle name="Вычисление 3 28 3" xfId="11558" xr:uid="{00000000-0005-0000-0000-0000851F0000}"/>
    <cellStyle name="Вычисление 3 28 4" xfId="15794" xr:uid="{00000000-0005-0000-0000-0000861F0000}"/>
    <cellStyle name="Вычисление 3 29" xfId="2555" xr:uid="{00000000-0005-0000-0000-0000871F0000}"/>
    <cellStyle name="Вычисление 3 29 2" xfId="7291" xr:uid="{00000000-0005-0000-0000-0000881F0000}"/>
    <cellStyle name="Вычисление 3 29 3" xfId="11559" xr:uid="{00000000-0005-0000-0000-0000891F0000}"/>
    <cellStyle name="Вычисление 3 29 4" xfId="15795" xr:uid="{00000000-0005-0000-0000-00008A1F0000}"/>
    <cellStyle name="Вычисление 3 3" xfId="2556" xr:uid="{00000000-0005-0000-0000-00008B1F0000}"/>
    <cellStyle name="Вычисление 3 3 2" xfId="2557" xr:uid="{00000000-0005-0000-0000-00008C1F0000}"/>
    <cellStyle name="Вычисление 3 3 2 2" xfId="7293" xr:uid="{00000000-0005-0000-0000-00008D1F0000}"/>
    <cellStyle name="Вычисление 3 3 2 3" xfId="11561" xr:uid="{00000000-0005-0000-0000-00008E1F0000}"/>
    <cellStyle name="Вычисление 3 3 2 4" xfId="15797" xr:uid="{00000000-0005-0000-0000-00008F1F0000}"/>
    <cellStyle name="Вычисление 3 3 3" xfId="2558" xr:uid="{00000000-0005-0000-0000-0000901F0000}"/>
    <cellStyle name="Вычисление 3 3 3 2" xfId="7294" xr:uid="{00000000-0005-0000-0000-0000911F0000}"/>
    <cellStyle name="Вычисление 3 3 3 3" xfId="11562" xr:uid="{00000000-0005-0000-0000-0000921F0000}"/>
    <cellStyle name="Вычисление 3 3 3 4" xfId="15798" xr:uid="{00000000-0005-0000-0000-0000931F0000}"/>
    <cellStyle name="Вычисление 3 3 4" xfId="7292" xr:uid="{00000000-0005-0000-0000-0000941F0000}"/>
    <cellStyle name="Вычисление 3 3 5" xfId="11560" xr:uid="{00000000-0005-0000-0000-0000951F0000}"/>
    <cellStyle name="Вычисление 3 3 6" xfId="15796" xr:uid="{00000000-0005-0000-0000-0000961F0000}"/>
    <cellStyle name="Вычисление 3 30" xfId="2559" xr:uid="{00000000-0005-0000-0000-0000971F0000}"/>
    <cellStyle name="Вычисление 3 30 2" xfId="7295" xr:uid="{00000000-0005-0000-0000-0000981F0000}"/>
    <cellStyle name="Вычисление 3 30 3" xfId="11563" xr:uid="{00000000-0005-0000-0000-0000991F0000}"/>
    <cellStyle name="Вычисление 3 30 4" xfId="15799" xr:uid="{00000000-0005-0000-0000-00009A1F0000}"/>
    <cellStyle name="Вычисление 3 31" xfId="2560" xr:uid="{00000000-0005-0000-0000-00009B1F0000}"/>
    <cellStyle name="Вычисление 3 31 2" xfId="7296" xr:uid="{00000000-0005-0000-0000-00009C1F0000}"/>
    <cellStyle name="Вычисление 3 31 3" xfId="11564" xr:uid="{00000000-0005-0000-0000-00009D1F0000}"/>
    <cellStyle name="Вычисление 3 31 4" xfId="15800" xr:uid="{00000000-0005-0000-0000-00009E1F0000}"/>
    <cellStyle name="Вычисление 3 32" xfId="2561" xr:uid="{00000000-0005-0000-0000-00009F1F0000}"/>
    <cellStyle name="Вычисление 3 32 2" xfId="7297" xr:uid="{00000000-0005-0000-0000-0000A01F0000}"/>
    <cellStyle name="Вычисление 3 32 3" xfId="11565" xr:uid="{00000000-0005-0000-0000-0000A11F0000}"/>
    <cellStyle name="Вычисление 3 32 4" xfId="15801" xr:uid="{00000000-0005-0000-0000-0000A21F0000}"/>
    <cellStyle name="Вычисление 3 33" xfId="2562" xr:uid="{00000000-0005-0000-0000-0000A31F0000}"/>
    <cellStyle name="Вычисление 3 33 2" xfId="7298" xr:uid="{00000000-0005-0000-0000-0000A41F0000}"/>
    <cellStyle name="Вычисление 3 33 3" xfId="11566" xr:uid="{00000000-0005-0000-0000-0000A51F0000}"/>
    <cellStyle name="Вычисление 3 33 4" xfId="15802" xr:uid="{00000000-0005-0000-0000-0000A61F0000}"/>
    <cellStyle name="Вычисление 3 34" xfId="2563" xr:uid="{00000000-0005-0000-0000-0000A71F0000}"/>
    <cellStyle name="Вычисление 3 34 2" xfId="7299" xr:uid="{00000000-0005-0000-0000-0000A81F0000}"/>
    <cellStyle name="Вычисление 3 34 3" xfId="11567" xr:uid="{00000000-0005-0000-0000-0000A91F0000}"/>
    <cellStyle name="Вычисление 3 34 4" xfId="15803" xr:uid="{00000000-0005-0000-0000-0000AA1F0000}"/>
    <cellStyle name="Вычисление 3 35" xfId="2564" xr:uid="{00000000-0005-0000-0000-0000AB1F0000}"/>
    <cellStyle name="Вычисление 3 35 2" xfId="7300" xr:uid="{00000000-0005-0000-0000-0000AC1F0000}"/>
    <cellStyle name="Вычисление 3 35 3" xfId="11568" xr:uid="{00000000-0005-0000-0000-0000AD1F0000}"/>
    <cellStyle name="Вычисление 3 35 4" xfId="15804" xr:uid="{00000000-0005-0000-0000-0000AE1F0000}"/>
    <cellStyle name="Вычисление 3 36" xfId="2565" xr:uid="{00000000-0005-0000-0000-0000AF1F0000}"/>
    <cellStyle name="Вычисление 3 36 2" xfId="7301" xr:uid="{00000000-0005-0000-0000-0000B01F0000}"/>
    <cellStyle name="Вычисление 3 36 3" xfId="11569" xr:uid="{00000000-0005-0000-0000-0000B11F0000}"/>
    <cellStyle name="Вычисление 3 36 4" xfId="15805" xr:uid="{00000000-0005-0000-0000-0000B21F0000}"/>
    <cellStyle name="Вычисление 3 37" xfId="2566" xr:uid="{00000000-0005-0000-0000-0000B31F0000}"/>
    <cellStyle name="Вычисление 3 37 2" xfId="7302" xr:uid="{00000000-0005-0000-0000-0000B41F0000}"/>
    <cellStyle name="Вычисление 3 37 3" xfId="11570" xr:uid="{00000000-0005-0000-0000-0000B51F0000}"/>
    <cellStyle name="Вычисление 3 37 4" xfId="15806" xr:uid="{00000000-0005-0000-0000-0000B61F0000}"/>
    <cellStyle name="Вычисление 3 38" xfId="2567" xr:uid="{00000000-0005-0000-0000-0000B71F0000}"/>
    <cellStyle name="Вычисление 3 38 2" xfId="7303" xr:uid="{00000000-0005-0000-0000-0000B81F0000}"/>
    <cellStyle name="Вычисление 3 38 3" xfId="11571" xr:uid="{00000000-0005-0000-0000-0000B91F0000}"/>
    <cellStyle name="Вычисление 3 38 4" xfId="15807" xr:uid="{00000000-0005-0000-0000-0000BA1F0000}"/>
    <cellStyle name="Вычисление 3 39" xfId="2568" xr:uid="{00000000-0005-0000-0000-0000BB1F0000}"/>
    <cellStyle name="Вычисление 3 39 2" xfId="7304" xr:uid="{00000000-0005-0000-0000-0000BC1F0000}"/>
    <cellStyle name="Вычисление 3 39 3" xfId="11572" xr:uid="{00000000-0005-0000-0000-0000BD1F0000}"/>
    <cellStyle name="Вычисление 3 39 4" xfId="15808" xr:uid="{00000000-0005-0000-0000-0000BE1F0000}"/>
    <cellStyle name="Вычисление 3 4" xfId="2569" xr:uid="{00000000-0005-0000-0000-0000BF1F0000}"/>
    <cellStyle name="Вычисление 3 4 2" xfId="2570" xr:uid="{00000000-0005-0000-0000-0000C01F0000}"/>
    <cellStyle name="Вычисление 3 4 2 2" xfId="7306" xr:uid="{00000000-0005-0000-0000-0000C11F0000}"/>
    <cellStyle name="Вычисление 3 4 2 3" xfId="11574" xr:uid="{00000000-0005-0000-0000-0000C21F0000}"/>
    <cellStyle name="Вычисление 3 4 2 4" xfId="15810" xr:uid="{00000000-0005-0000-0000-0000C31F0000}"/>
    <cellStyle name="Вычисление 3 4 3" xfId="2571" xr:uid="{00000000-0005-0000-0000-0000C41F0000}"/>
    <cellStyle name="Вычисление 3 4 3 2" xfId="7307" xr:uid="{00000000-0005-0000-0000-0000C51F0000}"/>
    <cellStyle name="Вычисление 3 4 3 3" xfId="11575" xr:uid="{00000000-0005-0000-0000-0000C61F0000}"/>
    <cellStyle name="Вычисление 3 4 3 4" xfId="15811" xr:uid="{00000000-0005-0000-0000-0000C71F0000}"/>
    <cellStyle name="Вычисление 3 4 4" xfId="7305" xr:uid="{00000000-0005-0000-0000-0000C81F0000}"/>
    <cellStyle name="Вычисление 3 4 5" xfId="11573" xr:uid="{00000000-0005-0000-0000-0000C91F0000}"/>
    <cellStyle name="Вычисление 3 4 6" xfId="15809" xr:uid="{00000000-0005-0000-0000-0000CA1F0000}"/>
    <cellStyle name="Вычисление 3 40" xfId="2572" xr:uid="{00000000-0005-0000-0000-0000CB1F0000}"/>
    <cellStyle name="Вычисление 3 40 2" xfId="7308" xr:uid="{00000000-0005-0000-0000-0000CC1F0000}"/>
    <cellStyle name="Вычисление 3 40 3" xfId="11576" xr:uid="{00000000-0005-0000-0000-0000CD1F0000}"/>
    <cellStyle name="Вычисление 3 40 4" xfId="15812" xr:uid="{00000000-0005-0000-0000-0000CE1F0000}"/>
    <cellStyle name="Вычисление 3 41" xfId="2573" xr:uid="{00000000-0005-0000-0000-0000CF1F0000}"/>
    <cellStyle name="Вычисление 3 41 2" xfId="7309" xr:uid="{00000000-0005-0000-0000-0000D01F0000}"/>
    <cellStyle name="Вычисление 3 41 3" xfId="11577" xr:uid="{00000000-0005-0000-0000-0000D11F0000}"/>
    <cellStyle name="Вычисление 3 41 4" xfId="15813" xr:uid="{00000000-0005-0000-0000-0000D21F0000}"/>
    <cellStyle name="Вычисление 3 42" xfId="2574" xr:uid="{00000000-0005-0000-0000-0000D31F0000}"/>
    <cellStyle name="Вычисление 3 42 2" xfId="7310" xr:uid="{00000000-0005-0000-0000-0000D41F0000}"/>
    <cellStyle name="Вычисление 3 42 3" xfId="11578" xr:uid="{00000000-0005-0000-0000-0000D51F0000}"/>
    <cellStyle name="Вычисление 3 42 4" xfId="15814" xr:uid="{00000000-0005-0000-0000-0000D61F0000}"/>
    <cellStyle name="Вычисление 3 43" xfId="2575" xr:uid="{00000000-0005-0000-0000-0000D71F0000}"/>
    <cellStyle name="Вычисление 3 43 2" xfId="7311" xr:uid="{00000000-0005-0000-0000-0000D81F0000}"/>
    <cellStyle name="Вычисление 3 43 3" xfId="11579" xr:uid="{00000000-0005-0000-0000-0000D91F0000}"/>
    <cellStyle name="Вычисление 3 43 4" xfId="15815" xr:uid="{00000000-0005-0000-0000-0000DA1F0000}"/>
    <cellStyle name="Вычисление 3 44" xfId="2576" xr:uid="{00000000-0005-0000-0000-0000DB1F0000}"/>
    <cellStyle name="Вычисление 3 44 2" xfId="7312" xr:uid="{00000000-0005-0000-0000-0000DC1F0000}"/>
    <cellStyle name="Вычисление 3 44 3" xfId="11580" xr:uid="{00000000-0005-0000-0000-0000DD1F0000}"/>
    <cellStyle name="Вычисление 3 44 4" xfId="15816" xr:uid="{00000000-0005-0000-0000-0000DE1F0000}"/>
    <cellStyle name="Вычисление 3 45" xfId="2577" xr:uid="{00000000-0005-0000-0000-0000DF1F0000}"/>
    <cellStyle name="Вычисление 3 45 2" xfId="7313" xr:uid="{00000000-0005-0000-0000-0000E01F0000}"/>
    <cellStyle name="Вычисление 3 45 3" xfId="11581" xr:uid="{00000000-0005-0000-0000-0000E11F0000}"/>
    <cellStyle name="Вычисление 3 45 4" xfId="15817" xr:uid="{00000000-0005-0000-0000-0000E21F0000}"/>
    <cellStyle name="Вычисление 3 46" xfId="2578" xr:uid="{00000000-0005-0000-0000-0000E31F0000}"/>
    <cellStyle name="Вычисление 3 46 2" xfId="7314" xr:uid="{00000000-0005-0000-0000-0000E41F0000}"/>
    <cellStyle name="Вычисление 3 46 3" xfId="11582" xr:uid="{00000000-0005-0000-0000-0000E51F0000}"/>
    <cellStyle name="Вычисление 3 46 4" xfId="15818" xr:uid="{00000000-0005-0000-0000-0000E61F0000}"/>
    <cellStyle name="Вычисление 3 47" xfId="2579" xr:uid="{00000000-0005-0000-0000-0000E71F0000}"/>
    <cellStyle name="Вычисление 3 47 2" xfId="7315" xr:uid="{00000000-0005-0000-0000-0000E81F0000}"/>
    <cellStyle name="Вычисление 3 47 3" xfId="11583" xr:uid="{00000000-0005-0000-0000-0000E91F0000}"/>
    <cellStyle name="Вычисление 3 47 4" xfId="15819" xr:uid="{00000000-0005-0000-0000-0000EA1F0000}"/>
    <cellStyle name="Вычисление 3 48" xfId="2580" xr:uid="{00000000-0005-0000-0000-0000EB1F0000}"/>
    <cellStyle name="Вычисление 3 48 2" xfId="7316" xr:uid="{00000000-0005-0000-0000-0000EC1F0000}"/>
    <cellStyle name="Вычисление 3 48 3" xfId="11584" xr:uid="{00000000-0005-0000-0000-0000ED1F0000}"/>
    <cellStyle name="Вычисление 3 48 4" xfId="15820" xr:uid="{00000000-0005-0000-0000-0000EE1F0000}"/>
    <cellStyle name="Вычисление 3 49" xfId="2581" xr:uid="{00000000-0005-0000-0000-0000EF1F0000}"/>
    <cellStyle name="Вычисление 3 49 2" xfId="7317" xr:uid="{00000000-0005-0000-0000-0000F01F0000}"/>
    <cellStyle name="Вычисление 3 49 3" xfId="11585" xr:uid="{00000000-0005-0000-0000-0000F11F0000}"/>
    <cellStyle name="Вычисление 3 49 4" xfId="15821" xr:uid="{00000000-0005-0000-0000-0000F21F0000}"/>
    <cellStyle name="Вычисление 3 5" xfId="2582" xr:uid="{00000000-0005-0000-0000-0000F31F0000}"/>
    <cellStyle name="Вычисление 3 5 2" xfId="7318" xr:uid="{00000000-0005-0000-0000-0000F41F0000}"/>
    <cellStyle name="Вычисление 3 5 3" xfId="11586" xr:uid="{00000000-0005-0000-0000-0000F51F0000}"/>
    <cellStyle name="Вычисление 3 5 4" xfId="15822" xr:uid="{00000000-0005-0000-0000-0000F61F0000}"/>
    <cellStyle name="Вычисление 3 50" xfId="2583" xr:uid="{00000000-0005-0000-0000-0000F71F0000}"/>
    <cellStyle name="Вычисление 3 50 2" xfId="7319" xr:uid="{00000000-0005-0000-0000-0000F81F0000}"/>
    <cellStyle name="Вычисление 3 50 3" xfId="11587" xr:uid="{00000000-0005-0000-0000-0000F91F0000}"/>
    <cellStyle name="Вычисление 3 50 4" xfId="15823" xr:uid="{00000000-0005-0000-0000-0000FA1F0000}"/>
    <cellStyle name="Вычисление 3 51" xfId="2584" xr:uid="{00000000-0005-0000-0000-0000FB1F0000}"/>
    <cellStyle name="Вычисление 3 51 2" xfId="7320" xr:uid="{00000000-0005-0000-0000-0000FC1F0000}"/>
    <cellStyle name="Вычисление 3 51 3" xfId="11588" xr:uid="{00000000-0005-0000-0000-0000FD1F0000}"/>
    <cellStyle name="Вычисление 3 51 4" xfId="15824" xr:uid="{00000000-0005-0000-0000-0000FE1F0000}"/>
    <cellStyle name="Вычисление 3 52" xfId="2585" xr:uid="{00000000-0005-0000-0000-0000FF1F0000}"/>
    <cellStyle name="Вычисление 3 52 2" xfId="7321" xr:uid="{00000000-0005-0000-0000-000000200000}"/>
    <cellStyle name="Вычисление 3 52 3" xfId="11589" xr:uid="{00000000-0005-0000-0000-000001200000}"/>
    <cellStyle name="Вычисление 3 52 4" xfId="15825" xr:uid="{00000000-0005-0000-0000-000002200000}"/>
    <cellStyle name="Вычисление 3 53" xfId="2586" xr:uid="{00000000-0005-0000-0000-000003200000}"/>
    <cellStyle name="Вычисление 3 53 2" xfId="7322" xr:uid="{00000000-0005-0000-0000-000004200000}"/>
    <cellStyle name="Вычисление 3 53 3" xfId="11590" xr:uid="{00000000-0005-0000-0000-000005200000}"/>
    <cellStyle name="Вычисление 3 53 4" xfId="15826" xr:uid="{00000000-0005-0000-0000-000006200000}"/>
    <cellStyle name="Вычисление 3 54" xfId="2587" xr:uid="{00000000-0005-0000-0000-000007200000}"/>
    <cellStyle name="Вычисление 3 54 2" xfId="7323" xr:uid="{00000000-0005-0000-0000-000008200000}"/>
    <cellStyle name="Вычисление 3 54 3" xfId="11591" xr:uid="{00000000-0005-0000-0000-000009200000}"/>
    <cellStyle name="Вычисление 3 54 4" xfId="15827" xr:uid="{00000000-0005-0000-0000-00000A200000}"/>
    <cellStyle name="Вычисление 3 55" xfId="2588" xr:uid="{00000000-0005-0000-0000-00000B200000}"/>
    <cellStyle name="Вычисление 3 55 2" xfId="7324" xr:uid="{00000000-0005-0000-0000-00000C200000}"/>
    <cellStyle name="Вычисление 3 55 3" xfId="11592" xr:uid="{00000000-0005-0000-0000-00000D200000}"/>
    <cellStyle name="Вычисление 3 55 4" xfId="15828" xr:uid="{00000000-0005-0000-0000-00000E200000}"/>
    <cellStyle name="Вычисление 3 56" xfId="2589" xr:uid="{00000000-0005-0000-0000-00000F200000}"/>
    <cellStyle name="Вычисление 3 56 2" xfId="7325" xr:uid="{00000000-0005-0000-0000-000010200000}"/>
    <cellStyle name="Вычисление 3 56 3" xfId="11593" xr:uid="{00000000-0005-0000-0000-000011200000}"/>
    <cellStyle name="Вычисление 3 56 4" xfId="15829" xr:uid="{00000000-0005-0000-0000-000012200000}"/>
    <cellStyle name="Вычисление 3 57" xfId="2590" xr:uid="{00000000-0005-0000-0000-000013200000}"/>
    <cellStyle name="Вычисление 3 57 2" xfId="7326" xr:uid="{00000000-0005-0000-0000-000014200000}"/>
    <cellStyle name="Вычисление 3 57 3" xfId="11594" xr:uid="{00000000-0005-0000-0000-000015200000}"/>
    <cellStyle name="Вычисление 3 57 4" xfId="15830" xr:uid="{00000000-0005-0000-0000-000016200000}"/>
    <cellStyle name="Вычисление 3 58" xfId="2591" xr:uid="{00000000-0005-0000-0000-000017200000}"/>
    <cellStyle name="Вычисление 3 58 2" xfId="7327" xr:uid="{00000000-0005-0000-0000-000018200000}"/>
    <cellStyle name="Вычисление 3 58 3" xfId="11595" xr:uid="{00000000-0005-0000-0000-000019200000}"/>
    <cellStyle name="Вычисление 3 58 4" xfId="15831" xr:uid="{00000000-0005-0000-0000-00001A200000}"/>
    <cellStyle name="Вычисление 3 59" xfId="2592" xr:uid="{00000000-0005-0000-0000-00001B200000}"/>
    <cellStyle name="Вычисление 3 59 2" xfId="7328" xr:uid="{00000000-0005-0000-0000-00001C200000}"/>
    <cellStyle name="Вычисление 3 59 3" xfId="11596" xr:uid="{00000000-0005-0000-0000-00001D200000}"/>
    <cellStyle name="Вычисление 3 59 4" xfId="15832" xr:uid="{00000000-0005-0000-0000-00001E200000}"/>
    <cellStyle name="Вычисление 3 6" xfId="2593" xr:uid="{00000000-0005-0000-0000-00001F200000}"/>
    <cellStyle name="Вычисление 3 6 2" xfId="7329" xr:uid="{00000000-0005-0000-0000-000020200000}"/>
    <cellStyle name="Вычисление 3 6 3" xfId="11597" xr:uid="{00000000-0005-0000-0000-000021200000}"/>
    <cellStyle name="Вычисление 3 6 4" xfId="15833" xr:uid="{00000000-0005-0000-0000-000022200000}"/>
    <cellStyle name="Вычисление 3 60" xfId="2594" xr:uid="{00000000-0005-0000-0000-000023200000}"/>
    <cellStyle name="Вычисление 3 60 2" xfId="7330" xr:uid="{00000000-0005-0000-0000-000024200000}"/>
    <cellStyle name="Вычисление 3 60 3" xfId="11598" xr:uid="{00000000-0005-0000-0000-000025200000}"/>
    <cellStyle name="Вычисление 3 60 4" xfId="15834" xr:uid="{00000000-0005-0000-0000-000026200000}"/>
    <cellStyle name="Вычисление 3 61" xfId="2595" xr:uid="{00000000-0005-0000-0000-000027200000}"/>
    <cellStyle name="Вычисление 3 61 2" xfId="7331" xr:uid="{00000000-0005-0000-0000-000028200000}"/>
    <cellStyle name="Вычисление 3 61 3" xfId="11599" xr:uid="{00000000-0005-0000-0000-000029200000}"/>
    <cellStyle name="Вычисление 3 61 4" xfId="15835" xr:uid="{00000000-0005-0000-0000-00002A200000}"/>
    <cellStyle name="Вычисление 3 62" xfId="2596" xr:uid="{00000000-0005-0000-0000-00002B200000}"/>
    <cellStyle name="Вычисление 3 62 2" xfId="7332" xr:uid="{00000000-0005-0000-0000-00002C200000}"/>
    <cellStyle name="Вычисление 3 62 3" xfId="11600" xr:uid="{00000000-0005-0000-0000-00002D200000}"/>
    <cellStyle name="Вычисление 3 62 4" xfId="15836" xr:uid="{00000000-0005-0000-0000-00002E200000}"/>
    <cellStyle name="Вычисление 3 63" xfId="2597" xr:uid="{00000000-0005-0000-0000-00002F200000}"/>
    <cellStyle name="Вычисление 3 63 2" xfId="7333" xr:uid="{00000000-0005-0000-0000-000030200000}"/>
    <cellStyle name="Вычисление 3 63 3" xfId="11601" xr:uid="{00000000-0005-0000-0000-000031200000}"/>
    <cellStyle name="Вычисление 3 63 4" xfId="15837" xr:uid="{00000000-0005-0000-0000-000032200000}"/>
    <cellStyle name="Вычисление 3 64" xfId="2598" xr:uid="{00000000-0005-0000-0000-000033200000}"/>
    <cellStyle name="Вычисление 3 64 2" xfId="7334" xr:uid="{00000000-0005-0000-0000-000034200000}"/>
    <cellStyle name="Вычисление 3 64 3" xfId="11602" xr:uid="{00000000-0005-0000-0000-000035200000}"/>
    <cellStyle name="Вычисление 3 64 4" xfId="15838" xr:uid="{00000000-0005-0000-0000-000036200000}"/>
    <cellStyle name="Вычисление 3 65" xfId="2599" xr:uid="{00000000-0005-0000-0000-000037200000}"/>
    <cellStyle name="Вычисление 3 65 2" xfId="7335" xr:uid="{00000000-0005-0000-0000-000038200000}"/>
    <cellStyle name="Вычисление 3 65 3" xfId="11603" xr:uid="{00000000-0005-0000-0000-000039200000}"/>
    <cellStyle name="Вычисление 3 65 4" xfId="15839" xr:uid="{00000000-0005-0000-0000-00003A200000}"/>
    <cellStyle name="Вычисление 3 66" xfId="2600" xr:uid="{00000000-0005-0000-0000-00003B200000}"/>
    <cellStyle name="Вычисление 3 66 2" xfId="7336" xr:uid="{00000000-0005-0000-0000-00003C200000}"/>
    <cellStyle name="Вычисление 3 66 3" xfId="11604" xr:uid="{00000000-0005-0000-0000-00003D200000}"/>
    <cellStyle name="Вычисление 3 66 4" xfId="15840" xr:uid="{00000000-0005-0000-0000-00003E200000}"/>
    <cellStyle name="Вычисление 3 67" xfId="2601" xr:uid="{00000000-0005-0000-0000-00003F200000}"/>
    <cellStyle name="Вычисление 3 67 2" xfId="7337" xr:uid="{00000000-0005-0000-0000-000040200000}"/>
    <cellStyle name="Вычисление 3 67 3" xfId="11605" xr:uid="{00000000-0005-0000-0000-000041200000}"/>
    <cellStyle name="Вычисление 3 67 4" xfId="15841" xr:uid="{00000000-0005-0000-0000-000042200000}"/>
    <cellStyle name="Вычисление 3 68" xfId="2602" xr:uid="{00000000-0005-0000-0000-000043200000}"/>
    <cellStyle name="Вычисление 3 68 2" xfId="7338" xr:uid="{00000000-0005-0000-0000-000044200000}"/>
    <cellStyle name="Вычисление 3 68 3" xfId="11606" xr:uid="{00000000-0005-0000-0000-000045200000}"/>
    <cellStyle name="Вычисление 3 68 4" xfId="15842" xr:uid="{00000000-0005-0000-0000-000046200000}"/>
    <cellStyle name="Вычисление 3 69" xfId="2603" xr:uid="{00000000-0005-0000-0000-000047200000}"/>
    <cellStyle name="Вычисление 3 69 2" xfId="7339" xr:uid="{00000000-0005-0000-0000-000048200000}"/>
    <cellStyle name="Вычисление 3 69 3" xfId="11607" xr:uid="{00000000-0005-0000-0000-000049200000}"/>
    <cellStyle name="Вычисление 3 69 4" xfId="15843" xr:uid="{00000000-0005-0000-0000-00004A200000}"/>
    <cellStyle name="Вычисление 3 7" xfId="2604" xr:uid="{00000000-0005-0000-0000-00004B200000}"/>
    <cellStyle name="Вычисление 3 7 2" xfId="7340" xr:uid="{00000000-0005-0000-0000-00004C200000}"/>
    <cellStyle name="Вычисление 3 7 3" xfId="11608" xr:uid="{00000000-0005-0000-0000-00004D200000}"/>
    <cellStyle name="Вычисление 3 7 4" xfId="15844" xr:uid="{00000000-0005-0000-0000-00004E200000}"/>
    <cellStyle name="Вычисление 3 70" xfId="2605" xr:uid="{00000000-0005-0000-0000-00004F200000}"/>
    <cellStyle name="Вычисление 3 70 2" xfId="7341" xr:uid="{00000000-0005-0000-0000-000050200000}"/>
    <cellStyle name="Вычисление 3 70 3" xfId="11609" xr:uid="{00000000-0005-0000-0000-000051200000}"/>
    <cellStyle name="Вычисление 3 70 4" xfId="15845" xr:uid="{00000000-0005-0000-0000-000052200000}"/>
    <cellStyle name="Вычисление 3 71" xfId="2606" xr:uid="{00000000-0005-0000-0000-000053200000}"/>
    <cellStyle name="Вычисление 3 71 2" xfId="7342" xr:uid="{00000000-0005-0000-0000-000054200000}"/>
    <cellStyle name="Вычисление 3 71 3" xfId="11610" xr:uid="{00000000-0005-0000-0000-000055200000}"/>
    <cellStyle name="Вычисление 3 71 4" xfId="15846" xr:uid="{00000000-0005-0000-0000-000056200000}"/>
    <cellStyle name="Вычисление 3 72" xfId="2607" xr:uid="{00000000-0005-0000-0000-000057200000}"/>
    <cellStyle name="Вычисление 3 72 2" xfId="7343" xr:uid="{00000000-0005-0000-0000-000058200000}"/>
    <cellStyle name="Вычисление 3 72 3" xfId="11611" xr:uid="{00000000-0005-0000-0000-000059200000}"/>
    <cellStyle name="Вычисление 3 72 4" xfId="15847" xr:uid="{00000000-0005-0000-0000-00005A200000}"/>
    <cellStyle name="Вычисление 3 73" xfId="2608" xr:uid="{00000000-0005-0000-0000-00005B200000}"/>
    <cellStyle name="Вычисление 3 73 2" xfId="7344" xr:uid="{00000000-0005-0000-0000-00005C200000}"/>
    <cellStyle name="Вычисление 3 73 3" xfId="11612" xr:uid="{00000000-0005-0000-0000-00005D200000}"/>
    <cellStyle name="Вычисление 3 73 4" xfId="15848" xr:uid="{00000000-0005-0000-0000-00005E200000}"/>
    <cellStyle name="Вычисление 3 74" xfId="2609" xr:uid="{00000000-0005-0000-0000-00005F200000}"/>
    <cellStyle name="Вычисление 3 74 2" xfId="7345" xr:uid="{00000000-0005-0000-0000-000060200000}"/>
    <cellStyle name="Вычисление 3 74 3" xfId="11613" xr:uid="{00000000-0005-0000-0000-000061200000}"/>
    <cellStyle name="Вычисление 3 74 4" xfId="15849" xr:uid="{00000000-0005-0000-0000-000062200000}"/>
    <cellStyle name="Вычисление 3 75" xfId="2610" xr:uid="{00000000-0005-0000-0000-000063200000}"/>
    <cellStyle name="Вычисление 3 75 2" xfId="7346" xr:uid="{00000000-0005-0000-0000-000064200000}"/>
    <cellStyle name="Вычисление 3 75 3" xfId="11614" xr:uid="{00000000-0005-0000-0000-000065200000}"/>
    <cellStyle name="Вычисление 3 75 4" xfId="15850" xr:uid="{00000000-0005-0000-0000-000066200000}"/>
    <cellStyle name="Вычисление 3 76" xfId="2611" xr:uid="{00000000-0005-0000-0000-000067200000}"/>
    <cellStyle name="Вычисление 3 76 2" xfId="7347" xr:uid="{00000000-0005-0000-0000-000068200000}"/>
    <cellStyle name="Вычисление 3 76 3" xfId="11615" xr:uid="{00000000-0005-0000-0000-000069200000}"/>
    <cellStyle name="Вычисление 3 76 4" xfId="15851" xr:uid="{00000000-0005-0000-0000-00006A200000}"/>
    <cellStyle name="Вычисление 3 77" xfId="2612" xr:uid="{00000000-0005-0000-0000-00006B200000}"/>
    <cellStyle name="Вычисление 3 77 2" xfId="7348" xr:uid="{00000000-0005-0000-0000-00006C200000}"/>
    <cellStyle name="Вычисление 3 77 3" xfId="11616" xr:uid="{00000000-0005-0000-0000-00006D200000}"/>
    <cellStyle name="Вычисление 3 77 4" xfId="15852" xr:uid="{00000000-0005-0000-0000-00006E200000}"/>
    <cellStyle name="Вычисление 3 78" xfId="2613" xr:uid="{00000000-0005-0000-0000-00006F200000}"/>
    <cellStyle name="Вычисление 3 78 2" xfId="7349" xr:uid="{00000000-0005-0000-0000-000070200000}"/>
    <cellStyle name="Вычисление 3 78 3" xfId="11617" xr:uid="{00000000-0005-0000-0000-000071200000}"/>
    <cellStyle name="Вычисление 3 78 4" xfId="15853" xr:uid="{00000000-0005-0000-0000-000072200000}"/>
    <cellStyle name="Вычисление 3 79" xfId="2614" xr:uid="{00000000-0005-0000-0000-000073200000}"/>
    <cellStyle name="Вычисление 3 79 2" xfId="7350" xr:uid="{00000000-0005-0000-0000-000074200000}"/>
    <cellStyle name="Вычисление 3 79 3" xfId="11618" xr:uid="{00000000-0005-0000-0000-000075200000}"/>
    <cellStyle name="Вычисление 3 79 4" xfId="15854" xr:uid="{00000000-0005-0000-0000-000076200000}"/>
    <cellStyle name="Вычисление 3 8" xfId="2615" xr:uid="{00000000-0005-0000-0000-000077200000}"/>
    <cellStyle name="Вычисление 3 8 2" xfId="7351" xr:uid="{00000000-0005-0000-0000-000078200000}"/>
    <cellStyle name="Вычисление 3 8 3" xfId="11619" xr:uid="{00000000-0005-0000-0000-000079200000}"/>
    <cellStyle name="Вычисление 3 8 4" xfId="15855" xr:uid="{00000000-0005-0000-0000-00007A200000}"/>
    <cellStyle name="Вычисление 3 80" xfId="2616" xr:uid="{00000000-0005-0000-0000-00007B200000}"/>
    <cellStyle name="Вычисление 3 80 2" xfId="7352" xr:uid="{00000000-0005-0000-0000-00007C200000}"/>
    <cellStyle name="Вычисление 3 80 3" xfId="11620" xr:uid="{00000000-0005-0000-0000-00007D200000}"/>
    <cellStyle name="Вычисление 3 80 4" xfId="15856" xr:uid="{00000000-0005-0000-0000-00007E200000}"/>
    <cellStyle name="Вычисление 3 81" xfId="2617" xr:uid="{00000000-0005-0000-0000-00007F200000}"/>
    <cellStyle name="Вычисление 3 81 2" xfId="7353" xr:uid="{00000000-0005-0000-0000-000080200000}"/>
    <cellStyle name="Вычисление 3 81 3" xfId="11621" xr:uid="{00000000-0005-0000-0000-000081200000}"/>
    <cellStyle name="Вычисление 3 81 4" xfId="15857" xr:uid="{00000000-0005-0000-0000-000082200000}"/>
    <cellStyle name="Вычисление 3 82" xfId="2618" xr:uid="{00000000-0005-0000-0000-000083200000}"/>
    <cellStyle name="Вычисление 3 82 2" xfId="7354" xr:uid="{00000000-0005-0000-0000-000084200000}"/>
    <cellStyle name="Вычисление 3 82 3" xfId="11622" xr:uid="{00000000-0005-0000-0000-000085200000}"/>
    <cellStyle name="Вычисление 3 82 4" xfId="15858" xr:uid="{00000000-0005-0000-0000-000086200000}"/>
    <cellStyle name="Вычисление 3 83" xfId="2619" xr:uid="{00000000-0005-0000-0000-000087200000}"/>
    <cellStyle name="Вычисление 3 83 2" xfId="7355" xr:uid="{00000000-0005-0000-0000-000088200000}"/>
    <cellStyle name="Вычисление 3 83 3" xfId="11623" xr:uid="{00000000-0005-0000-0000-000089200000}"/>
    <cellStyle name="Вычисление 3 83 4" xfId="15859" xr:uid="{00000000-0005-0000-0000-00008A200000}"/>
    <cellStyle name="Вычисление 3 84" xfId="2620" xr:uid="{00000000-0005-0000-0000-00008B200000}"/>
    <cellStyle name="Вычисление 3 84 2" xfId="7356" xr:uid="{00000000-0005-0000-0000-00008C200000}"/>
    <cellStyle name="Вычисление 3 84 3" xfId="11624" xr:uid="{00000000-0005-0000-0000-00008D200000}"/>
    <cellStyle name="Вычисление 3 84 4" xfId="15860" xr:uid="{00000000-0005-0000-0000-00008E200000}"/>
    <cellStyle name="Вычисление 3 85" xfId="2621" xr:uid="{00000000-0005-0000-0000-00008F200000}"/>
    <cellStyle name="Вычисление 3 85 2" xfId="7357" xr:uid="{00000000-0005-0000-0000-000090200000}"/>
    <cellStyle name="Вычисление 3 85 3" xfId="11625" xr:uid="{00000000-0005-0000-0000-000091200000}"/>
    <cellStyle name="Вычисление 3 85 4" xfId="15861" xr:uid="{00000000-0005-0000-0000-000092200000}"/>
    <cellStyle name="Вычисление 3 86" xfId="2622" xr:uid="{00000000-0005-0000-0000-000093200000}"/>
    <cellStyle name="Вычисление 3 86 2" xfId="7358" xr:uid="{00000000-0005-0000-0000-000094200000}"/>
    <cellStyle name="Вычисление 3 86 3" xfId="11626" xr:uid="{00000000-0005-0000-0000-000095200000}"/>
    <cellStyle name="Вычисление 3 86 4" xfId="15862" xr:uid="{00000000-0005-0000-0000-000096200000}"/>
    <cellStyle name="Вычисление 3 87" xfId="2623" xr:uid="{00000000-0005-0000-0000-000097200000}"/>
    <cellStyle name="Вычисление 3 87 2" xfId="7359" xr:uid="{00000000-0005-0000-0000-000098200000}"/>
    <cellStyle name="Вычисление 3 87 3" xfId="11627" xr:uid="{00000000-0005-0000-0000-000099200000}"/>
    <cellStyle name="Вычисление 3 87 4" xfId="15863" xr:uid="{00000000-0005-0000-0000-00009A200000}"/>
    <cellStyle name="Вычисление 3 88" xfId="2624" xr:uid="{00000000-0005-0000-0000-00009B200000}"/>
    <cellStyle name="Вычисление 3 88 2" xfId="7360" xr:uid="{00000000-0005-0000-0000-00009C200000}"/>
    <cellStyle name="Вычисление 3 88 3" xfId="11628" xr:uid="{00000000-0005-0000-0000-00009D200000}"/>
    <cellStyle name="Вычисление 3 88 4" xfId="15864" xr:uid="{00000000-0005-0000-0000-00009E200000}"/>
    <cellStyle name="Вычисление 3 89" xfId="2625" xr:uid="{00000000-0005-0000-0000-00009F200000}"/>
    <cellStyle name="Вычисление 3 89 2" xfId="7361" xr:uid="{00000000-0005-0000-0000-0000A0200000}"/>
    <cellStyle name="Вычисление 3 89 3" xfId="11629" xr:uid="{00000000-0005-0000-0000-0000A1200000}"/>
    <cellStyle name="Вычисление 3 89 4" xfId="15865" xr:uid="{00000000-0005-0000-0000-0000A2200000}"/>
    <cellStyle name="Вычисление 3 9" xfId="2626" xr:uid="{00000000-0005-0000-0000-0000A3200000}"/>
    <cellStyle name="Вычисление 3 9 2" xfId="7362" xr:uid="{00000000-0005-0000-0000-0000A4200000}"/>
    <cellStyle name="Вычисление 3 9 3" xfId="11630" xr:uid="{00000000-0005-0000-0000-0000A5200000}"/>
    <cellStyle name="Вычисление 3 9 4" xfId="15866" xr:uid="{00000000-0005-0000-0000-0000A6200000}"/>
    <cellStyle name="Вычисление 3 90" xfId="2627" xr:uid="{00000000-0005-0000-0000-0000A7200000}"/>
    <cellStyle name="Вычисление 3 90 2" xfId="7363" xr:uid="{00000000-0005-0000-0000-0000A8200000}"/>
    <cellStyle name="Вычисление 3 90 3" xfId="11631" xr:uid="{00000000-0005-0000-0000-0000A9200000}"/>
    <cellStyle name="Вычисление 3 90 4" xfId="15867" xr:uid="{00000000-0005-0000-0000-0000AA200000}"/>
    <cellStyle name="Вычисление 3 91" xfId="2628" xr:uid="{00000000-0005-0000-0000-0000AB200000}"/>
    <cellStyle name="Вычисление 3 91 2" xfId="7364" xr:uid="{00000000-0005-0000-0000-0000AC200000}"/>
    <cellStyle name="Вычисление 3 91 3" xfId="11632" xr:uid="{00000000-0005-0000-0000-0000AD200000}"/>
    <cellStyle name="Вычисление 3 91 4" xfId="15868" xr:uid="{00000000-0005-0000-0000-0000AE200000}"/>
    <cellStyle name="Вычисление 3 92" xfId="5197" xr:uid="{00000000-0005-0000-0000-0000AF200000}"/>
    <cellStyle name="Вычисление 3 93" xfId="5248" xr:uid="{00000000-0005-0000-0000-0000B0200000}"/>
    <cellStyle name="Вычисление 3 94" xfId="8817" xr:uid="{00000000-0005-0000-0000-0000B1200000}"/>
    <cellStyle name="Вычисление 4" xfId="244" xr:uid="{00000000-0005-0000-0000-0000B2200000}"/>
    <cellStyle name="Вычисление 4 10" xfId="2629" xr:uid="{00000000-0005-0000-0000-0000B3200000}"/>
    <cellStyle name="Вычисление 4 10 2" xfId="7365" xr:uid="{00000000-0005-0000-0000-0000B4200000}"/>
    <cellStyle name="Вычисление 4 10 3" xfId="11633" xr:uid="{00000000-0005-0000-0000-0000B5200000}"/>
    <cellStyle name="Вычисление 4 10 4" xfId="15869" xr:uid="{00000000-0005-0000-0000-0000B6200000}"/>
    <cellStyle name="Вычисление 4 11" xfId="2630" xr:uid="{00000000-0005-0000-0000-0000B7200000}"/>
    <cellStyle name="Вычисление 4 11 2" xfId="7366" xr:uid="{00000000-0005-0000-0000-0000B8200000}"/>
    <cellStyle name="Вычисление 4 11 3" xfId="11634" xr:uid="{00000000-0005-0000-0000-0000B9200000}"/>
    <cellStyle name="Вычисление 4 11 4" xfId="15870" xr:uid="{00000000-0005-0000-0000-0000BA200000}"/>
    <cellStyle name="Вычисление 4 12" xfId="2631" xr:uid="{00000000-0005-0000-0000-0000BB200000}"/>
    <cellStyle name="Вычисление 4 12 2" xfId="7367" xr:uid="{00000000-0005-0000-0000-0000BC200000}"/>
    <cellStyle name="Вычисление 4 12 3" xfId="11635" xr:uid="{00000000-0005-0000-0000-0000BD200000}"/>
    <cellStyle name="Вычисление 4 12 4" xfId="15871" xr:uid="{00000000-0005-0000-0000-0000BE200000}"/>
    <cellStyle name="Вычисление 4 13" xfId="2632" xr:uid="{00000000-0005-0000-0000-0000BF200000}"/>
    <cellStyle name="Вычисление 4 13 2" xfId="7368" xr:uid="{00000000-0005-0000-0000-0000C0200000}"/>
    <cellStyle name="Вычисление 4 13 3" xfId="11636" xr:uid="{00000000-0005-0000-0000-0000C1200000}"/>
    <cellStyle name="Вычисление 4 13 4" xfId="15872" xr:uid="{00000000-0005-0000-0000-0000C2200000}"/>
    <cellStyle name="Вычисление 4 14" xfId="2633" xr:uid="{00000000-0005-0000-0000-0000C3200000}"/>
    <cellStyle name="Вычисление 4 14 2" xfId="7369" xr:uid="{00000000-0005-0000-0000-0000C4200000}"/>
    <cellStyle name="Вычисление 4 14 3" xfId="11637" xr:uid="{00000000-0005-0000-0000-0000C5200000}"/>
    <cellStyle name="Вычисление 4 14 4" xfId="15873" xr:uid="{00000000-0005-0000-0000-0000C6200000}"/>
    <cellStyle name="Вычисление 4 15" xfId="2634" xr:uid="{00000000-0005-0000-0000-0000C7200000}"/>
    <cellStyle name="Вычисление 4 15 2" xfId="7370" xr:uid="{00000000-0005-0000-0000-0000C8200000}"/>
    <cellStyle name="Вычисление 4 15 3" xfId="11638" xr:uid="{00000000-0005-0000-0000-0000C9200000}"/>
    <cellStyle name="Вычисление 4 15 4" xfId="15874" xr:uid="{00000000-0005-0000-0000-0000CA200000}"/>
    <cellStyle name="Вычисление 4 16" xfId="2635" xr:uid="{00000000-0005-0000-0000-0000CB200000}"/>
    <cellStyle name="Вычисление 4 16 2" xfId="7371" xr:uid="{00000000-0005-0000-0000-0000CC200000}"/>
    <cellStyle name="Вычисление 4 16 3" xfId="11639" xr:uid="{00000000-0005-0000-0000-0000CD200000}"/>
    <cellStyle name="Вычисление 4 16 4" xfId="15875" xr:uid="{00000000-0005-0000-0000-0000CE200000}"/>
    <cellStyle name="Вычисление 4 17" xfId="2636" xr:uid="{00000000-0005-0000-0000-0000CF200000}"/>
    <cellStyle name="Вычисление 4 17 2" xfId="7372" xr:uid="{00000000-0005-0000-0000-0000D0200000}"/>
    <cellStyle name="Вычисление 4 17 3" xfId="11640" xr:uid="{00000000-0005-0000-0000-0000D1200000}"/>
    <cellStyle name="Вычисление 4 17 4" xfId="15876" xr:uid="{00000000-0005-0000-0000-0000D2200000}"/>
    <cellStyle name="Вычисление 4 18" xfId="2637" xr:uid="{00000000-0005-0000-0000-0000D3200000}"/>
    <cellStyle name="Вычисление 4 18 2" xfId="7373" xr:uid="{00000000-0005-0000-0000-0000D4200000}"/>
    <cellStyle name="Вычисление 4 18 3" xfId="11641" xr:uid="{00000000-0005-0000-0000-0000D5200000}"/>
    <cellStyle name="Вычисление 4 18 4" xfId="15877" xr:uid="{00000000-0005-0000-0000-0000D6200000}"/>
    <cellStyle name="Вычисление 4 19" xfId="2638" xr:uid="{00000000-0005-0000-0000-0000D7200000}"/>
    <cellStyle name="Вычисление 4 19 2" xfId="7374" xr:uid="{00000000-0005-0000-0000-0000D8200000}"/>
    <cellStyle name="Вычисление 4 19 3" xfId="11642" xr:uid="{00000000-0005-0000-0000-0000D9200000}"/>
    <cellStyle name="Вычисление 4 19 4" xfId="15878" xr:uid="{00000000-0005-0000-0000-0000DA200000}"/>
    <cellStyle name="Вычисление 4 2" xfId="2639" xr:uid="{00000000-0005-0000-0000-0000DB200000}"/>
    <cellStyle name="Вычисление 4 2 2" xfId="2640" xr:uid="{00000000-0005-0000-0000-0000DC200000}"/>
    <cellStyle name="Вычисление 4 2 2 2" xfId="7376" xr:uid="{00000000-0005-0000-0000-0000DD200000}"/>
    <cellStyle name="Вычисление 4 2 2 3" xfId="11644" xr:uid="{00000000-0005-0000-0000-0000DE200000}"/>
    <cellStyle name="Вычисление 4 2 2 4" xfId="15880" xr:uid="{00000000-0005-0000-0000-0000DF200000}"/>
    <cellStyle name="Вычисление 4 2 3" xfId="2641" xr:uid="{00000000-0005-0000-0000-0000E0200000}"/>
    <cellStyle name="Вычисление 4 2 3 2" xfId="7377" xr:uid="{00000000-0005-0000-0000-0000E1200000}"/>
    <cellStyle name="Вычисление 4 2 3 3" xfId="11645" xr:uid="{00000000-0005-0000-0000-0000E2200000}"/>
    <cellStyle name="Вычисление 4 2 3 4" xfId="15881" xr:uid="{00000000-0005-0000-0000-0000E3200000}"/>
    <cellStyle name="Вычисление 4 2 4" xfId="7375" xr:uid="{00000000-0005-0000-0000-0000E4200000}"/>
    <cellStyle name="Вычисление 4 2 5" xfId="11643" xr:uid="{00000000-0005-0000-0000-0000E5200000}"/>
    <cellStyle name="Вычисление 4 2 6" xfId="15879" xr:uid="{00000000-0005-0000-0000-0000E6200000}"/>
    <cellStyle name="Вычисление 4 20" xfId="2642" xr:uid="{00000000-0005-0000-0000-0000E7200000}"/>
    <cellStyle name="Вычисление 4 20 2" xfId="7378" xr:uid="{00000000-0005-0000-0000-0000E8200000}"/>
    <cellStyle name="Вычисление 4 20 3" xfId="11646" xr:uid="{00000000-0005-0000-0000-0000E9200000}"/>
    <cellStyle name="Вычисление 4 20 4" xfId="15882" xr:uid="{00000000-0005-0000-0000-0000EA200000}"/>
    <cellStyle name="Вычисление 4 21" xfId="2643" xr:uid="{00000000-0005-0000-0000-0000EB200000}"/>
    <cellStyle name="Вычисление 4 21 2" xfId="7379" xr:uid="{00000000-0005-0000-0000-0000EC200000}"/>
    <cellStyle name="Вычисление 4 21 3" xfId="11647" xr:uid="{00000000-0005-0000-0000-0000ED200000}"/>
    <cellStyle name="Вычисление 4 21 4" xfId="15883" xr:uid="{00000000-0005-0000-0000-0000EE200000}"/>
    <cellStyle name="Вычисление 4 22" xfId="2644" xr:uid="{00000000-0005-0000-0000-0000EF200000}"/>
    <cellStyle name="Вычисление 4 22 2" xfId="7380" xr:uid="{00000000-0005-0000-0000-0000F0200000}"/>
    <cellStyle name="Вычисление 4 22 3" xfId="11648" xr:uid="{00000000-0005-0000-0000-0000F1200000}"/>
    <cellStyle name="Вычисление 4 22 4" xfId="15884" xr:uid="{00000000-0005-0000-0000-0000F2200000}"/>
    <cellStyle name="Вычисление 4 23" xfId="2645" xr:uid="{00000000-0005-0000-0000-0000F3200000}"/>
    <cellStyle name="Вычисление 4 23 2" xfId="7381" xr:uid="{00000000-0005-0000-0000-0000F4200000}"/>
    <cellStyle name="Вычисление 4 23 3" xfId="11649" xr:uid="{00000000-0005-0000-0000-0000F5200000}"/>
    <cellStyle name="Вычисление 4 23 4" xfId="15885" xr:uid="{00000000-0005-0000-0000-0000F6200000}"/>
    <cellStyle name="Вычисление 4 24" xfId="2646" xr:uid="{00000000-0005-0000-0000-0000F7200000}"/>
    <cellStyle name="Вычисление 4 24 2" xfId="7382" xr:uid="{00000000-0005-0000-0000-0000F8200000}"/>
    <cellStyle name="Вычисление 4 24 3" xfId="11650" xr:uid="{00000000-0005-0000-0000-0000F9200000}"/>
    <cellStyle name="Вычисление 4 24 4" xfId="15886" xr:uid="{00000000-0005-0000-0000-0000FA200000}"/>
    <cellStyle name="Вычисление 4 25" xfId="2647" xr:uid="{00000000-0005-0000-0000-0000FB200000}"/>
    <cellStyle name="Вычисление 4 25 2" xfId="7383" xr:uid="{00000000-0005-0000-0000-0000FC200000}"/>
    <cellStyle name="Вычисление 4 25 3" xfId="11651" xr:uid="{00000000-0005-0000-0000-0000FD200000}"/>
    <cellStyle name="Вычисление 4 25 4" xfId="15887" xr:uid="{00000000-0005-0000-0000-0000FE200000}"/>
    <cellStyle name="Вычисление 4 26" xfId="2648" xr:uid="{00000000-0005-0000-0000-0000FF200000}"/>
    <cellStyle name="Вычисление 4 26 2" xfId="7384" xr:uid="{00000000-0005-0000-0000-000000210000}"/>
    <cellStyle name="Вычисление 4 26 3" xfId="11652" xr:uid="{00000000-0005-0000-0000-000001210000}"/>
    <cellStyle name="Вычисление 4 26 4" xfId="15888" xr:uid="{00000000-0005-0000-0000-000002210000}"/>
    <cellStyle name="Вычисление 4 27" xfId="2649" xr:uid="{00000000-0005-0000-0000-000003210000}"/>
    <cellStyle name="Вычисление 4 27 2" xfId="7385" xr:uid="{00000000-0005-0000-0000-000004210000}"/>
    <cellStyle name="Вычисление 4 27 3" xfId="11653" xr:uid="{00000000-0005-0000-0000-000005210000}"/>
    <cellStyle name="Вычисление 4 27 4" xfId="15889" xr:uid="{00000000-0005-0000-0000-000006210000}"/>
    <cellStyle name="Вычисление 4 28" xfId="2650" xr:uid="{00000000-0005-0000-0000-000007210000}"/>
    <cellStyle name="Вычисление 4 28 2" xfId="7386" xr:uid="{00000000-0005-0000-0000-000008210000}"/>
    <cellStyle name="Вычисление 4 28 3" xfId="11654" xr:uid="{00000000-0005-0000-0000-000009210000}"/>
    <cellStyle name="Вычисление 4 28 4" xfId="15890" xr:uid="{00000000-0005-0000-0000-00000A210000}"/>
    <cellStyle name="Вычисление 4 29" xfId="2651" xr:uid="{00000000-0005-0000-0000-00000B210000}"/>
    <cellStyle name="Вычисление 4 29 2" xfId="7387" xr:uid="{00000000-0005-0000-0000-00000C210000}"/>
    <cellStyle name="Вычисление 4 29 3" xfId="11655" xr:uid="{00000000-0005-0000-0000-00000D210000}"/>
    <cellStyle name="Вычисление 4 29 4" xfId="15891" xr:uid="{00000000-0005-0000-0000-00000E210000}"/>
    <cellStyle name="Вычисление 4 3" xfId="2652" xr:uid="{00000000-0005-0000-0000-00000F210000}"/>
    <cellStyle name="Вычисление 4 3 2" xfId="2653" xr:uid="{00000000-0005-0000-0000-000010210000}"/>
    <cellStyle name="Вычисление 4 3 2 2" xfId="7389" xr:uid="{00000000-0005-0000-0000-000011210000}"/>
    <cellStyle name="Вычисление 4 3 2 3" xfId="11657" xr:uid="{00000000-0005-0000-0000-000012210000}"/>
    <cellStyle name="Вычисление 4 3 2 4" xfId="15893" xr:uid="{00000000-0005-0000-0000-000013210000}"/>
    <cellStyle name="Вычисление 4 3 3" xfId="2654" xr:uid="{00000000-0005-0000-0000-000014210000}"/>
    <cellStyle name="Вычисление 4 3 3 2" xfId="7390" xr:uid="{00000000-0005-0000-0000-000015210000}"/>
    <cellStyle name="Вычисление 4 3 3 3" xfId="11658" xr:uid="{00000000-0005-0000-0000-000016210000}"/>
    <cellStyle name="Вычисление 4 3 3 4" xfId="15894" xr:uid="{00000000-0005-0000-0000-000017210000}"/>
    <cellStyle name="Вычисление 4 3 4" xfId="7388" xr:uid="{00000000-0005-0000-0000-000018210000}"/>
    <cellStyle name="Вычисление 4 3 5" xfId="11656" xr:uid="{00000000-0005-0000-0000-000019210000}"/>
    <cellStyle name="Вычисление 4 3 6" xfId="15892" xr:uid="{00000000-0005-0000-0000-00001A210000}"/>
    <cellStyle name="Вычисление 4 30" xfId="2655" xr:uid="{00000000-0005-0000-0000-00001B210000}"/>
    <cellStyle name="Вычисление 4 30 2" xfId="7391" xr:uid="{00000000-0005-0000-0000-00001C210000}"/>
    <cellStyle name="Вычисление 4 30 3" xfId="11659" xr:uid="{00000000-0005-0000-0000-00001D210000}"/>
    <cellStyle name="Вычисление 4 30 4" xfId="15895" xr:uid="{00000000-0005-0000-0000-00001E210000}"/>
    <cellStyle name="Вычисление 4 31" xfId="2656" xr:uid="{00000000-0005-0000-0000-00001F210000}"/>
    <cellStyle name="Вычисление 4 31 2" xfId="7392" xr:uid="{00000000-0005-0000-0000-000020210000}"/>
    <cellStyle name="Вычисление 4 31 3" xfId="11660" xr:uid="{00000000-0005-0000-0000-000021210000}"/>
    <cellStyle name="Вычисление 4 31 4" xfId="15896" xr:uid="{00000000-0005-0000-0000-000022210000}"/>
    <cellStyle name="Вычисление 4 32" xfId="2657" xr:uid="{00000000-0005-0000-0000-000023210000}"/>
    <cellStyle name="Вычисление 4 32 2" xfId="7393" xr:uid="{00000000-0005-0000-0000-000024210000}"/>
    <cellStyle name="Вычисление 4 32 3" xfId="11661" xr:uid="{00000000-0005-0000-0000-000025210000}"/>
    <cellStyle name="Вычисление 4 32 4" xfId="15897" xr:uid="{00000000-0005-0000-0000-000026210000}"/>
    <cellStyle name="Вычисление 4 33" xfId="2658" xr:uid="{00000000-0005-0000-0000-000027210000}"/>
    <cellStyle name="Вычисление 4 33 2" xfId="7394" xr:uid="{00000000-0005-0000-0000-000028210000}"/>
    <cellStyle name="Вычисление 4 33 3" xfId="11662" xr:uid="{00000000-0005-0000-0000-000029210000}"/>
    <cellStyle name="Вычисление 4 33 4" xfId="15898" xr:uid="{00000000-0005-0000-0000-00002A210000}"/>
    <cellStyle name="Вычисление 4 34" xfId="2659" xr:uid="{00000000-0005-0000-0000-00002B210000}"/>
    <cellStyle name="Вычисление 4 34 2" xfId="7395" xr:uid="{00000000-0005-0000-0000-00002C210000}"/>
    <cellStyle name="Вычисление 4 34 3" xfId="11663" xr:uid="{00000000-0005-0000-0000-00002D210000}"/>
    <cellStyle name="Вычисление 4 34 4" xfId="15899" xr:uid="{00000000-0005-0000-0000-00002E210000}"/>
    <cellStyle name="Вычисление 4 35" xfId="2660" xr:uid="{00000000-0005-0000-0000-00002F210000}"/>
    <cellStyle name="Вычисление 4 35 2" xfId="7396" xr:uid="{00000000-0005-0000-0000-000030210000}"/>
    <cellStyle name="Вычисление 4 35 3" xfId="11664" xr:uid="{00000000-0005-0000-0000-000031210000}"/>
    <cellStyle name="Вычисление 4 35 4" xfId="15900" xr:uid="{00000000-0005-0000-0000-000032210000}"/>
    <cellStyle name="Вычисление 4 36" xfId="2661" xr:uid="{00000000-0005-0000-0000-000033210000}"/>
    <cellStyle name="Вычисление 4 36 2" xfId="7397" xr:uid="{00000000-0005-0000-0000-000034210000}"/>
    <cellStyle name="Вычисление 4 36 3" xfId="11665" xr:uid="{00000000-0005-0000-0000-000035210000}"/>
    <cellStyle name="Вычисление 4 36 4" xfId="15901" xr:uid="{00000000-0005-0000-0000-000036210000}"/>
    <cellStyle name="Вычисление 4 37" xfId="2662" xr:uid="{00000000-0005-0000-0000-000037210000}"/>
    <cellStyle name="Вычисление 4 37 2" xfId="7398" xr:uid="{00000000-0005-0000-0000-000038210000}"/>
    <cellStyle name="Вычисление 4 37 3" xfId="11666" xr:uid="{00000000-0005-0000-0000-000039210000}"/>
    <cellStyle name="Вычисление 4 37 4" xfId="15902" xr:uid="{00000000-0005-0000-0000-00003A210000}"/>
    <cellStyle name="Вычисление 4 38" xfId="2663" xr:uid="{00000000-0005-0000-0000-00003B210000}"/>
    <cellStyle name="Вычисление 4 38 2" xfId="7399" xr:uid="{00000000-0005-0000-0000-00003C210000}"/>
    <cellStyle name="Вычисление 4 38 3" xfId="11667" xr:uid="{00000000-0005-0000-0000-00003D210000}"/>
    <cellStyle name="Вычисление 4 38 4" xfId="15903" xr:uid="{00000000-0005-0000-0000-00003E210000}"/>
    <cellStyle name="Вычисление 4 39" xfId="2664" xr:uid="{00000000-0005-0000-0000-00003F210000}"/>
    <cellStyle name="Вычисление 4 39 2" xfId="7400" xr:uid="{00000000-0005-0000-0000-000040210000}"/>
    <cellStyle name="Вычисление 4 39 3" xfId="11668" xr:uid="{00000000-0005-0000-0000-000041210000}"/>
    <cellStyle name="Вычисление 4 39 4" xfId="15904" xr:uid="{00000000-0005-0000-0000-000042210000}"/>
    <cellStyle name="Вычисление 4 4" xfId="2665" xr:uid="{00000000-0005-0000-0000-000043210000}"/>
    <cellStyle name="Вычисление 4 4 2" xfId="2666" xr:uid="{00000000-0005-0000-0000-000044210000}"/>
    <cellStyle name="Вычисление 4 4 2 2" xfId="7402" xr:uid="{00000000-0005-0000-0000-000045210000}"/>
    <cellStyle name="Вычисление 4 4 2 3" xfId="11670" xr:uid="{00000000-0005-0000-0000-000046210000}"/>
    <cellStyle name="Вычисление 4 4 2 4" xfId="15906" xr:uid="{00000000-0005-0000-0000-000047210000}"/>
    <cellStyle name="Вычисление 4 4 3" xfId="2667" xr:uid="{00000000-0005-0000-0000-000048210000}"/>
    <cellStyle name="Вычисление 4 4 3 2" xfId="7403" xr:uid="{00000000-0005-0000-0000-000049210000}"/>
    <cellStyle name="Вычисление 4 4 3 3" xfId="11671" xr:uid="{00000000-0005-0000-0000-00004A210000}"/>
    <cellStyle name="Вычисление 4 4 3 4" xfId="15907" xr:uid="{00000000-0005-0000-0000-00004B210000}"/>
    <cellStyle name="Вычисление 4 4 4" xfId="7401" xr:uid="{00000000-0005-0000-0000-00004C210000}"/>
    <cellStyle name="Вычисление 4 4 5" xfId="11669" xr:uid="{00000000-0005-0000-0000-00004D210000}"/>
    <cellStyle name="Вычисление 4 4 6" xfId="15905" xr:uid="{00000000-0005-0000-0000-00004E210000}"/>
    <cellStyle name="Вычисление 4 40" xfId="2668" xr:uid="{00000000-0005-0000-0000-00004F210000}"/>
    <cellStyle name="Вычисление 4 40 2" xfId="7404" xr:uid="{00000000-0005-0000-0000-000050210000}"/>
    <cellStyle name="Вычисление 4 40 3" xfId="11672" xr:uid="{00000000-0005-0000-0000-000051210000}"/>
    <cellStyle name="Вычисление 4 40 4" xfId="15908" xr:uid="{00000000-0005-0000-0000-000052210000}"/>
    <cellStyle name="Вычисление 4 41" xfId="2669" xr:uid="{00000000-0005-0000-0000-000053210000}"/>
    <cellStyle name="Вычисление 4 41 2" xfId="7405" xr:uid="{00000000-0005-0000-0000-000054210000}"/>
    <cellStyle name="Вычисление 4 41 3" xfId="11673" xr:uid="{00000000-0005-0000-0000-000055210000}"/>
    <cellStyle name="Вычисление 4 41 4" xfId="15909" xr:uid="{00000000-0005-0000-0000-000056210000}"/>
    <cellStyle name="Вычисление 4 42" xfId="2670" xr:uid="{00000000-0005-0000-0000-000057210000}"/>
    <cellStyle name="Вычисление 4 42 2" xfId="7406" xr:uid="{00000000-0005-0000-0000-000058210000}"/>
    <cellStyle name="Вычисление 4 42 3" xfId="11674" xr:uid="{00000000-0005-0000-0000-000059210000}"/>
    <cellStyle name="Вычисление 4 42 4" xfId="15910" xr:uid="{00000000-0005-0000-0000-00005A210000}"/>
    <cellStyle name="Вычисление 4 43" xfId="2671" xr:uid="{00000000-0005-0000-0000-00005B210000}"/>
    <cellStyle name="Вычисление 4 43 2" xfId="7407" xr:uid="{00000000-0005-0000-0000-00005C210000}"/>
    <cellStyle name="Вычисление 4 43 3" xfId="11675" xr:uid="{00000000-0005-0000-0000-00005D210000}"/>
    <cellStyle name="Вычисление 4 43 4" xfId="15911" xr:uid="{00000000-0005-0000-0000-00005E210000}"/>
    <cellStyle name="Вычисление 4 44" xfId="2672" xr:uid="{00000000-0005-0000-0000-00005F210000}"/>
    <cellStyle name="Вычисление 4 44 2" xfId="7408" xr:uid="{00000000-0005-0000-0000-000060210000}"/>
    <cellStyle name="Вычисление 4 44 3" xfId="11676" xr:uid="{00000000-0005-0000-0000-000061210000}"/>
    <cellStyle name="Вычисление 4 44 4" xfId="15912" xr:uid="{00000000-0005-0000-0000-000062210000}"/>
    <cellStyle name="Вычисление 4 45" xfId="2673" xr:uid="{00000000-0005-0000-0000-000063210000}"/>
    <cellStyle name="Вычисление 4 45 2" xfId="7409" xr:uid="{00000000-0005-0000-0000-000064210000}"/>
    <cellStyle name="Вычисление 4 45 3" xfId="11677" xr:uid="{00000000-0005-0000-0000-000065210000}"/>
    <cellStyle name="Вычисление 4 45 4" xfId="15913" xr:uid="{00000000-0005-0000-0000-000066210000}"/>
    <cellStyle name="Вычисление 4 46" xfId="2674" xr:uid="{00000000-0005-0000-0000-000067210000}"/>
    <cellStyle name="Вычисление 4 46 2" xfId="7410" xr:uid="{00000000-0005-0000-0000-000068210000}"/>
    <cellStyle name="Вычисление 4 46 3" xfId="11678" xr:uid="{00000000-0005-0000-0000-000069210000}"/>
    <cellStyle name="Вычисление 4 46 4" xfId="15914" xr:uid="{00000000-0005-0000-0000-00006A210000}"/>
    <cellStyle name="Вычисление 4 47" xfId="2675" xr:uid="{00000000-0005-0000-0000-00006B210000}"/>
    <cellStyle name="Вычисление 4 47 2" xfId="7411" xr:uid="{00000000-0005-0000-0000-00006C210000}"/>
    <cellStyle name="Вычисление 4 47 3" xfId="11679" xr:uid="{00000000-0005-0000-0000-00006D210000}"/>
    <cellStyle name="Вычисление 4 47 4" xfId="15915" xr:uid="{00000000-0005-0000-0000-00006E210000}"/>
    <cellStyle name="Вычисление 4 48" xfId="2676" xr:uid="{00000000-0005-0000-0000-00006F210000}"/>
    <cellStyle name="Вычисление 4 48 2" xfId="7412" xr:uid="{00000000-0005-0000-0000-000070210000}"/>
    <cellStyle name="Вычисление 4 48 3" xfId="11680" xr:uid="{00000000-0005-0000-0000-000071210000}"/>
    <cellStyle name="Вычисление 4 48 4" xfId="15916" xr:uid="{00000000-0005-0000-0000-000072210000}"/>
    <cellStyle name="Вычисление 4 49" xfId="2677" xr:uid="{00000000-0005-0000-0000-000073210000}"/>
    <cellStyle name="Вычисление 4 49 2" xfId="7413" xr:uid="{00000000-0005-0000-0000-000074210000}"/>
    <cellStyle name="Вычисление 4 49 3" xfId="11681" xr:uid="{00000000-0005-0000-0000-000075210000}"/>
    <cellStyle name="Вычисление 4 49 4" xfId="15917" xr:uid="{00000000-0005-0000-0000-000076210000}"/>
    <cellStyle name="Вычисление 4 5" xfId="2678" xr:uid="{00000000-0005-0000-0000-000077210000}"/>
    <cellStyle name="Вычисление 4 5 2" xfId="7414" xr:uid="{00000000-0005-0000-0000-000078210000}"/>
    <cellStyle name="Вычисление 4 5 3" xfId="11682" xr:uid="{00000000-0005-0000-0000-000079210000}"/>
    <cellStyle name="Вычисление 4 5 4" xfId="15918" xr:uid="{00000000-0005-0000-0000-00007A210000}"/>
    <cellStyle name="Вычисление 4 50" xfId="2679" xr:uid="{00000000-0005-0000-0000-00007B210000}"/>
    <cellStyle name="Вычисление 4 50 2" xfId="7415" xr:uid="{00000000-0005-0000-0000-00007C210000}"/>
    <cellStyle name="Вычисление 4 50 3" xfId="11683" xr:uid="{00000000-0005-0000-0000-00007D210000}"/>
    <cellStyle name="Вычисление 4 50 4" xfId="15919" xr:uid="{00000000-0005-0000-0000-00007E210000}"/>
    <cellStyle name="Вычисление 4 51" xfId="2680" xr:uid="{00000000-0005-0000-0000-00007F210000}"/>
    <cellStyle name="Вычисление 4 51 2" xfId="7416" xr:uid="{00000000-0005-0000-0000-000080210000}"/>
    <cellStyle name="Вычисление 4 51 3" xfId="11684" xr:uid="{00000000-0005-0000-0000-000081210000}"/>
    <cellStyle name="Вычисление 4 51 4" xfId="15920" xr:uid="{00000000-0005-0000-0000-000082210000}"/>
    <cellStyle name="Вычисление 4 52" xfId="2681" xr:uid="{00000000-0005-0000-0000-000083210000}"/>
    <cellStyle name="Вычисление 4 52 2" xfId="7417" xr:uid="{00000000-0005-0000-0000-000084210000}"/>
    <cellStyle name="Вычисление 4 52 3" xfId="11685" xr:uid="{00000000-0005-0000-0000-000085210000}"/>
    <cellStyle name="Вычисление 4 52 4" xfId="15921" xr:uid="{00000000-0005-0000-0000-000086210000}"/>
    <cellStyle name="Вычисление 4 53" xfId="2682" xr:uid="{00000000-0005-0000-0000-000087210000}"/>
    <cellStyle name="Вычисление 4 53 2" xfId="7418" xr:uid="{00000000-0005-0000-0000-000088210000}"/>
    <cellStyle name="Вычисление 4 53 3" xfId="11686" xr:uid="{00000000-0005-0000-0000-000089210000}"/>
    <cellStyle name="Вычисление 4 53 4" xfId="15922" xr:uid="{00000000-0005-0000-0000-00008A210000}"/>
    <cellStyle name="Вычисление 4 54" xfId="2683" xr:uid="{00000000-0005-0000-0000-00008B210000}"/>
    <cellStyle name="Вычисление 4 54 2" xfId="7419" xr:uid="{00000000-0005-0000-0000-00008C210000}"/>
    <cellStyle name="Вычисление 4 54 3" xfId="11687" xr:uid="{00000000-0005-0000-0000-00008D210000}"/>
    <cellStyle name="Вычисление 4 54 4" xfId="15923" xr:uid="{00000000-0005-0000-0000-00008E210000}"/>
    <cellStyle name="Вычисление 4 55" xfId="2684" xr:uid="{00000000-0005-0000-0000-00008F210000}"/>
    <cellStyle name="Вычисление 4 55 2" xfId="7420" xr:uid="{00000000-0005-0000-0000-000090210000}"/>
    <cellStyle name="Вычисление 4 55 3" xfId="11688" xr:uid="{00000000-0005-0000-0000-000091210000}"/>
    <cellStyle name="Вычисление 4 55 4" xfId="15924" xr:uid="{00000000-0005-0000-0000-000092210000}"/>
    <cellStyle name="Вычисление 4 56" xfId="2685" xr:uid="{00000000-0005-0000-0000-000093210000}"/>
    <cellStyle name="Вычисление 4 56 2" xfId="7421" xr:uid="{00000000-0005-0000-0000-000094210000}"/>
    <cellStyle name="Вычисление 4 56 3" xfId="11689" xr:uid="{00000000-0005-0000-0000-000095210000}"/>
    <cellStyle name="Вычисление 4 56 4" xfId="15925" xr:uid="{00000000-0005-0000-0000-000096210000}"/>
    <cellStyle name="Вычисление 4 57" xfId="2686" xr:uid="{00000000-0005-0000-0000-000097210000}"/>
    <cellStyle name="Вычисление 4 57 2" xfId="7422" xr:uid="{00000000-0005-0000-0000-000098210000}"/>
    <cellStyle name="Вычисление 4 57 3" xfId="11690" xr:uid="{00000000-0005-0000-0000-000099210000}"/>
    <cellStyle name="Вычисление 4 57 4" xfId="15926" xr:uid="{00000000-0005-0000-0000-00009A210000}"/>
    <cellStyle name="Вычисление 4 58" xfId="2687" xr:uid="{00000000-0005-0000-0000-00009B210000}"/>
    <cellStyle name="Вычисление 4 58 2" xfId="7423" xr:uid="{00000000-0005-0000-0000-00009C210000}"/>
    <cellStyle name="Вычисление 4 58 3" xfId="11691" xr:uid="{00000000-0005-0000-0000-00009D210000}"/>
    <cellStyle name="Вычисление 4 58 4" xfId="15927" xr:uid="{00000000-0005-0000-0000-00009E210000}"/>
    <cellStyle name="Вычисление 4 59" xfId="2688" xr:uid="{00000000-0005-0000-0000-00009F210000}"/>
    <cellStyle name="Вычисление 4 59 2" xfId="7424" xr:uid="{00000000-0005-0000-0000-0000A0210000}"/>
    <cellStyle name="Вычисление 4 59 3" xfId="11692" xr:uid="{00000000-0005-0000-0000-0000A1210000}"/>
    <cellStyle name="Вычисление 4 59 4" xfId="15928" xr:uid="{00000000-0005-0000-0000-0000A2210000}"/>
    <cellStyle name="Вычисление 4 6" xfId="2689" xr:uid="{00000000-0005-0000-0000-0000A3210000}"/>
    <cellStyle name="Вычисление 4 6 2" xfId="7425" xr:uid="{00000000-0005-0000-0000-0000A4210000}"/>
    <cellStyle name="Вычисление 4 6 3" xfId="11693" xr:uid="{00000000-0005-0000-0000-0000A5210000}"/>
    <cellStyle name="Вычисление 4 6 4" xfId="15929" xr:uid="{00000000-0005-0000-0000-0000A6210000}"/>
    <cellStyle name="Вычисление 4 60" xfId="2690" xr:uid="{00000000-0005-0000-0000-0000A7210000}"/>
    <cellStyle name="Вычисление 4 60 2" xfId="7426" xr:uid="{00000000-0005-0000-0000-0000A8210000}"/>
    <cellStyle name="Вычисление 4 60 3" xfId="11694" xr:uid="{00000000-0005-0000-0000-0000A9210000}"/>
    <cellStyle name="Вычисление 4 60 4" xfId="15930" xr:uid="{00000000-0005-0000-0000-0000AA210000}"/>
    <cellStyle name="Вычисление 4 61" xfId="2691" xr:uid="{00000000-0005-0000-0000-0000AB210000}"/>
    <cellStyle name="Вычисление 4 61 2" xfId="7427" xr:uid="{00000000-0005-0000-0000-0000AC210000}"/>
    <cellStyle name="Вычисление 4 61 3" xfId="11695" xr:uid="{00000000-0005-0000-0000-0000AD210000}"/>
    <cellStyle name="Вычисление 4 61 4" xfId="15931" xr:uid="{00000000-0005-0000-0000-0000AE210000}"/>
    <cellStyle name="Вычисление 4 62" xfId="2692" xr:uid="{00000000-0005-0000-0000-0000AF210000}"/>
    <cellStyle name="Вычисление 4 62 2" xfId="7428" xr:uid="{00000000-0005-0000-0000-0000B0210000}"/>
    <cellStyle name="Вычисление 4 62 3" xfId="11696" xr:uid="{00000000-0005-0000-0000-0000B1210000}"/>
    <cellStyle name="Вычисление 4 62 4" xfId="15932" xr:uid="{00000000-0005-0000-0000-0000B2210000}"/>
    <cellStyle name="Вычисление 4 63" xfId="2693" xr:uid="{00000000-0005-0000-0000-0000B3210000}"/>
    <cellStyle name="Вычисление 4 63 2" xfId="7429" xr:uid="{00000000-0005-0000-0000-0000B4210000}"/>
    <cellStyle name="Вычисление 4 63 3" xfId="11697" xr:uid="{00000000-0005-0000-0000-0000B5210000}"/>
    <cellStyle name="Вычисление 4 63 4" xfId="15933" xr:uid="{00000000-0005-0000-0000-0000B6210000}"/>
    <cellStyle name="Вычисление 4 64" xfId="2694" xr:uid="{00000000-0005-0000-0000-0000B7210000}"/>
    <cellStyle name="Вычисление 4 64 2" xfId="7430" xr:uid="{00000000-0005-0000-0000-0000B8210000}"/>
    <cellStyle name="Вычисление 4 64 3" xfId="11698" xr:uid="{00000000-0005-0000-0000-0000B9210000}"/>
    <cellStyle name="Вычисление 4 64 4" xfId="15934" xr:uid="{00000000-0005-0000-0000-0000BA210000}"/>
    <cellStyle name="Вычисление 4 65" xfId="2695" xr:uid="{00000000-0005-0000-0000-0000BB210000}"/>
    <cellStyle name="Вычисление 4 65 2" xfId="7431" xr:uid="{00000000-0005-0000-0000-0000BC210000}"/>
    <cellStyle name="Вычисление 4 65 3" xfId="11699" xr:uid="{00000000-0005-0000-0000-0000BD210000}"/>
    <cellStyle name="Вычисление 4 65 4" xfId="15935" xr:uid="{00000000-0005-0000-0000-0000BE210000}"/>
    <cellStyle name="Вычисление 4 66" xfId="2696" xr:uid="{00000000-0005-0000-0000-0000BF210000}"/>
    <cellStyle name="Вычисление 4 66 2" xfId="7432" xr:uid="{00000000-0005-0000-0000-0000C0210000}"/>
    <cellStyle name="Вычисление 4 66 3" xfId="11700" xr:uid="{00000000-0005-0000-0000-0000C1210000}"/>
    <cellStyle name="Вычисление 4 66 4" xfId="15936" xr:uid="{00000000-0005-0000-0000-0000C2210000}"/>
    <cellStyle name="Вычисление 4 67" xfId="2697" xr:uid="{00000000-0005-0000-0000-0000C3210000}"/>
    <cellStyle name="Вычисление 4 67 2" xfId="7433" xr:uid="{00000000-0005-0000-0000-0000C4210000}"/>
    <cellStyle name="Вычисление 4 67 3" xfId="11701" xr:uid="{00000000-0005-0000-0000-0000C5210000}"/>
    <cellStyle name="Вычисление 4 67 4" xfId="15937" xr:uid="{00000000-0005-0000-0000-0000C6210000}"/>
    <cellStyle name="Вычисление 4 68" xfId="2698" xr:uid="{00000000-0005-0000-0000-0000C7210000}"/>
    <cellStyle name="Вычисление 4 68 2" xfId="7434" xr:uid="{00000000-0005-0000-0000-0000C8210000}"/>
    <cellStyle name="Вычисление 4 68 3" xfId="11702" xr:uid="{00000000-0005-0000-0000-0000C9210000}"/>
    <cellStyle name="Вычисление 4 68 4" xfId="15938" xr:uid="{00000000-0005-0000-0000-0000CA210000}"/>
    <cellStyle name="Вычисление 4 69" xfId="2699" xr:uid="{00000000-0005-0000-0000-0000CB210000}"/>
    <cellStyle name="Вычисление 4 69 2" xfId="7435" xr:uid="{00000000-0005-0000-0000-0000CC210000}"/>
    <cellStyle name="Вычисление 4 69 3" xfId="11703" xr:uid="{00000000-0005-0000-0000-0000CD210000}"/>
    <cellStyle name="Вычисление 4 69 4" xfId="15939" xr:uid="{00000000-0005-0000-0000-0000CE210000}"/>
    <cellStyle name="Вычисление 4 7" xfId="2700" xr:uid="{00000000-0005-0000-0000-0000CF210000}"/>
    <cellStyle name="Вычисление 4 7 2" xfId="7436" xr:uid="{00000000-0005-0000-0000-0000D0210000}"/>
    <cellStyle name="Вычисление 4 7 3" xfId="11704" xr:uid="{00000000-0005-0000-0000-0000D1210000}"/>
    <cellStyle name="Вычисление 4 7 4" xfId="15940" xr:uid="{00000000-0005-0000-0000-0000D2210000}"/>
    <cellStyle name="Вычисление 4 70" xfId="2701" xr:uid="{00000000-0005-0000-0000-0000D3210000}"/>
    <cellStyle name="Вычисление 4 70 2" xfId="7437" xr:uid="{00000000-0005-0000-0000-0000D4210000}"/>
    <cellStyle name="Вычисление 4 70 3" xfId="11705" xr:uid="{00000000-0005-0000-0000-0000D5210000}"/>
    <cellStyle name="Вычисление 4 70 4" xfId="15941" xr:uid="{00000000-0005-0000-0000-0000D6210000}"/>
    <cellStyle name="Вычисление 4 71" xfId="2702" xr:uid="{00000000-0005-0000-0000-0000D7210000}"/>
    <cellStyle name="Вычисление 4 71 2" xfId="7438" xr:uid="{00000000-0005-0000-0000-0000D8210000}"/>
    <cellStyle name="Вычисление 4 71 3" xfId="11706" xr:uid="{00000000-0005-0000-0000-0000D9210000}"/>
    <cellStyle name="Вычисление 4 71 4" xfId="15942" xr:uid="{00000000-0005-0000-0000-0000DA210000}"/>
    <cellStyle name="Вычисление 4 72" xfId="2703" xr:uid="{00000000-0005-0000-0000-0000DB210000}"/>
    <cellStyle name="Вычисление 4 72 2" xfId="7439" xr:uid="{00000000-0005-0000-0000-0000DC210000}"/>
    <cellStyle name="Вычисление 4 72 3" xfId="11707" xr:uid="{00000000-0005-0000-0000-0000DD210000}"/>
    <cellStyle name="Вычисление 4 72 4" xfId="15943" xr:uid="{00000000-0005-0000-0000-0000DE210000}"/>
    <cellStyle name="Вычисление 4 73" xfId="2704" xr:uid="{00000000-0005-0000-0000-0000DF210000}"/>
    <cellStyle name="Вычисление 4 73 2" xfId="7440" xr:uid="{00000000-0005-0000-0000-0000E0210000}"/>
    <cellStyle name="Вычисление 4 73 3" xfId="11708" xr:uid="{00000000-0005-0000-0000-0000E1210000}"/>
    <cellStyle name="Вычисление 4 73 4" xfId="15944" xr:uid="{00000000-0005-0000-0000-0000E2210000}"/>
    <cellStyle name="Вычисление 4 74" xfId="2705" xr:uid="{00000000-0005-0000-0000-0000E3210000}"/>
    <cellStyle name="Вычисление 4 74 2" xfId="7441" xr:uid="{00000000-0005-0000-0000-0000E4210000}"/>
    <cellStyle name="Вычисление 4 74 3" xfId="11709" xr:uid="{00000000-0005-0000-0000-0000E5210000}"/>
    <cellStyle name="Вычисление 4 74 4" xfId="15945" xr:uid="{00000000-0005-0000-0000-0000E6210000}"/>
    <cellStyle name="Вычисление 4 75" xfId="2706" xr:uid="{00000000-0005-0000-0000-0000E7210000}"/>
    <cellStyle name="Вычисление 4 75 2" xfId="7442" xr:uid="{00000000-0005-0000-0000-0000E8210000}"/>
    <cellStyle name="Вычисление 4 75 3" xfId="11710" xr:uid="{00000000-0005-0000-0000-0000E9210000}"/>
    <cellStyle name="Вычисление 4 75 4" xfId="15946" xr:uid="{00000000-0005-0000-0000-0000EA210000}"/>
    <cellStyle name="Вычисление 4 76" xfId="2707" xr:uid="{00000000-0005-0000-0000-0000EB210000}"/>
    <cellStyle name="Вычисление 4 76 2" xfId="7443" xr:uid="{00000000-0005-0000-0000-0000EC210000}"/>
    <cellStyle name="Вычисление 4 76 3" xfId="11711" xr:uid="{00000000-0005-0000-0000-0000ED210000}"/>
    <cellStyle name="Вычисление 4 76 4" xfId="15947" xr:uid="{00000000-0005-0000-0000-0000EE210000}"/>
    <cellStyle name="Вычисление 4 77" xfId="2708" xr:uid="{00000000-0005-0000-0000-0000EF210000}"/>
    <cellStyle name="Вычисление 4 77 2" xfId="7444" xr:uid="{00000000-0005-0000-0000-0000F0210000}"/>
    <cellStyle name="Вычисление 4 77 3" xfId="11712" xr:uid="{00000000-0005-0000-0000-0000F1210000}"/>
    <cellStyle name="Вычисление 4 77 4" xfId="15948" xr:uid="{00000000-0005-0000-0000-0000F2210000}"/>
    <cellStyle name="Вычисление 4 78" xfId="2709" xr:uid="{00000000-0005-0000-0000-0000F3210000}"/>
    <cellStyle name="Вычисление 4 78 2" xfId="7445" xr:uid="{00000000-0005-0000-0000-0000F4210000}"/>
    <cellStyle name="Вычисление 4 78 3" xfId="11713" xr:uid="{00000000-0005-0000-0000-0000F5210000}"/>
    <cellStyle name="Вычисление 4 78 4" xfId="15949" xr:uid="{00000000-0005-0000-0000-0000F6210000}"/>
    <cellStyle name="Вычисление 4 79" xfId="2710" xr:uid="{00000000-0005-0000-0000-0000F7210000}"/>
    <cellStyle name="Вычисление 4 79 2" xfId="7446" xr:uid="{00000000-0005-0000-0000-0000F8210000}"/>
    <cellStyle name="Вычисление 4 79 3" xfId="11714" xr:uid="{00000000-0005-0000-0000-0000F9210000}"/>
    <cellStyle name="Вычисление 4 79 4" xfId="15950" xr:uid="{00000000-0005-0000-0000-0000FA210000}"/>
    <cellStyle name="Вычисление 4 8" xfId="2711" xr:uid="{00000000-0005-0000-0000-0000FB210000}"/>
    <cellStyle name="Вычисление 4 8 2" xfId="7447" xr:uid="{00000000-0005-0000-0000-0000FC210000}"/>
    <cellStyle name="Вычисление 4 8 3" xfId="11715" xr:uid="{00000000-0005-0000-0000-0000FD210000}"/>
    <cellStyle name="Вычисление 4 8 4" xfId="15951" xr:uid="{00000000-0005-0000-0000-0000FE210000}"/>
    <cellStyle name="Вычисление 4 80" xfId="2712" xr:uid="{00000000-0005-0000-0000-0000FF210000}"/>
    <cellStyle name="Вычисление 4 80 2" xfId="7448" xr:uid="{00000000-0005-0000-0000-000000220000}"/>
    <cellStyle name="Вычисление 4 80 3" xfId="11716" xr:uid="{00000000-0005-0000-0000-000001220000}"/>
    <cellStyle name="Вычисление 4 80 4" xfId="15952" xr:uid="{00000000-0005-0000-0000-000002220000}"/>
    <cellStyle name="Вычисление 4 81" xfId="2713" xr:uid="{00000000-0005-0000-0000-000003220000}"/>
    <cellStyle name="Вычисление 4 81 2" xfId="7449" xr:uid="{00000000-0005-0000-0000-000004220000}"/>
    <cellStyle name="Вычисление 4 81 3" xfId="11717" xr:uid="{00000000-0005-0000-0000-000005220000}"/>
    <cellStyle name="Вычисление 4 81 4" xfId="15953" xr:uid="{00000000-0005-0000-0000-000006220000}"/>
    <cellStyle name="Вычисление 4 82" xfId="2714" xr:uid="{00000000-0005-0000-0000-000007220000}"/>
    <cellStyle name="Вычисление 4 82 2" xfId="7450" xr:uid="{00000000-0005-0000-0000-000008220000}"/>
    <cellStyle name="Вычисление 4 82 3" xfId="11718" xr:uid="{00000000-0005-0000-0000-000009220000}"/>
    <cellStyle name="Вычисление 4 82 4" xfId="15954" xr:uid="{00000000-0005-0000-0000-00000A220000}"/>
    <cellStyle name="Вычисление 4 83" xfId="2715" xr:uid="{00000000-0005-0000-0000-00000B220000}"/>
    <cellStyle name="Вычисление 4 83 2" xfId="7451" xr:uid="{00000000-0005-0000-0000-00000C220000}"/>
    <cellStyle name="Вычисление 4 83 3" xfId="11719" xr:uid="{00000000-0005-0000-0000-00000D220000}"/>
    <cellStyle name="Вычисление 4 83 4" xfId="15955" xr:uid="{00000000-0005-0000-0000-00000E220000}"/>
    <cellStyle name="Вычисление 4 84" xfId="2716" xr:uid="{00000000-0005-0000-0000-00000F220000}"/>
    <cellStyle name="Вычисление 4 84 2" xfId="7452" xr:uid="{00000000-0005-0000-0000-000010220000}"/>
    <cellStyle name="Вычисление 4 84 3" xfId="11720" xr:uid="{00000000-0005-0000-0000-000011220000}"/>
    <cellStyle name="Вычисление 4 84 4" xfId="15956" xr:uid="{00000000-0005-0000-0000-000012220000}"/>
    <cellStyle name="Вычисление 4 85" xfId="2717" xr:uid="{00000000-0005-0000-0000-000013220000}"/>
    <cellStyle name="Вычисление 4 85 2" xfId="7453" xr:uid="{00000000-0005-0000-0000-000014220000}"/>
    <cellStyle name="Вычисление 4 85 3" xfId="11721" xr:uid="{00000000-0005-0000-0000-000015220000}"/>
    <cellStyle name="Вычисление 4 85 4" xfId="15957" xr:uid="{00000000-0005-0000-0000-000016220000}"/>
    <cellStyle name="Вычисление 4 86" xfId="2718" xr:uid="{00000000-0005-0000-0000-000017220000}"/>
    <cellStyle name="Вычисление 4 86 2" xfId="7454" xr:uid="{00000000-0005-0000-0000-000018220000}"/>
    <cellStyle name="Вычисление 4 86 3" xfId="11722" xr:uid="{00000000-0005-0000-0000-000019220000}"/>
    <cellStyle name="Вычисление 4 86 4" xfId="15958" xr:uid="{00000000-0005-0000-0000-00001A220000}"/>
    <cellStyle name="Вычисление 4 87" xfId="2719" xr:uid="{00000000-0005-0000-0000-00001B220000}"/>
    <cellStyle name="Вычисление 4 87 2" xfId="7455" xr:uid="{00000000-0005-0000-0000-00001C220000}"/>
    <cellStyle name="Вычисление 4 87 3" xfId="11723" xr:uid="{00000000-0005-0000-0000-00001D220000}"/>
    <cellStyle name="Вычисление 4 87 4" xfId="15959" xr:uid="{00000000-0005-0000-0000-00001E220000}"/>
    <cellStyle name="Вычисление 4 88" xfId="2720" xr:uid="{00000000-0005-0000-0000-00001F220000}"/>
    <cellStyle name="Вычисление 4 88 2" xfId="7456" xr:uid="{00000000-0005-0000-0000-000020220000}"/>
    <cellStyle name="Вычисление 4 88 3" xfId="11724" xr:uid="{00000000-0005-0000-0000-000021220000}"/>
    <cellStyle name="Вычисление 4 88 4" xfId="15960" xr:uid="{00000000-0005-0000-0000-000022220000}"/>
    <cellStyle name="Вычисление 4 89" xfId="2721" xr:uid="{00000000-0005-0000-0000-000023220000}"/>
    <cellStyle name="Вычисление 4 89 2" xfId="7457" xr:uid="{00000000-0005-0000-0000-000024220000}"/>
    <cellStyle name="Вычисление 4 89 3" xfId="11725" xr:uid="{00000000-0005-0000-0000-000025220000}"/>
    <cellStyle name="Вычисление 4 89 4" xfId="15961" xr:uid="{00000000-0005-0000-0000-000026220000}"/>
    <cellStyle name="Вычисление 4 9" xfId="2722" xr:uid="{00000000-0005-0000-0000-000027220000}"/>
    <cellStyle name="Вычисление 4 9 2" xfId="7458" xr:uid="{00000000-0005-0000-0000-000028220000}"/>
    <cellStyle name="Вычисление 4 9 3" xfId="11726" xr:uid="{00000000-0005-0000-0000-000029220000}"/>
    <cellStyle name="Вычисление 4 9 4" xfId="15962" xr:uid="{00000000-0005-0000-0000-00002A220000}"/>
    <cellStyle name="Вычисление 4 90" xfId="2723" xr:uid="{00000000-0005-0000-0000-00002B220000}"/>
    <cellStyle name="Вычисление 4 90 2" xfId="7459" xr:uid="{00000000-0005-0000-0000-00002C220000}"/>
    <cellStyle name="Вычисление 4 90 3" xfId="11727" xr:uid="{00000000-0005-0000-0000-00002D220000}"/>
    <cellStyle name="Вычисление 4 90 4" xfId="15963" xr:uid="{00000000-0005-0000-0000-00002E220000}"/>
    <cellStyle name="Вычисление 4 91" xfId="2724" xr:uid="{00000000-0005-0000-0000-00002F220000}"/>
    <cellStyle name="Вычисление 4 91 2" xfId="7460" xr:uid="{00000000-0005-0000-0000-000030220000}"/>
    <cellStyle name="Вычисление 4 91 3" xfId="11728" xr:uid="{00000000-0005-0000-0000-000031220000}"/>
    <cellStyle name="Вычисление 4 91 4" xfId="15964" xr:uid="{00000000-0005-0000-0000-000032220000}"/>
    <cellStyle name="Вычисление 4 92" xfId="5198" xr:uid="{00000000-0005-0000-0000-000033220000}"/>
    <cellStyle name="Вычисление 4 93" xfId="5247" xr:uid="{00000000-0005-0000-0000-000034220000}"/>
    <cellStyle name="Вычисление 4 94" xfId="8818" xr:uid="{00000000-0005-0000-0000-000035220000}"/>
    <cellStyle name="Вычисление 5" xfId="245" xr:uid="{00000000-0005-0000-0000-000036220000}"/>
    <cellStyle name="Вычисление 5 10" xfId="2725" xr:uid="{00000000-0005-0000-0000-000037220000}"/>
    <cellStyle name="Вычисление 5 10 2" xfId="7461" xr:uid="{00000000-0005-0000-0000-000038220000}"/>
    <cellStyle name="Вычисление 5 10 3" xfId="11729" xr:uid="{00000000-0005-0000-0000-000039220000}"/>
    <cellStyle name="Вычисление 5 10 4" xfId="15965" xr:uid="{00000000-0005-0000-0000-00003A220000}"/>
    <cellStyle name="Вычисление 5 11" xfId="2726" xr:uid="{00000000-0005-0000-0000-00003B220000}"/>
    <cellStyle name="Вычисление 5 11 2" xfId="7462" xr:uid="{00000000-0005-0000-0000-00003C220000}"/>
    <cellStyle name="Вычисление 5 11 3" xfId="11730" xr:uid="{00000000-0005-0000-0000-00003D220000}"/>
    <cellStyle name="Вычисление 5 11 4" xfId="15966" xr:uid="{00000000-0005-0000-0000-00003E220000}"/>
    <cellStyle name="Вычисление 5 12" xfId="2727" xr:uid="{00000000-0005-0000-0000-00003F220000}"/>
    <cellStyle name="Вычисление 5 12 2" xfId="7463" xr:uid="{00000000-0005-0000-0000-000040220000}"/>
    <cellStyle name="Вычисление 5 12 3" xfId="11731" xr:uid="{00000000-0005-0000-0000-000041220000}"/>
    <cellStyle name="Вычисление 5 12 4" xfId="15967" xr:uid="{00000000-0005-0000-0000-000042220000}"/>
    <cellStyle name="Вычисление 5 13" xfId="2728" xr:uid="{00000000-0005-0000-0000-000043220000}"/>
    <cellStyle name="Вычисление 5 13 2" xfId="7464" xr:uid="{00000000-0005-0000-0000-000044220000}"/>
    <cellStyle name="Вычисление 5 13 3" xfId="11732" xr:uid="{00000000-0005-0000-0000-000045220000}"/>
    <cellStyle name="Вычисление 5 13 4" xfId="15968" xr:uid="{00000000-0005-0000-0000-000046220000}"/>
    <cellStyle name="Вычисление 5 14" xfId="2729" xr:uid="{00000000-0005-0000-0000-000047220000}"/>
    <cellStyle name="Вычисление 5 14 2" xfId="7465" xr:uid="{00000000-0005-0000-0000-000048220000}"/>
    <cellStyle name="Вычисление 5 14 3" xfId="11733" xr:uid="{00000000-0005-0000-0000-000049220000}"/>
    <cellStyle name="Вычисление 5 14 4" xfId="15969" xr:uid="{00000000-0005-0000-0000-00004A220000}"/>
    <cellStyle name="Вычисление 5 15" xfId="2730" xr:uid="{00000000-0005-0000-0000-00004B220000}"/>
    <cellStyle name="Вычисление 5 15 2" xfId="7466" xr:uid="{00000000-0005-0000-0000-00004C220000}"/>
    <cellStyle name="Вычисление 5 15 3" xfId="11734" xr:uid="{00000000-0005-0000-0000-00004D220000}"/>
    <cellStyle name="Вычисление 5 15 4" xfId="15970" xr:uid="{00000000-0005-0000-0000-00004E220000}"/>
    <cellStyle name="Вычисление 5 16" xfId="2731" xr:uid="{00000000-0005-0000-0000-00004F220000}"/>
    <cellStyle name="Вычисление 5 16 2" xfId="7467" xr:uid="{00000000-0005-0000-0000-000050220000}"/>
    <cellStyle name="Вычисление 5 16 3" xfId="11735" xr:uid="{00000000-0005-0000-0000-000051220000}"/>
    <cellStyle name="Вычисление 5 16 4" xfId="15971" xr:uid="{00000000-0005-0000-0000-000052220000}"/>
    <cellStyle name="Вычисление 5 17" xfId="2732" xr:uid="{00000000-0005-0000-0000-000053220000}"/>
    <cellStyle name="Вычисление 5 17 2" xfId="7468" xr:uid="{00000000-0005-0000-0000-000054220000}"/>
    <cellStyle name="Вычисление 5 17 3" xfId="11736" xr:uid="{00000000-0005-0000-0000-000055220000}"/>
    <cellStyle name="Вычисление 5 17 4" xfId="15972" xr:uid="{00000000-0005-0000-0000-000056220000}"/>
    <cellStyle name="Вычисление 5 18" xfId="2733" xr:uid="{00000000-0005-0000-0000-000057220000}"/>
    <cellStyle name="Вычисление 5 18 2" xfId="7469" xr:uid="{00000000-0005-0000-0000-000058220000}"/>
    <cellStyle name="Вычисление 5 18 3" xfId="11737" xr:uid="{00000000-0005-0000-0000-000059220000}"/>
    <cellStyle name="Вычисление 5 18 4" xfId="15973" xr:uid="{00000000-0005-0000-0000-00005A220000}"/>
    <cellStyle name="Вычисление 5 19" xfId="2734" xr:uid="{00000000-0005-0000-0000-00005B220000}"/>
    <cellStyle name="Вычисление 5 19 2" xfId="7470" xr:uid="{00000000-0005-0000-0000-00005C220000}"/>
    <cellStyle name="Вычисление 5 19 3" xfId="11738" xr:uid="{00000000-0005-0000-0000-00005D220000}"/>
    <cellStyle name="Вычисление 5 19 4" xfId="15974" xr:uid="{00000000-0005-0000-0000-00005E220000}"/>
    <cellStyle name="Вычисление 5 2" xfId="2735" xr:uid="{00000000-0005-0000-0000-00005F220000}"/>
    <cellStyle name="Вычисление 5 2 2" xfId="2736" xr:uid="{00000000-0005-0000-0000-000060220000}"/>
    <cellStyle name="Вычисление 5 2 2 2" xfId="7472" xr:uid="{00000000-0005-0000-0000-000061220000}"/>
    <cellStyle name="Вычисление 5 2 2 3" xfId="11740" xr:uid="{00000000-0005-0000-0000-000062220000}"/>
    <cellStyle name="Вычисление 5 2 2 4" xfId="15976" xr:uid="{00000000-0005-0000-0000-000063220000}"/>
    <cellStyle name="Вычисление 5 2 3" xfId="2737" xr:uid="{00000000-0005-0000-0000-000064220000}"/>
    <cellStyle name="Вычисление 5 2 3 2" xfId="7473" xr:uid="{00000000-0005-0000-0000-000065220000}"/>
    <cellStyle name="Вычисление 5 2 3 3" xfId="11741" xr:uid="{00000000-0005-0000-0000-000066220000}"/>
    <cellStyle name="Вычисление 5 2 3 4" xfId="15977" xr:uid="{00000000-0005-0000-0000-000067220000}"/>
    <cellStyle name="Вычисление 5 2 4" xfId="7471" xr:uid="{00000000-0005-0000-0000-000068220000}"/>
    <cellStyle name="Вычисление 5 2 5" xfId="11739" xr:uid="{00000000-0005-0000-0000-000069220000}"/>
    <cellStyle name="Вычисление 5 2 6" xfId="15975" xr:uid="{00000000-0005-0000-0000-00006A220000}"/>
    <cellStyle name="Вычисление 5 20" xfId="2738" xr:uid="{00000000-0005-0000-0000-00006B220000}"/>
    <cellStyle name="Вычисление 5 20 2" xfId="7474" xr:uid="{00000000-0005-0000-0000-00006C220000}"/>
    <cellStyle name="Вычисление 5 20 3" xfId="11742" xr:uid="{00000000-0005-0000-0000-00006D220000}"/>
    <cellStyle name="Вычисление 5 20 4" xfId="15978" xr:uid="{00000000-0005-0000-0000-00006E220000}"/>
    <cellStyle name="Вычисление 5 21" xfId="2739" xr:uid="{00000000-0005-0000-0000-00006F220000}"/>
    <cellStyle name="Вычисление 5 21 2" xfId="7475" xr:uid="{00000000-0005-0000-0000-000070220000}"/>
    <cellStyle name="Вычисление 5 21 3" xfId="11743" xr:uid="{00000000-0005-0000-0000-000071220000}"/>
    <cellStyle name="Вычисление 5 21 4" xfId="15979" xr:uid="{00000000-0005-0000-0000-000072220000}"/>
    <cellStyle name="Вычисление 5 22" xfId="2740" xr:uid="{00000000-0005-0000-0000-000073220000}"/>
    <cellStyle name="Вычисление 5 22 2" xfId="7476" xr:uid="{00000000-0005-0000-0000-000074220000}"/>
    <cellStyle name="Вычисление 5 22 3" xfId="11744" xr:uid="{00000000-0005-0000-0000-000075220000}"/>
    <cellStyle name="Вычисление 5 22 4" xfId="15980" xr:uid="{00000000-0005-0000-0000-000076220000}"/>
    <cellStyle name="Вычисление 5 23" xfId="2741" xr:uid="{00000000-0005-0000-0000-000077220000}"/>
    <cellStyle name="Вычисление 5 23 2" xfId="7477" xr:uid="{00000000-0005-0000-0000-000078220000}"/>
    <cellStyle name="Вычисление 5 23 3" xfId="11745" xr:uid="{00000000-0005-0000-0000-000079220000}"/>
    <cellStyle name="Вычисление 5 23 4" xfId="15981" xr:uid="{00000000-0005-0000-0000-00007A220000}"/>
    <cellStyle name="Вычисление 5 24" xfId="2742" xr:uid="{00000000-0005-0000-0000-00007B220000}"/>
    <cellStyle name="Вычисление 5 24 2" xfId="7478" xr:uid="{00000000-0005-0000-0000-00007C220000}"/>
    <cellStyle name="Вычисление 5 24 3" xfId="11746" xr:uid="{00000000-0005-0000-0000-00007D220000}"/>
    <cellStyle name="Вычисление 5 24 4" xfId="15982" xr:uid="{00000000-0005-0000-0000-00007E220000}"/>
    <cellStyle name="Вычисление 5 25" xfId="2743" xr:uid="{00000000-0005-0000-0000-00007F220000}"/>
    <cellStyle name="Вычисление 5 25 2" xfId="7479" xr:uid="{00000000-0005-0000-0000-000080220000}"/>
    <cellStyle name="Вычисление 5 25 3" xfId="11747" xr:uid="{00000000-0005-0000-0000-000081220000}"/>
    <cellStyle name="Вычисление 5 25 4" xfId="15983" xr:uid="{00000000-0005-0000-0000-000082220000}"/>
    <cellStyle name="Вычисление 5 26" xfId="2744" xr:uid="{00000000-0005-0000-0000-000083220000}"/>
    <cellStyle name="Вычисление 5 26 2" xfId="7480" xr:uid="{00000000-0005-0000-0000-000084220000}"/>
    <cellStyle name="Вычисление 5 26 3" xfId="11748" xr:uid="{00000000-0005-0000-0000-000085220000}"/>
    <cellStyle name="Вычисление 5 26 4" xfId="15984" xr:uid="{00000000-0005-0000-0000-000086220000}"/>
    <cellStyle name="Вычисление 5 27" xfId="2745" xr:uid="{00000000-0005-0000-0000-000087220000}"/>
    <cellStyle name="Вычисление 5 27 2" xfId="7481" xr:uid="{00000000-0005-0000-0000-000088220000}"/>
    <cellStyle name="Вычисление 5 27 3" xfId="11749" xr:uid="{00000000-0005-0000-0000-000089220000}"/>
    <cellStyle name="Вычисление 5 27 4" xfId="15985" xr:uid="{00000000-0005-0000-0000-00008A220000}"/>
    <cellStyle name="Вычисление 5 28" xfId="2746" xr:uid="{00000000-0005-0000-0000-00008B220000}"/>
    <cellStyle name="Вычисление 5 28 2" xfId="7482" xr:uid="{00000000-0005-0000-0000-00008C220000}"/>
    <cellStyle name="Вычисление 5 28 3" xfId="11750" xr:uid="{00000000-0005-0000-0000-00008D220000}"/>
    <cellStyle name="Вычисление 5 28 4" xfId="15986" xr:uid="{00000000-0005-0000-0000-00008E220000}"/>
    <cellStyle name="Вычисление 5 29" xfId="2747" xr:uid="{00000000-0005-0000-0000-00008F220000}"/>
    <cellStyle name="Вычисление 5 29 2" xfId="7483" xr:uid="{00000000-0005-0000-0000-000090220000}"/>
    <cellStyle name="Вычисление 5 29 3" xfId="11751" xr:uid="{00000000-0005-0000-0000-000091220000}"/>
    <cellStyle name="Вычисление 5 29 4" xfId="15987" xr:uid="{00000000-0005-0000-0000-000092220000}"/>
    <cellStyle name="Вычисление 5 3" xfId="2748" xr:uid="{00000000-0005-0000-0000-000093220000}"/>
    <cellStyle name="Вычисление 5 3 2" xfId="2749" xr:uid="{00000000-0005-0000-0000-000094220000}"/>
    <cellStyle name="Вычисление 5 3 2 2" xfId="7485" xr:uid="{00000000-0005-0000-0000-000095220000}"/>
    <cellStyle name="Вычисление 5 3 2 3" xfId="11753" xr:uid="{00000000-0005-0000-0000-000096220000}"/>
    <cellStyle name="Вычисление 5 3 2 4" xfId="15989" xr:uid="{00000000-0005-0000-0000-000097220000}"/>
    <cellStyle name="Вычисление 5 3 3" xfId="2750" xr:uid="{00000000-0005-0000-0000-000098220000}"/>
    <cellStyle name="Вычисление 5 3 3 2" xfId="7486" xr:uid="{00000000-0005-0000-0000-000099220000}"/>
    <cellStyle name="Вычисление 5 3 3 3" xfId="11754" xr:uid="{00000000-0005-0000-0000-00009A220000}"/>
    <cellStyle name="Вычисление 5 3 3 4" xfId="15990" xr:uid="{00000000-0005-0000-0000-00009B220000}"/>
    <cellStyle name="Вычисление 5 3 4" xfId="7484" xr:uid="{00000000-0005-0000-0000-00009C220000}"/>
    <cellStyle name="Вычисление 5 3 5" xfId="11752" xr:uid="{00000000-0005-0000-0000-00009D220000}"/>
    <cellStyle name="Вычисление 5 3 6" xfId="15988" xr:uid="{00000000-0005-0000-0000-00009E220000}"/>
    <cellStyle name="Вычисление 5 30" xfId="2751" xr:uid="{00000000-0005-0000-0000-00009F220000}"/>
    <cellStyle name="Вычисление 5 30 2" xfId="7487" xr:uid="{00000000-0005-0000-0000-0000A0220000}"/>
    <cellStyle name="Вычисление 5 30 3" xfId="11755" xr:uid="{00000000-0005-0000-0000-0000A1220000}"/>
    <cellStyle name="Вычисление 5 30 4" xfId="15991" xr:uid="{00000000-0005-0000-0000-0000A2220000}"/>
    <cellStyle name="Вычисление 5 31" xfId="2752" xr:uid="{00000000-0005-0000-0000-0000A3220000}"/>
    <cellStyle name="Вычисление 5 31 2" xfId="7488" xr:uid="{00000000-0005-0000-0000-0000A4220000}"/>
    <cellStyle name="Вычисление 5 31 3" xfId="11756" xr:uid="{00000000-0005-0000-0000-0000A5220000}"/>
    <cellStyle name="Вычисление 5 31 4" xfId="15992" xr:uid="{00000000-0005-0000-0000-0000A6220000}"/>
    <cellStyle name="Вычисление 5 32" xfId="2753" xr:uid="{00000000-0005-0000-0000-0000A7220000}"/>
    <cellStyle name="Вычисление 5 32 2" xfId="7489" xr:uid="{00000000-0005-0000-0000-0000A8220000}"/>
    <cellStyle name="Вычисление 5 32 3" xfId="11757" xr:uid="{00000000-0005-0000-0000-0000A9220000}"/>
    <cellStyle name="Вычисление 5 32 4" xfId="15993" xr:uid="{00000000-0005-0000-0000-0000AA220000}"/>
    <cellStyle name="Вычисление 5 33" xfId="2754" xr:uid="{00000000-0005-0000-0000-0000AB220000}"/>
    <cellStyle name="Вычисление 5 33 2" xfId="7490" xr:uid="{00000000-0005-0000-0000-0000AC220000}"/>
    <cellStyle name="Вычисление 5 33 3" xfId="11758" xr:uid="{00000000-0005-0000-0000-0000AD220000}"/>
    <cellStyle name="Вычисление 5 33 4" xfId="15994" xr:uid="{00000000-0005-0000-0000-0000AE220000}"/>
    <cellStyle name="Вычисление 5 34" xfId="2755" xr:uid="{00000000-0005-0000-0000-0000AF220000}"/>
    <cellStyle name="Вычисление 5 34 2" xfId="7491" xr:uid="{00000000-0005-0000-0000-0000B0220000}"/>
    <cellStyle name="Вычисление 5 34 3" xfId="11759" xr:uid="{00000000-0005-0000-0000-0000B1220000}"/>
    <cellStyle name="Вычисление 5 34 4" xfId="15995" xr:uid="{00000000-0005-0000-0000-0000B2220000}"/>
    <cellStyle name="Вычисление 5 35" xfId="2756" xr:uid="{00000000-0005-0000-0000-0000B3220000}"/>
    <cellStyle name="Вычисление 5 35 2" xfId="7492" xr:uid="{00000000-0005-0000-0000-0000B4220000}"/>
    <cellStyle name="Вычисление 5 35 3" xfId="11760" xr:uid="{00000000-0005-0000-0000-0000B5220000}"/>
    <cellStyle name="Вычисление 5 35 4" xfId="15996" xr:uid="{00000000-0005-0000-0000-0000B6220000}"/>
    <cellStyle name="Вычисление 5 36" xfId="2757" xr:uid="{00000000-0005-0000-0000-0000B7220000}"/>
    <cellStyle name="Вычисление 5 36 2" xfId="7493" xr:uid="{00000000-0005-0000-0000-0000B8220000}"/>
    <cellStyle name="Вычисление 5 36 3" xfId="11761" xr:uid="{00000000-0005-0000-0000-0000B9220000}"/>
    <cellStyle name="Вычисление 5 36 4" xfId="15997" xr:uid="{00000000-0005-0000-0000-0000BA220000}"/>
    <cellStyle name="Вычисление 5 37" xfId="2758" xr:uid="{00000000-0005-0000-0000-0000BB220000}"/>
    <cellStyle name="Вычисление 5 37 2" xfId="7494" xr:uid="{00000000-0005-0000-0000-0000BC220000}"/>
    <cellStyle name="Вычисление 5 37 3" xfId="11762" xr:uid="{00000000-0005-0000-0000-0000BD220000}"/>
    <cellStyle name="Вычисление 5 37 4" xfId="15998" xr:uid="{00000000-0005-0000-0000-0000BE220000}"/>
    <cellStyle name="Вычисление 5 38" xfId="2759" xr:uid="{00000000-0005-0000-0000-0000BF220000}"/>
    <cellStyle name="Вычисление 5 38 2" xfId="7495" xr:uid="{00000000-0005-0000-0000-0000C0220000}"/>
    <cellStyle name="Вычисление 5 38 3" xfId="11763" xr:uid="{00000000-0005-0000-0000-0000C1220000}"/>
    <cellStyle name="Вычисление 5 38 4" xfId="15999" xr:uid="{00000000-0005-0000-0000-0000C2220000}"/>
    <cellStyle name="Вычисление 5 39" xfId="2760" xr:uid="{00000000-0005-0000-0000-0000C3220000}"/>
    <cellStyle name="Вычисление 5 39 2" xfId="7496" xr:uid="{00000000-0005-0000-0000-0000C4220000}"/>
    <cellStyle name="Вычисление 5 39 3" xfId="11764" xr:uid="{00000000-0005-0000-0000-0000C5220000}"/>
    <cellStyle name="Вычисление 5 39 4" xfId="16000" xr:uid="{00000000-0005-0000-0000-0000C6220000}"/>
    <cellStyle name="Вычисление 5 4" xfId="2761" xr:uid="{00000000-0005-0000-0000-0000C7220000}"/>
    <cellStyle name="Вычисление 5 4 2" xfId="2762" xr:uid="{00000000-0005-0000-0000-0000C8220000}"/>
    <cellStyle name="Вычисление 5 4 2 2" xfId="7498" xr:uid="{00000000-0005-0000-0000-0000C9220000}"/>
    <cellStyle name="Вычисление 5 4 2 3" xfId="11766" xr:uid="{00000000-0005-0000-0000-0000CA220000}"/>
    <cellStyle name="Вычисление 5 4 2 4" xfId="16002" xr:uid="{00000000-0005-0000-0000-0000CB220000}"/>
    <cellStyle name="Вычисление 5 4 3" xfId="2763" xr:uid="{00000000-0005-0000-0000-0000CC220000}"/>
    <cellStyle name="Вычисление 5 4 3 2" xfId="7499" xr:uid="{00000000-0005-0000-0000-0000CD220000}"/>
    <cellStyle name="Вычисление 5 4 3 3" xfId="11767" xr:uid="{00000000-0005-0000-0000-0000CE220000}"/>
    <cellStyle name="Вычисление 5 4 3 4" xfId="16003" xr:uid="{00000000-0005-0000-0000-0000CF220000}"/>
    <cellStyle name="Вычисление 5 4 4" xfId="7497" xr:uid="{00000000-0005-0000-0000-0000D0220000}"/>
    <cellStyle name="Вычисление 5 4 5" xfId="11765" xr:uid="{00000000-0005-0000-0000-0000D1220000}"/>
    <cellStyle name="Вычисление 5 4 6" xfId="16001" xr:uid="{00000000-0005-0000-0000-0000D2220000}"/>
    <cellStyle name="Вычисление 5 40" xfId="2764" xr:uid="{00000000-0005-0000-0000-0000D3220000}"/>
    <cellStyle name="Вычисление 5 40 2" xfId="7500" xr:uid="{00000000-0005-0000-0000-0000D4220000}"/>
    <cellStyle name="Вычисление 5 40 3" xfId="11768" xr:uid="{00000000-0005-0000-0000-0000D5220000}"/>
    <cellStyle name="Вычисление 5 40 4" xfId="16004" xr:uid="{00000000-0005-0000-0000-0000D6220000}"/>
    <cellStyle name="Вычисление 5 41" xfId="2765" xr:uid="{00000000-0005-0000-0000-0000D7220000}"/>
    <cellStyle name="Вычисление 5 41 2" xfId="7501" xr:uid="{00000000-0005-0000-0000-0000D8220000}"/>
    <cellStyle name="Вычисление 5 41 3" xfId="11769" xr:uid="{00000000-0005-0000-0000-0000D9220000}"/>
    <cellStyle name="Вычисление 5 41 4" xfId="16005" xr:uid="{00000000-0005-0000-0000-0000DA220000}"/>
    <cellStyle name="Вычисление 5 42" xfId="2766" xr:uid="{00000000-0005-0000-0000-0000DB220000}"/>
    <cellStyle name="Вычисление 5 42 2" xfId="7502" xr:uid="{00000000-0005-0000-0000-0000DC220000}"/>
    <cellStyle name="Вычисление 5 42 3" xfId="11770" xr:uid="{00000000-0005-0000-0000-0000DD220000}"/>
    <cellStyle name="Вычисление 5 42 4" xfId="16006" xr:uid="{00000000-0005-0000-0000-0000DE220000}"/>
    <cellStyle name="Вычисление 5 43" xfId="2767" xr:uid="{00000000-0005-0000-0000-0000DF220000}"/>
    <cellStyle name="Вычисление 5 43 2" xfId="7503" xr:uid="{00000000-0005-0000-0000-0000E0220000}"/>
    <cellStyle name="Вычисление 5 43 3" xfId="11771" xr:uid="{00000000-0005-0000-0000-0000E1220000}"/>
    <cellStyle name="Вычисление 5 43 4" xfId="16007" xr:uid="{00000000-0005-0000-0000-0000E2220000}"/>
    <cellStyle name="Вычисление 5 44" xfId="2768" xr:uid="{00000000-0005-0000-0000-0000E3220000}"/>
    <cellStyle name="Вычисление 5 44 2" xfId="7504" xr:uid="{00000000-0005-0000-0000-0000E4220000}"/>
    <cellStyle name="Вычисление 5 44 3" xfId="11772" xr:uid="{00000000-0005-0000-0000-0000E5220000}"/>
    <cellStyle name="Вычисление 5 44 4" xfId="16008" xr:uid="{00000000-0005-0000-0000-0000E6220000}"/>
    <cellStyle name="Вычисление 5 45" xfId="2769" xr:uid="{00000000-0005-0000-0000-0000E7220000}"/>
    <cellStyle name="Вычисление 5 45 2" xfId="7505" xr:uid="{00000000-0005-0000-0000-0000E8220000}"/>
    <cellStyle name="Вычисление 5 45 3" xfId="11773" xr:uid="{00000000-0005-0000-0000-0000E9220000}"/>
    <cellStyle name="Вычисление 5 45 4" xfId="16009" xr:uid="{00000000-0005-0000-0000-0000EA220000}"/>
    <cellStyle name="Вычисление 5 46" xfId="2770" xr:uid="{00000000-0005-0000-0000-0000EB220000}"/>
    <cellStyle name="Вычисление 5 46 2" xfId="7506" xr:uid="{00000000-0005-0000-0000-0000EC220000}"/>
    <cellStyle name="Вычисление 5 46 3" xfId="11774" xr:uid="{00000000-0005-0000-0000-0000ED220000}"/>
    <cellStyle name="Вычисление 5 46 4" xfId="16010" xr:uid="{00000000-0005-0000-0000-0000EE220000}"/>
    <cellStyle name="Вычисление 5 47" xfId="2771" xr:uid="{00000000-0005-0000-0000-0000EF220000}"/>
    <cellStyle name="Вычисление 5 47 2" xfId="7507" xr:uid="{00000000-0005-0000-0000-0000F0220000}"/>
    <cellStyle name="Вычисление 5 47 3" xfId="11775" xr:uid="{00000000-0005-0000-0000-0000F1220000}"/>
    <cellStyle name="Вычисление 5 47 4" xfId="16011" xr:uid="{00000000-0005-0000-0000-0000F2220000}"/>
    <cellStyle name="Вычисление 5 48" xfId="2772" xr:uid="{00000000-0005-0000-0000-0000F3220000}"/>
    <cellStyle name="Вычисление 5 48 2" xfId="7508" xr:uid="{00000000-0005-0000-0000-0000F4220000}"/>
    <cellStyle name="Вычисление 5 48 3" xfId="11776" xr:uid="{00000000-0005-0000-0000-0000F5220000}"/>
    <cellStyle name="Вычисление 5 48 4" xfId="16012" xr:uid="{00000000-0005-0000-0000-0000F6220000}"/>
    <cellStyle name="Вычисление 5 49" xfId="2773" xr:uid="{00000000-0005-0000-0000-0000F7220000}"/>
    <cellStyle name="Вычисление 5 49 2" xfId="7509" xr:uid="{00000000-0005-0000-0000-0000F8220000}"/>
    <cellStyle name="Вычисление 5 49 3" xfId="11777" xr:uid="{00000000-0005-0000-0000-0000F9220000}"/>
    <cellStyle name="Вычисление 5 49 4" xfId="16013" xr:uid="{00000000-0005-0000-0000-0000FA220000}"/>
    <cellStyle name="Вычисление 5 5" xfId="2774" xr:uid="{00000000-0005-0000-0000-0000FB220000}"/>
    <cellStyle name="Вычисление 5 5 2" xfId="7510" xr:uid="{00000000-0005-0000-0000-0000FC220000}"/>
    <cellStyle name="Вычисление 5 5 3" xfId="11778" xr:uid="{00000000-0005-0000-0000-0000FD220000}"/>
    <cellStyle name="Вычисление 5 5 4" xfId="16014" xr:uid="{00000000-0005-0000-0000-0000FE220000}"/>
    <cellStyle name="Вычисление 5 50" xfId="2775" xr:uid="{00000000-0005-0000-0000-0000FF220000}"/>
    <cellStyle name="Вычисление 5 50 2" xfId="7511" xr:uid="{00000000-0005-0000-0000-000000230000}"/>
    <cellStyle name="Вычисление 5 50 3" xfId="11779" xr:uid="{00000000-0005-0000-0000-000001230000}"/>
    <cellStyle name="Вычисление 5 50 4" xfId="16015" xr:uid="{00000000-0005-0000-0000-000002230000}"/>
    <cellStyle name="Вычисление 5 51" xfId="2776" xr:uid="{00000000-0005-0000-0000-000003230000}"/>
    <cellStyle name="Вычисление 5 51 2" xfId="7512" xr:uid="{00000000-0005-0000-0000-000004230000}"/>
    <cellStyle name="Вычисление 5 51 3" xfId="11780" xr:uid="{00000000-0005-0000-0000-000005230000}"/>
    <cellStyle name="Вычисление 5 51 4" xfId="16016" xr:uid="{00000000-0005-0000-0000-000006230000}"/>
    <cellStyle name="Вычисление 5 52" xfId="2777" xr:uid="{00000000-0005-0000-0000-000007230000}"/>
    <cellStyle name="Вычисление 5 52 2" xfId="7513" xr:uid="{00000000-0005-0000-0000-000008230000}"/>
    <cellStyle name="Вычисление 5 52 3" xfId="11781" xr:uid="{00000000-0005-0000-0000-000009230000}"/>
    <cellStyle name="Вычисление 5 52 4" xfId="16017" xr:uid="{00000000-0005-0000-0000-00000A230000}"/>
    <cellStyle name="Вычисление 5 53" xfId="2778" xr:uid="{00000000-0005-0000-0000-00000B230000}"/>
    <cellStyle name="Вычисление 5 53 2" xfId="7514" xr:uid="{00000000-0005-0000-0000-00000C230000}"/>
    <cellStyle name="Вычисление 5 53 3" xfId="11782" xr:uid="{00000000-0005-0000-0000-00000D230000}"/>
    <cellStyle name="Вычисление 5 53 4" xfId="16018" xr:uid="{00000000-0005-0000-0000-00000E230000}"/>
    <cellStyle name="Вычисление 5 54" xfId="2779" xr:uid="{00000000-0005-0000-0000-00000F230000}"/>
    <cellStyle name="Вычисление 5 54 2" xfId="7515" xr:uid="{00000000-0005-0000-0000-000010230000}"/>
    <cellStyle name="Вычисление 5 54 3" xfId="11783" xr:uid="{00000000-0005-0000-0000-000011230000}"/>
    <cellStyle name="Вычисление 5 54 4" xfId="16019" xr:uid="{00000000-0005-0000-0000-000012230000}"/>
    <cellStyle name="Вычисление 5 55" xfId="2780" xr:uid="{00000000-0005-0000-0000-000013230000}"/>
    <cellStyle name="Вычисление 5 55 2" xfId="7516" xr:uid="{00000000-0005-0000-0000-000014230000}"/>
    <cellStyle name="Вычисление 5 55 3" xfId="11784" xr:uid="{00000000-0005-0000-0000-000015230000}"/>
    <cellStyle name="Вычисление 5 55 4" xfId="16020" xr:uid="{00000000-0005-0000-0000-000016230000}"/>
    <cellStyle name="Вычисление 5 56" xfId="2781" xr:uid="{00000000-0005-0000-0000-000017230000}"/>
    <cellStyle name="Вычисление 5 56 2" xfId="7517" xr:uid="{00000000-0005-0000-0000-000018230000}"/>
    <cellStyle name="Вычисление 5 56 3" xfId="11785" xr:uid="{00000000-0005-0000-0000-000019230000}"/>
    <cellStyle name="Вычисление 5 56 4" xfId="16021" xr:uid="{00000000-0005-0000-0000-00001A230000}"/>
    <cellStyle name="Вычисление 5 57" xfId="2782" xr:uid="{00000000-0005-0000-0000-00001B230000}"/>
    <cellStyle name="Вычисление 5 57 2" xfId="7518" xr:uid="{00000000-0005-0000-0000-00001C230000}"/>
    <cellStyle name="Вычисление 5 57 3" xfId="11786" xr:uid="{00000000-0005-0000-0000-00001D230000}"/>
    <cellStyle name="Вычисление 5 57 4" xfId="16022" xr:uid="{00000000-0005-0000-0000-00001E230000}"/>
    <cellStyle name="Вычисление 5 58" xfId="2783" xr:uid="{00000000-0005-0000-0000-00001F230000}"/>
    <cellStyle name="Вычисление 5 58 2" xfId="7519" xr:uid="{00000000-0005-0000-0000-000020230000}"/>
    <cellStyle name="Вычисление 5 58 3" xfId="11787" xr:uid="{00000000-0005-0000-0000-000021230000}"/>
    <cellStyle name="Вычисление 5 58 4" xfId="16023" xr:uid="{00000000-0005-0000-0000-000022230000}"/>
    <cellStyle name="Вычисление 5 59" xfId="2784" xr:uid="{00000000-0005-0000-0000-000023230000}"/>
    <cellStyle name="Вычисление 5 59 2" xfId="7520" xr:uid="{00000000-0005-0000-0000-000024230000}"/>
    <cellStyle name="Вычисление 5 59 3" xfId="11788" xr:uid="{00000000-0005-0000-0000-000025230000}"/>
    <cellStyle name="Вычисление 5 59 4" xfId="16024" xr:uid="{00000000-0005-0000-0000-000026230000}"/>
    <cellStyle name="Вычисление 5 6" xfId="2785" xr:uid="{00000000-0005-0000-0000-000027230000}"/>
    <cellStyle name="Вычисление 5 6 2" xfId="7521" xr:uid="{00000000-0005-0000-0000-000028230000}"/>
    <cellStyle name="Вычисление 5 6 3" xfId="11789" xr:uid="{00000000-0005-0000-0000-000029230000}"/>
    <cellStyle name="Вычисление 5 6 4" xfId="16025" xr:uid="{00000000-0005-0000-0000-00002A230000}"/>
    <cellStyle name="Вычисление 5 60" xfId="2786" xr:uid="{00000000-0005-0000-0000-00002B230000}"/>
    <cellStyle name="Вычисление 5 60 2" xfId="7522" xr:uid="{00000000-0005-0000-0000-00002C230000}"/>
    <cellStyle name="Вычисление 5 60 3" xfId="11790" xr:uid="{00000000-0005-0000-0000-00002D230000}"/>
    <cellStyle name="Вычисление 5 60 4" xfId="16026" xr:uid="{00000000-0005-0000-0000-00002E230000}"/>
    <cellStyle name="Вычисление 5 61" xfId="2787" xr:uid="{00000000-0005-0000-0000-00002F230000}"/>
    <cellStyle name="Вычисление 5 61 2" xfId="7523" xr:uid="{00000000-0005-0000-0000-000030230000}"/>
    <cellStyle name="Вычисление 5 61 3" xfId="11791" xr:uid="{00000000-0005-0000-0000-000031230000}"/>
    <cellStyle name="Вычисление 5 61 4" xfId="16027" xr:uid="{00000000-0005-0000-0000-000032230000}"/>
    <cellStyle name="Вычисление 5 62" xfId="2788" xr:uid="{00000000-0005-0000-0000-000033230000}"/>
    <cellStyle name="Вычисление 5 62 2" xfId="7524" xr:uid="{00000000-0005-0000-0000-000034230000}"/>
    <cellStyle name="Вычисление 5 62 3" xfId="11792" xr:uid="{00000000-0005-0000-0000-000035230000}"/>
    <cellStyle name="Вычисление 5 62 4" xfId="16028" xr:uid="{00000000-0005-0000-0000-000036230000}"/>
    <cellStyle name="Вычисление 5 63" xfId="2789" xr:uid="{00000000-0005-0000-0000-000037230000}"/>
    <cellStyle name="Вычисление 5 63 2" xfId="7525" xr:uid="{00000000-0005-0000-0000-000038230000}"/>
    <cellStyle name="Вычисление 5 63 3" xfId="11793" xr:uid="{00000000-0005-0000-0000-000039230000}"/>
    <cellStyle name="Вычисление 5 63 4" xfId="16029" xr:uid="{00000000-0005-0000-0000-00003A230000}"/>
    <cellStyle name="Вычисление 5 64" xfId="2790" xr:uid="{00000000-0005-0000-0000-00003B230000}"/>
    <cellStyle name="Вычисление 5 64 2" xfId="7526" xr:uid="{00000000-0005-0000-0000-00003C230000}"/>
    <cellStyle name="Вычисление 5 64 3" xfId="11794" xr:uid="{00000000-0005-0000-0000-00003D230000}"/>
    <cellStyle name="Вычисление 5 64 4" xfId="16030" xr:uid="{00000000-0005-0000-0000-00003E230000}"/>
    <cellStyle name="Вычисление 5 65" xfId="2791" xr:uid="{00000000-0005-0000-0000-00003F230000}"/>
    <cellStyle name="Вычисление 5 65 2" xfId="7527" xr:uid="{00000000-0005-0000-0000-000040230000}"/>
    <cellStyle name="Вычисление 5 65 3" xfId="11795" xr:uid="{00000000-0005-0000-0000-000041230000}"/>
    <cellStyle name="Вычисление 5 65 4" xfId="16031" xr:uid="{00000000-0005-0000-0000-000042230000}"/>
    <cellStyle name="Вычисление 5 66" xfId="2792" xr:uid="{00000000-0005-0000-0000-000043230000}"/>
    <cellStyle name="Вычисление 5 66 2" xfId="7528" xr:uid="{00000000-0005-0000-0000-000044230000}"/>
    <cellStyle name="Вычисление 5 66 3" xfId="11796" xr:uid="{00000000-0005-0000-0000-000045230000}"/>
    <cellStyle name="Вычисление 5 66 4" xfId="16032" xr:uid="{00000000-0005-0000-0000-000046230000}"/>
    <cellStyle name="Вычисление 5 67" xfId="2793" xr:uid="{00000000-0005-0000-0000-000047230000}"/>
    <cellStyle name="Вычисление 5 67 2" xfId="7529" xr:uid="{00000000-0005-0000-0000-000048230000}"/>
    <cellStyle name="Вычисление 5 67 3" xfId="11797" xr:uid="{00000000-0005-0000-0000-000049230000}"/>
    <cellStyle name="Вычисление 5 67 4" xfId="16033" xr:uid="{00000000-0005-0000-0000-00004A230000}"/>
    <cellStyle name="Вычисление 5 68" xfId="2794" xr:uid="{00000000-0005-0000-0000-00004B230000}"/>
    <cellStyle name="Вычисление 5 68 2" xfId="7530" xr:uid="{00000000-0005-0000-0000-00004C230000}"/>
    <cellStyle name="Вычисление 5 68 3" xfId="11798" xr:uid="{00000000-0005-0000-0000-00004D230000}"/>
    <cellStyle name="Вычисление 5 68 4" xfId="16034" xr:uid="{00000000-0005-0000-0000-00004E230000}"/>
    <cellStyle name="Вычисление 5 69" xfId="2795" xr:uid="{00000000-0005-0000-0000-00004F230000}"/>
    <cellStyle name="Вычисление 5 69 2" xfId="7531" xr:uid="{00000000-0005-0000-0000-000050230000}"/>
    <cellStyle name="Вычисление 5 69 3" xfId="11799" xr:uid="{00000000-0005-0000-0000-000051230000}"/>
    <cellStyle name="Вычисление 5 69 4" xfId="16035" xr:uid="{00000000-0005-0000-0000-000052230000}"/>
    <cellStyle name="Вычисление 5 7" xfId="2796" xr:uid="{00000000-0005-0000-0000-000053230000}"/>
    <cellStyle name="Вычисление 5 7 2" xfId="7532" xr:uid="{00000000-0005-0000-0000-000054230000}"/>
    <cellStyle name="Вычисление 5 7 3" xfId="11800" xr:uid="{00000000-0005-0000-0000-000055230000}"/>
    <cellStyle name="Вычисление 5 7 4" xfId="16036" xr:uid="{00000000-0005-0000-0000-000056230000}"/>
    <cellStyle name="Вычисление 5 70" xfId="2797" xr:uid="{00000000-0005-0000-0000-000057230000}"/>
    <cellStyle name="Вычисление 5 70 2" xfId="7533" xr:uid="{00000000-0005-0000-0000-000058230000}"/>
    <cellStyle name="Вычисление 5 70 3" xfId="11801" xr:uid="{00000000-0005-0000-0000-000059230000}"/>
    <cellStyle name="Вычисление 5 70 4" xfId="16037" xr:uid="{00000000-0005-0000-0000-00005A230000}"/>
    <cellStyle name="Вычисление 5 71" xfId="2798" xr:uid="{00000000-0005-0000-0000-00005B230000}"/>
    <cellStyle name="Вычисление 5 71 2" xfId="7534" xr:uid="{00000000-0005-0000-0000-00005C230000}"/>
    <cellStyle name="Вычисление 5 71 3" xfId="11802" xr:uid="{00000000-0005-0000-0000-00005D230000}"/>
    <cellStyle name="Вычисление 5 71 4" xfId="16038" xr:uid="{00000000-0005-0000-0000-00005E230000}"/>
    <cellStyle name="Вычисление 5 72" xfId="2799" xr:uid="{00000000-0005-0000-0000-00005F230000}"/>
    <cellStyle name="Вычисление 5 72 2" xfId="7535" xr:uid="{00000000-0005-0000-0000-000060230000}"/>
    <cellStyle name="Вычисление 5 72 3" xfId="11803" xr:uid="{00000000-0005-0000-0000-000061230000}"/>
    <cellStyle name="Вычисление 5 72 4" xfId="16039" xr:uid="{00000000-0005-0000-0000-000062230000}"/>
    <cellStyle name="Вычисление 5 73" xfId="2800" xr:uid="{00000000-0005-0000-0000-000063230000}"/>
    <cellStyle name="Вычисление 5 73 2" xfId="7536" xr:uid="{00000000-0005-0000-0000-000064230000}"/>
    <cellStyle name="Вычисление 5 73 3" xfId="11804" xr:uid="{00000000-0005-0000-0000-000065230000}"/>
    <cellStyle name="Вычисление 5 73 4" xfId="16040" xr:uid="{00000000-0005-0000-0000-000066230000}"/>
    <cellStyle name="Вычисление 5 74" xfId="2801" xr:uid="{00000000-0005-0000-0000-000067230000}"/>
    <cellStyle name="Вычисление 5 74 2" xfId="7537" xr:uid="{00000000-0005-0000-0000-000068230000}"/>
    <cellStyle name="Вычисление 5 74 3" xfId="11805" xr:uid="{00000000-0005-0000-0000-000069230000}"/>
    <cellStyle name="Вычисление 5 74 4" xfId="16041" xr:uid="{00000000-0005-0000-0000-00006A230000}"/>
    <cellStyle name="Вычисление 5 75" xfId="2802" xr:uid="{00000000-0005-0000-0000-00006B230000}"/>
    <cellStyle name="Вычисление 5 75 2" xfId="7538" xr:uid="{00000000-0005-0000-0000-00006C230000}"/>
    <cellStyle name="Вычисление 5 75 3" xfId="11806" xr:uid="{00000000-0005-0000-0000-00006D230000}"/>
    <cellStyle name="Вычисление 5 75 4" xfId="16042" xr:uid="{00000000-0005-0000-0000-00006E230000}"/>
    <cellStyle name="Вычисление 5 76" xfId="2803" xr:uid="{00000000-0005-0000-0000-00006F230000}"/>
    <cellStyle name="Вычисление 5 76 2" xfId="7539" xr:uid="{00000000-0005-0000-0000-000070230000}"/>
    <cellStyle name="Вычисление 5 76 3" xfId="11807" xr:uid="{00000000-0005-0000-0000-000071230000}"/>
    <cellStyle name="Вычисление 5 76 4" xfId="16043" xr:uid="{00000000-0005-0000-0000-000072230000}"/>
    <cellStyle name="Вычисление 5 77" xfId="2804" xr:uid="{00000000-0005-0000-0000-000073230000}"/>
    <cellStyle name="Вычисление 5 77 2" xfId="7540" xr:uid="{00000000-0005-0000-0000-000074230000}"/>
    <cellStyle name="Вычисление 5 77 3" xfId="11808" xr:uid="{00000000-0005-0000-0000-000075230000}"/>
    <cellStyle name="Вычисление 5 77 4" xfId="16044" xr:uid="{00000000-0005-0000-0000-000076230000}"/>
    <cellStyle name="Вычисление 5 78" xfId="2805" xr:uid="{00000000-0005-0000-0000-000077230000}"/>
    <cellStyle name="Вычисление 5 78 2" xfId="7541" xr:uid="{00000000-0005-0000-0000-000078230000}"/>
    <cellStyle name="Вычисление 5 78 3" xfId="11809" xr:uid="{00000000-0005-0000-0000-000079230000}"/>
    <cellStyle name="Вычисление 5 78 4" xfId="16045" xr:uid="{00000000-0005-0000-0000-00007A230000}"/>
    <cellStyle name="Вычисление 5 79" xfId="2806" xr:uid="{00000000-0005-0000-0000-00007B230000}"/>
    <cellStyle name="Вычисление 5 79 2" xfId="7542" xr:uid="{00000000-0005-0000-0000-00007C230000}"/>
    <cellStyle name="Вычисление 5 79 3" xfId="11810" xr:uid="{00000000-0005-0000-0000-00007D230000}"/>
    <cellStyle name="Вычисление 5 79 4" xfId="16046" xr:uid="{00000000-0005-0000-0000-00007E230000}"/>
    <cellStyle name="Вычисление 5 8" xfId="2807" xr:uid="{00000000-0005-0000-0000-00007F230000}"/>
    <cellStyle name="Вычисление 5 8 2" xfId="7543" xr:uid="{00000000-0005-0000-0000-000080230000}"/>
    <cellStyle name="Вычисление 5 8 3" xfId="11811" xr:uid="{00000000-0005-0000-0000-000081230000}"/>
    <cellStyle name="Вычисление 5 8 4" xfId="16047" xr:uid="{00000000-0005-0000-0000-000082230000}"/>
    <cellStyle name="Вычисление 5 80" xfId="2808" xr:uid="{00000000-0005-0000-0000-000083230000}"/>
    <cellStyle name="Вычисление 5 80 2" xfId="7544" xr:uid="{00000000-0005-0000-0000-000084230000}"/>
    <cellStyle name="Вычисление 5 80 3" xfId="11812" xr:uid="{00000000-0005-0000-0000-000085230000}"/>
    <cellStyle name="Вычисление 5 80 4" xfId="16048" xr:uid="{00000000-0005-0000-0000-000086230000}"/>
    <cellStyle name="Вычисление 5 81" xfId="2809" xr:uid="{00000000-0005-0000-0000-000087230000}"/>
    <cellStyle name="Вычисление 5 81 2" xfId="7545" xr:uid="{00000000-0005-0000-0000-000088230000}"/>
    <cellStyle name="Вычисление 5 81 3" xfId="11813" xr:uid="{00000000-0005-0000-0000-000089230000}"/>
    <cellStyle name="Вычисление 5 81 4" xfId="16049" xr:uid="{00000000-0005-0000-0000-00008A230000}"/>
    <cellStyle name="Вычисление 5 82" xfId="2810" xr:uid="{00000000-0005-0000-0000-00008B230000}"/>
    <cellStyle name="Вычисление 5 82 2" xfId="7546" xr:uid="{00000000-0005-0000-0000-00008C230000}"/>
    <cellStyle name="Вычисление 5 82 3" xfId="11814" xr:uid="{00000000-0005-0000-0000-00008D230000}"/>
    <cellStyle name="Вычисление 5 82 4" xfId="16050" xr:uid="{00000000-0005-0000-0000-00008E230000}"/>
    <cellStyle name="Вычисление 5 83" xfId="2811" xr:uid="{00000000-0005-0000-0000-00008F230000}"/>
    <cellStyle name="Вычисление 5 83 2" xfId="7547" xr:uid="{00000000-0005-0000-0000-000090230000}"/>
    <cellStyle name="Вычисление 5 83 3" xfId="11815" xr:uid="{00000000-0005-0000-0000-000091230000}"/>
    <cellStyle name="Вычисление 5 83 4" xfId="16051" xr:uid="{00000000-0005-0000-0000-000092230000}"/>
    <cellStyle name="Вычисление 5 84" xfId="2812" xr:uid="{00000000-0005-0000-0000-000093230000}"/>
    <cellStyle name="Вычисление 5 84 2" xfId="7548" xr:uid="{00000000-0005-0000-0000-000094230000}"/>
    <cellStyle name="Вычисление 5 84 3" xfId="11816" xr:uid="{00000000-0005-0000-0000-000095230000}"/>
    <cellStyle name="Вычисление 5 84 4" xfId="16052" xr:uid="{00000000-0005-0000-0000-000096230000}"/>
    <cellStyle name="Вычисление 5 85" xfId="2813" xr:uid="{00000000-0005-0000-0000-000097230000}"/>
    <cellStyle name="Вычисление 5 85 2" xfId="7549" xr:uid="{00000000-0005-0000-0000-000098230000}"/>
    <cellStyle name="Вычисление 5 85 3" xfId="11817" xr:uid="{00000000-0005-0000-0000-000099230000}"/>
    <cellStyle name="Вычисление 5 85 4" xfId="16053" xr:uid="{00000000-0005-0000-0000-00009A230000}"/>
    <cellStyle name="Вычисление 5 86" xfId="2814" xr:uid="{00000000-0005-0000-0000-00009B230000}"/>
    <cellStyle name="Вычисление 5 86 2" xfId="7550" xr:uid="{00000000-0005-0000-0000-00009C230000}"/>
    <cellStyle name="Вычисление 5 86 3" xfId="11818" xr:uid="{00000000-0005-0000-0000-00009D230000}"/>
    <cellStyle name="Вычисление 5 86 4" xfId="16054" xr:uid="{00000000-0005-0000-0000-00009E230000}"/>
    <cellStyle name="Вычисление 5 87" xfId="2815" xr:uid="{00000000-0005-0000-0000-00009F230000}"/>
    <cellStyle name="Вычисление 5 87 2" xfId="7551" xr:uid="{00000000-0005-0000-0000-0000A0230000}"/>
    <cellStyle name="Вычисление 5 87 3" xfId="11819" xr:uid="{00000000-0005-0000-0000-0000A1230000}"/>
    <cellStyle name="Вычисление 5 87 4" xfId="16055" xr:uid="{00000000-0005-0000-0000-0000A2230000}"/>
    <cellStyle name="Вычисление 5 88" xfId="2816" xr:uid="{00000000-0005-0000-0000-0000A3230000}"/>
    <cellStyle name="Вычисление 5 88 2" xfId="7552" xr:uid="{00000000-0005-0000-0000-0000A4230000}"/>
    <cellStyle name="Вычисление 5 88 3" xfId="11820" xr:uid="{00000000-0005-0000-0000-0000A5230000}"/>
    <cellStyle name="Вычисление 5 88 4" xfId="16056" xr:uid="{00000000-0005-0000-0000-0000A6230000}"/>
    <cellStyle name="Вычисление 5 89" xfId="2817" xr:uid="{00000000-0005-0000-0000-0000A7230000}"/>
    <cellStyle name="Вычисление 5 89 2" xfId="7553" xr:uid="{00000000-0005-0000-0000-0000A8230000}"/>
    <cellStyle name="Вычисление 5 89 3" xfId="11821" xr:uid="{00000000-0005-0000-0000-0000A9230000}"/>
    <cellStyle name="Вычисление 5 89 4" xfId="16057" xr:uid="{00000000-0005-0000-0000-0000AA230000}"/>
    <cellStyle name="Вычисление 5 9" xfId="2818" xr:uid="{00000000-0005-0000-0000-0000AB230000}"/>
    <cellStyle name="Вычисление 5 9 2" xfId="7554" xr:uid="{00000000-0005-0000-0000-0000AC230000}"/>
    <cellStyle name="Вычисление 5 9 3" xfId="11822" xr:uid="{00000000-0005-0000-0000-0000AD230000}"/>
    <cellStyle name="Вычисление 5 9 4" xfId="16058" xr:uid="{00000000-0005-0000-0000-0000AE230000}"/>
    <cellStyle name="Вычисление 5 90" xfId="2819" xr:uid="{00000000-0005-0000-0000-0000AF230000}"/>
    <cellStyle name="Вычисление 5 90 2" xfId="7555" xr:uid="{00000000-0005-0000-0000-0000B0230000}"/>
    <cellStyle name="Вычисление 5 90 3" xfId="11823" xr:uid="{00000000-0005-0000-0000-0000B1230000}"/>
    <cellStyle name="Вычисление 5 90 4" xfId="16059" xr:uid="{00000000-0005-0000-0000-0000B2230000}"/>
    <cellStyle name="Вычисление 5 91" xfId="2820" xr:uid="{00000000-0005-0000-0000-0000B3230000}"/>
    <cellStyle name="Вычисление 5 91 2" xfId="7556" xr:uid="{00000000-0005-0000-0000-0000B4230000}"/>
    <cellStyle name="Вычисление 5 91 3" xfId="11824" xr:uid="{00000000-0005-0000-0000-0000B5230000}"/>
    <cellStyle name="Вычисление 5 91 4" xfId="16060" xr:uid="{00000000-0005-0000-0000-0000B6230000}"/>
    <cellStyle name="Вычисление 5 92" xfId="5199" xr:uid="{00000000-0005-0000-0000-0000B7230000}"/>
    <cellStyle name="Вычисление 5 93" xfId="5243" xr:uid="{00000000-0005-0000-0000-0000B8230000}"/>
    <cellStyle name="Вычисление 5 94" xfId="8822" xr:uid="{00000000-0005-0000-0000-0000B9230000}"/>
    <cellStyle name="Вычисление 6" xfId="246" xr:uid="{00000000-0005-0000-0000-0000BA230000}"/>
    <cellStyle name="Вычисление 6 10" xfId="2821" xr:uid="{00000000-0005-0000-0000-0000BB230000}"/>
    <cellStyle name="Вычисление 6 10 2" xfId="7557" xr:uid="{00000000-0005-0000-0000-0000BC230000}"/>
    <cellStyle name="Вычисление 6 10 3" xfId="11825" xr:uid="{00000000-0005-0000-0000-0000BD230000}"/>
    <cellStyle name="Вычисление 6 10 4" xfId="16061" xr:uid="{00000000-0005-0000-0000-0000BE230000}"/>
    <cellStyle name="Вычисление 6 11" xfId="2822" xr:uid="{00000000-0005-0000-0000-0000BF230000}"/>
    <cellStyle name="Вычисление 6 11 2" xfId="7558" xr:uid="{00000000-0005-0000-0000-0000C0230000}"/>
    <cellStyle name="Вычисление 6 11 3" xfId="11826" xr:uid="{00000000-0005-0000-0000-0000C1230000}"/>
    <cellStyle name="Вычисление 6 11 4" xfId="16062" xr:uid="{00000000-0005-0000-0000-0000C2230000}"/>
    <cellStyle name="Вычисление 6 12" xfId="2823" xr:uid="{00000000-0005-0000-0000-0000C3230000}"/>
    <cellStyle name="Вычисление 6 12 2" xfId="7559" xr:uid="{00000000-0005-0000-0000-0000C4230000}"/>
    <cellStyle name="Вычисление 6 12 3" xfId="11827" xr:uid="{00000000-0005-0000-0000-0000C5230000}"/>
    <cellStyle name="Вычисление 6 12 4" xfId="16063" xr:uid="{00000000-0005-0000-0000-0000C6230000}"/>
    <cellStyle name="Вычисление 6 13" xfId="2824" xr:uid="{00000000-0005-0000-0000-0000C7230000}"/>
    <cellStyle name="Вычисление 6 13 2" xfId="7560" xr:uid="{00000000-0005-0000-0000-0000C8230000}"/>
    <cellStyle name="Вычисление 6 13 3" xfId="11828" xr:uid="{00000000-0005-0000-0000-0000C9230000}"/>
    <cellStyle name="Вычисление 6 13 4" xfId="16064" xr:uid="{00000000-0005-0000-0000-0000CA230000}"/>
    <cellStyle name="Вычисление 6 14" xfId="2825" xr:uid="{00000000-0005-0000-0000-0000CB230000}"/>
    <cellStyle name="Вычисление 6 14 2" xfId="7561" xr:uid="{00000000-0005-0000-0000-0000CC230000}"/>
    <cellStyle name="Вычисление 6 14 3" xfId="11829" xr:uid="{00000000-0005-0000-0000-0000CD230000}"/>
    <cellStyle name="Вычисление 6 14 4" xfId="16065" xr:uid="{00000000-0005-0000-0000-0000CE230000}"/>
    <cellStyle name="Вычисление 6 15" xfId="2826" xr:uid="{00000000-0005-0000-0000-0000CF230000}"/>
    <cellStyle name="Вычисление 6 15 2" xfId="7562" xr:uid="{00000000-0005-0000-0000-0000D0230000}"/>
    <cellStyle name="Вычисление 6 15 3" xfId="11830" xr:uid="{00000000-0005-0000-0000-0000D1230000}"/>
    <cellStyle name="Вычисление 6 15 4" xfId="16066" xr:uid="{00000000-0005-0000-0000-0000D2230000}"/>
    <cellStyle name="Вычисление 6 16" xfId="2827" xr:uid="{00000000-0005-0000-0000-0000D3230000}"/>
    <cellStyle name="Вычисление 6 16 2" xfId="7563" xr:uid="{00000000-0005-0000-0000-0000D4230000}"/>
    <cellStyle name="Вычисление 6 16 3" xfId="11831" xr:uid="{00000000-0005-0000-0000-0000D5230000}"/>
    <cellStyle name="Вычисление 6 16 4" xfId="16067" xr:uid="{00000000-0005-0000-0000-0000D6230000}"/>
    <cellStyle name="Вычисление 6 17" xfId="2828" xr:uid="{00000000-0005-0000-0000-0000D7230000}"/>
    <cellStyle name="Вычисление 6 17 2" xfId="7564" xr:uid="{00000000-0005-0000-0000-0000D8230000}"/>
    <cellStyle name="Вычисление 6 17 3" xfId="11832" xr:uid="{00000000-0005-0000-0000-0000D9230000}"/>
    <cellStyle name="Вычисление 6 17 4" xfId="16068" xr:uid="{00000000-0005-0000-0000-0000DA230000}"/>
    <cellStyle name="Вычисление 6 18" xfId="2829" xr:uid="{00000000-0005-0000-0000-0000DB230000}"/>
    <cellStyle name="Вычисление 6 18 2" xfId="7565" xr:uid="{00000000-0005-0000-0000-0000DC230000}"/>
    <cellStyle name="Вычисление 6 18 3" xfId="11833" xr:uid="{00000000-0005-0000-0000-0000DD230000}"/>
    <cellStyle name="Вычисление 6 18 4" xfId="16069" xr:uid="{00000000-0005-0000-0000-0000DE230000}"/>
    <cellStyle name="Вычисление 6 19" xfId="2830" xr:uid="{00000000-0005-0000-0000-0000DF230000}"/>
    <cellStyle name="Вычисление 6 19 2" xfId="7566" xr:uid="{00000000-0005-0000-0000-0000E0230000}"/>
    <cellStyle name="Вычисление 6 19 3" xfId="11834" xr:uid="{00000000-0005-0000-0000-0000E1230000}"/>
    <cellStyle name="Вычисление 6 19 4" xfId="16070" xr:uid="{00000000-0005-0000-0000-0000E2230000}"/>
    <cellStyle name="Вычисление 6 2" xfId="2831" xr:uid="{00000000-0005-0000-0000-0000E3230000}"/>
    <cellStyle name="Вычисление 6 2 2" xfId="2832" xr:uid="{00000000-0005-0000-0000-0000E4230000}"/>
    <cellStyle name="Вычисление 6 2 2 2" xfId="7568" xr:uid="{00000000-0005-0000-0000-0000E5230000}"/>
    <cellStyle name="Вычисление 6 2 2 3" xfId="11836" xr:uid="{00000000-0005-0000-0000-0000E6230000}"/>
    <cellStyle name="Вычисление 6 2 2 4" xfId="16072" xr:uid="{00000000-0005-0000-0000-0000E7230000}"/>
    <cellStyle name="Вычисление 6 2 3" xfId="2833" xr:uid="{00000000-0005-0000-0000-0000E8230000}"/>
    <cellStyle name="Вычисление 6 2 3 2" xfId="7569" xr:uid="{00000000-0005-0000-0000-0000E9230000}"/>
    <cellStyle name="Вычисление 6 2 3 3" xfId="11837" xr:uid="{00000000-0005-0000-0000-0000EA230000}"/>
    <cellStyle name="Вычисление 6 2 3 4" xfId="16073" xr:uid="{00000000-0005-0000-0000-0000EB230000}"/>
    <cellStyle name="Вычисление 6 2 4" xfId="7567" xr:uid="{00000000-0005-0000-0000-0000EC230000}"/>
    <cellStyle name="Вычисление 6 2 5" xfId="11835" xr:uid="{00000000-0005-0000-0000-0000ED230000}"/>
    <cellStyle name="Вычисление 6 2 6" xfId="16071" xr:uid="{00000000-0005-0000-0000-0000EE230000}"/>
    <cellStyle name="Вычисление 6 20" xfId="2834" xr:uid="{00000000-0005-0000-0000-0000EF230000}"/>
    <cellStyle name="Вычисление 6 20 2" xfId="7570" xr:uid="{00000000-0005-0000-0000-0000F0230000}"/>
    <cellStyle name="Вычисление 6 20 3" xfId="11838" xr:uid="{00000000-0005-0000-0000-0000F1230000}"/>
    <cellStyle name="Вычисление 6 20 4" xfId="16074" xr:uid="{00000000-0005-0000-0000-0000F2230000}"/>
    <cellStyle name="Вычисление 6 21" xfId="2835" xr:uid="{00000000-0005-0000-0000-0000F3230000}"/>
    <cellStyle name="Вычисление 6 21 2" xfId="7571" xr:uid="{00000000-0005-0000-0000-0000F4230000}"/>
    <cellStyle name="Вычисление 6 21 3" xfId="11839" xr:uid="{00000000-0005-0000-0000-0000F5230000}"/>
    <cellStyle name="Вычисление 6 21 4" xfId="16075" xr:uid="{00000000-0005-0000-0000-0000F6230000}"/>
    <cellStyle name="Вычисление 6 22" xfId="2836" xr:uid="{00000000-0005-0000-0000-0000F7230000}"/>
    <cellStyle name="Вычисление 6 22 2" xfId="7572" xr:uid="{00000000-0005-0000-0000-0000F8230000}"/>
    <cellStyle name="Вычисление 6 22 3" xfId="11840" xr:uid="{00000000-0005-0000-0000-0000F9230000}"/>
    <cellStyle name="Вычисление 6 22 4" xfId="16076" xr:uid="{00000000-0005-0000-0000-0000FA230000}"/>
    <cellStyle name="Вычисление 6 23" xfId="2837" xr:uid="{00000000-0005-0000-0000-0000FB230000}"/>
    <cellStyle name="Вычисление 6 23 2" xfId="7573" xr:uid="{00000000-0005-0000-0000-0000FC230000}"/>
    <cellStyle name="Вычисление 6 23 3" xfId="11841" xr:uid="{00000000-0005-0000-0000-0000FD230000}"/>
    <cellStyle name="Вычисление 6 23 4" xfId="16077" xr:uid="{00000000-0005-0000-0000-0000FE230000}"/>
    <cellStyle name="Вычисление 6 24" xfId="2838" xr:uid="{00000000-0005-0000-0000-0000FF230000}"/>
    <cellStyle name="Вычисление 6 24 2" xfId="7574" xr:uid="{00000000-0005-0000-0000-000000240000}"/>
    <cellStyle name="Вычисление 6 24 3" xfId="11842" xr:uid="{00000000-0005-0000-0000-000001240000}"/>
    <cellStyle name="Вычисление 6 24 4" xfId="16078" xr:uid="{00000000-0005-0000-0000-000002240000}"/>
    <cellStyle name="Вычисление 6 25" xfId="2839" xr:uid="{00000000-0005-0000-0000-000003240000}"/>
    <cellStyle name="Вычисление 6 25 2" xfId="7575" xr:uid="{00000000-0005-0000-0000-000004240000}"/>
    <cellStyle name="Вычисление 6 25 3" xfId="11843" xr:uid="{00000000-0005-0000-0000-000005240000}"/>
    <cellStyle name="Вычисление 6 25 4" xfId="16079" xr:uid="{00000000-0005-0000-0000-000006240000}"/>
    <cellStyle name="Вычисление 6 26" xfId="2840" xr:uid="{00000000-0005-0000-0000-000007240000}"/>
    <cellStyle name="Вычисление 6 26 2" xfId="7576" xr:uid="{00000000-0005-0000-0000-000008240000}"/>
    <cellStyle name="Вычисление 6 26 3" xfId="11844" xr:uid="{00000000-0005-0000-0000-000009240000}"/>
    <cellStyle name="Вычисление 6 26 4" xfId="16080" xr:uid="{00000000-0005-0000-0000-00000A240000}"/>
    <cellStyle name="Вычисление 6 27" xfId="2841" xr:uid="{00000000-0005-0000-0000-00000B240000}"/>
    <cellStyle name="Вычисление 6 27 2" xfId="7577" xr:uid="{00000000-0005-0000-0000-00000C240000}"/>
    <cellStyle name="Вычисление 6 27 3" xfId="11845" xr:uid="{00000000-0005-0000-0000-00000D240000}"/>
    <cellStyle name="Вычисление 6 27 4" xfId="16081" xr:uid="{00000000-0005-0000-0000-00000E240000}"/>
    <cellStyle name="Вычисление 6 28" xfId="2842" xr:uid="{00000000-0005-0000-0000-00000F240000}"/>
    <cellStyle name="Вычисление 6 28 2" xfId="7578" xr:uid="{00000000-0005-0000-0000-000010240000}"/>
    <cellStyle name="Вычисление 6 28 3" xfId="11846" xr:uid="{00000000-0005-0000-0000-000011240000}"/>
    <cellStyle name="Вычисление 6 28 4" xfId="16082" xr:uid="{00000000-0005-0000-0000-000012240000}"/>
    <cellStyle name="Вычисление 6 29" xfId="2843" xr:uid="{00000000-0005-0000-0000-000013240000}"/>
    <cellStyle name="Вычисление 6 29 2" xfId="7579" xr:uid="{00000000-0005-0000-0000-000014240000}"/>
    <cellStyle name="Вычисление 6 29 3" xfId="11847" xr:uid="{00000000-0005-0000-0000-000015240000}"/>
    <cellStyle name="Вычисление 6 29 4" xfId="16083" xr:uid="{00000000-0005-0000-0000-000016240000}"/>
    <cellStyle name="Вычисление 6 3" xfId="2844" xr:uid="{00000000-0005-0000-0000-000017240000}"/>
    <cellStyle name="Вычисление 6 3 2" xfId="2845" xr:uid="{00000000-0005-0000-0000-000018240000}"/>
    <cellStyle name="Вычисление 6 3 2 2" xfId="7581" xr:uid="{00000000-0005-0000-0000-000019240000}"/>
    <cellStyle name="Вычисление 6 3 2 3" xfId="11849" xr:uid="{00000000-0005-0000-0000-00001A240000}"/>
    <cellStyle name="Вычисление 6 3 2 4" xfId="16085" xr:uid="{00000000-0005-0000-0000-00001B240000}"/>
    <cellStyle name="Вычисление 6 3 3" xfId="2846" xr:uid="{00000000-0005-0000-0000-00001C240000}"/>
    <cellStyle name="Вычисление 6 3 3 2" xfId="7582" xr:uid="{00000000-0005-0000-0000-00001D240000}"/>
    <cellStyle name="Вычисление 6 3 3 3" xfId="11850" xr:uid="{00000000-0005-0000-0000-00001E240000}"/>
    <cellStyle name="Вычисление 6 3 3 4" xfId="16086" xr:uid="{00000000-0005-0000-0000-00001F240000}"/>
    <cellStyle name="Вычисление 6 3 4" xfId="7580" xr:uid="{00000000-0005-0000-0000-000020240000}"/>
    <cellStyle name="Вычисление 6 3 5" xfId="11848" xr:uid="{00000000-0005-0000-0000-000021240000}"/>
    <cellStyle name="Вычисление 6 3 6" xfId="16084" xr:uid="{00000000-0005-0000-0000-000022240000}"/>
    <cellStyle name="Вычисление 6 30" xfId="2847" xr:uid="{00000000-0005-0000-0000-000023240000}"/>
    <cellStyle name="Вычисление 6 30 2" xfId="7583" xr:uid="{00000000-0005-0000-0000-000024240000}"/>
    <cellStyle name="Вычисление 6 30 3" xfId="11851" xr:uid="{00000000-0005-0000-0000-000025240000}"/>
    <cellStyle name="Вычисление 6 30 4" xfId="16087" xr:uid="{00000000-0005-0000-0000-000026240000}"/>
    <cellStyle name="Вычисление 6 31" xfId="2848" xr:uid="{00000000-0005-0000-0000-000027240000}"/>
    <cellStyle name="Вычисление 6 31 2" xfId="7584" xr:uid="{00000000-0005-0000-0000-000028240000}"/>
    <cellStyle name="Вычисление 6 31 3" xfId="11852" xr:uid="{00000000-0005-0000-0000-000029240000}"/>
    <cellStyle name="Вычисление 6 31 4" xfId="16088" xr:uid="{00000000-0005-0000-0000-00002A240000}"/>
    <cellStyle name="Вычисление 6 32" xfId="2849" xr:uid="{00000000-0005-0000-0000-00002B240000}"/>
    <cellStyle name="Вычисление 6 32 2" xfId="7585" xr:uid="{00000000-0005-0000-0000-00002C240000}"/>
    <cellStyle name="Вычисление 6 32 3" xfId="11853" xr:uid="{00000000-0005-0000-0000-00002D240000}"/>
    <cellStyle name="Вычисление 6 32 4" xfId="16089" xr:uid="{00000000-0005-0000-0000-00002E240000}"/>
    <cellStyle name="Вычисление 6 33" xfId="2850" xr:uid="{00000000-0005-0000-0000-00002F240000}"/>
    <cellStyle name="Вычисление 6 33 2" xfId="7586" xr:uid="{00000000-0005-0000-0000-000030240000}"/>
    <cellStyle name="Вычисление 6 33 3" xfId="11854" xr:uid="{00000000-0005-0000-0000-000031240000}"/>
    <cellStyle name="Вычисление 6 33 4" xfId="16090" xr:uid="{00000000-0005-0000-0000-000032240000}"/>
    <cellStyle name="Вычисление 6 34" xfId="2851" xr:uid="{00000000-0005-0000-0000-000033240000}"/>
    <cellStyle name="Вычисление 6 34 2" xfId="7587" xr:uid="{00000000-0005-0000-0000-000034240000}"/>
    <cellStyle name="Вычисление 6 34 3" xfId="11855" xr:uid="{00000000-0005-0000-0000-000035240000}"/>
    <cellStyle name="Вычисление 6 34 4" xfId="16091" xr:uid="{00000000-0005-0000-0000-000036240000}"/>
    <cellStyle name="Вычисление 6 35" xfId="2852" xr:uid="{00000000-0005-0000-0000-000037240000}"/>
    <cellStyle name="Вычисление 6 35 2" xfId="7588" xr:uid="{00000000-0005-0000-0000-000038240000}"/>
    <cellStyle name="Вычисление 6 35 3" xfId="11856" xr:uid="{00000000-0005-0000-0000-000039240000}"/>
    <cellStyle name="Вычисление 6 35 4" xfId="16092" xr:uid="{00000000-0005-0000-0000-00003A240000}"/>
    <cellStyle name="Вычисление 6 36" xfId="2853" xr:uid="{00000000-0005-0000-0000-00003B240000}"/>
    <cellStyle name="Вычисление 6 36 2" xfId="7589" xr:uid="{00000000-0005-0000-0000-00003C240000}"/>
    <cellStyle name="Вычисление 6 36 3" xfId="11857" xr:uid="{00000000-0005-0000-0000-00003D240000}"/>
    <cellStyle name="Вычисление 6 36 4" xfId="16093" xr:uid="{00000000-0005-0000-0000-00003E240000}"/>
    <cellStyle name="Вычисление 6 37" xfId="2854" xr:uid="{00000000-0005-0000-0000-00003F240000}"/>
    <cellStyle name="Вычисление 6 37 2" xfId="7590" xr:uid="{00000000-0005-0000-0000-000040240000}"/>
    <cellStyle name="Вычисление 6 37 3" xfId="11858" xr:uid="{00000000-0005-0000-0000-000041240000}"/>
    <cellStyle name="Вычисление 6 37 4" xfId="16094" xr:uid="{00000000-0005-0000-0000-000042240000}"/>
    <cellStyle name="Вычисление 6 38" xfId="2855" xr:uid="{00000000-0005-0000-0000-000043240000}"/>
    <cellStyle name="Вычисление 6 38 2" xfId="7591" xr:uid="{00000000-0005-0000-0000-000044240000}"/>
    <cellStyle name="Вычисление 6 38 3" xfId="11859" xr:uid="{00000000-0005-0000-0000-000045240000}"/>
    <cellStyle name="Вычисление 6 38 4" xfId="16095" xr:uid="{00000000-0005-0000-0000-000046240000}"/>
    <cellStyle name="Вычисление 6 39" xfId="2856" xr:uid="{00000000-0005-0000-0000-000047240000}"/>
    <cellStyle name="Вычисление 6 39 2" xfId="7592" xr:uid="{00000000-0005-0000-0000-000048240000}"/>
    <cellStyle name="Вычисление 6 39 3" xfId="11860" xr:uid="{00000000-0005-0000-0000-000049240000}"/>
    <cellStyle name="Вычисление 6 39 4" xfId="16096" xr:uid="{00000000-0005-0000-0000-00004A240000}"/>
    <cellStyle name="Вычисление 6 4" xfId="2857" xr:uid="{00000000-0005-0000-0000-00004B240000}"/>
    <cellStyle name="Вычисление 6 4 2" xfId="2858" xr:uid="{00000000-0005-0000-0000-00004C240000}"/>
    <cellStyle name="Вычисление 6 4 2 2" xfId="7594" xr:uid="{00000000-0005-0000-0000-00004D240000}"/>
    <cellStyle name="Вычисление 6 4 2 3" xfId="11862" xr:uid="{00000000-0005-0000-0000-00004E240000}"/>
    <cellStyle name="Вычисление 6 4 2 4" xfId="16098" xr:uid="{00000000-0005-0000-0000-00004F240000}"/>
    <cellStyle name="Вычисление 6 4 3" xfId="2859" xr:uid="{00000000-0005-0000-0000-000050240000}"/>
    <cellStyle name="Вычисление 6 4 3 2" xfId="7595" xr:uid="{00000000-0005-0000-0000-000051240000}"/>
    <cellStyle name="Вычисление 6 4 3 3" xfId="11863" xr:uid="{00000000-0005-0000-0000-000052240000}"/>
    <cellStyle name="Вычисление 6 4 3 4" xfId="16099" xr:uid="{00000000-0005-0000-0000-000053240000}"/>
    <cellStyle name="Вычисление 6 4 4" xfId="7593" xr:uid="{00000000-0005-0000-0000-000054240000}"/>
    <cellStyle name="Вычисление 6 4 5" xfId="11861" xr:uid="{00000000-0005-0000-0000-000055240000}"/>
    <cellStyle name="Вычисление 6 4 6" xfId="16097" xr:uid="{00000000-0005-0000-0000-000056240000}"/>
    <cellStyle name="Вычисление 6 40" xfId="2860" xr:uid="{00000000-0005-0000-0000-000057240000}"/>
    <cellStyle name="Вычисление 6 40 2" xfId="7596" xr:uid="{00000000-0005-0000-0000-000058240000}"/>
    <cellStyle name="Вычисление 6 40 3" xfId="11864" xr:uid="{00000000-0005-0000-0000-000059240000}"/>
    <cellStyle name="Вычисление 6 40 4" xfId="16100" xr:uid="{00000000-0005-0000-0000-00005A240000}"/>
    <cellStyle name="Вычисление 6 41" xfId="2861" xr:uid="{00000000-0005-0000-0000-00005B240000}"/>
    <cellStyle name="Вычисление 6 41 2" xfId="7597" xr:uid="{00000000-0005-0000-0000-00005C240000}"/>
    <cellStyle name="Вычисление 6 41 3" xfId="11865" xr:uid="{00000000-0005-0000-0000-00005D240000}"/>
    <cellStyle name="Вычисление 6 41 4" xfId="16101" xr:uid="{00000000-0005-0000-0000-00005E240000}"/>
    <cellStyle name="Вычисление 6 42" xfId="2862" xr:uid="{00000000-0005-0000-0000-00005F240000}"/>
    <cellStyle name="Вычисление 6 42 2" xfId="7598" xr:uid="{00000000-0005-0000-0000-000060240000}"/>
    <cellStyle name="Вычисление 6 42 3" xfId="11866" xr:uid="{00000000-0005-0000-0000-000061240000}"/>
    <cellStyle name="Вычисление 6 42 4" xfId="16102" xr:uid="{00000000-0005-0000-0000-000062240000}"/>
    <cellStyle name="Вычисление 6 43" xfId="2863" xr:uid="{00000000-0005-0000-0000-000063240000}"/>
    <cellStyle name="Вычисление 6 43 2" xfId="7599" xr:uid="{00000000-0005-0000-0000-000064240000}"/>
    <cellStyle name="Вычисление 6 43 3" xfId="11867" xr:uid="{00000000-0005-0000-0000-000065240000}"/>
    <cellStyle name="Вычисление 6 43 4" xfId="16103" xr:uid="{00000000-0005-0000-0000-000066240000}"/>
    <cellStyle name="Вычисление 6 44" xfId="2864" xr:uid="{00000000-0005-0000-0000-000067240000}"/>
    <cellStyle name="Вычисление 6 44 2" xfId="7600" xr:uid="{00000000-0005-0000-0000-000068240000}"/>
    <cellStyle name="Вычисление 6 44 3" xfId="11868" xr:uid="{00000000-0005-0000-0000-000069240000}"/>
    <cellStyle name="Вычисление 6 44 4" xfId="16104" xr:uid="{00000000-0005-0000-0000-00006A240000}"/>
    <cellStyle name="Вычисление 6 45" xfId="2865" xr:uid="{00000000-0005-0000-0000-00006B240000}"/>
    <cellStyle name="Вычисление 6 45 2" xfId="7601" xr:uid="{00000000-0005-0000-0000-00006C240000}"/>
    <cellStyle name="Вычисление 6 45 3" xfId="11869" xr:uid="{00000000-0005-0000-0000-00006D240000}"/>
    <cellStyle name="Вычисление 6 45 4" xfId="16105" xr:uid="{00000000-0005-0000-0000-00006E240000}"/>
    <cellStyle name="Вычисление 6 46" xfId="2866" xr:uid="{00000000-0005-0000-0000-00006F240000}"/>
    <cellStyle name="Вычисление 6 46 2" xfId="7602" xr:uid="{00000000-0005-0000-0000-000070240000}"/>
    <cellStyle name="Вычисление 6 46 3" xfId="11870" xr:uid="{00000000-0005-0000-0000-000071240000}"/>
    <cellStyle name="Вычисление 6 46 4" xfId="16106" xr:uid="{00000000-0005-0000-0000-000072240000}"/>
    <cellStyle name="Вычисление 6 47" xfId="2867" xr:uid="{00000000-0005-0000-0000-000073240000}"/>
    <cellStyle name="Вычисление 6 47 2" xfId="7603" xr:uid="{00000000-0005-0000-0000-000074240000}"/>
    <cellStyle name="Вычисление 6 47 3" xfId="11871" xr:uid="{00000000-0005-0000-0000-000075240000}"/>
    <cellStyle name="Вычисление 6 47 4" xfId="16107" xr:uid="{00000000-0005-0000-0000-000076240000}"/>
    <cellStyle name="Вычисление 6 48" xfId="2868" xr:uid="{00000000-0005-0000-0000-000077240000}"/>
    <cellStyle name="Вычисление 6 48 2" xfId="7604" xr:uid="{00000000-0005-0000-0000-000078240000}"/>
    <cellStyle name="Вычисление 6 48 3" xfId="11872" xr:uid="{00000000-0005-0000-0000-000079240000}"/>
    <cellStyle name="Вычисление 6 48 4" xfId="16108" xr:uid="{00000000-0005-0000-0000-00007A240000}"/>
    <cellStyle name="Вычисление 6 49" xfId="2869" xr:uid="{00000000-0005-0000-0000-00007B240000}"/>
    <cellStyle name="Вычисление 6 49 2" xfId="7605" xr:uid="{00000000-0005-0000-0000-00007C240000}"/>
    <cellStyle name="Вычисление 6 49 3" xfId="11873" xr:uid="{00000000-0005-0000-0000-00007D240000}"/>
    <cellStyle name="Вычисление 6 49 4" xfId="16109" xr:uid="{00000000-0005-0000-0000-00007E240000}"/>
    <cellStyle name="Вычисление 6 5" xfId="2870" xr:uid="{00000000-0005-0000-0000-00007F240000}"/>
    <cellStyle name="Вычисление 6 5 2" xfId="7606" xr:uid="{00000000-0005-0000-0000-000080240000}"/>
    <cellStyle name="Вычисление 6 5 3" xfId="11874" xr:uid="{00000000-0005-0000-0000-000081240000}"/>
    <cellStyle name="Вычисление 6 5 4" xfId="16110" xr:uid="{00000000-0005-0000-0000-000082240000}"/>
    <cellStyle name="Вычисление 6 50" xfId="2871" xr:uid="{00000000-0005-0000-0000-000083240000}"/>
    <cellStyle name="Вычисление 6 50 2" xfId="7607" xr:uid="{00000000-0005-0000-0000-000084240000}"/>
    <cellStyle name="Вычисление 6 50 3" xfId="11875" xr:uid="{00000000-0005-0000-0000-000085240000}"/>
    <cellStyle name="Вычисление 6 50 4" xfId="16111" xr:uid="{00000000-0005-0000-0000-000086240000}"/>
    <cellStyle name="Вычисление 6 51" xfId="2872" xr:uid="{00000000-0005-0000-0000-000087240000}"/>
    <cellStyle name="Вычисление 6 51 2" xfId="7608" xr:uid="{00000000-0005-0000-0000-000088240000}"/>
    <cellStyle name="Вычисление 6 51 3" xfId="11876" xr:uid="{00000000-0005-0000-0000-000089240000}"/>
    <cellStyle name="Вычисление 6 51 4" xfId="16112" xr:uid="{00000000-0005-0000-0000-00008A240000}"/>
    <cellStyle name="Вычисление 6 52" xfId="2873" xr:uid="{00000000-0005-0000-0000-00008B240000}"/>
    <cellStyle name="Вычисление 6 52 2" xfId="7609" xr:uid="{00000000-0005-0000-0000-00008C240000}"/>
    <cellStyle name="Вычисление 6 52 3" xfId="11877" xr:uid="{00000000-0005-0000-0000-00008D240000}"/>
    <cellStyle name="Вычисление 6 52 4" xfId="16113" xr:uid="{00000000-0005-0000-0000-00008E240000}"/>
    <cellStyle name="Вычисление 6 53" xfId="2874" xr:uid="{00000000-0005-0000-0000-00008F240000}"/>
    <cellStyle name="Вычисление 6 53 2" xfId="7610" xr:uid="{00000000-0005-0000-0000-000090240000}"/>
    <cellStyle name="Вычисление 6 53 3" xfId="11878" xr:uid="{00000000-0005-0000-0000-000091240000}"/>
    <cellStyle name="Вычисление 6 53 4" xfId="16114" xr:uid="{00000000-0005-0000-0000-000092240000}"/>
    <cellStyle name="Вычисление 6 54" xfId="2875" xr:uid="{00000000-0005-0000-0000-000093240000}"/>
    <cellStyle name="Вычисление 6 54 2" xfId="7611" xr:uid="{00000000-0005-0000-0000-000094240000}"/>
    <cellStyle name="Вычисление 6 54 3" xfId="11879" xr:uid="{00000000-0005-0000-0000-000095240000}"/>
    <cellStyle name="Вычисление 6 54 4" xfId="16115" xr:uid="{00000000-0005-0000-0000-000096240000}"/>
    <cellStyle name="Вычисление 6 55" xfId="2876" xr:uid="{00000000-0005-0000-0000-000097240000}"/>
    <cellStyle name="Вычисление 6 55 2" xfId="7612" xr:uid="{00000000-0005-0000-0000-000098240000}"/>
    <cellStyle name="Вычисление 6 55 3" xfId="11880" xr:uid="{00000000-0005-0000-0000-000099240000}"/>
    <cellStyle name="Вычисление 6 55 4" xfId="16116" xr:uid="{00000000-0005-0000-0000-00009A240000}"/>
    <cellStyle name="Вычисление 6 56" xfId="2877" xr:uid="{00000000-0005-0000-0000-00009B240000}"/>
    <cellStyle name="Вычисление 6 56 2" xfId="7613" xr:uid="{00000000-0005-0000-0000-00009C240000}"/>
    <cellStyle name="Вычисление 6 56 3" xfId="11881" xr:uid="{00000000-0005-0000-0000-00009D240000}"/>
    <cellStyle name="Вычисление 6 56 4" xfId="16117" xr:uid="{00000000-0005-0000-0000-00009E240000}"/>
    <cellStyle name="Вычисление 6 57" xfId="2878" xr:uid="{00000000-0005-0000-0000-00009F240000}"/>
    <cellStyle name="Вычисление 6 57 2" xfId="7614" xr:uid="{00000000-0005-0000-0000-0000A0240000}"/>
    <cellStyle name="Вычисление 6 57 3" xfId="11882" xr:uid="{00000000-0005-0000-0000-0000A1240000}"/>
    <cellStyle name="Вычисление 6 57 4" xfId="16118" xr:uid="{00000000-0005-0000-0000-0000A2240000}"/>
    <cellStyle name="Вычисление 6 58" xfId="2879" xr:uid="{00000000-0005-0000-0000-0000A3240000}"/>
    <cellStyle name="Вычисление 6 58 2" xfId="7615" xr:uid="{00000000-0005-0000-0000-0000A4240000}"/>
    <cellStyle name="Вычисление 6 58 3" xfId="11883" xr:uid="{00000000-0005-0000-0000-0000A5240000}"/>
    <cellStyle name="Вычисление 6 58 4" xfId="16119" xr:uid="{00000000-0005-0000-0000-0000A6240000}"/>
    <cellStyle name="Вычисление 6 59" xfId="2880" xr:uid="{00000000-0005-0000-0000-0000A7240000}"/>
    <cellStyle name="Вычисление 6 59 2" xfId="7616" xr:uid="{00000000-0005-0000-0000-0000A8240000}"/>
    <cellStyle name="Вычисление 6 59 3" xfId="11884" xr:uid="{00000000-0005-0000-0000-0000A9240000}"/>
    <cellStyle name="Вычисление 6 59 4" xfId="16120" xr:uid="{00000000-0005-0000-0000-0000AA240000}"/>
    <cellStyle name="Вычисление 6 6" xfId="2881" xr:uid="{00000000-0005-0000-0000-0000AB240000}"/>
    <cellStyle name="Вычисление 6 6 2" xfId="7617" xr:uid="{00000000-0005-0000-0000-0000AC240000}"/>
    <cellStyle name="Вычисление 6 6 3" xfId="11885" xr:uid="{00000000-0005-0000-0000-0000AD240000}"/>
    <cellStyle name="Вычисление 6 6 4" xfId="16121" xr:uid="{00000000-0005-0000-0000-0000AE240000}"/>
    <cellStyle name="Вычисление 6 60" xfId="2882" xr:uid="{00000000-0005-0000-0000-0000AF240000}"/>
    <cellStyle name="Вычисление 6 60 2" xfId="7618" xr:uid="{00000000-0005-0000-0000-0000B0240000}"/>
    <cellStyle name="Вычисление 6 60 3" xfId="11886" xr:uid="{00000000-0005-0000-0000-0000B1240000}"/>
    <cellStyle name="Вычисление 6 60 4" xfId="16122" xr:uid="{00000000-0005-0000-0000-0000B2240000}"/>
    <cellStyle name="Вычисление 6 61" xfId="2883" xr:uid="{00000000-0005-0000-0000-0000B3240000}"/>
    <cellStyle name="Вычисление 6 61 2" xfId="7619" xr:uid="{00000000-0005-0000-0000-0000B4240000}"/>
    <cellStyle name="Вычисление 6 61 3" xfId="11887" xr:uid="{00000000-0005-0000-0000-0000B5240000}"/>
    <cellStyle name="Вычисление 6 61 4" xfId="16123" xr:uid="{00000000-0005-0000-0000-0000B6240000}"/>
    <cellStyle name="Вычисление 6 62" xfId="2884" xr:uid="{00000000-0005-0000-0000-0000B7240000}"/>
    <cellStyle name="Вычисление 6 62 2" xfId="7620" xr:uid="{00000000-0005-0000-0000-0000B8240000}"/>
    <cellStyle name="Вычисление 6 62 3" xfId="11888" xr:uid="{00000000-0005-0000-0000-0000B9240000}"/>
    <cellStyle name="Вычисление 6 62 4" xfId="16124" xr:uid="{00000000-0005-0000-0000-0000BA240000}"/>
    <cellStyle name="Вычисление 6 63" xfId="2885" xr:uid="{00000000-0005-0000-0000-0000BB240000}"/>
    <cellStyle name="Вычисление 6 63 2" xfId="7621" xr:uid="{00000000-0005-0000-0000-0000BC240000}"/>
    <cellStyle name="Вычисление 6 63 3" xfId="11889" xr:uid="{00000000-0005-0000-0000-0000BD240000}"/>
    <cellStyle name="Вычисление 6 63 4" xfId="16125" xr:uid="{00000000-0005-0000-0000-0000BE240000}"/>
    <cellStyle name="Вычисление 6 64" xfId="2886" xr:uid="{00000000-0005-0000-0000-0000BF240000}"/>
    <cellStyle name="Вычисление 6 64 2" xfId="7622" xr:uid="{00000000-0005-0000-0000-0000C0240000}"/>
    <cellStyle name="Вычисление 6 64 3" xfId="11890" xr:uid="{00000000-0005-0000-0000-0000C1240000}"/>
    <cellStyle name="Вычисление 6 64 4" xfId="16126" xr:uid="{00000000-0005-0000-0000-0000C2240000}"/>
    <cellStyle name="Вычисление 6 65" xfId="2887" xr:uid="{00000000-0005-0000-0000-0000C3240000}"/>
    <cellStyle name="Вычисление 6 65 2" xfId="7623" xr:uid="{00000000-0005-0000-0000-0000C4240000}"/>
    <cellStyle name="Вычисление 6 65 3" xfId="11891" xr:uid="{00000000-0005-0000-0000-0000C5240000}"/>
    <cellStyle name="Вычисление 6 65 4" xfId="16127" xr:uid="{00000000-0005-0000-0000-0000C6240000}"/>
    <cellStyle name="Вычисление 6 66" xfId="2888" xr:uid="{00000000-0005-0000-0000-0000C7240000}"/>
    <cellStyle name="Вычисление 6 66 2" xfId="7624" xr:uid="{00000000-0005-0000-0000-0000C8240000}"/>
    <cellStyle name="Вычисление 6 66 3" xfId="11892" xr:uid="{00000000-0005-0000-0000-0000C9240000}"/>
    <cellStyle name="Вычисление 6 66 4" xfId="16128" xr:uid="{00000000-0005-0000-0000-0000CA240000}"/>
    <cellStyle name="Вычисление 6 67" xfId="2889" xr:uid="{00000000-0005-0000-0000-0000CB240000}"/>
    <cellStyle name="Вычисление 6 67 2" xfId="7625" xr:uid="{00000000-0005-0000-0000-0000CC240000}"/>
    <cellStyle name="Вычисление 6 67 3" xfId="11893" xr:uid="{00000000-0005-0000-0000-0000CD240000}"/>
    <cellStyle name="Вычисление 6 67 4" xfId="16129" xr:uid="{00000000-0005-0000-0000-0000CE240000}"/>
    <cellStyle name="Вычисление 6 68" xfId="2890" xr:uid="{00000000-0005-0000-0000-0000CF240000}"/>
    <cellStyle name="Вычисление 6 68 2" xfId="7626" xr:uid="{00000000-0005-0000-0000-0000D0240000}"/>
    <cellStyle name="Вычисление 6 68 3" xfId="11894" xr:uid="{00000000-0005-0000-0000-0000D1240000}"/>
    <cellStyle name="Вычисление 6 68 4" xfId="16130" xr:uid="{00000000-0005-0000-0000-0000D2240000}"/>
    <cellStyle name="Вычисление 6 69" xfId="2891" xr:uid="{00000000-0005-0000-0000-0000D3240000}"/>
    <cellStyle name="Вычисление 6 69 2" xfId="7627" xr:uid="{00000000-0005-0000-0000-0000D4240000}"/>
    <cellStyle name="Вычисление 6 69 3" xfId="11895" xr:uid="{00000000-0005-0000-0000-0000D5240000}"/>
    <cellStyle name="Вычисление 6 69 4" xfId="16131" xr:uid="{00000000-0005-0000-0000-0000D6240000}"/>
    <cellStyle name="Вычисление 6 7" xfId="2892" xr:uid="{00000000-0005-0000-0000-0000D7240000}"/>
    <cellStyle name="Вычисление 6 7 2" xfId="7628" xr:uid="{00000000-0005-0000-0000-0000D8240000}"/>
    <cellStyle name="Вычисление 6 7 3" xfId="11896" xr:uid="{00000000-0005-0000-0000-0000D9240000}"/>
    <cellStyle name="Вычисление 6 7 4" xfId="16132" xr:uid="{00000000-0005-0000-0000-0000DA240000}"/>
    <cellStyle name="Вычисление 6 70" xfId="2893" xr:uid="{00000000-0005-0000-0000-0000DB240000}"/>
    <cellStyle name="Вычисление 6 70 2" xfId="7629" xr:uid="{00000000-0005-0000-0000-0000DC240000}"/>
    <cellStyle name="Вычисление 6 70 3" xfId="11897" xr:uid="{00000000-0005-0000-0000-0000DD240000}"/>
    <cellStyle name="Вычисление 6 70 4" xfId="16133" xr:uid="{00000000-0005-0000-0000-0000DE240000}"/>
    <cellStyle name="Вычисление 6 71" xfId="2894" xr:uid="{00000000-0005-0000-0000-0000DF240000}"/>
    <cellStyle name="Вычисление 6 71 2" xfId="7630" xr:uid="{00000000-0005-0000-0000-0000E0240000}"/>
    <cellStyle name="Вычисление 6 71 3" xfId="11898" xr:uid="{00000000-0005-0000-0000-0000E1240000}"/>
    <cellStyle name="Вычисление 6 71 4" xfId="16134" xr:uid="{00000000-0005-0000-0000-0000E2240000}"/>
    <cellStyle name="Вычисление 6 72" xfId="2895" xr:uid="{00000000-0005-0000-0000-0000E3240000}"/>
    <cellStyle name="Вычисление 6 72 2" xfId="7631" xr:uid="{00000000-0005-0000-0000-0000E4240000}"/>
    <cellStyle name="Вычисление 6 72 3" xfId="11899" xr:uid="{00000000-0005-0000-0000-0000E5240000}"/>
    <cellStyle name="Вычисление 6 72 4" xfId="16135" xr:uid="{00000000-0005-0000-0000-0000E6240000}"/>
    <cellStyle name="Вычисление 6 73" xfId="2896" xr:uid="{00000000-0005-0000-0000-0000E7240000}"/>
    <cellStyle name="Вычисление 6 73 2" xfId="7632" xr:uid="{00000000-0005-0000-0000-0000E8240000}"/>
    <cellStyle name="Вычисление 6 73 3" xfId="11900" xr:uid="{00000000-0005-0000-0000-0000E9240000}"/>
    <cellStyle name="Вычисление 6 73 4" xfId="16136" xr:uid="{00000000-0005-0000-0000-0000EA240000}"/>
    <cellStyle name="Вычисление 6 74" xfId="2897" xr:uid="{00000000-0005-0000-0000-0000EB240000}"/>
    <cellStyle name="Вычисление 6 74 2" xfId="7633" xr:uid="{00000000-0005-0000-0000-0000EC240000}"/>
    <cellStyle name="Вычисление 6 74 3" xfId="11901" xr:uid="{00000000-0005-0000-0000-0000ED240000}"/>
    <cellStyle name="Вычисление 6 74 4" xfId="16137" xr:uid="{00000000-0005-0000-0000-0000EE240000}"/>
    <cellStyle name="Вычисление 6 75" xfId="2898" xr:uid="{00000000-0005-0000-0000-0000EF240000}"/>
    <cellStyle name="Вычисление 6 75 2" xfId="7634" xr:uid="{00000000-0005-0000-0000-0000F0240000}"/>
    <cellStyle name="Вычисление 6 75 3" xfId="11902" xr:uid="{00000000-0005-0000-0000-0000F1240000}"/>
    <cellStyle name="Вычисление 6 75 4" xfId="16138" xr:uid="{00000000-0005-0000-0000-0000F2240000}"/>
    <cellStyle name="Вычисление 6 76" xfId="2899" xr:uid="{00000000-0005-0000-0000-0000F3240000}"/>
    <cellStyle name="Вычисление 6 76 2" xfId="7635" xr:uid="{00000000-0005-0000-0000-0000F4240000}"/>
    <cellStyle name="Вычисление 6 76 3" xfId="11903" xr:uid="{00000000-0005-0000-0000-0000F5240000}"/>
    <cellStyle name="Вычисление 6 76 4" xfId="16139" xr:uid="{00000000-0005-0000-0000-0000F6240000}"/>
    <cellStyle name="Вычисление 6 77" xfId="2900" xr:uid="{00000000-0005-0000-0000-0000F7240000}"/>
    <cellStyle name="Вычисление 6 77 2" xfId="7636" xr:uid="{00000000-0005-0000-0000-0000F8240000}"/>
    <cellStyle name="Вычисление 6 77 3" xfId="11904" xr:uid="{00000000-0005-0000-0000-0000F9240000}"/>
    <cellStyle name="Вычисление 6 77 4" xfId="16140" xr:uid="{00000000-0005-0000-0000-0000FA240000}"/>
    <cellStyle name="Вычисление 6 78" xfId="2901" xr:uid="{00000000-0005-0000-0000-0000FB240000}"/>
    <cellStyle name="Вычисление 6 78 2" xfId="7637" xr:uid="{00000000-0005-0000-0000-0000FC240000}"/>
    <cellStyle name="Вычисление 6 78 3" xfId="11905" xr:uid="{00000000-0005-0000-0000-0000FD240000}"/>
    <cellStyle name="Вычисление 6 78 4" xfId="16141" xr:uid="{00000000-0005-0000-0000-0000FE240000}"/>
    <cellStyle name="Вычисление 6 79" xfId="2902" xr:uid="{00000000-0005-0000-0000-0000FF240000}"/>
    <cellStyle name="Вычисление 6 79 2" xfId="7638" xr:uid="{00000000-0005-0000-0000-000000250000}"/>
    <cellStyle name="Вычисление 6 79 3" xfId="11906" xr:uid="{00000000-0005-0000-0000-000001250000}"/>
    <cellStyle name="Вычисление 6 79 4" xfId="16142" xr:uid="{00000000-0005-0000-0000-000002250000}"/>
    <cellStyle name="Вычисление 6 8" xfId="2903" xr:uid="{00000000-0005-0000-0000-000003250000}"/>
    <cellStyle name="Вычисление 6 8 2" xfId="7639" xr:uid="{00000000-0005-0000-0000-000004250000}"/>
    <cellStyle name="Вычисление 6 8 3" xfId="11907" xr:uid="{00000000-0005-0000-0000-000005250000}"/>
    <cellStyle name="Вычисление 6 8 4" xfId="16143" xr:uid="{00000000-0005-0000-0000-000006250000}"/>
    <cellStyle name="Вычисление 6 80" xfId="2904" xr:uid="{00000000-0005-0000-0000-000007250000}"/>
    <cellStyle name="Вычисление 6 80 2" xfId="7640" xr:uid="{00000000-0005-0000-0000-000008250000}"/>
    <cellStyle name="Вычисление 6 80 3" xfId="11908" xr:uid="{00000000-0005-0000-0000-000009250000}"/>
    <cellStyle name="Вычисление 6 80 4" xfId="16144" xr:uid="{00000000-0005-0000-0000-00000A250000}"/>
    <cellStyle name="Вычисление 6 81" xfId="2905" xr:uid="{00000000-0005-0000-0000-00000B250000}"/>
    <cellStyle name="Вычисление 6 81 2" xfId="7641" xr:uid="{00000000-0005-0000-0000-00000C250000}"/>
    <cellStyle name="Вычисление 6 81 3" xfId="11909" xr:uid="{00000000-0005-0000-0000-00000D250000}"/>
    <cellStyle name="Вычисление 6 81 4" xfId="16145" xr:uid="{00000000-0005-0000-0000-00000E250000}"/>
    <cellStyle name="Вычисление 6 82" xfId="2906" xr:uid="{00000000-0005-0000-0000-00000F250000}"/>
    <cellStyle name="Вычисление 6 82 2" xfId="7642" xr:uid="{00000000-0005-0000-0000-000010250000}"/>
    <cellStyle name="Вычисление 6 82 3" xfId="11910" xr:uid="{00000000-0005-0000-0000-000011250000}"/>
    <cellStyle name="Вычисление 6 82 4" xfId="16146" xr:uid="{00000000-0005-0000-0000-000012250000}"/>
    <cellStyle name="Вычисление 6 83" xfId="2907" xr:uid="{00000000-0005-0000-0000-000013250000}"/>
    <cellStyle name="Вычисление 6 83 2" xfId="7643" xr:uid="{00000000-0005-0000-0000-000014250000}"/>
    <cellStyle name="Вычисление 6 83 3" xfId="11911" xr:uid="{00000000-0005-0000-0000-000015250000}"/>
    <cellStyle name="Вычисление 6 83 4" xfId="16147" xr:uid="{00000000-0005-0000-0000-000016250000}"/>
    <cellStyle name="Вычисление 6 84" xfId="2908" xr:uid="{00000000-0005-0000-0000-000017250000}"/>
    <cellStyle name="Вычисление 6 84 2" xfId="7644" xr:uid="{00000000-0005-0000-0000-000018250000}"/>
    <cellStyle name="Вычисление 6 84 3" xfId="11912" xr:uid="{00000000-0005-0000-0000-000019250000}"/>
    <cellStyle name="Вычисление 6 84 4" xfId="16148" xr:uid="{00000000-0005-0000-0000-00001A250000}"/>
    <cellStyle name="Вычисление 6 85" xfId="2909" xr:uid="{00000000-0005-0000-0000-00001B250000}"/>
    <cellStyle name="Вычисление 6 85 2" xfId="7645" xr:uid="{00000000-0005-0000-0000-00001C250000}"/>
    <cellStyle name="Вычисление 6 85 3" xfId="11913" xr:uid="{00000000-0005-0000-0000-00001D250000}"/>
    <cellStyle name="Вычисление 6 85 4" xfId="16149" xr:uid="{00000000-0005-0000-0000-00001E250000}"/>
    <cellStyle name="Вычисление 6 86" xfId="2910" xr:uid="{00000000-0005-0000-0000-00001F250000}"/>
    <cellStyle name="Вычисление 6 86 2" xfId="7646" xr:uid="{00000000-0005-0000-0000-000020250000}"/>
    <cellStyle name="Вычисление 6 86 3" xfId="11914" xr:uid="{00000000-0005-0000-0000-000021250000}"/>
    <cellStyle name="Вычисление 6 86 4" xfId="16150" xr:uid="{00000000-0005-0000-0000-000022250000}"/>
    <cellStyle name="Вычисление 6 87" xfId="2911" xr:uid="{00000000-0005-0000-0000-000023250000}"/>
    <cellStyle name="Вычисление 6 87 2" xfId="7647" xr:uid="{00000000-0005-0000-0000-000024250000}"/>
    <cellStyle name="Вычисление 6 87 3" xfId="11915" xr:uid="{00000000-0005-0000-0000-000025250000}"/>
    <cellStyle name="Вычисление 6 87 4" xfId="16151" xr:uid="{00000000-0005-0000-0000-000026250000}"/>
    <cellStyle name="Вычисление 6 88" xfId="2912" xr:uid="{00000000-0005-0000-0000-000027250000}"/>
    <cellStyle name="Вычисление 6 88 2" xfId="7648" xr:uid="{00000000-0005-0000-0000-000028250000}"/>
    <cellStyle name="Вычисление 6 88 3" xfId="11916" xr:uid="{00000000-0005-0000-0000-000029250000}"/>
    <cellStyle name="Вычисление 6 88 4" xfId="16152" xr:uid="{00000000-0005-0000-0000-00002A250000}"/>
    <cellStyle name="Вычисление 6 89" xfId="2913" xr:uid="{00000000-0005-0000-0000-00002B250000}"/>
    <cellStyle name="Вычисление 6 89 2" xfId="7649" xr:uid="{00000000-0005-0000-0000-00002C250000}"/>
    <cellStyle name="Вычисление 6 89 3" xfId="11917" xr:uid="{00000000-0005-0000-0000-00002D250000}"/>
    <cellStyle name="Вычисление 6 89 4" xfId="16153" xr:uid="{00000000-0005-0000-0000-00002E250000}"/>
    <cellStyle name="Вычисление 6 9" xfId="2914" xr:uid="{00000000-0005-0000-0000-00002F250000}"/>
    <cellStyle name="Вычисление 6 9 2" xfId="7650" xr:uid="{00000000-0005-0000-0000-000030250000}"/>
    <cellStyle name="Вычисление 6 9 3" xfId="11918" xr:uid="{00000000-0005-0000-0000-000031250000}"/>
    <cellStyle name="Вычисление 6 9 4" xfId="16154" xr:uid="{00000000-0005-0000-0000-000032250000}"/>
    <cellStyle name="Вычисление 6 90" xfId="2915" xr:uid="{00000000-0005-0000-0000-000033250000}"/>
    <cellStyle name="Вычисление 6 90 2" xfId="7651" xr:uid="{00000000-0005-0000-0000-000034250000}"/>
    <cellStyle name="Вычисление 6 90 3" xfId="11919" xr:uid="{00000000-0005-0000-0000-000035250000}"/>
    <cellStyle name="Вычисление 6 90 4" xfId="16155" xr:uid="{00000000-0005-0000-0000-000036250000}"/>
    <cellStyle name="Вычисление 6 91" xfId="2916" xr:uid="{00000000-0005-0000-0000-000037250000}"/>
    <cellStyle name="Вычисление 6 91 2" xfId="7652" xr:uid="{00000000-0005-0000-0000-000038250000}"/>
    <cellStyle name="Вычисление 6 91 3" xfId="11920" xr:uid="{00000000-0005-0000-0000-000039250000}"/>
    <cellStyle name="Вычисление 6 91 4" xfId="16156" xr:uid="{00000000-0005-0000-0000-00003A250000}"/>
    <cellStyle name="Вычисление 6 92" xfId="5200" xr:uid="{00000000-0005-0000-0000-00003B250000}"/>
    <cellStyle name="Вычисление 6 93" xfId="5338" xr:uid="{00000000-0005-0000-0000-00003C250000}"/>
    <cellStyle name="Вычисление 6 94" xfId="5171" xr:uid="{00000000-0005-0000-0000-00003D250000}"/>
    <cellStyle name="Вычисление 7" xfId="247" xr:uid="{00000000-0005-0000-0000-00003E250000}"/>
    <cellStyle name="Вычисление 7 10" xfId="2917" xr:uid="{00000000-0005-0000-0000-00003F250000}"/>
    <cellStyle name="Вычисление 7 10 2" xfId="7653" xr:uid="{00000000-0005-0000-0000-000040250000}"/>
    <cellStyle name="Вычисление 7 10 3" xfId="11921" xr:uid="{00000000-0005-0000-0000-000041250000}"/>
    <cellStyle name="Вычисление 7 10 4" xfId="16157" xr:uid="{00000000-0005-0000-0000-000042250000}"/>
    <cellStyle name="Вычисление 7 11" xfId="2918" xr:uid="{00000000-0005-0000-0000-000043250000}"/>
    <cellStyle name="Вычисление 7 11 2" xfId="7654" xr:uid="{00000000-0005-0000-0000-000044250000}"/>
    <cellStyle name="Вычисление 7 11 3" xfId="11922" xr:uid="{00000000-0005-0000-0000-000045250000}"/>
    <cellStyle name="Вычисление 7 11 4" xfId="16158" xr:uid="{00000000-0005-0000-0000-000046250000}"/>
    <cellStyle name="Вычисление 7 12" xfId="2919" xr:uid="{00000000-0005-0000-0000-000047250000}"/>
    <cellStyle name="Вычисление 7 12 2" xfId="7655" xr:uid="{00000000-0005-0000-0000-000048250000}"/>
    <cellStyle name="Вычисление 7 12 3" xfId="11923" xr:uid="{00000000-0005-0000-0000-000049250000}"/>
    <cellStyle name="Вычисление 7 12 4" xfId="16159" xr:uid="{00000000-0005-0000-0000-00004A250000}"/>
    <cellStyle name="Вычисление 7 13" xfId="2920" xr:uid="{00000000-0005-0000-0000-00004B250000}"/>
    <cellStyle name="Вычисление 7 13 2" xfId="7656" xr:uid="{00000000-0005-0000-0000-00004C250000}"/>
    <cellStyle name="Вычисление 7 13 3" xfId="11924" xr:uid="{00000000-0005-0000-0000-00004D250000}"/>
    <cellStyle name="Вычисление 7 13 4" xfId="16160" xr:uid="{00000000-0005-0000-0000-00004E250000}"/>
    <cellStyle name="Вычисление 7 14" xfId="2921" xr:uid="{00000000-0005-0000-0000-00004F250000}"/>
    <cellStyle name="Вычисление 7 14 2" xfId="7657" xr:uid="{00000000-0005-0000-0000-000050250000}"/>
    <cellStyle name="Вычисление 7 14 3" xfId="11925" xr:uid="{00000000-0005-0000-0000-000051250000}"/>
    <cellStyle name="Вычисление 7 14 4" xfId="16161" xr:uid="{00000000-0005-0000-0000-000052250000}"/>
    <cellStyle name="Вычисление 7 15" xfId="2922" xr:uid="{00000000-0005-0000-0000-000053250000}"/>
    <cellStyle name="Вычисление 7 15 2" xfId="7658" xr:uid="{00000000-0005-0000-0000-000054250000}"/>
    <cellStyle name="Вычисление 7 15 3" xfId="11926" xr:uid="{00000000-0005-0000-0000-000055250000}"/>
    <cellStyle name="Вычисление 7 15 4" xfId="16162" xr:uid="{00000000-0005-0000-0000-000056250000}"/>
    <cellStyle name="Вычисление 7 16" xfId="2923" xr:uid="{00000000-0005-0000-0000-000057250000}"/>
    <cellStyle name="Вычисление 7 16 2" xfId="7659" xr:uid="{00000000-0005-0000-0000-000058250000}"/>
    <cellStyle name="Вычисление 7 16 3" xfId="11927" xr:uid="{00000000-0005-0000-0000-000059250000}"/>
    <cellStyle name="Вычисление 7 16 4" xfId="16163" xr:uid="{00000000-0005-0000-0000-00005A250000}"/>
    <cellStyle name="Вычисление 7 17" xfId="2924" xr:uid="{00000000-0005-0000-0000-00005B250000}"/>
    <cellStyle name="Вычисление 7 17 2" xfId="7660" xr:uid="{00000000-0005-0000-0000-00005C250000}"/>
    <cellStyle name="Вычисление 7 17 3" xfId="11928" xr:uid="{00000000-0005-0000-0000-00005D250000}"/>
    <cellStyle name="Вычисление 7 17 4" xfId="16164" xr:uid="{00000000-0005-0000-0000-00005E250000}"/>
    <cellStyle name="Вычисление 7 18" xfId="2925" xr:uid="{00000000-0005-0000-0000-00005F250000}"/>
    <cellStyle name="Вычисление 7 18 2" xfId="7661" xr:uid="{00000000-0005-0000-0000-000060250000}"/>
    <cellStyle name="Вычисление 7 18 3" xfId="11929" xr:uid="{00000000-0005-0000-0000-000061250000}"/>
    <cellStyle name="Вычисление 7 18 4" xfId="16165" xr:uid="{00000000-0005-0000-0000-000062250000}"/>
    <cellStyle name="Вычисление 7 19" xfId="2926" xr:uid="{00000000-0005-0000-0000-000063250000}"/>
    <cellStyle name="Вычисление 7 19 2" xfId="7662" xr:uid="{00000000-0005-0000-0000-000064250000}"/>
    <cellStyle name="Вычисление 7 19 3" xfId="11930" xr:uid="{00000000-0005-0000-0000-000065250000}"/>
    <cellStyle name="Вычисление 7 19 4" xfId="16166" xr:uid="{00000000-0005-0000-0000-000066250000}"/>
    <cellStyle name="Вычисление 7 2" xfId="2927" xr:uid="{00000000-0005-0000-0000-000067250000}"/>
    <cellStyle name="Вычисление 7 2 2" xfId="2928" xr:uid="{00000000-0005-0000-0000-000068250000}"/>
    <cellStyle name="Вычисление 7 2 2 2" xfId="7664" xr:uid="{00000000-0005-0000-0000-000069250000}"/>
    <cellStyle name="Вычисление 7 2 2 3" xfId="11932" xr:uid="{00000000-0005-0000-0000-00006A250000}"/>
    <cellStyle name="Вычисление 7 2 2 4" xfId="16168" xr:uid="{00000000-0005-0000-0000-00006B250000}"/>
    <cellStyle name="Вычисление 7 2 3" xfId="2929" xr:uid="{00000000-0005-0000-0000-00006C250000}"/>
    <cellStyle name="Вычисление 7 2 3 2" xfId="7665" xr:uid="{00000000-0005-0000-0000-00006D250000}"/>
    <cellStyle name="Вычисление 7 2 3 3" xfId="11933" xr:uid="{00000000-0005-0000-0000-00006E250000}"/>
    <cellStyle name="Вычисление 7 2 3 4" xfId="16169" xr:uid="{00000000-0005-0000-0000-00006F250000}"/>
    <cellStyle name="Вычисление 7 2 4" xfId="7663" xr:uid="{00000000-0005-0000-0000-000070250000}"/>
    <cellStyle name="Вычисление 7 2 5" xfId="11931" xr:uid="{00000000-0005-0000-0000-000071250000}"/>
    <cellStyle name="Вычисление 7 2 6" xfId="16167" xr:uid="{00000000-0005-0000-0000-000072250000}"/>
    <cellStyle name="Вычисление 7 20" xfId="2930" xr:uid="{00000000-0005-0000-0000-000073250000}"/>
    <cellStyle name="Вычисление 7 20 2" xfId="7666" xr:uid="{00000000-0005-0000-0000-000074250000}"/>
    <cellStyle name="Вычисление 7 20 3" xfId="11934" xr:uid="{00000000-0005-0000-0000-000075250000}"/>
    <cellStyle name="Вычисление 7 20 4" xfId="16170" xr:uid="{00000000-0005-0000-0000-000076250000}"/>
    <cellStyle name="Вычисление 7 21" xfId="2931" xr:uid="{00000000-0005-0000-0000-000077250000}"/>
    <cellStyle name="Вычисление 7 21 2" xfId="7667" xr:uid="{00000000-0005-0000-0000-000078250000}"/>
    <cellStyle name="Вычисление 7 21 3" xfId="11935" xr:uid="{00000000-0005-0000-0000-000079250000}"/>
    <cellStyle name="Вычисление 7 21 4" xfId="16171" xr:uid="{00000000-0005-0000-0000-00007A250000}"/>
    <cellStyle name="Вычисление 7 22" xfId="2932" xr:uid="{00000000-0005-0000-0000-00007B250000}"/>
    <cellStyle name="Вычисление 7 22 2" xfId="7668" xr:uid="{00000000-0005-0000-0000-00007C250000}"/>
    <cellStyle name="Вычисление 7 22 3" xfId="11936" xr:uid="{00000000-0005-0000-0000-00007D250000}"/>
    <cellStyle name="Вычисление 7 22 4" xfId="16172" xr:uid="{00000000-0005-0000-0000-00007E250000}"/>
    <cellStyle name="Вычисление 7 23" xfId="2933" xr:uid="{00000000-0005-0000-0000-00007F250000}"/>
    <cellStyle name="Вычисление 7 23 2" xfId="7669" xr:uid="{00000000-0005-0000-0000-000080250000}"/>
    <cellStyle name="Вычисление 7 23 3" xfId="11937" xr:uid="{00000000-0005-0000-0000-000081250000}"/>
    <cellStyle name="Вычисление 7 23 4" xfId="16173" xr:uid="{00000000-0005-0000-0000-000082250000}"/>
    <cellStyle name="Вычисление 7 24" xfId="2934" xr:uid="{00000000-0005-0000-0000-000083250000}"/>
    <cellStyle name="Вычисление 7 24 2" xfId="7670" xr:uid="{00000000-0005-0000-0000-000084250000}"/>
    <cellStyle name="Вычисление 7 24 3" xfId="11938" xr:uid="{00000000-0005-0000-0000-000085250000}"/>
    <cellStyle name="Вычисление 7 24 4" xfId="16174" xr:uid="{00000000-0005-0000-0000-000086250000}"/>
    <cellStyle name="Вычисление 7 25" xfId="2935" xr:uid="{00000000-0005-0000-0000-000087250000}"/>
    <cellStyle name="Вычисление 7 25 2" xfId="7671" xr:uid="{00000000-0005-0000-0000-000088250000}"/>
    <cellStyle name="Вычисление 7 25 3" xfId="11939" xr:uid="{00000000-0005-0000-0000-000089250000}"/>
    <cellStyle name="Вычисление 7 25 4" xfId="16175" xr:uid="{00000000-0005-0000-0000-00008A250000}"/>
    <cellStyle name="Вычисление 7 26" xfId="2936" xr:uid="{00000000-0005-0000-0000-00008B250000}"/>
    <cellStyle name="Вычисление 7 26 2" xfId="7672" xr:uid="{00000000-0005-0000-0000-00008C250000}"/>
    <cellStyle name="Вычисление 7 26 3" xfId="11940" xr:uid="{00000000-0005-0000-0000-00008D250000}"/>
    <cellStyle name="Вычисление 7 26 4" xfId="16176" xr:uid="{00000000-0005-0000-0000-00008E250000}"/>
    <cellStyle name="Вычисление 7 27" xfId="2937" xr:uid="{00000000-0005-0000-0000-00008F250000}"/>
    <cellStyle name="Вычисление 7 27 2" xfId="7673" xr:uid="{00000000-0005-0000-0000-000090250000}"/>
    <cellStyle name="Вычисление 7 27 3" xfId="11941" xr:uid="{00000000-0005-0000-0000-000091250000}"/>
    <cellStyle name="Вычисление 7 27 4" xfId="16177" xr:uid="{00000000-0005-0000-0000-000092250000}"/>
    <cellStyle name="Вычисление 7 28" xfId="2938" xr:uid="{00000000-0005-0000-0000-000093250000}"/>
    <cellStyle name="Вычисление 7 28 2" xfId="7674" xr:uid="{00000000-0005-0000-0000-000094250000}"/>
    <cellStyle name="Вычисление 7 28 3" xfId="11942" xr:uid="{00000000-0005-0000-0000-000095250000}"/>
    <cellStyle name="Вычисление 7 28 4" xfId="16178" xr:uid="{00000000-0005-0000-0000-000096250000}"/>
    <cellStyle name="Вычисление 7 29" xfId="2939" xr:uid="{00000000-0005-0000-0000-000097250000}"/>
    <cellStyle name="Вычисление 7 29 2" xfId="7675" xr:uid="{00000000-0005-0000-0000-000098250000}"/>
    <cellStyle name="Вычисление 7 29 3" xfId="11943" xr:uid="{00000000-0005-0000-0000-000099250000}"/>
    <cellStyle name="Вычисление 7 29 4" xfId="16179" xr:uid="{00000000-0005-0000-0000-00009A250000}"/>
    <cellStyle name="Вычисление 7 3" xfId="2940" xr:uid="{00000000-0005-0000-0000-00009B250000}"/>
    <cellStyle name="Вычисление 7 3 2" xfId="2941" xr:uid="{00000000-0005-0000-0000-00009C250000}"/>
    <cellStyle name="Вычисление 7 3 2 2" xfId="7677" xr:uid="{00000000-0005-0000-0000-00009D250000}"/>
    <cellStyle name="Вычисление 7 3 2 3" xfId="11945" xr:uid="{00000000-0005-0000-0000-00009E250000}"/>
    <cellStyle name="Вычисление 7 3 2 4" xfId="16181" xr:uid="{00000000-0005-0000-0000-00009F250000}"/>
    <cellStyle name="Вычисление 7 3 3" xfId="2942" xr:uid="{00000000-0005-0000-0000-0000A0250000}"/>
    <cellStyle name="Вычисление 7 3 3 2" xfId="7678" xr:uid="{00000000-0005-0000-0000-0000A1250000}"/>
    <cellStyle name="Вычисление 7 3 3 3" xfId="11946" xr:uid="{00000000-0005-0000-0000-0000A2250000}"/>
    <cellStyle name="Вычисление 7 3 3 4" xfId="16182" xr:uid="{00000000-0005-0000-0000-0000A3250000}"/>
    <cellStyle name="Вычисление 7 3 4" xfId="7676" xr:uid="{00000000-0005-0000-0000-0000A4250000}"/>
    <cellStyle name="Вычисление 7 3 5" xfId="11944" xr:uid="{00000000-0005-0000-0000-0000A5250000}"/>
    <cellStyle name="Вычисление 7 3 6" xfId="16180" xr:uid="{00000000-0005-0000-0000-0000A6250000}"/>
    <cellStyle name="Вычисление 7 30" xfId="2943" xr:uid="{00000000-0005-0000-0000-0000A7250000}"/>
    <cellStyle name="Вычисление 7 30 2" xfId="7679" xr:uid="{00000000-0005-0000-0000-0000A8250000}"/>
    <cellStyle name="Вычисление 7 30 3" xfId="11947" xr:uid="{00000000-0005-0000-0000-0000A9250000}"/>
    <cellStyle name="Вычисление 7 30 4" xfId="16183" xr:uid="{00000000-0005-0000-0000-0000AA250000}"/>
    <cellStyle name="Вычисление 7 31" xfId="2944" xr:uid="{00000000-0005-0000-0000-0000AB250000}"/>
    <cellStyle name="Вычисление 7 31 2" xfId="7680" xr:uid="{00000000-0005-0000-0000-0000AC250000}"/>
    <cellStyle name="Вычисление 7 31 3" xfId="11948" xr:uid="{00000000-0005-0000-0000-0000AD250000}"/>
    <cellStyle name="Вычисление 7 31 4" xfId="16184" xr:uid="{00000000-0005-0000-0000-0000AE250000}"/>
    <cellStyle name="Вычисление 7 32" xfId="2945" xr:uid="{00000000-0005-0000-0000-0000AF250000}"/>
    <cellStyle name="Вычисление 7 32 2" xfId="7681" xr:uid="{00000000-0005-0000-0000-0000B0250000}"/>
    <cellStyle name="Вычисление 7 32 3" xfId="11949" xr:uid="{00000000-0005-0000-0000-0000B1250000}"/>
    <cellStyle name="Вычисление 7 32 4" xfId="16185" xr:uid="{00000000-0005-0000-0000-0000B2250000}"/>
    <cellStyle name="Вычисление 7 33" xfId="2946" xr:uid="{00000000-0005-0000-0000-0000B3250000}"/>
    <cellStyle name="Вычисление 7 33 2" xfId="7682" xr:uid="{00000000-0005-0000-0000-0000B4250000}"/>
    <cellStyle name="Вычисление 7 33 3" xfId="11950" xr:uid="{00000000-0005-0000-0000-0000B5250000}"/>
    <cellStyle name="Вычисление 7 33 4" xfId="16186" xr:uid="{00000000-0005-0000-0000-0000B6250000}"/>
    <cellStyle name="Вычисление 7 34" xfId="2947" xr:uid="{00000000-0005-0000-0000-0000B7250000}"/>
    <cellStyle name="Вычисление 7 34 2" xfId="7683" xr:uid="{00000000-0005-0000-0000-0000B8250000}"/>
    <cellStyle name="Вычисление 7 34 3" xfId="11951" xr:uid="{00000000-0005-0000-0000-0000B9250000}"/>
    <cellStyle name="Вычисление 7 34 4" xfId="16187" xr:uid="{00000000-0005-0000-0000-0000BA250000}"/>
    <cellStyle name="Вычисление 7 35" xfId="2948" xr:uid="{00000000-0005-0000-0000-0000BB250000}"/>
    <cellStyle name="Вычисление 7 35 2" xfId="7684" xr:uid="{00000000-0005-0000-0000-0000BC250000}"/>
    <cellStyle name="Вычисление 7 35 3" xfId="11952" xr:uid="{00000000-0005-0000-0000-0000BD250000}"/>
    <cellStyle name="Вычисление 7 35 4" xfId="16188" xr:uid="{00000000-0005-0000-0000-0000BE250000}"/>
    <cellStyle name="Вычисление 7 36" xfId="2949" xr:uid="{00000000-0005-0000-0000-0000BF250000}"/>
    <cellStyle name="Вычисление 7 36 2" xfId="7685" xr:uid="{00000000-0005-0000-0000-0000C0250000}"/>
    <cellStyle name="Вычисление 7 36 3" xfId="11953" xr:uid="{00000000-0005-0000-0000-0000C1250000}"/>
    <cellStyle name="Вычисление 7 36 4" xfId="16189" xr:uid="{00000000-0005-0000-0000-0000C2250000}"/>
    <cellStyle name="Вычисление 7 37" xfId="2950" xr:uid="{00000000-0005-0000-0000-0000C3250000}"/>
    <cellStyle name="Вычисление 7 37 2" xfId="7686" xr:uid="{00000000-0005-0000-0000-0000C4250000}"/>
    <cellStyle name="Вычисление 7 37 3" xfId="11954" xr:uid="{00000000-0005-0000-0000-0000C5250000}"/>
    <cellStyle name="Вычисление 7 37 4" xfId="16190" xr:uid="{00000000-0005-0000-0000-0000C6250000}"/>
    <cellStyle name="Вычисление 7 38" xfId="2951" xr:uid="{00000000-0005-0000-0000-0000C7250000}"/>
    <cellStyle name="Вычисление 7 38 2" xfId="7687" xr:uid="{00000000-0005-0000-0000-0000C8250000}"/>
    <cellStyle name="Вычисление 7 38 3" xfId="11955" xr:uid="{00000000-0005-0000-0000-0000C9250000}"/>
    <cellStyle name="Вычисление 7 38 4" xfId="16191" xr:uid="{00000000-0005-0000-0000-0000CA250000}"/>
    <cellStyle name="Вычисление 7 39" xfId="2952" xr:uid="{00000000-0005-0000-0000-0000CB250000}"/>
    <cellStyle name="Вычисление 7 39 2" xfId="7688" xr:uid="{00000000-0005-0000-0000-0000CC250000}"/>
    <cellStyle name="Вычисление 7 39 3" xfId="11956" xr:uid="{00000000-0005-0000-0000-0000CD250000}"/>
    <cellStyle name="Вычисление 7 39 4" xfId="16192" xr:uid="{00000000-0005-0000-0000-0000CE250000}"/>
    <cellStyle name="Вычисление 7 4" xfId="2953" xr:uid="{00000000-0005-0000-0000-0000CF250000}"/>
    <cellStyle name="Вычисление 7 4 2" xfId="2954" xr:uid="{00000000-0005-0000-0000-0000D0250000}"/>
    <cellStyle name="Вычисление 7 4 2 2" xfId="7690" xr:uid="{00000000-0005-0000-0000-0000D1250000}"/>
    <cellStyle name="Вычисление 7 4 2 3" xfId="11958" xr:uid="{00000000-0005-0000-0000-0000D2250000}"/>
    <cellStyle name="Вычисление 7 4 2 4" xfId="16194" xr:uid="{00000000-0005-0000-0000-0000D3250000}"/>
    <cellStyle name="Вычисление 7 4 3" xfId="2955" xr:uid="{00000000-0005-0000-0000-0000D4250000}"/>
    <cellStyle name="Вычисление 7 4 3 2" xfId="7691" xr:uid="{00000000-0005-0000-0000-0000D5250000}"/>
    <cellStyle name="Вычисление 7 4 3 3" xfId="11959" xr:uid="{00000000-0005-0000-0000-0000D6250000}"/>
    <cellStyle name="Вычисление 7 4 3 4" xfId="16195" xr:uid="{00000000-0005-0000-0000-0000D7250000}"/>
    <cellStyle name="Вычисление 7 4 4" xfId="7689" xr:uid="{00000000-0005-0000-0000-0000D8250000}"/>
    <cellStyle name="Вычисление 7 4 5" xfId="11957" xr:uid="{00000000-0005-0000-0000-0000D9250000}"/>
    <cellStyle name="Вычисление 7 4 6" xfId="16193" xr:uid="{00000000-0005-0000-0000-0000DA250000}"/>
    <cellStyle name="Вычисление 7 40" xfId="2956" xr:uid="{00000000-0005-0000-0000-0000DB250000}"/>
    <cellStyle name="Вычисление 7 40 2" xfId="7692" xr:uid="{00000000-0005-0000-0000-0000DC250000}"/>
    <cellStyle name="Вычисление 7 40 3" xfId="11960" xr:uid="{00000000-0005-0000-0000-0000DD250000}"/>
    <cellStyle name="Вычисление 7 40 4" xfId="16196" xr:uid="{00000000-0005-0000-0000-0000DE250000}"/>
    <cellStyle name="Вычисление 7 41" xfId="2957" xr:uid="{00000000-0005-0000-0000-0000DF250000}"/>
    <cellStyle name="Вычисление 7 41 2" xfId="7693" xr:uid="{00000000-0005-0000-0000-0000E0250000}"/>
    <cellStyle name="Вычисление 7 41 3" xfId="11961" xr:uid="{00000000-0005-0000-0000-0000E1250000}"/>
    <cellStyle name="Вычисление 7 41 4" xfId="16197" xr:uid="{00000000-0005-0000-0000-0000E2250000}"/>
    <cellStyle name="Вычисление 7 42" xfId="2958" xr:uid="{00000000-0005-0000-0000-0000E3250000}"/>
    <cellStyle name="Вычисление 7 42 2" xfId="7694" xr:uid="{00000000-0005-0000-0000-0000E4250000}"/>
    <cellStyle name="Вычисление 7 42 3" xfId="11962" xr:uid="{00000000-0005-0000-0000-0000E5250000}"/>
    <cellStyle name="Вычисление 7 42 4" xfId="16198" xr:uid="{00000000-0005-0000-0000-0000E6250000}"/>
    <cellStyle name="Вычисление 7 43" xfId="2959" xr:uid="{00000000-0005-0000-0000-0000E7250000}"/>
    <cellStyle name="Вычисление 7 43 2" xfId="7695" xr:uid="{00000000-0005-0000-0000-0000E8250000}"/>
    <cellStyle name="Вычисление 7 43 3" xfId="11963" xr:uid="{00000000-0005-0000-0000-0000E9250000}"/>
    <cellStyle name="Вычисление 7 43 4" xfId="16199" xr:uid="{00000000-0005-0000-0000-0000EA250000}"/>
    <cellStyle name="Вычисление 7 44" xfId="2960" xr:uid="{00000000-0005-0000-0000-0000EB250000}"/>
    <cellStyle name="Вычисление 7 44 2" xfId="7696" xr:uid="{00000000-0005-0000-0000-0000EC250000}"/>
    <cellStyle name="Вычисление 7 44 3" xfId="11964" xr:uid="{00000000-0005-0000-0000-0000ED250000}"/>
    <cellStyle name="Вычисление 7 44 4" xfId="16200" xr:uid="{00000000-0005-0000-0000-0000EE250000}"/>
    <cellStyle name="Вычисление 7 45" xfId="2961" xr:uid="{00000000-0005-0000-0000-0000EF250000}"/>
    <cellStyle name="Вычисление 7 45 2" xfId="7697" xr:uid="{00000000-0005-0000-0000-0000F0250000}"/>
    <cellStyle name="Вычисление 7 45 3" xfId="11965" xr:uid="{00000000-0005-0000-0000-0000F1250000}"/>
    <cellStyle name="Вычисление 7 45 4" xfId="16201" xr:uid="{00000000-0005-0000-0000-0000F2250000}"/>
    <cellStyle name="Вычисление 7 46" xfId="2962" xr:uid="{00000000-0005-0000-0000-0000F3250000}"/>
    <cellStyle name="Вычисление 7 46 2" xfId="7698" xr:uid="{00000000-0005-0000-0000-0000F4250000}"/>
    <cellStyle name="Вычисление 7 46 3" xfId="11966" xr:uid="{00000000-0005-0000-0000-0000F5250000}"/>
    <cellStyle name="Вычисление 7 46 4" xfId="16202" xr:uid="{00000000-0005-0000-0000-0000F6250000}"/>
    <cellStyle name="Вычисление 7 47" xfId="2963" xr:uid="{00000000-0005-0000-0000-0000F7250000}"/>
    <cellStyle name="Вычисление 7 47 2" xfId="7699" xr:uid="{00000000-0005-0000-0000-0000F8250000}"/>
    <cellStyle name="Вычисление 7 47 3" xfId="11967" xr:uid="{00000000-0005-0000-0000-0000F9250000}"/>
    <cellStyle name="Вычисление 7 47 4" xfId="16203" xr:uid="{00000000-0005-0000-0000-0000FA250000}"/>
    <cellStyle name="Вычисление 7 48" xfId="2964" xr:uid="{00000000-0005-0000-0000-0000FB250000}"/>
    <cellStyle name="Вычисление 7 48 2" xfId="7700" xr:uid="{00000000-0005-0000-0000-0000FC250000}"/>
    <cellStyle name="Вычисление 7 48 3" xfId="11968" xr:uid="{00000000-0005-0000-0000-0000FD250000}"/>
    <cellStyle name="Вычисление 7 48 4" xfId="16204" xr:uid="{00000000-0005-0000-0000-0000FE250000}"/>
    <cellStyle name="Вычисление 7 49" xfId="2965" xr:uid="{00000000-0005-0000-0000-0000FF250000}"/>
    <cellStyle name="Вычисление 7 49 2" xfId="7701" xr:uid="{00000000-0005-0000-0000-000000260000}"/>
    <cellStyle name="Вычисление 7 49 3" xfId="11969" xr:uid="{00000000-0005-0000-0000-000001260000}"/>
    <cellStyle name="Вычисление 7 49 4" xfId="16205" xr:uid="{00000000-0005-0000-0000-000002260000}"/>
    <cellStyle name="Вычисление 7 5" xfId="2966" xr:uid="{00000000-0005-0000-0000-000003260000}"/>
    <cellStyle name="Вычисление 7 5 2" xfId="7702" xr:uid="{00000000-0005-0000-0000-000004260000}"/>
    <cellStyle name="Вычисление 7 5 3" xfId="11970" xr:uid="{00000000-0005-0000-0000-000005260000}"/>
    <cellStyle name="Вычисление 7 5 4" xfId="16206" xr:uid="{00000000-0005-0000-0000-000006260000}"/>
    <cellStyle name="Вычисление 7 50" xfId="2967" xr:uid="{00000000-0005-0000-0000-000007260000}"/>
    <cellStyle name="Вычисление 7 50 2" xfId="7703" xr:uid="{00000000-0005-0000-0000-000008260000}"/>
    <cellStyle name="Вычисление 7 50 3" xfId="11971" xr:uid="{00000000-0005-0000-0000-000009260000}"/>
    <cellStyle name="Вычисление 7 50 4" xfId="16207" xr:uid="{00000000-0005-0000-0000-00000A260000}"/>
    <cellStyle name="Вычисление 7 51" xfId="2968" xr:uid="{00000000-0005-0000-0000-00000B260000}"/>
    <cellStyle name="Вычисление 7 51 2" xfId="7704" xr:uid="{00000000-0005-0000-0000-00000C260000}"/>
    <cellStyle name="Вычисление 7 51 3" xfId="11972" xr:uid="{00000000-0005-0000-0000-00000D260000}"/>
    <cellStyle name="Вычисление 7 51 4" xfId="16208" xr:uid="{00000000-0005-0000-0000-00000E260000}"/>
    <cellStyle name="Вычисление 7 52" xfId="2969" xr:uid="{00000000-0005-0000-0000-00000F260000}"/>
    <cellStyle name="Вычисление 7 52 2" xfId="7705" xr:uid="{00000000-0005-0000-0000-000010260000}"/>
    <cellStyle name="Вычисление 7 52 3" xfId="11973" xr:uid="{00000000-0005-0000-0000-000011260000}"/>
    <cellStyle name="Вычисление 7 52 4" xfId="16209" xr:uid="{00000000-0005-0000-0000-000012260000}"/>
    <cellStyle name="Вычисление 7 53" xfId="2970" xr:uid="{00000000-0005-0000-0000-000013260000}"/>
    <cellStyle name="Вычисление 7 53 2" xfId="7706" xr:uid="{00000000-0005-0000-0000-000014260000}"/>
    <cellStyle name="Вычисление 7 53 3" xfId="11974" xr:uid="{00000000-0005-0000-0000-000015260000}"/>
    <cellStyle name="Вычисление 7 53 4" xfId="16210" xr:uid="{00000000-0005-0000-0000-000016260000}"/>
    <cellStyle name="Вычисление 7 54" xfId="2971" xr:uid="{00000000-0005-0000-0000-000017260000}"/>
    <cellStyle name="Вычисление 7 54 2" xfId="7707" xr:uid="{00000000-0005-0000-0000-000018260000}"/>
    <cellStyle name="Вычисление 7 54 3" xfId="11975" xr:uid="{00000000-0005-0000-0000-000019260000}"/>
    <cellStyle name="Вычисление 7 54 4" xfId="16211" xr:uid="{00000000-0005-0000-0000-00001A260000}"/>
    <cellStyle name="Вычисление 7 55" xfId="2972" xr:uid="{00000000-0005-0000-0000-00001B260000}"/>
    <cellStyle name="Вычисление 7 55 2" xfId="7708" xr:uid="{00000000-0005-0000-0000-00001C260000}"/>
    <cellStyle name="Вычисление 7 55 3" xfId="11976" xr:uid="{00000000-0005-0000-0000-00001D260000}"/>
    <cellStyle name="Вычисление 7 55 4" xfId="16212" xr:uid="{00000000-0005-0000-0000-00001E260000}"/>
    <cellStyle name="Вычисление 7 56" xfId="2973" xr:uid="{00000000-0005-0000-0000-00001F260000}"/>
    <cellStyle name="Вычисление 7 56 2" xfId="7709" xr:uid="{00000000-0005-0000-0000-000020260000}"/>
    <cellStyle name="Вычисление 7 56 3" xfId="11977" xr:uid="{00000000-0005-0000-0000-000021260000}"/>
    <cellStyle name="Вычисление 7 56 4" xfId="16213" xr:uid="{00000000-0005-0000-0000-000022260000}"/>
    <cellStyle name="Вычисление 7 57" xfId="2974" xr:uid="{00000000-0005-0000-0000-000023260000}"/>
    <cellStyle name="Вычисление 7 57 2" xfId="7710" xr:uid="{00000000-0005-0000-0000-000024260000}"/>
    <cellStyle name="Вычисление 7 57 3" xfId="11978" xr:uid="{00000000-0005-0000-0000-000025260000}"/>
    <cellStyle name="Вычисление 7 57 4" xfId="16214" xr:uid="{00000000-0005-0000-0000-000026260000}"/>
    <cellStyle name="Вычисление 7 58" xfId="2975" xr:uid="{00000000-0005-0000-0000-000027260000}"/>
    <cellStyle name="Вычисление 7 58 2" xfId="7711" xr:uid="{00000000-0005-0000-0000-000028260000}"/>
    <cellStyle name="Вычисление 7 58 3" xfId="11979" xr:uid="{00000000-0005-0000-0000-000029260000}"/>
    <cellStyle name="Вычисление 7 58 4" xfId="16215" xr:uid="{00000000-0005-0000-0000-00002A260000}"/>
    <cellStyle name="Вычисление 7 59" xfId="2976" xr:uid="{00000000-0005-0000-0000-00002B260000}"/>
    <cellStyle name="Вычисление 7 59 2" xfId="7712" xr:uid="{00000000-0005-0000-0000-00002C260000}"/>
    <cellStyle name="Вычисление 7 59 3" xfId="11980" xr:uid="{00000000-0005-0000-0000-00002D260000}"/>
    <cellStyle name="Вычисление 7 59 4" xfId="16216" xr:uid="{00000000-0005-0000-0000-00002E260000}"/>
    <cellStyle name="Вычисление 7 6" xfId="2977" xr:uid="{00000000-0005-0000-0000-00002F260000}"/>
    <cellStyle name="Вычисление 7 6 2" xfId="7713" xr:uid="{00000000-0005-0000-0000-000030260000}"/>
    <cellStyle name="Вычисление 7 6 3" xfId="11981" xr:uid="{00000000-0005-0000-0000-000031260000}"/>
    <cellStyle name="Вычисление 7 6 4" xfId="16217" xr:uid="{00000000-0005-0000-0000-000032260000}"/>
    <cellStyle name="Вычисление 7 60" xfId="2978" xr:uid="{00000000-0005-0000-0000-000033260000}"/>
    <cellStyle name="Вычисление 7 60 2" xfId="7714" xr:uid="{00000000-0005-0000-0000-000034260000}"/>
    <cellStyle name="Вычисление 7 60 3" xfId="11982" xr:uid="{00000000-0005-0000-0000-000035260000}"/>
    <cellStyle name="Вычисление 7 60 4" xfId="16218" xr:uid="{00000000-0005-0000-0000-000036260000}"/>
    <cellStyle name="Вычисление 7 61" xfId="2979" xr:uid="{00000000-0005-0000-0000-000037260000}"/>
    <cellStyle name="Вычисление 7 61 2" xfId="7715" xr:uid="{00000000-0005-0000-0000-000038260000}"/>
    <cellStyle name="Вычисление 7 61 3" xfId="11983" xr:uid="{00000000-0005-0000-0000-000039260000}"/>
    <cellStyle name="Вычисление 7 61 4" xfId="16219" xr:uid="{00000000-0005-0000-0000-00003A260000}"/>
    <cellStyle name="Вычисление 7 62" xfId="2980" xr:uid="{00000000-0005-0000-0000-00003B260000}"/>
    <cellStyle name="Вычисление 7 62 2" xfId="7716" xr:uid="{00000000-0005-0000-0000-00003C260000}"/>
    <cellStyle name="Вычисление 7 62 3" xfId="11984" xr:uid="{00000000-0005-0000-0000-00003D260000}"/>
    <cellStyle name="Вычисление 7 62 4" xfId="16220" xr:uid="{00000000-0005-0000-0000-00003E260000}"/>
    <cellStyle name="Вычисление 7 63" xfId="2981" xr:uid="{00000000-0005-0000-0000-00003F260000}"/>
    <cellStyle name="Вычисление 7 63 2" xfId="7717" xr:uid="{00000000-0005-0000-0000-000040260000}"/>
    <cellStyle name="Вычисление 7 63 3" xfId="11985" xr:uid="{00000000-0005-0000-0000-000041260000}"/>
    <cellStyle name="Вычисление 7 63 4" xfId="16221" xr:uid="{00000000-0005-0000-0000-000042260000}"/>
    <cellStyle name="Вычисление 7 64" xfId="2982" xr:uid="{00000000-0005-0000-0000-000043260000}"/>
    <cellStyle name="Вычисление 7 64 2" xfId="7718" xr:uid="{00000000-0005-0000-0000-000044260000}"/>
    <cellStyle name="Вычисление 7 64 3" xfId="11986" xr:uid="{00000000-0005-0000-0000-000045260000}"/>
    <cellStyle name="Вычисление 7 64 4" xfId="16222" xr:uid="{00000000-0005-0000-0000-000046260000}"/>
    <cellStyle name="Вычисление 7 65" xfId="2983" xr:uid="{00000000-0005-0000-0000-000047260000}"/>
    <cellStyle name="Вычисление 7 65 2" xfId="7719" xr:uid="{00000000-0005-0000-0000-000048260000}"/>
    <cellStyle name="Вычисление 7 65 3" xfId="11987" xr:uid="{00000000-0005-0000-0000-000049260000}"/>
    <cellStyle name="Вычисление 7 65 4" xfId="16223" xr:uid="{00000000-0005-0000-0000-00004A260000}"/>
    <cellStyle name="Вычисление 7 66" xfId="2984" xr:uid="{00000000-0005-0000-0000-00004B260000}"/>
    <cellStyle name="Вычисление 7 66 2" xfId="7720" xr:uid="{00000000-0005-0000-0000-00004C260000}"/>
    <cellStyle name="Вычисление 7 66 3" xfId="11988" xr:uid="{00000000-0005-0000-0000-00004D260000}"/>
    <cellStyle name="Вычисление 7 66 4" xfId="16224" xr:uid="{00000000-0005-0000-0000-00004E260000}"/>
    <cellStyle name="Вычисление 7 67" xfId="2985" xr:uid="{00000000-0005-0000-0000-00004F260000}"/>
    <cellStyle name="Вычисление 7 67 2" xfId="7721" xr:uid="{00000000-0005-0000-0000-000050260000}"/>
    <cellStyle name="Вычисление 7 67 3" xfId="11989" xr:uid="{00000000-0005-0000-0000-000051260000}"/>
    <cellStyle name="Вычисление 7 67 4" xfId="16225" xr:uid="{00000000-0005-0000-0000-000052260000}"/>
    <cellStyle name="Вычисление 7 68" xfId="2986" xr:uid="{00000000-0005-0000-0000-000053260000}"/>
    <cellStyle name="Вычисление 7 68 2" xfId="7722" xr:uid="{00000000-0005-0000-0000-000054260000}"/>
    <cellStyle name="Вычисление 7 68 3" xfId="11990" xr:uid="{00000000-0005-0000-0000-000055260000}"/>
    <cellStyle name="Вычисление 7 68 4" xfId="16226" xr:uid="{00000000-0005-0000-0000-000056260000}"/>
    <cellStyle name="Вычисление 7 69" xfId="2987" xr:uid="{00000000-0005-0000-0000-000057260000}"/>
    <cellStyle name="Вычисление 7 69 2" xfId="7723" xr:uid="{00000000-0005-0000-0000-000058260000}"/>
    <cellStyle name="Вычисление 7 69 3" xfId="11991" xr:uid="{00000000-0005-0000-0000-000059260000}"/>
    <cellStyle name="Вычисление 7 69 4" xfId="16227" xr:uid="{00000000-0005-0000-0000-00005A260000}"/>
    <cellStyle name="Вычисление 7 7" xfId="2988" xr:uid="{00000000-0005-0000-0000-00005B260000}"/>
    <cellStyle name="Вычисление 7 7 2" xfId="7724" xr:uid="{00000000-0005-0000-0000-00005C260000}"/>
    <cellStyle name="Вычисление 7 7 3" xfId="11992" xr:uid="{00000000-0005-0000-0000-00005D260000}"/>
    <cellStyle name="Вычисление 7 7 4" xfId="16228" xr:uid="{00000000-0005-0000-0000-00005E260000}"/>
    <cellStyle name="Вычисление 7 70" xfId="2989" xr:uid="{00000000-0005-0000-0000-00005F260000}"/>
    <cellStyle name="Вычисление 7 70 2" xfId="7725" xr:uid="{00000000-0005-0000-0000-000060260000}"/>
    <cellStyle name="Вычисление 7 70 3" xfId="11993" xr:uid="{00000000-0005-0000-0000-000061260000}"/>
    <cellStyle name="Вычисление 7 70 4" xfId="16229" xr:uid="{00000000-0005-0000-0000-000062260000}"/>
    <cellStyle name="Вычисление 7 71" xfId="2990" xr:uid="{00000000-0005-0000-0000-000063260000}"/>
    <cellStyle name="Вычисление 7 71 2" xfId="7726" xr:uid="{00000000-0005-0000-0000-000064260000}"/>
    <cellStyle name="Вычисление 7 71 3" xfId="11994" xr:uid="{00000000-0005-0000-0000-000065260000}"/>
    <cellStyle name="Вычисление 7 71 4" xfId="16230" xr:uid="{00000000-0005-0000-0000-000066260000}"/>
    <cellStyle name="Вычисление 7 72" xfId="2991" xr:uid="{00000000-0005-0000-0000-000067260000}"/>
    <cellStyle name="Вычисление 7 72 2" xfId="7727" xr:uid="{00000000-0005-0000-0000-000068260000}"/>
    <cellStyle name="Вычисление 7 72 3" xfId="11995" xr:uid="{00000000-0005-0000-0000-000069260000}"/>
    <cellStyle name="Вычисление 7 72 4" xfId="16231" xr:uid="{00000000-0005-0000-0000-00006A260000}"/>
    <cellStyle name="Вычисление 7 73" xfId="2992" xr:uid="{00000000-0005-0000-0000-00006B260000}"/>
    <cellStyle name="Вычисление 7 73 2" xfId="7728" xr:uid="{00000000-0005-0000-0000-00006C260000}"/>
    <cellStyle name="Вычисление 7 73 3" xfId="11996" xr:uid="{00000000-0005-0000-0000-00006D260000}"/>
    <cellStyle name="Вычисление 7 73 4" xfId="16232" xr:uid="{00000000-0005-0000-0000-00006E260000}"/>
    <cellStyle name="Вычисление 7 74" xfId="2993" xr:uid="{00000000-0005-0000-0000-00006F260000}"/>
    <cellStyle name="Вычисление 7 74 2" xfId="7729" xr:uid="{00000000-0005-0000-0000-000070260000}"/>
    <cellStyle name="Вычисление 7 74 3" xfId="11997" xr:uid="{00000000-0005-0000-0000-000071260000}"/>
    <cellStyle name="Вычисление 7 74 4" xfId="16233" xr:uid="{00000000-0005-0000-0000-000072260000}"/>
    <cellStyle name="Вычисление 7 75" xfId="2994" xr:uid="{00000000-0005-0000-0000-000073260000}"/>
    <cellStyle name="Вычисление 7 75 2" xfId="7730" xr:uid="{00000000-0005-0000-0000-000074260000}"/>
    <cellStyle name="Вычисление 7 75 3" xfId="11998" xr:uid="{00000000-0005-0000-0000-000075260000}"/>
    <cellStyle name="Вычисление 7 75 4" xfId="16234" xr:uid="{00000000-0005-0000-0000-000076260000}"/>
    <cellStyle name="Вычисление 7 76" xfId="2995" xr:uid="{00000000-0005-0000-0000-000077260000}"/>
    <cellStyle name="Вычисление 7 76 2" xfId="7731" xr:uid="{00000000-0005-0000-0000-000078260000}"/>
    <cellStyle name="Вычисление 7 76 3" xfId="11999" xr:uid="{00000000-0005-0000-0000-000079260000}"/>
    <cellStyle name="Вычисление 7 76 4" xfId="16235" xr:uid="{00000000-0005-0000-0000-00007A260000}"/>
    <cellStyle name="Вычисление 7 77" xfId="2996" xr:uid="{00000000-0005-0000-0000-00007B260000}"/>
    <cellStyle name="Вычисление 7 77 2" xfId="7732" xr:uid="{00000000-0005-0000-0000-00007C260000}"/>
    <cellStyle name="Вычисление 7 77 3" xfId="12000" xr:uid="{00000000-0005-0000-0000-00007D260000}"/>
    <cellStyle name="Вычисление 7 77 4" xfId="16236" xr:uid="{00000000-0005-0000-0000-00007E260000}"/>
    <cellStyle name="Вычисление 7 78" xfId="2997" xr:uid="{00000000-0005-0000-0000-00007F260000}"/>
    <cellStyle name="Вычисление 7 78 2" xfId="7733" xr:uid="{00000000-0005-0000-0000-000080260000}"/>
    <cellStyle name="Вычисление 7 78 3" xfId="12001" xr:uid="{00000000-0005-0000-0000-000081260000}"/>
    <cellStyle name="Вычисление 7 78 4" xfId="16237" xr:uid="{00000000-0005-0000-0000-000082260000}"/>
    <cellStyle name="Вычисление 7 79" xfId="2998" xr:uid="{00000000-0005-0000-0000-000083260000}"/>
    <cellStyle name="Вычисление 7 79 2" xfId="7734" xr:uid="{00000000-0005-0000-0000-000084260000}"/>
    <cellStyle name="Вычисление 7 79 3" xfId="12002" xr:uid="{00000000-0005-0000-0000-000085260000}"/>
    <cellStyle name="Вычисление 7 79 4" xfId="16238" xr:uid="{00000000-0005-0000-0000-000086260000}"/>
    <cellStyle name="Вычисление 7 8" xfId="2999" xr:uid="{00000000-0005-0000-0000-000087260000}"/>
    <cellStyle name="Вычисление 7 8 2" xfId="7735" xr:uid="{00000000-0005-0000-0000-000088260000}"/>
    <cellStyle name="Вычисление 7 8 3" xfId="12003" xr:uid="{00000000-0005-0000-0000-000089260000}"/>
    <cellStyle name="Вычисление 7 8 4" xfId="16239" xr:uid="{00000000-0005-0000-0000-00008A260000}"/>
    <cellStyle name="Вычисление 7 80" xfId="3000" xr:uid="{00000000-0005-0000-0000-00008B260000}"/>
    <cellStyle name="Вычисление 7 80 2" xfId="7736" xr:uid="{00000000-0005-0000-0000-00008C260000}"/>
    <cellStyle name="Вычисление 7 80 3" xfId="12004" xr:uid="{00000000-0005-0000-0000-00008D260000}"/>
    <cellStyle name="Вычисление 7 80 4" xfId="16240" xr:uid="{00000000-0005-0000-0000-00008E260000}"/>
    <cellStyle name="Вычисление 7 81" xfId="3001" xr:uid="{00000000-0005-0000-0000-00008F260000}"/>
    <cellStyle name="Вычисление 7 81 2" xfId="7737" xr:uid="{00000000-0005-0000-0000-000090260000}"/>
    <cellStyle name="Вычисление 7 81 3" xfId="12005" xr:uid="{00000000-0005-0000-0000-000091260000}"/>
    <cellStyle name="Вычисление 7 81 4" xfId="16241" xr:uid="{00000000-0005-0000-0000-000092260000}"/>
    <cellStyle name="Вычисление 7 82" xfId="3002" xr:uid="{00000000-0005-0000-0000-000093260000}"/>
    <cellStyle name="Вычисление 7 82 2" xfId="7738" xr:uid="{00000000-0005-0000-0000-000094260000}"/>
    <cellStyle name="Вычисление 7 82 3" xfId="12006" xr:uid="{00000000-0005-0000-0000-000095260000}"/>
    <cellStyle name="Вычисление 7 82 4" xfId="16242" xr:uid="{00000000-0005-0000-0000-000096260000}"/>
    <cellStyle name="Вычисление 7 83" xfId="3003" xr:uid="{00000000-0005-0000-0000-000097260000}"/>
    <cellStyle name="Вычисление 7 83 2" xfId="7739" xr:uid="{00000000-0005-0000-0000-000098260000}"/>
    <cellStyle name="Вычисление 7 83 3" xfId="12007" xr:uid="{00000000-0005-0000-0000-000099260000}"/>
    <cellStyle name="Вычисление 7 83 4" xfId="16243" xr:uid="{00000000-0005-0000-0000-00009A260000}"/>
    <cellStyle name="Вычисление 7 84" xfId="3004" xr:uid="{00000000-0005-0000-0000-00009B260000}"/>
    <cellStyle name="Вычисление 7 84 2" xfId="7740" xr:uid="{00000000-0005-0000-0000-00009C260000}"/>
    <cellStyle name="Вычисление 7 84 3" xfId="12008" xr:uid="{00000000-0005-0000-0000-00009D260000}"/>
    <cellStyle name="Вычисление 7 84 4" xfId="16244" xr:uid="{00000000-0005-0000-0000-00009E260000}"/>
    <cellStyle name="Вычисление 7 85" xfId="3005" xr:uid="{00000000-0005-0000-0000-00009F260000}"/>
    <cellStyle name="Вычисление 7 85 2" xfId="7741" xr:uid="{00000000-0005-0000-0000-0000A0260000}"/>
    <cellStyle name="Вычисление 7 85 3" xfId="12009" xr:uid="{00000000-0005-0000-0000-0000A1260000}"/>
    <cellStyle name="Вычисление 7 85 4" xfId="16245" xr:uid="{00000000-0005-0000-0000-0000A2260000}"/>
    <cellStyle name="Вычисление 7 86" xfId="3006" xr:uid="{00000000-0005-0000-0000-0000A3260000}"/>
    <cellStyle name="Вычисление 7 86 2" xfId="7742" xr:uid="{00000000-0005-0000-0000-0000A4260000}"/>
    <cellStyle name="Вычисление 7 86 3" xfId="12010" xr:uid="{00000000-0005-0000-0000-0000A5260000}"/>
    <cellStyle name="Вычисление 7 86 4" xfId="16246" xr:uid="{00000000-0005-0000-0000-0000A6260000}"/>
    <cellStyle name="Вычисление 7 87" xfId="3007" xr:uid="{00000000-0005-0000-0000-0000A7260000}"/>
    <cellStyle name="Вычисление 7 87 2" xfId="7743" xr:uid="{00000000-0005-0000-0000-0000A8260000}"/>
    <cellStyle name="Вычисление 7 87 3" xfId="12011" xr:uid="{00000000-0005-0000-0000-0000A9260000}"/>
    <cellStyle name="Вычисление 7 87 4" xfId="16247" xr:uid="{00000000-0005-0000-0000-0000AA260000}"/>
    <cellStyle name="Вычисление 7 88" xfId="3008" xr:uid="{00000000-0005-0000-0000-0000AB260000}"/>
    <cellStyle name="Вычисление 7 88 2" xfId="7744" xr:uid="{00000000-0005-0000-0000-0000AC260000}"/>
    <cellStyle name="Вычисление 7 88 3" xfId="12012" xr:uid="{00000000-0005-0000-0000-0000AD260000}"/>
    <cellStyle name="Вычисление 7 88 4" xfId="16248" xr:uid="{00000000-0005-0000-0000-0000AE260000}"/>
    <cellStyle name="Вычисление 7 89" xfId="3009" xr:uid="{00000000-0005-0000-0000-0000AF260000}"/>
    <cellStyle name="Вычисление 7 89 2" xfId="7745" xr:uid="{00000000-0005-0000-0000-0000B0260000}"/>
    <cellStyle name="Вычисление 7 89 3" xfId="12013" xr:uid="{00000000-0005-0000-0000-0000B1260000}"/>
    <cellStyle name="Вычисление 7 89 4" xfId="16249" xr:uid="{00000000-0005-0000-0000-0000B2260000}"/>
    <cellStyle name="Вычисление 7 9" xfId="3010" xr:uid="{00000000-0005-0000-0000-0000B3260000}"/>
    <cellStyle name="Вычисление 7 9 2" xfId="7746" xr:uid="{00000000-0005-0000-0000-0000B4260000}"/>
    <cellStyle name="Вычисление 7 9 3" xfId="12014" xr:uid="{00000000-0005-0000-0000-0000B5260000}"/>
    <cellStyle name="Вычисление 7 9 4" xfId="16250" xr:uid="{00000000-0005-0000-0000-0000B6260000}"/>
    <cellStyle name="Вычисление 7 90" xfId="3011" xr:uid="{00000000-0005-0000-0000-0000B7260000}"/>
    <cellStyle name="Вычисление 7 90 2" xfId="7747" xr:uid="{00000000-0005-0000-0000-0000B8260000}"/>
    <cellStyle name="Вычисление 7 90 3" xfId="12015" xr:uid="{00000000-0005-0000-0000-0000B9260000}"/>
    <cellStyle name="Вычисление 7 90 4" xfId="16251" xr:uid="{00000000-0005-0000-0000-0000BA260000}"/>
    <cellStyle name="Вычисление 7 91" xfId="3012" xr:uid="{00000000-0005-0000-0000-0000BB260000}"/>
    <cellStyle name="Вычисление 7 91 2" xfId="7748" xr:uid="{00000000-0005-0000-0000-0000BC260000}"/>
    <cellStyle name="Вычисление 7 91 3" xfId="12016" xr:uid="{00000000-0005-0000-0000-0000BD260000}"/>
    <cellStyle name="Вычисление 7 91 4" xfId="16252" xr:uid="{00000000-0005-0000-0000-0000BE260000}"/>
    <cellStyle name="Вычисление 7 92" xfId="5201" xr:uid="{00000000-0005-0000-0000-0000BF260000}"/>
    <cellStyle name="Вычисление 7 93" xfId="5246" xr:uid="{00000000-0005-0000-0000-0000C0260000}"/>
    <cellStyle name="Вычисление 7 94" xfId="8819" xr:uid="{00000000-0005-0000-0000-0000C1260000}"/>
    <cellStyle name="Вычисление 8" xfId="248" xr:uid="{00000000-0005-0000-0000-0000C2260000}"/>
    <cellStyle name="Вычисление 8 10" xfId="3013" xr:uid="{00000000-0005-0000-0000-0000C3260000}"/>
    <cellStyle name="Вычисление 8 10 2" xfId="7749" xr:uid="{00000000-0005-0000-0000-0000C4260000}"/>
    <cellStyle name="Вычисление 8 10 3" xfId="12017" xr:uid="{00000000-0005-0000-0000-0000C5260000}"/>
    <cellStyle name="Вычисление 8 10 4" xfId="16253" xr:uid="{00000000-0005-0000-0000-0000C6260000}"/>
    <cellStyle name="Вычисление 8 11" xfId="3014" xr:uid="{00000000-0005-0000-0000-0000C7260000}"/>
    <cellStyle name="Вычисление 8 11 2" xfId="7750" xr:uid="{00000000-0005-0000-0000-0000C8260000}"/>
    <cellStyle name="Вычисление 8 11 3" xfId="12018" xr:uid="{00000000-0005-0000-0000-0000C9260000}"/>
    <cellStyle name="Вычисление 8 11 4" xfId="16254" xr:uid="{00000000-0005-0000-0000-0000CA260000}"/>
    <cellStyle name="Вычисление 8 12" xfId="3015" xr:uid="{00000000-0005-0000-0000-0000CB260000}"/>
    <cellStyle name="Вычисление 8 12 2" xfId="7751" xr:uid="{00000000-0005-0000-0000-0000CC260000}"/>
    <cellStyle name="Вычисление 8 12 3" xfId="12019" xr:uid="{00000000-0005-0000-0000-0000CD260000}"/>
    <cellStyle name="Вычисление 8 12 4" xfId="16255" xr:uid="{00000000-0005-0000-0000-0000CE260000}"/>
    <cellStyle name="Вычисление 8 13" xfId="3016" xr:uid="{00000000-0005-0000-0000-0000CF260000}"/>
    <cellStyle name="Вычисление 8 13 2" xfId="7752" xr:uid="{00000000-0005-0000-0000-0000D0260000}"/>
    <cellStyle name="Вычисление 8 13 3" xfId="12020" xr:uid="{00000000-0005-0000-0000-0000D1260000}"/>
    <cellStyle name="Вычисление 8 13 4" xfId="16256" xr:uid="{00000000-0005-0000-0000-0000D2260000}"/>
    <cellStyle name="Вычисление 8 14" xfId="3017" xr:uid="{00000000-0005-0000-0000-0000D3260000}"/>
    <cellStyle name="Вычисление 8 14 2" xfId="7753" xr:uid="{00000000-0005-0000-0000-0000D4260000}"/>
    <cellStyle name="Вычисление 8 14 3" xfId="12021" xr:uid="{00000000-0005-0000-0000-0000D5260000}"/>
    <cellStyle name="Вычисление 8 14 4" xfId="16257" xr:uid="{00000000-0005-0000-0000-0000D6260000}"/>
    <cellStyle name="Вычисление 8 15" xfId="3018" xr:uid="{00000000-0005-0000-0000-0000D7260000}"/>
    <cellStyle name="Вычисление 8 15 2" xfId="7754" xr:uid="{00000000-0005-0000-0000-0000D8260000}"/>
    <cellStyle name="Вычисление 8 15 3" xfId="12022" xr:uid="{00000000-0005-0000-0000-0000D9260000}"/>
    <cellStyle name="Вычисление 8 15 4" xfId="16258" xr:uid="{00000000-0005-0000-0000-0000DA260000}"/>
    <cellStyle name="Вычисление 8 16" xfId="3019" xr:uid="{00000000-0005-0000-0000-0000DB260000}"/>
    <cellStyle name="Вычисление 8 16 2" xfId="7755" xr:uid="{00000000-0005-0000-0000-0000DC260000}"/>
    <cellStyle name="Вычисление 8 16 3" xfId="12023" xr:uid="{00000000-0005-0000-0000-0000DD260000}"/>
    <cellStyle name="Вычисление 8 16 4" xfId="16259" xr:uid="{00000000-0005-0000-0000-0000DE260000}"/>
    <cellStyle name="Вычисление 8 17" xfId="3020" xr:uid="{00000000-0005-0000-0000-0000DF260000}"/>
    <cellStyle name="Вычисление 8 17 2" xfId="7756" xr:uid="{00000000-0005-0000-0000-0000E0260000}"/>
    <cellStyle name="Вычисление 8 17 3" xfId="12024" xr:uid="{00000000-0005-0000-0000-0000E1260000}"/>
    <cellStyle name="Вычисление 8 17 4" xfId="16260" xr:uid="{00000000-0005-0000-0000-0000E2260000}"/>
    <cellStyle name="Вычисление 8 18" xfId="3021" xr:uid="{00000000-0005-0000-0000-0000E3260000}"/>
    <cellStyle name="Вычисление 8 18 2" xfId="7757" xr:uid="{00000000-0005-0000-0000-0000E4260000}"/>
    <cellStyle name="Вычисление 8 18 3" xfId="12025" xr:uid="{00000000-0005-0000-0000-0000E5260000}"/>
    <cellStyle name="Вычисление 8 18 4" xfId="16261" xr:uid="{00000000-0005-0000-0000-0000E6260000}"/>
    <cellStyle name="Вычисление 8 19" xfId="3022" xr:uid="{00000000-0005-0000-0000-0000E7260000}"/>
    <cellStyle name="Вычисление 8 19 2" xfId="7758" xr:uid="{00000000-0005-0000-0000-0000E8260000}"/>
    <cellStyle name="Вычисление 8 19 3" xfId="12026" xr:uid="{00000000-0005-0000-0000-0000E9260000}"/>
    <cellStyle name="Вычисление 8 19 4" xfId="16262" xr:uid="{00000000-0005-0000-0000-0000EA260000}"/>
    <cellStyle name="Вычисление 8 2" xfId="3023" xr:uid="{00000000-0005-0000-0000-0000EB260000}"/>
    <cellStyle name="Вычисление 8 2 2" xfId="3024" xr:uid="{00000000-0005-0000-0000-0000EC260000}"/>
    <cellStyle name="Вычисление 8 2 2 2" xfId="7760" xr:uid="{00000000-0005-0000-0000-0000ED260000}"/>
    <cellStyle name="Вычисление 8 2 2 3" xfId="12028" xr:uid="{00000000-0005-0000-0000-0000EE260000}"/>
    <cellStyle name="Вычисление 8 2 2 4" xfId="16264" xr:uid="{00000000-0005-0000-0000-0000EF260000}"/>
    <cellStyle name="Вычисление 8 2 3" xfId="3025" xr:uid="{00000000-0005-0000-0000-0000F0260000}"/>
    <cellStyle name="Вычисление 8 2 3 2" xfId="7761" xr:uid="{00000000-0005-0000-0000-0000F1260000}"/>
    <cellStyle name="Вычисление 8 2 3 3" xfId="12029" xr:uid="{00000000-0005-0000-0000-0000F2260000}"/>
    <cellStyle name="Вычисление 8 2 3 4" xfId="16265" xr:uid="{00000000-0005-0000-0000-0000F3260000}"/>
    <cellStyle name="Вычисление 8 2 4" xfId="7759" xr:uid="{00000000-0005-0000-0000-0000F4260000}"/>
    <cellStyle name="Вычисление 8 2 5" xfId="12027" xr:uid="{00000000-0005-0000-0000-0000F5260000}"/>
    <cellStyle name="Вычисление 8 2 6" xfId="16263" xr:uid="{00000000-0005-0000-0000-0000F6260000}"/>
    <cellStyle name="Вычисление 8 20" xfId="3026" xr:uid="{00000000-0005-0000-0000-0000F7260000}"/>
    <cellStyle name="Вычисление 8 20 2" xfId="7762" xr:uid="{00000000-0005-0000-0000-0000F8260000}"/>
    <cellStyle name="Вычисление 8 20 3" xfId="12030" xr:uid="{00000000-0005-0000-0000-0000F9260000}"/>
    <cellStyle name="Вычисление 8 20 4" xfId="16266" xr:uid="{00000000-0005-0000-0000-0000FA260000}"/>
    <cellStyle name="Вычисление 8 21" xfId="3027" xr:uid="{00000000-0005-0000-0000-0000FB260000}"/>
    <cellStyle name="Вычисление 8 21 2" xfId="7763" xr:uid="{00000000-0005-0000-0000-0000FC260000}"/>
    <cellStyle name="Вычисление 8 21 3" xfId="12031" xr:uid="{00000000-0005-0000-0000-0000FD260000}"/>
    <cellStyle name="Вычисление 8 21 4" xfId="16267" xr:uid="{00000000-0005-0000-0000-0000FE260000}"/>
    <cellStyle name="Вычисление 8 22" xfId="3028" xr:uid="{00000000-0005-0000-0000-0000FF260000}"/>
    <cellStyle name="Вычисление 8 22 2" xfId="7764" xr:uid="{00000000-0005-0000-0000-000000270000}"/>
    <cellStyle name="Вычисление 8 22 3" xfId="12032" xr:uid="{00000000-0005-0000-0000-000001270000}"/>
    <cellStyle name="Вычисление 8 22 4" xfId="16268" xr:uid="{00000000-0005-0000-0000-000002270000}"/>
    <cellStyle name="Вычисление 8 23" xfId="3029" xr:uid="{00000000-0005-0000-0000-000003270000}"/>
    <cellStyle name="Вычисление 8 23 2" xfId="7765" xr:uid="{00000000-0005-0000-0000-000004270000}"/>
    <cellStyle name="Вычисление 8 23 3" xfId="12033" xr:uid="{00000000-0005-0000-0000-000005270000}"/>
    <cellStyle name="Вычисление 8 23 4" xfId="16269" xr:uid="{00000000-0005-0000-0000-000006270000}"/>
    <cellStyle name="Вычисление 8 24" xfId="3030" xr:uid="{00000000-0005-0000-0000-000007270000}"/>
    <cellStyle name="Вычисление 8 24 2" xfId="7766" xr:uid="{00000000-0005-0000-0000-000008270000}"/>
    <cellStyle name="Вычисление 8 24 3" xfId="12034" xr:uid="{00000000-0005-0000-0000-000009270000}"/>
    <cellStyle name="Вычисление 8 24 4" xfId="16270" xr:uid="{00000000-0005-0000-0000-00000A270000}"/>
    <cellStyle name="Вычисление 8 25" xfId="3031" xr:uid="{00000000-0005-0000-0000-00000B270000}"/>
    <cellStyle name="Вычисление 8 25 2" xfId="7767" xr:uid="{00000000-0005-0000-0000-00000C270000}"/>
    <cellStyle name="Вычисление 8 25 3" xfId="12035" xr:uid="{00000000-0005-0000-0000-00000D270000}"/>
    <cellStyle name="Вычисление 8 25 4" xfId="16271" xr:uid="{00000000-0005-0000-0000-00000E270000}"/>
    <cellStyle name="Вычисление 8 26" xfId="3032" xr:uid="{00000000-0005-0000-0000-00000F270000}"/>
    <cellStyle name="Вычисление 8 26 2" xfId="7768" xr:uid="{00000000-0005-0000-0000-000010270000}"/>
    <cellStyle name="Вычисление 8 26 3" xfId="12036" xr:uid="{00000000-0005-0000-0000-000011270000}"/>
    <cellStyle name="Вычисление 8 26 4" xfId="16272" xr:uid="{00000000-0005-0000-0000-000012270000}"/>
    <cellStyle name="Вычисление 8 27" xfId="3033" xr:uid="{00000000-0005-0000-0000-000013270000}"/>
    <cellStyle name="Вычисление 8 27 2" xfId="7769" xr:uid="{00000000-0005-0000-0000-000014270000}"/>
    <cellStyle name="Вычисление 8 27 3" xfId="12037" xr:uid="{00000000-0005-0000-0000-000015270000}"/>
    <cellStyle name="Вычисление 8 27 4" xfId="16273" xr:uid="{00000000-0005-0000-0000-000016270000}"/>
    <cellStyle name="Вычисление 8 28" xfId="3034" xr:uid="{00000000-0005-0000-0000-000017270000}"/>
    <cellStyle name="Вычисление 8 28 2" xfId="7770" xr:uid="{00000000-0005-0000-0000-000018270000}"/>
    <cellStyle name="Вычисление 8 28 3" xfId="12038" xr:uid="{00000000-0005-0000-0000-000019270000}"/>
    <cellStyle name="Вычисление 8 28 4" xfId="16274" xr:uid="{00000000-0005-0000-0000-00001A270000}"/>
    <cellStyle name="Вычисление 8 29" xfId="3035" xr:uid="{00000000-0005-0000-0000-00001B270000}"/>
    <cellStyle name="Вычисление 8 29 2" xfId="7771" xr:uid="{00000000-0005-0000-0000-00001C270000}"/>
    <cellStyle name="Вычисление 8 29 3" xfId="12039" xr:uid="{00000000-0005-0000-0000-00001D270000}"/>
    <cellStyle name="Вычисление 8 29 4" xfId="16275" xr:uid="{00000000-0005-0000-0000-00001E270000}"/>
    <cellStyle name="Вычисление 8 3" xfId="3036" xr:uid="{00000000-0005-0000-0000-00001F270000}"/>
    <cellStyle name="Вычисление 8 3 2" xfId="3037" xr:uid="{00000000-0005-0000-0000-000020270000}"/>
    <cellStyle name="Вычисление 8 3 2 2" xfId="7773" xr:uid="{00000000-0005-0000-0000-000021270000}"/>
    <cellStyle name="Вычисление 8 3 2 3" xfId="12041" xr:uid="{00000000-0005-0000-0000-000022270000}"/>
    <cellStyle name="Вычисление 8 3 2 4" xfId="16277" xr:uid="{00000000-0005-0000-0000-000023270000}"/>
    <cellStyle name="Вычисление 8 3 3" xfId="3038" xr:uid="{00000000-0005-0000-0000-000024270000}"/>
    <cellStyle name="Вычисление 8 3 3 2" xfId="7774" xr:uid="{00000000-0005-0000-0000-000025270000}"/>
    <cellStyle name="Вычисление 8 3 3 3" xfId="12042" xr:uid="{00000000-0005-0000-0000-000026270000}"/>
    <cellStyle name="Вычисление 8 3 3 4" xfId="16278" xr:uid="{00000000-0005-0000-0000-000027270000}"/>
    <cellStyle name="Вычисление 8 3 4" xfId="7772" xr:uid="{00000000-0005-0000-0000-000028270000}"/>
    <cellStyle name="Вычисление 8 3 5" xfId="12040" xr:uid="{00000000-0005-0000-0000-000029270000}"/>
    <cellStyle name="Вычисление 8 3 6" xfId="16276" xr:uid="{00000000-0005-0000-0000-00002A270000}"/>
    <cellStyle name="Вычисление 8 30" xfId="3039" xr:uid="{00000000-0005-0000-0000-00002B270000}"/>
    <cellStyle name="Вычисление 8 30 2" xfId="7775" xr:uid="{00000000-0005-0000-0000-00002C270000}"/>
    <cellStyle name="Вычисление 8 30 3" xfId="12043" xr:uid="{00000000-0005-0000-0000-00002D270000}"/>
    <cellStyle name="Вычисление 8 30 4" xfId="16279" xr:uid="{00000000-0005-0000-0000-00002E270000}"/>
    <cellStyle name="Вычисление 8 31" xfId="3040" xr:uid="{00000000-0005-0000-0000-00002F270000}"/>
    <cellStyle name="Вычисление 8 31 2" xfId="7776" xr:uid="{00000000-0005-0000-0000-000030270000}"/>
    <cellStyle name="Вычисление 8 31 3" xfId="12044" xr:uid="{00000000-0005-0000-0000-000031270000}"/>
    <cellStyle name="Вычисление 8 31 4" xfId="16280" xr:uid="{00000000-0005-0000-0000-000032270000}"/>
    <cellStyle name="Вычисление 8 32" xfId="3041" xr:uid="{00000000-0005-0000-0000-000033270000}"/>
    <cellStyle name="Вычисление 8 32 2" xfId="7777" xr:uid="{00000000-0005-0000-0000-000034270000}"/>
    <cellStyle name="Вычисление 8 32 3" xfId="12045" xr:uid="{00000000-0005-0000-0000-000035270000}"/>
    <cellStyle name="Вычисление 8 32 4" xfId="16281" xr:uid="{00000000-0005-0000-0000-000036270000}"/>
    <cellStyle name="Вычисление 8 33" xfId="3042" xr:uid="{00000000-0005-0000-0000-000037270000}"/>
    <cellStyle name="Вычисление 8 33 2" xfId="7778" xr:uid="{00000000-0005-0000-0000-000038270000}"/>
    <cellStyle name="Вычисление 8 33 3" xfId="12046" xr:uid="{00000000-0005-0000-0000-000039270000}"/>
    <cellStyle name="Вычисление 8 33 4" xfId="16282" xr:uid="{00000000-0005-0000-0000-00003A270000}"/>
    <cellStyle name="Вычисление 8 34" xfId="3043" xr:uid="{00000000-0005-0000-0000-00003B270000}"/>
    <cellStyle name="Вычисление 8 34 2" xfId="7779" xr:uid="{00000000-0005-0000-0000-00003C270000}"/>
    <cellStyle name="Вычисление 8 34 3" xfId="12047" xr:uid="{00000000-0005-0000-0000-00003D270000}"/>
    <cellStyle name="Вычисление 8 34 4" xfId="16283" xr:uid="{00000000-0005-0000-0000-00003E270000}"/>
    <cellStyle name="Вычисление 8 35" xfId="3044" xr:uid="{00000000-0005-0000-0000-00003F270000}"/>
    <cellStyle name="Вычисление 8 35 2" xfId="7780" xr:uid="{00000000-0005-0000-0000-000040270000}"/>
    <cellStyle name="Вычисление 8 35 3" xfId="12048" xr:uid="{00000000-0005-0000-0000-000041270000}"/>
    <cellStyle name="Вычисление 8 35 4" xfId="16284" xr:uid="{00000000-0005-0000-0000-000042270000}"/>
    <cellStyle name="Вычисление 8 36" xfId="3045" xr:uid="{00000000-0005-0000-0000-000043270000}"/>
    <cellStyle name="Вычисление 8 36 2" xfId="7781" xr:uid="{00000000-0005-0000-0000-000044270000}"/>
    <cellStyle name="Вычисление 8 36 3" xfId="12049" xr:uid="{00000000-0005-0000-0000-000045270000}"/>
    <cellStyle name="Вычисление 8 36 4" xfId="16285" xr:uid="{00000000-0005-0000-0000-000046270000}"/>
    <cellStyle name="Вычисление 8 37" xfId="3046" xr:uid="{00000000-0005-0000-0000-000047270000}"/>
    <cellStyle name="Вычисление 8 37 2" xfId="7782" xr:uid="{00000000-0005-0000-0000-000048270000}"/>
    <cellStyle name="Вычисление 8 37 3" xfId="12050" xr:uid="{00000000-0005-0000-0000-000049270000}"/>
    <cellStyle name="Вычисление 8 37 4" xfId="16286" xr:uid="{00000000-0005-0000-0000-00004A270000}"/>
    <cellStyle name="Вычисление 8 38" xfId="3047" xr:uid="{00000000-0005-0000-0000-00004B270000}"/>
    <cellStyle name="Вычисление 8 38 2" xfId="7783" xr:uid="{00000000-0005-0000-0000-00004C270000}"/>
    <cellStyle name="Вычисление 8 38 3" xfId="12051" xr:uid="{00000000-0005-0000-0000-00004D270000}"/>
    <cellStyle name="Вычисление 8 38 4" xfId="16287" xr:uid="{00000000-0005-0000-0000-00004E270000}"/>
    <cellStyle name="Вычисление 8 39" xfId="3048" xr:uid="{00000000-0005-0000-0000-00004F270000}"/>
    <cellStyle name="Вычисление 8 39 2" xfId="7784" xr:uid="{00000000-0005-0000-0000-000050270000}"/>
    <cellStyle name="Вычисление 8 39 3" xfId="12052" xr:uid="{00000000-0005-0000-0000-000051270000}"/>
    <cellStyle name="Вычисление 8 39 4" xfId="16288" xr:uid="{00000000-0005-0000-0000-000052270000}"/>
    <cellStyle name="Вычисление 8 4" xfId="3049" xr:uid="{00000000-0005-0000-0000-000053270000}"/>
    <cellStyle name="Вычисление 8 4 2" xfId="3050" xr:uid="{00000000-0005-0000-0000-000054270000}"/>
    <cellStyle name="Вычисление 8 4 2 2" xfId="7786" xr:uid="{00000000-0005-0000-0000-000055270000}"/>
    <cellStyle name="Вычисление 8 4 2 3" xfId="12054" xr:uid="{00000000-0005-0000-0000-000056270000}"/>
    <cellStyle name="Вычисление 8 4 2 4" xfId="16290" xr:uid="{00000000-0005-0000-0000-000057270000}"/>
    <cellStyle name="Вычисление 8 4 3" xfId="3051" xr:uid="{00000000-0005-0000-0000-000058270000}"/>
    <cellStyle name="Вычисление 8 4 3 2" xfId="7787" xr:uid="{00000000-0005-0000-0000-000059270000}"/>
    <cellStyle name="Вычисление 8 4 3 3" xfId="12055" xr:uid="{00000000-0005-0000-0000-00005A270000}"/>
    <cellStyle name="Вычисление 8 4 3 4" xfId="16291" xr:uid="{00000000-0005-0000-0000-00005B270000}"/>
    <cellStyle name="Вычисление 8 4 4" xfId="7785" xr:uid="{00000000-0005-0000-0000-00005C270000}"/>
    <cellStyle name="Вычисление 8 4 5" xfId="12053" xr:uid="{00000000-0005-0000-0000-00005D270000}"/>
    <cellStyle name="Вычисление 8 4 6" xfId="16289" xr:uid="{00000000-0005-0000-0000-00005E270000}"/>
    <cellStyle name="Вычисление 8 40" xfId="3052" xr:uid="{00000000-0005-0000-0000-00005F270000}"/>
    <cellStyle name="Вычисление 8 40 2" xfId="7788" xr:uid="{00000000-0005-0000-0000-000060270000}"/>
    <cellStyle name="Вычисление 8 40 3" xfId="12056" xr:uid="{00000000-0005-0000-0000-000061270000}"/>
    <cellStyle name="Вычисление 8 40 4" xfId="16292" xr:uid="{00000000-0005-0000-0000-000062270000}"/>
    <cellStyle name="Вычисление 8 41" xfId="3053" xr:uid="{00000000-0005-0000-0000-000063270000}"/>
    <cellStyle name="Вычисление 8 41 2" xfId="7789" xr:uid="{00000000-0005-0000-0000-000064270000}"/>
    <cellStyle name="Вычисление 8 41 3" xfId="12057" xr:uid="{00000000-0005-0000-0000-000065270000}"/>
    <cellStyle name="Вычисление 8 41 4" xfId="16293" xr:uid="{00000000-0005-0000-0000-000066270000}"/>
    <cellStyle name="Вычисление 8 42" xfId="3054" xr:uid="{00000000-0005-0000-0000-000067270000}"/>
    <cellStyle name="Вычисление 8 42 2" xfId="7790" xr:uid="{00000000-0005-0000-0000-000068270000}"/>
    <cellStyle name="Вычисление 8 42 3" xfId="12058" xr:uid="{00000000-0005-0000-0000-000069270000}"/>
    <cellStyle name="Вычисление 8 42 4" xfId="16294" xr:uid="{00000000-0005-0000-0000-00006A270000}"/>
    <cellStyle name="Вычисление 8 43" xfId="3055" xr:uid="{00000000-0005-0000-0000-00006B270000}"/>
    <cellStyle name="Вычисление 8 43 2" xfId="7791" xr:uid="{00000000-0005-0000-0000-00006C270000}"/>
    <cellStyle name="Вычисление 8 43 3" xfId="12059" xr:uid="{00000000-0005-0000-0000-00006D270000}"/>
    <cellStyle name="Вычисление 8 43 4" xfId="16295" xr:uid="{00000000-0005-0000-0000-00006E270000}"/>
    <cellStyle name="Вычисление 8 44" xfId="3056" xr:uid="{00000000-0005-0000-0000-00006F270000}"/>
    <cellStyle name="Вычисление 8 44 2" xfId="7792" xr:uid="{00000000-0005-0000-0000-000070270000}"/>
    <cellStyle name="Вычисление 8 44 3" xfId="12060" xr:uid="{00000000-0005-0000-0000-000071270000}"/>
    <cellStyle name="Вычисление 8 44 4" xfId="16296" xr:uid="{00000000-0005-0000-0000-000072270000}"/>
    <cellStyle name="Вычисление 8 45" xfId="3057" xr:uid="{00000000-0005-0000-0000-000073270000}"/>
    <cellStyle name="Вычисление 8 45 2" xfId="7793" xr:uid="{00000000-0005-0000-0000-000074270000}"/>
    <cellStyle name="Вычисление 8 45 3" xfId="12061" xr:uid="{00000000-0005-0000-0000-000075270000}"/>
    <cellStyle name="Вычисление 8 45 4" xfId="16297" xr:uid="{00000000-0005-0000-0000-000076270000}"/>
    <cellStyle name="Вычисление 8 46" xfId="3058" xr:uid="{00000000-0005-0000-0000-000077270000}"/>
    <cellStyle name="Вычисление 8 46 2" xfId="7794" xr:uid="{00000000-0005-0000-0000-000078270000}"/>
    <cellStyle name="Вычисление 8 46 3" xfId="12062" xr:uid="{00000000-0005-0000-0000-000079270000}"/>
    <cellStyle name="Вычисление 8 46 4" xfId="16298" xr:uid="{00000000-0005-0000-0000-00007A270000}"/>
    <cellStyle name="Вычисление 8 47" xfId="3059" xr:uid="{00000000-0005-0000-0000-00007B270000}"/>
    <cellStyle name="Вычисление 8 47 2" xfId="7795" xr:uid="{00000000-0005-0000-0000-00007C270000}"/>
    <cellStyle name="Вычисление 8 47 3" xfId="12063" xr:uid="{00000000-0005-0000-0000-00007D270000}"/>
    <cellStyle name="Вычисление 8 47 4" xfId="16299" xr:uid="{00000000-0005-0000-0000-00007E270000}"/>
    <cellStyle name="Вычисление 8 48" xfId="3060" xr:uid="{00000000-0005-0000-0000-00007F270000}"/>
    <cellStyle name="Вычисление 8 48 2" xfId="7796" xr:uid="{00000000-0005-0000-0000-000080270000}"/>
    <cellStyle name="Вычисление 8 48 3" xfId="12064" xr:uid="{00000000-0005-0000-0000-000081270000}"/>
    <cellStyle name="Вычисление 8 48 4" xfId="16300" xr:uid="{00000000-0005-0000-0000-000082270000}"/>
    <cellStyle name="Вычисление 8 49" xfId="3061" xr:uid="{00000000-0005-0000-0000-000083270000}"/>
    <cellStyle name="Вычисление 8 49 2" xfId="7797" xr:uid="{00000000-0005-0000-0000-000084270000}"/>
    <cellStyle name="Вычисление 8 49 3" xfId="12065" xr:uid="{00000000-0005-0000-0000-000085270000}"/>
    <cellStyle name="Вычисление 8 49 4" xfId="16301" xr:uid="{00000000-0005-0000-0000-000086270000}"/>
    <cellStyle name="Вычисление 8 5" xfId="3062" xr:uid="{00000000-0005-0000-0000-000087270000}"/>
    <cellStyle name="Вычисление 8 5 2" xfId="7798" xr:uid="{00000000-0005-0000-0000-000088270000}"/>
    <cellStyle name="Вычисление 8 5 3" xfId="12066" xr:uid="{00000000-0005-0000-0000-000089270000}"/>
    <cellStyle name="Вычисление 8 5 4" xfId="16302" xr:uid="{00000000-0005-0000-0000-00008A270000}"/>
    <cellStyle name="Вычисление 8 50" xfId="3063" xr:uid="{00000000-0005-0000-0000-00008B270000}"/>
    <cellStyle name="Вычисление 8 50 2" xfId="7799" xr:uid="{00000000-0005-0000-0000-00008C270000}"/>
    <cellStyle name="Вычисление 8 50 3" xfId="12067" xr:uid="{00000000-0005-0000-0000-00008D270000}"/>
    <cellStyle name="Вычисление 8 50 4" xfId="16303" xr:uid="{00000000-0005-0000-0000-00008E270000}"/>
    <cellStyle name="Вычисление 8 51" xfId="3064" xr:uid="{00000000-0005-0000-0000-00008F270000}"/>
    <cellStyle name="Вычисление 8 51 2" xfId="7800" xr:uid="{00000000-0005-0000-0000-000090270000}"/>
    <cellStyle name="Вычисление 8 51 3" xfId="12068" xr:uid="{00000000-0005-0000-0000-000091270000}"/>
    <cellStyle name="Вычисление 8 51 4" xfId="16304" xr:uid="{00000000-0005-0000-0000-000092270000}"/>
    <cellStyle name="Вычисление 8 52" xfId="3065" xr:uid="{00000000-0005-0000-0000-000093270000}"/>
    <cellStyle name="Вычисление 8 52 2" xfId="7801" xr:uid="{00000000-0005-0000-0000-000094270000}"/>
    <cellStyle name="Вычисление 8 52 3" xfId="12069" xr:uid="{00000000-0005-0000-0000-000095270000}"/>
    <cellStyle name="Вычисление 8 52 4" xfId="16305" xr:uid="{00000000-0005-0000-0000-000096270000}"/>
    <cellStyle name="Вычисление 8 53" xfId="3066" xr:uid="{00000000-0005-0000-0000-000097270000}"/>
    <cellStyle name="Вычисление 8 53 2" xfId="7802" xr:uid="{00000000-0005-0000-0000-000098270000}"/>
    <cellStyle name="Вычисление 8 53 3" xfId="12070" xr:uid="{00000000-0005-0000-0000-000099270000}"/>
    <cellStyle name="Вычисление 8 53 4" xfId="16306" xr:uid="{00000000-0005-0000-0000-00009A270000}"/>
    <cellStyle name="Вычисление 8 54" xfId="3067" xr:uid="{00000000-0005-0000-0000-00009B270000}"/>
    <cellStyle name="Вычисление 8 54 2" xfId="7803" xr:uid="{00000000-0005-0000-0000-00009C270000}"/>
    <cellStyle name="Вычисление 8 54 3" xfId="12071" xr:uid="{00000000-0005-0000-0000-00009D270000}"/>
    <cellStyle name="Вычисление 8 54 4" xfId="16307" xr:uid="{00000000-0005-0000-0000-00009E270000}"/>
    <cellStyle name="Вычисление 8 55" xfId="3068" xr:uid="{00000000-0005-0000-0000-00009F270000}"/>
    <cellStyle name="Вычисление 8 55 2" xfId="7804" xr:uid="{00000000-0005-0000-0000-0000A0270000}"/>
    <cellStyle name="Вычисление 8 55 3" xfId="12072" xr:uid="{00000000-0005-0000-0000-0000A1270000}"/>
    <cellStyle name="Вычисление 8 55 4" xfId="16308" xr:uid="{00000000-0005-0000-0000-0000A2270000}"/>
    <cellStyle name="Вычисление 8 56" xfId="3069" xr:uid="{00000000-0005-0000-0000-0000A3270000}"/>
    <cellStyle name="Вычисление 8 56 2" xfId="7805" xr:uid="{00000000-0005-0000-0000-0000A4270000}"/>
    <cellStyle name="Вычисление 8 56 3" xfId="12073" xr:uid="{00000000-0005-0000-0000-0000A5270000}"/>
    <cellStyle name="Вычисление 8 56 4" xfId="16309" xr:uid="{00000000-0005-0000-0000-0000A6270000}"/>
    <cellStyle name="Вычисление 8 57" xfId="3070" xr:uid="{00000000-0005-0000-0000-0000A7270000}"/>
    <cellStyle name="Вычисление 8 57 2" xfId="7806" xr:uid="{00000000-0005-0000-0000-0000A8270000}"/>
    <cellStyle name="Вычисление 8 57 3" xfId="12074" xr:uid="{00000000-0005-0000-0000-0000A9270000}"/>
    <cellStyle name="Вычисление 8 57 4" xfId="16310" xr:uid="{00000000-0005-0000-0000-0000AA270000}"/>
    <cellStyle name="Вычисление 8 58" xfId="3071" xr:uid="{00000000-0005-0000-0000-0000AB270000}"/>
    <cellStyle name="Вычисление 8 58 2" xfId="7807" xr:uid="{00000000-0005-0000-0000-0000AC270000}"/>
    <cellStyle name="Вычисление 8 58 3" xfId="12075" xr:uid="{00000000-0005-0000-0000-0000AD270000}"/>
    <cellStyle name="Вычисление 8 58 4" xfId="16311" xr:uid="{00000000-0005-0000-0000-0000AE270000}"/>
    <cellStyle name="Вычисление 8 59" xfId="3072" xr:uid="{00000000-0005-0000-0000-0000AF270000}"/>
    <cellStyle name="Вычисление 8 59 2" xfId="7808" xr:uid="{00000000-0005-0000-0000-0000B0270000}"/>
    <cellStyle name="Вычисление 8 59 3" xfId="12076" xr:uid="{00000000-0005-0000-0000-0000B1270000}"/>
    <cellStyle name="Вычисление 8 59 4" xfId="16312" xr:uid="{00000000-0005-0000-0000-0000B2270000}"/>
    <cellStyle name="Вычисление 8 6" xfId="3073" xr:uid="{00000000-0005-0000-0000-0000B3270000}"/>
    <cellStyle name="Вычисление 8 6 2" xfId="7809" xr:uid="{00000000-0005-0000-0000-0000B4270000}"/>
    <cellStyle name="Вычисление 8 6 3" xfId="12077" xr:uid="{00000000-0005-0000-0000-0000B5270000}"/>
    <cellStyle name="Вычисление 8 6 4" xfId="16313" xr:uid="{00000000-0005-0000-0000-0000B6270000}"/>
    <cellStyle name="Вычисление 8 60" xfId="3074" xr:uid="{00000000-0005-0000-0000-0000B7270000}"/>
    <cellStyle name="Вычисление 8 60 2" xfId="7810" xr:uid="{00000000-0005-0000-0000-0000B8270000}"/>
    <cellStyle name="Вычисление 8 60 3" xfId="12078" xr:uid="{00000000-0005-0000-0000-0000B9270000}"/>
    <cellStyle name="Вычисление 8 60 4" xfId="16314" xr:uid="{00000000-0005-0000-0000-0000BA270000}"/>
    <cellStyle name="Вычисление 8 61" xfId="3075" xr:uid="{00000000-0005-0000-0000-0000BB270000}"/>
    <cellStyle name="Вычисление 8 61 2" xfId="7811" xr:uid="{00000000-0005-0000-0000-0000BC270000}"/>
    <cellStyle name="Вычисление 8 61 3" xfId="12079" xr:uid="{00000000-0005-0000-0000-0000BD270000}"/>
    <cellStyle name="Вычисление 8 61 4" xfId="16315" xr:uid="{00000000-0005-0000-0000-0000BE270000}"/>
    <cellStyle name="Вычисление 8 62" xfId="3076" xr:uid="{00000000-0005-0000-0000-0000BF270000}"/>
    <cellStyle name="Вычисление 8 62 2" xfId="7812" xr:uid="{00000000-0005-0000-0000-0000C0270000}"/>
    <cellStyle name="Вычисление 8 62 3" xfId="12080" xr:uid="{00000000-0005-0000-0000-0000C1270000}"/>
    <cellStyle name="Вычисление 8 62 4" xfId="16316" xr:uid="{00000000-0005-0000-0000-0000C2270000}"/>
    <cellStyle name="Вычисление 8 63" xfId="3077" xr:uid="{00000000-0005-0000-0000-0000C3270000}"/>
    <cellStyle name="Вычисление 8 63 2" xfId="7813" xr:uid="{00000000-0005-0000-0000-0000C4270000}"/>
    <cellStyle name="Вычисление 8 63 3" xfId="12081" xr:uid="{00000000-0005-0000-0000-0000C5270000}"/>
    <cellStyle name="Вычисление 8 63 4" xfId="16317" xr:uid="{00000000-0005-0000-0000-0000C6270000}"/>
    <cellStyle name="Вычисление 8 64" xfId="3078" xr:uid="{00000000-0005-0000-0000-0000C7270000}"/>
    <cellStyle name="Вычисление 8 64 2" xfId="7814" xr:uid="{00000000-0005-0000-0000-0000C8270000}"/>
    <cellStyle name="Вычисление 8 64 3" xfId="12082" xr:uid="{00000000-0005-0000-0000-0000C9270000}"/>
    <cellStyle name="Вычисление 8 64 4" xfId="16318" xr:uid="{00000000-0005-0000-0000-0000CA270000}"/>
    <cellStyle name="Вычисление 8 65" xfId="3079" xr:uid="{00000000-0005-0000-0000-0000CB270000}"/>
    <cellStyle name="Вычисление 8 65 2" xfId="7815" xr:uid="{00000000-0005-0000-0000-0000CC270000}"/>
    <cellStyle name="Вычисление 8 65 3" xfId="12083" xr:uid="{00000000-0005-0000-0000-0000CD270000}"/>
    <cellStyle name="Вычисление 8 65 4" xfId="16319" xr:uid="{00000000-0005-0000-0000-0000CE270000}"/>
    <cellStyle name="Вычисление 8 66" xfId="3080" xr:uid="{00000000-0005-0000-0000-0000CF270000}"/>
    <cellStyle name="Вычисление 8 66 2" xfId="7816" xr:uid="{00000000-0005-0000-0000-0000D0270000}"/>
    <cellStyle name="Вычисление 8 66 3" xfId="12084" xr:uid="{00000000-0005-0000-0000-0000D1270000}"/>
    <cellStyle name="Вычисление 8 66 4" xfId="16320" xr:uid="{00000000-0005-0000-0000-0000D2270000}"/>
    <cellStyle name="Вычисление 8 67" xfId="3081" xr:uid="{00000000-0005-0000-0000-0000D3270000}"/>
    <cellStyle name="Вычисление 8 67 2" xfId="7817" xr:uid="{00000000-0005-0000-0000-0000D4270000}"/>
    <cellStyle name="Вычисление 8 67 3" xfId="12085" xr:uid="{00000000-0005-0000-0000-0000D5270000}"/>
    <cellStyle name="Вычисление 8 67 4" xfId="16321" xr:uid="{00000000-0005-0000-0000-0000D6270000}"/>
    <cellStyle name="Вычисление 8 68" xfId="3082" xr:uid="{00000000-0005-0000-0000-0000D7270000}"/>
    <cellStyle name="Вычисление 8 68 2" xfId="7818" xr:uid="{00000000-0005-0000-0000-0000D8270000}"/>
    <cellStyle name="Вычисление 8 68 3" xfId="12086" xr:uid="{00000000-0005-0000-0000-0000D9270000}"/>
    <cellStyle name="Вычисление 8 68 4" xfId="16322" xr:uid="{00000000-0005-0000-0000-0000DA270000}"/>
    <cellStyle name="Вычисление 8 69" xfId="3083" xr:uid="{00000000-0005-0000-0000-0000DB270000}"/>
    <cellStyle name="Вычисление 8 69 2" xfId="7819" xr:uid="{00000000-0005-0000-0000-0000DC270000}"/>
    <cellStyle name="Вычисление 8 69 3" xfId="12087" xr:uid="{00000000-0005-0000-0000-0000DD270000}"/>
    <cellStyle name="Вычисление 8 69 4" xfId="16323" xr:uid="{00000000-0005-0000-0000-0000DE270000}"/>
    <cellStyle name="Вычисление 8 7" xfId="3084" xr:uid="{00000000-0005-0000-0000-0000DF270000}"/>
    <cellStyle name="Вычисление 8 7 2" xfId="7820" xr:uid="{00000000-0005-0000-0000-0000E0270000}"/>
    <cellStyle name="Вычисление 8 7 3" xfId="12088" xr:uid="{00000000-0005-0000-0000-0000E1270000}"/>
    <cellStyle name="Вычисление 8 7 4" xfId="16324" xr:uid="{00000000-0005-0000-0000-0000E2270000}"/>
    <cellStyle name="Вычисление 8 70" xfId="3085" xr:uid="{00000000-0005-0000-0000-0000E3270000}"/>
    <cellStyle name="Вычисление 8 70 2" xfId="7821" xr:uid="{00000000-0005-0000-0000-0000E4270000}"/>
    <cellStyle name="Вычисление 8 70 3" xfId="12089" xr:uid="{00000000-0005-0000-0000-0000E5270000}"/>
    <cellStyle name="Вычисление 8 70 4" xfId="16325" xr:uid="{00000000-0005-0000-0000-0000E6270000}"/>
    <cellStyle name="Вычисление 8 71" xfId="3086" xr:uid="{00000000-0005-0000-0000-0000E7270000}"/>
    <cellStyle name="Вычисление 8 71 2" xfId="7822" xr:uid="{00000000-0005-0000-0000-0000E8270000}"/>
    <cellStyle name="Вычисление 8 71 3" xfId="12090" xr:uid="{00000000-0005-0000-0000-0000E9270000}"/>
    <cellStyle name="Вычисление 8 71 4" xfId="16326" xr:uid="{00000000-0005-0000-0000-0000EA270000}"/>
    <cellStyle name="Вычисление 8 72" xfId="3087" xr:uid="{00000000-0005-0000-0000-0000EB270000}"/>
    <cellStyle name="Вычисление 8 72 2" xfId="7823" xr:uid="{00000000-0005-0000-0000-0000EC270000}"/>
    <cellStyle name="Вычисление 8 72 3" xfId="12091" xr:uid="{00000000-0005-0000-0000-0000ED270000}"/>
    <cellStyle name="Вычисление 8 72 4" xfId="16327" xr:uid="{00000000-0005-0000-0000-0000EE270000}"/>
    <cellStyle name="Вычисление 8 73" xfId="3088" xr:uid="{00000000-0005-0000-0000-0000EF270000}"/>
    <cellStyle name="Вычисление 8 73 2" xfId="7824" xr:uid="{00000000-0005-0000-0000-0000F0270000}"/>
    <cellStyle name="Вычисление 8 73 3" xfId="12092" xr:uid="{00000000-0005-0000-0000-0000F1270000}"/>
    <cellStyle name="Вычисление 8 73 4" xfId="16328" xr:uid="{00000000-0005-0000-0000-0000F2270000}"/>
    <cellStyle name="Вычисление 8 74" xfId="3089" xr:uid="{00000000-0005-0000-0000-0000F3270000}"/>
    <cellStyle name="Вычисление 8 74 2" xfId="7825" xr:uid="{00000000-0005-0000-0000-0000F4270000}"/>
    <cellStyle name="Вычисление 8 74 3" xfId="12093" xr:uid="{00000000-0005-0000-0000-0000F5270000}"/>
    <cellStyle name="Вычисление 8 74 4" xfId="16329" xr:uid="{00000000-0005-0000-0000-0000F6270000}"/>
    <cellStyle name="Вычисление 8 75" xfId="3090" xr:uid="{00000000-0005-0000-0000-0000F7270000}"/>
    <cellStyle name="Вычисление 8 75 2" xfId="7826" xr:uid="{00000000-0005-0000-0000-0000F8270000}"/>
    <cellStyle name="Вычисление 8 75 3" xfId="12094" xr:uid="{00000000-0005-0000-0000-0000F9270000}"/>
    <cellStyle name="Вычисление 8 75 4" xfId="16330" xr:uid="{00000000-0005-0000-0000-0000FA270000}"/>
    <cellStyle name="Вычисление 8 76" xfId="3091" xr:uid="{00000000-0005-0000-0000-0000FB270000}"/>
    <cellStyle name="Вычисление 8 76 2" xfId="7827" xr:uid="{00000000-0005-0000-0000-0000FC270000}"/>
    <cellStyle name="Вычисление 8 76 3" xfId="12095" xr:uid="{00000000-0005-0000-0000-0000FD270000}"/>
    <cellStyle name="Вычисление 8 76 4" xfId="16331" xr:uid="{00000000-0005-0000-0000-0000FE270000}"/>
    <cellStyle name="Вычисление 8 77" xfId="3092" xr:uid="{00000000-0005-0000-0000-0000FF270000}"/>
    <cellStyle name="Вычисление 8 77 2" xfId="7828" xr:uid="{00000000-0005-0000-0000-000000280000}"/>
    <cellStyle name="Вычисление 8 77 3" xfId="12096" xr:uid="{00000000-0005-0000-0000-000001280000}"/>
    <cellStyle name="Вычисление 8 77 4" xfId="16332" xr:uid="{00000000-0005-0000-0000-000002280000}"/>
    <cellStyle name="Вычисление 8 78" xfId="3093" xr:uid="{00000000-0005-0000-0000-000003280000}"/>
    <cellStyle name="Вычисление 8 78 2" xfId="7829" xr:uid="{00000000-0005-0000-0000-000004280000}"/>
    <cellStyle name="Вычисление 8 78 3" xfId="12097" xr:uid="{00000000-0005-0000-0000-000005280000}"/>
    <cellStyle name="Вычисление 8 78 4" xfId="16333" xr:uid="{00000000-0005-0000-0000-000006280000}"/>
    <cellStyle name="Вычисление 8 79" xfId="3094" xr:uid="{00000000-0005-0000-0000-000007280000}"/>
    <cellStyle name="Вычисление 8 79 2" xfId="7830" xr:uid="{00000000-0005-0000-0000-000008280000}"/>
    <cellStyle name="Вычисление 8 79 3" xfId="12098" xr:uid="{00000000-0005-0000-0000-000009280000}"/>
    <cellStyle name="Вычисление 8 79 4" xfId="16334" xr:uid="{00000000-0005-0000-0000-00000A280000}"/>
    <cellStyle name="Вычисление 8 8" xfId="3095" xr:uid="{00000000-0005-0000-0000-00000B280000}"/>
    <cellStyle name="Вычисление 8 8 2" xfId="7831" xr:uid="{00000000-0005-0000-0000-00000C280000}"/>
    <cellStyle name="Вычисление 8 8 3" xfId="12099" xr:uid="{00000000-0005-0000-0000-00000D280000}"/>
    <cellStyle name="Вычисление 8 8 4" xfId="16335" xr:uid="{00000000-0005-0000-0000-00000E280000}"/>
    <cellStyle name="Вычисление 8 80" xfId="3096" xr:uid="{00000000-0005-0000-0000-00000F280000}"/>
    <cellStyle name="Вычисление 8 80 2" xfId="7832" xr:uid="{00000000-0005-0000-0000-000010280000}"/>
    <cellStyle name="Вычисление 8 80 3" xfId="12100" xr:uid="{00000000-0005-0000-0000-000011280000}"/>
    <cellStyle name="Вычисление 8 80 4" xfId="16336" xr:uid="{00000000-0005-0000-0000-000012280000}"/>
    <cellStyle name="Вычисление 8 81" xfId="3097" xr:uid="{00000000-0005-0000-0000-000013280000}"/>
    <cellStyle name="Вычисление 8 81 2" xfId="7833" xr:uid="{00000000-0005-0000-0000-000014280000}"/>
    <cellStyle name="Вычисление 8 81 3" xfId="12101" xr:uid="{00000000-0005-0000-0000-000015280000}"/>
    <cellStyle name="Вычисление 8 81 4" xfId="16337" xr:uid="{00000000-0005-0000-0000-000016280000}"/>
    <cellStyle name="Вычисление 8 82" xfId="3098" xr:uid="{00000000-0005-0000-0000-000017280000}"/>
    <cellStyle name="Вычисление 8 82 2" xfId="7834" xr:uid="{00000000-0005-0000-0000-000018280000}"/>
    <cellStyle name="Вычисление 8 82 3" xfId="12102" xr:uid="{00000000-0005-0000-0000-000019280000}"/>
    <cellStyle name="Вычисление 8 82 4" xfId="16338" xr:uid="{00000000-0005-0000-0000-00001A280000}"/>
    <cellStyle name="Вычисление 8 83" xfId="3099" xr:uid="{00000000-0005-0000-0000-00001B280000}"/>
    <cellStyle name="Вычисление 8 83 2" xfId="7835" xr:uid="{00000000-0005-0000-0000-00001C280000}"/>
    <cellStyle name="Вычисление 8 83 3" xfId="12103" xr:uid="{00000000-0005-0000-0000-00001D280000}"/>
    <cellStyle name="Вычисление 8 83 4" xfId="16339" xr:uid="{00000000-0005-0000-0000-00001E280000}"/>
    <cellStyle name="Вычисление 8 84" xfId="3100" xr:uid="{00000000-0005-0000-0000-00001F280000}"/>
    <cellStyle name="Вычисление 8 84 2" xfId="7836" xr:uid="{00000000-0005-0000-0000-000020280000}"/>
    <cellStyle name="Вычисление 8 84 3" xfId="12104" xr:uid="{00000000-0005-0000-0000-000021280000}"/>
    <cellStyle name="Вычисление 8 84 4" xfId="16340" xr:uid="{00000000-0005-0000-0000-000022280000}"/>
    <cellStyle name="Вычисление 8 85" xfId="3101" xr:uid="{00000000-0005-0000-0000-000023280000}"/>
    <cellStyle name="Вычисление 8 85 2" xfId="7837" xr:uid="{00000000-0005-0000-0000-000024280000}"/>
    <cellStyle name="Вычисление 8 85 3" xfId="12105" xr:uid="{00000000-0005-0000-0000-000025280000}"/>
    <cellStyle name="Вычисление 8 85 4" xfId="16341" xr:uid="{00000000-0005-0000-0000-000026280000}"/>
    <cellStyle name="Вычисление 8 86" xfId="3102" xr:uid="{00000000-0005-0000-0000-000027280000}"/>
    <cellStyle name="Вычисление 8 86 2" xfId="7838" xr:uid="{00000000-0005-0000-0000-000028280000}"/>
    <cellStyle name="Вычисление 8 86 3" xfId="12106" xr:uid="{00000000-0005-0000-0000-000029280000}"/>
    <cellStyle name="Вычисление 8 86 4" xfId="16342" xr:uid="{00000000-0005-0000-0000-00002A280000}"/>
    <cellStyle name="Вычисление 8 87" xfId="3103" xr:uid="{00000000-0005-0000-0000-00002B280000}"/>
    <cellStyle name="Вычисление 8 87 2" xfId="7839" xr:uid="{00000000-0005-0000-0000-00002C280000}"/>
    <cellStyle name="Вычисление 8 87 3" xfId="12107" xr:uid="{00000000-0005-0000-0000-00002D280000}"/>
    <cellStyle name="Вычисление 8 87 4" xfId="16343" xr:uid="{00000000-0005-0000-0000-00002E280000}"/>
    <cellStyle name="Вычисление 8 88" xfId="3104" xr:uid="{00000000-0005-0000-0000-00002F280000}"/>
    <cellStyle name="Вычисление 8 88 2" xfId="7840" xr:uid="{00000000-0005-0000-0000-000030280000}"/>
    <cellStyle name="Вычисление 8 88 3" xfId="12108" xr:uid="{00000000-0005-0000-0000-000031280000}"/>
    <cellStyle name="Вычисление 8 88 4" xfId="16344" xr:uid="{00000000-0005-0000-0000-000032280000}"/>
    <cellStyle name="Вычисление 8 89" xfId="3105" xr:uid="{00000000-0005-0000-0000-000033280000}"/>
    <cellStyle name="Вычисление 8 89 2" xfId="7841" xr:uid="{00000000-0005-0000-0000-000034280000}"/>
    <cellStyle name="Вычисление 8 89 3" xfId="12109" xr:uid="{00000000-0005-0000-0000-000035280000}"/>
    <cellStyle name="Вычисление 8 89 4" xfId="16345" xr:uid="{00000000-0005-0000-0000-000036280000}"/>
    <cellStyle name="Вычисление 8 9" xfId="3106" xr:uid="{00000000-0005-0000-0000-000037280000}"/>
    <cellStyle name="Вычисление 8 9 2" xfId="7842" xr:uid="{00000000-0005-0000-0000-000038280000}"/>
    <cellStyle name="Вычисление 8 9 3" xfId="12110" xr:uid="{00000000-0005-0000-0000-000039280000}"/>
    <cellStyle name="Вычисление 8 9 4" xfId="16346" xr:uid="{00000000-0005-0000-0000-00003A280000}"/>
    <cellStyle name="Вычисление 8 90" xfId="3107" xr:uid="{00000000-0005-0000-0000-00003B280000}"/>
    <cellStyle name="Вычисление 8 90 2" xfId="7843" xr:uid="{00000000-0005-0000-0000-00003C280000}"/>
    <cellStyle name="Вычисление 8 90 3" xfId="12111" xr:uid="{00000000-0005-0000-0000-00003D280000}"/>
    <cellStyle name="Вычисление 8 90 4" xfId="16347" xr:uid="{00000000-0005-0000-0000-00003E280000}"/>
    <cellStyle name="Вычисление 8 91" xfId="3108" xr:uid="{00000000-0005-0000-0000-00003F280000}"/>
    <cellStyle name="Вычисление 8 91 2" xfId="7844" xr:uid="{00000000-0005-0000-0000-000040280000}"/>
    <cellStyle name="Вычисление 8 91 3" xfId="12112" xr:uid="{00000000-0005-0000-0000-000041280000}"/>
    <cellStyle name="Вычисление 8 91 4" xfId="16348" xr:uid="{00000000-0005-0000-0000-000042280000}"/>
    <cellStyle name="Вычисление 8 92" xfId="5202" xr:uid="{00000000-0005-0000-0000-000043280000}"/>
    <cellStyle name="Вычисление 8 93" xfId="5245" xr:uid="{00000000-0005-0000-0000-000044280000}"/>
    <cellStyle name="Вычисление 8 94" xfId="8820" xr:uid="{00000000-0005-0000-0000-000045280000}"/>
    <cellStyle name="Вычисление 9" xfId="249" xr:uid="{00000000-0005-0000-0000-000046280000}"/>
    <cellStyle name="Вычисление 9 10" xfId="3109" xr:uid="{00000000-0005-0000-0000-000047280000}"/>
    <cellStyle name="Вычисление 9 10 2" xfId="7845" xr:uid="{00000000-0005-0000-0000-000048280000}"/>
    <cellStyle name="Вычисление 9 10 3" xfId="12113" xr:uid="{00000000-0005-0000-0000-000049280000}"/>
    <cellStyle name="Вычисление 9 10 4" xfId="16349" xr:uid="{00000000-0005-0000-0000-00004A280000}"/>
    <cellStyle name="Вычисление 9 11" xfId="3110" xr:uid="{00000000-0005-0000-0000-00004B280000}"/>
    <cellStyle name="Вычисление 9 11 2" xfId="7846" xr:uid="{00000000-0005-0000-0000-00004C280000}"/>
    <cellStyle name="Вычисление 9 11 3" xfId="12114" xr:uid="{00000000-0005-0000-0000-00004D280000}"/>
    <cellStyle name="Вычисление 9 11 4" xfId="16350" xr:uid="{00000000-0005-0000-0000-00004E280000}"/>
    <cellStyle name="Вычисление 9 12" xfId="3111" xr:uid="{00000000-0005-0000-0000-00004F280000}"/>
    <cellStyle name="Вычисление 9 12 2" xfId="7847" xr:uid="{00000000-0005-0000-0000-000050280000}"/>
    <cellStyle name="Вычисление 9 12 3" xfId="12115" xr:uid="{00000000-0005-0000-0000-000051280000}"/>
    <cellStyle name="Вычисление 9 12 4" xfId="16351" xr:uid="{00000000-0005-0000-0000-000052280000}"/>
    <cellStyle name="Вычисление 9 13" xfId="3112" xr:uid="{00000000-0005-0000-0000-000053280000}"/>
    <cellStyle name="Вычисление 9 13 2" xfId="7848" xr:uid="{00000000-0005-0000-0000-000054280000}"/>
    <cellStyle name="Вычисление 9 13 3" xfId="12116" xr:uid="{00000000-0005-0000-0000-000055280000}"/>
    <cellStyle name="Вычисление 9 13 4" xfId="16352" xr:uid="{00000000-0005-0000-0000-000056280000}"/>
    <cellStyle name="Вычисление 9 14" xfId="3113" xr:uid="{00000000-0005-0000-0000-000057280000}"/>
    <cellStyle name="Вычисление 9 14 2" xfId="7849" xr:uid="{00000000-0005-0000-0000-000058280000}"/>
    <cellStyle name="Вычисление 9 14 3" xfId="12117" xr:uid="{00000000-0005-0000-0000-000059280000}"/>
    <cellStyle name="Вычисление 9 14 4" xfId="16353" xr:uid="{00000000-0005-0000-0000-00005A280000}"/>
    <cellStyle name="Вычисление 9 15" xfId="3114" xr:uid="{00000000-0005-0000-0000-00005B280000}"/>
    <cellStyle name="Вычисление 9 15 2" xfId="7850" xr:uid="{00000000-0005-0000-0000-00005C280000}"/>
    <cellStyle name="Вычисление 9 15 3" xfId="12118" xr:uid="{00000000-0005-0000-0000-00005D280000}"/>
    <cellStyle name="Вычисление 9 15 4" xfId="16354" xr:uid="{00000000-0005-0000-0000-00005E280000}"/>
    <cellStyle name="Вычисление 9 16" xfId="3115" xr:uid="{00000000-0005-0000-0000-00005F280000}"/>
    <cellStyle name="Вычисление 9 16 2" xfId="7851" xr:uid="{00000000-0005-0000-0000-000060280000}"/>
    <cellStyle name="Вычисление 9 16 3" xfId="12119" xr:uid="{00000000-0005-0000-0000-000061280000}"/>
    <cellStyle name="Вычисление 9 16 4" xfId="16355" xr:uid="{00000000-0005-0000-0000-000062280000}"/>
    <cellStyle name="Вычисление 9 17" xfId="3116" xr:uid="{00000000-0005-0000-0000-000063280000}"/>
    <cellStyle name="Вычисление 9 17 2" xfId="7852" xr:uid="{00000000-0005-0000-0000-000064280000}"/>
    <cellStyle name="Вычисление 9 17 3" xfId="12120" xr:uid="{00000000-0005-0000-0000-000065280000}"/>
    <cellStyle name="Вычисление 9 17 4" xfId="16356" xr:uid="{00000000-0005-0000-0000-000066280000}"/>
    <cellStyle name="Вычисление 9 18" xfId="3117" xr:uid="{00000000-0005-0000-0000-000067280000}"/>
    <cellStyle name="Вычисление 9 18 2" xfId="7853" xr:uid="{00000000-0005-0000-0000-000068280000}"/>
    <cellStyle name="Вычисление 9 18 3" xfId="12121" xr:uid="{00000000-0005-0000-0000-000069280000}"/>
    <cellStyle name="Вычисление 9 18 4" xfId="16357" xr:uid="{00000000-0005-0000-0000-00006A280000}"/>
    <cellStyle name="Вычисление 9 19" xfId="3118" xr:uid="{00000000-0005-0000-0000-00006B280000}"/>
    <cellStyle name="Вычисление 9 19 2" xfId="7854" xr:uid="{00000000-0005-0000-0000-00006C280000}"/>
    <cellStyle name="Вычисление 9 19 3" xfId="12122" xr:uid="{00000000-0005-0000-0000-00006D280000}"/>
    <cellStyle name="Вычисление 9 19 4" xfId="16358" xr:uid="{00000000-0005-0000-0000-00006E280000}"/>
    <cellStyle name="Вычисление 9 2" xfId="3119" xr:uid="{00000000-0005-0000-0000-00006F280000}"/>
    <cellStyle name="Вычисление 9 2 2" xfId="3120" xr:uid="{00000000-0005-0000-0000-000070280000}"/>
    <cellStyle name="Вычисление 9 2 2 2" xfId="7856" xr:uid="{00000000-0005-0000-0000-000071280000}"/>
    <cellStyle name="Вычисление 9 2 2 3" xfId="12124" xr:uid="{00000000-0005-0000-0000-000072280000}"/>
    <cellStyle name="Вычисление 9 2 2 4" xfId="16360" xr:uid="{00000000-0005-0000-0000-000073280000}"/>
    <cellStyle name="Вычисление 9 2 3" xfId="3121" xr:uid="{00000000-0005-0000-0000-000074280000}"/>
    <cellStyle name="Вычисление 9 2 3 2" xfId="7857" xr:uid="{00000000-0005-0000-0000-000075280000}"/>
    <cellStyle name="Вычисление 9 2 3 3" xfId="12125" xr:uid="{00000000-0005-0000-0000-000076280000}"/>
    <cellStyle name="Вычисление 9 2 3 4" xfId="16361" xr:uid="{00000000-0005-0000-0000-000077280000}"/>
    <cellStyle name="Вычисление 9 2 4" xfId="7855" xr:uid="{00000000-0005-0000-0000-000078280000}"/>
    <cellStyle name="Вычисление 9 2 5" xfId="12123" xr:uid="{00000000-0005-0000-0000-000079280000}"/>
    <cellStyle name="Вычисление 9 2 6" xfId="16359" xr:uid="{00000000-0005-0000-0000-00007A280000}"/>
    <cellStyle name="Вычисление 9 20" xfId="3122" xr:uid="{00000000-0005-0000-0000-00007B280000}"/>
    <cellStyle name="Вычисление 9 20 2" xfId="7858" xr:uid="{00000000-0005-0000-0000-00007C280000}"/>
    <cellStyle name="Вычисление 9 20 3" xfId="12126" xr:uid="{00000000-0005-0000-0000-00007D280000}"/>
    <cellStyle name="Вычисление 9 20 4" xfId="16362" xr:uid="{00000000-0005-0000-0000-00007E280000}"/>
    <cellStyle name="Вычисление 9 21" xfId="3123" xr:uid="{00000000-0005-0000-0000-00007F280000}"/>
    <cellStyle name="Вычисление 9 21 2" xfId="7859" xr:uid="{00000000-0005-0000-0000-000080280000}"/>
    <cellStyle name="Вычисление 9 21 3" xfId="12127" xr:uid="{00000000-0005-0000-0000-000081280000}"/>
    <cellStyle name="Вычисление 9 21 4" xfId="16363" xr:uid="{00000000-0005-0000-0000-000082280000}"/>
    <cellStyle name="Вычисление 9 22" xfId="3124" xr:uid="{00000000-0005-0000-0000-000083280000}"/>
    <cellStyle name="Вычисление 9 22 2" xfId="7860" xr:uid="{00000000-0005-0000-0000-000084280000}"/>
    <cellStyle name="Вычисление 9 22 3" xfId="12128" xr:uid="{00000000-0005-0000-0000-000085280000}"/>
    <cellStyle name="Вычисление 9 22 4" xfId="16364" xr:uid="{00000000-0005-0000-0000-000086280000}"/>
    <cellStyle name="Вычисление 9 23" xfId="3125" xr:uid="{00000000-0005-0000-0000-000087280000}"/>
    <cellStyle name="Вычисление 9 23 2" xfId="7861" xr:uid="{00000000-0005-0000-0000-000088280000}"/>
    <cellStyle name="Вычисление 9 23 3" xfId="12129" xr:uid="{00000000-0005-0000-0000-000089280000}"/>
    <cellStyle name="Вычисление 9 23 4" xfId="16365" xr:uid="{00000000-0005-0000-0000-00008A280000}"/>
    <cellStyle name="Вычисление 9 24" xfId="3126" xr:uid="{00000000-0005-0000-0000-00008B280000}"/>
    <cellStyle name="Вычисление 9 24 2" xfId="7862" xr:uid="{00000000-0005-0000-0000-00008C280000}"/>
    <cellStyle name="Вычисление 9 24 3" xfId="12130" xr:uid="{00000000-0005-0000-0000-00008D280000}"/>
    <cellStyle name="Вычисление 9 24 4" xfId="16366" xr:uid="{00000000-0005-0000-0000-00008E280000}"/>
    <cellStyle name="Вычисление 9 25" xfId="3127" xr:uid="{00000000-0005-0000-0000-00008F280000}"/>
    <cellStyle name="Вычисление 9 25 2" xfId="7863" xr:uid="{00000000-0005-0000-0000-000090280000}"/>
    <cellStyle name="Вычисление 9 25 3" xfId="12131" xr:uid="{00000000-0005-0000-0000-000091280000}"/>
    <cellStyle name="Вычисление 9 25 4" xfId="16367" xr:uid="{00000000-0005-0000-0000-000092280000}"/>
    <cellStyle name="Вычисление 9 26" xfId="3128" xr:uid="{00000000-0005-0000-0000-000093280000}"/>
    <cellStyle name="Вычисление 9 26 2" xfId="7864" xr:uid="{00000000-0005-0000-0000-000094280000}"/>
    <cellStyle name="Вычисление 9 26 3" xfId="12132" xr:uid="{00000000-0005-0000-0000-000095280000}"/>
    <cellStyle name="Вычисление 9 26 4" xfId="16368" xr:uid="{00000000-0005-0000-0000-000096280000}"/>
    <cellStyle name="Вычисление 9 27" xfId="3129" xr:uid="{00000000-0005-0000-0000-000097280000}"/>
    <cellStyle name="Вычисление 9 27 2" xfId="7865" xr:uid="{00000000-0005-0000-0000-000098280000}"/>
    <cellStyle name="Вычисление 9 27 3" xfId="12133" xr:uid="{00000000-0005-0000-0000-000099280000}"/>
    <cellStyle name="Вычисление 9 27 4" xfId="16369" xr:uid="{00000000-0005-0000-0000-00009A280000}"/>
    <cellStyle name="Вычисление 9 28" xfId="3130" xr:uid="{00000000-0005-0000-0000-00009B280000}"/>
    <cellStyle name="Вычисление 9 28 2" xfId="7866" xr:uid="{00000000-0005-0000-0000-00009C280000}"/>
    <cellStyle name="Вычисление 9 28 3" xfId="12134" xr:uid="{00000000-0005-0000-0000-00009D280000}"/>
    <cellStyle name="Вычисление 9 28 4" xfId="16370" xr:uid="{00000000-0005-0000-0000-00009E280000}"/>
    <cellStyle name="Вычисление 9 29" xfId="3131" xr:uid="{00000000-0005-0000-0000-00009F280000}"/>
    <cellStyle name="Вычисление 9 29 2" xfId="7867" xr:uid="{00000000-0005-0000-0000-0000A0280000}"/>
    <cellStyle name="Вычисление 9 29 3" xfId="12135" xr:uid="{00000000-0005-0000-0000-0000A1280000}"/>
    <cellStyle name="Вычисление 9 29 4" xfId="16371" xr:uid="{00000000-0005-0000-0000-0000A2280000}"/>
    <cellStyle name="Вычисление 9 3" xfId="3132" xr:uid="{00000000-0005-0000-0000-0000A3280000}"/>
    <cellStyle name="Вычисление 9 3 2" xfId="3133" xr:uid="{00000000-0005-0000-0000-0000A4280000}"/>
    <cellStyle name="Вычисление 9 3 2 2" xfId="7869" xr:uid="{00000000-0005-0000-0000-0000A5280000}"/>
    <cellStyle name="Вычисление 9 3 2 3" xfId="12137" xr:uid="{00000000-0005-0000-0000-0000A6280000}"/>
    <cellStyle name="Вычисление 9 3 2 4" xfId="16373" xr:uid="{00000000-0005-0000-0000-0000A7280000}"/>
    <cellStyle name="Вычисление 9 3 3" xfId="3134" xr:uid="{00000000-0005-0000-0000-0000A8280000}"/>
    <cellStyle name="Вычисление 9 3 3 2" xfId="7870" xr:uid="{00000000-0005-0000-0000-0000A9280000}"/>
    <cellStyle name="Вычисление 9 3 3 3" xfId="12138" xr:uid="{00000000-0005-0000-0000-0000AA280000}"/>
    <cellStyle name="Вычисление 9 3 3 4" xfId="16374" xr:uid="{00000000-0005-0000-0000-0000AB280000}"/>
    <cellStyle name="Вычисление 9 3 4" xfId="7868" xr:uid="{00000000-0005-0000-0000-0000AC280000}"/>
    <cellStyle name="Вычисление 9 3 5" xfId="12136" xr:uid="{00000000-0005-0000-0000-0000AD280000}"/>
    <cellStyle name="Вычисление 9 3 6" xfId="16372" xr:uid="{00000000-0005-0000-0000-0000AE280000}"/>
    <cellStyle name="Вычисление 9 30" xfId="3135" xr:uid="{00000000-0005-0000-0000-0000AF280000}"/>
    <cellStyle name="Вычисление 9 30 2" xfId="7871" xr:uid="{00000000-0005-0000-0000-0000B0280000}"/>
    <cellStyle name="Вычисление 9 30 3" xfId="12139" xr:uid="{00000000-0005-0000-0000-0000B1280000}"/>
    <cellStyle name="Вычисление 9 30 4" xfId="16375" xr:uid="{00000000-0005-0000-0000-0000B2280000}"/>
    <cellStyle name="Вычисление 9 31" xfId="3136" xr:uid="{00000000-0005-0000-0000-0000B3280000}"/>
    <cellStyle name="Вычисление 9 31 2" xfId="7872" xr:uid="{00000000-0005-0000-0000-0000B4280000}"/>
    <cellStyle name="Вычисление 9 31 3" xfId="12140" xr:uid="{00000000-0005-0000-0000-0000B5280000}"/>
    <cellStyle name="Вычисление 9 31 4" xfId="16376" xr:uid="{00000000-0005-0000-0000-0000B6280000}"/>
    <cellStyle name="Вычисление 9 32" xfId="3137" xr:uid="{00000000-0005-0000-0000-0000B7280000}"/>
    <cellStyle name="Вычисление 9 32 2" xfId="7873" xr:uid="{00000000-0005-0000-0000-0000B8280000}"/>
    <cellStyle name="Вычисление 9 32 3" xfId="12141" xr:uid="{00000000-0005-0000-0000-0000B9280000}"/>
    <cellStyle name="Вычисление 9 32 4" xfId="16377" xr:uid="{00000000-0005-0000-0000-0000BA280000}"/>
    <cellStyle name="Вычисление 9 33" xfId="3138" xr:uid="{00000000-0005-0000-0000-0000BB280000}"/>
    <cellStyle name="Вычисление 9 33 2" xfId="7874" xr:uid="{00000000-0005-0000-0000-0000BC280000}"/>
    <cellStyle name="Вычисление 9 33 3" xfId="12142" xr:uid="{00000000-0005-0000-0000-0000BD280000}"/>
    <cellStyle name="Вычисление 9 33 4" xfId="16378" xr:uid="{00000000-0005-0000-0000-0000BE280000}"/>
    <cellStyle name="Вычисление 9 34" xfId="3139" xr:uid="{00000000-0005-0000-0000-0000BF280000}"/>
    <cellStyle name="Вычисление 9 34 2" xfId="7875" xr:uid="{00000000-0005-0000-0000-0000C0280000}"/>
    <cellStyle name="Вычисление 9 34 3" xfId="12143" xr:uid="{00000000-0005-0000-0000-0000C1280000}"/>
    <cellStyle name="Вычисление 9 34 4" xfId="16379" xr:uid="{00000000-0005-0000-0000-0000C2280000}"/>
    <cellStyle name="Вычисление 9 35" xfId="3140" xr:uid="{00000000-0005-0000-0000-0000C3280000}"/>
    <cellStyle name="Вычисление 9 35 2" xfId="7876" xr:uid="{00000000-0005-0000-0000-0000C4280000}"/>
    <cellStyle name="Вычисление 9 35 3" xfId="12144" xr:uid="{00000000-0005-0000-0000-0000C5280000}"/>
    <cellStyle name="Вычисление 9 35 4" xfId="16380" xr:uid="{00000000-0005-0000-0000-0000C6280000}"/>
    <cellStyle name="Вычисление 9 36" xfId="3141" xr:uid="{00000000-0005-0000-0000-0000C7280000}"/>
    <cellStyle name="Вычисление 9 36 2" xfId="7877" xr:uid="{00000000-0005-0000-0000-0000C8280000}"/>
    <cellStyle name="Вычисление 9 36 3" xfId="12145" xr:uid="{00000000-0005-0000-0000-0000C9280000}"/>
    <cellStyle name="Вычисление 9 36 4" xfId="16381" xr:uid="{00000000-0005-0000-0000-0000CA280000}"/>
    <cellStyle name="Вычисление 9 37" xfId="3142" xr:uid="{00000000-0005-0000-0000-0000CB280000}"/>
    <cellStyle name="Вычисление 9 37 2" xfId="7878" xr:uid="{00000000-0005-0000-0000-0000CC280000}"/>
    <cellStyle name="Вычисление 9 37 3" xfId="12146" xr:uid="{00000000-0005-0000-0000-0000CD280000}"/>
    <cellStyle name="Вычисление 9 37 4" xfId="16382" xr:uid="{00000000-0005-0000-0000-0000CE280000}"/>
    <cellStyle name="Вычисление 9 38" xfId="3143" xr:uid="{00000000-0005-0000-0000-0000CF280000}"/>
    <cellStyle name="Вычисление 9 38 2" xfId="7879" xr:uid="{00000000-0005-0000-0000-0000D0280000}"/>
    <cellStyle name="Вычисление 9 38 3" xfId="12147" xr:uid="{00000000-0005-0000-0000-0000D1280000}"/>
    <cellStyle name="Вычисление 9 38 4" xfId="16383" xr:uid="{00000000-0005-0000-0000-0000D2280000}"/>
    <cellStyle name="Вычисление 9 39" xfId="3144" xr:uid="{00000000-0005-0000-0000-0000D3280000}"/>
    <cellStyle name="Вычисление 9 39 2" xfId="7880" xr:uid="{00000000-0005-0000-0000-0000D4280000}"/>
    <cellStyle name="Вычисление 9 39 3" xfId="12148" xr:uid="{00000000-0005-0000-0000-0000D5280000}"/>
    <cellStyle name="Вычисление 9 39 4" xfId="16384" xr:uid="{00000000-0005-0000-0000-0000D6280000}"/>
    <cellStyle name="Вычисление 9 4" xfId="3145" xr:uid="{00000000-0005-0000-0000-0000D7280000}"/>
    <cellStyle name="Вычисление 9 4 2" xfId="3146" xr:uid="{00000000-0005-0000-0000-0000D8280000}"/>
    <cellStyle name="Вычисление 9 4 2 2" xfId="7882" xr:uid="{00000000-0005-0000-0000-0000D9280000}"/>
    <cellStyle name="Вычисление 9 4 2 3" xfId="12150" xr:uid="{00000000-0005-0000-0000-0000DA280000}"/>
    <cellStyle name="Вычисление 9 4 2 4" xfId="16386" xr:uid="{00000000-0005-0000-0000-0000DB280000}"/>
    <cellStyle name="Вычисление 9 4 3" xfId="3147" xr:uid="{00000000-0005-0000-0000-0000DC280000}"/>
    <cellStyle name="Вычисление 9 4 3 2" xfId="7883" xr:uid="{00000000-0005-0000-0000-0000DD280000}"/>
    <cellStyle name="Вычисление 9 4 3 3" xfId="12151" xr:uid="{00000000-0005-0000-0000-0000DE280000}"/>
    <cellStyle name="Вычисление 9 4 3 4" xfId="16387" xr:uid="{00000000-0005-0000-0000-0000DF280000}"/>
    <cellStyle name="Вычисление 9 4 4" xfId="7881" xr:uid="{00000000-0005-0000-0000-0000E0280000}"/>
    <cellStyle name="Вычисление 9 4 5" xfId="12149" xr:uid="{00000000-0005-0000-0000-0000E1280000}"/>
    <cellStyle name="Вычисление 9 4 6" xfId="16385" xr:uid="{00000000-0005-0000-0000-0000E2280000}"/>
    <cellStyle name="Вычисление 9 40" xfId="3148" xr:uid="{00000000-0005-0000-0000-0000E3280000}"/>
    <cellStyle name="Вычисление 9 40 2" xfId="7884" xr:uid="{00000000-0005-0000-0000-0000E4280000}"/>
    <cellStyle name="Вычисление 9 40 3" xfId="12152" xr:uid="{00000000-0005-0000-0000-0000E5280000}"/>
    <cellStyle name="Вычисление 9 40 4" xfId="16388" xr:uid="{00000000-0005-0000-0000-0000E6280000}"/>
    <cellStyle name="Вычисление 9 41" xfId="3149" xr:uid="{00000000-0005-0000-0000-0000E7280000}"/>
    <cellStyle name="Вычисление 9 41 2" xfId="7885" xr:uid="{00000000-0005-0000-0000-0000E8280000}"/>
    <cellStyle name="Вычисление 9 41 3" xfId="12153" xr:uid="{00000000-0005-0000-0000-0000E9280000}"/>
    <cellStyle name="Вычисление 9 41 4" xfId="16389" xr:uid="{00000000-0005-0000-0000-0000EA280000}"/>
    <cellStyle name="Вычисление 9 42" xfId="3150" xr:uid="{00000000-0005-0000-0000-0000EB280000}"/>
    <cellStyle name="Вычисление 9 42 2" xfId="7886" xr:uid="{00000000-0005-0000-0000-0000EC280000}"/>
    <cellStyle name="Вычисление 9 42 3" xfId="12154" xr:uid="{00000000-0005-0000-0000-0000ED280000}"/>
    <cellStyle name="Вычисление 9 42 4" xfId="16390" xr:uid="{00000000-0005-0000-0000-0000EE280000}"/>
    <cellStyle name="Вычисление 9 43" xfId="3151" xr:uid="{00000000-0005-0000-0000-0000EF280000}"/>
    <cellStyle name="Вычисление 9 43 2" xfId="7887" xr:uid="{00000000-0005-0000-0000-0000F0280000}"/>
    <cellStyle name="Вычисление 9 43 3" xfId="12155" xr:uid="{00000000-0005-0000-0000-0000F1280000}"/>
    <cellStyle name="Вычисление 9 43 4" xfId="16391" xr:uid="{00000000-0005-0000-0000-0000F2280000}"/>
    <cellStyle name="Вычисление 9 44" xfId="3152" xr:uid="{00000000-0005-0000-0000-0000F3280000}"/>
    <cellStyle name="Вычисление 9 44 2" xfId="7888" xr:uid="{00000000-0005-0000-0000-0000F4280000}"/>
    <cellStyle name="Вычисление 9 44 3" xfId="12156" xr:uid="{00000000-0005-0000-0000-0000F5280000}"/>
    <cellStyle name="Вычисление 9 44 4" xfId="16392" xr:uid="{00000000-0005-0000-0000-0000F6280000}"/>
    <cellStyle name="Вычисление 9 45" xfId="3153" xr:uid="{00000000-0005-0000-0000-0000F7280000}"/>
    <cellStyle name="Вычисление 9 45 2" xfId="7889" xr:uid="{00000000-0005-0000-0000-0000F8280000}"/>
    <cellStyle name="Вычисление 9 45 3" xfId="12157" xr:uid="{00000000-0005-0000-0000-0000F9280000}"/>
    <cellStyle name="Вычисление 9 45 4" xfId="16393" xr:uid="{00000000-0005-0000-0000-0000FA280000}"/>
    <cellStyle name="Вычисление 9 46" xfId="3154" xr:uid="{00000000-0005-0000-0000-0000FB280000}"/>
    <cellStyle name="Вычисление 9 46 2" xfId="7890" xr:uid="{00000000-0005-0000-0000-0000FC280000}"/>
    <cellStyle name="Вычисление 9 46 3" xfId="12158" xr:uid="{00000000-0005-0000-0000-0000FD280000}"/>
    <cellStyle name="Вычисление 9 46 4" xfId="16394" xr:uid="{00000000-0005-0000-0000-0000FE280000}"/>
    <cellStyle name="Вычисление 9 47" xfId="3155" xr:uid="{00000000-0005-0000-0000-0000FF280000}"/>
    <cellStyle name="Вычисление 9 47 2" xfId="7891" xr:uid="{00000000-0005-0000-0000-000000290000}"/>
    <cellStyle name="Вычисление 9 47 3" xfId="12159" xr:uid="{00000000-0005-0000-0000-000001290000}"/>
    <cellStyle name="Вычисление 9 47 4" xfId="16395" xr:uid="{00000000-0005-0000-0000-000002290000}"/>
    <cellStyle name="Вычисление 9 48" xfId="3156" xr:uid="{00000000-0005-0000-0000-000003290000}"/>
    <cellStyle name="Вычисление 9 48 2" xfId="7892" xr:uid="{00000000-0005-0000-0000-000004290000}"/>
    <cellStyle name="Вычисление 9 48 3" xfId="12160" xr:uid="{00000000-0005-0000-0000-000005290000}"/>
    <cellStyle name="Вычисление 9 48 4" xfId="16396" xr:uid="{00000000-0005-0000-0000-000006290000}"/>
    <cellStyle name="Вычисление 9 49" xfId="3157" xr:uid="{00000000-0005-0000-0000-000007290000}"/>
    <cellStyle name="Вычисление 9 49 2" xfId="7893" xr:uid="{00000000-0005-0000-0000-000008290000}"/>
    <cellStyle name="Вычисление 9 49 3" xfId="12161" xr:uid="{00000000-0005-0000-0000-000009290000}"/>
    <cellStyle name="Вычисление 9 49 4" xfId="16397" xr:uid="{00000000-0005-0000-0000-00000A290000}"/>
    <cellStyle name="Вычисление 9 5" xfId="3158" xr:uid="{00000000-0005-0000-0000-00000B290000}"/>
    <cellStyle name="Вычисление 9 5 2" xfId="7894" xr:uid="{00000000-0005-0000-0000-00000C290000}"/>
    <cellStyle name="Вычисление 9 5 3" xfId="12162" xr:uid="{00000000-0005-0000-0000-00000D290000}"/>
    <cellStyle name="Вычисление 9 5 4" xfId="16398" xr:uid="{00000000-0005-0000-0000-00000E290000}"/>
    <cellStyle name="Вычисление 9 50" xfId="3159" xr:uid="{00000000-0005-0000-0000-00000F290000}"/>
    <cellStyle name="Вычисление 9 50 2" xfId="7895" xr:uid="{00000000-0005-0000-0000-000010290000}"/>
    <cellStyle name="Вычисление 9 50 3" xfId="12163" xr:uid="{00000000-0005-0000-0000-000011290000}"/>
    <cellStyle name="Вычисление 9 50 4" xfId="16399" xr:uid="{00000000-0005-0000-0000-000012290000}"/>
    <cellStyle name="Вычисление 9 51" xfId="3160" xr:uid="{00000000-0005-0000-0000-000013290000}"/>
    <cellStyle name="Вычисление 9 51 2" xfId="7896" xr:uid="{00000000-0005-0000-0000-000014290000}"/>
    <cellStyle name="Вычисление 9 51 3" xfId="12164" xr:uid="{00000000-0005-0000-0000-000015290000}"/>
    <cellStyle name="Вычисление 9 51 4" xfId="16400" xr:uid="{00000000-0005-0000-0000-000016290000}"/>
    <cellStyle name="Вычисление 9 52" xfId="3161" xr:uid="{00000000-0005-0000-0000-000017290000}"/>
    <cellStyle name="Вычисление 9 52 2" xfId="7897" xr:uid="{00000000-0005-0000-0000-000018290000}"/>
    <cellStyle name="Вычисление 9 52 3" xfId="12165" xr:uid="{00000000-0005-0000-0000-000019290000}"/>
    <cellStyle name="Вычисление 9 52 4" xfId="16401" xr:uid="{00000000-0005-0000-0000-00001A290000}"/>
    <cellStyle name="Вычисление 9 53" xfId="3162" xr:uid="{00000000-0005-0000-0000-00001B290000}"/>
    <cellStyle name="Вычисление 9 53 2" xfId="7898" xr:uid="{00000000-0005-0000-0000-00001C290000}"/>
    <cellStyle name="Вычисление 9 53 3" xfId="12166" xr:uid="{00000000-0005-0000-0000-00001D290000}"/>
    <cellStyle name="Вычисление 9 53 4" xfId="16402" xr:uid="{00000000-0005-0000-0000-00001E290000}"/>
    <cellStyle name="Вычисление 9 54" xfId="3163" xr:uid="{00000000-0005-0000-0000-00001F290000}"/>
    <cellStyle name="Вычисление 9 54 2" xfId="7899" xr:uid="{00000000-0005-0000-0000-000020290000}"/>
    <cellStyle name="Вычисление 9 54 3" xfId="12167" xr:uid="{00000000-0005-0000-0000-000021290000}"/>
    <cellStyle name="Вычисление 9 54 4" xfId="16403" xr:uid="{00000000-0005-0000-0000-000022290000}"/>
    <cellStyle name="Вычисление 9 55" xfId="3164" xr:uid="{00000000-0005-0000-0000-000023290000}"/>
    <cellStyle name="Вычисление 9 55 2" xfId="7900" xr:uid="{00000000-0005-0000-0000-000024290000}"/>
    <cellStyle name="Вычисление 9 55 3" xfId="12168" xr:uid="{00000000-0005-0000-0000-000025290000}"/>
    <cellStyle name="Вычисление 9 55 4" xfId="16404" xr:uid="{00000000-0005-0000-0000-000026290000}"/>
    <cellStyle name="Вычисление 9 56" xfId="3165" xr:uid="{00000000-0005-0000-0000-000027290000}"/>
    <cellStyle name="Вычисление 9 56 2" xfId="7901" xr:uid="{00000000-0005-0000-0000-000028290000}"/>
    <cellStyle name="Вычисление 9 56 3" xfId="12169" xr:uid="{00000000-0005-0000-0000-000029290000}"/>
    <cellStyle name="Вычисление 9 56 4" xfId="16405" xr:uid="{00000000-0005-0000-0000-00002A290000}"/>
    <cellStyle name="Вычисление 9 57" xfId="3166" xr:uid="{00000000-0005-0000-0000-00002B290000}"/>
    <cellStyle name="Вычисление 9 57 2" xfId="7902" xr:uid="{00000000-0005-0000-0000-00002C290000}"/>
    <cellStyle name="Вычисление 9 57 3" xfId="12170" xr:uid="{00000000-0005-0000-0000-00002D290000}"/>
    <cellStyle name="Вычисление 9 57 4" xfId="16406" xr:uid="{00000000-0005-0000-0000-00002E290000}"/>
    <cellStyle name="Вычисление 9 58" xfId="3167" xr:uid="{00000000-0005-0000-0000-00002F290000}"/>
    <cellStyle name="Вычисление 9 58 2" xfId="7903" xr:uid="{00000000-0005-0000-0000-000030290000}"/>
    <cellStyle name="Вычисление 9 58 3" xfId="12171" xr:uid="{00000000-0005-0000-0000-000031290000}"/>
    <cellStyle name="Вычисление 9 58 4" xfId="16407" xr:uid="{00000000-0005-0000-0000-000032290000}"/>
    <cellStyle name="Вычисление 9 59" xfId="3168" xr:uid="{00000000-0005-0000-0000-000033290000}"/>
    <cellStyle name="Вычисление 9 59 2" xfId="7904" xr:uid="{00000000-0005-0000-0000-000034290000}"/>
    <cellStyle name="Вычисление 9 59 3" xfId="12172" xr:uid="{00000000-0005-0000-0000-000035290000}"/>
    <cellStyle name="Вычисление 9 59 4" xfId="16408" xr:uid="{00000000-0005-0000-0000-000036290000}"/>
    <cellStyle name="Вычисление 9 6" xfId="3169" xr:uid="{00000000-0005-0000-0000-000037290000}"/>
    <cellStyle name="Вычисление 9 6 2" xfId="7905" xr:uid="{00000000-0005-0000-0000-000038290000}"/>
    <cellStyle name="Вычисление 9 6 3" xfId="12173" xr:uid="{00000000-0005-0000-0000-000039290000}"/>
    <cellStyle name="Вычисление 9 6 4" xfId="16409" xr:uid="{00000000-0005-0000-0000-00003A290000}"/>
    <cellStyle name="Вычисление 9 60" xfId="3170" xr:uid="{00000000-0005-0000-0000-00003B290000}"/>
    <cellStyle name="Вычисление 9 60 2" xfId="7906" xr:uid="{00000000-0005-0000-0000-00003C290000}"/>
    <cellStyle name="Вычисление 9 60 3" xfId="12174" xr:uid="{00000000-0005-0000-0000-00003D290000}"/>
    <cellStyle name="Вычисление 9 60 4" xfId="16410" xr:uid="{00000000-0005-0000-0000-00003E290000}"/>
    <cellStyle name="Вычисление 9 61" xfId="3171" xr:uid="{00000000-0005-0000-0000-00003F290000}"/>
    <cellStyle name="Вычисление 9 61 2" xfId="7907" xr:uid="{00000000-0005-0000-0000-000040290000}"/>
    <cellStyle name="Вычисление 9 61 3" xfId="12175" xr:uid="{00000000-0005-0000-0000-000041290000}"/>
    <cellStyle name="Вычисление 9 61 4" xfId="16411" xr:uid="{00000000-0005-0000-0000-000042290000}"/>
    <cellStyle name="Вычисление 9 62" xfId="3172" xr:uid="{00000000-0005-0000-0000-000043290000}"/>
    <cellStyle name="Вычисление 9 62 2" xfId="7908" xr:uid="{00000000-0005-0000-0000-000044290000}"/>
    <cellStyle name="Вычисление 9 62 3" xfId="12176" xr:uid="{00000000-0005-0000-0000-000045290000}"/>
    <cellStyle name="Вычисление 9 62 4" xfId="16412" xr:uid="{00000000-0005-0000-0000-000046290000}"/>
    <cellStyle name="Вычисление 9 63" xfId="3173" xr:uid="{00000000-0005-0000-0000-000047290000}"/>
    <cellStyle name="Вычисление 9 63 2" xfId="7909" xr:uid="{00000000-0005-0000-0000-000048290000}"/>
    <cellStyle name="Вычисление 9 63 3" xfId="12177" xr:uid="{00000000-0005-0000-0000-000049290000}"/>
    <cellStyle name="Вычисление 9 63 4" xfId="16413" xr:uid="{00000000-0005-0000-0000-00004A290000}"/>
    <cellStyle name="Вычисление 9 64" xfId="3174" xr:uid="{00000000-0005-0000-0000-00004B290000}"/>
    <cellStyle name="Вычисление 9 64 2" xfId="7910" xr:uid="{00000000-0005-0000-0000-00004C290000}"/>
    <cellStyle name="Вычисление 9 64 3" xfId="12178" xr:uid="{00000000-0005-0000-0000-00004D290000}"/>
    <cellStyle name="Вычисление 9 64 4" xfId="16414" xr:uid="{00000000-0005-0000-0000-00004E290000}"/>
    <cellStyle name="Вычисление 9 65" xfId="3175" xr:uid="{00000000-0005-0000-0000-00004F290000}"/>
    <cellStyle name="Вычисление 9 65 2" xfId="7911" xr:uid="{00000000-0005-0000-0000-000050290000}"/>
    <cellStyle name="Вычисление 9 65 3" xfId="12179" xr:uid="{00000000-0005-0000-0000-000051290000}"/>
    <cellStyle name="Вычисление 9 65 4" xfId="16415" xr:uid="{00000000-0005-0000-0000-000052290000}"/>
    <cellStyle name="Вычисление 9 66" xfId="3176" xr:uid="{00000000-0005-0000-0000-000053290000}"/>
    <cellStyle name="Вычисление 9 66 2" xfId="7912" xr:uid="{00000000-0005-0000-0000-000054290000}"/>
    <cellStyle name="Вычисление 9 66 3" xfId="12180" xr:uid="{00000000-0005-0000-0000-000055290000}"/>
    <cellStyle name="Вычисление 9 66 4" xfId="16416" xr:uid="{00000000-0005-0000-0000-000056290000}"/>
    <cellStyle name="Вычисление 9 67" xfId="3177" xr:uid="{00000000-0005-0000-0000-000057290000}"/>
    <cellStyle name="Вычисление 9 67 2" xfId="7913" xr:uid="{00000000-0005-0000-0000-000058290000}"/>
    <cellStyle name="Вычисление 9 67 3" xfId="12181" xr:uid="{00000000-0005-0000-0000-000059290000}"/>
    <cellStyle name="Вычисление 9 67 4" xfId="16417" xr:uid="{00000000-0005-0000-0000-00005A290000}"/>
    <cellStyle name="Вычисление 9 68" xfId="3178" xr:uid="{00000000-0005-0000-0000-00005B290000}"/>
    <cellStyle name="Вычисление 9 68 2" xfId="7914" xr:uid="{00000000-0005-0000-0000-00005C290000}"/>
    <cellStyle name="Вычисление 9 68 3" xfId="12182" xr:uid="{00000000-0005-0000-0000-00005D290000}"/>
    <cellStyle name="Вычисление 9 68 4" xfId="16418" xr:uid="{00000000-0005-0000-0000-00005E290000}"/>
    <cellStyle name="Вычисление 9 69" xfId="3179" xr:uid="{00000000-0005-0000-0000-00005F290000}"/>
    <cellStyle name="Вычисление 9 69 2" xfId="7915" xr:uid="{00000000-0005-0000-0000-000060290000}"/>
    <cellStyle name="Вычисление 9 69 3" xfId="12183" xr:uid="{00000000-0005-0000-0000-000061290000}"/>
    <cellStyle name="Вычисление 9 69 4" xfId="16419" xr:uid="{00000000-0005-0000-0000-000062290000}"/>
    <cellStyle name="Вычисление 9 7" xfId="3180" xr:uid="{00000000-0005-0000-0000-000063290000}"/>
    <cellStyle name="Вычисление 9 7 2" xfId="7916" xr:uid="{00000000-0005-0000-0000-000064290000}"/>
    <cellStyle name="Вычисление 9 7 3" xfId="12184" xr:uid="{00000000-0005-0000-0000-000065290000}"/>
    <cellStyle name="Вычисление 9 7 4" xfId="16420" xr:uid="{00000000-0005-0000-0000-000066290000}"/>
    <cellStyle name="Вычисление 9 70" xfId="3181" xr:uid="{00000000-0005-0000-0000-000067290000}"/>
    <cellStyle name="Вычисление 9 70 2" xfId="7917" xr:uid="{00000000-0005-0000-0000-000068290000}"/>
    <cellStyle name="Вычисление 9 70 3" xfId="12185" xr:uid="{00000000-0005-0000-0000-000069290000}"/>
    <cellStyle name="Вычисление 9 70 4" xfId="16421" xr:uid="{00000000-0005-0000-0000-00006A290000}"/>
    <cellStyle name="Вычисление 9 71" xfId="3182" xr:uid="{00000000-0005-0000-0000-00006B290000}"/>
    <cellStyle name="Вычисление 9 71 2" xfId="7918" xr:uid="{00000000-0005-0000-0000-00006C290000}"/>
    <cellStyle name="Вычисление 9 71 3" xfId="12186" xr:uid="{00000000-0005-0000-0000-00006D290000}"/>
    <cellStyle name="Вычисление 9 71 4" xfId="16422" xr:uid="{00000000-0005-0000-0000-00006E290000}"/>
    <cellStyle name="Вычисление 9 72" xfId="3183" xr:uid="{00000000-0005-0000-0000-00006F290000}"/>
    <cellStyle name="Вычисление 9 72 2" xfId="7919" xr:uid="{00000000-0005-0000-0000-000070290000}"/>
    <cellStyle name="Вычисление 9 72 3" xfId="12187" xr:uid="{00000000-0005-0000-0000-000071290000}"/>
    <cellStyle name="Вычисление 9 72 4" xfId="16423" xr:uid="{00000000-0005-0000-0000-000072290000}"/>
    <cellStyle name="Вычисление 9 73" xfId="3184" xr:uid="{00000000-0005-0000-0000-000073290000}"/>
    <cellStyle name="Вычисление 9 73 2" xfId="7920" xr:uid="{00000000-0005-0000-0000-000074290000}"/>
    <cellStyle name="Вычисление 9 73 3" xfId="12188" xr:uid="{00000000-0005-0000-0000-000075290000}"/>
    <cellStyle name="Вычисление 9 73 4" xfId="16424" xr:uid="{00000000-0005-0000-0000-000076290000}"/>
    <cellStyle name="Вычисление 9 74" xfId="3185" xr:uid="{00000000-0005-0000-0000-000077290000}"/>
    <cellStyle name="Вычисление 9 74 2" xfId="7921" xr:uid="{00000000-0005-0000-0000-000078290000}"/>
    <cellStyle name="Вычисление 9 74 3" xfId="12189" xr:uid="{00000000-0005-0000-0000-000079290000}"/>
    <cellStyle name="Вычисление 9 74 4" xfId="16425" xr:uid="{00000000-0005-0000-0000-00007A290000}"/>
    <cellStyle name="Вычисление 9 75" xfId="3186" xr:uid="{00000000-0005-0000-0000-00007B290000}"/>
    <cellStyle name="Вычисление 9 75 2" xfId="7922" xr:uid="{00000000-0005-0000-0000-00007C290000}"/>
    <cellStyle name="Вычисление 9 75 3" xfId="12190" xr:uid="{00000000-0005-0000-0000-00007D290000}"/>
    <cellStyle name="Вычисление 9 75 4" xfId="16426" xr:uid="{00000000-0005-0000-0000-00007E290000}"/>
    <cellStyle name="Вычисление 9 76" xfId="3187" xr:uid="{00000000-0005-0000-0000-00007F290000}"/>
    <cellStyle name="Вычисление 9 76 2" xfId="7923" xr:uid="{00000000-0005-0000-0000-000080290000}"/>
    <cellStyle name="Вычисление 9 76 3" xfId="12191" xr:uid="{00000000-0005-0000-0000-000081290000}"/>
    <cellStyle name="Вычисление 9 76 4" xfId="16427" xr:uid="{00000000-0005-0000-0000-000082290000}"/>
    <cellStyle name="Вычисление 9 77" xfId="3188" xr:uid="{00000000-0005-0000-0000-000083290000}"/>
    <cellStyle name="Вычисление 9 77 2" xfId="7924" xr:uid="{00000000-0005-0000-0000-000084290000}"/>
    <cellStyle name="Вычисление 9 77 3" xfId="12192" xr:uid="{00000000-0005-0000-0000-000085290000}"/>
    <cellStyle name="Вычисление 9 77 4" xfId="16428" xr:uid="{00000000-0005-0000-0000-000086290000}"/>
    <cellStyle name="Вычисление 9 78" xfId="3189" xr:uid="{00000000-0005-0000-0000-000087290000}"/>
    <cellStyle name="Вычисление 9 78 2" xfId="7925" xr:uid="{00000000-0005-0000-0000-000088290000}"/>
    <cellStyle name="Вычисление 9 78 3" xfId="12193" xr:uid="{00000000-0005-0000-0000-000089290000}"/>
    <cellStyle name="Вычисление 9 78 4" xfId="16429" xr:uid="{00000000-0005-0000-0000-00008A290000}"/>
    <cellStyle name="Вычисление 9 79" xfId="3190" xr:uid="{00000000-0005-0000-0000-00008B290000}"/>
    <cellStyle name="Вычисление 9 79 2" xfId="7926" xr:uid="{00000000-0005-0000-0000-00008C290000}"/>
    <cellStyle name="Вычисление 9 79 3" xfId="12194" xr:uid="{00000000-0005-0000-0000-00008D290000}"/>
    <cellStyle name="Вычисление 9 79 4" xfId="16430" xr:uid="{00000000-0005-0000-0000-00008E290000}"/>
    <cellStyle name="Вычисление 9 8" xfId="3191" xr:uid="{00000000-0005-0000-0000-00008F290000}"/>
    <cellStyle name="Вычисление 9 8 2" xfId="7927" xr:uid="{00000000-0005-0000-0000-000090290000}"/>
    <cellStyle name="Вычисление 9 8 3" xfId="12195" xr:uid="{00000000-0005-0000-0000-000091290000}"/>
    <cellStyle name="Вычисление 9 8 4" xfId="16431" xr:uid="{00000000-0005-0000-0000-000092290000}"/>
    <cellStyle name="Вычисление 9 80" xfId="3192" xr:uid="{00000000-0005-0000-0000-000093290000}"/>
    <cellStyle name="Вычисление 9 80 2" xfId="7928" xr:uid="{00000000-0005-0000-0000-000094290000}"/>
    <cellStyle name="Вычисление 9 80 3" xfId="12196" xr:uid="{00000000-0005-0000-0000-000095290000}"/>
    <cellStyle name="Вычисление 9 80 4" xfId="16432" xr:uid="{00000000-0005-0000-0000-000096290000}"/>
    <cellStyle name="Вычисление 9 81" xfId="3193" xr:uid="{00000000-0005-0000-0000-000097290000}"/>
    <cellStyle name="Вычисление 9 81 2" xfId="7929" xr:uid="{00000000-0005-0000-0000-000098290000}"/>
    <cellStyle name="Вычисление 9 81 3" xfId="12197" xr:uid="{00000000-0005-0000-0000-000099290000}"/>
    <cellStyle name="Вычисление 9 81 4" xfId="16433" xr:uid="{00000000-0005-0000-0000-00009A290000}"/>
    <cellStyle name="Вычисление 9 82" xfId="3194" xr:uid="{00000000-0005-0000-0000-00009B290000}"/>
    <cellStyle name="Вычисление 9 82 2" xfId="7930" xr:uid="{00000000-0005-0000-0000-00009C290000}"/>
    <cellStyle name="Вычисление 9 82 3" xfId="12198" xr:uid="{00000000-0005-0000-0000-00009D290000}"/>
    <cellStyle name="Вычисление 9 82 4" xfId="16434" xr:uid="{00000000-0005-0000-0000-00009E290000}"/>
    <cellStyle name="Вычисление 9 83" xfId="3195" xr:uid="{00000000-0005-0000-0000-00009F290000}"/>
    <cellStyle name="Вычисление 9 83 2" xfId="7931" xr:uid="{00000000-0005-0000-0000-0000A0290000}"/>
    <cellStyle name="Вычисление 9 83 3" xfId="12199" xr:uid="{00000000-0005-0000-0000-0000A1290000}"/>
    <cellStyle name="Вычисление 9 83 4" xfId="16435" xr:uid="{00000000-0005-0000-0000-0000A2290000}"/>
    <cellStyle name="Вычисление 9 84" xfId="3196" xr:uid="{00000000-0005-0000-0000-0000A3290000}"/>
    <cellStyle name="Вычисление 9 84 2" xfId="7932" xr:uid="{00000000-0005-0000-0000-0000A4290000}"/>
    <cellStyle name="Вычисление 9 84 3" xfId="12200" xr:uid="{00000000-0005-0000-0000-0000A5290000}"/>
    <cellStyle name="Вычисление 9 84 4" xfId="16436" xr:uid="{00000000-0005-0000-0000-0000A6290000}"/>
    <cellStyle name="Вычисление 9 85" xfId="3197" xr:uid="{00000000-0005-0000-0000-0000A7290000}"/>
    <cellStyle name="Вычисление 9 85 2" xfId="7933" xr:uid="{00000000-0005-0000-0000-0000A8290000}"/>
    <cellStyle name="Вычисление 9 85 3" xfId="12201" xr:uid="{00000000-0005-0000-0000-0000A9290000}"/>
    <cellStyle name="Вычисление 9 85 4" xfId="16437" xr:uid="{00000000-0005-0000-0000-0000AA290000}"/>
    <cellStyle name="Вычисление 9 86" xfId="3198" xr:uid="{00000000-0005-0000-0000-0000AB290000}"/>
    <cellStyle name="Вычисление 9 86 2" xfId="7934" xr:uid="{00000000-0005-0000-0000-0000AC290000}"/>
    <cellStyle name="Вычисление 9 86 3" xfId="12202" xr:uid="{00000000-0005-0000-0000-0000AD290000}"/>
    <cellStyle name="Вычисление 9 86 4" xfId="16438" xr:uid="{00000000-0005-0000-0000-0000AE290000}"/>
    <cellStyle name="Вычисление 9 87" xfId="3199" xr:uid="{00000000-0005-0000-0000-0000AF290000}"/>
    <cellStyle name="Вычисление 9 87 2" xfId="7935" xr:uid="{00000000-0005-0000-0000-0000B0290000}"/>
    <cellStyle name="Вычисление 9 87 3" xfId="12203" xr:uid="{00000000-0005-0000-0000-0000B1290000}"/>
    <cellStyle name="Вычисление 9 87 4" xfId="16439" xr:uid="{00000000-0005-0000-0000-0000B2290000}"/>
    <cellStyle name="Вычисление 9 88" xfId="3200" xr:uid="{00000000-0005-0000-0000-0000B3290000}"/>
    <cellStyle name="Вычисление 9 88 2" xfId="7936" xr:uid="{00000000-0005-0000-0000-0000B4290000}"/>
    <cellStyle name="Вычисление 9 88 3" xfId="12204" xr:uid="{00000000-0005-0000-0000-0000B5290000}"/>
    <cellStyle name="Вычисление 9 88 4" xfId="16440" xr:uid="{00000000-0005-0000-0000-0000B6290000}"/>
    <cellStyle name="Вычисление 9 89" xfId="3201" xr:uid="{00000000-0005-0000-0000-0000B7290000}"/>
    <cellStyle name="Вычисление 9 89 2" xfId="7937" xr:uid="{00000000-0005-0000-0000-0000B8290000}"/>
    <cellStyle name="Вычисление 9 89 3" xfId="12205" xr:uid="{00000000-0005-0000-0000-0000B9290000}"/>
    <cellStyle name="Вычисление 9 89 4" xfId="16441" xr:uid="{00000000-0005-0000-0000-0000BA290000}"/>
    <cellStyle name="Вычисление 9 9" xfId="3202" xr:uid="{00000000-0005-0000-0000-0000BB290000}"/>
    <cellStyle name="Вычисление 9 9 2" xfId="7938" xr:uid="{00000000-0005-0000-0000-0000BC290000}"/>
    <cellStyle name="Вычисление 9 9 3" xfId="12206" xr:uid="{00000000-0005-0000-0000-0000BD290000}"/>
    <cellStyle name="Вычисление 9 9 4" xfId="16442" xr:uid="{00000000-0005-0000-0000-0000BE290000}"/>
    <cellStyle name="Вычисление 9 90" xfId="3203" xr:uid="{00000000-0005-0000-0000-0000BF290000}"/>
    <cellStyle name="Вычисление 9 90 2" xfId="7939" xr:uid="{00000000-0005-0000-0000-0000C0290000}"/>
    <cellStyle name="Вычисление 9 90 3" xfId="12207" xr:uid="{00000000-0005-0000-0000-0000C1290000}"/>
    <cellStyle name="Вычисление 9 90 4" xfId="16443" xr:uid="{00000000-0005-0000-0000-0000C2290000}"/>
    <cellStyle name="Вычисление 9 91" xfId="3204" xr:uid="{00000000-0005-0000-0000-0000C3290000}"/>
    <cellStyle name="Вычисление 9 91 2" xfId="7940" xr:uid="{00000000-0005-0000-0000-0000C4290000}"/>
    <cellStyle name="Вычисление 9 91 3" xfId="12208" xr:uid="{00000000-0005-0000-0000-0000C5290000}"/>
    <cellStyle name="Вычисление 9 91 4" xfId="16444" xr:uid="{00000000-0005-0000-0000-0000C6290000}"/>
    <cellStyle name="Вычисление 9 92" xfId="5203" xr:uid="{00000000-0005-0000-0000-0000C7290000}"/>
    <cellStyle name="Вычисление 9 93" xfId="5244" xr:uid="{00000000-0005-0000-0000-0000C8290000}"/>
    <cellStyle name="Вычисление 9 94" xfId="8821" xr:uid="{00000000-0005-0000-0000-0000C9290000}"/>
    <cellStyle name="Гиперссылка 2" xfId="250" xr:uid="{00000000-0005-0000-0000-0000CA290000}"/>
    <cellStyle name="Гиперссылка 3" xfId="251" xr:uid="{00000000-0005-0000-0000-0000CB290000}"/>
    <cellStyle name="Денежный 2" xfId="252" xr:uid="{00000000-0005-0000-0000-0000CC290000}"/>
    <cellStyle name="Заголовок 1 10" xfId="253" xr:uid="{00000000-0005-0000-0000-0000CD290000}"/>
    <cellStyle name="Заголовок 1 2" xfId="254" xr:uid="{00000000-0005-0000-0000-0000CE290000}"/>
    <cellStyle name="Заголовок 1 3" xfId="255" xr:uid="{00000000-0005-0000-0000-0000CF290000}"/>
    <cellStyle name="Заголовок 1 4" xfId="256" xr:uid="{00000000-0005-0000-0000-0000D0290000}"/>
    <cellStyle name="Заголовок 1 5" xfId="257" xr:uid="{00000000-0005-0000-0000-0000D1290000}"/>
    <cellStyle name="Заголовок 1 6" xfId="258" xr:uid="{00000000-0005-0000-0000-0000D2290000}"/>
    <cellStyle name="Заголовок 1 7" xfId="259" xr:uid="{00000000-0005-0000-0000-0000D3290000}"/>
    <cellStyle name="Заголовок 1 8" xfId="260" xr:uid="{00000000-0005-0000-0000-0000D4290000}"/>
    <cellStyle name="Заголовок 1 9" xfId="261" xr:uid="{00000000-0005-0000-0000-0000D5290000}"/>
    <cellStyle name="Заголовок 2 10" xfId="262" xr:uid="{00000000-0005-0000-0000-0000D6290000}"/>
    <cellStyle name="Заголовок 2 2" xfId="263" xr:uid="{00000000-0005-0000-0000-0000D7290000}"/>
    <cellStyle name="Заголовок 2 3" xfId="264" xr:uid="{00000000-0005-0000-0000-0000D8290000}"/>
    <cellStyle name="Заголовок 2 4" xfId="265" xr:uid="{00000000-0005-0000-0000-0000D9290000}"/>
    <cellStyle name="Заголовок 2 5" xfId="266" xr:uid="{00000000-0005-0000-0000-0000DA290000}"/>
    <cellStyle name="Заголовок 2 6" xfId="267" xr:uid="{00000000-0005-0000-0000-0000DB290000}"/>
    <cellStyle name="Заголовок 2 7" xfId="268" xr:uid="{00000000-0005-0000-0000-0000DC290000}"/>
    <cellStyle name="Заголовок 2 8" xfId="269" xr:uid="{00000000-0005-0000-0000-0000DD290000}"/>
    <cellStyle name="Заголовок 2 9" xfId="270" xr:uid="{00000000-0005-0000-0000-0000DE290000}"/>
    <cellStyle name="Заголовок 3 10" xfId="271" xr:uid="{00000000-0005-0000-0000-0000DF290000}"/>
    <cellStyle name="Заголовок 3 2" xfId="272" xr:uid="{00000000-0005-0000-0000-0000E0290000}"/>
    <cellStyle name="Заголовок 3 3" xfId="273" xr:uid="{00000000-0005-0000-0000-0000E1290000}"/>
    <cellStyle name="Заголовок 3 4" xfId="274" xr:uid="{00000000-0005-0000-0000-0000E2290000}"/>
    <cellStyle name="Заголовок 3 5" xfId="275" xr:uid="{00000000-0005-0000-0000-0000E3290000}"/>
    <cellStyle name="Заголовок 3 6" xfId="276" xr:uid="{00000000-0005-0000-0000-0000E4290000}"/>
    <cellStyle name="Заголовок 3 7" xfId="277" xr:uid="{00000000-0005-0000-0000-0000E5290000}"/>
    <cellStyle name="Заголовок 3 8" xfId="278" xr:uid="{00000000-0005-0000-0000-0000E6290000}"/>
    <cellStyle name="Заголовок 3 9" xfId="279" xr:uid="{00000000-0005-0000-0000-0000E7290000}"/>
    <cellStyle name="Заголовок 4 10" xfId="280" xr:uid="{00000000-0005-0000-0000-0000E8290000}"/>
    <cellStyle name="Заголовок 4 2" xfId="281" xr:uid="{00000000-0005-0000-0000-0000E9290000}"/>
    <cellStyle name="Заголовок 4 3" xfId="282" xr:uid="{00000000-0005-0000-0000-0000EA290000}"/>
    <cellStyle name="Заголовок 4 4" xfId="283" xr:uid="{00000000-0005-0000-0000-0000EB290000}"/>
    <cellStyle name="Заголовок 4 5" xfId="284" xr:uid="{00000000-0005-0000-0000-0000EC290000}"/>
    <cellStyle name="Заголовок 4 6" xfId="285" xr:uid="{00000000-0005-0000-0000-0000ED290000}"/>
    <cellStyle name="Заголовок 4 7" xfId="286" xr:uid="{00000000-0005-0000-0000-0000EE290000}"/>
    <cellStyle name="Заголовок 4 8" xfId="287" xr:uid="{00000000-0005-0000-0000-0000EF290000}"/>
    <cellStyle name="Заголовок 4 9" xfId="288" xr:uid="{00000000-0005-0000-0000-0000F0290000}"/>
    <cellStyle name="Итог 10" xfId="289" xr:uid="{00000000-0005-0000-0000-0000F1290000}"/>
    <cellStyle name="Итог 10 10" xfId="3205" xr:uid="{00000000-0005-0000-0000-0000F2290000}"/>
    <cellStyle name="Итог 10 10 2" xfId="7941" xr:uid="{00000000-0005-0000-0000-0000F3290000}"/>
    <cellStyle name="Итог 10 10 3" xfId="12209" xr:uid="{00000000-0005-0000-0000-0000F4290000}"/>
    <cellStyle name="Итог 10 10 4" xfId="16445" xr:uid="{00000000-0005-0000-0000-0000F5290000}"/>
    <cellStyle name="Итог 10 11" xfId="3206" xr:uid="{00000000-0005-0000-0000-0000F6290000}"/>
    <cellStyle name="Итог 10 11 2" xfId="7942" xr:uid="{00000000-0005-0000-0000-0000F7290000}"/>
    <cellStyle name="Итог 10 11 3" xfId="12210" xr:uid="{00000000-0005-0000-0000-0000F8290000}"/>
    <cellStyle name="Итог 10 11 4" xfId="16446" xr:uid="{00000000-0005-0000-0000-0000F9290000}"/>
    <cellStyle name="Итог 10 12" xfId="3207" xr:uid="{00000000-0005-0000-0000-0000FA290000}"/>
    <cellStyle name="Итог 10 12 2" xfId="7943" xr:uid="{00000000-0005-0000-0000-0000FB290000}"/>
    <cellStyle name="Итог 10 12 3" xfId="12211" xr:uid="{00000000-0005-0000-0000-0000FC290000}"/>
    <cellStyle name="Итог 10 12 4" xfId="16447" xr:uid="{00000000-0005-0000-0000-0000FD290000}"/>
    <cellStyle name="Итог 10 13" xfId="3208" xr:uid="{00000000-0005-0000-0000-0000FE290000}"/>
    <cellStyle name="Итог 10 13 2" xfId="7944" xr:uid="{00000000-0005-0000-0000-0000FF290000}"/>
    <cellStyle name="Итог 10 13 3" xfId="12212" xr:uid="{00000000-0005-0000-0000-0000002A0000}"/>
    <cellStyle name="Итог 10 13 4" xfId="16448" xr:uid="{00000000-0005-0000-0000-0000012A0000}"/>
    <cellStyle name="Итог 10 14" xfId="3209" xr:uid="{00000000-0005-0000-0000-0000022A0000}"/>
    <cellStyle name="Итог 10 14 2" xfId="7945" xr:uid="{00000000-0005-0000-0000-0000032A0000}"/>
    <cellStyle name="Итог 10 14 3" xfId="12213" xr:uid="{00000000-0005-0000-0000-0000042A0000}"/>
    <cellStyle name="Итог 10 14 4" xfId="16449" xr:uid="{00000000-0005-0000-0000-0000052A0000}"/>
    <cellStyle name="Итог 10 15" xfId="3210" xr:uid="{00000000-0005-0000-0000-0000062A0000}"/>
    <cellStyle name="Итог 10 15 2" xfId="7946" xr:uid="{00000000-0005-0000-0000-0000072A0000}"/>
    <cellStyle name="Итог 10 15 3" xfId="12214" xr:uid="{00000000-0005-0000-0000-0000082A0000}"/>
    <cellStyle name="Итог 10 15 4" xfId="16450" xr:uid="{00000000-0005-0000-0000-0000092A0000}"/>
    <cellStyle name="Итог 10 16" xfId="3211" xr:uid="{00000000-0005-0000-0000-00000A2A0000}"/>
    <cellStyle name="Итог 10 16 2" xfId="7947" xr:uid="{00000000-0005-0000-0000-00000B2A0000}"/>
    <cellStyle name="Итог 10 16 3" xfId="12215" xr:uid="{00000000-0005-0000-0000-00000C2A0000}"/>
    <cellStyle name="Итог 10 16 4" xfId="16451" xr:uid="{00000000-0005-0000-0000-00000D2A0000}"/>
    <cellStyle name="Итог 10 17" xfId="3212" xr:uid="{00000000-0005-0000-0000-00000E2A0000}"/>
    <cellStyle name="Итог 10 17 2" xfId="7948" xr:uid="{00000000-0005-0000-0000-00000F2A0000}"/>
    <cellStyle name="Итог 10 17 3" xfId="12216" xr:uid="{00000000-0005-0000-0000-0000102A0000}"/>
    <cellStyle name="Итог 10 17 4" xfId="16452" xr:uid="{00000000-0005-0000-0000-0000112A0000}"/>
    <cellStyle name="Итог 10 18" xfId="3213" xr:uid="{00000000-0005-0000-0000-0000122A0000}"/>
    <cellStyle name="Итог 10 18 2" xfId="7949" xr:uid="{00000000-0005-0000-0000-0000132A0000}"/>
    <cellStyle name="Итог 10 18 3" xfId="12217" xr:uid="{00000000-0005-0000-0000-0000142A0000}"/>
    <cellStyle name="Итог 10 18 4" xfId="16453" xr:uid="{00000000-0005-0000-0000-0000152A0000}"/>
    <cellStyle name="Итог 10 19" xfId="3214" xr:uid="{00000000-0005-0000-0000-0000162A0000}"/>
    <cellStyle name="Итог 10 19 2" xfId="7950" xr:uid="{00000000-0005-0000-0000-0000172A0000}"/>
    <cellStyle name="Итог 10 19 3" xfId="12218" xr:uid="{00000000-0005-0000-0000-0000182A0000}"/>
    <cellStyle name="Итог 10 19 4" xfId="16454" xr:uid="{00000000-0005-0000-0000-0000192A0000}"/>
    <cellStyle name="Итог 10 2" xfId="3215" xr:uid="{00000000-0005-0000-0000-00001A2A0000}"/>
    <cellStyle name="Итог 10 2 2" xfId="3216" xr:uid="{00000000-0005-0000-0000-00001B2A0000}"/>
    <cellStyle name="Итог 10 2 2 2" xfId="7952" xr:uid="{00000000-0005-0000-0000-00001C2A0000}"/>
    <cellStyle name="Итог 10 2 2 3" xfId="12220" xr:uid="{00000000-0005-0000-0000-00001D2A0000}"/>
    <cellStyle name="Итог 10 2 2 4" xfId="16456" xr:uid="{00000000-0005-0000-0000-00001E2A0000}"/>
    <cellStyle name="Итог 10 2 3" xfId="3217" xr:uid="{00000000-0005-0000-0000-00001F2A0000}"/>
    <cellStyle name="Итог 10 2 3 2" xfId="7953" xr:uid="{00000000-0005-0000-0000-0000202A0000}"/>
    <cellStyle name="Итог 10 2 3 3" xfId="12221" xr:uid="{00000000-0005-0000-0000-0000212A0000}"/>
    <cellStyle name="Итог 10 2 3 4" xfId="16457" xr:uid="{00000000-0005-0000-0000-0000222A0000}"/>
    <cellStyle name="Итог 10 2 4" xfId="7951" xr:uid="{00000000-0005-0000-0000-0000232A0000}"/>
    <cellStyle name="Итог 10 2 5" xfId="12219" xr:uid="{00000000-0005-0000-0000-0000242A0000}"/>
    <cellStyle name="Итог 10 2 6" xfId="16455" xr:uid="{00000000-0005-0000-0000-0000252A0000}"/>
    <cellStyle name="Итог 10 20" xfId="3218" xr:uid="{00000000-0005-0000-0000-0000262A0000}"/>
    <cellStyle name="Итог 10 20 2" xfId="7954" xr:uid="{00000000-0005-0000-0000-0000272A0000}"/>
    <cellStyle name="Итог 10 20 3" xfId="12222" xr:uid="{00000000-0005-0000-0000-0000282A0000}"/>
    <cellStyle name="Итог 10 20 4" xfId="16458" xr:uid="{00000000-0005-0000-0000-0000292A0000}"/>
    <cellStyle name="Итог 10 21" xfId="3219" xr:uid="{00000000-0005-0000-0000-00002A2A0000}"/>
    <cellStyle name="Итог 10 21 2" xfId="7955" xr:uid="{00000000-0005-0000-0000-00002B2A0000}"/>
    <cellStyle name="Итог 10 21 3" xfId="12223" xr:uid="{00000000-0005-0000-0000-00002C2A0000}"/>
    <cellStyle name="Итог 10 21 4" xfId="16459" xr:uid="{00000000-0005-0000-0000-00002D2A0000}"/>
    <cellStyle name="Итог 10 22" xfId="3220" xr:uid="{00000000-0005-0000-0000-00002E2A0000}"/>
    <cellStyle name="Итог 10 22 2" xfId="7956" xr:uid="{00000000-0005-0000-0000-00002F2A0000}"/>
    <cellStyle name="Итог 10 22 3" xfId="12224" xr:uid="{00000000-0005-0000-0000-0000302A0000}"/>
    <cellStyle name="Итог 10 22 4" xfId="16460" xr:uid="{00000000-0005-0000-0000-0000312A0000}"/>
    <cellStyle name="Итог 10 23" xfId="3221" xr:uid="{00000000-0005-0000-0000-0000322A0000}"/>
    <cellStyle name="Итог 10 23 2" xfId="7957" xr:uid="{00000000-0005-0000-0000-0000332A0000}"/>
    <cellStyle name="Итог 10 23 3" xfId="12225" xr:uid="{00000000-0005-0000-0000-0000342A0000}"/>
    <cellStyle name="Итог 10 23 4" xfId="16461" xr:uid="{00000000-0005-0000-0000-0000352A0000}"/>
    <cellStyle name="Итог 10 24" xfId="3222" xr:uid="{00000000-0005-0000-0000-0000362A0000}"/>
    <cellStyle name="Итог 10 24 2" xfId="7958" xr:uid="{00000000-0005-0000-0000-0000372A0000}"/>
    <cellStyle name="Итог 10 24 3" xfId="12226" xr:uid="{00000000-0005-0000-0000-0000382A0000}"/>
    <cellStyle name="Итог 10 24 4" xfId="16462" xr:uid="{00000000-0005-0000-0000-0000392A0000}"/>
    <cellStyle name="Итог 10 25" xfId="3223" xr:uid="{00000000-0005-0000-0000-00003A2A0000}"/>
    <cellStyle name="Итог 10 25 2" xfId="7959" xr:uid="{00000000-0005-0000-0000-00003B2A0000}"/>
    <cellStyle name="Итог 10 25 3" xfId="12227" xr:uid="{00000000-0005-0000-0000-00003C2A0000}"/>
    <cellStyle name="Итог 10 25 4" xfId="16463" xr:uid="{00000000-0005-0000-0000-00003D2A0000}"/>
    <cellStyle name="Итог 10 26" xfId="3224" xr:uid="{00000000-0005-0000-0000-00003E2A0000}"/>
    <cellStyle name="Итог 10 26 2" xfId="7960" xr:uid="{00000000-0005-0000-0000-00003F2A0000}"/>
    <cellStyle name="Итог 10 26 3" xfId="12228" xr:uid="{00000000-0005-0000-0000-0000402A0000}"/>
    <cellStyle name="Итог 10 26 4" xfId="16464" xr:uid="{00000000-0005-0000-0000-0000412A0000}"/>
    <cellStyle name="Итог 10 27" xfId="3225" xr:uid="{00000000-0005-0000-0000-0000422A0000}"/>
    <cellStyle name="Итог 10 27 2" xfId="7961" xr:uid="{00000000-0005-0000-0000-0000432A0000}"/>
    <cellStyle name="Итог 10 27 3" xfId="12229" xr:uid="{00000000-0005-0000-0000-0000442A0000}"/>
    <cellStyle name="Итог 10 27 4" xfId="16465" xr:uid="{00000000-0005-0000-0000-0000452A0000}"/>
    <cellStyle name="Итог 10 28" xfId="3226" xr:uid="{00000000-0005-0000-0000-0000462A0000}"/>
    <cellStyle name="Итог 10 28 2" xfId="7962" xr:uid="{00000000-0005-0000-0000-0000472A0000}"/>
    <cellStyle name="Итог 10 28 3" xfId="12230" xr:uid="{00000000-0005-0000-0000-0000482A0000}"/>
    <cellStyle name="Итог 10 28 4" xfId="16466" xr:uid="{00000000-0005-0000-0000-0000492A0000}"/>
    <cellStyle name="Итог 10 29" xfId="3227" xr:uid="{00000000-0005-0000-0000-00004A2A0000}"/>
    <cellStyle name="Итог 10 29 2" xfId="7963" xr:uid="{00000000-0005-0000-0000-00004B2A0000}"/>
    <cellStyle name="Итог 10 29 3" xfId="12231" xr:uid="{00000000-0005-0000-0000-00004C2A0000}"/>
    <cellStyle name="Итог 10 29 4" xfId="16467" xr:uid="{00000000-0005-0000-0000-00004D2A0000}"/>
    <cellStyle name="Итог 10 3" xfId="3228" xr:uid="{00000000-0005-0000-0000-00004E2A0000}"/>
    <cellStyle name="Итог 10 3 2" xfId="3229" xr:uid="{00000000-0005-0000-0000-00004F2A0000}"/>
    <cellStyle name="Итог 10 3 2 2" xfId="7965" xr:uid="{00000000-0005-0000-0000-0000502A0000}"/>
    <cellStyle name="Итог 10 3 2 3" xfId="12233" xr:uid="{00000000-0005-0000-0000-0000512A0000}"/>
    <cellStyle name="Итог 10 3 2 4" xfId="16469" xr:uid="{00000000-0005-0000-0000-0000522A0000}"/>
    <cellStyle name="Итог 10 3 3" xfId="3230" xr:uid="{00000000-0005-0000-0000-0000532A0000}"/>
    <cellStyle name="Итог 10 3 3 2" xfId="7966" xr:uid="{00000000-0005-0000-0000-0000542A0000}"/>
    <cellStyle name="Итог 10 3 3 3" xfId="12234" xr:uid="{00000000-0005-0000-0000-0000552A0000}"/>
    <cellStyle name="Итог 10 3 3 4" xfId="16470" xr:uid="{00000000-0005-0000-0000-0000562A0000}"/>
    <cellStyle name="Итог 10 3 4" xfId="7964" xr:uid="{00000000-0005-0000-0000-0000572A0000}"/>
    <cellStyle name="Итог 10 3 5" xfId="12232" xr:uid="{00000000-0005-0000-0000-0000582A0000}"/>
    <cellStyle name="Итог 10 3 6" xfId="16468" xr:uid="{00000000-0005-0000-0000-0000592A0000}"/>
    <cellStyle name="Итог 10 30" xfId="3231" xr:uid="{00000000-0005-0000-0000-00005A2A0000}"/>
    <cellStyle name="Итог 10 30 2" xfId="7967" xr:uid="{00000000-0005-0000-0000-00005B2A0000}"/>
    <cellStyle name="Итог 10 30 3" xfId="12235" xr:uid="{00000000-0005-0000-0000-00005C2A0000}"/>
    <cellStyle name="Итог 10 30 4" xfId="16471" xr:uid="{00000000-0005-0000-0000-00005D2A0000}"/>
    <cellStyle name="Итог 10 31" xfId="3232" xr:uid="{00000000-0005-0000-0000-00005E2A0000}"/>
    <cellStyle name="Итог 10 31 2" xfId="7968" xr:uid="{00000000-0005-0000-0000-00005F2A0000}"/>
    <cellStyle name="Итог 10 31 3" xfId="12236" xr:uid="{00000000-0005-0000-0000-0000602A0000}"/>
    <cellStyle name="Итог 10 31 4" xfId="16472" xr:uid="{00000000-0005-0000-0000-0000612A0000}"/>
    <cellStyle name="Итог 10 32" xfId="3233" xr:uid="{00000000-0005-0000-0000-0000622A0000}"/>
    <cellStyle name="Итог 10 32 2" xfId="7969" xr:uid="{00000000-0005-0000-0000-0000632A0000}"/>
    <cellStyle name="Итог 10 32 3" xfId="12237" xr:uid="{00000000-0005-0000-0000-0000642A0000}"/>
    <cellStyle name="Итог 10 32 4" xfId="16473" xr:uid="{00000000-0005-0000-0000-0000652A0000}"/>
    <cellStyle name="Итог 10 33" xfId="3234" xr:uid="{00000000-0005-0000-0000-0000662A0000}"/>
    <cellStyle name="Итог 10 33 2" xfId="7970" xr:uid="{00000000-0005-0000-0000-0000672A0000}"/>
    <cellStyle name="Итог 10 33 3" xfId="12238" xr:uid="{00000000-0005-0000-0000-0000682A0000}"/>
    <cellStyle name="Итог 10 33 4" xfId="16474" xr:uid="{00000000-0005-0000-0000-0000692A0000}"/>
    <cellStyle name="Итог 10 34" xfId="3235" xr:uid="{00000000-0005-0000-0000-00006A2A0000}"/>
    <cellStyle name="Итог 10 34 2" xfId="7971" xr:uid="{00000000-0005-0000-0000-00006B2A0000}"/>
    <cellStyle name="Итог 10 34 3" xfId="12239" xr:uid="{00000000-0005-0000-0000-00006C2A0000}"/>
    <cellStyle name="Итог 10 34 4" xfId="16475" xr:uid="{00000000-0005-0000-0000-00006D2A0000}"/>
    <cellStyle name="Итог 10 35" xfId="3236" xr:uid="{00000000-0005-0000-0000-00006E2A0000}"/>
    <cellStyle name="Итог 10 35 2" xfId="7972" xr:uid="{00000000-0005-0000-0000-00006F2A0000}"/>
    <cellStyle name="Итог 10 35 3" xfId="12240" xr:uid="{00000000-0005-0000-0000-0000702A0000}"/>
    <cellStyle name="Итог 10 35 4" xfId="16476" xr:uid="{00000000-0005-0000-0000-0000712A0000}"/>
    <cellStyle name="Итог 10 36" xfId="3237" xr:uid="{00000000-0005-0000-0000-0000722A0000}"/>
    <cellStyle name="Итог 10 36 2" xfId="7973" xr:uid="{00000000-0005-0000-0000-0000732A0000}"/>
    <cellStyle name="Итог 10 36 3" xfId="12241" xr:uid="{00000000-0005-0000-0000-0000742A0000}"/>
    <cellStyle name="Итог 10 36 4" xfId="16477" xr:uid="{00000000-0005-0000-0000-0000752A0000}"/>
    <cellStyle name="Итог 10 37" xfId="3238" xr:uid="{00000000-0005-0000-0000-0000762A0000}"/>
    <cellStyle name="Итог 10 37 2" xfId="7974" xr:uid="{00000000-0005-0000-0000-0000772A0000}"/>
    <cellStyle name="Итог 10 37 3" xfId="12242" xr:uid="{00000000-0005-0000-0000-0000782A0000}"/>
    <cellStyle name="Итог 10 37 4" xfId="16478" xr:uid="{00000000-0005-0000-0000-0000792A0000}"/>
    <cellStyle name="Итог 10 38" xfId="3239" xr:uid="{00000000-0005-0000-0000-00007A2A0000}"/>
    <cellStyle name="Итог 10 38 2" xfId="7975" xr:uid="{00000000-0005-0000-0000-00007B2A0000}"/>
    <cellStyle name="Итог 10 38 3" xfId="12243" xr:uid="{00000000-0005-0000-0000-00007C2A0000}"/>
    <cellStyle name="Итог 10 38 4" xfId="16479" xr:uid="{00000000-0005-0000-0000-00007D2A0000}"/>
    <cellStyle name="Итог 10 39" xfId="3240" xr:uid="{00000000-0005-0000-0000-00007E2A0000}"/>
    <cellStyle name="Итог 10 39 2" xfId="7976" xr:uid="{00000000-0005-0000-0000-00007F2A0000}"/>
    <cellStyle name="Итог 10 39 3" xfId="12244" xr:uid="{00000000-0005-0000-0000-0000802A0000}"/>
    <cellStyle name="Итог 10 39 4" xfId="16480" xr:uid="{00000000-0005-0000-0000-0000812A0000}"/>
    <cellStyle name="Итог 10 4" xfId="3241" xr:uid="{00000000-0005-0000-0000-0000822A0000}"/>
    <cellStyle name="Итог 10 4 2" xfId="3242" xr:uid="{00000000-0005-0000-0000-0000832A0000}"/>
    <cellStyle name="Итог 10 4 2 2" xfId="7978" xr:uid="{00000000-0005-0000-0000-0000842A0000}"/>
    <cellStyle name="Итог 10 4 2 3" xfId="12246" xr:uid="{00000000-0005-0000-0000-0000852A0000}"/>
    <cellStyle name="Итог 10 4 2 4" xfId="16482" xr:uid="{00000000-0005-0000-0000-0000862A0000}"/>
    <cellStyle name="Итог 10 4 3" xfId="3243" xr:uid="{00000000-0005-0000-0000-0000872A0000}"/>
    <cellStyle name="Итог 10 4 3 2" xfId="7979" xr:uid="{00000000-0005-0000-0000-0000882A0000}"/>
    <cellStyle name="Итог 10 4 3 3" xfId="12247" xr:uid="{00000000-0005-0000-0000-0000892A0000}"/>
    <cellStyle name="Итог 10 4 3 4" xfId="16483" xr:uid="{00000000-0005-0000-0000-00008A2A0000}"/>
    <cellStyle name="Итог 10 4 4" xfId="7977" xr:uid="{00000000-0005-0000-0000-00008B2A0000}"/>
    <cellStyle name="Итог 10 4 5" xfId="12245" xr:uid="{00000000-0005-0000-0000-00008C2A0000}"/>
    <cellStyle name="Итог 10 4 6" xfId="16481" xr:uid="{00000000-0005-0000-0000-00008D2A0000}"/>
    <cellStyle name="Итог 10 40" xfId="3244" xr:uid="{00000000-0005-0000-0000-00008E2A0000}"/>
    <cellStyle name="Итог 10 40 2" xfId="7980" xr:uid="{00000000-0005-0000-0000-00008F2A0000}"/>
    <cellStyle name="Итог 10 40 3" xfId="12248" xr:uid="{00000000-0005-0000-0000-0000902A0000}"/>
    <cellStyle name="Итог 10 40 4" xfId="16484" xr:uid="{00000000-0005-0000-0000-0000912A0000}"/>
    <cellStyle name="Итог 10 41" xfId="3245" xr:uid="{00000000-0005-0000-0000-0000922A0000}"/>
    <cellStyle name="Итог 10 41 2" xfId="7981" xr:uid="{00000000-0005-0000-0000-0000932A0000}"/>
    <cellStyle name="Итог 10 41 3" xfId="12249" xr:uid="{00000000-0005-0000-0000-0000942A0000}"/>
    <cellStyle name="Итог 10 41 4" xfId="16485" xr:uid="{00000000-0005-0000-0000-0000952A0000}"/>
    <cellStyle name="Итог 10 42" xfId="3246" xr:uid="{00000000-0005-0000-0000-0000962A0000}"/>
    <cellStyle name="Итог 10 42 2" xfId="7982" xr:uid="{00000000-0005-0000-0000-0000972A0000}"/>
    <cellStyle name="Итог 10 42 3" xfId="12250" xr:uid="{00000000-0005-0000-0000-0000982A0000}"/>
    <cellStyle name="Итог 10 42 4" xfId="16486" xr:uid="{00000000-0005-0000-0000-0000992A0000}"/>
    <cellStyle name="Итог 10 43" xfId="3247" xr:uid="{00000000-0005-0000-0000-00009A2A0000}"/>
    <cellStyle name="Итог 10 43 2" xfId="7983" xr:uid="{00000000-0005-0000-0000-00009B2A0000}"/>
    <cellStyle name="Итог 10 43 3" xfId="12251" xr:uid="{00000000-0005-0000-0000-00009C2A0000}"/>
    <cellStyle name="Итог 10 43 4" xfId="16487" xr:uid="{00000000-0005-0000-0000-00009D2A0000}"/>
    <cellStyle name="Итог 10 44" xfId="3248" xr:uid="{00000000-0005-0000-0000-00009E2A0000}"/>
    <cellStyle name="Итог 10 44 2" xfId="7984" xr:uid="{00000000-0005-0000-0000-00009F2A0000}"/>
    <cellStyle name="Итог 10 44 3" xfId="12252" xr:uid="{00000000-0005-0000-0000-0000A02A0000}"/>
    <cellStyle name="Итог 10 44 4" xfId="16488" xr:uid="{00000000-0005-0000-0000-0000A12A0000}"/>
    <cellStyle name="Итог 10 45" xfId="3249" xr:uid="{00000000-0005-0000-0000-0000A22A0000}"/>
    <cellStyle name="Итог 10 45 2" xfId="7985" xr:uid="{00000000-0005-0000-0000-0000A32A0000}"/>
    <cellStyle name="Итог 10 45 3" xfId="12253" xr:uid="{00000000-0005-0000-0000-0000A42A0000}"/>
    <cellStyle name="Итог 10 45 4" xfId="16489" xr:uid="{00000000-0005-0000-0000-0000A52A0000}"/>
    <cellStyle name="Итог 10 46" xfId="3250" xr:uid="{00000000-0005-0000-0000-0000A62A0000}"/>
    <cellStyle name="Итог 10 46 2" xfId="7986" xr:uid="{00000000-0005-0000-0000-0000A72A0000}"/>
    <cellStyle name="Итог 10 46 3" xfId="12254" xr:uid="{00000000-0005-0000-0000-0000A82A0000}"/>
    <cellStyle name="Итог 10 46 4" xfId="16490" xr:uid="{00000000-0005-0000-0000-0000A92A0000}"/>
    <cellStyle name="Итог 10 47" xfId="3251" xr:uid="{00000000-0005-0000-0000-0000AA2A0000}"/>
    <cellStyle name="Итог 10 47 2" xfId="7987" xr:uid="{00000000-0005-0000-0000-0000AB2A0000}"/>
    <cellStyle name="Итог 10 47 3" xfId="12255" xr:uid="{00000000-0005-0000-0000-0000AC2A0000}"/>
    <cellStyle name="Итог 10 47 4" xfId="16491" xr:uid="{00000000-0005-0000-0000-0000AD2A0000}"/>
    <cellStyle name="Итог 10 48" xfId="3252" xr:uid="{00000000-0005-0000-0000-0000AE2A0000}"/>
    <cellStyle name="Итог 10 48 2" xfId="7988" xr:uid="{00000000-0005-0000-0000-0000AF2A0000}"/>
    <cellStyle name="Итог 10 48 3" xfId="12256" xr:uid="{00000000-0005-0000-0000-0000B02A0000}"/>
    <cellStyle name="Итог 10 48 4" xfId="16492" xr:uid="{00000000-0005-0000-0000-0000B12A0000}"/>
    <cellStyle name="Итог 10 49" xfId="3253" xr:uid="{00000000-0005-0000-0000-0000B22A0000}"/>
    <cellStyle name="Итог 10 49 2" xfId="7989" xr:uid="{00000000-0005-0000-0000-0000B32A0000}"/>
    <cellStyle name="Итог 10 49 3" xfId="12257" xr:uid="{00000000-0005-0000-0000-0000B42A0000}"/>
    <cellStyle name="Итог 10 49 4" xfId="16493" xr:uid="{00000000-0005-0000-0000-0000B52A0000}"/>
    <cellStyle name="Итог 10 5" xfId="3254" xr:uid="{00000000-0005-0000-0000-0000B62A0000}"/>
    <cellStyle name="Итог 10 5 2" xfId="7990" xr:uid="{00000000-0005-0000-0000-0000B72A0000}"/>
    <cellStyle name="Итог 10 5 3" xfId="12258" xr:uid="{00000000-0005-0000-0000-0000B82A0000}"/>
    <cellStyle name="Итог 10 5 4" xfId="16494" xr:uid="{00000000-0005-0000-0000-0000B92A0000}"/>
    <cellStyle name="Итог 10 50" xfId="3255" xr:uid="{00000000-0005-0000-0000-0000BA2A0000}"/>
    <cellStyle name="Итог 10 50 2" xfId="7991" xr:uid="{00000000-0005-0000-0000-0000BB2A0000}"/>
    <cellStyle name="Итог 10 50 3" xfId="12259" xr:uid="{00000000-0005-0000-0000-0000BC2A0000}"/>
    <cellStyle name="Итог 10 50 4" xfId="16495" xr:uid="{00000000-0005-0000-0000-0000BD2A0000}"/>
    <cellStyle name="Итог 10 51" xfId="3256" xr:uid="{00000000-0005-0000-0000-0000BE2A0000}"/>
    <cellStyle name="Итог 10 51 2" xfId="7992" xr:uid="{00000000-0005-0000-0000-0000BF2A0000}"/>
    <cellStyle name="Итог 10 51 3" xfId="12260" xr:uid="{00000000-0005-0000-0000-0000C02A0000}"/>
    <cellStyle name="Итог 10 51 4" xfId="16496" xr:uid="{00000000-0005-0000-0000-0000C12A0000}"/>
    <cellStyle name="Итог 10 52" xfId="3257" xr:uid="{00000000-0005-0000-0000-0000C22A0000}"/>
    <cellStyle name="Итог 10 52 2" xfId="7993" xr:uid="{00000000-0005-0000-0000-0000C32A0000}"/>
    <cellStyle name="Итог 10 52 3" xfId="12261" xr:uid="{00000000-0005-0000-0000-0000C42A0000}"/>
    <cellStyle name="Итог 10 52 4" xfId="16497" xr:uid="{00000000-0005-0000-0000-0000C52A0000}"/>
    <cellStyle name="Итог 10 53" xfId="3258" xr:uid="{00000000-0005-0000-0000-0000C62A0000}"/>
    <cellStyle name="Итог 10 53 2" xfId="7994" xr:uid="{00000000-0005-0000-0000-0000C72A0000}"/>
    <cellStyle name="Итог 10 53 3" xfId="12262" xr:uid="{00000000-0005-0000-0000-0000C82A0000}"/>
    <cellStyle name="Итог 10 53 4" xfId="16498" xr:uid="{00000000-0005-0000-0000-0000C92A0000}"/>
    <cellStyle name="Итог 10 54" xfId="3259" xr:uid="{00000000-0005-0000-0000-0000CA2A0000}"/>
    <cellStyle name="Итог 10 54 2" xfId="7995" xr:uid="{00000000-0005-0000-0000-0000CB2A0000}"/>
    <cellStyle name="Итог 10 54 3" xfId="12263" xr:uid="{00000000-0005-0000-0000-0000CC2A0000}"/>
    <cellStyle name="Итог 10 54 4" xfId="16499" xr:uid="{00000000-0005-0000-0000-0000CD2A0000}"/>
    <cellStyle name="Итог 10 55" xfId="3260" xr:uid="{00000000-0005-0000-0000-0000CE2A0000}"/>
    <cellStyle name="Итог 10 55 2" xfId="7996" xr:uid="{00000000-0005-0000-0000-0000CF2A0000}"/>
    <cellStyle name="Итог 10 55 3" xfId="12264" xr:uid="{00000000-0005-0000-0000-0000D02A0000}"/>
    <cellStyle name="Итог 10 55 4" xfId="16500" xr:uid="{00000000-0005-0000-0000-0000D12A0000}"/>
    <cellStyle name="Итог 10 56" xfId="3261" xr:uid="{00000000-0005-0000-0000-0000D22A0000}"/>
    <cellStyle name="Итог 10 56 2" xfId="7997" xr:uid="{00000000-0005-0000-0000-0000D32A0000}"/>
    <cellStyle name="Итог 10 56 3" xfId="12265" xr:uid="{00000000-0005-0000-0000-0000D42A0000}"/>
    <cellStyle name="Итог 10 56 4" xfId="16501" xr:uid="{00000000-0005-0000-0000-0000D52A0000}"/>
    <cellStyle name="Итог 10 57" xfId="3262" xr:uid="{00000000-0005-0000-0000-0000D62A0000}"/>
    <cellStyle name="Итог 10 57 2" xfId="7998" xr:uid="{00000000-0005-0000-0000-0000D72A0000}"/>
    <cellStyle name="Итог 10 57 3" xfId="12266" xr:uid="{00000000-0005-0000-0000-0000D82A0000}"/>
    <cellStyle name="Итог 10 57 4" xfId="16502" xr:uid="{00000000-0005-0000-0000-0000D92A0000}"/>
    <cellStyle name="Итог 10 58" xfId="3263" xr:uid="{00000000-0005-0000-0000-0000DA2A0000}"/>
    <cellStyle name="Итог 10 58 2" xfId="7999" xr:uid="{00000000-0005-0000-0000-0000DB2A0000}"/>
    <cellStyle name="Итог 10 58 3" xfId="12267" xr:uid="{00000000-0005-0000-0000-0000DC2A0000}"/>
    <cellStyle name="Итог 10 58 4" xfId="16503" xr:uid="{00000000-0005-0000-0000-0000DD2A0000}"/>
    <cellStyle name="Итог 10 59" xfId="3264" xr:uid="{00000000-0005-0000-0000-0000DE2A0000}"/>
    <cellStyle name="Итог 10 59 2" xfId="8000" xr:uid="{00000000-0005-0000-0000-0000DF2A0000}"/>
    <cellStyle name="Итог 10 59 3" xfId="12268" xr:uid="{00000000-0005-0000-0000-0000E02A0000}"/>
    <cellStyle name="Итог 10 59 4" xfId="16504" xr:uid="{00000000-0005-0000-0000-0000E12A0000}"/>
    <cellStyle name="Итог 10 6" xfId="3265" xr:uid="{00000000-0005-0000-0000-0000E22A0000}"/>
    <cellStyle name="Итог 10 6 2" xfId="8001" xr:uid="{00000000-0005-0000-0000-0000E32A0000}"/>
    <cellStyle name="Итог 10 6 3" xfId="12269" xr:uid="{00000000-0005-0000-0000-0000E42A0000}"/>
    <cellStyle name="Итог 10 6 4" xfId="16505" xr:uid="{00000000-0005-0000-0000-0000E52A0000}"/>
    <cellStyle name="Итог 10 60" xfId="3266" xr:uid="{00000000-0005-0000-0000-0000E62A0000}"/>
    <cellStyle name="Итог 10 60 2" xfId="8002" xr:uid="{00000000-0005-0000-0000-0000E72A0000}"/>
    <cellStyle name="Итог 10 60 3" xfId="12270" xr:uid="{00000000-0005-0000-0000-0000E82A0000}"/>
    <cellStyle name="Итог 10 60 4" xfId="16506" xr:uid="{00000000-0005-0000-0000-0000E92A0000}"/>
    <cellStyle name="Итог 10 61" xfId="3267" xr:uid="{00000000-0005-0000-0000-0000EA2A0000}"/>
    <cellStyle name="Итог 10 61 2" xfId="8003" xr:uid="{00000000-0005-0000-0000-0000EB2A0000}"/>
    <cellStyle name="Итог 10 61 3" xfId="12271" xr:uid="{00000000-0005-0000-0000-0000EC2A0000}"/>
    <cellStyle name="Итог 10 61 4" xfId="16507" xr:uid="{00000000-0005-0000-0000-0000ED2A0000}"/>
    <cellStyle name="Итог 10 62" xfId="3268" xr:uid="{00000000-0005-0000-0000-0000EE2A0000}"/>
    <cellStyle name="Итог 10 62 2" xfId="8004" xr:uid="{00000000-0005-0000-0000-0000EF2A0000}"/>
    <cellStyle name="Итог 10 62 3" xfId="12272" xr:uid="{00000000-0005-0000-0000-0000F02A0000}"/>
    <cellStyle name="Итог 10 62 4" xfId="16508" xr:uid="{00000000-0005-0000-0000-0000F12A0000}"/>
    <cellStyle name="Итог 10 63" xfId="3269" xr:uid="{00000000-0005-0000-0000-0000F22A0000}"/>
    <cellStyle name="Итог 10 63 2" xfId="8005" xr:uid="{00000000-0005-0000-0000-0000F32A0000}"/>
    <cellStyle name="Итог 10 63 3" xfId="12273" xr:uid="{00000000-0005-0000-0000-0000F42A0000}"/>
    <cellStyle name="Итог 10 63 4" xfId="16509" xr:uid="{00000000-0005-0000-0000-0000F52A0000}"/>
    <cellStyle name="Итог 10 64" xfId="3270" xr:uid="{00000000-0005-0000-0000-0000F62A0000}"/>
    <cellStyle name="Итог 10 64 2" xfId="8006" xr:uid="{00000000-0005-0000-0000-0000F72A0000}"/>
    <cellStyle name="Итог 10 64 3" xfId="12274" xr:uid="{00000000-0005-0000-0000-0000F82A0000}"/>
    <cellStyle name="Итог 10 64 4" xfId="16510" xr:uid="{00000000-0005-0000-0000-0000F92A0000}"/>
    <cellStyle name="Итог 10 65" xfId="3271" xr:uid="{00000000-0005-0000-0000-0000FA2A0000}"/>
    <cellStyle name="Итог 10 65 2" xfId="8007" xr:uid="{00000000-0005-0000-0000-0000FB2A0000}"/>
    <cellStyle name="Итог 10 65 3" xfId="12275" xr:uid="{00000000-0005-0000-0000-0000FC2A0000}"/>
    <cellStyle name="Итог 10 65 4" xfId="16511" xr:uid="{00000000-0005-0000-0000-0000FD2A0000}"/>
    <cellStyle name="Итог 10 66" xfId="3272" xr:uid="{00000000-0005-0000-0000-0000FE2A0000}"/>
    <cellStyle name="Итог 10 66 2" xfId="8008" xr:uid="{00000000-0005-0000-0000-0000FF2A0000}"/>
    <cellStyle name="Итог 10 66 3" xfId="12276" xr:uid="{00000000-0005-0000-0000-0000002B0000}"/>
    <cellStyle name="Итог 10 66 4" xfId="16512" xr:uid="{00000000-0005-0000-0000-0000012B0000}"/>
    <cellStyle name="Итог 10 67" xfId="3273" xr:uid="{00000000-0005-0000-0000-0000022B0000}"/>
    <cellStyle name="Итог 10 67 2" xfId="8009" xr:uid="{00000000-0005-0000-0000-0000032B0000}"/>
    <cellStyle name="Итог 10 67 3" xfId="12277" xr:uid="{00000000-0005-0000-0000-0000042B0000}"/>
    <cellStyle name="Итог 10 67 4" xfId="16513" xr:uid="{00000000-0005-0000-0000-0000052B0000}"/>
    <cellStyle name="Итог 10 68" xfId="3274" xr:uid="{00000000-0005-0000-0000-0000062B0000}"/>
    <cellStyle name="Итог 10 68 2" xfId="8010" xr:uid="{00000000-0005-0000-0000-0000072B0000}"/>
    <cellStyle name="Итог 10 68 3" xfId="12278" xr:uid="{00000000-0005-0000-0000-0000082B0000}"/>
    <cellStyle name="Итог 10 68 4" xfId="16514" xr:uid="{00000000-0005-0000-0000-0000092B0000}"/>
    <cellStyle name="Итог 10 69" xfId="3275" xr:uid="{00000000-0005-0000-0000-00000A2B0000}"/>
    <cellStyle name="Итог 10 69 2" xfId="8011" xr:uid="{00000000-0005-0000-0000-00000B2B0000}"/>
    <cellStyle name="Итог 10 69 3" xfId="12279" xr:uid="{00000000-0005-0000-0000-00000C2B0000}"/>
    <cellStyle name="Итог 10 69 4" xfId="16515" xr:uid="{00000000-0005-0000-0000-00000D2B0000}"/>
    <cellStyle name="Итог 10 7" xfId="3276" xr:uid="{00000000-0005-0000-0000-00000E2B0000}"/>
    <cellStyle name="Итог 10 7 2" xfId="8012" xr:uid="{00000000-0005-0000-0000-00000F2B0000}"/>
    <cellStyle name="Итог 10 7 3" xfId="12280" xr:uid="{00000000-0005-0000-0000-0000102B0000}"/>
    <cellStyle name="Итог 10 7 4" xfId="16516" xr:uid="{00000000-0005-0000-0000-0000112B0000}"/>
    <cellStyle name="Итог 10 70" xfId="3277" xr:uid="{00000000-0005-0000-0000-0000122B0000}"/>
    <cellStyle name="Итог 10 70 2" xfId="8013" xr:uid="{00000000-0005-0000-0000-0000132B0000}"/>
    <cellStyle name="Итог 10 70 3" xfId="12281" xr:uid="{00000000-0005-0000-0000-0000142B0000}"/>
    <cellStyle name="Итог 10 70 4" xfId="16517" xr:uid="{00000000-0005-0000-0000-0000152B0000}"/>
    <cellStyle name="Итог 10 71" xfId="3278" xr:uid="{00000000-0005-0000-0000-0000162B0000}"/>
    <cellStyle name="Итог 10 71 2" xfId="8014" xr:uid="{00000000-0005-0000-0000-0000172B0000}"/>
    <cellStyle name="Итог 10 71 3" xfId="12282" xr:uid="{00000000-0005-0000-0000-0000182B0000}"/>
    <cellStyle name="Итог 10 71 4" xfId="16518" xr:uid="{00000000-0005-0000-0000-0000192B0000}"/>
    <cellStyle name="Итог 10 72" xfId="3279" xr:uid="{00000000-0005-0000-0000-00001A2B0000}"/>
    <cellStyle name="Итог 10 72 2" xfId="8015" xr:uid="{00000000-0005-0000-0000-00001B2B0000}"/>
    <cellStyle name="Итог 10 72 3" xfId="12283" xr:uid="{00000000-0005-0000-0000-00001C2B0000}"/>
    <cellStyle name="Итог 10 72 4" xfId="16519" xr:uid="{00000000-0005-0000-0000-00001D2B0000}"/>
    <cellStyle name="Итог 10 73" xfId="3280" xr:uid="{00000000-0005-0000-0000-00001E2B0000}"/>
    <cellStyle name="Итог 10 73 2" xfId="8016" xr:uid="{00000000-0005-0000-0000-00001F2B0000}"/>
    <cellStyle name="Итог 10 73 3" xfId="12284" xr:uid="{00000000-0005-0000-0000-0000202B0000}"/>
    <cellStyle name="Итог 10 73 4" xfId="16520" xr:uid="{00000000-0005-0000-0000-0000212B0000}"/>
    <cellStyle name="Итог 10 74" xfId="3281" xr:uid="{00000000-0005-0000-0000-0000222B0000}"/>
    <cellStyle name="Итог 10 74 2" xfId="8017" xr:uid="{00000000-0005-0000-0000-0000232B0000}"/>
    <cellStyle name="Итог 10 74 3" xfId="12285" xr:uid="{00000000-0005-0000-0000-0000242B0000}"/>
    <cellStyle name="Итог 10 74 4" xfId="16521" xr:uid="{00000000-0005-0000-0000-0000252B0000}"/>
    <cellStyle name="Итог 10 75" xfId="3282" xr:uid="{00000000-0005-0000-0000-0000262B0000}"/>
    <cellStyle name="Итог 10 75 2" xfId="8018" xr:uid="{00000000-0005-0000-0000-0000272B0000}"/>
    <cellStyle name="Итог 10 75 3" xfId="12286" xr:uid="{00000000-0005-0000-0000-0000282B0000}"/>
    <cellStyle name="Итог 10 75 4" xfId="16522" xr:uid="{00000000-0005-0000-0000-0000292B0000}"/>
    <cellStyle name="Итог 10 76" xfId="3283" xr:uid="{00000000-0005-0000-0000-00002A2B0000}"/>
    <cellStyle name="Итог 10 76 2" xfId="8019" xr:uid="{00000000-0005-0000-0000-00002B2B0000}"/>
    <cellStyle name="Итог 10 76 3" xfId="12287" xr:uid="{00000000-0005-0000-0000-00002C2B0000}"/>
    <cellStyle name="Итог 10 76 4" xfId="16523" xr:uid="{00000000-0005-0000-0000-00002D2B0000}"/>
    <cellStyle name="Итог 10 77" xfId="3284" xr:uid="{00000000-0005-0000-0000-00002E2B0000}"/>
    <cellStyle name="Итог 10 77 2" xfId="8020" xr:uid="{00000000-0005-0000-0000-00002F2B0000}"/>
    <cellStyle name="Итог 10 77 3" xfId="12288" xr:uid="{00000000-0005-0000-0000-0000302B0000}"/>
    <cellStyle name="Итог 10 77 4" xfId="16524" xr:uid="{00000000-0005-0000-0000-0000312B0000}"/>
    <cellStyle name="Итог 10 78" xfId="3285" xr:uid="{00000000-0005-0000-0000-0000322B0000}"/>
    <cellStyle name="Итог 10 78 2" xfId="8021" xr:uid="{00000000-0005-0000-0000-0000332B0000}"/>
    <cellStyle name="Итог 10 78 3" xfId="12289" xr:uid="{00000000-0005-0000-0000-0000342B0000}"/>
    <cellStyle name="Итог 10 78 4" xfId="16525" xr:uid="{00000000-0005-0000-0000-0000352B0000}"/>
    <cellStyle name="Итог 10 79" xfId="3286" xr:uid="{00000000-0005-0000-0000-0000362B0000}"/>
    <cellStyle name="Итог 10 79 2" xfId="8022" xr:uid="{00000000-0005-0000-0000-0000372B0000}"/>
    <cellStyle name="Итог 10 79 3" xfId="12290" xr:uid="{00000000-0005-0000-0000-0000382B0000}"/>
    <cellStyle name="Итог 10 79 4" xfId="16526" xr:uid="{00000000-0005-0000-0000-0000392B0000}"/>
    <cellStyle name="Итог 10 8" xfId="3287" xr:uid="{00000000-0005-0000-0000-00003A2B0000}"/>
    <cellStyle name="Итог 10 8 2" xfId="8023" xr:uid="{00000000-0005-0000-0000-00003B2B0000}"/>
    <cellStyle name="Итог 10 8 3" xfId="12291" xr:uid="{00000000-0005-0000-0000-00003C2B0000}"/>
    <cellStyle name="Итог 10 8 4" xfId="16527" xr:uid="{00000000-0005-0000-0000-00003D2B0000}"/>
    <cellStyle name="Итог 10 80" xfId="3288" xr:uid="{00000000-0005-0000-0000-00003E2B0000}"/>
    <cellStyle name="Итог 10 80 2" xfId="8024" xr:uid="{00000000-0005-0000-0000-00003F2B0000}"/>
    <cellStyle name="Итог 10 80 3" xfId="12292" xr:uid="{00000000-0005-0000-0000-0000402B0000}"/>
    <cellStyle name="Итог 10 80 4" xfId="16528" xr:uid="{00000000-0005-0000-0000-0000412B0000}"/>
    <cellStyle name="Итог 10 81" xfId="3289" xr:uid="{00000000-0005-0000-0000-0000422B0000}"/>
    <cellStyle name="Итог 10 81 2" xfId="8025" xr:uid="{00000000-0005-0000-0000-0000432B0000}"/>
    <cellStyle name="Итог 10 81 3" xfId="12293" xr:uid="{00000000-0005-0000-0000-0000442B0000}"/>
    <cellStyle name="Итог 10 81 4" xfId="16529" xr:uid="{00000000-0005-0000-0000-0000452B0000}"/>
    <cellStyle name="Итог 10 82" xfId="3290" xr:uid="{00000000-0005-0000-0000-0000462B0000}"/>
    <cellStyle name="Итог 10 82 2" xfId="8026" xr:uid="{00000000-0005-0000-0000-0000472B0000}"/>
    <cellStyle name="Итог 10 82 3" xfId="12294" xr:uid="{00000000-0005-0000-0000-0000482B0000}"/>
    <cellStyle name="Итог 10 82 4" xfId="16530" xr:uid="{00000000-0005-0000-0000-0000492B0000}"/>
    <cellStyle name="Итог 10 83" xfId="3291" xr:uid="{00000000-0005-0000-0000-00004A2B0000}"/>
    <cellStyle name="Итог 10 83 2" xfId="8027" xr:uid="{00000000-0005-0000-0000-00004B2B0000}"/>
    <cellStyle name="Итог 10 83 3" xfId="12295" xr:uid="{00000000-0005-0000-0000-00004C2B0000}"/>
    <cellStyle name="Итог 10 83 4" xfId="16531" xr:uid="{00000000-0005-0000-0000-00004D2B0000}"/>
    <cellStyle name="Итог 10 84" xfId="3292" xr:uid="{00000000-0005-0000-0000-00004E2B0000}"/>
    <cellStyle name="Итог 10 84 2" xfId="8028" xr:uid="{00000000-0005-0000-0000-00004F2B0000}"/>
    <cellStyle name="Итог 10 84 3" xfId="12296" xr:uid="{00000000-0005-0000-0000-0000502B0000}"/>
    <cellStyle name="Итог 10 84 4" xfId="16532" xr:uid="{00000000-0005-0000-0000-0000512B0000}"/>
    <cellStyle name="Итог 10 85" xfId="3293" xr:uid="{00000000-0005-0000-0000-0000522B0000}"/>
    <cellStyle name="Итог 10 85 2" xfId="8029" xr:uid="{00000000-0005-0000-0000-0000532B0000}"/>
    <cellStyle name="Итог 10 85 3" xfId="12297" xr:uid="{00000000-0005-0000-0000-0000542B0000}"/>
    <cellStyle name="Итог 10 85 4" xfId="16533" xr:uid="{00000000-0005-0000-0000-0000552B0000}"/>
    <cellStyle name="Итог 10 86" xfId="3294" xr:uid="{00000000-0005-0000-0000-0000562B0000}"/>
    <cellStyle name="Итог 10 86 2" xfId="8030" xr:uid="{00000000-0005-0000-0000-0000572B0000}"/>
    <cellStyle name="Итог 10 86 3" xfId="12298" xr:uid="{00000000-0005-0000-0000-0000582B0000}"/>
    <cellStyle name="Итог 10 86 4" xfId="16534" xr:uid="{00000000-0005-0000-0000-0000592B0000}"/>
    <cellStyle name="Итог 10 87" xfId="3295" xr:uid="{00000000-0005-0000-0000-00005A2B0000}"/>
    <cellStyle name="Итог 10 87 2" xfId="8031" xr:uid="{00000000-0005-0000-0000-00005B2B0000}"/>
    <cellStyle name="Итог 10 87 3" xfId="12299" xr:uid="{00000000-0005-0000-0000-00005C2B0000}"/>
    <cellStyle name="Итог 10 87 4" xfId="16535" xr:uid="{00000000-0005-0000-0000-00005D2B0000}"/>
    <cellStyle name="Итог 10 88" xfId="3296" xr:uid="{00000000-0005-0000-0000-00005E2B0000}"/>
    <cellStyle name="Итог 10 88 2" xfId="8032" xr:uid="{00000000-0005-0000-0000-00005F2B0000}"/>
    <cellStyle name="Итог 10 88 3" xfId="12300" xr:uid="{00000000-0005-0000-0000-0000602B0000}"/>
    <cellStyle name="Итог 10 88 4" xfId="16536" xr:uid="{00000000-0005-0000-0000-0000612B0000}"/>
    <cellStyle name="Итог 10 89" xfId="3297" xr:uid="{00000000-0005-0000-0000-0000622B0000}"/>
    <cellStyle name="Итог 10 89 2" xfId="8033" xr:uid="{00000000-0005-0000-0000-0000632B0000}"/>
    <cellStyle name="Итог 10 89 3" xfId="12301" xr:uid="{00000000-0005-0000-0000-0000642B0000}"/>
    <cellStyle name="Итог 10 89 4" xfId="16537" xr:uid="{00000000-0005-0000-0000-0000652B0000}"/>
    <cellStyle name="Итог 10 9" xfId="3298" xr:uid="{00000000-0005-0000-0000-0000662B0000}"/>
    <cellStyle name="Итог 10 9 2" xfId="8034" xr:uid="{00000000-0005-0000-0000-0000672B0000}"/>
    <cellStyle name="Итог 10 9 3" xfId="12302" xr:uid="{00000000-0005-0000-0000-0000682B0000}"/>
    <cellStyle name="Итог 10 9 4" xfId="16538" xr:uid="{00000000-0005-0000-0000-0000692B0000}"/>
    <cellStyle name="Итог 10 90" xfId="3299" xr:uid="{00000000-0005-0000-0000-00006A2B0000}"/>
    <cellStyle name="Итог 10 90 2" xfId="8035" xr:uid="{00000000-0005-0000-0000-00006B2B0000}"/>
    <cellStyle name="Итог 10 90 3" xfId="12303" xr:uid="{00000000-0005-0000-0000-00006C2B0000}"/>
    <cellStyle name="Итог 10 90 4" xfId="16539" xr:uid="{00000000-0005-0000-0000-00006D2B0000}"/>
    <cellStyle name="Итог 10 91" xfId="3300" xr:uid="{00000000-0005-0000-0000-00006E2B0000}"/>
    <cellStyle name="Итог 10 91 2" xfId="8036" xr:uid="{00000000-0005-0000-0000-00006F2B0000}"/>
    <cellStyle name="Итог 10 91 3" xfId="12304" xr:uid="{00000000-0005-0000-0000-0000702B0000}"/>
    <cellStyle name="Итог 10 91 4" xfId="16540" xr:uid="{00000000-0005-0000-0000-0000712B0000}"/>
    <cellStyle name="Итог 10 92" xfId="5204" xr:uid="{00000000-0005-0000-0000-0000722B0000}"/>
    <cellStyle name="Итог 10 93" xfId="8837" xr:uid="{00000000-0005-0000-0000-0000732B0000}"/>
    <cellStyle name="Итог 10 94" xfId="13087" xr:uid="{00000000-0005-0000-0000-0000742B0000}"/>
    <cellStyle name="Итог 2" xfId="290" xr:uid="{00000000-0005-0000-0000-0000752B0000}"/>
    <cellStyle name="Итог 2 10" xfId="3301" xr:uid="{00000000-0005-0000-0000-0000762B0000}"/>
    <cellStyle name="Итог 2 10 2" xfId="8037" xr:uid="{00000000-0005-0000-0000-0000772B0000}"/>
    <cellStyle name="Итог 2 10 3" xfId="12305" xr:uid="{00000000-0005-0000-0000-0000782B0000}"/>
    <cellStyle name="Итог 2 10 4" xfId="16541" xr:uid="{00000000-0005-0000-0000-0000792B0000}"/>
    <cellStyle name="Итог 2 11" xfId="3302" xr:uid="{00000000-0005-0000-0000-00007A2B0000}"/>
    <cellStyle name="Итог 2 11 2" xfId="8038" xr:uid="{00000000-0005-0000-0000-00007B2B0000}"/>
    <cellStyle name="Итог 2 11 3" xfId="12306" xr:uid="{00000000-0005-0000-0000-00007C2B0000}"/>
    <cellStyle name="Итог 2 11 4" xfId="16542" xr:uid="{00000000-0005-0000-0000-00007D2B0000}"/>
    <cellStyle name="Итог 2 12" xfId="3303" xr:uid="{00000000-0005-0000-0000-00007E2B0000}"/>
    <cellStyle name="Итог 2 12 2" xfId="8039" xr:uid="{00000000-0005-0000-0000-00007F2B0000}"/>
    <cellStyle name="Итог 2 12 3" xfId="12307" xr:uid="{00000000-0005-0000-0000-0000802B0000}"/>
    <cellStyle name="Итог 2 12 4" xfId="16543" xr:uid="{00000000-0005-0000-0000-0000812B0000}"/>
    <cellStyle name="Итог 2 13" xfId="3304" xr:uid="{00000000-0005-0000-0000-0000822B0000}"/>
    <cellStyle name="Итог 2 13 2" xfId="8040" xr:uid="{00000000-0005-0000-0000-0000832B0000}"/>
    <cellStyle name="Итог 2 13 3" xfId="12308" xr:uid="{00000000-0005-0000-0000-0000842B0000}"/>
    <cellStyle name="Итог 2 13 4" xfId="16544" xr:uid="{00000000-0005-0000-0000-0000852B0000}"/>
    <cellStyle name="Итог 2 14" xfId="3305" xr:uid="{00000000-0005-0000-0000-0000862B0000}"/>
    <cellStyle name="Итог 2 14 2" xfId="8041" xr:uid="{00000000-0005-0000-0000-0000872B0000}"/>
    <cellStyle name="Итог 2 14 3" xfId="12309" xr:uid="{00000000-0005-0000-0000-0000882B0000}"/>
    <cellStyle name="Итог 2 14 4" xfId="16545" xr:uid="{00000000-0005-0000-0000-0000892B0000}"/>
    <cellStyle name="Итог 2 15" xfId="3306" xr:uid="{00000000-0005-0000-0000-00008A2B0000}"/>
    <cellStyle name="Итог 2 15 2" xfId="8042" xr:uid="{00000000-0005-0000-0000-00008B2B0000}"/>
    <cellStyle name="Итог 2 15 3" xfId="12310" xr:uid="{00000000-0005-0000-0000-00008C2B0000}"/>
    <cellStyle name="Итог 2 15 4" xfId="16546" xr:uid="{00000000-0005-0000-0000-00008D2B0000}"/>
    <cellStyle name="Итог 2 16" xfId="3307" xr:uid="{00000000-0005-0000-0000-00008E2B0000}"/>
    <cellStyle name="Итог 2 16 2" xfId="8043" xr:uid="{00000000-0005-0000-0000-00008F2B0000}"/>
    <cellStyle name="Итог 2 16 3" xfId="12311" xr:uid="{00000000-0005-0000-0000-0000902B0000}"/>
    <cellStyle name="Итог 2 16 4" xfId="16547" xr:uid="{00000000-0005-0000-0000-0000912B0000}"/>
    <cellStyle name="Итог 2 17" xfId="3308" xr:uid="{00000000-0005-0000-0000-0000922B0000}"/>
    <cellStyle name="Итог 2 17 2" xfId="8044" xr:uid="{00000000-0005-0000-0000-0000932B0000}"/>
    <cellStyle name="Итог 2 17 3" xfId="12312" xr:uid="{00000000-0005-0000-0000-0000942B0000}"/>
    <cellStyle name="Итог 2 17 4" xfId="16548" xr:uid="{00000000-0005-0000-0000-0000952B0000}"/>
    <cellStyle name="Итог 2 18" xfId="3309" xr:uid="{00000000-0005-0000-0000-0000962B0000}"/>
    <cellStyle name="Итог 2 18 2" xfId="8045" xr:uid="{00000000-0005-0000-0000-0000972B0000}"/>
    <cellStyle name="Итог 2 18 3" xfId="12313" xr:uid="{00000000-0005-0000-0000-0000982B0000}"/>
    <cellStyle name="Итог 2 18 4" xfId="16549" xr:uid="{00000000-0005-0000-0000-0000992B0000}"/>
    <cellStyle name="Итог 2 19" xfId="3310" xr:uid="{00000000-0005-0000-0000-00009A2B0000}"/>
    <cellStyle name="Итог 2 19 2" xfId="8046" xr:uid="{00000000-0005-0000-0000-00009B2B0000}"/>
    <cellStyle name="Итог 2 19 3" xfId="12314" xr:uid="{00000000-0005-0000-0000-00009C2B0000}"/>
    <cellStyle name="Итог 2 19 4" xfId="16550" xr:uid="{00000000-0005-0000-0000-00009D2B0000}"/>
    <cellStyle name="Итог 2 2" xfId="3311" xr:uid="{00000000-0005-0000-0000-00009E2B0000}"/>
    <cellStyle name="Итог 2 2 2" xfId="3312" xr:uid="{00000000-0005-0000-0000-00009F2B0000}"/>
    <cellStyle name="Итог 2 2 2 2" xfId="8048" xr:uid="{00000000-0005-0000-0000-0000A02B0000}"/>
    <cellStyle name="Итог 2 2 2 3" xfId="12316" xr:uid="{00000000-0005-0000-0000-0000A12B0000}"/>
    <cellStyle name="Итог 2 2 2 4" xfId="16552" xr:uid="{00000000-0005-0000-0000-0000A22B0000}"/>
    <cellStyle name="Итог 2 2 3" xfId="3313" xr:uid="{00000000-0005-0000-0000-0000A32B0000}"/>
    <cellStyle name="Итог 2 2 3 2" xfId="8049" xr:uid="{00000000-0005-0000-0000-0000A42B0000}"/>
    <cellStyle name="Итог 2 2 3 3" xfId="12317" xr:uid="{00000000-0005-0000-0000-0000A52B0000}"/>
    <cellStyle name="Итог 2 2 3 4" xfId="16553" xr:uid="{00000000-0005-0000-0000-0000A62B0000}"/>
    <cellStyle name="Итог 2 2 4" xfId="8047" xr:uid="{00000000-0005-0000-0000-0000A72B0000}"/>
    <cellStyle name="Итог 2 2 5" xfId="12315" xr:uid="{00000000-0005-0000-0000-0000A82B0000}"/>
    <cellStyle name="Итог 2 2 6" xfId="16551" xr:uid="{00000000-0005-0000-0000-0000A92B0000}"/>
    <cellStyle name="Итог 2 20" xfId="3314" xr:uid="{00000000-0005-0000-0000-0000AA2B0000}"/>
    <cellStyle name="Итог 2 20 2" xfId="8050" xr:uid="{00000000-0005-0000-0000-0000AB2B0000}"/>
    <cellStyle name="Итог 2 20 3" xfId="12318" xr:uid="{00000000-0005-0000-0000-0000AC2B0000}"/>
    <cellStyle name="Итог 2 20 4" xfId="16554" xr:uid="{00000000-0005-0000-0000-0000AD2B0000}"/>
    <cellStyle name="Итог 2 21" xfId="3315" xr:uid="{00000000-0005-0000-0000-0000AE2B0000}"/>
    <cellStyle name="Итог 2 21 2" xfId="8051" xr:uid="{00000000-0005-0000-0000-0000AF2B0000}"/>
    <cellStyle name="Итог 2 21 3" xfId="12319" xr:uid="{00000000-0005-0000-0000-0000B02B0000}"/>
    <cellStyle name="Итог 2 21 4" xfId="16555" xr:uid="{00000000-0005-0000-0000-0000B12B0000}"/>
    <cellStyle name="Итог 2 22" xfId="3316" xr:uid="{00000000-0005-0000-0000-0000B22B0000}"/>
    <cellStyle name="Итог 2 22 2" xfId="8052" xr:uid="{00000000-0005-0000-0000-0000B32B0000}"/>
    <cellStyle name="Итог 2 22 3" xfId="12320" xr:uid="{00000000-0005-0000-0000-0000B42B0000}"/>
    <cellStyle name="Итог 2 22 4" xfId="16556" xr:uid="{00000000-0005-0000-0000-0000B52B0000}"/>
    <cellStyle name="Итог 2 23" xfId="3317" xr:uid="{00000000-0005-0000-0000-0000B62B0000}"/>
    <cellStyle name="Итог 2 23 2" xfId="8053" xr:uid="{00000000-0005-0000-0000-0000B72B0000}"/>
    <cellStyle name="Итог 2 23 3" xfId="12321" xr:uid="{00000000-0005-0000-0000-0000B82B0000}"/>
    <cellStyle name="Итог 2 23 4" xfId="16557" xr:uid="{00000000-0005-0000-0000-0000B92B0000}"/>
    <cellStyle name="Итог 2 24" xfId="3318" xr:uid="{00000000-0005-0000-0000-0000BA2B0000}"/>
    <cellStyle name="Итог 2 24 2" xfId="8054" xr:uid="{00000000-0005-0000-0000-0000BB2B0000}"/>
    <cellStyle name="Итог 2 24 3" xfId="12322" xr:uid="{00000000-0005-0000-0000-0000BC2B0000}"/>
    <cellStyle name="Итог 2 24 4" xfId="16558" xr:uid="{00000000-0005-0000-0000-0000BD2B0000}"/>
    <cellStyle name="Итог 2 25" xfId="3319" xr:uid="{00000000-0005-0000-0000-0000BE2B0000}"/>
    <cellStyle name="Итог 2 25 2" xfId="8055" xr:uid="{00000000-0005-0000-0000-0000BF2B0000}"/>
    <cellStyle name="Итог 2 25 3" xfId="12323" xr:uid="{00000000-0005-0000-0000-0000C02B0000}"/>
    <cellStyle name="Итог 2 25 4" xfId="16559" xr:uid="{00000000-0005-0000-0000-0000C12B0000}"/>
    <cellStyle name="Итог 2 26" xfId="3320" xr:uid="{00000000-0005-0000-0000-0000C22B0000}"/>
    <cellStyle name="Итог 2 26 2" xfId="8056" xr:uid="{00000000-0005-0000-0000-0000C32B0000}"/>
    <cellStyle name="Итог 2 26 3" xfId="12324" xr:uid="{00000000-0005-0000-0000-0000C42B0000}"/>
    <cellStyle name="Итог 2 26 4" xfId="16560" xr:uid="{00000000-0005-0000-0000-0000C52B0000}"/>
    <cellStyle name="Итог 2 27" xfId="3321" xr:uid="{00000000-0005-0000-0000-0000C62B0000}"/>
    <cellStyle name="Итог 2 27 2" xfId="8057" xr:uid="{00000000-0005-0000-0000-0000C72B0000}"/>
    <cellStyle name="Итог 2 27 3" xfId="12325" xr:uid="{00000000-0005-0000-0000-0000C82B0000}"/>
    <cellStyle name="Итог 2 27 4" xfId="16561" xr:uid="{00000000-0005-0000-0000-0000C92B0000}"/>
    <cellStyle name="Итог 2 28" xfId="3322" xr:uid="{00000000-0005-0000-0000-0000CA2B0000}"/>
    <cellStyle name="Итог 2 28 2" xfId="8058" xr:uid="{00000000-0005-0000-0000-0000CB2B0000}"/>
    <cellStyle name="Итог 2 28 3" xfId="12326" xr:uid="{00000000-0005-0000-0000-0000CC2B0000}"/>
    <cellStyle name="Итог 2 28 4" xfId="16562" xr:uid="{00000000-0005-0000-0000-0000CD2B0000}"/>
    <cellStyle name="Итог 2 29" xfId="3323" xr:uid="{00000000-0005-0000-0000-0000CE2B0000}"/>
    <cellStyle name="Итог 2 29 2" xfId="8059" xr:uid="{00000000-0005-0000-0000-0000CF2B0000}"/>
    <cellStyle name="Итог 2 29 3" xfId="12327" xr:uid="{00000000-0005-0000-0000-0000D02B0000}"/>
    <cellStyle name="Итог 2 29 4" xfId="16563" xr:uid="{00000000-0005-0000-0000-0000D12B0000}"/>
    <cellStyle name="Итог 2 3" xfId="3324" xr:uid="{00000000-0005-0000-0000-0000D22B0000}"/>
    <cellStyle name="Итог 2 3 2" xfId="3325" xr:uid="{00000000-0005-0000-0000-0000D32B0000}"/>
    <cellStyle name="Итог 2 3 2 2" xfId="8061" xr:uid="{00000000-0005-0000-0000-0000D42B0000}"/>
    <cellStyle name="Итог 2 3 2 3" xfId="12329" xr:uid="{00000000-0005-0000-0000-0000D52B0000}"/>
    <cellStyle name="Итог 2 3 2 4" xfId="16565" xr:uid="{00000000-0005-0000-0000-0000D62B0000}"/>
    <cellStyle name="Итог 2 3 3" xfId="3326" xr:uid="{00000000-0005-0000-0000-0000D72B0000}"/>
    <cellStyle name="Итог 2 3 3 2" xfId="8062" xr:uid="{00000000-0005-0000-0000-0000D82B0000}"/>
    <cellStyle name="Итог 2 3 3 3" xfId="12330" xr:uid="{00000000-0005-0000-0000-0000D92B0000}"/>
    <cellStyle name="Итог 2 3 3 4" xfId="16566" xr:uid="{00000000-0005-0000-0000-0000DA2B0000}"/>
    <cellStyle name="Итог 2 3 4" xfId="8060" xr:uid="{00000000-0005-0000-0000-0000DB2B0000}"/>
    <cellStyle name="Итог 2 3 5" xfId="12328" xr:uid="{00000000-0005-0000-0000-0000DC2B0000}"/>
    <cellStyle name="Итог 2 3 6" xfId="16564" xr:uid="{00000000-0005-0000-0000-0000DD2B0000}"/>
    <cellStyle name="Итог 2 30" xfId="3327" xr:uid="{00000000-0005-0000-0000-0000DE2B0000}"/>
    <cellStyle name="Итог 2 30 2" xfId="8063" xr:uid="{00000000-0005-0000-0000-0000DF2B0000}"/>
    <cellStyle name="Итог 2 30 3" xfId="12331" xr:uid="{00000000-0005-0000-0000-0000E02B0000}"/>
    <cellStyle name="Итог 2 30 4" xfId="16567" xr:uid="{00000000-0005-0000-0000-0000E12B0000}"/>
    <cellStyle name="Итог 2 31" xfId="3328" xr:uid="{00000000-0005-0000-0000-0000E22B0000}"/>
    <cellStyle name="Итог 2 31 2" xfId="8064" xr:uid="{00000000-0005-0000-0000-0000E32B0000}"/>
    <cellStyle name="Итог 2 31 3" xfId="12332" xr:uid="{00000000-0005-0000-0000-0000E42B0000}"/>
    <cellStyle name="Итог 2 31 4" xfId="16568" xr:uid="{00000000-0005-0000-0000-0000E52B0000}"/>
    <cellStyle name="Итог 2 32" xfId="3329" xr:uid="{00000000-0005-0000-0000-0000E62B0000}"/>
    <cellStyle name="Итог 2 32 2" xfId="8065" xr:uid="{00000000-0005-0000-0000-0000E72B0000}"/>
    <cellStyle name="Итог 2 32 3" xfId="12333" xr:uid="{00000000-0005-0000-0000-0000E82B0000}"/>
    <cellStyle name="Итог 2 32 4" xfId="16569" xr:uid="{00000000-0005-0000-0000-0000E92B0000}"/>
    <cellStyle name="Итог 2 33" xfId="3330" xr:uid="{00000000-0005-0000-0000-0000EA2B0000}"/>
    <cellStyle name="Итог 2 33 2" xfId="8066" xr:uid="{00000000-0005-0000-0000-0000EB2B0000}"/>
    <cellStyle name="Итог 2 33 3" xfId="12334" xr:uid="{00000000-0005-0000-0000-0000EC2B0000}"/>
    <cellStyle name="Итог 2 33 4" xfId="16570" xr:uid="{00000000-0005-0000-0000-0000ED2B0000}"/>
    <cellStyle name="Итог 2 34" xfId="3331" xr:uid="{00000000-0005-0000-0000-0000EE2B0000}"/>
    <cellStyle name="Итог 2 34 2" xfId="8067" xr:uid="{00000000-0005-0000-0000-0000EF2B0000}"/>
    <cellStyle name="Итог 2 34 3" xfId="12335" xr:uid="{00000000-0005-0000-0000-0000F02B0000}"/>
    <cellStyle name="Итог 2 34 4" xfId="16571" xr:uid="{00000000-0005-0000-0000-0000F12B0000}"/>
    <cellStyle name="Итог 2 35" xfId="3332" xr:uid="{00000000-0005-0000-0000-0000F22B0000}"/>
    <cellStyle name="Итог 2 35 2" xfId="8068" xr:uid="{00000000-0005-0000-0000-0000F32B0000}"/>
    <cellStyle name="Итог 2 35 3" xfId="12336" xr:uid="{00000000-0005-0000-0000-0000F42B0000}"/>
    <cellStyle name="Итог 2 35 4" xfId="16572" xr:uid="{00000000-0005-0000-0000-0000F52B0000}"/>
    <cellStyle name="Итог 2 36" xfId="3333" xr:uid="{00000000-0005-0000-0000-0000F62B0000}"/>
    <cellStyle name="Итог 2 36 2" xfId="8069" xr:uid="{00000000-0005-0000-0000-0000F72B0000}"/>
    <cellStyle name="Итог 2 36 3" xfId="12337" xr:uid="{00000000-0005-0000-0000-0000F82B0000}"/>
    <cellStyle name="Итог 2 36 4" xfId="16573" xr:uid="{00000000-0005-0000-0000-0000F92B0000}"/>
    <cellStyle name="Итог 2 37" xfId="3334" xr:uid="{00000000-0005-0000-0000-0000FA2B0000}"/>
    <cellStyle name="Итог 2 37 2" xfId="8070" xr:uid="{00000000-0005-0000-0000-0000FB2B0000}"/>
    <cellStyle name="Итог 2 37 3" xfId="12338" xr:uid="{00000000-0005-0000-0000-0000FC2B0000}"/>
    <cellStyle name="Итог 2 37 4" xfId="16574" xr:uid="{00000000-0005-0000-0000-0000FD2B0000}"/>
    <cellStyle name="Итог 2 38" xfId="3335" xr:uid="{00000000-0005-0000-0000-0000FE2B0000}"/>
    <cellStyle name="Итог 2 38 2" xfId="8071" xr:uid="{00000000-0005-0000-0000-0000FF2B0000}"/>
    <cellStyle name="Итог 2 38 3" xfId="12339" xr:uid="{00000000-0005-0000-0000-0000002C0000}"/>
    <cellStyle name="Итог 2 38 4" xfId="16575" xr:uid="{00000000-0005-0000-0000-0000012C0000}"/>
    <cellStyle name="Итог 2 39" xfId="3336" xr:uid="{00000000-0005-0000-0000-0000022C0000}"/>
    <cellStyle name="Итог 2 39 2" xfId="8072" xr:uid="{00000000-0005-0000-0000-0000032C0000}"/>
    <cellStyle name="Итог 2 39 3" xfId="12340" xr:uid="{00000000-0005-0000-0000-0000042C0000}"/>
    <cellStyle name="Итог 2 39 4" xfId="16576" xr:uid="{00000000-0005-0000-0000-0000052C0000}"/>
    <cellStyle name="Итог 2 4" xfId="3337" xr:uid="{00000000-0005-0000-0000-0000062C0000}"/>
    <cellStyle name="Итог 2 4 2" xfId="3338" xr:uid="{00000000-0005-0000-0000-0000072C0000}"/>
    <cellStyle name="Итог 2 4 2 2" xfId="8074" xr:uid="{00000000-0005-0000-0000-0000082C0000}"/>
    <cellStyle name="Итог 2 4 2 3" xfId="12342" xr:uid="{00000000-0005-0000-0000-0000092C0000}"/>
    <cellStyle name="Итог 2 4 2 4" xfId="16578" xr:uid="{00000000-0005-0000-0000-00000A2C0000}"/>
    <cellStyle name="Итог 2 4 3" xfId="3339" xr:uid="{00000000-0005-0000-0000-00000B2C0000}"/>
    <cellStyle name="Итог 2 4 3 2" xfId="8075" xr:uid="{00000000-0005-0000-0000-00000C2C0000}"/>
    <cellStyle name="Итог 2 4 3 3" xfId="12343" xr:uid="{00000000-0005-0000-0000-00000D2C0000}"/>
    <cellStyle name="Итог 2 4 3 4" xfId="16579" xr:uid="{00000000-0005-0000-0000-00000E2C0000}"/>
    <cellStyle name="Итог 2 4 4" xfId="8073" xr:uid="{00000000-0005-0000-0000-00000F2C0000}"/>
    <cellStyle name="Итог 2 4 5" xfId="12341" xr:uid="{00000000-0005-0000-0000-0000102C0000}"/>
    <cellStyle name="Итог 2 4 6" xfId="16577" xr:uid="{00000000-0005-0000-0000-0000112C0000}"/>
    <cellStyle name="Итог 2 40" xfId="3340" xr:uid="{00000000-0005-0000-0000-0000122C0000}"/>
    <cellStyle name="Итог 2 40 2" xfId="8076" xr:uid="{00000000-0005-0000-0000-0000132C0000}"/>
    <cellStyle name="Итог 2 40 3" xfId="12344" xr:uid="{00000000-0005-0000-0000-0000142C0000}"/>
    <cellStyle name="Итог 2 40 4" xfId="16580" xr:uid="{00000000-0005-0000-0000-0000152C0000}"/>
    <cellStyle name="Итог 2 41" xfId="3341" xr:uid="{00000000-0005-0000-0000-0000162C0000}"/>
    <cellStyle name="Итог 2 41 2" xfId="8077" xr:uid="{00000000-0005-0000-0000-0000172C0000}"/>
    <cellStyle name="Итог 2 41 3" xfId="12345" xr:uid="{00000000-0005-0000-0000-0000182C0000}"/>
    <cellStyle name="Итог 2 41 4" xfId="16581" xr:uid="{00000000-0005-0000-0000-0000192C0000}"/>
    <cellStyle name="Итог 2 42" xfId="3342" xr:uid="{00000000-0005-0000-0000-00001A2C0000}"/>
    <cellStyle name="Итог 2 42 2" xfId="8078" xr:uid="{00000000-0005-0000-0000-00001B2C0000}"/>
    <cellStyle name="Итог 2 42 3" xfId="12346" xr:uid="{00000000-0005-0000-0000-00001C2C0000}"/>
    <cellStyle name="Итог 2 42 4" xfId="16582" xr:uid="{00000000-0005-0000-0000-00001D2C0000}"/>
    <cellStyle name="Итог 2 43" xfId="3343" xr:uid="{00000000-0005-0000-0000-00001E2C0000}"/>
    <cellStyle name="Итог 2 43 2" xfId="8079" xr:uid="{00000000-0005-0000-0000-00001F2C0000}"/>
    <cellStyle name="Итог 2 43 3" xfId="12347" xr:uid="{00000000-0005-0000-0000-0000202C0000}"/>
    <cellStyle name="Итог 2 43 4" xfId="16583" xr:uid="{00000000-0005-0000-0000-0000212C0000}"/>
    <cellStyle name="Итог 2 44" xfId="3344" xr:uid="{00000000-0005-0000-0000-0000222C0000}"/>
    <cellStyle name="Итог 2 44 2" xfId="8080" xr:uid="{00000000-0005-0000-0000-0000232C0000}"/>
    <cellStyle name="Итог 2 44 3" xfId="12348" xr:uid="{00000000-0005-0000-0000-0000242C0000}"/>
    <cellStyle name="Итог 2 44 4" xfId="16584" xr:uid="{00000000-0005-0000-0000-0000252C0000}"/>
    <cellStyle name="Итог 2 45" xfId="3345" xr:uid="{00000000-0005-0000-0000-0000262C0000}"/>
    <cellStyle name="Итог 2 45 2" xfId="8081" xr:uid="{00000000-0005-0000-0000-0000272C0000}"/>
    <cellStyle name="Итог 2 45 3" xfId="12349" xr:uid="{00000000-0005-0000-0000-0000282C0000}"/>
    <cellStyle name="Итог 2 45 4" xfId="16585" xr:uid="{00000000-0005-0000-0000-0000292C0000}"/>
    <cellStyle name="Итог 2 46" xfId="3346" xr:uid="{00000000-0005-0000-0000-00002A2C0000}"/>
    <cellStyle name="Итог 2 46 2" xfId="8082" xr:uid="{00000000-0005-0000-0000-00002B2C0000}"/>
    <cellStyle name="Итог 2 46 3" xfId="12350" xr:uid="{00000000-0005-0000-0000-00002C2C0000}"/>
    <cellStyle name="Итог 2 46 4" xfId="16586" xr:uid="{00000000-0005-0000-0000-00002D2C0000}"/>
    <cellStyle name="Итог 2 47" xfId="3347" xr:uid="{00000000-0005-0000-0000-00002E2C0000}"/>
    <cellStyle name="Итог 2 47 2" xfId="8083" xr:uid="{00000000-0005-0000-0000-00002F2C0000}"/>
    <cellStyle name="Итог 2 47 3" xfId="12351" xr:uid="{00000000-0005-0000-0000-0000302C0000}"/>
    <cellStyle name="Итог 2 47 4" xfId="16587" xr:uid="{00000000-0005-0000-0000-0000312C0000}"/>
    <cellStyle name="Итог 2 48" xfId="3348" xr:uid="{00000000-0005-0000-0000-0000322C0000}"/>
    <cellStyle name="Итог 2 48 2" xfId="8084" xr:uid="{00000000-0005-0000-0000-0000332C0000}"/>
    <cellStyle name="Итог 2 48 3" xfId="12352" xr:uid="{00000000-0005-0000-0000-0000342C0000}"/>
    <cellStyle name="Итог 2 48 4" xfId="16588" xr:uid="{00000000-0005-0000-0000-0000352C0000}"/>
    <cellStyle name="Итог 2 49" xfId="3349" xr:uid="{00000000-0005-0000-0000-0000362C0000}"/>
    <cellStyle name="Итог 2 49 2" xfId="8085" xr:uid="{00000000-0005-0000-0000-0000372C0000}"/>
    <cellStyle name="Итог 2 49 3" xfId="12353" xr:uid="{00000000-0005-0000-0000-0000382C0000}"/>
    <cellStyle name="Итог 2 49 4" xfId="16589" xr:uid="{00000000-0005-0000-0000-0000392C0000}"/>
    <cellStyle name="Итог 2 5" xfId="3350" xr:uid="{00000000-0005-0000-0000-00003A2C0000}"/>
    <cellStyle name="Итог 2 5 2" xfId="8086" xr:uid="{00000000-0005-0000-0000-00003B2C0000}"/>
    <cellStyle name="Итог 2 5 3" xfId="12354" xr:uid="{00000000-0005-0000-0000-00003C2C0000}"/>
    <cellStyle name="Итог 2 5 4" xfId="16590" xr:uid="{00000000-0005-0000-0000-00003D2C0000}"/>
    <cellStyle name="Итог 2 50" xfId="3351" xr:uid="{00000000-0005-0000-0000-00003E2C0000}"/>
    <cellStyle name="Итог 2 50 2" xfId="8087" xr:uid="{00000000-0005-0000-0000-00003F2C0000}"/>
    <cellStyle name="Итог 2 50 3" xfId="12355" xr:uid="{00000000-0005-0000-0000-0000402C0000}"/>
    <cellStyle name="Итог 2 50 4" xfId="16591" xr:uid="{00000000-0005-0000-0000-0000412C0000}"/>
    <cellStyle name="Итог 2 51" xfId="3352" xr:uid="{00000000-0005-0000-0000-0000422C0000}"/>
    <cellStyle name="Итог 2 51 2" xfId="8088" xr:uid="{00000000-0005-0000-0000-0000432C0000}"/>
    <cellStyle name="Итог 2 51 3" xfId="12356" xr:uid="{00000000-0005-0000-0000-0000442C0000}"/>
    <cellStyle name="Итог 2 51 4" xfId="16592" xr:uid="{00000000-0005-0000-0000-0000452C0000}"/>
    <cellStyle name="Итог 2 52" xfId="3353" xr:uid="{00000000-0005-0000-0000-0000462C0000}"/>
    <cellStyle name="Итог 2 52 2" xfId="8089" xr:uid="{00000000-0005-0000-0000-0000472C0000}"/>
    <cellStyle name="Итог 2 52 3" xfId="12357" xr:uid="{00000000-0005-0000-0000-0000482C0000}"/>
    <cellStyle name="Итог 2 52 4" xfId="16593" xr:uid="{00000000-0005-0000-0000-0000492C0000}"/>
    <cellStyle name="Итог 2 53" xfId="3354" xr:uid="{00000000-0005-0000-0000-00004A2C0000}"/>
    <cellStyle name="Итог 2 53 2" xfId="8090" xr:uid="{00000000-0005-0000-0000-00004B2C0000}"/>
    <cellStyle name="Итог 2 53 3" xfId="12358" xr:uid="{00000000-0005-0000-0000-00004C2C0000}"/>
    <cellStyle name="Итог 2 53 4" xfId="16594" xr:uid="{00000000-0005-0000-0000-00004D2C0000}"/>
    <cellStyle name="Итог 2 54" xfId="3355" xr:uid="{00000000-0005-0000-0000-00004E2C0000}"/>
    <cellStyle name="Итог 2 54 2" xfId="8091" xr:uid="{00000000-0005-0000-0000-00004F2C0000}"/>
    <cellStyle name="Итог 2 54 3" xfId="12359" xr:uid="{00000000-0005-0000-0000-0000502C0000}"/>
    <cellStyle name="Итог 2 54 4" xfId="16595" xr:uid="{00000000-0005-0000-0000-0000512C0000}"/>
    <cellStyle name="Итог 2 55" xfId="3356" xr:uid="{00000000-0005-0000-0000-0000522C0000}"/>
    <cellStyle name="Итог 2 55 2" xfId="8092" xr:uid="{00000000-0005-0000-0000-0000532C0000}"/>
    <cellStyle name="Итог 2 55 3" xfId="12360" xr:uid="{00000000-0005-0000-0000-0000542C0000}"/>
    <cellStyle name="Итог 2 55 4" xfId="16596" xr:uid="{00000000-0005-0000-0000-0000552C0000}"/>
    <cellStyle name="Итог 2 56" xfId="3357" xr:uid="{00000000-0005-0000-0000-0000562C0000}"/>
    <cellStyle name="Итог 2 56 2" xfId="8093" xr:uid="{00000000-0005-0000-0000-0000572C0000}"/>
    <cellStyle name="Итог 2 56 3" xfId="12361" xr:uid="{00000000-0005-0000-0000-0000582C0000}"/>
    <cellStyle name="Итог 2 56 4" xfId="16597" xr:uid="{00000000-0005-0000-0000-0000592C0000}"/>
    <cellStyle name="Итог 2 57" xfId="3358" xr:uid="{00000000-0005-0000-0000-00005A2C0000}"/>
    <cellStyle name="Итог 2 57 2" xfId="8094" xr:uid="{00000000-0005-0000-0000-00005B2C0000}"/>
    <cellStyle name="Итог 2 57 3" xfId="12362" xr:uid="{00000000-0005-0000-0000-00005C2C0000}"/>
    <cellStyle name="Итог 2 57 4" xfId="16598" xr:uid="{00000000-0005-0000-0000-00005D2C0000}"/>
    <cellStyle name="Итог 2 58" xfId="3359" xr:uid="{00000000-0005-0000-0000-00005E2C0000}"/>
    <cellStyle name="Итог 2 58 2" xfId="8095" xr:uid="{00000000-0005-0000-0000-00005F2C0000}"/>
    <cellStyle name="Итог 2 58 3" xfId="12363" xr:uid="{00000000-0005-0000-0000-0000602C0000}"/>
    <cellStyle name="Итог 2 58 4" xfId="16599" xr:uid="{00000000-0005-0000-0000-0000612C0000}"/>
    <cellStyle name="Итог 2 59" xfId="3360" xr:uid="{00000000-0005-0000-0000-0000622C0000}"/>
    <cellStyle name="Итог 2 59 2" xfId="8096" xr:uid="{00000000-0005-0000-0000-0000632C0000}"/>
    <cellStyle name="Итог 2 59 3" xfId="12364" xr:uid="{00000000-0005-0000-0000-0000642C0000}"/>
    <cellStyle name="Итог 2 59 4" xfId="16600" xr:uid="{00000000-0005-0000-0000-0000652C0000}"/>
    <cellStyle name="Итог 2 6" xfId="3361" xr:uid="{00000000-0005-0000-0000-0000662C0000}"/>
    <cellStyle name="Итог 2 6 2" xfId="8097" xr:uid="{00000000-0005-0000-0000-0000672C0000}"/>
    <cellStyle name="Итог 2 6 3" xfId="12365" xr:uid="{00000000-0005-0000-0000-0000682C0000}"/>
    <cellStyle name="Итог 2 6 4" xfId="16601" xr:uid="{00000000-0005-0000-0000-0000692C0000}"/>
    <cellStyle name="Итог 2 60" xfId="3362" xr:uid="{00000000-0005-0000-0000-00006A2C0000}"/>
    <cellStyle name="Итог 2 60 2" xfId="8098" xr:uid="{00000000-0005-0000-0000-00006B2C0000}"/>
    <cellStyle name="Итог 2 60 3" xfId="12366" xr:uid="{00000000-0005-0000-0000-00006C2C0000}"/>
    <cellStyle name="Итог 2 60 4" xfId="16602" xr:uid="{00000000-0005-0000-0000-00006D2C0000}"/>
    <cellStyle name="Итог 2 61" xfId="3363" xr:uid="{00000000-0005-0000-0000-00006E2C0000}"/>
    <cellStyle name="Итог 2 61 2" xfId="8099" xr:uid="{00000000-0005-0000-0000-00006F2C0000}"/>
    <cellStyle name="Итог 2 61 3" xfId="12367" xr:uid="{00000000-0005-0000-0000-0000702C0000}"/>
    <cellStyle name="Итог 2 61 4" xfId="16603" xr:uid="{00000000-0005-0000-0000-0000712C0000}"/>
    <cellStyle name="Итог 2 62" xfId="3364" xr:uid="{00000000-0005-0000-0000-0000722C0000}"/>
    <cellStyle name="Итог 2 62 2" xfId="8100" xr:uid="{00000000-0005-0000-0000-0000732C0000}"/>
    <cellStyle name="Итог 2 62 3" xfId="12368" xr:uid="{00000000-0005-0000-0000-0000742C0000}"/>
    <cellStyle name="Итог 2 62 4" xfId="16604" xr:uid="{00000000-0005-0000-0000-0000752C0000}"/>
    <cellStyle name="Итог 2 63" xfId="3365" xr:uid="{00000000-0005-0000-0000-0000762C0000}"/>
    <cellStyle name="Итог 2 63 2" xfId="8101" xr:uid="{00000000-0005-0000-0000-0000772C0000}"/>
    <cellStyle name="Итог 2 63 3" xfId="12369" xr:uid="{00000000-0005-0000-0000-0000782C0000}"/>
    <cellStyle name="Итог 2 63 4" xfId="16605" xr:uid="{00000000-0005-0000-0000-0000792C0000}"/>
    <cellStyle name="Итог 2 64" xfId="3366" xr:uid="{00000000-0005-0000-0000-00007A2C0000}"/>
    <cellStyle name="Итог 2 64 2" xfId="8102" xr:uid="{00000000-0005-0000-0000-00007B2C0000}"/>
    <cellStyle name="Итог 2 64 3" xfId="12370" xr:uid="{00000000-0005-0000-0000-00007C2C0000}"/>
    <cellStyle name="Итог 2 64 4" xfId="16606" xr:uid="{00000000-0005-0000-0000-00007D2C0000}"/>
    <cellStyle name="Итог 2 65" xfId="3367" xr:uid="{00000000-0005-0000-0000-00007E2C0000}"/>
    <cellStyle name="Итог 2 65 2" xfId="8103" xr:uid="{00000000-0005-0000-0000-00007F2C0000}"/>
    <cellStyle name="Итог 2 65 3" xfId="12371" xr:uid="{00000000-0005-0000-0000-0000802C0000}"/>
    <cellStyle name="Итог 2 65 4" xfId="16607" xr:uid="{00000000-0005-0000-0000-0000812C0000}"/>
    <cellStyle name="Итог 2 66" xfId="3368" xr:uid="{00000000-0005-0000-0000-0000822C0000}"/>
    <cellStyle name="Итог 2 66 2" xfId="8104" xr:uid="{00000000-0005-0000-0000-0000832C0000}"/>
    <cellStyle name="Итог 2 66 3" xfId="12372" xr:uid="{00000000-0005-0000-0000-0000842C0000}"/>
    <cellStyle name="Итог 2 66 4" xfId="16608" xr:uid="{00000000-0005-0000-0000-0000852C0000}"/>
    <cellStyle name="Итог 2 67" xfId="3369" xr:uid="{00000000-0005-0000-0000-0000862C0000}"/>
    <cellStyle name="Итог 2 67 2" xfId="8105" xr:uid="{00000000-0005-0000-0000-0000872C0000}"/>
    <cellStyle name="Итог 2 67 3" xfId="12373" xr:uid="{00000000-0005-0000-0000-0000882C0000}"/>
    <cellStyle name="Итог 2 67 4" xfId="16609" xr:uid="{00000000-0005-0000-0000-0000892C0000}"/>
    <cellStyle name="Итог 2 68" xfId="3370" xr:uid="{00000000-0005-0000-0000-00008A2C0000}"/>
    <cellStyle name="Итог 2 68 2" xfId="8106" xr:uid="{00000000-0005-0000-0000-00008B2C0000}"/>
    <cellStyle name="Итог 2 68 3" xfId="12374" xr:uid="{00000000-0005-0000-0000-00008C2C0000}"/>
    <cellStyle name="Итог 2 68 4" xfId="16610" xr:uid="{00000000-0005-0000-0000-00008D2C0000}"/>
    <cellStyle name="Итог 2 69" xfId="3371" xr:uid="{00000000-0005-0000-0000-00008E2C0000}"/>
    <cellStyle name="Итог 2 69 2" xfId="8107" xr:uid="{00000000-0005-0000-0000-00008F2C0000}"/>
    <cellStyle name="Итог 2 69 3" xfId="12375" xr:uid="{00000000-0005-0000-0000-0000902C0000}"/>
    <cellStyle name="Итог 2 69 4" xfId="16611" xr:uid="{00000000-0005-0000-0000-0000912C0000}"/>
    <cellStyle name="Итог 2 7" xfId="3372" xr:uid="{00000000-0005-0000-0000-0000922C0000}"/>
    <cellStyle name="Итог 2 7 2" xfId="8108" xr:uid="{00000000-0005-0000-0000-0000932C0000}"/>
    <cellStyle name="Итог 2 7 3" xfId="12376" xr:uid="{00000000-0005-0000-0000-0000942C0000}"/>
    <cellStyle name="Итог 2 7 4" xfId="16612" xr:uid="{00000000-0005-0000-0000-0000952C0000}"/>
    <cellStyle name="Итог 2 70" xfId="3373" xr:uid="{00000000-0005-0000-0000-0000962C0000}"/>
    <cellStyle name="Итог 2 70 2" xfId="8109" xr:uid="{00000000-0005-0000-0000-0000972C0000}"/>
    <cellStyle name="Итог 2 70 3" xfId="12377" xr:uid="{00000000-0005-0000-0000-0000982C0000}"/>
    <cellStyle name="Итог 2 70 4" xfId="16613" xr:uid="{00000000-0005-0000-0000-0000992C0000}"/>
    <cellStyle name="Итог 2 71" xfId="3374" xr:uid="{00000000-0005-0000-0000-00009A2C0000}"/>
    <cellStyle name="Итог 2 71 2" xfId="8110" xr:uid="{00000000-0005-0000-0000-00009B2C0000}"/>
    <cellStyle name="Итог 2 71 3" xfId="12378" xr:uid="{00000000-0005-0000-0000-00009C2C0000}"/>
    <cellStyle name="Итог 2 71 4" xfId="16614" xr:uid="{00000000-0005-0000-0000-00009D2C0000}"/>
    <cellStyle name="Итог 2 72" xfId="3375" xr:uid="{00000000-0005-0000-0000-00009E2C0000}"/>
    <cellStyle name="Итог 2 72 2" xfId="8111" xr:uid="{00000000-0005-0000-0000-00009F2C0000}"/>
    <cellStyle name="Итог 2 72 3" xfId="12379" xr:uid="{00000000-0005-0000-0000-0000A02C0000}"/>
    <cellStyle name="Итог 2 72 4" xfId="16615" xr:uid="{00000000-0005-0000-0000-0000A12C0000}"/>
    <cellStyle name="Итог 2 73" xfId="3376" xr:uid="{00000000-0005-0000-0000-0000A22C0000}"/>
    <cellStyle name="Итог 2 73 2" xfId="8112" xr:uid="{00000000-0005-0000-0000-0000A32C0000}"/>
    <cellStyle name="Итог 2 73 3" xfId="12380" xr:uid="{00000000-0005-0000-0000-0000A42C0000}"/>
    <cellStyle name="Итог 2 73 4" xfId="16616" xr:uid="{00000000-0005-0000-0000-0000A52C0000}"/>
    <cellStyle name="Итог 2 74" xfId="3377" xr:uid="{00000000-0005-0000-0000-0000A62C0000}"/>
    <cellStyle name="Итог 2 74 2" xfId="8113" xr:uid="{00000000-0005-0000-0000-0000A72C0000}"/>
    <cellStyle name="Итог 2 74 3" xfId="12381" xr:uid="{00000000-0005-0000-0000-0000A82C0000}"/>
    <cellStyle name="Итог 2 74 4" xfId="16617" xr:uid="{00000000-0005-0000-0000-0000A92C0000}"/>
    <cellStyle name="Итог 2 75" xfId="3378" xr:uid="{00000000-0005-0000-0000-0000AA2C0000}"/>
    <cellStyle name="Итог 2 75 2" xfId="8114" xr:uid="{00000000-0005-0000-0000-0000AB2C0000}"/>
    <cellStyle name="Итог 2 75 3" xfId="12382" xr:uid="{00000000-0005-0000-0000-0000AC2C0000}"/>
    <cellStyle name="Итог 2 75 4" xfId="16618" xr:uid="{00000000-0005-0000-0000-0000AD2C0000}"/>
    <cellStyle name="Итог 2 76" xfId="3379" xr:uid="{00000000-0005-0000-0000-0000AE2C0000}"/>
    <cellStyle name="Итог 2 76 2" xfId="8115" xr:uid="{00000000-0005-0000-0000-0000AF2C0000}"/>
    <cellStyle name="Итог 2 76 3" xfId="12383" xr:uid="{00000000-0005-0000-0000-0000B02C0000}"/>
    <cellStyle name="Итог 2 76 4" xfId="16619" xr:uid="{00000000-0005-0000-0000-0000B12C0000}"/>
    <cellStyle name="Итог 2 77" xfId="3380" xr:uid="{00000000-0005-0000-0000-0000B22C0000}"/>
    <cellStyle name="Итог 2 77 2" xfId="8116" xr:uid="{00000000-0005-0000-0000-0000B32C0000}"/>
    <cellStyle name="Итог 2 77 3" xfId="12384" xr:uid="{00000000-0005-0000-0000-0000B42C0000}"/>
    <cellStyle name="Итог 2 77 4" xfId="16620" xr:uid="{00000000-0005-0000-0000-0000B52C0000}"/>
    <cellStyle name="Итог 2 78" xfId="3381" xr:uid="{00000000-0005-0000-0000-0000B62C0000}"/>
    <cellStyle name="Итог 2 78 2" xfId="8117" xr:uid="{00000000-0005-0000-0000-0000B72C0000}"/>
    <cellStyle name="Итог 2 78 3" xfId="12385" xr:uid="{00000000-0005-0000-0000-0000B82C0000}"/>
    <cellStyle name="Итог 2 78 4" xfId="16621" xr:uid="{00000000-0005-0000-0000-0000B92C0000}"/>
    <cellStyle name="Итог 2 79" xfId="3382" xr:uid="{00000000-0005-0000-0000-0000BA2C0000}"/>
    <cellStyle name="Итог 2 79 2" xfId="8118" xr:uid="{00000000-0005-0000-0000-0000BB2C0000}"/>
    <cellStyle name="Итог 2 79 3" xfId="12386" xr:uid="{00000000-0005-0000-0000-0000BC2C0000}"/>
    <cellStyle name="Итог 2 79 4" xfId="16622" xr:uid="{00000000-0005-0000-0000-0000BD2C0000}"/>
    <cellStyle name="Итог 2 8" xfId="3383" xr:uid="{00000000-0005-0000-0000-0000BE2C0000}"/>
    <cellStyle name="Итог 2 8 2" xfId="8119" xr:uid="{00000000-0005-0000-0000-0000BF2C0000}"/>
    <cellStyle name="Итог 2 8 3" xfId="12387" xr:uid="{00000000-0005-0000-0000-0000C02C0000}"/>
    <cellStyle name="Итог 2 8 4" xfId="16623" xr:uid="{00000000-0005-0000-0000-0000C12C0000}"/>
    <cellStyle name="Итог 2 80" xfId="3384" xr:uid="{00000000-0005-0000-0000-0000C22C0000}"/>
    <cellStyle name="Итог 2 80 2" xfId="8120" xr:uid="{00000000-0005-0000-0000-0000C32C0000}"/>
    <cellStyle name="Итог 2 80 3" xfId="12388" xr:uid="{00000000-0005-0000-0000-0000C42C0000}"/>
    <cellStyle name="Итог 2 80 4" xfId="16624" xr:uid="{00000000-0005-0000-0000-0000C52C0000}"/>
    <cellStyle name="Итог 2 81" xfId="3385" xr:uid="{00000000-0005-0000-0000-0000C62C0000}"/>
    <cellStyle name="Итог 2 81 2" xfId="8121" xr:uid="{00000000-0005-0000-0000-0000C72C0000}"/>
    <cellStyle name="Итог 2 81 3" xfId="12389" xr:uid="{00000000-0005-0000-0000-0000C82C0000}"/>
    <cellStyle name="Итог 2 81 4" xfId="16625" xr:uid="{00000000-0005-0000-0000-0000C92C0000}"/>
    <cellStyle name="Итог 2 82" xfId="3386" xr:uid="{00000000-0005-0000-0000-0000CA2C0000}"/>
    <cellStyle name="Итог 2 82 2" xfId="8122" xr:uid="{00000000-0005-0000-0000-0000CB2C0000}"/>
    <cellStyle name="Итог 2 82 3" xfId="12390" xr:uid="{00000000-0005-0000-0000-0000CC2C0000}"/>
    <cellStyle name="Итог 2 82 4" xfId="16626" xr:uid="{00000000-0005-0000-0000-0000CD2C0000}"/>
    <cellStyle name="Итог 2 83" xfId="3387" xr:uid="{00000000-0005-0000-0000-0000CE2C0000}"/>
    <cellStyle name="Итог 2 83 2" xfId="8123" xr:uid="{00000000-0005-0000-0000-0000CF2C0000}"/>
    <cellStyle name="Итог 2 83 3" xfId="12391" xr:uid="{00000000-0005-0000-0000-0000D02C0000}"/>
    <cellStyle name="Итог 2 83 4" xfId="16627" xr:uid="{00000000-0005-0000-0000-0000D12C0000}"/>
    <cellStyle name="Итог 2 84" xfId="3388" xr:uid="{00000000-0005-0000-0000-0000D22C0000}"/>
    <cellStyle name="Итог 2 84 2" xfId="8124" xr:uid="{00000000-0005-0000-0000-0000D32C0000}"/>
    <cellStyle name="Итог 2 84 3" xfId="12392" xr:uid="{00000000-0005-0000-0000-0000D42C0000}"/>
    <cellStyle name="Итог 2 84 4" xfId="16628" xr:uid="{00000000-0005-0000-0000-0000D52C0000}"/>
    <cellStyle name="Итог 2 85" xfId="3389" xr:uid="{00000000-0005-0000-0000-0000D62C0000}"/>
    <cellStyle name="Итог 2 85 2" xfId="8125" xr:uid="{00000000-0005-0000-0000-0000D72C0000}"/>
    <cellStyle name="Итог 2 85 3" xfId="12393" xr:uid="{00000000-0005-0000-0000-0000D82C0000}"/>
    <cellStyle name="Итог 2 85 4" xfId="16629" xr:uid="{00000000-0005-0000-0000-0000D92C0000}"/>
    <cellStyle name="Итог 2 86" xfId="3390" xr:uid="{00000000-0005-0000-0000-0000DA2C0000}"/>
    <cellStyle name="Итог 2 86 2" xfId="8126" xr:uid="{00000000-0005-0000-0000-0000DB2C0000}"/>
    <cellStyle name="Итог 2 86 3" xfId="12394" xr:uid="{00000000-0005-0000-0000-0000DC2C0000}"/>
    <cellStyle name="Итог 2 86 4" xfId="16630" xr:uid="{00000000-0005-0000-0000-0000DD2C0000}"/>
    <cellStyle name="Итог 2 87" xfId="3391" xr:uid="{00000000-0005-0000-0000-0000DE2C0000}"/>
    <cellStyle name="Итог 2 87 2" xfId="8127" xr:uid="{00000000-0005-0000-0000-0000DF2C0000}"/>
    <cellStyle name="Итог 2 87 3" xfId="12395" xr:uid="{00000000-0005-0000-0000-0000E02C0000}"/>
    <cellStyle name="Итог 2 87 4" xfId="16631" xr:uid="{00000000-0005-0000-0000-0000E12C0000}"/>
    <cellStyle name="Итог 2 88" xfId="3392" xr:uid="{00000000-0005-0000-0000-0000E22C0000}"/>
    <cellStyle name="Итог 2 88 2" xfId="8128" xr:uid="{00000000-0005-0000-0000-0000E32C0000}"/>
    <cellStyle name="Итог 2 88 3" xfId="12396" xr:uid="{00000000-0005-0000-0000-0000E42C0000}"/>
    <cellStyle name="Итог 2 88 4" xfId="16632" xr:uid="{00000000-0005-0000-0000-0000E52C0000}"/>
    <cellStyle name="Итог 2 89" xfId="3393" xr:uid="{00000000-0005-0000-0000-0000E62C0000}"/>
    <cellStyle name="Итог 2 89 2" xfId="8129" xr:uid="{00000000-0005-0000-0000-0000E72C0000}"/>
    <cellStyle name="Итог 2 89 3" xfId="12397" xr:uid="{00000000-0005-0000-0000-0000E82C0000}"/>
    <cellStyle name="Итог 2 89 4" xfId="16633" xr:uid="{00000000-0005-0000-0000-0000E92C0000}"/>
    <cellStyle name="Итог 2 9" xfId="3394" xr:uid="{00000000-0005-0000-0000-0000EA2C0000}"/>
    <cellStyle name="Итог 2 9 2" xfId="8130" xr:uid="{00000000-0005-0000-0000-0000EB2C0000}"/>
    <cellStyle name="Итог 2 9 3" xfId="12398" xr:uid="{00000000-0005-0000-0000-0000EC2C0000}"/>
    <cellStyle name="Итог 2 9 4" xfId="16634" xr:uid="{00000000-0005-0000-0000-0000ED2C0000}"/>
    <cellStyle name="Итог 2 90" xfId="3395" xr:uid="{00000000-0005-0000-0000-0000EE2C0000}"/>
    <cellStyle name="Итог 2 90 2" xfId="8131" xr:uid="{00000000-0005-0000-0000-0000EF2C0000}"/>
    <cellStyle name="Итог 2 90 3" xfId="12399" xr:uid="{00000000-0005-0000-0000-0000F02C0000}"/>
    <cellStyle name="Итог 2 90 4" xfId="16635" xr:uid="{00000000-0005-0000-0000-0000F12C0000}"/>
    <cellStyle name="Итог 2 91" xfId="3396" xr:uid="{00000000-0005-0000-0000-0000F22C0000}"/>
    <cellStyle name="Итог 2 91 2" xfId="8132" xr:uid="{00000000-0005-0000-0000-0000F32C0000}"/>
    <cellStyle name="Итог 2 91 3" xfId="12400" xr:uid="{00000000-0005-0000-0000-0000F42C0000}"/>
    <cellStyle name="Итог 2 91 4" xfId="16636" xr:uid="{00000000-0005-0000-0000-0000F52C0000}"/>
    <cellStyle name="Итог 2 92" xfId="5205" xr:uid="{00000000-0005-0000-0000-0000F62C0000}"/>
    <cellStyle name="Итог 2 93" xfId="8836" xr:uid="{00000000-0005-0000-0000-0000F72C0000}"/>
    <cellStyle name="Итог 2 94" xfId="13086" xr:uid="{00000000-0005-0000-0000-0000F82C0000}"/>
    <cellStyle name="Итог 3" xfId="291" xr:uid="{00000000-0005-0000-0000-0000F92C0000}"/>
    <cellStyle name="Итог 3 10" xfId="3397" xr:uid="{00000000-0005-0000-0000-0000FA2C0000}"/>
    <cellStyle name="Итог 3 10 2" xfId="8133" xr:uid="{00000000-0005-0000-0000-0000FB2C0000}"/>
    <cellStyle name="Итог 3 10 3" xfId="12401" xr:uid="{00000000-0005-0000-0000-0000FC2C0000}"/>
    <cellStyle name="Итог 3 10 4" xfId="16637" xr:uid="{00000000-0005-0000-0000-0000FD2C0000}"/>
    <cellStyle name="Итог 3 11" xfId="3398" xr:uid="{00000000-0005-0000-0000-0000FE2C0000}"/>
    <cellStyle name="Итог 3 11 2" xfId="8134" xr:uid="{00000000-0005-0000-0000-0000FF2C0000}"/>
    <cellStyle name="Итог 3 11 3" xfId="12402" xr:uid="{00000000-0005-0000-0000-0000002D0000}"/>
    <cellStyle name="Итог 3 11 4" xfId="16638" xr:uid="{00000000-0005-0000-0000-0000012D0000}"/>
    <cellStyle name="Итог 3 12" xfId="3399" xr:uid="{00000000-0005-0000-0000-0000022D0000}"/>
    <cellStyle name="Итог 3 12 2" xfId="8135" xr:uid="{00000000-0005-0000-0000-0000032D0000}"/>
    <cellStyle name="Итог 3 12 3" xfId="12403" xr:uid="{00000000-0005-0000-0000-0000042D0000}"/>
    <cellStyle name="Итог 3 12 4" xfId="16639" xr:uid="{00000000-0005-0000-0000-0000052D0000}"/>
    <cellStyle name="Итог 3 13" xfId="3400" xr:uid="{00000000-0005-0000-0000-0000062D0000}"/>
    <cellStyle name="Итог 3 13 2" xfId="8136" xr:uid="{00000000-0005-0000-0000-0000072D0000}"/>
    <cellStyle name="Итог 3 13 3" xfId="12404" xr:uid="{00000000-0005-0000-0000-0000082D0000}"/>
    <cellStyle name="Итог 3 13 4" xfId="16640" xr:uid="{00000000-0005-0000-0000-0000092D0000}"/>
    <cellStyle name="Итог 3 14" xfId="3401" xr:uid="{00000000-0005-0000-0000-00000A2D0000}"/>
    <cellStyle name="Итог 3 14 2" xfId="8137" xr:uid="{00000000-0005-0000-0000-00000B2D0000}"/>
    <cellStyle name="Итог 3 14 3" xfId="12405" xr:uid="{00000000-0005-0000-0000-00000C2D0000}"/>
    <cellStyle name="Итог 3 14 4" xfId="16641" xr:uid="{00000000-0005-0000-0000-00000D2D0000}"/>
    <cellStyle name="Итог 3 15" xfId="3402" xr:uid="{00000000-0005-0000-0000-00000E2D0000}"/>
    <cellStyle name="Итог 3 15 2" xfId="8138" xr:uid="{00000000-0005-0000-0000-00000F2D0000}"/>
    <cellStyle name="Итог 3 15 3" xfId="12406" xr:uid="{00000000-0005-0000-0000-0000102D0000}"/>
    <cellStyle name="Итог 3 15 4" xfId="16642" xr:uid="{00000000-0005-0000-0000-0000112D0000}"/>
    <cellStyle name="Итог 3 16" xfId="3403" xr:uid="{00000000-0005-0000-0000-0000122D0000}"/>
    <cellStyle name="Итог 3 16 2" xfId="8139" xr:uid="{00000000-0005-0000-0000-0000132D0000}"/>
    <cellStyle name="Итог 3 16 3" xfId="12407" xr:uid="{00000000-0005-0000-0000-0000142D0000}"/>
    <cellStyle name="Итог 3 16 4" xfId="16643" xr:uid="{00000000-0005-0000-0000-0000152D0000}"/>
    <cellStyle name="Итог 3 17" xfId="3404" xr:uid="{00000000-0005-0000-0000-0000162D0000}"/>
    <cellStyle name="Итог 3 17 2" xfId="8140" xr:uid="{00000000-0005-0000-0000-0000172D0000}"/>
    <cellStyle name="Итог 3 17 3" xfId="12408" xr:uid="{00000000-0005-0000-0000-0000182D0000}"/>
    <cellStyle name="Итог 3 17 4" xfId="16644" xr:uid="{00000000-0005-0000-0000-0000192D0000}"/>
    <cellStyle name="Итог 3 18" xfId="3405" xr:uid="{00000000-0005-0000-0000-00001A2D0000}"/>
    <cellStyle name="Итог 3 18 2" xfId="8141" xr:uid="{00000000-0005-0000-0000-00001B2D0000}"/>
    <cellStyle name="Итог 3 18 3" xfId="12409" xr:uid="{00000000-0005-0000-0000-00001C2D0000}"/>
    <cellStyle name="Итог 3 18 4" xfId="16645" xr:uid="{00000000-0005-0000-0000-00001D2D0000}"/>
    <cellStyle name="Итог 3 19" xfId="3406" xr:uid="{00000000-0005-0000-0000-00001E2D0000}"/>
    <cellStyle name="Итог 3 19 2" xfId="8142" xr:uid="{00000000-0005-0000-0000-00001F2D0000}"/>
    <cellStyle name="Итог 3 19 3" xfId="12410" xr:uid="{00000000-0005-0000-0000-0000202D0000}"/>
    <cellStyle name="Итог 3 19 4" xfId="16646" xr:uid="{00000000-0005-0000-0000-0000212D0000}"/>
    <cellStyle name="Итог 3 2" xfId="3407" xr:uid="{00000000-0005-0000-0000-0000222D0000}"/>
    <cellStyle name="Итог 3 2 2" xfId="3408" xr:uid="{00000000-0005-0000-0000-0000232D0000}"/>
    <cellStyle name="Итог 3 2 2 2" xfId="8144" xr:uid="{00000000-0005-0000-0000-0000242D0000}"/>
    <cellStyle name="Итог 3 2 2 3" xfId="12412" xr:uid="{00000000-0005-0000-0000-0000252D0000}"/>
    <cellStyle name="Итог 3 2 2 4" xfId="16648" xr:uid="{00000000-0005-0000-0000-0000262D0000}"/>
    <cellStyle name="Итог 3 2 3" xfId="3409" xr:uid="{00000000-0005-0000-0000-0000272D0000}"/>
    <cellStyle name="Итог 3 2 3 2" xfId="8145" xr:uid="{00000000-0005-0000-0000-0000282D0000}"/>
    <cellStyle name="Итог 3 2 3 3" xfId="12413" xr:uid="{00000000-0005-0000-0000-0000292D0000}"/>
    <cellStyle name="Итог 3 2 3 4" xfId="16649" xr:uid="{00000000-0005-0000-0000-00002A2D0000}"/>
    <cellStyle name="Итог 3 2 4" xfId="8143" xr:uid="{00000000-0005-0000-0000-00002B2D0000}"/>
    <cellStyle name="Итог 3 2 5" xfId="12411" xr:uid="{00000000-0005-0000-0000-00002C2D0000}"/>
    <cellStyle name="Итог 3 2 6" xfId="16647" xr:uid="{00000000-0005-0000-0000-00002D2D0000}"/>
    <cellStyle name="Итог 3 20" xfId="3410" xr:uid="{00000000-0005-0000-0000-00002E2D0000}"/>
    <cellStyle name="Итог 3 20 2" xfId="8146" xr:uid="{00000000-0005-0000-0000-00002F2D0000}"/>
    <cellStyle name="Итог 3 20 3" xfId="12414" xr:uid="{00000000-0005-0000-0000-0000302D0000}"/>
    <cellStyle name="Итог 3 20 4" xfId="16650" xr:uid="{00000000-0005-0000-0000-0000312D0000}"/>
    <cellStyle name="Итог 3 21" xfId="3411" xr:uid="{00000000-0005-0000-0000-0000322D0000}"/>
    <cellStyle name="Итог 3 21 2" xfId="8147" xr:uid="{00000000-0005-0000-0000-0000332D0000}"/>
    <cellStyle name="Итог 3 21 3" xfId="12415" xr:uid="{00000000-0005-0000-0000-0000342D0000}"/>
    <cellStyle name="Итог 3 21 4" xfId="16651" xr:uid="{00000000-0005-0000-0000-0000352D0000}"/>
    <cellStyle name="Итог 3 22" xfId="3412" xr:uid="{00000000-0005-0000-0000-0000362D0000}"/>
    <cellStyle name="Итог 3 22 2" xfId="8148" xr:uid="{00000000-0005-0000-0000-0000372D0000}"/>
    <cellStyle name="Итог 3 22 3" xfId="12416" xr:uid="{00000000-0005-0000-0000-0000382D0000}"/>
    <cellStyle name="Итог 3 22 4" xfId="16652" xr:uid="{00000000-0005-0000-0000-0000392D0000}"/>
    <cellStyle name="Итог 3 23" xfId="3413" xr:uid="{00000000-0005-0000-0000-00003A2D0000}"/>
    <cellStyle name="Итог 3 23 2" xfId="8149" xr:uid="{00000000-0005-0000-0000-00003B2D0000}"/>
    <cellStyle name="Итог 3 23 3" xfId="12417" xr:uid="{00000000-0005-0000-0000-00003C2D0000}"/>
    <cellStyle name="Итог 3 23 4" xfId="16653" xr:uid="{00000000-0005-0000-0000-00003D2D0000}"/>
    <cellStyle name="Итог 3 24" xfId="3414" xr:uid="{00000000-0005-0000-0000-00003E2D0000}"/>
    <cellStyle name="Итог 3 24 2" xfId="8150" xr:uid="{00000000-0005-0000-0000-00003F2D0000}"/>
    <cellStyle name="Итог 3 24 3" xfId="12418" xr:uid="{00000000-0005-0000-0000-0000402D0000}"/>
    <cellStyle name="Итог 3 24 4" xfId="16654" xr:uid="{00000000-0005-0000-0000-0000412D0000}"/>
    <cellStyle name="Итог 3 25" xfId="3415" xr:uid="{00000000-0005-0000-0000-0000422D0000}"/>
    <cellStyle name="Итог 3 25 2" xfId="8151" xr:uid="{00000000-0005-0000-0000-0000432D0000}"/>
    <cellStyle name="Итог 3 25 3" xfId="12419" xr:uid="{00000000-0005-0000-0000-0000442D0000}"/>
    <cellStyle name="Итог 3 25 4" xfId="16655" xr:uid="{00000000-0005-0000-0000-0000452D0000}"/>
    <cellStyle name="Итог 3 26" xfId="3416" xr:uid="{00000000-0005-0000-0000-0000462D0000}"/>
    <cellStyle name="Итог 3 26 2" xfId="8152" xr:uid="{00000000-0005-0000-0000-0000472D0000}"/>
    <cellStyle name="Итог 3 26 3" xfId="12420" xr:uid="{00000000-0005-0000-0000-0000482D0000}"/>
    <cellStyle name="Итог 3 26 4" xfId="16656" xr:uid="{00000000-0005-0000-0000-0000492D0000}"/>
    <cellStyle name="Итог 3 27" xfId="3417" xr:uid="{00000000-0005-0000-0000-00004A2D0000}"/>
    <cellStyle name="Итог 3 27 2" xfId="8153" xr:uid="{00000000-0005-0000-0000-00004B2D0000}"/>
    <cellStyle name="Итог 3 27 3" xfId="12421" xr:uid="{00000000-0005-0000-0000-00004C2D0000}"/>
    <cellStyle name="Итог 3 27 4" xfId="16657" xr:uid="{00000000-0005-0000-0000-00004D2D0000}"/>
    <cellStyle name="Итог 3 28" xfId="3418" xr:uid="{00000000-0005-0000-0000-00004E2D0000}"/>
    <cellStyle name="Итог 3 28 2" xfId="8154" xr:uid="{00000000-0005-0000-0000-00004F2D0000}"/>
    <cellStyle name="Итог 3 28 3" xfId="12422" xr:uid="{00000000-0005-0000-0000-0000502D0000}"/>
    <cellStyle name="Итог 3 28 4" xfId="16658" xr:uid="{00000000-0005-0000-0000-0000512D0000}"/>
    <cellStyle name="Итог 3 29" xfId="3419" xr:uid="{00000000-0005-0000-0000-0000522D0000}"/>
    <cellStyle name="Итог 3 29 2" xfId="8155" xr:uid="{00000000-0005-0000-0000-0000532D0000}"/>
    <cellStyle name="Итог 3 29 3" xfId="12423" xr:uid="{00000000-0005-0000-0000-0000542D0000}"/>
    <cellStyle name="Итог 3 29 4" xfId="16659" xr:uid="{00000000-0005-0000-0000-0000552D0000}"/>
    <cellStyle name="Итог 3 3" xfId="3420" xr:uid="{00000000-0005-0000-0000-0000562D0000}"/>
    <cellStyle name="Итог 3 3 2" xfId="3421" xr:uid="{00000000-0005-0000-0000-0000572D0000}"/>
    <cellStyle name="Итог 3 3 2 2" xfId="8157" xr:uid="{00000000-0005-0000-0000-0000582D0000}"/>
    <cellStyle name="Итог 3 3 2 3" xfId="12425" xr:uid="{00000000-0005-0000-0000-0000592D0000}"/>
    <cellStyle name="Итог 3 3 2 4" xfId="16661" xr:uid="{00000000-0005-0000-0000-00005A2D0000}"/>
    <cellStyle name="Итог 3 3 3" xfId="3422" xr:uid="{00000000-0005-0000-0000-00005B2D0000}"/>
    <cellStyle name="Итог 3 3 3 2" xfId="8158" xr:uid="{00000000-0005-0000-0000-00005C2D0000}"/>
    <cellStyle name="Итог 3 3 3 3" xfId="12426" xr:uid="{00000000-0005-0000-0000-00005D2D0000}"/>
    <cellStyle name="Итог 3 3 3 4" xfId="16662" xr:uid="{00000000-0005-0000-0000-00005E2D0000}"/>
    <cellStyle name="Итог 3 3 4" xfId="8156" xr:uid="{00000000-0005-0000-0000-00005F2D0000}"/>
    <cellStyle name="Итог 3 3 5" xfId="12424" xr:uid="{00000000-0005-0000-0000-0000602D0000}"/>
    <cellStyle name="Итог 3 3 6" xfId="16660" xr:uid="{00000000-0005-0000-0000-0000612D0000}"/>
    <cellStyle name="Итог 3 30" xfId="3423" xr:uid="{00000000-0005-0000-0000-0000622D0000}"/>
    <cellStyle name="Итог 3 30 2" xfId="8159" xr:uid="{00000000-0005-0000-0000-0000632D0000}"/>
    <cellStyle name="Итог 3 30 3" xfId="12427" xr:uid="{00000000-0005-0000-0000-0000642D0000}"/>
    <cellStyle name="Итог 3 30 4" xfId="16663" xr:uid="{00000000-0005-0000-0000-0000652D0000}"/>
    <cellStyle name="Итог 3 31" xfId="3424" xr:uid="{00000000-0005-0000-0000-0000662D0000}"/>
    <cellStyle name="Итог 3 31 2" xfId="8160" xr:uid="{00000000-0005-0000-0000-0000672D0000}"/>
    <cellStyle name="Итог 3 31 3" xfId="12428" xr:uid="{00000000-0005-0000-0000-0000682D0000}"/>
    <cellStyle name="Итог 3 31 4" xfId="16664" xr:uid="{00000000-0005-0000-0000-0000692D0000}"/>
    <cellStyle name="Итог 3 32" xfId="3425" xr:uid="{00000000-0005-0000-0000-00006A2D0000}"/>
    <cellStyle name="Итог 3 32 2" xfId="8161" xr:uid="{00000000-0005-0000-0000-00006B2D0000}"/>
    <cellStyle name="Итог 3 32 3" xfId="12429" xr:uid="{00000000-0005-0000-0000-00006C2D0000}"/>
    <cellStyle name="Итог 3 32 4" xfId="16665" xr:uid="{00000000-0005-0000-0000-00006D2D0000}"/>
    <cellStyle name="Итог 3 33" xfId="3426" xr:uid="{00000000-0005-0000-0000-00006E2D0000}"/>
    <cellStyle name="Итог 3 33 2" xfId="8162" xr:uid="{00000000-0005-0000-0000-00006F2D0000}"/>
    <cellStyle name="Итог 3 33 3" xfId="12430" xr:uid="{00000000-0005-0000-0000-0000702D0000}"/>
    <cellStyle name="Итог 3 33 4" xfId="16666" xr:uid="{00000000-0005-0000-0000-0000712D0000}"/>
    <cellStyle name="Итог 3 34" xfId="3427" xr:uid="{00000000-0005-0000-0000-0000722D0000}"/>
    <cellStyle name="Итог 3 34 2" xfId="8163" xr:uid="{00000000-0005-0000-0000-0000732D0000}"/>
    <cellStyle name="Итог 3 34 3" xfId="12431" xr:uid="{00000000-0005-0000-0000-0000742D0000}"/>
    <cellStyle name="Итог 3 34 4" xfId="16667" xr:uid="{00000000-0005-0000-0000-0000752D0000}"/>
    <cellStyle name="Итог 3 35" xfId="3428" xr:uid="{00000000-0005-0000-0000-0000762D0000}"/>
    <cellStyle name="Итог 3 35 2" xfId="8164" xr:uid="{00000000-0005-0000-0000-0000772D0000}"/>
    <cellStyle name="Итог 3 35 3" xfId="12432" xr:uid="{00000000-0005-0000-0000-0000782D0000}"/>
    <cellStyle name="Итог 3 35 4" xfId="16668" xr:uid="{00000000-0005-0000-0000-0000792D0000}"/>
    <cellStyle name="Итог 3 36" xfId="3429" xr:uid="{00000000-0005-0000-0000-00007A2D0000}"/>
    <cellStyle name="Итог 3 36 2" xfId="8165" xr:uid="{00000000-0005-0000-0000-00007B2D0000}"/>
    <cellStyle name="Итог 3 36 3" xfId="12433" xr:uid="{00000000-0005-0000-0000-00007C2D0000}"/>
    <cellStyle name="Итог 3 36 4" xfId="16669" xr:uid="{00000000-0005-0000-0000-00007D2D0000}"/>
    <cellStyle name="Итог 3 37" xfId="3430" xr:uid="{00000000-0005-0000-0000-00007E2D0000}"/>
    <cellStyle name="Итог 3 37 2" xfId="8166" xr:uid="{00000000-0005-0000-0000-00007F2D0000}"/>
    <cellStyle name="Итог 3 37 3" xfId="12434" xr:uid="{00000000-0005-0000-0000-0000802D0000}"/>
    <cellStyle name="Итог 3 37 4" xfId="16670" xr:uid="{00000000-0005-0000-0000-0000812D0000}"/>
    <cellStyle name="Итог 3 38" xfId="3431" xr:uid="{00000000-0005-0000-0000-0000822D0000}"/>
    <cellStyle name="Итог 3 38 2" xfId="8167" xr:uid="{00000000-0005-0000-0000-0000832D0000}"/>
    <cellStyle name="Итог 3 38 3" xfId="12435" xr:uid="{00000000-0005-0000-0000-0000842D0000}"/>
    <cellStyle name="Итог 3 38 4" xfId="16671" xr:uid="{00000000-0005-0000-0000-0000852D0000}"/>
    <cellStyle name="Итог 3 39" xfId="3432" xr:uid="{00000000-0005-0000-0000-0000862D0000}"/>
    <cellStyle name="Итог 3 39 2" xfId="8168" xr:uid="{00000000-0005-0000-0000-0000872D0000}"/>
    <cellStyle name="Итог 3 39 3" xfId="12436" xr:uid="{00000000-0005-0000-0000-0000882D0000}"/>
    <cellStyle name="Итог 3 39 4" xfId="16672" xr:uid="{00000000-0005-0000-0000-0000892D0000}"/>
    <cellStyle name="Итог 3 4" xfId="3433" xr:uid="{00000000-0005-0000-0000-00008A2D0000}"/>
    <cellStyle name="Итог 3 4 2" xfId="3434" xr:uid="{00000000-0005-0000-0000-00008B2D0000}"/>
    <cellStyle name="Итог 3 4 2 2" xfId="8170" xr:uid="{00000000-0005-0000-0000-00008C2D0000}"/>
    <cellStyle name="Итог 3 4 2 3" xfId="12438" xr:uid="{00000000-0005-0000-0000-00008D2D0000}"/>
    <cellStyle name="Итог 3 4 2 4" xfId="16674" xr:uid="{00000000-0005-0000-0000-00008E2D0000}"/>
    <cellStyle name="Итог 3 4 3" xfId="3435" xr:uid="{00000000-0005-0000-0000-00008F2D0000}"/>
    <cellStyle name="Итог 3 4 3 2" xfId="8171" xr:uid="{00000000-0005-0000-0000-0000902D0000}"/>
    <cellStyle name="Итог 3 4 3 3" xfId="12439" xr:uid="{00000000-0005-0000-0000-0000912D0000}"/>
    <cellStyle name="Итог 3 4 3 4" xfId="16675" xr:uid="{00000000-0005-0000-0000-0000922D0000}"/>
    <cellStyle name="Итог 3 4 4" xfId="8169" xr:uid="{00000000-0005-0000-0000-0000932D0000}"/>
    <cellStyle name="Итог 3 4 5" xfId="12437" xr:uid="{00000000-0005-0000-0000-0000942D0000}"/>
    <cellStyle name="Итог 3 4 6" xfId="16673" xr:uid="{00000000-0005-0000-0000-0000952D0000}"/>
    <cellStyle name="Итог 3 40" xfId="3436" xr:uid="{00000000-0005-0000-0000-0000962D0000}"/>
    <cellStyle name="Итог 3 40 2" xfId="8172" xr:uid="{00000000-0005-0000-0000-0000972D0000}"/>
    <cellStyle name="Итог 3 40 3" xfId="12440" xr:uid="{00000000-0005-0000-0000-0000982D0000}"/>
    <cellStyle name="Итог 3 40 4" xfId="16676" xr:uid="{00000000-0005-0000-0000-0000992D0000}"/>
    <cellStyle name="Итог 3 41" xfId="3437" xr:uid="{00000000-0005-0000-0000-00009A2D0000}"/>
    <cellStyle name="Итог 3 41 2" xfId="8173" xr:uid="{00000000-0005-0000-0000-00009B2D0000}"/>
    <cellStyle name="Итог 3 41 3" xfId="12441" xr:uid="{00000000-0005-0000-0000-00009C2D0000}"/>
    <cellStyle name="Итог 3 41 4" xfId="16677" xr:uid="{00000000-0005-0000-0000-00009D2D0000}"/>
    <cellStyle name="Итог 3 42" xfId="3438" xr:uid="{00000000-0005-0000-0000-00009E2D0000}"/>
    <cellStyle name="Итог 3 42 2" xfId="8174" xr:uid="{00000000-0005-0000-0000-00009F2D0000}"/>
    <cellStyle name="Итог 3 42 3" xfId="12442" xr:uid="{00000000-0005-0000-0000-0000A02D0000}"/>
    <cellStyle name="Итог 3 42 4" xfId="16678" xr:uid="{00000000-0005-0000-0000-0000A12D0000}"/>
    <cellStyle name="Итог 3 43" xfId="3439" xr:uid="{00000000-0005-0000-0000-0000A22D0000}"/>
    <cellStyle name="Итог 3 43 2" xfId="8175" xr:uid="{00000000-0005-0000-0000-0000A32D0000}"/>
    <cellStyle name="Итог 3 43 3" xfId="12443" xr:uid="{00000000-0005-0000-0000-0000A42D0000}"/>
    <cellStyle name="Итог 3 43 4" xfId="16679" xr:uid="{00000000-0005-0000-0000-0000A52D0000}"/>
    <cellStyle name="Итог 3 44" xfId="3440" xr:uid="{00000000-0005-0000-0000-0000A62D0000}"/>
    <cellStyle name="Итог 3 44 2" xfId="8176" xr:uid="{00000000-0005-0000-0000-0000A72D0000}"/>
    <cellStyle name="Итог 3 44 3" xfId="12444" xr:uid="{00000000-0005-0000-0000-0000A82D0000}"/>
    <cellStyle name="Итог 3 44 4" xfId="16680" xr:uid="{00000000-0005-0000-0000-0000A92D0000}"/>
    <cellStyle name="Итог 3 45" xfId="3441" xr:uid="{00000000-0005-0000-0000-0000AA2D0000}"/>
    <cellStyle name="Итог 3 45 2" xfId="8177" xr:uid="{00000000-0005-0000-0000-0000AB2D0000}"/>
    <cellStyle name="Итог 3 45 3" xfId="12445" xr:uid="{00000000-0005-0000-0000-0000AC2D0000}"/>
    <cellStyle name="Итог 3 45 4" xfId="16681" xr:uid="{00000000-0005-0000-0000-0000AD2D0000}"/>
    <cellStyle name="Итог 3 46" xfId="3442" xr:uid="{00000000-0005-0000-0000-0000AE2D0000}"/>
    <cellStyle name="Итог 3 46 2" xfId="8178" xr:uid="{00000000-0005-0000-0000-0000AF2D0000}"/>
    <cellStyle name="Итог 3 46 3" xfId="12446" xr:uid="{00000000-0005-0000-0000-0000B02D0000}"/>
    <cellStyle name="Итог 3 46 4" xfId="16682" xr:uid="{00000000-0005-0000-0000-0000B12D0000}"/>
    <cellStyle name="Итог 3 47" xfId="3443" xr:uid="{00000000-0005-0000-0000-0000B22D0000}"/>
    <cellStyle name="Итог 3 47 2" xfId="8179" xr:uid="{00000000-0005-0000-0000-0000B32D0000}"/>
    <cellStyle name="Итог 3 47 3" xfId="12447" xr:uid="{00000000-0005-0000-0000-0000B42D0000}"/>
    <cellStyle name="Итог 3 47 4" xfId="16683" xr:uid="{00000000-0005-0000-0000-0000B52D0000}"/>
    <cellStyle name="Итог 3 48" xfId="3444" xr:uid="{00000000-0005-0000-0000-0000B62D0000}"/>
    <cellStyle name="Итог 3 48 2" xfId="8180" xr:uid="{00000000-0005-0000-0000-0000B72D0000}"/>
    <cellStyle name="Итог 3 48 3" xfId="12448" xr:uid="{00000000-0005-0000-0000-0000B82D0000}"/>
    <cellStyle name="Итог 3 48 4" xfId="16684" xr:uid="{00000000-0005-0000-0000-0000B92D0000}"/>
    <cellStyle name="Итог 3 49" xfId="3445" xr:uid="{00000000-0005-0000-0000-0000BA2D0000}"/>
    <cellStyle name="Итог 3 49 2" xfId="8181" xr:uid="{00000000-0005-0000-0000-0000BB2D0000}"/>
    <cellStyle name="Итог 3 49 3" xfId="12449" xr:uid="{00000000-0005-0000-0000-0000BC2D0000}"/>
    <cellStyle name="Итог 3 49 4" xfId="16685" xr:uid="{00000000-0005-0000-0000-0000BD2D0000}"/>
    <cellStyle name="Итог 3 5" xfId="3446" xr:uid="{00000000-0005-0000-0000-0000BE2D0000}"/>
    <cellStyle name="Итог 3 5 2" xfId="8182" xr:uid="{00000000-0005-0000-0000-0000BF2D0000}"/>
    <cellStyle name="Итог 3 5 3" xfId="12450" xr:uid="{00000000-0005-0000-0000-0000C02D0000}"/>
    <cellStyle name="Итог 3 5 4" xfId="16686" xr:uid="{00000000-0005-0000-0000-0000C12D0000}"/>
    <cellStyle name="Итог 3 50" xfId="3447" xr:uid="{00000000-0005-0000-0000-0000C22D0000}"/>
    <cellStyle name="Итог 3 50 2" xfId="8183" xr:uid="{00000000-0005-0000-0000-0000C32D0000}"/>
    <cellStyle name="Итог 3 50 3" xfId="12451" xr:uid="{00000000-0005-0000-0000-0000C42D0000}"/>
    <cellStyle name="Итог 3 50 4" xfId="16687" xr:uid="{00000000-0005-0000-0000-0000C52D0000}"/>
    <cellStyle name="Итог 3 51" xfId="3448" xr:uid="{00000000-0005-0000-0000-0000C62D0000}"/>
    <cellStyle name="Итог 3 51 2" xfId="8184" xr:uid="{00000000-0005-0000-0000-0000C72D0000}"/>
    <cellStyle name="Итог 3 51 3" xfId="12452" xr:uid="{00000000-0005-0000-0000-0000C82D0000}"/>
    <cellStyle name="Итог 3 51 4" xfId="16688" xr:uid="{00000000-0005-0000-0000-0000C92D0000}"/>
    <cellStyle name="Итог 3 52" xfId="3449" xr:uid="{00000000-0005-0000-0000-0000CA2D0000}"/>
    <cellStyle name="Итог 3 52 2" xfId="8185" xr:uid="{00000000-0005-0000-0000-0000CB2D0000}"/>
    <cellStyle name="Итог 3 52 3" xfId="12453" xr:uid="{00000000-0005-0000-0000-0000CC2D0000}"/>
    <cellStyle name="Итог 3 52 4" xfId="16689" xr:uid="{00000000-0005-0000-0000-0000CD2D0000}"/>
    <cellStyle name="Итог 3 53" xfId="3450" xr:uid="{00000000-0005-0000-0000-0000CE2D0000}"/>
    <cellStyle name="Итог 3 53 2" xfId="8186" xr:uid="{00000000-0005-0000-0000-0000CF2D0000}"/>
    <cellStyle name="Итог 3 53 3" xfId="12454" xr:uid="{00000000-0005-0000-0000-0000D02D0000}"/>
    <cellStyle name="Итог 3 53 4" xfId="16690" xr:uid="{00000000-0005-0000-0000-0000D12D0000}"/>
    <cellStyle name="Итог 3 54" xfId="3451" xr:uid="{00000000-0005-0000-0000-0000D22D0000}"/>
    <cellStyle name="Итог 3 54 2" xfId="8187" xr:uid="{00000000-0005-0000-0000-0000D32D0000}"/>
    <cellStyle name="Итог 3 54 3" xfId="12455" xr:uid="{00000000-0005-0000-0000-0000D42D0000}"/>
    <cellStyle name="Итог 3 54 4" xfId="16691" xr:uid="{00000000-0005-0000-0000-0000D52D0000}"/>
    <cellStyle name="Итог 3 55" xfId="3452" xr:uid="{00000000-0005-0000-0000-0000D62D0000}"/>
    <cellStyle name="Итог 3 55 2" xfId="8188" xr:uid="{00000000-0005-0000-0000-0000D72D0000}"/>
    <cellStyle name="Итог 3 55 3" xfId="12456" xr:uid="{00000000-0005-0000-0000-0000D82D0000}"/>
    <cellStyle name="Итог 3 55 4" xfId="16692" xr:uid="{00000000-0005-0000-0000-0000D92D0000}"/>
    <cellStyle name="Итог 3 56" xfId="3453" xr:uid="{00000000-0005-0000-0000-0000DA2D0000}"/>
    <cellStyle name="Итог 3 56 2" xfId="8189" xr:uid="{00000000-0005-0000-0000-0000DB2D0000}"/>
    <cellStyle name="Итог 3 56 3" xfId="12457" xr:uid="{00000000-0005-0000-0000-0000DC2D0000}"/>
    <cellStyle name="Итог 3 56 4" xfId="16693" xr:uid="{00000000-0005-0000-0000-0000DD2D0000}"/>
    <cellStyle name="Итог 3 57" xfId="3454" xr:uid="{00000000-0005-0000-0000-0000DE2D0000}"/>
    <cellStyle name="Итог 3 57 2" xfId="8190" xr:uid="{00000000-0005-0000-0000-0000DF2D0000}"/>
    <cellStyle name="Итог 3 57 3" xfId="12458" xr:uid="{00000000-0005-0000-0000-0000E02D0000}"/>
    <cellStyle name="Итог 3 57 4" xfId="16694" xr:uid="{00000000-0005-0000-0000-0000E12D0000}"/>
    <cellStyle name="Итог 3 58" xfId="3455" xr:uid="{00000000-0005-0000-0000-0000E22D0000}"/>
    <cellStyle name="Итог 3 58 2" xfId="8191" xr:uid="{00000000-0005-0000-0000-0000E32D0000}"/>
    <cellStyle name="Итог 3 58 3" xfId="12459" xr:uid="{00000000-0005-0000-0000-0000E42D0000}"/>
    <cellStyle name="Итог 3 58 4" xfId="16695" xr:uid="{00000000-0005-0000-0000-0000E52D0000}"/>
    <cellStyle name="Итог 3 59" xfId="3456" xr:uid="{00000000-0005-0000-0000-0000E62D0000}"/>
    <cellStyle name="Итог 3 59 2" xfId="8192" xr:uid="{00000000-0005-0000-0000-0000E72D0000}"/>
    <cellStyle name="Итог 3 59 3" xfId="12460" xr:uid="{00000000-0005-0000-0000-0000E82D0000}"/>
    <cellStyle name="Итог 3 59 4" xfId="16696" xr:uid="{00000000-0005-0000-0000-0000E92D0000}"/>
    <cellStyle name="Итог 3 6" xfId="3457" xr:uid="{00000000-0005-0000-0000-0000EA2D0000}"/>
    <cellStyle name="Итог 3 6 2" xfId="8193" xr:uid="{00000000-0005-0000-0000-0000EB2D0000}"/>
    <cellStyle name="Итог 3 6 3" xfId="12461" xr:uid="{00000000-0005-0000-0000-0000EC2D0000}"/>
    <cellStyle name="Итог 3 6 4" xfId="16697" xr:uid="{00000000-0005-0000-0000-0000ED2D0000}"/>
    <cellStyle name="Итог 3 60" xfId="3458" xr:uid="{00000000-0005-0000-0000-0000EE2D0000}"/>
    <cellStyle name="Итог 3 60 2" xfId="8194" xr:uid="{00000000-0005-0000-0000-0000EF2D0000}"/>
    <cellStyle name="Итог 3 60 3" xfId="12462" xr:uid="{00000000-0005-0000-0000-0000F02D0000}"/>
    <cellStyle name="Итог 3 60 4" xfId="16698" xr:uid="{00000000-0005-0000-0000-0000F12D0000}"/>
    <cellStyle name="Итог 3 61" xfId="3459" xr:uid="{00000000-0005-0000-0000-0000F22D0000}"/>
    <cellStyle name="Итог 3 61 2" xfId="8195" xr:uid="{00000000-0005-0000-0000-0000F32D0000}"/>
    <cellStyle name="Итог 3 61 3" xfId="12463" xr:uid="{00000000-0005-0000-0000-0000F42D0000}"/>
    <cellStyle name="Итог 3 61 4" xfId="16699" xr:uid="{00000000-0005-0000-0000-0000F52D0000}"/>
    <cellStyle name="Итог 3 62" xfId="3460" xr:uid="{00000000-0005-0000-0000-0000F62D0000}"/>
    <cellStyle name="Итог 3 62 2" xfId="8196" xr:uid="{00000000-0005-0000-0000-0000F72D0000}"/>
    <cellStyle name="Итог 3 62 3" xfId="12464" xr:uid="{00000000-0005-0000-0000-0000F82D0000}"/>
    <cellStyle name="Итог 3 62 4" xfId="16700" xr:uid="{00000000-0005-0000-0000-0000F92D0000}"/>
    <cellStyle name="Итог 3 63" xfId="3461" xr:uid="{00000000-0005-0000-0000-0000FA2D0000}"/>
    <cellStyle name="Итог 3 63 2" xfId="8197" xr:uid="{00000000-0005-0000-0000-0000FB2D0000}"/>
    <cellStyle name="Итог 3 63 3" xfId="12465" xr:uid="{00000000-0005-0000-0000-0000FC2D0000}"/>
    <cellStyle name="Итог 3 63 4" xfId="16701" xr:uid="{00000000-0005-0000-0000-0000FD2D0000}"/>
    <cellStyle name="Итог 3 64" xfId="3462" xr:uid="{00000000-0005-0000-0000-0000FE2D0000}"/>
    <cellStyle name="Итог 3 64 2" xfId="8198" xr:uid="{00000000-0005-0000-0000-0000FF2D0000}"/>
    <cellStyle name="Итог 3 64 3" xfId="12466" xr:uid="{00000000-0005-0000-0000-0000002E0000}"/>
    <cellStyle name="Итог 3 64 4" xfId="16702" xr:uid="{00000000-0005-0000-0000-0000012E0000}"/>
    <cellStyle name="Итог 3 65" xfId="3463" xr:uid="{00000000-0005-0000-0000-0000022E0000}"/>
    <cellStyle name="Итог 3 65 2" xfId="8199" xr:uid="{00000000-0005-0000-0000-0000032E0000}"/>
    <cellStyle name="Итог 3 65 3" xfId="12467" xr:uid="{00000000-0005-0000-0000-0000042E0000}"/>
    <cellStyle name="Итог 3 65 4" xfId="16703" xr:uid="{00000000-0005-0000-0000-0000052E0000}"/>
    <cellStyle name="Итог 3 66" xfId="3464" xr:uid="{00000000-0005-0000-0000-0000062E0000}"/>
    <cellStyle name="Итог 3 66 2" xfId="8200" xr:uid="{00000000-0005-0000-0000-0000072E0000}"/>
    <cellStyle name="Итог 3 66 3" xfId="12468" xr:uid="{00000000-0005-0000-0000-0000082E0000}"/>
    <cellStyle name="Итог 3 66 4" xfId="16704" xr:uid="{00000000-0005-0000-0000-0000092E0000}"/>
    <cellStyle name="Итог 3 67" xfId="3465" xr:uid="{00000000-0005-0000-0000-00000A2E0000}"/>
    <cellStyle name="Итог 3 67 2" xfId="8201" xr:uid="{00000000-0005-0000-0000-00000B2E0000}"/>
    <cellStyle name="Итог 3 67 3" xfId="12469" xr:uid="{00000000-0005-0000-0000-00000C2E0000}"/>
    <cellStyle name="Итог 3 67 4" xfId="16705" xr:uid="{00000000-0005-0000-0000-00000D2E0000}"/>
    <cellStyle name="Итог 3 68" xfId="3466" xr:uid="{00000000-0005-0000-0000-00000E2E0000}"/>
    <cellStyle name="Итог 3 68 2" xfId="8202" xr:uid="{00000000-0005-0000-0000-00000F2E0000}"/>
    <cellStyle name="Итог 3 68 3" xfId="12470" xr:uid="{00000000-0005-0000-0000-0000102E0000}"/>
    <cellStyle name="Итог 3 68 4" xfId="16706" xr:uid="{00000000-0005-0000-0000-0000112E0000}"/>
    <cellStyle name="Итог 3 69" xfId="3467" xr:uid="{00000000-0005-0000-0000-0000122E0000}"/>
    <cellStyle name="Итог 3 69 2" xfId="8203" xr:uid="{00000000-0005-0000-0000-0000132E0000}"/>
    <cellStyle name="Итог 3 69 3" xfId="12471" xr:uid="{00000000-0005-0000-0000-0000142E0000}"/>
    <cellStyle name="Итог 3 69 4" xfId="16707" xr:uid="{00000000-0005-0000-0000-0000152E0000}"/>
    <cellStyle name="Итог 3 7" xfId="3468" xr:uid="{00000000-0005-0000-0000-0000162E0000}"/>
    <cellStyle name="Итог 3 7 2" xfId="8204" xr:uid="{00000000-0005-0000-0000-0000172E0000}"/>
    <cellStyle name="Итог 3 7 3" xfId="12472" xr:uid="{00000000-0005-0000-0000-0000182E0000}"/>
    <cellStyle name="Итог 3 7 4" xfId="16708" xr:uid="{00000000-0005-0000-0000-0000192E0000}"/>
    <cellStyle name="Итог 3 70" xfId="3469" xr:uid="{00000000-0005-0000-0000-00001A2E0000}"/>
    <cellStyle name="Итог 3 70 2" xfId="8205" xr:uid="{00000000-0005-0000-0000-00001B2E0000}"/>
    <cellStyle name="Итог 3 70 3" xfId="12473" xr:uid="{00000000-0005-0000-0000-00001C2E0000}"/>
    <cellStyle name="Итог 3 70 4" xfId="16709" xr:uid="{00000000-0005-0000-0000-00001D2E0000}"/>
    <cellStyle name="Итог 3 71" xfId="3470" xr:uid="{00000000-0005-0000-0000-00001E2E0000}"/>
    <cellStyle name="Итог 3 71 2" xfId="8206" xr:uid="{00000000-0005-0000-0000-00001F2E0000}"/>
    <cellStyle name="Итог 3 71 3" xfId="12474" xr:uid="{00000000-0005-0000-0000-0000202E0000}"/>
    <cellStyle name="Итог 3 71 4" xfId="16710" xr:uid="{00000000-0005-0000-0000-0000212E0000}"/>
    <cellStyle name="Итог 3 72" xfId="3471" xr:uid="{00000000-0005-0000-0000-0000222E0000}"/>
    <cellStyle name="Итог 3 72 2" xfId="8207" xr:uid="{00000000-0005-0000-0000-0000232E0000}"/>
    <cellStyle name="Итог 3 72 3" xfId="12475" xr:uid="{00000000-0005-0000-0000-0000242E0000}"/>
    <cellStyle name="Итог 3 72 4" xfId="16711" xr:uid="{00000000-0005-0000-0000-0000252E0000}"/>
    <cellStyle name="Итог 3 73" xfId="3472" xr:uid="{00000000-0005-0000-0000-0000262E0000}"/>
    <cellStyle name="Итог 3 73 2" xfId="8208" xr:uid="{00000000-0005-0000-0000-0000272E0000}"/>
    <cellStyle name="Итог 3 73 3" xfId="12476" xr:uid="{00000000-0005-0000-0000-0000282E0000}"/>
    <cellStyle name="Итог 3 73 4" xfId="16712" xr:uid="{00000000-0005-0000-0000-0000292E0000}"/>
    <cellStyle name="Итог 3 74" xfId="3473" xr:uid="{00000000-0005-0000-0000-00002A2E0000}"/>
    <cellStyle name="Итог 3 74 2" xfId="8209" xr:uid="{00000000-0005-0000-0000-00002B2E0000}"/>
    <cellStyle name="Итог 3 74 3" xfId="12477" xr:uid="{00000000-0005-0000-0000-00002C2E0000}"/>
    <cellStyle name="Итог 3 74 4" xfId="16713" xr:uid="{00000000-0005-0000-0000-00002D2E0000}"/>
    <cellStyle name="Итог 3 75" xfId="3474" xr:uid="{00000000-0005-0000-0000-00002E2E0000}"/>
    <cellStyle name="Итог 3 75 2" xfId="8210" xr:uid="{00000000-0005-0000-0000-00002F2E0000}"/>
    <cellStyle name="Итог 3 75 3" xfId="12478" xr:uid="{00000000-0005-0000-0000-0000302E0000}"/>
    <cellStyle name="Итог 3 75 4" xfId="16714" xr:uid="{00000000-0005-0000-0000-0000312E0000}"/>
    <cellStyle name="Итог 3 76" xfId="3475" xr:uid="{00000000-0005-0000-0000-0000322E0000}"/>
    <cellStyle name="Итог 3 76 2" xfId="8211" xr:uid="{00000000-0005-0000-0000-0000332E0000}"/>
    <cellStyle name="Итог 3 76 3" xfId="12479" xr:uid="{00000000-0005-0000-0000-0000342E0000}"/>
    <cellStyle name="Итог 3 76 4" xfId="16715" xr:uid="{00000000-0005-0000-0000-0000352E0000}"/>
    <cellStyle name="Итог 3 77" xfId="3476" xr:uid="{00000000-0005-0000-0000-0000362E0000}"/>
    <cellStyle name="Итог 3 77 2" xfId="8212" xr:uid="{00000000-0005-0000-0000-0000372E0000}"/>
    <cellStyle name="Итог 3 77 3" xfId="12480" xr:uid="{00000000-0005-0000-0000-0000382E0000}"/>
    <cellStyle name="Итог 3 77 4" xfId="16716" xr:uid="{00000000-0005-0000-0000-0000392E0000}"/>
    <cellStyle name="Итог 3 78" xfId="3477" xr:uid="{00000000-0005-0000-0000-00003A2E0000}"/>
    <cellStyle name="Итог 3 78 2" xfId="8213" xr:uid="{00000000-0005-0000-0000-00003B2E0000}"/>
    <cellStyle name="Итог 3 78 3" xfId="12481" xr:uid="{00000000-0005-0000-0000-00003C2E0000}"/>
    <cellStyle name="Итог 3 78 4" xfId="16717" xr:uid="{00000000-0005-0000-0000-00003D2E0000}"/>
    <cellStyle name="Итог 3 79" xfId="3478" xr:uid="{00000000-0005-0000-0000-00003E2E0000}"/>
    <cellStyle name="Итог 3 79 2" xfId="8214" xr:uid="{00000000-0005-0000-0000-00003F2E0000}"/>
    <cellStyle name="Итог 3 79 3" xfId="12482" xr:uid="{00000000-0005-0000-0000-0000402E0000}"/>
    <cellStyle name="Итог 3 79 4" xfId="16718" xr:uid="{00000000-0005-0000-0000-0000412E0000}"/>
    <cellStyle name="Итог 3 8" xfId="3479" xr:uid="{00000000-0005-0000-0000-0000422E0000}"/>
    <cellStyle name="Итог 3 8 2" xfId="8215" xr:uid="{00000000-0005-0000-0000-0000432E0000}"/>
    <cellStyle name="Итог 3 8 3" xfId="12483" xr:uid="{00000000-0005-0000-0000-0000442E0000}"/>
    <cellStyle name="Итог 3 8 4" xfId="16719" xr:uid="{00000000-0005-0000-0000-0000452E0000}"/>
    <cellStyle name="Итог 3 80" xfId="3480" xr:uid="{00000000-0005-0000-0000-0000462E0000}"/>
    <cellStyle name="Итог 3 80 2" xfId="8216" xr:uid="{00000000-0005-0000-0000-0000472E0000}"/>
    <cellStyle name="Итог 3 80 3" xfId="12484" xr:uid="{00000000-0005-0000-0000-0000482E0000}"/>
    <cellStyle name="Итог 3 80 4" xfId="16720" xr:uid="{00000000-0005-0000-0000-0000492E0000}"/>
    <cellStyle name="Итог 3 81" xfId="3481" xr:uid="{00000000-0005-0000-0000-00004A2E0000}"/>
    <cellStyle name="Итог 3 81 2" xfId="8217" xr:uid="{00000000-0005-0000-0000-00004B2E0000}"/>
    <cellStyle name="Итог 3 81 3" xfId="12485" xr:uid="{00000000-0005-0000-0000-00004C2E0000}"/>
    <cellStyle name="Итог 3 81 4" xfId="16721" xr:uid="{00000000-0005-0000-0000-00004D2E0000}"/>
    <cellStyle name="Итог 3 82" xfId="3482" xr:uid="{00000000-0005-0000-0000-00004E2E0000}"/>
    <cellStyle name="Итог 3 82 2" xfId="8218" xr:uid="{00000000-0005-0000-0000-00004F2E0000}"/>
    <cellStyle name="Итог 3 82 3" xfId="12486" xr:uid="{00000000-0005-0000-0000-0000502E0000}"/>
    <cellStyle name="Итог 3 82 4" xfId="16722" xr:uid="{00000000-0005-0000-0000-0000512E0000}"/>
    <cellStyle name="Итог 3 83" xfId="3483" xr:uid="{00000000-0005-0000-0000-0000522E0000}"/>
    <cellStyle name="Итог 3 83 2" xfId="8219" xr:uid="{00000000-0005-0000-0000-0000532E0000}"/>
    <cellStyle name="Итог 3 83 3" xfId="12487" xr:uid="{00000000-0005-0000-0000-0000542E0000}"/>
    <cellStyle name="Итог 3 83 4" xfId="16723" xr:uid="{00000000-0005-0000-0000-0000552E0000}"/>
    <cellStyle name="Итог 3 84" xfId="3484" xr:uid="{00000000-0005-0000-0000-0000562E0000}"/>
    <cellStyle name="Итог 3 84 2" xfId="8220" xr:uid="{00000000-0005-0000-0000-0000572E0000}"/>
    <cellStyle name="Итог 3 84 3" xfId="12488" xr:uid="{00000000-0005-0000-0000-0000582E0000}"/>
    <cellStyle name="Итог 3 84 4" xfId="16724" xr:uid="{00000000-0005-0000-0000-0000592E0000}"/>
    <cellStyle name="Итог 3 85" xfId="3485" xr:uid="{00000000-0005-0000-0000-00005A2E0000}"/>
    <cellStyle name="Итог 3 85 2" xfId="8221" xr:uid="{00000000-0005-0000-0000-00005B2E0000}"/>
    <cellStyle name="Итог 3 85 3" xfId="12489" xr:uid="{00000000-0005-0000-0000-00005C2E0000}"/>
    <cellStyle name="Итог 3 85 4" xfId="16725" xr:uid="{00000000-0005-0000-0000-00005D2E0000}"/>
    <cellStyle name="Итог 3 86" xfId="3486" xr:uid="{00000000-0005-0000-0000-00005E2E0000}"/>
    <cellStyle name="Итог 3 86 2" xfId="8222" xr:uid="{00000000-0005-0000-0000-00005F2E0000}"/>
    <cellStyle name="Итог 3 86 3" xfId="12490" xr:uid="{00000000-0005-0000-0000-0000602E0000}"/>
    <cellStyle name="Итог 3 86 4" xfId="16726" xr:uid="{00000000-0005-0000-0000-0000612E0000}"/>
    <cellStyle name="Итог 3 87" xfId="3487" xr:uid="{00000000-0005-0000-0000-0000622E0000}"/>
    <cellStyle name="Итог 3 87 2" xfId="8223" xr:uid="{00000000-0005-0000-0000-0000632E0000}"/>
    <cellStyle name="Итог 3 87 3" xfId="12491" xr:uid="{00000000-0005-0000-0000-0000642E0000}"/>
    <cellStyle name="Итог 3 87 4" xfId="16727" xr:uid="{00000000-0005-0000-0000-0000652E0000}"/>
    <cellStyle name="Итог 3 88" xfId="3488" xr:uid="{00000000-0005-0000-0000-0000662E0000}"/>
    <cellStyle name="Итог 3 88 2" xfId="8224" xr:uid="{00000000-0005-0000-0000-0000672E0000}"/>
    <cellStyle name="Итог 3 88 3" xfId="12492" xr:uid="{00000000-0005-0000-0000-0000682E0000}"/>
    <cellStyle name="Итог 3 88 4" xfId="16728" xr:uid="{00000000-0005-0000-0000-0000692E0000}"/>
    <cellStyle name="Итог 3 89" xfId="3489" xr:uid="{00000000-0005-0000-0000-00006A2E0000}"/>
    <cellStyle name="Итог 3 89 2" xfId="8225" xr:uid="{00000000-0005-0000-0000-00006B2E0000}"/>
    <cellStyle name="Итог 3 89 3" xfId="12493" xr:uid="{00000000-0005-0000-0000-00006C2E0000}"/>
    <cellStyle name="Итог 3 89 4" xfId="16729" xr:uid="{00000000-0005-0000-0000-00006D2E0000}"/>
    <cellStyle name="Итог 3 9" xfId="3490" xr:uid="{00000000-0005-0000-0000-00006E2E0000}"/>
    <cellStyle name="Итог 3 9 2" xfId="8226" xr:uid="{00000000-0005-0000-0000-00006F2E0000}"/>
    <cellStyle name="Итог 3 9 3" xfId="12494" xr:uid="{00000000-0005-0000-0000-0000702E0000}"/>
    <cellStyle name="Итог 3 9 4" xfId="16730" xr:uid="{00000000-0005-0000-0000-0000712E0000}"/>
    <cellStyle name="Итог 3 90" xfId="3491" xr:uid="{00000000-0005-0000-0000-0000722E0000}"/>
    <cellStyle name="Итог 3 90 2" xfId="8227" xr:uid="{00000000-0005-0000-0000-0000732E0000}"/>
    <cellStyle name="Итог 3 90 3" xfId="12495" xr:uid="{00000000-0005-0000-0000-0000742E0000}"/>
    <cellStyle name="Итог 3 90 4" xfId="16731" xr:uid="{00000000-0005-0000-0000-0000752E0000}"/>
    <cellStyle name="Итог 3 91" xfId="3492" xr:uid="{00000000-0005-0000-0000-0000762E0000}"/>
    <cellStyle name="Итог 3 91 2" xfId="8228" xr:uid="{00000000-0005-0000-0000-0000772E0000}"/>
    <cellStyle name="Итог 3 91 3" xfId="12496" xr:uid="{00000000-0005-0000-0000-0000782E0000}"/>
    <cellStyle name="Итог 3 91 4" xfId="16732" xr:uid="{00000000-0005-0000-0000-0000792E0000}"/>
    <cellStyle name="Итог 3 92" xfId="5206" xr:uid="{00000000-0005-0000-0000-00007A2E0000}"/>
    <cellStyle name="Итог 3 93" xfId="8835" xr:uid="{00000000-0005-0000-0000-00007B2E0000}"/>
    <cellStyle name="Итог 3 94" xfId="13085" xr:uid="{00000000-0005-0000-0000-00007C2E0000}"/>
    <cellStyle name="Итог 4" xfId="292" xr:uid="{00000000-0005-0000-0000-00007D2E0000}"/>
    <cellStyle name="Итог 4 10" xfId="3493" xr:uid="{00000000-0005-0000-0000-00007E2E0000}"/>
    <cellStyle name="Итог 4 10 2" xfId="8229" xr:uid="{00000000-0005-0000-0000-00007F2E0000}"/>
    <cellStyle name="Итог 4 10 3" xfId="12497" xr:uid="{00000000-0005-0000-0000-0000802E0000}"/>
    <cellStyle name="Итог 4 10 4" xfId="16733" xr:uid="{00000000-0005-0000-0000-0000812E0000}"/>
    <cellStyle name="Итог 4 11" xfId="3494" xr:uid="{00000000-0005-0000-0000-0000822E0000}"/>
    <cellStyle name="Итог 4 11 2" xfId="8230" xr:uid="{00000000-0005-0000-0000-0000832E0000}"/>
    <cellStyle name="Итог 4 11 3" xfId="12498" xr:uid="{00000000-0005-0000-0000-0000842E0000}"/>
    <cellStyle name="Итог 4 11 4" xfId="16734" xr:uid="{00000000-0005-0000-0000-0000852E0000}"/>
    <cellStyle name="Итог 4 12" xfId="3495" xr:uid="{00000000-0005-0000-0000-0000862E0000}"/>
    <cellStyle name="Итог 4 12 2" xfId="8231" xr:uid="{00000000-0005-0000-0000-0000872E0000}"/>
    <cellStyle name="Итог 4 12 3" xfId="12499" xr:uid="{00000000-0005-0000-0000-0000882E0000}"/>
    <cellStyle name="Итог 4 12 4" xfId="16735" xr:uid="{00000000-0005-0000-0000-0000892E0000}"/>
    <cellStyle name="Итог 4 13" xfId="3496" xr:uid="{00000000-0005-0000-0000-00008A2E0000}"/>
    <cellStyle name="Итог 4 13 2" xfId="8232" xr:uid="{00000000-0005-0000-0000-00008B2E0000}"/>
    <cellStyle name="Итог 4 13 3" xfId="12500" xr:uid="{00000000-0005-0000-0000-00008C2E0000}"/>
    <cellStyle name="Итог 4 13 4" xfId="16736" xr:uid="{00000000-0005-0000-0000-00008D2E0000}"/>
    <cellStyle name="Итог 4 14" xfId="3497" xr:uid="{00000000-0005-0000-0000-00008E2E0000}"/>
    <cellStyle name="Итог 4 14 2" xfId="8233" xr:uid="{00000000-0005-0000-0000-00008F2E0000}"/>
    <cellStyle name="Итог 4 14 3" xfId="12501" xr:uid="{00000000-0005-0000-0000-0000902E0000}"/>
    <cellStyle name="Итог 4 14 4" xfId="16737" xr:uid="{00000000-0005-0000-0000-0000912E0000}"/>
    <cellStyle name="Итог 4 15" xfId="3498" xr:uid="{00000000-0005-0000-0000-0000922E0000}"/>
    <cellStyle name="Итог 4 15 2" xfId="8234" xr:uid="{00000000-0005-0000-0000-0000932E0000}"/>
    <cellStyle name="Итог 4 15 3" xfId="12502" xr:uid="{00000000-0005-0000-0000-0000942E0000}"/>
    <cellStyle name="Итог 4 15 4" xfId="16738" xr:uid="{00000000-0005-0000-0000-0000952E0000}"/>
    <cellStyle name="Итог 4 16" xfId="3499" xr:uid="{00000000-0005-0000-0000-0000962E0000}"/>
    <cellStyle name="Итог 4 16 2" xfId="8235" xr:uid="{00000000-0005-0000-0000-0000972E0000}"/>
    <cellStyle name="Итог 4 16 3" xfId="12503" xr:uid="{00000000-0005-0000-0000-0000982E0000}"/>
    <cellStyle name="Итог 4 16 4" xfId="16739" xr:uid="{00000000-0005-0000-0000-0000992E0000}"/>
    <cellStyle name="Итог 4 17" xfId="3500" xr:uid="{00000000-0005-0000-0000-00009A2E0000}"/>
    <cellStyle name="Итог 4 17 2" xfId="8236" xr:uid="{00000000-0005-0000-0000-00009B2E0000}"/>
    <cellStyle name="Итог 4 17 3" xfId="12504" xr:uid="{00000000-0005-0000-0000-00009C2E0000}"/>
    <cellStyle name="Итог 4 17 4" xfId="16740" xr:uid="{00000000-0005-0000-0000-00009D2E0000}"/>
    <cellStyle name="Итог 4 18" xfId="3501" xr:uid="{00000000-0005-0000-0000-00009E2E0000}"/>
    <cellStyle name="Итог 4 18 2" xfId="8237" xr:uid="{00000000-0005-0000-0000-00009F2E0000}"/>
    <cellStyle name="Итог 4 18 3" xfId="12505" xr:uid="{00000000-0005-0000-0000-0000A02E0000}"/>
    <cellStyle name="Итог 4 18 4" xfId="16741" xr:uid="{00000000-0005-0000-0000-0000A12E0000}"/>
    <cellStyle name="Итог 4 19" xfId="3502" xr:uid="{00000000-0005-0000-0000-0000A22E0000}"/>
    <cellStyle name="Итог 4 19 2" xfId="8238" xr:uid="{00000000-0005-0000-0000-0000A32E0000}"/>
    <cellStyle name="Итог 4 19 3" xfId="12506" xr:uid="{00000000-0005-0000-0000-0000A42E0000}"/>
    <cellStyle name="Итог 4 19 4" xfId="16742" xr:uid="{00000000-0005-0000-0000-0000A52E0000}"/>
    <cellStyle name="Итог 4 2" xfId="3503" xr:uid="{00000000-0005-0000-0000-0000A62E0000}"/>
    <cellStyle name="Итог 4 2 2" xfId="3504" xr:uid="{00000000-0005-0000-0000-0000A72E0000}"/>
    <cellStyle name="Итог 4 2 2 2" xfId="8240" xr:uid="{00000000-0005-0000-0000-0000A82E0000}"/>
    <cellStyle name="Итог 4 2 2 3" xfId="12508" xr:uid="{00000000-0005-0000-0000-0000A92E0000}"/>
    <cellStyle name="Итог 4 2 2 4" xfId="16744" xr:uid="{00000000-0005-0000-0000-0000AA2E0000}"/>
    <cellStyle name="Итог 4 2 3" xfId="3505" xr:uid="{00000000-0005-0000-0000-0000AB2E0000}"/>
    <cellStyle name="Итог 4 2 3 2" xfId="8241" xr:uid="{00000000-0005-0000-0000-0000AC2E0000}"/>
    <cellStyle name="Итог 4 2 3 3" xfId="12509" xr:uid="{00000000-0005-0000-0000-0000AD2E0000}"/>
    <cellStyle name="Итог 4 2 3 4" xfId="16745" xr:uid="{00000000-0005-0000-0000-0000AE2E0000}"/>
    <cellStyle name="Итог 4 2 4" xfId="8239" xr:uid="{00000000-0005-0000-0000-0000AF2E0000}"/>
    <cellStyle name="Итог 4 2 5" xfId="12507" xr:uid="{00000000-0005-0000-0000-0000B02E0000}"/>
    <cellStyle name="Итог 4 2 6" xfId="16743" xr:uid="{00000000-0005-0000-0000-0000B12E0000}"/>
    <cellStyle name="Итог 4 20" xfId="3506" xr:uid="{00000000-0005-0000-0000-0000B22E0000}"/>
    <cellStyle name="Итог 4 20 2" xfId="8242" xr:uid="{00000000-0005-0000-0000-0000B32E0000}"/>
    <cellStyle name="Итог 4 20 3" xfId="12510" xr:uid="{00000000-0005-0000-0000-0000B42E0000}"/>
    <cellStyle name="Итог 4 20 4" xfId="16746" xr:uid="{00000000-0005-0000-0000-0000B52E0000}"/>
    <cellStyle name="Итог 4 21" xfId="3507" xr:uid="{00000000-0005-0000-0000-0000B62E0000}"/>
    <cellStyle name="Итог 4 21 2" xfId="8243" xr:uid="{00000000-0005-0000-0000-0000B72E0000}"/>
    <cellStyle name="Итог 4 21 3" xfId="12511" xr:uid="{00000000-0005-0000-0000-0000B82E0000}"/>
    <cellStyle name="Итог 4 21 4" xfId="16747" xr:uid="{00000000-0005-0000-0000-0000B92E0000}"/>
    <cellStyle name="Итог 4 22" xfId="3508" xr:uid="{00000000-0005-0000-0000-0000BA2E0000}"/>
    <cellStyle name="Итог 4 22 2" xfId="8244" xr:uid="{00000000-0005-0000-0000-0000BB2E0000}"/>
    <cellStyle name="Итог 4 22 3" xfId="12512" xr:uid="{00000000-0005-0000-0000-0000BC2E0000}"/>
    <cellStyle name="Итог 4 22 4" xfId="16748" xr:uid="{00000000-0005-0000-0000-0000BD2E0000}"/>
    <cellStyle name="Итог 4 23" xfId="3509" xr:uid="{00000000-0005-0000-0000-0000BE2E0000}"/>
    <cellStyle name="Итог 4 23 2" xfId="8245" xr:uid="{00000000-0005-0000-0000-0000BF2E0000}"/>
    <cellStyle name="Итог 4 23 3" xfId="12513" xr:uid="{00000000-0005-0000-0000-0000C02E0000}"/>
    <cellStyle name="Итог 4 23 4" xfId="16749" xr:uid="{00000000-0005-0000-0000-0000C12E0000}"/>
    <cellStyle name="Итог 4 24" xfId="3510" xr:uid="{00000000-0005-0000-0000-0000C22E0000}"/>
    <cellStyle name="Итог 4 24 2" xfId="8246" xr:uid="{00000000-0005-0000-0000-0000C32E0000}"/>
    <cellStyle name="Итог 4 24 3" xfId="12514" xr:uid="{00000000-0005-0000-0000-0000C42E0000}"/>
    <cellStyle name="Итог 4 24 4" xfId="16750" xr:uid="{00000000-0005-0000-0000-0000C52E0000}"/>
    <cellStyle name="Итог 4 25" xfId="3511" xr:uid="{00000000-0005-0000-0000-0000C62E0000}"/>
    <cellStyle name="Итог 4 25 2" xfId="8247" xr:uid="{00000000-0005-0000-0000-0000C72E0000}"/>
    <cellStyle name="Итог 4 25 3" xfId="12515" xr:uid="{00000000-0005-0000-0000-0000C82E0000}"/>
    <cellStyle name="Итог 4 25 4" xfId="16751" xr:uid="{00000000-0005-0000-0000-0000C92E0000}"/>
    <cellStyle name="Итог 4 26" xfId="3512" xr:uid="{00000000-0005-0000-0000-0000CA2E0000}"/>
    <cellStyle name="Итог 4 26 2" xfId="8248" xr:uid="{00000000-0005-0000-0000-0000CB2E0000}"/>
    <cellStyle name="Итог 4 26 3" xfId="12516" xr:uid="{00000000-0005-0000-0000-0000CC2E0000}"/>
    <cellStyle name="Итог 4 26 4" xfId="16752" xr:uid="{00000000-0005-0000-0000-0000CD2E0000}"/>
    <cellStyle name="Итог 4 27" xfId="3513" xr:uid="{00000000-0005-0000-0000-0000CE2E0000}"/>
    <cellStyle name="Итог 4 27 2" xfId="8249" xr:uid="{00000000-0005-0000-0000-0000CF2E0000}"/>
    <cellStyle name="Итог 4 27 3" xfId="12517" xr:uid="{00000000-0005-0000-0000-0000D02E0000}"/>
    <cellStyle name="Итог 4 27 4" xfId="16753" xr:uid="{00000000-0005-0000-0000-0000D12E0000}"/>
    <cellStyle name="Итог 4 28" xfId="3514" xr:uid="{00000000-0005-0000-0000-0000D22E0000}"/>
    <cellStyle name="Итог 4 28 2" xfId="8250" xr:uid="{00000000-0005-0000-0000-0000D32E0000}"/>
    <cellStyle name="Итог 4 28 3" xfId="12518" xr:uid="{00000000-0005-0000-0000-0000D42E0000}"/>
    <cellStyle name="Итог 4 28 4" xfId="16754" xr:uid="{00000000-0005-0000-0000-0000D52E0000}"/>
    <cellStyle name="Итог 4 29" xfId="3515" xr:uid="{00000000-0005-0000-0000-0000D62E0000}"/>
    <cellStyle name="Итог 4 29 2" xfId="8251" xr:uid="{00000000-0005-0000-0000-0000D72E0000}"/>
    <cellStyle name="Итог 4 29 3" xfId="12519" xr:uid="{00000000-0005-0000-0000-0000D82E0000}"/>
    <cellStyle name="Итог 4 29 4" xfId="16755" xr:uid="{00000000-0005-0000-0000-0000D92E0000}"/>
    <cellStyle name="Итог 4 3" xfId="3516" xr:uid="{00000000-0005-0000-0000-0000DA2E0000}"/>
    <cellStyle name="Итог 4 3 2" xfId="3517" xr:uid="{00000000-0005-0000-0000-0000DB2E0000}"/>
    <cellStyle name="Итог 4 3 2 2" xfId="8253" xr:uid="{00000000-0005-0000-0000-0000DC2E0000}"/>
    <cellStyle name="Итог 4 3 2 3" xfId="12521" xr:uid="{00000000-0005-0000-0000-0000DD2E0000}"/>
    <cellStyle name="Итог 4 3 2 4" xfId="16757" xr:uid="{00000000-0005-0000-0000-0000DE2E0000}"/>
    <cellStyle name="Итог 4 3 3" xfId="3518" xr:uid="{00000000-0005-0000-0000-0000DF2E0000}"/>
    <cellStyle name="Итог 4 3 3 2" xfId="8254" xr:uid="{00000000-0005-0000-0000-0000E02E0000}"/>
    <cellStyle name="Итог 4 3 3 3" xfId="12522" xr:uid="{00000000-0005-0000-0000-0000E12E0000}"/>
    <cellStyle name="Итог 4 3 3 4" xfId="16758" xr:uid="{00000000-0005-0000-0000-0000E22E0000}"/>
    <cellStyle name="Итог 4 3 4" xfId="8252" xr:uid="{00000000-0005-0000-0000-0000E32E0000}"/>
    <cellStyle name="Итог 4 3 5" xfId="12520" xr:uid="{00000000-0005-0000-0000-0000E42E0000}"/>
    <cellStyle name="Итог 4 3 6" xfId="16756" xr:uid="{00000000-0005-0000-0000-0000E52E0000}"/>
    <cellStyle name="Итог 4 30" xfId="3519" xr:uid="{00000000-0005-0000-0000-0000E62E0000}"/>
    <cellStyle name="Итог 4 30 2" xfId="8255" xr:uid="{00000000-0005-0000-0000-0000E72E0000}"/>
    <cellStyle name="Итог 4 30 3" xfId="12523" xr:uid="{00000000-0005-0000-0000-0000E82E0000}"/>
    <cellStyle name="Итог 4 30 4" xfId="16759" xr:uid="{00000000-0005-0000-0000-0000E92E0000}"/>
    <cellStyle name="Итог 4 31" xfId="3520" xr:uid="{00000000-0005-0000-0000-0000EA2E0000}"/>
    <cellStyle name="Итог 4 31 2" xfId="8256" xr:uid="{00000000-0005-0000-0000-0000EB2E0000}"/>
    <cellStyle name="Итог 4 31 3" xfId="12524" xr:uid="{00000000-0005-0000-0000-0000EC2E0000}"/>
    <cellStyle name="Итог 4 31 4" xfId="16760" xr:uid="{00000000-0005-0000-0000-0000ED2E0000}"/>
    <cellStyle name="Итог 4 32" xfId="3521" xr:uid="{00000000-0005-0000-0000-0000EE2E0000}"/>
    <cellStyle name="Итог 4 32 2" xfId="8257" xr:uid="{00000000-0005-0000-0000-0000EF2E0000}"/>
    <cellStyle name="Итог 4 32 3" xfId="12525" xr:uid="{00000000-0005-0000-0000-0000F02E0000}"/>
    <cellStyle name="Итог 4 32 4" xfId="16761" xr:uid="{00000000-0005-0000-0000-0000F12E0000}"/>
    <cellStyle name="Итог 4 33" xfId="3522" xr:uid="{00000000-0005-0000-0000-0000F22E0000}"/>
    <cellStyle name="Итог 4 33 2" xfId="8258" xr:uid="{00000000-0005-0000-0000-0000F32E0000}"/>
    <cellStyle name="Итог 4 33 3" xfId="12526" xr:uid="{00000000-0005-0000-0000-0000F42E0000}"/>
    <cellStyle name="Итог 4 33 4" xfId="16762" xr:uid="{00000000-0005-0000-0000-0000F52E0000}"/>
    <cellStyle name="Итог 4 34" xfId="3523" xr:uid="{00000000-0005-0000-0000-0000F62E0000}"/>
    <cellStyle name="Итог 4 34 2" xfId="8259" xr:uid="{00000000-0005-0000-0000-0000F72E0000}"/>
    <cellStyle name="Итог 4 34 3" xfId="12527" xr:uid="{00000000-0005-0000-0000-0000F82E0000}"/>
    <cellStyle name="Итог 4 34 4" xfId="16763" xr:uid="{00000000-0005-0000-0000-0000F92E0000}"/>
    <cellStyle name="Итог 4 35" xfId="3524" xr:uid="{00000000-0005-0000-0000-0000FA2E0000}"/>
    <cellStyle name="Итог 4 35 2" xfId="8260" xr:uid="{00000000-0005-0000-0000-0000FB2E0000}"/>
    <cellStyle name="Итог 4 35 3" xfId="12528" xr:uid="{00000000-0005-0000-0000-0000FC2E0000}"/>
    <cellStyle name="Итог 4 35 4" xfId="16764" xr:uid="{00000000-0005-0000-0000-0000FD2E0000}"/>
    <cellStyle name="Итог 4 36" xfId="3525" xr:uid="{00000000-0005-0000-0000-0000FE2E0000}"/>
    <cellStyle name="Итог 4 36 2" xfId="8261" xr:uid="{00000000-0005-0000-0000-0000FF2E0000}"/>
    <cellStyle name="Итог 4 36 3" xfId="12529" xr:uid="{00000000-0005-0000-0000-0000002F0000}"/>
    <cellStyle name="Итог 4 36 4" xfId="16765" xr:uid="{00000000-0005-0000-0000-0000012F0000}"/>
    <cellStyle name="Итог 4 37" xfId="3526" xr:uid="{00000000-0005-0000-0000-0000022F0000}"/>
    <cellStyle name="Итог 4 37 2" xfId="8262" xr:uid="{00000000-0005-0000-0000-0000032F0000}"/>
    <cellStyle name="Итог 4 37 3" xfId="12530" xr:uid="{00000000-0005-0000-0000-0000042F0000}"/>
    <cellStyle name="Итог 4 37 4" xfId="16766" xr:uid="{00000000-0005-0000-0000-0000052F0000}"/>
    <cellStyle name="Итог 4 38" xfId="3527" xr:uid="{00000000-0005-0000-0000-0000062F0000}"/>
    <cellStyle name="Итог 4 38 2" xfId="8263" xr:uid="{00000000-0005-0000-0000-0000072F0000}"/>
    <cellStyle name="Итог 4 38 3" xfId="12531" xr:uid="{00000000-0005-0000-0000-0000082F0000}"/>
    <cellStyle name="Итог 4 38 4" xfId="16767" xr:uid="{00000000-0005-0000-0000-0000092F0000}"/>
    <cellStyle name="Итог 4 39" xfId="3528" xr:uid="{00000000-0005-0000-0000-00000A2F0000}"/>
    <cellStyle name="Итог 4 39 2" xfId="8264" xr:uid="{00000000-0005-0000-0000-00000B2F0000}"/>
    <cellStyle name="Итог 4 39 3" xfId="12532" xr:uid="{00000000-0005-0000-0000-00000C2F0000}"/>
    <cellStyle name="Итог 4 39 4" xfId="16768" xr:uid="{00000000-0005-0000-0000-00000D2F0000}"/>
    <cellStyle name="Итог 4 4" xfId="3529" xr:uid="{00000000-0005-0000-0000-00000E2F0000}"/>
    <cellStyle name="Итог 4 4 2" xfId="3530" xr:uid="{00000000-0005-0000-0000-00000F2F0000}"/>
    <cellStyle name="Итог 4 4 2 2" xfId="8266" xr:uid="{00000000-0005-0000-0000-0000102F0000}"/>
    <cellStyle name="Итог 4 4 2 3" xfId="12534" xr:uid="{00000000-0005-0000-0000-0000112F0000}"/>
    <cellStyle name="Итог 4 4 2 4" xfId="16770" xr:uid="{00000000-0005-0000-0000-0000122F0000}"/>
    <cellStyle name="Итог 4 4 3" xfId="3531" xr:uid="{00000000-0005-0000-0000-0000132F0000}"/>
    <cellStyle name="Итог 4 4 3 2" xfId="8267" xr:uid="{00000000-0005-0000-0000-0000142F0000}"/>
    <cellStyle name="Итог 4 4 3 3" xfId="12535" xr:uid="{00000000-0005-0000-0000-0000152F0000}"/>
    <cellStyle name="Итог 4 4 3 4" xfId="16771" xr:uid="{00000000-0005-0000-0000-0000162F0000}"/>
    <cellStyle name="Итог 4 4 4" xfId="8265" xr:uid="{00000000-0005-0000-0000-0000172F0000}"/>
    <cellStyle name="Итог 4 4 5" xfId="12533" xr:uid="{00000000-0005-0000-0000-0000182F0000}"/>
    <cellStyle name="Итог 4 4 6" xfId="16769" xr:uid="{00000000-0005-0000-0000-0000192F0000}"/>
    <cellStyle name="Итог 4 40" xfId="3532" xr:uid="{00000000-0005-0000-0000-00001A2F0000}"/>
    <cellStyle name="Итог 4 40 2" xfId="8268" xr:uid="{00000000-0005-0000-0000-00001B2F0000}"/>
    <cellStyle name="Итог 4 40 3" xfId="12536" xr:uid="{00000000-0005-0000-0000-00001C2F0000}"/>
    <cellStyle name="Итог 4 40 4" xfId="16772" xr:uid="{00000000-0005-0000-0000-00001D2F0000}"/>
    <cellStyle name="Итог 4 41" xfId="3533" xr:uid="{00000000-0005-0000-0000-00001E2F0000}"/>
    <cellStyle name="Итог 4 41 2" xfId="8269" xr:uid="{00000000-0005-0000-0000-00001F2F0000}"/>
    <cellStyle name="Итог 4 41 3" xfId="12537" xr:uid="{00000000-0005-0000-0000-0000202F0000}"/>
    <cellStyle name="Итог 4 41 4" xfId="16773" xr:uid="{00000000-0005-0000-0000-0000212F0000}"/>
    <cellStyle name="Итог 4 42" xfId="3534" xr:uid="{00000000-0005-0000-0000-0000222F0000}"/>
    <cellStyle name="Итог 4 42 2" xfId="8270" xr:uid="{00000000-0005-0000-0000-0000232F0000}"/>
    <cellStyle name="Итог 4 42 3" xfId="12538" xr:uid="{00000000-0005-0000-0000-0000242F0000}"/>
    <cellStyle name="Итог 4 42 4" xfId="16774" xr:uid="{00000000-0005-0000-0000-0000252F0000}"/>
    <cellStyle name="Итог 4 43" xfId="3535" xr:uid="{00000000-0005-0000-0000-0000262F0000}"/>
    <cellStyle name="Итог 4 43 2" xfId="8271" xr:uid="{00000000-0005-0000-0000-0000272F0000}"/>
    <cellStyle name="Итог 4 43 3" xfId="12539" xr:uid="{00000000-0005-0000-0000-0000282F0000}"/>
    <cellStyle name="Итог 4 43 4" xfId="16775" xr:uid="{00000000-0005-0000-0000-0000292F0000}"/>
    <cellStyle name="Итог 4 44" xfId="3536" xr:uid="{00000000-0005-0000-0000-00002A2F0000}"/>
    <cellStyle name="Итог 4 44 2" xfId="8272" xr:uid="{00000000-0005-0000-0000-00002B2F0000}"/>
    <cellStyle name="Итог 4 44 3" xfId="12540" xr:uid="{00000000-0005-0000-0000-00002C2F0000}"/>
    <cellStyle name="Итог 4 44 4" xfId="16776" xr:uid="{00000000-0005-0000-0000-00002D2F0000}"/>
    <cellStyle name="Итог 4 45" xfId="3537" xr:uid="{00000000-0005-0000-0000-00002E2F0000}"/>
    <cellStyle name="Итог 4 45 2" xfId="8273" xr:uid="{00000000-0005-0000-0000-00002F2F0000}"/>
    <cellStyle name="Итог 4 45 3" xfId="12541" xr:uid="{00000000-0005-0000-0000-0000302F0000}"/>
    <cellStyle name="Итог 4 45 4" xfId="16777" xr:uid="{00000000-0005-0000-0000-0000312F0000}"/>
    <cellStyle name="Итог 4 46" xfId="3538" xr:uid="{00000000-0005-0000-0000-0000322F0000}"/>
    <cellStyle name="Итог 4 46 2" xfId="8274" xr:uid="{00000000-0005-0000-0000-0000332F0000}"/>
    <cellStyle name="Итог 4 46 3" xfId="12542" xr:uid="{00000000-0005-0000-0000-0000342F0000}"/>
    <cellStyle name="Итог 4 46 4" xfId="16778" xr:uid="{00000000-0005-0000-0000-0000352F0000}"/>
    <cellStyle name="Итог 4 47" xfId="3539" xr:uid="{00000000-0005-0000-0000-0000362F0000}"/>
    <cellStyle name="Итог 4 47 2" xfId="8275" xr:uid="{00000000-0005-0000-0000-0000372F0000}"/>
    <cellStyle name="Итог 4 47 3" xfId="12543" xr:uid="{00000000-0005-0000-0000-0000382F0000}"/>
    <cellStyle name="Итог 4 47 4" xfId="16779" xr:uid="{00000000-0005-0000-0000-0000392F0000}"/>
    <cellStyle name="Итог 4 48" xfId="3540" xr:uid="{00000000-0005-0000-0000-00003A2F0000}"/>
    <cellStyle name="Итог 4 48 2" xfId="8276" xr:uid="{00000000-0005-0000-0000-00003B2F0000}"/>
    <cellStyle name="Итог 4 48 3" xfId="12544" xr:uid="{00000000-0005-0000-0000-00003C2F0000}"/>
    <cellStyle name="Итог 4 48 4" xfId="16780" xr:uid="{00000000-0005-0000-0000-00003D2F0000}"/>
    <cellStyle name="Итог 4 49" xfId="3541" xr:uid="{00000000-0005-0000-0000-00003E2F0000}"/>
    <cellStyle name="Итог 4 49 2" xfId="8277" xr:uid="{00000000-0005-0000-0000-00003F2F0000}"/>
    <cellStyle name="Итог 4 49 3" xfId="12545" xr:uid="{00000000-0005-0000-0000-0000402F0000}"/>
    <cellStyle name="Итог 4 49 4" xfId="16781" xr:uid="{00000000-0005-0000-0000-0000412F0000}"/>
    <cellStyle name="Итог 4 5" xfId="3542" xr:uid="{00000000-0005-0000-0000-0000422F0000}"/>
    <cellStyle name="Итог 4 5 2" xfId="8278" xr:uid="{00000000-0005-0000-0000-0000432F0000}"/>
    <cellStyle name="Итог 4 5 3" xfId="12546" xr:uid="{00000000-0005-0000-0000-0000442F0000}"/>
    <cellStyle name="Итог 4 5 4" xfId="16782" xr:uid="{00000000-0005-0000-0000-0000452F0000}"/>
    <cellStyle name="Итог 4 50" xfId="3543" xr:uid="{00000000-0005-0000-0000-0000462F0000}"/>
    <cellStyle name="Итог 4 50 2" xfId="8279" xr:uid="{00000000-0005-0000-0000-0000472F0000}"/>
    <cellStyle name="Итог 4 50 3" xfId="12547" xr:uid="{00000000-0005-0000-0000-0000482F0000}"/>
    <cellStyle name="Итог 4 50 4" xfId="16783" xr:uid="{00000000-0005-0000-0000-0000492F0000}"/>
    <cellStyle name="Итог 4 51" xfId="3544" xr:uid="{00000000-0005-0000-0000-00004A2F0000}"/>
    <cellStyle name="Итог 4 51 2" xfId="8280" xr:uid="{00000000-0005-0000-0000-00004B2F0000}"/>
    <cellStyle name="Итог 4 51 3" xfId="12548" xr:uid="{00000000-0005-0000-0000-00004C2F0000}"/>
    <cellStyle name="Итог 4 51 4" xfId="16784" xr:uid="{00000000-0005-0000-0000-00004D2F0000}"/>
    <cellStyle name="Итог 4 52" xfId="3545" xr:uid="{00000000-0005-0000-0000-00004E2F0000}"/>
    <cellStyle name="Итог 4 52 2" xfId="8281" xr:uid="{00000000-0005-0000-0000-00004F2F0000}"/>
    <cellStyle name="Итог 4 52 3" xfId="12549" xr:uid="{00000000-0005-0000-0000-0000502F0000}"/>
    <cellStyle name="Итог 4 52 4" xfId="16785" xr:uid="{00000000-0005-0000-0000-0000512F0000}"/>
    <cellStyle name="Итог 4 53" xfId="3546" xr:uid="{00000000-0005-0000-0000-0000522F0000}"/>
    <cellStyle name="Итог 4 53 2" xfId="8282" xr:uid="{00000000-0005-0000-0000-0000532F0000}"/>
    <cellStyle name="Итог 4 53 3" xfId="12550" xr:uid="{00000000-0005-0000-0000-0000542F0000}"/>
    <cellStyle name="Итог 4 53 4" xfId="16786" xr:uid="{00000000-0005-0000-0000-0000552F0000}"/>
    <cellStyle name="Итог 4 54" xfId="3547" xr:uid="{00000000-0005-0000-0000-0000562F0000}"/>
    <cellStyle name="Итог 4 54 2" xfId="8283" xr:uid="{00000000-0005-0000-0000-0000572F0000}"/>
    <cellStyle name="Итог 4 54 3" xfId="12551" xr:uid="{00000000-0005-0000-0000-0000582F0000}"/>
    <cellStyle name="Итог 4 54 4" xfId="16787" xr:uid="{00000000-0005-0000-0000-0000592F0000}"/>
    <cellStyle name="Итог 4 55" xfId="3548" xr:uid="{00000000-0005-0000-0000-00005A2F0000}"/>
    <cellStyle name="Итог 4 55 2" xfId="8284" xr:uid="{00000000-0005-0000-0000-00005B2F0000}"/>
    <cellStyle name="Итог 4 55 3" xfId="12552" xr:uid="{00000000-0005-0000-0000-00005C2F0000}"/>
    <cellStyle name="Итог 4 55 4" xfId="16788" xr:uid="{00000000-0005-0000-0000-00005D2F0000}"/>
    <cellStyle name="Итог 4 56" xfId="3549" xr:uid="{00000000-0005-0000-0000-00005E2F0000}"/>
    <cellStyle name="Итог 4 56 2" xfId="8285" xr:uid="{00000000-0005-0000-0000-00005F2F0000}"/>
    <cellStyle name="Итог 4 56 3" xfId="12553" xr:uid="{00000000-0005-0000-0000-0000602F0000}"/>
    <cellStyle name="Итог 4 56 4" xfId="16789" xr:uid="{00000000-0005-0000-0000-0000612F0000}"/>
    <cellStyle name="Итог 4 57" xfId="3550" xr:uid="{00000000-0005-0000-0000-0000622F0000}"/>
    <cellStyle name="Итог 4 57 2" xfId="8286" xr:uid="{00000000-0005-0000-0000-0000632F0000}"/>
    <cellStyle name="Итог 4 57 3" xfId="12554" xr:uid="{00000000-0005-0000-0000-0000642F0000}"/>
    <cellStyle name="Итог 4 57 4" xfId="16790" xr:uid="{00000000-0005-0000-0000-0000652F0000}"/>
    <cellStyle name="Итог 4 58" xfId="3551" xr:uid="{00000000-0005-0000-0000-0000662F0000}"/>
    <cellStyle name="Итог 4 58 2" xfId="8287" xr:uid="{00000000-0005-0000-0000-0000672F0000}"/>
    <cellStyle name="Итог 4 58 3" xfId="12555" xr:uid="{00000000-0005-0000-0000-0000682F0000}"/>
    <cellStyle name="Итог 4 58 4" xfId="16791" xr:uid="{00000000-0005-0000-0000-0000692F0000}"/>
    <cellStyle name="Итог 4 59" xfId="3552" xr:uid="{00000000-0005-0000-0000-00006A2F0000}"/>
    <cellStyle name="Итог 4 59 2" xfId="8288" xr:uid="{00000000-0005-0000-0000-00006B2F0000}"/>
    <cellStyle name="Итог 4 59 3" xfId="12556" xr:uid="{00000000-0005-0000-0000-00006C2F0000}"/>
    <cellStyle name="Итог 4 59 4" xfId="16792" xr:uid="{00000000-0005-0000-0000-00006D2F0000}"/>
    <cellStyle name="Итог 4 6" xfId="3553" xr:uid="{00000000-0005-0000-0000-00006E2F0000}"/>
    <cellStyle name="Итог 4 6 2" xfId="8289" xr:uid="{00000000-0005-0000-0000-00006F2F0000}"/>
    <cellStyle name="Итог 4 6 3" xfId="12557" xr:uid="{00000000-0005-0000-0000-0000702F0000}"/>
    <cellStyle name="Итог 4 6 4" xfId="16793" xr:uid="{00000000-0005-0000-0000-0000712F0000}"/>
    <cellStyle name="Итог 4 60" xfId="3554" xr:uid="{00000000-0005-0000-0000-0000722F0000}"/>
    <cellStyle name="Итог 4 60 2" xfId="8290" xr:uid="{00000000-0005-0000-0000-0000732F0000}"/>
    <cellStyle name="Итог 4 60 3" xfId="12558" xr:uid="{00000000-0005-0000-0000-0000742F0000}"/>
    <cellStyle name="Итог 4 60 4" xfId="16794" xr:uid="{00000000-0005-0000-0000-0000752F0000}"/>
    <cellStyle name="Итог 4 61" xfId="3555" xr:uid="{00000000-0005-0000-0000-0000762F0000}"/>
    <cellStyle name="Итог 4 61 2" xfId="8291" xr:uid="{00000000-0005-0000-0000-0000772F0000}"/>
    <cellStyle name="Итог 4 61 3" xfId="12559" xr:uid="{00000000-0005-0000-0000-0000782F0000}"/>
    <cellStyle name="Итог 4 61 4" xfId="16795" xr:uid="{00000000-0005-0000-0000-0000792F0000}"/>
    <cellStyle name="Итог 4 62" xfId="3556" xr:uid="{00000000-0005-0000-0000-00007A2F0000}"/>
    <cellStyle name="Итог 4 62 2" xfId="8292" xr:uid="{00000000-0005-0000-0000-00007B2F0000}"/>
    <cellStyle name="Итог 4 62 3" xfId="12560" xr:uid="{00000000-0005-0000-0000-00007C2F0000}"/>
    <cellStyle name="Итог 4 62 4" xfId="16796" xr:uid="{00000000-0005-0000-0000-00007D2F0000}"/>
    <cellStyle name="Итог 4 63" xfId="3557" xr:uid="{00000000-0005-0000-0000-00007E2F0000}"/>
    <cellStyle name="Итог 4 63 2" xfId="8293" xr:uid="{00000000-0005-0000-0000-00007F2F0000}"/>
    <cellStyle name="Итог 4 63 3" xfId="12561" xr:uid="{00000000-0005-0000-0000-0000802F0000}"/>
    <cellStyle name="Итог 4 63 4" xfId="16797" xr:uid="{00000000-0005-0000-0000-0000812F0000}"/>
    <cellStyle name="Итог 4 64" xfId="3558" xr:uid="{00000000-0005-0000-0000-0000822F0000}"/>
    <cellStyle name="Итог 4 64 2" xfId="8294" xr:uid="{00000000-0005-0000-0000-0000832F0000}"/>
    <cellStyle name="Итог 4 64 3" xfId="12562" xr:uid="{00000000-0005-0000-0000-0000842F0000}"/>
    <cellStyle name="Итог 4 64 4" xfId="16798" xr:uid="{00000000-0005-0000-0000-0000852F0000}"/>
    <cellStyle name="Итог 4 65" xfId="3559" xr:uid="{00000000-0005-0000-0000-0000862F0000}"/>
    <cellStyle name="Итог 4 65 2" xfId="8295" xr:uid="{00000000-0005-0000-0000-0000872F0000}"/>
    <cellStyle name="Итог 4 65 3" xfId="12563" xr:uid="{00000000-0005-0000-0000-0000882F0000}"/>
    <cellStyle name="Итог 4 65 4" xfId="16799" xr:uid="{00000000-0005-0000-0000-0000892F0000}"/>
    <cellStyle name="Итог 4 66" xfId="3560" xr:uid="{00000000-0005-0000-0000-00008A2F0000}"/>
    <cellStyle name="Итог 4 66 2" xfId="8296" xr:uid="{00000000-0005-0000-0000-00008B2F0000}"/>
    <cellStyle name="Итог 4 66 3" xfId="12564" xr:uid="{00000000-0005-0000-0000-00008C2F0000}"/>
    <cellStyle name="Итог 4 66 4" xfId="16800" xr:uid="{00000000-0005-0000-0000-00008D2F0000}"/>
    <cellStyle name="Итог 4 67" xfId="3561" xr:uid="{00000000-0005-0000-0000-00008E2F0000}"/>
    <cellStyle name="Итог 4 67 2" xfId="8297" xr:uid="{00000000-0005-0000-0000-00008F2F0000}"/>
    <cellStyle name="Итог 4 67 3" xfId="12565" xr:uid="{00000000-0005-0000-0000-0000902F0000}"/>
    <cellStyle name="Итог 4 67 4" xfId="16801" xr:uid="{00000000-0005-0000-0000-0000912F0000}"/>
    <cellStyle name="Итог 4 68" xfId="3562" xr:uid="{00000000-0005-0000-0000-0000922F0000}"/>
    <cellStyle name="Итог 4 68 2" xfId="8298" xr:uid="{00000000-0005-0000-0000-0000932F0000}"/>
    <cellStyle name="Итог 4 68 3" xfId="12566" xr:uid="{00000000-0005-0000-0000-0000942F0000}"/>
    <cellStyle name="Итог 4 68 4" xfId="16802" xr:uid="{00000000-0005-0000-0000-0000952F0000}"/>
    <cellStyle name="Итог 4 69" xfId="3563" xr:uid="{00000000-0005-0000-0000-0000962F0000}"/>
    <cellStyle name="Итог 4 69 2" xfId="8299" xr:uid="{00000000-0005-0000-0000-0000972F0000}"/>
    <cellStyle name="Итог 4 69 3" xfId="12567" xr:uid="{00000000-0005-0000-0000-0000982F0000}"/>
    <cellStyle name="Итог 4 69 4" xfId="16803" xr:uid="{00000000-0005-0000-0000-0000992F0000}"/>
    <cellStyle name="Итог 4 7" xfId="3564" xr:uid="{00000000-0005-0000-0000-00009A2F0000}"/>
    <cellStyle name="Итог 4 7 2" xfId="8300" xr:uid="{00000000-0005-0000-0000-00009B2F0000}"/>
    <cellStyle name="Итог 4 7 3" xfId="12568" xr:uid="{00000000-0005-0000-0000-00009C2F0000}"/>
    <cellStyle name="Итог 4 7 4" xfId="16804" xr:uid="{00000000-0005-0000-0000-00009D2F0000}"/>
    <cellStyle name="Итог 4 70" xfId="3565" xr:uid="{00000000-0005-0000-0000-00009E2F0000}"/>
    <cellStyle name="Итог 4 70 2" xfId="8301" xr:uid="{00000000-0005-0000-0000-00009F2F0000}"/>
    <cellStyle name="Итог 4 70 3" xfId="12569" xr:uid="{00000000-0005-0000-0000-0000A02F0000}"/>
    <cellStyle name="Итог 4 70 4" xfId="16805" xr:uid="{00000000-0005-0000-0000-0000A12F0000}"/>
    <cellStyle name="Итог 4 71" xfId="3566" xr:uid="{00000000-0005-0000-0000-0000A22F0000}"/>
    <cellStyle name="Итог 4 71 2" xfId="8302" xr:uid="{00000000-0005-0000-0000-0000A32F0000}"/>
    <cellStyle name="Итог 4 71 3" xfId="12570" xr:uid="{00000000-0005-0000-0000-0000A42F0000}"/>
    <cellStyle name="Итог 4 71 4" xfId="16806" xr:uid="{00000000-0005-0000-0000-0000A52F0000}"/>
    <cellStyle name="Итог 4 72" xfId="3567" xr:uid="{00000000-0005-0000-0000-0000A62F0000}"/>
    <cellStyle name="Итог 4 72 2" xfId="8303" xr:uid="{00000000-0005-0000-0000-0000A72F0000}"/>
    <cellStyle name="Итог 4 72 3" xfId="12571" xr:uid="{00000000-0005-0000-0000-0000A82F0000}"/>
    <cellStyle name="Итог 4 72 4" xfId="16807" xr:uid="{00000000-0005-0000-0000-0000A92F0000}"/>
    <cellStyle name="Итог 4 73" xfId="3568" xr:uid="{00000000-0005-0000-0000-0000AA2F0000}"/>
    <cellStyle name="Итог 4 73 2" xfId="8304" xr:uid="{00000000-0005-0000-0000-0000AB2F0000}"/>
    <cellStyle name="Итог 4 73 3" xfId="12572" xr:uid="{00000000-0005-0000-0000-0000AC2F0000}"/>
    <cellStyle name="Итог 4 73 4" xfId="16808" xr:uid="{00000000-0005-0000-0000-0000AD2F0000}"/>
    <cellStyle name="Итог 4 74" xfId="3569" xr:uid="{00000000-0005-0000-0000-0000AE2F0000}"/>
    <cellStyle name="Итог 4 74 2" xfId="8305" xr:uid="{00000000-0005-0000-0000-0000AF2F0000}"/>
    <cellStyle name="Итог 4 74 3" xfId="12573" xr:uid="{00000000-0005-0000-0000-0000B02F0000}"/>
    <cellStyle name="Итог 4 74 4" xfId="16809" xr:uid="{00000000-0005-0000-0000-0000B12F0000}"/>
    <cellStyle name="Итог 4 75" xfId="3570" xr:uid="{00000000-0005-0000-0000-0000B22F0000}"/>
    <cellStyle name="Итог 4 75 2" xfId="8306" xr:uid="{00000000-0005-0000-0000-0000B32F0000}"/>
    <cellStyle name="Итог 4 75 3" xfId="12574" xr:uid="{00000000-0005-0000-0000-0000B42F0000}"/>
    <cellStyle name="Итог 4 75 4" xfId="16810" xr:uid="{00000000-0005-0000-0000-0000B52F0000}"/>
    <cellStyle name="Итог 4 76" xfId="3571" xr:uid="{00000000-0005-0000-0000-0000B62F0000}"/>
    <cellStyle name="Итог 4 76 2" xfId="8307" xr:uid="{00000000-0005-0000-0000-0000B72F0000}"/>
    <cellStyle name="Итог 4 76 3" xfId="12575" xr:uid="{00000000-0005-0000-0000-0000B82F0000}"/>
    <cellStyle name="Итог 4 76 4" xfId="16811" xr:uid="{00000000-0005-0000-0000-0000B92F0000}"/>
    <cellStyle name="Итог 4 77" xfId="3572" xr:uid="{00000000-0005-0000-0000-0000BA2F0000}"/>
    <cellStyle name="Итог 4 77 2" xfId="8308" xr:uid="{00000000-0005-0000-0000-0000BB2F0000}"/>
    <cellStyle name="Итог 4 77 3" xfId="12576" xr:uid="{00000000-0005-0000-0000-0000BC2F0000}"/>
    <cellStyle name="Итог 4 77 4" xfId="16812" xr:uid="{00000000-0005-0000-0000-0000BD2F0000}"/>
    <cellStyle name="Итог 4 78" xfId="3573" xr:uid="{00000000-0005-0000-0000-0000BE2F0000}"/>
    <cellStyle name="Итог 4 78 2" xfId="8309" xr:uid="{00000000-0005-0000-0000-0000BF2F0000}"/>
    <cellStyle name="Итог 4 78 3" xfId="12577" xr:uid="{00000000-0005-0000-0000-0000C02F0000}"/>
    <cellStyle name="Итог 4 78 4" xfId="16813" xr:uid="{00000000-0005-0000-0000-0000C12F0000}"/>
    <cellStyle name="Итог 4 79" xfId="3574" xr:uid="{00000000-0005-0000-0000-0000C22F0000}"/>
    <cellStyle name="Итог 4 79 2" xfId="8310" xr:uid="{00000000-0005-0000-0000-0000C32F0000}"/>
    <cellStyle name="Итог 4 79 3" xfId="12578" xr:uid="{00000000-0005-0000-0000-0000C42F0000}"/>
    <cellStyle name="Итог 4 79 4" xfId="16814" xr:uid="{00000000-0005-0000-0000-0000C52F0000}"/>
    <cellStyle name="Итог 4 8" xfId="3575" xr:uid="{00000000-0005-0000-0000-0000C62F0000}"/>
    <cellStyle name="Итог 4 8 2" xfId="8311" xr:uid="{00000000-0005-0000-0000-0000C72F0000}"/>
    <cellStyle name="Итог 4 8 3" xfId="12579" xr:uid="{00000000-0005-0000-0000-0000C82F0000}"/>
    <cellStyle name="Итог 4 8 4" xfId="16815" xr:uid="{00000000-0005-0000-0000-0000C92F0000}"/>
    <cellStyle name="Итог 4 80" xfId="3576" xr:uid="{00000000-0005-0000-0000-0000CA2F0000}"/>
    <cellStyle name="Итог 4 80 2" xfId="8312" xr:uid="{00000000-0005-0000-0000-0000CB2F0000}"/>
    <cellStyle name="Итог 4 80 3" xfId="12580" xr:uid="{00000000-0005-0000-0000-0000CC2F0000}"/>
    <cellStyle name="Итог 4 80 4" xfId="16816" xr:uid="{00000000-0005-0000-0000-0000CD2F0000}"/>
    <cellStyle name="Итог 4 81" xfId="3577" xr:uid="{00000000-0005-0000-0000-0000CE2F0000}"/>
    <cellStyle name="Итог 4 81 2" xfId="8313" xr:uid="{00000000-0005-0000-0000-0000CF2F0000}"/>
    <cellStyle name="Итог 4 81 3" xfId="12581" xr:uid="{00000000-0005-0000-0000-0000D02F0000}"/>
    <cellStyle name="Итог 4 81 4" xfId="16817" xr:uid="{00000000-0005-0000-0000-0000D12F0000}"/>
    <cellStyle name="Итог 4 82" xfId="3578" xr:uid="{00000000-0005-0000-0000-0000D22F0000}"/>
    <cellStyle name="Итог 4 82 2" xfId="8314" xr:uid="{00000000-0005-0000-0000-0000D32F0000}"/>
    <cellStyle name="Итог 4 82 3" xfId="12582" xr:uid="{00000000-0005-0000-0000-0000D42F0000}"/>
    <cellStyle name="Итог 4 82 4" xfId="16818" xr:uid="{00000000-0005-0000-0000-0000D52F0000}"/>
    <cellStyle name="Итог 4 83" xfId="3579" xr:uid="{00000000-0005-0000-0000-0000D62F0000}"/>
    <cellStyle name="Итог 4 83 2" xfId="8315" xr:uid="{00000000-0005-0000-0000-0000D72F0000}"/>
    <cellStyle name="Итог 4 83 3" xfId="12583" xr:uid="{00000000-0005-0000-0000-0000D82F0000}"/>
    <cellStyle name="Итог 4 83 4" xfId="16819" xr:uid="{00000000-0005-0000-0000-0000D92F0000}"/>
    <cellStyle name="Итог 4 84" xfId="3580" xr:uid="{00000000-0005-0000-0000-0000DA2F0000}"/>
    <cellStyle name="Итог 4 84 2" xfId="8316" xr:uid="{00000000-0005-0000-0000-0000DB2F0000}"/>
    <cellStyle name="Итог 4 84 3" xfId="12584" xr:uid="{00000000-0005-0000-0000-0000DC2F0000}"/>
    <cellStyle name="Итог 4 84 4" xfId="16820" xr:uid="{00000000-0005-0000-0000-0000DD2F0000}"/>
    <cellStyle name="Итог 4 85" xfId="3581" xr:uid="{00000000-0005-0000-0000-0000DE2F0000}"/>
    <cellStyle name="Итог 4 85 2" xfId="8317" xr:uid="{00000000-0005-0000-0000-0000DF2F0000}"/>
    <cellStyle name="Итог 4 85 3" xfId="12585" xr:uid="{00000000-0005-0000-0000-0000E02F0000}"/>
    <cellStyle name="Итог 4 85 4" xfId="16821" xr:uid="{00000000-0005-0000-0000-0000E12F0000}"/>
    <cellStyle name="Итог 4 86" xfId="3582" xr:uid="{00000000-0005-0000-0000-0000E22F0000}"/>
    <cellStyle name="Итог 4 86 2" xfId="8318" xr:uid="{00000000-0005-0000-0000-0000E32F0000}"/>
    <cellStyle name="Итог 4 86 3" xfId="12586" xr:uid="{00000000-0005-0000-0000-0000E42F0000}"/>
    <cellStyle name="Итог 4 86 4" xfId="16822" xr:uid="{00000000-0005-0000-0000-0000E52F0000}"/>
    <cellStyle name="Итог 4 87" xfId="3583" xr:uid="{00000000-0005-0000-0000-0000E62F0000}"/>
    <cellStyle name="Итог 4 87 2" xfId="8319" xr:uid="{00000000-0005-0000-0000-0000E72F0000}"/>
    <cellStyle name="Итог 4 87 3" xfId="12587" xr:uid="{00000000-0005-0000-0000-0000E82F0000}"/>
    <cellStyle name="Итог 4 87 4" xfId="16823" xr:uid="{00000000-0005-0000-0000-0000E92F0000}"/>
    <cellStyle name="Итог 4 88" xfId="3584" xr:uid="{00000000-0005-0000-0000-0000EA2F0000}"/>
    <cellStyle name="Итог 4 88 2" xfId="8320" xr:uid="{00000000-0005-0000-0000-0000EB2F0000}"/>
    <cellStyle name="Итог 4 88 3" xfId="12588" xr:uid="{00000000-0005-0000-0000-0000EC2F0000}"/>
    <cellStyle name="Итог 4 88 4" xfId="16824" xr:uid="{00000000-0005-0000-0000-0000ED2F0000}"/>
    <cellStyle name="Итог 4 89" xfId="3585" xr:uid="{00000000-0005-0000-0000-0000EE2F0000}"/>
    <cellStyle name="Итог 4 89 2" xfId="8321" xr:uid="{00000000-0005-0000-0000-0000EF2F0000}"/>
    <cellStyle name="Итог 4 89 3" xfId="12589" xr:uid="{00000000-0005-0000-0000-0000F02F0000}"/>
    <cellStyle name="Итог 4 89 4" xfId="16825" xr:uid="{00000000-0005-0000-0000-0000F12F0000}"/>
    <cellStyle name="Итог 4 9" xfId="3586" xr:uid="{00000000-0005-0000-0000-0000F22F0000}"/>
    <cellStyle name="Итог 4 9 2" xfId="8322" xr:uid="{00000000-0005-0000-0000-0000F32F0000}"/>
    <cellStyle name="Итог 4 9 3" xfId="12590" xr:uid="{00000000-0005-0000-0000-0000F42F0000}"/>
    <cellStyle name="Итог 4 9 4" xfId="16826" xr:uid="{00000000-0005-0000-0000-0000F52F0000}"/>
    <cellStyle name="Итог 4 90" xfId="3587" xr:uid="{00000000-0005-0000-0000-0000F62F0000}"/>
    <cellStyle name="Итог 4 90 2" xfId="8323" xr:uid="{00000000-0005-0000-0000-0000F72F0000}"/>
    <cellStyle name="Итог 4 90 3" xfId="12591" xr:uid="{00000000-0005-0000-0000-0000F82F0000}"/>
    <cellStyle name="Итог 4 90 4" xfId="16827" xr:uid="{00000000-0005-0000-0000-0000F92F0000}"/>
    <cellStyle name="Итог 4 91" xfId="3588" xr:uid="{00000000-0005-0000-0000-0000FA2F0000}"/>
    <cellStyle name="Итог 4 91 2" xfId="8324" xr:uid="{00000000-0005-0000-0000-0000FB2F0000}"/>
    <cellStyle name="Итог 4 91 3" xfId="12592" xr:uid="{00000000-0005-0000-0000-0000FC2F0000}"/>
    <cellStyle name="Итог 4 91 4" xfId="16828" xr:uid="{00000000-0005-0000-0000-0000FD2F0000}"/>
    <cellStyle name="Итог 4 92" xfId="5207" xr:uid="{00000000-0005-0000-0000-0000FE2F0000}"/>
    <cellStyle name="Итог 4 93" xfId="8834" xr:uid="{00000000-0005-0000-0000-0000FF2F0000}"/>
    <cellStyle name="Итог 4 94" xfId="13084" xr:uid="{00000000-0005-0000-0000-000000300000}"/>
    <cellStyle name="Итог 5" xfId="293" xr:uid="{00000000-0005-0000-0000-000001300000}"/>
    <cellStyle name="Итог 5 10" xfId="3589" xr:uid="{00000000-0005-0000-0000-000002300000}"/>
    <cellStyle name="Итог 5 10 2" xfId="8325" xr:uid="{00000000-0005-0000-0000-000003300000}"/>
    <cellStyle name="Итог 5 10 3" xfId="12593" xr:uid="{00000000-0005-0000-0000-000004300000}"/>
    <cellStyle name="Итог 5 10 4" xfId="16829" xr:uid="{00000000-0005-0000-0000-000005300000}"/>
    <cellStyle name="Итог 5 11" xfId="3590" xr:uid="{00000000-0005-0000-0000-000006300000}"/>
    <cellStyle name="Итог 5 11 2" xfId="8326" xr:uid="{00000000-0005-0000-0000-000007300000}"/>
    <cellStyle name="Итог 5 11 3" xfId="12594" xr:uid="{00000000-0005-0000-0000-000008300000}"/>
    <cellStyle name="Итог 5 11 4" xfId="16830" xr:uid="{00000000-0005-0000-0000-000009300000}"/>
    <cellStyle name="Итог 5 12" xfId="3591" xr:uid="{00000000-0005-0000-0000-00000A300000}"/>
    <cellStyle name="Итог 5 12 2" xfId="8327" xr:uid="{00000000-0005-0000-0000-00000B300000}"/>
    <cellStyle name="Итог 5 12 3" xfId="12595" xr:uid="{00000000-0005-0000-0000-00000C300000}"/>
    <cellStyle name="Итог 5 12 4" xfId="16831" xr:uid="{00000000-0005-0000-0000-00000D300000}"/>
    <cellStyle name="Итог 5 13" xfId="3592" xr:uid="{00000000-0005-0000-0000-00000E300000}"/>
    <cellStyle name="Итог 5 13 2" xfId="8328" xr:uid="{00000000-0005-0000-0000-00000F300000}"/>
    <cellStyle name="Итог 5 13 3" xfId="12596" xr:uid="{00000000-0005-0000-0000-000010300000}"/>
    <cellStyle name="Итог 5 13 4" xfId="16832" xr:uid="{00000000-0005-0000-0000-000011300000}"/>
    <cellStyle name="Итог 5 14" xfId="3593" xr:uid="{00000000-0005-0000-0000-000012300000}"/>
    <cellStyle name="Итог 5 14 2" xfId="8329" xr:uid="{00000000-0005-0000-0000-000013300000}"/>
    <cellStyle name="Итог 5 14 3" xfId="12597" xr:uid="{00000000-0005-0000-0000-000014300000}"/>
    <cellStyle name="Итог 5 14 4" xfId="16833" xr:uid="{00000000-0005-0000-0000-000015300000}"/>
    <cellStyle name="Итог 5 15" xfId="3594" xr:uid="{00000000-0005-0000-0000-000016300000}"/>
    <cellStyle name="Итог 5 15 2" xfId="8330" xr:uid="{00000000-0005-0000-0000-000017300000}"/>
    <cellStyle name="Итог 5 15 3" xfId="12598" xr:uid="{00000000-0005-0000-0000-000018300000}"/>
    <cellStyle name="Итог 5 15 4" xfId="16834" xr:uid="{00000000-0005-0000-0000-000019300000}"/>
    <cellStyle name="Итог 5 16" xfId="3595" xr:uid="{00000000-0005-0000-0000-00001A300000}"/>
    <cellStyle name="Итог 5 16 2" xfId="8331" xr:uid="{00000000-0005-0000-0000-00001B300000}"/>
    <cellStyle name="Итог 5 16 3" xfId="12599" xr:uid="{00000000-0005-0000-0000-00001C300000}"/>
    <cellStyle name="Итог 5 16 4" xfId="16835" xr:uid="{00000000-0005-0000-0000-00001D300000}"/>
    <cellStyle name="Итог 5 17" xfId="3596" xr:uid="{00000000-0005-0000-0000-00001E300000}"/>
    <cellStyle name="Итог 5 17 2" xfId="8332" xr:uid="{00000000-0005-0000-0000-00001F300000}"/>
    <cellStyle name="Итог 5 17 3" xfId="12600" xr:uid="{00000000-0005-0000-0000-000020300000}"/>
    <cellStyle name="Итог 5 17 4" xfId="16836" xr:uid="{00000000-0005-0000-0000-000021300000}"/>
    <cellStyle name="Итог 5 18" xfId="3597" xr:uid="{00000000-0005-0000-0000-000022300000}"/>
    <cellStyle name="Итог 5 18 2" xfId="8333" xr:uid="{00000000-0005-0000-0000-000023300000}"/>
    <cellStyle name="Итог 5 18 3" xfId="12601" xr:uid="{00000000-0005-0000-0000-000024300000}"/>
    <cellStyle name="Итог 5 18 4" xfId="16837" xr:uid="{00000000-0005-0000-0000-000025300000}"/>
    <cellStyle name="Итог 5 19" xfId="3598" xr:uid="{00000000-0005-0000-0000-000026300000}"/>
    <cellStyle name="Итог 5 19 2" xfId="8334" xr:uid="{00000000-0005-0000-0000-000027300000}"/>
    <cellStyle name="Итог 5 19 3" xfId="12602" xr:uid="{00000000-0005-0000-0000-000028300000}"/>
    <cellStyle name="Итог 5 19 4" xfId="16838" xr:uid="{00000000-0005-0000-0000-000029300000}"/>
    <cellStyle name="Итог 5 2" xfId="3599" xr:uid="{00000000-0005-0000-0000-00002A300000}"/>
    <cellStyle name="Итог 5 2 2" xfId="3600" xr:uid="{00000000-0005-0000-0000-00002B300000}"/>
    <cellStyle name="Итог 5 2 2 2" xfId="8336" xr:uid="{00000000-0005-0000-0000-00002C300000}"/>
    <cellStyle name="Итог 5 2 2 3" xfId="12604" xr:uid="{00000000-0005-0000-0000-00002D300000}"/>
    <cellStyle name="Итог 5 2 2 4" xfId="16840" xr:uid="{00000000-0005-0000-0000-00002E300000}"/>
    <cellStyle name="Итог 5 2 3" xfId="3601" xr:uid="{00000000-0005-0000-0000-00002F300000}"/>
    <cellStyle name="Итог 5 2 3 2" xfId="8337" xr:uid="{00000000-0005-0000-0000-000030300000}"/>
    <cellStyle name="Итог 5 2 3 3" xfId="12605" xr:uid="{00000000-0005-0000-0000-000031300000}"/>
    <cellStyle name="Итог 5 2 3 4" xfId="16841" xr:uid="{00000000-0005-0000-0000-000032300000}"/>
    <cellStyle name="Итог 5 2 4" xfId="8335" xr:uid="{00000000-0005-0000-0000-000033300000}"/>
    <cellStyle name="Итог 5 2 5" xfId="12603" xr:uid="{00000000-0005-0000-0000-000034300000}"/>
    <cellStyle name="Итог 5 2 6" xfId="16839" xr:uid="{00000000-0005-0000-0000-000035300000}"/>
    <cellStyle name="Итог 5 20" xfId="3602" xr:uid="{00000000-0005-0000-0000-000036300000}"/>
    <cellStyle name="Итог 5 20 2" xfId="8338" xr:uid="{00000000-0005-0000-0000-000037300000}"/>
    <cellStyle name="Итог 5 20 3" xfId="12606" xr:uid="{00000000-0005-0000-0000-000038300000}"/>
    <cellStyle name="Итог 5 20 4" xfId="16842" xr:uid="{00000000-0005-0000-0000-000039300000}"/>
    <cellStyle name="Итог 5 21" xfId="3603" xr:uid="{00000000-0005-0000-0000-00003A300000}"/>
    <cellStyle name="Итог 5 21 2" xfId="8339" xr:uid="{00000000-0005-0000-0000-00003B300000}"/>
    <cellStyle name="Итог 5 21 3" xfId="12607" xr:uid="{00000000-0005-0000-0000-00003C300000}"/>
    <cellStyle name="Итог 5 21 4" xfId="16843" xr:uid="{00000000-0005-0000-0000-00003D300000}"/>
    <cellStyle name="Итог 5 22" xfId="3604" xr:uid="{00000000-0005-0000-0000-00003E300000}"/>
    <cellStyle name="Итог 5 22 2" xfId="8340" xr:uid="{00000000-0005-0000-0000-00003F300000}"/>
    <cellStyle name="Итог 5 22 3" xfId="12608" xr:uid="{00000000-0005-0000-0000-000040300000}"/>
    <cellStyle name="Итог 5 22 4" xfId="16844" xr:uid="{00000000-0005-0000-0000-000041300000}"/>
    <cellStyle name="Итог 5 23" xfId="3605" xr:uid="{00000000-0005-0000-0000-000042300000}"/>
    <cellStyle name="Итог 5 23 2" xfId="8341" xr:uid="{00000000-0005-0000-0000-000043300000}"/>
    <cellStyle name="Итог 5 23 3" xfId="12609" xr:uid="{00000000-0005-0000-0000-000044300000}"/>
    <cellStyle name="Итог 5 23 4" xfId="16845" xr:uid="{00000000-0005-0000-0000-000045300000}"/>
    <cellStyle name="Итог 5 24" xfId="3606" xr:uid="{00000000-0005-0000-0000-000046300000}"/>
    <cellStyle name="Итог 5 24 2" xfId="8342" xr:uid="{00000000-0005-0000-0000-000047300000}"/>
    <cellStyle name="Итог 5 24 3" xfId="12610" xr:uid="{00000000-0005-0000-0000-000048300000}"/>
    <cellStyle name="Итог 5 24 4" xfId="16846" xr:uid="{00000000-0005-0000-0000-000049300000}"/>
    <cellStyle name="Итог 5 25" xfId="3607" xr:uid="{00000000-0005-0000-0000-00004A300000}"/>
    <cellStyle name="Итог 5 25 2" xfId="8343" xr:uid="{00000000-0005-0000-0000-00004B300000}"/>
    <cellStyle name="Итог 5 25 3" xfId="12611" xr:uid="{00000000-0005-0000-0000-00004C300000}"/>
    <cellStyle name="Итог 5 25 4" xfId="16847" xr:uid="{00000000-0005-0000-0000-00004D300000}"/>
    <cellStyle name="Итог 5 26" xfId="3608" xr:uid="{00000000-0005-0000-0000-00004E300000}"/>
    <cellStyle name="Итог 5 26 2" xfId="8344" xr:uid="{00000000-0005-0000-0000-00004F300000}"/>
    <cellStyle name="Итог 5 26 3" xfId="12612" xr:uid="{00000000-0005-0000-0000-000050300000}"/>
    <cellStyle name="Итог 5 26 4" xfId="16848" xr:uid="{00000000-0005-0000-0000-000051300000}"/>
    <cellStyle name="Итог 5 27" xfId="3609" xr:uid="{00000000-0005-0000-0000-000052300000}"/>
    <cellStyle name="Итог 5 27 2" xfId="8345" xr:uid="{00000000-0005-0000-0000-000053300000}"/>
    <cellStyle name="Итог 5 27 3" xfId="12613" xr:uid="{00000000-0005-0000-0000-000054300000}"/>
    <cellStyle name="Итог 5 27 4" xfId="16849" xr:uid="{00000000-0005-0000-0000-000055300000}"/>
    <cellStyle name="Итог 5 28" xfId="3610" xr:uid="{00000000-0005-0000-0000-000056300000}"/>
    <cellStyle name="Итог 5 28 2" xfId="8346" xr:uid="{00000000-0005-0000-0000-000057300000}"/>
    <cellStyle name="Итог 5 28 3" xfId="12614" xr:uid="{00000000-0005-0000-0000-000058300000}"/>
    <cellStyle name="Итог 5 28 4" xfId="16850" xr:uid="{00000000-0005-0000-0000-000059300000}"/>
    <cellStyle name="Итог 5 29" xfId="3611" xr:uid="{00000000-0005-0000-0000-00005A300000}"/>
    <cellStyle name="Итог 5 29 2" xfId="8347" xr:uid="{00000000-0005-0000-0000-00005B300000}"/>
    <cellStyle name="Итог 5 29 3" xfId="12615" xr:uid="{00000000-0005-0000-0000-00005C300000}"/>
    <cellStyle name="Итог 5 29 4" xfId="16851" xr:uid="{00000000-0005-0000-0000-00005D300000}"/>
    <cellStyle name="Итог 5 3" xfId="3612" xr:uid="{00000000-0005-0000-0000-00005E300000}"/>
    <cellStyle name="Итог 5 3 2" xfId="3613" xr:uid="{00000000-0005-0000-0000-00005F300000}"/>
    <cellStyle name="Итог 5 3 2 2" xfId="8349" xr:uid="{00000000-0005-0000-0000-000060300000}"/>
    <cellStyle name="Итог 5 3 2 3" xfId="12617" xr:uid="{00000000-0005-0000-0000-000061300000}"/>
    <cellStyle name="Итог 5 3 2 4" xfId="16853" xr:uid="{00000000-0005-0000-0000-000062300000}"/>
    <cellStyle name="Итог 5 3 3" xfId="3614" xr:uid="{00000000-0005-0000-0000-000063300000}"/>
    <cellStyle name="Итог 5 3 3 2" xfId="8350" xr:uid="{00000000-0005-0000-0000-000064300000}"/>
    <cellStyle name="Итог 5 3 3 3" xfId="12618" xr:uid="{00000000-0005-0000-0000-000065300000}"/>
    <cellStyle name="Итог 5 3 3 4" xfId="16854" xr:uid="{00000000-0005-0000-0000-000066300000}"/>
    <cellStyle name="Итог 5 3 4" xfId="8348" xr:uid="{00000000-0005-0000-0000-000067300000}"/>
    <cellStyle name="Итог 5 3 5" xfId="12616" xr:uid="{00000000-0005-0000-0000-000068300000}"/>
    <cellStyle name="Итог 5 3 6" xfId="16852" xr:uid="{00000000-0005-0000-0000-000069300000}"/>
    <cellStyle name="Итог 5 30" xfId="3615" xr:uid="{00000000-0005-0000-0000-00006A300000}"/>
    <cellStyle name="Итог 5 30 2" xfId="8351" xr:uid="{00000000-0005-0000-0000-00006B300000}"/>
    <cellStyle name="Итог 5 30 3" xfId="12619" xr:uid="{00000000-0005-0000-0000-00006C300000}"/>
    <cellStyle name="Итог 5 30 4" xfId="16855" xr:uid="{00000000-0005-0000-0000-00006D300000}"/>
    <cellStyle name="Итог 5 31" xfId="3616" xr:uid="{00000000-0005-0000-0000-00006E300000}"/>
    <cellStyle name="Итог 5 31 2" xfId="8352" xr:uid="{00000000-0005-0000-0000-00006F300000}"/>
    <cellStyle name="Итог 5 31 3" xfId="12620" xr:uid="{00000000-0005-0000-0000-000070300000}"/>
    <cellStyle name="Итог 5 31 4" xfId="16856" xr:uid="{00000000-0005-0000-0000-000071300000}"/>
    <cellStyle name="Итог 5 32" xfId="3617" xr:uid="{00000000-0005-0000-0000-000072300000}"/>
    <cellStyle name="Итог 5 32 2" xfId="8353" xr:uid="{00000000-0005-0000-0000-000073300000}"/>
    <cellStyle name="Итог 5 32 3" xfId="12621" xr:uid="{00000000-0005-0000-0000-000074300000}"/>
    <cellStyle name="Итог 5 32 4" xfId="16857" xr:uid="{00000000-0005-0000-0000-000075300000}"/>
    <cellStyle name="Итог 5 33" xfId="3618" xr:uid="{00000000-0005-0000-0000-000076300000}"/>
    <cellStyle name="Итог 5 33 2" xfId="8354" xr:uid="{00000000-0005-0000-0000-000077300000}"/>
    <cellStyle name="Итог 5 33 3" xfId="12622" xr:uid="{00000000-0005-0000-0000-000078300000}"/>
    <cellStyle name="Итог 5 33 4" xfId="16858" xr:uid="{00000000-0005-0000-0000-000079300000}"/>
    <cellStyle name="Итог 5 34" xfId="3619" xr:uid="{00000000-0005-0000-0000-00007A300000}"/>
    <cellStyle name="Итог 5 34 2" xfId="8355" xr:uid="{00000000-0005-0000-0000-00007B300000}"/>
    <cellStyle name="Итог 5 34 3" xfId="12623" xr:uid="{00000000-0005-0000-0000-00007C300000}"/>
    <cellStyle name="Итог 5 34 4" xfId="16859" xr:uid="{00000000-0005-0000-0000-00007D300000}"/>
    <cellStyle name="Итог 5 35" xfId="3620" xr:uid="{00000000-0005-0000-0000-00007E300000}"/>
    <cellStyle name="Итог 5 35 2" xfId="8356" xr:uid="{00000000-0005-0000-0000-00007F300000}"/>
    <cellStyle name="Итог 5 35 3" xfId="12624" xr:uid="{00000000-0005-0000-0000-000080300000}"/>
    <cellStyle name="Итог 5 35 4" xfId="16860" xr:uid="{00000000-0005-0000-0000-000081300000}"/>
    <cellStyle name="Итог 5 36" xfId="3621" xr:uid="{00000000-0005-0000-0000-000082300000}"/>
    <cellStyle name="Итог 5 36 2" xfId="8357" xr:uid="{00000000-0005-0000-0000-000083300000}"/>
    <cellStyle name="Итог 5 36 3" xfId="12625" xr:uid="{00000000-0005-0000-0000-000084300000}"/>
    <cellStyle name="Итог 5 36 4" xfId="16861" xr:uid="{00000000-0005-0000-0000-000085300000}"/>
    <cellStyle name="Итог 5 37" xfId="3622" xr:uid="{00000000-0005-0000-0000-000086300000}"/>
    <cellStyle name="Итог 5 37 2" xfId="8358" xr:uid="{00000000-0005-0000-0000-000087300000}"/>
    <cellStyle name="Итог 5 37 3" xfId="12626" xr:uid="{00000000-0005-0000-0000-000088300000}"/>
    <cellStyle name="Итог 5 37 4" xfId="16862" xr:uid="{00000000-0005-0000-0000-000089300000}"/>
    <cellStyle name="Итог 5 38" xfId="3623" xr:uid="{00000000-0005-0000-0000-00008A300000}"/>
    <cellStyle name="Итог 5 38 2" xfId="8359" xr:uid="{00000000-0005-0000-0000-00008B300000}"/>
    <cellStyle name="Итог 5 38 3" xfId="12627" xr:uid="{00000000-0005-0000-0000-00008C300000}"/>
    <cellStyle name="Итог 5 38 4" xfId="16863" xr:uid="{00000000-0005-0000-0000-00008D300000}"/>
    <cellStyle name="Итог 5 39" xfId="3624" xr:uid="{00000000-0005-0000-0000-00008E300000}"/>
    <cellStyle name="Итог 5 39 2" xfId="8360" xr:uid="{00000000-0005-0000-0000-00008F300000}"/>
    <cellStyle name="Итог 5 39 3" xfId="12628" xr:uid="{00000000-0005-0000-0000-000090300000}"/>
    <cellStyle name="Итог 5 39 4" xfId="16864" xr:uid="{00000000-0005-0000-0000-000091300000}"/>
    <cellStyle name="Итог 5 4" xfId="3625" xr:uid="{00000000-0005-0000-0000-000092300000}"/>
    <cellStyle name="Итог 5 4 2" xfId="3626" xr:uid="{00000000-0005-0000-0000-000093300000}"/>
    <cellStyle name="Итог 5 4 2 2" xfId="8362" xr:uid="{00000000-0005-0000-0000-000094300000}"/>
    <cellStyle name="Итог 5 4 2 3" xfId="12630" xr:uid="{00000000-0005-0000-0000-000095300000}"/>
    <cellStyle name="Итог 5 4 2 4" xfId="16866" xr:uid="{00000000-0005-0000-0000-000096300000}"/>
    <cellStyle name="Итог 5 4 3" xfId="3627" xr:uid="{00000000-0005-0000-0000-000097300000}"/>
    <cellStyle name="Итог 5 4 3 2" xfId="8363" xr:uid="{00000000-0005-0000-0000-000098300000}"/>
    <cellStyle name="Итог 5 4 3 3" xfId="12631" xr:uid="{00000000-0005-0000-0000-000099300000}"/>
    <cellStyle name="Итог 5 4 3 4" xfId="16867" xr:uid="{00000000-0005-0000-0000-00009A300000}"/>
    <cellStyle name="Итог 5 4 4" xfId="8361" xr:uid="{00000000-0005-0000-0000-00009B300000}"/>
    <cellStyle name="Итог 5 4 5" xfId="12629" xr:uid="{00000000-0005-0000-0000-00009C300000}"/>
    <cellStyle name="Итог 5 4 6" xfId="16865" xr:uid="{00000000-0005-0000-0000-00009D300000}"/>
    <cellStyle name="Итог 5 40" xfId="3628" xr:uid="{00000000-0005-0000-0000-00009E300000}"/>
    <cellStyle name="Итог 5 40 2" xfId="8364" xr:uid="{00000000-0005-0000-0000-00009F300000}"/>
    <cellStyle name="Итог 5 40 3" xfId="12632" xr:uid="{00000000-0005-0000-0000-0000A0300000}"/>
    <cellStyle name="Итог 5 40 4" xfId="16868" xr:uid="{00000000-0005-0000-0000-0000A1300000}"/>
    <cellStyle name="Итог 5 41" xfId="3629" xr:uid="{00000000-0005-0000-0000-0000A2300000}"/>
    <cellStyle name="Итог 5 41 2" xfId="8365" xr:uid="{00000000-0005-0000-0000-0000A3300000}"/>
    <cellStyle name="Итог 5 41 3" xfId="12633" xr:uid="{00000000-0005-0000-0000-0000A4300000}"/>
    <cellStyle name="Итог 5 41 4" xfId="16869" xr:uid="{00000000-0005-0000-0000-0000A5300000}"/>
    <cellStyle name="Итог 5 42" xfId="3630" xr:uid="{00000000-0005-0000-0000-0000A6300000}"/>
    <cellStyle name="Итог 5 42 2" xfId="8366" xr:uid="{00000000-0005-0000-0000-0000A7300000}"/>
    <cellStyle name="Итог 5 42 3" xfId="12634" xr:uid="{00000000-0005-0000-0000-0000A8300000}"/>
    <cellStyle name="Итог 5 42 4" xfId="16870" xr:uid="{00000000-0005-0000-0000-0000A9300000}"/>
    <cellStyle name="Итог 5 43" xfId="3631" xr:uid="{00000000-0005-0000-0000-0000AA300000}"/>
    <cellStyle name="Итог 5 43 2" xfId="8367" xr:uid="{00000000-0005-0000-0000-0000AB300000}"/>
    <cellStyle name="Итог 5 43 3" xfId="12635" xr:uid="{00000000-0005-0000-0000-0000AC300000}"/>
    <cellStyle name="Итог 5 43 4" xfId="16871" xr:uid="{00000000-0005-0000-0000-0000AD300000}"/>
    <cellStyle name="Итог 5 44" xfId="3632" xr:uid="{00000000-0005-0000-0000-0000AE300000}"/>
    <cellStyle name="Итог 5 44 2" xfId="8368" xr:uid="{00000000-0005-0000-0000-0000AF300000}"/>
    <cellStyle name="Итог 5 44 3" xfId="12636" xr:uid="{00000000-0005-0000-0000-0000B0300000}"/>
    <cellStyle name="Итог 5 44 4" xfId="16872" xr:uid="{00000000-0005-0000-0000-0000B1300000}"/>
    <cellStyle name="Итог 5 45" xfId="3633" xr:uid="{00000000-0005-0000-0000-0000B2300000}"/>
    <cellStyle name="Итог 5 45 2" xfId="8369" xr:uid="{00000000-0005-0000-0000-0000B3300000}"/>
    <cellStyle name="Итог 5 45 3" xfId="12637" xr:uid="{00000000-0005-0000-0000-0000B4300000}"/>
    <cellStyle name="Итог 5 45 4" xfId="16873" xr:uid="{00000000-0005-0000-0000-0000B5300000}"/>
    <cellStyle name="Итог 5 46" xfId="3634" xr:uid="{00000000-0005-0000-0000-0000B6300000}"/>
    <cellStyle name="Итог 5 46 2" xfId="8370" xr:uid="{00000000-0005-0000-0000-0000B7300000}"/>
    <cellStyle name="Итог 5 46 3" xfId="12638" xr:uid="{00000000-0005-0000-0000-0000B8300000}"/>
    <cellStyle name="Итог 5 46 4" xfId="16874" xr:uid="{00000000-0005-0000-0000-0000B9300000}"/>
    <cellStyle name="Итог 5 47" xfId="3635" xr:uid="{00000000-0005-0000-0000-0000BA300000}"/>
    <cellStyle name="Итог 5 47 2" xfId="8371" xr:uid="{00000000-0005-0000-0000-0000BB300000}"/>
    <cellStyle name="Итог 5 47 3" xfId="12639" xr:uid="{00000000-0005-0000-0000-0000BC300000}"/>
    <cellStyle name="Итог 5 47 4" xfId="16875" xr:uid="{00000000-0005-0000-0000-0000BD300000}"/>
    <cellStyle name="Итог 5 48" xfId="3636" xr:uid="{00000000-0005-0000-0000-0000BE300000}"/>
    <cellStyle name="Итог 5 48 2" xfId="8372" xr:uid="{00000000-0005-0000-0000-0000BF300000}"/>
    <cellStyle name="Итог 5 48 3" xfId="12640" xr:uid="{00000000-0005-0000-0000-0000C0300000}"/>
    <cellStyle name="Итог 5 48 4" xfId="16876" xr:uid="{00000000-0005-0000-0000-0000C1300000}"/>
    <cellStyle name="Итог 5 49" xfId="3637" xr:uid="{00000000-0005-0000-0000-0000C2300000}"/>
    <cellStyle name="Итог 5 49 2" xfId="8373" xr:uid="{00000000-0005-0000-0000-0000C3300000}"/>
    <cellStyle name="Итог 5 49 3" xfId="12641" xr:uid="{00000000-0005-0000-0000-0000C4300000}"/>
    <cellStyle name="Итог 5 49 4" xfId="16877" xr:uid="{00000000-0005-0000-0000-0000C5300000}"/>
    <cellStyle name="Итог 5 5" xfId="3638" xr:uid="{00000000-0005-0000-0000-0000C6300000}"/>
    <cellStyle name="Итог 5 5 2" xfId="8374" xr:uid="{00000000-0005-0000-0000-0000C7300000}"/>
    <cellStyle name="Итог 5 5 3" xfId="12642" xr:uid="{00000000-0005-0000-0000-0000C8300000}"/>
    <cellStyle name="Итог 5 5 4" xfId="16878" xr:uid="{00000000-0005-0000-0000-0000C9300000}"/>
    <cellStyle name="Итог 5 50" xfId="3639" xr:uid="{00000000-0005-0000-0000-0000CA300000}"/>
    <cellStyle name="Итог 5 50 2" xfId="8375" xr:uid="{00000000-0005-0000-0000-0000CB300000}"/>
    <cellStyle name="Итог 5 50 3" xfId="12643" xr:uid="{00000000-0005-0000-0000-0000CC300000}"/>
    <cellStyle name="Итог 5 50 4" xfId="16879" xr:uid="{00000000-0005-0000-0000-0000CD300000}"/>
    <cellStyle name="Итог 5 51" xfId="3640" xr:uid="{00000000-0005-0000-0000-0000CE300000}"/>
    <cellStyle name="Итог 5 51 2" xfId="8376" xr:uid="{00000000-0005-0000-0000-0000CF300000}"/>
    <cellStyle name="Итог 5 51 3" xfId="12644" xr:uid="{00000000-0005-0000-0000-0000D0300000}"/>
    <cellStyle name="Итог 5 51 4" xfId="16880" xr:uid="{00000000-0005-0000-0000-0000D1300000}"/>
    <cellStyle name="Итог 5 52" xfId="3641" xr:uid="{00000000-0005-0000-0000-0000D2300000}"/>
    <cellStyle name="Итог 5 52 2" xfId="8377" xr:uid="{00000000-0005-0000-0000-0000D3300000}"/>
    <cellStyle name="Итог 5 52 3" xfId="12645" xr:uid="{00000000-0005-0000-0000-0000D4300000}"/>
    <cellStyle name="Итог 5 52 4" xfId="16881" xr:uid="{00000000-0005-0000-0000-0000D5300000}"/>
    <cellStyle name="Итог 5 53" xfId="3642" xr:uid="{00000000-0005-0000-0000-0000D6300000}"/>
    <cellStyle name="Итог 5 53 2" xfId="8378" xr:uid="{00000000-0005-0000-0000-0000D7300000}"/>
    <cellStyle name="Итог 5 53 3" xfId="12646" xr:uid="{00000000-0005-0000-0000-0000D8300000}"/>
    <cellStyle name="Итог 5 53 4" xfId="16882" xr:uid="{00000000-0005-0000-0000-0000D9300000}"/>
    <cellStyle name="Итог 5 54" xfId="3643" xr:uid="{00000000-0005-0000-0000-0000DA300000}"/>
    <cellStyle name="Итог 5 54 2" xfId="8379" xr:uid="{00000000-0005-0000-0000-0000DB300000}"/>
    <cellStyle name="Итог 5 54 3" xfId="12647" xr:uid="{00000000-0005-0000-0000-0000DC300000}"/>
    <cellStyle name="Итог 5 54 4" xfId="16883" xr:uid="{00000000-0005-0000-0000-0000DD300000}"/>
    <cellStyle name="Итог 5 55" xfId="3644" xr:uid="{00000000-0005-0000-0000-0000DE300000}"/>
    <cellStyle name="Итог 5 55 2" xfId="8380" xr:uid="{00000000-0005-0000-0000-0000DF300000}"/>
    <cellStyle name="Итог 5 55 3" xfId="12648" xr:uid="{00000000-0005-0000-0000-0000E0300000}"/>
    <cellStyle name="Итог 5 55 4" xfId="16884" xr:uid="{00000000-0005-0000-0000-0000E1300000}"/>
    <cellStyle name="Итог 5 56" xfId="3645" xr:uid="{00000000-0005-0000-0000-0000E2300000}"/>
    <cellStyle name="Итог 5 56 2" xfId="8381" xr:uid="{00000000-0005-0000-0000-0000E3300000}"/>
    <cellStyle name="Итог 5 56 3" xfId="12649" xr:uid="{00000000-0005-0000-0000-0000E4300000}"/>
    <cellStyle name="Итог 5 56 4" xfId="16885" xr:uid="{00000000-0005-0000-0000-0000E5300000}"/>
    <cellStyle name="Итог 5 57" xfId="3646" xr:uid="{00000000-0005-0000-0000-0000E6300000}"/>
    <cellStyle name="Итог 5 57 2" xfId="8382" xr:uid="{00000000-0005-0000-0000-0000E7300000}"/>
    <cellStyle name="Итог 5 57 3" xfId="12650" xr:uid="{00000000-0005-0000-0000-0000E8300000}"/>
    <cellStyle name="Итог 5 57 4" xfId="16886" xr:uid="{00000000-0005-0000-0000-0000E9300000}"/>
    <cellStyle name="Итог 5 58" xfId="3647" xr:uid="{00000000-0005-0000-0000-0000EA300000}"/>
    <cellStyle name="Итог 5 58 2" xfId="8383" xr:uid="{00000000-0005-0000-0000-0000EB300000}"/>
    <cellStyle name="Итог 5 58 3" xfId="12651" xr:uid="{00000000-0005-0000-0000-0000EC300000}"/>
    <cellStyle name="Итог 5 58 4" xfId="16887" xr:uid="{00000000-0005-0000-0000-0000ED300000}"/>
    <cellStyle name="Итог 5 59" xfId="3648" xr:uid="{00000000-0005-0000-0000-0000EE300000}"/>
    <cellStyle name="Итог 5 59 2" xfId="8384" xr:uid="{00000000-0005-0000-0000-0000EF300000}"/>
    <cellStyle name="Итог 5 59 3" xfId="12652" xr:uid="{00000000-0005-0000-0000-0000F0300000}"/>
    <cellStyle name="Итог 5 59 4" xfId="16888" xr:uid="{00000000-0005-0000-0000-0000F1300000}"/>
    <cellStyle name="Итог 5 6" xfId="3649" xr:uid="{00000000-0005-0000-0000-0000F2300000}"/>
    <cellStyle name="Итог 5 6 2" xfId="8385" xr:uid="{00000000-0005-0000-0000-0000F3300000}"/>
    <cellStyle name="Итог 5 6 3" xfId="12653" xr:uid="{00000000-0005-0000-0000-0000F4300000}"/>
    <cellStyle name="Итог 5 6 4" xfId="16889" xr:uid="{00000000-0005-0000-0000-0000F5300000}"/>
    <cellStyle name="Итог 5 60" xfId="3650" xr:uid="{00000000-0005-0000-0000-0000F6300000}"/>
    <cellStyle name="Итог 5 60 2" xfId="8386" xr:uid="{00000000-0005-0000-0000-0000F7300000}"/>
    <cellStyle name="Итог 5 60 3" xfId="12654" xr:uid="{00000000-0005-0000-0000-0000F8300000}"/>
    <cellStyle name="Итог 5 60 4" xfId="16890" xr:uid="{00000000-0005-0000-0000-0000F9300000}"/>
    <cellStyle name="Итог 5 61" xfId="3651" xr:uid="{00000000-0005-0000-0000-0000FA300000}"/>
    <cellStyle name="Итог 5 61 2" xfId="8387" xr:uid="{00000000-0005-0000-0000-0000FB300000}"/>
    <cellStyle name="Итог 5 61 3" xfId="12655" xr:uid="{00000000-0005-0000-0000-0000FC300000}"/>
    <cellStyle name="Итог 5 61 4" xfId="16891" xr:uid="{00000000-0005-0000-0000-0000FD300000}"/>
    <cellStyle name="Итог 5 62" xfId="3652" xr:uid="{00000000-0005-0000-0000-0000FE300000}"/>
    <cellStyle name="Итог 5 62 2" xfId="8388" xr:uid="{00000000-0005-0000-0000-0000FF300000}"/>
    <cellStyle name="Итог 5 62 3" xfId="12656" xr:uid="{00000000-0005-0000-0000-000000310000}"/>
    <cellStyle name="Итог 5 62 4" xfId="16892" xr:uid="{00000000-0005-0000-0000-000001310000}"/>
    <cellStyle name="Итог 5 63" xfId="3653" xr:uid="{00000000-0005-0000-0000-000002310000}"/>
    <cellStyle name="Итог 5 63 2" xfId="8389" xr:uid="{00000000-0005-0000-0000-000003310000}"/>
    <cellStyle name="Итог 5 63 3" xfId="12657" xr:uid="{00000000-0005-0000-0000-000004310000}"/>
    <cellStyle name="Итог 5 63 4" xfId="16893" xr:uid="{00000000-0005-0000-0000-000005310000}"/>
    <cellStyle name="Итог 5 64" xfId="3654" xr:uid="{00000000-0005-0000-0000-000006310000}"/>
    <cellStyle name="Итог 5 64 2" xfId="8390" xr:uid="{00000000-0005-0000-0000-000007310000}"/>
    <cellStyle name="Итог 5 64 3" xfId="12658" xr:uid="{00000000-0005-0000-0000-000008310000}"/>
    <cellStyle name="Итог 5 64 4" xfId="16894" xr:uid="{00000000-0005-0000-0000-000009310000}"/>
    <cellStyle name="Итог 5 65" xfId="3655" xr:uid="{00000000-0005-0000-0000-00000A310000}"/>
    <cellStyle name="Итог 5 65 2" xfId="8391" xr:uid="{00000000-0005-0000-0000-00000B310000}"/>
    <cellStyle name="Итог 5 65 3" xfId="12659" xr:uid="{00000000-0005-0000-0000-00000C310000}"/>
    <cellStyle name="Итог 5 65 4" xfId="16895" xr:uid="{00000000-0005-0000-0000-00000D310000}"/>
    <cellStyle name="Итог 5 66" xfId="3656" xr:uid="{00000000-0005-0000-0000-00000E310000}"/>
    <cellStyle name="Итог 5 66 2" xfId="8392" xr:uid="{00000000-0005-0000-0000-00000F310000}"/>
    <cellStyle name="Итог 5 66 3" xfId="12660" xr:uid="{00000000-0005-0000-0000-000010310000}"/>
    <cellStyle name="Итог 5 66 4" xfId="16896" xr:uid="{00000000-0005-0000-0000-000011310000}"/>
    <cellStyle name="Итог 5 67" xfId="3657" xr:uid="{00000000-0005-0000-0000-000012310000}"/>
    <cellStyle name="Итог 5 67 2" xfId="8393" xr:uid="{00000000-0005-0000-0000-000013310000}"/>
    <cellStyle name="Итог 5 67 3" xfId="12661" xr:uid="{00000000-0005-0000-0000-000014310000}"/>
    <cellStyle name="Итог 5 67 4" xfId="16897" xr:uid="{00000000-0005-0000-0000-000015310000}"/>
    <cellStyle name="Итог 5 68" xfId="3658" xr:uid="{00000000-0005-0000-0000-000016310000}"/>
    <cellStyle name="Итог 5 68 2" xfId="8394" xr:uid="{00000000-0005-0000-0000-000017310000}"/>
    <cellStyle name="Итог 5 68 3" xfId="12662" xr:uid="{00000000-0005-0000-0000-000018310000}"/>
    <cellStyle name="Итог 5 68 4" xfId="16898" xr:uid="{00000000-0005-0000-0000-000019310000}"/>
    <cellStyle name="Итог 5 69" xfId="3659" xr:uid="{00000000-0005-0000-0000-00001A310000}"/>
    <cellStyle name="Итог 5 69 2" xfId="8395" xr:uid="{00000000-0005-0000-0000-00001B310000}"/>
    <cellStyle name="Итог 5 69 3" xfId="12663" xr:uid="{00000000-0005-0000-0000-00001C310000}"/>
    <cellStyle name="Итог 5 69 4" xfId="16899" xr:uid="{00000000-0005-0000-0000-00001D310000}"/>
    <cellStyle name="Итог 5 7" xfId="3660" xr:uid="{00000000-0005-0000-0000-00001E310000}"/>
    <cellStyle name="Итог 5 7 2" xfId="8396" xr:uid="{00000000-0005-0000-0000-00001F310000}"/>
    <cellStyle name="Итог 5 7 3" xfId="12664" xr:uid="{00000000-0005-0000-0000-000020310000}"/>
    <cellStyle name="Итог 5 7 4" xfId="16900" xr:uid="{00000000-0005-0000-0000-000021310000}"/>
    <cellStyle name="Итог 5 70" xfId="3661" xr:uid="{00000000-0005-0000-0000-000022310000}"/>
    <cellStyle name="Итог 5 70 2" xfId="8397" xr:uid="{00000000-0005-0000-0000-000023310000}"/>
    <cellStyle name="Итог 5 70 3" xfId="12665" xr:uid="{00000000-0005-0000-0000-000024310000}"/>
    <cellStyle name="Итог 5 70 4" xfId="16901" xr:uid="{00000000-0005-0000-0000-000025310000}"/>
    <cellStyle name="Итог 5 71" xfId="3662" xr:uid="{00000000-0005-0000-0000-000026310000}"/>
    <cellStyle name="Итог 5 71 2" xfId="8398" xr:uid="{00000000-0005-0000-0000-000027310000}"/>
    <cellStyle name="Итог 5 71 3" xfId="12666" xr:uid="{00000000-0005-0000-0000-000028310000}"/>
    <cellStyle name="Итог 5 71 4" xfId="16902" xr:uid="{00000000-0005-0000-0000-000029310000}"/>
    <cellStyle name="Итог 5 72" xfId="3663" xr:uid="{00000000-0005-0000-0000-00002A310000}"/>
    <cellStyle name="Итог 5 72 2" xfId="8399" xr:uid="{00000000-0005-0000-0000-00002B310000}"/>
    <cellStyle name="Итог 5 72 3" xfId="12667" xr:uid="{00000000-0005-0000-0000-00002C310000}"/>
    <cellStyle name="Итог 5 72 4" xfId="16903" xr:uid="{00000000-0005-0000-0000-00002D310000}"/>
    <cellStyle name="Итог 5 73" xfId="3664" xr:uid="{00000000-0005-0000-0000-00002E310000}"/>
    <cellStyle name="Итог 5 73 2" xfId="8400" xr:uid="{00000000-0005-0000-0000-00002F310000}"/>
    <cellStyle name="Итог 5 73 3" xfId="12668" xr:uid="{00000000-0005-0000-0000-000030310000}"/>
    <cellStyle name="Итог 5 73 4" xfId="16904" xr:uid="{00000000-0005-0000-0000-000031310000}"/>
    <cellStyle name="Итог 5 74" xfId="3665" xr:uid="{00000000-0005-0000-0000-000032310000}"/>
    <cellStyle name="Итог 5 74 2" xfId="8401" xr:uid="{00000000-0005-0000-0000-000033310000}"/>
    <cellStyle name="Итог 5 74 3" xfId="12669" xr:uid="{00000000-0005-0000-0000-000034310000}"/>
    <cellStyle name="Итог 5 74 4" xfId="16905" xr:uid="{00000000-0005-0000-0000-000035310000}"/>
    <cellStyle name="Итог 5 75" xfId="3666" xr:uid="{00000000-0005-0000-0000-000036310000}"/>
    <cellStyle name="Итог 5 75 2" xfId="8402" xr:uid="{00000000-0005-0000-0000-000037310000}"/>
    <cellStyle name="Итог 5 75 3" xfId="12670" xr:uid="{00000000-0005-0000-0000-000038310000}"/>
    <cellStyle name="Итог 5 75 4" xfId="16906" xr:uid="{00000000-0005-0000-0000-000039310000}"/>
    <cellStyle name="Итог 5 76" xfId="3667" xr:uid="{00000000-0005-0000-0000-00003A310000}"/>
    <cellStyle name="Итог 5 76 2" xfId="8403" xr:uid="{00000000-0005-0000-0000-00003B310000}"/>
    <cellStyle name="Итог 5 76 3" xfId="12671" xr:uid="{00000000-0005-0000-0000-00003C310000}"/>
    <cellStyle name="Итог 5 76 4" xfId="16907" xr:uid="{00000000-0005-0000-0000-00003D310000}"/>
    <cellStyle name="Итог 5 77" xfId="3668" xr:uid="{00000000-0005-0000-0000-00003E310000}"/>
    <cellStyle name="Итог 5 77 2" xfId="8404" xr:uid="{00000000-0005-0000-0000-00003F310000}"/>
    <cellStyle name="Итог 5 77 3" xfId="12672" xr:uid="{00000000-0005-0000-0000-000040310000}"/>
    <cellStyle name="Итог 5 77 4" xfId="16908" xr:uid="{00000000-0005-0000-0000-000041310000}"/>
    <cellStyle name="Итог 5 78" xfId="3669" xr:uid="{00000000-0005-0000-0000-000042310000}"/>
    <cellStyle name="Итог 5 78 2" xfId="8405" xr:uid="{00000000-0005-0000-0000-000043310000}"/>
    <cellStyle name="Итог 5 78 3" xfId="12673" xr:uid="{00000000-0005-0000-0000-000044310000}"/>
    <cellStyle name="Итог 5 78 4" xfId="16909" xr:uid="{00000000-0005-0000-0000-000045310000}"/>
    <cellStyle name="Итог 5 79" xfId="3670" xr:uid="{00000000-0005-0000-0000-000046310000}"/>
    <cellStyle name="Итог 5 79 2" xfId="8406" xr:uid="{00000000-0005-0000-0000-000047310000}"/>
    <cellStyle name="Итог 5 79 3" xfId="12674" xr:uid="{00000000-0005-0000-0000-000048310000}"/>
    <cellStyle name="Итог 5 79 4" xfId="16910" xr:uid="{00000000-0005-0000-0000-000049310000}"/>
    <cellStyle name="Итог 5 8" xfId="3671" xr:uid="{00000000-0005-0000-0000-00004A310000}"/>
    <cellStyle name="Итог 5 8 2" xfId="8407" xr:uid="{00000000-0005-0000-0000-00004B310000}"/>
    <cellStyle name="Итог 5 8 3" xfId="12675" xr:uid="{00000000-0005-0000-0000-00004C310000}"/>
    <cellStyle name="Итог 5 8 4" xfId="16911" xr:uid="{00000000-0005-0000-0000-00004D310000}"/>
    <cellStyle name="Итог 5 80" xfId="3672" xr:uid="{00000000-0005-0000-0000-00004E310000}"/>
    <cellStyle name="Итог 5 80 2" xfId="8408" xr:uid="{00000000-0005-0000-0000-00004F310000}"/>
    <cellStyle name="Итог 5 80 3" xfId="12676" xr:uid="{00000000-0005-0000-0000-000050310000}"/>
    <cellStyle name="Итог 5 80 4" xfId="16912" xr:uid="{00000000-0005-0000-0000-000051310000}"/>
    <cellStyle name="Итог 5 81" xfId="3673" xr:uid="{00000000-0005-0000-0000-000052310000}"/>
    <cellStyle name="Итог 5 81 2" xfId="8409" xr:uid="{00000000-0005-0000-0000-000053310000}"/>
    <cellStyle name="Итог 5 81 3" xfId="12677" xr:uid="{00000000-0005-0000-0000-000054310000}"/>
    <cellStyle name="Итог 5 81 4" xfId="16913" xr:uid="{00000000-0005-0000-0000-000055310000}"/>
    <cellStyle name="Итог 5 82" xfId="3674" xr:uid="{00000000-0005-0000-0000-000056310000}"/>
    <cellStyle name="Итог 5 82 2" xfId="8410" xr:uid="{00000000-0005-0000-0000-000057310000}"/>
    <cellStyle name="Итог 5 82 3" xfId="12678" xr:uid="{00000000-0005-0000-0000-000058310000}"/>
    <cellStyle name="Итог 5 82 4" xfId="16914" xr:uid="{00000000-0005-0000-0000-000059310000}"/>
    <cellStyle name="Итог 5 83" xfId="3675" xr:uid="{00000000-0005-0000-0000-00005A310000}"/>
    <cellStyle name="Итог 5 83 2" xfId="8411" xr:uid="{00000000-0005-0000-0000-00005B310000}"/>
    <cellStyle name="Итог 5 83 3" xfId="12679" xr:uid="{00000000-0005-0000-0000-00005C310000}"/>
    <cellStyle name="Итог 5 83 4" xfId="16915" xr:uid="{00000000-0005-0000-0000-00005D310000}"/>
    <cellStyle name="Итог 5 84" xfId="3676" xr:uid="{00000000-0005-0000-0000-00005E310000}"/>
    <cellStyle name="Итог 5 84 2" xfId="8412" xr:uid="{00000000-0005-0000-0000-00005F310000}"/>
    <cellStyle name="Итог 5 84 3" xfId="12680" xr:uid="{00000000-0005-0000-0000-000060310000}"/>
    <cellStyle name="Итог 5 84 4" xfId="16916" xr:uid="{00000000-0005-0000-0000-000061310000}"/>
    <cellStyle name="Итог 5 85" xfId="3677" xr:uid="{00000000-0005-0000-0000-000062310000}"/>
    <cellStyle name="Итог 5 85 2" xfId="8413" xr:uid="{00000000-0005-0000-0000-000063310000}"/>
    <cellStyle name="Итог 5 85 3" xfId="12681" xr:uid="{00000000-0005-0000-0000-000064310000}"/>
    <cellStyle name="Итог 5 85 4" xfId="16917" xr:uid="{00000000-0005-0000-0000-000065310000}"/>
    <cellStyle name="Итог 5 86" xfId="3678" xr:uid="{00000000-0005-0000-0000-000066310000}"/>
    <cellStyle name="Итог 5 86 2" xfId="8414" xr:uid="{00000000-0005-0000-0000-000067310000}"/>
    <cellStyle name="Итог 5 86 3" xfId="12682" xr:uid="{00000000-0005-0000-0000-000068310000}"/>
    <cellStyle name="Итог 5 86 4" xfId="16918" xr:uid="{00000000-0005-0000-0000-000069310000}"/>
    <cellStyle name="Итог 5 87" xfId="3679" xr:uid="{00000000-0005-0000-0000-00006A310000}"/>
    <cellStyle name="Итог 5 87 2" xfId="8415" xr:uid="{00000000-0005-0000-0000-00006B310000}"/>
    <cellStyle name="Итог 5 87 3" xfId="12683" xr:uid="{00000000-0005-0000-0000-00006C310000}"/>
    <cellStyle name="Итог 5 87 4" xfId="16919" xr:uid="{00000000-0005-0000-0000-00006D310000}"/>
    <cellStyle name="Итог 5 88" xfId="3680" xr:uid="{00000000-0005-0000-0000-00006E310000}"/>
    <cellStyle name="Итог 5 88 2" xfId="8416" xr:uid="{00000000-0005-0000-0000-00006F310000}"/>
    <cellStyle name="Итог 5 88 3" xfId="12684" xr:uid="{00000000-0005-0000-0000-000070310000}"/>
    <cellStyle name="Итог 5 88 4" xfId="16920" xr:uid="{00000000-0005-0000-0000-000071310000}"/>
    <cellStyle name="Итог 5 89" xfId="3681" xr:uid="{00000000-0005-0000-0000-000072310000}"/>
    <cellStyle name="Итог 5 89 2" xfId="8417" xr:uid="{00000000-0005-0000-0000-000073310000}"/>
    <cellStyle name="Итог 5 89 3" xfId="12685" xr:uid="{00000000-0005-0000-0000-000074310000}"/>
    <cellStyle name="Итог 5 89 4" xfId="16921" xr:uid="{00000000-0005-0000-0000-000075310000}"/>
    <cellStyle name="Итог 5 9" xfId="3682" xr:uid="{00000000-0005-0000-0000-000076310000}"/>
    <cellStyle name="Итог 5 9 2" xfId="8418" xr:uid="{00000000-0005-0000-0000-000077310000}"/>
    <cellStyle name="Итог 5 9 3" xfId="12686" xr:uid="{00000000-0005-0000-0000-000078310000}"/>
    <cellStyle name="Итог 5 9 4" xfId="16922" xr:uid="{00000000-0005-0000-0000-000079310000}"/>
    <cellStyle name="Итог 5 90" xfId="3683" xr:uid="{00000000-0005-0000-0000-00007A310000}"/>
    <cellStyle name="Итог 5 90 2" xfId="8419" xr:uid="{00000000-0005-0000-0000-00007B310000}"/>
    <cellStyle name="Итог 5 90 3" xfId="12687" xr:uid="{00000000-0005-0000-0000-00007C310000}"/>
    <cellStyle name="Итог 5 90 4" xfId="16923" xr:uid="{00000000-0005-0000-0000-00007D310000}"/>
    <cellStyle name="Итог 5 91" xfId="3684" xr:uid="{00000000-0005-0000-0000-00007E310000}"/>
    <cellStyle name="Итог 5 91 2" xfId="8420" xr:uid="{00000000-0005-0000-0000-00007F310000}"/>
    <cellStyle name="Итог 5 91 3" xfId="12688" xr:uid="{00000000-0005-0000-0000-000080310000}"/>
    <cellStyle name="Итог 5 91 4" xfId="16924" xr:uid="{00000000-0005-0000-0000-000081310000}"/>
    <cellStyle name="Итог 5 92" xfId="5208" xr:uid="{00000000-0005-0000-0000-000082310000}"/>
    <cellStyle name="Итог 5 93" xfId="8833" xr:uid="{00000000-0005-0000-0000-000083310000}"/>
    <cellStyle name="Итог 5 94" xfId="13083" xr:uid="{00000000-0005-0000-0000-000084310000}"/>
    <cellStyle name="Итог 6" xfId="294" xr:uid="{00000000-0005-0000-0000-000085310000}"/>
    <cellStyle name="Итог 6 10" xfId="3685" xr:uid="{00000000-0005-0000-0000-000086310000}"/>
    <cellStyle name="Итог 6 10 2" xfId="8421" xr:uid="{00000000-0005-0000-0000-000087310000}"/>
    <cellStyle name="Итог 6 10 3" xfId="12689" xr:uid="{00000000-0005-0000-0000-000088310000}"/>
    <cellStyle name="Итог 6 10 4" xfId="16925" xr:uid="{00000000-0005-0000-0000-000089310000}"/>
    <cellStyle name="Итог 6 11" xfId="3686" xr:uid="{00000000-0005-0000-0000-00008A310000}"/>
    <cellStyle name="Итог 6 11 2" xfId="8422" xr:uid="{00000000-0005-0000-0000-00008B310000}"/>
    <cellStyle name="Итог 6 11 3" xfId="12690" xr:uid="{00000000-0005-0000-0000-00008C310000}"/>
    <cellStyle name="Итог 6 11 4" xfId="16926" xr:uid="{00000000-0005-0000-0000-00008D310000}"/>
    <cellStyle name="Итог 6 12" xfId="3687" xr:uid="{00000000-0005-0000-0000-00008E310000}"/>
    <cellStyle name="Итог 6 12 2" xfId="8423" xr:uid="{00000000-0005-0000-0000-00008F310000}"/>
    <cellStyle name="Итог 6 12 3" xfId="12691" xr:uid="{00000000-0005-0000-0000-000090310000}"/>
    <cellStyle name="Итог 6 12 4" xfId="16927" xr:uid="{00000000-0005-0000-0000-000091310000}"/>
    <cellStyle name="Итог 6 13" xfId="3688" xr:uid="{00000000-0005-0000-0000-000092310000}"/>
    <cellStyle name="Итог 6 13 2" xfId="8424" xr:uid="{00000000-0005-0000-0000-000093310000}"/>
    <cellStyle name="Итог 6 13 3" xfId="12692" xr:uid="{00000000-0005-0000-0000-000094310000}"/>
    <cellStyle name="Итог 6 13 4" xfId="16928" xr:uid="{00000000-0005-0000-0000-000095310000}"/>
    <cellStyle name="Итог 6 14" xfId="3689" xr:uid="{00000000-0005-0000-0000-000096310000}"/>
    <cellStyle name="Итог 6 14 2" xfId="8425" xr:uid="{00000000-0005-0000-0000-000097310000}"/>
    <cellStyle name="Итог 6 14 3" xfId="12693" xr:uid="{00000000-0005-0000-0000-000098310000}"/>
    <cellStyle name="Итог 6 14 4" xfId="16929" xr:uid="{00000000-0005-0000-0000-000099310000}"/>
    <cellStyle name="Итог 6 15" xfId="3690" xr:uid="{00000000-0005-0000-0000-00009A310000}"/>
    <cellStyle name="Итог 6 15 2" xfId="8426" xr:uid="{00000000-0005-0000-0000-00009B310000}"/>
    <cellStyle name="Итог 6 15 3" xfId="12694" xr:uid="{00000000-0005-0000-0000-00009C310000}"/>
    <cellStyle name="Итог 6 15 4" xfId="16930" xr:uid="{00000000-0005-0000-0000-00009D310000}"/>
    <cellStyle name="Итог 6 16" xfId="3691" xr:uid="{00000000-0005-0000-0000-00009E310000}"/>
    <cellStyle name="Итог 6 16 2" xfId="8427" xr:uid="{00000000-0005-0000-0000-00009F310000}"/>
    <cellStyle name="Итог 6 16 3" xfId="12695" xr:uid="{00000000-0005-0000-0000-0000A0310000}"/>
    <cellStyle name="Итог 6 16 4" xfId="16931" xr:uid="{00000000-0005-0000-0000-0000A1310000}"/>
    <cellStyle name="Итог 6 17" xfId="3692" xr:uid="{00000000-0005-0000-0000-0000A2310000}"/>
    <cellStyle name="Итог 6 17 2" xfId="8428" xr:uid="{00000000-0005-0000-0000-0000A3310000}"/>
    <cellStyle name="Итог 6 17 3" xfId="12696" xr:uid="{00000000-0005-0000-0000-0000A4310000}"/>
    <cellStyle name="Итог 6 17 4" xfId="16932" xr:uid="{00000000-0005-0000-0000-0000A5310000}"/>
    <cellStyle name="Итог 6 18" xfId="3693" xr:uid="{00000000-0005-0000-0000-0000A6310000}"/>
    <cellStyle name="Итог 6 18 2" xfId="8429" xr:uid="{00000000-0005-0000-0000-0000A7310000}"/>
    <cellStyle name="Итог 6 18 3" xfId="12697" xr:uid="{00000000-0005-0000-0000-0000A8310000}"/>
    <cellStyle name="Итог 6 18 4" xfId="16933" xr:uid="{00000000-0005-0000-0000-0000A9310000}"/>
    <cellStyle name="Итог 6 19" xfId="3694" xr:uid="{00000000-0005-0000-0000-0000AA310000}"/>
    <cellStyle name="Итог 6 19 2" xfId="8430" xr:uid="{00000000-0005-0000-0000-0000AB310000}"/>
    <cellStyle name="Итог 6 19 3" xfId="12698" xr:uid="{00000000-0005-0000-0000-0000AC310000}"/>
    <cellStyle name="Итог 6 19 4" xfId="16934" xr:uid="{00000000-0005-0000-0000-0000AD310000}"/>
    <cellStyle name="Итог 6 2" xfId="3695" xr:uid="{00000000-0005-0000-0000-0000AE310000}"/>
    <cellStyle name="Итог 6 2 2" xfId="3696" xr:uid="{00000000-0005-0000-0000-0000AF310000}"/>
    <cellStyle name="Итог 6 2 2 2" xfId="8432" xr:uid="{00000000-0005-0000-0000-0000B0310000}"/>
    <cellStyle name="Итог 6 2 2 3" xfId="12700" xr:uid="{00000000-0005-0000-0000-0000B1310000}"/>
    <cellStyle name="Итог 6 2 2 4" xfId="16936" xr:uid="{00000000-0005-0000-0000-0000B2310000}"/>
    <cellStyle name="Итог 6 2 3" xfId="3697" xr:uid="{00000000-0005-0000-0000-0000B3310000}"/>
    <cellStyle name="Итог 6 2 3 2" xfId="8433" xr:uid="{00000000-0005-0000-0000-0000B4310000}"/>
    <cellStyle name="Итог 6 2 3 3" xfId="12701" xr:uid="{00000000-0005-0000-0000-0000B5310000}"/>
    <cellStyle name="Итог 6 2 3 4" xfId="16937" xr:uid="{00000000-0005-0000-0000-0000B6310000}"/>
    <cellStyle name="Итог 6 2 4" xfId="8431" xr:uid="{00000000-0005-0000-0000-0000B7310000}"/>
    <cellStyle name="Итог 6 2 5" xfId="12699" xr:uid="{00000000-0005-0000-0000-0000B8310000}"/>
    <cellStyle name="Итог 6 2 6" xfId="16935" xr:uid="{00000000-0005-0000-0000-0000B9310000}"/>
    <cellStyle name="Итог 6 20" xfId="3698" xr:uid="{00000000-0005-0000-0000-0000BA310000}"/>
    <cellStyle name="Итог 6 20 2" xfId="8434" xr:uid="{00000000-0005-0000-0000-0000BB310000}"/>
    <cellStyle name="Итог 6 20 3" xfId="12702" xr:uid="{00000000-0005-0000-0000-0000BC310000}"/>
    <cellStyle name="Итог 6 20 4" xfId="16938" xr:uid="{00000000-0005-0000-0000-0000BD310000}"/>
    <cellStyle name="Итог 6 21" xfId="3699" xr:uid="{00000000-0005-0000-0000-0000BE310000}"/>
    <cellStyle name="Итог 6 21 2" xfId="8435" xr:uid="{00000000-0005-0000-0000-0000BF310000}"/>
    <cellStyle name="Итог 6 21 3" xfId="12703" xr:uid="{00000000-0005-0000-0000-0000C0310000}"/>
    <cellStyle name="Итог 6 21 4" xfId="16939" xr:uid="{00000000-0005-0000-0000-0000C1310000}"/>
    <cellStyle name="Итог 6 22" xfId="3700" xr:uid="{00000000-0005-0000-0000-0000C2310000}"/>
    <cellStyle name="Итог 6 22 2" xfId="8436" xr:uid="{00000000-0005-0000-0000-0000C3310000}"/>
    <cellStyle name="Итог 6 22 3" xfId="12704" xr:uid="{00000000-0005-0000-0000-0000C4310000}"/>
    <cellStyle name="Итог 6 22 4" xfId="16940" xr:uid="{00000000-0005-0000-0000-0000C5310000}"/>
    <cellStyle name="Итог 6 23" xfId="3701" xr:uid="{00000000-0005-0000-0000-0000C6310000}"/>
    <cellStyle name="Итог 6 23 2" xfId="8437" xr:uid="{00000000-0005-0000-0000-0000C7310000}"/>
    <cellStyle name="Итог 6 23 3" xfId="12705" xr:uid="{00000000-0005-0000-0000-0000C8310000}"/>
    <cellStyle name="Итог 6 23 4" xfId="16941" xr:uid="{00000000-0005-0000-0000-0000C9310000}"/>
    <cellStyle name="Итог 6 24" xfId="3702" xr:uid="{00000000-0005-0000-0000-0000CA310000}"/>
    <cellStyle name="Итог 6 24 2" xfId="8438" xr:uid="{00000000-0005-0000-0000-0000CB310000}"/>
    <cellStyle name="Итог 6 24 3" xfId="12706" xr:uid="{00000000-0005-0000-0000-0000CC310000}"/>
    <cellStyle name="Итог 6 24 4" xfId="16942" xr:uid="{00000000-0005-0000-0000-0000CD310000}"/>
    <cellStyle name="Итог 6 25" xfId="3703" xr:uid="{00000000-0005-0000-0000-0000CE310000}"/>
    <cellStyle name="Итог 6 25 2" xfId="8439" xr:uid="{00000000-0005-0000-0000-0000CF310000}"/>
    <cellStyle name="Итог 6 25 3" xfId="12707" xr:uid="{00000000-0005-0000-0000-0000D0310000}"/>
    <cellStyle name="Итог 6 25 4" xfId="16943" xr:uid="{00000000-0005-0000-0000-0000D1310000}"/>
    <cellStyle name="Итог 6 26" xfId="3704" xr:uid="{00000000-0005-0000-0000-0000D2310000}"/>
    <cellStyle name="Итог 6 26 2" xfId="8440" xr:uid="{00000000-0005-0000-0000-0000D3310000}"/>
    <cellStyle name="Итог 6 26 3" xfId="12708" xr:uid="{00000000-0005-0000-0000-0000D4310000}"/>
    <cellStyle name="Итог 6 26 4" xfId="16944" xr:uid="{00000000-0005-0000-0000-0000D5310000}"/>
    <cellStyle name="Итог 6 27" xfId="3705" xr:uid="{00000000-0005-0000-0000-0000D6310000}"/>
    <cellStyle name="Итог 6 27 2" xfId="8441" xr:uid="{00000000-0005-0000-0000-0000D7310000}"/>
    <cellStyle name="Итог 6 27 3" xfId="12709" xr:uid="{00000000-0005-0000-0000-0000D8310000}"/>
    <cellStyle name="Итог 6 27 4" xfId="16945" xr:uid="{00000000-0005-0000-0000-0000D9310000}"/>
    <cellStyle name="Итог 6 28" xfId="3706" xr:uid="{00000000-0005-0000-0000-0000DA310000}"/>
    <cellStyle name="Итог 6 28 2" xfId="8442" xr:uid="{00000000-0005-0000-0000-0000DB310000}"/>
    <cellStyle name="Итог 6 28 3" xfId="12710" xr:uid="{00000000-0005-0000-0000-0000DC310000}"/>
    <cellStyle name="Итог 6 28 4" xfId="16946" xr:uid="{00000000-0005-0000-0000-0000DD310000}"/>
    <cellStyle name="Итог 6 29" xfId="3707" xr:uid="{00000000-0005-0000-0000-0000DE310000}"/>
    <cellStyle name="Итог 6 29 2" xfId="8443" xr:uid="{00000000-0005-0000-0000-0000DF310000}"/>
    <cellStyle name="Итог 6 29 3" xfId="12711" xr:uid="{00000000-0005-0000-0000-0000E0310000}"/>
    <cellStyle name="Итог 6 29 4" xfId="16947" xr:uid="{00000000-0005-0000-0000-0000E1310000}"/>
    <cellStyle name="Итог 6 3" xfId="3708" xr:uid="{00000000-0005-0000-0000-0000E2310000}"/>
    <cellStyle name="Итог 6 3 2" xfId="3709" xr:uid="{00000000-0005-0000-0000-0000E3310000}"/>
    <cellStyle name="Итог 6 3 2 2" xfId="8445" xr:uid="{00000000-0005-0000-0000-0000E4310000}"/>
    <cellStyle name="Итог 6 3 2 3" xfId="12713" xr:uid="{00000000-0005-0000-0000-0000E5310000}"/>
    <cellStyle name="Итог 6 3 2 4" xfId="16949" xr:uid="{00000000-0005-0000-0000-0000E6310000}"/>
    <cellStyle name="Итог 6 3 3" xfId="3710" xr:uid="{00000000-0005-0000-0000-0000E7310000}"/>
    <cellStyle name="Итог 6 3 3 2" xfId="8446" xr:uid="{00000000-0005-0000-0000-0000E8310000}"/>
    <cellStyle name="Итог 6 3 3 3" xfId="12714" xr:uid="{00000000-0005-0000-0000-0000E9310000}"/>
    <cellStyle name="Итог 6 3 3 4" xfId="16950" xr:uid="{00000000-0005-0000-0000-0000EA310000}"/>
    <cellStyle name="Итог 6 3 4" xfId="8444" xr:uid="{00000000-0005-0000-0000-0000EB310000}"/>
    <cellStyle name="Итог 6 3 5" xfId="12712" xr:uid="{00000000-0005-0000-0000-0000EC310000}"/>
    <cellStyle name="Итог 6 3 6" xfId="16948" xr:uid="{00000000-0005-0000-0000-0000ED310000}"/>
    <cellStyle name="Итог 6 30" xfId="3711" xr:uid="{00000000-0005-0000-0000-0000EE310000}"/>
    <cellStyle name="Итог 6 30 2" xfId="8447" xr:uid="{00000000-0005-0000-0000-0000EF310000}"/>
    <cellStyle name="Итог 6 30 3" xfId="12715" xr:uid="{00000000-0005-0000-0000-0000F0310000}"/>
    <cellStyle name="Итог 6 30 4" xfId="16951" xr:uid="{00000000-0005-0000-0000-0000F1310000}"/>
    <cellStyle name="Итог 6 31" xfId="3712" xr:uid="{00000000-0005-0000-0000-0000F2310000}"/>
    <cellStyle name="Итог 6 31 2" xfId="8448" xr:uid="{00000000-0005-0000-0000-0000F3310000}"/>
    <cellStyle name="Итог 6 31 3" xfId="12716" xr:uid="{00000000-0005-0000-0000-0000F4310000}"/>
    <cellStyle name="Итог 6 31 4" xfId="16952" xr:uid="{00000000-0005-0000-0000-0000F5310000}"/>
    <cellStyle name="Итог 6 32" xfId="3713" xr:uid="{00000000-0005-0000-0000-0000F6310000}"/>
    <cellStyle name="Итог 6 32 2" xfId="8449" xr:uid="{00000000-0005-0000-0000-0000F7310000}"/>
    <cellStyle name="Итог 6 32 3" xfId="12717" xr:uid="{00000000-0005-0000-0000-0000F8310000}"/>
    <cellStyle name="Итог 6 32 4" xfId="16953" xr:uid="{00000000-0005-0000-0000-0000F9310000}"/>
    <cellStyle name="Итог 6 33" xfId="3714" xr:uid="{00000000-0005-0000-0000-0000FA310000}"/>
    <cellStyle name="Итог 6 33 2" xfId="8450" xr:uid="{00000000-0005-0000-0000-0000FB310000}"/>
    <cellStyle name="Итог 6 33 3" xfId="12718" xr:uid="{00000000-0005-0000-0000-0000FC310000}"/>
    <cellStyle name="Итог 6 33 4" xfId="16954" xr:uid="{00000000-0005-0000-0000-0000FD310000}"/>
    <cellStyle name="Итог 6 34" xfId="3715" xr:uid="{00000000-0005-0000-0000-0000FE310000}"/>
    <cellStyle name="Итог 6 34 2" xfId="8451" xr:uid="{00000000-0005-0000-0000-0000FF310000}"/>
    <cellStyle name="Итог 6 34 3" xfId="12719" xr:uid="{00000000-0005-0000-0000-000000320000}"/>
    <cellStyle name="Итог 6 34 4" xfId="16955" xr:uid="{00000000-0005-0000-0000-000001320000}"/>
    <cellStyle name="Итог 6 35" xfId="3716" xr:uid="{00000000-0005-0000-0000-000002320000}"/>
    <cellStyle name="Итог 6 35 2" xfId="8452" xr:uid="{00000000-0005-0000-0000-000003320000}"/>
    <cellStyle name="Итог 6 35 3" xfId="12720" xr:uid="{00000000-0005-0000-0000-000004320000}"/>
    <cellStyle name="Итог 6 35 4" xfId="16956" xr:uid="{00000000-0005-0000-0000-000005320000}"/>
    <cellStyle name="Итог 6 36" xfId="3717" xr:uid="{00000000-0005-0000-0000-000006320000}"/>
    <cellStyle name="Итог 6 36 2" xfId="8453" xr:uid="{00000000-0005-0000-0000-000007320000}"/>
    <cellStyle name="Итог 6 36 3" xfId="12721" xr:uid="{00000000-0005-0000-0000-000008320000}"/>
    <cellStyle name="Итог 6 36 4" xfId="16957" xr:uid="{00000000-0005-0000-0000-000009320000}"/>
    <cellStyle name="Итог 6 37" xfId="3718" xr:uid="{00000000-0005-0000-0000-00000A320000}"/>
    <cellStyle name="Итог 6 37 2" xfId="8454" xr:uid="{00000000-0005-0000-0000-00000B320000}"/>
    <cellStyle name="Итог 6 37 3" xfId="12722" xr:uid="{00000000-0005-0000-0000-00000C320000}"/>
    <cellStyle name="Итог 6 37 4" xfId="16958" xr:uid="{00000000-0005-0000-0000-00000D320000}"/>
    <cellStyle name="Итог 6 38" xfId="3719" xr:uid="{00000000-0005-0000-0000-00000E320000}"/>
    <cellStyle name="Итог 6 38 2" xfId="8455" xr:uid="{00000000-0005-0000-0000-00000F320000}"/>
    <cellStyle name="Итог 6 38 3" xfId="12723" xr:uid="{00000000-0005-0000-0000-000010320000}"/>
    <cellStyle name="Итог 6 38 4" xfId="16959" xr:uid="{00000000-0005-0000-0000-000011320000}"/>
    <cellStyle name="Итог 6 39" xfId="3720" xr:uid="{00000000-0005-0000-0000-000012320000}"/>
    <cellStyle name="Итог 6 39 2" xfId="8456" xr:uid="{00000000-0005-0000-0000-000013320000}"/>
    <cellStyle name="Итог 6 39 3" xfId="12724" xr:uid="{00000000-0005-0000-0000-000014320000}"/>
    <cellStyle name="Итог 6 39 4" xfId="16960" xr:uid="{00000000-0005-0000-0000-000015320000}"/>
    <cellStyle name="Итог 6 4" xfId="3721" xr:uid="{00000000-0005-0000-0000-000016320000}"/>
    <cellStyle name="Итог 6 4 2" xfId="3722" xr:uid="{00000000-0005-0000-0000-000017320000}"/>
    <cellStyle name="Итог 6 4 2 2" xfId="8458" xr:uid="{00000000-0005-0000-0000-000018320000}"/>
    <cellStyle name="Итог 6 4 2 3" xfId="12726" xr:uid="{00000000-0005-0000-0000-000019320000}"/>
    <cellStyle name="Итог 6 4 2 4" xfId="16962" xr:uid="{00000000-0005-0000-0000-00001A320000}"/>
    <cellStyle name="Итог 6 4 3" xfId="3723" xr:uid="{00000000-0005-0000-0000-00001B320000}"/>
    <cellStyle name="Итог 6 4 3 2" xfId="8459" xr:uid="{00000000-0005-0000-0000-00001C320000}"/>
    <cellStyle name="Итог 6 4 3 3" xfId="12727" xr:uid="{00000000-0005-0000-0000-00001D320000}"/>
    <cellStyle name="Итог 6 4 3 4" xfId="16963" xr:uid="{00000000-0005-0000-0000-00001E320000}"/>
    <cellStyle name="Итог 6 4 4" xfId="8457" xr:uid="{00000000-0005-0000-0000-00001F320000}"/>
    <cellStyle name="Итог 6 4 5" xfId="12725" xr:uid="{00000000-0005-0000-0000-000020320000}"/>
    <cellStyle name="Итог 6 4 6" xfId="16961" xr:uid="{00000000-0005-0000-0000-000021320000}"/>
    <cellStyle name="Итог 6 40" xfId="3724" xr:uid="{00000000-0005-0000-0000-000022320000}"/>
    <cellStyle name="Итог 6 40 2" xfId="8460" xr:uid="{00000000-0005-0000-0000-000023320000}"/>
    <cellStyle name="Итог 6 40 3" xfId="12728" xr:uid="{00000000-0005-0000-0000-000024320000}"/>
    <cellStyle name="Итог 6 40 4" xfId="16964" xr:uid="{00000000-0005-0000-0000-000025320000}"/>
    <cellStyle name="Итог 6 41" xfId="3725" xr:uid="{00000000-0005-0000-0000-000026320000}"/>
    <cellStyle name="Итог 6 41 2" xfId="8461" xr:uid="{00000000-0005-0000-0000-000027320000}"/>
    <cellStyle name="Итог 6 41 3" xfId="12729" xr:uid="{00000000-0005-0000-0000-000028320000}"/>
    <cellStyle name="Итог 6 41 4" xfId="16965" xr:uid="{00000000-0005-0000-0000-000029320000}"/>
    <cellStyle name="Итог 6 42" xfId="3726" xr:uid="{00000000-0005-0000-0000-00002A320000}"/>
    <cellStyle name="Итог 6 42 2" xfId="8462" xr:uid="{00000000-0005-0000-0000-00002B320000}"/>
    <cellStyle name="Итог 6 42 3" xfId="12730" xr:uid="{00000000-0005-0000-0000-00002C320000}"/>
    <cellStyle name="Итог 6 42 4" xfId="16966" xr:uid="{00000000-0005-0000-0000-00002D320000}"/>
    <cellStyle name="Итог 6 43" xfId="3727" xr:uid="{00000000-0005-0000-0000-00002E320000}"/>
    <cellStyle name="Итог 6 43 2" xfId="8463" xr:uid="{00000000-0005-0000-0000-00002F320000}"/>
    <cellStyle name="Итог 6 43 3" xfId="12731" xr:uid="{00000000-0005-0000-0000-000030320000}"/>
    <cellStyle name="Итог 6 43 4" xfId="16967" xr:uid="{00000000-0005-0000-0000-000031320000}"/>
    <cellStyle name="Итог 6 44" xfId="3728" xr:uid="{00000000-0005-0000-0000-000032320000}"/>
    <cellStyle name="Итог 6 44 2" xfId="8464" xr:uid="{00000000-0005-0000-0000-000033320000}"/>
    <cellStyle name="Итог 6 44 3" xfId="12732" xr:uid="{00000000-0005-0000-0000-000034320000}"/>
    <cellStyle name="Итог 6 44 4" xfId="16968" xr:uid="{00000000-0005-0000-0000-000035320000}"/>
    <cellStyle name="Итог 6 45" xfId="3729" xr:uid="{00000000-0005-0000-0000-000036320000}"/>
    <cellStyle name="Итог 6 45 2" xfId="8465" xr:uid="{00000000-0005-0000-0000-000037320000}"/>
    <cellStyle name="Итог 6 45 3" xfId="12733" xr:uid="{00000000-0005-0000-0000-000038320000}"/>
    <cellStyle name="Итог 6 45 4" xfId="16969" xr:uid="{00000000-0005-0000-0000-000039320000}"/>
    <cellStyle name="Итог 6 46" xfId="3730" xr:uid="{00000000-0005-0000-0000-00003A320000}"/>
    <cellStyle name="Итог 6 46 2" xfId="8466" xr:uid="{00000000-0005-0000-0000-00003B320000}"/>
    <cellStyle name="Итог 6 46 3" xfId="12734" xr:uid="{00000000-0005-0000-0000-00003C320000}"/>
    <cellStyle name="Итог 6 46 4" xfId="16970" xr:uid="{00000000-0005-0000-0000-00003D320000}"/>
    <cellStyle name="Итог 6 47" xfId="3731" xr:uid="{00000000-0005-0000-0000-00003E320000}"/>
    <cellStyle name="Итог 6 47 2" xfId="8467" xr:uid="{00000000-0005-0000-0000-00003F320000}"/>
    <cellStyle name="Итог 6 47 3" xfId="12735" xr:uid="{00000000-0005-0000-0000-000040320000}"/>
    <cellStyle name="Итог 6 47 4" xfId="16971" xr:uid="{00000000-0005-0000-0000-000041320000}"/>
    <cellStyle name="Итог 6 48" xfId="3732" xr:uid="{00000000-0005-0000-0000-000042320000}"/>
    <cellStyle name="Итог 6 48 2" xfId="8468" xr:uid="{00000000-0005-0000-0000-000043320000}"/>
    <cellStyle name="Итог 6 48 3" xfId="12736" xr:uid="{00000000-0005-0000-0000-000044320000}"/>
    <cellStyle name="Итог 6 48 4" xfId="16972" xr:uid="{00000000-0005-0000-0000-000045320000}"/>
    <cellStyle name="Итог 6 49" xfId="3733" xr:uid="{00000000-0005-0000-0000-000046320000}"/>
    <cellStyle name="Итог 6 49 2" xfId="8469" xr:uid="{00000000-0005-0000-0000-000047320000}"/>
    <cellStyle name="Итог 6 49 3" xfId="12737" xr:uid="{00000000-0005-0000-0000-000048320000}"/>
    <cellStyle name="Итог 6 49 4" xfId="16973" xr:uid="{00000000-0005-0000-0000-000049320000}"/>
    <cellStyle name="Итог 6 5" xfId="3734" xr:uid="{00000000-0005-0000-0000-00004A320000}"/>
    <cellStyle name="Итог 6 5 2" xfId="8470" xr:uid="{00000000-0005-0000-0000-00004B320000}"/>
    <cellStyle name="Итог 6 5 3" xfId="12738" xr:uid="{00000000-0005-0000-0000-00004C320000}"/>
    <cellStyle name="Итог 6 5 4" xfId="16974" xr:uid="{00000000-0005-0000-0000-00004D320000}"/>
    <cellStyle name="Итог 6 50" xfId="3735" xr:uid="{00000000-0005-0000-0000-00004E320000}"/>
    <cellStyle name="Итог 6 50 2" xfId="8471" xr:uid="{00000000-0005-0000-0000-00004F320000}"/>
    <cellStyle name="Итог 6 50 3" xfId="12739" xr:uid="{00000000-0005-0000-0000-000050320000}"/>
    <cellStyle name="Итог 6 50 4" xfId="16975" xr:uid="{00000000-0005-0000-0000-000051320000}"/>
    <cellStyle name="Итог 6 51" xfId="3736" xr:uid="{00000000-0005-0000-0000-000052320000}"/>
    <cellStyle name="Итог 6 51 2" xfId="8472" xr:uid="{00000000-0005-0000-0000-000053320000}"/>
    <cellStyle name="Итог 6 51 3" xfId="12740" xr:uid="{00000000-0005-0000-0000-000054320000}"/>
    <cellStyle name="Итог 6 51 4" xfId="16976" xr:uid="{00000000-0005-0000-0000-000055320000}"/>
    <cellStyle name="Итог 6 52" xfId="3737" xr:uid="{00000000-0005-0000-0000-000056320000}"/>
    <cellStyle name="Итог 6 52 2" xfId="8473" xr:uid="{00000000-0005-0000-0000-000057320000}"/>
    <cellStyle name="Итог 6 52 3" xfId="12741" xr:uid="{00000000-0005-0000-0000-000058320000}"/>
    <cellStyle name="Итог 6 52 4" xfId="16977" xr:uid="{00000000-0005-0000-0000-000059320000}"/>
    <cellStyle name="Итог 6 53" xfId="3738" xr:uid="{00000000-0005-0000-0000-00005A320000}"/>
    <cellStyle name="Итог 6 53 2" xfId="8474" xr:uid="{00000000-0005-0000-0000-00005B320000}"/>
    <cellStyle name="Итог 6 53 3" xfId="12742" xr:uid="{00000000-0005-0000-0000-00005C320000}"/>
    <cellStyle name="Итог 6 53 4" xfId="16978" xr:uid="{00000000-0005-0000-0000-00005D320000}"/>
    <cellStyle name="Итог 6 54" xfId="3739" xr:uid="{00000000-0005-0000-0000-00005E320000}"/>
    <cellStyle name="Итог 6 54 2" xfId="8475" xr:uid="{00000000-0005-0000-0000-00005F320000}"/>
    <cellStyle name="Итог 6 54 3" xfId="12743" xr:uid="{00000000-0005-0000-0000-000060320000}"/>
    <cellStyle name="Итог 6 54 4" xfId="16979" xr:uid="{00000000-0005-0000-0000-000061320000}"/>
    <cellStyle name="Итог 6 55" xfId="3740" xr:uid="{00000000-0005-0000-0000-000062320000}"/>
    <cellStyle name="Итог 6 55 2" xfId="8476" xr:uid="{00000000-0005-0000-0000-000063320000}"/>
    <cellStyle name="Итог 6 55 3" xfId="12744" xr:uid="{00000000-0005-0000-0000-000064320000}"/>
    <cellStyle name="Итог 6 55 4" xfId="16980" xr:uid="{00000000-0005-0000-0000-000065320000}"/>
    <cellStyle name="Итог 6 56" xfId="3741" xr:uid="{00000000-0005-0000-0000-000066320000}"/>
    <cellStyle name="Итог 6 56 2" xfId="8477" xr:uid="{00000000-0005-0000-0000-000067320000}"/>
    <cellStyle name="Итог 6 56 3" xfId="12745" xr:uid="{00000000-0005-0000-0000-000068320000}"/>
    <cellStyle name="Итог 6 56 4" xfId="16981" xr:uid="{00000000-0005-0000-0000-000069320000}"/>
    <cellStyle name="Итог 6 57" xfId="3742" xr:uid="{00000000-0005-0000-0000-00006A320000}"/>
    <cellStyle name="Итог 6 57 2" xfId="8478" xr:uid="{00000000-0005-0000-0000-00006B320000}"/>
    <cellStyle name="Итог 6 57 3" xfId="12746" xr:uid="{00000000-0005-0000-0000-00006C320000}"/>
    <cellStyle name="Итог 6 57 4" xfId="16982" xr:uid="{00000000-0005-0000-0000-00006D320000}"/>
    <cellStyle name="Итог 6 58" xfId="3743" xr:uid="{00000000-0005-0000-0000-00006E320000}"/>
    <cellStyle name="Итог 6 58 2" xfId="8479" xr:uid="{00000000-0005-0000-0000-00006F320000}"/>
    <cellStyle name="Итог 6 58 3" xfId="12747" xr:uid="{00000000-0005-0000-0000-000070320000}"/>
    <cellStyle name="Итог 6 58 4" xfId="16983" xr:uid="{00000000-0005-0000-0000-000071320000}"/>
    <cellStyle name="Итог 6 59" xfId="3744" xr:uid="{00000000-0005-0000-0000-000072320000}"/>
    <cellStyle name="Итог 6 59 2" xfId="8480" xr:uid="{00000000-0005-0000-0000-000073320000}"/>
    <cellStyle name="Итог 6 59 3" xfId="12748" xr:uid="{00000000-0005-0000-0000-000074320000}"/>
    <cellStyle name="Итог 6 59 4" xfId="16984" xr:uid="{00000000-0005-0000-0000-000075320000}"/>
    <cellStyle name="Итог 6 6" xfId="3745" xr:uid="{00000000-0005-0000-0000-000076320000}"/>
    <cellStyle name="Итог 6 6 2" xfId="8481" xr:uid="{00000000-0005-0000-0000-000077320000}"/>
    <cellStyle name="Итог 6 6 3" xfId="12749" xr:uid="{00000000-0005-0000-0000-000078320000}"/>
    <cellStyle name="Итог 6 6 4" xfId="16985" xr:uid="{00000000-0005-0000-0000-000079320000}"/>
    <cellStyle name="Итог 6 60" xfId="3746" xr:uid="{00000000-0005-0000-0000-00007A320000}"/>
    <cellStyle name="Итог 6 60 2" xfId="8482" xr:uid="{00000000-0005-0000-0000-00007B320000}"/>
    <cellStyle name="Итог 6 60 3" xfId="12750" xr:uid="{00000000-0005-0000-0000-00007C320000}"/>
    <cellStyle name="Итог 6 60 4" xfId="16986" xr:uid="{00000000-0005-0000-0000-00007D320000}"/>
    <cellStyle name="Итог 6 61" xfId="3747" xr:uid="{00000000-0005-0000-0000-00007E320000}"/>
    <cellStyle name="Итог 6 61 2" xfId="8483" xr:uid="{00000000-0005-0000-0000-00007F320000}"/>
    <cellStyle name="Итог 6 61 3" xfId="12751" xr:uid="{00000000-0005-0000-0000-000080320000}"/>
    <cellStyle name="Итог 6 61 4" xfId="16987" xr:uid="{00000000-0005-0000-0000-000081320000}"/>
    <cellStyle name="Итог 6 62" xfId="3748" xr:uid="{00000000-0005-0000-0000-000082320000}"/>
    <cellStyle name="Итог 6 62 2" xfId="8484" xr:uid="{00000000-0005-0000-0000-000083320000}"/>
    <cellStyle name="Итог 6 62 3" xfId="12752" xr:uid="{00000000-0005-0000-0000-000084320000}"/>
    <cellStyle name="Итог 6 62 4" xfId="16988" xr:uid="{00000000-0005-0000-0000-000085320000}"/>
    <cellStyle name="Итог 6 63" xfId="3749" xr:uid="{00000000-0005-0000-0000-000086320000}"/>
    <cellStyle name="Итог 6 63 2" xfId="8485" xr:uid="{00000000-0005-0000-0000-000087320000}"/>
    <cellStyle name="Итог 6 63 3" xfId="12753" xr:uid="{00000000-0005-0000-0000-000088320000}"/>
    <cellStyle name="Итог 6 63 4" xfId="16989" xr:uid="{00000000-0005-0000-0000-000089320000}"/>
    <cellStyle name="Итог 6 64" xfId="3750" xr:uid="{00000000-0005-0000-0000-00008A320000}"/>
    <cellStyle name="Итог 6 64 2" xfId="8486" xr:uid="{00000000-0005-0000-0000-00008B320000}"/>
    <cellStyle name="Итог 6 64 3" xfId="12754" xr:uid="{00000000-0005-0000-0000-00008C320000}"/>
    <cellStyle name="Итог 6 64 4" xfId="16990" xr:uid="{00000000-0005-0000-0000-00008D320000}"/>
    <cellStyle name="Итог 6 65" xfId="3751" xr:uid="{00000000-0005-0000-0000-00008E320000}"/>
    <cellStyle name="Итог 6 65 2" xfId="8487" xr:uid="{00000000-0005-0000-0000-00008F320000}"/>
    <cellStyle name="Итог 6 65 3" xfId="12755" xr:uid="{00000000-0005-0000-0000-000090320000}"/>
    <cellStyle name="Итог 6 65 4" xfId="16991" xr:uid="{00000000-0005-0000-0000-000091320000}"/>
    <cellStyle name="Итог 6 66" xfId="3752" xr:uid="{00000000-0005-0000-0000-000092320000}"/>
    <cellStyle name="Итог 6 66 2" xfId="8488" xr:uid="{00000000-0005-0000-0000-000093320000}"/>
    <cellStyle name="Итог 6 66 3" xfId="12756" xr:uid="{00000000-0005-0000-0000-000094320000}"/>
    <cellStyle name="Итог 6 66 4" xfId="16992" xr:uid="{00000000-0005-0000-0000-000095320000}"/>
    <cellStyle name="Итог 6 67" xfId="3753" xr:uid="{00000000-0005-0000-0000-000096320000}"/>
    <cellStyle name="Итог 6 67 2" xfId="8489" xr:uid="{00000000-0005-0000-0000-000097320000}"/>
    <cellStyle name="Итог 6 67 3" xfId="12757" xr:uid="{00000000-0005-0000-0000-000098320000}"/>
    <cellStyle name="Итог 6 67 4" xfId="16993" xr:uid="{00000000-0005-0000-0000-000099320000}"/>
    <cellStyle name="Итог 6 68" xfId="3754" xr:uid="{00000000-0005-0000-0000-00009A320000}"/>
    <cellStyle name="Итог 6 68 2" xfId="8490" xr:uid="{00000000-0005-0000-0000-00009B320000}"/>
    <cellStyle name="Итог 6 68 3" xfId="12758" xr:uid="{00000000-0005-0000-0000-00009C320000}"/>
    <cellStyle name="Итог 6 68 4" xfId="16994" xr:uid="{00000000-0005-0000-0000-00009D320000}"/>
    <cellStyle name="Итог 6 69" xfId="3755" xr:uid="{00000000-0005-0000-0000-00009E320000}"/>
    <cellStyle name="Итог 6 69 2" xfId="8491" xr:uid="{00000000-0005-0000-0000-00009F320000}"/>
    <cellStyle name="Итог 6 69 3" xfId="12759" xr:uid="{00000000-0005-0000-0000-0000A0320000}"/>
    <cellStyle name="Итог 6 69 4" xfId="16995" xr:uid="{00000000-0005-0000-0000-0000A1320000}"/>
    <cellStyle name="Итог 6 7" xfId="3756" xr:uid="{00000000-0005-0000-0000-0000A2320000}"/>
    <cellStyle name="Итог 6 7 2" xfId="8492" xr:uid="{00000000-0005-0000-0000-0000A3320000}"/>
    <cellStyle name="Итог 6 7 3" xfId="12760" xr:uid="{00000000-0005-0000-0000-0000A4320000}"/>
    <cellStyle name="Итог 6 7 4" xfId="16996" xr:uid="{00000000-0005-0000-0000-0000A5320000}"/>
    <cellStyle name="Итог 6 70" xfId="3757" xr:uid="{00000000-0005-0000-0000-0000A6320000}"/>
    <cellStyle name="Итог 6 70 2" xfId="8493" xr:uid="{00000000-0005-0000-0000-0000A7320000}"/>
    <cellStyle name="Итог 6 70 3" xfId="12761" xr:uid="{00000000-0005-0000-0000-0000A8320000}"/>
    <cellStyle name="Итог 6 70 4" xfId="16997" xr:uid="{00000000-0005-0000-0000-0000A9320000}"/>
    <cellStyle name="Итог 6 71" xfId="3758" xr:uid="{00000000-0005-0000-0000-0000AA320000}"/>
    <cellStyle name="Итог 6 71 2" xfId="8494" xr:uid="{00000000-0005-0000-0000-0000AB320000}"/>
    <cellStyle name="Итог 6 71 3" xfId="12762" xr:uid="{00000000-0005-0000-0000-0000AC320000}"/>
    <cellStyle name="Итог 6 71 4" xfId="16998" xr:uid="{00000000-0005-0000-0000-0000AD320000}"/>
    <cellStyle name="Итог 6 72" xfId="3759" xr:uid="{00000000-0005-0000-0000-0000AE320000}"/>
    <cellStyle name="Итог 6 72 2" xfId="8495" xr:uid="{00000000-0005-0000-0000-0000AF320000}"/>
    <cellStyle name="Итог 6 72 3" xfId="12763" xr:uid="{00000000-0005-0000-0000-0000B0320000}"/>
    <cellStyle name="Итог 6 72 4" xfId="16999" xr:uid="{00000000-0005-0000-0000-0000B1320000}"/>
    <cellStyle name="Итог 6 73" xfId="3760" xr:uid="{00000000-0005-0000-0000-0000B2320000}"/>
    <cellStyle name="Итог 6 73 2" xfId="8496" xr:uid="{00000000-0005-0000-0000-0000B3320000}"/>
    <cellStyle name="Итог 6 73 3" xfId="12764" xr:uid="{00000000-0005-0000-0000-0000B4320000}"/>
    <cellStyle name="Итог 6 73 4" xfId="17000" xr:uid="{00000000-0005-0000-0000-0000B5320000}"/>
    <cellStyle name="Итог 6 74" xfId="3761" xr:uid="{00000000-0005-0000-0000-0000B6320000}"/>
    <cellStyle name="Итог 6 74 2" xfId="8497" xr:uid="{00000000-0005-0000-0000-0000B7320000}"/>
    <cellStyle name="Итог 6 74 3" xfId="12765" xr:uid="{00000000-0005-0000-0000-0000B8320000}"/>
    <cellStyle name="Итог 6 74 4" xfId="17001" xr:uid="{00000000-0005-0000-0000-0000B9320000}"/>
    <cellStyle name="Итог 6 75" xfId="3762" xr:uid="{00000000-0005-0000-0000-0000BA320000}"/>
    <cellStyle name="Итог 6 75 2" xfId="8498" xr:uid="{00000000-0005-0000-0000-0000BB320000}"/>
    <cellStyle name="Итог 6 75 3" xfId="12766" xr:uid="{00000000-0005-0000-0000-0000BC320000}"/>
    <cellStyle name="Итог 6 75 4" xfId="17002" xr:uid="{00000000-0005-0000-0000-0000BD320000}"/>
    <cellStyle name="Итог 6 76" xfId="3763" xr:uid="{00000000-0005-0000-0000-0000BE320000}"/>
    <cellStyle name="Итог 6 76 2" xfId="8499" xr:uid="{00000000-0005-0000-0000-0000BF320000}"/>
    <cellStyle name="Итог 6 76 3" xfId="12767" xr:uid="{00000000-0005-0000-0000-0000C0320000}"/>
    <cellStyle name="Итог 6 76 4" xfId="17003" xr:uid="{00000000-0005-0000-0000-0000C1320000}"/>
    <cellStyle name="Итог 6 77" xfId="3764" xr:uid="{00000000-0005-0000-0000-0000C2320000}"/>
    <cellStyle name="Итог 6 77 2" xfId="8500" xr:uid="{00000000-0005-0000-0000-0000C3320000}"/>
    <cellStyle name="Итог 6 77 3" xfId="12768" xr:uid="{00000000-0005-0000-0000-0000C4320000}"/>
    <cellStyle name="Итог 6 77 4" xfId="17004" xr:uid="{00000000-0005-0000-0000-0000C5320000}"/>
    <cellStyle name="Итог 6 78" xfId="3765" xr:uid="{00000000-0005-0000-0000-0000C6320000}"/>
    <cellStyle name="Итог 6 78 2" xfId="8501" xr:uid="{00000000-0005-0000-0000-0000C7320000}"/>
    <cellStyle name="Итог 6 78 3" xfId="12769" xr:uid="{00000000-0005-0000-0000-0000C8320000}"/>
    <cellStyle name="Итог 6 78 4" xfId="17005" xr:uid="{00000000-0005-0000-0000-0000C9320000}"/>
    <cellStyle name="Итог 6 79" xfId="3766" xr:uid="{00000000-0005-0000-0000-0000CA320000}"/>
    <cellStyle name="Итог 6 79 2" xfId="8502" xr:uid="{00000000-0005-0000-0000-0000CB320000}"/>
    <cellStyle name="Итог 6 79 3" xfId="12770" xr:uid="{00000000-0005-0000-0000-0000CC320000}"/>
    <cellStyle name="Итог 6 79 4" xfId="17006" xr:uid="{00000000-0005-0000-0000-0000CD320000}"/>
    <cellStyle name="Итог 6 8" xfId="3767" xr:uid="{00000000-0005-0000-0000-0000CE320000}"/>
    <cellStyle name="Итог 6 8 2" xfId="8503" xr:uid="{00000000-0005-0000-0000-0000CF320000}"/>
    <cellStyle name="Итог 6 8 3" xfId="12771" xr:uid="{00000000-0005-0000-0000-0000D0320000}"/>
    <cellStyle name="Итог 6 8 4" xfId="17007" xr:uid="{00000000-0005-0000-0000-0000D1320000}"/>
    <cellStyle name="Итог 6 80" xfId="3768" xr:uid="{00000000-0005-0000-0000-0000D2320000}"/>
    <cellStyle name="Итог 6 80 2" xfId="8504" xr:uid="{00000000-0005-0000-0000-0000D3320000}"/>
    <cellStyle name="Итог 6 80 3" xfId="12772" xr:uid="{00000000-0005-0000-0000-0000D4320000}"/>
    <cellStyle name="Итог 6 80 4" xfId="17008" xr:uid="{00000000-0005-0000-0000-0000D5320000}"/>
    <cellStyle name="Итог 6 81" xfId="3769" xr:uid="{00000000-0005-0000-0000-0000D6320000}"/>
    <cellStyle name="Итог 6 81 2" xfId="8505" xr:uid="{00000000-0005-0000-0000-0000D7320000}"/>
    <cellStyle name="Итог 6 81 3" xfId="12773" xr:uid="{00000000-0005-0000-0000-0000D8320000}"/>
    <cellStyle name="Итог 6 81 4" xfId="17009" xr:uid="{00000000-0005-0000-0000-0000D9320000}"/>
    <cellStyle name="Итог 6 82" xfId="3770" xr:uid="{00000000-0005-0000-0000-0000DA320000}"/>
    <cellStyle name="Итог 6 82 2" xfId="8506" xr:uid="{00000000-0005-0000-0000-0000DB320000}"/>
    <cellStyle name="Итог 6 82 3" xfId="12774" xr:uid="{00000000-0005-0000-0000-0000DC320000}"/>
    <cellStyle name="Итог 6 82 4" xfId="17010" xr:uid="{00000000-0005-0000-0000-0000DD320000}"/>
    <cellStyle name="Итог 6 83" xfId="3771" xr:uid="{00000000-0005-0000-0000-0000DE320000}"/>
    <cellStyle name="Итог 6 83 2" xfId="8507" xr:uid="{00000000-0005-0000-0000-0000DF320000}"/>
    <cellStyle name="Итог 6 83 3" xfId="12775" xr:uid="{00000000-0005-0000-0000-0000E0320000}"/>
    <cellStyle name="Итог 6 83 4" xfId="17011" xr:uid="{00000000-0005-0000-0000-0000E1320000}"/>
    <cellStyle name="Итог 6 84" xfId="3772" xr:uid="{00000000-0005-0000-0000-0000E2320000}"/>
    <cellStyle name="Итог 6 84 2" xfId="8508" xr:uid="{00000000-0005-0000-0000-0000E3320000}"/>
    <cellStyle name="Итог 6 84 3" xfId="12776" xr:uid="{00000000-0005-0000-0000-0000E4320000}"/>
    <cellStyle name="Итог 6 84 4" xfId="17012" xr:uid="{00000000-0005-0000-0000-0000E5320000}"/>
    <cellStyle name="Итог 6 85" xfId="3773" xr:uid="{00000000-0005-0000-0000-0000E6320000}"/>
    <cellStyle name="Итог 6 85 2" xfId="8509" xr:uid="{00000000-0005-0000-0000-0000E7320000}"/>
    <cellStyle name="Итог 6 85 3" xfId="12777" xr:uid="{00000000-0005-0000-0000-0000E8320000}"/>
    <cellStyle name="Итог 6 85 4" xfId="17013" xr:uid="{00000000-0005-0000-0000-0000E9320000}"/>
    <cellStyle name="Итог 6 86" xfId="3774" xr:uid="{00000000-0005-0000-0000-0000EA320000}"/>
    <cellStyle name="Итог 6 86 2" xfId="8510" xr:uid="{00000000-0005-0000-0000-0000EB320000}"/>
    <cellStyle name="Итог 6 86 3" xfId="12778" xr:uid="{00000000-0005-0000-0000-0000EC320000}"/>
    <cellStyle name="Итог 6 86 4" xfId="17014" xr:uid="{00000000-0005-0000-0000-0000ED320000}"/>
    <cellStyle name="Итог 6 87" xfId="3775" xr:uid="{00000000-0005-0000-0000-0000EE320000}"/>
    <cellStyle name="Итог 6 87 2" xfId="8511" xr:uid="{00000000-0005-0000-0000-0000EF320000}"/>
    <cellStyle name="Итог 6 87 3" xfId="12779" xr:uid="{00000000-0005-0000-0000-0000F0320000}"/>
    <cellStyle name="Итог 6 87 4" xfId="17015" xr:uid="{00000000-0005-0000-0000-0000F1320000}"/>
    <cellStyle name="Итог 6 88" xfId="3776" xr:uid="{00000000-0005-0000-0000-0000F2320000}"/>
    <cellStyle name="Итог 6 88 2" xfId="8512" xr:uid="{00000000-0005-0000-0000-0000F3320000}"/>
    <cellStyle name="Итог 6 88 3" xfId="12780" xr:uid="{00000000-0005-0000-0000-0000F4320000}"/>
    <cellStyle name="Итог 6 88 4" xfId="17016" xr:uid="{00000000-0005-0000-0000-0000F5320000}"/>
    <cellStyle name="Итог 6 89" xfId="3777" xr:uid="{00000000-0005-0000-0000-0000F6320000}"/>
    <cellStyle name="Итог 6 89 2" xfId="8513" xr:uid="{00000000-0005-0000-0000-0000F7320000}"/>
    <cellStyle name="Итог 6 89 3" xfId="12781" xr:uid="{00000000-0005-0000-0000-0000F8320000}"/>
    <cellStyle name="Итог 6 89 4" xfId="17017" xr:uid="{00000000-0005-0000-0000-0000F9320000}"/>
    <cellStyle name="Итог 6 9" xfId="3778" xr:uid="{00000000-0005-0000-0000-0000FA320000}"/>
    <cellStyle name="Итог 6 9 2" xfId="8514" xr:uid="{00000000-0005-0000-0000-0000FB320000}"/>
    <cellStyle name="Итог 6 9 3" xfId="12782" xr:uid="{00000000-0005-0000-0000-0000FC320000}"/>
    <cellStyle name="Итог 6 9 4" xfId="17018" xr:uid="{00000000-0005-0000-0000-0000FD320000}"/>
    <cellStyle name="Итог 6 90" xfId="3779" xr:uid="{00000000-0005-0000-0000-0000FE320000}"/>
    <cellStyle name="Итог 6 90 2" xfId="8515" xr:uid="{00000000-0005-0000-0000-0000FF320000}"/>
    <cellStyle name="Итог 6 90 3" xfId="12783" xr:uid="{00000000-0005-0000-0000-000000330000}"/>
    <cellStyle name="Итог 6 90 4" xfId="17019" xr:uid="{00000000-0005-0000-0000-000001330000}"/>
    <cellStyle name="Итог 6 91" xfId="3780" xr:uid="{00000000-0005-0000-0000-000002330000}"/>
    <cellStyle name="Итог 6 91 2" xfId="8516" xr:uid="{00000000-0005-0000-0000-000003330000}"/>
    <cellStyle name="Итог 6 91 3" xfId="12784" xr:uid="{00000000-0005-0000-0000-000004330000}"/>
    <cellStyle name="Итог 6 91 4" xfId="17020" xr:uid="{00000000-0005-0000-0000-000005330000}"/>
    <cellStyle name="Итог 6 92" xfId="5209" xr:uid="{00000000-0005-0000-0000-000006330000}"/>
    <cellStyle name="Итог 6 93" xfId="8832" xr:uid="{00000000-0005-0000-0000-000007330000}"/>
    <cellStyle name="Итог 6 94" xfId="13082" xr:uid="{00000000-0005-0000-0000-000008330000}"/>
    <cellStyle name="Итог 7" xfId="295" xr:uid="{00000000-0005-0000-0000-000009330000}"/>
    <cellStyle name="Итог 7 10" xfId="3781" xr:uid="{00000000-0005-0000-0000-00000A330000}"/>
    <cellStyle name="Итог 7 10 2" xfId="8517" xr:uid="{00000000-0005-0000-0000-00000B330000}"/>
    <cellStyle name="Итог 7 10 3" xfId="12785" xr:uid="{00000000-0005-0000-0000-00000C330000}"/>
    <cellStyle name="Итог 7 10 4" xfId="17021" xr:uid="{00000000-0005-0000-0000-00000D330000}"/>
    <cellStyle name="Итог 7 11" xfId="3782" xr:uid="{00000000-0005-0000-0000-00000E330000}"/>
    <cellStyle name="Итог 7 11 2" xfId="8518" xr:uid="{00000000-0005-0000-0000-00000F330000}"/>
    <cellStyle name="Итог 7 11 3" xfId="12786" xr:uid="{00000000-0005-0000-0000-000010330000}"/>
    <cellStyle name="Итог 7 11 4" xfId="17022" xr:uid="{00000000-0005-0000-0000-000011330000}"/>
    <cellStyle name="Итог 7 12" xfId="3783" xr:uid="{00000000-0005-0000-0000-000012330000}"/>
    <cellStyle name="Итог 7 12 2" xfId="8519" xr:uid="{00000000-0005-0000-0000-000013330000}"/>
    <cellStyle name="Итог 7 12 3" xfId="12787" xr:uid="{00000000-0005-0000-0000-000014330000}"/>
    <cellStyle name="Итог 7 12 4" xfId="17023" xr:uid="{00000000-0005-0000-0000-000015330000}"/>
    <cellStyle name="Итог 7 13" xfId="3784" xr:uid="{00000000-0005-0000-0000-000016330000}"/>
    <cellStyle name="Итог 7 13 2" xfId="8520" xr:uid="{00000000-0005-0000-0000-000017330000}"/>
    <cellStyle name="Итог 7 13 3" xfId="12788" xr:uid="{00000000-0005-0000-0000-000018330000}"/>
    <cellStyle name="Итог 7 13 4" xfId="17024" xr:uid="{00000000-0005-0000-0000-000019330000}"/>
    <cellStyle name="Итог 7 14" xfId="3785" xr:uid="{00000000-0005-0000-0000-00001A330000}"/>
    <cellStyle name="Итог 7 14 2" xfId="8521" xr:uid="{00000000-0005-0000-0000-00001B330000}"/>
    <cellStyle name="Итог 7 14 3" xfId="12789" xr:uid="{00000000-0005-0000-0000-00001C330000}"/>
    <cellStyle name="Итог 7 14 4" xfId="17025" xr:uid="{00000000-0005-0000-0000-00001D330000}"/>
    <cellStyle name="Итог 7 15" xfId="3786" xr:uid="{00000000-0005-0000-0000-00001E330000}"/>
    <cellStyle name="Итог 7 15 2" xfId="8522" xr:uid="{00000000-0005-0000-0000-00001F330000}"/>
    <cellStyle name="Итог 7 15 3" xfId="12790" xr:uid="{00000000-0005-0000-0000-000020330000}"/>
    <cellStyle name="Итог 7 15 4" xfId="17026" xr:uid="{00000000-0005-0000-0000-000021330000}"/>
    <cellStyle name="Итог 7 16" xfId="3787" xr:uid="{00000000-0005-0000-0000-000022330000}"/>
    <cellStyle name="Итог 7 16 2" xfId="8523" xr:uid="{00000000-0005-0000-0000-000023330000}"/>
    <cellStyle name="Итог 7 16 3" xfId="12791" xr:uid="{00000000-0005-0000-0000-000024330000}"/>
    <cellStyle name="Итог 7 16 4" xfId="17027" xr:uid="{00000000-0005-0000-0000-000025330000}"/>
    <cellStyle name="Итог 7 17" xfId="3788" xr:uid="{00000000-0005-0000-0000-000026330000}"/>
    <cellStyle name="Итог 7 17 2" xfId="8524" xr:uid="{00000000-0005-0000-0000-000027330000}"/>
    <cellStyle name="Итог 7 17 3" xfId="12792" xr:uid="{00000000-0005-0000-0000-000028330000}"/>
    <cellStyle name="Итог 7 17 4" xfId="17028" xr:uid="{00000000-0005-0000-0000-000029330000}"/>
    <cellStyle name="Итог 7 18" xfId="3789" xr:uid="{00000000-0005-0000-0000-00002A330000}"/>
    <cellStyle name="Итог 7 18 2" xfId="8525" xr:uid="{00000000-0005-0000-0000-00002B330000}"/>
    <cellStyle name="Итог 7 18 3" xfId="12793" xr:uid="{00000000-0005-0000-0000-00002C330000}"/>
    <cellStyle name="Итог 7 18 4" xfId="17029" xr:uid="{00000000-0005-0000-0000-00002D330000}"/>
    <cellStyle name="Итог 7 19" xfId="3790" xr:uid="{00000000-0005-0000-0000-00002E330000}"/>
    <cellStyle name="Итог 7 19 2" xfId="8526" xr:uid="{00000000-0005-0000-0000-00002F330000}"/>
    <cellStyle name="Итог 7 19 3" xfId="12794" xr:uid="{00000000-0005-0000-0000-000030330000}"/>
    <cellStyle name="Итог 7 19 4" xfId="17030" xr:uid="{00000000-0005-0000-0000-000031330000}"/>
    <cellStyle name="Итог 7 2" xfId="3791" xr:uid="{00000000-0005-0000-0000-000032330000}"/>
    <cellStyle name="Итог 7 2 2" xfId="3792" xr:uid="{00000000-0005-0000-0000-000033330000}"/>
    <cellStyle name="Итог 7 2 2 2" xfId="8528" xr:uid="{00000000-0005-0000-0000-000034330000}"/>
    <cellStyle name="Итог 7 2 2 3" xfId="12796" xr:uid="{00000000-0005-0000-0000-000035330000}"/>
    <cellStyle name="Итог 7 2 2 4" xfId="17032" xr:uid="{00000000-0005-0000-0000-000036330000}"/>
    <cellStyle name="Итог 7 2 3" xfId="3793" xr:uid="{00000000-0005-0000-0000-000037330000}"/>
    <cellStyle name="Итог 7 2 3 2" xfId="8529" xr:uid="{00000000-0005-0000-0000-000038330000}"/>
    <cellStyle name="Итог 7 2 3 3" xfId="12797" xr:uid="{00000000-0005-0000-0000-000039330000}"/>
    <cellStyle name="Итог 7 2 3 4" xfId="17033" xr:uid="{00000000-0005-0000-0000-00003A330000}"/>
    <cellStyle name="Итог 7 2 4" xfId="8527" xr:uid="{00000000-0005-0000-0000-00003B330000}"/>
    <cellStyle name="Итог 7 2 5" xfId="12795" xr:uid="{00000000-0005-0000-0000-00003C330000}"/>
    <cellStyle name="Итог 7 2 6" xfId="17031" xr:uid="{00000000-0005-0000-0000-00003D330000}"/>
    <cellStyle name="Итог 7 20" xfId="3794" xr:uid="{00000000-0005-0000-0000-00003E330000}"/>
    <cellStyle name="Итог 7 20 2" xfId="8530" xr:uid="{00000000-0005-0000-0000-00003F330000}"/>
    <cellStyle name="Итог 7 20 3" xfId="12798" xr:uid="{00000000-0005-0000-0000-000040330000}"/>
    <cellStyle name="Итог 7 20 4" xfId="17034" xr:uid="{00000000-0005-0000-0000-000041330000}"/>
    <cellStyle name="Итог 7 21" xfId="3795" xr:uid="{00000000-0005-0000-0000-000042330000}"/>
    <cellStyle name="Итог 7 21 2" xfId="8531" xr:uid="{00000000-0005-0000-0000-000043330000}"/>
    <cellStyle name="Итог 7 21 3" xfId="12799" xr:uid="{00000000-0005-0000-0000-000044330000}"/>
    <cellStyle name="Итог 7 21 4" xfId="17035" xr:uid="{00000000-0005-0000-0000-000045330000}"/>
    <cellStyle name="Итог 7 22" xfId="3796" xr:uid="{00000000-0005-0000-0000-000046330000}"/>
    <cellStyle name="Итог 7 22 2" xfId="8532" xr:uid="{00000000-0005-0000-0000-000047330000}"/>
    <cellStyle name="Итог 7 22 3" xfId="12800" xr:uid="{00000000-0005-0000-0000-000048330000}"/>
    <cellStyle name="Итог 7 22 4" xfId="17036" xr:uid="{00000000-0005-0000-0000-000049330000}"/>
    <cellStyle name="Итог 7 23" xfId="3797" xr:uid="{00000000-0005-0000-0000-00004A330000}"/>
    <cellStyle name="Итог 7 23 2" xfId="8533" xr:uid="{00000000-0005-0000-0000-00004B330000}"/>
    <cellStyle name="Итог 7 23 3" xfId="12801" xr:uid="{00000000-0005-0000-0000-00004C330000}"/>
    <cellStyle name="Итог 7 23 4" xfId="17037" xr:uid="{00000000-0005-0000-0000-00004D330000}"/>
    <cellStyle name="Итог 7 24" xfId="3798" xr:uid="{00000000-0005-0000-0000-00004E330000}"/>
    <cellStyle name="Итог 7 24 2" xfId="8534" xr:uid="{00000000-0005-0000-0000-00004F330000}"/>
    <cellStyle name="Итог 7 24 3" xfId="12802" xr:uid="{00000000-0005-0000-0000-000050330000}"/>
    <cellStyle name="Итог 7 24 4" xfId="17038" xr:uid="{00000000-0005-0000-0000-000051330000}"/>
    <cellStyle name="Итог 7 25" xfId="3799" xr:uid="{00000000-0005-0000-0000-000052330000}"/>
    <cellStyle name="Итог 7 25 2" xfId="8535" xr:uid="{00000000-0005-0000-0000-000053330000}"/>
    <cellStyle name="Итог 7 25 3" xfId="12803" xr:uid="{00000000-0005-0000-0000-000054330000}"/>
    <cellStyle name="Итог 7 25 4" xfId="17039" xr:uid="{00000000-0005-0000-0000-000055330000}"/>
    <cellStyle name="Итог 7 26" xfId="3800" xr:uid="{00000000-0005-0000-0000-000056330000}"/>
    <cellStyle name="Итог 7 26 2" xfId="8536" xr:uid="{00000000-0005-0000-0000-000057330000}"/>
    <cellStyle name="Итог 7 26 3" xfId="12804" xr:uid="{00000000-0005-0000-0000-000058330000}"/>
    <cellStyle name="Итог 7 26 4" xfId="17040" xr:uid="{00000000-0005-0000-0000-000059330000}"/>
    <cellStyle name="Итог 7 27" xfId="3801" xr:uid="{00000000-0005-0000-0000-00005A330000}"/>
    <cellStyle name="Итог 7 27 2" xfId="8537" xr:uid="{00000000-0005-0000-0000-00005B330000}"/>
    <cellStyle name="Итог 7 27 3" xfId="12805" xr:uid="{00000000-0005-0000-0000-00005C330000}"/>
    <cellStyle name="Итог 7 27 4" xfId="17041" xr:uid="{00000000-0005-0000-0000-00005D330000}"/>
    <cellStyle name="Итог 7 28" xfId="3802" xr:uid="{00000000-0005-0000-0000-00005E330000}"/>
    <cellStyle name="Итог 7 28 2" xfId="8538" xr:uid="{00000000-0005-0000-0000-00005F330000}"/>
    <cellStyle name="Итог 7 28 3" xfId="12806" xr:uid="{00000000-0005-0000-0000-000060330000}"/>
    <cellStyle name="Итог 7 28 4" xfId="17042" xr:uid="{00000000-0005-0000-0000-000061330000}"/>
    <cellStyle name="Итог 7 29" xfId="3803" xr:uid="{00000000-0005-0000-0000-000062330000}"/>
    <cellStyle name="Итог 7 29 2" xfId="8539" xr:uid="{00000000-0005-0000-0000-000063330000}"/>
    <cellStyle name="Итог 7 29 3" xfId="12807" xr:uid="{00000000-0005-0000-0000-000064330000}"/>
    <cellStyle name="Итог 7 29 4" xfId="17043" xr:uid="{00000000-0005-0000-0000-000065330000}"/>
    <cellStyle name="Итог 7 3" xfId="3804" xr:uid="{00000000-0005-0000-0000-000066330000}"/>
    <cellStyle name="Итог 7 3 2" xfId="3805" xr:uid="{00000000-0005-0000-0000-000067330000}"/>
    <cellStyle name="Итог 7 3 2 2" xfId="8541" xr:uid="{00000000-0005-0000-0000-000068330000}"/>
    <cellStyle name="Итог 7 3 2 3" xfId="12809" xr:uid="{00000000-0005-0000-0000-000069330000}"/>
    <cellStyle name="Итог 7 3 2 4" xfId="17045" xr:uid="{00000000-0005-0000-0000-00006A330000}"/>
    <cellStyle name="Итог 7 3 3" xfId="3806" xr:uid="{00000000-0005-0000-0000-00006B330000}"/>
    <cellStyle name="Итог 7 3 3 2" xfId="8542" xr:uid="{00000000-0005-0000-0000-00006C330000}"/>
    <cellStyle name="Итог 7 3 3 3" xfId="12810" xr:uid="{00000000-0005-0000-0000-00006D330000}"/>
    <cellStyle name="Итог 7 3 3 4" xfId="17046" xr:uid="{00000000-0005-0000-0000-00006E330000}"/>
    <cellStyle name="Итог 7 3 4" xfId="8540" xr:uid="{00000000-0005-0000-0000-00006F330000}"/>
    <cellStyle name="Итог 7 3 5" xfId="12808" xr:uid="{00000000-0005-0000-0000-000070330000}"/>
    <cellStyle name="Итог 7 3 6" xfId="17044" xr:uid="{00000000-0005-0000-0000-000071330000}"/>
    <cellStyle name="Итог 7 30" xfId="3807" xr:uid="{00000000-0005-0000-0000-000072330000}"/>
    <cellStyle name="Итог 7 30 2" xfId="8543" xr:uid="{00000000-0005-0000-0000-000073330000}"/>
    <cellStyle name="Итог 7 30 3" xfId="12811" xr:uid="{00000000-0005-0000-0000-000074330000}"/>
    <cellStyle name="Итог 7 30 4" xfId="17047" xr:uid="{00000000-0005-0000-0000-000075330000}"/>
    <cellStyle name="Итог 7 31" xfId="3808" xr:uid="{00000000-0005-0000-0000-000076330000}"/>
    <cellStyle name="Итог 7 31 2" xfId="8544" xr:uid="{00000000-0005-0000-0000-000077330000}"/>
    <cellStyle name="Итог 7 31 3" xfId="12812" xr:uid="{00000000-0005-0000-0000-000078330000}"/>
    <cellStyle name="Итог 7 31 4" xfId="17048" xr:uid="{00000000-0005-0000-0000-000079330000}"/>
    <cellStyle name="Итог 7 32" xfId="3809" xr:uid="{00000000-0005-0000-0000-00007A330000}"/>
    <cellStyle name="Итог 7 32 2" xfId="8545" xr:uid="{00000000-0005-0000-0000-00007B330000}"/>
    <cellStyle name="Итог 7 32 3" xfId="12813" xr:uid="{00000000-0005-0000-0000-00007C330000}"/>
    <cellStyle name="Итог 7 32 4" xfId="17049" xr:uid="{00000000-0005-0000-0000-00007D330000}"/>
    <cellStyle name="Итог 7 33" xfId="3810" xr:uid="{00000000-0005-0000-0000-00007E330000}"/>
    <cellStyle name="Итог 7 33 2" xfId="8546" xr:uid="{00000000-0005-0000-0000-00007F330000}"/>
    <cellStyle name="Итог 7 33 3" xfId="12814" xr:uid="{00000000-0005-0000-0000-000080330000}"/>
    <cellStyle name="Итог 7 33 4" xfId="17050" xr:uid="{00000000-0005-0000-0000-000081330000}"/>
    <cellStyle name="Итог 7 34" xfId="3811" xr:uid="{00000000-0005-0000-0000-000082330000}"/>
    <cellStyle name="Итог 7 34 2" xfId="8547" xr:uid="{00000000-0005-0000-0000-000083330000}"/>
    <cellStyle name="Итог 7 34 3" xfId="12815" xr:uid="{00000000-0005-0000-0000-000084330000}"/>
    <cellStyle name="Итог 7 34 4" xfId="17051" xr:uid="{00000000-0005-0000-0000-000085330000}"/>
    <cellStyle name="Итог 7 35" xfId="3812" xr:uid="{00000000-0005-0000-0000-000086330000}"/>
    <cellStyle name="Итог 7 35 2" xfId="8548" xr:uid="{00000000-0005-0000-0000-000087330000}"/>
    <cellStyle name="Итог 7 35 3" xfId="12816" xr:uid="{00000000-0005-0000-0000-000088330000}"/>
    <cellStyle name="Итог 7 35 4" xfId="17052" xr:uid="{00000000-0005-0000-0000-000089330000}"/>
    <cellStyle name="Итог 7 36" xfId="3813" xr:uid="{00000000-0005-0000-0000-00008A330000}"/>
    <cellStyle name="Итог 7 36 2" xfId="8549" xr:uid="{00000000-0005-0000-0000-00008B330000}"/>
    <cellStyle name="Итог 7 36 3" xfId="12817" xr:uid="{00000000-0005-0000-0000-00008C330000}"/>
    <cellStyle name="Итог 7 36 4" xfId="17053" xr:uid="{00000000-0005-0000-0000-00008D330000}"/>
    <cellStyle name="Итог 7 37" xfId="3814" xr:uid="{00000000-0005-0000-0000-00008E330000}"/>
    <cellStyle name="Итог 7 37 2" xfId="8550" xr:uid="{00000000-0005-0000-0000-00008F330000}"/>
    <cellStyle name="Итог 7 37 3" xfId="12818" xr:uid="{00000000-0005-0000-0000-000090330000}"/>
    <cellStyle name="Итог 7 37 4" xfId="17054" xr:uid="{00000000-0005-0000-0000-000091330000}"/>
    <cellStyle name="Итог 7 38" xfId="3815" xr:uid="{00000000-0005-0000-0000-000092330000}"/>
    <cellStyle name="Итог 7 38 2" xfId="8551" xr:uid="{00000000-0005-0000-0000-000093330000}"/>
    <cellStyle name="Итог 7 38 3" xfId="12819" xr:uid="{00000000-0005-0000-0000-000094330000}"/>
    <cellStyle name="Итог 7 38 4" xfId="17055" xr:uid="{00000000-0005-0000-0000-000095330000}"/>
    <cellStyle name="Итог 7 39" xfId="3816" xr:uid="{00000000-0005-0000-0000-000096330000}"/>
    <cellStyle name="Итог 7 39 2" xfId="8552" xr:uid="{00000000-0005-0000-0000-000097330000}"/>
    <cellStyle name="Итог 7 39 3" xfId="12820" xr:uid="{00000000-0005-0000-0000-000098330000}"/>
    <cellStyle name="Итог 7 39 4" xfId="17056" xr:uid="{00000000-0005-0000-0000-000099330000}"/>
    <cellStyle name="Итог 7 4" xfId="3817" xr:uid="{00000000-0005-0000-0000-00009A330000}"/>
    <cellStyle name="Итог 7 4 2" xfId="3818" xr:uid="{00000000-0005-0000-0000-00009B330000}"/>
    <cellStyle name="Итог 7 4 2 2" xfId="8554" xr:uid="{00000000-0005-0000-0000-00009C330000}"/>
    <cellStyle name="Итог 7 4 2 3" xfId="12822" xr:uid="{00000000-0005-0000-0000-00009D330000}"/>
    <cellStyle name="Итог 7 4 2 4" xfId="17058" xr:uid="{00000000-0005-0000-0000-00009E330000}"/>
    <cellStyle name="Итог 7 4 3" xfId="3819" xr:uid="{00000000-0005-0000-0000-00009F330000}"/>
    <cellStyle name="Итог 7 4 3 2" xfId="8555" xr:uid="{00000000-0005-0000-0000-0000A0330000}"/>
    <cellStyle name="Итог 7 4 3 3" xfId="12823" xr:uid="{00000000-0005-0000-0000-0000A1330000}"/>
    <cellStyle name="Итог 7 4 3 4" xfId="17059" xr:uid="{00000000-0005-0000-0000-0000A2330000}"/>
    <cellStyle name="Итог 7 4 4" xfId="8553" xr:uid="{00000000-0005-0000-0000-0000A3330000}"/>
    <cellStyle name="Итог 7 4 5" xfId="12821" xr:uid="{00000000-0005-0000-0000-0000A4330000}"/>
    <cellStyle name="Итог 7 4 6" xfId="17057" xr:uid="{00000000-0005-0000-0000-0000A5330000}"/>
    <cellStyle name="Итог 7 40" xfId="3820" xr:uid="{00000000-0005-0000-0000-0000A6330000}"/>
    <cellStyle name="Итог 7 40 2" xfId="8556" xr:uid="{00000000-0005-0000-0000-0000A7330000}"/>
    <cellStyle name="Итог 7 40 3" xfId="12824" xr:uid="{00000000-0005-0000-0000-0000A8330000}"/>
    <cellStyle name="Итог 7 40 4" xfId="17060" xr:uid="{00000000-0005-0000-0000-0000A9330000}"/>
    <cellStyle name="Итог 7 41" xfId="3821" xr:uid="{00000000-0005-0000-0000-0000AA330000}"/>
    <cellStyle name="Итог 7 41 2" xfId="8557" xr:uid="{00000000-0005-0000-0000-0000AB330000}"/>
    <cellStyle name="Итог 7 41 3" xfId="12825" xr:uid="{00000000-0005-0000-0000-0000AC330000}"/>
    <cellStyle name="Итог 7 41 4" xfId="17061" xr:uid="{00000000-0005-0000-0000-0000AD330000}"/>
    <cellStyle name="Итог 7 42" xfId="3822" xr:uid="{00000000-0005-0000-0000-0000AE330000}"/>
    <cellStyle name="Итог 7 42 2" xfId="8558" xr:uid="{00000000-0005-0000-0000-0000AF330000}"/>
    <cellStyle name="Итог 7 42 3" xfId="12826" xr:uid="{00000000-0005-0000-0000-0000B0330000}"/>
    <cellStyle name="Итог 7 42 4" xfId="17062" xr:uid="{00000000-0005-0000-0000-0000B1330000}"/>
    <cellStyle name="Итог 7 43" xfId="3823" xr:uid="{00000000-0005-0000-0000-0000B2330000}"/>
    <cellStyle name="Итог 7 43 2" xfId="8559" xr:uid="{00000000-0005-0000-0000-0000B3330000}"/>
    <cellStyle name="Итог 7 43 3" xfId="12827" xr:uid="{00000000-0005-0000-0000-0000B4330000}"/>
    <cellStyle name="Итог 7 43 4" xfId="17063" xr:uid="{00000000-0005-0000-0000-0000B5330000}"/>
    <cellStyle name="Итог 7 44" xfId="3824" xr:uid="{00000000-0005-0000-0000-0000B6330000}"/>
    <cellStyle name="Итог 7 44 2" xfId="8560" xr:uid="{00000000-0005-0000-0000-0000B7330000}"/>
    <cellStyle name="Итог 7 44 3" xfId="12828" xr:uid="{00000000-0005-0000-0000-0000B8330000}"/>
    <cellStyle name="Итог 7 44 4" xfId="17064" xr:uid="{00000000-0005-0000-0000-0000B9330000}"/>
    <cellStyle name="Итог 7 45" xfId="3825" xr:uid="{00000000-0005-0000-0000-0000BA330000}"/>
    <cellStyle name="Итог 7 45 2" xfId="8561" xr:uid="{00000000-0005-0000-0000-0000BB330000}"/>
    <cellStyle name="Итог 7 45 3" xfId="12829" xr:uid="{00000000-0005-0000-0000-0000BC330000}"/>
    <cellStyle name="Итог 7 45 4" xfId="17065" xr:uid="{00000000-0005-0000-0000-0000BD330000}"/>
    <cellStyle name="Итог 7 46" xfId="3826" xr:uid="{00000000-0005-0000-0000-0000BE330000}"/>
    <cellStyle name="Итог 7 46 2" xfId="8562" xr:uid="{00000000-0005-0000-0000-0000BF330000}"/>
    <cellStyle name="Итог 7 46 3" xfId="12830" xr:uid="{00000000-0005-0000-0000-0000C0330000}"/>
    <cellStyle name="Итог 7 46 4" xfId="17066" xr:uid="{00000000-0005-0000-0000-0000C1330000}"/>
    <cellStyle name="Итог 7 47" xfId="3827" xr:uid="{00000000-0005-0000-0000-0000C2330000}"/>
    <cellStyle name="Итог 7 47 2" xfId="8563" xr:uid="{00000000-0005-0000-0000-0000C3330000}"/>
    <cellStyle name="Итог 7 47 3" xfId="12831" xr:uid="{00000000-0005-0000-0000-0000C4330000}"/>
    <cellStyle name="Итог 7 47 4" xfId="17067" xr:uid="{00000000-0005-0000-0000-0000C5330000}"/>
    <cellStyle name="Итог 7 48" xfId="3828" xr:uid="{00000000-0005-0000-0000-0000C6330000}"/>
    <cellStyle name="Итог 7 48 2" xfId="8564" xr:uid="{00000000-0005-0000-0000-0000C7330000}"/>
    <cellStyle name="Итог 7 48 3" xfId="12832" xr:uid="{00000000-0005-0000-0000-0000C8330000}"/>
    <cellStyle name="Итог 7 48 4" xfId="17068" xr:uid="{00000000-0005-0000-0000-0000C9330000}"/>
    <cellStyle name="Итог 7 49" xfId="3829" xr:uid="{00000000-0005-0000-0000-0000CA330000}"/>
    <cellStyle name="Итог 7 49 2" xfId="8565" xr:uid="{00000000-0005-0000-0000-0000CB330000}"/>
    <cellStyle name="Итог 7 49 3" xfId="12833" xr:uid="{00000000-0005-0000-0000-0000CC330000}"/>
    <cellStyle name="Итог 7 49 4" xfId="17069" xr:uid="{00000000-0005-0000-0000-0000CD330000}"/>
    <cellStyle name="Итог 7 5" xfId="3830" xr:uid="{00000000-0005-0000-0000-0000CE330000}"/>
    <cellStyle name="Итог 7 5 2" xfId="8566" xr:uid="{00000000-0005-0000-0000-0000CF330000}"/>
    <cellStyle name="Итог 7 5 3" xfId="12834" xr:uid="{00000000-0005-0000-0000-0000D0330000}"/>
    <cellStyle name="Итог 7 5 4" xfId="17070" xr:uid="{00000000-0005-0000-0000-0000D1330000}"/>
    <cellStyle name="Итог 7 50" xfId="3831" xr:uid="{00000000-0005-0000-0000-0000D2330000}"/>
    <cellStyle name="Итог 7 50 2" xfId="8567" xr:uid="{00000000-0005-0000-0000-0000D3330000}"/>
    <cellStyle name="Итог 7 50 3" xfId="12835" xr:uid="{00000000-0005-0000-0000-0000D4330000}"/>
    <cellStyle name="Итог 7 50 4" xfId="17071" xr:uid="{00000000-0005-0000-0000-0000D5330000}"/>
    <cellStyle name="Итог 7 51" xfId="3832" xr:uid="{00000000-0005-0000-0000-0000D6330000}"/>
    <cellStyle name="Итог 7 51 2" xfId="8568" xr:uid="{00000000-0005-0000-0000-0000D7330000}"/>
    <cellStyle name="Итог 7 51 3" xfId="12836" xr:uid="{00000000-0005-0000-0000-0000D8330000}"/>
    <cellStyle name="Итог 7 51 4" xfId="17072" xr:uid="{00000000-0005-0000-0000-0000D9330000}"/>
    <cellStyle name="Итог 7 52" xfId="3833" xr:uid="{00000000-0005-0000-0000-0000DA330000}"/>
    <cellStyle name="Итог 7 52 2" xfId="8569" xr:uid="{00000000-0005-0000-0000-0000DB330000}"/>
    <cellStyle name="Итог 7 52 3" xfId="12837" xr:uid="{00000000-0005-0000-0000-0000DC330000}"/>
    <cellStyle name="Итог 7 52 4" xfId="17073" xr:uid="{00000000-0005-0000-0000-0000DD330000}"/>
    <cellStyle name="Итог 7 53" xfId="3834" xr:uid="{00000000-0005-0000-0000-0000DE330000}"/>
    <cellStyle name="Итог 7 53 2" xfId="8570" xr:uid="{00000000-0005-0000-0000-0000DF330000}"/>
    <cellStyle name="Итог 7 53 3" xfId="12838" xr:uid="{00000000-0005-0000-0000-0000E0330000}"/>
    <cellStyle name="Итог 7 53 4" xfId="17074" xr:uid="{00000000-0005-0000-0000-0000E1330000}"/>
    <cellStyle name="Итог 7 54" xfId="3835" xr:uid="{00000000-0005-0000-0000-0000E2330000}"/>
    <cellStyle name="Итог 7 54 2" xfId="8571" xr:uid="{00000000-0005-0000-0000-0000E3330000}"/>
    <cellStyle name="Итог 7 54 3" xfId="12839" xr:uid="{00000000-0005-0000-0000-0000E4330000}"/>
    <cellStyle name="Итог 7 54 4" xfId="17075" xr:uid="{00000000-0005-0000-0000-0000E5330000}"/>
    <cellStyle name="Итог 7 55" xfId="3836" xr:uid="{00000000-0005-0000-0000-0000E6330000}"/>
    <cellStyle name="Итог 7 55 2" xfId="8572" xr:uid="{00000000-0005-0000-0000-0000E7330000}"/>
    <cellStyle name="Итог 7 55 3" xfId="12840" xr:uid="{00000000-0005-0000-0000-0000E8330000}"/>
    <cellStyle name="Итог 7 55 4" xfId="17076" xr:uid="{00000000-0005-0000-0000-0000E9330000}"/>
    <cellStyle name="Итог 7 56" xfId="3837" xr:uid="{00000000-0005-0000-0000-0000EA330000}"/>
    <cellStyle name="Итог 7 56 2" xfId="8573" xr:uid="{00000000-0005-0000-0000-0000EB330000}"/>
    <cellStyle name="Итог 7 56 3" xfId="12841" xr:uid="{00000000-0005-0000-0000-0000EC330000}"/>
    <cellStyle name="Итог 7 56 4" xfId="17077" xr:uid="{00000000-0005-0000-0000-0000ED330000}"/>
    <cellStyle name="Итог 7 57" xfId="3838" xr:uid="{00000000-0005-0000-0000-0000EE330000}"/>
    <cellStyle name="Итог 7 57 2" xfId="8574" xr:uid="{00000000-0005-0000-0000-0000EF330000}"/>
    <cellStyle name="Итог 7 57 3" xfId="12842" xr:uid="{00000000-0005-0000-0000-0000F0330000}"/>
    <cellStyle name="Итог 7 57 4" xfId="17078" xr:uid="{00000000-0005-0000-0000-0000F1330000}"/>
    <cellStyle name="Итог 7 58" xfId="3839" xr:uid="{00000000-0005-0000-0000-0000F2330000}"/>
    <cellStyle name="Итог 7 58 2" xfId="8575" xr:uid="{00000000-0005-0000-0000-0000F3330000}"/>
    <cellStyle name="Итог 7 58 3" xfId="12843" xr:uid="{00000000-0005-0000-0000-0000F4330000}"/>
    <cellStyle name="Итог 7 58 4" xfId="17079" xr:uid="{00000000-0005-0000-0000-0000F5330000}"/>
    <cellStyle name="Итог 7 59" xfId="3840" xr:uid="{00000000-0005-0000-0000-0000F6330000}"/>
    <cellStyle name="Итог 7 59 2" xfId="8576" xr:uid="{00000000-0005-0000-0000-0000F7330000}"/>
    <cellStyle name="Итог 7 59 3" xfId="12844" xr:uid="{00000000-0005-0000-0000-0000F8330000}"/>
    <cellStyle name="Итог 7 59 4" xfId="17080" xr:uid="{00000000-0005-0000-0000-0000F9330000}"/>
    <cellStyle name="Итог 7 6" xfId="3841" xr:uid="{00000000-0005-0000-0000-0000FA330000}"/>
    <cellStyle name="Итог 7 6 2" xfId="8577" xr:uid="{00000000-0005-0000-0000-0000FB330000}"/>
    <cellStyle name="Итог 7 6 3" xfId="12845" xr:uid="{00000000-0005-0000-0000-0000FC330000}"/>
    <cellStyle name="Итог 7 6 4" xfId="17081" xr:uid="{00000000-0005-0000-0000-0000FD330000}"/>
    <cellStyle name="Итог 7 60" xfId="3842" xr:uid="{00000000-0005-0000-0000-0000FE330000}"/>
    <cellStyle name="Итог 7 60 2" xfId="8578" xr:uid="{00000000-0005-0000-0000-0000FF330000}"/>
    <cellStyle name="Итог 7 60 3" xfId="12846" xr:uid="{00000000-0005-0000-0000-000000340000}"/>
    <cellStyle name="Итог 7 60 4" xfId="17082" xr:uid="{00000000-0005-0000-0000-000001340000}"/>
    <cellStyle name="Итог 7 61" xfId="3843" xr:uid="{00000000-0005-0000-0000-000002340000}"/>
    <cellStyle name="Итог 7 61 2" xfId="8579" xr:uid="{00000000-0005-0000-0000-000003340000}"/>
    <cellStyle name="Итог 7 61 3" xfId="12847" xr:uid="{00000000-0005-0000-0000-000004340000}"/>
    <cellStyle name="Итог 7 61 4" xfId="17083" xr:uid="{00000000-0005-0000-0000-000005340000}"/>
    <cellStyle name="Итог 7 62" xfId="3844" xr:uid="{00000000-0005-0000-0000-000006340000}"/>
    <cellStyle name="Итог 7 62 2" xfId="8580" xr:uid="{00000000-0005-0000-0000-000007340000}"/>
    <cellStyle name="Итог 7 62 3" xfId="12848" xr:uid="{00000000-0005-0000-0000-000008340000}"/>
    <cellStyle name="Итог 7 62 4" xfId="17084" xr:uid="{00000000-0005-0000-0000-000009340000}"/>
    <cellStyle name="Итог 7 63" xfId="3845" xr:uid="{00000000-0005-0000-0000-00000A340000}"/>
    <cellStyle name="Итог 7 63 2" xfId="8581" xr:uid="{00000000-0005-0000-0000-00000B340000}"/>
    <cellStyle name="Итог 7 63 3" xfId="12849" xr:uid="{00000000-0005-0000-0000-00000C340000}"/>
    <cellStyle name="Итог 7 63 4" xfId="17085" xr:uid="{00000000-0005-0000-0000-00000D340000}"/>
    <cellStyle name="Итог 7 64" xfId="3846" xr:uid="{00000000-0005-0000-0000-00000E340000}"/>
    <cellStyle name="Итог 7 64 2" xfId="8582" xr:uid="{00000000-0005-0000-0000-00000F340000}"/>
    <cellStyle name="Итог 7 64 3" xfId="12850" xr:uid="{00000000-0005-0000-0000-000010340000}"/>
    <cellStyle name="Итог 7 64 4" xfId="17086" xr:uid="{00000000-0005-0000-0000-000011340000}"/>
    <cellStyle name="Итог 7 65" xfId="3847" xr:uid="{00000000-0005-0000-0000-000012340000}"/>
    <cellStyle name="Итог 7 65 2" xfId="8583" xr:uid="{00000000-0005-0000-0000-000013340000}"/>
    <cellStyle name="Итог 7 65 3" xfId="12851" xr:uid="{00000000-0005-0000-0000-000014340000}"/>
    <cellStyle name="Итог 7 65 4" xfId="17087" xr:uid="{00000000-0005-0000-0000-000015340000}"/>
    <cellStyle name="Итог 7 66" xfId="3848" xr:uid="{00000000-0005-0000-0000-000016340000}"/>
    <cellStyle name="Итог 7 66 2" xfId="8584" xr:uid="{00000000-0005-0000-0000-000017340000}"/>
    <cellStyle name="Итог 7 66 3" xfId="12852" xr:uid="{00000000-0005-0000-0000-000018340000}"/>
    <cellStyle name="Итог 7 66 4" xfId="17088" xr:uid="{00000000-0005-0000-0000-000019340000}"/>
    <cellStyle name="Итог 7 67" xfId="3849" xr:uid="{00000000-0005-0000-0000-00001A340000}"/>
    <cellStyle name="Итог 7 67 2" xfId="8585" xr:uid="{00000000-0005-0000-0000-00001B340000}"/>
    <cellStyle name="Итог 7 67 3" xfId="12853" xr:uid="{00000000-0005-0000-0000-00001C340000}"/>
    <cellStyle name="Итог 7 67 4" xfId="17089" xr:uid="{00000000-0005-0000-0000-00001D340000}"/>
    <cellStyle name="Итог 7 68" xfId="3850" xr:uid="{00000000-0005-0000-0000-00001E340000}"/>
    <cellStyle name="Итог 7 68 2" xfId="8586" xr:uid="{00000000-0005-0000-0000-00001F340000}"/>
    <cellStyle name="Итог 7 68 3" xfId="12854" xr:uid="{00000000-0005-0000-0000-000020340000}"/>
    <cellStyle name="Итог 7 68 4" xfId="17090" xr:uid="{00000000-0005-0000-0000-000021340000}"/>
    <cellStyle name="Итог 7 69" xfId="3851" xr:uid="{00000000-0005-0000-0000-000022340000}"/>
    <cellStyle name="Итог 7 69 2" xfId="8587" xr:uid="{00000000-0005-0000-0000-000023340000}"/>
    <cellStyle name="Итог 7 69 3" xfId="12855" xr:uid="{00000000-0005-0000-0000-000024340000}"/>
    <cellStyle name="Итог 7 69 4" xfId="17091" xr:uid="{00000000-0005-0000-0000-000025340000}"/>
    <cellStyle name="Итог 7 7" xfId="3852" xr:uid="{00000000-0005-0000-0000-000026340000}"/>
    <cellStyle name="Итог 7 7 2" xfId="8588" xr:uid="{00000000-0005-0000-0000-000027340000}"/>
    <cellStyle name="Итог 7 7 3" xfId="12856" xr:uid="{00000000-0005-0000-0000-000028340000}"/>
    <cellStyle name="Итог 7 7 4" xfId="17092" xr:uid="{00000000-0005-0000-0000-000029340000}"/>
    <cellStyle name="Итог 7 70" xfId="3853" xr:uid="{00000000-0005-0000-0000-00002A340000}"/>
    <cellStyle name="Итог 7 70 2" xfId="8589" xr:uid="{00000000-0005-0000-0000-00002B340000}"/>
    <cellStyle name="Итог 7 70 3" xfId="12857" xr:uid="{00000000-0005-0000-0000-00002C340000}"/>
    <cellStyle name="Итог 7 70 4" xfId="17093" xr:uid="{00000000-0005-0000-0000-00002D340000}"/>
    <cellStyle name="Итог 7 71" xfId="3854" xr:uid="{00000000-0005-0000-0000-00002E340000}"/>
    <cellStyle name="Итог 7 71 2" xfId="8590" xr:uid="{00000000-0005-0000-0000-00002F340000}"/>
    <cellStyle name="Итог 7 71 3" xfId="12858" xr:uid="{00000000-0005-0000-0000-000030340000}"/>
    <cellStyle name="Итог 7 71 4" xfId="17094" xr:uid="{00000000-0005-0000-0000-000031340000}"/>
    <cellStyle name="Итог 7 72" xfId="3855" xr:uid="{00000000-0005-0000-0000-000032340000}"/>
    <cellStyle name="Итог 7 72 2" xfId="8591" xr:uid="{00000000-0005-0000-0000-000033340000}"/>
    <cellStyle name="Итог 7 72 3" xfId="12859" xr:uid="{00000000-0005-0000-0000-000034340000}"/>
    <cellStyle name="Итог 7 72 4" xfId="17095" xr:uid="{00000000-0005-0000-0000-000035340000}"/>
    <cellStyle name="Итог 7 73" xfId="3856" xr:uid="{00000000-0005-0000-0000-000036340000}"/>
    <cellStyle name="Итог 7 73 2" xfId="8592" xr:uid="{00000000-0005-0000-0000-000037340000}"/>
    <cellStyle name="Итог 7 73 3" xfId="12860" xr:uid="{00000000-0005-0000-0000-000038340000}"/>
    <cellStyle name="Итог 7 73 4" xfId="17096" xr:uid="{00000000-0005-0000-0000-000039340000}"/>
    <cellStyle name="Итог 7 74" xfId="3857" xr:uid="{00000000-0005-0000-0000-00003A340000}"/>
    <cellStyle name="Итог 7 74 2" xfId="8593" xr:uid="{00000000-0005-0000-0000-00003B340000}"/>
    <cellStyle name="Итог 7 74 3" xfId="12861" xr:uid="{00000000-0005-0000-0000-00003C340000}"/>
    <cellStyle name="Итог 7 74 4" xfId="17097" xr:uid="{00000000-0005-0000-0000-00003D340000}"/>
    <cellStyle name="Итог 7 75" xfId="3858" xr:uid="{00000000-0005-0000-0000-00003E340000}"/>
    <cellStyle name="Итог 7 75 2" xfId="8594" xr:uid="{00000000-0005-0000-0000-00003F340000}"/>
    <cellStyle name="Итог 7 75 3" xfId="12862" xr:uid="{00000000-0005-0000-0000-000040340000}"/>
    <cellStyle name="Итог 7 75 4" xfId="17098" xr:uid="{00000000-0005-0000-0000-000041340000}"/>
    <cellStyle name="Итог 7 76" xfId="3859" xr:uid="{00000000-0005-0000-0000-000042340000}"/>
    <cellStyle name="Итог 7 76 2" xfId="8595" xr:uid="{00000000-0005-0000-0000-000043340000}"/>
    <cellStyle name="Итог 7 76 3" xfId="12863" xr:uid="{00000000-0005-0000-0000-000044340000}"/>
    <cellStyle name="Итог 7 76 4" xfId="17099" xr:uid="{00000000-0005-0000-0000-000045340000}"/>
    <cellStyle name="Итог 7 77" xfId="3860" xr:uid="{00000000-0005-0000-0000-000046340000}"/>
    <cellStyle name="Итог 7 77 2" xfId="8596" xr:uid="{00000000-0005-0000-0000-000047340000}"/>
    <cellStyle name="Итог 7 77 3" xfId="12864" xr:uid="{00000000-0005-0000-0000-000048340000}"/>
    <cellStyle name="Итог 7 77 4" xfId="17100" xr:uid="{00000000-0005-0000-0000-000049340000}"/>
    <cellStyle name="Итог 7 78" xfId="3861" xr:uid="{00000000-0005-0000-0000-00004A340000}"/>
    <cellStyle name="Итог 7 78 2" xfId="8597" xr:uid="{00000000-0005-0000-0000-00004B340000}"/>
    <cellStyle name="Итог 7 78 3" xfId="12865" xr:uid="{00000000-0005-0000-0000-00004C340000}"/>
    <cellStyle name="Итог 7 78 4" xfId="17101" xr:uid="{00000000-0005-0000-0000-00004D340000}"/>
    <cellStyle name="Итог 7 79" xfId="3862" xr:uid="{00000000-0005-0000-0000-00004E340000}"/>
    <cellStyle name="Итог 7 79 2" xfId="8598" xr:uid="{00000000-0005-0000-0000-00004F340000}"/>
    <cellStyle name="Итог 7 79 3" xfId="12866" xr:uid="{00000000-0005-0000-0000-000050340000}"/>
    <cellStyle name="Итог 7 79 4" xfId="17102" xr:uid="{00000000-0005-0000-0000-000051340000}"/>
    <cellStyle name="Итог 7 8" xfId="3863" xr:uid="{00000000-0005-0000-0000-000052340000}"/>
    <cellStyle name="Итог 7 8 2" xfId="8599" xr:uid="{00000000-0005-0000-0000-000053340000}"/>
    <cellStyle name="Итог 7 8 3" xfId="12867" xr:uid="{00000000-0005-0000-0000-000054340000}"/>
    <cellStyle name="Итог 7 8 4" xfId="17103" xr:uid="{00000000-0005-0000-0000-000055340000}"/>
    <cellStyle name="Итог 7 80" xfId="3864" xr:uid="{00000000-0005-0000-0000-000056340000}"/>
    <cellStyle name="Итог 7 80 2" xfId="8600" xr:uid="{00000000-0005-0000-0000-000057340000}"/>
    <cellStyle name="Итог 7 80 3" xfId="12868" xr:uid="{00000000-0005-0000-0000-000058340000}"/>
    <cellStyle name="Итог 7 80 4" xfId="17104" xr:uid="{00000000-0005-0000-0000-000059340000}"/>
    <cellStyle name="Итог 7 81" xfId="3865" xr:uid="{00000000-0005-0000-0000-00005A340000}"/>
    <cellStyle name="Итог 7 81 2" xfId="8601" xr:uid="{00000000-0005-0000-0000-00005B340000}"/>
    <cellStyle name="Итог 7 81 3" xfId="12869" xr:uid="{00000000-0005-0000-0000-00005C340000}"/>
    <cellStyle name="Итог 7 81 4" xfId="17105" xr:uid="{00000000-0005-0000-0000-00005D340000}"/>
    <cellStyle name="Итог 7 82" xfId="3866" xr:uid="{00000000-0005-0000-0000-00005E340000}"/>
    <cellStyle name="Итог 7 82 2" xfId="8602" xr:uid="{00000000-0005-0000-0000-00005F340000}"/>
    <cellStyle name="Итог 7 82 3" xfId="12870" xr:uid="{00000000-0005-0000-0000-000060340000}"/>
    <cellStyle name="Итог 7 82 4" xfId="17106" xr:uid="{00000000-0005-0000-0000-000061340000}"/>
    <cellStyle name="Итог 7 83" xfId="3867" xr:uid="{00000000-0005-0000-0000-000062340000}"/>
    <cellStyle name="Итог 7 83 2" xfId="8603" xr:uid="{00000000-0005-0000-0000-000063340000}"/>
    <cellStyle name="Итог 7 83 3" xfId="12871" xr:uid="{00000000-0005-0000-0000-000064340000}"/>
    <cellStyle name="Итог 7 83 4" xfId="17107" xr:uid="{00000000-0005-0000-0000-000065340000}"/>
    <cellStyle name="Итог 7 84" xfId="3868" xr:uid="{00000000-0005-0000-0000-000066340000}"/>
    <cellStyle name="Итог 7 84 2" xfId="8604" xr:uid="{00000000-0005-0000-0000-000067340000}"/>
    <cellStyle name="Итог 7 84 3" xfId="12872" xr:uid="{00000000-0005-0000-0000-000068340000}"/>
    <cellStyle name="Итог 7 84 4" xfId="17108" xr:uid="{00000000-0005-0000-0000-000069340000}"/>
    <cellStyle name="Итог 7 85" xfId="3869" xr:uid="{00000000-0005-0000-0000-00006A340000}"/>
    <cellStyle name="Итог 7 85 2" xfId="8605" xr:uid="{00000000-0005-0000-0000-00006B340000}"/>
    <cellStyle name="Итог 7 85 3" xfId="12873" xr:uid="{00000000-0005-0000-0000-00006C340000}"/>
    <cellStyle name="Итог 7 85 4" xfId="17109" xr:uid="{00000000-0005-0000-0000-00006D340000}"/>
    <cellStyle name="Итог 7 86" xfId="3870" xr:uid="{00000000-0005-0000-0000-00006E340000}"/>
    <cellStyle name="Итог 7 86 2" xfId="8606" xr:uid="{00000000-0005-0000-0000-00006F340000}"/>
    <cellStyle name="Итог 7 86 3" xfId="12874" xr:uid="{00000000-0005-0000-0000-000070340000}"/>
    <cellStyle name="Итог 7 86 4" xfId="17110" xr:uid="{00000000-0005-0000-0000-000071340000}"/>
    <cellStyle name="Итог 7 87" xfId="3871" xr:uid="{00000000-0005-0000-0000-000072340000}"/>
    <cellStyle name="Итог 7 87 2" xfId="8607" xr:uid="{00000000-0005-0000-0000-000073340000}"/>
    <cellStyle name="Итог 7 87 3" xfId="12875" xr:uid="{00000000-0005-0000-0000-000074340000}"/>
    <cellStyle name="Итог 7 87 4" xfId="17111" xr:uid="{00000000-0005-0000-0000-000075340000}"/>
    <cellStyle name="Итог 7 88" xfId="3872" xr:uid="{00000000-0005-0000-0000-000076340000}"/>
    <cellStyle name="Итог 7 88 2" xfId="8608" xr:uid="{00000000-0005-0000-0000-000077340000}"/>
    <cellStyle name="Итог 7 88 3" xfId="12876" xr:uid="{00000000-0005-0000-0000-000078340000}"/>
    <cellStyle name="Итог 7 88 4" xfId="17112" xr:uid="{00000000-0005-0000-0000-000079340000}"/>
    <cellStyle name="Итог 7 89" xfId="3873" xr:uid="{00000000-0005-0000-0000-00007A340000}"/>
    <cellStyle name="Итог 7 89 2" xfId="8609" xr:uid="{00000000-0005-0000-0000-00007B340000}"/>
    <cellStyle name="Итог 7 89 3" xfId="12877" xr:uid="{00000000-0005-0000-0000-00007C340000}"/>
    <cellStyle name="Итог 7 89 4" xfId="17113" xr:uid="{00000000-0005-0000-0000-00007D340000}"/>
    <cellStyle name="Итог 7 9" xfId="3874" xr:uid="{00000000-0005-0000-0000-00007E340000}"/>
    <cellStyle name="Итог 7 9 2" xfId="8610" xr:uid="{00000000-0005-0000-0000-00007F340000}"/>
    <cellStyle name="Итог 7 9 3" xfId="12878" xr:uid="{00000000-0005-0000-0000-000080340000}"/>
    <cellStyle name="Итог 7 9 4" xfId="17114" xr:uid="{00000000-0005-0000-0000-000081340000}"/>
    <cellStyle name="Итог 7 90" xfId="3875" xr:uid="{00000000-0005-0000-0000-000082340000}"/>
    <cellStyle name="Итог 7 90 2" xfId="8611" xr:uid="{00000000-0005-0000-0000-000083340000}"/>
    <cellStyle name="Итог 7 90 3" xfId="12879" xr:uid="{00000000-0005-0000-0000-000084340000}"/>
    <cellStyle name="Итог 7 90 4" xfId="17115" xr:uid="{00000000-0005-0000-0000-000085340000}"/>
    <cellStyle name="Итог 7 91" xfId="3876" xr:uid="{00000000-0005-0000-0000-000086340000}"/>
    <cellStyle name="Итог 7 91 2" xfId="8612" xr:uid="{00000000-0005-0000-0000-000087340000}"/>
    <cellStyle name="Итог 7 91 3" xfId="12880" xr:uid="{00000000-0005-0000-0000-000088340000}"/>
    <cellStyle name="Итог 7 91 4" xfId="17116" xr:uid="{00000000-0005-0000-0000-000089340000}"/>
    <cellStyle name="Итог 7 92" xfId="5210" xr:uid="{00000000-0005-0000-0000-00008A340000}"/>
    <cellStyle name="Итог 7 93" xfId="5337" xr:uid="{00000000-0005-0000-0000-00008B340000}"/>
    <cellStyle name="Итог 7 94" xfId="5172" xr:uid="{00000000-0005-0000-0000-00008C340000}"/>
    <cellStyle name="Итог 8" xfId="296" xr:uid="{00000000-0005-0000-0000-00008D340000}"/>
    <cellStyle name="Итог 8 10" xfId="3877" xr:uid="{00000000-0005-0000-0000-00008E340000}"/>
    <cellStyle name="Итог 8 10 2" xfId="8613" xr:uid="{00000000-0005-0000-0000-00008F340000}"/>
    <cellStyle name="Итог 8 10 3" xfId="12881" xr:uid="{00000000-0005-0000-0000-000090340000}"/>
    <cellStyle name="Итог 8 10 4" xfId="17117" xr:uid="{00000000-0005-0000-0000-000091340000}"/>
    <cellStyle name="Итог 8 11" xfId="3878" xr:uid="{00000000-0005-0000-0000-000092340000}"/>
    <cellStyle name="Итог 8 11 2" xfId="8614" xr:uid="{00000000-0005-0000-0000-000093340000}"/>
    <cellStyle name="Итог 8 11 3" xfId="12882" xr:uid="{00000000-0005-0000-0000-000094340000}"/>
    <cellStyle name="Итог 8 11 4" xfId="17118" xr:uid="{00000000-0005-0000-0000-000095340000}"/>
    <cellStyle name="Итог 8 12" xfId="3879" xr:uid="{00000000-0005-0000-0000-000096340000}"/>
    <cellStyle name="Итог 8 12 2" xfId="8615" xr:uid="{00000000-0005-0000-0000-000097340000}"/>
    <cellStyle name="Итог 8 12 3" xfId="12883" xr:uid="{00000000-0005-0000-0000-000098340000}"/>
    <cellStyle name="Итог 8 12 4" xfId="17119" xr:uid="{00000000-0005-0000-0000-000099340000}"/>
    <cellStyle name="Итог 8 13" xfId="3880" xr:uid="{00000000-0005-0000-0000-00009A340000}"/>
    <cellStyle name="Итог 8 13 2" xfId="8616" xr:uid="{00000000-0005-0000-0000-00009B340000}"/>
    <cellStyle name="Итог 8 13 3" xfId="12884" xr:uid="{00000000-0005-0000-0000-00009C340000}"/>
    <cellStyle name="Итог 8 13 4" xfId="17120" xr:uid="{00000000-0005-0000-0000-00009D340000}"/>
    <cellStyle name="Итог 8 14" xfId="3881" xr:uid="{00000000-0005-0000-0000-00009E340000}"/>
    <cellStyle name="Итог 8 14 2" xfId="8617" xr:uid="{00000000-0005-0000-0000-00009F340000}"/>
    <cellStyle name="Итог 8 14 3" xfId="12885" xr:uid="{00000000-0005-0000-0000-0000A0340000}"/>
    <cellStyle name="Итог 8 14 4" xfId="17121" xr:uid="{00000000-0005-0000-0000-0000A1340000}"/>
    <cellStyle name="Итог 8 15" xfId="3882" xr:uid="{00000000-0005-0000-0000-0000A2340000}"/>
    <cellStyle name="Итог 8 15 2" xfId="8618" xr:uid="{00000000-0005-0000-0000-0000A3340000}"/>
    <cellStyle name="Итог 8 15 3" xfId="12886" xr:uid="{00000000-0005-0000-0000-0000A4340000}"/>
    <cellStyle name="Итог 8 15 4" xfId="17122" xr:uid="{00000000-0005-0000-0000-0000A5340000}"/>
    <cellStyle name="Итог 8 16" xfId="3883" xr:uid="{00000000-0005-0000-0000-0000A6340000}"/>
    <cellStyle name="Итог 8 16 2" xfId="8619" xr:uid="{00000000-0005-0000-0000-0000A7340000}"/>
    <cellStyle name="Итог 8 16 3" xfId="12887" xr:uid="{00000000-0005-0000-0000-0000A8340000}"/>
    <cellStyle name="Итог 8 16 4" xfId="17123" xr:uid="{00000000-0005-0000-0000-0000A9340000}"/>
    <cellStyle name="Итог 8 17" xfId="3884" xr:uid="{00000000-0005-0000-0000-0000AA340000}"/>
    <cellStyle name="Итог 8 17 2" xfId="8620" xr:uid="{00000000-0005-0000-0000-0000AB340000}"/>
    <cellStyle name="Итог 8 17 3" xfId="12888" xr:uid="{00000000-0005-0000-0000-0000AC340000}"/>
    <cellStyle name="Итог 8 17 4" xfId="17124" xr:uid="{00000000-0005-0000-0000-0000AD340000}"/>
    <cellStyle name="Итог 8 18" xfId="3885" xr:uid="{00000000-0005-0000-0000-0000AE340000}"/>
    <cellStyle name="Итог 8 18 2" xfId="8621" xr:uid="{00000000-0005-0000-0000-0000AF340000}"/>
    <cellStyle name="Итог 8 18 3" xfId="12889" xr:uid="{00000000-0005-0000-0000-0000B0340000}"/>
    <cellStyle name="Итог 8 18 4" xfId="17125" xr:uid="{00000000-0005-0000-0000-0000B1340000}"/>
    <cellStyle name="Итог 8 19" xfId="3886" xr:uid="{00000000-0005-0000-0000-0000B2340000}"/>
    <cellStyle name="Итог 8 19 2" xfId="8622" xr:uid="{00000000-0005-0000-0000-0000B3340000}"/>
    <cellStyle name="Итог 8 19 3" xfId="12890" xr:uid="{00000000-0005-0000-0000-0000B4340000}"/>
    <cellStyle name="Итог 8 19 4" xfId="17126" xr:uid="{00000000-0005-0000-0000-0000B5340000}"/>
    <cellStyle name="Итог 8 2" xfId="3887" xr:uid="{00000000-0005-0000-0000-0000B6340000}"/>
    <cellStyle name="Итог 8 2 2" xfId="3888" xr:uid="{00000000-0005-0000-0000-0000B7340000}"/>
    <cellStyle name="Итог 8 2 2 2" xfId="8624" xr:uid="{00000000-0005-0000-0000-0000B8340000}"/>
    <cellStyle name="Итог 8 2 2 3" xfId="12892" xr:uid="{00000000-0005-0000-0000-0000B9340000}"/>
    <cellStyle name="Итог 8 2 2 4" xfId="17128" xr:uid="{00000000-0005-0000-0000-0000BA340000}"/>
    <cellStyle name="Итог 8 2 3" xfId="3889" xr:uid="{00000000-0005-0000-0000-0000BB340000}"/>
    <cellStyle name="Итог 8 2 3 2" xfId="8625" xr:uid="{00000000-0005-0000-0000-0000BC340000}"/>
    <cellStyle name="Итог 8 2 3 3" xfId="12893" xr:uid="{00000000-0005-0000-0000-0000BD340000}"/>
    <cellStyle name="Итог 8 2 3 4" xfId="17129" xr:uid="{00000000-0005-0000-0000-0000BE340000}"/>
    <cellStyle name="Итог 8 2 4" xfId="8623" xr:uid="{00000000-0005-0000-0000-0000BF340000}"/>
    <cellStyle name="Итог 8 2 5" xfId="12891" xr:uid="{00000000-0005-0000-0000-0000C0340000}"/>
    <cellStyle name="Итог 8 2 6" xfId="17127" xr:uid="{00000000-0005-0000-0000-0000C1340000}"/>
    <cellStyle name="Итог 8 20" xfId="3890" xr:uid="{00000000-0005-0000-0000-0000C2340000}"/>
    <cellStyle name="Итог 8 20 2" xfId="8626" xr:uid="{00000000-0005-0000-0000-0000C3340000}"/>
    <cellStyle name="Итог 8 20 3" xfId="12894" xr:uid="{00000000-0005-0000-0000-0000C4340000}"/>
    <cellStyle name="Итог 8 20 4" xfId="17130" xr:uid="{00000000-0005-0000-0000-0000C5340000}"/>
    <cellStyle name="Итог 8 21" xfId="3891" xr:uid="{00000000-0005-0000-0000-0000C6340000}"/>
    <cellStyle name="Итог 8 21 2" xfId="8627" xr:uid="{00000000-0005-0000-0000-0000C7340000}"/>
    <cellStyle name="Итог 8 21 3" xfId="12895" xr:uid="{00000000-0005-0000-0000-0000C8340000}"/>
    <cellStyle name="Итог 8 21 4" xfId="17131" xr:uid="{00000000-0005-0000-0000-0000C9340000}"/>
    <cellStyle name="Итог 8 22" xfId="3892" xr:uid="{00000000-0005-0000-0000-0000CA340000}"/>
    <cellStyle name="Итог 8 22 2" xfId="8628" xr:uid="{00000000-0005-0000-0000-0000CB340000}"/>
    <cellStyle name="Итог 8 22 3" xfId="12896" xr:uid="{00000000-0005-0000-0000-0000CC340000}"/>
    <cellStyle name="Итог 8 22 4" xfId="17132" xr:uid="{00000000-0005-0000-0000-0000CD340000}"/>
    <cellStyle name="Итог 8 23" xfId="3893" xr:uid="{00000000-0005-0000-0000-0000CE340000}"/>
    <cellStyle name="Итог 8 23 2" xfId="8629" xr:uid="{00000000-0005-0000-0000-0000CF340000}"/>
    <cellStyle name="Итог 8 23 3" xfId="12897" xr:uid="{00000000-0005-0000-0000-0000D0340000}"/>
    <cellStyle name="Итог 8 23 4" xfId="17133" xr:uid="{00000000-0005-0000-0000-0000D1340000}"/>
    <cellStyle name="Итог 8 24" xfId="3894" xr:uid="{00000000-0005-0000-0000-0000D2340000}"/>
    <cellStyle name="Итог 8 24 2" xfId="8630" xr:uid="{00000000-0005-0000-0000-0000D3340000}"/>
    <cellStyle name="Итог 8 24 3" xfId="12898" xr:uid="{00000000-0005-0000-0000-0000D4340000}"/>
    <cellStyle name="Итог 8 24 4" xfId="17134" xr:uid="{00000000-0005-0000-0000-0000D5340000}"/>
    <cellStyle name="Итог 8 25" xfId="3895" xr:uid="{00000000-0005-0000-0000-0000D6340000}"/>
    <cellStyle name="Итог 8 25 2" xfId="8631" xr:uid="{00000000-0005-0000-0000-0000D7340000}"/>
    <cellStyle name="Итог 8 25 3" xfId="12899" xr:uid="{00000000-0005-0000-0000-0000D8340000}"/>
    <cellStyle name="Итог 8 25 4" xfId="17135" xr:uid="{00000000-0005-0000-0000-0000D9340000}"/>
    <cellStyle name="Итог 8 26" xfId="3896" xr:uid="{00000000-0005-0000-0000-0000DA340000}"/>
    <cellStyle name="Итог 8 26 2" xfId="8632" xr:uid="{00000000-0005-0000-0000-0000DB340000}"/>
    <cellStyle name="Итог 8 26 3" xfId="12900" xr:uid="{00000000-0005-0000-0000-0000DC340000}"/>
    <cellStyle name="Итог 8 26 4" xfId="17136" xr:uid="{00000000-0005-0000-0000-0000DD340000}"/>
    <cellStyle name="Итог 8 27" xfId="3897" xr:uid="{00000000-0005-0000-0000-0000DE340000}"/>
    <cellStyle name="Итог 8 27 2" xfId="8633" xr:uid="{00000000-0005-0000-0000-0000DF340000}"/>
    <cellStyle name="Итог 8 27 3" xfId="12901" xr:uid="{00000000-0005-0000-0000-0000E0340000}"/>
    <cellStyle name="Итог 8 27 4" xfId="17137" xr:uid="{00000000-0005-0000-0000-0000E1340000}"/>
    <cellStyle name="Итог 8 28" xfId="3898" xr:uid="{00000000-0005-0000-0000-0000E2340000}"/>
    <cellStyle name="Итог 8 28 2" xfId="8634" xr:uid="{00000000-0005-0000-0000-0000E3340000}"/>
    <cellStyle name="Итог 8 28 3" xfId="12902" xr:uid="{00000000-0005-0000-0000-0000E4340000}"/>
    <cellStyle name="Итог 8 28 4" xfId="17138" xr:uid="{00000000-0005-0000-0000-0000E5340000}"/>
    <cellStyle name="Итог 8 29" xfId="3899" xr:uid="{00000000-0005-0000-0000-0000E6340000}"/>
    <cellStyle name="Итог 8 29 2" xfId="8635" xr:uid="{00000000-0005-0000-0000-0000E7340000}"/>
    <cellStyle name="Итог 8 29 3" xfId="12903" xr:uid="{00000000-0005-0000-0000-0000E8340000}"/>
    <cellStyle name="Итог 8 29 4" xfId="17139" xr:uid="{00000000-0005-0000-0000-0000E9340000}"/>
    <cellStyle name="Итог 8 3" xfId="3900" xr:uid="{00000000-0005-0000-0000-0000EA340000}"/>
    <cellStyle name="Итог 8 3 2" xfId="3901" xr:uid="{00000000-0005-0000-0000-0000EB340000}"/>
    <cellStyle name="Итог 8 3 2 2" xfId="8637" xr:uid="{00000000-0005-0000-0000-0000EC340000}"/>
    <cellStyle name="Итог 8 3 2 3" xfId="12905" xr:uid="{00000000-0005-0000-0000-0000ED340000}"/>
    <cellStyle name="Итог 8 3 2 4" xfId="17141" xr:uid="{00000000-0005-0000-0000-0000EE340000}"/>
    <cellStyle name="Итог 8 3 3" xfId="3902" xr:uid="{00000000-0005-0000-0000-0000EF340000}"/>
    <cellStyle name="Итог 8 3 3 2" xfId="8638" xr:uid="{00000000-0005-0000-0000-0000F0340000}"/>
    <cellStyle name="Итог 8 3 3 3" xfId="12906" xr:uid="{00000000-0005-0000-0000-0000F1340000}"/>
    <cellStyle name="Итог 8 3 3 4" xfId="17142" xr:uid="{00000000-0005-0000-0000-0000F2340000}"/>
    <cellStyle name="Итог 8 3 4" xfId="8636" xr:uid="{00000000-0005-0000-0000-0000F3340000}"/>
    <cellStyle name="Итог 8 3 5" xfId="12904" xr:uid="{00000000-0005-0000-0000-0000F4340000}"/>
    <cellStyle name="Итог 8 3 6" xfId="17140" xr:uid="{00000000-0005-0000-0000-0000F5340000}"/>
    <cellStyle name="Итог 8 30" xfId="3903" xr:uid="{00000000-0005-0000-0000-0000F6340000}"/>
    <cellStyle name="Итог 8 30 2" xfId="8639" xr:uid="{00000000-0005-0000-0000-0000F7340000}"/>
    <cellStyle name="Итог 8 30 3" xfId="12907" xr:uid="{00000000-0005-0000-0000-0000F8340000}"/>
    <cellStyle name="Итог 8 30 4" xfId="17143" xr:uid="{00000000-0005-0000-0000-0000F9340000}"/>
    <cellStyle name="Итог 8 31" xfId="3904" xr:uid="{00000000-0005-0000-0000-0000FA340000}"/>
    <cellStyle name="Итог 8 31 2" xfId="8640" xr:uid="{00000000-0005-0000-0000-0000FB340000}"/>
    <cellStyle name="Итог 8 31 3" xfId="12908" xr:uid="{00000000-0005-0000-0000-0000FC340000}"/>
    <cellStyle name="Итог 8 31 4" xfId="17144" xr:uid="{00000000-0005-0000-0000-0000FD340000}"/>
    <cellStyle name="Итог 8 32" xfId="3905" xr:uid="{00000000-0005-0000-0000-0000FE340000}"/>
    <cellStyle name="Итог 8 32 2" xfId="8641" xr:uid="{00000000-0005-0000-0000-0000FF340000}"/>
    <cellStyle name="Итог 8 32 3" xfId="12909" xr:uid="{00000000-0005-0000-0000-000000350000}"/>
    <cellStyle name="Итог 8 32 4" xfId="17145" xr:uid="{00000000-0005-0000-0000-000001350000}"/>
    <cellStyle name="Итог 8 33" xfId="3906" xr:uid="{00000000-0005-0000-0000-000002350000}"/>
    <cellStyle name="Итог 8 33 2" xfId="8642" xr:uid="{00000000-0005-0000-0000-000003350000}"/>
    <cellStyle name="Итог 8 33 3" xfId="12910" xr:uid="{00000000-0005-0000-0000-000004350000}"/>
    <cellStyle name="Итог 8 33 4" xfId="17146" xr:uid="{00000000-0005-0000-0000-000005350000}"/>
    <cellStyle name="Итог 8 34" xfId="3907" xr:uid="{00000000-0005-0000-0000-000006350000}"/>
    <cellStyle name="Итог 8 34 2" xfId="8643" xr:uid="{00000000-0005-0000-0000-000007350000}"/>
    <cellStyle name="Итог 8 34 3" xfId="12911" xr:uid="{00000000-0005-0000-0000-000008350000}"/>
    <cellStyle name="Итог 8 34 4" xfId="17147" xr:uid="{00000000-0005-0000-0000-000009350000}"/>
    <cellStyle name="Итог 8 35" xfId="3908" xr:uid="{00000000-0005-0000-0000-00000A350000}"/>
    <cellStyle name="Итог 8 35 2" xfId="8644" xr:uid="{00000000-0005-0000-0000-00000B350000}"/>
    <cellStyle name="Итог 8 35 3" xfId="12912" xr:uid="{00000000-0005-0000-0000-00000C350000}"/>
    <cellStyle name="Итог 8 35 4" xfId="17148" xr:uid="{00000000-0005-0000-0000-00000D350000}"/>
    <cellStyle name="Итог 8 36" xfId="3909" xr:uid="{00000000-0005-0000-0000-00000E350000}"/>
    <cellStyle name="Итог 8 36 2" xfId="8645" xr:uid="{00000000-0005-0000-0000-00000F350000}"/>
    <cellStyle name="Итог 8 36 3" xfId="12913" xr:uid="{00000000-0005-0000-0000-000010350000}"/>
    <cellStyle name="Итог 8 36 4" xfId="17149" xr:uid="{00000000-0005-0000-0000-000011350000}"/>
    <cellStyle name="Итог 8 37" xfId="3910" xr:uid="{00000000-0005-0000-0000-000012350000}"/>
    <cellStyle name="Итог 8 37 2" xfId="8646" xr:uid="{00000000-0005-0000-0000-000013350000}"/>
    <cellStyle name="Итог 8 37 3" xfId="12914" xr:uid="{00000000-0005-0000-0000-000014350000}"/>
    <cellStyle name="Итог 8 37 4" xfId="17150" xr:uid="{00000000-0005-0000-0000-000015350000}"/>
    <cellStyle name="Итог 8 38" xfId="3911" xr:uid="{00000000-0005-0000-0000-000016350000}"/>
    <cellStyle name="Итог 8 38 2" xfId="8647" xr:uid="{00000000-0005-0000-0000-000017350000}"/>
    <cellStyle name="Итог 8 38 3" xfId="12915" xr:uid="{00000000-0005-0000-0000-000018350000}"/>
    <cellStyle name="Итог 8 38 4" xfId="17151" xr:uid="{00000000-0005-0000-0000-000019350000}"/>
    <cellStyle name="Итог 8 39" xfId="3912" xr:uid="{00000000-0005-0000-0000-00001A350000}"/>
    <cellStyle name="Итог 8 39 2" xfId="8648" xr:uid="{00000000-0005-0000-0000-00001B350000}"/>
    <cellStyle name="Итог 8 39 3" xfId="12916" xr:uid="{00000000-0005-0000-0000-00001C350000}"/>
    <cellStyle name="Итог 8 39 4" xfId="17152" xr:uid="{00000000-0005-0000-0000-00001D350000}"/>
    <cellStyle name="Итог 8 4" xfId="3913" xr:uid="{00000000-0005-0000-0000-00001E350000}"/>
    <cellStyle name="Итог 8 4 2" xfId="3914" xr:uid="{00000000-0005-0000-0000-00001F350000}"/>
    <cellStyle name="Итог 8 4 2 2" xfId="8650" xr:uid="{00000000-0005-0000-0000-000020350000}"/>
    <cellStyle name="Итог 8 4 2 3" xfId="12918" xr:uid="{00000000-0005-0000-0000-000021350000}"/>
    <cellStyle name="Итог 8 4 2 4" xfId="17154" xr:uid="{00000000-0005-0000-0000-000022350000}"/>
    <cellStyle name="Итог 8 4 3" xfId="3915" xr:uid="{00000000-0005-0000-0000-000023350000}"/>
    <cellStyle name="Итог 8 4 3 2" xfId="8651" xr:uid="{00000000-0005-0000-0000-000024350000}"/>
    <cellStyle name="Итог 8 4 3 3" xfId="12919" xr:uid="{00000000-0005-0000-0000-000025350000}"/>
    <cellStyle name="Итог 8 4 3 4" xfId="17155" xr:uid="{00000000-0005-0000-0000-000026350000}"/>
    <cellStyle name="Итог 8 4 4" xfId="8649" xr:uid="{00000000-0005-0000-0000-000027350000}"/>
    <cellStyle name="Итог 8 4 5" xfId="12917" xr:uid="{00000000-0005-0000-0000-000028350000}"/>
    <cellStyle name="Итог 8 4 6" xfId="17153" xr:uid="{00000000-0005-0000-0000-000029350000}"/>
    <cellStyle name="Итог 8 40" xfId="3916" xr:uid="{00000000-0005-0000-0000-00002A350000}"/>
    <cellStyle name="Итог 8 40 2" xfId="8652" xr:uid="{00000000-0005-0000-0000-00002B350000}"/>
    <cellStyle name="Итог 8 40 3" xfId="12920" xr:uid="{00000000-0005-0000-0000-00002C350000}"/>
    <cellStyle name="Итог 8 40 4" xfId="17156" xr:uid="{00000000-0005-0000-0000-00002D350000}"/>
    <cellStyle name="Итог 8 41" xfId="3917" xr:uid="{00000000-0005-0000-0000-00002E350000}"/>
    <cellStyle name="Итог 8 41 2" xfId="8653" xr:uid="{00000000-0005-0000-0000-00002F350000}"/>
    <cellStyle name="Итог 8 41 3" xfId="12921" xr:uid="{00000000-0005-0000-0000-000030350000}"/>
    <cellStyle name="Итог 8 41 4" xfId="17157" xr:uid="{00000000-0005-0000-0000-000031350000}"/>
    <cellStyle name="Итог 8 42" xfId="3918" xr:uid="{00000000-0005-0000-0000-000032350000}"/>
    <cellStyle name="Итог 8 42 2" xfId="8654" xr:uid="{00000000-0005-0000-0000-000033350000}"/>
    <cellStyle name="Итог 8 42 3" xfId="12922" xr:uid="{00000000-0005-0000-0000-000034350000}"/>
    <cellStyle name="Итог 8 42 4" xfId="17158" xr:uid="{00000000-0005-0000-0000-000035350000}"/>
    <cellStyle name="Итог 8 43" xfId="3919" xr:uid="{00000000-0005-0000-0000-000036350000}"/>
    <cellStyle name="Итог 8 43 2" xfId="8655" xr:uid="{00000000-0005-0000-0000-000037350000}"/>
    <cellStyle name="Итог 8 43 3" xfId="12923" xr:uid="{00000000-0005-0000-0000-000038350000}"/>
    <cellStyle name="Итог 8 43 4" xfId="17159" xr:uid="{00000000-0005-0000-0000-000039350000}"/>
    <cellStyle name="Итог 8 44" xfId="3920" xr:uid="{00000000-0005-0000-0000-00003A350000}"/>
    <cellStyle name="Итог 8 44 2" xfId="8656" xr:uid="{00000000-0005-0000-0000-00003B350000}"/>
    <cellStyle name="Итог 8 44 3" xfId="12924" xr:uid="{00000000-0005-0000-0000-00003C350000}"/>
    <cellStyle name="Итог 8 44 4" xfId="17160" xr:uid="{00000000-0005-0000-0000-00003D350000}"/>
    <cellStyle name="Итог 8 45" xfId="3921" xr:uid="{00000000-0005-0000-0000-00003E350000}"/>
    <cellStyle name="Итог 8 45 2" xfId="8657" xr:uid="{00000000-0005-0000-0000-00003F350000}"/>
    <cellStyle name="Итог 8 45 3" xfId="12925" xr:uid="{00000000-0005-0000-0000-000040350000}"/>
    <cellStyle name="Итог 8 45 4" xfId="17161" xr:uid="{00000000-0005-0000-0000-000041350000}"/>
    <cellStyle name="Итог 8 46" xfId="3922" xr:uid="{00000000-0005-0000-0000-000042350000}"/>
    <cellStyle name="Итог 8 46 2" xfId="8658" xr:uid="{00000000-0005-0000-0000-000043350000}"/>
    <cellStyle name="Итог 8 46 3" xfId="12926" xr:uid="{00000000-0005-0000-0000-000044350000}"/>
    <cellStyle name="Итог 8 46 4" xfId="17162" xr:uid="{00000000-0005-0000-0000-000045350000}"/>
    <cellStyle name="Итог 8 47" xfId="3923" xr:uid="{00000000-0005-0000-0000-000046350000}"/>
    <cellStyle name="Итог 8 47 2" xfId="8659" xr:uid="{00000000-0005-0000-0000-000047350000}"/>
    <cellStyle name="Итог 8 47 3" xfId="12927" xr:uid="{00000000-0005-0000-0000-000048350000}"/>
    <cellStyle name="Итог 8 47 4" xfId="17163" xr:uid="{00000000-0005-0000-0000-000049350000}"/>
    <cellStyle name="Итог 8 48" xfId="3924" xr:uid="{00000000-0005-0000-0000-00004A350000}"/>
    <cellStyle name="Итог 8 48 2" xfId="8660" xr:uid="{00000000-0005-0000-0000-00004B350000}"/>
    <cellStyle name="Итог 8 48 3" xfId="12928" xr:uid="{00000000-0005-0000-0000-00004C350000}"/>
    <cellStyle name="Итог 8 48 4" xfId="17164" xr:uid="{00000000-0005-0000-0000-00004D350000}"/>
    <cellStyle name="Итог 8 49" xfId="3925" xr:uid="{00000000-0005-0000-0000-00004E350000}"/>
    <cellStyle name="Итог 8 49 2" xfId="8661" xr:uid="{00000000-0005-0000-0000-00004F350000}"/>
    <cellStyle name="Итог 8 49 3" xfId="12929" xr:uid="{00000000-0005-0000-0000-000050350000}"/>
    <cellStyle name="Итог 8 49 4" xfId="17165" xr:uid="{00000000-0005-0000-0000-000051350000}"/>
    <cellStyle name="Итог 8 5" xfId="3926" xr:uid="{00000000-0005-0000-0000-000052350000}"/>
    <cellStyle name="Итог 8 5 2" xfId="8662" xr:uid="{00000000-0005-0000-0000-000053350000}"/>
    <cellStyle name="Итог 8 5 3" xfId="12930" xr:uid="{00000000-0005-0000-0000-000054350000}"/>
    <cellStyle name="Итог 8 5 4" xfId="17166" xr:uid="{00000000-0005-0000-0000-000055350000}"/>
    <cellStyle name="Итог 8 50" xfId="3927" xr:uid="{00000000-0005-0000-0000-000056350000}"/>
    <cellStyle name="Итог 8 50 2" xfId="8663" xr:uid="{00000000-0005-0000-0000-000057350000}"/>
    <cellStyle name="Итог 8 50 3" xfId="12931" xr:uid="{00000000-0005-0000-0000-000058350000}"/>
    <cellStyle name="Итог 8 50 4" xfId="17167" xr:uid="{00000000-0005-0000-0000-000059350000}"/>
    <cellStyle name="Итог 8 51" xfId="3928" xr:uid="{00000000-0005-0000-0000-00005A350000}"/>
    <cellStyle name="Итог 8 51 2" xfId="8664" xr:uid="{00000000-0005-0000-0000-00005B350000}"/>
    <cellStyle name="Итог 8 51 3" xfId="12932" xr:uid="{00000000-0005-0000-0000-00005C350000}"/>
    <cellStyle name="Итог 8 51 4" xfId="17168" xr:uid="{00000000-0005-0000-0000-00005D350000}"/>
    <cellStyle name="Итог 8 52" xfId="3929" xr:uid="{00000000-0005-0000-0000-00005E350000}"/>
    <cellStyle name="Итог 8 52 2" xfId="8665" xr:uid="{00000000-0005-0000-0000-00005F350000}"/>
    <cellStyle name="Итог 8 52 3" xfId="12933" xr:uid="{00000000-0005-0000-0000-000060350000}"/>
    <cellStyle name="Итог 8 52 4" xfId="17169" xr:uid="{00000000-0005-0000-0000-000061350000}"/>
    <cellStyle name="Итог 8 53" xfId="3930" xr:uid="{00000000-0005-0000-0000-000062350000}"/>
    <cellStyle name="Итог 8 53 2" xfId="8666" xr:uid="{00000000-0005-0000-0000-000063350000}"/>
    <cellStyle name="Итог 8 53 3" xfId="12934" xr:uid="{00000000-0005-0000-0000-000064350000}"/>
    <cellStyle name="Итог 8 53 4" xfId="17170" xr:uid="{00000000-0005-0000-0000-000065350000}"/>
    <cellStyle name="Итог 8 54" xfId="3931" xr:uid="{00000000-0005-0000-0000-000066350000}"/>
    <cellStyle name="Итог 8 54 2" xfId="8667" xr:uid="{00000000-0005-0000-0000-000067350000}"/>
    <cellStyle name="Итог 8 54 3" xfId="12935" xr:uid="{00000000-0005-0000-0000-000068350000}"/>
    <cellStyle name="Итог 8 54 4" xfId="17171" xr:uid="{00000000-0005-0000-0000-000069350000}"/>
    <cellStyle name="Итог 8 55" xfId="3932" xr:uid="{00000000-0005-0000-0000-00006A350000}"/>
    <cellStyle name="Итог 8 55 2" xfId="8668" xr:uid="{00000000-0005-0000-0000-00006B350000}"/>
    <cellStyle name="Итог 8 55 3" xfId="12936" xr:uid="{00000000-0005-0000-0000-00006C350000}"/>
    <cellStyle name="Итог 8 55 4" xfId="17172" xr:uid="{00000000-0005-0000-0000-00006D350000}"/>
    <cellStyle name="Итог 8 56" xfId="3933" xr:uid="{00000000-0005-0000-0000-00006E350000}"/>
    <cellStyle name="Итог 8 56 2" xfId="8669" xr:uid="{00000000-0005-0000-0000-00006F350000}"/>
    <cellStyle name="Итог 8 56 3" xfId="12937" xr:uid="{00000000-0005-0000-0000-000070350000}"/>
    <cellStyle name="Итог 8 56 4" xfId="17173" xr:uid="{00000000-0005-0000-0000-000071350000}"/>
    <cellStyle name="Итог 8 57" xfId="3934" xr:uid="{00000000-0005-0000-0000-000072350000}"/>
    <cellStyle name="Итог 8 57 2" xfId="8670" xr:uid="{00000000-0005-0000-0000-000073350000}"/>
    <cellStyle name="Итог 8 57 3" xfId="12938" xr:uid="{00000000-0005-0000-0000-000074350000}"/>
    <cellStyle name="Итог 8 57 4" xfId="17174" xr:uid="{00000000-0005-0000-0000-000075350000}"/>
    <cellStyle name="Итог 8 58" xfId="3935" xr:uid="{00000000-0005-0000-0000-000076350000}"/>
    <cellStyle name="Итог 8 58 2" xfId="8671" xr:uid="{00000000-0005-0000-0000-000077350000}"/>
    <cellStyle name="Итог 8 58 3" xfId="12939" xr:uid="{00000000-0005-0000-0000-000078350000}"/>
    <cellStyle name="Итог 8 58 4" xfId="17175" xr:uid="{00000000-0005-0000-0000-000079350000}"/>
    <cellStyle name="Итог 8 59" xfId="3936" xr:uid="{00000000-0005-0000-0000-00007A350000}"/>
    <cellStyle name="Итог 8 59 2" xfId="8672" xr:uid="{00000000-0005-0000-0000-00007B350000}"/>
    <cellStyle name="Итог 8 59 3" xfId="12940" xr:uid="{00000000-0005-0000-0000-00007C350000}"/>
    <cellStyle name="Итог 8 59 4" xfId="17176" xr:uid="{00000000-0005-0000-0000-00007D350000}"/>
    <cellStyle name="Итог 8 6" xfId="3937" xr:uid="{00000000-0005-0000-0000-00007E350000}"/>
    <cellStyle name="Итог 8 6 2" xfId="8673" xr:uid="{00000000-0005-0000-0000-00007F350000}"/>
    <cellStyle name="Итог 8 6 3" xfId="12941" xr:uid="{00000000-0005-0000-0000-000080350000}"/>
    <cellStyle name="Итог 8 6 4" xfId="17177" xr:uid="{00000000-0005-0000-0000-000081350000}"/>
    <cellStyle name="Итог 8 60" xfId="3938" xr:uid="{00000000-0005-0000-0000-000082350000}"/>
    <cellStyle name="Итог 8 60 2" xfId="8674" xr:uid="{00000000-0005-0000-0000-000083350000}"/>
    <cellStyle name="Итог 8 60 3" xfId="12942" xr:uid="{00000000-0005-0000-0000-000084350000}"/>
    <cellStyle name="Итог 8 60 4" xfId="17178" xr:uid="{00000000-0005-0000-0000-000085350000}"/>
    <cellStyle name="Итог 8 61" xfId="3939" xr:uid="{00000000-0005-0000-0000-000086350000}"/>
    <cellStyle name="Итог 8 61 2" xfId="8675" xr:uid="{00000000-0005-0000-0000-000087350000}"/>
    <cellStyle name="Итог 8 61 3" xfId="12943" xr:uid="{00000000-0005-0000-0000-000088350000}"/>
    <cellStyle name="Итог 8 61 4" xfId="17179" xr:uid="{00000000-0005-0000-0000-000089350000}"/>
    <cellStyle name="Итог 8 62" xfId="3940" xr:uid="{00000000-0005-0000-0000-00008A350000}"/>
    <cellStyle name="Итог 8 62 2" xfId="8676" xr:uid="{00000000-0005-0000-0000-00008B350000}"/>
    <cellStyle name="Итог 8 62 3" xfId="12944" xr:uid="{00000000-0005-0000-0000-00008C350000}"/>
    <cellStyle name="Итог 8 62 4" xfId="17180" xr:uid="{00000000-0005-0000-0000-00008D350000}"/>
    <cellStyle name="Итог 8 63" xfId="3941" xr:uid="{00000000-0005-0000-0000-00008E350000}"/>
    <cellStyle name="Итог 8 63 2" xfId="8677" xr:uid="{00000000-0005-0000-0000-00008F350000}"/>
    <cellStyle name="Итог 8 63 3" xfId="12945" xr:uid="{00000000-0005-0000-0000-000090350000}"/>
    <cellStyle name="Итог 8 63 4" xfId="17181" xr:uid="{00000000-0005-0000-0000-000091350000}"/>
    <cellStyle name="Итог 8 64" xfId="3942" xr:uid="{00000000-0005-0000-0000-000092350000}"/>
    <cellStyle name="Итог 8 64 2" xfId="8678" xr:uid="{00000000-0005-0000-0000-000093350000}"/>
    <cellStyle name="Итог 8 64 3" xfId="12946" xr:uid="{00000000-0005-0000-0000-000094350000}"/>
    <cellStyle name="Итог 8 64 4" xfId="17182" xr:uid="{00000000-0005-0000-0000-000095350000}"/>
    <cellStyle name="Итог 8 65" xfId="3943" xr:uid="{00000000-0005-0000-0000-000096350000}"/>
    <cellStyle name="Итог 8 65 2" xfId="8679" xr:uid="{00000000-0005-0000-0000-000097350000}"/>
    <cellStyle name="Итог 8 65 3" xfId="12947" xr:uid="{00000000-0005-0000-0000-000098350000}"/>
    <cellStyle name="Итог 8 65 4" xfId="17183" xr:uid="{00000000-0005-0000-0000-000099350000}"/>
    <cellStyle name="Итог 8 66" xfId="3944" xr:uid="{00000000-0005-0000-0000-00009A350000}"/>
    <cellStyle name="Итог 8 66 2" xfId="8680" xr:uid="{00000000-0005-0000-0000-00009B350000}"/>
    <cellStyle name="Итог 8 66 3" xfId="12948" xr:uid="{00000000-0005-0000-0000-00009C350000}"/>
    <cellStyle name="Итог 8 66 4" xfId="17184" xr:uid="{00000000-0005-0000-0000-00009D350000}"/>
    <cellStyle name="Итог 8 67" xfId="3945" xr:uid="{00000000-0005-0000-0000-00009E350000}"/>
    <cellStyle name="Итог 8 67 2" xfId="8681" xr:uid="{00000000-0005-0000-0000-00009F350000}"/>
    <cellStyle name="Итог 8 67 3" xfId="12949" xr:uid="{00000000-0005-0000-0000-0000A0350000}"/>
    <cellStyle name="Итог 8 67 4" xfId="17185" xr:uid="{00000000-0005-0000-0000-0000A1350000}"/>
    <cellStyle name="Итог 8 68" xfId="3946" xr:uid="{00000000-0005-0000-0000-0000A2350000}"/>
    <cellStyle name="Итог 8 68 2" xfId="8682" xr:uid="{00000000-0005-0000-0000-0000A3350000}"/>
    <cellStyle name="Итог 8 68 3" xfId="12950" xr:uid="{00000000-0005-0000-0000-0000A4350000}"/>
    <cellStyle name="Итог 8 68 4" xfId="17186" xr:uid="{00000000-0005-0000-0000-0000A5350000}"/>
    <cellStyle name="Итог 8 69" xfId="3947" xr:uid="{00000000-0005-0000-0000-0000A6350000}"/>
    <cellStyle name="Итог 8 69 2" xfId="8683" xr:uid="{00000000-0005-0000-0000-0000A7350000}"/>
    <cellStyle name="Итог 8 69 3" xfId="12951" xr:uid="{00000000-0005-0000-0000-0000A8350000}"/>
    <cellStyle name="Итог 8 69 4" xfId="17187" xr:uid="{00000000-0005-0000-0000-0000A9350000}"/>
    <cellStyle name="Итог 8 7" xfId="3948" xr:uid="{00000000-0005-0000-0000-0000AA350000}"/>
    <cellStyle name="Итог 8 7 2" xfId="8684" xr:uid="{00000000-0005-0000-0000-0000AB350000}"/>
    <cellStyle name="Итог 8 7 3" xfId="12952" xr:uid="{00000000-0005-0000-0000-0000AC350000}"/>
    <cellStyle name="Итог 8 7 4" xfId="17188" xr:uid="{00000000-0005-0000-0000-0000AD350000}"/>
    <cellStyle name="Итог 8 70" xfId="3949" xr:uid="{00000000-0005-0000-0000-0000AE350000}"/>
    <cellStyle name="Итог 8 70 2" xfId="8685" xr:uid="{00000000-0005-0000-0000-0000AF350000}"/>
    <cellStyle name="Итог 8 70 3" xfId="12953" xr:uid="{00000000-0005-0000-0000-0000B0350000}"/>
    <cellStyle name="Итог 8 70 4" xfId="17189" xr:uid="{00000000-0005-0000-0000-0000B1350000}"/>
    <cellStyle name="Итог 8 71" xfId="3950" xr:uid="{00000000-0005-0000-0000-0000B2350000}"/>
    <cellStyle name="Итог 8 71 2" xfId="8686" xr:uid="{00000000-0005-0000-0000-0000B3350000}"/>
    <cellStyle name="Итог 8 71 3" xfId="12954" xr:uid="{00000000-0005-0000-0000-0000B4350000}"/>
    <cellStyle name="Итог 8 71 4" xfId="17190" xr:uid="{00000000-0005-0000-0000-0000B5350000}"/>
    <cellStyle name="Итог 8 72" xfId="3951" xr:uid="{00000000-0005-0000-0000-0000B6350000}"/>
    <cellStyle name="Итог 8 72 2" xfId="8687" xr:uid="{00000000-0005-0000-0000-0000B7350000}"/>
    <cellStyle name="Итог 8 72 3" xfId="12955" xr:uid="{00000000-0005-0000-0000-0000B8350000}"/>
    <cellStyle name="Итог 8 72 4" xfId="17191" xr:uid="{00000000-0005-0000-0000-0000B9350000}"/>
    <cellStyle name="Итог 8 73" xfId="3952" xr:uid="{00000000-0005-0000-0000-0000BA350000}"/>
    <cellStyle name="Итог 8 73 2" xfId="8688" xr:uid="{00000000-0005-0000-0000-0000BB350000}"/>
    <cellStyle name="Итог 8 73 3" xfId="12956" xr:uid="{00000000-0005-0000-0000-0000BC350000}"/>
    <cellStyle name="Итог 8 73 4" xfId="17192" xr:uid="{00000000-0005-0000-0000-0000BD350000}"/>
    <cellStyle name="Итог 8 74" xfId="3953" xr:uid="{00000000-0005-0000-0000-0000BE350000}"/>
    <cellStyle name="Итог 8 74 2" xfId="8689" xr:uid="{00000000-0005-0000-0000-0000BF350000}"/>
    <cellStyle name="Итог 8 74 3" xfId="12957" xr:uid="{00000000-0005-0000-0000-0000C0350000}"/>
    <cellStyle name="Итог 8 74 4" xfId="17193" xr:uid="{00000000-0005-0000-0000-0000C1350000}"/>
    <cellStyle name="Итог 8 75" xfId="3954" xr:uid="{00000000-0005-0000-0000-0000C2350000}"/>
    <cellStyle name="Итог 8 75 2" xfId="8690" xr:uid="{00000000-0005-0000-0000-0000C3350000}"/>
    <cellStyle name="Итог 8 75 3" xfId="12958" xr:uid="{00000000-0005-0000-0000-0000C4350000}"/>
    <cellStyle name="Итог 8 75 4" xfId="17194" xr:uid="{00000000-0005-0000-0000-0000C5350000}"/>
    <cellStyle name="Итог 8 76" xfId="3955" xr:uid="{00000000-0005-0000-0000-0000C6350000}"/>
    <cellStyle name="Итог 8 76 2" xfId="8691" xr:uid="{00000000-0005-0000-0000-0000C7350000}"/>
    <cellStyle name="Итог 8 76 3" xfId="12959" xr:uid="{00000000-0005-0000-0000-0000C8350000}"/>
    <cellStyle name="Итог 8 76 4" xfId="17195" xr:uid="{00000000-0005-0000-0000-0000C9350000}"/>
    <cellStyle name="Итог 8 77" xfId="3956" xr:uid="{00000000-0005-0000-0000-0000CA350000}"/>
    <cellStyle name="Итог 8 77 2" xfId="8692" xr:uid="{00000000-0005-0000-0000-0000CB350000}"/>
    <cellStyle name="Итог 8 77 3" xfId="12960" xr:uid="{00000000-0005-0000-0000-0000CC350000}"/>
    <cellStyle name="Итог 8 77 4" xfId="17196" xr:uid="{00000000-0005-0000-0000-0000CD350000}"/>
    <cellStyle name="Итог 8 78" xfId="3957" xr:uid="{00000000-0005-0000-0000-0000CE350000}"/>
    <cellStyle name="Итог 8 78 2" xfId="8693" xr:uid="{00000000-0005-0000-0000-0000CF350000}"/>
    <cellStyle name="Итог 8 78 3" xfId="12961" xr:uid="{00000000-0005-0000-0000-0000D0350000}"/>
    <cellStyle name="Итог 8 78 4" xfId="17197" xr:uid="{00000000-0005-0000-0000-0000D1350000}"/>
    <cellStyle name="Итог 8 79" xfId="3958" xr:uid="{00000000-0005-0000-0000-0000D2350000}"/>
    <cellStyle name="Итог 8 79 2" xfId="8694" xr:uid="{00000000-0005-0000-0000-0000D3350000}"/>
    <cellStyle name="Итог 8 79 3" xfId="12962" xr:uid="{00000000-0005-0000-0000-0000D4350000}"/>
    <cellStyle name="Итог 8 79 4" xfId="17198" xr:uid="{00000000-0005-0000-0000-0000D5350000}"/>
    <cellStyle name="Итог 8 8" xfId="3959" xr:uid="{00000000-0005-0000-0000-0000D6350000}"/>
    <cellStyle name="Итог 8 8 2" xfId="8695" xr:uid="{00000000-0005-0000-0000-0000D7350000}"/>
    <cellStyle name="Итог 8 8 3" xfId="12963" xr:uid="{00000000-0005-0000-0000-0000D8350000}"/>
    <cellStyle name="Итог 8 8 4" xfId="17199" xr:uid="{00000000-0005-0000-0000-0000D9350000}"/>
    <cellStyle name="Итог 8 80" xfId="3960" xr:uid="{00000000-0005-0000-0000-0000DA350000}"/>
    <cellStyle name="Итог 8 80 2" xfId="8696" xr:uid="{00000000-0005-0000-0000-0000DB350000}"/>
    <cellStyle name="Итог 8 80 3" xfId="12964" xr:uid="{00000000-0005-0000-0000-0000DC350000}"/>
    <cellStyle name="Итог 8 80 4" xfId="17200" xr:uid="{00000000-0005-0000-0000-0000DD350000}"/>
    <cellStyle name="Итог 8 81" xfId="3961" xr:uid="{00000000-0005-0000-0000-0000DE350000}"/>
    <cellStyle name="Итог 8 81 2" xfId="8697" xr:uid="{00000000-0005-0000-0000-0000DF350000}"/>
    <cellStyle name="Итог 8 81 3" xfId="12965" xr:uid="{00000000-0005-0000-0000-0000E0350000}"/>
    <cellStyle name="Итог 8 81 4" xfId="17201" xr:uid="{00000000-0005-0000-0000-0000E1350000}"/>
    <cellStyle name="Итог 8 82" xfId="3962" xr:uid="{00000000-0005-0000-0000-0000E2350000}"/>
    <cellStyle name="Итог 8 82 2" xfId="8698" xr:uid="{00000000-0005-0000-0000-0000E3350000}"/>
    <cellStyle name="Итог 8 82 3" xfId="12966" xr:uid="{00000000-0005-0000-0000-0000E4350000}"/>
    <cellStyle name="Итог 8 82 4" xfId="17202" xr:uid="{00000000-0005-0000-0000-0000E5350000}"/>
    <cellStyle name="Итог 8 83" xfId="3963" xr:uid="{00000000-0005-0000-0000-0000E6350000}"/>
    <cellStyle name="Итог 8 83 2" xfId="8699" xr:uid="{00000000-0005-0000-0000-0000E7350000}"/>
    <cellStyle name="Итог 8 83 3" xfId="12967" xr:uid="{00000000-0005-0000-0000-0000E8350000}"/>
    <cellStyle name="Итог 8 83 4" xfId="17203" xr:uid="{00000000-0005-0000-0000-0000E9350000}"/>
    <cellStyle name="Итог 8 84" xfId="3964" xr:uid="{00000000-0005-0000-0000-0000EA350000}"/>
    <cellStyle name="Итог 8 84 2" xfId="8700" xr:uid="{00000000-0005-0000-0000-0000EB350000}"/>
    <cellStyle name="Итог 8 84 3" xfId="12968" xr:uid="{00000000-0005-0000-0000-0000EC350000}"/>
    <cellStyle name="Итог 8 84 4" xfId="17204" xr:uid="{00000000-0005-0000-0000-0000ED350000}"/>
    <cellStyle name="Итог 8 85" xfId="3965" xr:uid="{00000000-0005-0000-0000-0000EE350000}"/>
    <cellStyle name="Итог 8 85 2" xfId="8701" xr:uid="{00000000-0005-0000-0000-0000EF350000}"/>
    <cellStyle name="Итог 8 85 3" xfId="12969" xr:uid="{00000000-0005-0000-0000-0000F0350000}"/>
    <cellStyle name="Итог 8 85 4" xfId="17205" xr:uid="{00000000-0005-0000-0000-0000F1350000}"/>
    <cellStyle name="Итог 8 86" xfId="3966" xr:uid="{00000000-0005-0000-0000-0000F2350000}"/>
    <cellStyle name="Итог 8 86 2" xfId="8702" xr:uid="{00000000-0005-0000-0000-0000F3350000}"/>
    <cellStyle name="Итог 8 86 3" xfId="12970" xr:uid="{00000000-0005-0000-0000-0000F4350000}"/>
    <cellStyle name="Итог 8 86 4" xfId="17206" xr:uid="{00000000-0005-0000-0000-0000F5350000}"/>
    <cellStyle name="Итог 8 87" xfId="3967" xr:uid="{00000000-0005-0000-0000-0000F6350000}"/>
    <cellStyle name="Итог 8 87 2" xfId="8703" xr:uid="{00000000-0005-0000-0000-0000F7350000}"/>
    <cellStyle name="Итог 8 87 3" xfId="12971" xr:uid="{00000000-0005-0000-0000-0000F8350000}"/>
    <cellStyle name="Итог 8 87 4" xfId="17207" xr:uid="{00000000-0005-0000-0000-0000F9350000}"/>
    <cellStyle name="Итог 8 88" xfId="3968" xr:uid="{00000000-0005-0000-0000-0000FA350000}"/>
    <cellStyle name="Итог 8 88 2" xfId="8704" xr:uid="{00000000-0005-0000-0000-0000FB350000}"/>
    <cellStyle name="Итог 8 88 3" xfId="12972" xr:uid="{00000000-0005-0000-0000-0000FC350000}"/>
    <cellStyle name="Итог 8 88 4" xfId="17208" xr:uid="{00000000-0005-0000-0000-0000FD350000}"/>
    <cellStyle name="Итог 8 89" xfId="3969" xr:uid="{00000000-0005-0000-0000-0000FE350000}"/>
    <cellStyle name="Итог 8 89 2" xfId="8705" xr:uid="{00000000-0005-0000-0000-0000FF350000}"/>
    <cellStyle name="Итог 8 89 3" xfId="12973" xr:uid="{00000000-0005-0000-0000-000000360000}"/>
    <cellStyle name="Итог 8 89 4" xfId="17209" xr:uid="{00000000-0005-0000-0000-000001360000}"/>
    <cellStyle name="Итог 8 9" xfId="3970" xr:uid="{00000000-0005-0000-0000-000002360000}"/>
    <cellStyle name="Итог 8 9 2" xfId="8706" xr:uid="{00000000-0005-0000-0000-000003360000}"/>
    <cellStyle name="Итог 8 9 3" xfId="12974" xr:uid="{00000000-0005-0000-0000-000004360000}"/>
    <cellStyle name="Итог 8 9 4" xfId="17210" xr:uid="{00000000-0005-0000-0000-000005360000}"/>
    <cellStyle name="Итог 8 90" xfId="3971" xr:uid="{00000000-0005-0000-0000-000006360000}"/>
    <cellStyle name="Итог 8 90 2" xfId="8707" xr:uid="{00000000-0005-0000-0000-000007360000}"/>
    <cellStyle name="Итог 8 90 3" xfId="12975" xr:uid="{00000000-0005-0000-0000-000008360000}"/>
    <cellStyle name="Итог 8 90 4" xfId="17211" xr:uid="{00000000-0005-0000-0000-000009360000}"/>
    <cellStyle name="Итог 8 91" xfId="3972" xr:uid="{00000000-0005-0000-0000-00000A360000}"/>
    <cellStyle name="Итог 8 91 2" xfId="8708" xr:uid="{00000000-0005-0000-0000-00000B360000}"/>
    <cellStyle name="Итог 8 91 3" xfId="12976" xr:uid="{00000000-0005-0000-0000-00000C360000}"/>
    <cellStyle name="Итог 8 91 4" xfId="17212" xr:uid="{00000000-0005-0000-0000-00000D360000}"/>
    <cellStyle name="Итог 8 92" xfId="5211" xr:uid="{00000000-0005-0000-0000-00000E360000}"/>
    <cellStyle name="Итог 8 93" xfId="5336" xr:uid="{00000000-0005-0000-0000-00000F360000}"/>
    <cellStyle name="Итог 8 94" xfId="5173" xr:uid="{00000000-0005-0000-0000-000010360000}"/>
    <cellStyle name="Итог 9" xfId="297" xr:uid="{00000000-0005-0000-0000-000011360000}"/>
    <cellStyle name="Итог 9 10" xfId="3973" xr:uid="{00000000-0005-0000-0000-000012360000}"/>
    <cellStyle name="Итог 9 10 2" xfId="8709" xr:uid="{00000000-0005-0000-0000-000013360000}"/>
    <cellStyle name="Итог 9 10 3" xfId="12977" xr:uid="{00000000-0005-0000-0000-000014360000}"/>
    <cellStyle name="Итог 9 10 4" xfId="17213" xr:uid="{00000000-0005-0000-0000-000015360000}"/>
    <cellStyle name="Итог 9 11" xfId="3974" xr:uid="{00000000-0005-0000-0000-000016360000}"/>
    <cellStyle name="Итог 9 11 2" xfId="8710" xr:uid="{00000000-0005-0000-0000-000017360000}"/>
    <cellStyle name="Итог 9 11 3" xfId="12978" xr:uid="{00000000-0005-0000-0000-000018360000}"/>
    <cellStyle name="Итог 9 11 4" xfId="17214" xr:uid="{00000000-0005-0000-0000-000019360000}"/>
    <cellStyle name="Итог 9 12" xfId="3975" xr:uid="{00000000-0005-0000-0000-00001A360000}"/>
    <cellStyle name="Итог 9 12 2" xfId="8711" xr:uid="{00000000-0005-0000-0000-00001B360000}"/>
    <cellStyle name="Итог 9 12 3" xfId="12979" xr:uid="{00000000-0005-0000-0000-00001C360000}"/>
    <cellStyle name="Итог 9 12 4" xfId="17215" xr:uid="{00000000-0005-0000-0000-00001D360000}"/>
    <cellStyle name="Итог 9 13" xfId="3976" xr:uid="{00000000-0005-0000-0000-00001E360000}"/>
    <cellStyle name="Итог 9 13 2" xfId="8712" xr:uid="{00000000-0005-0000-0000-00001F360000}"/>
    <cellStyle name="Итог 9 13 3" xfId="12980" xr:uid="{00000000-0005-0000-0000-000020360000}"/>
    <cellStyle name="Итог 9 13 4" xfId="17216" xr:uid="{00000000-0005-0000-0000-000021360000}"/>
    <cellStyle name="Итог 9 14" xfId="3977" xr:uid="{00000000-0005-0000-0000-000022360000}"/>
    <cellStyle name="Итог 9 14 2" xfId="8713" xr:uid="{00000000-0005-0000-0000-000023360000}"/>
    <cellStyle name="Итог 9 14 3" xfId="12981" xr:uid="{00000000-0005-0000-0000-000024360000}"/>
    <cellStyle name="Итог 9 14 4" xfId="17217" xr:uid="{00000000-0005-0000-0000-000025360000}"/>
    <cellStyle name="Итог 9 15" xfId="3978" xr:uid="{00000000-0005-0000-0000-000026360000}"/>
    <cellStyle name="Итог 9 15 2" xfId="8714" xr:uid="{00000000-0005-0000-0000-000027360000}"/>
    <cellStyle name="Итог 9 15 3" xfId="12982" xr:uid="{00000000-0005-0000-0000-000028360000}"/>
    <cellStyle name="Итог 9 15 4" xfId="17218" xr:uid="{00000000-0005-0000-0000-000029360000}"/>
    <cellStyle name="Итог 9 16" xfId="3979" xr:uid="{00000000-0005-0000-0000-00002A360000}"/>
    <cellStyle name="Итог 9 16 2" xfId="8715" xr:uid="{00000000-0005-0000-0000-00002B360000}"/>
    <cellStyle name="Итог 9 16 3" xfId="12983" xr:uid="{00000000-0005-0000-0000-00002C360000}"/>
    <cellStyle name="Итог 9 16 4" xfId="17219" xr:uid="{00000000-0005-0000-0000-00002D360000}"/>
    <cellStyle name="Итог 9 17" xfId="3980" xr:uid="{00000000-0005-0000-0000-00002E360000}"/>
    <cellStyle name="Итог 9 17 2" xfId="8716" xr:uid="{00000000-0005-0000-0000-00002F360000}"/>
    <cellStyle name="Итог 9 17 3" xfId="12984" xr:uid="{00000000-0005-0000-0000-000030360000}"/>
    <cellStyle name="Итог 9 17 4" xfId="17220" xr:uid="{00000000-0005-0000-0000-000031360000}"/>
    <cellStyle name="Итог 9 18" xfId="3981" xr:uid="{00000000-0005-0000-0000-000032360000}"/>
    <cellStyle name="Итог 9 18 2" xfId="8717" xr:uid="{00000000-0005-0000-0000-000033360000}"/>
    <cellStyle name="Итог 9 18 3" xfId="12985" xr:uid="{00000000-0005-0000-0000-000034360000}"/>
    <cellStyle name="Итог 9 18 4" xfId="17221" xr:uid="{00000000-0005-0000-0000-000035360000}"/>
    <cellStyle name="Итог 9 19" xfId="3982" xr:uid="{00000000-0005-0000-0000-000036360000}"/>
    <cellStyle name="Итог 9 19 2" xfId="8718" xr:uid="{00000000-0005-0000-0000-000037360000}"/>
    <cellStyle name="Итог 9 19 3" xfId="12986" xr:uid="{00000000-0005-0000-0000-000038360000}"/>
    <cellStyle name="Итог 9 19 4" xfId="17222" xr:uid="{00000000-0005-0000-0000-000039360000}"/>
    <cellStyle name="Итог 9 2" xfId="3983" xr:uid="{00000000-0005-0000-0000-00003A360000}"/>
    <cellStyle name="Итог 9 2 2" xfId="3984" xr:uid="{00000000-0005-0000-0000-00003B360000}"/>
    <cellStyle name="Итог 9 2 2 2" xfId="8720" xr:uid="{00000000-0005-0000-0000-00003C360000}"/>
    <cellStyle name="Итог 9 2 2 3" xfId="12988" xr:uid="{00000000-0005-0000-0000-00003D360000}"/>
    <cellStyle name="Итог 9 2 2 4" xfId="17224" xr:uid="{00000000-0005-0000-0000-00003E360000}"/>
    <cellStyle name="Итог 9 2 3" xfId="3985" xr:uid="{00000000-0005-0000-0000-00003F360000}"/>
    <cellStyle name="Итог 9 2 3 2" xfId="8721" xr:uid="{00000000-0005-0000-0000-000040360000}"/>
    <cellStyle name="Итог 9 2 3 3" xfId="12989" xr:uid="{00000000-0005-0000-0000-000041360000}"/>
    <cellStyle name="Итог 9 2 3 4" xfId="17225" xr:uid="{00000000-0005-0000-0000-000042360000}"/>
    <cellStyle name="Итог 9 2 4" xfId="8719" xr:uid="{00000000-0005-0000-0000-000043360000}"/>
    <cellStyle name="Итог 9 2 5" xfId="12987" xr:uid="{00000000-0005-0000-0000-000044360000}"/>
    <cellStyle name="Итог 9 2 6" xfId="17223" xr:uid="{00000000-0005-0000-0000-000045360000}"/>
    <cellStyle name="Итог 9 20" xfId="3986" xr:uid="{00000000-0005-0000-0000-000046360000}"/>
    <cellStyle name="Итог 9 20 2" xfId="8722" xr:uid="{00000000-0005-0000-0000-000047360000}"/>
    <cellStyle name="Итог 9 20 3" xfId="12990" xr:uid="{00000000-0005-0000-0000-000048360000}"/>
    <cellStyle name="Итог 9 20 4" xfId="17226" xr:uid="{00000000-0005-0000-0000-000049360000}"/>
    <cellStyle name="Итог 9 21" xfId="3987" xr:uid="{00000000-0005-0000-0000-00004A360000}"/>
    <cellStyle name="Итог 9 21 2" xfId="8723" xr:uid="{00000000-0005-0000-0000-00004B360000}"/>
    <cellStyle name="Итог 9 21 3" xfId="12991" xr:uid="{00000000-0005-0000-0000-00004C360000}"/>
    <cellStyle name="Итог 9 21 4" xfId="17227" xr:uid="{00000000-0005-0000-0000-00004D360000}"/>
    <cellStyle name="Итог 9 22" xfId="3988" xr:uid="{00000000-0005-0000-0000-00004E360000}"/>
    <cellStyle name="Итог 9 22 2" xfId="8724" xr:uid="{00000000-0005-0000-0000-00004F360000}"/>
    <cellStyle name="Итог 9 22 3" xfId="12992" xr:uid="{00000000-0005-0000-0000-000050360000}"/>
    <cellStyle name="Итог 9 22 4" xfId="17228" xr:uid="{00000000-0005-0000-0000-000051360000}"/>
    <cellStyle name="Итог 9 23" xfId="3989" xr:uid="{00000000-0005-0000-0000-000052360000}"/>
    <cellStyle name="Итог 9 23 2" xfId="8725" xr:uid="{00000000-0005-0000-0000-000053360000}"/>
    <cellStyle name="Итог 9 23 3" xfId="12993" xr:uid="{00000000-0005-0000-0000-000054360000}"/>
    <cellStyle name="Итог 9 23 4" xfId="17229" xr:uid="{00000000-0005-0000-0000-000055360000}"/>
    <cellStyle name="Итог 9 24" xfId="3990" xr:uid="{00000000-0005-0000-0000-000056360000}"/>
    <cellStyle name="Итог 9 24 2" xfId="8726" xr:uid="{00000000-0005-0000-0000-000057360000}"/>
    <cellStyle name="Итог 9 24 3" xfId="12994" xr:uid="{00000000-0005-0000-0000-000058360000}"/>
    <cellStyle name="Итог 9 24 4" xfId="17230" xr:uid="{00000000-0005-0000-0000-000059360000}"/>
    <cellStyle name="Итог 9 25" xfId="3991" xr:uid="{00000000-0005-0000-0000-00005A360000}"/>
    <cellStyle name="Итог 9 25 2" xfId="8727" xr:uid="{00000000-0005-0000-0000-00005B360000}"/>
    <cellStyle name="Итог 9 25 3" xfId="12995" xr:uid="{00000000-0005-0000-0000-00005C360000}"/>
    <cellStyle name="Итог 9 25 4" xfId="17231" xr:uid="{00000000-0005-0000-0000-00005D360000}"/>
    <cellStyle name="Итог 9 26" xfId="3992" xr:uid="{00000000-0005-0000-0000-00005E360000}"/>
    <cellStyle name="Итог 9 26 2" xfId="8728" xr:uid="{00000000-0005-0000-0000-00005F360000}"/>
    <cellStyle name="Итог 9 26 3" xfId="12996" xr:uid="{00000000-0005-0000-0000-000060360000}"/>
    <cellStyle name="Итог 9 26 4" xfId="17232" xr:uid="{00000000-0005-0000-0000-000061360000}"/>
    <cellStyle name="Итог 9 27" xfId="3993" xr:uid="{00000000-0005-0000-0000-000062360000}"/>
    <cellStyle name="Итог 9 27 2" xfId="8729" xr:uid="{00000000-0005-0000-0000-000063360000}"/>
    <cellStyle name="Итог 9 27 3" xfId="12997" xr:uid="{00000000-0005-0000-0000-000064360000}"/>
    <cellStyle name="Итог 9 27 4" xfId="17233" xr:uid="{00000000-0005-0000-0000-000065360000}"/>
    <cellStyle name="Итог 9 28" xfId="3994" xr:uid="{00000000-0005-0000-0000-000066360000}"/>
    <cellStyle name="Итог 9 28 2" xfId="8730" xr:uid="{00000000-0005-0000-0000-000067360000}"/>
    <cellStyle name="Итог 9 28 3" xfId="12998" xr:uid="{00000000-0005-0000-0000-000068360000}"/>
    <cellStyle name="Итог 9 28 4" xfId="17234" xr:uid="{00000000-0005-0000-0000-000069360000}"/>
    <cellStyle name="Итог 9 29" xfId="3995" xr:uid="{00000000-0005-0000-0000-00006A360000}"/>
    <cellStyle name="Итог 9 29 2" xfId="8731" xr:uid="{00000000-0005-0000-0000-00006B360000}"/>
    <cellStyle name="Итог 9 29 3" xfId="12999" xr:uid="{00000000-0005-0000-0000-00006C360000}"/>
    <cellStyle name="Итог 9 29 4" xfId="17235" xr:uid="{00000000-0005-0000-0000-00006D360000}"/>
    <cellStyle name="Итог 9 3" xfId="3996" xr:uid="{00000000-0005-0000-0000-00006E360000}"/>
    <cellStyle name="Итог 9 3 2" xfId="3997" xr:uid="{00000000-0005-0000-0000-00006F360000}"/>
    <cellStyle name="Итог 9 3 2 2" xfId="8733" xr:uid="{00000000-0005-0000-0000-000070360000}"/>
    <cellStyle name="Итог 9 3 2 3" xfId="13001" xr:uid="{00000000-0005-0000-0000-000071360000}"/>
    <cellStyle name="Итог 9 3 2 4" xfId="17237" xr:uid="{00000000-0005-0000-0000-000072360000}"/>
    <cellStyle name="Итог 9 3 3" xfId="3998" xr:uid="{00000000-0005-0000-0000-000073360000}"/>
    <cellStyle name="Итог 9 3 3 2" xfId="8734" xr:uid="{00000000-0005-0000-0000-000074360000}"/>
    <cellStyle name="Итог 9 3 3 3" xfId="13002" xr:uid="{00000000-0005-0000-0000-000075360000}"/>
    <cellStyle name="Итог 9 3 3 4" xfId="17238" xr:uid="{00000000-0005-0000-0000-000076360000}"/>
    <cellStyle name="Итог 9 3 4" xfId="8732" xr:uid="{00000000-0005-0000-0000-000077360000}"/>
    <cellStyle name="Итог 9 3 5" xfId="13000" xr:uid="{00000000-0005-0000-0000-000078360000}"/>
    <cellStyle name="Итог 9 3 6" xfId="17236" xr:uid="{00000000-0005-0000-0000-000079360000}"/>
    <cellStyle name="Итог 9 30" xfId="3999" xr:uid="{00000000-0005-0000-0000-00007A360000}"/>
    <cellStyle name="Итог 9 30 2" xfId="8735" xr:uid="{00000000-0005-0000-0000-00007B360000}"/>
    <cellStyle name="Итог 9 30 3" xfId="13003" xr:uid="{00000000-0005-0000-0000-00007C360000}"/>
    <cellStyle name="Итог 9 30 4" xfId="17239" xr:uid="{00000000-0005-0000-0000-00007D360000}"/>
    <cellStyle name="Итог 9 31" xfId="4000" xr:uid="{00000000-0005-0000-0000-00007E360000}"/>
    <cellStyle name="Итог 9 31 2" xfId="8736" xr:uid="{00000000-0005-0000-0000-00007F360000}"/>
    <cellStyle name="Итог 9 31 3" xfId="13004" xr:uid="{00000000-0005-0000-0000-000080360000}"/>
    <cellStyle name="Итог 9 31 4" xfId="17240" xr:uid="{00000000-0005-0000-0000-000081360000}"/>
    <cellStyle name="Итог 9 32" xfId="4001" xr:uid="{00000000-0005-0000-0000-000082360000}"/>
    <cellStyle name="Итог 9 32 2" xfId="8737" xr:uid="{00000000-0005-0000-0000-000083360000}"/>
    <cellStyle name="Итог 9 32 3" xfId="13005" xr:uid="{00000000-0005-0000-0000-000084360000}"/>
    <cellStyle name="Итог 9 32 4" xfId="17241" xr:uid="{00000000-0005-0000-0000-000085360000}"/>
    <cellStyle name="Итог 9 33" xfId="4002" xr:uid="{00000000-0005-0000-0000-000086360000}"/>
    <cellStyle name="Итог 9 33 2" xfId="8738" xr:uid="{00000000-0005-0000-0000-000087360000}"/>
    <cellStyle name="Итог 9 33 3" xfId="13006" xr:uid="{00000000-0005-0000-0000-000088360000}"/>
    <cellStyle name="Итог 9 33 4" xfId="17242" xr:uid="{00000000-0005-0000-0000-000089360000}"/>
    <cellStyle name="Итог 9 34" xfId="4003" xr:uid="{00000000-0005-0000-0000-00008A360000}"/>
    <cellStyle name="Итог 9 34 2" xfId="8739" xr:uid="{00000000-0005-0000-0000-00008B360000}"/>
    <cellStyle name="Итог 9 34 3" xfId="13007" xr:uid="{00000000-0005-0000-0000-00008C360000}"/>
    <cellStyle name="Итог 9 34 4" xfId="17243" xr:uid="{00000000-0005-0000-0000-00008D360000}"/>
    <cellStyle name="Итог 9 35" xfId="4004" xr:uid="{00000000-0005-0000-0000-00008E360000}"/>
    <cellStyle name="Итог 9 35 2" xfId="8740" xr:uid="{00000000-0005-0000-0000-00008F360000}"/>
    <cellStyle name="Итог 9 35 3" xfId="13008" xr:uid="{00000000-0005-0000-0000-000090360000}"/>
    <cellStyle name="Итог 9 35 4" xfId="17244" xr:uid="{00000000-0005-0000-0000-000091360000}"/>
    <cellStyle name="Итог 9 36" xfId="4005" xr:uid="{00000000-0005-0000-0000-000092360000}"/>
    <cellStyle name="Итог 9 36 2" xfId="8741" xr:uid="{00000000-0005-0000-0000-000093360000}"/>
    <cellStyle name="Итог 9 36 3" xfId="13009" xr:uid="{00000000-0005-0000-0000-000094360000}"/>
    <cellStyle name="Итог 9 36 4" xfId="17245" xr:uid="{00000000-0005-0000-0000-000095360000}"/>
    <cellStyle name="Итог 9 37" xfId="4006" xr:uid="{00000000-0005-0000-0000-000096360000}"/>
    <cellStyle name="Итог 9 37 2" xfId="8742" xr:uid="{00000000-0005-0000-0000-000097360000}"/>
    <cellStyle name="Итог 9 37 3" xfId="13010" xr:uid="{00000000-0005-0000-0000-000098360000}"/>
    <cellStyle name="Итог 9 37 4" xfId="17246" xr:uid="{00000000-0005-0000-0000-000099360000}"/>
    <cellStyle name="Итог 9 38" xfId="4007" xr:uid="{00000000-0005-0000-0000-00009A360000}"/>
    <cellStyle name="Итог 9 38 2" xfId="8743" xr:uid="{00000000-0005-0000-0000-00009B360000}"/>
    <cellStyle name="Итог 9 38 3" xfId="13011" xr:uid="{00000000-0005-0000-0000-00009C360000}"/>
    <cellStyle name="Итог 9 38 4" xfId="17247" xr:uid="{00000000-0005-0000-0000-00009D360000}"/>
    <cellStyle name="Итог 9 39" xfId="4008" xr:uid="{00000000-0005-0000-0000-00009E360000}"/>
    <cellStyle name="Итог 9 39 2" xfId="8744" xr:uid="{00000000-0005-0000-0000-00009F360000}"/>
    <cellStyle name="Итог 9 39 3" xfId="13012" xr:uid="{00000000-0005-0000-0000-0000A0360000}"/>
    <cellStyle name="Итог 9 39 4" xfId="17248" xr:uid="{00000000-0005-0000-0000-0000A1360000}"/>
    <cellStyle name="Итог 9 4" xfId="4009" xr:uid="{00000000-0005-0000-0000-0000A2360000}"/>
    <cellStyle name="Итог 9 4 2" xfId="4010" xr:uid="{00000000-0005-0000-0000-0000A3360000}"/>
    <cellStyle name="Итог 9 4 2 2" xfId="8746" xr:uid="{00000000-0005-0000-0000-0000A4360000}"/>
    <cellStyle name="Итог 9 4 2 3" xfId="13014" xr:uid="{00000000-0005-0000-0000-0000A5360000}"/>
    <cellStyle name="Итог 9 4 2 4" xfId="17250" xr:uid="{00000000-0005-0000-0000-0000A6360000}"/>
    <cellStyle name="Итог 9 4 3" xfId="4011" xr:uid="{00000000-0005-0000-0000-0000A7360000}"/>
    <cellStyle name="Итог 9 4 3 2" xfId="8747" xr:uid="{00000000-0005-0000-0000-0000A8360000}"/>
    <cellStyle name="Итог 9 4 3 3" xfId="13015" xr:uid="{00000000-0005-0000-0000-0000A9360000}"/>
    <cellStyle name="Итог 9 4 3 4" xfId="17251" xr:uid="{00000000-0005-0000-0000-0000AA360000}"/>
    <cellStyle name="Итог 9 4 4" xfId="8745" xr:uid="{00000000-0005-0000-0000-0000AB360000}"/>
    <cellStyle name="Итог 9 4 5" xfId="13013" xr:uid="{00000000-0005-0000-0000-0000AC360000}"/>
    <cellStyle name="Итог 9 4 6" xfId="17249" xr:uid="{00000000-0005-0000-0000-0000AD360000}"/>
    <cellStyle name="Итог 9 40" xfId="4012" xr:uid="{00000000-0005-0000-0000-0000AE360000}"/>
    <cellStyle name="Итог 9 40 2" xfId="8748" xr:uid="{00000000-0005-0000-0000-0000AF360000}"/>
    <cellStyle name="Итог 9 40 3" xfId="13016" xr:uid="{00000000-0005-0000-0000-0000B0360000}"/>
    <cellStyle name="Итог 9 40 4" xfId="17252" xr:uid="{00000000-0005-0000-0000-0000B1360000}"/>
    <cellStyle name="Итог 9 41" xfId="4013" xr:uid="{00000000-0005-0000-0000-0000B2360000}"/>
    <cellStyle name="Итог 9 41 2" xfId="8749" xr:uid="{00000000-0005-0000-0000-0000B3360000}"/>
    <cellStyle name="Итог 9 41 3" xfId="13017" xr:uid="{00000000-0005-0000-0000-0000B4360000}"/>
    <cellStyle name="Итог 9 41 4" xfId="17253" xr:uid="{00000000-0005-0000-0000-0000B5360000}"/>
    <cellStyle name="Итог 9 42" xfId="4014" xr:uid="{00000000-0005-0000-0000-0000B6360000}"/>
    <cellStyle name="Итог 9 42 2" xfId="8750" xr:uid="{00000000-0005-0000-0000-0000B7360000}"/>
    <cellStyle name="Итог 9 42 3" xfId="13018" xr:uid="{00000000-0005-0000-0000-0000B8360000}"/>
    <cellStyle name="Итог 9 42 4" xfId="17254" xr:uid="{00000000-0005-0000-0000-0000B9360000}"/>
    <cellStyle name="Итог 9 43" xfId="4015" xr:uid="{00000000-0005-0000-0000-0000BA360000}"/>
    <cellStyle name="Итог 9 43 2" xfId="8751" xr:uid="{00000000-0005-0000-0000-0000BB360000}"/>
    <cellStyle name="Итог 9 43 3" xfId="13019" xr:uid="{00000000-0005-0000-0000-0000BC360000}"/>
    <cellStyle name="Итог 9 43 4" xfId="17255" xr:uid="{00000000-0005-0000-0000-0000BD360000}"/>
    <cellStyle name="Итог 9 44" xfId="4016" xr:uid="{00000000-0005-0000-0000-0000BE360000}"/>
    <cellStyle name="Итог 9 44 2" xfId="8752" xr:uid="{00000000-0005-0000-0000-0000BF360000}"/>
    <cellStyle name="Итог 9 44 3" xfId="13020" xr:uid="{00000000-0005-0000-0000-0000C0360000}"/>
    <cellStyle name="Итог 9 44 4" xfId="17256" xr:uid="{00000000-0005-0000-0000-0000C1360000}"/>
    <cellStyle name="Итог 9 45" xfId="4017" xr:uid="{00000000-0005-0000-0000-0000C2360000}"/>
    <cellStyle name="Итог 9 45 2" xfId="8753" xr:uid="{00000000-0005-0000-0000-0000C3360000}"/>
    <cellStyle name="Итог 9 45 3" xfId="13021" xr:uid="{00000000-0005-0000-0000-0000C4360000}"/>
    <cellStyle name="Итог 9 45 4" xfId="17257" xr:uid="{00000000-0005-0000-0000-0000C5360000}"/>
    <cellStyle name="Итог 9 46" xfId="4018" xr:uid="{00000000-0005-0000-0000-0000C6360000}"/>
    <cellStyle name="Итог 9 46 2" xfId="8754" xr:uid="{00000000-0005-0000-0000-0000C7360000}"/>
    <cellStyle name="Итог 9 46 3" xfId="13022" xr:uid="{00000000-0005-0000-0000-0000C8360000}"/>
    <cellStyle name="Итог 9 46 4" xfId="17258" xr:uid="{00000000-0005-0000-0000-0000C9360000}"/>
    <cellStyle name="Итог 9 47" xfId="4019" xr:uid="{00000000-0005-0000-0000-0000CA360000}"/>
    <cellStyle name="Итог 9 47 2" xfId="8755" xr:uid="{00000000-0005-0000-0000-0000CB360000}"/>
    <cellStyle name="Итог 9 47 3" xfId="13023" xr:uid="{00000000-0005-0000-0000-0000CC360000}"/>
    <cellStyle name="Итог 9 47 4" xfId="17259" xr:uid="{00000000-0005-0000-0000-0000CD360000}"/>
    <cellStyle name="Итог 9 48" xfId="4020" xr:uid="{00000000-0005-0000-0000-0000CE360000}"/>
    <cellStyle name="Итог 9 48 2" xfId="8756" xr:uid="{00000000-0005-0000-0000-0000CF360000}"/>
    <cellStyle name="Итог 9 48 3" xfId="13024" xr:uid="{00000000-0005-0000-0000-0000D0360000}"/>
    <cellStyle name="Итог 9 48 4" xfId="17260" xr:uid="{00000000-0005-0000-0000-0000D1360000}"/>
    <cellStyle name="Итог 9 49" xfId="4021" xr:uid="{00000000-0005-0000-0000-0000D2360000}"/>
    <cellStyle name="Итог 9 49 2" xfId="8757" xr:uid="{00000000-0005-0000-0000-0000D3360000}"/>
    <cellStyle name="Итог 9 49 3" xfId="13025" xr:uid="{00000000-0005-0000-0000-0000D4360000}"/>
    <cellStyle name="Итог 9 49 4" xfId="17261" xr:uid="{00000000-0005-0000-0000-0000D5360000}"/>
    <cellStyle name="Итог 9 5" xfId="4022" xr:uid="{00000000-0005-0000-0000-0000D6360000}"/>
    <cellStyle name="Итог 9 5 2" xfId="8758" xr:uid="{00000000-0005-0000-0000-0000D7360000}"/>
    <cellStyle name="Итог 9 5 3" xfId="13026" xr:uid="{00000000-0005-0000-0000-0000D8360000}"/>
    <cellStyle name="Итог 9 5 4" xfId="17262" xr:uid="{00000000-0005-0000-0000-0000D9360000}"/>
    <cellStyle name="Итог 9 50" xfId="4023" xr:uid="{00000000-0005-0000-0000-0000DA360000}"/>
    <cellStyle name="Итог 9 50 2" xfId="8759" xr:uid="{00000000-0005-0000-0000-0000DB360000}"/>
    <cellStyle name="Итог 9 50 3" xfId="13027" xr:uid="{00000000-0005-0000-0000-0000DC360000}"/>
    <cellStyle name="Итог 9 50 4" xfId="17263" xr:uid="{00000000-0005-0000-0000-0000DD360000}"/>
    <cellStyle name="Итог 9 51" xfId="4024" xr:uid="{00000000-0005-0000-0000-0000DE360000}"/>
    <cellStyle name="Итог 9 51 2" xfId="8760" xr:uid="{00000000-0005-0000-0000-0000DF360000}"/>
    <cellStyle name="Итог 9 51 3" xfId="13028" xr:uid="{00000000-0005-0000-0000-0000E0360000}"/>
    <cellStyle name="Итог 9 51 4" xfId="17264" xr:uid="{00000000-0005-0000-0000-0000E1360000}"/>
    <cellStyle name="Итог 9 52" xfId="4025" xr:uid="{00000000-0005-0000-0000-0000E2360000}"/>
    <cellStyle name="Итог 9 52 2" xfId="8761" xr:uid="{00000000-0005-0000-0000-0000E3360000}"/>
    <cellStyle name="Итог 9 52 3" xfId="13029" xr:uid="{00000000-0005-0000-0000-0000E4360000}"/>
    <cellStyle name="Итог 9 52 4" xfId="17265" xr:uid="{00000000-0005-0000-0000-0000E5360000}"/>
    <cellStyle name="Итог 9 53" xfId="4026" xr:uid="{00000000-0005-0000-0000-0000E6360000}"/>
    <cellStyle name="Итог 9 53 2" xfId="8762" xr:uid="{00000000-0005-0000-0000-0000E7360000}"/>
    <cellStyle name="Итог 9 53 3" xfId="13030" xr:uid="{00000000-0005-0000-0000-0000E8360000}"/>
    <cellStyle name="Итог 9 53 4" xfId="17266" xr:uid="{00000000-0005-0000-0000-0000E9360000}"/>
    <cellStyle name="Итог 9 54" xfId="4027" xr:uid="{00000000-0005-0000-0000-0000EA360000}"/>
    <cellStyle name="Итог 9 54 2" xfId="8763" xr:uid="{00000000-0005-0000-0000-0000EB360000}"/>
    <cellStyle name="Итог 9 54 3" xfId="13031" xr:uid="{00000000-0005-0000-0000-0000EC360000}"/>
    <cellStyle name="Итог 9 54 4" xfId="17267" xr:uid="{00000000-0005-0000-0000-0000ED360000}"/>
    <cellStyle name="Итог 9 55" xfId="4028" xr:uid="{00000000-0005-0000-0000-0000EE360000}"/>
    <cellStyle name="Итог 9 55 2" xfId="8764" xr:uid="{00000000-0005-0000-0000-0000EF360000}"/>
    <cellStyle name="Итог 9 55 3" xfId="13032" xr:uid="{00000000-0005-0000-0000-0000F0360000}"/>
    <cellStyle name="Итог 9 55 4" xfId="17268" xr:uid="{00000000-0005-0000-0000-0000F1360000}"/>
    <cellStyle name="Итог 9 56" xfId="4029" xr:uid="{00000000-0005-0000-0000-0000F2360000}"/>
    <cellStyle name="Итог 9 56 2" xfId="8765" xr:uid="{00000000-0005-0000-0000-0000F3360000}"/>
    <cellStyle name="Итог 9 56 3" xfId="13033" xr:uid="{00000000-0005-0000-0000-0000F4360000}"/>
    <cellStyle name="Итог 9 56 4" xfId="17269" xr:uid="{00000000-0005-0000-0000-0000F5360000}"/>
    <cellStyle name="Итог 9 57" xfId="4030" xr:uid="{00000000-0005-0000-0000-0000F6360000}"/>
    <cellStyle name="Итог 9 57 2" xfId="8766" xr:uid="{00000000-0005-0000-0000-0000F7360000}"/>
    <cellStyle name="Итог 9 57 3" xfId="13034" xr:uid="{00000000-0005-0000-0000-0000F8360000}"/>
    <cellStyle name="Итог 9 57 4" xfId="17270" xr:uid="{00000000-0005-0000-0000-0000F9360000}"/>
    <cellStyle name="Итог 9 58" xfId="4031" xr:uid="{00000000-0005-0000-0000-0000FA360000}"/>
    <cellStyle name="Итог 9 58 2" xfId="8767" xr:uid="{00000000-0005-0000-0000-0000FB360000}"/>
    <cellStyle name="Итог 9 58 3" xfId="13035" xr:uid="{00000000-0005-0000-0000-0000FC360000}"/>
    <cellStyle name="Итог 9 58 4" xfId="17271" xr:uid="{00000000-0005-0000-0000-0000FD360000}"/>
    <cellStyle name="Итог 9 59" xfId="4032" xr:uid="{00000000-0005-0000-0000-0000FE360000}"/>
    <cellStyle name="Итог 9 59 2" xfId="8768" xr:uid="{00000000-0005-0000-0000-0000FF360000}"/>
    <cellStyle name="Итог 9 59 3" xfId="13036" xr:uid="{00000000-0005-0000-0000-000000370000}"/>
    <cellStyle name="Итог 9 59 4" xfId="17272" xr:uid="{00000000-0005-0000-0000-000001370000}"/>
    <cellStyle name="Итог 9 6" xfId="4033" xr:uid="{00000000-0005-0000-0000-000002370000}"/>
    <cellStyle name="Итог 9 6 2" xfId="8769" xr:uid="{00000000-0005-0000-0000-000003370000}"/>
    <cellStyle name="Итог 9 6 3" xfId="13037" xr:uid="{00000000-0005-0000-0000-000004370000}"/>
    <cellStyle name="Итог 9 6 4" xfId="17273" xr:uid="{00000000-0005-0000-0000-000005370000}"/>
    <cellStyle name="Итог 9 60" xfId="4034" xr:uid="{00000000-0005-0000-0000-000006370000}"/>
    <cellStyle name="Итог 9 60 2" xfId="8770" xr:uid="{00000000-0005-0000-0000-000007370000}"/>
    <cellStyle name="Итог 9 60 3" xfId="13038" xr:uid="{00000000-0005-0000-0000-000008370000}"/>
    <cellStyle name="Итог 9 60 4" xfId="17274" xr:uid="{00000000-0005-0000-0000-000009370000}"/>
    <cellStyle name="Итог 9 61" xfId="4035" xr:uid="{00000000-0005-0000-0000-00000A370000}"/>
    <cellStyle name="Итог 9 61 2" xfId="8771" xr:uid="{00000000-0005-0000-0000-00000B370000}"/>
    <cellStyle name="Итог 9 61 3" xfId="13039" xr:uid="{00000000-0005-0000-0000-00000C370000}"/>
    <cellStyle name="Итог 9 61 4" xfId="17275" xr:uid="{00000000-0005-0000-0000-00000D370000}"/>
    <cellStyle name="Итог 9 62" xfId="4036" xr:uid="{00000000-0005-0000-0000-00000E370000}"/>
    <cellStyle name="Итог 9 62 2" xfId="8772" xr:uid="{00000000-0005-0000-0000-00000F370000}"/>
    <cellStyle name="Итог 9 62 3" xfId="13040" xr:uid="{00000000-0005-0000-0000-000010370000}"/>
    <cellStyle name="Итог 9 62 4" xfId="17276" xr:uid="{00000000-0005-0000-0000-000011370000}"/>
    <cellStyle name="Итог 9 63" xfId="4037" xr:uid="{00000000-0005-0000-0000-000012370000}"/>
    <cellStyle name="Итог 9 63 2" xfId="8773" xr:uid="{00000000-0005-0000-0000-000013370000}"/>
    <cellStyle name="Итог 9 63 3" xfId="13041" xr:uid="{00000000-0005-0000-0000-000014370000}"/>
    <cellStyle name="Итог 9 63 4" xfId="17277" xr:uid="{00000000-0005-0000-0000-000015370000}"/>
    <cellStyle name="Итог 9 64" xfId="4038" xr:uid="{00000000-0005-0000-0000-000016370000}"/>
    <cellStyle name="Итог 9 64 2" xfId="8774" xr:uid="{00000000-0005-0000-0000-000017370000}"/>
    <cellStyle name="Итог 9 64 3" xfId="13042" xr:uid="{00000000-0005-0000-0000-000018370000}"/>
    <cellStyle name="Итог 9 64 4" xfId="17278" xr:uid="{00000000-0005-0000-0000-000019370000}"/>
    <cellStyle name="Итог 9 65" xfId="4039" xr:uid="{00000000-0005-0000-0000-00001A370000}"/>
    <cellStyle name="Итог 9 65 2" xfId="8775" xr:uid="{00000000-0005-0000-0000-00001B370000}"/>
    <cellStyle name="Итог 9 65 3" xfId="13043" xr:uid="{00000000-0005-0000-0000-00001C370000}"/>
    <cellStyle name="Итог 9 65 4" xfId="17279" xr:uid="{00000000-0005-0000-0000-00001D370000}"/>
    <cellStyle name="Итог 9 66" xfId="4040" xr:uid="{00000000-0005-0000-0000-00001E370000}"/>
    <cellStyle name="Итог 9 66 2" xfId="8776" xr:uid="{00000000-0005-0000-0000-00001F370000}"/>
    <cellStyle name="Итог 9 66 3" xfId="13044" xr:uid="{00000000-0005-0000-0000-000020370000}"/>
    <cellStyle name="Итог 9 66 4" xfId="17280" xr:uid="{00000000-0005-0000-0000-000021370000}"/>
    <cellStyle name="Итог 9 67" xfId="4041" xr:uid="{00000000-0005-0000-0000-000022370000}"/>
    <cellStyle name="Итог 9 67 2" xfId="8777" xr:uid="{00000000-0005-0000-0000-000023370000}"/>
    <cellStyle name="Итог 9 67 3" xfId="13045" xr:uid="{00000000-0005-0000-0000-000024370000}"/>
    <cellStyle name="Итог 9 67 4" xfId="17281" xr:uid="{00000000-0005-0000-0000-000025370000}"/>
    <cellStyle name="Итог 9 68" xfId="4042" xr:uid="{00000000-0005-0000-0000-000026370000}"/>
    <cellStyle name="Итог 9 68 2" xfId="8778" xr:uid="{00000000-0005-0000-0000-000027370000}"/>
    <cellStyle name="Итог 9 68 3" xfId="13046" xr:uid="{00000000-0005-0000-0000-000028370000}"/>
    <cellStyle name="Итог 9 68 4" xfId="17282" xr:uid="{00000000-0005-0000-0000-000029370000}"/>
    <cellStyle name="Итог 9 69" xfId="4043" xr:uid="{00000000-0005-0000-0000-00002A370000}"/>
    <cellStyle name="Итог 9 69 2" xfId="8779" xr:uid="{00000000-0005-0000-0000-00002B370000}"/>
    <cellStyle name="Итог 9 69 3" xfId="13047" xr:uid="{00000000-0005-0000-0000-00002C370000}"/>
    <cellStyle name="Итог 9 69 4" xfId="17283" xr:uid="{00000000-0005-0000-0000-00002D370000}"/>
    <cellStyle name="Итог 9 7" xfId="4044" xr:uid="{00000000-0005-0000-0000-00002E370000}"/>
    <cellStyle name="Итог 9 7 2" xfId="8780" xr:uid="{00000000-0005-0000-0000-00002F370000}"/>
    <cellStyle name="Итог 9 7 3" xfId="13048" xr:uid="{00000000-0005-0000-0000-000030370000}"/>
    <cellStyle name="Итог 9 7 4" xfId="17284" xr:uid="{00000000-0005-0000-0000-000031370000}"/>
    <cellStyle name="Итог 9 70" xfId="4045" xr:uid="{00000000-0005-0000-0000-000032370000}"/>
    <cellStyle name="Итог 9 70 2" xfId="8781" xr:uid="{00000000-0005-0000-0000-000033370000}"/>
    <cellStyle name="Итог 9 70 3" xfId="13049" xr:uid="{00000000-0005-0000-0000-000034370000}"/>
    <cellStyle name="Итог 9 70 4" xfId="17285" xr:uid="{00000000-0005-0000-0000-000035370000}"/>
    <cellStyle name="Итог 9 71" xfId="4046" xr:uid="{00000000-0005-0000-0000-000036370000}"/>
    <cellStyle name="Итог 9 71 2" xfId="8782" xr:uid="{00000000-0005-0000-0000-000037370000}"/>
    <cellStyle name="Итог 9 71 3" xfId="13050" xr:uid="{00000000-0005-0000-0000-000038370000}"/>
    <cellStyle name="Итог 9 71 4" xfId="17286" xr:uid="{00000000-0005-0000-0000-000039370000}"/>
    <cellStyle name="Итог 9 72" xfId="4047" xr:uid="{00000000-0005-0000-0000-00003A370000}"/>
    <cellStyle name="Итог 9 72 2" xfId="8783" xr:uid="{00000000-0005-0000-0000-00003B370000}"/>
    <cellStyle name="Итог 9 72 3" xfId="13051" xr:uid="{00000000-0005-0000-0000-00003C370000}"/>
    <cellStyle name="Итог 9 72 4" xfId="17287" xr:uid="{00000000-0005-0000-0000-00003D370000}"/>
    <cellStyle name="Итог 9 73" xfId="4048" xr:uid="{00000000-0005-0000-0000-00003E370000}"/>
    <cellStyle name="Итог 9 73 2" xfId="8784" xr:uid="{00000000-0005-0000-0000-00003F370000}"/>
    <cellStyle name="Итог 9 73 3" xfId="13052" xr:uid="{00000000-0005-0000-0000-000040370000}"/>
    <cellStyle name="Итог 9 73 4" xfId="17288" xr:uid="{00000000-0005-0000-0000-000041370000}"/>
    <cellStyle name="Итог 9 74" xfId="4049" xr:uid="{00000000-0005-0000-0000-000042370000}"/>
    <cellStyle name="Итог 9 74 2" xfId="8785" xr:uid="{00000000-0005-0000-0000-000043370000}"/>
    <cellStyle name="Итог 9 74 3" xfId="13053" xr:uid="{00000000-0005-0000-0000-000044370000}"/>
    <cellStyle name="Итог 9 74 4" xfId="17289" xr:uid="{00000000-0005-0000-0000-000045370000}"/>
    <cellStyle name="Итог 9 75" xfId="4050" xr:uid="{00000000-0005-0000-0000-000046370000}"/>
    <cellStyle name="Итог 9 75 2" xfId="8786" xr:uid="{00000000-0005-0000-0000-000047370000}"/>
    <cellStyle name="Итог 9 75 3" xfId="13054" xr:uid="{00000000-0005-0000-0000-000048370000}"/>
    <cellStyle name="Итог 9 75 4" xfId="17290" xr:uid="{00000000-0005-0000-0000-000049370000}"/>
    <cellStyle name="Итог 9 76" xfId="4051" xr:uid="{00000000-0005-0000-0000-00004A370000}"/>
    <cellStyle name="Итог 9 76 2" xfId="8787" xr:uid="{00000000-0005-0000-0000-00004B370000}"/>
    <cellStyle name="Итог 9 76 3" xfId="13055" xr:uid="{00000000-0005-0000-0000-00004C370000}"/>
    <cellStyle name="Итог 9 76 4" xfId="17291" xr:uid="{00000000-0005-0000-0000-00004D370000}"/>
    <cellStyle name="Итог 9 77" xfId="4052" xr:uid="{00000000-0005-0000-0000-00004E370000}"/>
    <cellStyle name="Итог 9 77 2" xfId="8788" xr:uid="{00000000-0005-0000-0000-00004F370000}"/>
    <cellStyle name="Итог 9 77 3" xfId="13056" xr:uid="{00000000-0005-0000-0000-000050370000}"/>
    <cellStyle name="Итог 9 77 4" xfId="17292" xr:uid="{00000000-0005-0000-0000-000051370000}"/>
    <cellStyle name="Итог 9 78" xfId="4053" xr:uid="{00000000-0005-0000-0000-000052370000}"/>
    <cellStyle name="Итог 9 78 2" xfId="8789" xr:uid="{00000000-0005-0000-0000-000053370000}"/>
    <cellStyle name="Итог 9 78 3" xfId="13057" xr:uid="{00000000-0005-0000-0000-000054370000}"/>
    <cellStyle name="Итог 9 78 4" xfId="17293" xr:uid="{00000000-0005-0000-0000-000055370000}"/>
    <cellStyle name="Итог 9 79" xfId="4054" xr:uid="{00000000-0005-0000-0000-000056370000}"/>
    <cellStyle name="Итог 9 79 2" xfId="8790" xr:uid="{00000000-0005-0000-0000-000057370000}"/>
    <cellStyle name="Итог 9 79 3" xfId="13058" xr:uid="{00000000-0005-0000-0000-000058370000}"/>
    <cellStyle name="Итог 9 79 4" xfId="17294" xr:uid="{00000000-0005-0000-0000-000059370000}"/>
    <cellStyle name="Итог 9 8" xfId="4055" xr:uid="{00000000-0005-0000-0000-00005A370000}"/>
    <cellStyle name="Итог 9 8 2" xfId="8791" xr:uid="{00000000-0005-0000-0000-00005B370000}"/>
    <cellStyle name="Итог 9 8 3" xfId="13059" xr:uid="{00000000-0005-0000-0000-00005C370000}"/>
    <cellStyle name="Итог 9 8 4" xfId="17295" xr:uid="{00000000-0005-0000-0000-00005D370000}"/>
    <cellStyle name="Итог 9 80" xfId="4056" xr:uid="{00000000-0005-0000-0000-00005E370000}"/>
    <cellStyle name="Итог 9 80 2" xfId="8792" xr:uid="{00000000-0005-0000-0000-00005F370000}"/>
    <cellStyle name="Итог 9 80 3" xfId="13060" xr:uid="{00000000-0005-0000-0000-000060370000}"/>
    <cellStyle name="Итог 9 80 4" xfId="17296" xr:uid="{00000000-0005-0000-0000-000061370000}"/>
    <cellStyle name="Итог 9 81" xfId="4057" xr:uid="{00000000-0005-0000-0000-000062370000}"/>
    <cellStyle name="Итог 9 81 2" xfId="8793" xr:uid="{00000000-0005-0000-0000-000063370000}"/>
    <cellStyle name="Итог 9 81 3" xfId="13061" xr:uid="{00000000-0005-0000-0000-000064370000}"/>
    <cellStyle name="Итог 9 81 4" xfId="17297" xr:uid="{00000000-0005-0000-0000-000065370000}"/>
    <cellStyle name="Итог 9 82" xfId="4058" xr:uid="{00000000-0005-0000-0000-000066370000}"/>
    <cellStyle name="Итог 9 82 2" xfId="8794" xr:uid="{00000000-0005-0000-0000-000067370000}"/>
    <cellStyle name="Итог 9 82 3" xfId="13062" xr:uid="{00000000-0005-0000-0000-000068370000}"/>
    <cellStyle name="Итог 9 82 4" xfId="17298" xr:uid="{00000000-0005-0000-0000-000069370000}"/>
    <cellStyle name="Итог 9 83" xfId="4059" xr:uid="{00000000-0005-0000-0000-00006A370000}"/>
    <cellStyle name="Итог 9 83 2" xfId="8795" xr:uid="{00000000-0005-0000-0000-00006B370000}"/>
    <cellStyle name="Итог 9 83 3" xfId="13063" xr:uid="{00000000-0005-0000-0000-00006C370000}"/>
    <cellStyle name="Итог 9 83 4" xfId="17299" xr:uid="{00000000-0005-0000-0000-00006D370000}"/>
    <cellStyle name="Итог 9 84" xfId="4060" xr:uid="{00000000-0005-0000-0000-00006E370000}"/>
    <cellStyle name="Итог 9 84 2" xfId="8796" xr:uid="{00000000-0005-0000-0000-00006F370000}"/>
    <cellStyle name="Итог 9 84 3" xfId="13064" xr:uid="{00000000-0005-0000-0000-000070370000}"/>
    <cellStyle name="Итог 9 84 4" xfId="17300" xr:uid="{00000000-0005-0000-0000-000071370000}"/>
    <cellStyle name="Итог 9 85" xfId="4061" xr:uid="{00000000-0005-0000-0000-000072370000}"/>
    <cellStyle name="Итог 9 85 2" xfId="8797" xr:uid="{00000000-0005-0000-0000-000073370000}"/>
    <cellStyle name="Итог 9 85 3" xfId="13065" xr:uid="{00000000-0005-0000-0000-000074370000}"/>
    <cellStyle name="Итог 9 85 4" xfId="17301" xr:uid="{00000000-0005-0000-0000-000075370000}"/>
    <cellStyle name="Итог 9 86" xfId="4062" xr:uid="{00000000-0005-0000-0000-000076370000}"/>
    <cellStyle name="Итог 9 86 2" xfId="8798" xr:uid="{00000000-0005-0000-0000-000077370000}"/>
    <cellStyle name="Итог 9 86 3" xfId="13066" xr:uid="{00000000-0005-0000-0000-000078370000}"/>
    <cellStyle name="Итог 9 86 4" xfId="17302" xr:uid="{00000000-0005-0000-0000-000079370000}"/>
    <cellStyle name="Итог 9 87" xfId="4063" xr:uid="{00000000-0005-0000-0000-00007A370000}"/>
    <cellStyle name="Итог 9 87 2" xfId="8799" xr:uid="{00000000-0005-0000-0000-00007B370000}"/>
    <cellStyle name="Итог 9 87 3" xfId="13067" xr:uid="{00000000-0005-0000-0000-00007C370000}"/>
    <cellStyle name="Итог 9 87 4" xfId="17303" xr:uid="{00000000-0005-0000-0000-00007D370000}"/>
    <cellStyle name="Итог 9 88" xfId="4064" xr:uid="{00000000-0005-0000-0000-00007E370000}"/>
    <cellStyle name="Итог 9 88 2" xfId="8800" xr:uid="{00000000-0005-0000-0000-00007F370000}"/>
    <cellStyle name="Итог 9 88 3" xfId="13068" xr:uid="{00000000-0005-0000-0000-000080370000}"/>
    <cellStyle name="Итог 9 88 4" xfId="17304" xr:uid="{00000000-0005-0000-0000-000081370000}"/>
    <cellStyle name="Итог 9 89" xfId="4065" xr:uid="{00000000-0005-0000-0000-000082370000}"/>
    <cellStyle name="Итог 9 89 2" xfId="8801" xr:uid="{00000000-0005-0000-0000-000083370000}"/>
    <cellStyle name="Итог 9 89 3" xfId="13069" xr:uid="{00000000-0005-0000-0000-000084370000}"/>
    <cellStyle name="Итог 9 89 4" xfId="17305" xr:uid="{00000000-0005-0000-0000-000085370000}"/>
    <cellStyle name="Итог 9 9" xfId="4066" xr:uid="{00000000-0005-0000-0000-000086370000}"/>
    <cellStyle name="Итог 9 9 2" xfId="8802" xr:uid="{00000000-0005-0000-0000-000087370000}"/>
    <cellStyle name="Итог 9 9 3" xfId="13070" xr:uid="{00000000-0005-0000-0000-000088370000}"/>
    <cellStyle name="Итог 9 9 4" xfId="17306" xr:uid="{00000000-0005-0000-0000-000089370000}"/>
    <cellStyle name="Итог 9 90" xfId="4067" xr:uid="{00000000-0005-0000-0000-00008A370000}"/>
    <cellStyle name="Итог 9 90 2" xfId="8803" xr:uid="{00000000-0005-0000-0000-00008B370000}"/>
    <cellStyle name="Итог 9 90 3" xfId="13071" xr:uid="{00000000-0005-0000-0000-00008C370000}"/>
    <cellStyle name="Итог 9 90 4" xfId="17307" xr:uid="{00000000-0005-0000-0000-00008D370000}"/>
    <cellStyle name="Итог 9 91" xfId="4068" xr:uid="{00000000-0005-0000-0000-00008E370000}"/>
    <cellStyle name="Итог 9 91 2" xfId="8804" xr:uid="{00000000-0005-0000-0000-00008F370000}"/>
    <cellStyle name="Итог 9 91 3" xfId="13072" xr:uid="{00000000-0005-0000-0000-000090370000}"/>
    <cellStyle name="Итог 9 91 4" xfId="17308" xr:uid="{00000000-0005-0000-0000-000091370000}"/>
    <cellStyle name="Итог 9 92" xfId="5212" xr:uid="{00000000-0005-0000-0000-000092370000}"/>
    <cellStyle name="Итог 9 93" xfId="5335" xr:uid="{00000000-0005-0000-0000-000093370000}"/>
    <cellStyle name="Итог 9 94" xfId="5174" xr:uid="{00000000-0005-0000-0000-000094370000}"/>
    <cellStyle name="Контрольная ячейка 10" xfId="298" xr:uid="{00000000-0005-0000-0000-000095370000}"/>
    <cellStyle name="Контрольная ячейка 2" xfId="299" xr:uid="{00000000-0005-0000-0000-000096370000}"/>
    <cellStyle name="Контрольная ячейка 3" xfId="300" xr:uid="{00000000-0005-0000-0000-000097370000}"/>
    <cellStyle name="Контрольная ячейка 4" xfId="301" xr:uid="{00000000-0005-0000-0000-000098370000}"/>
    <cellStyle name="Контрольная ячейка 5" xfId="302" xr:uid="{00000000-0005-0000-0000-000099370000}"/>
    <cellStyle name="Контрольная ячейка 6" xfId="303" xr:uid="{00000000-0005-0000-0000-00009A370000}"/>
    <cellStyle name="Контрольная ячейка 7" xfId="304" xr:uid="{00000000-0005-0000-0000-00009B370000}"/>
    <cellStyle name="Контрольная ячейка 8" xfId="305" xr:uid="{00000000-0005-0000-0000-00009C370000}"/>
    <cellStyle name="Контрольная ячейка 9" xfId="306" xr:uid="{00000000-0005-0000-0000-00009D370000}"/>
    <cellStyle name="Название 10" xfId="307" xr:uid="{00000000-0005-0000-0000-00009E370000}"/>
    <cellStyle name="Название 2" xfId="308" xr:uid="{00000000-0005-0000-0000-00009F370000}"/>
    <cellStyle name="Название 3" xfId="309" xr:uid="{00000000-0005-0000-0000-0000A0370000}"/>
    <cellStyle name="Название 4" xfId="310" xr:uid="{00000000-0005-0000-0000-0000A1370000}"/>
    <cellStyle name="Название 5" xfId="311" xr:uid="{00000000-0005-0000-0000-0000A2370000}"/>
    <cellStyle name="Название 6" xfId="312" xr:uid="{00000000-0005-0000-0000-0000A3370000}"/>
    <cellStyle name="Название 7" xfId="313" xr:uid="{00000000-0005-0000-0000-0000A4370000}"/>
    <cellStyle name="Название 8" xfId="314" xr:uid="{00000000-0005-0000-0000-0000A5370000}"/>
    <cellStyle name="Название 9" xfId="315" xr:uid="{00000000-0005-0000-0000-0000A6370000}"/>
    <cellStyle name="Нейтральный 10" xfId="316" xr:uid="{00000000-0005-0000-0000-0000A7370000}"/>
    <cellStyle name="Нейтральный 2" xfId="317" xr:uid="{00000000-0005-0000-0000-0000A8370000}"/>
    <cellStyle name="Нейтральный 3" xfId="318" xr:uid="{00000000-0005-0000-0000-0000A9370000}"/>
    <cellStyle name="Нейтральный 4" xfId="319" xr:uid="{00000000-0005-0000-0000-0000AA370000}"/>
    <cellStyle name="Нейтральный 5" xfId="320" xr:uid="{00000000-0005-0000-0000-0000AB370000}"/>
    <cellStyle name="Нейтральный 6" xfId="321" xr:uid="{00000000-0005-0000-0000-0000AC370000}"/>
    <cellStyle name="Нейтральный 7" xfId="322" xr:uid="{00000000-0005-0000-0000-0000AD370000}"/>
    <cellStyle name="Нейтральный 8" xfId="323" xr:uid="{00000000-0005-0000-0000-0000AE370000}"/>
    <cellStyle name="Нейтральный 9" xfId="324" xr:uid="{00000000-0005-0000-0000-0000AF370000}"/>
    <cellStyle name="Обычный" xfId="0" builtinId="0"/>
    <cellStyle name="Обычный 10" xfId="325" xr:uid="{00000000-0005-0000-0000-0000B1370000}"/>
    <cellStyle name="Обычный 10 2" xfId="326" xr:uid="{00000000-0005-0000-0000-0000B2370000}"/>
    <cellStyle name="Обычный 11" xfId="327" xr:uid="{00000000-0005-0000-0000-0000B3370000}"/>
    <cellStyle name="Обычный 12" xfId="328" xr:uid="{00000000-0005-0000-0000-0000B4370000}"/>
    <cellStyle name="Обычный 12 2" xfId="5342" xr:uid="{00000000-0005-0000-0000-0000B5370000}"/>
    <cellStyle name="Обычный 12 3" xfId="18531" xr:uid="{00000000-0005-0000-0000-0000B6370000}"/>
    <cellStyle name="Обычный 13" xfId="329" xr:uid="{00000000-0005-0000-0000-0000B7370000}"/>
    <cellStyle name="Обычный 14" xfId="330" xr:uid="{00000000-0005-0000-0000-0000B8370000}"/>
    <cellStyle name="Обычный 15" xfId="331" xr:uid="{00000000-0005-0000-0000-0000B9370000}"/>
    <cellStyle name="Обычный 16" xfId="332" xr:uid="{00000000-0005-0000-0000-0000BA370000}"/>
    <cellStyle name="Обычный 17" xfId="333" xr:uid="{00000000-0005-0000-0000-0000BB370000}"/>
    <cellStyle name="Обычный 18" xfId="334" xr:uid="{00000000-0005-0000-0000-0000BC370000}"/>
    <cellStyle name="Обычный 18 2" xfId="4069" xr:uid="{00000000-0005-0000-0000-0000BD370000}"/>
    <cellStyle name="Обычный 18 2 2" xfId="4070" xr:uid="{00000000-0005-0000-0000-0000BE370000}"/>
    <cellStyle name="Обычный 18 2 2 2" xfId="18175" xr:uid="{00000000-0005-0000-0000-0000BF370000}"/>
    <cellStyle name="Обычный 18 2 2 3" xfId="18176" xr:uid="{00000000-0005-0000-0000-0000C0370000}"/>
    <cellStyle name="Обычный 18 2 3" xfId="5348" xr:uid="{00000000-0005-0000-0000-0000C1370000}"/>
    <cellStyle name="Обычный 18 2 4" xfId="5167" xr:uid="{00000000-0005-0000-0000-0000C2370000}"/>
    <cellStyle name="Обычный 18 2 5" xfId="5271" xr:uid="{00000000-0005-0000-0000-0000C3370000}"/>
    <cellStyle name="Обычный 18 3" xfId="4071" xr:uid="{00000000-0005-0000-0000-0000C4370000}"/>
    <cellStyle name="Обычный 18 3 2" xfId="18177" xr:uid="{00000000-0005-0000-0000-0000C5370000}"/>
    <cellStyle name="Обычный 18 3 3" xfId="18178" xr:uid="{00000000-0005-0000-0000-0000C6370000}"/>
    <cellStyle name="Обычный 18 4" xfId="4072" xr:uid="{00000000-0005-0000-0000-0000C7370000}"/>
    <cellStyle name="Обычный 18 4 2" xfId="18179" xr:uid="{00000000-0005-0000-0000-0000C8370000}"/>
    <cellStyle name="Обычный 18 4 3" xfId="18180" xr:uid="{00000000-0005-0000-0000-0000C9370000}"/>
    <cellStyle name="Обычный 18 5" xfId="4073" xr:uid="{00000000-0005-0000-0000-0000CA370000}"/>
    <cellStyle name="Обычный 18 5 2" xfId="18181" xr:uid="{00000000-0005-0000-0000-0000CB370000}"/>
    <cellStyle name="Обычный 18 5 3" xfId="18182" xr:uid="{00000000-0005-0000-0000-0000CC370000}"/>
    <cellStyle name="Обычный 18 6" xfId="4074" xr:uid="{00000000-0005-0000-0000-0000CD370000}"/>
    <cellStyle name="Обычный 18 6 2" xfId="18183" xr:uid="{00000000-0005-0000-0000-0000CE370000}"/>
    <cellStyle name="Обычный 18 6 3" xfId="18184" xr:uid="{00000000-0005-0000-0000-0000CF370000}"/>
    <cellStyle name="Обычный 18 7" xfId="5328" xr:uid="{00000000-0005-0000-0000-0000D0370000}"/>
    <cellStyle name="Обычный 18 8" xfId="5175" xr:uid="{00000000-0005-0000-0000-0000D1370000}"/>
    <cellStyle name="Обычный 18 9" xfId="5267" xr:uid="{00000000-0005-0000-0000-0000D2370000}"/>
    <cellStyle name="Обычный 19" xfId="4075" xr:uid="{00000000-0005-0000-0000-0000D3370000}"/>
    <cellStyle name="Обычный 19 10" xfId="18185" xr:uid="{00000000-0005-0000-0000-0000D4370000}"/>
    <cellStyle name="Обычный 19 2" xfId="4076" xr:uid="{00000000-0005-0000-0000-0000D5370000}"/>
    <cellStyle name="Обычный 19 2 2" xfId="4077" xr:uid="{00000000-0005-0000-0000-0000D6370000}"/>
    <cellStyle name="Обычный 19 2 2 2" xfId="4078" xr:uid="{00000000-0005-0000-0000-0000D7370000}"/>
    <cellStyle name="Обычный 19 2 2 2 2" xfId="18186" xr:uid="{00000000-0005-0000-0000-0000D8370000}"/>
    <cellStyle name="Обычный 19 2 2 2 3" xfId="18187" xr:uid="{00000000-0005-0000-0000-0000D9370000}"/>
    <cellStyle name="Обычный 19 2 2 23" xfId="4079" xr:uid="{00000000-0005-0000-0000-0000DA370000}"/>
    <cellStyle name="Обычный 19 2 2 23 2" xfId="18188" xr:uid="{00000000-0005-0000-0000-0000DB370000}"/>
    <cellStyle name="Обычный 19 2 2 23 3" xfId="18189" xr:uid="{00000000-0005-0000-0000-0000DC370000}"/>
    <cellStyle name="Обычный 19 2 2 3" xfId="4080" xr:uid="{00000000-0005-0000-0000-0000DD370000}"/>
    <cellStyle name="Обычный 19 2 2 3 2" xfId="4081" xr:uid="{00000000-0005-0000-0000-0000DE370000}"/>
    <cellStyle name="Обычный 19 2 2 3 2 2" xfId="18157" xr:uid="{00000000-0005-0000-0000-0000DF370000}"/>
    <cellStyle name="Обычный 19 2 2 3 2 2 2" xfId="18190" xr:uid="{00000000-0005-0000-0000-0000E0370000}"/>
    <cellStyle name="Обычный 19 2 2 3 2 2 3" xfId="18191" xr:uid="{00000000-0005-0000-0000-0000E1370000}"/>
    <cellStyle name="Обычный 19 2 2 3 2 3" xfId="18192" xr:uid="{00000000-0005-0000-0000-0000E2370000}"/>
    <cellStyle name="Обычный 19 2 2 3 2 4" xfId="18193" xr:uid="{00000000-0005-0000-0000-0000E3370000}"/>
    <cellStyle name="Обычный 19 2 2 3 3" xfId="18194" xr:uid="{00000000-0005-0000-0000-0000E4370000}"/>
    <cellStyle name="Обычный 19 2 2 3 4" xfId="18195" xr:uid="{00000000-0005-0000-0000-0000E5370000}"/>
    <cellStyle name="Обычный 19 2 2 4" xfId="4082" xr:uid="{00000000-0005-0000-0000-0000E6370000}"/>
    <cellStyle name="Обычный 19 2 2 4 2" xfId="4083" xr:uid="{00000000-0005-0000-0000-0000E7370000}"/>
    <cellStyle name="Обычный 19 2 2 4 2 2" xfId="18158" xr:uid="{00000000-0005-0000-0000-0000E8370000}"/>
    <cellStyle name="Обычный 19 2 2 4 2 2 2" xfId="18196" xr:uid="{00000000-0005-0000-0000-0000E9370000}"/>
    <cellStyle name="Обычный 19 2 2 4 2 2 3" xfId="18197" xr:uid="{00000000-0005-0000-0000-0000EA370000}"/>
    <cellStyle name="Обычный 19 2 2 4 2 3" xfId="18198" xr:uid="{00000000-0005-0000-0000-0000EB370000}"/>
    <cellStyle name="Обычный 19 2 2 4 2 4" xfId="18199" xr:uid="{00000000-0005-0000-0000-0000EC370000}"/>
    <cellStyle name="Обычный 19 2 2 4 3" xfId="18200" xr:uid="{00000000-0005-0000-0000-0000ED370000}"/>
    <cellStyle name="Обычный 19 2 2 4 4" xfId="18201" xr:uid="{00000000-0005-0000-0000-0000EE370000}"/>
    <cellStyle name="Обычный 19 2 2 5" xfId="4084" xr:uid="{00000000-0005-0000-0000-0000EF370000}"/>
    <cellStyle name="Обычный 19 2 2 5 2" xfId="4085" xr:uid="{00000000-0005-0000-0000-0000F0370000}"/>
    <cellStyle name="Обычный 19 2 2 5 2 2" xfId="18159" xr:uid="{00000000-0005-0000-0000-0000F1370000}"/>
    <cellStyle name="Обычный 19 2 2 5 2 2 2" xfId="18202" xr:uid="{00000000-0005-0000-0000-0000F2370000}"/>
    <cellStyle name="Обычный 19 2 2 5 2 2 3" xfId="18203" xr:uid="{00000000-0005-0000-0000-0000F3370000}"/>
    <cellStyle name="Обычный 19 2 2 5 2 3" xfId="18204" xr:uid="{00000000-0005-0000-0000-0000F4370000}"/>
    <cellStyle name="Обычный 19 2 2 5 2 4" xfId="18205" xr:uid="{00000000-0005-0000-0000-0000F5370000}"/>
    <cellStyle name="Обычный 19 2 2 5 3" xfId="18206" xr:uid="{00000000-0005-0000-0000-0000F6370000}"/>
    <cellStyle name="Обычный 19 2 2 5 4" xfId="18207" xr:uid="{00000000-0005-0000-0000-0000F7370000}"/>
    <cellStyle name="Обычный 19 2 2 6" xfId="4086" xr:uid="{00000000-0005-0000-0000-0000F8370000}"/>
    <cellStyle name="Обычный 19 2 2 6 2" xfId="18208" xr:uid="{00000000-0005-0000-0000-0000F9370000}"/>
    <cellStyle name="Обычный 19 2 2 6 3" xfId="18209" xr:uid="{00000000-0005-0000-0000-0000FA370000}"/>
    <cellStyle name="Обычный 19 2 2 7" xfId="18210" xr:uid="{00000000-0005-0000-0000-0000FB370000}"/>
    <cellStyle name="Обычный 19 2 2 8" xfId="18211" xr:uid="{00000000-0005-0000-0000-0000FC370000}"/>
    <cellStyle name="Обычный 19 2 3" xfId="4087" xr:uid="{00000000-0005-0000-0000-0000FD370000}"/>
    <cellStyle name="Обычный 19 2 3 2" xfId="18212" xr:uid="{00000000-0005-0000-0000-0000FE370000}"/>
    <cellStyle name="Обычный 19 2 3 3" xfId="18213" xr:uid="{00000000-0005-0000-0000-0000FF370000}"/>
    <cellStyle name="Обычный 19 2 4" xfId="4088" xr:uid="{00000000-0005-0000-0000-000000380000}"/>
    <cellStyle name="Обычный 19 2 4 2" xfId="18214" xr:uid="{00000000-0005-0000-0000-000001380000}"/>
    <cellStyle name="Обычный 19 2 4 3" xfId="18215" xr:uid="{00000000-0005-0000-0000-000002380000}"/>
    <cellStyle name="Обычный 19 2 5" xfId="4089" xr:uid="{00000000-0005-0000-0000-000003380000}"/>
    <cellStyle name="Обычный 19 2 5 2" xfId="18216" xr:uid="{00000000-0005-0000-0000-000004380000}"/>
    <cellStyle name="Обычный 19 2 5 3" xfId="18217" xr:uid="{00000000-0005-0000-0000-000005380000}"/>
    <cellStyle name="Обычный 19 2 6" xfId="4090" xr:uid="{00000000-0005-0000-0000-000006380000}"/>
    <cellStyle name="Обычный 19 2 6 2" xfId="18218" xr:uid="{00000000-0005-0000-0000-000007380000}"/>
    <cellStyle name="Обычный 19 2 6 3" xfId="18219" xr:uid="{00000000-0005-0000-0000-000008380000}"/>
    <cellStyle name="Обычный 19 2 7" xfId="4091" xr:uid="{00000000-0005-0000-0000-000009380000}"/>
    <cellStyle name="Обычный 19 2 7 2" xfId="18160" xr:uid="{00000000-0005-0000-0000-00000A380000}"/>
    <cellStyle name="Обычный 19 2 7 2 2" xfId="18220" xr:uid="{00000000-0005-0000-0000-00000B380000}"/>
    <cellStyle name="Обычный 19 2 7 2 3" xfId="18221" xr:uid="{00000000-0005-0000-0000-00000C380000}"/>
    <cellStyle name="Обычный 19 2 7 3" xfId="18222" xr:uid="{00000000-0005-0000-0000-00000D380000}"/>
    <cellStyle name="Обычный 19 2 7 4" xfId="18223" xr:uid="{00000000-0005-0000-0000-00000E380000}"/>
    <cellStyle name="Обычный 19 2 8" xfId="18224" xr:uid="{00000000-0005-0000-0000-00000F380000}"/>
    <cellStyle name="Обычный 19 2 9" xfId="18225" xr:uid="{00000000-0005-0000-0000-000010380000}"/>
    <cellStyle name="Обычный 19 3" xfId="4092" xr:uid="{00000000-0005-0000-0000-000011380000}"/>
    <cellStyle name="Обычный 19 3 2" xfId="4093" xr:uid="{00000000-0005-0000-0000-000012380000}"/>
    <cellStyle name="Обычный 19 3 2 2" xfId="18226" xr:uid="{00000000-0005-0000-0000-000013380000}"/>
    <cellStyle name="Обычный 19 3 2 3" xfId="18227" xr:uid="{00000000-0005-0000-0000-000014380000}"/>
    <cellStyle name="Обычный 19 3 3" xfId="4094" xr:uid="{00000000-0005-0000-0000-000015380000}"/>
    <cellStyle name="Обычный 19 3 3 2" xfId="18228" xr:uid="{00000000-0005-0000-0000-000016380000}"/>
    <cellStyle name="Обычный 19 3 3 3" xfId="18229" xr:uid="{00000000-0005-0000-0000-000017380000}"/>
    <cellStyle name="Обычный 19 3 4" xfId="4095" xr:uid="{00000000-0005-0000-0000-000018380000}"/>
    <cellStyle name="Обычный 19 3 4 2" xfId="18230" xr:uid="{00000000-0005-0000-0000-000019380000}"/>
    <cellStyle name="Обычный 19 3 4 3" xfId="18231" xr:uid="{00000000-0005-0000-0000-00001A380000}"/>
    <cellStyle name="Обычный 19 3 5" xfId="4096" xr:uid="{00000000-0005-0000-0000-00001B380000}"/>
    <cellStyle name="Обычный 19 3 5 2" xfId="18232" xr:uid="{00000000-0005-0000-0000-00001C380000}"/>
    <cellStyle name="Обычный 19 3 5 3" xfId="18233" xr:uid="{00000000-0005-0000-0000-00001D380000}"/>
    <cellStyle name="Обычный 19 3 6" xfId="4097" xr:uid="{00000000-0005-0000-0000-00001E380000}"/>
    <cellStyle name="Обычный 19 3 6 2" xfId="18234" xr:uid="{00000000-0005-0000-0000-00001F380000}"/>
    <cellStyle name="Обычный 19 3 6 3" xfId="18235" xr:uid="{00000000-0005-0000-0000-000020380000}"/>
    <cellStyle name="Обычный 19 3 7" xfId="18236" xr:uid="{00000000-0005-0000-0000-000021380000}"/>
    <cellStyle name="Обычный 19 3 8" xfId="18237" xr:uid="{00000000-0005-0000-0000-000022380000}"/>
    <cellStyle name="Обычный 19 4" xfId="4098" xr:uid="{00000000-0005-0000-0000-000023380000}"/>
    <cellStyle name="Обычный 19 4 2" xfId="4099" xr:uid="{00000000-0005-0000-0000-000024380000}"/>
    <cellStyle name="Обычный 19 4 2 2" xfId="18238" xr:uid="{00000000-0005-0000-0000-000025380000}"/>
    <cellStyle name="Обычный 19 4 2 3" xfId="18239" xr:uid="{00000000-0005-0000-0000-000026380000}"/>
    <cellStyle name="Обычный 19 4 3" xfId="18240" xr:uid="{00000000-0005-0000-0000-000027380000}"/>
    <cellStyle name="Обычный 19 4 4" xfId="18241" xr:uid="{00000000-0005-0000-0000-000028380000}"/>
    <cellStyle name="Обычный 19 5" xfId="4100" xr:uid="{00000000-0005-0000-0000-000029380000}"/>
    <cellStyle name="Обычный 19 5 2" xfId="18242" xr:uid="{00000000-0005-0000-0000-00002A380000}"/>
    <cellStyle name="Обычный 19 5 3" xfId="18243" xr:uid="{00000000-0005-0000-0000-00002B380000}"/>
    <cellStyle name="Обычный 19 6" xfId="4101" xr:uid="{00000000-0005-0000-0000-00002C380000}"/>
    <cellStyle name="Обычный 19 6 2" xfId="18244" xr:uid="{00000000-0005-0000-0000-00002D380000}"/>
    <cellStyle name="Обычный 19 6 3" xfId="18245" xr:uid="{00000000-0005-0000-0000-00002E380000}"/>
    <cellStyle name="Обычный 19 7" xfId="4102" xr:uid="{00000000-0005-0000-0000-00002F380000}"/>
    <cellStyle name="Обычный 19 7 2" xfId="18246" xr:uid="{00000000-0005-0000-0000-000030380000}"/>
    <cellStyle name="Обычный 19 7 3" xfId="18247" xr:uid="{00000000-0005-0000-0000-000031380000}"/>
    <cellStyle name="Обычный 19 8" xfId="4103" xr:uid="{00000000-0005-0000-0000-000032380000}"/>
    <cellStyle name="Обычный 19 8 2" xfId="18248" xr:uid="{00000000-0005-0000-0000-000033380000}"/>
    <cellStyle name="Обычный 19 8 3" xfId="18249" xr:uid="{00000000-0005-0000-0000-000034380000}"/>
    <cellStyle name="Обычный 19 9" xfId="18250" xr:uid="{00000000-0005-0000-0000-000035380000}"/>
    <cellStyle name="Обычный 2" xfId="335" xr:uid="{00000000-0005-0000-0000-000036380000}"/>
    <cellStyle name="Обычный 2 10" xfId="336" xr:uid="{00000000-0005-0000-0000-000037380000}"/>
    <cellStyle name="Обычный 2 11" xfId="337" xr:uid="{00000000-0005-0000-0000-000038380000}"/>
    <cellStyle name="Обычный 2 11 2" xfId="4104" xr:uid="{00000000-0005-0000-0000-000039380000}"/>
    <cellStyle name="Обычный 2 12" xfId="338" xr:uid="{00000000-0005-0000-0000-00003A380000}"/>
    <cellStyle name="Обычный 2 13" xfId="5331" xr:uid="{00000000-0005-0000-0000-00003B380000}"/>
    <cellStyle name="Обычный 2 14" xfId="5347" xr:uid="{00000000-0005-0000-0000-00003C380000}"/>
    <cellStyle name="Обычный 2 2" xfId="339" xr:uid="{00000000-0005-0000-0000-00003D380000}"/>
    <cellStyle name="Обычный 2 2 2" xfId="340" xr:uid="{00000000-0005-0000-0000-00003E380000}"/>
    <cellStyle name="Обычный 2 2 2 2" xfId="4105" xr:uid="{00000000-0005-0000-0000-00003F380000}"/>
    <cellStyle name="Обычный 2 2 3" xfId="341" xr:uid="{00000000-0005-0000-0000-000040380000}"/>
    <cellStyle name="Обычный 2 2 4" xfId="342" xr:uid="{00000000-0005-0000-0000-000041380000}"/>
    <cellStyle name="Обычный 2 2 5" xfId="343" xr:uid="{00000000-0005-0000-0000-000042380000}"/>
    <cellStyle name="Обычный 2 2 6" xfId="344" xr:uid="{00000000-0005-0000-0000-000043380000}"/>
    <cellStyle name="Обычный 2 2 7" xfId="4106" xr:uid="{00000000-0005-0000-0000-000044380000}"/>
    <cellStyle name="Обычный 2 2 8" xfId="5344" xr:uid="{00000000-0005-0000-0000-000045380000}"/>
    <cellStyle name="Обычный 2 3" xfId="345" xr:uid="{00000000-0005-0000-0000-000046380000}"/>
    <cellStyle name="Обычный 2 3 2" xfId="346" xr:uid="{00000000-0005-0000-0000-000047380000}"/>
    <cellStyle name="Обычный 2 3 3" xfId="4107" xr:uid="{00000000-0005-0000-0000-000048380000}"/>
    <cellStyle name="Обычный 2 3 3 2" xfId="4108" xr:uid="{00000000-0005-0000-0000-000049380000}"/>
    <cellStyle name="Обычный 2 3 3 2 10" xfId="18251" xr:uid="{00000000-0005-0000-0000-00004A380000}"/>
    <cellStyle name="Обычный 2 3 3 2 2" xfId="4109" xr:uid="{00000000-0005-0000-0000-00004B380000}"/>
    <cellStyle name="Обычный 2 3 3 2 2 10" xfId="18252" xr:uid="{00000000-0005-0000-0000-00004C380000}"/>
    <cellStyle name="Обычный 2 3 3 2 2 2" xfId="347" xr:uid="{00000000-0005-0000-0000-00004D380000}"/>
    <cellStyle name="Обычный 2 3 3 2 2 2 2" xfId="4110" xr:uid="{00000000-0005-0000-0000-00004E380000}"/>
    <cellStyle name="Обычный 2 3 3 2 2 2 2 2" xfId="18253" xr:uid="{00000000-0005-0000-0000-00004F380000}"/>
    <cellStyle name="Обычный 2 3 3 2 2 2 2 3" xfId="18254" xr:uid="{00000000-0005-0000-0000-000050380000}"/>
    <cellStyle name="Обычный 2 3 3 2 2 2 3" xfId="4111" xr:uid="{00000000-0005-0000-0000-000051380000}"/>
    <cellStyle name="Обычный 2 3 3 2 2 2 3 2" xfId="18255" xr:uid="{00000000-0005-0000-0000-000052380000}"/>
    <cellStyle name="Обычный 2 3 3 2 2 2 3 3" xfId="18256" xr:uid="{00000000-0005-0000-0000-000053380000}"/>
    <cellStyle name="Обычный 2 3 3 2 2 2 4" xfId="4112" xr:uid="{00000000-0005-0000-0000-000054380000}"/>
    <cellStyle name="Обычный 2 3 3 2 2 2 4 2" xfId="18257" xr:uid="{00000000-0005-0000-0000-000055380000}"/>
    <cellStyle name="Обычный 2 3 3 2 2 2 4 3" xfId="18258" xr:uid="{00000000-0005-0000-0000-000056380000}"/>
    <cellStyle name="Обычный 2 3 3 2 2 2 5" xfId="4113" xr:uid="{00000000-0005-0000-0000-000057380000}"/>
    <cellStyle name="Обычный 2 3 3 2 2 2 5 2" xfId="18259" xr:uid="{00000000-0005-0000-0000-000058380000}"/>
    <cellStyle name="Обычный 2 3 3 2 2 2 5 3" xfId="18260" xr:uid="{00000000-0005-0000-0000-000059380000}"/>
    <cellStyle name="Обычный 2 3 3 2 2 2 6" xfId="4114" xr:uid="{00000000-0005-0000-0000-00005A380000}"/>
    <cellStyle name="Обычный 2 3 3 2 2 2 6 2" xfId="18261" xr:uid="{00000000-0005-0000-0000-00005B380000}"/>
    <cellStyle name="Обычный 2 3 3 2 2 2 6 2 2" xfId="18262" xr:uid="{00000000-0005-0000-0000-00005C380000}"/>
    <cellStyle name="Обычный 2 3 3 2 2 2 6 2 3" xfId="18263" xr:uid="{00000000-0005-0000-0000-00005D380000}"/>
    <cellStyle name="Обычный 2 3 3 2 2 2 6 3" xfId="18264" xr:uid="{00000000-0005-0000-0000-00005E380000}"/>
    <cellStyle name="Обычный 2 3 3 2 2 2 6 4" xfId="18265" xr:uid="{00000000-0005-0000-0000-00005F380000}"/>
    <cellStyle name="Обычный 2 3 3 2 2 2 7" xfId="18266" xr:uid="{00000000-0005-0000-0000-000060380000}"/>
    <cellStyle name="Обычный 2 3 3 2 2 2 7 2" xfId="18267" xr:uid="{00000000-0005-0000-0000-000061380000}"/>
    <cellStyle name="Обычный 2 3 3 2 2 2 7 3" xfId="18268" xr:uid="{00000000-0005-0000-0000-000062380000}"/>
    <cellStyle name="Обычный 2 3 3 2 2 2 8" xfId="18269" xr:uid="{00000000-0005-0000-0000-000063380000}"/>
    <cellStyle name="Обычный 2 3 3 2 2 2 9" xfId="18270" xr:uid="{00000000-0005-0000-0000-000064380000}"/>
    <cellStyle name="Обычный 2 3 3 2 2 3" xfId="4115" xr:uid="{00000000-0005-0000-0000-000065380000}"/>
    <cellStyle name="Обычный 2 3 3 2 2 3 2" xfId="18271" xr:uid="{00000000-0005-0000-0000-000066380000}"/>
    <cellStyle name="Обычный 2 3 3 2 2 3 3" xfId="18272" xr:uid="{00000000-0005-0000-0000-000067380000}"/>
    <cellStyle name="Обычный 2 3 3 2 2 4" xfId="4116" xr:uid="{00000000-0005-0000-0000-000068380000}"/>
    <cellStyle name="Обычный 2 3 3 2 2 4 2" xfId="18273" xr:uid="{00000000-0005-0000-0000-000069380000}"/>
    <cellStyle name="Обычный 2 3 3 2 2 4 3" xfId="18274" xr:uid="{00000000-0005-0000-0000-00006A380000}"/>
    <cellStyle name="Обычный 2 3 3 2 2 5" xfId="4117" xr:uid="{00000000-0005-0000-0000-00006B380000}"/>
    <cellStyle name="Обычный 2 3 3 2 2 5 2" xfId="18275" xr:uid="{00000000-0005-0000-0000-00006C380000}"/>
    <cellStyle name="Обычный 2 3 3 2 2 5 3" xfId="18276" xr:uid="{00000000-0005-0000-0000-00006D380000}"/>
    <cellStyle name="Обычный 2 3 3 2 2 6" xfId="4118" xr:uid="{00000000-0005-0000-0000-00006E380000}"/>
    <cellStyle name="Обычный 2 3 3 2 2 6 2" xfId="18277" xr:uid="{00000000-0005-0000-0000-00006F380000}"/>
    <cellStyle name="Обычный 2 3 3 2 2 6 3" xfId="18278" xr:uid="{00000000-0005-0000-0000-000070380000}"/>
    <cellStyle name="Обычный 2 3 3 2 2 7" xfId="4119" xr:uid="{00000000-0005-0000-0000-000071380000}"/>
    <cellStyle name="Обычный 2 3 3 2 2 7 2" xfId="18279" xr:uid="{00000000-0005-0000-0000-000072380000}"/>
    <cellStyle name="Обычный 2 3 3 2 2 7 3" xfId="18280" xr:uid="{00000000-0005-0000-0000-000073380000}"/>
    <cellStyle name="Обычный 2 3 3 2 2 8" xfId="18161" xr:uid="{00000000-0005-0000-0000-000074380000}"/>
    <cellStyle name="Обычный 2 3 3 2 2 8 2" xfId="18281" xr:uid="{00000000-0005-0000-0000-000075380000}"/>
    <cellStyle name="Обычный 2 3 3 2 2 8 3" xfId="18282" xr:uid="{00000000-0005-0000-0000-000076380000}"/>
    <cellStyle name="Обычный 2 3 3 2 2 9" xfId="18283" xr:uid="{00000000-0005-0000-0000-000077380000}"/>
    <cellStyle name="Обычный 2 3 3 2 3" xfId="4120" xr:uid="{00000000-0005-0000-0000-000078380000}"/>
    <cellStyle name="Обычный 2 3 3 2 3 2" xfId="4121" xr:uid="{00000000-0005-0000-0000-000079380000}"/>
    <cellStyle name="Обычный 2 3 3 2 3 2 2" xfId="18284" xr:uid="{00000000-0005-0000-0000-00007A380000}"/>
    <cellStyle name="Обычный 2 3 3 2 3 2 3" xfId="18285" xr:uid="{00000000-0005-0000-0000-00007B380000}"/>
    <cellStyle name="Обычный 2 3 3 2 3 3" xfId="4122" xr:uid="{00000000-0005-0000-0000-00007C380000}"/>
    <cellStyle name="Обычный 2 3 3 2 3 3 2" xfId="18286" xr:uid="{00000000-0005-0000-0000-00007D380000}"/>
    <cellStyle name="Обычный 2 3 3 2 3 3 3" xfId="18287" xr:uid="{00000000-0005-0000-0000-00007E380000}"/>
    <cellStyle name="Обычный 2 3 3 2 3 4" xfId="4123" xr:uid="{00000000-0005-0000-0000-00007F380000}"/>
    <cellStyle name="Обычный 2 3 3 2 3 4 2" xfId="18288" xr:uid="{00000000-0005-0000-0000-000080380000}"/>
    <cellStyle name="Обычный 2 3 3 2 3 4 3" xfId="18289" xr:uid="{00000000-0005-0000-0000-000081380000}"/>
    <cellStyle name="Обычный 2 3 3 2 3 5" xfId="4124" xr:uid="{00000000-0005-0000-0000-000082380000}"/>
    <cellStyle name="Обычный 2 3 3 2 3 5 2" xfId="18290" xr:uid="{00000000-0005-0000-0000-000083380000}"/>
    <cellStyle name="Обычный 2 3 3 2 3 5 3" xfId="18291" xr:uid="{00000000-0005-0000-0000-000084380000}"/>
    <cellStyle name="Обычный 2 3 3 2 3 6" xfId="4125" xr:uid="{00000000-0005-0000-0000-000085380000}"/>
    <cellStyle name="Обычный 2 3 3 2 3 6 2" xfId="18292" xr:uid="{00000000-0005-0000-0000-000086380000}"/>
    <cellStyle name="Обычный 2 3 3 2 3 6 3" xfId="18293" xr:uid="{00000000-0005-0000-0000-000087380000}"/>
    <cellStyle name="Обычный 2 3 3 2 3 7" xfId="18294" xr:uid="{00000000-0005-0000-0000-000088380000}"/>
    <cellStyle name="Обычный 2 3 3 2 3 8" xfId="18295" xr:uid="{00000000-0005-0000-0000-000089380000}"/>
    <cellStyle name="Обычный 2 3 3 2 4" xfId="4126" xr:uid="{00000000-0005-0000-0000-00008A380000}"/>
    <cellStyle name="Обычный 2 3 3 2 4 2" xfId="4127" xr:uid="{00000000-0005-0000-0000-00008B380000}"/>
    <cellStyle name="Обычный 2 3 3 2 4 2 2" xfId="18296" xr:uid="{00000000-0005-0000-0000-00008C380000}"/>
    <cellStyle name="Обычный 2 3 3 2 4 2 3" xfId="18297" xr:uid="{00000000-0005-0000-0000-00008D380000}"/>
    <cellStyle name="Обычный 2 3 3 2 4 3" xfId="18298" xr:uid="{00000000-0005-0000-0000-00008E380000}"/>
    <cellStyle name="Обычный 2 3 3 2 4 4" xfId="18299" xr:uid="{00000000-0005-0000-0000-00008F380000}"/>
    <cellStyle name="Обычный 2 3 3 2 5" xfId="4128" xr:uid="{00000000-0005-0000-0000-000090380000}"/>
    <cellStyle name="Обычный 2 3 3 2 5 2" xfId="18300" xr:uid="{00000000-0005-0000-0000-000091380000}"/>
    <cellStyle name="Обычный 2 3 3 2 5 3" xfId="18301" xr:uid="{00000000-0005-0000-0000-000092380000}"/>
    <cellStyle name="Обычный 2 3 3 2 6" xfId="4129" xr:uid="{00000000-0005-0000-0000-000093380000}"/>
    <cellStyle name="Обычный 2 3 3 2 6 2" xfId="18302" xr:uid="{00000000-0005-0000-0000-000094380000}"/>
    <cellStyle name="Обычный 2 3 3 2 6 3" xfId="18303" xr:uid="{00000000-0005-0000-0000-000095380000}"/>
    <cellStyle name="Обычный 2 3 3 2 7" xfId="4130" xr:uid="{00000000-0005-0000-0000-000096380000}"/>
    <cellStyle name="Обычный 2 3 3 2 7 2" xfId="18304" xr:uid="{00000000-0005-0000-0000-000097380000}"/>
    <cellStyle name="Обычный 2 3 3 2 7 3" xfId="18305" xr:uid="{00000000-0005-0000-0000-000098380000}"/>
    <cellStyle name="Обычный 2 3 3 2 8" xfId="4131" xr:uid="{00000000-0005-0000-0000-000099380000}"/>
    <cellStyle name="Обычный 2 3 3 2 8 2" xfId="18306" xr:uid="{00000000-0005-0000-0000-00009A380000}"/>
    <cellStyle name="Обычный 2 3 3 2 8 3" xfId="18307" xr:uid="{00000000-0005-0000-0000-00009B380000}"/>
    <cellStyle name="Обычный 2 3 3 2 9" xfId="18308" xr:uid="{00000000-0005-0000-0000-00009C380000}"/>
    <cellStyle name="Обычный 2 3 3 3" xfId="4132" xr:uid="{00000000-0005-0000-0000-00009D380000}"/>
    <cellStyle name="Обычный 2 3 3 3 2" xfId="4133" xr:uid="{00000000-0005-0000-0000-00009E380000}"/>
    <cellStyle name="Обычный 2 3 3 3 2 2" xfId="18309" xr:uid="{00000000-0005-0000-0000-00009F380000}"/>
    <cellStyle name="Обычный 2 3 3 3 2 3" xfId="18310" xr:uid="{00000000-0005-0000-0000-0000A0380000}"/>
    <cellStyle name="Обычный 2 3 3 3 3" xfId="18311" xr:uid="{00000000-0005-0000-0000-0000A1380000}"/>
    <cellStyle name="Обычный 2 3 3 3 4" xfId="18312" xr:uid="{00000000-0005-0000-0000-0000A2380000}"/>
    <cellStyle name="Обычный 2 3 3 4" xfId="4134" xr:uid="{00000000-0005-0000-0000-0000A3380000}"/>
    <cellStyle name="Обычный 2 3 3 4 2" xfId="18313" xr:uid="{00000000-0005-0000-0000-0000A4380000}"/>
    <cellStyle name="Обычный 2 3 3 4 3" xfId="18314" xr:uid="{00000000-0005-0000-0000-0000A5380000}"/>
    <cellStyle name="Обычный 2 3 3 5" xfId="4135" xr:uid="{00000000-0005-0000-0000-0000A6380000}"/>
    <cellStyle name="Обычный 2 3 3 5 2" xfId="18315" xr:uid="{00000000-0005-0000-0000-0000A7380000}"/>
    <cellStyle name="Обычный 2 3 3 5 3" xfId="18316" xr:uid="{00000000-0005-0000-0000-0000A8380000}"/>
    <cellStyle name="Обычный 2 3 3 6" xfId="4136" xr:uid="{00000000-0005-0000-0000-0000A9380000}"/>
    <cellStyle name="Обычный 2 3 3 6 2" xfId="18317" xr:uid="{00000000-0005-0000-0000-0000AA380000}"/>
    <cellStyle name="Обычный 2 3 3 6 3" xfId="18318" xr:uid="{00000000-0005-0000-0000-0000AB380000}"/>
    <cellStyle name="Обычный 2 3 3 7" xfId="4137" xr:uid="{00000000-0005-0000-0000-0000AC380000}"/>
    <cellStyle name="Обычный 2 3 3 7 2" xfId="18319" xr:uid="{00000000-0005-0000-0000-0000AD380000}"/>
    <cellStyle name="Обычный 2 3 3 7 3" xfId="18320" xr:uid="{00000000-0005-0000-0000-0000AE380000}"/>
    <cellStyle name="Обычный 2 3 3 8" xfId="18321" xr:uid="{00000000-0005-0000-0000-0000AF380000}"/>
    <cellStyle name="Обычный 2 3 3 9" xfId="18322" xr:uid="{00000000-0005-0000-0000-0000B0380000}"/>
    <cellStyle name="Обычный 2 4" xfId="348" xr:uid="{00000000-0005-0000-0000-0000B1380000}"/>
    <cellStyle name="Обычный 2 4 2" xfId="18323" xr:uid="{00000000-0005-0000-0000-0000B2380000}"/>
    <cellStyle name="Обычный 2 4 3" xfId="18324" xr:uid="{00000000-0005-0000-0000-0000B3380000}"/>
    <cellStyle name="Обычный 2 5" xfId="349" xr:uid="{00000000-0005-0000-0000-0000B4380000}"/>
    <cellStyle name="Обычный 2 5 2" xfId="18325" xr:uid="{00000000-0005-0000-0000-0000B5380000}"/>
    <cellStyle name="Обычный 2 5 3" xfId="18326" xr:uid="{00000000-0005-0000-0000-0000B6380000}"/>
    <cellStyle name="Обычный 2 6" xfId="350" xr:uid="{00000000-0005-0000-0000-0000B7380000}"/>
    <cellStyle name="Обычный 2 7" xfId="351" xr:uid="{00000000-0005-0000-0000-0000B8380000}"/>
    <cellStyle name="Обычный 2 8" xfId="352" xr:uid="{00000000-0005-0000-0000-0000B9380000}"/>
    <cellStyle name="Обычный 2 9" xfId="353" xr:uid="{00000000-0005-0000-0000-0000BA380000}"/>
    <cellStyle name="Обычный 20" xfId="4138" xr:uid="{00000000-0005-0000-0000-0000BB380000}"/>
    <cellStyle name="Обычный 20 2" xfId="4139" xr:uid="{00000000-0005-0000-0000-0000BC380000}"/>
    <cellStyle name="Обычный 20 2 2" xfId="4140" xr:uid="{00000000-0005-0000-0000-0000BD380000}"/>
    <cellStyle name="Обычный 20 2 2 2" xfId="18327" xr:uid="{00000000-0005-0000-0000-0000BE380000}"/>
    <cellStyle name="Обычный 20 2 2 3" xfId="18328" xr:uid="{00000000-0005-0000-0000-0000BF380000}"/>
    <cellStyle name="Обычный 20 2 3" xfId="18329" xr:uid="{00000000-0005-0000-0000-0000C0380000}"/>
    <cellStyle name="Обычный 20 2 4" xfId="18330" xr:uid="{00000000-0005-0000-0000-0000C1380000}"/>
    <cellStyle name="Обычный 20 3" xfId="4141" xr:uid="{00000000-0005-0000-0000-0000C2380000}"/>
    <cellStyle name="Обычный 20 3 2" xfId="18331" xr:uid="{00000000-0005-0000-0000-0000C3380000}"/>
    <cellStyle name="Обычный 20 3 3" xfId="18332" xr:uid="{00000000-0005-0000-0000-0000C4380000}"/>
    <cellStyle name="Обычный 20 4" xfId="4142" xr:uid="{00000000-0005-0000-0000-0000C5380000}"/>
    <cellStyle name="Обычный 20 4 2" xfId="18333" xr:uid="{00000000-0005-0000-0000-0000C6380000}"/>
    <cellStyle name="Обычный 20 4 3" xfId="18334" xr:uid="{00000000-0005-0000-0000-0000C7380000}"/>
    <cellStyle name="Обычный 20 5" xfId="4143" xr:uid="{00000000-0005-0000-0000-0000C8380000}"/>
    <cellStyle name="Обычный 20 5 2" xfId="18335" xr:uid="{00000000-0005-0000-0000-0000C9380000}"/>
    <cellStyle name="Обычный 20 5 3" xfId="18336" xr:uid="{00000000-0005-0000-0000-0000CA380000}"/>
    <cellStyle name="Обычный 20 6" xfId="4144" xr:uid="{00000000-0005-0000-0000-0000CB380000}"/>
    <cellStyle name="Обычный 20 6 2" xfId="18337" xr:uid="{00000000-0005-0000-0000-0000CC380000}"/>
    <cellStyle name="Обычный 20 6 3" xfId="18338" xr:uid="{00000000-0005-0000-0000-0000CD380000}"/>
    <cellStyle name="Обычный 20 7" xfId="18339" xr:uid="{00000000-0005-0000-0000-0000CE380000}"/>
    <cellStyle name="Обычный 20 8" xfId="18340" xr:uid="{00000000-0005-0000-0000-0000CF380000}"/>
    <cellStyle name="Обычный 21" xfId="354" xr:uid="{00000000-0005-0000-0000-0000D0380000}"/>
    <cellStyle name="Обычный 21 2" xfId="4145" xr:uid="{00000000-0005-0000-0000-0000D1380000}"/>
    <cellStyle name="Обычный 21 2 2" xfId="4146" xr:uid="{00000000-0005-0000-0000-0000D2380000}"/>
    <cellStyle name="Обычный 21 2 2 2" xfId="18341" xr:uid="{00000000-0005-0000-0000-0000D3380000}"/>
    <cellStyle name="Обычный 21 2 2 3" xfId="18342" xr:uid="{00000000-0005-0000-0000-0000D4380000}"/>
    <cellStyle name="Обычный 21 2 3" xfId="18343" xr:uid="{00000000-0005-0000-0000-0000D5380000}"/>
    <cellStyle name="Обычный 21 2 4" xfId="18344" xr:uid="{00000000-0005-0000-0000-0000D6380000}"/>
    <cellStyle name="Обычный 21 3" xfId="4147" xr:uid="{00000000-0005-0000-0000-0000D7380000}"/>
    <cellStyle name="Обычный 21 3 2" xfId="18345" xr:uid="{00000000-0005-0000-0000-0000D8380000}"/>
    <cellStyle name="Обычный 21 3 3" xfId="18346" xr:uid="{00000000-0005-0000-0000-0000D9380000}"/>
    <cellStyle name="Обычный 21 4" xfId="4148" xr:uid="{00000000-0005-0000-0000-0000DA380000}"/>
    <cellStyle name="Обычный 21 4 2" xfId="18347" xr:uid="{00000000-0005-0000-0000-0000DB380000}"/>
    <cellStyle name="Обычный 21 4 3" xfId="18348" xr:uid="{00000000-0005-0000-0000-0000DC380000}"/>
    <cellStyle name="Обычный 21 5" xfId="4149" xr:uid="{00000000-0005-0000-0000-0000DD380000}"/>
    <cellStyle name="Обычный 21 5 2" xfId="18349" xr:uid="{00000000-0005-0000-0000-0000DE380000}"/>
    <cellStyle name="Обычный 21 5 3" xfId="18350" xr:uid="{00000000-0005-0000-0000-0000DF380000}"/>
    <cellStyle name="Обычный 21 6" xfId="4150" xr:uid="{00000000-0005-0000-0000-0000E0380000}"/>
    <cellStyle name="Обычный 21 6 2" xfId="18162" xr:uid="{00000000-0005-0000-0000-0000E1380000}"/>
    <cellStyle name="Обычный 21 6 2 2" xfId="18351" xr:uid="{00000000-0005-0000-0000-0000E2380000}"/>
    <cellStyle name="Обычный 21 6 2 3" xfId="18352" xr:uid="{00000000-0005-0000-0000-0000E3380000}"/>
    <cellStyle name="Обычный 21 6 3" xfId="18353" xr:uid="{00000000-0005-0000-0000-0000E4380000}"/>
    <cellStyle name="Обычный 21 6 4" xfId="18354" xr:uid="{00000000-0005-0000-0000-0000E5380000}"/>
    <cellStyle name="Обычный 21 7" xfId="18163" xr:uid="{00000000-0005-0000-0000-0000E6380000}"/>
    <cellStyle name="Обычный 21 7 2" xfId="18355" xr:uid="{00000000-0005-0000-0000-0000E7380000}"/>
    <cellStyle name="Обычный 21 7 3" xfId="18356" xr:uid="{00000000-0005-0000-0000-0000E8380000}"/>
    <cellStyle name="Обычный 21 8" xfId="18357" xr:uid="{00000000-0005-0000-0000-0000E9380000}"/>
    <cellStyle name="Обычный 21 9" xfId="18358" xr:uid="{00000000-0005-0000-0000-0000EA380000}"/>
    <cellStyle name="Обычный 22" xfId="355" xr:uid="{00000000-0005-0000-0000-0000EB380000}"/>
    <cellStyle name="Обычный 222" xfId="4151" xr:uid="{00000000-0005-0000-0000-0000EC380000}"/>
    <cellStyle name="Обычный 222 2" xfId="4152" xr:uid="{00000000-0005-0000-0000-0000ED380000}"/>
    <cellStyle name="Обычный 222 2 2" xfId="4153" xr:uid="{00000000-0005-0000-0000-0000EE380000}"/>
    <cellStyle name="Обычный 222 2 2 2" xfId="18359" xr:uid="{00000000-0005-0000-0000-0000EF380000}"/>
    <cellStyle name="Обычный 222 2 2 3" xfId="18360" xr:uid="{00000000-0005-0000-0000-0000F0380000}"/>
    <cellStyle name="Обычный 222 2 3" xfId="18361" xr:uid="{00000000-0005-0000-0000-0000F1380000}"/>
    <cellStyle name="Обычный 222 2 4" xfId="18362" xr:uid="{00000000-0005-0000-0000-0000F2380000}"/>
    <cellStyle name="Обычный 222 3" xfId="4154" xr:uid="{00000000-0005-0000-0000-0000F3380000}"/>
    <cellStyle name="Обычный 222 3 2" xfId="18363" xr:uid="{00000000-0005-0000-0000-0000F4380000}"/>
    <cellStyle name="Обычный 222 3 3" xfId="18364" xr:uid="{00000000-0005-0000-0000-0000F5380000}"/>
    <cellStyle name="Обычный 222 4" xfId="4155" xr:uid="{00000000-0005-0000-0000-0000F6380000}"/>
    <cellStyle name="Обычный 222 4 2" xfId="18365" xr:uid="{00000000-0005-0000-0000-0000F7380000}"/>
    <cellStyle name="Обычный 222 4 3" xfId="18366" xr:uid="{00000000-0005-0000-0000-0000F8380000}"/>
    <cellStyle name="Обычный 222 5" xfId="4156" xr:uid="{00000000-0005-0000-0000-0000F9380000}"/>
    <cellStyle name="Обычный 222 5 2" xfId="18367" xr:uid="{00000000-0005-0000-0000-0000FA380000}"/>
    <cellStyle name="Обычный 222 5 3" xfId="18368" xr:uid="{00000000-0005-0000-0000-0000FB380000}"/>
    <cellStyle name="Обычный 222 6" xfId="4157" xr:uid="{00000000-0005-0000-0000-0000FC380000}"/>
    <cellStyle name="Обычный 222 6 2" xfId="18369" xr:uid="{00000000-0005-0000-0000-0000FD380000}"/>
    <cellStyle name="Обычный 222 6 3" xfId="18370" xr:uid="{00000000-0005-0000-0000-0000FE380000}"/>
    <cellStyle name="Обычный 222 7" xfId="18371" xr:uid="{00000000-0005-0000-0000-0000FF380000}"/>
    <cellStyle name="Обычный 222 8" xfId="18372" xr:uid="{00000000-0005-0000-0000-000000390000}"/>
    <cellStyle name="Обычный 223" xfId="4158" xr:uid="{00000000-0005-0000-0000-000001390000}"/>
    <cellStyle name="Обычный 223 2" xfId="4159" xr:uid="{00000000-0005-0000-0000-000002390000}"/>
    <cellStyle name="Обычный 223 2 2" xfId="4160" xr:uid="{00000000-0005-0000-0000-000003390000}"/>
    <cellStyle name="Обычный 223 2 2 2" xfId="18373" xr:uid="{00000000-0005-0000-0000-000004390000}"/>
    <cellStyle name="Обычный 223 2 2 3" xfId="18374" xr:uid="{00000000-0005-0000-0000-000005390000}"/>
    <cellStyle name="Обычный 223 2 3" xfId="18375" xr:uid="{00000000-0005-0000-0000-000006390000}"/>
    <cellStyle name="Обычный 223 2 4" xfId="18376" xr:uid="{00000000-0005-0000-0000-000007390000}"/>
    <cellStyle name="Обычный 223 3" xfId="4161" xr:uid="{00000000-0005-0000-0000-000008390000}"/>
    <cellStyle name="Обычный 223 3 2" xfId="18377" xr:uid="{00000000-0005-0000-0000-000009390000}"/>
    <cellStyle name="Обычный 223 3 3" xfId="18378" xr:uid="{00000000-0005-0000-0000-00000A390000}"/>
    <cellStyle name="Обычный 223 4" xfId="4162" xr:uid="{00000000-0005-0000-0000-00000B390000}"/>
    <cellStyle name="Обычный 223 4 2" xfId="18379" xr:uid="{00000000-0005-0000-0000-00000C390000}"/>
    <cellStyle name="Обычный 223 4 3" xfId="18380" xr:uid="{00000000-0005-0000-0000-00000D390000}"/>
    <cellStyle name="Обычный 223 5" xfId="4163" xr:uid="{00000000-0005-0000-0000-00000E390000}"/>
    <cellStyle name="Обычный 223 5 2" xfId="18381" xr:uid="{00000000-0005-0000-0000-00000F390000}"/>
    <cellStyle name="Обычный 223 5 3" xfId="18382" xr:uid="{00000000-0005-0000-0000-000010390000}"/>
    <cellStyle name="Обычный 223 6" xfId="4164" xr:uid="{00000000-0005-0000-0000-000011390000}"/>
    <cellStyle name="Обычный 223 6 2" xfId="18383" xr:uid="{00000000-0005-0000-0000-000012390000}"/>
    <cellStyle name="Обычный 223 6 3" xfId="18384" xr:uid="{00000000-0005-0000-0000-000013390000}"/>
    <cellStyle name="Обычный 223 7" xfId="18385" xr:uid="{00000000-0005-0000-0000-000014390000}"/>
    <cellStyle name="Обычный 223 8" xfId="18386" xr:uid="{00000000-0005-0000-0000-000015390000}"/>
    <cellStyle name="Обычный 23" xfId="4165" xr:uid="{00000000-0005-0000-0000-000016390000}"/>
    <cellStyle name="Обычный 23 2" xfId="4166" xr:uid="{00000000-0005-0000-0000-000017390000}"/>
    <cellStyle name="Обычный 23 2 2" xfId="4167" xr:uid="{00000000-0005-0000-0000-000018390000}"/>
    <cellStyle name="Обычный 23 2 2 2" xfId="18387" xr:uid="{00000000-0005-0000-0000-000019390000}"/>
    <cellStyle name="Обычный 23 2 2 3" xfId="18388" xr:uid="{00000000-0005-0000-0000-00001A390000}"/>
    <cellStyle name="Обычный 23 2 3" xfId="18389" xr:uid="{00000000-0005-0000-0000-00001B390000}"/>
    <cellStyle name="Обычный 23 2 4" xfId="18390" xr:uid="{00000000-0005-0000-0000-00001C390000}"/>
    <cellStyle name="Обычный 23 3" xfId="4168" xr:uid="{00000000-0005-0000-0000-00001D390000}"/>
    <cellStyle name="Обычный 23 3 2" xfId="18391" xr:uid="{00000000-0005-0000-0000-00001E390000}"/>
    <cellStyle name="Обычный 23 3 3" xfId="18392" xr:uid="{00000000-0005-0000-0000-00001F390000}"/>
    <cellStyle name="Обычный 23 4" xfId="4169" xr:uid="{00000000-0005-0000-0000-000020390000}"/>
    <cellStyle name="Обычный 23 4 2" xfId="18393" xr:uid="{00000000-0005-0000-0000-000021390000}"/>
    <cellStyle name="Обычный 23 4 3" xfId="18394" xr:uid="{00000000-0005-0000-0000-000022390000}"/>
    <cellStyle name="Обычный 23 5" xfId="4170" xr:uid="{00000000-0005-0000-0000-000023390000}"/>
    <cellStyle name="Обычный 23 5 2" xfId="18395" xr:uid="{00000000-0005-0000-0000-000024390000}"/>
    <cellStyle name="Обычный 23 5 3" xfId="18396" xr:uid="{00000000-0005-0000-0000-000025390000}"/>
    <cellStyle name="Обычный 23 6" xfId="4171" xr:uid="{00000000-0005-0000-0000-000026390000}"/>
    <cellStyle name="Обычный 23 6 2" xfId="18397" xr:uid="{00000000-0005-0000-0000-000027390000}"/>
    <cellStyle name="Обычный 23 6 3" xfId="18398" xr:uid="{00000000-0005-0000-0000-000028390000}"/>
    <cellStyle name="Обычный 23 7" xfId="18399" xr:uid="{00000000-0005-0000-0000-000029390000}"/>
    <cellStyle name="Обычный 23 8" xfId="18400" xr:uid="{00000000-0005-0000-0000-00002A390000}"/>
    <cellStyle name="Обычный 24" xfId="356" xr:uid="{00000000-0005-0000-0000-00002B390000}"/>
    <cellStyle name="Обычный 24 2" xfId="4172" xr:uid="{00000000-0005-0000-0000-00002C390000}"/>
    <cellStyle name="Обычный 24 2 2" xfId="4173" xr:uid="{00000000-0005-0000-0000-00002D390000}"/>
    <cellStyle name="Обычный 24 2 2 2" xfId="18401" xr:uid="{00000000-0005-0000-0000-00002E390000}"/>
    <cellStyle name="Обычный 24 2 2 3" xfId="18402" xr:uid="{00000000-0005-0000-0000-00002F390000}"/>
    <cellStyle name="Обычный 24 2 3" xfId="18403" xr:uid="{00000000-0005-0000-0000-000030390000}"/>
    <cellStyle name="Обычный 24 2 4" xfId="18404" xr:uid="{00000000-0005-0000-0000-000031390000}"/>
    <cellStyle name="Обычный 24 3" xfId="4174" xr:uid="{00000000-0005-0000-0000-000032390000}"/>
    <cellStyle name="Обычный 24 3 2" xfId="18405" xr:uid="{00000000-0005-0000-0000-000033390000}"/>
    <cellStyle name="Обычный 24 3 3" xfId="18406" xr:uid="{00000000-0005-0000-0000-000034390000}"/>
    <cellStyle name="Обычный 24 4" xfId="4175" xr:uid="{00000000-0005-0000-0000-000035390000}"/>
    <cellStyle name="Обычный 24 4 2" xfId="18407" xr:uid="{00000000-0005-0000-0000-000036390000}"/>
    <cellStyle name="Обычный 24 4 3" xfId="18408" xr:uid="{00000000-0005-0000-0000-000037390000}"/>
    <cellStyle name="Обычный 24 5" xfId="4176" xr:uid="{00000000-0005-0000-0000-000038390000}"/>
    <cellStyle name="Обычный 24 5 2" xfId="18409" xr:uid="{00000000-0005-0000-0000-000039390000}"/>
    <cellStyle name="Обычный 24 5 3" xfId="18410" xr:uid="{00000000-0005-0000-0000-00003A390000}"/>
    <cellStyle name="Обычный 24 6" xfId="4177" xr:uid="{00000000-0005-0000-0000-00003B390000}"/>
    <cellStyle name="Обычный 24 6 2" xfId="18411" xr:uid="{00000000-0005-0000-0000-00003C390000}"/>
    <cellStyle name="Обычный 24 6 3" xfId="18412" xr:uid="{00000000-0005-0000-0000-00003D390000}"/>
    <cellStyle name="Обычный 24 7" xfId="18413" xr:uid="{00000000-0005-0000-0000-00003E390000}"/>
    <cellStyle name="Обычный 24 8" xfId="18414" xr:uid="{00000000-0005-0000-0000-00003F390000}"/>
    <cellStyle name="Обычный 25" xfId="4178" xr:uid="{00000000-0005-0000-0000-000040390000}"/>
    <cellStyle name="Обычный 25 10" xfId="18415" xr:uid="{00000000-0005-0000-0000-000041390000}"/>
    <cellStyle name="Обычный 25 11" xfId="18416" xr:uid="{00000000-0005-0000-0000-000042390000}"/>
    <cellStyle name="Обычный 25 2" xfId="4179" xr:uid="{00000000-0005-0000-0000-000043390000}"/>
    <cellStyle name="Обычный 25 2 2" xfId="18417" xr:uid="{00000000-0005-0000-0000-000044390000}"/>
    <cellStyle name="Обычный 25 2 3" xfId="18418" xr:uid="{00000000-0005-0000-0000-000045390000}"/>
    <cellStyle name="Обычный 25 3" xfId="357" xr:uid="{00000000-0005-0000-0000-000046390000}"/>
    <cellStyle name="Обычный 25 3 2" xfId="4180" xr:uid="{00000000-0005-0000-0000-000047390000}"/>
    <cellStyle name="Обычный 25 3 2 2" xfId="18419" xr:uid="{00000000-0005-0000-0000-000048390000}"/>
    <cellStyle name="Обычный 25 3 2 3" xfId="18420" xr:uid="{00000000-0005-0000-0000-000049390000}"/>
    <cellStyle name="Обычный 25 3 3" xfId="4181" xr:uid="{00000000-0005-0000-0000-00004A390000}"/>
    <cellStyle name="Обычный 25 3 3 2" xfId="18421" xr:uid="{00000000-0005-0000-0000-00004B390000}"/>
    <cellStyle name="Обычный 25 3 3 3" xfId="18422" xr:uid="{00000000-0005-0000-0000-00004C390000}"/>
    <cellStyle name="Обычный 25 3 4" xfId="4182" xr:uid="{00000000-0005-0000-0000-00004D390000}"/>
    <cellStyle name="Обычный 25 3 4 2" xfId="18423" xr:uid="{00000000-0005-0000-0000-00004E390000}"/>
    <cellStyle name="Обычный 25 3 4 3" xfId="18424" xr:uid="{00000000-0005-0000-0000-00004F390000}"/>
    <cellStyle name="Обычный 25 3 5" xfId="4183" xr:uid="{00000000-0005-0000-0000-000050390000}"/>
    <cellStyle name="Обычный 25 3 5 2" xfId="18425" xr:uid="{00000000-0005-0000-0000-000051390000}"/>
    <cellStyle name="Обычный 25 3 5 3" xfId="18426" xr:uid="{00000000-0005-0000-0000-000052390000}"/>
    <cellStyle name="Обычный 25 3 6" xfId="4184" xr:uid="{00000000-0005-0000-0000-000053390000}"/>
    <cellStyle name="Обычный 25 3 6 2" xfId="18427" xr:uid="{00000000-0005-0000-0000-000054390000}"/>
    <cellStyle name="Обычный 25 3 6 3" xfId="18428" xr:uid="{00000000-0005-0000-0000-000055390000}"/>
    <cellStyle name="Обычный 25 3 7" xfId="4185" xr:uid="{00000000-0005-0000-0000-000056390000}"/>
    <cellStyle name="Обычный 25 3 8" xfId="612" xr:uid="{00000000-0005-0000-0000-000057390000}"/>
    <cellStyle name="Обычный 25 3 8 2" xfId="18164" xr:uid="{00000000-0005-0000-0000-000058390000}"/>
    <cellStyle name="Обычный 25 3 8 2 2" xfId="18429" xr:uid="{00000000-0005-0000-0000-000059390000}"/>
    <cellStyle name="Обычный 25 3 8 2 3" xfId="18430" xr:uid="{00000000-0005-0000-0000-00005A390000}"/>
    <cellStyle name="Обычный 25 3 8 3" xfId="18431" xr:uid="{00000000-0005-0000-0000-00005B390000}"/>
    <cellStyle name="Обычный 25 3 8 4" xfId="18432" xr:uid="{00000000-0005-0000-0000-00005C390000}"/>
    <cellStyle name="Обычный 25 3 9" xfId="18433" xr:uid="{00000000-0005-0000-0000-00005D390000}"/>
    <cellStyle name="Обычный 25 4" xfId="4186" xr:uid="{00000000-0005-0000-0000-00005E390000}"/>
    <cellStyle name="Обычный 25 4 2" xfId="18434" xr:uid="{00000000-0005-0000-0000-00005F390000}"/>
    <cellStyle name="Обычный 25 4 3" xfId="18435" xr:uid="{00000000-0005-0000-0000-000060390000}"/>
    <cellStyle name="Обычный 25 5" xfId="4187" xr:uid="{00000000-0005-0000-0000-000061390000}"/>
    <cellStyle name="Обычный 25 5 2" xfId="18436" xr:uid="{00000000-0005-0000-0000-000062390000}"/>
    <cellStyle name="Обычный 25 5 3" xfId="18437" xr:uid="{00000000-0005-0000-0000-000063390000}"/>
    <cellStyle name="Обычный 25 6" xfId="4188" xr:uid="{00000000-0005-0000-0000-000064390000}"/>
    <cellStyle name="Обычный 25 6 2" xfId="18438" xr:uid="{00000000-0005-0000-0000-000065390000}"/>
    <cellStyle name="Обычный 25 6 3" xfId="18439" xr:uid="{00000000-0005-0000-0000-000066390000}"/>
    <cellStyle name="Обычный 25 7" xfId="4189" xr:uid="{00000000-0005-0000-0000-000067390000}"/>
    <cellStyle name="Обычный 25 7 2" xfId="4190" xr:uid="{00000000-0005-0000-0000-000068390000}"/>
    <cellStyle name="Обычный 25 7 3" xfId="4191" xr:uid="{00000000-0005-0000-0000-000069390000}"/>
    <cellStyle name="Обычный 25 8" xfId="4192" xr:uid="{00000000-0005-0000-0000-00006A390000}"/>
    <cellStyle name="Обычный 25 8 2" xfId="18440" xr:uid="{00000000-0005-0000-0000-00006B390000}"/>
    <cellStyle name="Обычный 25 8 3" xfId="18441" xr:uid="{00000000-0005-0000-0000-00006C390000}"/>
    <cellStyle name="Обычный 25 9" xfId="4193" xr:uid="{00000000-0005-0000-0000-00006D390000}"/>
    <cellStyle name="Обычный 25 9 2" xfId="18165" xr:uid="{00000000-0005-0000-0000-00006E390000}"/>
    <cellStyle name="Обычный 25 9 2 2" xfId="18442" xr:uid="{00000000-0005-0000-0000-00006F390000}"/>
    <cellStyle name="Обычный 25 9 2 3" xfId="18443" xr:uid="{00000000-0005-0000-0000-000070390000}"/>
    <cellStyle name="Обычный 25 9 3" xfId="18444" xr:uid="{00000000-0005-0000-0000-000071390000}"/>
    <cellStyle name="Обычный 25 9 4" xfId="18445" xr:uid="{00000000-0005-0000-0000-000072390000}"/>
    <cellStyle name="Обычный 25 9 4 2" xfId="18532" xr:uid="{00000000-0005-0000-0000-000073390000}"/>
    <cellStyle name="Обычный 25 9 4 3" xfId="18533" xr:uid="{00000000-0005-0000-0000-000074390000}"/>
    <cellStyle name="Обычный 26" xfId="4194" xr:uid="{00000000-0005-0000-0000-000075390000}"/>
    <cellStyle name="Обычный 26 2" xfId="4195" xr:uid="{00000000-0005-0000-0000-000076390000}"/>
    <cellStyle name="Обычный 26 2 2" xfId="18446" xr:uid="{00000000-0005-0000-0000-000077390000}"/>
    <cellStyle name="Обычный 26 2 3" xfId="18447" xr:uid="{00000000-0005-0000-0000-000078390000}"/>
    <cellStyle name="Обычный 26 3" xfId="4196" xr:uid="{00000000-0005-0000-0000-000079390000}"/>
    <cellStyle name="Обычный 26 3 2" xfId="18448" xr:uid="{00000000-0005-0000-0000-00007A390000}"/>
    <cellStyle name="Обычный 26 3 3" xfId="18449" xr:uid="{00000000-0005-0000-0000-00007B390000}"/>
    <cellStyle name="Обычный 26 4" xfId="4197" xr:uid="{00000000-0005-0000-0000-00007C390000}"/>
    <cellStyle name="Обычный 26 4 2" xfId="18450" xr:uid="{00000000-0005-0000-0000-00007D390000}"/>
    <cellStyle name="Обычный 26 4 3" xfId="18451" xr:uid="{00000000-0005-0000-0000-00007E390000}"/>
    <cellStyle name="Обычный 26 5" xfId="4198" xr:uid="{00000000-0005-0000-0000-00007F390000}"/>
    <cellStyle name="Обычный 26 5 2" xfId="18452" xr:uid="{00000000-0005-0000-0000-000080390000}"/>
    <cellStyle name="Обычный 26 5 3" xfId="18453" xr:uid="{00000000-0005-0000-0000-000081390000}"/>
    <cellStyle name="Обычный 26 6" xfId="4199" xr:uid="{00000000-0005-0000-0000-000082390000}"/>
    <cellStyle name="Обычный 26 6 2" xfId="18454" xr:uid="{00000000-0005-0000-0000-000083390000}"/>
    <cellStyle name="Обычный 26 6 3" xfId="18455" xr:uid="{00000000-0005-0000-0000-000084390000}"/>
    <cellStyle name="Обычный 26 7" xfId="5340" xr:uid="{00000000-0005-0000-0000-000085390000}"/>
    <cellStyle name="Обычный 26 8" xfId="5170" xr:uid="{00000000-0005-0000-0000-000086390000}"/>
    <cellStyle name="Обычный 26 9" xfId="5268" xr:uid="{00000000-0005-0000-0000-000087390000}"/>
    <cellStyle name="Обычный 27" xfId="4200" xr:uid="{00000000-0005-0000-0000-000088390000}"/>
    <cellStyle name="Обычный 27 2" xfId="4201" xr:uid="{00000000-0005-0000-0000-000089390000}"/>
    <cellStyle name="Обычный 27 2 2" xfId="18456" xr:uid="{00000000-0005-0000-0000-00008A390000}"/>
    <cellStyle name="Обычный 27 2 3" xfId="18457" xr:uid="{00000000-0005-0000-0000-00008B390000}"/>
    <cellStyle name="Обычный 27 3" xfId="4202" xr:uid="{00000000-0005-0000-0000-00008C390000}"/>
    <cellStyle name="Обычный 27 3 2" xfId="18458" xr:uid="{00000000-0005-0000-0000-00008D390000}"/>
    <cellStyle name="Обычный 27 3 3" xfId="18459" xr:uid="{00000000-0005-0000-0000-00008E390000}"/>
    <cellStyle name="Обычный 27 4" xfId="4203" xr:uid="{00000000-0005-0000-0000-00008F390000}"/>
    <cellStyle name="Обычный 27 4 2" xfId="18460" xr:uid="{00000000-0005-0000-0000-000090390000}"/>
    <cellStyle name="Обычный 27 4 3" xfId="18461" xr:uid="{00000000-0005-0000-0000-000091390000}"/>
    <cellStyle name="Обычный 27 5" xfId="4204" xr:uid="{00000000-0005-0000-0000-000092390000}"/>
    <cellStyle name="Обычный 27 5 2" xfId="18462" xr:uid="{00000000-0005-0000-0000-000093390000}"/>
    <cellStyle name="Обычный 27 5 3" xfId="18463" xr:uid="{00000000-0005-0000-0000-000094390000}"/>
    <cellStyle name="Обычный 27 6" xfId="4205" xr:uid="{00000000-0005-0000-0000-000095390000}"/>
    <cellStyle name="Обычный 27 6 2" xfId="18464" xr:uid="{00000000-0005-0000-0000-000096390000}"/>
    <cellStyle name="Обычный 27 6 3" xfId="18465" xr:uid="{00000000-0005-0000-0000-000097390000}"/>
    <cellStyle name="Обычный 27 7" xfId="5341" xr:uid="{00000000-0005-0000-0000-000098390000}"/>
    <cellStyle name="Обычный 27 8" xfId="5169" xr:uid="{00000000-0005-0000-0000-000099390000}"/>
    <cellStyle name="Обычный 27 9" xfId="5269" xr:uid="{00000000-0005-0000-0000-00009A390000}"/>
    <cellStyle name="Обычный 28" xfId="4206" xr:uid="{00000000-0005-0000-0000-00009B390000}"/>
    <cellStyle name="Обычный 28 2" xfId="4207" xr:uid="{00000000-0005-0000-0000-00009C390000}"/>
    <cellStyle name="Обычный 28 2 2" xfId="18466" xr:uid="{00000000-0005-0000-0000-00009D390000}"/>
    <cellStyle name="Обычный 28 2 3" xfId="18467" xr:uid="{00000000-0005-0000-0000-00009E390000}"/>
    <cellStyle name="Обычный 28 3" xfId="4208" xr:uid="{00000000-0005-0000-0000-00009F390000}"/>
    <cellStyle name="Обычный 28 3 2" xfId="18468" xr:uid="{00000000-0005-0000-0000-0000A0390000}"/>
    <cellStyle name="Обычный 28 3 3" xfId="18469" xr:uid="{00000000-0005-0000-0000-0000A1390000}"/>
    <cellStyle name="Обычный 28 4" xfId="4209" xr:uid="{00000000-0005-0000-0000-0000A2390000}"/>
    <cellStyle name="Обычный 28 4 2" xfId="18470" xr:uid="{00000000-0005-0000-0000-0000A3390000}"/>
    <cellStyle name="Обычный 28 4 3" xfId="18471" xr:uid="{00000000-0005-0000-0000-0000A4390000}"/>
    <cellStyle name="Обычный 28 5" xfId="4210" xr:uid="{00000000-0005-0000-0000-0000A5390000}"/>
    <cellStyle name="Обычный 28 5 2" xfId="18472" xr:uid="{00000000-0005-0000-0000-0000A6390000}"/>
    <cellStyle name="Обычный 28 5 3" xfId="18473" xr:uid="{00000000-0005-0000-0000-0000A7390000}"/>
    <cellStyle name="Обычный 28 6" xfId="4211" xr:uid="{00000000-0005-0000-0000-0000A8390000}"/>
    <cellStyle name="Обычный 28 6 2" xfId="18474" xr:uid="{00000000-0005-0000-0000-0000A9390000}"/>
    <cellStyle name="Обычный 28 6 3" xfId="18475" xr:uid="{00000000-0005-0000-0000-0000AA390000}"/>
    <cellStyle name="Обычный 28 7" xfId="18476" xr:uid="{00000000-0005-0000-0000-0000AB390000}"/>
    <cellStyle name="Обычный 28 8" xfId="18477" xr:uid="{00000000-0005-0000-0000-0000AC390000}"/>
    <cellStyle name="Обычный 29" xfId="4212" xr:uid="{00000000-0005-0000-0000-0000AD390000}"/>
    <cellStyle name="Обычный 29 2" xfId="4213" xr:uid="{00000000-0005-0000-0000-0000AE390000}"/>
    <cellStyle name="Обычный 29 2 2" xfId="18478" xr:uid="{00000000-0005-0000-0000-0000AF390000}"/>
    <cellStyle name="Обычный 29 2 3" xfId="18479" xr:uid="{00000000-0005-0000-0000-0000B0390000}"/>
    <cellStyle name="Обычный 29 3" xfId="18166" xr:uid="{00000000-0005-0000-0000-0000B1390000}"/>
    <cellStyle name="Обычный 29 3 2" xfId="18167" xr:uid="{00000000-0005-0000-0000-0000B2390000}"/>
    <cellStyle name="Обычный 29 3 3" xfId="18480" xr:uid="{00000000-0005-0000-0000-0000B3390000}"/>
    <cellStyle name="Обычный 3" xfId="358" xr:uid="{00000000-0005-0000-0000-0000B4390000}"/>
    <cellStyle name="Обычный 3 10" xfId="359" xr:uid="{00000000-0005-0000-0000-0000B5390000}"/>
    <cellStyle name="Обычный 3 11" xfId="360" xr:uid="{00000000-0005-0000-0000-0000B6390000}"/>
    <cellStyle name="Обычный 3 12" xfId="361" xr:uid="{00000000-0005-0000-0000-0000B7390000}"/>
    <cellStyle name="Обычный 3 13" xfId="362" xr:uid="{00000000-0005-0000-0000-0000B8390000}"/>
    <cellStyle name="Обычный 3 14" xfId="363" xr:uid="{00000000-0005-0000-0000-0000B9390000}"/>
    <cellStyle name="Обычный 3 15" xfId="364" xr:uid="{00000000-0005-0000-0000-0000BA390000}"/>
    <cellStyle name="Обычный 3 16" xfId="365" xr:uid="{00000000-0005-0000-0000-0000BB390000}"/>
    <cellStyle name="Обычный 3 17" xfId="366" xr:uid="{00000000-0005-0000-0000-0000BC390000}"/>
    <cellStyle name="Обычный 3 18" xfId="367" xr:uid="{00000000-0005-0000-0000-0000BD390000}"/>
    <cellStyle name="Обычный 3 19" xfId="368" xr:uid="{00000000-0005-0000-0000-0000BE390000}"/>
    <cellStyle name="Обычный 3 2" xfId="369" xr:uid="{00000000-0005-0000-0000-0000BF390000}"/>
    <cellStyle name="Обычный 3 2 2" xfId="4214" xr:uid="{00000000-0005-0000-0000-0000C0390000}"/>
    <cellStyle name="Обычный 3 2 3" xfId="18481" xr:uid="{00000000-0005-0000-0000-0000C1390000}"/>
    <cellStyle name="Обычный 3 20" xfId="370" xr:uid="{00000000-0005-0000-0000-0000C2390000}"/>
    <cellStyle name="Обычный 3 21" xfId="371" xr:uid="{00000000-0005-0000-0000-0000C3390000}"/>
    <cellStyle name="Обычный 3 22" xfId="372" xr:uid="{00000000-0005-0000-0000-0000C4390000}"/>
    <cellStyle name="Обычный 3 23" xfId="4215" xr:uid="{00000000-0005-0000-0000-0000C5390000}"/>
    <cellStyle name="Обычный 3 3" xfId="373" xr:uid="{00000000-0005-0000-0000-0000C6390000}"/>
    <cellStyle name="Обычный 3 3 2" xfId="18482" xr:uid="{00000000-0005-0000-0000-0000C7390000}"/>
    <cellStyle name="Обычный 3 3 3" xfId="18483" xr:uid="{00000000-0005-0000-0000-0000C8390000}"/>
    <cellStyle name="Обычный 3 4" xfId="374" xr:uid="{00000000-0005-0000-0000-0000C9390000}"/>
    <cellStyle name="Обычный 3 5" xfId="375" xr:uid="{00000000-0005-0000-0000-0000CA390000}"/>
    <cellStyle name="Обычный 3 6" xfId="376" xr:uid="{00000000-0005-0000-0000-0000CB390000}"/>
    <cellStyle name="Обычный 3 7" xfId="377" xr:uid="{00000000-0005-0000-0000-0000CC390000}"/>
    <cellStyle name="Обычный 3 8" xfId="378" xr:uid="{00000000-0005-0000-0000-0000CD390000}"/>
    <cellStyle name="Обычный 3 9" xfId="379" xr:uid="{00000000-0005-0000-0000-0000CE390000}"/>
    <cellStyle name="Обычный 30" xfId="4216" xr:uid="{00000000-0005-0000-0000-0000CF390000}"/>
    <cellStyle name="Обычный 30 2" xfId="5346" xr:uid="{00000000-0005-0000-0000-0000D0390000}"/>
    <cellStyle name="Обычный 30 3" xfId="5168" xr:uid="{00000000-0005-0000-0000-0000D1390000}"/>
    <cellStyle name="Обычный 30 4" xfId="5270" xr:uid="{00000000-0005-0000-0000-0000D2390000}"/>
    <cellStyle name="Обычный 31" xfId="4217" xr:uid="{00000000-0005-0000-0000-0000D3390000}"/>
    <cellStyle name="Обычный 31 2" xfId="9695" xr:uid="{00000000-0005-0000-0000-0000D4390000}"/>
    <cellStyle name="Обычный 31 2 2" xfId="18484" xr:uid="{00000000-0005-0000-0000-0000D5390000}"/>
    <cellStyle name="Обычный 31 2 3" xfId="18485" xr:uid="{00000000-0005-0000-0000-0000D6390000}"/>
    <cellStyle name="Обычный 31 3" xfId="13935" xr:uid="{00000000-0005-0000-0000-0000D7390000}"/>
    <cellStyle name="Обычный 31 3 2" xfId="18486" xr:uid="{00000000-0005-0000-0000-0000D8390000}"/>
    <cellStyle name="Обычный 31 3 3" xfId="18487" xr:uid="{00000000-0005-0000-0000-0000D9390000}"/>
    <cellStyle name="Обычный 31 4" xfId="18156" xr:uid="{00000000-0005-0000-0000-0000DA390000}"/>
    <cellStyle name="Обычный 31 4 2" xfId="18488" xr:uid="{00000000-0005-0000-0000-0000DB390000}"/>
    <cellStyle name="Обычный 31 4 3" xfId="18489" xr:uid="{00000000-0005-0000-0000-0000DC390000}"/>
    <cellStyle name="Обычный 31 4 3 2" xfId="18534" xr:uid="{00000000-0005-0000-0000-0000DD390000}"/>
    <cellStyle name="Обычный 31 4 3 3" xfId="18535" xr:uid="{00000000-0005-0000-0000-0000DE390000}"/>
    <cellStyle name="Обычный 31 4 4" xfId="18536" xr:uid="{00000000-0005-0000-0000-0000DF390000}"/>
    <cellStyle name="Обычный 31 5" xfId="18490" xr:uid="{00000000-0005-0000-0000-0000E0390000}"/>
    <cellStyle name="Обычный 31 6" xfId="18491" xr:uid="{00000000-0005-0000-0000-0000E1390000}"/>
    <cellStyle name="Обычный 32" xfId="18492" xr:uid="{00000000-0005-0000-0000-0000E2390000}"/>
    <cellStyle name="Обычный 32 2" xfId="18493" xr:uid="{00000000-0005-0000-0000-0000E3390000}"/>
    <cellStyle name="Обычный 32 3" xfId="18494" xr:uid="{00000000-0005-0000-0000-0000E4390000}"/>
    <cellStyle name="Обычный 4" xfId="380" xr:uid="{00000000-0005-0000-0000-0000E5390000}"/>
    <cellStyle name="Обычный 4 2" xfId="381" xr:uid="{00000000-0005-0000-0000-0000E6390000}"/>
    <cellStyle name="Обычный 4 2 2" xfId="18495" xr:uid="{00000000-0005-0000-0000-0000E7390000}"/>
    <cellStyle name="Обычный 4 2 3" xfId="18496" xr:uid="{00000000-0005-0000-0000-0000E8390000}"/>
    <cellStyle name="Обычный 4 3" xfId="382" xr:uid="{00000000-0005-0000-0000-0000E9390000}"/>
    <cellStyle name="Обычный 4 3 2" xfId="18497" xr:uid="{00000000-0005-0000-0000-0000EA390000}"/>
    <cellStyle name="Обычный 4 3 3" xfId="18498" xr:uid="{00000000-0005-0000-0000-0000EB390000}"/>
    <cellStyle name="Обычный 5" xfId="383" xr:uid="{00000000-0005-0000-0000-0000EC390000}"/>
    <cellStyle name="Обычный 5 10" xfId="384" xr:uid="{00000000-0005-0000-0000-0000ED390000}"/>
    <cellStyle name="Обычный 5 11" xfId="385" xr:uid="{00000000-0005-0000-0000-0000EE390000}"/>
    <cellStyle name="Обычный 5 12" xfId="386" xr:uid="{00000000-0005-0000-0000-0000EF390000}"/>
    <cellStyle name="Обычный 5 13" xfId="387" xr:uid="{00000000-0005-0000-0000-0000F0390000}"/>
    <cellStyle name="Обычный 5 14" xfId="388" xr:uid="{00000000-0005-0000-0000-0000F1390000}"/>
    <cellStyle name="Обычный 5 15" xfId="389" xr:uid="{00000000-0005-0000-0000-0000F2390000}"/>
    <cellStyle name="Обычный 5 16" xfId="390" xr:uid="{00000000-0005-0000-0000-0000F3390000}"/>
    <cellStyle name="Обычный 5 17" xfId="391" xr:uid="{00000000-0005-0000-0000-0000F4390000}"/>
    <cellStyle name="Обычный 5 18" xfId="392" xr:uid="{00000000-0005-0000-0000-0000F5390000}"/>
    <cellStyle name="Обычный 5 19" xfId="393" xr:uid="{00000000-0005-0000-0000-0000F6390000}"/>
    <cellStyle name="Обычный 5 2" xfId="394" xr:uid="{00000000-0005-0000-0000-0000F7390000}"/>
    <cellStyle name="Обычный 5 2 2" xfId="18499" xr:uid="{00000000-0005-0000-0000-0000F8390000}"/>
    <cellStyle name="Обычный 5 2 3" xfId="18500" xr:uid="{00000000-0005-0000-0000-0000F9390000}"/>
    <cellStyle name="Обычный 5 20" xfId="395" xr:uid="{00000000-0005-0000-0000-0000FA390000}"/>
    <cellStyle name="Обычный 5 21" xfId="396" xr:uid="{00000000-0005-0000-0000-0000FB390000}"/>
    <cellStyle name="Обычный 5 22" xfId="5343" xr:uid="{00000000-0005-0000-0000-0000FC390000}"/>
    <cellStyle name="Обычный 5 3" xfId="397" xr:uid="{00000000-0005-0000-0000-0000FD390000}"/>
    <cellStyle name="Обычный 5 4" xfId="398" xr:uid="{00000000-0005-0000-0000-0000FE390000}"/>
    <cellStyle name="Обычный 5 5" xfId="399" xr:uid="{00000000-0005-0000-0000-0000FF390000}"/>
    <cellStyle name="Обычный 5 6" xfId="400" xr:uid="{00000000-0005-0000-0000-0000003A0000}"/>
    <cellStyle name="Обычный 5 7" xfId="401" xr:uid="{00000000-0005-0000-0000-0000013A0000}"/>
    <cellStyle name="Обычный 5 8" xfId="402" xr:uid="{00000000-0005-0000-0000-0000023A0000}"/>
    <cellStyle name="Обычный 5 9" xfId="403" xr:uid="{00000000-0005-0000-0000-0000033A0000}"/>
    <cellStyle name="Обычный 6" xfId="404" xr:uid="{00000000-0005-0000-0000-0000043A0000}"/>
    <cellStyle name="Обычный 7" xfId="405" xr:uid="{00000000-0005-0000-0000-0000053A0000}"/>
    <cellStyle name="Обычный 72" xfId="4218" xr:uid="{00000000-0005-0000-0000-0000063A0000}"/>
    <cellStyle name="Обычный 72 2" xfId="4219" xr:uid="{00000000-0005-0000-0000-0000073A0000}"/>
    <cellStyle name="Обычный 72 2 2" xfId="4220" xr:uid="{00000000-0005-0000-0000-0000083A0000}"/>
    <cellStyle name="Обычный 72 2 2 2" xfId="18501" xr:uid="{00000000-0005-0000-0000-0000093A0000}"/>
    <cellStyle name="Обычный 72 2 2 3" xfId="18502" xr:uid="{00000000-0005-0000-0000-00000A3A0000}"/>
    <cellStyle name="Обычный 72 2 3" xfId="18503" xr:uid="{00000000-0005-0000-0000-00000B3A0000}"/>
    <cellStyle name="Обычный 72 2 4" xfId="18504" xr:uid="{00000000-0005-0000-0000-00000C3A0000}"/>
    <cellStyle name="Обычный 72 3" xfId="4221" xr:uid="{00000000-0005-0000-0000-00000D3A0000}"/>
    <cellStyle name="Обычный 72 3 2" xfId="18505" xr:uid="{00000000-0005-0000-0000-00000E3A0000}"/>
    <cellStyle name="Обычный 72 3 3" xfId="18506" xr:uid="{00000000-0005-0000-0000-00000F3A0000}"/>
    <cellStyle name="Обычный 72 4" xfId="4222" xr:uid="{00000000-0005-0000-0000-0000103A0000}"/>
    <cellStyle name="Обычный 72 4 2" xfId="18507" xr:uid="{00000000-0005-0000-0000-0000113A0000}"/>
    <cellStyle name="Обычный 72 4 3" xfId="18508" xr:uid="{00000000-0005-0000-0000-0000123A0000}"/>
    <cellStyle name="Обычный 72 5" xfId="4223" xr:uid="{00000000-0005-0000-0000-0000133A0000}"/>
    <cellStyle name="Обычный 72 5 2" xfId="18509" xr:uid="{00000000-0005-0000-0000-0000143A0000}"/>
    <cellStyle name="Обычный 72 5 3" xfId="18510" xr:uid="{00000000-0005-0000-0000-0000153A0000}"/>
    <cellStyle name="Обычный 72 6" xfId="4224" xr:uid="{00000000-0005-0000-0000-0000163A0000}"/>
    <cellStyle name="Обычный 72 6 2" xfId="18511" xr:uid="{00000000-0005-0000-0000-0000173A0000}"/>
    <cellStyle name="Обычный 72 6 3" xfId="18512" xr:uid="{00000000-0005-0000-0000-0000183A0000}"/>
    <cellStyle name="Обычный 72 7" xfId="18513" xr:uid="{00000000-0005-0000-0000-0000193A0000}"/>
    <cellStyle name="Обычный 72 8" xfId="18514" xr:uid="{00000000-0005-0000-0000-00001A3A0000}"/>
    <cellStyle name="Обычный 8" xfId="406" xr:uid="{00000000-0005-0000-0000-00001B3A0000}"/>
    <cellStyle name="Обычный 9" xfId="407" xr:uid="{00000000-0005-0000-0000-00001C3A0000}"/>
    <cellStyle name="Плохой 10" xfId="408" xr:uid="{00000000-0005-0000-0000-00001D3A0000}"/>
    <cellStyle name="Плохой 2" xfId="409" xr:uid="{00000000-0005-0000-0000-00001E3A0000}"/>
    <cellStyle name="Плохой 3" xfId="410" xr:uid="{00000000-0005-0000-0000-00001F3A0000}"/>
    <cellStyle name="Плохой 4" xfId="411" xr:uid="{00000000-0005-0000-0000-0000203A0000}"/>
    <cellStyle name="Плохой 5" xfId="412" xr:uid="{00000000-0005-0000-0000-0000213A0000}"/>
    <cellStyle name="Плохой 6" xfId="413" xr:uid="{00000000-0005-0000-0000-0000223A0000}"/>
    <cellStyle name="Плохой 7" xfId="414" xr:uid="{00000000-0005-0000-0000-0000233A0000}"/>
    <cellStyle name="Плохой 8" xfId="415" xr:uid="{00000000-0005-0000-0000-0000243A0000}"/>
    <cellStyle name="Плохой 9" xfId="416" xr:uid="{00000000-0005-0000-0000-0000253A0000}"/>
    <cellStyle name="Пояснение" xfId="417" builtinId="53"/>
    <cellStyle name="Пояснение 10" xfId="418" xr:uid="{00000000-0005-0000-0000-0000273A0000}"/>
    <cellStyle name="Пояснение 11" xfId="5327" xr:uid="{00000000-0005-0000-0000-0000283A0000}"/>
    <cellStyle name="Пояснение 2" xfId="419" xr:uid="{00000000-0005-0000-0000-0000293A0000}"/>
    <cellStyle name="Пояснение 3" xfId="420" xr:uid="{00000000-0005-0000-0000-00002A3A0000}"/>
    <cellStyle name="Пояснение 4" xfId="421" xr:uid="{00000000-0005-0000-0000-00002B3A0000}"/>
    <cellStyle name="Пояснение 5" xfId="422" xr:uid="{00000000-0005-0000-0000-00002C3A0000}"/>
    <cellStyle name="Пояснение 6" xfId="423" xr:uid="{00000000-0005-0000-0000-00002D3A0000}"/>
    <cellStyle name="Пояснение 7" xfId="424" xr:uid="{00000000-0005-0000-0000-00002E3A0000}"/>
    <cellStyle name="Пояснение 8" xfId="425" xr:uid="{00000000-0005-0000-0000-00002F3A0000}"/>
    <cellStyle name="Пояснение 9" xfId="426" xr:uid="{00000000-0005-0000-0000-0000303A0000}"/>
    <cellStyle name="Примечание 10" xfId="427" xr:uid="{00000000-0005-0000-0000-0000313A0000}"/>
    <cellStyle name="Примечание 10 10" xfId="4225" xr:uid="{00000000-0005-0000-0000-0000323A0000}"/>
    <cellStyle name="Примечание 10 10 2" xfId="8838" xr:uid="{00000000-0005-0000-0000-0000333A0000}"/>
    <cellStyle name="Примечание 10 10 3" xfId="13088" xr:uid="{00000000-0005-0000-0000-0000343A0000}"/>
    <cellStyle name="Примечание 10 10 4" xfId="17309" xr:uid="{00000000-0005-0000-0000-0000353A0000}"/>
    <cellStyle name="Примечание 10 11" xfId="4226" xr:uid="{00000000-0005-0000-0000-0000363A0000}"/>
    <cellStyle name="Примечание 10 11 2" xfId="8839" xr:uid="{00000000-0005-0000-0000-0000373A0000}"/>
    <cellStyle name="Примечание 10 11 3" xfId="13089" xr:uid="{00000000-0005-0000-0000-0000383A0000}"/>
    <cellStyle name="Примечание 10 11 4" xfId="17310" xr:uid="{00000000-0005-0000-0000-0000393A0000}"/>
    <cellStyle name="Примечание 10 12" xfId="4227" xr:uid="{00000000-0005-0000-0000-00003A3A0000}"/>
    <cellStyle name="Примечание 10 12 2" xfId="8840" xr:uid="{00000000-0005-0000-0000-00003B3A0000}"/>
    <cellStyle name="Примечание 10 12 3" xfId="13090" xr:uid="{00000000-0005-0000-0000-00003C3A0000}"/>
    <cellStyle name="Примечание 10 12 4" xfId="17311" xr:uid="{00000000-0005-0000-0000-00003D3A0000}"/>
    <cellStyle name="Примечание 10 13" xfId="4228" xr:uid="{00000000-0005-0000-0000-00003E3A0000}"/>
    <cellStyle name="Примечание 10 13 2" xfId="8841" xr:uid="{00000000-0005-0000-0000-00003F3A0000}"/>
    <cellStyle name="Примечание 10 13 3" xfId="13091" xr:uid="{00000000-0005-0000-0000-0000403A0000}"/>
    <cellStyle name="Примечание 10 13 4" xfId="17312" xr:uid="{00000000-0005-0000-0000-0000413A0000}"/>
    <cellStyle name="Примечание 10 14" xfId="4229" xr:uid="{00000000-0005-0000-0000-0000423A0000}"/>
    <cellStyle name="Примечание 10 14 2" xfId="8842" xr:uid="{00000000-0005-0000-0000-0000433A0000}"/>
    <cellStyle name="Примечание 10 14 3" xfId="13092" xr:uid="{00000000-0005-0000-0000-0000443A0000}"/>
    <cellStyle name="Примечание 10 14 4" xfId="17313" xr:uid="{00000000-0005-0000-0000-0000453A0000}"/>
    <cellStyle name="Примечание 10 15" xfId="4230" xr:uid="{00000000-0005-0000-0000-0000463A0000}"/>
    <cellStyle name="Примечание 10 15 2" xfId="8843" xr:uid="{00000000-0005-0000-0000-0000473A0000}"/>
    <cellStyle name="Примечание 10 15 3" xfId="13093" xr:uid="{00000000-0005-0000-0000-0000483A0000}"/>
    <cellStyle name="Примечание 10 15 4" xfId="17314" xr:uid="{00000000-0005-0000-0000-0000493A0000}"/>
    <cellStyle name="Примечание 10 16" xfId="4231" xr:uid="{00000000-0005-0000-0000-00004A3A0000}"/>
    <cellStyle name="Примечание 10 16 2" xfId="8844" xr:uid="{00000000-0005-0000-0000-00004B3A0000}"/>
    <cellStyle name="Примечание 10 16 3" xfId="13094" xr:uid="{00000000-0005-0000-0000-00004C3A0000}"/>
    <cellStyle name="Примечание 10 16 4" xfId="17315" xr:uid="{00000000-0005-0000-0000-00004D3A0000}"/>
    <cellStyle name="Примечание 10 17" xfId="4232" xr:uid="{00000000-0005-0000-0000-00004E3A0000}"/>
    <cellStyle name="Примечание 10 17 2" xfId="8845" xr:uid="{00000000-0005-0000-0000-00004F3A0000}"/>
    <cellStyle name="Примечание 10 17 3" xfId="13095" xr:uid="{00000000-0005-0000-0000-0000503A0000}"/>
    <cellStyle name="Примечание 10 17 4" xfId="17316" xr:uid="{00000000-0005-0000-0000-0000513A0000}"/>
    <cellStyle name="Примечание 10 18" xfId="4233" xr:uid="{00000000-0005-0000-0000-0000523A0000}"/>
    <cellStyle name="Примечание 10 18 2" xfId="8846" xr:uid="{00000000-0005-0000-0000-0000533A0000}"/>
    <cellStyle name="Примечание 10 18 3" xfId="13096" xr:uid="{00000000-0005-0000-0000-0000543A0000}"/>
    <cellStyle name="Примечание 10 18 4" xfId="17317" xr:uid="{00000000-0005-0000-0000-0000553A0000}"/>
    <cellStyle name="Примечание 10 19" xfId="4234" xr:uid="{00000000-0005-0000-0000-0000563A0000}"/>
    <cellStyle name="Примечание 10 19 2" xfId="8847" xr:uid="{00000000-0005-0000-0000-0000573A0000}"/>
    <cellStyle name="Примечание 10 19 3" xfId="13097" xr:uid="{00000000-0005-0000-0000-0000583A0000}"/>
    <cellStyle name="Примечание 10 19 4" xfId="17318" xr:uid="{00000000-0005-0000-0000-0000593A0000}"/>
    <cellStyle name="Примечание 10 2" xfId="4235" xr:uid="{00000000-0005-0000-0000-00005A3A0000}"/>
    <cellStyle name="Примечание 10 2 2" xfId="4236" xr:uid="{00000000-0005-0000-0000-00005B3A0000}"/>
    <cellStyle name="Примечание 10 2 2 2" xfId="8849" xr:uid="{00000000-0005-0000-0000-00005C3A0000}"/>
    <cellStyle name="Примечание 10 2 2 3" xfId="13099" xr:uid="{00000000-0005-0000-0000-00005D3A0000}"/>
    <cellStyle name="Примечание 10 2 2 4" xfId="17320" xr:uid="{00000000-0005-0000-0000-00005E3A0000}"/>
    <cellStyle name="Примечание 10 2 3" xfId="4237" xr:uid="{00000000-0005-0000-0000-00005F3A0000}"/>
    <cellStyle name="Примечание 10 2 3 2" xfId="8850" xr:uid="{00000000-0005-0000-0000-0000603A0000}"/>
    <cellStyle name="Примечание 10 2 3 3" xfId="13100" xr:uid="{00000000-0005-0000-0000-0000613A0000}"/>
    <cellStyle name="Примечание 10 2 3 4" xfId="17321" xr:uid="{00000000-0005-0000-0000-0000623A0000}"/>
    <cellStyle name="Примечание 10 2 4" xfId="8848" xr:uid="{00000000-0005-0000-0000-0000633A0000}"/>
    <cellStyle name="Примечание 10 2 5" xfId="13098" xr:uid="{00000000-0005-0000-0000-0000643A0000}"/>
    <cellStyle name="Примечание 10 2 6" xfId="17319" xr:uid="{00000000-0005-0000-0000-0000653A0000}"/>
    <cellStyle name="Примечание 10 20" xfId="4238" xr:uid="{00000000-0005-0000-0000-0000663A0000}"/>
    <cellStyle name="Примечание 10 20 2" xfId="8851" xr:uid="{00000000-0005-0000-0000-0000673A0000}"/>
    <cellStyle name="Примечание 10 20 3" xfId="13101" xr:uid="{00000000-0005-0000-0000-0000683A0000}"/>
    <cellStyle name="Примечание 10 20 4" xfId="17322" xr:uid="{00000000-0005-0000-0000-0000693A0000}"/>
    <cellStyle name="Примечание 10 21" xfId="4239" xr:uid="{00000000-0005-0000-0000-00006A3A0000}"/>
    <cellStyle name="Примечание 10 21 2" xfId="8852" xr:uid="{00000000-0005-0000-0000-00006B3A0000}"/>
    <cellStyle name="Примечание 10 21 3" xfId="13102" xr:uid="{00000000-0005-0000-0000-00006C3A0000}"/>
    <cellStyle name="Примечание 10 21 4" xfId="17323" xr:uid="{00000000-0005-0000-0000-00006D3A0000}"/>
    <cellStyle name="Примечание 10 22" xfId="4240" xr:uid="{00000000-0005-0000-0000-00006E3A0000}"/>
    <cellStyle name="Примечание 10 22 2" xfId="8853" xr:uid="{00000000-0005-0000-0000-00006F3A0000}"/>
    <cellStyle name="Примечание 10 22 3" xfId="13103" xr:uid="{00000000-0005-0000-0000-0000703A0000}"/>
    <cellStyle name="Примечание 10 22 4" xfId="17324" xr:uid="{00000000-0005-0000-0000-0000713A0000}"/>
    <cellStyle name="Примечание 10 23" xfId="4241" xr:uid="{00000000-0005-0000-0000-0000723A0000}"/>
    <cellStyle name="Примечание 10 23 2" xfId="8854" xr:uid="{00000000-0005-0000-0000-0000733A0000}"/>
    <cellStyle name="Примечание 10 23 3" xfId="13104" xr:uid="{00000000-0005-0000-0000-0000743A0000}"/>
    <cellStyle name="Примечание 10 23 4" xfId="17325" xr:uid="{00000000-0005-0000-0000-0000753A0000}"/>
    <cellStyle name="Примечание 10 24" xfId="4242" xr:uid="{00000000-0005-0000-0000-0000763A0000}"/>
    <cellStyle name="Примечание 10 24 2" xfId="8855" xr:uid="{00000000-0005-0000-0000-0000773A0000}"/>
    <cellStyle name="Примечание 10 24 3" xfId="13105" xr:uid="{00000000-0005-0000-0000-0000783A0000}"/>
    <cellStyle name="Примечание 10 24 4" xfId="17326" xr:uid="{00000000-0005-0000-0000-0000793A0000}"/>
    <cellStyle name="Примечание 10 25" xfId="4243" xr:uid="{00000000-0005-0000-0000-00007A3A0000}"/>
    <cellStyle name="Примечание 10 25 2" xfId="8856" xr:uid="{00000000-0005-0000-0000-00007B3A0000}"/>
    <cellStyle name="Примечание 10 25 3" xfId="13106" xr:uid="{00000000-0005-0000-0000-00007C3A0000}"/>
    <cellStyle name="Примечание 10 25 4" xfId="17327" xr:uid="{00000000-0005-0000-0000-00007D3A0000}"/>
    <cellStyle name="Примечание 10 26" xfId="4244" xr:uid="{00000000-0005-0000-0000-00007E3A0000}"/>
    <cellStyle name="Примечание 10 26 2" xfId="8857" xr:uid="{00000000-0005-0000-0000-00007F3A0000}"/>
    <cellStyle name="Примечание 10 26 3" xfId="13107" xr:uid="{00000000-0005-0000-0000-0000803A0000}"/>
    <cellStyle name="Примечание 10 26 4" xfId="17328" xr:uid="{00000000-0005-0000-0000-0000813A0000}"/>
    <cellStyle name="Примечание 10 27" xfId="4245" xr:uid="{00000000-0005-0000-0000-0000823A0000}"/>
    <cellStyle name="Примечание 10 27 2" xfId="8858" xr:uid="{00000000-0005-0000-0000-0000833A0000}"/>
    <cellStyle name="Примечание 10 27 3" xfId="13108" xr:uid="{00000000-0005-0000-0000-0000843A0000}"/>
    <cellStyle name="Примечание 10 27 4" xfId="17329" xr:uid="{00000000-0005-0000-0000-0000853A0000}"/>
    <cellStyle name="Примечание 10 28" xfId="4246" xr:uid="{00000000-0005-0000-0000-0000863A0000}"/>
    <cellStyle name="Примечание 10 28 2" xfId="8859" xr:uid="{00000000-0005-0000-0000-0000873A0000}"/>
    <cellStyle name="Примечание 10 28 3" xfId="13109" xr:uid="{00000000-0005-0000-0000-0000883A0000}"/>
    <cellStyle name="Примечание 10 28 4" xfId="17330" xr:uid="{00000000-0005-0000-0000-0000893A0000}"/>
    <cellStyle name="Примечание 10 29" xfId="4247" xr:uid="{00000000-0005-0000-0000-00008A3A0000}"/>
    <cellStyle name="Примечание 10 29 2" xfId="8860" xr:uid="{00000000-0005-0000-0000-00008B3A0000}"/>
    <cellStyle name="Примечание 10 29 3" xfId="13110" xr:uid="{00000000-0005-0000-0000-00008C3A0000}"/>
    <cellStyle name="Примечание 10 29 4" xfId="17331" xr:uid="{00000000-0005-0000-0000-00008D3A0000}"/>
    <cellStyle name="Примечание 10 3" xfId="4248" xr:uid="{00000000-0005-0000-0000-00008E3A0000}"/>
    <cellStyle name="Примечание 10 3 2" xfId="4249" xr:uid="{00000000-0005-0000-0000-00008F3A0000}"/>
    <cellStyle name="Примечание 10 3 2 2" xfId="8862" xr:uid="{00000000-0005-0000-0000-0000903A0000}"/>
    <cellStyle name="Примечание 10 3 2 3" xfId="13112" xr:uid="{00000000-0005-0000-0000-0000913A0000}"/>
    <cellStyle name="Примечание 10 3 2 4" xfId="17333" xr:uid="{00000000-0005-0000-0000-0000923A0000}"/>
    <cellStyle name="Примечание 10 3 3" xfId="4250" xr:uid="{00000000-0005-0000-0000-0000933A0000}"/>
    <cellStyle name="Примечание 10 3 3 2" xfId="8863" xr:uid="{00000000-0005-0000-0000-0000943A0000}"/>
    <cellStyle name="Примечание 10 3 3 3" xfId="13113" xr:uid="{00000000-0005-0000-0000-0000953A0000}"/>
    <cellStyle name="Примечание 10 3 3 4" xfId="17334" xr:uid="{00000000-0005-0000-0000-0000963A0000}"/>
    <cellStyle name="Примечание 10 3 4" xfId="8861" xr:uid="{00000000-0005-0000-0000-0000973A0000}"/>
    <cellStyle name="Примечание 10 3 5" xfId="13111" xr:uid="{00000000-0005-0000-0000-0000983A0000}"/>
    <cellStyle name="Примечание 10 3 6" xfId="17332" xr:uid="{00000000-0005-0000-0000-0000993A0000}"/>
    <cellStyle name="Примечание 10 30" xfId="4251" xr:uid="{00000000-0005-0000-0000-00009A3A0000}"/>
    <cellStyle name="Примечание 10 30 2" xfId="8864" xr:uid="{00000000-0005-0000-0000-00009B3A0000}"/>
    <cellStyle name="Примечание 10 30 3" xfId="13114" xr:uid="{00000000-0005-0000-0000-00009C3A0000}"/>
    <cellStyle name="Примечание 10 30 4" xfId="17335" xr:uid="{00000000-0005-0000-0000-00009D3A0000}"/>
    <cellStyle name="Примечание 10 31" xfId="4252" xr:uid="{00000000-0005-0000-0000-00009E3A0000}"/>
    <cellStyle name="Примечание 10 31 2" xfId="8865" xr:uid="{00000000-0005-0000-0000-00009F3A0000}"/>
    <cellStyle name="Примечание 10 31 3" xfId="13115" xr:uid="{00000000-0005-0000-0000-0000A03A0000}"/>
    <cellStyle name="Примечание 10 31 4" xfId="17336" xr:uid="{00000000-0005-0000-0000-0000A13A0000}"/>
    <cellStyle name="Примечание 10 32" xfId="4253" xr:uid="{00000000-0005-0000-0000-0000A23A0000}"/>
    <cellStyle name="Примечание 10 32 2" xfId="8866" xr:uid="{00000000-0005-0000-0000-0000A33A0000}"/>
    <cellStyle name="Примечание 10 32 3" xfId="13116" xr:uid="{00000000-0005-0000-0000-0000A43A0000}"/>
    <cellStyle name="Примечание 10 32 4" xfId="17337" xr:uid="{00000000-0005-0000-0000-0000A53A0000}"/>
    <cellStyle name="Примечание 10 33" xfId="4254" xr:uid="{00000000-0005-0000-0000-0000A63A0000}"/>
    <cellStyle name="Примечание 10 33 2" xfId="8867" xr:uid="{00000000-0005-0000-0000-0000A73A0000}"/>
    <cellStyle name="Примечание 10 33 3" xfId="13117" xr:uid="{00000000-0005-0000-0000-0000A83A0000}"/>
    <cellStyle name="Примечание 10 33 4" xfId="17338" xr:uid="{00000000-0005-0000-0000-0000A93A0000}"/>
    <cellStyle name="Примечание 10 34" xfId="4255" xr:uid="{00000000-0005-0000-0000-0000AA3A0000}"/>
    <cellStyle name="Примечание 10 34 2" xfId="8868" xr:uid="{00000000-0005-0000-0000-0000AB3A0000}"/>
    <cellStyle name="Примечание 10 34 3" xfId="13118" xr:uid="{00000000-0005-0000-0000-0000AC3A0000}"/>
    <cellStyle name="Примечание 10 34 4" xfId="17339" xr:uid="{00000000-0005-0000-0000-0000AD3A0000}"/>
    <cellStyle name="Примечание 10 35" xfId="4256" xr:uid="{00000000-0005-0000-0000-0000AE3A0000}"/>
    <cellStyle name="Примечание 10 35 2" xfId="8869" xr:uid="{00000000-0005-0000-0000-0000AF3A0000}"/>
    <cellStyle name="Примечание 10 35 3" xfId="13119" xr:uid="{00000000-0005-0000-0000-0000B03A0000}"/>
    <cellStyle name="Примечание 10 35 4" xfId="17340" xr:uid="{00000000-0005-0000-0000-0000B13A0000}"/>
    <cellStyle name="Примечание 10 36" xfId="4257" xr:uid="{00000000-0005-0000-0000-0000B23A0000}"/>
    <cellStyle name="Примечание 10 36 2" xfId="8870" xr:uid="{00000000-0005-0000-0000-0000B33A0000}"/>
    <cellStyle name="Примечание 10 36 3" xfId="13120" xr:uid="{00000000-0005-0000-0000-0000B43A0000}"/>
    <cellStyle name="Примечание 10 36 4" xfId="17341" xr:uid="{00000000-0005-0000-0000-0000B53A0000}"/>
    <cellStyle name="Примечание 10 37" xfId="4258" xr:uid="{00000000-0005-0000-0000-0000B63A0000}"/>
    <cellStyle name="Примечание 10 37 2" xfId="8871" xr:uid="{00000000-0005-0000-0000-0000B73A0000}"/>
    <cellStyle name="Примечание 10 37 3" xfId="13121" xr:uid="{00000000-0005-0000-0000-0000B83A0000}"/>
    <cellStyle name="Примечание 10 37 4" xfId="17342" xr:uid="{00000000-0005-0000-0000-0000B93A0000}"/>
    <cellStyle name="Примечание 10 38" xfId="4259" xr:uid="{00000000-0005-0000-0000-0000BA3A0000}"/>
    <cellStyle name="Примечание 10 38 2" xfId="8872" xr:uid="{00000000-0005-0000-0000-0000BB3A0000}"/>
    <cellStyle name="Примечание 10 38 3" xfId="13122" xr:uid="{00000000-0005-0000-0000-0000BC3A0000}"/>
    <cellStyle name="Примечание 10 38 4" xfId="17343" xr:uid="{00000000-0005-0000-0000-0000BD3A0000}"/>
    <cellStyle name="Примечание 10 39" xfId="4260" xr:uid="{00000000-0005-0000-0000-0000BE3A0000}"/>
    <cellStyle name="Примечание 10 39 2" xfId="8873" xr:uid="{00000000-0005-0000-0000-0000BF3A0000}"/>
    <cellStyle name="Примечание 10 39 3" xfId="13123" xr:uid="{00000000-0005-0000-0000-0000C03A0000}"/>
    <cellStyle name="Примечание 10 39 4" xfId="17344" xr:uid="{00000000-0005-0000-0000-0000C13A0000}"/>
    <cellStyle name="Примечание 10 4" xfId="4261" xr:uid="{00000000-0005-0000-0000-0000C23A0000}"/>
    <cellStyle name="Примечание 10 4 2" xfId="4262" xr:uid="{00000000-0005-0000-0000-0000C33A0000}"/>
    <cellStyle name="Примечание 10 4 2 2" xfId="8875" xr:uid="{00000000-0005-0000-0000-0000C43A0000}"/>
    <cellStyle name="Примечание 10 4 2 3" xfId="13125" xr:uid="{00000000-0005-0000-0000-0000C53A0000}"/>
    <cellStyle name="Примечание 10 4 2 4" xfId="17346" xr:uid="{00000000-0005-0000-0000-0000C63A0000}"/>
    <cellStyle name="Примечание 10 4 3" xfId="4263" xr:uid="{00000000-0005-0000-0000-0000C73A0000}"/>
    <cellStyle name="Примечание 10 4 3 2" xfId="8876" xr:uid="{00000000-0005-0000-0000-0000C83A0000}"/>
    <cellStyle name="Примечание 10 4 3 3" xfId="13126" xr:uid="{00000000-0005-0000-0000-0000C93A0000}"/>
    <cellStyle name="Примечание 10 4 3 4" xfId="17347" xr:uid="{00000000-0005-0000-0000-0000CA3A0000}"/>
    <cellStyle name="Примечание 10 4 4" xfId="8874" xr:uid="{00000000-0005-0000-0000-0000CB3A0000}"/>
    <cellStyle name="Примечание 10 4 5" xfId="13124" xr:uid="{00000000-0005-0000-0000-0000CC3A0000}"/>
    <cellStyle name="Примечание 10 4 6" xfId="17345" xr:uid="{00000000-0005-0000-0000-0000CD3A0000}"/>
    <cellStyle name="Примечание 10 40" xfId="4264" xr:uid="{00000000-0005-0000-0000-0000CE3A0000}"/>
    <cellStyle name="Примечание 10 40 2" xfId="8877" xr:uid="{00000000-0005-0000-0000-0000CF3A0000}"/>
    <cellStyle name="Примечание 10 40 3" xfId="13127" xr:uid="{00000000-0005-0000-0000-0000D03A0000}"/>
    <cellStyle name="Примечание 10 40 4" xfId="17348" xr:uid="{00000000-0005-0000-0000-0000D13A0000}"/>
    <cellStyle name="Примечание 10 41" xfId="4265" xr:uid="{00000000-0005-0000-0000-0000D23A0000}"/>
    <cellStyle name="Примечание 10 41 2" xfId="8878" xr:uid="{00000000-0005-0000-0000-0000D33A0000}"/>
    <cellStyle name="Примечание 10 41 3" xfId="13128" xr:uid="{00000000-0005-0000-0000-0000D43A0000}"/>
    <cellStyle name="Примечание 10 41 4" xfId="17349" xr:uid="{00000000-0005-0000-0000-0000D53A0000}"/>
    <cellStyle name="Примечание 10 42" xfId="4266" xr:uid="{00000000-0005-0000-0000-0000D63A0000}"/>
    <cellStyle name="Примечание 10 42 2" xfId="8879" xr:uid="{00000000-0005-0000-0000-0000D73A0000}"/>
    <cellStyle name="Примечание 10 42 3" xfId="13129" xr:uid="{00000000-0005-0000-0000-0000D83A0000}"/>
    <cellStyle name="Примечание 10 42 4" xfId="17350" xr:uid="{00000000-0005-0000-0000-0000D93A0000}"/>
    <cellStyle name="Примечание 10 43" xfId="4267" xr:uid="{00000000-0005-0000-0000-0000DA3A0000}"/>
    <cellStyle name="Примечание 10 43 2" xfId="8880" xr:uid="{00000000-0005-0000-0000-0000DB3A0000}"/>
    <cellStyle name="Примечание 10 43 3" xfId="13130" xr:uid="{00000000-0005-0000-0000-0000DC3A0000}"/>
    <cellStyle name="Примечание 10 43 4" xfId="17351" xr:uid="{00000000-0005-0000-0000-0000DD3A0000}"/>
    <cellStyle name="Примечание 10 44" xfId="4268" xr:uid="{00000000-0005-0000-0000-0000DE3A0000}"/>
    <cellStyle name="Примечание 10 44 2" xfId="8881" xr:uid="{00000000-0005-0000-0000-0000DF3A0000}"/>
    <cellStyle name="Примечание 10 44 3" xfId="13131" xr:uid="{00000000-0005-0000-0000-0000E03A0000}"/>
    <cellStyle name="Примечание 10 44 4" xfId="17352" xr:uid="{00000000-0005-0000-0000-0000E13A0000}"/>
    <cellStyle name="Примечание 10 45" xfId="4269" xr:uid="{00000000-0005-0000-0000-0000E23A0000}"/>
    <cellStyle name="Примечание 10 45 2" xfId="8882" xr:uid="{00000000-0005-0000-0000-0000E33A0000}"/>
    <cellStyle name="Примечание 10 45 3" xfId="13132" xr:uid="{00000000-0005-0000-0000-0000E43A0000}"/>
    <cellStyle name="Примечание 10 45 4" xfId="17353" xr:uid="{00000000-0005-0000-0000-0000E53A0000}"/>
    <cellStyle name="Примечание 10 46" xfId="4270" xr:uid="{00000000-0005-0000-0000-0000E63A0000}"/>
    <cellStyle name="Примечание 10 46 2" xfId="8883" xr:uid="{00000000-0005-0000-0000-0000E73A0000}"/>
    <cellStyle name="Примечание 10 46 3" xfId="13133" xr:uid="{00000000-0005-0000-0000-0000E83A0000}"/>
    <cellStyle name="Примечание 10 46 4" xfId="17354" xr:uid="{00000000-0005-0000-0000-0000E93A0000}"/>
    <cellStyle name="Примечание 10 47" xfId="4271" xr:uid="{00000000-0005-0000-0000-0000EA3A0000}"/>
    <cellStyle name="Примечание 10 47 2" xfId="8884" xr:uid="{00000000-0005-0000-0000-0000EB3A0000}"/>
    <cellStyle name="Примечание 10 47 3" xfId="13134" xr:uid="{00000000-0005-0000-0000-0000EC3A0000}"/>
    <cellStyle name="Примечание 10 47 4" xfId="17355" xr:uid="{00000000-0005-0000-0000-0000ED3A0000}"/>
    <cellStyle name="Примечание 10 48" xfId="4272" xr:uid="{00000000-0005-0000-0000-0000EE3A0000}"/>
    <cellStyle name="Примечание 10 48 2" xfId="8885" xr:uid="{00000000-0005-0000-0000-0000EF3A0000}"/>
    <cellStyle name="Примечание 10 48 3" xfId="13135" xr:uid="{00000000-0005-0000-0000-0000F03A0000}"/>
    <cellStyle name="Примечание 10 48 4" xfId="17356" xr:uid="{00000000-0005-0000-0000-0000F13A0000}"/>
    <cellStyle name="Примечание 10 49" xfId="4273" xr:uid="{00000000-0005-0000-0000-0000F23A0000}"/>
    <cellStyle name="Примечание 10 49 2" xfId="8886" xr:uid="{00000000-0005-0000-0000-0000F33A0000}"/>
    <cellStyle name="Примечание 10 49 3" xfId="13136" xr:uid="{00000000-0005-0000-0000-0000F43A0000}"/>
    <cellStyle name="Примечание 10 49 4" xfId="17357" xr:uid="{00000000-0005-0000-0000-0000F53A0000}"/>
    <cellStyle name="Примечание 10 5" xfId="4274" xr:uid="{00000000-0005-0000-0000-0000F63A0000}"/>
    <cellStyle name="Примечание 10 5 2" xfId="8887" xr:uid="{00000000-0005-0000-0000-0000F73A0000}"/>
    <cellStyle name="Примечание 10 5 3" xfId="13137" xr:uid="{00000000-0005-0000-0000-0000F83A0000}"/>
    <cellStyle name="Примечание 10 5 4" xfId="17358" xr:uid="{00000000-0005-0000-0000-0000F93A0000}"/>
    <cellStyle name="Примечание 10 50" xfId="4275" xr:uid="{00000000-0005-0000-0000-0000FA3A0000}"/>
    <cellStyle name="Примечание 10 50 2" xfId="8888" xr:uid="{00000000-0005-0000-0000-0000FB3A0000}"/>
    <cellStyle name="Примечание 10 50 3" xfId="13138" xr:uid="{00000000-0005-0000-0000-0000FC3A0000}"/>
    <cellStyle name="Примечание 10 50 4" xfId="17359" xr:uid="{00000000-0005-0000-0000-0000FD3A0000}"/>
    <cellStyle name="Примечание 10 51" xfId="4276" xr:uid="{00000000-0005-0000-0000-0000FE3A0000}"/>
    <cellStyle name="Примечание 10 51 2" xfId="8889" xr:uid="{00000000-0005-0000-0000-0000FF3A0000}"/>
    <cellStyle name="Примечание 10 51 3" xfId="13139" xr:uid="{00000000-0005-0000-0000-0000003B0000}"/>
    <cellStyle name="Примечание 10 51 4" xfId="17360" xr:uid="{00000000-0005-0000-0000-0000013B0000}"/>
    <cellStyle name="Примечание 10 52" xfId="4277" xr:uid="{00000000-0005-0000-0000-0000023B0000}"/>
    <cellStyle name="Примечание 10 52 2" xfId="8890" xr:uid="{00000000-0005-0000-0000-0000033B0000}"/>
    <cellStyle name="Примечание 10 52 3" xfId="13140" xr:uid="{00000000-0005-0000-0000-0000043B0000}"/>
    <cellStyle name="Примечание 10 52 4" xfId="17361" xr:uid="{00000000-0005-0000-0000-0000053B0000}"/>
    <cellStyle name="Примечание 10 53" xfId="4278" xr:uid="{00000000-0005-0000-0000-0000063B0000}"/>
    <cellStyle name="Примечание 10 53 2" xfId="8891" xr:uid="{00000000-0005-0000-0000-0000073B0000}"/>
    <cellStyle name="Примечание 10 53 3" xfId="13141" xr:uid="{00000000-0005-0000-0000-0000083B0000}"/>
    <cellStyle name="Примечание 10 53 4" xfId="17362" xr:uid="{00000000-0005-0000-0000-0000093B0000}"/>
    <cellStyle name="Примечание 10 54" xfId="4279" xr:uid="{00000000-0005-0000-0000-00000A3B0000}"/>
    <cellStyle name="Примечание 10 54 2" xfId="8892" xr:uid="{00000000-0005-0000-0000-00000B3B0000}"/>
    <cellStyle name="Примечание 10 54 3" xfId="13142" xr:uid="{00000000-0005-0000-0000-00000C3B0000}"/>
    <cellStyle name="Примечание 10 54 4" xfId="17363" xr:uid="{00000000-0005-0000-0000-00000D3B0000}"/>
    <cellStyle name="Примечание 10 55" xfId="4280" xr:uid="{00000000-0005-0000-0000-00000E3B0000}"/>
    <cellStyle name="Примечание 10 55 2" xfId="8893" xr:uid="{00000000-0005-0000-0000-00000F3B0000}"/>
    <cellStyle name="Примечание 10 55 3" xfId="13143" xr:uid="{00000000-0005-0000-0000-0000103B0000}"/>
    <cellStyle name="Примечание 10 55 4" xfId="17364" xr:uid="{00000000-0005-0000-0000-0000113B0000}"/>
    <cellStyle name="Примечание 10 56" xfId="4281" xr:uid="{00000000-0005-0000-0000-0000123B0000}"/>
    <cellStyle name="Примечание 10 56 2" xfId="8894" xr:uid="{00000000-0005-0000-0000-0000133B0000}"/>
    <cellStyle name="Примечание 10 56 3" xfId="13144" xr:uid="{00000000-0005-0000-0000-0000143B0000}"/>
    <cellStyle name="Примечание 10 56 4" xfId="17365" xr:uid="{00000000-0005-0000-0000-0000153B0000}"/>
    <cellStyle name="Примечание 10 57" xfId="4282" xr:uid="{00000000-0005-0000-0000-0000163B0000}"/>
    <cellStyle name="Примечание 10 57 2" xfId="8895" xr:uid="{00000000-0005-0000-0000-0000173B0000}"/>
    <cellStyle name="Примечание 10 57 3" xfId="13145" xr:uid="{00000000-0005-0000-0000-0000183B0000}"/>
    <cellStyle name="Примечание 10 57 4" xfId="17366" xr:uid="{00000000-0005-0000-0000-0000193B0000}"/>
    <cellStyle name="Примечание 10 58" xfId="4283" xr:uid="{00000000-0005-0000-0000-00001A3B0000}"/>
    <cellStyle name="Примечание 10 58 2" xfId="8896" xr:uid="{00000000-0005-0000-0000-00001B3B0000}"/>
    <cellStyle name="Примечание 10 58 3" xfId="13146" xr:uid="{00000000-0005-0000-0000-00001C3B0000}"/>
    <cellStyle name="Примечание 10 58 4" xfId="17367" xr:uid="{00000000-0005-0000-0000-00001D3B0000}"/>
    <cellStyle name="Примечание 10 59" xfId="4284" xr:uid="{00000000-0005-0000-0000-00001E3B0000}"/>
    <cellStyle name="Примечание 10 59 2" xfId="8897" xr:uid="{00000000-0005-0000-0000-00001F3B0000}"/>
    <cellStyle name="Примечание 10 59 3" xfId="13147" xr:uid="{00000000-0005-0000-0000-0000203B0000}"/>
    <cellStyle name="Примечание 10 59 4" xfId="17368" xr:uid="{00000000-0005-0000-0000-0000213B0000}"/>
    <cellStyle name="Примечание 10 6" xfId="4285" xr:uid="{00000000-0005-0000-0000-0000223B0000}"/>
    <cellStyle name="Примечание 10 6 2" xfId="8898" xr:uid="{00000000-0005-0000-0000-0000233B0000}"/>
    <cellStyle name="Примечание 10 6 3" xfId="13148" xr:uid="{00000000-0005-0000-0000-0000243B0000}"/>
    <cellStyle name="Примечание 10 6 4" xfId="17369" xr:uid="{00000000-0005-0000-0000-0000253B0000}"/>
    <cellStyle name="Примечание 10 60" xfId="4286" xr:uid="{00000000-0005-0000-0000-0000263B0000}"/>
    <cellStyle name="Примечание 10 60 2" xfId="8899" xr:uid="{00000000-0005-0000-0000-0000273B0000}"/>
    <cellStyle name="Примечание 10 60 3" xfId="13149" xr:uid="{00000000-0005-0000-0000-0000283B0000}"/>
    <cellStyle name="Примечание 10 60 4" xfId="17370" xr:uid="{00000000-0005-0000-0000-0000293B0000}"/>
    <cellStyle name="Примечание 10 61" xfId="4287" xr:uid="{00000000-0005-0000-0000-00002A3B0000}"/>
    <cellStyle name="Примечание 10 61 2" xfId="8900" xr:uid="{00000000-0005-0000-0000-00002B3B0000}"/>
    <cellStyle name="Примечание 10 61 3" xfId="13150" xr:uid="{00000000-0005-0000-0000-00002C3B0000}"/>
    <cellStyle name="Примечание 10 61 4" xfId="17371" xr:uid="{00000000-0005-0000-0000-00002D3B0000}"/>
    <cellStyle name="Примечание 10 62" xfId="4288" xr:uid="{00000000-0005-0000-0000-00002E3B0000}"/>
    <cellStyle name="Примечание 10 62 2" xfId="8901" xr:uid="{00000000-0005-0000-0000-00002F3B0000}"/>
    <cellStyle name="Примечание 10 62 3" xfId="13151" xr:uid="{00000000-0005-0000-0000-0000303B0000}"/>
    <cellStyle name="Примечание 10 62 4" xfId="17372" xr:uid="{00000000-0005-0000-0000-0000313B0000}"/>
    <cellStyle name="Примечание 10 63" xfId="4289" xr:uid="{00000000-0005-0000-0000-0000323B0000}"/>
    <cellStyle name="Примечание 10 63 2" xfId="8902" xr:uid="{00000000-0005-0000-0000-0000333B0000}"/>
    <cellStyle name="Примечание 10 63 3" xfId="13152" xr:uid="{00000000-0005-0000-0000-0000343B0000}"/>
    <cellStyle name="Примечание 10 63 4" xfId="17373" xr:uid="{00000000-0005-0000-0000-0000353B0000}"/>
    <cellStyle name="Примечание 10 64" xfId="4290" xr:uid="{00000000-0005-0000-0000-0000363B0000}"/>
    <cellStyle name="Примечание 10 64 2" xfId="8903" xr:uid="{00000000-0005-0000-0000-0000373B0000}"/>
    <cellStyle name="Примечание 10 64 3" xfId="13153" xr:uid="{00000000-0005-0000-0000-0000383B0000}"/>
    <cellStyle name="Примечание 10 64 4" xfId="17374" xr:uid="{00000000-0005-0000-0000-0000393B0000}"/>
    <cellStyle name="Примечание 10 65" xfId="4291" xr:uid="{00000000-0005-0000-0000-00003A3B0000}"/>
    <cellStyle name="Примечание 10 65 2" xfId="8904" xr:uid="{00000000-0005-0000-0000-00003B3B0000}"/>
    <cellStyle name="Примечание 10 65 3" xfId="13154" xr:uid="{00000000-0005-0000-0000-00003C3B0000}"/>
    <cellStyle name="Примечание 10 65 4" xfId="17375" xr:uid="{00000000-0005-0000-0000-00003D3B0000}"/>
    <cellStyle name="Примечание 10 66" xfId="4292" xr:uid="{00000000-0005-0000-0000-00003E3B0000}"/>
    <cellStyle name="Примечание 10 66 2" xfId="8905" xr:uid="{00000000-0005-0000-0000-00003F3B0000}"/>
    <cellStyle name="Примечание 10 66 3" xfId="13155" xr:uid="{00000000-0005-0000-0000-0000403B0000}"/>
    <cellStyle name="Примечание 10 66 4" xfId="17376" xr:uid="{00000000-0005-0000-0000-0000413B0000}"/>
    <cellStyle name="Примечание 10 67" xfId="4293" xr:uid="{00000000-0005-0000-0000-0000423B0000}"/>
    <cellStyle name="Примечание 10 67 2" xfId="8906" xr:uid="{00000000-0005-0000-0000-0000433B0000}"/>
    <cellStyle name="Примечание 10 67 3" xfId="13156" xr:uid="{00000000-0005-0000-0000-0000443B0000}"/>
    <cellStyle name="Примечание 10 67 4" xfId="17377" xr:uid="{00000000-0005-0000-0000-0000453B0000}"/>
    <cellStyle name="Примечание 10 68" xfId="4294" xr:uid="{00000000-0005-0000-0000-0000463B0000}"/>
    <cellStyle name="Примечание 10 68 2" xfId="8907" xr:uid="{00000000-0005-0000-0000-0000473B0000}"/>
    <cellStyle name="Примечание 10 68 3" xfId="13157" xr:uid="{00000000-0005-0000-0000-0000483B0000}"/>
    <cellStyle name="Примечание 10 68 4" xfId="17378" xr:uid="{00000000-0005-0000-0000-0000493B0000}"/>
    <cellStyle name="Примечание 10 69" xfId="4295" xr:uid="{00000000-0005-0000-0000-00004A3B0000}"/>
    <cellStyle name="Примечание 10 69 2" xfId="8908" xr:uid="{00000000-0005-0000-0000-00004B3B0000}"/>
    <cellStyle name="Примечание 10 69 3" xfId="13158" xr:uid="{00000000-0005-0000-0000-00004C3B0000}"/>
    <cellStyle name="Примечание 10 69 4" xfId="17379" xr:uid="{00000000-0005-0000-0000-00004D3B0000}"/>
    <cellStyle name="Примечание 10 7" xfId="4296" xr:uid="{00000000-0005-0000-0000-00004E3B0000}"/>
    <cellStyle name="Примечание 10 7 2" xfId="8909" xr:uid="{00000000-0005-0000-0000-00004F3B0000}"/>
    <cellStyle name="Примечание 10 7 3" xfId="13159" xr:uid="{00000000-0005-0000-0000-0000503B0000}"/>
    <cellStyle name="Примечание 10 7 4" xfId="17380" xr:uid="{00000000-0005-0000-0000-0000513B0000}"/>
    <cellStyle name="Примечание 10 70" xfId="4297" xr:uid="{00000000-0005-0000-0000-0000523B0000}"/>
    <cellStyle name="Примечание 10 70 2" xfId="8910" xr:uid="{00000000-0005-0000-0000-0000533B0000}"/>
    <cellStyle name="Примечание 10 70 3" xfId="13160" xr:uid="{00000000-0005-0000-0000-0000543B0000}"/>
    <cellStyle name="Примечание 10 70 4" xfId="17381" xr:uid="{00000000-0005-0000-0000-0000553B0000}"/>
    <cellStyle name="Примечание 10 71" xfId="4298" xr:uid="{00000000-0005-0000-0000-0000563B0000}"/>
    <cellStyle name="Примечание 10 71 2" xfId="8911" xr:uid="{00000000-0005-0000-0000-0000573B0000}"/>
    <cellStyle name="Примечание 10 71 3" xfId="13161" xr:uid="{00000000-0005-0000-0000-0000583B0000}"/>
    <cellStyle name="Примечание 10 71 4" xfId="17382" xr:uid="{00000000-0005-0000-0000-0000593B0000}"/>
    <cellStyle name="Примечание 10 72" xfId="4299" xr:uid="{00000000-0005-0000-0000-00005A3B0000}"/>
    <cellStyle name="Примечание 10 72 2" xfId="8912" xr:uid="{00000000-0005-0000-0000-00005B3B0000}"/>
    <cellStyle name="Примечание 10 72 3" xfId="13162" xr:uid="{00000000-0005-0000-0000-00005C3B0000}"/>
    <cellStyle name="Примечание 10 72 4" xfId="17383" xr:uid="{00000000-0005-0000-0000-00005D3B0000}"/>
    <cellStyle name="Примечание 10 73" xfId="4300" xr:uid="{00000000-0005-0000-0000-00005E3B0000}"/>
    <cellStyle name="Примечание 10 73 2" xfId="8913" xr:uid="{00000000-0005-0000-0000-00005F3B0000}"/>
    <cellStyle name="Примечание 10 73 3" xfId="13163" xr:uid="{00000000-0005-0000-0000-0000603B0000}"/>
    <cellStyle name="Примечание 10 73 4" xfId="17384" xr:uid="{00000000-0005-0000-0000-0000613B0000}"/>
    <cellStyle name="Примечание 10 74" xfId="4301" xr:uid="{00000000-0005-0000-0000-0000623B0000}"/>
    <cellStyle name="Примечание 10 74 2" xfId="8914" xr:uid="{00000000-0005-0000-0000-0000633B0000}"/>
    <cellStyle name="Примечание 10 74 3" xfId="13164" xr:uid="{00000000-0005-0000-0000-0000643B0000}"/>
    <cellStyle name="Примечание 10 74 4" xfId="17385" xr:uid="{00000000-0005-0000-0000-0000653B0000}"/>
    <cellStyle name="Примечание 10 75" xfId="4302" xr:uid="{00000000-0005-0000-0000-0000663B0000}"/>
    <cellStyle name="Примечание 10 75 2" xfId="8915" xr:uid="{00000000-0005-0000-0000-0000673B0000}"/>
    <cellStyle name="Примечание 10 75 3" xfId="13165" xr:uid="{00000000-0005-0000-0000-0000683B0000}"/>
    <cellStyle name="Примечание 10 75 4" xfId="17386" xr:uid="{00000000-0005-0000-0000-0000693B0000}"/>
    <cellStyle name="Примечание 10 76" xfId="4303" xr:uid="{00000000-0005-0000-0000-00006A3B0000}"/>
    <cellStyle name="Примечание 10 76 2" xfId="8916" xr:uid="{00000000-0005-0000-0000-00006B3B0000}"/>
    <cellStyle name="Примечание 10 76 3" xfId="13166" xr:uid="{00000000-0005-0000-0000-00006C3B0000}"/>
    <cellStyle name="Примечание 10 76 4" xfId="17387" xr:uid="{00000000-0005-0000-0000-00006D3B0000}"/>
    <cellStyle name="Примечание 10 77" xfId="4304" xr:uid="{00000000-0005-0000-0000-00006E3B0000}"/>
    <cellStyle name="Примечание 10 77 2" xfId="8917" xr:uid="{00000000-0005-0000-0000-00006F3B0000}"/>
    <cellStyle name="Примечание 10 77 3" xfId="13167" xr:uid="{00000000-0005-0000-0000-0000703B0000}"/>
    <cellStyle name="Примечание 10 77 4" xfId="17388" xr:uid="{00000000-0005-0000-0000-0000713B0000}"/>
    <cellStyle name="Примечание 10 78" xfId="4305" xr:uid="{00000000-0005-0000-0000-0000723B0000}"/>
    <cellStyle name="Примечание 10 78 2" xfId="8918" xr:uid="{00000000-0005-0000-0000-0000733B0000}"/>
    <cellStyle name="Примечание 10 78 3" xfId="13168" xr:uid="{00000000-0005-0000-0000-0000743B0000}"/>
    <cellStyle name="Примечание 10 78 4" xfId="17389" xr:uid="{00000000-0005-0000-0000-0000753B0000}"/>
    <cellStyle name="Примечание 10 79" xfId="4306" xr:uid="{00000000-0005-0000-0000-0000763B0000}"/>
    <cellStyle name="Примечание 10 79 2" xfId="8919" xr:uid="{00000000-0005-0000-0000-0000773B0000}"/>
    <cellStyle name="Примечание 10 79 3" xfId="13169" xr:uid="{00000000-0005-0000-0000-0000783B0000}"/>
    <cellStyle name="Примечание 10 79 4" xfId="17390" xr:uid="{00000000-0005-0000-0000-0000793B0000}"/>
    <cellStyle name="Примечание 10 8" xfId="4307" xr:uid="{00000000-0005-0000-0000-00007A3B0000}"/>
    <cellStyle name="Примечание 10 8 2" xfId="8920" xr:uid="{00000000-0005-0000-0000-00007B3B0000}"/>
    <cellStyle name="Примечание 10 8 3" xfId="13170" xr:uid="{00000000-0005-0000-0000-00007C3B0000}"/>
    <cellStyle name="Примечание 10 8 4" xfId="17391" xr:uid="{00000000-0005-0000-0000-00007D3B0000}"/>
    <cellStyle name="Примечание 10 80" xfId="4308" xr:uid="{00000000-0005-0000-0000-00007E3B0000}"/>
    <cellStyle name="Примечание 10 80 2" xfId="8921" xr:uid="{00000000-0005-0000-0000-00007F3B0000}"/>
    <cellStyle name="Примечание 10 80 3" xfId="13171" xr:uid="{00000000-0005-0000-0000-0000803B0000}"/>
    <cellStyle name="Примечание 10 80 4" xfId="17392" xr:uid="{00000000-0005-0000-0000-0000813B0000}"/>
    <cellStyle name="Примечание 10 81" xfId="4309" xr:uid="{00000000-0005-0000-0000-0000823B0000}"/>
    <cellStyle name="Примечание 10 81 2" xfId="8922" xr:uid="{00000000-0005-0000-0000-0000833B0000}"/>
    <cellStyle name="Примечание 10 81 3" xfId="13172" xr:uid="{00000000-0005-0000-0000-0000843B0000}"/>
    <cellStyle name="Примечание 10 81 4" xfId="17393" xr:uid="{00000000-0005-0000-0000-0000853B0000}"/>
    <cellStyle name="Примечание 10 82" xfId="4310" xr:uid="{00000000-0005-0000-0000-0000863B0000}"/>
    <cellStyle name="Примечание 10 82 2" xfId="8923" xr:uid="{00000000-0005-0000-0000-0000873B0000}"/>
    <cellStyle name="Примечание 10 82 3" xfId="13173" xr:uid="{00000000-0005-0000-0000-0000883B0000}"/>
    <cellStyle name="Примечание 10 82 4" xfId="17394" xr:uid="{00000000-0005-0000-0000-0000893B0000}"/>
    <cellStyle name="Примечание 10 83" xfId="4311" xr:uid="{00000000-0005-0000-0000-00008A3B0000}"/>
    <cellStyle name="Примечание 10 83 2" xfId="8924" xr:uid="{00000000-0005-0000-0000-00008B3B0000}"/>
    <cellStyle name="Примечание 10 83 3" xfId="13174" xr:uid="{00000000-0005-0000-0000-00008C3B0000}"/>
    <cellStyle name="Примечание 10 83 4" xfId="17395" xr:uid="{00000000-0005-0000-0000-00008D3B0000}"/>
    <cellStyle name="Примечание 10 84" xfId="4312" xr:uid="{00000000-0005-0000-0000-00008E3B0000}"/>
    <cellStyle name="Примечание 10 84 2" xfId="8925" xr:uid="{00000000-0005-0000-0000-00008F3B0000}"/>
    <cellStyle name="Примечание 10 84 3" xfId="13175" xr:uid="{00000000-0005-0000-0000-0000903B0000}"/>
    <cellStyle name="Примечание 10 84 4" xfId="17396" xr:uid="{00000000-0005-0000-0000-0000913B0000}"/>
    <cellStyle name="Примечание 10 85" xfId="4313" xr:uid="{00000000-0005-0000-0000-0000923B0000}"/>
    <cellStyle name="Примечание 10 85 2" xfId="8926" xr:uid="{00000000-0005-0000-0000-0000933B0000}"/>
    <cellStyle name="Примечание 10 85 3" xfId="13176" xr:uid="{00000000-0005-0000-0000-0000943B0000}"/>
    <cellStyle name="Примечание 10 85 4" xfId="17397" xr:uid="{00000000-0005-0000-0000-0000953B0000}"/>
    <cellStyle name="Примечание 10 86" xfId="4314" xr:uid="{00000000-0005-0000-0000-0000963B0000}"/>
    <cellStyle name="Примечание 10 86 2" xfId="8927" xr:uid="{00000000-0005-0000-0000-0000973B0000}"/>
    <cellStyle name="Примечание 10 86 3" xfId="13177" xr:uid="{00000000-0005-0000-0000-0000983B0000}"/>
    <cellStyle name="Примечание 10 86 4" xfId="17398" xr:uid="{00000000-0005-0000-0000-0000993B0000}"/>
    <cellStyle name="Примечание 10 87" xfId="4315" xr:uid="{00000000-0005-0000-0000-00009A3B0000}"/>
    <cellStyle name="Примечание 10 87 2" xfId="8928" xr:uid="{00000000-0005-0000-0000-00009B3B0000}"/>
    <cellStyle name="Примечание 10 87 3" xfId="13178" xr:uid="{00000000-0005-0000-0000-00009C3B0000}"/>
    <cellStyle name="Примечание 10 87 4" xfId="17399" xr:uid="{00000000-0005-0000-0000-00009D3B0000}"/>
    <cellStyle name="Примечание 10 88" xfId="4316" xr:uid="{00000000-0005-0000-0000-00009E3B0000}"/>
    <cellStyle name="Примечание 10 88 2" xfId="8929" xr:uid="{00000000-0005-0000-0000-00009F3B0000}"/>
    <cellStyle name="Примечание 10 88 3" xfId="13179" xr:uid="{00000000-0005-0000-0000-0000A03B0000}"/>
    <cellStyle name="Примечание 10 88 4" xfId="17400" xr:uid="{00000000-0005-0000-0000-0000A13B0000}"/>
    <cellStyle name="Примечание 10 89" xfId="4317" xr:uid="{00000000-0005-0000-0000-0000A23B0000}"/>
    <cellStyle name="Примечание 10 89 2" xfId="8930" xr:uid="{00000000-0005-0000-0000-0000A33B0000}"/>
    <cellStyle name="Примечание 10 89 3" xfId="13180" xr:uid="{00000000-0005-0000-0000-0000A43B0000}"/>
    <cellStyle name="Примечание 10 89 4" xfId="17401" xr:uid="{00000000-0005-0000-0000-0000A53B0000}"/>
    <cellStyle name="Примечание 10 9" xfId="4318" xr:uid="{00000000-0005-0000-0000-0000A63B0000}"/>
    <cellStyle name="Примечание 10 9 2" xfId="8931" xr:uid="{00000000-0005-0000-0000-0000A73B0000}"/>
    <cellStyle name="Примечание 10 9 3" xfId="13181" xr:uid="{00000000-0005-0000-0000-0000A83B0000}"/>
    <cellStyle name="Примечание 10 9 4" xfId="17402" xr:uid="{00000000-0005-0000-0000-0000A93B0000}"/>
    <cellStyle name="Примечание 10 90" xfId="5214" xr:uid="{00000000-0005-0000-0000-0000AA3B0000}"/>
    <cellStyle name="Примечание 10 91" xfId="8831" xr:uid="{00000000-0005-0000-0000-0000AB3B0000}"/>
    <cellStyle name="Примечание 10 92" xfId="13081" xr:uid="{00000000-0005-0000-0000-0000AC3B0000}"/>
    <cellStyle name="Примечание 2" xfId="428" xr:uid="{00000000-0005-0000-0000-0000AD3B0000}"/>
    <cellStyle name="Примечание 2 10" xfId="4319" xr:uid="{00000000-0005-0000-0000-0000AE3B0000}"/>
    <cellStyle name="Примечание 2 10 2" xfId="8932" xr:uid="{00000000-0005-0000-0000-0000AF3B0000}"/>
    <cellStyle name="Примечание 2 10 3" xfId="13182" xr:uid="{00000000-0005-0000-0000-0000B03B0000}"/>
    <cellStyle name="Примечание 2 10 4" xfId="17403" xr:uid="{00000000-0005-0000-0000-0000B13B0000}"/>
    <cellStyle name="Примечание 2 11" xfId="4320" xr:uid="{00000000-0005-0000-0000-0000B23B0000}"/>
    <cellStyle name="Примечание 2 11 2" xfId="8933" xr:uid="{00000000-0005-0000-0000-0000B33B0000}"/>
    <cellStyle name="Примечание 2 11 3" xfId="13183" xr:uid="{00000000-0005-0000-0000-0000B43B0000}"/>
    <cellStyle name="Примечание 2 11 4" xfId="17404" xr:uid="{00000000-0005-0000-0000-0000B53B0000}"/>
    <cellStyle name="Примечание 2 12" xfId="4321" xr:uid="{00000000-0005-0000-0000-0000B63B0000}"/>
    <cellStyle name="Примечание 2 12 2" xfId="8934" xr:uid="{00000000-0005-0000-0000-0000B73B0000}"/>
    <cellStyle name="Примечание 2 12 3" xfId="13184" xr:uid="{00000000-0005-0000-0000-0000B83B0000}"/>
    <cellStyle name="Примечание 2 12 4" xfId="17405" xr:uid="{00000000-0005-0000-0000-0000B93B0000}"/>
    <cellStyle name="Примечание 2 13" xfId="4322" xr:uid="{00000000-0005-0000-0000-0000BA3B0000}"/>
    <cellStyle name="Примечание 2 13 2" xfId="8935" xr:uid="{00000000-0005-0000-0000-0000BB3B0000}"/>
    <cellStyle name="Примечание 2 13 3" xfId="13185" xr:uid="{00000000-0005-0000-0000-0000BC3B0000}"/>
    <cellStyle name="Примечание 2 13 4" xfId="17406" xr:uid="{00000000-0005-0000-0000-0000BD3B0000}"/>
    <cellStyle name="Примечание 2 14" xfId="4323" xr:uid="{00000000-0005-0000-0000-0000BE3B0000}"/>
    <cellStyle name="Примечание 2 14 2" xfId="8936" xr:uid="{00000000-0005-0000-0000-0000BF3B0000}"/>
    <cellStyle name="Примечание 2 14 3" xfId="13186" xr:uid="{00000000-0005-0000-0000-0000C03B0000}"/>
    <cellStyle name="Примечание 2 14 4" xfId="17407" xr:uid="{00000000-0005-0000-0000-0000C13B0000}"/>
    <cellStyle name="Примечание 2 15" xfId="4324" xr:uid="{00000000-0005-0000-0000-0000C23B0000}"/>
    <cellStyle name="Примечание 2 15 2" xfId="8937" xr:uid="{00000000-0005-0000-0000-0000C33B0000}"/>
    <cellStyle name="Примечание 2 15 3" xfId="13187" xr:uid="{00000000-0005-0000-0000-0000C43B0000}"/>
    <cellStyle name="Примечание 2 15 4" xfId="17408" xr:uid="{00000000-0005-0000-0000-0000C53B0000}"/>
    <cellStyle name="Примечание 2 16" xfId="4325" xr:uid="{00000000-0005-0000-0000-0000C63B0000}"/>
    <cellStyle name="Примечание 2 16 2" xfId="8938" xr:uid="{00000000-0005-0000-0000-0000C73B0000}"/>
    <cellStyle name="Примечание 2 16 3" xfId="13188" xr:uid="{00000000-0005-0000-0000-0000C83B0000}"/>
    <cellStyle name="Примечание 2 16 4" xfId="17409" xr:uid="{00000000-0005-0000-0000-0000C93B0000}"/>
    <cellStyle name="Примечание 2 17" xfId="4326" xr:uid="{00000000-0005-0000-0000-0000CA3B0000}"/>
    <cellStyle name="Примечание 2 17 2" xfId="8939" xr:uid="{00000000-0005-0000-0000-0000CB3B0000}"/>
    <cellStyle name="Примечание 2 17 3" xfId="13189" xr:uid="{00000000-0005-0000-0000-0000CC3B0000}"/>
    <cellStyle name="Примечание 2 17 4" xfId="17410" xr:uid="{00000000-0005-0000-0000-0000CD3B0000}"/>
    <cellStyle name="Примечание 2 18" xfId="4327" xr:uid="{00000000-0005-0000-0000-0000CE3B0000}"/>
    <cellStyle name="Примечание 2 18 2" xfId="8940" xr:uid="{00000000-0005-0000-0000-0000CF3B0000}"/>
    <cellStyle name="Примечание 2 18 3" xfId="13190" xr:uid="{00000000-0005-0000-0000-0000D03B0000}"/>
    <cellStyle name="Примечание 2 18 4" xfId="17411" xr:uid="{00000000-0005-0000-0000-0000D13B0000}"/>
    <cellStyle name="Примечание 2 19" xfId="4328" xr:uid="{00000000-0005-0000-0000-0000D23B0000}"/>
    <cellStyle name="Примечание 2 19 2" xfId="8941" xr:uid="{00000000-0005-0000-0000-0000D33B0000}"/>
    <cellStyle name="Примечание 2 19 3" xfId="13191" xr:uid="{00000000-0005-0000-0000-0000D43B0000}"/>
    <cellStyle name="Примечание 2 19 4" xfId="17412" xr:uid="{00000000-0005-0000-0000-0000D53B0000}"/>
    <cellStyle name="Примечание 2 2" xfId="4329" xr:uid="{00000000-0005-0000-0000-0000D63B0000}"/>
    <cellStyle name="Примечание 2 2 2" xfId="4330" xr:uid="{00000000-0005-0000-0000-0000D73B0000}"/>
    <cellStyle name="Примечание 2 2 2 2" xfId="8943" xr:uid="{00000000-0005-0000-0000-0000D83B0000}"/>
    <cellStyle name="Примечание 2 2 2 3" xfId="13193" xr:uid="{00000000-0005-0000-0000-0000D93B0000}"/>
    <cellStyle name="Примечание 2 2 2 4" xfId="17414" xr:uid="{00000000-0005-0000-0000-0000DA3B0000}"/>
    <cellStyle name="Примечание 2 2 3" xfId="4331" xr:uid="{00000000-0005-0000-0000-0000DB3B0000}"/>
    <cellStyle name="Примечание 2 2 3 2" xfId="8944" xr:uid="{00000000-0005-0000-0000-0000DC3B0000}"/>
    <cellStyle name="Примечание 2 2 3 3" xfId="13194" xr:uid="{00000000-0005-0000-0000-0000DD3B0000}"/>
    <cellStyle name="Примечание 2 2 3 4" xfId="17415" xr:uid="{00000000-0005-0000-0000-0000DE3B0000}"/>
    <cellStyle name="Примечание 2 2 4" xfId="8942" xr:uid="{00000000-0005-0000-0000-0000DF3B0000}"/>
    <cellStyle name="Примечание 2 2 5" xfId="13192" xr:uid="{00000000-0005-0000-0000-0000E03B0000}"/>
    <cellStyle name="Примечание 2 2 6" xfId="17413" xr:uid="{00000000-0005-0000-0000-0000E13B0000}"/>
    <cellStyle name="Примечание 2 20" xfId="4332" xr:uid="{00000000-0005-0000-0000-0000E23B0000}"/>
    <cellStyle name="Примечание 2 20 2" xfId="8945" xr:uid="{00000000-0005-0000-0000-0000E33B0000}"/>
    <cellStyle name="Примечание 2 20 3" xfId="13195" xr:uid="{00000000-0005-0000-0000-0000E43B0000}"/>
    <cellStyle name="Примечание 2 20 4" xfId="17416" xr:uid="{00000000-0005-0000-0000-0000E53B0000}"/>
    <cellStyle name="Примечание 2 21" xfId="4333" xr:uid="{00000000-0005-0000-0000-0000E63B0000}"/>
    <cellStyle name="Примечание 2 21 2" xfId="8946" xr:uid="{00000000-0005-0000-0000-0000E73B0000}"/>
    <cellStyle name="Примечание 2 21 3" xfId="13196" xr:uid="{00000000-0005-0000-0000-0000E83B0000}"/>
    <cellStyle name="Примечание 2 21 4" xfId="17417" xr:uid="{00000000-0005-0000-0000-0000E93B0000}"/>
    <cellStyle name="Примечание 2 22" xfId="4334" xr:uid="{00000000-0005-0000-0000-0000EA3B0000}"/>
    <cellStyle name="Примечание 2 22 2" xfId="8947" xr:uid="{00000000-0005-0000-0000-0000EB3B0000}"/>
    <cellStyle name="Примечание 2 22 3" xfId="13197" xr:uid="{00000000-0005-0000-0000-0000EC3B0000}"/>
    <cellStyle name="Примечание 2 22 4" xfId="17418" xr:uid="{00000000-0005-0000-0000-0000ED3B0000}"/>
    <cellStyle name="Примечание 2 23" xfId="4335" xr:uid="{00000000-0005-0000-0000-0000EE3B0000}"/>
    <cellStyle name="Примечание 2 23 2" xfId="8948" xr:uid="{00000000-0005-0000-0000-0000EF3B0000}"/>
    <cellStyle name="Примечание 2 23 3" xfId="13198" xr:uid="{00000000-0005-0000-0000-0000F03B0000}"/>
    <cellStyle name="Примечание 2 23 4" xfId="17419" xr:uid="{00000000-0005-0000-0000-0000F13B0000}"/>
    <cellStyle name="Примечание 2 24" xfId="4336" xr:uid="{00000000-0005-0000-0000-0000F23B0000}"/>
    <cellStyle name="Примечание 2 24 2" xfId="8949" xr:uid="{00000000-0005-0000-0000-0000F33B0000}"/>
    <cellStyle name="Примечание 2 24 3" xfId="13199" xr:uid="{00000000-0005-0000-0000-0000F43B0000}"/>
    <cellStyle name="Примечание 2 24 4" xfId="17420" xr:uid="{00000000-0005-0000-0000-0000F53B0000}"/>
    <cellStyle name="Примечание 2 25" xfId="4337" xr:uid="{00000000-0005-0000-0000-0000F63B0000}"/>
    <cellStyle name="Примечание 2 25 2" xfId="8950" xr:uid="{00000000-0005-0000-0000-0000F73B0000}"/>
    <cellStyle name="Примечание 2 25 3" xfId="13200" xr:uid="{00000000-0005-0000-0000-0000F83B0000}"/>
    <cellStyle name="Примечание 2 25 4" xfId="17421" xr:uid="{00000000-0005-0000-0000-0000F93B0000}"/>
    <cellStyle name="Примечание 2 26" xfId="4338" xr:uid="{00000000-0005-0000-0000-0000FA3B0000}"/>
    <cellStyle name="Примечание 2 26 2" xfId="8951" xr:uid="{00000000-0005-0000-0000-0000FB3B0000}"/>
    <cellStyle name="Примечание 2 26 3" xfId="13201" xr:uid="{00000000-0005-0000-0000-0000FC3B0000}"/>
    <cellStyle name="Примечание 2 26 4" xfId="17422" xr:uid="{00000000-0005-0000-0000-0000FD3B0000}"/>
    <cellStyle name="Примечание 2 27" xfId="4339" xr:uid="{00000000-0005-0000-0000-0000FE3B0000}"/>
    <cellStyle name="Примечание 2 27 2" xfId="8952" xr:uid="{00000000-0005-0000-0000-0000FF3B0000}"/>
    <cellStyle name="Примечание 2 27 3" xfId="13202" xr:uid="{00000000-0005-0000-0000-0000003C0000}"/>
    <cellStyle name="Примечание 2 27 4" xfId="17423" xr:uid="{00000000-0005-0000-0000-0000013C0000}"/>
    <cellStyle name="Примечание 2 28" xfId="4340" xr:uid="{00000000-0005-0000-0000-0000023C0000}"/>
    <cellStyle name="Примечание 2 28 2" xfId="8953" xr:uid="{00000000-0005-0000-0000-0000033C0000}"/>
    <cellStyle name="Примечание 2 28 3" xfId="13203" xr:uid="{00000000-0005-0000-0000-0000043C0000}"/>
    <cellStyle name="Примечание 2 28 4" xfId="17424" xr:uid="{00000000-0005-0000-0000-0000053C0000}"/>
    <cellStyle name="Примечание 2 29" xfId="4341" xr:uid="{00000000-0005-0000-0000-0000063C0000}"/>
    <cellStyle name="Примечание 2 29 2" xfId="8954" xr:uid="{00000000-0005-0000-0000-0000073C0000}"/>
    <cellStyle name="Примечание 2 29 3" xfId="13204" xr:uid="{00000000-0005-0000-0000-0000083C0000}"/>
    <cellStyle name="Примечание 2 29 4" xfId="17425" xr:uid="{00000000-0005-0000-0000-0000093C0000}"/>
    <cellStyle name="Примечание 2 3" xfId="4342" xr:uid="{00000000-0005-0000-0000-00000A3C0000}"/>
    <cellStyle name="Примечание 2 3 2" xfId="4343" xr:uid="{00000000-0005-0000-0000-00000B3C0000}"/>
    <cellStyle name="Примечание 2 3 2 2" xfId="8956" xr:uid="{00000000-0005-0000-0000-00000C3C0000}"/>
    <cellStyle name="Примечание 2 3 2 3" xfId="13206" xr:uid="{00000000-0005-0000-0000-00000D3C0000}"/>
    <cellStyle name="Примечание 2 3 2 4" xfId="17427" xr:uid="{00000000-0005-0000-0000-00000E3C0000}"/>
    <cellStyle name="Примечание 2 3 3" xfId="4344" xr:uid="{00000000-0005-0000-0000-00000F3C0000}"/>
    <cellStyle name="Примечание 2 3 3 2" xfId="8957" xr:uid="{00000000-0005-0000-0000-0000103C0000}"/>
    <cellStyle name="Примечание 2 3 3 3" xfId="13207" xr:uid="{00000000-0005-0000-0000-0000113C0000}"/>
    <cellStyle name="Примечание 2 3 3 4" xfId="17428" xr:uid="{00000000-0005-0000-0000-0000123C0000}"/>
    <cellStyle name="Примечание 2 3 4" xfId="8955" xr:uid="{00000000-0005-0000-0000-0000133C0000}"/>
    <cellStyle name="Примечание 2 3 5" xfId="13205" xr:uid="{00000000-0005-0000-0000-0000143C0000}"/>
    <cellStyle name="Примечание 2 3 6" xfId="17426" xr:uid="{00000000-0005-0000-0000-0000153C0000}"/>
    <cellStyle name="Примечание 2 30" xfId="4345" xr:uid="{00000000-0005-0000-0000-0000163C0000}"/>
    <cellStyle name="Примечание 2 30 2" xfId="8958" xr:uid="{00000000-0005-0000-0000-0000173C0000}"/>
    <cellStyle name="Примечание 2 30 3" xfId="13208" xr:uid="{00000000-0005-0000-0000-0000183C0000}"/>
    <cellStyle name="Примечание 2 30 4" xfId="17429" xr:uid="{00000000-0005-0000-0000-0000193C0000}"/>
    <cellStyle name="Примечание 2 31" xfId="4346" xr:uid="{00000000-0005-0000-0000-00001A3C0000}"/>
    <cellStyle name="Примечание 2 31 2" xfId="8959" xr:uid="{00000000-0005-0000-0000-00001B3C0000}"/>
    <cellStyle name="Примечание 2 31 3" xfId="13209" xr:uid="{00000000-0005-0000-0000-00001C3C0000}"/>
    <cellStyle name="Примечание 2 31 4" xfId="17430" xr:uid="{00000000-0005-0000-0000-00001D3C0000}"/>
    <cellStyle name="Примечание 2 32" xfId="4347" xr:uid="{00000000-0005-0000-0000-00001E3C0000}"/>
    <cellStyle name="Примечание 2 32 2" xfId="8960" xr:uid="{00000000-0005-0000-0000-00001F3C0000}"/>
    <cellStyle name="Примечание 2 32 3" xfId="13210" xr:uid="{00000000-0005-0000-0000-0000203C0000}"/>
    <cellStyle name="Примечание 2 32 4" xfId="17431" xr:uid="{00000000-0005-0000-0000-0000213C0000}"/>
    <cellStyle name="Примечание 2 33" xfId="4348" xr:uid="{00000000-0005-0000-0000-0000223C0000}"/>
    <cellStyle name="Примечание 2 33 2" xfId="8961" xr:uid="{00000000-0005-0000-0000-0000233C0000}"/>
    <cellStyle name="Примечание 2 33 3" xfId="13211" xr:uid="{00000000-0005-0000-0000-0000243C0000}"/>
    <cellStyle name="Примечание 2 33 4" xfId="17432" xr:uid="{00000000-0005-0000-0000-0000253C0000}"/>
    <cellStyle name="Примечание 2 34" xfId="4349" xr:uid="{00000000-0005-0000-0000-0000263C0000}"/>
    <cellStyle name="Примечание 2 34 2" xfId="8962" xr:uid="{00000000-0005-0000-0000-0000273C0000}"/>
    <cellStyle name="Примечание 2 34 3" xfId="13212" xr:uid="{00000000-0005-0000-0000-0000283C0000}"/>
    <cellStyle name="Примечание 2 34 4" xfId="17433" xr:uid="{00000000-0005-0000-0000-0000293C0000}"/>
    <cellStyle name="Примечание 2 35" xfId="4350" xr:uid="{00000000-0005-0000-0000-00002A3C0000}"/>
    <cellStyle name="Примечание 2 35 2" xfId="8963" xr:uid="{00000000-0005-0000-0000-00002B3C0000}"/>
    <cellStyle name="Примечание 2 35 3" xfId="13213" xr:uid="{00000000-0005-0000-0000-00002C3C0000}"/>
    <cellStyle name="Примечание 2 35 4" xfId="17434" xr:uid="{00000000-0005-0000-0000-00002D3C0000}"/>
    <cellStyle name="Примечание 2 36" xfId="4351" xr:uid="{00000000-0005-0000-0000-00002E3C0000}"/>
    <cellStyle name="Примечание 2 36 2" xfId="8964" xr:uid="{00000000-0005-0000-0000-00002F3C0000}"/>
    <cellStyle name="Примечание 2 36 3" xfId="13214" xr:uid="{00000000-0005-0000-0000-0000303C0000}"/>
    <cellStyle name="Примечание 2 36 4" xfId="17435" xr:uid="{00000000-0005-0000-0000-0000313C0000}"/>
    <cellStyle name="Примечание 2 37" xfId="4352" xr:uid="{00000000-0005-0000-0000-0000323C0000}"/>
    <cellStyle name="Примечание 2 37 2" xfId="8965" xr:uid="{00000000-0005-0000-0000-0000333C0000}"/>
    <cellStyle name="Примечание 2 37 3" xfId="13215" xr:uid="{00000000-0005-0000-0000-0000343C0000}"/>
    <cellStyle name="Примечание 2 37 4" xfId="17436" xr:uid="{00000000-0005-0000-0000-0000353C0000}"/>
    <cellStyle name="Примечание 2 38" xfId="4353" xr:uid="{00000000-0005-0000-0000-0000363C0000}"/>
    <cellStyle name="Примечание 2 38 2" xfId="8966" xr:uid="{00000000-0005-0000-0000-0000373C0000}"/>
    <cellStyle name="Примечание 2 38 3" xfId="13216" xr:uid="{00000000-0005-0000-0000-0000383C0000}"/>
    <cellStyle name="Примечание 2 38 4" xfId="17437" xr:uid="{00000000-0005-0000-0000-0000393C0000}"/>
    <cellStyle name="Примечание 2 39" xfId="4354" xr:uid="{00000000-0005-0000-0000-00003A3C0000}"/>
    <cellStyle name="Примечание 2 39 2" xfId="8967" xr:uid="{00000000-0005-0000-0000-00003B3C0000}"/>
    <cellStyle name="Примечание 2 39 3" xfId="13217" xr:uid="{00000000-0005-0000-0000-00003C3C0000}"/>
    <cellStyle name="Примечание 2 39 4" xfId="17438" xr:uid="{00000000-0005-0000-0000-00003D3C0000}"/>
    <cellStyle name="Примечание 2 4" xfId="4355" xr:uid="{00000000-0005-0000-0000-00003E3C0000}"/>
    <cellStyle name="Примечание 2 4 2" xfId="4356" xr:uid="{00000000-0005-0000-0000-00003F3C0000}"/>
    <cellStyle name="Примечание 2 4 2 2" xfId="8969" xr:uid="{00000000-0005-0000-0000-0000403C0000}"/>
    <cellStyle name="Примечание 2 4 2 3" xfId="13219" xr:uid="{00000000-0005-0000-0000-0000413C0000}"/>
    <cellStyle name="Примечание 2 4 2 4" xfId="17440" xr:uid="{00000000-0005-0000-0000-0000423C0000}"/>
    <cellStyle name="Примечание 2 4 3" xfId="4357" xr:uid="{00000000-0005-0000-0000-0000433C0000}"/>
    <cellStyle name="Примечание 2 4 3 2" xfId="8970" xr:uid="{00000000-0005-0000-0000-0000443C0000}"/>
    <cellStyle name="Примечание 2 4 3 3" xfId="13220" xr:uid="{00000000-0005-0000-0000-0000453C0000}"/>
    <cellStyle name="Примечание 2 4 3 4" xfId="17441" xr:uid="{00000000-0005-0000-0000-0000463C0000}"/>
    <cellStyle name="Примечание 2 4 4" xfId="8968" xr:uid="{00000000-0005-0000-0000-0000473C0000}"/>
    <cellStyle name="Примечание 2 4 5" xfId="13218" xr:uid="{00000000-0005-0000-0000-0000483C0000}"/>
    <cellStyle name="Примечание 2 4 6" xfId="17439" xr:uid="{00000000-0005-0000-0000-0000493C0000}"/>
    <cellStyle name="Примечание 2 40" xfId="4358" xr:uid="{00000000-0005-0000-0000-00004A3C0000}"/>
    <cellStyle name="Примечание 2 40 2" xfId="8971" xr:uid="{00000000-0005-0000-0000-00004B3C0000}"/>
    <cellStyle name="Примечание 2 40 3" xfId="13221" xr:uid="{00000000-0005-0000-0000-00004C3C0000}"/>
    <cellStyle name="Примечание 2 40 4" xfId="17442" xr:uid="{00000000-0005-0000-0000-00004D3C0000}"/>
    <cellStyle name="Примечание 2 41" xfId="4359" xr:uid="{00000000-0005-0000-0000-00004E3C0000}"/>
    <cellStyle name="Примечание 2 41 2" xfId="8972" xr:uid="{00000000-0005-0000-0000-00004F3C0000}"/>
    <cellStyle name="Примечание 2 41 3" xfId="13222" xr:uid="{00000000-0005-0000-0000-0000503C0000}"/>
    <cellStyle name="Примечание 2 41 4" xfId="17443" xr:uid="{00000000-0005-0000-0000-0000513C0000}"/>
    <cellStyle name="Примечание 2 42" xfId="4360" xr:uid="{00000000-0005-0000-0000-0000523C0000}"/>
    <cellStyle name="Примечание 2 42 2" xfId="8973" xr:uid="{00000000-0005-0000-0000-0000533C0000}"/>
    <cellStyle name="Примечание 2 42 3" xfId="13223" xr:uid="{00000000-0005-0000-0000-0000543C0000}"/>
    <cellStyle name="Примечание 2 42 4" xfId="17444" xr:uid="{00000000-0005-0000-0000-0000553C0000}"/>
    <cellStyle name="Примечание 2 43" xfId="4361" xr:uid="{00000000-0005-0000-0000-0000563C0000}"/>
    <cellStyle name="Примечание 2 43 2" xfId="8974" xr:uid="{00000000-0005-0000-0000-0000573C0000}"/>
    <cellStyle name="Примечание 2 43 3" xfId="13224" xr:uid="{00000000-0005-0000-0000-0000583C0000}"/>
    <cellStyle name="Примечание 2 43 4" xfId="17445" xr:uid="{00000000-0005-0000-0000-0000593C0000}"/>
    <cellStyle name="Примечание 2 44" xfId="4362" xr:uid="{00000000-0005-0000-0000-00005A3C0000}"/>
    <cellStyle name="Примечание 2 44 2" xfId="8975" xr:uid="{00000000-0005-0000-0000-00005B3C0000}"/>
    <cellStyle name="Примечание 2 44 3" xfId="13225" xr:uid="{00000000-0005-0000-0000-00005C3C0000}"/>
    <cellStyle name="Примечание 2 44 4" xfId="17446" xr:uid="{00000000-0005-0000-0000-00005D3C0000}"/>
    <cellStyle name="Примечание 2 45" xfId="4363" xr:uid="{00000000-0005-0000-0000-00005E3C0000}"/>
    <cellStyle name="Примечание 2 45 2" xfId="8976" xr:uid="{00000000-0005-0000-0000-00005F3C0000}"/>
    <cellStyle name="Примечание 2 45 3" xfId="13226" xr:uid="{00000000-0005-0000-0000-0000603C0000}"/>
    <cellStyle name="Примечание 2 45 4" xfId="17447" xr:uid="{00000000-0005-0000-0000-0000613C0000}"/>
    <cellStyle name="Примечание 2 46" xfId="4364" xr:uid="{00000000-0005-0000-0000-0000623C0000}"/>
    <cellStyle name="Примечание 2 46 2" xfId="8977" xr:uid="{00000000-0005-0000-0000-0000633C0000}"/>
    <cellStyle name="Примечание 2 46 3" xfId="13227" xr:uid="{00000000-0005-0000-0000-0000643C0000}"/>
    <cellStyle name="Примечание 2 46 4" xfId="17448" xr:uid="{00000000-0005-0000-0000-0000653C0000}"/>
    <cellStyle name="Примечание 2 47" xfId="4365" xr:uid="{00000000-0005-0000-0000-0000663C0000}"/>
    <cellStyle name="Примечание 2 47 2" xfId="8978" xr:uid="{00000000-0005-0000-0000-0000673C0000}"/>
    <cellStyle name="Примечание 2 47 3" xfId="13228" xr:uid="{00000000-0005-0000-0000-0000683C0000}"/>
    <cellStyle name="Примечание 2 47 4" xfId="17449" xr:uid="{00000000-0005-0000-0000-0000693C0000}"/>
    <cellStyle name="Примечание 2 48" xfId="4366" xr:uid="{00000000-0005-0000-0000-00006A3C0000}"/>
    <cellStyle name="Примечание 2 48 2" xfId="8979" xr:uid="{00000000-0005-0000-0000-00006B3C0000}"/>
    <cellStyle name="Примечание 2 48 3" xfId="13229" xr:uid="{00000000-0005-0000-0000-00006C3C0000}"/>
    <cellStyle name="Примечание 2 48 4" xfId="17450" xr:uid="{00000000-0005-0000-0000-00006D3C0000}"/>
    <cellStyle name="Примечание 2 49" xfId="4367" xr:uid="{00000000-0005-0000-0000-00006E3C0000}"/>
    <cellStyle name="Примечание 2 49 2" xfId="8980" xr:uid="{00000000-0005-0000-0000-00006F3C0000}"/>
    <cellStyle name="Примечание 2 49 3" xfId="13230" xr:uid="{00000000-0005-0000-0000-0000703C0000}"/>
    <cellStyle name="Примечание 2 49 4" xfId="17451" xr:uid="{00000000-0005-0000-0000-0000713C0000}"/>
    <cellStyle name="Примечание 2 5" xfId="4368" xr:uid="{00000000-0005-0000-0000-0000723C0000}"/>
    <cellStyle name="Примечание 2 5 2" xfId="8981" xr:uid="{00000000-0005-0000-0000-0000733C0000}"/>
    <cellStyle name="Примечание 2 5 3" xfId="13231" xr:uid="{00000000-0005-0000-0000-0000743C0000}"/>
    <cellStyle name="Примечание 2 5 4" xfId="17452" xr:uid="{00000000-0005-0000-0000-0000753C0000}"/>
    <cellStyle name="Примечание 2 50" xfId="4369" xr:uid="{00000000-0005-0000-0000-0000763C0000}"/>
    <cellStyle name="Примечание 2 50 2" xfId="8982" xr:uid="{00000000-0005-0000-0000-0000773C0000}"/>
    <cellStyle name="Примечание 2 50 3" xfId="13232" xr:uid="{00000000-0005-0000-0000-0000783C0000}"/>
    <cellStyle name="Примечание 2 50 4" xfId="17453" xr:uid="{00000000-0005-0000-0000-0000793C0000}"/>
    <cellStyle name="Примечание 2 51" xfId="4370" xr:uid="{00000000-0005-0000-0000-00007A3C0000}"/>
    <cellStyle name="Примечание 2 51 2" xfId="8983" xr:uid="{00000000-0005-0000-0000-00007B3C0000}"/>
    <cellStyle name="Примечание 2 51 3" xfId="13233" xr:uid="{00000000-0005-0000-0000-00007C3C0000}"/>
    <cellStyle name="Примечание 2 51 4" xfId="17454" xr:uid="{00000000-0005-0000-0000-00007D3C0000}"/>
    <cellStyle name="Примечание 2 52" xfId="4371" xr:uid="{00000000-0005-0000-0000-00007E3C0000}"/>
    <cellStyle name="Примечание 2 52 2" xfId="8984" xr:uid="{00000000-0005-0000-0000-00007F3C0000}"/>
    <cellStyle name="Примечание 2 52 3" xfId="13234" xr:uid="{00000000-0005-0000-0000-0000803C0000}"/>
    <cellStyle name="Примечание 2 52 4" xfId="17455" xr:uid="{00000000-0005-0000-0000-0000813C0000}"/>
    <cellStyle name="Примечание 2 53" xfId="4372" xr:uid="{00000000-0005-0000-0000-0000823C0000}"/>
    <cellStyle name="Примечание 2 53 2" xfId="8985" xr:uid="{00000000-0005-0000-0000-0000833C0000}"/>
    <cellStyle name="Примечание 2 53 3" xfId="13235" xr:uid="{00000000-0005-0000-0000-0000843C0000}"/>
    <cellStyle name="Примечание 2 53 4" xfId="17456" xr:uid="{00000000-0005-0000-0000-0000853C0000}"/>
    <cellStyle name="Примечание 2 54" xfId="4373" xr:uid="{00000000-0005-0000-0000-0000863C0000}"/>
    <cellStyle name="Примечание 2 54 2" xfId="8986" xr:uid="{00000000-0005-0000-0000-0000873C0000}"/>
    <cellStyle name="Примечание 2 54 3" xfId="13236" xr:uid="{00000000-0005-0000-0000-0000883C0000}"/>
    <cellStyle name="Примечание 2 54 4" xfId="17457" xr:uid="{00000000-0005-0000-0000-0000893C0000}"/>
    <cellStyle name="Примечание 2 55" xfId="4374" xr:uid="{00000000-0005-0000-0000-00008A3C0000}"/>
    <cellStyle name="Примечание 2 55 2" xfId="8987" xr:uid="{00000000-0005-0000-0000-00008B3C0000}"/>
    <cellStyle name="Примечание 2 55 3" xfId="13237" xr:uid="{00000000-0005-0000-0000-00008C3C0000}"/>
    <cellStyle name="Примечание 2 55 4" xfId="17458" xr:uid="{00000000-0005-0000-0000-00008D3C0000}"/>
    <cellStyle name="Примечание 2 56" xfId="4375" xr:uid="{00000000-0005-0000-0000-00008E3C0000}"/>
    <cellStyle name="Примечание 2 56 2" xfId="8988" xr:uid="{00000000-0005-0000-0000-00008F3C0000}"/>
    <cellStyle name="Примечание 2 56 3" xfId="13238" xr:uid="{00000000-0005-0000-0000-0000903C0000}"/>
    <cellStyle name="Примечание 2 56 4" xfId="17459" xr:uid="{00000000-0005-0000-0000-0000913C0000}"/>
    <cellStyle name="Примечание 2 57" xfId="4376" xr:uid="{00000000-0005-0000-0000-0000923C0000}"/>
    <cellStyle name="Примечание 2 57 2" xfId="8989" xr:uid="{00000000-0005-0000-0000-0000933C0000}"/>
    <cellStyle name="Примечание 2 57 3" xfId="13239" xr:uid="{00000000-0005-0000-0000-0000943C0000}"/>
    <cellStyle name="Примечание 2 57 4" xfId="17460" xr:uid="{00000000-0005-0000-0000-0000953C0000}"/>
    <cellStyle name="Примечание 2 58" xfId="4377" xr:uid="{00000000-0005-0000-0000-0000963C0000}"/>
    <cellStyle name="Примечание 2 58 2" xfId="8990" xr:uid="{00000000-0005-0000-0000-0000973C0000}"/>
    <cellStyle name="Примечание 2 58 3" xfId="13240" xr:uid="{00000000-0005-0000-0000-0000983C0000}"/>
    <cellStyle name="Примечание 2 58 4" xfId="17461" xr:uid="{00000000-0005-0000-0000-0000993C0000}"/>
    <cellStyle name="Примечание 2 59" xfId="4378" xr:uid="{00000000-0005-0000-0000-00009A3C0000}"/>
    <cellStyle name="Примечание 2 59 2" xfId="8991" xr:uid="{00000000-0005-0000-0000-00009B3C0000}"/>
    <cellStyle name="Примечание 2 59 3" xfId="13241" xr:uid="{00000000-0005-0000-0000-00009C3C0000}"/>
    <cellStyle name="Примечание 2 59 4" xfId="17462" xr:uid="{00000000-0005-0000-0000-00009D3C0000}"/>
    <cellStyle name="Примечание 2 6" xfId="4379" xr:uid="{00000000-0005-0000-0000-00009E3C0000}"/>
    <cellStyle name="Примечание 2 6 2" xfId="8992" xr:uid="{00000000-0005-0000-0000-00009F3C0000}"/>
    <cellStyle name="Примечание 2 6 3" xfId="13242" xr:uid="{00000000-0005-0000-0000-0000A03C0000}"/>
    <cellStyle name="Примечание 2 6 4" xfId="17463" xr:uid="{00000000-0005-0000-0000-0000A13C0000}"/>
    <cellStyle name="Примечание 2 60" xfId="4380" xr:uid="{00000000-0005-0000-0000-0000A23C0000}"/>
    <cellStyle name="Примечание 2 60 2" xfId="8993" xr:uid="{00000000-0005-0000-0000-0000A33C0000}"/>
    <cellStyle name="Примечание 2 60 3" xfId="13243" xr:uid="{00000000-0005-0000-0000-0000A43C0000}"/>
    <cellStyle name="Примечание 2 60 4" xfId="17464" xr:uid="{00000000-0005-0000-0000-0000A53C0000}"/>
    <cellStyle name="Примечание 2 61" xfId="4381" xr:uid="{00000000-0005-0000-0000-0000A63C0000}"/>
    <cellStyle name="Примечание 2 61 2" xfId="8994" xr:uid="{00000000-0005-0000-0000-0000A73C0000}"/>
    <cellStyle name="Примечание 2 61 3" xfId="13244" xr:uid="{00000000-0005-0000-0000-0000A83C0000}"/>
    <cellStyle name="Примечание 2 61 4" xfId="17465" xr:uid="{00000000-0005-0000-0000-0000A93C0000}"/>
    <cellStyle name="Примечание 2 62" xfId="4382" xr:uid="{00000000-0005-0000-0000-0000AA3C0000}"/>
    <cellStyle name="Примечание 2 62 2" xfId="8995" xr:uid="{00000000-0005-0000-0000-0000AB3C0000}"/>
    <cellStyle name="Примечание 2 62 3" xfId="13245" xr:uid="{00000000-0005-0000-0000-0000AC3C0000}"/>
    <cellStyle name="Примечание 2 62 4" xfId="17466" xr:uid="{00000000-0005-0000-0000-0000AD3C0000}"/>
    <cellStyle name="Примечание 2 63" xfId="4383" xr:uid="{00000000-0005-0000-0000-0000AE3C0000}"/>
    <cellStyle name="Примечание 2 63 2" xfId="8996" xr:uid="{00000000-0005-0000-0000-0000AF3C0000}"/>
    <cellStyle name="Примечание 2 63 3" xfId="13246" xr:uid="{00000000-0005-0000-0000-0000B03C0000}"/>
    <cellStyle name="Примечание 2 63 4" xfId="17467" xr:uid="{00000000-0005-0000-0000-0000B13C0000}"/>
    <cellStyle name="Примечание 2 64" xfId="4384" xr:uid="{00000000-0005-0000-0000-0000B23C0000}"/>
    <cellStyle name="Примечание 2 64 2" xfId="8997" xr:uid="{00000000-0005-0000-0000-0000B33C0000}"/>
    <cellStyle name="Примечание 2 64 3" xfId="13247" xr:uid="{00000000-0005-0000-0000-0000B43C0000}"/>
    <cellStyle name="Примечание 2 64 4" xfId="17468" xr:uid="{00000000-0005-0000-0000-0000B53C0000}"/>
    <cellStyle name="Примечание 2 65" xfId="4385" xr:uid="{00000000-0005-0000-0000-0000B63C0000}"/>
    <cellStyle name="Примечание 2 65 2" xfId="8998" xr:uid="{00000000-0005-0000-0000-0000B73C0000}"/>
    <cellStyle name="Примечание 2 65 3" xfId="13248" xr:uid="{00000000-0005-0000-0000-0000B83C0000}"/>
    <cellStyle name="Примечание 2 65 4" xfId="17469" xr:uid="{00000000-0005-0000-0000-0000B93C0000}"/>
    <cellStyle name="Примечание 2 66" xfId="4386" xr:uid="{00000000-0005-0000-0000-0000BA3C0000}"/>
    <cellStyle name="Примечание 2 66 2" xfId="8999" xr:uid="{00000000-0005-0000-0000-0000BB3C0000}"/>
    <cellStyle name="Примечание 2 66 3" xfId="13249" xr:uid="{00000000-0005-0000-0000-0000BC3C0000}"/>
    <cellStyle name="Примечание 2 66 4" xfId="17470" xr:uid="{00000000-0005-0000-0000-0000BD3C0000}"/>
    <cellStyle name="Примечание 2 67" xfId="4387" xr:uid="{00000000-0005-0000-0000-0000BE3C0000}"/>
    <cellStyle name="Примечание 2 67 2" xfId="9000" xr:uid="{00000000-0005-0000-0000-0000BF3C0000}"/>
    <cellStyle name="Примечание 2 67 3" xfId="13250" xr:uid="{00000000-0005-0000-0000-0000C03C0000}"/>
    <cellStyle name="Примечание 2 67 4" xfId="17471" xr:uid="{00000000-0005-0000-0000-0000C13C0000}"/>
    <cellStyle name="Примечание 2 68" xfId="4388" xr:uid="{00000000-0005-0000-0000-0000C23C0000}"/>
    <cellStyle name="Примечание 2 68 2" xfId="9001" xr:uid="{00000000-0005-0000-0000-0000C33C0000}"/>
    <cellStyle name="Примечание 2 68 3" xfId="13251" xr:uid="{00000000-0005-0000-0000-0000C43C0000}"/>
    <cellStyle name="Примечание 2 68 4" xfId="17472" xr:uid="{00000000-0005-0000-0000-0000C53C0000}"/>
    <cellStyle name="Примечание 2 69" xfId="4389" xr:uid="{00000000-0005-0000-0000-0000C63C0000}"/>
    <cellStyle name="Примечание 2 69 2" xfId="9002" xr:uid="{00000000-0005-0000-0000-0000C73C0000}"/>
    <cellStyle name="Примечание 2 69 3" xfId="13252" xr:uid="{00000000-0005-0000-0000-0000C83C0000}"/>
    <cellStyle name="Примечание 2 69 4" xfId="17473" xr:uid="{00000000-0005-0000-0000-0000C93C0000}"/>
    <cellStyle name="Примечание 2 7" xfId="4390" xr:uid="{00000000-0005-0000-0000-0000CA3C0000}"/>
    <cellStyle name="Примечание 2 7 2" xfId="9003" xr:uid="{00000000-0005-0000-0000-0000CB3C0000}"/>
    <cellStyle name="Примечание 2 7 3" xfId="13253" xr:uid="{00000000-0005-0000-0000-0000CC3C0000}"/>
    <cellStyle name="Примечание 2 7 4" xfId="17474" xr:uid="{00000000-0005-0000-0000-0000CD3C0000}"/>
    <cellStyle name="Примечание 2 70" xfId="4391" xr:uid="{00000000-0005-0000-0000-0000CE3C0000}"/>
    <cellStyle name="Примечание 2 70 2" xfId="9004" xr:uid="{00000000-0005-0000-0000-0000CF3C0000}"/>
    <cellStyle name="Примечание 2 70 3" xfId="13254" xr:uid="{00000000-0005-0000-0000-0000D03C0000}"/>
    <cellStyle name="Примечание 2 70 4" xfId="17475" xr:uid="{00000000-0005-0000-0000-0000D13C0000}"/>
    <cellStyle name="Примечание 2 71" xfId="4392" xr:uid="{00000000-0005-0000-0000-0000D23C0000}"/>
    <cellStyle name="Примечание 2 71 2" xfId="9005" xr:uid="{00000000-0005-0000-0000-0000D33C0000}"/>
    <cellStyle name="Примечание 2 71 3" xfId="13255" xr:uid="{00000000-0005-0000-0000-0000D43C0000}"/>
    <cellStyle name="Примечание 2 71 4" xfId="17476" xr:uid="{00000000-0005-0000-0000-0000D53C0000}"/>
    <cellStyle name="Примечание 2 72" xfId="4393" xr:uid="{00000000-0005-0000-0000-0000D63C0000}"/>
    <cellStyle name="Примечание 2 72 2" xfId="9006" xr:uid="{00000000-0005-0000-0000-0000D73C0000}"/>
    <cellStyle name="Примечание 2 72 3" xfId="13256" xr:uid="{00000000-0005-0000-0000-0000D83C0000}"/>
    <cellStyle name="Примечание 2 72 4" xfId="17477" xr:uid="{00000000-0005-0000-0000-0000D93C0000}"/>
    <cellStyle name="Примечание 2 73" xfId="4394" xr:uid="{00000000-0005-0000-0000-0000DA3C0000}"/>
    <cellStyle name="Примечание 2 73 2" xfId="9007" xr:uid="{00000000-0005-0000-0000-0000DB3C0000}"/>
    <cellStyle name="Примечание 2 73 3" xfId="13257" xr:uid="{00000000-0005-0000-0000-0000DC3C0000}"/>
    <cellStyle name="Примечание 2 73 4" xfId="17478" xr:uid="{00000000-0005-0000-0000-0000DD3C0000}"/>
    <cellStyle name="Примечание 2 74" xfId="4395" xr:uid="{00000000-0005-0000-0000-0000DE3C0000}"/>
    <cellStyle name="Примечание 2 74 2" xfId="9008" xr:uid="{00000000-0005-0000-0000-0000DF3C0000}"/>
    <cellStyle name="Примечание 2 74 3" xfId="13258" xr:uid="{00000000-0005-0000-0000-0000E03C0000}"/>
    <cellStyle name="Примечание 2 74 4" xfId="17479" xr:uid="{00000000-0005-0000-0000-0000E13C0000}"/>
    <cellStyle name="Примечание 2 75" xfId="4396" xr:uid="{00000000-0005-0000-0000-0000E23C0000}"/>
    <cellStyle name="Примечание 2 75 2" xfId="9009" xr:uid="{00000000-0005-0000-0000-0000E33C0000}"/>
    <cellStyle name="Примечание 2 75 3" xfId="13259" xr:uid="{00000000-0005-0000-0000-0000E43C0000}"/>
    <cellStyle name="Примечание 2 75 4" xfId="17480" xr:uid="{00000000-0005-0000-0000-0000E53C0000}"/>
    <cellStyle name="Примечание 2 76" xfId="4397" xr:uid="{00000000-0005-0000-0000-0000E63C0000}"/>
    <cellStyle name="Примечание 2 76 2" xfId="9010" xr:uid="{00000000-0005-0000-0000-0000E73C0000}"/>
    <cellStyle name="Примечание 2 76 3" xfId="13260" xr:uid="{00000000-0005-0000-0000-0000E83C0000}"/>
    <cellStyle name="Примечание 2 76 4" xfId="17481" xr:uid="{00000000-0005-0000-0000-0000E93C0000}"/>
    <cellStyle name="Примечание 2 77" xfId="4398" xr:uid="{00000000-0005-0000-0000-0000EA3C0000}"/>
    <cellStyle name="Примечание 2 77 2" xfId="9011" xr:uid="{00000000-0005-0000-0000-0000EB3C0000}"/>
    <cellStyle name="Примечание 2 77 3" xfId="13261" xr:uid="{00000000-0005-0000-0000-0000EC3C0000}"/>
    <cellStyle name="Примечание 2 77 4" xfId="17482" xr:uid="{00000000-0005-0000-0000-0000ED3C0000}"/>
    <cellStyle name="Примечание 2 78" xfId="4399" xr:uid="{00000000-0005-0000-0000-0000EE3C0000}"/>
    <cellStyle name="Примечание 2 78 2" xfId="9012" xr:uid="{00000000-0005-0000-0000-0000EF3C0000}"/>
    <cellStyle name="Примечание 2 78 3" xfId="13262" xr:uid="{00000000-0005-0000-0000-0000F03C0000}"/>
    <cellStyle name="Примечание 2 78 4" xfId="17483" xr:uid="{00000000-0005-0000-0000-0000F13C0000}"/>
    <cellStyle name="Примечание 2 79" xfId="4400" xr:uid="{00000000-0005-0000-0000-0000F23C0000}"/>
    <cellStyle name="Примечание 2 79 2" xfId="9013" xr:uid="{00000000-0005-0000-0000-0000F33C0000}"/>
    <cellStyle name="Примечание 2 79 3" xfId="13263" xr:uid="{00000000-0005-0000-0000-0000F43C0000}"/>
    <cellStyle name="Примечание 2 79 4" xfId="17484" xr:uid="{00000000-0005-0000-0000-0000F53C0000}"/>
    <cellStyle name="Примечание 2 8" xfId="4401" xr:uid="{00000000-0005-0000-0000-0000F63C0000}"/>
    <cellStyle name="Примечание 2 8 2" xfId="9014" xr:uid="{00000000-0005-0000-0000-0000F73C0000}"/>
    <cellStyle name="Примечание 2 8 3" xfId="13264" xr:uid="{00000000-0005-0000-0000-0000F83C0000}"/>
    <cellStyle name="Примечание 2 8 4" xfId="17485" xr:uid="{00000000-0005-0000-0000-0000F93C0000}"/>
    <cellStyle name="Примечание 2 80" xfId="4402" xr:uid="{00000000-0005-0000-0000-0000FA3C0000}"/>
    <cellStyle name="Примечание 2 80 2" xfId="9015" xr:uid="{00000000-0005-0000-0000-0000FB3C0000}"/>
    <cellStyle name="Примечание 2 80 3" xfId="13265" xr:uid="{00000000-0005-0000-0000-0000FC3C0000}"/>
    <cellStyle name="Примечание 2 80 4" xfId="17486" xr:uid="{00000000-0005-0000-0000-0000FD3C0000}"/>
    <cellStyle name="Примечание 2 81" xfId="4403" xr:uid="{00000000-0005-0000-0000-0000FE3C0000}"/>
    <cellStyle name="Примечание 2 81 2" xfId="9016" xr:uid="{00000000-0005-0000-0000-0000FF3C0000}"/>
    <cellStyle name="Примечание 2 81 3" xfId="13266" xr:uid="{00000000-0005-0000-0000-0000003D0000}"/>
    <cellStyle name="Примечание 2 81 4" xfId="17487" xr:uid="{00000000-0005-0000-0000-0000013D0000}"/>
    <cellStyle name="Примечание 2 82" xfId="4404" xr:uid="{00000000-0005-0000-0000-0000023D0000}"/>
    <cellStyle name="Примечание 2 82 2" xfId="9017" xr:uid="{00000000-0005-0000-0000-0000033D0000}"/>
    <cellStyle name="Примечание 2 82 3" xfId="13267" xr:uid="{00000000-0005-0000-0000-0000043D0000}"/>
    <cellStyle name="Примечание 2 82 4" xfId="17488" xr:uid="{00000000-0005-0000-0000-0000053D0000}"/>
    <cellStyle name="Примечание 2 83" xfId="4405" xr:uid="{00000000-0005-0000-0000-0000063D0000}"/>
    <cellStyle name="Примечание 2 83 2" xfId="9018" xr:uid="{00000000-0005-0000-0000-0000073D0000}"/>
    <cellStyle name="Примечание 2 83 3" xfId="13268" xr:uid="{00000000-0005-0000-0000-0000083D0000}"/>
    <cellStyle name="Примечание 2 83 4" xfId="17489" xr:uid="{00000000-0005-0000-0000-0000093D0000}"/>
    <cellStyle name="Примечание 2 84" xfId="4406" xr:uid="{00000000-0005-0000-0000-00000A3D0000}"/>
    <cellStyle name="Примечание 2 84 2" xfId="9019" xr:uid="{00000000-0005-0000-0000-00000B3D0000}"/>
    <cellStyle name="Примечание 2 84 3" xfId="13269" xr:uid="{00000000-0005-0000-0000-00000C3D0000}"/>
    <cellStyle name="Примечание 2 84 4" xfId="17490" xr:uid="{00000000-0005-0000-0000-00000D3D0000}"/>
    <cellStyle name="Примечание 2 85" xfId="4407" xr:uid="{00000000-0005-0000-0000-00000E3D0000}"/>
    <cellStyle name="Примечание 2 85 2" xfId="9020" xr:uid="{00000000-0005-0000-0000-00000F3D0000}"/>
    <cellStyle name="Примечание 2 85 3" xfId="13270" xr:uid="{00000000-0005-0000-0000-0000103D0000}"/>
    <cellStyle name="Примечание 2 85 4" xfId="17491" xr:uid="{00000000-0005-0000-0000-0000113D0000}"/>
    <cellStyle name="Примечание 2 86" xfId="4408" xr:uid="{00000000-0005-0000-0000-0000123D0000}"/>
    <cellStyle name="Примечание 2 86 2" xfId="9021" xr:uid="{00000000-0005-0000-0000-0000133D0000}"/>
    <cellStyle name="Примечание 2 86 3" xfId="13271" xr:uid="{00000000-0005-0000-0000-0000143D0000}"/>
    <cellStyle name="Примечание 2 86 4" xfId="17492" xr:uid="{00000000-0005-0000-0000-0000153D0000}"/>
    <cellStyle name="Примечание 2 87" xfId="4409" xr:uid="{00000000-0005-0000-0000-0000163D0000}"/>
    <cellStyle name="Примечание 2 87 2" xfId="9022" xr:uid="{00000000-0005-0000-0000-0000173D0000}"/>
    <cellStyle name="Примечание 2 87 3" xfId="13272" xr:uid="{00000000-0005-0000-0000-0000183D0000}"/>
    <cellStyle name="Примечание 2 87 4" xfId="17493" xr:uid="{00000000-0005-0000-0000-0000193D0000}"/>
    <cellStyle name="Примечание 2 88" xfId="4410" xr:uid="{00000000-0005-0000-0000-00001A3D0000}"/>
    <cellStyle name="Примечание 2 88 2" xfId="9023" xr:uid="{00000000-0005-0000-0000-00001B3D0000}"/>
    <cellStyle name="Примечание 2 88 3" xfId="13273" xr:uid="{00000000-0005-0000-0000-00001C3D0000}"/>
    <cellStyle name="Примечание 2 88 4" xfId="17494" xr:uid="{00000000-0005-0000-0000-00001D3D0000}"/>
    <cellStyle name="Примечание 2 89" xfId="4411" xr:uid="{00000000-0005-0000-0000-00001E3D0000}"/>
    <cellStyle name="Примечание 2 89 2" xfId="9024" xr:uid="{00000000-0005-0000-0000-00001F3D0000}"/>
    <cellStyle name="Примечание 2 89 3" xfId="13274" xr:uid="{00000000-0005-0000-0000-0000203D0000}"/>
    <cellStyle name="Примечание 2 89 4" xfId="17495" xr:uid="{00000000-0005-0000-0000-0000213D0000}"/>
    <cellStyle name="Примечание 2 9" xfId="4412" xr:uid="{00000000-0005-0000-0000-0000223D0000}"/>
    <cellStyle name="Примечание 2 9 2" xfId="9025" xr:uid="{00000000-0005-0000-0000-0000233D0000}"/>
    <cellStyle name="Примечание 2 9 3" xfId="13275" xr:uid="{00000000-0005-0000-0000-0000243D0000}"/>
    <cellStyle name="Примечание 2 9 4" xfId="17496" xr:uid="{00000000-0005-0000-0000-0000253D0000}"/>
    <cellStyle name="Примечание 2 90" xfId="5215" xr:uid="{00000000-0005-0000-0000-0000263D0000}"/>
    <cellStyle name="Примечание 2 91" xfId="8830" xr:uid="{00000000-0005-0000-0000-0000273D0000}"/>
    <cellStyle name="Примечание 2 92" xfId="13080" xr:uid="{00000000-0005-0000-0000-0000283D0000}"/>
    <cellStyle name="Примечание 3" xfId="429" xr:uid="{00000000-0005-0000-0000-0000293D0000}"/>
    <cellStyle name="Примечание 3 10" xfId="4413" xr:uid="{00000000-0005-0000-0000-00002A3D0000}"/>
    <cellStyle name="Примечание 3 10 2" xfId="9026" xr:uid="{00000000-0005-0000-0000-00002B3D0000}"/>
    <cellStyle name="Примечание 3 10 3" xfId="13276" xr:uid="{00000000-0005-0000-0000-00002C3D0000}"/>
    <cellStyle name="Примечание 3 10 4" xfId="17497" xr:uid="{00000000-0005-0000-0000-00002D3D0000}"/>
    <cellStyle name="Примечание 3 11" xfId="4414" xr:uid="{00000000-0005-0000-0000-00002E3D0000}"/>
    <cellStyle name="Примечание 3 11 2" xfId="9027" xr:uid="{00000000-0005-0000-0000-00002F3D0000}"/>
    <cellStyle name="Примечание 3 11 3" xfId="13277" xr:uid="{00000000-0005-0000-0000-0000303D0000}"/>
    <cellStyle name="Примечание 3 11 4" xfId="17498" xr:uid="{00000000-0005-0000-0000-0000313D0000}"/>
    <cellStyle name="Примечание 3 12" xfId="4415" xr:uid="{00000000-0005-0000-0000-0000323D0000}"/>
    <cellStyle name="Примечание 3 12 2" xfId="9028" xr:uid="{00000000-0005-0000-0000-0000333D0000}"/>
    <cellStyle name="Примечание 3 12 3" xfId="13278" xr:uid="{00000000-0005-0000-0000-0000343D0000}"/>
    <cellStyle name="Примечание 3 12 4" xfId="17499" xr:uid="{00000000-0005-0000-0000-0000353D0000}"/>
    <cellStyle name="Примечание 3 13" xfId="4416" xr:uid="{00000000-0005-0000-0000-0000363D0000}"/>
    <cellStyle name="Примечание 3 13 2" xfId="9029" xr:uid="{00000000-0005-0000-0000-0000373D0000}"/>
    <cellStyle name="Примечание 3 13 3" xfId="13279" xr:uid="{00000000-0005-0000-0000-0000383D0000}"/>
    <cellStyle name="Примечание 3 13 4" xfId="17500" xr:uid="{00000000-0005-0000-0000-0000393D0000}"/>
    <cellStyle name="Примечание 3 14" xfId="4417" xr:uid="{00000000-0005-0000-0000-00003A3D0000}"/>
    <cellStyle name="Примечание 3 14 2" xfId="9030" xr:uid="{00000000-0005-0000-0000-00003B3D0000}"/>
    <cellStyle name="Примечание 3 14 3" xfId="13280" xr:uid="{00000000-0005-0000-0000-00003C3D0000}"/>
    <cellStyle name="Примечание 3 14 4" xfId="17501" xr:uid="{00000000-0005-0000-0000-00003D3D0000}"/>
    <cellStyle name="Примечание 3 15" xfId="4418" xr:uid="{00000000-0005-0000-0000-00003E3D0000}"/>
    <cellStyle name="Примечание 3 15 2" xfId="9031" xr:uid="{00000000-0005-0000-0000-00003F3D0000}"/>
    <cellStyle name="Примечание 3 15 3" xfId="13281" xr:uid="{00000000-0005-0000-0000-0000403D0000}"/>
    <cellStyle name="Примечание 3 15 4" xfId="17502" xr:uid="{00000000-0005-0000-0000-0000413D0000}"/>
    <cellStyle name="Примечание 3 16" xfId="4419" xr:uid="{00000000-0005-0000-0000-0000423D0000}"/>
    <cellStyle name="Примечание 3 16 2" xfId="9032" xr:uid="{00000000-0005-0000-0000-0000433D0000}"/>
    <cellStyle name="Примечание 3 16 3" xfId="13282" xr:uid="{00000000-0005-0000-0000-0000443D0000}"/>
    <cellStyle name="Примечание 3 16 4" xfId="17503" xr:uid="{00000000-0005-0000-0000-0000453D0000}"/>
    <cellStyle name="Примечание 3 17" xfId="4420" xr:uid="{00000000-0005-0000-0000-0000463D0000}"/>
    <cellStyle name="Примечание 3 17 2" xfId="9033" xr:uid="{00000000-0005-0000-0000-0000473D0000}"/>
    <cellStyle name="Примечание 3 17 3" xfId="13283" xr:uid="{00000000-0005-0000-0000-0000483D0000}"/>
    <cellStyle name="Примечание 3 17 4" xfId="17504" xr:uid="{00000000-0005-0000-0000-0000493D0000}"/>
    <cellStyle name="Примечание 3 18" xfId="4421" xr:uid="{00000000-0005-0000-0000-00004A3D0000}"/>
    <cellStyle name="Примечание 3 18 2" xfId="9034" xr:uid="{00000000-0005-0000-0000-00004B3D0000}"/>
    <cellStyle name="Примечание 3 18 3" xfId="13284" xr:uid="{00000000-0005-0000-0000-00004C3D0000}"/>
    <cellStyle name="Примечание 3 18 4" xfId="17505" xr:uid="{00000000-0005-0000-0000-00004D3D0000}"/>
    <cellStyle name="Примечание 3 19" xfId="4422" xr:uid="{00000000-0005-0000-0000-00004E3D0000}"/>
    <cellStyle name="Примечание 3 19 2" xfId="9035" xr:uid="{00000000-0005-0000-0000-00004F3D0000}"/>
    <cellStyle name="Примечание 3 19 3" xfId="13285" xr:uid="{00000000-0005-0000-0000-0000503D0000}"/>
    <cellStyle name="Примечание 3 19 4" xfId="17506" xr:uid="{00000000-0005-0000-0000-0000513D0000}"/>
    <cellStyle name="Примечание 3 2" xfId="4423" xr:uid="{00000000-0005-0000-0000-0000523D0000}"/>
    <cellStyle name="Примечание 3 2 2" xfId="4424" xr:uid="{00000000-0005-0000-0000-0000533D0000}"/>
    <cellStyle name="Примечание 3 2 2 2" xfId="9037" xr:uid="{00000000-0005-0000-0000-0000543D0000}"/>
    <cellStyle name="Примечание 3 2 2 3" xfId="13287" xr:uid="{00000000-0005-0000-0000-0000553D0000}"/>
    <cellStyle name="Примечание 3 2 2 4" xfId="17508" xr:uid="{00000000-0005-0000-0000-0000563D0000}"/>
    <cellStyle name="Примечание 3 2 3" xfId="4425" xr:uid="{00000000-0005-0000-0000-0000573D0000}"/>
    <cellStyle name="Примечание 3 2 3 2" xfId="9038" xr:uid="{00000000-0005-0000-0000-0000583D0000}"/>
    <cellStyle name="Примечание 3 2 3 3" xfId="13288" xr:uid="{00000000-0005-0000-0000-0000593D0000}"/>
    <cellStyle name="Примечание 3 2 3 4" xfId="17509" xr:uid="{00000000-0005-0000-0000-00005A3D0000}"/>
    <cellStyle name="Примечание 3 2 4" xfId="9036" xr:uid="{00000000-0005-0000-0000-00005B3D0000}"/>
    <cellStyle name="Примечание 3 2 5" xfId="13286" xr:uid="{00000000-0005-0000-0000-00005C3D0000}"/>
    <cellStyle name="Примечание 3 2 6" xfId="17507" xr:uid="{00000000-0005-0000-0000-00005D3D0000}"/>
    <cellStyle name="Примечание 3 20" xfId="4426" xr:uid="{00000000-0005-0000-0000-00005E3D0000}"/>
    <cellStyle name="Примечание 3 20 2" xfId="9039" xr:uid="{00000000-0005-0000-0000-00005F3D0000}"/>
    <cellStyle name="Примечание 3 20 3" xfId="13289" xr:uid="{00000000-0005-0000-0000-0000603D0000}"/>
    <cellStyle name="Примечание 3 20 4" xfId="17510" xr:uid="{00000000-0005-0000-0000-0000613D0000}"/>
    <cellStyle name="Примечание 3 21" xfId="4427" xr:uid="{00000000-0005-0000-0000-0000623D0000}"/>
    <cellStyle name="Примечание 3 21 2" xfId="9040" xr:uid="{00000000-0005-0000-0000-0000633D0000}"/>
    <cellStyle name="Примечание 3 21 3" xfId="13290" xr:uid="{00000000-0005-0000-0000-0000643D0000}"/>
    <cellStyle name="Примечание 3 21 4" xfId="17511" xr:uid="{00000000-0005-0000-0000-0000653D0000}"/>
    <cellStyle name="Примечание 3 22" xfId="4428" xr:uid="{00000000-0005-0000-0000-0000663D0000}"/>
    <cellStyle name="Примечание 3 22 2" xfId="9041" xr:uid="{00000000-0005-0000-0000-0000673D0000}"/>
    <cellStyle name="Примечание 3 22 3" xfId="13291" xr:uid="{00000000-0005-0000-0000-0000683D0000}"/>
    <cellStyle name="Примечание 3 22 4" xfId="17512" xr:uid="{00000000-0005-0000-0000-0000693D0000}"/>
    <cellStyle name="Примечание 3 23" xfId="4429" xr:uid="{00000000-0005-0000-0000-00006A3D0000}"/>
    <cellStyle name="Примечание 3 23 2" xfId="9042" xr:uid="{00000000-0005-0000-0000-00006B3D0000}"/>
    <cellStyle name="Примечание 3 23 3" xfId="13292" xr:uid="{00000000-0005-0000-0000-00006C3D0000}"/>
    <cellStyle name="Примечание 3 23 4" xfId="17513" xr:uid="{00000000-0005-0000-0000-00006D3D0000}"/>
    <cellStyle name="Примечание 3 24" xfId="4430" xr:uid="{00000000-0005-0000-0000-00006E3D0000}"/>
    <cellStyle name="Примечание 3 24 2" xfId="9043" xr:uid="{00000000-0005-0000-0000-00006F3D0000}"/>
    <cellStyle name="Примечание 3 24 3" xfId="13293" xr:uid="{00000000-0005-0000-0000-0000703D0000}"/>
    <cellStyle name="Примечание 3 24 4" xfId="17514" xr:uid="{00000000-0005-0000-0000-0000713D0000}"/>
    <cellStyle name="Примечание 3 25" xfId="4431" xr:uid="{00000000-0005-0000-0000-0000723D0000}"/>
    <cellStyle name="Примечание 3 25 2" xfId="9044" xr:uid="{00000000-0005-0000-0000-0000733D0000}"/>
    <cellStyle name="Примечание 3 25 3" xfId="13294" xr:uid="{00000000-0005-0000-0000-0000743D0000}"/>
    <cellStyle name="Примечание 3 25 4" xfId="17515" xr:uid="{00000000-0005-0000-0000-0000753D0000}"/>
    <cellStyle name="Примечание 3 26" xfId="4432" xr:uid="{00000000-0005-0000-0000-0000763D0000}"/>
    <cellStyle name="Примечание 3 26 2" xfId="9045" xr:uid="{00000000-0005-0000-0000-0000773D0000}"/>
    <cellStyle name="Примечание 3 26 3" xfId="13295" xr:uid="{00000000-0005-0000-0000-0000783D0000}"/>
    <cellStyle name="Примечание 3 26 4" xfId="17516" xr:uid="{00000000-0005-0000-0000-0000793D0000}"/>
    <cellStyle name="Примечание 3 27" xfId="4433" xr:uid="{00000000-0005-0000-0000-00007A3D0000}"/>
    <cellStyle name="Примечание 3 27 2" xfId="9046" xr:uid="{00000000-0005-0000-0000-00007B3D0000}"/>
    <cellStyle name="Примечание 3 27 3" xfId="13296" xr:uid="{00000000-0005-0000-0000-00007C3D0000}"/>
    <cellStyle name="Примечание 3 27 4" xfId="17517" xr:uid="{00000000-0005-0000-0000-00007D3D0000}"/>
    <cellStyle name="Примечание 3 28" xfId="4434" xr:uid="{00000000-0005-0000-0000-00007E3D0000}"/>
    <cellStyle name="Примечание 3 28 2" xfId="9047" xr:uid="{00000000-0005-0000-0000-00007F3D0000}"/>
    <cellStyle name="Примечание 3 28 3" xfId="13297" xr:uid="{00000000-0005-0000-0000-0000803D0000}"/>
    <cellStyle name="Примечание 3 28 4" xfId="17518" xr:uid="{00000000-0005-0000-0000-0000813D0000}"/>
    <cellStyle name="Примечание 3 29" xfId="4435" xr:uid="{00000000-0005-0000-0000-0000823D0000}"/>
    <cellStyle name="Примечание 3 29 2" xfId="9048" xr:uid="{00000000-0005-0000-0000-0000833D0000}"/>
    <cellStyle name="Примечание 3 29 3" xfId="13298" xr:uid="{00000000-0005-0000-0000-0000843D0000}"/>
    <cellStyle name="Примечание 3 29 4" xfId="17519" xr:uid="{00000000-0005-0000-0000-0000853D0000}"/>
    <cellStyle name="Примечание 3 3" xfId="4436" xr:uid="{00000000-0005-0000-0000-0000863D0000}"/>
    <cellStyle name="Примечание 3 3 2" xfId="4437" xr:uid="{00000000-0005-0000-0000-0000873D0000}"/>
    <cellStyle name="Примечание 3 3 2 2" xfId="9050" xr:uid="{00000000-0005-0000-0000-0000883D0000}"/>
    <cellStyle name="Примечание 3 3 2 3" xfId="13300" xr:uid="{00000000-0005-0000-0000-0000893D0000}"/>
    <cellStyle name="Примечание 3 3 2 4" xfId="17521" xr:uid="{00000000-0005-0000-0000-00008A3D0000}"/>
    <cellStyle name="Примечание 3 3 3" xfId="4438" xr:uid="{00000000-0005-0000-0000-00008B3D0000}"/>
    <cellStyle name="Примечание 3 3 3 2" xfId="9051" xr:uid="{00000000-0005-0000-0000-00008C3D0000}"/>
    <cellStyle name="Примечание 3 3 3 3" xfId="13301" xr:uid="{00000000-0005-0000-0000-00008D3D0000}"/>
    <cellStyle name="Примечание 3 3 3 4" xfId="17522" xr:uid="{00000000-0005-0000-0000-00008E3D0000}"/>
    <cellStyle name="Примечание 3 3 4" xfId="9049" xr:uid="{00000000-0005-0000-0000-00008F3D0000}"/>
    <cellStyle name="Примечание 3 3 5" xfId="13299" xr:uid="{00000000-0005-0000-0000-0000903D0000}"/>
    <cellStyle name="Примечание 3 3 6" xfId="17520" xr:uid="{00000000-0005-0000-0000-0000913D0000}"/>
    <cellStyle name="Примечание 3 30" xfId="4439" xr:uid="{00000000-0005-0000-0000-0000923D0000}"/>
    <cellStyle name="Примечание 3 30 2" xfId="9052" xr:uid="{00000000-0005-0000-0000-0000933D0000}"/>
    <cellStyle name="Примечание 3 30 3" xfId="13302" xr:uid="{00000000-0005-0000-0000-0000943D0000}"/>
    <cellStyle name="Примечание 3 30 4" xfId="17523" xr:uid="{00000000-0005-0000-0000-0000953D0000}"/>
    <cellStyle name="Примечание 3 31" xfId="4440" xr:uid="{00000000-0005-0000-0000-0000963D0000}"/>
    <cellStyle name="Примечание 3 31 2" xfId="9053" xr:uid="{00000000-0005-0000-0000-0000973D0000}"/>
    <cellStyle name="Примечание 3 31 3" xfId="13303" xr:uid="{00000000-0005-0000-0000-0000983D0000}"/>
    <cellStyle name="Примечание 3 31 4" xfId="17524" xr:uid="{00000000-0005-0000-0000-0000993D0000}"/>
    <cellStyle name="Примечание 3 32" xfId="4441" xr:uid="{00000000-0005-0000-0000-00009A3D0000}"/>
    <cellStyle name="Примечание 3 32 2" xfId="9054" xr:uid="{00000000-0005-0000-0000-00009B3D0000}"/>
    <cellStyle name="Примечание 3 32 3" xfId="13304" xr:uid="{00000000-0005-0000-0000-00009C3D0000}"/>
    <cellStyle name="Примечание 3 32 4" xfId="17525" xr:uid="{00000000-0005-0000-0000-00009D3D0000}"/>
    <cellStyle name="Примечание 3 33" xfId="4442" xr:uid="{00000000-0005-0000-0000-00009E3D0000}"/>
    <cellStyle name="Примечание 3 33 2" xfId="9055" xr:uid="{00000000-0005-0000-0000-00009F3D0000}"/>
    <cellStyle name="Примечание 3 33 3" xfId="13305" xr:uid="{00000000-0005-0000-0000-0000A03D0000}"/>
    <cellStyle name="Примечание 3 33 4" xfId="17526" xr:uid="{00000000-0005-0000-0000-0000A13D0000}"/>
    <cellStyle name="Примечание 3 34" xfId="4443" xr:uid="{00000000-0005-0000-0000-0000A23D0000}"/>
    <cellStyle name="Примечание 3 34 2" xfId="9056" xr:uid="{00000000-0005-0000-0000-0000A33D0000}"/>
    <cellStyle name="Примечание 3 34 3" xfId="13306" xr:uid="{00000000-0005-0000-0000-0000A43D0000}"/>
    <cellStyle name="Примечание 3 34 4" xfId="17527" xr:uid="{00000000-0005-0000-0000-0000A53D0000}"/>
    <cellStyle name="Примечание 3 35" xfId="4444" xr:uid="{00000000-0005-0000-0000-0000A63D0000}"/>
    <cellStyle name="Примечание 3 35 2" xfId="9057" xr:uid="{00000000-0005-0000-0000-0000A73D0000}"/>
    <cellStyle name="Примечание 3 35 3" xfId="13307" xr:uid="{00000000-0005-0000-0000-0000A83D0000}"/>
    <cellStyle name="Примечание 3 35 4" xfId="17528" xr:uid="{00000000-0005-0000-0000-0000A93D0000}"/>
    <cellStyle name="Примечание 3 36" xfId="4445" xr:uid="{00000000-0005-0000-0000-0000AA3D0000}"/>
    <cellStyle name="Примечание 3 36 2" xfId="9058" xr:uid="{00000000-0005-0000-0000-0000AB3D0000}"/>
    <cellStyle name="Примечание 3 36 3" xfId="13308" xr:uid="{00000000-0005-0000-0000-0000AC3D0000}"/>
    <cellStyle name="Примечание 3 36 4" xfId="17529" xr:uid="{00000000-0005-0000-0000-0000AD3D0000}"/>
    <cellStyle name="Примечание 3 37" xfId="4446" xr:uid="{00000000-0005-0000-0000-0000AE3D0000}"/>
    <cellStyle name="Примечание 3 37 2" xfId="9059" xr:uid="{00000000-0005-0000-0000-0000AF3D0000}"/>
    <cellStyle name="Примечание 3 37 3" xfId="13309" xr:uid="{00000000-0005-0000-0000-0000B03D0000}"/>
    <cellStyle name="Примечание 3 37 4" xfId="17530" xr:uid="{00000000-0005-0000-0000-0000B13D0000}"/>
    <cellStyle name="Примечание 3 38" xfId="4447" xr:uid="{00000000-0005-0000-0000-0000B23D0000}"/>
    <cellStyle name="Примечание 3 38 2" xfId="9060" xr:uid="{00000000-0005-0000-0000-0000B33D0000}"/>
    <cellStyle name="Примечание 3 38 3" xfId="13310" xr:uid="{00000000-0005-0000-0000-0000B43D0000}"/>
    <cellStyle name="Примечание 3 38 4" xfId="17531" xr:uid="{00000000-0005-0000-0000-0000B53D0000}"/>
    <cellStyle name="Примечание 3 39" xfId="4448" xr:uid="{00000000-0005-0000-0000-0000B63D0000}"/>
    <cellStyle name="Примечание 3 39 2" xfId="9061" xr:uid="{00000000-0005-0000-0000-0000B73D0000}"/>
    <cellStyle name="Примечание 3 39 3" xfId="13311" xr:uid="{00000000-0005-0000-0000-0000B83D0000}"/>
    <cellStyle name="Примечание 3 39 4" xfId="17532" xr:uid="{00000000-0005-0000-0000-0000B93D0000}"/>
    <cellStyle name="Примечание 3 4" xfId="4449" xr:uid="{00000000-0005-0000-0000-0000BA3D0000}"/>
    <cellStyle name="Примечание 3 4 2" xfId="4450" xr:uid="{00000000-0005-0000-0000-0000BB3D0000}"/>
    <cellStyle name="Примечание 3 4 2 2" xfId="9063" xr:uid="{00000000-0005-0000-0000-0000BC3D0000}"/>
    <cellStyle name="Примечание 3 4 2 3" xfId="13313" xr:uid="{00000000-0005-0000-0000-0000BD3D0000}"/>
    <cellStyle name="Примечание 3 4 2 4" xfId="17534" xr:uid="{00000000-0005-0000-0000-0000BE3D0000}"/>
    <cellStyle name="Примечание 3 4 3" xfId="4451" xr:uid="{00000000-0005-0000-0000-0000BF3D0000}"/>
    <cellStyle name="Примечание 3 4 3 2" xfId="9064" xr:uid="{00000000-0005-0000-0000-0000C03D0000}"/>
    <cellStyle name="Примечание 3 4 3 3" xfId="13314" xr:uid="{00000000-0005-0000-0000-0000C13D0000}"/>
    <cellStyle name="Примечание 3 4 3 4" xfId="17535" xr:uid="{00000000-0005-0000-0000-0000C23D0000}"/>
    <cellStyle name="Примечание 3 4 4" xfId="9062" xr:uid="{00000000-0005-0000-0000-0000C33D0000}"/>
    <cellStyle name="Примечание 3 4 5" xfId="13312" xr:uid="{00000000-0005-0000-0000-0000C43D0000}"/>
    <cellStyle name="Примечание 3 4 6" xfId="17533" xr:uid="{00000000-0005-0000-0000-0000C53D0000}"/>
    <cellStyle name="Примечание 3 40" xfId="4452" xr:uid="{00000000-0005-0000-0000-0000C63D0000}"/>
    <cellStyle name="Примечание 3 40 2" xfId="9065" xr:uid="{00000000-0005-0000-0000-0000C73D0000}"/>
    <cellStyle name="Примечание 3 40 3" xfId="13315" xr:uid="{00000000-0005-0000-0000-0000C83D0000}"/>
    <cellStyle name="Примечание 3 40 4" xfId="17536" xr:uid="{00000000-0005-0000-0000-0000C93D0000}"/>
    <cellStyle name="Примечание 3 41" xfId="4453" xr:uid="{00000000-0005-0000-0000-0000CA3D0000}"/>
    <cellStyle name="Примечание 3 41 2" xfId="9066" xr:uid="{00000000-0005-0000-0000-0000CB3D0000}"/>
    <cellStyle name="Примечание 3 41 3" xfId="13316" xr:uid="{00000000-0005-0000-0000-0000CC3D0000}"/>
    <cellStyle name="Примечание 3 41 4" xfId="17537" xr:uid="{00000000-0005-0000-0000-0000CD3D0000}"/>
    <cellStyle name="Примечание 3 42" xfId="4454" xr:uid="{00000000-0005-0000-0000-0000CE3D0000}"/>
    <cellStyle name="Примечание 3 42 2" xfId="9067" xr:uid="{00000000-0005-0000-0000-0000CF3D0000}"/>
    <cellStyle name="Примечание 3 42 3" xfId="13317" xr:uid="{00000000-0005-0000-0000-0000D03D0000}"/>
    <cellStyle name="Примечание 3 42 4" xfId="17538" xr:uid="{00000000-0005-0000-0000-0000D13D0000}"/>
    <cellStyle name="Примечание 3 43" xfId="4455" xr:uid="{00000000-0005-0000-0000-0000D23D0000}"/>
    <cellStyle name="Примечание 3 43 2" xfId="9068" xr:uid="{00000000-0005-0000-0000-0000D33D0000}"/>
    <cellStyle name="Примечание 3 43 3" xfId="13318" xr:uid="{00000000-0005-0000-0000-0000D43D0000}"/>
    <cellStyle name="Примечание 3 43 4" xfId="17539" xr:uid="{00000000-0005-0000-0000-0000D53D0000}"/>
    <cellStyle name="Примечание 3 44" xfId="4456" xr:uid="{00000000-0005-0000-0000-0000D63D0000}"/>
    <cellStyle name="Примечание 3 44 2" xfId="9069" xr:uid="{00000000-0005-0000-0000-0000D73D0000}"/>
    <cellStyle name="Примечание 3 44 3" xfId="13319" xr:uid="{00000000-0005-0000-0000-0000D83D0000}"/>
    <cellStyle name="Примечание 3 44 4" xfId="17540" xr:uid="{00000000-0005-0000-0000-0000D93D0000}"/>
    <cellStyle name="Примечание 3 45" xfId="4457" xr:uid="{00000000-0005-0000-0000-0000DA3D0000}"/>
    <cellStyle name="Примечание 3 45 2" xfId="9070" xr:uid="{00000000-0005-0000-0000-0000DB3D0000}"/>
    <cellStyle name="Примечание 3 45 3" xfId="13320" xr:uid="{00000000-0005-0000-0000-0000DC3D0000}"/>
    <cellStyle name="Примечание 3 45 4" xfId="17541" xr:uid="{00000000-0005-0000-0000-0000DD3D0000}"/>
    <cellStyle name="Примечание 3 46" xfId="4458" xr:uid="{00000000-0005-0000-0000-0000DE3D0000}"/>
    <cellStyle name="Примечание 3 46 2" xfId="9071" xr:uid="{00000000-0005-0000-0000-0000DF3D0000}"/>
    <cellStyle name="Примечание 3 46 3" xfId="13321" xr:uid="{00000000-0005-0000-0000-0000E03D0000}"/>
    <cellStyle name="Примечание 3 46 4" xfId="17542" xr:uid="{00000000-0005-0000-0000-0000E13D0000}"/>
    <cellStyle name="Примечание 3 47" xfId="4459" xr:uid="{00000000-0005-0000-0000-0000E23D0000}"/>
    <cellStyle name="Примечание 3 47 2" xfId="9072" xr:uid="{00000000-0005-0000-0000-0000E33D0000}"/>
    <cellStyle name="Примечание 3 47 3" xfId="13322" xr:uid="{00000000-0005-0000-0000-0000E43D0000}"/>
    <cellStyle name="Примечание 3 47 4" xfId="17543" xr:uid="{00000000-0005-0000-0000-0000E53D0000}"/>
    <cellStyle name="Примечание 3 48" xfId="4460" xr:uid="{00000000-0005-0000-0000-0000E63D0000}"/>
    <cellStyle name="Примечание 3 48 2" xfId="9073" xr:uid="{00000000-0005-0000-0000-0000E73D0000}"/>
    <cellStyle name="Примечание 3 48 3" xfId="13323" xr:uid="{00000000-0005-0000-0000-0000E83D0000}"/>
    <cellStyle name="Примечание 3 48 4" xfId="17544" xr:uid="{00000000-0005-0000-0000-0000E93D0000}"/>
    <cellStyle name="Примечание 3 49" xfId="4461" xr:uid="{00000000-0005-0000-0000-0000EA3D0000}"/>
    <cellStyle name="Примечание 3 49 2" xfId="9074" xr:uid="{00000000-0005-0000-0000-0000EB3D0000}"/>
    <cellStyle name="Примечание 3 49 3" xfId="13324" xr:uid="{00000000-0005-0000-0000-0000EC3D0000}"/>
    <cellStyle name="Примечание 3 49 4" xfId="17545" xr:uid="{00000000-0005-0000-0000-0000ED3D0000}"/>
    <cellStyle name="Примечание 3 5" xfId="4462" xr:uid="{00000000-0005-0000-0000-0000EE3D0000}"/>
    <cellStyle name="Примечание 3 5 2" xfId="9075" xr:uid="{00000000-0005-0000-0000-0000EF3D0000}"/>
    <cellStyle name="Примечание 3 5 3" xfId="13325" xr:uid="{00000000-0005-0000-0000-0000F03D0000}"/>
    <cellStyle name="Примечание 3 5 4" xfId="17546" xr:uid="{00000000-0005-0000-0000-0000F13D0000}"/>
    <cellStyle name="Примечание 3 50" xfId="4463" xr:uid="{00000000-0005-0000-0000-0000F23D0000}"/>
    <cellStyle name="Примечание 3 50 2" xfId="9076" xr:uid="{00000000-0005-0000-0000-0000F33D0000}"/>
    <cellStyle name="Примечание 3 50 3" xfId="13326" xr:uid="{00000000-0005-0000-0000-0000F43D0000}"/>
    <cellStyle name="Примечание 3 50 4" xfId="17547" xr:uid="{00000000-0005-0000-0000-0000F53D0000}"/>
    <cellStyle name="Примечание 3 51" xfId="4464" xr:uid="{00000000-0005-0000-0000-0000F63D0000}"/>
    <cellStyle name="Примечание 3 51 2" xfId="9077" xr:uid="{00000000-0005-0000-0000-0000F73D0000}"/>
    <cellStyle name="Примечание 3 51 3" xfId="13327" xr:uid="{00000000-0005-0000-0000-0000F83D0000}"/>
    <cellStyle name="Примечание 3 51 4" xfId="17548" xr:uid="{00000000-0005-0000-0000-0000F93D0000}"/>
    <cellStyle name="Примечание 3 52" xfId="4465" xr:uid="{00000000-0005-0000-0000-0000FA3D0000}"/>
    <cellStyle name="Примечание 3 52 2" xfId="9078" xr:uid="{00000000-0005-0000-0000-0000FB3D0000}"/>
    <cellStyle name="Примечание 3 52 3" xfId="13328" xr:uid="{00000000-0005-0000-0000-0000FC3D0000}"/>
    <cellStyle name="Примечание 3 52 4" xfId="17549" xr:uid="{00000000-0005-0000-0000-0000FD3D0000}"/>
    <cellStyle name="Примечание 3 53" xfId="4466" xr:uid="{00000000-0005-0000-0000-0000FE3D0000}"/>
    <cellStyle name="Примечание 3 53 2" xfId="9079" xr:uid="{00000000-0005-0000-0000-0000FF3D0000}"/>
    <cellStyle name="Примечание 3 53 3" xfId="13329" xr:uid="{00000000-0005-0000-0000-0000003E0000}"/>
    <cellStyle name="Примечание 3 53 4" xfId="17550" xr:uid="{00000000-0005-0000-0000-0000013E0000}"/>
    <cellStyle name="Примечание 3 54" xfId="4467" xr:uid="{00000000-0005-0000-0000-0000023E0000}"/>
    <cellStyle name="Примечание 3 54 2" xfId="9080" xr:uid="{00000000-0005-0000-0000-0000033E0000}"/>
    <cellStyle name="Примечание 3 54 3" xfId="13330" xr:uid="{00000000-0005-0000-0000-0000043E0000}"/>
    <cellStyle name="Примечание 3 54 4" xfId="17551" xr:uid="{00000000-0005-0000-0000-0000053E0000}"/>
    <cellStyle name="Примечание 3 55" xfId="4468" xr:uid="{00000000-0005-0000-0000-0000063E0000}"/>
    <cellStyle name="Примечание 3 55 2" xfId="9081" xr:uid="{00000000-0005-0000-0000-0000073E0000}"/>
    <cellStyle name="Примечание 3 55 3" xfId="13331" xr:uid="{00000000-0005-0000-0000-0000083E0000}"/>
    <cellStyle name="Примечание 3 55 4" xfId="17552" xr:uid="{00000000-0005-0000-0000-0000093E0000}"/>
    <cellStyle name="Примечание 3 56" xfId="4469" xr:uid="{00000000-0005-0000-0000-00000A3E0000}"/>
    <cellStyle name="Примечание 3 56 2" xfId="9082" xr:uid="{00000000-0005-0000-0000-00000B3E0000}"/>
    <cellStyle name="Примечание 3 56 3" xfId="13332" xr:uid="{00000000-0005-0000-0000-00000C3E0000}"/>
    <cellStyle name="Примечание 3 56 4" xfId="17553" xr:uid="{00000000-0005-0000-0000-00000D3E0000}"/>
    <cellStyle name="Примечание 3 57" xfId="4470" xr:uid="{00000000-0005-0000-0000-00000E3E0000}"/>
    <cellStyle name="Примечание 3 57 2" xfId="9083" xr:uid="{00000000-0005-0000-0000-00000F3E0000}"/>
    <cellStyle name="Примечание 3 57 3" xfId="13333" xr:uid="{00000000-0005-0000-0000-0000103E0000}"/>
    <cellStyle name="Примечание 3 57 4" xfId="17554" xr:uid="{00000000-0005-0000-0000-0000113E0000}"/>
    <cellStyle name="Примечание 3 58" xfId="4471" xr:uid="{00000000-0005-0000-0000-0000123E0000}"/>
    <cellStyle name="Примечание 3 58 2" xfId="9084" xr:uid="{00000000-0005-0000-0000-0000133E0000}"/>
    <cellStyle name="Примечание 3 58 3" xfId="13334" xr:uid="{00000000-0005-0000-0000-0000143E0000}"/>
    <cellStyle name="Примечание 3 58 4" xfId="17555" xr:uid="{00000000-0005-0000-0000-0000153E0000}"/>
    <cellStyle name="Примечание 3 59" xfId="4472" xr:uid="{00000000-0005-0000-0000-0000163E0000}"/>
    <cellStyle name="Примечание 3 59 2" xfId="9085" xr:uid="{00000000-0005-0000-0000-0000173E0000}"/>
    <cellStyle name="Примечание 3 59 3" xfId="13335" xr:uid="{00000000-0005-0000-0000-0000183E0000}"/>
    <cellStyle name="Примечание 3 59 4" xfId="17556" xr:uid="{00000000-0005-0000-0000-0000193E0000}"/>
    <cellStyle name="Примечание 3 6" xfId="4473" xr:uid="{00000000-0005-0000-0000-00001A3E0000}"/>
    <cellStyle name="Примечание 3 6 2" xfId="9086" xr:uid="{00000000-0005-0000-0000-00001B3E0000}"/>
    <cellStyle name="Примечание 3 6 3" xfId="13336" xr:uid="{00000000-0005-0000-0000-00001C3E0000}"/>
    <cellStyle name="Примечание 3 6 4" xfId="17557" xr:uid="{00000000-0005-0000-0000-00001D3E0000}"/>
    <cellStyle name="Примечание 3 60" xfId="4474" xr:uid="{00000000-0005-0000-0000-00001E3E0000}"/>
    <cellStyle name="Примечание 3 60 2" xfId="9087" xr:uid="{00000000-0005-0000-0000-00001F3E0000}"/>
    <cellStyle name="Примечание 3 60 3" xfId="13337" xr:uid="{00000000-0005-0000-0000-0000203E0000}"/>
    <cellStyle name="Примечание 3 60 4" xfId="17558" xr:uid="{00000000-0005-0000-0000-0000213E0000}"/>
    <cellStyle name="Примечание 3 61" xfId="4475" xr:uid="{00000000-0005-0000-0000-0000223E0000}"/>
    <cellStyle name="Примечание 3 61 2" xfId="9088" xr:uid="{00000000-0005-0000-0000-0000233E0000}"/>
    <cellStyle name="Примечание 3 61 3" xfId="13338" xr:uid="{00000000-0005-0000-0000-0000243E0000}"/>
    <cellStyle name="Примечание 3 61 4" xfId="17559" xr:uid="{00000000-0005-0000-0000-0000253E0000}"/>
    <cellStyle name="Примечание 3 62" xfId="4476" xr:uid="{00000000-0005-0000-0000-0000263E0000}"/>
    <cellStyle name="Примечание 3 62 2" xfId="9089" xr:uid="{00000000-0005-0000-0000-0000273E0000}"/>
    <cellStyle name="Примечание 3 62 3" xfId="13339" xr:uid="{00000000-0005-0000-0000-0000283E0000}"/>
    <cellStyle name="Примечание 3 62 4" xfId="17560" xr:uid="{00000000-0005-0000-0000-0000293E0000}"/>
    <cellStyle name="Примечание 3 63" xfId="4477" xr:uid="{00000000-0005-0000-0000-00002A3E0000}"/>
    <cellStyle name="Примечание 3 63 2" xfId="9090" xr:uid="{00000000-0005-0000-0000-00002B3E0000}"/>
    <cellStyle name="Примечание 3 63 3" xfId="13340" xr:uid="{00000000-0005-0000-0000-00002C3E0000}"/>
    <cellStyle name="Примечание 3 63 4" xfId="17561" xr:uid="{00000000-0005-0000-0000-00002D3E0000}"/>
    <cellStyle name="Примечание 3 64" xfId="4478" xr:uid="{00000000-0005-0000-0000-00002E3E0000}"/>
    <cellStyle name="Примечание 3 64 2" xfId="9091" xr:uid="{00000000-0005-0000-0000-00002F3E0000}"/>
    <cellStyle name="Примечание 3 64 3" xfId="13341" xr:uid="{00000000-0005-0000-0000-0000303E0000}"/>
    <cellStyle name="Примечание 3 64 4" xfId="17562" xr:uid="{00000000-0005-0000-0000-0000313E0000}"/>
    <cellStyle name="Примечание 3 65" xfId="4479" xr:uid="{00000000-0005-0000-0000-0000323E0000}"/>
    <cellStyle name="Примечание 3 65 2" xfId="9092" xr:uid="{00000000-0005-0000-0000-0000333E0000}"/>
    <cellStyle name="Примечание 3 65 3" xfId="13342" xr:uid="{00000000-0005-0000-0000-0000343E0000}"/>
    <cellStyle name="Примечание 3 65 4" xfId="17563" xr:uid="{00000000-0005-0000-0000-0000353E0000}"/>
    <cellStyle name="Примечание 3 66" xfId="4480" xr:uid="{00000000-0005-0000-0000-0000363E0000}"/>
    <cellStyle name="Примечание 3 66 2" xfId="9093" xr:uid="{00000000-0005-0000-0000-0000373E0000}"/>
    <cellStyle name="Примечание 3 66 3" xfId="13343" xr:uid="{00000000-0005-0000-0000-0000383E0000}"/>
    <cellStyle name="Примечание 3 66 4" xfId="17564" xr:uid="{00000000-0005-0000-0000-0000393E0000}"/>
    <cellStyle name="Примечание 3 67" xfId="4481" xr:uid="{00000000-0005-0000-0000-00003A3E0000}"/>
    <cellStyle name="Примечание 3 67 2" xfId="9094" xr:uid="{00000000-0005-0000-0000-00003B3E0000}"/>
    <cellStyle name="Примечание 3 67 3" xfId="13344" xr:uid="{00000000-0005-0000-0000-00003C3E0000}"/>
    <cellStyle name="Примечание 3 67 4" xfId="17565" xr:uid="{00000000-0005-0000-0000-00003D3E0000}"/>
    <cellStyle name="Примечание 3 68" xfId="4482" xr:uid="{00000000-0005-0000-0000-00003E3E0000}"/>
    <cellStyle name="Примечание 3 68 2" xfId="9095" xr:uid="{00000000-0005-0000-0000-00003F3E0000}"/>
    <cellStyle name="Примечание 3 68 3" xfId="13345" xr:uid="{00000000-0005-0000-0000-0000403E0000}"/>
    <cellStyle name="Примечание 3 68 4" xfId="17566" xr:uid="{00000000-0005-0000-0000-0000413E0000}"/>
    <cellStyle name="Примечание 3 69" xfId="4483" xr:uid="{00000000-0005-0000-0000-0000423E0000}"/>
    <cellStyle name="Примечание 3 69 2" xfId="9096" xr:uid="{00000000-0005-0000-0000-0000433E0000}"/>
    <cellStyle name="Примечание 3 69 3" xfId="13346" xr:uid="{00000000-0005-0000-0000-0000443E0000}"/>
    <cellStyle name="Примечание 3 69 4" xfId="17567" xr:uid="{00000000-0005-0000-0000-0000453E0000}"/>
    <cellStyle name="Примечание 3 7" xfId="4484" xr:uid="{00000000-0005-0000-0000-0000463E0000}"/>
    <cellStyle name="Примечание 3 7 2" xfId="9097" xr:uid="{00000000-0005-0000-0000-0000473E0000}"/>
    <cellStyle name="Примечание 3 7 3" xfId="13347" xr:uid="{00000000-0005-0000-0000-0000483E0000}"/>
    <cellStyle name="Примечание 3 7 4" xfId="17568" xr:uid="{00000000-0005-0000-0000-0000493E0000}"/>
    <cellStyle name="Примечание 3 70" xfId="4485" xr:uid="{00000000-0005-0000-0000-00004A3E0000}"/>
    <cellStyle name="Примечание 3 70 2" xfId="9098" xr:uid="{00000000-0005-0000-0000-00004B3E0000}"/>
    <cellStyle name="Примечание 3 70 3" xfId="13348" xr:uid="{00000000-0005-0000-0000-00004C3E0000}"/>
    <cellStyle name="Примечание 3 70 4" xfId="17569" xr:uid="{00000000-0005-0000-0000-00004D3E0000}"/>
    <cellStyle name="Примечание 3 71" xfId="4486" xr:uid="{00000000-0005-0000-0000-00004E3E0000}"/>
    <cellStyle name="Примечание 3 71 2" xfId="9099" xr:uid="{00000000-0005-0000-0000-00004F3E0000}"/>
    <cellStyle name="Примечание 3 71 3" xfId="13349" xr:uid="{00000000-0005-0000-0000-0000503E0000}"/>
    <cellStyle name="Примечание 3 71 4" xfId="17570" xr:uid="{00000000-0005-0000-0000-0000513E0000}"/>
    <cellStyle name="Примечание 3 72" xfId="4487" xr:uid="{00000000-0005-0000-0000-0000523E0000}"/>
    <cellStyle name="Примечание 3 72 2" xfId="9100" xr:uid="{00000000-0005-0000-0000-0000533E0000}"/>
    <cellStyle name="Примечание 3 72 3" xfId="13350" xr:uid="{00000000-0005-0000-0000-0000543E0000}"/>
    <cellStyle name="Примечание 3 72 4" xfId="17571" xr:uid="{00000000-0005-0000-0000-0000553E0000}"/>
    <cellStyle name="Примечание 3 73" xfId="4488" xr:uid="{00000000-0005-0000-0000-0000563E0000}"/>
    <cellStyle name="Примечание 3 73 2" xfId="9101" xr:uid="{00000000-0005-0000-0000-0000573E0000}"/>
    <cellStyle name="Примечание 3 73 3" xfId="13351" xr:uid="{00000000-0005-0000-0000-0000583E0000}"/>
    <cellStyle name="Примечание 3 73 4" xfId="17572" xr:uid="{00000000-0005-0000-0000-0000593E0000}"/>
    <cellStyle name="Примечание 3 74" xfId="4489" xr:uid="{00000000-0005-0000-0000-00005A3E0000}"/>
    <cellStyle name="Примечание 3 74 2" xfId="9102" xr:uid="{00000000-0005-0000-0000-00005B3E0000}"/>
    <cellStyle name="Примечание 3 74 3" xfId="13352" xr:uid="{00000000-0005-0000-0000-00005C3E0000}"/>
    <cellStyle name="Примечание 3 74 4" xfId="17573" xr:uid="{00000000-0005-0000-0000-00005D3E0000}"/>
    <cellStyle name="Примечание 3 75" xfId="4490" xr:uid="{00000000-0005-0000-0000-00005E3E0000}"/>
    <cellStyle name="Примечание 3 75 2" xfId="9103" xr:uid="{00000000-0005-0000-0000-00005F3E0000}"/>
    <cellStyle name="Примечание 3 75 3" xfId="13353" xr:uid="{00000000-0005-0000-0000-0000603E0000}"/>
    <cellStyle name="Примечание 3 75 4" xfId="17574" xr:uid="{00000000-0005-0000-0000-0000613E0000}"/>
    <cellStyle name="Примечание 3 76" xfId="4491" xr:uid="{00000000-0005-0000-0000-0000623E0000}"/>
    <cellStyle name="Примечание 3 76 2" xfId="9104" xr:uid="{00000000-0005-0000-0000-0000633E0000}"/>
    <cellStyle name="Примечание 3 76 3" xfId="13354" xr:uid="{00000000-0005-0000-0000-0000643E0000}"/>
    <cellStyle name="Примечание 3 76 4" xfId="17575" xr:uid="{00000000-0005-0000-0000-0000653E0000}"/>
    <cellStyle name="Примечание 3 77" xfId="4492" xr:uid="{00000000-0005-0000-0000-0000663E0000}"/>
    <cellStyle name="Примечание 3 77 2" xfId="9105" xr:uid="{00000000-0005-0000-0000-0000673E0000}"/>
    <cellStyle name="Примечание 3 77 3" xfId="13355" xr:uid="{00000000-0005-0000-0000-0000683E0000}"/>
    <cellStyle name="Примечание 3 77 4" xfId="17576" xr:uid="{00000000-0005-0000-0000-0000693E0000}"/>
    <cellStyle name="Примечание 3 78" xfId="4493" xr:uid="{00000000-0005-0000-0000-00006A3E0000}"/>
    <cellStyle name="Примечание 3 78 2" xfId="9106" xr:uid="{00000000-0005-0000-0000-00006B3E0000}"/>
    <cellStyle name="Примечание 3 78 3" xfId="13356" xr:uid="{00000000-0005-0000-0000-00006C3E0000}"/>
    <cellStyle name="Примечание 3 78 4" xfId="17577" xr:uid="{00000000-0005-0000-0000-00006D3E0000}"/>
    <cellStyle name="Примечание 3 79" xfId="4494" xr:uid="{00000000-0005-0000-0000-00006E3E0000}"/>
    <cellStyle name="Примечание 3 79 2" xfId="9107" xr:uid="{00000000-0005-0000-0000-00006F3E0000}"/>
    <cellStyle name="Примечание 3 79 3" xfId="13357" xr:uid="{00000000-0005-0000-0000-0000703E0000}"/>
    <cellStyle name="Примечание 3 79 4" xfId="17578" xr:uid="{00000000-0005-0000-0000-0000713E0000}"/>
    <cellStyle name="Примечание 3 8" xfId="4495" xr:uid="{00000000-0005-0000-0000-0000723E0000}"/>
    <cellStyle name="Примечание 3 8 2" xfId="9108" xr:uid="{00000000-0005-0000-0000-0000733E0000}"/>
    <cellStyle name="Примечание 3 8 3" xfId="13358" xr:uid="{00000000-0005-0000-0000-0000743E0000}"/>
    <cellStyle name="Примечание 3 8 4" xfId="17579" xr:uid="{00000000-0005-0000-0000-0000753E0000}"/>
    <cellStyle name="Примечание 3 80" xfId="4496" xr:uid="{00000000-0005-0000-0000-0000763E0000}"/>
    <cellStyle name="Примечание 3 80 2" xfId="9109" xr:uid="{00000000-0005-0000-0000-0000773E0000}"/>
    <cellStyle name="Примечание 3 80 3" xfId="13359" xr:uid="{00000000-0005-0000-0000-0000783E0000}"/>
    <cellStyle name="Примечание 3 80 4" xfId="17580" xr:uid="{00000000-0005-0000-0000-0000793E0000}"/>
    <cellStyle name="Примечание 3 81" xfId="4497" xr:uid="{00000000-0005-0000-0000-00007A3E0000}"/>
    <cellStyle name="Примечание 3 81 2" xfId="9110" xr:uid="{00000000-0005-0000-0000-00007B3E0000}"/>
    <cellStyle name="Примечание 3 81 3" xfId="13360" xr:uid="{00000000-0005-0000-0000-00007C3E0000}"/>
    <cellStyle name="Примечание 3 81 4" xfId="17581" xr:uid="{00000000-0005-0000-0000-00007D3E0000}"/>
    <cellStyle name="Примечание 3 82" xfId="4498" xr:uid="{00000000-0005-0000-0000-00007E3E0000}"/>
    <cellStyle name="Примечание 3 82 2" xfId="9111" xr:uid="{00000000-0005-0000-0000-00007F3E0000}"/>
    <cellStyle name="Примечание 3 82 3" xfId="13361" xr:uid="{00000000-0005-0000-0000-0000803E0000}"/>
    <cellStyle name="Примечание 3 82 4" xfId="17582" xr:uid="{00000000-0005-0000-0000-0000813E0000}"/>
    <cellStyle name="Примечание 3 83" xfId="4499" xr:uid="{00000000-0005-0000-0000-0000823E0000}"/>
    <cellStyle name="Примечание 3 83 2" xfId="9112" xr:uid="{00000000-0005-0000-0000-0000833E0000}"/>
    <cellStyle name="Примечание 3 83 3" xfId="13362" xr:uid="{00000000-0005-0000-0000-0000843E0000}"/>
    <cellStyle name="Примечание 3 83 4" xfId="17583" xr:uid="{00000000-0005-0000-0000-0000853E0000}"/>
    <cellStyle name="Примечание 3 84" xfId="4500" xr:uid="{00000000-0005-0000-0000-0000863E0000}"/>
    <cellStyle name="Примечание 3 84 2" xfId="9113" xr:uid="{00000000-0005-0000-0000-0000873E0000}"/>
    <cellStyle name="Примечание 3 84 3" xfId="13363" xr:uid="{00000000-0005-0000-0000-0000883E0000}"/>
    <cellStyle name="Примечание 3 84 4" xfId="17584" xr:uid="{00000000-0005-0000-0000-0000893E0000}"/>
    <cellStyle name="Примечание 3 85" xfId="4501" xr:uid="{00000000-0005-0000-0000-00008A3E0000}"/>
    <cellStyle name="Примечание 3 85 2" xfId="9114" xr:uid="{00000000-0005-0000-0000-00008B3E0000}"/>
    <cellStyle name="Примечание 3 85 3" xfId="13364" xr:uid="{00000000-0005-0000-0000-00008C3E0000}"/>
    <cellStyle name="Примечание 3 85 4" xfId="17585" xr:uid="{00000000-0005-0000-0000-00008D3E0000}"/>
    <cellStyle name="Примечание 3 86" xfId="4502" xr:uid="{00000000-0005-0000-0000-00008E3E0000}"/>
    <cellStyle name="Примечание 3 86 2" xfId="9115" xr:uid="{00000000-0005-0000-0000-00008F3E0000}"/>
    <cellStyle name="Примечание 3 86 3" xfId="13365" xr:uid="{00000000-0005-0000-0000-0000903E0000}"/>
    <cellStyle name="Примечание 3 86 4" xfId="17586" xr:uid="{00000000-0005-0000-0000-0000913E0000}"/>
    <cellStyle name="Примечание 3 87" xfId="4503" xr:uid="{00000000-0005-0000-0000-0000923E0000}"/>
    <cellStyle name="Примечание 3 87 2" xfId="9116" xr:uid="{00000000-0005-0000-0000-0000933E0000}"/>
    <cellStyle name="Примечание 3 87 3" xfId="13366" xr:uid="{00000000-0005-0000-0000-0000943E0000}"/>
    <cellStyle name="Примечание 3 87 4" xfId="17587" xr:uid="{00000000-0005-0000-0000-0000953E0000}"/>
    <cellStyle name="Примечание 3 88" xfId="4504" xr:uid="{00000000-0005-0000-0000-0000963E0000}"/>
    <cellStyle name="Примечание 3 88 2" xfId="9117" xr:uid="{00000000-0005-0000-0000-0000973E0000}"/>
    <cellStyle name="Примечание 3 88 3" xfId="13367" xr:uid="{00000000-0005-0000-0000-0000983E0000}"/>
    <cellStyle name="Примечание 3 88 4" xfId="17588" xr:uid="{00000000-0005-0000-0000-0000993E0000}"/>
    <cellStyle name="Примечание 3 89" xfId="4505" xr:uid="{00000000-0005-0000-0000-00009A3E0000}"/>
    <cellStyle name="Примечание 3 89 2" xfId="9118" xr:uid="{00000000-0005-0000-0000-00009B3E0000}"/>
    <cellStyle name="Примечание 3 89 3" xfId="13368" xr:uid="{00000000-0005-0000-0000-00009C3E0000}"/>
    <cellStyle name="Примечание 3 89 4" xfId="17589" xr:uid="{00000000-0005-0000-0000-00009D3E0000}"/>
    <cellStyle name="Примечание 3 9" xfId="4506" xr:uid="{00000000-0005-0000-0000-00009E3E0000}"/>
    <cellStyle name="Примечание 3 9 2" xfId="9119" xr:uid="{00000000-0005-0000-0000-00009F3E0000}"/>
    <cellStyle name="Примечание 3 9 3" xfId="13369" xr:uid="{00000000-0005-0000-0000-0000A03E0000}"/>
    <cellStyle name="Примечание 3 9 4" xfId="17590" xr:uid="{00000000-0005-0000-0000-0000A13E0000}"/>
    <cellStyle name="Примечание 3 90" xfId="5216" xr:uid="{00000000-0005-0000-0000-0000A23E0000}"/>
    <cellStyle name="Примечание 3 91" xfId="8829" xr:uid="{00000000-0005-0000-0000-0000A33E0000}"/>
    <cellStyle name="Примечание 3 92" xfId="13079" xr:uid="{00000000-0005-0000-0000-0000A43E0000}"/>
    <cellStyle name="Примечание 4" xfId="430" xr:uid="{00000000-0005-0000-0000-0000A53E0000}"/>
    <cellStyle name="Примечание 4 10" xfId="4507" xr:uid="{00000000-0005-0000-0000-0000A63E0000}"/>
    <cellStyle name="Примечание 4 10 2" xfId="9120" xr:uid="{00000000-0005-0000-0000-0000A73E0000}"/>
    <cellStyle name="Примечание 4 10 3" xfId="13370" xr:uid="{00000000-0005-0000-0000-0000A83E0000}"/>
    <cellStyle name="Примечание 4 10 4" xfId="17591" xr:uid="{00000000-0005-0000-0000-0000A93E0000}"/>
    <cellStyle name="Примечание 4 11" xfId="4508" xr:uid="{00000000-0005-0000-0000-0000AA3E0000}"/>
    <cellStyle name="Примечание 4 11 2" xfId="9121" xr:uid="{00000000-0005-0000-0000-0000AB3E0000}"/>
    <cellStyle name="Примечание 4 11 3" xfId="13371" xr:uid="{00000000-0005-0000-0000-0000AC3E0000}"/>
    <cellStyle name="Примечание 4 11 4" xfId="17592" xr:uid="{00000000-0005-0000-0000-0000AD3E0000}"/>
    <cellStyle name="Примечание 4 12" xfId="4509" xr:uid="{00000000-0005-0000-0000-0000AE3E0000}"/>
    <cellStyle name="Примечание 4 12 2" xfId="9122" xr:uid="{00000000-0005-0000-0000-0000AF3E0000}"/>
    <cellStyle name="Примечание 4 12 3" xfId="13372" xr:uid="{00000000-0005-0000-0000-0000B03E0000}"/>
    <cellStyle name="Примечание 4 12 4" xfId="17593" xr:uid="{00000000-0005-0000-0000-0000B13E0000}"/>
    <cellStyle name="Примечание 4 13" xfId="4510" xr:uid="{00000000-0005-0000-0000-0000B23E0000}"/>
    <cellStyle name="Примечание 4 13 2" xfId="9123" xr:uid="{00000000-0005-0000-0000-0000B33E0000}"/>
    <cellStyle name="Примечание 4 13 3" xfId="13373" xr:uid="{00000000-0005-0000-0000-0000B43E0000}"/>
    <cellStyle name="Примечание 4 13 4" xfId="17594" xr:uid="{00000000-0005-0000-0000-0000B53E0000}"/>
    <cellStyle name="Примечание 4 14" xfId="4511" xr:uid="{00000000-0005-0000-0000-0000B63E0000}"/>
    <cellStyle name="Примечание 4 14 2" xfId="9124" xr:uid="{00000000-0005-0000-0000-0000B73E0000}"/>
    <cellStyle name="Примечание 4 14 3" xfId="13374" xr:uid="{00000000-0005-0000-0000-0000B83E0000}"/>
    <cellStyle name="Примечание 4 14 4" xfId="17595" xr:uid="{00000000-0005-0000-0000-0000B93E0000}"/>
    <cellStyle name="Примечание 4 15" xfId="4512" xr:uid="{00000000-0005-0000-0000-0000BA3E0000}"/>
    <cellStyle name="Примечание 4 15 2" xfId="9125" xr:uid="{00000000-0005-0000-0000-0000BB3E0000}"/>
    <cellStyle name="Примечание 4 15 3" xfId="13375" xr:uid="{00000000-0005-0000-0000-0000BC3E0000}"/>
    <cellStyle name="Примечание 4 15 4" xfId="17596" xr:uid="{00000000-0005-0000-0000-0000BD3E0000}"/>
    <cellStyle name="Примечание 4 16" xfId="4513" xr:uid="{00000000-0005-0000-0000-0000BE3E0000}"/>
    <cellStyle name="Примечание 4 16 2" xfId="9126" xr:uid="{00000000-0005-0000-0000-0000BF3E0000}"/>
    <cellStyle name="Примечание 4 16 3" xfId="13376" xr:uid="{00000000-0005-0000-0000-0000C03E0000}"/>
    <cellStyle name="Примечание 4 16 4" xfId="17597" xr:uid="{00000000-0005-0000-0000-0000C13E0000}"/>
    <cellStyle name="Примечание 4 17" xfId="4514" xr:uid="{00000000-0005-0000-0000-0000C23E0000}"/>
    <cellStyle name="Примечание 4 17 2" xfId="9127" xr:uid="{00000000-0005-0000-0000-0000C33E0000}"/>
    <cellStyle name="Примечание 4 17 3" xfId="13377" xr:uid="{00000000-0005-0000-0000-0000C43E0000}"/>
    <cellStyle name="Примечание 4 17 4" xfId="17598" xr:uid="{00000000-0005-0000-0000-0000C53E0000}"/>
    <cellStyle name="Примечание 4 18" xfId="4515" xr:uid="{00000000-0005-0000-0000-0000C63E0000}"/>
    <cellStyle name="Примечание 4 18 2" xfId="9128" xr:uid="{00000000-0005-0000-0000-0000C73E0000}"/>
    <cellStyle name="Примечание 4 18 3" xfId="13378" xr:uid="{00000000-0005-0000-0000-0000C83E0000}"/>
    <cellStyle name="Примечание 4 18 4" xfId="17599" xr:uid="{00000000-0005-0000-0000-0000C93E0000}"/>
    <cellStyle name="Примечание 4 19" xfId="4516" xr:uid="{00000000-0005-0000-0000-0000CA3E0000}"/>
    <cellStyle name="Примечание 4 19 2" xfId="9129" xr:uid="{00000000-0005-0000-0000-0000CB3E0000}"/>
    <cellStyle name="Примечание 4 19 3" xfId="13379" xr:uid="{00000000-0005-0000-0000-0000CC3E0000}"/>
    <cellStyle name="Примечание 4 19 4" xfId="17600" xr:uid="{00000000-0005-0000-0000-0000CD3E0000}"/>
    <cellStyle name="Примечание 4 2" xfId="4517" xr:uid="{00000000-0005-0000-0000-0000CE3E0000}"/>
    <cellStyle name="Примечание 4 2 2" xfId="4518" xr:uid="{00000000-0005-0000-0000-0000CF3E0000}"/>
    <cellStyle name="Примечание 4 2 2 2" xfId="9131" xr:uid="{00000000-0005-0000-0000-0000D03E0000}"/>
    <cellStyle name="Примечание 4 2 2 3" xfId="13381" xr:uid="{00000000-0005-0000-0000-0000D13E0000}"/>
    <cellStyle name="Примечание 4 2 2 4" xfId="17602" xr:uid="{00000000-0005-0000-0000-0000D23E0000}"/>
    <cellStyle name="Примечание 4 2 3" xfId="4519" xr:uid="{00000000-0005-0000-0000-0000D33E0000}"/>
    <cellStyle name="Примечание 4 2 3 2" xfId="9132" xr:uid="{00000000-0005-0000-0000-0000D43E0000}"/>
    <cellStyle name="Примечание 4 2 3 3" xfId="13382" xr:uid="{00000000-0005-0000-0000-0000D53E0000}"/>
    <cellStyle name="Примечание 4 2 3 4" xfId="17603" xr:uid="{00000000-0005-0000-0000-0000D63E0000}"/>
    <cellStyle name="Примечание 4 2 4" xfId="9130" xr:uid="{00000000-0005-0000-0000-0000D73E0000}"/>
    <cellStyle name="Примечание 4 2 5" xfId="13380" xr:uid="{00000000-0005-0000-0000-0000D83E0000}"/>
    <cellStyle name="Примечание 4 2 6" xfId="17601" xr:uid="{00000000-0005-0000-0000-0000D93E0000}"/>
    <cellStyle name="Примечание 4 20" xfId="4520" xr:uid="{00000000-0005-0000-0000-0000DA3E0000}"/>
    <cellStyle name="Примечание 4 20 2" xfId="9133" xr:uid="{00000000-0005-0000-0000-0000DB3E0000}"/>
    <cellStyle name="Примечание 4 20 3" xfId="13383" xr:uid="{00000000-0005-0000-0000-0000DC3E0000}"/>
    <cellStyle name="Примечание 4 20 4" xfId="17604" xr:uid="{00000000-0005-0000-0000-0000DD3E0000}"/>
    <cellStyle name="Примечание 4 21" xfId="4521" xr:uid="{00000000-0005-0000-0000-0000DE3E0000}"/>
    <cellStyle name="Примечание 4 21 2" xfId="9134" xr:uid="{00000000-0005-0000-0000-0000DF3E0000}"/>
    <cellStyle name="Примечание 4 21 3" xfId="13384" xr:uid="{00000000-0005-0000-0000-0000E03E0000}"/>
    <cellStyle name="Примечание 4 21 4" xfId="17605" xr:uid="{00000000-0005-0000-0000-0000E13E0000}"/>
    <cellStyle name="Примечание 4 22" xfId="4522" xr:uid="{00000000-0005-0000-0000-0000E23E0000}"/>
    <cellStyle name="Примечание 4 22 2" xfId="9135" xr:uid="{00000000-0005-0000-0000-0000E33E0000}"/>
    <cellStyle name="Примечание 4 22 3" xfId="13385" xr:uid="{00000000-0005-0000-0000-0000E43E0000}"/>
    <cellStyle name="Примечание 4 22 4" xfId="17606" xr:uid="{00000000-0005-0000-0000-0000E53E0000}"/>
    <cellStyle name="Примечание 4 23" xfId="4523" xr:uid="{00000000-0005-0000-0000-0000E63E0000}"/>
    <cellStyle name="Примечание 4 23 2" xfId="9136" xr:uid="{00000000-0005-0000-0000-0000E73E0000}"/>
    <cellStyle name="Примечание 4 23 3" xfId="13386" xr:uid="{00000000-0005-0000-0000-0000E83E0000}"/>
    <cellStyle name="Примечание 4 23 4" xfId="17607" xr:uid="{00000000-0005-0000-0000-0000E93E0000}"/>
    <cellStyle name="Примечание 4 24" xfId="4524" xr:uid="{00000000-0005-0000-0000-0000EA3E0000}"/>
    <cellStyle name="Примечание 4 24 2" xfId="9137" xr:uid="{00000000-0005-0000-0000-0000EB3E0000}"/>
    <cellStyle name="Примечание 4 24 3" xfId="13387" xr:uid="{00000000-0005-0000-0000-0000EC3E0000}"/>
    <cellStyle name="Примечание 4 24 4" xfId="17608" xr:uid="{00000000-0005-0000-0000-0000ED3E0000}"/>
    <cellStyle name="Примечание 4 25" xfId="4525" xr:uid="{00000000-0005-0000-0000-0000EE3E0000}"/>
    <cellStyle name="Примечание 4 25 2" xfId="9138" xr:uid="{00000000-0005-0000-0000-0000EF3E0000}"/>
    <cellStyle name="Примечание 4 25 3" xfId="13388" xr:uid="{00000000-0005-0000-0000-0000F03E0000}"/>
    <cellStyle name="Примечание 4 25 4" xfId="17609" xr:uid="{00000000-0005-0000-0000-0000F13E0000}"/>
    <cellStyle name="Примечание 4 26" xfId="4526" xr:uid="{00000000-0005-0000-0000-0000F23E0000}"/>
    <cellStyle name="Примечание 4 26 2" xfId="9139" xr:uid="{00000000-0005-0000-0000-0000F33E0000}"/>
    <cellStyle name="Примечание 4 26 3" xfId="13389" xr:uid="{00000000-0005-0000-0000-0000F43E0000}"/>
    <cellStyle name="Примечание 4 26 4" xfId="17610" xr:uid="{00000000-0005-0000-0000-0000F53E0000}"/>
    <cellStyle name="Примечание 4 27" xfId="4527" xr:uid="{00000000-0005-0000-0000-0000F63E0000}"/>
    <cellStyle name="Примечание 4 27 2" xfId="9140" xr:uid="{00000000-0005-0000-0000-0000F73E0000}"/>
    <cellStyle name="Примечание 4 27 3" xfId="13390" xr:uid="{00000000-0005-0000-0000-0000F83E0000}"/>
    <cellStyle name="Примечание 4 27 4" xfId="17611" xr:uid="{00000000-0005-0000-0000-0000F93E0000}"/>
    <cellStyle name="Примечание 4 28" xfId="4528" xr:uid="{00000000-0005-0000-0000-0000FA3E0000}"/>
    <cellStyle name="Примечание 4 28 2" xfId="9141" xr:uid="{00000000-0005-0000-0000-0000FB3E0000}"/>
    <cellStyle name="Примечание 4 28 3" xfId="13391" xr:uid="{00000000-0005-0000-0000-0000FC3E0000}"/>
    <cellStyle name="Примечание 4 28 4" xfId="17612" xr:uid="{00000000-0005-0000-0000-0000FD3E0000}"/>
    <cellStyle name="Примечание 4 29" xfId="4529" xr:uid="{00000000-0005-0000-0000-0000FE3E0000}"/>
    <cellStyle name="Примечание 4 29 2" xfId="9142" xr:uid="{00000000-0005-0000-0000-0000FF3E0000}"/>
    <cellStyle name="Примечание 4 29 3" xfId="13392" xr:uid="{00000000-0005-0000-0000-0000003F0000}"/>
    <cellStyle name="Примечание 4 29 4" xfId="17613" xr:uid="{00000000-0005-0000-0000-0000013F0000}"/>
    <cellStyle name="Примечание 4 3" xfId="4530" xr:uid="{00000000-0005-0000-0000-0000023F0000}"/>
    <cellStyle name="Примечание 4 3 2" xfId="4531" xr:uid="{00000000-0005-0000-0000-0000033F0000}"/>
    <cellStyle name="Примечание 4 3 2 2" xfId="9144" xr:uid="{00000000-0005-0000-0000-0000043F0000}"/>
    <cellStyle name="Примечание 4 3 2 3" xfId="13394" xr:uid="{00000000-0005-0000-0000-0000053F0000}"/>
    <cellStyle name="Примечание 4 3 2 4" xfId="17615" xr:uid="{00000000-0005-0000-0000-0000063F0000}"/>
    <cellStyle name="Примечание 4 3 3" xfId="4532" xr:uid="{00000000-0005-0000-0000-0000073F0000}"/>
    <cellStyle name="Примечание 4 3 3 2" xfId="9145" xr:uid="{00000000-0005-0000-0000-0000083F0000}"/>
    <cellStyle name="Примечание 4 3 3 3" xfId="13395" xr:uid="{00000000-0005-0000-0000-0000093F0000}"/>
    <cellStyle name="Примечание 4 3 3 4" xfId="17616" xr:uid="{00000000-0005-0000-0000-00000A3F0000}"/>
    <cellStyle name="Примечание 4 3 4" xfId="9143" xr:uid="{00000000-0005-0000-0000-00000B3F0000}"/>
    <cellStyle name="Примечание 4 3 5" xfId="13393" xr:uid="{00000000-0005-0000-0000-00000C3F0000}"/>
    <cellStyle name="Примечание 4 3 6" xfId="17614" xr:uid="{00000000-0005-0000-0000-00000D3F0000}"/>
    <cellStyle name="Примечание 4 30" xfId="4533" xr:uid="{00000000-0005-0000-0000-00000E3F0000}"/>
    <cellStyle name="Примечание 4 30 2" xfId="9146" xr:uid="{00000000-0005-0000-0000-00000F3F0000}"/>
    <cellStyle name="Примечание 4 30 3" xfId="13396" xr:uid="{00000000-0005-0000-0000-0000103F0000}"/>
    <cellStyle name="Примечание 4 30 4" xfId="17617" xr:uid="{00000000-0005-0000-0000-0000113F0000}"/>
    <cellStyle name="Примечание 4 31" xfId="4534" xr:uid="{00000000-0005-0000-0000-0000123F0000}"/>
    <cellStyle name="Примечание 4 31 2" xfId="9147" xr:uid="{00000000-0005-0000-0000-0000133F0000}"/>
    <cellStyle name="Примечание 4 31 3" xfId="13397" xr:uid="{00000000-0005-0000-0000-0000143F0000}"/>
    <cellStyle name="Примечание 4 31 4" xfId="17618" xr:uid="{00000000-0005-0000-0000-0000153F0000}"/>
    <cellStyle name="Примечание 4 32" xfId="4535" xr:uid="{00000000-0005-0000-0000-0000163F0000}"/>
    <cellStyle name="Примечание 4 32 2" xfId="9148" xr:uid="{00000000-0005-0000-0000-0000173F0000}"/>
    <cellStyle name="Примечание 4 32 3" xfId="13398" xr:uid="{00000000-0005-0000-0000-0000183F0000}"/>
    <cellStyle name="Примечание 4 32 4" xfId="17619" xr:uid="{00000000-0005-0000-0000-0000193F0000}"/>
    <cellStyle name="Примечание 4 33" xfId="4536" xr:uid="{00000000-0005-0000-0000-00001A3F0000}"/>
    <cellStyle name="Примечание 4 33 2" xfId="9149" xr:uid="{00000000-0005-0000-0000-00001B3F0000}"/>
    <cellStyle name="Примечание 4 33 3" xfId="13399" xr:uid="{00000000-0005-0000-0000-00001C3F0000}"/>
    <cellStyle name="Примечание 4 33 4" xfId="17620" xr:uid="{00000000-0005-0000-0000-00001D3F0000}"/>
    <cellStyle name="Примечание 4 34" xfId="4537" xr:uid="{00000000-0005-0000-0000-00001E3F0000}"/>
    <cellStyle name="Примечание 4 34 2" xfId="9150" xr:uid="{00000000-0005-0000-0000-00001F3F0000}"/>
    <cellStyle name="Примечание 4 34 3" xfId="13400" xr:uid="{00000000-0005-0000-0000-0000203F0000}"/>
    <cellStyle name="Примечание 4 34 4" xfId="17621" xr:uid="{00000000-0005-0000-0000-0000213F0000}"/>
    <cellStyle name="Примечание 4 35" xfId="4538" xr:uid="{00000000-0005-0000-0000-0000223F0000}"/>
    <cellStyle name="Примечание 4 35 2" xfId="9151" xr:uid="{00000000-0005-0000-0000-0000233F0000}"/>
    <cellStyle name="Примечание 4 35 3" xfId="13401" xr:uid="{00000000-0005-0000-0000-0000243F0000}"/>
    <cellStyle name="Примечание 4 35 4" xfId="17622" xr:uid="{00000000-0005-0000-0000-0000253F0000}"/>
    <cellStyle name="Примечание 4 36" xfId="4539" xr:uid="{00000000-0005-0000-0000-0000263F0000}"/>
    <cellStyle name="Примечание 4 36 2" xfId="9152" xr:uid="{00000000-0005-0000-0000-0000273F0000}"/>
    <cellStyle name="Примечание 4 36 3" xfId="13402" xr:uid="{00000000-0005-0000-0000-0000283F0000}"/>
    <cellStyle name="Примечание 4 36 4" xfId="17623" xr:uid="{00000000-0005-0000-0000-0000293F0000}"/>
    <cellStyle name="Примечание 4 37" xfId="4540" xr:uid="{00000000-0005-0000-0000-00002A3F0000}"/>
    <cellStyle name="Примечание 4 37 2" xfId="9153" xr:uid="{00000000-0005-0000-0000-00002B3F0000}"/>
    <cellStyle name="Примечание 4 37 3" xfId="13403" xr:uid="{00000000-0005-0000-0000-00002C3F0000}"/>
    <cellStyle name="Примечание 4 37 4" xfId="17624" xr:uid="{00000000-0005-0000-0000-00002D3F0000}"/>
    <cellStyle name="Примечание 4 38" xfId="4541" xr:uid="{00000000-0005-0000-0000-00002E3F0000}"/>
    <cellStyle name="Примечание 4 38 2" xfId="9154" xr:uid="{00000000-0005-0000-0000-00002F3F0000}"/>
    <cellStyle name="Примечание 4 38 3" xfId="13404" xr:uid="{00000000-0005-0000-0000-0000303F0000}"/>
    <cellStyle name="Примечание 4 38 4" xfId="17625" xr:uid="{00000000-0005-0000-0000-0000313F0000}"/>
    <cellStyle name="Примечание 4 39" xfId="4542" xr:uid="{00000000-0005-0000-0000-0000323F0000}"/>
    <cellStyle name="Примечание 4 39 2" xfId="9155" xr:uid="{00000000-0005-0000-0000-0000333F0000}"/>
    <cellStyle name="Примечание 4 39 3" xfId="13405" xr:uid="{00000000-0005-0000-0000-0000343F0000}"/>
    <cellStyle name="Примечание 4 39 4" xfId="17626" xr:uid="{00000000-0005-0000-0000-0000353F0000}"/>
    <cellStyle name="Примечание 4 4" xfId="4543" xr:uid="{00000000-0005-0000-0000-0000363F0000}"/>
    <cellStyle name="Примечание 4 4 2" xfId="4544" xr:uid="{00000000-0005-0000-0000-0000373F0000}"/>
    <cellStyle name="Примечание 4 4 2 2" xfId="9157" xr:uid="{00000000-0005-0000-0000-0000383F0000}"/>
    <cellStyle name="Примечание 4 4 2 3" xfId="13407" xr:uid="{00000000-0005-0000-0000-0000393F0000}"/>
    <cellStyle name="Примечание 4 4 2 4" xfId="17628" xr:uid="{00000000-0005-0000-0000-00003A3F0000}"/>
    <cellStyle name="Примечание 4 4 3" xfId="4545" xr:uid="{00000000-0005-0000-0000-00003B3F0000}"/>
    <cellStyle name="Примечание 4 4 3 2" xfId="9158" xr:uid="{00000000-0005-0000-0000-00003C3F0000}"/>
    <cellStyle name="Примечание 4 4 3 3" xfId="13408" xr:uid="{00000000-0005-0000-0000-00003D3F0000}"/>
    <cellStyle name="Примечание 4 4 3 4" xfId="17629" xr:uid="{00000000-0005-0000-0000-00003E3F0000}"/>
    <cellStyle name="Примечание 4 4 4" xfId="9156" xr:uid="{00000000-0005-0000-0000-00003F3F0000}"/>
    <cellStyle name="Примечание 4 4 5" xfId="13406" xr:uid="{00000000-0005-0000-0000-0000403F0000}"/>
    <cellStyle name="Примечание 4 4 6" xfId="17627" xr:uid="{00000000-0005-0000-0000-0000413F0000}"/>
    <cellStyle name="Примечание 4 40" xfId="4546" xr:uid="{00000000-0005-0000-0000-0000423F0000}"/>
    <cellStyle name="Примечание 4 40 2" xfId="9159" xr:uid="{00000000-0005-0000-0000-0000433F0000}"/>
    <cellStyle name="Примечание 4 40 3" xfId="13409" xr:uid="{00000000-0005-0000-0000-0000443F0000}"/>
    <cellStyle name="Примечание 4 40 4" xfId="17630" xr:uid="{00000000-0005-0000-0000-0000453F0000}"/>
    <cellStyle name="Примечание 4 41" xfId="4547" xr:uid="{00000000-0005-0000-0000-0000463F0000}"/>
    <cellStyle name="Примечание 4 41 2" xfId="9160" xr:uid="{00000000-0005-0000-0000-0000473F0000}"/>
    <cellStyle name="Примечание 4 41 3" xfId="13410" xr:uid="{00000000-0005-0000-0000-0000483F0000}"/>
    <cellStyle name="Примечание 4 41 4" xfId="17631" xr:uid="{00000000-0005-0000-0000-0000493F0000}"/>
    <cellStyle name="Примечание 4 42" xfId="4548" xr:uid="{00000000-0005-0000-0000-00004A3F0000}"/>
    <cellStyle name="Примечание 4 42 2" xfId="9161" xr:uid="{00000000-0005-0000-0000-00004B3F0000}"/>
    <cellStyle name="Примечание 4 42 3" xfId="13411" xr:uid="{00000000-0005-0000-0000-00004C3F0000}"/>
    <cellStyle name="Примечание 4 42 4" xfId="17632" xr:uid="{00000000-0005-0000-0000-00004D3F0000}"/>
    <cellStyle name="Примечание 4 43" xfId="4549" xr:uid="{00000000-0005-0000-0000-00004E3F0000}"/>
    <cellStyle name="Примечание 4 43 2" xfId="9162" xr:uid="{00000000-0005-0000-0000-00004F3F0000}"/>
    <cellStyle name="Примечание 4 43 3" xfId="13412" xr:uid="{00000000-0005-0000-0000-0000503F0000}"/>
    <cellStyle name="Примечание 4 43 4" xfId="17633" xr:uid="{00000000-0005-0000-0000-0000513F0000}"/>
    <cellStyle name="Примечание 4 44" xfId="4550" xr:uid="{00000000-0005-0000-0000-0000523F0000}"/>
    <cellStyle name="Примечание 4 44 2" xfId="9163" xr:uid="{00000000-0005-0000-0000-0000533F0000}"/>
    <cellStyle name="Примечание 4 44 3" xfId="13413" xr:uid="{00000000-0005-0000-0000-0000543F0000}"/>
    <cellStyle name="Примечание 4 44 4" xfId="17634" xr:uid="{00000000-0005-0000-0000-0000553F0000}"/>
    <cellStyle name="Примечание 4 45" xfId="4551" xr:uid="{00000000-0005-0000-0000-0000563F0000}"/>
    <cellStyle name="Примечание 4 45 2" xfId="9164" xr:uid="{00000000-0005-0000-0000-0000573F0000}"/>
    <cellStyle name="Примечание 4 45 3" xfId="13414" xr:uid="{00000000-0005-0000-0000-0000583F0000}"/>
    <cellStyle name="Примечание 4 45 4" xfId="17635" xr:uid="{00000000-0005-0000-0000-0000593F0000}"/>
    <cellStyle name="Примечание 4 46" xfId="4552" xr:uid="{00000000-0005-0000-0000-00005A3F0000}"/>
    <cellStyle name="Примечание 4 46 2" xfId="9165" xr:uid="{00000000-0005-0000-0000-00005B3F0000}"/>
    <cellStyle name="Примечание 4 46 3" xfId="13415" xr:uid="{00000000-0005-0000-0000-00005C3F0000}"/>
    <cellStyle name="Примечание 4 46 4" xfId="17636" xr:uid="{00000000-0005-0000-0000-00005D3F0000}"/>
    <cellStyle name="Примечание 4 47" xfId="4553" xr:uid="{00000000-0005-0000-0000-00005E3F0000}"/>
    <cellStyle name="Примечание 4 47 2" xfId="9166" xr:uid="{00000000-0005-0000-0000-00005F3F0000}"/>
    <cellStyle name="Примечание 4 47 3" xfId="13416" xr:uid="{00000000-0005-0000-0000-0000603F0000}"/>
    <cellStyle name="Примечание 4 47 4" xfId="17637" xr:uid="{00000000-0005-0000-0000-0000613F0000}"/>
    <cellStyle name="Примечание 4 48" xfId="4554" xr:uid="{00000000-0005-0000-0000-0000623F0000}"/>
    <cellStyle name="Примечание 4 48 2" xfId="9167" xr:uid="{00000000-0005-0000-0000-0000633F0000}"/>
    <cellStyle name="Примечание 4 48 3" xfId="13417" xr:uid="{00000000-0005-0000-0000-0000643F0000}"/>
    <cellStyle name="Примечание 4 48 4" xfId="17638" xr:uid="{00000000-0005-0000-0000-0000653F0000}"/>
    <cellStyle name="Примечание 4 49" xfId="4555" xr:uid="{00000000-0005-0000-0000-0000663F0000}"/>
    <cellStyle name="Примечание 4 49 2" xfId="9168" xr:uid="{00000000-0005-0000-0000-0000673F0000}"/>
    <cellStyle name="Примечание 4 49 3" xfId="13418" xr:uid="{00000000-0005-0000-0000-0000683F0000}"/>
    <cellStyle name="Примечание 4 49 4" xfId="17639" xr:uid="{00000000-0005-0000-0000-0000693F0000}"/>
    <cellStyle name="Примечание 4 5" xfId="4556" xr:uid="{00000000-0005-0000-0000-00006A3F0000}"/>
    <cellStyle name="Примечание 4 5 2" xfId="9169" xr:uid="{00000000-0005-0000-0000-00006B3F0000}"/>
    <cellStyle name="Примечание 4 5 3" xfId="13419" xr:uid="{00000000-0005-0000-0000-00006C3F0000}"/>
    <cellStyle name="Примечание 4 5 4" xfId="17640" xr:uid="{00000000-0005-0000-0000-00006D3F0000}"/>
    <cellStyle name="Примечание 4 50" xfId="4557" xr:uid="{00000000-0005-0000-0000-00006E3F0000}"/>
    <cellStyle name="Примечание 4 50 2" xfId="9170" xr:uid="{00000000-0005-0000-0000-00006F3F0000}"/>
    <cellStyle name="Примечание 4 50 3" xfId="13420" xr:uid="{00000000-0005-0000-0000-0000703F0000}"/>
    <cellStyle name="Примечание 4 50 4" xfId="17641" xr:uid="{00000000-0005-0000-0000-0000713F0000}"/>
    <cellStyle name="Примечание 4 51" xfId="4558" xr:uid="{00000000-0005-0000-0000-0000723F0000}"/>
    <cellStyle name="Примечание 4 51 2" xfId="9171" xr:uid="{00000000-0005-0000-0000-0000733F0000}"/>
    <cellStyle name="Примечание 4 51 3" xfId="13421" xr:uid="{00000000-0005-0000-0000-0000743F0000}"/>
    <cellStyle name="Примечание 4 51 4" xfId="17642" xr:uid="{00000000-0005-0000-0000-0000753F0000}"/>
    <cellStyle name="Примечание 4 52" xfId="4559" xr:uid="{00000000-0005-0000-0000-0000763F0000}"/>
    <cellStyle name="Примечание 4 52 2" xfId="9172" xr:uid="{00000000-0005-0000-0000-0000773F0000}"/>
    <cellStyle name="Примечание 4 52 3" xfId="13422" xr:uid="{00000000-0005-0000-0000-0000783F0000}"/>
    <cellStyle name="Примечание 4 52 4" xfId="17643" xr:uid="{00000000-0005-0000-0000-0000793F0000}"/>
    <cellStyle name="Примечание 4 53" xfId="4560" xr:uid="{00000000-0005-0000-0000-00007A3F0000}"/>
    <cellStyle name="Примечание 4 53 2" xfId="9173" xr:uid="{00000000-0005-0000-0000-00007B3F0000}"/>
    <cellStyle name="Примечание 4 53 3" xfId="13423" xr:uid="{00000000-0005-0000-0000-00007C3F0000}"/>
    <cellStyle name="Примечание 4 53 4" xfId="17644" xr:uid="{00000000-0005-0000-0000-00007D3F0000}"/>
    <cellStyle name="Примечание 4 54" xfId="4561" xr:uid="{00000000-0005-0000-0000-00007E3F0000}"/>
    <cellStyle name="Примечание 4 54 2" xfId="9174" xr:uid="{00000000-0005-0000-0000-00007F3F0000}"/>
    <cellStyle name="Примечание 4 54 3" xfId="13424" xr:uid="{00000000-0005-0000-0000-0000803F0000}"/>
    <cellStyle name="Примечание 4 54 4" xfId="17645" xr:uid="{00000000-0005-0000-0000-0000813F0000}"/>
    <cellStyle name="Примечание 4 55" xfId="4562" xr:uid="{00000000-0005-0000-0000-0000823F0000}"/>
    <cellStyle name="Примечание 4 55 2" xfId="9175" xr:uid="{00000000-0005-0000-0000-0000833F0000}"/>
    <cellStyle name="Примечание 4 55 3" xfId="13425" xr:uid="{00000000-0005-0000-0000-0000843F0000}"/>
    <cellStyle name="Примечание 4 55 4" xfId="17646" xr:uid="{00000000-0005-0000-0000-0000853F0000}"/>
    <cellStyle name="Примечание 4 56" xfId="4563" xr:uid="{00000000-0005-0000-0000-0000863F0000}"/>
    <cellStyle name="Примечание 4 56 2" xfId="9176" xr:uid="{00000000-0005-0000-0000-0000873F0000}"/>
    <cellStyle name="Примечание 4 56 3" xfId="13426" xr:uid="{00000000-0005-0000-0000-0000883F0000}"/>
    <cellStyle name="Примечание 4 56 4" xfId="17647" xr:uid="{00000000-0005-0000-0000-0000893F0000}"/>
    <cellStyle name="Примечание 4 57" xfId="4564" xr:uid="{00000000-0005-0000-0000-00008A3F0000}"/>
    <cellStyle name="Примечание 4 57 2" xfId="9177" xr:uid="{00000000-0005-0000-0000-00008B3F0000}"/>
    <cellStyle name="Примечание 4 57 3" xfId="13427" xr:uid="{00000000-0005-0000-0000-00008C3F0000}"/>
    <cellStyle name="Примечание 4 57 4" xfId="17648" xr:uid="{00000000-0005-0000-0000-00008D3F0000}"/>
    <cellStyle name="Примечание 4 58" xfId="4565" xr:uid="{00000000-0005-0000-0000-00008E3F0000}"/>
    <cellStyle name="Примечание 4 58 2" xfId="9178" xr:uid="{00000000-0005-0000-0000-00008F3F0000}"/>
    <cellStyle name="Примечание 4 58 3" xfId="13428" xr:uid="{00000000-0005-0000-0000-0000903F0000}"/>
    <cellStyle name="Примечание 4 58 4" xfId="17649" xr:uid="{00000000-0005-0000-0000-0000913F0000}"/>
    <cellStyle name="Примечание 4 59" xfId="4566" xr:uid="{00000000-0005-0000-0000-0000923F0000}"/>
    <cellStyle name="Примечание 4 59 2" xfId="9179" xr:uid="{00000000-0005-0000-0000-0000933F0000}"/>
    <cellStyle name="Примечание 4 59 3" xfId="13429" xr:uid="{00000000-0005-0000-0000-0000943F0000}"/>
    <cellStyle name="Примечание 4 59 4" xfId="17650" xr:uid="{00000000-0005-0000-0000-0000953F0000}"/>
    <cellStyle name="Примечание 4 6" xfId="4567" xr:uid="{00000000-0005-0000-0000-0000963F0000}"/>
    <cellStyle name="Примечание 4 6 2" xfId="9180" xr:uid="{00000000-0005-0000-0000-0000973F0000}"/>
    <cellStyle name="Примечание 4 6 3" xfId="13430" xr:uid="{00000000-0005-0000-0000-0000983F0000}"/>
    <cellStyle name="Примечание 4 6 4" xfId="17651" xr:uid="{00000000-0005-0000-0000-0000993F0000}"/>
    <cellStyle name="Примечание 4 60" xfId="4568" xr:uid="{00000000-0005-0000-0000-00009A3F0000}"/>
    <cellStyle name="Примечание 4 60 2" xfId="9181" xr:uid="{00000000-0005-0000-0000-00009B3F0000}"/>
    <cellStyle name="Примечание 4 60 3" xfId="13431" xr:uid="{00000000-0005-0000-0000-00009C3F0000}"/>
    <cellStyle name="Примечание 4 60 4" xfId="17652" xr:uid="{00000000-0005-0000-0000-00009D3F0000}"/>
    <cellStyle name="Примечание 4 61" xfId="4569" xr:uid="{00000000-0005-0000-0000-00009E3F0000}"/>
    <cellStyle name="Примечание 4 61 2" xfId="9182" xr:uid="{00000000-0005-0000-0000-00009F3F0000}"/>
    <cellStyle name="Примечание 4 61 3" xfId="13432" xr:uid="{00000000-0005-0000-0000-0000A03F0000}"/>
    <cellStyle name="Примечание 4 61 4" xfId="17653" xr:uid="{00000000-0005-0000-0000-0000A13F0000}"/>
    <cellStyle name="Примечание 4 62" xfId="4570" xr:uid="{00000000-0005-0000-0000-0000A23F0000}"/>
    <cellStyle name="Примечание 4 62 2" xfId="9183" xr:uid="{00000000-0005-0000-0000-0000A33F0000}"/>
    <cellStyle name="Примечание 4 62 3" xfId="13433" xr:uid="{00000000-0005-0000-0000-0000A43F0000}"/>
    <cellStyle name="Примечание 4 62 4" xfId="17654" xr:uid="{00000000-0005-0000-0000-0000A53F0000}"/>
    <cellStyle name="Примечание 4 63" xfId="4571" xr:uid="{00000000-0005-0000-0000-0000A63F0000}"/>
    <cellStyle name="Примечание 4 63 2" xfId="9184" xr:uid="{00000000-0005-0000-0000-0000A73F0000}"/>
    <cellStyle name="Примечание 4 63 3" xfId="13434" xr:uid="{00000000-0005-0000-0000-0000A83F0000}"/>
    <cellStyle name="Примечание 4 63 4" xfId="17655" xr:uid="{00000000-0005-0000-0000-0000A93F0000}"/>
    <cellStyle name="Примечание 4 64" xfId="4572" xr:uid="{00000000-0005-0000-0000-0000AA3F0000}"/>
    <cellStyle name="Примечание 4 64 2" xfId="9185" xr:uid="{00000000-0005-0000-0000-0000AB3F0000}"/>
    <cellStyle name="Примечание 4 64 3" xfId="13435" xr:uid="{00000000-0005-0000-0000-0000AC3F0000}"/>
    <cellStyle name="Примечание 4 64 4" xfId="17656" xr:uid="{00000000-0005-0000-0000-0000AD3F0000}"/>
    <cellStyle name="Примечание 4 65" xfId="4573" xr:uid="{00000000-0005-0000-0000-0000AE3F0000}"/>
    <cellStyle name="Примечание 4 65 2" xfId="9186" xr:uid="{00000000-0005-0000-0000-0000AF3F0000}"/>
    <cellStyle name="Примечание 4 65 3" xfId="13436" xr:uid="{00000000-0005-0000-0000-0000B03F0000}"/>
    <cellStyle name="Примечание 4 65 4" xfId="17657" xr:uid="{00000000-0005-0000-0000-0000B13F0000}"/>
    <cellStyle name="Примечание 4 66" xfId="4574" xr:uid="{00000000-0005-0000-0000-0000B23F0000}"/>
    <cellStyle name="Примечание 4 66 2" xfId="9187" xr:uid="{00000000-0005-0000-0000-0000B33F0000}"/>
    <cellStyle name="Примечание 4 66 3" xfId="13437" xr:uid="{00000000-0005-0000-0000-0000B43F0000}"/>
    <cellStyle name="Примечание 4 66 4" xfId="17658" xr:uid="{00000000-0005-0000-0000-0000B53F0000}"/>
    <cellStyle name="Примечание 4 67" xfId="4575" xr:uid="{00000000-0005-0000-0000-0000B63F0000}"/>
    <cellStyle name="Примечание 4 67 2" xfId="9188" xr:uid="{00000000-0005-0000-0000-0000B73F0000}"/>
    <cellStyle name="Примечание 4 67 3" xfId="13438" xr:uid="{00000000-0005-0000-0000-0000B83F0000}"/>
    <cellStyle name="Примечание 4 67 4" xfId="17659" xr:uid="{00000000-0005-0000-0000-0000B93F0000}"/>
    <cellStyle name="Примечание 4 68" xfId="4576" xr:uid="{00000000-0005-0000-0000-0000BA3F0000}"/>
    <cellStyle name="Примечание 4 68 2" xfId="9189" xr:uid="{00000000-0005-0000-0000-0000BB3F0000}"/>
    <cellStyle name="Примечание 4 68 3" xfId="13439" xr:uid="{00000000-0005-0000-0000-0000BC3F0000}"/>
    <cellStyle name="Примечание 4 68 4" xfId="17660" xr:uid="{00000000-0005-0000-0000-0000BD3F0000}"/>
    <cellStyle name="Примечание 4 69" xfId="4577" xr:uid="{00000000-0005-0000-0000-0000BE3F0000}"/>
    <cellStyle name="Примечание 4 69 2" xfId="9190" xr:uid="{00000000-0005-0000-0000-0000BF3F0000}"/>
    <cellStyle name="Примечание 4 69 3" xfId="13440" xr:uid="{00000000-0005-0000-0000-0000C03F0000}"/>
    <cellStyle name="Примечание 4 69 4" xfId="17661" xr:uid="{00000000-0005-0000-0000-0000C13F0000}"/>
    <cellStyle name="Примечание 4 7" xfId="4578" xr:uid="{00000000-0005-0000-0000-0000C23F0000}"/>
    <cellStyle name="Примечание 4 7 2" xfId="9191" xr:uid="{00000000-0005-0000-0000-0000C33F0000}"/>
    <cellStyle name="Примечание 4 7 3" xfId="13441" xr:uid="{00000000-0005-0000-0000-0000C43F0000}"/>
    <cellStyle name="Примечание 4 7 4" xfId="17662" xr:uid="{00000000-0005-0000-0000-0000C53F0000}"/>
    <cellStyle name="Примечание 4 70" xfId="4579" xr:uid="{00000000-0005-0000-0000-0000C63F0000}"/>
    <cellStyle name="Примечание 4 70 2" xfId="9192" xr:uid="{00000000-0005-0000-0000-0000C73F0000}"/>
    <cellStyle name="Примечание 4 70 3" xfId="13442" xr:uid="{00000000-0005-0000-0000-0000C83F0000}"/>
    <cellStyle name="Примечание 4 70 4" xfId="17663" xr:uid="{00000000-0005-0000-0000-0000C93F0000}"/>
    <cellStyle name="Примечание 4 71" xfId="4580" xr:uid="{00000000-0005-0000-0000-0000CA3F0000}"/>
    <cellStyle name="Примечание 4 71 2" xfId="9193" xr:uid="{00000000-0005-0000-0000-0000CB3F0000}"/>
    <cellStyle name="Примечание 4 71 3" xfId="13443" xr:uid="{00000000-0005-0000-0000-0000CC3F0000}"/>
    <cellStyle name="Примечание 4 71 4" xfId="17664" xr:uid="{00000000-0005-0000-0000-0000CD3F0000}"/>
    <cellStyle name="Примечание 4 72" xfId="4581" xr:uid="{00000000-0005-0000-0000-0000CE3F0000}"/>
    <cellStyle name="Примечание 4 72 2" xfId="9194" xr:uid="{00000000-0005-0000-0000-0000CF3F0000}"/>
    <cellStyle name="Примечание 4 72 3" xfId="13444" xr:uid="{00000000-0005-0000-0000-0000D03F0000}"/>
    <cellStyle name="Примечание 4 72 4" xfId="17665" xr:uid="{00000000-0005-0000-0000-0000D13F0000}"/>
    <cellStyle name="Примечание 4 73" xfId="4582" xr:uid="{00000000-0005-0000-0000-0000D23F0000}"/>
    <cellStyle name="Примечание 4 73 2" xfId="9195" xr:uid="{00000000-0005-0000-0000-0000D33F0000}"/>
    <cellStyle name="Примечание 4 73 3" xfId="13445" xr:uid="{00000000-0005-0000-0000-0000D43F0000}"/>
    <cellStyle name="Примечание 4 73 4" xfId="17666" xr:uid="{00000000-0005-0000-0000-0000D53F0000}"/>
    <cellStyle name="Примечание 4 74" xfId="4583" xr:uid="{00000000-0005-0000-0000-0000D63F0000}"/>
    <cellStyle name="Примечание 4 74 2" xfId="9196" xr:uid="{00000000-0005-0000-0000-0000D73F0000}"/>
    <cellStyle name="Примечание 4 74 3" xfId="13446" xr:uid="{00000000-0005-0000-0000-0000D83F0000}"/>
    <cellStyle name="Примечание 4 74 4" xfId="17667" xr:uid="{00000000-0005-0000-0000-0000D93F0000}"/>
    <cellStyle name="Примечание 4 75" xfId="4584" xr:uid="{00000000-0005-0000-0000-0000DA3F0000}"/>
    <cellStyle name="Примечание 4 75 2" xfId="9197" xr:uid="{00000000-0005-0000-0000-0000DB3F0000}"/>
    <cellStyle name="Примечание 4 75 3" xfId="13447" xr:uid="{00000000-0005-0000-0000-0000DC3F0000}"/>
    <cellStyle name="Примечание 4 75 4" xfId="17668" xr:uid="{00000000-0005-0000-0000-0000DD3F0000}"/>
    <cellStyle name="Примечание 4 76" xfId="4585" xr:uid="{00000000-0005-0000-0000-0000DE3F0000}"/>
    <cellStyle name="Примечание 4 76 2" xfId="9198" xr:uid="{00000000-0005-0000-0000-0000DF3F0000}"/>
    <cellStyle name="Примечание 4 76 3" xfId="13448" xr:uid="{00000000-0005-0000-0000-0000E03F0000}"/>
    <cellStyle name="Примечание 4 76 4" xfId="17669" xr:uid="{00000000-0005-0000-0000-0000E13F0000}"/>
    <cellStyle name="Примечание 4 77" xfId="4586" xr:uid="{00000000-0005-0000-0000-0000E23F0000}"/>
    <cellStyle name="Примечание 4 77 2" xfId="9199" xr:uid="{00000000-0005-0000-0000-0000E33F0000}"/>
    <cellStyle name="Примечание 4 77 3" xfId="13449" xr:uid="{00000000-0005-0000-0000-0000E43F0000}"/>
    <cellStyle name="Примечание 4 77 4" xfId="17670" xr:uid="{00000000-0005-0000-0000-0000E53F0000}"/>
    <cellStyle name="Примечание 4 78" xfId="4587" xr:uid="{00000000-0005-0000-0000-0000E63F0000}"/>
    <cellStyle name="Примечание 4 78 2" xfId="9200" xr:uid="{00000000-0005-0000-0000-0000E73F0000}"/>
    <cellStyle name="Примечание 4 78 3" xfId="13450" xr:uid="{00000000-0005-0000-0000-0000E83F0000}"/>
    <cellStyle name="Примечание 4 78 4" xfId="17671" xr:uid="{00000000-0005-0000-0000-0000E93F0000}"/>
    <cellStyle name="Примечание 4 79" xfId="4588" xr:uid="{00000000-0005-0000-0000-0000EA3F0000}"/>
    <cellStyle name="Примечание 4 79 2" xfId="9201" xr:uid="{00000000-0005-0000-0000-0000EB3F0000}"/>
    <cellStyle name="Примечание 4 79 3" xfId="13451" xr:uid="{00000000-0005-0000-0000-0000EC3F0000}"/>
    <cellStyle name="Примечание 4 79 4" xfId="17672" xr:uid="{00000000-0005-0000-0000-0000ED3F0000}"/>
    <cellStyle name="Примечание 4 8" xfId="4589" xr:uid="{00000000-0005-0000-0000-0000EE3F0000}"/>
    <cellStyle name="Примечание 4 8 2" xfId="9202" xr:uid="{00000000-0005-0000-0000-0000EF3F0000}"/>
    <cellStyle name="Примечание 4 8 3" xfId="13452" xr:uid="{00000000-0005-0000-0000-0000F03F0000}"/>
    <cellStyle name="Примечание 4 8 4" xfId="17673" xr:uid="{00000000-0005-0000-0000-0000F13F0000}"/>
    <cellStyle name="Примечание 4 80" xfId="4590" xr:uid="{00000000-0005-0000-0000-0000F23F0000}"/>
    <cellStyle name="Примечание 4 80 2" xfId="9203" xr:uid="{00000000-0005-0000-0000-0000F33F0000}"/>
    <cellStyle name="Примечание 4 80 3" xfId="13453" xr:uid="{00000000-0005-0000-0000-0000F43F0000}"/>
    <cellStyle name="Примечание 4 80 4" xfId="17674" xr:uid="{00000000-0005-0000-0000-0000F53F0000}"/>
    <cellStyle name="Примечание 4 81" xfId="4591" xr:uid="{00000000-0005-0000-0000-0000F63F0000}"/>
    <cellStyle name="Примечание 4 81 2" xfId="9204" xr:uid="{00000000-0005-0000-0000-0000F73F0000}"/>
    <cellStyle name="Примечание 4 81 3" xfId="13454" xr:uid="{00000000-0005-0000-0000-0000F83F0000}"/>
    <cellStyle name="Примечание 4 81 4" xfId="17675" xr:uid="{00000000-0005-0000-0000-0000F93F0000}"/>
    <cellStyle name="Примечание 4 82" xfId="4592" xr:uid="{00000000-0005-0000-0000-0000FA3F0000}"/>
    <cellStyle name="Примечание 4 82 2" xfId="9205" xr:uid="{00000000-0005-0000-0000-0000FB3F0000}"/>
    <cellStyle name="Примечание 4 82 3" xfId="13455" xr:uid="{00000000-0005-0000-0000-0000FC3F0000}"/>
    <cellStyle name="Примечание 4 82 4" xfId="17676" xr:uid="{00000000-0005-0000-0000-0000FD3F0000}"/>
    <cellStyle name="Примечание 4 83" xfId="4593" xr:uid="{00000000-0005-0000-0000-0000FE3F0000}"/>
    <cellStyle name="Примечание 4 83 2" xfId="9206" xr:uid="{00000000-0005-0000-0000-0000FF3F0000}"/>
    <cellStyle name="Примечание 4 83 3" xfId="13456" xr:uid="{00000000-0005-0000-0000-000000400000}"/>
    <cellStyle name="Примечание 4 83 4" xfId="17677" xr:uid="{00000000-0005-0000-0000-000001400000}"/>
    <cellStyle name="Примечание 4 84" xfId="4594" xr:uid="{00000000-0005-0000-0000-000002400000}"/>
    <cellStyle name="Примечание 4 84 2" xfId="9207" xr:uid="{00000000-0005-0000-0000-000003400000}"/>
    <cellStyle name="Примечание 4 84 3" xfId="13457" xr:uid="{00000000-0005-0000-0000-000004400000}"/>
    <cellStyle name="Примечание 4 84 4" xfId="17678" xr:uid="{00000000-0005-0000-0000-000005400000}"/>
    <cellStyle name="Примечание 4 85" xfId="4595" xr:uid="{00000000-0005-0000-0000-000006400000}"/>
    <cellStyle name="Примечание 4 85 2" xfId="9208" xr:uid="{00000000-0005-0000-0000-000007400000}"/>
    <cellStyle name="Примечание 4 85 3" xfId="13458" xr:uid="{00000000-0005-0000-0000-000008400000}"/>
    <cellStyle name="Примечание 4 85 4" xfId="17679" xr:uid="{00000000-0005-0000-0000-000009400000}"/>
    <cellStyle name="Примечание 4 86" xfId="4596" xr:uid="{00000000-0005-0000-0000-00000A400000}"/>
    <cellStyle name="Примечание 4 86 2" xfId="9209" xr:uid="{00000000-0005-0000-0000-00000B400000}"/>
    <cellStyle name="Примечание 4 86 3" xfId="13459" xr:uid="{00000000-0005-0000-0000-00000C400000}"/>
    <cellStyle name="Примечание 4 86 4" xfId="17680" xr:uid="{00000000-0005-0000-0000-00000D400000}"/>
    <cellStyle name="Примечание 4 87" xfId="4597" xr:uid="{00000000-0005-0000-0000-00000E400000}"/>
    <cellStyle name="Примечание 4 87 2" xfId="9210" xr:uid="{00000000-0005-0000-0000-00000F400000}"/>
    <cellStyle name="Примечание 4 87 3" xfId="13460" xr:uid="{00000000-0005-0000-0000-000010400000}"/>
    <cellStyle name="Примечание 4 87 4" xfId="17681" xr:uid="{00000000-0005-0000-0000-000011400000}"/>
    <cellStyle name="Примечание 4 88" xfId="4598" xr:uid="{00000000-0005-0000-0000-000012400000}"/>
    <cellStyle name="Примечание 4 88 2" xfId="9211" xr:uid="{00000000-0005-0000-0000-000013400000}"/>
    <cellStyle name="Примечание 4 88 3" xfId="13461" xr:uid="{00000000-0005-0000-0000-000014400000}"/>
    <cellStyle name="Примечание 4 88 4" xfId="17682" xr:uid="{00000000-0005-0000-0000-000015400000}"/>
    <cellStyle name="Примечание 4 89" xfId="4599" xr:uid="{00000000-0005-0000-0000-000016400000}"/>
    <cellStyle name="Примечание 4 89 2" xfId="9212" xr:uid="{00000000-0005-0000-0000-000017400000}"/>
    <cellStyle name="Примечание 4 89 3" xfId="13462" xr:uid="{00000000-0005-0000-0000-000018400000}"/>
    <cellStyle name="Примечание 4 89 4" xfId="17683" xr:uid="{00000000-0005-0000-0000-000019400000}"/>
    <cellStyle name="Примечание 4 9" xfId="4600" xr:uid="{00000000-0005-0000-0000-00001A400000}"/>
    <cellStyle name="Примечание 4 9 2" xfId="9213" xr:uid="{00000000-0005-0000-0000-00001B400000}"/>
    <cellStyle name="Примечание 4 9 3" xfId="13463" xr:uid="{00000000-0005-0000-0000-00001C400000}"/>
    <cellStyle name="Примечание 4 9 4" xfId="17684" xr:uid="{00000000-0005-0000-0000-00001D400000}"/>
    <cellStyle name="Примечание 4 90" xfId="5217" xr:uid="{00000000-0005-0000-0000-00001E400000}"/>
    <cellStyle name="Примечание 4 91" xfId="8828" xr:uid="{00000000-0005-0000-0000-00001F400000}"/>
    <cellStyle name="Примечание 4 92" xfId="13078" xr:uid="{00000000-0005-0000-0000-000020400000}"/>
    <cellStyle name="Примечание 5" xfId="431" xr:uid="{00000000-0005-0000-0000-000021400000}"/>
    <cellStyle name="Примечание 5 10" xfId="4601" xr:uid="{00000000-0005-0000-0000-000022400000}"/>
    <cellStyle name="Примечание 5 10 2" xfId="9214" xr:uid="{00000000-0005-0000-0000-000023400000}"/>
    <cellStyle name="Примечание 5 10 3" xfId="13464" xr:uid="{00000000-0005-0000-0000-000024400000}"/>
    <cellStyle name="Примечание 5 10 4" xfId="17685" xr:uid="{00000000-0005-0000-0000-000025400000}"/>
    <cellStyle name="Примечание 5 11" xfId="4602" xr:uid="{00000000-0005-0000-0000-000026400000}"/>
    <cellStyle name="Примечание 5 11 2" xfId="9215" xr:uid="{00000000-0005-0000-0000-000027400000}"/>
    <cellStyle name="Примечание 5 11 3" xfId="13465" xr:uid="{00000000-0005-0000-0000-000028400000}"/>
    <cellStyle name="Примечание 5 11 4" xfId="17686" xr:uid="{00000000-0005-0000-0000-000029400000}"/>
    <cellStyle name="Примечание 5 12" xfId="4603" xr:uid="{00000000-0005-0000-0000-00002A400000}"/>
    <cellStyle name="Примечание 5 12 2" xfId="9216" xr:uid="{00000000-0005-0000-0000-00002B400000}"/>
    <cellStyle name="Примечание 5 12 3" xfId="13466" xr:uid="{00000000-0005-0000-0000-00002C400000}"/>
    <cellStyle name="Примечание 5 12 4" xfId="17687" xr:uid="{00000000-0005-0000-0000-00002D400000}"/>
    <cellStyle name="Примечание 5 13" xfId="4604" xr:uid="{00000000-0005-0000-0000-00002E400000}"/>
    <cellStyle name="Примечание 5 13 2" xfId="9217" xr:uid="{00000000-0005-0000-0000-00002F400000}"/>
    <cellStyle name="Примечание 5 13 3" xfId="13467" xr:uid="{00000000-0005-0000-0000-000030400000}"/>
    <cellStyle name="Примечание 5 13 4" xfId="17688" xr:uid="{00000000-0005-0000-0000-000031400000}"/>
    <cellStyle name="Примечание 5 14" xfId="4605" xr:uid="{00000000-0005-0000-0000-000032400000}"/>
    <cellStyle name="Примечание 5 14 2" xfId="9218" xr:uid="{00000000-0005-0000-0000-000033400000}"/>
    <cellStyle name="Примечание 5 14 3" xfId="13468" xr:uid="{00000000-0005-0000-0000-000034400000}"/>
    <cellStyle name="Примечание 5 14 4" xfId="17689" xr:uid="{00000000-0005-0000-0000-000035400000}"/>
    <cellStyle name="Примечание 5 15" xfId="4606" xr:uid="{00000000-0005-0000-0000-000036400000}"/>
    <cellStyle name="Примечание 5 15 2" xfId="9219" xr:uid="{00000000-0005-0000-0000-000037400000}"/>
    <cellStyle name="Примечание 5 15 3" xfId="13469" xr:uid="{00000000-0005-0000-0000-000038400000}"/>
    <cellStyle name="Примечание 5 15 4" xfId="17690" xr:uid="{00000000-0005-0000-0000-000039400000}"/>
    <cellStyle name="Примечание 5 16" xfId="4607" xr:uid="{00000000-0005-0000-0000-00003A400000}"/>
    <cellStyle name="Примечание 5 16 2" xfId="9220" xr:uid="{00000000-0005-0000-0000-00003B400000}"/>
    <cellStyle name="Примечание 5 16 3" xfId="13470" xr:uid="{00000000-0005-0000-0000-00003C400000}"/>
    <cellStyle name="Примечание 5 16 4" xfId="17691" xr:uid="{00000000-0005-0000-0000-00003D400000}"/>
    <cellStyle name="Примечание 5 17" xfId="4608" xr:uid="{00000000-0005-0000-0000-00003E400000}"/>
    <cellStyle name="Примечание 5 17 2" xfId="9221" xr:uid="{00000000-0005-0000-0000-00003F400000}"/>
    <cellStyle name="Примечание 5 17 3" xfId="13471" xr:uid="{00000000-0005-0000-0000-000040400000}"/>
    <cellStyle name="Примечание 5 17 4" xfId="17692" xr:uid="{00000000-0005-0000-0000-000041400000}"/>
    <cellStyle name="Примечание 5 18" xfId="4609" xr:uid="{00000000-0005-0000-0000-000042400000}"/>
    <cellStyle name="Примечание 5 18 2" xfId="9222" xr:uid="{00000000-0005-0000-0000-000043400000}"/>
    <cellStyle name="Примечание 5 18 3" xfId="13472" xr:uid="{00000000-0005-0000-0000-000044400000}"/>
    <cellStyle name="Примечание 5 18 4" xfId="17693" xr:uid="{00000000-0005-0000-0000-000045400000}"/>
    <cellStyle name="Примечание 5 19" xfId="4610" xr:uid="{00000000-0005-0000-0000-000046400000}"/>
    <cellStyle name="Примечание 5 19 2" xfId="9223" xr:uid="{00000000-0005-0000-0000-000047400000}"/>
    <cellStyle name="Примечание 5 19 3" xfId="13473" xr:uid="{00000000-0005-0000-0000-000048400000}"/>
    <cellStyle name="Примечание 5 19 4" xfId="17694" xr:uid="{00000000-0005-0000-0000-000049400000}"/>
    <cellStyle name="Примечание 5 2" xfId="4611" xr:uid="{00000000-0005-0000-0000-00004A400000}"/>
    <cellStyle name="Примечание 5 2 2" xfId="4612" xr:uid="{00000000-0005-0000-0000-00004B400000}"/>
    <cellStyle name="Примечание 5 2 2 2" xfId="9225" xr:uid="{00000000-0005-0000-0000-00004C400000}"/>
    <cellStyle name="Примечание 5 2 2 3" xfId="13475" xr:uid="{00000000-0005-0000-0000-00004D400000}"/>
    <cellStyle name="Примечание 5 2 2 4" xfId="17696" xr:uid="{00000000-0005-0000-0000-00004E400000}"/>
    <cellStyle name="Примечание 5 2 3" xfId="4613" xr:uid="{00000000-0005-0000-0000-00004F400000}"/>
    <cellStyle name="Примечание 5 2 3 2" xfId="9226" xr:uid="{00000000-0005-0000-0000-000050400000}"/>
    <cellStyle name="Примечание 5 2 3 3" xfId="13476" xr:uid="{00000000-0005-0000-0000-000051400000}"/>
    <cellStyle name="Примечание 5 2 3 4" xfId="17697" xr:uid="{00000000-0005-0000-0000-000052400000}"/>
    <cellStyle name="Примечание 5 2 4" xfId="9224" xr:uid="{00000000-0005-0000-0000-000053400000}"/>
    <cellStyle name="Примечание 5 2 5" xfId="13474" xr:uid="{00000000-0005-0000-0000-000054400000}"/>
    <cellStyle name="Примечание 5 2 6" xfId="17695" xr:uid="{00000000-0005-0000-0000-000055400000}"/>
    <cellStyle name="Примечание 5 20" xfId="4614" xr:uid="{00000000-0005-0000-0000-000056400000}"/>
    <cellStyle name="Примечание 5 20 2" xfId="9227" xr:uid="{00000000-0005-0000-0000-000057400000}"/>
    <cellStyle name="Примечание 5 20 3" xfId="13477" xr:uid="{00000000-0005-0000-0000-000058400000}"/>
    <cellStyle name="Примечание 5 20 4" xfId="17698" xr:uid="{00000000-0005-0000-0000-000059400000}"/>
    <cellStyle name="Примечание 5 21" xfId="4615" xr:uid="{00000000-0005-0000-0000-00005A400000}"/>
    <cellStyle name="Примечание 5 21 2" xfId="9228" xr:uid="{00000000-0005-0000-0000-00005B400000}"/>
    <cellStyle name="Примечание 5 21 3" xfId="13478" xr:uid="{00000000-0005-0000-0000-00005C400000}"/>
    <cellStyle name="Примечание 5 21 4" xfId="17699" xr:uid="{00000000-0005-0000-0000-00005D400000}"/>
    <cellStyle name="Примечание 5 22" xfId="4616" xr:uid="{00000000-0005-0000-0000-00005E400000}"/>
    <cellStyle name="Примечание 5 22 2" xfId="9229" xr:uid="{00000000-0005-0000-0000-00005F400000}"/>
    <cellStyle name="Примечание 5 22 3" xfId="13479" xr:uid="{00000000-0005-0000-0000-000060400000}"/>
    <cellStyle name="Примечание 5 22 4" xfId="17700" xr:uid="{00000000-0005-0000-0000-000061400000}"/>
    <cellStyle name="Примечание 5 23" xfId="4617" xr:uid="{00000000-0005-0000-0000-000062400000}"/>
    <cellStyle name="Примечание 5 23 2" xfId="9230" xr:uid="{00000000-0005-0000-0000-000063400000}"/>
    <cellStyle name="Примечание 5 23 3" xfId="13480" xr:uid="{00000000-0005-0000-0000-000064400000}"/>
    <cellStyle name="Примечание 5 23 4" xfId="17701" xr:uid="{00000000-0005-0000-0000-000065400000}"/>
    <cellStyle name="Примечание 5 24" xfId="4618" xr:uid="{00000000-0005-0000-0000-000066400000}"/>
    <cellStyle name="Примечание 5 24 2" xfId="9231" xr:uid="{00000000-0005-0000-0000-000067400000}"/>
    <cellStyle name="Примечание 5 24 3" xfId="13481" xr:uid="{00000000-0005-0000-0000-000068400000}"/>
    <cellStyle name="Примечание 5 24 4" xfId="17702" xr:uid="{00000000-0005-0000-0000-000069400000}"/>
    <cellStyle name="Примечание 5 25" xfId="4619" xr:uid="{00000000-0005-0000-0000-00006A400000}"/>
    <cellStyle name="Примечание 5 25 2" xfId="9232" xr:uid="{00000000-0005-0000-0000-00006B400000}"/>
    <cellStyle name="Примечание 5 25 3" xfId="13482" xr:uid="{00000000-0005-0000-0000-00006C400000}"/>
    <cellStyle name="Примечание 5 25 4" xfId="17703" xr:uid="{00000000-0005-0000-0000-00006D400000}"/>
    <cellStyle name="Примечание 5 26" xfId="4620" xr:uid="{00000000-0005-0000-0000-00006E400000}"/>
    <cellStyle name="Примечание 5 26 2" xfId="9233" xr:uid="{00000000-0005-0000-0000-00006F400000}"/>
    <cellStyle name="Примечание 5 26 3" xfId="13483" xr:uid="{00000000-0005-0000-0000-000070400000}"/>
    <cellStyle name="Примечание 5 26 4" xfId="17704" xr:uid="{00000000-0005-0000-0000-000071400000}"/>
    <cellStyle name="Примечание 5 27" xfId="4621" xr:uid="{00000000-0005-0000-0000-000072400000}"/>
    <cellStyle name="Примечание 5 27 2" xfId="9234" xr:uid="{00000000-0005-0000-0000-000073400000}"/>
    <cellStyle name="Примечание 5 27 3" xfId="13484" xr:uid="{00000000-0005-0000-0000-000074400000}"/>
    <cellStyle name="Примечание 5 27 4" xfId="17705" xr:uid="{00000000-0005-0000-0000-000075400000}"/>
    <cellStyle name="Примечание 5 28" xfId="4622" xr:uid="{00000000-0005-0000-0000-000076400000}"/>
    <cellStyle name="Примечание 5 28 2" xfId="9235" xr:uid="{00000000-0005-0000-0000-000077400000}"/>
    <cellStyle name="Примечание 5 28 3" xfId="13485" xr:uid="{00000000-0005-0000-0000-000078400000}"/>
    <cellStyle name="Примечание 5 28 4" xfId="17706" xr:uid="{00000000-0005-0000-0000-000079400000}"/>
    <cellStyle name="Примечание 5 29" xfId="4623" xr:uid="{00000000-0005-0000-0000-00007A400000}"/>
    <cellStyle name="Примечание 5 29 2" xfId="9236" xr:uid="{00000000-0005-0000-0000-00007B400000}"/>
    <cellStyle name="Примечание 5 29 3" xfId="13486" xr:uid="{00000000-0005-0000-0000-00007C400000}"/>
    <cellStyle name="Примечание 5 29 4" xfId="17707" xr:uid="{00000000-0005-0000-0000-00007D400000}"/>
    <cellStyle name="Примечание 5 3" xfId="4624" xr:uid="{00000000-0005-0000-0000-00007E400000}"/>
    <cellStyle name="Примечание 5 3 2" xfId="4625" xr:uid="{00000000-0005-0000-0000-00007F400000}"/>
    <cellStyle name="Примечание 5 3 2 2" xfId="9238" xr:uid="{00000000-0005-0000-0000-000080400000}"/>
    <cellStyle name="Примечание 5 3 2 3" xfId="13488" xr:uid="{00000000-0005-0000-0000-000081400000}"/>
    <cellStyle name="Примечание 5 3 2 4" xfId="17709" xr:uid="{00000000-0005-0000-0000-000082400000}"/>
    <cellStyle name="Примечание 5 3 3" xfId="4626" xr:uid="{00000000-0005-0000-0000-000083400000}"/>
    <cellStyle name="Примечание 5 3 3 2" xfId="9239" xr:uid="{00000000-0005-0000-0000-000084400000}"/>
    <cellStyle name="Примечание 5 3 3 3" xfId="13489" xr:uid="{00000000-0005-0000-0000-000085400000}"/>
    <cellStyle name="Примечание 5 3 3 4" xfId="17710" xr:uid="{00000000-0005-0000-0000-000086400000}"/>
    <cellStyle name="Примечание 5 3 4" xfId="9237" xr:uid="{00000000-0005-0000-0000-000087400000}"/>
    <cellStyle name="Примечание 5 3 5" xfId="13487" xr:uid="{00000000-0005-0000-0000-000088400000}"/>
    <cellStyle name="Примечание 5 3 6" xfId="17708" xr:uid="{00000000-0005-0000-0000-000089400000}"/>
    <cellStyle name="Примечание 5 30" xfId="4627" xr:uid="{00000000-0005-0000-0000-00008A400000}"/>
    <cellStyle name="Примечание 5 30 2" xfId="9240" xr:uid="{00000000-0005-0000-0000-00008B400000}"/>
    <cellStyle name="Примечание 5 30 3" xfId="13490" xr:uid="{00000000-0005-0000-0000-00008C400000}"/>
    <cellStyle name="Примечание 5 30 4" xfId="17711" xr:uid="{00000000-0005-0000-0000-00008D400000}"/>
    <cellStyle name="Примечание 5 31" xfId="4628" xr:uid="{00000000-0005-0000-0000-00008E400000}"/>
    <cellStyle name="Примечание 5 31 2" xfId="9241" xr:uid="{00000000-0005-0000-0000-00008F400000}"/>
    <cellStyle name="Примечание 5 31 3" xfId="13491" xr:uid="{00000000-0005-0000-0000-000090400000}"/>
    <cellStyle name="Примечание 5 31 4" xfId="17712" xr:uid="{00000000-0005-0000-0000-000091400000}"/>
    <cellStyle name="Примечание 5 32" xfId="4629" xr:uid="{00000000-0005-0000-0000-000092400000}"/>
    <cellStyle name="Примечание 5 32 2" xfId="9242" xr:uid="{00000000-0005-0000-0000-000093400000}"/>
    <cellStyle name="Примечание 5 32 3" xfId="13492" xr:uid="{00000000-0005-0000-0000-000094400000}"/>
    <cellStyle name="Примечание 5 32 4" xfId="17713" xr:uid="{00000000-0005-0000-0000-000095400000}"/>
    <cellStyle name="Примечание 5 33" xfId="4630" xr:uid="{00000000-0005-0000-0000-000096400000}"/>
    <cellStyle name="Примечание 5 33 2" xfId="9243" xr:uid="{00000000-0005-0000-0000-000097400000}"/>
    <cellStyle name="Примечание 5 33 3" xfId="13493" xr:uid="{00000000-0005-0000-0000-000098400000}"/>
    <cellStyle name="Примечание 5 33 4" xfId="17714" xr:uid="{00000000-0005-0000-0000-000099400000}"/>
    <cellStyle name="Примечание 5 34" xfId="4631" xr:uid="{00000000-0005-0000-0000-00009A400000}"/>
    <cellStyle name="Примечание 5 34 2" xfId="9244" xr:uid="{00000000-0005-0000-0000-00009B400000}"/>
    <cellStyle name="Примечание 5 34 3" xfId="13494" xr:uid="{00000000-0005-0000-0000-00009C400000}"/>
    <cellStyle name="Примечание 5 34 4" xfId="17715" xr:uid="{00000000-0005-0000-0000-00009D400000}"/>
    <cellStyle name="Примечание 5 35" xfId="4632" xr:uid="{00000000-0005-0000-0000-00009E400000}"/>
    <cellStyle name="Примечание 5 35 2" xfId="9245" xr:uid="{00000000-0005-0000-0000-00009F400000}"/>
    <cellStyle name="Примечание 5 35 3" xfId="13495" xr:uid="{00000000-0005-0000-0000-0000A0400000}"/>
    <cellStyle name="Примечание 5 35 4" xfId="17716" xr:uid="{00000000-0005-0000-0000-0000A1400000}"/>
    <cellStyle name="Примечание 5 36" xfId="4633" xr:uid="{00000000-0005-0000-0000-0000A2400000}"/>
    <cellStyle name="Примечание 5 36 2" xfId="9246" xr:uid="{00000000-0005-0000-0000-0000A3400000}"/>
    <cellStyle name="Примечание 5 36 3" xfId="13496" xr:uid="{00000000-0005-0000-0000-0000A4400000}"/>
    <cellStyle name="Примечание 5 36 4" xfId="17717" xr:uid="{00000000-0005-0000-0000-0000A5400000}"/>
    <cellStyle name="Примечание 5 37" xfId="4634" xr:uid="{00000000-0005-0000-0000-0000A6400000}"/>
    <cellStyle name="Примечание 5 37 2" xfId="9247" xr:uid="{00000000-0005-0000-0000-0000A7400000}"/>
    <cellStyle name="Примечание 5 37 3" xfId="13497" xr:uid="{00000000-0005-0000-0000-0000A8400000}"/>
    <cellStyle name="Примечание 5 37 4" xfId="17718" xr:uid="{00000000-0005-0000-0000-0000A9400000}"/>
    <cellStyle name="Примечание 5 38" xfId="4635" xr:uid="{00000000-0005-0000-0000-0000AA400000}"/>
    <cellStyle name="Примечание 5 38 2" xfId="9248" xr:uid="{00000000-0005-0000-0000-0000AB400000}"/>
    <cellStyle name="Примечание 5 38 3" xfId="13498" xr:uid="{00000000-0005-0000-0000-0000AC400000}"/>
    <cellStyle name="Примечание 5 38 4" xfId="17719" xr:uid="{00000000-0005-0000-0000-0000AD400000}"/>
    <cellStyle name="Примечание 5 39" xfId="4636" xr:uid="{00000000-0005-0000-0000-0000AE400000}"/>
    <cellStyle name="Примечание 5 39 2" xfId="9249" xr:uid="{00000000-0005-0000-0000-0000AF400000}"/>
    <cellStyle name="Примечание 5 39 3" xfId="13499" xr:uid="{00000000-0005-0000-0000-0000B0400000}"/>
    <cellStyle name="Примечание 5 39 4" xfId="17720" xr:uid="{00000000-0005-0000-0000-0000B1400000}"/>
    <cellStyle name="Примечание 5 4" xfId="4637" xr:uid="{00000000-0005-0000-0000-0000B2400000}"/>
    <cellStyle name="Примечание 5 4 2" xfId="4638" xr:uid="{00000000-0005-0000-0000-0000B3400000}"/>
    <cellStyle name="Примечание 5 4 2 2" xfId="9251" xr:uid="{00000000-0005-0000-0000-0000B4400000}"/>
    <cellStyle name="Примечание 5 4 2 3" xfId="13501" xr:uid="{00000000-0005-0000-0000-0000B5400000}"/>
    <cellStyle name="Примечание 5 4 2 4" xfId="17722" xr:uid="{00000000-0005-0000-0000-0000B6400000}"/>
    <cellStyle name="Примечание 5 4 3" xfId="4639" xr:uid="{00000000-0005-0000-0000-0000B7400000}"/>
    <cellStyle name="Примечание 5 4 3 2" xfId="9252" xr:uid="{00000000-0005-0000-0000-0000B8400000}"/>
    <cellStyle name="Примечание 5 4 3 3" xfId="13502" xr:uid="{00000000-0005-0000-0000-0000B9400000}"/>
    <cellStyle name="Примечание 5 4 3 4" xfId="17723" xr:uid="{00000000-0005-0000-0000-0000BA400000}"/>
    <cellStyle name="Примечание 5 4 4" xfId="9250" xr:uid="{00000000-0005-0000-0000-0000BB400000}"/>
    <cellStyle name="Примечание 5 4 5" xfId="13500" xr:uid="{00000000-0005-0000-0000-0000BC400000}"/>
    <cellStyle name="Примечание 5 4 6" xfId="17721" xr:uid="{00000000-0005-0000-0000-0000BD400000}"/>
    <cellStyle name="Примечание 5 40" xfId="4640" xr:uid="{00000000-0005-0000-0000-0000BE400000}"/>
    <cellStyle name="Примечание 5 40 2" xfId="9253" xr:uid="{00000000-0005-0000-0000-0000BF400000}"/>
    <cellStyle name="Примечание 5 40 3" xfId="13503" xr:uid="{00000000-0005-0000-0000-0000C0400000}"/>
    <cellStyle name="Примечание 5 40 4" xfId="17724" xr:uid="{00000000-0005-0000-0000-0000C1400000}"/>
    <cellStyle name="Примечание 5 41" xfId="4641" xr:uid="{00000000-0005-0000-0000-0000C2400000}"/>
    <cellStyle name="Примечание 5 41 2" xfId="9254" xr:uid="{00000000-0005-0000-0000-0000C3400000}"/>
    <cellStyle name="Примечание 5 41 3" xfId="13504" xr:uid="{00000000-0005-0000-0000-0000C4400000}"/>
    <cellStyle name="Примечание 5 41 4" xfId="17725" xr:uid="{00000000-0005-0000-0000-0000C5400000}"/>
    <cellStyle name="Примечание 5 42" xfId="4642" xr:uid="{00000000-0005-0000-0000-0000C6400000}"/>
    <cellStyle name="Примечание 5 42 2" xfId="9255" xr:uid="{00000000-0005-0000-0000-0000C7400000}"/>
    <cellStyle name="Примечание 5 42 3" xfId="13505" xr:uid="{00000000-0005-0000-0000-0000C8400000}"/>
    <cellStyle name="Примечание 5 42 4" xfId="17726" xr:uid="{00000000-0005-0000-0000-0000C9400000}"/>
    <cellStyle name="Примечание 5 43" xfId="4643" xr:uid="{00000000-0005-0000-0000-0000CA400000}"/>
    <cellStyle name="Примечание 5 43 2" xfId="9256" xr:uid="{00000000-0005-0000-0000-0000CB400000}"/>
    <cellStyle name="Примечание 5 43 3" xfId="13506" xr:uid="{00000000-0005-0000-0000-0000CC400000}"/>
    <cellStyle name="Примечание 5 43 4" xfId="17727" xr:uid="{00000000-0005-0000-0000-0000CD400000}"/>
    <cellStyle name="Примечание 5 44" xfId="4644" xr:uid="{00000000-0005-0000-0000-0000CE400000}"/>
    <cellStyle name="Примечание 5 44 2" xfId="9257" xr:uid="{00000000-0005-0000-0000-0000CF400000}"/>
    <cellStyle name="Примечание 5 44 3" xfId="13507" xr:uid="{00000000-0005-0000-0000-0000D0400000}"/>
    <cellStyle name="Примечание 5 44 4" xfId="17728" xr:uid="{00000000-0005-0000-0000-0000D1400000}"/>
    <cellStyle name="Примечание 5 45" xfId="4645" xr:uid="{00000000-0005-0000-0000-0000D2400000}"/>
    <cellStyle name="Примечание 5 45 2" xfId="9258" xr:uid="{00000000-0005-0000-0000-0000D3400000}"/>
    <cellStyle name="Примечание 5 45 3" xfId="13508" xr:uid="{00000000-0005-0000-0000-0000D4400000}"/>
    <cellStyle name="Примечание 5 45 4" xfId="17729" xr:uid="{00000000-0005-0000-0000-0000D5400000}"/>
    <cellStyle name="Примечание 5 46" xfId="4646" xr:uid="{00000000-0005-0000-0000-0000D6400000}"/>
    <cellStyle name="Примечание 5 46 2" xfId="9259" xr:uid="{00000000-0005-0000-0000-0000D7400000}"/>
    <cellStyle name="Примечание 5 46 3" xfId="13509" xr:uid="{00000000-0005-0000-0000-0000D8400000}"/>
    <cellStyle name="Примечание 5 46 4" xfId="17730" xr:uid="{00000000-0005-0000-0000-0000D9400000}"/>
    <cellStyle name="Примечание 5 47" xfId="4647" xr:uid="{00000000-0005-0000-0000-0000DA400000}"/>
    <cellStyle name="Примечание 5 47 2" xfId="9260" xr:uid="{00000000-0005-0000-0000-0000DB400000}"/>
    <cellStyle name="Примечание 5 47 3" xfId="13510" xr:uid="{00000000-0005-0000-0000-0000DC400000}"/>
    <cellStyle name="Примечание 5 47 4" xfId="17731" xr:uid="{00000000-0005-0000-0000-0000DD400000}"/>
    <cellStyle name="Примечание 5 48" xfId="4648" xr:uid="{00000000-0005-0000-0000-0000DE400000}"/>
    <cellStyle name="Примечание 5 48 2" xfId="9261" xr:uid="{00000000-0005-0000-0000-0000DF400000}"/>
    <cellStyle name="Примечание 5 48 3" xfId="13511" xr:uid="{00000000-0005-0000-0000-0000E0400000}"/>
    <cellStyle name="Примечание 5 48 4" xfId="17732" xr:uid="{00000000-0005-0000-0000-0000E1400000}"/>
    <cellStyle name="Примечание 5 49" xfId="4649" xr:uid="{00000000-0005-0000-0000-0000E2400000}"/>
    <cellStyle name="Примечание 5 49 2" xfId="9262" xr:uid="{00000000-0005-0000-0000-0000E3400000}"/>
    <cellStyle name="Примечание 5 49 3" xfId="13512" xr:uid="{00000000-0005-0000-0000-0000E4400000}"/>
    <cellStyle name="Примечание 5 49 4" xfId="17733" xr:uid="{00000000-0005-0000-0000-0000E5400000}"/>
    <cellStyle name="Примечание 5 5" xfId="4650" xr:uid="{00000000-0005-0000-0000-0000E6400000}"/>
    <cellStyle name="Примечание 5 5 2" xfId="9263" xr:uid="{00000000-0005-0000-0000-0000E7400000}"/>
    <cellStyle name="Примечание 5 5 3" xfId="13513" xr:uid="{00000000-0005-0000-0000-0000E8400000}"/>
    <cellStyle name="Примечание 5 5 4" xfId="17734" xr:uid="{00000000-0005-0000-0000-0000E9400000}"/>
    <cellStyle name="Примечание 5 50" xfId="4651" xr:uid="{00000000-0005-0000-0000-0000EA400000}"/>
    <cellStyle name="Примечание 5 50 2" xfId="9264" xr:uid="{00000000-0005-0000-0000-0000EB400000}"/>
    <cellStyle name="Примечание 5 50 3" xfId="13514" xr:uid="{00000000-0005-0000-0000-0000EC400000}"/>
    <cellStyle name="Примечание 5 50 4" xfId="17735" xr:uid="{00000000-0005-0000-0000-0000ED400000}"/>
    <cellStyle name="Примечание 5 51" xfId="4652" xr:uid="{00000000-0005-0000-0000-0000EE400000}"/>
    <cellStyle name="Примечание 5 51 2" xfId="9265" xr:uid="{00000000-0005-0000-0000-0000EF400000}"/>
    <cellStyle name="Примечание 5 51 3" xfId="13515" xr:uid="{00000000-0005-0000-0000-0000F0400000}"/>
    <cellStyle name="Примечание 5 51 4" xfId="17736" xr:uid="{00000000-0005-0000-0000-0000F1400000}"/>
    <cellStyle name="Примечание 5 52" xfId="4653" xr:uid="{00000000-0005-0000-0000-0000F2400000}"/>
    <cellStyle name="Примечание 5 52 2" xfId="9266" xr:uid="{00000000-0005-0000-0000-0000F3400000}"/>
    <cellStyle name="Примечание 5 52 3" xfId="13516" xr:uid="{00000000-0005-0000-0000-0000F4400000}"/>
    <cellStyle name="Примечание 5 52 4" xfId="17737" xr:uid="{00000000-0005-0000-0000-0000F5400000}"/>
    <cellStyle name="Примечание 5 53" xfId="4654" xr:uid="{00000000-0005-0000-0000-0000F6400000}"/>
    <cellStyle name="Примечание 5 53 2" xfId="9267" xr:uid="{00000000-0005-0000-0000-0000F7400000}"/>
    <cellStyle name="Примечание 5 53 3" xfId="13517" xr:uid="{00000000-0005-0000-0000-0000F8400000}"/>
    <cellStyle name="Примечание 5 53 4" xfId="17738" xr:uid="{00000000-0005-0000-0000-0000F9400000}"/>
    <cellStyle name="Примечание 5 54" xfId="4655" xr:uid="{00000000-0005-0000-0000-0000FA400000}"/>
    <cellStyle name="Примечание 5 54 2" xfId="9268" xr:uid="{00000000-0005-0000-0000-0000FB400000}"/>
    <cellStyle name="Примечание 5 54 3" xfId="13518" xr:uid="{00000000-0005-0000-0000-0000FC400000}"/>
    <cellStyle name="Примечание 5 54 4" xfId="17739" xr:uid="{00000000-0005-0000-0000-0000FD400000}"/>
    <cellStyle name="Примечание 5 55" xfId="4656" xr:uid="{00000000-0005-0000-0000-0000FE400000}"/>
    <cellStyle name="Примечание 5 55 2" xfId="9269" xr:uid="{00000000-0005-0000-0000-0000FF400000}"/>
    <cellStyle name="Примечание 5 55 3" xfId="13519" xr:uid="{00000000-0005-0000-0000-000000410000}"/>
    <cellStyle name="Примечание 5 55 4" xfId="17740" xr:uid="{00000000-0005-0000-0000-000001410000}"/>
    <cellStyle name="Примечание 5 56" xfId="4657" xr:uid="{00000000-0005-0000-0000-000002410000}"/>
    <cellStyle name="Примечание 5 56 2" xfId="9270" xr:uid="{00000000-0005-0000-0000-000003410000}"/>
    <cellStyle name="Примечание 5 56 3" xfId="13520" xr:uid="{00000000-0005-0000-0000-000004410000}"/>
    <cellStyle name="Примечание 5 56 4" xfId="17741" xr:uid="{00000000-0005-0000-0000-000005410000}"/>
    <cellStyle name="Примечание 5 57" xfId="4658" xr:uid="{00000000-0005-0000-0000-000006410000}"/>
    <cellStyle name="Примечание 5 57 2" xfId="9271" xr:uid="{00000000-0005-0000-0000-000007410000}"/>
    <cellStyle name="Примечание 5 57 3" xfId="13521" xr:uid="{00000000-0005-0000-0000-000008410000}"/>
    <cellStyle name="Примечание 5 57 4" xfId="17742" xr:uid="{00000000-0005-0000-0000-000009410000}"/>
    <cellStyle name="Примечание 5 58" xfId="4659" xr:uid="{00000000-0005-0000-0000-00000A410000}"/>
    <cellStyle name="Примечание 5 58 2" xfId="9272" xr:uid="{00000000-0005-0000-0000-00000B410000}"/>
    <cellStyle name="Примечание 5 58 3" xfId="13522" xr:uid="{00000000-0005-0000-0000-00000C410000}"/>
    <cellStyle name="Примечание 5 58 4" xfId="17743" xr:uid="{00000000-0005-0000-0000-00000D410000}"/>
    <cellStyle name="Примечание 5 59" xfId="4660" xr:uid="{00000000-0005-0000-0000-00000E410000}"/>
    <cellStyle name="Примечание 5 59 2" xfId="9273" xr:uid="{00000000-0005-0000-0000-00000F410000}"/>
    <cellStyle name="Примечание 5 59 3" xfId="13523" xr:uid="{00000000-0005-0000-0000-000010410000}"/>
    <cellStyle name="Примечание 5 59 4" xfId="17744" xr:uid="{00000000-0005-0000-0000-000011410000}"/>
    <cellStyle name="Примечание 5 6" xfId="4661" xr:uid="{00000000-0005-0000-0000-000012410000}"/>
    <cellStyle name="Примечание 5 6 2" xfId="9274" xr:uid="{00000000-0005-0000-0000-000013410000}"/>
    <cellStyle name="Примечание 5 6 3" xfId="13524" xr:uid="{00000000-0005-0000-0000-000014410000}"/>
    <cellStyle name="Примечание 5 6 4" xfId="17745" xr:uid="{00000000-0005-0000-0000-000015410000}"/>
    <cellStyle name="Примечание 5 60" xfId="4662" xr:uid="{00000000-0005-0000-0000-000016410000}"/>
    <cellStyle name="Примечание 5 60 2" xfId="9275" xr:uid="{00000000-0005-0000-0000-000017410000}"/>
    <cellStyle name="Примечание 5 60 3" xfId="13525" xr:uid="{00000000-0005-0000-0000-000018410000}"/>
    <cellStyle name="Примечание 5 60 4" xfId="17746" xr:uid="{00000000-0005-0000-0000-000019410000}"/>
    <cellStyle name="Примечание 5 61" xfId="4663" xr:uid="{00000000-0005-0000-0000-00001A410000}"/>
    <cellStyle name="Примечание 5 61 2" xfId="9276" xr:uid="{00000000-0005-0000-0000-00001B410000}"/>
    <cellStyle name="Примечание 5 61 3" xfId="13526" xr:uid="{00000000-0005-0000-0000-00001C410000}"/>
    <cellStyle name="Примечание 5 61 4" xfId="17747" xr:uid="{00000000-0005-0000-0000-00001D410000}"/>
    <cellStyle name="Примечание 5 62" xfId="4664" xr:uid="{00000000-0005-0000-0000-00001E410000}"/>
    <cellStyle name="Примечание 5 62 2" xfId="9277" xr:uid="{00000000-0005-0000-0000-00001F410000}"/>
    <cellStyle name="Примечание 5 62 3" xfId="13527" xr:uid="{00000000-0005-0000-0000-000020410000}"/>
    <cellStyle name="Примечание 5 62 4" xfId="17748" xr:uid="{00000000-0005-0000-0000-000021410000}"/>
    <cellStyle name="Примечание 5 63" xfId="4665" xr:uid="{00000000-0005-0000-0000-000022410000}"/>
    <cellStyle name="Примечание 5 63 2" xfId="9278" xr:uid="{00000000-0005-0000-0000-000023410000}"/>
    <cellStyle name="Примечание 5 63 3" xfId="13528" xr:uid="{00000000-0005-0000-0000-000024410000}"/>
    <cellStyle name="Примечание 5 63 4" xfId="17749" xr:uid="{00000000-0005-0000-0000-000025410000}"/>
    <cellStyle name="Примечание 5 64" xfId="4666" xr:uid="{00000000-0005-0000-0000-000026410000}"/>
    <cellStyle name="Примечание 5 64 2" xfId="9279" xr:uid="{00000000-0005-0000-0000-000027410000}"/>
    <cellStyle name="Примечание 5 64 3" xfId="13529" xr:uid="{00000000-0005-0000-0000-000028410000}"/>
    <cellStyle name="Примечание 5 64 4" xfId="17750" xr:uid="{00000000-0005-0000-0000-000029410000}"/>
    <cellStyle name="Примечание 5 65" xfId="4667" xr:uid="{00000000-0005-0000-0000-00002A410000}"/>
    <cellStyle name="Примечание 5 65 2" xfId="9280" xr:uid="{00000000-0005-0000-0000-00002B410000}"/>
    <cellStyle name="Примечание 5 65 3" xfId="13530" xr:uid="{00000000-0005-0000-0000-00002C410000}"/>
    <cellStyle name="Примечание 5 65 4" xfId="17751" xr:uid="{00000000-0005-0000-0000-00002D410000}"/>
    <cellStyle name="Примечание 5 66" xfId="4668" xr:uid="{00000000-0005-0000-0000-00002E410000}"/>
    <cellStyle name="Примечание 5 66 2" xfId="9281" xr:uid="{00000000-0005-0000-0000-00002F410000}"/>
    <cellStyle name="Примечание 5 66 3" xfId="13531" xr:uid="{00000000-0005-0000-0000-000030410000}"/>
    <cellStyle name="Примечание 5 66 4" xfId="17752" xr:uid="{00000000-0005-0000-0000-000031410000}"/>
    <cellStyle name="Примечание 5 67" xfId="4669" xr:uid="{00000000-0005-0000-0000-000032410000}"/>
    <cellStyle name="Примечание 5 67 2" xfId="9282" xr:uid="{00000000-0005-0000-0000-000033410000}"/>
    <cellStyle name="Примечание 5 67 3" xfId="13532" xr:uid="{00000000-0005-0000-0000-000034410000}"/>
    <cellStyle name="Примечание 5 67 4" xfId="17753" xr:uid="{00000000-0005-0000-0000-000035410000}"/>
    <cellStyle name="Примечание 5 68" xfId="4670" xr:uid="{00000000-0005-0000-0000-000036410000}"/>
    <cellStyle name="Примечание 5 68 2" xfId="9283" xr:uid="{00000000-0005-0000-0000-000037410000}"/>
    <cellStyle name="Примечание 5 68 3" xfId="13533" xr:uid="{00000000-0005-0000-0000-000038410000}"/>
    <cellStyle name="Примечание 5 68 4" xfId="17754" xr:uid="{00000000-0005-0000-0000-000039410000}"/>
    <cellStyle name="Примечание 5 69" xfId="4671" xr:uid="{00000000-0005-0000-0000-00003A410000}"/>
    <cellStyle name="Примечание 5 69 2" xfId="9284" xr:uid="{00000000-0005-0000-0000-00003B410000}"/>
    <cellStyle name="Примечание 5 69 3" xfId="13534" xr:uid="{00000000-0005-0000-0000-00003C410000}"/>
    <cellStyle name="Примечание 5 69 4" xfId="17755" xr:uid="{00000000-0005-0000-0000-00003D410000}"/>
    <cellStyle name="Примечание 5 7" xfId="4672" xr:uid="{00000000-0005-0000-0000-00003E410000}"/>
    <cellStyle name="Примечание 5 7 2" xfId="9285" xr:uid="{00000000-0005-0000-0000-00003F410000}"/>
    <cellStyle name="Примечание 5 7 3" xfId="13535" xr:uid="{00000000-0005-0000-0000-000040410000}"/>
    <cellStyle name="Примечание 5 7 4" xfId="17756" xr:uid="{00000000-0005-0000-0000-000041410000}"/>
    <cellStyle name="Примечание 5 70" xfId="4673" xr:uid="{00000000-0005-0000-0000-000042410000}"/>
    <cellStyle name="Примечание 5 70 2" xfId="9286" xr:uid="{00000000-0005-0000-0000-000043410000}"/>
    <cellStyle name="Примечание 5 70 3" xfId="13536" xr:uid="{00000000-0005-0000-0000-000044410000}"/>
    <cellStyle name="Примечание 5 70 4" xfId="17757" xr:uid="{00000000-0005-0000-0000-000045410000}"/>
    <cellStyle name="Примечание 5 71" xfId="4674" xr:uid="{00000000-0005-0000-0000-000046410000}"/>
    <cellStyle name="Примечание 5 71 2" xfId="9287" xr:uid="{00000000-0005-0000-0000-000047410000}"/>
    <cellStyle name="Примечание 5 71 3" xfId="13537" xr:uid="{00000000-0005-0000-0000-000048410000}"/>
    <cellStyle name="Примечание 5 71 4" xfId="17758" xr:uid="{00000000-0005-0000-0000-000049410000}"/>
    <cellStyle name="Примечание 5 72" xfId="4675" xr:uid="{00000000-0005-0000-0000-00004A410000}"/>
    <cellStyle name="Примечание 5 72 2" xfId="9288" xr:uid="{00000000-0005-0000-0000-00004B410000}"/>
    <cellStyle name="Примечание 5 72 3" xfId="13538" xr:uid="{00000000-0005-0000-0000-00004C410000}"/>
    <cellStyle name="Примечание 5 72 4" xfId="17759" xr:uid="{00000000-0005-0000-0000-00004D410000}"/>
    <cellStyle name="Примечание 5 73" xfId="4676" xr:uid="{00000000-0005-0000-0000-00004E410000}"/>
    <cellStyle name="Примечание 5 73 2" xfId="9289" xr:uid="{00000000-0005-0000-0000-00004F410000}"/>
    <cellStyle name="Примечание 5 73 3" xfId="13539" xr:uid="{00000000-0005-0000-0000-000050410000}"/>
    <cellStyle name="Примечание 5 73 4" xfId="17760" xr:uid="{00000000-0005-0000-0000-000051410000}"/>
    <cellStyle name="Примечание 5 74" xfId="4677" xr:uid="{00000000-0005-0000-0000-000052410000}"/>
    <cellStyle name="Примечание 5 74 2" xfId="9290" xr:uid="{00000000-0005-0000-0000-000053410000}"/>
    <cellStyle name="Примечание 5 74 3" xfId="13540" xr:uid="{00000000-0005-0000-0000-000054410000}"/>
    <cellStyle name="Примечание 5 74 4" xfId="17761" xr:uid="{00000000-0005-0000-0000-000055410000}"/>
    <cellStyle name="Примечание 5 75" xfId="4678" xr:uid="{00000000-0005-0000-0000-000056410000}"/>
    <cellStyle name="Примечание 5 75 2" xfId="9291" xr:uid="{00000000-0005-0000-0000-000057410000}"/>
    <cellStyle name="Примечание 5 75 3" xfId="13541" xr:uid="{00000000-0005-0000-0000-000058410000}"/>
    <cellStyle name="Примечание 5 75 4" xfId="17762" xr:uid="{00000000-0005-0000-0000-000059410000}"/>
    <cellStyle name="Примечание 5 76" xfId="4679" xr:uid="{00000000-0005-0000-0000-00005A410000}"/>
    <cellStyle name="Примечание 5 76 2" xfId="9292" xr:uid="{00000000-0005-0000-0000-00005B410000}"/>
    <cellStyle name="Примечание 5 76 3" xfId="13542" xr:uid="{00000000-0005-0000-0000-00005C410000}"/>
    <cellStyle name="Примечание 5 76 4" xfId="17763" xr:uid="{00000000-0005-0000-0000-00005D410000}"/>
    <cellStyle name="Примечание 5 77" xfId="4680" xr:uid="{00000000-0005-0000-0000-00005E410000}"/>
    <cellStyle name="Примечание 5 77 2" xfId="9293" xr:uid="{00000000-0005-0000-0000-00005F410000}"/>
    <cellStyle name="Примечание 5 77 3" xfId="13543" xr:uid="{00000000-0005-0000-0000-000060410000}"/>
    <cellStyle name="Примечание 5 77 4" xfId="17764" xr:uid="{00000000-0005-0000-0000-000061410000}"/>
    <cellStyle name="Примечание 5 78" xfId="4681" xr:uid="{00000000-0005-0000-0000-000062410000}"/>
    <cellStyle name="Примечание 5 78 2" xfId="9294" xr:uid="{00000000-0005-0000-0000-000063410000}"/>
    <cellStyle name="Примечание 5 78 3" xfId="13544" xr:uid="{00000000-0005-0000-0000-000064410000}"/>
    <cellStyle name="Примечание 5 78 4" xfId="17765" xr:uid="{00000000-0005-0000-0000-000065410000}"/>
    <cellStyle name="Примечание 5 79" xfId="4682" xr:uid="{00000000-0005-0000-0000-000066410000}"/>
    <cellStyle name="Примечание 5 79 2" xfId="9295" xr:uid="{00000000-0005-0000-0000-000067410000}"/>
    <cellStyle name="Примечание 5 79 3" xfId="13545" xr:uid="{00000000-0005-0000-0000-000068410000}"/>
    <cellStyle name="Примечание 5 79 4" xfId="17766" xr:uid="{00000000-0005-0000-0000-000069410000}"/>
    <cellStyle name="Примечание 5 8" xfId="4683" xr:uid="{00000000-0005-0000-0000-00006A410000}"/>
    <cellStyle name="Примечание 5 8 2" xfId="9296" xr:uid="{00000000-0005-0000-0000-00006B410000}"/>
    <cellStyle name="Примечание 5 8 3" xfId="13546" xr:uid="{00000000-0005-0000-0000-00006C410000}"/>
    <cellStyle name="Примечание 5 8 4" xfId="17767" xr:uid="{00000000-0005-0000-0000-00006D410000}"/>
    <cellStyle name="Примечание 5 80" xfId="4684" xr:uid="{00000000-0005-0000-0000-00006E410000}"/>
    <cellStyle name="Примечание 5 80 2" xfId="9297" xr:uid="{00000000-0005-0000-0000-00006F410000}"/>
    <cellStyle name="Примечание 5 80 3" xfId="13547" xr:uid="{00000000-0005-0000-0000-000070410000}"/>
    <cellStyle name="Примечание 5 80 4" xfId="17768" xr:uid="{00000000-0005-0000-0000-000071410000}"/>
    <cellStyle name="Примечание 5 81" xfId="4685" xr:uid="{00000000-0005-0000-0000-000072410000}"/>
    <cellStyle name="Примечание 5 81 2" xfId="9298" xr:uid="{00000000-0005-0000-0000-000073410000}"/>
    <cellStyle name="Примечание 5 81 3" xfId="13548" xr:uid="{00000000-0005-0000-0000-000074410000}"/>
    <cellStyle name="Примечание 5 81 4" xfId="17769" xr:uid="{00000000-0005-0000-0000-000075410000}"/>
    <cellStyle name="Примечание 5 82" xfId="4686" xr:uid="{00000000-0005-0000-0000-000076410000}"/>
    <cellStyle name="Примечание 5 82 2" xfId="9299" xr:uid="{00000000-0005-0000-0000-000077410000}"/>
    <cellStyle name="Примечание 5 82 3" xfId="13549" xr:uid="{00000000-0005-0000-0000-000078410000}"/>
    <cellStyle name="Примечание 5 82 4" xfId="17770" xr:uid="{00000000-0005-0000-0000-000079410000}"/>
    <cellStyle name="Примечание 5 83" xfId="4687" xr:uid="{00000000-0005-0000-0000-00007A410000}"/>
    <cellStyle name="Примечание 5 83 2" xfId="9300" xr:uid="{00000000-0005-0000-0000-00007B410000}"/>
    <cellStyle name="Примечание 5 83 3" xfId="13550" xr:uid="{00000000-0005-0000-0000-00007C410000}"/>
    <cellStyle name="Примечание 5 83 4" xfId="17771" xr:uid="{00000000-0005-0000-0000-00007D410000}"/>
    <cellStyle name="Примечание 5 84" xfId="4688" xr:uid="{00000000-0005-0000-0000-00007E410000}"/>
    <cellStyle name="Примечание 5 84 2" xfId="9301" xr:uid="{00000000-0005-0000-0000-00007F410000}"/>
    <cellStyle name="Примечание 5 84 3" xfId="13551" xr:uid="{00000000-0005-0000-0000-000080410000}"/>
    <cellStyle name="Примечание 5 84 4" xfId="17772" xr:uid="{00000000-0005-0000-0000-000081410000}"/>
    <cellStyle name="Примечание 5 85" xfId="4689" xr:uid="{00000000-0005-0000-0000-000082410000}"/>
    <cellStyle name="Примечание 5 85 2" xfId="9302" xr:uid="{00000000-0005-0000-0000-000083410000}"/>
    <cellStyle name="Примечание 5 85 3" xfId="13552" xr:uid="{00000000-0005-0000-0000-000084410000}"/>
    <cellStyle name="Примечание 5 85 4" xfId="17773" xr:uid="{00000000-0005-0000-0000-000085410000}"/>
    <cellStyle name="Примечание 5 86" xfId="4690" xr:uid="{00000000-0005-0000-0000-000086410000}"/>
    <cellStyle name="Примечание 5 86 2" xfId="9303" xr:uid="{00000000-0005-0000-0000-000087410000}"/>
    <cellStyle name="Примечание 5 86 3" xfId="13553" xr:uid="{00000000-0005-0000-0000-000088410000}"/>
    <cellStyle name="Примечание 5 86 4" xfId="17774" xr:uid="{00000000-0005-0000-0000-000089410000}"/>
    <cellStyle name="Примечание 5 87" xfId="4691" xr:uid="{00000000-0005-0000-0000-00008A410000}"/>
    <cellStyle name="Примечание 5 87 2" xfId="9304" xr:uid="{00000000-0005-0000-0000-00008B410000}"/>
    <cellStyle name="Примечание 5 87 3" xfId="13554" xr:uid="{00000000-0005-0000-0000-00008C410000}"/>
    <cellStyle name="Примечание 5 87 4" xfId="17775" xr:uid="{00000000-0005-0000-0000-00008D410000}"/>
    <cellStyle name="Примечание 5 88" xfId="4692" xr:uid="{00000000-0005-0000-0000-00008E410000}"/>
    <cellStyle name="Примечание 5 88 2" xfId="9305" xr:uid="{00000000-0005-0000-0000-00008F410000}"/>
    <cellStyle name="Примечание 5 88 3" xfId="13555" xr:uid="{00000000-0005-0000-0000-000090410000}"/>
    <cellStyle name="Примечание 5 88 4" xfId="17776" xr:uid="{00000000-0005-0000-0000-000091410000}"/>
    <cellStyle name="Примечание 5 89" xfId="4693" xr:uid="{00000000-0005-0000-0000-000092410000}"/>
    <cellStyle name="Примечание 5 89 2" xfId="9306" xr:uid="{00000000-0005-0000-0000-000093410000}"/>
    <cellStyle name="Примечание 5 89 3" xfId="13556" xr:uid="{00000000-0005-0000-0000-000094410000}"/>
    <cellStyle name="Примечание 5 89 4" xfId="17777" xr:uid="{00000000-0005-0000-0000-000095410000}"/>
    <cellStyle name="Примечание 5 9" xfId="4694" xr:uid="{00000000-0005-0000-0000-000096410000}"/>
    <cellStyle name="Примечание 5 9 2" xfId="9307" xr:uid="{00000000-0005-0000-0000-000097410000}"/>
    <cellStyle name="Примечание 5 9 3" xfId="13557" xr:uid="{00000000-0005-0000-0000-000098410000}"/>
    <cellStyle name="Примечание 5 9 4" xfId="17778" xr:uid="{00000000-0005-0000-0000-000099410000}"/>
    <cellStyle name="Примечание 5 90" xfId="5218" xr:uid="{00000000-0005-0000-0000-00009A410000}"/>
    <cellStyle name="Примечание 5 91" xfId="8827" xr:uid="{00000000-0005-0000-0000-00009B410000}"/>
    <cellStyle name="Примечание 5 92" xfId="13077" xr:uid="{00000000-0005-0000-0000-00009C410000}"/>
    <cellStyle name="Примечание 6" xfId="432" xr:uid="{00000000-0005-0000-0000-00009D410000}"/>
    <cellStyle name="Примечание 6 10" xfId="4695" xr:uid="{00000000-0005-0000-0000-00009E410000}"/>
    <cellStyle name="Примечание 6 10 2" xfId="9308" xr:uid="{00000000-0005-0000-0000-00009F410000}"/>
    <cellStyle name="Примечание 6 10 3" xfId="13558" xr:uid="{00000000-0005-0000-0000-0000A0410000}"/>
    <cellStyle name="Примечание 6 10 4" xfId="17779" xr:uid="{00000000-0005-0000-0000-0000A1410000}"/>
    <cellStyle name="Примечание 6 11" xfId="4696" xr:uid="{00000000-0005-0000-0000-0000A2410000}"/>
    <cellStyle name="Примечание 6 11 2" xfId="9309" xr:uid="{00000000-0005-0000-0000-0000A3410000}"/>
    <cellStyle name="Примечание 6 11 3" xfId="13559" xr:uid="{00000000-0005-0000-0000-0000A4410000}"/>
    <cellStyle name="Примечание 6 11 4" xfId="17780" xr:uid="{00000000-0005-0000-0000-0000A5410000}"/>
    <cellStyle name="Примечание 6 12" xfId="4697" xr:uid="{00000000-0005-0000-0000-0000A6410000}"/>
    <cellStyle name="Примечание 6 12 2" xfId="9310" xr:uid="{00000000-0005-0000-0000-0000A7410000}"/>
    <cellStyle name="Примечание 6 12 3" xfId="13560" xr:uid="{00000000-0005-0000-0000-0000A8410000}"/>
    <cellStyle name="Примечание 6 12 4" xfId="17781" xr:uid="{00000000-0005-0000-0000-0000A9410000}"/>
    <cellStyle name="Примечание 6 13" xfId="4698" xr:uid="{00000000-0005-0000-0000-0000AA410000}"/>
    <cellStyle name="Примечание 6 13 2" xfId="9311" xr:uid="{00000000-0005-0000-0000-0000AB410000}"/>
    <cellStyle name="Примечание 6 13 3" xfId="13561" xr:uid="{00000000-0005-0000-0000-0000AC410000}"/>
    <cellStyle name="Примечание 6 13 4" xfId="17782" xr:uid="{00000000-0005-0000-0000-0000AD410000}"/>
    <cellStyle name="Примечание 6 14" xfId="4699" xr:uid="{00000000-0005-0000-0000-0000AE410000}"/>
    <cellStyle name="Примечание 6 14 2" xfId="9312" xr:uid="{00000000-0005-0000-0000-0000AF410000}"/>
    <cellStyle name="Примечание 6 14 3" xfId="13562" xr:uid="{00000000-0005-0000-0000-0000B0410000}"/>
    <cellStyle name="Примечание 6 14 4" xfId="17783" xr:uid="{00000000-0005-0000-0000-0000B1410000}"/>
    <cellStyle name="Примечание 6 15" xfId="4700" xr:uid="{00000000-0005-0000-0000-0000B2410000}"/>
    <cellStyle name="Примечание 6 15 2" xfId="9313" xr:uid="{00000000-0005-0000-0000-0000B3410000}"/>
    <cellStyle name="Примечание 6 15 3" xfId="13563" xr:uid="{00000000-0005-0000-0000-0000B4410000}"/>
    <cellStyle name="Примечание 6 15 4" xfId="17784" xr:uid="{00000000-0005-0000-0000-0000B5410000}"/>
    <cellStyle name="Примечание 6 16" xfId="4701" xr:uid="{00000000-0005-0000-0000-0000B6410000}"/>
    <cellStyle name="Примечание 6 16 2" xfId="9314" xr:uid="{00000000-0005-0000-0000-0000B7410000}"/>
    <cellStyle name="Примечание 6 16 3" xfId="13564" xr:uid="{00000000-0005-0000-0000-0000B8410000}"/>
    <cellStyle name="Примечание 6 16 4" xfId="17785" xr:uid="{00000000-0005-0000-0000-0000B9410000}"/>
    <cellStyle name="Примечание 6 17" xfId="4702" xr:uid="{00000000-0005-0000-0000-0000BA410000}"/>
    <cellStyle name="Примечание 6 17 2" xfId="9315" xr:uid="{00000000-0005-0000-0000-0000BB410000}"/>
    <cellStyle name="Примечание 6 17 3" xfId="13565" xr:uid="{00000000-0005-0000-0000-0000BC410000}"/>
    <cellStyle name="Примечание 6 17 4" xfId="17786" xr:uid="{00000000-0005-0000-0000-0000BD410000}"/>
    <cellStyle name="Примечание 6 18" xfId="4703" xr:uid="{00000000-0005-0000-0000-0000BE410000}"/>
    <cellStyle name="Примечание 6 18 2" xfId="9316" xr:uid="{00000000-0005-0000-0000-0000BF410000}"/>
    <cellStyle name="Примечание 6 18 3" xfId="13566" xr:uid="{00000000-0005-0000-0000-0000C0410000}"/>
    <cellStyle name="Примечание 6 18 4" xfId="17787" xr:uid="{00000000-0005-0000-0000-0000C1410000}"/>
    <cellStyle name="Примечание 6 19" xfId="4704" xr:uid="{00000000-0005-0000-0000-0000C2410000}"/>
    <cellStyle name="Примечание 6 19 2" xfId="9317" xr:uid="{00000000-0005-0000-0000-0000C3410000}"/>
    <cellStyle name="Примечание 6 19 3" xfId="13567" xr:uid="{00000000-0005-0000-0000-0000C4410000}"/>
    <cellStyle name="Примечание 6 19 4" xfId="17788" xr:uid="{00000000-0005-0000-0000-0000C5410000}"/>
    <cellStyle name="Примечание 6 2" xfId="4705" xr:uid="{00000000-0005-0000-0000-0000C6410000}"/>
    <cellStyle name="Примечание 6 2 2" xfId="4706" xr:uid="{00000000-0005-0000-0000-0000C7410000}"/>
    <cellStyle name="Примечание 6 2 2 2" xfId="9319" xr:uid="{00000000-0005-0000-0000-0000C8410000}"/>
    <cellStyle name="Примечание 6 2 2 3" xfId="13569" xr:uid="{00000000-0005-0000-0000-0000C9410000}"/>
    <cellStyle name="Примечание 6 2 2 4" xfId="17790" xr:uid="{00000000-0005-0000-0000-0000CA410000}"/>
    <cellStyle name="Примечание 6 2 3" xfId="4707" xr:uid="{00000000-0005-0000-0000-0000CB410000}"/>
    <cellStyle name="Примечание 6 2 3 2" xfId="9320" xr:uid="{00000000-0005-0000-0000-0000CC410000}"/>
    <cellStyle name="Примечание 6 2 3 3" xfId="13570" xr:uid="{00000000-0005-0000-0000-0000CD410000}"/>
    <cellStyle name="Примечание 6 2 3 4" xfId="17791" xr:uid="{00000000-0005-0000-0000-0000CE410000}"/>
    <cellStyle name="Примечание 6 2 4" xfId="9318" xr:uid="{00000000-0005-0000-0000-0000CF410000}"/>
    <cellStyle name="Примечание 6 2 5" xfId="13568" xr:uid="{00000000-0005-0000-0000-0000D0410000}"/>
    <cellStyle name="Примечание 6 2 6" xfId="17789" xr:uid="{00000000-0005-0000-0000-0000D1410000}"/>
    <cellStyle name="Примечание 6 20" xfId="4708" xr:uid="{00000000-0005-0000-0000-0000D2410000}"/>
    <cellStyle name="Примечание 6 20 2" xfId="9321" xr:uid="{00000000-0005-0000-0000-0000D3410000}"/>
    <cellStyle name="Примечание 6 20 3" xfId="13571" xr:uid="{00000000-0005-0000-0000-0000D4410000}"/>
    <cellStyle name="Примечание 6 20 4" xfId="17792" xr:uid="{00000000-0005-0000-0000-0000D5410000}"/>
    <cellStyle name="Примечание 6 21" xfId="4709" xr:uid="{00000000-0005-0000-0000-0000D6410000}"/>
    <cellStyle name="Примечание 6 21 2" xfId="9322" xr:uid="{00000000-0005-0000-0000-0000D7410000}"/>
    <cellStyle name="Примечание 6 21 3" xfId="13572" xr:uid="{00000000-0005-0000-0000-0000D8410000}"/>
    <cellStyle name="Примечание 6 21 4" xfId="17793" xr:uid="{00000000-0005-0000-0000-0000D9410000}"/>
    <cellStyle name="Примечание 6 22" xfId="4710" xr:uid="{00000000-0005-0000-0000-0000DA410000}"/>
    <cellStyle name="Примечание 6 22 2" xfId="9323" xr:uid="{00000000-0005-0000-0000-0000DB410000}"/>
    <cellStyle name="Примечание 6 22 3" xfId="13573" xr:uid="{00000000-0005-0000-0000-0000DC410000}"/>
    <cellStyle name="Примечание 6 22 4" xfId="17794" xr:uid="{00000000-0005-0000-0000-0000DD410000}"/>
    <cellStyle name="Примечание 6 23" xfId="4711" xr:uid="{00000000-0005-0000-0000-0000DE410000}"/>
    <cellStyle name="Примечание 6 23 2" xfId="9324" xr:uid="{00000000-0005-0000-0000-0000DF410000}"/>
    <cellStyle name="Примечание 6 23 3" xfId="13574" xr:uid="{00000000-0005-0000-0000-0000E0410000}"/>
    <cellStyle name="Примечание 6 23 4" xfId="17795" xr:uid="{00000000-0005-0000-0000-0000E1410000}"/>
    <cellStyle name="Примечание 6 24" xfId="4712" xr:uid="{00000000-0005-0000-0000-0000E2410000}"/>
    <cellStyle name="Примечание 6 24 2" xfId="9325" xr:uid="{00000000-0005-0000-0000-0000E3410000}"/>
    <cellStyle name="Примечание 6 24 3" xfId="13575" xr:uid="{00000000-0005-0000-0000-0000E4410000}"/>
    <cellStyle name="Примечание 6 24 4" xfId="17796" xr:uid="{00000000-0005-0000-0000-0000E5410000}"/>
    <cellStyle name="Примечание 6 25" xfId="4713" xr:uid="{00000000-0005-0000-0000-0000E6410000}"/>
    <cellStyle name="Примечание 6 25 2" xfId="9326" xr:uid="{00000000-0005-0000-0000-0000E7410000}"/>
    <cellStyle name="Примечание 6 25 3" xfId="13576" xr:uid="{00000000-0005-0000-0000-0000E8410000}"/>
    <cellStyle name="Примечание 6 25 4" xfId="17797" xr:uid="{00000000-0005-0000-0000-0000E9410000}"/>
    <cellStyle name="Примечание 6 26" xfId="4714" xr:uid="{00000000-0005-0000-0000-0000EA410000}"/>
    <cellStyle name="Примечание 6 26 2" xfId="9327" xr:uid="{00000000-0005-0000-0000-0000EB410000}"/>
    <cellStyle name="Примечание 6 26 3" xfId="13577" xr:uid="{00000000-0005-0000-0000-0000EC410000}"/>
    <cellStyle name="Примечание 6 26 4" xfId="17798" xr:uid="{00000000-0005-0000-0000-0000ED410000}"/>
    <cellStyle name="Примечание 6 27" xfId="4715" xr:uid="{00000000-0005-0000-0000-0000EE410000}"/>
    <cellStyle name="Примечание 6 27 2" xfId="9328" xr:uid="{00000000-0005-0000-0000-0000EF410000}"/>
    <cellStyle name="Примечание 6 27 3" xfId="13578" xr:uid="{00000000-0005-0000-0000-0000F0410000}"/>
    <cellStyle name="Примечание 6 27 4" xfId="17799" xr:uid="{00000000-0005-0000-0000-0000F1410000}"/>
    <cellStyle name="Примечание 6 28" xfId="4716" xr:uid="{00000000-0005-0000-0000-0000F2410000}"/>
    <cellStyle name="Примечание 6 28 2" xfId="9329" xr:uid="{00000000-0005-0000-0000-0000F3410000}"/>
    <cellStyle name="Примечание 6 28 3" xfId="13579" xr:uid="{00000000-0005-0000-0000-0000F4410000}"/>
    <cellStyle name="Примечание 6 28 4" xfId="17800" xr:uid="{00000000-0005-0000-0000-0000F5410000}"/>
    <cellStyle name="Примечание 6 29" xfId="4717" xr:uid="{00000000-0005-0000-0000-0000F6410000}"/>
    <cellStyle name="Примечание 6 29 2" xfId="9330" xr:uid="{00000000-0005-0000-0000-0000F7410000}"/>
    <cellStyle name="Примечание 6 29 3" xfId="13580" xr:uid="{00000000-0005-0000-0000-0000F8410000}"/>
    <cellStyle name="Примечание 6 29 4" xfId="17801" xr:uid="{00000000-0005-0000-0000-0000F9410000}"/>
    <cellStyle name="Примечание 6 3" xfId="4718" xr:uid="{00000000-0005-0000-0000-0000FA410000}"/>
    <cellStyle name="Примечание 6 3 2" xfId="4719" xr:uid="{00000000-0005-0000-0000-0000FB410000}"/>
    <cellStyle name="Примечание 6 3 2 2" xfId="9332" xr:uid="{00000000-0005-0000-0000-0000FC410000}"/>
    <cellStyle name="Примечание 6 3 2 3" xfId="13582" xr:uid="{00000000-0005-0000-0000-0000FD410000}"/>
    <cellStyle name="Примечание 6 3 2 4" xfId="17803" xr:uid="{00000000-0005-0000-0000-0000FE410000}"/>
    <cellStyle name="Примечание 6 3 3" xfId="4720" xr:uid="{00000000-0005-0000-0000-0000FF410000}"/>
    <cellStyle name="Примечание 6 3 3 2" xfId="9333" xr:uid="{00000000-0005-0000-0000-000000420000}"/>
    <cellStyle name="Примечание 6 3 3 3" xfId="13583" xr:uid="{00000000-0005-0000-0000-000001420000}"/>
    <cellStyle name="Примечание 6 3 3 4" xfId="17804" xr:uid="{00000000-0005-0000-0000-000002420000}"/>
    <cellStyle name="Примечание 6 3 4" xfId="9331" xr:uid="{00000000-0005-0000-0000-000003420000}"/>
    <cellStyle name="Примечание 6 3 5" xfId="13581" xr:uid="{00000000-0005-0000-0000-000004420000}"/>
    <cellStyle name="Примечание 6 3 6" xfId="17802" xr:uid="{00000000-0005-0000-0000-000005420000}"/>
    <cellStyle name="Примечание 6 30" xfId="4721" xr:uid="{00000000-0005-0000-0000-000006420000}"/>
    <cellStyle name="Примечание 6 30 2" xfId="9334" xr:uid="{00000000-0005-0000-0000-000007420000}"/>
    <cellStyle name="Примечание 6 30 3" xfId="13584" xr:uid="{00000000-0005-0000-0000-000008420000}"/>
    <cellStyle name="Примечание 6 30 4" xfId="17805" xr:uid="{00000000-0005-0000-0000-000009420000}"/>
    <cellStyle name="Примечание 6 31" xfId="4722" xr:uid="{00000000-0005-0000-0000-00000A420000}"/>
    <cellStyle name="Примечание 6 31 2" xfId="9335" xr:uid="{00000000-0005-0000-0000-00000B420000}"/>
    <cellStyle name="Примечание 6 31 3" xfId="13585" xr:uid="{00000000-0005-0000-0000-00000C420000}"/>
    <cellStyle name="Примечание 6 31 4" xfId="17806" xr:uid="{00000000-0005-0000-0000-00000D420000}"/>
    <cellStyle name="Примечание 6 32" xfId="4723" xr:uid="{00000000-0005-0000-0000-00000E420000}"/>
    <cellStyle name="Примечание 6 32 2" xfId="9336" xr:uid="{00000000-0005-0000-0000-00000F420000}"/>
    <cellStyle name="Примечание 6 32 3" xfId="13586" xr:uid="{00000000-0005-0000-0000-000010420000}"/>
    <cellStyle name="Примечание 6 32 4" xfId="17807" xr:uid="{00000000-0005-0000-0000-000011420000}"/>
    <cellStyle name="Примечание 6 33" xfId="4724" xr:uid="{00000000-0005-0000-0000-000012420000}"/>
    <cellStyle name="Примечание 6 33 2" xfId="9337" xr:uid="{00000000-0005-0000-0000-000013420000}"/>
    <cellStyle name="Примечание 6 33 3" xfId="13587" xr:uid="{00000000-0005-0000-0000-000014420000}"/>
    <cellStyle name="Примечание 6 33 4" xfId="17808" xr:uid="{00000000-0005-0000-0000-000015420000}"/>
    <cellStyle name="Примечание 6 34" xfId="4725" xr:uid="{00000000-0005-0000-0000-000016420000}"/>
    <cellStyle name="Примечание 6 34 2" xfId="9338" xr:uid="{00000000-0005-0000-0000-000017420000}"/>
    <cellStyle name="Примечание 6 34 3" xfId="13588" xr:uid="{00000000-0005-0000-0000-000018420000}"/>
    <cellStyle name="Примечание 6 34 4" xfId="17809" xr:uid="{00000000-0005-0000-0000-000019420000}"/>
    <cellStyle name="Примечание 6 35" xfId="4726" xr:uid="{00000000-0005-0000-0000-00001A420000}"/>
    <cellStyle name="Примечание 6 35 2" xfId="9339" xr:uid="{00000000-0005-0000-0000-00001B420000}"/>
    <cellStyle name="Примечание 6 35 3" xfId="13589" xr:uid="{00000000-0005-0000-0000-00001C420000}"/>
    <cellStyle name="Примечание 6 35 4" xfId="17810" xr:uid="{00000000-0005-0000-0000-00001D420000}"/>
    <cellStyle name="Примечание 6 36" xfId="4727" xr:uid="{00000000-0005-0000-0000-00001E420000}"/>
    <cellStyle name="Примечание 6 36 2" xfId="9340" xr:uid="{00000000-0005-0000-0000-00001F420000}"/>
    <cellStyle name="Примечание 6 36 3" xfId="13590" xr:uid="{00000000-0005-0000-0000-000020420000}"/>
    <cellStyle name="Примечание 6 36 4" xfId="17811" xr:uid="{00000000-0005-0000-0000-000021420000}"/>
    <cellStyle name="Примечание 6 37" xfId="4728" xr:uid="{00000000-0005-0000-0000-000022420000}"/>
    <cellStyle name="Примечание 6 37 2" xfId="9341" xr:uid="{00000000-0005-0000-0000-000023420000}"/>
    <cellStyle name="Примечание 6 37 3" xfId="13591" xr:uid="{00000000-0005-0000-0000-000024420000}"/>
    <cellStyle name="Примечание 6 37 4" xfId="17812" xr:uid="{00000000-0005-0000-0000-000025420000}"/>
    <cellStyle name="Примечание 6 38" xfId="4729" xr:uid="{00000000-0005-0000-0000-000026420000}"/>
    <cellStyle name="Примечание 6 38 2" xfId="9342" xr:uid="{00000000-0005-0000-0000-000027420000}"/>
    <cellStyle name="Примечание 6 38 3" xfId="13592" xr:uid="{00000000-0005-0000-0000-000028420000}"/>
    <cellStyle name="Примечание 6 38 4" xfId="17813" xr:uid="{00000000-0005-0000-0000-000029420000}"/>
    <cellStyle name="Примечание 6 39" xfId="4730" xr:uid="{00000000-0005-0000-0000-00002A420000}"/>
    <cellStyle name="Примечание 6 39 2" xfId="9343" xr:uid="{00000000-0005-0000-0000-00002B420000}"/>
    <cellStyle name="Примечание 6 39 3" xfId="13593" xr:uid="{00000000-0005-0000-0000-00002C420000}"/>
    <cellStyle name="Примечание 6 39 4" xfId="17814" xr:uid="{00000000-0005-0000-0000-00002D420000}"/>
    <cellStyle name="Примечание 6 4" xfId="4731" xr:uid="{00000000-0005-0000-0000-00002E420000}"/>
    <cellStyle name="Примечание 6 4 2" xfId="4732" xr:uid="{00000000-0005-0000-0000-00002F420000}"/>
    <cellStyle name="Примечание 6 4 2 2" xfId="9345" xr:uid="{00000000-0005-0000-0000-000030420000}"/>
    <cellStyle name="Примечание 6 4 2 3" xfId="13595" xr:uid="{00000000-0005-0000-0000-000031420000}"/>
    <cellStyle name="Примечание 6 4 2 4" xfId="17816" xr:uid="{00000000-0005-0000-0000-000032420000}"/>
    <cellStyle name="Примечание 6 4 3" xfId="4733" xr:uid="{00000000-0005-0000-0000-000033420000}"/>
    <cellStyle name="Примечание 6 4 3 2" xfId="9346" xr:uid="{00000000-0005-0000-0000-000034420000}"/>
    <cellStyle name="Примечание 6 4 3 3" xfId="13596" xr:uid="{00000000-0005-0000-0000-000035420000}"/>
    <cellStyle name="Примечание 6 4 3 4" xfId="17817" xr:uid="{00000000-0005-0000-0000-000036420000}"/>
    <cellStyle name="Примечание 6 4 4" xfId="9344" xr:uid="{00000000-0005-0000-0000-000037420000}"/>
    <cellStyle name="Примечание 6 4 5" xfId="13594" xr:uid="{00000000-0005-0000-0000-000038420000}"/>
    <cellStyle name="Примечание 6 4 6" xfId="17815" xr:uid="{00000000-0005-0000-0000-000039420000}"/>
    <cellStyle name="Примечание 6 40" xfId="4734" xr:uid="{00000000-0005-0000-0000-00003A420000}"/>
    <cellStyle name="Примечание 6 40 2" xfId="9347" xr:uid="{00000000-0005-0000-0000-00003B420000}"/>
    <cellStyle name="Примечание 6 40 3" xfId="13597" xr:uid="{00000000-0005-0000-0000-00003C420000}"/>
    <cellStyle name="Примечание 6 40 4" xfId="17818" xr:uid="{00000000-0005-0000-0000-00003D420000}"/>
    <cellStyle name="Примечание 6 41" xfId="4735" xr:uid="{00000000-0005-0000-0000-00003E420000}"/>
    <cellStyle name="Примечание 6 41 2" xfId="9348" xr:uid="{00000000-0005-0000-0000-00003F420000}"/>
    <cellStyle name="Примечание 6 41 3" xfId="13598" xr:uid="{00000000-0005-0000-0000-000040420000}"/>
    <cellStyle name="Примечание 6 41 4" xfId="17819" xr:uid="{00000000-0005-0000-0000-000041420000}"/>
    <cellStyle name="Примечание 6 42" xfId="4736" xr:uid="{00000000-0005-0000-0000-000042420000}"/>
    <cellStyle name="Примечание 6 42 2" xfId="9349" xr:uid="{00000000-0005-0000-0000-000043420000}"/>
    <cellStyle name="Примечание 6 42 3" xfId="13599" xr:uid="{00000000-0005-0000-0000-000044420000}"/>
    <cellStyle name="Примечание 6 42 4" xfId="17820" xr:uid="{00000000-0005-0000-0000-000045420000}"/>
    <cellStyle name="Примечание 6 43" xfId="4737" xr:uid="{00000000-0005-0000-0000-000046420000}"/>
    <cellStyle name="Примечание 6 43 2" xfId="9350" xr:uid="{00000000-0005-0000-0000-000047420000}"/>
    <cellStyle name="Примечание 6 43 3" xfId="13600" xr:uid="{00000000-0005-0000-0000-000048420000}"/>
    <cellStyle name="Примечание 6 43 4" xfId="17821" xr:uid="{00000000-0005-0000-0000-000049420000}"/>
    <cellStyle name="Примечание 6 44" xfId="4738" xr:uid="{00000000-0005-0000-0000-00004A420000}"/>
    <cellStyle name="Примечание 6 44 2" xfId="9351" xr:uid="{00000000-0005-0000-0000-00004B420000}"/>
    <cellStyle name="Примечание 6 44 3" xfId="13601" xr:uid="{00000000-0005-0000-0000-00004C420000}"/>
    <cellStyle name="Примечание 6 44 4" xfId="17822" xr:uid="{00000000-0005-0000-0000-00004D420000}"/>
    <cellStyle name="Примечание 6 45" xfId="4739" xr:uid="{00000000-0005-0000-0000-00004E420000}"/>
    <cellStyle name="Примечание 6 45 2" xfId="9352" xr:uid="{00000000-0005-0000-0000-00004F420000}"/>
    <cellStyle name="Примечание 6 45 3" xfId="13602" xr:uid="{00000000-0005-0000-0000-000050420000}"/>
    <cellStyle name="Примечание 6 45 4" xfId="17823" xr:uid="{00000000-0005-0000-0000-000051420000}"/>
    <cellStyle name="Примечание 6 46" xfId="4740" xr:uid="{00000000-0005-0000-0000-000052420000}"/>
    <cellStyle name="Примечание 6 46 2" xfId="9353" xr:uid="{00000000-0005-0000-0000-000053420000}"/>
    <cellStyle name="Примечание 6 46 3" xfId="13603" xr:uid="{00000000-0005-0000-0000-000054420000}"/>
    <cellStyle name="Примечание 6 46 4" xfId="17824" xr:uid="{00000000-0005-0000-0000-000055420000}"/>
    <cellStyle name="Примечание 6 47" xfId="4741" xr:uid="{00000000-0005-0000-0000-000056420000}"/>
    <cellStyle name="Примечание 6 47 2" xfId="9354" xr:uid="{00000000-0005-0000-0000-000057420000}"/>
    <cellStyle name="Примечание 6 47 3" xfId="13604" xr:uid="{00000000-0005-0000-0000-000058420000}"/>
    <cellStyle name="Примечание 6 47 4" xfId="17825" xr:uid="{00000000-0005-0000-0000-000059420000}"/>
    <cellStyle name="Примечание 6 48" xfId="4742" xr:uid="{00000000-0005-0000-0000-00005A420000}"/>
    <cellStyle name="Примечание 6 48 2" xfId="9355" xr:uid="{00000000-0005-0000-0000-00005B420000}"/>
    <cellStyle name="Примечание 6 48 3" xfId="13605" xr:uid="{00000000-0005-0000-0000-00005C420000}"/>
    <cellStyle name="Примечание 6 48 4" xfId="17826" xr:uid="{00000000-0005-0000-0000-00005D420000}"/>
    <cellStyle name="Примечание 6 49" xfId="4743" xr:uid="{00000000-0005-0000-0000-00005E420000}"/>
    <cellStyle name="Примечание 6 49 2" xfId="9356" xr:uid="{00000000-0005-0000-0000-00005F420000}"/>
    <cellStyle name="Примечание 6 49 3" xfId="13606" xr:uid="{00000000-0005-0000-0000-000060420000}"/>
    <cellStyle name="Примечание 6 49 4" xfId="17827" xr:uid="{00000000-0005-0000-0000-000061420000}"/>
    <cellStyle name="Примечание 6 5" xfId="4744" xr:uid="{00000000-0005-0000-0000-000062420000}"/>
    <cellStyle name="Примечание 6 5 2" xfId="9357" xr:uid="{00000000-0005-0000-0000-000063420000}"/>
    <cellStyle name="Примечание 6 5 3" xfId="13607" xr:uid="{00000000-0005-0000-0000-000064420000}"/>
    <cellStyle name="Примечание 6 5 4" xfId="17828" xr:uid="{00000000-0005-0000-0000-000065420000}"/>
    <cellStyle name="Примечание 6 50" xfId="4745" xr:uid="{00000000-0005-0000-0000-000066420000}"/>
    <cellStyle name="Примечание 6 50 2" xfId="9358" xr:uid="{00000000-0005-0000-0000-000067420000}"/>
    <cellStyle name="Примечание 6 50 3" xfId="13608" xr:uid="{00000000-0005-0000-0000-000068420000}"/>
    <cellStyle name="Примечание 6 50 4" xfId="17829" xr:uid="{00000000-0005-0000-0000-000069420000}"/>
    <cellStyle name="Примечание 6 51" xfId="4746" xr:uid="{00000000-0005-0000-0000-00006A420000}"/>
    <cellStyle name="Примечание 6 51 2" xfId="9359" xr:uid="{00000000-0005-0000-0000-00006B420000}"/>
    <cellStyle name="Примечание 6 51 3" xfId="13609" xr:uid="{00000000-0005-0000-0000-00006C420000}"/>
    <cellStyle name="Примечание 6 51 4" xfId="17830" xr:uid="{00000000-0005-0000-0000-00006D420000}"/>
    <cellStyle name="Примечание 6 52" xfId="4747" xr:uid="{00000000-0005-0000-0000-00006E420000}"/>
    <cellStyle name="Примечание 6 52 2" xfId="9360" xr:uid="{00000000-0005-0000-0000-00006F420000}"/>
    <cellStyle name="Примечание 6 52 3" xfId="13610" xr:uid="{00000000-0005-0000-0000-000070420000}"/>
    <cellStyle name="Примечание 6 52 4" xfId="17831" xr:uid="{00000000-0005-0000-0000-000071420000}"/>
    <cellStyle name="Примечание 6 53" xfId="4748" xr:uid="{00000000-0005-0000-0000-000072420000}"/>
    <cellStyle name="Примечание 6 53 2" xfId="9361" xr:uid="{00000000-0005-0000-0000-000073420000}"/>
    <cellStyle name="Примечание 6 53 3" xfId="13611" xr:uid="{00000000-0005-0000-0000-000074420000}"/>
    <cellStyle name="Примечание 6 53 4" xfId="17832" xr:uid="{00000000-0005-0000-0000-000075420000}"/>
    <cellStyle name="Примечание 6 54" xfId="4749" xr:uid="{00000000-0005-0000-0000-000076420000}"/>
    <cellStyle name="Примечание 6 54 2" xfId="9362" xr:uid="{00000000-0005-0000-0000-000077420000}"/>
    <cellStyle name="Примечание 6 54 3" xfId="13612" xr:uid="{00000000-0005-0000-0000-000078420000}"/>
    <cellStyle name="Примечание 6 54 4" xfId="17833" xr:uid="{00000000-0005-0000-0000-000079420000}"/>
    <cellStyle name="Примечание 6 55" xfId="4750" xr:uid="{00000000-0005-0000-0000-00007A420000}"/>
    <cellStyle name="Примечание 6 55 2" xfId="9363" xr:uid="{00000000-0005-0000-0000-00007B420000}"/>
    <cellStyle name="Примечание 6 55 3" xfId="13613" xr:uid="{00000000-0005-0000-0000-00007C420000}"/>
    <cellStyle name="Примечание 6 55 4" xfId="17834" xr:uid="{00000000-0005-0000-0000-00007D420000}"/>
    <cellStyle name="Примечание 6 56" xfId="4751" xr:uid="{00000000-0005-0000-0000-00007E420000}"/>
    <cellStyle name="Примечание 6 56 2" xfId="9364" xr:uid="{00000000-0005-0000-0000-00007F420000}"/>
    <cellStyle name="Примечание 6 56 3" xfId="13614" xr:uid="{00000000-0005-0000-0000-000080420000}"/>
    <cellStyle name="Примечание 6 56 4" xfId="17835" xr:uid="{00000000-0005-0000-0000-000081420000}"/>
    <cellStyle name="Примечание 6 57" xfId="4752" xr:uid="{00000000-0005-0000-0000-000082420000}"/>
    <cellStyle name="Примечание 6 57 2" xfId="9365" xr:uid="{00000000-0005-0000-0000-000083420000}"/>
    <cellStyle name="Примечание 6 57 3" xfId="13615" xr:uid="{00000000-0005-0000-0000-000084420000}"/>
    <cellStyle name="Примечание 6 57 4" xfId="17836" xr:uid="{00000000-0005-0000-0000-000085420000}"/>
    <cellStyle name="Примечание 6 58" xfId="4753" xr:uid="{00000000-0005-0000-0000-000086420000}"/>
    <cellStyle name="Примечание 6 58 2" xfId="9366" xr:uid="{00000000-0005-0000-0000-000087420000}"/>
    <cellStyle name="Примечание 6 58 3" xfId="13616" xr:uid="{00000000-0005-0000-0000-000088420000}"/>
    <cellStyle name="Примечание 6 58 4" xfId="17837" xr:uid="{00000000-0005-0000-0000-000089420000}"/>
    <cellStyle name="Примечание 6 59" xfId="4754" xr:uid="{00000000-0005-0000-0000-00008A420000}"/>
    <cellStyle name="Примечание 6 59 2" xfId="9367" xr:uid="{00000000-0005-0000-0000-00008B420000}"/>
    <cellStyle name="Примечание 6 59 3" xfId="13617" xr:uid="{00000000-0005-0000-0000-00008C420000}"/>
    <cellStyle name="Примечание 6 59 4" xfId="17838" xr:uid="{00000000-0005-0000-0000-00008D420000}"/>
    <cellStyle name="Примечание 6 6" xfId="4755" xr:uid="{00000000-0005-0000-0000-00008E420000}"/>
    <cellStyle name="Примечание 6 6 2" xfId="9368" xr:uid="{00000000-0005-0000-0000-00008F420000}"/>
    <cellStyle name="Примечание 6 6 3" xfId="13618" xr:uid="{00000000-0005-0000-0000-000090420000}"/>
    <cellStyle name="Примечание 6 6 4" xfId="17839" xr:uid="{00000000-0005-0000-0000-000091420000}"/>
    <cellStyle name="Примечание 6 60" xfId="4756" xr:uid="{00000000-0005-0000-0000-000092420000}"/>
    <cellStyle name="Примечание 6 60 2" xfId="9369" xr:uid="{00000000-0005-0000-0000-000093420000}"/>
    <cellStyle name="Примечание 6 60 3" xfId="13619" xr:uid="{00000000-0005-0000-0000-000094420000}"/>
    <cellStyle name="Примечание 6 60 4" xfId="17840" xr:uid="{00000000-0005-0000-0000-000095420000}"/>
    <cellStyle name="Примечание 6 61" xfId="4757" xr:uid="{00000000-0005-0000-0000-000096420000}"/>
    <cellStyle name="Примечание 6 61 2" xfId="9370" xr:uid="{00000000-0005-0000-0000-000097420000}"/>
    <cellStyle name="Примечание 6 61 3" xfId="13620" xr:uid="{00000000-0005-0000-0000-000098420000}"/>
    <cellStyle name="Примечание 6 61 4" xfId="17841" xr:uid="{00000000-0005-0000-0000-000099420000}"/>
    <cellStyle name="Примечание 6 62" xfId="4758" xr:uid="{00000000-0005-0000-0000-00009A420000}"/>
    <cellStyle name="Примечание 6 62 2" xfId="9371" xr:uid="{00000000-0005-0000-0000-00009B420000}"/>
    <cellStyle name="Примечание 6 62 3" xfId="13621" xr:uid="{00000000-0005-0000-0000-00009C420000}"/>
    <cellStyle name="Примечание 6 62 4" xfId="17842" xr:uid="{00000000-0005-0000-0000-00009D420000}"/>
    <cellStyle name="Примечание 6 63" xfId="4759" xr:uid="{00000000-0005-0000-0000-00009E420000}"/>
    <cellStyle name="Примечание 6 63 2" xfId="9372" xr:uid="{00000000-0005-0000-0000-00009F420000}"/>
    <cellStyle name="Примечание 6 63 3" xfId="13622" xr:uid="{00000000-0005-0000-0000-0000A0420000}"/>
    <cellStyle name="Примечание 6 63 4" xfId="17843" xr:uid="{00000000-0005-0000-0000-0000A1420000}"/>
    <cellStyle name="Примечание 6 64" xfId="4760" xr:uid="{00000000-0005-0000-0000-0000A2420000}"/>
    <cellStyle name="Примечание 6 64 2" xfId="9373" xr:uid="{00000000-0005-0000-0000-0000A3420000}"/>
    <cellStyle name="Примечание 6 64 3" xfId="13623" xr:uid="{00000000-0005-0000-0000-0000A4420000}"/>
    <cellStyle name="Примечание 6 64 4" xfId="17844" xr:uid="{00000000-0005-0000-0000-0000A5420000}"/>
    <cellStyle name="Примечание 6 65" xfId="4761" xr:uid="{00000000-0005-0000-0000-0000A6420000}"/>
    <cellStyle name="Примечание 6 65 2" xfId="9374" xr:uid="{00000000-0005-0000-0000-0000A7420000}"/>
    <cellStyle name="Примечание 6 65 3" xfId="13624" xr:uid="{00000000-0005-0000-0000-0000A8420000}"/>
    <cellStyle name="Примечание 6 65 4" xfId="17845" xr:uid="{00000000-0005-0000-0000-0000A9420000}"/>
    <cellStyle name="Примечание 6 66" xfId="4762" xr:uid="{00000000-0005-0000-0000-0000AA420000}"/>
    <cellStyle name="Примечание 6 66 2" xfId="9375" xr:uid="{00000000-0005-0000-0000-0000AB420000}"/>
    <cellStyle name="Примечание 6 66 3" xfId="13625" xr:uid="{00000000-0005-0000-0000-0000AC420000}"/>
    <cellStyle name="Примечание 6 66 4" xfId="17846" xr:uid="{00000000-0005-0000-0000-0000AD420000}"/>
    <cellStyle name="Примечание 6 67" xfId="4763" xr:uid="{00000000-0005-0000-0000-0000AE420000}"/>
    <cellStyle name="Примечание 6 67 2" xfId="9376" xr:uid="{00000000-0005-0000-0000-0000AF420000}"/>
    <cellStyle name="Примечание 6 67 3" xfId="13626" xr:uid="{00000000-0005-0000-0000-0000B0420000}"/>
    <cellStyle name="Примечание 6 67 4" xfId="17847" xr:uid="{00000000-0005-0000-0000-0000B1420000}"/>
    <cellStyle name="Примечание 6 68" xfId="4764" xr:uid="{00000000-0005-0000-0000-0000B2420000}"/>
    <cellStyle name="Примечание 6 68 2" xfId="9377" xr:uid="{00000000-0005-0000-0000-0000B3420000}"/>
    <cellStyle name="Примечание 6 68 3" xfId="13627" xr:uid="{00000000-0005-0000-0000-0000B4420000}"/>
    <cellStyle name="Примечание 6 68 4" xfId="17848" xr:uid="{00000000-0005-0000-0000-0000B5420000}"/>
    <cellStyle name="Примечание 6 69" xfId="4765" xr:uid="{00000000-0005-0000-0000-0000B6420000}"/>
    <cellStyle name="Примечание 6 69 2" xfId="9378" xr:uid="{00000000-0005-0000-0000-0000B7420000}"/>
    <cellStyle name="Примечание 6 69 3" xfId="13628" xr:uid="{00000000-0005-0000-0000-0000B8420000}"/>
    <cellStyle name="Примечание 6 69 4" xfId="17849" xr:uid="{00000000-0005-0000-0000-0000B9420000}"/>
    <cellStyle name="Примечание 6 7" xfId="4766" xr:uid="{00000000-0005-0000-0000-0000BA420000}"/>
    <cellStyle name="Примечание 6 7 2" xfId="9379" xr:uid="{00000000-0005-0000-0000-0000BB420000}"/>
    <cellStyle name="Примечание 6 7 3" xfId="13629" xr:uid="{00000000-0005-0000-0000-0000BC420000}"/>
    <cellStyle name="Примечание 6 7 4" xfId="17850" xr:uid="{00000000-0005-0000-0000-0000BD420000}"/>
    <cellStyle name="Примечание 6 70" xfId="4767" xr:uid="{00000000-0005-0000-0000-0000BE420000}"/>
    <cellStyle name="Примечание 6 70 2" xfId="9380" xr:uid="{00000000-0005-0000-0000-0000BF420000}"/>
    <cellStyle name="Примечание 6 70 3" xfId="13630" xr:uid="{00000000-0005-0000-0000-0000C0420000}"/>
    <cellStyle name="Примечание 6 70 4" xfId="17851" xr:uid="{00000000-0005-0000-0000-0000C1420000}"/>
    <cellStyle name="Примечание 6 71" xfId="4768" xr:uid="{00000000-0005-0000-0000-0000C2420000}"/>
    <cellStyle name="Примечание 6 71 2" xfId="9381" xr:uid="{00000000-0005-0000-0000-0000C3420000}"/>
    <cellStyle name="Примечание 6 71 3" xfId="13631" xr:uid="{00000000-0005-0000-0000-0000C4420000}"/>
    <cellStyle name="Примечание 6 71 4" xfId="17852" xr:uid="{00000000-0005-0000-0000-0000C5420000}"/>
    <cellStyle name="Примечание 6 72" xfId="4769" xr:uid="{00000000-0005-0000-0000-0000C6420000}"/>
    <cellStyle name="Примечание 6 72 2" xfId="9382" xr:uid="{00000000-0005-0000-0000-0000C7420000}"/>
    <cellStyle name="Примечание 6 72 3" xfId="13632" xr:uid="{00000000-0005-0000-0000-0000C8420000}"/>
    <cellStyle name="Примечание 6 72 4" xfId="17853" xr:uid="{00000000-0005-0000-0000-0000C9420000}"/>
    <cellStyle name="Примечание 6 73" xfId="4770" xr:uid="{00000000-0005-0000-0000-0000CA420000}"/>
    <cellStyle name="Примечание 6 73 2" xfId="9383" xr:uid="{00000000-0005-0000-0000-0000CB420000}"/>
    <cellStyle name="Примечание 6 73 3" xfId="13633" xr:uid="{00000000-0005-0000-0000-0000CC420000}"/>
    <cellStyle name="Примечание 6 73 4" xfId="17854" xr:uid="{00000000-0005-0000-0000-0000CD420000}"/>
    <cellStyle name="Примечание 6 74" xfId="4771" xr:uid="{00000000-0005-0000-0000-0000CE420000}"/>
    <cellStyle name="Примечание 6 74 2" xfId="9384" xr:uid="{00000000-0005-0000-0000-0000CF420000}"/>
    <cellStyle name="Примечание 6 74 3" xfId="13634" xr:uid="{00000000-0005-0000-0000-0000D0420000}"/>
    <cellStyle name="Примечание 6 74 4" xfId="17855" xr:uid="{00000000-0005-0000-0000-0000D1420000}"/>
    <cellStyle name="Примечание 6 75" xfId="4772" xr:uid="{00000000-0005-0000-0000-0000D2420000}"/>
    <cellStyle name="Примечание 6 75 2" xfId="9385" xr:uid="{00000000-0005-0000-0000-0000D3420000}"/>
    <cellStyle name="Примечание 6 75 3" xfId="13635" xr:uid="{00000000-0005-0000-0000-0000D4420000}"/>
    <cellStyle name="Примечание 6 75 4" xfId="17856" xr:uid="{00000000-0005-0000-0000-0000D5420000}"/>
    <cellStyle name="Примечание 6 76" xfId="4773" xr:uid="{00000000-0005-0000-0000-0000D6420000}"/>
    <cellStyle name="Примечание 6 76 2" xfId="9386" xr:uid="{00000000-0005-0000-0000-0000D7420000}"/>
    <cellStyle name="Примечание 6 76 3" xfId="13636" xr:uid="{00000000-0005-0000-0000-0000D8420000}"/>
    <cellStyle name="Примечание 6 76 4" xfId="17857" xr:uid="{00000000-0005-0000-0000-0000D9420000}"/>
    <cellStyle name="Примечание 6 77" xfId="4774" xr:uid="{00000000-0005-0000-0000-0000DA420000}"/>
    <cellStyle name="Примечание 6 77 2" xfId="9387" xr:uid="{00000000-0005-0000-0000-0000DB420000}"/>
    <cellStyle name="Примечание 6 77 3" xfId="13637" xr:uid="{00000000-0005-0000-0000-0000DC420000}"/>
    <cellStyle name="Примечание 6 77 4" xfId="17858" xr:uid="{00000000-0005-0000-0000-0000DD420000}"/>
    <cellStyle name="Примечание 6 78" xfId="4775" xr:uid="{00000000-0005-0000-0000-0000DE420000}"/>
    <cellStyle name="Примечание 6 78 2" xfId="9388" xr:uid="{00000000-0005-0000-0000-0000DF420000}"/>
    <cellStyle name="Примечание 6 78 3" xfId="13638" xr:uid="{00000000-0005-0000-0000-0000E0420000}"/>
    <cellStyle name="Примечание 6 78 4" xfId="17859" xr:uid="{00000000-0005-0000-0000-0000E1420000}"/>
    <cellStyle name="Примечание 6 79" xfId="4776" xr:uid="{00000000-0005-0000-0000-0000E2420000}"/>
    <cellStyle name="Примечание 6 79 2" xfId="9389" xr:uid="{00000000-0005-0000-0000-0000E3420000}"/>
    <cellStyle name="Примечание 6 79 3" xfId="13639" xr:uid="{00000000-0005-0000-0000-0000E4420000}"/>
    <cellStyle name="Примечание 6 79 4" xfId="17860" xr:uid="{00000000-0005-0000-0000-0000E5420000}"/>
    <cellStyle name="Примечание 6 8" xfId="4777" xr:uid="{00000000-0005-0000-0000-0000E6420000}"/>
    <cellStyle name="Примечание 6 8 2" xfId="9390" xr:uid="{00000000-0005-0000-0000-0000E7420000}"/>
    <cellStyle name="Примечание 6 8 3" xfId="13640" xr:uid="{00000000-0005-0000-0000-0000E8420000}"/>
    <cellStyle name="Примечание 6 8 4" xfId="17861" xr:uid="{00000000-0005-0000-0000-0000E9420000}"/>
    <cellStyle name="Примечание 6 80" xfId="4778" xr:uid="{00000000-0005-0000-0000-0000EA420000}"/>
    <cellStyle name="Примечание 6 80 2" xfId="9391" xr:uid="{00000000-0005-0000-0000-0000EB420000}"/>
    <cellStyle name="Примечание 6 80 3" xfId="13641" xr:uid="{00000000-0005-0000-0000-0000EC420000}"/>
    <cellStyle name="Примечание 6 80 4" xfId="17862" xr:uid="{00000000-0005-0000-0000-0000ED420000}"/>
    <cellStyle name="Примечание 6 81" xfId="4779" xr:uid="{00000000-0005-0000-0000-0000EE420000}"/>
    <cellStyle name="Примечание 6 81 2" xfId="9392" xr:uid="{00000000-0005-0000-0000-0000EF420000}"/>
    <cellStyle name="Примечание 6 81 3" xfId="13642" xr:uid="{00000000-0005-0000-0000-0000F0420000}"/>
    <cellStyle name="Примечание 6 81 4" xfId="17863" xr:uid="{00000000-0005-0000-0000-0000F1420000}"/>
    <cellStyle name="Примечание 6 82" xfId="4780" xr:uid="{00000000-0005-0000-0000-0000F2420000}"/>
    <cellStyle name="Примечание 6 82 2" xfId="9393" xr:uid="{00000000-0005-0000-0000-0000F3420000}"/>
    <cellStyle name="Примечание 6 82 3" xfId="13643" xr:uid="{00000000-0005-0000-0000-0000F4420000}"/>
    <cellStyle name="Примечание 6 82 4" xfId="17864" xr:uid="{00000000-0005-0000-0000-0000F5420000}"/>
    <cellStyle name="Примечание 6 83" xfId="4781" xr:uid="{00000000-0005-0000-0000-0000F6420000}"/>
    <cellStyle name="Примечание 6 83 2" xfId="9394" xr:uid="{00000000-0005-0000-0000-0000F7420000}"/>
    <cellStyle name="Примечание 6 83 3" xfId="13644" xr:uid="{00000000-0005-0000-0000-0000F8420000}"/>
    <cellStyle name="Примечание 6 83 4" xfId="17865" xr:uid="{00000000-0005-0000-0000-0000F9420000}"/>
    <cellStyle name="Примечание 6 84" xfId="4782" xr:uid="{00000000-0005-0000-0000-0000FA420000}"/>
    <cellStyle name="Примечание 6 84 2" xfId="9395" xr:uid="{00000000-0005-0000-0000-0000FB420000}"/>
    <cellStyle name="Примечание 6 84 3" xfId="13645" xr:uid="{00000000-0005-0000-0000-0000FC420000}"/>
    <cellStyle name="Примечание 6 84 4" xfId="17866" xr:uid="{00000000-0005-0000-0000-0000FD420000}"/>
    <cellStyle name="Примечание 6 85" xfId="4783" xr:uid="{00000000-0005-0000-0000-0000FE420000}"/>
    <cellStyle name="Примечание 6 85 2" xfId="9396" xr:uid="{00000000-0005-0000-0000-0000FF420000}"/>
    <cellStyle name="Примечание 6 85 3" xfId="13646" xr:uid="{00000000-0005-0000-0000-000000430000}"/>
    <cellStyle name="Примечание 6 85 4" xfId="17867" xr:uid="{00000000-0005-0000-0000-000001430000}"/>
    <cellStyle name="Примечание 6 86" xfId="4784" xr:uid="{00000000-0005-0000-0000-000002430000}"/>
    <cellStyle name="Примечание 6 86 2" xfId="9397" xr:uid="{00000000-0005-0000-0000-000003430000}"/>
    <cellStyle name="Примечание 6 86 3" xfId="13647" xr:uid="{00000000-0005-0000-0000-000004430000}"/>
    <cellStyle name="Примечание 6 86 4" xfId="17868" xr:uid="{00000000-0005-0000-0000-000005430000}"/>
    <cellStyle name="Примечание 6 87" xfId="4785" xr:uid="{00000000-0005-0000-0000-000006430000}"/>
    <cellStyle name="Примечание 6 87 2" xfId="9398" xr:uid="{00000000-0005-0000-0000-000007430000}"/>
    <cellStyle name="Примечание 6 87 3" xfId="13648" xr:uid="{00000000-0005-0000-0000-000008430000}"/>
    <cellStyle name="Примечание 6 87 4" xfId="17869" xr:uid="{00000000-0005-0000-0000-000009430000}"/>
    <cellStyle name="Примечание 6 88" xfId="4786" xr:uid="{00000000-0005-0000-0000-00000A430000}"/>
    <cellStyle name="Примечание 6 88 2" xfId="9399" xr:uid="{00000000-0005-0000-0000-00000B430000}"/>
    <cellStyle name="Примечание 6 88 3" xfId="13649" xr:uid="{00000000-0005-0000-0000-00000C430000}"/>
    <cellStyle name="Примечание 6 88 4" xfId="17870" xr:uid="{00000000-0005-0000-0000-00000D430000}"/>
    <cellStyle name="Примечание 6 89" xfId="4787" xr:uid="{00000000-0005-0000-0000-00000E430000}"/>
    <cellStyle name="Примечание 6 89 2" xfId="9400" xr:uid="{00000000-0005-0000-0000-00000F430000}"/>
    <cellStyle name="Примечание 6 89 3" xfId="13650" xr:uid="{00000000-0005-0000-0000-000010430000}"/>
    <cellStyle name="Примечание 6 89 4" xfId="17871" xr:uid="{00000000-0005-0000-0000-000011430000}"/>
    <cellStyle name="Примечание 6 9" xfId="4788" xr:uid="{00000000-0005-0000-0000-000012430000}"/>
    <cellStyle name="Примечание 6 9 2" xfId="9401" xr:uid="{00000000-0005-0000-0000-000013430000}"/>
    <cellStyle name="Примечание 6 9 3" xfId="13651" xr:uid="{00000000-0005-0000-0000-000014430000}"/>
    <cellStyle name="Примечание 6 9 4" xfId="17872" xr:uid="{00000000-0005-0000-0000-000015430000}"/>
    <cellStyle name="Примечание 6 90" xfId="5219" xr:uid="{00000000-0005-0000-0000-000016430000}"/>
    <cellStyle name="Примечание 6 91" xfId="8826" xr:uid="{00000000-0005-0000-0000-000017430000}"/>
    <cellStyle name="Примечание 6 92" xfId="13076" xr:uid="{00000000-0005-0000-0000-000018430000}"/>
    <cellStyle name="Примечание 7" xfId="433" xr:uid="{00000000-0005-0000-0000-000019430000}"/>
    <cellStyle name="Примечание 7 10" xfId="4789" xr:uid="{00000000-0005-0000-0000-00001A430000}"/>
    <cellStyle name="Примечание 7 10 2" xfId="9402" xr:uid="{00000000-0005-0000-0000-00001B430000}"/>
    <cellStyle name="Примечание 7 10 3" xfId="13652" xr:uid="{00000000-0005-0000-0000-00001C430000}"/>
    <cellStyle name="Примечание 7 10 4" xfId="17873" xr:uid="{00000000-0005-0000-0000-00001D430000}"/>
    <cellStyle name="Примечание 7 11" xfId="4790" xr:uid="{00000000-0005-0000-0000-00001E430000}"/>
    <cellStyle name="Примечание 7 11 2" xfId="9403" xr:uid="{00000000-0005-0000-0000-00001F430000}"/>
    <cellStyle name="Примечание 7 11 3" xfId="13653" xr:uid="{00000000-0005-0000-0000-000020430000}"/>
    <cellStyle name="Примечание 7 11 4" xfId="17874" xr:uid="{00000000-0005-0000-0000-000021430000}"/>
    <cellStyle name="Примечание 7 12" xfId="4791" xr:uid="{00000000-0005-0000-0000-000022430000}"/>
    <cellStyle name="Примечание 7 12 2" xfId="9404" xr:uid="{00000000-0005-0000-0000-000023430000}"/>
    <cellStyle name="Примечание 7 12 3" xfId="13654" xr:uid="{00000000-0005-0000-0000-000024430000}"/>
    <cellStyle name="Примечание 7 12 4" xfId="17875" xr:uid="{00000000-0005-0000-0000-000025430000}"/>
    <cellStyle name="Примечание 7 13" xfId="4792" xr:uid="{00000000-0005-0000-0000-000026430000}"/>
    <cellStyle name="Примечание 7 13 2" xfId="9405" xr:uid="{00000000-0005-0000-0000-000027430000}"/>
    <cellStyle name="Примечание 7 13 3" xfId="13655" xr:uid="{00000000-0005-0000-0000-000028430000}"/>
    <cellStyle name="Примечание 7 13 4" xfId="17876" xr:uid="{00000000-0005-0000-0000-000029430000}"/>
    <cellStyle name="Примечание 7 14" xfId="4793" xr:uid="{00000000-0005-0000-0000-00002A430000}"/>
    <cellStyle name="Примечание 7 14 2" xfId="9406" xr:uid="{00000000-0005-0000-0000-00002B430000}"/>
    <cellStyle name="Примечание 7 14 3" xfId="13656" xr:uid="{00000000-0005-0000-0000-00002C430000}"/>
    <cellStyle name="Примечание 7 14 4" xfId="17877" xr:uid="{00000000-0005-0000-0000-00002D430000}"/>
    <cellStyle name="Примечание 7 15" xfId="4794" xr:uid="{00000000-0005-0000-0000-00002E430000}"/>
    <cellStyle name="Примечание 7 15 2" xfId="9407" xr:uid="{00000000-0005-0000-0000-00002F430000}"/>
    <cellStyle name="Примечание 7 15 3" xfId="13657" xr:uid="{00000000-0005-0000-0000-000030430000}"/>
    <cellStyle name="Примечание 7 15 4" xfId="17878" xr:uid="{00000000-0005-0000-0000-000031430000}"/>
    <cellStyle name="Примечание 7 16" xfId="4795" xr:uid="{00000000-0005-0000-0000-000032430000}"/>
    <cellStyle name="Примечание 7 16 2" xfId="9408" xr:uid="{00000000-0005-0000-0000-000033430000}"/>
    <cellStyle name="Примечание 7 16 3" xfId="13658" xr:uid="{00000000-0005-0000-0000-000034430000}"/>
    <cellStyle name="Примечание 7 16 4" xfId="17879" xr:uid="{00000000-0005-0000-0000-000035430000}"/>
    <cellStyle name="Примечание 7 17" xfId="4796" xr:uid="{00000000-0005-0000-0000-000036430000}"/>
    <cellStyle name="Примечание 7 17 2" xfId="9409" xr:uid="{00000000-0005-0000-0000-000037430000}"/>
    <cellStyle name="Примечание 7 17 3" xfId="13659" xr:uid="{00000000-0005-0000-0000-000038430000}"/>
    <cellStyle name="Примечание 7 17 4" xfId="17880" xr:uid="{00000000-0005-0000-0000-000039430000}"/>
    <cellStyle name="Примечание 7 18" xfId="4797" xr:uid="{00000000-0005-0000-0000-00003A430000}"/>
    <cellStyle name="Примечание 7 18 2" xfId="9410" xr:uid="{00000000-0005-0000-0000-00003B430000}"/>
    <cellStyle name="Примечание 7 18 3" xfId="13660" xr:uid="{00000000-0005-0000-0000-00003C430000}"/>
    <cellStyle name="Примечание 7 18 4" xfId="17881" xr:uid="{00000000-0005-0000-0000-00003D430000}"/>
    <cellStyle name="Примечание 7 19" xfId="4798" xr:uid="{00000000-0005-0000-0000-00003E430000}"/>
    <cellStyle name="Примечание 7 19 2" xfId="9411" xr:uid="{00000000-0005-0000-0000-00003F430000}"/>
    <cellStyle name="Примечание 7 19 3" xfId="13661" xr:uid="{00000000-0005-0000-0000-000040430000}"/>
    <cellStyle name="Примечание 7 19 4" xfId="17882" xr:uid="{00000000-0005-0000-0000-000041430000}"/>
    <cellStyle name="Примечание 7 2" xfId="4799" xr:uid="{00000000-0005-0000-0000-000042430000}"/>
    <cellStyle name="Примечание 7 2 2" xfId="4800" xr:uid="{00000000-0005-0000-0000-000043430000}"/>
    <cellStyle name="Примечание 7 2 2 2" xfId="9413" xr:uid="{00000000-0005-0000-0000-000044430000}"/>
    <cellStyle name="Примечание 7 2 2 3" xfId="13663" xr:uid="{00000000-0005-0000-0000-000045430000}"/>
    <cellStyle name="Примечание 7 2 2 4" xfId="17884" xr:uid="{00000000-0005-0000-0000-000046430000}"/>
    <cellStyle name="Примечание 7 2 3" xfId="4801" xr:uid="{00000000-0005-0000-0000-000047430000}"/>
    <cellStyle name="Примечание 7 2 3 2" xfId="9414" xr:uid="{00000000-0005-0000-0000-000048430000}"/>
    <cellStyle name="Примечание 7 2 3 3" xfId="13664" xr:uid="{00000000-0005-0000-0000-000049430000}"/>
    <cellStyle name="Примечание 7 2 3 4" xfId="17885" xr:uid="{00000000-0005-0000-0000-00004A430000}"/>
    <cellStyle name="Примечание 7 2 4" xfId="9412" xr:uid="{00000000-0005-0000-0000-00004B430000}"/>
    <cellStyle name="Примечание 7 2 5" xfId="13662" xr:uid="{00000000-0005-0000-0000-00004C430000}"/>
    <cellStyle name="Примечание 7 2 6" xfId="17883" xr:uid="{00000000-0005-0000-0000-00004D430000}"/>
    <cellStyle name="Примечание 7 20" xfId="4802" xr:uid="{00000000-0005-0000-0000-00004E430000}"/>
    <cellStyle name="Примечание 7 20 2" xfId="9415" xr:uid="{00000000-0005-0000-0000-00004F430000}"/>
    <cellStyle name="Примечание 7 20 3" xfId="13665" xr:uid="{00000000-0005-0000-0000-000050430000}"/>
    <cellStyle name="Примечание 7 20 4" xfId="17886" xr:uid="{00000000-0005-0000-0000-000051430000}"/>
    <cellStyle name="Примечание 7 21" xfId="4803" xr:uid="{00000000-0005-0000-0000-000052430000}"/>
    <cellStyle name="Примечание 7 21 2" xfId="9416" xr:uid="{00000000-0005-0000-0000-000053430000}"/>
    <cellStyle name="Примечание 7 21 3" xfId="13666" xr:uid="{00000000-0005-0000-0000-000054430000}"/>
    <cellStyle name="Примечание 7 21 4" xfId="17887" xr:uid="{00000000-0005-0000-0000-000055430000}"/>
    <cellStyle name="Примечание 7 22" xfId="4804" xr:uid="{00000000-0005-0000-0000-000056430000}"/>
    <cellStyle name="Примечание 7 22 2" xfId="9417" xr:uid="{00000000-0005-0000-0000-000057430000}"/>
    <cellStyle name="Примечание 7 22 3" xfId="13667" xr:uid="{00000000-0005-0000-0000-000058430000}"/>
    <cellStyle name="Примечание 7 22 4" xfId="17888" xr:uid="{00000000-0005-0000-0000-000059430000}"/>
    <cellStyle name="Примечание 7 23" xfId="4805" xr:uid="{00000000-0005-0000-0000-00005A430000}"/>
    <cellStyle name="Примечание 7 23 2" xfId="9418" xr:uid="{00000000-0005-0000-0000-00005B430000}"/>
    <cellStyle name="Примечание 7 23 3" xfId="13668" xr:uid="{00000000-0005-0000-0000-00005C430000}"/>
    <cellStyle name="Примечание 7 23 4" xfId="17889" xr:uid="{00000000-0005-0000-0000-00005D430000}"/>
    <cellStyle name="Примечание 7 24" xfId="4806" xr:uid="{00000000-0005-0000-0000-00005E430000}"/>
    <cellStyle name="Примечание 7 24 2" xfId="9419" xr:uid="{00000000-0005-0000-0000-00005F430000}"/>
    <cellStyle name="Примечание 7 24 3" xfId="13669" xr:uid="{00000000-0005-0000-0000-000060430000}"/>
    <cellStyle name="Примечание 7 24 4" xfId="17890" xr:uid="{00000000-0005-0000-0000-000061430000}"/>
    <cellStyle name="Примечание 7 25" xfId="4807" xr:uid="{00000000-0005-0000-0000-000062430000}"/>
    <cellStyle name="Примечание 7 25 2" xfId="9420" xr:uid="{00000000-0005-0000-0000-000063430000}"/>
    <cellStyle name="Примечание 7 25 3" xfId="13670" xr:uid="{00000000-0005-0000-0000-000064430000}"/>
    <cellStyle name="Примечание 7 25 4" xfId="17891" xr:uid="{00000000-0005-0000-0000-000065430000}"/>
    <cellStyle name="Примечание 7 26" xfId="4808" xr:uid="{00000000-0005-0000-0000-000066430000}"/>
    <cellStyle name="Примечание 7 26 2" xfId="9421" xr:uid="{00000000-0005-0000-0000-000067430000}"/>
    <cellStyle name="Примечание 7 26 3" xfId="13671" xr:uid="{00000000-0005-0000-0000-000068430000}"/>
    <cellStyle name="Примечание 7 26 4" xfId="17892" xr:uid="{00000000-0005-0000-0000-000069430000}"/>
    <cellStyle name="Примечание 7 27" xfId="4809" xr:uid="{00000000-0005-0000-0000-00006A430000}"/>
    <cellStyle name="Примечание 7 27 2" xfId="9422" xr:uid="{00000000-0005-0000-0000-00006B430000}"/>
    <cellStyle name="Примечание 7 27 3" xfId="13672" xr:uid="{00000000-0005-0000-0000-00006C430000}"/>
    <cellStyle name="Примечание 7 27 4" xfId="17893" xr:uid="{00000000-0005-0000-0000-00006D430000}"/>
    <cellStyle name="Примечание 7 28" xfId="4810" xr:uid="{00000000-0005-0000-0000-00006E430000}"/>
    <cellStyle name="Примечание 7 28 2" xfId="9423" xr:uid="{00000000-0005-0000-0000-00006F430000}"/>
    <cellStyle name="Примечание 7 28 3" xfId="13673" xr:uid="{00000000-0005-0000-0000-000070430000}"/>
    <cellStyle name="Примечание 7 28 4" xfId="17894" xr:uid="{00000000-0005-0000-0000-000071430000}"/>
    <cellStyle name="Примечание 7 29" xfId="4811" xr:uid="{00000000-0005-0000-0000-000072430000}"/>
    <cellStyle name="Примечание 7 29 2" xfId="9424" xr:uid="{00000000-0005-0000-0000-000073430000}"/>
    <cellStyle name="Примечание 7 29 3" xfId="13674" xr:uid="{00000000-0005-0000-0000-000074430000}"/>
    <cellStyle name="Примечание 7 29 4" xfId="17895" xr:uid="{00000000-0005-0000-0000-000075430000}"/>
    <cellStyle name="Примечание 7 3" xfId="4812" xr:uid="{00000000-0005-0000-0000-000076430000}"/>
    <cellStyle name="Примечание 7 3 2" xfId="4813" xr:uid="{00000000-0005-0000-0000-000077430000}"/>
    <cellStyle name="Примечание 7 3 2 2" xfId="9426" xr:uid="{00000000-0005-0000-0000-000078430000}"/>
    <cellStyle name="Примечание 7 3 2 3" xfId="13676" xr:uid="{00000000-0005-0000-0000-000079430000}"/>
    <cellStyle name="Примечание 7 3 2 4" xfId="17897" xr:uid="{00000000-0005-0000-0000-00007A430000}"/>
    <cellStyle name="Примечание 7 3 3" xfId="4814" xr:uid="{00000000-0005-0000-0000-00007B430000}"/>
    <cellStyle name="Примечание 7 3 3 2" xfId="9427" xr:uid="{00000000-0005-0000-0000-00007C430000}"/>
    <cellStyle name="Примечание 7 3 3 3" xfId="13677" xr:uid="{00000000-0005-0000-0000-00007D430000}"/>
    <cellStyle name="Примечание 7 3 3 4" xfId="17898" xr:uid="{00000000-0005-0000-0000-00007E430000}"/>
    <cellStyle name="Примечание 7 3 4" xfId="9425" xr:uid="{00000000-0005-0000-0000-00007F430000}"/>
    <cellStyle name="Примечание 7 3 5" xfId="13675" xr:uid="{00000000-0005-0000-0000-000080430000}"/>
    <cellStyle name="Примечание 7 3 6" xfId="17896" xr:uid="{00000000-0005-0000-0000-000081430000}"/>
    <cellStyle name="Примечание 7 30" xfId="4815" xr:uid="{00000000-0005-0000-0000-000082430000}"/>
    <cellStyle name="Примечание 7 30 2" xfId="9428" xr:uid="{00000000-0005-0000-0000-000083430000}"/>
    <cellStyle name="Примечание 7 30 3" xfId="13678" xr:uid="{00000000-0005-0000-0000-000084430000}"/>
    <cellStyle name="Примечание 7 30 4" xfId="17899" xr:uid="{00000000-0005-0000-0000-000085430000}"/>
    <cellStyle name="Примечание 7 31" xfId="4816" xr:uid="{00000000-0005-0000-0000-000086430000}"/>
    <cellStyle name="Примечание 7 31 2" xfId="9429" xr:uid="{00000000-0005-0000-0000-000087430000}"/>
    <cellStyle name="Примечание 7 31 3" xfId="13679" xr:uid="{00000000-0005-0000-0000-000088430000}"/>
    <cellStyle name="Примечание 7 31 4" xfId="17900" xr:uid="{00000000-0005-0000-0000-000089430000}"/>
    <cellStyle name="Примечание 7 32" xfId="4817" xr:uid="{00000000-0005-0000-0000-00008A430000}"/>
    <cellStyle name="Примечание 7 32 2" xfId="9430" xr:uid="{00000000-0005-0000-0000-00008B430000}"/>
    <cellStyle name="Примечание 7 32 3" xfId="13680" xr:uid="{00000000-0005-0000-0000-00008C430000}"/>
    <cellStyle name="Примечание 7 32 4" xfId="17901" xr:uid="{00000000-0005-0000-0000-00008D430000}"/>
    <cellStyle name="Примечание 7 33" xfId="4818" xr:uid="{00000000-0005-0000-0000-00008E430000}"/>
    <cellStyle name="Примечание 7 33 2" xfId="9431" xr:uid="{00000000-0005-0000-0000-00008F430000}"/>
    <cellStyle name="Примечание 7 33 3" xfId="13681" xr:uid="{00000000-0005-0000-0000-000090430000}"/>
    <cellStyle name="Примечание 7 33 4" xfId="17902" xr:uid="{00000000-0005-0000-0000-000091430000}"/>
    <cellStyle name="Примечание 7 34" xfId="4819" xr:uid="{00000000-0005-0000-0000-000092430000}"/>
    <cellStyle name="Примечание 7 34 2" xfId="9432" xr:uid="{00000000-0005-0000-0000-000093430000}"/>
    <cellStyle name="Примечание 7 34 3" xfId="13682" xr:uid="{00000000-0005-0000-0000-000094430000}"/>
    <cellStyle name="Примечание 7 34 4" xfId="17903" xr:uid="{00000000-0005-0000-0000-000095430000}"/>
    <cellStyle name="Примечание 7 35" xfId="4820" xr:uid="{00000000-0005-0000-0000-000096430000}"/>
    <cellStyle name="Примечание 7 35 2" xfId="9433" xr:uid="{00000000-0005-0000-0000-000097430000}"/>
    <cellStyle name="Примечание 7 35 3" xfId="13683" xr:uid="{00000000-0005-0000-0000-000098430000}"/>
    <cellStyle name="Примечание 7 35 4" xfId="17904" xr:uid="{00000000-0005-0000-0000-000099430000}"/>
    <cellStyle name="Примечание 7 36" xfId="4821" xr:uid="{00000000-0005-0000-0000-00009A430000}"/>
    <cellStyle name="Примечание 7 36 2" xfId="9434" xr:uid="{00000000-0005-0000-0000-00009B430000}"/>
    <cellStyle name="Примечание 7 36 3" xfId="13684" xr:uid="{00000000-0005-0000-0000-00009C430000}"/>
    <cellStyle name="Примечание 7 36 4" xfId="17905" xr:uid="{00000000-0005-0000-0000-00009D430000}"/>
    <cellStyle name="Примечание 7 37" xfId="4822" xr:uid="{00000000-0005-0000-0000-00009E430000}"/>
    <cellStyle name="Примечание 7 37 2" xfId="9435" xr:uid="{00000000-0005-0000-0000-00009F430000}"/>
    <cellStyle name="Примечание 7 37 3" xfId="13685" xr:uid="{00000000-0005-0000-0000-0000A0430000}"/>
    <cellStyle name="Примечание 7 37 4" xfId="17906" xr:uid="{00000000-0005-0000-0000-0000A1430000}"/>
    <cellStyle name="Примечание 7 38" xfId="4823" xr:uid="{00000000-0005-0000-0000-0000A2430000}"/>
    <cellStyle name="Примечание 7 38 2" xfId="9436" xr:uid="{00000000-0005-0000-0000-0000A3430000}"/>
    <cellStyle name="Примечание 7 38 3" xfId="13686" xr:uid="{00000000-0005-0000-0000-0000A4430000}"/>
    <cellStyle name="Примечание 7 38 4" xfId="17907" xr:uid="{00000000-0005-0000-0000-0000A5430000}"/>
    <cellStyle name="Примечание 7 39" xfId="4824" xr:uid="{00000000-0005-0000-0000-0000A6430000}"/>
    <cellStyle name="Примечание 7 39 2" xfId="9437" xr:uid="{00000000-0005-0000-0000-0000A7430000}"/>
    <cellStyle name="Примечание 7 39 3" xfId="13687" xr:uid="{00000000-0005-0000-0000-0000A8430000}"/>
    <cellStyle name="Примечание 7 39 4" xfId="17908" xr:uid="{00000000-0005-0000-0000-0000A9430000}"/>
    <cellStyle name="Примечание 7 4" xfId="4825" xr:uid="{00000000-0005-0000-0000-0000AA430000}"/>
    <cellStyle name="Примечание 7 4 2" xfId="4826" xr:uid="{00000000-0005-0000-0000-0000AB430000}"/>
    <cellStyle name="Примечание 7 4 2 2" xfId="9439" xr:uid="{00000000-0005-0000-0000-0000AC430000}"/>
    <cellStyle name="Примечание 7 4 2 3" xfId="13689" xr:uid="{00000000-0005-0000-0000-0000AD430000}"/>
    <cellStyle name="Примечание 7 4 2 4" xfId="17910" xr:uid="{00000000-0005-0000-0000-0000AE430000}"/>
    <cellStyle name="Примечание 7 4 3" xfId="4827" xr:uid="{00000000-0005-0000-0000-0000AF430000}"/>
    <cellStyle name="Примечание 7 4 3 2" xfId="9440" xr:uid="{00000000-0005-0000-0000-0000B0430000}"/>
    <cellStyle name="Примечание 7 4 3 3" xfId="13690" xr:uid="{00000000-0005-0000-0000-0000B1430000}"/>
    <cellStyle name="Примечание 7 4 3 4" xfId="17911" xr:uid="{00000000-0005-0000-0000-0000B2430000}"/>
    <cellStyle name="Примечание 7 4 4" xfId="9438" xr:uid="{00000000-0005-0000-0000-0000B3430000}"/>
    <cellStyle name="Примечание 7 4 5" xfId="13688" xr:uid="{00000000-0005-0000-0000-0000B4430000}"/>
    <cellStyle name="Примечание 7 4 6" xfId="17909" xr:uid="{00000000-0005-0000-0000-0000B5430000}"/>
    <cellStyle name="Примечание 7 40" xfId="4828" xr:uid="{00000000-0005-0000-0000-0000B6430000}"/>
    <cellStyle name="Примечание 7 40 2" xfId="9441" xr:uid="{00000000-0005-0000-0000-0000B7430000}"/>
    <cellStyle name="Примечание 7 40 3" xfId="13691" xr:uid="{00000000-0005-0000-0000-0000B8430000}"/>
    <cellStyle name="Примечание 7 40 4" xfId="17912" xr:uid="{00000000-0005-0000-0000-0000B9430000}"/>
    <cellStyle name="Примечание 7 41" xfId="4829" xr:uid="{00000000-0005-0000-0000-0000BA430000}"/>
    <cellStyle name="Примечание 7 41 2" xfId="9442" xr:uid="{00000000-0005-0000-0000-0000BB430000}"/>
    <cellStyle name="Примечание 7 41 3" xfId="13692" xr:uid="{00000000-0005-0000-0000-0000BC430000}"/>
    <cellStyle name="Примечание 7 41 4" xfId="17913" xr:uid="{00000000-0005-0000-0000-0000BD430000}"/>
    <cellStyle name="Примечание 7 42" xfId="4830" xr:uid="{00000000-0005-0000-0000-0000BE430000}"/>
    <cellStyle name="Примечание 7 42 2" xfId="9443" xr:uid="{00000000-0005-0000-0000-0000BF430000}"/>
    <cellStyle name="Примечание 7 42 3" xfId="13693" xr:uid="{00000000-0005-0000-0000-0000C0430000}"/>
    <cellStyle name="Примечание 7 42 4" xfId="17914" xr:uid="{00000000-0005-0000-0000-0000C1430000}"/>
    <cellStyle name="Примечание 7 43" xfId="4831" xr:uid="{00000000-0005-0000-0000-0000C2430000}"/>
    <cellStyle name="Примечание 7 43 2" xfId="9444" xr:uid="{00000000-0005-0000-0000-0000C3430000}"/>
    <cellStyle name="Примечание 7 43 3" xfId="13694" xr:uid="{00000000-0005-0000-0000-0000C4430000}"/>
    <cellStyle name="Примечание 7 43 4" xfId="17915" xr:uid="{00000000-0005-0000-0000-0000C5430000}"/>
    <cellStyle name="Примечание 7 44" xfId="4832" xr:uid="{00000000-0005-0000-0000-0000C6430000}"/>
    <cellStyle name="Примечание 7 44 2" xfId="9445" xr:uid="{00000000-0005-0000-0000-0000C7430000}"/>
    <cellStyle name="Примечание 7 44 3" xfId="13695" xr:uid="{00000000-0005-0000-0000-0000C8430000}"/>
    <cellStyle name="Примечание 7 44 4" xfId="17916" xr:uid="{00000000-0005-0000-0000-0000C9430000}"/>
    <cellStyle name="Примечание 7 45" xfId="4833" xr:uid="{00000000-0005-0000-0000-0000CA430000}"/>
    <cellStyle name="Примечание 7 45 2" xfId="9446" xr:uid="{00000000-0005-0000-0000-0000CB430000}"/>
    <cellStyle name="Примечание 7 45 3" xfId="13696" xr:uid="{00000000-0005-0000-0000-0000CC430000}"/>
    <cellStyle name="Примечание 7 45 4" xfId="17917" xr:uid="{00000000-0005-0000-0000-0000CD430000}"/>
    <cellStyle name="Примечание 7 46" xfId="4834" xr:uid="{00000000-0005-0000-0000-0000CE430000}"/>
    <cellStyle name="Примечание 7 46 2" xfId="9447" xr:uid="{00000000-0005-0000-0000-0000CF430000}"/>
    <cellStyle name="Примечание 7 46 3" xfId="13697" xr:uid="{00000000-0005-0000-0000-0000D0430000}"/>
    <cellStyle name="Примечание 7 46 4" xfId="17918" xr:uid="{00000000-0005-0000-0000-0000D1430000}"/>
    <cellStyle name="Примечание 7 47" xfId="4835" xr:uid="{00000000-0005-0000-0000-0000D2430000}"/>
    <cellStyle name="Примечание 7 47 2" xfId="9448" xr:uid="{00000000-0005-0000-0000-0000D3430000}"/>
    <cellStyle name="Примечание 7 47 3" xfId="13698" xr:uid="{00000000-0005-0000-0000-0000D4430000}"/>
    <cellStyle name="Примечание 7 47 4" xfId="17919" xr:uid="{00000000-0005-0000-0000-0000D5430000}"/>
    <cellStyle name="Примечание 7 48" xfId="4836" xr:uid="{00000000-0005-0000-0000-0000D6430000}"/>
    <cellStyle name="Примечание 7 48 2" xfId="9449" xr:uid="{00000000-0005-0000-0000-0000D7430000}"/>
    <cellStyle name="Примечание 7 48 3" xfId="13699" xr:uid="{00000000-0005-0000-0000-0000D8430000}"/>
    <cellStyle name="Примечание 7 48 4" xfId="17920" xr:uid="{00000000-0005-0000-0000-0000D9430000}"/>
    <cellStyle name="Примечание 7 49" xfId="4837" xr:uid="{00000000-0005-0000-0000-0000DA430000}"/>
    <cellStyle name="Примечание 7 49 2" xfId="9450" xr:uid="{00000000-0005-0000-0000-0000DB430000}"/>
    <cellStyle name="Примечание 7 49 3" xfId="13700" xr:uid="{00000000-0005-0000-0000-0000DC430000}"/>
    <cellStyle name="Примечание 7 49 4" xfId="17921" xr:uid="{00000000-0005-0000-0000-0000DD430000}"/>
    <cellStyle name="Примечание 7 5" xfId="4838" xr:uid="{00000000-0005-0000-0000-0000DE430000}"/>
    <cellStyle name="Примечание 7 5 2" xfId="9451" xr:uid="{00000000-0005-0000-0000-0000DF430000}"/>
    <cellStyle name="Примечание 7 5 3" xfId="13701" xr:uid="{00000000-0005-0000-0000-0000E0430000}"/>
    <cellStyle name="Примечание 7 5 4" xfId="17922" xr:uid="{00000000-0005-0000-0000-0000E1430000}"/>
    <cellStyle name="Примечание 7 50" xfId="4839" xr:uid="{00000000-0005-0000-0000-0000E2430000}"/>
    <cellStyle name="Примечание 7 50 2" xfId="9452" xr:uid="{00000000-0005-0000-0000-0000E3430000}"/>
    <cellStyle name="Примечание 7 50 3" xfId="13702" xr:uid="{00000000-0005-0000-0000-0000E4430000}"/>
    <cellStyle name="Примечание 7 50 4" xfId="17923" xr:uid="{00000000-0005-0000-0000-0000E5430000}"/>
    <cellStyle name="Примечание 7 51" xfId="4840" xr:uid="{00000000-0005-0000-0000-0000E6430000}"/>
    <cellStyle name="Примечание 7 51 2" xfId="9453" xr:uid="{00000000-0005-0000-0000-0000E7430000}"/>
    <cellStyle name="Примечание 7 51 3" xfId="13703" xr:uid="{00000000-0005-0000-0000-0000E8430000}"/>
    <cellStyle name="Примечание 7 51 4" xfId="17924" xr:uid="{00000000-0005-0000-0000-0000E9430000}"/>
    <cellStyle name="Примечание 7 52" xfId="4841" xr:uid="{00000000-0005-0000-0000-0000EA430000}"/>
    <cellStyle name="Примечание 7 52 2" xfId="9454" xr:uid="{00000000-0005-0000-0000-0000EB430000}"/>
    <cellStyle name="Примечание 7 52 3" xfId="13704" xr:uid="{00000000-0005-0000-0000-0000EC430000}"/>
    <cellStyle name="Примечание 7 52 4" xfId="17925" xr:uid="{00000000-0005-0000-0000-0000ED430000}"/>
    <cellStyle name="Примечание 7 53" xfId="4842" xr:uid="{00000000-0005-0000-0000-0000EE430000}"/>
    <cellStyle name="Примечание 7 53 2" xfId="9455" xr:uid="{00000000-0005-0000-0000-0000EF430000}"/>
    <cellStyle name="Примечание 7 53 3" xfId="13705" xr:uid="{00000000-0005-0000-0000-0000F0430000}"/>
    <cellStyle name="Примечание 7 53 4" xfId="17926" xr:uid="{00000000-0005-0000-0000-0000F1430000}"/>
    <cellStyle name="Примечание 7 54" xfId="4843" xr:uid="{00000000-0005-0000-0000-0000F2430000}"/>
    <cellStyle name="Примечание 7 54 2" xfId="9456" xr:uid="{00000000-0005-0000-0000-0000F3430000}"/>
    <cellStyle name="Примечание 7 54 3" xfId="13706" xr:uid="{00000000-0005-0000-0000-0000F4430000}"/>
    <cellStyle name="Примечание 7 54 4" xfId="17927" xr:uid="{00000000-0005-0000-0000-0000F5430000}"/>
    <cellStyle name="Примечание 7 55" xfId="4844" xr:uid="{00000000-0005-0000-0000-0000F6430000}"/>
    <cellStyle name="Примечание 7 55 2" xfId="9457" xr:uid="{00000000-0005-0000-0000-0000F7430000}"/>
    <cellStyle name="Примечание 7 55 3" xfId="13707" xr:uid="{00000000-0005-0000-0000-0000F8430000}"/>
    <cellStyle name="Примечание 7 55 4" xfId="17928" xr:uid="{00000000-0005-0000-0000-0000F9430000}"/>
    <cellStyle name="Примечание 7 56" xfId="4845" xr:uid="{00000000-0005-0000-0000-0000FA430000}"/>
    <cellStyle name="Примечание 7 56 2" xfId="9458" xr:uid="{00000000-0005-0000-0000-0000FB430000}"/>
    <cellStyle name="Примечание 7 56 3" xfId="13708" xr:uid="{00000000-0005-0000-0000-0000FC430000}"/>
    <cellStyle name="Примечание 7 56 4" xfId="17929" xr:uid="{00000000-0005-0000-0000-0000FD430000}"/>
    <cellStyle name="Примечание 7 57" xfId="4846" xr:uid="{00000000-0005-0000-0000-0000FE430000}"/>
    <cellStyle name="Примечание 7 57 2" xfId="9459" xr:uid="{00000000-0005-0000-0000-0000FF430000}"/>
    <cellStyle name="Примечание 7 57 3" xfId="13709" xr:uid="{00000000-0005-0000-0000-000000440000}"/>
    <cellStyle name="Примечание 7 57 4" xfId="17930" xr:uid="{00000000-0005-0000-0000-000001440000}"/>
    <cellStyle name="Примечание 7 58" xfId="4847" xr:uid="{00000000-0005-0000-0000-000002440000}"/>
    <cellStyle name="Примечание 7 58 2" xfId="9460" xr:uid="{00000000-0005-0000-0000-000003440000}"/>
    <cellStyle name="Примечание 7 58 3" xfId="13710" xr:uid="{00000000-0005-0000-0000-000004440000}"/>
    <cellStyle name="Примечание 7 58 4" xfId="17931" xr:uid="{00000000-0005-0000-0000-000005440000}"/>
    <cellStyle name="Примечание 7 59" xfId="4848" xr:uid="{00000000-0005-0000-0000-000006440000}"/>
    <cellStyle name="Примечание 7 59 2" xfId="9461" xr:uid="{00000000-0005-0000-0000-000007440000}"/>
    <cellStyle name="Примечание 7 59 3" xfId="13711" xr:uid="{00000000-0005-0000-0000-000008440000}"/>
    <cellStyle name="Примечание 7 59 4" xfId="17932" xr:uid="{00000000-0005-0000-0000-000009440000}"/>
    <cellStyle name="Примечание 7 6" xfId="4849" xr:uid="{00000000-0005-0000-0000-00000A440000}"/>
    <cellStyle name="Примечание 7 6 2" xfId="9462" xr:uid="{00000000-0005-0000-0000-00000B440000}"/>
    <cellStyle name="Примечание 7 6 3" xfId="13712" xr:uid="{00000000-0005-0000-0000-00000C440000}"/>
    <cellStyle name="Примечание 7 6 4" xfId="17933" xr:uid="{00000000-0005-0000-0000-00000D440000}"/>
    <cellStyle name="Примечание 7 60" xfId="4850" xr:uid="{00000000-0005-0000-0000-00000E440000}"/>
    <cellStyle name="Примечание 7 60 2" xfId="9463" xr:uid="{00000000-0005-0000-0000-00000F440000}"/>
    <cellStyle name="Примечание 7 60 3" xfId="13713" xr:uid="{00000000-0005-0000-0000-000010440000}"/>
    <cellStyle name="Примечание 7 60 4" xfId="17934" xr:uid="{00000000-0005-0000-0000-000011440000}"/>
    <cellStyle name="Примечание 7 61" xfId="4851" xr:uid="{00000000-0005-0000-0000-000012440000}"/>
    <cellStyle name="Примечание 7 61 2" xfId="9464" xr:uid="{00000000-0005-0000-0000-000013440000}"/>
    <cellStyle name="Примечание 7 61 3" xfId="13714" xr:uid="{00000000-0005-0000-0000-000014440000}"/>
    <cellStyle name="Примечание 7 61 4" xfId="17935" xr:uid="{00000000-0005-0000-0000-000015440000}"/>
    <cellStyle name="Примечание 7 62" xfId="4852" xr:uid="{00000000-0005-0000-0000-000016440000}"/>
    <cellStyle name="Примечание 7 62 2" xfId="9465" xr:uid="{00000000-0005-0000-0000-000017440000}"/>
    <cellStyle name="Примечание 7 62 3" xfId="13715" xr:uid="{00000000-0005-0000-0000-000018440000}"/>
    <cellStyle name="Примечание 7 62 4" xfId="17936" xr:uid="{00000000-0005-0000-0000-000019440000}"/>
    <cellStyle name="Примечание 7 63" xfId="4853" xr:uid="{00000000-0005-0000-0000-00001A440000}"/>
    <cellStyle name="Примечание 7 63 2" xfId="9466" xr:uid="{00000000-0005-0000-0000-00001B440000}"/>
    <cellStyle name="Примечание 7 63 3" xfId="13716" xr:uid="{00000000-0005-0000-0000-00001C440000}"/>
    <cellStyle name="Примечание 7 63 4" xfId="17937" xr:uid="{00000000-0005-0000-0000-00001D440000}"/>
    <cellStyle name="Примечание 7 64" xfId="4854" xr:uid="{00000000-0005-0000-0000-00001E440000}"/>
    <cellStyle name="Примечание 7 64 2" xfId="9467" xr:uid="{00000000-0005-0000-0000-00001F440000}"/>
    <cellStyle name="Примечание 7 64 3" xfId="13717" xr:uid="{00000000-0005-0000-0000-000020440000}"/>
    <cellStyle name="Примечание 7 64 4" xfId="17938" xr:uid="{00000000-0005-0000-0000-000021440000}"/>
    <cellStyle name="Примечание 7 65" xfId="4855" xr:uid="{00000000-0005-0000-0000-000022440000}"/>
    <cellStyle name="Примечание 7 65 2" xfId="9468" xr:uid="{00000000-0005-0000-0000-000023440000}"/>
    <cellStyle name="Примечание 7 65 3" xfId="13718" xr:uid="{00000000-0005-0000-0000-000024440000}"/>
    <cellStyle name="Примечание 7 65 4" xfId="17939" xr:uid="{00000000-0005-0000-0000-000025440000}"/>
    <cellStyle name="Примечание 7 66" xfId="4856" xr:uid="{00000000-0005-0000-0000-000026440000}"/>
    <cellStyle name="Примечание 7 66 2" xfId="9469" xr:uid="{00000000-0005-0000-0000-000027440000}"/>
    <cellStyle name="Примечание 7 66 3" xfId="13719" xr:uid="{00000000-0005-0000-0000-000028440000}"/>
    <cellStyle name="Примечание 7 66 4" xfId="17940" xr:uid="{00000000-0005-0000-0000-000029440000}"/>
    <cellStyle name="Примечание 7 67" xfId="4857" xr:uid="{00000000-0005-0000-0000-00002A440000}"/>
    <cellStyle name="Примечание 7 67 2" xfId="9470" xr:uid="{00000000-0005-0000-0000-00002B440000}"/>
    <cellStyle name="Примечание 7 67 3" xfId="13720" xr:uid="{00000000-0005-0000-0000-00002C440000}"/>
    <cellStyle name="Примечание 7 67 4" xfId="17941" xr:uid="{00000000-0005-0000-0000-00002D440000}"/>
    <cellStyle name="Примечание 7 68" xfId="4858" xr:uid="{00000000-0005-0000-0000-00002E440000}"/>
    <cellStyle name="Примечание 7 68 2" xfId="9471" xr:uid="{00000000-0005-0000-0000-00002F440000}"/>
    <cellStyle name="Примечание 7 68 3" xfId="13721" xr:uid="{00000000-0005-0000-0000-000030440000}"/>
    <cellStyle name="Примечание 7 68 4" xfId="17942" xr:uid="{00000000-0005-0000-0000-000031440000}"/>
    <cellStyle name="Примечание 7 69" xfId="4859" xr:uid="{00000000-0005-0000-0000-000032440000}"/>
    <cellStyle name="Примечание 7 69 2" xfId="9472" xr:uid="{00000000-0005-0000-0000-000033440000}"/>
    <cellStyle name="Примечание 7 69 3" xfId="13722" xr:uid="{00000000-0005-0000-0000-000034440000}"/>
    <cellStyle name="Примечание 7 69 4" xfId="17943" xr:uid="{00000000-0005-0000-0000-000035440000}"/>
    <cellStyle name="Примечание 7 7" xfId="4860" xr:uid="{00000000-0005-0000-0000-000036440000}"/>
    <cellStyle name="Примечание 7 7 2" xfId="9473" xr:uid="{00000000-0005-0000-0000-000037440000}"/>
    <cellStyle name="Примечание 7 7 3" xfId="13723" xr:uid="{00000000-0005-0000-0000-000038440000}"/>
    <cellStyle name="Примечание 7 7 4" xfId="17944" xr:uid="{00000000-0005-0000-0000-000039440000}"/>
    <cellStyle name="Примечание 7 70" xfId="4861" xr:uid="{00000000-0005-0000-0000-00003A440000}"/>
    <cellStyle name="Примечание 7 70 2" xfId="9474" xr:uid="{00000000-0005-0000-0000-00003B440000}"/>
    <cellStyle name="Примечание 7 70 3" xfId="13724" xr:uid="{00000000-0005-0000-0000-00003C440000}"/>
    <cellStyle name="Примечание 7 70 4" xfId="17945" xr:uid="{00000000-0005-0000-0000-00003D440000}"/>
    <cellStyle name="Примечание 7 71" xfId="4862" xr:uid="{00000000-0005-0000-0000-00003E440000}"/>
    <cellStyle name="Примечание 7 71 2" xfId="9475" xr:uid="{00000000-0005-0000-0000-00003F440000}"/>
    <cellStyle name="Примечание 7 71 3" xfId="13725" xr:uid="{00000000-0005-0000-0000-000040440000}"/>
    <cellStyle name="Примечание 7 71 4" xfId="17946" xr:uid="{00000000-0005-0000-0000-000041440000}"/>
    <cellStyle name="Примечание 7 72" xfId="4863" xr:uid="{00000000-0005-0000-0000-000042440000}"/>
    <cellStyle name="Примечание 7 72 2" xfId="9476" xr:uid="{00000000-0005-0000-0000-000043440000}"/>
    <cellStyle name="Примечание 7 72 3" xfId="13726" xr:uid="{00000000-0005-0000-0000-000044440000}"/>
    <cellStyle name="Примечание 7 72 4" xfId="17947" xr:uid="{00000000-0005-0000-0000-000045440000}"/>
    <cellStyle name="Примечание 7 73" xfId="4864" xr:uid="{00000000-0005-0000-0000-000046440000}"/>
    <cellStyle name="Примечание 7 73 2" xfId="9477" xr:uid="{00000000-0005-0000-0000-000047440000}"/>
    <cellStyle name="Примечание 7 73 3" xfId="13727" xr:uid="{00000000-0005-0000-0000-000048440000}"/>
    <cellStyle name="Примечание 7 73 4" xfId="17948" xr:uid="{00000000-0005-0000-0000-000049440000}"/>
    <cellStyle name="Примечание 7 74" xfId="4865" xr:uid="{00000000-0005-0000-0000-00004A440000}"/>
    <cellStyle name="Примечание 7 74 2" xfId="9478" xr:uid="{00000000-0005-0000-0000-00004B440000}"/>
    <cellStyle name="Примечание 7 74 3" xfId="13728" xr:uid="{00000000-0005-0000-0000-00004C440000}"/>
    <cellStyle name="Примечание 7 74 4" xfId="17949" xr:uid="{00000000-0005-0000-0000-00004D440000}"/>
    <cellStyle name="Примечание 7 75" xfId="4866" xr:uid="{00000000-0005-0000-0000-00004E440000}"/>
    <cellStyle name="Примечание 7 75 2" xfId="9479" xr:uid="{00000000-0005-0000-0000-00004F440000}"/>
    <cellStyle name="Примечание 7 75 3" xfId="13729" xr:uid="{00000000-0005-0000-0000-000050440000}"/>
    <cellStyle name="Примечание 7 75 4" xfId="17950" xr:uid="{00000000-0005-0000-0000-000051440000}"/>
    <cellStyle name="Примечание 7 76" xfId="4867" xr:uid="{00000000-0005-0000-0000-000052440000}"/>
    <cellStyle name="Примечание 7 76 2" xfId="9480" xr:uid="{00000000-0005-0000-0000-000053440000}"/>
    <cellStyle name="Примечание 7 76 3" xfId="13730" xr:uid="{00000000-0005-0000-0000-000054440000}"/>
    <cellStyle name="Примечание 7 76 4" xfId="17951" xr:uid="{00000000-0005-0000-0000-000055440000}"/>
    <cellStyle name="Примечание 7 77" xfId="4868" xr:uid="{00000000-0005-0000-0000-000056440000}"/>
    <cellStyle name="Примечание 7 77 2" xfId="9481" xr:uid="{00000000-0005-0000-0000-000057440000}"/>
    <cellStyle name="Примечание 7 77 3" xfId="13731" xr:uid="{00000000-0005-0000-0000-000058440000}"/>
    <cellStyle name="Примечание 7 77 4" xfId="17952" xr:uid="{00000000-0005-0000-0000-000059440000}"/>
    <cellStyle name="Примечание 7 78" xfId="4869" xr:uid="{00000000-0005-0000-0000-00005A440000}"/>
    <cellStyle name="Примечание 7 78 2" xfId="9482" xr:uid="{00000000-0005-0000-0000-00005B440000}"/>
    <cellStyle name="Примечание 7 78 3" xfId="13732" xr:uid="{00000000-0005-0000-0000-00005C440000}"/>
    <cellStyle name="Примечание 7 78 4" xfId="17953" xr:uid="{00000000-0005-0000-0000-00005D440000}"/>
    <cellStyle name="Примечание 7 79" xfId="4870" xr:uid="{00000000-0005-0000-0000-00005E440000}"/>
    <cellStyle name="Примечание 7 79 2" xfId="9483" xr:uid="{00000000-0005-0000-0000-00005F440000}"/>
    <cellStyle name="Примечание 7 79 3" xfId="13733" xr:uid="{00000000-0005-0000-0000-000060440000}"/>
    <cellStyle name="Примечание 7 79 4" xfId="17954" xr:uid="{00000000-0005-0000-0000-000061440000}"/>
    <cellStyle name="Примечание 7 8" xfId="4871" xr:uid="{00000000-0005-0000-0000-000062440000}"/>
    <cellStyle name="Примечание 7 8 2" xfId="9484" xr:uid="{00000000-0005-0000-0000-000063440000}"/>
    <cellStyle name="Примечание 7 8 3" xfId="13734" xr:uid="{00000000-0005-0000-0000-000064440000}"/>
    <cellStyle name="Примечание 7 8 4" xfId="17955" xr:uid="{00000000-0005-0000-0000-000065440000}"/>
    <cellStyle name="Примечание 7 80" xfId="4872" xr:uid="{00000000-0005-0000-0000-000066440000}"/>
    <cellStyle name="Примечание 7 80 2" xfId="9485" xr:uid="{00000000-0005-0000-0000-000067440000}"/>
    <cellStyle name="Примечание 7 80 3" xfId="13735" xr:uid="{00000000-0005-0000-0000-000068440000}"/>
    <cellStyle name="Примечание 7 80 4" xfId="17956" xr:uid="{00000000-0005-0000-0000-000069440000}"/>
    <cellStyle name="Примечание 7 81" xfId="4873" xr:uid="{00000000-0005-0000-0000-00006A440000}"/>
    <cellStyle name="Примечание 7 81 2" xfId="9486" xr:uid="{00000000-0005-0000-0000-00006B440000}"/>
    <cellStyle name="Примечание 7 81 3" xfId="13736" xr:uid="{00000000-0005-0000-0000-00006C440000}"/>
    <cellStyle name="Примечание 7 81 4" xfId="17957" xr:uid="{00000000-0005-0000-0000-00006D440000}"/>
    <cellStyle name="Примечание 7 82" xfId="4874" xr:uid="{00000000-0005-0000-0000-00006E440000}"/>
    <cellStyle name="Примечание 7 82 2" xfId="9487" xr:uid="{00000000-0005-0000-0000-00006F440000}"/>
    <cellStyle name="Примечание 7 82 3" xfId="13737" xr:uid="{00000000-0005-0000-0000-000070440000}"/>
    <cellStyle name="Примечание 7 82 4" xfId="17958" xr:uid="{00000000-0005-0000-0000-000071440000}"/>
    <cellStyle name="Примечание 7 83" xfId="4875" xr:uid="{00000000-0005-0000-0000-000072440000}"/>
    <cellStyle name="Примечание 7 83 2" xfId="9488" xr:uid="{00000000-0005-0000-0000-000073440000}"/>
    <cellStyle name="Примечание 7 83 3" xfId="13738" xr:uid="{00000000-0005-0000-0000-000074440000}"/>
    <cellStyle name="Примечание 7 83 4" xfId="17959" xr:uid="{00000000-0005-0000-0000-000075440000}"/>
    <cellStyle name="Примечание 7 84" xfId="4876" xr:uid="{00000000-0005-0000-0000-000076440000}"/>
    <cellStyle name="Примечание 7 84 2" xfId="9489" xr:uid="{00000000-0005-0000-0000-000077440000}"/>
    <cellStyle name="Примечание 7 84 3" xfId="13739" xr:uid="{00000000-0005-0000-0000-000078440000}"/>
    <cellStyle name="Примечание 7 84 4" xfId="17960" xr:uid="{00000000-0005-0000-0000-000079440000}"/>
    <cellStyle name="Примечание 7 85" xfId="4877" xr:uid="{00000000-0005-0000-0000-00007A440000}"/>
    <cellStyle name="Примечание 7 85 2" xfId="9490" xr:uid="{00000000-0005-0000-0000-00007B440000}"/>
    <cellStyle name="Примечание 7 85 3" xfId="13740" xr:uid="{00000000-0005-0000-0000-00007C440000}"/>
    <cellStyle name="Примечание 7 85 4" xfId="17961" xr:uid="{00000000-0005-0000-0000-00007D440000}"/>
    <cellStyle name="Примечание 7 86" xfId="4878" xr:uid="{00000000-0005-0000-0000-00007E440000}"/>
    <cellStyle name="Примечание 7 86 2" xfId="9491" xr:uid="{00000000-0005-0000-0000-00007F440000}"/>
    <cellStyle name="Примечание 7 86 3" xfId="13741" xr:uid="{00000000-0005-0000-0000-000080440000}"/>
    <cellStyle name="Примечание 7 86 4" xfId="17962" xr:uid="{00000000-0005-0000-0000-000081440000}"/>
    <cellStyle name="Примечание 7 87" xfId="4879" xr:uid="{00000000-0005-0000-0000-000082440000}"/>
    <cellStyle name="Примечание 7 87 2" xfId="9492" xr:uid="{00000000-0005-0000-0000-000083440000}"/>
    <cellStyle name="Примечание 7 87 3" xfId="13742" xr:uid="{00000000-0005-0000-0000-000084440000}"/>
    <cellStyle name="Примечание 7 87 4" xfId="17963" xr:uid="{00000000-0005-0000-0000-000085440000}"/>
    <cellStyle name="Примечание 7 88" xfId="4880" xr:uid="{00000000-0005-0000-0000-000086440000}"/>
    <cellStyle name="Примечание 7 88 2" xfId="9493" xr:uid="{00000000-0005-0000-0000-000087440000}"/>
    <cellStyle name="Примечание 7 88 3" xfId="13743" xr:uid="{00000000-0005-0000-0000-000088440000}"/>
    <cellStyle name="Примечание 7 88 4" xfId="17964" xr:uid="{00000000-0005-0000-0000-000089440000}"/>
    <cellStyle name="Примечание 7 89" xfId="4881" xr:uid="{00000000-0005-0000-0000-00008A440000}"/>
    <cellStyle name="Примечание 7 89 2" xfId="9494" xr:uid="{00000000-0005-0000-0000-00008B440000}"/>
    <cellStyle name="Примечание 7 89 3" xfId="13744" xr:uid="{00000000-0005-0000-0000-00008C440000}"/>
    <cellStyle name="Примечание 7 89 4" xfId="17965" xr:uid="{00000000-0005-0000-0000-00008D440000}"/>
    <cellStyle name="Примечание 7 9" xfId="4882" xr:uid="{00000000-0005-0000-0000-00008E440000}"/>
    <cellStyle name="Примечание 7 9 2" xfId="9495" xr:uid="{00000000-0005-0000-0000-00008F440000}"/>
    <cellStyle name="Примечание 7 9 3" xfId="13745" xr:uid="{00000000-0005-0000-0000-000090440000}"/>
    <cellStyle name="Примечание 7 9 4" xfId="17966" xr:uid="{00000000-0005-0000-0000-000091440000}"/>
    <cellStyle name="Примечание 7 90" xfId="5220" xr:uid="{00000000-0005-0000-0000-000092440000}"/>
    <cellStyle name="Примечание 7 91" xfId="8825" xr:uid="{00000000-0005-0000-0000-000093440000}"/>
    <cellStyle name="Примечание 7 92" xfId="13075" xr:uid="{00000000-0005-0000-0000-000094440000}"/>
    <cellStyle name="Примечание 8" xfId="434" xr:uid="{00000000-0005-0000-0000-000095440000}"/>
    <cellStyle name="Примечание 8 10" xfId="4883" xr:uid="{00000000-0005-0000-0000-000096440000}"/>
    <cellStyle name="Примечание 8 10 2" xfId="9496" xr:uid="{00000000-0005-0000-0000-000097440000}"/>
    <cellStyle name="Примечание 8 10 3" xfId="13746" xr:uid="{00000000-0005-0000-0000-000098440000}"/>
    <cellStyle name="Примечание 8 10 4" xfId="17967" xr:uid="{00000000-0005-0000-0000-000099440000}"/>
    <cellStyle name="Примечание 8 11" xfId="4884" xr:uid="{00000000-0005-0000-0000-00009A440000}"/>
    <cellStyle name="Примечание 8 11 2" xfId="9497" xr:uid="{00000000-0005-0000-0000-00009B440000}"/>
    <cellStyle name="Примечание 8 11 3" xfId="13747" xr:uid="{00000000-0005-0000-0000-00009C440000}"/>
    <cellStyle name="Примечание 8 11 4" xfId="17968" xr:uid="{00000000-0005-0000-0000-00009D440000}"/>
    <cellStyle name="Примечание 8 12" xfId="4885" xr:uid="{00000000-0005-0000-0000-00009E440000}"/>
    <cellStyle name="Примечание 8 12 2" xfId="9498" xr:uid="{00000000-0005-0000-0000-00009F440000}"/>
    <cellStyle name="Примечание 8 12 3" xfId="13748" xr:uid="{00000000-0005-0000-0000-0000A0440000}"/>
    <cellStyle name="Примечание 8 12 4" xfId="17969" xr:uid="{00000000-0005-0000-0000-0000A1440000}"/>
    <cellStyle name="Примечание 8 13" xfId="4886" xr:uid="{00000000-0005-0000-0000-0000A2440000}"/>
    <cellStyle name="Примечание 8 13 2" xfId="9499" xr:uid="{00000000-0005-0000-0000-0000A3440000}"/>
    <cellStyle name="Примечание 8 13 3" xfId="13749" xr:uid="{00000000-0005-0000-0000-0000A4440000}"/>
    <cellStyle name="Примечание 8 13 4" xfId="17970" xr:uid="{00000000-0005-0000-0000-0000A5440000}"/>
    <cellStyle name="Примечание 8 14" xfId="4887" xr:uid="{00000000-0005-0000-0000-0000A6440000}"/>
    <cellStyle name="Примечание 8 14 2" xfId="9500" xr:uid="{00000000-0005-0000-0000-0000A7440000}"/>
    <cellStyle name="Примечание 8 14 3" xfId="13750" xr:uid="{00000000-0005-0000-0000-0000A8440000}"/>
    <cellStyle name="Примечание 8 14 4" xfId="17971" xr:uid="{00000000-0005-0000-0000-0000A9440000}"/>
    <cellStyle name="Примечание 8 15" xfId="4888" xr:uid="{00000000-0005-0000-0000-0000AA440000}"/>
    <cellStyle name="Примечание 8 15 2" xfId="9501" xr:uid="{00000000-0005-0000-0000-0000AB440000}"/>
    <cellStyle name="Примечание 8 15 3" xfId="13751" xr:uid="{00000000-0005-0000-0000-0000AC440000}"/>
    <cellStyle name="Примечание 8 15 4" xfId="17972" xr:uid="{00000000-0005-0000-0000-0000AD440000}"/>
    <cellStyle name="Примечание 8 16" xfId="4889" xr:uid="{00000000-0005-0000-0000-0000AE440000}"/>
    <cellStyle name="Примечание 8 16 2" xfId="9502" xr:uid="{00000000-0005-0000-0000-0000AF440000}"/>
    <cellStyle name="Примечание 8 16 3" xfId="13752" xr:uid="{00000000-0005-0000-0000-0000B0440000}"/>
    <cellStyle name="Примечание 8 16 4" xfId="17973" xr:uid="{00000000-0005-0000-0000-0000B1440000}"/>
    <cellStyle name="Примечание 8 17" xfId="4890" xr:uid="{00000000-0005-0000-0000-0000B2440000}"/>
    <cellStyle name="Примечание 8 17 2" xfId="9503" xr:uid="{00000000-0005-0000-0000-0000B3440000}"/>
    <cellStyle name="Примечание 8 17 3" xfId="13753" xr:uid="{00000000-0005-0000-0000-0000B4440000}"/>
    <cellStyle name="Примечание 8 17 4" xfId="17974" xr:uid="{00000000-0005-0000-0000-0000B5440000}"/>
    <cellStyle name="Примечание 8 18" xfId="4891" xr:uid="{00000000-0005-0000-0000-0000B6440000}"/>
    <cellStyle name="Примечание 8 18 2" xfId="9504" xr:uid="{00000000-0005-0000-0000-0000B7440000}"/>
    <cellStyle name="Примечание 8 18 3" xfId="13754" xr:uid="{00000000-0005-0000-0000-0000B8440000}"/>
    <cellStyle name="Примечание 8 18 4" xfId="17975" xr:uid="{00000000-0005-0000-0000-0000B9440000}"/>
    <cellStyle name="Примечание 8 19" xfId="4892" xr:uid="{00000000-0005-0000-0000-0000BA440000}"/>
    <cellStyle name="Примечание 8 19 2" xfId="9505" xr:uid="{00000000-0005-0000-0000-0000BB440000}"/>
    <cellStyle name="Примечание 8 19 3" xfId="13755" xr:uid="{00000000-0005-0000-0000-0000BC440000}"/>
    <cellStyle name="Примечание 8 19 4" xfId="17976" xr:uid="{00000000-0005-0000-0000-0000BD440000}"/>
    <cellStyle name="Примечание 8 2" xfId="4893" xr:uid="{00000000-0005-0000-0000-0000BE440000}"/>
    <cellStyle name="Примечание 8 2 2" xfId="4894" xr:uid="{00000000-0005-0000-0000-0000BF440000}"/>
    <cellStyle name="Примечание 8 2 2 2" xfId="9507" xr:uid="{00000000-0005-0000-0000-0000C0440000}"/>
    <cellStyle name="Примечание 8 2 2 3" xfId="13757" xr:uid="{00000000-0005-0000-0000-0000C1440000}"/>
    <cellStyle name="Примечание 8 2 2 4" xfId="17978" xr:uid="{00000000-0005-0000-0000-0000C2440000}"/>
    <cellStyle name="Примечание 8 2 3" xfId="4895" xr:uid="{00000000-0005-0000-0000-0000C3440000}"/>
    <cellStyle name="Примечание 8 2 3 2" xfId="9508" xr:uid="{00000000-0005-0000-0000-0000C4440000}"/>
    <cellStyle name="Примечание 8 2 3 3" xfId="13758" xr:uid="{00000000-0005-0000-0000-0000C5440000}"/>
    <cellStyle name="Примечание 8 2 3 4" xfId="17979" xr:uid="{00000000-0005-0000-0000-0000C6440000}"/>
    <cellStyle name="Примечание 8 2 4" xfId="9506" xr:uid="{00000000-0005-0000-0000-0000C7440000}"/>
    <cellStyle name="Примечание 8 2 5" xfId="13756" xr:uid="{00000000-0005-0000-0000-0000C8440000}"/>
    <cellStyle name="Примечание 8 2 6" xfId="17977" xr:uid="{00000000-0005-0000-0000-0000C9440000}"/>
    <cellStyle name="Примечание 8 20" xfId="4896" xr:uid="{00000000-0005-0000-0000-0000CA440000}"/>
    <cellStyle name="Примечание 8 20 2" xfId="9509" xr:uid="{00000000-0005-0000-0000-0000CB440000}"/>
    <cellStyle name="Примечание 8 20 3" xfId="13759" xr:uid="{00000000-0005-0000-0000-0000CC440000}"/>
    <cellStyle name="Примечание 8 20 4" xfId="17980" xr:uid="{00000000-0005-0000-0000-0000CD440000}"/>
    <cellStyle name="Примечание 8 21" xfId="4897" xr:uid="{00000000-0005-0000-0000-0000CE440000}"/>
    <cellStyle name="Примечание 8 21 2" xfId="9510" xr:uid="{00000000-0005-0000-0000-0000CF440000}"/>
    <cellStyle name="Примечание 8 21 3" xfId="13760" xr:uid="{00000000-0005-0000-0000-0000D0440000}"/>
    <cellStyle name="Примечание 8 21 4" xfId="17981" xr:uid="{00000000-0005-0000-0000-0000D1440000}"/>
    <cellStyle name="Примечание 8 22" xfId="4898" xr:uid="{00000000-0005-0000-0000-0000D2440000}"/>
    <cellStyle name="Примечание 8 22 2" xfId="9511" xr:uid="{00000000-0005-0000-0000-0000D3440000}"/>
    <cellStyle name="Примечание 8 22 3" xfId="13761" xr:uid="{00000000-0005-0000-0000-0000D4440000}"/>
    <cellStyle name="Примечание 8 22 4" xfId="17982" xr:uid="{00000000-0005-0000-0000-0000D5440000}"/>
    <cellStyle name="Примечание 8 23" xfId="4899" xr:uid="{00000000-0005-0000-0000-0000D6440000}"/>
    <cellStyle name="Примечание 8 23 2" xfId="9512" xr:uid="{00000000-0005-0000-0000-0000D7440000}"/>
    <cellStyle name="Примечание 8 23 3" xfId="13762" xr:uid="{00000000-0005-0000-0000-0000D8440000}"/>
    <cellStyle name="Примечание 8 23 4" xfId="17983" xr:uid="{00000000-0005-0000-0000-0000D9440000}"/>
    <cellStyle name="Примечание 8 24" xfId="4900" xr:uid="{00000000-0005-0000-0000-0000DA440000}"/>
    <cellStyle name="Примечание 8 24 2" xfId="9513" xr:uid="{00000000-0005-0000-0000-0000DB440000}"/>
    <cellStyle name="Примечание 8 24 3" xfId="13763" xr:uid="{00000000-0005-0000-0000-0000DC440000}"/>
    <cellStyle name="Примечание 8 24 4" xfId="17984" xr:uid="{00000000-0005-0000-0000-0000DD440000}"/>
    <cellStyle name="Примечание 8 25" xfId="4901" xr:uid="{00000000-0005-0000-0000-0000DE440000}"/>
    <cellStyle name="Примечание 8 25 2" xfId="9514" xr:uid="{00000000-0005-0000-0000-0000DF440000}"/>
    <cellStyle name="Примечание 8 25 3" xfId="13764" xr:uid="{00000000-0005-0000-0000-0000E0440000}"/>
    <cellStyle name="Примечание 8 25 4" xfId="17985" xr:uid="{00000000-0005-0000-0000-0000E1440000}"/>
    <cellStyle name="Примечание 8 26" xfId="4902" xr:uid="{00000000-0005-0000-0000-0000E2440000}"/>
    <cellStyle name="Примечание 8 26 2" xfId="9515" xr:uid="{00000000-0005-0000-0000-0000E3440000}"/>
    <cellStyle name="Примечание 8 26 3" xfId="13765" xr:uid="{00000000-0005-0000-0000-0000E4440000}"/>
    <cellStyle name="Примечание 8 26 4" xfId="17986" xr:uid="{00000000-0005-0000-0000-0000E5440000}"/>
    <cellStyle name="Примечание 8 27" xfId="4903" xr:uid="{00000000-0005-0000-0000-0000E6440000}"/>
    <cellStyle name="Примечание 8 27 2" xfId="9516" xr:uid="{00000000-0005-0000-0000-0000E7440000}"/>
    <cellStyle name="Примечание 8 27 3" xfId="13766" xr:uid="{00000000-0005-0000-0000-0000E8440000}"/>
    <cellStyle name="Примечание 8 27 4" xfId="17987" xr:uid="{00000000-0005-0000-0000-0000E9440000}"/>
    <cellStyle name="Примечание 8 28" xfId="4904" xr:uid="{00000000-0005-0000-0000-0000EA440000}"/>
    <cellStyle name="Примечание 8 28 2" xfId="9517" xr:uid="{00000000-0005-0000-0000-0000EB440000}"/>
    <cellStyle name="Примечание 8 28 3" xfId="13767" xr:uid="{00000000-0005-0000-0000-0000EC440000}"/>
    <cellStyle name="Примечание 8 28 4" xfId="17988" xr:uid="{00000000-0005-0000-0000-0000ED440000}"/>
    <cellStyle name="Примечание 8 29" xfId="4905" xr:uid="{00000000-0005-0000-0000-0000EE440000}"/>
    <cellStyle name="Примечание 8 29 2" xfId="9518" xr:uid="{00000000-0005-0000-0000-0000EF440000}"/>
    <cellStyle name="Примечание 8 29 3" xfId="13768" xr:uid="{00000000-0005-0000-0000-0000F0440000}"/>
    <cellStyle name="Примечание 8 29 4" xfId="17989" xr:uid="{00000000-0005-0000-0000-0000F1440000}"/>
    <cellStyle name="Примечание 8 3" xfId="4906" xr:uid="{00000000-0005-0000-0000-0000F2440000}"/>
    <cellStyle name="Примечание 8 3 2" xfId="4907" xr:uid="{00000000-0005-0000-0000-0000F3440000}"/>
    <cellStyle name="Примечание 8 3 2 2" xfId="9520" xr:uid="{00000000-0005-0000-0000-0000F4440000}"/>
    <cellStyle name="Примечание 8 3 2 3" xfId="13770" xr:uid="{00000000-0005-0000-0000-0000F5440000}"/>
    <cellStyle name="Примечание 8 3 2 4" xfId="17991" xr:uid="{00000000-0005-0000-0000-0000F6440000}"/>
    <cellStyle name="Примечание 8 3 3" xfId="4908" xr:uid="{00000000-0005-0000-0000-0000F7440000}"/>
    <cellStyle name="Примечание 8 3 3 2" xfId="9521" xr:uid="{00000000-0005-0000-0000-0000F8440000}"/>
    <cellStyle name="Примечание 8 3 3 3" xfId="13771" xr:uid="{00000000-0005-0000-0000-0000F9440000}"/>
    <cellStyle name="Примечание 8 3 3 4" xfId="17992" xr:uid="{00000000-0005-0000-0000-0000FA440000}"/>
    <cellStyle name="Примечание 8 3 4" xfId="9519" xr:uid="{00000000-0005-0000-0000-0000FB440000}"/>
    <cellStyle name="Примечание 8 3 5" xfId="13769" xr:uid="{00000000-0005-0000-0000-0000FC440000}"/>
    <cellStyle name="Примечание 8 3 6" xfId="17990" xr:uid="{00000000-0005-0000-0000-0000FD440000}"/>
    <cellStyle name="Примечание 8 30" xfId="4909" xr:uid="{00000000-0005-0000-0000-0000FE440000}"/>
    <cellStyle name="Примечание 8 30 2" xfId="9522" xr:uid="{00000000-0005-0000-0000-0000FF440000}"/>
    <cellStyle name="Примечание 8 30 3" xfId="13772" xr:uid="{00000000-0005-0000-0000-000000450000}"/>
    <cellStyle name="Примечание 8 30 4" xfId="17993" xr:uid="{00000000-0005-0000-0000-000001450000}"/>
    <cellStyle name="Примечание 8 31" xfId="4910" xr:uid="{00000000-0005-0000-0000-000002450000}"/>
    <cellStyle name="Примечание 8 31 2" xfId="9523" xr:uid="{00000000-0005-0000-0000-000003450000}"/>
    <cellStyle name="Примечание 8 31 3" xfId="13773" xr:uid="{00000000-0005-0000-0000-000004450000}"/>
    <cellStyle name="Примечание 8 31 4" xfId="17994" xr:uid="{00000000-0005-0000-0000-000005450000}"/>
    <cellStyle name="Примечание 8 32" xfId="4911" xr:uid="{00000000-0005-0000-0000-000006450000}"/>
    <cellStyle name="Примечание 8 32 2" xfId="9524" xr:uid="{00000000-0005-0000-0000-000007450000}"/>
    <cellStyle name="Примечание 8 32 3" xfId="13774" xr:uid="{00000000-0005-0000-0000-000008450000}"/>
    <cellStyle name="Примечание 8 32 4" xfId="17995" xr:uid="{00000000-0005-0000-0000-000009450000}"/>
    <cellStyle name="Примечание 8 33" xfId="4912" xr:uid="{00000000-0005-0000-0000-00000A450000}"/>
    <cellStyle name="Примечание 8 33 2" xfId="9525" xr:uid="{00000000-0005-0000-0000-00000B450000}"/>
    <cellStyle name="Примечание 8 33 3" xfId="13775" xr:uid="{00000000-0005-0000-0000-00000C450000}"/>
    <cellStyle name="Примечание 8 33 4" xfId="17996" xr:uid="{00000000-0005-0000-0000-00000D450000}"/>
    <cellStyle name="Примечание 8 34" xfId="4913" xr:uid="{00000000-0005-0000-0000-00000E450000}"/>
    <cellStyle name="Примечание 8 34 2" xfId="9526" xr:uid="{00000000-0005-0000-0000-00000F450000}"/>
    <cellStyle name="Примечание 8 34 3" xfId="13776" xr:uid="{00000000-0005-0000-0000-000010450000}"/>
    <cellStyle name="Примечание 8 34 4" xfId="17997" xr:uid="{00000000-0005-0000-0000-000011450000}"/>
    <cellStyle name="Примечание 8 35" xfId="4914" xr:uid="{00000000-0005-0000-0000-000012450000}"/>
    <cellStyle name="Примечание 8 35 2" xfId="9527" xr:uid="{00000000-0005-0000-0000-000013450000}"/>
    <cellStyle name="Примечание 8 35 3" xfId="13777" xr:uid="{00000000-0005-0000-0000-000014450000}"/>
    <cellStyle name="Примечание 8 35 4" xfId="17998" xr:uid="{00000000-0005-0000-0000-000015450000}"/>
    <cellStyle name="Примечание 8 36" xfId="4915" xr:uid="{00000000-0005-0000-0000-000016450000}"/>
    <cellStyle name="Примечание 8 36 2" xfId="9528" xr:uid="{00000000-0005-0000-0000-000017450000}"/>
    <cellStyle name="Примечание 8 36 3" xfId="13778" xr:uid="{00000000-0005-0000-0000-000018450000}"/>
    <cellStyle name="Примечание 8 36 4" xfId="17999" xr:uid="{00000000-0005-0000-0000-000019450000}"/>
    <cellStyle name="Примечание 8 37" xfId="4916" xr:uid="{00000000-0005-0000-0000-00001A450000}"/>
    <cellStyle name="Примечание 8 37 2" xfId="9529" xr:uid="{00000000-0005-0000-0000-00001B450000}"/>
    <cellStyle name="Примечание 8 37 3" xfId="13779" xr:uid="{00000000-0005-0000-0000-00001C450000}"/>
    <cellStyle name="Примечание 8 37 4" xfId="18000" xr:uid="{00000000-0005-0000-0000-00001D450000}"/>
    <cellStyle name="Примечание 8 38" xfId="4917" xr:uid="{00000000-0005-0000-0000-00001E450000}"/>
    <cellStyle name="Примечание 8 38 2" xfId="9530" xr:uid="{00000000-0005-0000-0000-00001F450000}"/>
    <cellStyle name="Примечание 8 38 3" xfId="13780" xr:uid="{00000000-0005-0000-0000-000020450000}"/>
    <cellStyle name="Примечание 8 38 4" xfId="18001" xr:uid="{00000000-0005-0000-0000-000021450000}"/>
    <cellStyle name="Примечание 8 39" xfId="4918" xr:uid="{00000000-0005-0000-0000-000022450000}"/>
    <cellStyle name="Примечание 8 39 2" xfId="9531" xr:uid="{00000000-0005-0000-0000-000023450000}"/>
    <cellStyle name="Примечание 8 39 3" xfId="13781" xr:uid="{00000000-0005-0000-0000-000024450000}"/>
    <cellStyle name="Примечание 8 39 4" xfId="18002" xr:uid="{00000000-0005-0000-0000-000025450000}"/>
    <cellStyle name="Примечание 8 4" xfId="4919" xr:uid="{00000000-0005-0000-0000-000026450000}"/>
    <cellStyle name="Примечание 8 4 2" xfId="4920" xr:uid="{00000000-0005-0000-0000-000027450000}"/>
    <cellStyle name="Примечание 8 4 2 2" xfId="9533" xr:uid="{00000000-0005-0000-0000-000028450000}"/>
    <cellStyle name="Примечание 8 4 2 3" xfId="13783" xr:uid="{00000000-0005-0000-0000-000029450000}"/>
    <cellStyle name="Примечание 8 4 2 4" xfId="18004" xr:uid="{00000000-0005-0000-0000-00002A450000}"/>
    <cellStyle name="Примечание 8 4 3" xfId="4921" xr:uid="{00000000-0005-0000-0000-00002B450000}"/>
    <cellStyle name="Примечание 8 4 3 2" xfId="9534" xr:uid="{00000000-0005-0000-0000-00002C450000}"/>
    <cellStyle name="Примечание 8 4 3 3" xfId="13784" xr:uid="{00000000-0005-0000-0000-00002D450000}"/>
    <cellStyle name="Примечание 8 4 3 4" xfId="18005" xr:uid="{00000000-0005-0000-0000-00002E450000}"/>
    <cellStyle name="Примечание 8 4 4" xfId="9532" xr:uid="{00000000-0005-0000-0000-00002F450000}"/>
    <cellStyle name="Примечание 8 4 5" xfId="13782" xr:uid="{00000000-0005-0000-0000-000030450000}"/>
    <cellStyle name="Примечание 8 4 6" xfId="18003" xr:uid="{00000000-0005-0000-0000-000031450000}"/>
    <cellStyle name="Примечание 8 40" xfId="4922" xr:uid="{00000000-0005-0000-0000-000032450000}"/>
    <cellStyle name="Примечание 8 40 2" xfId="9535" xr:uid="{00000000-0005-0000-0000-000033450000}"/>
    <cellStyle name="Примечание 8 40 3" xfId="13785" xr:uid="{00000000-0005-0000-0000-000034450000}"/>
    <cellStyle name="Примечание 8 40 4" xfId="18006" xr:uid="{00000000-0005-0000-0000-000035450000}"/>
    <cellStyle name="Примечание 8 41" xfId="4923" xr:uid="{00000000-0005-0000-0000-000036450000}"/>
    <cellStyle name="Примечание 8 41 2" xfId="9536" xr:uid="{00000000-0005-0000-0000-000037450000}"/>
    <cellStyle name="Примечание 8 41 3" xfId="13786" xr:uid="{00000000-0005-0000-0000-000038450000}"/>
    <cellStyle name="Примечание 8 41 4" xfId="18007" xr:uid="{00000000-0005-0000-0000-000039450000}"/>
    <cellStyle name="Примечание 8 42" xfId="4924" xr:uid="{00000000-0005-0000-0000-00003A450000}"/>
    <cellStyle name="Примечание 8 42 2" xfId="9537" xr:uid="{00000000-0005-0000-0000-00003B450000}"/>
    <cellStyle name="Примечание 8 42 3" xfId="13787" xr:uid="{00000000-0005-0000-0000-00003C450000}"/>
    <cellStyle name="Примечание 8 42 4" xfId="18008" xr:uid="{00000000-0005-0000-0000-00003D450000}"/>
    <cellStyle name="Примечание 8 43" xfId="4925" xr:uid="{00000000-0005-0000-0000-00003E450000}"/>
    <cellStyle name="Примечание 8 43 2" xfId="9538" xr:uid="{00000000-0005-0000-0000-00003F450000}"/>
    <cellStyle name="Примечание 8 43 3" xfId="13788" xr:uid="{00000000-0005-0000-0000-000040450000}"/>
    <cellStyle name="Примечание 8 43 4" xfId="18009" xr:uid="{00000000-0005-0000-0000-000041450000}"/>
    <cellStyle name="Примечание 8 44" xfId="4926" xr:uid="{00000000-0005-0000-0000-000042450000}"/>
    <cellStyle name="Примечание 8 44 2" xfId="9539" xr:uid="{00000000-0005-0000-0000-000043450000}"/>
    <cellStyle name="Примечание 8 44 3" xfId="13789" xr:uid="{00000000-0005-0000-0000-000044450000}"/>
    <cellStyle name="Примечание 8 44 4" xfId="18010" xr:uid="{00000000-0005-0000-0000-000045450000}"/>
    <cellStyle name="Примечание 8 45" xfId="4927" xr:uid="{00000000-0005-0000-0000-000046450000}"/>
    <cellStyle name="Примечание 8 45 2" xfId="9540" xr:uid="{00000000-0005-0000-0000-000047450000}"/>
    <cellStyle name="Примечание 8 45 3" xfId="13790" xr:uid="{00000000-0005-0000-0000-000048450000}"/>
    <cellStyle name="Примечание 8 45 4" xfId="18011" xr:uid="{00000000-0005-0000-0000-000049450000}"/>
    <cellStyle name="Примечание 8 46" xfId="4928" xr:uid="{00000000-0005-0000-0000-00004A450000}"/>
    <cellStyle name="Примечание 8 46 2" xfId="9541" xr:uid="{00000000-0005-0000-0000-00004B450000}"/>
    <cellStyle name="Примечание 8 46 3" xfId="13791" xr:uid="{00000000-0005-0000-0000-00004C450000}"/>
    <cellStyle name="Примечание 8 46 4" xfId="18012" xr:uid="{00000000-0005-0000-0000-00004D450000}"/>
    <cellStyle name="Примечание 8 47" xfId="4929" xr:uid="{00000000-0005-0000-0000-00004E450000}"/>
    <cellStyle name="Примечание 8 47 2" xfId="9542" xr:uid="{00000000-0005-0000-0000-00004F450000}"/>
    <cellStyle name="Примечание 8 47 3" xfId="13792" xr:uid="{00000000-0005-0000-0000-000050450000}"/>
    <cellStyle name="Примечание 8 47 4" xfId="18013" xr:uid="{00000000-0005-0000-0000-000051450000}"/>
    <cellStyle name="Примечание 8 48" xfId="4930" xr:uid="{00000000-0005-0000-0000-000052450000}"/>
    <cellStyle name="Примечание 8 48 2" xfId="9543" xr:uid="{00000000-0005-0000-0000-000053450000}"/>
    <cellStyle name="Примечание 8 48 3" xfId="13793" xr:uid="{00000000-0005-0000-0000-000054450000}"/>
    <cellStyle name="Примечание 8 48 4" xfId="18014" xr:uid="{00000000-0005-0000-0000-000055450000}"/>
    <cellStyle name="Примечание 8 49" xfId="4931" xr:uid="{00000000-0005-0000-0000-000056450000}"/>
    <cellStyle name="Примечание 8 49 2" xfId="9544" xr:uid="{00000000-0005-0000-0000-000057450000}"/>
    <cellStyle name="Примечание 8 49 3" xfId="13794" xr:uid="{00000000-0005-0000-0000-000058450000}"/>
    <cellStyle name="Примечание 8 49 4" xfId="18015" xr:uid="{00000000-0005-0000-0000-000059450000}"/>
    <cellStyle name="Примечание 8 5" xfId="4932" xr:uid="{00000000-0005-0000-0000-00005A450000}"/>
    <cellStyle name="Примечание 8 5 2" xfId="9545" xr:uid="{00000000-0005-0000-0000-00005B450000}"/>
    <cellStyle name="Примечание 8 5 3" xfId="13795" xr:uid="{00000000-0005-0000-0000-00005C450000}"/>
    <cellStyle name="Примечание 8 5 4" xfId="18016" xr:uid="{00000000-0005-0000-0000-00005D450000}"/>
    <cellStyle name="Примечание 8 50" xfId="4933" xr:uid="{00000000-0005-0000-0000-00005E450000}"/>
    <cellStyle name="Примечание 8 50 2" xfId="9546" xr:uid="{00000000-0005-0000-0000-00005F450000}"/>
    <cellStyle name="Примечание 8 50 3" xfId="13796" xr:uid="{00000000-0005-0000-0000-000060450000}"/>
    <cellStyle name="Примечание 8 50 4" xfId="18017" xr:uid="{00000000-0005-0000-0000-000061450000}"/>
    <cellStyle name="Примечание 8 51" xfId="4934" xr:uid="{00000000-0005-0000-0000-000062450000}"/>
    <cellStyle name="Примечание 8 51 2" xfId="9547" xr:uid="{00000000-0005-0000-0000-000063450000}"/>
    <cellStyle name="Примечание 8 51 3" xfId="13797" xr:uid="{00000000-0005-0000-0000-000064450000}"/>
    <cellStyle name="Примечание 8 51 4" xfId="18018" xr:uid="{00000000-0005-0000-0000-000065450000}"/>
    <cellStyle name="Примечание 8 52" xfId="4935" xr:uid="{00000000-0005-0000-0000-000066450000}"/>
    <cellStyle name="Примечание 8 52 2" xfId="9548" xr:uid="{00000000-0005-0000-0000-000067450000}"/>
    <cellStyle name="Примечание 8 52 3" xfId="13798" xr:uid="{00000000-0005-0000-0000-000068450000}"/>
    <cellStyle name="Примечание 8 52 4" xfId="18019" xr:uid="{00000000-0005-0000-0000-000069450000}"/>
    <cellStyle name="Примечание 8 53" xfId="4936" xr:uid="{00000000-0005-0000-0000-00006A450000}"/>
    <cellStyle name="Примечание 8 53 2" xfId="9549" xr:uid="{00000000-0005-0000-0000-00006B450000}"/>
    <cellStyle name="Примечание 8 53 3" xfId="13799" xr:uid="{00000000-0005-0000-0000-00006C450000}"/>
    <cellStyle name="Примечание 8 53 4" xfId="18020" xr:uid="{00000000-0005-0000-0000-00006D450000}"/>
    <cellStyle name="Примечание 8 54" xfId="4937" xr:uid="{00000000-0005-0000-0000-00006E450000}"/>
    <cellStyle name="Примечание 8 54 2" xfId="9550" xr:uid="{00000000-0005-0000-0000-00006F450000}"/>
    <cellStyle name="Примечание 8 54 3" xfId="13800" xr:uid="{00000000-0005-0000-0000-000070450000}"/>
    <cellStyle name="Примечание 8 54 4" xfId="18021" xr:uid="{00000000-0005-0000-0000-000071450000}"/>
    <cellStyle name="Примечание 8 55" xfId="4938" xr:uid="{00000000-0005-0000-0000-000072450000}"/>
    <cellStyle name="Примечание 8 55 2" xfId="9551" xr:uid="{00000000-0005-0000-0000-000073450000}"/>
    <cellStyle name="Примечание 8 55 3" xfId="13801" xr:uid="{00000000-0005-0000-0000-000074450000}"/>
    <cellStyle name="Примечание 8 55 4" xfId="18022" xr:uid="{00000000-0005-0000-0000-000075450000}"/>
    <cellStyle name="Примечание 8 56" xfId="4939" xr:uid="{00000000-0005-0000-0000-000076450000}"/>
    <cellStyle name="Примечание 8 56 2" xfId="9552" xr:uid="{00000000-0005-0000-0000-000077450000}"/>
    <cellStyle name="Примечание 8 56 3" xfId="13802" xr:uid="{00000000-0005-0000-0000-000078450000}"/>
    <cellStyle name="Примечание 8 56 4" xfId="18023" xr:uid="{00000000-0005-0000-0000-000079450000}"/>
    <cellStyle name="Примечание 8 57" xfId="4940" xr:uid="{00000000-0005-0000-0000-00007A450000}"/>
    <cellStyle name="Примечание 8 57 2" xfId="9553" xr:uid="{00000000-0005-0000-0000-00007B450000}"/>
    <cellStyle name="Примечание 8 57 3" xfId="13803" xr:uid="{00000000-0005-0000-0000-00007C450000}"/>
    <cellStyle name="Примечание 8 57 4" xfId="18024" xr:uid="{00000000-0005-0000-0000-00007D450000}"/>
    <cellStyle name="Примечание 8 58" xfId="4941" xr:uid="{00000000-0005-0000-0000-00007E450000}"/>
    <cellStyle name="Примечание 8 58 2" xfId="9554" xr:uid="{00000000-0005-0000-0000-00007F450000}"/>
    <cellStyle name="Примечание 8 58 3" xfId="13804" xr:uid="{00000000-0005-0000-0000-000080450000}"/>
    <cellStyle name="Примечание 8 58 4" xfId="18025" xr:uid="{00000000-0005-0000-0000-000081450000}"/>
    <cellStyle name="Примечание 8 59" xfId="4942" xr:uid="{00000000-0005-0000-0000-000082450000}"/>
    <cellStyle name="Примечание 8 59 2" xfId="9555" xr:uid="{00000000-0005-0000-0000-000083450000}"/>
    <cellStyle name="Примечание 8 59 3" xfId="13805" xr:uid="{00000000-0005-0000-0000-000084450000}"/>
    <cellStyle name="Примечание 8 59 4" xfId="18026" xr:uid="{00000000-0005-0000-0000-000085450000}"/>
    <cellStyle name="Примечание 8 6" xfId="4943" xr:uid="{00000000-0005-0000-0000-000086450000}"/>
    <cellStyle name="Примечание 8 6 2" xfId="9556" xr:uid="{00000000-0005-0000-0000-000087450000}"/>
    <cellStyle name="Примечание 8 6 3" xfId="13806" xr:uid="{00000000-0005-0000-0000-000088450000}"/>
    <cellStyle name="Примечание 8 6 4" xfId="18027" xr:uid="{00000000-0005-0000-0000-000089450000}"/>
    <cellStyle name="Примечание 8 60" xfId="4944" xr:uid="{00000000-0005-0000-0000-00008A450000}"/>
    <cellStyle name="Примечание 8 60 2" xfId="9557" xr:uid="{00000000-0005-0000-0000-00008B450000}"/>
    <cellStyle name="Примечание 8 60 3" xfId="13807" xr:uid="{00000000-0005-0000-0000-00008C450000}"/>
    <cellStyle name="Примечание 8 60 4" xfId="18028" xr:uid="{00000000-0005-0000-0000-00008D450000}"/>
    <cellStyle name="Примечание 8 61" xfId="4945" xr:uid="{00000000-0005-0000-0000-00008E450000}"/>
    <cellStyle name="Примечание 8 61 2" xfId="9558" xr:uid="{00000000-0005-0000-0000-00008F450000}"/>
    <cellStyle name="Примечание 8 61 3" xfId="13808" xr:uid="{00000000-0005-0000-0000-000090450000}"/>
    <cellStyle name="Примечание 8 61 4" xfId="18029" xr:uid="{00000000-0005-0000-0000-000091450000}"/>
    <cellStyle name="Примечание 8 62" xfId="4946" xr:uid="{00000000-0005-0000-0000-000092450000}"/>
    <cellStyle name="Примечание 8 62 2" xfId="9559" xr:uid="{00000000-0005-0000-0000-000093450000}"/>
    <cellStyle name="Примечание 8 62 3" xfId="13809" xr:uid="{00000000-0005-0000-0000-000094450000}"/>
    <cellStyle name="Примечание 8 62 4" xfId="18030" xr:uid="{00000000-0005-0000-0000-000095450000}"/>
    <cellStyle name="Примечание 8 63" xfId="4947" xr:uid="{00000000-0005-0000-0000-000096450000}"/>
    <cellStyle name="Примечание 8 63 2" xfId="9560" xr:uid="{00000000-0005-0000-0000-000097450000}"/>
    <cellStyle name="Примечание 8 63 3" xfId="13810" xr:uid="{00000000-0005-0000-0000-000098450000}"/>
    <cellStyle name="Примечание 8 63 4" xfId="18031" xr:uid="{00000000-0005-0000-0000-000099450000}"/>
    <cellStyle name="Примечание 8 64" xfId="4948" xr:uid="{00000000-0005-0000-0000-00009A450000}"/>
    <cellStyle name="Примечание 8 64 2" xfId="9561" xr:uid="{00000000-0005-0000-0000-00009B450000}"/>
    <cellStyle name="Примечание 8 64 3" xfId="13811" xr:uid="{00000000-0005-0000-0000-00009C450000}"/>
    <cellStyle name="Примечание 8 64 4" xfId="18032" xr:uid="{00000000-0005-0000-0000-00009D450000}"/>
    <cellStyle name="Примечание 8 65" xfId="4949" xr:uid="{00000000-0005-0000-0000-00009E450000}"/>
    <cellStyle name="Примечание 8 65 2" xfId="9562" xr:uid="{00000000-0005-0000-0000-00009F450000}"/>
    <cellStyle name="Примечание 8 65 3" xfId="13812" xr:uid="{00000000-0005-0000-0000-0000A0450000}"/>
    <cellStyle name="Примечание 8 65 4" xfId="18033" xr:uid="{00000000-0005-0000-0000-0000A1450000}"/>
    <cellStyle name="Примечание 8 66" xfId="4950" xr:uid="{00000000-0005-0000-0000-0000A2450000}"/>
    <cellStyle name="Примечание 8 66 2" xfId="9563" xr:uid="{00000000-0005-0000-0000-0000A3450000}"/>
    <cellStyle name="Примечание 8 66 3" xfId="13813" xr:uid="{00000000-0005-0000-0000-0000A4450000}"/>
    <cellStyle name="Примечание 8 66 4" xfId="18034" xr:uid="{00000000-0005-0000-0000-0000A5450000}"/>
    <cellStyle name="Примечание 8 67" xfId="4951" xr:uid="{00000000-0005-0000-0000-0000A6450000}"/>
    <cellStyle name="Примечание 8 67 2" xfId="9564" xr:uid="{00000000-0005-0000-0000-0000A7450000}"/>
    <cellStyle name="Примечание 8 67 3" xfId="13814" xr:uid="{00000000-0005-0000-0000-0000A8450000}"/>
    <cellStyle name="Примечание 8 67 4" xfId="18035" xr:uid="{00000000-0005-0000-0000-0000A9450000}"/>
    <cellStyle name="Примечание 8 68" xfId="4952" xr:uid="{00000000-0005-0000-0000-0000AA450000}"/>
    <cellStyle name="Примечание 8 68 2" xfId="9565" xr:uid="{00000000-0005-0000-0000-0000AB450000}"/>
    <cellStyle name="Примечание 8 68 3" xfId="13815" xr:uid="{00000000-0005-0000-0000-0000AC450000}"/>
    <cellStyle name="Примечание 8 68 4" xfId="18036" xr:uid="{00000000-0005-0000-0000-0000AD450000}"/>
    <cellStyle name="Примечание 8 69" xfId="4953" xr:uid="{00000000-0005-0000-0000-0000AE450000}"/>
    <cellStyle name="Примечание 8 69 2" xfId="9566" xr:uid="{00000000-0005-0000-0000-0000AF450000}"/>
    <cellStyle name="Примечание 8 69 3" xfId="13816" xr:uid="{00000000-0005-0000-0000-0000B0450000}"/>
    <cellStyle name="Примечание 8 69 4" xfId="18037" xr:uid="{00000000-0005-0000-0000-0000B1450000}"/>
    <cellStyle name="Примечание 8 7" xfId="4954" xr:uid="{00000000-0005-0000-0000-0000B2450000}"/>
    <cellStyle name="Примечание 8 7 2" xfId="9567" xr:uid="{00000000-0005-0000-0000-0000B3450000}"/>
    <cellStyle name="Примечание 8 7 3" xfId="13817" xr:uid="{00000000-0005-0000-0000-0000B4450000}"/>
    <cellStyle name="Примечание 8 7 4" xfId="18038" xr:uid="{00000000-0005-0000-0000-0000B5450000}"/>
    <cellStyle name="Примечание 8 70" xfId="4955" xr:uid="{00000000-0005-0000-0000-0000B6450000}"/>
    <cellStyle name="Примечание 8 70 2" xfId="9568" xr:uid="{00000000-0005-0000-0000-0000B7450000}"/>
    <cellStyle name="Примечание 8 70 3" xfId="13818" xr:uid="{00000000-0005-0000-0000-0000B8450000}"/>
    <cellStyle name="Примечание 8 70 4" xfId="18039" xr:uid="{00000000-0005-0000-0000-0000B9450000}"/>
    <cellStyle name="Примечание 8 71" xfId="4956" xr:uid="{00000000-0005-0000-0000-0000BA450000}"/>
    <cellStyle name="Примечание 8 71 2" xfId="9569" xr:uid="{00000000-0005-0000-0000-0000BB450000}"/>
    <cellStyle name="Примечание 8 71 3" xfId="13819" xr:uid="{00000000-0005-0000-0000-0000BC450000}"/>
    <cellStyle name="Примечание 8 71 4" xfId="18040" xr:uid="{00000000-0005-0000-0000-0000BD450000}"/>
    <cellStyle name="Примечание 8 72" xfId="4957" xr:uid="{00000000-0005-0000-0000-0000BE450000}"/>
    <cellStyle name="Примечание 8 72 2" xfId="9570" xr:uid="{00000000-0005-0000-0000-0000BF450000}"/>
    <cellStyle name="Примечание 8 72 3" xfId="13820" xr:uid="{00000000-0005-0000-0000-0000C0450000}"/>
    <cellStyle name="Примечание 8 72 4" xfId="18041" xr:uid="{00000000-0005-0000-0000-0000C1450000}"/>
    <cellStyle name="Примечание 8 73" xfId="4958" xr:uid="{00000000-0005-0000-0000-0000C2450000}"/>
    <cellStyle name="Примечание 8 73 2" xfId="9571" xr:uid="{00000000-0005-0000-0000-0000C3450000}"/>
    <cellStyle name="Примечание 8 73 3" xfId="13821" xr:uid="{00000000-0005-0000-0000-0000C4450000}"/>
    <cellStyle name="Примечание 8 73 4" xfId="18042" xr:uid="{00000000-0005-0000-0000-0000C5450000}"/>
    <cellStyle name="Примечание 8 74" xfId="4959" xr:uid="{00000000-0005-0000-0000-0000C6450000}"/>
    <cellStyle name="Примечание 8 74 2" xfId="9572" xr:uid="{00000000-0005-0000-0000-0000C7450000}"/>
    <cellStyle name="Примечание 8 74 3" xfId="13822" xr:uid="{00000000-0005-0000-0000-0000C8450000}"/>
    <cellStyle name="Примечание 8 74 4" xfId="18043" xr:uid="{00000000-0005-0000-0000-0000C9450000}"/>
    <cellStyle name="Примечание 8 75" xfId="4960" xr:uid="{00000000-0005-0000-0000-0000CA450000}"/>
    <cellStyle name="Примечание 8 75 2" xfId="9573" xr:uid="{00000000-0005-0000-0000-0000CB450000}"/>
    <cellStyle name="Примечание 8 75 3" xfId="13823" xr:uid="{00000000-0005-0000-0000-0000CC450000}"/>
    <cellStyle name="Примечание 8 75 4" xfId="18044" xr:uid="{00000000-0005-0000-0000-0000CD450000}"/>
    <cellStyle name="Примечание 8 76" xfId="4961" xr:uid="{00000000-0005-0000-0000-0000CE450000}"/>
    <cellStyle name="Примечание 8 76 2" xfId="9574" xr:uid="{00000000-0005-0000-0000-0000CF450000}"/>
    <cellStyle name="Примечание 8 76 3" xfId="13824" xr:uid="{00000000-0005-0000-0000-0000D0450000}"/>
    <cellStyle name="Примечание 8 76 4" xfId="18045" xr:uid="{00000000-0005-0000-0000-0000D1450000}"/>
    <cellStyle name="Примечание 8 77" xfId="4962" xr:uid="{00000000-0005-0000-0000-0000D2450000}"/>
    <cellStyle name="Примечание 8 77 2" xfId="9575" xr:uid="{00000000-0005-0000-0000-0000D3450000}"/>
    <cellStyle name="Примечание 8 77 3" xfId="13825" xr:uid="{00000000-0005-0000-0000-0000D4450000}"/>
    <cellStyle name="Примечание 8 77 4" xfId="18046" xr:uid="{00000000-0005-0000-0000-0000D5450000}"/>
    <cellStyle name="Примечание 8 78" xfId="4963" xr:uid="{00000000-0005-0000-0000-0000D6450000}"/>
    <cellStyle name="Примечание 8 78 2" xfId="9576" xr:uid="{00000000-0005-0000-0000-0000D7450000}"/>
    <cellStyle name="Примечание 8 78 3" xfId="13826" xr:uid="{00000000-0005-0000-0000-0000D8450000}"/>
    <cellStyle name="Примечание 8 78 4" xfId="18047" xr:uid="{00000000-0005-0000-0000-0000D9450000}"/>
    <cellStyle name="Примечание 8 79" xfId="4964" xr:uid="{00000000-0005-0000-0000-0000DA450000}"/>
    <cellStyle name="Примечание 8 79 2" xfId="9577" xr:uid="{00000000-0005-0000-0000-0000DB450000}"/>
    <cellStyle name="Примечание 8 79 3" xfId="13827" xr:uid="{00000000-0005-0000-0000-0000DC450000}"/>
    <cellStyle name="Примечание 8 79 4" xfId="18048" xr:uid="{00000000-0005-0000-0000-0000DD450000}"/>
    <cellStyle name="Примечание 8 8" xfId="4965" xr:uid="{00000000-0005-0000-0000-0000DE450000}"/>
    <cellStyle name="Примечание 8 8 2" xfId="9578" xr:uid="{00000000-0005-0000-0000-0000DF450000}"/>
    <cellStyle name="Примечание 8 8 3" xfId="13828" xr:uid="{00000000-0005-0000-0000-0000E0450000}"/>
    <cellStyle name="Примечание 8 8 4" xfId="18049" xr:uid="{00000000-0005-0000-0000-0000E1450000}"/>
    <cellStyle name="Примечание 8 80" xfId="4966" xr:uid="{00000000-0005-0000-0000-0000E2450000}"/>
    <cellStyle name="Примечание 8 80 2" xfId="9579" xr:uid="{00000000-0005-0000-0000-0000E3450000}"/>
    <cellStyle name="Примечание 8 80 3" xfId="13829" xr:uid="{00000000-0005-0000-0000-0000E4450000}"/>
    <cellStyle name="Примечание 8 80 4" xfId="18050" xr:uid="{00000000-0005-0000-0000-0000E5450000}"/>
    <cellStyle name="Примечание 8 81" xfId="4967" xr:uid="{00000000-0005-0000-0000-0000E6450000}"/>
    <cellStyle name="Примечание 8 81 2" xfId="9580" xr:uid="{00000000-0005-0000-0000-0000E7450000}"/>
    <cellStyle name="Примечание 8 81 3" xfId="13830" xr:uid="{00000000-0005-0000-0000-0000E8450000}"/>
    <cellStyle name="Примечание 8 81 4" xfId="18051" xr:uid="{00000000-0005-0000-0000-0000E9450000}"/>
    <cellStyle name="Примечание 8 82" xfId="4968" xr:uid="{00000000-0005-0000-0000-0000EA450000}"/>
    <cellStyle name="Примечание 8 82 2" xfId="9581" xr:uid="{00000000-0005-0000-0000-0000EB450000}"/>
    <cellStyle name="Примечание 8 82 3" xfId="13831" xr:uid="{00000000-0005-0000-0000-0000EC450000}"/>
    <cellStyle name="Примечание 8 82 4" xfId="18052" xr:uid="{00000000-0005-0000-0000-0000ED450000}"/>
    <cellStyle name="Примечание 8 83" xfId="4969" xr:uid="{00000000-0005-0000-0000-0000EE450000}"/>
    <cellStyle name="Примечание 8 83 2" xfId="9582" xr:uid="{00000000-0005-0000-0000-0000EF450000}"/>
    <cellStyle name="Примечание 8 83 3" xfId="13832" xr:uid="{00000000-0005-0000-0000-0000F0450000}"/>
    <cellStyle name="Примечание 8 83 4" xfId="18053" xr:uid="{00000000-0005-0000-0000-0000F1450000}"/>
    <cellStyle name="Примечание 8 84" xfId="4970" xr:uid="{00000000-0005-0000-0000-0000F2450000}"/>
    <cellStyle name="Примечание 8 84 2" xfId="9583" xr:uid="{00000000-0005-0000-0000-0000F3450000}"/>
    <cellStyle name="Примечание 8 84 3" xfId="13833" xr:uid="{00000000-0005-0000-0000-0000F4450000}"/>
    <cellStyle name="Примечание 8 84 4" xfId="18054" xr:uid="{00000000-0005-0000-0000-0000F5450000}"/>
    <cellStyle name="Примечание 8 85" xfId="4971" xr:uid="{00000000-0005-0000-0000-0000F6450000}"/>
    <cellStyle name="Примечание 8 85 2" xfId="9584" xr:uid="{00000000-0005-0000-0000-0000F7450000}"/>
    <cellStyle name="Примечание 8 85 3" xfId="13834" xr:uid="{00000000-0005-0000-0000-0000F8450000}"/>
    <cellStyle name="Примечание 8 85 4" xfId="18055" xr:uid="{00000000-0005-0000-0000-0000F9450000}"/>
    <cellStyle name="Примечание 8 86" xfId="4972" xr:uid="{00000000-0005-0000-0000-0000FA450000}"/>
    <cellStyle name="Примечание 8 86 2" xfId="9585" xr:uid="{00000000-0005-0000-0000-0000FB450000}"/>
    <cellStyle name="Примечание 8 86 3" xfId="13835" xr:uid="{00000000-0005-0000-0000-0000FC450000}"/>
    <cellStyle name="Примечание 8 86 4" xfId="18056" xr:uid="{00000000-0005-0000-0000-0000FD450000}"/>
    <cellStyle name="Примечание 8 87" xfId="4973" xr:uid="{00000000-0005-0000-0000-0000FE450000}"/>
    <cellStyle name="Примечание 8 87 2" xfId="9586" xr:uid="{00000000-0005-0000-0000-0000FF450000}"/>
    <cellStyle name="Примечание 8 87 3" xfId="13836" xr:uid="{00000000-0005-0000-0000-000000460000}"/>
    <cellStyle name="Примечание 8 87 4" xfId="18057" xr:uid="{00000000-0005-0000-0000-000001460000}"/>
    <cellStyle name="Примечание 8 88" xfId="4974" xr:uid="{00000000-0005-0000-0000-000002460000}"/>
    <cellStyle name="Примечание 8 88 2" xfId="9587" xr:uid="{00000000-0005-0000-0000-000003460000}"/>
    <cellStyle name="Примечание 8 88 3" xfId="13837" xr:uid="{00000000-0005-0000-0000-000004460000}"/>
    <cellStyle name="Примечание 8 88 4" xfId="18058" xr:uid="{00000000-0005-0000-0000-000005460000}"/>
    <cellStyle name="Примечание 8 89" xfId="4975" xr:uid="{00000000-0005-0000-0000-000006460000}"/>
    <cellStyle name="Примечание 8 89 2" xfId="9588" xr:uid="{00000000-0005-0000-0000-000007460000}"/>
    <cellStyle name="Примечание 8 89 3" xfId="13838" xr:uid="{00000000-0005-0000-0000-000008460000}"/>
    <cellStyle name="Примечание 8 89 4" xfId="18059" xr:uid="{00000000-0005-0000-0000-000009460000}"/>
    <cellStyle name="Примечание 8 9" xfId="4976" xr:uid="{00000000-0005-0000-0000-00000A460000}"/>
    <cellStyle name="Примечание 8 9 2" xfId="9589" xr:uid="{00000000-0005-0000-0000-00000B460000}"/>
    <cellStyle name="Примечание 8 9 3" xfId="13839" xr:uid="{00000000-0005-0000-0000-00000C460000}"/>
    <cellStyle name="Примечание 8 9 4" xfId="18060" xr:uid="{00000000-0005-0000-0000-00000D460000}"/>
    <cellStyle name="Примечание 8 90" xfId="5221" xr:uid="{00000000-0005-0000-0000-00000E460000}"/>
    <cellStyle name="Примечание 8 91" xfId="8824" xr:uid="{00000000-0005-0000-0000-00000F460000}"/>
    <cellStyle name="Примечание 8 92" xfId="13074" xr:uid="{00000000-0005-0000-0000-000010460000}"/>
    <cellStyle name="Примечание 9" xfId="435" xr:uid="{00000000-0005-0000-0000-000011460000}"/>
    <cellStyle name="Примечание 9 10" xfId="4977" xr:uid="{00000000-0005-0000-0000-000012460000}"/>
    <cellStyle name="Примечание 9 10 2" xfId="9590" xr:uid="{00000000-0005-0000-0000-000013460000}"/>
    <cellStyle name="Примечание 9 10 3" xfId="13840" xr:uid="{00000000-0005-0000-0000-000014460000}"/>
    <cellStyle name="Примечание 9 10 4" xfId="18061" xr:uid="{00000000-0005-0000-0000-000015460000}"/>
    <cellStyle name="Примечание 9 11" xfId="4978" xr:uid="{00000000-0005-0000-0000-000016460000}"/>
    <cellStyle name="Примечание 9 11 2" xfId="9591" xr:uid="{00000000-0005-0000-0000-000017460000}"/>
    <cellStyle name="Примечание 9 11 3" xfId="13841" xr:uid="{00000000-0005-0000-0000-000018460000}"/>
    <cellStyle name="Примечание 9 11 4" xfId="18062" xr:uid="{00000000-0005-0000-0000-000019460000}"/>
    <cellStyle name="Примечание 9 12" xfId="4979" xr:uid="{00000000-0005-0000-0000-00001A460000}"/>
    <cellStyle name="Примечание 9 12 2" xfId="9592" xr:uid="{00000000-0005-0000-0000-00001B460000}"/>
    <cellStyle name="Примечание 9 12 3" xfId="13842" xr:uid="{00000000-0005-0000-0000-00001C460000}"/>
    <cellStyle name="Примечание 9 12 4" xfId="18063" xr:uid="{00000000-0005-0000-0000-00001D460000}"/>
    <cellStyle name="Примечание 9 13" xfId="4980" xr:uid="{00000000-0005-0000-0000-00001E460000}"/>
    <cellStyle name="Примечание 9 13 2" xfId="9593" xr:uid="{00000000-0005-0000-0000-00001F460000}"/>
    <cellStyle name="Примечание 9 13 3" xfId="13843" xr:uid="{00000000-0005-0000-0000-000020460000}"/>
    <cellStyle name="Примечание 9 13 4" xfId="18064" xr:uid="{00000000-0005-0000-0000-000021460000}"/>
    <cellStyle name="Примечание 9 14" xfId="4981" xr:uid="{00000000-0005-0000-0000-000022460000}"/>
    <cellStyle name="Примечание 9 14 2" xfId="9594" xr:uid="{00000000-0005-0000-0000-000023460000}"/>
    <cellStyle name="Примечание 9 14 3" xfId="13844" xr:uid="{00000000-0005-0000-0000-000024460000}"/>
    <cellStyle name="Примечание 9 14 4" xfId="18065" xr:uid="{00000000-0005-0000-0000-000025460000}"/>
    <cellStyle name="Примечание 9 15" xfId="4982" xr:uid="{00000000-0005-0000-0000-000026460000}"/>
    <cellStyle name="Примечание 9 15 2" xfId="9595" xr:uid="{00000000-0005-0000-0000-000027460000}"/>
    <cellStyle name="Примечание 9 15 3" xfId="13845" xr:uid="{00000000-0005-0000-0000-000028460000}"/>
    <cellStyle name="Примечание 9 15 4" xfId="18066" xr:uid="{00000000-0005-0000-0000-000029460000}"/>
    <cellStyle name="Примечание 9 16" xfId="4983" xr:uid="{00000000-0005-0000-0000-00002A460000}"/>
    <cellStyle name="Примечание 9 16 2" xfId="9596" xr:uid="{00000000-0005-0000-0000-00002B460000}"/>
    <cellStyle name="Примечание 9 16 3" xfId="13846" xr:uid="{00000000-0005-0000-0000-00002C460000}"/>
    <cellStyle name="Примечание 9 16 4" xfId="18067" xr:uid="{00000000-0005-0000-0000-00002D460000}"/>
    <cellStyle name="Примечание 9 17" xfId="4984" xr:uid="{00000000-0005-0000-0000-00002E460000}"/>
    <cellStyle name="Примечание 9 17 2" xfId="9597" xr:uid="{00000000-0005-0000-0000-00002F460000}"/>
    <cellStyle name="Примечание 9 17 3" xfId="13847" xr:uid="{00000000-0005-0000-0000-000030460000}"/>
    <cellStyle name="Примечание 9 17 4" xfId="18068" xr:uid="{00000000-0005-0000-0000-000031460000}"/>
    <cellStyle name="Примечание 9 18" xfId="4985" xr:uid="{00000000-0005-0000-0000-000032460000}"/>
    <cellStyle name="Примечание 9 18 2" xfId="9598" xr:uid="{00000000-0005-0000-0000-000033460000}"/>
    <cellStyle name="Примечание 9 18 3" xfId="13848" xr:uid="{00000000-0005-0000-0000-000034460000}"/>
    <cellStyle name="Примечание 9 18 4" xfId="18069" xr:uid="{00000000-0005-0000-0000-000035460000}"/>
    <cellStyle name="Примечание 9 19" xfId="4986" xr:uid="{00000000-0005-0000-0000-000036460000}"/>
    <cellStyle name="Примечание 9 19 2" xfId="9599" xr:uid="{00000000-0005-0000-0000-000037460000}"/>
    <cellStyle name="Примечание 9 19 3" xfId="13849" xr:uid="{00000000-0005-0000-0000-000038460000}"/>
    <cellStyle name="Примечание 9 19 4" xfId="18070" xr:uid="{00000000-0005-0000-0000-000039460000}"/>
    <cellStyle name="Примечание 9 2" xfId="4987" xr:uid="{00000000-0005-0000-0000-00003A460000}"/>
    <cellStyle name="Примечание 9 2 2" xfId="4988" xr:uid="{00000000-0005-0000-0000-00003B460000}"/>
    <cellStyle name="Примечание 9 2 2 2" xfId="9601" xr:uid="{00000000-0005-0000-0000-00003C460000}"/>
    <cellStyle name="Примечание 9 2 2 3" xfId="13851" xr:uid="{00000000-0005-0000-0000-00003D460000}"/>
    <cellStyle name="Примечание 9 2 2 4" xfId="18072" xr:uid="{00000000-0005-0000-0000-00003E460000}"/>
    <cellStyle name="Примечание 9 2 3" xfId="4989" xr:uid="{00000000-0005-0000-0000-00003F460000}"/>
    <cellStyle name="Примечание 9 2 3 2" xfId="9602" xr:uid="{00000000-0005-0000-0000-000040460000}"/>
    <cellStyle name="Примечание 9 2 3 3" xfId="13852" xr:uid="{00000000-0005-0000-0000-000041460000}"/>
    <cellStyle name="Примечание 9 2 3 4" xfId="18073" xr:uid="{00000000-0005-0000-0000-000042460000}"/>
    <cellStyle name="Примечание 9 2 4" xfId="9600" xr:uid="{00000000-0005-0000-0000-000043460000}"/>
    <cellStyle name="Примечание 9 2 5" xfId="13850" xr:uid="{00000000-0005-0000-0000-000044460000}"/>
    <cellStyle name="Примечание 9 2 6" xfId="18071" xr:uid="{00000000-0005-0000-0000-000045460000}"/>
    <cellStyle name="Примечание 9 20" xfId="4990" xr:uid="{00000000-0005-0000-0000-000046460000}"/>
    <cellStyle name="Примечание 9 20 2" xfId="9603" xr:uid="{00000000-0005-0000-0000-000047460000}"/>
    <cellStyle name="Примечание 9 20 3" xfId="13853" xr:uid="{00000000-0005-0000-0000-000048460000}"/>
    <cellStyle name="Примечание 9 20 4" xfId="18074" xr:uid="{00000000-0005-0000-0000-000049460000}"/>
    <cellStyle name="Примечание 9 21" xfId="4991" xr:uid="{00000000-0005-0000-0000-00004A460000}"/>
    <cellStyle name="Примечание 9 21 2" xfId="9604" xr:uid="{00000000-0005-0000-0000-00004B460000}"/>
    <cellStyle name="Примечание 9 21 3" xfId="13854" xr:uid="{00000000-0005-0000-0000-00004C460000}"/>
    <cellStyle name="Примечание 9 21 4" xfId="18075" xr:uid="{00000000-0005-0000-0000-00004D460000}"/>
    <cellStyle name="Примечание 9 22" xfId="4992" xr:uid="{00000000-0005-0000-0000-00004E460000}"/>
    <cellStyle name="Примечание 9 22 2" xfId="9605" xr:uid="{00000000-0005-0000-0000-00004F460000}"/>
    <cellStyle name="Примечание 9 22 3" xfId="13855" xr:uid="{00000000-0005-0000-0000-000050460000}"/>
    <cellStyle name="Примечание 9 22 4" xfId="18076" xr:uid="{00000000-0005-0000-0000-000051460000}"/>
    <cellStyle name="Примечание 9 23" xfId="4993" xr:uid="{00000000-0005-0000-0000-000052460000}"/>
    <cellStyle name="Примечание 9 23 2" xfId="9606" xr:uid="{00000000-0005-0000-0000-000053460000}"/>
    <cellStyle name="Примечание 9 23 3" xfId="13856" xr:uid="{00000000-0005-0000-0000-000054460000}"/>
    <cellStyle name="Примечание 9 23 4" xfId="18077" xr:uid="{00000000-0005-0000-0000-000055460000}"/>
    <cellStyle name="Примечание 9 24" xfId="4994" xr:uid="{00000000-0005-0000-0000-000056460000}"/>
    <cellStyle name="Примечание 9 24 2" xfId="9607" xr:uid="{00000000-0005-0000-0000-000057460000}"/>
    <cellStyle name="Примечание 9 24 3" xfId="13857" xr:uid="{00000000-0005-0000-0000-000058460000}"/>
    <cellStyle name="Примечание 9 24 4" xfId="18078" xr:uid="{00000000-0005-0000-0000-000059460000}"/>
    <cellStyle name="Примечание 9 25" xfId="4995" xr:uid="{00000000-0005-0000-0000-00005A460000}"/>
    <cellStyle name="Примечание 9 25 2" xfId="9608" xr:uid="{00000000-0005-0000-0000-00005B460000}"/>
    <cellStyle name="Примечание 9 25 3" xfId="13858" xr:uid="{00000000-0005-0000-0000-00005C460000}"/>
    <cellStyle name="Примечание 9 25 4" xfId="18079" xr:uid="{00000000-0005-0000-0000-00005D460000}"/>
    <cellStyle name="Примечание 9 26" xfId="4996" xr:uid="{00000000-0005-0000-0000-00005E460000}"/>
    <cellStyle name="Примечание 9 26 2" xfId="9609" xr:uid="{00000000-0005-0000-0000-00005F460000}"/>
    <cellStyle name="Примечание 9 26 3" xfId="13859" xr:uid="{00000000-0005-0000-0000-000060460000}"/>
    <cellStyle name="Примечание 9 26 4" xfId="18080" xr:uid="{00000000-0005-0000-0000-000061460000}"/>
    <cellStyle name="Примечание 9 27" xfId="4997" xr:uid="{00000000-0005-0000-0000-000062460000}"/>
    <cellStyle name="Примечание 9 27 2" xfId="9610" xr:uid="{00000000-0005-0000-0000-000063460000}"/>
    <cellStyle name="Примечание 9 27 3" xfId="13860" xr:uid="{00000000-0005-0000-0000-000064460000}"/>
    <cellStyle name="Примечание 9 27 4" xfId="18081" xr:uid="{00000000-0005-0000-0000-000065460000}"/>
    <cellStyle name="Примечание 9 28" xfId="4998" xr:uid="{00000000-0005-0000-0000-000066460000}"/>
    <cellStyle name="Примечание 9 28 2" xfId="9611" xr:uid="{00000000-0005-0000-0000-000067460000}"/>
    <cellStyle name="Примечание 9 28 3" xfId="13861" xr:uid="{00000000-0005-0000-0000-000068460000}"/>
    <cellStyle name="Примечание 9 28 4" xfId="18082" xr:uid="{00000000-0005-0000-0000-000069460000}"/>
    <cellStyle name="Примечание 9 29" xfId="4999" xr:uid="{00000000-0005-0000-0000-00006A460000}"/>
    <cellStyle name="Примечание 9 29 2" xfId="9612" xr:uid="{00000000-0005-0000-0000-00006B460000}"/>
    <cellStyle name="Примечание 9 29 3" xfId="13862" xr:uid="{00000000-0005-0000-0000-00006C460000}"/>
    <cellStyle name="Примечание 9 29 4" xfId="18083" xr:uid="{00000000-0005-0000-0000-00006D460000}"/>
    <cellStyle name="Примечание 9 3" xfId="5000" xr:uid="{00000000-0005-0000-0000-00006E460000}"/>
    <cellStyle name="Примечание 9 3 2" xfId="5001" xr:uid="{00000000-0005-0000-0000-00006F460000}"/>
    <cellStyle name="Примечание 9 3 2 2" xfId="9614" xr:uid="{00000000-0005-0000-0000-000070460000}"/>
    <cellStyle name="Примечание 9 3 2 3" xfId="13864" xr:uid="{00000000-0005-0000-0000-000071460000}"/>
    <cellStyle name="Примечание 9 3 2 4" xfId="18085" xr:uid="{00000000-0005-0000-0000-000072460000}"/>
    <cellStyle name="Примечание 9 3 3" xfId="5002" xr:uid="{00000000-0005-0000-0000-000073460000}"/>
    <cellStyle name="Примечание 9 3 3 2" xfId="9615" xr:uid="{00000000-0005-0000-0000-000074460000}"/>
    <cellStyle name="Примечание 9 3 3 3" xfId="13865" xr:uid="{00000000-0005-0000-0000-000075460000}"/>
    <cellStyle name="Примечание 9 3 3 4" xfId="18086" xr:uid="{00000000-0005-0000-0000-000076460000}"/>
    <cellStyle name="Примечание 9 3 4" xfId="9613" xr:uid="{00000000-0005-0000-0000-000077460000}"/>
    <cellStyle name="Примечание 9 3 5" xfId="13863" xr:uid="{00000000-0005-0000-0000-000078460000}"/>
    <cellStyle name="Примечание 9 3 6" xfId="18084" xr:uid="{00000000-0005-0000-0000-000079460000}"/>
    <cellStyle name="Примечание 9 30" xfId="5003" xr:uid="{00000000-0005-0000-0000-00007A460000}"/>
    <cellStyle name="Примечание 9 30 2" xfId="9616" xr:uid="{00000000-0005-0000-0000-00007B460000}"/>
    <cellStyle name="Примечание 9 30 3" xfId="13866" xr:uid="{00000000-0005-0000-0000-00007C460000}"/>
    <cellStyle name="Примечание 9 30 4" xfId="18087" xr:uid="{00000000-0005-0000-0000-00007D460000}"/>
    <cellStyle name="Примечание 9 31" xfId="5004" xr:uid="{00000000-0005-0000-0000-00007E460000}"/>
    <cellStyle name="Примечание 9 31 2" xfId="9617" xr:uid="{00000000-0005-0000-0000-00007F460000}"/>
    <cellStyle name="Примечание 9 31 3" xfId="13867" xr:uid="{00000000-0005-0000-0000-000080460000}"/>
    <cellStyle name="Примечание 9 31 4" xfId="18088" xr:uid="{00000000-0005-0000-0000-000081460000}"/>
    <cellStyle name="Примечание 9 32" xfId="5005" xr:uid="{00000000-0005-0000-0000-000082460000}"/>
    <cellStyle name="Примечание 9 32 2" xfId="9618" xr:uid="{00000000-0005-0000-0000-000083460000}"/>
    <cellStyle name="Примечание 9 32 3" xfId="13868" xr:uid="{00000000-0005-0000-0000-000084460000}"/>
    <cellStyle name="Примечание 9 32 4" xfId="18089" xr:uid="{00000000-0005-0000-0000-000085460000}"/>
    <cellStyle name="Примечание 9 33" xfId="5006" xr:uid="{00000000-0005-0000-0000-000086460000}"/>
    <cellStyle name="Примечание 9 33 2" xfId="9619" xr:uid="{00000000-0005-0000-0000-000087460000}"/>
    <cellStyle name="Примечание 9 33 3" xfId="13869" xr:uid="{00000000-0005-0000-0000-000088460000}"/>
    <cellStyle name="Примечание 9 33 4" xfId="18090" xr:uid="{00000000-0005-0000-0000-000089460000}"/>
    <cellStyle name="Примечание 9 34" xfId="5007" xr:uid="{00000000-0005-0000-0000-00008A460000}"/>
    <cellStyle name="Примечание 9 34 2" xfId="9620" xr:uid="{00000000-0005-0000-0000-00008B460000}"/>
    <cellStyle name="Примечание 9 34 3" xfId="13870" xr:uid="{00000000-0005-0000-0000-00008C460000}"/>
    <cellStyle name="Примечание 9 34 4" xfId="18091" xr:uid="{00000000-0005-0000-0000-00008D460000}"/>
    <cellStyle name="Примечание 9 35" xfId="5008" xr:uid="{00000000-0005-0000-0000-00008E460000}"/>
    <cellStyle name="Примечание 9 35 2" xfId="9621" xr:uid="{00000000-0005-0000-0000-00008F460000}"/>
    <cellStyle name="Примечание 9 35 3" xfId="13871" xr:uid="{00000000-0005-0000-0000-000090460000}"/>
    <cellStyle name="Примечание 9 35 4" xfId="18092" xr:uid="{00000000-0005-0000-0000-000091460000}"/>
    <cellStyle name="Примечание 9 36" xfId="5009" xr:uid="{00000000-0005-0000-0000-000092460000}"/>
    <cellStyle name="Примечание 9 36 2" xfId="9622" xr:uid="{00000000-0005-0000-0000-000093460000}"/>
    <cellStyle name="Примечание 9 36 3" xfId="13872" xr:uid="{00000000-0005-0000-0000-000094460000}"/>
    <cellStyle name="Примечание 9 36 4" xfId="18093" xr:uid="{00000000-0005-0000-0000-000095460000}"/>
    <cellStyle name="Примечание 9 37" xfId="5010" xr:uid="{00000000-0005-0000-0000-000096460000}"/>
    <cellStyle name="Примечание 9 37 2" xfId="9623" xr:uid="{00000000-0005-0000-0000-000097460000}"/>
    <cellStyle name="Примечание 9 37 3" xfId="13873" xr:uid="{00000000-0005-0000-0000-000098460000}"/>
    <cellStyle name="Примечание 9 37 4" xfId="18094" xr:uid="{00000000-0005-0000-0000-000099460000}"/>
    <cellStyle name="Примечание 9 38" xfId="5011" xr:uid="{00000000-0005-0000-0000-00009A460000}"/>
    <cellStyle name="Примечание 9 38 2" xfId="9624" xr:uid="{00000000-0005-0000-0000-00009B460000}"/>
    <cellStyle name="Примечание 9 38 3" xfId="13874" xr:uid="{00000000-0005-0000-0000-00009C460000}"/>
    <cellStyle name="Примечание 9 38 4" xfId="18095" xr:uid="{00000000-0005-0000-0000-00009D460000}"/>
    <cellStyle name="Примечание 9 39" xfId="5012" xr:uid="{00000000-0005-0000-0000-00009E460000}"/>
    <cellStyle name="Примечание 9 39 2" xfId="9625" xr:uid="{00000000-0005-0000-0000-00009F460000}"/>
    <cellStyle name="Примечание 9 39 3" xfId="13875" xr:uid="{00000000-0005-0000-0000-0000A0460000}"/>
    <cellStyle name="Примечание 9 39 4" xfId="18096" xr:uid="{00000000-0005-0000-0000-0000A1460000}"/>
    <cellStyle name="Примечание 9 4" xfId="5013" xr:uid="{00000000-0005-0000-0000-0000A2460000}"/>
    <cellStyle name="Примечание 9 4 2" xfId="5014" xr:uid="{00000000-0005-0000-0000-0000A3460000}"/>
    <cellStyle name="Примечание 9 4 2 2" xfId="9627" xr:uid="{00000000-0005-0000-0000-0000A4460000}"/>
    <cellStyle name="Примечание 9 4 2 3" xfId="13877" xr:uid="{00000000-0005-0000-0000-0000A5460000}"/>
    <cellStyle name="Примечание 9 4 2 4" xfId="18098" xr:uid="{00000000-0005-0000-0000-0000A6460000}"/>
    <cellStyle name="Примечание 9 4 3" xfId="5015" xr:uid="{00000000-0005-0000-0000-0000A7460000}"/>
    <cellStyle name="Примечание 9 4 3 2" xfId="9628" xr:uid="{00000000-0005-0000-0000-0000A8460000}"/>
    <cellStyle name="Примечание 9 4 3 3" xfId="13878" xr:uid="{00000000-0005-0000-0000-0000A9460000}"/>
    <cellStyle name="Примечание 9 4 3 4" xfId="18099" xr:uid="{00000000-0005-0000-0000-0000AA460000}"/>
    <cellStyle name="Примечание 9 4 4" xfId="9626" xr:uid="{00000000-0005-0000-0000-0000AB460000}"/>
    <cellStyle name="Примечание 9 4 5" xfId="13876" xr:uid="{00000000-0005-0000-0000-0000AC460000}"/>
    <cellStyle name="Примечание 9 4 6" xfId="18097" xr:uid="{00000000-0005-0000-0000-0000AD460000}"/>
    <cellStyle name="Примечание 9 40" xfId="5016" xr:uid="{00000000-0005-0000-0000-0000AE460000}"/>
    <cellStyle name="Примечание 9 40 2" xfId="9629" xr:uid="{00000000-0005-0000-0000-0000AF460000}"/>
    <cellStyle name="Примечание 9 40 3" xfId="13879" xr:uid="{00000000-0005-0000-0000-0000B0460000}"/>
    <cellStyle name="Примечание 9 40 4" xfId="18100" xr:uid="{00000000-0005-0000-0000-0000B1460000}"/>
    <cellStyle name="Примечание 9 41" xfId="5017" xr:uid="{00000000-0005-0000-0000-0000B2460000}"/>
    <cellStyle name="Примечание 9 41 2" xfId="9630" xr:uid="{00000000-0005-0000-0000-0000B3460000}"/>
    <cellStyle name="Примечание 9 41 3" xfId="13880" xr:uid="{00000000-0005-0000-0000-0000B4460000}"/>
    <cellStyle name="Примечание 9 41 4" xfId="18101" xr:uid="{00000000-0005-0000-0000-0000B5460000}"/>
    <cellStyle name="Примечание 9 42" xfId="5018" xr:uid="{00000000-0005-0000-0000-0000B6460000}"/>
    <cellStyle name="Примечание 9 42 2" xfId="9631" xr:uid="{00000000-0005-0000-0000-0000B7460000}"/>
    <cellStyle name="Примечание 9 42 3" xfId="13881" xr:uid="{00000000-0005-0000-0000-0000B8460000}"/>
    <cellStyle name="Примечание 9 42 4" xfId="18102" xr:uid="{00000000-0005-0000-0000-0000B9460000}"/>
    <cellStyle name="Примечание 9 43" xfId="5019" xr:uid="{00000000-0005-0000-0000-0000BA460000}"/>
    <cellStyle name="Примечание 9 43 2" xfId="9632" xr:uid="{00000000-0005-0000-0000-0000BB460000}"/>
    <cellStyle name="Примечание 9 43 3" xfId="13882" xr:uid="{00000000-0005-0000-0000-0000BC460000}"/>
    <cellStyle name="Примечание 9 43 4" xfId="18103" xr:uid="{00000000-0005-0000-0000-0000BD460000}"/>
    <cellStyle name="Примечание 9 44" xfId="5020" xr:uid="{00000000-0005-0000-0000-0000BE460000}"/>
    <cellStyle name="Примечание 9 44 2" xfId="9633" xr:uid="{00000000-0005-0000-0000-0000BF460000}"/>
    <cellStyle name="Примечание 9 44 3" xfId="13883" xr:uid="{00000000-0005-0000-0000-0000C0460000}"/>
    <cellStyle name="Примечание 9 44 4" xfId="18104" xr:uid="{00000000-0005-0000-0000-0000C1460000}"/>
    <cellStyle name="Примечание 9 45" xfId="5021" xr:uid="{00000000-0005-0000-0000-0000C2460000}"/>
    <cellStyle name="Примечание 9 45 2" xfId="9634" xr:uid="{00000000-0005-0000-0000-0000C3460000}"/>
    <cellStyle name="Примечание 9 45 3" xfId="13884" xr:uid="{00000000-0005-0000-0000-0000C4460000}"/>
    <cellStyle name="Примечание 9 45 4" xfId="18105" xr:uid="{00000000-0005-0000-0000-0000C5460000}"/>
    <cellStyle name="Примечание 9 46" xfId="5022" xr:uid="{00000000-0005-0000-0000-0000C6460000}"/>
    <cellStyle name="Примечание 9 46 2" xfId="9635" xr:uid="{00000000-0005-0000-0000-0000C7460000}"/>
    <cellStyle name="Примечание 9 46 3" xfId="13885" xr:uid="{00000000-0005-0000-0000-0000C8460000}"/>
    <cellStyle name="Примечание 9 46 4" xfId="18106" xr:uid="{00000000-0005-0000-0000-0000C9460000}"/>
    <cellStyle name="Примечание 9 47" xfId="5023" xr:uid="{00000000-0005-0000-0000-0000CA460000}"/>
    <cellStyle name="Примечание 9 47 2" xfId="9636" xr:uid="{00000000-0005-0000-0000-0000CB460000}"/>
    <cellStyle name="Примечание 9 47 3" xfId="13886" xr:uid="{00000000-0005-0000-0000-0000CC460000}"/>
    <cellStyle name="Примечание 9 47 4" xfId="18107" xr:uid="{00000000-0005-0000-0000-0000CD460000}"/>
    <cellStyle name="Примечание 9 48" xfId="5024" xr:uid="{00000000-0005-0000-0000-0000CE460000}"/>
    <cellStyle name="Примечание 9 48 2" xfId="9637" xr:uid="{00000000-0005-0000-0000-0000CF460000}"/>
    <cellStyle name="Примечание 9 48 3" xfId="13887" xr:uid="{00000000-0005-0000-0000-0000D0460000}"/>
    <cellStyle name="Примечание 9 48 4" xfId="18108" xr:uid="{00000000-0005-0000-0000-0000D1460000}"/>
    <cellStyle name="Примечание 9 49" xfId="5025" xr:uid="{00000000-0005-0000-0000-0000D2460000}"/>
    <cellStyle name="Примечание 9 49 2" xfId="9638" xr:uid="{00000000-0005-0000-0000-0000D3460000}"/>
    <cellStyle name="Примечание 9 49 3" xfId="13888" xr:uid="{00000000-0005-0000-0000-0000D4460000}"/>
    <cellStyle name="Примечание 9 49 4" xfId="18109" xr:uid="{00000000-0005-0000-0000-0000D5460000}"/>
    <cellStyle name="Примечание 9 5" xfId="5026" xr:uid="{00000000-0005-0000-0000-0000D6460000}"/>
    <cellStyle name="Примечание 9 5 2" xfId="9639" xr:uid="{00000000-0005-0000-0000-0000D7460000}"/>
    <cellStyle name="Примечание 9 5 3" xfId="13889" xr:uid="{00000000-0005-0000-0000-0000D8460000}"/>
    <cellStyle name="Примечание 9 5 4" xfId="18110" xr:uid="{00000000-0005-0000-0000-0000D9460000}"/>
    <cellStyle name="Примечание 9 50" xfId="5027" xr:uid="{00000000-0005-0000-0000-0000DA460000}"/>
    <cellStyle name="Примечание 9 50 2" xfId="9640" xr:uid="{00000000-0005-0000-0000-0000DB460000}"/>
    <cellStyle name="Примечание 9 50 3" xfId="13890" xr:uid="{00000000-0005-0000-0000-0000DC460000}"/>
    <cellStyle name="Примечание 9 50 4" xfId="18111" xr:uid="{00000000-0005-0000-0000-0000DD460000}"/>
    <cellStyle name="Примечание 9 51" xfId="5028" xr:uid="{00000000-0005-0000-0000-0000DE460000}"/>
    <cellStyle name="Примечание 9 51 2" xfId="9641" xr:uid="{00000000-0005-0000-0000-0000DF460000}"/>
    <cellStyle name="Примечание 9 51 3" xfId="13891" xr:uid="{00000000-0005-0000-0000-0000E0460000}"/>
    <cellStyle name="Примечание 9 51 4" xfId="18112" xr:uid="{00000000-0005-0000-0000-0000E1460000}"/>
    <cellStyle name="Примечание 9 52" xfId="5029" xr:uid="{00000000-0005-0000-0000-0000E2460000}"/>
    <cellStyle name="Примечание 9 52 2" xfId="9642" xr:uid="{00000000-0005-0000-0000-0000E3460000}"/>
    <cellStyle name="Примечание 9 52 3" xfId="13892" xr:uid="{00000000-0005-0000-0000-0000E4460000}"/>
    <cellStyle name="Примечание 9 52 4" xfId="18113" xr:uid="{00000000-0005-0000-0000-0000E5460000}"/>
    <cellStyle name="Примечание 9 53" xfId="5030" xr:uid="{00000000-0005-0000-0000-0000E6460000}"/>
    <cellStyle name="Примечание 9 53 2" xfId="9643" xr:uid="{00000000-0005-0000-0000-0000E7460000}"/>
    <cellStyle name="Примечание 9 53 3" xfId="13893" xr:uid="{00000000-0005-0000-0000-0000E8460000}"/>
    <cellStyle name="Примечание 9 53 4" xfId="18114" xr:uid="{00000000-0005-0000-0000-0000E9460000}"/>
    <cellStyle name="Примечание 9 54" xfId="5031" xr:uid="{00000000-0005-0000-0000-0000EA460000}"/>
    <cellStyle name="Примечание 9 54 2" xfId="9644" xr:uid="{00000000-0005-0000-0000-0000EB460000}"/>
    <cellStyle name="Примечание 9 54 3" xfId="13894" xr:uid="{00000000-0005-0000-0000-0000EC460000}"/>
    <cellStyle name="Примечание 9 54 4" xfId="18115" xr:uid="{00000000-0005-0000-0000-0000ED460000}"/>
    <cellStyle name="Примечание 9 55" xfId="5032" xr:uid="{00000000-0005-0000-0000-0000EE460000}"/>
    <cellStyle name="Примечание 9 55 2" xfId="9645" xr:uid="{00000000-0005-0000-0000-0000EF460000}"/>
    <cellStyle name="Примечание 9 55 3" xfId="13895" xr:uid="{00000000-0005-0000-0000-0000F0460000}"/>
    <cellStyle name="Примечание 9 55 4" xfId="18116" xr:uid="{00000000-0005-0000-0000-0000F1460000}"/>
    <cellStyle name="Примечание 9 56" xfId="5033" xr:uid="{00000000-0005-0000-0000-0000F2460000}"/>
    <cellStyle name="Примечание 9 56 2" xfId="9646" xr:uid="{00000000-0005-0000-0000-0000F3460000}"/>
    <cellStyle name="Примечание 9 56 3" xfId="13896" xr:uid="{00000000-0005-0000-0000-0000F4460000}"/>
    <cellStyle name="Примечание 9 56 4" xfId="18117" xr:uid="{00000000-0005-0000-0000-0000F5460000}"/>
    <cellStyle name="Примечание 9 57" xfId="5034" xr:uid="{00000000-0005-0000-0000-0000F6460000}"/>
    <cellStyle name="Примечание 9 57 2" xfId="9647" xr:uid="{00000000-0005-0000-0000-0000F7460000}"/>
    <cellStyle name="Примечание 9 57 3" xfId="13897" xr:uid="{00000000-0005-0000-0000-0000F8460000}"/>
    <cellStyle name="Примечание 9 57 4" xfId="18118" xr:uid="{00000000-0005-0000-0000-0000F9460000}"/>
    <cellStyle name="Примечание 9 58" xfId="5035" xr:uid="{00000000-0005-0000-0000-0000FA460000}"/>
    <cellStyle name="Примечание 9 58 2" xfId="9648" xr:uid="{00000000-0005-0000-0000-0000FB460000}"/>
    <cellStyle name="Примечание 9 58 3" xfId="13898" xr:uid="{00000000-0005-0000-0000-0000FC460000}"/>
    <cellStyle name="Примечание 9 58 4" xfId="18119" xr:uid="{00000000-0005-0000-0000-0000FD460000}"/>
    <cellStyle name="Примечание 9 59" xfId="5036" xr:uid="{00000000-0005-0000-0000-0000FE460000}"/>
    <cellStyle name="Примечание 9 59 2" xfId="9649" xr:uid="{00000000-0005-0000-0000-0000FF460000}"/>
    <cellStyle name="Примечание 9 59 3" xfId="13899" xr:uid="{00000000-0005-0000-0000-000000470000}"/>
    <cellStyle name="Примечание 9 59 4" xfId="18120" xr:uid="{00000000-0005-0000-0000-000001470000}"/>
    <cellStyle name="Примечание 9 6" xfId="5037" xr:uid="{00000000-0005-0000-0000-000002470000}"/>
    <cellStyle name="Примечание 9 6 2" xfId="9650" xr:uid="{00000000-0005-0000-0000-000003470000}"/>
    <cellStyle name="Примечание 9 6 3" xfId="13900" xr:uid="{00000000-0005-0000-0000-000004470000}"/>
    <cellStyle name="Примечание 9 6 4" xfId="18121" xr:uid="{00000000-0005-0000-0000-000005470000}"/>
    <cellStyle name="Примечание 9 60" xfId="5038" xr:uid="{00000000-0005-0000-0000-000006470000}"/>
    <cellStyle name="Примечание 9 60 2" xfId="9651" xr:uid="{00000000-0005-0000-0000-000007470000}"/>
    <cellStyle name="Примечание 9 60 3" xfId="13901" xr:uid="{00000000-0005-0000-0000-000008470000}"/>
    <cellStyle name="Примечание 9 60 4" xfId="18122" xr:uid="{00000000-0005-0000-0000-000009470000}"/>
    <cellStyle name="Примечание 9 61" xfId="5039" xr:uid="{00000000-0005-0000-0000-00000A470000}"/>
    <cellStyle name="Примечание 9 61 2" xfId="9652" xr:uid="{00000000-0005-0000-0000-00000B470000}"/>
    <cellStyle name="Примечание 9 61 3" xfId="13902" xr:uid="{00000000-0005-0000-0000-00000C470000}"/>
    <cellStyle name="Примечание 9 61 4" xfId="18123" xr:uid="{00000000-0005-0000-0000-00000D470000}"/>
    <cellStyle name="Примечание 9 62" xfId="5040" xr:uid="{00000000-0005-0000-0000-00000E470000}"/>
    <cellStyle name="Примечание 9 62 2" xfId="9653" xr:uid="{00000000-0005-0000-0000-00000F470000}"/>
    <cellStyle name="Примечание 9 62 3" xfId="13903" xr:uid="{00000000-0005-0000-0000-000010470000}"/>
    <cellStyle name="Примечание 9 62 4" xfId="18124" xr:uid="{00000000-0005-0000-0000-000011470000}"/>
    <cellStyle name="Примечание 9 63" xfId="5041" xr:uid="{00000000-0005-0000-0000-000012470000}"/>
    <cellStyle name="Примечание 9 63 2" xfId="9654" xr:uid="{00000000-0005-0000-0000-000013470000}"/>
    <cellStyle name="Примечание 9 63 3" xfId="13904" xr:uid="{00000000-0005-0000-0000-000014470000}"/>
    <cellStyle name="Примечание 9 63 4" xfId="18125" xr:uid="{00000000-0005-0000-0000-000015470000}"/>
    <cellStyle name="Примечание 9 64" xfId="5042" xr:uid="{00000000-0005-0000-0000-000016470000}"/>
    <cellStyle name="Примечание 9 64 2" xfId="9655" xr:uid="{00000000-0005-0000-0000-000017470000}"/>
    <cellStyle name="Примечание 9 64 3" xfId="13905" xr:uid="{00000000-0005-0000-0000-000018470000}"/>
    <cellStyle name="Примечание 9 64 4" xfId="18126" xr:uid="{00000000-0005-0000-0000-000019470000}"/>
    <cellStyle name="Примечание 9 65" xfId="5043" xr:uid="{00000000-0005-0000-0000-00001A470000}"/>
    <cellStyle name="Примечание 9 65 2" xfId="9656" xr:uid="{00000000-0005-0000-0000-00001B470000}"/>
    <cellStyle name="Примечание 9 65 3" xfId="13906" xr:uid="{00000000-0005-0000-0000-00001C470000}"/>
    <cellStyle name="Примечание 9 65 4" xfId="18127" xr:uid="{00000000-0005-0000-0000-00001D470000}"/>
    <cellStyle name="Примечание 9 66" xfId="5044" xr:uid="{00000000-0005-0000-0000-00001E470000}"/>
    <cellStyle name="Примечание 9 66 2" xfId="9657" xr:uid="{00000000-0005-0000-0000-00001F470000}"/>
    <cellStyle name="Примечание 9 66 3" xfId="13907" xr:uid="{00000000-0005-0000-0000-000020470000}"/>
    <cellStyle name="Примечание 9 66 4" xfId="18128" xr:uid="{00000000-0005-0000-0000-000021470000}"/>
    <cellStyle name="Примечание 9 67" xfId="5045" xr:uid="{00000000-0005-0000-0000-000022470000}"/>
    <cellStyle name="Примечание 9 67 2" xfId="9658" xr:uid="{00000000-0005-0000-0000-000023470000}"/>
    <cellStyle name="Примечание 9 67 3" xfId="13908" xr:uid="{00000000-0005-0000-0000-000024470000}"/>
    <cellStyle name="Примечание 9 67 4" xfId="18129" xr:uid="{00000000-0005-0000-0000-000025470000}"/>
    <cellStyle name="Примечание 9 68" xfId="5046" xr:uid="{00000000-0005-0000-0000-000026470000}"/>
    <cellStyle name="Примечание 9 68 2" xfId="9659" xr:uid="{00000000-0005-0000-0000-000027470000}"/>
    <cellStyle name="Примечание 9 68 3" xfId="13909" xr:uid="{00000000-0005-0000-0000-000028470000}"/>
    <cellStyle name="Примечание 9 68 4" xfId="18130" xr:uid="{00000000-0005-0000-0000-000029470000}"/>
    <cellStyle name="Примечание 9 69" xfId="5047" xr:uid="{00000000-0005-0000-0000-00002A470000}"/>
    <cellStyle name="Примечание 9 69 2" xfId="9660" xr:uid="{00000000-0005-0000-0000-00002B470000}"/>
    <cellStyle name="Примечание 9 69 3" xfId="13910" xr:uid="{00000000-0005-0000-0000-00002C470000}"/>
    <cellStyle name="Примечание 9 69 4" xfId="18131" xr:uid="{00000000-0005-0000-0000-00002D470000}"/>
    <cellStyle name="Примечание 9 7" xfId="5048" xr:uid="{00000000-0005-0000-0000-00002E470000}"/>
    <cellStyle name="Примечание 9 7 2" xfId="9661" xr:uid="{00000000-0005-0000-0000-00002F470000}"/>
    <cellStyle name="Примечание 9 7 3" xfId="13911" xr:uid="{00000000-0005-0000-0000-000030470000}"/>
    <cellStyle name="Примечание 9 7 4" xfId="18132" xr:uid="{00000000-0005-0000-0000-000031470000}"/>
    <cellStyle name="Примечание 9 70" xfId="5049" xr:uid="{00000000-0005-0000-0000-000032470000}"/>
    <cellStyle name="Примечание 9 70 2" xfId="9662" xr:uid="{00000000-0005-0000-0000-000033470000}"/>
    <cellStyle name="Примечание 9 70 3" xfId="13912" xr:uid="{00000000-0005-0000-0000-000034470000}"/>
    <cellStyle name="Примечание 9 70 4" xfId="18133" xr:uid="{00000000-0005-0000-0000-000035470000}"/>
    <cellStyle name="Примечание 9 71" xfId="5050" xr:uid="{00000000-0005-0000-0000-000036470000}"/>
    <cellStyle name="Примечание 9 71 2" xfId="9663" xr:uid="{00000000-0005-0000-0000-000037470000}"/>
    <cellStyle name="Примечание 9 71 3" xfId="13913" xr:uid="{00000000-0005-0000-0000-000038470000}"/>
    <cellStyle name="Примечание 9 71 4" xfId="18134" xr:uid="{00000000-0005-0000-0000-000039470000}"/>
    <cellStyle name="Примечание 9 72" xfId="5051" xr:uid="{00000000-0005-0000-0000-00003A470000}"/>
    <cellStyle name="Примечание 9 72 2" xfId="9664" xr:uid="{00000000-0005-0000-0000-00003B470000}"/>
    <cellStyle name="Примечание 9 72 3" xfId="13914" xr:uid="{00000000-0005-0000-0000-00003C470000}"/>
    <cellStyle name="Примечание 9 72 4" xfId="18135" xr:uid="{00000000-0005-0000-0000-00003D470000}"/>
    <cellStyle name="Примечание 9 73" xfId="5052" xr:uid="{00000000-0005-0000-0000-00003E470000}"/>
    <cellStyle name="Примечание 9 73 2" xfId="9665" xr:uid="{00000000-0005-0000-0000-00003F470000}"/>
    <cellStyle name="Примечание 9 73 3" xfId="13915" xr:uid="{00000000-0005-0000-0000-000040470000}"/>
    <cellStyle name="Примечание 9 73 4" xfId="18136" xr:uid="{00000000-0005-0000-0000-000041470000}"/>
    <cellStyle name="Примечание 9 74" xfId="5053" xr:uid="{00000000-0005-0000-0000-000042470000}"/>
    <cellStyle name="Примечание 9 74 2" xfId="9666" xr:uid="{00000000-0005-0000-0000-000043470000}"/>
    <cellStyle name="Примечание 9 74 3" xfId="13916" xr:uid="{00000000-0005-0000-0000-000044470000}"/>
    <cellStyle name="Примечание 9 74 4" xfId="18137" xr:uid="{00000000-0005-0000-0000-000045470000}"/>
    <cellStyle name="Примечание 9 75" xfId="5054" xr:uid="{00000000-0005-0000-0000-000046470000}"/>
    <cellStyle name="Примечание 9 75 2" xfId="9667" xr:uid="{00000000-0005-0000-0000-000047470000}"/>
    <cellStyle name="Примечание 9 75 3" xfId="13917" xr:uid="{00000000-0005-0000-0000-000048470000}"/>
    <cellStyle name="Примечание 9 75 4" xfId="18138" xr:uid="{00000000-0005-0000-0000-000049470000}"/>
    <cellStyle name="Примечание 9 76" xfId="5055" xr:uid="{00000000-0005-0000-0000-00004A470000}"/>
    <cellStyle name="Примечание 9 76 2" xfId="9668" xr:uid="{00000000-0005-0000-0000-00004B470000}"/>
    <cellStyle name="Примечание 9 76 3" xfId="13918" xr:uid="{00000000-0005-0000-0000-00004C470000}"/>
    <cellStyle name="Примечание 9 76 4" xfId="18139" xr:uid="{00000000-0005-0000-0000-00004D470000}"/>
    <cellStyle name="Примечание 9 77" xfId="5056" xr:uid="{00000000-0005-0000-0000-00004E470000}"/>
    <cellStyle name="Примечание 9 77 2" xfId="9669" xr:uid="{00000000-0005-0000-0000-00004F470000}"/>
    <cellStyle name="Примечание 9 77 3" xfId="13919" xr:uid="{00000000-0005-0000-0000-000050470000}"/>
    <cellStyle name="Примечание 9 77 4" xfId="18140" xr:uid="{00000000-0005-0000-0000-000051470000}"/>
    <cellStyle name="Примечание 9 78" xfId="5057" xr:uid="{00000000-0005-0000-0000-000052470000}"/>
    <cellStyle name="Примечание 9 78 2" xfId="9670" xr:uid="{00000000-0005-0000-0000-000053470000}"/>
    <cellStyle name="Примечание 9 78 3" xfId="13920" xr:uid="{00000000-0005-0000-0000-000054470000}"/>
    <cellStyle name="Примечание 9 78 4" xfId="18141" xr:uid="{00000000-0005-0000-0000-000055470000}"/>
    <cellStyle name="Примечание 9 79" xfId="5058" xr:uid="{00000000-0005-0000-0000-000056470000}"/>
    <cellStyle name="Примечание 9 79 2" xfId="9671" xr:uid="{00000000-0005-0000-0000-000057470000}"/>
    <cellStyle name="Примечание 9 79 3" xfId="13921" xr:uid="{00000000-0005-0000-0000-000058470000}"/>
    <cellStyle name="Примечание 9 79 4" xfId="18142" xr:uid="{00000000-0005-0000-0000-000059470000}"/>
    <cellStyle name="Примечание 9 8" xfId="5059" xr:uid="{00000000-0005-0000-0000-00005A470000}"/>
    <cellStyle name="Примечание 9 8 2" xfId="9672" xr:uid="{00000000-0005-0000-0000-00005B470000}"/>
    <cellStyle name="Примечание 9 8 3" xfId="13922" xr:uid="{00000000-0005-0000-0000-00005C470000}"/>
    <cellStyle name="Примечание 9 8 4" xfId="18143" xr:uid="{00000000-0005-0000-0000-00005D470000}"/>
    <cellStyle name="Примечание 9 80" xfId="5060" xr:uid="{00000000-0005-0000-0000-00005E470000}"/>
    <cellStyle name="Примечание 9 80 2" xfId="9673" xr:uid="{00000000-0005-0000-0000-00005F470000}"/>
    <cellStyle name="Примечание 9 80 3" xfId="13923" xr:uid="{00000000-0005-0000-0000-000060470000}"/>
    <cellStyle name="Примечание 9 80 4" xfId="18144" xr:uid="{00000000-0005-0000-0000-000061470000}"/>
    <cellStyle name="Примечание 9 81" xfId="5061" xr:uid="{00000000-0005-0000-0000-000062470000}"/>
    <cellStyle name="Примечание 9 81 2" xfId="9674" xr:uid="{00000000-0005-0000-0000-000063470000}"/>
    <cellStyle name="Примечание 9 81 3" xfId="13924" xr:uid="{00000000-0005-0000-0000-000064470000}"/>
    <cellStyle name="Примечание 9 81 4" xfId="18145" xr:uid="{00000000-0005-0000-0000-000065470000}"/>
    <cellStyle name="Примечание 9 82" xfId="5062" xr:uid="{00000000-0005-0000-0000-000066470000}"/>
    <cellStyle name="Примечание 9 82 2" xfId="9675" xr:uid="{00000000-0005-0000-0000-000067470000}"/>
    <cellStyle name="Примечание 9 82 3" xfId="13925" xr:uid="{00000000-0005-0000-0000-000068470000}"/>
    <cellStyle name="Примечание 9 82 4" xfId="18146" xr:uid="{00000000-0005-0000-0000-000069470000}"/>
    <cellStyle name="Примечание 9 83" xfId="5063" xr:uid="{00000000-0005-0000-0000-00006A470000}"/>
    <cellStyle name="Примечание 9 83 2" xfId="9676" xr:uid="{00000000-0005-0000-0000-00006B470000}"/>
    <cellStyle name="Примечание 9 83 3" xfId="13926" xr:uid="{00000000-0005-0000-0000-00006C470000}"/>
    <cellStyle name="Примечание 9 83 4" xfId="18147" xr:uid="{00000000-0005-0000-0000-00006D470000}"/>
    <cellStyle name="Примечание 9 84" xfId="5064" xr:uid="{00000000-0005-0000-0000-00006E470000}"/>
    <cellStyle name="Примечание 9 84 2" xfId="9677" xr:uid="{00000000-0005-0000-0000-00006F470000}"/>
    <cellStyle name="Примечание 9 84 3" xfId="13927" xr:uid="{00000000-0005-0000-0000-000070470000}"/>
    <cellStyle name="Примечание 9 84 4" xfId="18148" xr:uid="{00000000-0005-0000-0000-000071470000}"/>
    <cellStyle name="Примечание 9 85" xfId="5065" xr:uid="{00000000-0005-0000-0000-000072470000}"/>
    <cellStyle name="Примечание 9 85 2" xfId="9678" xr:uid="{00000000-0005-0000-0000-000073470000}"/>
    <cellStyle name="Примечание 9 85 3" xfId="13928" xr:uid="{00000000-0005-0000-0000-000074470000}"/>
    <cellStyle name="Примечание 9 85 4" xfId="18149" xr:uid="{00000000-0005-0000-0000-000075470000}"/>
    <cellStyle name="Примечание 9 86" xfId="5066" xr:uid="{00000000-0005-0000-0000-000076470000}"/>
    <cellStyle name="Примечание 9 86 2" xfId="9679" xr:uid="{00000000-0005-0000-0000-000077470000}"/>
    <cellStyle name="Примечание 9 86 3" xfId="13929" xr:uid="{00000000-0005-0000-0000-000078470000}"/>
    <cellStyle name="Примечание 9 86 4" xfId="18150" xr:uid="{00000000-0005-0000-0000-000079470000}"/>
    <cellStyle name="Примечание 9 87" xfId="5067" xr:uid="{00000000-0005-0000-0000-00007A470000}"/>
    <cellStyle name="Примечание 9 87 2" xfId="9680" xr:uid="{00000000-0005-0000-0000-00007B470000}"/>
    <cellStyle name="Примечание 9 87 3" xfId="13930" xr:uid="{00000000-0005-0000-0000-00007C470000}"/>
    <cellStyle name="Примечание 9 87 4" xfId="18151" xr:uid="{00000000-0005-0000-0000-00007D470000}"/>
    <cellStyle name="Примечание 9 88" xfId="5068" xr:uid="{00000000-0005-0000-0000-00007E470000}"/>
    <cellStyle name="Примечание 9 88 2" xfId="9681" xr:uid="{00000000-0005-0000-0000-00007F470000}"/>
    <cellStyle name="Примечание 9 88 3" xfId="13931" xr:uid="{00000000-0005-0000-0000-000080470000}"/>
    <cellStyle name="Примечание 9 88 4" xfId="18152" xr:uid="{00000000-0005-0000-0000-000081470000}"/>
    <cellStyle name="Примечание 9 89" xfId="5069" xr:uid="{00000000-0005-0000-0000-000082470000}"/>
    <cellStyle name="Примечание 9 89 2" xfId="9682" xr:uid="{00000000-0005-0000-0000-000083470000}"/>
    <cellStyle name="Примечание 9 89 3" xfId="13932" xr:uid="{00000000-0005-0000-0000-000084470000}"/>
    <cellStyle name="Примечание 9 89 4" xfId="18153" xr:uid="{00000000-0005-0000-0000-000085470000}"/>
    <cellStyle name="Примечание 9 9" xfId="5070" xr:uid="{00000000-0005-0000-0000-000086470000}"/>
    <cellStyle name="Примечание 9 9 2" xfId="9683" xr:uid="{00000000-0005-0000-0000-000087470000}"/>
    <cellStyle name="Примечание 9 9 3" xfId="13933" xr:uid="{00000000-0005-0000-0000-000088470000}"/>
    <cellStyle name="Примечание 9 9 4" xfId="18154" xr:uid="{00000000-0005-0000-0000-000089470000}"/>
    <cellStyle name="Примечание 9 90" xfId="5222" xr:uid="{00000000-0005-0000-0000-00008A470000}"/>
    <cellStyle name="Примечание 9 91" xfId="8823" xr:uid="{00000000-0005-0000-0000-00008B470000}"/>
    <cellStyle name="Примечание 9 92" xfId="13073" xr:uid="{00000000-0005-0000-0000-00008C470000}"/>
    <cellStyle name="Процентный 2" xfId="436" xr:uid="{00000000-0005-0000-0000-00008D470000}"/>
    <cellStyle name="Процентный 2 10" xfId="437" xr:uid="{00000000-0005-0000-0000-00008E470000}"/>
    <cellStyle name="Процентный 2 11" xfId="438" xr:uid="{00000000-0005-0000-0000-00008F470000}"/>
    <cellStyle name="Процентный 2 12" xfId="439" xr:uid="{00000000-0005-0000-0000-000090470000}"/>
    <cellStyle name="Процентный 2 13" xfId="440" xr:uid="{00000000-0005-0000-0000-000091470000}"/>
    <cellStyle name="Процентный 2 14" xfId="441" xr:uid="{00000000-0005-0000-0000-000092470000}"/>
    <cellStyle name="Процентный 2 15" xfId="442" xr:uid="{00000000-0005-0000-0000-000093470000}"/>
    <cellStyle name="Процентный 2 16" xfId="443" xr:uid="{00000000-0005-0000-0000-000094470000}"/>
    <cellStyle name="Процентный 2 17" xfId="444" xr:uid="{00000000-0005-0000-0000-000095470000}"/>
    <cellStyle name="Процентный 2 18" xfId="445" xr:uid="{00000000-0005-0000-0000-000096470000}"/>
    <cellStyle name="Процентный 2 19" xfId="446" xr:uid="{00000000-0005-0000-0000-000097470000}"/>
    <cellStyle name="Процентный 2 2" xfId="447" xr:uid="{00000000-0005-0000-0000-000098470000}"/>
    <cellStyle name="Процентный 2 2 10" xfId="448" xr:uid="{00000000-0005-0000-0000-000099470000}"/>
    <cellStyle name="Процентный 2 2 11" xfId="449" xr:uid="{00000000-0005-0000-0000-00009A470000}"/>
    <cellStyle name="Процентный 2 2 12" xfId="450" xr:uid="{00000000-0005-0000-0000-00009B470000}"/>
    <cellStyle name="Процентный 2 2 13" xfId="451" xr:uid="{00000000-0005-0000-0000-00009C470000}"/>
    <cellStyle name="Процентный 2 2 14" xfId="452" xr:uid="{00000000-0005-0000-0000-00009D470000}"/>
    <cellStyle name="Процентный 2 2 15" xfId="453" xr:uid="{00000000-0005-0000-0000-00009E470000}"/>
    <cellStyle name="Процентный 2 2 16" xfId="454" xr:uid="{00000000-0005-0000-0000-00009F470000}"/>
    <cellStyle name="Процентный 2 2 17" xfId="455" xr:uid="{00000000-0005-0000-0000-0000A0470000}"/>
    <cellStyle name="Процентный 2 2 18" xfId="456" xr:uid="{00000000-0005-0000-0000-0000A1470000}"/>
    <cellStyle name="Процентный 2 2 19" xfId="457" xr:uid="{00000000-0005-0000-0000-0000A2470000}"/>
    <cellStyle name="Процентный 2 2 2" xfId="458" xr:uid="{00000000-0005-0000-0000-0000A3470000}"/>
    <cellStyle name="Процентный 2 2 2 10" xfId="459" xr:uid="{00000000-0005-0000-0000-0000A4470000}"/>
    <cellStyle name="Процентный 2 2 2 11" xfId="460" xr:uid="{00000000-0005-0000-0000-0000A5470000}"/>
    <cellStyle name="Процентный 2 2 2 12" xfId="461" xr:uid="{00000000-0005-0000-0000-0000A6470000}"/>
    <cellStyle name="Процентный 2 2 2 13" xfId="462" xr:uid="{00000000-0005-0000-0000-0000A7470000}"/>
    <cellStyle name="Процентный 2 2 2 14" xfId="463" xr:uid="{00000000-0005-0000-0000-0000A8470000}"/>
    <cellStyle name="Процентный 2 2 2 15" xfId="464" xr:uid="{00000000-0005-0000-0000-0000A9470000}"/>
    <cellStyle name="Процентный 2 2 2 16" xfId="465" xr:uid="{00000000-0005-0000-0000-0000AA470000}"/>
    <cellStyle name="Процентный 2 2 2 17" xfId="466" xr:uid="{00000000-0005-0000-0000-0000AB470000}"/>
    <cellStyle name="Процентный 2 2 2 18" xfId="467" xr:uid="{00000000-0005-0000-0000-0000AC470000}"/>
    <cellStyle name="Процентный 2 2 2 19" xfId="468" xr:uid="{00000000-0005-0000-0000-0000AD470000}"/>
    <cellStyle name="Процентный 2 2 2 2" xfId="469" xr:uid="{00000000-0005-0000-0000-0000AE470000}"/>
    <cellStyle name="Процентный 2 2 2 20" xfId="470" xr:uid="{00000000-0005-0000-0000-0000AF470000}"/>
    <cellStyle name="Процентный 2 2 2 3" xfId="471" xr:uid="{00000000-0005-0000-0000-0000B0470000}"/>
    <cellStyle name="Процентный 2 2 2 4" xfId="472" xr:uid="{00000000-0005-0000-0000-0000B1470000}"/>
    <cellStyle name="Процентный 2 2 2 5" xfId="473" xr:uid="{00000000-0005-0000-0000-0000B2470000}"/>
    <cellStyle name="Процентный 2 2 2 6" xfId="474" xr:uid="{00000000-0005-0000-0000-0000B3470000}"/>
    <cellStyle name="Процентный 2 2 2 7" xfId="475" xr:uid="{00000000-0005-0000-0000-0000B4470000}"/>
    <cellStyle name="Процентный 2 2 2 8" xfId="476" xr:uid="{00000000-0005-0000-0000-0000B5470000}"/>
    <cellStyle name="Процентный 2 2 2 9" xfId="477" xr:uid="{00000000-0005-0000-0000-0000B6470000}"/>
    <cellStyle name="Процентный 2 2 20" xfId="478" xr:uid="{00000000-0005-0000-0000-0000B7470000}"/>
    <cellStyle name="Процентный 2 2 21" xfId="479" xr:uid="{00000000-0005-0000-0000-0000B8470000}"/>
    <cellStyle name="Процентный 2 2 22" xfId="480" xr:uid="{00000000-0005-0000-0000-0000B9470000}"/>
    <cellStyle name="Процентный 2 2 3" xfId="481" xr:uid="{00000000-0005-0000-0000-0000BA470000}"/>
    <cellStyle name="Процентный 2 2 3 10" xfId="482" xr:uid="{00000000-0005-0000-0000-0000BB470000}"/>
    <cellStyle name="Процентный 2 2 3 11" xfId="483" xr:uid="{00000000-0005-0000-0000-0000BC470000}"/>
    <cellStyle name="Процентный 2 2 3 12" xfId="484" xr:uid="{00000000-0005-0000-0000-0000BD470000}"/>
    <cellStyle name="Процентный 2 2 3 13" xfId="485" xr:uid="{00000000-0005-0000-0000-0000BE470000}"/>
    <cellStyle name="Процентный 2 2 3 14" xfId="486" xr:uid="{00000000-0005-0000-0000-0000BF470000}"/>
    <cellStyle name="Процентный 2 2 3 15" xfId="487" xr:uid="{00000000-0005-0000-0000-0000C0470000}"/>
    <cellStyle name="Процентный 2 2 3 16" xfId="488" xr:uid="{00000000-0005-0000-0000-0000C1470000}"/>
    <cellStyle name="Процентный 2 2 3 17" xfId="489" xr:uid="{00000000-0005-0000-0000-0000C2470000}"/>
    <cellStyle name="Процентный 2 2 3 18" xfId="490" xr:uid="{00000000-0005-0000-0000-0000C3470000}"/>
    <cellStyle name="Процентный 2 2 3 19" xfId="491" xr:uid="{00000000-0005-0000-0000-0000C4470000}"/>
    <cellStyle name="Процентный 2 2 3 2" xfId="492" xr:uid="{00000000-0005-0000-0000-0000C5470000}"/>
    <cellStyle name="Процентный 2 2 3 20" xfId="493" xr:uid="{00000000-0005-0000-0000-0000C6470000}"/>
    <cellStyle name="Процентный 2 2 3 3" xfId="494" xr:uid="{00000000-0005-0000-0000-0000C7470000}"/>
    <cellStyle name="Процентный 2 2 3 4" xfId="495" xr:uid="{00000000-0005-0000-0000-0000C8470000}"/>
    <cellStyle name="Процентный 2 2 3 5" xfId="496" xr:uid="{00000000-0005-0000-0000-0000C9470000}"/>
    <cellStyle name="Процентный 2 2 3 6" xfId="497" xr:uid="{00000000-0005-0000-0000-0000CA470000}"/>
    <cellStyle name="Процентный 2 2 3 7" xfId="498" xr:uid="{00000000-0005-0000-0000-0000CB470000}"/>
    <cellStyle name="Процентный 2 2 3 8" xfId="499" xr:uid="{00000000-0005-0000-0000-0000CC470000}"/>
    <cellStyle name="Процентный 2 2 3 9" xfId="500" xr:uid="{00000000-0005-0000-0000-0000CD470000}"/>
    <cellStyle name="Процентный 2 2 4" xfId="501" xr:uid="{00000000-0005-0000-0000-0000CE470000}"/>
    <cellStyle name="Процентный 2 2 5" xfId="502" xr:uid="{00000000-0005-0000-0000-0000CF470000}"/>
    <cellStyle name="Процентный 2 2 6" xfId="503" xr:uid="{00000000-0005-0000-0000-0000D0470000}"/>
    <cellStyle name="Процентный 2 2 7" xfId="504" xr:uid="{00000000-0005-0000-0000-0000D1470000}"/>
    <cellStyle name="Процентный 2 2 8" xfId="505" xr:uid="{00000000-0005-0000-0000-0000D2470000}"/>
    <cellStyle name="Процентный 2 2 9" xfId="506" xr:uid="{00000000-0005-0000-0000-0000D3470000}"/>
    <cellStyle name="Процентный 2 20" xfId="507" xr:uid="{00000000-0005-0000-0000-0000D4470000}"/>
    <cellStyle name="Процентный 2 21" xfId="508" xr:uid="{00000000-0005-0000-0000-0000D5470000}"/>
    <cellStyle name="Процентный 2 22" xfId="509" xr:uid="{00000000-0005-0000-0000-0000D6470000}"/>
    <cellStyle name="Процентный 2 3" xfId="510" xr:uid="{00000000-0005-0000-0000-0000D7470000}"/>
    <cellStyle name="Процентный 2 3 10" xfId="511" xr:uid="{00000000-0005-0000-0000-0000D8470000}"/>
    <cellStyle name="Процентный 2 3 11" xfId="512" xr:uid="{00000000-0005-0000-0000-0000D9470000}"/>
    <cellStyle name="Процентный 2 3 12" xfId="513" xr:uid="{00000000-0005-0000-0000-0000DA470000}"/>
    <cellStyle name="Процентный 2 3 13" xfId="514" xr:uid="{00000000-0005-0000-0000-0000DB470000}"/>
    <cellStyle name="Процентный 2 3 14" xfId="515" xr:uid="{00000000-0005-0000-0000-0000DC470000}"/>
    <cellStyle name="Процентный 2 3 15" xfId="516" xr:uid="{00000000-0005-0000-0000-0000DD470000}"/>
    <cellStyle name="Процентный 2 3 16" xfId="517" xr:uid="{00000000-0005-0000-0000-0000DE470000}"/>
    <cellStyle name="Процентный 2 3 17" xfId="518" xr:uid="{00000000-0005-0000-0000-0000DF470000}"/>
    <cellStyle name="Процентный 2 3 18" xfId="519" xr:uid="{00000000-0005-0000-0000-0000E0470000}"/>
    <cellStyle name="Процентный 2 3 19" xfId="520" xr:uid="{00000000-0005-0000-0000-0000E1470000}"/>
    <cellStyle name="Процентный 2 3 2" xfId="521" xr:uid="{00000000-0005-0000-0000-0000E2470000}"/>
    <cellStyle name="Процентный 2 3 20" xfId="522" xr:uid="{00000000-0005-0000-0000-0000E3470000}"/>
    <cellStyle name="Процентный 2 3 3" xfId="523" xr:uid="{00000000-0005-0000-0000-0000E4470000}"/>
    <cellStyle name="Процентный 2 3 4" xfId="524" xr:uid="{00000000-0005-0000-0000-0000E5470000}"/>
    <cellStyle name="Процентный 2 3 5" xfId="525" xr:uid="{00000000-0005-0000-0000-0000E6470000}"/>
    <cellStyle name="Процентный 2 3 6" xfId="526" xr:uid="{00000000-0005-0000-0000-0000E7470000}"/>
    <cellStyle name="Процентный 2 3 7" xfId="527" xr:uid="{00000000-0005-0000-0000-0000E8470000}"/>
    <cellStyle name="Процентный 2 3 8" xfId="528" xr:uid="{00000000-0005-0000-0000-0000E9470000}"/>
    <cellStyle name="Процентный 2 3 9" xfId="529" xr:uid="{00000000-0005-0000-0000-0000EA470000}"/>
    <cellStyle name="Процентный 2 4" xfId="530" xr:uid="{00000000-0005-0000-0000-0000EB470000}"/>
    <cellStyle name="Процентный 2 5" xfId="531" xr:uid="{00000000-0005-0000-0000-0000EC470000}"/>
    <cellStyle name="Процентный 2 6" xfId="532" xr:uid="{00000000-0005-0000-0000-0000ED470000}"/>
    <cellStyle name="Процентный 2 7" xfId="533" xr:uid="{00000000-0005-0000-0000-0000EE470000}"/>
    <cellStyle name="Процентный 2 8" xfId="534" xr:uid="{00000000-0005-0000-0000-0000EF470000}"/>
    <cellStyle name="Процентный 2 9" xfId="535" xr:uid="{00000000-0005-0000-0000-0000F0470000}"/>
    <cellStyle name="Связанная ячейка 10" xfId="536" xr:uid="{00000000-0005-0000-0000-0000F1470000}"/>
    <cellStyle name="Связанная ячейка 2" xfId="537" xr:uid="{00000000-0005-0000-0000-0000F2470000}"/>
    <cellStyle name="Связанная ячейка 3" xfId="538" xr:uid="{00000000-0005-0000-0000-0000F3470000}"/>
    <cellStyle name="Связанная ячейка 4" xfId="539" xr:uid="{00000000-0005-0000-0000-0000F4470000}"/>
    <cellStyle name="Связанная ячейка 5" xfId="540" xr:uid="{00000000-0005-0000-0000-0000F5470000}"/>
    <cellStyle name="Связанная ячейка 6" xfId="541" xr:uid="{00000000-0005-0000-0000-0000F6470000}"/>
    <cellStyle name="Связанная ячейка 7" xfId="542" xr:uid="{00000000-0005-0000-0000-0000F7470000}"/>
    <cellStyle name="Связанная ячейка 8" xfId="543" xr:uid="{00000000-0005-0000-0000-0000F8470000}"/>
    <cellStyle name="Связанная ячейка 9" xfId="544" xr:uid="{00000000-0005-0000-0000-0000F9470000}"/>
    <cellStyle name="Стиль 1" xfId="545" xr:uid="{00000000-0005-0000-0000-0000FA470000}"/>
    <cellStyle name="Стиль 1 2" xfId="5276" xr:uid="{00000000-0005-0000-0000-0000FB470000}"/>
    <cellStyle name="Стиль 1 3" xfId="5176" xr:uid="{00000000-0005-0000-0000-0000FC470000}"/>
    <cellStyle name="Стиль 1 4" xfId="5213" xr:uid="{00000000-0005-0000-0000-0000FD470000}"/>
    <cellStyle name="Текст предупреждения 10" xfId="546" xr:uid="{00000000-0005-0000-0000-0000FE470000}"/>
    <cellStyle name="Текст предупреждения 2" xfId="547" xr:uid="{00000000-0005-0000-0000-0000FF470000}"/>
    <cellStyle name="Текст предупреждения 3" xfId="548" xr:uid="{00000000-0005-0000-0000-000000480000}"/>
    <cellStyle name="Текст предупреждения 4" xfId="549" xr:uid="{00000000-0005-0000-0000-000001480000}"/>
    <cellStyle name="Текст предупреждения 5" xfId="550" xr:uid="{00000000-0005-0000-0000-000002480000}"/>
    <cellStyle name="Текст предупреждения 6" xfId="551" xr:uid="{00000000-0005-0000-0000-000003480000}"/>
    <cellStyle name="Текст предупреждения 7" xfId="552" xr:uid="{00000000-0005-0000-0000-000004480000}"/>
    <cellStyle name="Текст предупреждения 8" xfId="553" xr:uid="{00000000-0005-0000-0000-000005480000}"/>
    <cellStyle name="Текст предупреждения 9" xfId="554" xr:uid="{00000000-0005-0000-0000-000006480000}"/>
    <cellStyle name="Финансовый [0] 2" xfId="555" xr:uid="{00000000-0005-0000-0000-000007480000}"/>
    <cellStyle name="Финансовый [0] 3" xfId="556" xr:uid="{00000000-0005-0000-0000-000008480000}"/>
    <cellStyle name="Финансовый 10" xfId="5071" xr:uid="{00000000-0005-0000-0000-000009480000}"/>
    <cellStyle name="Финансовый 10 2" xfId="5072" xr:uid="{00000000-0005-0000-0000-00000A480000}"/>
    <cellStyle name="Финансовый 10 2 2" xfId="5073" xr:uid="{00000000-0005-0000-0000-00000B480000}"/>
    <cellStyle name="Финансовый 10 2 2 2" xfId="18515" xr:uid="{00000000-0005-0000-0000-00000C480000}"/>
    <cellStyle name="Финансовый 10 2 2 3" xfId="18516" xr:uid="{00000000-0005-0000-0000-00000D480000}"/>
    <cellStyle name="Финансовый 10 2 3" xfId="18517" xr:uid="{00000000-0005-0000-0000-00000E480000}"/>
    <cellStyle name="Финансовый 10 2 4" xfId="18518" xr:uid="{00000000-0005-0000-0000-00000F480000}"/>
    <cellStyle name="Финансовый 10 3" xfId="5074" xr:uid="{00000000-0005-0000-0000-000010480000}"/>
    <cellStyle name="Финансовый 10 3 2" xfId="18519" xr:uid="{00000000-0005-0000-0000-000011480000}"/>
    <cellStyle name="Финансовый 10 3 3" xfId="18520" xr:uid="{00000000-0005-0000-0000-000012480000}"/>
    <cellStyle name="Финансовый 10 4" xfId="5075" xr:uid="{00000000-0005-0000-0000-000013480000}"/>
    <cellStyle name="Финансовый 10 4 2" xfId="18521" xr:uid="{00000000-0005-0000-0000-000014480000}"/>
    <cellStyle name="Финансовый 10 4 3" xfId="18522" xr:uid="{00000000-0005-0000-0000-000015480000}"/>
    <cellStyle name="Финансовый 10 5" xfId="5076" xr:uid="{00000000-0005-0000-0000-000016480000}"/>
    <cellStyle name="Финансовый 10 5 2" xfId="18523" xr:uid="{00000000-0005-0000-0000-000017480000}"/>
    <cellStyle name="Финансовый 10 5 3" xfId="18524" xr:uid="{00000000-0005-0000-0000-000018480000}"/>
    <cellStyle name="Финансовый 10 6" xfId="5077" xr:uid="{00000000-0005-0000-0000-000019480000}"/>
    <cellStyle name="Финансовый 10 6 2" xfId="9689" xr:uid="{00000000-0005-0000-0000-00001A480000}"/>
    <cellStyle name="Финансовый 10 6 3" xfId="13934" xr:uid="{00000000-0005-0000-0000-00001B480000}"/>
    <cellStyle name="Финансовый 10 6 4" xfId="18155" xr:uid="{00000000-0005-0000-0000-00001C480000}"/>
    <cellStyle name="Финансовый 10 7" xfId="18168" xr:uid="{00000000-0005-0000-0000-00001D480000}"/>
    <cellStyle name="Финансовый 10 7 2" xfId="18525" xr:uid="{00000000-0005-0000-0000-00001E480000}"/>
    <cellStyle name="Финансовый 10 7 3" xfId="18526" xr:uid="{00000000-0005-0000-0000-00001F480000}"/>
    <cellStyle name="Финансовый 10 8" xfId="18527" xr:uid="{00000000-0005-0000-0000-000020480000}"/>
    <cellStyle name="Финансовый 10 9" xfId="18528" xr:uid="{00000000-0005-0000-0000-000021480000}"/>
    <cellStyle name="Финансовый 11" xfId="18169" xr:uid="{00000000-0005-0000-0000-000022480000}"/>
    <cellStyle name="Финансовый 12" xfId="18170" xr:uid="{00000000-0005-0000-0000-000023480000}"/>
    <cellStyle name="Финансовый 13" xfId="18171" xr:uid="{00000000-0005-0000-0000-000024480000}"/>
    <cellStyle name="Финансовый 14" xfId="18172" xr:uid="{00000000-0005-0000-0000-000025480000}"/>
    <cellStyle name="Финансовый 15" xfId="18173" xr:uid="{00000000-0005-0000-0000-000026480000}"/>
    <cellStyle name="Финансовый 16" xfId="18174" xr:uid="{00000000-0005-0000-0000-000027480000}"/>
    <cellStyle name="Финансовый 16 2" xfId="18529" xr:uid="{00000000-0005-0000-0000-000028480000}"/>
    <cellStyle name="Финансовый 16 3" xfId="18530" xr:uid="{00000000-0005-0000-0000-000029480000}"/>
    <cellStyle name="Финансовый 2" xfId="557" xr:uid="{00000000-0005-0000-0000-00002A480000}"/>
    <cellStyle name="Финансовый 2 10" xfId="558" xr:uid="{00000000-0005-0000-0000-00002B480000}"/>
    <cellStyle name="Финансовый 2 11" xfId="559" xr:uid="{00000000-0005-0000-0000-00002C480000}"/>
    <cellStyle name="Финансовый 2 12" xfId="560" xr:uid="{00000000-0005-0000-0000-00002D480000}"/>
    <cellStyle name="Финансовый 2 13" xfId="561" xr:uid="{00000000-0005-0000-0000-00002E480000}"/>
    <cellStyle name="Финансовый 2 14" xfId="562" xr:uid="{00000000-0005-0000-0000-00002F480000}"/>
    <cellStyle name="Финансовый 2 15" xfId="563" xr:uid="{00000000-0005-0000-0000-000030480000}"/>
    <cellStyle name="Финансовый 2 16" xfId="564" xr:uid="{00000000-0005-0000-0000-000031480000}"/>
    <cellStyle name="Финансовый 2 17" xfId="565" xr:uid="{00000000-0005-0000-0000-000032480000}"/>
    <cellStyle name="Финансовый 2 18" xfId="566" xr:uid="{00000000-0005-0000-0000-000033480000}"/>
    <cellStyle name="Финансовый 2 19" xfId="567" xr:uid="{00000000-0005-0000-0000-000034480000}"/>
    <cellStyle name="Финансовый 2 2" xfId="568" xr:uid="{00000000-0005-0000-0000-000035480000}"/>
    <cellStyle name="Финансовый 2 20" xfId="569" xr:uid="{00000000-0005-0000-0000-000036480000}"/>
    <cellStyle name="Финансовый 2 21" xfId="570" xr:uid="{00000000-0005-0000-0000-000037480000}"/>
    <cellStyle name="Финансовый 2 21 2" xfId="5078" xr:uid="{00000000-0005-0000-0000-000038480000}"/>
    <cellStyle name="Финансовый 2 22" xfId="571" xr:uid="{00000000-0005-0000-0000-000039480000}"/>
    <cellStyle name="Финансовый 2 22 2" xfId="5079" xr:uid="{00000000-0005-0000-0000-00003A480000}"/>
    <cellStyle name="Финансовый 2 3" xfId="572" xr:uid="{00000000-0005-0000-0000-00003B480000}"/>
    <cellStyle name="Финансовый 2 4" xfId="573" xr:uid="{00000000-0005-0000-0000-00003C480000}"/>
    <cellStyle name="Финансовый 2 5" xfId="574" xr:uid="{00000000-0005-0000-0000-00003D480000}"/>
    <cellStyle name="Финансовый 2 6" xfId="575" xr:uid="{00000000-0005-0000-0000-00003E480000}"/>
    <cellStyle name="Финансовый 2 7" xfId="576" xr:uid="{00000000-0005-0000-0000-00003F480000}"/>
    <cellStyle name="Финансовый 2 8" xfId="577" xr:uid="{00000000-0005-0000-0000-000040480000}"/>
    <cellStyle name="Финансовый 2 9" xfId="578" xr:uid="{00000000-0005-0000-0000-000041480000}"/>
    <cellStyle name="Финансовый 3" xfId="579" xr:uid="{00000000-0005-0000-0000-000042480000}"/>
    <cellStyle name="Финансовый 3 10" xfId="580" xr:uid="{00000000-0005-0000-0000-000043480000}"/>
    <cellStyle name="Финансовый 3 11" xfId="581" xr:uid="{00000000-0005-0000-0000-000044480000}"/>
    <cellStyle name="Финансовый 3 12" xfId="582" xr:uid="{00000000-0005-0000-0000-000045480000}"/>
    <cellStyle name="Финансовый 3 13" xfId="583" xr:uid="{00000000-0005-0000-0000-000046480000}"/>
    <cellStyle name="Финансовый 3 14" xfId="584" xr:uid="{00000000-0005-0000-0000-000047480000}"/>
    <cellStyle name="Финансовый 3 15" xfId="585" xr:uid="{00000000-0005-0000-0000-000048480000}"/>
    <cellStyle name="Финансовый 3 16" xfId="586" xr:uid="{00000000-0005-0000-0000-000049480000}"/>
    <cellStyle name="Финансовый 3 17" xfId="587" xr:uid="{00000000-0005-0000-0000-00004A480000}"/>
    <cellStyle name="Финансовый 3 18" xfId="588" xr:uid="{00000000-0005-0000-0000-00004B480000}"/>
    <cellStyle name="Финансовый 3 19" xfId="589" xr:uid="{00000000-0005-0000-0000-00004C480000}"/>
    <cellStyle name="Финансовый 3 2" xfId="590" xr:uid="{00000000-0005-0000-0000-00004D480000}"/>
    <cellStyle name="Финансовый 3 20" xfId="591" xr:uid="{00000000-0005-0000-0000-00004E480000}"/>
    <cellStyle name="Финансовый 3 3" xfId="592" xr:uid="{00000000-0005-0000-0000-00004F480000}"/>
    <cellStyle name="Финансовый 3 4" xfId="593" xr:uid="{00000000-0005-0000-0000-000050480000}"/>
    <cellStyle name="Финансовый 3 5" xfId="594" xr:uid="{00000000-0005-0000-0000-000051480000}"/>
    <cellStyle name="Финансовый 3 6" xfId="595" xr:uid="{00000000-0005-0000-0000-000052480000}"/>
    <cellStyle name="Финансовый 3 7" xfId="596" xr:uid="{00000000-0005-0000-0000-000053480000}"/>
    <cellStyle name="Финансовый 3 8" xfId="597" xr:uid="{00000000-0005-0000-0000-000054480000}"/>
    <cellStyle name="Финансовый 3 9" xfId="598" xr:uid="{00000000-0005-0000-0000-000055480000}"/>
    <cellStyle name="Финансовый 4" xfId="599" xr:uid="{00000000-0005-0000-0000-000056480000}"/>
    <cellStyle name="Финансовый 5" xfId="600" xr:uid="{00000000-0005-0000-0000-000057480000}"/>
    <cellStyle name="Финансовый 5 2" xfId="5080" xr:uid="{00000000-0005-0000-0000-000058480000}"/>
    <cellStyle name="Финансовый 6" xfId="601" xr:uid="{00000000-0005-0000-0000-000059480000}"/>
    <cellStyle name="Финансовый 6 2" xfId="5081" xr:uid="{00000000-0005-0000-0000-00005A480000}"/>
    <cellStyle name="Финансовый 7" xfId="602" xr:uid="{00000000-0005-0000-0000-00005B480000}"/>
    <cellStyle name="Финансовый 7 2" xfId="5082" xr:uid="{00000000-0005-0000-0000-00005C480000}"/>
    <cellStyle name="Финансовый 8" xfId="5083" xr:uid="{00000000-0005-0000-0000-00005D480000}"/>
    <cellStyle name="Финансовый 9" xfId="5084" xr:uid="{00000000-0005-0000-0000-00005E480000}"/>
    <cellStyle name="Финансовый 9 2" xfId="5085" xr:uid="{00000000-0005-0000-0000-00005F480000}"/>
    <cellStyle name="Хороший 10" xfId="603" xr:uid="{00000000-0005-0000-0000-000060480000}"/>
    <cellStyle name="Хороший 2" xfId="604" xr:uid="{00000000-0005-0000-0000-000061480000}"/>
    <cellStyle name="Хороший 3" xfId="605" xr:uid="{00000000-0005-0000-0000-000062480000}"/>
    <cellStyle name="Хороший 4" xfId="606" xr:uid="{00000000-0005-0000-0000-000063480000}"/>
    <cellStyle name="Хороший 5" xfId="607" xr:uid="{00000000-0005-0000-0000-000064480000}"/>
    <cellStyle name="Хороший 6" xfId="608" xr:uid="{00000000-0005-0000-0000-000065480000}"/>
    <cellStyle name="Хороший 7" xfId="609" xr:uid="{00000000-0005-0000-0000-000066480000}"/>
    <cellStyle name="Хороший 8" xfId="610" xr:uid="{00000000-0005-0000-0000-000067480000}"/>
    <cellStyle name="Хороший 9" xfId="611" xr:uid="{00000000-0005-0000-0000-000068480000}"/>
  </cellStyles>
  <dxfs count="0"/>
  <tableStyles count="0" defaultTableStyle="TableStyleMedium9" defaultPivotStyle="PivotStyleLight16"/>
  <colors>
    <mruColors>
      <color rgb="FFC0FE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87;&#1088;&#1080;&#1082;&#1072;&#1079;&#1099;%20&#1043;&#1054;&#1056;&#1059;&#1054;/&#1087;&#1088;&#1080;&#1082;&#1072;&#1079;&#1099;%202023/&#1074;&#1089;&#1087;&#1086;&#1084;&#1086;&#1075;&#1072;&#1090;&#1077;&#1083;&#1100;&#1085;&#1099;&#1077;%20&#1082;%20&#1085;&#1086;&#1088;&#1084;&#1072;&#1090;&#1080;&#1074;&#1091;/&#1073;&#1102;&#1076;&#1078;&#1077;&#1090;%202023/4.&#1057;&#1042;&#1054;&#1044;%20&#1042;&#1053;&#1045;&#1064;&#1050;%20&#1084;&#1091;&#1085;%20&#1079;&#1072;&#1076;%202023-2025%20&#1084;&#1077;&#1089;&#1090;&#1085;&#1099;&#1081;%20&#1089;%20&#1080;&#1079;&#1084;!2023%20&#1089;%20&#1088;&#1072;&#1079;&#1073;&#1080;&#1074;&#1082;&#1086;&#1081;%20&#1085;&#1072;%20&#1076;&#1086;&#1090;&#1072;&#1094;&#1080;&#110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87;&#1088;&#1080;&#1082;&#1072;&#1079;&#1099;%20&#1043;&#1054;&#1056;&#1059;&#1054;/&#1087;&#1088;&#1080;&#1082;&#1072;&#1079;&#1099;%202023/&#1074;&#1089;&#1087;&#1086;&#1084;&#1086;&#1075;&#1072;&#1090;&#1077;&#1083;&#1100;&#1085;&#1099;&#1077;%20&#1082;%20&#1085;&#1086;&#1088;&#1084;&#1072;&#1090;&#1080;&#1074;&#1091;/&#1088;&#1072;&#1089;&#1095;&#1077;&#1090;%20&#1082;&#1086;&#1101;&#1092;&#1092;%20&#1087;&#1083;&#1072;&#1090;&#1085;&#1086;&#1081;%20&#1076;&#1077;&#1103;&#1090;-&#1090;&#1080;%20&#1085;&#1072;%202023%20&#1075;&#1086;&#1076;%20&#1075;&#1086;&#1090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  <sheetName val="Лист1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без дотации 28000"/>
      <sheetName val="СВОД указ 28000"/>
      <sheetName val="211,213 (допы) контр сумма"/>
      <sheetName val="2023 ст-ть ночных и празд "/>
      <sheetName val="212.11, 226.74, 226.75"/>
      <sheetName val="266.1"/>
      <sheetName val="266.2 "/>
      <sheetName val="221"/>
      <sheetName val="223"/>
      <sheetName val="223.15"/>
      <sheetName val="224"/>
      <sheetName val="225.1 "/>
      <sheetName val="225.21"/>
      <sheetName val="225.23 "/>
      <sheetName val="225.25(2023)"/>
      <sheetName val="225.25(2024)"/>
      <sheetName val="225.25(2025)"/>
      <sheetName val="225.3 оэзто"/>
      <sheetName val="225.51 оэзмто"/>
      <sheetName val="225.53 оэзмто"/>
      <sheetName val="225.54 оэзмто"/>
      <sheetName val="225.10 авто"/>
      <sheetName val="226.4"/>
      <sheetName val="226.6"/>
      <sheetName val="226.73"/>
      <sheetName val="226.77"/>
      <sheetName val="226.78 "/>
      <sheetName val="226.80"/>
      <sheetName val="227 "/>
      <sheetName val="291 имущ"/>
      <sheetName val="291 земля"/>
      <sheetName val="291 трансп"/>
      <sheetName val="310.1 "/>
      <sheetName val="343 ГСМ"/>
      <sheetName val="346.2 корм цвр"/>
      <sheetName val="346.2 дод"/>
      <sheetName val="ст-ть ночных и празд"/>
      <sheetName val="346не норматив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4">
          <cell r="M14">
            <v>1</v>
          </cell>
        </row>
        <row r="15">
          <cell r="M15">
            <v>0.97197382710000002</v>
          </cell>
        </row>
        <row r="16">
          <cell r="M16">
            <v>0.99015938869999998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коэфф платной деят-ти"/>
      <sheetName val="налоги проект сады"/>
      <sheetName val="налоги проект школы"/>
      <sheetName val="налоги проект допы, цмппс"/>
      <sheetName val="1с платные за 2021"/>
      <sheetName val="1с субсидия мз 2021 год"/>
    </sheetNames>
    <sheetDataSet>
      <sheetData sheetId="0"/>
      <sheetData sheetId="1"/>
      <sheetData sheetId="2"/>
      <sheetData sheetId="3">
        <row r="13">
          <cell r="B13">
            <v>8.1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EH213"/>
  <sheetViews>
    <sheetView tabSelected="1" view="pageBreakPreview" topLeftCell="A190" zoomScaleSheetLayoutView="100" workbookViewId="0">
      <selection activeCell="L6" sqref="L6"/>
    </sheetView>
  </sheetViews>
  <sheetFormatPr defaultRowHeight="15" x14ac:dyDescent="0.25"/>
  <cols>
    <col min="1" max="1" width="34.85546875" style="1" customWidth="1"/>
    <col min="2" max="2" width="23.140625" style="311" customWidth="1"/>
    <col min="3" max="3" width="6.28515625" style="1" customWidth="1"/>
    <col min="4" max="4" width="51" style="1" customWidth="1"/>
    <col min="5" max="9" width="13.7109375" style="1" customWidth="1"/>
    <col min="10" max="11" width="13.7109375" style="81" customWidth="1"/>
    <col min="12" max="12" width="9.7109375" style="81" customWidth="1"/>
    <col min="13" max="14" width="9.7109375" style="1" customWidth="1"/>
    <col min="15" max="17" width="6.7109375" style="1" hidden="1" customWidth="1"/>
    <col min="18" max="20" width="10.85546875" style="1" customWidth="1"/>
    <col min="21" max="23" width="12.140625" style="1" hidden="1" customWidth="1"/>
    <col min="24" max="26" width="12.7109375" style="1" customWidth="1"/>
    <col min="27" max="29" width="9.140625" style="1" hidden="1" customWidth="1"/>
    <col min="30" max="32" width="10.85546875" style="1" customWidth="1"/>
    <col min="33" max="33" width="9.7109375" style="81" customWidth="1"/>
    <col min="34" max="35" width="9.7109375" style="1" customWidth="1"/>
    <col min="36" max="38" width="6.7109375" style="1" hidden="1" customWidth="1"/>
    <col min="39" max="41" width="10.85546875" style="1" customWidth="1"/>
    <col min="42" max="44" width="12.140625" style="1" hidden="1" customWidth="1"/>
    <col min="45" max="47" width="12.7109375" style="1" customWidth="1"/>
    <col min="48" max="50" width="0" style="1" hidden="1" customWidth="1"/>
    <col min="51" max="53" width="10.85546875" style="1" customWidth="1"/>
    <col min="54" max="54" width="9.7109375" style="81" customWidth="1"/>
    <col min="55" max="56" width="9.7109375" style="1" customWidth="1"/>
    <col min="57" max="59" width="6.7109375" style="1" hidden="1" customWidth="1"/>
    <col min="60" max="62" width="10.85546875" style="1" customWidth="1"/>
    <col min="63" max="65" width="12.140625" style="1" hidden="1" customWidth="1"/>
    <col min="66" max="68" width="12.7109375" style="1" customWidth="1"/>
    <col min="69" max="71" width="9.140625" style="1" hidden="1" customWidth="1"/>
    <col min="72" max="74" width="10.85546875" style="1" customWidth="1"/>
    <col min="75" max="75" width="9.7109375" style="81" customWidth="1"/>
    <col min="76" max="77" width="9.7109375" style="1" customWidth="1"/>
    <col min="78" max="80" width="6.7109375" style="1" hidden="1" customWidth="1"/>
    <col min="81" max="83" width="10.85546875" style="1" customWidth="1"/>
    <col min="84" max="86" width="12.140625" style="1" hidden="1" customWidth="1"/>
    <col min="87" max="89" width="12.7109375" style="1" customWidth="1"/>
    <col min="90" max="92" width="9.140625" style="1" hidden="1" customWidth="1"/>
    <col min="93" max="95" width="10.85546875" style="1" customWidth="1"/>
    <col min="96" max="96" width="9.7109375" style="81" customWidth="1"/>
    <col min="97" max="98" width="9.7109375" style="1" customWidth="1"/>
    <col min="99" max="101" width="6.7109375" style="1" hidden="1" customWidth="1"/>
    <col min="102" max="104" width="10.85546875" style="1" customWidth="1"/>
    <col min="105" max="107" width="12.140625" style="1" hidden="1" customWidth="1"/>
    <col min="108" max="108" width="12.5703125" style="1" customWidth="1"/>
    <col min="109" max="110" width="12.7109375" style="1" customWidth="1"/>
    <col min="111" max="113" width="9.140625" style="1" hidden="1" customWidth="1"/>
    <col min="114" max="116" width="10.85546875" style="1" customWidth="1"/>
    <col min="117" max="117" width="11" style="81" customWidth="1"/>
    <col min="118" max="119" width="11" style="1" customWidth="1"/>
    <col min="120" max="122" width="6.7109375" style="1" hidden="1" customWidth="1"/>
    <col min="123" max="125" width="11.85546875" style="1" customWidth="1"/>
    <col min="126" max="128" width="12.140625" style="1" hidden="1" customWidth="1"/>
    <col min="129" max="131" width="12.7109375" style="1" customWidth="1"/>
    <col min="132" max="134" width="9.28515625" style="1" hidden="1" customWidth="1"/>
    <col min="135" max="137" width="11.85546875" style="1" customWidth="1"/>
    <col min="138" max="16384" width="9.140625" style="1"/>
  </cols>
  <sheetData>
    <row r="1" spans="1:117" hidden="1" x14ac:dyDescent="0.25">
      <c r="E1" s="1" t="s">
        <v>290</v>
      </c>
    </row>
    <row r="2" spans="1:117" hidden="1" x14ac:dyDescent="0.25">
      <c r="E2" s="1" t="s">
        <v>622</v>
      </c>
    </row>
    <row r="4" spans="1:117" x14ac:dyDescent="0.25">
      <c r="A4" s="1" t="s">
        <v>336</v>
      </c>
      <c r="E4" s="1" t="s">
        <v>290</v>
      </c>
      <c r="J4" s="1"/>
      <c r="K4" s="1"/>
      <c r="L4" s="1"/>
      <c r="AG4" s="1"/>
      <c r="BB4" s="1"/>
      <c r="BW4" s="1"/>
      <c r="CR4" s="1"/>
      <c r="DM4" s="1"/>
    </row>
    <row r="5" spans="1:117" x14ac:dyDescent="0.25">
      <c r="A5" s="1" t="s">
        <v>337</v>
      </c>
      <c r="E5" s="1" t="s">
        <v>787</v>
      </c>
      <c r="J5" s="1"/>
      <c r="K5" s="1"/>
      <c r="L5" s="1"/>
      <c r="AG5" s="1"/>
      <c r="BB5" s="1"/>
      <c r="BW5" s="1"/>
      <c r="CR5" s="1"/>
      <c r="DM5" s="1"/>
    </row>
    <row r="6" spans="1:117" x14ac:dyDescent="0.25">
      <c r="A6" s="1" t="s">
        <v>356</v>
      </c>
      <c r="J6" s="1"/>
      <c r="K6" s="1"/>
      <c r="L6" s="1"/>
      <c r="AG6" s="1"/>
      <c r="BB6" s="1"/>
      <c r="BW6" s="1"/>
      <c r="CR6" s="1"/>
      <c r="DM6" s="1"/>
    </row>
    <row r="7" spans="1:117" hidden="1" x14ac:dyDescent="0.25">
      <c r="E7" s="1" t="s">
        <v>290</v>
      </c>
      <c r="J7" s="1"/>
      <c r="K7" s="1"/>
      <c r="L7" s="1"/>
      <c r="AG7" s="1"/>
      <c r="BB7" s="1"/>
      <c r="BW7" s="1"/>
      <c r="CR7" s="1"/>
      <c r="DM7" s="1"/>
    </row>
    <row r="8" spans="1:117" hidden="1" x14ac:dyDescent="0.25">
      <c r="A8" s="65"/>
      <c r="B8" s="401"/>
      <c r="C8" s="65"/>
      <c r="D8" s="65"/>
      <c r="E8" s="1" t="s">
        <v>787</v>
      </c>
      <c r="F8" s="65"/>
      <c r="G8" s="65"/>
      <c r="H8" s="65"/>
      <c r="I8" s="65"/>
      <c r="J8" s="1"/>
      <c r="K8" s="1"/>
      <c r="L8" s="1"/>
      <c r="AG8" s="1"/>
      <c r="BB8" s="1"/>
      <c r="BW8" s="1"/>
      <c r="CR8" s="1"/>
      <c r="DM8" s="1"/>
    </row>
    <row r="9" spans="1:117" x14ac:dyDescent="0.25">
      <c r="A9" s="985" t="s">
        <v>231</v>
      </c>
      <c r="B9" s="985"/>
      <c r="C9" s="985"/>
      <c r="D9" s="985"/>
      <c r="E9" s="985"/>
      <c r="F9" s="985"/>
      <c r="G9" s="985"/>
      <c r="H9" s="985"/>
      <c r="I9" s="985"/>
      <c r="J9" s="985"/>
      <c r="K9" s="1"/>
      <c r="L9" s="1"/>
      <c r="AG9" s="1"/>
      <c r="BB9" s="1"/>
      <c r="BW9" s="1"/>
      <c r="CR9" s="1"/>
      <c r="DM9" s="1"/>
    </row>
    <row r="10" spans="1:117" x14ac:dyDescent="0.25">
      <c r="A10" s="985" t="s">
        <v>285</v>
      </c>
      <c r="B10" s="985"/>
      <c r="C10" s="985"/>
      <c r="D10" s="985"/>
      <c r="E10" s="985"/>
      <c r="F10" s="985"/>
      <c r="G10" s="985"/>
      <c r="H10" s="985"/>
      <c r="I10" s="985"/>
      <c r="J10" s="985"/>
      <c r="K10" s="1"/>
      <c r="L10" s="1"/>
      <c r="AG10" s="1"/>
      <c r="BB10" s="1"/>
      <c r="BW10" s="1"/>
      <c r="CR10" s="1"/>
      <c r="DM10" s="1"/>
    </row>
    <row r="11" spans="1:117" x14ac:dyDescent="0.25">
      <c r="A11" s="986" t="s">
        <v>788</v>
      </c>
      <c r="B11" s="986"/>
      <c r="C11" s="986"/>
      <c r="D11" s="986"/>
      <c r="E11" s="986"/>
      <c r="F11" s="986"/>
      <c r="G11" s="986"/>
      <c r="H11" s="986"/>
      <c r="I11" s="986"/>
      <c r="J11" s="986"/>
      <c r="K11" s="1"/>
      <c r="L11" s="1"/>
      <c r="AG11" s="1"/>
      <c r="BB11" s="1"/>
      <c r="BW11" s="1"/>
      <c r="CR11" s="1"/>
      <c r="DM11" s="1"/>
    </row>
    <row r="12" spans="1:117" x14ac:dyDescent="0.25">
      <c r="A12" s="987" t="s">
        <v>0</v>
      </c>
      <c r="B12" s="990" t="s">
        <v>1</v>
      </c>
      <c r="C12" s="993" t="s">
        <v>235</v>
      </c>
      <c r="D12" s="994"/>
      <c r="E12" s="987" t="s">
        <v>233</v>
      </c>
      <c r="F12" s="987" t="s">
        <v>740</v>
      </c>
      <c r="G12" s="987" t="s">
        <v>784</v>
      </c>
      <c r="H12" s="987" t="s">
        <v>789</v>
      </c>
      <c r="I12" s="993" t="s">
        <v>234</v>
      </c>
      <c r="J12" s="994"/>
      <c r="K12" s="1"/>
      <c r="L12" s="1"/>
      <c r="AG12" s="1"/>
      <c r="BB12" s="1"/>
      <c r="BW12" s="1"/>
      <c r="CR12" s="1"/>
      <c r="DM12" s="1"/>
    </row>
    <row r="13" spans="1:117" x14ac:dyDescent="0.25">
      <c r="A13" s="988"/>
      <c r="B13" s="991"/>
      <c r="C13" s="995"/>
      <c r="D13" s="996"/>
      <c r="E13" s="988"/>
      <c r="F13" s="988"/>
      <c r="G13" s="988"/>
      <c r="H13" s="988"/>
      <c r="I13" s="998"/>
      <c r="J13" s="999"/>
      <c r="K13" s="1"/>
      <c r="L13" s="1"/>
      <c r="AG13" s="1"/>
      <c r="BB13" s="1"/>
      <c r="BW13" s="1"/>
      <c r="CR13" s="1"/>
      <c r="DM13" s="1"/>
    </row>
    <row r="14" spans="1:117" ht="64.5" customHeight="1" x14ac:dyDescent="0.25">
      <c r="A14" s="989"/>
      <c r="B14" s="992"/>
      <c r="C14" s="2" t="s">
        <v>378</v>
      </c>
      <c r="D14" s="389" t="s">
        <v>3</v>
      </c>
      <c r="E14" s="989"/>
      <c r="F14" s="997"/>
      <c r="G14" s="989"/>
      <c r="H14" s="989"/>
      <c r="I14" s="995"/>
      <c r="J14" s="996"/>
      <c r="K14" s="1"/>
      <c r="L14" s="1"/>
      <c r="AG14" s="1"/>
      <c r="BB14" s="1"/>
      <c r="BW14" s="1"/>
      <c r="CR14" s="1"/>
      <c r="DM14" s="1"/>
    </row>
    <row r="15" spans="1:117" x14ac:dyDescent="0.25">
      <c r="A15" s="3" t="s">
        <v>371</v>
      </c>
      <c r="B15" s="402" t="s">
        <v>372</v>
      </c>
      <c r="C15" s="3" t="s">
        <v>373</v>
      </c>
      <c r="D15" s="3" t="s">
        <v>374</v>
      </c>
      <c r="E15" s="3" t="s">
        <v>375</v>
      </c>
      <c r="F15" s="3" t="s">
        <v>376</v>
      </c>
      <c r="G15" s="3" t="s">
        <v>376</v>
      </c>
      <c r="H15" s="3" t="s">
        <v>376</v>
      </c>
      <c r="I15" s="1000" t="s">
        <v>377</v>
      </c>
      <c r="J15" s="1001"/>
      <c r="K15" s="1"/>
      <c r="L15" s="1"/>
      <c r="AG15" s="1"/>
      <c r="BB15" s="1"/>
      <c r="BW15" s="1"/>
      <c r="CR15" s="1"/>
      <c r="DM15" s="1"/>
    </row>
    <row r="16" spans="1:117" ht="24" x14ac:dyDescent="0.25">
      <c r="A16" s="62" t="s">
        <v>494</v>
      </c>
      <c r="B16" s="403"/>
      <c r="C16" s="63"/>
      <c r="D16" s="63"/>
      <c r="E16" s="63"/>
      <c r="F16" s="63"/>
      <c r="G16" s="63"/>
      <c r="H16" s="63"/>
      <c r="I16" s="63"/>
      <c r="J16" s="64"/>
      <c r="K16" s="1"/>
      <c r="L16" s="1"/>
      <c r="AG16" s="1"/>
      <c r="BB16" s="1"/>
      <c r="BW16" s="1"/>
      <c r="CR16" s="1"/>
      <c r="DM16" s="1"/>
    </row>
    <row r="17" spans="1:117" ht="24" x14ac:dyDescent="0.25">
      <c r="A17" s="7"/>
      <c r="B17" s="404"/>
      <c r="C17" s="14" t="s">
        <v>4</v>
      </c>
      <c r="D17" s="15" t="s">
        <v>26</v>
      </c>
      <c r="E17" s="7"/>
      <c r="F17" s="75"/>
      <c r="G17" s="75"/>
      <c r="H17" s="75"/>
      <c r="I17" s="84"/>
      <c r="J17" s="85"/>
      <c r="K17" s="1"/>
      <c r="L17" s="1"/>
      <c r="AG17" s="1"/>
      <c r="BB17" s="1"/>
      <c r="BW17" s="1"/>
      <c r="CR17" s="1"/>
      <c r="DM17" s="1"/>
    </row>
    <row r="18" spans="1:117" x14ac:dyDescent="0.25">
      <c r="A18" s="12" t="s">
        <v>53</v>
      </c>
      <c r="B18" s="405" t="s">
        <v>363</v>
      </c>
      <c r="C18" s="45"/>
      <c r="D18" s="12" t="s">
        <v>286</v>
      </c>
      <c r="E18" s="12"/>
      <c r="F18" s="76">
        <f t="shared" ref="F18:H24" si="0">F27+F35</f>
        <v>164.79</v>
      </c>
      <c r="G18" s="76">
        <f t="shared" si="0"/>
        <v>175.71</v>
      </c>
      <c r="H18" s="76">
        <f t="shared" si="0"/>
        <v>183.99</v>
      </c>
      <c r="I18" s="86"/>
      <c r="J18" s="87"/>
      <c r="K18" s="1"/>
      <c r="L18" s="1"/>
      <c r="AG18" s="1"/>
      <c r="BB18" s="1"/>
      <c r="BW18" s="1"/>
      <c r="CR18" s="1"/>
      <c r="DM18" s="1"/>
    </row>
    <row r="19" spans="1:117" x14ac:dyDescent="0.25">
      <c r="A19" s="12" t="s">
        <v>54</v>
      </c>
      <c r="B19" s="405" t="s">
        <v>364</v>
      </c>
      <c r="C19" s="45"/>
      <c r="D19" s="12" t="s">
        <v>286</v>
      </c>
      <c r="E19" s="12"/>
      <c r="F19" s="76">
        <f t="shared" si="0"/>
        <v>85.43</v>
      </c>
      <c r="G19" s="76">
        <f t="shared" si="0"/>
        <v>91.95</v>
      </c>
      <c r="H19" s="76">
        <f t="shared" si="0"/>
        <v>96.87</v>
      </c>
      <c r="I19" s="86"/>
      <c r="J19" s="87"/>
      <c r="K19" s="1"/>
      <c r="L19" s="1"/>
      <c r="AG19" s="1"/>
      <c r="BB19" s="1"/>
      <c r="BW19" s="1"/>
      <c r="CR19" s="1"/>
      <c r="DM19" s="1"/>
    </row>
    <row r="20" spans="1:117" x14ac:dyDescent="0.25">
      <c r="A20" s="12" t="s">
        <v>52</v>
      </c>
      <c r="B20" s="405" t="s">
        <v>365</v>
      </c>
      <c r="C20" s="45"/>
      <c r="D20" s="12" t="s">
        <v>286</v>
      </c>
      <c r="E20" s="12"/>
      <c r="F20" s="76">
        <f t="shared" si="0"/>
        <v>131.18</v>
      </c>
      <c r="G20" s="76">
        <f t="shared" si="0"/>
        <v>140.24</v>
      </c>
      <c r="H20" s="76">
        <f t="shared" si="0"/>
        <v>147.09</v>
      </c>
      <c r="I20" s="86"/>
      <c r="J20" s="87"/>
      <c r="K20" s="1"/>
      <c r="L20" s="1"/>
      <c r="AG20" s="1"/>
      <c r="BB20" s="1"/>
      <c r="BW20" s="1"/>
      <c r="CR20" s="1"/>
      <c r="DM20" s="1"/>
    </row>
    <row r="21" spans="1:117" ht="36" x14ac:dyDescent="0.25">
      <c r="A21" s="12" t="s">
        <v>490</v>
      </c>
      <c r="B21" s="405" t="s">
        <v>365</v>
      </c>
      <c r="C21" s="45"/>
      <c r="D21" s="12" t="s">
        <v>286</v>
      </c>
      <c r="E21" s="12"/>
      <c r="F21" s="76">
        <f t="shared" si="0"/>
        <v>156.53</v>
      </c>
      <c r="G21" s="76">
        <f t="shared" si="0"/>
        <v>167</v>
      </c>
      <c r="H21" s="76">
        <f t="shared" si="0"/>
        <v>174.92</v>
      </c>
      <c r="I21" s="86"/>
      <c r="J21" s="87"/>
      <c r="K21" s="1"/>
      <c r="L21" s="1"/>
      <c r="AG21" s="1"/>
      <c r="BB21" s="1"/>
      <c r="BW21" s="1"/>
      <c r="CR21" s="1"/>
      <c r="DM21" s="1"/>
    </row>
    <row r="22" spans="1:117" x14ac:dyDescent="0.25">
      <c r="A22" s="12" t="s">
        <v>55</v>
      </c>
      <c r="B22" s="405" t="s">
        <v>366</v>
      </c>
      <c r="C22" s="45"/>
      <c r="D22" s="12" t="s">
        <v>286</v>
      </c>
      <c r="E22" s="12"/>
      <c r="F22" s="76">
        <f t="shared" si="0"/>
        <v>142.06</v>
      </c>
      <c r="G22" s="76">
        <f t="shared" si="0"/>
        <v>151.72</v>
      </c>
      <c r="H22" s="76">
        <f t="shared" si="0"/>
        <v>159.03</v>
      </c>
      <c r="I22" s="86"/>
      <c r="J22" s="87"/>
      <c r="K22" s="1"/>
      <c r="L22" s="1"/>
      <c r="AG22" s="1"/>
      <c r="BB22" s="1"/>
      <c r="BW22" s="1"/>
      <c r="CR22" s="1"/>
      <c r="DM22" s="1"/>
    </row>
    <row r="23" spans="1:117" x14ac:dyDescent="0.25">
      <c r="A23" s="12" t="s">
        <v>56</v>
      </c>
      <c r="B23" s="405" t="s">
        <v>367</v>
      </c>
      <c r="C23" s="45"/>
      <c r="D23" s="12" t="s">
        <v>286</v>
      </c>
      <c r="E23" s="12"/>
      <c r="F23" s="76">
        <f t="shared" si="0"/>
        <v>116.54</v>
      </c>
      <c r="G23" s="76">
        <f t="shared" si="0"/>
        <v>124.79</v>
      </c>
      <c r="H23" s="76">
        <f t="shared" si="0"/>
        <v>131.02000000000001</v>
      </c>
      <c r="I23" s="86"/>
      <c r="J23" s="87"/>
      <c r="K23" s="1"/>
      <c r="L23" s="1"/>
      <c r="AG23" s="1"/>
      <c r="BB23" s="1"/>
      <c r="BW23" s="1"/>
      <c r="CR23" s="1"/>
      <c r="DM23" s="1"/>
    </row>
    <row r="24" spans="1:117" ht="24" x14ac:dyDescent="0.25">
      <c r="A24" s="12" t="s">
        <v>57</v>
      </c>
      <c r="B24" s="405" t="s">
        <v>368</v>
      </c>
      <c r="C24" s="45"/>
      <c r="D24" s="12" t="s">
        <v>286</v>
      </c>
      <c r="E24" s="12"/>
      <c r="F24" s="76">
        <f t="shared" si="0"/>
        <v>129.05000000000001</v>
      </c>
      <c r="G24" s="76">
        <f t="shared" si="0"/>
        <v>137.99</v>
      </c>
      <c r="H24" s="76">
        <f t="shared" si="0"/>
        <v>144.75</v>
      </c>
      <c r="I24" s="86"/>
      <c r="J24" s="87"/>
      <c r="K24" s="1"/>
      <c r="L24" s="1"/>
      <c r="AG24" s="1"/>
      <c r="BB24" s="1"/>
      <c r="BW24" s="1"/>
      <c r="CR24" s="1"/>
      <c r="DM24" s="1"/>
    </row>
    <row r="25" spans="1:117" ht="24" x14ac:dyDescent="0.25">
      <c r="A25" s="7"/>
      <c r="B25" s="404"/>
      <c r="C25" s="14" t="s">
        <v>5</v>
      </c>
      <c r="D25" s="15" t="s">
        <v>291</v>
      </c>
      <c r="E25" s="7"/>
      <c r="F25" s="75"/>
      <c r="G25" s="75"/>
      <c r="H25" s="75"/>
      <c r="I25" s="84"/>
      <c r="J25" s="85"/>
      <c r="K25" s="1"/>
      <c r="L25" s="1"/>
      <c r="AG25" s="1"/>
      <c r="BB25" s="1"/>
      <c r="BW25" s="1"/>
      <c r="CR25" s="1"/>
      <c r="DM25" s="1"/>
    </row>
    <row r="26" spans="1:117" ht="123.75" x14ac:dyDescent="0.25">
      <c r="A26" s="7"/>
      <c r="B26" s="404"/>
      <c r="C26" s="6"/>
      <c r="D26" s="47" t="s">
        <v>237</v>
      </c>
      <c r="E26" s="75"/>
      <c r="F26" s="75"/>
      <c r="G26" s="75"/>
      <c r="H26" s="75"/>
      <c r="I26" s="84"/>
      <c r="J26" s="85"/>
      <c r="K26" s="1"/>
      <c r="L26" s="1"/>
      <c r="AG26" s="1"/>
      <c r="BB26" s="1"/>
      <c r="BW26" s="1"/>
      <c r="CR26" s="1"/>
      <c r="DM26" s="1"/>
    </row>
    <row r="27" spans="1:117" ht="48" x14ac:dyDescent="0.25">
      <c r="A27" s="12" t="s">
        <v>53</v>
      </c>
      <c r="B27" s="405" t="s">
        <v>363</v>
      </c>
      <c r="C27" s="45"/>
      <c r="D27" s="12" t="s">
        <v>488</v>
      </c>
      <c r="E27" s="158">
        <f>'1.1. фот ПП,АУП,ОП (2023)'!HP13</f>
        <v>372.06</v>
      </c>
      <c r="F27" s="158">
        <f>'1.1. фот ПП,АУП,ОП (2023)'!GE13</f>
        <v>161.66</v>
      </c>
      <c r="G27" s="158">
        <f>'1.1. фот ПП,АУП,ОП (2024)'!GE13</f>
        <v>172.58</v>
      </c>
      <c r="H27" s="158">
        <f>'1.1. фот ПП,АУП,ОП (2025)'!GE13</f>
        <v>180.86</v>
      </c>
      <c r="I27" s="86" t="s">
        <v>483</v>
      </c>
      <c r="J27" s="87"/>
      <c r="K27" s="1"/>
      <c r="L27" s="1"/>
      <c r="AG27" s="1"/>
      <c r="BB27" s="1"/>
      <c r="BW27" s="1"/>
      <c r="CR27" s="1"/>
      <c r="DM27" s="1"/>
    </row>
    <row r="28" spans="1:117" ht="48" x14ac:dyDescent="0.25">
      <c r="A28" s="12" t="s">
        <v>54</v>
      </c>
      <c r="B28" s="405" t="s">
        <v>364</v>
      </c>
      <c r="C28" s="45"/>
      <c r="D28" s="12" t="s">
        <v>488</v>
      </c>
      <c r="E28" s="158">
        <f>'1.1. фот ПП,АУП,ОП (2023)'!HP14</f>
        <v>158.94</v>
      </c>
      <c r="F28" s="158">
        <f>'1.1. фот ПП,АУП,ОП (2023)'!GE14</f>
        <v>82.3</v>
      </c>
      <c r="G28" s="158">
        <f>'1.1. фот ПП,АУП,ОП (2024)'!GE14</f>
        <v>88.82</v>
      </c>
      <c r="H28" s="158">
        <f>'1.1. фот ПП,АУП,ОП (2025)'!GE14</f>
        <v>93.74</v>
      </c>
      <c r="I28" s="86" t="s">
        <v>483</v>
      </c>
      <c r="J28" s="87"/>
      <c r="K28" s="1"/>
      <c r="L28" s="1"/>
      <c r="AG28" s="1"/>
      <c r="BB28" s="1"/>
      <c r="BW28" s="1"/>
      <c r="CR28" s="1"/>
      <c r="DM28" s="1"/>
    </row>
    <row r="29" spans="1:117" ht="48" x14ac:dyDescent="0.25">
      <c r="A29" s="12" t="s">
        <v>52</v>
      </c>
      <c r="B29" s="405" t="s">
        <v>365</v>
      </c>
      <c r="C29" s="45"/>
      <c r="D29" s="12" t="s">
        <v>488</v>
      </c>
      <c r="E29" s="158">
        <f>'1.1. фот ПП,АУП,ОП (2023)'!HP15</f>
        <v>260.10000000000002</v>
      </c>
      <c r="F29" s="158">
        <f>'1.1. фот ПП,АУП,ОП (2023)'!GE15</f>
        <v>128.05000000000001</v>
      </c>
      <c r="G29" s="158">
        <f>'1.1. фот ПП,АУП,ОП (2024)'!GE15</f>
        <v>137.11000000000001</v>
      </c>
      <c r="H29" s="158">
        <f>'1.1. фот ПП,АУП,ОП (2025)'!GE15</f>
        <v>143.96</v>
      </c>
      <c r="I29" s="86" t="s">
        <v>483</v>
      </c>
      <c r="J29" s="87"/>
      <c r="K29" s="1"/>
      <c r="L29" s="1"/>
      <c r="AG29" s="1"/>
      <c r="BB29" s="1"/>
      <c r="BW29" s="1"/>
      <c r="CR29" s="1"/>
      <c r="DM29" s="1"/>
    </row>
    <row r="30" spans="1:117" ht="48" x14ac:dyDescent="0.25">
      <c r="A30" s="12" t="s">
        <v>490</v>
      </c>
      <c r="B30" s="405" t="s">
        <v>365</v>
      </c>
      <c r="C30" s="45"/>
      <c r="D30" s="12" t="s">
        <v>488</v>
      </c>
      <c r="E30" s="158">
        <f>'1.1. фот ПП,АУП,ОП (2023)'!HP22</f>
        <v>52.02</v>
      </c>
      <c r="F30" s="158">
        <f>'1.1. фот ПП,АУП,ОП (2023)'!GE22</f>
        <v>153.4</v>
      </c>
      <c r="G30" s="158">
        <f>'1.1. фот ПП,АУП,ОП (2024)'!GE22</f>
        <v>163.87</v>
      </c>
      <c r="H30" s="158">
        <f>'1.1. фот ПП,АУП,ОП (2025)'!GE22</f>
        <v>171.79</v>
      </c>
      <c r="I30" s="86" t="s">
        <v>483</v>
      </c>
      <c r="J30" s="87"/>
      <c r="K30" s="1"/>
      <c r="L30" s="1"/>
      <c r="AG30" s="1"/>
      <c r="BB30" s="1"/>
      <c r="BW30" s="1"/>
      <c r="CR30" s="1"/>
      <c r="DM30" s="1"/>
    </row>
    <row r="31" spans="1:117" ht="48" x14ac:dyDescent="0.25">
      <c r="A31" s="12" t="s">
        <v>55</v>
      </c>
      <c r="B31" s="405" t="s">
        <v>366</v>
      </c>
      <c r="C31" s="45"/>
      <c r="D31" s="12" t="s">
        <v>488</v>
      </c>
      <c r="E31" s="158">
        <f>'1.1. фот ПП,АУП,ОП (2023)'!HP19</f>
        <v>1198.98</v>
      </c>
      <c r="F31" s="158">
        <f>'1.1. фот ПП,АУП,ОП (2023)'!GE19</f>
        <v>138.93</v>
      </c>
      <c r="G31" s="158">
        <f>'1.1. фот ПП,АУП,ОП (2024)'!GE19</f>
        <v>148.59</v>
      </c>
      <c r="H31" s="158">
        <f>'1.1. фот ПП,АУП,ОП (2025)'!GE19</f>
        <v>155.9</v>
      </c>
      <c r="I31" s="86" t="s">
        <v>483</v>
      </c>
      <c r="J31" s="87"/>
      <c r="K31" s="1"/>
      <c r="L31" s="1"/>
      <c r="AG31" s="1"/>
      <c r="BB31" s="1"/>
      <c r="BW31" s="1"/>
      <c r="CR31" s="1"/>
      <c r="DM31" s="1"/>
    </row>
    <row r="32" spans="1:117" ht="48" x14ac:dyDescent="0.25">
      <c r="A32" s="12" t="s">
        <v>56</v>
      </c>
      <c r="B32" s="405" t="s">
        <v>367</v>
      </c>
      <c r="C32" s="45"/>
      <c r="D32" s="12" t="s">
        <v>488</v>
      </c>
      <c r="E32" s="158">
        <f>'1.1. фот ПП,АУП,ОП (2023)'!HP20</f>
        <v>201.06</v>
      </c>
      <c r="F32" s="158">
        <f>'1.1. фот ПП,АУП,ОП (2023)'!GE20</f>
        <v>113.41</v>
      </c>
      <c r="G32" s="158">
        <f>'1.1. фот ПП,АУП,ОП (2024)'!GE20</f>
        <v>121.66</v>
      </c>
      <c r="H32" s="158">
        <f>'1.1. фот ПП,АУП,ОП (2025)'!GE20</f>
        <v>127.89</v>
      </c>
      <c r="I32" s="86" t="s">
        <v>483</v>
      </c>
      <c r="J32" s="87"/>
      <c r="K32" s="1"/>
      <c r="L32" s="1"/>
      <c r="AG32" s="1"/>
      <c r="BB32" s="1"/>
      <c r="BW32" s="1"/>
      <c r="CR32" s="1"/>
      <c r="DM32" s="1"/>
    </row>
    <row r="33" spans="1:117" ht="48" x14ac:dyDescent="0.25">
      <c r="A33" s="12" t="s">
        <v>57</v>
      </c>
      <c r="B33" s="405" t="s">
        <v>368</v>
      </c>
      <c r="C33" s="45"/>
      <c r="D33" s="12" t="s">
        <v>488</v>
      </c>
      <c r="E33" s="158">
        <f>'1.1. фот ПП,АУП,ОП (2023)'!HP21</f>
        <v>740.88</v>
      </c>
      <c r="F33" s="158">
        <f>'1.1. фот ПП,АУП,ОП (2023)'!GE21</f>
        <v>125.92</v>
      </c>
      <c r="G33" s="158">
        <f>'1.1. фот ПП,АУП,ОП (2024)'!GE21</f>
        <v>134.86000000000001</v>
      </c>
      <c r="H33" s="158">
        <f>'1.1. фот ПП,АУП,ОП (2025)'!GE21</f>
        <v>141.62</v>
      </c>
      <c r="I33" s="86" t="s">
        <v>483</v>
      </c>
      <c r="J33" s="87"/>
      <c r="K33" s="1"/>
      <c r="L33" s="1"/>
      <c r="AG33" s="1"/>
      <c r="BB33" s="1"/>
      <c r="BW33" s="1"/>
      <c r="CR33" s="1"/>
      <c r="DM33" s="1"/>
    </row>
    <row r="34" spans="1:117" x14ac:dyDescent="0.25">
      <c r="A34" s="7"/>
      <c r="B34" s="404"/>
      <c r="C34" s="14" t="s">
        <v>28</v>
      </c>
      <c r="D34" s="15" t="s">
        <v>236</v>
      </c>
      <c r="E34" s="7"/>
      <c r="F34" s="75"/>
      <c r="G34" s="75"/>
      <c r="H34" s="75"/>
      <c r="I34" s="84"/>
      <c r="J34" s="85"/>
      <c r="K34" s="1"/>
      <c r="L34" s="1"/>
      <c r="AG34" s="1"/>
      <c r="BB34" s="1"/>
      <c r="BW34" s="1"/>
      <c r="CR34" s="1"/>
      <c r="DM34" s="1"/>
    </row>
    <row r="35" spans="1:117" x14ac:dyDescent="0.25">
      <c r="A35" s="12" t="s">
        <v>53</v>
      </c>
      <c r="B35" s="405" t="s">
        <v>363</v>
      </c>
      <c r="C35" s="45"/>
      <c r="D35" s="12" t="s">
        <v>286</v>
      </c>
      <c r="E35" s="12"/>
      <c r="F35" s="76">
        <f t="shared" ref="F35:H41" si="1">F44+F53</f>
        <v>3.13</v>
      </c>
      <c r="G35" s="76">
        <f t="shared" si="1"/>
        <v>3.13</v>
      </c>
      <c r="H35" s="76">
        <f t="shared" si="1"/>
        <v>3.13</v>
      </c>
      <c r="I35" s="86"/>
      <c r="J35" s="87"/>
      <c r="K35" s="1"/>
      <c r="L35" s="1"/>
      <c r="AG35" s="1"/>
      <c r="BB35" s="1"/>
      <c r="BW35" s="1"/>
      <c r="CR35" s="1"/>
      <c r="DM35" s="1"/>
    </row>
    <row r="36" spans="1:117" x14ac:dyDescent="0.25">
      <c r="A36" s="12" t="s">
        <v>54</v>
      </c>
      <c r="B36" s="405" t="s">
        <v>364</v>
      </c>
      <c r="C36" s="45"/>
      <c r="D36" s="12" t="s">
        <v>286</v>
      </c>
      <c r="E36" s="12"/>
      <c r="F36" s="76">
        <f t="shared" si="1"/>
        <v>3.13</v>
      </c>
      <c r="G36" s="76">
        <f t="shared" si="1"/>
        <v>3.13</v>
      </c>
      <c r="H36" s="76">
        <f t="shared" si="1"/>
        <v>3.13</v>
      </c>
      <c r="I36" s="86"/>
      <c r="J36" s="87"/>
      <c r="K36" s="1"/>
      <c r="L36" s="1"/>
      <c r="AG36" s="1"/>
      <c r="BB36" s="1"/>
      <c r="BW36" s="1"/>
      <c r="CR36" s="1"/>
      <c r="DM36" s="1"/>
    </row>
    <row r="37" spans="1:117" x14ac:dyDescent="0.25">
      <c r="A37" s="12" t="s">
        <v>52</v>
      </c>
      <c r="B37" s="405" t="s">
        <v>365</v>
      </c>
      <c r="C37" s="45"/>
      <c r="D37" s="12" t="s">
        <v>286</v>
      </c>
      <c r="E37" s="12"/>
      <c r="F37" s="76">
        <f t="shared" si="1"/>
        <v>3.13</v>
      </c>
      <c r="G37" s="76">
        <f t="shared" si="1"/>
        <v>3.13</v>
      </c>
      <c r="H37" s="76">
        <f t="shared" si="1"/>
        <v>3.13</v>
      </c>
      <c r="I37" s="86"/>
      <c r="J37" s="87"/>
      <c r="K37" s="1"/>
      <c r="L37" s="1"/>
      <c r="AG37" s="1"/>
      <c r="BB37" s="1"/>
      <c r="BW37" s="1"/>
      <c r="CR37" s="1"/>
      <c r="DM37" s="1"/>
    </row>
    <row r="38" spans="1:117" ht="36" x14ac:dyDescent="0.25">
      <c r="A38" s="12" t="s">
        <v>490</v>
      </c>
      <c r="B38" s="405" t="s">
        <v>365</v>
      </c>
      <c r="C38" s="45"/>
      <c r="D38" s="12" t="s">
        <v>286</v>
      </c>
      <c r="E38" s="12"/>
      <c r="F38" s="76">
        <f t="shared" si="1"/>
        <v>3.13</v>
      </c>
      <c r="G38" s="76">
        <f t="shared" si="1"/>
        <v>3.13</v>
      </c>
      <c r="H38" s="76">
        <f t="shared" si="1"/>
        <v>3.13</v>
      </c>
      <c r="I38" s="86"/>
      <c r="J38" s="87"/>
      <c r="K38" s="1"/>
      <c r="L38" s="1"/>
      <c r="AG38" s="1"/>
      <c r="BB38" s="1"/>
      <c r="BW38" s="1"/>
      <c r="CR38" s="1"/>
      <c r="DM38" s="1"/>
    </row>
    <row r="39" spans="1:117" x14ac:dyDescent="0.25">
      <c r="A39" s="12" t="s">
        <v>55</v>
      </c>
      <c r="B39" s="405" t="s">
        <v>366</v>
      </c>
      <c r="C39" s="45"/>
      <c r="D39" s="12" t="s">
        <v>286</v>
      </c>
      <c r="E39" s="12"/>
      <c r="F39" s="76">
        <f t="shared" si="1"/>
        <v>3.13</v>
      </c>
      <c r="G39" s="76">
        <f t="shared" si="1"/>
        <v>3.13</v>
      </c>
      <c r="H39" s="76">
        <f t="shared" si="1"/>
        <v>3.13</v>
      </c>
      <c r="I39" s="86"/>
      <c r="J39" s="87"/>
      <c r="K39" s="1"/>
      <c r="L39" s="1"/>
      <c r="AG39" s="1"/>
      <c r="BB39" s="1"/>
      <c r="BW39" s="1"/>
      <c r="CR39" s="1"/>
      <c r="DM39" s="1"/>
    </row>
    <row r="40" spans="1:117" x14ac:dyDescent="0.25">
      <c r="A40" s="12" t="s">
        <v>56</v>
      </c>
      <c r="B40" s="405" t="s">
        <v>367</v>
      </c>
      <c r="C40" s="45"/>
      <c r="D40" s="12" t="s">
        <v>286</v>
      </c>
      <c r="E40" s="12"/>
      <c r="F40" s="76">
        <f t="shared" si="1"/>
        <v>3.13</v>
      </c>
      <c r="G40" s="76">
        <f t="shared" si="1"/>
        <v>3.13</v>
      </c>
      <c r="H40" s="76">
        <f t="shared" si="1"/>
        <v>3.13</v>
      </c>
      <c r="I40" s="86"/>
      <c r="J40" s="87"/>
      <c r="K40" s="1"/>
      <c r="L40" s="1"/>
      <c r="AG40" s="1"/>
      <c r="BB40" s="1"/>
      <c r="BW40" s="1"/>
      <c r="CR40" s="1"/>
      <c r="DM40" s="1"/>
    </row>
    <row r="41" spans="1:117" ht="24" x14ac:dyDescent="0.25">
      <c r="A41" s="12" t="s">
        <v>57</v>
      </c>
      <c r="B41" s="405" t="s">
        <v>368</v>
      </c>
      <c r="C41" s="45"/>
      <c r="D41" s="12" t="s">
        <v>286</v>
      </c>
      <c r="E41" s="12"/>
      <c r="F41" s="76">
        <f t="shared" si="1"/>
        <v>3.13</v>
      </c>
      <c r="G41" s="76">
        <f t="shared" si="1"/>
        <v>3.13</v>
      </c>
      <c r="H41" s="76">
        <f t="shared" si="1"/>
        <v>3.13</v>
      </c>
      <c r="I41" s="86"/>
      <c r="J41" s="87"/>
      <c r="K41" s="1"/>
      <c r="L41" s="1"/>
      <c r="AG41" s="1"/>
      <c r="BB41" s="1"/>
      <c r="BW41" s="1"/>
      <c r="CR41" s="1"/>
      <c r="DM41" s="1"/>
    </row>
    <row r="42" spans="1:117" ht="36" x14ac:dyDescent="0.25">
      <c r="A42" s="7"/>
      <c r="B42" s="404"/>
      <c r="C42" s="14" t="s">
        <v>6</v>
      </c>
      <c r="D42" s="15" t="s">
        <v>25</v>
      </c>
      <c r="E42" s="7"/>
      <c r="F42" s="75"/>
      <c r="G42" s="75"/>
      <c r="H42" s="75"/>
      <c r="I42" s="84"/>
      <c r="J42" s="85"/>
      <c r="K42" s="1"/>
      <c r="L42" s="1"/>
      <c r="AG42" s="1"/>
      <c r="BB42" s="1"/>
      <c r="BW42" s="1"/>
      <c r="CR42" s="1"/>
      <c r="DM42" s="1"/>
    </row>
    <row r="43" spans="1:117" ht="180" x14ac:dyDescent="0.25">
      <c r="A43" s="7"/>
      <c r="B43" s="404"/>
      <c r="C43" s="6"/>
      <c r="D43" s="47" t="s">
        <v>7</v>
      </c>
      <c r="E43" s="7"/>
      <c r="F43" s="75"/>
      <c r="G43" s="75"/>
      <c r="H43" s="75"/>
      <c r="I43" s="84"/>
      <c r="J43" s="85"/>
      <c r="K43" s="1"/>
      <c r="L43" s="1"/>
      <c r="AG43" s="1"/>
      <c r="BB43" s="1"/>
      <c r="BW43" s="1"/>
      <c r="CR43" s="1"/>
      <c r="DM43" s="1"/>
    </row>
    <row r="44" spans="1:117" ht="24" x14ac:dyDescent="0.25">
      <c r="A44" s="12" t="s">
        <v>53</v>
      </c>
      <c r="B44" s="405" t="s">
        <v>363</v>
      </c>
      <c r="C44" s="45"/>
      <c r="D44" s="12" t="s">
        <v>283</v>
      </c>
      <c r="E44" s="975" t="s">
        <v>276</v>
      </c>
      <c r="F44" s="158">
        <f>'1.3.расчет прочих'!$L$255</f>
        <v>0.91</v>
      </c>
      <c r="G44" s="185">
        <f>F44</f>
        <v>0.91</v>
      </c>
      <c r="H44" s="185">
        <f>F44</f>
        <v>0.91</v>
      </c>
      <c r="I44" s="86" t="s">
        <v>487</v>
      </c>
      <c r="J44" s="87"/>
      <c r="K44" s="1"/>
      <c r="L44" s="1"/>
      <c r="AG44" s="1"/>
      <c r="BB44" s="1"/>
      <c r="BW44" s="1"/>
      <c r="CR44" s="1"/>
      <c r="DM44" s="1"/>
    </row>
    <row r="45" spans="1:117" ht="24" x14ac:dyDescent="0.25">
      <c r="A45" s="12" t="s">
        <v>54</v>
      </c>
      <c r="B45" s="405" t="s">
        <v>364</v>
      </c>
      <c r="C45" s="45"/>
      <c r="D45" s="12" t="s">
        <v>283</v>
      </c>
      <c r="E45" s="976"/>
      <c r="F45" s="158">
        <f>'1.3.расчет прочих'!$L$255</f>
        <v>0.91</v>
      </c>
      <c r="G45" s="185">
        <f t="shared" ref="G45:G50" si="2">F45</f>
        <v>0.91</v>
      </c>
      <c r="H45" s="185">
        <f t="shared" ref="H45:H50" si="3">F45</f>
        <v>0.91</v>
      </c>
      <c r="I45" s="86" t="s">
        <v>487</v>
      </c>
      <c r="J45" s="87"/>
      <c r="K45" s="1"/>
      <c r="L45" s="1"/>
      <c r="AG45" s="1"/>
      <c r="BB45" s="1"/>
      <c r="BW45" s="1"/>
      <c r="CR45" s="1"/>
      <c r="DM45" s="1"/>
    </row>
    <row r="46" spans="1:117" ht="24" x14ac:dyDescent="0.25">
      <c r="A46" s="12" t="s">
        <v>52</v>
      </c>
      <c r="B46" s="405" t="s">
        <v>365</v>
      </c>
      <c r="C46" s="45"/>
      <c r="D46" s="12" t="s">
        <v>283</v>
      </c>
      <c r="E46" s="976"/>
      <c r="F46" s="158">
        <f>'1.3.расчет прочих'!$L$255</f>
        <v>0.91</v>
      </c>
      <c r="G46" s="185">
        <f t="shared" si="2"/>
        <v>0.91</v>
      </c>
      <c r="H46" s="185">
        <f t="shared" si="3"/>
        <v>0.91</v>
      </c>
      <c r="I46" s="86" t="s">
        <v>487</v>
      </c>
      <c r="J46" s="87"/>
      <c r="K46" s="1"/>
      <c r="L46" s="1"/>
      <c r="AG46" s="1"/>
      <c r="BB46" s="1"/>
      <c r="BW46" s="1"/>
      <c r="CR46" s="1"/>
      <c r="DM46" s="1"/>
    </row>
    <row r="47" spans="1:117" ht="36" x14ac:dyDescent="0.25">
      <c r="A47" s="12" t="s">
        <v>490</v>
      </c>
      <c r="B47" s="405" t="s">
        <v>365</v>
      </c>
      <c r="C47" s="45"/>
      <c r="D47" s="12" t="s">
        <v>283</v>
      </c>
      <c r="E47" s="976"/>
      <c r="F47" s="158">
        <f>'1.3.расчет прочих'!$L$255</f>
        <v>0.91</v>
      </c>
      <c r="G47" s="185">
        <f t="shared" si="2"/>
        <v>0.91</v>
      </c>
      <c r="H47" s="185">
        <f t="shared" si="3"/>
        <v>0.91</v>
      </c>
      <c r="I47" s="86" t="s">
        <v>487</v>
      </c>
      <c r="J47" s="87"/>
      <c r="K47" s="1"/>
      <c r="L47" s="1"/>
      <c r="AG47" s="1"/>
      <c r="BB47" s="1"/>
      <c r="BW47" s="1"/>
      <c r="CR47" s="1"/>
      <c r="DM47" s="1"/>
    </row>
    <row r="48" spans="1:117" ht="24" x14ac:dyDescent="0.25">
      <c r="A48" s="12" t="s">
        <v>55</v>
      </c>
      <c r="B48" s="405" t="s">
        <v>366</v>
      </c>
      <c r="C48" s="45"/>
      <c r="D48" s="12" t="s">
        <v>283</v>
      </c>
      <c r="E48" s="976"/>
      <c r="F48" s="158">
        <f>'1.3.расчет прочих'!$L$255</f>
        <v>0.91</v>
      </c>
      <c r="G48" s="185">
        <f t="shared" si="2"/>
        <v>0.91</v>
      </c>
      <c r="H48" s="185">
        <f t="shared" si="3"/>
        <v>0.91</v>
      </c>
      <c r="I48" s="86" t="s">
        <v>487</v>
      </c>
      <c r="J48" s="87"/>
      <c r="K48" s="1"/>
      <c r="L48" s="1"/>
      <c r="AG48" s="1"/>
      <c r="BB48" s="1"/>
      <c r="BW48" s="1"/>
      <c r="CR48" s="1"/>
      <c r="DM48" s="1"/>
    </row>
    <row r="49" spans="1:117" ht="24" x14ac:dyDescent="0.25">
      <c r="A49" s="12" t="s">
        <v>56</v>
      </c>
      <c r="B49" s="405" t="s">
        <v>367</v>
      </c>
      <c r="C49" s="45"/>
      <c r="D49" s="12" t="s">
        <v>283</v>
      </c>
      <c r="E49" s="976"/>
      <c r="F49" s="158">
        <f>'1.3.расчет прочих'!$L$255</f>
        <v>0.91</v>
      </c>
      <c r="G49" s="185">
        <f t="shared" si="2"/>
        <v>0.91</v>
      </c>
      <c r="H49" s="185">
        <f t="shared" si="3"/>
        <v>0.91</v>
      </c>
      <c r="I49" s="86" t="s">
        <v>487</v>
      </c>
      <c r="J49" s="87"/>
      <c r="K49" s="1"/>
      <c r="L49" s="1"/>
      <c r="AG49" s="1"/>
      <c r="BB49" s="1"/>
      <c r="BW49" s="1"/>
      <c r="CR49" s="1"/>
      <c r="DM49" s="1"/>
    </row>
    <row r="50" spans="1:117" ht="24" x14ac:dyDescent="0.25">
      <c r="A50" s="12" t="s">
        <v>57</v>
      </c>
      <c r="B50" s="405" t="s">
        <v>368</v>
      </c>
      <c r="C50" s="45"/>
      <c r="D50" s="12" t="s">
        <v>283</v>
      </c>
      <c r="E50" s="977"/>
      <c r="F50" s="158">
        <f>'1.3.расчет прочих'!$L$255</f>
        <v>0.91</v>
      </c>
      <c r="G50" s="185">
        <f t="shared" si="2"/>
        <v>0.91</v>
      </c>
      <c r="H50" s="185">
        <f t="shared" si="3"/>
        <v>0.91</v>
      </c>
      <c r="I50" s="86" t="s">
        <v>487</v>
      </c>
      <c r="J50" s="87"/>
      <c r="K50" s="1"/>
      <c r="L50" s="1"/>
      <c r="AG50" s="1"/>
      <c r="BB50" s="1"/>
      <c r="BW50" s="1"/>
      <c r="CR50" s="1"/>
      <c r="DM50" s="1"/>
    </row>
    <row r="51" spans="1:117" ht="24" x14ac:dyDescent="0.25">
      <c r="A51" s="7"/>
      <c r="B51" s="404"/>
      <c r="C51" s="14" t="s">
        <v>8</v>
      </c>
      <c r="D51" s="15" t="s">
        <v>27</v>
      </c>
      <c r="E51" s="7"/>
      <c r="F51" s="75"/>
      <c r="G51" s="75"/>
      <c r="H51" s="75"/>
      <c r="I51" s="84"/>
      <c r="J51" s="85"/>
      <c r="K51" s="1"/>
      <c r="L51" s="1"/>
      <c r="AG51" s="1"/>
      <c r="BB51" s="1"/>
      <c r="BW51" s="1"/>
      <c r="CR51" s="1"/>
      <c r="DM51" s="1"/>
    </row>
    <row r="52" spans="1:117" ht="213.75" x14ac:dyDescent="0.25">
      <c r="A52" s="7"/>
      <c r="B52" s="404"/>
      <c r="C52" s="6"/>
      <c r="D52" s="47" t="s">
        <v>289</v>
      </c>
      <c r="E52" s="7"/>
      <c r="F52" s="75"/>
      <c r="G52" s="75"/>
      <c r="H52" s="75"/>
      <c r="I52" s="84"/>
      <c r="J52" s="85"/>
      <c r="K52" s="1"/>
      <c r="L52" s="1"/>
      <c r="AG52" s="1"/>
      <c r="BB52" s="1"/>
      <c r="BW52" s="1"/>
      <c r="CR52" s="1"/>
      <c r="DM52" s="1"/>
    </row>
    <row r="53" spans="1:117" ht="24" x14ac:dyDescent="0.25">
      <c r="A53" s="12" t="s">
        <v>53</v>
      </c>
      <c r="B53" s="405" t="s">
        <v>363</v>
      </c>
      <c r="C53" s="45"/>
      <c r="D53" s="12" t="s">
        <v>283</v>
      </c>
      <c r="E53" s="975" t="s">
        <v>276</v>
      </c>
      <c r="F53" s="158">
        <f>'1.3.расчет прочих'!$L$256</f>
        <v>2.2200000000000002</v>
      </c>
      <c r="G53" s="185">
        <f t="shared" ref="G53:G59" si="4">F53</f>
        <v>2.2200000000000002</v>
      </c>
      <c r="H53" s="185">
        <f t="shared" ref="H53:H59" si="5">F53</f>
        <v>2.2200000000000002</v>
      </c>
      <c r="I53" s="86" t="s">
        <v>487</v>
      </c>
      <c r="J53" s="87"/>
      <c r="K53" s="1"/>
      <c r="L53" s="1"/>
      <c r="AG53" s="1"/>
      <c r="BB53" s="1"/>
      <c r="BW53" s="1"/>
      <c r="CR53" s="1"/>
      <c r="DM53" s="1"/>
    </row>
    <row r="54" spans="1:117" ht="24" x14ac:dyDescent="0.25">
      <c r="A54" s="12" t="s">
        <v>54</v>
      </c>
      <c r="B54" s="405" t="s">
        <v>364</v>
      </c>
      <c r="C54" s="45"/>
      <c r="D54" s="12" t="s">
        <v>283</v>
      </c>
      <c r="E54" s="976"/>
      <c r="F54" s="158">
        <f>'1.3.расчет прочих'!$L$256</f>
        <v>2.2200000000000002</v>
      </c>
      <c r="G54" s="185">
        <f t="shared" si="4"/>
        <v>2.2200000000000002</v>
      </c>
      <c r="H54" s="185">
        <f t="shared" si="5"/>
        <v>2.2200000000000002</v>
      </c>
      <c r="I54" s="86" t="s">
        <v>487</v>
      </c>
      <c r="J54" s="87"/>
      <c r="K54" s="1"/>
      <c r="L54" s="1"/>
      <c r="AG54" s="1"/>
      <c r="BB54" s="1"/>
      <c r="BW54" s="1"/>
      <c r="CR54" s="1"/>
      <c r="DM54" s="1"/>
    </row>
    <row r="55" spans="1:117" ht="24" x14ac:dyDescent="0.25">
      <c r="A55" s="12" t="s">
        <v>52</v>
      </c>
      <c r="B55" s="405" t="s">
        <v>365</v>
      </c>
      <c r="C55" s="45"/>
      <c r="D55" s="12" t="s">
        <v>283</v>
      </c>
      <c r="E55" s="976"/>
      <c r="F55" s="158">
        <f>'1.3.расчет прочих'!$L$256</f>
        <v>2.2200000000000002</v>
      </c>
      <c r="G55" s="185">
        <f t="shared" si="4"/>
        <v>2.2200000000000002</v>
      </c>
      <c r="H55" s="185">
        <f t="shared" si="5"/>
        <v>2.2200000000000002</v>
      </c>
      <c r="I55" s="86" t="s">
        <v>487</v>
      </c>
      <c r="J55" s="87"/>
      <c r="K55" s="1"/>
      <c r="L55" s="1"/>
      <c r="AG55" s="1"/>
      <c r="BB55" s="1"/>
      <c r="BW55" s="1"/>
      <c r="CR55" s="1"/>
      <c r="DM55" s="1"/>
    </row>
    <row r="56" spans="1:117" ht="36" x14ac:dyDescent="0.25">
      <c r="A56" s="12" t="s">
        <v>490</v>
      </c>
      <c r="B56" s="405" t="s">
        <v>365</v>
      </c>
      <c r="C56" s="45"/>
      <c r="D56" s="12" t="s">
        <v>283</v>
      </c>
      <c r="E56" s="976"/>
      <c r="F56" s="158">
        <f>'1.3.расчет прочих'!$L$256</f>
        <v>2.2200000000000002</v>
      </c>
      <c r="G56" s="185">
        <f t="shared" si="4"/>
        <v>2.2200000000000002</v>
      </c>
      <c r="H56" s="185">
        <f t="shared" si="5"/>
        <v>2.2200000000000002</v>
      </c>
      <c r="I56" s="86" t="s">
        <v>487</v>
      </c>
      <c r="J56" s="87"/>
      <c r="K56" s="1"/>
      <c r="L56" s="1"/>
      <c r="AG56" s="1"/>
      <c r="BB56" s="1"/>
      <c r="BW56" s="1"/>
      <c r="CR56" s="1"/>
      <c r="DM56" s="1"/>
    </row>
    <row r="57" spans="1:117" ht="24" x14ac:dyDescent="0.25">
      <c r="A57" s="12" t="s">
        <v>55</v>
      </c>
      <c r="B57" s="405" t="s">
        <v>366</v>
      </c>
      <c r="C57" s="45"/>
      <c r="D57" s="12" t="s">
        <v>283</v>
      </c>
      <c r="E57" s="976"/>
      <c r="F57" s="158">
        <f>'1.3.расчет прочих'!$L$256</f>
        <v>2.2200000000000002</v>
      </c>
      <c r="G57" s="185">
        <f t="shared" si="4"/>
        <v>2.2200000000000002</v>
      </c>
      <c r="H57" s="185">
        <f t="shared" si="5"/>
        <v>2.2200000000000002</v>
      </c>
      <c r="I57" s="86" t="s">
        <v>487</v>
      </c>
      <c r="J57" s="87"/>
      <c r="K57" s="1"/>
      <c r="L57" s="1"/>
      <c r="AG57" s="1"/>
      <c r="BB57" s="1"/>
      <c r="BW57" s="1"/>
      <c r="CR57" s="1"/>
      <c r="DM57" s="1"/>
    </row>
    <row r="58" spans="1:117" ht="24" x14ac:dyDescent="0.25">
      <c r="A58" s="12" t="s">
        <v>56</v>
      </c>
      <c r="B58" s="405" t="s">
        <v>367</v>
      </c>
      <c r="C58" s="45"/>
      <c r="D58" s="12" t="s">
        <v>283</v>
      </c>
      <c r="E58" s="976"/>
      <c r="F58" s="158">
        <f>'1.3.расчет прочих'!$L$256</f>
        <v>2.2200000000000002</v>
      </c>
      <c r="G58" s="185">
        <f t="shared" si="4"/>
        <v>2.2200000000000002</v>
      </c>
      <c r="H58" s="185">
        <f t="shared" si="5"/>
        <v>2.2200000000000002</v>
      </c>
      <c r="I58" s="86" t="s">
        <v>487</v>
      </c>
      <c r="J58" s="87"/>
      <c r="K58" s="1"/>
      <c r="L58" s="1"/>
      <c r="AG58" s="1"/>
      <c r="BB58" s="1"/>
      <c r="BW58" s="1"/>
      <c r="CR58" s="1"/>
      <c r="DM58" s="1"/>
    </row>
    <row r="59" spans="1:117" ht="24" x14ac:dyDescent="0.25">
      <c r="A59" s="12" t="s">
        <v>57</v>
      </c>
      <c r="B59" s="405" t="s">
        <v>368</v>
      </c>
      <c r="C59" s="45"/>
      <c r="D59" s="12" t="s">
        <v>283</v>
      </c>
      <c r="E59" s="977"/>
      <c r="F59" s="158">
        <f>'1.3.расчет прочих'!$L$256</f>
        <v>2.2200000000000002</v>
      </c>
      <c r="G59" s="185">
        <f t="shared" si="4"/>
        <v>2.2200000000000002</v>
      </c>
      <c r="H59" s="185">
        <f t="shared" si="5"/>
        <v>2.2200000000000002</v>
      </c>
      <c r="I59" s="86" t="s">
        <v>487</v>
      </c>
      <c r="J59" s="87"/>
      <c r="K59" s="1"/>
      <c r="L59" s="1"/>
      <c r="AG59" s="1"/>
      <c r="BB59" s="1"/>
      <c r="BW59" s="1"/>
      <c r="CR59" s="1"/>
      <c r="DM59" s="1"/>
    </row>
    <row r="60" spans="1:117" x14ac:dyDescent="0.25">
      <c r="A60" s="59"/>
      <c r="B60" s="59"/>
      <c r="C60" s="60" t="s">
        <v>9</v>
      </c>
      <c r="D60" s="61" t="s">
        <v>10</v>
      </c>
      <c r="E60" s="59"/>
      <c r="F60" s="77"/>
      <c r="G60" s="77"/>
      <c r="H60" s="77"/>
      <c r="I60" s="88"/>
      <c r="J60" s="89"/>
      <c r="K60" s="1"/>
      <c r="L60" s="1"/>
      <c r="AG60" s="1"/>
      <c r="BB60" s="1"/>
      <c r="BW60" s="1"/>
      <c r="CR60" s="1"/>
      <c r="DM60" s="1"/>
    </row>
    <row r="61" spans="1:117" x14ac:dyDescent="0.25">
      <c r="A61" s="12" t="s">
        <v>53</v>
      </c>
      <c r="B61" s="405" t="s">
        <v>363</v>
      </c>
      <c r="C61" s="18"/>
      <c r="D61" s="4" t="s">
        <v>286</v>
      </c>
      <c r="E61" s="4"/>
      <c r="F61" s="71">
        <f t="shared" ref="F61:H67" si="6">F77+F85+F93+F101+F109+F125+F133+F141+F149+F157+F165</f>
        <v>17.399999999999999</v>
      </c>
      <c r="G61" s="71">
        <f t="shared" si="6"/>
        <v>17.809999999999999</v>
      </c>
      <c r="H61" s="71">
        <f t="shared" si="6"/>
        <v>18.12</v>
      </c>
      <c r="I61" s="90"/>
      <c r="J61" s="91"/>
      <c r="K61" s="1"/>
      <c r="L61" s="1"/>
      <c r="AG61" s="1"/>
      <c r="BB61" s="1"/>
      <c r="BW61" s="1"/>
      <c r="CR61" s="1"/>
      <c r="DM61" s="1"/>
    </row>
    <row r="62" spans="1:117" x14ac:dyDescent="0.25">
      <c r="A62" s="12" t="s">
        <v>54</v>
      </c>
      <c r="B62" s="405" t="s">
        <v>364</v>
      </c>
      <c r="C62" s="18"/>
      <c r="D62" s="4" t="s">
        <v>286</v>
      </c>
      <c r="E62" s="4"/>
      <c r="F62" s="71">
        <f t="shared" si="6"/>
        <v>12.68</v>
      </c>
      <c r="G62" s="71">
        <f t="shared" si="6"/>
        <v>12.83</v>
      </c>
      <c r="H62" s="71">
        <f t="shared" si="6"/>
        <v>12.95</v>
      </c>
      <c r="I62" s="90"/>
      <c r="J62" s="91"/>
      <c r="K62" s="1"/>
      <c r="L62" s="1"/>
      <c r="AG62" s="1"/>
      <c r="BB62" s="1"/>
      <c r="BW62" s="1"/>
      <c r="CR62" s="1"/>
      <c r="DM62" s="1"/>
    </row>
    <row r="63" spans="1:117" x14ac:dyDescent="0.25">
      <c r="A63" s="12" t="s">
        <v>52</v>
      </c>
      <c r="B63" s="405" t="s">
        <v>365</v>
      </c>
      <c r="C63" s="18"/>
      <c r="D63" s="4" t="s">
        <v>286</v>
      </c>
      <c r="E63" s="4"/>
      <c r="F63" s="71">
        <f t="shared" si="6"/>
        <v>15.4</v>
      </c>
      <c r="G63" s="71">
        <f t="shared" si="6"/>
        <v>15.7</v>
      </c>
      <c r="H63" s="71">
        <f t="shared" si="6"/>
        <v>15.93</v>
      </c>
      <c r="I63" s="90"/>
      <c r="J63" s="91"/>
      <c r="K63" s="1"/>
      <c r="L63" s="1"/>
      <c r="AG63" s="1"/>
      <c r="BB63" s="1"/>
      <c r="BW63" s="1"/>
      <c r="CR63" s="1"/>
      <c r="DM63" s="1"/>
    </row>
    <row r="64" spans="1:117" ht="36" x14ac:dyDescent="0.25">
      <c r="A64" s="12" t="s">
        <v>490</v>
      </c>
      <c r="B64" s="405" t="s">
        <v>365</v>
      </c>
      <c r="C64" s="18"/>
      <c r="D64" s="4" t="s">
        <v>286</v>
      </c>
      <c r="E64" s="4"/>
      <c r="F64" s="71">
        <f t="shared" si="6"/>
        <v>16.89</v>
      </c>
      <c r="G64" s="71">
        <f t="shared" si="6"/>
        <v>17.27</v>
      </c>
      <c r="H64" s="71">
        <f t="shared" si="6"/>
        <v>17.559999999999999</v>
      </c>
      <c r="I64" s="90"/>
      <c r="J64" s="91"/>
      <c r="K64" s="1"/>
      <c r="L64" s="1"/>
      <c r="AG64" s="1"/>
      <c r="BB64" s="1"/>
      <c r="BW64" s="1"/>
      <c r="CR64" s="1"/>
      <c r="DM64" s="1"/>
    </row>
    <row r="65" spans="1:117" x14ac:dyDescent="0.25">
      <c r="A65" s="12" t="s">
        <v>55</v>
      </c>
      <c r="B65" s="405" t="s">
        <v>366</v>
      </c>
      <c r="C65" s="18"/>
      <c r="D65" s="4" t="s">
        <v>286</v>
      </c>
      <c r="E65" s="4"/>
      <c r="F65" s="71">
        <f t="shared" si="6"/>
        <v>16.05</v>
      </c>
      <c r="G65" s="71">
        <f t="shared" si="6"/>
        <v>16.39</v>
      </c>
      <c r="H65" s="71">
        <f t="shared" si="6"/>
        <v>16.64</v>
      </c>
      <c r="I65" s="90"/>
      <c r="J65" s="91"/>
      <c r="K65" s="1"/>
      <c r="L65" s="1"/>
      <c r="AG65" s="1"/>
      <c r="BB65" s="1"/>
      <c r="BW65" s="1"/>
      <c r="CR65" s="1"/>
      <c r="DM65" s="1"/>
    </row>
    <row r="66" spans="1:117" x14ac:dyDescent="0.25">
      <c r="A66" s="12" t="s">
        <v>56</v>
      </c>
      <c r="B66" s="405" t="s">
        <v>367</v>
      </c>
      <c r="C66" s="18"/>
      <c r="D66" s="4" t="s">
        <v>286</v>
      </c>
      <c r="E66" s="4"/>
      <c r="F66" s="71">
        <f t="shared" si="6"/>
        <v>14.53</v>
      </c>
      <c r="G66" s="71">
        <f t="shared" si="6"/>
        <v>14.78</v>
      </c>
      <c r="H66" s="71">
        <f t="shared" si="6"/>
        <v>14.98</v>
      </c>
      <c r="I66" s="90"/>
      <c r="J66" s="91"/>
      <c r="K66" s="1"/>
      <c r="L66" s="1"/>
      <c r="AG66" s="1"/>
      <c r="BB66" s="1"/>
      <c r="BW66" s="1"/>
      <c r="CR66" s="1"/>
      <c r="DM66" s="1"/>
    </row>
    <row r="67" spans="1:117" ht="24" x14ac:dyDescent="0.25">
      <c r="A67" s="12" t="s">
        <v>57</v>
      </c>
      <c r="B67" s="405" t="s">
        <v>368</v>
      </c>
      <c r="C67" s="18"/>
      <c r="D67" s="4" t="s">
        <v>286</v>
      </c>
      <c r="E67" s="4"/>
      <c r="F67" s="71">
        <f t="shared" si="6"/>
        <v>15.28</v>
      </c>
      <c r="G67" s="71">
        <f t="shared" si="6"/>
        <v>15.57</v>
      </c>
      <c r="H67" s="71">
        <f t="shared" si="6"/>
        <v>15.79</v>
      </c>
      <c r="I67" s="90"/>
      <c r="J67" s="91"/>
      <c r="K67" s="1"/>
      <c r="L67" s="1"/>
      <c r="AG67" s="1"/>
      <c r="BB67" s="1"/>
      <c r="BW67" s="1"/>
      <c r="CR67" s="1"/>
      <c r="DM67" s="1"/>
    </row>
    <row r="68" spans="1:117" x14ac:dyDescent="0.25">
      <c r="A68" s="59"/>
      <c r="B68" s="59"/>
      <c r="C68" s="16" t="s">
        <v>11</v>
      </c>
      <c r="D68" s="17" t="s">
        <v>12</v>
      </c>
      <c r="E68" s="11"/>
      <c r="F68" s="78"/>
      <c r="G68" s="78"/>
      <c r="H68" s="78"/>
      <c r="I68" s="92"/>
      <c r="J68" s="93"/>
      <c r="K68" s="1"/>
      <c r="L68" s="1"/>
      <c r="AG68" s="1"/>
      <c r="BB68" s="1"/>
      <c r="BW68" s="1"/>
      <c r="CR68" s="1"/>
      <c r="DM68" s="1"/>
    </row>
    <row r="69" spans="1:117" x14ac:dyDescent="0.25">
      <c r="A69" s="12" t="s">
        <v>53</v>
      </c>
      <c r="B69" s="405" t="s">
        <v>363</v>
      </c>
      <c r="C69" s="18"/>
      <c r="D69" s="12" t="s">
        <v>286</v>
      </c>
      <c r="E69" s="12"/>
      <c r="F69" s="76">
        <f t="shared" ref="F69:H75" si="7">F77+F85+F93+F101+F109+F117</f>
        <v>4.84</v>
      </c>
      <c r="G69" s="76">
        <f t="shared" si="7"/>
        <v>4.84</v>
      </c>
      <c r="H69" s="76">
        <f t="shared" si="7"/>
        <v>4.84</v>
      </c>
      <c r="I69" s="86"/>
      <c r="J69" s="87"/>
      <c r="K69" s="1"/>
      <c r="L69" s="1"/>
      <c r="AG69" s="1"/>
      <c r="BB69" s="1"/>
      <c r="BW69" s="1"/>
      <c r="CR69" s="1"/>
      <c r="DM69" s="1"/>
    </row>
    <row r="70" spans="1:117" x14ac:dyDescent="0.25">
      <c r="A70" s="12" t="s">
        <v>54</v>
      </c>
      <c r="B70" s="405" t="s">
        <v>364</v>
      </c>
      <c r="C70" s="18"/>
      <c r="D70" s="12" t="s">
        <v>286</v>
      </c>
      <c r="E70" s="12"/>
      <c r="F70" s="76">
        <f t="shared" si="7"/>
        <v>4.84</v>
      </c>
      <c r="G70" s="76">
        <f t="shared" si="7"/>
        <v>4.84</v>
      </c>
      <c r="H70" s="76">
        <f t="shared" si="7"/>
        <v>4.84</v>
      </c>
      <c r="I70" s="86"/>
      <c r="J70" s="87"/>
      <c r="K70" s="1"/>
      <c r="L70" s="1"/>
      <c r="AG70" s="1"/>
      <c r="BB70" s="1"/>
      <c r="BW70" s="1"/>
      <c r="CR70" s="1"/>
      <c r="DM70" s="1"/>
    </row>
    <row r="71" spans="1:117" x14ac:dyDescent="0.25">
      <c r="A71" s="12" t="s">
        <v>52</v>
      </c>
      <c r="B71" s="405" t="s">
        <v>365</v>
      </c>
      <c r="C71" s="18"/>
      <c r="D71" s="12" t="s">
        <v>286</v>
      </c>
      <c r="E71" s="12"/>
      <c r="F71" s="76">
        <f t="shared" si="7"/>
        <v>4.84</v>
      </c>
      <c r="G71" s="76">
        <f t="shared" si="7"/>
        <v>4.84</v>
      </c>
      <c r="H71" s="76">
        <f t="shared" si="7"/>
        <v>4.84</v>
      </c>
      <c r="I71" s="86"/>
      <c r="J71" s="87"/>
      <c r="K71" s="1"/>
      <c r="L71" s="1"/>
      <c r="AG71" s="1"/>
      <c r="BB71" s="1"/>
      <c r="BW71" s="1"/>
      <c r="CR71" s="1"/>
      <c r="DM71" s="1"/>
    </row>
    <row r="72" spans="1:117" ht="36" x14ac:dyDescent="0.25">
      <c r="A72" s="12" t="s">
        <v>490</v>
      </c>
      <c r="B72" s="405" t="s">
        <v>365</v>
      </c>
      <c r="C72" s="18"/>
      <c r="D72" s="12" t="s">
        <v>286</v>
      </c>
      <c r="E72" s="12"/>
      <c r="F72" s="76">
        <f t="shared" si="7"/>
        <v>4.84</v>
      </c>
      <c r="G72" s="76">
        <f t="shared" si="7"/>
        <v>4.84</v>
      </c>
      <c r="H72" s="76">
        <f t="shared" si="7"/>
        <v>4.84</v>
      </c>
      <c r="I72" s="86"/>
      <c r="J72" s="87"/>
      <c r="K72" s="1"/>
      <c r="L72" s="1"/>
      <c r="AG72" s="1"/>
      <c r="BB72" s="1"/>
      <c r="BW72" s="1"/>
      <c r="CR72" s="1"/>
      <c r="DM72" s="1"/>
    </row>
    <row r="73" spans="1:117" x14ac:dyDescent="0.25">
      <c r="A73" s="12" t="s">
        <v>55</v>
      </c>
      <c r="B73" s="405" t="s">
        <v>366</v>
      </c>
      <c r="C73" s="18"/>
      <c r="D73" s="12" t="s">
        <v>286</v>
      </c>
      <c r="E73" s="12"/>
      <c r="F73" s="76">
        <f t="shared" si="7"/>
        <v>4.84</v>
      </c>
      <c r="G73" s="76">
        <f t="shared" si="7"/>
        <v>4.84</v>
      </c>
      <c r="H73" s="76">
        <f t="shared" si="7"/>
        <v>4.84</v>
      </c>
      <c r="I73" s="86"/>
      <c r="J73" s="87"/>
      <c r="K73" s="1"/>
      <c r="L73" s="1"/>
      <c r="AG73" s="1"/>
      <c r="BB73" s="1"/>
      <c r="BW73" s="1"/>
      <c r="CR73" s="1"/>
      <c r="DM73" s="1"/>
    </row>
    <row r="74" spans="1:117" x14ac:dyDescent="0.25">
      <c r="A74" s="12" t="s">
        <v>56</v>
      </c>
      <c r="B74" s="405" t="s">
        <v>367</v>
      </c>
      <c r="C74" s="18"/>
      <c r="D74" s="12" t="s">
        <v>286</v>
      </c>
      <c r="E74" s="12"/>
      <c r="F74" s="76">
        <f t="shared" si="7"/>
        <v>4.84</v>
      </c>
      <c r="G74" s="76">
        <f t="shared" si="7"/>
        <v>4.84</v>
      </c>
      <c r="H74" s="76">
        <f t="shared" si="7"/>
        <v>4.84</v>
      </c>
      <c r="I74" s="86"/>
      <c r="J74" s="87"/>
      <c r="K74" s="1"/>
      <c r="L74" s="1"/>
      <c r="AG74" s="1"/>
      <c r="BB74" s="1"/>
      <c r="BW74" s="1"/>
      <c r="CR74" s="1"/>
      <c r="DM74" s="1"/>
    </row>
    <row r="75" spans="1:117" ht="24" x14ac:dyDescent="0.25">
      <c r="A75" s="12" t="s">
        <v>57</v>
      </c>
      <c r="B75" s="405" t="s">
        <v>368</v>
      </c>
      <c r="C75" s="18"/>
      <c r="D75" s="12" t="s">
        <v>286</v>
      </c>
      <c r="E75" s="12"/>
      <c r="F75" s="76">
        <f t="shared" si="7"/>
        <v>4.84</v>
      </c>
      <c r="G75" s="76">
        <f t="shared" si="7"/>
        <v>4.84</v>
      </c>
      <c r="H75" s="76">
        <f t="shared" si="7"/>
        <v>4.84</v>
      </c>
      <c r="I75" s="86"/>
      <c r="J75" s="87"/>
      <c r="K75" s="1"/>
      <c r="L75" s="1"/>
      <c r="AG75" s="1"/>
      <c r="BB75" s="1"/>
      <c r="BW75" s="1"/>
      <c r="CR75" s="1"/>
      <c r="DM75" s="1"/>
    </row>
    <row r="76" spans="1:117" x14ac:dyDescent="0.25">
      <c r="A76" s="7"/>
      <c r="B76" s="404"/>
      <c r="C76" s="6" t="s">
        <v>65</v>
      </c>
      <c r="D76" s="15" t="s">
        <v>66</v>
      </c>
      <c r="E76" s="7"/>
      <c r="F76" s="75"/>
      <c r="G76" s="75"/>
      <c r="H76" s="75"/>
      <c r="I76" s="84"/>
      <c r="J76" s="85"/>
      <c r="K76" s="1"/>
      <c r="L76" s="1"/>
      <c r="AG76" s="1"/>
      <c r="BB76" s="1"/>
      <c r="BW76" s="1"/>
      <c r="CR76" s="1"/>
      <c r="DM76" s="1"/>
    </row>
    <row r="77" spans="1:117" x14ac:dyDescent="0.25">
      <c r="A77" s="12" t="s">
        <v>53</v>
      </c>
      <c r="B77" s="405" t="s">
        <v>363</v>
      </c>
      <c r="C77" s="5"/>
      <c r="D77" s="12" t="s">
        <v>58</v>
      </c>
      <c r="E77" s="157">
        <f>'1.2.комм услуги (01.01.23)'!BE12</f>
        <v>3.1488490000000001E-2</v>
      </c>
      <c r="F77" s="158">
        <f>'1.2.комм услуги (01.01.23)'!BG12</f>
        <v>0.32</v>
      </c>
      <c r="G77" s="185">
        <f>F77</f>
        <v>0.32</v>
      </c>
      <c r="H77" s="185">
        <f>F77</f>
        <v>0.32</v>
      </c>
      <c r="I77" s="86" t="s">
        <v>489</v>
      </c>
      <c r="J77" s="87"/>
      <c r="K77" s="1"/>
      <c r="L77" s="1"/>
      <c r="AG77" s="1"/>
      <c r="BB77" s="1"/>
      <c r="BW77" s="1"/>
      <c r="CR77" s="1"/>
      <c r="DM77" s="1"/>
    </row>
    <row r="78" spans="1:117" x14ac:dyDescent="0.25">
      <c r="A78" s="12" t="s">
        <v>54</v>
      </c>
      <c r="B78" s="405" t="s">
        <v>364</v>
      </c>
      <c r="C78" s="5"/>
      <c r="D78" s="12" t="s">
        <v>58</v>
      </c>
      <c r="E78" s="157">
        <f>'1.2.комм услуги (01.01.23)'!BE13</f>
        <v>3.1487469999999997E-2</v>
      </c>
      <c r="F78" s="158">
        <f>'1.2.комм услуги (01.01.23)'!BG13</f>
        <v>0.32</v>
      </c>
      <c r="G78" s="185">
        <f t="shared" ref="G78:G83" si="8">F78</f>
        <v>0.32</v>
      </c>
      <c r="H78" s="185">
        <f t="shared" ref="H78:H83" si="9">F78</f>
        <v>0.32</v>
      </c>
      <c r="I78" s="86" t="s">
        <v>489</v>
      </c>
      <c r="J78" s="87"/>
      <c r="K78" s="1"/>
      <c r="L78" s="1"/>
      <c r="AG78" s="1"/>
      <c r="BB78" s="1"/>
      <c r="BW78" s="1"/>
      <c r="CR78" s="1"/>
      <c r="DM78" s="1"/>
    </row>
    <row r="79" spans="1:117" x14ac:dyDescent="0.25">
      <c r="A79" s="12" t="s">
        <v>52</v>
      </c>
      <c r="B79" s="405" t="s">
        <v>365</v>
      </c>
      <c r="C79" s="5"/>
      <c r="D79" s="12" t="s">
        <v>58</v>
      </c>
      <c r="E79" s="157">
        <f>'1.2.комм услуги (01.01.23)'!BE14</f>
        <v>3.1487790000000002E-2</v>
      </c>
      <c r="F79" s="158">
        <f>'1.2.комм услуги (01.01.23)'!BG14</f>
        <v>0.32</v>
      </c>
      <c r="G79" s="185">
        <f t="shared" si="8"/>
        <v>0.32</v>
      </c>
      <c r="H79" s="185">
        <f t="shared" si="9"/>
        <v>0.32</v>
      </c>
      <c r="I79" s="86" t="s">
        <v>489</v>
      </c>
      <c r="J79" s="87"/>
      <c r="K79" s="1"/>
      <c r="L79" s="1"/>
      <c r="AG79" s="1"/>
      <c r="BB79" s="1"/>
      <c r="BW79" s="1"/>
      <c r="CR79" s="1"/>
      <c r="DM79" s="1"/>
    </row>
    <row r="80" spans="1:117" ht="36" x14ac:dyDescent="0.25">
      <c r="A80" s="12" t="s">
        <v>490</v>
      </c>
      <c r="B80" s="405" t="s">
        <v>365</v>
      </c>
      <c r="C80" s="5"/>
      <c r="D80" s="12" t="s">
        <v>58</v>
      </c>
      <c r="E80" s="157">
        <f>'1.2.комм услуги (01.01.23)'!BE15</f>
        <v>3.1478239999999998E-2</v>
      </c>
      <c r="F80" s="158">
        <f>'1.2.комм услуги (01.01.23)'!BG15</f>
        <v>0.32</v>
      </c>
      <c r="G80" s="185">
        <f t="shared" si="8"/>
        <v>0.32</v>
      </c>
      <c r="H80" s="185">
        <f t="shared" si="9"/>
        <v>0.32</v>
      </c>
      <c r="I80" s="86" t="s">
        <v>489</v>
      </c>
      <c r="J80" s="87"/>
      <c r="K80" s="1"/>
      <c r="L80" s="1"/>
      <c r="AG80" s="1"/>
      <c r="BB80" s="1"/>
      <c r="BW80" s="1"/>
      <c r="CR80" s="1"/>
      <c r="DM80" s="1"/>
    </row>
    <row r="81" spans="1:117" x14ac:dyDescent="0.25">
      <c r="A81" s="12" t="s">
        <v>55</v>
      </c>
      <c r="B81" s="405" t="s">
        <v>366</v>
      </c>
      <c r="C81" s="5"/>
      <c r="D81" s="12" t="s">
        <v>58</v>
      </c>
      <c r="E81" s="157">
        <f>'1.2.комм услуги (01.01.23)'!BE16</f>
        <v>3.14884E-2</v>
      </c>
      <c r="F81" s="158">
        <f>'1.2.комм услуги (01.01.23)'!BG16</f>
        <v>0.32</v>
      </c>
      <c r="G81" s="185">
        <f t="shared" si="8"/>
        <v>0.32</v>
      </c>
      <c r="H81" s="185">
        <f t="shared" si="9"/>
        <v>0.32</v>
      </c>
      <c r="I81" s="86" t="s">
        <v>489</v>
      </c>
      <c r="J81" s="87"/>
      <c r="K81" s="1"/>
      <c r="L81" s="1"/>
      <c r="AG81" s="1"/>
      <c r="BB81" s="1"/>
      <c r="BW81" s="1"/>
      <c r="CR81" s="1"/>
      <c r="DM81" s="1"/>
    </row>
    <row r="82" spans="1:117" x14ac:dyDescent="0.25">
      <c r="A82" s="12" t="s">
        <v>56</v>
      </c>
      <c r="B82" s="405" t="s">
        <v>367</v>
      </c>
      <c r="C82" s="5"/>
      <c r="D82" s="12" t="s">
        <v>58</v>
      </c>
      <c r="E82" s="157">
        <f>'1.2.комм услуги (01.01.23)'!BE17</f>
        <v>3.1487769999999998E-2</v>
      </c>
      <c r="F82" s="158">
        <f>'1.2.комм услуги (01.01.23)'!BG17</f>
        <v>0.32</v>
      </c>
      <c r="G82" s="185">
        <f t="shared" si="8"/>
        <v>0.32</v>
      </c>
      <c r="H82" s="185">
        <f t="shared" si="9"/>
        <v>0.32</v>
      </c>
      <c r="I82" s="86" t="s">
        <v>489</v>
      </c>
      <c r="J82" s="87"/>
      <c r="K82" s="1"/>
      <c r="L82" s="1"/>
      <c r="AG82" s="1"/>
      <c r="BB82" s="1"/>
      <c r="BW82" s="1"/>
      <c r="CR82" s="1"/>
      <c r="DM82" s="1"/>
    </row>
    <row r="83" spans="1:117" ht="24" x14ac:dyDescent="0.25">
      <c r="A83" s="12" t="s">
        <v>57</v>
      </c>
      <c r="B83" s="405" t="s">
        <v>368</v>
      </c>
      <c r="C83" s="5"/>
      <c r="D83" s="12" t="s">
        <v>58</v>
      </c>
      <c r="E83" s="157">
        <f>'1.2.комм услуги (01.01.23)'!BE18</f>
        <v>3.1488080000000002E-2</v>
      </c>
      <c r="F83" s="158">
        <f>'1.2.комм услуги (01.01.23)'!BG18</f>
        <v>0.32</v>
      </c>
      <c r="G83" s="185">
        <f t="shared" si="8"/>
        <v>0.32</v>
      </c>
      <c r="H83" s="185">
        <f t="shared" si="9"/>
        <v>0.32</v>
      </c>
      <c r="I83" s="86" t="s">
        <v>489</v>
      </c>
      <c r="J83" s="87"/>
      <c r="K83" s="1"/>
      <c r="L83" s="1"/>
      <c r="AG83" s="1"/>
      <c r="BB83" s="1"/>
      <c r="BW83" s="1"/>
      <c r="CR83" s="1"/>
      <c r="DM83" s="1"/>
    </row>
    <row r="84" spans="1:117" x14ac:dyDescent="0.25">
      <c r="A84" s="7"/>
      <c r="B84" s="404"/>
      <c r="C84" s="6" t="s">
        <v>67</v>
      </c>
      <c r="D84" s="15" t="s">
        <v>68</v>
      </c>
      <c r="E84" s="7"/>
      <c r="F84" s="75"/>
      <c r="G84" s="75"/>
      <c r="H84" s="75"/>
      <c r="I84" s="84"/>
      <c r="J84" s="85"/>
      <c r="K84" s="1"/>
      <c r="L84" s="1"/>
      <c r="AG84" s="1"/>
      <c r="BB84" s="1"/>
      <c r="BW84" s="1"/>
      <c r="CR84" s="1"/>
      <c r="DM84" s="1"/>
    </row>
    <row r="85" spans="1:117" x14ac:dyDescent="0.25">
      <c r="A85" s="12" t="s">
        <v>53</v>
      </c>
      <c r="B85" s="405" t="s">
        <v>363</v>
      </c>
      <c r="C85" s="5"/>
      <c r="D85" s="12" t="s">
        <v>59</v>
      </c>
      <c r="E85" s="157">
        <f>'1.2.комм услуги (01.01.23)'!BE21</f>
        <v>0.12347498</v>
      </c>
      <c r="F85" s="158">
        <f>'1.2.комм услуги (01.01.23)'!BG21</f>
        <v>1.27</v>
      </c>
      <c r="G85" s="185">
        <f t="shared" ref="G85:G91" si="10">F85</f>
        <v>1.27</v>
      </c>
      <c r="H85" s="185">
        <f t="shared" ref="H85:H91" si="11">F85</f>
        <v>1.27</v>
      </c>
      <c r="I85" s="86" t="s">
        <v>489</v>
      </c>
      <c r="J85" s="87"/>
      <c r="K85" s="1"/>
      <c r="L85" s="1"/>
      <c r="AG85" s="1"/>
      <c r="BB85" s="1"/>
      <c r="BW85" s="1"/>
      <c r="CR85" s="1"/>
      <c r="DM85" s="1"/>
    </row>
    <row r="86" spans="1:117" x14ac:dyDescent="0.25">
      <c r="A86" s="12" t="s">
        <v>54</v>
      </c>
      <c r="B86" s="405" t="s">
        <v>364</v>
      </c>
      <c r="C86" s="5"/>
      <c r="D86" s="12" t="s">
        <v>59</v>
      </c>
      <c r="E86" s="157">
        <f>'1.2.комм услуги (01.01.23)'!BE22</f>
        <v>0.12347105999999999</v>
      </c>
      <c r="F86" s="158">
        <f>'1.2.комм услуги (01.01.23)'!BG22</f>
        <v>1.27</v>
      </c>
      <c r="G86" s="185">
        <f t="shared" si="10"/>
        <v>1.27</v>
      </c>
      <c r="H86" s="185">
        <f t="shared" si="11"/>
        <v>1.27</v>
      </c>
      <c r="I86" s="86" t="s">
        <v>489</v>
      </c>
      <c r="J86" s="87"/>
      <c r="K86" s="1"/>
      <c r="L86" s="1"/>
      <c r="AG86" s="1"/>
      <c r="BB86" s="1"/>
      <c r="BW86" s="1"/>
      <c r="CR86" s="1"/>
      <c r="DM86" s="1"/>
    </row>
    <row r="87" spans="1:117" x14ac:dyDescent="0.25">
      <c r="A87" s="12" t="s">
        <v>52</v>
      </c>
      <c r="B87" s="405" t="s">
        <v>365</v>
      </c>
      <c r="C87" s="5"/>
      <c r="D87" s="12" t="s">
        <v>59</v>
      </c>
      <c r="E87" s="157">
        <f>'1.2.комм услуги (01.01.23)'!BE23</f>
        <v>0.12347241</v>
      </c>
      <c r="F87" s="158">
        <f>'1.2.комм услуги (01.01.23)'!BG23</f>
        <v>1.27</v>
      </c>
      <c r="G87" s="185">
        <f t="shared" si="10"/>
        <v>1.27</v>
      </c>
      <c r="H87" s="185">
        <f t="shared" si="11"/>
        <v>1.27</v>
      </c>
      <c r="I87" s="86" t="s">
        <v>489</v>
      </c>
      <c r="J87" s="87"/>
      <c r="K87" s="1"/>
      <c r="L87" s="1"/>
      <c r="AG87" s="1"/>
      <c r="BB87" s="1"/>
      <c r="BW87" s="1"/>
      <c r="CR87" s="1"/>
      <c r="DM87" s="1"/>
    </row>
    <row r="88" spans="1:117" ht="36" x14ac:dyDescent="0.25">
      <c r="A88" s="12" t="s">
        <v>490</v>
      </c>
      <c r="B88" s="405" t="s">
        <v>365</v>
      </c>
      <c r="C88" s="5"/>
      <c r="D88" s="12" t="s">
        <v>59</v>
      </c>
      <c r="E88" s="157">
        <f>'1.2.комм услуги (01.01.23)'!BE24</f>
        <v>0.12343418</v>
      </c>
      <c r="F88" s="158">
        <f>'1.2.комм услуги (01.01.23)'!BG24</f>
        <v>1.27</v>
      </c>
      <c r="G88" s="185">
        <f t="shared" si="10"/>
        <v>1.27</v>
      </c>
      <c r="H88" s="185">
        <f t="shared" si="11"/>
        <v>1.27</v>
      </c>
      <c r="I88" s="86" t="s">
        <v>489</v>
      </c>
      <c r="J88" s="87"/>
      <c r="K88" s="1"/>
      <c r="L88" s="1"/>
      <c r="AG88" s="1"/>
      <c r="BB88" s="1"/>
      <c r="BW88" s="1"/>
      <c r="CR88" s="1"/>
      <c r="DM88" s="1"/>
    </row>
    <row r="89" spans="1:117" x14ac:dyDescent="0.25">
      <c r="A89" s="12" t="s">
        <v>55</v>
      </c>
      <c r="B89" s="405" t="s">
        <v>366</v>
      </c>
      <c r="C89" s="5"/>
      <c r="D89" s="12" t="s">
        <v>59</v>
      </c>
      <c r="E89" s="157">
        <f>'1.2.комм услуги (01.01.23)'!BE25</f>
        <v>0.12347476</v>
      </c>
      <c r="F89" s="158">
        <f>'1.2.комм услуги (01.01.23)'!BG25</f>
        <v>1.27</v>
      </c>
      <c r="G89" s="185">
        <f t="shared" si="10"/>
        <v>1.27</v>
      </c>
      <c r="H89" s="185">
        <f t="shared" si="11"/>
        <v>1.27</v>
      </c>
      <c r="I89" s="86" t="s">
        <v>489</v>
      </c>
      <c r="J89" s="87"/>
      <c r="K89" s="1"/>
      <c r="L89" s="1"/>
      <c r="AG89" s="1"/>
      <c r="BB89" s="1"/>
      <c r="BW89" s="1"/>
      <c r="CR89" s="1"/>
      <c r="DM89" s="1"/>
    </row>
    <row r="90" spans="1:117" x14ac:dyDescent="0.25">
      <c r="A90" s="12" t="s">
        <v>56</v>
      </c>
      <c r="B90" s="405" t="s">
        <v>367</v>
      </c>
      <c r="C90" s="5"/>
      <c r="D90" s="12" t="s">
        <v>59</v>
      </c>
      <c r="E90" s="157">
        <f>'1.2.комм услуги (01.01.23)'!BE26</f>
        <v>0.12347211</v>
      </c>
      <c r="F90" s="158">
        <f>'1.2.комм услуги (01.01.23)'!BG26</f>
        <v>1.27</v>
      </c>
      <c r="G90" s="185">
        <f t="shared" si="10"/>
        <v>1.27</v>
      </c>
      <c r="H90" s="185">
        <f t="shared" si="11"/>
        <v>1.27</v>
      </c>
      <c r="I90" s="86" t="s">
        <v>489</v>
      </c>
      <c r="J90" s="87"/>
      <c r="K90" s="1"/>
      <c r="L90" s="1"/>
      <c r="AG90" s="1"/>
      <c r="BB90" s="1"/>
      <c r="BW90" s="1"/>
      <c r="CR90" s="1"/>
      <c r="DM90" s="1"/>
    </row>
    <row r="91" spans="1:117" ht="24" x14ac:dyDescent="0.25">
      <c r="A91" s="12" t="s">
        <v>57</v>
      </c>
      <c r="B91" s="405" t="s">
        <v>368</v>
      </c>
      <c r="C91" s="5"/>
      <c r="D91" s="12" t="s">
        <v>59</v>
      </c>
      <c r="E91" s="157">
        <f>'1.2.комм услуги (01.01.23)'!BE27</f>
        <v>0.12347347</v>
      </c>
      <c r="F91" s="158">
        <f>'1.2.комм услуги (01.01.23)'!BG27</f>
        <v>1.27</v>
      </c>
      <c r="G91" s="185">
        <f t="shared" si="10"/>
        <v>1.27</v>
      </c>
      <c r="H91" s="185">
        <f t="shared" si="11"/>
        <v>1.27</v>
      </c>
      <c r="I91" s="86" t="s">
        <v>489</v>
      </c>
      <c r="J91" s="87"/>
      <c r="K91" s="1"/>
      <c r="L91" s="1"/>
      <c r="AG91" s="1"/>
      <c r="BB91" s="1"/>
      <c r="BW91" s="1"/>
      <c r="CR91" s="1"/>
      <c r="DM91" s="1"/>
    </row>
    <row r="92" spans="1:117" x14ac:dyDescent="0.25">
      <c r="A92" s="7"/>
      <c r="B92" s="404"/>
      <c r="C92" s="6" t="s">
        <v>69</v>
      </c>
      <c r="D92" s="15" t="s">
        <v>70</v>
      </c>
      <c r="E92" s="7"/>
      <c r="F92" s="75"/>
      <c r="G92" s="75"/>
      <c r="H92" s="75"/>
      <c r="I92" s="84"/>
      <c r="J92" s="85"/>
      <c r="K92" s="1"/>
      <c r="L92" s="1"/>
      <c r="AG92" s="1"/>
      <c r="BB92" s="1"/>
      <c r="BW92" s="1"/>
      <c r="CR92" s="1"/>
      <c r="DM92" s="1"/>
    </row>
    <row r="93" spans="1:117" x14ac:dyDescent="0.25">
      <c r="A93" s="12" t="s">
        <v>53</v>
      </c>
      <c r="B93" s="405" t="s">
        <v>363</v>
      </c>
      <c r="C93" s="5"/>
      <c r="D93" s="12" t="s">
        <v>60</v>
      </c>
      <c r="E93" s="157">
        <f>'1.2.комм услуги (01.01.23)'!BE30</f>
        <v>9.773099999999999E-4</v>
      </c>
      <c r="F93" s="158">
        <f>'1.2.комм услуги (01.01.23)'!BG30</f>
        <v>2.76</v>
      </c>
      <c r="G93" s="185">
        <f t="shared" ref="G93:G99" si="12">F93</f>
        <v>2.76</v>
      </c>
      <c r="H93" s="185">
        <f t="shared" ref="H93:H99" si="13">F93</f>
        <v>2.76</v>
      </c>
      <c r="I93" s="86" t="s">
        <v>489</v>
      </c>
      <c r="J93" s="87"/>
      <c r="K93" s="1"/>
      <c r="L93" s="1"/>
      <c r="AG93" s="1"/>
      <c r="BB93" s="1"/>
      <c r="BW93" s="1"/>
      <c r="CR93" s="1"/>
      <c r="DM93" s="1"/>
    </row>
    <row r="94" spans="1:117" x14ac:dyDescent="0.25">
      <c r="A94" s="12" t="s">
        <v>54</v>
      </c>
      <c r="B94" s="405" t="s">
        <v>364</v>
      </c>
      <c r="C94" s="5"/>
      <c r="D94" s="12" t="s">
        <v>60</v>
      </c>
      <c r="E94" s="157">
        <f>'1.2.комм услуги (01.01.23)'!BE31</f>
        <v>9.7728000000000008E-4</v>
      </c>
      <c r="F94" s="158">
        <f>'1.2.комм услуги (01.01.23)'!BG31</f>
        <v>2.76</v>
      </c>
      <c r="G94" s="185">
        <f t="shared" si="12"/>
        <v>2.76</v>
      </c>
      <c r="H94" s="185">
        <f t="shared" si="13"/>
        <v>2.76</v>
      </c>
      <c r="I94" s="86" t="s">
        <v>489</v>
      </c>
      <c r="J94" s="87"/>
      <c r="K94" s="1"/>
      <c r="L94" s="1"/>
      <c r="AG94" s="1"/>
      <c r="BB94" s="1"/>
      <c r="BW94" s="1"/>
      <c r="CR94" s="1"/>
      <c r="DM94" s="1"/>
    </row>
    <row r="95" spans="1:117" x14ac:dyDescent="0.25">
      <c r="A95" s="12" t="s">
        <v>52</v>
      </c>
      <c r="B95" s="405" t="s">
        <v>365</v>
      </c>
      <c r="C95" s="5"/>
      <c r="D95" s="12" t="s">
        <v>60</v>
      </c>
      <c r="E95" s="157">
        <f>'1.2.комм услуги (01.01.23)'!BE32</f>
        <v>9.7728000000000008E-4</v>
      </c>
      <c r="F95" s="158">
        <f>'1.2.комм услуги (01.01.23)'!BG32</f>
        <v>2.76</v>
      </c>
      <c r="G95" s="185">
        <f t="shared" si="12"/>
        <v>2.76</v>
      </c>
      <c r="H95" s="185">
        <f t="shared" si="13"/>
        <v>2.76</v>
      </c>
      <c r="I95" s="86" t="s">
        <v>489</v>
      </c>
      <c r="J95" s="87"/>
      <c r="K95" s="1"/>
      <c r="L95" s="1"/>
      <c r="AG95" s="1"/>
      <c r="BB95" s="1"/>
      <c r="BW95" s="1"/>
      <c r="CR95" s="1"/>
      <c r="DM95" s="1"/>
    </row>
    <row r="96" spans="1:117" ht="36" x14ac:dyDescent="0.25">
      <c r="A96" s="12" t="s">
        <v>490</v>
      </c>
      <c r="B96" s="405" t="s">
        <v>365</v>
      </c>
      <c r="C96" s="5"/>
      <c r="D96" s="12" t="s">
        <v>60</v>
      </c>
      <c r="E96" s="157">
        <f>'1.2.комм услуги (01.01.23)'!BE33</f>
        <v>9.7718000000000002E-4</v>
      </c>
      <c r="F96" s="158">
        <f>'1.2.комм услуги (01.01.23)'!BG33</f>
        <v>2.76</v>
      </c>
      <c r="G96" s="185">
        <f t="shared" si="12"/>
        <v>2.76</v>
      </c>
      <c r="H96" s="185">
        <f t="shared" si="13"/>
        <v>2.76</v>
      </c>
      <c r="I96" s="86" t="s">
        <v>489</v>
      </c>
      <c r="J96" s="87"/>
      <c r="K96" s="1"/>
      <c r="L96" s="1"/>
      <c r="AG96" s="1"/>
      <c r="BB96" s="1"/>
      <c r="BW96" s="1"/>
      <c r="CR96" s="1"/>
      <c r="DM96" s="1"/>
    </row>
    <row r="97" spans="1:117" x14ac:dyDescent="0.25">
      <c r="A97" s="12" t="s">
        <v>55</v>
      </c>
      <c r="B97" s="405" t="s">
        <v>366</v>
      </c>
      <c r="C97" s="5"/>
      <c r="D97" s="12" t="s">
        <v>60</v>
      </c>
      <c r="E97" s="157">
        <f>'1.2.комм услуги (01.01.23)'!BE34</f>
        <v>9.7729000000000002E-4</v>
      </c>
      <c r="F97" s="158">
        <f>'1.2.комм услуги (01.01.23)'!BG34</f>
        <v>2.76</v>
      </c>
      <c r="G97" s="185">
        <f t="shared" si="12"/>
        <v>2.76</v>
      </c>
      <c r="H97" s="185">
        <f t="shared" si="13"/>
        <v>2.76</v>
      </c>
      <c r="I97" s="86" t="s">
        <v>489</v>
      </c>
      <c r="J97" s="87"/>
      <c r="K97" s="1"/>
      <c r="L97" s="1"/>
      <c r="AG97" s="1"/>
      <c r="BB97" s="1"/>
      <c r="BW97" s="1"/>
      <c r="CR97" s="1"/>
      <c r="DM97" s="1"/>
    </row>
    <row r="98" spans="1:117" x14ac:dyDescent="0.25">
      <c r="A98" s="12" t="s">
        <v>56</v>
      </c>
      <c r="B98" s="405" t="s">
        <v>367</v>
      </c>
      <c r="C98" s="5"/>
      <c r="D98" s="12" t="s">
        <v>60</v>
      </c>
      <c r="E98" s="157">
        <f>'1.2.комм услуги (01.01.23)'!BE35</f>
        <v>9.773099999999999E-4</v>
      </c>
      <c r="F98" s="158">
        <f>'1.2.комм услуги (01.01.23)'!BG35</f>
        <v>2.76</v>
      </c>
      <c r="G98" s="185">
        <f t="shared" si="12"/>
        <v>2.76</v>
      </c>
      <c r="H98" s="185">
        <f t="shared" si="13"/>
        <v>2.76</v>
      </c>
      <c r="I98" s="86" t="s">
        <v>489</v>
      </c>
      <c r="J98" s="87"/>
      <c r="K98" s="1"/>
      <c r="L98" s="1"/>
      <c r="AG98" s="1"/>
      <c r="BB98" s="1"/>
      <c r="BW98" s="1"/>
      <c r="CR98" s="1"/>
      <c r="DM98" s="1"/>
    </row>
    <row r="99" spans="1:117" ht="24" x14ac:dyDescent="0.25">
      <c r="A99" s="12" t="s">
        <v>57</v>
      </c>
      <c r="B99" s="405" t="s">
        <v>368</v>
      </c>
      <c r="C99" s="5"/>
      <c r="D99" s="12" t="s">
        <v>60</v>
      </c>
      <c r="E99" s="157">
        <f>'1.2.комм услуги (01.01.23)'!BE36</f>
        <v>9.7729999999999996E-4</v>
      </c>
      <c r="F99" s="158">
        <f>'1.2.комм услуги (01.01.23)'!BG36</f>
        <v>2.76</v>
      </c>
      <c r="G99" s="185">
        <f t="shared" si="12"/>
        <v>2.76</v>
      </c>
      <c r="H99" s="185">
        <f t="shared" si="13"/>
        <v>2.76</v>
      </c>
      <c r="I99" s="86" t="s">
        <v>489</v>
      </c>
      <c r="J99" s="87"/>
      <c r="K99" s="1"/>
      <c r="L99" s="1"/>
      <c r="AG99" s="1"/>
      <c r="BB99" s="1"/>
      <c r="BW99" s="1"/>
      <c r="CR99" s="1"/>
      <c r="DM99" s="1"/>
    </row>
    <row r="100" spans="1:117" x14ac:dyDescent="0.25">
      <c r="A100" s="7"/>
      <c r="B100" s="404"/>
      <c r="C100" s="6" t="s">
        <v>71</v>
      </c>
      <c r="D100" s="15" t="s">
        <v>72</v>
      </c>
      <c r="E100" s="7"/>
      <c r="F100" s="75"/>
      <c r="G100" s="75"/>
      <c r="H100" s="75"/>
      <c r="I100" s="84"/>
      <c r="J100" s="85"/>
      <c r="K100" s="1"/>
      <c r="L100" s="1"/>
      <c r="AG100" s="1"/>
      <c r="BB100" s="1"/>
      <c r="BW100" s="1"/>
      <c r="CR100" s="1"/>
      <c r="DM100" s="1"/>
    </row>
    <row r="101" spans="1:117" x14ac:dyDescent="0.25">
      <c r="A101" s="12" t="s">
        <v>53</v>
      </c>
      <c r="B101" s="405" t="s">
        <v>363</v>
      </c>
      <c r="C101" s="5"/>
      <c r="D101" s="12" t="s">
        <v>58</v>
      </c>
      <c r="E101" s="157">
        <f>'1.2.комм услуги (01.01.23)'!BE39</f>
        <v>1.5193100000000001E-3</v>
      </c>
      <c r="F101" s="158">
        <f>'1.2.комм услуги (01.01.23)'!BG39</f>
        <v>0.09</v>
      </c>
      <c r="G101" s="185">
        <f t="shared" ref="G101:G107" si="14">F101</f>
        <v>0.09</v>
      </c>
      <c r="H101" s="185">
        <f t="shared" ref="H101:H107" si="15">F101</f>
        <v>0.09</v>
      </c>
      <c r="I101" s="86" t="s">
        <v>489</v>
      </c>
      <c r="J101" s="87"/>
      <c r="K101" s="1"/>
      <c r="L101" s="1"/>
      <c r="AG101" s="1"/>
      <c r="BB101" s="1"/>
      <c r="BW101" s="1"/>
      <c r="CR101" s="1"/>
      <c r="DM101" s="1"/>
    </row>
    <row r="102" spans="1:117" x14ac:dyDescent="0.25">
      <c r="A102" s="12" t="s">
        <v>54</v>
      </c>
      <c r="B102" s="405" t="s">
        <v>364</v>
      </c>
      <c r="C102" s="5"/>
      <c r="D102" s="12" t="s">
        <v>58</v>
      </c>
      <c r="E102" s="157">
        <f>'1.2.комм услуги (01.01.23)'!BE40</f>
        <v>1.5193100000000001E-3</v>
      </c>
      <c r="F102" s="158">
        <f>'1.2.комм услуги (01.01.23)'!BG40</f>
        <v>0.09</v>
      </c>
      <c r="G102" s="185">
        <f t="shared" si="14"/>
        <v>0.09</v>
      </c>
      <c r="H102" s="185">
        <f t="shared" si="15"/>
        <v>0.09</v>
      </c>
      <c r="I102" s="86" t="s">
        <v>489</v>
      </c>
      <c r="J102" s="87"/>
      <c r="K102" s="1"/>
      <c r="L102" s="1"/>
      <c r="AG102" s="1"/>
      <c r="BB102" s="1"/>
      <c r="BW102" s="1"/>
      <c r="CR102" s="1"/>
      <c r="DM102" s="1"/>
    </row>
    <row r="103" spans="1:117" x14ac:dyDescent="0.25">
      <c r="A103" s="12" t="s">
        <v>52</v>
      </c>
      <c r="B103" s="405" t="s">
        <v>365</v>
      </c>
      <c r="C103" s="5"/>
      <c r="D103" s="12" t="s">
        <v>58</v>
      </c>
      <c r="E103" s="157">
        <f>'1.2.комм услуги (01.01.23)'!BE41</f>
        <v>1.5192999999999999E-3</v>
      </c>
      <c r="F103" s="158">
        <f>'1.2.комм услуги (01.01.23)'!BG41</f>
        <v>0.09</v>
      </c>
      <c r="G103" s="185">
        <f t="shared" si="14"/>
        <v>0.09</v>
      </c>
      <c r="H103" s="185">
        <f t="shared" si="15"/>
        <v>0.09</v>
      </c>
      <c r="I103" s="86" t="s">
        <v>489</v>
      </c>
      <c r="J103" s="87"/>
      <c r="K103" s="1"/>
      <c r="L103" s="1"/>
      <c r="AG103" s="1"/>
      <c r="BB103" s="1"/>
      <c r="BW103" s="1"/>
      <c r="CR103" s="1"/>
      <c r="DM103" s="1"/>
    </row>
    <row r="104" spans="1:117" ht="36" x14ac:dyDescent="0.25">
      <c r="A104" s="12" t="s">
        <v>490</v>
      </c>
      <c r="B104" s="405" t="s">
        <v>365</v>
      </c>
      <c r="C104" s="5"/>
      <c r="D104" s="12" t="s">
        <v>58</v>
      </c>
      <c r="E104" s="157">
        <f>'1.2.комм услуги (01.01.23)'!BE42</f>
        <v>1.5185800000000001E-3</v>
      </c>
      <c r="F104" s="158">
        <f>'1.2.комм услуги (01.01.23)'!BG42</f>
        <v>0.09</v>
      </c>
      <c r="G104" s="185">
        <f t="shared" si="14"/>
        <v>0.09</v>
      </c>
      <c r="H104" s="185">
        <f t="shared" si="15"/>
        <v>0.09</v>
      </c>
      <c r="I104" s="86" t="s">
        <v>489</v>
      </c>
      <c r="J104" s="87"/>
      <c r="K104" s="1"/>
      <c r="L104" s="1"/>
      <c r="AG104" s="1"/>
      <c r="BB104" s="1"/>
      <c r="BW104" s="1"/>
      <c r="CR104" s="1"/>
      <c r="DM104" s="1"/>
    </row>
    <row r="105" spans="1:117" x14ac:dyDescent="0.25">
      <c r="A105" s="12" t="s">
        <v>55</v>
      </c>
      <c r="B105" s="405" t="s">
        <v>366</v>
      </c>
      <c r="C105" s="5"/>
      <c r="D105" s="12" t="s">
        <v>58</v>
      </c>
      <c r="E105" s="157">
        <f>'1.2.комм услуги (01.01.23)'!BE43</f>
        <v>1.5193299999999999E-3</v>
      </c>
      <c r="F105" s="158">
        <f>'1.2.комм услуги (01.01.23)'!BG43</f>
        <v>0.09</v>
      </c>
      <c r="G105" s="185">
        <f t="shared" si="14"/>
        <v>0.09</v>
      </c>
      <c r="H105" s="185">
        <f t="shared" si="15"/>
        <v>0.09</v>
      </c>
      <c r="I105" s="86" t="s">
        <v>489</v>
      </c>
      <c r="J105" s="87"/>
      <c r="K105" s="1"/>
      <c r="L105" s="1"/>
      <c r="AG105" s="1"/>
      <c r="BB105" s="1"/>
      <c r="BW105" s="1"/>
      <c r="CR105" s="1"/>
      <c r="DM105" s="1"/>
    </row>
    <row r="106" spans="1:117" x14ac:dyDescent="0.25">
      <c r="A106" s="12" t="s">
        <v>56</v>
      </c>
      <c r="B106" s="405" t="s">
        <v>367</v>
      </c>
      <c r="C106" s="5"/>
      <c r="D106" s="12" t="s">
        <v>58</v>
      </c>
      <c r="E106" s="157">
        <f>'1.2.комм услуги (01.01.23)'!BE44</f>
        <v>1.5193299999999999E-3</v>
      </c>
      <c r="F106" s="158">
        <f>'1.2.комм услуги (01.01.23)'!BG44</f>
        <v>0.09</v>
      </c>
      <c r="G106" s="185">
        <f t="shared" si="14"/>
        <v>0.09</v>
      </c>
      <c r="H106" s="185">
        <f t="shared" si="15"/>
        <v>0.09</v>
      </c>
      <c r="I106" s="86" t="s">
        <v>489</v>
      </c>
      <c r="J106" s="87"/>
      <c r="K106" s="1"/>
      <c r="L106" s="1"/>
      <c r="AG106" s="1"/>
      <c r="BB106" s="1"/>
      <c r="BW106" s="1"/>
      <c r="CR106" s="1"/>
      <c r="DM106" s="1"/>
    </row>
    <row r="107" spans="1:117" ht="24" x14ac:dyDescent="0.25">
      <c r="A107" s="12" t="s">
        <v>57</v>
      </c>
      <c r="B107" s="405" t="s">
        <v>368</v>
      </c>
      <c r="C107" s="5"/>
      <c r="D107" s="12" t="s">
        <v>58</v>
      </c>
      <c r="E107" s="157">
        <f>'1.2.комм услуги (01.01.23)'!BE45</f>
        <v>1.5193299999999999E-3</v>
      </c>
      <c r="F107" s="158">
        <f>'1.2.комм услуги (01.01.23)'!BG45</f>
        <v>0.09</v>
      </c>
      <c r="G107" s="185">
        <f t="shared" si="14"/>
        <v>0.09</v>
      </c>
      <c r="H107" s="185">
        <f t="shared" si="15"/>
        <v>0.09</v>
      </c>
      <c r="I107" s="86" t="s">
        <v>489</v>
      </c>
      <c r="J107" s="87"/>
      <c r="K107" s="1"/>
      <c r="L107" s="1"/>
      <c r="AG107" s="1"/>
      <c r="BB107" s="1"/>
      <c r="BW107" s="1"/>
      <c r="CR107" s="1"/>
      <c r="DM107" s="1"/>
    </row>
    <row r="108" spans="1:117" x14ac:dyDescent="0.25">
      <c r="A108" s="7"/>
      <c r="B108" s="404"/>
      <c r="C108" s="6" t="s">
        <v>73</v>
      </c>
      <c r="D108" s="15" t="s">
        <v>74</v>
      </c>
      <c r="E108" s="7"/>
      <c r="F108" s="75"/>
      <c r="G108" s="75"/>
      <c r="H108" s="75"/>
      <c r="I108" s="84"/>
      <c r="J108" s="85"/>
      <c r="K108" s="1"/>
      <c r="L108" s="1"/>
      <c r="AG108" s="1"/>
      <c r="BB108" s="1"/>
      <c r="BW108" s="1"/>
      <c r="CR108" s="1"/>
      <c r="DM108" s="1"/>
    </row>
    <row r="109" spans="1:117" x14ac:dyDescent="0.25">
      <c r="A109" s="12" t="s">
        <v>53</v>
      </c>
      <c r="B109" s="405" t="s">
        <v>363</v>
      </c>
      <c r="C109" s="5"/>
      <c r="D109" s="12" t="s">
        <v>58</v>
      </c>
      <c r="E109" s="157">
        <f>'1.2.комм услуги (01.01.23)'!BE48</f>
        <v>1.5193100000000001E-3</v>
      </c>
      <c r="F109" s="158">
        <f>'1.2.комм услуги (01.01.23)'!BG48</f>
        <v>0.06</v>
      </c>
      <c r="G109" s="185">
        <f t="shared" ref="G109:G115" si="16">F109</f>
        <v>0.06</v>
      </c>
      <c r="H109" s="185">
        <f t="shared" ref="H109:H115" si="17">F109</f>
        <v>0.06</v>
      </c>
      <c r="I109" s="86" t="s">
        <v>489</v>
      </c>
      <c r="J109" s="87"/>
      <c r="K109" s="1"/>
      <c r="L109" s="1"/>
      <c r="AG109" s="1"/>
      <c r="BB109" s="1"/>
      <c r="BW109" s="1"/>
      <c r="CR109" s="1"/>
      <c r="DM109" s="1"/>
    </row>
    <row r="110" spans="1:117" x14ac:dyDescent="0.25">
      <c r="A110" s="12" t="s">
        <v>54</v>
      </c>
      <c r="B110" s="405" t="s">
        <v>364</v>
      </c>
      <c r="C110" s="5"/>
      <c r="D110" s="12" t="s">
        <v>58</v>
      </c>
      <c r="E110" s="157">
        <f>'1.2.комм услуги (01.01.23)'!BE49</f>
        <v>1.5193100000000001E-3</v>
      </c>
      <c r="F110" s="158">
        <f>'1.2.комм услуги (01.01.23)'!BG49</f>
        <v>0.06</v>
      </c>
      <c r="G110" s="185">
        <f t="shared" si="16"/>
        <v>0.06</v>
      </c>
      <c r="H110" s="185">
        <f t="shared" si="17"/>
        <v>0.06</v>
      </c>
      <c r="I110" s="86" t="s">
        <v>489</v>
      </c>
      <c r="J110" s="87"/>
      <c r="K110" s="1"/>
      <c r="L110" s="1"/>
      <c r="AG110" s="1"/>
      <c r="BB110" s="1"/>
      <c r="BW110" s="1"/>
      <c r="CR110" s="1"/>
      <c r="DM110" s="1"/>
    </row>
    <row r="111" spans="1:117" x14ac:dyDescent="0.25">
      <c r="A111" s="12" t="s">
        <v>52</v>
      </c>
      <c r="B111" s="405" t="s">
        <v>365</v>
      </c>
      <c r="C111" s="5"/>
      <c r="D111" s="12" t="s">
        <v>58</v>
      </c>
      <c r="E111" s="157">
        <f>'1.2.комм услуги (01.01.23)'!BE50</f>
        <v>1.5192999999999999E-3</v>
      </c>
      <c r="F111" s="158">
        <f>'1.2.комм услуги (01.01.23)'!BG50</f>
        <v>0.06</v>
      </c>
      <c r="G111" s="185">
        <f t="shared" si="16"/>
        <v>0.06</v>
      </c>
      <c r="H111" s="185">
        <f t="shared" si="17"/>
        <v>0.06</v>
      </c>
      <c r="I111" s="86" t="s">
        <v>489</v>
      </c>
      <c r="J111" s="87"/>
      <c r="K111" s="1"/>
      <c r="L111" s="1"/>
      <c r="AG111" s="1"/>
      <c r="BB111" s="1"/>
      <c r="BW111" s="1"/>
      <c r="CR111" s="1"/>
      <c r="DM111" s="1"/>
    </row>
    <row r="112" spans="1:117" ht="36" x14ac:dyDescent="0.25">
      <c r="A112" s="12" t="s">
        <v>490</v>
      </c>
      <c r="B112" s="405" t="s">
        <v>365</v>
      </c>
      <c r="C112" s="5"/>
      <c r="D112" s="12" t="s">
        <v>58</v>
      </c>
      <c r="E112" s="157">
        <f>'1.2.комм услуги (01.01.23)'!BE51</f>
        <v>1.5185800000000001E-3</v>
      </c>
      <c r="F112" s="158">
        <f>'1.2.комм услуги (01.01.23)'!BG51</f>
        <v>0.06</v>
      </c>
      <c r="G112" s="185">
        <f t="shared" si="16"/>
        <v>0.06</v>
      </c>
      <c r="H112" s="185">
        <f t="shared" si="17"/>
        <v>0.06</v>
      </c>
      <c r="I112" s="86" t="s">
        <v>489</v>
      </c>
      <c r="J112" s="87"/>
      <c r="K112" s="1"/>
      <c r="L112" s="1"/>
      <c r="AG112" s="1"/>
      <c r="BB112" s="1"/>
      <c r="BW112" s="1"/>
      <c r="CR112" s="1"/>
      <c r="DM112" s="1"/>
    </row>
    <row r="113" spans="1:117" x14ac:dyDescent="0.25">
      <c r="A113" s="12" t="s">
        <v>55</v>
      </c>
      <c r="B113" s="405" t="s">
        <v>366</v>
      </c>
      <c r="C113" s="5"/>
      <c r="D113" s="12" t="s">
        <v>58</v>
      </c>
      <c r="E113" s="157">
        <f>'1.2.комм услуги (01.01.23)'!BE52</f>
        <v>1.5193299999999999E-3</v>
      </c>
      <c r="F113" s="158">
        <f>'1.2.комм услуги (01.01.23)'!BG52</f>
        <v>0.06</v>
      </c>
      <c r="G113" s="185">
        <f t="shared" si="16"/>
        <v>0.06</v>
      </c>
      <c r="H113" s="185">
        <f t="shared" si="17"/>
        <v>0.06</v>
      </c>
      <c r="I113" s="86" t="s">
        <v>489</v>
      </c>
      <c r="J113" s="87"/>
      <c r="K113" s="1"/>
      <c r="L113" s="1"/>
      <c r="AG113" s="1"/>
      <c r="BB113" s="1"/>
      <c r="BW113" s="1"/>
      <c r="CR113" s="1"/>
      <c r="DM113" s="1"/>
    </row>
    <row r="114" spans="1:117" x14ac:dyDescent="0.25">
      <c r="A114" s="12" t="s">
        <v>56</v>
      </c>
      <c r="B114" s="405" t="s">
        <v>367</v>
      </c>
      <c r="C114" s="5"/>
      <c r="D114" s="12" t="s">
        <v>58</v>
      </c>
      <c r="E114" s="157">
        <f>'1.2.комм услуги (01.01.23)'!BE53</f>
        <v>1.5193299999999999E-3</v>
      </c>
      <c r="F114" s="158">
        <f>'1.2.комм услуги (01.01.23)'!BG53</f>
        <v>0.06</v>
      </c>
      <c r="G114" s="185">
        <f t="shared" si="16"/>
        <v>0.06</v>
      </c>
      <c r="H114" s="185">
        <f t="shared" si="17"/>
        <v>0.06</v>
      </c>
      <c r="I114" s="86" t="s">
        <v>489</v>
      </c>
      <c r="J114" s="87"/>
      <c r="K114" s="1"/>
      <c r="L114" s="1"/>
      <c r="AG114" s="1"/>
      <c r="BB114" s="1"/>
      <c r="BW114" s="1"/>
      <c r="CR114" s="1"/>
      <c r="DM114" s="1"/>
    </row>
    <row r="115" spans="1:117" ht="24" x14ac:dyDescent="0.25">
      <c r="A115" s="12" t="s">
        <v>57</v>
      </c>
      <c r="B115" s="405" t="s">
        <v>368</v>
      </c>
      <c r="C115" s="5"/>
      <c r="D115" s="12" t="s">
        <v>58</v>
      </c>
      <c r="E115" s="157">
        <f>'1.2.комм услуги (01.01.23)'!BE54</f>
        <v>1.5193299999999999E-3</v>
      </c>
      <c r="F115" s="158">
        <f>'1.2.комм услуги (01.01.23)'!BG54</f>
        <v>0.06</v>
      </c>
      <c r="G115" s="185">
        <f t="shared" si="16"/>
        <v>0.06</v>
      </c>
      <c r="H115" s="185">
        <f t="shared" si="17"/>
        <v>0.06</v>
      </c>
      <c r="I115" s="86" t="s">
        <v>489</v>
      </c>
      <c r="J115" s="87"/>
      <c r="K115" s="1"/>
      <c r="L115" s="1"/>
      <c r="AG115" s="1"/>
      <c r="BB115" s="1"/>
      <c r="BW115" s="1"/>
      <c r="CR115" s="1"/>
      <c r="DM115" s="1"/>
    </row>
    <row r="116" spans="1:117" x14ac:dyDescent="0.25">
      <c r="A116" s="7"/>
      <c r="B116" s="404"/>
      <c r="C116" s="6" t="s">
        <v>388</v>
      </c>
      <c r="D116" s="15" t="s">
        <v>541</v>
      </c>
      <c r="E116" s="7"/>
      <c r="F116" s="75"/>
      <c r="G116" s="75"/>
      <c r="H116" s="75"/>
      <c r="I116" s="84"/>
      <c r="J116" s="85"/>
      <c r="K116" s="1"/>
      <c r="L116" s="1"/>
      <c r="AG116" s="1"/>
      <c r="BB116" s="1"/>
      <c r="BW116" s="1"/>
      <c r="CR116" s="1"/>
      <c r="DM116" s="1"/>
    </row>
    <row r="117" spans="1:117" x14ac:dyDescent="0.25">
      <c r="A117" s="12" t="s">
        <v>53</v>
      </c>
      <c r="B117" s="405" t="s">
        <v>363</v>
      </c>
      <c r="C117" s="5"/>
      <c r="D117" s="12" t="s">
        <v>58</v>
      </c>
      <c r="E117" s="157">
        <f>'1.2.комм услуги (01.01.23)'!BE67</f>
        <v>4.5593000000000001E-4</v>
      </c>
      <c r="F117" s="158">
        <f>'1.2.комм услуги (01.01.23)'!BG67</f>
        <v>0.34</v>
      </c>
      <c r="G117" s="185">
        <f t="shared" ref="G117:G123" si="18">F117</f>
        <v>0.34</v>
      </c>
      <c r="H117" s="185">
        <f t="shared" ref="H117:H123" si="19">F117</f>
        <v>0.34</v>
      </c>
      <c r="I117" s="86" t="s">
        <v>489</v>
      </c>
      <c r="J117" s="87"/>
      <c r="K117" s="1"/>
      <c r="L117" s="1"/>
      <c r="AG117" s="1"/>
      <c r="BB117" s="1"/>
      <c r="BW117" s="1"/>
      <c r="CR117" s="1"/>
      <c r="DM117" s="1"/>
    </row>
    <row r="118" spans="1:117" x14ac:dyDescent="0.25">
      <c r="A118" s="12" t="s">
        <v>54</v>
      </c>
      <c r="B118" s="405" t="s">
        <v>364</v>
      </c>
      <c r="C118" s="5"/>
      <c r="D118" s="12" t="s">
        <v>58</v>
      </c>
      <c r="E118" s="157">
        <f>'1.2.комм услуги (01.01.23)'!BE68</f>
        <v>4.5595E-4</v>
      </c>
      <c r="F118" s="158">
        <f>'1.2.комм услуги (01.01.23)'!BG68</f>
        <v>0.34</v>
      </c>
      <c r="G118" s="185">
        <f t="shared" si="18"/>
        <v>0.34</v>
      </c>
      <c r="H118" s="185">
        <f t="shared" si="19"/>
        <v>0.34</v>
      </c>
      <c r="I118" s="86" t="s">
        <v>489</v>
      </c>
      <c r="J118" s="87"/>
      <c r="K118" s="1"/>
      <c r="L118" s="1"/>
      <c r="AG118" s="1"/>
      <c r="BB118" s="1"/>
      <c r="BW118" s="1"/>
      <c r="CR118" s="1"/>
      <c r="DM118" s="1"/>
    </row>
    <row r="119" spans="1:117" x14ac:dyDescent="0.25">
      <c r="A119" s="12" t="s">
        <v>52</v>
      </c>
      <c r="B119" s="405" t="s">
        <v>365</v>
      </c>
      <c r="C119" s="5"/>
      <c r="D119" s="12" t="s">
        <v>58</v>
      </c>
      <c r="E119" s="157">
        <f>'1.2.комм услуги (01.01.23)'!BE69</f>
        <v>4.5591000000000002E-4</v>
      </c>
      <c r="F119" s="158">
        <f>'1.2.комм услуги (01.01.23)'!BG69</f>
        <v>0.34</v>
      </c>
      <c r="G119" s="185">
        <f t="shared" si="18"/>
        <v>0.34</v>
      </c>
      <c r="H119" s="185">
        <f t="shared" si="19"/>
        <v>0.34</v>
      </c>
      <c r="I119" s="86" t="s">
        <v>489</v>
      </c>
      <c r="J119" s="87"/>
      <c r="K119" s="1"/>
      <c r="L119" s="1"/>
      <c r="AG119" s="1"/>
      <c r="BB119" s="1"/>
      <c r="BW119" s="1"/>
      <c r="CR119" s="1"/>
      <c r="DM119" s="1"/>
    </row>
    <row r="120" spans="1:117" ht="36" x14ac:dyDescent="0.25">
      <c r="A120" s="12" t="s">
        <v>490</v>
      </c>
      <c r="B120" s="405" t="s">
        <v>365</v>
      </c>
      <c r="C120" s="5"/>
      <c r="D120" s="12" t="s">
        <v>58</v>
      </c>
      <c r="E120" s="157">
        <f>'1.2.комм услуги (01.01.23)'!BE70</f>
        <v>4.5594E-4</v>
      </c>
      <c r="F120" s="158">
        <f>'1.2.комм услуги (01.01.23)'!BG70</f>
        <v>0.34</v>
      </c>
      <c r="G120" s="185">
        <f t="shared" si="18"/>
        <v>0.34</v>
      </c>
      <c r="H120" s="185">
        <f t="shared" si="19"/>
        <v>0.34</v>
      </c>
      <c r="I120" s="86" t="s">
        <v>489</v>
      </c>
      <c r="J120" s="87"/>
      <c r="K120" s="1"/>
      <c r="L120" s="1"/>
      <c r="AG120" s="1"/>
      <c r="BB120" s="1"/>
      <c r="BW120" s="1"/>
      <c r="CR120" s="1"/>
      <c r="DM120" s="1"/>
    </row>
    <row r="121" spans="1:117" x14ac:dyDescent="0.25">
      <c r="A121" s="12" t="s">
        <v>55</v>
      </c>
      <c r="B121" s="405" t="s">
        <v>366</v>
      </c>
      <c r="C121" s="5"/>
      <c r="D121" s="12" t="s">
        <v>58</v>
      </c>
      <c r="E121" s="157">
        <f>'1.2.комм услуги (01.01.23)'!BE71</f>
        <v>4.5594E-4</v>
      </c>
      <c r="F121" s="158">
        <f>'1.2.комм услуги (01.01.23)'!BG71</f>
        <v>0.34</v>
      </c>
      <c r="G121" s="185">
        <f t="shared" si="18"/>
        <v>0.34</v>
      </c>
      <c r="H121" s="185">
        <f t="shared" si="19"/>
        <v>0.34</v>
      </c>
      <c r="I121" s="86" t="s">
        <v>489</v>
      </c>
      <c r="J121" s="87"/>
      <c r="K121" s="1"/>
      <c r="L121" s="1"/>
      <c r="AG121" s="1"/>
      <c r="BB121" s="1"/>
      <c r="BW121" s="1"/>
      <c r="CR121" s="1"/>
      <c r="DM121" s="1"/>
    </row>
    <row r="122" spans="1:117" x14ac:dyDescent="0.25">
      <c r="A122" s="12" t="s">
        <v>56</v>
      </c>
      <c r="B122" s="405" t="s">
        <v>367</v>
      </c>
      <c r="C122" s="5"/>
      <c r="D122" s="12" t="s">
        <v>58</v>
      </c>
      <c r="E122" s="157">
        <f>'1.2.комм услуги (01.01.23)'!BE72</f>
        <v>4.5588999999999997E-4</v>
      </c>
      <c r="F122" s="158">
        <f>'1.2.комм услуги (01.01.23)'!BG72</f>
        <v>0.34</v>
      </c>
      <c r="G122" s="185">
        <f t="shared" si="18"/>
        <v>0.34</v>
      </c>
      <c r="H122" s="185">
        <f t="shared" si="19"/>
        <v>0.34</v>
      </c>
      <c r="I122" s="86" t="s">
        <v>489</v>
      </c>
      <c r="J122" s="87"/>
      <c r="K122" s="1"/>
      <c r="L122" s="1"/>
      <c r="AG122" s="1"/>
      <c r="BB122" s="1"/>
      <c r="BW122" s="1"/>
      <c r="CR122" s="1"/>
      <c r="DM122" s="1"/>
    </row>
    <row r="123" spans="1:117" ht="24" x14ac:dyDescent="0.25">
      <c r="A123" s="12" t="s">
        <v>57</v>
      </c>
      <c r="B123" s="405" t="s">
        <v>368</v>
      </c>
      <c r="C123" s="5"/>
      <c r="D123" s="12" t="s">
        <v>58</v>
      </c>
      <c r="E123" s="157">
        <f>'1.2.комм услуги (01.01.23)'!BE73</f>
        <v>4.5593000000000001E-4</v>
      </c>
      <c r="F123" s="158">
        <f>'1.2.комм услуги (01.01.23)'!BG73</f>
        <v>0.34</v>
      </c>
      <c r="G123" s="185">
        <f t="shared" si="18"/>
        <v>0.34</v>
      </c>
      <c r="H123" s="185">
        <f t="shared" si="19"/>
        <v>0.34</v>
      </c>
      <c r="I123" s="86" t="s">
        <v>489</v>
      </c>
      <c r="J123" s="87"/>
      <c r="K123" s="1"/>
      <c r="L123" s="1"/>
      <c r="AG123" s="1"/>
      <c r="BB123" s="1"/>
      <c r="BW123" s="1"/>
      <c r="CR123" s="1"/>
      <c r="DM123" s="1"/>
    </row>
    <row r="124" spans="1:117" ht="24" x14ac:dyDescent="0.25">
      <c r="A124" s="17"/>
      <c r="B124" s="61"/>
      <c r="C124" s="16" t="s">
        <v>13</v>
      </c>
      <c r="D124" s="17" t="s">
        <v>14</v>
      </c>
      <c r="E124" s="17"/>
      <c r="F124" s="79"/>
      <c r="G124" s="79"/>
      <c r="H124" s="79"/>
      <c r="I124" s="94"/>
      <c r="J124" s="95"/>
      <c r="K124" s="1"/>
      <c r="L124" s="1"/>
      <c r="AG124" s="1"/>
      <c r="BB124" s="1"/>
      <c r="BW124" s="1"/>
      <c r="CR124" s="1"/>
      <c r="DM124" s="1"/>
    </row>
    <row r="125" spans="1:117" ht="24" x14ac:dyDescent="0.25">
      <c r="A125" s="12" t="s">
        <v>53</v>
      </c>
      <c r="B125" s="405" t="s">
        <v>363</v>
      </c>
      <c r="C125" s="5"/>
      <c r="D125" s="4" t="s">
        <v>282</v>
      </c>
      <c r="E125" s="975" t="s">
        <v>276</v>
      </c>
      <c r="F125" s="158">
        <f>'1.3.расчет прочих'!$L$258</f>
        <v>0.96</v>
      </c>
      <c r="G125" s="185">
        <f t="shared" ref="G125:G147" si="20">F125</f>
        <v>0.96</v>
      </c>
      <c r="H125" s="185">
        <f t="shared" ref="H125:H131" si="21">F125</f>
        <v>0.96</v>
      </c>
      <c r="I125" s="86" t="s">
        <v>487</v>
      </c>
      <c r="J125" s="87"/>
      <c r="K125" s="1"/>
      <c r="L125" s="1"/>
      <c r="AG125" s="1"/>
      <c r="BB125" s="1"/>
      <c r="BW125" s="1"/>
      <c r="CR125" s="1"/>
      <c r="DM125" s="1"/>
    </row>
    <row r="126" spans="1:117" ht="24" x14ac:dyDescent="0.25">
      <c r="A126" s="12" t="s">
        <v>54</v>
      </c>
      <c r="B126" s="405" t="s">
        <v>364</v>
      </c>
      <c r="C126" s="5"/>
      <c r="D126" s="4" t="s">
        <v>282</v>
      </c>
      <c r="E126" s="976"/>
      <c r="F126" s="158">
        <f>'1.3.расчет прочих'!$L$258</f>
        <v>0.96</v>
      </c>
      <c r="G126" s="185">
        <f t="shared" si="20"/>
        <v>0.96</v>
      </c>
      <c r="H126" s="185">
        <f t="shared" si="21"/>
        <v>0.96</v>
      </c>
      <c r="I126" s="86" t="s">
        <v>487</v>
      </c>
      <c r="J126" s="87"/>
      <c r="K126" s="1"/>
      <c r="L126" s="1"/>
      <c r="AG126" s="1"/>
      <c r="BB126" s="1"/>
      <c r="BW126" s="1"/>
      <c r="CR126" s="1"/>
      <c r="DM126" s="1"/>
    </row>
    <row r="127" spans="1:117" ht="24" x14ac:dyDescent="0.25">
      <c r="A127" s="12" t="s">
        <v>52</v>
      </c>
      <c r="B127" s="405" t="s">
        <v>365</v>
      </c>
      <c r="C127" s="5"/>
      <c r="D127" s="4" t="s">
        <v>282</v>
      </c>
      <c r="E127" s="976"/>
      <c r="F127" s="158">
        <f>'1.3.расчет прочих'!$L$258</f>
        <v>0.96</v>
      </c>
      <c r="G127" s="185">
        <f t="shared" si="20"/>
        <v>0.96</v>
      </c>
      <c r="H127" s="185">
        <f t="shared" si="21"/>
        <v>0.96</v>
      </c>
      <c r="I127" s="86" t="s">
        <v>487</v>
      </c>
      <c r="J127" s="87"/>
      <c r="K127" s="1"/>
      <c r="L127" s="1"/>
      <c r="AG127" s="1"/>
      <c r="BB127" s="1"/>
      <c r="BW127" s="1"/>
      <c r="CR127" s="1"/>
      <c r="DM127" s="1"/>
    </row>
    <row r="128" spans="1:117" ht="36" x14ac:dyDescent="0.25">
      <c r="A128" s="12" t="s">
        <v>490</v>
      </c>
      <c r="B128" s="405" t="s">
        <v>365</v>
      </c>
      <c r="C128" s="5"/>
      <c r="D128" s="4" t="s">
        <v>282</v>
      </c>
      <c r="E128" s="976"/>
      <c r="F128" s="158">
        <f>'1.3.расчет прочих'!$L$258</f>
        <v>0.96</v>
      </c>
      <c r="G128" s="185">
        <f t="shared" si="20"/>
        <v>0.96</v>
      </c>
      <c r="H128" s="185">
        <f t="shared" si="21"/>
        <v>0.96</v>
      </c>
      <c r="I128" s="86" t="s">
        <v>487</v>
      </c>
      <c r="J128" s="87"/>
      <c r="K128" s="1"/>
      <c r="L128" s="1"/>
      <c r="AG128" s="1"/>
      <c r="BB128" s="1"/>
      <c r="BW128" s="1"/>
      <c r="CR128" s="1"/>
      <c r="DM128" s="1"/>
    </row>
    <row r="129" spans="1:117" ht="24" x14ac:dyDescent="0.25">
      <c r="A129" s="12" t="s">
        <v>55</v>
      </c>
      <c r="B129" s="405" t="s">
        <v>366</v>
      </c>
      <c r="C129" s="5"/>
      <c r="D129" s="4" t="s">
        <v>282</v>
      </c>
      <c r="E129" s="976"/>
      <c r="F129" s="158">
        <f>'1.3.расчет прочих'!$L$258</f>
        <v>0.96</v>
      </c>
      <c r="G129" s="185">
        <f t="shared" si="20"/>
        <v>0.96</v>
      </c>
      <c r="H129" s="185">
        <f t="shared" si="21"/>
        <v>0.96</v>
      </c>
      <c r="I129" s="86" t="s">
        <v>487</v>
      </c>
      <c r="J129" s="87"/>
      <c r="K129" s="1"/>
      <c r="L129" s="1"/>
      <c r="AG129" s="1"/>
      <c r="BB129" s="1"/>
      <c r="BW129" s="1"/>
      <c r="CR129" s="1"/>
      <c r="DM129" s="1"/>
    </row>
    <row r="130" spans="1:117" ht="24" x14ac:dyDescent="0.25">
      <c r="A130" s="12" t="s">
        <v>56</v>
      </c>
      <c r="B130" s="405" t="s">
        <v>367</v>
      </c>
      <c r="C130" s="5"/>
      <c r="D130" s="4" t="s">
        <v>282</v>
      </c>
      <c r="E130" s="976"/>
      <c r="F130" s="158">
        <f>'1.3.расчет прочих'!$L$258</f>
        <v>0.96</v>
      </c>
      <c r="G130" s="185">
        <f t="shared" si="20"/>
        <v>0.96</v>
      </c>
      <c r="H130" s="185">
        <f t="shared" si="21"/>
        <v>0.96</v>
      </c>
      <c r="I130" s="86" t="s">
        <v>487</v>
      </c>
      <c r="J130" s="87"/>
      <c r="K130" s="1"/>
      <c r="L130" s="1"/>
      <c r="AG130" s="1"/>
      <c r="BB130" s="1"/>
      <c r="BW130" s="1"/>
      <c r="CR130" s="1"/>
      <c r="DM130" s="1"/>
    </row>
    <row r="131" spans="1:117" ht="24" x14ac:dyDescent="0.25">
      <c r="A131" s="12" t="s">
        <v>57</v>
      </c>
      <c r="B131" s="405" t="s">
        <v>368</v>
      </c>
      <c r="C131" s="5"/>
      <c r="D131" s="4" t="s">
        <v>282</v>
      </c>
      <c r="E131" s="977"/>
      <c r="F131" s="158">
        <f>'1.3.расчет прочих'!$L$258</f>
        <v>0.96</v>
      </c>
      <c r="G131" s="185">
        <f t="shared" si="20"/>
        <v>0.96</v>
      </c>
      <c r="H131" s="185">
        <f t="shared" si="21"/>
        <v>0.96</v>
      </c>
      <c r="I131" s="86" t="s">
        <v>487</v>
      </c>
      <c r="J131" s="87"/>
      <c r="K131" s="1"/>
      <c r="L131" s="1"/>
      <c r="AG131" s="1"/>
      <c r="BB131" s="1"/>
      <c r="BW131" s="1"/>
      <c r="CR131" s="1"/>
      <c r="DM131" s="1"/>
    </row>
    <row r="132" spans="1:117" ht="24" x14ac:dyDescent="0.25">
      <c r="A132" s="17"/>
      <c r="B132" s="61"/>
      <c r="C132" s="16" t="s">
        <v>15</v>
      </c>
      <c r="D132" s="17" t="s">
        <v>16</v>
      </c>
      <c r="E132" s="17"/>
      <c r="F132" s="79"/>
      <c r="G132" s="79"/>
      <c r="H132" s="79"/>
      <c r="I132" s="94"/>
      <c r="J132" s="95"/>
      <c r="K132" s="1"/>
      <c r="L132" s="1"/>
      <c r="AG132" s="1"/>
      <c r="BB132" s="1"/>
      <c r="BW132" s="1"/>
      <c r="CR132" s="1"/>
      <c r="DM132" s="1"/>
    </row>
    <row r="133" spans="1:117" ht="24" x14ac:dyDescent="0.25">
      <c r="A133" s="12" t="s">
        <v>53</v>
      </c>
      <c r="B133" s="405" t="s">
        <v>363</v>
      </c>
      <c r="C133" s="5"/>
      <c r="D133" s="4" t="s">
        <v>281</v>
      </c>
      <c r="E133" s="975" t="s">
        <v>276</v>
      </c>
      <c r="F133" s="158">
        <f>'1.3.расчет прочих'!$L$259</f>
        <v>1.52</v>
      </c>
      <c r="G133" s="185">
        <f t="shared" si="20"/>
        <v>1.52</v>
      </c>
      <c r="H133" s="185">
        <f t="shared" ref="H133:H139" si="22">F133</f>
        <v>1.52</v>
      </c>
      <c r="I133" s="86" t="s">
        <v>487</v>
      </c>
      <c r="J133" s="87"/>
      <c r="K133" s="1"/>
      <c r="L133" s="1"/>
      <c r="AG133" s="1"/>
      <c r="BB133" s="1"/>
      <c r="BW133" s="1"/>
      <c r="CR133" s="1"/>
      <c r="DM133" s="1"/>
    </row>
    <row r="134" spans="1:117" ht="24" x14ac:dyDescent="0.25">
      <c r="A134" s="12" t="s">
        <v>54</v>
      </c>
      <c r="B134" s="405" t="s">
        <v>364</v>
      </c>
      <c r="C134" s="5"/>
      <c r="D134" s="4" t="s">
        <v>281</v>
      </c>
      <c r="E134" s="976"/>
      <c r="F134" s="158">
        <f>'1.3.расчет прочих'!$L$259</f>
        <v>1.52</v>
      </c>
      <c r="G134" s="185">
        <f t="shared" si="20"/>
        <v>1.52</v>
      </c>
      <c r="H134" s="185">
        <f t="shared" si="22"/>
        <v>1.52</v>
      </c>
      <c r="I134" s="86" t="s">
        <v>487</v>
      </c>
      <c r="J134" s="87"/>
      <c r="K134" s="1"/>
      <c r="L134" s="1"/>
      <c r="AG134" s="1"/>
      <c r="BB134" s="1"/>
      <c r="BW134" s="1"/>
      <c r="CR134" s="1"/>
      <c r="DM134" s="1"/>
    </row>
    <row r="135" spans="1:117" ht="24" x14ac:dyDescent="0.25">
      <c r="A135" s="12" t="s">
        <v>52</v>
      </c>
      <c r="B135" s="405" t="s">
        <v>365</v>
      </c>
      <c r="C135" s="5"/>
      <c r="D135" s="4" t="s">
        <v>281</v>
      </c>
      <c r="E135" s="976"/>
      <c r="F135" s="158">
        <f>'1.3.расчет прочих'!$L$259</f>
        <v>1.52</v>
      </c>
      <c r="G135" s="185">
        <f t="shared" si="20"/>
        <v>1.52</v>
      </c>
      <c r="H135" s="185">
        <f t="shared" si="22"/>
        <v>1.52</v>
      </c>
      <c r="I135" s="86" t="s">
        <v>487</v>
      </c>
      <c r="J135" s="87"/>
      <c r="K135" s="1"/>
      <c r="L135" s="1"/>
      <c r="AG135" s="1"/>
      <c r="BB135" s="1"/>
      <c r="BW135" s="1"/>
      <c r="CR135" s="1"/>
      <c r="DM135" s="1"/>
    </row>
    <row r="136" spans="1:117" ht="36" x14ac:dyDescent="0.25">
      <c r="A136" s="12" t="s">
        <v>490</v>
      </c>
      <c r="B136" s="405" t="s">
        <v>365</v>
      </c>
      <c r="C136" s="5"/>
      <c r="D136" s="4" t="s">
        <v>281</v>
      </c>
      <c r="E136" s="976"/>
      <c r="F136" s="158">
        <f>'1.3.расчет прочих'!$L$259</f>
        <v>1.52</v>
      </c>
      <c r="G136" s="185">
        <f t="shared" si="20"/>
        <v>1.52</v>
      </c>
      <c r="H136" s="185">
        <f t="shared" si="22"/>
        <v>1.52</v>
      </c>
      <c r="I136" s="86" t="s">
        <v>487</v>
      </c>
      <c r="J136" s="87"/>
      <c r="K136" s="1"/>
      <c r="L136" s="1"/>
      <c r="AG136" s="1"/>
      <c r="BB136" s="1"/>
      <c r="BW136" s="1"/>
      <c r="CR136" s="1"/>
      <c r="DM136" s="1"/>
    </row>
    <row r="137" spans="1:117" ht="24" x14ac:dyDescent="0.25">
      <c r="A137" s="12" t="s">
        <v>55</v>
      </c>
      <c r="B137" s="405" t="s">
        <v>366</v>
      </c>
      <c r="C137" s="5"/>
      <c r="D137" s="4" t="s">
        <v>281</v>
      </c>
      <c r="E137" s="976"/>
      <c r="F137" s="158">
        <f>'1.3.расчет прочих'!$L$259</f>
        <v>1.52</v>
      </c>
      <c r="G137" s="185">
        <f t="shared" si="20"/>
        <v>1.52</v>
      </c>
      <c r="H137" s="185">
        <f t="shared" si="22"/>
        <v>1.52</v>
      </c>
      <c r="I137" s="86" t="s">
        <v>487</v>
      </c>
      <c r="J137" s="87"/>
      <c r="K137" s="1"/>
      <c r="L137" s="1"/>
      <c r="AG137" s="1"/>
      <c r="BB137" s="1"/>
      <c r="BW137" s="1"/>
      <c r="CR137" s="1"/>
      <c r="DM137" s="1"/>
    </row>
    <row r="138" spans="1:117" ht="24" x14ac:dyDescent="0.25">
      <c r="A138" s="12" t="s">
        <v>56</v>
      </c>
      <c r="B138" s="405" t="s">
        <v>367</v>
      </c>
      <c r="C138" s="5"/>
      <c r="D138" s="4" t="s">
        <v>281</v>
      </c>
      <c r="E138" s="976"/>
      <c r="F138" s="158">
        <f>'1.3.расчет прочих'!$L$259</f>
        <v>1.52</v>
      </c>
      <c r="G138" s="185">
        <f t="shared" si="20"/>
        <v>1.52</v>
      </c>
      <c r="H138" s="185">
        <f t="shared" si="22"/>
        <v>1.52</v>
      </c>
      <c r="I138" s="86" t="s">
        <v>487</v>
      </c>
      <c r="J138" s="87"/>
      <c r="K138" s="1"/>
      <c r="L138" s="1"/>
      <c r="AG138" s="1"/>
      <c r="BB138" s="1"/>
      <c r="BW138" s="1"/>
      <c r="CR138" s="1"/>
      <c r="DM138" s="1"/>
    </row>
    <row r="139" spans="1:117" ht="24" x14ac:dyDescent="0.25">
      <c r="A139" s="12" t="s">
        <v>57</v>
      </c>
      <c r="B139" s="405" t="s">
        <v>368</v>
      </c>
      <c r="C139" s="5"/>
      <c r="D139" s="4" t="s">
        <v>281</v>
      </c>
      <c r="E139" s="977"/>
      <c r="F139" s="158">
        <f>'1.3.расчет прочих'!$L$259</f>
        <v>1.52</v>
      </c>
      <c r="G139" s="185">
        <f t="shared" si="20"/>
        <v>1.52</v>
      </c>
      <c r="H139" s="185">
        <f t="shared" si="22"/>
        <v>1.52</v>
      </c>
      <c r="I139" s="86" t="s">
        <v>487</v>
      </c>
      <c r="J139" s="87"/>
      <c r="K139" s="1"/>
      <c r="L139" s="1"/>
      <c r="AG139" s="1"/>
      <c r="BB139" s="1"/>
      <c r="BW139" s="1"/>
      <c r="CR139" s="1"/>
      <c r="DM139" s="1"/>
    </row>
    <row r="140" spans="1:117" x14ac:dyDescent="0.25">
      <c r="A140" s="17"/>
      <c r="B140" s="61"/>
      <c r="C140" s="16" t="s">
        <v>17</v>
      </c>
      <c r="D140" s="17" t="s">
        <v>18</v>
      </c>
      <c r="E140" s="17"/>
      <c r="F140" s="79"/>
      <c r="G140" s="79"/>
      <c r="H140" s="79"/>
      <c r="I140" s="94"/>
      <c r="J140" s="95"/>
      <c r="K140" s="1"/>
      <c r="L140" s="1"/>
      <c r="AG140" s="1"/>
      <c r="BB140" s="1"/>
      <c r="BW140" s="1"/>
      <c r="CR140" s="1"/>
      <c r="DM140" s="1"/>
    </row>
    <row r="141" spans="1:117" ht="24" x14ac:dyDescent="0.25">
      <c r="A141" s="12" t="s">
        <v>53</v>
      </c>
      <c r="B141" s="405" t="s">
        <v>363</v>
      </c>
      <c r="C141" s="5"/>
      <c r="D141" s="4" t="s">
        <v>279</v>
      </c>
      <c r="E141" s="975" t="s">
        <v>276</v>
      </c>
      <c r="F141" s="158">
        <f>'1.3.расчет прочих'!$L$260</f>
        <v>0.24</v>
      </c>
      <c r="G141" s="185">
        <f t="shared" si="20"/>
        <v>0.24</v>
      </c>
      <c r="H141" s="185">
        <f t="shared" ref="H141:H147" si="23">F141</f>
        <v>0.24</v>
      </c>
      <c r="I141" s="86" t="s">
        <v>487</v>
      </c>
      <c r="J141" s="87"/>
      <c r="K141" s="1"/>
      <c r="L141" s="1"/>
      <c r="AG141" s="1"/>
      <c r="BB141" s="1"/>
      <c r="BW141" s="1"/>
      <c r="CR141" s="1"/>
      <c r="DM141" s="1"/>
    </row>
    <row r="142" spans="1:117" ht="24" x14ac:dyDescent="0.25">
      <c r="A142" s="12" t="s">
        <v>54</v>
      </c>
      <c r="B142" s="405" t="s">
        <v>364</v>
      </c>
      <c r="C142" s="5"/>
      <c r="D142" s="4" t="s">
        <v>279</v>
      </c>
      <c r="E142" s="976"/>
      <c r="F142" s="158">
        <f>'1.3.расчет прочих'!$L$260</f>
        <v>0.24</v>
      </c>
      <c r="G142" s="185">
        <f t="shared" si="20"/>
        <v>0.24</v>
      </c>
      <c r="H142" s="185">
        <f t="shared" si="23"/>
        <v>0.24</v>
      </c>
      <c r="I142" s="86" t="s">
        <v>487</v>
      </c>
      <c r="J142" s="87"/>
      <c r="K142" s="1"/>
      <c r="L142" s="1"/>
      <c r="AG142" s="1"/>
      <c r="BB142" s="1"/>
      <c r="BW142" s="1"/>
      <c r="CR142" s="1"/>
      <c r="DM142" s="1"/>
    </row>
    <row r="143" spans="1:117" ht="24" x14ac:dyDescent="0.25">
      <c r="A143" s="12" t="s">
        <v>52</v>
      </c>
      <c r="B143" s="405" t="s">
        <v>365</v>
      </c>
      <c r="C143" s="5"/>
      <c r="D143" s="4" t="s">
        <v>279</v>
      </c>
      <c r="E143" s="976"/>
      <c r="F143" s="158">
        <f>'1.3.расчет прочих'!$L$260</f>
        <v>0.24</v>
      </c>
      <c r="G143" s="185">
        <f t="shared" si="20"/>
        <v>0.24</v>
      </c>
      <c r="H143" s="185">
        <f t="shared" si="23"/>
        <v>0.24</v>
      </c>
      <c r="I143" s="86" t="s">
        <v>487</v>
      </c>
      <c r="J143" s="87"/>
      <c r="K143" s="1"/>
      <c r="L143" s="1"/>
      <c r="AG143" s="1"/>
      <c r="BB143" s="1"/>
      <c r="BW143" s="1"/>
      <c r="CR143" s="1"/>
      <c r="DM143" s="1"/>
    </row>
    <row r="144" spans="1:117" ht="36" x14ac:dyDescent="0.25">
      <c r="A144" s="12" t="s">
        <v>490</v>
      </c>
      <c r="B144" s="405" t="s">
        <v>365</v>
      </c>
      <c r="C144" s="5"/>
      <c r="D144" s="4" t="s">
        <v>279</v>
      </c>
      <c r="E144" s="976"/>
      <c r="F144" s="158">
        <f>'1.3.расчет прочих'!$L$260</f>
        <v>0.24</v>
      </c>
      <c r="G144" s="185">
        <f t="shared" si="20"/>
        <v>0.24</v>
      </c>
      <c r="H144" s="185">
        <f t="shared" si="23"/>
        <v>0.24</v>
      </c>
      <c r="I144" s="86" t="s">
        <v>487</v>
      </c>
      <c r="J144" s="87"/>
      <c r="K144" s="1"/>
      <c r="L144" s="1"/>
      <c r="AG144" s="1"/>
      <c r="BB144" s="1"/>
      <c r="BW144" s="1"/>
      <c r="CR144" s="1"/>
      <c r="DM144" s="1"/>
    </row>
    <row r="145" spans="1:117" ht="24" x14ac:dyDescent="0.25">
      <c r="A145" s="12" t="s">
        <v>55</v>
      </c>
      <c r="B145" s="405" t="s">
        <v>366</v>
      </c>
      <c r="C145" s="5"/>
      <c r="D145" s="4" t="s">
        <v>279</v>
      </c>
      <c r="E145" s="976"/>
      <c r="F145" s="158">
        <f>'1.3.расчет прочих'!$L$260</f>
        <v>0.24</v>
      </c>
      <c r="G145" s="185">
        <f t="shared" si="20"/>
        <v>0.24</v>
      </c>
      <c r="H145" s="185">
        <f t="shared" si="23"/>
        <v>0.24</v>
      </c>
      <c r="I145" s="86" t="s">
        <v>487</v>
      </c>
      <c r="J145" s="87"/>
      <c r="K145" s="1"/>
      <c r="L145" s="1"/>
      <c r="AG145" s="1"/>
      <c r="BB145" s="1"/>
      <c r="BW145" s="1"/>
      <c r="CR145" s="1"/>
      <c r="DM145" s="1"/>
    </row>
    <row r="146" spans="1:117" ht="24" x14ac:dyDescent="0.25">
      <c r="A146" s="12" t="s">
        <v>56</v>
      </c>
      <c r="B146" s="405" t="s">
        <v>367</v>
      </c>
      <c r="C146" s="5"/>
      <c r="D146" s="4" t="s">
        <v>279</v>
      </c>
      <c r="E146" s="976"/>
      <c r="F146" s="158">
        <f>'1.3.расчет прочих'!$L$260</f>
        <v>0.24</v>
      </c>
      <c r="G146" s="185">
        <f t="shared" si="20"/>
        <v>0.24</v>
      </c>
      <c r="H146" s="185">
        <f t="shared" si="23"/>
        <v>0.24</v>
      </c>
      <c r="I146" s="86" t="s">
        <v>487</v>
      </c>
      <c r="J146" s="87"/>
      <c r="K146" s="1"/>
      <c r="L146" s="1"/>
      <c r="AG146" s="1"/>
      <c r="BB146" s="1"/>
      <c r="BW146" s="1"/>
      <c r="CR146" s="1"/>
      <c r="DM146" s="1"/>
    </row>
    <row r="147" spans="1:117" ht="24" x14ac:dyDescent="0.25">
      <c r="A147" s="12" t="s">
        <v>57</v>
      </c>
      <c r="B147" s="405" t="s">
        <v>368</v>
      </c>
      <c r="C147" s="5"/>
      <c r="D147" s="4" t="s">
        <v>279</v>
      </c>
      <c r="E147" s="977"/>
      <c r="F147" s="158">
        <f>'1.3.расчет прочих'!$L$260</f>
        <v>0.24</v>
      </c>
      <c r="G147" s="185">
        <f t="shared" si="20"/>
        <v>0.24</v>
      </c>
      <c r="H147" s="185">
        <f t="shared" si="23"/>
        <v>0.24</v>
      </c>
      <c r="I147" s="86" t="s">
        <v>487</v>
      </c>
      <c r="J147" s="87"/>
      <c r="K147" s="1"/>
      <c r="L147" s="1"/>
      <c r="AG147" s="1"/>
      <c r="BB147" s="1"/>
      <c r="BW147" s="1"/>
      <c r="CR147" s="1"/>
      <c r="DM147" s="1"/>
    </row>
    <row r="148" spans="1:117" x14ac:dyDescent="0.25">
      <c r="A148" s="17"/>
      <c r="B148" s="61"/>
      <c r="C148" s="16" t="s">
        <v>19</v>
      </c>
      <c r="D148" s="17" t="s">
        <v>20</v>
      </c>
      <c r="E148" s="17"/>
      <c r="F148" s="79"/>
      <c r="G148" s="79"/>
      <c r="H148" s="79"/>
      <c r="I148" s="94"/>
      <c r="J148" s="95"/>
      <c r="K148" s="1"/>
      <c r="L148" s="1"/>
      <c r="AG148" s="1"/>
      <c r="BB148" s="1"/>
      <c r="BW148" s="1"/>
      <c r="CR148" s="1"/>
      <c r="DM148" s="1"/>
    </row>
    <row r="149" spans="1:117" ht="24" x14ac:dyDescent="0.25">
      <c r="A149" s="12" t="s">
        <v>53</v>
      </c>
      <c r="B149" s="405" t="s">
        <v>363</v>
      </c>
      <c r="C149" s="5"/>
      <c r="D149" s="4" t="s">
        <v>280</v>
      </c>
      <c r="E149" s="159" t="s">
        <v>277</v>
      </c>
      <c r="F149" s="158"/>
      <c r="G149" s="158"/>
      <c r="H149" s="158"/>
      <c r="I149" s="90"/>
      <c r="J149" s="91"/>
      <c r="K149" s="1"/>
      <c r="L149" s="1"/>
      <c r="AG149" s="1"/>
      <c r="BB149" s="1"/>
      <c r="BW149" s="1"/>
      <c r="CR149" s="1"/>
      <c r="DM149" s="1"/>
    </row>
    <row r="150" spans="1:117" ht="24" x14ac:dyDescent="0.25">
      <c r="A150" s="12" t="s">
        <v>54</v>
      </c>
      <c r="B150" s="405" t="s">
        <v>364</v>
      </c>
      <c r="C150" s="5"/>
      <c r="D150" s="4" t="s">
        <v>280</v>
      </c>
      <c r="E150" s="159" t="s">
        <v>277</v>
      </c>
      <c r="F150" s="158"/>
      <c r="G150" s="158"/>
      <c r="H150" s="158"/>
      <c r="I150" s="90"/>
      <c r="J150" s="91"/>
      <c r="K150" s="1"/>
      <c r="L150" s="1"/>
      <c r="AG150" s="1"/>
      <c r="BB150" s="1"/>
      <c r="BW150" s="1"/>
      <c r="CR150" s="1"/>
      <c r="DM150" s="1"/>
    </row>
    <row r="151" spans="1:117" ht="24" x14ac:dyDescent="0.25">
      <c r="A151" s="12" t="s">
        <v>52</v>
      </c>
      <c r="B151" s="405" t="s">
        <v>365</v>
      </c>
      <c r="C151" s="5"/>
      <c r="D151" s="4" t="s">
        <v>280</v>
      </c>
      <c r="E151" s="159" t="s">
        <v>277</v>
      </c>
      <c r="F151" s="158"/>
      <c r="G151" s="158"/>
      <c r="H151" s="158"/>
      <c r="I151" s="90"/>
      <c r="J151" s="91"/>
      <c r="K151" s="1"/>
      <c r="L151" s="1"/>
      <c r="AG151" s="1"/>
      <c r="BB151" s="1"/>
      <c r="BW151" s="1"/>
      <c r="CR151" s="1"/>
      <c r="DM151" s="1"/>
    </row>
    <row r="152" spans="1:117" ht="36" x14ac:dyDescent="0.25">
      <c r="A152" s="12" t="s">
        <v>490</v>
      </c>
      <c r="B152" s="405" t="s">
        <v>365</v>
      </c>
      <c r="C152" s="5"/>
      <c r="D152" s="4" t="s">
        <v>280</v>
      </c>
      <c r="E152" s="159" t="s">
        <v>277</v>
      </c>
      <c r="F152" s="158"/>
      <c r="G152" s="158"/>
      <c r="H152" s="158"/>
      <c r="I152" s="90"/>
      <c r="J152" s="91"/>
      <c r="K152" s="1"/>
      <c r="L152" s="1"/>
      <c r="AG152" s="1"/>
      <c r="BB152" s="1"/>
      <c r="BW152" s="1"/>
      <c r="CR152" s="1"/>
      <c r="DM152" s="1"/>
    </row>
    <row r="153" spans="1:117" ht="24" x14ac:dyDescent="0.25">
      <c r="A153" s="12" t="s">
        <v>55</v>
      </c>
      <c r="B153" s="405" t="s">
        <v>366</v>
      </c>
      <c r="C153" s="5"/>
      <c r="D153" s="4" t="s">
        <v>280</v>
      </c>
      <c r="E153" s="159" t="s">
        <v>277</v>
      </c>
      <c r="F153" s="158"/>
      <c r="G153" s="158"/>
      <c r="H153" s="158"/>
      <c r="I153" s="90"/>
      <c r="J153" s="91"/>
      <c r="K153" s="1"/>
      <c r="L153" s="1"/>
      <c r="AG153" s="1"/>
      <c r="BB153" s="1"/>
      <c r="BW153" s="1"/>
      <c r="CR153" s="1"/>
      <c r="DM153" s="1"/>
    </row>
    <row r="154" spans="1:117" ht="24" x14ac:dyDescent="0.25">
      <c r="A154" s="12" t="s">
        <v>56</v>
      </c>
      <c r="B154" s="405" t="s">
        <v>367</v>
      </c>
      <c r="C154" s="5"/>
      <c r="D154" s="4" t="s">
        <v>280</v>
      </c>
      <c r="E154" s="159" t="s">
        <v>277</v>
      </c>
      <c r="F154" s="158"/>
      <c r="G154" s="158"/>
      <c r="H154" s="158"/>
      <c r="I154" s="90"/>
      <c r="J154" s="91"/>
      <c r="K154" s="1"/>
      <c r="L154" s="1"/>
      <c r="AG154" s="1"/>
      <c r="BB154" s="1"/>
      <c r="BW154" s="1"/>
      <c r="CR154" s="1"/>
      <c r="DM154" s="1"/>
    </row>
    <row r="155" spans="1:117" ht="24" x14ac:dyDescent="0.25">
      <c r="A155" s="12" t="s">
        <v>57</v>
      </c>
      <c r="B155" s="405" t="s">
        <v>368</v>
      </c>
      <c r="C155" s="5"/>
      <c r="D155" s="4" t="s">
        <v>280</v>
      </c>
      <c r="E155" s="159" t="s">
        <v>277</v>
      </c>
      <c r="F155" s="158"/>
      <c r="G155" s="158"/>
      <c r="H155" s="158"/>
      <c r="I155" s="90"/>
      <c r="J155" s="91"/>
      <c r="K155" s="1"/>
      <c r="L155" s="1"/>
      <c r="AG155" s="1"/>
      <c r="BB155" s="1"/>
      <c r="BW155" s="1"/>
      <c r="CR155" s="1"/>
      <c r="DM155" s="1"/>
    </row>
    <row r="156" spans="1:117" ht="36" x14ac:dyDescent="0.25">
      <c r="A156" s="17"/>
      <c r="B156" s="61"/>
      <c r="C156" s="16" t="s">
        <v>21</v>
      </c>
      <c r="D156" s="17" t="s">
        <v>24</v>
      </c>
      <c r="E156" s="17"/>
      <c r="F156" s="79"/>
      <c r="G156" s="79"/>
      <c r="H156" s="79"/>
      <c r="I156" s="94"/>
      <c r="J156" s="95"/>
      <c r="K156" s="1"/>
      <c r="L156" s="1"/>
      <c r="AG156" s="1"/>
      <c r="BB156" s="1"/>
      <c r="BW156" s="1"/>
      <c r="CR156" s="1"/>
      <c r="DM156" s="1"/>
    </row>
    <row r="157" spans="1:117" ht="48" x14ac:dyDescent="0.25">
      <c r="A157" s="12" t="s">
        <v>53</v>
      </c>
      <c r="B157" s="405" t="s">
        <v>363</v>
      </c>
      <c r="C157" s="5"/>
      <c r="D157" s="4" t="s">
        <v>292</v>
      </c>
      <c r="E157" s="158">
        <f>'1.1. фот ПП,АУП,ОП (2023)'!HP13</f>
        <v>372.06</v>
      </c>
      <c r="F157" s="158">
        <f>'1.1. фот ПП,АУП,ОП (2023)'!GI13</f>
        <v>7.41</v>
      </c>
      <c r="G157" s="158">
        <f>'1.1. фот ПП,АУП,ОП (2024)'!GI13</f>
        <v>7.82</v>
      </c>
      <c r="H157" s="158">
        <f>'1.1. фот ПП,АУП,ОП (2025)'!GI13</f>
        <v>8.1300000000000008</v>
      </c>
      <c r="I157" s="86" t="s">
        <v>483</v>
      </c>
      <c r="J157" s="87"/>
      <c r="K157" s="1"/>
      <c r="L157" s="1"/>
      <c r="AG157" s="1"/>
      <c r="BB157" s="1"/>
      <c r="BW157" s="1"/>
      <c r="CR157" s="1"/>
      <c r="DM157" s="1"/>
    </row>
    <row r="158" spans="1:117" ht="48" x14ac:dyDescent="0.25">
      <c r="A158" s="12" t="s">
        <v>54</v>
      </c>
      <c r="B158" s="405" t="s">
        <v>364</v>
      </c>
      <c r="C158" s="5"/>
      <c r="D158" s="4" t="s">
        <v>292</v>
      </c>
      <c r="E158" s="158">
        <f>'1.1. фот ПП,АУП,ОП (2023)'!HP14</f>
        <v>158.94</v>
      </c>
      <c r="F158" s="158">
        <f>'1.1. фот ПП,АУП,ОП (2023)'!GI14</f>
        <v>2.69</v>
      </c>
      <c r="G158" s="158">
        <f>'1.1. фот ПП,АУП,ОП (2024)'!GI14</f>
        <v>2.84</v>
      </c>
      <c r="H158" s="158">
        <f>'1.1. фот ПП,АУП,ОП (2025)'!GI14</f>
        <v>2.96</v>
      </c>
      <c r="I158" s="86" t="s">
        <v>483</v>
      </c>
      <c r="J158" s="87"/>
      <c r="K158" s="1"/>
      <c r="L158" s="1"/>
      <c r="AG158" s="1"/>
      <c r="BB158" s="1"/>
      <c r="BW158" s="1"/>
      <c r="CR158" s="1"/>
      <c r="DM158" s="1"/>
    </row>
    <row r="159" spans="1:117" ht="48" x14ac:dyDescent="0.25">
      <c r="A159" s="12" t="s">
        <v>52</v>
      </c>
      <c r="B159" s="405" t="s">
        <v>365</v>
      </c>
      <c r="C159" s="5"/>
      <c r="D159" s="4" t="s">
        <v>292</v>
      </c>
      <c r="E159" s="158">
        <f>'1.1. фот ПП,АУП,ОП (2023)'!HP15</f>
        <v>260.10000000000002</v>
      </c>
      <c r="F159" s="158">
        <f>'1.1. фот ПП,АУП,ОП (2023)'!GI15</f>
        <v>5.41</v>
      </c>
      <c r="G159" s="158">
        <f>'1.1. фот ПП,АУП,ОП (2024)'!GI15</f>
        <v>5.71</v>
      </c>
      <c r="H159" s="158">
        <f>'1.1. фот ПП,АУП,ОП (2025)'!GI15</f>
        <v>5.94</v>
      </c>
      <c r="I159" s="86" t="s">
        <v>483</v>
      </c>
      <c r="J159" s="87"/>
      <c r="K159" s="1"/>
      <c r="L159" s="1"/>
      <c r="AG159" s="1"/>
      <c r="BB159" s="1"/>
      <c r="BW159" s="1"/>
      <c r="CR159" s="1"/>
      <c r="DM159" s="1"/>
    </row>
    <row r="160" spans="1:117" ht="48" x14ac:dyDescent="0.25">
      <c r="A160" s="12" t="s">
        <v>490</v>
      </c>
      <c r="B160" s="405" t="s">
        <v>365</v>
      </c>
      <c r="C160" s="5"/>
      <c r="D160" s="4" t="s">
        <v>292</v>
      </c>
      <c r="E160" s="158">
        <f>'1.1. фот ПП,АУП,ОП (2023)'!HP22</f>
        <v>52.02</v>
      </c>
      <c r="F160" s="158">
        <f>'1.1. фот ПП,АУП,ОП (2023)'!GI22</f>
        <v>6.9</v>
      </c>
      <c r="G160" s="158">
        <f>'1.1. фот ПП,АУП,ОП (2024)'!GI22</f>
        <v>7.28</v>
      </c>
      <c r="H160" s="158">
        <f>'1.1. фот ПП,АУП,ОП (2025)'!GI22</f>
        <v>7.57</v>
      </c>
      <c r="I160" s="86" t="s">
        <v>483</v>
      </c>
      <c r="J160" s="87"/>
      <c r="K160" s="1"/>
      <c r="L160" s="1"/>
      <c r="AG160" s="1"/>
      <c r="BB160" s="1"/>
      <c r="BW160" s="1"/>
      <c r="CR160" s="1"/>
      <c r="DM160" s="1"/>
    </row>
    <row r="161" spans="1:117" ht="48" x14ac:dyDescent="0.25">
      <c r="A161" s="12" t="s">
        <v>55</v>
      </c>
      <c r="B161" s="405" t="s">
        <v>366</v>
      </c>
      <c r="C161" s="5"/>
      <c r="D161" s="4" t="s">
        <v>292</v>
      </c>
      <c r="E161" s="158">
        <f>'1.1. фот ПП,АУП,ОП (2023)'!HP19</f>
        <v>1198.98</v>
      </c>
      <c r="F161" s="158">
        <f>'1.1. фот ПП,АУП,ОП (2023)'!GI19</f>
        <v>6.06</v>
      </c>
      <c r="G161" s="158">
        <f>'1.1. фот ПП,АУП,ОП (2024)'!GI19</f>
        <v>6.4</v>
      </c>
      <c r="H161" s="158">
        <f>'1.1. фот ПП,АУП,ОП (2025)'!GI19</f>
        <v>6.65</v>
      </c>
      <c r="I161" s="86" t="s">
        <v>483</v>
      </c>
      <c r="J161" s="87"/>
      <c r="K161" s="1"/>
      <c r="L161" s="1"/>
      <c r="AG161" s="1"/>
      <c r="BB161" s="1"/>
      <c r="BW161" s="1"/>
      <c r="CR161" s="1"/>
      <c r="DM161" s="1"/>
    </row>
    <row r="162" spans="1:117" ht="48" x14ac:dyDescent="0.25">
      <c r="A162" s="12" t="s">
        <v>56</v>
      </c>
      <c r="B162" s="405" t="s">
        <v>367</v>
      </c>
      <c r="C162" s="5"/>
      <c r="D162" s="4" t="s">
        <v>292</v>
      </c>
      <c r="E162" s="158">
        <f>'1.1. фот ПП,АУП,ОП (2023)'!HP20</f>
        <v>201.06</v>
      </c>
      <c r="F162" s="158">
        <f>'1.1. фот ПП,АУП,ОП (2023)'!GI20</f>
        <v>4.54</v>
      </c>
      <c r="G162" s="158">
        <f>'1.1. фот ПП,АУП,ОП (2024)'!GI20</f>
        <v>4.79</v>
      </c>
      <c r="H162" s="158">
        <f>'1.1. фот ПП,АУП,ОП (2025)'!GI20</f>
        <v>4.99</v>
      </c>
      <c r="I162" s="86" t="s">
        <v>483</v>
      </c>
      <c r="J162" s="87"/>
      <c r="K162" s="1"/>
      <c r="L162" s="1"/>
      <c r="AG162" s="1"/>
      <c r="BB162" s="1"/>
      <c r="BW162" s="1"/>
      <c r="CR162" s="1"/>
      <c r="DM162" s="1"/>
    </row>
    <row r="163" spans="1:117" ht="48" x14ac:dyDescent="0.25">
      <c r="A163" s="12" t="s">
        <v>57</v>
      </c>
      <c r="B163" s="405" t="s">
        <v>368</v>
      </c>
      <c r="C163" s="5"/>
      <c r="D163" s="4" t="s">
        <v>292</v>
      </c>
      <c r="E163" s="158">
        <f>'1.1. фот ПП,АУП,ОП (2023)'!HP21</f>
        <v>740.88</v>
      </c>
      <c r="F163" s="158">
        <f>'1.1. фот ПП,АУП,ОП (2023)'!GI21</f>
        <v>5.29</v>
      </c>
      <c r="G163" s="158">
        <f>'1.1. фот ПП,АУП,ОП (2024)'!GI21</f>
        <v>5.58</v>
      </c>
      <c r="H163" s="158">
        <f>'1.1. фот ПП,АУП,ОП (2025)'!GI21</f>
        <v>5.8</v>
      </c>
      <c r="I163" s="86" t="s">
        <v>483</v>
      </c>
      <c r="J163" s="87"/>
      <c r="K163" s="1"/>
      <c r="L163" s="1"/>
      <c r="AG163" s="1"/>
      <c r="BB163" s="1"/>
      <c r="BW163" s="1"/>
      <c r="CR163" s="1"/>
      <c r="DM163" s="1"/>
    </row>
    <row r="164" spans="1:117" x14ac:dyDescent="0.25">
      <c r="A164" s="17"/>
      <c r="B164" s="61"/>
      <c r="C164" s="16" t="s">
        <v>22</v>
      </c>
      <c r="D164" s="17" t="s">
        <v>23</v>
      </c>
      <c r="E164" s="17"/>
      <c r="F164" s="79"/>
      <c r="G164" s="79"/>
      <c r="H164" s="79"/>
      <c r="I164" s="94"/>
      <c r="J164" s="95"/>
      <c r="K164" s="1"/>
      <c r="L164" s="1"/>
      <c r="AG164" s="1"/>
      <c r="BB164" s="1"/>
      <c r="BW164" s="1"/>
      <c r="CR164" s="1"/>
      <c r="DM164" s="1"/>
    </row>
    <row r="165" spans="1:117" ht="24" x14ac:dyDescent="0.25">
      <c r="A165" s="12" t="s">
        <v>53</v>
      </c>
      <c r="B165" s="405" t="s">
        <v>363</v>
      </c>
      <c r="C165" s="5"/>
      <c r="D165" s="4" t="s">
        <v>278</v>
      </c>
      <c r="E165" s="975" t="s">
        <v>276</v>
      </c>
      <c r="F165" s="158">
        <f>'1.3.расчет прочих'!$L$263</f>
        <v>2.77</v>
      </c>
      <c r="G165" s="185">
        <f t="shared" ref="G165:G171" si="24">F165</f>
        <v>2.77</v>
      </c>
      <c r="H165" s="185">
        <f t="shared" ref="H165:H171" si="25">F165</f>
        <v>2.77</v>
      </c>
      <c r="I165" s="86" t="s">
        <v>487</v>
      </c>
      <c r="J165" s="87"/>
      <c r="K165" s="1"/>
      <c r="L165" s="1"/>
      <c r="AG165" s="1"/>
      <c r="BB165" s="1"/>
      <c r="BW165" s="1"/>
      <c r="CR165" s="1"/>
      <c r="DM165" s="1"/>
    </row>
    <row r="166" spans="1:117" ht="24" x14ac:dyDescent="0.25">
      <c r="A166" s="12" t="s">
        <v>54</v>
      </c>
      <c r="B166" s="405" t="s">
        <v>364</v>
      </c>
      <c r="C166" s="5"/>
      <c r="D166" s="4" t="s">
        <v>278</v>
      </c>
      <c r="E166" s="976"/>
      <c r="F166" s="158">
        <f>'1.3.расчет прочих'!$L$263</f>
        <v>2.77</v>
      </c>
      <c r="G166" s="185">
        <f t="shared" si="24"/>
        <v>2.77</v>
      </c>
      <c r="H166" s="185">
        <f t="shared" si="25"/>
        <v>2.77</v>
      </c>
      <c r="I166" s="86" t="s">
        <v>487</v>
      </c>
      <c r="J166" s="87"/>
      <c r="K166" s="1"/>
      <c r="L166" s="1"/>
      <c r="AG166" s="1"/>
      <c r="BB166" s="1"/>
      <c r="BW166" s="1"/>
      <c r="CR166" s="1"/>
      <c r="DM166" s="1"/>
    </row>
    <row r="167" spans="1:117" ht="24" x14ac:dyDescent="0.25">
      <c r="A167" s="12" t="s">
        <v>52</v>
      </c>
      <c r="B167" s="405" t="s">
        <v>365</v>
      </c>
      <c r="C167" s="5"/>
      <c r="D167" s="4" t="s">
        <v>278</v>
      </c>
      <c r="E167" s="976"/>
      <c r="F167" s="158">
        <f>'1.3.расчет прочих'!$L$263</f>
        <v>2.77</v>
      </c>
      <c r="G167" s="185">
        <f t="shared" si="24"/>
        <v>2.77</v>
      </c>
      <c r="H167" s="185">
        <f t="shared" si="25"/>
        <v>2.77</v>
      </c>
      <c r="I167" s="86" t="s">
        <v>487</v>
      </c>
      <c r="J167" s="87"/>
      <c r="K167" s="1"/>
      <c r="L167" s="1"/>
      <c r="AG167" s="1"/>
      <c r="BB167" s="1"/>
      <c r="BW167" s="1"/>
      <c r="CR167" s="1"/>
      <c r="DM167" s="1"/>
    </row>
    <row r="168" spans="1:117" ht="36" x14ac:dyDescent="0.25">
      <c r="A168" s="12" t="s">
        <v>490</v>
      </c>
      <c r="B168" s="405" t="s">
        <v>365</v>
      </c>
      <c r="C168" s="5"/>
      <c r="D168" s="4" t="s">
        <v>278</v>
      </c>
      <c r="E168" s="976"/>
      <c r="F168" s="158">
        <f>'1.3.расчет прочих'!$L$263</f>
        <v>2.77</v>
      </c>
      <c r="G168" s="185">
        <f t="shared" si="24"/>
        <v>2.77</v>
      </c>
      <c r="H168" s="185">
        <f t="shared" si="25"/>
        <v>2.77</v>
      </c>
      <c r="I168" s="86" t="s">
        <v>487</v>
      </c>
      <c r="J168" s="87"/>
      <c r="K168" s="1"/>
      <c r="L168" s="1"/>
      <c r="AG168" s="1"/>
      <c r="BB168" s="1"/>
      <c r="BW168" s="1"/>
      <c r="CR168" s="1"/>
      <c r="DM168" s="1"/>
    </row>
    <row r="169" spans="1:117" ht="24" x14ac:dyDescent="0.25">
      <c r="A169" s="12" t="s">
        <v>55</v>
      </c>
      <c r="B169" s="405" t="s">
        <v>366</v>
      </c>
      <c r="C169" s="5"/>
      <c r="D169" s="4" t="s">
        <v>278</v>
      </c>
      <c r="E169" s="976"/>
      <c r="F169" s="158">
        <f>'1.3.расчет прочих'!$L$263</f>
        <v>2.77</v>
      </c>
      <c r="G169" s="185">
        <f t="shared" si="24"/>
        <v>2.77</v>
      </c>
      <c r="H169" s="185">
        <f t="shared" si="25"/>
        <v>2.77</v>
      </c>
      <c r="I169" s="86" t="s">
        <v>487</v>
      </c>
      <c r="J169" s="87"/>
      <c r="K169" s="1"/>
      <c r="L169" s="1"/>
      <c r="AG169" s="1"/>
      <c r="BB169" s="1"/>
      <c r="BW169" s="1"/>
      <c r="CR169" s="1"/>
      <c r="DM169" s="1"/>
    </row>
    <row r="170" spans="1:117" ht="24" x14ac:dyDescent="0.25">
      <c r="A170" s="12" t="s">
        <v>56</v>
      </c>
      <c r="B170" s="405" t="s">
        <v>367</v>
      </c>
      <c r="C170" s="5"/>
      <c r="D170" s="4" t="s">
        <v>278</v>
      </c>
      <c r="E170" s="976"/>
      <c r="F170" s="158">
        <f>'1.3.расчет прочих'!$L$263</f>
        <v>2.77</v>
      </c>
      <c r="G170" s="185">
        <f t="shared" si="24"/>
        <v>2.77</v>
      </c>
      <c r="H170" s="185">
        <f t="shared" si="25"/>
        <v>2.77</v>
      </c>
      <c r="I170" s="86" t="s">
        <v>487</v>
      </c>
      <c r="J170" s="87"/>
      <c r="K170" s="1"/>
      <c r="L170" s="1"/>
      <c r="AG170" s="1"/>
      <c r="BB170" s="1"/>
      <c r="BW170" s="1"/>
      <c r="CR170" s="1"/>
      <c r="DM170" s="1"/>
    </row>
    <row r="171" spans="1:117" ht="24" x14ac:dyDescent="0.25">
      <c r="A171" s="12" t="s">
        <v>57</v>
      </c>
      <c r="B171" s="405" t="s">
        <v>368</v>
      </c>
      <c r="C171" s="5"/>
      <c r="D171" s="4" t="s">
        <v>278</v>
      </c>
      <c r="E171" s="977"/>
      <c r="F171" s="158">
        <f>'1.3.расчет прочих'!$L$263</f>
        <v>2.77</v>
      </c>
      <c r="G171" s="185">
        <f t="shared" si="24"/>
        <v>2.77</v>
      </c>
      <c r="H171" s="185">
        <f t="shared" si="25"/>
        <v>2.77</v>
      </c>
      <c r="I171" s="86" t="s">
        <v>487</v>
      </c>
      <c r="J171" s="87"/>
      <c r="K171" s="1"/>
      <c r="L171" s="1"/>
      <c r="AG171" s="1"/>
      <c r="BB171" s="1"/>
      <c r="BW171" s="1"/>
      <c r="CR171" s="1"/>
      <c r="DM171" s="1"/>
    </row>
    <row r="172" spans="1:117" x14ac:dyDescent="0.25">
      <c r="A172" s="7"/>
      <c r="B172" s="404"/>
      <c r="C172" s="14" t="s">
        <v>370</v>
      </c>
      <c r="D172" s="15" t="s">
        <v>61</v>
      </c>
      <c r="E172" s="7"/>
      <c r="F172" s="75"/>
      <c r="G172" s="75"/>
      <c r="H172" s="75"/>
      <c r="I172" s="84"/>
      <c r="J172" s="85"/>
      <c r="K172" s="1"/>
      <c r="L172" s="1"/>
      <c r="AG172" s="1"/>
      <c r="BB172" s="1"/>
      <c r="BW172" s="1"/>
      <c r="CR172" s="1"/>
      <c r="DM172" s="1"/>
    </row>
    <row r="173" spans="1:117" x14ac:dyDescent="0.25">
      <c r="A173" s="15" t="s">
        <v>53</v>
      </c>
      <c r="B173" s="404" t="s">
        <v>363</v>
      </c>
      <c r="C173" s="14"/>
      <c r="D173" s="15"/>
      <c r="E173" s="15"/>
      <c r="F173" s="80">
        <f t="shared" ref="F173:H179" si="26">F18+F61</f>
        <v>182.19</v>
      </c>
      <c r="G173" s="80">
        <f t="shared" si="26"/>
        <v>193.52</v>
      </c>
      <c r="H173" s="80">
        <f t="shared" si="26"/>
        <v>202.11</v>
      </c>
      <c r="I173" s="96"/>
      <c r="J173" s="97"/>
      <c r="K173" s="1"/>
      <c r="L173" s="1"/>
      <c r="AG173" s="1"/>
      <c r="BB173" s="1"/>
      <c r="BW173" s="1"/>
      <c r="CR173" s="1"/>
      <c r="DM173" s="1"/>
    </row>
    <row r="174" spans="1:117" x14ac:dyDescent="0.25">
      <c r="A174" s="15" t="s">
        <v>54</v>
      </c>
      <c r="B174" s="404" t="s">
        <v>364</v>
      </c>
      <c r="C174" s="14"/>
      <c r="D174" s="15"/>
      <c r="E174" s="15"/>
      <c r="F174" s="80">
        <f t="shared" si="26"/>
        <v>98.11</v>
      </c>
      <c r="G174" s="80">
        <f t="shared" si="26"/>
        <v>104.78</v>
      </c>
      <c r="H174" s="80">
        <f t="shared" si="26"/>
        <v>109.82</v>
      </c>
      <c r="I174" s="96"/>
      <c r="J174" s="97"/>
      <c r="K174" s="1"/>
      <c r="L174" s="1"/>
      <c r="AG174" s="1"/>
      <c r="BB174" s="1"/>
      <c r="BW174" s="1"/>
      <c r="CR174" s="1"/>
      <c r="DM174" s="1"/>
    </row>
    <row r="175" spans="1:117" x14ac:dyDescent="0.25">
      <c r="A175" s="15" t="s">
        <v>52</v>
      </c>
      <c r="B175" s="404" t="s">
        <v>365</v>
      </c>
      <c r="C175" s="14"/>
      <c r="D175" s="15"/>
      <c r="E175" s="15"/>
      <c r="F175" s="80">
        <f t="shared" si="26"/>
        <v>146.58000000000001</v>
      </c>
      <c r="G175" s="80">
        <f t="shared" si="26"/>
        <v>155.94</v>
      </c>
      <c r="H175" s="80">
        <f t="shared" si="26"/>
        <v>163.02000000000001</v>
      </c>
      <c r="I175" s="96"/>
      <c r="J175" s="97"/>
      <c r="K175" s="1"/>
      <c r="L175" s="1"/>
      <c r="AG175" s="1"/>
      <c r="BB175" s="1"/>
      <c r="BW175" s="1"/>
      <c r="CR175" s="1"/>
      <c r="DM175" s="1"/>
    </row>
    <row r="176" spans="1:117" ht="36" x14ac:dyDescent="0.25">
      <c r="A176" s="15" t="s">
        <v>490</v>
      </c>
      <c r="B176" s="404" t="s">
        <v>365</v>
      </c>
      <c r="C176" s="14"/>
      <c r="D176" s="15"/>
      <c r="E176" s="15"/>
      <c r="F176" s="80">
        <f t="shared" si="26"/>
        <v>173.42</v>
      </c>
      <c r="G176" s="80">
        <f t="shared" si="26"/>
        <v>184.27</v>
      </c>
      <c r="H176" s="80">
        <f t="shared" si="26"/>
        <v>192.48</v>
      </c>
      <c r="I176" s="96"/>
      <c r="J176" s="97"/>
      <c r="K176" s="1"/>
      <c r="L176" s="1"/>
      <c r="AG176" s="1"/>
      <c r="BB176" s="1"/>
      <c r="BW176" s="1"/>
      <c r="CR176" s="1"/>
      <c r="DM176" s="1"/>
    </row>
    <row r="177" spans="1:137" x14ac:dyDescent="0.25">
      <c r="A177" s="15" t="s">
        <v>55</v>
      </c>
      <c r="B177" s="404" t="s">
        <v>366</v>
      </c>
      <c r="C177" s="14"/>
      <c r="D177" s="15"/>
      <c r="E177" s="15"/>
      <c r="F177" s="80">
        <f t="shared" si="26"/>
        <v>158.11000000000001</v>
      </c>
      <c r="G177" s="80">
        <f t="shared" si="26"/>
        <v>168.11</v>
      </c>
      <c r="H177" s="80">
        <f t="shared" si="26"/>
        <v>175.67</v>
      </c>
      <c r="I177" s="96"/>
      <c r="J177" s="97"/>
      <c r="K177" s="1"/>
      <c r="L177" s="1"/>
      <c r="AG177" s="1"/>
      <c r="BB177" s="1"/>
      <c r="BW177" s="1"/>
      <c r="CR177" s="1"/>
      <c r="DM177" s="1"/>
    </row>
    <row r="178" spans="1:137" x14ac:dyDescent="0.25">
      <c r="A178" s="15" t="s">
        <v>56</v>
      </c>
      <c r="B178" s="404" t="s">
        <v>367</v>
      </c>
      <c r="C178" s="14"/>
      <c r="D178" s="15"/>
      <c r="E178" s="15"/>
      <c r="F178" s="80">
        <f t="shared" si="26"/>
        <v>131.07</v>
      </c>
      <c r="G178" s="80">
        <f t="shared" si="26"/>
        <v>139.57</v>
      </c>
      <c r="H178" s="80">
        <f t="shared" si="26"/>
        <v>146</v>
      </c>
      <c r="I178" s="96"/>
      <c r="J178" s="97"/>
      <c r="K178" s="1"/>
      <c r="L178" s="1"/>
      <c r="AG178" s="1"/>
      <c r="BB178" s="1"/>
      <c r="BW178" s="1"/>
      <c r="CR178" s="1"/>
      <c r="DM178" s="1"/>
    </row>
    <row r="179" spans="1:137" x14ac:dyDescent="0.25">
      <c r="A179" s="15" t="s">
        <v>57</v>
      </c>
      <c r="B179" s="404" t="s">
        <v>368</v>
      </c>
      <c r="C179" s="14"/>
      <c r="D179" s="15"/>
      <c r="E179" s="15"/>
      <c r="F179" s="80">
        <f t="shared" si="26"/>
        <v>144.33000000000001</v>
      </c>
      <c r="G179" s="80">
        <f t="shared" si="26"/>
        <v>153.56</v>
      </c>
      <c r="H179" s="80">
        <f t="shared" si="26"/>
        <v>160.54</v>
      </c>
      <c r="I179" s="96"/>
      <c r="J179" s="97"/>
      <c r="K179" s="1"/>
      <c r="L179" s="1"/>
      <c r="AG179" s="1"/>
      <c r="BB179" s="1"/>
      <c r="BW179" s="1"/>
      <c r="CR179" s="1"/>
      <c r="DM179" s="1"/>
    </row>
    <row r="180" spans="1:137" x14ac:dyDescent="0.25">
      <c r="K180" s="1"/>
      <c r="L180" s="1"/>
      <c r="AG180" s="1"/>
      <c r="BB180" s="1"/>
      <c r="BW180" s="1"/>
      <c r="CR180" s="1"/>
      <c r="DM180" s="1"/>
    </row>
    <row r="181" spans="1:137" ht="15" customHeight="1" x14ac:dyDescent="0.25">
      <c r="A181" s="417" t="s">
        <v>761</v>
      </c>
      <c r="B181" s="415"/>
      <c r="C181" s="415"/>
      <c r="D181" s="415"/>
      <c r="E181" s="415"/>
      <c r="F181" s="415"/>
      <c r="G181" s="415"/>
      <c r="H181" s="415"/>
      <c r="I181" s="415"/>
      <c r="J181" s="415"/>
      <c r="K181" s="415"/>
      <c r="L181" s="1"/>
      <c r="AG181" s="1"/>
      <c r="BB181" s="1"/>
      <c r="BW181" s="1"/>
      <c r="CR181" s="1"/>
      <c r="DM181" s="1"/>
    </row>
    <row r="182" spans="1:137" x14ac:dyDescent="0.25">
      <c r="A182" s="978" t="s">
        <v>0</v>
      </c>
      <c r="B182" s="980" t="s">
        <v>1</v>
      </c>
      <c r="C182" s="188"/>
      <c r="D182" s="189"/>
      <c r="E182" s="190"/>
      <c r="F182" s="982" t="s">
        <v>539</v>
      </c>
      <c r="G182" s="983"/>
      <c r="H182" s="983"/>
      <c r="I182" s="983"/>
      <c r="J182" s="983"/>
      <c r="K182" s="984"/>
      <c r="L182" s="386" t="s">
        <v>362</v>
      </c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2"/>
      <c r="AG182" s="969" t="s">
        <v>62</v>
      </c>
      <c r="AH182" s="970"/>
      <c r="AI182" s="970"/>
      <c r="AJ182" s="970"/>
      <c r="AK182" s="970"/>
      <c r="AL182" s="970"/>
      <c r="AM182" s="970"/>
      <c r="AN182" s="970"/>
      <c r="AO182" s="970"/>
      <c r="AP182" s="970"/>
      <c r="AQ182" s="970"/>
      <c r="AR182" s="970"/>
      <c r="AS182" s="970"/>
      <c r="AT182" s="970"/>
      <c r="AU182" s="970"/>
      <c r="AV182" s="970"/>
      <c r="AW182" s="970"/>
      <c r="AX182" s="970"/>
      <c r="AY182" s="970"/>
      <c r="AZ182" s="970"/>
      <c r="BA182" s="971"/>
      <c r="BB182" s="386" t="s">
        <v>369</v>
      </c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2"/>
      <c r="BW182" s="386" t="s">
        <v>288</v>
      </c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2"/>
      <c r="CR182" s="386" t="s">
        <v>287</v>
      </c>
      <c r="CS182" s="191"/>
      <c r="CT182" s="191"/>
      <c r="CU182" s="191"/>
      <c r="CV182" s="191"/>
      <c r="CW182" s="191"/>
      <c r="CX182" s="191"/>
      <c r="CY182" s="191"/>
      <c r="CZ182" s="191"/>
      <c r="DA182" s="191"/>
      <c r="DB182" s="191"/>
      <c r="DC182" s="191"/>
      <c r="DD182" s="191"/>
      <c r="DE182" s="191"/>
      <c r="DF182" s="191"/>
      <c r="DG182" s="191"/>
      <c r="DH182" s="191"/>
      <c r="DI182" s="191"/>
      <c r="DJ182" s="191"/>
      <c r="DK182" s="191"/>
      <c r="DL182" s="192"/>
      <c r="DM182" s="386" t="s">
        <v>504</v>
      </c>
      <c r="DN182" s="191"/>
      <c r="DO182" s="191"/>
      <c r="DP182" s="191"/>
      <c r="DQ182" s="191"/>
      <c r="DR182" s="191"/>
      <c r="DS182" s="191"/>
      <c r="DT182" s="191"/>
      <c r="DU182" s="191"/>
      <c r="DV182" s="191"/>
      <c r="DW182" s="191"/>
      <c r="DX182" s="191"/>
      <c r="DY182" s="191"/>
      <c r="DZ182" s="191"/>
      <c r="EA182" s="191"/>
      <c r="EB182" s="191"/>
      <c r="EC182" s="191"/>
      <c r="ED182" s="191"/>
      <c r="EE182" s="191"/>
      <c r="EF182" s="191"/>
      <c r="EG182" s="192"/>
    </row>
    <row r="183" spans="1:137" ht="44.25" customHeight="1" x14ac:dyDescent="0.25">
      <c r="A183" s="979"/>
      <c r="B183" s="981"/>
      <c r="C183" s="193"/>
      <c r="D183" s="194"/>
      <c r="E183" s="195"/>
      <c r="F183" s="972" t="s">
        <v>495</v>
      </c>
      <c r="G183" s="973"/>
      <c r="H183" s="974"/>
      <c r="I183" s="972" t="s">
        <v>496</v>
      </c>
      <c r="J183" s="973"/>
      <c r="K183" s="974"/>
      <c r="L183" s="966" t="s">
        <v>497</v>
      </c>
      <c r="M183" s="967"/>
      <c r="N183" s="968"/>
      <c r="O183" s="966" t="s">
        <v>498</v>
      </c>
      <c r="P183" s="967"/>
      <c r="Q183" s="968"/>
      <c r="R183" s="966" t="s">
        <v>499</v>
      </c>
      <c r="S183" s="967"/>
      <c r="T183" s="968"/>
      <c r="U183" s="966" t="s">
        <v>762</v>
      </c>
      <c r="V183" s="967"/>
      <c r="W183" s="968"/>
      <c r="X183" s="966" t="s">
        <v>763</v>
      </c>
      <c r="Y183" s="967"/>
      <c r="Z183" s="968"/>
      <c r="AA183" s="966" t="s">
        <v>764</v>
      </c>
      <c r="AB183" s="967"/>
      <c r="AC183" s="968"/>
      <c r="AD183" s="966" t="s">
        <v>765</v>
      </c>
      <c r="AE183" s="967"/>
      <c r="AF183" s="968"/>
      <c r="AG183" s="966" t="s">
        <v>497</v>
      </c>
      <c r="AH183" s="967"/>
      <c r="AI183" s="968"/>
      <c r="AJ183" s="966" t="s">
        <v>498</v>
      </c>
      <c r="AK183" s="967"/>
      <c r="AL183" s="968"/>
      <c r="AM183" s="966" t="s">
        <v>499</v>
      </c>
      <c r="AN183" s="967"/>
      <c r="AO183" s="968"/>
      <c r="AP183" s="966" t="s">
        <v>762</v>
      </c>
      <c r="AQ183" s="967"/>
      <c r="AR183" s="968"/>
      <c r="AS183" s="966" t="s">
        <v>763</v>
      </c>
      <c r="AT183" s="967"/>
      <c r="AU183" s="968"/>
      <c r="AV183" s="966" t="s">
        <v>764</v>
      </c>
      <c r="AW183" s="967"/>
      <c r="AX183" s="968"/>
      <c r="AY183" s="966" t="s">
        <v>765</v>
      </c>
      <c r="AZ183" s="967"/>
      <c r="BA183" s="968"/>
      <c r="BB183" s="966" t="s">
        <v>497</v>
      </c>
      <c r="BC183" s="967"/>
      <c r="BD183" s="968"/>
      <c r="BE183" s="966" t="s">
        <v>498</v>
      </c>
      <c r="BF183" s="967"/>
      <c r="BG183" s="968"/>
      <c r="BH183" s="966" t="s">
        <v>499</v>
      </c>
      <c r="BI183" s="967"/>
      <c r="BJ183" s="968"/>
      <c r="BK183" s="966" t="s">
        <v>762</v>
      </c>
      <c r="BL183" s="967"/>
      <c r="BM183" s="968"/>
      <c r="BN183" s="966" t="s">
        <v>763</v>
      </c>
      <c r="BO183" s="967"/>
      <c r="BP183" s="968"/>
      <c r="BQ183" s="966" t="s">
        <v>764</v>
      </c>
      <c r="BR183" s="967"/>
      <c r="BS183" s="968"/>
      <c r="BT183" s="966" t="s">
        <v>765</v>
      </c>
      <c r="BU183" s="967"/>
      <c r="BV183" s="968"/>
      <c r="BW183" s="966" t="s">
        <v>497</v>
      </c>
      <c r="BX183" s="967"/>
      <c r="BY183" s="968"/>
      <c r="BZ183" s="966" t="s">
        <v>498</v>
      </c>
      <c r="CA183" s="967"/>
      <c r="CB183" s="968"/>
      <c r="CC183" s="966" t="s">
        <v>499</v>
      </c>
      <c r="CD183" s="967"/>
      <c r="CE183" s="968"/>
      <c r="CF183" s="966" t="s">
        <v>762</v>
      </c>
      <c r="CG183" s="967"/>
      <c r="CH183" s="968"/>
      <c r="CI183" s="966" t="s">
        <v>763</v>
      </c>
      <c r="CJ183" s="967"/>
      <c r="CK183" s="968"/>
      <c r="CL183" s="966" t="s">
        <v>764</v>
      </c>
      <c r="CM183" s="967"/>
      <c r="CN183" s="968"/>
      <c r="CO183" s="966" t="s">
        <v>765</v>
      </c>
      <c r="CP183" s="967"/>
      <c r="CQ183" s="968"/>
      <c r="CR183" s="966" t="s">
        <v>497</v>
      </c>
      <c r="CS183" s="967"/>
      <c r="CT183" s="968"/>
      <c r="CU183" s="966" t="s">
        <v>498</v>
      </c>
      <c r="CV183" s="967"/>
      <c r="CW183" s="968"/>
      <c r="CX183" s="966" t="s">
        <v>499</v>
      </c>
      <c r="CY183" s="967"/>
      <c r="CZ183" s="968"/>
      <c r="DA183" s="966" t="s">
        <v>762</v>
      </c>
      <c r="DB183" s="967"/>
      <c r="DC183" s="968"/>
      <c r="DD183" s="966" t="s">
        <v>763</v>
      </c>
      <c r="DE183" s="967"/>
      <c r="DF183" s="968"/>
      <c r="DG183" s="966" t="s">
        <v>764</v>
      </c>
      <c r="DH183" s="967"/>
      <c r="DI183" s="968"/>
      <c r="DJ183" s="966" t="s">
        <v>765</v>
      </c>
      <c r="DK183" s="967"/>
      <c r="DL183" s="968"/>
      <c r="DM183" s="966" t="s">
        <v>497</v>
      </c>
      <c r="DN183" s="967"/>
      <c r="DO183" s="968"/>
      <c r="DP183" s="966" t="s">
        <v>498</v>
      </c>
      <c r="DQ183" s="967"/>
      <c r="DR183" s="968"/>
      <c r="DS183" s="966" t="s">
        <v>499</v>
      </c>
      <c r="DT183" s="967"/>
      <c r="DU183" s="968"/>
      <c r="DV183" s="966" t="s">
        <v>762</v>
      </c>
      <c r="DW183" s="967"/>
      <c r="DX183" s="968"/>
      <c r="DY183" s="966" t="s">
        <v>763</v>
      </c>
      <c r="DZ183" s="967"/>
      <c r="EA183" s="968"/>
      <c r="EB183" s="966" t="s">
        <v>764</v>
      </c>
      <c r="EC183" s="967"/>
      <c r="ED183" s="968"/>
      <c r="EE183" s="966" t="s">
        <v>765</v>
      </c>
      <c r="EF183" s="967"/>
      <c r="EG183" s="968"/>
    </row>
    <row r="184" spans="1:137" x14ac:dyDescent="0.25">
      <c r="A184" s="186"/>
      <c r="B184" s="406"/>
      <c r="C184" s="272"/>
      <c r="D184" s="387"/>
      <c r="E184" s="385"/>
      <c r="F184" s="186">
        <v>2023</v>
      </c>
      <c r="G184" s="186">
        <v>2024</v>
      </c>
      <c r="H184" s="186">
        <v>2025</v>
      </c>
      <c r="I184" s="186">
        <v>2023</v>
      </c>
      <c r="J184" s="186">
        <v>2024</v>
      </c>
      <c r="K184" s="186">
        <v>2025</v>
      </c>
      <c r="L184" s="186">
        <v>2023</v>
      </c>
      <c r="M184" s="186">
        <v>2024</v>
      </c>
      <c r="N184" s="186">
        <v>2025</v>
      </c>
      <c r="O184" s="186">
        <v>2023</v>
      </c>
      <c r="P184" s="186">
        <v>2024</v>
      </c>
      <c r="Q184" s="186">
        <v>2025</v>
      </c>
      <c r="R184" s="186">
        <v>2023</v>
      </c>
      <c r="S184" s="186">
        <v>2024</v>
      </c>
      <c r="T184" s="186">
        <v>2025</v>
      </c>
      <c r="U184" s="186">
        <v>2023</v>
      </c>
      <c r="V184" s="186">
        <v>2024</v>
      </c>
      <c r="W184" s="186">
        <v>2025</v>
      </c>
      <c r="X184" s="186">
        <v>2023</v>
      </c>
      <c r="Y184" s="186">
        <v>2024</v>
      </c>
      <c r="Z184" s="186">
        <v>2025</v>
      </c>
      <c r="AA184" s="186">
        <v>2023</v>
      </c>
      <c r="AB184" s="186">
        <v>2024</v>
      </c>
      <c r="AC184" s="186">
        <v>2025</v>
      </c>
      <c r="AD184" s="186">
        <v>2023</v>
      </c>
      <c r="AE184" s="186">
        <v>2024</v>
      </c>
      <c r="AF184" s="186">
        <v>2025</v>
      </c>
      <c r="AG184" s="186">
        <v>2023</v>
      </c>
      <c r="AH184" s="186">
        <v>2024</v>
      </c>
      <c r="AI184" s="186">
        <v>2025</v>
      </c>
      <c r="AJ184" s="186">
        <v>2023</v>
      </c>
      <c r="AK184" s="186">
        <v>2024</v>
      </c>
      <c r="AL184" s="186">
        <v>2025</v>
      </c>
      <c r="AM184" s="186">
        <v>2023</v>
      </c>
      <c r="AN184" s="186">
        <v>2024</v>
      </c>
      <c r="AO184" s="186">
        <v>2025</v>
      </c>
      <c r="AP184" s="186">
        <v>2023</v>
      </c>
      <c r="AQ184" s="186">
        <v>2024</v>
      </c>
      <c r="AR184" s="186">
        <v>2025</v>
      </c>
      <c r="AS184" s="186">
        <v>2023</v>
      </c>
      <c r="AT184" s="186">
        <v>2024</v>
      </c>
      <c r="AU184" s="186">
        <v>2025</v>
      </c>
      <c r="AV184" s="186">
        <v>2023</v>
      </c>
      <c r="AW184" s="186">
        <v>2024</v>
      </c>
      <c r="AX184" s="186">
        <v>2025</v>
      </c>
      <c r="AY184" s="186">
        <v>2023</v>
      </c>
      <c r="AZ184" s="186">
        <v>2024</v>
      </c>
      <c r="BA184" s="186">
        <v>2025</v>
      </c>
      <c r="BB184" s="186">
        <v>2023</v>
      </c>
      <c r="BC184" s="186">
        <v>2024</v>
      </c>
      <c r="BD184" s="186">
        <v>2025</v>
      </c>
      <c r="BE184" s="186">
        <v>2023</v>
      </c>
      <c r="BF184" s="186">
        <v>2024</v>
      </c>
      <c r="BG184" s="186">
        <v>2025</v>
      </c>
      <c r="BH184" s="186">
        <v>2023</v>
      </c>
      <c r="BI184" s="186">
        <v>2024</v>
      </c>
      <c r="BJ184" s="186">
        <v>2025</v>
      </c>
      <c r="BK184" s="186">
        <v>2023</v>
      </c>
      <c r="BL184" s="186">
        <v>2024</v>
      </c>
      <c r="BM184" s="186">
        <v>2025</v>
      </c>
      <c r="BN184" s="186">
        <v>2023</v>
      </c>
      <c r="BO184" s="186">
        <v>2024</v>
      </c>
      <c r="BP184" s="186">
        <v>2025</v>
      </c>
      <c r="BQ184" s="186">
        <v>2023</v>
      </c>
      <c r="BR184" s="186">
        <v>2024</v>
      </c>
      <c r="BS184" s="186">
        <v>2025</v>
      </c>
      <c r="BT184" s="186">
        <v>2023</v>
      </c>
      <c r="BU184" s="186">
        <v>2024</v>
      </c>
      <c r="BV184" s="186">
        <v>2025</v>
      </c>
      <c r="BW184" s="186">
        <v>2023</v>
      </c>
      <c r="BX184" s="186">
        <v>2024</v>
      </c>
      <c r="BY184" s="186">
        <v>2025</v>
      </c>
      <c r="BZ184" s="186">
        <v>2023</v>
      </c>
      <c r="CA184" s="186">
        <v>2024</v>
      </c>
      <c r="CB184" s="186">
        <v>2025</v>
      </c>
      <c r="CC184" s="186">
        <v>2023</v>
      </c>
      <c r="CD184" s="186">
        <v>2024</v>
      </c>
      <c r="CE184" s="186">
        <v>2025</v>
      </c>
      <c r="CF184" s="186">
        <v>2023</v>
      </c>
      <c r="CG184" s="186">
        <v>2024</v>
      </c>
      <c r="CH184" s="186">
        <v>2025</v>
      </c>
      <c r="CI184" s="186">
        <v>2023</v>
      </c>
      <c r="CJ184" s="186">
        <v>2024</v>
      </c>
      <c r="CK184" s="186">
        <v>2025</v>
      </c>
      <c r="CL184" s="186">
        <v>2023</v>
      </c>
      <c r="CM184" s="186">
        <v>2024</v>
      </c>
      <c r="CN184" s="186">
        <v>2025</v>
      </c>
      <c r="CO184" s="186">
        <v>2023</v>
      </c>
      <c r="CP184" s="186">
        <v>2024</v>
      </c>
      <c r="CQ184" s="186">
        <v>2025</v>
      </c>
      <c r="CR184" s="186">
        <v>2023</v>
      </c>
      <c r="CS184" s="186">
        <v>2024</v>
      </c>
      <c r="CT184" s="186">
        <v>2025</v>
      </c>
      <c r="CU184" s="186">
        <v>2023</v>
      </c>
      <c r="CV184" s="186">
        <v>2024</v>
      </c>
      <c r="CW184" s="186">
        <v>2025</v>
      </c>
      <c r="CX184" s="186">
        <v>2023</v>
      </c>
      <c r="CY184" s="186">
        <v>2024</v>
      </c>
      <c r="CZ184" s="186">
        <v>2025</v>
      </c>
      <c r="DA184" s="186">
        <v>2023</v>
      </c>
      <c r="DB184" s="186">
        <v>2024</v>
      </c>
      <c r="DC184" s="186">
        <v>2025</v>
      </c>
      <c r="DD184" s="186">
        <v>2023</v>
      </c>
      <c r="DE184" s="186">
        <v>2024</v>
      </c>
      <c r="DF184" s="186">
        <v>2025</v>
      </c>
      <c r="DG184" s="186">
        <v>2023</v>
      </c>
      <c r="DH184" s="186">
        <v>2024</v>
      </c>
      <c r="DI184" s="186">
        <v>2025</v>
      </c>
      <c r="DJ184" s="186">
        <v>2023</v>
      </c>
      <c r="DK184" s="186">
        <v>2024</v>
      </c>
      <c r="DL184" s="186">
        <v>2025</v>
      </c>
      <c r="DM184" s="186">
        <v>2023</v>
      </c>
      <c r="DN184" s="186">
        <v>2024</v>
      </c>
      <c r="DO184" s="186">
        <v>2025</v>
      </c>
      <c r="DP184" s="186">
        <v>2023</v>
      </c>
      <c r="DQ184" s="186">
        <v>2024</v>
      </c>
      <c r="DR184" s="186">
        <v>2025</v>
      </c>
      <c r="DS184" s="186">
        <v>2023</v>
      </c>
      <c r="DT184" s="186">
        <v>2024</v>
      </c>
      <c r="DU184" s="186">
        <v>2025</v>
      </c>
      <c r="DV184" s="186">
        <v>2023</v>
      </c>
      <c r="DW184" s="186">
        <v>2024</v>
      </c>
      <c r="DX184" s="186">
        <v>2025</v>
      </c>
      <c r="DY184" s="186">
        <v>2023</v>
      </c>
      <c r="DZ184" s="186">
        <v>2024</v>
      </c>
      <c r="EA184" s="186">
        <v>2025</v>
      </c>
      <c r="EB184" s="186">
        <v>2023</v>
      </c>
      <c r="EC184" s="186">
        <v>2024</v>
      </c>
      <c r="ED184" s="186">
        <v>2025</v>
      </c>
      <c r="EE184" s="186">
        <v>2023</v>
      </c>
      <c r="EF184" s="186">
        <v>2024</v>
      </c>
      <c r="EG184" s="186">
        <v>2025</v>
      </c>
    </row>
    <row r="185" spans="1:137" x14ac:dyDescent="0.25">
      <c r="A185" s="3"/>
      <c r="B185" s="402"/>
      <c r="C185" s="3"/>
      <c r="D185" s="388"/>
      <c r="E185" s="196"/>
      <c r="F185" s="197"/>
      <c r="G185" s="196"/>
      <c r="H185" s="198"/>
      <c r="I185" s="196"/>
      <c r="J185" s="196"/>
      <c r="K185" s="196"/>
      <c r="L185" s="197"/>
      <c r="M185" s="196"/>
      <c r="N185" s="196"/>
      <c r="O185" s="197"/>
      <c r="P185" s="196"/>
      <c r="Q185" s="196"/>
      <c r="R185" s="196"/>
      <c r="S185" s="196"/>
      <c r="T185" s="196"/>
      <c r="U185" s="197"/>
      <c r="V185" s="196"/>
      <c r="W185" s="196"/>
      <c r="X185" s="196"/>
      <c r="Y185" s="196"/>
      <c r="Z185" s="196"/>
      <c r="AA185" s="197"/>
      <c r="AB185" s="196"/>
      <c r="AC185" s="196"/>
      <c r="AD185" s="196"/>
      <c r="AE185" s="196"/>
      <c r="AF185" s="196"/>
      <c r="AG185" s="197"/>
      <c r="AH185" s="196"/>
      <c r="AI185" s="196"/>
      <c r="AJ185" s="197"/>
      <c r="AK185" s="196"/>
      <c r="AL185" s="196"/>
      <c r="AM185" s="196"/>
      <c r="AN185" s="196"/>
      <c r="AO185" s="196"/>
      <c r="AP185" s="197"/>
      <c r="AQ185" s="196"/>
      <c r="AR185" s="196"/>
      <c r="AS185" s="196"/>
      <c r="AT185" s="196"/>
      <c r="AU185" s="196"/>
      <c r="AV185" s="197"/>
      <c r="AW185" s="196"/>
      <c r="AX185" s="196"/>
      <c r="AY185" s="196"/>
      <c r="AZ185" s="196"/>
      <c r="BA185" s="196"/>
      <c r="BB185" s="197"/>
      <c r="BC185" s="196"/>
      <c r="BD185" s="196"/>
      <c r="BE185" s="197"/>
      <c r="BF185" s="196"/>
      <c r="BG185" s="196"/>
      <c r="BH185" s="196"/>
      <c r="BI185" s="196"/>
      <c r="BJ185" s="196"/>
      <c r="BK185" s="197"/>
      <c r="BL185" s="196"/>
      <c r="BM185" s="196"/>
      <c r="BN185" s="196"/>
      <c r="BO185" s="196"/>
      <c r="BP185" s="196"/>
      <c r="BQ185" s="197"/>
      <c r="BR185" s="196"/>
      <c r="BS185" s="196"/>
      <c r="BT185" s="196"/>
      <c r="BU185" s="196"/>
      <c r="BV185" s="196"/>
      <c r="BW185" s="197"/>
      <c r="BX185" s="196"/>
      <c r="BY185" s="196"/>
      <c r="BZ185" s="197"/>
      <c r="CA185" s="196"/>
      <c r="CB185" s="196"/>
      <c r="CC185" s="196"/>
      <c r="CD185" s="196"/>
      <c r="CE185" s="196"/>
      <c r="CF185" s="197"/>
      <c r="CG185" s="196"/>
      <c r="CH185" s="196"/>
      <c r="CI185" s="196"/>
      <c r="CJ185" s="196"/>
      <c r="CK185" s="196"/>
      <c r="CL185" s="197"/>
      <c r="CM185" s="196"/>
      <c r="CN185" s="196"/>
      <c r="CO185" s="196"/>
      <c r="CP185" s="196"/>
      <c r="CQ185" s="196"/>
      <c r="CR185" s="197"/>
      <c r="CS185" s="196"/>
      <c r="CT185" s="196"/>
      <c r="CU185" s="197"/>
      <c r="CV185" s="196"/>
      <c r="CW185" s="196"/>
      <c r="CX185" s="196"/>
      <c r="CY185" s="196"/>
      <c r="CZ185" s="196"/>
      <c r="DA185" s="197"/>
      <c r="DB185" s="196"/>
      <c r="DC185" s="196"/>
      <c r="DD185" s="196"/>
      <c r="DE185" s="196"/>
      <c r="DF185" s="196"/>
      <c r="DG185" s="197"/>
      <c r="DH185" s="196"/>
      <c r="DI185" s="196"/>
      <c r="DJ185" s="196"/>
      <c r="DK185" s="196"/>
      <c r="DL185" s="196"/>
      <c r="DM185" s="197"/>
      <c r="DN185" s="196"/>
      <c r="DO185" s="196"/>
      <c r="DP185" s="197"/>
      <c r="DQ185" s="196"/>
      <c r="DR185" s="196"/>
      <c r="DS185" s="196"/>
      <c r="DT185" s="196"/>
      <c r="DU185" s="196"/>
      <c r="DV185" s="197"/>
      <c r="DW185" s="196"/>
      <c r="DX185" s="196"/>
      <c r="DY185" s="196"/>
      <c r="DZ185" s="196"/>
      <c r="EA185" s="196"/>
      <c r="EB185" s="197"/>
      <c r="EC185" s="196"/>
      <c r="ED185" s="196"/>
      <c r="EE185" s="196"/>
      <c r="EF185" s="196"/>
      <c r="EG185" s="196"/>
    </row>
    <row r="186" spans="1:137" ht="25.5" x14ac:dyDescent="0.25">
      <c r="A186" s="199" t="s">
        <v>494</v>
      </c>
      <c r="B186" s="407"/>
      <c r="C186" s="200"/>
      <c r="D186" s="200"/>
      <c r="E186" s="200"/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  <c r="AA186" s="200"/>
      <c r="AB186" s="200"/>
      <c r="AC186" s="200"/>
      <c r="AD186" s="200"/>
      <c r="AE186" s="200"/>
      <c r="AF186" s="200"/>
      <c r="AG186" s="200"/>
      <c r="AH186" s="200"/>
      <c r="AI186" s="200"/>
      <c r="AJ186" s="200"/>
      <c r="AK186" s="200"/>
      <c r="AL186" s="200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200"/>
      <c r="BB186" s="200"/>
      <c r="BC186" s="200"/>
      <c r="BD186" s="200"/>
      <c r="BE186" s="200"/>
      <c r="BF186" s="200"/>
      <c r="BG186" s="200"/>
      <c r="BH186" s="200"/>
      <c r="BI186" s="200"/>
      <c r="BJ186" s="200"/>
      <c r="BK186" s="200"/>
      <c r="BL186" s="200"/>
      <c r="BM186" s="200"/>
      <c r="BN186" s="200"/>
      <c r="BO186" s="200"/>
      <c r="BP186" s="200"/>
      <c r="BQ186" s="200"/>
      <c r="BR186" s="200"/>
      <c r="BS186" s="200"/>
      <c r="BT186" s="200"/>
      <c r="BU186" s="200"/>
      <c r="BV186" s="200"/>
      <c r="BW186" s="200"/>
      <c r="BX186" s="200"/>
      <c r="BY186" s="200"/>
      <c r="BZ186" s="200"/>
      <c r="CA186" s="200"/>
      <c r="CB186" s="200"/>
      <c r="CC186" s="200"/>
      <c r="CD186" s="200"/>
      <c r="CE186" s="200"/>
      <c r="CF186" s="200"/>
      <c r="CG186" s="200"/>
      <c r="CH186" s="200"/>
      <c r="CI186" s="200"/>
      <c r="CJ186" s="200"/>
      <c r="CK186" s="200"/>
      <c r="CL186" s="200"/>
      <c r="CM186" s="200"/>
      <c r="CN186" s="200"/>
      <c r="CO186" s="200"/>
      <c r="CP186" s="200"/>
      <c r="CQ186" s="200"/>
      <c r="CR186" s="200"/>
      <c r="CS186" s="200"/>
      <c r="CT186" s="200"/>
      <c r="CU186" s="200"/>
      <c r="CV186" s="200"/>
      <c r="CW186" s="200"/>
      <c r="CX186" s="200"/>
      <c r="CY186" s="200"/>
      <c r="CZ186" s="200"/>
      <c r="DA186" s="200"/>
      <c r="DB186" s="200"/>
      <c r="DC186" s="200"/>
      <c r="DD186" s="200"/>
      <c r="DE186" s="200"/>
      <c r="DF186" s="200"/>
      <c r="DG186" s="200"/>
      <c r="DH186" s="200"/>
      <c r="DI186" s="200"/>
      <c r="DJ186" s="200"/>
      <c r="DK186" s="200"/>
      <c r="DL186" s="200"/>
      <c r="DM186" s="200"/>
      <c r="DN186" s="200"/>
      <c r="DO186" s="200"/>
      <c r="DP186" s="200"/>
      <c r="DQ186" s="200"/>
      <c r="DR186" s="200"/>
      <c r="DS186" s="200"/>
      <c r="DT186" s="200"/>
      <c r="DU186" s="200"/>
      <c r="DV186" s="200"/>
      <c r="DW186" s="200"/>
      <c r="DX186" s="200"/>
      <c r="DY186" s="200"/>
      <c r="DZ186" s="200"/>
      <c r="EA186" s="200"/>
      <c r="EB186" s="200"/>
      <c r="EC186" s="200"/>
      <c r="ED186" s="200"/>
      <c r="EE186" s="200"/>
      <c r="EF186" s="200"/>
      <c r="EG186" s="200"/>
    </row>
    <row r="187" spans="1:137" x14ac:dyDescent="0.25">
      <c r="A187" s="201" t="s">
        <v>500</v>
      </c>
      <c r="B187" s="59"/>
      <c r="C187" s="16" t="s">
        <v>505</v>
      </c>
      <c r="D187" s="201"/>
      <c r="E187" s="202"/>
      <c r="F187" s="203" t="s">
        <v>492</v>
      </c>
      <c r="G187" s="203" t="s">
        <v>492</v>
      </c>
      <c r="H187" s="203" t="s">
        <v>492</v>
      </c>
      <c r="I187" s="203" t="s">
        <v>492</v>
      </c>
      <c r="J187" s="203" t="s">
        <v>492</v>
      </c>
      <c r="K187" s="203" t="s">
        <v>492</v>
      </c>
      <c r="L187" s="98">
        <f t="shared" ref="L187:T187" si="27">SUM(L188:L194)</f>
        <v>536913</v>
      </c>
      <c r="M187" s="98">
        <f t="shared" si="27"/>
        <v>536913</v>
      </c>
      <c r="N187" s="98">
        <f t="shared" si="27"/>
        <v>536913</v>
      </c>
      <c r="O187" s="98">
        <f t="shared" si="27"/>
        <v>0</v>
      </c>
      <c r="P187" s="98">
        <f t="shared" si="27"/>
        <v>0</v>
      </c>
      <c r="Q187" s="98">
        <f t="shared" si="27"/>
        <v>0</v>
      </c>
      <c r="R187" s="98">
        <f t="shared" si="27"/>
        <v>80264270.879999995</v>
      </c>
      <c r="S187" s="98">
        <f t="shared" si="27"/>
        <v>85375887.659999996</v>
      </c>
      <c r="T187" s="98">
        <f t="shared" si="27"/>
        <v>89240685.120000005</v>
      </c>
      <c r="U187" s="203" t="s">
        <v>492</v>
      </c>
      <c r="V187" s="203" t="s">
        <v>492</v>
      </c>
      <c r="W187" s="203" t="s">
        <v>492</v>
      </c>
      <c r="X187" s="203" t="s">
        <v>492</v>
      </c>
      <c r="Y187" s="203" t="s">
        <v>492</v>
      </c>
      <c r="Z187" s="203" t="s">
        <v>492</v>
      </c>
      <c r="AA187" s="98">
        <f t="shared" ref="AA187:AO187" si="28">SUM(AA188:AA194)</f>
        <v>0</v>
      </c>
      <c r="AB187" s="98">
        <f t="shared" si="28"/>
        <v>0</v>
      </c>
      <c r="AC187" s="98">
        <f t="shared" si="28"/>
        <v>0</v>
      </c>
      <c r="AD187" s="98">
        <f t="shared" si="28"/>
        <v>65729698.549999997</v>
      </c>
      <c r="AE187" s="98">
        <f t="shared" si="28"/>
        <v>72007798.549999997</v>
      </c>
      <c r="AF187" s="98">
        <f t="shared" si="28"/>
        <v>75425998.560000002</v>
      </c>
      <c r="AG187" s="98">
        <f t="shared" si="28"/>
        <v>407937</v>
      </c>
      <c r="AH187" s="98">
        <f t="shared" si="28"/>
        <v>407937</v>
      </c>
      <c r="AI187" s="98">
        <f t="shared" si="28"/>
        <v>407937</v>
      </c>
      <c r="AJ187" s="98">
        <f t="shared" si="28"/>
        <v>0</v>
      </c>
      <c r="AK187" s="98">
        <f t="shared" si="28"/>
        <v>0</v>
      </c>
      <c r="AL187" s="98">
        <f t="shared" si="28"/>
        <v>0</v>
      </c>
      <c r="AM187" s="98">
        <f t="shared" si="28"/>
        <v>60732867.93</v>
      </c>
      <c r="AN187" s="98">
        <f t="shared" si="28"/>
        <v>64602203.340000004</v>
      </c>
      <c r="AO187" s="98">
        <f t="shared" si="28"/>
        <v>67528322.640000001</v>
      </c>
      <c r="AP187" s="203" t="s">
        <v>492</v>
      </c>
      <c r="AQ187" s="203" t="s">
        <v>492</v>
      </c>
      <c r="AR187" s="203" t="s">
        <v>492</v>
      </c>
      <c r="AS187" s="203" t="s">
        <v>492</v>
      </c>
      <c r="AT187" s="203" t="s">
        <v>492</v>
      </c>
      <c r="AU187" s="203" t="s">
        <v>492</v>
      </c>
      <c r="AV187" s="98">
        <f t="shared" ref="AV187:BJ187" si="29">SUM(AV188:AV194)</f>
        <v>0</v>
      </c>
      <c r="AW187" s="98">
        <f t="shared" si="29"/>
        <v>0</v>
      </c>
      <c r="AX187" s="98">
        <f t="shared" si="29"/>
        <v>0</v>
      </c>
      <c r="AY187" s="98">
        <f t="shared" si="29"/>
        <v>40819563.240000002</v>
      </c>
      <c r="AZ187" s="98">
        <f t="shared" si="29"/>
        <v>44813963.25</v>
      </c>
      <c r="BA187" s="98">
        <f t="shared" si="29"/>
        <v>46913163.25</v>
      </c>
      <c r="BB187" s="98">
        <f t="shared" si="29"/>
        <v>230769</v>
      </c>
      <c r="BC187" s="98">
        <f t="shared" si="29"/>
        <v>230769</v>
      </c>
      <c r="BD187" s="98">
        <f t="shared" si="29"/>
        <v>230769</v>
      </c>
      <c r="BE187" s="98">
        <f t="shared" si="29"/>
        <v>0</v>
      </c>
      <c r="BF187" s="98">
        <f t="shared" si="29"/>
        <v>0</v>
      </c>
      <c r="BG187" s="98">
        <f t="shared" si="29"/>
        <v>0</v>
      </c>
      <c r="BH187" s="98">
        <f t="shared" si="29"/>
        <v>38253883.950000003</v>
      </c>
      <c r="BI187" s="98">
        <f t="shared" si="29"/>
        <v>40658799.960000001</v>
      </c>
      <c r="BJ187" s="98">
        <f t="shared" si="29"/>
        <v>42479983.530000001</v>
      </c>
      <c r="BK187" s="203" t="s">
        <v>492</v>
      </c>
      <c r="BL187" s="203" t="s">
        <v>492</v>
      </c>
      <c r="BM187" s="203" t="s">
        <v>492</v>
      </c>
      <c r="BN187" s="203" t="s">
        <v>492</v>
      </c>
      <c r="BO187" s="203" t="s">
        <v>492</v>
      </c>
      <c r="BP187" s="203" t="s">
        <v>492</v>
      </c>
      <c r="BQ187" s="98">
        <f t="shared" ref="BQ187:CE187" si="30">SUM(BQ188:BQ194)</f>
        <v>0</v>
      </c>
      <c r="BR187" s="98">
        <f t="shared" si="30"/>
        <v>0</v>
      </c>
      <c r="BS187" s="98">
        <f t="shared" si="30"/>
        <v>0</v>
      </c>
      <c r="BT187" s="98">
        <f t="shared" si="30"/>
        <v>39278035.619999997</v>
      </c>
      <c r="BU187" s="98">
        <f t="shared" si="30"/>
        <v>42724735.619999997</v>
      </c>
      <c r="BV187" s="98">
        <f t="shared" si="30"/>
        <v>44216935.619999997</v>
      </c>
      <c r="BW187" s="98">
        <f t="shared" si="30"/>
        <v>101304</v>
      </c>
      <c r="BX187" s="98">
        <f t="shared" si="30"/>
        <v>101304</v>
      </c>
      <c r="BY187" s="98">
        <f t="shared" si="30"/>
        <v>101304</v>
      </c>
      <c r="BZ187" s="98">
        <f t="shared" si="30"/>
        <v>0</v>
      </c>
      <c r="CA187" s="98">
        <f t="shared" si="30"/>
        <v>0</v>
      </c>
      <c r="CB187" s="98">
        <f t="shared" si="30"/>
        <v>0</v>
      </c>
      <c r="CC187" s="98">
        <f t="shared" si="30"/>
        <v>9938935.4399999995</v>
      </c>
      <c r="CD187" s="98">
        <f t="shared" si="30"/>
        <v>10614633.119999999</v>
      </c>
      <c r="CE187" s="98">
        <f t="shared" si="30"/>
        <v>11125205.279999999</v>
      </c>
      <c r="CF187" s="203" t="s">
        <v>492</v>
      </c>
      <c r="CG187" s="203" t="s">
        <v>492</v>
      </c>
      <c r="CH187" s="203" t="s">
        <v>492</v>
      </c>
      <c r="CI187" s="203" t="s">
        <v>492</v>
      </c>
      <c r="CJ187" s="203" t="s">
        <v>492</v>
      </c>
      <c r="CK187" s="203" t="s">
        <v>492</v>
      </c>
      <c r="CL187" s="98">
        <f t="shared" ref="CL187:CZ187" si="31">SUM(CL188:CL194)</f>
        <v>0</v>
      </c>
      <c r="CM187" s="98">
        <f t="shared" si="31"/>
        <v>0</v>
      </c>
      <c r="CN187" s="98">
        <f t="shared" si="31"/>
        <v>0</v>
      </c>
      <c r="CO187" s="98">
        <f t="shared" si="31"/>
        <v>12297774.060000001</v>
      </c>
      <c r="CP187" s="98">
        <f t="shared" si="31"/>
        <v>13442774.060000001</v>
      </c>
      <c r="CQ187" s="98">
        <f t="shared" si="31"/>
        <v>13952974.060000001</v>
      </c>
      <c r="CR187" s="98">
        <f t="shared" si="31"/>
        <v>66420</v>
      </c>
      <c r="CS187" s="98">
        <f t="shared" si="31"/>
        <v>66420</v>
      </c>
      <c r="CT187" s="98">
        <f t="shared" si="31"/>
        <v>66420</v>
      </c>
      <c r="CU187" s="98">
        <f t="shared" si="31"/>
        <v>0</v>
      </c>
      <c r="CV187" s="98">
        <f t="shared" si="31"/>
        <v>0</v>
      </c>
      <c r="CW187" s="98">
        <f t="shared" si="31"/>
        <v>0</v>
      </c>
      <c r="CX187" s="98">
        <f t="shared" si="31"/>
        <v>8705669.4000000004</v>
      </c>
      <c r="CY187" s="98">
        <f t="shared" si="31"/>
        <v>9270239.4000000004</v>
      </c>
      <c r="CZ187" s="98">
        <f t="shared" si="31"/>
        <v>9697320</v>
      </c>
      <c r="DA187" s="203" t="s">
        <v>492</v>
      </c>
      <c r="DB187" s="203" t="s">
        <v>492</v>
      </c>
      <c r="DC187" s="203" t="s">
        <v>492</v>
      </c>
      <c r="DD187" s="203" t="s">
        <v>492</v>
      </c>
      <c r="DE187" s="203" t="s">
        <v>492</v>
      </c>
      <c r="DF187" s="203" t="s">
        <v>492</v>
      </c>
      <c r="DG187" s="98">
        <f t="shared" ref="DG187:DU187" si="32">SUM(DG188:DG194)</f>
        <v>0</v>
      </c>
      <c r="DH187" s="98">
        <f t="shared" si="32"/>
        <v>0</v>
      </c>
      <c r="DI187" s="98">
        <f t="shared" si="32"/>
        <v>0</v>
      </c>
      <c r="DJ187" s="98">
        <f t="shared" si="32"/>
        <v>5698932.4900000002</v>
      </c>
      <c r="DK187" s="98">
        <f t="shared" si="32"/>
        <v>6352632.4900000002</v>
      </c>
      <c r="DL187" s="98">
        <f t="shared" si="32"/>
        <v>6640632.4900000002</v>
      </c>
      <c r="DM187" s="98">
        <f t="shared" si="32"/>
        <v>1343343</v>
      </c>
      <c r="DN187" s="98">
        <f t="shared" si="32"/>
        <v>1343343</v>
      </c>
      <c r="DO187" s="98">
        <f t="shared" si="32"/>
        <v>1343343</v>
      </c>
      <c r="DP187" s="98">
        <f t="shared" si="32"/>
        <v>0</v>
      </c>
      <c r="DQ187" s="98">
        <f t="shared" si="32"/>
        <v>0</v>
      </c>
      <c r="DR187" s="98">
        <f t="shared" si="32"/>
        <v>0</v>
      </c>
      <c r="DS187" s="98">
        <f t="shared" si="32"/>
        <v>197895627.59999999</v>
      </c>
      <c r="DT187" s="98">
        <f t="shared" si="32"/>
        <v>210521763.47999999</v>
      </c>
      <c r="DU187" s="98">
        <f t="shared" si="32"/>
        <v>220071516.56999999</v>
      </c>
      <c r="DV187" s="203" t="s">
        <v>492</v>
      </c>
      <c r="DW187" s="203" t="s">
        <v>492</v>
      </c>
      <c r="DX187" s="203" t="s">
        <v>492</v>
      </c>
      <c r="DY187" s="203" t="s">
        <v>492</v>
      </c>
      <c r="DZ187" s="203" t="s">
        <v>492</v>
      </c>
      <c r="EA187" s="203" t="s">
        <v>492</v>
      </c>
      <c r="EB187" s="98">
        <f t="shared" ref="EB187:EG187" si="33">SUM(EB188:EB194)</f>
        <v>0</v>
      </c>
      <c r="EC187" s="98">
        <f t="shared" si="33"/>
        <v>0</v>
      </c>
      <c r="ED187" s="98">
        <f t="shared" si="33"/>
        <v>0</v>
      </c>
      <c r="EE187" s="98">
        <f t="shared" si="33"/>
        <v>163824003.97999999</v>
      </c>
      <c r="EF187" s="98">
        <f t="shared" si="33"/>
        <v>179341903.96000001</v>
      </c>
      <c r="EG187" s="98">
        <f t="shared" si="33"/>
        <v>187149703.96000001</v>
      </c>
    </row>
    <row r="188" spans="1:137" x14ac:dyDescent="0.25">
      <c r="A188" s="12" t="s">
        <v>53</v>
      </c>
      <c r="B188" s="405" t="s">
        <v>363</v>
      </c>
      <c r="C188" s="5"/>
      <c r="D188" s="204"/>
      <c r="E188" s="205"/>
      <c r="F188" s="71"/>
      <c r="G188" s="71"/>
      <c r="H188" s="71"/>
      <c r="I188" s="71">
        <f>F173</f>
        <v>182.19</v>
      </c>
      <c r="J188" s="71">
        <f>G173</f>
        <v>193.52</v>
      </c>
      <c r="K188" s="71">
        <f>H173</f>
        <v>202.11</v>
      </c>
      <c r="L188" s="158"/>
      <c r="M188" s="158"/>
      <c r="N188" s="158"/>
      <c r="O188" s="76">
        <f t="shared" ref="O188:O194" si="34">$F188*L188</f>
        <v>0</v>
      </c>
      <c r="P188" s="76">
        <f t="shared" ref="P188:P194" si="35">$G188*M188</f>
        <v>0</v>
      </c>
      <c r="Q188" s="76">
        <f t="shared" ref="Q188:Q194" si="36">$H188*N188</f>
        <v>0</v>
      </c>
      <c r="R188" s="76">
        <f t="shared" ref="R188:R194" si="37">$I188*L188</f>
        <v>0</v>
      </c>
      <c r="S188" s="76">
        <f t="shared" ref="S188:S194" si="38">$J188*M188</f>
        <v>0</v>
      </c>
      <c r="T188" s="76">
        <f t="shared" ref="T188:T194" si="39">$K188*N188</f>
        <v>0</v>
      </c>
      <c r="U188" s="226">
        <f t="shared" ref="U188:U194" si="40">$F188*U$197</f>
        <v>0</v>
      </c>
      <c r="V188" s="226">
        <f t="shared" ref="V188:V194" si="41">$G188*V$197</f>
        <v>0</v>
      </c>
      <c r="W188" s="226">
        <f t="shared" ref="W188:W194" si="42">$H188*W$197</f>
        <v>0</v>
      </c>
      <c r="X188" s="226">
        <f t="shared" ref="X188:X194" si="43">$I188*X$197</f>
        <v>149.19831261709999</v>
      </c>
      <c r="Y188" s="226">
        <f t="shared" ref="Y188:Y194" si="44">$J188*Y$197</f>
        <v>163.21879112600001</v>
      </c>
      <c r="Z188" s="226">
        <f t="shared" ref="Z188:Z194" si="45">$K188*Z$197</f>
        <v>170.82285447710001</v>
      </c>
      <c r="AA188" s="76">
        <f t="shared" ref="AA188:AC194" si="46">L188*U188</f>
        <v>0</v>
      </c>
      <c r="AB188" s="76">
        <f t="shared" si="46"/>
        <v>0</v>
      </c>
      <c r="AC188" s="76">
        <f t="shared" si="46"/>
        <v>0</v>
      </c>
      <c r="AD188" s="76">
        <f t="shared" ref="AD188:AF194" si="47">L188*X188</f>
        <v>0</v>
      </c>
      <c r="AE188" s="76">
        <f t="shared" si="47"/>
        <v>0</v>
      </c>
      <c r="AF188" s="76">
        <f t="shared" si="47"/>
        <v>0</v>
      </c>
      <c r="AG188" s="158">
        <v>0</v>
      </c>
      <c r="AH188" s="158">
        <v>0</v>
      </c>
      <c r="AI188" s="158">
        <v>0</v>
      </c>
      <c r="AJ188" s="76">
        <f t="shared" ref="AJ188:AJ194" si="48">$F188*AG188</f>
        <v>0</v>
      </c>
      <c r="AK188" s="76">
        <f t="shared" ref="AK188:AK194" si="49">$G188*AH188</f>
        <v>0</v>
      </c>
      <c r="AL188" s="76">
        <f t="shared" ref="AL188:AL194" si="50">$H188*AI188</f>
        <v>0</v>
      </c>
      <c r="AM188" s="76">
        <f t="shared" ref="AM188:AM194" si="51">$I188*AG188</f>
        <v>0</v>
      </c>
      <c r="AN188" s="76">
        <f t="shared" ref="AN188:AN194" si="52">$J188*AH188</f>
        <v>0</v>
      </c>
      <c r="AO188" s="76">
        <f t="shared" ref="AO188:AO194" si="53">$K188*AI188</f>
        <v>0</v>
      </c>
      <c r="AP188" s="226">
        <f t="shared" ref="AP188:AP194" si="54">$F188*AP$197</f>
        <v>0</v>
      </c>
      <c r="AQ188" s="226">
        <f t="shared" ref="AQ188:AQ194" si="55">$G188*AQ$197</f>
        <v>0</v>
      </c>
      <c r="AR188" s="226">
        <f t="shared" ref="AR188:AR194" si="56">$H188*AR$197</f>
        <v>0</v>
      </c>
      <c r="AS188" s="226">
        <f t="shared" ref="AS188:AS194" si="57">$I188*AS$197</f>
        <v>122.4529069933</v>
      </c>
      <c r="AT188" s="226">
        <f t="shared" ref="AT188:AT194" si="58">$J188*AT$197</f>
        <v>134.24307097970001</v>
      </c>
      <c r="AU188" s="226">
        <f t="shared" ref="AU188:AU194" si="59">$K188*AU$197</f>
        <v>140.4095208274</v>
      </c>
      <c r="AV188" s="76">
        <f t="shared" ref="AV188:AX194" si="60">AG188*AP188</f>
        <v>0</v>
      </c>
      <c r="AW188" s="76">
        <f t="shared" si="60"/>
        <v>0</v>
      </c>
      <c r="AX188" s="76">
        <f t="shared" si="60"/>
        <v>0</v>
      </c>
      <c r="AY188" s="76">
        <f t="shared" ref="AY188:BA194" si="61">AG188*AS188</f>
        <v>0</v>
      </c>
      <c r="AZ188" s="76">
        <f t="shared" si="61"/>
        <v>0</v>
      </c>
      <c r="BA188" s="76">
        <f t="shared" si="61"/>
        <v>0</v>
      </c>
      <c r="BB188" s="158">
        <v>123615</v>
      </c>
      <c r="BC188" s="158">
        <v>123615</v>
      </c>
      <c r="BD188" s="158">
        <v>123615</v>
      </c>
      <c r="BE188" s="76">
        <f t="shared" ref="BE188:BE194" si="62">$F188*BB188</f>
        <v>0</v>
      </c>
      <c r="BF188" s="76">
        <f t="shared" ref="BF188:BF194" si="63">$G188*BC188</f>
        <v>0</v>
      </c>
      <c r="BG188" s="76">
        <f t="shared" ref="BG188:BG194" si="64">$H188*BD188</f>
        <v>0</v>
      </c>
      <c r="BH188" s="76">
        <f t="shared" ref="BH188:BH194" si="65">$I188*BB188</f>
        <v>22521416.850000001</v>
      </c>
      <c r="BI188" s="76">
        <f t="shared" ref="BI188:BI194" si="66">$J188*BC188</f>
        <v>23921974.800000001</v>
      </c>
      <c r="BJ188" s="76">
        <f t="shared" ref="BJ188:BJ194" si="67">$K188*BD188</f>
        <v>24983827.649999999</v>
      </c>
      <c r="BK188" s="226">
        <f t="shared" ref="BK188:BK194" si="68">$F188*BK$197</f>
        <v>0</v>
      </c>
      <c r="BL188" s="226">
        <f t="shared" ref="BL188:BL194" si="69">$G188*BL$197</f>
        <v>0</v>
      </c>
      <c r="BM188" s="226">
        <f t="shared" ref="BM188:BM194" si="70">$H188*BM$197</f>
        <v>0</v>
      </c>
      <c r="BN188" s="226">
        <f t="shared" ref="BN188:BN194" si="71">$I188*BN$197</f>
        <v>187.06767967979999</v>
      </c>
      <c r="BO188" s="226">
        <f t="shared" ref="BO188:BO194" si="72">$J188*BO$197</f>
        <v>203.35304645350001</v>
      </c>
      <c r="BP188" s="226">
        <f t="shared" ref="BP188:BP194" si="73">$K188*BP$197</f>
        <v>210.374018896</v>
      </c>
      <c r="BQ188" s="76">
        <f t="shared" ref="BQ188:BS194" si="74">BB188*BK188</f>
        <v>0</v>
      </c>
      <c r="BR188" s="76">
        <f t="shared" si="74"/>
        <v>0</v>
      </c>
      <c r="BS188" s="76">
        <f t="shared" si="74"/>
        <v>0</v>
      </c>
      <c r="BT188" s="76">
        <f t="shared" ref="BT188:BV194" si="75">BB188*BN188</f>
        <v>23124371.219999999</v>
      </c>
      <c r="BU188" s="76">
        <f t="shared" si="75"/>
        <v>25137486.84</v>
      </c>
      <c r="BV188" s="76">
        <f t="shared" si="75"/>
        <v>26005384.350000001</v>
      </c>
      <c r="BW188" s="158">
        <v>0</v>
      </c>
      <c r="BX188" s="158">
        <v>0</v>
      </c>
      <c r="BY188" s="158">
        <v>0</v>
      </c>
      <c r="BZ188" s="76">
        <f t="shared" ref="BZ188:BZ194" si="76">$F188*BW188</f>
        <v>0</v>
      </c>
      <c r="CA188" s="76">
        <f t="shared" ref="CA188:CA194" si="77">$G188*BX188</f>
        <v>0</v>
      </c>
      <c r="CB188" s="76">
        <f t="shared" ref="CB188:CB194" si="78">$H188*BY188</f>
        <v>0</v>
      </c>
      <c r="CC188" s="76">
        <f t="shared" ref="CC188:CC194" si="79">$I188*BW188</f>
        <v>0</v>
      </c>
      <c r="CD188" s="76">
        <f t="shared" ref="CD188:CD194" si="80">$J188*BX188</f>
        <v>0</v>
      </c>
      <c r="CE188" s="76">
        <f t="shared" ref="CE188:CE194" si="81">$K188*BY188</f>
        <v>0</v>
      </c>
      <c r="CF188" s="226">
        <f t="shared" ref="CF188:CF194" si="82">$F188*CF$197</f>
        <v>0</v>
      </c>
      <c r="CG188" s="226">
        <f t="shared" ref="CG188:CG194" si="83">$G188*CG$197</f>
        <v>0</v>
      </c>
      <c r="CH188" s="226">
        <f t="shared" ref="CH188:CH194" si="84">$H188*CH$197</f>
        <v>0</v>
      </c>
      <c r="CI188" s="226">
        <f t="shared" ref="CI188:CI194" si="85">$I188*CI$197</f>
        <v>225.4297222806</v>
      </c>
      <c r="CJ188" s="226">
        <f t="shared" ref="CJ188:CJ194" si="86">$J188*CJ$197</f>
        <v>245.08106937470001</v>
      </c>
      <c r="CK188" s="226">
        <f t="shared" ref="CK188:CK194" si="87">$K188*CK$197</f>
        <v>253.48166765170001</v>
      </c>
      <c r="CL188" s="76">
        <f t="shared" ref="CL188:CN194" si="88">BW188*CF188</f>
        <v>0</v>
      </c>
      <c r="CM188" s="76">
        <f t="shared" si="88"/>
        <v>0</v>
      </c>
      <c r="CN188" s="76">
        <f t="shared" si="88"/>
        <v>0</v>
      </c>
      <c r="CO188" s="76">
        <f t="shared" ref="CO188:CQ194" si="89">BW188*CI188</f>
        <v>0</v>
      </c>
      <c r="CP188" s="76">
        <f t="shared" si="89"/>
        <v>0</v>
      </c>
      <c r="CQ188" s="76">
        <f t="shared" si="89"/>
        <v>0</v>
      </c>
      <c r="CR188" s="158">
        <v>0</v>
      </c>
      <c r="CS188" s="158">
        <v>0</v>
      </c>
      <c r="CT188" s="158">
        <v>0</v>
      </c>
      <c r="CU188" s="76">
        <f t="shared" ref="CU188:CU194" si="90">$F188*CR188</f>
        <v>0</v>
      </c>
      <c r="CV188" s="76">
        <f t="shared" ref="CV188:CV194" si="91">$G188*CS188</f>
        <v>0</v>
      </c>
      <c r="CW188" s="76">
        <f t="shared" ref="CW188:CW194" si="92">$H188*CT188</f>
        <v>0</v>
      </c>
      <c r="CX188" s="76">
        <f t="shared" ref="CX188:CX194" si="93">$I188*CR188</f>
        <v>0</v>
      </c>
      <c r="CY188" s="76">
        <f t="shared" ref="CY188:CY194" si="94">$J188*CS188</f>
        <v>0</v>
      </c>
      <c r="CZ188" s="76">
        <f t="shared" ref="CZ188:CZ194" si="95">$K188*CT188</f>
        <v>0</v>
      </c>
      <c r="DA188" s="226">
        <f t="shared" ref="DA188:DA194" si="96">$F188*DA$197</f>
        <v>0</v>
      </c>
      <c r="DB188" s="226">
        <f t="shared" ref="DB188:DB194" si="97">$G188*DB$197</f>
        <v>0</v>
      </c>
      <c r="DC188" s="226">
        <f t="shared" ref="DC188:DC194" si="98">$H188*DC$197</f>
        <v>0</v>
      </c>
      <c r="DD188" s="226">
        <f t="shared" ref="DD188:DD194" si="99">$I188*DD$197</f>
        <v>119.2657867794</v>
      </c>
      <c r="DE188" s="226">
        <f t="shared" ref="DE188:DE194" si="100">$J188*DE$197</f>
        <v>132.61377472020001</v>
      </c>
      <c r="DF188" s="226">
        <f t="shared" ref="DF188:DF194" si="101">$K188*DF$197</f>
        <v>138.40300542860001</v>
      </c>
      <c r="DG188" s="76">
        <f t="shared" ref="DG188:DI194" si="102">CR188*DA188</f>
        <v>0</v>
      </c>
      <c r="DH188" s="76">
        <f t="shared" si="102"/>
        <v>0</v>
      </c>
      <c r="DI188" s="76">
        <f t="shared" si="102"/>
        <v>0</v>
      </c>
      <c r="DJ188" s="76">
        <f t="shared" ref="DJ188:DL194" si="103">CR188*DD188</f>
        <v>0</v>
      </c>
      <c r="DK188" s="76">
        <f t="shared" si="103"/>
        <v>0</v>
      </c>
      <c r="DL188" s="76">
        <f t="shared" si="103"/>
        <v>0</v>
      </c>
      <c r="DM188" s="185">
        <f>L188+AG188+BB188+BW188+CR188</f>
        <v>123615</v>
      </c>
      <c r="DN188" s="185">
        <f t="shared" ref="DN188:DO194" si="104">M188+AH188+BC188+BX188+CS188</f>
        <v>123615</v>
      </c>
      <c r="DO188" s="185">
        <f t="shared" si="104"/>
        <v>123615</v>
      </c>
      <c r="DP188" s="76">
        <f t="shared" ref="DP188:DP194" si="105">$F188*DM188</f>
        <v>0</v>
      </c>
      <c r="DQ188" s="76">
        <f t="shared" ref="DQ188:DQ194" si="106">$G188*DN188</f>
        <v>0</v>
      </c>
      <c r="DR188" s="76">
        <f t="shared" ref="DR188:DR194" si="107">$H188*DO188</f>
        <v>0</v>
      </c>
      <c r="DS188" s="76">
        <f t="shared" ref="DS188:DS194" si="108">$I188*DM188</f>
        <v>22521416.850000001</v>
      </c>
      <c r="DT188" s="76">
        <f t="shared" ref="DT188:DT194" si="109">$J188*DN188</f>
        <v>23921974.800000001</v>
      </c>
      <c r="DU188" s="76">
        <f t="shared" ref="DU188:DU194" si="110">$K188*DO188</f>
        <v>24983827.649999999</v>
      </c>
      <c r="DV188" s="226">
        <f t="shared" ref="DV188:DV194" si="111">$F188*DV$197</f>
        <v>0</v>
      </c>
      <c r="DW188" s="226">
        <f t="shared" ref="DW188:DW194" si="112">$G188*DW$197</f>
        <v>0</v>
      </c>
      <c r="DX188" s="226">
        <f t="shared" ref="DX188:DX194" si="113">$H188*DX$197</f>
        <v>0</v>
      </c>
      <c r="DY188" s="226">
        <f t="shared" ref="DY188:DY194" si="114">$I188*DY$197</f>
        <v>150.8224089887</v>
      </c>
      <c r="DZ188" s="226">
        <f t="shared" ref="DZ188:DZ194" si="115">$J188*DZ$197</f>
        <v>164.8582297687</v>
      </c>
      <c r="EA188" s="226">
        <f t="shared" ref="EA188:EA194" si="116">$K188*EA$197</f>
        <v>171.87515793739999</v>
      </c>
      <c r="EB188" s="76">
        <f t="shared" ref="EB188:ED194" si="117">DM188*DV188</f>
        <v>0</v>
      </c>
      <c r="EC188" s="76">
        <f t="shared" si="117"/>
        <v>0</v>
      </c>
      <c r="ED188" s="76">
        <f t="shared" si="117"/>
        <v>0</v>
      </c>
      <c r="EE188" s="76">
        <f t="shared" ref="EE188:EG194" si="118">DM188*DY188</f>
        <v>18643912.09</v>
      </c>
      <c r="EF188" s="76">
        <f t="shared" si="118"/>
        <v>20378950.07</v>
      </c>
      <c r="EG188" s="76">
        <f t="shared" si="118"/>
        <v>21246347.649999999</v>
      </c>
    </row>
    <row r="189" spans="1:137" x14ac:dyDescent="0.25">
      <c r="A189" s="12" t="s">
        <v>54</v>
      </c>
      <c r="B189" s="405" t="s">
        <v>364</v>
      </c>
      <c r="C189" s="5"/>
      <c r="D189" s="204"/>
      <c r="E189" s="205"/>
      <c r="F189" s="71"/>
      <c r="G189" s="71"/>
      <c r="H189" s="71"/>
      <c r="I189" s="71">
        <f t="shared" ref="I189:K194" si="119">F174</f>
        <v>98.11</v>
      </c>
      <c r="J189" s="71">
        <f t="shared" si="119"/>
        <v>104.78</v>
      </c>
      <c r="K189" s="71">
        <f t="shared" si="119"/>
        <v>109.82</v>
      </c>
      <c r="L189" s="158">
        <v>29718</v>
      </c>
      <c r="M189" s="158">
        <v>29718</v>
      </c>
      <c r="N189" s="158">
        <v>29718</v>
      </c>
      <c r="O189" s="76">
        <f t="shared" si="34"/>
        <v>0</v>
      </c>
      <c r="P189" s="76">
        <f t="shared" si="35"/>
        <v>0</v>
      </c>
      <c r="Q189" s="76">
        <f t="shared" si="36"/>
        <v>0</v>
      </c>
      <c r="R189" s="76">
        <f t="shared" si="37"/>
        <v>2915632.98</v>
      </c>
      <c r="S189" s="76">
        <f t="shared" si="38"/>
        <v>3113852.04</v>
      </c>
      <c r="T189" s="76">
        <f t="shared" si="39"/>
        <v>3263630.76</v>
      </c>
      <c r="U189" s="226">
        <f t="shared" si="40"/>
        <v>0</v>
      </c>
      <c r="V189" s="226">
        <f t="shared" si="41"/>
        <v>0</v>
      </c>
      <c r="W189" s="226">
        <f t="shared" si="42"/>
        <v>0</v>
      </c>
      <c r="X189" s="226">
        <f t="shared" si="43"/>
        <v>80.343852301799998</v>
      </c>
      <c r="Y189" s="226">
        <f t="shared" si="44"/>
        <v>88.373630292399994</v>
      </c>
      <c r="Z189" s="226">
        <f t="shared" si="45"/>
        <v>92.819582794900001</v>
      </c>
      <c r="AA189" s="76">
        <f t="shared" si="46"/>
        <v>0</v>
      </c>
      <c r="AB189" s="76">
        <f t="shared" si="46"/>
        <v>0</v>
      </c>
      <c r="AC189" s="76">
        <f t="shared" si="46"/>
        <v>0</v>
      </c>
      <c r="AD189" s="76">
        <f t="shared" si="47"/>
        <v>2387658.6</v>
      </c>
      <c r="AE189" s="76">
        <f t="shared" si="47"/>
        <v>2626287.5499999998</v>
      </c>
      <c r="AF189" s="76">
        <f t="shared" si="47"/>
        <v>2758412.36</v>
      </c>
      <c r="AG189" s="158">
        <v>0</v>
      </c>
      <c r="AH189" s="158">
        <v>0</v>
      </c>
      <c r="AI189" s="158">
        <v>0</v>
      </c>
      <c r="AJ189" s="76">
        <f t="shared" si="48"/>
        <v>0</v>
      </c>
      <c r="AK189" s="76">
        <f t="shared" si="49"/>
        <v>0</v>
      </c>
      <c r="AL189" s="76">
        <f t="shared" si="50"/>
        <v>0</v>
      </c>
      <c r="AM189" s="76">
        <f t="shared" si="51"/>
        <v>0</v>
      </c>
      <c r="AN189" s="76">
        <f t="shared" si="52"/>
        <v>0</v>
      </c>
      <c r="AO189" s="76">
        <f t="shared" si="53"/>
        <v>0</v>
      </c>
      <c r="AP189" s="226">
        <f t="shared" si="54"/>
        <v>0</v>
      </c>
      <c r="AQ189" s="226">
        <f t="shared" si="55"/>
        <v>0</v>
      </c>
      <c r="AR189" s="226">
        <f t="shared" si="56"/>
        <v>0</v>
      </c>
      <c r="AS189" s="226">
        <f t="shared" si="57"/>
        <v>65.941350815700005</v>
      </c>
      <c r="AT189" s="226">
        <f t="shared" si="58"/>
        <v>72.684936839900004</v>
      </c>
      <c r="AU189" s="226">
        <f t="shared" si="59"/>
        <v>76.293966539400003</v>
      </c>
      <c r="AV189" s="76">
        <f t="shared" si="60"/>
        <v>0</v>
      </c>
      <c r="AW189" s="76">
        <f t="shared" si="60"/>
        <v>0</v>
      </c>
      <c r="AX189" s="76">
        <f t="shared" si="60"/>
        <v>0</v>
      </c>
      <c r="AY189" s="76">
        <f t="shared" si="61"/>
        <v>0</v>
      </c>
      <c r="AZ189" s="76">
        <f t="shared" si="61"/>
        <v>0</v>
      </c>
      <c r="BA189" s="76">
        <f t="shared" si="61"/>
        <v>0</v>
      </c>
      <c r="BB189" s="158">
        <v>15354</v>
      </c>
      <c r="BC189" s="158">
        <v>15354</v>
      </c>
      <c r="BD189" s="158">
        <v>15354</v>
      </c>
      <c r="BE189" s="76">
        <f t="shared" si="62"/>
        <v>0</v>
      </c>
      <c r="BF189" s="76">
        <f t="shared" si="63"/>
        <v>0</v>
      </c>
      <c r="BG189" s="76">
        <f t="shared" si="64"/>
        <v>0</v>
      </c>
      <c r="BH189" s="76">
        <f t="shared" si="65"/>
        <v>1506380.94</v>
      </c>
      <c r="BI189" s="76">
        <f t="shared" si="66"/>
        <v>1608792.12</v>
      </c>
      <c r="BJ189" s="76">
        <f t="shared" si="67"/>
        <v>1686176.28</v>
      </c>
      <c r="BK189" s="226">
        <f t="shared" si="68"/>
        <v>0</v>
      </c>
      <c r="BL189" s="226">
        <f t="shared" si="69"/>
        <v>0</v>
      </c>
      <c r="BM189" s="226">
        <f t="shared" si="70"/>
        <v>0</v>
      </c>
      <c r="BN189" s="226">
        <f t="shared" si="71"/>
        <v>100.73664884670001</v>
      </c>
      <c r="BO189" s="226">
        <f t="shared" si="72"/>
        <v>110.1040316628</v>
      </c>
      <c r="BP189" s="226">
        <f t="shared" si="73"/>
        <v>114.3103990657</v>
      </c>
      <c r="BQ189" s="76">
        <f t="shared" si="74"/>
        <v>0</v>
      </c>
      <c r="BR189" s="76">
        <f t="shared" si="74"/>
        <v>0</v>
      </c>
      <c r="BS189" s="76">
        <f t="shared" si="74"/>
        <v>0</v>
      </c>
      <c r="BT189" s="76">
        <f t="shared" si="75"/>
        <v>1546710.51</v>
      </c>
      <c r="BU189" s="76">
        <f t="shared" si="75"/>
        <v>1690537.3</v>
      </c>
      <c r="BV189" s="76">
        <f t="shared" si="75"/>
        <v>1755121.87</v>
      </c>
      <c r="BW189" s="158">
        <v>101304</v>
      </c>
      <c r="BX189" s="158">
        <v>101304</v>
      </c>
      <c r="BY189" s="158">
        <v>101304</v>
      </c>
      <c r="BZ189" s="76">
        <f t="shared" si="76"/>
        <v>0</v>
      </c>
      <c r="CA189" s="76">
        <f t="shared" si="77"/>
        <v>0</v>
      </c>
      <c r="CB189" s="76">
        <f t="shared" si="78"/>
        <v>0</v>
      </c>
      <c r="CC189" s="76">
        <f t="shared" si="79"/>
        <v>9938935.4399999995</v>
      </c>
      <c r="CD189" s="76">
        <f t="shared" si="80"/>
        <v>10614633.119999999</v>
      </c>
      <c r="CE189" s="76">
        <f t="shared" si="81"/>
        <v>11125205.279999999</v>
      </c>
      <c r="CF189" s="226">
        <f t="shared" si="82"/>
        <v>0</v>
      </c>
      <c r="CG189" s="226">
        <f t="shared" si="83"/>
        <v>0</v>
      </c>
      <c r="CH189" s="226">
        <f t="shared" si="84"/>
        <v>0</v>
      </c>
      <c r="CI189" s="226">
        <f t="shared" si="85"/>
        <v>121.39475302130001</v>
      </c>
      <c r="CJ189" s="226">
        <f t="shared" si="86"/>
        <v>132.69736693409999</v>
      </c>
      <c r="CK189" s="226">
        <f t="shared" si="87"/>
        <v>137.73369324379999</v>
      </c>
      <c r="CL189" s="76">
        <f t="shared" si="88"/>
        <v>0</v>
      </c>
      <c r="CM189" s="76">
        <f t="shared" si="88"/>
        <v>0</v>
      </c>
      <c r="CN189" s="76">
        <f t="shared" si="88"/>
        <v>0</v>
      </c>
      <c r="CO189" s="76">
        <f t="shared" si="89"/>
        <v>12297774.060000001</v>
      </c>
      <c r="CP189" s="76">
        <f t="shared" si="89"/>
        <v>13442774.060000001</v>
      </c>
      <c r="CQ189" s="76">
        <f t="shared" si="89"/>
        <v>13952974.060000001</v>
      </c>
      <c r="CR189" s="158">
        <v>0</v>
      </c>
      <c r="CS189" s="158">
        <v>0</v>
      </c>
      <c r="CT189" s="158">
        <v>0</v>
      </c>
      <c r="CU189" s="76">
        <f t="shared" si="90"/>
        <v>0</v>
      </c>
      <c r="CV189" s="76">
        <f t="shared" si="91"/>
        <v>0</v>
      </c>
      <c r="CW189" s="76">
        <f t="shared" si="92"/>
        <v>0</v>
      </c>
      <c r="CX189" s="76">
        <f t="shared" si="93"/>
        <v>0</v>
      </c>
      <c r="CY189" s="76">
        <f t="shared" si="94"/>
        <v>0</v>
      </c>
      <c r="CZ189" s="76">
        <f t="shared" si="95"/>
        <v>0</v>
      </c>
      <c r="DA189" s="226">
        <f t="shared" si="96"/>
        <v>0</v>
      </c>
      <c r="DB189" s="226">
        <f t="shared" si="97"/>
        <v>0</v>
      </c>
      <c r="DC189" s="226">
        <f t="shared" si="98"/>
        <v>0</v>
      </c>
      <c r="DD189" s="226">
        <f t="shared" si="99"/>
        <v>64.225074597499997</v>
      </c>
      <c r="DE189" s="226">
        <f t="shared" si="100"/>
        <v>71.802766200799994</v>
      </c>
      <c r="DF189" s="226">
        <f t="shared" si="101"/>
        <v>75.2036913373</v>
      </c>
      <c r="DG189" s="76">
        <f t="shared" si="102"/>
        <v>0</v>
      </c>
      <c r="DH189" s="76">
        <f t="shared" si="102"/>
        <v>0</v>
      </c>
      <c r="DI189" s="76">
        <f t="shared" si="102"/>
        <v>0</v>
      </c>
      <c r="DJ189" s="76">
        <f t="shared" si="103"/>
        <v>0</v>
      </c>
      <c r="DK189" s="76">
        <f t="shared" si="103"/>
        <v>0</v>
      </c>
      <c r="DL189" s="76">
        <f t="shared" si="103"/>
        <v>0</v>
      </c>
      <c r="DM189" s="185">
        <f t="shared" ref="DM189:DM194" si="120">L189+AG189+BB189+BW189+CR189</f>
        <v>146376</v>
      </c>
      <c r="DN189" s="185">
        <f t="shared" si="104"/>
        <v>146376</v>
      </c>
      <c r="DO189" s="185">
        <f t="shared" si="104"/>
        <v>146376</v>
      </c>
      <c r="DP189" s="76">
        <f t="shared" si="105"/>
        <v>0</v>
      </c>
      <c r="DQ189" s="76">
        <f t="shared" si="106"/>
        <v>0</v>
      </c>
      <c r="DR189" s="76">
        <f t="shared" si="107"/>
        <v>0</v>
      </c>
      <c r="DS189" s="76">
        <f t="shared" si="108"/>
        <v>14360949.359999999</v>
      </c>
      <c r="DT189" s="76">
        <f t="shared" si="109"/>
        <v>15337277.279999999</v>
      </c>
      <c r="DU189" s="76">
        <f t="shared" si="110"/>
        <v>16075012.32</v>
      </c>
      <c r="DV189" s="226">
        <f t="shared" si="111"/>
        <v>0</v>
      </c>
      <c r="DW189" s="226">
        <f t="shared" si="112"/>
        <v>0</v>
      </c>
      <c r="DX189" s="226">
        <f t="shared" si="113"/>
        <v>0</v>
      </c>
      <c r="DY189" s="226">
        <f t="shared" si="114"/>
        <v>81.218434304200002</v>
      </c>
      <c r="DZ189" s="226">
        <f t="shared" si="115"/>
        <v>89.261292451299994</v>
      </c>
      <c r="EA189" s="226">
        <f t="shared" si="116"/>
        <v>93.391370267100001</v>
      </c>
      <c r="EB189" s="76">
        <f t="shared" si="117"/>
        <v>0</v>
      </c>
      <c r="EC189" s="76">
        <f t="shared" si="117"/>
        <v>0</v>
      </c>
      <c r="ED189" s="76">
        <f t="shared" si="117"/>
        <v>0</v>
      </c>
      <c r="EE189" s="76">
        <f t="shared" si="118"/>
        <v>11888429.539999999</v>
      </c>
      <c r="EF189" s="76">
        <f t="shared" si="118"/>
        <v>13065710.939999999</v>
      </c>
      <c r="EG189" s="76">
        <f t="shared" si="118"/>
        <v>13670255.210000001</v>
      </c>
    </row>
    <row r="190" spans="1:137" x14ac:dyDescent="0.25">
      <c r="A190" s="12" t="s">
        <v>52</v>
      </c>
      <c r="B190" s="405" t="s">
        <v>365</v>
      </c>
      <c r="C190" s="5"/>
      <c r="D190" s="204"/>
      <c r="E190" s="205"/>
      <c r="F190" s="71"/>
      <c r="G190" s="71"/>
      <c r="H190" s="71"/>
      <c r="I190" s="71">
        <f t="shared" si="119"/>
        <v>146.58000000000001</v>
      </c>
      <c r="J190" s="71">
        <f t="shared" si="119"/>
        <v>155.94</v>
      </c>
      <c r="K190" s="71">
        <f t="shared" si="119"/>
        <v>163.02000000000001</v>
      </c>
      <c r="L190" s="158">
        <v>27171</v>
      </c>
      <c r="M190" s="158">
        <v>27171</v>
      </c>
      <c r="N190" s="158">
        <v>27171</v>
      </c>
      <c r="O190" s="76">
        <f t="shared" si="34"/>
        <v>0</v>
      </c>
      <c r="P190" s="76">
        <f t="shared" si="35"/>
        <v>0</v>
      </c>
      <c r="Q190" s="76">
        <f t="shared" si="36"/>
        <v>0</v>
      </c>
      <c r="R190" s="76">
        <f t="shared" si="37"/>
        <v>3982725.18</v>
      </c>
      <c r="S190" s="76">
        <f t="shared" si="38"/>
        <v>4237045.74</v>
      </c>
      <c r="T190" s="76">
        <f t="shared" si="39"/>
        <v>4429416.42</v>
      </c>
      <c r="U190" s="226">
        <f t="shared" si="40"/>
        <v>0</v>
      </c>
      <c r="V190" s="226">
        <f t="shared" si="41"/>
        <v>0</v>
      </c>
      <c r="W190" s="226">
        <f t="shared" si="42"/>
        <v>0</v>
      </c>
      <c r="X190" s="226">
        <f t="shared" si="43"/>
        <v>120.0367125715</v>
      </c>
      <c r="Y190" s="226">
        <f t="shared" si="44"/>
        <v>131.52303786780001</v>
      </c>
      <c r="Z190" s="226">
        <f t="shared" si="45"/>
        <v>137.78408657099999</v>
      </c>
      <c r="AA190" s="76">
        <f t="shared" si="46"/>
        <v>0</v>
      </c>
      <c r="AB190" s="76">
        <f t="shared" si="46"/>
        <v>0</v>
      </c>
      <c r="AC190" s="76">
        <f t="shared" si="46"/>
        <v>0</v>
      </c>
      <c r="AD190" s="76">
        <f t="shared" si="47"/>
        <v>3261517.52</v>
      </c>
      <c r="AE190" s="76">
        <f t="shared" si="47"/>
        <v>3573612.46</v>
      </c>
      <c r="AF190" s="76">
        <f t="shared" si="47"/>
        <v>3743731.42</v>
      </c>
      <c r="AG190" s="158">
        <v>68580</v>
      </c>
      <c r="AH190" s="158">
        <v>68580</v>
      </c>
      <c r="AI190" s="158">
        <v>68580</v>
      </c>
      <c r="AJ190" s="76">
        <f t="shared" si="48"/>
        <v>0</v>
      </c>
      <c r="AK190" s="76">
        <f t="shared" si="49"/>
        <v>0</v>
      </c>
      <c r="AL190" s="76">
        <f t="shared" si="50"/>
        <v>0</v>
      </c>
      <c r="AM190" s="76">
        <f t="shared" si="51"/>
        <v>10052456.4</v>
      </c>
      <c r="AN190" s="76">
        <f t="shared" si="52"/>
        <v>10694365.199999999</v>
      </c>
      <c r="AO190" s="76">
        <f t="shared" si="53"/>
        <v>11179911.6</v>
      </c>
      <c r="AP190" s="226">
        <f t="shared" si="54"/>
        <v>0</v>
      </c>
      <c r="AQ190" s="226">
        <f t="shared" si="55"/>
        <v>0</v>
      </c>
      <c r="AR190" s="226">
        <f t="shared" si="56"/>
        <v>0</v>
      </c>
      <c r="AS190" s="226">
        <f t="shared" si="57"/>
        <v>98.518838065099999</v>
      </c>
      <c r="AT190" s="226">
        <f t="shared" si="58"/>
        <v>108.1741654019</v>
      </c>
      <c r="AU190" s="226">
        <f t="shared" si="59"/>
        <v>113.2529814719</v>
      </c>
      <c r="AV190" s="76">
        <f t="shared" si="60"/>
        <v>0</v>
      </c>
      <c r="AW190" s="76">
        <f t="shared" si="60"/>
        <v>0</v>
      </c>
      <c r="AX190" s="76">
        <f t="shared" si="60"/>
        <v>0</v>
      </c>
      <c r="AY190" s="76">
        <f t="shared" si="61"/>
        <v>6756421.9100000001</v>
      </c>
      <c r="AZ190" s="76">
        <f t="shared" si="61"/>
        <v>7418584.2599999998</v>
      </c>
      <c r="BA190" s="76">
        <f t="shared" si="61"/>
        <v>7766889.4699999997</v>
      </c>
      <c r="BB190" s="158">
        <v>14688</v>
      </c>
      <c r="BC190" s="158">
        <v>14688</v>
      </c>
      <c r="BD190" s="158">
        <v>14688</v>
      </c>
      <c r="BE190" s="76">
        <f t="shared" si="62"/>
        <v>0</v>
      </c>
      <c r="BF190" s="76">
        <f t="shared" si="63"/>
        <v>0</v>
      </c>
      <c r="BG190" s="76">
        <f t="shared" si="64"/>
        <v>0</v>
      </c>
      <c r="BH190" s="76">
        <f t="shared" si="65"/>
        <v>2152967.04</v>
      </c>
      <c r="BI190" s="76">
        <f t="shared" si="66"/>
        <v>2290446.7200000002</v>
      </c>
      <c r="BJ190" s="76">
        <f t="shared" si="67"/>
        <v>2394437.7599999998</v>
      </c>
      <c r="BK190" s="226">
        <f t="shared" si="68"/>
        <v>0</v>
      </c>
      <c r="BL190" s="226">
        <f t="shared" si="69"/>
        <v>0</v>
      </c>
      <c r="BM190" s="226">
        <f t="shared" si="70"/>
        <v>0</v>
      </c>
      <c r="BN190" s="226">
        <f t="shared" si="71"/>
        <v>150.50431136430001</v>
      </c>
      <c r="BO190" s="226">
        <f t="shared" si="72"/>
        <v>163.86354931770001</v>
      </c>
      <c r="BP190" s="226">
        <f t="shared" si="73"/>
        <v>169.6856788899</v>
      </c>
      <c r="BQ190" s="76">
        <f t="shared" si="74"/>
        <v>0</v>
      </c>
      <c r="BR190" s="76">
        <f t="shared" si="74"/>
        <v>0</v>
      </c>
      <c r="BS190" s="76">
        <f t="shared" si="74"/>
        <v>0</v>
      </c>
      <c r="BT190" s="76">
        <f t="shared" si="75"/>
        <v>2210607.33</v>
      </c>
      <c r="BU190" s="76">
        <f t="shared" si="75"/>
        <v>2406827.81</v>
      </c>
      <c r="BV190" s="76">
        <f t="shared" si="75"/>
        <v>2492343.25</v>
      </c>
      <c r="BW190" s="158">
        <v>0</v>
      </c>
      <c r="BX190" s="158">
        <v>0</v>
      </c>
      <c r="BY190" s="158">
        <v>0</v>
      </c>
      <c r="BZ190" s="76">
        <f t="shared" si="76"/>
        <v>0</v>
      </c>
      <c r="CA190" s="76">
        <f t="shared" si="77"/>
        <v>0</v>
      </c>
      <c r="CB190" s="76">
        <f t="shared" si="78"/>
        <v>0</v>
      </c>
      <c r="CC190" s="76">
        <f t="shared" si="79"/>
        <v>0</v>
      </c>
      <c r="CD190" s="76">
        <f t="shared" si="80"/>
        <v>0</v>
      </c>
      <c r="CE190" s="76">
        <f t="shared" si="81"/>
        <v>0</v>
      </c>
      <c r="CF190" s="226">
        <f t="shared" si="82"/>
        <v>0</v>
      </c>
      <c r="CG190" s="226">
        <f t="shared" si="83"/>
        <v>0</v>
      </c>
      <c r="CH190" s="226">
        <f t="shared" si="84"/>
        <v>0</v>
      </c>
      <c r="CI190" s="226">
        <f t="shared" si="85"/>
        <v>181.36828965309999</v>
      </c>
      <c r="CJ190" s="226">
        <f t="shared" si="86"/>
        <v>197.4883317398</v>
      </c>
      <c r="CK190" s="226">
        <f t="shared" si="87"/>
        <v>204.4558975834</v>
      </c>
      <c r="CL190" s="76">
        <f t="shared" si="88"/>
        <v>0</v>
      </c>
      <c r="CM190" s="76">
        <f t="shared" si="88"/>
        <v>0</v>
      </c>
      <c r="CN190" s="76">
        <f t="shared" si="88"/>
        <v>0</v>
      </c>
      <c r="CO190" s="76">
        <f t="shared" si="89"/>
        <v>0</v>
      </c>
      <c r="CP190" s="76">
        <f t="shared" si="89"/>
        <v>0</v>
      </c>
      <c r="CQ190" s="76">
        <f t="shared" si="89"/>
        <v>0</v>
      </c>
      <c r="CR190" s="158">
        <v>0</v>
      </c>
      <c r="CS190" s="158">
        <v>0</v>
      </c>
      <c r="CT190" s="158">
        <v>0</v>
      </c>
      <c r="CU190" s="76">
        <f t="shared" si="90"/>
        <v>0</v>
      </c>
      <c r="CV190" s="76">
        <f t="shared" si="91"/>
        <v>0</v>
      </c>
      <c r="CW190" s="76">
        <f t="shared" si="92"/>
        <v>0</v>
      </c>
      <c r="CX190" s="76">
        <f t="shared" si="93"/>
        <v>0</v>
      </c>
      <c r="CY190" s="76">
        <f t="shared" si="94"/>
        <v>0</v>
      </c>
      <c r="CZ190" s="76">
        <f t="shared" si="95"/>
        <v>0</v>
      </c>
      <c r="DA190" s="226">
        <f t="shared" si="96"/>
        <v>0</v>
      </c>
      <c r="DB190" s="226">
        <f t="shared" si="97"/>
        <v>0</v>
      </c>
      <c r="DC190" s="226">
        <f t="shared" si="98"/>
        <v>0</v>
      </c>
      <c r="DD190" s="226">
        <f t="shared" si="99"/>
        <v>95.954657369299994</v>
      </c>
      <c r="DE190" s="226">
        <f t="shared" si="100"/>
        <v>106.8612651398</v>
      </c>
      <c r="DF190" s="226">
        <f t="shared" si="101"/>
        <v>111.6345452723</v>
      </c>
      <c r="DG190" s="76">
        <f t="shared" si="102"/>
        <v>0</v>
      </c>
      <c r="DH190" s="76">
        <f t="shared" si="102"/>
        <v>0</v>
      </c>
      <c r="DI190" s="76">
        <f t="shared" si="102"/>
        <v>0</v>
      </c>
      <c r="DJ190" s="76">
        <f t="shared" si="103"/>
        <v>0</v>
      </c>
      <c r="DK190" s="76">
        <f t="shared" si="103"/>
        <v>0</v>
      </c>
      <c r="DL190" s="76">
        <f t="shared" si="103"/>
        <v>0</v>
      </c>
      <c r="DM190" s="185">
        <f t="shared" si="120"/>
        <v>110439</v>
      </c>
      <c r="DN190" s="185">
        <f t="shared" si="104"/>
        <v>110439</v>
      </c>
      <c r="DO190" s="185">
        <f t="shared" si="104"/>
        <v>110439</v>
      </c>
      <c r="DP190" s="76">
        <f t="shared" si="105"/>
        <v>0</v>
      </c>
      <c r="DQ190" s="76">
        <f t="shared" si="106"/>
        <v>0</v>
      </c>
      <c r="DR190" s="76">
        <f t="shared" si="107"/>
        <v>0</v>
      </c>
      <c r="DS190" s="76">
        <f t="shared" si="108"/>
        <v>16188148.619999999</v>
      </c>
      <c r="DT190" s="76">
        <f t="shared" si="109"/>
        <v>17221857.66</v>
      </c>
      <c r="DU190" s="76">
        <f t="shared" si="110"/>
        <v>18003765.780000001</v>
      </c>
      <c r="DV190" s="226">
        <f t="shared" si="111"/>
        <v>0</v>
      </c>
      <c r="DW190" s="226">
        <f t="shared" si="112"/>
        <v>0</v>
      </c>
      <c r="DX190" s="226">
        <f t="shared" si="113"/>
        <v>0</v>
      </c>
      <c r="DY190" s="226">
        <f t="shared" si="114"/>
        <v>121.34337070949999</v>
      </c>
      <c r="DZ190" s="226">
        <f t="shared" si="115"/>
        <v>132.8441109453</v>
      </c>
      <c r="EA190" s="226">
        <f t="shared" si="116"/>
        <v>138.63286451409999</v>
      </c>
      <c r="EB190" s="76">
        <f t="shared" si="117"/>
        <v>0</v>
      </c>
      <c r="EC190" s="76">
        <f t="shared" si="117"/>
        <v>0</v>
      </c>
      <c r="ED190" s="76">
        <f t="shared" si="117"/>
        <v>0</v>
      </c>
      <c r="EE190" s="76">
        <f t="shared" si="118"/>
        <v>13401040.52</v>
      </c>
      <c r="EF190" s="76">
        <f t="shared" si="118"/>
        <v>14671170.77</v>
      </c>
      <c r="EG190" s="76">
        <f t="shared" si="118"/>
        <v>15310474.92</v>
      </c>
    </row>
    <row r="191" spans="1:137" ht="36" x14ac:dyDescent="0.25">
      <c r="A191" s="12" t="s">
        <v>490</v>
      </c>
      <c r="B191" s="405" t="s">
        <v>365</v>
      </c>
      <c r="C191" s="5"/>
      <c r="D191" s="204"/>
      <c r="E191" s="205"/>
      <c r="F191" s="71"/>
      <c r="G191" s="71"/>
      <c r="H191" s="71"/>
      <c r="I191" s="71">
        <f t="shared" si="119"/>
        <v>173.42</v>
      </c>
      <c r="J191" s="71">
        <f t="shared" si="119"/>
        <v>184.27</v>
      </c>
      <c r="K191" s="71">
        <f t="shared" si="119"/>
        <v>192.48</v>
      </c>
      <c r="L191" s="158">
        <v>0</v>
      </c>
      <c r="M191" s="158">
        <v>0</v>
      </c>
      <c r="N191" s="158">
        <v>0</v>
      </c>
      <c r="O191" s="76">
        <f t="shared" si="34"/>
        <v>0</v>
      </c>
      <c r="P191" s="76">
        <f t="shared" si="35"/>
        <v>0</v>
      </c>
      <c r="Q191" s="76">
        <f t="shared" si="36"/>
        <v>0</v>
      </c>
      <c r="R191" s="76">
        <f t="shared" si="37"/>
        <v>0</v>
      </c>
      <c r="S191" s="76">
        <f t="shared" si="38"/>
        <v>0</v>
      </c>
      <c r="T191" s="76">
        <f t="shared" si="39"/>
        <v>0</v>
      </c>
      <c r="U191" s="226">
        <f t="shared" si="40"/>
        <v>0</v>
      </c>
      <c r="V191" s="226">
        <f t="shared" si="41"/>
        <v>0</v>
      </c>
      <c r="W191" s="226">
        <f t="shared" si="42"/>
        <v>0</v>
      </c>
      <c r="X191" s="226">
        <f t="shared" si="43"/>
        <v>142.01641898049999</v>
      </c>
      <c r="Y191" s="226">
        <f t="shared" si="44"/>
        <v>155.4171488259</v>
      </c>
      <c r="Z191" s="226">
        <f t="shared" si="45"/>
        <v>162.6836031357</v>
      </c>
      <c r="AA191" s="76">
        <f t="shared" si="46"/>
        <v>0</v>
      </c>
      <c r="AB191" s="76">
        <f t="shared" si="46"/>
        <v>0</v>
      </c>
      <c r="AC191" s="76">
        <f t="shared" si="46"/>
        <v>0</v>
      </c>
      <c r="AD191" s="76">
        <f t="shared" si="47"/>
        <v>0</v>
      </c>
      <c r="AE191" s="76">
        <f t="shared" si="47"/>
        <v>0</v>
      </c>
      <c r="AF191" s="76">
        <f t="shared" si="47"/>
        <v>0</v>
      </c>
      <c r="AG191" s="158">
        <v>18840</v>
      </c>
      <c r="AH191" s="158">
        <v>18840</v>
      </c>
      <c r="AI191" s="158">
        <v>18840</v>
      </c>
      <c r="AJ191" s="76">
        <f t="shared" si="48"/>
        <v>0</v>
      </c>
      <c r="AK191" s="76">
        <f t="shared" si="49"/>
        <v>0</v>
      </c>
      <c r="AL191" s="76">
        <f t="shared" si="50"/>
        <v>0</v>
      </c>
      <c r="AM191" s="76">
        <f t="shared" si="51"/>
        <v>3267232.8</v>
      </c>
      <c r="AN191" s="76">
        <f t="shared" si="52"/>
        <v>3471646.8</v>
      </c>
      <c r="AO191" s="76">
        <f t="shared" si="53"/>
        <v>3626323.2</v>
      </c>
      <c r="AP191" s="226">
        <f t="shared" si="54"/>
        <v>0</v>
      </c>
      <c r="AQ191" s="226">
        <f t="shared" si="55"/>
        <v>0</v>
      </c>
      <c r="AR191" s="226">
        <f t="shared" si="56"/>
        <v>0</v>
      </c>
      <c r="AS191" s="226">
        <f t="shared" si="57"/>
        <v>116.5584451989</v>
      </c>
      <c r="AT191" s="226">
        <f t="shared" si="58"/>
        <v>127.82642977179999</v>
      </c>
      <c r="AU191" s="226">
        <f t="shared" si="59"/>
        <v>133.71938334999999</v>
      </c>
      <c r="AV191" s="76">
        <f t="shared" si="60"/>
        <v>0</v>
      </c>
      <c r="AW191" s="76">
        <f t="shared" si="60"/>
        <v>0</v>
      </c>
      <c r="AX191" s="76">
        <f t="shared" si="60"/>
        <v>0</v>
      </c>
      <c r="AY191" s="76">
        <f t="shared" si="61"/>
        <v>2195961.11</v>
      </c>
      <c r="AZ191" s="76">
        <f t="shared" si="61"/>
        <v>2408249.94</v>
      </c>
      <c r="BA191" s="76">
        <f t="shared" si="61"/>
        <v>2519273.1800000002</v>
      </c>
      <c r="BB191" s="158">
        <v>0</v>
      </c>
      <c r="BC191" s="158">
        <v>0</v>
      </c>
      <c r="BD191" s="158">
        <v>0</v>
      </c>
      <c r="BE191" s="76">
        <f t="shared" si="62"/>
        <v>0</v>
      </c>
      <c r="BF191" s="76">
        <f t="shared" si="63"/>
        <v>0</v>
      </c>
      <c r="BG191" s="76">
        <f t="shared" si="64"/>
        <v>0</v>
      </c>
      <c r="BH191" s="76">
        <f t="shared" si="65"/>
        <v>0</v>
      </c>
      <c r="BI191" s="76">
        <f t="shared" si="66"/>
        <v>0</v>
      </c>
      <c r="BJ191" s="76">
        <f t="shared" si="67"/>
        <v>0</v>
      </c>
      <c r="BK191" s="226">
        <f t="shared" si="68"/>
        <v>0</v>
      </c>
      <c r="BL191" s="226">
        <f t="shared" si="69"/>
        <v>0</v>
      </c>
      <c r="BM191" s="226">
        <f t="shared" si="70"/>
        <v>0</v>
      </c>
      <c r="BN191" s="226">
        <f t="shared" si="71"/>
        <v>178.06288495570001</v>
      </c>
      <c r="BO191" s="226">
        <f t="shared" si="72"/>
        <v>193.63303984070001</v>
      </c>
      <c r="BP191" s="226">
        <f t="shared" si="73"/>
        <v>200.35026053690001</v>
      </c>
      <c r="BQ191" s="76">
        <f t="shared" si="74"/>
        <v>0</v>
      </c>
      <c r="BR191" s="76">
        <f t="shared" si="74"/>
        <v>0</v>
      </c>
      <c r="BS191" s="76">
        <f t="shared" si="74"/>
        <v>0</v>
      </c>
      <c r="BT191" s="76">
        <f t="shared" si="75"/>
        <v>0</v>
      </c>
      <c r="BU191" s="76">
        <f t="shared" si="75"/>
        <v>0</v>
      </c>
      <c r="BV191" s="76">
        <f t="shared" si="75"/>
        <v>0</v>
      </c>
      <c r="BW191" s="158">
        <v>0</v>
      </c>
      <c r="BX191" s="158">
        <v>0</v>
      </c>
      <c r="BY191" s="158">
        <v>0</v>
      </c>
      <c r="BZ191" s="76">
        <f t="shared" si="76"/>
        <v>0</v>
      </c>
      <c r="CA191" s="76">
        <f t="shared" si="77"/>
        <v>0</v>
      </c>
      <c r="CB191" s="76">
        <f t="shared" si="78"/>
        <v>0</v>
      </c>
      <c r="CC191" s="76">
        <f t="shared" si="79"/>
        <v>0</v>
      </c>
      <c r="CD191" s="76">
        <f t="shared" si="80"/>
        <v>0</v>
      </c>
      <c r="CE191" s="76">
        <f t="shared" si="81"/>
        <v>0</v>
      </c>
      <c r="CF191" s="226">
        <f t="shared" si="82"/>
        <v>0</v>
      </c>
      <c r="CG191" s="226">
        <f t="shared" si="83"/>
        <v>0</v>
      </c>
      <c r="CH191" s="226">
        <f t="shared" si="84"/>
        <v>0</v>
      </c>
      <c r="CI191" s="226">
        <f t="shared" si="85"/>
        <v>214.5783107629</v>
      </c>
      <c r="CJ191" s="226">
        <f t="shared" si="86"/>
        <v>233.3665184667</v>
      </c>
      <c r="CK191" s="226">
        <f t="shared" si="87"/>
        <v>241.40394532479999</v>
      </c>
      <c r="CL191" s="76">
        <f t="shared" si="88"/>
        <v>0</v>
      </c>
      <c r="CM191" s="76">
        <f t="shared" si="88"/>
        <v>0</v>
      </c>
      <c r="CN191" s="76">
        <f t="shared" si="88"/>
        <v>0</v>
      </c>
      <c r="CO191" s="76">
        <f t="shared" si="89"/>
        <v>0</v>
      </c>
      <c r="CP191" s="76">
        <f t="shared" si="89"/>
        <v>0</v>
      </c>
      <c r="CQ191" s="76">
        <f t="shared" si="89"/>
        <v>0</v>
      </c>
      <c r="CR191" s="158">
        <v>0</v>
      </c>
      <c r="CS191" s="158">
        <v>0</v>
      </c>
      <c r="CT191" s="158">
        <v>0</v>
      </c>
      <c r="CU191" s="76">
        <f t="shared" si="90"/>
        <v>0</v>
      </c>
      <c r="CV191" s="76">
        <f t="shared" si="91"/>
        <v>0</v>
      </c>
      <c r="CW191" s="76">
        <f t="shared" si="92"/>
        <v>0</v>
      </c>
      <c r="CX191" s="76">
        <f t="shared" si="93"/>
        <v>0</v>
      </c>
      <c r="CY191" s="76">
        <f t="shared" si="94"/>
        <v>0</v>
      </c>
      <c r="CZ191" s="76">
        <f t="shared" si="95"/>
        <v>0</v>
      </c>
      <c r="DA191" s="226">
        <f t="shared" si="96"/>
        <v>0</v>
      </c>
      <c r="DB191" s="226">
        <f t="shared" si="97"/>
        <v>0</v>
      </c>
      <c r="DC191" s="226">
        <f t="shared" si="98"/>
        <v>0</v>
      </c>
      <c r="DD191" s="226">
        <f t="shared" si="99"/>
        <v>113.52474199069999</v>
      </c>
      <c r="DE191" s="226">
        <f t="shared" si="100"/>
        <v>126.2750117181</v>
      </c>
      <c r="DF191" s="226">
        <f t="shared" si="101"/>
        <v>131.808473034</v>
      </c>
      <c r="DG191" s="76">
        <f t="shared" si="102"/>
        <v>0</v>
      </c>
      <c r="DH191" s="76">
        <f t="shared" si="102"/>
        <v>0</v>
      </c>
      <c r="DI191" s="76">
        <f t="shared" si="102"/>
        <v>0</v>
      </c>
      <c r="DJ191" s="76">
        <f t="shared" si="103"/>
        <v>0</v>
      </c>
      <c r="DK191" s="76">
        <f t="shared" si="103"/>
        <v>0</v>
      </c>
      <c r="DL191" s="76">
        <f t="shared" si="103"/>
        <v>0</v>
      </c>
      <c r="DM191" s="185">
        <f t="shared" si="120"/>
        <v>18840</v>
      </c>
      <c r="DN191" s="185">
        <f t="shared" si="104"/>
        <v>18840</v>
      </c>
      <c r="DO191" s="185">
        <f t="shared" si="104"/>
        <v>18840</v>
      </c>
      <c r="DP191" s="76">
        <f t="shared" si="105"/>
        <v>0</v>
      </c>
      <c r="DQ191" s="76">
        <f t="shared" si="106"/>
        <v>0</v>
      </c>
      <c r="DR191" s="76">
        <f t="shared" si="107"/>
        <v>0</v>
      </c>
      <c r="DS191" s="76">
        <f t="shared" si="108"/>
        <v>3267232.8</v>
      </c>
      <c r="DT191" s="76">
        <f t="shared" si="109"/>
        <v>3471646.8</v>
      </c>
      <c r="DU191" s="76">
        <f t="shared" si="110"/>
        <v>3626323.2</v>
      </c>
      <c r="DV191" s="226">
        <f t="shared" si="111"/>
        <v>0</v>
      </c>
      <c r="DW191" s="226">
        <f t="shared" si="112"/>
        <v>0</v>
      </c>
      <c r="DX191" s="226">
        <f t="shared" si="113"/>
        <v>0</v>
      </c>
      <c r="DY191" s="226">
        <f t="shared" si="114"/>
        <v>143.56233693850001</v>
      </c>
      <c r="DZ191" s="226">
        <f t="shared" si="115"/>
        <v>156.97822447030001</v>
      </c>
      <c r="EA191" s="226">
        <f t="shared" si="116"/>
        <v>163.6857671555</v>
      </c>
      <c r="EB191" s="76">
        <f t="shared" si="117"/>
        <v>0</v>
      </c>
      <c r="EC191" s="76">
        <f t="shared" si="117"/>
        <v>0</v>
      </c>
      <c r="ED191" s="76">
        <f t="shared" si="117"/>
        <v>0</v>
      </c>
      <c r="EE191" s="76">
        <f t="shared" si="118"/>
        <v>2704714.43</v>
      </c>
      <c r="EF191" s="76">
        <f t="shared" si="118"/>
        <v>2957469.75</v>
      </c>
      <c r="EG191" s="76">
        <f t="shared" si="118"/>
        <v>3083839.85</v>
      </c>
    </row>
    <row r="192" spans="1:137" x14ac:dyDescent="0.25">
      <c r="A192" s="12" t="s">
        <v>55</v>
      </c>
      <c r="B192" s="405" t="s">
        <v>366</v>
      </c>
      <c r="C192" s="5"/>
      <c r="D192" s="204"/>
      <c r="E192" s="205"/>
      <c r="F192" s="71"/>
      <c r="G192" s="71"/>
      <c r="H192" s="71"/>
      <c r="I192" s="71">
        <f t="shared" si="119"/>
        <v>158.11000000000001</v>
      </c>
      <c r="J192" s="71">
        <f t="shared" si="119"/>
        <v>168.11</v>
      </c>
      <c r="K192" s="71">
        <f t="shared" si="119"/>
        <v>175.67</v>
      </c>
      <c r="L192" s="158">
        <v>318078</v>
      </c>
      <c r="M192" s="158">
        <v>318078</v>
      </c>
      <c r="N192" s="158">
        <v>318078</v>
      </c>
      <c r="O192" s="76">
        <f t="shared" si="34"/>
        <v>0</v>
      </c>
      <c r="P192" s="76">
        <f t="shared" si="35"/>
        <v>0</v>
      </c>
      <c r="Q192" s="76">
        <f t="shared" si="36"/>
        <v>0</v>
      </c>
      <c r="R192" s="76">
        <f t="shared" si="37"/>
        <v>50291312.579999998</v>
      </c>
      <c r="S192" s="76">
        <f t="shared" si="38"/>
        <v>53472092.579999998</v>
      </c>
      <c r="T192" s="76">
        <f t="shared" si="39"/>
        <v>55876762.259999998</v>
      </c>
      <c r="U192" s="226">
        <f t="shared" si="40"/>
        <v>0</v>
      </c>
      <c r="V192" s="226">
        <f t="shared" si="41"/>
        <v>0</v>
      </c>
      <c r="W192" s="226">
        <f t="shared" si="42"/>
        <v>0</v>
      </c>
      <c r="X192" s="226">
        <f t="shared" si="43"/>
        <v>129.47881446779999</v>
      </c>
      <c r="Y192" s="226">
        <f t="shared" si="44"/>
        <v>141.78746887240001</v>
      </c>
      <c r="Z192" s="226">
        <f t="shared" si="45"/>
        <v>148.47583417940001</v>
      </c>
      <c r="AA192" s="76">
        <f t="shared" si="46"/>
        <v>0</v>
      </c>
      <c r="AB192" s="76">
        <f t="shared" si="46"/>
        <v>0</v>
      </c>
      <c r="AC192" s="76">
        <f t="shared" si="46"/>
        <v>0</v>
      </c>
      <c r="AD192" s="76">
        <f t="shared" si="47"/>
        <v>41184362.350000001</v>
      </c>
      <c r="AE192" s="76">
        <f t="shared" si="47"/>
        <v>45099474.520000003</v>
      </c>
      <c r="AF192" s="76">
        <f t="shared" si="47"/>
        <v>47226896.380000003</v>
      </c>
      <c r="AG192" s="158">
        <v>102618</v>
      </c>
      <c r="AH192" s="158">
        <v>102618</v>
      </c>
      <c r="AI192" s="158">
        <v>102618</v>
      </c>
      <c r="AJ192" s="76">
        <f t="shared" si="48"/>
        <v>0</v>
      </c>
      <c r="AK192" s="76">
        <f t="shared" si="49"/>
        <v>0</v>
      </c>
      <c r="AL192" s="76">
        <f t="shared" si="50"/>
        <v>0</v>
      </c>
      <c r="AM192" s="76">
        <f t="shared" si="51"/>
        <v>16224931.98</v>
      </c>
      <c r="AN192" s="76">
        <f t="shared" si="52"/>
        <v>17251111.98</v>
      </c>
      <c r="AO192" s="76">
        <f t="shared" si="53"/>
        <v>18026904.059999999</v>
      </c>
      <c r="AP192" s="226">
        <f t="shared" si="54"/>
        <v>0</v>
      </c>
      <c r="AQ192" s="226">
        <f t="shared" si="55"/>
        <v>0</v>
      </c>
      <c r="AR192" s="226">
        <f t="shared" si="56"/>
        <v>0</v>
      </c>
      <c r="AS192" s="226">
        <f t="shared" si="57"/>
        <v>106.26834142769999</v>
      </c>
      <c r="AT192" s="226">
        <f t="shared" si="58"/>
        <v>116.6163841588</v>
      </c>
      <c r="AU192" s="226">
        <f t="shared" si="59"/>
        <v>122.0411682933</v>
      </c>
      <c r="AV192" s="76">
        <f t="shared" si="60"/>
        <v>0</v>
      </c>
      <c r="AW192" s="76">
        <f t="shared" si="60"/>
        <v>0</v>
      </c>
      <c r="AX192" s="76">
        <f t="shared" si="60"/>
        <v>0</v>
      </c>
      <c r="AY192" s="76">
        <f t="shared" si="61"/>
        <v>10905044.66</v>
      </c>
      <c r="AZ192" s="76">
        <f t="shared" si="61"/>
        <v>11966940.109999999</v>
      </c>
      <c r="BA192" s="76">
        <f t="shared" si="61"/>
        <v>12523620.609999999</v>
      </c>
      <c r="BB192" s="158">
        <v>68472</v>
      </c>
      <c r="BC192" s="158">
        <v>68472</v>
      </c>
      <c r="BD192" s="158">
        <v>68472</v>
      </c>
      <c r="BE192" s="76">
        <f t="shared" si="62"/>
        <v>0</v>
      </c>
      <c r="BF192" s="76">
        <f t="shared" si="63"/>
        <v>0</v>
      </c>
      <c r="BG192" s="76">
        <f t="shared" si="64"/>
        <v>0</v>
      </c>
      <c r="BH192" s="76">
        <f t="shared" si="65"/>
        <v>10826107.92</v>
      </c>
      <c r="BI192" s="76">
        <f t="shared" si="66"/>
        <v>11510827.92</v>
      </c>
      <c r="BJ192" s="76">
        <f t="shared" si="67"/>
        <v>12028476.24</v>
      </c>
      <c r="BK192" s="226">
        <f t="shared" si="68"/>
        <v>0</v>
      </c>
      <c r="BL192" s="226">
        <f t="shared" si="69"/>
        <v>0</v>
      </c>
      <c r="BM192" s="226">
        <f t="shared" si="70"/>
        <v>0</v>
      </c>
      <c r="BN192" s="226">
        <f t="shared" si="71"/>
        <v>162.34299815669999</v>
      </c>
      <c r="BO192" s="226">
        <f t="shared" si="72"/>
        <v>176.65192558539999</v>
      </c>
      <c r="BP192" s="226">
        <f t="shared" si="73"/>
        <v>182.8529211789</v>
      </c>
      <c r="BQ192" s="76">
        <f t="shared" si="74"/>
        <v>0</v>
      </c>
      <c r="BR192" s="76">
        <f t="shared" si="74"/>
        <v>0</v>
      </c>
      <c r="BS192" s="76">
        <f t="shared" si="74"/>
        <v>0</v>
      </c>
      <c r="BT192" s="76">
        <f t="shared" si="75"/>
        <v>11115949.77</v>
      </c>
      <c r="BU192" s="76">
        <f t="shared" si="75"/>
        <v>12095710.65</v>
      </c>
      <c r="BV192" s="76">
        <f t="shared" si="75"/>
        <v>12520305.220000001</v>
      </c>
      <c r="BW192" s="158">
        <v>0</v>
      </c>
      <c r="BX192" s="158">
        <v>0</v>
      </c>
      <c r="BY192" s="158">
        <v>0</v>
      </c>
      <c r="BZ192" s="76">
        <f t="shared" si="76"/>
        <v>0</v>
      </c>
      <c r="CA192" s="76">
        <f t="shared" si="77"/>
        <v>0</v>
      </c>
      <c r="CB192" s="76">
        <f t="shared" si="78"/>
        <v>0</v>
      </c>
      <c r="CC192" s="76">
        <f t="shared" si="79"/>
        <v>0</v>
      </c>
      <c r="CD192" s="76">
        <f t="shared" si="80"/>
        <v>0</v>
      </c>
      <c r="CE192" s="76">
        <f t="shared" si="81"/>
        <v>0</v>
      </c>
      <c r="CF192" s="226">
        <f t="shared" si="82"/>
        <v>0</v>
      </c>
      <c r="CG192" s="226">
        <f t="shared" si="83"/>
        <v>0</v>
      </c>
      <c r="CH192" s="226">
        <f t="shared" si="84"/>
        <v>0</v>
      </c>
      <c r="CI192" s="226">
        <f t="shared" si="85"/>
        <v>195.63474059929999</v>
      </c>
      <c r="CJ192" s="226">
        <f t="shared" si="86"/>
        <v>212.90088142100001</v>
      </c>
      <c r="CK192" s="226">
        <f t="shared" si="87"/>
        <v>220.3212337656</v>
      </c>
      <c r="CL192" s="76">
        <f t="shared" si="88"/>
        <v>0</v>
      </c>
      <c r="CM192" s="76">
        <f t="shared" si="88"/>
        <v>0</v>
      </c>
      <c r="CN192" s="76">
        <f t="shared" si="88"/>
        <v>0</v>
      </c>
      <c r="CO192" s="76">
        <f t="shared" si="89"/>
        <v>0</v>
      </c>
      <c r="CP192" s="76">
        <f t="shared" si="89"/>
        <v>0</v>
      </c>
      <c r="CQ192" s="76">
        <f t="shared" si="89"/>
        <v>0</v>
      </c>
      <c r="CR192" s="158">
        <v>0</v>
      </c>
      <c r="CS192" s="158">
        <v>0</v>
      </c>
      <c r="CT192" s="158">
        <v>0</v>
      </c>
      <c r="CU192" s="76">
        <f t="shared" si="90"/>
        <v>0</v>
      </c>
      <c r="CV192" s="76">
        <f t="shared" si="91"/>
        <v>0</v>
      </c>
      <c r="CW192" s="76">
        <f t="shared" si="92"/>
        <v>0</v>
      </c>
      <c r="CX192" s="76">
        <f t="shared" si="93"/>
        <v>0</v>
      </c>
      <c r="CY192" s="76">
        <f t="shared" si="94"/>
        <v>0</v>
      </c>
      <c r="CZ192" s="76">
        <f t="shared" si="95"/>
        <v>0</v>
      </c>
      <c r="DA192" s="226">
        <f t="shared" si="96"/>
        <v>0</v>
      </c>
      <c r="DB192" s="226">
        <f t="shared" si="97"/>
        <v>0</v>
      </c>
      <c r="DC192" s="226">
        <f t="shared" si="98"/>
        <v>0</v>
      </c>
      <c r="DD192" s="226">
        <f t="shared" si="99"/>
        <v>103.5024619775</v>
      </c>
      <c r="DE192" s="226">
        <f t="shared" si="100"/>
        <v>115.2010214355</v>
      </c>
      <c r="DF192" s="226">
        <f t="shared" si="101"/>
        <v>120.29714493909999</v>
      </c>
      <c r="DG192" s="76">
        <f t="shared" si="102"/>
        <v>0</v>
      </c>
      <c r="DH192" s="76">
        <f t="shared" si="102"/>
        <v>0</v>
      </c>
      <c r="DI192" s="76">
        <f t="shared" si="102"/>
        <v>0</v>
      </c>
      <c r="DJ192" s="76">
        <f t="shared" si="103"/>
        <v>0</v>
      </c>
      <c r="DK192" s="76">
        <f t="shared" si="103"/>
        <v>0</v>
      </c>
      <c r="DL192" s="76">
        <f t="shared" si="103"/>
        <v>0</v>
      </c>
      <c r="DM192" s="185">
        <f t="shared" si="120"/>
        <v>489168</v>
      </c>
      <c r="DN192" s="185">
        <f t="shared" si="104"/>
        <v>489168</v>
      </c>
      <c r="DO192" s="185">
        <f t="shared" si="104"/>
        <v>489168</v>
      </c>
      <c r="DP192" s="76">
        <f t="shared" si="105"/>
        <v>0</v>
      </c>
      <c r="DQ192" s="76">
        <f t="shared" si="106"/>
        <v>0</v>
      </c>
      <c r="DR192" s="76">
        <f t="shared" si="107"/>
        <v>0</v>
      </c>
      <c r="DS192" s="76">
        <f t="shared" si="108"/>
        <v>77342352.480000004</v>
      </c>
      <c r="DT192" s="76">
        <f t="shared" si="109"/>
        <v>82234032.480000004</v>
      </c>
      <c r="DU192" s="76">
        <f t="shared" si="110"/>
        <v>85932142.560000002</v>
      </c>
      <c r="DV192" s="226">
        <f t="shared" si="111"/>
        <v>0</v>
      </c>
      <c r="DW192" s="226">
        <f t="shared" si="112"/>
        <v>0</v>
      </c>
      <c r="DX192" s="226">
        <f t="shared" si="113"/>
        <v>0</v>
      </c>
      <c r="DY192" s="226">
        <f t="shared" si="114"/>
        <v>130.8882544882</v>
      </c>
      <c r="DZ192" s="226">
        <f t="shared" si="115"/>
        <v>143.2116422407</v>
      </c>
      <c r="EA192" s="226">
        <f t="shared" si="116"/>
        <v>149.3904754582</v>
      </c>
      <c r="EB192" s="76">
        <f t="shared" si="117"/>
        <v>0</v>
      </c>
      <c r="EC192" s="76">
        <f t="shared" si="117"/>
        <v>0</v>
      </c>
      <c r="ED192" s="76">
        <f t="shared" si="117"/>
        <v>0</v>
      </c>
      <c r="EE192" s="76">
        <f t="shared" si="118"/>
        <v>64026345.670000002</v>
      </c>
      <c r="EF192" s="76">
        <f t="shared" si="118"/>
        <v>70054552.609999999</v>
      </c>
      <c r="EG192" s="76">
        <f t="shared" si="118"/>
        <v>73077040.099999994</v>
      </c>
    </row>
    <row r="193" spans="1:138" x14ac:dyDescent="0.25">
      <c r="A193" s="12" t="s">
        <v>56</v>
      </c>
      <c r="B193" s="405" t="s">
        <v>367</v>
      </c>
      <c r="C193" s="5"/>
      <c r="D193" s="204"/>
      <c r="E193" s="205"/>
      <c r="F193" s="71"/>
      <c r="G193" s="71"/>
      <c r="H193" s="71"/>
      <c r="I193" s="71">
        <f t="shared" si="119"/>
        <v>131.07</v>
      </c>
      <c r="J193" s="71">
        <f t="shared" si="119"/>
        <v>139.57</v>
      </c>
      <c r="K193" s="71">
        <f t="shared" si="119"/>
        <v>146</v>
      </c>
      <c r="L193" s="158">
        <v>22554</v>
      </c>
      <c r="M193" s="158">
        <v>22554</v>
      </c>
      <c r="N193" s="158">
        <v>22554</v>
      </c>
      <c r="O193" s="76">
        <f t="shared" si="34"/>
        <v>0</v>
      </c>
      <c r="P193" s="76">
        <f t="shared" si="35"/>
        <v>0</v>
      </c>
      <c r="Q193" s="76">
        <f t="shared" si="36"/>
        <v>0</v>
      </c>
      <c r="R193" s="76">
        <f t="shared" si="37"/>
        <v>2956152.78</v>
      </c>
      <c r="S193" s="76">
        <f t="shared" si="38"/>
        <v>3147861.78</v>
      </c>
      <c r="T193" s="76">
        <f t="shared" si="39"/>
        <v>3292884</v>
      </c>
      <c r="U193" s="226">
        <f t="shared" si="40"/>
        <v>0</v>
      </c>
      <c r="V193" s="226">
        <f t="shared" si="41"/>
        <v>0</v>
      </c>
      <c r="W193" s="226">
        <f t="shared" si="42"/>
        <v>0</v>
      </c>
      <c r="X193" s="226">
        <f t="shared" si="43"/>
        <v>107.33532485160001</v>
      </c>
      <c r="Y193" s="226">
        <f t="shared" si="44"/>
        <v>117.7162395486</v>
      </c>
      <c r="Z193" s="226">
        <f t="shared" si="45"/>
        <v>123.39882615240001</v>
      </c>
      <c r="AA193" s="76">
        <f t="shared" si="46"/>
        <v>0</v>
      </c>
      <c r="AB193" s="76">
        <f t="shared" si="46"/>
        <v>0</v>
      </c>
      <c r="AC193" s="76">
        <f t="shared" si="46"/>
        <v>0</v>
      </c>
      <c r="AD193" s="76">
        <f t="shared" si="47"/>
        <v>2420840.92</v>
      </c>
      <c r="AE193" s="76">
        <f t="shared" si="47"/>
        <v>2654972.0699999998</v>
      </c>
      <c r="AF193" s="76">
        <f t="shared" si="47"/>
        <v>2783137.13</v>
      </c>
      <c r="AG193" s="158">
        <v>19692</v>
      </c>
      <c r="AH193" s="158">
        <v>19692</v>
      </c>
      <c r="AI193" s="158">
        <v>19692</v>
      </c>
      <c r="AJ193" s="76">
        <f t="shared" si="48"/>
        <v>0</v>
      </c>
      <c r="AK193" s="76">
        <f t="shared" si="49"/>
        <v>0</v>
      </c>
      <c r="AL193" s="76">
        <f t="shared" si="50"/>
        <v>0</v>
      </c>
      <c r="AM193" s="76">
        <f t="shared" si="51"/>
        <v>2581030.44</v>
      </c>
      <c r="AN193" s="76">
        <f t="shared" si="52"/>
        <v>2748412.44</v>
      </c>
      <c r="AO193" s="76">
        <f t="shared" si="53"/>
        <v>2875032</v>
      </c>
      <c r="AP193" s="226">
        <f t="shared" si="54"/>
        <v>0</v>
      </c>
      <c r="AQ193" s="226">
        <f t="shared" si="55"/>
        <v>0</v>
      </c>
      <c r="AR193" s="226">
        <f t="shared" si="56"/>
        <v>0</v>
      </c>
      <c r="AS193" s="226">
        <f t="shared" si="57"/>
        <v>88.094310991900002</v>
      </c>
      <c r="AT193" s="226">
        <f t="shared" si="58"/>
        <v>96.8184446912</v>
      </c>
      <c r="AU193" s="226">
        <f t="shared" si="59"/>
        <v>101.4288755668</v>
      </c>
      <c r="AV193" s="76">
        <f t="shared" si="60"/>
        <v>0</v>
      </c>
      <c r="AW193" s="76">
        <f t="shared" si="60"/>
        <v>0</v>
      </c>
      <c r="AX193" s="76">
        <f t="shared" si="60"/>
        <v>0</v>
      </c>
      <c r="AY193" s="76">
        <f t="shared" si="61"/>
        <v>1734753.17</v>
      </c>
      <c r="AZ193" s="76">
        <f t="shared" si="61"/>
        <v>1906548.81</v>
      </c>
      <c r="BA193" s="76">
        <f t="shared" si="61"/>
        <v>1997337.42</v>
      </c>
      <c r="BB193" s="158">
        <v>0</v>
      </c>
      <c r="BC193" s="158">
        <v>0</v>
      </c>
      <c r="BD193" s="158">
        <v>0</v>
      </c>
      <c r="BE193" s="76">
        <f t="shared" si="62"/>
        <v>0</v>
      </c>
      <c r="BF193" s="76">
        <f t="shared" si="63"/>
        <v>0</v>
      </c>
      <c r="BG193" s="76">
        <f t="shared" si="64"/>
        <v>0</v>
      </c>
      <c r="BH193" s="76">
        <f t="shared" si="65"/>
        <v>0</v>
      </c>
      <c r="BI193" s="76">
        <f t="shared" si="66"/>
        <v>0</v>
      </c>
      <c r="BJ193" s="76">
        <f t="shared" si="67"/>
        <v>0</v>
      </c>
      <c r="BK193" s="226">
        <f t="shared" si="68"/>
        <v>0</v>
      </c>
      <c r="BL193" s="226">
        <f t="shared" si="69"/>
        <v>0</v>
      </c>
      <c r="BM193" s="226">
        <f t="shared" si="70"/>
        <v>0</v>
      </c>
      <c r="BN193" s="226">
        <f t="shared" si="71"/>
        <v>134.5790700677</v>
      </c>
      <c r="BO193" s="226">
        <f t="shared" si="72"/>
        <v>146.66176464189999</v>
      </c>
      <c r="BP193" s="226">
        <f t="shared" si="73"/>
        <v>151.96975290099999</v>
      </c>
      <c r="BQ193" s="76">
        <f t="shared" si="74"/>
        <v>0</v>
      </c>
      <c r="BR193" s="76">
        <f t="shared" si="74"/>
        <v>0</v>
      </c>
      <c r="BS193" s="76">
        <f t="shared" si="74"/>
        <v>0</v>
      </c>
      <c r="BT193" s="76">
        <f t="shared" si="75"/>
        <v>0</v>
      </c>
      <c r="BU193" s="76">
        <f t="shared" si="75"/>
        <v>0</v>
      </c>
      <c r="BV193" s="76">
        <f t="shared" si="75"/>
        <v>0</v>
      </c>
      <c r="BW193" s="158">
        <v>0</v>
      </c>
      <c r="BX193" s="158">
        <v>0</v>
      </c>
      <c r="BY193" s="158">
        <v>0</v>
      </c>
      <c r="BZ193" s="76">
        <f t="shared" si="76"/>
        <v>0</v>
      </c>
      <c r="CA193" s="76">
        <f t="shared" si="77"/>
        <v>0</v>
      </c>
      <c r="CB193" s="76">
        <f t="shared" si="78"/>
        <v>0</v>
      </c>
      <c r="CC193" s="76">
        <f t="shared" si="79"/>
        <v>0</v>
      </c>
      <c r="CD193" s="76">
        <f t="shared" si="80"/>
        <v>0</v>
      </c>
      <c r="CE193" s="76">
        <f t="shared" si="81"/>
        <v>0</v>
      </c>
      <c r="CF193" s="226">
        <f t="shared" si="82"/>
        <v>0</v>
      </c>
      <c r="CG193" s="226">
        <f t="shared" si="83"/>
        <v>0</v>
      </c>
      <c r="CH193" s="226">
        <f t="shared" si="84"/>
        <v>0</v>
      </c>
      <c r="CI193" s="226">
        <f t="shared" si="85"/>
        <v>162.17725286410001</v>
      </c>
      <c r="CJ193" s="226">
        <f t="shared" si="86"/>
        <v>176.75674272750001</v>
      </c>
      <c r="CK193" s="226">
        <f t="shared" si="87"/>
        <v>183.10980890179999</v>
      </c>
      <c r="CL193" s="76">
        <f t="shared" si="88"/>
        <v>0</v>
      </c>
      <c r="CM193" s="76">
        <f t="shared" si="88"/>
        <v>0</v>
      </c>
      <c r="CN193" s="76">
        <f t="shared" si="88"/>
        <v>0</v>
      </c>
      <c r="CO193" s="76">
        <f t="shared" si="89"/>
        <v>0</v>
      </c>
      <c r="CP193" s="76">
        <f t="shared" si="89"/>
        <v>0</v>
      </c>
      <c r="CQ193" s="76">
        <f t="shared" si="89"/>
        <v>0</v>
      </c>
      <c r="CR193" s="158">
        <v>66420</v>
      </c>
      <c r="CS193" s="158">
        <v>66420</v>
      </c>
      <c r="CT193" s="158">
        <v>66420</v>
      </c>
      <c r="CU193" s="76">
        <f t="shared" si="90"/>
        <v>0</v>
      </c>
      <c r="CV193" s="76">
        <f t="shared" si="91"/>
        <v>0</v>
      </c>
      <c r="CW193" s="76">
        <f t="shared" si="92"/>
        <v>0</v>
      </c>
      <c r="CX193" s="76">
        <f t="shared" si="93"/>
        <v>8705669.4000000004</v>
      </c>
      <c r="CY193" s="76">
        <f t="shared" si="94"/>
        <v>9270239.4000000004</v>
      </c>
      <c r="CZ193" s="76">
        <f t="shared" si="95"/>
        <v>9697320</v>
      </c>
      <c r="DA193" s="226">
        <f t="shared" si="96"/>
        <v>0</v>
      </c>
      <c r="DB193" s="226">
        <f t="shared" si="97"/>
        <v>0</v>
      </c>
      <c r="DC193" s="226">
        <f t="shared" si="98"/>
        <v>0</v>
      </c>
      <c r="DD193" s="226">
        <f t="shared" si="99"/>
        <v>85.801452731599994</v>
      </c>
      <c r="DE193" s="226">
        <f t="shared" si="100"/>
        <v>95.643367805400004</v>
      </c>
      <c r="DF193" s="226">
        <f t="shared" si="101"/>
        <v>99.979411174999996</v>
      </c>
      <c r="DG193" s="76">
        <f t="shared" si="102"/>
        <v>0</v>
      </c>
      <c r="DH193" s="76">
        <f t="shared" si="102"/>
        <v>0</v>
      </c>
      <c r="DI193" s="76">
        <f t="shared" si="102"/>
        <v>0</v>
      </c>
      <c r="DJ193" s="76">
        <f t="shared" si="103"/>
        <v>5698932.4900000002</v>
      </c>
      <c r="DK193" s="76">
        <f t="shared" si="103"/>
        <v>6352632.4900000002</v>
      </c>
      <c r="DL193" s="76">
        <f t="shared" si="103"/>
        <v>6640632.4900000002</v>
      </c>
      <c r="DM193" s="185">
        <f t="shared" si="120"/>
        <v>108666</v>
      </c>
      <c r="DN193" s="185">
        <f t="shared" si="104"/>
        <v>108666</v>
      </c>
      <c r="DO193" s="185">
        <f t="shared" si="104"/>
        <v>108666</v>
      </c>
      <c r="DP193" s="76">
        <f t="shared" si="105"/>
        <v>0</v>
      </c>
      <c r="DQ193" s="76">
        <f t="shared" si="106"/>
        <v>0</v>
      </c>
      <c r="DR193" s="76">
        <f t="shared" si="107"/>
        <v>0</v>
      </c>
      <c r="DS193" s="76">
        <f t="shared" si="108"/>
        <v>14242852.619999999</v>
      </c>
      <c r="DT193" s="76">
        <f t="shared" si="109"/>
        <v>15166513.619999999</v>
      </c>
      <c r="DU193" s="76">
        <f t="shared" si="110"/>
        <v>15865236</v>
      </c>
      <c r="DV193" s="226">
        <f t="shared" si="111"/>
        <v>0</v>
      </c>
      <c r="DW193" s="226">
        <f t="shared" si="112"/>
        <v>0</v>
      </c>
      <c r="DX193" s="226">
        <f t="shared" si="113"/>
        <v>0</v>
      </c>
      <c r="DY193" s="226">
        <f t="shared" si="114"/>
        <v>108.5037221919</v>
      </c>
      <c r="DZ193" s="226">
        <f t="shared" si="115"/>
        <v>118.8986312982</v>
      </c>
      <c r="EA193" s="226">
        <f t="shared" si="116"/>
        <v>124.15898797120001</v>
      </c>
      <c r="EB193" s="76">
        <f t="shared" si="117"/>
        <v>0</v>
      </c>
      <c r="EC193" s="76">
        <f t="shared" si="117"/>
        <v>0</v>
      </c>
      <c r="ED193" s="76">
        <f t="shared" si="117"/>
        <v>0</v>
      </c>
      <c r="EE193" s="76">
        <f t="shared" si="118"/>
        <v>11790665.48</v>
      </c>
      <c r="EF193" s="76">
        <f t="shared" si="118"/>
        <v>12920238.67</v>
      </c>
      <c r="EG193" s="76">
        <f t="shared" si="118"/>
        <v>13491860.59</v>
      </c>
    </row>
    <row r="194" spans="1:138" ht="24" x14ac:dyDescent="0.25">
      <c r="A194" s="12" t="s">
        <v>57</v>
      </c>
      <c r="B194" s="405" t="s">
        <v>368</v>
      </c>
      <c r="C194" s="5"/>
      <c r="D194" s="204"/>
      <c r="E194" s="205"/>
      <c r="F194" s="71"/>
      <c r="G194" s="71"/>
      <c r="H194" s="71"/>
      <c r="I194" s="71">
        <f t="shared" si="119"/>
        <v>144.33000000000001</v>
      </c>
      <c r="J194" s="71">
        <f t="shared" si="119"/>
        <v>153.56</v>
      </c>
      <c r="K194" s="71">
        <f t="shared" si="119"/>
        <v>160.54</v>
      </c>
      <c r="L194" s="158">
        <v>139392</v>
      </c>
      <c r="M194" s="158">
        <v>139392</v>
      </c>
      <c r="N194" s="158">
        <v>139392</v>
      </c>
      <c r="O194" s="76">
        <f t="shared" si="34"/>
        <v>0</v>
      </c>
      <c r="P194" s="76">
        <f t="shared" si="35"/>
        <v>0</v>
      </c>
      <c r="Q194" s="76">
        <f t="shared" si="36"/>
        <v>0</v>
      </c>
      <c r="R194" s="76">
        <f t="shared" si="37"/>
        <v>20118447.359999999</v>
      </c>
      <c r="S194" s="76">
        <f t="shared" si="38"/>
        <v>21405035.52</v>
      </c>
      <c r="T194" s="76">
        <f t="shared" si="39"/>
        <v>22377991.68</v>
      </c>
      <c r="U194" s="226">
        <f t="shared" si="40"/>
        <v>0</v>
      </c>
      <c r="V194" s="226">
        <f t="shared" si="41"/>
        <v>0</v>
      </c>
      <c r="W194" s="226">
        <f t="shared" si="42"/>
        <v>0</v>
      </c>
      <c r="X194" s="226">
        <f t="shared" si="43"/>
        <v>118.1941514903</v>
      </c>
      <c r="Y194" s="226">
        <f t="shared" si="44"/>
        <v>129.51569638960001</v>
      </c>
      <c r="Z194" s="226">
        <f t="shared" si="45"/>
        <v>135.6879969213</v>
      </c>
      <c r="AA194" s="76">
        <f t="shared" si="46"/>
        <v>0</v>
      </c>
      <c r="AB194" s="76">
        <f t="shared" si="46"/>
        <v>0</v>
      </c>
      <c r="AC194" s="76">
        <f t="shared" si="46"/>
        <v>0</v>
      </c>
      <c r="AD194" s="76">
        <f t="shared" si="47"/>
        <v>16475319.16</v>
      </c>
      <c r="AE194" s="76">
        <f t="shared" si="47"/>
        <v>18053451.949999999</v>
      </c>
      <c r="AF194" s="76">
        <f t="shared" si="47"/>
        <v>18913821.27</v>
      </c>
      <c r="AG194" s="158">
        <v>198207</v>
      </c>
      <c r="AH194" s="158">
        <v>198207</v>
      </c>
      <c r="AI194" s="158">
        <v>198207</v>
      </c>
      <c r="AJ194" s="76">
        <f t="shared" si="48"/>
        <v>0</v>
      </c>
      <c r="AK194" s="76">
        <f t="shared" si="49"/>
        <v>0</v>
      </c>
      <c r="AL194" s="76">
        <f t="shared" si="50"/>
        <v>0</v>
      </c>
      <c r="AM194" s="76">
        <f t="shared" si="51"/>
        <v>28607216.309999999</v>
      </c>
      <c r="AN194" s="76">
        <f t="shared" si="52"/>
        <v>30436666.920000002</v>
      </c>
      <c r="AO194" s="76">
        <f t="shared" si="53"/>
        <v>31820151.780000001</v>
      </c>
      <c r="AP194" s="226">
        <f t="shared" si="54"/>
        <v>0</v>
      </c>
      <c r="AQ194" s="226">
        <f t="shared" si="55"/>
        <v>0</v>
      </c>
      <c r="AR194" s="226">
        <f t="shared" si="56"/>
        <v>0</v>
      </c>
      <c r="AS194" s="226">
        <f t="shared" si="57"/>
        <v>97.006575917199996</v>
      </c>
      <c r="AT194" s="226">
        <f t="shared" si="58"/>
        <v>106.5231809614</v>
      </c>
      <c r="AU194" s="226">
        <f t="shared" si="59"/>
        <v>111.5300800239</v>
      </c>
      <c r="AV194" s="76">
        <f t="shared" si="60"/>
        <v>0</v>
      </c>
      <c r="AW194" s="76">
        <f t="shared" si="60"/>
        <v>0</v>
      </c>
      <c r="AX194" s="76">
        <f t="shared" si="60"/>
        <v>0</v>
      </c>
      <c r="AY194" s="76">
        <f t="shared" si="61"/>
        <v>19227382.390000001</v>
      </c>
      <c r="AZ194" s="76">
        <f t="shared" si="61"/>
        <v>21113640.129999999</v>
      </c>
      <c r="BA194" s="76">
        <f t="shared" si="61"/>
        <v>22106042.57</v>
      </c>
      <c r="BB194" s="158">
        <v>8640</v>
      </c>
      <c r="BC194" s="158">
        <v>8640</v>
      </c>
      <c r="BD194" s="158">
        <v>8640</v>
      </c>
      <c r="BE194" s="76">
        <f t="shared" si="62"/>
        <v>0</v>
      </c>
      <c r="BF194" s="76">
        <f t="shared" si="63"/>
        <v>0</v>
      </c>
      <c r="BG194" s="76">
        <f t="shared" si="64"/>
        <v>0</v>
      </c>
      <c r="BH194" s="76">
        <f t="shared" si="65"/>
        <v>1247011.2</v>
      </c>
      <c r="BI194" s="76">
        <f t="shared" si="66"/>
        <v>1326758.3999999999</v>
      </c>
      <c r="BJ194" s="76">
        <f t="shared" si="67"/>
        <v>1387065.6</v>
      </c>
      <c r="BK194" s="226">
        <f t="shared" si="68"/>
        <v>0</v>
      </c>
      <c r="BL194" s="226">
        <f t="shared" si="69"/>
        <v>0</v>
      </c>
      <c r="BM194" s="226">
        <f t="shared" si="70"/>
        <v>0</v>
      </c>
      <c r="BN194" s="226">
        <f t="shared" si="71"/>
        <v>148.19407326519999</v>
      </c>
      <c r="BO194" s="226">
        <f t="shared" si="72"/>
        <v>161.3626178865</v>
      </c>
      <c r="BP194" s="226">
        <f t="shared" si="73"/>
        <v>167.104274868</v>
      </c>
      <c r="BQ194" s="76">
        <f t="shared" si="74"/>
        <v>0</v>
      </c>
      <c r="BR194" s="76">
        <f t="shared" si="74"/>
        <v>0</v>
      </c>
      <c r="BS194" s="76">
        <f t="shared" si="74"/>
        <v>0</v>
      </c>
      <c r="BT194" s="76">
        <f t="shared" si="75"/>
        <v>1280396.79</v>
      </c>
      <c r="BU194" s="76">
        <f t="shared" si="75"/>
        <v>1394173.02</v>
      </c>
      <c r="BV194" s="76">
        <f t="shared" si="75"/>
        <v>1443780.93</v>
      </c>
      <c r="BW194" s="158">
        <v>0</v>
      </c>
      <c r="BX194" s="158">
        <v>0</v>
      </c>
      <c r="BY194" s="158">
        <v>0</v>
      </c>
      <c r="BZ194" s="76">
        <f t="shared" si="76"/>
        <v>0</v>
      </c>
      <c r="CA194" s="76">
        <f t="shared" si="77"/>
        <v>0</v>
      </c>
      <c r="CB194" s="76">
        <f t="shared" si="78"/>
        <v>0</v>
      </c>
      <c r="CC194" s="76">
        <f t="shared" si="79"/>
        <v>0</v>
      </c>
      <c r="CD194" s="76">
        <f t="shared" si="80"/>
        <v>0</v>
      </c>
      <c r="CE194" s="76">
        <f t="shared" si="81"/>
        <v>0</v>
      </c>
      <c r="CF194" s="226">
        <f t="shared" si="82"/>
        <v>0</v>
      </c>
      <c r="CG194" s="226">
        <f t="shared" si="83"/>
        <v>0</v>
      </c>
      <c r="CH194" s="226">
        <f t="shared" si="84"/>
        <v>0</v>
      </c>
      <c r="CI194" s="226">
        <f t="shared" si="85"/>
        <v>178.58429011889999</v>
      </c>
      <c r="CJ194" s="226">
        <f t="shared" si="86"/>
        <v>194.4742094522</v>
      </c>
      <c r="CK194" s="226">
        <f t="shared" si="87"/>
        <v>201.34553918559999</v>
      </c>
      <c r="CL194" s="76">
        <f t="shared" si="88"/>
        <v>0</v>
      </c>
      <c r="CM194" s="76">
        <f t="shared" si="88"/>
        <v>0</v>
      </c>
      <c r="CN194" s="76">
        <f t="shared" si="88"/>
        <v>0</v>
      </c>
      <c r="CO194" s="76">
        <f t="shared" si="89"/>
        <v>0</v>
      </c>
      <c r="CP194" s="76">
        <f t="shared" si="89"/>
        <v>0</v>
      </c>
      <c r="CQ194" s="76">
        <f t="shared" si="89"/>
        <v>0</v>
      </c>
      <c r="CR194" s="158">
        <v>0</v>
      </c>
      <c r="CS194" s="158">
        <v>0</v>
      </c>
      <c r="CT194" s="158">
        <v>0</v>
      </c>
      <c r="CU194" s="76">
        <f t="shared" si="90"/>
        <v>0</v>
      </c>
      <c r="CV194" s="76">
        <f t="shared" si="91"/>
        <v>0</v>
      </c>
      <c r="CW194" s="76">
        <f t="shared" si="92"/>
        <v>0</v>
      </c>
      <c r="CX194" s="76">
        <f t="shared" si="93"/>
        <v>0</v>
      </c>
      <c r="CY194" s="76">
        <f t="shared" si="94"/>
        <v>0</v>
      </c>
      <c r="CZ194" s="76">
        <f t="shared" si="95"/>
        <v>0</v>
      </c>
      <c r="DA194" s="226">
        <f t="shared" si="96"/>
        <v>0</v>
      </c>
      <c r="DB194" s="226">
        <f t="shared" si="97"/>
        <v>0</v>
      </c>
      <c r="DC194" s="226">
        <f t="shared" si="98"/>
        <v>0</v>
      </c>
      <c r="DD194" s="226">
        <f t="shared" si="99"/>
        <v>94.481755342599996</v>
      </c>
      <c r="DE194" s="226">
        <f t="shared" si="100"/>
        <v>105.2303185512</v>
      </c>
      <c r="DF194" s="226">
        <f t="shared" si="101"/>
        <v>109.9362648633</v>
      </c>
      <c r="DG194" s="76">
        <f t="shared" si="102"/>
        <v>0</v>
      </c>
      <c r="DH194" s="76">
        <f t="shared" si="102"/>
        <v>0</v>
      </c>
      <c r="DI194" s="76">
        <f t="shared" si="102"/>
        <v>0</v>
      </c>
      <c r="DJ194" s="76">
        <f t="shared" si="103"/>
        <v>0</v>
      </c>
      <c r="DK194" s="76">
        <f t="shared" si="103"/>
        <v>0</v>
      </c>
      <c r="DL194" s="76">
        <f t="shared" si="103"/>
        <v>0</v>
      </c>
      <c r="DM194" s="185">
        <f t="shared" si="120"/>
        <v>346239</v>
      </c>
      <c r="DN194" s="185">
        <f t="shared" si="104"/>
        <v>346239</v>
      </c>
      <c r="DO194" s="185">
        <f t="shared" si="104"/>
        <v>346239</v>
      </c>
      <c r="DP194" s="76">
        <f t="shared" si="105"/>
        <v>0</v>
      </c>
      <c r="DQ194" s="76">
        <f t="shared" si="106"/>
        <v>0</v>
      </c>
      <c r="DR194" s="76">
        <f t="shared" si="107"/>
        <v>0</v>
      </c>
      <c r="DS194" s="76">
        <f t="shared" si="108"/>
        <v>49972674.869999997</v>
      </c>
      <c r="DT194" s="76">
        <f t="shared" si="109"/>
        <v>53168460.840000004</v>
      </c>
      <c r="DU194" s="76">
        <f t="shared" si="110"/>
        <v>55585209.060000002</v>
      </c>
      <c r="DV194" s="226">
        <f t="shared" si="111"/>
        <v>0</v>
      </c>
      <c r="DW194" s="226">
        <f t="shared" si="112"/>
        <v>0</v>
      </c>
      <c r="DX194" s="226">
        <f t="shared" si="113"/>
        <v>0</v>
      </c>
      <c r="DY194" s="226">
        <f t="shared" si="114"/>
        <v>119.4807524526</v>
      </c>
      <c r="DZ194" s="226">
        <f t="shared" si="115"/>
        <v>130.8166068793</v>
      </c>
      <c r="EA194" s="226">
        <f t="shared" si="116"/>
        <v>136.52386252669999</v>
      </c>
      <c r="EB194" s="76">
        <f t="shared" si="117"/>
        <v>0</v>
      </c>
      <c r="EC194" s="76">
        <f t="shared" si="117"/>
        <v>0</v>
      </c>
      <c r="ED194" s="76">
        <f t="shared" si="117"/>
        <v>0</v>
      </c>
      <c r="EE194" s="76">
        <f t="shared" si="118"/>
        <v>41368896.25</v>
      </c>
      <c r="EF194" s="76">
        <f t="shared" si="118"/>
        <v>45293811.149999999</v>
      </c>
      <c r="EG194" s="76">
        <f t="shared" si="118"/>
        <v>47269885.640000001</v>
      </c>
    </row>
    <row r="195" spans="1:138" x14ac:dyDescent="0.25">
      <c r="A195" s="199" t="s">
        <v>501</v>
      </c>
      <c r="B195" s="408"/>
      <c r="C195" s="206"/>
      <c r="D195" s="207"/>
      <c r="E195" s="208"/>
      <c r="F195" s="208"/>
      <c r="G195" s="208"/>
      <c r="H195" s="208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  <c r="BZ195" s="209"/>
      <c r="CA195" s="209"/>
      <c r="CB195" s="209"/>
      <c r="CC195" s="209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09"/>
      <c r="ED195" s="209"/>
      <c r="EE195" s="209"/>
      <c r="EF195" s="209"/>
      <c r="EG195" s="209"/>
    </row>
    <row r="196" spans="1:138" ht="24" x14ac:dyDescent="0.25">
      <c r="A196" s="17" t="s">
        <v>502</v>
      </c>
      <c r="B196" s="409"/>
      <c r="C196" s="210" t="s">
        <v>506</v>
      </c>
      <c r="D196" s="201"/>
      <c r="E196" s="202"/>
      <c r="F196" s="211"/>
      <c r="G196" s="211"/>
      <c r="H196" s="211"/>
      <c r="I196" s="212"/>
      <c r="J196" s="212"/>
      <c r="K196" s="212"/>
      <c r="L196" s="203" t="s">
        <v>492</v>
      </c>
      <c r="M196" s="203" t="s">
        <v>492</v>
      </c>
      <c r="N196" s="203" t="s">
        <v>492</v>
      </c>
      <c r="O196" s="211">
        <f t="shared" ref="O196:T196" si="121">O187</f>
        <v>0</v>
      </c>
      <c r="P196" s="211">
        <f t="shared" si="121"/>
        <v>0</v>
      </c>
      <c r="Q196" s="211">
        <f t="shared" si="121"/>
        <v>0</v>
      </c>
      <c r="R196" s="211">
        <f t="shared" si="121"/>
        <v>80264270.879999995</v>
      </c>
      <c r="S196" s="211">
        <f t="shared" si="121"/>
        <v>85375887.659999996</v>
      </c>
      <c r="T196" s="211">
        <f t="shared" si="121"/>
        <v>89240685.120000005</v>
      </c>
      <c r="U196" s="203" t="s">
        <v>492</v>
      </c>
      <c r="V196" s="203" t="s">
        <v>492</v>
      </c>
      <c r="W196" s="203" t="s">
        <v>492</v>
      </c>
      <c r="X196" s="203" t="s">
        <v>492</v>
      </c>
      <c r="Y196" s="203" t="s">
        <v>492</v>
      </c>
      <c r="Z196" s="203" t="s">
        <v>492</v>
      </c>
      <c r="AA196" s="203" t="s">
        <v>492</v>
      </c>
      <c r="AB196" s="203" t="s">
        <v>492</v>
      </c>
      <c r="AC196" s="203" t="s">
        <v>492</v>
      </c>
      <c r="AD196" s="203" t="s">
        <v>492</v>
      </c>
      <c r="AE196" s="203" t="s">
        <v>492</v>
      </c>
      <c r="AF196" s="203" t="s">
        <v>492</v>
      </c>
      <c r="AG196" s="203" t="s">
        <v>492</v>
      </c>
      <c r="AH196" s="203" t="s">
        <v>492</v>
      </c>
      <c r="AI196" s="203" t="s">
        <v>492</v>
      </c>
      <c r="AJ196" s="211">
        <f t="shared" ref="AJ196:AO196" si="122">AJ187</f>
        <v>0</v>
      </c>
      <c r="AK196" s="211">
        <f t="shared" si="122"/>
        <v>0</v>
      </c>
      <c r="AL196" s="211">
        <f t="shared" si="122"/>
        <v>0</v>
      </c>
      <c r="AM196" s="211">
        <f t="shared" si="122"/>
        <v>60732867.93</v>
      </c>
      <c r="AN196" s="211">
        <f t="shared" si="122"/>
        <v>64602203.340000004</v>
      </c>
      <c r="AO196" s="211">
        <f t="shared" si="122"/>
        <v>67528322.640000001</v>
      </c>
      <c r="AP196" s="203" t="s">
        <v>492</v>
      </c>
      <c r="AQ196" s="203" t="s">
        <v>492</v>
      </c>
      <c r="AR196" s="203" t="s">
        <v>492</v>
      </c>
      <c r="AS196" s="203" t="s">
        <v>492</v>
      </c>
      <c r="AT196" s="203" t="s">
        <v>492</v>
      </c>
      <c r="AU196" s="203" t="s">
        <v>492</v>
      </c>
      <c r="AV196" s="203" t="s">
        <v>492</v>
      </c>
      <c r="AW196" s="203" t="s">
        <v>492</v>
      </c>
      <c r="AX196" s="203" t="s">
        <v>492</v>
      </c>
      <c r="AY196" s="203" t="s">
        <v>492</v>
      </c>
      <c r="AZ196" s="203" t="s">
        <v>492</v>
      </c>
      <c r="BA196" s="203" t="s">
        <v>492</v>
      </c>
      <c r="BB196" s="203" t="s">
        <v>492</v>
      </c>
      <c r="BC196" s="203" t="s">
        <v>492</v>
      </c>
      <c r="BD196" s="203" t="s">
        <v>492</v>
      </c>
      <c r="BE196" s="211">
        <f t="shared" ref="BE196:BJ196" si="123">BE187</f>
        <v>0</v>
      </c>
      <c r="BF196" s="211">
        <f t="shared" si="123"/>
        <v>0</v>
      </c>
      <c r="BG196" s="211">
        <f t="shared" si="123"/>
        <v>0</v>
      </c>
      <c r="BH196" s="211">
        <f t="shared" si="123"/>
        <v>38253883.950000003</v>
      </c>
      <c r="BI196" s="211">
        <f t="shared" si="123"/>
        <v>40658799.960000001</v>
      </c>
      <c r="BJ196" s="211">
        <f t="shared" si="123"/>
        <v>42479983.530000001</v>
      </c>
      <c r="BK196" s="203" t="s">
        <v>492</v>
      </c>
      <c r="BL196" s="203" t="s">
        <v>492</v>
      </c>
      <c r="BM196" s="203" t="s">
        <v>492</v>
      </c>
      <c r="BN196" s="203" t="s">
        <v>492</v>
      </c>
      <c r="BO196" s="203" t="s">
        <v>492</v>
      </c>
      <c r="BP196" s="203" t="s">
        <v>492</v>
      </c>
      <c r="BQ196" s="203" t="s">
        <v>492</v>
      </c>
      <c r="BR196" s="203" t="s">
        <v>492</v>
      </c>
      <c r="BS196" s="203" t="s">
        <v>492</v>
      </c>
      <c r="BT196" s="203" t="s">
        <v>492</v>
      </c>
      <c r="BU196" s="203" t="s">
        <v>492</v>
      </c>
      <c r="BV196" s="203" t="s">
        <v>492</v>
      </c>
      <c r="BW196" s="203" t="s">
        <v>492</v>
      </c>
      <c r="BX196" s="203" t="s">
        <v>492</v>
      </c>
      <c r="BY196" s="203" t="s">
        <v>492</v>
      </c>
      <c r="BZ196" s="211">
        <f t="shared" ref="BZ196:CE196" si="124">BZ187</f>
        <v>0</v>
      </c>
      <c r="CA196" s="211">
        <f t="shared" si="124"/>
        <v>0</v>
      </c>
      <c r="CB196" s="211">
        <f t="shared" si="124"/>
        <v>0</v>
      </c>
      <c r="CC196" s="211">
        <f t="shared" si="124"/>
        <v>9938935.4399999995</v>
      </c>
      <c r="CD196" s="211">
        <f t="shared" si="124"/>
        <v>10614633.119999999</v>
      </c>
      <c r="CE196" s="211">
        <f t="shared" si="124"/>
        <v>11125205.279999999</v>
      </c>
      <c r="CF196" s="203" t="s">
        <v>492</v>
      </c>
      <c r="CG196" s="203" t="s">
        <v>492</v>
      </c>
      <c r="CH196" s="203" t="s">
        <v>492</v>
      </c>
      <c r="CI196" s="203" t="s">
        <v>492</v>
      </c>
      <c r="CJ196" s="203" t="s">
        <v>492</v>
      </c>
      <c r="CK196" s="203" t="s">
        <v>492</v>
      </c>
      <c r="CL196" s="203" t="s">
        <v>492</v>
      </c>
      <c r="CM196" s="203" t="s">
        <v>492</v>
      </c>
      <c r="CN196" s="203" t="s">
        <v>492</v>
      </c>
      <c r="CO196" s="203" t="s">
        <v>492</v>
      </c>
      <c r="CP196" s="203" t="s">
        <v>492</v>
      </c>
      <c r="CQ196" s="203" t="s">
        <v>492</v>
      </c>
      <c r="CR196" s="203" t="s">
        <v>492</v>
      </c>
      <c r="CS196" s="203" t="s">
        <v>492</v>
      </c>
      <c r="CT196" s="203" t="s">
        <v>492</v>
      </c>
      <c r="CU196" s="211">
        <f t="shared" ref="CU196:CZ196" si="125">CU187</f>
        <v>0</v>
      </c>
      <c r="CV196" s="211">
        <f t="shared" si="125"/>
        <v>0</v>
      </c>
      <c r="CW196" s="211">
        <f t="shared" si="125"/>
        <v>0</v>
      </c>
      <c r="CX196" s="211">
        <f t="shared" si="125"/>
        <v>8705669.4000000004</v>
      </c>
      <c r="CY196" s="211">
        <f t="shared" si="125"/>
        <v>9270239.4000000004</v>
      </c>
      <c r="CZ196" s="211">
        <f t="shared" si="125"/>
        <v>9697320</v>
      </c>
      <c r="DA196" s="203" t="s">
        <v>492</v>
      </c>
      <c r="DB196" s="203" t="s">
        <v>492</v>
      </c>
      <c r="DC196" s="203" t="s">
        <v>492</v>
      </c>
      <c r="DD196" s="203" t="s">
        <v>492</v>
      </c>
      <c r="DE196" s="203" t="s">
        <v>492</v>
      </c>
      <c r="DF196" s="203" t="s">
        <v>492</v>
      </c>
      <c r="DG196" s="203" t="s">
        <v>492</v>
      </c>
      <c r="DH196" s="203" t="s">
        <v>492</v>
      </c>
      <c r="DI196" s="203" t="s">
        <v>492</v>
      </c>
      <c r="DJ196" s="203" t="s">
        <v>492</v>
      </c>
      <c r="DK196" s="203" t="s">
        <v>492</v>
      </c>
      <c r="DL196" s="203" t="s">
        <v>492</v>
      </c>
      <c r="DM196" s="203" t="s">
        <v>492</v>
      </c>
      <c r="DN196" s="203" t="s">
        <v>492</v>
      </c>
      <c r="DO196" s="203" t="s">
        <v>492</v>
      </c>
      <c r="DP196" s="211">
        <f t="shared" ref="DP196:DU196" si="126">DP187</f>
        <v>0</v>
      </c>
      <c r="DQ196" s="211">
        <f t="shared" si="126"/>
        <v>0</v>
      </c>
      <c r="DR196" s="211">
        <f t="shared" si="126"/>
        <v>0</v>
      </c>
      <c r="DS196" s="211">
        <f t="shared" si="126"/>
        <v>197895627.59999999</v>
      </c>
      <c r="DT196" s="211">
        <f t="shared" si="126"/>
        <v>210521763.47999999</v>
      </c>
      <c r="DU196" s="211">
        <f t="shared" si="126"/>
        <v>220071516.56999999</v>
      </c>
      <c r="DV196" s="203" t="s">
        <v>492</v>
      </c>
      <c r="DW196" s="203" t="s">
        <v>492</v>
      </c>
      <c r="DX196" s="203" t="s">
        <v>492</v>
      </c>
      <c r="DY196" s="203" t="s">
        <v>492</v>
      </c>
      <c r="DZ196" s="203" t="s">
        <v>492</v>
      </c>
      <c r="EA196" s="203" t="s">
        <v>492</v>
      </c>
      <c r="EB196" s="203" t="s">
        <v>492</v>
      </c>
      <c r="EC196" s="203" t="s">
        <v>492</v>
      </c>
      <c r="ED196" s="203" t="s">
        <v>492</v>
      </c>
      <c r="EE196" s="203" t="s">
        <v>492</v>
      </c>
      <c r="EF196" s="203" t="s">
        <v>492</v>
      </c>
      <c r="EG196" s="203" t="s">
        <v>492</v>
      </c>
    </row>
    <row r="197" spans="1:138" x14ac:dyDescent="0.25">
      <c r="A197" s="413" t="s">
        <v>758</v>
      </c>
      <c r="B197" s="410"/>
      <c r="C197" s="214" t="s">
        <v>507</v>
      </c>
      <c r="D197" s="215"/>
      <c r="E197" s="213"/>
      <c r="F197" s="216"/>
      <c r="G197" s="216"/>
      <c r="H197" s="216"/>
      <c r="I197" s="216"/>
      <c r="J197" s="216"/>
      <c r="K197" s="216"/>
      <c r="L197" s="203" t="s">
        <v>492</v>
      </c>
      <c r="M197" s="203" t="s">
        <v>492</v>
      </c>
      <c r="N197" s="203" t="s">
        <v>492</v>
      </c>
      <c r="O197" s="203" t="s">
        <v>492</v>
      </c>
      <c r="P197" s="203" t="s">
        <v>492</v>
      </c>
      <c r="Q197" s="203" t="s">
        <v>492</v>
      </c>
      <c r="R197" s="203" t="s">
        <v>492</v>
      </c>
      <c r="S197" s="203" t="s">
        <v>492</v>
      </c>
      <c r="T197" s="203" t="s">
        <v>492</v>
      </c>
      <c r="U197" s="216">
        <f t="shared" ref="U197:Z197" si="127">IF(O196=0,0,(AA205-AA200)/O196)</f>
        <v>0</v>
      </c>
      <c r="V197" s="216">
        <f t="shared" si="127"/>
        <v>0</v>
      </c>
      <c r="W197" s="216">
        <f t="shared" si="127"/>
        <v>0</v>
      </c>
      <c r="X197" s="216">
        <f t="shared" si="127"/>
        <v>0.81891603609999997</v>
      </c>
      <c r="Y197" s="216">
        <f t="shared" si="127"/>
        <v>0.84342078919999997</v>
      </c>
      <c r="Z197" s="216">
        <f t="shared" si="127"/>
        <v>0.84519743940000003</v>
      </c>
      <c r="AA197" s="203" t="s">
        <v>492</v>
      </c>
      <c r="AB197" s="203" t="s">
        <v>492</v>
      </c>
      <c r="AC197" s="203" t="s">
        <v>492</v>
      </c>
      <c r="AD197" s="203" t="s">
        <v>492</v>
      </c>
      <c r="AE197" s="203" t="s">
        <v>492</v>
      </c>
      <c r="AF197" s="203" t="s">
        <v>492</v>
      </c>
      <c r="AG197" s="203" t="s">
        <v>492</v>
      </c>
      <c r="AH197" s="203" t="s">
        <v>492</v>
      </c>
      <c r="AI197" s="203" t="s">
        <v>492</v>
      </c>
      <c r="AJ197" s="203" t="s">
        <v>492</v>
      </c>
      <c r="AK197" s="203" t="s">
        <v>492</v>
      </c>
      <c r="AL197" s="203" t="s">
        <v>492</v>
      </c>
      <c r="AM197" s="203" t="s">
        <v>492</v>
      </c>
      <c r="AN197" s="203" t="s">
        <v>492</v>
      </c>
      <c r="AO197" s="203" t="s">
        <v>492</v>
      </c>
      <c r="AP197" s="216">
        <f t="shared" ref="AP197:AU197" si="128">IF(AJ196=0,0,(AV205-AV200)/AJ196)</f>
        <v>0</v>
      </c>
      <c r="AQ197" s="216">
        <f t="shared" si="128"/>
        <v>0</v>
      </c>
      <c r="AR197" s="216">
        <f t="shared" si="128"/>
        <v>0</v>
      </c>
      <c r="AS197" s="216">
        <f t="shared" si="128"/>
        <v>0.67211651019999996</v>
      </c>
      <c r="AT197" s="216">
        <f t="shared" si="128"/>
        <v>0.69369094139999998</v>
      </c>
      <c r="AU197" s="216">
        <f t="shared" si="128"/>
        <v>0.69471832580000004</v>
      </c>
      <c r="AV197" s="203" t="s">
        <v>492</v>
      </c>
      <c r="AW197" s="203" t="s">
        <v>492</v>
      </c>
      <c r="AX197" s="203" t="s">
        <v>492</v>
      </c>
      <c r="AY197" s="203" t="s">
        <v>492</v>
      </c>
      <c r="AZ197" s="203" t="s">
        <v>492</v>
      </c>
      <c r="BA197" s="203" t="s">
        <v>492</v>
      </c>
      <c r="BB197" s="203" t="s">
        <v>492</v>
      </c>
      <c r="BC197" s="203" t="s">
        <v>492</v>
      </c>
      <c r="BD197" s="203" t="s">
        <v>492</v>
      </c>
      <c r="BE197" s="203" t="s">
        <v>492</v>
      </c>
      <c r="BF197" s="203" t="s">
        <v>492</v>
      </c>
      <c r="BG197" s="203" t="s">
        <v>492</v>
      </c>
      <c r="BH197" s="203" t="s">
        <v>492</v>
      </c>
      <c r="BI197" s="203" t="s">
        <v>492</v>
      </c>
      <c r="BJ197" s="203" t="s">
        <v>492</v>
      </c>
      <c r="BK197" s="216">
        <f t="shared" ref="BK197:BP197" si="129">IF(BE196=0,0,(BQ205-BQ200)/BE196)</f>
        <v>0</v>
      </c>
      <c r="BL197" s="216">
        <f t="shared" si="129"/>
        <v>0</v>
      </c>
      <c r="BM197" s="216">
        <f t="shared" si="129"/>
        <v>0</v>
      </c>
      <c r="BN197" s="216">
        <f t="shared" si="129"/>
        <v>1.0267724885</v>
      </c>
      <c r="BO197" s="216">
        <f t="shared" si="129"/>
        <v>1.0508115256999999</v>
      </c>
      <c r="BP197" s="216">
        <f t="shared" si="129"/>
        <v>1.0408887185</v>
      </c>
      <c r="BQ197" s="203" t="s">
        <v>492</v>
      </c>
      <c r="BR197" s="203" t="s">
        <v>492</v>
      </c>
      <c r="BS197" s="203" t="s">
        <v>492</v>
      </c>
      <c r="BT197" s="203" t="s">
        <v>492</v>
      </c>
      <c r="BU197" s="203" t="s">
        <v>492</v>
      </c>
      <c r="BV197" s="203" t="s">
        <v>492</v>
      </c>
      <c r="BW197" s="203" t="s">
        <v>492</v>
      </c>
      <c r="BX197" s="203" t="s">
        <v>492</v>
      </c>
      <c r="BY197" s="203" t="s">
        <v>492</v>
      </c>
      <c r="BZ197" s="203" t="s">
        <v>492</v>
      </c>
      <c r="CA197" s="203" t="s">
        <v>492</v>
      </c>
      <c r="CB197" s="203" t="s">
        <v>492</v>
      </c>
      <c r="CC197" s="203" t="s">
        <v>492</v>
      </c>
      <c r="CD197" s="203" t="s">
        <v>492</v>
      </c>
      <c r="CE197" s="203" t="s">
        <v>492</v>
      </c>
      <c r="CF197" s="216">
        <f t="shared" ref="CF197:CK197" si="130">IF(BZ196=0,0,(CL205-CL200)/BZ196)</f>
        <v>0</v>
      </c>
      <c r="CG197" s="216">
        <f t="shared" si="130"/>
        <v>0</v>
      </c>
      <c r="CH197" s="216">
        <f t="shared" si="130"/>
        <v>0</v>
      </c>
      <c r="CI197" s="216">
        <f t="shared" si="130"/>
        <v>1.2373331263</v>
      </c>
      <c r="CJ197" s="216">
        <f t="shared" si="130"/>
        <v>1.266437936</v>
      </c>
      <c r="CK197" s="216">
        <f t="shared" si="130"/>
        <v>1.2541767733</v>
      </c>
      <c r="CL197" s="203" t="s">
        <v>492</v>
      </c>
      <c r="CM197" s="203" t="s">
        <v>492</v>
      </c>
      <c r="CN197" s="203" t="s">
        <v>492</v>
      </c>
      <c r="CO197" s="203" t="s">
        <v>492</v>
      </c>
      <c r="CP197" s="203" t="s">
        <v>492</v>
      </c>
      <c r="CQ197" s="203" t="s">
        <v>492</v>
      </c>
      <c r="CR197" s="203" t="s">
        <v>492</v>
      </c>
      <c r="CS197" s="203" t="s">
        <v>492</v>
      </c>
      <c r="CT197" s="203" t="s">
        <v>492</v>
      </c>
      <c r="CU197" s="203" t="s">
        <v>492</v>
      </c>
      <c r="CV197" s="203" t="s">
        <v>492</v>
      </c>
      <c r="CW197" s="203" t="s">
        <v>492</v>
      </c>
      <c r="CX197" s="203" t="s">
        <v>492</v>
      </c>
      <c r="CY197" s="203" t="s">
        <v>492</v>
      </c>
      <c r="CZ197" s="203" t="s">
        <v>492</v>
      </c>
      <c r="DA197" s="216">
        <f t="shared" ref="DA197:DF197" si="131">IF(CU196=0,0,(DG205-DG200)/CU196)</f>
        <v>0</v>
      </c>
      <c r="DB197" s="216">
        <f t="shared" si="131"/>
        <v>0</v>
      </c>
      <c r="DC197" s="216">
        <f t="shared" si="131"/>
        <v>0</v>
      </c>
      <c r="DD197" s="216">
        <f t="shared" si="131"/>
        <v>0.65462312300000003</v>
      </c>
      <c r="DE197" s="216">
        <f t="shared" si="131"/>
        <v>0.68527167590000004</v>
      </c>
      <c r="DF197" s="216">
        <f t="shared" si="131"/>
        <v>0.68479048750000004</v>
      </c>
      <c r="DG197" s="203" t="s">
        <v>492</v>
      </c>
      <c r="DH197" s="203" t="s">
        <v>492</v>
      </c>
      <c r="DI197" s="203" t="s">
        <v>492</v>
      </c>
      <c r="DJ197" s="203" t="s">
        <v>492</v>
      </c>
      <c r="DK197" s="203" t="s">
        <v>492</v>
      </c>
      <c r="DL197" s="203" t="s">
        <v>492</v>
      </c>
      <c r="DM197" s="203" t="s">
        <v>492</v>
      </c>
      <c r="DN197" s="203" t="s">
        <v>492</v>
      </c>
      <c r="DO197" s="203" t="s">
        <v>492</v>
      </c>
      <c r="DP197" s="203" t="s">
        <v>492</v>
      </c>
      <c r="DQ197" s="203" t="s">
        <v>492</v>
      </c>
      <c r="DR197" s="203" t="s">
        <v>492</v>
      </c>
      <c r="DS197" s="203" t="s">
        <v>492</v>
      </c>
      <c r="DT197" s="203" t="s">
        <v>492</v>
      </c>
      <c r="DU197" s="203" t="s">
        <v>492</v>
      </c>
      <c r="DV197" s="216">
        <f t="shared" ref="DV197:EA197" si="132">IF(DP196=0,0,(EB205-EB200)/DP196)</f>
        <v>0</v>
      </c>
      <c r="DW197" s="216">
        <f t="shared" si="132"/>
        <v>0</v>
      </c>
      <c r="DX197" s="216">
        <f t="shared" si="132"/>
        <v>0</v>
      </c>
      <c r="DY197" s="216">
        <f t="shared" si="132"/>
        <v>0.82783033640000003</v>
      </c>
      <c r="DZ197" s="216">
        <f t="shared" si="132"/>
        <v>0.85189246470000002</v>
      </c>
      <c r="EA197" s="216">
        <f t="shared" si="132"/>
        <v>0.85040402719999997</v>
      </c>
      <c r="EB197" s="203" t="s">
        <v>492</v>
      </c>
      <c r="EC197" s="203" t="s">
        <v>492</v>
      </c>
      <c r="ED197" s="203" t="s">
        <v>492</v>
      </c>
      <c r="EE197" s="203" t="s">
        <v>492</v>
      </c>
      <c r="EF197" s="203" t="s">
        <v>492</v>
      </c>
      <c r="EG197" s="203" t="s">
        <v>492</v>
      </c>
    </row>
    <row r="198" spans="1:138" ht="24" x14ac:dyDescent="0.25">
      <c r="A198" s="414" t="s">
        <v>759</v>
      </c>
      <c r="B198" s="409"/>
      <c r="C198" s="210" t="s">
        <v>508</v>
      </c>
      <c r="D198" s="201"/>
      <c r="E198" s="202"/>
      <c r="F198" s="211"/>
      <c r="G198" s="211"/>
      <c r="H198" s="211"/>
      <c r="I198" s="212"/>
      <c r="J198" s="212"/>
      <c r="K198" s="212"/>
      <c r="L198" s="203" t="s">
        <v>492</v>
      </c>
      <c r="M198" s="203" t="s">
        <v>492</v>
      </c>
      <c r="N198" s="203" t="s">
        <v>492</v>
      </c>
      <c r="O198" s="203" t="s">
        <v>492</v>
      </c>
      <c r="P198" s="203" t="s">
        <v>492</v>
      </c>
      <c r="Q198" s="203" t="s">
        <v>492</v>
      </c>
      <c r="R198" s="203" t="s">
        <v>492</v>
      </c>
      <c r="S198" s="203" t="s">
        <v>492</v>
      </c>
      <c r="T198" s="203" t="s">
        <v>492</v>
      </c>
      <c r="U198" s="203" t="s">
        <v>492</v>
      </c>
      <c r="V198" s="203" t="s">
        <v>492</v>
      </c>
      <c r="W198" s="203" t="s">
        <v>492</v>
      </c>
      <c r="X198" s="203" t="s">
        <v>492</v>
      </c>
      <c r="Y198" s="203" t="s">
        <v>492</v>
      </c>
      <c r="Z198" s="203" t="s">
        <v>492</v>
      </c>
      <c r="AA198" s="211">
        <f t="shared" ref="AA198:AF198" si="133">AA187</f>
        <v>0</v>
      </c>
      <c r="AB198" s="211">
        <f t="shared" si="133"/>
        <v>0</v>
      </c>
      <c r="AC198" s="211">
        <f t="shared" si="133"/>
        <v>0</v>
      </c>
      <c r="AD198" s="211">
        <f t="shared" si="133"/>
        <v>65729698.549999997</v>
      </c>
      <c r="AE198" s="211">
        <f t="shared" si="133"/>
        <v>72007798.549999997</v>
      </c>
      <c r="AF198" s="211">
        <f t="shared" si="133"/>
        <v>75425998.560000002</v>
      </c>
      <c r="AG198" s="203" t="s">
        <v>492</v>
      </c>
      <c r="AH198" s="203" t="s">
        <v>492</v>
      </c>
      <c r="AI198" s="203" t="s">
        <v>492</v>
      </c>
      <c r="AJ198" s="203" t="s">
        <v>492</v>
      </c>
      <c r="AK198" s="203" t="s">
        <v>492</v>
      </c>
      <c r="AL198" s="203" t="s">
        <v>492</v>
      </c>
      <c r="AM198" s="203" t="s">
        <v>492</v>
      </c>
      <c r="AN198" s="203" t="s">
        <v>492</v>
      </c>
      <c r="AO198" s="203" t="s">
        <v>492</v>
      </c>
      <c r="AP198" s="203" t="s">
        <v>492</v>
      </c>
      <c r="AQ198" s="203" t="s">
        <v>492</v>
      </c>
      <c r="AR198" s="203" t="s">
        <v>492</v>
      </c>
      <c r="AS198" s="203" t="s">
        <v>492</v>
      </c>
      <c r="AT198" s="203" t="s">
        <v>492</v>
      </c>
      <c r="AU198" s="203" t="s">
        <v>492</v>
      </c>
      <c r="AV198" s="211">
        <f t="shared" ref="AV198:BA198" si="134">AV187</f>
        <v>0</v>
      </c>
      <c r="AW198" s="211">
        <f t="shared" si="134"/>
        <v>0</v>
      </c>
      <c r="AX198" s="211">
        <f t="shared" si="134"/>
        <v>0</v>
      </c>
      <c r="AY198" s="211">
        <f t="shared" si="134"/>
        <v>40819563.240000002</v>
      </c>
      <c r="AZ198" s="211">
        <f t="shared" si="134"/>
        <v>44813963.25</v>
      </c>
      <c r="BA198" s="211">
        <f t="shared" si="134"/>
        <v>46913163.25</v>
      </c>
      <c r="BB198" s="203" t="s">
        <v>492</v>
      </c>
      <c r="BC198" s="203" t="s">
        <v>492</v>
      </c>
      <c r="BD198" s="203" t="s">
        <v>492</v>
      </c>
      <c r="BE198" s="203" t="s">
        <v>492</v>
      </c>
      <c r="BF198" s="203" t="s">
        <v>492</v>
      </c>
      <c r="BG198" s="203" t="s">
        <v>492</v>
      </c>
      <c r="BH198" s="203" t="s">
        <v>492</v>
      </c>
      <c r="BI198" s="203" t="s">
        <v>492</v>
      </c>
      <c r="BJ198" s="203" t="s">
        <v>492</v>
      </c>
      <c r="BK198" s="203" t="s">
        <v>492</v>
      </c>
      <c r="BL198" s="203" t="s">
        <v>492</v>
      </c>
      <c r="BM198" s="203" t="s">
        <v>492</v>
      </c>
      <c r="BN198" s="203" t="s">
        <v>492</v>
      </c>
      <c r="BO198" s="203" t="s">
        <v>492</v>
      </c>
      <c r="BP198" s="203" t="s">
        <v>492</v>
      </c>
      <c r="BQ198" s="211">
        <f t="shared" ref="BQ198:BV198" si="135">BQ187</f>
        <v>0</v>
      </c>
      <c r="BR198" s="211">
        <f t="shared" si="135"/>
        <v>0</v>
      </c>
      <c r="BS198" s="211">
        <f t="shared" si="135"/>
        <v>0</v>
      </c>
      <c r="BT198" s="211">
        <f t="shared" si="135"/>
        <v>39278035.619999997</v>
      </c>
      <c r="BU198" s="211">
        <f t="shared" si="135"/>
        <v>42724735.619999997</v>
      </c>
      <c r="BV198" s="211">
        <f t="shared" si="135"/>
        <v>44216935.619999997</v>
      </c>
      <c r="BW198" s="203" t="s">
        <v>492</v>
      </c>
      <c r="BX198" s="203" t="s">
        <v>492</v>
      </c>
      <c r="BY198" s="203" t="s">
        <v>492</v>
      </c>
      <c r="BZ198" s="203" t="s">
        <v>492</v>
      </c>
      <c r="CA198" s="203" t="s">
        <v>492</v>
      </c>
      <c r="CB198" s="203" t="s">
        <v>492</v>
      </c>
      <c r="CC198" s="203" t="s">
        <v>492</v>
      </c>
      <c r="CD198" s="203" t="s">
        <v>492</v>
      </c>
      <c r="CE198" s="203" t="s">
        <v>492</v>
      </c>
      <c r="CF198" s="203" t="s">
        <v>492</v>
      </c>
      <c r="CG198" s="203" t="s">
        <v>492</v>
      </c>
      <c r="CH198" s="203" t="s">
        <v>492</v>
      </c>
      <c r="CI198" s="203" t="s">
        <v>492</v>
      </c>
      <c r="CJ198" s="203" t="s">
        <v>492</v>
      </c>
      <c r="CK198" s="203" t="s">
        <v>492</v>
      </c>
      <c r="CL198" s="211">
        <f t="shared" ref="CL198:CQ198" si="136">CL187</f>
        <v>0</v>
      </c>
      <c r="CM198" s="211">
        <f t="shared" si="136"/>
        <v>0</v>
      </c>
      <c r="CN198" s="211">
        <f t="shared" si="136"/>
        <v>0</v>
      </c>
      <c r="CO198" s="211">
        <f t="shared" si="136"/>
        <v>12297774.060000001</v>
      </c>
      <c r="CP198" s="211">
        <f t="shared" si="136"/>
        <v>13442774.060000001</v>
      </c>
      <c r="CQ198" s="211">
        <f t="shared" si="136"/>
        <v>13952974.060000001</v>
      </c>
      <c r="CR198" s="203" t="s">
        <v>492</v>
      </c>
      <c r="CS198" s="203" t="s">
        <v>492</v>
      </c>
      <c r="CT198" s="203" t="s">
        <v>492</v>
      </c>
      <c r="CU198" s="203" t="s">
        <v>492</v>
      </c>
      <c r="CV198" s="203" t="s">
        <v>492</v>
      </c>
      <c r="CW198" s="203" t="s">
        <v>492</v>
      </c>
      <c r="CX198" s="203" t="s">
        <v>492</v>
      </c>
      <c r="CY198" s="203" t="s">
        <v>492</v>
      </c>
      <c r="CZ198" s="203" t="s">
        <v>492</v>
      </c>
      <c r="DA198" s="203" t="s">
        <v>492</v>
      </c>
      <c r="DB198" s="203" t="s">
        <v>492</v>
      </c>
      <c r="DC198" s="203" t="s">
        <v>492</v>
      </c>
      <c r="DD198" s="203" t="s">
        <v>492</v>
      </c>
      <c r="DE198" s="203" t="s">
        <v>492</v>
      </c>
      <c r="DF198" s="203" t="s">
        <v>492</v>
      </c>
      <c r="DG198" s="211">
        <f t="shared" ref="DG198:DL198" si="137">DG187</f>
        <v>0</v>
      </c>
      <c r="DH198" s="211">
        <f t="shared" si="137"/>
        <v>0</v>
      </c>
      <c r="DI198" s="211">
        <f t="shared" si="137"/>
        <v>0</v>
      </c>
      <c r="DJ198" s="211">
        <f t="shared" si="137"/>
        <v>5698932.4900000002</v>
      </c>
      <c r="DK198" s="211">
        <f t="shared" si="137"/>
        <v>6352632.4900000002</v>
      </c>
      <c r="DL198" s="211">
        <f t="shared" si="137"/>
        <v>6640632.4900000002</v>
      </c>
      <c r="DM198" s="203" t="s">
        <v>492</v>
      </c>
      <c r="DN198" s="203" t="s">
        <v>492</v>
      </c>
      <c r="DO198" s="203" t="s">
        <v>492</v>
      </c>
      <c r="DP198" s="203" t="s">
        <v>492</v>
      </c>
      <c r="DQ198" s="203" t="s">
        <v>492</v>
      </c>
      <c r="DR198" s="203" t="s">
        <v>492</v>
      </c>
      <c r="DS198" s="203" t="s">
        <v>492</v>
      </c>
      <c r="DT198" s="203" t="s">
        <v>492</v>
      </c>
      <c r="DU198" s="203" t="s">
        <v>492</v>
      </c>
      <c r="DV198" s="203" t="s">
        <v>492</v>
      </c>
      <c r="DW198" s="203" t="s">
        <v>492</v>
      </c>
      <c r="DX198" s="203" t="s">
        <v>492</v>
      </c>
      <c r="DY198" s="203" t="s">
        <v>492</v>
      </c>
      <c r="DZ198" s="203" t="s">
        <v>492</v>
      </c>
      <c r="EA198" s="203" t="s">
        <v>492</v>
      </c>
      <c r="EB198" s="211">
        <f t="shared" ref="EB198:EG198" si="138">EB187</f>
        <v>0</v>
      </c>
      <c r="EC198" s="211">
        <f t="shared" si="138"/>
        <v>0</v>
      </c>
      <c r="ED198" s="211">
        <f t="shared" si="138"/>
        <v>0</v>
      </c>
      <c r="EE198" s="211">
        <f t="shared" si="138"/>
        <v>163824003.97999999</v>
      </c>
      <c r="EF198" s="211">
        <f t="shared" si="138"/>
        <v>179341903.96000001</v>
      </c>
      <c r="EG198" s="211">
        <f t="shared" si="138"/>
        <v>187149703.96000001</v>
      </c>
    </row>
    <row r="199" spans="1:138" x14ac:dyDescent="0.25">
      <c r="A199" s="217" t="s">
        <v>503</v>
      </c>
      <c r="B199" s="411"/>
      <c r="C199" s="218"/>
      <c r="D199" s="217"/>
      <c r="E199" s="219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>
        <f t="shared" ref="AA199:AF199" si="139">AA205-AA200-AA198</f>
        <v>0</v>
      </c>
      <c r="AB199" s="220">
        <f t="shared" si="139"/>
        <v>0</v>
      </c>
      <c r="AC199" s="220">
        <f t="shared" si="139"/>
        <v>0</v>
      </c>
      <c r="AD199" s="220">
        <f t="shared" si="139"/>
        <v>0</v>
      </c>
      <c r="AE199" s="220">
        <f t="shared" si="139"/>
        <v>0</v>
      </c>
      <c r="AF199" s="220">
        <f t="shared" si="139"/>
        <v>-0.01</v>
      </c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>
        <f t="shared" ref="AV199:BA199" si="140">AV205-AV200-AV198</f>
        <v>0</v>
      </c>
      <c r="AW199" s="220">
        <f t="shared" si="140"/>
        <v>0</v>
      </c>
      <c r="AX199" s="220">
        <f t="shared" si="140"/>
        <v>0</v>
      </c>
      <c r="AY199" s="220">
        <f t="shared" si="140"/>
        <v>0.01</v>
      </c>
      <c r="AZ199" s="220">
        <f t="shared" si="140"/>
        <v>0</v>
      </c>
      <c r="BA199" s="220">
        <f t="shared" si="140"/>
        <v>0</v>
      </c>
      <c r="BB199" s="220"/>
      <c r="BC199" s="220"/>
      <c r="BD199" s="220"/>
      <c r="BE199" s="220"/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0"/>
      <c r="BQ199" s="220">
        <f t="shared" ref="BQ199:BV199" si="141">BQ205-BQ200-BQ198</f>
        <v>0</v>
      </c>
      <c r="BR199" s="220">
        <f t="shared" si="141"/>
        <v>0</v>
      </c>
      <c r="BS199" s="220">
        <f t="shared" si="141"/>
        <v>0</v>
      </c>
      <c r="BT199" s="220">
        <f t="shared" si="141"/>
        <v>0</v>
      </c>
      <c r="BU199" s="220">
        <f t="shared" si="141"/>
        <v>0</v>
      </c>
      <c r="BV199" s="220">
        <f t="shared" si="141"/>
        <v>0</v>
      </c>
      <c r="BW199" s="220"/>
      <c r="BX199" s="220"/>
      <c r="BY199" s="220"/>
      <c r="BZ199" s="220"/>
      <c r="CA199" s="220"/>
      <c r="CB199" s="220"/>
      <c r="CC199" s="220"/>
      <c r="CD199" s="220"/>
      <c r="CE199" s="220"/>
      <c r="CF199" s="220"/>
      <c r="CG199" s="220"/>
      <c r="CH199" s="220"/>
      <c r="CI199" s="220"/>
      <c r="CJ199" s="220"/>
      <c r="CK199" s="220"/>
      <c r="CL199" s="220">
        <f t="shared" ref="CL199:CQ199" si="142">CL205-CL200-CL198</f>
        <v>0</v>
      </c>
      <c r="CM199" s="220">
        <f t="shared" si="142"/>
        <v>0</v>
      </c>
      <c r="CN199" s="220">
        <f t="shared" si="142"/>
        <v>0</v>
      </c>
      <c r="CO199" s="220">
        <f t="shared" si="142"/>
        <v>0</v>
      </c>
      <c r="CP199" s="220">
        <f t="shared" si="142"/>
        <v>0</v>
      </c>
      <c r="CQ199" s="220">
        <f t="shared" si="142"/>
        <v>0</v>
      </c>
      <c r="CR199" s="220"/>
      <c r="CS199" s="220"/>
      <c r="CT199" s="220"/>
      <c r="CU199" s="220"/>
      <c r="CV199" s="220"/>
      <c r="CW199" s="220"/>
      <c r="CX199" s="220"/>
      <c r="CY199" s="220"/>
      <c r="CZ199" s="220"/>
      <c r="DA199" s="220"/>
      <c r="DB199" s="220"/>
      <c r="DC199" s="220"/>
      <c r="DD199" s="220"/>
      <c r="DE199" s="220"/>
      <c r="DF199" s="220"/>
      <c r="DG199" s="220">
        <f t="shared" ref="DG199:DL199" si="143">DG205-DG200-DG198</f>
        <v>0</v>
      </c>
      <c r="DH199" s="220">
        <f t="shared" si="143"/>
        <v>0</v>
      </c>
      <c r="DI199" s="220">
        <f t="shared" si="143"/>
        <v>0</v>
      </c>
      <c r="DJ199" s="220">
        <f t="shared" si="143"/>
        <v>0</v>
      </c>
      <c r="DK199" s="220">
        <f t="shared" si="143"/>
        <v>0</v>
      </c>
      <c r="DL199" s="220">
        <f t="shared" si="143"/>
        <v>0</v>
      </c>
      <c r="DM199" s="220"/>
      <c r="DN199" s="220"/>
      <c r="DO199" s="220"/>
      <c r="DP199" s="220"/>
      <c r="DQ199" s="220"/>
      <c r="DR199" s="220"/>
      <c r="DS199" s="220"/>
      <c r="DT199" s="220"/>
      <c r="DU199" s="220"/>
      <c r="DV199" s="220"/>
      <c r="DW199" s="220"/>
      <c r="DX199" s="220"/>
      <c r="DY199" s="220"/>
      <c r="DZ199" s="220"/>
      <c r="EA199" s="220"/>
      <c r="EB199" s="220">
        <f t="shared" ref="EB199:EG199" si="144">EB205-EB200-EB198</f>
        <v>0</v>
      </c>
      <c r="EC199" s="220">
        <f t="shared" si="144"/>
        <v>0</v>
      </c>
      <c r="ED199" s="220">
        <f t="shared" si="144"/>
        <v>0</v>
      </c>
      <c r="EE199" s="220">
        <f t="shared" si="144"/>
        <v>-0.01</v>
      </c>
      <c r="EF199" s="220">
        <f t="shared" si="144"/>
        <v>0.01</v>
      </c>
      <c r="EG199" s="220">
        <f t="shared" si="144"/>
        <v>0.01</v>
      </c>
    </row>
    <row r="200" spans="1:138" ht="60" x14ac:dyDescent="0.25">
      <c r="A200" s="17" t="s">
        <v>742</v>
      </c>
      <c r="B200" s="409"/>
      <c r="C200" s="221" t="s">
        <v>509</v>
      </c>
      <c r="D200" s="201" t="s">
        <v>757</v>
      </c>
      <c r="E200" s="202"/>
      <c r="F200" s="222"/>
      <c r="G200" s="222"/>
      <c r="H200" s="222"/>
      <c r="I200" s="223"/>
      <c r="J200" s="223"/>
      <c r="K200" s="223"/>
      <c r="L200" s="203" t="s">
        <v>492</v>
      </c>
      <c r="M200" s="203" t="s">
        <v>492</v>
      </c>
      <c r="N200" s="203" t="s">
        <v>492</v>
      </c>
      <c r="O200" s="203" t="s">
        <v>492</v>
      </c>
      <c r="P200" s="203" t="s">
        <v>492</v>
      </c>
      <c r="Q200" s="203" t="s">
        <v>492</v>
      </c>
      <c r="R200" s="203" t="s">
        <v>492</v>
      </c>
      <c r="S200" s="203" t="s">
        <v>492</v>
      </c>
      <c r="T200" s="203" t="s">
        <v>492</v>
      </c>
      <c r="U200" s="203" t="s">
        <v>492</v>
      </c>
      <c r="V200" s="203" t="s">
        <v>492</v>
      </c>
      <c r="W200" s="203" t="s">
        <v>492</v>
      </c>
      <c r="X200" s="203" t="s">
        <v>492</v>
      </c>
      <c r="Y200" s="203" t="s">
        <v>492</v>
      </c>
      <c r="Z200" s="203" t="s">
        <v>492</v>
      </c>
      <c r="AA200" s="222"/>
      <c r="AB200" s="222"/>
      <c r="AC200" s="222"/>
      <c r="AD200" s="222">
        <f>AD204*AD201</f>
        <v>1347901.45</v>
      </c>
      <c r="AE200" s="222">
        <f t="shared" ref="AE200:AF200" si="145">AE204*AE201</f>
        <v>1347901.45</v>
      </c>
      <c r="AF200" s="222">
        <f t="shared" si="145"/>
        <v>1347901.45</v>
      </c>
      <c r="AG200" s="203" t="s">
        <v>492</v>
      </c>
      <c r="AH200" s="203" t="s">
        <v>492</v>
      </c>
      <c r="AI200" s="203" t="s">
        <v>492</v>
      </c>
      <c r="AJ200" s="203" t="s">
        <v>492</v>
      </c>
      <c r="AK200" s="203" t="s">
        <v>492</v>
      </c>
      <c r="AL200" s="203" t="s">
        <v>492</v>
      </c>
      <c r="AM200" s="203" t="s">
        <v>492</v>
      </c>
      <c r="AN200" s="203" t="s">
        <v>492</v>
      </c>
      <c r="AO200" s="203" t="s">
        <v>492</v>
      </c>
      <c r="AP200" s="203" t="s">
        <v>492</v>
      </c>
      <c r="AQ200" s="203" t="s">
        <v>492</v>
      </c>
      <c r="AR200" s="203" t="s">
        <v>492</v>
      </c>
      <c r="AS200" s="203" t="s">
        <v>492</v>
      </c>
      <c r="AT200" s="203" t="s">
        <v>492</v>
      </c>
      <c r="AU200" s="203" t="s">
        <v>492</v>
      </c>
      <c r="AV200" s="222"/>
      <c r="AW200" s="222"/>
      <c r="AX200" s="222"/>
      <c r="AY200" s="222">
        <f>AY204*AY201</f>
        <v>157136.75</v>
      </c>
      <c r="AZ200" s="222">
        <f t="shared" ref="AZ200" si="146">AZ204*AZ201</f>
        <v>157136.75</v>
      </c>
      <c r="BA200" s="222">
        <f t="shared" ref="BA200" si="147">BA204*BA201</f>
        <v>157136.75</v>
      </c>
      <c r="BB200" s="203" t="s">
        <v>492</v>
      </c>
      <c r="BC200" s="203" t="s">
        <v>492</v>
      </c>
      <c r="BD200" s="203" t="s">
        <v>492</v>
      </c>
      <c r="BE200" s="203" t="s">
        <v>492</v>
      </c>
      <c r="BF200" s="203" t="s">
        <v>492</v>
      </c>
      <c r="BG200" s="203" t="s">
        <v>492</v>
      </c>
      <c r="BH200" s="203" t="s">
        <v>492</v>
      </c>
      <c r="BI200" s="203" t="s">
        <v>492</v>
      </c>
      <c r="BJ200" s="203" t="s">
        <v>492</v>
      </c>
      <c r="BK200" s="203" t="s">
        <v>492</v>
      </c>
      <c r="BL200" s="203" t="s">
        <v>492</v>
      </c>
      <c r="BM200" s="203" t="s">
        <v>492</v>
      </c>
      <c r="BN200" s="203" t="s">
        <v>492</v>
      </c>
      <c r="BO200" s="203" t="s">
        <v>492</v>
      </c>
      <c r="BP200" s="203" t="s">
        <v>492</v>
      </c>
      <c r="BQ200" s="222"/>
      <c r="BR200" s="222"/>
      <c r="BS200" s="222"/>
      <c r="BT200" s="222">
        <f>BT204*BT201</f>
        <v>532564.38</v>
      </c>
      <c r="BU200" s="222">
        <f t="shared" ref="BU200" si="148">BU204*BU201</f>
        <v>532564.38</v>
      </c>
      <c r="BV200" s="222">
        <f t="shared" ref="BV200" si="149">BV204*BV201</f>
        <v>532564.38</v>
      </c>
      <c r="BW200" s="203" t="s">
        <v>492</v>
      </c>
      <c r="BX200" s="203" t="s">
        <v>492</v>
      </c>
      <c r="BY200" s="203" t="s">
        <v>492</v>
      </c>
      <c r="BZ200" s="203" t="s">
        <v>492</v>
      </c>
      <c r="CA200" s="203" t="s">
        <v>492</v>
      </c>
      <c r="CB200" s="203" t="s">
        <v>492</v>
      </c>
      <c r="CC200" s="203" t="s">
        <v>492</v>
      </c>
      <c r="CD200" s="203" t="s">
        <v>492</v>
      </c>
      <c r="CE200" s="203" t="s">
        <v>492</v>
      </c>
      <c r="CF200" s="203" t="s">
        <v>492</v>
      </c>
      <c r="CG200" s="203" t="s">
        <v>492</v>
      </c>
      <c r="CH200" s="203" t="s">
        <v>492</v>
      </c>
      <c r="CI200" s="203" t="s">
        <v>492</v>
      </c>
      <c r="CJ200" s="203" t="s">
        <v>492</v>
      </c>
      <c r="CK200" s="203" t="s">
        <v>492</v>
      </c>
      <c r="CL200" s="222"/>
      <c r="CM200" s="222"/>
      <c r="CN200" s="222"/>
      <c r="CO200" s="222">
        <f>CO204*CO201</f>
        <v>12625.94</v>
      </c>
      <c r="CP200" s="222">
        <f t="shared" ref="CP200" si="150">CP204*CP201</f>
        <v>12625.94</v>
      </c>
      <c r="CQ200" s="222">
        <f t="shared" ref="CQ200" si="151">CQ204*CQ201</f>
        <v>12625.94</v>
      </c>
      <c r="CR200" s="203" t="s">
        <v>492</v>
      </c>
      <c r="CS200" s="203" t="s">
        <v>492</v>
      </c>
      <c r="CT200" s="203" t="s">
        <v>492</v>
      </c>
      <c r="CU200" s="203" t="s">
        <v>492</v>
      </c>
      <c r="CV200" s="203" t="s">
        <v>492</v>
      </c>
      <c r="CW200" s="203" t="s">
        <v>492</v>
      </c>
      <c r="CX200" s="203" t="s">
        <v>492</v>
      </c>
      <c r="CY200" s="203" t="s">
        <v>492</v>
      </c>
      <c r="CZ200" s="203" t="s">
        <v>492</v>
      </c>
      <c r="DA200" s="203" t="s">
        <v>492</v>
      </c>
      <c r="DB200" s="203" t="s">
        <v>492</v>
      </c>
      <c r="DC200" s="203" t="s">
        <v>492</v>
      </c>
      <c r="DD200" s="203" t="s">
        <v>492</v>
      </c>
      <c r="DE200" s="203" t="s">
        <v>492</v>
      </c>
      <c r="DF200" s="203" t="s">
        <v>492</v>
      </c>
      <c r="DG200" s="222"/>
      <c r="DH200" s="222"/>
      <c r="DI200" s="222"/>
      <c r="DJ200" s="222">
        <f>DJ204*DJ201</f>
        <v>16367.51</v>
      </c>
      <c r="DK200" s="222">
        <f t="shared" ref="DK200" si="152">DK204*DK201</f>
        <v>16367.51</v>
      </c>
      <c r="DL200" s="222">
        <f t="shared" ref="DL200" si="153">DL204*DL201</f>
        <v>16367.51</v>
      </c>
      <c r="DM200" s="203" t="s">
        <v>492</v>
      </c>
      <c r="DN200" s="203" t="s">
        <v>492</v>
      </c>
      <c r="DO200" s="203" t="s">
        <v>492</v>
      </c>
      <c r="DP200" s="203" t="s">
        <v>492</v>
      </c>
      <c r="DQ200" s="203" t="s">
        <v>492</v>
      </c>
      <c r="DR200" s="203" t="s">
        <v>492</v>
      </c>
      <c r="DS200" s="203" t="s">
        <v>492</v>
      </c>
      <c r="DT200" s="203" t="s">
        <v>492</v>
      </c>
      <c r="DU200" s="203" t="s">
        <v>492</v>
      </c>
      <c r="DV200" s="203" t="s">
        <v>492</v>
      </c>
      <c r="DW200" s="203" t="s">
        <v>492</v>
      </c>
      <c r="DX200" s="203" t="s">
        <v>492</v>
      </c>
      <c r="DY200" s="203" t="s">
        <v>492</v>
      </c>
      <c r="DZ200" s="203" t="s">
        <v>492</v>
      </c>
      <c r="EA200" s="203" t="s">
        <v>492</v>
      </c>
      <c r="EB200" s="222">
        <f t="shared" ref="EB200:EG205" si="154">AA200+AV200+BQ200+CL200+DG200</f>
        <v>0</v>
      </c>
      <c r="EC200" s="222">
        <f t="shared" si="154"/>
        <v>0</v>
      </c>
      <c r="ED200" s="222">
        <f t="shared" si="154"/>
        <v>0</v>
      </c>
      <c r="EE200" s="222">
        <f t="shared" si="154"/>
        <v>2066596.03</v>
      </c>
      <c r="EF200" s="222">
        <f t="shared" si="154"/>
        <v>2066596.03</v>
      </c>
      <c r="EG200" s="222">
        <f t="shared" si="154"/>
        <v>2066596.03</v>
      </c>
    </row>
    <row r="201" spans="1:138" s="396" customFormat="1" x14ac:dyDescent="0.25">
      <c r="A201" s="215" t="s">
        <v>743</v>
      </c>
      <c r="B201" s="59"/>
      <c r="C201" s="391" t="s">
        <v>752</v>
      </c>
      <c r="D201" s="215" t="s">
        <v>756</v>
      </c>
      <c r="E201" s="213"/>
      <c r="F201" s="392"/>
      <c r="G201" s="392"/>
      <c r="H201" s="392"/>
      <c r="I201" s="393"/>
      <c r="J201" s="393"/>
      <c r="K201" s="393"/>
      <c r="L201" s="394"/>
      <c r="M201" s="394"/>
      <c r="N201" s="394"/>
      <c r="O201" s="394"/>
      <c r="P201" s="394"/>
      <c r="Q201" s="394"/>
      <c r="R201" s="394"/>
      <c r="S201" s="394"/>
      <c r="T201" s="394"/>
      <c r="U201" s="394"/>
      <c r="V201" s="394"/>
      <c r="W201" s="394"/>
      <c r="X201" s="394"/>
      <c r="Y201" s="394"/>
      <c r="Z201" s="394"/>
      <c r="AA201" s="216"/>
      <c r="AB201" s="216"/>
      <c r="AC201" s="216"/>
      <c r="AD201" s="216">
        <f>IF(AD203=0,1,AD202/(AD202+AD203))</f>
        <v>0.99015938869999998</v>
      </c>
      <c r="AE201" s="216">
        <f>AD201</f>
        <v>0.99015938869999998</v>
      </c>
      <c r="AF201" s="216">
        <f>AD201</f>
        <v>0.99015938869999998</v>
      </c>
      <c r="AG201" s="394"/>
      <c r="AH201" s="394"/>
      <c r="AI201" s="394"/>
      <c r="AJ201" s="394"/>
      <c r="AK201" s="394"/>
      <c r="AL201" s="394"/>
      <c r="AM201" s="394"/>
      <c r="AN201" s="394"/>
      <c r="AO201" s="394"/>
      <c r="AP201" s="394"/>
      <c r="AQ201" s="394"/>
      <c r="AR201" s="394"/>
      <c r="AS201" s="394"/>
      <c r="AT201" s="394"/>
      <c r="AU201" s="394"/>
      <c r="AV201" s="216"/>
      <c r="AW201" s="216"/>
      <c r="AX201" s="216"/>
      <c r="AY201" s="216">
        <f>IF(AY203=0,1,AY202/(AY202+AY203))</f>
        <v>0.97197382710000002</v>
      </c>
      <c r="AZ201" s="216">
        <f>AY201</f>
        <v>0.97197382710000002</v>
      </c>
      <c r="BA201" s="216">
        <f>AY201</f>
        <v>0.97197382710000002</v>
      </c>
      <c r="BB201" s="394"/>
      <c r="BC201" s="394"/>
      <c r="BD201" s="394"/>
      <c r="BE201" s="394"/>
      <c r="BF201" s="394"/>
      <c r="BG201" s="394"/>
      <c r="BH201" s="394"/>
      <c r="BI201" s="394"/>
      <c r="BJ201" s="394"/>
      <c r="BK201" s="394"/>
      <c r="BL201" s="394"/>
      <c r="BM201" s="394"/>
      <c r="BN201" s="394"/>
      <c r="BO201" s="394"/>
      <c r="BP201" s="394"/>
      <c r="BQ201" s="216"/>
      <c r="BR201" s="216"/>
      <c r="BS201" s="216"/>
      <c r="BT201" s="216">
        <f>IF(BT203=0,1,BT202/(BT202+BT203))</f>
        <v>1</v>
      </c>
      <c r="BU201" s="216">
        <f>BT201</f>
        <v>1</v>
      </c>
      <c r="BV201" s="216">
        <f>BT201</f>
        <v>1</v>
      </c>
      <c r="BW201" s="394"/>
      <c r="BX201" s="394"/>
      <c r="BY201" s="394"/>
      <c r="BZ201" s="394"/>
      <c r="CA201" s="394"/>
      <c r="CB201" s="394"/>
      <c r="CC201" s="394"/>
      <c r="CD201" s="394"/>
      <c r="CE201" s="394"/>
      <c r="CF201" s="394"/>
      <c r="CG201" s="394"/>
      <c r="CH201" s="394"/>
      <c r="CI201" s="394"/>
      <c r="CJ201" s="394"/>
      <c r="CK201" s="394"/>
      <c r="CL201" s="216"/>
      <c r="CM201" s="216"/>
      <c r="CN201" s="216"/>
      <c r="CO201" s="216">
        <f>IF(CO203=0,1,CO202/(CO202+CO203))</f>
        <v>1</v>
      </c>
      <c r="CP201" s="216">
        <f>CO201</f>
        <v>1</v>
      </c>
      <c r="CQ201" s="216">
        <f>CO201</f>
        <v>1</v>
      </c>
      <c r="CR201" s="394"/>
      <c r="CS201" s="394"/>
      <c r="CT201" s="394"/>
      <c r="CU201" s="394"/>
      <c r="CV201" s="394"/>
      <c r="CW201" s="394"/>
      <c r="CX201" s="394"/>
      <c r="CY201" s="394"/>
      <c r="CZ201" s="394"/>
      <c r="DA201" s="394"/>
      <c r="DB201" s="394"/>
      <c r="DC201" s="394"/>
      <c r="DD201" s="394"/>
      <c r="DE201" s="394"/>
      <c r="DF201" s="394"/>
      <c r="DG201" s="216"/>
      <c r="DH201" s="216"/>
      <c r="DI201" s="216"/>
      <c r="DJ201" s="216">
        <f>IF(DJ203=0,1,DJ202/(DJ202+DJ203))</f>
        <v>1</v>
      </c>
      <c r="DK201" s="216">
        <f>DJ201</f>
        <v>1</v>
      </c>
      <c r="DL201" s="216">
        <f>DJ201</f>
        <v>1</v>
      </c>
      <c r="DM201" s="394"/>
      <c r="DN201" s="394"/>
      <c r="DO201" s="394"/>
      <c r="DP201" s="394"/>
      <c r="DQ201" s="394"/>
      <c r="DR201" s="394"/>
      <c r="DS201" s="394"/>
      <c r="DT201" s="394"/>
      <c r="DU201" s="394"/>
      <c r="DV201" s="394"/>
      <c r="DW201" s="394"/>
      <c r="DX201" s="394"/>
      <c r="DY201" s="394"/>
      <c r="DZ201" s="394"/>
      <c r="EA201" s="394"/>
      <c r="EB201" s="216"/>
      <c r="EC201" s="216"/>
      <c r="ED201" s="216"/>
      <c r="EE201" s="216">
        <f>IF(EE203=0,1,EE202/(EE202+EE203))</f>
        <v>0.98847043840000004</v>
      </c>
      <c r="EF201" s="216">
        <f>EE201</f>
        <v>0.98847043840000004</v>
      </c>
      <c r="EG201" s="216">
        <f>EE201</f>
        <v>0.98847043840000004</v>
      </c>
    </row>
    <row r="202" spans="1:138" s="396" customFormat="1" ht="60" x14ac:dyDescent="0.25">
      <c r="A202" s="215" t="s">
        <v>744</v>
      </c>
      <c r="B202" s="59"/>
      <c r="C202" s="391" t="s">
        <v>753</v>
      </c>
      <c r="D202" s="215"/>
      <c r="E202" s="213"/>
      <c r="F202" s="392"/>
      <c r="G202" s="392"/>
      <c r="H202" s="392"/>
      <c r="I202" s="393"/>
      <c r="J202" s="393"/>
      <c r="K202" s="393"/>
      <c r="L202" s="394"/>
      <c r="M202" s="394"/>
      <c r="N202" s="394"/>
      <c r="O202" s="394"/>
      <c r="P202" s="394"/>
      <c r="Q202" s="394"/>
      <c r="R202" s="394"/>
      <c r="S202" s="394"/>
      <c r="T202" s="394"/>
      <c r="U202" s="394"/>
      <c r="V202" s="394"/>
      <c r="W202" s="394"/>
      <c r="X202" s="394"/>
      <c r="Y202" s="394"/>
      <c r="Z202" s="394"/>
      <c r="AA202" s="395"/>
      <c r="AB202" s="395"/>
      <c r="AC202" s="395"/>
      <c r="AD202" s="395">
        <v>58901100</v>
      </c>
      <c r="AE202" s="400">
        <f t="shared" ref="AE202" si="155">AD202</f>
        <v>58901100</v>
      </c>
      <c r="AF202" s="400">
        <f t="shared" ref="AF202" si="156">AD202</f>
        <v>58901100</v>
      </c>
      <c r="AG202" s="394"/>
      <c r="AH202" s="394"/>
      <c r="AI202" s="394"/>
      <c r="AJ202" s="394"/>
      <c r="AK202" s="394"/>
      <c r="AL202" s="394"/>
      <c r="AM202" s="394"/>
      <c r="AN202" s="394"/>
      <c r="AO202" s="394"/>
      <c r="AP202" s="394"/>
      <c r="AQ202" s="394"/>
      <c r="AR202" s="394"/>
      <c r="AS202" s="394"/>
      <c r="AT202" s="394"/>
      <c r="AU202" s="394"/>
      <c r="AV202" s="395"/>
      <c r="AW202" s="395"/>
      <c r="AX202" s="395"/>
      <c r="AY202" s="395">
        <v>41088288.560000002</v>
      </c>
      <c r="AZ202" s="400">
        <f t="shared" ref="AZ202:AZ204" si="157">AY202</f>
        <v>41088288.560000002</v>
      </c>
      <c r="BA202" s="400">
        <f t="shared" ref="BA202:BA204" si="158">AY202</f>
        <v>41088288.560000002</v>
      </c>
      <c r="BB202" s="394"/>
      <c r="BC202" s="394"/>
      <c r="BD202" s="394"/>
      <c r="BE202" s="394"/>
      <c r="BF202" s="394"/>
      <c r="BG202" s="394"/>
      <c r="BH202" s="394"/>
      <c r="BI202" s="394"/>
      <c r="BJ202" s="394"/>
      <c r="BK202" s="394"/>
      <c r="BL202" s="394"/>
      <c r="BM202" s="394"/>
      <c r="BN202" s="394"/>
      <c r="BO202" s="394"/>
      <c r="BP202" s="394"/>
      <c r="BQ202" s="395"/>
      <c r="BR202" s="395"/>
      <c r="BS202" s="395"/>
      <c r="BT202" s="395">
        <v>36290476.740000002</v>
      </c>
      <c r="BU202" s="400">
        <f t="shared" ref="BU202:BU204" si="159">BT202</f>
        <v>36290476.740000002</v>
      </c>
      <c r="BV202" s="400">
        <f t="shared" ref="BV202:BV204" si="160">BT202</f>
        <v>36290476.740000002</v>
      </c>
      <c r="BW202" s="394"/>
      <c r="BX202" s="394"/>
      <c r="BY202" s="394"/>
      <c r="BZ202" s="394"/>
      <c r="CA202" s="394"/>
      <c r="CB202" s="394"/>
      <c r="CC202" s="394"/>
      <c r="CD202" s="394"/>
      <c r="CE202" s="394"/>
      <c r="CF202" s="394"/>
      <c r="CG202" s="394"/>
      <c r="CH202" s="394"/>
      <c r="CI202" s="394"/>
      <c r="CJ202" s="394"/>
      <c r="CK202" s="394"/>
      <c r="CL202" s="395"/>
      <c r="CM202" s="395"/>
      <c r="CN202" s="395"/>
      <c r="CO202" s="395">
        <v>9766889.7899999991</v>
      </c>
      <c r="CP202" s="400">
        <f t="shared" ref="CP202:CP204" si="161">CO202</f>
        <v>9766889.7899999991</v>
      </c>
      <c r="CQ202" s="400">
        <f t="shared" ref="CQ202:CQ204" si="162">CO202</f>
        <v>9766889.7899999991</v>
      </c>
      <c r="CR202" s="394"/>
      <c r="CS202" s="394"/>
      <c r="CT202" s="394"/>
      <c r="CU202" s="394"/>
      <c r="CV202" s="394"/>
      <c r="CW202" s="394"/>
      <c r="CX202" s="394"/>
      <c r="CY202" s="394"/>
      <c r="CZ202" s="394"/>
      <c r="DA202" s="394"/>
      <c r="DB202" s="394"/>
      <c r="DC202" s="394"/>
      <c r="DD202" s="394"/>
      <c r="DE202" s="394"/>
      <c r="DF202" s="394"/>
      <c r="DG202" s="395"/>
      <c r="DH202" s="395"/>
      <c r="DI202" s="395"/>
      <c r="DJ202" s="395">
        <v>5713222.2199999997</v>
      </c>
      <c r="DK202" s="400">
        <f t="shared" ref="DK202:DK204" si="163">DJ202</f>
        <v>5713222.2199999997</v>
      </c>
      <c r="DL202" s="400">
        <f t="shared" ref="DL202:DL204" si="164">DJ202</f>
        <v>5713222.2199999997</v>
      </c>
      <c r="DM202" s="394"/>
      <c r="DN202" s="394"/>
      <c r="DO202" s="394"/>
      <c r="DP202" s="394"/>
      <c r="DQ202" s="394"/>
      <c r="DR202" s="394"/>
      <c r="DS202" s="394"/>
      <c r="DT202" s="394"/>
      <c r="DU202" s="394"/>
      <c r="DV202" s="394"/>
      <c r="DW202" s="394"/>
      <c r="DX202" s="394"/>
      <c r="DY202" s="394"/>
      <c r="DZ202" s="394"/>
      <c r="EA202" s="394"/>
      <c r="EB202" s="390">
        <f t="shared" ref="EB202:EB203" si="165">AA202+AV202+BQ202+CL202+DG202</f>
        <v>0</v>
      </c>
      <c r="EC202" s="390">
        <f t="shared" ref="EC202:EC203" si="166">AB202+AW202+BR202+CM202+DH202</f>
        <v>0</v>
      </c>
      <c r="ED202" s="390">
        <f t="shared" ref="ED202:ED203" si="167">AC202+AX202+BS202+CN202+DI202</f>
        <v>0</v>
      </c>
      <c r="EE202" s="390">
        <f t="shared" ref="EE202:EE203" si="168">AD202+AY202+BT202+CO202+DJ202</f>
        <v>151759977.31</v>
      </c>
      <c r="EF202" s="390">
        <f t="shared" ref="EF202:EF203" si="169">AE202+AZ202+BU202+CP202+DK202</f>
        <v>151759977.31</v>
      </c>
      <c r="EG202" s="390">
        <f t="shared" ref="EG202:EG203" si="170">AF202+BA202+BV202+CQ202+DL202</f>
        <v>151759977.31</v>
      </c>
      <c r="EH202" s="1"/>
    </row>
    <row r="203" spans="1:138" s="396" customFormat="1" ht="36" x14ac:dyDescent="0.25">
      <c r="A203" s="215" t="s">
        <v>745</v>
      </c>
      <c r="B203" s="59"/>
      <c r="C203" s="391" t="s">
        <v>754</v>
      </c>
      <c r="D203" s="215"/>
      <c r="E203" s="213"/>
      <c r="F203" s="392"/>
      <c r="G203" s="392"/>
      <c r="H203" s="392"/>
      <c r="I203" s="393"/>
      <c r="J203" s="393"/>
      <c r="K203" s="393"/>
      <c r="L203" s="394"/>
      <c r="M203" s="394"/>
      <c r="N203" s="394"/>
      <c r="O203" s="394"/>
      <c r="P203" s="394"/>
      <c r="Q203" s="394"/>
      <c r="R203" s="394"/>
      <c r="S203" s="394"/>
      <c r="T203" s="394"/>
      <c r="U203" s="394"/>
      <c r="V203" s="394"/>
      <c r="W203" s="394"/>
      <c r="X203" s="394"/>
      <c r="Y203" s="394"/>
      <c r="Z203" s="394"/>
      <c r="AA203" s="395"/>
      <c r="AB203" s="395"/>
      <c r="AC203" s="395"/>
      <c r="AD203" s="395">
        <v>585383.36</v>
      </c>
      <c r="AE203" s="400">
        <f t="shared" ref="AE203:AE204" si="171">AD203</f>
        <v>585383.36</v>
      </c>
      <c r="AF203" s="400">
        <f t="shared" ref="AF203:AF204" si="172">AD203</f>
        <v>585383.36</v>
      </c>
      <c r="AG203" s="394"/>
      <c r="AH203" s="394"/>
      <c r="AI203" s="394"/>
      <c r="AJ203" s="394"/>
      <c r="AK203" s="394"/>
      <c r="AL203" s="394"/>
      <c r="AM203" s="394"/>
      <c r="AN203" s="394"/>
      <c r="AO203" s="394"/>
      <c r="AP203" s="394"/>
      <c r="AQ203" s="394"/>
      <c r="AR203" s="394"/>
      <c r="AS203" s="394"/>
      <c r="AT203" s="394"/>
      <c r="AU203" s="394"/>
      <c r="AV203" s="395"/>
      <c r="AW203" s="395"/>
      <c r="AX203" s="395"/>
      <c r="AY203" s="395">
        <v>1184751.53</v>
      </c>
      <c r="AZ203" s="400">
        <f t="shared" si="157"/>
        <v>1184751.53</v>
      </c>
      <c r="BA203" s="400">
        <f t="shared" si="158"/>
        <v>1184751.53</v>
      </c>
      <c r="BB203" s="394"/>
      <c r="BC203" s="394"/>
      <c r="BD203" s="394"/>
      <c r="BE203" s="394"/>
      <c r="BF203" s="394"/>
      <c r="BG203" s="394"/>
      <c r="BH203" s="394"/>
      <c r="BI203" s="394"/>
      <c r="BJ203" s="394"/>
      <c r="BK203" s="394"/>
      <c r="BL203" s="394"/>
      <c r="BM203" s="394"/>
      <c r="BN203" s="394"/>
      <c r="BO203" s="394"/>
      <c r="BP203" s="394"/>
      <c r="BQ203" s="395"/>
      <c r="BR203" s="395"/>
      <c r="BS203" s="395"/>
      <c r="BT203" s="395">
        <v>0</v>
      </c>
      <c r="BU203" s="400">
        <f t="shared" si="159"/>
        <v>0</v>
      </c>
      <c r="BV203" s="400">
        <f t="shared" si="160"/>
        <v>0</v>
      </c>
      <c r="BW203" s="394"/>
      <c r="BX203" s="394"/>
      <c r="BY203" s="394"/>
      <c r="BZ203" s="394"/>
      <c r="CA203" s="394"/>
      <c r="CB203" s="394"/>
      <c r="CC203" s="394"/>
      <c r="CD203" s="394"/>
      <c r="CE203" s="394"/>
      <c r="CF203" s="394"/>
      <c r="CG203" s="394"/>
      <c r="CH203" s="394"/>
      <c r="CI203" s="394"/>
      <c r="CJ203" s="394"/>
      <c r="CK203" s="394"/>
      <c r="CL203" s="395"/>
      <c r="CM203" s="395"/>
      <c r="CN203" s="395"/>
      <c r="CO203" s="395">
        <v>0</v>
      </c>
      <c r="CP203" s="400">
        <f t="shared" si="161"/>
        <v>0</v>
      </c>
      <c r="CQ203" s="400">
        <f t="shared" si="162"/>
        <v>0</v>
      </c>
      <c r="CR203" s="394"/>
      <c r="CS203" s="394"/>
      <c r="CT203" s="394"/>
      <c r="CU203" s="394"/>
      <c r="CV203" s="394"/>
      <c r="CW203" s="394"/>
      <c r="CX203" s="394"/>
      <c r="CY203" s="394"/>
      <c r="CZ203" s="394"/>
      <c r="DA203" s="394"/>
      <c r="DB203" s="394"/>
      <c r="DC203" s="394"/>
      <c r="DD203" s="394"/>
      <c r="DE203" s="394"/>
      <c r="DF203" s="394"/>
      <c r="DG203" s="395"/>
      <c r="DH203" s="395"/>
      <c r="DI203" s="395"/>
      <c r="DJ203" s="395">
        <v>0</v>
      </c>
      <c r="DK203" s="400">
        <f t="shared" si="163"/>
        <v>0</v>
      </c>
      <c r="DL203" s="400">
        <f t="shared" si="164"/>
        <v>0</v>
      </c>
      <c r="DM203" s="394"/>
      <c r="DN203" s="394"/>
      <c r="DO203" s="394"/>
      <c r="DP203" s="394"/>
      <c r="DQ203" s="394"/>
      <c r="DR203" s="394"/>
      <c r="DS203" s="394"/>
      <c r="DT203" s="394"/>
      <c r="DU203" s="394"/>
      <c r="DV203" s="394"/>
      <c r="DW203" s="394"/>
      <c r="DX203" s="394"/>
      <c r="DY203" s="394"/>
      <c r="DZ203" s="394"/>
      <c r="EA203" s="394"/>
      <c r="EB203" s="390">
        <f t="shared" si="165"/>
        <v>0</v>
      </c>
      <c r="EC203" s="390">
        <f t="shared" si="166"/>
        <v>0</v>
      </c>
      <c r="ED203" s="390">
        <f t="shared" si="167"/>
        <v>0</v>
      </c>
      <c r="EE203" s="390">
        <f t="shared" si="168"/>
        <v>1770134.89</v>
      </c>
      <c r="EF203" s="390">
        <f t="shared" si="169"/>
        <v>1770134.89</v>
      </c>
      <c r="EG203" s="390">
        <f t="shared" si="170"/>
        <v>1770134.89</v>
      </c>
    </row>
    <row r="204" spans="1:138" s="396" customFormat="1" ht="48" x14ac:dyDescent="0.25">
      <c r="A204" s="11" t="s">
        <v>493</v>
      </c>
      <c r="B204" s="410"/>
      <c r="C204" s="391" t="s">
        <v>755</v>
      </c>
      <c r="D204" s="215"/>
      <c r="E204" s="213"/>
      <c r="F204" s="392"/>
      <c r="G204" s="392"/>
      <c r="H204" s="392"/>
      <c r="I204" s="393"/>
      <c r="J204" s="393"/>
      <c r="K204" s="393"/>
      <c r="L204" s="394" t="s">
        <v>492</v>
      </c>
      <c r="M204" s="394" t="s">
        <v>492</v>
      </c>
      <c r="N204" s="394" t="s">
        <v>492</v>
      </c>
      <c r="O204" s="394" t="s">
        <v>492</v>
      </c>
      <c r="P204" s="394" t="s">
        <v>492</v>
      </c>
      <c r="Q204" s="394" t="s">
        <v>492</v>
      </c>
      <c r="R204" s="394" t="s">
        <v>492</v>
      </c>
      <c r="S204" s="394" t="s">
        <v>492</v>
      </c>
      <c r="T204" s="394" t="s">
        <v>492</v>
      </c>
      <c r="U204" s="394" t="s">
        <v>492</v>
      </c>
      <c r="V204" s="394" t="s">
        <v>492</v>
      </c>
      <c r="W204" s="394" t="s">
        <v>492</v>
      </c>
      <c r="X204" s="394" t="s">
        <v>492</v>
      </c>
      <c r="Y204" s="394" t="s">
        <v>492</v>
      </c>
      <c r="Z204" s="394" t="s">
        <v>492</v>
      </c>
      <c r="AA204" s="395"/>
      <c r="AB204" s="395"/>
      <c r="AC204" s="395"/>
      <c r="AD204" s="395">
        <v>1361297.45</v>
      </c>
      <c r="AE204" s="400">
        <f t="shared" si="171"/>
        <v>1361297.45</v>
      </c>
      <c r="AF204" s="400">
        <f t="shared" si="172"/>
        <v>1361297.45</v>
      </c>
      <c r="AG204" s="394" t="s">
        <v>492</v>
      </c>
      <c r="AH204" s="394" t="s">
        <v>492</v>
      </c>
      <c r="AI204" s="394" t="s">
        <v>492</v>
      </c>
      <c r="AJ204" s="394" t="s">
        <v>492</v>
      </c>
      <c r="AK204" s="394" t="s">
        <v>492</v>
      </c>
      <c r="AL204" s="394" t="s">
        <v>492</v>
      </c>
      <c r="AM204" s="394" t="s">
        <v>492</v>
      </c>
      <c r="AN204" s="394" t="s">
        <v>492</v>
      </c>
      <c r="AO204" s="394" t="s">
        <v>492</v>
      </c>
      <c r="AP204" s="394" t="s">
        <v>492</v>
      </c>
      <c r="AQ204" s="394" t="s">
        <v>492</v>
      </c>
      <c r="AR204" s="394" t="s">
        <v>492</v>
      </c>
      <c r="AS204" s="394" t="s">
        <v>492</v>
      </c>
      <c r="AT204" s="394" t="s">
        <v>492</v>
      </c>
      <c r="AU204" s="394" t="s">
        <v>492</v>
      </c>
      <c r="AV204" s="395"/>
      <c r="AW204" s="395"/>
      <c r="AX204" s="395"/>
      <c r="AY204" s="395">
        <v>161667.68</v>
      </c>
      <c r="AZ204" s="400">
        <f t="shared" si="157"/>
        <v>161667.68</v>
      </c>
      <c r="BA204" s="400">
        <f t="shared" si="158"/>
        <v>161667.68</v>
      </c>
      <c r="BB204" s="394" t="s">
        <v>492</v>
      </c>
      <c r="BC204" s="394" t="s">
        <v>492</v>
      </c>
      <c r="BD204" s="394" t="s">
        <v>492</v>
      </c>
      <c r="BE204" s="394" t="s">
        <v>492</v>
      </c>
      <c r="BF204" s="394" t="s">
        <v>492</v>
      </c>
      <c r="BG204" s="394" t="s">
        <v>492</v>
      </c>
      <c r="BH204" s="394" t="s">
        <v>492</v>
      </c>
      <c r="BI204" s="394" t="s">
        <v>492</v>
      </c>
      <c r="BJ204" s="394" t="s">
        <v>492</v>
      </c>
      <c r="BK204" s="394" t="s">
        <v>492</v>
      </c>
      <c r="BL204" s="394" t="s">
        <v>492</v>
      </c>
      <c r="BM204" s="394" t="s">
        <v>492</v>
      </c>
      <c r="BN204" s="394" t="s">
        <v>492</v>
      </c>
      <c r="BO204" s="394" t="s">
        <v>492</v>
      </c>
      <c r="BP204" s="394" t="s">
        <v>492</v>
      </c>
      <c r="BQ204" s="395"/>
      <c r="BR204" s="395"/>
      <c r="BS204" s="395"/>
      <c r="BT204" s="395">
        <v>532564.38</v>
      </c>
      <c r="BU204" s="400">
        <f t="shared" si="159"/>
        <v>532564.38</v>
      </c>
      <c r="BV204" s="400">
        <f t="shared" si="160"/>
        <v>532564.38</v>
      </c>
      <c r="BW204" s="394" t="s">
        <v>492</v>
      </c>
      <c r="BX204" s="394" t="s">
        <v>492</v>
      </c>
      <c r="BY204" s="394" t="s">
        <v>492</v>
      </c>
      <c r="BZ204" s="394" t="s">
        <v>492</v>
      </c>
      <c r="CA204" s="394" t="s">
        <v>492</v>
      </c>
      <c r="CB204" s="394" t="s">
        <v>492</v>
      </c>
      <c r="CC204" s="394" t="s">
        <v>492</v>
      </c>
      <c r="CD204" s="394" t="s">
        <v>492</v>
      </c>
      <c r="CE204" s="394" t="s">
        <v>492</v>
      </c>
      <c r="CF204" s="394" t="s">
        <v>492</v>
      </c>
      <c r="CG204" s="394" t="s">
        <v>492</v>
      </c>
      <c r="CH204" s="394" t="s">
        <v>492</v>
      </c>
      <c r="CI204" s="394" t="s">
        <v>492</v>
      </c>
      <c r="CJ204" s="394" t="s">
        <v>492</v>
      </c>
      <c r="CK204" s="394" t="s">
        <v>492</v>
      </c>
      <c r="CL204" s="395"/>
      <c r="CM204" s="395"/>
      <c r="CN204" s="395"/>
      <c r="CO204" s="395">
        <v>12625.94</v>
      </c>
      <c r="CP204" s="400">
        <f t="shared" si="161"/>
        <v>12625.94</v>
      </c>
      <c r="CQ204" s="400">
        <f t="shared" si="162"/>
        <v>12625.94</v>
      </c>
      <c r="CR204" s="394" t="s">
        <v>492</v>
      </c>
      <c r="CS204" s="394" t="s">
        <v>492</v>
      </c>
      <c r="CT204" s="394" t="s">
        <v>492</v>
      </c>
      <c r="CU204" s="394" t="s">
        <v>492</v>
      </c>
      <c r="CV204" s="394" t="s">
        <v>492</v>
      </c>
      <c r="CW204" s="394" t="s">
        <v>492</v>
      </c>
      <c r="CX204" s="394" t="s">
        <v>492</v>
      </c>
      <c r="CY204" s="394" t="s">
        <v>492</v>
      </c>
      <c r="CZ204" s="394" t="s">
        <v>492</v>
      </c>
      <c r="DA204" s="394" t="s">
        <v>492</v>
      </c>
      <c r="DB204" s="394" t="s">
        <v>492</v>
      </c>
      <c r="DC204" s="394" t="s">
        <v>492</v>
      </c>
      <c r="DD204" s="394" t="s">
        <v>492</v>
      </c>
      <c r="DE204" s="394" t="s">
        <v>492</v>
      </c>
      <c r="DF204" s="394" t="s">
        <v>492</v>
      </c>
      <c r="DG204" s="395"/>
      <c r="DH204" s="395"/>
      <c r="DI204" s="395"/>
      <c r="DJ204" s="395">
        <v>16367.51</v>
      </c>
      <c r="DK204" s="400">
        <f t="shared" si="163"/>
        <v>16367.51</v>
      </c>
      <c r="DL204" s="400">
        <f t="shared" si="164"/>
        <v>16367.51</v>
      </c>
      <c r="DM204" s="394" t="s">
        <v>492</v>
      </c>
      <c r="DN204" s="394" t="s">
        <v>492</v>
      </c>
      <c r="DO204" s="394" t="s">
        <v>492</v>
      </c>
      <c r="DP204" s="394" t="s">
        <v>492</v>
      </c>
      <c r="DQ204" s="394" t="s">
        <v>492</v>
      </c>
      <c r="DR204" s="394" t="s">
        <v>492</v>
      </c>
      <c r="DS204" s="394" t="s">
        <v>492</v>
      </c>
      <c r="DT204" s="394" t="s">
        <v>492</v>
      </c>
      <c r="DU204" s="394" t="s">
        <v>492</v>
      </c>
      <c r="DV204" s="394" t="s">
        <v>492</v>
      </c>
      <c r="DW204" s="394" t="s">
        <v>492</v>
      </c>
      <c r="DX204" s="394" t="s">
        <v>492</v>
      </c>
      <c r="DY204" s="394" t="s">
        <v>492</v>
      </c>
      <c r="DZ204" s="394" t="s">
        <v>492</v>
      </c>
      <c r="EA204" s="394" t="s">
        <v>492</v>
      </c>
      <c r="EB204" s="390">
        <f t="shared" ref="EB204" si="173">AA204+AV204+BQ204+CL204+DG204</f>
        <v>0</v>
      </c>
      <c r="EC204" s="390">
        <f t="shared" ref="EC204" si="174">AB204+AW204+BR204+CM204+DH204</f>
        <v>0</v>
      </c>
      <c r="ED204" s="390">
        <f t="shared" ref="ED204" si="175">AC204+AX204+BS204+CN204+DI204</f>
        <v>0</v>
      </c>
      <c r="EE204" s="390">
        <f t="shared" ref="EE204" si="176">AD204+AY204+BT204+CO204+DJ204</f>
        <v>2084522.96</v>
      </c>
      <c r="EF204" s="390">
        <f t="shared" ref="EF204" si="177">AE204+AZ204+BU204+CP204+DK204</f>
        <v>2084522.96</v>
      </c>
      <c r="EG204" s="390">
        <f t="shared" ref="EG204" si="178">AF204+BA204+BV204+CQ204+DL204</f>
        <v>2084522.96</v>
      </c>
    </row>
    <row r="205" spans="1:138" ht="72" x14ac:dyDescent="0.25">
      <c r="A205" s="416" t="s">
        <v>760</v>
      </c>
      <c r="B205" s="61"/>
      <c r="C205" s="16" t="s">
        <v>510</v>
      </c>
      <c r="D205" s="201"/>
      <c r="E205" s="202"/>
      <c r="F205" s="98"/>
      <c r="G205" s="98"/>
      <c r="H205" s="98"/>
      <c r="I205" s="225"/>
      <c r="J205" s="225"/>
      <c r="K205" s="225"/>
      <c r="L205" s="203" t="s">
        <v>492</v>
      </c>
      <c r="M205" s="203" t="s">
        <v>492</v>
      </c>
      <c r="N205" s="203" t="s">
        <v>492</v>
      </c>
      <c r="O205" s="203" t="s">
        <v>492</v>
      </c>
      <c r="P205" s="203" t="s">
        <v>492</v>
      </c>
      <c r="Q205" s="203" t="s">
        <v>492</v>
      </c>
      <c r="R205" s="203" t="s">
        <v>492</v>
      </c>
      <c r="S205" s="203" t="s">
        <v>492</v>
      </c>
      <c r="T205" s="203" t="s">
        <v>492</v>
      </c>
      <c r="U205" s="203" t="s">
        <v>492</v>
      </c>
      <c r="V205" s="203" t="s">
        <v>492</v>
      </c>
      <c r="W205" s="203" t="s">
        <v>492</v>
      </c>
      <c r="X205" s="203" t="s">
        <v>492</v>
      </c>
      <c r="Y205" s="203" t="s">
        <v>492</v>
      </c>
      <c r="Z205" s="203" t="s">
        <v>492</v>
      </c>
      <c r="AA205" s="224"/>
      <c r="AB205" s="224"/>
      <c r="AC205" s="224"/>
      <c r="AD205" s="224">
        <v>67077600</v>
      </c>
      <c r="AE205" s="224">
        <v>73355700</v>
      </c>
      <c r="AF205" s="224">
        <v>76773900</v>
      </c>
      <c r="AG205" s="203" t="s">
        <v>492</v>
      </c>
      <c r="AH205" s="203" t="s">
        <v>492</v>
      </c>
      <c r="AI205" s="203" t="s">
        <v>492</v>
      </c>
      <c r="AJ205" s="203" t="s">
        <v>492</v>
      </c>
      <c r="AK205" s="203" t="s">
        <v>492</v>
      </c>
      <c r="AL205" s="203" t="s">
        <v>492</v>
      </c>
      <c r="AM205" s="203" t="s">
        <v>492</v>
      </c>
      <c r="AN205" s="203" t="s">
        <v>492</v>
      </c>
      <c r="AO205" s="203" t="s">
        <v>492</v>
      </c>
      <c r="AP205" s="203" t="s">
        <v>492</v>
      </c>
      <c r="AQ205" s="203" t="s">
        <v>492</v>
      </c>
      <c r="AR205" s="203" t="s">
        <v>492</v>
      </c>
      <c r="AS205" s="203" t="s">
        <v>492</v>
      </c>
      <c r="AT205" s="203" t="s">
        <v>492</v>
      </c>
      <c r="AU205" s="203" t="s">
        <v>492</v>
      </c>
      <c r="AV205" s="224"/>
      <c r="AW205" s="224"/>
      <c r="AX205" s="224"/>
      <c r="AY205" s="224">
        <v>40976700</v>
      </c>
      <c r="AZ205" s="224">
        <v>44971100</v>
      </c>
      <c r="BA205" s="224">
        <v>47070300</v>
      </c>
      <c r="BB205" s="203" t="s">
        <v>492</v>
      </c>
      <c r="BC205" s="203" t="s">
        <v>492</v>
      </c>
      <c r="BD205" s="203" t="s">
        <v>492</v>
      </c>
      <c r="BE205" s="203" t="s">
        <v>492</v>
      </c>
      <c r="BF205" s="203" t="s">
        <v>492</v>
      </c>
      <c r="BG205" s="203" t="s">
        <v>492</v>
      </c>
      <c r="BH205" s="203" t="s">
        <v>492</v>
      </c>
      <c r="BI205" s="203" t="s">
        <v>492</v>
      </c>
      <c r="BJ205" s="203" t="s">
        <v>492</v>
      </c>
      <c r="BK205" s="203" t="s">
        <v>492</v>
      </c>
      <c r="BL205" s="203" t="s">
        <v>492</v>
      </c>
      <c r="BM205" s="203" t="s">
        <v>492</v>
      </c>
      <c r="BN205" s="203" t="s">
        <v>492</v>
      </c>
      <c r="BO205" s="203" t="s">
        <v>492</v>
      </c>
      <c r="BP205" s="203" t="s">
        <v>492</v>
      </c>
      <c r="BQ205" s="224"/>
      <c r="BR205" s="224"/>
      <c r="BS205" s="224"/>
      <c r="BT205" s="224">
        <v>39810600</v>
      </c>
      <c r="BU205" s="224">
        <v>43257300</v>
      </c>
      <c r="BV205" s="224">
        <v>44749500</v>
      </c>
      <c r="BW205" s="203" t="s">
        <v>492</v>
      </c>
      <c r="BX205" s="203" t="s">
        <v>492</v>
      </c>
      <c r="BY205" s="203" t="s">
        <v>492</v>
      </c>
      <c r="BZ205" s="203" t="s">
        <v>492</v>
      </c>
      <c r="CA205" s="203" t="s">
        <v>492</v>
      </c>
      <c r="CB205" s="203" t="s">
        <v>492</v>
      </c>
      <c r="CC205" s="203" t="s">
        <v>492</v>
      </c>
      <c r="CD205" s="203" t="s">
        <v>492</v>
      </c>
      <c r="CE205" s="203" t="s">
        <v>492</v>
      </c>
      <c r="CF205" s="203" t="s">
        <v>492</v>
      </c>
      <c r="CG205" s="203" t="s">
        <v>492</v>
      </c>
      <c r="CH205" s="203" t="s">
        <v>492</v>
      </c>
      <c r="CI205" s="203" t="s">
        <v>492</v>
      </c>
      <c r="CJ205" s="203" t="s">
        <v>492</v>
      </c>
      <c r="CK205" s="203" t="s">
        <v>492</v>
      </c>
      <c r="CL205" s="224"/>
      <c r="CM205" s="224"/>
      <c r="CN205" s="224"/>
      <c r="CO205" s="224">
        <v>12310400</v>
      </c>
      <c r="CP205" s="224">
        <v>13455400</v>
      </c>
      <c r="CQ205" s="224">
        <v>13965600</v>
      </c>
      <c r="CR205" s="203" t="s">
        <v>492</v>
      </c>
      <c r="CS205" s="203" t="s">
        <v>492</v>
      </c>
      <c r="CT205" s="203" t="s">
        <v>492</v>
      </c>
      <c r="CU205" s="203" t="s">
        <v>492</v>
      </c>
      <c r="CV205" s="203" t="s">
        <v>492</v>
      </c>
      <c r="CW205" s="203" t="s">
        <v>492</v>
      </c>
      <c r="CX205" s="203" t="s">
        <v>492</v>
      </c>
      <c r="CY205" s="203" t="s">
        <v>492</v>
      </c>
      <c r="CZ205" s="203" t="s">
        <v>492</v>
      </c>
      <c r="DA205" s="203" t="s">
        <v>492</v>
      </c>
      <c r="DB205" s="203" t="s">
        <v>492</v>
      </c>
      <c r="DC205" s="203" t="s">
        <v>492</v>
      </c>
      <c r="DD205" s="203" t="s">
        <v>492</v>
      </c>
      <c r="DE205" s="203" t="s">
        <v>492</v>
      </c>
      <c r="DF205" s="203" t="s">
        <v>492</v>
      </c>
      <c r="DG205" s="224"/>
      <c r="DH205" s="224"/>
      <c r="DI205" s="224"/>
      <c r="DJ205" s="224">
        <v>5715300</v>
      </c>
      <c r="DK205" s="224">
        <v>6369000</v>
      </c>
      <c r="DL205" s="224">
        <v>6657000</v>
      </c>
      <c r="DM205" s="203" t="s">
        <v>492</v>
      </c>
      <c r="DN205" s="203" t="s">
        <v>492</v>
      </c>
      <c r="DO205" s="203" t="s">
        <v>492</v>
      </c>
      <c r="DP205" s="203" t="s">
        <v>492</v>
      </c>
      <c r="DQ205" s="203" t="s">
        <v>492</v>
      </c>
      <c r="DR205" s="203" t="s">
        <v>492</v>
      </c>
      <c r="DS205" s="203" t="s">
        <v>492</v>
      </c>
      <c r="DT205" s="203" t="s">
        <v>492</v>
      </c>
      <c r="DU205" s="203" t="s">
        <v>492</v>
      </c>
      <c r="DV205" s="203" t="s">
        <v>492</v>
      </c>
      <c r="DW205" s="203" t="s">
        <v>492</v>
      </c>
      <c r="DX205" s="203" t="s">
        <v>492</v>
      </c>
      <c r="DY205" s="203" t="s">
        <v>492</v>
      </c>
      <c r="DZ205" s="203" t="s">
        <v>492</v>
      </c>
      <c r="EA205" s="203" t="s">
        <v>492</v>
      </c>
      <c r="EB205" s="236">
        <f t="shared" si="154"/>
        <v>0</v>
      </c>
      <c r="EC205" s="236">
        <f t="shared" si="154"/>
        <v>0</v>
      </c>
      <c r="ED205" s="236">
        <f t="shared" si="154"/>
        <v>0</v>
      </c>
      <c r="EE205" s="236">
        <f t="shared" si="154"/>
        <v>165890600</v>
      </c>
      <c r="EF205" s="236">
        <f t="shared" si="154"/>
        <v>181408500</v>
      </c>
      <c r="EG205" s="236">
        <f t="shared" si="154"/>
        <v>189216300</v>
      </c>
    </row>
    <row r="206" spans="1:138" s="237" customFormat="1" ht="12.75" x14ac:dyDescent="0.25">
      <c r="B206" s="412"/>
      <c r="J206" s="238"/>
      <c r="K206" s="238"/>
      <c r="L206" s="238"/>
      <c r="AD206" s="397"/>
      <c r="AE206" s="397"/>
      <c r="AF206" s="397"/>
      <c r="AG206" s="238"/>
      <c r="AY206" s="397"/>
      <c r="AZ206" s="397"/>
      <c r="BA206" s="397"/>
      <c r="BB206" s="238"/>
      <c r="BT206" s="397"/>
      <c r="BU206" s="397"/>
      <c r="BV206" s="397"/>
      <c r="BW206" s="238"/>
      <c r="CO206" s="397"/>
      <c r="CP206" s="397"/>
      <c r="CQ206" s="397"/>
      <c r="CR206" s="238"/>
      <c r="DJ206" s="397"/>
      <c r="DK206" s="397"/>
      <c r="DL206" s="397"/>
      <c r="DM206" s="238"/>
      <c r="EE206" s="397"/>
      <c r="EF206" s="397"/>
      <c r="EG206" s="397"/>
    </row>
    <row r="207" spans="1:138" s="237" customFormat="1" ht="12.75" x14ac:dyDescent="0.25">
      <c r="B207" s="412"/>
      <c r="J207" s="238"/>
      <c r="K207" s="238"/>
      <c r="L207" s="238"/>
      <c r="AG207" s="238"/>
      <c r="BB207" s="238"/>
      <c r="BW207" s="238"/>
      <c r="CR207" s="238"/>
      <c r="DM207" s="238"/>
      <c r="EB207" s="239"/>
      <c r="EC207" s="239"/>
      <c r="ED207" s="239"/>
      <c r="EE207" s="239"/>
      <c r="EF207" s="239"/>
      <c r="EG207" s="239"/>
    </row>
    <row r="208" spans="1:138" x14ac:dyDescent="0.25">
      <c r="A208" s="1" t="s">
        <v>786</v>
      </c>
      <c r="J208" s="81" t="s">
        <v>275</v>
      </c>
      <c r="K208" s="240"/>
      <c r="L208" s="240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240"/>
      <c r="AH208" s="151"/>
      <c r="AI208" s="151"/>
      <c r="AJ208" s="151"/>
      <c r="AK208" s="151"/>
      <c r="AL208" s="151"/>
      <c r="AM208" s="151"/>
      <c r="AN208" s="151"/>
      <c r="AO208" s="151"/>
      <c r="AP208" s="237" t="s">
        <v>749</v>
      </c>
      <c r="AQ208" s="237"/>
      <c r="AR208" s="237"/>
      <c r="AS208" s="237"/>
      <c r="AT208" s="237"/>
      <c r="AU208" s="237"/>
      <c r="AV208" s="237"/>
      <c r="AW208" s="237" t="s">
        <v>750</v>
      </c>
      <c r="AX208" s="151"/>
      <c r="AY208" s="151"/>
      <c r="AZ208" s="151"/>
      <c r="BA208" s="151"/>
      <c r="BB208" s="240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240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240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240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</row>
    <row r="209" spans="2:137" x14ac:dyDescent="0.25">
      <c r="I209" s="151"/>
      <c r="J209" s="240"/>
      <c r="K209" s="240"/>
      <c r="L209" s="240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240"/>
      <c r="AH209" s="151"/>
      <c r="AI209" s="151"/>
      <c r="AJ209" s="151"/>
      <c r="AK209" s="151"/>
      <c r="AL209" s="151"/>
      <c r="AM209" s="151"/>
      <c r="AN209" s="151"/>
      <c r="AO209" s="151"/>
      <c r="AW209" s="151"/>
      <c r="AX209" s="151"/>
      <c r="AY209" s="151"/>
      <c r="AZ209" s="151"/>
      <c r="BA209" s="151"/>
      <c r="BB209" s="240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240"/>
      <c r="BX209" s="151"/>
      <c r="BY209" s="151"/>
      <c r="BZ209" s="151"/>
      <c r="CA209" s="151"/>
      <c r="CB209" s="151"/>
      <c r="CC209" s="151"/>
      <c r="CD209" s="151"/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240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240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</row>
    <row r="210" spans="2:137" x14ac:dyDescent="0.25">
      <c r="B210" s="412"/>
      <c r="I210" s="151"/>
      <c r="J210" s="240"/>
      <c r="K210" s="240"/>
      <c r="L210" s="240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240"/>
      <c r="AH210" s="151"/>
      <c r="AI210" s="151"/>
      <c r="AJ210" s="151"/>
      <c r="AK210" s="151"/>
      <c r="AL210" s="151"/>
      <c r="AM210" s="151"/>
      <c r="AN210" s="151"/>
      <c r="AO210" s="151"/>
      <c r="AP210" s="237" t="s">
        <v>751</v>
      </c>
      <c r="AW210" s="151"/>
      <c r="AX210" s="151"/>
      <c r="AY210" s="151"/>
      <c r="AZ210" s="151"/>
      <c r="BA210" s="151"/>
      <c r="BB210" s="240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240"/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/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240"/>
      <c r="CS210" s="151"/>
      <c r="CT210" s="151"/>
      <c r="CU210" s="151"/>
      <c r="CV210" s="151"/>
      <c r="CW210" s="151"/>
      <c r="CX210" s="151"/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/>
      <c r="DI210" s="151"/>
      <c r="DJ210" s="151"/>
      <c r="DK210" s="151"/>
      <c r="DL210" s="151"/>
      <c r="DM210" s="240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</row>
    <row r="211" spans="2:137" x14ac:dyDescent="0.25">
      <c r="I211" s="151"/>
      <c r="J211" s="240"/>
      <c r="K211" s="240"/>
      <c r="L211" s="240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240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240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240"/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/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240"/>
      <c r="CS211" s="151"/>
      <c r="CT211" s="151"/>
      <c r="CU211" s="151"/>
      <c r="CV211" s="151"/>
      <c r="CW211" s="151"/>
      <c r="CX211" s="151"/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/>
      <c r="DI211" s="151"/>
      <c r="DJ211" s="151"/>
      <c r="DK211" s="151"/>
      <c r="DL211" s="151"/>
      <c r="DM211" s="240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</row>
    <row r="212" spans="2:137" x14ac:dyDescent="0.25">
      <c r="I212" s="151"/>
      <c r="J212" s="240"/>
      <c r="K212" s="240"/>
      <c r="L212" s="240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240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240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240"/>
      <c r="BX212" s="151"/>
      <c r="BY212" s="151"/>
      <c r="BZ212" s="151"/>
      <c r="CA212" s="151"/>
      <c r="CB212" s="151"/>
      <c r="CC212" s="151"/>
      <c r="CD212" s="151"/>
      <c r="CE212" s="151"/>
      <c r="CF212" s="151"/>
      <c r="CG212" s="151"/>
      <c r="CH212" s="151"/>
      <c r="CI212" s="151"/>
      <c r="CJ212" s="151"/>
      <c r="CK212" s="151"/>
      <c r="CL212" s="151"/>
      <c r="CM212" s="151"/>
      <c r="CN212" s="151"/>
      <c r="CO212" s="151"/>
      <c r="CP212" s="151"/>
      <c r="CQ212" s="151"/>
      <c r="CR212" s="240"/>
      <c r="CS212" s="151"/>
      <c r="CT212" s="151"/>
      <c r="CU212" s="151"/>
      <c r="CV212" s="151"/>
      <c r="CW212" s="151"/>
      <c r="CX212" s="151"/>
      <c r="CY212" s="151"/>
      <c r="CZ212" s="151"/>
      <c r="DA212" s="151"/>
      <c r="DB212" s="151"/>
      <c r="DC212" s="151"/>
      <c r="DD212" s="151"/>
      <c r="DE212" s="151"/>
      <c r="DF212" s="151"/>
      <c r="DG212" s="151"/>
      <c r="DH212" s="151"/>
      <c r="DI212" s="151"/>
      <c r="DJ212" s="151"/>
      <c r="DK212" s="151"/>
      <c r="DL212" s="151"/>
      <c r="DM212" s="240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</row>
    <row r="213" spans="2:137" x14ac:dyDescent="0.25">
      <c r="I213" s="151"/>
      <c r="J213" s="240"/>
      <c r="K213" s="240"/>
      <c r="L213" s="240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240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240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240"/>
      <c r="BX213" s="151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1"/>
      <c r="CI213" s="151"/>
      <c r="CJ213" s="151"/>
      <c r="CK213" s="151"/>
      <c r="CL213" s="151"/>
      <c r="CM213" s="151"/>
      <c r="CN213" s="151"/>
      <c r="CO213" s="151"/>
      <c r="CP213" s="151"/>
      <c r="CQ213" s="151"/>
      <c r="CR213" s="240"/>
      <c r="CS213" s="151"/>
      <c r="CT213" s="151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240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</row>
  </sheetData>
  <mergeCells count="66">
    <mergeCell ref="E133:E139"/>
    <mergeCell ref="A9:J9"/>
    <mergeCell ref="A10:J10"/>
    <mergeCell ref="A11:J11"/>
    <mergeCell ref="A12:A14"/>
    <mergeCell ref="B12:B14"/>
    <mergeCell ref="C12:D13"/>
    <mergeCell ref="E12:E14"/>
    <mergeCell ref="F12:F14"/>
    <mergeCell ref="G12:G14"/>
    <mergeCell ref="H12:H14"/>
    <mergeCell ref="I12:J14"/>
    <mergeCell ref="I15:J15"/>
    <mergeCell ref="E44:E50"/>
    <mergeCell ref="E53:E59"/>
    <mergeCell ref="E125:E131"/>
    <mergeCell ref="E141:E147"/>
    <mergeCell ref="E165:E171"/>
    <mergeCell ref="A182:A183"/>
    <mergeCell ref="B182:B183"/>
    <mergeCell ref="F182:K182"/>
    <mergeCell ref="AV183:AX183"/>
    <mergeCell ref="AG182:BA182"/>
    <mergeCell ref="F183:H183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AG183:AI183"/>
    <mergeCell ref="AJ183:AL183"/>
    <mergeCell ref="AM183:AO183"/>
    <mergeCell ref="AP183:AR183"/>
    <mergeCell ref="AS183:AU183"/>
    <mergeCell ref="CF183:CH183"/>
    <mergeCell ref="AY183:BA183"/>
    <mergeCell ref="BB183:BD183"/>
    <mergeCell ref="BE183:BG183"/>
    <mergeCell ref="BH183:BJ183"/>
    <mergeCell ref="BK183:BM183"/>
    <mergeCell ref="BN183:BP183"/>
    <mergeCell ref="BQ183:BS183"/>
    <mergeCell ref="BT183:BV183"/>
    <mergeCell ref="BW183:BY183"/>
    <mergeCell ref="BZ183:CB183"/>
    <mergeCell ref="CC183:CE183"/>
    <mergeCell ref="DP183:DR183"/>
    <mergeCell ref="CI183:CK183"/>
    <mergeCell ref="CL183:CN183"/>
    <mergeCell ref="CO183:CQ183"/>
    <mergeCell ref="CR183:CT183"/>
    <mergeCell ref="CU183:CW183"/>
    <mergeCell ref="CX183:CZ183"/>
    <mergeCell ref="DA183:DC183"/>
    <mergeCell ref="DD183:DF183"/>
    <mergeCell ref="DG183:DI183"/>
    <mergeCell ref="DJ183:DL183"/>
    <mergeCell ref="DM183:DO183"/>
    <mergeCell ref="DS183:DU183"/>
    <mergeCell ref="DV183:DX183"/>
    <mergeCell ref="DY183:EA183"/>
    <mergeCell ref="EB183:ED183"/>
    <mergeCell ref="EE183:EG183"/>
  </mergeCells>
  <pageMargins left="0.31496062992125984" right="0.11811023622047245" top="0.15748031496062992" bottom="0.15748031496062992" header="0.19685039370078741" footer="0.11811023622047245"/>
  <pageSetup paperSize="9" scale="10" fitToHeight="3" orientation="portrait" verticalDpi="0" r:id="rId1"/>
  <rowBreaks count="2" manualBreakCount="2">
    <brk id="75" max="136" man="1"/>
    <brk id="180" max="136" man="1"/>
  </rowBreaks>
  <colBreaks count="6" manualBreakCount="6">
    <brk id="11" max="208" man="1"/>
    <brk id="32" max="208" man="1"/>
    <brk id="53" max="208" man="1"/>
    <brk id="74" max="208" man="1"/>
    <brk id="95" max="208" man="1"/>
    <brk id="116" max="20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Q266"/>
  <sheetViews>
    <sheetView view="pageBreakPreview" zoomScaleSheetLayoutView="100" workbookViewId="0">
      <pane xSplit="2" ySplit="8" topLeftCell="C244" activePane="bottomRight" state="frozen"/>
      <selection pane="topRight" activeCell="C1" sqref="C1"/>
      <selection pane="bottomLeft" activeCell="A9" sqref="A9"/>
      <selection pane="bottomRight" activeCell="B249" sqref="B249"/>
    </sheetView>
  </sheetViews>
  <sheetFormatPr defaultRowHeight="15" x14ac:dyDescent="0.2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11.5703125" style="1" customWidth="1"/>
    <col min="8" max="8" width="12" style="1" customWidth="1"/>
    <col min="9" max="9" width="11.28515625" style="1" customWidth="1"/>
    <col min="10" max="10" width="11.7109375" style="1" customWidth="1"/>
    <col min="11" max="11" width="7.85546875" style="1" customWidth="1"/>
    <col min="12" max="13" width="9.42578125" style="1" customWidth="1"/>
    <col min="14" max="14" width="7.28515625" style="1" customWidth="1"/>
    <col min="15" max="15" width="8.28515625" style="1" customWidth="1"/>
    <col min="16" max="16" width="43.85546875" style="1" customWidth="1"/>
    <col min="17" max="17" width="9.85546875" style="9" customWidth="1"/>
    <col min="18" max="16384" width="9.140625" style="1"/>
  </cols>
  <sheetData>
    <row r="1" spans="1:17" x14ac:dyDescent="0.25">
      <c r="P1" s="1" t="s">
        <v>475</v>
      </c>
    </row>
    <row r="2" spans="1:17" x14ac:dyDescent="0.25">
      <c r="B2" s="1014" t="s">
        <v>357</v>
      </c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</row>
    <row r="3" spans="1:17" x14ac:dyDescent="0.25">
      <c r="B3" s="1014" t="s">
        <v>358</v>
      </c>
      <c r="C3" s="1014"/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</row>
    <row r="4" spans="1:17" x14ac:dyDescent="0.25">
      <c r="B4" s="1014" t="s">
        <v>790</v>
      </c>
      <c r="C4" s="1014"/>
      <c r="D4" s="1014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</row>
    <row r="5" spans="1:17" x14ac:dyDescent="0.25">
      <c r="B5" s="1103" t="s">
        <v>232</v>
      </c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</row>
    <row r="6" spans="1:17" ht="60" customHeight="1" x14ac:dyDescent="0.25">
      <c r="A6" s="1104" t="s">
        <v>240</v>
      </c>
      <c r="B6" s="994" t="s">
        <v>3</v>
      </c>
      <c r="C6" s="978" t="s">
        <v>451</v>
      </c>
      <c r="D6" s="978" t="s">
        <v>545</v>
      </c>
      <c r="E6" s="1106" t="s">
        <v>221</v>
      </c>
      <c r="F6" s="1107"/>
      <c r="G6" s="978" t="s">
        <v>546</v>
      </c>
      <c r="H6" s="1108" t="s">
        <v>29</v>
      </c>
      <c r="I6" s="1109"/>
      <c r="J6" s="1110"/>
      <c r="K6" s="978" t="s">
        <v>85</v>
      </c>
      <c r="L6" s="978" t="s">
        <v>353</v>
      </c>
      <c r="M6" s="1108" t="s">
        <v>29</v>
      </c>
      <c r="N6" s="1109"/>
      <c r="O6" s="1110"/>
      <c r="P6" s="987" t="s">
        <v>75</v>
      </c>
      <c r="Q6" s="1111" t="s">
        <v>547</v>
      </c>
    </row>
    <row r="7" spans="1:17" ht="65.25" customHeight="1" x14ac:dyDescent="0.25">
      <c r="A7" s="1105"/>
      <c r="B7" s="996"/>
      <c r="C7" s="979"/>
      <c r="D7" s="979"/>
      <c r="E7" s="34" t="s">
        <v>548</v>
      </c>
      <c r="F7" s="34" t="s">
        <v>549</v>
      </c>
      <c r="G7" s="979"/>
      <c r="H7" s="34" t="s">
        <v>179</v>
      </c>
      <c r="I7" s="34" t="s">
        <v>243</v>
      </c>
      <c r="J7" s="34" t="s">
        <v>180</v>
      </c>
      <c r="K7" s="979"/>
      <c r="L7" s="979"/>
      <c r="M7" s="34" t="s">
        <v>179</v>
      </c>
      <c r="N7" s="34" t="s">
        <v>243</v>
      </c>
      <c r="O7" s="34" t="s">
        <v>180</v>
      </c>
      <c r="P7" s="989"/>
      <c r="Q7" s="1112"/>
    </row>
    <row r="8" spans="1:17" ht="33.75" x14ac:dyDescent="0.25">
      <c r="A8" s="53">
        <v>1</v>
      </c>
      <c r="B8" s="241">
        <v>2</v>
      </c>
      <c r="C8" s="3">
        <v>3</v>
      </c>
      <c r="D8" s="3">
        <v>4</v>
      </c>
      <c r="E8" s="3">
        <v>5</v>
      </c>
      <c r="F8" s="3">
        <v>6</v>
      </c>
      <c r="G8" s="3" t="s">
        <v>268</v>
      </c>
      <c r="H8" s="3" t="s">
        <v>269</v>
      </c>
      <c r="I8" s="3" t="s">
        <v>270</v>
      </c>
      <c r="J8" s="3">
        <v>9</v>
      </c>
      <c r="K8" s="3">
        <v>10</v>
      </c>
      <c r="L8" s="3" t="s">
        <v>271</v>
      </c>
      <c r="M8" s="3" t="s">
        <v>272</v>
      </c>
      <c r="N8" s="3" t="s">
        <v>273</v>
      </c>
      <c r="O8" s="3" t="s">
        <v>274</v>
      </c>
      <c r="P8" s="3">
        <v>14</v>
      </c>
      <c r="Q8" s="3">
        <v>15</v>
      </c>
    </row>
    <row r="9" spans="1:17" ht="15" customHeight="1" x14ac:dyDescent="0.25">
      <c r="A9" s="46"/>
      <c r="B9" s="245"/>
      <c r="C9" s="1113" t="s">
        <v>94</v>
      </c>
      <c r="D9" s="1114"/>
      <c r="E9" s="1114"/>
      <c r="F9" s="1114"/>
      <c r="G9" s="1114"/>
      <c r="H9" s="1114"/>
      <c r="I9" s="1114"/>
      <c r="J9" s="1114"/>
      <c r="K9" s="1114"/>
      <c r="L9" s="1114"/>
      <c r="M9" s="1114"/>
      <c r="N9" s="1114"/>
      <c r="O9" s="1114"/>
      <c r="P9" s="48"/>
      <c r="Q9" s="47"/>
    </row>
    <row r="10" spans="1:17" ht="22.5" x14ac:dyDescent="0.25">
      <c r="A10" s="41"/>
      <c r="B10" s="40" t="s">
        <v>77</v>
      </c>
      <c r="C10" s="20">
        <v>5</v>
      </c>
      <c r="D10" s="22">
        <v>273996</v>
      </c>
      <c r="E10" s="24">
        <f>1+1+2+1+1</f>
        <v>6</v>
      </c>
      <c r="F10" s="24">
        <f>1*29/10</f>
        <v>3</v>
      </c>
      <c r="G10" s="247">
        <f>(E10+F10)/D10/C10</f>
        <v>6.5694000000000002E-6</v>
      </c>
      <c r="H10" s="247">
        <f>G10-J10</f>
        <v>6.5694000000000002E-6</v>
      </c>
      <c r="I10" s="247">
        <f>(F10)/D10/C10</f>
        <v>2.1898000000000002E-6</v>
      </c>
      <c r="J10" s="247"/>
      <c r="K10" s="20">
        <v>40000</v>
      </c>
      <c r="L10" s="248">
        <f>G10*K10</f>
        <v>0.26278000000000001</v>
      </c>
      <c r="M10" s="248">
        <f>H10*K10</f>
        <v>0.26278000000000001</v>
      </c>
      <c r="N10" s="248">
        <f>I10*K10</f>
        <v>8.7590000000000001E-2</v>
      </c>
      <c r="O10" s="248">
        <f>L10-M10</f>
        <v>0</v>
      </c>
      <c r="P10" s="21" t="s">
        <v>172</v>
      </c>
      <c r="Q10" s="21"/>
    </row>
    <row r="11" spans="1:17" ht="22.5" x14ac:dyDescent="0.25">
      <c r="A11" s="41"/>
      <c r="B11" s="40" t="s">
        <v>78</v>
      </c>
      <c r="C11" s="20">
        <v>5</v>
      </c>
      <c r="D11" s="22">
        <v>273996</v>
      </c>
      <c r="E11" s="24">
        <f>E10</f>
        <v>6</v>
      </c>
      <c r="F11" s="24">
        <f>F10</f>
        <v>3</v>
      </c>
      <c r="G11" s="247">
        <f t="shared" ref="G11:G74" si="0">(E11+F11)/D11/C11</f>
        <v>6.5694000000000002E-6</v>
      </c>
      <c r="H11" s="247">
        <f t="shared" ref="H11:H17" si="1">G11-J11</f>
        <v>6.5694000000000002E-6</v>
      </c>
      <c r="I11" s="247">
        <f>(F11)/D11/C11</f>
        <v>2.1898000000000002E-6</v>
      </c>
      <c r="J11" s="247"/>
      <c r="K11" s="20">
        <v>6700</v>
      </c>
      <c r="L11" s="248">
        <f t="shared" ref="L11:L74" si="2">G11*K11</f>
        <v>4.4010000000000001E-2</v>
      </c>
      <c r="M11" s="248">
        <f t="shared" ref="M11:M17" si="3">H11*K11</f>
        <v>4.4010000000000001E-2</v>
      </c>
      <c r="N11" s="248">
        <f t="shared" ref="N11:N17" si="4">I11*K11</f>
        <v>1.4670000000000001E-2</v>
      </c>
      <c r="O11" s="248">
        <f t="shared" ref="O11:O17" si="5">L11-M11</f>
        <v>0</v>
      </c>
      <c r="P11" s="21" t="s">
        <v>172</v>
      </c>
      <c r="Q11" s="21"/>
    </row>
    <row r="12" spans="1:17" ht="33.75" x14ac:dyDescent="0.25">
      <c r="A12" s="41"/>
      <c r="B12" s="40" t="s">
        <v>79</v>
      </c>
      <c r="C12" s="20">
        <v>5</v>
      </c>
      <c r="D12" s="22">
        <v>273996</v>
      </c>
      <c r="E12" s="24">
        <v>1</v>
      </c>
      <c r="F12" s="24"/>
      <c r="G12" s="247">
        <f t="shared" si="0"/>
        <v>7.2989999999999999E-7</v>
      </c>
      <c r="H12" s="247">
        <f t="shared" si="1"/>
        <v>7.2989999999999999E-7</v>
      </c>
      <c r="I12" s="247"/>
      <c r="J12" s="247"/>
      <c r="K12" s="20">
        <v>25800</v>
      </c>
      <c r="L12" s="248">
        <f t="shared" si="2"/>
        <v>1.883E-2</v>
      </c>
      <c r="M12" s="248">
        <f t="shared" si="3"/>
        <v>1.883E-2</v>
      </c>
      <c r="N12" s="248">
        <f t="shared" si="4"/>
        <v>0</v>
      </c>
      <c r="O12" s="248">
        <f t="shared" si="5"/>
        <v>0</v>
      </c>
      <c r="P12" s="20" t="s">
        <v>87</v>
      </c>
      <c r="Q12" s="21"/>
    </row>
    <row r="13" spans="1:17" x14ac:dyDescent="0.25">
      <c r="A13" s="41"/>
      <c r="B13" s="40" t="s">
        <v>80</v>
      </c>
      <c r="C13" s="20">
        <v>5</v>
      </c>
      <c r="D13" s="22">
        <v>273996</v>
      </c>
      <c r="E13" s="24">
        <v>1</v>
      </c>
      <c r="F13" s="24"/>
      <c r="G13" s="247">
        <f t="shared" si="0"/>
        <v>7.2989999999999999E-7</v>
      </c>
      <c r="H13" s="247">
        <f t="shared" si="1"/>
        <v>7.2989999999999999E-7</v>
      </c>
      <c r="I13" s="247"/>
      <c r="J13" s="247"/>
      <c r="K13" s="20">
        <v>7500</v>
      </c>
      <c r="L13" s="248">
        <f t="shared" si="2"/>
        <v>5.47E-3</v>
      </c>
      <c r="M13" s="248">
        <f t="shared" si="3"/>
        <v>5.47E-3</v>
      </c>
      <c r="N13" s="248">
        <f t="shared" si="4"/>
        <v>0</v>
      </c>
      <c r="O13" s="248">
        <f t="shared" si="5"/>
        <v>0</v>
      </c>
      <c r="P13" s="20" t="s">
        <v>86</v>
      </c>
      <c r="Q13" s="21"/>
    </row>
    <row r="14" spans="1:17" ht="22.5" x14ac:dyDescent="0.25">
      <c r="A14" s="41"/>
      <c r="B14" s="40" t="s">
        <v>83</v>
      </c>
      <c r="C14" s="20">
        <v>1</v>
      </c>
      <c r="D14" s="22">
        <v>273996</v>
      </c>
      <c r="E14" s="24">
        <f>1*E11/5</f>
        <v>1</v>
      </c>
      <c r="F14" s="24">
        <f>1*F11/5</f>
        <v>1</v>
      </c>
      <c r="G14" s="247">
        <f t="shared" si="0"/>
        <v>7.2993999999999999E-6</v>
      </c>
      <c r="H14" s="247">
        <f t="shared" si="1"/>
        <v>7.2993999999999999E-6</v>
      </c>
      <c r="I14" s="247">
        <f>(F14)/D14/C14</f>
        <v>3.6497E-6</v>
      </c>
      <c r="J14" s="247"/>
      <c r="K14" s="20">
        <v>7000</v>
      </c>
      <c r="L14" s="248">
        <f t="shared" si="2"/>
        <v>5.11E-2</v>
      </c>
      <c r="M14" s="248">
        <f t="shared" si="3"/>
        <v>5.11E-2</v>
      </c>
      <c r="N14" s="248">
        <f t="shared" si="4"/>
        <v>2.555E-2</v>
      </c>
      <c r="O14" s="248">
        <f t="shared" si="5"/>
        <v>0</v>
      </c>
      <c r="P14" s="20" t="s">
        <v>212</v>
      </c>
      <c r="Q14" s="21"/>
    </row>
    <row r="15" spans="1:17" x14ac:dyDescent="0.25">
      <c r="A15" s="41"/>
      <c r="B15" s="40" t="s">
        <v>84</v>
      </c>
      <c r="C15" s="20">
        <v>1</v>
      </c>
      <c r="D15" s="22">
        <v>273996</v>
      </c>
      <c r="E15" s="24">
        <f>1*E12</f>
        <v>1</v>
      </c>
      <c r="F15" s="24">
        <f>1*F12</f>
        <v>0</v>
      </c>
      <c r="G15" s="247">
        <f t="shared" si="0"/>
        <v>3.6497E-6</v>
      </c>
      <c r="H15" s="247">
        <f t="shared" si="1"/>
        <v>3.6497E-6</v>
      </c>
      <c r="I15" s="247"/>
      <c r="J15" s="247"/>
      <c r="K15" s="20">
        <v>9000</v>
      </c>
      <c r="L15" s="248">
        <f t="shared" si="2"/>
        <v>3.2849999999999997E-2</v>
      </c>
      <c r="M15" s="248">
        <f t="shared" si="3"/>
        <v>3.2849999999999997E-2</v>
      </c>
      <c r="N15" s="248">
        <f t="shared" si="4"/>
        <v>0</v>
      </c>
      <c r="O15" s="248">
        <f t="shared" si="5"/>
        <v>0</v>
      </c>
      <c r="P15" s="20" t="s">
        <v>82</v>
      </c>
      <c r="Q15" s="21"/>
    </row>
    <row r="16" spans="1:17" ht="22.5" x14ac:dyDescent="0.25">
      <c r="A16" s="41"/>
      <c r="B16" s="40" t="s">
        <v>81</v>
      </c>
      <c r="C16" s="20">
        <v>1</v>
      </c>
      <c r="D16" s="22">
        <v>273996</v>
      </c>
      <c r="E16" s="24">
        <f>1*E13*12</f>
        <v>12</v>
      </c>
      <c r="F16" s="24">
        <f>1*F13*12</f>
        <v>0</v>
      </c>
      <c r="G16" s="247">
        <f t="shared" si="0"/>
        <v>4.3796299999999999E-5</v>
      </c>
      <c r="H16" s="247">
        <f t="shared" si="1"/>
        <v>4.3796299999999999E-5</v>
      </c>
      <c r="I16" s="247"/>
      <c r="J16" s="247"/>
      <c r="K16" s="20">
        <v>90</v>
      </c>
      <c r="L16" s="248">
        <f t="shared" si="2"/>
        <v>3.9399999999999999E-3</v>
      </c>
      <c r="M16" s="248">
        <f t="shared" si="3"/>
        <v>3.9399999999999999E-3</v>
      </c>
      <c r="N16" s="248">
        <f t="shared" si="4"/>
        <v>0</v>
      </c>
      <c r="O16" s="248">
        <f t="shared" si="5"/>
        <v>0</v>
      </c>
      <c r="P16" s="20" t="s">
        <v>88</v>
      </c>
      <c r="Q16" s="21"/>
    </row>
    <row r="17" spans="1:17" ht="33.75" x14ac:dyDescent="0.25">
      <c r="A17" s="41"/>
      <c r="B17" s="40" t="s">
        <v>76</v>
      </c>
      <c r="C17" s="20">
        <v>1</v>
      </c>
      <c r="D17" s="22">
        <v>273996</v>
      </c>
      <c r="E17" s="22">
        <f>(1+4+1+2)*12</f>
        <v>96</v>
      </c>
      <c r="F17" s="22">
        <f>2*29*4</f>
        <v>232</v>
      </c>
      <c r="G17" s="247">
        <f t="shared" si="0"/>
        <v>1.1970978000000001E-3</v>
      </c>
      <c r="H17" s="247">
        <f t="shared" si="1"/>
        <v>1.1970978000000001E-3</v>
      </c>
      <c r="I17" s="247">
        <f>(F17)/D17/C17</f>
        <v>8.4672770000000005E-4</v>
      </c>
      <c r="J17" s="247"/>
      <c r="K17" s="20">
        <v>220</v>
      </c>
      <c r="L17" s="248">
        <f t="shared" si="2"/>
        <v>0.26335999999999998</v>
      </c>
      <c r="M17" s="248">
        <f t="shared" si="3"/>
        <v>0.26335999999999998</v>
      </c>
      <c r="N17" s="248">
        <f t="shared" si="4"/>
        <v>0.18628</v>
      </c>
      <c r="O17" s="248">
        <f t="shared" si="5"/>
        <v>0</v>
      </c>
      <c r="P17" s="21" t="s">
        <v>173</v>
      </c>
      <c r="Q17" s="21"/>
    </row>
    <row r="18" spans="1:17" x14ac:dyDescent="0.25">
      <c r="A18" s="41"/>
      <c r="B18" s="1115" t="s">
        <v>89</v>
      </c>
      <c r="C18" s="1115"/>
      <c r="D18" s="1115"/>
      <c r="E18" s="1115"/>
      <c r="F18" s="1115"/>
      <c r="G18" s="1115"/>
      <c r="H18" s="1115"/>
      <c r="I18" s="1115"/>
      <c r="J18" s="1115"/>
      <c r="K18" s="1115"/>
      <c r="L18" s="1115"/>
      <c r="M18" s="1115"/>
      <c r="N18" s="1115"/>
      <c r="O18" s="1115"/>
      <c r="P18" s="1116"/>
      <c r="Q18" s="21"/>
    </row>
    <row r="19" spans="1:17" ht="56.25" x14ac:dyDescent="0.25">
      <c r="A19" s="41"/>
      <c r="B19" s="40" t="s">
        <v>90</v>
      </c>
      <c r="C19" s="20">
        <v>3</v>
      </c>
      <c r="D19" s="22">
        <v>273996</v>
      </c>
      <c r="E19" s="24">
        <f>1*6+1+1</f>
        <v>8</v>
      </c>
      <c r="F19" s="24">
        <f>1*29</f>
        <v>29</v>
      </c>
      <c r="G19" s="247">
        <f t="shared" si="0"/>
        <v>4.5012799999999997E-5</v>
      </c>
      <c r="H19" s="247">
        <f>G19-J19</f>
        <v>4.5012799999999997E-5</v>
      </c>
      <c r="I19" s="247"/>
      <c r="J19" s="247"/>
      <c r="K19" s="20">
        <v>500</v>
      </c>
      <c r="L19" s="248">
        <f t="shared" si="2"/>
        <v>2.2509999999999999E-2</v>
      </c>
      <c r="M19" s="248">
        <f>H19*K19</f>
        <v>2.2509999999999999E-2</v>
      </c>
      <c r="N19" s="248">
        <f>I19*K19</f>
        <v>0</v>
      </c>
      <c r="O19" s="248">
        <f>L19-M19</f>
        <v>0</v>
      </c>
      <c r="P19" s="21" t="s">
        <v>174</v>
      </c>
      <c r="Q19" s="21"/>
    </row>
    <row r="20" spans="1:17" x14ac:dyDescent="0.25">
      <c r="A20" s="41"/>
      <c r="B20" s="40" t="s">
        <v>91</v>
      </c>
      <c r="C20" s="20">
        <v>5</v>
      </c>
      <c r="D20" s="22">
        <v>273996</v>
      </c>
      <c r="E20" s="22">
        <v>2</v>
      </c>
      <c r="F20" s="22"/>
      <c r="G20" s="247">
        <f t="shared" si="0"/>
        <v>1.4599E-6</v>
      </c>
      <c r="H20" s="247">
        <f>G20-J20</f>
        <v>1.4599E-6</v>
      </c>
      <c r="I20" s="247"/>
      <c r="J20" s="247"/>
      <c r="K20" s="20">
        <v>5500</v>
      </c>
      <c r="L20" s="248">
        <f t="shared" si="2"/>
        <v>8.0300000000000007E-3</v>
      </c>
      <c r="M20" s="248">
        <f>H20*K20</f>
        <v>8.0300000000000007E-3</v>
      </c>
      <c r="N20" s="248">
        <f>I20*K20</f>
        <v>0</v>
      </c>
      <c r="O20" s="248">
        <f>L20-M20</f>
        <v>0</v>
      </c>
      <c r="P20" s="20" t="s">
        <v>92</v>
      </c>
      <c r="Q20" s="21"/>
    </row>
    <row r="21" spans="1:17" x14ac:dyDescent="0.25">
      <c r="A21" s="41"/>
      <c r="B21" s="39" t="s">
        <v>230</v>
      </c>
      <c r="C21" s="35"/>
      <c r="D21" s="36"/>
      <c r="E21" s="36"/>
      <c r="F21" s="36"/>
      <c r="G21" s="37"/>
      <c r="H21" s="37"/>
      <c r="I21" s="37"/>
      <c r="J21" s="37"/>
      <c r="K21" s="35"/>
      <c r="L21" s="249">
        <f>SUM(L10:L17,L19:L20)</f>
        <v>0.71287999999999996</v>
      </c>
      <c r="M21" s="249">
        <f>SUM(M10:M17,M19:M20)</f>
        <v>0.71287999999999996</v>
      </c>
      <c r="N21" s="249">
        <f>SUM(N10:N17,N19:N20)</f>
        <v>0.31408999999999998</v>
      </c>
      <c r="O21" s="249">
        <f>SUM(O10:O17,O19:O20)</f>
        <v>0</v>
      </c>
      <c r="P21" s="35"/>
      <c r="Q21" s="21"/>
    </row>
    <row r="22" spans="1:17" x14ac:dyDescent="0.25">
      <c r="A22" s="41" t="s">
        <v>241</v>
      </c>
      <c r="B22" s="39"/>
      <c r="C22" s="35"/>
      <c r="D22" s="36"/>
      <c r="E22" s="36"/>
      <c r="F22" s="36"/>
      <c r="G22" s="37"/>
      <c r="H22" s="37"/>
      <c r="I22" s="37"/>
      <c r="J22" s="37"/>
      <c r="K22" s="35"/>
      <c r="L22" s="249">
        <f>SUM(M22:O22)</f>
        <v>0.31408999999999998</v>
      </c>
      <c r="M22" s="249"/>
      <c r="N22" s="249">
        <f>N21</f>
        <v>0.31408999999999998</v>
      </c>
      <c r="O22" s="249"/>
      <c r="P22" s="35"/>
      <c r="Q22" s="21"/>
    </row>
    <row r="23" spans="1:17" x14ac:dyDescent="0.25">
      <c r="A23" s="41" t="s">
        <v>242</v>
      </c>
      <c r="B23" s="39"/>
      <c r="C23" s="35"/>
      <c r="D23" s="36"/>
      <c r="E23" s="36"/>
      <c r="F23" s="36"/>
      <c r="G23" s="37"/>
      <c r="H23" s="37"/>
      <c r="I23" s="37"/>
      <c r="J23" s="37"/>
      <c r="K23" s="35"/>
      <c r="L23" s="249">
        <f>SUM(M23:O23)</f>
        <v>0.39878999999999998</v>
      </c>
      <c r="M23" s="249">
        <f>M21-N22</f>
        <v>0.39878999999999998</v>
      </c>
      <c r="N23" s="249"/>
      <c r="O23" s="249"/>
      <c r="P23" s="35"/>
      <c r="Q23" s="21"/>
    </row>
    <row r="24" spans="1:17" x14ac:dyDescent="0.25">
      <c r="A24" s="46"/>
      <c r="B24" s="1114" t="s">
        <v>93</v>
      </c>
      <c r="C24" s="1114"/>
      <c r="D24" s="1114"/>
      <c r="E24" s="1114"/>
      <c r="F24" s="1114"/>
      <c r="G24" s="1114"/>
      <c r="H24" s="1114"/>
      <c r="I24" s="1114"/>
      <c r="J24" s="1114"/>
      <c r="K24" s="1114"/>
      <c r="L24" s="1114"/>
      <c r="M24" s="1114"/>
      <c r="N24" s="1114"/>
      <c r="O24" s="1114"/>
      <c r="P24" s="1117"/>
      <c r="Q24" s="47"/>
    </row>
    <row r="25" spans="1:17" ht="22.5" x14ac:dyDescent="0.25">
      <c r="A25" s="41"/>
      <c r="B25" s="40" t="s">
        <v>95</v>
      </c>
      <c r="C25" s="20">
        <v>1</v>
      </c>
      <c r="D25" s="22">
        <v>273996</v>
      </c>
      <c r="E25" s="22">
        <f>6*1</f>
        <v>6</v>
      </c>
      <c r="F25" s="24">
        <f>29</f>
        <v>29</v>
      </c>
      <c r="G25" s="247">
        <f t="shared" si="0"/>
        <v>1.2773910000000001E-4</v>
      </c>
      <c r="H25" s="247">
        <f t="shared" ref="H25:H65" si="6">G25-J25</f>
        <v>1.2773910000000001E-4</v>
      </c>
      <c r="I25" s="247">
        <f t="shared" ref="I25:I65" si="7">(F25)/D25/C25</f>
        <v>1.0584100000000001E-4</v>
      </c>
      <c r="J25" s="247"/>
      <c r="K25" s="20">
        <v>170</v>
      </c>
      <c r="L25" s="248">
        <f t="shared" si="2"/>
        <v>2.172E-2</v>
      </c>
      <c r="M25" s="248">
        <f t="shared" ref="M25:M65" si="8">H25*K25</f>
        <v>2.172E-2</v>
      </c>
      <c r="N25" s="248">
        <f t="shared" ref="N25:N65" si="9">I25*K25</f>
        <v>1.7989999999999999E-2</v>
      </c>
      <c r="O25" s="248">
        <f t="shared" ref="O25:O65" si="10">L25-M25</f>
        <v>0</v>
      </c>
      <c r="P25" s="20" t="s">
        <v>175</v>
      </c>
      <c r="Q25" s="21"/>
    </row>
    <row r="26" spans="1:17" x14ac:dyDescent="0.25">
      <c r="A26" s="41"/>
      <c r="B26" s="40" t="s">
        <v>96</v>
      </c>
      <c r="C26" s="20">
        <v>5</v>
      </c>
      <c r="D26" s="22">
        <v>273996</v>
      </c>
      <c r="E26" s="22">
        <f>6*1</f>
        <v>6</v>
      </c>
      <c r="F26" s="24">
        <v>29</v>
      </c>
      <c r="G26" s="247">
        <f t="shared" si="0"/>
        <v>2.55478E-5</v>
      </c>
      <c r="H26" s="247">
        <f t="shared" si="6"/>
        <v>2.55478E-5</v>
      </c>
      <c r="I26" s="247">
        <f t="shared" si="7"/>
        <v>2.1168199999999998E-5</v>
      </c>
      <c r="J26" s="247"/>
      <c r="K26" s="20">
        <v>360</v>
      </c>
      <c r="L26" s="248">
        <f t="shared" si="2"/>
        <v>9.1999999999999998E-3</v>
      </c>
      <c r="M26" s="248">
        <f t="shared" si="8"/>
        <v>9.1999999999999998E-3</v>
      </c>
      <c r="N26" s="248">
        <f t="shared" si="9"/>
        <v>7.62E-3</v>
      </c>
      <c r="O26" s="248">
        <f t="shared" si="10"/>
        <v>0</v>
      </c>
      <c r="P26" s="20" t="s">
        <v>175</v>
      </c>
      <c r="Q26" s="21"/>
    </row>
    <row r="27" spans="1:17" x14ac:dyDescent="0.25">
      <c r="A27" s="41"/>
      <c r="B27" s="40" t="s">
        <v>97</v>
      </c>
      <c r="C27" s="20">
        <v>3</v>
      </c>
      <c r="D27" s="22">
        <v>273996</v>
      </c>
      <c r="E27" s="22">
        <f>6*1</f>
        <v>6</v>
      </c>
      <c r="F27" s="24">
        <v>29</v>
      </c>
      <c r="G27" s="247">
        <f t="shared" si="0"/>
        <v>4.2579700000000002E-5</v>
      </c>
      <c r="H27" s="247">
        <f t="shared" si="6"/>
        <v>4.2579700000000002E-5</v>
      </c>
      <c r="I27" s="247">
        <f t="shared" si="7"/>
        <v>3.5280300000000002E-5</v>
      </c>
      <c r="J27" s="247"/>
      <c r="K27" s="20">
        <v>20</v>
      </c>
      <c r="L27" s="248">
        <f t="shared" si="2"/>
        <v>8.4999999999999995E-4</v>
      </c>
      <c r="M27" s="248">
        <f t="shared" si="8"/>
        <v>8.4999999999999995E-4</v>
      </c>
      <c r="N27" s="248">
        <f t="shared" si="9"/>
        <v>7.1000000000000002E-4</v>
      </c>
      <c r="O27" s="248">
        <f t="shared" si="10"/>
        <v>0</v>
      </c>
      <c r="P27" s="20" t="s">
        <v>175</v>
      </c>
      <c r="Q27" s="21"/>
    </row>
    <row r="28" spans="1:17" x14ac:dyDescent="0.25">
      <c r="A28" s="41"/>
      <c r="B28" s="40" t="s">
        <v>98</v>
      </c>
      <c r="C28" s="20">
        <v>1</v>
      </c>
      <c r="D28" s="22">
        <v>273996</v>
      </c>
      <c r="E28" s="22">
        <f>6*1</f>
        <v>6</v>
      </c>
      <c r="F28" s="24">
        <v>29</v>
      </c>
      <c r="G28" s="247">
        <f t="shared" si="0"/>
        <v>1.2773910000000001E-4</v>
      </c>
      <c r="H28" s="247">
        <f t="shared" si="6"/>
        <v>1.2773910000000001E-4</v>
      </c>
      <c r="I28" s="247">
        <f t="shared" si="7"/>
        <v>1.0584100000000001E-4</v>
      </c>
      <c r="J28" s="247"/>
      <c r="K28" s="20">
        <v>20</v>
      </c>
      <c r="L28" s="248">
        <f t="shared" si="2"/>
        <v>2.5500000000000002E-3</v>
      </c>
      <c r="M28" s="248">
        <f t="shared" si="8"/>
        <v>2.5500000000000002E-3</v>
      </c>
      <c r="N28" s="248">
        <f t="shared" si="9"/>
        <v>2.1199999999999999E-3</v>
      </c>
      <c r="O28" s="248">
        <f t="shared" si="10"/>
        <v>0</v>
      </c>
      <c r="P28" s="20" t="s">
        <v>175</v>
      </c>
      <c r="Q28" s="21"/>
    </row>
    <row r="29" spans="1:17" x14ac:dyDescent="0.25">
      <c r="A29" s="41"/>
      <c r="B29" s="40" t="s">
        <v>99</v>
      </c>
      <c r="C29" s="20">
        <v>1</v>
      </c>
      <c r="D29" s="22">
        <v>273996</v>
      </c>
      <c r="E29" s="22">
        <v>5</v>
      </c>
      <c r="F29" s="22"/>
      <c r="G29" s="247">
        <f t="shared" si="0"/>
        <v>1.82484E-5</v>
      </c>
      <c r="H29" s="247">
        <f t="shared" si="6"/>
        <v>1.82484E-5</v>
      </c>
      <c r="I29" s="247">
        <f t="shared" si="7"/>
        <v>0</v>
      </c>
      <c r="J29" s="247"/>
      <c r="K29" s="20">
        <v>120</v>
      </c>
      <c r="L29" s="248">
        <f t="shared" si="2"/>
        <v>2.1900000000000001E-3</v>
      </c>
      <c r="M29" s="248">
        <f t="shared" si="8"/>
        <v>2.1900000000000001E-3</v>
      </c>
      <c r="N29" s="248">
        <f t="shared" si="9"/>
        <v>0</v>
      </c>
      <c r="O29" s="248">
        <f t="shared" si="10"/>
        <v>0</v>
      </c>
      <c r="P29" s="20" t="s">
        <v>100</v>
      </c>
      <c r="Q29" s="21"/>
    </row>
    <row r="30" spans="1:17" x14ac:dyDescent="0.25">
      <c r="A30" s="41"/>
      <c r="B30" s="40" t="s">
        <v>101</v>
      </c>
      <c r="C30" s="20">
        <v>1</v>
      </c>
      <c r="D30" s="22">
        <v>273996</v>
      </c>
      <c r="E30" s="24">
        <f>6*4</f>
        <v>24</v>
      </c>
      <c r="F30" s="24">
        <f>4*98</f>
        <v>392</v>
      </c>
      <c r="G30" s="247">
        <f t="shared" si="0"/>
        <v>1.5182703000000001E-3</v>
      </c>
      <c r="H30" s="247">
        <f t="shared" si="6"/>
        <v>1.5182703000000001E-3</v>
      </c>
      <c r="I30" s="247">
        <f t="shared" si="7"/>
        <v>1.4306778E-3</v>
      </c>
      <c r="J30" s="247"/>
      <c r="K30" s="20">
        <v>15</v>
      </c>
      <c r="L30" s="248">
        <f t="shared" si="2"/>
        <v>2.2769999999999999E-2</v>
      </c>
      <c r="M30" s="248">
        <f t="shared" si="8"/>
        <v>2.2769999999999999E-2</v>
      </c>
      <c r="N30" s="248">
        <f t="shared" si="9"/>
        <v>2.146E-2</v>
      </c>
      <c r="O30" s="248">
        <f t="shared" si="10"/>
        <v>0</v>
      </c>
      <c r="P30" s="26" t="s">
        <v>102</v>
      </c>
      <c r="Q30" s="21"/>
    </row>
    <row r="31" spans="1:17" x14ac:dyDescent="0.25">
      <c r="A31" s="41"/>
      <c r="B31" s="40" t="s">
        <v>103</v>
      </c>
      <c r="C31" s="20">
        <v>1</v>
      </c>
      <c r="D31" s="22">
        <v>273996</v>
      </c>
      <c r="E31" s="24">
        <f>6*4</f>
        <v>24</v>
      </c>
      <c r="F31" s="24">
        <f>4*977</f>
        <v>3908</v>
      </c>
      <c r="G31" s="247">
        <f t="shared" si="0"/>
        <v>1.4350574499999999E-2</v>
      </c>
      <c r="H31" s="247">
        <f t="shared" si="6"/>
        <v>1.4350574499999999E-2</v>
      </c>
      <c r="I31" s="247">
        <f t="shared" si="7"/>
        <v>1.4262981900000001E-2</v>
      </c>
      <c r="J31" s="247"/>
      <c r="K31" s="20">
        <v>15</v>
      </c>
      <c r="L31" s="248">
        <f t="shared" si="2"/>
        <v>0.21526000000000001</v>
      </c>
      <c r="M31" s="248">
        <f t="shared" si="8"/>
        <v>0.21526000000000001</v>
      </c>
      <c r="N31" s="248">
        <f t="shared" si="9"/>
        <v>0.21393999999999999</v>
      </c>
      <c r="O31" s="248">
        <f t="shared" si="10"/>
        <v>0</v>
      </c>
      <c r="P31" s="26" t="s">
        <v>294</v>
      </c>
      <c r="Q31" s="21"/>
    </row>
    <row r="32" spans="1:17" ht="22.5" x14ac:dyDescent="0.25">
      <c r="A32" s="41"/>
      <c r="B32" s="40" t="s">
        <v>104</v>
      </c>
      <c r="C32" s="20">
        <v>1</v>
      </c>
      <c r="D32" s="22">
        <v>273996</v>
      </c>
      <c r="E32" s="22">
        <f>6*1</f>
        <v>6</v>
      </c>
      <c r="F32" s="22">
        <f>29*1</f>
        <v>29</v>
      </c>
      <c r="G32" s="247">
        <f t="shared" si="0"/>
        <v>1.2773910000000001E-4</v>
      </c>
      <c r="H32" s="247">
        <f t="shared" si="6"/>
        <v>1.2773910000000001E-4</v>
      </c>
      <c r="I32" s="247">
        <f t="shared" si="7"/>
        <v>1.0584100000000001E-4</v>
      </c>
      <c r="J32" s="247"/>
      <c r="K32" s="20">
        <v>250</v>
      </c>
      <c r="L32" s="248">
        <f t="shared" si="2"/>
        <v>3.193E-2</v>
      </c>
      <c r="M32" s="248">
        <f t="shared" si="8"/>
        <v>3.193E-2</v>
      </c>
      <c r="N32" s="248">
        <f t="shared" si="9"/>
        <v>2.6460000000000001E-2</v>
      </c>
      <c r="O32" s="248">
        <f t="shared" si="10"/>
        <v>0</v>
      </c>
      <c r="P32" s="25" t="s">
        <v>106</v>
      </c>
      <c r="Q32" s="21"/>
    </row>
    <row r="33" spans="1:17" x14ac:dyDescent="0.25">
      <c r="A33" s="41"/>
      <c r="B33" s="40" t="s">
        <v>105</v>
      </c>
      <c r="C33" s="20">
        <v>1</v>
      </c>
      <c r="D33" s="22">
        <v>273996</v>
      </c>
      <c r="E33" s="22">
        <f>6*1</f>
        <v>6</v>
      </c>
      <c r="F33" s="22">
        <f>29*1</f>
        <v>29</v>
      </c>
      <c r="G33" s="247">
        <f t="shared" si="0"/>
        <v>1.2773910000000001E-4</v>
      </c>
      <c r="H33" s="247">
        <f t="shared" si="6"/>
        <v>1.2773910000000001E-4</v>
      </c>
      <c r="I33" s="247">
        <f t="shared" si="7"/>
        <v>1.0584100000000001E-4</v>
      </c>
      <c r="J33" s="247"/>
      <c r="K33" s="20">
        <v>260</v>
      </c>
      <c r="L33" s="248">
        <f t="shared" si="2"/>
        <v>3.3210000000000003E-2</v>
      </c>
      <c r="M33" s="248">
        <f t="shared" si="8"/>
        <v>3.3210000000000003E-2</v>
      </c>
      <c r="N33" s="248">
        <f t="shared" si="9"/>
        <v>2.7519999999999999E-2</v>
      </c>
      <c r="O33" s="248">
        <f t="shared" si="10"/>
        <v>0</v>
      </c>
      <c r="P33" s="26" t="s">
        <v>175</v>
      </c>
      <c r="Q33" s="21"/>
    </row>
    <row r="34" spans="1:17" x14ac:dyDescent="0.25">
      <c r="A34" s="41"/>
      <c r="B34" s="40" t="s">
        <v>107</v>
      </c>
      <c r="C34" s="20">
        <v>1</v>
      </c>
      <c r="D34" s="22">
        <v>273996</v>
      </c>
      <c r="E34" s="24">
        <f>6*4</f>
        <v>24</v>
      </c>
      <c r="F34" s="24">
        <f>4*98</f>
        <v>392</v>
      </c>
      <c r="G34" s="247">
        <f t="shared" si="0"/>
        <v>1.5182703000000001E-3</v>
      </c>
      <c r="H34" s="247">
        <f t="shared" si="6"/>
        <v>1.5182703000000001E-3</v>
      </c>
      <c r="I34" s="247">
        <f t="shared" si="7"/>
        <v>1.4306778E-3</v>
      </c>
      <c r="J34" s="247"/>
      <c r="K34" s="20">
        <v>10</v>
      </c>
      <c r="L34" s="248">
        <f t="shared" si="2"/>
        <v>1.5180000000000001E-2</v>
      </c>
      <c r="M34" s="248">
        <f t="shared" si="8"/>
        <v>1.5180000000000001E-2</v>
      </c>
      <c r="N34" s="248">
        <f t="shared" si="9"/>
        <v>1.431E-2</v>
      </c>
      <c r="O34" s="248">
        <f t="shared" si="10"/>
        <v>0</v>
      </c>
      <c r="P34" s="26" t="s">
        <v>102</v>
      </c>
      <c r="Q34" s="21"/>
    </row>
    <row r="35" spans="1:17" x14ac:dyDescent="0.25">
      <c r="A35" s="41"/>
      <c r="B35" s="40" t="s">
        <v>108</v>
      </c>
      <c r="C35" s="20">
        <v>5</v>
      </c>
      <c r="D35" s="22">
        <v>273996</v>
      </c>
      <c r="E35" s="22">
        <f>6*1</f>
        <v>6</v>
      </c>
      <c r="F35" s="22">
        <f>29*1</f>
        <v>29</v>
      </c>
      <c r="G35" s="247">
        <f t="shared" si="0"/>
        <v>2.55478E-5</v>
      </c>
      <c r="H35" s="247">
        <f t="shared" si="6"/>
        <v>2.55478E-5</v>
      </c>
      <c r="I35" s="247">
        <f t="shared" si="7"/>
        <v>2.1168199999999998E-5</v>
      </c>
      <c r="J35" s="247"/>
      <c r="K35" s="20">
        <v>27</v>
      </c>
      <c r="L35" s="248">
        <f t="shared" si="2"/>
        <v>6.8999999999999997E-4</v>
      </c>
      <c r="M35" s="248">
        <f t="shared" si="8"/>
        <v>6.8999999999999997E-4</v>
      </c>
      <c r="N35" s="248">
        <f t="shared" si="9"/>
        <v>5.6999999999999998E-4</v>
      </c>
      <c r="O35" s="248">
        <f t="shared" si="10"/>
        <v>0</v>
      </c>
      <c r="P35" s="20" t="s">
        <v>175</v>
      </c>
      <c r="Q35" s="21"/>
    </row>
    <row r="36" spans="1:17" x14ac:dyDescent="0.25">
      <c r="A36" s="41"/>
      <c r="B36" s="40" t="s">
        <v>109</v>
      </c>
      <c r="C36" s="20">
        <v>3</v>
      </c>
      <c r="D36" s="22">
        <v>273996</v>
      </c>
      <c r="E36" s="22">
        <f>6*1</f>
        <v>6</v>
      </c>
      <c r="F36" s="22">
        <f>29*1</f>
        <v>29</v>
      </c>
      <c r="G36" s="247">
        <f t="shared" si="0"/>
        <v>4.2579700000000002E-5</v>
      </c>
      <c r="H36" s="247">
        <f t="shared" si="6"/>
        <v>4.2579700000000002E-5</v>
      </c>
      <c r="I36" s="247">
        <f t="shared" si="7"/>
        <v>3.5280300000000002E-5</v>
      </c>
      <c r="J36" s="247"/>
      <c r="K36" s="20">
        <v>250</v>
      </c>
      <c r="L36" s="248">
        <f t="shared" si="2"/>
        <v>1.064E-2</v>
      </c>
      <c r="M36" s="248">
        <f t="shared" si="8"/>
        <v>1.064E-2</v>
      </c>
      <c r="N36" s="248">
        <f t="shared" si="9"/>
        <v>8.8199999999999997E-3</v>
      </c>
      <c r="O36" s="248">
        <f t="shared" si="10"/>
        <v>0</v>
      </c>
      <c r="P36" s="20" t="s">
        <v>175</v>
      </c>
      <c r="Q36" s="21"/>
    </row>
    <row r="37" spans="1:17" x14ac:dyDescent="0.25">
      <c r="A37" s="41"/>
      <c r="B37" s="40" t="s">
        <v>110</v>
      </c>
      <c r="C37" s="20">
        <v>3</v>
      </c>
      <c r="D37" s="22">
        <v>273996</v>
      </c>
      <c r="E37" s="22">
        <f>6*1</f>
        <v>6</v>
      </c>
      <c r="F37" s="22">
        <f>29*1</f>
        <v>29</v>
      </c>
      <c r="G37" s="247">
        <f t="shared" si="0"/>
        <v>4.2579700000000002E-5</v>
      </c>
      <c r="H37" s="247">
        <f t="shared" si="6"/>
        <v>4.2579700000000002E-5</v>
      </c>
      <c r="I37" s="247">
        <f t="shared" si="7"/>
        <v>3.5280300000000002E-5</v>
      </c>
      <c r="J37" s="247"/>
      <c r="K37" s="20">
        <v>316</v>
      </c>
      <c r="L37" s="248">
        <f t="shared" si="2"/>
        <v>1.346E-2</v>
      </c>
      <c r="M37" s="248">
        <f t="shared" si="8"/>
        <v>1.346E-2</v>
      </c>
      <c r="N37" s="248">
        <f t="shared" si="9"/>
        <v>1.115E-2</v>
      </c>
      <c r="O37" s="248">
        <f t="shared" si="10"/>
        <v>0</v>
      </c>
      <c r="P37" s="20" t="s">
        <v>175</v>
      </c>
      <c r="Q37" s="21"/>
    </row>
    <row r="38" spans="1:17" x14ac:dyDescent="0.25">
      <c r="A38" s="41"/>
      <c r="B38" s="40" t="s">
        <v>111</v>
      </c>
      <c r="C38" s="20">
        <v>1</v>
      </c>
      <c r="D38" s="22">
        <v>273996</v>
      </c>
      <c r="E38" s="22">
        <f>6*4</f>
        <v>24</v>
      </c>
      <c r="F38" s="22">
        <f>29*4</f>
        <v>116</v>
      </c>
      <c r="G38" s="247">
        <f t="shared" si="0"/>
        <v>5.1095640000000005E-4</v>
      </c>
      <c r="H38" s="247">
        <f t="shared" si="6"/>
        <v>5.1095640000000005E-4</v>
      </c>
      <c r="I38" s="247">
        <f t="shared" si="7"/>
        <v>4.2336380000000001E-4</v>
      </c>
      <c r="J38" s="247"/>
      <c r="K38" s="20">
        <v>20</v>
      </c>
      <c r="L38" s="248">
        <f t="shared" si="2"/>
        <v>1.022E-2</v>
      </c>
      <c r="M38" s="248">
        <f t="shared" si="8"/>
        <v>1.022E-2</v>
      </c>
      <c r="N38" s="248">
        <f t="shared" si="9"/>
        <v>8.4700000000000001E-3</v>
      </c>
      <c r="O38" s="248">
        <f t="shared" si="10"/>
        <v>0</v>
      </c>
      <c r="P38" s="20" t="s">
        <v>177</v>
      </c>
      <c r="Q38" s="21"/>
    </row>
    <row r="39" spans="1:17" x14ac:dyDescent="0.25">
      <c r="A39" s="41"/>
      <c r="B39" s="40" t="s">
        <v>112</v>
      </c>
      <c r="C39" s="20">
        <v>1</v>
      </c>
      <c r="D39" s="22">
        <v>273996</v>
      </c>
      <c r="E39" s="22">
        <f>6*4</f>
        <v>24</v>
      </c>
      <c r="F39" s="22">
        <f>29*4</f>
        <v>116</v>
      </c>
      <c r="G39" s="247">
        <f t="shared" si="0"/>
        <v>5.1095640000000005E-4</v>
      </c>
      <c r="H39" s="247">
        <f t="shared" si="6"/>
        <v>5.1095640000000005E-4</v>
      </c>
      <c r="I39" s="247">
        <f t="shared" si="7"/>
        <v>4.2336380000000001E-4</v>
      </c>
      <c r="J39" s="247"/>
      <c r="K39" s="20">
        <v>30</v>
      </c>
      <c r="L39" s="248">
        <f t="shared" si="2"/>
        <v>1.533E-2</v>
      </c>
      <c r="M39" s="248">
        <f t="shared" si="8"/>
        <v>1.533E-2</v>
      </c>
      <c r="N39" s="248">
        <f t="shared" si="9"/>
        <v>1.2699999999999999E-2</v>
      </c>
      <c r="O39" s="248">
        <f t="shared" si="10"/>
        <v>0</v>
      </c>
      <c r="P39" s="20" t="s">
        <v>177</v>
      </c>
      <c r="Q39" s="21"/>
    </row>
    <row r="40" spans="1:17" x14ac:dyDescent="0.25">
      <c r="A40" s="41"/>
      <c r="B40" s="40" t="s">
        <v>293</v>
      </c>
      <c r="C40" s="20">
        <v>1</v>
      </c>
      <c r="D40" s="22">
        <v>273996</v>
      </c>
      <c r="E40" s="22">
        <f t="shared" ref="E40:E73" si="11">6*1</f>
        <v>6</v>
      </c>
      <c r="F40" s="22">
        <f t="shared" ref="F40:F73" si="12">29*1</f>
        <v>29</v>
      </c>
      <c r="G40" s="247">
        <f t="shared" si="0"/>
        <v>1.2773910000000001E-4</v>
      </c>
      <c r="H40" s="247">
        <f t="shared" si="6"/>
        <v>1.2773910000000001E-4</v>
      </c>
      <c r="I40" s="247">
        <f t="shared" si="7"/>
        <v>1.0584100000000001E-4</v>
      </c>
      <c r="J40" s="247"/>
      <c r="K40" s="20">
        <v>20</v>
      </c>
      <c r="L40" s="248">
        <f t="shared" si="2"/>
        <v>2.5500000000000002E-3</v>
      </c>
      <c r="M40" s="248">
        <f t="shared" si="8"/>
        <v>2.5500000000000002E-3</v>
      </c>
      <c r="N40" s="248">
        <f t="shared" si="9"/>
        <v>2.1199999999999999E-3</v>
      </c>
      <c r="O40" s="248">
        <f t="shared" si="10"/>
        <v>0</v>
      </c>
      <c r="P40" s="20" t="s">
        <v>175</v>
      </c>
      <c r="Q40" s="21"/>
    </row>
    <row r="41" spans="1:17" x14ac:dyDescent="0.25">
      <c r="A41" s="41"/>
      <c r="B41" s="40" t="s">
        <v>113</v>
      </c>
      <c r="C41" s="20">
        <v>1</v>
      </c>
      <c r="D41" s="22">
        <v>273996</v>
      </c>
      <c r="E41" s="22">
        <f>6*4</f>
        <v>24</v>
      </c>
      <c r="F41" s="22">
        <f>29*4</f>
        <v>116</v>
      </c>
      <c r="G41" s="247">
        <f t="shared" si="0"/>
        <v>5.1095640000000005E-4</v>
      </c>
      <c r="H41" s="247">
        <f t="shared" si="6"/>
        <v>5.1095640000000005E-4</v>
      </c>
      <c r="I41" s="247">
        <f t="shared" si="7"/>
        <v>4.2336380000000001E-4</v>
      </c>
      <c r="J41" s="247"/>
      <c r="K41" s="20">
        <v>25</v>
      </c>
      <c r="L41" s="248">
        <f t="shared" si="2"/>
        <v>1.277E-2</v>
      </c>
      <c r="M41" s="248">
        <f t="shared" si="8"/>
        <v>1.277E-2</v>
      </c>
      <c r="N41" s="248">
        <f t="shared" si="9"/>
        <v>1.0580000000000001E-2</v>
      </c>
      <c r="O41" s="248">
        <f t="shared" si="10"/>
        <v>0</v>
      </c>
      <c r="P41" s="20" t="s">
        <v>177</v>
      </c>
      <c r="Q41" s="21"/>
    </row>
    <row r="42" spans="1:17" x14ac:dyDescent="0.25">
      <c r="A42" s="41"/>
      <c r="B42" s="40" t="s">
        <v>114</v>
      </c>
      <c r="C42" s="20">
        <v>1</v>
      </c>
      <c r="D42" s="22">
        <v>273996</v>
      </c>
      <c r="E42" s="22">
        <f t="shared" si="11"/>
        <v>6</v>
      </c>
      <c r="F42" s="22">
        <f t="shared" si="12"/>
        <v>29</v>
      </c>
      <c r="G42" s="247">
        <f t="shared" si="0"/>
        <v>1.2773910000000001E-4</v>
      </c>
      <c r="H42" s="247">
        <f t="shared" si="6"/>
        <v>1.2773910000000001E-4</v>
      </c>
      <c r="I42" s="247">
        <f t="shared" si="7"/>
        <v>1.0584100000000001E-4</v>
      </c>
      <c r="J42" s="247"/>
      <c r="K42" s="20">
        <v>60</v>
      </c>
      <c r="L42" s="248">
        <f t="shared" si="2"/>
        <v>7.6600000000000001E-3</v>
      </c>
      <c r="M42" s="248">
        <f t="shared" si="8"/>
        <v>7.6600000000000001E-3</v>
      </c>
      <c r="N42" s="248">
        <f t="shared" si="9"/>
        <v>6.3499999999999997E-3</v>
      </c>
      <c r="O42" s="248">
        <f t="shared" si="10"/>
        <v>0</v>
      </c>
      <c r="P42" s="20" t="s">
        <v>175</v>
      </c>
      <c r="Q42" s="21"/>
    </row>
    <row r="43" spans="1:17" x14ac:dyDescent="0.25">
      <c r="A43" s="41"/>
      <c r="B43" s="40" t="s">
        <v>115</v>
      </c>
      <c r="C43" s="20">
        <v>1</v>
      </c>
      <c r="D43" s="22">
        <v>273996</v>
      </c>
      <c r="E43" s="22">
        <f t="shared" si="11"/>
        <v>6</v>
      </c>
      <c r="F43" s="22">
        <f t="shared" si="12"/>
        <v>29</v>
      </c>
      <c r="G43" s="247">
        <f t="shared" si="0"/>
        <v>1.2773910000000001E-4</v>
      </c>
      <c r="H43" s="247">
        <f t="shared" si="6"/>
        <v>1.2773910000000001E-4</v>
      </c>
      <c r="I43" s="247">
        <f t="shared" si="7"/>
        <v>1.0584100000000001E-4</v>
      </c>
      <c r="J43" s="247"/>
      <c r="K43" s="20">
        <v>60</v>
      </c>
      <c r="L43" s="248">
        <f t="shared" si="2"/>
        <v>7.6600000000000001E-3</v>
      </c>
      <c r="M43" s="248">
        <f t="shared" si="8"/>
        <v>7.6600000000000001E-3</v>
      </c>
      <c r="N43" s="248">
        <f t="shared" si="9"/>
        <v>6.3499999999999997E-3</v>
      </c>
      <c r="O43" s="248">
        <f t="shared" si="10"/>
        <v>0</v>
      </c>
      <c r="P43" s="20" t="s">
        <v>175</v>
      </c>
      <c r="Q43" s="21"/>
    </row>
    <row r="44" spans="1:17" x14ac:dyDescent="0.25">
      <c r="A44" s="41"/>
      <c r="B44" s="40" t="s">
        <v>116</v>
      </c>
      <c r="C44" s="20">
        <v>5</v>
      </c>
      <c r="D44" s="22">
        <v>273996</v>
      </c>
      <c r="E44" s="22">
        <f t="shared" si="11"/>
        <v>6</v>
      </c>
      <c r="F44" s="22">
        <f t="shared" si="12"/>
        <v>29</v>
      </c>
      <c r="G44" s="247">
        <f t="shared" si="0"/>
        <v>2.55478E-5</v>
      </c>
      <c r="H44" s="247">
        <f t="shared" si="6"/>
        <v>2.55478E-5</v>
      </c>
      <c r="I44" s="247">
        <f t="shared" si="7"/>
        <v>2.1168199999999998E-5</v>
      </c>
      <c r="J44" s="247"/>
      <c r="K44" s="20">
        <v>1000</v>
      </c>
      <c r="L44" s="248">
        <f t="shared" si="2"/>
        <v>2.555E-2</v>
      </c>
      <c r="M44" s="248">
        <f t="shared" si="8"/>
        <v>2.555E-2</v>
      </c>
      <c r="N44" s="248">
        <f t="shared" si="9"/>
        <v>2.1170000000000001E-2</v>
      </c>
      <c r="O44" s="248">
        <f t="shared" si="10"/>
        <v>0</v>
      </c>
      <c r="P44" s="20" t="s">
        <v>175</v>
      </c>
      <c r="Q44" s="21"/>
    </row>
    <row r="45" spans="1:17" x14ac:dyDescent="0.25">
      <c r="A45" s="41"/>
      <c r="B45" s="40" t="s">
        <v>117</v>
      </c>
      <c r="C45" s="20">
        <v>1</v>
      </c>
      <c r="D45" s="22">
        <v>273996</v>
      </c>
      <c r="E45" s="22">
        <f>6*4</f>
        <v>24</v>
      </c>
      <c r="F45" s="22">
        <f>29*4</f>
        <v>116</v>
      </c>
      <c r="G45" s="247">
        <f t="shared" si="0"/>
        <v>5.1095640000000005E-4</v>
      </c>
      <c r="H45" s="247">
        <f t="shared" si="6"/>
        <v>5.1095640000000005E-4</v>
      </c>
      <c r="I45" s="247">
        <f t="shared" si="7"/>
        <v>4.2336380000000001E-4</v>
      </c>
      <c r="J45" s="247"/>
      <c r="K45" s="20">
        <v>20</v>
      </c>
      <c r="L45" s="248">
        <f t="shared" si="2"/>
        <v>1.022E-2</v>
      </c>
      <c r="M45" s="248">
        <f t="shared" si="8"/>
        <v>1.022E-2</v>
      </c>
      <c r="N45" s="248">
        <f t="shared" si="9"/>
        <v>8.4700000000000001E-3</v>
      </c>
      <c r="O45" s="248">
        <f t="shared" si="10"/>
        <v>0</v>
      </c>
      <c r="P45" s="20" t="s">
        <v>177</v>
      </c>
      <c r="Q45" s="21"/>
    </row>
    <row r="46" spans="1:17" x14ac:dyDescent="0.25">
      <c r="A46" s="41"/>
      <c r="B46" s="40" t="s">
        <v>118</v>
      </c>
      <c r="C46" s="20">
        <v>1</v>
      </c>
      <c r="D46" s="22">
        <v>273996</v>
      </c>
      <c r="E46" s="22">
        <f t="shared" si="11"/>
        <v>6</v>
      </c>
      <c r="F46" s="22">
        <f t="shared" si="12"/>
        <v>29</v>
      </c>
      <c r="G46" s="247">
        <f t="shared" si="0"/>
        <v>1.2773910000000001E-4</v>
      </c>
      <c r="H46" s="247">
        <f t="shared" si="6"/>
        <v>1.2773910000000001E-4</v>
      </c>
      <c r="I46" s="247">
        <f t="shared" si="7"/>
        <v>1.0584100000000001E-4</v>
      </c>
      <c r="J46" s="247"/>
      <c r="K46" s="20">
        <v>25</v>
      </c>
      <c r="L46" s="248">
        <f t="shared" si="2"/>
        <v>3.1900000000000001E-3</v>
      </c>
      <c r="M46" s="248">
        <f t="shared" si="8"/>
        <v>3.1900000000000001E-3</v>
      </c>
      <c r="N46" s="248">
        <f t="shared" si="9"/>
        <v>2.65E-3</v>
      </c>
      <c r="O46" s="248">
        <f t="shared" si="10"/>
        <v>0</v>
      </c>
      <c r="P46" s="20" t="s">
        <v>175</v>
      </c>
      <c r="Q46" s="21"/>
    </row>
    <row r="47" spans="1:17" x14ac:dyDescent="0.25">
      <c r="A47" s="41"/>
      <c r="B47" s="40" t="s">
        <v>119</v>
      </c>
      <c r="C47" s="20">
        <v>5</v>
      </c>
      <c r="D47" s="22">
        <v>273996</v>
      </c>
      <c r="E47" s="22">
        <f t="shared" si="11"/>
        <v>6</v>
      </c>
      <c r="F47" s="22">
        <f t="shared" si="12"/>
        <v>29</v>
      </c>
      <c r="G47" s="247">
        <f t="shared" si="0"/>
        <v>2.55478E-5</v>
      </c>
      <c r="H47" s="247">
        <f t="shared" si="6"/>
        <v>2.55478E-5</v>
      </c>
      <c r="I47" s="247">
        <f t="shared" si="7"/>
        <v>2.1168199999999998E-5</v>
      </c>
      <c r="J47" s="247"/>
      <c r="K47" s="20">
        <v>60</v>
      </c>
      <c r="L47" s="248">
        <f t="shared" si="2"/>
        <v>1.5299999999999999E-3</v>
      </c>
      <c r="M47" s="248">
        <f t="shared" si="8"/>
        <v>1.5299999999999999E-3</v>
      </c>
      <c r="N47" s="248">
        <f t="shared" si="9"/>
        <v>1.2700000000000001E-3</v>
      </c>
      <c r="O47" s="248">
        <f t="shared" si="10"/>
        <v>0</v>
      </c>
      <c r="P47" s="20" t="s">
        <v>175</v>
      </c>
      <c r="Q47" s="21"/>
    </row>
    <row r="48" spans="1:17" ht="22.5" x14ac:dyDescent="0.25">
      <c r="A48" s="41"/>
      <c r="B48" s="40" t="s">
        <v>120</v>
      </c>
      <c r="C48" s="20">
        <v>5</v>
      </c>
      <c r="D48" s="22">
        <v>273996</v>
      </c>
      <c r="E48" s="22">
        <v>4</v>
      </c>
      <c r="F48" s="22"/>
      <c r="G48" s="247">
        <f t="shared" si="0"/>
        <v>2.9198E-6</v>
      </c>
      <c r="H48" s="247">
        <f t="shared" si="6"/>
        <v>2.9198E-6</v>
      </c>
      <c r="I48" s="247">
        <f t="shared" si="7"/>
        <v>0</v>
      </c>
      <c r="J48" s="247"/>
      <c r="K48" s="20">
        <v>250</v>
      </c>
      <c r="L48" s="248">
        <f t="shared" si="2"/>
        <v>7.2999999999999996E-4</v>
      </c>
      <c r="M48" s="248">
        <f t="shared" si="8"/>
        <v>7.2999999999999996E-4</v>
      </c>
      <c r="N48" s="248">
        <f t="shared" si="9"/>
        <v>0</v>
      </c>
      <c r="O48" s="248">
        <f t="shared" si="10"/>
        <v>0</v>
      </c>
      <c r="P48" s="21" t="s">
        <v>124</v>
      </c>
      <c r="Q48" s="21"/>
    </row>
    <row r="49" spans="1:17" x14ac:dyDescent="0.25">
      <c r="A49" s="41"/>
      <c r="B49" s="40" t="s">
        <v>121</v>
      </c>
      <c r="C49" s="20">
        <v>1</v>
      </c>
      <c r="D49" s="22">
        <v>273996</v>
      </c>
      <c r="E49" s="22">
        <f t="shared" si="11"/>
        <v>6</v>
      </c>
      <c r="F49" s="22">
        <f t="shared" si="12"/>
        <v>29</v>
      </c>
      <c r="G49" s="247">
        <f t="shared" si="0"/>
        <v>1.2773910000000001E-4</v>
      </c>
      <c r="H49" s="247">
        <f t="shared" si="6"/>
        <v>1.2773910000000001E-4</v>
      </c>
      <c r="I49" s="247">
        <f t="shared" si="7"/>
        <v>1.0584100000000001E-4</v>
      </c>
      <c r="J49" s="247"/>
      <c r="K49" s="20">
        <v>3</v>
      </c>
      <c r="L49" s="248">
        <f t="shared" si="2"/>
        <v>3.8000000000000002E-4</v>
      </c>
      <c r="M49" s="248">
        <f t="shared" si="8"/>
        <v>3.8000000000000002E-4</v>
      </c>
      <c r="N49" s="248">
        <f t="shared" si="9"/>
        <v>3.2000000000000003E-4</v>
      </c>
      <c r="O49" s="248">
        <f t="shared" si="10"/>
        <v>0</v>
      </c>
      <c r="P49" s="20" t="s">
        <v>175</v>
      </c>
      <c r="Q49" s="21"/>
    </row>
    <row r="50" spans="1:17" x14ac:dyDescent="0.25">
      <c r="A50" s="41"/>
      <c r="B50" s="40" t="s">
        <v>122</v>
      </c>
      <c r="C50" s="20">
        <v>1</v>
      </c>
      <c r="D50" s="22">
        <v>273996</v>
      </c>
      <c r="E50" s="22">
        <f t="shared" si="11"/>
        <v>6</v>
      </c>
      <c r="F50" s="22">
        <f t="shared" si="12"/>
        <v>29</v>
      </c>
      <c r="G50" s="247">
        <f t="shared" si="0"/>
        <v>1.2773910000000001E-4</v>
      </c>
      <c r="H50" s="247">
        <f t="shared" si="6"/>
        <v>1.2773910000000001E-4</v>
      </c>
      <c r="I50" s="247">
        <f t="shared" si="7"/>
        <v>1.0584100000000001E-4</v>
      </c>
      <c r="J50" s="247"/>
      <c r="K50" s="20">
        <v>6</v>
      </c>
      <c r="L50" s="248">
        <f t="shared" si="2"/>
        <v>7.6999999999999996E-4</v>
      </c>
      <c r="M50" s="248">
        <f t="shared" si="8"/>
        <v>7.6999999999999996E-4</v>
      </c>
      <c r="N50" s="248">
        <f t="shared" si="9"/>
        <v>6.4000000000000005E-4</v>
      </c>
      <c r="O50" s="248">
        <f t="shared" si="10"/>
        <v>0</v>
      </c>
      <c r="P50" s="20" t="s">
        <v>175</v>
      </c>
      <c r="Q50" s="21"/>
    </row>
    <row r="51" spans="1:17" x14ac:dyDescent="0.25">
      <c r="A51" s="41"/>
      <c r="B51" s="40" t="s">
        <v>123</v>
      </c>
      <c r="C51" s="20">
        <v>1</v>
      </c>
      <c r="D51" s="22">
        <v>273996</v>
      </c>
      <c r="E51" s="22">
        <f t="shared" si="11"/>
        <v>6</v>
      </c>
      <c r="F51" s="22">
        <f t="shared" si="12"/>
        <v>29</v>
      </c>
      <c r="G51" s="247">
        <f t="shared" si="0"/>
        <v>1.2773910000000001E-4</v>
      </c>
      <c r="H51" s="247">
        <f t="shared" si="6"/>
        <v>1.2773910000000001E-4</v>
      </c>
      <c r="I51" s="247">
        <f t="shared" si="7"/>
        <v>1.0584100000000001E-4</v>
      </c>
      <c r="J51" s="247"/>
      <c r="K51" s="20">
        <v>13</v>
      </c>
      <c r="L51" s="248">
        <f t="shared" si="2"/>
        <v>1.66E-3</v>
      </c>
      <c r="M51" s="248">
        <f t="shared" si="8"/>
        <v>1.66E-3</v>
      </c>
      <c r="N51" s="248">
        <f t="shared" si="9"/>
        <v>1.3799999999999999E-3</v>
      </c>
      <c r="O51" s="248">
        <f t="shared" si="10"/>
        <v>0</v>
      </c>
      <c r="P51" s="20" t="s">
        <v>175</v>
      </c>
      <c r="Q51" s="21"/>
    </row>
    <row r="52" spans="1:17" ht="22.5" x14ac:dyDescent="0.25">
      <c r="A52" s="41"/>
      <c r="B52" s="40" t="s">
        <v>125</v>
      </c>
      <c r="C52" s="20">
        <v>2</v>
      </c>
      <c r="D52" s="22">
        <v>273996</v>
      </c>
      <c r="E52" s="22">
        <f t="shared" si="11"/>
        <v>6</v>
      </c>
      <c r="F52" s="22">
        <f t="shared" si="12"/>
        <v>29</v>
      </c>
      <c r="G52" s="247">
        <f t="shared" si="0"/>
        <v>6.3869500000000002E-5</v>
      </c>
      <c r="H52" s="247">
        <f t="shared" si="6"/>
        <v>6.3869500000000002E-5</v>
      </c>
      <c r="I52" s="247">
        <f t="shared" si="7"/>
        <v>5.2920500000000003E-5</v>
      </c>
      <c r="J52" s="247"/>
      <c r="K52" s="20">
        <v>50</v>
      </c>
      <c r="L52" s="248">
        <f t="shared" si="2"/>
        <v>3.1900000000000001E-3</v>
      </c>
      <c r="M52" s="248">
        <f t="shared" si="8"/>
        <v>3.1900000000000001E-3</v>
      </c>
      <c r="N52" s="248">
        <f t="shared" si="9"/>
        <v>2.65E-3</v>
      </c>
      <c r="O52" s="248">
        <f t="shared" si="10"/>
        <v>0</v>
      </c>
      <c r="P52" s="20" t="s">
        <v>175</v>
      </c>
      <c r="Q52" s="21"/>
    </row>
    <row r="53" spans="1:17" x14ac:dyDescent="0.25">
      <c r="A53" s="41"/>
      <c r="B53" s="40" t="s">
        <v>126</v>
      </c>
      <c r="C53" s="20">
        <v>1</v>
      </c>
      <c r="D53" s="22">
        <v>273996</v>
      </c>
      <c r="E53" s="22">
        <f t="shared" si="11"/>
        <v>6</v>
      </c>
      <c r="F53" s="22">
        <f t="shared" si="12"/>
        <v>29</v>
      </c>
      <c r="G53" s="247">
        <f t="shared" si="0"/>
        <v>1.2773910000000001E-4</v>
      </c>
      <c r="H53" s="247">
        <f t="shared" si="6"/>
        <v>1.2773910000000001E-4</v>
      </c>
      <c r="I53" s="247">
        <f t="shared" si="7"/>
        <v>1.0584100000000001E-4</v>
      </c>
      <c r="J53" s="247"/>
      <c r="K53" s="20">
        <v>50</v>
      </c>
      <c r="L53" s="248">
        <f t="shared" si="2"/>
        <v>6.3899999999999998E-3</v>
      </c>
      <c r="M53" s="248">
        <f t="shared" si="8"/>
        <v>6.3899999999999998E-3</v>
      </c>
      <c r="N53" s="248">
        <f t="shared" si="9"/>
        <v>5.2900000000000004E-3</v>
      </c>
      <c r="O53" s="248">
        <f t="shared" si="10"/>
        <v>0</v>
      </c>
      <c r="P53" s="20" t="s">
        <v>175</v>
      </c>
      <c r="Q53" s="21"/>
    </row>
    <row r="54" spans="1:17" x14ac:dyDescent="0.25">
      <c r="A54" s="41"/>
      <c r="B54" s="40" t="s">
        <v>127</v>
      </c>
      <c r="C54" s="20">
        <v>1</v>
      </c>
      <c r="D54" s="22">
        <v>273996</v>
      </c>
      <c r="E54" s="22">
        <f t="shared" si="11"/>
        <v>6</v>
      </c>
      <c r="F54" s="22">
        <f t="shared" si="12"/>
        <v>29</v>
      </c>
      <c r="G54" s="247">
        <f t="shared" si="0"/>
        <v>1.2773910000000001E-4</v>
      </c>
      <c r="H54" s="247">
        <f t="shared" si="6"/>
        <v>1.2773910000000001E-4</v>
      </c>
      <c r="I54" s="247">
        <f t="shared" si="7"/>
        <v>1.0584100000000001E-4</v>
      </c>
      <c r="J54" s="247"/>
      <c r="K54" s="20">
        <v>50</v>
      </c>
      <c r="L54" s="248">
        <f t="shared" si="2"/>
        <v>6.3899999999999998E-3</v>
      </c>
      <c r="M54" s="248">
        <f t="shared" si="8"/>
        <v>6.3899999999999998E-3</v>
      </c>
      <c r="N54" s="248">
        <f t="shared" si="9"/>
        <v>5.2900000000000004E-3</v>
      </c>
      <c r="O54" s="248">
        <f t="shared" si="10"/>
        <v>0</v>
      </c>
      <c r="P54" s="20" t="s">
        <v>175</v>
      </c>
      <c r="Q54" s="21"/>
    </row>
    <row r="55" spans="1:17" x14ac:dyDescent="0.25">
      <c r="A55" s="41"/>
      <c r="B55" s="40" t="s">
        <v>128</v>
      </c>
      <c r="C55" s="20">
        <v>5</v>
      </c>
      <c r="D55" s="22">
        <v>273996</v>
      </c>
      <c r="E55" s="22">
        <f t="shared" si="11"/>
        <v>6</v>
      </c>
      <c r="F55" s="22">
        <f t="shared" si="12"/>
        <v>29</v>
      </c>
      <c r="G55" s="247">
        <f t="shared" si="0"/>
        <v>2.55478E-5</v>
      </c>
      <c r="H55" s="247">
        <f t="shared" si="6"/>
        <v>2.55478E-5</v>
      </c>
      <c r="I55" s="247">
        <f t="shared" si="7"/>
        <v>2.1168199999999998E-5</v>
      </c>
      <c r="J55" s="247"/>
      <c r="K55" s="20">
        <v>100</v>
      </c>
      <c r="L55" s="248">
        <f t="shared" si="2"/>
        <v>2.5500000000000002E-3</v>
      </c>
      <c r="M55" s="248">
        <f t="shared" si="8"/>
        <v>2.5500000000000002E-3</v>
      </c>
      <c r="N55" s="248">
        <f t="shared" si="9"/>
        <v>2.1199999999999999E-3</v>
      </c>
      <c r="O55" s="248">
        <f t="shared" si="10"/>
        <v>0</v>
      </c>
      <c r="P55" s="20" t="s">
        <v>175</v>
      </c>
      <c r="Q55" s="21"/>
    </row>
    <row r="56" spans="1:17" ht="33.75" x14ac:dyDescent="0.25">
      <c r="A56" s="41"/>
      <c r="B56" s="40" t="s">
        <v>129</v>
      </c>
      <c r="C56" s="20">
        <v>1</v>
      </c>
      <c r="D56" s="22">
        <v>273996</v>
      </c>
      <c r="E56" s="22">
        <f>6*2</f>
        <v>12</v>
      </c>
      <c r="F56" s="22">
        <f>29*2</f>
        <v>58</v>
      </c>
      <c r="G56" s="247">
        <f t="shared" si="0"/>
        <v>2.5547820000000002E-4</v>
      </c>
      <c r="H56" s="247">
        <f t="shared" si="6"/>
        <v>2.5547820000000002E-4</v>
      </c>
      <c r="I56" s="247">
        <f t="shared" si="7"/>
        <v>2.116819E-4</v>
      </c>
      <c r="J56" s="247"/>
      <c r="K56" s="20">
        <v>40</v>
      </c>
      <c r="L56" s="248">
        <f t="shared" si="2"/>
        <v>1.022E-2</v>
      </c>
      <c r="M56" s="248">
        <f t="shared" si="8"/>
        <v>1.022E-2</v>
      </c>
      <c r="N56" s="248">
        <f t="shared" si="9"/>
        <v>8.4700000000000001E-3</v>
      </c>
      <c r="O56" s="248">
        <f t="shared" si="10"/>
        <v>0</v>
      </c>
      <c r="P56" s="20" t="s">
        <v>176</v>
      </c>
      <c r="Q56" s="21"/>
    </row>
    <row r="57" spans="1:17" ht="22.5" x14ac:dyDescent="0.25">
      <c r="A57" s="41"/>
      <c r="B57" s="40" t="s">
        <v>130</v>
      </c>
      <c r="C57" s="20">
        <v>1</v>
      </c>
      <c r="D57" s="22">
        <v>273996</v>
      </c>
      <c r="E57" s="22">
        <f>6*2</f>
        <v>12</v>
      </c>
      <c r="F57" s="22">
        <f>29*2</f>
        <v>58</v>
      </c>
      <c r="G57" s="247">
        <f t="shared" si="0"/>
        <v>2.5547820000000002E-4</v>
      </c>
      <c r="H57" s="247">
        <f t="shared" si="6"/>
        <v>2.5547820000000002E-4</v>
      </c>
      <c r="I57" s="247">
        <f t="shared" si="7"/>
        <v>2.116819E-4</v>
      </c>
      <c r="J57" s="247"/>
      <c r="K57" s="20">
        <v>200</v>
      </c>
      <c r="L57" s="248">
        <f t="shared" si="2"/>
        <v>5.11E-2</v>
      </c>
      <c r="M57" s="248">
        <f t="shared" si="8"/>
        <v>5.11E-2</v>
      </c>
      <c r="N57" s="248">
        <f t="shared" si="9"/>
        <v>4.2340000000000003E-2</v>
      </c>
      <c r="O57" s="248">
        <f t="shared" si="10"/>
        <v>0</v>
      </c>
      <c r="P57" s="20" t="s">
        <v>176</v>
      </c>
      <c r="Q57" s="21"/>
    </row>
    <row r="58" spans="1:17" x14ac:dyDescent="0.25">
      <c r="A58" s="41"/>
      <c r="B58" s="40" t="s">
        <v>131</v>
      </c>
      <c r="C58" s="20">
        <v>1</v>
      </c>
      <c r="D58" s="22">
        <v>273996</v>
      </c>
      <c r="E58" s="22">
        <f t="shared" si="11"/>
        <v>6</v>
      </c>
      <c r="F58" s="22">
        <f t="shared" si="12"/>
        <v>29</v>
      </c>
      <c r="G58" s="247">
        <f t="shared" si="0"/>
        <v>1.2773910000000001E-4</v>
      </c>
      <c r="H58" s="247">
        <f t="shared" si="6"/>
        <v>1.2773910000000001E-4</v>
      </c>
      <c r="I58" s="247">
        <f t="shared" si="7"/>
        <v>1.0584100000000001E-4</v>
      </c>
      <c r="J58" s="247"/>
      <c r="K58" s="20">
        <v>50</v>
      </c>
      <c r="L58" s="248">
        <f t="shared" si="2"/>
        <v>6.3899999999999998E-3</v>
      </c>
      <c r="M58" s="248">
        <f t="shared" si="8"/>
        <v>6.3899999999999998E-3</v>
      </c>
      <c r="N58" s="248">
        <f t="shared" si="9"/>
        <v>5.2900000000000004E-3</v>
      </c>
      <c r="O58" s="248">
        <f t="shared" si="10"/>
        <v>0</v>
      </c>
      <c r="P58" s="20" t="s">
        <v>175</v>
      </c>
      <c r="Q58" s="21"/>
    </row>
    <row r="59" spans="1:17" x14ac:dyDescent="0.25">
      <c r="A59" s="41"/>
      <c r="B59" s="40" t="s">
        <v>132</v>
      </c>
      <c r="C59" s="20">
        <v>1</v>
      </c>
      <c r="D59" s="22">
        <v>273996</v>
      </c>
      <c r="E59" s="22">
        <f>6*2</f>
        <v>12</v>
      </c>
      <c r="F59" s="22">
        <f>29*2</f>
        <v>58</v>
      </c>
      <c r="G59" s="247">
        <f t="shared" si="0"/>
        <v>2.5547820000000002E-4</v>
      </c>
      <c r="H59" s="247">
        <f t="shared" si="6"/>
        <v>2.5547820000000002E-4</v>
      </c>
      <c r="I59" s="247">
        <f t="shared" si="7"/>
        <v>2.116819E-4</v>
      </c>
      <c r="J59" s="247"/>
      <c r="K59" s="20">
        <v>45</v>
      </c>
      <c r="L59" s="248">
        <f t="shared" si="2"/>
        <v>1.15E-2</v>
      </c>
      <c r="M59" s="248">
        <f t="shared" si="8"/>
        <v>1.15E-2</v>
      </c>
      <c r="N59" s="248">
        <f t="shared" si="9"/>
        <v>9.5300000000000003E-3</v>
      </c>
      <c r="O59" s="248">
        <f t="shared" si="10"/>
        <v>0</v>
      </c>
      <c r="P59" s="20" t="s">
        <v>176</v>
      </c>
      <c r="Q59" s="21"/>
    </row>
    <row r="60" spans="1:17" x14ac:dyDescent="0.25">
      <c r="A60" s="41"/>
      <c r="B60" s="40" t="s">
        <v>133</v>
      </c>
      <c r="C60" s="20">
        <v>3</v>
      </c>
      <c r="D60" s="22">
        <v>273996</v>
      </c>
      <c r="E60" s="22">
        <f t="shared" si="11"/>
        <v>6</v>
      </c>
      <c r="F60" s="22">
        <f t="shared" si="12"/>
        <v>29</v>
      </c>
      <c r="G60" s="247">
        <f t="shared" si="0"/>
        <v>4.2579700000000002E-5</v>
      </c>
      <c r="H60" s="247">
        <f t="shared" si="6"/>
        <v>4.2579700000000002E-5</v>
      </c>
      <c r="I60" s="247">
        <f t="shared" si="7"/>
        <v>3.5280300000000002E-5</v>
      </c>
      <c r="J60" s="247"/>
      <c r="K60" s="20">
        <v>60</v>
      </c>
      <c r="L60" s="248">
        <f t="shared" si="2"/>
        <v>2.5500000000000002E-3</v>
      </c>
      <c r="M60" s="248">
        <f t="shared" si="8"/>
        <v>2.5500000000000002E-3</v>
      </c>
      <c r="N60" s="248">
        <f t="shared" si="9"/>
        <v>2.1199999999999999E-3</v>
      </c>
      <c r="O60" s="248">
        <f t="shared" si="10"/>
        <v>0</v>
      </c>
      <c r="P60" s="20" t="s">
        <v>175</v>
      </c>
      <c r="Q60" s="21"/>
    </row>
    <row r="61" spans="1:17" x14ac:dyDescent="0.25">
      <c r="A61" s="41"/>
      <c r="B61" s="40" t="s">
        <v>134</v>
      </c>
      <c r="C61" s="20">
        <v>1</v>
      </c>
      <c r="D61" s="22">
        <v>273996</v>
      </c>
      <c r="E61" s="22">
        <f t="shared" si="11"/>
        <v>6</v>
      </c>
      <c r="F61" s="22">
        <f t="shared" si="12"/>
        <v>29</v>
      </c>
      <c r="G61" s="247">
        <f t="shared" si="0"/>
        <v>1.2773910000000001E-4</v>
      </c>
      <c r="H61" s="247">
        <f t="shared" si="6"/>
        <v>1.2773910000000001E-4</v>
      </c>
      <c r="I61" s="247">
        <f t="shared" si="7"/>
        <v>1.0584100000000001E-4</v>
      </c>
      <c r="J61" s="247"/>
      <c r="K61" s="20">
        <v>60</v>
      </c>
      <c r="L61" s="248">
        <f t="shared" si="2"/>
        <v>7.6600000000000001E-3</v>
      </c>
      <c r="M61" s="248">
        <f t="shared" si="8"/>
        <v>7.6600000000000001E-3</v>
      </c>
      <c r="N61" s="248">
        <f t="shared" si="9"/>
        <v>6.3499999999999997E-3</v>
      </c>
      <c r="O61" s="248">
        <f t="shared" si="10"/>
        <v>0</v>
      </c>
      <c r="P61" s="20" t="s">
        <v>175</v>
      </c>
      <c r="Q61" s="21"/>
    </row>
    <row r="62" spans="1:17" x14ac:dyDescent="0.25">
      <c r="A62" s="41"/>
      <c r="B62" s="40" t="s">
        <v>135</v>
      </c>
      <c r="C62" s="20">
        <v>5</v>
      </c>
      <c r="D62" s="22">
        <v>273996</v>
      </c>
      <c r="E62" s="22">
        <f t="shared" si="11"/>
        <v>6</v>
      </c>
      <c r="F62" s="22">
        <f t="shared" si="12"/>
        <v>29</v>
      </c>
      <c r="G62" s="247">
        <f t="shared" si="0"/>
        <v>2.55478E-5</v>
      </c>
      <c r="H62" s="247">
        <f t="shared" si="6"/>
        <v>2.55478E-5</v>
      </c>
      <c r="I62" s="247">
        <f t="shared" si="7"/>
        <v>2.1168199999999998E-5</v>
      </c>
      <c r="J62" s="247"/>
      <c r="K62" s="20">
        <v>150</v>
      </c>
      <c r="L62" s="248">
        <f t="shared" si="2"/>
        <v>3.8300000000000001E-3</v>
      </c>
      <c r="M62" s="248">
        <f t="shared" si="8"/>
        <v>3.8300000000000001E-3</v>
      </c>
      <c r="N62" s="248">
        <f t="shared" si="9"/>
        <v>3.1800000000000001E-3</v>
      </c>
      <c r="O62" s="248">
        <f t="shared" si="10"/>
        <v>0</v>
      </c>
      <c r="P62" s="20" t="s">
        <v>175</v>
      </c>
      <c r="Q62" s="21"/>
    </row>
    <row r="63" spans="1:17" x14ac:dyDescent="0.25">
      <c r="A63" s="41"/>
      <c r="B63" s="40" t="s">
        <v>136</v>
      </c>
      <c r="C63" s="20">
        <v>5</v>
      </c>
      <c r="D63" s="22">
        <v>273996</v>
      </c>
      <c r="E63" s="22">
        <f t="shared" si="11"/>
        <v>6</v>
      </c>
      <c r="F63" s="22">
        <f t="shared" si="12"/>
        <v>29</v>
      </c>
      <c r="G63" s="247">
        <f t="shared" si="0"/>
        <v>2.55478E-5</v>
      </c>
      <c r="H63" s="247">
        <f t="shared" si="6"/>
        <v>2.55478E-5</v>
      </c>
      <c r="I63" s="247">
        <f t="shared" si="7"/>
        <v>2.1168199999999998E-5</v>
      </c>
      <c r="J63" s="247"/>
      <c r="K63" s="20">
        <v>300</v>
      </c>
      <c r="L63" s="248">
        <f t="shared" si="2"/>
        <v>7.6600000000000001E-3</v>
      </c>
      <c r="M63" s="248">
        <f t="shared" si="8"/>
        <v>7.6600000000000001E-3</v>
      </c>
      <c r="N63" s="248">
        <f t="shared" si="9"/>
        <v>6.3499999999999997E-3</v>
      </c>
      <c r="O63" s="248">
        <f t="shared" si="10"/>
        <v>0</v>
      </c>
      <c r="P63" s="20" t="s">
        <v>175</v>
      </c>
      <c r="Q63" s="21"/>
    </row>
    <row r="64" spans="1:17" x14ac:dyDescent="0.25">
      <c r="A64" s="41"/>
      <c r="B64" s="40" t="s">
        <v>137</v>
      </c>
      <c r="C64" s="20">
        <v>1</v>
      </c>
      <c r="D64" s="22">
        <v>273996</v>
      </c>
      <c r="E64" s="22">
        <v>2</v>
      </c>
      <c r="F64" s="22"/>
      <c r="G64" s="247">
        <f t="shared" si="0"/>
        <v>7.2993999999999999E-6</v>
      </c>
      <c r="H64" s="247">
        <f t="shared" si="6"/>
        <v>7.2993999999999999E-6</v>
      </c>
      <c r="I64" s="247">
        <f t="shared" si="7"/>
        <v>0</v>
      </c>
      <c r="J64" s="247"/>
      <c r="K64" s="20">
        <v>60</v>
      </c>
      <c r="L64" s="248">
        <f t="shared" si="2"/>
        <v>4.4000000000000002E-4</v>
      </c>
      <c r="M64" s="248">
        <f t="shared" si="8"/>
        <v>4.4000000000000002E-4</v>
      </c>
      <c r="N64" s="248">
        <f t="shared" si="9"/>
        <v>0</v>
      </c>
      <c r="O64" s="248">
        <f t="shared" si="10"/>
        <v>0</v>
      </c>
      <c r="P64" s="20" t="s">
        <v>139</v>
      </c>
      <c r="Q64" s="21"/>
    </row>
    <row r="65" spans="1:17" x14ac:dyDescent="0.25">
      <c r="A65" s="41"/>
      <c r="B65" s="40" t="s">
        <v>138</v>
      </c>
      <c r="C65" s="20">
        <v>1</v>
      </c>
      <c r="D65" s="22">
        <v>273996</v>
      </c>
      <c r="E65" s="22">
        <f t="shared" si="11"/>
        <v>6</v>
      </c>
      <c r="F65" s="22">
        <f t="shared" si="12"/>
        <v>29</v>
      </c>
      <c r="G65" s="247">
        <f t="shared" si="0"/>
        <v>1.2773910000000001E-4</v>
      </c>
      <c r="H65" s="247">
        <f t="shared" si="6"/>
        <v>1.2773910000000001E-4</v>
      </c>
      <c r="I65" s="247">
        <f t="shared" si="7"/>
        <v>1.0584100000000001E-4</v>
      </c>
      <c r="J65" s="247"/>
      <c r="K65" s="20">
        <v>600</v>
      </c>
      <c r="L65" s="248">
        <f t="shared" si="2"/>
        <v>7.664E-2</v>
      </c>
      <c r="M65" s="248">
        <f t="shared" si="8"/>
        <v>7.664E-2</v>
      </c>
      <c r="N65" s="248">
        <f t="shared" si="9"/>
        <v>6.3500000000000001E-2</v>
      </c>
      <c r="O65" s="248">
        <f t="shared" si="10"/>
        <v>0</v>
      </c>
      <c r="P65" s="20" t="s">
        <v>175</v>
      </c>
      <c r="Q65" s="21"/>
    </row>
    <row r="66" spans="1:17" x14ac:dyDescent="0.25">
      <c r="A66" s="41"/>
      <c r="B66" s="39" t="s">
        <v>230</v>
      </c>
      <c r="C66" s="35"/>
      <c r="D66" s="36"/>
      <c r="E66" s="36"/>
      <c r="F66" s="36"/>
      <c r="G66" s="37"/>
      <c r="H66" s="37"/>
      <c r="I66" s="37"/>
      <c r="J66" s="37"/>
      <c r="K66" s="35"/>
      <c r="L66" s="249">
        <f>SUM(L25:L65)</f>
        <v>0.67637999999999998</v>
      </c>
      <c r="M66" s="249">
        <f>SUM(M25:M65)</f>
        <v>0.67637999999999998</v>
      </c>
      <c r="N66" s="249">
        <f>SUM(N25:N65)</f>
        <v>0.59762000000000004</v>
      </c>
      <c r="O66" s="249">
        <f>SUM(O25:O65)</f>
        <v>0</v>
      </c>
      <c r="P66" s="35"/>
      <c r="Q66" s="21"/>
    </row>
    <row r="67" spans="1:17" x14ac:dyDescent="0.25">
      <c r="A67" s="41" t="s">
        <v>241</v>
      </c>
      <c r="B67" s="39"/>
      <c r="C67" s="35"/>
      <c r="D67" s="36"/>
      <c r="E67" s="36"/>
      <c r="F67" s="36"/>
      <c r="G67" s="37"/>
      <c r="H67" s="37"/>
      <c r="I67" s="37"/>
      <c r="J67" s="37"/>
      <c r="K67" s="35"/>
      <c r="L67" s="249">
        <f>SUM(M67:O67)</f>
        <v>0.59762000000000004</v>
      </c>
      <c r="M67" s="249"/>
      <c r="N67" s="249">
        <f>N66</f>
        <v>0.59762000000000004</v>
      </c>
      <c r="O67" s="249"/>
      <c r="P67" s="35"/>
      <c r="Q67" s="21"/>
    </row>
    <row r="68" spans="1:17" x14ac:dyDescent="0.25">
      <c r="A68" s="41" t="s">
        <v>242</v>
      </c>
      <c r="B68" s="39"/>
      <c r="C68" s="35"/>
      <c r="D68" s="36"/>
      <c r="E68" s="36"/>
      <c r="F68" s="36"/>
      <c r="G68" s="37"/>
      <c r="H68" s="37"/>
      <c r="I68" s="37"/>
      <c r="J68" s="37"/>
      <c r="K68" s="35"/>
      <c r="L68" s="249">
        <f>SUM(M68:O68)</f>
        <v>7.8759999999999997E-2</v>
      </c>
      <c r="M68" s="249">
        <f>M66-N67</f>
        <v>7.8759999999999997E-2</v>
      </c>
      <c r="N68" s="249"/>
      <c r="O68" s="249"/>
      <c r="P68" s="35"/>
      <c r="Q68" s="21"/>
    </row>
    <row r="69" spans="1:17" x14ac:dyDescent="0.25">
      <c r="A69" s="46"/>
      <c r="B69" s="1114" t="s">
        <v>152</v>
      </c>
      <c r="C69" s="1114"/>
      <c r="D69" s="1114"/>
      <c r="E69" s="1114"/>
      <c r="F69" s="1114"/>
      <c r="G69" s="1114"/>
      <c r="H69" s="1114"/>
      <c r="I69" s="1114"/>
      <c r="J69" s="1114"/>
      <c r="K69" s="1114"/>
      <c r="L69" s="1114"/>
      <c r="M69" s="1114"/>
      <c r="N69" s="1114"/>
      <c r="O69" s="1114"/>
      <c r="P69" s="1117"/>
      <c r="Q69" s="47"/>
    </row>
    <row r="70" spans="1:17" x14ac:dyDescent="0.25">
      <c r="A70" s="41"/>
      <c r="B70" s="40" t="s">
        <v>140</v>
      </c>
      <c r="C70" s="20">
        <v>5</v>
      </c>
      <c r="D70" s="22">
        <v>273996</v>
      </c>
      <c r="E70" s="22">
        <f t="shared" si="11"/>
        <v>6</v>
      </c>
      <c r="F70" s="22">
        <f>17*1</f>
        <v>17</v>
      </c>
      <c r="G70" s="247">
        <f t="shared" si="0"/>
        <v>1.6788600000000001E-5</v>
      </c>
      <c r="H70" s="247">
        <f t="shared" ref="H70:H86" si="13">G70-J70</f>
        <v>1.6788600000000001E-5</v>
      </c>
      <c r="I70" s="247"/>
      <c r="J70" s="247"/>
      <c r="K70" s="20">
        <v>80</v>
      </c>
      <c r="L70" s="248">
        <f t="shared" si="2"/>
        <v>1.34E-3</v>
      </c>
      <c r="M70" s="248">
        <f t="shared" ref="M70:M86" si="14">H70*K70</f>
        <v>1.34E-3</v>
      </c>
      <c r="N70" s="248">
        <f t="shared" ref="N70:N86" si="15">I70*K70</f>
        <v>0</v>
      </c>
      <c r="O70" s="248">
        <f t="shared" ref="O70:O86" si="16">L70-M70</f>
        <v>0</v>
      </c>
      <c r="P70" s="20" t="s">
        <v>151</v>
      </c>
      <c r="Q70" s="21"/>
    </row>
    <row r="71" spans="1:17" ht="22.5" x14ac:dyDescent="0.25">
      <c r="A71" s="41"/>
      <c r="B71" s="40" t="s">
        <v>143</v>
      </c>
      <c r="C71" s="20">
        <v>5</v>
      </c>
      <c r="D71" s="22">
        <v>273996</v>
      </c>
      <c r="E71" s="22">
        <v>2</v>
      </c>
      <c r="F71" s="22">
        <v>2</v>
      </c>
      <c r="G71" s="247">
        <f t="shared" si="0"/>
        <v>2.9198E-6</v>
      </c>
      <c r="H71" s="247">
        <f t="shared" si="13"/>
        <v>2.9198E-6</v>
      </c>
      <c r="I71" s="247"/>
      <c r="J71" s="247"/>
      <c r="K71" s="20">
        <v>80</v>
      </c>
      <c r="L71" s="248">
        <f t="shared" si="2"/>
        <v>2.3000000000000001E-4</v>
      </c>
      <c r="M71" s="248">
        <f t="shared" si="14"/>
        <v>2.3000000000000001E-4</v>
      </c>
      <c r="N71" s="248">
        <f t="shared" si="15"/>
        <v>0</v>
      </c>
      <c r="O71" s="248">
        <f t="shared" si="16"/>
        <v>0</v>
      </c>
      <c r="P71" s="21" t="s">
        <v>166</v>
      </c>
      <c r="Q71" s="21"/>
    </row>
    <row r="72" spans="1:17" ht="45" x14ac:dyDescent="0.25">
      <c r="A72" s="41"/>
      <c r="B72" s="40" t="s">
        <v>144</v>
      </c>
      <c r="C72" s="20">
        <v>1</v>
      </c>
      <c r="D72" s="22">
        <v>273996</v>
      </c>
      <c r="E72" s="24">
        <f>(E70+E71)*12</f>
        <v>96</v>
      </c>
      <c r="F72" s="24">
        <f>(F70+F71)*12</f>
        <v>228</v>
      </c>
      <c r="G72" s="247">
        <f t="shared" si="0"/>
        <v>1.1824990000000001E-3</v>
      </c>
      <c r="H72" s="247">
        <f t="shared" si="13"/>
        <v>1.1824990000000001E-3</v>
      </c>
      <c r="I72" s="247"/>
      <c r="J72" s="247"/>
      <c r="K72" s="20">
        <v>16</v>
      </c>
      <c r="L72" s="248">
        <f t="shared" si="2"/>
        <v>1.8919999999999999E-2</v>
      </c>
      <c r="M72" s="248">
        <f t="shared" si="14"/>
        <v>1.8919999999999999E-2</v>
      </c>
      <c r="N72" s="248">
        <f t="shared" si="15"/>
        <v>0</v>
      </c>
      <c r="O72" s="248">
        <f t="shared" si="16"/>
        <v>0</v>
      </c>
      <c r="P72" s="21" t="s">
        <v>167</v>
      </c>
      <c r="Q72" s="21"/>
    </row>
    <row r="73" spans="1:17" x14ac:dyDescent="0.25">
      <c r="A73" s="41"/>
      <c r="B73" s="40" t="s">
        <v>141</v>
      </c>
      <c r="C73" s="20">
        <v>10</v>
      </c>
      <c r="D73" s="22">
        <v>273996</v>
      </c>
      <c r="E73" s="22">
        <f t="shared" si="11"/>
        <v>6</v>
      </c>
      <c r="F73" s="22">
        <f t="shared" si="12"/>
        <v>29</v>
      </c>
      <c r="G73" s="247">
        <f t="shared" si="0"/>
        <v>1.27739E-5</v>
      </c>
      <c r="H73" s="247">
        <f t="shared" si="13"/>
        <v>1.27739E-5</v>
      </c>
      <c r="I73" s="247"/>
      <c r="J73" s="247"/>
      <c r="K73" s="20">
        <v>100</v>
      </c>
      <c r="L73" s="248">
        <f t="shared" si="2"/>
        <v>1.2800000000000001E-3</v>
      </c>
      <c r="M73" s="248">
        <f t="shared" si="14"/>
        <v>1.2800000000000001E-3</v>
      </c>
      <c r="N73" s="248">
        <f t="shared" si="15"/>
        <v>0</v>
      </c>
      <c r="O73" s="248">
        <f t="shared" si="16"/>
        <v>0</v>
      </c>
      <c r="P73" s="20" t="s">
        <v>175</v>
      </c>
      <c r="Q73" s="21"/>
    </row>
    <row r="74" spans="1:17" ht="22.5" x14ac:dyDescent="0.25">
      <c r="A74" s="41"/>
      <c r="B74" s="40" t="s">
        <v>142</v>
      </c>
      <c r="C74" s="20">
        <v>1</v>
      </c>
      <c r="D74" s="22">
        <v>273996</v>
      </c>
      <c r="E74" s="22">
        <v>2</v>
      </c>
      <c r="F74" s="22">
        <v>1</v>
      </c>
      <c r="G74" s="247">
        <f t="shared" si="0"/>
        <v>1.09491E-5</v>
      </c>
      <c r="H74" s="247">
        <f t="shared" si="13"/>
        <v>1.09491E-5</v>
      </c>
      <c r="I74" s="247"/>
      <c r="J74" s="247"/>
      <c r="K74" s="20">
        <v>30</v>
      </c>
      <c r="L74" s="248">
        <f t="shared" si="2"/>
        <v>3.3E-4</v>
      </c>
      <c r="M74" s="248">
        <f t="shared" si="14"/>
        <v>3.3E-4</v>
      </c>
      <c r="N74" s="248">
        <f t="shared" si="15"/>
        <v>0</v>
      </c>
      <c r="O74" s="248">
        <f t="shared" si="16"/>
        <v>0</v>
      </c>
      <c r="P74" s="21" t="s">
        <v>164</v>
      </c>
      <c r="Q74" s="21"/>
    </row>
    <row r="75" spans="1:17" x14ac:dyDescent="0.25">
      <c r="A75" s="41"/>
      <c r="B75" s="40" t="s">
        <v>146</v>
      </c>
      <c r="C75" s="20">
        <v>1</v>
      </c>
      <c r="D75" s="22">
        <v>273996</v>
      </c>
      <c r="E75" s="22">
        <f>1+1+2+1+1</f>
        <v>6</v>
      </c>
      <c r="F75" s="22">
        <f>1*29/10</f>
        <v>3</v>
      </c>
      <c r="G75" s="247">
        <f t="shared" ref="G75:G86" si="17">(E75+F75)/D75/C75</f>
        <v>3.28472E-5</v>
      </c>
      <c r="H75" s="247">
        <f t="shared" si="13"/>
        <v>3.28472E-5</v>
      </c>
      <c r="I75" s="247"/>
      <c r="J75" s="247"/>
      <c r="K75" s="20">
        <v>200</v>
      </c>
      <c r="L75" s="248">
        <f t="shared" ref="L75:L86" si="18">G75*K75</f>
        <v>6.5700000000000003E-3</v>
      </c>
      <c r="M75" s="248">
        <f t="shared" si="14"/>
        <v>6.5700000000000003E-3</v>
      </c>
      <c r="N75" s="248">
        <f t="shared" si="15"/>
        <v>0</v>
      </c>
      <c r="O75" s="248">
        <f t="shared" si="16"/>
        <v>0</v>
      </c>
      <c r="P75" s="20" t="s">
        <v>160</v>
      </c>
      <c r="Q75" s="21"/>
    </row>
    <row r="76" spans="1:17" ht="22.5" x14ac:dyDescent="0.25">
      <c r="A76" s="41"/>
      <c r="B76" s="40" t="s">
        <v>153</v>
      </c>
      <c r="C76" s="20">
        <v>1</v>
      </c>
      <c r="D76" s="22">
        <v>273996</v>
      </c>
      <c r="E76" s="22">
        <v>12</v>
      </c>
      <c r="F76" s="22"/>
      <c r="G76" s="247">
        <f t="shared" si="17"/>
        <v>4.3796299999999999E-5</v>
      </c>
      <c r="H76" s="247">
        <f t="shared" si="13"/>
        <v>4.3796299999999999E-5</v>
      </c>
      <c r="I76" s="247"/>
      <c r="J76" s="247"/>
      <c r="K76" s="20">
        <v>55</v>
      </c>
      <c r="L76" s="248">
        <f t="shared" si="18"/>
        <v>2.4099999999999998E-3</v>
      </c>
      <c r="M76" s="248">
        <f t="shared" si="14"/>
        <v>2.4099999999999998E-3</v>
      </c>
      <c r="N76" s="248">
        <f t="shared" si="15"/>
        <v>0</v>
      </c>
      <c r="O76" s="248">
        <f t="shared" si="16"/>
        <v>0</v>
      </c>
      <c r="P76" s="20" t="s">
        <v>154</v>
      </c>
      <c r="Q76" s="21"/>
    </row>
    <row r="77" spans="1:17" ht="22.5" x14ac:dyDescent="0.25">
      <c r="A77" s="41"/>
      <c r="B77" s="40" t="s">
        <v>155</v>
      </c>
      <c r="C77" s="20">
        <v>5</v>
      </c>
      <c r="D77" s="22">
        <v>273996</v>
      </c>
      <c r="E77" s="27">
        <f>3*1</f>
        <v>3</v>
      </c>
      <c r="F77" s="22"/>
      <c r="G77" s="247">
        <f t="shared" si="17"/>
        <v>2.1898000000000002E-6</v>
      </c>
      <c r="H77" s="247">
        <f t="shared" si="13"/>
        <v>2.1898000000000002E-6</v>
      </c>
      <c r="I77" s="247"/>
      <c r="J77" s="247"/>
      <c r="K77" s="20">
        <v>250</v>
      </c>
      <c r="L77" s="248">
        <f t="shared" si="18"/>
        <v>5.5000000000000003E-4</v>
      </c>
      <c r="M77" s="248">
        <f t="shared" si="14"/>
        <v>5.5000000000000003E-4</v>
      </c>
      <c r="N77" s="248">
        <f t="shared" si="15"/>
        <v>0</v>
      </c>
      <c r="O77" s="248">
        <f t="shared" si="16"/>
        <v>0</v>
      </c>
      <c r="P77" s="26" t="s">
        <v>223</v>
      </c>
      <c r="Q77" s="21"/>
    </row>
    <row r="78" spans="1:17" ht="22.5" x14ac:dyDescent="0.25">
      <c r="A78" s="41"/>
      <c r="B78" s="40" t="s">
        <v>159</v>
      </c>
      <c r="C78" s="20">
        <v>5</v>
      </c>
      <c r="D78" s="22">
        <v>273996</v>
      </c>
      <c r="E78" s="27">
        <f>3*1</f>
        <v>3</v>
      </c>
      <c r="F78" s="22"/>
      <c r="G78" s="247">
        <f t="shared" si="17"/>
        <v>2.1898000000000002E-6</v>
      </c>
      <c r="H78" s="247">
        <f t="shared" si="13"/>
        <v>2.1898000000000002E-6</v>
      </c>
      <c r="I78" s="247"/>
      <c r="J78" s="247"/>
      <c r="K78" s="20">
        <v>1282</v>
      </c>
      <c r="L78" s="248">
        <f t="shared" si="18"/>
        <v>2.81E-3</v>
      </c>
      <c r="M78" s="248">
        <f t="shared" si="14"/>
        <v>2.81E-3</v>
      </c>
      <c r="N78" s="248">
        <f t="shared" si="15"/>
        <v>0</v>
      </c>
      <c r="O78" s="248">
        <f t="shared" si="16"/>
        <v>0</v>
      </c>
      <c r="P78" s="26" t="s">
        <v>223</v>
      </c>
      <c r="Q78" s="21"/>
    </row>
    <row r="79" spans="1:17" ht="22.5" x14ac:dyDescent="0.25">
      <c r="A79" s="41"/>
      <c r="B79" s="40" t="s">
        <v>156</v>
      </c>
      <c r="C79" s="20">
        <v>1</v>
      </c>
      <c r="D79" s="22">
        <v>273996</v>
      </c>
      <c r="E79" s="27">
        <f>3*4</f>
        <v>12</v>
      </c>
      <c r="F79" s="22"/>
      <c r="G79" s="247">
        <f t="shared" si="17"/>
        <v>4.3796299999999999E-5</v>
      </c>
      <c r="H79" s="247">
        <f t="shared" si="13"/>
        <v>4.3796299999999999E-5</v>
      </c>
      <c r="I79" s="247"/>
      <c r="J79" s="247"/>
      <c r="K79" s="20">
        <v>270</v>
      </c>
      <c r="L79" s="248">
        <f t="shared" si="18"/>
        <v>1.183E-2</v>
      </c>
      <c r="M79" s="248">
        <f t="shared" si="14"/>
        <v>1.183E-2</v>
      </c>
      <c r="N79" s="248">
        <f t="shared" si="15"/>
        <v>0</v>
      </c>
      <c r="O79" s="248">
        <f t="shared" si="16"/>
        <v>0</v>
      </c>
      <c r="P79" s="26" t="s">
        <v>295</v>
      </c>
      <c r="Q79" s="21"/>
    </row>
    <row r="80" spans="1:17" ht="33.75" x14ac:dyDescent="0.25">
      <c r="A80" s="41"/>
      <c r="B80" s="40" t="s">
        <v>147</v>
      </c>
      <c r="C80" s="20">
        <v>1</v>
      </c>
      <c r="D80" s="22">
        <v>273996</v>
      </c>
      <c r="E80" s="22">
        <v>2</v>
      </c>
      <c r="F80" s="22">
        <v>2</v>
      </c>
      <c r="G80" s="247">
        <f t="shared" si="17"/>
        <v>1.45988E-5</v>
      </c>
      <c r="H80" s="247">
        <f t="shared" si="13"/>
        <v>1.45988E-5</v>
      </c>
      <c r="I80" s="247"/>
      <c r="J80" s="247"/>
      <c r="K80" s="20">
        <v>150</v>
      </c>
      <c r="L80" s="248">
        <f t="shared" si="18"/>
        <v>2.1900000000000001E-3</v>
      </c>
      <c r="M80" s="248">
        <f t="shared" si="14"/>
        <v>2.1900000000000001E-3</v>
      </c>
      <c r="N80" s="248">
        <f t="shared" si="15"/>
        <v>0</v>
      </c>
      <c r="O80" s="248">
        <f t="shared" si="16"/>
        <v>0</v>
      </c>
      <c r="P80" s="21" t="s">
        <v>168</v>
      </c>
      <c r="Q80" s="21"/>
    </row>
    <row r="81" spans="1:17" ht="22.5" x14ac:dyDescent="0.25">
      <c r="A81" s="41"/>
      <c r="B81" s="40" t="s">
        <v>161</v>
      </c>
      <c r="C81" s="20">
        <v>1</v>
      </c>
      <c r="D81" s="22">
        <v>273996</v>
      </c>
      <c r="E81" s="22">
        <v>12</v>
      </c>
      <c r="F81" s="22"/>
      <c r="G81" s="247">
        <f t="shared" si="17"/>
        <v>4.3796299999999999E-5</v>
      </c>
      <c r="H81" s="247">
        <f t="shared" si="13"/>
        <v>4.3796299999999999E-5</v>
      </c>
      <c r="I81" s="247"/>
      <c r="J81" s="247"/>
      <c r="K81" s="20">
        <v>150</v>
      </c>
      <c r="L81" s="248">
        <f t="shared" si="18"/>
        <v>6.5700000000000003E-3</v>
      </c>
      <c r="M81" s="248">
        <f t="shared" si="14"/>
        <v>6.5700000000000003E-3</v>
      </c>
      <c r="N81" s="248">
        <f t="shared" si="15"/>
        <v>0</v>
      </c>
      <c r="O81" s="248">
        <f t="shared" si="16"/>
        <v>0</v>
      </c>
      <c r="P81" s="21" t="s">
        <v>162</v>
      </c>
      <c r="Q81" s="21"/>
    </row>
    <row r="82" spans="1:17" ht="22.5" x14ac:dyDescent="0.25">
      <c r="A82" s="41"/>
      <c r="B82" s="40" t="s">
        <v>224</v>
      </c>
      <c r="C82" s="20">
        <v>1</v>
      </c>
      <c r="D82" s="22">
        <v>273996</v>
      </c>
      <c r="E82" s="22">
        <v>2</v>
      </c>
      <c r="F82" s="22">
        <f>0.5*17</f>
        <v>9</v>
      </c>
      <c r="G82" s="247">
        <f t="shared" si="17"/>
        <v>4.0146599999999999E-5</v>
      </c>
      <c r="H82" s="247">
        <f t="shared" si="13"/>
        <v>4.0146599999999999E-5</v>
      </c>
      <c r="I82" s="247"/>
      <c r="J82" s="247"/>
      <c r="K82" s="20">
        <v>300</v>
      </c>
      <c r="L82" s="248">
        <f t="shared" si="18"/>
        <v>1.204E-2</v>
      </c>
      <c r="M82" s="248">
        <f t="shared" si="14"/>
        <v>1.204E-2</v>
      </c>
      <c r="N82" s="248">
        <f t="shared" si="15"/>
        <v>0</v>
      </c>
      <c r="O82" s="248">
        <f t="shared" si="16"/>
        <v>0</v>
      </c>
      <c r="P82" s="25" t="s">
        <v>225</v>
      </c>
      <c r="Q82" s="21"/>
    </row>
    <row r="83" spans="1:17" x14ac:dyDescent="0.25">
      <c r="A83" s="41"/>
      <c r="B83" s="40" t="s">
        <v>157</v>
      </c>
      <c r="C83" s="20">
        <v>1</v>
      </c>
      <c r="D83" s="22">
        <v>273996</v>
      </c>
      <c r="E83" s="22">
        <f>3*2*12</f>
        <v>72</v>
      </c>
      <c r="F83" s="22"/>
      <c r="G83" s="247">
        <f t="shared" si="17"/>
        <v>2.627776E-4</v>
      </c>
      <c r="H83" s="247">
        <f t="shared" si="13"/>
        <v>2.627776E-4</v>
      </c>
      <c r="I83" s="247"/>
      <c r="J83" s="247"/>
      <c r="K83" s="20">
        <v>50</v>
      </c>
      <c r="L83" s="248">
        <f t="shared" si="18"/>
        <v>1.3140000000000001E-2</v>
      </c>
      <c r="M83" s="248">
        <f t="shared" si="14"/>
        <v>1.3140000000000001E-2</v>
      </c>
      <c r="N83" s="248">
        <f t="shared" si="15"/>
        <v>0</v>
      </c>
      <c r="O83" s="248">
        <f t="shared" si="16"/>
        <v>0</v>
      </c>
      <c r="P83" s="20" t="s">
        <v>165</v>
      </c>
      <c r="Q83" s="21"/>
    </row>
    <row r="84" spans="1:17" ht="33.75" x14ac:dyDescent="0.25">
      <c r="A84" s="41"/>
      <c r="B84" s="40" t="s">
        <v>158</v>
      </c>
      <c r="C84" s="20">
        <v>1</v>
      </c>
      <c r="D84" s="22">
        <v>273996</v>
      </c>
      <c r="E84" s="22">
        <f>4*12</f>
        <v>48</v>
      </c>
      <c r="F84" s="22">
        <f>40*12</f>
        <v>480</v>
      </c>
      <c r="G84" s="247">
        <f t="shared" si="17"/>
        <v>1.9270354E-3</v>
      </c>
      <c r="H84" s="247">
        <f t="shared" si="13"/>
        <v>1.9270354E-3</v>
      </c>
      <c r="I84" s="247"/>
      <c r="J84" s="247"/>
      <c r="K84" s="20">
        <v>13</v>
      </c>
      <c r="L84" s="248">
        <f t="shared" si="18"/>
        <v>2.5049999999999999E-2</v>
      </c>
      <c r="M84" s="248">
        <f t="shared" si="14"/>
        <v>2.5049999999999999E-2</v>
      </c>
      <c r="N84" s="248">
        <f t="shared" si="15"/>
        <v>0</v>
      </c>
      <c r="O84" s="248">
        <f t="shared" si="16"/>
        <v>0</v>
      </c>
      <c r="P84" s="21" t="s">
        <v>170</v>
      </c>
      <c r="Q84" s="21"/>
    </row>
    <row r="85" spans="1:17" ht="33.75" x14ac:dyDescent="0.25">
      <c r="A85" s="41"/>
      <c r="B85" s="40" t="s">
        <v>145</v>
      </c>
      <c r="C85" s="20">
        <v>1</v>
      </c>
      <c r="D85" s="22">
        <v>273996</v>
      </c>
      <c r="E85" s="22">
        <f>2*12</f>
        <v>24</v>
      </c>
      <c r="F85" s="22">
        <f>8*12</f>
        <v>96</v>
      </c>
      <c r="G85" s="247">
        <f t="shared" si="17"/>
        <v>4.3796260000000001E-4</v>
      </c>
      <c r="H85" s="247">
        <f t="shared" si="13"/>
        <v>4.3796260000000001E-4</v>
      </c>
      <c r="I85" s="247"/>
      <c r="J85" s="247"/>
      <c r="K85" s="20">
        <v>60</v>
      </c>
      <c r="L85" s="248">
        <f t="shared" si="18"/>
        <v>2.6280000000000001E-2</v>
      </c>
      <c r="M85" s="248">
        <f t="shared" si="14"/>
        <v>2.6280000000000001E-2</v>
      </c>
      <c r="N85" s="248">
        <f t="shared" si="15"/>
        <v>0</v>
      </c>
      <c r="O85" s="248">
        <f t="shared" si="16"/>
        <v>0</v>
      </c>
      <c r="P85" s="21" t="s">
        <v>169</v>
      </c>
      <c r="Q85" s="21"/>
    </row>
    <row r="86" spans="1:17" ht="22.5" x14ac:dyDescent="0.25">
      <c r="A86" s="41"/>
      <c r="B86" s="40" t="s">
        <v>222</v>
      </c>
      <c r="C86" s="26">
        <v>5</v>
      </c>
      <c r="D86" s="22">
        <v>273996</v>
      </c>
      <c r="E86" s="27">
        <f>3*1</f>
        <v>3</v>
      </c>
      <c r="F86" s="27"/>
      <c r="G86" s="250">
        <f t="shared" si="17"/>
        <v>2.1898000000000002E-6</v>
      </c>
      <c r="H86" s="247">
        <f t="shared" si="13"/>
        <v>2.1898000000000002E-6</v>
      </c>
      <c r="I86" s="247"/>
      <c r="J86" s="250"/>
      <c r="K86" s="26">
        <v>750</v>
      </c>
      <c r="L86" s="251">
        <f t="shared" si="18"/>
        <v>1.64E-3</v>
      </c>
      <c r="M86" s="248">
        <f t="shared" si="14"/>
        <v>1.64E-3</v>
      </c>
      <c r="N86" s="248">
        <f t="shared" si="15"/>
        <v>0</v>
      </c>
      <c r="O86" s="248">
        <f t="shared" si="16"/>
        <v>0</v>
      </c>
      <c r="P86" s="20" t="s">
        <v>223</v>
      </c>
      <c r="Q86" s="21"/>
    </row>
    <row r="87" spans="1:17" x14ac:dyDescent="0.25">
      <c r="A87" s="41" t="s">
        <v>242</v>
      </c>
      <c r="B87" s="39" t="s">
        <v>230</v>
      </c>
      <c r="C87" s="35"/>
      <c r="D87" s="36"/>
      <c r="E87" s="36"/>
      <c r="F87" s="36"/>
      <c r="G87" s="37"/>
      <c r="H87" s="37"/>
      <c r="I87" s="37"/>
      <c r="J87" s="37"/>
      <c r="K87" s="35"/>
      <c r="L87" s="249">
        <f>SUM(L70:L86)</f>
        <v>0.13317999999999999</v>
      </c>
      <c r="M87" s="249">
        <f>SUM(M70:M86)</f>
        <v>0.13317999999999999</v>
      </c>
      <c r="N87" s="249">
        <f>SUM(N70:N86)</f>
        <v>0</v>
      </c>
      <c r="O87" s="249">
        <f>SUM(O70:O86)</f>
        <v>0</v>
      </c>
      <c r="P87" s="35"/>
      <c r="Q87" s="21"/>
    </row>
    <row r="88" spans="1:17" x14ac:dyDescent="0.25">
      <c r="A88" s="46"/>
      <c r="B88" s="1114" t="s">
        <v>550</v>
      </c>
      <c r="C88" s="1114"/>
      <c r="D88" s="1114"/>
      <c r="E88" s="1114"/>
      <c r="F88" s="1114"/>
      <c r="G88" s="1114"/>
      <c r="H88" s="1114"/>
      <c r="I88" s="1114"/>
      <c r="J88" s="1114"/>
      <c r="K88" s="1114"/>
      <c r="L88" s="1114"/>
      <c r="M88" s="1114"/>
      <c r="N88" s="1114"/>
      <c r="O88" s="1114"/>
      <c r="P88" s="1117"/>
      <c r="Q88" s="47"/>
    </row>
    <row r="89" spans="1:17" hidden="1" x14ac:dyDescent="0.25">
      <c r="A89" s="384" t="s">
        <v>244</v>
      </c>
      <c r="B89" s="40" t="s">
        <v>150</v>
      </c>
      <c r="C89" s="26">
        <v>10</v>
      </c>
      <c r="D89" s="22">
        <v>273996</v>
      </c>
      <c r="E89" s="27">
        <f>1*1+17*1</f>
        <v>18</v>
      </c>
      <c r="F89" s="27"/>
      <c r="G89" s="250">
        <f>(E89+F89)/D89/C89</f>
        <v>6.5694000000000002E-6</v>
      </c>
      <c r="H89" s="247">
        <f>G89-J89</f>
        <v>0</v>
      </c>
      <c r="I89" s="247"/>
      <c r="J89" s="247">
        <f>E89/D89/C89</f>
        <v>6.5694000000000002E-6</v>
      </c>
      <c r="K89" s="252"/>
      <c r="L89" s="251">
        <f>G89*K89</f>
        <v>0</v>
      </c>
      <c r="M89" s="248">
        <f>H89*K89</f>
        <v>0</v>
      </c>
      <c r="N89" s="248">
        <f>I89*K89</f>
        <v>0</v>
      </c>
      <c r="O89" s="248">
        <f>L89-M89</f>
        <v>0</v>
      </c>
      <c r="P89" s="26" t="s">
        <v>163</v>
      </c>
      <c r="Q89" s="21"/>
    </row>
    <row r="90" spans="1:17" hidden="1" x14ac:dyDescent="0.25">
      <c r="A90" s="20" t="s">
        <v>244</v>
      </c>
      <c r="B90" s="40" t="s">
        <v>148</v>
      </c>
      <c r="C90" s="20">
        <v>1</v>
      </c>
      <c r="D90" s="22">
        <v>273996</v>
      </c>
      <c r="E90" s="22">
        <f>1*1+17*1</f>
        <v>18</v>
      </c>
      <c r="F90" s="22"/>
      <c r="G90" s="247">
        <f>(E90+F90)/D90/C90</f>
        <v>6.5694399999999999E-5</v>
      </c>
      <c r="H90" s="247">
        <f>G90-J90</f>
        <v>0</v>
      </c>
      <c r="I90" s="247"/>
      <c r="J90" s="247">
        <f>E90/D90/C90</f>
        <v>6.5694399999999999E-5</v>
      </c>
      <c r="K90" s="252">
        <f>250-250</f>
        <v>0</v>
      </c>
      <c r="L90" s="248">
        <f>G90*K90</f>
        <v>0</v>
      </c>
      <c r="M90" s="248">
        <f>H90*K90</f>
        <v>0</v>
      </c>
      <c r="N90" s="248">
        <f>I90*K90</f>
        <v>0</v>
      </c>
      <c r="O90" s="248">
        <f>L90-M90</f>
        <v>0</v>
      </c>
      <c r="P90" s="20" t="s">
        <v>149</v>
      </c>
      <c r="Q90" s="21"/>
    </row>
    <row r="91" spans="1:17" hidden="1" x14ac:dyDescent="0.25">
      <c r="A91" s="20"/>
      <c r="B91" s="40"/>
      <c r="C91" s="20">
        <v>1</v>
      </c>
      <c r="D91" s="22">
        <v>273996</v>
      </c>
      <c r="E91" s="22">
        <v>1</v>
      </c>
      <c r="F91" s="22"/>
      <c r="G91" s="247">
        <f>(E91+F91)/D91/C91</f>
        <v>3.6497E-6</v>
      </c>
      <c r="H91" s="247">
        <f>G91-J91</f>
        <v>0</v>
      </c>
      <c r="I91" s="247"/>
      <c r="J91" s="247">
        <f>E91/D91/C91</f>
        <v>3.6497E-6</v>
      </c>
      <c r="K91" s="26"/>
      <c r="L91" s="248">
        <f>G91*K91</f>
        <v>0</v>
      </c>
      <c r="M91" s="248">
        <f>H91*K91</f>
        <v>0</v>
      </c>
      <c r="N91" s="248">
        <f>I91*K91</f>
        <v>0</v>
      </c>
      <c r="O91" s="248">
        <f>L91-M91</f>
        <v>0</v>
      </c>
      <c r="P91" s="20"/>
      <c r="Q91" s="21"/>
    </row>
    <row r="92" spans="1:17" ht="22.5" x14ac:dyDescent="0.25">
      <c r="A92" s="20" t="s">
        <v>244</v>
      </c>
      <c r="B92" s="40" t="s">
        <v>551</v>
      </c>
      <c r="C92" s="20">
        <v>5</v>
      </c>
      <c r="D92" s="22">
        <v>273996</v>
      </c>
      <c r="E92" s="22">
        <f>433.01/5</f>
        <v>87</v>
      </c>
      <c r="F92" s="22"/>
      <c r="G92" s="247">
        <f t="shared" ref="G92:G102" si="19">(E92+F92)/D92/C92</f>
        <v>6.3504599999999995E-5</v>
      </c>
      <c r="H92" s="247">
        <f t="shared" ref="H92:H102" si="20">G92-J92</f>
        <v>0</v>
      </c>
      <c r="I92" s="247"/>
      <c r="J92" s="247">
        <f t="shared" ref="J92:J102" si="21">E92/D92/C92</f>
        <v>6.3504599999999995E-5</v>
      </c>
      <c r="K92" s="26">
        <v>1500</v>
      </c>
      <c r="L92" s="248">
        <f t="shared" ref="L92:L102" si="22">G92*K92</f>
        <v>9.5259999999999997E-2</v>
      </c>
      <c r="M92" s="248">
        <f t="shared" ref="M92:M102" si="23">H92*K92</f>
        <v>0</v>
      </c>
      <c r="N92" s="248">
        <f t="shared" ref="N92:N102" si="24">I92*K92</f>
        <v>0</v>
      </c>
      <c r="O92" s="248">
        <f t="shared" ref="O92:O102" si="25">L92-M92</f>
        <v>9.5259999999999997E-2</v>
      </c>
      <c r="P92" s="20" t="s">
        <v>552</v>
      </c>
      <c r="Q92" s="21"/>
    </row>
    <row r="93" spans="1:17" ht="22.5" x14ac:dyDescent="0.25">
      <c r="A93" s="20" t="s">
        <v>244</v>
      </c>
      <c r="B93" s="40" t="s">
        <v>553</v>
      </c>
      <c r="C93" s="20">
        <v>2</v>
      </c>
      <c r="D93" s="22">
        <v>273996</v>
      </c>
      <c r="E93" s="22">
        <f>300/5</f>
        <v>60</v>
      </c>
      <c r="F93" s="22"/>
      <c r="G93" s="247">
        <f t="shared" si="19"/>
        <v>1.094906E-4</v>
      </c>
      <c r="H93" s="247">
        <f t="shared" si="20"/>
        <v>0</v>
      </c>
      <c r="I93" s="247"/>
      <c r="J93" s="247">
        <f t="shared" si="21"/>
        <v>1.094906E-4</v>
      </c>
      <c r="K93" s="26">
        <v>35</v>
      </c>
      <c r="L93" s="248">
        <f t="shared" si="22"/>
        <v>3.8300000000000001E-3</v>
      </c>
      <c r="M93" s="248">
        <f t="shared" si="23"/>
        <v>0</v>
      </c>
      <c r="N93" s="248">
        <f t="shared" si="24"/>
        <v>0</v>
      </c>
      <c r="O93" s="248">
        <f t="shared" si="25"/>
        <v>3.8300000000000001E-3</v>
      </c>
      <c r="P93" s="20" t="s">
        <v>554</v>
      </c>
      <c r="Q93" s="21"/>
    </row>
    <row r="94" spans="1:17" hidden="1" x14ac:dyDescent="0.25">
      <c r="A94" s="20"/>
      <c r="B94" s="40"/>
      <c r="C94" s="20">
        <v>1</v>
      </c>
      <c r="D94" s="22">
        <v>273996</v>
      </c>
      <c r="E94" s="22">
        <v>1</v>
      </c>
      <c r="F94" s="22"/>
      <c r="G94" s="247">
        <f t="shared" si="19"/>
        <v>3.6497E-6</v>
      </c>
      <c r="H94" s="247">
        <f t="shared" si="20"/>
        <v>0</v>
      </c>
      <c r="I94" s="247"/>
      <c r="J94" s="247">
        <f t="shared" si="21"/>
        <v>3.6497E-6</v>
      </c>
      <c r="K94" s="26"/>
      <c r="L94" s="248">
        <f t="shared" si="22"/>
        <v>0</v>
      </c>
      <c r="M94" s="248">
        <f t="shared" si="23"/>
        <v>0</v>
      </c>
      <c r="N94" s="248">
        <f t="shared" si="24"/>
        <v>0</v>
      </c>
      <c r="O94" s="248">
        <f t="shared" si="25"/>
        <v>0</v>
      </c>
      <c r="P94" s="20"/>
      <c r="Q94" s="21"/>
    </row>
    <row r="95" spans="1:17" ht="22.5" hidden="1" x14ac:dyDescent="0.25">
      <c r="A95" s="20" t="s">
        <v>259</v>
      </c>
      <c r="B95" s="40" t="s">
        <v>555</v>
      </c>
      <c r="C95" s="20">
        <v>1</v>
      </c>
      <c r="D95" s="22">
        <v>273996</v>
      </c>
      <c r="E95" s="22">
        <v>365</v>
      </c>
      <c r="F95" s="22"/>
      <c r="G95" s="247">
        <f t="shared" si="19"/>
        <v>1.3321361999999999E-3</v>
      </c>
      <c r="H95" s="247">
        <f t="shared" si="20"/>
        <v>0</v>
      </c>
      <c r="I95" s="247"/>
      <c r="J95" s="247">
        <f t="shared" si="21"/>
        <v>1.3321361999999999E-3</v>
      </c>
      <c r="K95" s="252"/>
      <c r="L95" s="248">
        <f t="shared" si="22"/>
        <v>0</v>
      </c>
      <c r="M95" s="248">
        <f t="shared" si="23"/>
        <v>0</v>
      </c>
      <c r="N95" s="248">
        <f t="shared" si="24"/>
        <v>0</v>
      </c>
      <c r="O95" s="248">
        <f t="shared" si="25"/>
        <v>0</v>
      </c>
      <c r="P95" s="20" t="s">
        <v>556</v>
      </c>
      <c r="Q95" s="21"/>
    </row>
    <row r="96" spans="1:17" ht="22.5" x14ac:dyDescent="0.25">
      <c r="A96" s="20" t="s">
        <v>259</v>
      </c>
      <c r="B96" s="40" t="s">
        <v>557</v>
      </c>
      <c r="C96" s="20">
        <v>1</v>
      </c>
      <c r="D96" s="22">
        <v>273996</v>
      </c>
      <c r="E96" s="22">
        <v>1</v>
      </c>
      <c r="F96" s="22"/>
      <c r="G96" s="247">
        <f t="shared" si="19"/>
        <v>3.6497E-6</v>
      </c>
      <c r="H96" s="247">
        <f t="shared" si="20"/>
        <v>0</v>
      </c>
      <c r="I96" s="247"/>
      <c r="J96" s="247">
        <f t="shared" si="21"/>
        <v>3.6497E-6</v>
      </c>
      <c r="K96" s="26">
        <f>550</f>
        <v>550</v>
      </c>
      <c r="L96" s="248">
        <f t="shared" si="22"/>
        <v>2.0100000000000001E-3</v>
      </c>
      <c r="M96" s="248">
        <f t="shared" si="23"/>
        <v>0</v>
      </c>
      <c r="N96" s="248">
        <f t="shared" si="24"/>
        <v>0</v>
      </c>
      <c r="O96" s="248">
        <f t="shared" si="25"/>
        <v>2.0100000000000001E-3</v>
      </c>
      <c r="P96" s="20" t="s">
        <v>558</v>
      </c>
      <c r="Q96" s="21"/>
    </row>
    <row r="97" spans="1:17" hidden="1" x14ac:dyDescent="0.25">
      <c r="A97" s="20" t="s">
        <v>259</v>
      </c>
      <c r="B97" s="40" t="s">
        <v>559</v>
      </c>
      <c r="C97" s="20">
        <v>1</v>
      </c>
      <c r="D97" s="22">
        <v>273996</v>
      </c>
      <c r="E97" s="22">
        <v>1</v>
      </c>
      <c r="F97" s="22"/>
      <c r="G97" s="247">
        <f t="shared" si="19"/>
        <v>3.6497E-6</v>
      </c>
      <c r="H97" s="247">
        <f t="shared" si="20"/>
        <v>0</v>
      </c>
      <c r="I97" s="247"/>
      <c r="J97" s="247">
        <f t="shared" si="21"/>
        <v>3.6497E-6</v>
      </c>
      <c r="K97" s="252"/>
      <c r="L97" s="248">
        <f t="shared" si="22"/>
        <v>0</v>
      </c>
      <c r="M97" s="248">
        <f t="shared" si="23"/>
        <v>0</v>
      </c>
      <c r="N97" s="248">
        <f t="shared" si="24"/>
        <v>0</v>
      </c>
      <c r="O97" s="248">
        <f t="shared" si="25"/>
        <v>0</v>
      </c>
      <c r="P97" s="20" t="s">
        <v>558</v>
      </c>
      <c r="Q97" s="21"/>
    </row>
    <row r="98" spans="1:17" ht="45" x14ac:dyDescent="0.25">
      <c r="A98" s="20" t="s">
        <v>244</v>
      </c>
      <c r="B98" s="40" t="s">
        <v>560</v>
      </c>
      <c r="C98" s="20">
        <v>1</v>
      </c>
      <c r="D98" s="22">
        <v>273996</v>
      </c>
      <c r="E98" s="22">
        <v>1</v>
      </c>
      <c r="F98" s="22"/>
      <c r="G98" s="247">
        <f t="shared" si="19"/>
        <v>3.6497E-6</v>
      </c>
      <c r="H98" s="247">
        <f t="shared" si="20"/>
        <v>0</v>
      </c>
      <c r="I98" s="247"/>
      <c r="J98" s="247">
        <f t="shared" si="21"/>
        <v>3.6497E-6</v>
      </c>
      <c r="K98" s="26">
        <f>5021</f>
        <v>5021</v>
      </c>
      <c r="L98" s="248">
        <f t="shared" si="22"/>
        <v>1.8329999999999999E-2</v>
      </c>
      <c r="M98" s="248">
        <f t="shared" si="23"/>
        <v>0</v>
      </c>
      <c r="N98" s="248">
        <f t="shared" si="24"/>
        <v>0</v>
      </c>
      <c r="O98" s="248">
        <f t="shared" si="25"/>
        <v>1.8329999999999999E-2</v>
      </c>
      <c r="P98" s="20" t="s">
        <v>558</v>
      </c>
      <c r="Q98" s="21"/>
    </row>
    <row r="99" spans="1:17" ht="22.5" x14ac:dyDescent="0.25">
      <c r="A99" s="20" t="s">
        <v>244</v>
      </c>
      <c r="B99" s="40" t="s">
        <v>561</v>
      </c>
      <c r="C99" s="20">
        <v>1</v>
      </c>
      <c r="D99" s="22">
        <v>273996</v>
      </c>
      <c r="E99" s="22">
        <v>218</v>
      </c>
      <c r="F99" s="22"/>
      <c r="G99" s="247">
        <f t="shared" si="19"/>
        <v>7.9563210000000004E-4</v>
      </c>
      <c r="H99" s="247">
        <f t="shared" si="20"/>
        <v>0</v>
      </c>
      <c r="I99" s="247"/>
      <c r="J99" s="247">
        <f t="shared" si="21"/>
        <v>7.9563210000000004E-4</v>
      </c>
      <c r="K99" s="26">
        <v>44</v>
      </c>
      <c r="L99" s="248">
        <f t="shared" si="22"/>
        <v>3.5009999999999999E-2</v>
      </c>
      <c r="M99" s="248">
        <f t="shared" si="23"/>
        <v>0</v>
      </c>
      <c r="N99" s="248">
        <f t="shared" si="24"/>
        <v>0</v>
      </c>
      <c r="O99" s="248">
        <f t="shared" si="25"/>
        <v>3.5009999999999999E-2</v>
      </c>
      <c r="P99" s="21" t="s">
        <v>562</v>
      </c>
      <c r="Q99" s="21"/>
    </row>
    <row r="100" spans="1:17" hidden="1" x14ac:dyDescent="0.25">
      <c r="A100" s="20"/>
      <c r="B100" s="40"/>
      <c r="C100" s="20">
        <v>1</v>
      </c>
      <c r="D100" s="22">
        <v>273996</v>
      </c>
      <c r="E100" s="22">
        <v>1</v>
      </c>
      <c r="F100" s="22"/>
      <c r="G100" s="247">
        <f t="shared" si="19"/>
        <v>3.6497E-6</v>
      </c>
      <c r="H100" s="247">
        <f t="shared" si="20"/>
        <v>0</v>
      </c>
      <c r="I100" s="247"/>
      <c r="J100" s="247">
        <f t="shared" si="21"/>
        <v>3.6497E-6</v>
      </c>
      <c r="K100" s="26"/>
      <c r="L100" s="248">
        <f t="shared" si="22"/>
        <v>0</v>
      </c>
      <c r="M100" s="248">
        <f t="shared" si="23"/>
        <v>0</v>
      </c>
      <c r="N100" s="248">
        <f t="shared" si="24"/>
        <v>0</v>
      </c>
      <c r="O100" s="248">
        <f t="shared" si="25"/>
        <v>0</v>
      </c>
      <c r="P100" s="20"/>
      <c r="Q100" s="21"/>
    </row>
    <row r="101" spans="1:17" x14ac:dyDescent="0.25">
      <c r="A101" s="20" t="s">
        <v>244</v>
      </c>
      <c r="B101" s="40" t="s">
        <v>563</v>
      </c>
      <c r="C101" s="20">
        <v>1</v>
      </c>
      <c r="D101" s="22">
        <v>273996</v>
      </c>
      <c r="E101" s="22">
        <v>55</v>
      </c>
      <c r="F101" s="22"/>
      <c r="G101" s="247">
        <f t="shared" si="19"/>
        <v>2.007329E-4</v>
      </c>
      <c r="H101" s="247">
        <f t="shared" si="20"/>
        <v>0</v>
      </c>
      <c r="I101" s="247"/>
      <c r="J101" s="247">
        <f t="shared" si="21"/>
        <v>2.007329E-4</v>
      </c>
      <c r="K101" s="27">
        <v>10364</v>
      </c>
      <c r="L101" s="248">
        <f t="shared" si="22"/>
        <v>2.0804</v>
      </c>
      <c r="M101" s="248">
        <f t="shared" si="23"/>
        <v>0</v>
      </c>
      <c r="N101" s="248">
        <f t="shared" si="24"/>
        <v>0</v>
      </c>
      <c r="O101" s="248">
        <f t="shared" si="25"/>
        <v>2.0804</v>
      </c>
      <c r="P101" s="21" t="s">
        <v>564</v>
      </c>
      <c r="Q101" s="21"/>
    </row>
    <row r="102" spans="1:17" x14ac:dyDescent="0.25">
      <c r="A102" s="41"/>
      <c r="B102" s="40"/>
      <c r="C102" s="20">
        <v>1</v>
      </c>
      <c r="D102" s="22">
        <v>273996</v>
      </c>
      <c r="E102" s="22">
        <v>1</v>
      </c>
      <c r="F102" s="22"/>
      <c r="G102" s="247">
        <f t="shared" si="19"/>
        <v>3.6497E-6</v>
      </c>
      <c r="H102" s="247">
        <f t="shared" si="20"/>
        <v>0</v>
      </c>
      <c r="I102" s="247"/>
      <c r="J102" s="247">
        <f t="shared" si="21"/>
        <v>3.6497E-6</v>
      </c>
      <c r="K102" s="26"/>
      <c r="L102" s="248">
        <f t="shared" si="22"/>
        <v>0</v>
      </c>
      <c r="M102" s="248">
        <f t="shared" si="23"/>
        <v>0</v>
      </c>
      <c r="N102" s="248">
        <f t="shared" si="24"/>
        <v>0</v>
      </c>
      <c r="O102" s="248">
        <f t="shared" si="25"/>
        <v>0</v>
      </c>
      <c r="P102" s="20"/>
      <c r="Q102" s="21"/>
    </row>
    <row r="103" spans="1:17" x14ac:dyDescent="0.25">
      <c r="A103" s="41"/>
      <c r="B103" s="39" t="s">
        <v>230</v>
      </c>
      <c r="C103" s="35"/>
      <c r="D103" s="36"/>
      <c r="E103" s="36"/>
      <c r="F103" s="36"/>
      <c r="G103" s="37"/>
      <c r="H103" s="37"/>
      <c r="I103" s="37"/>
      <c r="J103" s="37"/>
      <c r="K103" s="35"/>
      <c r="L103" s="249">
        <f>SUM(L89:L102)</f>
        <v>2.2348400000000002</v>
      </c>
      <c r="M103" s="249">
        <f>SUM(M89:M102)</f>
        <v>0</v>
      </c>
      <c r="N103" s="249">
        <f>SUM(N89:N102)</f>
        <v>0</v>
      </c>
      <c r="O103" s="249">
        <f>SUM(O89:O102)</f>
        <v>2.2348400000000002</v>
      </c>
      <c r="P103" s="35"/>
      <c r="Q103" s="21"/>
    </row>
    <row r="104" spans="1:17" x14ac:dyDescent="0.25">
      <c r="A104" s="41" t="s">
        <v>259</v>
      </c>
      <c r="B104" s="39"/>
      <c r="C104" s="35"/>
      <c r="D104" s="36"/>
      <c r="E104" s="36"/>
      <c r="F104" s="36"/>
      <c r="G104" s="37"/>
      <c r="H104" s="37"/>
      <c r="I104" s="37"/>
      <c r="J104" s="37"/>
      <c r="K104" s="35"/>
      <c r="L104" s="249">
        <f>SUM(M104:O104)</f>
        <v>2.0100000000000001E-3</v>
      </c>
      <c r="M104" s="249"/>
      <c r="N104" s="249"/>
      <c r="O104" s="253">
        <f>O95+O96+O97</f>
        <v>2.0100000000000001E-3</v>
      </c>
      <c r="P104" s="35"/>
      <c r="Q104" s="21"/>
    </row>
    <row r="105" spans="1:17" x14ac:dyDescent="0.25">
      <c r="A105" s="41" t="s">
        <v>244</v>
      </c>
      <c r="B105" s="39"/>
      <c r="C105" s="35"/>
      <c r="D105" s="36"/>
      <c r="E105" s="36"/>
      <c r="F105" s="36"/>
      <c r="G105" s="37"/>
      <c r="H105" s="37"/>
      <c r="I105" s="37"/>
      <c r="J105" s="37"/>
      <c r="K105" s="35"/>
      <c r="L105" s="249">
        <f>SUM(M105:O105)</f>
        <v>2.2328299999999999</v>
      </c>
      <c r="M105" s="249">
        <f>M103-N104</f>
        <v>0</v>
      </c>
      <c r="N105" s="249"/>
      <c r="O105" s="253">
        <f>O103-O104</f>
        <v>2.2328299999999999</v>
      </c>
      <c r="P105" s="35"/>
      <c r="Q105" s="21"/>
    </row>
    <row r="106" spans="1:17" x14ac:dyDescent="0.25">
      <c r="A106" s="46"/>
      <c r="B106" s="1114" t="s">
        <v>178</v>
      </c>
      <c r="C106" s="1114"/>
      <c r="D106" s="1114"/>
      <c r="E106" s="1114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7"/>
      <c r="Q106" s="47"/>
    </row>
    <row r="107" spans="1:17" ht="22.5" x14ac:dyDescent="0.25">
      <c r="A107" s="41"/>
      <c r="B107" s="40" t="s">
        <v>181</v>
      </c>
      <c r="C107" s="20">
        <v>1</v>
      </c>
      <c r="D107" s="22">
        <v>273996</v>
      </c>
      <c r="E107" s="22">
        <v>1</v>
      </c>
      <c r="F107" s="22"/>
      <c r="G107" s="247">
        <f t="shared" ref="G107:G175" si="26">(E107+F107)/D107/C107</f>
        <v>3.6497E-6</v>
      </c>
      <c r="H107" s="247">
        <f t="shared" ref="H107:H115" si="27">G107-J107</f>
        <v>0</v>
      </c>
      <c r="I107" s="247"/>
      <c r="J107" s="247">
        <f t="shared" ref="J107:J115" si="28">E107/D107/C107</f>
        <v>3.6497E-6</v>
      </c>
      <c r="K107" s="20">
        <v>1200</v>
      </c>
      <c r="L107" s="248">
        <f t="shared" ref="L107:L175" si="29">G107*K107</f>
        <v>4.3800000000000002E-3</v>
      </c>
      <c r="M107" s="248">
        <f t="shared" ref="M107:M115" si="30">H107*K107</f>
        <v>0</v>
      </c>
      <c r="N107" s="248">
        <f t="shared" ref="N107:N115" si="31">I107*K107</f>
        <v>0</v>
      </c>
      <c r="O107" s="248">
        <f t="shared" ref="O107:O115" si="32">L107-M107</f>
        <v>4.3800000000000002E-3</v>
      </c>
      <c r="P107" s="20" t="s">
        <v>186</v>
      </c>
      <c r="Q107" s="21"/>
    </row>
    <row r="108" spans="1:17" x14ac:dyDescent="0.25">
      <c r="A108" s="41"/>
      <c r="B108" s="40" t="s">
        <v>182</v>
      </c>
      <c r="C108" s="20">
        <v>1</v>
      </c>
      <c r="D108" s="22">
        <v>273996</v>
      </c>
      <c r="E108" s="22">
        <v>1</v>
      </c>
      <c r="F108" s="22"/>
      <c r="G108" s="247">
        <f t="shared" si="26"/>
        <v>3.6497E-6</v>
      </c>
      <c r="H108" s="247">
        <f t="shared" si="27"/>
        <v>0</v>
      </c>
      <c r="I108" s="247"/>
      <c r="J108" s="247">
        <f t="shared" si="28"/>
        <v>3.6497E-6</v>
      </c>
      <c r="K108" s="20">
        <v>1200</v>
      </c>
      <c r="L108" s="248">
        <f t="shared" si="29"/>
        <v>4.3800000000000002E-3</v>
      </c>
      <c r="M108" s="248">
        <f t="shared" si="30"/>
        <v>0</v>
      </c>
      <c r="N108" s="248">
        <f t="shared" si="31"/>
        <v>0</v>
      </c>
      <c r="O108" s="248">
        <f t="shared" si="32"/>
        <v>4.3800000000000002E-3</v>
      </c>
      <c r="P108" s="20" t="s">
        <v>186</v>
      </c>
      <c r="Q108" s="21"/>
    </row>
    <row r="109" spans="1:17" ht="22.5" x14ac:dyDescent="0.25">
      <c r="A109" s="41"/>
      <c r="B109" s="40" t="s">
        <v>184</v>
      </c>
      <c r="C109" s="20">
        <v>1</v>
      </c>
      <c r="D109" s="22">
        <v>273996</v>
      </c>
      <c r="E109" s="22">
        <v>2</v>
      </c>
      <c r="F109" s="22"/>
      <c r="G109" s="247">
        <f t="shared" si="26"/>
        <v>7.2993999999999999E-6</v>
      </c>
      <c r="H109" s="247">
        <f t="shared" si="27"/>
        <v>0</v>
      </c>
      <c r="I109" s="247"/>
      <c r="J109" s="247">
        <f t="shared" si="28"/>
        <v>7.2993999999999999E-6</v>
      </c>
      <c r="K109" s="20">
        <v>1200</v>
      </c>
      <c r="L109" s="248">
        <f t="shared" si="29"/>
        <v>8.7600000000000004E-3</v>
      </c>
      <c r="M109" s="248">
        <f t="shared" si="30"/>
        <v>0</v>
      </c>
      <c r="N109" s="248">
        <f t="shared" si="31"/>
        <v>0</v>
      </c>
      <c r="O109" s="248">
        <f t="shared" si="32"/>
        <v>8.7600000000000004E-3</v>
      </c>
      <c r="P109" s="20" t="s">
        <v>187</v>
      </c>
      <c r="Q109" s="21"/>
    </row>
    <row r="110" spans="1:17" x14ac:dyDescent="0.25">
      <c r="A110" s="41"/>
      <c r="B110" s="40" t="s">
        <v>183</v>
      </c>
      <c r="C110" s="20">
        <v>1</v>
      </c>
      <c r="D110" s="22">
        <v>273996</v>
      </c>
      <c r="E110" s="22">
        <v>2</v>
      </c>
      <c r="F110" s="22"/>
      <c r="G110" s="247">
        <f t="shared" si="26"/>
        <v>7.2993999999999999E-6</v>
      </c>
      <c r="H110" s="247">
        <f t="shared" si="27"/>
        <v>0</v>
      </c>
      <c r="I110" s="247"/>
      <c r="J110" s="247">
        <f t="shared" si="28"/>
        <v>7.2993999999999999E-6</v>
      </c>
      <c r="K110" s="20">
        <v>1500</v>
      </c>
      <c r="L110" s="248">
        <f t="shared" si="29"/>
        <v>1.095E-2</v>
      </c>
      <c r="M110" s="248">
        <f t="shared" si="30"/>
        <v>0</v>
      </c>
      <c r="N110" s="248">
        <f t="shared" si="31"/>
        <v>0</v>
      </c>
      <c r="O110" s="248">
        <f t="shared" si="32"/>
        <v>1.095E-2</v>
      </c>
      <c r="P110" s="20" t="s">
        <v>187</v>
      </c>
      <c r="Q110" s="21"/>
    </row>
    <row r="111" spans="1:17" x14ac:dyDescent="0.25">
      <c r="A111" s="41"/>
      <c r="B111" s="40" t="s">
        <v>565</v>
      </c>
      <c r="C111" s="20">
        <v>1</v>
      </c>
      <c r="D111" s="22">
        <v>273996</v>
      </c>
      <c r="E111" s="22">
        <v>3</v>
      </c>
      <c r="F111" s="22"/>
      <c r="G111" s="247">
        <f>(E111+F111)/D111/C111</f>
        <v>1.09491E-5</v>
      </c>
      <c r="H111" s="247">
        <f>G111-J111</f>
        <v>0</v>
      </c>
      <c r="I111" s="247"/>
      <c r="J111" s="247">
        <f>E111/D111/C111</f>
        <v>1.09491E-5</v>
      </c>
      <c r="K111" s="20">
        <v>8000</v>
      </c>
      <c r="L111" s="248">
        <f>G111*K111</f>
        <v>8.7590000000000001E-2</v>
      </c>
      <c r="M111" s="248">
        <f>H111*K111</f>
        <v>0</v>
      </c>
      <c r="N111" s="248">
        <f>I111*K111</f>
        <v>0</v>
      </c>
      <c r="O111" s="248">
        <f>L111-M111</f>
        <v>8.7590000000000001E-2</v>
      </c>
      <c r="P111" s="20" t="s">
        <v>566</v>
      </c>
      <c r="Q111" s="21"/>
    </row>
    <row r="112" spans="1:17" x14ac:dyDescent="0.25">
      <c r="A112" s="41"/>
      <c r="B112" s="40" t="s">
        <v>185</v>
      </c>
      <c r="C112" s="20">
        <v>1</v>
      </c>
      <c r="D112" s="22">
        <v>273996</v>
      </c>
      <c r="E112" s="22">
        <v>68</v>
      </c>
      <c r="F112" s="22"/>
      <c r="G112" s="247">
        <f t="shared" si="26"/>
        <v>2.481788E-4</v>
      </c>
      <c r="H112" s="247">
        <f t="shared" si="27"/>
        <v>0</v>
      </c>
      <c r="I112" s="247"/>
      <c r="J112" s="247">
        <f t="shared" si="28"/>
        <v>2.481788E-4</v>
      </c>
      <c r="K112" s="20">
        <v>450</v>
      </c>
      <c r="L112" s="248">
        <f t="shared" si="29"/>
        <v>0.11168</v>
      </c>
      <c r="M112" s="248">
        <f t="shared" si="30"/>
        <v>0</v>
      </c>
      <c r="N112" s="248">
        <f t="shared" si="31"/>
        <v>0</v>
      </c>
      <c r="O112" s="248">
        <f t="shared" si="32"/>
        <v>0.11168</v>
      </c>
      <c r="P112" s="20" t="s">
        <v>188</v>
      </c>
      <c r="Q112" s="21"/>
    </row>
    <row r="113" spans="1:17" ht="23.25" customHeight="1" x14ac:dyDescent="0.25">
      <c r="A113" s="41"/>
      <c r="B113" s="40" t="s">
        <v>171</v>
      </c>
      <c r="C113" s="20">
        <v>1</v>
      </c>
      <c r="D113" s="22">
        <v>273996</v>
      </c>
      <c r="E113" s="22">
        <v>1</v>
      </c>
      <c r="F113" s="22"/>
      <c r="G113" s="247">
        <f>(E113+F113)/D113/C113</f>
        <v>3.6497E-6</v>
      </c>
      <c r="H113" s="247">
        <f>G113-J113</f>
        <v>0</v>
      </c>
      <c r="I113" s="247"/>
      <c r="J113" s="247">
        <f>E113/D113/C113</f>
        <v>3.6497E-6</v>
      </c>
      <c r="K113" s="20">
        <v>500</v>
      </c>
      <c r="L113" s="248">
        <f>G113*K113</f>
        <v>1.82E-3</v>
      </c>
      <c r="M113" s="248">
        <f>H113*K113</f>
        <v>0</v>
      </c>
      <c r="N113" s="248">
        <f>I113*K113</f>
        <v>0</v>
      </c>
      <c r="O113" s="248">
        <f>L113-M113</f>
        <v>1.82E-3</v>
      </c>
      <c r="P113" s="20" t="s">
        <v>186</v>
      </c>
      <c r="Q113" s="21"/>
    </row>
    <row r="114" spans="1:17" x14ac:dyDescent="0.25">
      <c r="A114" s="41"/>
      <c r="B114" s="40" t="s">
        <v>567</v>
      </c>
      <c r="C114" s="20">
        <v>1</v>
      </c>
      <c r="D114" s="22">
        <v>273996</v>
      </c>
      <c r="E114" s="22">
        <v>2</v>
      </c>
      <c r="F114" s="22"/>
      <c r="G114" s="247">
        <f>(E114+F114)/D114/C114</f>
        <v>7.2993999999999999E-6</v>
      </c>
      <c r="H114" s="247">
        <f>G114-J114</f>
        <v>0</v>
      </c>
      <c r="I114" s="247"/>
      <c r="J114" s="247">
        <f>E114/D114/C114</f>
        <v>7.2993999999999999E-6</v>
      </c>
      <c r="K114" s="20">
        <v>1000</v>
      </c>
      <c r="L114" s="248">
        <f>G114*K114</f>
        <v>7.3000000000000001E-3</v>
      </c>
      <c r="M114" s="248">
        <f>H114*K114</f>
        <v>0</v>
      </c>
      <c r="N114" s="248">
        <f>I114*K114</f>
        <v>0</v>
      </c>
      <c r="O114" s="248">
        <f>L114-M114</f>
        <v>7.3000000000000001E-3</v>
      </c>
      <c r="P114" s="20" t="s">
        <v>186</v>
      </c>
      <c r="Q114" s="21"/>
    </row>
    <row r="115" spans="1:17" ht="33.75" customHeight="1" x14ac:dyDescent="0.25">
      <c r="A115" s="41"/>
      <c r="B115" s="40" t="s">
        <v>568</v>
      </c>
      <c r="C115" s="20">
        <v>1</v>
      </c>
      <c r="D115" s="22">
        <v>273996</v>
      </c>
      <c r="E115" s="22">
        <v>1</v>
      </c>
      <c r="F115" s="22"/>
      <c r="G115" s="247">
        <f t="shared" si="26"/>
        <v>3.6497E-6</v>
      </c>
      <c r="H115" s="247">
        <f t="shared" si="27"/>
        <v>0</v>
      </c>
      <c r="I115" s="247"/>
      <c r="J115" s="247">
        <f t="shared" si="28"/>
        <v>3.6497E-6</v>
      </c>
      <c r="K115" s="26">
        <f>15000</f>
        <v>15000</v>
      </c>
      <c r="L115" s="248">
        <f t="shared" si="29"/>
        <v>5.475E-2</v>
      </c>
      <c r="M115" s="248">
        <f t="shared" si="30"/>
        <v>0</v>
      </c>
      <c r="N115" s="248">
        <f t="shared" si="31"/>
        <v>0</v>
      </c>
      <c r="O115" s="248">
        <f t="shared" si="32"/>
        <v>5.475E-2</v>
      </c>
      <c r="P115" s="20" t="s">
        <v>186</v>
      </c>
      <c r="Q115" s="21"/>
    </row>
    <row r="116" spans="1:17" x14ac:dyDescent="0.25">
      <c r="A116" s="41" t="s">
        <v>244</v>
      </c>
      <c r="B116" s="39" t="s">
        <v>230</v>
      </c>
      <c r="C116" s="35"/>
      <c r="D116" s="36"/>
      <c r="E116" s="36"/>
      <c r="F116" s="36"/>
      <c r="G116" s="37"/>
      <c r="H116" s="37"/>
      <c r="I116" s="37"/>
      <c r="J116" s="37"/>
      <c r="K116" s="35"/>
      <c r="L116" s="249">
        <f>SUM(L107:L115)</f>
        <v>0.29160999999999998</v>
      </c>
      <c r="M116" s="249">
        <f>SUM(M107:M115)</f>
        <v>0</v>
      </c>
      <c r="N116" s="249">
        <f>SUM(N107:N115)</f>
        <v>0</v>
      </c>
      <c r="O116" s="249">
        <f>SUM(O107:O115)</f>
        <v>0.29160999999999998</v>
      </c>
      <c r="P116" s="35"/>
      <c r="Q116" s="21"/>
    </row>
    <row r="117" spans="1:17" x14ac:dyDescent="0.25">
      <c r="A117" s="46"/>
      <c r="B117" s="1114" t="s">
        <v>189</v>
      </c>
      <c r="C117" s="1114"/>
      <c r="D117" s="1114"/>
      <c r="E117" s="1114"/>
      <c r="F117" s="1114"/>
      <c r="G117" s="1114"/>
      <c r="H117" s="1114"/>
      <c r="I117" s="1114"/>
      <c r="J117" s="1114"/>
      <c r="K117" s="1114"/>
      <c r="L117" s="1114"/>
      <c r="M117" s="1114"/>
      <c r="N117" s="1114"/>
      <c r="O117" s="1114"/>
      <c r="P117" s="1117"/>
      <c r="Q117" s="47"/>
    </row>
    <row r="118" spans="1:17" x14ac:dyDescent="0.25">
      <c r="A118" s="41"/>
      <c r="B118" s="40" t="s">
        <v>190</v>
      </c>
      <c r="C118" s="26">
        <v>1</v>
      </c>
      <c r="D118" s="27">
        <v>273996</v>
      </c>
      <c r="E118" s="27">
        <v>8</v>
      </c>
      <c r="F118" s="27">
        <f>22-8</f>
        <v>14</v>
      </c>
      <c r="G118" s="247">
        <f t="shared" si="26"/>
        <v>8.0293100000000005E-5</v>
      </c>
      <c r="H118" s="247">
        <f t="shared" ref="H118:H126" si="33">G118-J118</f>
        <v>5.1095599999999999E-5</v>
      </c>
      <c r="I118" s="247">
        <f>(F118)/D118/C118</f>
        <v>5.1095599999999999E-5</v>
      </c>
      <c r="J118" s="247">
        <f t="shared" ref="J118:J126" si="34">E118/D118/C118</f>
        <v>2.91975E-5</v>
      </c>
      <c r="K118" s="20">
        <v>1310</v>
      </c>
      <c r="L118" s="23">
        <f t="shared" si="29"/>
        <v>0.10518</v>
      </c>
      <c r="M118" s="23">
        <f t="shared" ref="M118:M126" si="35">H118*K118</f>
        <v>6.694E-2</v>
      </c>
      <c r="N118" s="23">
        <f t="shared" ref="N118:N126" si="36">I118*K118</f>
        <v>6.694E-2</v>
      </c>
      <c r="O118" s="23">
        <f t="shared" ref="O118:O126" si="37">L118-M118</f>
        <v>3.8240000000000003E-2</v>
      </c>
      <c r="P118" s="20" t="s">
        <v>205</v>
      </c>
      <c r="Q118" s="21"/>
    </row>
    <row r="119" spans="1:17" x14ac:dyDescent="0.25">
      <c r="A119" s="41"/>
      <c r="B119" s="40" t="s">
        <v>191</v>
      </c>
      <c r="C119" s="26">
        <v>1</v>
      </c>
      <c r="D119" s="27">
        <v>273996</v>
      </c>
      <c r="E119" s="27">
        <v>18</v>
      </c>
      <c r="F119" s="27">
        <f>46-18</f>
        <v>28</v>
      </c>
      <c r="G119" s="247">
        <f t="shared" si="26"/>
        <v>1.6788569999999999E-4</v>
      </c>
      <c r="H119" s="247">
        <f>G119-J119</f>
        <v>1.0219130000000001E-4</v>
      </c>
      <c r="I119" s="247">
        <f>(F119)/D119/C119</f>
        <v>1.0219130000000001E-4</v>
      </c>
      <c r="J119" s="247">
        <f t="shared" si="34"/>
        <v>6.5694399999999999E-5</v>
      </c>
      <c r="K119" s="20">
        <v>1628</v>
      </c>
      <c r="L119" s="23">
        <f t="shared" si="29"/>
        <v>0.27332000000000001</v>
      </c>
      <c r="M119" s="23">
        <f t="shared" si="35"/>
        <v>0.16636999999999999</v>
      </c>
      <c r="N119" s="23">
        <f t="shared" si="36"/>
        <v>0.16636999999999999</v>
      </c>
      <c r="O119" s="23">
        <f t="shared" si="37"/>
        <v>0.10695</v>
      </c>
      <c r="P119" s="20" t="s">
        <v>205</v>
      </c>
      <c r="Q119" s="21"/>
    </row>
    <row r="120" spans="1:17" x14ac:dyDescent="0.25">
      <c r="A120" s="41"/>
      <c r="B120" s="40" t="s">
        <v>192</v>
      </c>
      <c r="C120" s="26">
        <v>1</v>
      </c>
      <c r="D120" s="27">
        <f>519552</f>
        <v>519552</v>
      </c>
      <c r="E120" s="20">
        <v>0.22</v>
      </c>
      <c r="F120" s="22"/>
      <c r="G120" s="247">
        <f t="shared" si="26"/>
        <v>4.2339999999999999E-7</v>
      </c>
      <c r="H120" s="247">
        <f t="shared" si="33"/>
        <v>0</v>
      </c>
      <c r="I120" s="247"/>
      <c r="J120" s="247">
        <f t="shared" si="34"/>
        <v>4.2339999999999999E-7</v>
      </c>
      <c r="K120" s="22">
        <v>2000</v>
      </c>
      <c r="L120" s="23">
        <f t="shared" si="29"/>
        <v>8.4999999999999995E-4</v>
      </c>
      <c r="M120" s="23">
        <f t="shared" si="35"/>
        <v>0</v>
      </c>
      <c r="N120" s="23">
        <f t="shared" si="36"/>
        <v>0</v>
      </c>
      <c r="O120" s="23">
        <f t="shared" si="37"/>
        <v>8.4999999999999995E-4</v>
      </c>
      <c r="P120" s="21" t="s">
        <v>569</v>
      </c>
      <c r="Q120" s="21" t="s">
        <v>49</v>
      </c>
    </row>
    <row r="121" spans="1:17" x14ac:dyDescent="0.25">
      <c r="A121" s="41"/>
      <c r="B121" s="40" t="s">
        <v>193</v>
      </c>
      <c r="C121" s="26">
        <v>1</v>
      </c>
      <c r="D121" s="27">
        <f>519552</f>
        <v>519552</v>
      </c>
      <c r="E121" s="20">
        <v>0.22</v>
      </c>
      <c r="F121" s="22"/>
      <c r="G121" s="247">
        <f t="shared" si="26"/>
        <v>4.2339999999999999E-7</v>
      </c>
      <c r="H121" s="247">
        <f t="shared" si="33"/>
        <v>0</v>
      </c>
      <c r="I121" s="247"/>
      <c r="J121" s="247">
        <f t="shared" si="34"/>
        <v>4.2339999999999999E-7</v>
      </c>
      <c r="K121" s="22">
        <v>2000</v>
      </c>
      <c r="L121" s="23">
        <f t="shared" si="29"/>
        <v>8.4999999999999995E-4</v>
      </c>
      <c r="M121" s="23">
        <f t="shared" si="35"/>
        <v>0</v>
      </c>
      <c r="N121" s="23">
        <f t="shared" si="36"/>
        <v>0</v>
      </c>
      <c r="O121" s="23">
        <f t="shared" si="37"/>
        <v>8.4999999999999995E-4</v>
      </c>
      <c r="P121" s="21" t="s">
        <v>569</v>
      </c>
      <c r="Q121" s="21" t="s">
        <v>49</v>
      </c>
    </row>
    <row r="122" spans="1:17" x14ac:dyDescent="0.25">
      <c r="A122" s="41"/>
      <c r="B122" s="40" t="s">
        <v>194</v>
      </c>
      <c r="C122" s="26">
        <v>1</v>
      </c>
      <c r="D122" s="27">
        <f>519552</f>
        <v>519552</v>
      </c>
      <c r="E122" s="22">
        <v>1</v>
      </c>
      <c r="F122" s="22"/>
      <c r="G122" s="247">
        <f t="shared" si="26"/>
        <v>1.9247E-6</v>
      </c>
      <c r="H122" s="247">
        <f t="shared" si="33"/>
        <v>0</v>
      </c>
      <c r="I122" s="247"/>
      <c r="J122" s="247">
        <f t="shared" si="34"/>
        <v>1.9247E-6</v>
      </c>
      <c r="K122" s="20">
        <v>700</v>
      </c>
      <c r="L122" s="23">
        <f t="shared" si="29"/>
        <v>1.3500000000000001E-3</v>
      </c>
      <c r="M122" s="23">
        <f t="shared" si="35"/>
        <v>0</v>
      </c>
      <c r="N122" s="23">
        <f t="shared" si="36"/>
        <v>0</v>
      </c>
      <c r="O122" s="23">
        <f t="shared" si="37"/>
        <v>1.3500000000000001E-3</v>
      </c>
      <c r="P122" s="20" t="s">
        <v>197</v>
      </c>
      <c r="Q122" s="21" t="s">
        <v>49</v>
      </c>
    </row>
    <row r="123" spans="1:17" x14ac:dyDescent="0.25">
      <c r="A123" s="41"/>
      <c r="B123" s="40" t="s">
        <v>570</v>
      </c>
      <c r="C123" s="26">
        <v>1</v>
      </c>
      <c r="D123" s="27">
        <f>519552</f>
        <v>519552</v>
      </c>
      <c r="E123" s="22">
        <v>1</v>
      </c>
      <c r="F123" s="22"/>
      <c r="G123" s="247">
        <f>(E123+F123)/D123/C123</f>
        <v>1.9247E-6</v>
      </c>
      <c r="H123" s="247">
        <f>G123-J123</f>
        <v>0</v>
      </c>
      <c r="I123" s="247"/>
      <c r="J123" s="247">
        <f>E123/D123/C123</f>
        <v>1.9247E-6</v>
      </c>
      <c r="K123" s="20">
        <v>700</v>
      </c>
      <c r="L123" s="23">
        <f>G123*K123</f>
        <v>1.3500000000000001E-3</v>
      </c>
      <c r="M123" s="23">
        <f>H123*K123</f>
        <v>0</v>
      </c>
      <c r="N123" s="23">
        <f>I123*K123</f>
        <v>0</v>
      </c>
      <c r="O123" s="23">
        <f>L123-M123</f>
        <v>1.3500000000000001E-3</v>
      </c>
      <c r="P123" s="20" t="s">
        <v>197</v>
      </c>
      <c r="Q123" s="21" t="s">
        <v>49</v>
      </c>
    </row>
    <row r="124" spans="1:17" x14ac:dyDescent="0.25">
      <c r="A124" s="41"/>
      <c r="B124" s="40" t="s">
        <v>195</v>
      </c>
      <c r="C124" s="26">
        <v>1</v>
      </c>
      <c r="D124" s="27">
        <v>397619</v>
      </c>
      <c r="E124" s="22">
        <v>5</v>
      </c>
      <c r="F124" s="22"/>
      <c r="G124" s="247">
        <f t="shared" si="26"/>
        <v>1.2574900000000001E-5</v>
      </c>
      <c r="H124" s="247">
        <f t="shared" si="33"/>
        <v>0</v>
      </c>
      <c r="I124" s="247"/>
      <c r="J124" s="247">
        <f t="shared" si="34"/>
        <v>1.2574900000000001E-5</v>
      </c>
      <c r="K124" s="20">
        <v>1200</v>
      </c>
      <c r="L124" s="23">
        <f t="shared" si="29"/>
        <v>1.5089999999999999E-2</v>
      </c>
      <c r="M124" s="23">
        <f t="shared" si="35"/>
        <v>0</v>
      </c>
      <c r="N124" s="23">
        <f t="shared" si="36"/>
        <v>0</v>
      </c>
      <c r="O124" s="23">
        <f t="shared" si="37"/>
        <v>1.5089999999999999E-2</v>
      </c>
      <c r="P124" s="20" t="s">
        <v>571</v>
      </c>
      <c r="Q124" s="21" t="s">
        <v>49</v>
      </c>
    </row>
    <row r="125" spans="1:17" ht="15" hidden="1" customHeight="1" x14ac:dyDescent="0.25">
      <c r="A125" s="41"/>
      <c r="B125" s="40" t="s">
        <v>198</v>
      </c>
      <c r="C125" s="26">
        <v>1</v>
      </c>
      <c r="D125" s="27">
        <v>273996</v>
      </c>
      <c r="E125" s="22"/>
      <c r="F125" s="22"/>
      <c r="G125" s="247">
        <f t="shared" si="26"/>
        <v>0</v>
      </c>
      <c r="H125" s="247">
        <f>G125-J125</f>
        <v>0</v>
      </c>
      <c r="I125" s="247"/>
      <c r="J125" s="247">
        <f>E125/D125/C125</f>
        <v>0</v>
      </c>
      <c r="K125" s="252"/>
      <c r="L125" s="23">
        <f t="shared" si="29"/>
        <v>0</v>
      </c>
      <c r="M125" s="23"/>
      <c r="N125" s="23"/>
      <c r="O125" s="23"/>
      <c r="P125" s="20"/>
      <c r="Q125" s="21"/>
    </row>
    <row r="126" spans="1:17" ht="14.25" customHeight="1" x14ac:dyDescent="0.25">
      <c r="A126" s="41"/>
      <c r="B126" s="40" t="s">
        <v>196</v>
      </c>
      <c r="C126" s="26">
        <v>1</v>
      </c>
      <c r="D126" s="27">
        <f>397619</f>
        <v>397619</v>
      </c>
      <c r="E126" s="22">
        <v>1</v>
      </c>
      <c r="F126" s="22"/>
      <c r="G126" s="247">
        <f t="shared" si="26"/>
        <v>2.5150000000000001E-6</v>
      </c>
      <c r="H126" s="247">
        <f t="shared" si="33"/>
        <v>0</v>
      </c>
      <c r="I126" s="247"/>
      <c r="J126" s="247">
        <f t="shared" si="34"/>
        <v>2.5150000000000001E-6</v>
      </c>
      <c r="K126" s="20">
        <v>2500</v>
      </c>
      <c r="L126" s="23">
        <f t="shared" si="29"/>
        <v>6.2899999999999996E-3</v>
      </c>
      <c r="M126" s="23">
        <f t="shared" si="35"/>
        <v>0</v>
      </c>
      <c r="N126" s="23">
        <f t="shared" si="36"/>
        <v>0</v>
      </c>
      <c r="O126" s="23">
        <f t="shared" si="37"/>
        <v>6.2899999999999996E-3</v>
      </c>
      <c r="P126" s="20" t="s">
        <v>197</v>
      </c>
      <c r="Q126" s="21" t="s">
        <v>50</v>
      </c>
    </row>
    <row r="127" spans="1:17" ht="15" customHeight="1" x14ac:dyDescent="0.25">
      <c r="A127" s="41"/>
      <c r="B127" s="40" t="s">
        <v>572</v>
      </c>
      <c r="C127" s="26">
        <v>1</v>
      </c>
      <c r="D127" s="27">
        <f>260532</f>
        <v>260532</v>
      </c>
      <c r="E127" s="22">
        <f>1*90</f>
        <v>90</v>
      </c>
      <c r="F127" s="22"/>
      <c r="G127" s="247">
        <f>(E127+F127)/D127/C127</f>
        <v>3.4544699999999997E-4</v>
      </c>
      <c r="H127" s="247">
        <f>G127-J127</f>
        <v>0</v>
      </c>
      <c r="I127" s="247"/>
      <c r="J127" s="247">
        <f>E127/D127/C127</f>
        <v>3.4544699999999997E-4</v>
      </c>
      <c r="K127" s="20">
        <v>45</v>
      </c>
      <c r="L127" s="23">
        <f t="shared" si="29"/>
        <v>1.555E-2</v>
      </c>
      <c r="M127" s="23">
        <f>H127*K127</f>
        <v>0</v>
      </c>
      <c r="N127" s="23">
        <f>I127*K127</f>
        <v>0</v>
      </c>
      <c r="O127" s="23">
        <f>L127-M127</f>
        <v>1.555E-2</v>
      </c>
      <c r="P127" s="20" t="s">
        <v>573</v>
      </c>
      <c r="Q127" s="21" t="s">
        <v>540</v>
      </c>
    </row>
    <row r="128" spans="1:17" x14ac:dyDescent="0.25">
      <c r="A128" s="41"/>
      <c r="B128" s="39" t="s">
        <v>230</v>
      </c>
      <c r="C128" s="35"/>
      <c r="D128" s="36"/>
      <c r="E128" s="36"/>
      <c r="F128" s="36"/>
      <c r="G128" s="37"/>
      <c r="H128" s="37"/>
      <c r="I128" s="37"/>
      <c r="J128" s="37"/>
      <c r="K128" s="35"/>
      <c r="L128" s="249">
        <f>SUM(L118:L126)</f>
        <v>0.40427999999999997</v>
      </c>
      <c r="M128" s="249">
        <f>SUM(M118:M126)</f>
        <v>0.23330999999999999</v>
      </c>
      <c r="N128" s="249">
        <f>SUM(N118:N127)</f>
        <v>0.23330999999999999</v>
      </c>
      <c r="O128" s="249">
        <f>SUM(O118:O126)</f>
        <v>0.17097000000000001</v>
      </c>
      <c r="P128" s="82"/>
      <c r="Q128" s="83"/>
    </row>
    <row r="129" spans="1:17" x14ac:dyDescent="0.25">
      <c r="A129" s="41" t="s">
        <v>242</v>
      </c>
      <c r="B129" s="39"/>
      <c r="C129" s="35"/>
      <c r="D129" s="36"/>
      <c r="E129" s="36"/>
      <c r="F129" s="36"/>
      <c r="G129" s="37"/>
      <c r="H129" s="37"/>
      <c r="I129" s="37"/>
      <c r="J129" s="37"/>
      <c r="K129" s="35"/>
      <c r="L129" s="249">
        <f>SUM(M129:O129)</f>
        <v>0.23330999999999999</v>
      </c>
      <c r="M129" s="249"/>
      <c r="N129" s="249">
        <f>N128</f>
        <v>0.23330999999999999</v>
      </c>
      <c r="O129" s="249"/>
      <c r="P129" s="35"/>
      <c r="Q129" s="21"/>
    </row>
    <row r="130" spans="1:17" x14ac:dyDescent="0.25">
      <c r="A130" s="41" t="s">
        <v>244</v>
      </c>
      <c r="B130" s="39"/>
      <c r="C130" s="35"/>
      <c r="D130" s="36"/>
      <c r="E130" s="36"/>
      <c r="F130" s="36"/>
      <c r="G130" s="37"/>
      <c r="H130" s="37"/>
      <c r="I130" s="37"/>
      <c r="J130" s="37"/>
      <c r="K130" s="35"/>
      <c r="L130" s="249">
        <f>SUM(M130:O130)</f>
        <v>0.17097000000000001</v>
      </c>
      <c r="M130" s="249">
        <f>M128-N129</f>
        <v>0</v>
      </c>
      <c r="N130" s="249"/>
      <c r="O130" s="249">
        <f>O128</f>
        <v>0.17097000000000001</v>
      </c>
      <c r="P130" s="35"/>
      <c r="Q130" s="21"/>
    </row>
    <row r="131" spans="1:17" x14ac:dyDescent="0.25">
      <c r="A131" s="46"/>
      <c r="B131" s="1114" t="s">
        <v>200</v>
      </c>
      <c r="C131" s="1114"/>
      <c r="D131" s="1114"/>
      <c r="E131" s="1114"/>
      <c r="F131" s="1114"/>
      <c r="G131" s="1114"/>
      <c r="H131" s="1114"/>
      <c r="I131" s="1114"/>
      <c r="J131" s="1114"/>
      <c r="K131" s="1114"/>
      <c r="L131" s="1114"/>
      <c r="M131" s="1114"/>
      <c r="N131" s="1114"/>
      <c r="O131" s="1114"/>
      <c r="P131" s="1117"/>
      <c r="Q131" s="47"/>
    </row>
    <row r="132" spans="1:17" x14ac:dyDescent="0.25">
      <c r="A132" s="41"/>
      <c r="B132" s="33" t="s">
        <v>574</v>
      </c>
      <c r="C132" s="20">
        <v>1</v>
      </c>
      <c r="D132" s="27">
        <f>519552</f>
        <v>519552</v>
      </c>
      <c r="E132" s="27">
        <v>12</v>
      </c>
      <c r="F132" s="22"/>
      <c r="G132" s="247">
        <f>(E132+F132)/D132/C132</f>
        <v>2.3096799999999999E-5</v>
      </c>
      <c r="H132" s="247">
        <f t="shared" ref="H132:H138" si="38">G132-J132</f>
        <v>2.3096799999999999E-5</v>
      </c>
      <c r="I132" s="247"/>
      <c r="J132" s="247"/>
      <c r="K132" s="27">
        <v>3390</v>
      </c>
      <c r="L132" s="248">
        <f>G132*K132</f>
        <v>7.8299999999999995E-2</v>
      </c>
      <c r="M132" s="248">
        <f t="shared" ref="M132:M138" si="39">H132*K132</f>
        <v>7.8299999999999995E-2</v>
      </c>
      <c r="N132" s="248">
        <f t="shared" ref="N132:N138" si="40">I132*K132</f>
        <v>0</v>
      </c>
      <c r="O132" s="248">
        <f t="shared" ref="O132:O138" si="41">L132-M132</f>
        <v>0</v>
      </c>
      <c r="P132" s="20" t="s">
        <v>201</v>
      </c>
      <c r="Q132" s="21" t="s">
        <v>49</v>
      </c>
    </row>
    <row r="133" spans="1:17" ht="22.5" x14ac:dyDescent="0.25">
      <c r="A133" s="41"/>
      <c r="B133" s="33" t="s">
        <v>575</v>
      </c>
      <c r="C133" s="20">
        <v>1</v>
      </c>
      <c r="D133" s="27">
        <f>519552</f>
        <v>519552</v>
      </c>
      <c r="E133" s="27">
        <v>12</v>
      </c>
      <c r="F133" s="22"/>
      <c r="G133" s="247">
        <f>(E133+F133)/D133/C133</f>
        <v>2.3096799999999999E-5</v>
      </c>
      <c r="H133" s="247">
        <f t="shared" si="38"/>
        <v>2.3096799999999999E-5</v>
      </c>
      <c r="I133" s="247"/>
      <c r="J133" s="247"/>
      <c r="K133" s="27">
        <v>5272.44</v>
      </c>
      <c r="L133" s="248">
        <f>G133*K133</f>
        <v>0.12178</v>
      </c>
      <c r="M133" s="248">
        <f t="shared" si="39"/>
        <v>0.12178</v>
      </c>
      <c r="N133" s="248">
        <f t="shared" si="40"/>
        <v>0</v>
      </c>
      <c r="O133" s="248">
        <f t="shared" si="41"/>
        <v>0</v>
      </c>
      <c r="P133" s="20" t="s">
        <v>201</v>
      </c>
      <c r="Q133" s="21" t="s">
        <v>49</v>
      </c>
    </row>
    <row r="134" spans="1:17" ht="22.5" x14ac:dyDescent="0.25">
      <c r="A134" s="41"/>
      <c r="B134" s="33" t="s">
        <v>576</v>
      </c>
      <c r="C134" s="20">
        <v>1</v>
      </c>
      <c r="D134" s="27">
        <f>519552</f>
        <v>519552</v>
      </c>
      <c r="E134" s="27">
        <v>12</v>
      </c>
      <c r="F134" s="22"/>
      <c r="G134" s="247">
        <f>(E134+F134)/D134/C134</f>
        <v>2.3096799999999999E-5</v>
      </c>
      <c r="H134" s="247">
        <f t="shared" si="38"/>
        <v>2.3096799999999999E-5</v>
      </c>
      <c r="I134" s="247"/>
      <c r="J134" s="247"/>
      <c r="K134" s="27">
        <v>400</v>
      </c>
      <c r="L134" s="248">
        <f>G134*K134</f>
        <v>9.2399999999999999E-3</v>
      </c>
      <c r="M134" s="248">
        <f t="shared" si="39"/>
        <v>9.2399999999999999E-3</v>
      </c>
      <c r="N134" s="248">
        <f t="shared" si="40"/>
        <v>0</v>
      </c>
      <c r="O134" s="248">
        <f t="shared" si="41"/>
        <v>0</v>
      </c>
      <c r="P134" s="20" t="s">
        <v>201</v>
      </c>
      <c r="Q134" s="21" t="s">
        <v>49</v>
      </c>
    </row>
    <row r="135" spans="1:17" ht="22.5" x14ac:dyDescent="0.25">
      <c r="A135" s="41"/>
      <c r="B135" s="33" t="s">
        <v>577</v>
      </c>
      <c r="C135" s="20">
        <v>1</v>
      </c>
      <c r="D135" s="27">
        <f>519552</f>
        <v>519552</v>
      </c>
      <c r="E135" s="27">
        <v>1</v>
      </c>
      <c r="F135" s="22"/>
      <c r="G135" s="247">
        <f>(E135+F135)/D135/C135</f>
        <v>1.9247E-6</v>
      </c>
      <c r="H135" s="247">
        <f t="shared" si="38"/>
        <v>1.9247E-6</v>
      </c>
      <c r="I135" s="247"/>
      <c r="J135" s="247"/>
      <c r="K135" s="27">
        <v>6320</v>
      </c>
      <c r="L135" s="248">
        <f>G135*K135</f>
        <v>1.2160000000000001E-2</v>
      </c>
      <c r="M135" s="248">
        <f t="shared" si="39"/>
        <v>1.2160000000000001E-2</v>
      </c>
      <c r="N135" s="248">
        <f t="shared" si="40"/>
        <v>0</v>
      </c>
      <c r="O135" s="248">
        <f t="shared" si="41"/>
        <v>0</v>
      </c>
      <c r="P135" s="20" t="s">
        <v>201</v>
      </c>
      <c r="Q135" s="21" t="s">
        <v>49</v>
      </c>
    </row>
    <row r="136" spans="1:17" x14ac:dyDescent="0.25">
      <c r="A136" s="41"/>
      <c r="B136" s="33" t="s">
        <v>578</v>
      </c>
      <c r="C136" s="20">
        <v>1</v>
      </c>
      <c r="D136" s="27">
        <f>260532</f>
        <v>260532</v>
      </c>
      <c r="E136" s="27">
        <v>12</v>
      </c>
      <c r="F136" s="22"/>
      <c r="G136" s="247">
        <f>(E136+F136)/D136/C136</f>
        <v>4.6059600000000002E-5</v>
      </c>
      <c r="H136" s="247">
        <f t="shared" si="38"/>
        <v>4.6059600000000002E-5</v>
      </c>
      <c r="I136" s="247"/>
      <c r="J136" s="247"/>
      <c r="K136" s="27">
        <v>300</v>
      </c>
      <c r="L136" s="248">
        <f>G136*K136</f>
        <v>1.3820000000000001E-2</v>
      </c>
      <c r="M136" s="248">
        <f t="shared" si="39"/>
        <v>1.3820000000000001E-2</v>
      </c>
      <c r="N136" s="248">
        <f t="shared" si="40"/>
        <v>0</v>
      </c>
      <c r="O136" s="248">
        <f t="shared" si="41"/>
        <v>0</v>
      </c>
      <c r="P136" s="20" t="s">
        <v>201</v>
      </c>
      <c r="Q136" s="21" t="s">
        <v>540</v>
      </c>
    </row>
    <row r="137" spans="1:17" ht="22.5" x14ac:dyDescent="0.25">
      <c r="A137" s="41"/>
      <c r="B137" s="33" t="s">
        <v>579</v>
      </c>
      <c r="C137" s="20">
        <v>1</v>
      </c>
      <c r="D137" s="27">
        <f>260532</f>
        <v>260532</v>
      </c>
      <c r="E137" s="22">
        <v>12</v>
      </c>
      <c r="F137" s="22"/>
      <c r="G137" s="247">
        <f t="shared" si="26"/>
        <v>4.6059600000000002E-5</v>
      </c>
      <c r="H137" s="247">
        <f t="shared" si="38"/>
        <v>4.6059600000000002E-5</v>
      </c>
      <c r="I137" s="247"/>
      <c r="J137" s="247"/>
      <c r="K137" s="22">
        <v>100</v>
      </c>
      <c r="L137" s="248">
        <f t="shared" si="29"/>
        <v>4.6100000000000004E-3</v>
      </c>
      <c r="M137" s="248">
        <f t="shared" si="39"/>
        <v>4.6100000000000004E-3</v>
      </c>
      <c r="N137" s="248">
        <f t="shared" si="40"/>
        <v>0</v>
      </c>
      <c r="O137" s="248">
        <f t="shared" si="41"/>
        <v>0</v>
      </c>
      <c r="P137" s="20" t="s">
        <v>201</v>
      </c>
      <c r="Q137" s="21"/>
    </row>
    <row r="138" spans="1:17" ht="33.75" hidden="1" x14ac:dyDescent="0.25">
      <c r="A138" s="41"/>
      <c r="B138" s="33" t="s">
        <v>580</v>
      </c>
      <c r="C138" s="20">
        <v>1</v>
      </c>
      <c r="D138" s="27">
        <f>260532</f>
        <v>260532</v>
      </c>
      <c r="E138" s="22">
        <v>12</v>
      </c>
      <c r="F138" s="22"/>
      <c r="G138" s="247">
        <f>(E138+F138)/D138/C138</f>
        <v>4.6059600000000002E-5</v>
      </c>
      <c r="H138" s="247">
        <f t="shared" si="38"/>
        <v>0</v>
      </c>
      <c r="I138" s="247"/>
      <c r="J138" s="247">
        <f>E138/D138/C138</f>
        <v>4.6059600000000002E-5</v>
      </c>
      <c r="K138" s="252"/>
      <c r="L138" s="248">
        <f t="shared" si="29"/>
        <v>0</v>
      </c>
      <c r="M138" s="248">
        <f t="shared" si="39"/>
        <v>0</v>
      </c>
      <c r="N138" s="248">
        <f t="shared" si="40"/>
        <v>0</v>
      </c>
      <c r="O138" s="248">
        <f t="shared" si="41"/>
        <v>0</v>
      </c>
      <c r="P138" s="20" t="s">
        <v>201</v>
      </c>
      <c r="Q138" s="21" t="s">
        <v>540</v>
      </c>
    </row>
    <row r="139" spans="1:17" x14ac:dyDescent="0.25">
      <c r="A139" s="41" t="s">
        <v>257</v>
      </c>
      <c r="B139" s="39" t="s">
        <v>230</v>
      </c>
      <c r="C139" s="35"/>
      <c r="D139" s="36"/>
      <c r="E139" s="36"/>
      <c r="F139" s="36"/>
      <c r="G139" s="37"/>
      <c r="H139" s="37"/>
      <c r="I139" s="37"/>
      <c r="J139" s="37"/>
      <c r="K139" s="35"/>
      <c r="L139" s="249">
        <f>SUM(L132:L138)</f>
        <v>0.23991000000000001</v>
      </c>
      <c r="M139" s="249">
        <f>SUM(M132:M138)</f>
        <v>0.23991000000000001</v>
      </c>
      <c r="N139" s="249">
        <f>SUM(N132:N138)</f>
        <v>0</v>
      </c>
      <c r="O139" s="249">
        <f>SUM(O132:O138)</f>
        <v>0</v>
      </c>
      <c r="P139" s="35"/>
      <c r="Q139" s="21"/>
    </row>
    <row r="140" spans="1:17" x14ac:dyDescent="0.25">
      <c r="A140" s="46"/>
      <c r="B140" s="1114" t="s">
        <v>202</v>
      </c>
      <c r="C140" s="1114"/>
      <c r="D140" s="1114"/>
      <c r="E140" s="1114"/>
      <c r="F140" s="1114"/>
      <c r="G140" s="1114"/>
      <c r="H140" s="1114"/>
      <c r="I140" s="1114"/>
      <c r="J140" s="1114"/>
      <c r="K140" s="1114"/>
      <c r="L140" s="1114"/>
      <c r="M140" s="1114"/>
      <c r="N140" s="1114"/>
      <c r="O140" s="1114"/>
      <c r="P140" s="1117"/>
      <c r="Q140" s="47"/>
    </row>
    <row r="141" spans="1:17" hidden="1" x14ac:dyDescent="0.25">
      <c r="A141" s="41"/>
      <c r="B141" s="40" t="s">
        <v>542</v>
      </c>
      <c r="C141" s="20">
        <v>1</v>
      </c>
      <c r="D141" s="22">
        <v>273996</v>
      </c>
      <c r="E141" s="22">
        <v>12</v>
      </c>
      <c r="F141" s="22"/>
      <c r="G141" s="247">
        <f t="shared" si="26"/>
        <v>4.3796299999999999E-5</v>
      </c>
      <c r="H141" s="247">
        <f>G141-J141</f>
        <v>0</v>
      </c>
      <c r="I141" s="247"/>
      <c r="J141" s="247">
        <f>E141/D141/C141</f>
        <v>4.3796299999999999E-5</v>
      </c>
      <c r="K141" s="254">
        <f>2200-2200</f>
        <v>0</v>
      </c>
      <c r="L141" s="248">
        <f t="shared" si="29"/>
        <v>0</v>
      </c>
      <c r="M141" s="248">
        <f>H141*K141</f>
        <v>0</v>
      </c>
      <c r="N141" s="248">
        <f>I141*K141</f>
        <v>0</v>
      </c>
      <c r="O141" s="248">
        <f>L141-M141</f>
        <v>0</v>
      </c>
      <c r="P141" s="20" t="s">
        <v>201</v>
      </c>
      <c r="Q141" s="21"/>
    </row>
    <row r="142" spans="1:17" ht="22.5" x14ac:dyDescent="0.25">
      <c r="A142" s="41"/>
      <c r="B142" s="40" t="s">
        <v>581</v>
      </c>
      <c r="C142" s="20">
        <v>1</v>
      </c>
      <c r="D142" s="27">
        <f>519552</f>
        <v>519552</v>
      </c>
      <c r="E142" s="22">
        <f>2*12</f>
        <v>24</v>
      </c>
      <c r="F142" s="22"/>
      <c r="G142" s="247">
        <f>(E142+F142)/D142/C142</f>
        <v>4.6193599999999998E-5</v>
      </c>
      <c r="H142" s="247">
        <f>G142-J142</f>
        <v>0</v>
      </c>
      <c r="I142" s="247"/>
      <c r="J142" s="247">
        <f>E142/D142/C142</f>
        <v>4.6193599999999998E-5</v>
      </c>
      <c r="K142" s="22">
        <v>800</v>
      </c>
      <c r="L142" s="248">
        <f>G142*K142</f>
        <v>3.6949999999999997E-2</v>
      </c>
      <c r="M142" s="248">
        <f>H142*K142</f>
        <v>0</v>
      </c>
      <c r="N142" s="248">
        <f>I142*K142</f>
        <v>0</v>
      </c>
      <c r="O142" s="248">
        <f>L142-M142</f>
        <v>3.6949999999999997E-2</v>
      </c>
      <c r="P142" s="21" t="s">
        <v>582</v>
      </c>
      <c r="Q142" s="21" t="s">
        <v>49</v>
      </c>
    </row>
    <row r="143" spans="1:17" x14ac:dyDescent="0.25">
      <c r="A143" s="41"/>
      <c r="B143" s="33" t="s">
        <v>203</v>
      </c>
      <c r="C143" s="20">
        <v>1</v>
      </c>
      <c r="D143" s="27">
        <f>519552</f>
        <v>519552</v>
      </c>
      <c r="E143" s="29">
        <f>5500.7*12</f>
        <v>66008.399999999994</v>
      </c>
      <c r="F143" s="22"/>
      <c r="G143" s="247">
        <f t="shared" si="26"/>
        <v>0.1270486881</v>
      </c>
      <c r="H143" s="247">
        <f>G143-J143</f>
        <v>0</v>
      </c>
      <c r="I143" s="247"/>
      <c r="J143" s="247">
        <f>E143/D143/C143</f>
        <v>0.1270486881</v>
      </c>
      <c r="K143" s="255">
        <v>0.6</v>
      </c>
      <c r="L143" s="248">
        <f t="shared" si="29"/>
        <v>7.6230000000000006E-2</v>
      </c>
      <c r="M143" s="248">
        <f>H143*K143</f>
        <v>0</v>
      </c>
      <c r="N143" s="248">
        <f>I143*K143</f>
        <v>0</v>
      </c>
      <c r="O143" s="248">
        <f>L143-M143</f>
        <v>7.6230000000000006E-2</v>
      </c>
      <c r="P143" s="21" t="s">
        <v>583</v>
      </c>
      <c r="Q143" s="21" t="s">
        <v>49</v>
      </c>
    </row>
    <row r="144" spans="1:17" x14ac:dyDescent="0.25">
      <c r="A144" s="41"/>
      <c r="B144" s="33" t="s">
        <v>204</v>
      </c>
      <c r="C144" s="20">
        <v>1</v>
      </c>
      <c r="D144" s="27">
        <f>519552</f>
        <v>519552</v>
      </c>
      <c r="E144" s="29">
        <f>5500.7*12</f>
        <v>66008.399999999994</v>
      </c>
      <c r="F144" s="22"/>
      <c r="G144" s="247">
        <f t="shared" si="26"/>
        <v>0.1270486881</v>
      </c>
      <c r="H144" s="247">
        <f>G144-J144</f>
        <v>0</v>
      </c>
      <c r="I144" s="247"/>
      <c r="J144" s="247">
        <f>E144/D144/C144</f>
        <v>0.1270486881</v>
      </c>
      <c r="K144" s="30">
        <v>0.7</v>
      </c>
      <c r="L144" s="248">
        <f t="shared" si="29"/>
        <v>8.8929999999999995E-2</v>
      </c>
      <c r="M144" s="248">
        <f>H144*K144</f>
        <v>0</v>
      </c>
      <c r="N144" s="248">
        <f>I144*K144</f>
        <v>0</v>
      </c>
      <c r="O144" s="248">
        <f>L144-M144</f>
        <v>8.8929999999999995E-2</v>
      </c>
      <c r="P144" s="21" t="s">
        <v>583</v>
      </c>
      <c r="Q144" s="21" t="s">
        <v>49</v>
      </c>
    </row>
    <row r="145" spans="1:17" x14ac:dyDescent="0.25">
      <c r="A145" s="41" t="s">
        <v>258</v>
      </c>
      <c r="B145" s="39" t="s">
        <v>230</v>
      </c>
      <c r="C145" s="35"/>
      <c r="D145" s="36"/>
      <c r="E145" s="36"/>
      <c r="F145" s="36"/>
      <c r="G145" s="37"/>
      <c r="H145" s="37"/>
      <c r="I145" s="37"/>
      <c r="J145" s="37"/>
      <c r="K145" s="35"/>
      <c r="L145" s="249">
        <f>SUM(L141:L144)</f>
        <v>0.20211000000000001</v>
      </c>
      <c r="M145" s="249">
        <f>SUM(M141:M144)</f>
        <v>0</v>
      </c>
      <c r="N145" s="249">
        <f>SUM(N141:N144)</f>
        <v>0</v>
      </c>
      <c r="O145" s="249">
        <f>SUM(O141:O144)</f>
        <v>0.20211000000000001</v>
      </c>
      <c r="P145" s="35"/>
      <c r="Q145" s="21"/>
    </row>
    <row r="146" spans="1:17" x14ac:dyDescent="0.25">
      <c r="A146" s="46"/>
      <c r="B146" s="1114" t="s">
        <v>206</v>
      </c>
      <c r="C146" s="1114"/>
      <c r="D146" s="1114"/>
      <c r="E146" s="1114"/>
      <c r="F146" s="1114"/>
      <c r="G146" s="1114"/>
      <c r="H146" s="1114"/>
      <c r="I146" s="1114"/>
      <c r="J146" s="1114"/>
      <c r="K146" s="1114"/>
      <c r="L146" s="1114"/>
      <c r="M146" s="1114"/>
      <c r="N146" s="1114"/>
      <c r="O146" s="1114"/>
      <c r="P146" s="1117"/>
      <c r="Q146" s="47"/>
    </row>
    <row r="147" spans="1:17" x14ac:dyDescent="0.25">
      <c r="A147" s="41"/>
      <c r="B147" s="40" t="s">
        <v>584</v>
      </c>
      <c r="C147" s="20">
        <v>1</v>
      </c>
      <c r="D147" s="22">
        <v>273996</v>
      </c>
      <c r="E147" s="22">
        <v>1</v>
      </c>
      <c r="F147" s="22"/>
      <c r="G147" s="247">
        <f t="shared" si="26"/>
        <v>3.6497E-6</v>
      </c>
      <c r="H147" s="247">
        <f t="shared" ref="H147:H156" si="42">G147-J147</f>
        <v>0</v>
      </c>
      <c r="I147" s="247"/>
      <c r="J147" s="247">
        <f t="shared" ref="J147:J152" si="43">E147/D147/C147</f>
        <v>3.6497E-6</v>
      </c>
      <c r="K147" s="20">
        <v>1680</v>
      </c>
      <c r="L147" s="248">
        <f t="shared" si="29"/>
        <v>6.13E-3</v>
      </c>
      <c r="M147" s="248">
        <f t="shared" ref="M147:M159" si="44">H147*K147</f>
        <v>0</v>
      </c>
      <c r="N147" s="248">
        <f t="shared" ref="N147:N159" si="45">I147*K147</f>
        <v>0</v>
      </c>
      <c r="O147" s="248">
        <f t="shared" ref="O147:O159" si="46">L147-M147</f>
        <v>6.13E-3</v>
      </c>
      <c r="P147" s="20" t="s">
        <v>585</v>
      </c>
      <c r="Q147" s="21"/>
    </row>
    <row r="148" spans="1:17" x14ac:dyDescent="0.25">
      <c r="A148" s="41"/>
      <c r="B148" s="40" t="s">
        <v>586</v>
      </c>
      <c r="C148" s="20">
        <v>1</v>
      </c>
      <c r="D148" s="22">
        <v>273996</v>
      </c>
      <c r="E148" s="22">
        <v>1</v>
      </c>
      <c r="F148" s="22"/>
      <c r="G148" s="247">
        <f t="shared" si="26"/>
        <v>3.6497E-6</v>
      </c>
      <c r="H148" s="247">
        <f t="shared" si="42"/>
        <v>0</v>
      </c>
      <c r="I148" s="247"/>
      <c r="J148" s="247">
        <f t="shared" si="43"/>
        <v>3.6497E-6</v>
      </c>
      <c r="K148" s="20">
        <v>7200</v>
      </c>
      <c r="L148" s="248">
        <f t="shared" si="29"/>
        <v>2.6280000000000001E-2</v>
      </c>
      <c r="M148" s="248">
        <f t="shared" si="44"/>
        <v>0</v>
      </c>
      <c r="N148" s="248">
        <f t="shared" si="45"/>
        <v>0</v>
      </c>
      <c r="O148" s="248">
        <f t="shared" si="46"/>
        <v>2.6280000000000001E-2</v>
      </c>
      <c r="P148" s="20" t="s">
        <v>585</v>
      </c>
      <c r="Q148" s="21"/>
    </row>
    <row r="149" spans="1:17" x14ac:dyDescent="0.25">
      <c r="A149" s="41"/>
      <c r="B149" s="40" t="s">
        <v>587</v>
      </c>
      <c r="C149" s="20">
        <v>1</v>
      </c>
      <c r="D149" s="22">
        <v>273996</v>
      </c>
      <c r="E149" s="22">
        <v>5</v>
      </c>
      <c r="F149" s="22"/>
      <c r="G149" s="247">
        <f t="shared" si="26"/>
        <v>1.82484E-5</v>
      </c>
      <c r="H149" s="247">
        <f t="shared" si="42"/>
        <v>0</v>
      </c>
      <c r="I149" s="247"/>
      <c r="J149" s="247">
        <f t="shared" si="43"/>
        <v>1.82484E-5</v>
      </c>
      <c r="K149" s="20">
        <v>12432</v>
      </c>
      <c r="L149" s="248">
        <f t="shared" si="29"/>
        <v>0.22686000000000001</v>
      </c>
      <c r="M149" s="248">
        <f t="shared" si="44"/>
        <v>0</v>
      </c>
      <c r="N149" s="248">
        <f t="shared" si="45"/>
        <v>0</v>
      </c>
      <c r="O149" s="248">
        <f t="shared" si="46"/>
        <v>0.22686000000000001</v>
      </c>
      <c r="P149" s="20" t="s">
        <v>585</v>
      </c>
      <c r="Q149" s="21"/>
    </row>
    <row r="150" spans="1:17" ht="22.5" x14ac:dyDescent="0.25">
      <c r="A150" s="41"/>
      <c r="B150" s="40" t="s">
        <v>588</v>
      </c>
      <c r="C150" s="20">
        <v>1</v>
      </c>
      <c r="D150" s="22">
        <v>273996</v>
      </c>
      <c r="E150" s="22">
        <v>1</v>
      </c>
      <c r="F150" s="22"/>
      <c r="G150" s="247">
        <f t="shared" si="26"/>
        <v>3.6497E-6</v>
      </c>
      <c r="H150" s="247">
        <f t="shared" si="42"/>
        <v>0</v>
      </c>
      <c r="I150" s="247"/>
      <c r="J150" s="247">
        <f t="shared" si="43"/>
        <v>3.6497E-6</v>
      </c>
      <c r="K150" s="20">
        <v>840</v>
      </c>
      <c r="L150" s="248">
        <f t="shared" si="29"/>
        <v>3.0699999999999998E-3</v>
      </c>
      <c r="M150" s="248">
        <f t="shared" si="44"/>
        <v>0</v>
      </c>
      <c r="N150" s="248">
        <f t="shared" si="45"/>
        <v>0</v>
      </c>
      <c r="O150" s="248">
        <f t="shared" si="46"/>
        <v>3.0699999999999998E-3</v>
      </c>
      <c r="P150" s="20" t="s">
        <v>585</v>
      </c>
      <c r="Q150" s="21"/>
    </row>
    <row r="151" spans="1:17" ht="22.5" x14ac:dyDescent="0.25">
      <c r="A151" s="41"/>
      <c r="B151" s="40" t="s">
        <v>589</v>
      </c>
      <c r="C151" s="20">
        <v>1</v>
      </c>
      <c r="D151" s="22">
        <v>273996</v>
      </c>
      <c r="E151" s="22">
        <v>1</v>
      </c>
      <c r="F151" s="22"/>
      <c r="G151" s="247">
        <f t="shared" si="26"/>
        <v>3.6497E-6</v>
      </c>
      <c r="H151" s="247">
        <f t="shared" si="42"/>
        <v>0</v>
      </c>
      <c r="I151" s="247"/>
      <c r="J151" s="247">
        <f t="shared" si="43"/>
        <v>3.6497E-6</v>
      </c>
      <c r="K151" s="20">
        <v>4500</v>
      </c>
      <c r="L151" s="248">
        <f t="shared" si="29"/>
        <v>1.6420000000000001E-2</v>
      </c>
      <c r="M151" s="248">
        <f t="shared" si="44"/>
        <v>0</v>
      </c>
      <c r="N151" s="248">
        <f t="shared" si="45"/>
        <v>0</v>
      </c>
      <c r="O151" s="248">
        <f t="shared" si="46"/>
        <v>1.6420000000000001E-2</v>
      </c>
      <c r="P151" s="20" t="s">
        <v>585</v>
      </c>
      <c r="Q151" s="21"/>
    </row>
    <row r="152" spans="1:17" ht="22.5" x14ac:dyDescent="0.25">
      <c r="A152" s="41"/>
      <c r="B152" s="40" t="s">
        <v>590</v>
      </c>
      <c r="C152" s="20">
        <v>1</v>
      </c>
      <c r="D152" s="22">
        <v>273996</v>
      </c>
      <c r="E152" s="22">
        <v>7</v>
      </c>
      <c r="F152" s="22"/>
      <c r="G152" s="247">
        <f>(E152+F152)/D152/C152</f>
        <v>2.55478E-5</v>
      </c>
      <c r="H152" s="247">
        <f t="shared" si="42"/>
        <v>0</v>
      </c>
      <c r="I152" s="247"/>
      <c r="J152" s="247">
        <f t="shared" si="43"/>
        <v>2.55478E-5</v>
      </c>
      <c r="K152" s="22">
        <v>631</v>
      </c>
      <c r="L152" s="248">
        <f>G152*K152</f>
        <v>1.6119999999999999E-2</v>
      </c>
      <c r="M152" s="248">
        <f>H152*K152</f>
        <v>0</v>
      </c>
      <c r="N152" s="248">
        <f>I152*K152</f>
        <v>0</v>
      </c>
      <c r="O152" s="248">
        <f>L152-M152</f>
        <v>1.6119999999999999E-2</v>
      </c>
      <c r="P152" s="20" t="s">
        <v>585</v>
      </c>
      <c r="Q152" s="21"/>
    </row>
    <row r="153" spans="1:17" ht="22.5" x14ac:dyDescent="0.25">
      <c r="A153" s="41"/>
      <c r="B153" s="40" t="s">
        <v>209</v>
      </c>
      <c r="C153" s="20">
        <v>1</v>
      </c>
      <c r="D153" s="22">
        <v>273996</v>
      </c>
      <c r="E153" s="22">
        <v>10</v>
      </c>
      <c r="F153" s="22"/>
      <c r="G153" s="247">
        <f t="shared" si="26"/>
        <v>3.6496899999999999E-5</v>
      </c>
      <c r="H153" s="247">
        <f t="shared" si="42"/>
        <v>3.6496899999999999E-5</v>
      </c>
      <c r="I153" s="247">
        <f>(F153)/D153/C153</f>
        <v>0</v>
      </c>
      <c r="J153" s="247"/>
      <c r="K153" s="22">
        <v>1480</v>
      </c>
      <c r="L153" s="248">
        <f t="shared" si="29"/>
        <v>5.4019999999999999E-2</v>
      </c>
      <c r="M153" s="248">
        <f t="shared" si="44"/>
        <v>5.4019999999999999E-2</v>
      </c>
      <c r="N153" s="248">
        <f t="shared" si="45"/>
        <v>0</v>
      </c>
      <c r="O153" s="248">
        <f t="shared" si="46"/>
        <v>0</v>
      </c>
      <c r="P153" s="20" t="s">
        <v>585</v>
      </c>
      <c r="Q153" s="21"/>
    </row>
    <row r="154" spans="1:17" x14ac:dyDescent="0.25">
      <c r="A154" s="41"/>
      <c r="B154" s="40" t="s">
        <v>208</v>
      </c>
      <c r="C154" s="20">
        <v>1</v>
      </c>
      <c r="D154" s="22">
        <v>273996</v>
      </c>
      <c r="E154" s="22">
        <v>15</v>
      </c>
      <c r="F154" s="22"/>
      <c r="G154" s="247">
        <f t="shared" si="26"/>
        <v>5.4745299999999999E-5</v>
      </c>
      <c r="H154" s="247">
        <f t="shared" si="42"/>
        <v>5.4745299999999999E-5</v>
      </c>
      <c r="I154" s="247">
        <f>(F154)/D154/C154</f>
        <v>0</v>
      </c>
      <c r="J154" s="247"/>
      <c r="K154" s="22">
        <v>1147</v>
      </c>
      <c r="L154" s="248">
        <f t="shared" si="29"/>
        <v>6.2789999999999999E-2</v>
      </c>
      <c r="M154" s="248">
        <f t="shared" si="44"/>
        <v>6.2789999999999999E-2</v>
      </c>
      <c r="N154" s="248">
        <f t="shared" si="45"/>
        <v>0</v>
      </c>
      <c r="O154" s="248">
        <f t="shared" si="46"/>
        <v>0</v>
      </c>
      <c r="P154" s="20" t="s">
        <v>585</v>
      </c>
      <c r="Q154" s="21"/>
    </row>
    <row r="155" spans="1:17" x14ac:dyDescent="0.25">
      <c r="A155" s="41"/>
      <c r="B155" s="40" t="s">
        <v>591</v>
      </c>
      <c r="C155" s="20">
        <v>1</v>
      </c>
      <c r="D155" s="22">
        <v>273996</v>
      </c>
      <c r="E155" s="22">
        <v>5</v>
      </c>
      <c r="F155" s="22"/>
      <c r="G155" s="247">
        <f t="shared" si="26"/>
        <v>1.82484E-5</v>
      </c>
      <c r="H155" s="247">
        <f t="shared" si="42"/>
        <v>1.82484E-5</v>
      </c>
      <c r="I155" s="247"/>
      <c r="J155" s="247"/>
      <c r="K155" s="22">
        <v>1368</v>
      </c>
      <c r="L155" s="248">
        <f t="shared" si="29"/>
        <v>2.496E-2</v>
      </c>
      <c r="M155" s="248">
        <f t="shared" si="44"/>
        <v>2.496E-2</v>
      </c>
      <c r="N155" s="248">
        <f t="shared" si="45"/>
        <v>0</v>
      </c>
      <c r="O155" s="248">
        <f t="shared" si="46"/>
        <v>0</v>
      </c>
      <c r="P155" s="20" t="s">
        <v>585</v>
      </c>
      <c r="Q155" s="21"/>
    </row>
    <row r="156" spans="1:17" x14ac:dyDescent="0.25">
      <c r="A156" s="41"/>
      <c r="B156" s="40" t="s">
        <v>592</v>
      </c>
      <c r="C156" s="20">
        <v>1</v>
      </c>
      <c r="D156" s="22">
        <v>273996</v>
      </c>
      <c r="E156" s="22">
        <v>1</v>
      </c>
      <c r="F156" s="22"/>
      <c r="G156" s="247">
        <f t="shared" si="26"/>
        <v>3.6497E-6</v>
      </c>
      <c r="H156" s="247">
        <f t="shared" si="42"/>
        <v>0</v>
      </c>
      <c r="I156" s="247"/>
      <c r="J156" s="247">
        <f>E156/D156/C156</f>
        <v>3.6497E-6</v>
      </c>
      <c r="K156" s="22">
        <v>2883</v>
      </c>
      <c r="L156" s="248">
        <f t="shared" si="29"/>
        <v>1.052E-2</v>
      </c>
      <c r="M156" s="248">
        <f t="shared" si="44"/>
        <v>0</v>
      </c>
      <c r="N156" s="248">
        <f t="shared" si="45"/>
        <v>0</v>
      </c>
      <c r="O156" s="248">
        <f t="shared" si="46"/>
        <v>1.052E-2</v>
      </c>
      <c r="P156" s="20" t="s">
        <v>585</v>
      </c>
      <c r="Q156" s="21"/>
    </row>
    <row r="157" spans="1:17" x14ac:dyDescent="0.25">
      <c r="A157" s="41"/>
      <c r="B157" s="40"/>
      <c r="C157" s="20"/>
      <c r="D157" s="27"/>
      <c r="E157" s="22"/>
      <c r="F157" s="22"/>
      <c r="G157" s="247"/>
      <c r="H157" s="247"/>
      <c r="I157" s="247"/>
      <c r="J157" s="247"/>
      <c r="K157" s="22"/>
      <c r="L157" s="248"/>
      <c r="M157" s="248"/>
      <c r="N157" s="248"/>
      <c r="O157" s="248"/>
      <c r="P157" s="20"/>
      <c r="Q157" s="21"/>
    </row>
    <row r="158" spans="1:17" ht="22.5" x14ac:dyDescent="0.25">
      <c r="A158" s="41"/>
      <c r="B158" s="40" t="s">
        <v>207</v>
      </c>
      <c r="C158" s="20">
        <v>1</v>
      </c>
      <c r="D158" s="22">
        <v>273996</v>
      </c>
      <c r="E158" s="22">
        <v>1</v>
      </c>
      <c r="F158" s="22"/>
      <c r="G158" s="247">
        <f t="shared" si="26"/>
        <v>3.6497E-6</v>
      </c>
      <c r="H158" s="247">
        <f>G158-J158</f>
        <v>0</v>
      </c>
      <c r="I158" s="247"/>
      <c r="J158" s="247">
        <f>E158/D158/C158</f>
        <v>3.6497E-6</v>
      </c>
      <c r="K158" s="22">
        <v>59501</v>
      </c>
      <c r="L158" s="248">
        <f t="shared" si="29"/>
        <v>0.21715999999999999</v>
      </c>
      <c r="M158" s="248">
        <f t="shared" si="44"/>
        <v>0</v>
      </c>
      <c r="N158" s="248">
        <f t="shared" si="45"/>
        <v>0</v>
      </c>
      <c r="O158" s="248">
        <f t="shared" si="46"/>
        <v>0.21715999999999999</v>
      </c>
      <c r="P158" s="20" t="s">
        <v>201</v>
      </c>
      <c r="Q158" s="21"/>
    </row>
    <row r="159" spans="1:17" ht="22.5" hidden="1" x14ac:dyDescent="0.25">
      <c r="A159" s="41"/>
      <c r="B159" s="33" t="s">
        <v>260</v>
      </c>
      <c r="C159" s="20">
        <v>1</v>
      </c>
      <c r="D159" s="22">
        <v>273996</v>
      </c>
      <c r="E159" s="254">
        <v>4</v>
      </c>
      <c r="F159" s="22"/>
      <c r="G159" s="247">
        <f t="shared" si="26"/>
        <v>1.45988E-5</v>
      </c>
      <c r="H159" s="247">
        <f>G159-J159</f>
        <v>0</v>
      </c>
      <c r="I159" s="247"/>
      <c r="J159" s="247">
        <f>E159/D159/C159</f>
        <v>1.45988E-5</v>
      </c>
      <c r="K159" s="254">
        <f>5775-5775</f>
        <v>0</v>
      </c>
      <c r="L159" s="248">
        <f t="shared" si="29"/>
        <v>0</v>
      </c>
      <c r="M159" s="248">
        <f t="shared" si="44"/>
        <v>0</v>
      </c>
      <c r="N159" s="248">
        <f t="shared" si="45"/>
        <v>0</v>
      </c>
      <c r="O159" s="248">
        <f t="shared" si="46"/>
        <v>0</v>
      </c>
      <c r="P159" s="20" t="s">
        <v>210</v>
      </c>
      <c r="Q159" s="21"/>
    </row>
    <row r="160" spans="1:17" x14ac:dyDescent="0.25">
      <c r="A160" s="41"/>
      <c r="B160" s="39" t="s">
        <v>230</v>
      </c>
      <c r="C160" s="35"/>
      <c r="D160" s="36"/>
      <c r="E160" s="36"/>
      <c r="F160" s="36"/>
      <c r="G160" s="37"/>
      <c r="H160" s="37"/>
      <c r="I160" s="37"/>
      <c r="J160" s="37"/>
      <c r="K160" s="35"/>
      <c r="L160" s="249">
        <f>SUM(L147:L159)</f>
        <v>0.66432999999999998</v>
      </c>
      <c r="M160" s="249">
        <f>SUM(M147:M159)</f>
        <v>0.14177000000000001</v>
      </c>
      <c r="N160" s="249">
        <f>SUM(N147:N159)</f>
        <v>0</v>
      </c>
      <c r="O160" s="249">
        <f>SUM(O147:O159)</f>
        <v>0.52256000000000002</v>
      </c>
      <c r="P160" s="35"/>
      <c r="Q160" s="21"/>
    </row>
    <row r="161" spans="1:17" x14ac:dyDescent="0.25">
      <c r="A161" s="41" t="s">
        <v>242</v>
      </c>
      <c r="B161" s="39"/>
      <c r="C161" s="35"/>
      <c r="D161" s="36"/>
      <c r="E161" s="36"/>
      <c r="F161" s="36"/>
      <c r="G161" s="37"/>
      <c r="H161" s="37"/>
      <c r="I161" s="37"/>
      <c r="J161" s="37"/>
      <c r="K161" s="35"/>
      <c r="L161" s="249">
        <f>SUM(M161:O161)</f>
        <v>0.14177000000000001</v>
      </c>
      <c r="M161" s="249">
        <f>M160</f>
        <v>0.14177000000000001</v>
      </c>
      <c r="N161" s="249">
        <f>N160</f>
        <v>0</v>
      </c>
      <c r="O161" s="249"/>
      <c r="P161" s="35"/>
      <c r="Q161" s="21"/>
    </row>
    <row r="162" spans="1:17" x14ac:dyDescent="0.25">
      <c r="A162" s="41" t="s">
        <v>259</v>
      </c>
      <c r="B162" s="39"/>
      <c r="C162" s="35"/>
      <c r="D162" s="36"/>
      <c r="E162" s="36"/>
      <c r="F162" s="36"/>
      <c r="G162" s="37"/>
      <c r="H162" s="37"/>
      <c r="I162" s="37"/>
      <c r="J162" s="37"/>
      <c r="K162" s="35"/>
      <c r="L162" s="249">
        <f>SUM(M162:O162)</f>
        <v>0.52256000000000002</v>
      </c>
      <c r="M162" s="249"/>
      <c r="N162" s="249"/>
      <c r="O162" s="249">
        <f>O160</f>
        <v>0.52256000000000002</v>
      </c>
      <c r="P162" s="35"/>
      <c r="Q162" s="21"/>
    </row>
    <row r="163" spans="1:17" x14ac:dyDescent="0.25">
      <c r="A163" s="46"/>
      <c r="B163" s="1114" t="s">
        <v>211</v>
      </c>
      <c r="C163" s="1114"/>
      <c r="D163" s="1114"/>
      <c r="E163" s="1114"/>
      <c r="F163" s="1114"/>
      <c r="G163" s="1114"/>
      <c r="H163" s="1114"/>
      <c r="I163" s="1114"/>
      <c r="J163" s="1114"/>
      <c r="K163" s="1114"/>
      <c r="L163" s="1114"/>
      <c r="M163" s="1114"/>
      <c r="N163" s="1114"/>
      <c r="O163" s="1114"/>
      <c r="P163" s="1117"/>
      <c r="Q163" s="47"/>
    </row>
    <row r="164" spans="1:17" x14ac:dyDescent="0.25">
      <c r="A164" s="41"/>
      <c r="B164" s="40" t="s">
        <v>213</v>
      </c>
      <c r="C164" s="26">
        <v>1</v>
      </c>
      <c r="D164" s="27">
        <v>273996</v>
      </c>
      <c r="E164" s="22">
        <v>2</v>
      </c>
      <c r="F164" s="22"/>
      <c r="G164" s="247">
        <f t="shared" si="26"/>
        <v>7.2993999999999999E-6</v>
      </c>
      <c r="H164" s="247">
        <f t="shared" ref="H164:H172" si="47">G164-J164</f>
        <v>7.2993999999999999E-6</v>
      </c>
      <c r="I164" s="247"/>
      <c r="J164" s="247"/>
      <c r="K164" s="20">
        <v>4500</v>
      </c>
      <c r="L164" s="248">
        <f t="shared" si="29"/>
        <v>3.2849999999999997E-2</v>
      </c>
      <c r="M164" s="248">
        <f t="shared" ref="M164:M172" si="48">H164*K164</f>
        <v>3.2849999999999997E-2</v>
      </c>
      <c r="N164" s="248">
        <f t="shared" ref="N164:N172" si="49">I164*K164</f>
        <v>0</v>
      </c>
      <c r="O164" s="248">
        <f t="shared" ref="O164:O172" si="50">L164-M164</f>
        <v>0</v>
      </c>
      <c r="P164" s="20" t="s">
        <v>226</v>
      </c>
      <c r="Q164" s="21"/>
    </row>
    <row r="165" spans="1:17" x14ac:dyDescent="0.25">
      <c r="A165" s="41"/>
      <c r="B165" s="40" t="s">
        <v>214</v>
      </c>
      <c r="C165" s="26">
        <v>1</v>
      </c>
      <c r="D165" s="27">
        <v>273996</v>
      </c>
      <c r="E165" s="22">
        <v>2</v>
      </c>
      <c r="F165" s="22"/>
      <c r="G165" s="247">
        <f t="shared" si="26"/>
        <v>7.2993999999999999E-6</v>
      </c>
      <c r="H165" s="247">
        <f t="shared" si="47"/>
        <v>7.2993999999999999E-6</v>
      </c>
      <c r="I165" s="247"/>
      <c r="J165" s="247"/>
      <c r="K165" s="20">
        <v>7500</v>
      </c>
      <c r="L165" s="248">
        <f t="shared" si="29"/>
        <v>5.475E-2</v>
      </c>
      <c r="M165" s="248">
        <f t="shared" si="48"/>
        <v>5.475E-2</v>
      </c>
      <c r="N165" s="248">
        <f t="shared" si="49"/>
        <v>0</v>
      </c>
      <c r="O165" s="248">
        <f t="shared" si="50"/>
        <v>0</v>
      </c>
      <c r="P165" s="20" t="s">
        <v>226</v>
      </c>
      <c r="Q165" s="21"/>
    </row>
    <row r="166" spans="1:17" ht="22.5" x14ac:dyDescent="0.25">
      <c r="A166" s="41"/>
      <c r="B166" s="40" t="s">
        <v>215</v>
      </c>
      <c r="C166" s="26">
        <v>1</v>
      </c>
      <c r="D166" s="27">
        <v>273996</v>
      </c>
      <c r="E166" s="22">
        <v>1</v>
      </c>
      <c r="F166" s="22"/>
      <c r="G166" s="247">
        <f t="shared" si="26"/>
        <v>3.6497E-6</v>
      </c>
      <c r="H166" s="247">
        <f t="shared" si="47"/>
        <v>3.6497E-6</v>
      </c>
      <c r="I166" s="247"/>
      <c r="J166" s="247"/>
      <c r="K166" s="20">
        <v>20000</v>
      </c>
      <c r="L166" s="248">
        <f t="shared" si="29"/>
        <v>7.2989999999999999E-2</v>
      </c>
      <c r="M166" s="248">
        <f t="shared" si="48"/>
        <v>7.2989999999999999E-2</v>
      </c>
      <c r="N166" s="248">
        <f t="shared" si="49"/>
        <v>0</v>
      </c>
      <c r="O166" s="248">
        <f t="shared" si="50"/>
        <v>0</v>
      </c>
      <c r="P166" s="20" t="s">
        <v>226</v>
      </c>
      <c r="Q166" s="21"/>
    </row>
    <row r="167" spans="1:17" x14ac:dyDescent="0.25">
      <c r="A167" s="41"/>
      <c r="B167" s="40" t="s">
        <v>216</v>
      </c>
      <c r="C167" s="26">
        <v>1</v>
      </c>
      <c r="D167" s="27">
        <v>273996</v>
      </c>
      <c r="E167" s="22">
        <v>1</v>
      </c>
      <c r="F167" s="22"/>
      <c r="G167" s="247">
        <f t="shared" si="26"/>
        <v>3.6497E-6</v>
      </c>
      <c r="H167" s="247">
        <f t="shared" si="47"/>
        <v>3.6497E-6</v>
      </c>
      <c r="I167" s="247"/>
      <c r="J167" s="247"/>
      <c r="K167" s="20">
        <v>15000</v>
      </c>
      <c r="L167" s="248">
        <f t="shared" si="29"/>
        <v>5.475E-2</v>
      </c>
      <c r="M167" s="248">
        <f t="shared" si="48"/>
        <v>5.475E-2</v>
      </c>
      <c r="N167" s="248">
        <f t="shared" si="49"/>
        <v>0</v>
      </c>
      <c r="O167" s="248">
        <f t="shared" si="50"/>
        <v>0</v>
      </c>
      <c r="P167" s="20" t="s">
        <v>226</v>
      </c>
      <c r="Q167" s="21"/>
    </row>
    <row r="168" spans="1:17" x14ac:dyDescent="0.25">
      <c r="A168" s="41"/>
      <c r="B168" s="40" t="s">
        <v>217</v>
      </c>
      <c r="C168" s="26">
        <v>1</v>
      </c>
      <c r="D168" s="27">
        <v>273996</v>
      </c>
      <c r="E168" s="22">
        <v>1</v>
      </c>
      <c r="F168" s="22"/>
      <c r="G168" s="247">
        <f t="shared" si="26"/>
        <v>3.6497E-6</v>
      </c>
      <c r="H168" s="247">
        <f t="shared" si="47"/>
        <v>3.6497E-6</v>
      </c>
      <c r="I168" s="247"/>
      <c r="J168" s="247"/>
      <c r="K168" s="20">
        <v>5000</v>
      </c>
      <c r="L168" s="248">
        <f t="shared" si="29"/>
        <v>1.8249999999999999E-2</v>
      </c>
      <c r="M168" s="248">
        <f t="shared" si="48"/>
        <v>1.8249999999999999E-2</v>
      </c>
      <c r="N168" s="248">
        <f t="shared" si="49"/>
        <v>0</v>
      </c>
      <c r="O168" s="248">
        <f t="shared" si="50"/>
        <v>0</v>
      </c>
      <c r="P168" s="20" t="s">
        <v>226</v>
      </c>
      <c r="Q168" s="21"/>
    </row>
    <row r="169" spans="1:17" ht="22.5" x14ac:dyDescent="0.25">
      <c r="A169" s="41"/>
      <c r="B169" s="40" t="s">
        <v>218</v>
      </c>
      <c r="C169" s="26">
        <v>1</v>
      </c>
      <c r="D169" s="27">
        <v>273996</v>
      </c>
      <c r="E169" s="22">
        <v>1</v>
      </c>
      <c r="F169" s="22"/>
      <c r="G169" s="247">
        <f t="shared" si="26"/>
        <v>3.6497E-6</v>
      </c>
      <c r="H169" s="247">
        <f t="shared" si="47"/>
        <v>3.6497E-6</v>
      </c>
      <c r="I169" s="247"/>
      <c r="J169" s="247"/>
      <c r="K169" s="20">
        <v>6500</v>
      </c>
      <c r="L169" s="248">
        <f t="shared" si="29"/>
        <v>2.3720000000000001E-2</v>
      </c>
      <c r="M169" s="248">
        <f t="shared" si="48"/>
        <v>2.3720000000000001E-2</v>
      </c>
      <c r="N169" s="248">
        <f t="shared" si="49"/>
        <v>0</v>
      </c>
      <c r="O169" s="248">
        <f t="shared" si="50"/>
        <v>0</v>
      </c>
      <c r="P169" s="20" t="s">
        <v>226</v>
      </c>
      <c r="Q169" s="21"/>
    </row>
    <row r="170" spans="1:17" ht="22.5" x14ac:dyDescent="0.25">
      <c r="A170" s="41"/>
      <c r="B170" s="40" t="s">
        <v>219</v>
      </c>
      <c r="C170" s="26">
        <v>1</v>
      </c>
      <c r="D170" s="27">
        <v>273996</v>
      </c>
      <c r="E170" s="22">
        <v>12</v>
      </c>
      <c r="F170" s="22"/>
      <c r="G170" s="247">
        <f t="shared" si="26"/>
        <v>4.3796299999999999E-5</v>
      </c>
      <c r="H170" s="247">
        <f t="shared" si="47"/>
        <v>4.3796299999999999E-5</v>
      </c>
      <c r="I170" s="247"/>
      <c r="J170" s="247"/>
      <c r="K170" s="20">
        <v>2500</v>
      </c>
      <c r="L170" s="248">
        <f t="shared" si="29"/>
        <v>0.10949</v>
      </c>
      <c r="M170" s="248">
        <f t="shared" si="48"/>
        <v>0.10949</v>
      </c>
      <c r="N170" s="248">
        <f t="shared" si="49"/>
        <v>0</v>
      </c>
      <c r="O170" s="248">
        <f t="shared" si="50"/>
        <v>0</v>
      </c>
      <c r="P170" s="20" t="s">
        <v>226</v>
      </c>
      <c r="Q170" s="21"/>
    </row>
    <row r="171" spans="1:17" ht="22.5" customHeight="1" x14ac:dyDescent="0.25">
      <c r="A171" s="41"/>
      <c r="B171" s="40" t="s">
        <v>220</v>
      </c>
      <c r="C171" s="26">
        <v>1</v>
      </c>
      <c r="D171" s="27">
        <v>273996</v>
      </c>
      <c r="E171" s="22">
        <v>12</v>
      </c>
      <c r="F171" s="22"/>
      <c r="G171" s="247">
        <f t="shared" si="26"/>
        <v>4.3796299999999999E-5</v>
      </c>
      <c r="H171" s="247">
        <f t="shared" si="47"/>
        <v>4.3796299999999999E-5</v>
      </c>
      <c r="I171" s="247"/>
      <c r="J171" s="247"/>
      <c r="K171" s="20">
        <v>6200</v>
      </c>
      <c r="L171" s="248">
        <f t="shared" si="29"/>
        <v>0.27154</v>
      </c>
      <c r="M171" s="248">
        <f t="shared" si="48"/>
        <v>0.27154</v>
      </c>
      <c r="N171" s="248">
        <f t="shared" si="49"/>
        <v>0</v>
      </c>
      <c r="O171" s="248">
        <f t="shared" si="50"/>
        <v>0</v>
      </c>
      <c r="P171" s="20" t="s">
        <v>226</v>
      </c>
      <c r="Q171" s="21"/>
    </row>
    <row r="172" spans="1:17" ht="22.5" x14ac:dyDescent="0.25">
      <c r="A172" s="41"/>
      <c r="B172" s="40" t="s">
        <v>593</v>
      </c>
      <c r="C172" s="26">
        <v>1</v>
      </c>
      <c r="D172" s="27">
        <f>260532</f>
        <v>260532</v>
      </c>
      <c r="E172" s="22">
        <v>1</v>
      </c>
      <c r="F172" s="22"/>
      <c r="G172" s="247">
        <f t="shared" si="26"/>
        <v>3.8383000000000002E-6</v>
      </c>
      <c r="H172" s="247">
        <f t="shared" si="47"/>
        <v>3.8383000000000002E-6</v>
      </c>
      <c r="I172" s="247"/>
      <c r="J172" s="247"/>
      <c r="K172" s="20">
        <v>5000</v>
      </c>
      <c r="L172" s="248">
        <f t="shared" si="29"/>
        <v>1.9189999999999999E-2</v>
      </c>
      <c r="M172" s="248">
        <f t="shared" si="48"/>
        <v>1.9189999999999999E-2</v>
      </c>
      <c r="N172" s="248">
        <f t="shared" si="49"/>
        <v>0</v>
      </c>
      <c r="O172" s="248">
        <f t="shared" si="50"/>
        <v>0</v>
      </c>
      <c r="P172" s="20" t="s">
        <v>226</v>
      </c>
      <c r="Q172" s="21" t="s">
        <v>540</v>
      </c>
    </row>
    <row r="173" spans="1:17" x14ac:dyDescent="0.25">
      <c r="A173" s="44" t="s">
        <v>242</v>
      </c>
      <c r="B173" s="39" t="s">
        <v>230</v>
      </c>
      <c r="C173" s="35"/>
      <c r="D173" s="36"/>
      <c r="E173" s="36"/>
      <c r="F173" s="36"/>
      <c r="G173" s="37"/>
      <c r="H173" s="37"/>
      <c r="I173" s="37"/>
      <c r="J173" s="37"/>
      <c r="K173" s="35"/>
      <c r="L173" s="249">
        <f>SUM(L164:L172)</f>
        <v>0.65752999999999995</v>
      </c>
      <c r="M173" s="249">
        <f>SUM(M164:M172)</f>
        <v>0.65752999999999995</v>
      </c>
      <c r="N173" s="249">
        <f>SUM(N164:N172)</f>
        <v>0</v>
      </c>
      <c r="O173" s="249">
        <f>SUM(O164:O172)</f>
        <v>0</v>
      </c>
      <c r="P173" s="35"/>
      <c r="Q173" s="21"/>
    </row>
    <row r="174" spans="1:17" x14ac:dyDescent="0.25">
      <c r="A174" s="46"/>
      <c r="B174" s="1114" t="s">
        <v>227</v>
      </c>
      <c r="C174" s="1114"/>
      <c r="D174" s="1114"/>
      <c r="E174" s="1114"/>
      <c r="F174" s="1114"/>
      <c r="G174" s="1114"/>
      <c r="H174" s="1114"/>
      <c r="I174" s="1114"/>
      <c r="J174" s="1114"/>
      <c r="K174" s="1114"/>
      <c r="L174" s="1114"/>
      <c r="M174" s="1114"/>
      <c r="N174" s="1114"/>
      <c r="O174" s="1114"/>
      <c r="P174" s="1117"/>
      <c r="Q174" s="47"/>
    </row>
    <row r="175" spans="1:17" x14ac:dyDescent="0.25">
      <c r="A175" s="41"/>
      <c r="B175" s="246" t="s">
        <v>228</v>
      </c>
      <c r="C175" s="20">
        <v>1</v>
      </c>
      <c r="D175" s="22">
        <v>273996</v>
      </c>
      <c r="E175" s="22">
        <v>1</v>
      </c>
      <c r="F175" s="22"/>
      <c r="G175" s="247">
        <f t="shared" si="26"/>
        <v>3.6497E-6</v>
      </c>
      <c r="H175" s="247">
        <f>G175-J175</f>
        <v>0</v>
      </c>
      <c r="I175" s="247"/>
      <c r="J175" s="247">
        <f>E175/D175/C175</f>
        <v>3.6497E-6</v>
      </c>
      <c r="K175" s="20">
        <v>209000</v>
      </c>
      <c r="L175" s="248">
        <f t="shared" si="29"/>
        <v>0.76278999999999997</v>
      </c>
      <c r="M175" s="248">
        <f>H175*K175</f>
        <v>0</v>
      </c>
      <c r="N175" s="248">
        <f>I175*K175</f>
        <v>0</v>
      </c>
      <c r="O175" s="248">
        <f>L175-M175</f>
        <v>0.76278999999999997</v>
      </c>
      <c r="P175" s="20" t="s">
        <v>226</v>
      </c>
      <c r="Q175" s="21"/>
    </row>
    <row r="176" spans="1:17" x14ac:dyDescent="0.25">
      <c r="A176" s="41" t="s">
        <v>258</v>
      </c>
      <c r="B176" s="39" t="s">
        <v>230</v>
      </c>
      <c r="C176" s="35"/>
      <c r="D176" s="36"/>
      <c r="E176" s="36"/>
      <c r="F176" s="36"/>
      <c r="G176" s="37"/>
      <c r="H176" s="37"/>
      <c r="I176" s="37"/>
      <c r="J176" s="37"/>
      <c r="K176" s="35"/>
      <c r="L176" s="249">
        <f>SUM(L175:L175)</f>
        <v>0.76278999999999997</v>
      </c>
      <c r="M176" s="249">
        <f>SUM(M175:M175)</f>
        <v>0</v>
      </c>
      <c r="N176" s="249">
        <f>SUM(N175:N175)</f>
        <v>0</v>
      </c>
      <c r="O176" s="249">
        <f>SUM(O175:O175)</f>
        <v>0.76278999999999997</v>
      </c>
      <c r="P176" s="35"/>
      <c r="Q176" s="21"/>
    </row>
    <row r="177" spans="1:17" x14ac:dyDescent="0.25">
      <c r="A177" s="46"/>
      <c r="B177" s="1114" t="s">
        <v>245</v>
      </c>
      <c r="C177" s="1114"/>
      <c r="D177" s="1114"/>
      <c r="E177" s="1114"/>
      <c r="F177" s="1114"/>
      <c r="G177" s="1114"/>
      <c r="H177" s="1114"/>
      <c r="I177" s="1114"/>
      <c r="J177" s="1114"/>
      <c r="K177" s="1114"/>
      <c r="L177" s="1114"/>
      <c r="M177" s="1114"/>
      <c r="N177" s="1114"/>
      <c r="O177" s="1114"/>
      <c r="P177" s="1117"/>
      <c r="Q177" s="47"/>
    </row>
    <row r="178" spans="1:17" ht="22.5" x14ac:dyDescent="0.25">
      <c r="A178" s="41"/>
      <c r="B178" s="40" t="s">
        <v>594</v>
      </c>
      <c r="C178" s="20">
        <v>1</v>
      </c>
      <c r="D178" s="27">
        <v>273996</v>
      </c>
      <c r="E178" s="22">
        <f>12</f>
        <v>12</v>
      </c>
      <c r="F178" s="22"/>
      <c r="G178" s="247">
        <f>(E178+F178)/D178/C178</f>
        <v>4.3796299999999999E-5</v>
      </c>
      <c r="H178" s="247">
        <f>G178-J178</f>
        <v>0</v>
      </c>
      <c r="I178" s="247"/>
      <c r="J178" s="247">
        <f>E178/D178/C178</f>
        <v>4.3796299999999999E-5</v>
      </c>
      <c r="K178" s="26">
        <v>1702</v>
      </c>
      <c r="L178" s="28">
        <f>G178*K178</f>
        <v>7.4539999999999995E-2</v>
      </c>
      <c r="M178" s="23">
        <f>H178*K178</f>
        <v>0</v>
      </c>
      <c r="N178" s="23">
        <f>I178*K178</f>
        <v>0</v>
      </c>
      <c r="O178" s="23">
        <f>L178-M178</f>
        <v>7.4539999999999995E-2</v>
      </c>
      <c r="P178" s="20" t="s">
        <v>201</v>
      </c>
      <c r="Q178" s="21"/>
    </row>
    <row r="179" spans="1:17" x14ac:dyDescent="0.25">
      <c r="A179" s="41" t="s">
        <v>244</v>
      </c>
      <c r="B179" s="39" t="s">
        <v>230</v>
      </c>
      <c r="C179" s="35"/>
      <c r="D179" s="36"/>
      <c r="E179" s="36"/>
      <c r="F179" s="36"/>
      <c r="G179" s="37"/>
      <c r="H179" s="37"/>
      <c r="I179" s="37"/>
      <c r="J179" s="37"/>
      <c r="K179" s="35"/>
      <c r="L179" s="249">
        <f>SUM(L178:L178)</f>
        <v>7.4539999999999995E-2</v>
      </c>
      <c r="M179" s="249">
        <f>SUM(M178:M178)</f>
        <v>0</v>
      </c>
      <c r="N179" s="249">
        <f>SUM(N178:N178)</f>
        <v>0</v>
      </c>
      <c r="O179" s="249">
        <f>SUM(O178:O178)</f>
        <v>7.4539999999999995E-2</v>
      </c>
      <c r="P179" s="35"/>
      <c r="Q179" s="21"/>
    </row>
    <row r="180" spans="1:17" x14ac:dyDescent="0.25">
      <c r="A180" s="46"/>
      <c r="B180" s="1114" t="s">
        <v>247</v>
      </c>
      <c r="C180" s="1114"/>
      <c r="D180" s="1114"/>
      <c r="E180" s="1114"/>
      <c r="F180" s="1114"/>
      <c r="G180" s="1114"/>
      <c r="H180" s="1114"/>
      <c r="I180" s="1114"/>
      <c r="J180" s="1114"/>
      <c r="K180" s="1114"/>
      <c r="L180" s="1114"/>
      <c r="M180" s="1114"/>
      <c r="N180" s="1114"/>
      <c r="O180" s="1114"/>
      <c r="P180" s="1117"/>
      <c r="Q180" s="47"/>
    </row>
    <row r="181" spans="1:17" ht="22.5" customHeight="1" x14ac:dyDescent="0.25">
      <c r="A181" s="41"/>
      <c r="B181" s="40" t="s">
        <v>595</v>
      </c>
      <c r="C181" s="20">
        <v>1</v>
      </c>
      <c r="D181" s="27">
        <v>273996</v>
      </c>
      <c r="E181" s="22">
        <v>12</v>
      </c>
      <c r="F181" s="22"/>
      <c r="G181" s="247">
        <f>(E181+F181)/D181/C181</f>
        <v>4.3796299999999999E-5</v>
      </c>
      <c r="H181" s="247">
        <f>G181-J181</f>
        <v>0</v>
      </c>
      <c r="I181" s="247"/>
      <c r="J181" s="247">
        <f>E181/D181/C181</f>
        <v>4.3796299999999999E-5</v>
      </c>
      <c r="K181" s="20">
        <v>17152</v>
      </c>
      <c r="L181" s="28">
        <f>G181*K181</f>
        <v>0.75119000000000002</v>
      </c>
      <c r="M181" s="23">
        <f>H181*K181</f>
        <v>0</v>
      </c>
      <c r="N181" s="23">
        <f>I181*K181</f>
        <v>0</v>
      </c>
      <c r="O181" s="23">
        <f>L181-M181</f>
        <v>0.75119000000000002</v>
      </c>
      <c r="P181" s="20" t="s">
        <v>248</v>
      </c>
      <c r="Q181" s="21"/>
    </row>
    <row r="182" spans="1:17" hidden="1" x14ac:dyDescent="0.25">
      <c r="A182" s="41"/>
      <c r="B182" s="33"/>
      <c r="C182" s="20">
        <v>1</v>
      </c>
      <c r="D182" s="27">
        <v>273996</v>
      </c>
      <c r="E182" s="22">
        <f>12*4</f>
        <v>48</v>
      </c>
      <c r="F182" s="22"/>
      <c r="G182" s="247">
        <f>(E182+F182)/D182/C182</f>
        <v>1.7518500000000001E-4</v>
      </c>
      <c r="H182" s="247">
        <f>G182-J182</f>
        <v>0</v>
      </c>
      <c r="I182" s="247"/>
      <c r="J182" s="247">
        <f>E182/D182/C182</f>
        <v>1.7518500000000001E-4</v>
      </c>
      <c r="K182" s="252"/>
      <c r="L182" s="23">
        <f>G182*K182</f>
        <v>0</v>
      </c>
      <c r="M182" s="23">
        <f>H182*K182</f>
        <v>0</v>
      </c>
      <c r="N182" s="23">
        <f>I182*K182</f>
        <v>0</v>
      </c>
      <c r="O182" s="23">
        <f>L182-M182</f>
        <v>0</v>
      </c>
      <c r="P182" s="20" t="s">
        <v>248</v>
      </c>
      <c r="Q182" s="21"/>
    </row>
    <row r="183" spans="1:17" x14ac:dyDescent="0.25">
      <c r="A183" s="41" t="s">
        <v>259</v>
      </c>
      <c r="B183" s="39" t="s">
        <v>230</v>
      </c>
      <c r="C183" s="35"/>
      <c r="D183" s="36"/>
      <c r="E183" s="36"/>
      <c r="F183" s="36"/>
      <c r="G183" s="37"/>
      <c r="H183" s="37"/>
      <c r="I183" s="37"/>
      <c r="J183" s="37"/>
      <c r="K183" s="35"/>
      <c r="L183" s="249">
        <f>SUM(L181:L182)</f>
        <v>0.75119000000000002</v>
      </c>
      <c r="M183" s="249">
        <f>SUM(M181:M182)</f>
        <v>0</v>
      </c>
      <c r="N183" s="249">
        <f>SUM(N181:N182)</f>
        <v>0</v>
      </c>
      <c r="O183" s="249">
        <f>SUM(O181:O182)</f>
        <v>0.75119000000000002</v>
      </c>
      <c r="P183" s="35"/>
      <c r="Q183" s="21"/>
    </row>
    <row r="184" spans="1:17" x14ac:dyDescent="0.25">
      <c r="A184" s="46"/>
      <c r="B184" s="1114" t="s">
        <v>246</v>
      </c>
      <c r="C184" s="1114"/>
      <c r="D184" s="1114"/>
      <c r="E184" s="1114"/>
      <c r="F184" s="1114"/>
      <c r="G184" s="1114"/>
      <c r="H184" s="1114"/>
      <c r="I184" s="1114"/>
      <c r="J184" s="1114"/>
      <c r="K184" s="1114"/>
      <c r="L184" s="1114"/>
      <c r="M184" s="1114"/>
      <c r="N184" s="1114"/>
      <c r="O184" s="1114"/>
      <c r="P184" s="1117"/>
      <c r="Q184" s="47"/>
    </row>
    <row r="185" spans="1:17" x14ac:dyDescent="0.25">
      <c r="A185" s="41"/>
      <c r="B185" s="40" t="s">
        <v>249</v>
      </c>
      <c r="C185" s="26">
        <v>1</v>
      </c>
      <c r="D185" s="27">
        <v>273996</v>
      </c>
      <c r="E185" s="22">
        <v>5</v>
      </c>
      <c r="F185" s="22"/>
      <c r="G185" s="247">
        <f t="shared" ref="G185:G191" si="51">(E185+F185)/D185/C185</f>
        <v>1.82484E-5</v>
      </c>
      <c r="H185" s="247">
        <f t="shared" ref="H185:H191" si="52">G185-J185</f>
        <v>0</v>
      </c>
      <c r="I185" s="247"/>
      <c r="J185" s="247">
        <f t="shared" ref="J185:J191" si="53">E185/D185/C185</f>
        <v>1.82484E-5</v>
      </c>
      <c r="K185" s="20">
        <v>684</v>
      </c>
      <c r="L185" s="248">
        <f t="shared" ref="L185:L191" si="54">G185*K185</f>
        <v>1.248E-2</v>
      </c>
      <c r="M185" s="248">
        <f t="shared" ref="M185:M191" si="55">H185*K185</f>
        <v>0</v>
      </c>
      <c r="N185" s="248">
        <f t="shared" ref="N185:N191" si="56">I185*K185</f>
        <v>0</v>
      </c>
      <c r="O185" s="248">
        <f t="shared" ref="O185:O191" si="57">L185-M185</f>
        <v>1.248E-2</v>
      </c>
      <c r="P185" s="20" t="s">
        <v>252</v>
      </c>
      <c r="Q185" s="21"/>
    </row>
    <row r="186" spans="1:17" x14ac:dyDescent="0.25">
      <c r="A186" s="41"/>
      <c r="B186" s="40" t="s">
        <v>250</v>
      </c>
      <c r="C186" s="26">
        <v>1</v>
      </c>
      <c r="D186" s="27">
        <v>273996</v>
      </c>
      <c r="E186" s="22">
        <v>1</v>
      </c>
      <c r="F186" s="22"/>
      <c r="G186" s="247">
        <f t="shared" si="51"/>
        <v>3.6497E-6</v>
      </c>
      <c r="H186" s="247">
        <f t="shared" si="52"/>
        <v>0</v>
      </c>
      <c r="I186" s="247"/>
      <c r="J186" s="247">
        <f t="shared" si="53"/>
        <v>3.6497E-6</v>
      </c>
      <c r="K186" s="26">
        <v>1490</v>
      </c>
      <c r="L186" s="248">
        <f t="shared" si="54"/>
        <v>5.4400000000000004E-3</v>
      </c>
      <c r="M186" s="248">
        <f t="shared" si="55"/>
        <v>0</v>
      </c>
      <c r="N186" s="248">
        <f t="shared" si="56"/>
        <v>0</v>
      </c>
      <c r="O186" s="248">
        <f t="shared" si="57"/>
        <v>5.4400000000000004E-3</v>
      </c>
      <c r="P186" s="20" t="s">
        <v>254</v>
      </c>
      <c r="Q186" s="21"/>
    </row>
    <row r="187" spans="1:17" ht="36" customHeight="1" x14ac:dyDescent="0.25">
      <c r="A187" s="41"/>
      <c r="B187" s="40" t="s">
        <v>596</v>
      </c>
      <c r="C187" s="26">
        <v>1</v>
      </c>
      <c r="D187" s="27">
        <v>273996</v>
      </c>
      <c r="E187" s="22">
        <v>18</v>
      </c>
      <c r="F187" s="22"/>
      <c r="G187" s="247">
        <f t="shared" si="51"/>
        <v>6.5694399999999999E-5</v>
      </c>
      <c r="H187" s="247">
        <f t="shared" si="52"/>
        <v>0</v>
      </c>
      <c r="I187" s="247"/>
      <c r="J187" s="247">
        <f t="shared" si="53"/>
        <v>6.5694399999999999E-5</v>
      </c>
      <c r="K187" s="20">
        <v>800</v>
      </c>
      <c r="L187" s="248">
        <f t="shared" si="54"/>
        <v>5.2560000000000003E-2</v>
      </c>
      <c r="M187" s="248">
        <f t="shared" si="55"/>
        <v>0</v>
      </c>
      <c r="N187" s="248">
        <f t="shared" si="56"/>
        <v>0</v>
      </c>
      <c r="O187" s="248">
        <f t="shared" si="57"/>
        <v>5.2560000000000003E-2</v>
      </c>
      <c r="P187" s="20" t="s">
        <v>253</v>
      </c>
      <c r="Q187" s="21"/>
    </row>
    <row r="188" spans="1:17" ht="22.5" x14ac:dyDescent="0.25">
      <c r="A188" s="41"/>
      <c r="B188" s="40" t="s">
        <v>597</v>
      </c>
      <c r="C188" s="26">
        <v>3</v>
      </c>
      <c r="D188" s="27">
        <v>273996</v>
      </c>
      <c r="E188" s="22">
        <v>1</v>
      </c>
      <c r="F188" s="22"/>
      <c r="G188" s="247">
        <f t="shared" si="51"/>
        <v>1.2165999999999999E-6</v>
      </c>
      <c r="H188" s="247">
        <f t="shared" si="52"/>
        <v>0</v>
      </c>
      <c r="I188" s="247"/>
      <c r="J188" s="247">
        <f t="shared" si="53"/>
        <v>1.2165999999999999E-6</v>
      </c>
      <c r="K188" s="20">
        <v>120000</v>
      </c>
      <c r="L188" s="248">
        <f t="shared" si="54"/>
        <v>0.14599000000000001</v>
      </c>
      <c r="M188" s="248">
        <f t="shared" si="55"/>
        <v>0</v>
      </c>
      <c r="N188" s="248">
        <f t="shared" si="56"/>
        <v>0</v>
      </c>
      <c r="O188" s="248">
        <f t="shared" si="57"/>
        <v>0.14599000000000001</v>
      </c>
      <c r="P188" s="20" t="s">
        <v>598</v>
      </c>
      <c r="Q188" s="21"/>
    </row>
    <row r="189" spans="1:17" x14ac:dyDescent="0.25">
      <c r="A189" s="41"/>
      <c r="B189" s="40" t="s">
        <v>599</v>
      </c>
      <c r="C189" s="26">
        <v>1</v>
      </c>
      <c r="D189" s="27">
        <v>273996</v>
      </c>
      <c r="E189" s="22">
        <v>1</v>
      </c>
      <c r="F189" s="22"/>
      <c r="G189" s="247">
        <f t="shared" si="51"/>
        <v>3.6497E-6</v>
      </c>
      <c r="H189" s="247">
        <f t="shared" si="52"/>
        <v>0</v>
      </c>
      <c r="I189" s="247"/>
      <c r="J189" s="247">
        <f t="shared" si="53"/>
        <v>3.6497E-6</v>
      </c>
      <c r="K189" s="20">
        <v>5000</v>
      </c>
      <c r="L189" s="248">
        <f t="shared" si="54"/>
        <v>1.8249999999999999E-2</v>
      </c>
      <c r="M189" s="248">
        <f t="shared" si="55"/>
        <v>0</v>
      </c>
      <c r="N189" s="248">
        <f t="shared" si="56"/>
        <v>0</v>
      </c>
      <c r="O189" s="248">
        <f t="shared" si="57"/>
        <v>1.8249999999999999E-2</v>
      </c>
      <c r="P189" s="20" t="s">
        <v>254</v>
      </c>
      <c r="Q189" s="21"/>
    </row>
    <row r="190" spans="1:17" x14ac:dyDescent="0.25">
      <c r="A190" s="41"/>
      <c r="B190" s="40" t="s">
        <v>600</v>
      </c>
      <c r="C190" s="26">
        <v>20</v>
      </c>
      <c r="D190" s="27">
        <f>519552</f>
        <v>519552</v>
      </c>
      <c r="E190" s="22">
        <v>12</v>
      </c>
      <c r="F190" s="22"/>
      <c r="G190" s="247">
        <f t="shared" si="51"/>
        <v>1.1547999999999999E-6</v>
      </c>
      <c r="H190" s="247">
        <f t="shared" si="52"/>
        <v>0</v>
      </c>
      <c r="I190" s="247"/>
      <c r="J190" s="247">
        <f t="shared" si="53"/>
        <v>1.1547999999999999E-6</v>
      </c>
      <c r="K190" s="20">
        <v>1360</v>
      </c>
      <c r="L190" s="248">
        <f t="shared" si="54"/>
        <v>1.57E-3</v>
      </c>
      <c r="M190" s="248">
        <f t="shared" si="55"/>
        <v>0</v>
      </c>
      <c r="N190" s="248">
        <f t="shared" si="56"/>
        <v>0</v>
      </c>
      <c r="O190" s="248">
        <f t="shared" si="57"/>
        <v>1.57E-3</v>
      </c>
      <c r="P190" s="20" t="s">
        <v>601</v>
      </c>
      <c r="Q190" s="21" t="s">
        <v>602</v>
      </c>
    </row>
    <row r="191" spans="1:17" x14ac:dyDescent="0.25">
      <c r="A191" s="41"/>
      <c r="B191" s="33" t="s">
        <v>251</v>
      </c>
      <c r="C191" s="20">
        <v>5</v>
      </c>
      <c r="D191" s="27">
        <v>273996</v>
      </c>
      <c r="E191" s="22">
        <v>1</v>
      </c>
      <c r="F191" s="22"/>
      <c r="G191" s="247">
        <f t="shared" si="51"/>
        <v>7.2989999999999999E-7</v>
      </c>
      <c r="H191" s="247">
        <f t="shared" si="52"/>
        <v>0</v>
      </c>
      <c r="I191" s="247"/>
      <c r="J191" s="247">
        <f t="shared" si="53"/>
        <v>7.2989999999999999E-7</v>
      </c>
      <c r="K191" s="20">
        <v>7000</v>
      </c>
      <c r="L191" s="248">
        <f t="shared" si="54"/>
        <v>5.11E-3</v>
      </c>
      <c r="M191" s="248">
        <f t="shared" si="55"/>
        <v>0</v>
      </c>
      <c r="N191" s="248">
        <f t="shared" si="56"/>
        <v>0</v>
      </c>
      <c r="O191" s="248">
        <f t="shared" si="57"/>
        <v>5.11E-3</v>
      </c>
      <c r="P191" s="20" t="s">
        <v>603</v>
      </c>
      <c r="Q191" s="21"/>
    </row>
    <row r="192" spans="1:17" x14ac:dyDescent="0.25">
      <c r="A192" s="41" t="s">
        <v>259</v>
      </c>
      <c r="B192" s="39" t="s">
        <v>230</v>
      </c>
      <c r="C192" s="35"/>
      <c r="D192" s="36"/>
      <c r="E192" s="36"/>
      <c r="F192" s="36"/>
      <c r="G192" s="37"/>
      <c r="H192" s="37"/>
      <c r="I192" s="37"/>
      <c r="J192" s="37"/>
      <c r="K192" s="35"/>
      <c r="L192" s="249">
        <f>SUM(L185:L191)</f>
        <v>0.2414</v>
      </c>
      <c r="M192" s="249">
        <f>SUM(M185:M191)</f>
        <v>0</v>
      </c>
      <c r="N192" s="249">
        <f>SUM(N185:N191)</f>
        <v>0</v>
      </c>
      <c r="O192" s="249">
        <f>SUM(O185:O191)</f>
        <v>0.2414</v>
      </c>
      <c r="P192" s="35"/>
      <c r="Q192" s="21"/>
    </row>
    <row r="193" spans="1:17" hidden="1" x14ac:dyDescent="0.25">
      <c r="A193" s="46"/>
      <c r="B193" s="1114" t="s">
        <v>255</v>
      </c>
      <c r="C193" s="1114"/>
      <c r="D193" s="1114"/>
      <c r="E193" s="1114"/>
      <c r="F193" s="1114"/>
      <c r="G193" s="1114"/>
      <c r="H193" s="1114"/>
      <c r="I193" s="1114"/>
      <c r="J193" s="1114"/>
      <c r="K193" s="1114"/>
      <c r="L193" s="1114"/>
      <c r="M193" s="1114"/>
      <c r="N193" s="1114"/>
      <c r="O193" s="1114"/>
      <c r="P193" s="1117"/>
      <c r="Q193" s="47"/>
    </row>
    <row r="194" spans="1:17" hidden="1" x14ac:dyDescent="0.25">
      <c r="A194" s="41"/>
      <c r="B194" s="256"/>
      <c r="C194" s="20"/>
      <c r="D194" s="22"/>
      <c r="E194" s="22"/>
      <c r="F194" s="22"/>
      <c r="G194" s="247"/>
      <c r="H194" s="247"/>
      <c r="I194" s="247"/>
      <c r="J194" s="247"/>
      <c r="K194" s="254"/>
      <c r="L194" s="248"/>
      <c r="M194" s="248"/>
      <c r="N194" s="248"/>
      <c r="O194" s="248"/>
      <c r="P194" s="20" t="s">
        <v>256</v>
      </c>
      <c r="Q194" s="21"/>
    </row>
    <row r="195" spans="1:17" hidden="1" x14ac:dyDescent="0.25">
      <c r="A195" s="41"/>
      <c r="B195" s="256"/>
      <c r="C195" s="20"/>
      <c r="D195" s="27"/>
      <c r="E195" s="22"/>
      <c r="F195" s="22"/>
      <c r="G195" s="247"/>
      <c r="H195" s="247"/>
      <c r="I195" s="247"/>
      <c r="J195" s="247"/>
      <c r="K195" s="254"/>
      <c r="L195" s="248"/>
      <c r="M195" s="248"/>
      <c r="N195" s="248"/>
      <c r="O195" s="248"/>
      <c r="P195" s="20" t="s">
        <v>256</v>
      </c>
      <c r="Q195" s="21"/>
    </row>
    <row r="196" spans="1:17" hidden="1" x14ac:dyDescent="0.25">
      <c r="A196" s="41" t="s">
        <v>244</v>
      </c>
      <c r="B196" s="39" t="s">
        <v>230</v>
      </c>
      <c r="C196" s="35"/>
      <c r="D196" s="36"/>
      <c r="E196" s="36"/>
      <c r="F196" s="36"/>
      <c r="G196" s="37"/>
      <c r="H196" s="37"/>
      <c r="I196" s="37"/>
      <c r="J196" s="37"/>
      <c r="K196" s="35"/>
      <c r="L196" s="249">
        <f>SUM(L194:L195)</f>
        <v>0</v>
      </c>
      <c r="M196" s="249">
        <f>SUM(M194:M195)</f>
        <v>0</v>
      </c>
      <c r="N196" s="249">
        <f>SUM(N194:N195)</f>
        <v>0</v>
      </c>
      <c r="O196" s="249">
        <f>SUM(O194:O195)</f>
        <v>0</v>
      </c>
      <c r="P196" s="35"/>
      <c r="Q196" s="21"/>
    </row>
    <row r="197" spans="1:17" x14ac:dyDescent="0.25">
      <c r="A197" s="46"/>
      <c r="B197" s="1114" t="s">
        <v>296</v>
      </c>
      <c r="C197" s="1114"/>
      <c r="D197" s="1114"/>
      <c r="E197" s="1114"/>
      <c r="F197" s="1114"/>
      <c r="G197" s="1114"/>
      <c r="H197" s="1114"/>
      <c r="I197" s="1114"/>
      <c r="J197" s="1114"/>
      <c r="K197" s="1114"/>
      <c r="L197" s="1114"/>
      <c r="M197" s="1114"/>
      <c r="N197" s="1114"/>
      <c r="O197" s="1114"/>
      <c r="P197" s="1117"/>
      <c r="Q197" s="47"/>
    </row>
    <row r="198" spans="1:17" ht="33.75" x14ac:dyDescent="0.25">
      <c r="A198" s="41"/>
      <c r="B198" s="40" t="s">
        <v>297</v>
      </c>
      <c r="C198" s="20">
        <v>5</v>
      </c>
      <c r="D198" s="22">
        <v>273996</v>
      </c>
      <c r="E198" s="22">
        <f>2*10</f>
        <v>20</v>
      </c>
      <c r="F198" s="22">
        <f>(156.7/5)*10</f>
        <v>313</v>
      </c>
      <c r="G198" s="247">
        <f>(E198+F198)/D198/C198</f>
        <v>2.4306919999999999E-4</v>
      </c>
      <c r="H198" s="247">
        <f>G198-J198</f>
        <v>2.4306919999999999E-4</v>
      </c>
      <c r="I198" s="247"/>
      <c r="J198" s="247"/>
      <c r="K198" s="22">
        <v>100</v>
      </c>
      <c r="L198" s="248">
        <f>G198*K198</f>
        <v>2.4309999999999998E-2</v>
      </c>
      <c r="M198" s="248">
        <f>H198*K198</f>
        <v>2.4309999999999998E-2</v>
      </c>
      <c r="N198" s="248">
        <f>I198*K198</f>
        <v>0</v>
      </c>
      <c r="O198" s="248">
        <f>L198-M198</f>
        <v>0</v>
      </c>
      <c r="P198" s="21" t="s">
        <v>604</v>
      </c>
      <c r="Q198" s="21"/>
    </row>
    <row r="199" spans="1:17" ht="33.75" x14ac:dyDescent="0.25">
      <c r="A199" s="41"/>
      <c r="B199" s="40" t="s">
        <v>298</v>
      </c>
      <c r="C199" s="20">
        <v>5</v>
      </c>
      <c r="D199" s="22">
        <v>273996</v>
      </c>
      <c r="E199" s="22">
        <f>2*2</f>
        <v>4</v>
      </c>
      <c r="F199" s="22">
        <f>(156.7/5)*2</f>
        <v>63</v>
      </c>
      <c r="G199" s="247">
        <f>(E199+F199)/D199/C199</f>
        <v>4.8905800000000002E-5</v>
      </c>
      <c r="H199" s="247">
        <f>G199-J199</f>
        <v>4.8905800000000002E-5</v>
      </c>
      <c r="I199" s="247"/>
      <c r="J199" s="247"/>
      <c r="K199" s="22">
        <v>120</v>
      </c>
      <c r="L199" s="248">
        <f>G199*K199</f>
        <v>5.8700000000000002E-3</v>
      </c>
      <c r="M199" s="248">
        <f>H199*K199</f>
        <v>5.8700000000000002E-3</v>
      </c>
      <c r="N199" s="248">
        <f>I199*K199</f>
        <v>0</v>
      </c>
      <c r="O199" s="248">
        <f>L199-M199</f>
        <v>0</v>
      </c>
      <c r="P199" s="21" t="s">
        <v>605</v>
      </c>
      <c r="Q199" s="21"/>
    </row>
    <row r="200" spans="1:17" ht="33.75" x14ac:dyDescent="0.25">
      <c r="A200" s="41"/>
      <c r="B200" s="40" t="s">
        <v>299</v>
      </c>
      <c r="C200" s="20">
        <v>5</v>
      </c>
      <c r="D200" s="22">
        <v>273996</v>
      </c>
      <c r="E200" s="22">
        <f>2*10</f>
        <v>20</v>
      </c>
      <c r="F200" s="22">
        <f>(156.7/5)*10</f>
        <v>313</v>
      </c>
      <c r="G200" s="247">
        <f>(E200+F200)/D200/C200</f>
        <v>2.4306919999999999E-4</v>
      </c>
      <c r="H200" s="247">
        <f>G200-J200</f>
        <v>2.4306919999999999E-4</v>
      </c>
      <c r="I200" s="247"/>
      <c r="J200" s="247"/>
      <c r="K200" s="22">
        <v>550</v>
      </c>
      <c r="L200" s="248">
        <f>G200*K200</f>
        <v>0.13369</v>
      </c>
      <c r="M200" s="248">
        <f>H200*K200</f>
        <v>0.13369</v>
      </c>
      <c r="N200" s="248">
        <f>I200*K200</f>
        <v>0</v>
      </c>
      <c r="O200" s="248">
        <f>L200-M200</f>
        <v>0</v>
      </c>
      <c r="P200" s="21" t="s">
        <v>604</v>
      </c>
      <c r="Q200" s="21"/>
    </row>
    <row r="201" spans="1:17" x14ac:dyDescent="0.25">
      <c r="A201" s="41"/>
      <c r="B201" s="39" t="s">
        <v>230</v>
      </c>
      <c r="C201" s="35"/>
      <c r="D201" s="36"/>
      <c r="E201" s="36"/>
      <c r="F201" s="36"/>
      <c r="G201" s="37"/>
      <c r="H201" s="37"/>
      <c r="I201" s="37"/>
      <c r="J201" s="37"/>
      <c r="K201" s="35"/>
      <c r="L201" s="249">
        <f>SUM(L198:L200)</f>
        <v>0.16386999999999999</v>
      </c>
      <c r="M201" s="249">
        <f>SUM(M198:M200)</f>
        <v>0.16386999999999999</v>
      </c>
      <c r="N201" s="249">
        <f>SUM(N198:N200)</f>
        <v>0</v>
      </c>
      <c r="O201" s="249">
        <f>SUM(O198:O200)</f>
        <v>0</v>
      </c>
      <c r="P201" s="35"/>
      <c r="Q201" s="21"/>
    </row>
    <row r="202" spans="1:17" x14ac:dyDescent="0.25">
      <c r="A202" s="41" t="s">
        <v>242</v>
      </c>
      <c r="B202" s="39"/>
      <c r="C202" s="35"/>
      <c r="D202" s="36"/>
      <c r="E202" s="36"/>
      <c r="F202" s="36"/>
      <c r="G202" s="37"/>
      <c r="H202" s="37"/>
      <c r="I202" s="37"/>
      <c r="J202" s="37"/>
      <c r="K202" s="35"/>
      <c r="L202" s="249">
        <f>SUM(M202:O202)</f>
        <v>0.16386999999999999</v>
      </c>
      <c r="M202" s="249">
        <f>M201</f>
        <v>0.16386999999999999</v>
      </c>
      <c r="N202" s="249">
        <f>N201</f>
        <v>0</v>
      </c>
      <c r="O202" s="249"/>
      <c r="P202" s="35"/>
      <c r="Q202" s="21"/>
    </row>
    <row r="203" spans="1:17" x14ac:dyDescent="0.25">
      <c r="A203" s="41" t="s">
        <v>263</v>
      </c>
      <c r="B203" s="39"/>
      <c r="C203" s="35"/>
      <c r="D203" s="36"/>
      <c r="E203" s="36"/>
      <c r="F203" s="36"/>
      <c r="G203" s="37"/>
      <c r="H203" s="37"/>
      <c r="I203" s="37"/>
      <c r="J203" s="37"/>
      <c r="K203" s="35"/>
      <c r="L203" s="249">
        <f>SUM(M203:O203)</f>
        <v>0</v>
      </c>
      <c r="M203" s="249"/>
      <c r="N203" s="249"/>
      <c r="O203" s="249">
        <f>O201</f>
        <v>0</v>
      </c>
      <c r="P203" s="35"/>
      <c r="Q203" s="21"/>
    </row>
    <row r="204" spans="1:17" x14ac:dyDescent="0.25">
      <c r="A204" s="46"/>
      <c r="B204" s="1114" t="s">
        <v>300</v>
      </c>
      <c r="C204" s="1114"/>
      <c r="D204" s="1114"/>
      <c r="E204" s="1114"/>
      <c r="F204" s="1114"/>
      <c r="G204" s="1114"/>
      <c r="H204" s="1114"/>
      <c r="I204" s="1114"/>
      <c r="J204" s="1114"/>
      <c r="K204" s="1114"/>
      <c r="L204" s="1114"/>
      <c r="M204" s="1114"/>
      <c r="N204" s="1114"/>
      <c r="O204" s="1114"/>
      <c r="P204" s="1117"/>
      <c r="Q204" s="47"/>
    </row>
    <row r="205" spans="1:17" ht="38.25" customHeight="1" x14ac:dyDescent="0.25">
      <c r="A205" s="41"/>
      <c r="B205" s="40" t="s">
        <v>301</v>
      </c>
      <c r="C205" s="20">
        <v>5</v>
      </c>
      <c r="D205" s="22">
        <v>273996</v>
      </c>
      <c r="E205" s="22">
        <f>1+1</f>
        <v>2</v>
      </c>
      <c r="F205" s="22">
        <f>(156.7/5)</f>
        <v>31</v>
      </c>
      <c r="G205" s="247">
        <f>(E205+F205)/D205/C205</f>
        <v>2.40879E-5</v>
      </c>
      <c r="H205" s="247">
        <f>G205-J205</f>
        <v>2.40879E-5</v>
      </c>
      <c r="I205" s="247"/>
      <c r="J205" s="247"/>
      <c r="K205" s="22">
        <v>4000</v>
      </c>
      <c r="L205" s="248">
        <f>G205*K205</f>
        <v>9.6350000000000005E-2</v>
      </c>
      <c r="M205" s="248">
        <f>H205*K205</f>
        <v>9.6350000000000005E-2</v>
      </c>
      <c r="N205" s="248">
        <f>I205*K205</f>
        <v>0</v>
      </c>
      <c r="O205" s="248">
        <f>L205-M205</f>
        <v>0</v>
      </c>
      <c r="P205" s="21" t="s">
        <v>606</v>
      </c>
      <c r="Q205" s="21"/>
    </row>
    <row r="206" spans="1:17" x14ac:dyDescent="0.25">
      <c r="A206" s="41" t="s">
        <v>242</v>
      </c>
      <c r="B206" s="39" t="s">
        <v>230</v>
      </c>
      <c r="C206" s="35"/>
      <c r="D206" s="36"/>
      <c r="E206" s="36"/>
      <c r="F206" s="36"/>
      <c r="G206" s="37"/>
      <c r="H206" s="37"/>
      <c r="I206" s="37"/>
      <c r="J206" s="37"/>
      <c r="K206" s="35"/>
      <c r="L206" s="249">
        <f>SUM(L205:L205)</f>
        <v>9.6350000000000005E-2</v>
      </c>
      <c r="M206" s="249">
        <f>SUM(M205:M205)</f>
        <v>9.6350000000000005E-2</v>
      </c>
      <c r="N206" s="249">
        <f>SUM(N205:N205)</f>
        <v>0</v>
      </c>
      <c r="O206" s="249">
        <f>SUM(O205:O205)</f>
        <v>0</v>
      </c>
      <c r="P206" s="35"/>
      <c r="Q206" s="21"/>
    </row>
    <row r="207" spans="1:17" x14ac:dyDescent="0.25">
      <c r="A207" s="46"/>
      <c r="B207" s="1114" t="s">
        <v>302</v>
      </c>
      <c r="C207" s="1114"/>
      <c r="D207" s="1114"/>
      <c r="E207" s="1114"/>
      <c r="F207" s="1114"/>
      <c r="G207" s="1114"/>
      <c r="H207" s="1114"/>
      <c r="I207" s="1114"/>
      <c r="J207" s="1114"/>
      <c r="K207" s="1114"/>
      <c r="L207" s="1114"/>
      <c r="M207" s="1114"/>
      <c r="N207" s="1114"/>
      <c r="O207" s="1114"/>
      <c r="P207" s="1117"/>
      <c r="Q207" s="47"/>
    </row>
    <row r="208" spans="1:17" ht="22.5" x14ac:dyDescent="0.25">
      <c r="A208" s="41"/>
      <c r="B208" s="40" t="s">
        <v>607</v>
      </c>
      <c r="C208" s="20">
        <v>1</v>
      </c>
      <c r="D208" s="22">
        <v>273996</v>
      </c>
      <c r="E208" s="22">
        <v>12</v>
      </c>
      <c r="F208" s="22"/>
      <c r="G208" s="247">
        <f>(E208+F208)/D208/C208</f>
        <v>4.3796299999999999E-5</v>
      </c>
      <c r="H208" s="247">
        <f>G208-J208</f>
        <v>4.3796299999999999E-5</v>
      </c>
      <c r="I208" s="247">
        <f>(F208)/D208/C208</f>
        <v>0</v>
      </c>
      <c r="J208" s="247"/>
      <c r="K208" s="22">
        <v>1636</v>
      </c>
      <c r="L208" s="248">
        <f>G208*K208</f>
        <v>7.1650000000000005E-2</v>
      </c>
      <c r="M208" s="248">
        <f>H208*K208</f>
        <v>7.1650000000000005E-2</v>
      </c>
      <c r="N208" s="248">
        <f>I208*K208</f>
        <v>0</v>
      </c>
      <c r="O208" s="248">
        <f>L208-M208</f>
        <v>0</v>
      </c>
      <c r="P208" s="21" t="s">
        <v>608</v>
      </c>
      <c r="Q208" s="21"/>
    </row>
    <row r="209" spans="1:17" ht="22.5" x14ac:dyDescent="0.25">
      <c r="A209" s="41"/>
      <c r="B209" s="40" t="s">
        <v>303</v>
      </c>
      <c r="C209" s="20">
        <v>1</v>
      </c>
      <c r="D209" s="22">
        <v>273996</v>
      </c>
      <c r="E209" s="22">
        <v>12</v>
      </c>
      <c r="F209" s="22"/>
      <c r="G209" s="247">
        <f>(E209+F209)/D209/C209</f>
        <v>4.3796299999999999E-5</v>
      </c>
      <c r="H209" s="247">
        <f>G209-J209</f>
        <v>4.3796299999999999E-5</v>
      </c>
      <c r="I209" s="247">
        <f>(F209)/D209/C209</f>
        <v>0</v>
      </c>
      <c r="J209" s="247"/>
      <c r="K209" s="22">
        <v>2623</v>
      </c>
      <c r="L209" s="248">
        <f>G209*K209</f>
        <v>0.11488</v>
      </c>
      <c r="M209" s="248">
        <f>H209*K209</f>
        <v>0.11488</v>
      </c>
      <c r="N209" s="248">
        <f>I209*K209</f>
        <v>0</v>
      </c>
      <c r="O209" s="248">
        <f>L209-M209</f>
        <v>0</v>
      </c>
      <c r="P209" s="21" t="s">
        <v>609</v>
      </c>
      <c r="Q209" s="21"/>
    </row>
    <row r="210" spans="1:17" ht="22.5" x14ac:dyDescent="0.25">
      <c r="A210" s="41"/>
      <c r="B210" s="40" t="s">
        <v>304</v>
      </c>
      <c r="C210" s="20">
        <v>1</v>
      </c>
      <c r="D210" s="22">
        <v>273996</v>
      </c>
      <c r="E210" s="22"/>
      <c r="F210" s="22">
        <v>12</v>
      </c>
      <c r="G210" s="247">
        <f>(E210+F210)/D210/C210</f>
        <v>4.3796299999999999E-5</v>
      </c>
      <c r="H210" s="247">
        <f>G210-J210</f>
        <v>4.3796299999999999E-5</v>
      </c>
      <c r="I210" s="247"/>
      <c r="J210" s="247"/>
      <c r="K210" s="22">
        <v>1228</v>
      </c>
      <c r="L210" s="248">
        <f>G210*K210</f>
        <v>5.3780000000000001E-2</v>
      </c>
      <c r="M210" s="248">
        <f>H210*K210</f>
        <v>5.3780000000000001E-2</v>
      </c>
      <c r="N210" s="248">
        <f>I210*K210</f>
        <v>0</v>
      </c>
      <c r="O210" s="248">
        <f>L210-M210</f>
        <v>0</v>
      </c>
      <c r="P210" s="21" t="s">
        <v>608</v>
      </c>
      <c r="Q210" s="21"/>
    </row>
    <row r="211" spans="1:17" ht="22.5" x14ac:dyDescent="0.25">
      <c r="A211" s="41"/>
      <c r="B211" s="40" t="s">
        <v>610</v>
      </c>
      <c r="C211" s="20">
        <v>1</v>
      </c>
      <c r="D211" s="22">
        <v>273996</v>
      </c>
      <c r="E211" s="22"/>
      <c r="F211" s="22">
        <v>6</v>
      </c>
      <c r="G211" s="247">
        <f>(E211+F211)/D211/C211</f>
        <v>2.18981E-5</v>
      </c>
      <c r="H211" s="247">
        <f>G211-J211</f>
        <v>2.18981E-5</v>
      </c>
      <c r="I211" s="247"/>
      <c r="J211" s="247"/>
      <c r="K211" s="22">
        <v>1155</v>
      </c>
      <c r="L211" s="248">
        <f>G211*K211</f>
        <v>2.529E-2</v>
      </c>
      <c r="M211" s="248">
        <f>H211*K211</f>
        <v>2.529E-2</v>
      </c>
      <c r="N211" s="248">
        <f>I211*K211</f>
        <v>0</v>
      </c>
      <c r="O211" s="248">
        <f>L211-M211</f>
        <v>0</v>
      </c>
      <c r="P211" s="21" t="s">
        <v>611</v>
      </c>
      <c r="Q211" s="21"/>
    </row>
    <row r="212" spans="1:17" ht="22.5" x14ac:dyDescent="0.25">
      <c r="A212" s="41"/>
      <c r="B212" s="40" t="s">
        <v>612</v>
      </c>
      <c r="C212" s="20">
        <v>1</v>
      </c>
      <c r="D212" s="22">
        <v>273996</v>
      </c>
      <c r="E212" s="22"/>
      <c r="F212" s="22">
        <v>12</v>
      </c>
      <c r="G212" s="247">
        <f>(E212+F212)/D212/C212</f>
        <v>4.3796299999999999E-5</v>
      </c>
      <c r="H212" s="247">
        <f>G212-J212</f>
        <v>4.3796299999999999E-5</v>
      </c>
      <c r="I212" s="247"/>
      <c r="J212" s="247"/>
      <c r="K212" s="22">
        <v>1239</v>
      </c>
      <c r="L212" s="248">
        <f>G212*K212</f>
        <v>5.4260000000000003E-2</v>
      </c>
      <c r="M212" s="248">
        <f>H212*K212</f>
        <v>5.4260000000000003E-2</v>
      </c>
      <c r="N212" s="248">
        <f>I212*K212</f>
        <v>0</v>
      </c>
      <c r="O212" s="248">
        <f>L212-M212</f>
        <v>0</v>
      </c>
      <c r="P212" s="21" t="s">
        <v>608</v>
      </c>
      <c r="Q212" s="21"/>
    </row>
    <row r="213" spans="1:17" x14ac:dyDescent="0.25">
      <c r="A213" s="41" t="s">
        <v>242</v>
      </c>
      <c r="B213" s="39" t="s">
        <v>230</v>
      </c>
      <c r="C213" s="35"/>
      <c r="D213" s="36"/>
      <c r="E213" s="36"/>
      <c r="F213" s="36"/>
      <c r="G213" s="37"/>
      <c r="H213" s="37"/>
      <c r="I213" s="37"/>
      <c r="J213" s="37"/>
      <c r="K213" s="35"/>
      <c r="L213" s="249">
        <f>SUM(L208:L212)</f>
        <v>0.31985999999999998</v>
      </c>
      <c r="M213" s="249">
        <f>SUM(M208:M212)</f>
        <v>0.31985999999999998</v>
      </c>
      <c r="N213" s="249">
        <f>SUM(N208:N212)</f>
        <v>0</v>
      </c>
      <c r="O213" s="249">
        <f>SUM(O208:O212)</f>
        <v>0</v>
      </c>
      <c r="P213" s="35"/>
      <c r="Q213" s="21"/>
    </row>
    <row r="214" spans="1:17" ht="15" customHeight="1" x14ac:dyDescent="0.25">
      <c r="A214" s="46"/>
      <c r="B214" s="1118" t="s">
        <v>305</v>
      </c>
      <c r="C214" s="1118"/>
      <c r="D214" s="1118"/>
      <c r="E214" s="1118"/>
      <c r="F214" s="1118"/>
      <c r="G214" s="1118"/>
      <c r="H214" s="1118"/>
      <c r="I214" s="1118"/>
      <c r="J214" s="1118"/>
      <c r="K214" s="1118"/>
      <c r="L214" s="1118"/>
      <c r="M214" s="1118"/>
      <c r="N214" s="1118"/>
      <c r="O214" s="1118"/>
      <c r="P214" s="1119"/>
      <c r="Q214" s="47"/>
    </row>
    <row r="215" spans="1:17" ht="15" customHeight="1" x14ac:dyDescent="0.25">
      <c r="A215" s="41"/>
      <c r="B215" s="260" t="s">
        <v>306</v>
      </c>
      <c r="C215" s="262"/>
      <c r="D215" s="259">
        <v>27610</v>
      </c>
      <c r="E215" s="259"/>
      <c r="F215" s="259"/>
      <c r="G215" s="263"/>
      <c r="H215" s="263"/>
      <c r="I215" s="263"/>
      <c r="J215" s="263"/>
      <c r="K215" s="259"/>
      <c r="L215" s="261">
        <f>SUM(L216:L220)</f>
        <v>1.31691</v>
      </c>
      <c r="M215" s="261">
        <f>SUM(M216:M220)</f>
        <v>1.31691</v>
      </c>
      <c r="N215" s="261">
        <f>SUM(N216:N220)</f>
        <v>0</v>
      </c>
      <c r="O215" s="261">
        <f>SUM(O216:O220)</f>
        <v>0</v>
      </c>
      <c r="P215" s="21"/>
      <c r="Q215" s="21"/>
    </row>
    <row r="216" spans="1:17" ht="15" customHeight="1" x14ac:dyDescent="0.25">
      <c r="A216" s="41"/>
      <c r="B216" s="40" t="s">
        <v>307</v>
      </c>
      <c r="C216" s="20">
        <v>10</v>
      </c>
      <c r="D216" s="27">
        <v>27610</v>
      </c>
      <c r="E216" s="22"/>
      <c r="F216" s="22">
        <f>1*6</f>
        <v>6</v>
      </c>
      <c r="G216" s="247">
        <f t="shared" ref="G216:G248" si="58">(E216+F216)/D216/C216</f>
        <v>2.17313E-5</v>
      </c>
      <c r="H216" s="247">
        <f t="shared" ref="H216:H248" si="59">G216-J216</f>
        <v>2.17313E-5</v>
      </c>
      <c r="I216" s="247"/>
      <c r="J216" s="247"/>
      <c r="K216" s="22">
        <v>10000</v>
      </c>
      <c r="L216" s="248">
        <f t="shared" ref="L216:L248" si="60">G216*K216</f>
        <v>0.21731</v>
      </c>
      <c r="M216" s="248">
        <f>H216*K216</f>
        <v>0.21731</v>
      </c>
      <c r="N216" s="248">
        <f>I216*K216</f>
        <v>0</v>
      </c>
      <c r="O216" s="248">
        <f>L216-M216</f>
        <v>0</v>
      </c>
      <c r="P216" s="21" t="s">
        <v>308</v>
      </c>
      <c r="Q216" s="21"/>
    </row>
    <row r="217" spans="1:17" ht="15" customHeight="1" x14ac:dyDescent="0.25">
      <c r="A217" s="41"/>
      <c r="B217" s="40" t="s">
        <v>309</v>
      </c>
      <c r="C217" s="20">
        <v>5</v>
      </c>
      <c r="D217" s="27">
        <v>27610</v>
      </c>
      <c r="E217" s="22"/>
      <c r="F217" s="22">
        <f>1*56/10</f>
        <v>6</v>
      </c>
      <c r="G217" s="247">
        <f t="shared" si="58"/>
        <v>4.3462499999999999E-5</v>
      </c>
      <c r="H217" s="247">
        <f t="shared" si="59"/>
        <v>4.3462499999999999E-5</v>
      </c>
      <c r="I217" s="247"/>
      <c r="J217" s="247"/>
      <c r="K217" s="22">
        <v>5000</v>
      </c>
      <c r="L217" s="248">
        <f t="shared" si="60"/>
        <v>0.21731</v>
      </c>
      <c r="M217" s="248">
        <f>H217*K217</f>
        <v>0.21731</v>
      </c>
      <c r="N217" s="248">
        <f>I217*K217</f>
        <v>0</v>
      </c>
      <c r="O217" s="248">
        <f>L217-M217</f>
        <v>0</v>
      </c>
      <c r="P217" s="21" t="s">
        <v>310</v>
      </c>
      <c r="Q217" s="21"/>
    </row>
    <row r="218" spans="1:17" ht="15" customHeight="1" x14ac:dyDescent="0.25">
      <c r="A218" s="41"/>
      <c r="B218" s="40" t="s">
        <v>311</v>
      </c>
      <c r="C218" s="20">
        <v>5</v>
      </c>
      <c r="D218" s="27">
        <v>27610</v>
      </c>
      <c r="E218" s="22"/>
      <c r="F218" s="22">
        <f>1*56</f>
        <v>56</v>
      </c>
      <c r="G218" s="247">
        <f t="shared" si="58"/>
        <v>4.056501E-4</v>
      </c>
      <c r="H218" s="247">
        <f t="shared" si="59"/>
        <v>4.056501E-4</v>
      </c>
      <c r="I218" s="247"/>
      <c r="J218" s="247"/>
      <c r="K218" s="22">
        <v>500</v>
      </c>
      <c r="L218" s="248">
        <f t="shared" si="60"/>
        <v>0.20283000000000001</v>
      </c>
      <c r="M218" s="248">
        <f>H218*K218</f>
        <v>0.20283000000000001</v>
      </c>
      <c r="N218" s="248">
        <f>I218*K218</f>
        <v>0</v>
      </c>
      <c r="O218" s="248">
        <f>L218-M218</f>
        <v>0</v>
      </c>
      <c r="P218" s="21" t="s">
        <v>312</v>
      </c>
      <c r="Q218" s="21"/>
    </row>
    <row r="219" spans="1:17" ht="15" customHeight="1" x14ac:dyDescent="0.25">
      <c r="A219" s="41"/>
      <c r="B219" s="40" t="s">
        <v>313</v>
      </c>
      <c r="C219" s="20">
        <v>1</v>
      </c>
      <c r="D219" s="27">
        <v>27610</v>
      </c>
      <c r="E219" s="22"/>
      <c r="F219" s="22">
        <f>100</f>
        <v>100</v>
      </c>
      <c r="G219" s="247">
        <f>(E219+F219)/D219/C219</f>
        <v>3.6218761E-3</v>
      </c>
      <c r="H219" s="247">
        <f>G219-J219</f>
        <v>3.6218761E-3</v>
      </c>
      <c r="I219" s="247"/>
      <c r="J219" s="247"/>
      <c r="K219" s="22">
        <v>50</v>
      </c>
      <c r="L219" s="248">
        <f>G219*K219</f>
        <v>0.18109</v>
      </c>
      <c r="M219" s="248">
        <f>H219*K219</f>
        <v>0.18109</v>
      </c>
      <c r="N219" s="248">
        <f>I219*K219</f>
        <v>0</v>
      </c>
      <c r="O219" s="248">
        <f>L219-M219</f>
        <v>0</v>
      </c>
      <c r="P219" s="21" t="s">
        <v>626</v>
      </c>
      <c r="Q219" s="21"/>
    </row>
    <row r="220" spans="1:17" ht="15" customHeight="1" x14ac:dyDescent="0.25">
      <c r="A220" s="41"/>
      <c r="B220" s="40" t="s">
        <v>625</v>
      </c>
      <c r="C220" s="20">
        <v>5</v>
      </c>
      <c r="D220" s="27">
        <v>27610</v>
      </c>
      <c r="E220" s="22"/>
      <c r="F220" s="22">
        <v>172</v>
      </c>
      <c r="G220" s="247">
        <f t="shared" si="58"/>
        <v>1.2459254000000001E-3</v>
      </c>
      <c r="H220" s="247">
        <f t="shared" si="59"/>
        <v>1.2459254000000001E-3</v>
      </c>
      <c r="I220" s="247"/>
      <c r="J220" s="247"/>
      <c r="K220" s="22">
        <v>400</v>
      </c>
      <c r="L220" s="248">
        <f t="shared" si="60"/>
        <v>0.49836999999999998</v>
      </c>
      <c r="M220" s="248">
        <f>H220*K220</f>
        <v>0.49836999999999998</v>
      </c>
      <c r="N220" s="248">
        <f>I220*K220</f>
        <v>0</v>
      </c>
      <c r="O220" s="248">
        <f>L220-M220</f>
        <v>0</v>
      </c>
      <c r="P220" s="21" t="s">
        <v>323</v>
      </c>
      <c r="Q220" s="21"/>
    </row>
    <row r="221" spans="1:17" ht="15" customHeight="1" x14ac:dyDescent="0.25">
      <c r="A221" s="41"/>
      <c r="B221" s="260" t="s">
        <v>314</v>
      </c>
      <c r="C221" s="262"/>
      <c r="D221" s="259">
        <v>142427</v>
      </c>
      <c r="E221" s="259"/>
      <c r="F221" s="259"/>
      <c r="G221" s="263"/>
      <c r="H221" s="263"/>
      <c r="I221" s="263"/>
      <c r="J221" s="263"/>
      <c r="K221" s="259"/>
      <c r="L221" s="261">
        <f>SUM(L222:L231)</f>
        <v>1.0147600000000001</v>
      </c>
      <c r="M221" s="261">
        <f>SUM(M222:M231)</f>
        <v>1.0147600000000001</v>
      </c>
      <c r="N221" s="261">
        <f>SUM(N222:N231)</f>
        <v>0</v>
      </c>
      <c r="O221" s="261">
        <f>SUM(O222:O231)</f>
        <v>0</v>
      </c>
      <c r="P221" s="21"/>
      <c r="Q221" s="21"/>
    </row>
    <row r="222" spans="1:17" ht="15" customHeight="1" x14ac:dyDescent="0.25">
      <c r="A222" s="41"/>
      <c r="B222" s="40" t="s">
        <v>315</v>
      </c>
      <c r="C222" s="26">
        <v>20</v>
      </c>
      <c r="D222" s="27">
        <v>142427</v>
      </c>
      <c r="E222" s="22"/>
      <c r="F222" s="22">
        <v>8</v>
      </c>
      <c r="G222" s="247">
        <f t="shared" si="58"/>
        <v>2.8084999999999999E-6</v>
      </c>
      <c r="H222" s="247">
        <f t="shared" si="59"/>
        <v>2.8084999999999999E-6</v>
      </c>
      <c r="I222" s="247"/>
      <c r="J222" s="247"/>
      <c r="K222" s="22">
        <v>25000</v>
      </c>
      <c r="L222" s="248">
        <f t="shared" si="60"/>
        <v>7.0209999999999995E-2</v>
      </c>
      <c r="M222" s="248">
        <f t="shared" ref="M222:M247" si="61">H222*K222</f>
        <v>7.0209999999999995E-2</v>
      </c>
      <c r="N222" s="248">
        <f t="shared" ref="N222:N247" si="62">I222*K222</f>
        <v>0</v>
      </c>
      <c r="O222" s="248">
        <f t="shared" ref="O222:O247" si="63">L222-M222</f>
        <v>0</v>
      </c>
      <c r="P222" s="21" t="s">
        <v>316</v>
      </c>
      <c r="Q222" s="21"/>
    </row>
    <row r="223" spans="1:17" ht="15" customHeight="1" x14ac:dyDescent="0.25">
      <c r="A223" s="41"/>
      <c r="B223" s="40" t="s">
        <v>318</v>
      </c>
      <c r="C223" s="26">
        <v>5</v>
      </c>
      <c r="D223" s="27">
        <v>142427</v>
      </c>
      <c r="E223" s="22"/>
      <c r="F223" s="22">
        <v>2</v>
      </c>
      <c r="G223" s="247">
        <f t="shared" si="58"/>
        <v>2.8084999999999999E-6</v>
      </c>
      <c r="H223" s="247">
        <f t="shared" si="59"/>
        <v>2.8084999999999999E-6</v>
      </c>
      <c r="I223" s="247"/>
      <c r="J223" s="247"/>
      <c r="K223" s="22">
        <v>6500</v>
      </c>
      <c r="L223" s="248">
        <f t="shared" si="60"/>
        <v>1.8259999999999998E-2</v>
      </c>
      <c r="M223" s="248">
        <f t="shared" si="61"/>
        <v>1.8259999999999998E-2</v>
      </c>
      <c r="N223" s="248">
        <f t="shared" si="62"/>
        <v>0</v>
      </c>
      <c r="O223" s="248">
        <f t="shared" si="63"/>
        <v>0</v>
      </c>
      <c r="P223" s="21" t="s">
        <v>317</v>
      </c>
      <c r="Q223" s="21"/>
    </row>
    <row r="224" spans="1:17" ht="15" customHeight="1" x14ac:dyDescent="0.25">
      <c r="A224" s="41"/>
      <c r="B224" s="40" t="s">
        <v>319</v>
      </c>
      <c r="C224" s="26">
        <v>10</v>
      </c>
      <c r="D224" s="27">
        <v>142427</v>
      </c>
      <c r="E224" s="22"/>
      <c r="F224" s="22">
        <v>2</v>
      </c>
      <c r="G224" s="247">
        <f t="shared" si="58"/>
        <v>1.4042E-6</v>
      </c>
      <c r="H224" s="247">
        <f t="shared" si="59"/>
        <v>1.4042E-6</v>
      </c>
      <c r="I224" s="247"/>
      <c r="J224" s="247"/>
      <c r="K224" s="22">
        <v>15000</v>
      </c>
      <c r="L224" s="248">
        <f t="shared" si="60"/>
        <v>2.1059999999999999E-2</v>
      </c>
      <c r="M224" s="248">
        <f t="shared" si="61"/>
        <v>2.1059999999999999E-2</v>
      </c>
      <c r="N224" s="248">
        <f t="shared" si="62"/>
        <v>0</v>
      </c>
      <c r="O224" s="248">
        <f t="shared" si="63"/>
        <v>0</v>
      </c>
      <c r="P224" s="21" t="s">
        <v>317</v>
      </c>
      <c r="Q224" s="21"/>
    </row>
    <row r="225" spans="1:17" ht="15" customHeight="1" x14ac:dyDescent="0.25">
      <c r="A225" s="41"/>
      <c r="B225" s="40" t="s">
        <v>320</v>
      </c>
      <c r="C225" s="26">
        <v>10</v>
      </c>
      <c r="D225" s="27">
        <v>142427</v>
      </c>
      <c r="E225" s="22"/>
      <c r="F225" s="22">
        <v>2</v>
      </c>
      <c r="G225" s="247">
        <f t="shared" si="58"/>
        <v>1.4042E-6</v>
      </c>
      <c r="H225" s="247">
        <f t="shared" si="59"/>
        <v>1.4042E-6</v>
      </c>
      <c r="I225" s="247"/>
      <c r="J225" s="247"/>
      <c r="K225" s="22">
        <v>25000</v>
      </c>
      <c r="L225" s="248">
        <f t="shared" si="60"/>
        <v>3.5110000000000002E-2</v>
      </c>
      <c r="M225" s="248">
        <f t="shared" si="61"/>
        <v>3.5110000000000002E-2</v>
      </c>
      <c r="N225" s="248">
        <f t="shared" si="62"/>
        <v>0</v>
      </c>
      <c r="O225" s="248">
        <f t="shared" si="63"/>
        <v>0</v>
      </c>
      <c r="P225" s="21" t="s">
        <v>317</v>
      </c>
      <c r="Q225" s="21"/>
    </row>
    <row r="226" spans="1:17" ht="15" customHeight="1" x14ac:dyDescent="0.25">
      <c r="A226" s="41"/>
      <c r="B226" s="40" t="s">
        <v>321</v>
      </c>
      <c r="C226" s="26">
        <v>10</v>
      </c>
      <c r="D226" s="27">
        <v>142427</v>
      </c>
      <c r="E226" s="22"/>
      <c r="F226" s="22">
        <v>20</v>
      </c>
      <c r="G226" s="247">
        <f t="shared" si="58"/>
        <v>1.4042299999999999E-5</v>
      </c>
      <c r="H226" s="247">
        <f t="shared" si="59"/>
        <v>1.4042299999999999E-5</v>
      </c>
      <c r="I226" s="247"/>
      <c r="J226" s="247"/>
      <c r="K226" s="22">
        <v>15000</v>
      </c>
      <c r="L226" s="248">
        <f t="shared" si="60"/>
        <v>0.21063000000000001</v>
      </c>
      <c r="M226" s="248">
        <f t="shared" si="61"/>
        <v>0.21063000000000001</v>
      </c>
      <c r="N226" s="248">
        <f t="shared" si="62"/>
        <v>0</v>
      </c>
      <c r="O226" s="248">
        <f t="shared" si="63"/>
        <v>0</v>
      </c>
      <c r="P226" s="21" t="s">
        <v>323</v>
      </c>
      <c r="Q226" s="21"/>
    </row>
    <row r="227" spans="1:17" ht="15" customHeight="1" x14ac:dyDescent="0.25">
      <c r="A227" s="41"/>
      <c r="B227" s="40" t="s">
        <v>322</v>
      </c>
      <c r="C227" s="26">
        <v>10</v>
      </c>
      <c r="D227" s="27">
        <v>142427</v>
      </c>
      <c r="E227" s="22"/>
      <c r="F227" s="22">
        <v>1</v>
      </c>
      <c r="G227" s="247">
        <f t="shared" si="58"/>
        <v>7.0210000000000002E-7</v>
      </c>
      <c r="H227" s="247">
        <f t="shared" si="59"/>
        <v>7.0210000000000002E-7</v>
      </c>
      <c r="I227" s="247"/>
      <c r="J227" s="247"/>
      <c r="K227" s="22">
        <v>30000</v>
      </c>
      <c r="L227" s="248">
        <f t="shared" si="60"/>
        <v>2.1059999999999999E-2</v>
      </c>
      <c r="M227" s="248">
        <f t="shared" si="61"/>
        <v>2.1059999999999999E-2</v>
      </c>
      <c r="N227" s="248">
        <f t="shared" si="62"/>
        <v>0</v>
      </c>
      <c r="O227" s="248">
        <f t="shared" si="63"/>
        <v>0</v>
      </c>
      <c r="P227" s="21" t="s">
        <v>316</v>
      </c>
      <c r="Q227" s="21"/>
    </row>
    <row r="228" spans="1:17" ht="15" customHeight="1" x14ac:dyDescent="0.25">
      <c r="A228" s="41"/>
      <c r="B228" s="40" t="s">
        <v>324</v>
      </c>
      <c r="C228" s="26">
        <v>10</v>
      </c>
      <c r="D228" s="27">
        <v>142427</v>
      </c>
      <c r="E228" s="22"/>
      <c r="F228" s="22">
        <v>5</v>
      </c>
      <c r="G228" s="247">
        <f t="shared" si="58"/>
        <v>3.5105999999999999E-6</v>
      </c>
      <c r="H228" s="247">
        <f t="shared" si="59"/>
        <v>3.5105999999999999E-6</v>
      </c>
      <c r="I228" s="247"/>
      <c r="J228" s="247"/>
      <c r="K228" s="22">
        <v>5000</v>
      </c>
      <c r="L228" s="248">
        <f t="shared" si="60"/>
        <v>1.755E-2</v>
      </c>
      <c r="M228" s="248">
        <f t="shared" si="61"/>
        <v>1.755E-2</v>
      </c>
      <c r="N228" s="248">
        <f t="shared" si="62"/>
        <v>0</v>
      </c>
      <c r="O228" s="248">
        <f t="shared" si="63"/>
        <v>0</v>
      </c>
      <c r="P228" s="21" t="s">
        <v>325</v>
      </c>
      <c r="Q228" s="21"/>
    </row>
    <row r="229" spans="1:17" ht="15" customHeight="1" x14ac:dyDescent="0.25">
      <c r="A229" s="41"/>
      <c r="B229" s="40" t="s">
        <v>326</v>
      </c>
      <c r="C229" s="26">
        <v>10</v>
      </c>
      <c r="D229" s="27">
        <v>142427</v>
      </c>
      <c r="E229" s="22"/>
      <c r="F229" s="22">
        <v>5</v>
      </c>
      <c r="G229" s="247">
        <f t="shared" si="58"/>
        <v>3.5105999999999999E-6</v>
      </c>
      <c r="H229" s="247">
        <f t="shared" si="59"/>
        <v>3.5105999999999999E-6</v>
      </c>
      <c r="I229" s="247"/>
      <c r="J229" s="247"/>
      <c r="K229" s="22">
        <v>2000</v>
      </c>
      <c r="L229" s="248">
        <f t="shared" si="60"/>
        <v>7.0200000000000002E-3</v>
      </c>
      <c r="M229" s="248">
        <f t="shared" si="61"/>
        <v>7.0200000000000002E-3</v>
      </c>
      <c r="N229" s="248">
        <f t="shared" si="62"/>
        <v>0</v>
      </c>
      <c r="O229" s="248">
        <f t="shared" si="63"/>
        <v>0</v>
      </c>
      <c r="P229" s="21" t="s">
        <v>325</v>
      </c>
      <c r="Q229" s="21"/>
    </row>
    <row r="230" spans="1:17" ht="15" customHeight="1" x14ac:dyDescent="0.25">
      <c r="A230" s="41"/>
      <c r="B230" s="40" t="s">
        <v>327</v>
      </c>
      <c r="C230" s="26">
        <v>10</v>
      </c>
      <c r="D230" s="27">
        <v>142427</v>
      </c>
      <c r="E230" s="22"/>
      <c r="F230" s="22">
        <v>5</v>
      </c>
      <c r="G230" s="247">
        <f>(E230+F230)/D230/C230</f>
        <v>3.5105999999999999E-6</v>
      </c>
      <c r="H230" s="247">
        <f>G230-J230</f>
        <v>3.5105999999999999E-6</v>
      </c>
      <c r="I230" s="247"/>
      <c r="J230" s="247"/>
      <c r="K230" s="22">
        <v>3500</v>
      </c>
      <c r="L230" s="248">
        <f>G230*K230</f>
        <v>1.2290000000000001E-2</v>
      </c>
      <c r="M230" s="248">
        <f>H230*K230</f>
        <v>1.2290000000000001E-2</v>
      </c>
      <c r="N230" s="248">
        <f>I230*K230</f>
        <v>0</v>
      </c>
      <c r="O230" s="248">
        <f>L230-M230</f>
        <v>0</v>
      </c>
      <c r="P230" s="21" t="s">
        <v>325</v>
      </c>
      <c r="Q230" s="21"/>
    </row>
    <row r="231" spans="1:17" ht="15" customHeight="1" x14ac:dyDescent="0.25">
      <c r="A231" s="41"/>
      <c r="B231" s="40" t="s">
        <v>625</v>
      </c>
      <c r="C231" s="26">
        <v>5</v>
      </c>
      <c r="D231" s="27">
        <v>142427</v>
      </c>
      <c r="E231" s="22"/>
      <c r="F231" s="22">
        <v>1071</v>
      </c>
      <c r="G231" s="247">
        <f>(E231+F231)/D231/C231</f>
        <v>1.5039283E-3</v>
      </c>
      <c r="H231" s="247">
        <f>G231-J231</f>
        <v>1.5039283E-3</v>
      </c>
      <c r="I231" s="247"/>
      <c r="J231" s="247"/>
      <c r="K231" s="22">
        <v>400</v>
      </c>
      <c r="L231" s="248">
        <f>G231*K231</f>
        <v>0.60157000000000005</v>
      </c>
      <c r="M231" s="248">
        <f>H231*K231</f>
        <v>0.60157000000000005</v>
      </c>
      <c r="N231" s="248">
        <f>I231*K231</f>
        <v>0</v>
      </c>
      <c r="O231" s="248">
        <f>L231-M231</f>
        <v>0</v>
      </c>
      <c r="P231" s="21" t="s">
        <v>323</v>
      </c>
      <c r="Q231" s="21"/>
    </row>
    <row r="232" spans="1:17" ht="22.5" customHeight="1" x14ac:dyDescent="0.25">
      <c r="A232" s="41"/>
      <c r="B232" s="260" t="s">
        <v>328</v>
      </c>
      <c r="C232" s="262"/>
      <c r="D232" s="259">
        <v>52606</v>
      </c>
      <c r="E232" s="259"/>
      <c r="F232" s="259"/>
      <c r="G232" s="263"/>
      <c r="H232" s="263"/>
      <c r="I232" s="263"/>
      <c r="J232" s="263"/>
      <c r="K232" s="259"/>
      <c r="L232" s="261">
        <f>SUM(L233:L239)</f>
        <v>0.78774999999999995</v>
      </c>
      <c r="M232" s="261">
        <f>SUM(M233:M239)</f>
        <v>0.78774999999999995</v>
      </c>
      <c r="N232" s="261">
        <f>SUM(N233:N239)</f>
        <v>0</v>
      </c>
      <c r="O232" s="261">
        <f>SUM(O233:O239)</f>
        <v>0</v>
      </c>
      <c r="P232" s="21"/>
      <c r="Q232" s="21"/>
    </row>
    <row r="233" spans="1:17" ht="15" customHeight="1" x14ac:dyDescent="0.25">
      <c r="A233" s="41"/>
      <c r="B233" s="40" t="s">
        <v>329</v>
      </c>
      <c r="C233" s="20">
        <v>2</v>
      </c>
      <c r="D233" s="27">
        <v>52606</v>
      </c>
      <c r="E233" s="22"/>
      <c r="F233" s="22">
        <v>4</v>
      </c>
      <c r="G233" s="247">
        <f t="shared" si="58"/>
        <v>3.8018500000000002E-5</v>
      </c>
      <c r="H233" s="247">
        <f t="shared" si="59"/>
        <v>3.8018500000000002E-5</v>
      </c>
      <c r="I233" s="247"/>
      <c r="J233" s="247"/>
      <c r="K233" s="22">
        <v>2500</v>
      </c>
      <c r="L233" s="248">
        <f t="shared" si="60"/>
        <v>9.5049999999999996E-2</v>
      </c>
      <c r="M233" s="248">
        <f t="shared" si="61"/>
        <v>9.5049999999999996E-2</v>
      </c>
      <c r="N233" s="248">
        <f t="shared" si="62"/>
        <v>0</v>
      </c>
      <c r="O233" s="248">
        <f t="shared" si="63"/>
        <v>0</v>
      </c>
      <c r="P233" s="21" t="s">
        <v>335</v>
      </c>
      <c r="Q233" s="21"/>
    </row>
    <row r="234" spans="1:17" ht="15" customHeight="1" x14ac:dyDescent="0.25">
      <c r="A234" s="41"/>
      <c r="B234" s="40" t="s">
        <v>330</v>
      </c>
      <c r="C234" s="20">
        <v>2</v>
      </c>
      <c r="D234" s="27">
        <v>52606</v>
      </c>
      <c r="E234" s="22"/>
      <c r="F234" s="22">
        <v>4</v>
      </c>
      <c r="G234" s="247">
        <f t="shared" si="58"/>
        <v>3.8018500000000002E-5</v>
      </c>
      <c r="H234" s="247">
        <f t="shared" si="59"/>
        <v>3.8018500000000002E-5</v>
      </c>
      <c r="I234" s="247"/>
      <c r="J234" s="247"/>
      <c r="K234" s="22">
        <v>1500</v>
      </c>
      <c r="L234" s="248">
        <f t="shared" si="60"/>
        <v>5.7029999999999997E-2</v>
      </c>
      <c r="M234" s="248">
        <f t="shared" si="61"/>
        <v>5.7029999999999997E-2</v>
      </c>
      <c r="N234" s="248">
        <f t="shared" si="62"/>
        <v>0</v>
      </c>
      <c r="O234" s="248">
        <f t="shared" si="63"/>
        <v>0</v>
      </c>
      <c r="P234" s="21" t="s">
        <v>335</v>
      </c>
      <c r="Q234" s="21"/>
    </row>
    <row r="235" spans="1:17" ht="15" customHeight="1" x14ac:dyDescent="0.25">
      <c r="A235" s="41"/>
      <c r="B235" s="40" t="s">
        <v>331</v>
      </c>
      <c r="C235" s="20">
        <v>2</v>
      </c>
      <c r="D235" s="27">
        <v>52606</v>
      </c>
      <c r="E235" s="22"/>
      <c r="F235" s="22">
        <v>4</v>
      </c>
      <c r="G235" s="247">
        <f t="shared" si="58"/>
        <v>3.8018500000000002E-5</v>
      </c>
      <c r="H235" s="247">
        <f t="shared" si="59"/>
        <v>3.8018500000000002E-5</v>
      </c>
      <c r="I235" s="247"/>
      <c r="J235" s="247"/>
      <c r="K235" s="22">
        <v>1000</v>
      </c>
      <c r="L235" s="248">
        <f t="shared" si="60"/>
        <v>3.8019999999999998E-2</v>
      </c>
      <c r="M235" s="248">
        <f t="shared" si="61"/>
        <v>3.8019999999999998E-2</v>
      </c>
      <c r="N235" s="248">
        <f t="shared" si="62"/>
        <v>0</v>
      </c>
      <c r="O235" s="248">
        <f t="shared" si="63"/>
        <v>0</v>
      </c>
      <c r="P235" s="21" t="s">
        <v>335</v>
      </c>
      <c r="Q235" s="21"/>
    </row>
    <row r="236" spans="1:17" ht="15" customHeight="1" x14ac:dyDescent="0.25">
      <c r="A236" s="41"/>
      <c r="B236" s="40" t="s">
        <v>332</v>
      </c>
      <c r="C236" s="20">
        <v>10</v>
      </c>
      <c r="D236" s="27">
        <v>52606</v>
      </c>
      <c r="E236" s="22"/>
      <c r="F236" s="22">
        <v>4</v>
      </c>
      <c r="G236" s="247">
        <f t="shared" si="58"/>
        <v>7.6036999999999997E-6</v>
      </c>
      <c r="H236" s="247">
        <f t="shared" si="59"/>
        <v>7.6036999999999997E-6</v>
      </c>
      <c r="I236" s="247"/>
      <c r="J236" s="247"/>
      <c r="K236" s="22">
        <v>3000</v>
      </c>
      <c r="L236" s="248">
        <f t="shared" si="60"/>
        <v>2.281E-2</v>
      </c>
      <c r="M236" s="248">
        <f t="shared" si="61"/>
        <v>2.281E-2</v>
      </c>
      <c r="N236" s="248">
        <f t="shared" si="62"/>
        <v>0</v>
      </c>
      <c r="O236" s="248">
        <f t="shared" si="63"/>
        <v>0</v>
      </c>
      <c r="P236" s="21" t="s">
        <v>335</v>
      </c>
      <c r="Q236" s="21"/>
    </row>
    <row r="237" spans="1:17" ht="15" customHeight="1" x14ac:dyDescent="0.25">
      <c r="A237" s="41"/>
      <c r="B237" s="40" t="s">
        <v>333</v>
      </c>
      <c r="C237" s="20">
        <v>2</v>
      </c>
      <c r="D237" s="27">
        <v>52606</v>
      </c>
      <c r="E237" s="22"/>
      <c r="F237" s="22">
        <v>4</v>
      </c>
      <c r="G237" s="247">
        <f t="shared" si="58"/>
        <v>3.8018500000000002E-5</v>
      </c>
      <c r="H237" s="247">
        <f t="shared" si="59"/>
        <v>3.8018500000000002E-5</v>
      </c>
      <c r="I237" s="247"/>
      <c r="J237" s="247"/>
      <c r="K237" s="22">
        <v>2000</v>
      </c>
      <c r="L237" s="248">
        <f t="shared" si="60"/>
        <v>7.6039999999999996E-2</v>
      </c>
      <c r="M237" s="248">
        <f t="shared" si="61"/>
        <v>7.6039999999999996E-2</v>
      </c>
      <c r="N237" s="248">
        <f t="shared" si="62"/>
        <v>0</v>
      </c>
      <c r="O237" s="248">
        <f t="shared" si="63"/>
        <v>0</v>
      </c>
      <c r="P237" s="21" t="s">
        <v>335</v>
      </c>
      <c r="Q237" s="21"/>
    </row>
    <row r="238" spans="1:17" ht="15" customHeight="1" x14ac:dyDescent="0.25">
      <c r="A238" s="41"/>
      <c r="B238" s="40" t="s">
        <v>334</v>
      </c>
      <c r="C238" s="20">
        <v>2</v>
      </c>
      <c r="D238" s="27">
        <v>52606</v>
      </c>
      <c r="E238" s="22"/>
      <c r="F238" s="22">
        <v>4</v>
      </c>
      <c r="G238" s="247">
        <f>(E238+F238)/D238/C238</f>
        <v>3.8018500000000002E-5</v>
      </c>
      <c r="H238" s="247">
        <f>G238-J238</f>
        <v>3.8018500000000002E-5</v>
      </c>
      <c r="I238" s="247"/>
      <c r="J238" s="247"/>
      <c r="K238" s="22">
        <v>1000</v>
      </c>
      <c r="L238" s="248">
        <f>G238*K238</f>
        <v>3.8019999999999998E-2</v>
      </c>
      <c r="M238" s="248">
        <f>H238*K238</f>
        <v>3.8019999999999998E-2</v>
      </c>
      <c r="N238" s="248">
        <f>I238*K238</f>
        <v>0</v>
      </c>
      <c r="O238" s="248">
        <f>L238-M238</f>
        <v>0</v>
      </c>
      <c r="P238" s="21" t="s">
        <v>335</v>
      </c>
      <c r="Q238" s="21"/>
    </row>
    <row r="239" spans="1:17" ht="15" customHeight="1" x14ac:dyDescent="0.25">
      <c r="A239" s="41"/>
      <c r="B239" s="40" t="s">
        <v>625</v>
      </c>
      <c r="C239" s="20">
        <v>5</v>
      </c>
      <c r="D239" s="27">
        <v>52606</v>
      </c>
      <c r="E239" s="22"/>
      <c r="F239" s="22">
        <v>303</v>
      </c>
      <c r="G239" s="247">
        <f>(E239+F239)/D239/C239</f>
        <v>1.1519599E-3</v>
      </c>
      <c r="H239" s="247">
        <f>G239-J239</f>
        <v>1.1519599E-3</v>
      </c>
      <c r="I239" s="247"/>
      <c r="J239" s="247"/>
      <c r="K239" s="22">
        <v>400</v>
      </c>
      <c r="L239" s="248">
        <f>G239*K239</f>
        <v>0.46078000000000002</v>
      </c>
      <c r="M239" s="248">
        <f>H239*K239</f>
        <v>0.46078000000000002</v>
      </c>
      <c r="N239" s="248">
        <f>I239*K239</f>
        <v>0</v>
      </c>
      <c r="O239" s="248">
        <f>L239-M239</f>
        <v>0</v>
      </c>
      <c r="P239" s="21" t="s">
        <v>323</v>
      </c>
      <c r="Q239" s="21"/>
    </row>
    <row r="240" spans="1:17" ht="15" customHeight="1" x14ac:dyDescent="0.25">
      <c r="A240" s="41"/>
      <c r="B240" s="260" t="s">
        <v>613</v>
      </c>
      <c r="C240" s="262"/>
      <c r="D240" s="259">
        <v>41652</v>
      </c>
      <c r="E240" s="259"/>
      <c r="F240" s="259"/>
      <c r="G240" s="263"/>
      <c r="H240" s="263"/>
      <c r="I240" s="263"/>
      <c r="J240" s="263"/>
      <c r="K240" s="259"/>
      <c r="L240" s="261">
        <f>SUM(L241:L242)</f>
        <v>0.61126000000000003</v>
      </c>
      <c r="M240" s="261">
        <f>SUM(M241:M242)</f>
        <v>0.61126000000000003</v>
      </c>
      <c r="N240" s="261">
        <f>SUM(N241:N242)</f>
        <v>0</v>
      </c>
      <c r="O240" s="261">
        <f>SUM(O241:O242)</f>
        <v>0</v>
      </c>
      <c r="P240" s="21"/>
      <c r="Q240" s="21"/>
    </row>
    <row r="241" spans="1:17" ht="15" customHeight="1" x14ac:dyDescent="0.25">
      <c r="A241" s="41"/>
      <c r="B241" s="40" t="s">
        <v>614</v>
      </c>
      <c r="C241" s="26">
        <v>10</v>
      </c>
      <c r="D241" s="27">
        <v>41652</v>
      </c>
      <c r="E241" s="22"/>
      <c r="F241" s="22">
        <v>1</v>
      </c>
      <c r="G241" s="247">
        <f>(E241+F241)/D241/C241</f>
        <v>2.4008E-6</v>
      </c>
      <c r="H241" s="247">
        <f>G241-J241</f>
        <v>2.4008E-6</v>
      </c>
      <c r="I241" s="247"/>
      <c r="J241" s="247"/>
      <c r="K241" s="22">
        <v>9800</v>
      </c>
      <c r="L241" s="248">
        <f>G241*K241</f>
        <v>2.3529999999999999E-2</v>
      </c>
      <c r="M241" s="248">
        <f>H241*K241</f>
        <v>2.3529999999999999E-2</v>
      </c>
      <c r="N241" s="248">
        <f>I241*K241</f>
        <v>0</v>
      </c>
      <c r="O241" s="248">
        <f>L241-M241</f>
        <v>0</v>
      </c>
      <c r="P241" s="21" t="s">
        <v>316</v>
      </c>
      <c r="Q241" s="21"/>
    </row>
    <row r="242" spans="1:17" ht="15" customHeight="1" x14ac:dyDescent="0.25">
      <c r="A242" s="41"/>
      <c r="B242" s="40" t="s">
        <v>625</v>
      </c>
      <c r="C242" s="26">
        <v>5</v>
      </c>
      <c r="D242" s="27">
        <v>41652</v>
      </c>
      <c r="E242" s="22"/>
      <c r="F242" s="22">
        <v>306</v>
      </c>
      <c r="G242" s="247">
        <f>(E242+F242)/D242/C242</f>
        <v>1.4693172E-3</v>
      </c>
      <c r="H242" s="247">
        <f>G242-J242</f>
        <v>1.4693172E-3</v>
      </c>
      <c r="I242" s="247"/>
      <c r="J242" s="247"/>
      <c r="K242" s="22">
        <v>400</v>
      </c>
      <c r="L242" s="248">
        <f>G242*K242</f>
        <v>0.58772999999999997</v>
      </c>
      <c r="M242" s="248">
        <f>H242*K242</f>
        <v>0.58772999999999997</v>
      </c>
      <c r="N242" s="248">
        <f>I242*K242</f>
        <v>0</v>
      </c>
      <c r="O242" s="248">
        <f>L242-M242</f>
        <v>0</v>
      </c>
      <c r="P242" s="21" t="s">
        <v>323</v>
      </c>
      <c r="Q242" s="21"/>
    </row>
    <row r="243" spans="1:17" ht="15" customHeight="1" x14ac:dyDescent="0.25">
      <c r="A243" s="41"/>
      <c r="B243" s="260" t="s">
        <v>615</v>
      </c>
      <c r="C243" s="262"/>
      <c r="D243" s="259">
        <v>59052</v>
      </c>
      <c r="E243" s="259"/>
      <c r="F243" s="259"/>
      <c r="G243" s="263"/>
      <c r="H243" s="263"/>
      <c r="I243" s="263"/>
      <c r="J243" s="263"/>
      <c r="K243" s="259"/>
      <c r="L243" s="261">
        <f>SUM(L244:L244)</f>
        <v>0.10161000000000001</v>
      </c>
      <c r="M243" s="261">
        <f>SUM(M244:M244)</f>
        <v>0.10161000000000001</v>
      </c>
      <c r="N243" s="261">
        <f>SUM(N244:N244)</f>
        <v>0</v>
      </c>
      <c r="O243" s="261">
        <f>SUM(O244:O244)</f>
        <v>0</v>
      </c>
      <c r="P243" s="21"/>
      <c r="Q243" s="21"/>
    </row>
    <row r="244" spans="1:17" ht="15" customHeight="1" x14ac:dyDescent="0.25">
      <c r="A244" s="41"/>
      <c r="B244" s="40" t="s">
        <v>627</v>
      </c>
      <c r="C244" s="20">
        <v>10</v>
      </c>
      <c r="D244" s="27">
        <v>59052</v>
      </c>
      <c r="E244" s="22"/>
      <c r="F244" s="22">
        <v>3</v>
      </c>
      <c r="G244" s="247">
        <f>(E244+F244)/D244/C244</f>
        <v>5.0803000000000003E-6</v>
      </c>
      <c r="H244" s="247">
        <f>G244-J244</f>
        <v>5.0803000000000003E-6</v>
      </c>
      <c r="I244" s="247"/>
      <c r="J244" s="247"/>
      <c r="K244" s="22">
        <v>20000</v>
      </c>
      <c r="L244" s="248">
        <f>G244*K244</f>
        <v>0.10161000000000001</v>
      </c>
      <c r="M244" s="248">
        <f>H244*K244</f>
        <v>0.10161000000000001</v>
      </c>
      <c r="N244" s="248">
        <f>I244*K244</f>
        <v>0</v>
      </c>
      <c r="O244" s="248">
        <f>L244-M244</f>
        <v>0</v>
      </c>
      <c r="P244" s="21" t="s">
        <v>624</v>
      </c>
      <c r="Q244" s="21"/>
    </row>
    <row r="245" spans="1:17" ht="15" customHeight="1" x14ac:dyDescent="0.25">
      <c r="A245" s="41"/>
      <c r="B245" s="40" t="s">
        <v>625</v>
      </c>
      <c r="C245" s="20">
        <v>5</v>
      </c>
      <c r="D245" s="27">
        <v>59052</v>
      </c>
      <c r="E245" s="22"/>
      <c r="F245" s="22">
        <v>311</v>
      </c>
      <c r="G245" s="247">
        <f>(E245+F245)/D245/C245</f>
        <v>1.0533089000000001E-3</v>
      </c>
      <c r="H245" s="247">
        <f>G245-J245</f>
        <v>1.0533089000000001E-3</v>
      </c>
      <c r="I245" s="247"/>
      <c r="J245" s="247"/>
      <c r="K245" s="22">
        <v>400</v>
      </c>
      <c r="L245" s="248">
        <f>G245*K245</f>
        <v>0.42131999999999997</v>
      </c>
      <c r="M245" s="248">
        <f>H245*K245</f>
        <v>0.42131999999999997</v>
      </c>
      <c r="N245" s="248">
        <f>I245*K245</f>
        <v>0</v>
      </c>
      <c r="O245" s="248">
        <f>L245-M245</f>
        <v>0</v>
      </c>
      <c r="P245" s="21" t="s">
        <v>323</v>
      </c>
      <c r="Q245" s="21"/>
    </row>
    <row r="246" spans="1:17" ht="15" customHeight="1" x14ac:dyDescent="0.25">
      <c r="A246" s="41"/>
      <c r="B246" s="260" t="s">
        <v>623</v>
      </c>
      <c r="C246" s="262"/>
      <c r="D246" s="259">
        <v>114245</v>
      </c>
      <c r="E246" s="259"/>
      <c r="F246" s="259"/>
      <c r="G246" s="263"/>
      <c r="H246" s="263"/>
      <c r="I246" s="263"/>
      <c r="J246" s="263"/>
      <c r="K246" s="259"/>
      <c r="L246" s="261">
        <f>SUM(L247:L247)</f>
        <v>3.9390000000000001E-2</v>
      </c>
      <c r="M246" s="261">
        <f>SUM(M247:M247)</f>
        <v>3.9390000000000001E-2</v>
      </c>
      <c r="N246" s="261">
        <f>SUM(N247:N247)</f>
        <v>0</v>
      </c>
      <c r="O246" s="261">
        <f>SUM(O247:O247)</f>
        <v>0</v>
      </c>
      <c r="P246" s="21"/>
      <c r="Q246" s="21"/>
    </row>
    <row r="247" spans="1:17" ht="15" customHeight="1" x14ac:dyDescent="0.25">
      <c r="A247" s="41"/>
      <c r="B247" s="40" t="s">
        <v>628</v>
      </c>
      <c r="C247" s="20">
        <v>10</v>
      </c>
      <c r="D247" s="27">
        <v>114245</v>
      </c>
      <c r="E247" s="22"/>
      <c r="F247" s="22">
        <v>3</v>
      </c>
      <c r="G247" s="247">
        <f t="shared" si="58"/>
        <v>2.6259000000000001E-6</v>
      </c>
      <c r="H247" s="247">
        <f t="shared" si="59"/>
        <v>2.6259000000000001E-6</v>
      </c>
      <c r="I247" s="247"/>
      <c r="J247" s="247"/>
      <c r="K247" s="22">
        <v>15000</v>
      </c>
      <c r="L247" s="248">
        <f t="shared" si="60"/>
        <v>3.9390000000000001E-2</v>
      </c>
      <c r="M247" s="248">
        <f t="shared" si="61"/>
        <v>3.9390000000000001E-2</v>
      </c>
      <c r="N247" s="248">
        <f t="shared" si="62"/>
        <v>0</v>
      </c>
      <c r="O247" s="248">
        <f t="shared" si="63"/>
        <v>0</v>
      </c>
      <c r="P247" s="21" t="s">
        <v>624</v>
      </c>
      <c r="Q247" s="21"/>
    </row>
    <row r="248" spans="1:17" ht="15" customHeight="1" x14ac:dyDescent="0.25">
      <c r="A248" s="41"/>
      <c r="B248" s="40" t="s">
        <v>625</v>
      </c>
      <c r="C248" s="20">
        <v>5</v>
      </c>
      <c r="D248" s="27">
        <v>114245</v>
      </c>
      <c r="E248" s="22"/>
      <c r="F248" s="22">
        <v>561</v>
      </c>
      <c r="G248" s="247">
        <f t="shared" si="58"/>
        <v>9.8209990000000004E-4</v>
      </c>
      <c r="H248" s="247">
        <f t="shared" si="59"/>
        <v>9.8209990000000004E-4</v>
      </c>
      <c r="I248" s="247"/>
      <c r="J248" s="247"/>
      <c r="K248" s="22">
        <v>400</v>
      </c>
      <c r="L248" s="248">
        <f t="shared" si="60"/>
        <v>0.39284000000000002</v>
      </c>
      <c r="M248" s="248">
        <f>H248*K248</f>
        <v>0.39284000000000002</v>
      </c>
      <c r="N248" s="248">
        <f>I248*K248</f>
        <v>0</v>
      </c>
      <c r="O248" s="248">
        <f>L248-M248</f>
        <v>0</v>
      </c>
      <c r="P248" s="21" t="s">
        <v>323</v>
      </c>
      <c r="Q248" s="21"/>
    </row>
    <row r="249" spans="1:17" ht="15" customHeight="1" x14ac:dyDescent="0.25">
      <c r="A249" s="41" t="s">
        <v>241</v>
      </c>
      <c r="B249" s="965" t="s">
        <v>230</v>
      </c>
      <c r="C249" s="35"/>
      <c r="D249" s="36"/>
      <c r="E249" s="36"/>
      <c r="F249" s="36"/>
      <c r="G249" s="37"/>
      <c r="H249" s="37"/>
      <c r="I249" s="37"/>
      <c r="J249" s="37"/>
      <c r="K249" s="35"/>
      <c r="L249" s="249">
        <f>L215+L221+L232+L240+L243+L246</f>
        <v>3.87168</v>
      </c>
      <c r="M249" s="249">
        <f>M215+M221+M232+M240+M243+M246</f>
        <v>3.87168</v>
      </c>
      <c r="N249" s="249">
        <f>N215+N221+N232+N240+N243+N246</f>
        <v>0</v>
      </c>
      <c r="O249" s="249">
        <f>O215+O221+O232+O240+O243+O246</f>
        <v>0</v>
      </c>
      <c r="P249" s="35" t="s">
        <v>1078</v>
      </c>
      <c r="Q249" s="21"/>
    </row>
    <row r="251" spans="1:17" x14ac:dyDescent="0.25">
      <c r="A251" s="46"/>
      <c r="B251" s="48" t="s">
        <v>229</v>
      </c>
      <c r="C251" s="49"/>
      <c r="D251" s="50"/>
      <c r="E251" s="50"/>
      <c r="F251" s="50"/>
      <c r="G251" s="51"/>
      <c r="H251" s="51"/>
      <c r="I251" s="51"/>
      <c r="J251" s="51"/>
      <c r="K251" s="50"/>
      <c r="L251" s="52">
        <f>L21+L66+L87+L103+L116+L128+L139+L145+L160+L173+L176+L179+L183+L192+L196+L201+L206+L213</f>
        <v>8.6300000000000008</v>
      </c>
      <c r="M251" s="52">
        <f>M21+M66+M87+M103+M116+M128+M139+M145+M160+M173+M176+M179+M183+M192+M196+M201+M206+M213</f>
        <v>3.38</v>
      </c>
      <c r="N251" s="52">
        <f>N21+N66+N87+N103+N116+N128+N139+N145+N160+N173+N176+N179+N183+N192+N196+N201+N206+N213</f>
        <v>1.1499999999999999</v>
      </c>
      <c r="O251" s="52">
        <f>O21+O66+O87+O103+O116+O128+O139+O145+O160+O173+O176+O179+O183+O192+O196+O201+O206+O213</f>
        <v>5.25</v>
      </c>
      <c r="P251" s="49"/>
      <c r="Q251" s="47"/>
    </row>
    <row r="252" spans="1:17" x14ac:dyDescent="0.25">
      <c r="L252" s="257"/>
    </row>
    <row r="253" spans="1:17" x14ac:dyDescent="0.25">
      <c r="A253" s="1" t="s">
        <v>284</v>
      </c>
    </row>
    <row r="254" spans="1:17" x14ac:dyDescent="0.25">
      <c r="A254" s="41" t="s">
        <v>262</v>
      </c>
      <c r="B254" s="39" t="s">
        <v>230</v>
      </c>
      <c r="C254" s="1120" t="s">
        <v>291</v>
      </c>
      <c r="D254" s="1115"/>
      <c r="E254" s="1115"/>
      <c r="F254" s="1115"/>
      <c r="G254" s="1115"/>
      <c r="H254" s="1115"/>
      <c r="I254" s="1115"/>
      <c r="J254" s="1115"/>
      <c r="K254" s="1116"/>
      <c r="L254" s="72">
        <v>0</v>
      </c>
      <c r="M254" s="72">
        <v>0</v>
      </c>
      <c r="N254" s="72">
        <v>0</v>
      </c>
      <c r="O254" s="72">
        <v>0</v>
      </c>
      <c r="P254" s="35" t="s">
        <v>265</v>
      </c>
      <c r="Q254" s="21"/>
    </row>
    <row r="255" spans="1:17" ht="26.25" customHeight="1" x14ac:dyDescent="0.25">
      <c r="A255" s="41" t="s">
        <v>241</v>
      </c>
      <c r="B255" s="39" t="s">
        <v>230</v>
      </c>
      <c r="C255" s="1120" t="s">
        <v>341</v>
      </c>
      <c r="D255" s="1115"/>
      <c r="E255" s="1115"/>
      <c r="F255" s="1115"/>
      <c r="G255" s="1115"/>
      <c r="H255" s="1115"/>
      <c r="I255" s="1115"/>
      <c r="J255" s="1115"/>
      <c r="K255" s="1116"/>
      <c r="L255" s="38">
        <f>L22+L67</f>
        <v>0.91</v>
      </c>
      <c r="M255" s="38">
        <f>M22+M67</f>
        <v>0</v>
      </c>
      <c r="N255" s="38">
        <f>N22+N67</f>
        <v>0.91</v>
      </c>
      <c r="O255" s="38">
        <f>O22+O67</f>
        <v>0</v>
      </c>
      <c r="P255" s="35"/>
      <c r="Q255" s="21"/>
    </row>
    <row r="256" spans="1:17" x14ac:dyDescent="0.25">
      <c r="A256" s="41" t="s">
        <v>242</v>
      </c>
      <c r="B256" s="39" t="s">
        <v>230</v>
      </c>
      <c r="C256" s="1120" t="s">
        <v>342</v>
      </c>
      <c r="D256" s="1115"/>
      <c r="E256" s="1115"/>
      <c r="F256" s="1115"/>
      <c r="G256" s="1115"/>
      <c r="H256" s="1115"/>
      <c r="I256" s="1115"/>
      <c r="J256" s="1115"/>
      <c r="K256" s="1116"/>
      <c r="L256" s="38">
        <f>L23+L68+L87+L129+L161+L173+L202+L206+L213</f>
        <v>2.2200000000000002</v>
      </c>
      <c r="M256" s="38">
        <f>M23+M68+M87+M129+M161+M173+M202+M206+M213</f>
        <v>1.99</v>
      </c>
      <c r="N256" s="38">
        <f>N23+N68+N87+N129+N161+N173+N202+N206+N213</f>
        <v>0.23</v>
      </c>
      <c r="O256" s="38">
        <f>O23+O68+O87+O129+O161+O173+O202+O206+O213</f>
        <v>0</v>
      </c>
      <c r="P256" s="35"/>
      <c r="Q256" s="21"/>
    </row>
    <row r="257" spans="1:17" x14ac:dyDescent="0.25">
      <c r="A257" s="41" t="s">
        <v>264</v>
      </c>
      <c r="B257" s="39" t="s">
        <v>230</v>
      </c>
      <c r="C257" s="1120" t="s">
        <v>12</v>
      </c>
      <c r="D257" s="1115"/>
      <c r="E257" s="1115"/>
      <c r="F257" s="1115"/>
      <c r="G257" s="1115"/>
      <c r="H257" s="1115"/>
      <c r="I257" s="1115"/>
      <c r="J257" s="1115"/>
      <c r="K257" s="1116"/>
      <c r="L257" s="72">
        <v>0</v>
      </c>
      <c r="M257" s="72">
        <v>0</v>
      </c>
      <c r="N257" s="72">
        <v>0</v>
      </c>
      <c r="O257" s="72">
        <v>0</v>
      </c>
      <c r="P257" s="35" t="s">
        <v>265</v>
      </c>
      <c r="Q257" s="21"/>
    </row>
    <row r="258" spans="1:17" x14ac:dyDescent="0.25">
      <c r="A258" s="41" t="s">
        <v>258</v>
      </c>
      <c r="B258" s="39" t="s">
        <v>230</v>
      </c>
      <c r="C258" s="1120" t="s">
        <v>14</v>
      </c>
      <c r="D258" s="1115"/>
      <c r="E258" s="1115"/>
      <c r="F258" s="1115"/>
      <c r="G258" s="1115"/>
      <c r="H258" s="1115"/>
      <c r="I258" s="1115"/>
      <c r="J258" s="1115"/>
      <c r="K258" s="1116"/>
      <c r="L258" s="258">
        <f>L145+L176</f>
        <v>0.96</v>
      </c>
      <c r="M258" s="258">
        <f>M145+M176</f>
        <v>0</v>
      </c>
      <c r="N258" s="258">
        <f>N145+N176</f>
        <v>0</v>
      </c>
      <c r="O258" s="258">
        <f>O145+O176</f>
        <v>0.96</v>
      </c>
      <c r="P258" s="35"/>
      <c r="Q258" s="21"/>
    </row>
    <row r="259" spans="1:17" ht="24" customHeight="1" x14ac:dyDescent="0.25">
      <c r="A259" s="41" t="s">
        <v>259</v>
      </c>
      <c r="B259" s="39" t="s">
        <v>230</v>
      </c>
      <c r="C259" s="1120" t="s">
        <v>16</v>
      </c>
      <c r="D259" s="1115"/>
      <c r="E259" s="1115"/>
      <c r="F259" s="1115"/>
      <c r="G259" s="1115"/>
      <c r="H259" s="1115"/>
      <c r="I259" s="1115"/>
      <c r="J259" s="1115"/>
      <c r="K259" s="1116"/>
      <c r="L259" s="38">
        <f>L104+L162+L183+L192</f>
        <v>1.52</v>
      </c>
      <c r="M259" s="38">
        <f>M104+M162+M183+M192</f>
        <v>0</v>
      </c>
      <c r="N259" s="38">
        <f>N104+N162+N183+N192</f>
        <v>0</v>
      </c>
      <c r="O259" s="38">
        <f>O104+O162+O183+O192</f>
        <v>1.52</v>
      </c>
      <c r="P259" s="35"/>
      <c r="Q259" s="21"/>
    </row>
    <row r="260" spans="1:17" x14ac:dyDescent="0.25">
      <c r="A260" s="41" t="s">
        <v>257</v>
      </c>
      <c r="B260" s="39" t="s">
        <v>230</v>
      </c>
      <c r="C260" s="1120" t="s">
        <v>18</v>
      </c>
      <c r="D260" s="1115"/>
      <c r="E260" s="1115"/>
      <c r="F260" s="1115"/>
      <c r="G260" s="1115"/>
      <c r="H260" s="1115"/>
      <c r="I260" s="1115"/>
      <c r="J260" s="1115"/>
      <c r="K260" s="1116"/>
      <c r="L260" s="38">
        <f>L139</f>
        <v>0.24</v>
      </c>
      <c r="M260" s="38">
        <f>M139</f>
        <v>0.24</v>
      </c>
      <c r="N260" s="38">
        <f>N139</f>
        <v>0</v>
      </c>
      <c r="O260" s="38">
        <f>O139</f>
        <v>0</v>
      </c>
      <c r="P260" s="35"/>
      <c r="Q260" s="21"/>
    </row>
    <row r="261" spans="1:17" x14ac:dyDescent="0.25">
      <c r="A261" s="41" t="s">
        <v>263</v>
      </c>
      <c r="B261" s="39" t="s">
        <v>230</v>
      </c>
      <c r="C261" s="1120" t="s">
        <v>20</v>
      </c>
      <c r="D261" s="1115"/>
      <c r="E261" s="1115"/>
      <c r="F261" s="1115"/>
      <c r="G261" s="1115"/>
      <c r="H261" s="1115"/>
      <c r="I261" s="1115"/>
      <c r="J261" s="1115"/>
      <c r="K261" s="1116"/>
      <c r="L261" s="72">
        <f>L203</f>
        <v>0</v>
      </c>
      <c r="M261" s="72">
        <f>M203</f>
        <v>0</v>
      </c>
      <c r="N261" s="72">
        <f>N203</f>
        <v>0</v>
      </c>
      <c r="O261" s="72">
        <f>O203</f>
        <v>0</v>
      </c>
      <c r="P261" s="35" t="s">
        <v>267</v>
      </c>
      <c r="Q261" s="21"/>
    </row>
    <row r="262" spans="1:17" ht="26.25" customHeight="1" x14ac:dyDescent="0.25">
      <c r="A262" s="41" t="s">
        <v>261</v>
      </c>
      <c r="B262" s="39" t="s">
        <v>230</v>
      </c>
      <c r="C262" s="1120" t="s">
        <v>24</v>
      </c>
      <c r="D262" s="1115"/>
      <c r="E262" s="1115"/>
      <c r="F262" s="1115"/>
      <c r="G262" s="1115"/>
      <c r="H262" s="1115"/>
      <c r="I262" s="1115"/>
      <c r="J262" s="1115"/>
      <c r="K262" s="1116"/>
      <c r="L262" s="72">
        <v>0</v>
      </c>
      <c r="M262" s="72">
        <v>0</v>
      </c>
      <c r="N262" s="72">
        <v>0</v>
      </c>
      <c r="O262" s="72">
        <v>0</v>
      </c>
      <c r="P262" s="35" t="s">
        <v>265</v>
      </c>
      <c r="Q262" s="21"/>
    </row>
    <row r="263" spans="1:17" x14ac:dyDescent="0.25">
      <c r="A263" s="41" t="s">
        <v>244</v>
      </c>
      <c r="B263" s="39" t="s">
        <v>230</v>
      </c>
      <c r="C263" s="1120" t="s">
        <v>23</v>
      </c>
      <c r="D263" s="1115"/>
      <c r="E263" s="1115"/>
      <c r="F263" s="1115"/>
      <c r="G263" s="1115"/>
      <c r="H263" s="1115"/>
      <c r="I263" s="1115"/>
      <c r="J263" s="1115"/>
      <c r="K263" s="1116"/>
      <c r="L263" s="38">
        <f>L105+L116+L130+L179+L196</f>
        <v>2.77</v>
      </c>
      <c r="M263" s="38">
        <f>M105+M116+M130+M179+M196</f>
        <v>0</v>
      </c>
      <c r="N263" s="38">
        <f>N105+N116+N130+N179+N196</f>
        <v>0</v>
      </c>
      <c r="O263" s="38">
        <f>O105+O116+O130+O179+O196</f>
        <v>2.77</v>
      </c>
      <c r="P263" s="35"/>
      <c r="Q263" s="21"/>
    </row>
    <row r="264" spans="1:17" x14ac:dyDescent="0.25">
      <c r="A264" s="42"/>
      <c r="B264" s="54" t="s">
        <v>229</v>
      </c>
      <c r="C264" s="55"/>
      <c r="D264" s="56"/>
      <c r="E264" s="56"/>
      <c r="F264" s="56"/>
      <c r="G264" s="57"/>
      <c r="H264" s="57"/>
      <c r="I264" s="57"/>
      <c r="J264" s="57"/>
      <c r="K264" s="56"/>
      <c r="L264" s="73">
        <f>SUM(L254:L263)</f>
        <v>8.6199999999999992</v>
      </c>
      <c r="M264" s="73">
        <f>SUM(M254:M263)</f>
        <v>2.23</v>
      </c>
      <c r="N264" s="73">
        <f>SUM(N254:N263)</f>
        <v>1.1399999999999999</v>
      </c>
      <c r="O264" s="73">
        <f>SUM(O254:O263)</f>
        <v>5.25</v>
      </c>
      <c r="P264" s="55"/>
      <c r="Q264" s="43"/>
    </row>
    <row r="266" spans="1:17" x14ac:dyDescent="0.25">
      <c r="B266" s="1" t="s">
        <v>512</v>
      </c>
      <c r="I266" s="1" t="s">
        <v>275</v>
      </c>
      <c r="Q266" s="1"/>
    </row>
  </sheetData>
  <mergeCells count="46">
    <mergeCell ref="C263:K263"/>
    <mergeCell ref="C258:K258"/>
    <mergeCell ref="C259:K259"/>
    <mergeCell ref="C260:K260"/>
    <mergeCell ref="C261:K261"/>
    <mergeCell ref="C262:K262"/>
    <mergeCell ref="B214:P214"/>
    <mergeCell ref="C254:K254"/>
    <mergeCell ref="C255:K255"/>
    <mergeCell ref="C256:K256"/>
    <mergeCell ref="C257:K257"/>
    <mergeCell ref="B184:P184"/>
    <mergeCell ref="B193:P193"/>
    <mergeCell ref="B197:P197"/>
    <mergeCell ref="B204:P204"/>
    <mergeCell ref="B207:P207"/>
    <mergeCell ref="B146:P146"/>
    <mergeCell ref="B163:P163"/>
    <mergeCell ref="B174:P174"/>
    <mergeCell ref="B177:P177"/>
    <mergeCell ref="B180:P180"/>
    <mergeCell ref="B88:P88"/>
    <mergeCell ref="B106:P106"/>
    <mergeCell ref="B117:P117"/>
    <mergeCell ref="B131:P131"/>
    <mergeCell ref="B140:P140"/>
    <mergeCell ref="Q6:Q7"/>
    <mergeCell ref="C9:O9"/>
    <mergeCell ref="B18:P18"/>
    <mergeCell ref="B24:P24"/>
    <mergeCell ref="B69:P69"/>
    <mergeCell ref="B2:P2"/>
    <mergeCell ref="B3:P3"/>
    <mergeCell ref="B4:P4"/>
    <mergeCell ref="B5:P5"/>
    <mergeCell ref="A6:A7"/>
    <mergeCell ref="B6:B7"/>
    <mergeCell ref="C6:C7"/>
    <mergeCell ref="D6:D7"/>
    <mergeCell ref="E6:F6"/>
    <mergeCell ref="G6:G7"/>
    <mergeCell ref="H6:J6"/>
    <mergeCell ref="K6:K7"/>
    <mergeCell ref="L6:L7"/>
    <mergeCell ref="M6:O6"/>
    <mergeCell ref="P6:P7"/>
  </mergeCells>
  <pageMargins left="0.70866141732283472" right="0.11811023622047245" top="0.15748031496062992" bottom="0.15748031496062992" header="0.11811023622047245" footer="0.11811023622047245"/>
  <pageSetup paperSize="9" scale="65" fitToHeight="0" orientation="landscape" horizontalDpi="180" verticalDpi="180" r:id="rId1"/>
  <rowBreaks count="1" manualBreakCount="1">
    <brk id="181" max="20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S14"/>
  <sheetViews>
    <sheetView zoomScaleSheetLayoutView="85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I29" sqref="I29"/>
    </sheetView>
  </sheetViews>
  <sheetFormatPr defaultRowHeight="15" x14ac:dyDescent="0.25"/>
  <cols>
    <col min="1" max="1" width="19.5703125" customWidth="1"/>
    <col min="2" max="2" width="13.28515625" customWidth="1"/>
    <col min="3" max="3" width="12.85546875" customWidth="1"/>
    <col min="4" max="5" width="13.5703125" customWidth="1"/>
    <col min="6" max="6" width="14.85546875" customWidth="1"/>
    <col min="7" max="7" width="13.28515625" customWidth="1"/>
    <col min="8" max="8" width="12.85546875" customWidth="1"/>
    <col min="9" max="10" width="13.5703125" customWidth="1"/>
    <col min="11" max="11" width="13.28515625" hidden="1" customWidth="1"/>
    <col min="12" max="12" width="12.85546875" hidden="1" customWidth="1"/>
    <col min="13" max="14" width="13.5703125" hidden="1" customWidth="1"/>
    <col min="15" max="15" width="14.85546875" hidden="1" customWidth="1"/>
    <col min="16" max="16" width="13.28515625" hidden="1" customWidth="1"/>
    <col min="17" max="17" width="12.85546875" hidden="1" customWidth="1"/>
    <col min="18" max="19" width="13.5703125" hidden="1" customWidth="1"/>
  </cols>
  <sheetData>
    <row r="1" spans="1:19" x14ac:dyDescent="0.25">
      <c r="B1" t="s">
        <v>1044</v>
      </c>
      <c r="K1" t="s">
        <v>1044</v>
      </c>
    </row>
    <row r="3" spans="1:19" x14ac:dyDescent="0.25">
      <c r="A3" s="1121" t="s">
        <v>690</v>
      </c>
      <c r="B3" s="1122" t="s">
        <v>1052</v>
      </c>
      <c r="C3" s="1123"/>
      <c r="D3" s="1123"/>
      <c r="E3" s="1123"/>
      <c r="F3" s="1123"/>
      <c r="G3" s="1123"/>
      <c r="H3" s="1123"/>
      <c r="I3" s="1123"/>
      <c r="J3" s="1124"/>
      <c r="K3" s="1122" t="s">
        <v>1045</v>
      </c>
      <c r="L3" s="1123"/>
      <c r="M3" s="1123"/>
      <c r="N3" s="1123"/>
      <c r="O3" s="1123"/>
      <c r="P3" s="1123"/>
      <c r="Q3" s="1123"/>
      <c r="R3" s="1123"/>
      <c r="S3" s="1123"/>
    </row>
    <row r="4" spans="1:19" ht="15" customHeight="1" x14ac:dyDescent="0.25">
      <c r="A4" s="1121"/>
      <c r="B4" s="1127" t="s">
        <v>1046</v>
      </c>
      <c r="C4" s="1125" t="s">
        <v>1047</v>
      </c>
      <c r="D4" s="1126"/>
      <c r="E4" s="1127"/>
      <c r="F4" s="1121" t="s">
        <v>743</v>
      </c>
      <c r="G4" s="1121" t="s">
        <v>1046</v>
      </c>
      <c r="H4" s="1125" t="s">
        <v>1047</v>
      </c>
      <c r="I4" s="1126"/>
      <c r="J4" s="1127"/>
      <c r="K4" s="1127" t="s">
        <v>1046</v>
      </c>
      <c r="L4" s="1125" t="s">
        <v>1047</v>
      </c>
      <c r="M4" s="1126"/>
      <c r="N4" s="1127"/>
      <c r="O4" s="1121" t="s">
        <v>743</v>
      </c>
      <c r="P4" s="1121" t="s">
        <v>1046</v>
      </c>
      <c r="Q4" s="1125" t="s">
        <v>1047</v>
      </c>
      <c r="R4" s="1126"/>
      <c r="S4" s="1127"/>
    </row>
    <row r="5" spans="1:19" ht="36.75" customHeight="1" x14ac:dyDescent="0.25">
      <c r="A5" s="1121"/>
      <c r="B5" s="1127"/>
      <c r="C5" s="895" t="s">
        <v>1048</v>
      </c>
      <c r="D5" s="895" t="s">
        <v>783</v>
      </c>
      <c r="E5" s="895" t="s">
        <v>1051</v>
      </c>
      <c r="F5" s="1121"/>
      <c r="G5" s="1121"/>
      <c r="H5" s="895" t="s">
        <v>1048</v>
      </c>
      <c r="I5" s="895" t="s">
        <v>783</v>
      </c>
      <c r="J5" s="895" t="s">
        <v>1051</v>
      </c>
      <c r="K5" s="1127"/>
      <c r="L5" s="895" t="s">
        <v>1048</v>
      </c>
      <c r="M5" s="895" t="s">
        <v>783</v>
      </c>
      <c r="N5" s="895" t="s">
        <v>1051</v>
      </c>
      <c r="O5" s="1121"/>
      <c r="P5" s="1121"/>
      <c r="Q5" s="895" t="s">
        <v>1048</v>
      </c>
      <c r="R5" s="895" t="s">
        <v>783</v>
      </c>
      <c r="S5" s="895" t="s">
        <v>1051</v>
      </c>
    </row>
    <row r="6" spans="1:19" x14ac:dyDescent="0.25">
      <c r="A6" s="896">
        <v>1</v>
      </c>
      <c r="B6" s="896">
        <v>2</v>
      </c>
      <c r="C6" s="896">
        <v>3</v>
      </c>
      <c r="D6" s="896">
        <v>4</v>
      </c>
      <c r="E6" s="896">
        <v>5</v>
      </c>
      <c r="F6" s="896">
        <v>6</v>
      </c>
      <c r="G6" s="896">
        <v>7</v>
      </c>
      <c r="H6" s="896">
        <v>8</v>
      </c>
      <c r="I6" s="896">
        <v>9</v>
      </c>
      <c r="J6" s="896">
        <v>10</v>
      </c>
      <c r="K6" s="896">
        <v>11</v>
      </c>
      <c r="L6" s="896">
        <v>12</v>
      </c>
      <c r="M6" s="896">
        <v>13</v>
      </c>
      <c r="N6" s="896">
        <v>14</v>
      </c>
      <c r="O6" s="896">
        <v>15</v>
      </c>
      <c r="P6" s="896">
        <v>16</v>
      </c>
      <c r="Q6" s="896">
        <v>17</v>
      </c>
      <c r="R6" s="896">
        <v>18</v>
      </c>
      <c r="S6" s="896">
        <v>19</v>
      </c>
    </row>
    <row r="7" spans="1:19" x14ac:dyDescent="0.25">
      <c r="A7" s="897" t="s">
        <v>1050</v>
      </c>
      <c r="B7" s="898">
        <f>C7+D7+E7</f>
        <v>1374826.58</v>
      </c>
      <c r="C7" s="899">
        <f>'291 имущ'!$K$16</f>
        <v>370020.71</v>
      </c>
      <c r="D7" s="899">
        <f>'291 земля'!$G$19</f>
        <v>1004805.87</v>
      </c>
      <c r="E7" s="899"/>
      <c r="F7" s="900">
        <f>'291 имущ'!$M$16</f>
        <v>0.99015938869999998</v>
      </c>
      <c r="G7" s="898">
        <f t="shared" ref="G7:G11" si="0">H7+I7+J7</f>
        <v>1361297.45</v>
      </c>
      <c r="H7" s="899">
        <f>C7*F7</f>
        <v>366379.48</v>
      </c>
      <c r="I7" s="899">
        <f>D7*F7</f>
        <v>994917.97</v>
      </c>
      <c r="J7" s="899">
        <f>E7*F7</f>
        <v>0</v>
      </c>
      <c r="K7" s="898">
        <f>L7+M7+N7</f>
        <v>0</v>
      </c>
      <c r="L7" s="899"/>
      <c r="M7" s="899"/>
      <c r="N7" s="899"/>
      <c r="O7" s="900">
        <v>1</v>
      </c>
      <c r="P7" s="898">
        <f t="shared" ref="P7:P11" si="1">Q7+R7+S7</f>
        <v>0</v>
      </c>
      <c r="Q7" s="899">
        <f>L7*O7</f>
        <v>0</v>
      </c>
      <c r="R7" s="899">
        <f>M7*O7</f>
        <v>0</v>
      </c>
      <c r="S7" s="899">
        <f>N7*O7</f>
        <v>0</v>
      </c>
    </row>
    <row r="8" spans="1:19" x14ac:dyDescent="0.25">
      <c r="A8" s="904" t="s">
        <v>62</v>
      </c>
      <c r="B8" s="898">
        <f t="shared" ref="B8:B11" si="2">C8+D8+E8</f>
        <v>166329.26</v>
      </c>
      <c r="C8" s="899">
        <f>'291 имущ'!$K$15</f>
        <v>63981.15</v>
      </c>
      <c r="D8" s="899">
        <f>'291 земля'!$G$16</f>
        <v>102348.11</v>
      </c>
      <c r="E8" s="899"/>
      <c r="F8" s="900">
        <v>0.97197382710000002</v>
      </c>
      <c r="G8" s="898">
        <f t="shared" si="0"/>
        <v>161667.68</v>
      </c>
      <c r="H8" s="899">
        <f>C8*F8</f>
        <v>62188</v>
      </c>
      <c r="I8" s="899">
        <f>D8*F8</f>
        <v>99479.679999999993</v>
      </c>
      <c r="J8" s="899">
        <f t="shared" ref="J8:J11" si="3">E8*F8</f>
        <v>0</v>
      </c>
      <c r="K8" s="898">
        <f t="shared" ref="K8:K11" si="4">L8+M8+N8</f>
        <v>0</v>
      </c>
      <c r="L8" s="899"/>
      <c r="M8" s="899"/>
      <c r="N8" s="899"/>
      <c r="O8" s="900">
        <v>1</v>
      </c>
      <c r="P8" s="898">
        <f t="shared" si="1"/>
        <v>0</v>
      </c>
      <c r="Q8" s="899">
        <f>L8*O8</f>
        <v>0</v>
      </c>
      <c r="R8" s="899">
        <f>M8*O8</f>
        <v>0</v>
      </c>
      <c r="S8" s="899">
        <f t="shared" ref="S8:S11" si="5">N8*O8</f>
        <v>0</v>
      </c>
    </row>
    <row r="9" spans="1:19" x14ac:dyDescent="0.25">
      <c r="A9" s="905" t="s">
        <v>369</v>
      </c>
      <c r="B9" s="898">
        <f t="shared" si="2"/>
        <v>532564.38</v>
      </c>
      <c r="C9" s="899">
        <f>'291 имущ'!$K$14</f>
        <v>86050.4</v>
      </c>
      <c r="D9" s="899">
        <f>'291 земля'!$G$26</f>
        <v>441674.98</v>
      </c>
      <c r="E9" s="899">
        <f>'291 трансп'!$G$17</f>
        <v>4839</v>
      </c>
      <c r="F9" s="900">
        <v>1</v>
      </c>
      <c r="G9" s="898">
        <f t="shared" si="0"/>
        <v>532564.38</v>
      </c>
      <c r="H9" s="899">
        <f>C9*F9</f>
        <v>86050.4</v>
      </c>
      <c r="I9" s="899">
        <f>D9*F9</f>
        <v>441674.98</v>
      </c>
      <c r="J9" s="899">
        <f t="shared" si="3"/>
        <v>4839</v>
      </c>
      <c r="K9" s="898">
        <f t="shared" si="4"/>
        <v>0</v>
      </c>
      <c r="L9" s="899"/>
      <c r="M9" s="899"/>
      <c r="N9" s="899"/>
      <c r="O9" s="900">
        <v>1</v>
      </c>
      <c r="P9" s="898">
        <f t="shared" si="1"/>
        <v>0</v>
      </c>
      <c r="Q9" s="899">
        <f>L9*O9</f>
        <v>0</v>
      </c>
      <c r="R9" s="899">
        <f>M9*O9</f>
        <v>0</v>
      </c>
      <c r="S9" s="899">
        <f t="shared" si="5"/>
        <v>0</v>
      </c>
    </row>
    <row r="10" spans="1:19" x14ac:dyDescent="0.25">
      <c r="A10" s="905" t="s">
        <v>63</v>
      </c>
      <c r="B10" s="898">
        <f t="shared" si="2"/>
        <v>12625.94</v>
      </c>
      <c r="C10" s="899">
        <f>'291 имущ'!$K$18</f>
        <v>12625.94</v>
      </c>
      <c r="D10" s="899"/>
      <c r="E10" s="899"/>
      <c r="F10" s="900">
        <v>1</v>
      </c>
      <c r="G10" s="898">
        <f t="shared" si="0"/>
        <v>12625.94</v>
      </c>
      <c r="H10" s="899">
        <f>C10*F10</f>
        <v>12625.94</v>
      </c>
      <c r="I10" s="899">
        <f>D10*F10</f>
        <v>0</v>
      </c>
      <c r="J10" s="899">
        <f t="shared" si="3"/>
        <v>0</v>
      </c>
      <c r="K10" s="898">
        <f t="shared" si="4"/>
        <v>0</v>
      </c>
      <c r="L10" s="899"/>
      <c r="M10" s="899"/>
      <c r="N10" s="899"/>
      <c r="O10" s="900">
        <v>1</v>
      </c>
      <c r="P10" s="898">
        <f t="shared" si="1"/>
        <v>0</v>
      </c>
      <c r="Q10" s="899">
        <f>L10*O10</f>
        <v>0</v>
      </c>
      <c r="R10" s="899">
        <f>M10*O10</f>
        <v>0</v>
      </c>
      <c r="S10" s="899">
        <f t="shared" si="5"/>
        <v>0</v>
      </c>
    </row>
    <row r="11" spans="1:19" x14ac:dyDescent="0.25">
      <c r="A11" s="905" t="s">
        <v>680</v>
      </c>
      <c r="B11" s="898">
        <f t="shared" si="2"/>
        <v>16367.51</v>
      </c>
      <c r="C11" s="899">
        <f>'291 имущ'!$K$17</f>
        <v>16367.51</v>
      </c>
      <c r="D11" s="899"/>
      <c r="E11" s="899"/>
      <c r="F11" s="900">
        <v>1</v>
      </c>
      <c r="G11" s="898">
        <f t="shared" si="0"/>
        <v>16367.51</v>
      </c>
      <c r="H11" s="899">
        <f>C11*F11</f>
        <v>16367.51</v>
      </c>
      <c r="I11" s="899">
        <f>D11*F11</f>
        <v>0</v>
      </c>
      <c r="J11" s="899">
        <f t="shared" si="3"/>
        <v>0</v>
      </c>
      <c r="K11" s="898">
        <f t="shared" si="4"/>
        <v>0</v>
      </c>
      <c r="L11" s="899"/>
      <c r="M11" s="899"/>
      <c r="N11" s="899"/>
      <c r="O11" s="900">
        <v>1</v>
      </c>
      <c r="P11" s="898">
        <f t="shared" si="1"/>
        <v>0</v>
      </c>
      <c r="Q11" s="899">
        <f>L11*O11</f>
        <v>0</v>
      </c>
      <c r="R11" s="899">
        <f>M11*O11</f>
        <v>0</v>
      </c>
      <c r="S11" s="899">
        <f t="shared" si="5"/>
        <v>0</v>
      </c>
    </row>
    <row r="12" spans="1:19" x14ac:dyDescent="0.25">
      <c r="A12" s="901" t="s">
        <v>1049</v>
      </c>
      <c r="B12" s="902">
        <f>SUM(B7:B11)</f>
        <v>2102713.67</v>
      </c>
      <c r="C12" s="902">
        <f>SUM(C7:C11)</f>
        <v>549045.71</v>
      </c>
      <c r="D12" s="902">
        <f>SUM(D7:D11)</f>
        <v>1548828.96</v>
      </c>
      <c r="E12" s="902">
        <f>SUM(E7:E11)</f>
        <v>4839</v>
      </c>
      <c r="F12" s="903"/>
      <c r="G12" s="902">
        <f t="shared" ref="G12:N12" si="6">SUM(G7:G11)</f>
        <v>2084522.96</v>
      </c>
      <c r="H12" s="902">
        <f t="shared" si="6"/>
        <v>543611.32999999996</v>
      </c>
      <c r="I12" s="902">
        <f t="shared" si="6"/>
        <v>1536072.63</v>
      </c>
      <c r="J12" s="902">
        <f t="shared" si="6"/>
        <v>4839</v>
      </c>
      <c r="K12" s="902">
        <f t="shared" si="6"/>
        <v>0</v>
      </c>
      <c r="L12" s="902">
        <f t="shared" si="6"/>
        <v>0</v>
      </c>
      <c r="M12" s="902">
        <f t="shared" si="6"/>
        <v>0</v>
      </c>
      <c r="N12" s="902">
        <f t="shared" si="6"/>
        <v>0</v>
      </c>
      <c r="O12" s="903"/>
      <c r="P12" s="902">
        <f>SUM(P7:P11)</f>
        <v>0</v>
      </c>
      <c r="Q12" s="902">
        <f>SUM(Q7:Q11)</f>
        <v>0</v>
      </c>
      <c r="R12" s="902">
        <f>SUM(R7:R11)</f>
        <v>0</v>
      </c>
      <c r="S12" s="902">
        <f>SUM(S7:S11)</f>
        <v>0</v>
      </c>
    </row>
    <row r="13" spans="1:19" x14ac:dyDescent="0.25">
      <c r="A13" s="901" t="s">
        <v>669</v>
      </c>
      <c r="B13" s="902">
        <f t="shared" ref="B13:D13" si="7">B12-B14</f>
        <v>727887.09</v>
      </c>
      <c r="C13" s="902">
        <f t="shared" si="7"/>
        <v>179025</v>
      </c>
      <c r="D13" s="902">
        <f t="shared" si="7"/>
        <v>544023.09</v>
      </c>
      <c r="E13" s="902">
        <f t="shared" ref="E13" si="8">E12-E14</f>
        <v>4839</v>
      </c>
      <c r="F13" s="903"/>
      <c r="G13" s="902">
        <f t="shared" ref="G13:M13" si="9">G12-G14</f>
        <v>723225.51</v>
      </c>
      <c r="H13" s="902">
        <f t="shared" si="9"/>
        <v>177231.85</v>
      </c>
      <c r="I13" s="902">
        <f t="shared" si="9"/>
        <v>541154.66</v>
      </c>
      <c r="J13" s="902">
        <f t="shared" ref="J13" si="10">J12-J14</f>
        <v>4839</v>
      </c>
      <c r="K13" s="902">
        <f t="shared" si="9"/>
        <v>0</v>
      </c>
      <c r="L13" s="902">
        <f t="shared" si="9"/>
        <v>0</v>
      </c>
      <c r="M13" s="902">
        <f t="shared" si="9"/>
        <v>0</v>
      </c>
      <c r="N13" s="902">
        <f t="shared" ref="N13" si="11">N12-N14</f>
        <v>0</v>
      </c>
      <c r="O13" s="903"/>
      <c r="P13" s="902">
        <f t="shared" ref="P13:R13" si="12">P12-P14</f>
        <v>0</v>
      </c>
      <c r="Q13" s="902">
        <f t="shared" si="12"/>
        <v>0</v>
      </c>
      <c r="R13" s="902">
        <f t="shared" si="12"/>
        <v>0</v>
      </c>
      <c r="S13" s="902">
        <f t="shared" ref="S13" si="13">S12-S14</f>
        <v>0</v>
      </c>
    </row>
    <row r="14" spans="1:19" x14ac:dyDescent="0.25">
      <c r="A14" s="901" t="s">
        <v>670</v>
      </c>
      <c r="B14" s="902">
        <f>B7</f>
        <v>1374826.58</v>
      </c>
      <c r="C14" s="902">
        <f t="shared" ref="C14:D14" si="14">C7</f>
        <v>370020.71</v>
      </c>
      <c r="D14" s="902">
        <f t="shared" si="14"/>
        <v>1004805.87</v>
      </c>
      <c r="E14" s="902">
        <f t="shared" ref="E14" si="15">E7</f>
        <v>0</v>
      </c>
      <c r="F14" s="903"/>
      <c r="G14" s="902">
        <f t="shared" ref="G14:M14" si="16">G7</f>
        <v>1361297.45</v>
      </c>
      <c r="H14" s="902">
        <f t="shared" si="16"/>
        <v>366379.48</v>
      </c>
      <c r="I14" s="902">
        <f t="shared" si="16"/>
        <v>994917.97</v>
      </c>
      <c r="J14" s="902">
        <f t="shared" ref="J14" si="17">J7</f>
        <v>0</v>
      </c>
      <c r="K14" s="902">
        <f t="shared" si="16"/>
        <v>0</v>
      </c>
      <c r="L14" s="902">
        <f t="shared" si="16"/>
        <v>0</v>
      </c>
      <c r="M14" s="902">
        <f t="shared" si="16"/>
        <v>0</v>
      </c>
      <c r="N14" s="902">
        <f t="shared" ref="N14" si="18">N7</f>
        <v>0</v>
      </c>
      <c r="O14" s="903"/>
      <c r="P14" s="902">
        <f t="shared" ref="P14:R14" si="19">P7</f>
        <v>0</v>
      </c>
      <c r="Q14" s="902">
        <f t="shared" si="19"/>
        <v>0</v>
      </c>
      <c r="R14" s="902">
        <f t="shared" si="19"/>
        <v>0</v>
      </c>
      <c r="S14" s="902">
        <f t="shared" ref="S14" si="20">S7</f>
        <v>0</v>
      </c>
    </row>
  </sheetData>
  <mergeCells count="13">
    <mergeCell ref="A3:A5"/>
    <mergeCell ref="B4:B5"/>
    <mergeCell ref="F4:F5"/>
    <mergeCell ref="G4:G5"/>
    <mergeCell ref="K4:K5"/>
    <mergeCell ref="O4:O5"/>
    <mergeCell ref="P4:P5"/>
    <mergeCell ref="K3:S3"/>
    <mergeCell ref="B3:J3"/>
    <mergeCell ref="C4:E4"/>
    <mergeCell ref="H4:J4"/>
    <mergeCell ref="L4:N4"/>
    <mergeCell ref="Q4:S4"/>
  </mergeCells>
  <pageMargins left="0.11811023622047245" right="0" top="0" bottom="0" header="0" footer="0"/>
  <pageSetup paperSize="9" scale="72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BM21"/>
  <sheetViews>
    <sheetView view="pageBreakPreview" topLeftCell="A2" zoomScaleSheetLayoutView="100" workbookViewId="0">
      <pane xSplit="1" ySplit="12" topLeftCell="B14" activePane="bottomRight" state="frozen"/>
      <selection activeCell="A2" sqref="A2"/>
      <selection pane="topRight" activeCell="B2" sqref="B2"/>
      <selection pane="bottomLeft" activeCell="A14" sqref="A14"/>
      <selection pane="bottomRight" activeCell="O14" sqref="O14"/>
    </sheetView>
  </sheetViews>
  <sheetFormatPr defaultColWidth="19.7109375" defaultRowHeight="12.75" x14ac:dyDescent="0.25"/>
  <cols>
    <col min="1" max="1" width="19.7109375" style="274"/>
    <col min="2" max="2" width="14.85546875" style="274" customWidth="1"/>
    <col min="3" max="3" width="16" style="274" customWidth="1"/>
    <col min="4" max="7" width="14.85546875" style="274" customWidth="1"/>
    <col min="8" max="8" width="9.7109375" style="274" customWidth="1"/>
    <col min="9" max="9" width="14.7109375" style="274" customWidth="1"/>
    <col min="10" max="10" width="16.42578125" style="274" customWidth="1"/>
    <col min="11" max="11" width="15.7109375" style="274" customWidth="1"/>
    <col min="12" max="12" width="16.42578125" style="274" customWidth="1"/>
    <col min="13" max="14" width="15.7109375" style="274" customWidth="1"/>
    <col min="15" max="15" width="16.42578125" style="274" customWidth="1"/>
    <col min="16" max="16" width="10.42578125" style="274" customWidth="1"/>
    <col min="17" max="16384" width="19.7109375" style="274"/>
  </cols>
  <sheetData>
    <row r="1" spans="1:65" ht="13.5" hidden="1" customHeight="1" x14ac:dyDescent="0.25">
      <c r="A1" s="275"/>
      <c r="B1" s="599"/>
      <c r="C1" s="599"/>
      <c r="D1" s="1132"/>
      <c r="E1" s="1132"/>
      <c r="F1" s="1132"/>
      <c r="G1" s="1132"/>
      <c r="H1" s="1132"/>
      <c r="I1" s="1132"/>
      <c r="J1" s="1132"/>
      <c r="K1" s="600"/>
      <c r="L1" s="601"/>
      <c r="M1" s="600"/>
      <c r="N1" s="600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601"/>
      <c r="BD1" s="601"/>
      <c r="BE1" s="601"/>
      <c r="BF1" s="601"/>
      <c r="BG1" s="601"/>
      <c r="BH1" s="601"/>
      <c r="BI1" s="601"/>
      <c r="BJ1" s="601"/>
      <c r="BK1" s="601"/>
      <c r="BL1" s="601"/>
      <c r="BM1" s="601"/>
    </row>
    <row r="2" spans="1:65" ht="13.5" customHeight="1" x14ac:dyDescent="0.25">
      <c r="A2" s="275"/>
      <c r="B2" s="599"/>
      <c r="C2" s="599"/>
      <c r="D2" s="600"/>
      <c r="E2" s="600"/>
      <c r="F2" s="600"/>
      <c r="G2" s="600"/>
      <c r="H2" s="1133"/>
      <c r="I2" s="1133"/>
      <c r="J2" s="1133"/>
      <c r="K2" s="1133"/>
      <c r="L2" s="601"/>
      <c r="M2" s="602"/>
      <c r="N2" s="602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</row>
    <row r="3" spans="1:65" ht="14.25" x14ac:dyDescent="0.25">
      <c r="A3" s="1134" t="s">
        <v>810</v>
      </c>
      <c r="B3" s="1134"/>
      <c r="C3" s="1134"/>
      <c r="D3" s="1134"/>
      <c r="E3" s="1134"/>
      <c r="F3" s="1134"/>
      <c r="G3" s="1134"/>
      <c r="H3" s="1134"/>
      <c r="I3" s="1134"/>
      <c r="J3" s="1134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  <c r="AK3" s="601"/>
      <c r="AL3" s="601"/>
      <c r="AM3" s="601"/>
      <c r="AN3" s="601"/>
      <c r="AO3" s="601"/>
      <c r="AP3" s="601"/>
      <c r="AQ3" s="601"/>
      <c r="AR3" s="601"/>
      <c r="AS3" s="601"/>
      <c r="AT3" s="601"/>
      <c r="AU3" s="601"/>
      <c r="AV3" s="601"/>
      <c r="AW3" s="601"/>
      <c r="AX3" s="601"/>
      <c r="AY3" s="601"/>
      <c r="AZ3" s="601"/>
      <c r="BA3" s="601"/>
      <c r="BB3" s="601"/>
      <c r="BC3" s="601"/>
      <c r="BD3" s="601"/>
      <c r="BE3" s="601"/>
      <c r="BF3" s="601"/>
      <c r="BG3" s="601"/>
      <c r="BH3" s="601"/>
      <c r="BI3" s="601"/>
      <c r="BJ3" s="601"/>
      <c r="BK3" s="601"/>
      <c r="BL3" s="601"/>
      <c r="BM3" s="601"/>
    </row>
    <row r="4" spans="1:65" ht="14.25" x14ac:dyDescent="0.25">
      <c r="A4" s="1135" t="s">
        <v>687</v>
      </c>
      <c r="B4" s="1135"/>
      <c r="C4" s="1135"/>
      <c r="D4" s="1135"/>
      <c r="E4" s="1135"/>
      <c r="F4" s="1135"/>
      <c r="G4" s="1135"/>
      <c r="H4" s="1135"/>
      <c r="I4" s="1135"/>
      <c r="J4" s="1135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  <c r="AK4" s="601"/>
      <c r="AL4" s="601"/>
      <c r="AM4" s="601"/>
      <c r="AN4" s="601"/>
      <c r="AO4" s="601"/>
      <c r="AP4" s="601"/>
      <c r="AQ4" s="601"/>
      <c r="AR4" s="601"/>
      <c r="AS4" s="601"/>
      <c r="AT4" s="601"/>
      <c r="AU4" s="601"/>
      <c r="AV4" s="601"/>
      <c r="AW4" s="601"/>
      <c r="AX4" s="601"/>
      <c r="AY4" s="601"/>
      <c r="AZ4" s="601"/>
      <c r="BA4" s="601"/>
      <c r="BB4" s="601"/>
      <c r="BC4" s="601"/>
      <c r="BD4" s="601"/>
      <c r="BE4" s="601"/>
      <c r="BF4" s="601"/>
      <c r="BG4" s="601"/>
      <c r="BH4" s="601"/>
      <c r="BI4" s="601"/>
      <c r="BJ4" s="601"/>
      <c r="BK4" s="601"/>
      <c r="BL4" s="601"/>
      <c r="BM4" s="601"/>
    </row>
    <row r="5" spans="1:65" ht="14.25" x14ac:dyDescent="0.25">
      <c r="A5" s="1134" t="s">
        <v>398</v>
      </c>
      <c r="B5" s="1134"/>
      <c r="C5" s="1134"/>
      <c r="D5" s="1134"/>
      <c r="E5" s="1134"/>
      <c r="F5" s="1134"/>
      <c r="G5" s="1134"/>
      <c r="H5" s="1134"/>
      <c r="I5" s="1134"/>
      <c r="J5" s="1134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1"/>
      <c r="Z5" s="601"/>
      <c r="AA5" s="601"/>
      <c r="AB5" s="601"/>
      <c r="AC5" s="601"/>
      <c r="AD5" s="601"/>
      <c r="AE5" s="601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601"/>
      <c r="AT5" s="601"/>
      <c r="AU5" s="601"/>
      <c r="AV5" s="601"/>
      <c r="AW5" s="601"/>
      <c r="AX5" s="601"/>
      <c r="AY5" s="601"/>
      <c r="AZ5" s="601"/>
      <c r="BA5" s="601"/>
      <c r="BB5" s="601"/>
      <c r="BC5" s="601"/>
      <c r="BD5" s="601"/>
      <c r="BE5" s="601"/>
      <c r="BF5" s="601"/>
      <c r="BG5" s="601"/>
      <c r="BH5" s="601"/>
      <c r="BI5" s="601"/>
      <c r="BJ5" s="601"/>
      <c r="BK5" s="601"/>
      <c r="BL5" s="601"/>
      <c r="BM5" s="601"/>
    </row>
    <row r="6" spans="1:65" ht="13.5" hidden="1" customHeight="1" x14ac:dyDescent="0.25">
      <c r="A6" s="275"/>
      <c r="B6" s="599"/>
      <c r="C6" s="599"/>
      <c r="D6" s="600"/>
      <c r="E6" s="599"/>
      <c r="F6" s="599"/>
      <c r="G6" s="599"/>
      <c r="H6" s="600"/>
      <c r="I6" s="600"/>
      <c r="J6" s="600"/>
      <c r="K6" s="600"/>
      <c r="L6" s="601"/>
      <c r="M6" s="600"/>
      <c r="N6" s="600"/>
      <c r="O6" s="601"/>
      <c r="P6" s="601"/>
      <c r="Q6" s="601"/>
      <c r="R6" s="601"/>
      <c r="S6" s="601"/>
      <c r="T6" s="601"/>
      <c r="U6" s="601"/>
      <c r="V6" s="601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1"/>
      <c r="AZ6" s="601"/>
      <c r="BA6" s="601"/>
      <c r="BB6" s="601"/>
      <c r="BC6" s="601"/>
      <c r="BD6" s="601"/>
      <c r="BE6" s="601"/>
      <c r="BF6" s="601"/>
      <c r="BG6" s="601"/>
      <c r="BH6" s="601"/>
      <c r="BI6" s="601"/>
      <c r="BJ6" s="601"/>
      <c r="BK6" s="601"/>
      <c r="BL6" s="601"/>
      <c r="BM6" s="601"/>
    </row>
    <row r="7" spans="1:65" ht="15.75" x14ac:dyDescent="0.25">
      <c r="A7" s="1136" t="s">
        <v>688</v>
      </c>
      <c r="B7" s="1136"/>
      <c r="C7" s="1136"/>
      <c r="D7" s="1136"/>
      <c r="E7" s="1136"/>
      <c r="F7" s="1136"/>
      <c r="G7" s="1136"/>
      <c r="H7" s="1136"/>
      <c r="I7" s="1136"/>
      <c r="J7" s="1136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  <c r="V7" s="601"/>
      <c r="W7" s="601"/>
      <c r="X7" s="601"/>
      <c r="Y7" s="601"/>
      <c r="Z7" s="601"/>
      <c r="AA7" s="601"/>
      <c r="AB7" s="601"/>
      <c r="AC7" s="601"/>
      <c r="AD7" s="601"/>
      <c r="AE7" s="601"/>
      <c r="AF7" s="601"/>
      <c r="AG7" s="601"/>
      <c r="AH7" s="601"/>
      <c r="AI7" s="601"/>
      <c r="AJ7" s="601"/>
      <c r="AK7" s="601"/>
      <c r="AL7" s="601"/>
      <c r="AM7" s="601"/>
      <c r="AN7" s="601"/>
      <c r="AO7" s="601"/>
      <c r="AP7" s="601"/>
      <c r="AQ7" s="601"/>
      <c r="AR7" s="601"/>
      <c r="AS7" s="601"/>
      <c r="AT7" s="601"/>
      <c r="AU7" s="601"/>
      <c r="AV7" s="601"/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601"/>
      <c r="BI7" s="601"/>
      <c r="BJ7" s="601"/>
      <c r="BK7" s="601"/>
      <c r="BL7" s="601"/>
      <c r="BM7" s="601"/>
    </row>
    <row r="8" spans="1:65" x14ac:dyDescent="0.2">
      <c r="A8" s="275"/>
      <c r="B8" s="599"/>
      <c r="C8" s="599"/>
      <c r="D8" s="599"/>
      <c r="E8" s="599"/>
      <c r="F8" s="599"/>
      <c r="G8" s="599"/>
      <c r="H8" s="1147" t="s">
        <v>689</v>
      </c>
      <c r="I8" s="1147"/>
      <c r="J8" s="603"/>
      <c r="K8" s="604" t="s">
        <v>771</v>
      </c>
      <c r="L8" s="601"/>
      <c r="M8" s="604"/>
      <c r="N8" s="604"/>
      <c r="O8" s="601"/>
      <c r="P8" s="601"/>
      <c r="Q8" s="601"/>
      <c r="R8" s="601"/>
      <c r="S8" s="601"/>
      <c r="T8" s="601"/>
      <c r="U8" s="601"/>
      <c r="V8" s="601"/>
      <c r="W8" s="601"/>
      <c r="X8" s="601"/>
      <c r="Y8" s="601"/>
      <c r="Z8" s="601"/>
      <c r="AA8" s="601"/>
      <c r="AB8" s="601"/>
      <c r="AC8" s="601"/>
      <c r="AD8" s="601"/>
      <c r="AE8" s="601"/>
      <c r="AF8" s="601"/>
      <c r="AG8" s="601"/>
      <c r="AH8" s="601"/>
      <c r="AI8" s="601"/>
      <c r="AJ8" s="601"/>
      <c r="AK8" s="601"/>
      <c r="AL8" s="601"/>
      <c r="AM8" s="601"/>
      <c r="AN8" s="601"/>
      <c r="AO8" s="601"/>
      <c r="AP8" s="601"/>
      <c r="AQ8" s="601"/>
      <c r="AR8" s="601"/>
      <c r="AS8" s="601"/>
      <c r="AT8" s="601"/>
      <c r="AU8" s="601"/>
      <c r="AV8" s="601"/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601"/>
      <c r="BI8" s="601"/>
      <c r="BJ8" s="601"/>
      <c r="BK8" s="601"/>
      <c r="BL8" s="601"/>
      <c r="BM8" s="601"/>
    </row>
    <row r="9" spans="1:65" ht="17.25" customHeight="1" x14ac:dyDescent="0.25">
      <c r="A9" s="1128" t="s">
        <v>690</v>
      </c>
      <c r="B9" s="1143" t="s">
        <v>691</v>
      </c>
      <c r="C9" s="1144"/>
      <c r="D9" s="1144"/>
      <c r="E9" s="1144"/>
      <c r="F9" s="1144"/>
      <c r="G9" s="1145"/>
      <c r="H9" s="1148" t="s">
        <v>692</v>
      </c>
      <c r="I9" s="1129" t="s">
        <v>811</v>
      </c>
      <c r="J9" s="1129" t="s">
        <v>812</v>
      </c>
      <c r="K9" s="1128" t="s">
        <v>772</v>
      </c>
      <c r="L9" s="1128" t="s">
        <v>773</v>
      </c>
      <c r="M9" s="1128" t="s">
        <v>743</v>
      </c>
      <c r="N9" s="1129" t="s">
        <v>813</v>
      </c>
      <c r="O9" s="1129" t="s">
        <v>814</v>
      </c>
      <c r="P9" s="605"/>
      <c r="Q9" s="605"/>
      <c r="R9" s="605"/>
      <c r="S9" s="605"/>
      <c r="T9" s="605"/>
      <c r="U9" s="605"/>
      <c r="V9" s="605"/>
      <c r="W9" s="605"/>
      <c r="X9" s="605"/>
      <c r="Y9" s="605"/>
      <c r="Z9" s="605"/>
      <c r="AA9" s="605"/>
      <c r="AB9" s="605"/>
      <c r="AC9" s="605"/>
      <c r="AD9" s="605"/>
      <c r="AE9" s="605"/>
      <c r="AF9" s="605"/>
      <c r="AG9" s="605"/>
      <c r="AH9" s="605"/>
      <c r="AI9" s="605"/>
      <c r="AJ9" s="605"/>
      <c r="AK9" s="605"/>
      <c r="AL9" s="605"/>
      <c r="AM9" s="605"/>
      <c r="AN9" s="605"/>
      <c r="AO9" s="605"/>
      <c r="AP9" s="605"/>
      <c r="AQ9" s="605"/>
      <c r="AR9" s="605"/>
      <c r="AS9" s="605"/>
      <c r="AT9" s="605"/>
      <c r="AU9" s="605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605"/>
      <c r="BI9" s="605"/>
      <c r="BJ9" s="605"/>
      <c r="BK9" s="605"/>
      <c r="BL9" s="605"/>
      <c r="BM9" s="605"/>
    </row>
    <row r="10" spans="1:65" ht="15.75" customHeight="1" x14ac:dyDescent="0.25">
      <c r="A10" s="1128"/>
      <c r="B10" s="1137" t="s">
        <v>693</v>
      </c>
      <c r="C10" s="1138"/>
      <c r="D10" s="1139"/>
      <c r="E10" s="1143" t="s">
        <v>694</v>
      </c>
      <c r="F10" s="1144"/>
      <c r="G10" s="1145"/>
      <c r="H10" s="1148"/>
      <c r="I10" s="1130"/>
      <c r="J10" s="1130"/>
      <c r="K10" s="1128"/>
      <c r="L10" s="1128"/>
      <c r="M10" s="1128"/>
      <c r="N10" s="1130"/>
      <c r="O10" s="1130"/>
      <c r="P10" s="605"/>
      <c r="Q10" s="605"/>
      <c r="R10" s="605"/>
      <c r="S10" s="605"/>
      <c r="T10" s="605"/>
      <c r="U10" s="605"/>
      <c r="V10" s="605"/>
      <c r="W10" s="605"/>
      <c r="X10" s="605"/>
      <c r="Y10" s="605"/>
      <c r="Z10" s="605"/>
      <c r="AA10" s="605"/>
      <c r="AB10" s="605"/>
      <c r="AC10" s="605"/>
      <c r="AD10" s="605"/>
      <c r="AE10" s="605"/>
      <c r="AF10" s="605"/>
      <c r="AG10" s="605"/>
      <c r="AH10" s="605"/>
      <c r="AI10" s="605"/>
      <c r="AJ10" s="605"/>
      <c r="AK10" s="605"/>
      <c r="AL10" s="605"/>
      <c r="AM10" s="605"/>
      <c r="AN10" s="605"/>
      <c r="AO10" s="605"/>
      <c r="AP10" s="605"/>
      <c r="AQ10" s="605"/>
      <c r="AR10" s="605"/>
      <c r="AS10" s="605"/>
      <c r="AT10" s="605"/>
      <c r="AU10" s="605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605"/>
      <c r="BI10" s="605"/>
      <c r="BJ10" s="605"/>
      <c r="BK10" s="605"/>
      <c r="BL10" s="605"/>
      <c r="BM10" s="605"/>
    </row>
    <row r="11" spans="1:65" ht="49.5" customHeight="1" x14ac:dyDescent="0.25">
      <c r="A11" s="1128"/>
      <c r="B11" s="1140"/>
      <c r="C11" s="1141"/>
      <c r="D11" s="1142"/>
      <c r="E11" s="1146" t="s">
        <v>774</v>
      </c>
      <c r="F11" s="1146"/>
      <c r="G11" s="1146"/>
      <c r="H11" s="1148"/>
      <c r="I11" s="1130"/>
      <c r="J11" s="1130"/>
      <c r="K11" s="1128"/>
      <c r="L11" s="1128"/>
      <c r="M11" s="1128"/>
      <c r="N11" s="1130"/>
      <c r="O11" s="1130"/>
      <c r="P11" s="605"/>
      <c r="Q11" s="605"/>
      <c r="R11" s="605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5"/>
      <c r="AG11" s="605"/>
      <c r="AH11" s="605"/>
      <c r="AI11" s="605"/>
      <c r="AJ11" s="605"/>
      <c r="AK11" s="605"/>
      <c r="AL11" s="605"/>
      <c r="AM11" s="605"/>
      <c r="AN11" s="605"/>
      <c r="AO11" s="605"/>
      <c r="AP11" s="605"/>
      <c r="AQ11" s="605"/>
      <c r="AR11" s="605"/>
      <c r="AS11" s="605"/>
      <c r="AT11" s="605"/>
      <c r="AU11" s="605"/>
      <c r="AV11" s="605"/>
      <c r="AW11" s="605"/>
      <c r="AX11" s="605"/>
      <c r="AY11" s="605"/>
      <c r="AZ11" s="605"/>
      <c r="BA11" s="605"/>
      <c r="BB11" s="605"/>
      <c r="BC11" s="605"/>
      <c r="BD11" s="605"/>
      <c r="BE11" s="605"/>
      <c r="BF11" s="605"/>
      <c r="BG11" s="605"/>
      <c r="BH11" s="605"/>
      <c r="BI11" s="605"/>
      <c r="BJ11" s="605"/>
      <c r="BK11" s="605"/>
      <c r="BL11" s="605"/>
      <c r="BM11" s="605"/>
    </row>
    <row r="12" spans="1:65" ht="67.5" customHeight="1" x14ac:dyDescent="0.25">
      <c r="A12" s="1128"/>
      <c r="B12" s="606" t="s">
        <v>815</v>
      </c>
      <c r="C12" s="607" t="s">
        <v>816</v>
      </c>
      <c r="D12" s="608" t="s">
        <v>817</v>
      </c>
      <c r="E12" s="606" t="s">
        <v>815</v>
      </c>
      <c r="F12" s="607" t="s">
        <v>816</v>
      </c>
      <c r="G12" s="608" t="s">
        <v>817</v>
      </c>
      <c r="H12" s="1148"/>
      <c r="I12" s="1131"/>
      <c r="J12" s="1131"/>
      <c r="K12" s="1128"/>
      <c r="L12" s="1128"/>
      <c r="M12" s="1128"/>
      <c r="N12" s="1131"/>
      <c r="O12" s="1131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</row>
    <row r="13" spans="1:65" s="612" customFormat="1" ht="19.5" x14ac:dyDescent="0.25">
      <c r="A13" s="609">
        <v>1</v>
      </c>
      <c r="B13" s="609">
        <v>2</v>
      </c>
      <c r="C13" s="609">
        <v>3</v>
      </c>
      <c r="D13" s="609">
        <v>4</v>
      </c>
      <c r="E13" s="609">
        <v>5</v>
      </c>
      <c r="F13" s="609">
        <v>6</v>
      </c>
      <c r="G13" s="609">
        <v>7</v>
      </c>
      <c r="H13" s="609">
        <v>8</v>
      </c>
      <c r="I13" s="609">
        <v>9</v>
      </c>
      <c r="J13" s="609">
        <v>10</v>
      </c>
      <c r="K13" s="609" t="s">
        <v>818</v>
      </c>
      <c r="L13" s="609" t="s">
        <v>819</v>
      </c>
      <c r="M13" s="610">
        <v>13</v>
      </c>
      <c r="N13" s="610" t="s">
        <v>820</v>
      </c>
      <c r="O13" s="610" t="s">
        <v>821</v>
      </c>
      <c r="P13" s="611"/>
      <c r="Q13" s="611"/>
      <c r="R13" s="611"/>
      <c r="S13" s="611"/>
      <c r="T13" s="611"/>
      <c r="U13" s="611"/>
      <c r="V13" s="611"/>
      <c r="W13" s="611"/>
      <c r="X13" s="611"/>
      <c r="Y13" s="611"/>
      <c r="Z13" s="611"/>
      <c r="AA13" s="611"/>
      <c r="AB13" s="611"/>
      <c r="AC13" s="611"/>
      <c r="AD13" s="611"/>
      <c r="AE13" s="611"/>
      <c r="AF13" s="611"/>
      <c r="AG13" s="611"/>
      <c r="AH13" s="611"/>
      <c r="AI13" s="611"/>
      <c r="AJ13" s="611"/>
      <c r="AK13" s="611"/>
      <c r="AL13" s="611"/>
      <c r="AM13" s="611"/>
      <c r="AN13" s="611"/>
      <c r="AO13" s="611"/>
      <c r="AP13" s="611"/>
      <c r="AQ13" s="611"/>
      <c r="AR13" s="611"/>
      <c r="AS13" s="611"/>
      <c r="AT13" s="611"/>
      <c r="AU13" s="611"/>
      <c r="AV13" s="611"/>
      <c r="AW13" s="611"/>
      <c r="AX13" s="611"/>
      <c r="AY13" s="611"/>
      <c r="AZ13" s="611"/>
      <c r="BA13" s="611"/>
      <c r="BB13" s="611"/>
      <c r="BC13" s="611"/>
      <c r="BD13" s="611"/>
      <c r="BE13" s="611"/>
      <c r="BF13" s="611"/>
      <c r="BG13" s="611"/>
      <c r="BH13" s="611"/>
      <c r="BI13" s="611"/>
      <c r="BJ13" s="611"/>
      <c r="BK13" s="611"/>
      <c r="BL13" s="611"/>
      <c r="BM13" s="611"/>
    </row>
    <row r="14" spans="1:65" ht="22.5" customHeight="1" x14ac:dyDescent="0.25">
      <c r="A14" s="613" t="s">
        <v>369</v>
      </c>
      <c r="B14" s="614">
        <v>4159774.24</v>
      </c>
      <c r="C14" s="614">
        <v>4095051.4</v>
      </c>
      <c r="D14" s="614">
        <v>3850158.34</v>
      </c>
      <c r="E14" s="614"/>
      <c r="F14" s="614"/>
      <c r="G14" s="614"/>
      <c r="H14" s="614">
        <v>2.2000000000000002</v>
      </c>
      <c r="I14" s="614">
        <v>93651</v>
      </c>
      <c r="J14" s="614">
        <v>91070</v>
      </c>
      <c r="K14" s="615">
        <f>(C14/4+D14/4*3)*H14/100</f>
        <v>86050.4</v>
      </c>
      <c r="L14" s="616">
        <f>K14/1000</f>
        <v>86.1</v>
      </c>
      <c r="M14" s="617">
        <v>1</v>
      </c>
      <c r="N14" s="618">
        <f>L14*M14</f>
        <v>86.1</v>
      </c>
      <c r="O14" s="618">
        <f>L14-N14</f>
        <v>0</v>
      </c>
    </row>
    <row r="15" spans="1:65" ht="22.5" customHeight="1" x14ac:dyDescent="0.25">
      <c r="A15" s="613" t="s">
        <v>62</v>
      </c>
      <c r="B15" s="619">
        <v>2949730</v>
      </c>
      <c r="C15" s="620">
        <v>2926018</v>
      </c>
      <c r="D15" s="620">
        <v>2902306</v>
      </c>
      <c r="E15" s="614"/>
      <c r="F15" s="614"/>
      <c r="G15" s="614"/>
      <c r="H15" s="614">
        <v>2.2000000000000002</v>
      </c>
      <c r="I15" s="614">
        <v>65677</v>
      </c>
      <c r="J15" s="614">
        <v>64633</v>
      </c>
      <c r="K15" s="615">
        <f>(C15/4+D15/4*3)*H15/100</f>
        <v>63981.15</v>
      </c>
      <c r="L15" s="616">
        <f t="shared" ref="L15:L18" si="0">K15/1000</f>
        <v>64</v>
      </c>
      <c r="M15" s="617">
        <v>0.97197382710000002</v>
      </c>
      <c r="N15" s="618">
        <f t="shared" ref="N15:N18" si="1">L15*M15</f>
        <v>62.2</v>
      </c>
      <c r="O15" s="618">
        <f t="shared" ref="O15:O18" si="2">L15-N15</f>
        <v>1.8</v>
      </c>
    </row>
    <row r="16" spans="1:65" ht="22.5" customHeight="1" x14ac:dyDescent="0.25">
      <c r="A16" s="613" t="s">
        <v>362</v>
      </c>
      <c r="B16" s="613">
        <v>17581221.16</v>
      </c>
      <c r="C16" s="613">
        <v>17142554.309999999</v>
      </c>
      <c r="D16" s="613">
        <v>16711313.07</v>
      </c>
      <c r="E16" s="614"/>
      <c r="F16" s="614"/>
      <c r="G16" s="614"/>
      <c r="H16" s="614">
        <v>2.2000000000000002</v>
      </c>
      <c r="I16" s="614">
        <v>400640</v>
      </c>
      <c r="J16" s="614">
        <v>377217.74</v>
      </c>
      <c r="K16" s="615">
        <f>(C16/4+D16/4*3)*H16/100</f>
        <v>370020.71</v>
      </c>
      <c r="L16" s="616">
        <f t="shared" si="0"/>
        <v>370</v>
      </c>
      <c r="M16" s="617">
        <v>0.99015938869999998</v>
      </c>
      <c r="N16" s="618">
        <f t="shared" si="1"/>
        <v>366.4</v>
      </c>
      <c r="O16" s="618">
        <f t="shared" si="2"/>
        <v>3.6</v>
      </c>
    </row>
    <row r="17" spans="1:15" ht="22.5" customHeight="1" x14ac:dyDescent="0.25">
      <c r="A17" s="613" t="s">
        <v>287</v>
      </c>
      <c r="B17" s="614">
        <v>754446</v>
      </c>
      <c r="C17" s="614">
        <v>748464</v>
      </c>
      <c r="D17" s="614">
        <v>742482</v>
      </c>
      <c r="E17" s="614"/>
      <c r="F17" s="614"/>
      <c r="G17" s="614"/>
      <c r="H17" s="614">
        <v>2.2000000000000002</v>
      </c>
      <c r="I17" s="614">
        <v>16796</v>
      </c>
      <c r="J17" s="614">
        <v>16532</v>
      </c>
      <c r="K17" s="615">
        <f>(C17/4+D17/4*3)*H17/100</f>
        <v>16367.51</v>
      </c>
      <c r="L17" s="616">
        <f t="shared" si="0"/>
        <v>16.399999999999999</v>
      </c>
      <c r="M17" s="617">
        <v>1</v>
      </c>
      <c r="N17" s="618">
        <f t="shared" si="1"/>
        <v>16.399999999999999</v>
      </c>
      <c r="O17" s="618">
        <f t="shared" si="2"/>
        <v>0</v>
      </c>
    </row>
    <row r="18" spans="1:15" ht="22.5" customHeight="1" x14ac:dyDescent="0.25">
      <c r="A18" s="621" t="s">
        <v>63</v>
      </c>
      <c r="B18" s="614">
        <v>587194.4</v>
      </c>
      <c r="C18" s="614">
        <v>583105.16</v>
      </c>
      <c r="D18" s="614">
        <v>570840</v>
      </c>
      <c r="E18" s="614"/>
      <c r="F18" s="614"/>
      <c r="G18" s="614"/>
      <c r="H18" s="614">
        <v>2.2000000000000002</v>
      </c>
      <c r="I18" s="614">
        <v>12985</v>
      </c>
      <c r="J18" s="614">
        <v>12869</v>
      </c>
      <c r="K18" s="615">
        <f>(C18/4+D18/4*3)*H18/100</f>
        <v>12625.94</v>
      </c>
      <c r="L18" s="616">
        <f t="shared" si="0"/>
        <v>12.6</v>
      </c>
      <c r="M18" s="617">
        <v>1</v>
      </c>
      <c r="N18" s="618">
        <f t="shared" si="1"/>
        <v>12.6</v>
      </c>
      <c r="O18" s="618">
        <f t="shared" si="2"/>
        <v>0</v>
      </c>
    </row>
    <row r="19" spans="1:15" ht="15.75" x14ac:dyDescent="0.25">
      <c r="A19" s="622" t="s">
        <v>822</v>
      </c>
      <c r="B19" s="623"/>
      <c r="C19" s="587"/>
      <c r="D19" s="587"/>
      <c r="E19" s="624"/>
      <c r="F19" s="587"/>
      <c r="G19" s="587"/>
      <c r="H19" s="587"/>
      <c r="I19" s="625"/>
      <c r="J19" s="625"/>
      <c r="K19" s="626">
        <f>SUM(K14:K18)</f>
        <v>549045.71</v>
      </c>
      <c r="L19" s="627">
        <f>SUM(L14:L18)</f>
        <v>549.1</v>
      </c>
      <c r="M19" s="626"/>
      <c r="N19" s="627">
        <f t="shared" ref="N19:O19" si="3">SUM(N14:N18)</f>
        <v>543.70000000000005</v>
      </c>
      <c r="O19" s="627">
        <f t="shared" si="3"/>
        <v>5.4</v>
      </c>
    </row>
    <row r="20" spans="1:15" ht="15" x14ac:dyDescent="0.25">
      <c r="A20" s="628" t="s">
        <v>823</v>
      </c>
      <c r="B20" s="629"/>
      <c r="C20" s="629"/>
      <c r="D20" s="629"/>
      <c r="E20" s="629"/>
      <c r="F20" s="629"/>
      <c r="G20" s="629"/>
      <c r="H20" s="629"/>
      <c r="I20" s="629"/>
      <c r="J20" s="629"/>
      <c r="K20" s="630">
        <f>K14+K15+K17+K18</f>
        <v>179025</v>
      </c>
      <c r="L20" s="631">
        <f>L14+L15+L17+L18</f>
        <v>179.1</v>
      </c>
      <c r="M20" s="630"/>
      <c r="N20" s="631">
        <f t="shared" ref="N20:O20" si="4">N14+N15+N17+N18</f>
        <v>177.3</v>
      </c>
      <c r="O20" s="631">
        <f t="shared" si="4"/>
        <v>1.8</v>
      </c>
    </row>
    <row r="21" spans="1:15" ht="15.75" thickBot="1" x14ac:dyDescent="0.3">
      <c r="A21" s="632" t="s">
        <v>824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30">
        <f>K16</f>
        <v>370020.71</v>
      </c>
      <c r="L21" s="631">
        <f>L16</f>
        <v>370</v>
      </c>
      <c r="M21" s="630"/>
      <c r="N21" s="631">
        <f t="shared" ref="N21:O21" si="5">N16</f>
        <v>366.4</v>
      </c>
      <c r="O21" s="631">
        <f t="shared" si="5"/>
        <v>3.6</v>
      </c>
    </row>
  </sheetData>
  <mergeCells count="20">
    <mergeCell ref="A7:J7"/>
    <mergeCell ref="B10:D11"/>
    <mergeCell ref="E10:G10"/>
    <mergeCell ref="E11:G11"/>
    <mergeCell ref="H8:I8"/>
    <mergeCell ref="A9:A12"/>
    <mergeCell ref="B9:G9"/>
    <mergeCell ref="H9:H12"/>
    <mergeCell ref="I9:I12"/>
    <mergeCell ref="D1:J1"/>
    <mergeCell ref="H2:K2"/>
    <mergeCell ref="A3:J3"/>
    <mergeCell ref="A4:J4"/>
    <mergeCell ref="A5:J5"/>
    <mergeCell ref="L9:L12"/>
    <mergeCell ref="M9:M12"/>
    <mergeCell ref="N9:N12"/>
    <mergeCell ref="O9:O12"/>
    <mergeCell ref="J9:J12"/>
    <mergeCell ref="K9:K12"/>
  </mergeCells>
  <printOptions horizontalCentered="1"/>
  <pageMargins left="0.19685039370078741" right="0.19685039370078741" top="0.15748031496062992" bottom="0.19685039370078741" header="0.15748031496062992" footer="0.15748031496062992"/>
  <pageSetup paperSize="9" scale="6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L248"/>
  <sheetViews>
    <sheetView view="pageBreakPreview" topLeftCell="A2" zoomScale="75" zoomScaleSheetLayoutView="75" workbookViewId="0">
      <pane xSplit="1" ySplit="11" topLeftCell="B13" activePane="bottomRight" state="frozen"/>
      <selection activeCell="A2" sqref="A2"/>
      <selection pane="topRight" activeCell="B2" sqref="B2"/>
      <selection pane="bottomLeft" activeCell="A13" sqref="A13"/>
      <selection pane="bottomRight" activeCell="G26" sqref="G26"/>
    </sheetView>
  </sheetViews>
  <sheetFormatPr defaultRowHeight="12.75" x14ac:dyDescent="0.25"/>
  <cols>
    <col min="1" max="1" width="16.85546875" style="274" customWidth="1"/>
    <col min="2" max="2" width="18.5703125" style="275" customWidth="1"/>
    <col min="3" max="3" width="18.140625" style="275" customWidth="1"/>
    <col min="4" max="4" width="8.85546875" style="275" customWidth="1"/>
    <col min="5" max="5" width="15.7109375" style="275" customWidth="1"/>
    <col min="6" max="6" width="16.85546875" style="275" customWidth="1"/>
    <col min="7" max="7" width="16.7109375" style="275" customWidth="1"/>
    <col min="8" max="8" width="14.85546875" style="274" customWidth="1"/>
    <col min="9" max="9" width="15.85546875" style="275" customWidth="1"/>
    <col min="10" max="10" width="20.85546875" style="275" customWidth="1"/>
    <col min="11" max="11" width="20.42578125" style="274" customWidth="1"/>
    <col min="12" max="254" width="9.140625" style="274"/>
    <col min="255" max="255" width="2.7109375" style="274" customWidth="1"/>
    <col min="256" max="256" width="3.28515625" style="274" customWidth="1"/>
    <col min="257" max="257" width="2.5703125" style="274" customWidth="1"/>
    <col min="258" max="258" width="4.7109375" style="274" customWidth="1"/>
    <col min="259" max="259" width="5.140625" style="274" customWidth="1"/>
    <col min="260" max="260" width="5" style="274" customWidth="1"/>
    <col min="261" max="510" width="9.140625" style="274"/>
    <col min="511" max="511" width="2.7109375" style="274" customWidth="1"/>
    <col min="512" max="512" width="3.28515625" style="274" customWidth="1"/>
    <col min="513" max="513" width="2.5703125" style="274" customWidth="1"/>
    <col min="514" max="514" width="4.7109375" style="274" customWidth="1"/>
    <col min="515" max="515" width="5.140625" style="274" customWidth="1"/>
    <col min="516" max="516" width="5" style="274" customWidth="1"/>
    <col min="517" max="766" width="9.140625" style="274"/>
    <col min="767" max="767" width="2.7109375" style="274" customWidth="1"/>
    <col min="768" max="768" width="3.28515625" style="274" customWidth="1"/>
    <col min="769" max="769" width="2.5703125" style="274" customWidth="1"/>
    <col min="770" max="770" width="4.7109375" style="274" customWidth="1"/>
    <col min="771" max="771" width="5.140625" style="274" customWidth="1"/>
    <col min="772" max="772" width="5" style="274" customWidth="1"/>
    <col min="773" max="1022" width="9.140625" style="274"/>
    <col min="1023" max="1023" width="2.7109375" style="274" customWidth="1"/>
    <col min="1024" max="1024" width="3.28515625" style="274" customWidth="1"/>
    <col min="1025" max="1025" width="2.5703125" style="274" customWidth="1"/>
    <col min="1026" max="1026" width="4.7109375" style="274" customWidth="1"/>
    <col min="1027" max="1027" width="5.140625" style="274" customWidth="1"/>
    <col min="1028" max="1028" width="5" style="274" customWidth="1"/>
    <col min="1029" max="1278" width="9.140625" style="274"/>
    <col min="1279" max="1279" width="2.7109375" style="274" customWidth="1"/>
    <col min="1280" max="1280" width="3.28515625" style="274" customWidth="1"/>
    <col min="1281" max="1281" width="2.5703125" style="274" customWidth="1"/>
    <col min="1282" max="1282" width="4.7109375" style="274" customWidth="1"/>
    <col min="1283" max="1283" width="5.140625" style="274" customWidth="1"/>
    <col min="1284" max="1284" width="5" style="274" customWidth="1"/>
    <col min="1285" max="1534" width="9.140625" style="274"/>
    <col min="1535" max="1535" width="2.7109375" style="274" customWidth="1"/>
    <col min="1536" max="1536" width="3.28515625" style="274" customWidth="1"/>
    <col min="1537" max="1537" width="2.5703125" style="274" customWidth="1"/>
    <col min="1538" max="1538" width="4.7109375" style="274" customWidth="1"/>
    <col min="1539" max="1539" width="5.140625" style="274" customWidth="1"/>
    <col min="1540" max="1540" width="5" style="274" customWidth="1"/>
    <col min="1541" max="1790" width="9.140625" style="274"/>
    <col min="1791" max="1791" width="2.7109375" style="274" customWidth="1"/>
    <col min="1792" max="1792" width="3.28515625" style="274" customWidth="1"/>
    <col min="1793" max="1793" width="2.5703125" style="274" customWidth="1"/>
    <col min="1794" max="1794" width="4.7109375" style="274" customWidth="1"/>
    <col min="1795" max="1795" width="5.140625" style="274" customWidth="1"/>
    <col min="1796" max="1796" width="5" style="274" customWidth="1"/>
    <col min="1797" max="2046" width="9.140625" style="274"/>
    <col min="2047" max="2047" width="2.7109375" style="274" customWidth="1"/>
    <col min="2048" max="2048" width="3.28515625" style="274" customWidth="1"/>
    <col min="2049" max="2049" width="2.5703125" style="274" customWidth="1"/>
    <col min="2050" max="2050" width="4.7109375" style="274" customWidth="1"/>
    <col min="2051" max="2051" width="5.140625" style="274" customWidth="1"/>
    <col min="2052" max="2052" width="5" style="274" customWidth="1"/>
    <col min="2053" max="2302" width="9.140625" style="274"/>
    <col min="2303" max="2303" width="2.7109375" style="274" customWidth="1"/>
    <col min="2304" max="2304" width="3.28515625" style="274" customWidth="1"/>
    <col min="2305" max="2305" width="2.5703125" style="274" customWidth="1"/>
    <col min="2306" max="2306" width="4.7109375" style="274" customWidth="1"/>
    <col min="2307" max="2307" width="5.140625" style="274" customWidth="1"/>
    <col min="2308" max="2308" width="5" style="274" customWidth="1"/>
    <col min="2309" max="2558" width="9.140625" style="274"/>
    <col min="2559" max="2559" width="2.7109375" style="274" customWidth="1"/>
    <col min="2560" max="2560" width="3.28515625" style="274" customWidth="1"/>
    <col min="2561" max="2561" width="2.5703125" style="274" customWidth="1"/>
    <col min="2562" max="2562" width="4.7109375" style="274" customWidth="1"/>
    <col min="2563" max="2563" width="5.140625" style="274" customWidth="1"/>
    <col min="2564" max="2564" width="5" style="274" customWidth="1"/>
    <col min="2565" max="2814" width="9.140625" style="274"/>
    <col min="2815" max="2815" width="2.7109375" style="274" customWidth="1"/>
    <col min="2816" max="2816" width="3.28515625" style="274" customWidth="1"/>
    <col min="2817" max="2817" width="2.5703125" style="274" customWidth="1"/>
    <col min="2818" max="2818" width="4.7109375" style="274" customWidth="1"/>
    <col min="2819" max="2819" width="5.140625" style="274" customWidth="1"/>
    <col min="2820" max="2820" width="5" style="274" customWidth="1"/>
    <col min="2821" max="3070" width="9.140625" style="274"/>
    <col min="3071" max="3071" width="2.7109375" style="274" customWidth="1"/>
    <col min="3072" max="3072" width="3.28515625" style="274" customWidth="1"/>
    <col min="3073" max="3073" width="2.5703125" style="274" customWidth="1"/>
    <col min="3074" max="3074" width="4.7109375" style="274" customWidth="1"/>
    <col min="3075" max="3075" width="5.140625" style="274" customWidth="1"/>
    <col min="3076" max="3076" width="5" style="274" customWidth="1"/>
    <col min="3077" max="3326" width="9.140625" style="274"/>
    <col min="3327" max="3327" width="2.7109375" style="274" customWidth="1"/>
    <col min="3328" max="3328" width="3.28515625" style="274" customWidth="1"/>
    <col min="3329" max="3329" width="2.5703125" style="274" customWidth="1"/>
    <col min="3330" max="3330" width="4.7109375" style="274" customWidth="1"/>
    <col min="3331" max="3331" width="5.140625" style="274" customWidth="1"/>
    <col min="3332" max="3332" width="5" style="274" customWidth="1"/>
    <col min="3333" max="3582" width="9.140625" style="274"/>
    <col min="3583" max="3583" width="2.7109375" style="274" customWidth="1"/>
    <col min="3584" max="3584" width="3.28515625" style="274" customWidth="1"/>
    <col min="3585" max="3585" width="2.5703125" style="274" customWidth="1"/>
    <col min="3586" max="3586" width="4.7109375" style="274" customWidth="1"/>
    <col min="3587" max="3587" width="5.140625" style="274" customWidth="1"/>
    <col min="3588" max="3588" width="5" style="274" customWidth="1"/>
    <col min="3589" max="3838" width="9.140625" style="274"/>
    <col min="3839" max="3839" width="2.7109375" style="274" customWidth="1"/>
    <col min="3840" max="3840" width="3.28515625" style="274" customWidth="1"/>
    <col min="3841" max="3841" width="2.5703125" style="274" customWidth="1"/>
    <col min="3842" max="3842" width="4.7109375" style="274" customWidth="1"/>
    <col min="3843" max="3843" width="5.140625" style="274" customWidth="1"/>
    <col min="3844" max="3844" width="5" style="274" customWidth="1"/>
    <col min="3845" max="4094" width="9.140625" style="274"/>
    <col min="4095" max="4095" width="2.7109375" style="274" customWidth="1"/>
    <col min="4096" max="4096" width="3.28515625" style="274" customWidth="1"/>
    <col min="4097" max="4097" width="2.5703125" style="274" customWidth="1"/>
    <col min="4098" max="4098" width="4.7109375" style="274" customWidth="1"/>
    <col min="4099" max="4099" width="5.140625" style="274" customWidth="1"/>
    <col min="4100" max="4100" width="5" style="274" customWidth="1"/>
    <col min="4101" max="4350" width="9.140625" style="274"/>
    <col min="4351" max="4351" width="2.7109375" style="274" customWidth="1"/>
    <col min="4352" max="4352" width="3.28515625" style="274" customWidth="1"/>
    <col min="4353" max="4353" width="2.5703125" style="274" customWidth="1"/>
    <col min="4354" max="4354" width="4.7109375" style="274" customWidth="1"/>
    <col min="4355" max="4355" width="5.140625" style="274" customWidth="1"/>
    <col min="4356" max="4356" width="5" style="274" customWidth="1"/>
    <col min="4357" max="4606" width="9.140625" style="274"/>
    <col min="4607" max="4607" width="2.7109375" style="274" customWidth="1"/>
    <col min="4608" max="4608" width="3.28515625" style="274" customWidth="1"/>
    <col min="4609" max="4609" width="2.5703125" style="274" customWidth="1"/>
    <col min="4610" max="4610" width="4.7109375" style="274" customWidth="1"/>
    <col min="4611" max="4611" width="5.140625" style="274" customWidth="1"/>
    <col min="4612" max="4612" width="5" style="274" customWidth="1"/>
    <col min="4613" max="4862" width="9.140625" style="274"/>
    <col min="4863" max="4863" width="2.7109375" style="274" customWidth="1"/>
    <col min="4864" max="4864" width="3.28515625" style="274" customWidth="1"/>
    <col min="4865" max="4865" width="2.5703125" style="274" customWidth="1"/>
    <col min="4866" max="4866" width="4.7109375" style="274" customWidth="1"/>
    <col min="4867" max="4867" width="5.140625" style="274" customWidth="1"/>
    <col min="4868" max="4868" width="5" style="274" customWidth="1"/>
    <col min="4869" max="5118" width="9.140625" style="274"/>
    <col min="5119" max="5119" width="2.7109375" style="274" customWidth="1"/>
    <col min="5120" max="5120" width="3.28515625" style="274" customWidth="1"/>
    <col min="5121" max="5121" width="2.5703125" style="274" customWidth="1"/>
    <col min="5122" max="5122" width="4.7109375" style="274" customWidth="1"/>
    <col min="5123" max="5123" width="5.140625" style="274" customWidth="1"/>
    <col min="5124" max="5124" width="5" style="274" customWidth="1"/>
    <col min="5125" max="5374" width="9.140625" style="274"/>
    <col min="5375" max="5375" width="2.7109375" style="274" customWidth="1"/>
    <col min="5376" max="5376" width="3.28515625" style="274" customWidth="1"/>
    <col min="5377" max="5377" width="2.5703125" style="274" customWidth="1"/>
    <col min="5378" max="5378" width="4.7109375" style="274" customWidth="1"/>
    <col min="5379" max="5379" width="5.140625" style="274" customWidth="1"/>
    <col min="5380" max="5380" width="5" style="274" customWidth="1"/>
    <col min="5381" max="5630" width="9.140625" style="274"/>
    <col min="5631" max="5631" width="2.7109375" style="274" customWidth="1"/>
    <col min="5632" max="5632" width="3.28515625" style="274" customWidth="1"/>
    <col min="5633" max="5633" width="2.5703125" style="274" customWidth="1"/>
    <col min="5634" max="5634" width="4.7109375" style="274" customWidth="1"/>
    <col min="5635" max="5635" width="5.140625" style="274" customWidth="1"/>
    <col min="5636" max="5636" width="5" style="274" customWidth="1"/>
    <col min="5637" max="5886" width="9.140625" style="274"/>
    <col min="5887" max="5887" width="2.7109375" style="274" customWidth="1"/>
    <col min="5888" max="5888" width="3.28515625" style="274" customWidth="1"/>
    <col min="5889" max="5889" width="2.5703125" style="274" customWidth="1"/>
    <col min="5890" max="5890" width="4.7109375" style="274" customWidth="1"/>
    <col min="5891" max="5891" width="5.140625" style="274" customWidth="1"/>
    <col min="5892" max="5892" width="5" style="274" customWidth="1"/>
    <col min="5893" max="6142" width="9.140625" style="274"/>
    <col min="6143" max="6143" width="2.7109375" style="274" customWidth="1"/>
    <col min="6144" max="6144" width="3.28515625" style="274" customWidth="1"/>
    <col min="6145" max="6145" width="2.5703125" style="274" customWidth="1"/>
    <col min="6146" max="6146" width="4.7109375" style="274" customWidth="1"/>
    <col min="6147" max="6147" width="5.140625" style="274" customWidth="1"/>
    <col min="6148" max="6148" width="5" style="274" customWidth="1"/>
    <col min="6149" max="6398" width="9.140625" style="274"/>
    <col min="6399" max="6399" width="2.7109375" style="274" customWidth="1"/>
    <col min="6400" max="6400" width="3.28515625" style="274" customWidth="1"/>
    <col min="6401" max="6401" width="2.5703125" style="274" customWidth="1"/>
    <col min="6402" max="6402" width="4.7109375" style="274" customWidth="1"/>
    <col min="6403" max="6403" width="5.140625" style="274" customWidth="1"/>
    <col min="6404" max="6404" width="5" style="274" customWidth="1"/>
    <col min="6405" max="6654" width="9.140625" style="274"/>
    <col min="6655" max="6655" width="2.7109375" style="274" customWidth="1"/>
    <col min="6656" max="6656" width="3.28515625" style="274" customWidth="1"/>
    <col min="6657" max="6657" width="2.5703125" style="274" customWidth="1"/>
    <col min="6658" max="6658" width="4.7109375" style="274" customWidth="1"/>
    <col min="6659" max="6659" width="5.140625" style="274" customWidth="1"/>
    <col min="6660" max="6660" width="5" style="274" customWidth="1"/>
    <col min="6661" max="6910" width="9.140625" style="274"/>
    <col min="6911" max="6911" width="2.7109375" style="274" customWidth="1"/>
    <col min="6912" max="6912" width="3.28515625" style="274" customWidth="1"/>
    <col min="6913" max="6913" width="2.5703125" style="274" customWidth="1"/>
    <col min="6914" max="6914" width="4.7109375" style="274" customWidth="1"/>
    <col min="6915" max="6915" width="5.140625" style="274" customWidth="1"/>
    <col min="6916" max="6916" width="5" style="274" customWidth="1"/>
    <col min="6917" max="7166" width="9.140625" style="274"/>
    <col min="7167" max="7167" width="2.7109375" style="274" customWidth="1"/>
    <col min="7168" max="7168" width="3.28515625" style="274" customWidth="1"/>
    <col min="7169" max="7169" width="2.5703125" style="274" customWidth="1"/>
    <col min="7170" max="7170" width="4.7109375" style="274" customWidth="1"/>
    <col min="7171" max="7171" width="5.140625" style="274" customWidth="1"/>
    <col min="7172" max="7172" width="5" style="274" customWidth="1"/>
    <col min="7173" max="7422" width="9.140625" style="274"/>
    <col min="7423" max="7423" width="2.7109375" style="274" customWidth="1"/>
    <col min="7424" max="7424" width="3.28515625" style="274" customWidth="1"/>
    <col min="7425" max="7425" width="2.5703125" style="274" customWidth="1"/>
    <col min="7426" max="7426" width="4.7109375" style="274" customWidth="1"/>
    <col min="7427" max="7427" width="5.140625" style="274" customWidth="1"/>
    <col min="7428" max="7428" width="5" style="274" customWidth="1"/>
    <col min="7429" max="7678" width="9.140625" style="274"/>
    <col min="7679" max="7679" width="2.7109375" style="274" customWidth="1"/>
    <col min="7680" max="7680" width="3.28515625" style="274" customWidth="1"/>
    <col min="7681" max="7681" width="2.5703125" style="274" customWidth="1"/>
    <col min="7682" max="7682" width="4.7109375" style="274" customWidth="1"/>
    <col min="7683" max="7683" width="5.140625" style="274" customWidth="1"/>
    <col min="7684" max="7684" width="5" style="274" customWidth="1"/>
    <col min="7685" max="7934" width="9.140625" style="274"/>
    <col min="7935" max="7935" width="2.7109375" style="274" customWidth="1"/>
    <col min="7936" max="7936" width="3.28515625" style="274" customWidth="1"/>
    <col min="7937" max="7937" width="2.5703125" style="274" customWidth="1"/>
    <col min="7938" max="7938" width="4.7109375" style="274" customWidth="1"/>
    <col min="7939" max="7939" width="5.140625" style="274" customWidth="1"/>
    <col min="7940" max="7940" width="5" style="274" customWidth="1"/>
    <col min="7941" max="8190" width="9.140625" style="274"/>
    <col min="8191" max="8191" width="2.7109375" style="274" customWidth="1"/>
    <col min="8192" max="8192" width="3.28515625" style="274" customWidth="1"/>
    <col min="8193" max="8193" width="2.5703125" style="274" customWidth="1"/>
    <col min="8194" max="8194" width="4.7109375" style="274" customWidth="1"/>
    <col min="8195" max="8195" width="5.140625" style="274" customWidth="1"/>
    <col min="8196" max="8196" width="5" style="274" customWidth="1"/>
    <col min="8197" max="8446" width="9.140625" style="274"/>
    <col min="8447" max="8447" width="2.7109375" style="274" customWidth="1"/>
    <col min="8448" max="8448" width="3.28515625" style="274" customWidth="1"/>
    <col min="8449" max="8449" width="2.5703125" style="274" customWidth="1"/>
    <col min="8450" max="8450" width="4.7109375" style="274" customWidth="1"/>
    <col min="8451" max="8451" width="5.140625" style="274" customWidth="1"/>
    <col min="8452" max="8452" width="5" style="274" customWidth="1"/>
    <col min="8453" max="8702" width="9.140625" style="274"/>
    <col min="8703" max="8703" width="2.7109375" style="274" customWidth="1"/>
    <col min="8704" max="8704" width="3.28515625" style="274" customWidth="1"/>
    <col min="8705" max="8705" width="2.5703125" style="274" customWidth="1"/>
    <col min="8706" max="8706" width="4.7109375" style="274" customWidth="1"/>
    <col min="8707" max="8707" width="5.140625" style="274" customWidth="1"/>
    <col min="8708" max="8708" width="5" style="274" customWidth="1"/>
    <col min="8709" max="8958" width="9.140625" style="274"/>
    <col min="8959" max="8959" width="2.7109375" style="274" customWidth="1"/>
    <col min="8960" max="8960" width="3.28515625" style="274" customWidth="1"/>
    <col min="8961" max="8961" width="2.5703125" style="274" customWidth="1"/>
    <col min="8962" max="8962" width="4.7109375" style="274" customWidth="1"/>
    <col min="8963" max="8963" width="5.140625" style="274" customWidth="1"/>
    <col min="8964" max="8964" width="5" style="274" customWidth="1"/>
    <col min="8965" max="9214" width="9.140625" style="274"/>
    <col min="9215" max="9215" width="2.7109375" style="274" customWidth="1"/>
    <col min="9216" max="9216" width="3.28515625" style="274" customWidth="1"/>
    <col min="9217" max="9217" width="2.5703125" style="274" customWidth="1"/>
    <col min="9218" max="9218" width="4.7109375" style="274" customWidth="1"/>
    <col min="9219" max="9219" width="5.140625" style="274" customWidth="1"/>
    <col min="9220" max="9220" width="5" style="274" customWidth="1"/>
    <col min="9221" max="9470" width="9.140625" style="274"/>
    <col min="9471" max="9471" width="2.7109375" style="274" customWidth="1"/>
    <col min="9472" max="9472" width="3.28515625" style="274" customWidth="1"/>
    <col min="9473" max="9473" width="2.5703125" style="274" customWidth="1"/>
    <col min="9474" max="9474" width="4.7109375" style="274" customWidth="1"/>
    <col min="9475" max="9475" width="5.140625" style="274" customWidth="1"/>
    <col min="9476" max="9476" width="5" style="274" customWidth="1"/>
    <col min="9477" max="9726" width="9.140625" style="274"/>
    <col min="9727" max="9727" width="2.7109375" style="274" customWidth="1"/>
    <col min="9728" max="9728" width="3.28515625" style="274" customWidth="1"/>
    <col min="9729" max="9729" width="2.5703125" style="274" customWidth="1"/>
    <col min="9730" max="9730" width="4.7109375" style="274" customWidth="1"/>
    <col min="9731" max="9731" width="5.140625" style="274" customWidth="1"/>
    <col min="9732" max="9732" width="5" style="274" customWidth="1"/>
    <col min="9733" max="9982" width="9.140625" style="274"/>
    <col min="9983" max="9983" width="2.7109375" style="274" customWidth="1"/>
    <col min="9984" max="9984" width="3.28515625" style="274" customWidth="1"/>
    <col min="9985" max="9985" width="2.5703125" style="274" customWidth="1"/>
    <col min="9986" max="9986" width="4.7109375" style="274" customWidth="1"/>
    <col min="9987" max="9987" width="5.140625" style="274" customWidth="1"/>
    <col min="9988" max="9988" width="5" style="274" customWidth="1"/>
    <col min="9989" max="10238" width="9.140625" style="274"/>
    <col min="10239" max="10239" width="2.7109375" style="274" customWidth="1"/>
    <col min="10240" max="10240" width="3.28515625" style="274" customWidth="1"/>
    <col min="10241" max="10241" width="2.5703125" style="274" customWidth="1"/>
    <col min="10242" max="10242" width="4.7109375" style="274" customWidth="1"/>
    <col min="10243" max="10243" width="5.140625" style="274" customWidth="1"/>
    <col min="10244" max="10244" width="5" style="274" customWidth="1"/>
    <col min="10245" max="10494" width="9.140625" style="274"/>
    <col min="10495" max="10495" width="2.7109375" style="274" customWidth="1"/>
    <col min="10496" max="10496" width="3.28515625" style="274" customWidth="1"/>
    <col min="10497" max="10497" width="2.5703125" style="274" customWidth="1"/>
    <col min="10498" max="10498" width="4.7109375" style="274" customWidth="1"/>
    <col min="10499" max="10499" width="5.140625" style="274" customWidth="1"/>
    <col min="10500" max="10500" width="5" style="274" customWidth="1"/>
    <col min="10501" max="10750" width="9.140625" style="274"/>
    <col min="10751" max="10751" width="2.7109375" style="274" customWidth="1"/>
    <col min="10752" max="10752" width="3.28515625" style="274" customWidth="1"/>
    <col min="10753" max="10753" width="2.5703125" style="274" customWidth="1"/>
    <col min="10754" max="10754" width="4.7109375" style="274" customWidth="1"/>
    <col min="10755" max="10755" width="5.140625" style="274" customWidth="1"/>
    <col min="10756" max="10756" width="5" style="274" customWidth="1"/>
    <col min="10757" max="11006" width="9.140625" style="274"/>
    <col min="11007" max="11007" width="2.7109375" style="274" customWidth="1"/>
    <col min="11008" max="11008" width="3.28515625" style="274" customWidth="1"/>
    <col min="11009" max="11009" width="2.5703125" style="274" customWidth="1"/>
    <col min="11010" max="11010" width="4.7109375" style="274" customWidth="1"/>
    <col min="11011" max="11011" width="5.140625" style="274" customWidth="1"/>
    <col min="11012" max="11012" width="5" style="274" customWidth="1"/>
    <col min="11013" max="11262" width="9.140625" style="274"/>
    <col min="11263" max="11263" width="2.7109375" style="274" customWidth="1"/>
    <col min="11264" max="11264" width="3.28515625" style="274" customWidth="1"/>
    <col min="11265" max="11265" width="2.5703125" style="274" customWidth="1"/>
    <col min="11266" max="11266" width="4.7109375" style="274" customWidth="1"/>
    <col min="11267" max="11267" width="5.140625" style="274" customWidth="1"/>
    <col min="11268" max="11268" width="5" style="274" customWidth="1"/>
    <col min="11269" max="11518" width="9.140625" style="274"/>
    <col min="11519" max="11519" width="2.7109375" style="274" customWidth="1"/>
    <col min="11520" max="11520" width="3.28515625" style="274" customWidth="1"/>
    <col min="11521" max="11521" width="2.5703125" style="274" customWidth="1"/>
    <col min="11522" max="11522" width="4.7109375" style="274" customWidth="1"/>
    <col min="11523" max="11523" width="5.140625" style="274" customWidth="1"/>
    <col min="11524" max="11524" width="5" style="274" customWidth="1"/>
    <col min="11525" max="11774" width="9.140625" style="274"/>
    <col min="11775" max="11775" width="2.7109375" style="274" customWidth="1"/>
    <col min="11776" max="11776" width="3.28515625" style="274" customWidth="1"/>
    <col min="11777" max="11777" width="2.5703125" style="274" customWidth="1"/>
    <col min="11778" max="11778" width="4.7109375" style="274" customWidth="1"/>
    <col min="11779" max="11779" width="5.140625" style="274" customWidth="1"/>
    <col min="11780" max="11780" width="5" style="274" customWidth="1"/>
    <col min="11781" max="12030" width="9.140625" style="274"/>
    <col min="12031" max="12031" width="2.7109375" style="274" customWidth="1"/>
    <col min="12032" max="12032" width="3.28515625" style="274" customWidth="1"/>
    <col min="12033" max="12033" width="2.5703125" style="274" customWidth="1"/>
    <col min="12034" max="12034" width="4.7109375" style="274" customWidth="1"/>
    <col min="12035" max="12035" width="5.140625" style="274" customWidth="1"/>
    <col min="12036" max="12036" width="5" style="274" customWidth="1"/>
    <col min="12037" max="12286" width="9.140625" style="274"/>
    <col min="12287" max="12287" width="2.7109375" style="274" customWidth="1"/>
    <col min="12288" max="12288" width="3.28515625" style="274" customWidth="1"/>
    <col min="12289" max="12289" width="2.5703125" style="274" customWidth="1"/>
    <col min="12290" max="12290" width="4.7109375" style="274" customWidth="1"/>
    <col min="12291" max="12291" width="5.140625" style="274" customWidth="1"/>
    <col min="12292" max="12292" width="5" style="274" customWidth="1"/>
    <col min="12293" max="12542" width="9.140625" style="274"/>
    <col min="12543" max="12543" width="2.7109375" style="274" customWidth="1"/>
    <col min="12544" max="12544" width="3.28515625" style="274" customWidth="1"/>
    <col min="12545" max="12545" width="2.5703125" style="274" customWidth="1"/>
    <col min="12546" max="12546" width="4.7109375" style="274" customWidth="1"/>
    <col min="12547" max="12547" width="5.140625" style="274" customWidth="1"/>
    <col min="12548" max="12548" width="5" style="274" customWidth="1"/>
    <col min="12549" max="12798" width="9.140625" style="274"/>
    <col min="12799" max="12799" width="2.7109375" style="274" customWidth="1"/>
    <col min="12800" max="12800" width="3.28515625" style="274" customWidth="1"/>
    <col min="12801" max="12801" width="2.5703125" style="274" customWidth="1"/>
    <col min="12802" max="12802" width="4.7109375" style="274" customWidth="1"/>
    <col min="12803" max="12803" width="5.140625" style="274" customWidth="1"/>
    <col min="12804" max="12804" width="5" style="274" customWidth="1"/>
    <col min="12805" max="13054" width="9.140625" style="274"/>
    <col min="13055" max="13055" width="2.7109375" style="274" customWidth="1"/>
    <col min="13056" max="13056" width="3.28515625" style="274" customWidth="1"/>
    <col min="13057" max="13057" width="2.5703125" style="274" customWidth="1"/>
    <col min="13058" max="13058" width="4.7109375" style="274" customWidth="1"/>
    <col min="13059" max="13059" width="5.140625" style="274" customWidth="1"/>
    <col min="13060" max="13060" width="5" style="274" customWidth="1"/>
    <col min="13061" max="13310" width="9.140625" style="274"/>
    <col min="13311" max="13311" width="2.7109375" style="274" customWidth="1"/>
    <col min="13312" max="13312" width="3.28515625" style="274" customWidth="1"/>
    <col min="13313" max="13313" width="2.5703125" style="274" customWidth="1"/>
    <col min="13314" max="13314" width="4.7109375" style="274" customWidth="1"/>
    <col min="13315" max="13315" width="5.140625" style="274" customWidth="1"/>
    <col min="13316" max="13316" width="5" style="274" customWidth="1"/>
    <col min="13317" max="13566" width="9.140625" style="274"/>
    <col min="13567" max="13567" width="2.7109375" style="274" customWidth="1"/>
    <col min="13568" max="13568" width="3.28515625" style="274" customWidth="1"/>
    <col min="13569" max="13569" width="2.5703125" style="274" customWidth="1"/>
    <col min="13570" max="13570" width="4.7109375" style="274" customWidth="1"/>
    <col min="13571" max="13571" width="5.140625" style="274" customWidth="1"/>
    <col min="13572" max="13572" width="5" style="274" customWidth="1"/>
    <col min="13573" max="13822" width="9.140625" style="274"/>
    <col min="13823" max="13823" width="2.7109375" style="274" customWidth="1"/>
    <col min="13824" max="13824" width="3.28515625" style="274" customWidth="1"/>
    <col min="13825" max="13825" width="2.5703125" style="274" customWidth="1"/>
    <col min="13826" max="13826" width="4.7109375" style="274" customWidth="1"/>
    <col min="13827" max="13827" width="5.140625" style="274" customWidth="1"/>
    <col min="13828" max="13828" width="5" style="274" customWidth="1"/>
    <col min="13829" max="14078" width="9.140625" style="274"/>
    <col min="14079" max="14079" width="2.7109375" style="274" customWidth="1"/>
    <col min="14080" max="14080" width="3.28515625" style="274" customWidth="1"/>
    <col min="14081" max="14081" width="2.5703125" style="274" customWidth="1"/>
    <col min="14082" max="14082" width="4.7109375" style="274" customWidth="1"/>
    <col min="14083" max="14083" width="5.140625" style="274" customWidth="1"/>
    <col min="14084" max="14084" width="5" style="274" customWidth="1"/>
    <col min="14085" max="14334" width="9.140625" style="274"/>
    <col min="14335" max="14335" width="2.7109375" style="274" customWidth="1"/>
    <col min="14336" max="14336" width="3.28515625" style="274" customWidth="1"/>
    <col min="14337" max="14337" width="2.5703125" style="274" customWidth="1"/>
    <col min="14338" max="14338" width="4.7109375" style="274" customWidth="1"/>
    <col min="14339" max="14339" width="5.140625" style="274" customWidth="1"/>
    <col min="14340" max="14340" width="5" style="274" customWidth="1"/>
    <col min="14341" max="14590" width="9.140625" style="274"/>
    <col min="14591" max="14591" width="2.7109375" style="274" customWidth="1"/>
    <col min="14592" max="14592" width="3.28515625" style="274" customWidth="1"/>
    <col min="14593" max="14593" width="2.5703125" style="274" customWidth="1"/>
    <col min="14594" max="14594" width="4.7109375" style="274" customWidth="1"/>
    <col min="14595" max="14595" width="5.140625" style="274" customWidth="1"/>
    <col min="14596" max="14596" width="5" style="274" customWidth="1"/>
    <col min="14597" max="14846" width="9.140625" style="274"/>
    <col min="14847" max="14847" width="2.7109375" style="274" customWidth="1"/>
    <col min="14848" max="14848" width="3.28515625" style="274" customWidth="1"/>
    <col min="14849" max="14849" width="2.5703125" style="274" customWidth="1"/>
    <col min="14850" max="14850" width="4.7109375" style="274" customWidth="1"/>
    <col min="14851" max="14851" width="5.140625" style="274" customWidth="1"/>
    <col min="14852" max="14852" width="5" style="274" customWidth="1"/>
    <col min="14853" max="15102" width="9.140625" style="274"/>
    <col min="15103" max="15103" width="2.7109375" style="274" customWidth="1"/>
    <col min="15104" max="15104" width="3.28515625" style="274" customWidth="1"/>
    <col min="15105" max="15105" width="2.5703125" style="274" customWidth="1"/>
    <col min="15106" max="15106" width="4.7109375" style="274" customWidth="1"/>
    <col min="15107" max="15107" width="5.140625" style="274" customWidth="1"/>
    <col min="15108" max="15108" width="5" style="274" customWidth="1"/>
    <col min="15109" max="15358" width="9.140625" style="274"/>
    <col min="15359" max="15359" width="2.7109375" style="274" customWidth="1"/>
    <col min="15360" max="15360" width="3.28515625" style="274" customWidth="1"/>
    <col min="15361" max="15361" width="2.5703125" style="274" customWidth="1"/>
    <col min="15362" max="15362" width="4.7109375" style="274" customWidth="1"/>
    <col min="15363" max="15363" width="5.140625" style="274" customWidth="1"/>
    <col min="15364" max="15364" width="5" style="274" customWidth="1"/>
    <col min="15365" max="15614" width="9.140625" style="274"/>
    <col min="15615" max="15615" width="2.7109375" style="274" customWidth="1"/>
    <col min="15616" max="15616" width="3.28515625" style="274" customWidth="1"/>
    <col min="15617" max="15617" width="2.5703125" style="274" customWidth="1"/>
    <col min="15618" max="15618" width="4.7109375" style="274" customWidth="1"/>
    <col min="15619" max="15619" width="5.140625" style="274" customWidth="1"/>
    <col min="15620" max="15620" width="5" style="274" customWidth="1"/>
    <col min="15621" max="15870" width="9.140625" style="274"/>
    <col min="15871" max="15871" width="2.7109375" style="274" customWidth="1"/>
    <col min="15872" max="15872" width="3.28515625" style="274" customWidth="1"/>
    <col min="15873" max="15873" width="2.5703125" style="274" customWidth="1"/>
    <col min="15874" max="15874" width="4.7109375" style="274" customWidth="1"/>
    <col min="15875" max="15875" width="5.140625" style="274" customWidth="1"/>
    <col min="15876" max="15876" width="5" style="274" customWidth="1"/>
    <col min="15877" max="16126" width="9.140625" style="274"/>
    <col min="16127" max="16127" width="2.7109375" style="274" customWidth="1"/>
    <col min="16128" max="16128" width="3.28515625" style="274" customWidth="1"/>
    <col min="16129" max="16129" width="2.5703125" style="274" customWidth="1"/>
    <col min="16130" max="16130" width="4.7109375" style="274" customWidth="1"/>
    <col min="16131" max="16131" width="5.140625" style="274" customWidth="1"/>
    <col min="16132" max="16132" width="5" style="274" customWidth="1"/>
    <col min="16133" max="16384" width="9.140625" style="274"/>
  </cols>
  <sheetData>
    <row r="1" spans="1:12" ht="15.75" hidden="1" x14ac:dyDescent="0.25">
      <c r="B1" s="278"/>
      <c r="C1" s="278"/>
      <c r="D1" s="278"/>
      <c r="E1" s="278"/>
      <c r="F1" s="633"/>
      <c r="G1" s="634"/>
      <c r="I1" s="634"/>
      <c r="J1" s="634"/>
    </row>
    <row r="2" spans="1:12" ht="15.75" customHeight="1" x14ac:dyDescent="0.25">
      <c r="B2" s="278"/>
      <c r="C2" s="278"/>
      <c r="D2" s="278"/>
      <c r="E2" s="278"/>
      <c r="F2" s="1133"/>
      <c r="G2" s="1133"/>
      <c r="H2" s="1133"/>
      <c r="I2" s="1133"/>
      <c r="J2" s="1133"/>
      <c r="K2" s="1133"/>
      <c r="L2" s="1133"/>
    </row>
    <row r="3" spans="1:12" ht="15" customHeight="1" x14ac:dyDescent="0.25">
      <c r="A3" s="1134" t="s">
        <v>810</v>
      </c>
      <c r="B3" s="1134"/>
      <c r="C3" s="1134"/>
      <c r="D3" s="1134"/>
      <c r="E3" s="1134"/>
      <c r="F3" s="1134"/>
      <c r="G3" s="1134"/>
      <c r="I3" s="483"/>
      <c r="J3" s="483"/>
    </row>
    <row r="4" spans="1:12" ht="15" customHeight="1" x14ac:dyDescent="0.25">
      <c r="A4" s="1135" t="s">
        <v>687</v>
      </c>
      <c r="B4" s="1135"/>
      <c r="C4" s="1135"/>
      <c r="D4" s="1135"/>
      <c r="E4" s="1135"/>
      <c r="F4" s="1135"/>
      <c r="G4" s="1135"/>
      <c r="I4" s="484"/>
      <c r="J4" s="484"/>
    </row>
    <row r="5" spans="1:12" ht="15" customHeight="1" x14ac:dyDescent="0.25">
      <c r="A5" s="1134" t="s">
        <v>398</v>
      </c>
      <c r="B5" s="1134"/>
      <c r="C5" s="1134"/>
      <c r="D5" s="1134"/>
      <c r="E5" s="1134"/>
      <c r="F5" s="1134"/>
      <c r="G5" s="1134"/>
      <c r="I5" s="483"/>
      <c r="J5" s="483"/>
    </row>
    <row r="6" spans="1:12" ht="14.25" hidden="1" x14ac:dyDescent="0.25">
      <c r="B6" s="483"/>
      <c r="C6" s="483"/>
      <c r="D6" s="483"/>
      <c r="E6" s="483"/>
      <c r="F6" s="483"/>
      <c r="G6" s="483"/>
      <c r="I6" s="483"/>
      <c r="J6" s="483"/>
    </row>
    <row r="7" spans="1:12" ht="15.75" customHeight="1" x14ac:dyDescent="0.25">
      <c r="A7" s="1150" t="s">
        <v>695</v>
      </c>
      <c r="B7" s="1150"/>
      <c r="C7" s="1150"/>
      <c r="D7" s="1150"/>
      <c r="E7" s="1150"/>
      <c r="F7" s="1150"/>
      <c r="G7" s="1150"/>
      <c r="I7" s="485"/>
      <c r="J7" s="485"/>
    </row>
    <row r="8" spans="1:12" ht="18.75" hidden="1" customHeight="1" x14ac:dyDescent="0.25">
      <c r="B8" s="635"/>
      <c r="C8" s="635"/>
      <c r="D8" s="635"/>
      <c r="E8" s="635"/>
      <c r="F8" s="635"/>
      <c r="G8" s="635"/>
      <c r="I8" s="635"/>
      <c r="J8" s="635"/>
    </row>
    <row r="9" spans="1:12" x14ac:dyDescent="0.25">
      <c r="A9" s="636" t="s">
        <v>689</v>
      </c>
      <c r="B9" s="599"/>
      <c r="C9" s="599"/>
      <c r="D9" s="599"/>
      <c r="E9" s="599"/>
      <c r="F9" s="599"/>
      <c r="G9" s="637"/>
      <c r="I9" s="637"/>
      <c r="J9" s="637"/>
    </row>
    <row r="10" spans="1:12" ht="16.5" customHeight="1" x14ac:dyDescent="0.25">
      <c r="A10" s="1149" t="s">
        <v>690</v>
      </c>
      <c r="B10" s="1149" t="s">
        <v>696</v>
      </c>
      <c r="C10" s="1149"/>
      <c r="D10" s="1149" t="s">
        <v>697</v>
      </c>
      <c r="E10" s="1151" t="s">
        <v>825</v>
      </c>
      <c r="F10" s="1151" t="s">
        <v>826</v>
      </c>
      <c r="G10" s="1149" t="s">
        <v>827</v>
      </c>
      <c r="H10" s="1149" t="s">
        <v>828</v>
      </c>
      <c r="I10" s="1129" t="s">
        <v>743</v>
      </c>
      <c r="J10" s="1129" t="s">
        <v>813</v>
      </c>
      <c r="K10" s="1129" t="s">
        <v>814</v>
      </c>
    </row>
    <row r="11" spans="1:12" ht="90.75" customHeight="1" x14ac:dyDescent="0.25">
      <c r="A11" s="1149"/>
      <c r="B11" s="638" t="s">
        <v>698</v>
      </c>
      <c r="C11" s="638" t="s">
        <v>699</v>
      </c>
      <c r="D11" s="1149"/>
      <c r="E11" s="1151"/>
      <c r="F11" s="1151"/>
      <c r="G11" s="1149"/>
      <c r="H11" s="1149"/>
      <c r="I11" s="1131"/>
      <c r="J11" s="1131"/>
      <c r="K11" s="1131"/>
    </row>
    <row r="12" spans="1:12" ht="13.5" thickBot="1" x14ac:dyDescent="0.3">
      <c r="A12" s="639">
        <v>1</v>
      </c>
      <c r="B12" s="639">
        <v>1</v>
      </c>
      <c r="C12" s="639">
        <v>2</v>
      </c>
      <c r="D12" s="639">
        <v>3</v>
      </c>
      <c r="E12" s="639">
        <v>4</v>
      </c>
      <c r="F12" s="639">
        <v>5</v>
      </c>
      <c r="G12" s="639" t="s">
        <v>700</v>
      </c>
      <c r="H12" s="639" t="s">
        <v>829</v>
      </c>
      <c r="I12" s="640">
        <v>8</v>
      </c>
      <c r="J12" s="640" t="s">
        <v>393</v>
      </c>
      <c r="K12" s="640" t="s">
        <v>830</v>
      </c>
    </row>
    <row r="13" spans="1:12" ht="15.75" x14ac:dyDescent="0.25">
      <c r="A13" s="641" t="s">
        <v>62</v>
      </c>
      <c r="B13" s="642" t="s">
        <v>701</v>
      </c>
      <c r="C13" s="643">
        <v>6823207.46</v>
      </c>
      <c r="D13" s="643">
        <v>1.5</v>
      </c>
      <c r="E13" s="643">
        <v>102348</v>
      </c>
      <c r="F13" s="643">
        <v>102348</v>
      </c>
      <c r="G13" s="644">
        <f>C13*D13/100</f>
        <v>102348.11</v>
      </c>
      <c r="H13" s="644"/>
      <c r="I13" s="644"/>
      <c r="J13" s="644"/>
      <c r="K13" s="644"/>
    </row>
    <row r="14" spans="1:12" ht="15.75" x14ac:dyDescent="0.25">
      <c r="A14" s="645"/>
      <c r="B14" s="646"/>
      <c r="C14" s="647"/>
      <c r="D14" s="647">
        <v>1.5</v>
      </c>
      <c r="E14" s="647"/>
      <c r="F14" s="647"/>
      <c r="G14" s="648">
        <f t="shared" ref="G14:G15" si="0">C14*D14/100</f>
        <v>0</v>
      </c>
      <c r="H14" s="648"/>
      <c r="I14" s="648"/>
      <c r="J14" s="648"/>
      <c r="K14" s="648"/>
    </row>
    <row r="15" spans="1:12" ht="15.75" x14ac:dyDescent="0.25">
      <c r="A15" s="645"/>
      <c r="B15" s="646"/>
      <c r="C15" s="647"/>
      <c r="D15" s="647">
        <v>1.5</v>
      </c>
      <c r="E15" s="647"/>
      <c r="F15" s="647"/>
      <c r="G15" s="648">
        <f t="shared" si="0"/>
        <v>0</v>
      </c>
      <c r="H15" s="649"/>
      <c r="I15" s="648"/>
      <c r="J15" s="648"/>
      <c r="K15" s="649"/>
    </row>
    <row r="16" spans="1:12" ht="16.5" thickBot="1" x14ac:dyDescent="0.3">
      <c r="A16" s="650" t="s">
        <v>702</v>
      </c>
      <c r="B16" s="650"/>
      <c r="C16" s="651">
        <f>SUM(C13:C15)</f>
        <v>6823207.46</v>
      </c>
      <c r="D16" s="652"/>
      <c r="E16" s="651">
        <f>SUM(E13:E15)</f>
        <v>102348</v>
      </c>
      <c r="F16" s="651">
        <f>SUM(F13:F15)</f>
        <v>102348</v>
      </c>
      <c r="G16" s="651">
        <f>SUM(G13:G15)</f>
        <v>102348.11</v>
      </c>
      <c r="H16" s="653">
        <f>G16/1000</f>
        <v>102.3</v>
      </c>
      <c r="I16" s="654">
        <f>'[3]291 имущ'!$M$15</f>
        <v>0.97197382710000002</v>
      </c>
      <c r="J16" s="655">
        <f>H16*I16</f>
        <v>99.4</v>
      </c>
      <c r="K16" s="655">
        <f>H16-J16</f>
        <v>2.9</v>
      </c>
    </row>
    <row r="17" spans="1:11" ht="15.75" x14ac:dyDescent="0.25">
      <c r="A17" s="656" t="s">
        <v>362</v>
      </c>
      <c r="B17" s="657" t="s">
        <v>703</v>
      </c>
      <c r="C17" s="658">
        <v>56421443.979999997</v>
      </c>
      <c r="D17" s="658">
        <v>1.5</v>
      </c>
      <c r="E17" s="658">
        <v>846322</v>
      </c>
      <c r="F17" s="658">
        <v>846322</v>
      </c>
      <c r="G17" s="659">
        <f t="shared" ref="G17:G18" si="1">C17*D17/100</f>
        <v>846321.66</v>
      </c>
      <c r="H17" s="660"/>
      <c r="I17" s="644"/>
      <c r="J17" s="644"/>
      <c r="K17" s="660"/>
    </row>
    <row r="18" spans="1:11" ht="15.75" x14ac:dyDescent="0.25">
      <c r="A18" s="645"/>
      <c r="B18" s="646" t="s">
        <v>704</v>
      </c>
      <c r="C18" s="647">
        <v>10565614.039999999</v>
      </c>
      <c r="D18" s="647">
        <v>1.5</v>
      </c>
      <c r="E18" s="647">
        <v>158484</v>
      </c>
      <c r="F18" s="647">
        <v>158484</v>
      </c>
      <c r="G18" s="648">
        <f t="shared" si="1"/>
        <v>158484.21</v>
      </c>
      <c r="H18" s="649"/>
      <c r="I18" s="648"/>
      <c r="J18" s="648"/>
      <c r="K18" s="649"/>
    </row>
    <row r="19" spans="1:11" ht="16.5" thickBot="1" x14ac:dyDescent="0.3">
      <c r="A19" s="661" t="s">
        <v>702</v>
      </c>
      <c r="B19" s="661"/>
      <c r="C19" s="662">
        <f>SUM(C17:C18)</f>
        <v>66987058.020000003</v>
      </c>
      <c r="D19" s="663"/>
      <c r="E19" s="662">
        <f>SUM(E17:E18)</f>
        <v>1004806</v>
      </c>
      <c r="F19" s="662">
        <f>SUM(F17:F18)</f>
        <v>1004806</v>
      </c>
      <c r="G19" s="662">
        <f>SUM(G17:G18)</f>
        <v>1004805.87</v>
      </c>
      <c r="H19" s="664">
        <f>G19/1000</f>
        <v>1004.8</v>
      </c>
      <c r="I19" s="665">
        <f>'[3]291 имущ'!$M$16</f>
        <v>0.99015938869999998</v>
      </c>
      <c r="J19" s="666">
        <f>H19*I19</f>
        <v>994.9</v>
      </c>
      <c r="K19" s="666">
        <f>H19-J19</f>
        <v>9.9</v>
      </c>
    </row>
    <row r="20" spans="1:11" ht="15.75" x14ac:dyDescent="0.25">
      <c r="A20" s="641" t="s">
        <v>369</v>
      </c>
      <c r="B20" s="642" t="s">
        <v>705</v>
      </c>
      <c r="C20" s="667">
        <v>14549870.859999999</v>
      </c>
      <c r="D20" s="643">
        <v>1.5</v>
      </c>
      <c r="E20" s="643"/>
      <c r="F20" s="643"/>
      <c r="G20" s="644"/>
      <c r="H20" s="660"/>
      <c r="I20" s="644"/>
      <c r="J20" s="644"/>
      <c r="K20" s="660"/>
    </row>
    <row r="21" spans="1:11" ht="15.75" x14ac:dyDescent="0.25">
      <c r="A21" s="645"/>
      <c r="B21" s="646" t="s">
        <v>706</v>
      </c>
      <c r="C21" s="668">
        <v>1086651.75</v>
      </c>
      <c r="D21" s="647">
        <v>1.5</v>
      </c>
      <c r="E21" s="647">
        <v>16299.8</v>
      </c>
      <c r="F21" s="647">
        <v>16299.8</v>
      </c>
      <c r="G21" s="648">
        <f t="shared" ref="G21:G25" si="2">C21*D21/100</f>
        <v>16299.78</v>
      </c>
      <c r="H21" s="649"/>
      <c r="I21" s="648"/>
      <c r="J21" s="648"/>
      <c r="K21" s="649"/>
    </row>
    <row r="22" spans="1:11" ht="15.75" x14ac:dyDescent="0.25">
      <c r="A22" s="645"/>
      <c r="B22" s="669" t="s">
        <v>707</v>
      </c>
      <c r="C22" s="668">
        <v>8441657.0199999996</v>
      </c>
      <c r="D22" s="647">
        <v>1.5</v>
      </c>
      <c r="E22" s="647">
        <v>126624.86</v>
      </c>
      <c r="F22" s="647">
        <v>126624.86</v>
      </c>
      <c r="G22" s="648">
        <f t="shared" si="2"/>
        <v>126624.86</v>
      </c>
      <c r="H22" s="649"/>
      <c r="I22" s="648"/>
      <c r="J22" s="648"/>
      <c r="K22" s="649"/>
    </row>
    <row r="23" spans="1:11" ht="15.75" x14ac:dyDescent="0.25">
      <c r="A23" s="645"/>
      <c r="B23" s="669" t="s">
        <v>831</v>
      </c>
      <c r="C23" s="668">
        <v>13951333.439999999</v>
      </c>
      <c r="D23" s="647">
        <v>1.5</v>
      </c>
      <c r="E23" s="647">
        <v>209270</v>
      </c>
      <c r="F23" s="647">
        <v>209270</v>
      </c>
      <c r="G23" s="648">
        <f t="shared" si="2"/>
        <v>209270</v>
      </c>
      <c r="H23" s="649"/>
      <c r="I23" s="648"/>
      <c r="J23" s="648"/>
      <c r="K23" s="649"/>
    </row>
    <row r="24" spans="1:11" ht="15.75" x14ac:dyDescent="0.25">
      <c r="A24" s="645"/>
      <c r="B24" s="669" t="s">
        <v>832</v>
      </c>
      <c r="C24" s="668">
        <v>5965356.25</v>
      </c>
      <c r="D24" s="647">
        <v>1.5</v>
      </c>
      <c r="E24" s="647">
        <v>89481.34</v>
      </c>
      <c r="F24" s="647">
        <v>89481.34</v>
      </c>
      <c r="G24" s="648">
        <f t="shared" si="2"/>
        <v>89480.34</v>
      </c>
      <c r="H24" s="649"/>
      <c r="I24" s="648"/>
      <c r="J24" s="648"/>
      <c r="K24" s="649"/>
    </row>
    <row r="25" spans="1:11" ht="15.75" x14ac:dyDescent="0.25">
      <c r="A25" s="645"/>
      <c r="B25" s="646"/>
      <c r="C25" s="647"/>
      <c r="D25" s="647">
        <v>1.5</v>
      </c>
      <c r="E25" s="647"/>
      <c r="F25" s="647"/>
      <c r="G25" s="648">
        <f t="shared" si="2"/>
        <v>0</v>
      </c>
      <c r="H25" s="649"/>
      <c r="I25" s="648"/>
      <c r="J25" s="648"/>
      <c r="K25" s="649"/>
    </row>
    <row r="26" spans="1:11" ht="16.5" thickBot="1" x14ac:dyDescent="0.3">
      <c r="A26" s="650" t="s">
        <v>702</v>
      </c>
      <c r="B26" s="650"/>
      <c r="C26" s="651">
        <f>SUM(C23:C25)</f>
        <v>19916689.690000001</v>
      </c>
      <c r="D26" s="652"/>
      <c r="E26" s="651">
        <f>SUM(E20:E25)</f>
        <v>441676</v>
      </c>
      <c r="F26" s="651">
        <f>SUM(F20:F25)</f>
        <v>441676</v>
      </c>
      <c r="G26" s="651">
        <f>SUM(G20:G25)</f>
        <v>441674.98</v>
      </c>
      <c r="H26" s="664">
        <f>G26/1000</f>
        <v>441.7</v>
      </c>
      <c r="I26" s="665">
        <f>'[3]291 имущ'!$M$14</f>
        <v>1</v>
      </c>
      <c r="J26" s="666">
        <f>H26*I26</f>
        <v>441.7</v>
      </c>
      <c r="K26" s="666">
        <f>H26-J26</f>
        <v>0</v>
      </c>
    </row>
    <row r="27" spans="1:11" ht="15.75" x14ac:dyDescent="0.25">
      <c r="A27" s="670" t="s">
        <v>61</v>
      </c>
      <c r="B27" s="671"/>
      <c r="C27" s="672">
        <f>C16+C19+C26</f>
        <v>93726955.170000002</v>
      </c>
      <c r="D27" s="673"/>
      <c r="E27" s="672">
        <f>E16+E19+E26</f>
        <v>1548830</v>
      </c>
      <c r="F27" s="672">
        <f t="shared" ref="F27:K27" si="3">F16+F19+F26</f>
        <v>1548830</v>
      </c>
      <c r="G27" s="672">
        <f t="shared" si="3"/>
        <v>1548828.96</v>
      </c>
      <c r="H27" s="674">
        <f t="shared" si="3"/>
        <v>1548.8</v>
      </c>
      <c r="I27" s="672"/>
      <c r="J27" s="674">
        <f t="shared" si="3"/>
        <v>1536</v>
      </c>
      <c r="K27" s="674">
        <f t="shared" si="3"/>
        <v>12.8</v>
      </c>
    </row>
    <row r="28" spans="1:11" ht="15.75" x14ac:dyDescent="0.25">
      <c r="A28" s="675" t="s">
        <v>669</v>
      </c>
      <c r="B28" s="629"/>
      <c r="C28" s="676">
        <f>C27-C29</f>
        <v>26739897.149999999</v>
      </c>
      <c r="D28" s="629"/>
      <c r="E28" s="676">
        <f>E27-E29</f>
        <v>544024</v>
      </c>
      <c r="F28" s="676">
        <f t="shared" ref="F28:K28" si="4">F27-F29</f>
        <v>544024</v>
      </c>
      <c r="G28" s="677">
        <f t="shared" si="4"/>
        <v>544023.09</v>
      </c>
      <c r="H28" s="678">
        <f t="shared" si="4"/>
        <v>544</v>
      </c>
      <c r="I28" s="677"/>
      <c r="J28" s="678">
        <f t="shared" si="4"/>
        <v>541.1</v>
      </c>
      <c r="K28" s="678">
        <f t="shared" si="4"/>
        <v>2.9</v>
      </c>
    </row>
    <row r="29" spans="1:11" ht="15.75" x14ac:dyDescent="0.25">
      <c r="A29" s="675" t="s">
        <v>670</v>
      </c>
      <c r="B29" s="629"/>
      <c r="C29" s="676">
        <f>C19</f>
        <v>66987058.020000003</v>
      </c>
      <c r="D29" s="629"/>
      <c r="E29" s="676">
        <f>E19</f>
        <v>1004806</v>
      </c>
      <c r="F29" s="676">
        <f t="shared" ref="F29:K29" si="5">F19</f>
        <v>1004806</v>
      </c>
      <c r="G29" s="677">
        <f t="shared" si="5"/>
        <v>1004805.87</v>
      </c>
      <c r="H29" s="678">
        <f t="shared" si="5"/>
        <v>1004.8</v>
      </c>
      <c r="I29" s="677"/>
      <c r="J29" s="678">
        <f t="shared" si="5"/>
        <v>994.9</v>
      </c>
      <c r="K29" s="678">
        <f t="shared" si="5"/>
        <v>9.9</v>
      </c>
    </row>
    <row r="30" spans="1:11" x14ac:dyDescent="0.25">
      <c r="B30" s="274"/>
      <c r="C30" s="274"/>
      <c r="D30" s="274"/>
      <c r="E30" s="274"/>
      <c r="F30" s="274"/>
      <c r="G30" s="274"/>
      <c r="I30" s="274"/>
      <c r="J30" s="274"/>
    </row>
    <row r="31" spans="1:11" x14ac:dyDescent="0.25">
      <c r="B31" s="274"/>
      <c r="C31" s="274"/>
      <c r="D31" s="274"/>
      <c r="E31" s="274"/>
      <c r="F31" s="274"/>
      <c r="G31" s="274"/>
      <c r="I31" s="274"/>
      <c r="J31" s="274"/>
    </row>
    <row r="32" spans="1:11" x14ac:dyDescent="0.25">
      <c r="B32" s="274"/>
      <c r="C32" s="274"/>
      <c r="D32" s="274"/>
      <c r="E32" s="274"/>
      <c r="F32" s="274"/>
      <c r="G32" s="274"/>
      <c r="I32" s="274"/>
      <c r="J32" s="274"/>
    </row>
    <row r="33" s="274" customFormat="1" x14ac:dyDescent="0.25"/>
    <row r="34" s="274" customFormat="1" x14ac:dyDescent="0.25"/>
    <row r="35" s="274" customFormat="1" x14ac:dyDescent="0.25"/>
    <row r="36" s="274" customFormat="1" x14ac:dyDescent="0.25"/>
    <row r="37" s="274" customFormat="1" x14ac:dyDescent="0.25"/>
    <row r="38" s="274" customFormat="1" x14ac:dyDescent="0.25"/>
    <row r="39" s="274" customFormat="1" x14ac:dyDescent="0.25"/>
    <row r="40" s="274" customFormat="1" x14ac:dyDescent="0.25"/>
    <row r="41" s="274" customFormat="1" x14ac:dyDescent="0.25"/>
    <row r="42" s="274" customFormat="1" x14ac:dyDescent="0.25"/>
    <row r="43" s="274" customFormat="1" x14ac:dyDescent="0.25"/>
    <row r="44" s="274" customFormat="1" x14ac:dyDescent="0.25"/>
    <row r="45" s="274" customFormat="1" x14ac:dyDescent="0.25"/>
    <row r="46" s="274" customFormat="1" x14ac:dyDescent="0.25"/>
    <row r="47" s="274" customFormat="1" x14ac:dyDescent="0.25"/>
    <row r="48" s="274" customFormat="1" x14ac:dyDescent="0.25"/>
    <row r="49" s="274" customFormat="1" x14ac:dyDescent="0.25"/>
    <row r="50" s="274" customFormat="1" x14ac:dyDescent="0.25"/>
    <row r="51" s="274" customFormat="1" x14ac:dyDescent="0.25"/>
    <row r="52" s="274" customFormat="1" x14ac:dyDescent="0.25"/>
    <row r="53" s="274" customFormat="1" x14ac:dyDescent="0.25"/>
    <row r="54" s="274" customFormat="1" x14ac:dyDescent="0.25"/>
    <row r="55" s="274" customFormat="1" x14ac:dyDescent="0.25"/>
    <row r="56" s="274" customFormat="1" x14ac:dyDescent="0.25"/>
    <row r="57" s="274" customFormat="1" x14ac:dyDescent="0.25"/>
    <row r="58" s="274" customFormat="1" x14ac:dyDescent="0.25"/>
    <row r="59" s="274" customFormat="1" x14ac:dyDescent="0.25"/>
    <row r="60" s="274" customFormat="1" x14ac:dyDescent="0.25"/>
    <row r="61" s="274" customFormat="1" x14ac:dyDescent="0.25"/>
    <row r="62" s="274" customFormat="1" x14ac:dyDescent="0.25"/>
    <row r="63" s="274" customFormat="1" x14ac:dyDescent="0.25"/>
    <row r="64" s="274" customFormat="1" x14ac:dyDescent="0.25"/>
    <row r="65" s="274" customFormat="1" x14ac:dyDescent="0.25"/>
    <row r="66" s="274" customFormat="1" x14ac:dyDescent="0.25"/>
    <row r="67" s="274" customFormat="1" x14ac:dyDescent="0.25"/>
    <row r="68" s="274" customFormat="1" x14ac:dyDescent="0.25"/>
    <row r="69" s="274" customFormat="1" x14ac:dyDescent="0.25"/>
    <row r="70" s="274" customFormat="1" x14ac:dyDescent="0.25"/>
    <row r="71" s="274" customFormat="1" x14ac:dyDescent="0.25"/>
    <row r="72" s="274" customFormat="1" x14ac:dyDescent="0.25"/>
    <row r="73" s="274" customFormat="1" x14ac:dyDescent="0.25"/>
    <row r="74" s="274" customFormat="1" x14ac:dyDescent="0.25"/>
    <row r="75" s="274" customFormat="1" x14ac:dyDescent="0.25"/>
    <row r="76" s="274" customFormat="1" x14ac:dyDescent="0.25"/>
    <row r="77" s="274" customFormat="1" x14ac:dyDescent="0.25"/>
    <row r="78" s="274" customFormat="1" x14ac:dyDescent="0.25"/>
    <row r="79" s="274" customFormat="1" x14ac:dyDescent="0.25"/>
    <row r="80" s="274" customFormat="1" x14ac:dyDescent="0.25"/>
    <row r="81" s="274" customFormat="1" x14ac:dyDescent="0.25"/>
    <row r="82" s="274" customFormat="1" x14ac:dyDescent="0.25"/>
    <row r="83" s="274" customFormat="1" x14ac:dyDescent="0.25"/>
    <row r="84" s="274" customFormat="1" x14ac:dyDescent="0.25"/>
    <row r="85" s="274" customFormat="1" x14ac:dyDescent="0.25"/>
    <row r="86" s="274" customFormat="1" x14ac:dyDescent="0.25"/>
    <row r="87" s="274" customFormat="1" x14ac:dyDescent="0.25"/>
    <row r="88" s="274" customFormat="1" x14ac:dyDescent="0.25"/>
    <row r="89" s="274" customFormat="1" x14ac:dyDescent="0.25"/>
    <row r="90" s="274" customFormat="1" x14ac:dyDescent="0.25"/>
    <row r="91" s="274" customFormat="1" x14ac:dyDescent="0.25"/>
    <row r="92" s="274" customFormat="1" x14ac:dyDescent="0.25"/>
    <row r="93" s="274" customFormat="1" x14ac:dyDescent="0.25"/>
    <row r="94" s="274" customFormat="1" x14ac:dyDescent="0.25"/>
    <row r="95" s="274" customFormat="1" x14ac:dyDescent="0.25"/>
    <row r="96" s="274" customFormat="1" x14ac:dyDescent="0.25"/>
    <row r="97" s="274" customFormat="1" x14ac:dyDescent="0.25"/>
    <row r="98" s="274" customFormat="1" x14ac:dyDescent="0.25"/>
    <row r="99" s="274" customFormat="1" x14ac:dyDescent="0.25"/>
    <row r="100" s="274" customFormat="1" x14ac:dyDescent="0.25"/>
    <row r="101" s="274" customFormat="1" x14ac:dyDescent="0.25"/>
    <row r="102" s="274" customFormat="1" x14ac:dyDescent="0.25"/>
    <row r="103" s="274" customFormat="1" x14ac:dyDescent="0.25"/>
    <row r="104" s="274" customFormat="1" x14ac:dyDescent="0.25"/>
    <row r="105" s="274" customFormat="1" x14ac:dyDescent="0.25"/>
    <row r="106" s="274" customFormat="1" x14ac:dyDescent="0.25"/>
    <row r="107" s="274" customFormat="1" x14ac:dyDescent="0.25"/>
    <row r="108" s="274" customFormat="1" x14ac:dyDescent="0.25"/>
    <row r="109" s="274" customFormat="1" x14ac:dyDescent="0.25"/>
    <row r="110" s="274" customFormat="1" x14ac:dyDescent="0.25"/>
    <row r="111" s="274" customFormat="1" x14ac:dyDescent="0.25"/>
    <row r="112" s="274" customFormat="1" x14ac:dyDescent="0.25"/>
    <row r="113" s="274" customFormat="1" x14ac:dyDescent="0.25"/>
    <row r="114" s="274" customFormat="1" x14ac:dyDescent="0.25"/>
    <row r="115" s="274" customFormat="1" x14ac:dyDescent="0.25"/>
    <row r="116" s="274" customFormat="1" x14ac:dyDescent="0.25"/>
    <row r="117" s="274" customFormat="1" x14ac:dyDescent="0.25"/>
    <row r="118" s="274" customFormat="1" x14ac:dyDescent="0.25"/>
    <row r="119" s="274" customFormat="1" x14ac:dyDescent="0.25"/>
    <row r="120" s="274" customFormat="1" x14ac:dyDescent="0.25"/>
    <row r="121" s="274" customFormat="1" x14ac:dyDescent="0.25"/>
    <row r="122" s="274" customFormat="1" x14ac:dyDescent="0.25"/>
    <row r="123" s="274" customFormat="1" x14ac:dyDescent="0.25"/>
    <row r="124" s="274" customFormat="1" x14ac:dyDescent="0.25"/>
    <row r="125" s="274" customFormat="1" x14ac:dyDescent="0.25"/>
    <row r="126" s="274" customFormat="1" x14ac:dyDescent="0.25"/>
    <row r="127" s="274" customFormat="1" x14ac:dyDescent="0.25"/>
    <row r="128" s="274" customFormat="1" x14ac:dyDescent="0.25"/>
    <row r="129" s="274" customFormat="1" x14ac:dyDescent="0.25"/>
    <row r="130" s="274" customFormat="1" x14ac:dyDescent="0.25"/>
    <row r="131" s="274" customFormat="1" x14ac:dyDescent="0.25"/>
    <row r="132" s="274" customFormat="1" x14ac:dyDescent="0.25"/>
    <row r="133" s="274" customFormat="1" x14ac:dyDescent="0.25"/>
    <row r="134" s="274" customFormat="1" x14ac:dyDescent="0.25"/>
    <row r="135" s="274" customFormat="1" x14ac:dyDescent="0.25"/>
    <row r="136" s="274" customFormat="1" x14ac:dyDescent="0.25"/>
    <row r="137" s="274" customFormat="1" x14ac:dyDescent="0.25"/>
    <row r="138" s="274" customFormat="1" x14ac:dyDescent="0.25"/>
    <row r="139" s="274" customFormat="1" x14ac:dyDescent="0.25"/>
    <row r="140" s="274" customFormat="1" x14ac:dyDescent="0.25"/>
    <row r="141" s="274" customFormat="1" x14ac:dyDescent="0.25"/>
    <row r="142" s="274" customFormat="1" x14ac:dyDescent="0.25"/>
    <row r="143" s="274" customFormat="1" x14ac:dyDescent="0.25"/>
    <row r="144" s="274" customFormat="1" x14ac:dyDescent="0.25"/>
    <row r="145" s="274" customFormat="1" x14ac:dyDescent="0.25"/>
    <row r="146" s="274" customFormat="1" x14ac:dyDescent="0.25"/>
    <row r="147" s="274" customFormat="1" x14ac:dyDescent="0.25"/>
    <row r="148" s="274" customFormat="1" x14ac:dyDescent="0.25"/>
    <row r="149" s="274" customFormat="1" x14ac:dyDescent="0.25"/>
    <row r="150" s="274" customFormat="1" x14ac:dyDescent="0.25"/>
    <row r="151" s="274" customFormat="1" x14ac:dyDescent="0.25"/>
    <row r="152" s="274" customFormat="1" x14ac:dyDescent="0.25"/>
    <row r="153" s="274" customFormat="1" x14ac:dyDescent="0.25"/>
    <row r="154" s="274" customFormat="1" x14ac:dyDescent="0.25"/>
    <row r="155" s="274" customFormat="1" x14ac:dyDescent="0.25"/>
    <row r="156" s="274" customFormat="1" x14ac:dyDescent="0.25"/>
    <row r="157" s="274" customFormat="1" x14ac:dyDescent="0.25"/>
    <row r="158" s="274" customFormat="1" x14ac:dyDescent="0.25"/>
    <row r="159" s="274" customFormat="1" x14ac:dyDescent="0.25"/>
    <row r="160" s="274" customFormat="1" x14ac:dyDescent="0.25"/>
    <row r="161" s="274" customFormat="1" x14ac:dyDescent="0.25"/>
    <row r="162" s="274" customFormat="1" x14ac:dyDescent="0.25"/>
    <row r="163" s="274" customFormat="1" x14ac:dyDescent="0.25"/>
    <row r="164" s="274" customFormat="1" x14ac:dyDescent="0.25"/>
    <row r="165" s="274" customFormat="1" x14ac:dyDescent="0.25"/>
    <row r="166" s="274" customFormat="1" x14ac:dyDescent="0.25"/>
    <row r="167" s="274" customFormat="1" x14ac:dyDescent="0.25"/>
    <row r="168" s="274" customFormat="1" x14ac:dyDescent="0.25"/>
    <row r="169" s="274" customFormat="1" x14ac:dyDescent="0.25"/>
    <row r="170" s="274" customFormat="1" x14ac:dyDescent="0.25"/>
    <row r="171" s="274" customFormat="1" x14ac:dyDescent="0.25"/>
    <row r="172" s="274" customFormat="1" x14ac:dyDescent="0.25"/>
    <row r="173" s="274" customFormat="1" x14ac:dyDescent="0.25"/>
    <row r="174" s="274" customFormat="1" x14ac:dyDescent="0.25"/>
    <row r="175" s="274" customFormat="1" x14ac:dyDescent="0.25"/>
    <row r="176" s="274" customFormat="1" x14ac:dyDescent="0.25"/>
    <row r="177" s="274" customFormat="1" x14ac:dyDescent="0.25"/>
    <row r="178" s="274" customFormat="1" x14ac:dyDescent="0.25"/>
    <row r="179" s="274" customFormat="1" x14ac:dyDescent="0.25"/>
    <row r="180" s="274" customFormat="1" x14ac:dyDescent="0.25"/>
    <row r="181" s="274" customFormat="1" x14ac:dyDescent="0.25"/>
    <row r="182" s="274" customFormat="1" x14ac:dyDescent="0.25"/>
    <row r="183" s="274" customFormat="1" x14ac:dyDescent="0.25"/>
    <row r="184" s="274" customFormat="1" x14ac:dyDescent="0.25"/>
    <row r="185" s="274" customFormat="1" x14ac:dyDescent="0.25"/>
    <row r="186" s="274" customFormat="1" x14ac:dyDescent="0.25"/>
    <row r="187" s="274" customFormat="1" x14ac:dyDescent="0.25"/>
    <row r="188" s="274" customFormat="1" x14ac:dyDescent="0.25"/>
    <row r="189" s="274" customFormat="1" x14ac:dyDescent="0.25"/>
    <row r="190" s="274" customFormat="1" x14ac:dyDescent="0.25"/>
    <row r="191" s="274" customFormat="1" x14ac:dyDescent="0.25"/>
    <row r="192" s="274" customFormat="1" x14ac:dyDescent="0.25"/>
    <row r="193" s="274" customFormat="1" x14ac:dyDescent="0.25"/>
    <row r="194" s="274" customFormat="1" x14ac:dyDescent="0.25"/>
    <row r="195" s="274" customFormat="1" x14ac:dyDescent="0.25"/>
    <row r="196" s="274" customFormat="1" x14ac:dyDescent="0.25"/>
    <row r="197" s="274" customFormat="1" x14ac:dyDescent="0.25"/>
    <row r="198" s="274" customFormat="1" x14ac:dyDescent="0.25"/>
    <row r="199" s="274" customFormat="1" x14ac:dyDescent="0.25"/>
    <row r="200" s="274" customFormat="1" x14ac:dyDescent="0.25"/>
    <row r="201" s="274" customFormat="1" x14ac:dyDescent="0.25"/>
    <row r="202" s="274" customFormat="1" x14ac:dyDescent="0.25"/>
    <row r="203" s="274" customFormat="1" x14ac:dyDescent="0.25"/>
    <row r="204" s="274" customFormat="1" x14ac:dyDescent="0.25"/>
    <row r="205" s="274" customFormat="1" x14ac:dyDescent="0.25"/>
    <row r="206" s="274" customFormat="1" x14ac:dyDescent="0.25"/>
    <row r="207" s="274" customFormat="1" x14ac:dyDescent="0.25"/>
    <row r="208" s="274" customFormat="1" x14ac:dyDescent="0.25"/>
    <row r="209" s="274" customFormat="1" x14ac:dyDescent="0.25"/>
    <row r="210" s="274" customFormat="1" x14ac:dyDescent="0.25"/>
    <row r="211" s="274" customFormat="1" x14ac:dyDescent="0.25"/>
    <row r="212" s="274" customFormat="1" x14ac:dyDescent="0.25"/>
    <row r="213" s="274" customFormat="1" x14ac:dyDescent="0.25"/>
    <row r="214" s="274" customFormat="1" x14ac:dyDescent="0.25"/>
    <row r="215" s="274" customFormat="1" x14ac:dyDescent="0.25"/>
    <row r="216" s="274" customFormat="1" x14ac:dyDescent="0.25"/>
    <row r="217" s="274" customFormat="1" x14ac:dyDescent="0.25"/>
    <row r="218" s="274" customFormat="1" x14ac:dyDescent="0.25"/>
    <row r="219" s="274" customFormat="1" x14ac:dyDescent="0.25"/>
    <row r="220" s="274" customFormat="1" x14ac:dyDescent="0.25"/>
    <row r="221" s="274" customFormat="1" x14ac:dyDescent="0.25"/>
    <row r="222" s="274" customFormat="1" x14ac:dyDescent="0.25"/>
    <row r="223" s="274" customFormat="1" x14ac:dyDescent="0.25"/>
    <row r="224" s="274" customFormat="1" x14ac:dyDescent="0.25"/>
    <row r="225" s="274" customFormat="1" x14ac:dyDescent="0.25"/>
    <row r="226" s="274" customFormat="1" x14ac:dyDescent="0.25"/>
    <row r="227" s="274" customFormat="1" x14ac:dyDescent="0.25"/>
    <row r="228" s="274" customFormat="1" x14ac:dyDescent="0.25"/>
    <row r="229" s="274" customFormat="1" x14ac:dyDescent="0.25"/>
    <row r="230" s="274" customFormat="1" x14ac:dyDescent="0.25"/>
    <row r="231" s="274" customFormat="1" x14ac:dyDescent="0.25"/>
    <row r="232" s="274" customFormat="1" x14ac:dyDescent="0.25"/>
    <row r="233" s="274" customFormat="1" x14ac:dyDescent="0.25"/>
    <row r="234" s="274" customFormat="1" x14ac:dyDescent="0.25"/>
    <row r="235" s="274" customFormat="1" x14ac:dyDescent="0.25"/>
    <row r="236" s="274" customFormat="1" x14ac:dyDescent="0.25"/>
    <row r="237" s="274" customFormat="1" x14ac:dyDescent="0.25"/>
    <row r="238" s="274" customFormat="1" x14ac:dyDescent="0.25"/>
    <row r="239" s="274" customFormat="1" x14ac:dyDescent="0.25"/>
    <row r="240" s="274" customFormat="1" x14ac:dyDescent="0.25"/>
    <row r="241" s="274" customFormat="1" x14ac:dyDescent="0.25"/>
    <row r="242" s="274" customFormat="1" x14ac:dyDescent="0.25"/>
    <row r="243" s="274" customFormat="1" x14ac:dyDescent="0.25"/>
    <row r="244" s="274" customFormat="1" x14ac:dyDescent="0.25"/>
    <row r="245" s="274" customFormat="1" x14ac:dyDescent="0.25"/>
    <row r="246" s="274" customFormat="1" x14ac:dyDescent="0.25"/>
    <row r="247" s="274" customFormat="1" x14ac:dyDescent="0.25"/>
    <row r="248" s="274" customFormat="1" x14ac:dyDescent="0.25"/>
  </sheetData>
  <mergeCells count="15">
    <mergeCell ref="A10:A11"/>
    <mergeCell ref="B10:C10"/>
    <mergeCell ref="D10:D11"/>
    <mergeCell ref="E10:E11"/>
    <mergeCell ref="F10:F11"/>
    <mergeCell ref="F2:L2"/>
    <mergeCell ref="A3:G3"/>
    <mergeCell ref="A4:G4"/>
    <mergeCell ref="A5:G5"/>
    <mergeCell ref="A7:G7"/>
    <mergeCell ref="G10:G11"/>
    <mergeCell ref="H10:H11"/>
    <mergeCell ref="I10:I11"/>
    <mergeCell ref="J10:J11"/>
    <mergeCell ref="K10:K11"/>
  </mergeCells>
  <printOptions horizontalCentered="1"/>
  <pageMargins left="0.59055118110236227" right="0.39370078740157483" top="0.15748031496062992" bottom="0.23622047244094491" header="0.15748031496062992" footer="0.23622047244094491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K662"/>
  <sheetViews>
    <sheetView view="pageBreakPreview" zoomScale="88" zoomScaleSheetLayoutView="88" workbookViewId="0">
      <selection activeCell="E35" sqref="E35"/>
    </sheetView>
  </sheetViews>
  <sheetFormatPr defaultRowHeight="12.75" x14ac:dyDescent="0.25"/>
  <cols>
    <col min="1" max="1" width="14.85546875" style="275" customWidth="1"/>
    <col min="2" max="2" width="30.42578125" style="275" customWidth="1"/>
    <col min="3" max="3" width="14.85546875" style="275" customWidth="1"/>
    <col min="4" max="4" width="10" style="275" customWidth="1"/>
    <col min="5" max="5" width="17.140625" style="275" customWidth="1"/>
    <col min="6" max="6" width="17.28515625" style="275" customWidth="1"/>
    <col min="7" max="7" width="20" style="275" customWidth="1"/>
    <col min="8" max="8" width="18.7109375" style="274" customWidth="1"/>
    <col min="9" max="9" width="15.85546875" style="274" customWidth="1"/>
    <col min="10" max="10" width="17.42578125" style="274" customWidth="1"/>
    <col min="11" max="11" width="16.140625" style="274" customWidth="1"/>
    <col min="12" max="257" width="9.140625" style="274"/>
    <col min="258" max="258" width="38" style="274" customWidth="1"/>
    <col min="259" max="259" width="22.85546875" style="274" customWidth="1"/>
    <col min="260" max="260" width="10" style="274" customWidth="1"/>
    <col min="261" max="261" width="26.7109375" style="274" customWidth="1"/>
    <col min="262" max="262" width="33.7109375" style="274" customWidth="1"/>
    <col min="263" max="263" width="34.85546875" style="274" customWidth="1"/>
    <col min="264" max="513" width="9.140625" style="274"/>
    <col min="514" max="514" width="38" style="274" customWidth="1"/>
    <col min="515" max="515" width="22.85546875" style="274" customWidth="1"/>
    <col min="516" max="516" width="10" style="274" customWidth="1"/>
    <col min="517" max="517" width="26.7109375" style="274" customWidth="1"/>
    <col min="518" max="518" width="33.7109375" style="274" customWidth="1"/>
    <col min="519" max="519" width="34.85546875" style="274" customWidth="1"/>
    <col min="520" max="769" width="9.140625" style="274"/>
    <col min="770" max="770" width="38" style="274" customWidth="1"/>
    <col min="771" max="771" width="22.85546875" style="274" customWidth="1"/>
    <col min="772" max="772" width="10" style="274" customWidth="1"/>
    <col min="773" max="773" width="26.7109375" style="274" customWidth="1"/>
    <col min="774" max="774" width="33.7109375" style="274" customWidth="1"/>
    <col min="775" max="775" width="34.85546875" style="274" customWidth="1"/>
    <col min="776" max="1025" width="9.140625" style="274"/>
    <col min="1026" max="1026" width="38" style="274" customWidth="1"/>
    <col min="1027" max="1027" width="22.85546875" style="274" customWidth="1"/>
    <col min="1028" max="1028" width="10" style="274" customWidth="1"/>
    <col min="1029" max="1029" width="26.7109375" style="274" customWidth="1"/>
    <col min="1030" max="1030" width="33.7109375" style="274" customWidth="1"/>
    <col min="1031" max="1031" width="34.85546875" style="274" customWidth="1"/>
    <col min="1032" max="1281" width="9.140625" style="274"/>
    <col min="1282" max="1282" width="38" style="274" customWidth="1"/>
    <col min="1283" max="1283" width="22.85546875" style="274" customWidth="1"/>
    <col min="1284" max="1284" width="10" style="274" customWidth="1"/>
    <col min="1285" max="1285" width="26.7109375" style="274" customWidth="1"/>
    <col min="1286" max="1286" width="33.7109375" style="274" customWidth="1"/>
    <col min="1287" max="1287" width="34.85546875" style="274" customWidth="1"/>
    <col min="1288" max="1537" width="9.140625" style="274"/>
    <col min="1538" max="1538" width="38" style="274" customWidth="1"/>
    <col min="1539" max="1539" width="22.85546875" style="274" customWidth="1"/>
    <col min="1540" max="1540" width="10" style="274" customWidth="1"/>
    <col min="1541" max="1541" width="26.7109375" style="274" customWidth="1"/>
    <col min="1542" max="1542" width="33.7109375" style="274" customWidth="1"/>
    <col min="1543" max="1543" width="34.85546875" style="274" customWidth="1"/>
    <col min="1544" max="1793" width="9.140625" style="274"/>
    <col min="1794" max="1794" width="38" style="274" customWidth="1"/>
    <col min="1795" max="1795" width="22.85546875" style="274" customWidth="1"/>
    <col min="1796" max="1796" width="10" style="274" customWidth="1"/>
    <col min="1797" max="1797" width="26.7109375" style="274" customWidth="1"/>
    <col min="1798" max="1798" width="33.7109375" style="274" customWidth="1"/>
    <col min="1799" max="1799" width="34.85546875" style="274" customWidth="1"/>
    <col min="1800" max="2049" width="9.140625" style="274"/>
    <col min="2050" max="2050" width="38" style="274" customWidth="1"/>
    <col min="2051" max="2051" width="22.85546875" style="274" customWidth="1"/>
    <col min="2052" max="2052" width="10" style="274" customWidth="1"/>
    <col min="2053" max="2053" width="26.7109375" style="274" customWidth="1"/>
    <col min="2054" max="2054" width="33.7109375" style="274" customWidth="1"/>
    <col min="2055" max="2055" width="34.85546875" style="274" customWidth="1"/>
    <col min="2056" max="2305" width="9.140625" style="274"/>
    <col min="2306" max="2306" width="38" style="274" customWidth="1"/>
    <col min="2307" max="2307" width="22.85546875" style="274" customWidth="1"/>
    <col min="2308" max="2308" width="10" style="274" customWidth="1"/>
    <col min="2309" max="2309" width="26.7109375" style="274" customWidth="1"/>
    <col min="2310" max="2310" width="33.7109375" style="274" customWidth="1"/>
    <col min="2311" max="2311" width="34.85546875" style="274" customWidth="1"/>
    <col min="2312" max="2561" width="9.140625" style="274"/>
    <col min="2562" max="2562" width="38" style="274" customWidth="1"/>
    <col min="2563" max="2563" width="22.85546875" style="274" customWidth="1"/>
    <col min="2564" max="2564" width="10" style="274" customWidth="1"/>
    <col min="2565" max="2565" width="26.7109375" style="274" customWidth="1"/>
    <col min="2566" max="2566" width="33.7109375" style="274" customWidth="1"/>
    <col min="2567" max="2567" width="34.85546875" style="274" customWidth="1"/>
    <col min="2568" max="2817" width="9.140625" style="274"/>
    <col min="2818" max="2818" width="38" style="274" customWidth="1"/>
    <col min="2819" max="2819" width="22.85546875" style="274" customWidth="1"/>
    <col min="2820" max="2820" width="10" style="274" customWidth="1"/>
    <col min="2821" max="2821" width="26.7109375" style="274" customWidth="1"/>
    <col min="2822" max="2822" width="33.7109375" style="274" customWidth="1"/>
    <col min="2823" max="2823" width="34.85546875" style="274" customWidth="1"/>
    <col min="2824" max="3073" width="9.140625" style="274"/>
    <col min="3074" max="3074" width="38" style="274" customWidth="1"/>
    <col min="3075" max="3075" width="22.85546875" style="274" customWidth="1"/>
    <col min="3076" max="3076" width="10" style="274" customWidth="1"/>
    <col min="3077" max="3077" width="26.7109375" style="274" customWidth="1"/>
    <col min="3078" max="3078" width="33.7109375" style="274" customWidth="1"/>
    <col min="3079" max="3079" width="34.85546875" style="274" customWidth="1"/>
    <col min="3080" max="3329" width="9.140625" style="274"/>
    <col min="3330" max="3330" width="38" style="274" customWidth="1"/>
    <col min="3331" max="3331" width="22.85546875" style="274" customWidth="1"/>
    <col min="3332" max="3332" width="10" style="274" customWidth="1"/>
    <col min="3333" max="3333" width="26.7109375" style="274" customWidth="1"/>
    <col min="3334" max="3334" width="33.7109375" style="274" customWidth="1"/>
    <col min="3335" max="3335" width="34.85546875" style="274" customWidth="1"/>
    <col min="3336" max="3585" width="9.140625" style="274"/>
    <col min="3586" max="3586" width="38" style="274" customWidth="1"/>
    <col min="3587" max="3587" width="22.85546875" style="274" customWidth="1"/>
    <col min="3588" max="3588" width="10" style="274" customWidth="1"/>
    <col min="3589" max="3589" width="26.7109375" style="274" customWidth="1"/>
    <col min="3590" max="3590" width="33.7109375" style="274" customWidth="1"/>
    <col min="3591" max="3591" width="34.85546875" style="274" customWidth="1"/>
    <col min="3592" max="3841" width="9.140625" style="274"/>
    <col min="3842" max="3842" width="38" style="274" customWidth="1"/>
    <col min="3843" max="3843" width="22.85546875" style="274" customWidth="1"/>
    <col min="3844" max="3844" width="10" style="274" customWidth="1"/>
    <col min="3845" max="3845" width="26.7109375" style="274" customWidth="1"/>
    <col min="3846" max="3846" width="33.7109375" style="274" customWidth="1"/>
    <col min="3847" max="3847" width="34.85546875" style="274" customWidth="1"/>
    <col min="3848" max="4097" width="9.140625" style="274"/>
    <col min="4098" max="4098" width="38" style="274" customWidth="1"/>
    <col min="4099" max="4099" width="22.85546875" style="274" customWidth="1"/>
    <col min="4100" max="4100" width="10" style="274" customWidth="1"/>
    <col min="4101" max="4101" width="26.7109375" style="274" customWidth="1"/>
    <col min="4102" max="4102" width="33.7109375" style="274" customWidth="1"/>
    <col min="4103" max="4103" width="34.85546875" style="274" customWidth="1"/>
    <col min="4104" max="4353" width="9.140625" style="274"/>
    <col min="4354" max="4354" width="38" style="274" customWidth="1"/>
    <col min="4355" max="4355" width="22.85546875" style="274" customWidth="1"/>
    <col min="4356" max="4356" width="10" style="274" customWidth="1"/>
    <col min="4357" max="4357" width="26.7109375" style="274" customWidth="1"/>
    <col min="4358" max="4358" width="33.7109375" style="274" customWidth="1"/>
    <col min="4359" max="4359" width="34.85546875" style="274" customWidth="1"/>
    <col min="4360" max="4609" width="9.140625" style="274"/>
    <col min="4610" max="4610" width="38" style="274" customWidth="1"/>
    <col min="4611" max="4611" width="22.85546875" style="274" customWidth="1"/>
    <col min="4612" max="4612" width="10" style="274" customWidth="1"/>
    <col min="4613" max="4613" width="26.7109375" style="274" customWidth="1"/>
    <col min="4614" max="4614" width="33.7109375" style="274" customWidth="1"/>
    <col min="4615" max="4615" width="34.85546875" style="274" customWidth="1"/>
    <col min="4616" max="4865" width="9.140625" style="274"/>
    <col min="4866" max="4866" width="38" style="274" customWidth="1"/>
    <col min="4867" max="4867" width="22.85546875" style="274" customWidth="1"/>
    <col min="4868" max="4868" width="10" style="274" customWidth="1"/>
    <col min="4869" max="4869" width="26.7109375" style="274" customWidth="1"/>
    <col min="4870" max="4870" width="33.7109375" style="274" customWidth="1"/>
    <col min="4871" max="4871" width="34.85546875" style="274" customWidth="1"/>
    <col min="4872" max="5121" width="9.140625" style="274"/>
    <col min="5122" max="5122" width="38" style="274" customWidth="1"/>
    <col min="5123" max="5123" width="22.85546875" style="274" customWidth="1"/>
    <col min="5124" max="5124" width="10" style="274" customWidth="1"/>
    <col min="5125" max="5125" width="26.7109375" style="274" customWidth="1"/>
    <col min="5126" max="5126" width="33.7109375" style="274" customWidth="1"/>
    <col min="5127" max="5127" width="34.85546875" style="274" customWidth="1"/>
    <col min="5128" max="5377" width="9.140625" style="274"/>
    <col min="5378" max="5378" width="38" style="274" customWidth="1"/>
    <col min="5379" max="5379" width="22.85546875" style="274" customWidth="1"/>
    <col min="5380" max="5380" width="10" style="274" customWidth="1"/>
    <col min="5381" max="5381" width="26.7109375" style="274" customWidth="1"/>
    <col min="5382" max="5382" width="33.7109375" style="274" customWidth="1"/>
    <col min="5383" max="5383" width="34.85546875" style="274" customWidth="1"/>
    <col min="5384" max="5633" width="9.140625" style="274"/>
    <col min="5634" max="5634" width="38" style="274" customWidth="1"/>
    <col min="5635" max="5635" width="22.85546875" style="274" customWidth="1"/>
    <col min="5636" max="5636" width="10" style="274" customWidth="1"/>
    <col min="5637" max="5637" width="26.7109375" style="274" customWidth="1"/>
    <col min="5638" max="5638" width="33.7109375" style="274" customWidth="1"/>
    <col min="5639" max="5639" width="34.85546875" style="274" customWidth="1"/>
    <col min="5640" max="5889" width="9.140625" style="274"/>
    <col min="5890" max="5890" width="38" style="274" customWidth="1"/>
    <col min="5891" max="5891" width="22.85546875" style="274" customWidth="1"/>
    <col min="5892" max="5892" width="10" style="274" customWidth="1"/>
    <col min="5893" max="5893" width="26.7109375" style="274" customWidth="1"/>
    <col min="5894" max="5894" width="33.7109375" style="274" customWidth="1"/>
    <col min="5895" max="5895" width="34.85546875" style="274" customWidth="1"/>
    <col min="5896" max="6145" width="9.140625" style="274"/>
    <col min="6146" max="6146" width="38" style="274" customWidth="1"/>
    <col min="6147" max="6147" width="22.85546875" style="274" customWidth="1"/>
    <col min="6148" max="6148" width="10" style="274" customWidth="1"/>
    <col min="6149" max="6149" width="26.7109375" style="274" customWidth="1"/>
    <col min="6150" max="6150" width="33.7109375" style="274" customWidth="1"/>
    <col min="6151" max="6151" width="34.85546875" style="274" customWidth="1"/>
    <col min="6152" max="6401" width="9.140625" style="274"/>
    <col min="6402" max="6402" width="38" style="274" customWidth="1"/>
    <col min="6403" max="6403" width="22.85546875" style="274" customWidth="1"/>
    <col min="6404" max="6404" width="10" style="274" customWidth="1"/>
    <col min="6405" max="6405" width="26.7109375" style="274" customWidth="1"/>
    <col min="6406" max="6406" width="33.7109375" style="274" customWidth="1"/>
    <col min="6407" max="6407" width="34.85546875" style="274" customWidth="1"/>
    <col min="6408" max="6657" width="9.140625" style="274"/>
    <col min="6658" max="6658" width="38" style="274" customWidth="1"/>
    <col min="6659" max="6659" width="22.85546875" style="274" customWidth="1"/>
    <col min="6660" max="6660" width="10" style="274" customWidth="1"/>
    <col min="6661" max="6661" width="26.7109375" style="274" customWidth="1"/>
    <col min="6662" max="6662" width="33.7109375" style="274" customWidth="1"/>
    <col min="6663" max="6663" width="34.85546875" style="274" customWidth="1"/>
    <col min="6664" max="6913" width="9.140625" style="274"/>
    <col min="6914" max="6914" width="38" style="274" customWidth="1"/>
    <col min="6915" max="6915" width="22.85546875" style="274" customWidth="1"/>
    <col min="6916" max="6916" width="10" style="274" customWidth="1"/>
    <col min="6917" max="6917" width="26.7109375" style="274" customWidth="1"/>
    <col min="6918" max="6918" width="33.7109375" style="274" customWidth="1"/>
    <col min="6919" max="6919" width="34.85546875" style="274" customWidth="1"/>
    <col min="6920" max="7169" width="9.140625" style="274"/>
    <col min="7170" max="7170" width="38" style="274" customWidth="1"/>
    <col min="7171" max="7171" width="22.85546875" style="274" customWidth="1"/>
    <col min="7172" max="7172" width="10" style="274" customWidth="1"/>
    <col min="7173" max="7173" width="26.7109375" style="274" customWidth="1"/>
    <col min="7174" max="7174" width="33.7109375" style="274" customWidth="1"/>
    <col min="7175" max="7175" width="34.85546875" style="274" customWidth="1"/>
    <col min="7176" max="7425" width="9.140625" style="274"/>
    <col min="7426" max="7426" width="38" style="274" customWidth="1"/>
    <col min="7427" max="7427" width="22.85546875" style="274" customWidth="1"/>
    <col min="7428" max="7428" width="10" style="274" customWidth="1"/>
    <col min="7429" max="7429" width="26.7109375" style="274" customWidth="1"/>
    <col min="7430" max="7430" width="33.7109375" style="274" customWidth="1"/>
    <col min="7431" max="7431" width="34.85546875" style="274" customWidth="1"/>
    <col min="7432" max="7681" width="9.140625" style="274"/>
    <col min="7682" max="7682" width="38" style="274" customWidth="1"/>
    <col min="7683" max="7683" width="22.85546875" style="274" customWidth="1"/>
    <col min="7684" max="7684" width="10" style="274" customWidth="1"/>
    <col min="7685" max="7685" width="26.7109375" style="274" customWidth="1"/>
    <col min="7686" max="7686" width="33.7109375" style="274" customWidth="1"/>
    <col min="7687" max="7687" width="34.85546875" style="274" customWidth="1"/>
    <col min="7688" max="7937" width="9.140625" style="274"/>
    <col min="7938" max="7938" width="38" style="274" customWidth="1"/>
    <col min="7939" max="7939" width="22.85546875" style="274" customWidth="1"/>
    <col min="7940" max="7940" width="10" style="274" customWidth="1"/>
    <col min="7941" max="7941" width="26.7109375" style="274" customWidth="1"/>
    <col min="7942" max="7942" width="33.7109375" style="274" customWidth="1"/>
    <col min="7943" max="7943" width="34.85546875" style="274" customWidth="1"/>
    <col min="7944" max="8193" width="9.140625" style="274"/>
    <col min="8194" max="8194" width="38" style="274" customWidth="1"/>
    <col min="8195" max="8195" width="22.85546875" style="274" customWidth="1"/>
    <col min="8196" max="8196" width="10" style="274" customWidth="1"/>
    <col min="8197" max="8197" width="26.7109375" style="274" customWidth="1"/>
    <col min="8198" max="8198" width="33.7109375" style="274" customWidth="1"/>
    <col min="8199" max="8199" width="34.85546875" style="274" customWidth="1"/>
    <col min="8200" max="8449" width="9.140625" style="274"/>
    <col min="8450" max="8450" width="38" style="274" customWidth="1"/>
    <col min="8451" max="8451" width="22.85546875" style="274" customWidth="1"/>
    <col min="8452" max="8452" width="10" style="274" customWidth="1"/>
    <col min="8453" max="8453" width="26.7109375" style="274" customWidth="1"/>
    <col min="8454" max="8454" width="33.7109375" style="274" customWidth="1"/>
    <col min="8455" max="8455" width="34.85546875" style="274" customWidth="1"/>
    <col min="8456" max="8705" width="9.140625" style="274"/>
    <col min="8706" max="8706" width="38" style="274" customWidth="1"/>
    <col min="8707" max="8707" width="22.85546875" style="274" customWidth="1"/>
    <col min="8708" max="8708" width="10" style="274" customWidth="1"/>
    <col min="8709" max="8709" width="26.7109375" style="274" customWidth="1"/>
    <col min="8710" max="8710" width="33.7109375" style="274" customWidth="1"/>
    <col min="8711" max="8711" width="34.85546875" style="274" customWidth="1"/>
    <col min="8712" max="8961" width="9.140625" style="274"/>
    <col min="8962" max="8962" width="38" style="274" customWidth="1"/>
    <col min="8963" max="8963" width="22.85546875" style="274" customWidth="1"/>
    <col min="8964" max="8964" width="10" style="274" customWidth="1"/>
    <col min="8965" max="8965" width="26.7109375" style="274" customWidth="1"/>
    <col min="8966" max="8966" width="33.7109375" style="274" customWidth="1"/>
    <col min="8967" max="8967" width="34.85546875" style="274" customWidth="1"/>
    <col min="8968" max="9217" width="9.140625" style="274"/>
    <col min="9218" max="9218" width="38" style="274" customWidth="1"/>
    <col min="9219" max="9219" width="22.85546875" style="274" customWidth="1"/>
    <col min="9220" max="9220" width="10" style="274" customWidth="1"/>
    <col min="9221" max="9221" width="26.7109375" style="274" customWidth="1"/>
    <col min="9222" max="9222" width="33.7109375" style="274" customWidth="1"/>
    <col min="9223" max="9223" width="34.85546875" style="274" customWidth="1"/>
    <col min="9224" max="9473" width="9.140625" style="274"/>
    <col min="9474" max="9474" width="38" style="274" customWidth="1"/>
    <col min="9475" max="9475" width="22.85546875" style="274" customWidth="1"/>
    <col min="9476" max="9476" width="10" style="274" customWidth="1"/>
    <col min="9477" max="9477" width="26.7109375" style="274" customWidth="1"/>
    <col min="9478" max="9478" width="33.7109375" style="274" customWidth="1"/>
    <col min="9479" max="9479" width="34.85546875" style="274" customWidth="1"/>
    <col min="9480" max="9729" width="9.140625" style="274"/>
    <col min="9730" max="9730" width="38" style="274" customWidth="1"/>
    <col min="9731" max="9731" width="22.85546875" style="274" customWidth="1"/>
    <col min="9732" max="9732" width="10" style="274" customWidth="1"/>
    <col min="9733" max="9733" width="26.7109375" style="274" customWidth="1"/>
    <col min="9734" max="9734" width="33.7109375" style="274" customWidth="1"/>
    <col min="9735" max="9735" width="34.85546875" style="274" customWidth="1"/>
    <col min="9736" max="9985" width="9.140625" style="274"/>
    <col min="9986" max="9986" width="38" style="274" customWidth="1"/>
    <col min="9987" max="9987" width="22.85546875" style="274" customWidth="1"/>
    <col min="9988" max="9988" width="10" style="274" customWidth="1"/>
    <col min="9989" max="9989" width="26.7109375" style="274" customWidth="1"/>
    <col min="9990" max="9990" width="33.7109375" style="274" customWidth="1"/>
    <col min="9991" max="9991" width="34.85546875" style="274" customWidth="1"/>
    <col min="9992" max="10241" width="9.140625" style="274"/>
    <col min="10242" max="10242" width="38" style="274" customWidth="1"/>
    <col min="10243" max="10243" width="22.85546875" style="274" customWidth="1"/>
    <col min="10244" max="10244" width="10" style="274" customWidth="1"/>
    <col min="10245" max="10245" width="26.7109375" style="274" customWidth="1"/>
    <col min="10246" max="10246" width="33.7109375" style="274" customWidth="1"/>
    <col min="10247" max="10247" width="34.85546875" style="274" customWidth="1"/>
    <col min="10248" max="10497" width="9.140625" style="274"/>
    <col min="10498" max="10498" width="38" style="274" customWidth="1"/>
    <col min="10499" max="10499" width="22.85546875" style="274" customWidth="1"/>
    <col min="10500" max="10500" width="10" style="274" customWidth="1"/>
    <col min="10501" max="10501" width="26.7109375" style="274" customWidth="1"/>
    <col min="10502" max="10502" width="33.7109375" style="274" customWidth="1"/>
    <col min="10503" max="10503" width="34.85546875" style="274" customWidth="1"/>
    <col min="10504" max="10753" width="9.140625" style="274"/>
    <col min="10754" max="10754" width="38" style="274" customWidth="1"/>
    <col min="10755" max="10755" width="22.85546875" style="274" customWidth="1"/>
    <col min="10756" max="10756" width="10" style="274" customWidth="1"/>
    <col min="10757" max="10757" width="26.7109375" style="274" customWidth="1"/>
    <col min="10758" max="10758" width="33.7109375" style="274" customWidth="1"/>
    <col min="10759" max="10759" width="34.85546875" style="274" customWidth="1"/>
    <col min="10760" max="11009" width="9.140625" style="274"/>
    <col min="11010" max="11010" width="38" style="274" customWidth="1"/>
    <col min="11011" max="11011" width="22.85546875" style="274" customWidth="1"/>
    <col min="11012" max="11012" width="10" style="274" customWidth="1"/>
    <col min="11013" max="11013" width="26.7109375" style="274" customWidth="1"/>
    <col min="11014" max="11014" width="33.7109375" style="274" customWidth="1"/>
    <col min="11015" max="11015" width="34.85546875" style="274" customWidth="1"/>
    <col min="11016" max="11265" width="9.140625" style="274"/>
    <col min="11266" max="11266" width="38" style="274" customWidth="1"/>
    <col min="11267" max="11267" width="22.85546875" style="274" customWidth="1"/>
    <col min="11268" max="11268" width="10" style="274" customWidth="1"/>
    <col min="11269" max="11269" width="26.7109375" style="274" customWidth="1"/>
    <col min="11270" max="11270" width="33.7109375" style="274" customWidth="1"/>
    <col min="11271" max="11271" width="34.85546875" style="274" customWidth="1"/>
    <col min="11272" max="11521" width="9.140625" style="274"/>
    <col min="11522" max="11522" width="38" style="274" customWidth="1"/>
    <col min="11523" max="11523" width="22.85546875" style="274" customWidth="1"/>
    <col min="11524" max="11524" width="10" style="274" customWidth="1"/>
    <col min="11525" max="11525" width="26.7109375" style="274" customWidth="1"/>
    <col min="11526" max="11526" width="33.7109375" style="274" customWidth="1"/>
    <col min="11527" max="11527" width="34.85546875" style="274" customWidth="1"/>
    <col min="11528" max="11777" width="9.140625" style="274"/>
    <col min="11778" max="11778" width="38" style="274" customWidth="1"/>
    <col min="11779" max="11779" width="22.85546875" style="274" customWidth="1"/>
    <col min="11780" max="11780" width="10" style="274" customWidth="1"/>
    <col min="11781" max="11781" width="26.7109375" style="274" customWidth="1"/>
    <col min="11782" max="11782" width="33.7109375" style="274" customWidth="1"/>
    <col min="11783" max="11783" width="34.85546875" style="274" customWidth="1"/>
    <col min="11784" max="12033" width="9.140625" style="274"/>
    <col min="12034" max="12034" width="38" style="274" customWidth="1"/>
    <col min="12035" max="12035" width="22.85546875" style="274" customWidth="1"/>
    <col min="12036" max="12036" width="10" style="274" customWidth="1"/>
    <col min="12037" max="12037" width="26.7109375" style="274" customWidth="1"/>
    <col min="12038" max="12038" width="33.7109375" style="274" customWidth="1"/>
    <col min="12039" max="12039" width="34.85546875" style="274" customWidth="1"/>
    <col min="12040" max="12289" width="9.140625" style="274"/>
    <col min="12290" max="12290" width="38" style="274" customWidth="1"/>
    <col min="12291" max="12291" width="22.85546875" style="274" customWidth="1"/>
    <col min="12292" max="12292" width="10" style="274" customWidth="1"/>
    <col min="12293" max="12293" width="26.7109375" style="274" customWidth="1"/>
    <col min="12294" max="12294" width="33.7109375" style="274" customWidth="1"/>
    <col min="12295" max="12295" width="34.85546875" style="274" customWidth="1"/>
    <col min="12296" max="12545" width="9.140625" style="274"/>
    <col min="12546" max="12546" width="38" style="274" customWidth="1"/>
    <col min="12547" max="12547" width="22.85546875" style="274" customWidth="1"/>
    <col min="12548" max="12548" width="10" style="274" customWidth="1"/>
    <col min="12549" max="12549" width="26.7109375" style="274" customWidth="1"/>
    <col min="12550" max="12550" width="33.7109375" style="274" customWidth="1"/>
    <col min="12551" max="12551" width="34.85546875" style="274" customWidth="1"/>
    <col min="12552" max="12801" width="9.140625" style="274"/>
    <col min="12802" max="12802" width="38" style="274" customWidth="1"/>
    <col min="12803" max="12803" width="22.85546875" style="274" customWidth="1"/>
    <col min="12804" max="12804" width="10" style="274" customWidth="1"/>
    <col min="12805" max="12805" width="26.7109375" style="274" customWidth="1"/>
    <col min="12806" max="12806" width="33.7109375" style="274" customWidth="1"/>
    <col min="12807" max="12807" width="34.85546875" style="274" customWidth="1"/>
    <col min="12808" max="13057" width="9.140625" style="274"/>
    <col min="13058" max="13058" width="38" style="274" customWidth="1"/>
    <col min="13059" max="13059" width="22.85546875" style="274" customWidth="1"/>
    <col min="13060" max="13060" width="10" style="274" customWidth="1"/>
    <col min="13061" max="13061" width="26.7109375" style="274" customWidth="1"/>
    <col min="13062" max="13062" width="33.7109375" style="274" customWidth="1"/>
    <col min="13063" max="13063" width="34.85546875" style="274" customWidth="1"/>
    <col min="13064" max="13313" width="9.140625" style="274"/>
    <col min="13314" max="13314" width="38" style="274" customWidth="1"/>
    <col min="13315" max="13315" width="22.85546875" style="274" customWidth="1"/>
    <col min="13316" max="13316" width="10" style="274" customWidth="1"/>
    <col min="13317" max="13317" width="26.7109375" style="274" customWidth="1"/>
    <col min="13318" max="13318" width="33.7109375" style="274" customWidth="1"/>
    <col min="13319" max="13319" width="34.85546875" style="274" customWidth="1"/>
    <col min="13320" max="13569" width="9.140625" style="274"/>
    <col min="13570" max="13570" width="38" style="274" customWidth="1"/>
    <col min="13571" max="13571" width="22.85546875" style="274" customWidth="1"/>
    <col min="13572" max="13572" width="10" style="274" customWidth="1"/>
    <col min="13573" max="13573" width="26.7109375" style="274" customWidth="1"/>
    <col min="13574" max="13574" width="33.7109375" style="274" customWidth="1"/>
    <col min="13575" max="13575" width="34.85546875" style="274" customWidth="1"/>
    <col min="13576" max="13825" width="9.140625" style="274"/>
    <col min="13826" max="13826" width="38" style="274" customWidth="1"/>
    <col min="13827" max="13827" width="22.85546875" style="274" customWidth="1"/>
    <col min="13828" max="13828" width="10" style="274" customWidth="1"/>
    <col min="13829" max="13829" width="26.7109375" style="274" customWidth="1"/>
    <col min="13830" max="13830" width="33.7109375" style="274" customWidth="1"/>
    <col min="13831" max="13831" width="34.85546875" style="274" customWidth="1"/>
    <col min="13832" max="14081" width="9.140625" style="274"/>
    <col min="14082" max="14082" width="38" style="274" customWidth="1"/>
    <col min="14083" max="14083" width="22.85546875" style="274" customWidth="1"/>
    <col min="14084" max="14084" width="10" style="274" customWidth="1"/>
    <col min="14085" max="14085" width="26.7109375" style="274" customWidth="1"/>
    <col min="14086" max="14086" width="33.7109375" style="274" customWidth="1"/>
    <col min="14087" max="14087" width="34.85546875" style="274" customWidth="1"/>
    <col min="14088" max="14337" width="9.140625" style="274"/>
    <col min="14338" max="14338" width="38" style="274" customWidth="1"/>
    <col min="14339" max="14339" width="22.85546875" style="274" customWidth="1"/>
    <col min="14340" max="14340" width="10" style="274" customWidth="1"/>
    <col min="14341" max="14341" width="26.7109375" style="274" customWidth="1"/>
    <col min="14342" max="14342" width="33.7109375" style="274" customWidth="1"/>
    <col min="14343" max="14343" width="34.85546875" style="274" customWidth="1"/>
    <col min="14344" max="14593" width="9.140625" style="274"/>
    <col min="14594" max="14594" width="38" style="274" customWidth="1"/>
    <col min="14595" max="14595" width="22.85546875" style="274" customWidth="1"/>
    <col min="14596" max="14596" width="10" style="274" customWidth="1"/>
    <col min="14597" max="14597" width="26.7109375" style="274" customWidth="1"/>
    <col min="14598" max="14598" width="33.7109375" style="274" customWidth="1"/>
    <col min="14599" max="14599" width="34.85546875" style="274" customWidth="1"/>
    <col min="14600" max="14849" width="9.140625" style="274"/>
    <col min="14850" max="14850" width="38" style="274" customWidth="1"/>
    <col min="14851" max="14851" width="22.85546875" style="274" customWidth="1"/>
    <col min="14852" max="14852" width="10" style="274" customWidth="1"/>
    <col min="14853" max="14853" width="26.7109375" style="274" customWidth="1"/>
    <col min="14854" max="14854" width="33.7109375" style="274" customWidth="1"/>
    <col min="14855" max="14855" width="34.85546875" style="274" customWidth="1"/>
    <col min="14856" max="15105" width="9.140625" style="274"/>
    <col min="15106" max="15106" width="38" style="274" customWidth="1"/>
    <col min="15107" max="15107" width="22.85546875" style="274" customWidth="1"/>
    <col min="15108" max="15108" width="10" style="274" customWidth="1"/>
    <col min="15109" max="15109" width="26.7109375" style="274" customWidth="1"/>
    <col min="15110" max="15110" width="33.7109375" style="274" customWidth="1"/>
    <col min="15111" max="15111" width="34.85546875" style="274" customWidth="1"/>
    <col min="15112" max="15361" width="9.140625" style="274"/>
    <col min="15362" max="15362" width="38" style="274" customWidth="1"/>
    <col min="15363" max="15363" width="22.85546875" style="274" customWidth="1"/>
    <col min="15364" max="15364" width="10" style="274" customWidth="1"/>
    <col min="15365" max="15365" width="26.7109375" style="274" customWidth="1"/>
    <col min="15366" max="15366" width="33.7109375" style="274" customWidth="1"/>
    <col min="15367" max="15367" width="34.85546875" style="274" customWidth="1"/>
    <col min="15368" max="15617" width="9.140625" style="274"/>
    <col min="15618" max="15618" width="38" style="274" customWidth="1"/>
    <col min="15619" max="15619" width="22.85546875" style="274" customWidth="1"/>
    <col min="15620" max="15620" width="10" style="274" customWidth="1"/>
    <col min="15621" max="15621" width="26.7109375" style="274" customWidth="1"/>
    <col min="15622" max="15622" width="33.7109375" style="274" customWidth="1"/>
    <col min="15623" max="15623" width="34.85546875" style="274" customWidth="1"/>
    <col min="15624" max="15873" width="9.140625" style="274"/>
    <col min="15874" max="15874" width="38" style="274" customWidth="1"/>
    <col min="15875" max="15875" width="22.85546875" style="274" customWidth="1"/>
    <col min="15876" max="15876" width="10" style="274" customWidth="1"/>
    <col min="15877" max="15877" width="26.7109375" style="274" customWidth="1"/>
    <col min="15878" max="15878" width="33.7109375" style="274" customWidth="1"/>
    <col min="15879" max="15879" width="34.85546875" style="274" customWidth="1"/>
    <col min="15880" max="16129" width="9.140625" style="274"/>
    <col min="16130" max="16130" width="38" style="274" customWidth="1"/>
    <col min="16131" max="16131" width="22.85546875" style="274" customWidth="1"/>
    <col min="16132" max="16132" width="10" style="274" customWidth="1"/>
    <col min="16133" max="16133" width="26.7109375" style="274" customWidth="1"/>
    <col min="16134" max="16134" width="33.7109375" style="274" customWidth="1"/>
    <col min="16135" max="16135" width="34.85546875" style="274" customWidth="1"/>
    <col min="16136" max="16384" width="9.140625" style="274"/>
  </cols>
  <sheetData>
    <row r="1" spans="1:11" ht="15.75" customHeight="1" x14ac:dyDescent="0.25">
      <c r="A1" s="679"/>
      <c r="B1" s="679"/>
      <c r="C1" s="278"/>
      <c r="D1" s="278"/>
      <c r="E1" s="278"/>
      <c r="F1" s="279"/>
    </row>
    <row r="2" spans="1:11" ht="15" customHeight="1" x14ac:dyDescent="0.25">
      <c r="A2" s="274"/>
      <c r="B2" s="1134" t="s">
        <v>810</v>
      </c>
      <c r="C2" s="1134"/>
      <c r="D2" s="1134"/>
      <c r="E2" s="1134"/>
      <c r="F2" s="1134"/>
      <c r="G2" s="1134"/>
      <c r="H2" s="1134"/>
    </row>
    <row r="3" spans="1:11" ht="15" customHeight="1" x14ac:dyDescent="0.25">
      <c r="A3" s="274"/>
      <c r="B3" s="1135" t="s">
        <v>687</v>
      </c>
      <c r="C3" s="1135"/>
      <c r="D3" s="1135"/>
      <c r="E3" s="1135"/>
      <c r="F3" s="1135"/>
      <c r="G3" s="1135"/>
      <c r="H3" s="1135"/>
    </row>
    <row r="4" spans="1:11" ht="15" customHeight="1" x14ac:dyDescent="0.25">
      <c r="A4" s="274"/>
      <c r="B4" s="1134" t="s">
        <v>398</v>
      </c>
      <c r="C4" s="1134"/>
      <c r="D4" s="1134"/>
      <c r="E4" s="1134"/>
      <c r="F4" s="1134"/>
      <c r="G4" s="1134"/>
      <c r="H4" s="1134"/>
    </row>
    <row r="5" spans="1:11" ht="14.25" x14ac:dyDescent="0.25">
      <c r="A5" s="274"/>
      <c r="B5" s="274"/>
      <c r="C5" s="483"/>
      <c r="D5" s="483"/>
      <c r="E5" s="483"/>
      <c r="F5" s="483"/>
      <c r="G5" s="483"/>
      <c r="H5" s="483"/>
      <c r="I5" s="483"/>
      <c r="J5" s="483"/>
      <c r="K5" s="483"/>
    </row>
    <row r="6" spans="1:11" ht="15.75" customHeight="1" x14ac:dyDescent="0.25">
      <c r="A6" s="274"/>
      <c r="B6" s="1150" t="s">
        <v>708</v>
      </c>
      <c r="C6" s="1150"/>
      <c r="D6" s="1150"/>
      <c r="E6" s="1150"/>
      <c r="F6" s="1150"/>
      <c r="G6" s="1150"/>
      <c r="H6" s="1150"/>
    </row>
    <row r="7" spans="1:11" s="280" customFormat="1" ht="15.75" x14ac:dyDescent="0.25">
      <c r="G7" s="680" t="s">
        <v>775</v>
      </c>
    </row>
    <row r="8" spans="1:11" s="280" customFormat="1" ht="33.75" customHeight="1" x14ac:dyDescent="0.25">
      <c r="A8" s="1152" t="s">
        <v>690</v>
      </c>
      <c r="B8" s="1152" t="s">
        <v>709</v>
      </c>
      <c r="C8" s="1152" t="s">
        <v>710</v>
      </c>
      <c r="D8" s="1152" t="s">
        <v>697</v>
      </c>
      <c r="E8" s="1153" t="s">
        <v>833</v>
      </c>
      <c r="F8" s="1153" t="s">
        <v>826</v>
      </c>
      <c r="G8" s="1152" t="s">
        <v>834</v>
      </c>
      <c r="H8" s="1152" t="s">
        <v>835</v>
      </c>
      <c r="I8" s="1129" t="s">
        <v>743</v>
      </c>
      <c r="J8" s="1129" t="s">
        <v>813</v>
      </c>
      <c r="K8" s="1129" t="s">
        <v>814</v>
      </c>
    </row>
    <row r="9" spans="1:11" s="280" customFormat="1" ht="126.75" customHeight="1" x14ac:dyDescent="0.25">
      <c r="A9" s="1152"/>
      <c r="B9" s="1152"/>
      <c r="C9" s="1152"/>
      <c r="D9" s="1152"/>
      <c r="E9" s="1153"/>
      <c r="F9" s="1153"/>
      <c r="G9" s="1152"/>
      <c r="H9" s="1152"/>
      <c r="I9" s="1131"/>
      <c r="J9" s="1131"/>
      <c r="K9" s="1131"/>
    </row>
    <row r="10" spans="1:11" s="280" customFormat="1" ht="15.75" x14ac:dyDescent="0.25">
      <c r="A10" s="639" t="s">
        <v>836</v>
      </c>
      <c r="B10" s="639">
        <v>1</v>
      </c>
      <c r="C10" s="639">
        <v>2</v>
      </c>
      <c r="D10" s="639">
        <v>3</v>
      </c>
      <c r="E10" s="639">
        <v>4</v>
      </c>
      <c r="F10" s="639">
        <v>5</v>
      </c>
      <c r="G10" s="639">
        <v>6</v>
      </c>
      <c r="H10" s="639" t="s">
        <v>829</v>
      </c>
      <c r="I10" s="640">
        <v>8</v>
      </c>
      <c r="J10" s="640" t="s">
        <v>393</v>
      </c>
      <c r="K10" s="640" t="s">
        <v>830</v>
      </c>
    </row>
    <row r="11" spans="1:11" s="280" customFormat="1" ht="15.75" x14ac:dyDescent="0.25">
      <c r="A11" s="1129" t="s">
        <v>369</v>
      </c>
      <c r="B11" s="681" t="s">
        <v>711</v>
      </c>
      <c r="C11" s="647">
        <v>98.2</v>
      </c>
      <c r="D11" s="647">
        <v>20</v>
      </c>
      <c r="E11" s="647">
        <v>1964</v>
      </c>
      <c r="F11" s="682">
        <f>C11*D11</f>
        <v>1964</v>
      </c>
      <c r="G11" s="682">
        <f>C11*D11</f>
        <v>1964</v>
      </c>
      <c r="H11" s="683">
        <f>G11/1000</f>
        <v>2</v>
      </c>
      <c r="I11" s="684"/>
      <c r="J11" s="685"/>
      <c r="K11" s="685"/>
    </row>
    <row r="12" spans="1:11" s="280" customFormat="1" ht="15.75" x14ac:dyDescent="0.25">
      <c r="A12" s="1130"/>
      <c r="B12" s="681" t="s">
        <v>712</v>
      </c>
      <c r="C12" s="647">
        <v>115</v>
      </c>
      <c r="D12" s="647">
        <v>25</v>
      </c>
      <c r="E12" s="647">
        <v>3596</v>
      </c>
      <c r="F12" s="682">
        <f>C12*D12</f>
        <v>2875</v>
      </c>
      <c r="G12" s="682">
        <f>C12*D12</f>
        <v>2875</v>
      </c>
      <c r="H12" s="683">
        <f>G12/1000</f>
        <v>2.9</v>
      </c>
      <c r="I12" s="684"/>
      <c r="J12" s="685"/>
      <c r="K12" s="685"/>
    </row>
    <row r="13" spans="1:11" s="280" customFormat="1" ht="15.75" x14ac:dyDescent="0.25">
      <c r="A13" s="1130"/>
      <c r="B13" s="686"/>
      <c r="C13" s="647"/>
      <c r="D13" s="647"/>
      <c r="E13" s="687"/>
      <c r="F13" s="647"/>
      <c r="G13" s="647"/>
      <c r="H13" s="688"/>
      <c r="I13" s="688"/>
      <c r="J13" s="688"/>
      <c r="K13" s="688"/>
    </row>
    <row r="14" spans="1:11" s="280" customFormat="1" ht="15.75" x14ac:dyDescent="0.25">
      <c r="A14" s="1130"/>
      <c r="B14" s="686"/>
      <c r="C14" s="647"/>
      <c r="D14" s="647"/>
      <c r="E14" s="687"/>
      <c r="F14" s="647"/>
      <c r="G14" s="647"/>
      <c r="H14" s="688"/>
      <c r="I14" s="688"/>
      <c r="J14" s="688"/>
      <c r="K14" s="688"/>
    </row>
    <row r="15" spans="1:11" s="280" customFormat="1" ht="15.75" x14ac:dyDescent="0.25">
      <c r="A15" s="1130"/>
      <c r="B15" s="686"/>
      <c r="C15" s="647"/>
      <c r="D15" s="647"/>
      <c r="E15" s="687"/>
      <c r="F15" s="647"/>
      <c r="G15" s="647"/>
      <c r="H15" s="688"/>
      <c r="I15" s="688"/>
      <c r="J15" s="688"/>
      <c r="K15" s="688"/>
    </row>
    <row r="16" spans="1:11" s="280" customFormat="1" ht="15.75" x14ac:dyDescent="0.25">
      <c r="A16" s="1130"/>
      <c r="B16" s="686"/>
      <c r="C16" s="647"/>
      <c r="D16" s="647"/>
      <c r="E16" s="687"/>
      <c r="F16" s="647"/>
      <c r="G16" s="647"/>
      <c r="H16" s="688"/>
      <c r="I16" s="688"/>
      <c r="J16" s="688"/>
      <c r="K16" s="688"/>
    </row>
    <row r="17" spans="1:11" s="280" customFormat="1" ht="13.5" customHeight="1" x14ac:dyDescent="0.25">
      <c r="A17" s="1131"/>
      <c r="B17" s="689" t="s">
        <v>713</v>
      </c>
      <c r="C17" s="690"/>
      <c r="D17" s="690"/>
      <c r="E17" s="691">
        <f>SUM(E11:E16)</f>
        <v>5560</v>
      </c>
      <c r="F17" s="691">
        <f>SUM(F11:F16)</f>
        <v>4839</v>
      </c>
      <c r="G17" s="691">
        <f>SUM(G11:G16)</f>
        <v>4839</v>
      </c>
      <c r="H17" s="692">
        <f>SUM(H11:H16)</f>
        <v>4.9000000000000004</v>
      </c>
      <c r="I17" s="684">
        <v>1</v>
      </c>
      <c r="J17" s="685">
        <f>H17*I17</f>
        <v>4.9000000000000004</v>
      </c>
      <c r="K17" s="685">
        <f>H17-J17</f>
        <v>0</v>
      </c>
    </row>
    <row r="18" spans="1:11" s="280" customFormat="1" ht="13.5" customHeight="1" x14ac:dyDescent="0.25">
      <c r="C18" s="448"/>
      <c r="D18" s="448"/>
      <c r="E18" s="448"/>
      <c r="F18" s="448"/>
      <c r="G18" s="449"/>
    </row>
    <row r="19" spans="1:11" s="280" customFormat="1" ht="13.5" customHeight="1" x14ac:dyDescent="0.25">
      <c r="E19" s="693"/>
      <c r="H19" s="450"/>
      <c r="I19" s="450"/>
      <c r="J19" s="450"/>
      <c r="K19" s="450"/>
    </row>
    <row r="20" spans="1:11" ht="15.75" x14ac:dyDescent="0.25">
      <c r="A20" s="694"/>
      <c r="B20" s="694"/>
      <c r="C20" s="695"/>
      <c r="D20" s="695"/>
      <c r="E20" s="277"/>
      <c r="F20" s="696"/>
      <c r="G20" s="273"/>
      <c r="H20" s="277"/>
      <c r="I20" s="277"/>
      <c r="J20" s="277"/>
      <c r="K20" s="277"/>
    </row>
    <row r="21" spans="1:11" ht="15.75" x14ac:dyDescent="0.25">
      <c r="A21" s="694"/>
      <c r="B21" s="694"/>
      <c r="C21" s="695"/>
      <c r="D21" s="695"/>
      <c r="E21" s="277"/>
      <c r="F21" s="696"/>
      <c r="G21" s="273"/>
      <c r="H21" s="277"/>
      <c r="I21" s="277"/>
      <c r="J21" s="277"/>
      <c r="K21" s="277"/>
    </row>
    <row r="22" spans="1:11" ht="15.75" x14ac:dyDescent="0.25">
      <c r="A22" s="694"/>
      <c r="B22" s="694"/>
      <c r="C22" s="695"/>
      <c r="D22" s="695"/>
      <c r="E22" s="277"/>
      <c r="F22" s="696"/>
      <c r="G22" s="273"/>
      <c r="H22" s="277"/>
      <c r="I22" s="277"/>
      <c r="J22" s="277"/>
      <c r="K22" s="277"/>
    </row>
    <row r="23" spans="1:11" ht="15.75" x14ac:dyDescent="0.25">
      <c r="A23" s="694"/>
      <c r="B23" s="694"/>
      <c r="C23" s="695"/>
      <c r="D23" s="695"/>
      <c r="E23" s="273"/>
      <c r="F23" s="696"/>
      <c r="G23" s="273"/>
      <c r="H23" s="273"/>
      <c r="I23" s="273"/>
      <c r="J23" s="273"/>
      <c r="K23" s="273"/>
    </row>
    <row r="24" spans="1:11" ht="15.75" x14ac:dyDescent="0.25">
      <c r="A24" s="694"/>
      <c r="B24" s="694"/>
      <c r="C24" s="695"/>
      <c r="D24" s="695"/>
      <c r="E24" s="273"/>
      <c r="F24" s="696"/>
      <c r="G24" s="273"/>
      <c r="H24" s="273"/>
      <c r="I24" s="273"/>
      <c r="J24" s="273"/>
      <c r="K24" s="273"/>
    </row>
    <row r="25" spans="1:11" ht="15" x14ac:dyDescent="0.25">
      <c r="A25" s="273"/>
      <c r="B25" s="273"/>
      <c r="C25" s="273"/>
      <c r="D25" s="273"/>
      <c r="E25" s="273"/>
      <c r="F25" s="273"/>
      <c r="G25" s="273"/>
      <c r="H25" s="273"/>
      <c r="I25" s="273"/>
      <c r="J25" s="273"/>
      <c r="K25" s="273"/>
    </row>
    <row r="26" spans="1:11" x14ac:dyDescent="0.25">
      <c r="C26" s="274"/>
      <c r="D26" s="274"/>
      <c r="E26" s="274"/>
      <c r="F26" s="274"/>
      <c r="G26" s="274"/>
    </row>
    <row r="27" spans="1:11" x14ac:dyDescent="0.25">
      <c r="A27" s="274"/>
      <c r="B27" s="274"/>
      <c r="C27" s="274"/>
      <c r="D27" s="274"/>
      <c r="E27" s="274"/>
      <c r="F27" s="274"/>
      <c r="G27" s="274"/>
    </row>
    <row r="28" spans="1:11" x14ac:dyDescent="0.25">
      <c r="A28" s="274"/>
      <c r="B28" s="274"/>
      <c r="C28" s="274"/>
      <c r="D28" s="274"/>
      <c r="E28" s="274"/>
      <c r="F28" s="274"/>
      <c r="G28" s="274"/>
    </row>
    <row r="29" spans="1:11" x14ac:dyDescent="0.25">
      <c r="A29" s="274"/>
      <c r="B29" s="274"/>
      <c r="C29" s="274"/>
      <c r="D29" s="274"/>
      <c r="E29" s="274"/>
      <c r="F29" s="274"/>
      <c r="G29" s="274"/>
    </row>
    <row r="30" spans="1:11" x14ac:dyDescent="0.25">
      <c r="A30" s="274"/>
      <c r="B30" s="274"/>
      <c r="C30" s="274"/>
      <c r="D30" s="274"/>
      <c r="E30" s="274"/>
      <c r="F30" s="274"/>
      <c r="G30" s="274"/>
    </row>
    <row r="31" spans="1:11" x14ac:dyDescent="0.25">
      <c r="A31" s="274"/>
      <c r="B31" s="274"/>
      <c r="C31" s="274"/>
      <c r="D31" s="274"/>
      <c r="E31" s="274"/>
      <c r="F31" s="274"/>
      <c r="G31" s="274"/>
    </row>
    <row r="32" spans="1:11" x14ac:dyDescent="0.25">
      <c r="A32" s="274"/>
      <c r="B32" s="274"/>
      <c r="C32" s="274"/>
      <c r="D32" s="274"/>
      <c r="E32" s="274"/>
      <c r="F32" s="274"/>
      <c r="G32" s="274"/>
    </row>
    <row r="33" s="274" customFormat="1" x14ac:dyDescent="0.25"/>
    <row r="34" s="274" customFormat="1" x14ac:dyDescent="0.25"/>
    <row r="35" s="274" customFormat="1" x14ac:dyDescent="0.25"/>
    <row r="36" s="274" customFormat="1" x14ac:dyDescent="0.25"/>
    <row r="37" s="274" customFormat="1" x14ac:dyDescent="0.25"/>
    <row r="38" s="274" customFormat="1" x14ac:dyDescent="0.25"/>
    <row r="39" s="274" customFormat="1" x14ac:dyDescent="0.25"/>
    <row r="40" s="274" customFormat="1" x14ac:dyDescent="0.25"/>
    <row r="41" s="274" customFormat="1" x14ac:dyDescent="0.25"/>
    <row r="42" s="274" customFormat="1" x14ac:dyDescent="0.25"/>
    <row r="43" s="274" customFormat="1" x14ac:dyDescent="0.25"/>
    <row r="44" s="274" customFormat="1" x14ac:dyDescent="0.25"/>
    <row r="45" s="274" customFormat="1" x14ac:dyDescent="0.25"/>
    <row r="46" s="274" customFormat="1" x14ac:dyDescent="0.25"/>
    <row r="47" s="274" customFormat="1" x14ac:dyDescent="0.25"/>
    <row r="48" s="274" customFormat="1" x14ac:dyDescent="0.25"/>
    <row r="49" s="274" customFormat="1" x14ac:dyDescent="0.25"/>
    <row r="50" s="274" customFormat="1" x14ac:dyDescent="0.25"/>
    <row r="51" s="274" customFormat="1" x14ac:dyDescent="0.25"/>
    <row r="52" s="274" customFormat="1" x14ac:dyDescent="0.25"/>
    <row r="53" s="274" customFormat="1" x14ac:dyDescent="0.25"/>
    <row r="54" s="274" customFormat="1" x14ac:dyDescent="0.25"/>
    <row r="55" s="274" customFormat="1" x14ac:dyDescent="0.25"/>
    <row r="56" s="274" customFormat="1" x14ac:dyDescent="0.25"/>
    <row r="57" s="274" customFormat="1" x14ac:dyDescent="0.25"/>
    <row r="58" s="274" customFormat="1" x14ac:dyDescent="0.25"/>
    <row r="59" s="274" customFormat="1" x14ac:dyDescent="0.25"/>
    <row r="60" s="274" customFormat="1" x14ac:dyDescent="0.25"/>
    <row r="61" s="274" customFormat="1" x14ac:dyDescent="0.25"/>
    <row r="62" s="274" customFormat="1" x14ac:dyDescent="0.25"/>
    <row r="63" s="274" customFormat="1" x14ac:dyDescent="0.25"/>
    <row r="64" s="274" customFormat="1" x14ac:dyDescent="0.25"/>
    <row r="65" s="274" customFormat="1" x14ac:dyDescent="0.25"/>
    <row r="66" s="274" customFormat="1" x14ac:dyDescent="0.25"/>
    <row r="67" s="274" customFormat="1" x14ac:dyDescent="0.25"/>
    <row r="68" s="274" customFormat="1" x14ac:dyDescent="0.25"/>
    <row r="69" s="274" customFormat="1" x14ac:dyDescent="0.25"/>
    <row r="70" s="274" customFormat="1" x14ac:dyDescent="0.25"/>
    <row r="71" s="274" customFormat="1" x14ac:dyDescent="0.25"/>
    <row r="72" s="274" customFormat="1" x14ac:dyDescent="0.25"/>
    <row r="73" s="274" customFormat="1" x14ac:dyDescent="0.25"/>
    <row r="74" s="274" customFormat="1" x14ac:dyDescent="0.25"/>
    <row r="75" s="274" customFormat="1" x14ac:dyDescent="0.25"/>
    <row r="76" s="274" customFormat="1" x14ac:dyDescent="0.25"/>
    <row r="77" s="274" customFormat="1" x14ac:dyDescent="0.25"/>
    <row r="78" s="274" customFormat="1" x14ac:dyDescent="0.25"/>
    <row r="79" s="274" customFormat="1" x14ac:dyDescent="0.25"/>
    <row r="80" s="274" customFormat="1" x14ac:dyDescent="0.25"/>
    <row r="81" s="274" customFormat="1" x14ac:dyDescent="0.25"/>
    <row r="82" s="274" customFormat="1" x14ac:dyDescent="0.25"/>
    <row r="83" s="274" customFormat="1" x14ac:dyDescent="0.25"/>
    <row r="84" s="274" customFormat="1" x14ac:dyDescent="0.25"/>
    <row r="85" s="274" customFormat="1" x14ac:dyDescent="0.25"/>
    <row r="86" s="274" customFormat="1" x14ac:dyDescent="0.25"/>
    <row r="87" s="274" customFormat="1" x14ac:dyDescent="0.25"/>
    <row r="88" s="274" customFormat="1" x14ac:dyDescent="0.25"/>
    <row r="89" s="274" customFormat="1" x14ac:dyDescent="0.25"/>
    <row r="90" s="274" customFormat="1" x14ac:dyDescent="0.25"/>
    <row r="91" s="274" customFormat="1" x14ac:dyDescent="0.25"/>
    <row r="92" s="274" customFormat="1" x14ac:dyDescent="0.25"/>
    <row r="93" s="274" customFormat="1" x14ac:dyDescent="0.25"/>
    <row r="94" s="274" customFormat="1" x14ac:dyDescent="0.25"/>
    <row r="95" s="274" customFormat="1" x14ac:dyDescent="0.25"/>
    <row r="96" s="274" customFormat="1" x14ac:dyDescent="0.25"/>
    <row r="97" s="274" customFormat="1" x14ac:dyDescent="0.25"/>
    <row r="98" s="274" customFormat="1" x14ac:dyDescent="0.25"/>
    <row r="99" s="274" customFormat="1" x14ac:dyDescent="0.25"/>
    <row r="100" s="274" customFormat="1" x14ac:dyDescent="0.25"/>
    <row r="101" s="274" customFormat="1" x14ac:dyDescent="0.25"/>
    <row r="102" s="274" customFormat="1" x14ac:dyDescent="0.25"/>
    <row r="103" s="274" customFormat="1" x14ac:dyDescent="0.25"/>
    <row r="104" s="274" customFormat="1" x14ac:dyDescent="0.25"/>
    <row r="105" s="274" customFormat="1" x14ac:dyDescent="0.25"/>
    <row r="106" s="274" customFormat="1" x14ac:dyDescent="0.25"/>
    <row r="107" s="274" customFormat="1" x14ac:dyDescent="0.25"/>
    <row r="108" s="274" customFormat="1" x14ac:dyDescent="0.25"/>
    <row r="109" s="274" customFormat="1" x14ac:dyDescent="0.25"/>
    <row r="110" s="274" customFormat="1" x14ac:dyDescent="0.25"/>
    <row r="111" s="274" customFormat="1" x14ac:dyDescent="0.25"/>
    <row r="112" s="274" customFormat="1" x14ac:dyDescent="0.25"/>
    <row r="113" s="274" customFormat="1" x14ac:dyDescent="0.25"/>
    <row r="114" s="274" customFormat="1" x14ac:dyDescent="0.25"/>
    <row r="115" s="274" customFormat="1" x14ac:dyDescent="0.25"/>
    <row r="116" s="274" customFormat="1" x14ac:dyDescent="0.25"/>
    <row r="117" s="274" customFormat="1" x14ac:dyDescent="0.25"/>
    <row r="118" s="274" customFormat="1" x14ac:dyDescent="0.25"/>
    <row r="119" s="274" customFormat="1" x14ac:dyDescent="0.25"/>
    <row r="120" s="274" customFormat="1" x14ac:dyDescent="0.25"/>
    <row r="121" s="274" customFormat="1" x14ac:dyDescent="0.25"/>
    <row r="122" s="274" customFormat="1" x14ac:dyDescent="0.25"/>
    <row r="123" s="274" customFormat="1" x14ac:dyDescent="0.25"/>
    <row r="124" s="274" customFormat="1" x14ac:dyDescent="0.25"/>
    <row r="125" s="274" customFormat="1" x14ac:dyDescent="0.25"/>
    <row r="126" s="274" customFormat="1" x14ac:dyDescent="0.25"/>
    <row r="127" s="274" customFormat="1" x14ac:dyDescent="0.25"/>
    <row r="128" s="274" customFormat="1" x14ac:dyDescent="0.25"/>
    <row r="129" s="274" customFormat="1" x14ac:dyDescent="0.25"/>
    <row r="130" s="274" customFormat="1" x14ac:dyDescent="0.25"/>
    <row r="131" s="274" customFormat="1" x14ac:dyDescent="0.25"/>
    <row r="132" s="274" customFormat="1" x14ac:dyDescent="0.25"/>
    <row r="133" s="274" customFormat="1" x14ac:dyDescent="0.25"/>
    <row r="134" s="274" customFormat="1" x14ac:dyDescent="0.25"/>
    <row r="135" s="274" customFormat="1" x14ac:dyDescent="0.25"/>
    <row r="136" s="274" customFormat="1" x14ac:dyDescent="0.25"/>
    <row r="137" s="274" customFormat="1" x14ac:dyDescent="0.25"/>
    <row r="138" s="274" customFormat="1" x14ac:dyDescent="0.25"/>
    <row r="139" s="274" customFormat="1" x14ac:dyDescent="0.25"/>
    <row r="140" s="274" customFormat="1" x14ac:dyDescent="0.25"/>
    <row r="141" s="274" customFormat="1" x14ac:dyDescent="0.25"/>
    <row r="142" s="274" customFormat="1" x14ac:dyDescent="0.25"/>
    <row r="143" s="274" customFormat="1" x14ac:dyDescent="0.25"/>
    <row r="144" s="274" customFormat="1" x14ac:dyDescent="0.25"/>
    <row r="145" s="274" customFormat="1" x14ac:dyDescent="0.25"/>
    <row r="146" s="274" customFormat="1" x14ac:dyDescent="0.25"/>
    <row r="147" s="274" customFormat="1" x14ac:dyDescent="0.25"/>
    <row r="148" s="274" customFormat="1" x14ac:dyDescent="0.25"/>
    <row r="149" s="274" customFormat="1" x14ac:dyDescent="0.25"/>
    <row r="150" s="274" customFormat="1" x14ac:dyDescent="0.25"/>
    <row r="151" s="274" customFormat="1" x14ac:dyDescent="0.25"/>
    <row r="152" s="274" customFormat="1" x14ac:dyDescent="0.25"/>
    <row r="153" s="274" customFormat="1" x14ac:dyDescent="0.25"/>
    <row r="154" s="274" customFormat="1" x14ac:dyDescent="0.25"/>
    <row r="155" s="274" customFormat="1" x14ac:dyDescent="0.25"/>
    <row r="156" s="274" customFormat="1" x14ac:dyDescent="0.25"/>
    <row r="157" s="274" customFormat="1" x14ac:dyDescent="0.25"/>
    <row r="158" s="274" customFormat="1" x14ac:dyDescent="0.25"/>
    <row r="159" s="274" customFormat="1" x14ac:dyDescent="0.25"/>
    <row r="160" s="274" customFormat="1" x14ac:dyDescent="0.25"/>
    <row r="161" s="274" customFormat="1" x14ac:dyDescent="0.25"/>
    <row r="162" s="274" customFormat="1" x14ac:dyDescent="0.25"/>
    <row r="163" s="274" customFormat="1" x14ac:dyDescent="0.25"/>
    <row r="164" s="274" customFormat="1" x14ac:dyDescent="0.25"/>
    <row r="165" s="274" customFormat="1" x14ac:dyDescent="0.25"/>
    <row r="166" s="274" customFormat="1" x14ac:dyDescent="0.25"/>
    <row r="167" s="274" customFormat="1" x14ac:dyDescent="0.25"/>
    <row r="168" s="274" customFormat="1" x14ac:dyDescent="0.25"/>
    <row r="169" s="274" customFormat="1" x14ac:dyDescent="0.25"/>
    <row r="170" s="274" customFormat="1" x14ac:dyDescent="0.25"/>
    <row r="171" s="274" customFormat="1" x14ac:dyDescent="0.25"/>
    <row r="172" s="274" customFormat="1" x14ac:dyDescent="0.25"/>
    <row r="173" s="274" customFormat="1" x14ac:dyDescent="0.25"/>
    <row r="174" s="274" customFormat="1" x14ac:dyDescent="0.25"/>
    <row r="175" s="274" customFormat="1" x14ac:dyDescent="0.25"/>
    <row r="176" s="274" customFormat="1" x14ac:dyDescent="0.25"/>
    <row r="177" s="274" customFormat="1" x14ac:dyDescent="0.25"/>
    <row r="178" s="274" customFormat="1" x14ac:dyDescent="0.25"/>
    <row r="179" s="274" customFormat="1" x14ac:dyDescent="0.25"/>
    <row r="180" s="274" customFormat="1" x14ac:dyDescent="0.25"/>
    <row r="181" s="274" customFormat="1" x14ac:dyDescent="0.25"/>
    <row r="182" s="274" customFormat="1" x14ac:dyDescent="0.25"/>
    <row r="183" s="274" customFormat="1" x14ac:dyDescent="0.25"/>
    <row r="184" s="274" customFormat="1" x14ac:dyDescent="0.25"/>
    <row r="185" s="274" customFormat="1" x14ac:dyDescent="0.25"/>
    <row r="186" s="274" customFormat="1" x14ac:dyDescent="0.25"/>
    <row r="187" s="274" customFormat="1" x14ac:dyDescent="0.25"/>
    <row r="188" s="274" customFormat="1" x14ac:dyDescent="0.25"/>
    <row r="189" s="274" customFormat="1" x14ac:dyDescent="0.25"/>
    <row r="190" s="274" customFormat="1" x14ac:dyDescent="0.25"/>
    <row r="191" s="274" customFormat="1" x14ac:dyDescent="0.25"/>
    <row r="192" s="274" customFormat="1" x14ac:dyDescent="0.25"/>
    <row r="193" s="274" customFormat="1" x14ac:dyDescent="0.25"/>
    <row r="194" s="274" customFormat="1" x14ac:dyDescent="0.25"/>
    <row r="195" s="274" customFormat="1" x14ac:dyDescent="0.25"/>
    <row r="196" s="274" customFormat="1" x14ac:dyDescent="0.25"/>
    <row r="197" s="274" customFormat="1" x14ac:dyDescent="0.25"/>
    <row r="198" s="274" customFormat="1" x14ac:dyDescent="0.25"/>
    <row r="199" s="274" customFormat="1" x14ac:dyDescent="0.25"/>
    <row r="200" s="274" customFormat="1" x14ac:dyDescent="0.25"/>
    <row r="201" s="274" customFormat="1" x14ac:dyDescent="0.25"/>
    <row r="202" s="274" customFormat="1" x14ac:dyDescent="0.25"/>
    <row r="203" s="274" customFormat="1" x14ac:dyDescent="0.25"/>
    <row r="204" s="274" customFormat="1" x14ac:dyDescent="0.25"/>
    <row r="205" s="274" customFormat="1" x14ac:dyDescent="0.25"/>
    <row r="206" s="274" customFormat="1" x14ac:dyDescent="0.25"/>
    <row r="207" s="274" customFormat="1" x14ac:dyDescent="0.25"/>
    <row r="208" s="274" customFormat="1" x14ac:dyDescent="0.25"/>
    <row r="209" s="274" customFormat="1" x14ac:dyDescent="0.25"/>
    <row r="210" s="274" customFormat="1" x14ac:dyDescent="0.25"/>
    <row r="211" s="274" customFormat="1" x14ac:dyDescent="0.25"/>
    <row r="212" s="274" customFormat="1" x14ac:dyDescent="0.25"/>
    <row r="213" s="274" customFormat="1" x14ac:dyDescent="0.25"/>
    <row r="214" s="274" customFormat="1" x14ac:dyDescent="0.25"/>
    <row r="215" s="274" customFormat="1" x14ac:dyDescent="0.25"/>
    <row r="216" s="274" customFormat="1" x14ac:dyDescent="0.25"/>
    <row r="217" s="274" customFormat="1" x14ac:dyDescent="0.25"/>
    <row r="218" s="274" customFormat="1" x14ac:dyDescent="0.25"/>
    <row r="219" s="274" customFormat="1" x14ac:dyDescent="0.25"/>
    <row r="220" s="274" customFormat="1" x14ac:dyDescent="0.25"/>
    <row r="221" s="274" customFormat="1" x14ac:dyDescent="0.25"/>
    <row r="222" s="274" customFormat="1" x14ac:dyDescent="0.25"/>
    <row r="223" s="274" customFormat="1" x14ac:dyDescent="0.25"/>
    <row r="224" s="274" customFormat="1" x14ac:dyDescent="0.25"/>
    <row r="225" s="274" customFormat="1" x14ac:dyDescent="0.25"/>
    <row r="226" s="274" customFormat="1" x14ac:dyDescent="0.25"/>
    <row r="227" s="274" customFormat="1" x14ac:dyDescent="0.25"/>
    <row r="228" s="274" customFormat="1" x14ac:dyDescent="0.25"/>
    <row r="229" s="274" customFormat="1" x14ac:dyDescent="0.25"/>
    <row r="230" s="274" customFormat="1" x14ac:dyDescent="0.25"/>
    <row r="231" s="274" customFormat="1" x14ac:dyDescent="0.25"/>
    <row r="232" s="274" customFormat="1" x14ac:dyDescent="0.25"/>
    <row r="233" s="274" customFormat="1" x14ac:dyDescent="0.25"/>
    <row r="234" s="274" customFormat="1" x14ac:dyDescent="0.25"/>
    <row r="235" s="274" customFormat="1" x14ac:dyDescent="0.25"/>
    <row r="236" s="274" customFormat="1" x14ac:dyDescent="0.25"/>
    <row r="237" s="274" customFormat="1" x14ac:dyDescent="0.25"/>
    <row r="238" s="274" customFormat="1" x14ac:dyDescent="0.25"/>
    <row r="239" s="274" customFormat="1" x14ac:dyDescent="0.25"/>
    <row r="240" s="274" customFormat="1" x14ac:dyDescent="0.25"/>
    <row r="241" s="274" customFormat="1" x14ac:dyDescent="0.25"/>
    <row r="242" s="274" customFormat="1" x14ac:dyDescent="0.25"/>
    <row r="243" s="274" customFormat="1" x14ac:dyDescent="0.25"/>
    <row r="244" s="274" customFormat="1" x14ac:dyDescent="0.25"/>
    <row r="245" s="274" customFormat="1" x14ac:dyDescent="0.25"/>
    <row r="246" s="274" customFormat="1" x14ac:dyDescent="0.25"/>
    <row r="247" s="274" customFormat="1" x14ac:dyDescent="0.25"/>
    <row r="248" s="274" customFormat="1" x14ac:dyDescent="0.25"/>
    <row r="249" s="274" customFormat="1" x14ac:dyDescent="0.25"/>
    <row r="250" s="274" customFormat="1" x14ac:dyDescent="0.25"/>
    <row r="251" s="274" customFormat="1" x14ac:dyDescent="0.25"/>
    <row r="252" s="274" customFormat="1" x14ac:dyDescent="0.25"/>
    <row r="253" s="274" customFormat="1" x14ac:dyDescent="0.25"/>
    <row r="254" s="274" customFormat="1" x14ac:dyDescent="0.25"/>
    <row r="255" s="274" customFormat="1" x14ac:dyDescent="0.25"/>
    <row r="256" s="274" customFormat="1" x14ac:dyDescent="0.25"/>
    <row r="257" s="274" customFormat="1" x14ac:dyDescent="0.25"/>
    <row r="258" s="274" customFormat="1" x14ac:dyDescent="0.25"/>
    <row r="259" s="274" customFormat="1" x14ac:dyDescent="0.25"/>
    <row r="260" s="274" customFormat="1" x14ac:dyDescent="0.25"/>
    <row r="261" s="274" customFormat="1" x14ac:dyDescent="0.25"/>
    <row r="262" s="274" customFormat="1" x14ac:dyDescent="0.25"/>
    <row r="263" s="274" customFormat="1" x14ac:dyDescent="0.25"/>
    <row r="264" s="274" customFormat="1" x14ac:dyDescent="0.25"/>
    <row r="265" s="274" customFormat="1" x14ac:dyDescent="0.25"/>
    <row r="266" s="274" customFormat="1" x14ac:dyDescent="0.25"/>
    <row r="267" s="274" customFormat="1" x14ac:dyDescent="0.25"/>
    <row r="268" s="274" customFormat="1" x14ac:dyDescent="0.25"/>
    <row r="269" s="274" customFormat="1" x14ac:dyDescent="0.25"/>
    <row r="270" s="274" customFormat="1" x14ac:dyDescent="0.25"/>
    <row r="271" s="274" customFormat="1" x14ac:dyDescent="0.25"/>
    <row r="272" s="274" customFormat="1" x14ac:dyDescent="0.25"/>
    <row r="273" s="274" customFormat="1" x14ac:dyDescent="0.25"/>
    <row r="274" s="274" customFormat="1" x14ac:dyDescent="0.25"/>
    <row r="275" s="274" customFormat="1" x14ac:dyDescent="0.25"/>
    <row r="276" s="274" customFormat="1" x14ac:dyDescent="0.25"/>
    <row r="277" s="274" customFormat="1" x14ac:dyDescent="0.25"/>
    <row r="278" s="274" customFormat="1" x14ac:dyDescent="0.25"/>
    <row r="279" s="274" customFormat="1" x14ac:dyDescent="0.25"/>
    <row r="280" s="274" customFormat="1" x14ac:dyDescent="0.25"/>
    <row r="281" s="274" customFormat="1" x14ac:dyDescent="0.25"/>
    <row r="282" s="274" customFormat="1" x14ac:dyDescent="0.25"/>
    <row r="283" s="274" customFormat="1" x14ac:dyDescent="0.25"/>
    <row r="284" s="274" customFormat="1" x14ac:dyDescent="0.25"/>
    <row r="285" s="274" customFormat="1" x14ac:dyDescent="0.25"/>
    <row r="286" s="274" customFormat="1" x14ac:dyDescent="0.25"/>
    <row r="287" s="274" customFormat="1" x14ac:dyDescent="0.25"/>
    <row r="288" s="274" customFormat="1" x14ac:dyDescent="0.25"/>
    <row r="289" s="274" customFormat="1" x14ac:dyDescent="0.25"/>
    <row r="290" s="274" customFormat="1" x14ac:dyDescent="0.25"/>
    <row r="291" s="274" customFormat="1" x14ac:dyDescent="0.25"/>
    <row r="292" s="274" customFormat="1" x14ac:dyDescent="0.25"/>
    <row r="293" s="274" customFormat="1" x14ac:dyDescent="0.25"/>
    <row r="294" s="274" customFormat="1" x14ac:dyDescent="0.25"/>
    <row r="295" s="274" customFormat="1" x14ac:dyDescent="0.25"/>
    <row r="296" s="274" customFormat="1" x14ac:dyDescent="0.25"/>
    <row r="297" s="274" customFormat="1" x14ac:dyDescent="0.25"/>
    <row r="298" s="274" customFormat="1" x14ac:dyDescent="0.25"/>
    <row r="299" s="274" customFormat="1" x14ac:dyDescent="0.25"/>
    <row r="300" s="274" customFormat="1" x14ac:dyDescent="0.25"/>
    <row r="301" s="274" customFormat="1" x14ac:dyDescent="0.25"/>
    <row r="302" s="274" customFormat="1" x14ac:dyDescent="0.25"/>
    <row r="303" s="274" customFormat="1" x14ac:dyDescent="0.25"/>
    <row r="304" s="274" customFormat="1" x14ac:dyDescent="0.25"/>
    <row r="305" s="274" customFormat="1" x14ac:dyDescent="0.25"/>
    <row r="306" s="274" customFormat="1" x14ac:dyDescent="0.25"/>
    <row r="307" s="274" customFormat="1" x14ac:dyDescent="0.25"/>
    <row r="308" s="274" customFormat="1" x14ac:dyDescent="0.25"/>
    <row r="309" s="274" customFormat="1" x14ac:dyDescent="0.25"/>
    <row r="310" s="274" customFormat="1" x14ac:dyDescent="0.25"/>
    <row r="311" s="274" customFormat="1" x14ac:dyDescent="0.25"/>
    <row r="312" s="274" customFormat="1" x14ac:dyDescent="0.25"/>
    <row r="313" s="274" customFormat="1" x14ac:dyDescent="0.25"/>
    <row r="314" s="274" customFormat="1" x14ac:dyDescent="0.25"/>
    <row r="315" s="274" customFormat="1" x14ac:dyDescent="0.25"/>
    <row r="316" s="274" customFormat="1" x14ac:dyDescent="0.25"/>
    <row r="317" s="274" customFormat="1" x14ac:dyDescent="0.25"/>
    <row r="318" s="274" customFormat="1" x14ac:dyDescent="0.25"/>
    <row r="319" s="274" customFormat="1" x14ac:dyDescent="0.25"/>
    <row r="320" s="274" customFormat="1" x14ac:dyDescent="0.25"/>
    <row r="321" s="274" customFormat="1" x14ac:dyDescent="0.25"/>
    <row r="322" s="274" customFormat="1" x14ac:dyDescent="0.25"/>
    <row r="323" s="274" customFormat="1" x14ac:dyDescent="0.25"/>
    <row r="324" s="274" customFormat="1" x14ac:dyDescent="0.25"/>
    <row r="325" s="274" customFormat="1" x14ac:dyDescent="0.25"/>
    <row r="326" s="274" customFormat="1" x14ac:dyDescent="0.25"/>
    <row r="327" s="274" customFormat="1" x14ac:dyDescent="0.25"/>
    <row r="328" s="274" customFormat="1" x14ac:dyDescent="0.25"/>
    <row r="329" s="274" customFormat="1" x14ac:dyDescent="0.25"/>
    <row r="330" s="274" customFormat="1" x14ac:dyDescent="0.25"/>
    <row r="331" s="274" customFormat="1" x14ac:dyDescent="0.25"/>
    <row r="332" s="274" customFormat="1" x14ac:dyDescent="0.25"/>
    <row r="333" s="274" customFormat="1" x14ac:dyDescent="0.25"/>
    <row r="334" s="274" customFormat="1" x14ac:dyDescent="0.25"/>
    <row r="335" s="274" customFormat="1" x14ac:dyDescent="0.25"/>
    <row r="336" s="274" customFormat="1" x14ac:dyDescent="0.25"/>
    <row r="337" s="274" customFormat="1" x14ac:dyDescent="0.25"/>
    <row r="338" s="274" customFormat="1" x14ac:dyDescent="0.25"/>
    <row r="339" s="274" customFormat="1" x14ac:dyDescent="0.25"/>
    <row r="340" s="274" customFormat="1" x14ac:dyDescent="0.25"/>
    <row r="341" s="274" customFormat="1" x14ac:dyDescent="0.25"/>
    <row r="342" s="274" customFormat="1" x14ac:dyDescent="0.25"/>
    <row r="343" s="274" customFormat="1" x14ac:dyDescent="0.25"/>
    <row r="344" s="274" customFormat="1" x14ac:dyDescent="0.25"/>
    <row r="345" s="274" customFormat="1" x14ac:dyDescent="0.25"/>
    <row r="346" s="274" customFormat="1" x14ac:dyDescent="0.25"/>
    <row r="347" s="274" customFormat="1" x14ac:dyDescent="0.25"/>
    <row r="348" s="274" customFormat="1" x14ac:dyDescent="0.25"/>
    <row r="349" s="274" customFormat="1" x14ac:dyDescent="0.25"/>
    <row r="350" s="274" customFormat="1" x14ac:dyDescent="0.25"/>
    <row r="351" s="274" customFormat="1" x14ac:dyDescent="0.25"/>
    <row r="352" s="274" customFormat="1" x14ac:dyDescent="0.25"/>
    <row r="353" s="274" customFormat="1" x14ac:dyDescent="0.25"/>
    <row r="354" s="274" customFormat="1" x14ac:dyDescent="0.25"/>
    <row r="355" s="274" customFormat="1" x14ac:dyDescent="0.25"/>
    <row r="356" s="274" customFormat="1" x14ac:dyDescent="0.25"/>
    <row r="357" s="274" customFormat="1" x14ac:dyDescent="0.25"/>
    <row r="358" s="274" customFormat="1" x14ac:dyDescent="0.25"/>
    <row r="359" s="274" customFormat="1" x14ac:dyDescent="0.25"/>
    <row r="360" s="274" customFormat="1" x14ac:dyDescent="0.25"/>
    <row r="361" s="274" customFormat="1" x14ac:dyDescent="0.25"/>
    <row r="362" s="274" customFormat="1" x14ac:dyDescent="0.25"/>
    <row r="363" s="274" customFormat="1" x14ac:dyDescent="0.25"/>
    <row r="364" s="274" customFormat="1" x14ac:dyDescent="0.25"/>
    <row r="365" s="274" customFormat="1" x14ac:dyDescent="0.25"/>
    <row r="366" s="274" customFormat="1" x14ac:dyDescent="0.25"/>
    <row r="367" s="274" customFormat="1" x14ac:dyDescent="0.25"/>
    <row r="368" s="274" customFormat="1" x14ac:dyDescent="0.25"/>
    <row r="369" s="274" customFormat="1" x14ac:dyDescent="0.25"/>
    <row r="370" s="274" customFormat="1" x14ac:dyDescent="0.25"/>
    <row r="371" s="274" customFormat="1" x14ac:dyDescent="0.25"/>
    <row r="372" s="274" customFormat="1" x14ac:dyDescent="0.25"/>
    <row r="373" s="274" customFormat="1" x14ac:dyDescent="0.25"/>
    <row r="374" s="274" customFormat="1" x14ac:dyDescent="0.25"/>
    <row r="375" s="274" customFormat="1" x14ac:dyDescent="0.25"/>
    <row r="376" s="274" customFormat="1" x14ac:dyDescent="0.25"/>
    <row r="377" s="274" customFormat="1" x14ac:dyDescent="0.25"/>
    <row r="378" s="274" customFormat="1" x14ac:dyDescent="0.25"/>
    <row r="379" s="274" customFormat="1" x14ac:dyDescent="0.25"/>
    <row r="380" s="274" customFormat="1" x14ac:dyDescent="0.25"/>
    <row r="381" s="274" customFormat="1" x14ac:dyDescent="0.25"/>
    <row r="382" s="274" customFormat="1" x14ac:dyDescent="0.25"/>
    <row r="383" s="274" customFormat="1" x14ac:dyDescent="0.25"/>
    <row r="384" s="274" customFormat="1" x14ac:dyDescent="0.25"/>
    <row r="385" s="274" customFormat="1" x14ac:dyDescent="0.25"/>
    <row r="386" s="274" customFormat="1" x14ac:dyDescent="0.25"/>
    <row r="387" s="274" customFormat="1" x14ac:dyDescent="0.25"/>
    <row r="388" s="274" customFormat="1" x14ac:dyDescent="0.25"/>
    <row r="389" s="274" customFormat="1" x14ac:dyDescent="0.25"/>
    <row r="390" s="274" customFormat="1" x14ac:dyDescent="0.25"/>
    <row r="391" s="274" customFormat="1" x14ac:dyDescent="0.25"/>
    <row r="392" s="274" customFormat="1" x14ac:dyDescent="0.25"/>
    <row r="393" s="274" customFormat="1" x14ac:dyDescent="0.25"/>
    <row r="394" s="274" customFormat="1" x14ac:dyDescent="0.25"/>
    <row r="395" s="274" customFormat="1" x14ac:dyDescent="0.25"/>
    <row r="396" s="274" customFormat="1" x14ac:dyDescent="0.25"/>
    <row r="397" s="274" customFormat="1" x14ac:dyDescent="0.25"/>
    <row r="398" s="274" customFormat="1" x14ac:dyDescent="0.25"/>
    <row r="399" s="274" customFormat="1" x14ac:dyDescent="0.25"/>
    <row r="400" s="274" customFormat="1" x14ac:dyDescent="0.25"/>
    <row r="401" s="274" customFormat="1" x14ac:dyDescent="0.25"/>
    <row r="402" s="274" customFormat="1" x14ac:dyDescent="0.25"/>
    <row r="403" s="274" customFormat="1" x14ac:dyDescent="0.25"/>
    <row r="404" s="274" customFormat="1" x14ac:dyDescent="0.25"/>
    <row r="405" s="274" customFormat="1" x14ac:dyDescent="0.25"/>
    <row r="406" s="274" customFormat="1" x14ac:dyDescent="0.25"/>
    <row r="407" s="274" customFormat="1" x14ac:dyDescent="0.25"/>
    <row r="408" s="274" customFormat="1" x14ac:dyDescent="0.25"/>
    <row r="409" s="274" customFormat="1" x14ac:dyDescent="0.25"/>
    <row r="410" s="274" customFormat="1" x14ac:dyDescent="0.25"/>
    <row r="411" s="274" customFormat="1" x14ac:dyDescent="0.25"/>
    <row r="412" s="274" customFormat="1" x14ac:dyDescent="0.25"/>
    <row r="413" s="274" customFormat="1" x14ac:dyDescent="0.25"/>
    <row r="414" s="274" customFormat="1" x14ac:dyDescent="0.25"/>
    <row r="415" s="274" customFormat="1" x14ac:dyDescent="0.25"/>
    <row r="416" s="274" customFormat="1" x14ac:dyDescent="0.25"/>
    <row r="417" s="274" customFormat="1" x14ac:dyDescent="0.25"/>
    <row r="418" s="274" customFormat="1" x14ac:dyDescent="0.25"/>
    <row r="419" s="274" customFormat="1" x14ac:dyDescent="0.25"/>
    <row r="420" s="274" customFormat="1" x14ac:dyDescent="0.25"/>
    <row r="421" s="274" customFormat="1" x14ac:dyDescent="0.25"/>
    <row r="422" s="274" customFormat="1" x14ac:dyDescent="0.25"/>
    <row r="423" s="274" customFormat="1" x14ac:dyDescent="0.25"/>
    <row r="424" s="274" customFormat="1" x14ac:dyDescent="0.25"/>
    <row r="425" s="274" customFormat="1" x14ac:dyDescent="0.25"/>
    <row r="426" s="274" customFormat="1" x14ac:dyDescent="0.25"/>
    <row r="427" s="274" customFormat="1" x14ac:dyDescent="0.25"/>
    <row r="428" s="274" customFormat="1" x14ac:dyDescent="0.25"/>
    <row r="429" s="274" customFormat="1" x14ac:dyDescent="0.25"/>
    <row r="430" s="274" customFormat="1" x14ac:dyDescent="0.25"/>
    <row r="431" s="274" customFormat="1" x14ac:dyDescent="0.25"/>
    <row r="432" s="274" customFormat="1" x14ac:dyDescent="0.25"/>
    <row r="433" s="274" customFormat="1" x14ac:dyDescent="0.25"/>
    <row r="434" s="274" customFormat="1" x14ac:dyDescent="0.25"/>
    <row r="435" s="274" customFormat="1" x14ac:dyDescent="0.25"/>
    <row r="436" s="274" customFormat="1" x14ac:dyDescent="0.25"/>
    <row r="437" s="274" customFormat="1" x14ac:dyDescent="0.25"/>
    <row r="438" s="274" customFormat="1" x14ac:dyDescent="0.25"/>
    <row r="439" s="274" customFormat="1" x14ac:dyDescent="0.25"/>
    <row r="440" s="274" customFormat="1" x14ac:dyDescent="0.25"/>
    <row r="441" s="274" customFormat="1" x14ac:dyDescent="0.25"/>
    <row r="442" s="274" customFormat="1" x14ac:dyDescent="0.25"/>
    <row r="443" s="274" customFormat="1" x14ac:dyDescent="0.25"/>
    <row r="444" s="274" customFormat="1" x14ac:dyDescent="0.25"/>
    <row r="445" s="274" customFormat="1" x14ac:dyDescent="0.25"/>
    <row r="446" s="274" customFormat="1" x14ac:dyDescent="0.25"/>
    <row r="447" s="274" customFormat="1" x14ac:dyDescent="0.25"/>
    <row r="448" s="274" customFormat="1" x14ac:dyDescent="0.25"/>
    <row r="449" s="274" customFormat="1" x14ac:dyDescent="0.25"/>
    <row r="450" s="274" customFormat="1" x14ac:dyDescent="0.25"/>
    <row r="451" s="274" customFormat="1" x14ac:dyDescent="0.25"/>
    <row r="452" s="274" customFormat="1" x14ac:dyDescent="0.25"/>
    <row r="453" s="274" customFormat="1" x14ac:dyDescent="0.25"/>
    <row r="454" s="274" customFormat="1" x14ac:dyDescent="0.25"/>
    <row r="455" s="274" customFormat="1" x14ac:dyDescent="0.25"/>
    <row r="456" s="274" customFormat="1" x14ac:dyDescent="0.25"/>
    <row r="457" s="274" customFormat="1" x14ac:dyDescent="0.25"/>
    <row r="458" s="274" customFormat="1" x14ac:dyDescent="0.25"/>
    <row r="459" s="274" customFormat="1" x14ac:dyDescent="0.25"/>
    <row r="460" s="274" customFormat="1" x14ac:dyDescent="0.25"/>
    <row r="461" s="274" customFormat="1" x14ac:dyDescent="0.25"/>
    <row r="462" s="274" customFormat="1" x14ac:dyDescent="0.25"/>
    <row r="463" s="274" customFormat="1" x14ac:dyDescent="0.25"/>
    <row r="464" s="274" customFormat="1" x14ac:dyDescent="0.25"/>
    <row r="465" s="274" customFormat="1" x14ac:dyDescent="0.25"/>
    <row r="466" s="274" customFormat="1" x14ac:dyDescent="0.25"/>
    <row r="467" s="274" customFormat="1" x14ac:dyDescent="0.25"/>
    <row r="468" s="274" customFormat="1" x14ac:dyDescent="0.25"/>
    <row r="469" s="274" customFormat="1" x14ac:dyDescent="0.25"/>
    <row r="470" s="274" customFormat="1" x14ac:dyDescent="0.25"/>
    <row r="471" s="274" customFormat="1" x14ac:dyDescent="0.25"/>
    <row r="472" s="274" customFormat="1" x14ac:dyDescent="0.25"/>
    <row r="473" s="274" customFormat="1" x14ac:dyDescent="0.25"/>
    <row r="474" s="274" customFormat="1" x14ac:dyDescent="0.25"/>
    <row r="475" s="274" customFormat="1" x14ac:dyDescent="0.25"/>
    <row r="476" s="274" customFormat="1" x14ac:dyDescent="0.25"/>
    <row r="477" s="274" customFormat="1" x14ac:dyDescent="0.25"/>
    <row r="478" s="274" customFormat="1" x14ac:dyDescent="0.25"/>
    <row r="479" s="274" customFormat="1" x14ac:dyDescent="0.25"/>
    <row r="480" s="274" customFormat="1" x14ac:dyDescent="0.25"/>
    <row r="481" s="274" customFormat="1" x14ac:dyDescent="0.25"/>
    <row r="482" s="274" customFormat="1" x14ac:dyDescent="0.25"/>
    <row r="483" s="274" customFormat="1" x14ac:dyDescent="0.25"/>
    <row r="484" s="274" customFormat="1" x14ac:dyDescent="0.25"/>
    <row r="485" s="274" customFormat="1" x14ac:dyDescent="0.25"/>
    <row r="486" s="274" customFormat="1" x14ac:dyDescent="0.25"/>
    <row r="487" s="274" customFormat="1" x14ac:dyDescent="0.25"/>
    <row r="488" s="274" customFormat="1" x14ac:dyDescent="0.25"/>
    <row r="489" s="274" customFormat="1" x14ac:dyDescent="0.25"/>
    <row r="490" s="274" customFormat="1" x14ac:dyDescent="0.25"/>
    <row r="491" s="274" customFormat="1" x14ac:dyDescent="0.25"/>
    <row r="492" s="274" customFormat="1" x14ac:dyDescent="0.25"/>
    <row r="493" s="274" customFormat="1" x14ac:dyDescent="0.25"/>
    <row r="494" s="274" customFormat="1" x14ac:dyDescent="0.25"/>
    <row r="495" s="274" customFormat="1" x14ac:dyDescent="0.25"/>
    <row r="496" s="274" customFormat="1" x14ac:dyDescent="0.25"/>
    <row r="497" s="274" customFormat="1" x14ac:dyDescent="0.25"/>
    <row r="498" s="274" customFormat="1" x14ac:dyDescent="0.25"/>
    <row r="499" s="274" customFormat="1" x14ac:dyDescent="0.25"/>
    <row r="500" s="274" customFormat="1" x14ac:dyDescent="0.25"/>
    <row r="501" s="274" customFormat="1" x14ac:dyDescent="0.25"/>
    <row r="502" s="274" customFormat="1" x14ac:dyDescent="0.25"/>
    <row r="503" s="274" customFormat="1" x14ac:dyDescent="0.25"/>
    <row r="504" s="274" customFormat="1" x14ac:dyDescent="0.25"/>
    <row r="505" s="274" customFormat="1" x14ac:dyDescent="0.25"/>
    <row r="506" s="274" customFormat="1" x14ac:dyDescent="0.25"/>
    <row r="507" s="274" customFormat="1" x14ac:dyDescent="0.25"/>
    <row r="508" s="274" customFormat="1" x14ac:dyDescent="0.25"/>
    <row r="509" s="274" customFormat="1" x14ac:dyDescent="0.25"/>
    <row r="510" s="274" customFormat="1" x14ac:dyDescent="0.25"/>
    <row r="511" s="274" customFormat="1" x14ac:dyDescent="0.25"/>
    <row r="512" s="274" customFormat="1" x14ac:dyDescent="0.25"/>
    <row r="513" s="274" customFormat="1" x14ac:dyDescent="0.25"/>
    <row r="514" s="274" customFormat="1" x14ac:dyDescent="0.25"/>
    <row r="515" s="274" customFormat="1" x14ac:dyDescent="0.25"/>
    <row r="516" s="274" customFormat="1" x14ac:dyDescent="0.25"/>
    <row r="517" s="274" customFormat="1" x14ac:dyDescent="0.25"/>
    <row r="518" s="274" customFormat="1" x14ac:dyDescent="0.25"/>
    <row r="519" s="274" customFormat="1" x14ac:dyDescent="0.25"/>
    <row r="520" s="274" customFormat="1" x14ac:dyDescent="0.25"/>
    <row r="521" s="274" customFormat="1" x14ac:dyDescent="0.25"/>
    <row r="522" s="274" customFormat="1" x14ac:dyDescent="0.25"/>
    <row r="523" s="274" customFormat="1" x14ac:dyDescent="0.25"/>
    <row r="524" s="274" customFormat="1" x14ac:dyDescent="0.25"/>
    <row r="525" s="274" customFormat="1" x14ac:dyDescent="0.25"/>
    <row r="526" s="274" customFormat="1" x14ac:dyDescent="0.25"/>
    <row r="527" s="274" customFormat="1" x14ac:dyDescent="0.25"/>
    <row r="528" s="274" customFormat="1" x14ac:dyDescent="0.25"/>
    <row r="529" s="274" customFormat="1" x14ac:dyDescent="0.25"/>
    <row r="530" s="274" customFormat="1" x14ac:dyDescent="0.25"/>
    <row r="531" s="274" customFormat="1" x14ac:dyDescent="0.25"/>
    <row r="532" s="274" customFormat="1" x14ac:dyDescent="0.25"/>
    <row r="533" s="274" customFormat="1" x14ac:dyDescent="0.25"/>
    <row r="534" s="274" customFormat="1" x14ac:dyDescent="0.25"/>
    <row r="535" s="274" customFormat="1" x14ac:dyDescent="0.25"/>
    <row r="536" s="274" customFormat="1" x14ac:dyDescent="0.25"/>
    <row r="537" s="274" customFormat="1" x14ac:dyDescent="0.25"/>
    <row r="538" s="274" customFormat="1" x14ac:dyDescent="0.25"/>
    <row r="539" s="274" customFormat="1" x14ac:dyDescent="0.25"/>
    <row r="540" s="274" customFormat="1" x14ac:dyDescent="0.25"/>
    <row r="541" s="274" customFormat="1" x14ac:dyDescent="0.25"/>
    <row r="542" s="274" customFormat="1" x14ac:dyDescent="0.25"/>
    <row r="543" s="274" customFormat="1" x14ac:dyDescent="0.25"/>
    <row r="544" s="274" customFormat="1" x14ac:dyDescent="0.25"/>
    <row r="545" s="274" customFormat="1" x14ac:dyDescent="0.25"/>
    <row r="546" s="274" customFormat="1" x14ac:dyDescent="0.25"/>
    <row r="547" s="274" customFormat="1" x14ac:dyDescent="0.25"/>
    <row r="548" s="274" customFormat="1" x14ac:dyDescent="0.25"/>
    <row r="549" s="274" customFormat="1" x14ac:dyDescent="0.25"/>
    <row r="550" s="274" customFormat="1" x14ac:dyDescent="0.25"/>
    <row r="551" s="274" customFormat="1" x14ac:dyDescent="0.25"/>
    <row r="552" s="274" customFormat="1" x14ac:dyDescent="0.25"/>
    <row r="553" s="274" customFormat="1" x14ac:dyDescent="0.25"/>
    <row r="554" s="274" customFormat="1" x14ac:dyDescent="0.25"/>
    <row r="555" s="274" customFormat="1" x14ac:dyDescent="0.25"/>
    <row r="556" s="274" customFormat="1" x14ac:dyDescent="0.25"/>
    <row r="557" s="274" customFormat="1" x14ac:dyDescent="0.25"/>
    <row r="558" s="274" customFormat="1" x14ac:dyDescent="0.25"/>
    <row r="559" s="274" customFormat="1" x14ac:dyDescent="0.25"/>
    <row r="560" s="274" customFormat="1" x14ac:dyDescent="0.25"/>
    <row r="561" s="274" customFormat="1" x14ac:dyDescent="0.25"/>
    <row r="562" s="274" customFormat="1" x14ac:dyDescent="0.25"/>
    <row r="563" s="274" customFormat="1" x14ac:dyDescent="0.25"/>
    <row r="564" s="274" customFormat="1" x14ac:dyDescent="0.25"/>
    <row r="565" s="274" customFormat="1" x14ac:dyDescent="0.25"/>
    <row r="566" s="274" customFormat="1" x14ac:dyDescent="0.25"/>
    <row r="567" s="274" customFormat="1" x14ac:dyDescent="0.25"/>
    <row r="568" s="274" customFormat="1" x14ac:dyDescent="0.25"/>
    <row r="569" s="274" customFormat="1" x14ac:dyDescent="0.25"/>
    <row r="570" s="274" customFormat="1" x14ac:dyDescent="0.25"/>
    <row r="571" s="274" customFormat="1" x14ac:dyDescent="0.25"/>
    <row r="572" s="274" customFormat="1" x14ac:dyDescent="0.25"/>
    <row r="573" s="274" customFormat="1" x14ac:dyDescent="0.25"/>
    <row r="574" s="274" customFormat="1" x14ac:dyDescent="0.25"/>
    <row r="575" s="274" customFormat="1" x14ac:dyDescent="0.25"/>
    <row r="576" s="274" customFormat="1" x14ac:dyDescent="0.25"/>
    <row r="577" s="274" customFormat="1" x14ac:dyDescent="0.25"/>
    <row r="578" s="274" customFormat="1" x14ac:dyDescent="0.25"/>
    <row r="579" s="274" customFormat="1" x14ac:dyDescent="0.25"/>
    <row r="580" s="274" customFormat="1" x14ac:dyDescent="0.25"/>
    <row r="581" s="274" customFormat="1" x14ac:dyDescent="0.25"/>
    <row r="582" s="274" customFormat="1" x14ac:dyDescent="0.25"/>
    <row r="583" s="274" customFormat="1" x14ac:dyDescent="0.25"/>
    <row r="584" s="274" customFormat="1" x14ac:dyDescent="0.25"/>
    <row r="585" s="274" customFormat="1" x14ac:dyDescent="0.25"/>
    <row r="586" s="274" customFormat="1" x14ac:dyDescent="0.25"/>
    <row r="587" s="274" customFormat="1" x14ac:dyDescent="0.25"/>
    <row r="588" s="274" customFormat="1" x14ac:dyDescent="0.25"/>
    <row r="589" s="274" customFormat="1" x14ac:dyDescent="0.25"/>
    <row r="590" s="274" customFormat="1" x14ac:dyDescent="0.25"/>
    <row r="591" s="274" customFormat="1" x14ac:dyDescent="0.25"/>
    <row r="592" s="274" customFormat="1" x14ac:dyDescent="0.25"/>
    <row r="593" s="274" customFormat="1" x14ac:dyDescent="0.25"/>
    <row r="594" s="274" customFormat="1" x14ac:dyDescent="0.25"/>
    <row r="595" s="274" customFormat="1" x14ac:dyDescent="0.25"/>
    <row r="596" s="274" customFormat="1" x14ac:dyDescent="0.25"/>
    <row r="597" s="274" customFormat="1" x14ac:dyDescent="0.25"/>
    <row r="598" s="274" customFormat="1" x14ac:dyDescent="0.25"/>
    <row r="599" s="274" customFormat="1" x14ac:dyDescent="0.25"/>
    <row r="600" s="274" customFormat="1" x14ac:dyDescent="0.25"/>
    <row r="601" s="274" customFormat="1" x14ac:dyDescent="0.25"/>
    <row r="602" s="274" customFormat="1" x14ac:dyDescent="0.25"/>
    <row r="603" s="274" customFormat="1" x14ac:dyDescent="0.25"/>
    <row r="604" s="274" customFormat="1" x14ac:dyDescent="0.25"/>
    <row r="605" s="274" customFormat="1" x14ac:dyDescent="0.25"/>
    <row r="606" s="274" customFormat="1" x14ac:dyDescent="0.25"/>
    <row r="607" s="274" customFormat="1" x14ac:dyDescent="0.25"/>
    <row r="608" s="274" customFormat="1" x14ac:dyDescent="0.25"/>
    <row r="609" s="274" customFormat="1" x14ac:dyDescent="0.25"/>
    <row r="610" s="274" customFormat="1" x14ac:dyDescent="0.25"/>
    <row r="611" s="274" customFormat="1" x14ac:dyDescent="0.25"/>
    <row r="612" s="274" customFormat="1" x14ac:dyDescent="0.25"/>
    <row r="613" s="274" customFormat="1" x14ac:dyDescent="0.25"/>
    <row r="614" s="274" customFormat="1" x14ac:dyDescent="0.25"/>
    <row r="615" s="274" customFormat="1" x14ac:dyDescent="0.25"/>
    <row r="616" s="274" customFormat="1" x14ac:dyDescent="0.25"/>
    <row r="617" s="274" customFormat="1" x14ac:dyDescent="0.25"/>
    <row r="618" s="274" customFormat="1" x14ac:dyDescent="0.25"/>
    <row r="619" s="274" customFormat="1" x14ac:dyDescent="0.25"/>
    <row r="620" s="274" customFormat="1" x14ac:dyDescent="0.25"/>
    <row r="621" s="274" customFormat="1" x14ac:dyDescent="0.25"/>
    <row r="622" s="274" customFormat="1" x14ac:dyDescent="0.25"/>
    <row r="623" s="274" customFormat="1" x14ac:dyDescent="0.25"/>
    <row r="624" s="274" customFormat="1" x14ac:dyDescent="0.25"/>
    <row r="625" s="274" customFormat="1" x14ac:dyDescent="0.25"/>
    <row r="626" s="274" customFormat="1" x14ac:dyDescent="0.25"/>
    <row r="627" s="274" customFormat="1" x14ac:dyDescent="0.25"/>
    <row r="628" s="274" customFormat="1" x14ac:dyDescent="0.25"/>
    <row r="629" s="274" customFormat="1" x14ac:dyDescent="0.25"/>
    <row r="630" s="274" customFormat="1" x14ac:dyDescent="0.25"/>
    <row r="631" s="274" customFormat="1" x14ac:dyDescent="0.25"/>
    <row r="632" s="274" customFormat="1" x14ac:dyDescent="0.25"/>
    <row r="633" s="274" customFormat="1" x14ac:dyDescent="0.25"/>
    <row r="634" s="274" customFormat="1" x14ac:dyDescent="0.25"/>
    <row r="635" s="274" customFormat="1" x14ac:dyDescent="0.25"/>
    <row r="636" s="274" customFormat="1" x14ac:dyDescent="0.25"/>
    <row r="637" s="274" customFormat="1" x14ac:dyDescent="0.25"/>
    <row r="638" s="274" customFormat="1" x14ac:dyDescent="0.25"/>
    <row r="639" s="274" customFormat="1" x14ac:dyDescent="0.25"/>
    <row r="640" s="274" customFormat="1" x14ac:dyDescent="0.25"/>
    <row r="641" s="274" customFormat="1" x14ac:dyDescent="0.25"/>
    <row r="642" s="274" customFormat="1" x14ac:dyDescent="0.25"/>
    <row r="643" s="274" customFormat="1" x14ac:dyDescent="0.25"/>
    <row r="644" s="274" customFormat="1" x14ac:dyDescent="0.25"/>
    <row r="645" s="274" customFormat="1" x14ac:dyDescent="0.25"/>
    <row r="646" s="274" customFormat="1" x14ac:dyDescent="0.25"/>
    <row r="647" s="274" customFormat="1" x14ac:dyDescent="0.25"/>
    <row r="648" s="274" customFormat="1" x14ac:dyDescent="0.25"/>
    <row r="649" s="274" customFormat="1" x14ac:dyDescent="0.25"/>
    <row r="650" s="274" customFormat="1" x14ac:dyDescent="0.25"/>
    <row r="651" s="274" customFormat="1" x14ac:dyDescent="0.25"/>
    <row r="652" s="274" customFormat="1" x14ac:dyDescent="0.25"/>
    <row r="653" s="274" customFormat="1" x14ac:dyDescent="0.25"/>
    <row r="654" s="274" customFormat="1" x14ac:dyDescent="0.25"/>
    <row r="655" s="274" customFormat="1" x14ac:dyDescent="0.25"/>
    <row r="656" s="274" customFormat="1" x14ac:dyDescent="0.25"/>
    <row r="657" s="274" customFormat="1" x14ac:dyDescent="0.25"/>
    <row r="658" s="274" customFormat="1" x14ac:dyDescent="0.25"/>
    <row r="659" s="274" customFormat="1" x14ac:dyDescent="0.25"/>
    <row r="660" s="274" customFormat="1" x14ac:dyDescent="0.25"/>
    <row r="661" s="274" customFormat="1" x14ac:dyDescent="0.25"/>
    <row r="662" s="274" customFormat="1" x14ac:dyDescent="0.25"/>
  </sheetData>
  <mergeCells count="16">
    <mergeCell ref="I8:I9"/>
    <mergeCell ref="J8:J9"/>
    <mergeCell ref="K8:K9"/>
    <mergeCell ref="A11:A17"/>
    <mergeCell ref="B2:H2"/>
    <mergeCell ref="B3:H3"/>
    <mergeCell ref="B4:H4"/>
    <mergeCell ref="B6:H6"/>
    <mergeCell ref="A8:A9"/>
    <mergeCell ref="B8:B9"/>
    <mergeCell ref="C8:C9"/>
    <mergeCell ref="D8:D9"/>
    <mergeCell ref="E8:E9"/>
    <mergeCell ref="F8:F9"/>
    <mergeCell ref="G8:G9"/>
    <mergeCell ref="H8:H9"/>
  </mergeCells>
  <printOptions horizontalCentered="1"/>
  <pageMargins left="0.59055118110236227" right="0.39370078740157483" top="0.59055118110236227" bottom="0.59055118110236227" header="0.51181102362204722" footer="0.51181102362204722"/>
  <pageSetup paperSize="9" scale="71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outlinePr summaryBelow="0" summaryRight="0"/>
    <pageSetUpPr autoPageBreaks="0" fitToPage="1"/>
  </sheetPr>
  <dimension ref="A1:G11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J133" sqref="J133"/>
    </sheetView>
  </sheetViews>
  <sheetFormatPr defaultColWidth="9.140625" defaultRowHeight="11.25" x14ac:dyDescent="0.25"/>
  <cols>
    <col min="1" max="1" width="28.140625" style="878" customWidth="1"/>
    <col min="2" max="2" width="16.42578125" style="878" customWidth="1"/>
    <col min="3" max="3" width="21.28515625" style="878" customWidth="1"/>
    <col min="4" max="4" width="14.5703125" style="878" customWidth="1"/>
    <col min="5" max="5" width="12.7109375" style="878" customWidth="1"/>
    <col min="6" max="6" width="17" style="878" customWidth="1"/>
    <col min="7" max="7" width="14.28515625" style="878" customWidth="1"/>
    <col min="8" max="256" width="9.140625" style="878"/>
    <col min="257" max="257" width="28.140625" style="878" customWidth="1"/>
    <col min="258" max="258" width="16.42578125" style="878" customWidth="1"/>
    <col min="259" max="259" width="21.28515625" style="878" customWidth="1"/>
    <col min="260" max="260" width="14.5703125" style="878" customWidth="1"/>
    <col min="261" max="261" width="12.7109375" style="878" customWidth="1"/>
    <col min="262" max="262" width="17" style="878" customWidth="1"/>
    <col min="263" max="263" width="14.28515625" style="878" customWidth="1"/>
    <col min="264" max="512" width="9.140625" style="878"/>
    <col min="513" max="513" width="28.140625" style="878" customWidth="1"/>
    <col min="514" max="514" width="16.42578125" style="878" customWidth="1"/>
    <col min="515" max="515" width="21.28515625" style="878" customWidth="1"/>
    <col min="516" max="516" width="14.5703125" style="878" customWidth="1"/>
    <col min="517" max="517" width="12.7109375" style="878" customWidth="1"/>
    <col min="518" max="518" width="17" style="878" customWidth="1"/>
    <col min="519" max="519" width="14.28515625" style="878" customWidth="1"/>
    <col min="520" max="768" width="9.140625" style="878"/>
    <col min="769" max="769" width="28.140625" style="878" customWidth="1"/>
    <col min="770" max="770" width="16.42578125" style="878" customWidth="1"/>
    <col min="771" max="771" width="21.28515625" style="878" customWidth="1"/>
    <col min="772" max="772" width="14.5703125" style="878" customWidth="1"/>
    <col min="773" max="773" width="12.7109375" style="878" customWidth="1"/>
    <col min="774" max="774" width="17" style="878" customWidth="1"/>
    <col min="775" max="775" width="14.28515625" style="878" customWidth="1"/>
    <col min="776" max="1024" width="9.140625" style="878"/>
    <col min="1025" max="1025" width="28.140625" style="878" customWidth="1"/>
    <col min="1026" max="1026" width="16.42578125" style="878" customWidth="1"/>
    <col min="1027" max="1027" width="21.28515625" style="878" customWidth="1"/>
    <col min="1028" max="1028" width="14.5703125" style="878" customWidth="1"/>
    <col min="1029" max="1029" width="12.7109375" style="878" customWidth="1"/>
    <col min="1030" max="1030" width="17" style="878" customWidth="1"/>
    <col min="1031" max="1031" width="14.28515625" style="878" customWidth="1"/>
    <col min="1032" max="1280" width="9.140625" style="878"/>
    <col min="1281" max="1281" width="28.140625" style="878" customWidth="1"/>
    <col min="1282" max="1282" width="16.42578125" style="878" customWidth="1"/>
    <col min="1283" max="1283" width="21.28515625" style="878" customWidth="1"/>
    <col min="1284" max="1284" width="14.5703125" style="878" customWidth="1"/>
    <col min="1285" max="1285" width="12.7109375" style="878" customWidth="1"/>
    <col min="1286" max="1286" width="17" style="878" customWidth="1"/>
    <col min="1287" max="1287" width="14.28515625" style="878" customWidth="1"/>
    <col min="1288" max="1536" width="9.140625" style="878"/>
    <col min="1537" max="1537" width="28.140625" style="878" customWidth="1"/>
    <col min="1538" max="1538" width="16.42578125" style="878" customWidth="1"/>
    <col min="1539" max="1539" width="21.28515625" style="878" customWidth="1"/>
    <col min="1540" max="1540" width="14.5703125" style="878" customWidth="1"/>
    <col min="1541" max="1541" width="12.7109375" style="878" customWidth="1"/>
    <col min="1542" max="1542" width="17" style="878" customWidth="1"/>
    <col min="1543" max="1543" width="14.28515625" style="878" customWidth="1"/>
    <col min="1544" max="1792" width="9.140625" style="878"/>
    <col min="1793" max="1793" width="28.140625" style="878" customWidth="1"/>
    <col min="1794" max="1794" width="16.42578125" style="878" customWidth="1"/>
    <col min="1795" max="1795" width="21.28515625" style="878" customWidth="1"/>
    <col min="1796" max="1796" width="14.5703125" style="878" customWidth="1"/>
    <col min="1797" max="1797" width="12.7109375" style="878" customWidth="1"/>
    <col min="1798" max="1798" width="17" style="878" customWidth="1"/>
    <col min="1799" max="1799" width="14.28515625" style="878" customWidth="1"/>
    <col min="1800" max="2048" width="9.140625" style="878"/>
    <col min="2049" max="2049" width="28.140625" style="878" customWidth="1"/>
    <col min="2050" max="2050" width="16.42578125" style="878" customWidth="1"/>
    <col min="2051" max="2051" width="21.28515625" style="878" customWidth="1"/>
    <col min="2052" max="2052" width="14.5703125" style="878" customWidth="1"/>
    <col min="2053" max="2053" width="12.7109375" style="878" customWidth="1"/>
    <col min="2054" max="2054" width="17" style="878" customWidth="1"/>
    <col min="2055" max="2055" width="14.28515625" style="878" customWidth="1"/>
    <col min="2056" max="2304" width="9.140625" style="878"/>
    <col min="2305" max="2305" width="28.140625" style="878" customWidth="1"/>
    <col min="2306" max="2306" width="16.42578125" style="878" customWidth="1"/>
    <col min="2307" max="2307" width="21.28515625" style="878" customWidth="1"/>
    <col min="2308" max="2308" width="14.5703125" style="878" customWidth="1"/>
    <col min="2309" max="2309" width="12.7109375" style="878" customWidth="1"/>
    <col min="2310" max="2310" width="17" style="878" customWidth="1"/>
    <col min="2311" max="2311" width="14.28515625" style="878" customWidth="1"/>
    <col min="2312" max="2560" width="9.140625" style="878"/>
    <col min="2561" max="2561" width="28.140625" style="878" customWidth="1"/>
    <col min="2562" max="2562" width="16.42578125" style="878" customWidth="1"/>
    <col min="2563" max="2563" width="21.28515625" style="878" customWidth="1"/>
    <col min="2564" max="2564" width="14.5703125" style="878" customWidth="1"/>
    <col min="2565" max="2565" width="12.7109375" style="878" customWidth="1"/>
    <col min="2566" max="2566" width="17" style="878" customWidth="1"/>
    <col min="2567" max="2567" width="14.28515625" style="878" customWidth="1"/>
    <col min="2568" max="2816" width="9.140625" style="878"/>
    <col min="2817" max="2817" width="28.140625" style="878" customWidth="1"/>
    <col min="2818" max="2818" width="16.42578125" style="878" customWidth="1"/>
    <col min="2819" max="2819" width="21.28515625" style="878" customWidth="1"/>
    <col min="2820" max="2820" width="14.5703125" style="878" customWidth="1"/>
    <col min="2821" max="2821" width="12.7109375" style="878" customWidth="1"/>
    <col min="2822" max="2822" width="17" style="878" customWidth="1"/>
    <col min="2823" max="2823" width="14.28515625" style="878" customWidth="1"/>
    <col min="2824" max="3072" width="9.140625" style="878"/>
    <col min="3073" max="3073" width="28.140625" style="878" customWidth="1"/>
    <col min="3074" max="3074" width="16.42578125" style="878" customWidth="1"/>
    <col min="3075" max="3075" width="21.28515625" style="878" customWidth="1"/>
    <col min="3076" max="3076" width="14.5703125" style="878" customWidth="1"/>
    <col min="3077" max="3077" width="12.7109375" style="878" customWidth="1"/>
    <col min="3078" max="3078" width="17" style="878" customWidth="1"/>
    <col min="3079" max="3079" width="14.28515625" style="878" customWidth="1"/>
    <col min="3080" max="3328" width="9.140625" style="878"/>
    <col min="3329" max="3329" width="28.140625" style="878" customWidth="1"/>
    <col min="3330" max="3330" width="16.42578125" style="878" customWidth="1"/>
    <col min="3331" max="3331" width="21.28515625" style="878" customWidth="1"/>
    <col min="3332" max="3332" width="14.5703125" style="878" customWidth="1"/>
    <col min="3333" max="3333" width="12.7109375" style="878" customWidth="1"/>
    <col min="3334" max="3334" width="17" style="878" customWidth="1"/>
    <col min="3335" max="3335" width="14.28515625" style="878" customWidth="1"/>
    <col min="3336" max="3584" width="9.140625" style="878"/>
    <col min="3585" max="3585" width="28.140625" style="878" customWidth="1"/>
    <col min="3586" max="3586" width="16.42578125" style="878" customWidth="1"/>
    <col min="3587" max="3587" width="21.28515625" style="878" customWidth="1"/>
    <col min="3588" max="3588" width="14.5703125" style="878" customWidth="1"/>
    <col min="3589" max="3589" width="12.7109375" style="878" customWidth="1"/>
    <col min="3590" max="3590" width="17" style="878" customWidth="1"/>
    <col min="3591" max="3591" width="14.28515625" style="878" customWidth="1"/>
    <col min="3592" max="3840" width="9.140625" style="878"/>
    <col min="3841" max="3841" width="28.140625" style="878" customWidth="1"/>
    <col min="3842" max="3842" width="16.42578125" style="878" customWidth="1"/>
    <col min="3843" max="3843" width="21.28515625" style="878" customWidth="1"/>
    <col min="3844" max="3844" width="14.5703125" style="878" customWidth="1"/>
    <col min="3845" max="3845" width="12.7109375" style="878" customWidth="1"/>
    <col min="3846" max="3846" width="17" style="878" customWidth="1"/>
    <col min="3847" max="3847" width="14.28515625" style="878" customWidth="1"/>
    <col min="3848" max="4096" width="9.140625" style="878"/>
    <col min="4097" max="4097" width="28.140625" style="878" customWidth="1"/>
    <col min="4098" max="4098" width="16.42578125" style="878" customWidth="1"/>
    <col min="4099" max="4099" width="21.28515625" style="878" customWidth="1"/>
    <col min="4100" max="4100" width="14.5703125" style="878" customWidth="1"/>
    <col min="4101" max="4101" width="12.7109375" style="878" customWidth="1"/>
    <col min="4102" max="4102" width="17" style="878" customWidth="1"/>
    <col min="4103" max="4103" width="14.28515625" style="878" customWidth="1"/>
    <col min="4104" max="4352" width="9.140625" style="878"/>
    <col min="4353" max="4353" width="28.140625" style="878" customWidth="1"/>
    <col min="4354" max="4354" width="16.42578125" style="878" customWidth="1"/>
    <col min="4355" max="4355" width="21.28515625" style="878" customWidth="1"/>
    <col min="4356" max="4356" width="14.5703125" style="878" customWidth="1"/>
    <col min="4357" max="4357" width="12.7109375" style="878" customWidth="1"/>
    <col min="4358" max="4358" width="17" style="878" customWidth="1"/>
    <col min="4359" max="4359" width="14.28515625" style="878" customWidth="1"/>
    <col min="4360" max="4608" width="9.140625" style="878"/>
    <col min="4609" max="4609" width="28.140625" style="878" customWidth="1"/>
    <col min="4610" max="4610" width="16.42578125" style="878" customWidth="1"/>
    <col min="4611" max="4611" width="21.28515625" style="878" customWidth="1"/>
    <col min="4612" max="4612" width="14.5703125" style="878" customWidth="1"/>
    <col min="4613" max="4613" width="12.7109375" style="878" customWidth="1"/>
    <col min="4614" max="4614" width="17" style="878" customWidth="1"/>
    <col min="4615" max="4615" width="14.28515625" style="878" customWidth="1"/>
    <col min="4616" max="4864" width="9.140625" style="878"/>
    <col min="4865" max="4865" width="28.140625" style="878" customWidth="1"/>
    <col min="4866" max="4866" width="16.42578125" style="878" customWidth="1"/>
    <col min="4867" max="4867" width="21.28515625" style="878" customWidth="1"/>
    <col min="4868" max="4868" width="14.5703125" style="878" customWidth="1"/>
    <col min="4869" max="4869" width="12.7109375" style="878" customWidth="1"/>
    <col min="4870" max="4870" width="17" style="878" customWidth="1"/>
    <col min="4871" max="4871" width="14.28515625" style="878" customWidth="1"/>
    <col min="4872" max="5120" width="9.140625" style="878"/>
    <col min="5121" max="5121" width="28.140625" style="878" customWidth="1"/>
    <col min="5122" max="5122" width="16.42578125" style="878" customWidth="1"/>
    <col min="5123" max="5123" width="21.28515625" style="878" customWidth="1"/>
    <col min="5124" max="5124" width="14.5703125" style="878" customWidth="1"/>
    <col min="5125" max="5125" width="12.7109375" style="878" customWidth="1"/>
    <col min="5126" max="5126" width="17" style="878" customWidth="1"/>
    <col min="5127" max="5127" width="14.28515625" style="878" customWidth="1"/>
    <col min="5128" max="5376" width="9.140625" style="878"/>
    <col min="5377" max="5377" width="28.140625" style="878" customWidth="1"/>
    <col min="5378" max="5378" width="16.42578125" style="878" customWidth="1"/>
    <col min="5379" max="5379" width="21.28515625" style="878" customWidth="1"/>
    <col min="5380" max="5380" width="14.5703125" style="878" customWidth="1"/>
    <col min="5381" max="5381" width="12.7109375" style="878" customWidth="1"/>
    <col min="5382" max="5382" width="17" style="878" customWidth="1"/>
    <col min="5383" max="5383" width="14.28515625" style="878" customWidth="1"/>
    <col min="5384" max="5632" width="9.140625" style="878"/>
    <col min="5633" max="5633" width="28.140625" style="878" customWidth="1"/>
    <col min="5634" max="5634" width="16.42578125" style="878" customWidth="1"/>
    <col min="5635" max="5635" width="21.28515625" style="878" customWidth="1"/>
    <col min="5636" max="5636" width="14.5703125" style="878" customWidth="1"/>
    <col min="5637" max="5637" width="12.7109375" style="878" customWidth="1"/>
    <col min="5638" max="5638" width="17" style="878" customWidth="1"/>
    <col min="5639" max="5639" width="14.28515625" style="878" customWidth="1"/>
    <col min="5640" max="5888" width="9.140625" style="878"/>
    <col min="5889" max="5889" width="28.140625" style="878" customWidth="1"/>
    <col min="5890" max="5890" width="16.42578125" style="878" customWidth="1"/>
    <col min="5891" max="5891" width="21.28515625" style="878" customWidth="1"/>
    <col min="5892" max="5892" width="14.5703125" style="878" customWidth="1"/>
    <col min="5893" max="5893" width="12.7109375" style="878" customWidth="1"/>
    <col min="5894" max="5894" width="17" style="878" customWidth="1"/>
    <col min="5895" max="5895" width="14.28515625" style="878" customWidth="1"/>
    <col min="5896" max="6144" width="9.140625" style="878"/>
    <col min="6145" max="6145" width="28.140625" style="878" customWidth="1"/>
    <col min="6146" max="6146" width="16.42578125" style="878" customWidth="1"/>
    <col min="6147" max="6147" width="21.28515625" style="878" customWidth="1"/>
    <col min="6148" max="6148" width="14.5703125" style="878" customWidth="1"/>
    <col min="6149" max="6149" width="12.7109375" style="878" customWidth="1"/>
    <col min="6150" max="6150" width="17" style="878" customWidth="1"/>
    <col min="6151" max="6151" width="14.28515625" style="878" customWidth="1"/>
    <col min="6152" max="6400" width="9.140625" style="878"/>
    <col min="6401" max="6401" width="28.140625" style="878" customWidth="1"/>
    <col min="6402" max="6402" width="16.42578125" style="878" customWidth="1"/>
    <col min="6403" max="6403" width="21.28515625" style="878" customWidth="1"/>
    <col min="6404" max="6404" width="14.5703125" style="878" customWidth="1"/>
    <col min="6405" max="6405" width="12.7109375" style="878" customWidth="1"/>
    <col min="6406" max="6406" width="17" style="878" customWidth="1"/>
    <col min="6407" max="6407" width="14.28515625" style="878" customWidth="1"/>
    <col min="6408" max="6656" width="9.140625" style="878"/>
    <col min="6657" max="6657" width="28.140625" style="878" customWidth="1"/>
    <col min="6658" max="6658" width="16.42578125" style="878" customWidth="1"/>
    <col min="6659" max="6659" width="21.28515625" style="878" customWidth="1"/>
    <col min="6660" max="6660" width="14.5703125" style="878" customWidth="1"/>
    <col min="6661" max="6661" width="12.7109375" style="878" customWidth="1"/>
    <col min="6662" max="6662" width="17" style="878" customWidth="1"/>
    <col min="6663" max="6663" width="14.28515625" style="878" customWidth="1"/>
    <col min="6664" max="6912" width="9.140625" style="878"/>
    <col min="6913" max="6913" width="28.140625" style="878" customWidth="1"/>
    <col min="6914" max="6914" width="16.42578125" style="878" customWidth="1"/>
    <col min="6915" max="6915" width="21.28515625" style="878" customWidth="1"/>
    <col min="6916" max="6916" width="14.5703125" style="878" customWidth="1"/>
    <col min="6917" max="6917" width="12.7109375" style="878" customWidth="1"/>
    <col min="6918" max="6918" width="17" style="878" customWidth="1"/>
    <col min="6919" max="6919" width="14.28515625" style="878" customWidth="1"/>
    <col min="6920" max="7168" width="9.140625" style="878"/>
    <col min="7169" max="7169" width="28.140625" style="878" customWidth="1"/>
    <col min="7170" max="7170" width="16.42578125" style="878" customWidth="1"/>
    <col min="7171" max="7171" width="21.28515625" style="878" customWidth="1"/>
    <col min="7172" max="7172" width="14.5703125" style="878" customWidth="1"/>
    <col min="7173" max="7173" width="12.7109375" style="878" customWidth="1"/>
    <col min="7174" max="7174" width="17" style="878" customWidth="1"/>
    <col min="7175" max="7175" width="14.28515625" style="878" customWidth="1"/>
    <col min="7176" max="7424" width="9.140625" style="878"/>
    <col min="7425" max="7425" width="28.140625" style="878" customWidth="1"/>
    <col min="7426" max="7426" width="16.42578125" style="878" customWidth="1"/>
    <col min="7427" max="7427" width="21.28515625" style="878" customWidth="1"/>
    <col min="7428" max="7428" width="14.5703125" style="878" customWidth="1"/>
    <col min="7429" max="7429" width="12.7109375" style="878" customWidth="1"/>
    <col min="7430" max="7430" width="17" style="878" customWidth="1"/>
    <col min="7431" max="7431" width="14.28515625" style="878" customWidth="1"/>
    <col min="7432" max="7680" width="9.140625" style="878"/>
    <col min="7681" max="7681" width="28.140625" style="878" customWidth="1"/>
    <col min="7682" max="7682" width="16.42578125" style="878" customWidth="1"/>
    <col min="7683" max="7683" width="21.28515625" style="878" customWidth="1"/>
    <col min="7684" max="7684" width="14.5703125" style="878" customWidth="1"/>
    <col min="7685" max="7685" width="12.7109375" style="878" customWidth="1"/>
    <col min="7686" max="7686" width="17" style="878" customWidth="1"/>
    <col min="7687" max="7687" width="14.28515625" style="878" customWidth="1"/>
    <col min="7688" max="7936" width="9.140625" style="878"/>
    <col min="7937" max="7937" width="28.140625" style="878" customWidth="1"/>
    <col min="7938" max="7938" width="16.42578125" style="878" customWidth="1"/>
    <col min="7939" max="7939" width="21.28515625" style="878" customWidth="1"/>
    <col min="7940" max="7940" width="14.5703125" style="878" customWidth="1"/>
    <col min="7941" max="7941" width="12.7109375" style="878" customWidth="1"/>
    <col min="7942" max="7942" width="17" style="878" customWidth="1"/>
    <col min="7943" max="7943" width="14.28515625" style="878" customWidth="1"/>
    <col min="7944" max="8192" width="9.140625" style="878"/>
    <col min="8193" max="8193" width="28.140625" style="878" customWidth="1"/>
    <col min="8194" max="8194" width="16.42578125" style="878" customWidth="1"/>
    <col min="8195" max="8195" width="21.28515625" style="878" customWidth="1"/>
    <col min="8196" max="8196" width="14.5703125" style="878" customWidth="1"/>
    <col min="8197" max="8197" width="12.7109375" style="878" customWidth="1"/>
    <col min="8198" max="8198" width="17" style="878" customWidth="1"/>
    <col min="8199" max="8199" width="14.28515625" style="878" customWidth="1"/>
    <col min="8200" max="8448" width="9.140625" style="878"/>
    <col min="8449" max="8449" width="28.140625" style="878" customWidth="1"/>
    <col min="8450" max="8450" width="16.42578125" style="878" customWidth="1"/>
    <col min="8451" max="8451" width="21.28515625" style="878" customWidth="1"/>
    <col min="8452" max="8452" width="14.5703125" style="878" customWidth="1"/>
    <col min="8453" max="8453" width="12.7109375" style="878" customWidth="1"/>
    <col min="8454" max="8454" width="17" style="878" customWidth="1"/>
    <col min="8455" max="8455" width="14.28515625" style="878" customWidth="1"/>
    <col min="8456" max="8704" width="9.140625" style="878"/>
    <col min="8705" max="8705" width="28.140625" style="878" customWidth="1"/>
    <col min="8706" max="8706" width="16.42578125" style="878" customWidth="1"/>
    <col min="8707" max="8707" width="21.28515625" style="878" customWidth="1"/>
    <col min="8708" max="8708" width="14.5703125" style="878" customWidth="1"/>
    <col min="8709" max="8709" width="12.7109375" style="878" customWidth="1"/>
    <col min="8710" max="8710" width="17" style="878" customWidth="1"/>
    <col min="8711" max="8711" width="14.28515625" style="878" customWidth="1"/>
    <col min="8712" max="8960" width="9.140625" style="878"/>
    <col min="8961" max="8961" width="28.140625" style="878" customWidth="1"/>
    <col min="8962" max="8962" width="16.42578125" style="878" customWidth="1"/>
    <col min="8963" max="8963" width="21.28515625" style="878" customWidth="1"/>
    <col min="8964" max="8964" width="14.5703125" style="878" customWidth="1"/>
    <col min="8965" max="8965" width="12.7109375" style="878" customWidth="1"/>
    <col min="8966" max="8966" width="17" style="878" customWidth="1"/>
    <col min="8967" max="8967" width="14.28515625" style="878" customWidth="1"/>
    <col min="8968" max="9216" width="9.140625" style="878"/>
    <col min="9217" max="9217" width="28.140625" style="878" customWidth="1"/>
    <col min="9218" max="9218" width="16.42578125" style="878" customWidth="1"/>
    <col min="9219" max="9219" width="21.28515625" style="878" customWidth="1"/>
    <col min="9220" max="9220" width="14.5703125" style="878" customWidth="1"/>
    <col min="9221" max="9221" width="12.7109375" style="878" customWidth="1"/>
    <col min="9222" max="9222" width="17" style="878" customWidth="1"/>
    <col min="9223" max="9223" width="14.28515625" style="878" customWidth="1"/>
    <col min="9224" max="9472" width="9.140625" style="878"/>
    <col min="9473" max="9473" width="28.140625" style="878" customWidth="1"/>
    <col min="9474" max="9474" width="16.42578125" style="878" customWidth="1"/>
    <col min="9475" max="9475" width="21.28515625" style="878" customWidth="1"/>
    <col min="9476" max="9476" width="14.5703125" style="878" customWidth="1"/>
    <col min="9477" max="9477" width="12.7109375" style="878" customWidth="1"/>
    <col min="9478" max="9478" width="17" style="878" customWidth="1"/>
    <col min="9479" max="9479" width="14.28515625" style="878" customWidth="1"/>
    <col min="9480" max="9728" width="9.140625" style="878"/>
    <col min="9729" max="9729" width="28.140625" style="878" customWidth="1"/>
    <col min="9730" max="9730" width="16.42578125" style="878" customWidth="1"/>
    <col min="9731" max="9731" width="21.28515625" style="878" customWidth="1"/>
    <col min="9732" max="9732" width="14.5703125" style="878" customWidth="1"/>
    <col min="9733" max="9733" width="12.7109375" style="878" customWidth="1"/>
    <col min="9734" max="9734" width="17" style="878" customWidth="1"/>
    <col min="9735" max="9735" width="14.28515625" style="878" customWidth="1"/>
    <col min="9736" max="9984" width="9.140625" style="878"/>
    <col min="9985" max="9985" width="28.140625" style="878" customWidth="1"/>
    <col min="9986" max="9986" width="16.42578125" style="878" customWidth="1"/>
    <col min="9987" max="9987" width="21.28515625" style="878" customWidth="1"/>
    <col min="9988" max="9988" width="14.5703125" style="878" customWidth="1"/>
    <col min="9989" max="9989" width="12.7109375" style="878" customWidth="1"/>
    <col min="9990" max="9990" width="17" style="878" customWidth="1"/>
    <col min="9991" max="9991" width="14.28515625" style="878" customWidth="1"/>
    <col min="9992" max="10240" width="9.140625" style="878"/>
    <col min="10241" max="10241" width="28.140625" style="878" customWidth="1"/>
    <col min="10242" max="10242" width="16.42578125" style="878" customWidth="1"/>
    <col min="10243" max="10243" width="21.28515625" style="878" customWidth="1"/>
    <col min="10244" max="10244" width="14.5703125" style="878" customWidth="1"/>
    <col min="10245" max="10245" width="12.7109375" style="878" customWidth="1"/>
    <col min="10246" max="10246" width="17" style="878" customWidth="1"/>
    <col min="10247" max="10247" width="14.28515625" style="878" customWidth="1"/>
    <col min="10248" max="10496" width="9.140625" style="878"/>
    <col min="10497" max="10497" width="28.140625" style="878" customWidth="1"/>
    <col min="10498" max="10498" width="16.42578125" style="878" customWidth="1"/>
    <col min="10499" max="10499" width="21.28515625" style="878" customWidth="1"/>
    <col min="10500" max="10500" width="14.5703125" style="878" customWidth="1"/>
    <col min="10501" max="10501" width="12.7109375" style="878" customWidth="1"/>
    <col min="10502" max="10502" width="17" style="878" customWidth="1"/>
    <col min="10503" max="10503" width="14.28515625" style="878" customWidth="1"/>
    <col min="10504" max="10752" width="9.140625" style="878"/>
    <col min="10753" max="10753" width="28.140625" style="878" customWidth="1"/>
    <col min="10754" max="10754" width="16.42578125" style="878" customWidth="1"/>
    <col min="10755" max="10755" width="21.28515625" style="878" customWidth="1"/>
    <col min="10756" max="10756" width="14.5703125" style="878" customWidth="1"/>
    <col min="10757" max="10757" width="12.7109375" style="878" customWidth="1"/>
    <col min="10758" max="10758" width="17" style="878" customWidth="1"/>
    <col min="10759" max="10759" width="14.28515625" style="878" customWidth="1"/>
    <col min="10760" max="11008" width="9.140625" style="878"/>
    <col min="11009" max="11009" width="28.140625" style="878" customWidth="1"/>
    <col min="11010" max="11010" width="16.42578125" style="878" customWidth="1"/>
    <col min="11011" max="11011" width="21.28515625" style="878" customWidth="1"/>
    <col min="11012" max="11012" width="14.5703125" style="878" customWidth="1"/>
    <col min="11013" max="11013" width="12.7109375" style="878" customWidth="1"/>
    <col min="11014" max="11014" width="17" style="878" customWidth="1"/>
    <col min="11015" max="11015" width="14.28515625" style="878" customWidth="1"/>
    <col min="11016" max="11264" width="9.140625" style="878"/>
    <col min="11265" max="11265" width="28.140625" style="878" customWidth="1"/>
    <col min="11266" max="11266" width="16.42578125" style="878" customWidth="1"/>
    <col min="11267" max="11267" width="21.28515625" style="878" customWidth="1"/>
    <col min="11268" max="11268" width="14.5703125" style="878" customWidth="1"/>
    <col min="11269" max="11269" width="12.7109375" style="878" customWidth="1"/>
    <col min="11270" max="11270" width="17" style="878" customWidth="1"/>
    <col min="11271" max="11271" width="14.28515625" style="878" customWidth="1"/>
    <col min="11272" max="11520" width="9.140625" style="878"/>
    <col min="11521" max="11521" width="28.140625" style="878" customWidth="1"/>
    <col min="11522" max="11522" width="16.42578125" style="878" customWidth="1"/>
    <col min="11523" max="11523" width="21.28515625" style="878" customWidth="1"/>
    <col min="11524" max="11524" width="14.5703125" style="878" customWidth="1"/>
    <col min="11525" max="11525" width="12.7109375" style="878" customWidth="1"/>
    <col min="11526" max="11526" width="17" style="878" customWidth="1"/>
    <col min="11527" max="11527" width="14.28515625" style="878" customWidth="1"/>
    <col min="11528" max="11776" width="9.140625" style="878"/>
    <col min="11777" max="11777" width="28.140625" style="878" customWidth="1"/>
    <col min="11778" max="11778" width="16.42578125" style="878" customWidth="1"/>
    <col min="11779" max="11779" width="21.28515625" style="878" customWidth="1"/>
    <col min="11780" max="11780" width="14.5703125" style="878" customWidth="1"/>
    <col min="11781" max="11781" width="12.7109375" style="878" customWidth="1"/>
    <col min="11782" max="11782" width="17" style="878" customWidth="1"/>
    <col min="11783" max="11783" width="14.28515625" style="878" customWidth="1"/>
    <col min="11784" max="12032" width="9.140625" style="878"/>
    <col min="12033" max="12033" width="28.140625" style="878" customWidth="1"/>
    <col min="12034" max="12034" width="16.42578125" style="878" customWidth="1"/>
    <col min="12035" max="12035" width="21.28515625" style="878" customWidth="1"/>
    <col min="12036" max="12036" width="14.5703125" style="878" customWidth="1"/>
    <col min="12037" max="12037" width="12.7109375" style="878" customWidth="1"/>
    <col min="12038" max="12038" width="17" style="878" customWidth="1"/>
    <col min="12039" max="12039" width="14.28515625" style="878" customWidth="1"/>
    <col min="12040" max="12288" width="9.140625" style="878"/>
    <col min="12289" max="12289" width="28.140625" style="878" customWidth="1"/>
    <col min="12290" max="12290" width="16.42578125" style="878" customWidth="1"/>
    <col min="12291" max="12291" width="21.28515625" style="878" customWidth="1"/>
    <col min="12292" max="12292" width="14.5703125" style="878" customWidth="1"/>
    <col min="12293" max="12293" width="12.7109375" style="878" customWidth="1"/>
    <col min="12294" max="12294" width="17" style="878" customWidth="1"/>
    <col min="12295" max="12295" width="14.28515625" style="878" customWidth="1"/>
    <col min="12296" max="12544" width="9.140625" style="878"/>
    <col min="12545" max="12545" width="28.140625" style="878" customWidth="1"/>
    <col min="12546" max="12546" width="16.42578125" style="878" customWidth="1"/>
    <col min="12547" max="12547" width="21.28515625" style="878" customWidth="1"/>
    <col min="12548" max="12548" width="14.5703125" style="878" customWidth="1"/>
    <col min="12549" max="12549" width="12.7109375" style="878" customWidth="1"/>
    <col min="12550" max="12550" width="17" style="878" customWidth="1"/>
    <col min="12551" max="12551" width="14.28515625" style="878" customWidth="1"/>
    <col min="12552" max="12800" width="9.140625" style="878"/>
    <col min="12801" max="12801" width="28.140625" style="878" customWidth="1"/>
    <col min="12802" max="12802" width="16.42578125" style="878" customWidth="1"/>
    <col min="12803" max="12803" width="21.28515625" style="878" customWidth="1"/>
    <col min="12804" max="12804" width="14.5703125" style="878" customWidth="1"/>
    <col min="12805" max="12805" width="12.7109375" style="878" customWidth="1"/>
    <col min="12806" max="12806" width="17" style="878" customWidth="1"/>
    <col min="12807" max="12807" width="14.28515625" style="878" customWidth="1"/>
    <col min="12808" max="13056" width="9.140625" style="878"/>
    <col min="13057" max="13057" width="28.140625" style="878" customWidth="1"/>
    <col min="13058" max="13058" width="16.42578125" style="878" customWidth="1"/>
    <col min="13059" max="13059" width="21.28515625" style="878" customWidth="1"/>
    <col min="13060" max="13060" width="14.5703125" style="878" customWidth="1"/>
    <col min="13061" max="13061" width="12.7109375" style="878" customWidth="1"/>
    <col min="13062" max="13062" width="17" style="878" customWidth="1"/>
    <col min="13063" max="13063" width="14.28515625" style="878" customWidth="1"/>
    <col min="13064" max="13312" width="9.140625" style="878"/>
    <col min="13313" max="13313" width="28.140625" style="878" customWidth="1"/>
    <col min="13314" max="13314" width="16.42578125" style="878" customWidth="1"/>
    <col min="13315" max="13315" width="21.28515625" style="878" customWidth="1"/>
    <col min="13316" max="13316" width="14.5703125" style="878" customWidth="1"/>
    <col min="13317" max="13317" width="12.7109375" style="878" customWidth="1"/>
    <col min="13318" max="13318" width="17" style="878" customWidth="1"/>
    <col min="13319" max="13319" width="14.28515625" style="878" customWidth="1"/>
    <col min="13320" max="13568" width="9.140625" style="878"/>
    <col min="13569" max="13569" width="28.140625" style="878" customWidth="1"/>
    <col min="13570" max="13570" width="16.42578125" style="878" customWidth="1"/>
    <col min="13571" max="13571" width="21.28515625" style="878" customWidth="1"/>
    <col min="13572" max="13572" width="14.5703125" style="878" customWidth="1"/>
    <col min="13573" max="13573" width="12.7109375" style="878" customWidth="1"/>
    <col min="13574" max="13574" width="17" style="878" customWidth="1"/>
    <col min="13575" max="13575" width="14.28515625" style="878" customWidth="1"/>
    <col min="13576" max="13824" width="9.140625" style="878"/>
    <col min="13825" max="13825" width="28.140625" style="878" customWidth="1"/>
    <col min="13826" max="13826" width="16.42578125" style="878" customWidth="1"/>
    <col min="13827" max="13827" width="21.28515625" style="878" customWidth="1"/>
    <col min="13828" max="13828" width="14.5703125" style="878" customWidth="1"/>
    <col min="13829" max="13829" width="12.7109375" style="878" customWidth="1"/>
    <col min="13830" max="13830" width="17" style="878" customWidth="1"/>
    <col min="13831" max="13831" width="14.28515625" style="878" customWidth="1"/>
    <col min="13832" max="14080" width="9.140625" style="878"/>
    <col min="14081" max="14081" width="28.140625" style="878" customWidth="1"/>
    <col min="14082" max="14082" width="16.42578125" style="878" customWidth="1"/>
    <col min="14083" max="14083" width="21.28515625" style="878" customWidth="1"/>
    <col min="14084" max="14084" width="14.5703125" style="878" customWidth="1"/>
    <col min="14085" max="14085" width="12.7109375" style="878" customWidth="1"/>
    <col min="14086" max="14086" width="17" style="878" customWidth="1"/>
    <col min="14087" max="14087" width="14.28515625" style="878" customWidth="1"/>
    <col min="14088" max="14336" width="9.140625" style="878"/>
    <col min="14337" max="14337" width="28.140625" style="878" customWidth="1"/>
    <col min="14338" max="14338" width="16.42578125" style="878" customWidth="1"/>
    <col min="14339" max="14339" width="21.28515625" style="878" customWidth="1"/>
    <col min="14340" max="14340" width="14.5703125" style="878" customWidth="1"/>
    <col min="14341" max="14341" width="12.7109375" style="878" customWidth="1"/>
    <col min="14342" max="14342" width="17" style="878" customWidth="1"/>
    <col min="14343" max="14343" width="14.28515625" style="878" customWidth="1"/>
    <col min="14344" max="14592" width="9.140625" style="878"/>
    <col min="14593" max="14593" width="28.140625" style="878" customWidth="1"/>
    <col min="14594" max="14594" width="16.42578125" style="878" customWidth="1"/>
    <col min="14595" max="14595" width="21.28515625" style="878" customWidth="1"/>
    <col min="14596" max="14596" width="14.5703125" style="878" customWidth="1"/>
    <col min="14597" max="14597" width="12.7109375" style="878" customWidth="1"/>
    <col min="14598" max="14598" width="17" style="878" customWidth="1"/>
    <col min="14599" max="14599" width="14.28515625" style="878" customWidth="1"/>
    <col min="14600" max="14848" width="9.140625" style="878"/>
    <col min="14849" max="14849" width="28.140625" style="878" customWidth="1"/>
    <col min="14850" max="14850" width="16.42578125" style="878" customWidth="1"/>
    <col min="14851" max="14851" width="21.28515625" style="878" customWidth="1"/>
    <col min="14852" max="14852" width="14.5703125" style="878" customWidth="1"/>
    <col min="14853" max="14853" width="12.7109375" style="878" customWidth="1"/>
    <col min="14854" max="14854" width="17" style="878" customWidth="1"/>
    <col min="14855" max="14855" width="14.28515625" style="878" customWidth="1"/>
    <col min="14856" max="15104" width="9.140625" style="878"/>
    <col min="15105" max="15105" width="28.140625" style="878" customWidth="1"/>
    <col min="15106" max="15106" width="16.42578125" style="878" customWidth="1"/>
    <col min="15107" max="15107" width="21.28515625" style="878" customWidth="1"/>
    <col min="15108" max="15108" width="14.5703125" style="878" customWidth="1"/>
    <col min="15109" max="15109" width="12.7109375" style="878" customWidth="1"/>
    <col min="15110" max="15110" width="17" style="878" customWidth="1"/>
    <col min="15111" max="15111" width="14.28515625" style="878" customWidth="1"/>
    <col min="15112" max="15360" width="9.140625" style="878"/>
    <col min="15361" max="15361" width="28.140625" style="878" customWidth="1"/>
    <col min="15362" max="15362" width="16.42578125" style="878" customWidth="1"/>
    <col min="15363" max="15363" width="21.28515625" style="878" customWidth="1"/>
    <col min="15364" max="15364" width="14.5703125" style="878" customWidth="1"/>
    <col min="15365" max="15365" width="12.7109375" style="878" customWidth="1"/>
    <col min="15366" max="15366" width="17" style="878" customWidth="1"/>
    <col min="15367" max="15367" width="14.28515625" style="878" customWidth="1"/>
    <col min="15368" max="15616" width="9.140625" style="878"/>
    <col min="15617" max="15617" width="28.140625" style="878" customWidth="1"/>
    <col min="15618" max="15618" width="16.42578125" style="878" customWidth="1"/>
    <col min="15619" max="15619" width="21.28515625" style="878" customWidth="1"/>
    <col min="15620" max="15620" width="14.5703125" style="878" customWidth="1"/>
    <col min="15621" max="15621" width="12.7109375" style="878" customWidth="1"/>
    <col min="15622" max="15622" width="17" style="878" customWidth="1"/>
    <col min="15623" max="15623" width="14.28515625" style="878" customWidth="1"/>
    <col min="15624" max="15872" width="9.140625" style="878"/>
    <col min="15873" max="15873" width="28.140625" style="878" customWidth="1"/>
    <col min="15874" max="15874" width="16.42578125" style="878" customWidth="1"/>
    <col min="15875" max="15875" width="21.28515625" style="878" customWidth="1"/>
    <col min="15876" max="15876" width="14.5703125" style="878" customWidth="1"/>
    <col min="15877" max="15877" width="12.7109375" style="878" customWidth="1"/>
    <col min="15878" max="15878" width="17" style="878" customWidth="1"/>
    <col min="15879" max="15879" width="14.28515625" style="878" customWidth="1"/>
    <col min="15880" max="16128" width="9.140625" style="878"/>
    <col min="16129" max="16129" width="28.140625" style="878" customWidth="1"/>
    <col min="16130" max="16130" width="16.42578125" style="878" customWidth="1"/>
    <col min="16131" max="16131" width="21.28515625" style="878" customWidth="1"/>
    <col min="16132" max="16132" width="14.5703125" style="878" customWidth="1"/>
    <col min="16133" max="16133" width="12.7109375" style="878" customWidth="1"/>
    <col min="16134" max="16134" width="17" style="878" customWidth="1"/>
    <col min="16135" max="16135" width="14.28515625" style="878" customWidth="1"/>
    <col min="16136" max="16384" width="9.140625" style="878"/>
  </cols>
  <sheetData>
    <row r="1" spans="1:7" ht="9.9499999999999993" customHeight="1" x14ac:dyDescent="0.25"/>
    <row r="2" spans="1:7" ht="15.75" x14ac:dyDescent="0.25">
      <c r="A2" s="879" t="s">
        <v>946</v>
      </c>
    </row>
    <row r="3" spans="1:7" ht="9.9499999999999993" customHeight="1" x14ac:dyDescent="0.25"/>
    <row r="4" spans="1:7" ht="12.75" customHeight="1" x14ac:dyDescent="0.25">
      <c r="A4" s="1155" t="s">
        <v>947</v>
      </c>
      <c r="B4" s="1156" t="s">
        <v>948</v>
      </c>
      <c r="C4" s="1156" t="s">
        <v>949</v>
      </c>
      <c r="D4" s="1156" t="s">
        <v>950</v>
      </c>
      <c r="E4" s="1156" t="s">
        <v>743</v>
      </c>
      <c r="F4" s="1156" t="s">
        <v>742</v>
      </c>
      <c r="G4" s="1154" t="s">
        <v>951</v>
      </c>
    </row>
    <row r="5" spans="1:7" ht="104.25" customHeight="1" x14ac:dyDescent="0.25">
      <c r="A5" s="1155"/>
      <c r="B5" s="1156"/>
      <c r="C5" s="1156"/>
      <c r="D5" s="1156"/>
      <c r="E5" s="1156"/>
      <c r="F5" s="1156"/>
      <c r="G5" s="1154"/>
    </row>
    <row r="6" spans="1:7" ht="10.5" customHeight="1" x14ac:dyDescent="0.25">
      <c r="A6" s="880">
        <v>0</v>
      </c>
      <c r="B6" s="880">
        <v>1</v>
      </c>
      <c r="C6" s="880">
        <v>2</v>
      </c>
      <c r="D6" s="880">
        <v>3</v>
      </c>
      <c r="E6" s="880" t="s">
        <v>952</v>
      </c>
      <c r="F6" s="880" t="s">
        <v>953</v>
      </c>
      <c r="G6" s="880" t="s">
        <v>954</v>
      </c>
    </row>
    <row r="7" spans="1:7" ht="11.25" hidden="1" customHeight="1" x14ac:dyDescent="0.25">
      <c r="A7" s="881" t="s">
        <v>955</v>
      </c>
      <c r="B7" s="882">
        <v>453257.64</v>
      </c>
      <c r="C7" s="882">
        <v>25175972.989999998</v>
      </c>
      <c r="D7" s="882">
        <v>1094000</v>
      </c>
      <c r="E7" s="883">
        <f>IF(B7=0,1,C7/(B7+C7))</f>
        <v>0.98231481679999999</v>
      </c>
      <c r="F7" s="884">
        <f>D7*E7</f>
        <v>1074652.4099999999</v>
      </c>
      <c r="G7" s="885">
        <f>D7-F7</f>
        <v>19347.59</v>
      </c>
    </row>
    <row r="8" spans="1:7" ht="11.25" hidden="1" customHeight="1" x14ac:dyDescent="0.25">
      <c r="A8" s="881" t="s">
        <v>956</v>
      </c>
      <c r="B8" s="882">
        <v>334562.03000000003</v>
      </c>
      <c r="C8" s="882">
        <v>44389783.619999997</v>
      </c>
      <c r="D8" s="882">
        <v>1988600</v>
      </c>
      <c r="E8" s="883">
        <f t="shared" ref="E8:E38" si="0">IF(B8=0,1,C8/(B8+C8))</f>
        <v>0.9925194651</v>
      </c>
      <c r="F8" s="884">
        <f t="shared" ref="F8:F37" si="1">D8*E8</f>
        <v>1973724.21</v>
      </c>
      <c r="G8" s="885">
        <f t="shared" ref="G8:G37" si="2">D8-F8</f>
        <v>14875.79</v>
      </c>
    </row>
    <row r="9" spans="1:7" ht="11.25" hidden="1" customHeight="1" x14ac:dyDescent="0.25">
      <c r="A9" s="881" t="s">
        <v>957</v>
      </c>
      <c r="B9" s="882">
        <v>4015224.2</v>
      </c>
      <c r="C9" s="882">
        <v>33421125.68</v>
      </c>
      <c r="D9" s="882">
        <v>587800</v>
      </c>
      <c r="E9" s="883">
        <f t="shared" si="0"/>
        <v>0.89274530740000002</v>
      </c>
      <c r="F9" s="884">
        <f t="shared" si="1"/>
        <v>524755.68999999994</v>
      </c>
      <c r="G9" s="885">
        <f t="shared" si="2"/>
        <v>63044.31</v>
      </c>
    </row>
    <row r="10" spans="1:7" ht="11.25" hidden="1" customHeight="1" x14ac:dyDescent="0.25">
      <c r="A10" s="881" t="s">
        <v>958</v>
      </c>
      <c r="B10" s="882">
        <v>768270.55</v>
      </c>
      <c r="C10" s="882">
        <v>27894986.050000001</v>
      </c>
      <c r="D10" s="882">
        <v>1098100</v>
      </c>
      <c r="E10" s="883">
        <f t="shared" si="0"/>
        <v>0.97319667610000005</v>
      </c>
      <c r="F10" s="884">
        <f t="shared" si="1"/>
        <v>1068667.27</v>
      </c>
      <c r="G10" s="885">
        <f t="shared" si="2"/>
        <v>29432.73</v>
      </c>
    </row>
    <row r="11" spans="1:7" ht="11.25" hidden="1" customHeight="1" x14ac:dyDescent="0.25">
      <c r="A11" s="881" t="s">
        <v>959</v>
      </c>
      <c r="B11" s="882">
        <v>495989.3</v>
      </c>
      <c r="C11" s="882">
        <v>37297405.969999999</v>
      </c>
      <c r="D11" s="882">
        <v>1156400</v>
      </c>
      <c r="E11" s="883">
        <f t="shared" si="0"/>
        <v>0.98687629690000001</v>
      </c>
      <c r="F11" s="884">
        <f t="shared" si="1"/>
        <v>1141223.75</v>
      </c>
      <c r="G11" s="885">
        <f t="shared" si="2"/>
        <v>15176.25</v>
      </c>
    </row>
    <row r="12" spans="1:7" ht="11.25" hidden="1" customHeight="1" x14ac:dyDescent="0.25">
      <c r="A12" s="881" t="s">
        <v>960</v>
      </c>
      <c r="B12" s="882">
        <v>228000</v>
      </c>
      <c r="C12" s="882">
        <v>28916190.449999999</v>
      </c>
      <c r="D12" s="882">
        <v>1416600</v>
      </c>
      <c r="E12" s="883">
        <f t="shared" si="0"/>
        <v>0.9921768285</v>
      </c>
      <c r="F12" s="884">
        <f t="shared" si="1"/>
        <v>1405517.7</v>
      </c>
      <c r="G12" s="885">
        <f t="shared" si="2"/>
        <v>11082.3</v>
      </c>
    </row>
    <row r="13" spans="1:7" ht="11.25" hidden="1" customHeight="1" x14ac:dyDescent="0.25">
      <c r="A13" s="881" t="s">
        <v>961</v>
      </c>
      <c r="B13" s="882">
        <v>836540</v>
      </c>
      <c r="C13" s="882">
        <v>26119723.120000001</v>
      </c>
      <c r="D13" s="882">
        <v>738500</v>
      </c>
      <c r="E13" s="883">
        <f t="shared" si="0"/>
        <v>0.96896676680000005</v>
      </c>
      <c r="F13" s="884">
        <f t="shared" si="1"/>
        <v>715581.96</v>
      </c>
      <c r="G13" s="885">
        <f t="shared" si="2"/>
        <v>22918.04</v>
      </c>
    </row>
    <row r="14" spans="1:7" ht="11.25" hidden="1" customHeight="1" x14ac:dyDescent="0.25">
      <c r="A14" s="881" t="s">
        <v>962</v>
      </c>
      <c r="B14" s="882">
        <v>609847.61</v>
      </c>
      <c r="C14" s="882">
        <v>35148359.149999999</v>
      </c>
      <c r="D14" s="882">
        <v>732900</v>
      </c>
      <c r="E14" s="883">
        <f t="shared" si="0"/>
        <v>0.9829452407</v>
      </c>
      <c r="F14" s="884">
        <f t="shared" si="1"/>
        <v>720400.57</v>
      </c>
      <c r="G14" s="885">
        <f t="shared" si="2"/>
        <v>12499.43</v>
      </c>
    </row>
    <row r="15" spans="1:7" ht="11.25" hidden="1" customHeight="1" x14ac:dyDescent="0.25">
      <c r="A15" s="881" t="s">
        <v>963</v>
      </c>
      <c r="B15" s="882">
        <v>3167938.16</v>
      </c>
      <c r="C15" s="882">
        <v>38479183.450000003</v>
      </c>
      <c r="D15" s="882">
        <v>2206300</v>
      </c>
      <c r="E15" s="883">
        <f t="shared" si="0"/>
        <v>0.92393380290000005</v>
      </c>
      <c r="F15" s="884">
        <f t="shared" si="1"/>
        <v>2038475.15</v>
      </c>
      <c r="G15" s="885">
        <f t="shared" si="2"/>
        <v>167824.85</v>
      </c>
    </row>
    <row r="16" spans="1:7" ht="11.25" hidden="1" customHeight="1" x14ac:dyDescent="0.25">
      <c r="A16" s="881" t="s">
        <v>964</v>
      </c>
      <c r="B16" s="882">
        <v>275723.28000000003</v>
      </c>
      <c r="C16" s="882">
        <v>35416900.600000001</v>
      </c>
      <c r="D16" s="882">
        <v>2093300</v>
      </c>
      <c r="E16" s="883">
        <f t="shared" si="0"/>
        <v>0.99227506269999999</v>
      </c>
      <c r="F16" s="884">
        <f t="shared" si="1"/>
        <v>2077129.39</v>
      </c>
      <c r="G16" s="885">
        <f t="shared" si="2"/>
        <v>16170.61</v>
      </c>
    </row>
    <row r="17" spans="1:7" ht="11.25" hidden="1" customHeight="1" x14ac:dyDescent="0.25">
      <c r="A17" s="881" t="s">
        <v>965</v>
      </c>
      <c r="B17" s="882">
        <v>471546.45</v>
      </c>
      <c r="C17" s="882">
        <v>33593025.630000003</v>
      </c>
      <c r="D17" s="882">
        <v>1232900</v>
      </c>
      <c r="E17" s="883">
        <f t="shared" si="0"/>
        <v>0.98615727659999997</v>
      </c>
      <c r="F17" s="884">
        <f t="shared" si="1"/>
        <v>1215833.31</v>
      </c>
      <c r="G17" s="885">
        <f t="shared" si="2"/>
        <v>17066.689999999999</v>
      </c>
    </row>
    <row r="18" spans="1:7" ht="11.25" hidden="1" customHeight="1" x14ac:dyDescent="0.25">
      <c r="A18" s="886" t="s">
        <v>966</v>
      </c>
      <c r="B18" s="882">
        <v>0</v>
      </c>
      <c r="C18" s="882">
        <v>22216930.5</v>
      </c>
      <c r="D18" s="882">
        <v>597300</v>
      </c>
      <c r="E18" s="883">
        <f>IF(B18=0,1,C18/(B18+C18))</f>
        <v>1</v>
      </c>
      <c r="F18" s="884">
        <f>D18*E18</f>
        <v>597300</v>
      </c>
      <c r="G18" s="885">
        <f>D18-F18</f>
        <v>0</v>
      </c>
    </row>
    <row r="19" spans="1:7" ht="11.25" hidden="1" customHeight="1" x14ac:dyDescent="0.25">
      <c r="A19" s="881" t="s">
        <v>967</v>
      </c>
      <c r="B19" s="882">
        <v>192960.68</v>
      </c>
      <c r="C19" s="882">
        <v>34081564.590000004</v>
      </c>
      <c r="D19" s="882">
        <v>1297600</v>
      </c>
      <c r="E19" s="883">
        <f t="shared" si="0"/>
        <v>0.99437014290000003</v>
      </c>
      <c r="F19" s="884">
        <f t="shared" si="1"/>
        <v>1290294.7</v>
      </c>
      <c r="G19" s="885">
        <f t="shared" si="2"/>
        <v>7305.3</v>
      </c>
    </row>
    <row r="20" spans="1:7" ht="11.25" hidden="1" customHeight="1" x14ac:dyDescent="0.25">
      <c r="A20" s="881" t="s">
        <v>968</v>
      </c>
      <c r="B20" s="882">
        <v>353787.98</v>
      </c>
      <c r="C20" s="882">
        <v>36685121.909999996</v>
      </c>
      <c r="D20" s="882">
        <v>1581700</v>
      </c>
      <c r="E20" s="883">
        <f t="shared" si="0"/>
        <v>0.99044820749999996</v>
      </c>
      <c r="F20" s="884">
        <f t="shared" si="1"/>
        <v>1566591.93</v>
      </c>
      <c r="G20" s="885">
        <f t="shared" si="2"/>
        <v>15108.07</v>
      </c>
    </row>
    <row r="21" spans="1:7" ht="11.25" hidden="1" customHeight="1" x14ac:dyDescent="0.25">
      <c r="A21" s="881" t="s">
        <v>969</v>
      </c>
      <c r="B21" s="882">
        <v>686010</v>
      </c>
      <c r="C21" s="882">
        <v>34584483.840000004</v>
      </c>
      <c r="D21" s="882">
        <v>1816200</v>
      </c>
      <c r="E21" s="883">
        <f t="shared" si="0"/>
        <v>0.98055003129999996</v>
      </c>
      <c r="F21" s="884">
        <f t="shared" si="1"/>
        <v>1780874.97</v>
      </c>
      <c r="G21" s="885">
        <f t="shared" si="2"/>
        <v>35325.03</v>
      </c>
    </row>
    <row r="22" spans="1:7" ht="11.25" hidden="1" customHeight="1" x14ac:dyDescent="0.25">
      <c r="A22" s="881" t="s">
        <v>970</v>
      </c>
      <c r="B22" s="882">
        <v>2590305.5699999998</v>
      </c>
      <c r="C22" s="882">
        <v>38063046.509999998</v>
      </c>
      <c r="D22" s="882">
        <v>1995200</v>
      </c>
      <c r="E22" s="883">
        <f t="shared" si="0"/>
        <v>0.93628310000000003</v>
      </c>
      <c r="F22" s="884">
        <f t="shared" si="1"/>
        <v>1868072.04</v>
      </c>
      <c r="G22" s="885">
        <f t="shared" si="2"/>
        <v>127127.96</v>
      </c>
    </row>
    <row r="23" spans="1:7" ht="11.25" hidden="1" customHeight="1" x14ac:dyDescent="0.25">
      <c r="A23" s="881" t="s">
        <v>971</v>
      </c>
      <c r="B23" s="882">
        <v>515953.5</v>
      </c>
      <c r="C23" s="882">
        <v>38162028.140000001</v>
      </c>
      <c r="D23" s="882">
        <v>1194900</v>
      </c>
      <c r="E23" s="883">
        <f t="shared" si="0"/>
        <v>0.98666027860000005</v>
      </c>
      <c r="F23" s="884">
        <f t="shared" si="1"/>
        <v>1178960.3700000001</v>
      </c>
      <c r="G23" s="885">
        <f t="shared" si="2"/>
        <v>15939.63</v>
      </c>
    </row>
    <row r="24" spans="1:7" ht="11.25" hidden="1" customHeight="1" x14ac:dyDescent="0.25">
      <c r="A24" s="881" t="s">
        <v>972</v>
      </c>
      <c r="B24" s="882">
        <v>355803.14</v>
      </c>
      <c r="C24" s="882">
        <v>31467036.68</v>
      </c>
      <c r="D24" s="882">
        <v>1856600</v>
      </c>
      <c r="E24" s="883">
        <f t="shared" si="0"/>
        <v>0.98881925240000001</v>
      </c>
      <c r="F24" s="884">
        <f t="shared" si="1"/>
        <v>1835841.82</v>
      </c>
      <c r="G24" s="885">
        <f t="shared" si="2"/>
        <v>20758.18</v>
      </c>
    </row>
    <row r="25" spans="1:7" ht="11.25" hidden="1" customHeight="1" x14ac:dyDescent="0.25">
      <c r="A25" s="881" t="s">
        <v>973</v>
      </c>
      <c r="B25" s="882">
        <v>446440.5</v>
      </c>
      <c r="C25" s="882">
        <v>24909038.129999999</v>
      </c>
      <c r="D25" s="882">
        <v>1053600</v>
      </c>
      <c r="E25" s="883">
        <f t="shared" si="0"/>
        <v>0.9823927402</v>
      </c>
      <c r="F25" s="884">
        <f t="shared" si="1"/>
        <v>1035048.99</v>
      </c>
      <c r="G25" s="885">
        <f t="shared" si="2"/>
        <v>18551.009999999998</v>
      </c>
    </row>
    <row r="26" spans="1:7" ht="11.25" hidden="1" customHeight="1" x14ac:dyDescent="0.25">
      <c r="A26" s="881" t="s">
        <v>974</v>
      </c>
      <c r="B26" s="882">
        <v>890866.12</v>
      </c>
      <c r="C26" s="882">
        <v>35441794.049999997</v>
      </c>
      <c r="D26" s="882">
        <v>2033900</v>
      </c>
      <c r="E26" s="883">
        <f t="shared" si="0"/>
        <v>0.97548029469999997</v>
      </c>
      <c r="F26" s="884">
        <f t="shared" si="1"/>
        <v>1984029.37</v>
      </c>
      <c r="G26" s="885">
        <f t="shared" si="2"/>
        <v>49870.63</v>
      </c>
    </row>
    <row r="27" spans="1:7" ht="11.25" hidden="1" customHeight="1" x14ac:dyDescent="0.25">
      <c r="A27" s="881" t="s">
        <v>975</v>
      </c>
      <c r="B27" s="882">
        <v>1445263.26</v>
      </c>
      <c r="C27" s="882">
        <v>59700202.119999997</v>
      </c>
      <c r="D27" s="882">
        <v>2581800</v>
      </c>
      <c r="E27" s="883">
        <f t="shared" si="0"/>
        <v>0.97636352510000002</v>
      </c>
      <c r="F27" s="884">
        <f t="shared" si="1"/>
        <v>2520775.35</v>
      </c>
      <c r="G27" s="885">
        <f t="shared" si="2"/>
        <v>61024.65</v>
      </c>
    </row>
    <row r="28" spans="1:7" ht="11.25" hidden="1" customHeight="1" x14ac:dyDescent="0.25">
      <c r="A28" s="881" t="s">
        <v>976</v>
      </c>
      <c r="B28" s="882">
        <v>281470.7</v>
      </c>
      <c r="C28" s="882">
        <v>46428995.969999999</v>
      </c>
      <c r="D28" s="882">
        <v>3405500</v>
      </c>
      <c r="E28" s="883">
        <f t="shared" si="0"/>
        <v>0.99397414070000001</v>
      </c>
      <c r="F28" s="884">
        <f t="shared" si="1"/>
        <v>3384978.94</v>
      </c>
      <c r="G28" s="885">
        <f t="shared" si="2"/>
        <v>20521.060000000001</v>
      </c>
    </row>
    <row r="29" spans="1:7" ht="11.25" hidden="1" customHeight="1" x14ac:dyDescent="0.25">
      <c r="A29" s="881" t="s">
        <v>977</v>
      </c>
      <c r="B29" s="882">
        <v>503450</v>
      </c>
      <c r="C29" s="882">
        <v>30292438.25</v>
      </c>
      <c r="D29" s="882">
        <v>1246600</v>
      </c>
      <c r="E29" s="883">
        <f t="shared" si="0"/>
        <v>0.98365203840000004</v>
      </c>
      <c r="F29" s="884">
        <f t="shared" si="1"/>
        <v>1226220.6299999999</v>
      </c>
      <c r="G29" s="885">
        <f t="shared" si="2"/>
        <v>20379.37</v>
      </c>
    </row>
    <row r="30" spans="1:7" ht="11.25" hidden="1" customHeight="1" x14ac:dyDescent="0.25">
      <c r="A30" s="881" t="s">
        <v>978</v>
      </c>
      <c r="B30" s="882">
        <v>102380</v>
      </c>
      <c r="C30" s="882">
        <v>24737134.039999999</v>
      </c>
      <c r="D30" s="882">
        <v>1626100</v>
      </c>
      <c r="E30" s="883">
        <f t="shared" si="0"/>
        <v>0.99587834129999997</v>
      </c>
      <c r="F30" s="884">
        <f t="shared" si="1"/>
        <v>1619397.77</v>
      </c>
      <c r="G30" s="885">
        <f t="shared" si="2"/>
        <v>6702.23</v>
      </c>
    </row>
    <row r="31" spans="1:7" ht="11.25" hidden="1" customHeight="1" x14ac:dyDescent="0.25">
      <c r="A31" s="881" t="s">
        <v>979</v>
      </c>
      <c r="B31" s="882">
        <v>1188769.8799999999</v>
      </c>
      <c r="C31" s="882">
        <v>51908239.439999998</v>
      </c>
      <c r="D31" s="882">
        <v>4339200</v>
      </c>
      <c r="E31" s="883">
        <f t="shared" si="0"/>
        <v>0.97761135899999996</v>
      </c>
      <c r="F31" s="884">
        <f t="shared" si="1"/>
        <v>4242051.21</v>
      </c>
      <c r="G31" s="885">
        <f t="shared" si="2"/>
        <v>97148.79</v>
      </c>
    </row>
    <row r="32" spans="1:7" ht="11.25" hidden="1" customHeight="1" x14ac:dyDescent="0.25">
      <c r="A32" s="881" t="s">
        <v>980</v>
      </c>
      <c r="B32" s="882">
        <v>1332015.52</v>
      </c>
      <c r="C32" s="882">
        <v>30206327.960000001</v>
      </c>
      <c r="D32" s="882">
        <v>2173700</v>
      </c>
      <c r="E32" s="883">
        <f t="shared" si="0"/>
        <v>0.95776520350000005</v>
      </c>
      <c r="F32" s="884">
        <f t="shared" si="1"/>
        <v>2081894.22</v>
      </c>
      <c r="G32" s="885">
        <f t="shared" si="2"/>
        <v>91805.78</v>
      </c>
    </row>
    <row r="33" spans="1:7" ht="11.25" hidden="1" customHeight="1" x14ac:dyDescent="0.25">
      <c r="A33" s="881" t="s">
        <v>981</v>
      </c>
      <c r="B33" s="882">
        <v>1024205.15</v>
      </c>
      <c r="C33" s="882">
        <v>57710467.560000002</v>
      </c>
      <c r="D33" s="882">
        <v>3049300</v>
      </c>
      <c r="E33" s="883">
        <f t="shared" si="0"/>
        <v>0.98256217150000003</v>
      </c>
      <c r="F33" s="884">
        <f t="shared" si="1"/>
        <v>2996126.83</v>
      </c>
      <c r="G33" s="885">
        <f t="shared" si="2"/>
        <v>53173.17</v>
      </c>
    </row>
    <row r="34" spans="1:7" ht="11.25" hidden="1" customHeight="1" x14ac:dyDescent="0.25">
      <c r="A34" s="881" t="s">
        <v>982</v>
      </c>
      <c r="B34" s="882">
        <v>343576.49</v>
      </c>
      <c r="C34" s="882">
        <v>51596927.020000003</v>
      </c>
      <c r="D34" s="882">
        <v>2686200</v>
      </c>
      <c r="E34" s="883">
        <f t="shared" si="0"/>
        <v>0.99338519140000003</v>
      </c>
      <c r="F34" s="884">
        <f t="shared" si="1"/>
        <v>2668431.2999999998</v>
      </c>
      <c r="G34" s="885">
        <f t="shared" si="2"/>
        <v>17768.7</v>
      </c>
    </row>
    <row r="35" spans="1:7" ht="11.25" hidden="1" customHeight="1" x14ac:dyDescent="0.25">
      <c r="A35" s="881" t="s">
        <v>983</v>
      </c>
      <c r="B35" s="882">
        <v>5718005.79</v>
      </c>
      <c r="C35" s="882">
        <v>43690800.549999997</v>
      </c>
      <c r="D35" s="882">
        <v>2548700</v>
      </c>
      <c r="E35" s="883">
        <f t="shared" si="0"/>
        <v>0.88427152539999998</v>
      </c>
      <c r="F35" s="884">
        <f t="shared" si="1"/>
        <v>2253742.84</v>
      </c>
      <c r="G35" s="885">
        <f t="shared" si="2"/>
        <v>294957.15999999997</v>
      </c>
    </row>
    <row r="36" spans="1:7" ht="11.25" hidden="1" customHeight="1" x14ac:dyDescent="0.25">
      <c r="A36" s="881" t="s">
        <v>984</v>
      </c>
      <c r="B36" s="882">
        <v>1695201.54</v>
      </c>
      <c r="C36" s="882">
        <v>50817402.649999999</v>
      </c>
      <c r="D36" s="882">
        <v>4707300</v>
      </c>
      <c r="E36" s="883">
        <f>IF(B36=0,1,C36/(B36+C36))</f>
        <v>0.96771819709999995</v>
      </c>
      <c r="F36" s="884">
        <f>D36*E36</f>
        <v>4555339.87</v>
      </c>
      <c r="G36" s="885">
        <f>D36-F36</f>
        <v>151960.13</v>
      </c>
    </row>
    <row r="37" spans="1:7" ht="11.25" hidden="1" customHeight="1" x14ac:dyDescent="0.25">
      <c r="A37" s="886" t="s">
        <v>985</v>
      </c>
      <c r="B37" s="882">
        <v>0</v>
      </c>
      <c r="C37" s="882">
        <v>24601410.690000001</v>
      </c>
      <c r="D37" s="882">
        <v>23930900</v>
      </c>
      <c r="E37" s="883">
        <f t="shared" si="0"/>
        <v>1</v>
      </c>
      <c r="F37" s="884">
        <f t="shared" si="1"/>
        <v>23930900</v>
      </c>
      <c r="G37" s="885">
        <f t="shared" si="2"/>
        <v>0</v>
      </c>
    </row>
    <row r="38" spans="1:7" ht="12.75" hidden="1" customHeight="1" x14ac:dyDescent="0.25">
      <c r="A38" s="887" t="s">
        <v>51</v>
      </c>
      <c r="B38" s="888">
        <f>SUM(B7:B37)</f>
        <v>31323365.039999999</v>
      </c>
      <c r="C38" s="888">
        <f>SUM(C7:C37)</f>
        <v>1133154047.3099999</v>
      </c>
      <c r="D38" s="888">
        <f>SUM(D7:D37)</f>
        <v>80067700</v>
      </c>
      <c r="E38" s="883">
        <f t="shared" si="0"/>
        <v>0.97310092520000002</v>
      </c>
      <c r="F38" s="888">
        <f>SUM(F7:F37)</f>
        <v>78572834.560000002</v>
      </c>
      <c r="G38" s="888">
        <f>SUM(G7:G37)</f>
        <v>1494865.44</v>
      </c>
    </row>
    <row r="39" spans="1:7" hidden="1" x14ac:dyDescent="0.25">
      <c r="B39" s="889">
        <v>31323365.039999999</v>
      </c>
      <c r="C39" s="889">
        <v>1133154047.3099999</v>
      </c>
      <c r="D39" s="889">
        <f>80067.7*1000</f>
        <v>80067700</v>
      </c>
      <c r="E39" s="890"/>
      <c r="F39" s="889"/>
      <c r="G39" s="889"/>
    </row>
    <row r="40" spans="1:7" hidden="1" x14ac:dyDescent="0.25">
      <c r="B40" s="891">
        <f>B38-B39</f>
        <v>0</v>
      </c>
      <c r="C40" s="891">
        <f>C38-C39</f>
        <v>0</v>
      </c>
      <c r="D40" s="891">
        <f>D38-D39</f>
        <v>0</v>
      </c>
      <c r="E40" s="890"/>
      <c r="F40" s="891"/>
      <c r="G40" s="889"/>
    </row>
    <row r="41" spans="1:7" ht="11.25" hidden="1" customHeight="1" x14ac:dyDescent="0.25">
      <c r="A41" s="892" t="s">
        <v>986</v>
      </c>
      <c r="B41" s="882">
        <v>0</v>
      </c>
      <c r="C41" s="882">
        <v>22784937.390000001</v>
      </c>
      <c r="D41" s="882">
        <v>1206620.28</v>
      </c>
      <c r="E41" s="883">
        <f>IF(B41=0,1,C41/(B41+C41))</f>
        <v>1</v>
      </c>
      <c r="F41" s="884">
        <f>D41*E41</f>
        <v>1206620.28</v>
      </c>
      <c r="G41" s="884">
        <f>D41-F41</f>
        <v>0</v>
      </c>
    </row>
    <row r="42" spans="1:7" ht="11.25" hidden="1" customHeight="1" x14ac:dyDescent="0.25">
      <c r="A42" s="892" t="s">
        <v>987</v>
      </c>
      <c r="B42" s="882">
        <v>0</v>
      </c>
      <c r="C42" s="882">
        <v>44905866.07</v>
      </c>
      <c r="D42" s="882">
        <v>3914289.84</v>
      </c>
      <c r="E42" s="883">
        <f t="shared" ref="E42:E96" si="3">IF(B42=0,1,C42/(B42+C42))</f>
        <v>1</v>
      </c>
      <c r="F42" s="884">
        <f t="shared" ref="F42:F95" si="4">D42*E42</f>
        <v>3914289.84</v>
      </c>
      <c r="G42" s="884">
        <f t="shared" ref="G42:G95" si="5">D42-F42</f>
        <v>0</v>
      </c>
    </row>
    <row r="43" spans="1:7" ht="11.25" hidden="1" customHeight="1" x14ac:dyDescent="0.25">
      <c r="A43" s="892" t="s">
        <v>988</v>
      </c>
      <c r="B43" s="882">
        <v>0</v>
      </c>
      <c r="C43" s="882">
        <v>27683092.850000001</v>
      </c>
      <c r="D43" s="882">
        <v>4106379.03</v>
      </c>
      <c r="E43" s="883">
        <f t="shared" si="3"/>
        <v>1</v>
      </c>
      <c r="F43" s="884">
        <f t="shared" si="4"/>
        <v>4106379.03</v>
      </c>
      <c r="G43" s="884">
        <f t="shared" si="5"/>
        <v>0</v>
      </c>
    </row>
    <row r="44" spans="1:7" ht="11.25" hidden="1" customHeight="1" x14ac:dyDescent="0.25">
      <c r="A44" s="892" t="s">
        <v>989</v>
      </c>
      <c r="B44" s="882">
        <v>0</v>
      </c>
      <c r="C44" s="882">
        <v>23360692</v>
      </c>
      <c r="D44" s="882">
        <v>1131716.58</v>
      </c>
      <c r="E44" s="883">
        <f t="shared" si="3"/>
        <v>1</v>
      </c>
      <c r="F44" s="884">
        <f t="shared" si="4"/>
        <v>1131716.58</v>
      </c>
      <c r="G44" s="884">
        <f t="shared" si="5"/>
        <v>0</v>
      </c>
    </row>
    <row r="45" spans="1:7" ht="11.25" hidden="1" customHeight="1" x14ac:dyDescent="0.25">
      <c r="A45" s="892" t="s">
        <v>990</v>
      </c>
      <c r="B45" s="882">
        <v>0</v>
      </c>
      <c r="C45" s="882">
        <v>13993006.52</v>
      </c>
      <c r="D45" s="882">
        <v>1866077.67</v>
      </c>
      <c r="E45" s="883">
        <f t="shared" si="3"/>
        <v>1</v>
      </c>
      <c r="F45" s="884">
        <f t="shared" si="4"/>
        <v>1866077.67</v>
      </c>
      <c r="G45" s="884">
        <f t="shared" si="5"/>
        <v>0</v>
      </c>
    </row>
    <row r="46" spans="1:7" ht="11.25" hidden="1" customHeight="1" x14ac:dyDescent="0.25">
      <c r="A46" s="892" t="s">
        <v>991</v>
      </c>
      <c r="B46" s="882">
        <v>0</v>
      </c>
      <c r="C46" s="882">
        <v>14463207.640000001</v>
      </c>
      <c r="D46" s="882">
        <v>281704.46999999997</v>
      </c>
      <c r="E46" s="883">
        <f t="shared" si="3"/>
        <v>1</v>
      </c>
      <c r="F46" s="884">
        <f t="shared" si="4"/>
        <v>281704.46999999997</v>
      </c>
      <c r="G46" s="884">
        <f t="shared" si="5"/>
        <v>0</v>
      </c>
    </row>
    <row r="47" spans="1:7" ht="11.25" hidden="1" customHeight="1" x14ac:dyDescent="0.25">
      <c r="A47" s="892" t="s">
        <v>992</v>
      </c>
      <c r="B47" s="882">
        <v>0</v>
      </c>
      <c r="C47" s="882">
        <v>15784385.470000001</v>
      </c>
      <c r="D47" s="882">
        <v>629567.37</v>
      </c>
      <c r="E47" s="883">
        <f t="shared" si="3"/>
        <v>1</v>
      </c>
      <c r="F47" s="884">
        <f t="shared" si="4"/>
        <v>629567.37</v>
      </c>
      <c r="G47" s="884">
        <f t="shared" si="5"/>
        <v>0</v>
      </c>
    </row>
    <row r="48" spans="1:7" ht="11.25" hidden="1" customHeight="1" x14ac:dyDescent="0.25">
      <c r="A48" s="892" t="s">
        <v>993</v>
      </c>
      <c r="B48" s="882">
        <v>0</v>
      </c>
      <c r="C48" s="882">
        <v>11908283.85</v>
      </c>
      <c r="D48" s="882">
        <v>397994.04</v>
      </c>
      <c r="E48" s="883">
        <f t="shared" si="3"/>
        <v>1</v>
      </c>
      <c r="F48" s="884">
        <f t="shared" si="4"/>
        <v>397994.04</v>
      </c>
      <c r="G48" s="884">
        <f t="shared" si="5"/>
        <v>0</v>
      </c>
    </row>
    <row r="49" spans="1:7" ht="11.25" hidden="1" customHeight="1" x14ac:dyDescent="0.25">
      <c r="A49" s="892" t="s">
        <v>994</v>
      </c>
      <c r="B49" s="882">
        <v>0</v>
      </c>
      <c r="C49" s="882">
        <v>18200759.780000001</v>
      </c>
      <c r="D49" s="882">
        <v>944961.92</v>
      </c>
      <c r="E49" s="883">
        <f t="shared" si="3"/>
        <v>1</v>
      </c>
      <c r="F49" s="884">
        <f t="shared" si="4"/>
        <v>944961.92</v>
      </c>
      <c r="G49" s="884">
        <f t="shared" si="5"/>
        <v>0</v>
      </c>
    </row>
    <row r="50" spans="1:7" ht="11.25" hidden="1" customHeight="1" x14ac:dyDescent="0.25">
      <c r="A50" s="892" t="s">
        <v>995</v>
      </c>
      <c r="B50" s="882">
        <v>0</v>
      </c>
      <c r="C50" s="882">
        <v>32907191.890000001</v>
      </c>
      <c r="D50" s="882">
        <v>1513490.23</v>
      </c>
      <c r="E50" s="883">
        <f t="shared" si="3"/>
        <v>1</v>
      </c>
      <c r="F50" s="884">
        <f t="shared" si="4"/>
        <v>1513490.23</v>
      </c>
      <c r="G50" s="884">
        <f t="shared" si="5"/>
        <v>0</v>
      </c>
    </row>
    <row r="51" spans="1:7" ht="11.25" hidden="1" customHeight="1" x14ac:dyDescent="0.25">
      <c r="A51" s="892" t="s">
        <v>996</v>
      </c>
      <c r="B51" s="882">
        <v>0</v>
      </c>
      <c r="C51" s="882">
        <v>15004609</v>
      </c>
      <c r="D51" s="882">
        <v>380433.28</v>
      </c>
      <c r="E51" s="883">
        <f t="shared" si="3"/>
        <v>1</v>
      </c>
      <c r="F51" s="884">
        <f t="shared" si="4"/>
        <v>380433.28</v>
      </c>
      <c r="G51" s="884">
        <f t="shared" si="5"/>
        <v>0</v>
      </c>
    </row>
    <row r="52" spans="1:7" ht="11.25" hidden="1" customHeight="1" x14ac:dyDescent="0.25">
      <c r="A52" s="892" t="s">
        <v>997</v>
      </c>
      <c r="B52" s="882">
        <v>0</v>
      </c>
      <c r="C52" s="882">
        <v>10847411</v>
      </c>
      <c r="D52" s="882">
        <v>329632.67</v>
      </c>
      <c r="E52" s="883">
        <f t="shared" si="3"/>
        <v>1</v>
      </c>
      <c r="F52" s="884">
        <f t="shared" si="4"/>
        <v>329632.67</v>
      </c>
      <c r="G52" s="884">
        <f t="shared" si="5"/>
        <v>0</v>
      </c>
    </row>
    <row r="53" spans="1:7" ht="11.25" hidden="1" customHeight="1" x14ac:dyDescent="0.25">
      <c r="A53" s="892" t="s">
        <v>998</v>
      </c>
      <c r="B53" s="882">
        <v>0</v>
      </c>
      <c r="C53" s="882">
        <v>19203714.809999999</v>
      </c>
      <c r="D53" s="882">
        <v>780190.48</v>
      </c>
      <c r="E53" s="883">
        <f t="shared" si="3"/>
        <v>1</v>
      </c>
      <c r="F53" s="884">
        <f t="shared" si="4"/>
        <v>780190.48</v>
      </c>
      <c r="G53" s="884">
        <f t="shared" si="5"/>
        <v>0</v>
      </c>
    </row>
    <row r="54" spans="1:7" ht="11.25" hidden="1" customHeight="1" x14ac:dyDescent="0.25">
      <c r="A54" s="892" t="s">
        <v>999</v>
      </c>
      <c r="B54" s="882">
        <v>0</v>
      </c>
      <c r="C54" s="882">
        <v>23142990.629999999</v>
      </c>
      <c r="D54" s="882">
        <v>850647.04000000004</v>
      </c>
      <c r="E54" s="883">
        <f>IF(B54=0,1,C54/(B54+C54))</f>
        <v>1</v>
      </c>
      <c r="F54" s="884">
        <f>D54*E54</f>
        <v>850647.04000000004</v>
      </c>
      <c r="G54" s="884">
        <f>D54-F54</f>
        <v>0</v>
      </c>
    </row>
    <row r="55" spans="1:7" ht="11.25" hidden="1" customHeight="1" x14ac:dyDescent="0.25">
      <c r="A55" s="892" t="s">
        <v>1000</v>
      </c>
      <c r="B55" s="882">
        <v>0</v>
      </c>
      <c r="C55" s="882">
        <v>10400689.810000001</v>
      </c>
      <c r="D55" s="882">
        <v>293799.46000000002</v>
      </c>
      <c r="E55" s="883">
        <f>IF(B55=0,1,C55/(B55+C55))</f>
        <v>1</v>
      </c>
      <c r="F55" s="884">
        <f>D55*E55</f>
        <v>293799.46000000002</v>
      </c>
      <c r="G55" s="884">
        <f>D55-F55</f>
        <v>0</v>
      </c>
    </row>
    <row r="56" spans="1:7" ht="11.25" hidden="1" customHeight="1" x14ac:dyDescent="0.25">
      <c r="A56" s="892" t="s">
        <v>1001</v>
      </c>
      <c r="B56" s="882">
        <v>0</v>
      </c>
      <c r="C56" s="882">
        <v>17378911.440000001</v>
      </c>
      <c r="D56" s="882">
        <v>773290.92</v>
      </c>
      <c r="E56" s="883">
        <f t="shared" si="3"/>
        <v>1</v>
      </c>
      <c r="F56" s="884">
        <f t="shared" si="4"/>
        <v>773290.92</v>
      </c>
      <c r="G56" s="884">
        <f t="shared" si="5"/>
        <v>0</v>
      </c>
    </row>
    <row r="57" spans="1:7" ht="11.25" hidden="1" customHeight="1" x14ac:dyDescent="0.25">
      <c r="A57" s="892" t="s">
        <v>1002</v>
      </c>
      <c r="B57" s="882">
        <v>0</v>
      </c>
      <c r="C57" s="882">
        <v>25777428.5</v>
      </c>
      <c r="D57" s="882">
        <v>1041462.55</v>
      </c>
      <c r="E57" s="883">
        <f t="shared" si="3"/>
        <v>1</v>
      </c>
      <c r="F57" s="884">
        <f t="shared" si="4"/>
        <v>1041462.55</v>
      </c>
      <c r="G57" s="884">
        <f t="shared" si="5"/>
        <v>0</v>
      </c>
    </row>
    <row r="58" spans="1:7" ht="11.25" hidden="1" customHeight="1" x14ac:dyDescent="0.25">
      <c r="A58" s="892" t="s">
        <v>1003</v>
      </c>
      <c r="B58" s="882">
        <v>0</v>
      </c>
      <c r="C58" s="882">
        <v>16058182.810000001</v>
      </c>
      <c r="D58" s="882">
        <v>668363.22</v>
      </c>
      <c r="E58" s="883">
        <f t="shared" si="3"/>
        <v>1</v>
      </c>
      <c r="F58" s="884">
        <f t="shared" si="4"/>
        <v>668363.22</v>
      </c>
      <c r="G58" s="884">
        <f t="shared" si="5"/>
        <v>0</v>
      </c>
    </row>
    <row r="59" spans="1:7" ht="11.25" hidden="1" customHeight="1" x14ac:dyDescent="0.25">
      <c r="A59" s="892" t="s">
        <v>1004</v>
      </c>
      <c r="B59" s="882">
        <v>0</v>
      </c>
      <c r="C59" s="882">
        <v>19083474.670000002</v>
      </c>
      <c r="D59" s="882">
        <v>539626.80000000005</v>
      </c>
      <c r="E59" s="883">
        <f t="shared" si="3"/>
        <v>1</v>
      </c>
      <c r="F59" s="884">
        <f t="shared" si="4"/>
        <v>539626.80000000005</v>
      </c>
      <c r="G59" s="884">
        <f t="shared" si="5"/>
        <v>0</v>
      </c>
    </row>
    <row r="60" spans="1:7" ht="11.25" hidden="1" customHeight="1" x14ac:dyDescent="0.25">
      <c r="A60" s="892" t="s">
        <v>1005</v>
      </c>
      <c r="B60" s="882">
        <v>0</v>
      </c>
      <c r="C60" s="882">
        <v>24838987.699999999</v>
      </c>
      <c r="D60" s="882">
        <v>854048.14</v>
      </c>
      <c r="E60" s="883">
        <f t="shared" si="3"/>
        <v>1</v>
      </c>
      <c r="F60" s="884">
        <f t="shared" si="4"/>
        <v>854048.14</v>
      </c>
      <c r="G60" s="884">
        <f t="shared" si="5"/>
        <v>0</v>
      </c>
    </row>
    <row r="61" spans="1:7" ht="11.25" hidden="1" customHeight="1" x14ac:dyDescent="0.25">
      <c r="A61" s="892" t="s">
        <v>1006</v>
      </c>
      <c r="B61" s="882">
        <v>0</v>
      </c>
      <c r="C61" s="882">
        <v>39928994.409999996</v>
      </c>
      <c r="D61" s="882">
        <v>1332634.68</v>
      </c>
      <c r="E61" s="883">
        <f t="shared" si="3"/>
        <v>1</v>
      </c>
      <c r="F61" s="884">
        <f t="shared" si="4"/>
        <v>1332634.68</v>
      </c>
      <c r="G61" s="884">
        <f t="shared" si="5"/>
        <v>0</v>
      </c>
    </row>
    <row r="62" spans="1:7" ht="11.25" hidden="1" customHeight="1" x14ac:dyDescent="0.25">
      <c r="A62" s="892" t="s">
        <v>1007</v>
      </c>
      <c r="B62" s="882">
        <v>0</v>
      </c>
      <c r="C62" s="882">
        <v>20485723.57</v>
      </c>
      <c r="D62" s="882">
        <v>798060.62</v>
      </c>
      <c r="E62" s="883">
        <f t="shared" si="3"/>
        <v>1</v>
      </c>
      <c r="F62" s="884">
        <f t="shared" si="4"/>
        <v>798060.62</v>
      </c>
      <c r="G62" s="884">
        <f t="shared" si="5"/>
        <v>0</v>
      </c>
    </row>
    <row r="63" spans="1:7" ht="11.25" hidden="1" customHeight="1" x14ac:dyDescent="0.25">
      <c r="A63" s="892" t="s">
        <v>1008</v>
      </c>
      <c r="B63" s="882">
        <v>0</v>
      </c>
      <c r="C63" s="882">
        <v>10918447.189999999</v>
      </c>
      <c r="D63" s="882">
        <v>379296.58</v>
      </c>
      <c r="E63" s="883">
        <f t="shared" si="3"/>
        <v>1</v>
      </c>
      <c r="F63" s="884">
        <f t="shared" si="4"/>
        <v>379296.58</v>
      </c>
      <c r="G63" s="884">
        <f t="shared" si="5"/>
        <v>0</v>
      </c>
    </row>
    <row r="64" spans="1:7" ht="11.25" hidden="1" customHeight="1" x14ac:dyDescent="0.25">
      <c r="A64" s="881" t="s">
        <v>1009</v>
      </c>
      <c r="B64" s="882">
        <v>371865</v>
      </c>
      <c r="C64" s="882">
        <v>27750692.149999999</v>
      </c>
      <c r="D64" s="882">
        <v>1375625.65</v>
      </c>
      <c r="E64" s="883">
        <f t="shared" si="3"/>
        <v>0.98677698479999998</v>
      </c>
      <c r="F64" s="884">
        <f t="shared" si="4"/>
        <v>1357435.73</v>
      </c>
      <c r="G64" s="884">
        <f t="shared" si="5"/>
        <v>18189.919999999998</v>
      </c>
    </row>
    <row r="65" spans="1:7" ht="11.25" hidden="1" customHeight="1" x14ac:dyDescent="0.25">
      <c r="A65" s="892" t="s">
        <v>1010</v>
      </c>
      <c r="B65" s="882">
        <v>0</v>
      </c>
      <c r="C65" s="882">
        <v>33694150.049999997</v>
      </c>
      <c r="D65" s="882">
        <v>1075421.22</v>
      </c>
      <c r="E65" s="883">
        <f t="shared" si="3"/>
        <v>1</v>
      </c>
      <c r="F65" s="884">
        <f t="shared" si="4"/>
        <v>1075421.22</v>
      </c>
      <c r="G65" s="884">
        <f t="shared" si="5"/>
        <v>0</v>
      </c>
    </row>
    <row r="66" spans="1:7" ht="11.25" hidden="1" customHeight="1" x14ac:dyDescent="0.25">
      <c r="A66" s="892" t="s">
        <v>1011</v>
      </c>
      <c r="B66" s="882">
        <v>0</v>
      </c>
      <c r="C66" s="882">
        <v>15537645.66</v>
      </c>
      <c r="D66" s="882">
        <v>580048.69999999995</v>
      </c>
      <c r="E66" s="883">
        <f t="shared" si="3"/>
        <v>1</v>
      </c>
      <c r="F66" s="884">
        <f t="shared" si="4"/>
        <v>580048.69999999995</v>
      </c>
      <c r="G66" s="884">
        <f t="shared" si="5"/>
        <v>0</v>
      </c>
    </row>
    <row r="67" spans="1:7" ht="11.25" hidden="1" customHeight="1" x14ac:dyDescent="0.25">
      <c r="A67" s="892" t="s">
        <v>1012</v>
      </c>
      <c r="B67" s="882">
        <v>0</v>
      </c>
      <c r="C67" s="882">
        <v>34062678.909999996</v>
      </c>
      <c r="D67" s="882">
        <v>1174917.05</v>
      </c>
      <c r="E67" s="883">
        <f t="shared" si="3"/>
        <v>1</v>
      </c>
      <c r="F67" s="884">
        <f t="shared" si="4"/>
        <v>1174917.05</v>
      </c>
      <c r="G67" s="884">
        <f t="shared" si="5"/>
        <v>0</v>
      </c>
    </row>
    <row r="68" spans="1:7" ht="11.25" hidden="1" customHeight="1" x14ac:dyDescent="0.25">
      <c r="A68" s="892" t="s">
        <v>1013</v>
      </c>
      <c r="B68" s="882">
        <v>0</v>
      </c>
      <c r="C68" s="882">
        <v>26423475.399999999</v>
      </c>
      <c r="D68" s="882">
        <v>1244061.1399999999</v>
      </c>
      <c r="E68" s="883">
        <f t="shared" si="3"/>
        <v>1</v>
      </c>
      <c r="F68" s="884">
        <f t="shared" si="4"/>
        <v>1244061.1399999999</v>
      </c>
      <c r="G68" s="884">
        <f t="shared" si="5"/>
        <v>0</v>
      </c>
    </row>
    <row r="69" spans="1:7" ht="11.25" hidden="1" customHeight="1" x14ac:dyDescent="0.25">
      <c r="A69" s="892" t="s">
        <v>1014</v>
      </c>
      <c r="B69" s="882">
        <v>0</v>
      </c>
      <c r="C69" s="882">
        <v>20439054</v>
      </c>
      <c r="D69" s="882">
        <v>922379.34</v>
      </c>
      <c r="E69" s="883">
        <f t="shared" si="3"/>
        <v>1</v>
      </c>
      <c r="F69" s="884">
        <f t="shared" si="4"/>
        <v>922379.34</v>
      </c>
      <c r="G69" s="884">
        <f t="shared" si="5"/>
        <v>0</v>
      </c>
    </row>
    <row r="70" spans="1:7" ht="11.25" hidden="1" customHeight="1" x14ac:dyDescent="0.25">
      <c r="A70" s="892" t="s">
        <v>1015</v>
      </c>
      <c r="B70" s="882">
        <v>0</v>
      </c>
      <c r="C70" s="882">
        <v>15032950.1</v>
      </c>
      <c r="D70" s="882">
        <v>840150.79</v>
      </c>
      <c r="E70" s="883">
        <f t="shared" si="3"/>
        <v>1</v>
      </c>
      <c r="F70" s="884">
        <f t="shared" si="4"/>
        <v>840150.79</v>
      </c>
      <c r="G70" s="884">
        <f t="shared" si="5"/>
        <v>0</v>
      </c>
    </row>
    <row r="71" spans="1:7" ht="11.25" hidden="1" customHeight="1" x14ac:dyDescent="0.25">
      <c r="A71" s="892" t="s">
        <v>1016</v>
      </c>
      <c r="B71" s="882">
        <v>0</v>
      </c>
      <c r="C71" s="882">
        <v>14328428.529999999</v>
      </c>
      <c r="D71" s="882">
        <v>564882.13</v>
      </c>
      <c r="E71" s="883">
        <f t="shared" si="3"/>
        <v>1</v>
      </c>
      <c r="F71" s="884">
        <f t="shared" si="4"/>
        <v>564882.13</v>
      </c>
      <c r="G71" s="884">
        <f t="shared" si="5"/>
        <v>0</v>
      </c>
    </row>
    <row r="72" spans="1:7" ht="11.25" hidden="1" customHeight="1" x14ac:dyDescent="0.25">
      <c r="A72" s="892" t="s">
        <v>1017</v>
      </c>
      <c r="B72" s="882">
        <v>0</v>
      </c>
      <c r="C72" s="882">
        <v>30771696.039999999</v>
      </c>
      <c r="D72" s="882">
        <v>855860.01</v>
      </c>
      <c r="E72" s="883">
        <f t="shared" si="3"/>
        <v>1</v>
      </c>
      <c r="F72" s="884">
        <f t="shared" si="4"/>
        <v>855860.01</v>
      </c>
      <c r="G72" s="884">
        <f t="shared" si="5"/>
        <v>0</v>
      </c>
    </row>
    <row r="73" spans="1:7" ht="11.25" hidden="1" customHeight="1" x14ac:dyDescent="0.25">
      <c r="A73" s="892" t="s">
        <v>1018</v>
      </c>
      <c r="B73" s="882">
        <v>0</v>
      </c>
      <c r="C73" s="882">
        <v>20191290.289999999</v>
      </c>
      <c r="D73" s="882">
        <v>645625.46</v>
      </c>
      <c r="E73" s="883">
        <f t="shared" si="3"/>
        <v>1</v>
      </c>
      <c r="F73" s="884">
        <f t="shared" si="4"/>
        <v>645625.46</v>
      </c>
      <c r="G73" s="884">
        <f t="shared" si="5"/>
        <v>0</v>
      </c>
    </row>
    <row r="74" spans="1:7" ht="11.25" hidden="1" customHeight="1" x14ac:dyDescent="0.25">
      <c r="A74" s="892" t="s">
        <v>1019</v>
      </c>
      <c r="B74" s="882">
        <v>0</v>
      </c>
      <c r="C74" s="882">
        <v>17375237.960000001</v>
      </c>
      <c r="D74" s="882">
        <v>535544.67000000004</v>
      </c>
      <c r="E74" s="883">
        <f t="shared" si="3"/>
        <v>1</v>
      </c>
      <c r="F74" s="884">
        <f t="shared" si="4"/>
        <v>535544.67000000004</v>
      </c>
      <c r="G74" s="884">
        <f t="shared" si="5"/>
        <v>0</v>
      </c>
    </row>
    <row r="75" spans="1:7" ht="11.25" hidden="1" customHeight="1" x14ac:dyDescent="0.25">
      <c r="A75" s="881" t="s">
        <v>1020</v>
      </c>
      <c r="B75" s="882">
        <v>71640</v>
      </c>
      <c r="C75" s="882">
        <v>48035563.909999996</v>
      </c>
      <c r="D75" s="882">
        <v>1848934.9</v>
      </c>
      <c r="E75" s="883">
        <f t="shared" si="3"/>
        <v>0.99851082589999995</v>
      </c>
      <c r="F75" s="884">
        <f t="shared" si="4"/>
        <v>1846181.51</v>
      </c>
      <c r="G75" s="884">
        <f t="shared" si="5"/>
        <v>2753.39</v>
      </c>
    </row>
    <row r="76" spans="1:7" ht="11.25" hidden="1" customHeight="1" x14ac:dyDescent="0.25">
      <c r="A76" s="892" t="s">
        <v>1021</v>
      </c>
      <c r="B76" s="882">
        <v>0</v>
      </c>
      <c r="C76" s="882">
        <v>23363265.469999999</v>
      </c>
      <c r="D76" s="882">
        <v>630962.46</v>
      </c>
      <c r="E76" s="883">
        <f t="shared" si="3"/>
        <v>1</v>
      </c>
      <c r="F76" s="884">
        <f t="shared" si="4"/>
        <v>630962.46</v>
      </c>
      <c r="G76" s="884">
        <f t="shared" si="5"/>
        <v>0</v>
      </c>
    </row>
    <row r="77" spans="1:7" ht="11.25" hidden="1" customHeight="1" x14ac:dyDescent="0.25">
      <c r="A77" s="881" t="s">
        <v>1022</v>
      </c>
      <c r="B77" s="882">
        <v>781125</v>
      </c>
      <c r="C77" s="882">
        <v>12695940.699999999</v>
      </c>
      <c r="D77" s="882">
        <v>416303.41</v>
      </c>
      <c r="E77" s="883">
        <f t="shared" si="3"/>
        <v>0.94204042499999996</v>
      </c>
      <c r="F77" s="884">
        <f t="shared" si="4"/>
        <v>392174.64</v>
      </c>
      <c r="G77" s="884">
        <f t="shared" si="5"/>
        <v>24128.77</v>
      </c>
    </row>
    <row r="78" spans="1:7" ht="11.25" hidden="1" customHeight="1" x14ac:dyDescent="0.25">
      <c r="A78" s="892" t="s">
        <v>1023</v>
      </c>
      <c r="B78" s="882">
        <v>0</v>
      </c>
      <c r="C78" s="882">
        <v>19161096.41</v>
      </c>
      <c r="D78" s="882">
        <v>524064.78</v>
      </c>
      <c r="E78" s="883">
        <f t="shared" si="3"/>
        <v>1</v>
      </c>
      <c r="F78" s="884">
        <f t="shared" si="4"/>
        <v>524064.78</v>
      </c>
      <c r="G78" s="884">
        <f t="shared" si="5"/>
        <v>0</v>
      </c>
    </row>
    <row r="79" spans="1:7" ht="11.25" hidden="1" customHeight="1" x14ac:dyDescent="0.25">
      <c r="A79" s="892" t="s">
        <v>1024</v>
      </c>
      <c r="B79" s="882">
        <v>0</v>
      </c>
      <c r="C79" s="882">
        <v>6872250.2300000004</v>
      </c>
      <c r="D79" s="882">
        <v>441414.99</v>
      </c>
      <c r="E79" s="883">
        <f t="shared" si="3"/>
        <v>1</v>
      </c>
      <c r="F79" s="884">
        <f t="shared" si="4"/>
        <v>441414.99</v>
      </c>
      <c r="G79" s="884">
        <f t="shared" si="5"/>
        <v>0</v>
      </c>
    </row>
    <row r="80" spans="1:7" ht="11.25" hidden="1" customHeight="1" x14ac:dyDescent="0.25">
      <c r="A80" s="892" t="s">
        <v>1025</v>
      </c>
      <c r="B80" s="882">
        <v>0</v>
      </c>
      <c r="C80" s="882">
        <v>13996183.539999999</v>
      </c>
      <c r="D80" s="882">
        <v>635272.95999999996</v>
      </c>
      <c r="E80" s="883">
        <f t="shared" si="3"/>
        <v>1</v>
      </c>
      <c r="F80" s="884">
        <f t="shared" si="4"/>
        <v>635272.95999999996</v>
      </c>
      <c r="G80" s="884">
        <f t="shared" si="5"/>
        <v>0</v>
      </c>
    </row>
    <row r="81" spans="1:7" ht="11.25" hidden="1" customHeight="1" x14ac:dyDescent="0.25">
      <c r="A81" s="892" t="s">
        <v>1026</v>
      </c>
      <c r="B81" s="882">
        <v>0</v>
      </c>
      <c r="C81" s="882">
        <v>20918818.59</v>
      </c>
      <c r="D81" s="882">
        <v>544962.03</v>
      </c>
      <c r="E81" s="883">
        <f t="shared" si="3"/>
        <v>1</v>
      </c>
      <c r="F81" s="884">
        <f t="shared" si="4"/>
        <v>544962.03</v>
      </c>
      <c r="G81" s="884">
        <f t="shared" si="5"/>
        <v>0</v>
      </c>
    </row>
    <row r="82" spans="1:7" ht="11.25" hidden="1" customHeight="1" x14ac:dyDescent="0.25">
      <c r="A82" s="892" t="s">
        <v>1027</v>
      </c>
      <c r="B82" s="882">
        <v>0</v>
      </c>
      <c r="C82" s="882">
        <v>14661505.75</v>
      </c>
      <c r="D82" s="882">
        <v>607976.43999999994</v>
      </c>
      <c r="E82" s="883">
        <f t="shared" si="3"/>
        <v>1</v>
      </c>
      <c r="F82" s="884">
        <f t="shared" si="4"/>
        <v>607976.43999999994</v>
      </c>
      <c r="G82" s="884">
        <f t="shared" si="5"/>
        <v>0</v>
      </c>
    </row>
    <row r="83" spans="1:7" ht="11.25" hidden="1" customHeight="1" x14ac:dyDescent="0.25">
      <c r="A83" s="892" t="s">
        <v>1028</v>
      </c>
      <c r="B83" s="882">
        <v>0</v>
      </c>
      <c r="C83" s="882">
        <v>15080364.439999999</v>
      </c>
      <c r="D83" s="882">
        <v>552024.69999999995</v>
      </c>
      <c r="E83" s="883">
        <f t="shared" si="3"/>
        <v>1</v>
      </c>
      <c r="F83" s="884">
        <f t="shared" si="4"/>
        <v>552024.69999999995</v>
      </c>
      <c r="G83" s="884">
        <f t="shared" si="5"/>
        <v>0</v>
      </c>
    </row>
    <row r="84" spans="1:7" ht="11.25" hidden="1" customHeight="1" x14ac:dyDescent="0.25">
      <c r="A84" s="892" t="s">
        <v>1029</v>
      </c>
      <c r="B84" s="882">
        <v>0</v>
      </c>
      <c r="C84" s="882">
        <v>14424009.34</v>
      </c>
      <c r="D84" s="882">
        <v>600358.61</v>
      </c>
      <c r="E84" s="883">
        <f t="shared" si="3"/>
        <v>1</v>
      </c>
      <c r="F84" s="884">
        <f t="shared" si="4"/>
        <v>600358.61</v>
      </c>
      <c r="G84" s="884">
        <f t="shared" si="5"/>
        <v>0</v>
      </c>
    </row>
    <row r="85" spans="1:7" ht="11.25" hidden="1" customHeight="1" x14ac:dyDescent="0.25">
      <c r="A85" s="881" t="s">
        <v>1030</v>
      </c>
      <c r="B85" s="882">
        <v>52799.97</v>
      </c>
      <c r="C85" s="882">
        <v>36657198.68</v>
      </c>
      <c r="D85" s="882">
        <v>1204611.95</v>
      </c>
      <c r="E85" s="883">
        <f t="shared" si="3"/>
        <v>0.99856170060000005</v>
      </c>
      <c r="F85" s="884">
        <f t="shared" si="4"/>
        <v>1202879.3600000001</v>
      </c>
      <c r="G85" s="884">
        <f t="shared" si="5"/>
        <v>1732.59</v>
      </c>
    </row>
    <row r="86" spans="1:7" ht="11.25" hidden="1" customHeight="1" x14ac:dyDescent="0.25">
      <c r="A86" s="881" t="s">
        <v>1031</v>
      </c>
      <c r="B86" s="882">
        <v>34911.75</v>
      </c>
      <c r="C86" s="882">
        <v>8982691.4199999999</v>
      </c>
      <c r="D86" s="882">
        <v>233870.05</v>
      </c>
      <c r="E86" s="883">
        <f t="shared" si="3"/>
        <v>0.99612848899999995</v>
      </c>
      <c r="F86" s="884">
        <f t="shared" si="4"/>
        <v>232964.62</v>
      </c>
      <c r="G86" s="884">
        <f t="shared" si="5"/>
        <v>905.43</v>
      </c>
    </row>
    <row r="87" spans="1:7" ht="11.25" hidden="1" customHeight="1" x14ac:dyDescent="0.25">
      <c r="A87" s="892" t="s">
        <v>1032</v>
      </c>
      <c r="B87" s="882">
        <v>0</v>
      </c>
      <c r="C87" s="882">
        <v>30262862.609999999</v>
      </c>
      <c r="D87" s="882">
        <v>1181210.83</v>
      </c>
      <c r="E87" s="883">
        <f t="shared" si="3"/>
        <v>1</v>
      </c>
      <c r="F87" s="884">
        <f t="shared" si="4"/>
        <v>1181210.83</v>
      </c>
      <c r="G87" s="884">
        <f t="shared" si="5"/>
        <v>0</v>
      </c>
    </row>
    <row r="88" spans="1:7" ht="11.25" hidden="1" customHeight="1" x14ac:dyDescent="0.25">
      <c r="A88" s="881" t="s">
        <v>1033</v>
      </c>
      <c r="B88" s="882">
        <v>139123.74</v>
      </c>
      <c r="C88" s="882">
        <v>26948925.73</v>
      </c>
      <c r="D88" s="882">
        <v>1221950.44</v>
      </c>
      <c r="E88" s="883">
        <f t="shared" si="3"/>
        <v>0.9948640178</v>
      </c>
      <c r="F88" s="884">
        <f t="shared" si="4"/>
        <v>1215674.52</v>
      </c>
      <c r="G88" s="884">
        <f t="shared" si="5"/>
        <v>6275.92</v>
      </c>
    </row>
    <row r="89" spans="1:7" ht="11.25" hidden="1" customHeight="1" x14ac:dyDescent="0.25">
      <c r="A89" s="892" t="s">
        <v>1034</v>
      </c>
      <c r="B89" s="882">
        <v>0</v>
      </c>
      <c r="C89" s="882">
        <v>14714689.1</v>
      </c>
      <c r="D89" s="882">
        <v>671634.02</v>
      </c>
      <c r="E89" s="883">
        <f t="shared" si="3"/>
        <v>1</v>
      </c>
      <c r="F89" s="884">
        <f t="shared" si="4"/>
        <v>671634.02</v>
      </c>
      <c r="G89" s="884">
        <f t="shared" si="5"/>
        <v>0</v>
      </c>
    </row>
    <row r="90" spans="1:7" ht="11.25" hidden="1" customHeight="1" x14ac:dyDescent="0.25">
      <c r="A90" s="892" t="s">
        <v>1035</v>
      </c>
      <c r="B90" s="882">
        <v>0</v>
      </c>
      <c r="C90" s="882">
        <v>28613581.66</v>
      </c>
      <c r="D90" s="882">
        <v>1069209.28</v>
      </c>
      <c r="E90" s="883">
        <f t="shared" si="3"/>
        <v>1</v>
      </c>
      <c r="F90" s="884">
        <f t="shared" si="4"/>
        <v>1069209.28</v>
      </c>
      <c r="G90" s="884">
        <f t="shared" si="5"/>
        <v>0</v>
      </c>
    </row>
    <row r="91" spans="1:7" ht="11.25" hidden="1" customHeight="1" x14ac:dyDescent="0.25">
      <c r="A91" s="892" t="s">
        <v>1036</v>
      </c>
      <c r="B91" s="882">
        <v>0</v>
      </c>
      <c r="C91" s="882">
        <v>16232491.66</v>
      </c>
      <c r="D91" s="882">
        <v>638753.25</v>
      </c>
      <c r="E91" s="883">
        <f t="shared" si="3"/>
        <v>1</v>
      </c>
      <c r="F91" s="884">
        <f t="shared" si="4"/>
        <v>638753.25</v>
      </c>
      <c r="G91" s="884">
        <f t="shared" si="5"/>
        <v>0</v>
      </c>
    </row>
    <row r="92" spans="1:7" ht="11.25" hidden="1" customHeight="1" x14ac:dyDescent="0.25">
      <c r="A92" s="892" t="s">
        <v>1037</v>
      </c>
      <c r="B92" s="882">
        <v>0</v>
      </c>
      <c r="C92" s="882">
        <v>29305790.5</v>
      </c>
      <c r="D92" s="882">
        <v>1082208.1000000001</v>
      </c>
      <c r="E92" s="883">
        <f t="shared" si="3"/>
        <v>1</v>
      </c>
      <c r="F92" s="884">
        <f t="shared" si="4"/>
        <v>1082208.1000000001</v>
      </c>
      <c r="G92" s="884">
        <f t="shared" si="5"/>
        <v>0</v>
      </c>
    </row>
    <row r="93" spans="1:7" ht="11.25" hidden="1" customHeight="1" x14ac:dyDescent="0.25">
      <c r="A93" s="892" t="s">
        <v>1038</v>
      </c>
      <c r="B93" s="882">
        <v>0</v>
      </c>
      <c r="C93" s="882">
        <v>30316919.969999999</v>
      </c>
      <c r="D93" s="882">
        <v>832046.27</v>
      </c>
      <c r="E93" s="883">
        <f t="shared" si="3"/>
        <v>1</v>
      </c>
      <c r="F93" s="884">
        <f t="shared" si="4"/>
        <v>832046.27</v>
      </c>
      <c r="G93" s="884">
        <f t="shared" si="5"/>
        <v>0</v>
      </c>
    </row>
    <row r="94" spans="1:7" ht="11.25" hidden="1" customHeight="1" x14ac:dyDescent="0.25">
      <c r="A94" s="892" t="s">
        <v>1039</v>
      </c>
      <c r="B94" s="882">
        <v>0</v>
      </c>
      <c r="C94" s="882">
        <v>49590631.520000003</v>
      </c>
      <c r="D94" s="882">
        <v>1862788.91</v>
      </c>
      <c r="E94" s="883">
        <f t="shared" si="3"/>
        <v>1</v>
      </c>
      <c r="F94" s="884">
        <f t="shared" si="4"/>
        <v>1862788.91</v>
      </c>
      <c r="G94" s="884">
        <f t="shared" si="5"/>
        <v>0</v>
      </c>
    </row>
    <row r="95" spans="1:7" ht="11.25" hidden="1" customHeight="1" x14ac:dyDescent="0.25">
      <c r="A95" s="881" t="s">
        <v>1040</v>
      </c>
      <c r="B95" s="882">
        <v>360679</v>
      </c>
      <c r="C95" s="882">
        <v>32779663.510000002</v>
      </c>
      <c r="D95" s="882">
        <v>1316122.8899999999</v>
      </c>
      <c r="E95" s="883">
        <f t="shared" si="3"/>
        <v>0.98911661819999996</v>
      </c>
      <c r="F95" s="884">
        <f t="shared" si="4"/>
        <v>1301799.02</v>
      </c>
      <c r="G95" s="884">
        <f t="shared" si="5"/>
        <v>14323.87</v>
      </c>
    </row>
    <row r="96" spans="1:7" ht="12.75" hidden="1" customHeight="1" x14ac:dyDescent="0.25">
      <c r="A96" s="887" t="s">
        <v>51</v>
      </c>
      <c r="B96" s="888">
        <f>SUM(B41:B95)</f>
        <v>1812144.46</v>
      </c>
      <c r="C96" s="888">
        <f>SUM(C41:C95)</f>
        <v>1228282732.8299999</v>
      </c>
      <c r="D96" s="888">
        <f>SUM(D41:D95)</f>
        <v>52945485.299999997</v>
      </c>
      <c r="E96" s="883">
        <f t="shared" si="3"/>
        <v>0.99852682550000005</v>
      </c>
      <c r="F96" s="888">
        <f>SUM(F41:F95)</f>
        <v>52877175.409999996</v>
      </c>
      <c r="G96" s="888">
        <f>SUM(G41:G95)</f>
        <v>68309.89</v>
      </c>
    </row>
    <row r="97" spans="1:7" hidden="1" x14ac:dyDescent="0.25">
      <c r="B97" s="889"/>
      <c r="C97" s="889"/>
      <c r="D97" s="889"/>
      <c r="E97" s="890"/>
      <c r="F97" s="889"/>
      <c r="G97" s="889"/>
    </row>
    <row r="98" spans="1:7" hidden="1" x14ac:dyDescent="0.25">
      <c r="B98" s="891"/>
      <c r="C98" s="891"/>
      <c r="D98" s="891"/>
      <c r="E98" s="890"/>
      <c r="F98" s="891"/>
      <c r="G98" s="891"/>
    </row>
    <row r="99" spans="1:7" hidden="1" x14ac:dyDescent="0.25">
      <c r="A99" s="893" t="s">
        <v>1041</v>
      </c>
      <c r="B99" s="882">
        <v>0</v>
      </c>
      <c r="C99" s="894">
        <v>0</v>
      </c>
      <c r="D99" s="882">
        <v>3244934.45</v>
      </c>
      <c r="E99" s="883">
        <f>IF(B99=0,1,C99/(B99+C99))</f>
        <v>1</v>
      </c>
      <c r="F99" s="884">
        <f>D99*E99</f>
        <v>3244934.45</v>
      </c>
      <c r="G99" s="884">
        <f>D99-F99</f>
        <v>0</v>
      </c>
    </row>
    <row r="100" spans="1:7" hidden="1" x14ac:dyDescent="0.25">
      <c r="A100" s="893" t="s">
        <v>1042</v>
      </c>
      <c r="B100" s="882">
        <v>0</v>
      </c>
      <c r="C100" s="894">
        <v>0</v>
      </c>
      <c r="D100" s="882">
        <v>4066047.9</v>
      </c>
      <c r="E100" s="883">
        <f>IF(B100=0,1,C100/(B100+C100))</f>
        <v>1</v>
      </c>
      <c r="F100" s="884">
        <f>D100*E100</f>
        <v>4066047.9</v>
      </c>
      <c r="G100" s="884">
        <f>D100-F100</f>
        <v>0</v>
      </c>
    </row>
    <row r="101" spans="1:7" ht="12.75" hidden="1" x14ac:dyDescent="0.25">
      <c r="A101" s="887" t="s">
        <v>51</v>
      </c>
      <c r="B101" s="888">
        <f>SUM(B99:B100)</f>
        <v>0</v>
      </c>
      <c r="C101" s="888">
        <f>SUM(C99:C100)</f>
        <v>0</v>
      </c>
      <c r="D101" s="888">
        <f>SUM(D99:D100)</f>
        <v>7310982.3499999996</v>
      </c>
      <c r="E101" s="883">
        <f>IF(B101=0,1,C101/(B101+C101))</f>
        <v>1</v>
      </c>
      <c r="F101" s="888">
        <f>SUM(F99:F100)</f>
        <v>7310982.3499999996</v>
      </c>
      <c r="G101" s="888">
        <f>SUM(G99:G100)</f>
        <v>0</v>
      </c>
    </row>
    <row r="102" spans="1:7" hidden="1" x14ac:dyDescent="0.25">
      <c r="B102" s="889"/>
      <c r="C102" s="889"/>
      <c r="D102" s="889"/>
      <c r="E102" s="890"/>
      <c r="F102" s="889"/>
      <c r="G102" s="889"/>
    </row>
    <row r="103" spans="1:7" hidden="1" x14ac:dyDescent="0.25">
      <c r="B103" s="891"/>
      <c r="C103" s="891"/>
      <c r="D103" s="891"/>
      <c r="E103" s="890"/>
      <c r="F103" s="891"/>
      <c r="G103" s="891"/>
    </row>
    <row r="104" spans="1:7" ht="12.75" hidden="1" x14ac:dyDescent="0.25">
      <c r="A104" s="887" t="s">
        <v>1043</v>
      </c>
      <c r="B104" s="888">
        <f>B96+B101</f>
        <v>1812144.46</v>
      </c>
      <c r="C104" s="888">
        <f>C96+C101</f>
        <v>1228282732.8299999</v>
      </c>
      <c r="D104" s="888">
        <f>D96+D101</f>
        <v>60256467.649999999</v>
      </c>
      <c r="E104" s="883">
        <f>IF(B104=0,1,C104/(B104+C104))</f>
        <v>0.99852682550000005</v>
      </c>
      <c r="F104" s="888">
        <f>F96+F101</f>
        <v>60188157.759999998</v>
      </c>
      <c r="G104" s="888">
        <f>G96+G101</f>
        <v>68309.89</v>
      </c>
    </row>
    <row r="105" spans="1:7" hidden="1" x14ac:dyDescent="0.25">
      <c r="B105" s="891"/>
      <c r="C105" s="891"/>
      <c r="D105" s="891"/>
      <c r="E105" s="890"/>
      <c r="F105" s="891"/>
      <c r="G105" s="891"/>
    </row>
    <row r="106" spans="1:7" hidden="1" x14ac:dyDescent="0.25">
      <c r="B106" s="891"/>
      <c r="C106" s="891"/>
      <c r="D106" s="891"/>
      <c r="E106" s="890"/>
      <c r="F106" s="891"/>
      <c r="G106" s="891"/>
    </row>
    <row r="107" spans="1:7" ht="11.25" customHeight="1" x14ac:dyDescent="0.25">
      <c r="A107" s="881" t="s">
        <v>49</v>
      </c>
      <c r="B107" s="882">
        <v>585383.36</v>
      </c>
      <c r="C107" s="882">
        <v>58901100</v>
      </c>
      <c r="D107" s="882">
        <v>1374800</v>
      </c>
      <c r="E107" s="883">
        <f t="shared" ref="E107:E112" si="6">IF(B107=0,1,C107/(B107+C107))</f>
        <v>0.99015938869999998</v>
      </c>
      <c r="F107" s="884">
        <f>D107*E107</f>
        <v>1361271.13</v>
      </c>
      <c r="G107" s="884">
        <f>D107-F107</f>
        <v>13528.87</v>
      </c>
    </row>
    <row r="108" spans="1:7" ht="11.25" customHeight="1" x14ac:dyDescent="0.25">
      <c r="A108" s="881" t="s">
        <v>50</v>
      </c>
      <c r="B108" s="882">
        <v>1184751.53</v>
      </c>
      <c r="C108" s="882">
        <v>41088288.560000002</v>
      </c>
      <c r="D108" s="882">
        <v>166300</v>
      </c>
      <c r="E108" s="883">
        <f>IF(B108=0,1,C108/(B108+C108))</f>
        <v>0.97197382710000002</v>
      </c>
      <c r="F108" s="884">
        <f>D108*E108</f>
        <v>161639.25</v>
      </c>
      <c r="G108" s="884">
        <f>D108-F108</f>
        <v>4660.75</v>
      </c>
    </row>
    <row r="109" spans="1:7" ht="11.25" customHeight="1" x14ac:dyDescent="0.25">
      <c r="A109" s="893" t="s">
        <v>540</v>
      </c>
      <c r="B109" s="882">
        <v>0</v>
      </c>
      <c r="C109" s="882">
        <v>36290476.740000002</v>
      </c>
      <c r="D109" s="882">
        <v>532700</v>
      </c>
      <c r="E109" s="883">
        <f>IF(B109=0,1,C109/(B109+C109))</f>
        <v>1</v>
      </c>
      <c r="F109" s="884">
        <f>D109*E109</f>
        <v>532700</v>
      </c>
      <c r="G109" s="884">
        <f>D109-F109</f>
        <v>0</v>
      </c>
    </row>
    <row r="110" spans="1:7" ht="11.25" customHeight="1" x14ac:dyDescent="0.25">
      <c r="A110" s="893" t="s">
        <v>63</v>
      </c>
      <c r="B110" s="882">
        <v>0</v>
      </c>
      <c r="C110" s="882">
        <v>9766889.7899999991</v>
      </c>
      <c r="D110" s="882">
        <v>0</v>
      </c>
      <c r="E110" s="883">
        <f>IF(B110=0,1,C110/(B110+C110))</f>
        <v>1</v>
      </c>
      <c r="F110" s="884">
        <f>D110*E110</f>
        <v>0</v>
      </c>
      <c r="G110" s="884">
        <f>D110-F110</f>
        <v>0</v>
      </c>
    </row>
    <row r="111" spans="1:7" ht="11.25" customHeight="1" x14ac:dyDescent="0.25">
      <c r="A111" s="893" t="s">
        <v>680</v>
      </c>
      <c r="B111" s="882">
        <v>0</v>
      </c>
      <c r="C111" s="882">
        <v>5713222.2199999997</v>
      </c>
      <c r="D111" s="882">
        <v>16400</v>
      </c>
      <c r="E111" s="883">
        <f t="shared" si="6"/>
        <v>1</v>
      </c>
      <c r="F111" s="884">
        <f>D111*E111</f>
        <v>16400</v>
      </c>
      <c r="G111" s="884">
        <f>D111-F111</f>
        <v>0</v>
      </c>
    </row>
    <row r="112" spans="1:7" ht="12.75" customHeight="1" x14ac:dyDescent="0.25">
      <c r="A112" s="887" t="s">
        <v>51</v>
      </c>
      <c r="B112" s="888">
        <f>SUM(B107:B111)</f>
        <v>1770134.89</v>
      </c>
      <c r="C112" s="888">
        <f>SUM(C107:C111)</f>
        <v>151759977.31</v>
      </c>
      <c r="D112" s="888">
        <f>SUM(D107:D111)</f>
        <v>2090200</v>
      </c>
      <c r="E112" s="883">
        <f t="shared" si="6"/>
        <v>0.98847043840000004</v>
      </c>
      <c r="F112" s="888">
        <f>SUM(F107:F111)</f>
        <v>2072010.38</v>
      </c>
      <c r="G112" s="888">
        <f>SUM(G107:G111)</f>
        <v>18189.62</v>
      </c>
    </row>
    <row r="113" spans="1:7" x14ac:dyDescent="0.25">
      <c r="B113" s="889">
        <v>1770134.89</v>
      </c>
      <c r="C113" s="889">
        <v>151759977.31</v>
      </c>
      <c r="D113" s="889">
        <f>2090.2*1000</f>
        <v>2090200</v>
      </c>
      <c r="E113" s="890"/>
      <c r="F113" s="889"/>
      <c r="G113" s="889"/>
    </row>
    <row r="114" spans="1:7" x14ac:dyDescent="0.25">
      <c r="B114" s="891">
        <f>B112-B113</f>
        <v>0</v>
      </c>
      <c r="C114" s="891">
        <f>C112-C113</f>
        <v>0</v>
      </c>
      <c r="D114" s="891">
        <f>D112-D113</f>
        <v>0</v>
      </c>
      <c r="E114" s="890"/>
      <c r="F114" s="891"/>
      <c r="G114" s="891"/>
    </row>
    <row r="115" spans="1:7" hidden="1" x14ac:dyDescent="0.25">
      <c r="A115" s="893" t="s">
        <v>804</v>
      </c>
      <c r="B115" s="882">
        <v>0</v>
      </c>
      <c r="C115" s="882">
        <v>6540451.2300000004</v>
      </c>
      <c r="D115" s="882">
        <f>'[4]налоги проект допы, цмппс'!$B$13*1000</f>
        <v>8100</v>
      </c>
      <c r="E115" s="883">
        <f>IF(B115=0,1,C115/(B115+C115))</f>
        <v>1</v>
      </c>
      <c r="F115" s="884">
        <f>D115*E115</f>
        <v>8100</v>
      </c>
      <c r="G115" s="884">
        <f>D115-F115</f>
        <v>0</v>
      </c>
    </row>
    <row r="116" spans="1:7" ht="12.75" hidden="1" x14ac:dyDescent="0.25">
      <c r="A116" s="887" t="s">
        <v>733</v>
      </c>
      <c r="B116" s="888">
        <f>B38+B96+B112+B115</f>
        <v>34905644.390000001</v>
      </c>
      <c r="C116" s="888">
        <f>C38+C96+C112+C115</f>
        <v>2519737208.6799998</v>
      </c>
      <c r="D116" s="888">
        <f>D38+D96+D112+D115</f>
        <v>135111485.30000001</v>
      </c>
      <c r="E116" s="883">
        <f>IF(B116=0,1,C116/(B116+C116))</f>
        <v>0.98633638970000004</v>
      </c>
      <c r="F116" s="888">
        <f>F38+F96+F112+F115</f>
        <v>133530120.34999999</v>
      </c>
      <c r="G116" s="888">
        <f>G38+G96+G112+G115</f>
        <v>1581364.95</v>
      </c>
    </row>
    <row r="117" spans="1:7" x14ac:dyDescent="0.25">
      <c r="B117" s="889"/>
      <c r="C117" s="889"/>
      <c r="D117" s="889"/>
      <c r="E117" s="889"/>
      <c r="F117" s="889"/>
      <c r="G117" s="889"/>
    </row>
  </sheetData>
  <mergeCells count="7">
    <mergeCell ref="G4:G5"/>
    <mergeCell ref="A4:A5"/>
    <mergeCell ref="B4:B5"/>
    <mergeCell ref="C4:C5"/>
    <mergeCell ref="D4:D5"/>
    <mergeCell ref="E4:E5"/>
    <mergeCell ref="F4:F5"/>
  </mergeCells>
  <pageMargins left="0.75" right="0.75" top="1" bottom="1" header="0.5" footer="0.5"/>
  <pageSetup paperSize="9" scale="70" orientation="portrait" horizontalDpi="120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G71"/>
  <sheetViews>
    <sheetView view="pageBreakPreview" zoomScale="75" zoomScaleNormal="80" zoomScaleSheetLayoutView="75" zoomScalePageLayoutView="75" workbookViewId="0">
      <pane xSplit="1" ySplit="9" topLeftCell="B10" activePane="bottomRight" state="frozen"/>
      <selection pane="topRight" activeCell="B1" sqref="B1"/>
      <selection pane="bottomLeft" activeCell="A11" sqref="A11"/>
      <selection pane="bottomRight" activeCell="H7" sqref="H7"/>
    </sheetView>
  </sheetViews>
  <sheetFormatPr defaultColWidth="18.28515625" defaultRowHeight="15" x14ac:dyDescent="0.25"/>
  <cols>
    <col min="1" max="1" width="59.140625" style="281" customWidth="1"/>
    <col min="2" max="2" width="17" style="1" customWidth="1"/>
    <col min="3" max="3" width="10" style="1" customWidth="1"/>
    <col min="4" max="4" width="9.140625" style="1" customWidth="1"/>
    <col min="5" max="5" width="18" style="1" customWidth="1"/>
    <col min="6" max="6" width="16.7109375" style="1" customWidth="1"/>
    <col min="7" max="149" width="9.140625" style="1" customWidth="1"/>
    <col min="150" max="150" width="50.28515625" style="1" customWidth="1"/>
    <col min="151" max="151" width="8.85546875" style="1" customWidth="1"/>
    <col min="152" max="152" width="11.5703125" style="1" customWidth="1"/>
    <col min="153" max="153" width="9.140625" style="1" customWidth="1"/>
    <col min="154" max="154" width="15.7109375" style="1" customWidth="1"/>
    <col min="155" max="155" width="18.28515625" style="1"/>
    <col min="156" max="156" width="73" style="1" customWidth="1"/>
    <col min="157" max="157" width="8.85546875" style="1" customWidth="1"/>
    <col min="158" max="158" width="9.85546875" style="1" customWidth="1"/>
    <col min="159" max="159" width="9.140625" style="1" customWidth="1"/>
    <col min="160" max="160" width="13" style="1" customWidth="1"/>
    <col min="161" max="161" width="14.5703125" style="1" customWidth="1"/>
    <col min="162" max="162" width="4" style="1" customWidth="1"/>
    <col min="163" max="163" width="73" style="1" customWidth="1"/>
    <col min="164" max="168" width="9.140625" style="1" customWidth="1"/>
    <col min="169" max="169" width="4.5703125" style="1" customWidth="1"/>
    <col min="170" max="405" width="9.140625" style="1" customWidth="1"/>
    <col min="406" max="406" width="50.28515625" style="1" customWidth="1"/>
    <col min="407" max="407" width="8.85546875" style="1" customWidth="1"/>
    <col min="408" max="408" width="11.5703125" style="1" customWidth="1"/>
    <col min="409" max="409" width="9.140625" style="1" customWidth="1"/>
    <col min="410" max="410" width="15.7109375" style="1" customWidth="1"/>
    <col min="411" max="411" width="18.28515625" style="1"/>
    <col min="412" max="412" width="73" style="1" customWidth="1"/>
    <col min="413" max="413" width="8.85546875" style="1" customWidth="1"/>
    <col min="414" max="414" width="9.85546875" style="1" customWidth="1"/>
    <col min="415" max="415" width="9.140625" style="1" customWidth="1"/>
    <col min="416" max="416" width="13" style="1" customWidth="1"/>
    <col min="417" max="417" width="14.5703125" style="1" customWidth="1"/>
    <col min="418" max="418" width="4" style="1" customWidth="1"/>
    <col min="419" max="419" width="73" style="1" customWidth="1"/>
    <col min="420" max="424" width="9.140625" style="1" customWidth="1"/>
    <col min="425" max="425" width="4.5703125" style="1" customWidth="1"/>
    <col min="426" max="661" width="9.140625" style="1" customWidth="1"/>
    <col min="662" max="662" width="50.28515625" style="1" customWidth="1"/>
    <col min="663" max="663" width="8.85546875" style="1" customWidth="1"/>
    <col min="664" max="664" width="11.5703125" style="1" customWidth="1"/>
    <col min="665" max="665" width="9.140625" style="1" customWidth="1"/>
    <col min="666" max="666" width="15.7109375" style="1" customWidth="1"/>
    <col min="667" max="667" width="18.28515625" style="1"/>
    <col min="668" max="668" width="73" style="1" customWidth="1"/>
    <col min="669" max="669" width="8.85546875" style="1" customWidth="1"/>
    <col min="670" max="670" width="9.85546875" style="1" customWidth="1"/>
    <col min="671" max="671" width="9.140625" style="1" customWidth="1"/>
    <col min="672" max="672" width="13" style="1" customWidth="1"/>
    <col min="673" max="673" width="14.5703125" style="1" customWidth="1"/>
    <col min="674" max="674" width="4" style="1" customWidth="1"/>
    <col min="675" max="675" width="73" style="1" customWidth="1"/>
    <col min="676" max="680" width="9.140625" style="1" customWidth="1"/>
    <col min="681" max="681" width="4.5703125" style="1" customWidth="1"/>
    <col min="682" max="917" width="9.140625" style="1" customWidth="1"/>
    <col min="918" max="918" width="50.28515625" style="1" customWidth="1"/>
    <col min="919" max="919" width="8.85546875" style="1" customWidth="1"/>
    <col min="920" max="920" width="11.5703125" style="1" customWidth="1"/>
    <col min="921" max="921" width="9.140625" style="1" customWidth="1"/>
    <col min="922" max="922" width="15.7109375" style="1" customWidth="1"/>
    <col min="923" max="923" width="18.28515625" style="1"/>
    <col min="924" max="924" width="73" style="1" customWidth="1"/>
    <col min="925" max="925" width="8.85546875" style="1" customWidth="1"/>
    <col min="926" max="926" width="9.85546875" style="1" customWidth="1"/>
    <col min="927" max="927" width="9.140625" style="1" customWidth="1"/>
    <col min="928" max="928" width="13" style="1" customWidth="1"/>
    <col min="929" max="929" width="14.5703125" style="1" customWidth="1"/>
    <col min="930" max="930" width="4" style="1" customWidth="1"/>
    <col min="931" max="931" width="73" style="1" customWidth="1"/>
    <col min="932" max="936" width="9.140625" style="1" customWidth="1"/>
    <col min="937" max="937" width="4.5703125" style="1" customWidth="1"/>
    <col min="938" max="1173" width="9.140625" style="1" customWidth="1"/>
    <col min="1174" max="1174" width="50.28515625" style="1" customWidth="1"/>
    <col min="1175" max="1175" width="8.85546875" style="1" customWidth="1"/>
    <col min="1176" max="1176" width="11.5703125" style="1" customWidth="1"/>
    <col min="1177" max="1177" width="9.140625" style="1" customWidth="1"/>
    <col min="1178" max="1178" width="15.7109375" style="1" customWidth="1"/>
    <col min="1179" max="1179" width="18.28515625" style="1"/>
    <col min="1180" max="1180" width="73" style="1" customWidth="1"/>
    <col min="1181" max="1181" width="8.85546875" style="1" customWidth="1"/>
    <col min="1182" max="1182" width="9.85546875" style="1" customWidth="1"/>
    <col min="1183" max="1183" width="9.140625" style="1" customWidth="1"/>
    <col min="1184" max="1184" width="13" style="1" customWidth="1"/>
    <col min="1185" max="1185" width="14.5703125" style="1" customWidth="1"/>
    <col min="1186" max="1186" width="4" style="1" customWidth="1"/>
    <col min="1187" max="1187" width="73" style="1" customWidth="1"/>
    <col min="1188" max="1192" width="9.140625" style="1" customWidth="1"/>
    <col min="1193" max="1193" width="4.5703125" style="1" customWidth="1"/>
    <col min="1194" max="1429" width="9.140625" style="1" customWidth="1"/>
    <col min="1430" max="1430" width="50.28515625" style="1" customWidth="1"/>
    <col min="1431" max="1431" width="8.85546875" style="1" customWidth="1"/>
    <col min="1432" max="1432" width="11.5703125" style="1" customWidth="1"/>
    <col min="1433" max="1433" width="9.140625" style="1" customWidth="1"/>
    <col min="1434" max="1434" width="15.7109375" style="1" customWidth="1"/>
    <col min="1435" max="1435" width="18.28515625" style="1"/>
    <col min="1436" max="1436" width="73" style="1" customWidth="1"/>
    <col min="1437" max="1437" width="8.85546875" style="1" customWidth="1"/>
    <col min="1438" max="1438" width="9.85546875" style="1" customWidth="1"/>
    <col min="1439" max="1439" width="9.140625" style="1" customWidth="1"/>
    <col min="1440" max="1440" width="13" style="1" customWidth="1"/>
    <col min="1441" max="1441" width="14.5703125" style="1" customWidth="1"/>
    <col min="1442" max="1442" width="4" style="1" customWidth="1"/>
    <col min="1443" max="1443" width="73" style="1" customWidth="1"/>
    <col min="1444" max="1448" width="9.140625" style="1" customWidth="1"/>
    <col min="1449" max="1449" width="4.5703125" style="1" customWidth="1"/>
    <col min="1450" max="1685" width="9.140625" style="1" customWidth="1"/>
    <col min="1686" max="1686" width="50.28515625" style="1" customWidth="1"/>
    <col min="1687" max="1687" width="8.85546875" style="1" customWidth="1"/>
    <col min="1688" max="1688" width="11.5703125" style="1" customWidth="1"/>
    <col min="1689" max="1689" width="9.140625" style="1" customWidth="1"/>
    <col min="1690" max="1690" width="15.7109375" style="1" customWidth="1"/>
    <col min="1691" max="1691" width="18.28515625" style="1"/>
    <col min="1692" max="1692" width="73" style="1" customWidth="1"/>
    <col min="1693" max="1693" width="8.85546875" style="1" customWidth="1"/>
    <col min="1694" max="1694" width="9.85546875" style="1" customWidth="1"/>
    <col min="1695" max="1695" width="9.140625" style="1" customWidth="1"/>
    <col min="1696" max="1696" width="13" style="1" customWidth="1"/>
    <col min="1697" max="1697" width="14.5703125" style="1" customWidth="1"/>
    <col min="1698" max="1698" width="4" style="1" customWidth="1"/>
    <col min="1699" max="1699" width="73" style="1" customWidth="1"/>
    <col min="1700" max="1704" width="9.140625" style="1" customWidth="1"/>
    <col min="1705" max="1705" width="4.5703125" style="1" customWidth="1"/>
    <col min="1706" max="1941" width="9.140625" style="1" customWidth="1"/>
    <col min="1942" max="1942" width="50.28515625" style="1" customWidth="1"/>
    <col min="1943" max="1943" width="8.85546875" style="1" customWidth="1"/>
    <col min="1944" max="1944" width="11.5703125" style="1" customWidth="1"/>
    <col min="1945" max="1945" width="9.140625" style="1" customWidth="1"/>
    <col min="1946" max="1946" width="15.7109375" style="1" customWidth="1"/>
    <col min="1947" max="1947" width="18.28515625" style="1"/>
    <col min="1948" max="1948" width="73" style="1" customWidth="1"/>
    <col min="1949" max="1949" width="8.85546875" style="1" customWidth="1"/>
    <col min="1950" max="1950" width="9.85546875" style="1" customWidth="1"/>
    <col min="1951" max="1951" width="9.140625" style="1" customWidth="1"/>
    <col min="1952" max="1952" width="13" style="1" customWidth="1"/>
    <col min="1953" max="1953" width="14.5703125" style="1" customWidth="1"/>
    <col min="1954" max="1954" width="4" style="1" customWidth="1"/>
    <col min="1955" max="1955" width="73" style="1" customWidth="1"/>
    <col min="1956" max="1960" width="9.140625" style="1" customWidth="1"/>
    <col min="1961" max="1961" width="4.5703125" style="1" customWidth="1"/>
    <col min="1962" max="2197" width="9.140625" style="1" customWidth="1"/>
    <col min="2198" max="2198" width="50.28515625" style="1" customWidth="1"/>
    <col min="2199" max="2199" width="8.85546875" style="1" customWidth="1"/>
    <col min="2200" max="2200" width="11.5703125" style="1" customWidth="1"/>
    <col min="2201" max="2201" width="9.140625" style="1" customWidth="1"/>
    <col min="2202" max="2202" width="15.7109375" style="1" customWidth="1"/>
    <col min="2203" max="2203" width="18.28515625" style="1"/>
    <col min="2204" max="2204" width="73" style="1" customWidth="1"/>
    <col min="2205" max="2205" width="8.85546875" style="1" customWidth="1"/>
    <col min="2206" max="2206" width="9.85546875" style="1" customWidth="1"/>
    <col min="2207" max="2207" width="9.140625" style="1" customWidth="1"/>
    <col min="2208" max="2208" width="13" style="1" customWidth="1"/>
    <col min="2209" max="2209" width="14.5703125" style="1" customWidth="1"/>
    <col min="2210" max="2210" width="4" style="1" customWidth="1"/>
    <col min="2211" max="2211" width="73" style="1" customWidth="1"/>
    <col min="2212" max="2216" width="9.140625" style="1" customWidth="1"/>
    <col min="2217" max="2217" width="4.5703125" style="1" customWidth="1"/>
    <col min="2218" max="2453" width="9.140625" style="1" customWidth="1"/>
    <col min="2454" max="2454" width="50.28515625" style="1" customWidth="1"/>
    <col min="2455" max="2455" width="8.85546875" style="1" customWidth="1"/>
    <col min="2456" max="2456" width="11.5703125" style="1" customWidth="1"/>
    <col min="2457" max="2457" width="9.140625" style="1" customWidth="1"/>
    <col min="2458" max="2458" width="15.7109375" style="1" customWidth="1"/>
    <col min="2459" max="2459" width="18.28515625" style="1"/>
    <col min="2460" max="2460" width="73" style="1" customWidth="1"/>
    <col min="2461" max="2461" width="8.85546875" style="1" customWidth="1"/>
    <col min="2462" max="2462" width="9.85546875" style="1" customWidth="1"/>
    <col min="2463" max="2463" width="9.140625" style="1" customWidth="1"/>
    <col min="2464" max="2464" width="13" style="1" customWidth="1"/>
    <col min="2465" max="2465" width="14.5703125" style="1" customWidth="1"/>
    <col min="2466" max="2466" width="4" style="1" customWidth="1"/>
    <col min="2467" max="2467" width="73" style="1" customWidth="1"/>
    <col min="2468" max="2472" width="9.140625" style="1" customWidth="1"/>
    <col min="2473" max="2473" width="4.5703125" style="1" customWidth="1"/>
    <col min="2474" max="2709" width="9.140625" style="1" customWidth="1"/>
    <col min="2710" max="2710" width="50.28515625" style="1" customWidth="1"/>
    <col min="2711" max="2711" width="8.85546875" style="1" customWidth="1"/>
    <col min="2712" max="2712" width="11.5703125" style="1" customWidth="1"/>
    <col min="2713" max="2713" width="9.140625" style="1" customWidth="1"/>
    <col min="2714" max="2714" width="15.7109375" style="1" customWidth="1"/>
    <col min="2715" max="2715" width="18.28515625" style="1"/>
    <col min="2716" max="2716" width="73" style="1" customWidth="1"/>
    <col min="2717" max="2717" width="8.85546875" style="1" customWidth="1"/>
    <col min="2718" max="2718" width="9.85546875" style="1" customWidth="1"/>
    <col min="2719" max="2719" width="9.140625" style="1" customWidth="1"/>
    <col min="2720" max="2720" width="13" style="1" customWidth="1"/>
    <col min="2721" max="2721" width="14.5703125" style="1" customWidth="1"/>
    <col min="2722" max="2722" width="4" style="1" customWidth="1"/>
    <col min="2723" max="2723" width="73" style="1" customWidth="1"/>
    <col min="2724" max="2728" width="9.140625" style="1" customWidth="1"/>
    <col min="2729" max="2729" width="4.5703125" style="1" customWidth="1"/>
    <col min="2730" max="2965" width="9.140625" style="1" customWidth="1"/>
    <col min="2966" max="2966" width="50.28515625" style="1" customWidth="1"/>
    <col min="2967" max="2967" width="8.85546875" style="1" customWidth="1"/>
    <col min="2968" max="2968" width="11.5703125" style="1" customWidth="1"/>
    <col min="2969" max="2969" width="9.140625" style="1" customWidth="1"/>
    <col min="2970" max="2970" width="15.7109375" style="1" customWidth="1"/>
    <col min="2971" max="2971" width="18.28515625" style="1"/>
    <col min="2972" max="2972" width="73" style="1" customWidth="1"/>
    <col min="2973" max="2973" width="8.85546875" style="1" customWidth="1"/>
    <col min="2974" max="2974" width="9.85546875" style="1" customWidth="1"/>
    <col min="2975" max="2975" width="9.140625" style="1" customWidth="1"/>
    <col min="2976" max="2976" width="13" style="1" customWidth="1"/>
    <col min="2977" max="2977" width="14.5703125" style="1" customWidth="1"/>
    <col min="2978" max="2978" width="4" style="1" customWidth="1"/>
    <col min="2979" max="2979" width="73" style="1" customWidth="1"/>
    <col min="2980" max="2984" width="9.140625" style="1" customWidth="1"/>
    <col min="2985" max="2985" width="4.5703125" style="1" customWidth="1"/>
    <col min="2986" max="3221" width="9.140625" style="1" customWidth="1"/>
    <col min="3222" max="3222" width="50.28515625" style="1" customWidth="1"/>
    <col min="3223" max="3223" width="8.85546875" style="1" customWidth="1"/>
    <col min="3224" max="3224" width="11.5703125" style="1" customWidth="1"/>
    <col min="3225" max="3225" width="9.140625" style="1" customWidth="1"/>
    <col min="3226" max="3226" width="15.7109375" style="1" customWidth="1"/>
    <col min="3227" max="3227" width="18.28515625" style="1"/>
    <col min="3228" max="3228" width="73" style="1" customWidth="1"/>
    <col min="3229" max="3229" width="8.85546875" style="1" customWidth="1"/>
    <col min="3230" max="3230" width="9.85546875" style="1" customWidth="1"/>
    <col min="3231" max="3231" width="9.140625" style="1" customWidth="1"/>
    <col min="3232" max="3232" width="13" style="1" customWidth="1"/>
    <col min="3233" max="3233" width="14.5703125" style="1" customWidth="1"/>
    <col min="3234" max="3234" width="4" style="1" customWidth="1"/>
    <col min="3235" max="3235" width="73" style="1" customWidth="1"/>
    <col min="3236" max="3240" width="9.140625" style="1" customWidth="1"/>
    <col min="3241" max="3241" width="4.5703125" style="1" customWidth="1"/>
    <col min="3242" max="3477" width="9.140625" style="1" customWidth="1"/>
    <col min="3478" max="3478" width="50.28515625" style="1" customWidth="1"/>
    <col min="3479" max="3479" width="8.85546875" style="1" customWidth="1"/>
    <col min="3480" max="3480" width="11.5703125" style="1" customWidth="1"/>
    <col min="3481" max="3481" width="9.140625" style="1" customWidth="1"/>
    <col min="3482" max="3482" width="15.7109375" style="1" customWidth="1"/>
    <col min="3483" max="3483" width="18.28515625" style="1"/>
    <col min="3484" max="3484" width="73" style="1" customWidth="1"/>
    <col min="3485" max="3485" width="8.85546875" style="1" customWidth="1"/>
    <col min="3486" max="3486" width="9.85546875" style="1" customWidth="1"/>
    <col min="3487" max="3487" width="9.140625" style="1" customWidth="1"/>
    <col min="3488" max="3488" width="13" style="1" customWidth="1"/>
    <col min="3489" max="3489" width="14.5703125" style="1" customWidth="1"/>
    <col min="3490" max="3490" width="4" style="1" customWidth="1"/>
    <col min="3491" max="3491" width="73" style="1" customWidth="1"/>
    <col min="3492" max="3496" width="9.140625" style="1" customWidth="1"/>
    <col min="3497" max="3497" width="4.5703125" style="1" customWidth="1"/>
    <col min="3498" max="3733" width="9.140625" style="1" customWidth="1"/>
    <col min="3734" max="3734" width="50.28515625" style="1" customWidth="1"/>
    <col min="3735" max="3735" width="8.85546875" style="1" customWidth="1"/>
    <col min="3736" max="3736" width="11.5703125" style="1" customWidth="1"/>
    <col min="3737" max="3737" width="9.140625" style="1" customWidth="1"/>
    <col min="3738" max="3738" width="15.7109375" style="1" customWidth="1"/>
    <col min="3739" max="3739" width="18.28515625" style="1"/>
    <col min="3740" max="3740" width="73" style="1" customWidth="1"/>
    <col min="3741" max="3741" width="8.85546875" style="1" customWidth="1"/>
    <col min="3742" max="3742" width="9.85546875" style="1" customWidth="1"/>
    <col min="3743" max="3743" width="9.140625" style="1" customWidth="1"/>
    <col min="3744" max="3744" width="13" style="1" customWidth="1"/>
    <col min="3745" max="3745" width="14.5703125" style="1" customWidth="1"/>
    <col min="3746" max="3746" width="4" style="1" customWidth="1"/>
    <col min="3747" max="3747" width="73" style="1" customWidth="1"/>
    <col min="3748" max="3752" width="9.140625" style="1" customWidth="1"/>
    <col min="3753" max="3753" width="4.5703125" style="1" customWidth="1"/>
    <col min="3754" max="3989" width="9.140625" style="1" customWidth="1"/>
    <col min="3990" max="3990" width="50.28515625" style="1" customWidth="1"/>
    <col min="3991" max="3991" width="8.85546875" style="1" customWidth="1"/>
    <col min="3992" max="3992" width="11.5703125" style="1" customWidth="1"/>
    <col min="3993" max="3993" width="9.140625" style="1" customWidth="1"/>
    <col min="3994" max="3994" width="15.7109375" style="1" customWidth="1"/>
    <col min="3995" max="3995" width="18.28515625" style="1"/>
    <col min="3996" max="3996" width="73" style="1" customWidth="1"/>
    <col min="3997" max="3997" width="8.85546875" style="1" customWidth="1"/>
    <col min="3998" max="3998" width="9.85546875" style="1" customWidth="1"/>
    <col min="3999" max="3999" width="9.140625" style="1" customWidth="1"/>
    <col min="4000" max="4000" width="13" style="1" customWidth="1"/>
    <col min="4001" max="4001" width="14.5703125" style="1" customWidth="1"/>
    <col min="4002" max="4002" width="4" style="1" customWidth="1"/>
    <col min="4003" max="4003" width="73" style="1" customWidth="1"/>
    <col min="4004" max="4008" width="9.140625" style="1" customWidth="1"/>
    <col min="4009" max="4009" width="4.5703125" style="1" customWidth="1"/>
    <col min="4010" max="4245" width="9.140625" style="1" customWidth="1"/>
    <col min="4246" max="4246" width="50.28515625" style="1" customWidth="1"/>
    <col min="4247" max="4247" width="8.85546875" style="1" customWidth="1"/>
    <col min="4248" max="4248" width="11.5703125" style="1" customWidth="1"/>
    <col min="4249" max="4249" width="9.140625" style="1" customWidth="1"/>
    <col min="4250" max="4250" width="15.7109375" style="1" customWidth="1"/>
    <col min="4251" max="4251" width="18.28515625" style="1"/>
    <col min="4252" max="4252" width="73" style="1" customWidth="1"/>
    <col min="4253" max="4253" width="8.85546875" style="1" customWidth="1"/>
    <col min="4254" max="4254" width="9.85546875" style="1" customWidth="1"/>
    <col min="4255" max="4255" width="9.140625" style="1" customWidth="1"/>
    <col min="4256" max="4256" width="13" style="1" customWidth="1"/>
    <col min="4257" max="4257" width="14.5703125" style="1" customWidth="1"/>
    <col min="4258" max="4258" width="4" style="1" customWidth="1"/>
    <col min="4259" max="4259" width="73" style="1" customWidth="1"/>
    <col min="4260" max="4264" width="9.140625" style="1" customWidth="1"/>
    <col min="4265" max="4265" width="4.5703125" style="1" customWidth="1"/>
    <col min="4266" max="4501" width="9.140625" style="1" customWidth="1"/>
    <col min="4502" max="4502" width="50.28515625" style="1" customWidth="1"/>
    <col min="4503" max="4503" width="8.85546875" style="1" customWidth="1"/>
    <col min="4504" max="4504" width="11.5703125" style="1" customWidth="1"/>
    <col min="4505" max="4505" width="9.140625" style="1" customWidth="1"/>
    <col min="4506" max="4506" width="15.7109375" style="1" customWidth="1"/>
    <col min="4507" max="4507" width="18.28515625" style="1"/>
    <col min="4508" max="4508" width="73" style="1" customWidth="1"/>
    <col min="4509" max="4509" width="8.85546875" style="1" customWidth="1"/>
    <col min="4510" max="4510" width="9.85546875" style="1" customWidth="1"/>
    <col min="4511" max="4511" width="9.140625" style="1" customWidth="1"/>
    <col min="4512" max="4512" width="13" style="1" customWidth="1"/>
    <col min="4513" max="4513" width="14.5703125" style="1" customWidth="1"/>
    <col min="4514" max="4514" width="4" style="1" customWidth="1"/>
    <col min="4515" max="4515" width="73" style="1" customWidth="1"/>
    <col min="4516" max="4520" width="9.140625" style="1" customWidth="1"/>
    <col min="4521" max="4521" width="4.5703125" style="1" customWidth="1"/>
    <col min="4522" max="4757" width="9.140625" style="1" customWidth="1"/>
    <col min="4758" max="4758" width="50.28515625" style="1" customWidth="1"/>
    <col min="4759" max="4759" width="8.85546875" style="1" customWidth="1"/>
    <col min="4760" max="4760" width="11.5703125" style="1" customWidth="1"/>
    <col min="4761" max="4761" width="9.140625" style="1" customWidth="1"/>
    <col min="4762" max="4762" width="15.7109375" style="1" customWidth="1"/>
    <col min="4763" max="4763" width="18.28515625" style="1"/>
    <col min="4764" max="4764" width="73" style="1" customWidth="1"/>
    <col min="4765" max="4765" width="8.85546875" style="1" customWidth="1"/>
    <col min="4766" max="4766" width="9.85546875" style="1" customWidth="1"/>
    <col min="4767" max="4767" width="9.140625" style="1" customWidth="1"/>
    <col min="4768" max="4768" width="13" style="1" customWidth="1"/>
    <col min="4769" max="4769" width="14.5703125" style="1" customWidth="1"/>
    <col min="4770" max="4770" width="4" style="1" customWidth="1"/>
    <col min="4771" max="4771" width="73" style="1" customWidth="1"/>
    <col min="4772" max="4776" width="9.140625" style="1" customWidth="1"/>
    <col min="4777" max="4777" width="4.5703125" style="1" customWidth="1"/>
    <col min="4778" max="5013" width="9.140625" style="1" customWidth="1"/>
    <col min="5014" max="5014" width="50.28515625" style="1" customWidth="1"/>
    <col min="5015" max="5015" width="8.85546875" style="1" customWidth="1"/>
    <col min="5016" max="5016" width="11.5703125" style="1" customWidth="1"/>
    <col min="5017" max="5017" width="9.140625" style="1" customWidth="1"/>
    <col min="5018" max="5018" width="15.7109375" style="1" customWidth="1"/>
    <col min="5019" max="5019" width="18.28515625" style="1"/>
    <col min="5020" max="5020" width="73" style="1" customWidth="1"/>
    <col min="5021" max="5021" width="8.85546875" style="1" customWidth="1"/>
    <col min="5022" max="5022" width="9.85546875" style="1" customWidth="1"/>
    <col min="5023" max="5023" width="9.140625" style="1" customWidth="1"/>
    <col min="5024" max="5024" width="13" style="1" customWidth="1"/>
    <col min="5025" max="5025" width="14.5703125" style="1" customWidth="1"/>
    <col min="5026" max="5026" width="4" style="1" customWidth="1"/>
    <col min="5027" max="5027" width="73" style="1" customWidth="1"/>
    <col min="5028" max="5032" width="9.140625" style="1" customWidth="1"/>
    <col min="5033" max="5033" width="4.5703125" style="1" customWidth="1"/>
    <col min="5034" max="5269" width="9.140625" style="1" customWidth="1"/>
    <col min="5270" max="5270" width="50.28515625" style="1" customWidth="1"/>
    <col min="5271" max="5271" width="8.85546875" style="1" customWidth="1"/>
    <col min="5272" max="5272" width="11.5703125" style="1" customWidth="1"/>
    <col min="5273" max="5273" width="9.140625" style="1" customWidth="1"/>
    <col min="5274" max="5274" width="15.7109375" style="1" customWidth="1"/>
    <col min="5275" max="5275" width="18.28515625" style="1"/>
    <col min="5276" max="5276" width="73" style="1" customWidth="1"/>
    <col min="5277" max="5277" width="8.85546875" style="1" customWidth="1"/>
    <col min="5278" max="5278" width="9.85546875" style="1" customWidth="1"/>
    <col min="5279" max="5279" width="9.140625" style="1" customWidth="1"/>
    <col min="5280" max="5280" width="13" style="1" customWidth="1"/>
    <col min="5281" max="5281" width="14.5703125" style="1" customWidth="1"/>
    <col min="5282" max="5282" width="4" style="1" customWidth="1"/>
    <col min="5283" max="5283" width="73" style="1" customWidth="1"/>
    <col min="5284" max="5288" width="9.140625" style="1" customWidth="1"/>
    <col min="5289" max="5289" width="4.5703125" style="1" customWidth="1"/>
    <col min="5290" max="5525" width="9.140625" style="1" customWidth="1"/>
    <col min="5526" max="5526" width="50.28515625" style="1" customWidth="1"/>
    <col min="5527" max="5527" width="8.85546875" style="1" customWidth="1"/>
    <col min="5528" max="5528" width="11.5703125" style="1" customWidth="1"/>
    <col min="5529" max="5529" width="9.140625" style="1" customWidth="1"/>
    <col min="5530" max="5530" width="15.7109375" style="1" customWidth="1"/>
    <col min="5531" max="5531" width="18.28515625" style="1"/>
    <col min="5532" max="5532" width="73" style="1" customWidth="1"/>
    <col min="5533" max="5533" width="8.85546875" style="1" customWidth="1"/>
    <col min="5534" max="5534" width="9.85546875" style="1" customWidth="1"/>
    <col min="5535" max="5535" width="9.140625" style="1" customWidth="1"/>
    <col min="5536" max="5536" width="13" style="1" customWidth="1"/>
    <col min="5537" max="5537" width="14.5703125" style="1" customWidth="1"/>
    <col min="5538" max="5538" width="4" style="1" customWidth="1"/>
    <col min="5539" max="5539" width="73" style="1" customWidth="1"/>
    <col min="5540" max="5544" width="9.140625" style="1" customWidth="1"/>
    <col min="5545" max="5545" width="4.5703125" style="1" customWidth="1"/>
    <col min="5546" max="5781" width="9.140625" style="1" customWidth="1"/>
    <col min="5782" max="5782" width="50.28515625" style="1" customWidth="1"/>
    <col min="5783" max="5783" width="8.85546875" style="1" customWidth="1"/>
    <col min="5784" max="5784" width="11.5703125" style="1" customWidth="1"/>
    <col min="5785" max="5785" width="9.140625" style="1" customWidth="1"/>
    <col min="5786" max="5786" width="15.7109375" style="1" customWidth="1"/>
    <col min="5787" max="5787" width="18.28515625" style="1"/>
    <col min="5788" max="5788" width="73" style="1" customWidth="1"/>
    <col min="5789" max="5789" width="8.85546875" style="1" customWidth="1"/>
    <col min="5790" max="5790" width="9.85546875" style="1" customWidth="1"/>
    <col min="5791" max="5791" width="9.140625" style="1" customWidth="1"/>
    <col min="5792" max="5792" width="13" style="1" customWidth="1"/>
    <col min="5793" max="5793" width="14.5703125" style="1" customWidth="1"/>
    <col min="5794" max="5794" width="4" style="1" customWidth="1"/>
    <col min="5795" max="5795" width="73" style="1" customWidth="1"/>
    <col min="5796" max="5800" width="9.140625" style="1" customWidth="1"/>
    <col min="5801" max="5801" width="4.5703125" style="1" customWidth="1"/>
    <col min="5802" max="6037" width="9.140625" style="1" customWidth="1"/>
    <col min="6038" max="6038" width="50.28515625" style="1" customWidth="1"/>
    <col min="6039" max="6039" width="8.85546875" style="1" customWidth="1"/>
    <col min="6040" max="6040" width="11.5703125" style="1" customWidth="1"/>
    <col min="6041" max="6041" width="9.140625" style="1" customWidth="1"/>
    <col min="6042" max="6042" width="15.7109375" style="1" customWidth="1"/>
    <col min="6043" max="6043" width="18.28515625" style="1"/>
    <col min="6044" max="6044" width="73" style="1" customWidth="1"/>
    <col min="6045" max="6045" width="8.85546875" style="1" customWidth="1"/>
    <col min="6046" max="6046" width="9.85546875" style="1" customWidth="1"/>
    <col min="6047" max="6047" width="9.140625" style="1" customWidth="1"/>
    <col min="6048" max="6048" width="13" style="1" customWidth="1"/>
    <col min="6049" max="6049" width="14.5703125" style="1" customWidth="1"/>
    <col min="6050" max="6050" width="4" style="1" customWidth="1"/>
    <col min="6051" max="6051" width="73" style="1" customWidth="1"/>
    <col min="6052" max="6056" width="9.140625" style="1" customWidth="1"/>
    <col min="6057" max="6057" width="4.5703125" style="1" customWidth="1"/>
    <col min="6058" max="6293" width="9.140625" style="1" customWidth="1"/>
    <col min="6294" max="6294" width="50.28515625" style="1" customWidth="1"/>
    <col min="6295" max="6295" width="8.85546875" style="1" customWidth="1"/>
    <col min="6296" max="6296" width="11.5703125" style="1" customWidth="1"/>
    <col min="6297" max="6297" width="9.140625" style="1" customWidth="1"/>
    <col min="6298" max="6298" width="15.7109375" style="1" customWidth="1"/>
    <col min="6299" max="6299" width="18.28515625" style="1"/>
    <col min="6300" max="6300" width="73" style="1" customWidth="1"/>
    <col min="6301" max="6301" width="8.85546875" style="1" customWidth="1"/>
    <col min="6302" max="6302" width="9.85546875" style="1" customWidth="1"/>
    <col min="6303" max="6303" width="9.140625" style="1" customWidth="1"/>
    <col min="6304" max="6304" width="13" style="1" customWidth="1"/>
    <col min="6305" max="6305" width="14.5703125" style="1" customWidth="1"/>
    <col min="6306" max="6306" width="4" style="1" customWidth="1"/>
    <col min="6307" max="6307" width="73" style="1" customWidth="1"/>
    <col min="6308" max="6312" width="9.140625" style="1" customWidth="1"/>
    <col min="6313" max="6313" width="4.5703125" style="1" customWidth="1"/>
    <col min="6314" max="6549" width="9.140625" style="1" customWidth="1"/>
    <col min="6550" max="6550" width="50.28515625" style="1" customWidth="1"/>
    <col min="6551" max="6551" width="8.85546875" style="1" customWidth="1"/>
    <col min="6552" max="6552" width="11.5703125" style="1" customWidth="1"/>
    <col min="6553" max="6553" width="9.140625" style="1" customWidth="1"/>
    <col min="6554" max="6554" width="15.7109375" style="1" customWidth="1"/>
    <col min="6555" max="6555" width="18.28515625" style="1"/>
    <col min="6556" max="6556" width="73" style="1" customWidth="1"/>
    <col min="6557" max="6557" width="8.85546875" style="1" customWidth="1"/>
    <col min="6558" max="6558" width="9.85546875" style="1" customWidth="1"/>
    <col min="6559" max="6559" width="9.140625" style="1" customWidth="1"/>
    <col min="6560" max="6560" width="13" style="1" customWidth="1"/>
    <col min="6561" max="6561" width="14.5703125" style="1" customWidth="1"/>
    <col min="6562" max="6562" width="4" style="1" customWidth="1"/>
    <col min="6563" max="6563" width="73" style="1" customWidth="1"/>
    <col min="6564" max="6568" width="9.140625" style="1" customWidth="1"/>
    <col min="6569" max="6569" width="4.5703125" style="1" customWidth="1"/>
    <col min="6570" max="6805" width="9.140625" style="1" customWidth="1"/>
    <col min="6806" max="6806" width="50.28515625" style="1" customWidth="1"/>
    <col min="6807" max="6807" width="8.85546875" style="1" customWidth="1"/>
    <col min="6808" max="6808" width="11.5703125" style="1" customWidth="1"/>
    <col min="6809" max="6809" width="9.140625" style="1" customWidth="1"/>
    <col min="6810" max="6810" width="15.7109375" style="1" customWidth="1"/>
    <col min="6811" max="6811" width="18.28515625" style="1"/>
    <col min="6812" max="6812" width="73" style="1" customWidth="1"/>
    <col min="6813" max="6813" width="8.85546875" style="1" customWidth="1"/>
    <col min="6814" max="6814" width="9.85546875" style="1" customWidth="1"/>
    <col min="6815" max="6815" width="9.140625" style="1" customWidth="1"/>
    <col min="6816" max="6816" width="13" style="1" customWidth="1"/>
    <col min="6817" max="6817" width="14.5703125" style="1" customWidth="1"/>
    <col min="6818" max="6818" width="4" style="1" customWidth="1"/>
    <col min="6819" max="6819" width="73" style="1" customWidth="1"/>
    <col min="6820" max="6824" width="9.140625" style="1" customWidth="1"/>
    <col min="6825" max="6825" width="4.5703125" style="1" customWidth="1"/>
    <col min="6826" max="7061" width="9.140625" style="1" customWidth="1"/>
    <col min="7062" max="7062" width="50.28515625" style="1" customWidth="1"/>
    <col min="7063" max="7063" width="8.85546875" style="1" customWidth="1"/>
    <col min="7064" max="7064" width="11.5703125" style="1" customWidth="1"/>
    <col min="7065" max="7065" width="9.140625" style="1" customWidth="1"/>
    <col min="7066" max="7066" width="15.7109375" style="1" customWidth="1"/>
    <col min="7067" max="7067" width="18.28515625" style="1"/>
    <col min="7068" max="7068" width="73" style="1" customWidth="1"/>
    <col min="7069" max="7069" width="8.85546875" style="1" customWidth="1"/>
    <col min="7070" max="7070" width="9.85546875" style="1" customWidth="1"/>
    <col min="7071" max="7071" width="9.140625" style="1" customWidth="1"/>
    <col min="7072" max="7072" width="13" style="1" customWidth="1"/>
    <col min="7073" max="7073" width="14.5703125" style="1" customWidth="1"/>
    <col min="7074" max="7074" width="4" style="1" customWidth="1"/>
    <col min="7075" max="7075" width="73" style="1" customWidth="1"/>
    <col min="7076" max="7080" width="9.140625" style="1" customWidth="1"/>
    <col min="7081" max="7081" width="4.5703125" style="1" customWidth="1"/>
    <col min="7082" max="7317" width="9.140625" style="1" customWidth="1"/>
    <col min="7318" max="7318" width="50.28515625" style="1" customWidth="1"/>
    <col min="7319" max="7319" width="8.85546875" style="1" customWidth="1"/>
    <col min="7320" max="7320" width="11.5703125" style="1" customWidth="1"/>
    <col min="7321" max="7321" width="9.140625" style="1" customWidth="1"/>
    <col min="7322" max="7322" width="15.7109375" style="1" customWidth="1"/>
    <col min="7323" max="7323" width="18.28515625" style="1"/>
    <col min="7324" max="7324" width="73" style="1" customWidth="1"/>
    <col min="7325" max="7325" width="8.85546875" style="1" customWidth="1"/>
    <col min="7326" max="7326" width="9.85546875" style="1" customWidth="1"/>
    <col min="7327" max="7327" width="9.140625" style="1" customWidth="1"/>
    <col min="7328" max="7328" width="13" style="1" customWidth="1"/>
    <col min="7329" max="7329" width="14.5703125" style="1" customWidth="1"/>
    <col min="7330" max="7330" width="4" style="1" customWidth="1"/>
    <col min="7331" max="7331" width="73" style="1" customWidth="1"/>
    <col min="7332" max="7336" width="9.140625" style="1" customWidth="1"/>
    <col min="7337" max="7337" width="4.5703125" style="1" customWidth="1"/>
    <col min="7338" max="7573" width="9.140625" style="1" customWidth="1"/>
    <col min="7574" max="7574" width="50.28515625" style="1" customWidth="1"/>
    <col min="7575" max="7575" width="8.85546875" style="1" customWidth="1"/>
    <col min="7576" max="7576" width="11.5703125" style="1" customWidth="1"/>
    <col min="7577" max="7577" width="9.140625" style="1" customWidth="1"/>
    <col min="7578" max="7578" width="15.7109375" style="1" customWidth="1"/>
    <col min="7579" max="7579" width="18.28515625" style="1"/>
    <col min="7580" max="7580" width="73" style="1" customWidth="1"/>
    <col min="7581" max="7581" width="8.85546875" style="1" customWidth="1"/>
    <col min="7582" max="7582" width="9.85546875" style="1" customWidth="1"/>
    <col min="7583" max="7583" width="9.140625" style="1" customWidth="1"/>
    <col min="7584" max="7584" width="13" style="1" customWidth="1"/>
    <col min="7585" max="7585" width="14.5703125" style="1" customWidth="1"/>
    <col min="7586" max="7586" width="4" style="1" customWidth="1"/>
    <col min="7587" max="7587" width="73" style="1" customWidth="1"/>
    <col min="7588" max="7592" width="9.140625" style="1" customWidth="1"/>
    <col min="7593" max="7593" width="4.5703125" style="1" customWidth="1"/>
    <col min="7594" max="7829" width="9.140625" style="1" customWidth="1"/>
    <col min="7830" max="7830" width="50.28515625" style="1" customWidth="1"/>
    <col min="7831" max="7831" width="8.85546875" style="1" customWidth="1"/>
    <col min="7832" max="7832" width="11.5703125" style="1" customWidth="1"/>
    <col min="7833" max="7833" width="9.140625" style="1" customWidth="1"/>
    <col min="7834" max="7834" width="15.7109375" style="1" customWidth="1"/>
    <col min="7835" max="7835" width="18.28515625" style="1"/>
    <col min="7836" max="7836" width="73" style="1" customWidth="1"/>
    <col min="7837" max="7837" width="8.85546875" style="1" customWidth="1"/>
    <col min="7838" max="7838" width="9.85546875" style="1" customWidth="1"/>
    <col min="7839" max="7839" width="9.140625" style="1" customWidth="1"/>
    <col min="7840" max="7840" width="13" style="1" customWidth="1"/>
    <col min="7841" max="7841" width="14.5703125" style="1" customWidth="1"/>
    <col min="7842" max="7842" width="4" style="1" customWidth="1"/>
    <col min="7843" max="7843" width="73" style="1" customWidth="1"/>
    <col min="7844" max="7848" width="9.140625" style="1" customWidth="1"/>
    <col min="7849" max="7849" width="4.5703125" style="1" customWidth="1"/>
    <col min="7850" max="8085" width="9.140625" style="1" customWidth="1"/>
    <col min="8086" max="8086" width="50.28515625" style="1" customWidth="1"/>
    <col min="8087" max="8087" width="8.85546875" style="1" customWidth="1"/>
    <col min="8088" max="8088" width="11.5703125" style="1" customWidth="1"/>
    <col min="8089" max="8089" width="9.140625" style="1" customWidth="1"/>
    <col min="8090" max="8090" width="15.7109375" style="1" customWidth="1"/>
    <col min="8091" max="8091" width="18.28515625" style="1"/>
    <col min="8092" max="8092" width="73" style="1" customWidth="1"/>
    <col min="8093" max="8093" width="8.85546875" style="1" customWidth="1"/>
    <col min="8094" max="8094" width="9.85546875" style="1" customWidth="1"/>
    <col min="8095" max="8095" width="9.140625" style="1" customWidth="1"/>
    <col min="8096" max="8096" width="13" style="1" customWidth="1"/>
    <col min="8097" max="8097" width="14.5703125" style="1" customWidth="1"/>
    <col min="8098" max="8098" width="4" style="1" customWidth="1"/>
    <col min="8099" max="8099" width="73" style="1" customWidth="1"/>
    <col min="8100" max="8104" width="9.140625" style="1" customWidth="1"/>
    <col min="8105" max="8105" width="4.5703125" style="1" customWidth="1"/>
    <col min="8106" max="8341" width="9.140625" style="1" customWidth="1"/>
    <col min="8342" max="8342" width="50.28515625" style="1" customWidth="1"/>
    <col min="8343" max="8343" width="8.85546875" style="1" customWidth="1"/>
    <col min="8344" max="8344" width="11.5703125" style="1" customWidth="1"/>
    <col min="8345" max="8345" width="9.140625" style="1" customWidth="1"/>
    <col min="8346" max="8346" width="15.7109375" style="1" customWidth="1"/>
    <col min="8347" max="8347" width="18.28515625" style="1"/>
    <col min="8348" max="8348" width="73" style="1" customWidth="1"/>
    <col min="8349" max="8349" width="8.85546875" style="1" customWidth="1"/>
    <col min="8350" max="8350" width="9.85546875" style="1" customWidth="1"/>
    <col min="8351" max="8351" width="9.140625" style="1" customWidth="1"/>
    <col min="8352" max="8352" width="13" style="1" customWidth="1"/>
    <col min="8353" max="8353" width="14.5703125" style="1" customWidth="1"/>
    <col min="8354" max="8354" width="4" style="1" customWidth="1"/>
    <col min="8355" max="8355" width="73" style="1" customWidth="1"/>
    <col min="8356" max="8360" width="9.140625" style="1" customWidth="1"/>
    <col min="8361" max="8361" width="4.5703125" style="1" customWidth="1"/>
    <col min="8362" max="8597" width="9.140625" style="1" customWidth="1"/>
    <col min="8598" max="8598" width="50.28515625" style="1" customWidth="1"/>
    <col min="8599" max="8599" width="8.85546875" style="1" customWidth="1"/>
    <col min="8600" max="8600" width="11.5703125" style="1" customWidth="1"/>
    <col min="8601" max="8601" width="9.140625" style="1" customWidth="1"/>
    <col min="8602" max="8602" width="15.7109375" style="1" customWidth="1"/>
    <col min="8603" max="8603" width="18.28515625" style="1"/>
    <col min="8604" max="8604" width="73" style="1" customWidth="1"/>
    <col min="8605" max="8605" width="8.85546875" style="1" customWidth="1"/>
    <col min="8606" max="8606" width="9.85546875" style="1" customWidth="1"/>
    <col min="8607" max="8607" width="9.140625" style="1" customWidth="1"/>
    <col min="8608" max="8608" width="13" style="1" customWidth="1"/>
    <col min="8609" max="8609" width="14.5703125" style="1" customWidth="1"/>
    <col min="8610" max="8610" width="4" style="1" customWidth="1"/>
    <col min="8611" max="8611" width="73" style="1" customWidth="1"/>
    <col min="8612" max="8616" width="9.140625" style="1" customWidth="1"/>
    <col min="8617" max="8617" width="4.5703125" style="1" customWidth="1"/>
    <col min="8618" max="8853" width="9.140625" style="1" customWidth="1"/>
    <col min="8854" max="8854" width="50.28515625" style="1" customWidth="1"/>
    <col min="8855" max="8855" width="8.85546875" style="1" customWidth="1"/>
    <col min="8856" max="8856" width="11.5703125" style="1" customWidth="1"/>
    <col min="8857" max="8857" width="9.140625" style="1" customWidth="1"/>
    <col min="8858" max="8858" width="15.7109375" style="1" customWidth="1"/>
    <col min="8859" max="8859" width="18.28515625" style="1"/>
    <col min="8860" max="8860" width="73" style="1" customWidth="1"/>
    <col min="8861" max="8861" width="8.85546875" style="1" customWidth="1"/>
    <col min="8862" max="8862" width="9.85546875" style="1" customWidth="1"/>
    <col min="8863" max="8863" width="9.140625" style="1" customWidth="1"/>
    <col min="8864" max="8864" width="13" style="1" customWidth="1"/>
    <col min="8865" max="8865" width="14.5703125" style="1" customWidth="1"/>
    <col min="8866" max="8866" width="4" style="1" customWidth="1"/>
    <col min="8867" max="8867" width="73" style="1" customWidth="1"/>
    <col min="8868" max="8872" width="9.140625" style="1" customWidth="1"/>
    <col min="8873" max="8873" width="4.5703125" style="1" customWidth="1"/>
    <col min="8874" max="9109" width="9.140625" style="1" customWidth="1"/>
    <col min="9110" max="9110" width="50.28515625" style="1" customWidth="1"/>
    <col min="9111" max="9111" width="8.85546875" style="1" customWidth="1"/>
    <col min="9112" max="9112" width="11.5703125" style="1" customWidth="1"/>
    <col min="9113" max="9113" width="9.140625" style="1" customWidth="1"/>
    <col min="9114" max="9114" width="15.7109375" style="1" customWidth="1"/>
    <col min="9115" max="9115" width="18.28515625" style="1"/>
    <col min="9116" max="9116" width="73" style="1" customWidth="1"/>
    <col min="9117" max="9117" width="8.85546875" style="1" customWidth="1"/>
    <col min="9118" max="9118" width="9.85546875" style="1" customWidth="1"/>
    <col min="9119" max="9119" width="9.140625" style="1" customWidth="1"/>
    <col min="9120" max="9120" width="13" style="1" customWidth="1"/>
    <col min="9121" max="9121" width="14.5703125" style="1" customWidth="1"/>
    <col min="9122" max="9122" width="4" style="1" customWidth="1"/>
    <col min="9123" max="9123" width="73" style="1" customWidth="1"/>
    <col min="9124" max="9128" width="9.140625" style="1" customWidth="1"/>
    <col min="9129" max="9129" width="4.5703125" style="1" customWidth="1"/>
    <col min="9130" max="9365" width="9.140625" style="1" customWidth="1"/>
    <col min="9366" max="9366" width="50.28515625" style="1" customWidth="1"/>
    <col min="9367" max="9367" width="8.85546875" style="1" customWidth="1"/>
    <col min="9368" max="9368" width="11.5703125" style="1" customWidth="1"/>
    <col min="9369" max="9369" width="9.140625" style="1" customWidth="1"/>
    <col min="9370" max="9370" width="15.7109375" style="1" customWidth="1"/>
    <col min="9371" max="9371" width="18.28515625" style="1"/>
    <col min="9372" max="9372" width="73" style="1" customWidth="1"/>
    <col min="9373" max="9373" width="8.85546875" style="1" customWidth="1"/>
    <col min="9374" max="9374" width="9.85546875" style="1" customWidth="1"/>
    <col min="9375" max="9375" width="9.140625" style="1" customWidth="1"/>
    <col min="9376" max="9376" width="13" style="1" customWidth="1"/>
    <col min="9377" max="9377" width="14.5703125" style="1" customWidth="1"/>
    <col min="9378" max="9378" width="4" style="1" customWidth="1"/>
    <col min="9379" max="9379" width="73" style="1" customWidth="1"/>
    <col min="9380" max="9384" width="9.140625" style="1" customWidth="1"/>
    <col min="9385" max="9385" width="4.5703125" style="1" customWidth="1"/>
    <col min="9386" max="9621" width="9.140625" style="1" customWidth="1"/>
    <col min="9622" max="9622" width="50.28515625" style="1" customWidth="1"/>
    <col min="9623" max="9623" width="8.85546875" style="1" customWidth="1"/>
    <col min="9624" max="9624" width="11.5703125" style="1" customWidth="1"/>
    <col min="9625" max="9625" width="9.140625" style="1" customWidth="1"/>
    <col min="9626" max="9626" width="15.7109375" style="1" customWidth="1"/>
    <col min="9627" max="9627" width="18.28515625" style="1"/>
    <col min="9628" max="9628" width="73" style="1" customWidth="1"/>
    <col min="9629" max="9629" width="8.85546875" style="1" customWidth="1"/>
    <col min="9630" max="9630" width="9.85546875" style="1" customWidth="1"/>
    <col min="9631" max="9631" width="9.140625" style="1" customWidth="1"/>
    <col min="9632" max="9632" width="13" style="1" customWidth="1"/>
    <col min="9633" max="9633" width="14.5703125" style="1" customWidth="1"/>
    <col min="9634" max="9634" width="4" style="1" customWidth="1"/>
    <col min="9635" max="9635" width="73" style="1" customWidth="1"/>
    <col min="9636" max="9640" width="9.140625" style="1" customWidth="1"/>
    <col min="9641" max="9641" width="4.5703125" style="1" customWidth="1"/>
    <col min="9642" max="9877" width="9.140625" style="1" customWidth="1"/>
    <col min="9878" max="9878" width="50.28515625" style="1" customWidth="1"/>
    <col min="9879" max="9879" width="8.85546875" style="1" customWidth="1"/>
    <col min="9880" max="9880" width="11.5703125" style="1" customWidth="1"/>
    <col min="9881" max="9881" width="9.140625" style="1" customWidth="1"/>
    <col min="9882" max="9882" width="15.7109375" style="1" customWidth="1"/>
    <col min="9883" max="9883" width="18.28515625" style="1"/>
    <col min="9884" max="9884" width="73" style="1" customWidth="1"/>
    <col min="9885" max="9885" width="8.85546875" style="1" customWidth="1"/>
    <col min="9886" max="9886" width="9.85546875" style="1" customWidth="1"/>
    <col min="9887" max="9887" width="9.140625" style="1" customWidth="1"/>
    <col min="9888" max="9888" width="13" style="1" customWidth="1"/>
    <col min="9889" max="9889" width="14.5703125" style="1" customWidth="1"/>
    <col min="9890" max="9890" width="4" style="1" customWidth="1"/>
    <col min="9891" max="9891" width="73" style="1" customWidth="1"/>
    <col min="9892" max="9896" width="9.140625" style="1" customWidth="1"/>
    <col min="9897" max="9897" width="4.5703125" style="1" customWidth="1"/>
    <col min="9898" max="10133" width="9.140625" style="1" customWidth="1"/>
    <col min="10134" max="10134" width="50.28515625" style="1" customWidth="1"/>
    <col min="10135" max="10135" width="8.85546875" style="1" customWidth="1"/>
    <col min="10136" max="10136" width="11.5703125" style="1" customWidth="1"/>
    <col min="10137" max="10137" width="9.140625" style="1" customWidth="1"/>
    <col min="10138" max="10138" width="15.7109375" style="1" customWidth="1"/>
    <col min="10139" max="10139" width="18.28515625" style="1"/>
    <col min="10140" max="10140" width="73" style="1" customWidth="1"/>
    <col min="10141" max="10141" width="8.85546875" style="1" customWidth="1"/>
    <col min="10142" max="10142" width="9.85546875" style="1" customWidth="1"/>
    <col min="10143" max="10143" width="9.140625" style="1" customWidth="1"/>
    <col min="10144" max="10144" width="13" style="1" customWidth="1"/>
    <col min="10145" max="10145" width="14.5703125" style="1" customWidth="1"/>
    <col min="10146" max="10146" width="4" style="1" customWidth="1"/>
    <col min="10147" max="10147" width="73" style="1" customWidth="1"/>
    <col min="10148" max="10152" width="9.140625" style="1" customWidth="1"/>
    <col min="10153" max="10153" width="4.5703125" style="1" customWidth="1"/>
    <col min="10154" max="10389" width="9.140625" style="1" customWidth="1"/>
    <col min="10390" max="10390" width="50.28515625" style="1" customWidth="1"/>
    <col min="10391" max="10391" width="8.85546875" style="1" customWidth="1"/>
    <col min="10392" max="10392" width="11.5703125" style="1" customWidth="1"/>
    <col min="10393" max="10393" width="9.140625" style="1" customWidth="1"/>
    <col min="10394" max="10394" width="15.7109375" style="1" customWidth="1"/>
    <col min="10395" max="10395" width="18.28515625" style="1"/>
    <col min="10396" max="10396" width="73" style="1" customWidth="1"/>
    <col min="10397" max="10397" width="8.85546875" style="1" customWidth="1"/>
    <col min="10398" max="10398" width="9.85546875" style="1" customWidth="1"/>
    <col min="10399" max="10399" width="9.140625" style="1" customWidth="1"/>
    <col min="10400" max="10400" width="13" style="1" customWidth="1"/>
    <col min="10401" max="10401" width="14.5703125" style="1" customWidth="1"/>
    <col min="10402" max="10402" width="4" style="1" customWidth="1"/>
    <col min="10403" max="10403" width="73" style="1" customWidth="1"/>
    <col min="10404" max="10408" width="9.140625" style="1" customWidth="1"/>
    <col min="10409" max="10409" width="4.5703125" style="1" customWidth="1"/>
    <col min="10410" max="10645" width="9.140625" style="1" customWidth="1"/>
    <col min="10646" max="10646" width="50.28515625" style="1" customWidth="1"/>
    <col min="10647" max="10647" width="8.85546875" style="1" customWidth="1"/>
    <col min="10648" max="10648" width="11.5703125" style="1" customWidth="1"/>
    <col min="10649" max="10649" width="9.140625" style="1" customWidth="1"/>
    <col min="10650" max="10650" width="15.7109375" style="1" customWidth="1"/>
    <col min="10651" max="10651" width="18.28515625" style="1"/>
    <col min="10652" max="10652" width="73" style="1" customWidth="1"/>
    <col min="10653" max="10653" width="8.85546875" style="1" customWidth="1"/>
    <col min="10654" max="10654" width="9.85546875" style="1" customWidth="1"/>
    <col min="10655" max="10655" width="9.140625" style="1" customWidth="1"/>
    <col min="10656" max="10656" width="13" style="1" customWidth="1"/>
    <col min="10657" max="10657" width="14.5703125" style="1" customWidth="1"/>
    <col min="10658" max="10658" width="4" style="1" customWidth="1"/>
    <col min="10659" max="10659" width="73" style="1" customWidth="1"/>
    <col min="10660" max="10664" width="9.140625" style="1" customWidth="1"/>
    <col min="10665" max="10665" width="4.5703125" style="1" customWidth="1"/>
    <col min="10666" max="10901" width="9.140625" style="1" customWidth="1"/>
    <col min="10902" max="10902" width="50.28515625" style="1" customWidth="1"/>
    <col min="10903" max="10903" width="8.85546875" style="1" customWidth="1"/>
    <col min="10904" max="10904" width="11.5703125" style="1" customWidth="1"/>
    <col min="10905" max="10905" width="9.140625" style="1" customWidth="1"/>
    <col min="10906" max="10906" width="15.7109375" style="1" customWidth="1"/>
    <col min="10907" max="10907" width="18.28515625" style="1"/>
    <col min="10908" max="10908" width="73" style="1" customWidth="1"/>
    <col min="10909" max="10909" width="8.85546875" style="1" customWidth="1"/>
    <col min="10910" max="10910" width="9.85546875" style="1" customWidth="1"/>
    <col min="10911" max="10911" width="9.140625" style="1" customWidth="1"/>
    <col min="10912" max="10912" width="13" style="1" customWidth="1"/>
    <col min="10913" max="10913" width="14.5703125" style="1" customWidth="1"/>
    <col min="10914" max="10914" width="4" style="1" customWidth="1"/>
    <col min="10915" max="10915" width="73" style="1" customWidth="1"/>
    <col min="10916" max="10920" width="9.140625" style="1" customWidth="1"/>
    <col min="10921" max="10921" width="4.5703125" style="1" customWidth="1"/>
    <col min="10922" max="11157" width="9.140625" style="1" customWidth="1"/>
    <col min="11158" max="11158" width="50.28515625" style="1" customWidth="1"/>
    <col min="11159" max="11159" width="8.85546875" style="1" customWidth="1"/>
    <col min="11160" max="11160" width="11.5703125" style="1" customWidth="1"/>
    <col min="11161" max="11161" width="9.140625" style="1" customWidth="1"/>
    <col min="11162" max="11162" width="15.7109375" style="1" customWidth="1"/>
    <col min="11163" max="11163" width="18.28515625" style="1"/>
    <col min="11164" max="11164" width="73" style="1" customWidth="1"/>
    <col min="11165" max="11165" width="8.85546875" style="1" customWidth="1"/>
    <col min="11166" max="11166" width="9.85546875" style="1" customWidth="1"/>
    <col min="11167" max="11167" width="9.140625" style="1" customWidth="1"/>
    <col min="11168" max="11168" width="13" style="1" customWidth="1"/>
    <col min="11169" max="11169" width="14.5703125" style="1" customWidth="1"/>
    <col min="11170" max="11170" width="4" style="1" customWidth="1"/>
    <col min="11171" max="11171" width="73" style="1" customWidth="1"/>
    <col min="11172" max="11176" width="9.140625" style="1" customWidth="1"/>
    <col min="11177" max="11177" width="4.5703125" style="1" customWidth="1"/>
    <col min="11178" max="11413" width="9.140625" style="1" customWidth="1"/>
    <col min="11414" max="11414" width="50.28515625" style="1" customWidth="1"/>
    <col min="11415" max="11415" width="8.85546875" style="1" customWidth="1"/>
    <col min="11416" max="11416" width="11.5703125" style="1" customWidth="1"/>
    <col min="11417" max="11417" width="9.140625" style="1" customWidth="1"/>
    <col min="11418" max="11418" width="15.7109375" style="1" customWidth="1"/>
    <col min="11419" max="11419" width="18.28515625" style="1"/>
    <col min="11420" max="11420" width="73" style="1" customWidth="1"/>
    <col min="11421" max="11421" width="8.85546875" style="1" customWidth="1"/>
    <col min="11422" max="11422" width="9.85546875" style="1" customWidth="1"/>
    <col min="11423" max="11423" width="9.140625" style="1" customWidth="1"/>
    <col min="11424" max="11424" width="13" style="1" customWidth="1"/>
    <col min="11425" max="11425" width="14.5703125" style="1" customWidth="1"/>
    <col min="11426" max="11426" width="4" style="1" customWidth="1"/>
    <col min="11427" max="11427" width="73" style="1" customWidth="1"/>
    <col min="11428" max="11432" width="9.140625" style="1" customWidth="1"/>
    <col min="11433" max="11433" width="4.5703125" style="1" customWidth="1"/>
    <col min="11434" max="11669" width="9.140625" style="1" customWidth="1"/>
    <col min="11670" max="11670" width="50.28515625" style="1" customWidth="1"/>
    <col min="11671" max="11671" width="8.85546875" style="1" customWidth="1"/>
    <col min="11672" max="11672" width="11.5703125" style="1" customWidth="1"/>
    <col min="11673" max="11673" width="9.140625" style="1" customWidth="1"/>
    <col min="11674" max="11674" width="15.7109375" style="1" customWidth="1"/>
    <col min="11675" max="11675" width="18.28515625" style="1"/>
    <col min="11676" max="11676" width="73" style="1" customWidth="1"/>
    <col min="11677" max="11677" width="8.85546875" style="1" customWidth="1"/>
    <col min="11678" max="11678" width="9.85546875" style="1" customWidth="1"/>
    <col min="11679" max="11679" width="9.140625" style="1" customWidth="1"/>
    <col min="11680" max="11680" width="13" style="1" customWidth="1"/>
    <col min="11681" max="11681" width="14.5703125" style="1" customWidth="1"/>
    <col min="11682" max="11682" width="4" style="1" customWidth="1"/>
    <col min="11683" max="11683" width="73" style="1" customWidth="1"/>
    <col min="11684" max="11688" width="9.140625" style="1" customWidth="1"/>
    <col min="11689" max="11689" width="4.5703125" style="1" customWidth="1"/>
    <col min="11690" max="11925" width="9.140625" style="1" customWidth="1"/>
    <col min="11926" max="11926" width="50.28515625" style="1" customWidth="1"/>
    <col min="11927" max="11927" width="8.85546875" style="1" customWidth="1"/>
    <col min="11928" max="11928" width="11.5703125" style="1" customWidth="1"/>
    <col min="11929" max="11929" width="9.140625" style="1" customWidth="1"/>
    <col min="11930" max="11930" width="15.7109375" style="1" customWidth="1"/>
    <col min="11931" max="11931" width="18.28515625" style="1"/>
    <col min="11932" max="11932" width="73" style="1" customWidth="1"/>
    <col min="11933" max="11933" width="8.85546875" style="1" customWidth="1"/>
    <col min="11934" max="11934" width="9.85546875" style="1" customWidth="1"/>
    <col min="11935" max="11935" width="9.140625" style="1" customWidth="1"/>
    <col min="11936" max="11936" width="13" style="1" customWidth="1"/>
    <col min="11937" max="11937" width="14.5703125" style="1" customWidth="1"/>
    <col min="11938" max="11938" width="4" style="1" customWidth="1"/>
    <col min="11939" max="11939" width="73" style="1" customWidth="1"/>
    <col min="11940" max="11944" width="9.140625" style="1" customWidth="1"/>
    <col min="11945" max="11945" width="4.5703125" style="1" customWidth="1"/>
    <col min="11946" max="12181" width="9.140625" style="1" customWidth="1"/>
    <col min="12182" max="12182" width="50.28515625" style="1" customWidth="1"/>
    <col min="12183" max="12183" width="8.85546875" style="1" customWidth="1"/>
    <col min="12184" max="12184" width="11.5703125" style="1" customWidth="1"/>
    <col min="12185" max="12185" width="9.140625" style="1" customWidth="1"/>
    <col min="12186" max="12186" width="15.7109375" style="1" customWidth="1"/>
    <col min="12187" max="12187" width="18.28515625" style="1"/>
    <col min="12188" max="12188" width="73" style="1" customWidth="1"/>
    <col min="12189" max="12189" width="8.85546875" style="1" customWidth="1"/>
    <col min="12190" max="12190" width="9.85546875" style="1" customWidth="1"/>
    <col min="12191" max="12191" width="9.140625" style="1" customWidth="1"/>
    <col min="12192" max="12192" width="13" style="1" customWidth="1"/>
    <col min="12193" max="12193" width="14.5703125" style="1" customWidth="1"/>
    <col min="12194" max="12194" width="4" style="1" customWidth="1"/>
    <col min="12195" max="12195" width="73" style="1" customWidth="1"/>
    <col min="12196" max="12200" width="9.140625" style="1" customWidth="1"/>
    <col min="12201" max="12201" width="4.5703125" style="1" customWidth="1"/>
    <col min="12202" max="12437" width="9.140625" style="1" customWidth="1"/>
    <col min="12438" max="12438" width="50.28515625" style="1" customWidth="1"/>
    <col min="12439" max="12439" width="8.85546875" style="1" customWidth="1"/>
    <col min="12440" max="12440" width="11.5703125" style="1" customWidth="1"/>
    <col min="12441" max="12441" width="9.140625" style="1" customWidth="1"/>
    <col min="12442" max="12442" width="15.7109375" style="1" customWidth="1"/>
    <col min="12443" max="12443" width="18.28515625" style="1"/>
    <col min="12444" max="12444" width="73" style="1" customWidth="1"/>
    <col min="12445" max="12445" width="8.85546875" style="1" customWidth="1"/>
    <col min="12446" max="12446" width="9.85546875" style="1" customWidth="1"/>
    <col min="12447" max="12447" width="9.140625" style="1" customWidth="1"/>
    <col min="12448" max="12448" width="13" style="1" customWidth="1"/>
    <col min="12449" max="12449" width="14.5703125" style="1" customWidth="1"/>
    <col min="12450" max="12450" width="4" style="1" customWidth="1"/>
    <col min="12451" max="12451" width="73" style="1" customWidth="1"/>
    <col min="12452" max="12456" width="9.140625" style="1" customWidth="1"/>
    <col min="12457" max="12457" width="4.5703125" style="1" customWidth="1"/>
    <col min="12458" max="12693" width="9.140625" style="1" customWidth="1"/>
    <col min="12694" max="12694" width="50.28515625" style="1" customWidth="1"/>
    <col min="12695" max="12695" width="8.85546875" style="1" customWidth="1"/>
    <col min="12696" max="12696" width="11.5703125" style="1" customWidth="1"/>
    <col min="12697" max="12697" width="9.140625" style="1" customWidth="1"/>
    <col min="12698" max="12698" width="15.7109375" style="1" customWidth="1"/>
    <col min="12699" max="12699" width="18.28515625" style="1"/>
    <col min="12700" max="12700" width="73" style="1" customWidth="1"/>
    <col min="12701" max="12701" width="8.85546875" style="1" customWidth="1"/>
    <col min="12702" max="12702" width="9.85546875" style="1" customWidth="1"/>
    <col min="12703" max="12703" width="9.140625" style="1" customWidth="1"/>
    <col min="12704" max="12704" width="13" style="1" customWidth="1"/>
    <col min="12705" max="12705" width="14.5703125" style="1" customWidth="1"/>
    <col min="12706" max="12706" width="4" style="1" customWidth="1"/>
    <col min="12707" max="12707" width="73" style="1" customWidth="1"/>
    <col min="12708" max="12712" width="9.140625" style="1" customWidth="1"/>
    <col min="12713" max="12713" width="4.5703125" style="1" customWidth="1"/>
    <col min="12714" max="12949" width="9.140625" style="1" customWidth="1"/>
    <col min="12950" max="12950" width="50.28515625" style="1" customWidth="1"/>
    <col min="12951" max="12951" width="8.85546875" style="1" customWidth="1"/>
    <col min="12952" max="12952" width="11.5703125" style="1" customWidth="1"/>
    <col min="12953" max="12953" width="9.140625" style="1" customWidth="1"/>
    <col min="12954" max="12954" width="15.7109375" style="1" customWidth="1"/>
    <col min="12955" max="12955" width="18.28515625" style="1"/>
    <col min="12956" max="12956" width="73" style="1" customWidth="1"/>
    <col min="12957" max="12957" width="8.85546875" style="1" customWidth="1"/>
    <col min="12958" max="12958" width="9.85546875" style="1" customWidth="1"/>
    <col min="12959" max="12959" width="9.140625" style="1" customWidth="1"/>
    <col min="12960" max="12960" width="13" style="1" customWidth="1"/>
    <col min="12961" max="12961" width="14.5703125" style="1" customWidth="1"/>
    <col min="12962" max="12962" width="4" style="1" customWidth="1"/>
    <col min="12963" max="12963" width="73" style="1" customWidth="1"/>
    <col min="12964" max="12968" width="9.140625" style="1" customWidth="1"/>
    <col min="12969" max="12969" width="4.5703125" style="1" customWidth="1"/>
    <col min="12970" max="13205" width="9.140625" style="1" customWidth="1"/>
    <col min="13206" max="13206" width="50.28515625" style="1" customWidth="1"/>
    <col min="13207" max="13207" width="8.85546875" style="1" customWidth="1"/>
    <col min="13208" max="13208" width="11.5703125" style="1" customWidth="1"/>
    <col min="13209" max="13209" width="9.140625" style="1" customWidth="1"/>
    <col min="13210" max="13210" width="15.7109375" style="1" customWidth="1"/>
    <col min="13211" max="13211" width="18.28515625" style="1"/>
    <col min="13212" max="13212" width="73" style="1" customWidth="1"/>
    <col min="13213" max="13213" width="8.85546875" style="1" customWidth="1"/>
    <col min="13214" max="13214" width="9.85546875" style="1" customWidth="1"/>
    <col min="13215" max="13215" width="9.140625" style="1" customWidth="1"/>
    <col min="13216" max="13216" width="13" style="1" customWidth="1"/>
    <col min="13217" max="13217" width="14.5703125" style="1" customWidth="1"/>
    <col min="13218" max="13218" width="4" style="1" customWidth="1"/>
    <col min="13219" max="13219" width="73" style="1" customWidth="1"/>
    <col min="13220" max="13224" width="9.140625" style="1" customWidth="1"/>
    <col min="13225" max="13225" width="4.5703125" style="1" customWidth="1"/>
    <col min="13226" max="13461" width="9.140625" style="1" customWidth="1"/>
    <col min="13462" max="13462" width="50.28515625" style="1" customWidth="1"/>
    <col min="13463" max="13463" width="8.85546875" style="1" customWidth="1"/>
    <col min="13464" max="13464" width="11.5703125" style="1" customWidth="1"/>
    <col min="13465" max="13465" width="9.140625" style="1" customWidth="1"/>
    <col min="13466" max="13466" width="15.7109375" style="1" customWidth="1"/>
    <col min="13467" max="13467" width="18.28515625" style="1"/>
    <col min="13468" max="13468" width="73" style="1" customWidth="1"/>
    <col min="13469" max="13469" width="8.85546875" style="1" customWidth="1"/>
    <col min="13470" max="13470" width="9.85546875" style="1" customWidth="1"/>
    <col min="13471" max="13471" width="9.140625" style="1" customWidth="1"/>
    <col min="13472" max="13472" width="13" style="1" customWidth="1"/>
    <col min="13473" max="13473" width="14.5703125" style="1" customWidth="1"/>
    <col min="13474" max="13474" width="4" style="1" customWidth="1"/>
    <col min="13475" max="13475" width="73" style="1" customWidth="1"/>
    <col min="13476" max="13480" width="9.140625" style="1" customWidth="1"/>
    <col min="13481" max="13481" width="4.5703125" style="1" customWidth="1"/>
    <col min="13482" max="13717" width="9.140625" style="1" customWidth="1"/>
    <col min="13718" max="13718" width="50.28515625" style="1" customWidth="1"/>
    <col min="13719" max="13719" width="8.85546875" style="1" customWidth="1"/>
    <col min="13720" max="13720" width="11.5703125" style="1" customWidth="1"/>
    <col min="13721" max="13721" width="9.140625" style="1" customWidth="1"/>
    <col min="13722" max="13722" width="15.7109375" style="1" customWidth="1"/>
    <col min="13723" max="13723" width="18.28515625" style="1"/>
    <col min="13724" max="13724" width="73" style="1" customWidth="1"/>
    <col min="13725" max="13725" width="8.85546875" style="1" customWidth="1"/>
    <col min="13726" max="13726" width="9.85546875" style="1" customWidth="1"/>
    <col min="13727" max="13727" width="9.140625" style="1" customWidth="1"/>
    <col min="13728" max="13728" width="13" style="1" customWidth="1"/>
    <col min="13729" max="13729" width="14.5703125" style="1" customWidth="1"/>
    <col min="13730" max="13730" width="4" style="1" customWidth="1"/>
    <col min="13731" max="13731" width="73" style="1" customWidth="1"/>
    <col min="13732" max="13736" width="9.140625" style="1" customWidth="1"/>
    <col min="13737" max="13737" width="4.5703125" style="1" customWidth="1"/>
    <col min="13738" max="13973" width="9.140625" style="1" customWidth="1"/>
    <col min="13974" max="13974" width="50.28515625" style="1" customWidth="1"/>
    <col min="13975" max="13975" width="8.85546875" style="1" customWidth="1"/>
    <col min="13976" max="13976" width="11.5703125" style="1" customWidth="1"/>
    <col min="13977" max="13977" width="9.140625" style="1" customWidth="1"/>
    <col min="13978" max="13978" width="15.7109375" style="1" customWidth="1"/>
    <col min="13979" max="13979" width="18.28515625" style="1"/>
    <col min="13980" max="13980" width="73" style="1" customWidth="1"/>
    <col min="13981" max="13981" width="8.85546875" style="1" customWidth="1"/>
    <col min="13982" max="13982" width="9.85546875" style="1" customWidth="1"/>
    <col min="13983" max="13983" width="9.140625" style="1" customWidth="1"/>
    <col min="13984" max="13984" width="13" style="1" customWidth="1"/>
    <col min="13985" max="13985" width="14.5703125" style="1" customWidth="1"/>
    <col min="13986" max="13986" width="4" style="1" customWidth="1"/>
    <col min="13987" max="13987" width="73" style="1" customWidth="1"/>
    <col min="13988" max="13992" width="9.140625" style="1" customWidth="1"/>
    <col min="13993" max="13993" width="4.5703125" style="1" customWidth="1"/>
    <col min="13994" max="14229" width="9.140625" style="1" customWidth="1"/>
    <col min="14230" max="14230" width="50.28515625" style="1" customWidth="1"/>
    <col min="14231" max="14231" width="8.85546875" style="1" customWidth="1"/>
    <col min="14232" max="14232" width="11.5703125" style="1" customWidth="1"/>
    <col min="14233" max="14233" width="9.140625" style="1" customWidth="1"/>
    <col min="14234" max="14234" width="15.7109375" style="1" customWidth="1"/>
    <col min="14235" max="14235" width="18.28515625" style="1"/>
    <col min="14236" max="14236" width="73" style="1" customWidth="1"/>
    <col min="14237" max="14237" width="8.85546875" style="1" customWidth="1"/>
    <col min="14238" max="14238" width="9.85546875" style="1" customWidth="1"/>
    <col min="14239" max="14239" width="9.140625" style="1" customWidth="1"/>
    <col min="14240" max="14240" width="13" style="1" customWidth="1"/>
    <col min="14241" max="14241" width="14.5703125" style="1" customWidth="1"/>
    <col min="14242" max="14242" width="4" style="1" customWidth="1"/>
    <col min="14243" max="14243" width="73" style="1" customWidth="1"/>
    <col min="14244" max="14248" width="9.140625" style="1" customWidth="1"/>
    <col min="14249" max="14249" width="4.5703125" style="1" customWidth="1"/>
    <col min="14250" max="14485" width="9.140625" style="1" customWidth="1"/>
    <col min="14486" max="14486" width="50.28515625" style="1" customWidth="1"/>
    <col min="14487" max="14487" width="8.85546875" style="1" customWidth="1"/>
    <col min="14488" max="14488" width="11.5703125" style="1" customWidth="1"/>
    <col min="14489" max="14489" width="9.140625" style="1" customWidth="1"/>
    <col min="14490" max="14490" width="15.7109375" style="1" customWidth="1"/>
    <col min="14491" max="14491" width="18.28515625" style="1"/>
    <col min="14492" max="14492" width="73" style="1" customWidth="1"/>
    <col min="14493" max="14493" width="8.85546875" style="1" customWidth="1"/>
    <col min="14494" max="14494" width="9.85546875" style="1" customWidth="1"/>
    <col min="14495" max="14495" width="9.140625" style="1" customWidth="1"/>
    <col min="14496" max="14496" width="13" style="1" customWidth="1"/>
    <col min="14497" max="14497" width="14.5703125" style="1" customWidth="1"/>
    <col min="14498" max="14498" width="4" style="1" customWidth="1"/>
    <col min="14499" max="14499" width="73" style="1" customWidth="1"/>
    <col min="14500" max="14504" width="9.140625" style="1" customWidth="1"/>
    <col min="14505" max="14505" width="4.5703125" style="1" customWidth="1"/>
    <col min="14506" max="14741" width="9.140625" style="1" customWidth="1"/>
    <col min="14742" max="14742" width="50.28515625" style="1" customWidth="1"/>
    <col min="14743" max="14743" width="8.85546875" style="1" customWidth="1"/>
    <col min="14744" max="14744" width="11.5703125" style="1" customWidth="1"/>
    <col min="14745" max="14745" width="9.140625" style="1" customWidth="1"/>
    <col min="14746" max="14746" width="15.7109375" style="1" customWidth="1"/>
    <col min="14747" max="14747" width="18.28515625" style="1"/>
    <col min="14748" max="14748" width="73" style="1" customWidth="1"/>
    <col min="14749" max="14749" width="8.85546875" style="1" customWidth="1"/>
    <col min="14750" max="14750" width="9.85546875" style="1" customWidth="1"/>
    <col min="14751" max="14751" width="9.140625" style="1" customWidth="1"/>
    <col min="14752" max="14752" width="13" style="1" customWidth="1"/>
    <col min="14753" max="14753" width="14.5703125" style="1" customWidth="1"/>
    <col min="14754" max="14754" width="4" style="1" customWidth="1"/>
    <col min="14755" max="14755" width="73" style="1" customWidth="1"/>
    <col min="14756" max="14760" width="9.140625" style="1" customWidth="1"/>
    <col min="14761" max="14761" width="4.5703125" style="1" customWidth="1"/>
    <col min="14762" max="14997" width="9.140625" style="1" customWidth="1"/>
    <col min="14998" max="14998" width="50.28515625" style="1" customWidth="1"/>
    <col min="14999" max="14999" width="8.85546875" style="1" customWidth="1"/>
    <col min="15000" max="15000" width="11.5703125" style="1" customWidth="1"/>
    <col min="15001" max="15001" width="9.140625" style="1" customWidth="1"/>
    <col min="15002" max="15002" width="15.7109375" style="1" customWidth="1"/>
    <col min="15003" max="15003" width="18.28515625" style="1"/>
    <col min="15004" max="15004" width="73" style="1" customWidth="1"/>
    <col min="15005" max="15005" width="8.85546875" style="1" customWidth="1"/>
    <col min="15006" max="15006" width="9.85546875" style="1" customWidth="1"/>
    <col min="15007" max="15007" width="9.140625" style="1" customWidth="1"/>
    <col min="15008" max="15008" width="13" style="1" customWidth="1"/>
    <col min="15009" max="15009" width="14.5703125" style="1" customWidth="1"/>
    <col min="15010" max="15010" width="4" style="1" customWidth="1"/>
    <col min="15011" max="15011" width="73" style="1" customWidth="1"/>
    <col min="15012" max="15016" width="9.140625" style="1" customWidth="1"/>
    <col min="15017" max="15017" width="4.5703125" style="1" customWidth="1"/>
    <col min="15018" max="15253" width="9.140625" style="1" customWidth="1"/>
    <col min="15254" max="15254" width="50.28515625" style="1" customWidth="1"/>
    <col min="15255" max="15255" width="8.85546875" style="1" customWidth="1"/>
    <col min="15256" max="15256" width="11.5703125" style="1" customWidth="1"/>
    <col min="15257" max="15257" width="9.140625" style="1" customWidth="1"/>
    <col min="15258" max="15258" width="15.7109375" style="1" customWidth="1"/>
    <col min="15259" max="15259" width="18.28515625" style="1"/>
    <col min="15260" max="15260" width="73" style="1" customWidth="1"/>
    <col min="15261" max="15261" width="8.85546875" style="1" customWidth="1"/>
    <col min="15262" max="15262" width="9.85546875" style="1" customWidth="1"/>
    <col min="15263" max="15263" width="9.140625" style="1" customWidth="1"/>
    <col min="15264" max="15264" width="13" style="1" customWidth="1"/>
    <col min="15265" max="15265" width="14.5703125" style="1" customWidth="1"/>
    <col min="15266" max="15266" width="4" style="1" customWidth="1"/>
    <col min="15267" max="15267" width="73" style="1" customWidth="1"/>
    <col min="15268" max="15272" width="9.140625" style="1" customWidth="1"/>
    <col min="15273" max="15273" width="4.5703125" style="1" customWidth="1"/>
    <col min="15274" max="15509" width="9.140625" style="1" customWidth="1"/>
    <col min="15510" max="15510" width="50.28515625" style="1" customWidth="1"/>
    <col min="15511" max="15511" width="8.85546875" style="1" customWidth="1"/>
    <col min="15512" max="15512" width="11.5703125" style="1" customWidth="1"/>
    <col min="15513" max="15513" width="9.140625" style="1" customWidth="1"/>
    <col min="15514" max="15514" width="15.7109375" style="1" customWidth="1"/>
    <col min="15515" max="15515" width="18.28515625" style="1"/>
    <col min="15516" max="15516" width="73" style="1" customWidth="1"/>
    <col min="15517" max="15517" width="8.85546875" style="1" customWidth="1"/>
    <col min="15518" max="15518" width="9.85546875" style="1" customWidth="1"/>
    <col min="15519" max="15519" width="9.140625" style="1" customWidth="1"/>
    <col min="15520" max="15520" width="13" style="1" customWidth="1"/>
    <col min="15521" max="15521" width="14.5703125" style="1" customWidth="1"/>
    <col min="15522" max="15522" width="4" style="1" customWidth="1"/>
    <col min="15523" max="15523" width="73" style="1" customWidth="1"/>
    <col min="15524" max="15528" width="9.140625" style="1" customWidth="1"/>
    <col min="15529" max="15529" width="4.5703125" style="1" customWidth="1"/>
    <col min="15530" max="15765" width="9.140625" style="1" customWidth="1"/>
    <col min="15766" max="15766" width="50.28515625" style="1" customWidth="1"/>
    <col min="15767" max="15767" width="8.85546875" style="1" customWidth="1"/>
    <col min="15768" max="15768" width="11.5703125" style="1" customWidth="1"/>
    <col min="15769" max="15769" width="9.140625" style="1" customWidth="1"/>
    <col min="15770" max="15770" width="15.7109375" style="1" customWidth="1"/>
    <col min="15771" max="15771" width="18.28515625" style="1"/>
    <col min="15772" max="15772" width="73" style="1" customWidth="1"/>
    <col min="15773" max="15773" width="8.85546875" style="1" customWidth="1"/>
    <col min="15774" max="15774" width="9.85546875" style="1" customWidth="1"/>
    <col min="15775" max="15775" width="9.140625" style="1" customWidth="1"/>
    <col min="15776" max="15776" width="13" style="1" customWidth="1"/>
    <col min="15777" max="15777" width="14.5703125" style="1" customWidth="1"/>
    <col min="15778" max="15778" width="4" style="1" customWidth="1"/>
    <col min="15779" max="15779" width="73" style="1" customWidth="1"/>
    <col min="15780" max="15784" width="9.140625" style="1" customWidth="1"/>
    <col min="15785" max="15785" width="4.5703125" style="1" customWidth="1"/>
    <col min="15786" max="16021" width="9.140625" style="1" customWidth="1"/>
    <col min="16022" max="16022" width="50.28515625" style="1" customWidth="1"/>
    <col min="16023" max="16023" width="8.85546875" style="1" customWidth="1"/>
    <col min="16024" max="16024" width="11.5703125" style="1" customWidth="1"/>
    <col min="16025" max="16025" width="9.140625" style="1" customWidth="1"/>
    <col min="16026" max="16026" width="15.7109375" style="1" customWidth="1"/>
    <col min="16027" max="16027" width="18.28515625" style="1"/>
    <col min="16028" max="16028" width="73" style="1" customWidth="1"/>
    <col min="16029" max="16029" width="8.85546875" style="1" customWidth="1"/>
    <col min="16030" max="16030" width="9.85546875" style="1" customWidth="1"/>
    <col min="16031" max="16031" width="9.140625" style="1" customWidth="1"/>
    <col min="16032" max="16032" width="13" style="1" customWidth="1"/>
    <col min="16033" max="16033" width="14.5703125" style="1" customWidth="1"/>
    <col min="16034" max="16034" width="4" style="1" customWidth="1"/>
    <col min="16035" max="16035" width="73" style="1" customWidth="1"/>
    <col min="16036" max="16040" width="9.140625" style="1" customWidth="1"/>
    <col min="16041" max="16041" width="4.5703125" style="1" customWidth="1"/>
    <col min="16042" max="16277" width="9.140625" style="1" customWidth="1"/>
    <col min="16278" max="16384" width="50.28515625" style="1" customWidth="1"/>
  </cols>
  <sheetData>
    <row r="1" spans="1:6" ht="30.75" customHeight="1" x14ac:dyDescent="0.25">
      <c r="B1" s="342"/>
      <c r="C1" s="342"/>
      <c r="D1" s="1158" t="s">
        <v>732</v>
      </c>
      <c r="E1" s="1158"/>
      <c r="F1" s="1158"/>
    </row>
    <row r="2" spans="1:6" ht="15.75" customHeight="1" x14ac:dyDescent="0.25">
      <c r="A2" s="1159" t="s">
        <v>511</v>
      </c>
      <c r="B2" s="1159"/>
      <c r="C2" s="1159"/>
      <c r="D2" s="1159"/>
      <c r="E2" s="1159"/>
      <c r="F2" s="1159"/>
    </row>
    <row r="3" spans="1:6" ht="34.5" customHeight="1" x14ac:dyDescent="0.25">
      <c r="A3" s="1160" t="s">
        <v>714</v>
      </c>
      <c r="B3" s="1160"/>
      <c r="C3" s="1160"/>
      <c r="D3" s="1160"/>
      <c r="E3" s="1160"/>
      <c r="F3" s="1160"/>
    </row>
    <row r="4" spans="1:6" ht="15.75" x14ac:dyDescent="0.25">
      <c r="A4" s="1159" t="s">
        <v>1053</v>
      </c>
      <c r="B4" s="1159"/>
      <c r="C4" s="1159"/>
      <c r="D4" s="1159"/>
      <c r="E4" s="1159"/>
      <c r="F4" s="1159"/>
    </row>
    <row r="5" spans="1:6" ht="15.75" x14ac:dyDescent="0.25">
      <c r="A5" s="1022"/>
      <c r="B5" s="1022"/>
      <c r="C5" s="1022"/>
      <c r="D5" s="1022"/>
      <c r="E5" s="1022"/>
      <c r="F5" s="1022"/>
    </row>
    <row r="6" spans="1:6" ht="15.75" x14ac:dyDescent="0.25">
      <c r="A6" s="1157" t="s">
        <v>733</v>
      </c>
      <c r="B6" s="1157"/>
      <c r="C6" s="1157"/>
      <c r="D6" s="1157"/>
      <c r="E6" s="1157"/>
      <c r="F6" s="1157"/>
    </row>
    <row r="7" spans="1:6" ht="76.5" customHeight="1" x14ac:dyDescent="0.25">
      <c r="A7" s="283" t="s">
        <v>715</v>
      </c>
      <c r="B7" s="286" t="s">
        <v>1061</v>
      </c>
      <c r="C7" s="284" t="s">
        <v>1058</v>
      </c>
      <c r="D7" s="285" t="s">
        <v>1059</v>
      </c>
      <c r="E7" s="285" t="s">
        <v>1060</v>
      </c>
      <c r="F7" s="287" t="s">
        <v>719</v>
      </c>
    </row>
    <row r="8" spans="1:6" x14ac:dyDescent="0.25">
      <c r="A8" s="288">
        <v>1</v>
      </c>
      <c r="B8" s="288">
        <v>2</v>
      </c>
      <c r="C8" s="288">
        <v>3</v>
      </c>
      <c r="D8" s="288">
        <v>4</v>
      </c>
      <c r="E8" s="288">
        <v>5</v>
      </c>
      <c r="F8" s="288">
        <v>6</v>
      </c>
    </row>
    <row r="9" spans="1:6" ht="15.75" x14ac:dyDescent="0.25">
      <c r="A9" s="289" t="s">
        <v>379</v>
      </c>
      <c r="B9" s="290">
        <f>B15+B21+B27+B33+B39+B45+B51</f>
        <v>1351443</v>
      </c>
      <c r="C9" s="290">
        <f t="shared" ref="C9:D9" si="0">C15+C21+C27+C33+C39+C45+C51</f>
        <v>9420</v>
      </c>
      <c r="D9" s="290">
        <f t="shared" si="0"/>
        <v>838</v>
      </c>
      <c r="E9" s="362" t="s">
        <v>492</v>
      </c>
      <c r="F9" s="292">
        <f t="shared" ref="F9" si="1">F15+F21+F27+F33+F39+F45+F51</f>
        <v>165.78</v>
      </c>
    </row>
    <row r="10" spans="1:6" ht="15.75" x14ac:dyDescent="0.25">
      <c r="A10" s="360" t="s">
        <v>362</v>
      </c>
      <c r="B10" s="359">
        <f t="shared" ref="B10:D14" si="2">B16+B22+B28+B34+B40+B46+B52</f>
        <v>536913</v>
      </c>
      <c r="C10" s="359">
        <f t="shared" si="2"/>
        <v>4201</v>
      </c>
      <c r="D10" s="359">
        <f t="shared" si="2"/>
        <v>445</v>
      </c>
      <c r="E10" s="361" t="s">
        <v>492</v>
      </c>
      <c r="F10" s="363">
        <f t="shared" ref="F10:F14" si="3">F16+F22+F28+F34+F40+F46+F52</f>
        <v>68.56</v>
      </c>
    </row>
    <row r="11" spans="1:6" ht="15.75" x14ac:dyDescent="0.25">
      <c r="A11" s="360" t="s">
        <v>62</v>
      </c>
      <c r="B11" s="359">
        <f t="shared" si="2"/>
        <v>416037</v>
      </c>
      <c r="C11" s="359">
        <f t="shared" si="2"/>
        <v>2610</v>
      </c>
      <c r="D11" s="359">
        <f t="shared" si="2"/>
        <v>158</v>
      </c>
      <c r="E11" s="361" t="s">
        <v>492</v>
      </c>
      <c r="F11" s="363">
        <f t="shared" si="3"/>
        <v>49</v>
      </c>
    </row>
    <row r="12" spans="1:6" ht="15.75" x14ac:dyDescent="0.25">
      <c r="A12" s="360" t="s">
        <v>369</v>
      </c>
      <c r="B12" s="359">
        <f t="shared" si="2"/>
        <v>230769</v>
      </c>
      <c r="C12" s="359">
        <f t="shared" si="2"/>
        <v>1300</v>
      </c>
      <c r="D12" s="359">
        <f t="shared" si="2"/>
        <v>126</v>
      </c>
      <c r="E12" s="361" t="s">
        <v>492</v>
      </c>
      <c r="F12" s="363">
        <f t="shared" si="3"/>
        <v>38.270000000000003</v>
      </c>
    </row>
    <row r="13" spans="1:6" ht="15.75" x14ac:dyDescent="0.25">
      <c r="A13" s="360" t="s">
        <v>288</v>
      </c>
      <c r="B13" s="359">
        <f t="shared" si="2"/>
        <v>101304</v>
      </c>
      <c r="C13" s="359">
        <f t="shared" si="2"/>
        <v>739</v>
      </c>
      <c r="D13" s="359">
        <f t="shared" si="2"/>
        <v>54</v>
      </c>
      <c r="E13" s="361" t="s">
        <v>492</v>
      </c>
      <c r="F13" s="363">
        <f t="shared" si="3"/>
        <v>2.67</v>
      </c>
    </row>
    <row r="14" spans="1:6" ht="15.75" x14ac:dyDescent="0.25">
      <c r="A14" s="360" t="s">
        <v>287</v>
      </c>
      <c r="B14" s="359">
        <f t="shared" si="2"/>
        <v>66420</v>
      </c>
      <c r="C14" s="359">
        <f t="shared" si="2"/>
        <v>570</v>
      </c>
      <c r="D14" s="359">
        <f t="shared" si="2"/>
        <v>55</v>
      </c>
      <c r="E14" s="361" t="s">
        <v>492</v>
      </c>
      <c r="F14" s="363">
        <f t="shared" si="3"/>
        <v>7.28</v>
      </c>
    </row>
    <row r="15" spans="1:6" ht="15.75" x14ac:dyDescent="0.25">
      <c r="A15" s="293" t="s">
        <v>722</v>
      </c>
      <c r="B15" s="294">
        <f>SUM(B16:B20)</f>
        <v>489168</v>
      </c>
      <c r="C15" s="294">
        <f t="shared" ref="C15:D15" si="4">SUM(C16:C20)</f>
        <v>3313</v>
      </c>
      <c r="D15" s="294">
        <f t="shared" si="4"/>
        <v>339</v>
      </c>
      <c r="E15" s="351" t="s">
        <v>492</v>
      </c>
      <c r="F15" s="296">
        <f>SUM(F16:F20)</f>
        <v>66.61</v>
      </c>
    </row>
    <row r="16" spans="1:6" ht="15.75" x14ac:dyDescent="0.25">
      <c r="A16" s="305" t="s">
        <v>362</v>
      </c>
      <c r="B16" s="925">
        <f>'1.4-2023-ДДТ'!C38</f>
        <v>318078</v>
      </c>
      <c r="C16" s="926">
        <f>'1.4-2023-ДДТ'!D38</f>
        <v>2037</v>
      </c>
      <c r="D16" s="926">
        <f>'1.4-2023-ДДТ'!E38</f>
        <v>264</v>
      </c>
      <c r="E16" s="453">
        <f>'1.4-2023-ДДТ'!F38</f>
        <v>36</v>
      </c>
      <c r="F16" s="454">
        <f>'1.4-2023-ДДТ'!G38</f>
        <v>41.17</v>
      </c>
    </row>
    <row r="17" spans="1:6" ht="15.75" x14ac:dyDescent="0.25">
      <c r="A17" s="305" t="s">
        <v>62</v>
      </c>
      <c r="B17" s="925">
        <f>'1.4-2023-ЦВР'!C38</f>
        <v>102618</v>
      </c>
      <c r="C17" s="926">
        <f>'1.4-2023-ЦВР'!D38</f>
        <v>889</v>
      </c>
      <c r="D17" s="926">
        <f>'1.4-2023-ЦВР'!E38</f>
        <v>38</v>
      </c>
      <c r="E17" s="453">
        <f>'1.4-2023-ЦВР'!F38</f>
        <v>36</v>
      </c>
      <c r="F17" s="454">
        <f>'1.4-2023-ЦВР'!G38</f>
        <v>14.11</v>
      </c>
    </row>
    <row r="18" spans="1:6" ht="15.75" x14ac:dyDescent="0.25">
      <c r="A18" s="305" t="s">
        <v>369</v>
      </c>
      <c r="B18" s="925">
        <f>'1.4-2023-ЦТТ'!C38</f>
        <v>68472</v>
      </c>
      <c r="C18" s="926">
        <f>'1.4-2023-ЦТТ'!D38</f>
        <v>387</v>
      </c>
      <c r="D18" s="926">
        <f>'1.4-2023-ЦТТ'!E38</f>
        <v>37</v>
      </c>
      <c r="E18" s="453">
        <f>'1.4-2023-ЦТТ'!F38</f>
        <v>36</v>
      </c>
      <c r="F18" s="454">
        <f>'1.4-2023-ЦТТ'!G38</f>
        <v>11.33</v>
      </c>
    </row>
    <row r="19" spans="1:6" ht="15.75" x14ac:dyDescent="0.25">
      <c r="A19" s="305" t="s">
        <v>288</v>
      </c>
      <c r="B19" s="925">
        <f>'1.4-2023-СЮН'!C38</f>
        <v>0</v>
      </c>
      <c r="C19" s="926">
        <f>'1.4-2023-СЮН'!D38</f>
        <v>0</v>
      </c>
      <c r="D19" s="926">
        <f>'1.4-2023-СЮН'!E38</f>
        <v>0</v>
      </c>
      <c r="E19" s="453">
        <f>'1.4-2023-СЮН'!F38</f>
        <v>0</v>
      </c>
      <c r="F19" s="454">
        <f>'1.4-2023-СЮН'!G38</f>
        <v>0</v>
      </c>
    </row>
    <row r="20" spans="1:6" ht="15.75" x14ac:dyDescent="0.25">
      <c r="A20" s="305" t="s">
        <v>287</v>
      </c>
      <c r="B20" s="925">
        <f>'1.4-2023-СЮТур'!C38</f>
        <v>0</v>
      </c>
      <c r="C20" s="926">
        <f>'1.4-2023-СЮТур'!D38</f>
        <v>0</v>
      </c>
      <c r="D20" s="926">
        <f>'1.4-2023-СЮТур'!E38</f>
        <v>0</v>
      </c>
      <c r="E20" s="453">
        <f>'1.4-2023-СЮТур'!F38</f>
        <v>0</v>
      </c>
      <c r="F20" s="454">
        <f>'1.4-2023-СЮТур'!G38</f>
        <v>0</v>
      </c>
    </row>
    <row r="21" spans="1:6" ht="15.75" x14ac:dyDescent="0.25">
      <c r="A21" s="293" t="s">
        <v>723</v>
      </c>
      <c r="B21" s="306">
        <f>SUM(B22:B26)</f>
        <v>118539</v>
      </c>
      <c r="C21" s="306">
        <f t="shared" ref="C21:D21" si="5">SUM(C22:C26)</f>
        <v>666</v>
      </c>
      <c r="D21" s="306">
        <f t="shared" si="5"/>
        <v>48</v>
      </c>
      <c r="E21" s="351" t="s">
        <v>492</v>
      </c>
      <c r="F21" s="296">
        <f>SUM(F22:F26)</f>
        <v>14.45</v>
      </c>
    </row>
    <row r="22" spans="1:6" ht="15.75" x14ac:dyDescent="0.25">
      <c r="A22" s="305" t="s">
        <v>362</v>
      </c>
      <c r="B22" s="925">
        <f>'1.4-2023-ДДТ'!C34</f>
        <v>27171</v>
      </c>
      <c r="C22" s="926">
        <f>'1.4-2023-ДДТ'!D34</f>
        <v>132</v>
      </c>
      <c r="D22" s="926">
        <f>'1.4-2023-ДДТ'!E34</f>
        <v>11</v>
      </c>
      <c r="E22" s="453">
        <f>'1.4-2023-ДДТ'!F34</f>
        <v>36</v>
      </c>
      <c r="F22" s="454">
        <f>'1.4-2023-ДДТ'!G34</f>
        <v>2.78</v>
      </c>
    </row>
    <row r="23" spans="1:6" ht="15.75" x14ac:dyDescent="0.25">
      <c r="A23" s="305" t="s">
        <v>62</v>
      </c>
      <c r="B23" s="925">
        <f>'1.4-2023-ЦВР'!C34</f>
        <v>76680</v>
      </c>
      <c r="C23" s="926">
        <f>'1.4-2023-ЦВР'!D34</f>
        <v>442</v>
      </c>
      <c r="D23" s="926">
        <f>'1.4-2023-ЦВР'!E34</f>
        <v>29</v>
      </c>
      <c r="E23" s="453">
        <f>'1.4-2023-ЦВР'!F34</f>
        <v>39</v>
      </c>
      <c r="F23" s="454">
        <f>'1.4-2023-ЦВР'!G34</f>
        <v>9.67</v>
      </c>
    </row>
    <row r="24" spans="1:6" ht="15.75" x14ac:dyDescent="0.25">
      <c r="A24" s="305" t="s">
        <v>369</v>
      </c>
      <c r="B24" s="925">
        <f>'1.4-2023-ЦТТ'!C34</f>
        <v>14688</v>
      </c>
      <c r="C24" s="926">
        <f>'1.4-2023-ЦТТ'!D34</f>
        <v>92</v>
      </c>
      <c r="D24" s="926">
        <f>'1.4-2023-ЦТТ'!E34</f>
        <v>8</v>
      </c>
      <c r="E24" s="453">
        <f>'1.4-2023-ЦТТ'!F34</f>
        <v>36</v>
      </c>
      <c r="F24" s="454">
        <f>'1.4-2023-ЦТТ'!G34</f>
        <v>2</v>
      </c>
    </row>
    <row r="25" spans="1:6" ht="15.75" x14ac:dyDescent="0.25">
      <c r="A25" s="305" t="s">
        <v>288</v>
      </c>
      <c r="B25" s="925">
        <f>'1.4-2023-СЮН'!C34</f>
        <v>0</v>
      </c>
      <c r="C25" s="926">
        <f>'1.4-2023-СЮН'!D34</f>
        <v>0</v>
      </c>
      <c r="D25" s="926">
        <f>'1.4-2023-СЮН'!E34</f>
        <v>0</v>
      </c>
      <c r="E25" s="453">
        <f>'1.4-2023-СЮН'!F34</f>
        <v>0</v>
      </c>
      <c r="F25" s="454">
        <f>'1.4-2023-СЮН'!G34</f>
        <v>0</v>
      </c>
    </row>
    <row r="26" spans="1:6" ht="15.75" x14ac:dyDescent="0.25">
      <c r="A26" s="305" t="s">
        <v>287</v>
      </c>
      <c r="B26" s="925">
        <f>'1.4-2023-СЮТур'!C34</f>
        <v>0</v>
      </c>
      <c r="C26" s="926">
        <f>'1.4-2023-СЮТур'!D34</f>
        <v>0</v>
      </c>
      <c r="D26" s="926">
        <f>'1.4-2023-СЮТур'!E34</f>
        <v>0</v>
      </c>
      <c r="E26" s="453">
        <f>'1.4-2023-СЮТур'!F34</f>
        <v>0</v>
      </c>
      <c r="F26" s="454">
        <f>'1.4-2023-СЮТур'!G34</f>
        <v>0</v>
      </c>
    </row>
    <row r="27" spans="1:6" ht="15.75" x14ac:dyDescent="0.25">
      <c r="A27" s="308" t="s">
        <v>734</v>
      </c>
      <c r="B27" s="306">
        <f>SUM(B28:B32)</f>
        <v>18840</v>
      </c>
      <c r="C27" s="306">
        <f t="shared" ref="C27:D27" si="6">SUM(C28:C32)</f>
        <v>99</v>
      </c>
      <c r="D27" s="306">
        <f t="shared" si="6"/>
        <v>8</v>
      </c>
      <c r="E27" s="351" t="s">
        <v>492</v>
      </c>
      <c r="F27" s="296">
        <f>SUM(F28:F32)</f>
        <v>2.89</v>
      </c>
    </row>
    <row r="28" spans="1:6" ht="15.75" x14ac:dyDescent="0.25">
      <c r="A28" s="305" t="s">
        <v>362</v>
      </c>
      <c r="B28" s="925">
        <f>'1.4-2023-ДДТ'!C41</f>
        <v>0</v>
      </c>
      <c r="C28" s="926">
        <f>'1.4-2023-ДДТ'!D41</f>
        <v>0</v>
      </c>
      <c r="D28" s="926">
        <f>'1.4-2023-ДДТ'!E41</f>
        <v>0</v>
      </c>
      <c r="E28" s="453">
        <f>'1.4-2023-ДДТ'!F41</f>
        <v>0</v>
      </c>
      <c r="F28" s="454">
        <f>'1.4-2023-ДДТ'!G41</f>
        <v>0</v>
      </c>
    </row>
    <row r="29" spans="1:6" ht="15.75" x14ac:dyDescent="0.25">
      <c r="A29" s="305" t="s">
        <v>62</v>
      </c>
      <c r="B29" s="925">
        <f>'1.4-2023-ЦВР'!C41</f>
        <v>18840</v>
      </c>
      <c r="C29" s="926">
        <f>'1.4-2023-ЦВР'!D41</f>
        <v>99</v>
      </c>
      <c r="D29" s="926">
        <f>'1.4-2023-ЦВР'!E41</f>
        <v>8</v>
      </c>
      <c r="E29" s="453">
        <f>'1.4-2023-ЦВР'!F41</f>
        <v>44</v>
      </c>
      <c r="F29" s="454">
        <f>'1.4-2023-ЦВР'!G41</f>
        <v>2.89</v>
      </c>
    </row>
    <row r="30" spans="1:6" ht="15.75" x14ac:dyDescent="0.25">
      <c r="A30" s="305" t="s">
        <v>369</v>
      </c>
      <c r="B30" s="925">
        <f>'1.4-2023-ЦТТ'!C41</f>
        <v>0</v>
      </c>
      <c r="C30" s="926">
        <f>'1.4-2023-ЦТТ'!D41</f>
        <v>0</v>
      </c>
      <c r="D30" s="926">
        <f>'1.4-2023-ЦТТ'!E41</f>
        <v>0</v>
      </c>
      <c r="E30" s="453">
        <f>'1.4-2023-ЦТТ'!F41</f>
        <v>0</v>
      </c>
      <c r="F30" s="454">
        <f>'1.4-2023-ЦТТ'!G41</f>
        <v>0</v>
      </c>
    </row>
    <row r="31" spans="1:6" ht="15.75" x14ac:dyDescent="0.25">
      <c r="A31" s="305" t="s">
        <v>288</v>
      </c>
      <c r="B31" s="925">
        <f>'1.4-2023-СЮН'!C41</f>
        <v>0</v>
      </c>
      <c r="C31" s="926">
        <f>'1.4-2023-СЮН'!D41</f>
        <v>0</v>
      </c>
      <c r="D31" s="926">
        <f>'1.4-2023-СЮН'!E41</f>
        <v>0</v>
      </c>
      <c r="E31" s="453">
        <f>'1.4-2023-СЮН'!F41</f>
        <v>0</v>
      </c>
      <c r="F31" s="454">
        <f>'1.4-2023-СЮН'!G41</f>
        <v>0</v>
      </c>
    </row>
    <row r="32" spans="1:6" ht="15.75" x14ac:dyDescent="0.25">
      <c r="A32" s="305" t="s">
        <v>287</v>
      </c>
      <c r="B32" s="925">
        <f>'1.4-2023-СЮТур'!C41</f>
        <v>0</v>
      </c>
      <c r="C32" s="926">
        <f>'1.4-2023-СЮТур'!D41</f>
        <v>0</v>
      </c>
      <c r="D32" s="926">
        <f>'1.4-2023-СЮТур'!E41</f>
        <v>0</v>
      </c>
      <c r="E32" s="453">
        <f>'1.4-2023-СЮТур'!F41</f>
        <v>0</v>
      </c>
      <c r="F32" s="454">
        <f>'1.4-2023-СЮТур'!G41</f>
        <v>0</v>
      </c>
    </row>
    <row r="33" spans="1:6" ht="15.75" x14ac:dyDescent="0.25">
      <c r="A33" s="308" t="s">
        <v>724</v>
      </c>
      <c r="B33" s="294">
        <f>SUM(B34:B38)</f>
        <v>108666</v>
      </c>
      <c r="C33" s="294">
        <f t="shared" ref="C33:D33" si="7">SUM(C34:C38)</f>
        <v>813</v>
      </c>
      <c r="D33" s="294">
        <f t="shared" si="7"/>
        <v>72</v>
      </c>
      <c r="E33" s="351" t="s">
        <v>492</v>
      </c>
      <c r="F33" s="296">
        <f>SUM(F34:F38)</f>
        <v>11.17</v>
      </c>
    </row>
    <row r="34" spans="1:6" ht="15.75" x14ac:dyDescent="0.25">
      <c r="A34" s="305" t="s">
        <v>362</v>
      </c>
      <c r="B34" s="925">
        <f>'1.4-2023-ДДТ'!C39</f>
        <v>22554</v>
      </c>
      <c r="C34" s="926">
        <f>'1.4-2023-ДДТ'!D39</f>
        <v>126</v>
      </c>
      <c r="D34" s="926">
        <f>'1.4-2023-ДДТ'!E39</f>
        <v>8</v>
      </c>
      <c r="E34" s="453">
        <f>'1.4-2023-ДДТ'!F39</f>
        <v>36</v>
      </c>
      <c r="F34" s="454">
        <f>'1.4-2023-ДДТ'!G39</f>
        <v>2</v>
      </c>
    </row>
    <row r="35" spans="1:6" ht="15.75" x14ac:dyDescent="0.25">
      <c r="A35" s="305" t="s">
        <v>62</v>
      </c>
      <c r="B35" s="925">
        <f>'1.4-2023-ЦВР'!C39</f>
        <v>19692</v>
      </c>
      <c r="C35" s="926">
        <f>'1.4-2023-ЦВР'!D39</f>
        <v>117</v>
      </c>
      <c r="D35" s="926">
        <f>'1.4-2023-ЦВР'!E39</f>
        <v>9</v>
      </c>
      <c r="E35" s="453">
        <f>'1.4-2023-ЦВР'!F39</f>
        <v>36</v>
      </c>
      <c r="F35" s="454">
        <f>'1.4-2023-ЦВР'!G39</f>
        <v>1.89</v>
      </c>
    </row>
    <row r="36" spans="1:6" ht="15.75" x14ac:dyDescent="0.25">
      <c r="A36" s="305" t="s">
        <v>369</v>
      </c>
      <c r="B36" s="925">
        <f>'1.4-2023-ЦТТ'!C39</f>
        <v>0</v>
      </c>
      <c r="C36" s="926">
        <f>'1.4-2023-ЦТТ'!D39</f>
        <v>0</v>
      </c>
      <c r="D36" s="926">
        <f>'1.4-2023-ЦТТ'!E39</f>
        <v>0</v>
      </c>
      <c r="E36" s="453">
        <f>'1.4-2023-ЦТТ'!F39</f>
        <v>0</v>
      </c>
      <c r="F36" s="454">
        <f>'1.4-2023-ЦТТ'!G39</f>
        <v>0</v>
      </c>
    </row>
    <row r="37" spans="1:6" ht="15.75" x14ac:dyDescent="0.25">
      <c r="A37" s="305" t="s">
        <v>288</v>
      </c>
      <c r="B37" s="925">
        <f>'1.4-2023-СЮН'!C39</f>
        <v>0</v>
      </c>
      <c r="C37" s="926">
        <f>'1.4-2023-СЮН'!D39</f>
        <v>0</v>
      </c>
      <c r="D37" s="926">
        <f>'1.4-2023-СЮН'!E39</f>
        <v>0</v>
      </c>
      <c r="E37" s="453">
        <f>'1.4-2023-СЮН'!F39</f>
        <v>0</v>
      </c>
      <c r="F37" s="454">
        <f>'1.4-2023-СЮН'!G39</f>
        <v>0</v>
      </c>
    </row>
    <row r="38" spans="1:6" ht="15.75" x14ac:dyDescent="0.25">
      <c r="A38" s="305" t="s">
        <v>287</v>
      </c>
      <c r="B38" s="925">
        <f>'1.4-2023-СЮТур'!C39</f>
        <v>66420</v>
      </c>
      <c r="C38" s="926">
        <f>'1.4-2023-СЮТур'!D39</f>
        <v>570</v>
      </c>
      <c r="D38" s="926">
        <f>'1.4-2023-СЮТур'!E39</f>
        <v>55</v>
      </c>
      <c r="E38" s="453">
        <f>'1.4-2023-СЮТур'!F39</f>
        <v>36</v>
      </c>
      <c r="F38" s="454">
        <f>'1.4-2023-СЮТур'!G39</f>
        <v>7.28</v>
      </c>
    </row>
    <row r="39" spans="1:6" ht="15.75" x14ac:dyDescent="0.25">
      <c r="A39" s="308" t="s">
        <v>725</v>
      </c>
      <c r="B39" s="294">
        <f>SUM(B40:B44)</f>
        <v>146376</v>
      </c>
      <c r="C39" s="294">
        <f t="shared" ref="C39:D39" si="8">SUM(C40:C44)</f>
        <v>1107</v>
      </c>
      <c r="D39" s="294">
        <f t="shared" si="8"/>
        <v>88</v>
      </c>
      <c r="E39" s="351" t="s">
        <v>492</v>
      </c>
      <c r="F39" s="296">
        <f>SUM(F40:F44)</f>
        <v>8.83</v>
      </c>
    </row>
    <row r="40" spans="1:6" ht="15.75" x14ac:dyDescent="0.25">
      <c r="A40" s="305" t="s">
        <v>362</v>
      </c>
      <c r="B40" s="925">
        <f>'1.4-2023-ДДТ'!C33</f>
        <v>29718</v>
      </c>
      <c r="C40" s="926">
        <f>'1.4-2023-ДДТ'!D33</f>
        <v>270</v>
      </c>
      <c r="D40" s="926">
        <f>'1.4-2023-ДДТ'!E33</f>
        <v>24</v>
      </c>
      <c r="E40" s="453">
        <f>'1.4-2023-ДДТ'!F33</f>
        <v>36</v>
      </c>
      <c r="F40" s="454">
        <f>'1.4-2023-ДДТ'!G33</f>
        <v>3.22</v>
      </c>
    </row>
    <row r="41" spans="1:6" ht="15.75" x14ac:dyDescent="0.25">
      <c r="A41" s="305" t="s">
        <v>62</v>
      </c>
      <c r="B41" s="925">
        <f>'1.4-2023-ЦВР'!C33</f>
        <v>0</v>
      </c>
      <c r="C41" s="926">
        <f>'1.4-2023-ЦВР'!D33</f>
        <v>0</v>
      </c>
      <c r="D41" s="926">
        <f>'1.4-2023-ЦВР'!E33</f>
        <v>0</v>
      </c>
      <c r="E41" s="453">
        <f>'1.4-2023-ЦВР'!F33</f>
        <v>0</v>
      </c>
      <c r="F41" s="454">
        <f>'1.4-2023-ЦВР'!G33</f>
        <v>0</v>
      </c>
    </row>
    <row r="42" spans="1:6" ht="15.75" x14ac:dyDescent="0.25">
      <c r="A42" s="305" t="s">
        <v>369</v>
      </c>
      <c r="B42" s="925">
        <f>'1.4-2023-ЦТТ'!C33</f>
        <v>15354</v>
      </c>
      <c r="C42" s="926">
        <f>'1.4-2023-ЦТТ'!D33</f>
        <v>98</v>
      </c>
      <c r="D42" s="926">
        <f>'1.4-2023-ЦТТ'!E33</f>
        <v>10</v>
      </c>
      <c r="E42" s="453">
        <f>'1.4-2023-ЦТТ'!F33</f>
        <v>36</v>
      </c>
      <c r="F42" s="454">
        <f>'1.4-2023-ЦТТ'!G33</f>
        <v>2.94</v>
      </c>
    </row>
    <row r="43" spans="1:6" ht="15.75" x14ac:dyDescent="0.25">
      <c r="A43" s="305" t="s">
        <v>288</v>
      </c>
      <c r="B43" s="925">
        <f>'1.4-2023-СЮН'!C33</f>
        <v>101304</v>
      </c>
      <c r="C43" s="926">
        <f>'1.4-2023-СЮН'!D33</f>
        <v>739</v>
      </c>
      <c r="D43" s="926">
        <f>'1.4-2023-СЮН'!E33</f>
        <v>54</v>
      </c>
      <c r="E43" s="453">
        <f>'1.4-2023-СЮН'!F33</f>
        <v>36</v>
      </c>
      <c r="F43" s="454">
        <f>'1.4-2023-СЮН'!G33</f>
        <v>2.67</v>
      </c>
    </row>
    <row r="44" spans="1:6" ht="15.75" x14ac:dyDescent="0.25">
      <c r="A44" s="305" t="s">
        <v>287</v>
      </c>
      <c r="B44" s="925">
        <f>'1.4-2023-СЮТур'!C33</f>
        <v>0</v>
      </c>
      <c r="C44" s="926">
        <f>'1.4-2023-СЮТур'!D33</f>
        <v>0</v>
      </c>
      <c r="D44" s="926">
        <f>'1.4-2023-СЮТур'!E33</f>
        <v>0</v>
      </c>
      <c r="E44" s="453">
        <f>'1.4-2023-СЮТур'!F33</f>
        <v>0</v>
      </c>
      <c r="F44" s="454">
        <f>'1.4-2023-СЮТур'!G33</f>
        <v>0</v>
      </c>
    </row>
    <row r="45" spans="1:6" ht="15.75" x14ac:dyDescent="0.25">
      <c r="A45" s="293" t="s">
        <v>726</v>
      </c>
      <c r="B45" s="294">
        <f>SUM(B46:B50)</f>
        <v>123615</v>
      </c>
      <c r="C45" s="294">
        <f t="shared" ref="C45:D45" si="9">SUM(C46:C50)</f>
        <v>651</v>
      </c>
      <c r="D45" s="294">
        <f t="shared" si="9"/>
        <v>67</v>
      </c>
      <c r="E45" s="351" t="s">
        <v>492</v>
      </c>
      <c r="F45" s="296">
        <f>SUM(F46:F50)</f>
        <v>20.67</v>
      </c>
    </row>
    <row r="46" spans="1:6" ht="15.75" x14ac:dyDescent="0.25">
      <c r="A46" s="305" t="s">
        <v>362</v>
      </c>
      <c r="B46" s="925">
        <f>'1.4-2023-ДДТ'!C32</f>
        <v>0</v>
      </c>
      <c r="C46" s="926">
        <f>'1.4-2023-ДДТ'!D32</f>
        <v>0</v>
      </c>
      <c r="D46" s="926">
        <f>'1.4-2023-ДДТ'!E32</f>
        <v>0</v>
      </c>
      <c r="E46" s="453">
        <f>'1.4-2023-ДДТ'!F32</f>
        <v>0</v>
      </c>
      <c r="F46" s="454">
        <f>'1.4-2023-ДДТ'!G32</f>
        <v>0</v>
      </c>
    </row>
    <row r="47" spans="1:6" ht="15.75" x14ac:dyDescent="0.25">
      <c r="A47" s="305" t="s">
        <v>62</v>
      </c>
      <c r="B47" s="925">
        <f>'1.4-2023-ЦВР'!C32</f>
        <v>0</v>
      </c>
      <c r="C47" s="926">
        <f>'1.4-2023-ЦВР'!D32</f>
        <v>0</v>
      </c>
      <c r="D47" s="926">
        <f>'1.4-2023-ЦВР'!E32</f>
        <v>0</v>
      </c>
      <c r="E47" s="453">
        <f>'1.4-2023-ЦВР'!F32</f>
        <v>0</v>
      </c>
      <c r="F47" s="454">
        <f>'1.4-2023-ЦВР'!G32</f>
        <v>0</v>
      </c>
    </row>
    <row r="48" spans="1:6" ht="15.75" x14ac:dyDescent="0.25">
      <c r="A48" s="305" t="s">
        <v>369</v>
      </c>
      <c r="B48" s="925">
        <f>'1.4-2023-ЦТТ'!C32</f>
        <v>123615</v>
      </c>
      <c r="C48" s="926">
        <f>'1.4-2023-ЦТТ'!D32</f>
        <v>651</v>
      </c>
      <c r="D48" s="926">
        <f>'1.4-2023-ЦТТ'!E32</f>
        <v>67</v>
      </c>
      <c r="E48" s="453">
        <f>'1.4-2023-ЦТТ'!F32</f>
        <v>36</v>
      </c>
      <c r="F48" s="454">
        <f>'1.4-2023-ЦТТ'!G32</f>
        <v>20.67</v>
      </c>
    </row>
    <row r="49" spans="1:7" ht="15.75" x14ac:dyDescent="0.25">
      <c r="A49" s="305" t="s">
        <v>288</v>
      </c>
      <c r="B49" s="925">
        <f>'1.4-2023-СЮН'!C32</f>
        <v>0</v>
      </c>
      <c r="C49" s="926">
        <f>'1.4-2023-СЮН'!D32</f>
        <v>0</v>
      </c>
      <c r="D49" s="926">
        <f>'1.4-2023-СЮН'!E32</f>
        <v>0</v>
      </c>
      <c r="E49" s="453">
        <f>'1.4-2023-СЮН'!F32</f>
        <v>0</v>
      </c>
      <c r="F49" s="454">
        <f>'1.4-2023-СЮН'!G32</f>
        <v>0</v>
      </c>
    </row>
    <row r="50" spans="1:7" ht="15.75" x14ac:dyDescent="0.25">
      <c r="A50" s="305" t="s">
        <v>287</v>
      </c>
      <c r="B50" s="925">
        <f>'1.4-2023-СЮТур'!C32</f>
        <v>0</v>
      </c>
      <c r="C50" s="926">
        <f>'1.4-2023-СЮТур'!D32</f>
        <v>0</v>
      </c>
      <c r="D50" s="926">
        <f>'1.4-2023-СЮТур'!E32</f>
        <v>0</v>
      </c>
      <c r="E50" s="453">
        <f>'1.4-2023-СЮТур'!F32</f>
        <v>0</v>
      </c>
      <c r="F50" s="454">
        <f>'1.4-2023-СЮТур'!G32</f>
        <v>0</v>
      </c>
    </row>
    <row r="51" spans="1:7" ht="15.75" x14ac:dyDescent="0.25">
      <c r="A51" s="308" t="s">
        <v>727</v>
      </c>
      <c r="B51" s="294">
        <f>SUM(B52:B56)</f>
        <v>346239</v>
      </c>
      <c r="C51" s="294">
        <f t="shared" ref="C51:D51" si="10">SUM(C52:C56)</f>
        <v>2771</v>
      </c>
      <c r="D51" s="294">
        <f t="shared" si="10"/>
        <v>216</v>
      </c>
      <c r="E51" s="351" t="s">
        <v>492</v>
      </c>
      <c r="F51" s="296">
        <f>SUM(F52:F56)</f>
        <v>41.16</v>
      </c>
    </row>
    <row r="52" spans="1:7" ht="15.75" x14ac:dyDescent="0.25">
      <c r="A52" s="305" t="s">
        <v>362</v>
      </c>
      <c r="B52" s="925">
        <f>'1.4-2023-ДДТ'!C40</f>
        <v>139392</v>
      </c>
      <c r="C52" s="926">
        <f>'1.4-2023-ДДТ'!D40</f>
        <v>1636</v>
      </c>
      <c r="D52" s="926">
        <f>'1.4-2023-ДДТ'!E40</f>
        <v>138</v>
      </c>
      <c r="E52" s="453">
        <f>'1.4-2023-ДДТ'!F40</f>
        <v>36</v>
      </c>
      <c r="F52" s="454">
        <f>'1.4-2023-ДДТ'!G40</f>
        <v>19.39</v>
      </c>
    </row>
    <row r="53" spans="1:7" ht="15.75" x14ac:dyDescent="0.25">
      <c r="A53" s="305" t="s">
        <v>62</v>
      </c>
      <c r="B53" s="925">
        <f>'1.4-2023-ЦВР'!C40</f>
        <v>198207</v>
      </c>
      <c r="C53" s="926">
        <f>'1.4-2023-ЦВР'!D40</f>
        <v>1063</v>
      </c>
      <c r="D53" s="926">
        <f>'1.4-2023-ЦВР'!E40</f>
        <v>74</v>
      </c>
      <c r="E53" s="453">
        <f>'1.4-2023-ЦВР'!F40</f>
        <v>36</v>
      </c>
      <c r="F53" s="454">
        <f>'1.4-2023-ЦВР'!G40</f>
        <v>20.440000000000001</v>
      </c>
    </row>
    <row r="54" spans="1:7" ht="15.75" x14ac:dyDescent="0.25">
      <c r="A54" s="305" t="s">
        <v>369</v>
      </c>
      <c r="B54" s="925">
        <f>'1.4-2023-ЦТТ'!C40</f>
        <v>8640</v>
      </c>
      <c r="C54" s="926">
        <f>'1.4-2023-ЦТТ'!D40</f>
        <v>72</v>
      </c>
      <c r="D54" s="926">
        <f>'1.4-2023-ЦТТ'!E40</f>
        <v>4</v>
      </c>
      <c r="E54" s="453">
        <f>'1.4-2023-ЦТТ'!F40</f>
        <v>36</v>
      </c>
      <c r="F54" s="454">
        <f>'1.4-2023-ЦТТ'!G40</f>
        <v>1.33</v>
      </c>
    </row>
    <row r="55" spans="1:7" ht="15.75" x14ac:dyDescent="0.25">
      <c r="A55" s="305" t="s">
        <v>288</v>
      </c>
      <c r="B55" s="925">
        <f>'1.4-2023-СЮН'!C40</f>
        <v>0</v>
      </c>
      <c r="C55" s="926">
        <f>'1.4-2023-СЮН'!D40</f>
        <v>0</v>
      </c>
      <c r="D55" s="926">
        <f>'1.4-2023-СЮН'!E40</f>
        <v>0</v>
      </c>
      <c r="E55" s="453">
        <f>'1.4-2023-СЮН'!F40</f>
        <v>0</v>
      </c>
      <c r="F55" s="454">
        <f>'1.4-2023-СЮН'!G40</f>
        <v>0</v>
      </c>
    </row>
    <row r="56" spans="1:7" ht="15.75" x14ac:dyDescent="0.25">
      <c r="A56" s="305" t="s">
        <v>287</v>
      </c>
      <c r="B56" s="925">
        <f>'1.4-2023-СЮТур'!C40</f>
        <v>0</v>
      </c>
      <c r="C56" s="926">
        <f>'1.4-2023-СЮТур'!D40</f>
        <v>0</v>
      </c>
      <c r="D56" s="926">
        <f>'1.4-2023-СЮТур'!E40</f>
        <v>0</v>
      </c>
      <c r="E56" s="453">
        <f>'1.4-2023-СЮТур'!F40</f>
        <v>0</v>
      </c>
      <c r="F56" s="454">
        <f>'1.4-2023-СЮТур'!G40</f>
        <v>0</v>
      </c>
    </row>
    <row r="57" spans="1:7" x14ac:dyDescent="0.25">
      <c r="A57" s="311"/>
    </row>
    <row r="60" spans="1:7" ht="78.75" customHeight="1" x14ac:dyDescent="0.25">
      <c r="A60" s="343"/>
      <c r="B60" s="341" t="s">
        <v>421</v>
      </c>
      <c r="C60" s="341" t="s">
        <v>422</v>
      </c>
      <c r="D60" s="341" t="s">
        <v>427</v>
      </c>
      <c r="E60" s="341" t="s">
        <v>432</v>
      </c>
      <c r="F60" s="341" t="s">
        <v>484</v>
      </c>
      <c r="G60" s="353" t="s">
        <v>473</v>
      </c>
    </row>
    <row r="61" spans="1:7" ht="15.75" x14ac:dyDescent="0.25">
      <c r="A61" s="121" t="s">
        <v>53</v>
      </c>
      <c r="B61" s="160">
        <f>'1.4-2023-ДДТ'!C32+'1.4-2023-ЦВР'!C32+'1.4-2023-ЦТТ'!C32+'1.4-2023-СЮН'!C32+'1.4-2023-СЮТур'!C32</f>
        <v>123615</v>
      </c>
      <c r="C61" s="160">
        <f>'1.4-2023-ДДТ'!D32+'1.4-2023-ЦВР'!D32+'1.4-2023-ЦТТ'!D32+'1.4-2023-СЮН'!D32+'1.4-2023-СЮТур'!D32</f>
        <v>651</v>
      </c>
      <c r="D61" s="160">
        <f>'1.4-2023-ДДТ'!E32+'1.4-2023-ЦВР'!E32+'1.4-2023-ЦТТ'!E32+'1.4-2023-СЮН'!E32+'1.4-2023-СЮТур'!E32</f>
        <v>67</v>
      </c>
      <c r="E61" s="160"/>
      <c r="F61" s="161">
        <f>'1.4-2023-ДДТ'!G32+'1.4-2023-ЦВР'!G32+'1.4-2023-ЦТТ'!G32+'1.4-2023-СЮН'!G32+'1.4-2023-СЮТур'!G32</f>
        <v>20.67</v>
      </c>
      <c r="G61" s="352">
        <f>B61-B45</f>
        <v>0</v>
      </c>
    </row>
    <row r="62" spans="1:7" ht="15.75" x14ac:dyDescent="0.25">
      <c r="A62" s="121" t="s">
        <v>54</v>
      </c>
      <c r="B62" s="160">
        <f>'1.4-2023-ДДТ'!C33+'1.4-2023-ЦВР'!C33+'1.4-2023-ЦТТ'!C33+'1.4-2023-СЮН'!C33+'1.4-2023-СЮТур'!C33</f>
        <v>146376</v>
      </c>
      <c r="C62" s="160">
        <f>'1.4-2023-ДДТ'!D33+'1.4-2023-ЦВР'!D33+'1.4-2023-ЦТТ'!D33+'1.4-2023-СЮН'!D33+'1.4-2023-СЮТур'!D33</f>
        <v>1107</v>
      </c>
      <c r="D62" s="160">
        <f>'1.4-2023-ДДТ'!E33+'1.4-2023-ЦВР'!E33+'1.4-2023-ЦТТ'!E33+'1.4-2023-СЮН'!E33+'1.4-2023-СЮТур'!E33</f>
        <v>88</v>
      </c>
      <c r="E62" s="160"/>
      <c r="F62" s="161">
        <f>'1.4-2023-ДДТ'!G33+'1.4-2023-ЦВР'!G33+'1.4-2023-ЦТТ'!G33+'1.4-2023-СЮН'!G33+'1.4-2023-СЮТур'!G33</f>
        <v>8.83</v>
      </c>
      <c r="G62" s="352">
        <f>B62-B39</f>
        <v>0</v>
      </c>
    </row>
    <row r="63" spans="1:7" ht="15.75" x14ac:dyDescent="0.25">
      <c r="A63" s="121" t="s">
        <v>428</v>
      </c>
      <c r="B63" s="134">
        <f>B64+B65+B66</f>
        <v>118539</v>
      </c>
      <c r="C63" s="134">
        <f>C64+C65+C66</f>
        <v>666</v>
      </c>
      <c r="D63" s="134">
        <f>D64+D65+D66</f>
        <v>48</v>
      </c>
      <c r="E63" s="133"/>
      <c r="F63" s="127">
        <f>F64+F65+F66</f>
        <v>14.45</v>
      </c>
      <c r="G63" s="352">
        <f>B63-B21</f>
        <v>0</v>
      </c>
    </row>
    <row r="64" spans="1:7" ht="15.75" x14ac:dyDescent="0.25">
      <c r="A64" s="12" t="s">
        <v>429</v>
      </c>
      <c r="B64" s="344">
        <f>'1.4-2023-ДДТ'!C35+'1.4-2023-ЦВР'!C35+'1.4-2023-ЦТТ'!C35+'1.4-2023-СЮН'!C35+'1.4-2023-СЮТур'!C35</f>
        <v>86139</v>
      </c>
      <c r="C64" s="344">
        <f>'1.4-2023-ДДТ'!D35+'1.4-2023-ЦВР'!D35+'1.4-2023-ЦТТ'!D35+'1.4-2023-СЮН'!D35+'1.4-2023-СЮТур'!D35</f>
        <v>536</v>
      </c>
      <c r="D64" s="344">
        <f>'1.4-2023-ДДТ'!E35+'1.4-2023-ЦВР'!E35+'1.4-2023-ЦТТ'!E35+'1.4-2023-СЮН'!E35+'1.4-2023-СЮТур'!E35</f>
        <v>39</v>
      </c>
      <c r="E64" s="344"/>
      <c r="F64" s="345">
        <f>'1.4-2023-ДДТ'!G35+'1.4-2023-ЦВР'!G35+'1.4-2023-ЦТТ'!G35+'1.4-2023-СЮН'!G35+'1.4-2023-СЮТур'!G35</f>
        <v>10.56</v>
      </c>
      <c r="G64" s="187"/>
    </row>
    <row r="65" spans="1:7" ht="15.75" x14ac:dyDescent="0.25">
      <c r="A65" s="12" t="s">
        <v>430</v>
      </c>
      <c r="B65" s="344">
        <f>'1.4-2023-ДДТ'!C36+'1.4-2023-ЦВР'!C36+'1.4-2023-ЦТТ'!C36+'1.4-2023-СЮН'!C36+'1.4-2023-СЮТур'!C36</f>
        <v>0</v>
      </c>
      <c r="C65" s="344">
        <f>'1.4-2023-ДДТ'!D36+'1.4-2023-ЦВР'!D36+'1.4-2023-ЦТТ'!D36+'1.4-2023-СЮН'!D36+'1.4-2023-СЮТур'!D36</f>
        <v>0</v>
      </c>
      <c r="D65" s="344">
        <f>'1.4-2023-ДДТ'!E36+'1.4-2023-ЦВР'!E36+'1.4-2023-ЦТТ'!E36+'1.4-2023-СЮН'!E36+'1.4-2023-СЮТур'!E36</f>
        <v>0</v>
      </c>
      <c r="E65" s="344"/>
      <c r="F65" s="345">
        <f>'1.4-2023-ДДТ'!G36+'1.4-2023-ЦВР'!G36+'1.4-2023-ЦТТ'!G36+'1.4-2023-СЮН'!G36+'1.4-2023-СЮТур'!G36</f>
        <v>0</v>
      </c>
      <c r="G65" s="187"/>
    </row>
    <row r="66" spans="1:7" ht="15.75" x14ac:dyDescent="0.25">
      <c r="A66" s="12" t="s">
        <v>1062</v>
      </c>
      <c r="B66" s="344">
        <f>'1.4-2023-ДДТ'!C37+'1.4-2023-ЦВР'!C37+'1.4-2023-ЦТТ'!C37+'1.4-2023-СЮН'!C37+'1.4-2023-СЮТур'!C37</f>
        <v>32400</v>
      </c>
      <c r="C66" s="344">
        <f>'1.4-2023-ДДТ'!D37+'1.4-2023-ЦВР'!D37+'1.4-2023-ЦТТ'!D37+'1.4-2023-СЮН'!D37+'1.4-2023-СЮТур'!D37</f>
        <v>130</v>
      </c>
      <c r="D66" s="344">
        <f>'1.4-2023-ДДТ'!E37+'1.4-2023-ЦВР'!E37+'1.4-2023-ЦТТ'!E37+'1.4-2023-СЮН'!E37+'1.4-2023-СЮТур'!E37</f>
        <v>9</v>
      </c>
      <c r="E66" s="344"/>
      <c r="F66" s="345">
        <f>'1.4-2023-ДДТ'!G37+'1.4-2023-ЦВР'!G37+'1.4-2023-ЦТТ'!G37+'1.4-2023-СЮН'!G37+'1.4-2023-СЮТур'!G37</f>
        <v>3.89</v>
      </c>
      <c r="G66" s="187"/>
    </row>
    <row r="67" spans="1:7" ht="15.75" x14ac:dyDescent="0.25">
      <c r="A67" s="121" t="s">
        <v>55</v>
      </c>
      <c r="B67" s="160">
        <f>'1.4-2023-ДДТ'!C38+'1.4-2023-ЦВР'!C38+'1.4-2023-ЦТТ'!C38+'1.4-2023-СЮН'!C38+'1.4-2023-СЮТур'!C38</f>
        <v>489168</v>
      </c>
      <c r="C67" s="160">
        <f>'1.4-2023-ДДТ'!D38+'1.4-2023-ЦВР'!D38+'1.4-2023-ЦТТ'!D38+'1.4-2023-СЮН'!D38+'1.4-2023-СЮТур'!D38</f>
        <v>3313</v>
      </c>
      <c r="D67" s="160">
        <f>'1.4-2023-ДДТ'!E38+'1.4-2023-ЦВР'!E38+'1.4-2023-ЦТТ'!E38+'1.4-2023-СЮН'!E38+'1.4-2023-СЮТур'!E38</f>
        <v>339</v>
      </c>
      <c r="E67" s="160"/>
      <c r="F67" s="161">
        <f>'1.4-2023-ДДТ'!G38+'1.4-2023-ЦВР'!G38+'1.4-2023-ЦТТ'!G38+'1.4-2023-СЮН'!G38+'1.4-2023-СЮТур'!G38</f>
        <v>66.61</v>
      </c>
      <c r="G67" s="352">
        <f>B67-B15</f>
        <v>0</v>
      </c>
    </row>
    <row r="68" spans="1:7" ht="15.75" x14ac:dyDescent="0.25">
      <c r="A68" s="121" t="s">
        <v>56</v>
      </c>
      <c r="B68" s="160">
        <f>'1.4-2023-ДДТ'!C39+'1.4-2023-ЦВР'!C39+'1.4-2023-ЦТТ'!C39+'1.4-2023-СЮН'!C39+'1.4-2023-СЮТур'!C39</f>
        <v>108666</v>
      </c>
      <c r="C68" s="160">
        <f>'1.4-2023-ДДТ'!D39+'1.4-2023-ЦВР'!D39+'1.4-2023-ЦТТ'!D39+'1.4-2023-СЮН'!D39+'1.4-2023-СЮТур'!D39</f>
        <v>813</v>
      </c>
      <c r="D68" s="160">
        <f>'1.4-2023-ДДТ'!E39+'1.4-2023-ЦВР'!E39+'1.4-2023-ЦТТ'!E39+'1.4-2023-СЮН'!E39+'1.4-2023-СЮТур'!E39</f>
        <v>72</v>
      </c>
      <c r="E68" s="160"/>
      <c r="F68" s="161">
        <f>'1.4-2023-ДДТ'!G39+'1.4-2023-ЦВР'!G39+'1.4-2023-ЦТТ'!G39+'1.4-2023-СЮН'!G39+'1.4-2023-СЮТур'!G39</f>
        <v>11.17</v>
      </c>
      <c r="G68" s="352">
        <f>B68-B33</f>
        <v>0</v>
      </c>
    </row>
    <row r="69" spans="1:7" ht="15.75" x14ac:dyDescent="0.25">
      <c r="A69" s="121" t="s">
        <v>57</v>
      </c>
      <c r="B69" s="160">
        <f>'1.4-2023-ДДТ'!C40+'1.4-2023-ЦВР'!C40+'1.4-2023-ЦТТ'!C40+'1.4-2023-СЮН'!C40+'1.4-2023-СЮТур'!C40</f>
        <v>346239</v>
      </c>
      <c r="C69" s="160">
        <f>'1.4-2023-ДДТ'!D40+'1.4-2023-ЦВР'!D40+'1.4-2023-ЦТТ'!D40+'1.4-2023-СЮН'!D40+'1.4-2023-СЮТур'!D40</f>
        <v>2771</v>
      </c>
      <c r="D69" s="160">
        <f>'1.4-2023-ДДТ'!E40+'1.4-2023-ЦВР'!E40+'1.4-2023-ЦТТ'!E40+'1.4-2023-СЮН'!E40+'1.4-2023-СЮТур'!E40</f>
        <v>216</v>
      </c>
      <c r="E69" s="160"/>
      <c r="F69" s="161">
        <f>'1.4-2023-ДДТ'!G40+'1.4-2023-ЦВР'!G40+'1.4-2023-ЦТТ'!G40+'1.4-2023-СЮН'!G40+'1.4-2023-СЮТур'!G40</f>
        <v>41.16</v>
      </c>
      <c r="G69" s="352">
        <f>B69-B51</f>
        <v>0</v>
      </c>
    </row>
    <row r="70" spans="1:7" ht="15.75" x14ac:dyDescent="0.25">
      <c r="A70" s="122" t="s">
        <v>462</v>
      </c>
      <c r="B70" s="160">
        <f>'1.4-2023-ДДТ'!C41+'1.4-2023-ЦВР'!C41+'1.4-2023-ЦТТ'!C41+'1.4-2023-СЮН'!C41+'1.4-2023-СЮТур'!C41</f>
        <v>18840</v>
      </c>
      <c r="C70" s="160">
        <f>'1.4-2023-ДДТ'!D41+'1.4-2023-ЦВР'!D41+'1.4-2023-ЦТТ'!D41+'1.4-2023-СЮН'!D41+'1.4-2023-СЮТур'!D41</f>
        <v>99</v>
      </c>
      <c r="D70" s="160">
        <f>'1.4-2023-ДДТ'!E41+'1.4-2023-ЦВР'!E41+'1.4-2023-ЦТТ'!E41+'1.4-2023-СЮН'!E41+'1.4-2023-СЮТур'!E41</f>
        <v>8</v>
      </c>
      <c r="E70" s="160"/>
      <c r="F70" s="161">
        <f>'1.4-2023-ДДТ'!G41+'1.4-2023-ЦВР'!G41+'1.4-2023-ЦТТ'!G41+'1.4-2023-СЮН'!G41+'1.4-2023-СЮТур'!G41</f>
        <v>2.89</v>
      </c>
      <c r="G70" s="352">
        <f>B70-B27</f>
        <v>0</v>
      </c>
    </row>
    <row r="71" spans="1:7" x14ac:dyDescent="0.25">
      <c r="A71" s="929" t="s">
        <v>472</v>
      </c>
      <c r="B71" s="930">
        <f>SUM(B61:B62,B64:B70)</f>
        <v>1351443</v>
      </c>
      <c r="C71" s="930">
        <f>SUM(C61:C62,C64:C70)</f>
        <v>9420</v>
      </c>
      <c r="D71" s="930">
        <f>SUM(D61:D62,D64:D70)</f>
        <v>838</v>
      </c>
      <c r="E71" s="930"/>
      <c r="F71" s="931">
        <f>SUM(F61:F62,F64:F70)</f>
        <v>165.78</v>
      </c>
      <c r="G71" s="352">
        <f>B71-B9</f>
        <v>0</v>
      </c>
    </row>
  </sheetData>
  <mergeCells count="6">
    <mergeCell ref="A6:F6"/>
    <mergeCell ref="D1:F1"/>
    <mergeCell ref="A2:F2"/>
    <mergeCell ref="A3:F3"/>
    <mergeCell ref="A4:F4"/>
    <mergeCell ref="A5:F5"/>
  </mergeCells>
  <pageMargins left="0.51181102362204722" right="0.11811023622047245" top="0.19685039370078741" bottom="0.19685039370078741" header="0.11811023622047245" footer="0.11811023622047245"/>
  <pageSetup paperSize="9" scale="6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54"/>
  <sheetViews>
    <sheetView zoomScale="80" zoomScaleNormal="80" zoomScaleSheetLayoutView="80" zoomScalePageLayoutView="75" workbookViewId="0">
      <pane xSplit="1" ySplit="9" topLeftCell="B10" activePane="bottomRight" state="frozen"/>
      <selection pane="topRight" activeCell="B1" sqref="B1"/>
      <selection pane="bottomLeft" activeCell="A11" sqref="A11"/>
      <selection pane="bottomRight" activeCell="G38" sqref="G38"/>
    </sheetView>
  </sheetViews>
  <sheetFormatPr defaultColWidth="18.28515625" defaultRowHeight="15" x14ac:dyDescent="0.25"/>
  <cols>
    <col min="1" max="1" width="59.140625" style="281" customWidth="1"/>
    <col min="2" max="2" width="20.140625" style="281" hidden="1" customWidth="1"/>
    <col min="3" max="3" width="15.5703125" style="1" customWidth="1"/>
    <col min="4" max="4" width="10" style="1" customWidth="1"/>
    <col min="5" max="5" width="9.140625" style="1" customWidth="1"/>
    <col min="6" max="6" width="18" style="1" customWidth="1"/>
    <col min="7" max="7" width="16.7109375" style="1" customWidth="1"/>
    <col min="8" max="8" width="9.140625" style="1" customWidth="1"/>
    <col min="9" max="9" width="9.140625" style="1" hidden="1" customWidth="1"/>
    <col min="10" max="10" width="18.42578125" style="1" hidden="1" customWidth="1"/>
    <col min="11" max="12" width="9.140625" style="1" hidden="1" customWidth="1"/>
    <col min="13" max="13" width="16" style="1" hidden="1" customWidth="1"/>
    <col min="14" max="14" width="17.5703125" style="1" hidden="1" customWidth="1"/>
    <col min="15" max="150" width="9.140625" style="1" customWidth="1"/>
    <col min="151" max="151" width="50.28515625" style="1" customWidth="1"/>
    <col min="152" max="152" width="8.85546875" style="1" customWidth="1"/>
    <col min="153" max="153" width="11.5703125" style="1" customWidth="1"/>
    <col min="154" max="154" width="9.140625" style="1" customWidth="1"/>
    <col min="155" max="155" width="15.7109375" style="1" customWidth="1"/>
    <col min="156" max="156" width="18.28515625" style="1"/>
    <col min="157" max="157" width="73" style="1" customWidth="1"/>
    <col min="158" max="158" width="8.85546875" style="1" customWidth="1"/>
    <col min="159" max="159" width="9.85546875" style="1" customWidth="1"/>
    <col min="160" max="160" width="9.140625" style="1" customWidth="1"/>
    <col min="161" max="161" width="13" style="1" customWidth="1"/>
    <col min="162" max="162" width="14.5703125" style="1" customWidth="1"/>
    <col min="163" max="163" width="4" style="1" customWidth="1"/>
    <col min="164" max="164" width="73" style="1" customWidth="1"/>
    <col min="165" max="169" width="9.140625" style="1" customWidth="1"/>
    <col min="170" max="170" width="4.5703125" style="1" customWidth="1"/>
    <col min="171" max="406" width="9.140625" style="1" customWidth="1"/>
    <col min="407" max="407" width="50.28515625" style="1" customWidth="1"/>
    <col min="408" max="408" width="8.85546875" style="1" customWidth="1"/>
    <col min="409" max="409" width="11.5703125" style="1" customWidth="1"/>
    <col min="410" max="410" width="9.140625" style="1" customWidth="1"/>
    <col min="411" max="411" width="15.7109375" style="1" customWidth="1"/>
    <col min="412" max="412" width="18.28515625" style="1"/>
    <col min="413" max="413" width="73" style="1" customWidth="1"/>
    <col min="414" max="414" width="8.85546875" style="1" customWidth="1"/>
    <col min="415" max="415" width="9.85546875" style="1" customWidth="1"/>
    <col min="416" max="416" width="9.140625" style="1" customWidth="1"/>
    <col min="417" max="417" width="13" style="1" customWidth="1"/>
    <col min="418" max="418" width="14.5703125" style="1" customWidth="1"/>
    <col min="419" max="419" width="4" style="1" customWidth="1"/>
    <col min="420" max="420" width="73" style="1" customWidth="1"/>
    <col min="421" max="425" width="9.140625" style="1" customWidth="1"/>
    <col min="426" max="426" width="4.5703125" style="1" customWidth="1"/>
    <col min="427" max="662" width="9.140625" style="1" customWidth="1"/>
    <col min="663" max="663" width="50.28515625" style="1" customWidth="1"/>
    <col min="664" max="664" width="8.85546875" style="1" customWidth="1"/>
    <col min="665" max="665" width="11.5703125" style="1" customWidth="1"/>
    <col min="666" max="666" width="9.140625" style="1" customWidth="1"/>
    <col min="667" max="667" width="15.7109375" style="1" customWidth="1"/>
    <col min="668" max="668" width="18.28515625" style="1"/>
    <col min="669" max="669" width="73" style="1" customWidth="1"/>
    <col min="670" max="670" width="8.85546875" style="1" customWidth="1"/>
    <col min="671" max="671" width="9.85546875" style="1" customWidth="1"/>
    <col min="672" max="672" width="9.140625" style="1" customWidth="1"/>
    <col min="673" max="673" width="13" style="1" customWidth="1"/>
    <col min="674" max="674" width="14.5703125" style="1" customWidth="1"/>
    <col min="675" max="675" width="4" style="1" customWidth="1"/>
    <col min="676" max="676" width="73" style="1" customWidth="1"/>
    <col min="677" max="681" width="9.140625" style="1" customWidth="1"/>
    <col min="682" max="682" width="4.5703125" style="1" customWidth="1"/>
    <col min="683" max="918" width="9.140625" style="1" customWidth="1"/>
    <col min="919" max="919" width="50.28515625" style="1" customWidth="1"/>
    <col min="920" max="920" width="8.85546875" style="1" customWidth="1"/>
    <col min="921" max="921" width="11.5703125" style="1" customWidth="1"/>
    <col min="922" max="922" width="9.140625" style="1" customWidth="1"/>
    <col min="923" max="923" width="15.7109375" style="1" customWidth="1"/>
    <col min="924" max="924" width="18.28515625" style="1"/>
    <col min="925" max="925" width="73" style="1" customWidth="1"/>
    <col min="926" max="926" width="8.85546875" style="1" customWidth="1"/>
    <col min="927" max="927" width="9.85546875" style="1" customWidth="1"/>
    <col min="928" max="928" width="9.140625" style="1" customWidth="1"/>
    <col min="929" max="929" width="13" style="1" customWidth="1"/>
    <col min="930" max="930" width="14.5703125" style="1" customWidth="1"/>
    <col min="931" max="931" width="4" style="1" customWidth="1"/>
    <col min="932" max="932" width="73" style="1" customWidth="1"/>
    <col min="933" max="937" width="9.140625" style="1" customWidth="1"/>
    <col min="938" max="938" width="4.5703125" style="1" customWidth="1"/>
    <col min="939" max="1174" width="9.140625" style="1" customWidth="1"/>
    <col min="1175" max="1175" width="50.28515625" style="1" customWidth="1"/>
    <col min="1176" max="1176" width="8.85546875" style="1" customWidth="1"/>
    <col min="1177" max="1177" width="11.5703125" style="1" customWidth="1"/>
    <col min="1178" max="1178" width="9.140625" style="1" customWidth="1"/>
    <col min="1179" max="1179" width="15.7109375" style="1" customWidth="1"/>
    <col min="1180" max="1180" width="18.28515625" style="1"/>
    <col min="1181" max="1181" width="73" style="1" customWidth="1"/>
    <col min="1182" max="1182" width="8.85546875" style="1" customWidth="1"/>
    <col min="1183" max="1183" width="9.85546875" style="1" customWidth="1"/>
    <col min="1184" max="1184" width="9.140625" style="1" customWidth="1"/>
    <col min="1185" max="1185" width="13" style="1" customWidth="1"/>
    <col min="1186" max="1186" width="14.5703125" style="1" customWidth="1"/>
    <col min="1187" max="1187" width="4" style="1" customWidth="1"/>
    <col min="1188" max="1188" width="73" style="1" customWidth="1"/>
    <col min="1189" max="1193" width="9.140625" style="1" customWidth="1"/>
    <col min="1194" max="1194" width="4.5703125" style="1" customWidth="1"/>
    <col min="1195" max="1430" width="9.140625" style="1" customWidth="1"/>
    <col min="1431" max="1431" width="50.28515625" style="1" customWidth="1"/>
    <col min="1432" max="1432" width="8.85546875" style="1" customWidth="1"/>
    <col min="1433" max="1433" width="11.5703125" style="1" customWidth="1"/>
    <col min="1434" max="1434" width="9.140625" style="1" customWidth="1"/>
    <col min="1435" max="1435" width="15.7109375" style="1" customWidth="1"/>
    <col min="1436" max="1436" width="18.28515625" style="1"/>
    <col min="1437" max="1437" width="73" style="1" customWidth="1"/>
    <col min="1438" max="1438" width="8.85546875" style="1" customWidth="1"/>
    <col min="1439" max="1439" width="9.85546875" style="1" customWidth="1"/>
    <col min="1440" max="1440" width="9.140625" style="1" customWidth="1"/>
    <col min="1441" max="1441" width="13" style="1" customWidth="1"/>
    <col min="1442" max="1442" width="14.5703125" style="1" customWidth="1"/>
    <col min="1443" max="1443" width="4" style="1" customWidth="1"/>
    <col min="1444" max="1444" width="73" style="1" customWidth="1"/>
    <col min="1445" max="1449" width="9.140625" style="1" customWidth="1"/>
    <col min="1450" max="1450" width="4.5703125" style="1" customWidth="1"/>
    <col min="1451" max="1686" width="9.140625" style="1" customWidth="1"/>
    <col min="1687" max="1687" width="50.28515625" style="1" customWidth="1"/>
    <col min="1688" max="1688" width="8.85546875" style="1" customWidth="1"/>
    <col min="1689" max="1689" width="11.5703125" style="1" customWidth="1"/>
    <col min="1690" max="1690" width="9.140625" style="1" customWidth="1"/>
    <col min="1691" max="1691" width="15.7109375" style="1" customWidth="1"/>
    <col min="1692" max="1692" width="18.28515625" style="1"/>
    <col min="1693" max="1693" width="73" style="1" customWidth="1"/>
    <col min="1694" max="1694" width="8.85546875" style="1" customWidth="1"/>
    <col min="1695" max="1695" width="9.85546875" style="1" customWidth="1"/>
    <col min="1696" max="1696" width="9.140625" style="1" customWidth="1"/>
    <col min="1697" max="1697" width="13" style="1" customWidth="1"/>
    <col min="1698" max="1698" width="14.5703125" style="1" customWidth="1"/>
    <col min="1699" max="1699" width="4" style="1" customWidth="1"/>
    <col min="1700" max="1700" width="73" style="1" customWidth="1"/>
    <col min="1701" max="1705" width="9.140625" style="1" customWidth="1"/>
    <col min="1706" max="1706" width="4.5703125" style="1" customWidth="1"/>
    <col min="1707" max="1942" width="9.140625" style="1" customWidth="1"/>
    <col min="1943" max="1943" width="50.28515625" style="1" customWidth="1"/>
    <col min="1944" max="1944" width="8.85546875" style="1" customWidth="1"/>
    <col min="1945" max="1945" width="11.5703125" style="1" customWidth="1"/>
    <col min="1946" max="1946" width="9.140625" style="1" customWidth="1"/>
    <col min="1947" max="1947" width="15.7109375" style="1" customWidth="1"/>
    <col min="1948" max="1948" width="18.28515625" style="1"/>
    <col min="1949" max="1949" width="73" style="1" customWidth="1"/>
    <col min="1950" max="1950" width="8.85546875" style="1" customWidth="1"/>
    <col min="1951" max="1951" width="9.85546875" style="1" customWidth="1"/>
    <col min="1952" max="1952" width="9.140625" style="1" customWidth="1"/>
    <col min="1953" max="1953" width="13" style="1" customWidth="1"/>
    <col min="1954" max="1954" width="14.5703125" style="1" customWidth="1"/>
    <col min="1955" max="1955" width="4" style="1" customWidth="1"/>
    <col min="1956" max="1956" width="73" style="1" customWidth="1"/>
    <col min="1957" max="1961" width="9.140625" style="1" customWidth="1"/>
    <col min="1962" max="1962" width="4.5703125" style="1" customWidth="1"/>
    <col min="1963" max="2198" width="9.140625" style="1" customWidth="1"/>
    <col min="2199" max="2199" width="50.28515625" style="1" customWidth="1"/>
    <col min="2200" max="2200" width="8.85546875" style="1" customWidth="1"/>
    <col min="2201" max="2201" width="11.5703125" style="1" customWidth="1"/>
    <col min="2202" max="2202" width="9.140625" style="1" customWidth="1"/>
    <col min="2203" max="2203" width="15.7109375" style="1" customWidth="1"/>
    <col min="2204" max="2204" width="18.28515625" style="1"/>
    <col min="2205" max="2205" width="73" style="1" customWidth="1"/>
    <col min="2206" max="2206" width="8.85546875" style="1" customWidth="1"/>
    <col min="2207" max="2207" width="9.85546875" style="1" customWidth="1"/>
    <col min="2208" max="2208" width="9.140625" style="1" customWidth="1"/>
    <col min="2209" max="2209" width="13" style="1" customWidth="1"/>
    <col min="2210" max="2210" width="14.5703125" style="1" customWidth="1"/>
    <col min="2211" max="2211" width="4" style="1" customWidth="1"/>
    <col min="2212" max="2212" width="73" style="1" customWidth="1"/>
    <col min="2213" max="2217" width="9.140625" style="1" customWidth="1"/>
    <col min="2218" max="2218" width="4.5703125" style="1" customWidth="1"/>
    <col min="2219" max="2454" width="9.140625" style="1" customWidth="1"/>
    <col min="2455" max="2455" width="50.28515625" style="1" customWidth="1"/>
    <col min="2456" max="2456" width="8.85546875" style="1" customWidth="1"/>
    <col min="2457" max="2457" width="11.5703125" style="1" customWidth="1"/>
    <col min="2458" max="2458" width="9.140625" style="1" customWidth="1"/>
    <col min="2459" max="2459" width="15.7109375" style="1" customWidth="1"/>
    <col min="2460" max="2460" width="18.28515625" style="1"/>
    <col min="2461" max="2461" width="73" style="1" customWidth="1"/>
    <col min="2462" max="2462" width="8.85546875" style="1" customWidth="1"/>
    <col min="2463" max="2463" width="9.85546875" style="1" customWidth="1"/>
    <col min="2464" max="2464" width="9.140625" style="1" customWidth="1"/>
    <col min="2465" max="2465" width="13" style="1" customWidth="1"/>
    <col min="2466" max="2466" width="14.5703125" style="1" customWidth="1"/>
    <col min="2467" max="2467" width="4" style="1" customWidth="1"/>
    <col min="2468" max="2468" width="73" style="1" customWidth="1"/>
    <col min="2469" max="2473" width="9.140625" style="1" customWidth="1"/>
    <col min="2474" max="2474" width="4.5703125" style="1" customWidth="1"/>
    <col min="2475" max="2710" width="9.140625" style="1" customWidth="1"/>
    <col min="2711" max="2711" width="50.28515625" style="1" customWidth="1"/>
    <col min="2712" max="2712" width="8.85546875" style="1" customWidth="1"/>
    <col min="2713" max="2713" width="11.5703125" style="1" customWidth="1"/>
    <col min="2714" max="2714" width="9.140625" style="1" customWidth="1"/>
    <col min="2715" max="2715" width="15.7109375" style="1" customWidth="1"/>
    <col min="2716" max="2716" width="18.28515625" style="1"/>
    <col min="2717" max="2717" width="73" style="1" customWidth="1"/>
    <col min="2718" max="2718" width="8.85546875" style="1" customWidth="1"/>
    <col min="2719" max="2719" width="9.85546875" style="1" customWidth="1"/>
    <col min="2720" max="2720" width="9.140625" style="1" customWidth="1"/>
    <col min="2721" max="2721" width="13" style="1" customWidth="1"/>
    <col min="2722" max="2722" width="14.5703125" style="1" customWidth="1"/>
    <col min="2723" max="2723" width="4" style="1" customWidth="1"/>
    <col min="2724" max="2724" width="73" style="1" customWidth="1"/>
    <col min="2725" max="2729" width="9.140625" style="1" customWidth="1"/>
    <col min="2730" max="2730" width="4.5703125" style="1" customWidth="1"/>
    <col min="2731" max="2966" width="9.140625" style="1" customWidth="1"/>
    <col min="2967" max="2967" width="50.28515625" style="1" customWidth="1"/>
    <col min="2968" max="2968" width="8.85546875" style="1" customWidth="1"/>
    <col min="2969" max="2969" width="11.5703125" style="1" customWidth="1"/>
    <col min="2970" max="2970" width="9.140625" style="1" customWidth="1"/>
    <col min="2971" max="2971" width="15.7109375" style="1" customWidth="1"/>
    <col min="2972" max="2972" width="18.28515625" style="1"/>
    <col min="2973" max="2973" width="73" style="1" customWidth="1"/>
    <col min="2974" max="2974" width="8.85546875" style="1" customWidth="1"/>
    <col min="2975" max="2975" width="9.85546875" style="1" customWidth="1"/>
    <col min="2976" max="2976" width="9.140625" style="1" customWidth="1"/>
    <col min="2977" max="2977" width="13" style="1" customWidth="1"/>
    <col min="2978" max="2978" width="14.5703125" style="1" customWidth="1"/>
    <col min="2979" max="2979" width="4" style="1" customWidth="1"/>
    <col min="2980" max="2980" width="73" style="1" customWidth="1"/>
    <col min="2981" max="2985" width="9.140625" style="1" customWidth="1"/>
    <col min="2986" max="2986" width="4.5703125" style="1" customWidth="1"/>
    <col min="2987" max="3222" width="9.140625" style="1" customWidth="1"/>
    <col min="3223" max="3223" width="50.28515625" style="1" customWidth="1"/>
    <col min="3224" max="3224" width="8.85546875" style="1" customWidth="1"/>
    <col min="3225" max="3225" width="11.5703125" style="1" customWidth="1"/>
    <col min="3226" max="3226" width="9.140625" style="1" customWidth="1"/>
    <col min="3227" max="3227" width="15.7109375" style="1" customWidth="1"/>
    <col min="3228" max="3228" width="18.28515625" style="1"/>
    <col min="3229" max="3229" width="73" style="1" customWidth="1"/>
    <col min="3230" max="3230" width="8.85546875" style="1" customWidth="1"/>
    <col min="3231" max="3231" width="9.85546875" style="1" customWidth="1"/>
    <col min="3232" max="3232" width="9.140625" style="1" customWidth="1"/>
    <col min="3233" max="3233" width="13" style="1" customWidth="1"/>
    <col min="3234" max="3234" width="14.5703125" style="1" customWidth="1"/>
    <col min="3235" max="3235" width="4" style="1" customWidth="1"/>
    <col min="3236" max="3236" width="73" style="1" customWidth="1"/>
    <col min="3237" max="3241" width="9.140625" style="1" customWidth="1"/>
    <col min="3242" max="3242" width="4.5703125" style="1" customWidth="1"/>
    <col min="3243" max="3478" width="9.140625" style="1" customWidth="1"/>
    <col min="3479" max="3479" width="50.28515625" style="1" customWidth="1"/>
    <col min="3480" max="3480" width="8.85546875" style="1" customWidth="1"/>
    <col min="3481" max="3481" width="11.5703125" style="1" customWidth="1"/>
    <col min="3482" max="3482" width="9.140625" style="1" customWidth="1"/>
    <col min="3483" max="3483" width="15.7109375" style="1" customWidth="1"/>
    <col min="3484" max="3484" width="18.28515625" style="1"/>
    <col min="3485" max="3485" width="73" style="1" customWidth="1"/>
    <col min="3486" max="3486" width="8.85546875" style="1" customWidth="1"/>
    <col min="3487" max="3487" width="9.85546875" style="1" customWidth="1"/>
    <col min="3488" max="3488" width="9.140625" style="1" customWidth="1"/>
    <col min="3489" max="3489" width="13" style="1" customWidth="1"/>
    <col min="3490" max="3490" width="14.5703125" style="1" customWidth="1"/>
    <col min="3491" max="3491" width="4" style="1" customWidth="1"/>
    <col min="3492" max="3492" width="73" style="1" customWidth="1"/>
    <col min="3493" max="3497" width="9.140625" style="1" customWidth="1"/>
    <col min="3498" max="3498" width="4.5703125" style="1" customWidth="1"/>
    <col min="3499" max="3734" width="9.140625" style="1" customWidth="1"/>
    <col min="3735" max="3735" width="50.28515625" style="1" customWidth="1"/>
    <col min="3736" max="3736" width="8.85546875" style="1" customWidth="1"/>
    <col min="3737" max="3737" width="11.5703125" style="1" customWidth="1"/>
    <col min="3738" max="3738" width="9.140625" style="1" customWidth="1"/>
    <col min="3739" max="3739" width="15.7109375" style="1" customWidth="1"/>
    <col min="3740" max="3740" width="18.28515625" style="1"/>
    <col min="3741" max="3741" width="73" style="1" customWidth="1"/>
    <col min="3742" max="3742" width="8.85546875" style="1" customWidth="1"/>
    <col min="3743" max="3743" width="9.85546875" style="1" customWidth="1"/>
    <col min="3744" max="3744" width="9.140625" style="1" customWidth="1"/>
    <col min="3745" max="3745" width="13" style="1" customWidth="1"/>
    <col min="3746" max="3746" width="14.5703125" style="1" customWidth="1"/>
    <col min="3747" max="3747" width="4" style="1" customWidth="1"/>
    <col min="3748" max="3748" width="73" style="1" customWidth="1"/>
    <col min="3749" max="3753" width="9.140625" style="1" customWidth="1"/>
    <col min="3754" max="3754" width="4.5703125" style="1" customWidth="1"/>
    <col min="3755" max="3990" width="9.140625" style="1" customWidth="1"/>
    <col min="3991" max="3991" width="50.28515625" style="1" customWidth="1"/>
    <col min="3992" max="3992" width="8.85546875" style="1" customWidth="1"/>
    <col min="3993" max="3993" width="11.5703125" style="1" customWidth="1"/>
    <col min="3994" max="3994" width="9.140625" style="1" customWidth="1"/>
    <col min="3995" max="3995" width="15.7109375" style="1" customWidth="1"/>
    <col min="3996" max="3996" width="18.28515625" style="1"/>
    <col min="3997" max="3997" width="73" style="1" customWidth="1"/>
    <col min="3998" max="3998" width="8.85546875" style="1" customWidth="1"/>
    <col min="3999" max="3999" width="9.85546875" style="1" customWidth="1"/>
    <col min="4000" max="4000" width="9.140625" style="1" customWidth="1"/>
    <col min="4001" max="4001" width="13" style="1" customWidth="1"/>
    <col min="4002" max="4002" width="14.5703125" style="1" customWidth="1"/>
    <col min="4003" max="4003" width="4" style="1" customWidth="1"/>
    <col min="4004" max="4004" width="73" style="1" customWidth="1"/>
    <col min="4005" max="4009" width="9.140625" style="1" customWidth="1"/>
    <col min="4010" max="4010" width="4.5703125" style="1" customWidth="1"/>
    <col min="4011" max="4246" width="9.140625" style="1" customWidth="1"/>
    <col min="4247" max="4247" width="50.28515625" style="1" customWidth="1"/>
    <col min="4248" max="4248" width="8.85546875" style="1" customWidth="1"/>
    <col min="4249" max="4249" width="11.5703125" style="1" customWidth="1"/>
    <col min="4250" max="4250" width="9.140625" style="1" customWidth="1"/>
    <col min="4251" max="4251" width="15.7109375" style="1" customWidth="1"/>
    <col min="4252" max="4252" width="18.28515625" style="1"/>
    <col min="4253" max="4253" width="73" style="1" customWidth="1"/>
    <col min="4254" max="4254" width="8.85546875" style="1" customWidth="1"/>
    <col min="4255" max="4255" width="9.85546875" style="1" customWidth="1"/>
    <col min="4256" max="4256" width="9.140625" style="1" customWidth="1"/>
    <col min="4257" max="4257" width="13" style="1" customWidth="1"/>
    <col min="4258" max="4258" width="14.5703125" style="1" customWidth="1"/>
    <col min="4259" max="4259" width="4" style="1" customWidth="1"/>
    <col min="4260" max="4260" width="73" style="1" customWidth="1"/>
    <col min="4261" max="4265" width="9.140625" style="1" customWidth="1"/>
    <col min="4266" max="4266" width="4.5703125" style="1" customWidth="1"/>
    <col min="4267" max="4502" width="9.140625" style="1" customWidth="1"/>
    <col min="4503" max="4503" width="50.28515625" style="1" customWidth="1"/>
    <col min="4504" max="4504" width="8.85546875" style="1" customWidth="1"/>
    <col min="4505" max="4505" width="11.5703125" style="1" customWidth="1"/>
    <col min="4506" max="4506" width="9.140625" style="1" customWidth="1"/>
    <col min="4507" max="4507" width="15.7109375" style="1" customWidth="1"/>
    <col min="4508" max="4508" width="18.28515625" style="1"/>
    <col min="4509" max="4509" width="73" style="1" customWidth="1"/>
    <col min="4510" max="4510" width="8.85546875" style="1" customWidth="1"/>
    <col min="4511" max="4511" width="9.85546875" style="1" customWidth="1"/>
    <col min="4512" max="4512" width="9.140625" style="1" customWidth="1"/>
    <col min="4513" max="4513" width="13" style="1" customWidth="1"/>
    <col min="4514" max="4514" width="14.5703125" style="1" customWidth="1"/>
    <col min="4515" max="4515" width="4" style="1" customWidth="1"/>
    <col min="4516" max="4516" width="73" style="1" customWidth="1"/>
    <col min="4517" max="4521" width="9.140625" style="1" customWidth="1"/>
    <col min="4522" max="4522" width="4.5703125" style="1" customWidth="1"/>
    <col min="4523" max="4758" width="9.140625" style="1" customWidth="1"/>
    <col min="4759" max="4759" width="50.28515625" style="1" customWidth="1"/>
    <col min="4760" max="4760" width="8.85546875" style="1" customWidth="1"/>
    <col min="4761" max="4761" width="11.5703125" style="1" customWidth="1"/>
    <col min="4762" max="4762" width="9.140625" style="1" customWidth="1"/>
    <col min="4763" max="4763" width="15.7109375" style="1" customWidth="1"/>
    <col min="4764" max="4764" width="18.28515625" style="1"/>
    <col min="4765" max="4765" width="73" style="1" customWidth="1"/>
    <col min="4766" max="4766" width="8.85546875" style="1" customWidth="1"/>
    <col min="4767" max="4767" width="9.85546875" style="1" customWidth="1"/>
    <col min="4768" max="4768" width="9.140625" style="1" customWidth="1"/>
    <col min="4769" max="4769" width="13" style="1" customWidth="1"/>
    <col min="4770" max="4770" width="14.5703125" style="1" customWidth="1"/>
    <col min="4771" max="4771" width="4" style="1" customWidth="1"/>
    <col min="4772" max="4772" width="73" style="1" customWidth="1"/>
    <col min="4773" max="4777" width="9.140625" style="1" customWidth="1"/>
    <col min="4778" max="4778" width="4.5703125" style="1" customWidth="1"/>
    <col min="4779" max="5014" width="9.140625" style="1" customWidth="1"/>
    <col min="5015" max="5015" width="50.28515625" style="1" customWidth="1"/>
    <col min="5016" max="5016" width="8.85546875" style="1" customWidth="1"/>
    <col min="5017" max="5017" width="11.5703125" style="1" customWidth="1"/>
    <col min="5018" max="5018" width="9.140625" style="1" customWidth="1"/>
    <col min="5019" max="5019" width="15.7109375" style="1" customWidth="1"/>
    <col min="5020" max="5020" width="18.28515625" style="1"/>
    <col min="5021" max="5021" width="73" style="1" customWidth="1"/>
    <col min="5022" max="5022" width="8.85546875" style="1" customWidth="1"/>
    <col min="5023" max="5023" width="9.85546875" style="1" customWidth="1"/>
    <col min="5024" max="5024" width="9.140625" style="1" customWidth="1"/>
    <col min="5025" max="5025" width="13" style="1" customWidth="1"/>
    <col min="5026" max="5026" width="14.5703125" style="1" customWidth="1"/>
    <col min="5027" max="5027" width="4" style="1" customWidth="1"/>
    <col min="5028" max="5028" width="73" style="1" customWidth="1"/>
    <col min="5029" max="5033" width="9.140625" style="1" customWidth="1"/>
    <col min="5034" max="5034" width="4.5703125" style="1" customWidth="1"/>
    <col min="5035" max="5270" width="9.140625" style="1" customWidth="1"/>
    <col min="5271" max="5271" width="50.28515625" style="1" customWidth="1"/>
    <col min="5272" max="5272" width="8.85546875" style="1" customWidth="1"/>
    <col min="5273" max="5273" width="11.5703125" style="1" customWidth="1"/>
    <col min="5274" max="5274" width="9.140625" style="1" customWidth="1"/>
    <col min="5275" max="5275" width="15.7109375" style="1" customWidth="1"/>
    <col min="5276" max="5276" width="18.28515625" style="1"/>
    <col min="5277" max="5277" width="73" style="1" customWidth="1"/>
    <col min="5278" max="5278" width="8.85546875" style="1" customWidth="1"/>
    <col min="5279" max="5279" width="9.85546875" style="1" customWidth="1"/>
    <col min="5280" max="5280" width="9.140625" style="1" customWidth="1"/>
    <col min="5281" max="5281" width="13" style="1" customWidth="1"/>
    <col min="5282" max="5282" width="14.5703125" style="1" customWidth="1"/>
    <col min="5283" max="5283" width="4" style="1" customWidth="1"/>
    <col min="5284" max="5284" width="73" style="1" customWidth="1"/>
    <col min="5285" max="5289" width="9.140625" style="1" customWidth="1"/>
    <col min="5290" max="5290" width="4.5703125" style="1" customWidth="1"/>
    <col min="5291" max="5526" width="9.140625" style="1" customWidth="1"/>
    <col min="5527" max="5527" width="50.28515625" style="1" customWidth="1"/>
    <col min="5528" max="5528" width="8.85546875" style="1" customWidth="1"/>
    <col min="5529" max="5529" width="11.5703125" style="1" customWidth="1"/>
    <col min="5530" max="5530" width="9.140625" style="1" customWidth="1"/>
    <col min="5531" max="5531" width="15.7109375" style="1" customWidth="1"/>
    <col min="5532" max="5532" width="18.28515625" style="1"/>
    <col min="5533" max="5533" width="73" style="1" customWidth="1"/>
    <col min="5534" max="5534" width="8.85546875" style="1" customWidth="1"/>
    <col min="5535" max="5535" width="9.85546875" style="1" customWidth="1"/>
    <col min="5536" max="5536" width="9.140625" style="1" customWidth="1"/>
    <col min="5537" max="5537" width="13" style="1" customWidth="1"/>
    <col min="5538" max="5538" width="14.5703125" style="1" customWidth="1"/>
    <col min="5539" max="5539" width="4" style="1" customWidth="1"/>
    <col min="5540" max="5540" width="73" style="1" customWidth="1"/>
    <col min="5541" max="5545" width="9.140625" style="1" customWidth="1"/>
    <col min="5546" max="5546" width="4.5703125" style="1" customWidth="1"/>
    <col min="5547" max="5782" width="9.140625" style="1" customWidth="1"/>
    <col min="5783" max="5783" width="50.28515625" style="1" customWidth="1"/>
    <col min="5784" max="5784" width="8.85546875" style="1" customWidth="1"/>
    <col min="5785" max="5785" width="11.5703125" style="1" customWidth="1"/>
    <col min="5786" max="5786" width="9.140625" style="1" customWidth="1"/>
    <col min="5787" max="5787" width="15.7109375" style="1" customWidth="1"/>
    <col min="5788" max="5788" width="18.28515625" style="1"/>
    <col min="5789" max="5789" width="73" style="1" customWidth="1"/>
    <col min="5790" max="5790" width="8.85546875" style="1" customWidth="1"/>
    <col min="5791" max="5791" width="9.85546875" style="1" customWidth="1"/>
    <col min="5792" max="5792" width="9.140625" style="1" customWidth="1"/>
    <col min="5793" max="5793" width="13" style="1" customWidth="1"/>
    <col min="5794" max="5794" width="14.5703125" style="1" customWidth="1"/>
    <col min="5795" max="5795" width="4" style="1" customWidth="1"/>
    <col min="5796" max="5796" width="73" style="1" customWidth="1"/>
    <col min="5797" max="5801" width="9.140625" style="1" customWidth="1"/>
    <col min="5802" max="5802" width="4.5703125" style="1" customWidth="1"/>
    <col min="5803" max="6038" width="9.140625" style="1" customWidth="1"/>
    <col min="6039" max="6039" width="50.28515625" style="1" customWidth="1"/>
    <col min="6040" max="6040" width="8.85546875" style="1" customWidth="1"/>
    <col min="6041" max="6041" width="11.5703125" style="1" customWidth="1"/>
    <col min="6042" max="6042" width="9.140625" style="1" customWidth="1"/>
    <col min="6043" max="6043" width="15.7109375" style="1" customWidth="1"/>
    <col min="6044" max="6044" width="18.28515625" style="1"/>
    <col min="6045" max="6045" width="73" style="1" customWidth="1"/>
    <col min="6046" max="6046" width="8.85546875" style="1" customWidth="1"/>
    <col min="6047" max="6047" width="9.85546875" style="1" customWidth="1"/>
    <col min="6048" max="6048" width="9.140625" style="1" customWidth="1"/>
    <col min="6049" max="6049" width="13" style="1" customWidth="1"/>
    <col min="6050" max="6050" width="14.5703125" style="1" customWidth="1"/>
    <col min="6051" max="6051" width="4" style="1" customWidth="1"/>
    <col min="6052" max="6052" width="73" style="1" customWidth="1"/>
    <col min="6053" max="6057" width="9.140625" style="1" customWidth="1"/>
    <col min="6058" max="6058" width="4.5703125" style="1" customWidth="1"/>
    <col min="6059" max="6294" width="9.140625" style="1" customWidth="1"/>
    <col min="6295" max="6295" width="50.28515625" style="1" customWidth="1"/>
    <col min="6296" max="6296" width="8.85546875" style="1" customWidth="1"/>
    <col min="6297" max="6297" width="11.5703125" style="1" customWidth="1"/>
    <col min="6298" max="6298" width="9.140625" style="1" customWidth="1"/>
    <col min="6299" max="6299" width="15.7109375" style="1" customWidth="1"/>
    <col min="6300" max="6300" width="18.28515625" style="1"/>
    <col min="6301" max="6301" width="73" style="1" customWidth="1"/>
    <col min="6302" max="6302" width="8.85546875" style="1" customWidth="1"/>
    <col min="6303" max="6303" width="9.85546875" style="1" customWidth="1"/>
    <col min="6304" max="6304" width="9.140625" style="1" customWidth="1"/>
    <col min="6305" max="6305" width="13" style="1" customWidth="1"/>
    <col min="6306" max="6306" width="14.5703125" style="1" customWidth="1"/>
    <col min="6307" max="6307" width="4" style="1" customWidth="1"/>
    <col min="6308" max="6308" width="73" style="1" customWidth="1"/>
    <col min="6309" max="6313" width="9.140625" style="1" customWidth="1"/>
    <col min="6314" max="6314" width="4.5703125" style="1" customWidth="1"/>
    <col min="6315" max="6550" width="9.140625" style="1" customWidth="1"/>
    <col min="6551" max="6551" width="50.28515625" style="1" customWidth="1"/>
    <col min="6552" max="6552" width="8.85546875" style="1" customWidth="1"/>
    <col min="6553" max="6553" width="11.5703125" style="1" customWidth="1"/>
    <col min="6554" max="6554" width="9.140625" style="1" customWidth="1"/>
    <col min="6555" max="6555" width="15.7109375" style="1" customWidth="1"/>
    <col min="6556" max="6556" width="18.28515625" style="1"/>
    <col min="6557" max="6557" width="73" style="1" customWidth="1"/>
    <col min="6558" max="6558" width="8.85546875" style="1" customWidth="1"/>
    <col min="6559" max="6559" width="9.85546875" style="1" customWidth="1"/>
    <col min="6560" max="6560" width="9.140625" style="1" customWidth="1"/>
    <col min="6561" max="6561" width="13" style="1" customWidth="1"/>
    <col min="6562" max="6562" width="14.5703125" style="1" customWidth="1"/>
    <col min="6563" max="6563" width="4" style="1" customWidth="1"/>
    <col min="6564" max="6564" width="73" style="1" customWidth="1"/>
    <col min="6565" max="6569" width="9.140625" style="1" customWidth="1"/>
    <col min="6570" max="6570" width="4.5703125" style="1" customWidth="1"/>
    <col min="6571" max="6806" width="9.140625" style="1" customWidth="1"/>
    <col min="6807" max="6807" width="50.28515625" style="1" customWidth="1"/>
    <col min="6808" max="6808" width="8.85546875" style="1" customWidth="1"/>
    <col min="6809" max="6809" width="11.5703125" style="1" customWidth="1"/>
    <col min="6810" max="6810" width="9.140625" style="1" customWidth="1"/>
    <col min="6811" max="6811" width="15.7109375" style="1" customWidth="1"/>
    <col min="6812" max="6812" width="18.28515625" style="1"/>
    <col min="6813" max="6813" width="73" style="1" customWidth="1"/>
    <col min="6814" max="6814" width="8.85546875" style="1" customWidth="1"/>
    <col min="6815" max="6815" width="9.85546875" style="1" customWidth="1"/>
    <col min="6816" max="6816" width="9.140625" style="1" customWidth="1"/>
    <col min="6817" max="6817" width="13" style="1" customWidth="1"/>
    <col min="6818" max="6818" width="14.5703125" style="1" customWidth="1"/>
    <col min="6819" max="6819" width="4" style="1" customWidth="1"/>
    <col min="6820" max="6820" width="73" style="1" customWidth="1"/>
    <col min="6821" max="6825" width="9.140625" style="1" customWidth="1"/>
    <col min="6826" max="6826" width="4.5703125" style="1" customWidth="1"/>
    <col min="6827" max="7062" width="9.140625" style="1" customWidth="1"/>
    <col min="7063" max="7063" width="50.28515625" style="1" customWidth="1"/>
    <col min="7064" max="7064" width="8.85546875" style="1" customWidth="1"/>
    <col min="7065" max="7065" width="11.5703125" style="1" customWidth="1"/>
    <col min="7066" max="7066" width="9.140625" style="1" customWidth="1"/>
    <col min="7067" max="7067" width="15.7109375" style="1" customWidth="1"/>
    <col min="7068" max="7068" width="18.28515625" style="1"/>
    <col min="7069" max="7069" width="73" style="1" customWidth="1"/>
    <col min="7070" max="7070" width="8.85546875" style="1" customWidth="1"/>
    <col min="7071" max="7071" width="9.85546875" style="1" customWidth="1"/>
    <col min="7072" max="7072" width="9.140625" style="1" customWidth="1"/>
    <col min="7073" max="7073" width="13" style="1" customWidth="1"/>
    <col min="7074" max="7074" width="14.5703125" style="1" customWidth="1"/>
    <col min="7075" max="7075" width="4" style="1" customWidth="1"/>
    <col min="7076" max="7076" width="73" style="1" customWidth="1"/>
    <col min="7077" max="7081" width="9.140625" style="1" customWidth="1"/>
    <col min="7082" max="7082" width="4.5703125" style="1" customWidth="1"/>
    <col min="7083" max="7318" width="9.140625" style="1" customWidth="1"/>
    <col min="7319" max="7319" width="50.28515625" style="1" customWidth="1"/>
    <col min="7320" max="7320" width="8.85546875" style="1" customWidth="1"/>
    <col min="7321" max="7321" width="11.5703125" style="1" customWidth="1"/>
    <col min="7322" max="7322" width="9.140625" style="1" customWidth="1"/>
    <col min="7323" max="7323" width="15.7109375" style="1" customWidth="1"/>
    <col min="7324" max="7324" width="18.28515625" style="1"/>
    <col min="7325" max="7325" width="73" style="1" customWidth="1"/>
    <col min="7326" max="7326" width="8.85546875" style="1" customWidth="1"/>
    <col min="7327" max="7327" width="9.85546875" style="1" customWidth="1"/>
    <col min="7328" max="7328" width="9.140625" style="1" customWidth="1"/>
    <col min="7329" max="7329" width="13" style="1" customWidth="1"/>
    <col min="7330" max="7330" width="14.5703125" style="1" customWidth="1"/>
    <col min="7331" max="7331" width="4" style="1" customWidth="1"/>
    <col min="7332" max="7332" width="73" style="1" customWidth="1"/>
    <col min="7333" max="7337" width="9.140625" style="1" customWidth="1"/>
    <col min="7338" max="7338" width="4.5703125" style="1" customWidth="1"/>
    <col min="7339" max="7574" width="9.140625" style="1" customWidth="1"/>
    <col min="7575" max="7575" width="50.28515625" style="1" customWidth="1"/>
    <col min="7576" max="7576" width="8.85546875" style="1" customWidth="1"/>
    <col min="7577" max="7577" width="11.5703125" style="1" customWidth="1"/>
    <col min="7578" max="7578" width="9.140625" style="1" customWidth="1"/>
    <col min="7579" max="7579" width="15.7109375" style="1" customWidth="1"/>
    <col min="7580" max="7580" width="18.28515625" style="1"/>
    <col min="7581" max="7581" width="73" style="1" customWidth="1"/>
    <col min="7582" max="7582" width="8.85546875" style="1" customWidth="1"/>
    <col min="7583" max="7583" width="9.85546875" style="1" customWidth="1"/>
    <col min="7584" max="7584" width="9.140625" style="1" customWidth="1"/>
    <col min="7585" max="7585" width="13" style="1" customWidth="1"/>
    <col min="7586" max="7586" width="14.5703125" style="1" customWidth="1"/>
    <col min="7587" max="7587" width="4" style="1" customWidth="1"/>
    <col min="7588" max="7588" width="73" style="1" customWidth="1"/>
    <col min="7589" max="7593" width="9.140625" style="1" customWidth="1"/>
    <col min="7594" max="7594" width="4.5703125" style="1" customWidth="1"/>
    <col min="7595" max="7830" width="9.140625" style="1" customWidth="1"/>
    <col min="7831" max="7831" width="50.28515625" style="1" customWidth="1"/>
    <col min="7832" max="7832" width="8.85546875" style="1" customWidth="1"/>
    <col min="7833" max="7833" width="11.5703125" style="1" customWidth="1"/>
    <col min="7834" max="7834" width="9.140625" style="1" customWidth="1"/>
    <col min="7835" max="7835" width="15.7109375" style="1" customWidth="1"/>
    <col min="7836" max="7836" width="18.28515625" style="1"/>
    <col min="7837" max="7837" width="73" style="1" customWidth="1"/>
    <col min="7838" max="7838" width="8.85546875" style="1" customWidth="1"/>
    <col min="7839" max="7839" width="9.85546875" style="1" customWidth="1"/>
    <col min="7840" max="7840" width="9.140625" style="1" customWidth="1"/>
    <col min="7841" max="7841" width="13" style="1" customWidth="1"/>
    <col min="7842" max="7842" width="14.5703125" style="1" customWidth="1"/>
    <col min="7843" max="7843" width="4" style="1" customWidth="1"/>
    <col min="7844" max="7844" width="73" style="1" customWidth="1"/>
    <col min="7845" max="7849" width="9.140625" style="1" customWidth="1"/>
    <col min="7850" max="7850" width="4.5703125" style="1" customWidth="1"/>
    <col min="7851" max="8086" width="9.140625" style="1" customWidth="1"/>
    <col min="8087" max="8087" width="50.28515625" style="1" customWidth="1"/>
    <col min="8088" max="8088" width="8.85546875" style="1" customWidth="1"/>
    <col min="8089" max="8089" width="11.5703125" style="1" customWidth="1"/>
    <col min="8090" max="8090" width="9.140625" style="1" customWidth="1"/>
    <col min="8091" max="8091" width="15.7109375" style="1" customWidth="1"/>
    <col min="8092" max="8092" width="18.28515625" style="1"/>
    <col min="8093" max="8093" width="73" style="1" customWidth="1"/>
    <col min="8094" max="8094" width="8.85546875" style="1" customWidth="1"/>
    <col min="8095" max="8095" width="9.85546875" style="1" customWidth="1"/>
    <col min="8096" max="8096" width="9.140625" style="1" customWidth="1"/>
    <col min="8097" max="8097" width="13" style="1" customWidth="1"/>
    <col min="8098" max="8098" width="14.5703125" style="1" customWidth="1"/>
    <col min="8099" max="8099" width="4" style="1" customWidth="1"/>
    <col min="8100" max="8100" width="73" style="1" customWidth="1"/>
    <col min="8101" max="8105" width="9.140625" style="1" customWidth="1"/>
    <col min="8106" max="8106" width="4.5703125" style="1" customWidth="1"/>
    <col min="8107" max="8342" width="9.140625" style="1" customWidth="1"/>
    <col min="8343" max="8343" width="50.28515625" style="1" customWidth="1"/>
    <col min="8344" max="8344" width="8.85546875" style="1" customWidth="1"/>
    <col min="8345" max="8345" width="11.5703125" style="1" customWidth="1"/>
    <col min="8346" max="8346" width="9.140625" style="1" customWidth="1"/>
    <col min="8347" max="8347" width="15.7109375" style="1" customWidth="1"/>
    <col min="8348" max="8348" width="18.28515625" style="1"/>
    <col min="8349" max="8349" width="73" style="1" customWidth="1"/>
    <col min="8350" max="8350" width="8.85546875" style="1" customWidth="1"/>
    <col min="8351" max="8351" width="9.85546875" style="1" customWidth="1"/>
    <col min="8352" max="8352" width="9.140625" style="1" customWidth="1"/>
    <col min="8353" max="8353" width="13" style="1" customWidth="1"/>
    <col min="8354" max="8354" width="14.5703125" style="1" customWidth="1"/>
    <col min="8355" max="8355" width="4" style="1" customWidth="1"/>
    <col min="8356" max="8356" width="73" style="1" customWidth="1"/>
    <col min="8357" max="8361" width="9.140625" style="1" customWidth="1"/>
    <col min="8362" max="8362" width="4.5703125" style="1" customWidth="1"/>
    <col min="8363" max="8598" width="9.140625" style="1" customWidth="1"/>
    <col min="8599" max="8599" width="50.28515625" style="1" customWidth="1"/>
    <col min="8600" max="8600" width="8.85546875" style="1" customWidth="1"/>
    <col min="8601" max="8601" width="11.5703125" style="1" customWidth="1"/>
    <col min="8602" max="8602" width="9.140625" style="1" customWidth="1"/>
    <col min="8603" max="8603" width="15.7109375" style="1" customWidth="1"/>
    <col min="8604" max="8604" width="18.28515625" style="1"/>
    <col min="8605" max="8605" width="73" style="1" customWidth="1"/>
    <col min="8606" max="8606" width="8.85546875" style="1" customWidth="1"/>
    <col min="8607" max="8607" width="9.85546875" style="1" customWidth="1"/>
    <col min="8608" max="8608" width="9.140625" style="1" customWidth="1"/>
    <col min="8609" max="8609" width="13" style="1" customWidth="1"/>
    <col min="8610" max="8610" width="14.5703125" style="1" customWidth="1"/>
    <col min="8611" max="8611" width="4" style="1" customWidth="1"/>
    <col min="8612" max="8612" width="73" style="1" customWidth="1"/>
    <col min="8613" max="8617" width="9.140625" style="1" customWidth="1"/>
    <col min="8618" max="8618" width="4.5703125" style="1" customWidth="1"/>
    <col min="8619" max="8854" width="9.140625" style="1" customWidth="1"/>
    <col min="8855" max="8855" width="50.28515625" style="1" customWidth="1"/>
    <col min="8856" max="8856" width="8.85546875" style="1" customWidth="1"/>
    <col min="8857" max="8857" width="11.5703125" style="1" customWidth="1"/>
    <col min="8858" max="8858" width="9.140625" style="1" customWidth="1"/>
    <col min="8859" max="8859" width="15.7109375" style="1" customWidth="1"/>
    <col min="8860" max="8860" width="18.28515625" style="1"/>
    <col min="8861" max="8861" width="73" style="1" customWidth="1"/>
    <col min="8862" max="8862" width="8.85546875" style="1" customWidth="1"/>
    <col min="8863" max="8863" width="9.85546875" style="1" customWidth="1"/>
    <col min="8864" max="8864" width="9.140625" style="1" customWidth="1"/>
    <col min="8865" max="8865" width="13" style="1" customWidth="1"/>
    <col min="8866" max="8866" width="14.5703125" style="1" customWidth="1"/>
    <col min="8867" max="8867" width="4" style="1" customWidth="1"/>
    <col min="8868" max="8868" width="73" style="1" customWidth="1"/>
    <col min="8869" max="8873" width="9.140625" style="1" customWidth="1"/>
    <col min="8874" max="8874" width="4.5703125" style="1" customWidth="1"/>
    <col min="8875" max="9110" width="9.140625" style="1" customWidth="1"/>
    <col min="9111" max="9111" width="50.28515625" style="1" customWidth="1"/>
    <col min="9112" max="9112" width="8.85546875" style="1" customWidth="1"/>
    <col min="9113" max="9113" width="11.5703125" style="1" customWidth="1"/>
    <col min="9114" max="9114" width="9.140625" style="1" customWidth="1"/>
    <col min="9115" max="9115" width="15.7109375" style="1" customWidth="1"/>
    <col min="9116" max="9116" width="18.28515625" style="1"/>
    <col min="9117" max="9117" width="73" style="1" customWidth="1"/>
    <col min="9118" max="9118" width="8.85546875" style="1" customWidth="1"/>
    <col min="9119" max="9119" width="9.85546875" style="1" customWidth="1"/>
    <col min="9120" max="9120" width="9.140625" style="1" customWidth="1"/>
    <col min="9121" max="9121" width="13" style="1" customWidth="1"/>
    <col min="9122" max="9122" width="14.5703125" style="1" customWidth="1"/>
    <col min="9123" max="9123" width="4" style="1" customWidth="1"/>
    <col min="9124" max="9124" width="73" style="1" customWidth="1"/>
    <col min="9125" max="9129" width="9.140625" style="1" customWidth="1"/>
    <col min="9130" max="9130" width="4.5703125" style="1" customWidth="1"/>
    <col min="9131" max="9366" width="9.140625" style="1" customWidth="1"/>
    <col min="9367" max="9367" width="50.28515625" style="1" customWidth="1"/>
    <col min="9368" max="9368" width="8.85546875" style="1" customWidth="1"/>
    <col min="9369" max="9369" width="11.5703125" style="1" customWidth="1"/>
    <col min="9370" max="9370" width="9.140625" style="1" customWidth="1"/>
    <col min="9371" max="9371" width="15.7109375" style="1" customWidth="1"/>
    <col min="9372" max="9372" width="18.28515625" style="1"/>
    <col min="9373" max="9373" width="73" style="1" customWidth="1"/>
    <col min="9374" max="9374" width="8.85546875" style="1" customWidth="1"/>
    <col min="9375" max="9375" width="9.85546875" style="1" customWidth="1"/>
    <col min="9376" max="9376" width="9.140625" style="1" customWidth="1"/>
    <col min="9377" max="9377" width="13" style="1" customWidth="1"/>
    <col min="9378" max="9378" width="14.5703125" style="1" customWidth="1"/>
    <col min="9379" max="9379" width="4" style="1" customWidth="1"/>
    <col min="9380" max="9380" width="73" style="1" customWidth="1"/>
    <col min="9381" max="9385" width="9.140625" style="1" customWidth="1"/>
    <col min="9386" max="9386" width="4.5703125" style="1" customWidth="1"/>
    <col min="9387" max="9622" width="9.140625" style="1" customWidth="1"/>
    <col min="9623" max="9623" width="50.28515625" style="1" customWidth="1"/>
    <col min="9624" max="9624" width="8.85546875" style="1" customWidth="1"/>
    <col min="9625" max="9625" width="11.5703125" style="1" customWidth="1"/>
    <col min="9626" max="9626" width="9.140625" style="1" customWidth="1"/>
    <col min="9627" max="9627" width="15.7109375" style="1" customWidth="1"/>
    <col min="9628" max="9628" width="18.28515625" style="1"/>
    <col min="9629" max="9629" width="73" style="1" customWidth="1"/>
    <col min="9630" max="9630" width="8.85546875" style="1" customWidth="1"/>
    <col min="9631" max="9631" width="9.85546875" style="1" customWidth="1"/>
    <col min="9632" max="9632" width="9.140625" style="1" customWidth="1"/>
    <col min="9633" max="9633" width="13" style="1" customWidth="1"/>
    <col min="9634" max="9634" width="14.5703125" style="1" customWidth="1"/>
    <col min="9635" max="9635" width="4" style="1" customWidth="1"/>
    <col min="9636" max="9636" width="73" style="1" customWidth="1"/>
    <col min="9637" max="9641" width="9.140625" style="1" customWidth="1"/>
    <col min="9642" max="9642" width="4.5703125" style="1" customWidth="1"/>
    <col min="9643" max="9878" width="9.140625" style="1" customWidth="1"/>
    <col min="9879" max="9879" width="50.28515625" style="1" customWidth="1"/>
    <col min="9880" max="9880" width="8.85546875" style="1" customWidth="1"/>
    <col min="9881" max="9881" width="11.5703125" style="1" customWidth="1"/>
    <col min="9882" max="9882" width="9.140625" style="1" customWidth="1"/>
    <col min="9883" max="9883" width="15.7109375" style="1" customWidth="1"/>
    <col min="9884" max="9884" width="18.28515625" style="1"/>
    <col min="9885" max="9885" width="73" style="1" customWidth="1"/>
    <col min="9886" max="9886" width="8.85546875" style="1" customWidth="1"/>
    <col min="9887" max="9887" width="9.85546875" style="1" customWidth="1"/>
    <col min="9888" max="9888" width="9.140625" style="1" customWidth="1"/>
    <col min="9889" max="9889" width="13" style="1" customWidth="1"/>
    <col min="9890" max="9890" width="14.5703125" style="1" customWidth="1"/>
    <col min="9891" max="9891" width="4" style="1" customWidth="1"/>
    <col min="9892" max="9892" width="73" style="1" customWidth="1"/>
    <col min="9893" max="9897" width="9.140625" style="1" customWidth="1"/>
    <col min="9898" max="9898" width="4.5703125" style="1" customWidth="1"/>
    <col min="9899" max="10134" width="9.140625" style="1" customWidth="1"/>
    <col min="10135" max="10135" width="50.28515625" style="1" customWidth="1"/>
    <col min="10136" max="10136" width="8.85546875" style="1" customWidth="1"/>
    <col min="10137" max="10137" width="11.5703125" style="1" customWidth="1"/>
    <col min="10138" max="10138" width="9.140625" style="1" customWidth="1"/>
    <col min="10139" max="10139" width="15.7109375" style="1" customWidth="1"/>
    <col min="10140" max="10140" width="18.28515625" style="1"/>
    <col min="10141" max="10141" width="73" style="1" customWidth="1"/>
    <col min="10142" max="10142" width="8.85546875" style="1" customWidth="1"/>
    <col min="10143" max="10143" width="9.85546875" style="1" customWidth="1"/>
    <col min="10144" max="10144" width="9.140625" style="1" customWidth="1"/>
    <col min="10145" max="10145" width="13" style="1" customWidth="1"/>
    <col min="10146" max="10146" width="14.5703125" style="1" customWidth="1"/>
    <col min="10147" max="10147" width="4" style="1" customWidth="1"/>
    <col min="10148" max="10148" width="73" style="1" customWidth="1"/>
    <col min="10149" max="10153" width="9.140625" style="1" customWidth="1"/>
    <col min="10154" max="10154" width="4.5703125" style="1" customWidth="1"/>
    <col min="10155" max="10390" width="9.140625" style="1" customWidth="1"/>
    <col min="10391" max="10391" width="50.28515625" style="1" customWidth="1"/>
    <col min="10392" max="10392" width="8.85546875" style="1" customWidth="1"/>
    <col min="10393" max="10393" width="11.5703125" style="1" customWidth="1"/>
    <col min="10394" max="10394" width="9.140625" style="1" customWidth="1"/>
    <col min="10395" max="10395" width="15.7109375" style="1" customWidth="1"/>
    <col min="10396" max="10396" width="18.28515625" style="1"/>
    <col min="10397" max="10397" width="73" style="1" customWidth="1"/>
    <col min="10398" max="10398" width="8.85546875" style="1" customWidth="1"/>
    <col min="10399" max="10399" width="9.85546875" style="1" customWidth="1"/>
    <col min="10400" max="10400" width="9.140625" style="1" customWidth="1"/>
    <col min="10401" max="10401" width="13" style="1" customWidth="1"/>
    <col min="10402" max="10402" width="14.5703125" style="1" customWidth="1"/>
    <col min="10403" max="10403" width="4" style="1" customWidth="1"/>
    <col min="10404" max="10404" width="73" style="1" customWidth="1"/>
    <col min="10405" max="10409" width="9.140625" style="1" customWidth="1"/>
    <col min="10410" max="10410" width="4.5703125" style="1" customWidth="1"/>
    <col min="10411" max="10646" width="9.140625" style="1" customWidth="1"/>
    <col min="10647" max="10647" width="50.28515625" style="1" customWidth="1"/>
    <col min="10648" max="10648" width="8.85546875" style="1" customWidth="1"/>
    <col min="10649" max="10649" width="11.5703125" style="1" customWidth="1"/>
    <col min="10650" max="10650" width="9.140625" style="1" customWidth="1"/>
    <col min="10651" max="10651" width="15.7109375" style="1" customWidth="1"/>
    <col min="10652" max="10652" width="18.28515625" style="1"/>
    <col min="10653" max="10653" width="73" style="1" customWidth="1"/>
    <col min="10654" max="10654" width="8.85546875" style="1" customWidth="1"/>
    <col min="10655" max="10655" width="9.85546875" style="1" customWidth="1"/>
    <col min="10656" max="10656" width="9.140625" style="1" customWidth="1"/>
    <col min="10657" max="10657" width="13" style="1" customWidth="1"/>
    <col min="10658" max="10658" width="14.5703125" style="1" customWidth="1"/>
    <col min="10659" max="10659" width="4" style="1" customWidth="1"/>
    <col min="10660" max="10660" width="73" style="1" customWidth="1"/>
    <col min="10661" max="10665" width="9.140625" style="1" customWidth="1"/>
    <col min="10666" max="10666" width="4.5703125" style="1" customWidth="1"/>
    <col min="10667" max="10902" width="9.140625" style="1" customWidth="1"/>
    <col min="10903" max="10903" width="50.28515625" style="1" customWidth="1"/>
    <col min="10904" max="10904" width="8.85546875" style="1" customWidth="1"/>
    <col min="10905" max="10905" width="11.5703125" style="1" customWidth="1"/>
    <col min="10906" max="10906" width="9.140625" style="1" customWidth="1"/>
    <col min="10907" max="10907" width="15.7109375" style="1" customWidth="1"/>
    <col min="10908" max="10908" width="18.28515625" style="1"/>
    <col min="10909" max="10909" width="73" style="1" customWidth="1"/>
    <col min="10910" max="10910" width="8.85546875" style="1" customWidth="1"/>
    <col min="10911" max="10911" width="9.85546875" style="1" customWidth="1"/>
    <col min="10912" max="10912" width="9.140625" style="1" customWidth="1"/>
    <col min="10913" max="10913" width="13" style="1" customWidth="1"/>
    <col min="10914" max="10914" width="14.5703125" style="1" customWidth="1"/>
    <col min="10915" max="10915" width="4" style="1" customWidth="1"/>
    <col min="10916" max="10916" width="73" style="1" customWidth="1"/>
    <col min="10917" max="10921" width="9.140625" style="1" customWidth="1"/>
    <col min="10922" max="10922" width="4.5703125" style="1" customWidth="1"/>
    <col min="10923" max="11158" width="9.140625" style="1" customWidth="1"/>
    <col min="11159" max="11159" width="50.28515625" style="1" customWidth="1"/>
    <col min="11160" max="11160" width="8.85546875" style="1" customWidth="1"/>
    <col min="11161" max="11161" width="11.5703125" style="1" customWidth="1"/>
    <col min="11162" max="11162" width="9.140625" style="1" customWidth="1"/>
    <col min="11163" max="11163" width="15.7109375" style="1" customWidth="1"/>
    <col min="11164" max="11164" width="18.28515625" style="1"/>
    <col min="11165" max="11165" width="73" style="1" customWidth="1"/>
    <col min="11166" max="11166" width="8.85546875" style="1" customWidth="1"/>
    <col min="11167" max="11167" width="9.85546875" style="1" customWidth="1"/>
    <col min="11168" max="11168" width="9.140625" style="1" customWidth="1"/>
    <col min="11169" max="11169" width="13" style="1" customWidth="1"/>
    <col min="11170" max="11170" width="14.5703125" style="1" customWidth="1"/>
    <col min="11171" max="11171" width="4" style="1" customWidth="1"/>
    <col min="11172" max="11172" width="73" style="1" customWidth="1"/>
    <col min="11173" max="11177" width="9.140625" style="1" customWidth="1"/>
    <col min="11178" max="11178" width="4.5703125" style="1" customWidth="1"/>
    <col min="11179" max="11414" width="9.140625" style="1" customWidth="1"/>
    <col min="11415" max="11415" width="50.28515625" style="1" customWidth="1"/>
    <col min="11416" max="11416" width="8.85546875" style="1" customWidth="1"/>
    <col min="11417" max="11417" width="11.5703125" style="1" customWidth="1"/>
    <col min="11418" max="11418" width="9.140625" style="1" customWidth="1"/>
    <col min="11419" max="11419" width="15.7109375" style="1" customWidth="1"/>
    <col min="11420" max="11420" width="18.28515625" style="1"/>
    <col min="11421" max="11421" width="73" style="1" customWidth="1"/>
    <col min="11422" max="11422" width="8.85546875" style="1" customWidth="1"/>
    <col min="11423" max="11423" width="9.85546875" style="1" customWidth="1"/>
    <col min="11424" max="11424" width="9.140625" style="1" customWidth="1"/>
    <col min="11425" max="11425" width="13" style="1" customWidth="1"/>
    <col min="11426" max="11426" width="14.5703125" style="1" customWidth="1"/>
    <col min="11427" max="11427" width="4" style="1" customWidth="1"/>
    <col min="11428" max="11428" width="73" style="1" customWidth="1"/>
    <col min="11429" max="11433" width="9.140625" style="1" customWidth="1"/>
    <col min="11434" max="11434" width="4.5703125" style="1" customWidth="1"/>
    <col min="11435" max="11670" width="9.140625" style="1" customWidth="1"/>
    <col min="11671" max="11671" width="50.28515625" style="1" customWidth="1"/>
    <col min="11672" max="11672" width="8.85546875" style="1" customWidth="1"/>
    <col min="11673" max="11673" width="11.5703125" style="1" customWidth="1"/>
    <col min="11674" max="11674" width="9.140625" style="1" customWidth="1"/>
    <col min="11675" max="11675" width="15.7109375" style="1" customWidth="1"/>
    <col min="11676" max="11676" width="18.28515625" style="1"/>
    <col min="11677" max="11677" width="73" style="1" customWidth="1"/>
    <col min="11678" max="11678" width="8.85546875" style="1" customWidth="1"/>
    <col min="11679" max="11679" width="9.85546875" style="1" customWidth="1"/>
    <col min="11680" max="11680" width="9.140625" style="1" customWidth="1"/>
    <col min="11681" max="11681" width="13" style="1" customWidth="1"/>
    <col min="11682" max="11682" width="14.5703125" style="1" customWidth="1"/>
    <col min="11683" max="11683" width="4" style="1" customWidth="1"/>
    <col min="11684" max="11684" width="73" style="1" customWidth="1"/>
    <col min="11685" max="11689" width="9.140625" style="1" customWidth="1"/>
    <col min="11690" max="11690" width="4.5703125" style="1" customWidth="1"/>
    <col min="11691" max="11926" width="9.140625" style="1" customWidth="1"/>
    <col min="11927" max="11927" width="50.28515625" style="1" customWidth="1"/>
    <col min="11928" max="11928" width="8.85546875" style="1" customWidth="1"/>
    <col min="11929" max="11929" width="11.5703125" style="1" customWidth="1"/>
    <col min="11930" max="11930" width="9.140625" style="1" customWidth="1"/>
    <col min="11931" max="11931" width="15.7109375" style="1" customWidth="1"/>
    <col min="11932" max="11932" width="18.28515625" style="1"/>
    <col min="11933" max="11933" width="73" style="1" customWidth="1"/>
    <col min="11934" max="11934" width="8.85546875" style="1" customWidth="1"/>
    <col min="11935" max="11935" width="9.85546875" style="1" customWidth="1"/>
    <col min="11936" max="11936" width="9.140625" style="1" customWidth="1"/>
    <col min="11937" max="11937" width="13" style="1" customWidth="1"/>
    <col min="11938" max="11938" width="14.5703125" style="1" customWidth="1"/>
    <col min="11939" max="11939" width="4" style="1" customWidth="1"/>
    <col min="11940" max="11940" width="73" style="1" customWidth="1"/>
    <col min="11941" max="11945" width="9.140625" style="1" customWidth="1"/>
    <col min="11946" max="11946" width="4.5703125" style="1" customWidth="1"/>
    <col min="11947" max="12182" width="9.140625" style="1" customWidth="1"/>
    <col min="12183" max="12183" width="50.28515625" style="1" customWidth="1"/>
    <col min="12184" max="12184" width="8.85546875" style="1" customWidth="1"/>
    <col min="12185" max="12185" width="11.5703125" style="1" customWidth="1"/>
    <col min="12186" max="12186" width="9.140625" style="1" customWidth="1"/>
    <col min="12187" max="12187" width="15.7109375" style="1" customWidth="1"/>
    <col min="12188" max="12188" width="18.28515625" style="1"/>
    <col min="12189" max="12189" width="73" style="1" customWidth="1"/>
    <col min="12190" max="12190" width="8.85546875" style="1" customWidth="1"/>
    <col min="12191" max="12191" width="9.85546875" style="1" customWidth="1"/>
    <col min="12192" max="12192" width="9.140625" style="1" customWidth="1"/>
    <col min="12193" max="12193" width="13" style="1" customWidth="1"/>
    <col min="12194" max="12194" width="14.5703125" style="1" customWidth="1"/>
    <col min="12195" max="12195" width="4" style="1" customWidth="1"/>
    <col min="12196" max="12196" width="73" style="1" customWidth="1"/>
    <col min="12197" max="12201" width="9.140625" style="1" customWidth="1"/>
    <col min="12202" max="12202" width="4.5703125" style="1" customWidth="1"/>
    <col min="12203" max="12438" width="9.140625" style="1" customWidth="1"/>
    <col min="12439" max="12439" width="50.28515625" style="1" customWidth="1"/>
    <col min="12440" max="12440" width="8.85546875" style="1" customWidth="1"/>
    <col min="12441" max="12441" width="11.5703125" style="1" customWidth="1"/>
    <col min="12442" max="12442" width="9.140625" style="1" customWidth="1"/>
    <col min="12443" max="12443" width="15.7109375" style="1" customWidth="1"/>
    <col min="12444" max="12444" width="18.28515625" style="1"/>
    <col min="12445" max="12445" width="73" style="1" customWidth="1"/>
    <col min="12446" max="12446" width="8.85546875" style="1" customWidth="1"/>
    <col min="12447" max="12447" width="9.85546875" style="1" customWidth="1"/>
    <col min="12448" max="12448" width="9.140625" style="1" customWidth="1"/>
    <col min="12449" max="12449" width="13" style="1" customWidth="1"/>
    <col min="12450" max="12450" width="14.5703125" style="1" customWidth="1"/>
    <col min="12451" max="12451" width="4" style="1" customWidth="1"/>
    <col min="12452" max="12452" width="73" style="1" customWidth="1"/>
    <col min="12453" max="12457" width="9.140625" style="1" customWidth="1"/>
    <col min="12458" max="12458" width="4.5703125" style="1" customWidth="1"/>
    <col min="12459" max="12694" width="9.140625" style="1" customWidth="1"/>
    <col min="12695" max="12695" width="50.28515625" style="1" customWidth="1"/>
    <col min="12696" max="12696" width="8.85546875" style="1" customWidth="1"/>
    <col min="12697" max="12697" width="11.5703125" style="1" customWidth="1"/>
    <col min="12698" max="12698" width="9.140625" style="1" customWidth="1"/>
    <col min="12699" max="12699" width="15.7109375" style="1" customWidth="1"/>
    <col min="12700" max="12700" width="18.28515625" style="1"/>
    <col min="12701" max="12701" width="73" style="1" customWidth="1"/>
    <col min="12702" max="12702" width="8.85546875" style="1" customWidth="1"/>
    <col min="12703" max="12703" width="9.85546875" style="1" customWidth="1"/>
    <col min="12704" max="12704" width="9.140625" style="1" customWidth="1"/>
    <col min="12705" max="12705" width="13" style="1" customWidth="1"/>
    <col min="12706" max="12706" width="14.5703125" style="1" customWidth="1"/>
    <col min="12707" max="12707" width="4" style="1" customWidth="1"/>
    <col min="12708" max="12708" width="73" style="1" customWidth="1"/>
    <col min="12709" max="12713" width="9.140625" style="1" customWidth="1"/>
    <col min="12714" max="12714" width="4.5703125" style="1" customWidth="1"/>
    <col min="12715" max="12950" width="9.140625" style="1" customWidth="1"/>
    <col min="12951" max="12951" width="50.28515625" style="1" customWidth="1"/>
    <col min="12952" max="12952" width="8.85546875" style="1" customWidth="1"/>
    <col min="12953" max="12953" width="11.5703125" style="1" customWidth="1"/>
    <col min="12954" max="12954" width="9.140625" style="1" customWidth="1"/>
    <col min="12955" max="12955" width="15.7109375" style="1" customWidth="1"/>
    <col min="12956" max="12956" width="18.28515625" style="1"/>
    <col min="12957" max="12957" width="73" style="1" customWidth="1"/>
    <col min="12958" max="12958" width="8.85546875" style="1" customWidth="1"/>
    <col min="12959" max="12959" width="9.85546875" style="1" customWidth="1"/>
    <col min="12960" max="12960" width="9.140625" style="1" customWidth="1"/>
    <col min="12961" max="12961" width="13" style="1" customWidth="1"/>
    <col min="12962" max="12962" width="14.5703125" style="1" customWidth="1"/>
    <col min="12963" max="12963" width="4" style="1" customWidth="1"/>
    <col min="12964" max="12964" width="73" style="1" customWidth="1"/>
    <col min="12965" max="12969" width="9.140625" style="1" customWidth="1"/>
    <col min="12970" max="12970" width="4.5703125" style="1" customWidth="1"/>
    <col min="12971" max="13206" width="9.140625" style="1" customWidth="1"/>
    <col min="13207" max="13207" width="50.28515625" style="1" customWidth="1"/>
    <col min="13208" max="13208" width="8.85546875" style="1" customWidth="1"/>
    <col min="13209" max="13209" width="11.5703125" style="1" customWidth="1"/>
    <col min="13210" max="13210" width="9.140625" style="1" customWidth="1"/>
    <col min="13211" max="13211" width="15.7109375" style="1" customWidth="1"/>
    <col min="13212" max="13212" width="18.28515625" style="1"/>
    <col min="13213" max="13213" width="73" style="1" customWidth="1"/>
    <col min="13214" max="13214" width="8.85546875" style="1" customWidth="1"/>
    <col min="13215" max="13215" width="9.85546875" style="1" customWidth="1"/>
    <col min="13216" max="13216" width="9.140625" style="1" customWidth="1"/>
    <col min="13217" max="13217" width="13" style="1" customWidth="1"/>
    <col min="13218" max="13218" width="14.5703125" style="1" customWidth="1"/>
    <col min="13219" max="13219" width="4" style="1" customWidth="1"/>
    <col min="13220" max="13220" width="73" style="1" customWidth="1"/>
    <col min="13221" max="13225" width="9.140625" style="1" customWidth="1"/>
    <col min="13226" max="13226" width="4.5703125" style="1" customWidth="1"/>
    <col min="13227" max="13462" width="9.140625" style="1" customWidth="1"/>
    <col min="13463" max="13463" width="50.28515625" style="1" customWidth="1"/>
    <col min="13464" max="13464" width="8.85546875" style="1" customWidth="1"/>
    <col min="13465" max="13465" width="11.5703125" style="1" customWidth="1"/>
    <col min="13466" max="13466" width="9.140625" style="1" customWidth="1"/>
    <col min="13467" max="13467" width="15.7109375" style="1" customWidth="1"/>
    <col min="13468" max="13468" width="18.28515625" style="1"/>
    <col min="13469" max="13469" width="73" style="1" customWidth="1"/>
    <col min="13470" max="13470" width="8.85546875" style="1" customWidth="1"/>
    <col min="13471" max="13471" width="9.85546875" style="1" customWidth="1"/>
    <col min="13472" max="13472" width="9.140625" style="1" customWidth="1"/>
    <col min="13473" max="13473" width="13" style="1" customWidth="1"/>
    <col min="13474" max="13474" width="14.5703125" style="1" customWidth="1"/>
    <col min="13475" max="13475" width="4" style="1" customWidth="1"/>
    <col min="13476" max="13476" width="73" style="1" customWidth="1"/>
    <col min="13477" max="13481" width="9.140625" style="1" customWidth="1"/>
    <col min="13482" max="13482" width="4.5703125" style="1" customWidth="1"/>
    <col min="13483" max="13718" width="9.140625" style="1" customWidth="1"/>
    <col min="13719" max="13719" width="50.28515625" style="1" customWidth="1"/>
    <col min="13720" max="13720" width="8.85546875" style="1" customWidth="1"/>
    <col min="13721" max="13721" width="11.5703125" style="1" customWidth="1"/>
    <col min="13722" max="13722" width="9.140625" style="1" customWidth="1"/>
    <col min="13723" max="13723" width="15.7109375" style="1" customWidth="1"/>
    <col min="13724" max="13724" width="18.28515625" style="1"/>
    <col min="13725" max="13725" width="73" style="1" customWidth="1"/>
    <col min="13726" max="13726" width="8.85546875" style="1" customWidth="1"/>
    <col min="13727" max="13727" width="9.85546875" style="1" customWidth="1"/>
    <col min="13728" max="13728" width="9.140625" style="1" customWidth="1"/>
    <col min="13729" max="13729" width="13" style="1" customWidth="1"/>
    <col min="13730" max="13730" width="14.5703125" style="1" customWidth="1"/>
    <col min="13731" max="13731" width="4" style="1" customWidth="1"/>
    <col min="13732" max="13732" width="73" style="1" customWidth="1"/>
    <col min="13733" max="13737" width="9.140625" style="1" customWidth="1"/>
    <col min="13738" max="13738" width="4.5703125" style="1" customWidth="1"/>
    <col min="13739" max="13974" width="9.140625" style="1" customWidth="1"/>
    <col min="13975" max="13975" width="50.28515625" style="1" customWidth="1"/>
    <col min="13976" max="13976" width="8.85546875" style="1" customWidth="1"/>
    <col min="13977" max="13977" width="11.5703125" style="1" customWidth="1"/>
    <col min="13978" max="13978" width="9.140625" style="1" customWidth="1"/>
    <col min="13979" max="13979" width="15.7109375" style="1" customWidth="1"/>
    <col min="13980" max="13980" width="18.28515625" style="1"/>
    <col min="13981" max="13981" width="73" style="1" customWidth="1"/>
    <col min="13982" max="13982" width="8.85546875" style="1" customWidth="1"/>
    <col min="13983" max="13983" width="9.85546875" style="1" customWidth="1"/>
    <col min="13984" max="13984" width="9.140625" style="1" customWidth="1"/>
    <col min="13985" max="13985" width="13" style="1" customWidth="1"/>
    <col min="13986" max="13986" width="14.5703125" style="1" customWidth="1"/>
    <col min="13987" max="13987" width="4" style="1" customWidth="1"/>
    <col min="13988" max="13988" width="73" style="1" customWidth="1"/>
    <col min="13989" max="13993" width="9.140625" style="1" customWidth="1"/>
    <col min="13994" max="13994" width="4.5703125" style="1" customWidth="1"/>
    <col min="13995" max="14230" width="9.140625" style="1" customWidth="1"/>
    <col min="14231" max="14231" width="50.28515625" style="1" customWidth="1"/>
    <col min="14232" max="14232" width="8.85546875" style="1" customWidth="1"/>
    <col min="14233" max="14233" width="11.5703125" style="1" customWidth="1"/>
    <col min="14234" max="14234" width="9.140625" style="1" customWidth="1"/>
    <col min="14235" max="14235" width="15.7109375" style="1" customWidth="1"/>
    <col min="14236" max="14236" width="18.28515625" style="1"/>
    <col min="14237" max="14237" width="73" style="1" customWidth="1"/>
    <col min="14238" max="14238" width="8.85546875" style="1" customWidth="1"/>
    <col min="14239" max="14239" width="9.85546875" style="1" customWidth="1"/>
    <col min="14240" max="14240" width="9.140625" style="1" customWidth="1"/>
    <col min="14241" max="14241" width="13" style="1" customWidth="1"/>
    <col min="14242" max="14242" width="14.5703125" style="1" customWidth="1"/>
    <col min="14243" max="14243" width="4" style="1" customWidth="1"/>
    <col min="14244" max="14244" width="73" style="1" customWidth="1"/>
    <col min="14245" max="14249" width="9.140625" style="1" customWidth="1"/>
    <col min="14250" max="14250" width="4.5703125" style="1" customWidth="1"/>
    <col min="14251" max="14486" width="9.140625" style="1" customWidth="1"/>
    <col min="14487" max="14487" width="50.28515625" style="1" customWidth="1"/>
    <col min="14488" max="14488" width="8.85546875" style="1" customWidth="1"/>
    <col min="14489" max="14489" width="11.5703125" style="1" customWidth="1"/>
    <col min="14490" max="14490" width="9.140625" style="1" customWidth="1"/>
    <col min="14491" max="14491" width="15.7109375" style="1" customWidth="1"/>
    <col min="14492" max="14492" width="18.28515625" style="1"/>
    <col min="14493" max="14493" width="73" style="1" customWidth="1"/>
    <col min="14494" max="14494" width="8.85546875" style="1" customWidth="1"/>
    <col min="14495" max="14495" width="9.85546875" style="1" customWidth="1"/>
    <col min="14496" max="14496" width="9.140625" style="1" customWidth="1"/>
    <col min="14497" max="14497" width="13" style="1" customWidth="1"/>
    <col min="14498" max="14498" width="14.5703125" style="1" customWidth="1"/>
    <col min="14499" max="14499" width="4" style="1" customWidth="1"/>
    <col min="14500" max="14500" width="73" style="1" customWidth="1"/>
    <col min="14501" max="14505" width="9.140625" style="1" customWidth="1"/>
    <col min="14506" max="14506" width="4.5703125" style="1" customWidth="1"/>
    <col min="14507" max="14742" width="9.140625" style="1" customWidth="1"/>
    <col min="14743" max="14743" width="50.28515625" style="1" customWidth="1"/>
    <col min="14744" max="14744" width="8.85546875" style="1" customWidth="1"/>
    <col min="14745" max="14745" width="11.5703125" style="1" customWidth="1"/>
    <col min="14746" max="14746" width="9.140625" style="1" customWidth="1"/>
    <col min="14747" max="14747" width="15.7109375" style="1" customWidth="1"/>
    <col min="14748" max="14748" width="18.28515625" style="1"/>
    <col min="14749" max="14749" width="73" style="1" customWidth="1"/>
    <col min="14750" max="14750" width="8.85546875" style="1" customWidth="1"/>
    <col min="14751" max="14751" width="9.85546875" style="1" customWidth="1"/>
    <col min="14752" max="14752" width="9.140625" style="1" customWidth="1"/>
    <col min="14753" max="14753" width="13" style="1" customWidth="1"/>
    <col min="14754" max="14754" width="14.5703125" style="1" customWidth="1"/>
    <col min="14755" max="14755" width="4" style="1" customWidth="1"/>
    <col min="14756" max="14756" width="73" style="1" customWidth="1"/>
    <col min="14757" max="14761" width="9.140625" style="1" customWidth="1"/>
    <col min="14762" max="14762" width="4.5703125" style="1" customWidth="1"/>
    <col min="14763" max="14998" width="9.140625" style="1" customWidth="1"/>
    <col min="14999" max="14999" width="50.28515625" style="1" customWidth="1"/>
    <col min="15000" max="15000" width="8.85546875" style="1" customWidth="1"/>
    <col min="15001" max="15001" width="11.5703125" style="1" customWidth="1"/>
    <col min="15002" max="15002" width="9.140625" style="1" customWidth="1"/>
    <col min="15003" max="15003" width="15.7109375" style="1" customWidth="1"/>
    <col min="15004" max="15004" width="18.28515625" style="1"/>
    <col min="15005" max="15005" width="73" style="1" customWidth="1"/>
    <col min="15006" max="15006" width="8.85546875" style="1" customWidth="1"/>
    <col min="15007" max="15007" width="9.85546875" style="1" customWidth="1"/>
    <col min="15008" max="15008" width="9.140625" style="1" customWidth="1"/>
    <col min="15009" max="15009" width="13" style="1" customWidth="1"/>
    <col min="15010" max="15010" width="14.5703125" style="1" customWidth="1"/>
    <col min="15011" max="15011" width="4" style="1" customWidth="1"/>
    <col min="15012" max="15012" width="73" style="1" customWidth="1"/>
    <col min="15013" max="15017" width="9.140625" style="1" customWidth="1"/>
    <col min="15018" max="15018" width="4.5703125" style="1" customWidth="1"/>
    <col min="15019" max="15254" width="9.140625" style="1" customWidth="1"/>
    <col min="15255" max="15255" width="50.28515625" style="1" customWidth="1"/>
    <col min="15256" max="15256" width="8.85546875" style="1" customWidth="1"/>
    <col min="15257" max="15257" width="11.5703125" style="1" customWidth="1"/>
    <col min="15258" max="15258" width="9.140625" style="1" customWidth="1"/>
    <col min="15259" max="15259" width="15.7109375" style="1" customWidth="1"/>
    <col min="15260" max="15260" width="18.28515625" style="1"/>
    <col min="15261" max="15261" width="73" style="1" customWidth="1"/>
    <col min="15262" max="15262" width="8.85546875" style="1" customWidth="1"/>
    <col min="15263" max="15263" width="9.85546875" style="1" customWidth="1"/>
    <col min="15264" max="15264" width="9.140625" style="1" customWidth="1"/>
    <col min="15265" max="15265" width="13" style="1" customWidth="1"/>
    <col min="15266" max="15266" width="14.5703125" style="1" customWidth="1"/>
    <col min="15267" max="15267" width="4" style="1" customWidth="1"/>
    <col min="15268" max="15268" width="73" style="1" customWidth="1"/>
    <col min="15269" max="15273" width="9.140625" style="1" customWidth="1"/>
    <col min="15274" max="15274" width="4.5703125" style="1" customWidth="1"/>
    <col min="15275" max="15510" width="9.140625" style="1" customWidth="1"/>
    <col min="15511" max="15511" width="50.28515625" style="1" customWidth="1"/>
    <col min="15512" max="15512" width="8.85546875" style="1" customWidth="1"/>
    <col min="15513" max="15513" width="11.5703125" style="1" customWidth="1"/>
    <col min="15514" max="15514" width="9.140625" style="1" customWidth="1"/>
    <col min="15515" max="15515" width="15.7109375" style="1" customWidth="1"/>
    <col min="15516" max="15516" width="18.28515625" style="1"/>
    <col min="15517" max="15517" width="73" style="1" customWidth="1"/>
    <col min="15518" max="15518" width="8.85546875" style="1" customWidth="1"/>
    <col min="15519" max="15519" width="9.85546875" style="1" customWidth="1"/>
    <col min="15520" max="15520" width="9.140625" style="1" customWidth="1"/>
    <col min="15521" max="15521" width="13" style="1" customWidth="1"/>
    <col min="15522" max="15522" width="14.5703125" style="1" customWidth="1"/>
    <col min="15523" max="15523" width="4" style="1" customWidth="1"/>
    <col min="15524" max="15524" width="73" style="1" customWidth="1"/>
    <col min="15525" max="15529" width="9.140625" style="1" customWidth="1"/>
    <col min="15530" max="15530" width="4.5703125" style="1" customWidth="1"/>
    <col min="15531" max="15766" width="9.140625" style="1" customWidth="1"/>
    <col min="15767" max="15767" width="50.28515625" style="1" customWidth="1"/>
    <col min="15768" max="15768" width="8.85546875" style="1" customWidth="1"/>
    <col min="15769" max="15769" width="11.5703125" style="1" customWidth="1"/>
    <col min="15770" max="15770" width="9.140625" style="1" customWidth="1"/>
    <col min="15771" max="15771" width="15.7109375" style="1" customWidth="1"/>
    <col min="15772" max="15772" width="18.28515625" style="1"/>
    <col min="15773" max="15773" width="73" style="1" customWidth="1"/>
    <col min="15774" max="15774" width="8.85546875" style="1" customWidth="1"/>
    <col min="15775" max="15775" width="9.85546875" style="1" customWidth="1"/>
    <col min="15776" max="15776" width="9.140625" style="1" customWidth="1"/>
    <col min="15777" max="15777" width="13" style="1" customWidth="1"/>
    <col min="15778" max="15778" width="14.5703125" style="1" customWidth="1"/>
    <col min="15779" max="15779" width="4" style="1" customWidth="1"/>
    <col min="15780" max="15780" width="73" style="1" customWidth="1"/>
    <col min="15781" max="15785" width="9.140625" style="1" customWidth="1"/>
    <col min="15786" max="15786" width="4.5703125" style="1" customWidth="1"/>
    <col min="15787" max="16022" width="9.140625" style="1" customWidth="1"/>
    <col min="16023" max="16023" width="50.28515625" style="1" customWidth="1"/>
    <col min="16024" max="16024" width="8.85546875" style="1" customWidth="1"/>
    <col min="16025" max="16025" width="11.5703125" style="1" customWidth="1"/>
    <col min="16026" max="16026" width="9.140625" style="1" customWidth="1"/>
    <col min="16027" max="16027" width="15.7109375" style="1" customWidth="1"/>
    <col min="16028" max="16028" width="18.28515625" style="1"/>
    <col min="16029" max="16029" width="73" style="1" customWidth="1"/>
    <col min="16030" max="16030" width="8.85546875" style="1" customWidth="1"/>
    <col min="16031" max="16031" width="9.85546875" style="1" customWidth="1"/>
    <col min="16032" max="16032" width="9.140625" style="1" customWidth="1"/>
    <col min="16033" max="16033" width="13" style="1" customWidth="1"/>
    <col min="16034" max="16034" width="14.5703125" style="1" customWidth="1"/>
    <col min="16035" max="16035" width="4" style="1" customWidth="1"/>
    <col min="16036" max="16036" width="73" style="1" customWidth="1"/>
    <col min="16037" max="16041" width="9.140625" style="1" customWidth="1"/>
    <col min="16042" max="16042" width="4.5703125" style="1" customWidth="1"/>
    <col min="16043" max="16278" width="9.140625" style="1" customWidth="1"/>
    <col min="16279" max="16384" width="50.28515625" style="1" customWidth="1"/>
  </cols>
  <sheetData>
    <row r="1" spans="1:7" ht="30.75" customHeight="1" x14ac:dyDescent="0.25">
      <c r="C1" s="282"/>
      <c r="D1" s="282"/>
      <c r="E1" s="399"/>
      <c r="F1" s="399"/>
      <c r="G1" s="399"/>
    </row>
    <row r="2" spans="1:7" ht="15.75" customHeight="1" x14ac:dyDescent="0.25">
      <c r="A2" s="1159" t="s">
        <v>511</v>
      </c>
      <c r="B2" s="1159"/>
      <c r="C2" s="1159"/>
      <c r="D2" s="1159"/>
      <c r="E2" s="1159"/>
      <c r="F2" s="1159"/>
      <c r="G2" s="1159"/>
    </row>
    <row r="3" spans="1:7" ht="34.5" customHeight="1" x14ac:dyDescent="0.25">
      <c r="A3" s="1160" t="s">
        <v>714</v>
      </c>
      <c r="B3" s="1160"/>
      <c r="C3" s="1160"/>
      <c r="D3" s="1160"/>
      <c r="E3" s="1160"/>
      <c r="F3" s="1160"/>
      <c r="G3" s="1160"/>
    </row>
    <row r="4" spans="1:7" ht="15.75" x14ac:dyDescent="0.25">
      <c r="A4" s="1159" t="s">
        <v>1053</v>
      </c>
      <c r="B4" s="1159"/>
      <c r="C4" s="1159"/>
      <c r="D4" s="1159"/>
      <c r="E4" s="1159"/>
      <c r="F4" s="1159"/>
      <c r="G4" s="1159"/>
    </row>
    <row r="5" spans="1:7" ht="15.75" x14ac:dyDescent="0.25">
      <c r="A5" s="1022"/>
      <c r="B5" s="1022"/>
      <c r="C5" s="1022"/>
      <c r="D5" s="1022"/>
      <c r="E5" s="1022"/>
      <c r="F5" s="1022"/>
      <c r="G5" s="1022"/>
    </row>
    <row r="6" spans="1:7" ht="15.75" x14ac:dyDescent="0.25">
      <c r="A6" s="1157" t="s">
        <v>362</v>
      </c>
      <c r="B6" s="1162"/>
      <c r="C6" s="1157"/>
      <c r="D6" s="1157"/>
      <c r="E6" s="1157"/>
      <c r="F6" s="1157"/>
      <c r="G6" s="1157"/>
    </row>
    <row r="7" spans="1:7" ht="64.5" hidden="1" customHeight="1" x14ac:dyDescent="0.25">
      <c r="A7" s="283" t="s">
        <v>715</v>
      </c>
      <c r="B7" s="907"/>
      <c r="C7" s="284" t="s">
        <v>716</v>
      </c>
      <c r="D7" s="284" t="s">
        <v>717</v>
      </c>
      <c r="E7" s="285" t="s">
        <v>718</v>
      </c>
      <c r="F7" s="286" t="s">
        <v>777</v>
      </c>
      <c r="G7" s="287" t="s">
        <v>719</v>
      </c>
    </row>
    <row r="8" spans="1:7" hidden="1" x14ac:dyDescent="0.25">
      <c r="A8" s="288">
        <v>1</v>
      </c>
      <c r="B8" s="908"/>
      <c r="C8" s="288">
        <v>2</v>
      </c>
      <c r="D8" s="288">
        <v>3</v>
      </c>
      <c r="E8" s="288">
        <v>4</v>
      </c>
      <c r="F8" s="288" t="s">
        <v>720</v>
      </c>
      <c r="G8" s="288" t="s">
        <v>721</v>
      </c>
    </row>
    <row r="9" spans="1:7" ht="15.75" hidden="1" x14ac:dyDescent="0.25">
      <c r="A9" s="289" t="s">
        <v>379</v>
      </c>
      <c r="B9" s="909"/>
      <c r="C9" s="290">
        <f>C10+C13+C16+C19+C22+C25</f>
        <v>0</v>
      </c>
      <c r="D9" s="291"/>
      <c r="E9" s="292"/>
      <c r="F9" s="290">
        <f>F10+F13+F16+F19+F22+F25</f>
        <v>0</v>
      </c>
      <c r="G9" s="292">
        <f>G10+G13+G16+G19+G22+G25</f>
        <v>0</v>
      </c>
    </row>
    <row r="10" spans="1:7" ht="15.75" hidden="1" x14ac:dyDescent="0.25">
      <c r="A10" s="293" t="s">
        <v>722</v>
      </c>
      <c r="B10" s="910"/>
      <c r="C10" s="294">
        <f>SUM(C11:C12)</f>
        <v>0</v>
      </c>
      <c r="D10" s="295"/>
      <c r="E10" s="296"/>
      <c r="F10" s="294">
        <f>SUM(F11:F12)</f>
        <v>0</v>
      </c>
      <c r="G10" s="296">
        <f>SUM(G11:G12)</f>
        <v>0</v>
      </c>
    </row>
    <row r="11" spans="1:7" ht="15.75" hidden="1" x14ac:dyDescent="0.25">
      <c r="A11" s="305"/>
      <c r="B11" s="911"/>
      <c r="C11" s="304"/>
      <c r="D11" s="304"/>
      <c r="E11" s="298">
        <v>36</v>
      </c>
      <c r="F11" s="299">
        <f t="shared" ref="F11:F12" si="0">E11*D11*C11</f>
        <v>0</v>
      </c>
      <c r="G11" s="300">
        <f t="shared" ref="G11:G12" si="1">D11/18</f>
        <v>0</v>
      </c>
    </row>
    <row r="12" spans="1:7" ht="15.75" hidden="1" x14ac:dyDescent="0.25">
      <c r="A12" s="305"/>
      <c r="B12" s="911"/>
      <c r="C12" s="304"/>
      <c r="D12" s="304"/>
      <c r="E12" s="298">
        <v>36</v>
      </c>
      <c r="F12" s="299">
        <f t="shared" si="0"/>
        <v>0</v>
      </c>
      <c r="G12" s="300">
        <f t="shared" si="1"/>
        <v>0</v>
      </c>
    </row>
    <row r="13" spans="1:7" ht="15.75" hidden="1" x14ac:dyDescent="0.25">
      <c r="A13" s="293" t="s">
        <v>723</v>
      </c>
      <c r="B13" s="910"/>
      <c r="C13" s="306">
        <f>SUM(C14:C15)</f>
        <v>0</v>
      </c>
      <c r="D13" s="307"/>
      <c r="E13" s="307"/>
      <c r="F13" s="294">
        <f>SUM(F14:F15)</f>
        <v>0</v>
      </c>
      <c r="G13" s="296">
        <f>SUM(G14:G15)</f>
        <v>0</v>
      </c>
    </row>
    <row r="14" spans="1:7" ht="15.75" hidden="1" x14ac:dyDescent="0.25">
      <c r="A14" s="305"/>
      <c r="B14" s="911"/>
      <c r="C14" s="301"/>
      <c r="D14" s="301"/>
      <c r="E14" s="298">
        <v>36</v>
      </c>
      <c r="F14" s="299">
        <f t="shared" ref="F14:F15" si="2">E14*D14*C14</f>
        <v>0</v>
      </c>
      <c r="G14" s="300">
        <f t="shared" ref="G14:G15" si="3">D14/18</f>
        <v>0</v>
      </c>
    </row>
    <row r="15" spans="1:7" ht="15.75" hidden="1" x14ac:dyDescent="0.25">
      <c r="A15" s="305"/>
      <c r="B15" s="911"/>
      <c r="C15" s="301"/>
      <c r="D15" s="301"/>
      <c r="E15" s="298">
        <v>36</v>
      </c>
      <c r="F15" s="299">
        <f t="shared" si="2"/>
        <v>0</v>
      </c>
      <c r="G15" s="300">
        <f t="shared" si="3"/>
        <v>0</v>
      </c>
    </row>
    <row r="16" spans="1:7" ht="15.75" hidden="1" x14ac:dyDescent="0.25">
      <c r="A16" s="308" t="s">
        <v>724</v>
      </c>
      <c r="B16" s="912"/>
      <c r="C16" s="294">
        <f>SUM(C17:C18)</f>
        <v>0</v>
      </c>
      <c r="D16" s="307"/>
      <c r="E16" s="307"/>
      <c r="F16" s="294">
        <f>SUM(F17:F18)</f>
        <v>0</v>
      </c>
      <c r="G16" s="296">
        <f>SUM(G17:G18)</f>
        <v>0</v>
      </c>
    </row>
    <row r="17" spans="1:14" ht="15.75" hidden="1" x14ac:dyDescent="0.25">
      <c r="A17" s="305"/>
      <c r="B17" s="911"/>
      <c r="C17" s="301"/>
      <c r="D17" s="301"/>
      <c r="E17" s="298">
        <v>36</v>
      </c>
      <c r="F17" s="299">
        <f t="shared" ref="F17:F18" si="4">E17*D17*C17</f>
        <v>0</v>
      </c>
      <c r="G17" s="300">
        <f t="shared" ref="G17:G18" si="5">D17/18</f>
        <v>0</v>
      </c>
    </row>
    <row r="18" spans="1:14" ht="15.75" hidden="1" x14ac:dyDescent="0.25">
      <c r="A18" s="305"/>
      <c r="B18" s="911"/>
      <c r="C18" s="301"/>
      <c r="D18" s="301"/>
      <c r="E18" s="298">
        <v>36</v>
      </c>
      <c r="F18" s="299">
        <f t="shared" si="4"/>
        <v>0</v>
      </c>
      <c r="G18" s="300">
        <f t="shared" si="5"/>
        <v>0</v>
      </c>
    </row>
    <row r="19" spans="1:14" ht="15.75" hidden="1" x14ac:dyDescent="0.25">
      <c r="A19" s="308" t="s">
        <v>725</v>
      </c>
      <c r="B19" s="912"/>
      <c r="C19" s="294">
        <f>SUM(C20:C21)</f>
        <v>0</v>
      </c>
      <c r="D19" s="307"/>
      <c r="E19" s="309"/>
      <c r="F19" s="294">
        <f>SUM(F20:F21)</f>
        <v>0</v>
      </c>
      <c r="G19" s="296">
        <f>SUM(G20:G21)</f>
        <v>0</v>
      </c>
    </row>
    <row r="20" spans="1:14" ht="15.75" hidden="1" x14ac:dyDescent="0.25">
      <c r="A20" s="305"/>
      <c r="B20" s="911"/>
      <c r="C20" s="304"/>
      <c r="D20" s="304"/>
      <c r="E20" s="298">
        <v>36</v>
      </c>
      <c r="F20" s="299">
        <f t="shared" ref="F20:F21" si="6">E20*D20*C20</f>
        <v>0</v>
      </c>
      <c r="G20" s="300">
        <f t="shared" ref="G20:G21" si="7">D20/18</f>
        <v>0</v>
      </c>
    </row>
    <row r="21" spans="1:14" ht="15.75" hidden="1" x14ac:dyDescent="0.25">
      <c r="A21" s="305"/>
      <c r="B21" s="911"/>
      <c r="C21" s="304"/>
      <c r="D21" s="304"/>
      <c r="E21" s="298">
        <v>36</v>
      </c>
      <c r="F21" s="299">
        <f t="shared" si="6"/>
        <v>0</v>
      </c>
      <c r="G21" s="300">
        <f t="shared" si="7"/>
        <v>0</v>
      </c>
    </row>
    <row r="22" spans="1:14" ht="15.75" hidden="1" x14ac:dyDescent="0.25">
      <c r="A22" s="293" t="s">
        <v>726</v>
      </c>
      <c r="B22" s="910"/>
      <c r="C22" s="294">
        <f>SUM(C23:C24)</f>
        <v>0</v>
      </c>
      <c r="D22" s="310"/>
      <c r="E22" s="310"/>
      <c r="F22" s="294">
        <f>SUM(F23:F24)</f>
        <v>0</v>
      </c>
      <c r="G22" s="296">
        <f>SUM(G23:G24)</f>
        <v>0</v>
      </c>
    </row>
    <row r="23" spans="1:14" ht="15.75" hidden="1" x14ac:dyDescent="0.25">
      <c r="A23" s="305"/>
      <c r="B23" s="911"/>
      <c r="C23" s="304"/>
      <c r="D23" s="304"/>
      <c r="E23" s="298">
        <v>36</v>
      </c>
      <c r="F23" s="299">
        <f t="shared" ref="F23:F24" si="8">E23*D23*C23</f>
        <v>0</v>
      </c>
      <c r="G23" s="300">
        <f t="shared" ref="G23:G24" si="9">D23/18</f>
        <v>0</v>
      </c>
    </row>
    <row r="24" spans="1:14" ht="15.75" hidden="1" x14ac:dyDescent="0.25">
      <c r="A24" s="305"/>
      <c r="B24" s="911"/>
      <c r="C24" s="304"/>
      <c r="D24" s="304"/>
      <c r="E24" s="298">
        <v>36</v>
      </c>
      <c r="F24" s="299">
        <f t="shared" si="8"/>
        <v>0</v>
      </c>
      <c r="G24" s="300">
        <f t="shared" si="9"/>
        <v>0</v>
      </c>
    </row>
    <row r="25" spans="1:14" ht="15.75" hidden="1" x14ac:dyDescent="0.25">
      <c r="A25" s="308" t="s">
        <v>727</v>
      </c>
      <c r="B25" s="912"/>
      <c r="C25" s="294">
        <f>SUM(C26:C27)</f>
        <v>0</v>
      </c>
      <c r="D25" s="306"/>
      <c r="E25" s="306"/>
      <c r="F25" s="294">
        <f>SUM(F26:F27)</f>
        <v>0</v>
      </c>
      <c r="G25" s="296">
        <f>SUM(G26:G27)</f>
        <v>0</v>
      </c>
    </row>
    <row r="26" spans="1:14" ht="15.75" hidden="1" x14ac:dyDescent="0.25">
      <c r="A26" s="303"/>
      <c r="B26" s="913"/>
      <c r="C26" s="304"/>
      <c r="D26" s="304"/>
      <c r="E26" s="298">
        <v>36</v>
      </c>
      <c r="F26" s="299">
        <f t="shared" ref="F26:F27" si="10">E26*D26*C26</f>
        <v>0</v>
      </c>
      <c r="G26" s="300">
        <f t="shared" ref="G26:G27" si="11">D26/18</f>
        <v>0</v>
      </c>
    </row>
    <row r="27" spans="1:14" ht="15.75" hidden="1" x14ac:dyDescent="0.25">
      <c r="A27" s="305"/>
      <c r="B27" s="911"/>
      <c r="C27" s="302"/>
      <c r="D27" s="301"/>
      <c r="E27" s="298">
        <v>36</v>
      </c>
      <c r="F27" s="299">
        <f t="shared" si="10"/>
        <v>0</v>
      </c>
      <c r="G27" s="300">
        <f t="shared" si="11"/>
        <v>0</v>
      </c>
    </row>
    <row r="28" spans="1:14" hidden="1" x14ac:dyDescent="0.25">
      <c r="A28" s="311"/>
      <c r="B28" s="311"/>
    </row>
    <row r="29" spans="1:14" hidden="1" x14ac:dyDescent="0.25"/>
    <row r="30" spans="1:14" x14ac:dyDescent="0.25">
      <c r="B30" s="1161" t="s">
        <v>1055</v>
      </c>
      <c r="C30" s="1161"/>
      <c r="D30" s="1161"/>
      <c r="E30" s="1161"/>
      <c r="F30" s="1161"/>
      <c r="G30" s="1161"/>
      <c r="J30" s="452" t="s">
        <v>776</v>
      </c>
    </row>
    <row r="31" spans="1:14" ht="78" customHeight="1" x14ac:dyDescent="0.25">
      <c r="A31" s="343"/>
      <c r="B31" s="486" t="s">
        <v>1054</v>
      </c>
      <c r="C31" s="486" t="s">
        <v>421</v>
      </c>
      <c r="D31" s="486" t="s">
        <v>422</v>
      </c>
      <c r="E31" s="943" t="s">
        <v>427</v>
      </c>
      <c r="F31" s="486" t="s">
        <v>432</v>
      </c>
      <c r="G31" s="486" t="s">
        <v>484</v>
      </c>
      <c r="H31" s="244"/>
      <c r="I31" s="244"/>
      <c r="J31" s="455" t="s">
        <v>421</v>
      </c>
      <c r="K31" s="455" t="s">
        <v>422</v>
      </c>
      <c r="L31" s="455" t="s">
        <v>427</v>
      </c>
      <c r="M31" s="455" t="s">
        <v>432</v>
      </c>
      <c r="N31" s="455" t="s">
        <v>484</v>
      </c>
    </row>
    <row r="32" spans="1:14" ht="15.75" x14ac:dyDescent="0.25">
      <c r="A32" s="121" t="s">
        <v>53</v>
      </c>
      <c r="B32" s="160"/>
      <c r="C32" s="160">
        <f>B32*9</f>
        <v>0</v>
      </c>
      <c r="D32" s="160"/>
      <c r="E32" s="160"/>
      <c r="F32" s="160"/>
      <c r="G32" s="347"/>
      <c r="J32" s="160">
        <v>3510</v>
      </c>
      <c r="K32" s="160">
        <v>22</v>
      </c>
      <c r="L32" s="160">
        <v>2</v>
      </c>
      <c r="M32" s="160">
        <v>36</v>
      </c>
      <c r="N32" s="347"/>
    </row>
    <row r="33" spans="1:14" ht="15.75" x14ac:dyDescent="0.25">
      <c r="A33" s="121" t="s">
        <v>54</v>
      </c>
      <c r="B33" s="160">
        <v>3302</v>
      </c>
      <c r="C33" s="160">
        <f>B33*9</f>
        <v>29718</v>
      </c>
      <c r="D33" s="160">
        <v>270</v>
      </c>
      <c r="E33" s="160">
        <v>24</v>
      </c>
      <c r="F33" s="160">
        <v>36</v>
      </c>
      <c r="G33" s="347">
        <v>3.22</v>
      </c>
      <c r="H33" s="1" t="s">
        <v>1056</v>
      </c>
      <c r="J33" s="160">
        <v>24084</v>
      </c>
      <c r="K33" s="160">
        <v>230</v>
      </c>
      <c r="L33" s="160">
        <v>33</v>
      </c>
      <c r="M33" s="160">
        <v>36</v>
      </c>
      <c r="N33" s="347"/>
    </row>
    <row r="34" spans="1:14" ht="15.75" x14ac:dyDescent="0.25">
      <c r="A34" s="121" t="s">
        <v>428</v>
      </c>
      <c r="B34" s="134">
        <f>B35+B36+B37</f>
        <v>3019</v>
      </c>
      <c r="C34" s="134">
        <f>C35+C36+C37</f>
        <v>27171</v>
      </c>
      <c r="D34" s="134">
        <f>D35+D36+D37</f>
        <v>132</v>
      </c>
      <c r="E34" s="134">
        <f>E35+E36+E37</f>
        <v>11</v>
      </c>
      <c r="F34" s="927">
        <f>IF(B34=0,0,(B35*F35+B36*F36+B37*F37)/(B35+B36+B37))</f>
        <v>36</v>
      </c>
      <c r="G34" s="348">
        <f>G35+G36+G37</f>
        <v>2.78</v>
      </c>
      <c r="J34" s="134">
        <f>J35+J36+J37</f>
        <v>30303</v>
      </c>
      <c r="K34" s="134">
        <f>K35+K36+K37</f>
        <v>185</v>
      </c>
      <c r="L34" s="134">
        <f>L35+L36+L37</f>
        <v>12</v>
      </c>
      <c r="M34" s="133"/>
      <c r="N34" s="348">
        <f>N35+N36+N37</f>
        <v>0</v>
      </c>
    </row>
    <row r="35" spans="1:14" ht="15.75" x14ac:dyDescent="0.25">
      <c r="A35" s="12" t="s">
        <v>429</v>
      </c>
      <c r="B35" s="344">
        <v>3019</v>
      </c>
      <c r="C35" s="344">
        <f>B35*9</f>
        <v>27171</v>
      </c>
      <c r="D35" s="344">
        <v>132</v>
      </c>
      <c r="E35" s="344">
        <v>11</v>
      </c>
      <c r="F35" s="344">
        <v>36</v>
      </c>
      <c r="G35" s="349">
        <v>2.78</v>
      </c>
      <c r="H35" s="1" t="s">
        <v>1056</v>
      </c>
      <c r="J35" s="344">
        <v>30303</v>
      </c>
      <c r="K35" s="344">
        <v>185</v>
      </c>
      <c r="L35" s="344">
        <v>12</v>
      </c>
      <c r="M35" s="344">
        <v>36</v>
      </c>
      <c r="N35" s="349"/>
    </row>
    <row r="36" spans="1:14" ht="15.75" x14ac:dyDescent="0.25">
      <c r="A36" s="12" t="s">
        <v>430</v>
      </c>
      <c r="B36" s="344"/>
      <c r="C36" s="344">
        <f t="shared" ref="C36:C41" si="12">B36*9</f>
        <v>0</v>
      </c>
      <c r="D36" s="344"/>
      <c r="E36" s="344"/>
      <c r="F36" s="344"/>
      <c r="G36" s="349"/>
      <c r="J36" s="344"/>
      <c r="K36" s="344"/>
      <c r="L36" s="344"/>
      <c r="M36" s="344"/>
      <c r="N36" s="349"/>
    </row>
    <row r="37" spans="1:14" ht="15.75" x14ac:dyDescent="0.25">
      <c r="A37" s="12" t="s">
        <v>431</v>
      </c>
      <c r="B37" s="344"/>
      <c r="C37" s="344">
        <f t="shared" si="12"/>
        <v>0</v>
      </c>
      <c r="D37" s="344"/>
      <c r="E37" s="344"/>
      <c r="F37" s="344"/>
      <c r="G37" s="349"/>
      <c r="J37" s="344"/>
      <c r="K37" s="344"/>
      <c r="L37" s="344"/>
      <c r="M37" s="344"/>
      <c r="N37" s="349"/>
    </row>
    <row r="38" spans="1:14" ht="15.75" x14ac:dyDescent="0.25">
      <c r="A38" s="121" t="s">
        <v>55</v>
      </c>
      <c r="B38" s="160">
        <v>35342</v>
      </c>
      <c r="C38" s="160">
        <f t="shared" si="12"/>
        <v>318078</v>
      </c>
      <c r="D38" s="160">
        <v>2037</v>
      </c>
      <c r="E38" s="160">
        <f>206+58</f>
        <v>264</v>
      </c>
      <c r="F38" s="160">
        <v>36</v>
      </c>
      <c r="G38" s="347">
        <v>41.17</v>
      </c>
      <c r="H38" s="1" t="s">
        <v>1056</v>
      </c>
      <c r="J38" s="160">
        <v>280242</v>
      </c>
      <c r="K38" s="160">
        <v>1847</v>
      </c>
      <c r="L38" s="160">
        <f>104+55</f>
        <v>159</v>
      </c>
      <c r="M38" s="160">
        <v>36</v>
      </c>
      <c r="N38" s="347"/>
    </row>
    <row r="39" spans="1:14" ht="15.75" x14ac:dyDescent="0.25">
      <c r="A39" s="121" t="s">
        <v>56</v>
      </c>
      <c r="B39" s="160">
        <v>2506</v>
      </c>
      <c r="C39" s="160">
        <f t="shared" si="12"/>
        <v>22554</v>
      </c>
      <c r="D39" s="160">
        <v>126</v>
      </c>
      <c r="E39" s="160">
        <v>8</v>
      </c>
      <c r="F39" s="160">
        <v>36</v>
      </c>
      <c r="G39" s="347">
        <v>2</v>
      </c>
      <c r="H39" s="1" t="s">
        <v>1056</v>
      </c>
      <c r="J39" s="160">
        <v>14715</v>
      </c>
      <c r="K39" s="160">
        <v>82</v>
      </c>
      <c r="L39" s="160">
        <v>6</v>
      </c>
      <c r="M39" s="160">
        <v>36</v>
      </c>
      <c r="N39" s="347"/>
    </row>
    <row r="40" spans="1:14" ht="15.75" x14ac:dyDescent="0.25">
      <c r="A40" s="121" t="s">
        <v>57</v>
      </c>
      <c r="B40" s="160">
        <v>15488</v>
      </c>
      <c r="C40" s="160">
        <f t="shared" si="12"/>
        <v>139392</v>
      </c>
      <c r="D40" s="160">
        <v>1636</v>
      </c>
      <c r="E40" s="160">
        <f>28+85+25</f>
        <v>138</v>
      </c>
      <c r="F40" s="160">
        <v>36</v>
      </c>
      <c r="G40" s="347">
        <v>19.39</v>
      </c>
      <c r="H40" s="1" t="s">
        <v>1056</v>
      </c>
      <c r="J40" s="160">
        <v>143100</v>
      </c>
      <c r="K40" s="160">
        <v>1612</v>
      </c>
      <c r="L40" s="160">
        <v>141</v>
      </c>
      <c r="M40" s="160">
        <v>36</v>
      </c>
      <c r="N40" s="347"/>
    </row>
    <row r="41" spans="1:14" ht="15.75" x14ac:dyDescent="0.25">
      <c r="A41" s="122" t="s">
        <v>462</v>
      </c>
      <c r="B41" s="160"/>
      <c r="C41" s="160">
        <f t="shared" si="12"/>
        <v>0</v>
      </c>
      <c r="D41" s="160"/>
      <c r="E41" s="160"/>
      <c r="F41" s="160"/>
      <c r="G41" s="347"/>
      <c r="J41" s="160"/>
      <c r="K41" s="160"/>
      <c r="L41" s="160"/>
      <c r="M41" s="160"/>
      <c r="N41" s="347"/>
    </row>
    <row r="42" spans="1:14" x14ac:dyDescent="0.25">
      <c r="A42" s="346" t="s">
        <v>472</v>
      </c>
      <c r="B42" s="152">
        <f>SUM(B32:B33,B35:B41)</f>
        <v>59657</v>
      </c>
      <c r="C42" s="152">
        <f>SUM(C32:C33,C35:C41)</f>
        <v>536913</v>
      </c>
      <c r="D42" s="152">
        <f>SUM(D32:D33,D35:D41)</f>
        <v>4201</v>
      </c>
      <c r="E42" s="152">
        <f>SUM(E32:E33,E35:E41)</f>
        <v>445</v>
      </c>
      <c r="F42" s="152"/>
      <c r="G42" s="350">
        <f>SUM(G32:G33,G35:G41)</f>
        <v>68.56</v>
      </c>
      <c r="J42" s="152">
        <f>SUM(J32:J33,J35:J41)</f>
        <v>495954</v>
      </c>
      <c r="K42" s="152">
        <f>SUM(K32:K33,K35:K41)</f>
        <v>3978</v>
      </c>
      <c r="L42" s="152">
        <f>SUM(L32:L33,L35:L41)</f>
        <v>353</v>
      </c>
      <c r="M42" s="152"/>
      <c r="N42" s="350">
        <f>SUM(N32:N33,N35:N41)</f>
        <v>0</v>
      </c>
    </row>
    <row r="43" spans="1:14" x14ac:dyDescent="0.25">
      <c r="B43" s="1"/>
      <c r="C43" s="398">
        <f>C42/9</f>
        <v>59657</v>
      </c>
      <c r="J43" s="1">
        <f>J42/9</f>
        <v>55106</v>
      </c>
    </row>
    <row r="46" spans="1:14" x14ac:dyDescent="0.25">
      <c r="C46" s="481">
        <v>2023</v>
      </c>
      <c r="D46" s="481">
        <v>2024</v>
      </c>
      <c r="E46" s="481">
        <v>2025</v>
      </c>
    </row>
    <row r="47" spans="1:14" x14ac:dyDescent="0.25">
      <c r="A47" s="201" t="s">
        <v>500</v>
      </c>
      <c r="B47" s="915"/>
      <c r="C47" s="98">
        <f t="shared" ref="C47:E47" si="13">SUM(C48:C54)</f>
        <v>536913</v>
      </c>
      <c r="D47" s="98">
        <f t="shared" si="13"/>
        <v>536913</v>
      </c>
      <c r="E47" s="98">
        <f t="shared" si="13"/>
        <v>536913</v>
      </c>
    </row>
    <row r="48" spans="1:14" x14ac:dyDescent="0.25">
      <c r="A48" s="12" t="s">
        <v>53</v>
      </c>
      <c r="B48" s="914"/>
      <c r="C48" s="482">
        <f>C32</f>
        <v>0</v>
      </c>
      <c r="D48" s="185">
        <f>C48</f>
        <v>0</v>
      </c>
      <c r="E48" s="185">
        <f>C48</f>
        <v>0</v>
      </c>
    </row>
    <row r="49" spans="1:5" x14ac:dyDescent="0.25">
      <c r="A49" s="12" t="s">
        <v>54</v>
      </c>
      <c r="B49" s="914"/>
      <c r="C49" s="482">
        <f>C33</f>
        <v>29718</v>
      </c>
      <c r="D49" s="185">
        <f t="shared" ref="D49:D54" si="14">C49</f>
        <v>29718</v>
      </c>
      <c r="E49" s="185">
        <f t="shared" ref="E49:E54" si="15">C49</f>
        <v>29718</v>
      </c>
    </row>
    <row r="50" spans="1:5" x14ac:dyDescent="0.25">
      <c r="A50" s="12" t="s">
        <v>52</v>
      </c>
      <c r="B50" s="914"/>
      <c r="C50" s="482">
        <f>C34</f>
        <v>27171</v>
      </c>
      <c r="D50" s="185">
        <f t="shared" si="14"/>
        <v>27171</v>
      </c>
      <c r="E50" s="185">
        <f t="shared" si="15"/>
        <v>27171</v>
      </c>
    </row>
    <row r="51" spans="1:5" ht="24" x14ac:dyDescent="0.25">
      <c r="A51" s="12" t="s">
        <v>490</v>
      </c>
      <c r="B51" s="914"/>
      <c r="C51" s="482">
        <f>C41</f>
        <v>0</v>
      </c>
      <c r="D51" s="185">
        <f t="shared" si="14"/>
        <v>0</v>
      </c>
      <c r="E51" s="185">
        <f t="shared" si="15"/>
        <v>0</v>
      </c>
    </row>
    <row r="52" spans="1:5" x14ac:dyDescent="0.25">
      <c r="A52" s="12" t="s">
        <v>55</v>
      </c>
      <c r="B52" s="914"/>
      <c r="C52" s="482">
        <f>C38</f>
        <v>318078</v>
      </c>
      <c r="D52" s="185">
        <f t="shared" si="14"/>
        <v>318078</v>
      </c>
      <c r="E52" s="185">
        <f t="shared" si="15"/>
        <v>318078</v>
      </c>
    </row>
    <row r="53" spans="1:5" x14ac:dyDescent="0.25">
      <c r="A53" s="12" t="s">
        <v>56</v>
      </c>
      <c r="B53" s="914"/>
      <c r="C53" s="482">
        <f>C39</f>
        <v>22554</v>
      </c>
      <c r="D53" s="185">
        <f t="shared" si="14"/>
        <v>22554</v>
      </c>
      <c r="E53" s="185">
        <f t="shared" si="15"/>
        <v>22554</v>
      </c>
    </row>
    <row r="54" spans="1:5" x14ac:dyDescent="0.25">
      <c r="A54" s="12" t="s">
        <v>57</v>
      </c>
      <c r="B54" s="914"/>
      <c r="C54" s="482">
        <f>C40</f>
        <v>139392</v>
      </c>
      <c r="D54" s="185">
        <f t="shared" si="14"/>
        <v>139392</v>
      </c>
      <c r="E54" s="185">
        <f t="shared" si="15"/>
        <v>139392</v>
      </c>
    </row>
  </sheetData>
  <mergeCells count="6">
    <mergeCell ref="B30:G30"/>
    <mergeCell ref="A6:G6"/>
    <mergeCell ref="A2:G2"/>
    <mergeCell ref="A3:G3"/>
    <mergeCell ref="A4:G4"/>
    <mergeCell ref="A5:G5"/>
  </mergeCells>
  <pageMargins left="0.51181102362204722" right="0.11811023622047245" top="0.19685039370078741" bottom="0.19685039370078741" header="0.11811023622047245" footer="0.11811023622047245"/>
  <pageSetup paperSize="9" scale="10" fitToHeight="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O54"/>
  <sheetViews>
    <sheetView zoomScale="80" zoomScaleSheetLayoutView="80" zoomScalePageLayoutView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51" sqref="F51"/>
    </sheetView>
  </sheetViews>
  <sheetFormatPr defaultColWidth="38.42578125" defaultRowHeight="15" x14ac:dyDescent="0.25"/>
  <cols>
    <col min="1" max="1" width="37.42578125" style="1" customWidth="1"/>
    <col min="2" max="2" width="18.7109375" style="1" customWidth="1"/>
    <col min="3" max="3" width="14.7109375" style="1" customWidth="1"/>
    <col min="4" max="4" width="10.5703125" style="1" customWidth="1"/>
    <col min="5" max="5" width="10" style="1" customWidth="1"/>
    <col min="6" max="6" width="18" style="1" customWidth="1"/>
    <col min="7" max="7" width="16.85546875" style="1" customWidth="1"/>
    <col min="8" max="8" width="9.140625" style="1" customWidth="1"/>
    <col min="9" max="9" width="9.140625" style="1" hidden="1" customWidth="1"/>
    <col min="10" max="10" width="16" style="1" hidden="1" customWidth="1"/>
    <col min="11" max="12" width="9.140625" style="1" hidden="1" customWidth="1"/>
    <col min="13" max="13" width="14.5703125" style="1" hidden="1" customWidth="1"/>
    <col min="14" max="14" width="14.85546875" style="1" hidden="1" customWidth="1"/>
    <col min="15" max="15" width="9.140625" style="1" hidden="1" customWidth="1"/>
    <col min="16" max="150" width="9.140625" style="1" customWidth="1"/>
    <col min="151" max="151" width="50.28515625" style="1" customWidth="1"/>
    <col min="152" max="152" width="8.85546875" style="1" customWidth="1"/>
    <col min="153" max="153" width="11.5703125" style="1" customWidth="1"/>
    <col min="154" max="154" width="9.140625" style="1" customWidth="1"/>
    <col min="155" max="155" width="15.7109375" style="1" customWidth="1"/>
    <col min="156" max="156" width="11.5703125" style="1" customWidth="1"/>
    <col min="157" max="157" width="38.42578125" style="1"/>
    <col min="158" max="158" width="45.5703125" style="1" customWidth="1"/>
    <col min="159" max="159" width="8.85546875" style="1" customWidth="1"/>
    <col min="160" max="160" width="9.5703125" style="1" customWidth="1"/>
    <col min="161" max="161" width="9.140625" style="1" customWidth="1"/>
    <col min="162" max="162" width="15.28515625" style="1" customWidth="1"/>
    <col min="163" max="163" width="14.28515625" style="1" customWidth="1"/>
    <col min="164" max="164" width="3.28515625" style="1" customWidth="1"/>
    <col min="165" max="165" width="45.5703125" style="1" customWidth="1"/>
    <col min="166" max="167" width="9.140625" style="1" customWidth="1"/>
    <col min="168" max="168" width="17.7109375" style="1" customWidth="1"/>
    <col min="169" max="170" width="9.140625" style="1" customWidth="1"/>
    <col min="171" max="171" width="3.42578125" style="1" customWidth="1"/>
    <col min="172" max="173" width="9.140625" style="1" customWidth="1"/>
    <col min="174" max="174" width="17.7109375" style="1" customWidth="1"/>
    <col min="175" max="178" width="9.140625" style="1" customWidth="1"/>
    <col min="179" max="179" width="17.7109375" style="1" customWidth="1"/>
    <col min="180" max="183" width="9.140625" style="1" customWidth="1"/>
    <col min="184" max="184" width="17.7109375" style="1" customWidth="1"/>
    <col min="185" max="188" width="9.140625" style="1" customWidth="1"/>
    <col min="189" max="189" width="17.7109375" style="1" customWidth="1"/>
    <col min="190" max="193" width="9.140625" style="1" customWidth="1"/>
    <col min="194" max="194" width="17.7109375" style="1" customWidth="1"/>
    <col min="195" max="203" width="9.140625" style="1" customWidth="1"/>
    <col min="204" max="204" width="17.7109375" style="1" customWidth="1"/>
    <col min="205" max="213" width="9.140625" style="1" customWidth="1"/>
    <col min="214" max="214" width="17.7109375" style="1" customWidth="1"/>
    <col min="215" max="218" width="9.140625" style="1" customWidth="1"/>
    <col min="219" max="219" width="17.7109375" style="1" customWidth="1"/>
    <col min="220" max="223" width="9.140625" style="1" customWidth="1"/>
    <col min="224" max="224" width="17.7109375" style="1" customWidth="1"/>
    <col min="225" max="233" width="9.140625" style="1" customWidth="1"/>
    <col min="234" max="234" width="17.7109375" style="1" customWidth="1"/>
    <col min="235" max="238" width="9.140625" style="1" customWidth="1"/>
    <col min="239" max="239" width="17.7109375" style="1" customWidth="1"/>
    <col min="240" max="248" width="9.140625" style="1" customWidth="1"/>
    <col min="249" max="249" width="17.7109375" style="1" customWidth="1"/>
    <col min="250" max="406" width="9.140625" style="1" customWidth="1"/>
    <col min="407" max="407" width="50.28515625" style="1" customWidth="1"/>
    <col min="408" max="408" width="8.85546875" style="1" customWidth="1"/>
    <col min="409" max="409" width="11.5703125" style="1" customWidth="1"/>
    <col min="410" max="410" width="9.140625" style="1" customWidth="1"/>
    <col min="411" max="411" width="15.7109375" style="1" customWidth="1"/>
    <col min="412" max="412" width="11.5703125" style="1" customWidth="1"/>
    <col min="413" max="413" width="38.42578125" style="1"/>
    <col min="414" max="414" width="45.5703125" style="1" customWidth="1"/>
    <col min="415" max="415" width="8.85546875" style="1" customWidth="1"/>
    <col min="416" max="416" width="9.5703125" style="1" customWidth="1"/>
    <col min="417" max="417" width="9.140625" style="1" customWidth="1"/>
    <col min="418" max="418" width="15.28515625" style="1" customWidth="1"/>
    <col min="419" max="419" width="14.28515625" style="1" customWidth="1"/>
    <col min="420" max="420" width="3.28515625" style="1" customWidth="1"/>
    <col min="421" max="421" width="45.5703125" style="1" customWidth="1"/>
    <col min="422" max="423" width="9.140625" style="1" customWidth="1"/>
    <col min="424" max="424" width="17.7109375" style="1" customWidth="1"/>
    <col min="425" max="426" width="9.140625" style="1" customWidth="1"/>
    <col min="427" max="427" width="3.42578125" style="1" customWidth="1"/>
    <col min="428" max="429" width="9.140625" style="1" customWidth="1"/>
    <col min="430" max="430" width="17.7109375" style="1" customWidth="1"/>
    <col min="431" max="434" width="9.140625" style="1" customWidth="1"/>
    <col min="435" max="435" width="17.7109375" style="1" customWidth="1"/>
    <col min="436" max="439" width="9.140625" style="1" customWidth="1"/>
    <col min="440" max="440" width="17.7109375" style="1" customWidth="1"/>
    <col min="441" max="444" width="9.140625" style="1" customWidth="1"/>
    <col min="445" max="445" width="17.7109375" style="1" customWidth="1"/>
    <col min="446" max="449" width="9.140625" style="1" customWidth="1"/>
    <col min="450" max="450" width="17.7109375" style="1" customWidth="1"/>
    <col min="451" max="459" width="9.140625" style="1" customWidth="1"/>
    <col min="460" max="460" width="17.7109375" style="1" customWidth="1"/>
    <col min="461" max="469" width="9.140625" style="1" customWidth="1"/>
    <col min="470" max="470" width="17.7109375" style="1" customWidth="1"/>
    <col min="471" max="474" width="9.140625" style="1" customWidth="1"/>
    <col min="475" max="475" width="17.7109375" style="1" customWidth="1"/>
    <col min="476" max="479" width="9.140625" style="1" customWidth="1"/>
    <col min="480" max="480" width="17.7109375" style="1" customWidth="1"/>
    <col min="481" max="489" width="9.140625" style="1" customWidth="1"/>
    <col min="490" max="490" width="17.7109375" style="1" customWidth="1"/>
    <col min="491" max="494" width="9.140625" style="1" customWidth="1"/>
    <col min="495" max="495" width="17.7109375" style="1" customWidth="1"/>
    <col min="496" max="504" width="9.140625" style="1" customWidth="1"/>
    <col min="505" max="505" width="17.7109375" style="1" customWidth="1"/>
    <col min="506" max="662" width="9.140625" style="1" customWidth="1"/>
    <col min="663" max="663" width="50.28515625" style="1" customWidth="1"/>
    <col min="664" max="664" width="8.85546875" style="1" customWidth="1"/>
    <col min="665" max="665" width="11.5703125" style="1" customWidth="1"/>
    <col min="666" max="666" width="9.140625" style="1" customWidth="1"/>
    <col min="667" max="667" width="15.7109375" style="1" customWidth="1"/>
    <col min="668" max="668" width="11.5703125" style="1" customWidth="1"/>
    <col min="669" max="669" width="38.42578125" style="1"/>
    <col min="670" max="670" width="45.5703125" style="1" customWidth="1"/>
    <col min="671" max="671" width="8.85546875" style="1" customWidth="1"/>
    <col min="672" max="672" width="9.5703125" style="1" customWidth="1"/>
    <col min="673" max="673" width="9.140625" style="1" customWidth="1"/>
    <col min="674" max="674" width="15.28515625" style="1" customWidth="1"/>
    <col min="675" max="675" width="14.28515625" style="1" customWidth="1"/>
    <col min="676" max="676" width="3.28515625" style="1" customWidth="1"/>
    <col min="677" max="677" width="45.5703125" style="1" customWidth="1"/>
    <col min="678" max="679" width="9.140625" style="1" customWidth="1"/>
    <col min="680" max="680" width="17.7109375" style="1" customWidth="1"/>
    <col min="681" max="682" width="9.140625" style="1" customWidth="1"/>
    <col min="683" max="683" width="3.42578125" style="1" customWidth="1"/>
    <col min="684" max="685" width="9.140625" style="1" customWidth="1"/>
    <col min="686" max="686" width="17.7109375" style="1" customWidth="1"/>
    <col min="687" max="690" width="9.140625" style="1" customWidth="1"/>
    <col min="691" max="691" width="17.7109375" style="1" customWidth="1"/>
    <col min="692" max="695" width="9.140625" style="1" customWidth="1"/>
    <col min="696" max="696" width="17.7109375" style="1" customWidth="1"/>
    <col min="697" max="700" width="9.140625" style="1" customWidth="1"/>
    <col min="701" max="701" width="17.7109375" style="1" customWidth="1"/>
    <col min="702" max="705" width="9.140625" style="1" customWidth="1"/>
    <col min="706" max="706" width="17.7109375" style="1" customWidth="1"/>
    <col min="707" max="715" width="9.140625" style="1" customWidth="1"/>
    <col min="716" max="716" width="17.7109375" style="1" customWidth="1"/>
    <col min="717" max="725" width="9.140625" style="1" customWidth="1"/>
    <col min="726" max="726" width="17.7109375" style="1" customWidth="1"/>
    <col min="727" max="730" width="9.140625" style="1" customWidth="1"/>
    <col min="731" max="731" width="17.7109375" style="1" customWidth="1"/>
    <col min="732" max="735" width="9.140625" style="1" customWidth="1"/>
    <col min="736" max="736" width="17.7109375" style="1" customWidth="1"/>
    <col min="737" max="745" width="9.140625" style="1" customWidth="1"/>
    <col min="746" max="746" width="17.7109375" style="1" customWidth="1"/>
    <col min="747" max="750" width="9.140625" style="1" customWidth="1"/>
    <col min="751" max="751" width="17.7109375" style="1" customWidth="1"/>
    <col min="752" max="760" width="9.140625" style="1" customWidth="1"/>
    <col min="761" max="761" width="17.7109375" style="1" customWidth="1"/>
    <col min="762" max="918" width="9.140625" style="1" customWidth="1"/>
    <col min="919" max="919" width="50.28515625" style="1" customWidth="1"/>
    <col min="920" max="920" width="8.85546875" style="1" customWidth="1"/>
    <col min="921" max="921" width="11.5703125" style="1" customWidth="1"/>
    <col min="922" max="922" width="9.140625" style="1" customWidth="1"/>
    <col min="923" max="923" width="15.7109375" style="1" customWidth="1"/>
    <col min="924" max="924" width="11.5703125" style="1" customWidth="1"/>
    <col min="925" max="925" width="38.42578125" style="1"/>
    <col min="926" max="926" width="45.5703125" style="1" customWidth="1"/>
    <col min="927" max="927" width="8.85546875" style="1" customWidth="1"/>
    <col min="928" max="928" width="9.5703125" style="1" customWidth="1"/>
    <col min="929" max="929" width="9.140625" style="1" customWidth="1"/>
    <col min="930" max="930" width="15.28515625" style="1" customWidth="1"/>
    <col min="931" max="931" width="14.28515625" style="1" customWidth="1"/>
    <col min="932" max="932" width="3.28515625" style="1" customWidth="1"/>
    <col min="933" max="933" width="45.5703125" style="1" customWidth="1"/>
    <col min="934" max="935" width="9.140625" style="1" customWidth="1"/>
    <col min="936" max="936" width="17.7109375" style="1" customWidth="1"/>
    <col min="937" max="938" width="9.140625" style="1" customWidth="1"/>
    <col min="939" max="939" width="3.42578125" style="1" customWidth="1"/>
    <col min="940" max="941" width="9.140625" style="1" customWidth="1"/>
    <col min="942" max="942" width="17.7109375" style="1" customWidth="1"/>
    <col min="943" max="946" width="9.140625" style="1" customWidth="1"/>
    <col min="947" max="947" width="17.7109375" style="1" customWidth="1"/>
    <col min="948" max="951" width="9.140625" style="1" customWidth="1"/>
    <col min="952" max="952" width="17.7109375" style="1" customWidth="1"/>
    <col min="953" max="956" width="9.140625" style="1" customWidth="1"/>
    <col min="957" max="957" width="17.7109375" style="1" customWidth="1"/>
    <col min="958" max="961" width="9.140625" style="1" customWidth="1"/>
    <col min="962" max="962" width="17.7109375" style="1" customWidth="1"/>
    <col min="963" max="971" width="9.140625" style="1" customWidth="1"/>
    <col min="972" max="972" width="17.7109375" style="1" customWidth="1"/>
    <col min="973" max="981" width="9.140625" style="1" customWidth="1"/>
    <col min="982" max="982" width="17.7109375" style="1" customWidth="1"/>
    <col min="983" max="986" width="9.140625" style="1" customWidth="1"/>
    <col min="987" max="987" width="17.7109375" style="1" customWidth="1"/>
    <col min="988" max="991" width="9.140625" style="1" customWidth="1"/>
    <col min="992" max="992" width="17.7109375" style="1" customWidth="1"/>
    <col min="993" max="1001" width="9.140625" style="1" customWidth="1"/>
    <col min="1002" max="1002" width="17.7109375" style="1" customWidth="1"/>
    <col min="1003" max="1006" width="9.140625" style="1" customWidth="1"/>
    <col min="1007" max="1007" width="17.7109375" style="1" customWidth="1"/>
    <col min="1008" max="1016" width="9.140625" style="1" customWidth="1"/>
    <col min="1017" max="1017" width="17.7109375" style="1" customWidth="1"/>
    <col min="1018" max="1174" width="9.140625" style="1" customWidth="1"/>
    <col min="1175" max="1175" width="50.28515625" style="1" customWidth="1"/>
    <col min="1176" max="1176" width="8.85546875" style="1" customWidth="1"/>
    <col min="1177" max="1177" width="11.5703125" style="1" customWidth="1"/>
    <col min="1178" max="1178" width="9.140625" style="1" customWidth="1"/>
    <col min="1179" max="1179" width="15.7109375" style="1" customWidth="1"/>
    <col min="1180" max="1180" width="11.5703125" style="1" customWidth="1"/>
    <col min="1181" max="1181" width="38.42578125" style="1"/>
    <col min="1182" max="1182" width="45.5703125" style="1" customWidth="1"/>
    <col min="1183" max="1183" width="8.85546875" style="1" customWidth="1"/>
    <col min="1184" max="1184" width="9.5703125" style="1" customWidth="1"/>
    <col min="1185" max="1185" width="9.140625" style="1" customWidth="1"/>
    <col min="1186" max="1186" width="15.28515625" style="1" customWidth="1"/>
    <col min="1187" max="1187" width="14.28515625" style="1" customWidth="1"/>
    <col min="1188" max="1188" width="3.28515625" style="1" customWidth="1"/>
    <col min="1189" max="1189" width="45.5703125" style="1" customWidth="1"/>
    <col min="1190" max="1191" width="9.140625" style="1" customWidth="1"/>
    <col min="1192" max="1192" width="17.7109375" style="1" customWidth="1"/>
    <col min="1193" max="1194" width="9.140625" style="1" customWidth="1"/>
    <col min="1195" max="1195" width="3.42578125" style="1" customWidth="1"/>
    <col min="1196" max="1197" width="9.140625" style="1" customWidth="1"/>
    <col min="1198" max="1198" width="17.7109375" style="1" customWidth="1"/>
    <col min="1199" max="1202" width="9.140625" style="1" customWidth="1"/>
    <col min="1203" max="1203" width="17.7109375" style="1" customWidth="1"/>
    <col min="1204" max="1207" width="9.140625" style="1" customWidth="1"/>
    <col min="1208" max="1208" width="17.7109375" style="1" customWidth="1"/>
    <col min="1209" max="1212" width="9.140625" style="1" customWidth="1"/>
    <col min="1213" max="1213" width="17.7109375" style="1" customWidth="1"/>
    <col min="1214" max="1217" width="9.140625" style="1" customWidth="1"/>
    <col min="1218" max="1218" width="17.7109375" style="1" customWidth="1"/>
    <col min="1219" max="1227" width="9.140625" style="1" customWidth="1"/>
    <col min="1228" max="1228" width="17.7109375" style="1" customWidth="1"/>
    <col min="1229" max="1237" width="9.140625" style="1" customWidth="1"/>
    <col min="1238" max="1238" width="17.7109375" style="1" customWidth="1"/>
    <col min="1239" max="1242" width="9.140625" style="1" customWidth="1"/>
    <col min="1243" max="1243" width="17.7109375" style="1" customWidth="1"/>
    <col min="1244" max="1247" width="9.140625" style="1" customWidth="1"/>
    <col min="1248" max="1248" width="17.7109375" style="1" customWidth="1"/>
    <col min="1249" max="1257" width="9.140625" style="1" customWidth="1"/>
    <col min="1258" max="1258" width="17.7109375" style="1" customWidth="1"/>
    <col min="1259" max="1262" width="9.140625" style="1" customWidth="1"/>
    <col min="1263" max="1263" width="17.7109375" style="1" customWidth="1"/>
    <col min="1264" max="1272" width="9.140625" style="1" customWidth="1"/>
    <col min="1273" max="1273" width="17.7109375" style="1" customWidth="1"/>
    <col min="1274" max="1430" width="9.140625" style="1" customWidth="1"/>
    <col min="1431" max="1431" width="50.28515625" style="1" customWidth="1"/>
    <col min="1432" max="1432" width="8.85546875" style="1" customWidth="1"/>
    <col min="1433" max="1433" width="11.5703125" style="1" customWidth="1"/>
    <col min="1434" max="1434" width="9.140625" style="1" customWidth="1"/>
    <col min="1435" max="1435" width="15.7109375" style="1" customWidth="1"/>
    <col min="1436" max="1436" width="11.5703125" style="1" customWidth="1"/>
    <col min="1437" max="1437" width="38.42578125" style="1"/>
    <col min="1438" max="1438" width="45.5703125" style="1" customWidth="1"/>
    <col min="1439" max="1439" width="8.85546875" style="1" customWidth="1"/>
    <col min="1440" max="1440" width="9.5703125" style="1" customWidth="1"/>
    <col min="1441" max="1441" width="9.140625" style="1" customWidth="1"/>
    <col min="1442" max="1442" width="15.28515625" style="1" customWidth="1"/>
    <col min="1443" max="1443" width="14.28515625" style="1" customWidth="1"/>
    <col min="1444" max="1444" width="3.28515625" style="1" customWidth="1"/>
    <col min="1445" max="1445" width="45.5703125" style="1" customWidth="1"/>
    <col min="1446" max="1447" width="9.140625" style="1" customWidth="1"/>
    <col min="1448" max="1448" width="17.7109375" style="1" customWidth="1"/>
    <col min="1449" max="1450" width="9.140625" style="1" customWidth="1"/>
    <col min="1451" max="1451" width="3.42578125" style="1" customWidth="1"/>
    <col min="1452" max="1453" width="9.140625" style="1" customWidth="1"/>
    <col min="1454" max="1454" width="17.7109375" style="1" customWidth="1"/>
    <col min="1455" max="1458" width="9.140625" style="1" customWidth="1"/>
    <col min="1459" max="1459" width="17.7109375" style="1" customWidth="1"/>
    <col min="1460" max="1463" width="9.140625" style="1" customWidth="1"/>
    <col min="1464" max="1464" width="17.7109375" style="1" customWidth="1"/>
    <col min="1465" max="1468" width="9.140625" style="1" customWidth="1"/>
    <col min="1469" max="1469" width="17.7109375" style="1" customWidth="1"/>
    <col min="1470" max="1473" width="9.140625" style="1" customWidth="1"/>
    <col min="1474" max="1474" width="17.7109375" style="1" customWidth="1"/>
    <col min="1475" max="1483" width="9.140625" style="1" customWidth="1"/>
    <col min="1484" max="1484" width="17.7109375" style="1" customWidth="1"/>
    <col min="1485" max="1493" width="9.140625" style="1" customWidth="1"/>
    <col min="1494" max="1494" width="17.7109375" style="1" customWidth="1"/>
    <col min="1495" max="1498" width="9.140625" style="1" customWidth="1"/>
    <col min="1499" max="1499" width="17.7109375" style="1" customWidth="1"/>
    <col min="1500" max="1503" width="9.140625" style="1" customWidth="1"/>
    <col min="1504" max="1504" width="17.7109375" style="1" customWidth="1"/>
    <col min="1505" max="1513" width="9.140625" style="1" customWidth="1"/>
    <col min="1514" max="1514" width="17.7109375" style="1" customWidth="1"/>
    <col min="1515" max="1518" width="9.140625" style="1" customWidth="1"/>
    <col min="1519" max="1519" width="17.7109375" style="1" customWidth="1"/>
    <col min="1520" max="1528" width="9.140625" style="1" customWidth="1"/>
    <col min="1529" max="1529" width="17.7109375" style="1" customWidth="1"/>
    <col min="1530" max="1686" width="9.140625" style="1" customWidth="1"/>
    <col min="1687" max="1687" width="50.28515625" style="1" customWidth="1"/>
    <col min="1688" max="1688" width="8.85546875" style="1" customWidth="1"/>
    <col min="1689" max="1689" width="11.5703125" style="1" customWidth="1"/>
    <col min="1690" max="1690" width="9.140625" style="1" customWidth="1"/>
    <col min="1691" max="1691" width="15.7109375" style="1" customWidth="1"/>
    <col min="1692" max="1692" width="11.5703125" style="1" customWidth="1"/>
    <col min="1693" max="1693" width="38.42578125" style="1"/>
    <col min="1694" max="1694" width="45.5703125" style="1" customWidth="1"/>
    <col min="1695" max="1695" width="8.85546875" style="1" customWidth="1"/>
    <col min="1696" max="1696" width="9.5703125" style="1" customWidth="1"/>
    <col min="1697" max="1697" width="9.140625" style="1" customWidth="1"/>
    <col min="1698" max="1698" width="15.28515625" style="1" customWidth="1"/>
    <col min="1699" max="1699" width="14.28515625" style="1" customWidth="1"/>
    <col min="1700" max="1700" width="3.28515625" style="1" customWidth="1"/>
    <col min="1701" max="1701" width="45.5703125" style="1" customWidth="1"/>
    <col min="1702" max="1703" width="9.140625" style="1" customWidth="1"/>
    <col min="1704" max="1704" width="17.7109375" style="1" customWidth="1"/>
    <col min="1705" max="1706" width="9.140625" style="1" customWidth="1"/>
    <col min="1707" max="1707" width="3.42578125" style="1" customWidth="1"/>
    <col min="1708" max="1709" width="9.140625" style="1" customWidth="1"/>
    <col min="1710" max="1710" width="17.7109375" style="1" customWidth="1"/>
    <col min="1711" max="1714" width="9.140625" style="1" customWidth="1"/>
    <col min="1715" max="1715" width="17.7109375" style="1" customWidth="1"/>
    <col min="1716" max="1719" width="9.140625" style="1" customWidth="1"/>
    <col min="1720" max="1720" width="17.7109375" style="1" customWidth="1"/>
    <col min="1721" max="1724" width="9.140625" style="1" customWidth="1"/>
    <col min="1725" max="1725" width="17.7109375" style="1" customWidth="1"/>
    <col min="1726" max="1729" width="9.140625" style="1" customWidth="1"/>
    <col min="1730" max="1730" width="17.7109375" style="1" customWidth="1"/>
    <col min="1731" max="1739" width="9.140625" style="1" customWidth="1"/>
    <col min="1740" max="1740" width="17.7109375" style="1" customWidth="1"/>
    <col min="1741" max="1749" width="9.140625" style="1" customWidth="1"/>
    <col min="1750" max="1750" width="17.7109375" style="1" customWidth="1"/>
    <col min="1751" max="1754" width="9.140625" style="1" customWidth="1"/>
    <col min="1755" max="1755" width="17.7109375" style="1" customWidth="1"/>
    <col min="1756" max="1759" width="9.140625" style="1" customWidth="1"/>
    <col min="1760" max="1760" width="17.7109375" style="1" customWidth="1"/>
    <col min="1761" max="1769" width="9.140625" style="1" customWidth="1"/>
    <col min="1770" max="1770" width="17.7109375" style="1" customWidth="1"/>
    <col min="1771" max="1774" width="9.140625" style="1" customWidth="1"/>
    <col min="1775" max="1775" width="17.7109375" style="1" customWidth="1"/>
    <col min="1776" max="1784" width="9.140625" style="1" customWidth="1"/>
    <col min="1785" max="1785" width="17.7109375" style="1" customWidth="1"/>
    <col min="1786" max="1942" width="9.140625" style="1" customWidth="1"/>
    <col min="1943" max="1943" width="50.28515625" style="1" customWidth="1"/>
    <col min="1944" max="1944" width="8.85546875" style="1" customWidth="1"/>
    <col min="1945" max="1945" width="11.5703125" style="1" customWidth="1"/>
    <col min="1946" max="1946" width="9.140625" style="1" customWidth="1"/>
    <col min="1947" max="1947" width="15.7109375" style="1" customWidth="1"/>
    <col min="1948" max="1948" width="11.5703125" style="1" customWidth="1"/>
    <col min="1949" max="1949" width="38.42578125" style="1"/>
    <col min="1950" max="1950" width="45.5703125" style="1" customWidth="1"/>
    <col min="1951" max="1951" width="8.85546875" style="1" customWidth="1"/>
    <col min="1952" max="1952" width="9.5703125" style="1" customWidth="1"/>
    <col min="1953" max="1953" width="9.140625" style="1" customWidth="1"/>
    <col min="1954" max="1954" width="15.28515625" style="1" customWidth="1"/>
    <col min="1955" max="1955" width="14.28515625" style="1" customWidth="1"/>
    <col min="1956" max="1956" width="3.28515625" style="1" customWidth="1"/>
    <col min="1957" max="1957" width="45.5703125" style="1" customWidth="1"/>
    <col min="1958" max="1959" width="9.140625" style="1" customWidth="1"/>
    <col min="1960" max="1960" width="17.7109375" style="1" customWidth="1"/>
    <col min="1961" max="1962" width="9.140625" style="1" customWidth="1"/>
    <col min="1963" max="1963" width="3.42578125" style="1" customWidth="1"/>
    <col min="1964" max="1965" width="9.140625" style="1" customWidth="1"/>
    <col min="1966" max="1966" width="17.7109375" style="1" customWidth="1"/>
    <col min="1967" max="1970" width="9.140625" style="1" customWidth="1"/>
    <col min="1971" max="1971" width="17.7109375" style="1" customWidth="1"/>
    <col min="1972" max="1975" width="9.140625" style="1" customWidth="1"/>
    <col min="1976" max="1976" width="17.7109375" style="1" customWidth="1"/>
    <col min="1977" max="1980" width="9.140625" style="1" customWidth="1"/>
    <col min="1981" max="1981" width="17.7109375" style="1" customWidth="1"/>
    <col min="1982" max="1985" width="9.140625" style="1" customWidth="1"/>
    <col min="1986" max="1986" width="17.7109375" style="1" customWidth="1"/>
    <col min="1987" max="1995" width="9.140625" style="1" customWidth="1"/>
    <col min="1996" max="1996" width="17.7109375" style="1" customWidth="1"/>
    <col min="1997" max="2005" width="9.140625" style="1" customWidth="1"/>
    <col min="2006" max="2006" width="17.7109375" style="1" customWidth="1"/>
    <col min="2007" max="2010" width="9.140625" style="1" customWidth="1"/>
    <col min="2011" max="2011" width="17.7109375" style="1" customWidth="1"/>
    <col min="2012" max="2015" width="9.140625" style="1" customWidth="1"/>
    <col min="2016" max="2016" width="17.7109375" style="1" customWidth="1"/>
    <col min="2017" max="2025" width="9.140625" style="1" customWidth="1"/>
    <col min="2026" max="2026" width="17.7109375" style="1" customWidth="1"/>
    <col min="2027" max="2030" width="9.140625" style="1" customWidth="1"/>
    <col min="2031" max="2031" width="17.7109375" style="1" customWidth="1"/>
    <col min="2032" max="2040" width="9.140625" style="1" customWidth="1"/>
    <col min="2041" max="2041" width="17.7109375" style="1" customWidth="1"/>
    <col min="2042" max="2198" width="9.140625" style="1" customWidth="1"/>
    <col min="2199" max="2199" width="50.28515625" style="1" customWidth="1"/>
    <col min="2200" max="2200" width="8.85546875" style="1" customWidth="1"/>
    <col min="2201" max="2201" width="11.5703125" style="1" customWidth="1"/>
    <col min="2202" max="2202" width="9.140625" style="1" customWidth="1"/>
    <col min="2203" max="2203" width="15.7109375" style="1" customWidth="1"/>
    <col min="2204" max="2204" width="11.5703125" style="1" customWidth="1"/>
    <col min="2205" max="2205" width="38.42578125" style="1"/>
    <col min="2206" max="2206" width="45.5703125" style="1" customWidth="1"/>
    <col min="2207" max="2207" width="8.85546875" style="1" customWidth="1"/>
    <col min="2208" max="2208" width="9.5703125" style="1" customWidth="1"/>
    <col min="2209" max="2209" width="9.140625" style="1" customWidth="1"/>
    <col min="2210" max="2210" width="15.28515625" style="1" customWidth="1"/>
    <col min="2211" max="2211" width="14.28515625" style="1" customWidth="1"/>
    <col min="2212" max="2212" width="3.28515625" style="1" customWidth="1"/>
    <col min="2213" max="2213" width="45.5703125" style="1" customWidth="1"/>
    <col min="2214" max="2215" width="9.140625" style="1" customWidth="1"/>
    <col min="2216" max="2216" width="17.7109375" style="1" customWidth="1"/>
    <col min="2217" max="2218" width="9.140625" style="1" customWidth="1"/>
    <col min="2219" max="2219" width="3.42578125" style="1" customWidth="1"/>
    <col min="2220" max="2221" width="9.140625" style="1" customWidth="1"/>
    <col min="2222" max="2222" width="17.7109375" style="1" customWidth="1"/>
    <col min="2223" max="2226" width="9.140625" style="1" customWidth="1"/>
    <col min="2227" max="2227" width="17.7109375" style="1" customWidth="1"/>
    <col min="2228" max="2231" width="9.140625" style="1" customWidth="1"/>
    <col min="2232" max="2232" width="17.7109375" style="1" customWidth="1"/>
    <col min="2233" max="2236" width="9.140625" style="1" customWidth="1"/>
    <col min="2237" max="2237" width="17.7109375" style="1" customWidth="1"/>
    <col min="2238" max="2241" width="9.140625" style="1" customWidth="1"/>
    <col min="2242" max="2242" width="17.7109375" style="1" customWidth="1"/>
    <col min="2243" max="2251" width="9.140625" style="1" customWidth="1"/>
    <col min="2252" max="2252" width="17.7109375" style="1" customWidth="1"/>
    <col min="2253" max="2261" width="9.140625" style="1" customWidth="1"/>
    <col min="2262" max="2262" width="17.7109375" style="1" customWidth="1"/>
    <col min="2263" max="2266" width="9.140625" style="1" customWidth="1"/>
    <col min="2267" max="2267" width="17.7109375" style="1" customWidth="1"/>
    <col min="2268" max="2271" width="9.140625" style="1" customWidth="1"/>
    <col min="2272" max="2272" width="17.7109375" style="1" customWidth="1"/>
    <col min="2273" max="2281" width="9.140625" style="1" customWidth="1"/>
    <col min="2282" max="2282" width="17.7109375" style="1" customWidth="1"/>
    <col min="2283" max="2286" width="9.140625" style="1" customWidth="1"/>
    <col min="2287" max="2287" width="17.7109375" style="1" customWidth="1"/>
    <col min="2288" max="2296" width="9.140625" style="1" customWidth="1"/>
    <col min="2297" max="2297" width="17.7109375" style="1" customWidth="1"/>
    <col min="2298" max="2454" width="9.140625" style="1" customWidth="1"/>
    <col min="2455" max="2455" width="50.28515625" style="1" customWidth="1"/>
    <col min="2456" max="2456" width="8.85546875" style="1" customWidth="1"/>
    <col min="2457" max="2457" width="11.5703125" style="1" customWidth="1"/>
    <col min="2458" max="2458" width="9.140625" style="1" customWidth="1"/>
    <col min="2459" max="2459" width="15.7109375" style="1" customWidth="1"/>
    <col min="2460" max="2460" width="11.5703125" style="1" customWidth="1"/>
    <col min="2461" max="2461" width="38.42578125" style="1"/>
    <col min="2462" max="2462" width="45.5703125" style="1" customWidth="1"/>
    <col min="2463" max="2463" width="8.85546875" style="1" customWidth="1"/>
    <col min="2464" max="2464" width="9.5703125" style="1" customWidth="1"/>
    <col min="2465" max="2465" width="9.140625" style="1" customWidth="1"/>
    <col min="2466" max="2466" width="15.28515625" style="1" customWidth="1"/>
    <col min="2467" max="2467" width="14.28515625" style="1" customWidth="1"/>
    <col min="2468" max="2468" width="3.28515625" style="1" customWidth="1"/>
    <col min="2469" max="2469" width="45.5703125" style="1" customWidth="1"/>
    <col min="2470" max="2471" width="9.140625" style="1" customWidth="1"/>
    <col min="2472" max="2472" width="17.7109375" style="1" customWidth="1"/>
    <col min="2473" max="2474" width="9.140625" style="1" customWidth="1"/>
    <col min="2475" max="2475" width="3.42578125" style="1" customWidth="1"/>
    <col min="2476" max="2477" width="9.140625" style="1" customWidth="1"/>
    <col min="2478" max="2478" width="17.7109375" style="1" customWidth="1"/>
    <col min="2479" max="2482" width="9.140625" style="1" customWidth="1"/>
    <col min="2483" max="2483" width="17.7109375" style="1" customWidth="1"/>
    <col min="2484" max="2487" width="9.140625" style="1" customWidth="1"/>
    <col min="2488" max="2488" width="17.7109375" style="1" customWidth="1"/>
    <col min="2489" max="2492" width="9.140625" style="1" customWidth="1"/>
    <col min="2493" max="2493" width="17.7109375" style="1" customWidth="1"/>
    <col min="2494" max="2497" width="9.140625" style="1" customWidth="1"/>
    <col min="2498" max="2498" width="17.7109375" style="1" customWidth="1"/>
    <col min="2499" max="2507" width="9.140625" style="1" customWidth="1"/>
    <col min="2508" max="2508" width="17.7109375" style="1" customWidth="1"/>
    <col min="2509" max="2517" width="9.140625" style="1" customWidth="1"/>
    <col min="2518" max="2518" width="17.7109375" style="1" customWidth="1"/>
    <col min="2519" max="2522" width="9.140625" style="1" customWidth="1"/>
    <col min="2523" max="2523" width="17.7109375" style="1" customWidth="1"/>
    <col min="2524" max="2527" width="9.140625" style="1" customWidth="1"/>
    <col min="2528" max="2528" width="17.7109375" style="1" customWidth="1"/>
    <col min="2529" max="2537" width="9.140625" style="1" customWidth="1"/>
    <col min="2538" max="2538" width="17.7109375" style="1" customWidth="1"/>
    <col min="2539" max="2542" width="9.140625" style="1" customWidth="1"/>
    <col min="2543" max="2543" width="17.7109375" style="1" customWidth="1"/>
    <col min="2544" max="2552" width="9.140625" style="1" customWidth="1"/>
    <col min="2553" max="2553" width="17.7109375" style="1" customWidth="1"/>
    <col min="2554" max="2710" width="9.140625" style="1" customWidth="1"/>
    <col min="2711" max="2711" width="50.28515625" style="1" customWidth="1"/>
    <col min="2712" max="2712" width="8.85546875" style="1" customWidth="1"/>
    <col min="2713" max="2713" width="11.5703125" style="1" customWidth="1"/>
    <col min="2714" max="2714" width="9.140625" style="1" customWidth="1"/>
    <col min="2715" max="2715" width="15.7109375" style="1" customWidth="1"/>
    <col min="2716" max="2716" width="11.5703125" style="1" customWidth="1"/>
    <col min="2717" max="2717" width="38.42578125" style="1"/>
    <col min="2718" max="2718" width="45.5703125" style="1" customWidth="1"/>
    <col min="2719" max="2719" width="8.85546875" style="1" customWidth="1"/>
    <col min="2720" max="2720" width="9.5703125" style="1" customWidth="1"/>
    <col min="2721" max="2721" width="9.140625" style="1" customWidth="1"/>
    <col min="2722" max="2722" width="15.28515625" style="1" customWidth="1"/>
    <col min="2723" max="2723" width="14.28515625" style="1" customWidth="1"/>
    <col min="2724" max="2724" width="3.28515625" style="1" customWidth="1"/>
    <col min="2725" max="2725" width="45.5703125" style="1" customWidth="1"/>
    <col min="2726" max="2727" width="9.140625" style="1" customWidth="1"/>
    <col min="2728" max="2728" width="17.7109375" style="1" customWidth="1"/>
    <col min="2729" max="2730" width="9.140625" style="1" customWidth="1"/>
    <col min="2731" max="2731" width="3.42578125" style="1" customWidth="1"/>
    <col min="2732" max="2733" width="9.140625" style="1" customWidth="1"/>
    <col min="2734" max="2734" width="17.7109375" style="1" customWidth="1"/>
    <col min="2735" max="2738" width="9.140625" style="1" customWidth="1"/>
    <col min="2739" max="2739" width="17.7109375" style="1" customWidth="1"/>
    <col min="2740" max="2743" width="9.140625" style="1" customWidth="1"/>
    <col min="2744" max="2744" width="17.7109375" style="1" customWidth="1"/>
    <col min="2745" max="2748" width="9.140625" style="1" customWidth="1"/>
    <col min="2749" max="2749" width="17.7109375" style="1" customWidth="1"/>
    <col min="2750" max="2753" width="9.140625" style="1" customWidth="1"/>
    <col min="2754" max="2754" width="17.7109375" style="1" customWidth="1"/>
    <col min="2755" max="2763" width="9.140625" style="1" customWidth="1"/>
    <col min="2764" max="2764" width="17.7109375" style="1" customWidth="1"/>
    <col min="2765" max="2773" width="9.140625" style="1" customWidth="1"/>
    <col min="2774" max="2774" width="17.7109375" style="1" customWidth="1"/>
    <col min="2775" max="2778" width="9.140625" style="1" customWidth="1"/>
    <col min="2779" max="2779" width="17.7109375" style="1" customWidth="1"/>
    <col min="2780" max="2783" width="9.140625" style="1" customWidth="1"/>
    <col min="2784" max="2784" width="17.7109375" style="1" customWidth="1"/>
    <col min="2785" max="2793" width="9.140625" style="1" customWidth="1"/>
    <col min="2794" max="2794" width="17.7109375" style="1" customWidth="1"/>
    <col min="2795" max="2798" width="9.140625" style="1" customWidth="1"/>
    <col min="2799" max="2799" width="17.7109375" style="1" customWidth="1"/>
    <col min="2800" max="2808" width="9.140625" style="1" customWidth="1"/>
    <col min="2809" max="2809" width="17.7109375" style="1" customWidth="1"/>
    <col min="2810" max="2966" width="9.140625" style="1" customWidth="1"/>
    <col min="2967" max="2967" width="50.28515625" style="1" customWidth="1"/>
    <col min="2968" max="2968" width="8.85546875" style="1" customWidth="1"/>
    <col min="2969" max="2969" width="11.5703125" style="1" customWidth="1"/>
    <col min="2970" max="2970" width="9.140625" style="1" customWidth="1"/>
    <col min="2971" max="2971" width="15.7109375" style="1" customWidth="1"/>
    <col min="2972" max="2972" width="11.5703125" style="1" customWidth="1"/>
    <col min="2973" max="2973" width="38.42578125" style="1"/>
    <col min="2974" max="2974" width="45.5703125" style="1" customWidth="1"/>
    <col min="2975" max="2975" width="8.85546875" style="1" customWidth="1"/>
    <col min="2976" max="2976" width="9.5703125" style="1" customWidth="1"/>
    <col min="2977" max="2977" width="9.140625" style="1" customWidth="1"/>
    <col min="2978" max="2978" width="15.28515625" style="1" customWidth="1"/>
    <col min="2979" max="2979" width="14.28515625" style="1" customWidth="1"/>
    <col min="2980" max="2980" width="3.28515625" style="1" customWidth="1"/>
    <col min="2981" max="2981" width="45.5703125" style="1" customWidth="1"/>
    <col min="2982" max="2983" width="9.140625" style="1" customWidth="1"/>
    <col min="2984" max="2984" width="17.7109375" style="1" customWidth="1"/>
    <col min="2985" max="2986" width="9.140625" style="1" customWidth="1"/>
    <col min="2987" max="2987" width="3.42578125" style="1" customWidth="1"/>
    <col min="2988" max="2989" width="9.140625" style="1" customWidth="1"/>
    <col min="2990" max="2990" width="17.7109375" style="1" customWidth="1"/>
    <col min="2991" max="2994" width="9.140625" style="1" customWidth="1"/>
    <col min="2995" max="2995" width="17.7109375" style="1" customWidth="1"/>
    <col min="2996" max="2999" width="9.140625" style="1" customWidth="1"/>
    <col min="3000" max="3000" width="17.7109375" style="1" customWidth="1"/>
    <col min="3001" max="3004" width="9.140625" style="1" customWidth="1"/>
    <col min="3005" max="3005" width="17.7109375" style="1" customWidth="1"/>
    <col min="3006" max="3009" width="9.140625" style="1" customWidth="1"/>
    <col min="3010" max="3010" width="17.7109375" style="1" customWidth="1"/>
    <col min="3011" max="3019" width="9.140625" style="1" customWidth="1"/>
    <col min="3020" max="3020" width="17.7109375" style="1" customWidth="1"/>
    <col min="3021" max="3029" width="9.140625" style="1" customWidth="1"/>
    <col min="3030" max="3030" width="17.7109375" style="1" customWidth="1"/>
    <col min="3031" max="3034" width="9.140625" style="1" customWidth="1"/>
    <col min="3035" max="3035" width="17.7109375" style="1" customWidth="1"/>
    <col min="3036" max="3039" width="9.140625" style="1" customWidth="1"/>
    <col min="3040" max="3040" width="17.7109375" style="1" customWidth="1"/>
    <col min="3041" max="3049" width="9.140625" style="1" customWidth="1"/>
    <col min="3050" max="3050" width="17.7109375" style="1" customWidth="1"/>
    <col min="3051" max="3054" width="9.140625" style="1" customWidth="1"/>
    <col min="3055" max="3055" width="17.7109375" style="1" customWidth="1"/>
    <col min="3056" max="3064" width="9.140625" style="1" customWidth="1"/>
    <col min="3065" max="3065" width="17.7109375" style="1" customWidth="1"/>
    <col min="3066" max="3222" width="9.140625" style="1" customWidth="1"/>
    <col min="3223" max="3223" width="50.28515625" style="1" customWidth="1"/>
    <col min="3224" max="3224" width="8.85546875" style="1" customWidth="1"/>
    <col min="3225" max="3225" width="11.5703125" style="1" customWidth="1"/>
    <col min="3226" max="3226" width="9.140625" style="1" customWidth="1"/>
    <col min="3227" max="3227" width="15.7109375" style="1" customWidth="1"/>
    <col min="3228" max="3228" width="11.5703125" style="1" customWidth="1"/>
    <col min="3229" max="3229" width="38.42578125" style="1"/>
    <col min="3230" max="3230" width="45.5703125" style="1" customWidth="1"/>
    <col min="3231" max="3231" width="8.85546875" style="1" customWidth="1"/>
    <col min="3232" max="3232" width="9.5703125" style="1" customWidth="1"/>
    <col min="3233" max="3233" width="9.140625" style="1" customWidth="1"/>
    <col min="3234" max="3234" width="15.28515625" style="1" customWidth="1"/>
    <col min="3235" max="3235" width="14.28515625" style="1" customWidth="1"/>
    <col min="3236" max="3236" width="3.28515625" style="1" customWidth="1"/>
    <col min="3237" max="3237" width="45.5703125" style="1" customWidth="1"/>
    <col min="3238" max="3239" width="9.140625" style="1" customWidth="1"/>
    <col min="3240" max="3240" width="17.7109375" style="1" customWidth="1"/>
    <col min="3241" max="3242" width="9.140625" style="1" customWidth="1"/>
    <col min="3243" max="3243" width="3.42578125" style="1" customWidth="1"/>
    <col min="3244" max="3245" width="9.140625" style="1" customWidth="1"/>
    <col min="3246" max="3246" width="17.7109375" style="1" customWidth="1"/>
    <col min="3247" max="3250" width="9.140625" style="1" customWidth="1"/>
    <col min="3251" max="3251" width="17.7109375" style="1" customWidth="1"/>
    <col min="3252" max="3255" width="9.140625" style="1" customWidth="1"/>
    <col min="3256" max="3256" width="17.7109375" style="1" customWidth="1"/>
    <col min="3257" max="3260" width="9.140625" style="1" customWidth="1"/>
    <col min="3261" max="3261" width="17.7109375" style="1" customWidth="1"/>
    <col min="3262" max="3265" width="9.140625" style="1" customWidth="1"/>
    <col min="3266" max="3266" width="17.7109375" style="1" customWidth="1"/>
    <col min="3267" max="3275" width="9.140625" style="1" customWidth="1"/>
    <col min="3276" max="3276" width="17.7109375" style="1" customWidth="1"/>
    <col min="3277" max="3285" width="9.140625" style="1" customWidth="1"/>
    <col min="3286" max="3286" width="17.7109375" style="1" customWidth="1"/>
    <col min="3287" max="3290" width="9.140625" style="1" customWidth="1"/>
    <col min="3291" max="3291" width="17.7109375" style="1" customWidth="1"/>
    <col min="3292" max="3295" width="9.140625" style="1" customWidth="1"/>
    <col min="3296" max="3296" width="17.7109375" style="1" customWidth="1"/>
    <col min="3297" max="3305" width="9.140625" style="1" customWidth="1"/>
    <col min="3306" max="3306" width="17.7109375" style="1" customWidth="1"/>
    <col min="3307" max="3310" width="9.140625" style="1" customWidth="1"/>
    <col min="3311" max="3311" width="17.7109375" style="1" customWidth="1"/>
    <col min="3312" max="3320" width="9.140625" style="1" customWidth="1"/>
    <col min="3321" max="3321" width="17.7109375" style="1" customWidth="1"/>
    <col min="3322" max="3478" width="9.140625" style="1" customWidth="1"/>
    <col min="3479" max="3479" width="50.28515625" style="1" customWidth="1"/>
    <col min="3480" max="3480" width="8.85546875" style="1" customWidth="1"/>
    <col min="3481" max="3481" width="11.5703125" style="1" customWidth="1"/>
    <col min="3482" max="3482" width="9.140625" style="1" customWidth="1"/>
    <col min="3483" max="3483" width="15.7109375" style="1" customWidth="1"/>
    <col min="3484" max="3484" width="11.5703125" style="1" customWidth="1"/>
    <col min="3485" max="3485" width="38.42578125" style="1"/>
    <col min="3486" max="3486" width="45.5703125" style="1" customWidth="1"/>
    <col min="3487" max="3487" width="8.85546875" style="1" customWidth="1"/>
    <col min="3488" max="3488" width="9.5703125" style="1" customWidth="1"/>
    <col min="3489" max="3489" width="9.140625" style="1" customWidth="1"/>
    <col min="3490" max="3490" width="15.28515625" style="1" customWidth="1"/>
    <col min="3491" max="3491" width="14.28515625" style="1" customWidth="1"/>
    <col min="3492" max="3492" width="3.28515625" style="1" customWidth="1"/>
    <col min="3493" max="3493" width="45.5703125" style="1" customWidth="1"/>
    <col min="3494" max="3495" width="9.140625" style="1" customWidth="1"/>
    <col min="3496" max="3496" width="17.7109375" style="1" customWidth="1"/>
    <col min="3497" max="3498" width="9.140625" style="1" customWidth="1"/>
    <col min="3499" max="3499" width="3.42578125" style="1" customWidth="1"/>
    <col min="3500" max="3501" width="9.140625" style="1" customWidth="1"/>
    <col min="3502" max="3502" width="17.7109375" style="1" customWidth="1"/>
    <col min="3503" max="3506" width="9.140625" style="1" customWidth="1"/>
    <col min="3507" max="3507" width="17.7109375" style="1" customWidth="1"/>
    <col min="3508" max="3511" width="9.140625" style="1" customWidth="1"/>
    <col min="3512" max="3512" width="17.7109375" style="1" customWidth="1"/>
    <col min="3513" max="3516" width="9.140625" style="1" customWidth="1"/>
    <col min="3517" max="3517" width="17.7109375" style="1" customWidth="1"/>
    <col min="3518" max="3521" width="9.140625" style="1" customWidth="1"/>
    <col min="3522" max="3522" width="17.7109375" style="1" customWidth="1"/>
    <col min="3523" max="3531" width="9.140625" style="1" customWidth="1"/>
    <col min="3532" max="3532" width="17.7109375" style="1" customWidth="1"/>
    <col min="3533" max="3541" width="9.140625" style="1" customWidth="1"/>
    <col min="3542" max="3542" width="17.7109375" style="1" customWidth="1"/>
    <col min="3543" max="3546" width="9.140625" style="1" customWidth="1"/>
    <col min="3547" max="3547" width="17.7109375" style="1" customWidth="1"/>
    <col min="3548" max="3551" width="9.140625" style="1" customWidth="1"/>
    <col min="3552" max="3552" width="17.7109375" style="1" customWidth="1"/>
    <col min="3553" max="3561" width="9.140625" style="1" customWidth="1"/>
    <col min="3562" max="3562" width="17.7109375" style="1" customWidth="1"/>
    <col min="3563" max="3566" width="9.140625" style="1" customWidth="1"/>
    <col min="3567" max="3567" width="17.7109375" style="1" customWidth="1"/>
    <col min="3568" max="3576" width="9.140625" style="1" customWidth="1"/>
    <col min="3577" max="3577" width="17.7109375" style="1" customWidth="1"/>
    <col min="3578" max="3734" width="9.140625" style="1" customWidth="1"/>
    <col min="3735" max="3735" width="50.28515625" style="1" customWidth="1"/>
    <col min="3736" max="3736" width="8.85546875" style="1" customWidth="1"/>
    <col min="3737" max="3737" width="11.5703125" style="1" customWidth="1"/>
    <col min="3738" max="3738" width="9.140625" style="1" customWidth="1"/>
    <col min="3739" max="3739" width="15.7109375" style="1" customWidth="1"/>
    <col min="3740" max="3740" width="11.5703125" style="1" customWidth="1"/>
    <col min="3741" max="3741" width="38.42578125" style="1"/>
    <col min="3742" max="3742" width="45.5703125" style="1" customWidth="1"/>
    <col min="3743" max="3743" width="8.85546875" style="1" customWidth="1"/>
    <col min="3744" max="3744" width="9.5703125" style="1" customWidth="1"/>
    <col min="3745" max="3745" width="9.140625" style="1" customWidth="1"/>
    <col min="3746" max="3746" width="15.28515625" style="1" customWidth="1"/>
    <col min="3747" max="3747" width="14.28515625" style="1" customWidth="1"/>
    <col min="3748" max="3748" width="3.28515625" style="1" customWidth="1"/>
    <col min="3749" max="3749" width="45.5703125" style="1" customWidth="1"/>
    <col min="3750" max="3751" width="9.140625" style="1" customWidth="1"/>
    <col min="3752" max="3752" width="17.7109375" style="1" customWidth="1"/>
    <col min="3753" max="3754" width="9.140625" style="1" customWidth="1"/>
    <col min="3755" max="3755" width="3.42578125" style="1" customWidth="1"/>
    <col min="3756" max="3757" width="9.140625" style="1" customWidth="1"/>
    <col min="3758" max="3758" width="17.7109375" style="1" customWidth="1"/>
    <col min="3759" max="3762" width="9.140625" style="1" customWidth="1"/>
    <col min="3763" max="3763" width="17.7109375" style="1" customWidth="1"/>
    <col min="3764" max="3767" width="9.140625" style="1" customWidth="1"/>
    <col min="3768" max="3768" width="17.7109375" style="1" customWidth="1"/>
    <col min="3769" max="3772" width="9.140625" style="1" customWidth="1"/>
    <col min="3773" max="3773" width="17.7109375" style="1" customWidth="1"/>
    <col min="3774" max="3777" width="9.140625" style="1" customWidth="1"/>
    <col min="3778" max="3778" width="17.7109375" style="1" customWidth="1"/>
    <col min="3779" max="3787" width="9.140625" style="1" customWidth="1"/>
    <col min="3788" max="3788" width="17.7109375" style="1" customWidth="1"/>
    <col min="3789" max="3797" width="9.140625" style="1" customWidth="1"/>
    <col min="3798" max="3798" width="17.7109375" style="1" customWidth="1"/>
    <col min="3799" max="3802" width="9.140625" style="1" customWidth="1"/>
    <col min="3803" max="3803" width="17.7109375" style="1" customWidth="1"/>
    <col min="3804" max="3807" width="9.140625" style="1" customWidth="1"/>
    <col min="3808" max="3808" width="17.7109375" style="1" customWidth="1"/>
    <col min="3809" max="3817" width="9.140625" style="1" customWidth="1"/>
    <col min="3818" max="3818" width="17.7109375" style="1" customWidth="1"/>
    <col min="3819" max="3822" width="9.140625" style="1" customWidth="1"/>
    <col min="3823" max="3823" width="17.7109375" style="1" customWidth="1"/>
    <col min="3824" max="3832" width="9.140625" style="1" customWidth="1"/>
    <col min="3833" max="3833" width="17.7109375" style="1" customWidth="1"/>
    <col min="3834" max="3990" width="9.140625" style="1" customWidth="1"/>
    <col min="3991" max="3991" width="50.28515625" style="1" customWidth="1"/>
    <col min="3992" max="3992" width="8.85546875" style="1" customWidth="1"/>
    <col min="3993" max="3993" width="11.5703125" style="1" customWidth="1"/>
    <col min="3994" max="3994" width="9.140625" style="1" customWidth="1"/>
    <col min="3995" max="3995" width="15.7109375" style="1" customWidth="1"/>
    <col min="3996" max="3996" width="11.5703125" style="1" customWidth="1"/>
    <col min="3997" max="3997" width="38.42578125" style="1"/>
    <col min="3998" max="3998" width="45.5703125" style="1" customWidth="1"/>
    <col min="3999" max="3999" width="8.85546875" style="1" customWidth="1"/>
    <col min="4000" max="4000" width="9.5703125" style="1" customWidth="1"/>
    <col min="4001" max="4001" width="9.140625" style="1" customWidth="1"/>
    <col min="4002" max="4002" width="15.28515625" style="1" customWidth="1"/>
    <col min="4003" max="4003" width="14.28515625" style="1" customWidth="1"/>
    <col min="4004" max="4004" width="3.28515625" style="1" customWidth="1"/>
    <col min="4005" max="4005" width="45.5703125" style="1" customWidth="1"/>
    <col min="4006" max="4007" width="9.140625" style="1" customWidth="1"/>
    <col min="4008" max="4008" width="17.7109375" style="1" customWidth="1"/>
    <col min="4009" max="4010" width="9.140625" style="1" customWidth="1"/>
    <col min="4011" max="4011" width="3.42578125" style="1" customWidth="1"/>
    <col min="4012" max="4013" width="9.140625" style="1" customWidth="1"/>
    <col min="4014" max="4014" width="17.7109375" style="1" customWidth="1"/>
    <col min="4015" max="4018" width="9.140625" style="1" customWidth="1"/>
    <col min="4019" max="4019" width="17.7109375" style="1" customWidth="1"/>
    <col min="4020" max="4023" width="9.140625" style="1" customWidth="1"/>
    <col min="4024" max="4024" width="17.7109375" style="1" customWidth="1"/>
    <col min="4025" max="4028" width="9.140625" style="1" customWidth="1"/>
    <col min="4029" max="4029" width="17.7109375" style="1" customWidth="1"/>
    <col min="4030" max="4033" width="9.140625" style="1" customWidth="1"/>
    <col min="4034" max="4034" width="17.7109375" style="1" customWidth="1"/>
    <col min="4035" max="4043" width="9.140625" style="1" customWidth="1"/>
    <col min="4044" max="4044" width="17.7109375" style="1" customWidth="1"/>
    <col min="4045" max="4053" width="9.140625" style="1" customWidth="1"/>
    <col min="4054" max="4054" width="17.7109375" style="1" customWidth="1"/>
    <col min="4055" max="4058" width="9.140625" style="1" customWidth="1"/>
    <col min="4059" max="4059" width="17.7109375" style="1" customWidth="1"/>
    <col min="4060" max="4063" width="9.140625" style="1" customWidth="1"/>
    <col min="4064" max="4064" width="17.7109375" style="1" customWidth="1"/>
    <col min="4065" max="4073" width="9.140625" style="1" customWidth="1"/>
    <col min="4074" max="4074" width="17.7109375" style="1" customWidth="1"/>
    <col min="4075" max="4078" width="9.140625" style="1" customWidth="1"/>
    <col min="4079" max="4079" width="17.7109375" style="1" customWidth="1"/>
    <col min="4080" max="4088" width="9.140625" style="1" customWidth="1"/>
    <col min="4089" max="4089" width="17.7109375" style="1" customWidth="1"/>
    <col min="4090" max="4246" width="9.140625" style="1" customWidth="1"/>
    <col min="4247" max="4247" width="50.28515625" style="1" customWidth="1"/>
    <col min="4248" max="4248" width="8.85546875" style="1" customWidth="1"/>
    <col min="4249" max="4249" width="11.5703125" style="1" customWidth="1"/>
    <col min="4250" max="4250" width="9.140625" style="1" customWidth="1"/>
    <col min="4251" max="4251" width="15.7109375" style="1" customWidth="1"/>
    <col min="4252" max="4252" width="11.5703125" style="1" customWidth="1"/>
    <col min="4253" max="4253" width="38.42578125" style="1"/>
    <col min="4254" max="4254" width="45.5703125" style="1" customWidth="1"/>
    <col min="4255" max="4255" width="8.85546875" style="1" customWidth="1"/>
    <col min="4256" max="4256" width="9.5703125" style="1" customWidth="1"/>
    <col min="4257" max="4257" width="9.140625" style="1" customWidth="1"/>
    <col min="4258" max="4258" width="15.28515625" style="1" customWidth="1"/>
    <col min="4259" max="4259" width="14.28515625" style="1" customWidth="1"/>
    <col min="4260" max="4260" width="3.28515625" style="1" customWidth="1"/>
    <col min="4261" max="4261" width="45.5703125" style="1" customWidth="1"/>
    <col min="4262" max="4263" width="9.140625" style="1" customWidth="1"/>
    <col min="4264" max="4264" width="17.7109375" style="1" customWidth="1"/>
    <col min="4265" max="4266" width="9.140625" style="1" customWidth="1"/>
    <col min="4267" max="4267" width="3.42578125" style="1" customWidth="1"/>
    <col min="4268" max="4269" width="9.140625" style="1" customWidth="1"/>
    <col min="4270" max="4270" width="17.7109375" style="1" customWidth="1"/>
    <col min="4271" max="4274" width="9.140625" style="1" customWidth="1"/>
    <col min="4275" max="4275" width="17.7109375" style="1" customWidth="1"/>
    <col min="4276" max="4279" width="9.140625" style="1" customWidth="1"/>
    <col min="4280" max="4280" width="17.7109375" style="1" customWidth="1"/>
    <col min="4281" max="4284" width="9.140625" style="1" customWidth="1"/>
    <col min="4285" max="4285" width="17.7109375" style="1" customWidth="1"/>
    <col min="4286" max="4289" width="9.140625" style="1" customWidth="1"/>
    <col min="4290" max="4290" width="17.7109375" style="1" customWidth="1"/>
    <col min="4291" max="4299" width="9.140625" style="1" customWidth="1"/>
    <col min="4300" max="4300" width="17.7109375" style="1" customWidth="1"/>
    <col min="4301" max="4309" width="9.140625" style="1" customWidth="1"/>
    <col min="4310" max="4310" width="17.7109375" style="1" customWidth="1"/>
    <col min="4311" max="4314" width="9.140625" style="1" customWidth="1"/>
    <col min="4315" max="4315" width="17.7109375" style="1" customWidth="1"/>
    <col min="4316" max="4319" width="9.140625" style="1" customWidth="1"/>
    <col min="4320" max="4320" width="17.7109375" style="1" customWidth="1"/>
    <col min="4321" max="4329" width="9.140625" style="1" customWidth="1"/>
    <col min="4330" max="4330" width="17.7109375" style="1" customWidth="1"/>
    <col min="4331" max="4334" width="9.140625" style="1" customWidth="1"/>
    <col min="4335" max="4335" width="17.7109375" style="1" customWidth="1"/>
    <col min="4336" max="4344" width="9.140625" style="1" customWidth="1"/>
    <col min="4345" max="4345" width="17.7109375" style="1" customWidth="1"/>
    <col min="4346" max="4502" width="9.140625" style="1" customWidth="1"/>
    <col min="4503" max="4503" width="50.28515625" style="1" customWidth="1"/>
    <col min="4504" max="4504" width="8.85546875" style="1" customWidth="1"/>
    <col min="4505" max="4505" width="11.5703125" style="1" customWidth="1"/>
    <col min="4506" max="4506" width="9.140625" style="1" customWidth="1"/>
    <col min="4507" max="4507" width="15.7109375" style="1" customWidth="1"/>
    <col min="4508" max="4508" width="11.5703125" style="1" customWidth="1"/>
    <col min="4509" max="4509" width="38.42578125" style="1"/>
    <col min="4510" max="4510" width="45.5703125" style="1" customWidth="1"/>
    <col min="4511" max="4511" width="8.85546875" style="1" customWidth="1"/>
    <col min="4512" max="4512" width="9.5703125" style="1" customWidth="1"/>
    <col min="4513" max="4513" width="9.140625" style="1" customWidth="1"/>
    <col min="4514" max="4514" width="15.28515625" style="1" customWidth="1"/>
    <col min="4515" max="4515" width="14.28515625" style="1" customWidth="1"/>
    <col min="4516" max="4516" width="3.28515625" style="1" customWidth="1"/>
    <col min="4517" max="4517" width="45.5703125" style="1" customWidth="1"/>
    <col min="4518" max="4519" width="9.140625" style="1" customWidth="1"/>
    <col min="4520" max="4520" width="17.7109375" style="1" customWidth="1"/>
    <col min="4521" max="4522" width="9.140625" style="1" customWidth="1"/>
    <col min="4523" max="4523" width="3.42578125" style="1" customWidth="1"/>
    <col min="4524" max="4525" width="9.140625" style="1" customWidth="1"/>
    <col min="4526" max="4526" width="17.7109375" style="1" customWidth="1"/>
    <col min="4527" max="4530" width="9.140625" style="1" customWidth="1"/>
    <col min="4531" max="4531" width="17.7109375" style="1" customWidth="1"/>
    <col min="4532" max="4535" width="9.140625" style="1" customWidth="1"/>
    <col min="4536" max="4536" width="17.7109375" style="1" customWidth="1"/>
    <col min="4537" max="4540" width="9.140625" style="1" customWidth="1"/>
    <col min="4541" max="4541" width="17.7109375" style="1" customWidth="1"/>
    <col min="4542" max="4545" width="9.140625" style="1" customWidth="1"/>
    <col min="4546" max="4546" width="17.7109375" style="1" customWidth="1"/>
    <col min="4547" max="4555" width="9.140625" style="1" customWidth="1"/>
    <col min="4556" max="4556" width="17.7109375" style="1" customWidth="1"/>
    <col min="4557" max="4565" width="9.140625" style="1" customWidth="1"/>
    <col min="4566" max="4566" width="17.7109375" style="1" customWidth="1"/>
    <col min="4567" max="4570" width="9.140625" style="1" customWidth="1"/>
    <col min="4571" max="4571" width="17.7109375" style="1" customWidth="1"/>
    <col min="4572" max="4575" width="9.140625" style="1" customWidth="1"/>
    <col min="4576" max="4576" width="17.7109375" style="1" customWidth="1"/>
    <col min="4577" max="4585" width="9.140625" style="1" customWidth="1"/>
    <col min="4586" max="4586" width="17.7109375" style="1" customWidth="1"/>
    <col min="4587" max="4590" width="9.140625" style="1" customWidth="1"/>
    <col min="4591" max="4591" width="17.7109375" style="1" customWidth="1"/>
    <col min="4592" max="4600" width="9.140625" style="1" customWidth="1"/>
    <col min="4601" max="4601" width="17.7109375" style="1" customWidth="1"/>
    <col min="4602" max="4758" width="9.140625" style="1" customWidth="1"/>
    <col min="4759" max="4759" width="50.28515625" style="1" customWidth="1"/>
    <col min="4760" max="4760" width="8.85546875" style="1" customWidth="1"/>
    <col min="4761" max="4761" width="11.5703125" style="1" customWidth="1"/>
    <col min="4762" max="4762" width="9.140625" style="1" customWidth="1"/>
    <col min="4763" max="4763" width="15.7109375" style="1" customWidth="1"/>
    <col min="4764" max="4764" width="11.5703125" style="1" customWidth="1"/>
    <col min="4765" max="4765" width="38.42578125" style="1"/>
    <col min="4766" max="4766" width="45.5703125" style="1" customWidth="1"/>
    <col min="4767" max="4767" width="8.85546875" style="1" customWidth="1"/>
    <col min="4768" max="4768" width="9.5703125" style="1" customWidth="1"/>
    <col min="4769" max="4769" width="9.140625" style="1" customWidth="1"/>
    <col min="4770" max="4770" width="15.28515625" style="1" customWidth="1"/>
    <col min="4771" max="4771" width="14.28515625" style="1" customWidth="1"/>
    <col min="4772" max="4772" width="3.28515625" style="1" customWidth="1"/>
    <col min="4773" max="4773" width="45.5703125" style="1" customWidth="1"/>
    <col min="4774" max="4775" width="9.140625" style="1" customWidth="1"/>
    <col min="4776" max="4776" width="17.7109375" style="1" customWidth="1"/>
    <col min="4777" max="4778" width="9.140625" style="1" customWidth="1"/>
    <col min="4779" max="4779" width="3.42578125" style="1" customWidth="1"/>
    <col min="4780" max="4781" width="9.140625" style="1" customWidth="1"/>
    <col min="4782" max="4782" width="17.7109375" style="1" customWidth="1"/>
    <col min="4783" max="4786" width="9.140625" style="1" customWidth="1"/>
    <col min="4787" max="4787" width="17.7109375" style="1" customWidth="1"/>
    <col min="4788" max="4791" width="9.140625" style="1" customWidth="1"/>
    <col min="4792" max="4792" width="17.7109375" style="1" customWidth="1"/>
    <col min="4793" max="4796" width="9.140625" style="1" customWidth="1"/>
    <col min="4797" max="4797" width="17.7109375" style="1" customWidth="1"/>
    <col min="4798" max="4801" width="9.140625" style="1" customWidth="1"/>
    <col min="4802" max="4802" width="17.7109375" style="1" customWidth="1"/>
    <col min="4803" max="4811" width="9.140625" style="1" customWidth="1"/>
    <col min="4812" max="4812" width="17.7109375" style="1" customWidth="1"/>
    <col min="4813" max="4821" width="9.140625" style="1" customWidth="1"/>
    <col min="4822" max="4822" width="17.7109375" style="1" customWidth="1"/>
    <col min="4823" max="4826" width="9.140625" style="1" customWidth="1"/>
    <col min="4827" max="4827" width="17.7109375" style="1" customWidth="1"/>
    <col min="4828" max="4831" width="9.140625" style="1" customWidth="1"/>
    <col min="4832" max="4832" width="17.7109375" style="1" customWidth="1"/>
    <col min="4833" max="4841" width="9.140625" style="1" customWidth="1"/>
    <col min="4842" max="4842" width="17.7109375" style="1" customWidth="1"/>
    <col min="4843" max="4846" width="9.140625" style="1" customWidth="1"/>
    <col min="4847" max="4847" width="17.7109375" style="1" customWidth="1"/>
    <col min="4848" max="4856" width="9.140625" style="1" customWidth="1"/>
    <col min="4857" max="4857" width="17.7109375" style="1" customWidth="1"/>
    <col min="4858" max="5014" width="9.140625" style="1" customWidth="1"/>
    <col min="5015" max="5015" width="50.28515625" style="1" customWidth="1"/>
    <col min="5016" max="5016" width="8.85546875" style="1" customWidth="1"/>
    <col min="5017" max="5017" width="11.5703125" style="1" customWidth="1"/>
    <col min="5018" max="5018" width="9.140625" style="1" customWidth="1"/>
    <col min="5019" max="5019" width="15.7109375" style="1" customWidth="1"/>
    <col min="5020" max="5020" width="11.5703125" style="1" customWidth="1"/>
    <col min="5021" max="5021" width="38.42578125" style="1"/>
    <col min="5022" max="5022" width="45.5703125" style="1" customWidth="1"/>
    <col min="5023" max="5023" width="8.85546875" style="1" customWidth="1"/>
    <col min="5024" max="5024" width="9.5703125" style="1" customWidth="1"/>
    <col min="5025" max="5025" width="9.140625" style="1" customWidth="1"/>
    <col min="5026" max="5026" width="15.28515625" style="1" customWidth="1"/>
    <col min="5027" max="5027" width="14.28515625" style="1" customWidth="1"/>
    <col min="5028" max="5028" width="3.28515625" style="1" customWidth="1"/>
    <col min="5029" max="5029" width="45.5703125" style="1" customWidth="1"/>
    <col min="5030" max="5031" width="9.140625" style="1" customWidth="1"/>
    <col min="5032" max="5032" width="17.7109375" style="1" customWidth="1"/>
    <col min="5033" max="5034" width="9.140625" style="1" customWidth="1"/>
    <col min="5035" max="5035" width="3.42578125" style="1" customWidth="1"/>
    <col min="5036" max="5037" width="9.140625" style="1" customWidth="1"/>
    <col min="5038" max="5038" width="17.7109375" style="1" customWidth="1"/>
    <col min="5039" max="5042" width="9.140625" style="1" customWidth="1"/>
    <col min="5043" max="5043" width="17.7109375" style="1" customWidth="1"/>
    <col min="5044" max="5047" width="9.140625" style="1" customWidth="1"/>
    <col min="5048" max="5048" width="17.7109375" style="1" customWidth="1"/>
    <col min="5049" max="5052" width="9.140625" style="1" customWidth="1"/>
    <col min="5053" max="5053" width="17.7109375" style="1" customWidth="1"/>
    <col min="5054" max="5057" width="9.140625" style="1" customWidth="1"/>
    <col min="5058" max="5058" width="17.7109375" style="1" customWidth="1"/>
    <col min="5059" max="5067" width="9.140625" style="1" customWidth="1"/>
    <col min="5068" max="5068" width="17.7109375" style="1" customWidth="1"/>
    <col min="5069" max="5077" width="9.140625" style="1" customWidth="1"/>
    <col min="5078" max="5078" width="17.7109375" style="1" customWidth="1"/>
    <col min="5079" max="5082" width="9.140625" style="1" customWidth="1"/>
    <col min="5083" max="5083" width="17.7109375" style="1" customWidth="1"/>
    <col min="5084" max="5087" width="9.140625" style="1" customWidth="1"/>
    <col min="5088" max="5088" width="17.7109375" style="1" customWidth="1"/>
    <col min="5089" max="5097" width="9.140625" style="1" customWidth="1"/>
    <col min="5098" max="5098" width="17.7109375" style="1" customWidth="1"/>
    <col min="5099" max="5102" width="9.140625" style="1" customWidth="1"/>
    <col min="5103" max="5103" width="17.7109375" style="1" customWidth="1"/>
    <col min="5104" max="5112" width="9.140625" style="1" customWidth="1"/>
    <col min="5113" max="5113" width="17.7109375" style="1" customWidth="1"/>
    <col min="5114" max="5270" width="9.140625" style="1" customWidth="1"/>
    <col min="5271" max="5271" width="50.28515625" style="1" customWidth="1"/>
    <col min="5272" max="5272" width="8.85546875" style="1" customWidth="1"/>
    <col min="5273" max="5273" width="11.5703125" style="1" customWidth="1"/>
    <col min="5274" max="5274" width="9.140625" style="1" customWidth="1"/>
    <col min="5275" max="5275" width="15.7109375" style="1" customWidth="1"/>
    <col min="5276" max="5276" width="11.5703125" style="1" customWidth="1"/>
    <col min="5277" max="5277" width="38.42578125" style="1"/>
    <col min="5278" max="5278" width="45.5703125" style="1" customWidth="1"/>
    <col min="5279" max="5279" width="8.85546875" style="1" customWidth="1"/>
    <col min="5280" max="5280" width="9.5703125" style="1" customWidth="1"/>
    <col min="5281" max="5281" width="9.140625" style="1" customWidth="1"/>
    <col min="5282" max="5282" width="15.28515625" style="1" customWidth="1"/>
    <col min="5283" max="5283" width="14.28515625" style="1" customWidth="1"/>
    <col min="5284" max="5284" width="3.28515625" style="1" customWidth="1"/>
    <col min="5285" max="5285" width="45.5703125" style="1" customWidth="1"/>
    <col min="5286" max="5287" width="9.140625" style="1" customWidth="1"/>
    <col min="5288" max="5288" width="17.7109375" style="1" customWidth="1"/>
    <col min="5289" max="5290" width="9.140625" style="1" customWidth="1"/>
    <col min="5291" max="5291" width="3.42578125" style="1" customWidth="1"/>
    <col min="5292" max="5293" width="9.140625" style="1" customWidth="1"/>
    <col min="5294" max="5294" width="17.7109375" style="1" customWidth="1"/>
    <col min="5295" max="5298" width="9.140625" style="1" customWidth="1"/>
    <col min="5299" max="5299" width="17.7109375" style="1" customWidth="1"/>
    <col min="5300" max="5303" width="9.140625" style="1" customWidth="1"/>
    <col min="5304" max="5304" width="17.7109375" style="1" customWidth="1"/>
    <col min="5305" max="5308" width="9.140625" style="1" customWidth="1"/>
    <col min="5309" max="5309" width="17.7109375" style="1" customWidth="1"/>
    <col min="5310" max="5313" width="9.140625" style="1" customWidth="1"/>
    <col min="5314" max="5314" width="17.7109375" style="1" customWidth="1"/>
    <col min="5315" max="5323" width="9.140625" style="1" customWidth="1"/>
    <col min="5324" max="5324" width="17.7109375" style="1" customWidth="1"/>
    <col min="5325" max="5333" width="9.140625" style="1" customWidth="1"/>
    <col min="5334" max="5334" width="17.7109375" style="1" customWidth="1"/>
    <col min="5335" max="5338" width="9.140625" style="1" customWidth="1"/>
    <col min="5339" max="5339" width="17.7109375" style="1" customWidth="1"/>
    <col min="5340" max="5343" width="9.140625" style="1" customWidth="1"/>
    <col min="5344" max="5344" width="17.7109375" style="1" customWidth="1"/>
    <col min="5345" max="5353" width="9.140625" style="1" customWidth="1"/>
    <col min="5354" max="5354" width="17.7109375" style="1" customWidth="1"/>
    <col min="5355" max="5358" width="9.140625" style="1" customWidth="1"/>
    <col min="5359" max="5359" width="17.7109375" style="1" customWidth="1"/>
    <col min="5360" max="5368" width="9.140625" style="1" customWidth="1"/>
    <col min="5369" max="5369" width="17.7109375" style="1" customWidth="1"/>
    <col min="5370" max="5526" width="9.140625" style="1" customWidth="1"/>
    <col min="5527" max="5527" width="50.28515625" style="1" customWidth="1"/>
    <col min="5528" max="5528" width="8.85546875" style="1" customWidth="1"/>
    <col min="5529" max="5529" width="11.5703125" style="1" customWidth="1"/>
    <col min="5530" max="5530" width="9.140625" style="1" customWidth="1"/>
    <col min="5531" max="5531" width="15.7109375" style="1" customWidth="1"/>
    <col min="5532" max="5532" width="11.5703125" style="1" customWidth="1"/>
    <col min="5533" max="5533" width="38.42578125" style="1"/>
    <col min="5534" max="5534" width="45.5703125" style="1" customWidth="1"/>
    <col min="5535" max="5535" width="8.85546875" style="1" customWidth="1"/>
    <col min="5536" max="5536" width="9.5703125" style="1" customWidth="1"/>
    <col min="5537" max="5537" width="9.140625" style="1" customWidth="1"/>
    <col min="5538" max="5538" width="15.28515625" style="1" customWidth="1"/>
    <col min="5539" max="5539" width="14.28515625" style="1" customWidth="1"/>
    <col min="5540" max="5540" width="3.28515625" style="1" customWidth="1"/>
    <col min="5541" max="5541" width="45.5703125" style="1" customWidth="1"/>
    <col min="5542" max="5543" width="9.140625" style="1" customWidth="1"/>
    <col min="5544" max="5544" width="17.7109375" style="1" customWidth="1"/>
    <col min="5545" max="5546" width="9.140625" style="1" customWidth="1"/>
    <col min="5547" max="5547" width="3.42578125" style="1" customWidth="1"/>
    <col min="5548" max="5549" width="9.140625" style="1" customWidth="1"/>
    <col min="5550" max="5550" width="17.7109375" style="1" customWidth="1"/>
    <col min="5551" max="5554" width="9.140625" style="1" customWidth="1"/>
    <col min="5555" max="5555" width="17.7109375" style="1" customWidth="1"/>
    <col min="5556" max="5559" width="9.140625" style="1" customWidth="1"/>
    <col min="5560" max="5560" width="17.7109375" style="1" customWidth="1"/>
    <col min="5561" max="5564" width="9.140625" style="1" customWidth="1"/>
    <col min="5565" max="5565" width="17.7109375" style="1" customWidth="1"/>
    <col min="5566" max="5569" width="9.140625" style="1" customWidth="1"/>
    <col min="5570" max="5570" width="17.7109375" style="1" customWidth="1"/>
    <col min="5571" max="5579" width="9.140625" style="1" customWidth="1"/>
    <col min="5580" max="5580" width="17.7109375" style="1" customWidth="1"/>
    <col min="5581" max="5589" width="9.140625" style="1" customWidth="1"/>
    <col min="5590" max="5590" width="17.7109375" style="1" customWidth="1"/>
    <col min="5591" max="5594" width="9.140625" style="1" customWidth="1"/>
    <col min="5595" max="5595" width="17.7109375" style="1" customWidth="1"/>
    <col min="5596" max="5599" width="9.140625" style="1" customWidth="1"/>
    <col min="5600" max="5600" width="17.7109375" style="1" customWidth="1"/>
    <col min="5601" max="5609" width="9.140625" style="1" customWidth="1"/>
    <col min="5610" max="5610" width="17.7109375" style="1" customWidth="1"/>
    <col min="5611" max="5614" width="9.140625" style="1" customWidth="1"/>
    <col min="5615" max="5615" width="17.7109375" style="1" customWidth="1"/>
    <col min="5616" max="5624" width="9.140625" style="1" customWidth="1"/>
    <col min="5625" max="5625" width="17.7109375" style="1" customWidth="1"/>
    <col min="5626" max="5782" width="9.140625" style="1" customWidth="1"/>
    <col min="5783" max="5783" width="50.28515625" style="1" customWidth="1"/>
    <col min="5784" max="5784" width="8.85546875" style="1" customWidth="1"/>
    <col min="5785" max="5785" width="11.5703125" style="1" customWidth="1"/>
    <col min="5786" max="5786" width="9.140625" style="1" customWidth="1"/>
    <col min="5787" max="5787" width="15.7109375" style="1" customWidth="1"/>
    <col min="5788" max="5788" width="11.5703125" style="1" customWidth="1"/>
    <col min="5789" max="5789" width="38.42578125" style="1"/>
    <col min="5790" max="5790" width="45.5703125" style="1" customWidth="1"/>
    <col min="5791" max="5791" width="8.85546875" style="1" customWidth="1"/>
    <col min="5792" max="5792" width="9.5703125" style="1" customWidth="1"/>
    <col min="5793" max="5793" width="9.140625" style="1" customWidth="1"/>
    <col min="5794" max="5794" width="15.28515625" style="1" customWidth="1"/>
    <col min="5795" max="5795" width="14.28515625" style="1" customWidth="1"/>
    <col min="5796" max="5796" width="3.28515625" style="1" customWidth="1"/>
    <col min="5797" max="5797" width="45.5703125" style="1" customWidth="1"/>
    <col min="5798" max="5799" width="9.140625" style="1" customWidth="1"/>
    <col min="5800" max="5800" width="17.7109375" style="1" customWidth="1"/>
    <col min="5801" max="5802" width="9.140625" style="1" customWidth="1"/>
    <col min="5803" max="5803" width="3.42578125" style="1" customWidth="1"/>
    <col min="5804" max="5805" width="9.140625" style="1" customWidth="1"/>
    <col min="5806" max="5806" width="17.7109375" style="1" customWidth="1"/>
    <col min="5807" max="5810" width="9.140625" style="1" customWidth="1"/>
    <col min="5811" max="5811" width="17.7109375" style="1" customWidth="1"/>
    <col min="5812" max="5815" width="9.140625" style="1" customWidth="1"/>
    <col min="5816" max="5816" width="17.7109375" style="1" customWidth="1"/>
    <col min="5817" max="5820" width="9.140625" style="1" customWidth="1"/>
    <col min="5821" max="5821" width="17.7109375" style="1" customWidth="1"/>
    <col min="5822" max="5825" width="9.140625" style="1" customWidth="1"/>
    <col min="5826" max="5826" width="17.7109375" style="1" customWidth="1"/>
    <col min="5827" max="5835" width="9.140625" style="1" customWidth="1"/>
    <col min="5836" max="5836" width="17.7109375" style="1" customWidth="1"/>
    <col min="5837" max="5845" width="9.140625" style="1" customWidth="1"/>
    <col min="5846" max="5846" width="17.7109375" style="1" customWidth="1"/>
    <col min="5847" max="5850" width="9.140625" style="1" customWidth="1"/>
    <col min="5851" max="5851" width="17.7109375" style="1" customWidth="1"/>
    <col min="5852" max="5855" width="9.140625" style="1" customWidth="1"/>
    <col min="5856" max="5856" width="17.7109375" style="1" customWidth="1"/>
    <col min="5857" max="5865" width="9.140625" style="1" customWidth="1"/>
    <col min="5866" max="5866" width="17.7109375" style="1" customWidth="1"/>
    <col min="5867" max="5870" width="9.140625" style="1" customWidth="1"/>
    <col min="5871" max="5871" width="17.7109375" style="1" customWidth="1"/>
    <col min="5872" max="5880" width="9.140625" style="1" customWidth="1"/>
    <col min="5881" max="5881" width="17.7109375" style="1" customWidth="1"/>
    <col min="5882" max="6038" width="9.140625" style="1" customWidth="1"/>
    <col min="6039" max="6039" width="50.28515625" style="1" customWidth="1"/>
    <col min="6040" max="6040" width="8.85546875" style="1" customWidth="1"/>
    <col min="6041" max="6041" width="11.5703125" style="1" customWidth="1"/>
    <col min="6042" max="6042" width="9.140625" style="1" customWidth="1"/>
    <col min="6043" max="6043" width="15.7109375" style="1" customWidth="1"/>
    <col min="6044" max="6044" width="11.5703125" style="1" customWidth="1"/>
    <col min="6045" max="6045" width="38.42578125" style="1"/>
    <col min="6046" max="6046" width="45.5703125" style="1" customWidth="1"/>
    <col min="6047" max="6047" width="8.85546875" style="1" customWidth="1"/>
    <col min="6048" max="6048" width="9.5703125" style="1" customWidth="1"/>
    <col min="6049" max="6049" width="9.140625" style="1" customWidth="1"/>
    <col min="6050" max="6050" width="15.28515625" style="1" customWidth="1"/>
    <col min="6051" max="6051" width="14.28515625" style="1" customWidth="1"/>
    <col min="6052" max="6052" width="3.28515625" style="1" customWidth="1"/>
    <col min="6053" max="6053" width="45.5703125" style="1" customWidth="1"/>
    <col min="6054" max="6055" width="9.140625" style="1" customWidth="1"/>
    <col min="6056" max="6056" width="17.7109375" style="1" customWidth="1"/>
    <col min="6057" max="6058" width="9.140625" style="1" customWidth="1"/>
    <col min="6059" max="6059" width="3.42578125" style="1" customWidth="1"/>
    <col min="6060" max="6061" width="9.140625" style="1" customWidth="1"/>
    <col min="6062" max="6062" width="17.7109375" style="1" customWidth="1"/>
    <col min="6063" max="6066" width="9.140625" style="1" customWidth="1"/>
    <col min="6067" max="6067" width="17.7109375" style="1" customWidth="1"/>
    <col min="6068" max="6071" width="9.140625" style="1" customWidth="1"/>
    <col min="6072" max="6072" width="17.7109375" style="1" customWidth="1"/>
    <col min="6073" max="6076" width="9.140625" style="1" customWidth="1"/>
    <col min="6077" max="6077" width="17.7109375" style="1" customWidth="1"/>
    <col min="6078" max="6081" width="9.140625" style="1" customWidth="1"/>
    <col min="6082" max="6082" width="17.7109375" style="1" customWidth="1"/>
    <col min="6083" max="6091" width="9.140625" style="1" customWidth="1"/>
    <col min="6092" max="6092" width="17.7109375" style="1" customWidth="1"/>
    <col min="6093" max="6101" width="9.140625" style="1" customWidth="1"/>
    <col min="6102" max="6102" width="17.7109375" style="1" customWidth="1"/>
    <col min="6103" max="6106" width="9.140625" style="1" customWidth="1"/>
    <col min="6107" max="6107" width="17.7109375" style="1" customWidth="1"/>
    <col min="6108" max="6111" width="9.140625" style="1" customWidth="1"/>
    <col min="6112" max="6112" width="17.7109375" style="1" customWidth="1"/>
    <col min="6113" max="6121" width="9.140625" style="1" customWidth="1"/>
    <col min="6122" max="6122" width="17.7109375" style="1" customWidth="1"/>
    <col min="6123" max="6126" width="9.140625" style="1" customWidth="1"/>
    <col min="6127" max="6127" width="17.7109375" style="1" customWidth="1"/>
    <col min="6128" max="6136" width="9.140625" style="1" customWidth="1"/>
    <col min="6137" max="6137" width="17.7109375" style="1" customWidth="1"/>
    <col min="6138" max="6294" width="9.140625" style="1" customWidth="1"/>
    <col min="6295" max="6295" width="50.28515625" style="1" customWidth="1"/>
    <col min="6296" max="6296" width="8.85546875" style="1" customWidth="1"/>
    <col min="6297" max="6297" width="11.5703125" style="1" customWidth="1"/>
    <col min="6298" max="6298" width="9.140625" style="1" customWidth="1"/>
    <col min="6299" max="6299" width="15.7109375" style="1" customWidth="1"/>
    <col min="6300" max="6300" width="11.5703125" style="1" customWidth="1"/>
    <col min="6301" max="6301" width="38.42578125" style="1"/>
    <col min="6302" max="6302" width="45.5703125" style="1" customWidth="1"/>
    <col min="6303" max="6303" width="8.85546875" style="1" customWidth="1"/>
    <col min="6304" max="6304" width="9.5703125" style="1" customWidth="1"/>
    <col min="6305" max="6305" width="9.140625" style="1" customWidth="1"/>
    <col min="6306" max="6306" width="15.28515625" style="1" customWidth="1"/>
    <col min="6307" max="6307" width="14.28515625" style="1" customWidth="1"/>
    <col min="6308" max="6308" width="3.28515625" style="1" customWidth="1"/>
    <col min="6309" max="6309" width="45.5703125" style="1" customWidth="1"/>
    <col min="6310" max="6311" width="9.140625" style="1" customWidth="1"/>
    <col min="6312" max="6312" width="17.7109375" style="1" customWidth="1"/>
    <col min="6313" max="6314" width="9.140625" style="1" customWidth="1"/>
    <col min="6315" max="6315" width="3.42578125" style="1" customWidth="1"/>
    <col min="6316" max="6317" width="9.140625" style="1" customWidth="1"/>
    <col min="6318" max="6318" width="17.7109375" style="1" customWidth="1"/>
    <col min="6319" max="6322" width="9.140625" style="1" customWidth="1"/>
    <col min="6323" max="6323" width="17.7109375" style="1" customWidth="1"/>
    <col min="6324" max="6327" width="9.140625" style="1" customWidth="1"/>
    <col min="6328" max="6328" width="17.7109375" style="1" customWidth="1"/>
    <col min="6329" max="6332" width="9.140625" style="1" customWidth="1"/>
    <col min="6333" max="6333" width="17.7109375" style="1" customWidth="1"/>
    <col min="6334" max="6337" width="9.140625" style="1" customWidth="1"/>
    <col min="6338" max="6338" width="17.7109375" style="1" customWidth="1"/>
    <col min="6339" max="6347" width="9.140625" style="1" customWidth="1"/>
    <col min="6348" max="6348" width="17.7109375" style="1" customWidth="1"/>
    <col min="6349" max="6357" width="9.140625" style="1" customWidth="1"/>
    <col min="6358" max="6358" width="17.7109375" style="1" customWidth="1"/>
    <col min="6359" max="6362" width="9.140625" style="1" customWidth="1"/>
    <col min="6363" max="6363" width="17.7109375" style="1" customWidth="1"/>
    <col min="6364" max="6367" width="9.140625" style="1" customWidth="1"/>
    <col min="6368" max="6368" width="17.7109375" style="1" customWidth="1"/>
    <col min="6369" max="6377" width="9.140625" style="1" customWidth="1"/>
    <col min="6378" max="6378" width="17.7109375" style="1" customWidth="1"/>
    <col min="6379" max="6382" width="9.140625" style="1" customWidth="1"/>
    <col min="6383" max="6383" width="17.7109375" style="1" customWidth="1"/>
    <col min="6384" max="6392" width="9.140625" style="1" customWidth="1"/>
    <col min="6393" max="6393" width="17.7109375" style="1" customWidth="1"/>
    <col min="6394" max="6550" width="9.140625" style="1" customWidth="1"/>
    <col min="6551" max="6551" width="50.28515625" style="1" customWidth="1"/>
    <col min="6552" max="6552" width="8.85546875" style="1" customWidth="1"/>
    <col min="6553" max="6553" width="11.5703125" style="1" customWidth="1"/>
    <col min="6554" max="6554" width="9.140625" style="1" customWidth="1"/>
    <col min="6555" max="6555" width="15.7109375" style="1" customWidth="1"/>
    <col min="6556" max="6556" width="11.5703125" style="1" customWidth="1"/>
    <col min="6557" max="6557" width="38.42578125" style="1"/>
    <col min="6558" max="6558" width="45.5703125" style="1" customWidth="1"/>
    <col min="6559" max="6559" width="8.85546875" style="1" customWidth="1"/>
    <col min="6560" max="6560" width="9.5703125" style="1" customWidth="1"/>
    <col min="6561" max="6561" width="9.140625" style="1" customWidth="1"/>
    <col min="6562" max="6562" width="15.28515625" style="1" customWidth="1"/>
    <col min="6563" max="6563" width="14.28515625" style="1" customWidth="1"/>
    <col min="6564" max="6564" width="3.28515625" style="1" customWidth="1"/>
    <col min="6565" max="6565" width="45.5703125" style="1" customWidth="1"/>
    <col min="6566" max="6567" width="9.140625" style="1" customWidth="1"/>
    <col min="6568" max="6568" width="17.7109375" style="1" customWidth="1"/>
    <col min="6569" max="6570" width="9.140625" style="1" customWidth="1"/>
    <col min="6571" max="6571" width="3.42578125" style="1" customWidth="1"/>
    <col min="6572" max="6573" width="9.140625" style="1" customWidth="1"/>
    <col min="6574" max="6574" width="17.7109375" style="1" customWidth="1"/>
    <col min="6575" max="6578" width="9.140625" style="1" customWidth="1"/>
    <col min="6579" max="6579" width="17.7109375" style="1" customWidth="1"/>
    <col min="6580" max="6583" width="9.140625" style="1" customWidth="1"/>
    <col min="6584" max="6584" width="17.7109375" style="1" customWidth="1"/>
    <col min="6585" max="6588" width="9.140625" style="1" customWidth="1"/>
    <col min="6589" max="6589" width="17.7109375" style="1" customWidth="1"/>
    <col min="6590" max="6593" width="9.140625" style="1" customWidth="1"/>
    <col min="6594" max="6594" width="17.7109375" style="1" customWidth="1"/>
    <col min="6595" max="6603" width="9.140625" style="1" customWidth="1"/>
    <col min="6604" max="6604" width="17.7109375" style="1" customWidth="1"/>
    <col min="6605" max="6613" width="9.140625" style="1" customWidth="1"/>
    <col min="6614" max="6614" width="17.7109375" style="1" customWidth="1"/>
    <col min="6615" max="6618" width="9.140625" style="1" customWidth="1"/>
    <col min="6619" max="6619" width="17.7109375" style="1" customWidth="1"/>
    <col min="6620" max="6623" width="9.140625" style="1" customWidth="1"/>
    <col min="6624" max="6624" width="17.7109375" style="1" customWidth="1"/>
    <col min="6625" max="6633" width="9.140625" style="1" customWidth="1"/>
    <col min="6634" max="6634" width="17.7109375" style="1" customWidth="1"/>
    <col min="6635" max="6638" width="9.140625" style="1" customWidth="1"/>
    <col min="6639" max="6639" width="17.7109375" style="1" customWidth="1"/>
    <col min="6640" max="6648" width="9.140625" style="1" customWidth="1"/>
    <col min="6649" max="6649" width="17.7109375" style="1" customWidth="1"/>
    <col min="6650" max="6806" width="9.140625" style="1" customWidth="1"/>
    <col min="6807" max="6807" width="50.28515625" style="1" customWidth="1"/>
    <col min="6808" max="6808" width="8.85546875" style="1" customWidth="1"/>
    <col min="6809" max="6809" width="11.5703125" style="1" customWidth="1"/>
    <col min="6810" max="6810" width="9.140625" style="1" customWidth="1"/>
    <col min="6811" max="6811" width="15.7109375" style="1" customWidth="1"/>
    <col min="6812" max="6812" width="11.5703125" style="1" customWidth="1"/>
    <col min="6813" max="6813" width="38.42578125" style="1"/>
    <col min="6814" max="6814" width="45.5703125" style="1" customWidth="1"/>
    <col min="6815" max="6815" width="8.85546875" style="1" customWidth="1"/>
    <col min="6816" max="6816" width="9.5703125" style="1" customWidth="1"/>
    <col min="6817" max="6817" width="9.140625" style="1" customWidth="1"/>
    <col min="6818" max="6818" width="15.28515625" style="1" customWidth="1"/>
    <col min="6819" max="6819" width="14.28515625" style="1" customWidth="1"/>
    <col min="6820" max="6820" width="3.28515625" style="1" customWidth="1"/>
    <col min="6821" max="6821" width="45.5703125" style="1" customWidth="1"/>
    <col min="6822" max="6823" width="9.140625" style="1" customWidth="1"/>
    <col min="6824" max="6824" width="17.7109375" style="1" customWidth="1"/>
    <col min="6825" max="6826" width="9.140625" style="1" customWidth="1"/>
    <col min="6827" max="6827" width="3.42578125" style="1" customWidth="1"/>
    <col min="6828" max="6829" width="9.140625" style="1" customWidth="1"/>
    <col min="6830" max="6830" width="17.7109375" style="1" customWidth="1"/>
    <col min="6831" max="6834" width="9.140625" style="1" customWidth="1"/>
    <col min="6835" max="6835" width="17.7109375" style="1" customWidth="1"/>
    <col min="6836" max="6839" width="9.140625" style="1" customWidth="1"/>
    <col min="6840" max="6840" width="17.7109375" style="1" customWidth="1"/>
    <col min="6841" max="6844" width="9.140625" style="1" customWidth="1"/>
    <col min="6845" max="6845" width="17.7109375" style="1" customWidth="1"/>
    <col min="6846" max="6849" width="9.140625" style="1" customWidth="1"/>
    <col min="6850" max="6850" width="17.7109375" style="1" customWidth="1"/>
    <col min="6851" max="6859" width="9.140625" style="1" customWidth="1"/>
    <col min="6860" max="6860" width="17.7109375" style="1" customWidth="1"/>
    <col min="6861" max="6869" width="9.140625" style="1" customWidth="1"/>
    <col min="6870" max="6870" width="17.7109375" style="1" customWidth="1"/>
    <col min="6871" max="6874" width="9.140625" style="1" customWidth="1"/>
    <col min="6875" max="6875" width="17.7109375" style="1" customWidth="1"/>
    <col min="6876" max="6879" width="9.140625" style="1" customWidth="1"/>
    <col min="6880" max="6880" width="17.7109375" style="1" customWidth="1"/>
    <col min="6881" max="6889" width="9.140625" style="1" customWidth="1"/>
    <col min="6890" max="6890" width="17.7109375" style="1" customWidth="1"/>
    <col min="6891" max="6894" width="9.140625" style="1" customWidth="1"/>
    <col min="6895" max="6895" width="17.7109375" style="1" customWidth="1"/>
    <col min="6896" max="6904" width="9.140625" style="1" customWidth="1"/>
    <col min="6905" max="6905" width="17.7109375" style="1" customWidth="1"/>
    <col min="6906" max="7062" width="9.140625" style="1" customWidth="1"/>
    <col min="7063" max="7063" width="50.28515625" style="1" customWidth="1"/>
    <col min="7064" max="7064" width="8.85546875" style="1" customWidth="1"/>
    <col min="7065" max="7065" width="11.5703125" style="1" customWidth="1"/>
    <col min="7066" max="7066" width="9.140625" style="1" customWidth="1"/>
    <col min="7067" max="7067" width="15.7109375" style="1" customWidth="1"/>
    <col min="7068" max="7068" width="11.5703125" style="1" customWidth="1"/>
    <col min="7069" max="7069" width="38.42578125" style="1"/>
    <col min="7070" max="7070" width="45.5703125" style="1" customWidth="1"/>
    <col min="7071" max="7071" width="8.85546875" style="1" customWidth="1"/>
    <col min="7072" max="7072" width="9.5703125" style="1" customWidth="1"/>
    <col min="7073" max="7073" width="9.140625" style="1" customWidth="1"/>
    <col min="7074" max="7074" width="15.28515625" style="1" customWidth="1"/>
    <col min="7075" max="7075" width="14.28515625" style="1" customWidth="1"/>
    <col min="7076" max="7076" width="3.28515625" style="1" customWidth="1"/>
    <col min="7077" max="7077" width="45.5703125" style="1" customWidth="1"/>
    <col min="7078" max="7079" width="9.140625" style="1" customWidth="1"/>
    <col min="7080" max="7080" width="17.7109375" style="1" customWidth="1"/>
    <col min="7081" max="7082" width="9.140625" style="1" customWidth="1"/>
    <col min="7083" max="7083" width="3.42578125" style="1" customWidth="1"/>
    <col min="7084" max="7085" width="9.140625" style="1" customWidth="1"/>
    <col min="7086" max="7086" width="17.7109375" style="1" customWidth="1"/>
    <col min="7087" max="7090" width="9.140625" style="1" customWidth="1"/>
    <col min="7091" max="7091" width="17.7109375" style="1" customWidth="1"/>
    <col min="7092" max="7095" width="9.140625" style="1" customWidth="1"/>
    <col min="7096" max="7096" width="17.7109375" style="1" customWidth="1"/>
    <col min="7097" max="7100" width="9.140625" style="1" customWidth="1"/>
    <col min="7101" max="7101" width="17.7109375" style="1" customWidth="1"/>
    <col min="7102" max="7105" width="9.140625" style="1" customWidth="1"/>
    <col min="7106" max="7106" width="17.7109375" style="1" customWidth="1"/>
    <col min="7107" max="7115" width="9.140625" style="1" customWidth="1"/>
    <col min="7116" max="7116" width="17.7109375" style="1" customWidth="1"/>
    <col min="7117" max="7125" width="9.140625" style="1" customWidth="1"/>
    <col min="7126" max="7126" width="17.7109375" style="1" customWidth="1"/>
    <col min="7127" max="7130" width="9.140625" style="1" customWidth="1"/>
    <col min="7131" max="7131" width="17.7109375" style="1" customWidth="1"/>
    <col min="7132" max="7135" width="9.140625" style="1" customWidth="1"/>
    <col min="7136" max="7136" width="17.7109375" style="1" customWidth="1"/>
    <col min="7137" max="7145" width="9.140625" style="1" customWidth="1"/>
    <col min="7146" max="7146" width="17.7109375" style="1" customWidth="1"/>
    <col min="7147" max="7150" width="9.140625" style="1" customWidth="1"/>
    <col min="7151" max="7151" width="17.7109375" style="1" customWidth="1"/>
    <col min="7152" max="7160" width="9.140625" style="1" customWidth="1"/>
    <col min="7161" max="7161" width="17.7109375" style="1" customWidth="1"/>
    <col min="7162" max="7318" width="9.140625" style="1" customWidth="1"/>
    <col min="7319" max="7319" width="50.28515625" style="1" customWidth="1"/>
    <col min="7320" max="7320" width="8.85546875" style="1" customWidth="1"/>
    <col min="7321" max="7321" width="11.5703125" style="1" customWidth="1"/>
    <col min="7322" max="7322" width="9.140625" style="1" customWidth="1"/>
    <col min="7323" max="7323" width="15.7109375" style="1" customWidth="1"/>
    <col min="7324" max="7324" width="11.5703125" style="1" customWidth="1"/>
    <col min="7325" max="7325" width="38.42578125" style="1"/>
    <col min="7326" max="7326" width="45.5703125" style="1" customWidth="1"/>
    <col min="7327" max="7327" width="8.85546875" style="1" customWidth="1"/>
    <col min="7328" max="7328" width="9.5703125" style="1" customWidth="1"/>
    <col min="7329" max="7329" width="9.140625" style="1" customWidth="1"/>
    <col min="7330" max="7330" width="15.28515625" style="1" customWidth="1"/>
    <col min="7331" max="7331" width="14.28515625" style="1" customWidth="1"/>
    <col min="7332" max="7332" width="3.28515625" style="1" customWidth="1"/>
    <col min="7333" max="7333" width="45.5703125" style="1" customWidth="1"/>
    <col min="7334" max="7335" width="9.140625" style="1" customWidth="1"/>
    <col min="7336" max="7336" width="17.7109375" style="1" customWidth="1"/>
    <col min="7337" max="7338" width="9.140625" style="1" customWidth="1"/>
    <col min="7339" max="7339" width="3.42578125" style="1" customWidth="1"/>
    <col min="7340" max="7341" width="9.140625" style="1" customWidth="1"/>
    <col min="7342" max="7342" width="17.7109375" style="1" customWidth="1"/>
    <col min="7343" max="7346" width="9.140625" style="1" customWidth="1"/>
    <col min="7347" max="7347" width="17.7109375" style="1" customWidth="1"/>
    <col min="7348" max="7351" width="9.140625" style="1" customWidth="1"/>
    <col min="7352" max="7352" width="17.7109375" style="1" customWidth="1"/>
    <col min="7353" max="7356" width="9.140625" style="1" customWidth="1"/>
    <col min="7357" max="7357" width="17.7109375" style="1" customWidth="1"/>
    <col min="7358" max="7361" width="9.140625" style="1" customWidth="1"/>
    <col min="7362" max="7362" width="17.7109375" style="1" customWidth="1"/>
    <col min="7363" max="7371" width="9.140625" style="1" customWidth="1"/>
    <col min="7372" max="7372" width="17.7109375" style="1" customWidth="1"/>
    <col min="7373" max="7381" width="9.140625" style="1" customWidth="1"/>
    <col min="7382" max="7382" width="17.7109375" style="1" customWidth="1"/>
    <col min="7383" max="7386" width="9.140625" style="1" customWidth="1"/>
    <col min="7387" max="7387" width="17.7109375" style="1" customWidth="1"/>
    <col min="7388" max="7391" width="9.140625" style="1" customWidth="1"/>
    <col min="7392" max="7392" width="17.7109375" style="1" customWidth="1"/>
    <col min="7393" max="7401" width="9.140625" style="1" customWidth="1"/>
    <col min="7402" max="7402" width="17.7109375" style="1" customWidth="1"/>
    <col min="7403" max="7406" width="9.140625" style="1" customWidth="1"/>
    <col min="7407" max="7407" width="17.7109375" style="1" customWidth="1"/>
    <col min="7408" max="7416" width="9.140625" style="1" customWidth="1"/>
    <col min="7417" max="7417" width="17.7109375" style="1" customWidth="1"/>
    <col min="7418" max="7574" width="9.140625" style="1" customWidth="1"/>
    <col min="7575" max="7575" width="50.28515625" style="1" customWidth="1"/>
    <col min="7576" max="7576" width="8.85546875" style="1" customWidth="1"/>
    <col min="7577" max="7577" width="11.5703125" style="1" customWidth="1"/>
    <col min="7578" max="7578" width="9.140625" style="1" customWidth="1"/>
    <col min="7579" max="7579" width="15.7109375" style="1" customWidth="1"/>
    <col min="7580" max="7580" width="11.5703125" style="1" customWidth="1"/>
    <col min="7581" max="7581" width="38.42578125" style="1"/>
    <col min="7582" max="7582" width="45.5703125" style="1" customWidth="1"/>
    <col min="7583" max="7583" width="8.85546875" style="1" customWidth="1"/>
    <col min="7584" max="7584" width="9.5703125" style="1" customWidth="1"/>
    <col min="7585" max="7585" width="9.140625" style="1" customWidth="1"/>
    <col min="7586" max="7586" width="15.28515625" style="1" customWidth="1"/>
    <col min="7587" max="7587" width="14.28515625" style="1" customWidth="1"/>
    <col min="7588" max="7588" width="3.28515625" style="1" customWidth="1"/>
    <col min="7589" max="7589" width="45.5703125" style="1" customWidth="1"/>
    <col min="7590" max="7591" width="9.140625" style="1" customWidth="1"/>
    <col min="7592" max="7592" width="17.7109375" style="1" customWidth="1"/>
    <col min="7593" max="7594" width="9.140625" style="1" customWidth="1"/>
    <col min="7595" max="7595" width="3.42578125" style="1" customWidth="1"/>
    <col min="7596" max="7597" width="9.140625" style="1" customWidth="1"/>
    <col min="7598" max="7598" width="17.7109375" style="1" customWidth="1"/>
    <col min="7599" max="7602" width="9.140625" style="1" customWidth="1"/>
    <col min="7603" max="7603" width="17.7109375" style="1" customWidth="1"/>
    <col min="7604" max="7607" width="9.140625" style="1" customWidth="1"/>
    <col min="7608" max="7608" width="17.7109375" style="1" customWidth="1"/>
    <col min="7609" max="7612" width="9.140625" style="1" customWidth="1"/>
    <col min="7613" max="7613" width="17.7109375" style="1" customWidth="1"/>
    <col min="7614" max="7617" width="9.140625" style="1" customWidth="1"/>
    <col min="7618" max="7618" width="17.7109375" style="1" customWidth="1"/>
    <col min="7619" max="7627" width="9.140625" style="1" customWidth="1"/>
    <col min="7628" max="7628" width="17.7109375" style="1" customWidth="1"/>
    <col min="7629" max="7637" width="9.140625" style="1" customWidth="1"/>
    <col min="7638" max="7638" width="17.7109375" style="1" customWidth="1"/>
    <col min="7639" max="7642" width="9.140625" style="1" customWidth="1"/>
    <col min="7643" max="7643" width="17.7109375" style="1" customWidth="1"/>
    <col min="7644" max="7647" width="9.140625" style="1" customWidth="1"/>
    <col min="7648" max="7648" width="17.7109375" style="1" customWidth="1"/>
    <col min="7649" max="7657" width="9.140625" style="1" customWidth="1"/>
    <col min="7658" max="7658" width="17.7109375" style="1" customWidth="1"/>
    <col min="7659" max="7662" width="9.140625" style="1" customWidth="1"/>
    <col min="7663" max="7663" width="17.7109375" style="1" customWidth="1"/>
    <col min="7664" max="7672" width="9.140625" style="1" customWidth="1"/>
    <col min="7673" max="7673" width="17.7109375" style="1" customWidth="1"/>
    <col min="7674" max="7830" width="9.140625" style="1" customWidth="1"/>
    <col min="7831" max="7831" width="50.28515625" style="1" customWidth="1"/>
    <col min="7832" max="7832" width="8.85546875" style="1" customWidth="1"/>
    <col min="7833" max="7833" width="11.5703125" style="1" customWidth="1"/>
    <col min="7834" max="7834" width="9.140625" style="1" customWidth="1"/>
    <col min="7835" max="7835" width="15.7109375" style="1" customWidth="1"/>
    <col min="7836" max="7836" width="11.5703125" style="1" customWidth="1"/>
    <col min="7837" max="7837" width="38.42578125" style="1"/>
    <col min="7838" max="7838" width="45.5703125" style="1" customWidth="1"/>
    <col min="7839" max="7839" width="8.85546875" style="1" customWidth="1"/>
    <col min="7840" max="7840" width="9.5703125" style="1" customWidth="1"/>
    <col min="7841" max="7841" width="9.140625" style="1" customWidth="1"/>
    <col min="7842" max="7842" width="15.28515625" style="1" customWidth="1"/>
    <col min="7843" max="7843" width="14.28515625" style="1" customWidth="1"/>
    <col min="7844" max="7844" width="3.28515625" style="1" customWidth="1"/>
    <col min="7845" max="7845" width="45.5703125" style="1" customWidth="1"/>
    <col min="7846" max="7847" width="9.140625" style="1" customWidth="1"/>
    <col min="7848" max="7848" width="17.7109375" style="1" customWidth="1"/>
    <col min="7849" max="7850" width="9.140625" style="1" customWidth="1"/>
    <col min="7851" max="7851" width="3.42578125" style="1" customWidth="1"/>
    <col min="7852" max="7853" width="9.140625" style="1" customWidth="1"/>
    <col min="7854" max="7854" width="17.7109375" style="1" customWidth="1"/>
    <col min="7855" max="7858" width="9.140625" style="1" customWidth="1"/>
    <col min="7859" max="7859" width="17.7109375" style="1" customWidth="1"/>
    <col min="7860" max="7863" width="9.140625" style="1" customWidth="1"/>
    <col min="7864" max="7864" width="17.7109375" style="1" customWidth="1"/>
    <col min="7865" max="7868" width="9.140625" style="1" customWidth="1"/>
    <col min="7869" max="7869" width="17.7109375" style="1" customWidth="1"/>
    <col min="7870" max="7873" width="9.140625" style="1" customWidth="1"/>
    <col min="7874" max="7874" width="17.7109375" style="1" customWidth="1"/>
    <col min="7875" max="7883" width="9.140625" style="1" customWidth="1"/>
    <col min="7884" max="7884" width="17.7109375" style="1" customWidth="1"/>
    <col min="7885" max="7893" width="9.140625" style="1" customWidth="1"/>
    <col min="7894" max="7894" width="17.7109375" style="1" customWidth="1"/>
    <col min="7895" max="7898" width="9.140625" style="1" customWidth="1"/>
    <col min="7899" max="7899" width="17.7109375" style="1" customWidth="1"/>
    <col min="7900" max="7903" width="9.140625" style="1" customWidth="1"/>
    <col min="7904" max="7904" width="17.7109375" style="1" customWidth="1"/>
    <col min="7905" max="7913" width="9.140625" style="1" customWidth="1"/>
    <col min="7914" max="7914" width="17.7109375" style="1" customWidth="1"/>
    <col min="7915" max="7918" width="9.140625" style="1" customWidth="1"/>
    <col min="7919" max="7919" width="17.7109375" style="1" customWidth="1"/>
    <col min="7920" max="7928" width="9.140625" style="1" customWidth="1"/>
    <col min="7929" max="7929" width="17.7109375" style="1" customWidth="1"/>
    <col min="7930" max="8086" width="9.140625" style="1" customWidth="1"/>
    <col min="8087" max="8087" width="50.28515625" style="1" customWidth="1"/>
    <col min="8088" max="8088" width="8.85546875" style="1" customWidth="1"/>
    <col min="8089" max="8089" width="11.5703125" style="1" customWidth="1"/>
    <col min="8090" max="8090" width="9.140625" style="1" customWidth="1"/>
    <col min="8091" max="8091" width="15.7109375" style="1" customWidth="1"/>
    <col min="8092" max="8092" width="11.5703125" style="1" customWidth="1"/>
    <col min="8093" max="8093" width="38.42578125" style="1"/>
    <col min="8094" max="8094" width="45.5703125" style="1" customWidth="1"/>
    <col min="8095" max="8095" width="8.85546875" style="1" customWidth="1"/>
    <col min="8096" max="8096" width="9.5703125" style="1" customWidth="1"/>
    <col min="8097" max="8097" width="9.140625" style="1" customWidth="1"/>
    <col min="8098" max="8098" width="15.28515625" style="1" customWidth="1"/>
    <col min="8099" max="8099" width="14.28515625" style="1" customWidth="1"/>
    <col min="8100" max="8100" width="3.28515625" style="1" customWidth="1"/>
    <col min="8101" max="8101" width="45.5703125" style="1" customWidth="1"/>
    <col min="8102" max="8103" width="9.140625" style="1" customWidth="1"/>
    <col min="8104" max="8104" width="17.7109375" style="1" customWidth="1"/>
    <col min="8105" max="8106" width="9.140625" style="1" customWidth="1"/>
    <col min="8107" max="8107" width="3.42578125" style="1" customWidth="1"/>
    <col min="8108" max="8109" width="9.140625" style="1" customWidth="1"/>
    <col min="8110" max="8110" width="17.7109375" style="1" customWidth="1"/>
    <col min="8111" max="8114" width="9.140625" style="1" customWidth="1"/>
    <col min="8115" max="8115" width="17.7109375" style="1" customWidth="1"/>
    <col min="8116" max="8119" width="9.140625" style="1" customWidth="1"/>
    <col min="8120" max="8120" width="17.7109375" style="1" customWidth="1"/>
    <col min="8121" max="8124" width="9.140625" style="1" customWidth="1"/>
    <col min="8125" max="8125" width="17.7109375" style="1" customWidth="1"/>
    <col min="8126" max="8129" width="9.140625" style="1" customWidth="1"/>
    <col min="8130" max="8130" width="17.7109375" style="1" customWidth="1"/>
    <col min="8131" max="8139" width="9.140625" style="1" customWidth="1"/>
    <col min="8140" max="8140" width="17.7109375" style="1" customWidth="1"/>
    <col min="8141" max="8149" width="9.140625" style="1" customWidth="1"/>
    <col min="8150" max="8150" width="17.7109375" style="1" customWidth="1"/>
    <col min="8151" max="8154" width="9.140625" style="1" customWidth="1"/>
    <col min="8155" max="8155" width="17.7109375" style="1" customWidth="1"/>
    <col min="8156" max="8159" width="9.140625" style="1" customWidth="1"/>
    <col min="8160" max="8160" width="17.7109375" style="1" customWidth="1"/>
    <col min="8161" max="8169" width="9.140625" style="1" customWidth="1"/>
    <col min="8170" max="8170" width="17.7109375" style="1" customWidth="1"/>
    <col min="8171" max="8174" width="9.140625" style="1" customWidth="1"/>
    <col min="8175" max="8175" width="17.7109375" style="1" customWidth="1"/>
    <col min="8176" max="8184" width="9.140625" style="1" customWidth="1"/>
    <col min="8185" max="8185" width="17.7109375" style="1" customWidth="1"/>
    <col min="8186" max="8342" width="9.140625" style="1" customWidth="1"/>
    <col min="8343" max="8343" width="50.28515625" style="1" customWidth="1"/>
    <col min="8344" max="8344" width="8.85546875" style="1" customWidth="1"/>
    <col min="8345" max="8345" width="11.5703125" style="1" customWidth="1"/>
    <col min="8346" max="8346" width="9.140625" style="1" customWidth="1"/>
    <col min="8347" max="8347" width="15.7109375" style="1" customWidth="1"/>
    <col min="8348" max="8348" width="11.5703125" style="1" customWidth="1"/>
    <col min="8349" max="8349" width="38.42578125" style="1"/>
    <col min="8350" max="8350" width="45.5703125" style="1" customWidth="1"/>
    <col min="8351" max="8351" width="8.85546875" style="1" customWidth="1"/>
    <col min="8352" max="8352" width="9.5703125" style="1" customWidth="1"/>
    <col min="8353" max="8353" width="9.140625" style="1" customWidth="1"/>
    <col min="8354" max="8354" width="15.28515625" style="1" customWidth="1"/>
    <col min="8355" max="8355" width="14.28515625" style="1" customWidth="1"/>
    <col min="8356" max="8356" width="3.28515625" style="1" customWidth="1"/>
    <col min="8357" max="8357" width="45.5703125" style="1" customWidth="1"/>
    <col min="8358" max="8359" width="9.140625" style="1" customWidth="1"/>
    <col min="8360" max="8360" width="17.7109375" style="1" customWidth="1"/>
    <col min="8361" max="8362" width="9.140625" style="1" customWidth="1"/>
    <col min="8363" max="8363" width="3.42578125" style="1" customWidth="1"/>
    <col min="8364" max="8365" width="9.140625" style="1" customWidth="1"/>
    <col min="8366" max="8366" width="17.7109375" style="1" customWidth="1"/>
    <col min="8367" max="8370" width="9.140625" style="1" customWidth="1"/>
    <col min="8371" max="8371" width="17.7109375" style="1" customWidth="1"/>
    <col min="8372" max="8375" width="9.140625" style="1" customWidth="1"/>
    <col min="8376" max="8376" width="17.7109375" style="1" customWidth="1"/>
    <col min="8377" max="8380" width="9.140625" style="1" customWidth="1"/>
    <col min="8381" max="8381" width="17.7109375" style="1" customWidth="1"/>
    <col min="8382" max="8385" width="9.140625" style="1" customWidth="1"/>
    <col min="8386" max="8386" width="17.7109375" style="1" customWidth="1"/>
    <col min="8387" max="8395" width="9.140625" style="1" customWidth="1"/>
    <col min="8396" max="8396" width="17.7109375" style="1" customWidth="1"/>
    <col min="8397" max="8405" width="9.140625" style="1" customWidth="1"/>
    <col min="8406" max="8406" width="17.7109375" style="1" customWidth="1"/>
    <col min="8407" max="8410" width="9.140625" style="1" customWidth="1"/>
    <col min="8411" max="8411" width="17.7109375" style="1" customWidth="1"/>
    <col min="8412" max="8415" width="9.140625" style="1" customWidth="1"/>
    <col min="8416" max="8416" width="17.7109375" style="1" customWidth="1"/>
    <col min="8417" max="8425" width="9.140625" style="1" customWidth="1"/>
    <col min="8426" max="8426" width="17.7109375" style="1" customWidth="1"/>
    <col min="8427" max="8430" width="9.140625" style="1" customWidth="1"/>
    <col min="8431" max="8431" width="17.7109375" style="1" customWidth="1"/>
    <col min="8432" max="8440" width="9.140625" style="1" customWidth="1"/>
    <col min="8441" max="8441" width="17.7109375" style="1" customWidth="1"/>
    <col min="8442" max="8598" width="9.140625" style="1" customWidth="1"/>
    <col min="8599" max="8599" width="50.28515625" style="1" customWidth="1"/>
    <col min="8600" max="8600" width="8.85546875" style="1" customWidth="1"/>
    <col min="8601" max="8601" width="11.5703125" style="1" customWidth="1"/>
    <col min="8602" max="8602" width="9.140625" style="1" customWidth="1"/>
    <col min="8603" max="8603" width="15.7109375" style="1" customWidth="1"/>
    <col min="8604" max="8604" width="11.5703125" style="1" customWidth="1"/>
    <col min="8605" max="8605" width="38.42578125" style="1"/>
    <col min="8606" max="8606" width="45.5703125" style="1" customWidth="1"/>
    <col min="8607" max="8607" width="8.85546875" style="1" customWidth="1"/>
    <col min="8608" max="8608" width="9.5703125" style="1" customWidth="1"/>
    <col min="8609" max="8609" width="9.140625" style="1" customWidth="1"/>
    <col min="8610" max="8610" width="15.28515625" style="1" customWidth="1"/>
    <col min="8611" max="8611" width="14.28515625" style="1" customWidth="1"/>
    <col min="8612" max="8612" width="3.28515625" style="1" customWidth="1"/>
    <col min="8613" max="8613" width="45.5703125" style="1" customWidth="1"/>
    <col min="8614" max="8615" width="9.140625" style="1" customWidth="1"/>
    <col min="8616" max="8616" width="17.7109375" style="1" customWidth="1"/>
    <col min="8617" max="8618" width="9.140625" style="1" customWidth="1"/>
    <col min="8619" max="8619" width="3.42578125" style="1" customWidth="1"/>
    <col min="8620" max="8621" width="9.140625" style="1" customWidth="1"/>
    <col min="8622" max="8622" width="17.7109375" style="1" customWidth="1"/>
    <col min="8623" max="8626" width="9.140625" style="1" customWidth="1"/>
    <col min="8627" max="8627" width="17.7109375" style="1" customWidth="1"/>
    <col min="8628" max="8631" width="9.140625" style="1" customWidth="1"/>
    <col min="8632" max="8632" width="17.7109375" style="1" customWidth="1"/>
    <col min="8633" max="8636" width="9.140625" style="1" customWidth="1"/>
    <col min="8637" max="8637" width="17.7109375" style="1" customWidth="1"/>
    <col min="8638" max="8641" width="9.140625" style="1" customWidth="1"/>
    <col min="8642" max="8642" width="17.7109375" style="1" customWidth="1"/>
    <col min="8643" max="8651" width="9.140625" style="1" customWidth="1"/>
    <col min="8652" max="8652" width="17.7109375" style="1" customWidth="1"/>
    <col min="8653" max="8661" width="9.140625" style="1" customWidth="1"/>
    <col min="8662" max="8662" width="17.7109375" style="1" customWidth="1"/>
    <col min="8663" max="8666" width="9.140625" style="1" customWidth="1"/>
    <col min="8667" max="8667" width="17.7109375" style="1" customWidth="1"/>
    <col min="8668" max="8671" width="9.140625" style="1" customWidth="1"/>
    <col min="8672" max="8672" width="17.7109375" style="1" customWidth="1"/>
    <col min="8673" max="8681" width="9.140625" style="1" customWidth="1"/>
    <col min="8682" max="8682" width="17.7109375" style="1" customWidth="1"/>
    <col min="8683" max="8686" width="9.140625" style="1" customWidth="1"/>
    <col min="8687" max="8687" width="17.7109375" style="1" customWidth="1"/>
    <col min="8688" max="8696" width="9.140625" style="1" customWidth="1"/>
    <col min="8697" max="8697" width="17.7109375" style="1" customWidth="1"/>
    <col min="8698" max="8854" width="9.140625" style="1" customWidth="1"/>
    <col min="8855" max="8855" width="50.28515625" style="1" customWidth="1"/>
    <col min="8856" max="8856" width="8.85546875" style="1" customWidth="1"/>
    <col min="8857" max="8857" width="11.5703125" style="1" customWidth="1"/>
    <col min="8858" max="8858" width="9.140625" style="1" customWidth="1"/>
    <col min="8859" max="8859" width="15.7109375" style="1" customWidth="1"/>
    <col min="8860" max="8860" width="11.5703125" style="1" customWidth="1"/>
    <col min="8861" max="8861" width="38.42578125" style="1"/>
    <col min="8862" max="8862" width="45.5703125" style="1" customWidth="1"/>
    <col min="8863" max="8863" width="8.85546875" style="1" customWidth="1"/>
    <col min="8864" max="8864" width="9.5703125" style="1" customWidth="1"/>
    <col min="8865" max="8865" width="9.140625" style="1" customWidth="1"/>
    <col min="8866" max="8866" width="15.28515625" style="1" customWidth="1"/>
    <col min="8867" max="8867" width="14.28515625" style="1" customWidth="1"/>
    <col min="8868" max="8868" width="3.28515625" style="1" customWidth="1"/>
    <col min="8869" max="8869" width="45.5703125" style="1" customWidth="1"/>
    <col min="8870" max="8871" width="9.140625" style="1" customWidth="1"/>
    <col min="8872" max="8872" width="17.7109375" style="1" customWidth="1"/>
    <col min="8873" max="8874" width="9.140625" style="1" customWidth="1"/>
    <col min="8875" max="8875" width="3.42578125" style="1" customWidth="1"/>
    <col min="8876" max="8877" width="9.140625" style="1" customWidth="1"/>
    <col min="8878" max="8878" width="17.7109375" style="1" customWidth="1"/>
    <col min="8879" max="8882" width="9.140625" style="1" customWidth="1"/>
    <col min="8883" max="8883" width="17.7109375" style="1" customWidth="1"/>
    <col min="8884" max="8887" width="9.140625" style="1" customWidth="1"/>
    <col min="8888" max="8888" width="17.7109375" style="1" customWidth="1"/>
    <col min="8889" max="8892" width="9.140625" style="1" customWidth="1"/>
    <col min="8893" max="8893" width="17.7109375" style="1" customWidth="1"/>
    <col min="8894" max="8897" width="9.140625" style="1" customWidth="1"/>
    <col min="8898" max="8898" width="17.7109375" style="1" customWidth="1"/>
    <col min="8899" max="8907" width="9.140625" style="1" customWidth="1"/>
    <col min="8908" max="8908" width="17.7109375" style="1" customWidth="1"/>
    <col min="8909" max="8917" width="9.140625" style="1" customWidth="1"/>
    <col min="8918" max="8918" width="17.7109375" style="1" customWidth="1"/>
    <col min="8919" max="8922" width="9.140625" style="1" customWidth="1"/>
    <col min="8923" max="8923" width="17.7109375" style="1" customWidth="1"/>
    <col min="8924" max="8927" width="9.140625" style="1" customWidth="1"/>
    <col min="8928" max="8928" width="17.7109375" style="1" customWidth="1"/>
    <col min="8929" max="8937" width="9.140625" style="1" customWidth="1"/>
    <col min="8938" max="8938" width="17.7109375" style="1" customWidth="1"/>
    <col min="8939" max="8942" width="9.140625" style="1" customWidth="1"/>
    <col min="8943" max="8943" width="17.7109375" style="1" customWidth="1"/>
    <col min="8944" max="8952" width="9.140625" style="1" customWidth="1"/>
    <col min="8953" max="8953" width="17.7109375" style="1" customWidth="1"/>
    <col min="8954" max="9110" width="9.140625" style="1" customWidth="1"/>
    <col min="9111" max="9111" width="50.28515625" style="1" customWidth="1"/>
    <col min="9112" max="9112" width="8.85546875" style="1" customWidth="1"/>
    <col min="9113" max="9113" width="11.5703125" style="1" customWidth="1"/>
    <col min="9114" max="9114" width="9.140625" style="1" customWidth="1"/>
    <col min="9115" max="9115" width="15.7109375" style="1" customWidth="1"/>
    <col min="9116" max="9116" width="11.5703125" style="1" customWidth="1"/>
    <col min="9117" max="9117" width="38.42578125" style="1"/>
    <col min="9118" max="9118" width="45.5703125" style="1" customWidth="1"/>
    <col min="9119" max="9119" width="8.85546875" style="1" customWidth="1"/>
    <col min="9120" max="9120" width="9.5703125" style="1" customWidth="1"/>
    <col min="9121" max="9121" width="9.140625" style="1" customWidth="1"/>
    <col min="9122" max="9122" width="15.28515625" style="1" customWidth="1"/>
    <col min="9123" max="9123" width="14.28515625" style="1" customWidth="1"/>
    <col min="9124" max="9124" width="3.28515625" style="1" customWidth="1"/>
    <col min="9125" max="9125" width="45.5703125" style="1" customWidth="1"/>
    <col min="9126" max="9127" width="9.140625" style="1" customWidth="1"/>
    <col min="9128" max="9128" width="17.7109375" style="1" customWidth="1"/>
    <col min="9129" max="9130" width="9.140625" style="1" customWidth="1"/>
    <col min="9131" max="9131" width="3.42578125" style="1" customWidth="1"/>
    <col min="9132" max="9133" width="9.140625" style="1" customWidth="1"/>
    <col min="9134" max="9134" width="17.7109375" style="1" customWidth="1"/>
    <col min="9135" max="9138" width="9.140625" style="1" customWidth="1"/>
    <col min="9139" max="9139" width="17.7109375" style="1" customWidth="1"/>
    <col min="9140" max="9143" width="9.140625" style="1" customWidth="1"/>
    <col min="9144" max="9144" width="17.7109375" style="1" customWidth="1"/>
    <col min="9145" max="9148" width="9.140625" style="1" customWidth="1"/>
    <col min="9149" max="9149" width="17.7109375" style="1" customWidth="1"/>
    <col min="9150" max="9153" width="9.140625" style="1" customWidth="1"/>
    <col min="9154" max="9154" width="17.7109375" style="1" customWidth="1"/>
    <col min="9155" max="9163" width="9.140625" style="1" customWidth="1"/>
    <col min="9164" max="9164" width="17.7109375" style="1" customWidth="1"/>
    <col min="9165" max="9173" width="9.140625" style="1" customWidth="1"/>
    <col min="9174" max="9174" width="17.7109375" style="1" customWidth="1"/>
    <col min="9175" max="9178" width="9.140625" style="1" customWidth="1"/>
    <col min="9179" max="9179" width="17.7109375" style="1" customWidth="1"/>
    <col min="9180" max="9183" width="9.140625" style="1" customWidth="1"/>
    <col min="9184" max="9184" width="17.7109375" style="1" customWidth="1"/>
    <col min="9185" max="9193" width="9.140625" style="1" customWidth="1"/>
    <col min="9194" max="9194" width="17.7109375" style="1" customWidth="1"/>
    <col min="9195" max="9198" width="9.140625" style="1" customWidth="1"/>
    <col min="9199" max="9199" width="17.7109375" style="1" customWidth="1"/>
    <col min="9200" max="9208" width="9.140625" style="1" customWidth="1"/>
    <col min="9209" max="9209" width="17.7109375" style="1" customWidth="1"/>
    <col min="9210" max="9366" width="9.140625" style="1" customWidth="1"/>
    <col min="9367" max="9367" width="50.28515625" style="1" customWidth="1"/>
    <col min="9368" max="9368" width="8.85546875" style="1" customWidth="1"/>
    <col min="9369" max="9369" width="11.5703125" style="1" customWidth="1"/>
    <col min="9370" max="9370" width="9.140625" style="1" customWidth="1"/>
    <col min="9371" max="9371" width="15.7109375" style="1" customWidth="1"/>
    <col min="9372" max="9372" width="11.5703125" style="1" customWidth="1"/>
    <col min="9373" max="9373" width="38.42578125" style="1"/>
    <col min="9374" max="9374" width="45.5703125" style="1" customWidth="1"/>
    <col min="9375" max="9375" width="8.85546875" style="1" customWidth="1"/>
    <col min="9376" max="9376" width="9.5703125" style="1" customWidth="1"/>
    <col min="9377" max="9377" width="9.140625" style="1" customWidth="1"/>
    <col min="9378" max="9378" width="15.28515625" style="1" customWidth="1"/>
    <col min="9379" max="9379" width="14.28515625" style="1" customWidth="1"/>
    <col min="9380" max="9380" width="3.28515625" style="1" customWidth="1"/>
    <col min="9381" max="9381" width="45.5703125" style="1" customWidth="1"/>
    <col min="9382" max="9383" width="9.140625" style="1" customWidth="1"/>
    <col min="9384" max="9384" width="17.7109375" style="1" customWidth="1"/>
    <col min="9385" max="9386" width="9.140625" style="1" customWidth="1"/>
    <col min="9387" max="9387" width="3.42578125" style="1" customWidth="1"/>
    <col min="9388" max="9389" width="9.140625" style="1" customWidth="1"/>
    <col min="9390" max="9390" width="17.7109375" style="1" customWidth="1"/>
    <col min="9391" max="9394" width="9.140625" style="1" customWidth="1"/>
    <col min="9395" max="9395" width="17.7109375" style="1" customWidth="1"/>
    <col min="9396" max="9399" width="9.140625" style="1" customWidth="1"/>
    <col min="9400" max="9400" width="17.7109375" style="1" customWidth="1"/>
    <col min="9401" max="9404" width="9.140625" style="1" customWidth="1"/>
    <col min="9405" max="9405" width="17.7109375" style="1" customWidth="1"/>
    <col min="9406" max="9409" width="9.140625" style="1" customWidth="1"/>
    <col min="9410" max="9410" width="17.7109375" style="1" customWidth="1"/>
    <col min="9411" max="9419" width="9.140625" style="1" customWidth="1"/>
    <col min="9420" max="9420" width="17.7109375" style="1" customWidth="1"/>
    <col min="9421" max="9429" width="9.140625" style="1" customWidth="1"/>
    <col min="9430" max="9430" width="17.7109375" style="1" customWidth="1"/>
    <col min="9431" max="9434" width="9.140625" style="1" customWidth="1"/>
    <col min="9435" max="9435" width="17.7109375" style="1" customWidth="1"/>
    <col min="9436" max="9439" width="9.140625" style="1" customWidth="1"/>
    <col min="9440" max="9440" width="17.7109375" style="1" customWidth="1"/>
    <col min="9441" max="9449" width="9.140625" style="1" customWidth="1"/>
    <col min="9450" max="9450" width="17.7109375" style="1" customWidth="1"/>
    <col min="9451" max="9454" width="9.140625" style="1" customWidth="1"/>
    <col min="9455" max="9455" width="17.7109375" style="1" customWidth="1"/>
    <col min="9456" max="9464" width="9.140625" style="1" customWidth="1"/>
    <col min="9465" max="9465" width="17.7109375" style="1" customWidth="1"/>
    <col min="9466" max="9622" width="9.140625" style="1" customWidth="1"/>
    <col min="9623" max="9623" width="50.28515625" style="1" customWidth="1"/>
    <col min="9624" max="9624" width="8.85546875" style="1" customWidth="1"/>
    <col min="9625" max="9625" width="11.5703125" style="1" customWidth="1"/>
    <col min="9626" max="9626" width="9.140625" style="1" customWidth="1"/>
    <col min="9627" max="9627" width="15.7109375" style="1" customWidth="1"/>
    <col min="9628" max="9628" width="11.5703125" style="1" customWidth="1"/>
    <col min="9629" max="9629" width="38.42578125" style="1"/>
    <col min="9630" max="9630" width="45.5703125" style="1" customWidth="1"/>
    <col min="9631" max="9631" width="8.85546875" style="1" customWidth="1"/>
    <col min="9632" max="9632" width="9.5703125" style="1" customWidth="1"/>
    <col min="9633" max="9633" width="9.140625" style="1" customWidth="1"/>
    <col min="9634" max="9634" width="15.28515625" style="1" customWidth="1"/>
    <col min="9635" max="9635" width="14.28515625" style="1" customWidth="1"/>
    <col min="9636" max="9636" width="3.28515625" style="1" customWidth="1"/>
    <col min="9637" max="9637" width="45.5703125" style="1" customWidth="1"/>
    <col min="9638" max="9639" width="9.140625" style="1" customWidth="1"/>
    <col min="9640" max="9640" width="17.7109375" style="1" customWidth="1"/>
    <col min="9641" max="9642" width="9.140625" style="1" customWidth="1"/>
    <col min="9643" max="9643" width="3.42578125" style="1" customWidth="1"/>
    <col min="9644" max="9645" width="9.140625" style="1" customWidth="1"/>
    <col min="9646" max="9646" width="17.7109375" style="1" customWidth="1"/>
    <col min="9647" max="9650" width="9.140625" style="1" customWidth="1"/>
    <col min="9651" max="9651" width="17.7109375" style="1" customWidth="1"/>
    <col min="9652" max="9655" width="9.140625" style="1" customWidth="1"/>
    <col min="9656" max="9656" width="17.7109375" style="1" customWidth="1"/>
    <col min="9657" max="9660" width="9.140625" style="1" customWidth="1"/>
    <col min="9661" max="9661" width="17.7109375" style="1" customWidth="1"/>
    <col min="9662" max="9665" width="9.140625" style="1" customWidth="1"/>
    <col min="9666" max="9666" width="17.7109375" style="1" customWidth="1"/>
    <col min="9667" max="9675" width="9.140625" style="1" customWidth="1"/>
    <col min="9676" max="9676" width="17.7109375" style="1" customWidth="1"/>
    <col min="9677" max="9685" width="9.140625" style="1" customWidth="1"/>
    <col min="9686" max="9686" width="17.7109375" style="1" customWidth="1"/>
    <col min="9687" max="9690" width="9.140625" style="1" customWidth="1"/>
    <col min="9691" max="9691" width="17.7109375" style="1" customWidth="1"/>
    <col min="9692" max="9695" width="9.140625" style="1" customWidth="1"/>
    <col min="9696" max="9696" width="17.7109375" style="1" customWidth="1"/>
    <col min="9697" max="9705" width="9.140625" style="1" customWidth="1"/>
    <col min="9706" max="9706" width="17.7109375" style="1" customWidth="1"/>
    <col min="9707" max="9710" width="9.140625" style="1" customWidth="1"/>
    <col min="9711" max="9711" width="17.7109375" style="1" customWidth="1"/>
    <col min="9712" max="9720" width="9.140625" style="1" customWidth="1"/>
    <col min="9721" max="9721" width="17.7109375" style="1" customWidth="1"/>
    <col min="9722" max="9878" width="9.140625" style="1" customWidth="1"/>
    <col min="9879" max="9879" width="50.28515625" style="1" customWidth="1"/>
    <col min="9880" max="9880" width="8.85546875" style="1" customWidth="1"/>
    <col min="9881" max="9881" width="11.5703125" style="1" customWidth="1"/>
    <col min="9882" max="9882" width="9.140625" style="1" customWidth="1"/>
    <col min="9883" max="9883" width="15.7109375" style="1" customWidth="1"/>
    <col min="9884" max="9884" width="11.5703125" style="1" customWidth="1"/>
    <col min="9885" max="9885" width="38.42578125" style="1"/>
    <col min="9886" max="9886" width="45.5703125" style="1" customWidth="1"/>
    <col min="9887" max="9887" width="8.85546875" style="1" customWidth="1"/>
    <col min="9888" max="9888" width="9.5703125" style="1" customWidth="1"/>
    <col min="9889" max="9889" width="9.140625" style="1" customWidth="1"/>
    <col min="9890" max="9890" width="15.28515625" style="1" customWidth="1"/>
    <col min="9891" max="9891" width="14.28515625" style="1" customWidth="1"/>
    <col min="9892" max="9892" width="3.28515625" style="1" customWidth="1"/>
    <col min="9893" max="9893" width="45.5703125" style="1" customWidth="1"/>
    <col min="9894" max="9895" width="9.140625" style="1" customWidth="1"/>
    <col min="9896" max="9896" width="17.7109375" style="1" customWidth="1"/>
    <col min="9897" max="9898" width="9.140625" style="1" customWidth="1"/>
    <col min="9899" max="9899" width="3.42578125" style="1" customWidth="1"/>
    <col min="9900" max="9901" width="9.140625" style="1" customWidth="1"/>
    <col min="9902" max="9902" width="17.7109375" style="1" customWidth="1"/>
    <col min="9903" max="9906" width="9.140625" style="1" customWidth="1"/>
    <col min="9907" max="9907" width="17.7109375" style="1" customWidth="1"/>
    <col min="9908" max="9911" width="9.140625" style="1" customWidth="1"/>
    <col min="9912" max="9912" width="17.7109375" style="1" customWidth="1"/>
    <col min="9913" max="9916" width="9.140625" style="1" customWidth="1"/>
    <col min="9917" max="9917" width="17.7109375" style="1" customWidth="1"/>
    <col min="9918" max="9921" width="9.140625" style="1" customWidth="1"/>
    <col min="9922" max="9922" width="17.7109375" style="1" customWidth="1"/>
    <col min="9923" max="9931" width="9.140625" style="1" customWidth="1"/>
    <col min="9932" max="9932" width="17.7109375" style="1" customWidth="1"/>
    <col min="9933" max="9941" width="9.140625" style="1" customWidth="1"/>
    <col min="9942" max="9942" width="17.7109375" style="1" customWidth="1"/>
    <col min="9943" max="9946" width="9.140625" style="1" customWidth="1"/>
    <col min="9947" max="9947" width="17.7109375" style="1" customWidth="1"/>
    <col min="9948" max="9951" width="9.140625" style="1" customWidth="1"/>
    <col min="9952" max="9952" width="17.7109375" style="1" customWidth="1"/>
    <col min="9953" max="9961" width="9.140625" style="1" customWidth="1"/>
    <col min="9962" max="9962" width="17.7109375" style="1" customWidth="1"/>
    <col min="9963" max="9966" width="9.140625" style="1" customWidth="1"/>
    <col min="9967" max="9967" width="17.7109375" style="1" customWidth="1"/>
    <col min="9968" max="9976" width="9.140625" style="1" customWidth="1"/>
    <col min="9977" max="9977" width="17.7109375" style="1" customWidth="1"/>
    <col min="9978" max="10134" width="9.140625" style="1" customWidth="1"/>
    <col min="10135" max="10135" width="50.28515625" style="1" customWidth="1"/>
    <col min="10136" max="10136" width="8.85546875" style="1" customWidth="1"/>
    <col min="10137" max="10137" width="11.5703125" style="1" customWidth="1"/>
    <col min="10138" max="10138" width="9.140625" style="1" customWidth="1"/>
    <col min="10139" max="10139" width="15.7109375" style="1" customWidth="1"/>
    <col min="10140" max="10140" width="11.5703125" style="1" customWidth="1"/>
    <col min="10141" max="10141" width="38.42578125" style="1"/>
    <col min="10142" max="10142" width="45.5703125" style="1" customWidth="1"/>
    <col min="10143" max="10143" width="8.85546875" style="1" customWidth="1"/>
    <col min="10144" max="10144" width="9.5703125" style="1" customWidth="1"/>
    <col min="10145" max="10145" width="9.140625" style="1" customWidth="1"/>
    <col min="10146" max="10146" width="15.28515625" style="1" customWidth="1"/>
    <col min="10147" max="10147" width="14.28515625" style="1" customWidth="1"/>
    <col min="10148" max="10148" width="3.28515625" style="1" customWidth="1"/>
    <col min="10149" max="10149" width="45.5703125" style="1" customWidth="1"/>
    <col min="10150" max="10151" width="9.140625" style="1" customWidth="1"/>
    <col min="10152" max="10152" width="17.7109375" style="1" customWidth="1"/>
    <col min="10153" max="10154" width="9.140625" style="1" customWidth="1"/>
    <col min="10155" max="10155" width="3.42578125" style="1" customWidth="1"/>
    <col min="10156" max="10157" width="9.140625" style="1" customWidth="1"/>
    <col min="10158" max="10158" width="17.7109375" style="1" customWidth="1"/>
    <col min="10159" max="10162" width="9.140625" style="1" customWidth="1"/>
    <col min="10163" max="10163" width="17.7109375" style="1" customWidth="1"/>
    <col min="10164" max="10167" width="9.140625" style="1" customWidth="1"/>
    <col min="10168" max="10168" width="17.7109375" style="1" customWidth="1"/>
    <col min="10169" max="10172" width="9.140625" style="1" customWidth="1"/>
    <col min="10173" max="10173" width="17.7109375" style="1" customWidth="1"/>
    <col min="10174" max="10177" width="9.140625" style="1" customWidth="1"/>
    <col min="10178" max="10178" width="17.7109375" style="1" customWidth="1"/>
    <col min="10179" max="10187" width="9.140625" style="1" customWidth="1"/>
    <col min="10188" max="10188" width="17.7109375" style="1" customWidth="1"/>
    <col min="10189" max="10197" width="9.140625" style="1" customWidth="1"/>
    <col min="10198" max="10198" width="17.7109375" style="1" customWidth="1"/>
    <col min="10199" max="10202" width="9.140625" style="1" customWidth="1"/>
    <col min="10203" max="10203" width="17.7109375" style="1" customWidth="1"/>
    <col min="10204" max="10207" width="9.140625" style="1" customWidth="1"/>
    <col min="10208" max="10208" width="17.7109375" style="1" customWidth="1"/>
    <col min="10209" max="10217" width="9.140625" style="1" customWidth="1"/>
    <col min="10218" max="10218" width="17.7109375" style="1" customWidth="1"/>
    <col min="10219" max="10222" width="9.140625" style="1" customWidth="1"/>
    <col min="10223" max="10223" width="17.7109375" style="1" customWidth="1"/>
    <col min="10224" max="10232" width="9.140625" style="1" customWidth="1"/>
    <col min="10233" max="10233" width="17.7109375" style="1" customWidth="1"/>
    <col min="10234" max="10390" width="9.140625" style="1" customWidth="1"/>
    <col min="10391" max="10391" width="50.28515625" style="1" customWidth="1"/>
    <col min="10392" max="10392" width="8.85546875" style="1" customWidth="1"/>
    <col min="10393" max="10393" width="11.5703125" style="1" customWidth="1"/>
    <col min="10394" max="10394" width="9.140625" style="1" customWidth="1"/>
    <col min="10395" max="10395" width="15.7109375" style="1" customWidth="1"/>
    <col min="10396" max="10396" width="11.5703125" style="1" customWidth="1"/>
    <col min="10397" max="10397" width="38.42578125" style="1"/>
    <col min="10398" max="10398" width="45.5703125" style="1" customWidth="1"/>
    <col min="10399" max="10399" width="8.85546875" style="1" customWidth="1"/>
    <col min="10400" max="10400" width="9.5703125" style="1" customWidth="1"/>
    <col min="10401" max="10401" width="9.140625" style="1" customWidth="1"/>
    <col min="10402" max="10402" width="15.28515625" style="1" customWidth="1"/>
    <col min="10403" max="10403" width="14.28515625" style="1" customWidth="1"/>
    <col min="10404" max="10404" width="3.28515625" style="1" customWidth="1"/>
    <col min="10405" max="10405" width="45.5703125" style="1" customWidth="1"/>
    <col min="10406" max="10407" width="9.140625" style="1" customWidth="1"/>
    <col min="10408" max="10408" width="17.7109375" style="1" customWidth="1"/>
    <col min="10409" max="10410" width="9.140625" style="1" customWidth="1"/>
    <col min="10411" max="10411" width="3.42578125" style="1" customWidth="1"/>
    <col min="10412" max="10413" width="9.140625" style="1" customWidth="1"/>
    <col min="10414" max="10414" width="17.7109375" style="1" customWidth="1"/>
    <col min="10415" max="10418" width="9.140625" style="1" customWidth="1"/>
    <col min="10419" max="10419" width="17.7109375" style="1" customWidth="1"/>
    <col min="10420" max="10423" width="9.140625" style="1" customWidth="1"/>
    <col min="10424" max="10424" width="17.7109375" style="1" customWidth="1"/>
    <col min="10425" max="10428" width="9.140625" style="1" customWidth="1"/>
    <col min="10429" max="10429" width="17.7109375" style="1" customWidth="1"/>
    <col min="10430" max="10433" width="9.140625" style="1" customWidth="1"/>
    <col min="10434" max="10434" width="17.7109375" style="1" customWidth="1"/>
    <col min="10435" max="10443" width="9.140625" style="1" customWidth="1"/>
    <col min="10444" max="10444" width="17.7109375" style="1" customWidth="1"/>
    <col min="10445" max="10453" width="9.140625" style="1" customWidth="1"/>
    <col min="10454" max="10454" width="17.7109375" style="1" customWidth="1"/>
    <col min="10455" max="10458" width="9.140625" style="1" customWidth="1"/>
    <col min="10459" max="10459" width="17.7109375" style="1" customWidth="1"/>
    <col min="10460" max="10463" width="9.140625" style="1" customWidth="1"/>
    <col min="10464" max="10464" width="17.7109375" style="1" customWidth="1"/>
    <col min="10465" max="10473" width="9.140625" style="1" customWidth="1"/>
    <col min="10474" max="10474" width="17.7109375" style="1" customWidth="1"/>
    <col min="10475" max="10478" width="9.140625" style="1" customWidth="1"/>
    <col min="10479" max="10479" width="17.7109375" style="1" customWidth="1"/>
    <col min="10480" max="10488" width="9.140625" style="1" customWidth="1"/>
    <col min="10489" max="10489" width="17.7109375" style="1" customWidth="1"/>
    <col min="10490" max="10646" width="9.140625" style="1" customWidth="1"/>
    <col min="10647" max="10647" width="50.28515625" style="1" customWidth="1"/>
    <col min="10648" max="10648" width="8.85546875" style="1" customWidth="1"/>
    <col min="10649" max="10649" width="11.5703125" style="1" customWidth="1"/>
    <col min="10650" max="10650" width="9.140625" style="1" customWidth="1"/>
    <col min="10651" max="10651" width="15.7109375" style="1" customWidth="1"/>
    <col min="10652" max="10652" width="11.5703125" style="1" customWidth="1"/>
    <col min="10653" max="10653" width="38.42578125" style="1"/>
    <col min="10654" max="10654" width="45.5703125" style="1" customWidth="1"/>
    <col min="10655" max="10655" width="8.85546875" style="1" customWidth="1"/>
    <col min="10656" max="10656" width="9.5703125" style="1" customWidth="1"/>
    <col min="10657" max="10657" width="9.140625" style="1" customWidth="1"/>
    <col min="10658" max="10658" width="15.28515625" style="1" customWidth="1"/>
    <col min="10659" max="10659" width="14.28515625" style="1" customWidth="1"/>
    <col min="10660" max="10660" width="3.28515625" style="1" customWidth="1"/>
    <col min="10661" max="10661" width="45.5703125" style="1" customWidth="1"/>
    <col min="10662" max="10663" width="9.140625" style="1" customWidth="1"/>
    <col min="10664" max="10664" width="17.7109375" style="1" customWidth="1"/>
    <col min="10665" max="10666" width="9.140625" style="1" customWidth="1"/>
    <col min="10667" max="10667" width="3.42578125" style="1" customWidth="1"/>
    <col min="10668" max="10669" width="9.140625" style="1" customWidth="1"/>
    <col min="10670" max="10670" width="17.7109375" style="1" customWidth="1"/>
    <col min="10671" max="10674" width="9.140625" style="1" customWidth="1"/>
    <col min="10675" max="10675" width="17.7109375" style="1" customWidth="1"/>
    <col min="10676" max="10679" width="9.140625" style="1" customWidth="1"/>
    <col min="10680" max="10680" width="17.7109375" style="1" customWidth="1"/>
    <col min="10681" max="10684" width="9.140625" style="1" customWidth="1"/>
    <col min="10685" max="10685" width="17.7109375" style="1" customWidth="1"/>
    <col min="10686" max="10689" width="9.140625" style="1" customWidth="1"/>
    <col min="10690" max="10690" width="17.7109375" style="1" customWidth="1"/>
    <col min="10691" max="10699" width="9.140625" style="1" customWidth="1"/>
    <col min="10700" max="10700" width="17.7109375" style="1" customWidth="1"/>
    <col min="10701" max="10709" width="9.140625" style="1" customWidth="1"/>
    <col min="10710" max="10710" width="17.7109375" style="1" customWidth="1"/>
    <col min="10711" max="10714" width="9.140625" style="1" customWidth="1"/>
    <col min="10715" max="10715" width="17.7109375" style="1" customWidth="1"/>
    <col min="10716" max="10719" width="9.140625" style="1" customWidth="1"/>
    <col min="10720" max="10720" width="17.7109375" style="1" customWidth="1"/>
    <col min="10721" max="10729" width="9.140625" style="1" customWidth="1"/>
    <col min="10730" max="10730" width="17.7109375" style="1" customWidth="1"/>
    <col min="10731" max="10734" width="9.140625" style="1" customWidth="1"/>
    <col min="10735" max="10735" width="17.7109375" style="1" customWidth="1"/>
    <col min="10736" max="10744" width="9.140625" style="1" customWidth="1"/>
    <col min="10745" max="10745" width="17.7109375" style="1" customWidth="1"/>
    <col min="10746" max="10902" width="9.140625" style="1" customWidth="1"/>
    <col min="10903" max="10903" width="50.28515625" style="1" customWidth="1"/>
    <col min="10904" max="10904" width="8.85546875" style="1" customWidth="1"/>
    <col min="10905" max="10905" width="11.5703125" style="1" customWidth="1"/>
    <col min="10906" max="10906" width="9.140625" style="1" customWidth="1"/>
    <col min="10907" max="10907" width="15.7109375" style="1" customWidth="1"/>
    <col min="10908" max="10908" width="11.5703125" style="1" customWidth="1"/>
    <col min="10909" max="10909" width="38.42578125" style="1"/>
    <col min="10910" max="10910" width="45.5703125" style="1" customWidth="1"/>
    <col min="10911" max="10911" width="8.85546875" style="1" customWidth="1"/>
    <col min="10912" max="10912" width="9.5703125" style="1" customWidth="1"/>
    <col min="10913" max="10913" width="9.140625" style="1" customWidth="1"/>
    <col min="10914" max="10914" width="15.28515625" style="1" customWidth="1"/>
    <col min="10915" max="10915" width="14.28515625" style="1" customWidth="1"/>
    <col min="10916" max="10916" width="3.28515625" style="1" customWidth="1"/>
    <col min="10917" max="10917" width="45.5703125" style="1" customWidth="1"/>
    <col min="10918" max="10919" width="9.140625" style="1" customWidth="1"/>
    <col min="10920" max="10920" width="17.7109375" style="1" customWidth="1"/>
    <col min="10921" max="10922" width="9.140625" style="1" customWidth="1"/>
    <col min="10923" max="10923" width="3.42578125" style="1" customWidth="1"/>
    <col min="10924" max="10925" width="9.140625" style="1" customWidth="1"/>
    <col min="10926" max="10926" width="17.7109375" style="1" customWidth="1"/>
    <col min="10927" max="10930" width="9.140625" style="1" customWidth="1"/>
    <col min="10931" max="10931" width="17.7109375" style="1" customWidth="1"/>
    <col min="10932" max="10935" width="9.140625" style="1" customWidth="1"/>
    <col min="10936" max="10936" width="17.7109375" style="1" customWidth="1"/>
    <col min="10937" max="10940" width="9.140625" style="1" customWidth="1"/>
    <col min="10941" max="10941" width="17.7109375" style="1" customWidth="1"/>
    <col min="10942" max="10945" width="9.140625" style="1" customWidth="1"/>
    <col min="10946" max="10946" width="17.7109375" style="1" customWidth="1"/>
    <col min="10947" max="10955" width="9.140625" style="1" customWidth="1"/>
    <col min="10956" max="10956" width="17.7109375" style="1" customWidth="1"/>
    <col min="10957" max="10965" width="9.140625" style="1" customWidth="1"/>
    <col min="10966" max="10966" width="17.7109375" style="1" customWidth="1"/>
    <col min="10967" max="10970" width="9.140625" style="1" customWidth="1"/>
    <col min="10971" max="10971" width="17.7109375" style="1" customWidth="1"/>
    <col min="10972" max="10975" width="9.140625" style="1" customWidth="1"/>
    <col min="10976" max="10976" width="17.7109375" style="1" customWidth="1"/>
    <col min="10977" max="10985" width="9.140625" style="1" customWidth="1"/>
    <col min="10986" max="10986" width="17.7109375" style="1" customWidth="1"/>
    <col min="10987" max="10990" width="9.140625" style="1" customWidth="1"/>
    <col min="10991" max="10991" width="17.7109375" style="1" customWidth="1"/>
    <col min="10992" max="11000" width="9.140625" style="1" customWidth="1"/>
    <col min="11001" max="11001" width="17.7109375" style="1" customWidth="1"/>
    <col min="11002" max="11158" width="9.140625" style="1" customWidth="1"/>
    <col min="11159" max="11159" width="50.28515625" style="1" customWidth="1"/>
    <col min="11160" max="11160" width="8.85546875" style="1" customWidth="1"/>
    <col min="11161" max="11161" width="11.5703125" style="1" customWidth="1"/>
    <col min="11162" max="11162" width="9.140625" style="1" customWidth="1"/>
    <col min="11163" max="11163" width="15.7109375" style="1" customWidth="1"/>
    <col min="11164" max="11164" width="11.5703125" style="1" customWidth="1"/>
    <col min="11165" max="11165" width="38.42578125" style="1"/>
    <col min="11166" max="11166" width="45.5703125" style="1" customWidth="1"/>
    <col min="11167" max="11167" width="8.85546875" style="1" customWidth="1"/>
    <col min="11168" max="11168" width="9.5703125" style="1" customWidth="1"/>
    <col min="11169" max="11169" width="9.140625" style="1" customWidth="1"/>
    <col min="11170" max="11170" width="15.28515625" style="1" customWidth="1"/>
    <col min="11171" max="11171" width="14.28515625" style="1" customWidth="1"/>
    <col min="11172" max="11172" width="3.28515625" style="1" customWidth="1"/>
    <col min="11173" max="11173" width="45.5703125" style="1" customWidth="1"/>
    <col min="11174" max="11175" width="9.140625" style="1" customWidth="1"/>
    <col min="11176" max="11176" width="17.7109375" style="1" customWidth="1"/>
    <col min="11177" max="11178" width="9.140625" style="1" customWidth="1"/>
    <col min="11179" max="11179" width="3.42578125" style="1" customWidth="1"/>
    <col min="11180" max="11181" width="9.140625" style="1" customWidth="1"/>
    <col min="11182" max="11182" width="17.7109375" style="1" customWidth="1"/>
    <col min="11183" max="11186" width="9.140625" style="1" customWidth="1"/>
    <col min="11187" max="11187" width="17.7109375" style="1" customWidth="1"/>
    <col min="11188" max="11191" width="9.140625" style="1" customWidth="1"/>
    <col min="11192" max="11192" width="17.7109375" style="1" customWidth="1"/>
    <col min="11193" max="11196" width="9.140625" style="1" customWidth="1"/>
    <col min="11197" max="11197" width="17.7109375" style="1" customWidth="1"/>
    <col min="11198" max="11201" width="9.140625" style="1" customWidth="1"/>
    <col min="11202" max="11202" width="17.7109375" style="1" customWidth="1"/>
    <col min="11203" max="11211" width="9.140625" style="1" customWidth="1"/>
    <col min="11212" max="11212" width="17.7109375" style="1" customWidth="1"/>
    <col min="11213" max="11221" width="9.140625" style="1" customWidth="1"/>
    <col min="11222" max="11222" width="17.7109375" style="1" customWidth="1"/>
    <col min="11223" max="11226" width="9.140625" style="1" customWidth="1"/>
    <col min="11227" max="11227" width="17.7109375" style="1" customWidth="1"/>
    <col min="11228" max="11231" width="9.140625" style="1" customWidth="1"/>
    <col min="11232" max="11232" width="17.7109375" style="1" customWidth="1"/>
    <col min="11233" max="11241" width="9.140625" style="1" customWidth="1"/>
    <col min="11242" max="11242" width="17.7109375" style="1" customWidth="1"/>
    <col min="11243" max="11246" width="9.140625" style="1" customWidth="1"/>
    <col min="11247" max="11247" width="17.7109375" style="1" customWidth="1"/>
    <col min="11248" max="11256" width="9.140625" style="1" customWidth="1"/>
    <col min="11257" max="11257" width="17.7109375" style="1" customWidth="1"/>
    <col min="11258" max="11414" width="9.140625" style="1" customWidth="1"/>
    <col min="11415" max="11415" width="50.28515625" style="1" customWidth="1"/>
    <col min="11416" max="11416" width="8.85546875" style="1" customWidth="1"/>
    <col min="11417" max="11417" width="11.5703125" style="1" customWidth="1"/>
    <col min="11418" max="11418" width="9.140625" style="1" customWidth="1"/>
    <col min="11419" max="11419" width="15.7109375" style="1" customWidth="1"/>
    <col min="11420" max="11420" width="11.5703125" style="1" customWidth="1"/>
    <col min="11421" max="11421" width="38.42578125" style="1"/>
    <col min="11422" max="11422" width="45.5703125" style="1" customWidth="1"/>
    <col min="11423" max="11423" width="8.85546875" style="1" customWidth="1"/>
    <col min="11424" max="11424" width="9.5703125" style="1" customWidth="1"/>
    <col min="11425" max="11425" width="9.140625" style="1" customWidth="1"/>
    <col min="11426" max="11426" width="15.28515625" style="1" customWidth="1"/>
    <col min="11427" max="11427" width="14.28515625" style="1" customWidth="1"/>
    <col min="11428" max="11428" width="3.28515625" style="1" customWidth="1"/>
    <col min="11429" max="11429" width="45.5703125" style="1" customWidth="1"/>
    <col min="11430" max="11431" width="9.140625" style="1" customWidth="1"/>
    <col min="11432" max="11432" width="17.7109375" style="1" customWidth="1"/>
    <col min="11433" max="11434" width="9.140625" style="1" customWidth="1"/>
    <col min="11435" max="11435" width="3.42578125" style="1" customWidth="1"/>
    <col min="11436" max="11437" width="9.140625" style="1" customWidth="1"/>
    <col min="11438" max="11438" width="17.7109375" style="1" customWidth="1"/>
    <col min="11439" max="11442" width="9.140625" style="1" customWidth="1"/>
    <col min="11443" max="11443" width="17.7109375" style="1" customWidth="1"/>
    <col min="11444" max="11447" width="9.140625" style="1" customWidth="1"/>
    <col min="11448" max="11448" width="17.7109375" style="1" customWidth="1"/>
    <col min="11449" max="11452" width="9.140625" style="1" customWidth="1"/>
    <col min="11453" max="11453" width="17.7109375" style="1" customWidth="1"/>
    <col min="11454" max="11457" width="9.140625" style="1" customWidth="1"/>
    <col min="11458" max="11458" width="17.7109375" style="1" customWidth="1"/>
    <col min="11459" max="11467" width="9.140625" style="1" customWidth="1"/>
    <col min="11468" max="11468" width="17.7109375" style="1" customWidth="1"/>
    <col min="11469" max="11477" width="9.140625" style="1" customWidth="1"/>
    <col min="11478" max="11478" width="17.7109375" style="1" customWidth="1"/>
    <col min="11479" max="11482" width="9.140625" style="1" customWidth="1"/>
    <col min="11483" max="11483" width="17.7109375" style="1" customWidth="1"/>
    <col min="11484" max="11487" width="9.140625" style="1" customWidth="1"/>
    <col min="11488" max="11488" width="17.7109375" style="1" customWidth="1"/>
    <col min="11489" max="11497" width="9.140625" style="1" customWidth="1"/>
    <col min="11498" max="11498" width="17.7109375" style="1" customWidth="1"/>
    <col min="11499" max="11502" width="9.140625" style="1" customWidth="1"/>
    <col min="11503" max="11503" width="17.7109375" style="1" customWidth="1"/>
    <col min="11504" max="11512" width="9.140625" style="1" customWidth="1"/>
    <col min="11513" max="11513" width="17.7109375" style="1" customWidth="1"/>
    <col min="11514" max="11670" width="9.140625" style="1" customWidth="1"/>
    <col min="11671" max="11671" width="50.28515625" style="1" customWidth="1"/>
    <col min="11672" max="11672" width="8.85546875" style="1" customWidth="1"/>
    <col min="11673" max="11673" width="11.5703125" style="1" customWidth="1"/>
    <col min="11674" max="11674" width="9.140625" style="1" customWidth="1"/>
    <col min="11675" max="11675" width="15.7109375" style="1" customWidth="1"/>
    <col min="11676" max="11676" width="11.5703125" style="1" customWidth="1"/>
    <col min="11677" max="11677" width="38.42578125" style="1"/>
    <col min="11678" max="11678" width="45.5703125" style="1" customWidth="1"/>
    <col min="11679" max="11679" width="8.85546875" style="1" customWidth="1"/>
    <col min="11680" max="11680" width="9.5703125" style="1" customWidth="1"/>
    <col min="11681" max="11681" width="9.140625" style="1" customWidth="1"/>
    <col min="11682" max="11682" width="15.28515625" style="1" customWidth="1"/>
    <col min="11683" max="11683" width="14.28515625" style="1" customWidth="1"/>
    <col min="11684" max="11684" width="3.28515625" style="1" customWidth="1"/>
    <col min="11685" max="11685" width="45.5703125" style="1" customWidth="1"/>
    <col min="11686" max="11687" width="9.140625" style="1" customWidth="1"/>
    <col min="11688" max="11688" width="17.7109375" style="1" customWidth="1"/>
    <col min="11689" max="11690" width="9.140625" style="1" customWidth="1"/>
    <col min="11691" max="11691" width="3.42578125" style="1" customWidth="1"/>
    <col min="11692" max="11693" width="9.140625" style="1" customWidth="1"/>
    <col min="11694" max="11694" width="17.7109375" style="1" customWidth="1"/>
    <col min="11695" max="11698" width="9.140625" style="1" customWidth="1"/>
    <col min="11699" max="11699" width="17.7109375" style="1" customWidth="1"/>
    <col min="11700" max="11703" width="9.140625" style="1" customWidth="1"/>
    <col min="11704" max="11704" width="17.7109375" style="1" customWidth="1"/>
    <col min="11705" max="11708" width="9.140625" style="1" customWidth="1"/>
    <col min="11709" max="11709" width="17.7109375" style="1" customWidth="1"/>
    <col min="11710" max="11713" width="9.140625" style="1" customWidth="1"/>
    <col min="11714" max="11714" width="17.7109375" style="1" customWidth="1"/>
    <col min="11715" max="11723" width="9.140625" style="1" customWidth="1"/>
    <col min="11724" max="11724" width="17.7109375" style="1" customWidth="1"/>
    <col min="11725" max="11733" width="9.140625" style="1" customWidth="1"/>
    <col min="11734" max="11734" width="17.7109375" style="1" customWidth="1"/>
    <col min="11735" max="11738" width="9.140625" style="1" customWidth="1"/>
    <col min="11739" max="11739" width="17.7109375" style="1" customWidth="1"/>
    <col min="11740" max="11743" width="9.140625" style="1" customWidth="1"/>
    <col min="11744" max="11744" width="17.7109375" style="1" customWidth="1"/>
    <col min="11745" max="11753" width="9.140625" style="1" customWidth="1"/>
    <col min="11754" max="11754" width="17.7109375" style="1" customWidth="1"/>
    <col min="11755" max="11758" width="9.140625" style="1" customWidth="1"/>
    <col min="11759" max="11759" width="17.7109375" style="1" customWidth="1"/>
    <col min="11760" max="11768" width="9.140625" style="1" customWidth="1"/>
    <col min="11769" max="11769" width="17.7109375" style="1" customWidth="1"/>
    <col min="11770" max="11926" width="9.140625" style="1" customWidth="1"/>
    <col min="11927" max="11927" width="50.28515625" style="1" customWidth="1"/>
    <col min="11928" max="11928" width="8.85546875" style="1" customWidth="1"/>
    <col min="11929" max="11929" width="11.5703125" style="1" customWidth="1"/>
    <col min="11930" max="11930" width="9.140625" style="1" customWidth="1"/>
    <col min="11931" max="11931" width="15.7109375" style="1" customWidth="1"/>
    <col min="11932" max="11932" width="11.5703125" style="1" customWidth="1"/>
    <col min="11933" max="11933" width="38.42578125" style="1"/>
    <col min="11934" max="11934" width="45.5703125" style="1" customWidth="1"/>
    <col min="11935" max="11935" width="8.85546875" style="1" customWidth="1"/>
    <col min="11936" max="11936" width="9.5703125" style="1" customWidth="1"/>
    <col min="11937" max="11937" width="9.140625" style="1" customWidth="1"/>
    <col min="11938" max="11938" width="15.28515625" style="1" customWidth="1"/>
    <col min="11939" max="11939" width="14.28515625" style="1" customWidth="1"/>
    <col min="11940" max="11940" width="3.28515625" style="1" customWidth="1"/>
    <col min="11941" max="11941" width="45.5703125" style="1" customWidth="1"/>
    <col min="11942" max="11943" width="9.140625" style="1" customWidth="1"/>
    <col min="11944" max="11944" width="17.7109375" style="1" customWidth="1"/>
    <col min="11945" max="11946" width="9.140625" style="1" customWidth="1"/>
    <col min="11947" max="11947" width="3.42578125" style="1" customWidth="1"/>
    <col min="11948" max="11949" width="9.140625" style="1" customWidth="1"/>
    <col min="11950" max="11950" width="17.7109375" style="1" customWidth="1"/>
    <col min="11951" max="11954" width="9.140625" style="1" customWidth="1"/>
    <col min="11955" max="11955" width="17.7109375" style="1" customWidth="1"/>
    <col min="11956" max="11959" width="9.140625" style="1" customWidth="1"/>
    <col min="11960" max="11960" width="17.7109375" style="1" customWidth="1"/>
    <col min="11961" max="11964" width="9.140625" style="1" customWidth="1"/>
    <col min="11965" max="11965" width="17.7109375" style="1" customWidth="1"/>
    <col min="11966" max="11969" width="9.140625" style="1" customWidth="1"/>
    <col min="11970" max="11970" width="17.7109375" style="1" customWidth="1"/>
    <col min="11971" max="11979" width="9.140625" style="1" customWidth="1"/>
    <col min="11980" max="11980" width="17.7109375" style="1" customWidth="1"/>
    <col min="11981" max="11989" width="9.140625" style="1" customWidth="1"/>
    <col min="11990" max="11990" width="17.7109375" style="1" customWidth="1"/>
    <col min="11991" max="11994" width="9.140625" style="1" customWidth="1"/>
    <col min="11995" max="11995" width="17.7109375" style="1" customWidth="1"/>
    <col min="11996" max="11999" width="9.140625" style="1" customWidth="1"/>
    <col min="12000" max="12000" width="17.7109375" style="1" customWidth="1"/>
    <col min="12001" max="12009" width="9.140625" style="1" customWidth="1"/>
    <col min="12010" max="12010" width="17.7109375" style="1" customWidth="1"/>
    <col min="12011" max="12014" width="9.140625" style="1" customWidth="1"/>
    <col min="12015" max="12015" width="17.7109375" style="1" customWidth="1"/>
    <col min="12016" max="12024" width="9.140625" style="1" customWidth="1"/>
    <col min="12025" max="12025" width="17.7109375" style="1" customWidth="1"/>
    <col min="12026" max="12182" width="9.140625" style="1" customWidth="1"/>
    <col min="12183" max="12183" width="50.28515625" style="1" customWidth="1"/>
    <col min="12184" max="12184" width="8.85546875" style="1" customWidth="1"/>
    <col min="12185" max="12185" width="11.5703125" style="1" customWidth="1"/>
    <col min="12186" max="12186" width="9.140625" style="1" customWidth="1"/>
    <col min="12187" max="12187" width="15.7109375" style="1" customWidth="1"/>
    <col min="12188" max="12188" width="11.5703125" style="1" customWidth="1"/>
    <col min="12189" max="12189" width="38.42578125" style="1"/>
    <col min="12190" max="12190" width="45.5703125" style="1" customWidth="1"/>
    <col min="12191" max="12191" width="8.85546875" style="1" customWidth="1"/>
    <col min="12192" max="12192" width="9.5703125" style="1" customWidth="1"/>
    <col min="12193" max="12193" width="9.140625" style="1" customWidth="1"/>
    <col min="12194" max="12194" width="15.28515625" style="1" customWidth="1"/>
    <col min="12195" max="12195" width="14.28515625" style="1" customWidth="1"/>
    <col min="12196" max="12196" width="3.28515625" style="1" customWidth="1"/>
    <col min="12197" max="12197" width="45.5703125" style="1" customWidth="1"/>
    <col min="12198" max="12199" width="9.140625" style="1" customWidth="1"/>
    <col min="12200" max="12200" width="17.7109375" style="1" customWidth="1"/>
    <col min="12201" max="12202" width="9.140625" style="1" customWidth="1"/>
    <col min="12203" max="12203" width="3.42578125" style="1" customWidth="1"/>
    <col min="12204" max="12205" width="9.140625" style="1" customWidth="1"/>
    <col min="12206" max="12206" width="17.7109375" style="1" customWidth="1"/>
    <col min="12207" max="12210" width="9.140625" style="1" customWidth="1"/>
    <col min="12211" max="12211" width="17.7109375" style="1" customWidth="1"/>
    <col min="12212" max="12215" width="9.140625" style="1" customWidth="1"/>
    <col min="12216" max="12216" width="17.7109375" style="1" customWidth="1"/>
    <col min="12217" max="12220" width="9.140625" style="1" customWidth="1"/>
    <col min="12221" max="12221" width="17.7109375" style="1" customWidth="1"/>
    <col min="12222" max="12225" width="9.140625" style="1" customWidth="1"/>
    <col min="12226" max="12226" width="17.7109375" style="1" customWidth="1"/>
    <col min="12227" max="12235" width="9.140625" style="1" customWidth="1"/>
    <col min="12236" max="12236" width="17.7109375" style="1" customWidth="1"/>
    <col min="12237" max="12245" width="9.140625" style="1" customWidth="1"/>
    <col min="12246" max="12246" width="17.7109375" style="1" customWidth="1"/>
    <col min="12247" max="12250" width="9.140625" style="1" customWidth="1"/>
    <col min="12251" max="12251" width="17.7109375" style="1" customWidth="1"/>
    <col min="12252" max="12255" width="9.140625" style="1" customWidth="1"/>
    <col min="12256" max="12256" width="17.7109375" style="1" customWidth="1"/>
    <col min="12257" max="12265" width="9.140625" style="1" customWidth="1"/>
    <col min="12266" max="12266" width="17.7109375" style="1" customWidth="1"/>
    <col min="12267" max="12270" width="9.140625" style="1" customWidth="1"/>
    <col min="12271" max="12271" width="17.7109375" style="1" customWidth="1"/>
    <col min="12272" max="12280" width="9.140625" style="1" customWidth="1"/>
    <col min="12281" max="12281" width="17.7109375" style="1" customWidth="1"/>
    <col min="12282" max="12438" width="9.140625" style="1" customWidth="1"/>
    <col min="12439" max="12439" width="50.28515625" style="1" customWidth="1"/>
    <col min="12440" max="12440" width="8.85546875" style="1" customWidth="1"/>
    <col min="12441" max="12441" width="11.5703125" style="1" customWidth="1"/>
    <col min="12442" max="12442" width="9.140625" style="1" customWidth="1"/>
    <col min="12443" max="12443" width="15.7109375" style="1" customWidth="1"/>
    <col min="12444" max="12444" width="11.5703125" style="1" customWidth="1"/>
    <col min="12445" max="12445" width="38.42578125" style="1"/>
    <col min="12446" max="12446" width="45.5703125" style="1" customWidth="1"/>
    <col min="12447" max="12447" width="8.85546875" style="1" customWidth="1"/>
    <col min="12448" max="12448" width="9.5703125" style="1" customWidth="1"/>
    <col min="12449" max="12449" width="9.140625" style="1" customWidth="1"/>
    <col min="12450" max="12450" width="15.28515625" style="1" customWidth="1"/>
    <col min="12451" max="12451" width="14.28515625" style="1" customWidth="1"/>
    <col min="12452" max="12452" width="3.28515625" style="1" customWidth="1"/>
    <col min="12453" max="12453" width="45.5703125" style="1" customWidth="1"/>
    <col min="12454" max="12455" width="9.140625" style="1" customWidth="1"/>
    <col min="12456" max="12456" width="17.7109375" style="1" customWidth="1"/>
    <col min="12457" max="12458" width="9.140625" style="1" customWidth="1"/>
    <col min="12459" max="12459" width="3.42578125" style="1" customWidth="1"/>
    <col min="12460" max="12461" width="9.140625" style="1" customWidth="1"/>
    <col min="12462" max="12462" width="17.7109375" style="1" customWidth="1"/>
    <col min="12463" max="12466" width="9.140625" style="1" customWidth="1"/>
    <col min="12467" max="12467" width="17.7109375" style="1" customWidth="1"/>
    <col min="12468" max="12471" width="9.140625" style="1" customWidth="1"/>
    <col min="12472" max="12472" width="17.7109375" style="1" customWidth="1"/>
    <col min="12473" max="12476" width="9.140625" style="1" customWidth="1"/>
    <col min="12477" max="12477" width="17.7109375" style="1" customWidth="1"/>
    <col min="12478" max="12481" width="9.140625" style="1" customWidth="1"/>
    <col min="12482" max="12482" width="17.7109375" style="1" customWidth="1"/>
    <col min="12483" max="12491" width="9.140625" style="1" customWidth="1"/>
    <col min="12492" max="12492" width="17.7109375" style="1" customWidth="1"/>
    <col min="12493" max="12501" width="9.140625" style="1" customWidth="1"/>
    <col min="12502" max="12502" width="17.7109375" style="1" customWidth="1"/>
    <col min="12503" max="12506" width="9.140625" style="1" customWidth="1"/>
    <col min="12507" max="12507" width="17.7109375" style="1" customWidth="1"/>
    <col min="12508" max="12511" width="9.140625" style="1" customWidth="1"/>
    <col min="12512" max="12512" width="17.7109375" style="1" customWidth="1"/>
    <col min="12513" max="12521" width="9.140625" style="1" customWidth="1"/>
    <col min="12522" max="12522" width="17.7109375" style="1" customWidth="1"/>
    <col min="12523" max="12526" width="9.140625" style="1" customWidth="1"/>
    <col min="12527" max="12527" width="17.7109375" style="1" customWidth="1"/>
    <col min="12528" max="12536" width="9.140625" style="1" customWidth="1"/>
    <col min="12537" max="12537" width="17.7109375" style="1" customWidth="1"/>
    <col min="12538" max="12694" width="9.140625" style="1" customWidth="1"/>
    <col min="12695" max="12695" width="50.28515625" style="1" customWidth="1"/>
    <col min="12696" max="12696" width="8.85546875" style="1" customWidth="1"/>
    <col min="12697" max="12697" width="11.5703125" style="1" customWidth="1"/>
    <col min="12698" max="12698" width="9.140625" style="1" customWidth="1"/>
    <col min="12699" max="12699" width="15.7109375" style="1" customWidth="1"/>
    <col min="12700" max="12700" width="11.5703125" style="1" customWidth="1"/>
    <col min="12701" max="12701" width="38.42578125" style="1"/>
    <col min="12702" max="12702" width="45.5703125" style="1" customWidth="1"/>
    <col min="12703" max="12703" width="8.85546875" style="1" customWidth="1"/>
    <col min="12704" max="12704" width="9.5703125" style="1" customWidth="1"/>
    <col min="12705" max="12705" width="9.140625" style="1" customWidth="1"/>
    <col min="12706" max="12706" width="15.28515625" style="1" customWidth="1"/>
    <col min="12707" max="12707" width="14.28515625" style="1" customWidth="1"/>
    <col min="12708" max="12708" width="3.28515625" style="1" customWidth="1"/>
    <col min="12709" max="12709" width="45.5703125" style="1" customWidth="1"/>
    <col min="12710" max="12711" width="9.140625" style="1" customWidth="1"/>
    <col min="12712" max="12712" width="17.7109375" style="1" customWidth="1"/>
    <col min="12713" max="12714" width="9.140625" style="1" customWidth="1"/>
    <col min="12715" max="12715" width="3.42578125" style="1" customWidth="1"/>
    <col min="12716" max="12717" width="9.140625" style="1" customWidth="1"/>
    <col min="12718" max="12718" width="17.7109375" style="1" customWidth="1"/>
    <col min="12719" max="12722" width="9.140625" style="1" customWidth="1"/>
    <col min="12723" max="12723" width="17.7109375" style="1" customWidth="1"/>
    <col min="12724" max="12727" width="9.140625" style="1" customWidth="1"/>
    <col min="12728" max="12728" width="17.7109375" style="1" customWidth="1"/>
    <col min="12729" max="12732" width="9.140625" style="1" customWidth="1"/>
    <col min="12733" max="12733" width="17.7109375" style="1" customWidth="1"/>
    <col min="12734" max="12737" width="9.140625" style="1" customWidth="1"/>
    <col min="12738" max="12738" width="17.7109375" style="1" customWidth="1"/>
    <col min="12739" max="12747" width="9.140625" style="1" customWidth="1"/>
    <col min="12748" max="12748" width="17.7109375" style="1" customWidth="1"/>
    <col min="12749" max="12757" width="9.140625" style="1" customWidth="1"/>
    <col min="12758" max="12758" width="17.7109375" style="1" customWidth="1"/>
    <col min="12759" max="12762" width="9.140625" style="1" customWidth="1"/>
    <col min="12763" max="12763" width="17.7109375" style="1" customWidth="1"/>
    <col min="12764" max="12767" width="9.140625" style="1" customWidth="1"/>
    <col min="12768" max="12768" width="17.7109375" style="1" customWidth="1"/>
    <col min="12769" max="12777" width="9.140625" style="1" customWidth="1"/>
    <col min="12778" max="12778" width="17.7109375" style="1" customWidth="1"/>
    <col min="12779" max="12782" width="9.140625" style="1" customWidth="1"/>
    <col min="12783" max="12783" width="17.7109375" style="1" customWidth="1"/>
    <col min="12784" max="12792" width="9.140625" style="1" customWidth="1"/>
    <col min="12793" max="12793" width="17.7109375" style="1" customWidth="1"/>
    <col min="12794" max="12950" width="9.140625" style="1" customWidth="1"/>
    <col min="12951" max="12951" width="50.28515625" style="1" customWidth="1"/>
    <col min="12952" max="12952" width="8.85546875" style="1" customWidth="1"/>
    <col min="12953" max="12953" width="11.5703125" style="1" customWidth="1"/>
    <col min="12954" max="12954" width="9.140625" style="1" customWidth="1"/>
    <col min="12955" max="12955" width="15.7109375" style="1" customWidth="1"/>
    <col min="12956" max="12956" width="11.5703125" style="1" customWidth="1"/>
    <col min="12957" max="12957" width="38.42578125" style="1"/>
    <col min="12958" max="12958" width="45.5703125" style="1" customWidth="1"/>
    <col min="12959" max="12959" width="8.85546875" style="1" customWidth="1"/>
    <col min="12960" max="12960" width="9.5703125" style="1" customWidth="1"/>
    <col min="12961" max="12961" width="9.140625" style="1" customWidth="1"/>
    <col min="12962" max="12962" width="15.28515625" style="1" customWidth="1"/>
    <col min="12963" max="12963" width="14.28515625" style="1" customWidth="1"/>
    <col min="12964" max="12964" width="3.28515625" style="1" customWidth="1"/>
    <col min="12965" max="12965" width="45.5703125" style="1" customWidth="1"/>
    <col min="12966" max="12967" width="9.140625" style="1" customWidth="1"/>
    <col min="12968" max="12968" width="17.7109375" style="1" customWidth="1"/>
    <col min="12969" max="12970" width="9.140625" style="1" customWidth="1"/>
    <col min="12971" max="12971" width="3.42578125" style="1" customWidth="1"/>
    <col min="12972" max="12973" width="9.140625" style="1" customWidth="1"/>
    <col min="12974" max="12974" width="17.7109375" style="1" customWidth="1"/>
    <col min="12975" max="12978" width="9.140625" style="1" customWidth="1"/>
    <col min="12979" max="12979" width="17.7109375" style="1" customWidth="1"/>
    <col min="12980" max="12983" width="9.140625" style="1" customWidth="1"/>
    <col min="12984" max="12984" width="17.7109375" style="1" customWidth="1"/>
    <col min="12985" max="12988" width="9.140625" style="1" customWidth="1"/>
    <col min="12989" max="12989" width="17.7109375" style="1" customWidth="1"/>
    <col min="12990" max="12993" width="9.140625" style="1" customWidth="1"/>
    <col min="12994" max="12994" width="17.7109375" style="1" customWidth="1"/>
    <col min="12995" max="13003" width="9.140625" style="1" customWidth="1"/>
    <col min="13004" max="13004" width="17.7109375" style="1" customWidth="1"/>
    <col min="13005" max="13013" width="9.140625" style="1" customWidth="1"/>
    <col min="13014" max="13014" width="17.7109375" style="1" customWidth="1"/>
    <col min="13015" max="13018" width="9.140625" style="1" customWidth="1"/>
    <col min="13019" max="13019" width="17.7109375" style="1" customWidth="1"/>
    <col min="13020" max="13023" width="9.140625" style="1" customWidth="1"/>
    <col min="13024" max="13024" width="17.7109375" style="1" customWidth="1"/>
    <col min="13025" max="13033" width="9.140625" style="1" customWidth="1"/>
    <col min="13034" max="13034" width="17.7109375" style="1" customWidth="1"/>
    <col min="13035" max="13038" width="9.140625" style="1" customWidth="1"/>
    <col min="13039" max="13039" width="17.7109375" style="1" customWidth="1"/>
    <col min="13040" max="13048" width="9.140625" style="1" customWidth="1"/>
    <col min="13049" max="13049" width="17.7109375" style="1" customWidth="1"/>
    <col min="13050" max="13206" width="9.140625" style="1" customWidth="1"/>
    <col min="13207" max="13207" width="50.28515625" style="1" customWidth="1"/>
    <col min="13208" max="13208" width="8.85546875" style="1" customWidth="1"/>
    <col min="13209" max="13209" width="11.5703125" style="1" customWidth="1"/>
    <col min="13210" max="13210" width="9.140625" style="1" customWidth="1"/>
    <col min="13211" max="13211" width="15.7109375" style="1" customWidth="1"/>
    <col min="13212" max="13212" width="11.5703125" style="1" customWidth="1"/>
    <col min="13213" max="13213" width="38.42578125" style="1"/>
    <col min="13214" max="13214" width="45.5703125" style="1" customWidth="1"/>
    <col min="13215" max="13215" width="8.85546875" style="1" customWidth="1"/>
    <col min="13216" max="13216" width="9.5703125" style="1" customWidth="1"/>
    <col min="13217" max="13217" width="9.140625" style="1" customWidth="1"/>
    <col min="13218" max="13218" width="15.28515625" style="1" customWidth="1"/>
    <col min="13219" max="13219" width="14.28515625" style="1" customWidth="1"/>
    <col min="13220" max="13220" width="3.28515625" style="1" customWidth="1"/>
    <col min="13221" max="13221" width="45.5703125" style="1" customWidth="1"/>
    <col min="13222" max="13223" width="9.140625" style="1" customWidth="1"/>
    <col min="13224" max="13224" width="17.7109375" style="1" customWidth="1"/>
    <col min="13225" max="13226" width="9.140625" style="1" customWidth="1"/>
    <col min="13227" max="13227" width="3.42578125" style="1" customWidth="1"/>
    <col min="13228" max="13229" width="9.140625" style="1" customWidth="1"/>
    <col min="13230" max="13230" width="17.7109375" style="1" customWidth="1"/>
    <col min="13231" max="13234" width="9.140625" style="1" customWidth="1"/>
    <col min="13235" max="13235" width="17.7109375" style="1" customWidth="1"/>
    <col min="13236" max="13239" width="9.140625" style="1" customWidth="1"/>
    <col min="13240" max="13240" width="17.7109375" style="1" customWidth="1"/>
    <col min="13241" max="13244" width="9.140625" style="1" customWidth="1"/>
    <col min="13245" max="13245" width="17.7109375" style="1" customWidth="1"/>
    <col min="13246" max="13249" width="9.140625" style="1" customWidth="1"/>
    <col min="13250" max="13250" width="17.7109375" style="1" customWidth="1"/>
    <col min="13251" max="13259" width="9.140625" style="1" customWidth="1"/>
    <col min="13260" max="13260" width="17.7109375" style="1" customWidth="1"/>
    <col min="13261" max="13269" width="9.140625" style="1" customWidth="1"/>
    <col min="13270" max="13270" width="17.7109375" style="1" customWidth="1"/>
    <col min="13271" max="13274" width="9.140625" style="1" customWidth="1"/>
    <col min="13275" max="13275" width="17.7109375" style="1" customWidth="1"/>
    <col min="13276" max="13279" width="9.140625" style="1" customWidth="1"/>
    <col min="13280" max="13280" width="17.7109375" style="1" customWidth="1"/>
    <col min="13281" max="13289" width="9.140625" style="1" customWidth="1"/>
    <col min="13290" max="13290" width="17.7109375" style="1" customWidth="1"/>
    <col min="13291" max="13294" width="9.140625" style="1" customWidth="1"/>
    <col min="13295" max="13295" width="17.7109375" style="1" customWidth="1"/>
    <col min="13296" max="13304" width="9.140625" style="1" customWidth="1"/>
    <col min="13305" max="13305" width="17.7109375" style="1" customWidth="1"/>
    <col min="13306" max="13462" width="9.140625" style="1" customWidth="1"/>
    <col min="13463" max="13463" width="50.28515625" style="1" customWidth="1"/>
    <col min="13464" max="13464" width="8.85546875" style="1" customWidth="1"/>
    <col min="13465" max="13465" width="11.5703125" style="1" customWidth="1"/>
    <col min="13466" max="13466" width="9.140625" style="1" customWidth="1"/>
    <col min="13467" max="13467" width="15.7109375" style="1" customWidth="1"/>
    <col min="13468" max="13468" width="11.5703125" style="1" customWidth="1"/>
    <col min="13469" max="13469" width="38.42578125" style="1"/>
    <col min="13470" max="13470" width="45.5703125" style="1" customWidth="1"/>
    <col min="13471" max="13471" width="8.85546875" style="1" customWidth="1"/>
    <col min="13472" max="13472" width="9.5703125" style="1" customWidth="1"/>
    <col min="13473" max="13473" width="9.140625" style="1" customWidth="1"/>
    <col min="13474" max="13474" width="15.28515625" style="1" customWidth="1"/>
    <col min="13475" max="13475" width="14.28515625" style="1" customWidth="1"/>
    <col min="13476" max="13476" width="3.28515625" style="1" customWidth="1"/>
    <col min="13477" max="13477" width="45.5703125" style="1" customWidth="1"/>
    <col min="13478" max="13479" width="9.140625" style="1" customWidth="1"/>
    <col min="13480" max="13480" width="17.7109375" style="1" customWidth="1"/>
    <col min="13481" max="13482" width="9.140625" style="1" customWidth="1"/>
    <col min="13483" max="13483" width="3.42578125" style="1" customWidth="1"/>
    <col min="13484" max="13485" width="9.140625" style="1" customWidth="1"/>
    <col min="13486" max="13486" width="17.7109375" style="1" customWidth="1"/>
    <col min="13487" max="13490" width="9.140625" style="1" customWidth="1"/>
    <col min="13491" max="13491" width="17.7109375" style="1" customWidth="1"/>
    <col min="13492" max="13495" width="9.140625" style="1" customWidth="1"/>
    <col min="13496" max="13496" width="17.7109375" style="1" customWidth="1"/>
    <col min="13497" max="13500" width="9.140625" style="1" customWidth="1"/>
    <col min="13501" max="13501" width="17.7109375" style="1" customWidth="1"/>
    <col min="13502" max="13505" width="9.140625" style="1" customWidth="1"/>
    <col min="13506" max="13506" width="17.7109375" style="1" customWidth="1"/>
    <col min="13507" max="13515" width="9.140625" style="1" customWidth="1"/>
    <col min="13516" max="13516" width="17.7109375" style="1" customWidth="1"/>
    <col min="13517" max="13525" width="9.140625" style="1" customWidth="1"/>
    <col min="13526" max="13526" width="17.7109375" style="1" customWidth="1"/>
    <col min="13527" max="13530" width="9.140625" style="1" customWidth="1"/>
    <col min="13531" max="13531" width="17.7109375" style="1" customWidth="1"/>
    <col min="13532" max="13535" width="9.140625" style="1" customWidth="1"/>
    <col min="13536" max="13536" width="17.7109375" style="1" customWidth="1"/>
    <col min="13537" max="13545" width="9.140625" style="1" customWidth="1"/>
    <col min="13546" max="13546" width="17.7109375" style="1" customWidth="1"/>
    <col min="13547" max="13550" width="9.140625" style="1" customWidth="1"/>
    <col min="13551" max="13551" width="17.7109375" style="1" customWidth="1"/>
    <col min="13552" max="13560" width="9.140625" style="1" customWidth="1"/>
    <col min="13561" max="13561" width="17.7109375" style="1" customWidth="1"/>
    <col min="13562" max="13718" width="9.140625" style="1" customWidth="1"/>
    <col min="13719" max="13719" width="50.28515625" style="1" customWidth="1"/>
    <col min="13720" max="13720" width="8.85546875" style="1" customWidth="1"/>
    <col min="13721" max="13721" width="11.5703125" style="1" customWidth="1"/>
    <col min="13722" max="13722" width="9.140625" style="1" customWidth="1"/>
    <col min="13723" max="13723" width="15.7109375" style="1" customWidth="1"/>
    <col min="13724" max="13724" width="11.5703125" style="1" customWidth="1"/>
    <col min="13725" max="13725" width="38.42578125" style="1"/>
    <col min="13726" max="13726" width="45.5703125" style="1" customWidth="1"/>
    <col min="13727" max="13727" width="8.85546875" style="1" customWidth="1"/>
    <col min="13728" max="13728" width="9.5703125" style="1" customWidth="1"/>
    <col min="13729" max="13729" width="9.140625" style="1" customWidth="1"/>
    <col min="13730" max="13730" width="15.28515625" style="1" customWidth="1"/>
    <col min="13731" max="13731" width="14.28515625" style="1" customWidth="1"/>
    <col min="13732" max="13732" width="3.28515625" style="1" customWidth="1"/>
    <col min="13733" max="13733" width="45.5703125" style="1" customWidth="1"/>
    <col min="13734" max="13735" width="9.140625" style="1" customWidth="1"/>
    <col min="13736" max="13736" width="17.7109375" style="1" customWidth="1"/>
    <col min="13737" max="13738" width="9.140625" style="1" customWidth="1"/>
    <col min="13739" max="13739" width="3.42578125" style="1" customWidth="1"/>
    <col min="13740" max="13741" width="9.140625" style="1" customWidth="1"/>
    <col min="13742" max="13742" width="17.7109375" style="1" customWidth="1"/>
    <col min="13743" max="13746" width="9.140625" style="1" customWidth="1"/>
    <col min="13747" max="13747" width="17.7109375" style="1" customWidth="1"/>
    <col min="13748" max="13751" width="9.140625" style="1" customWidth="1"/>
    <col min="13752" max="13752" width="17.7109375" style="1" customWidth="1"/>
    <col min="13753" max="13756" width="9.140625" style="1" customWidth="1"/>
    <col min="13757" max="13757" width="17.7109375" style="1" customWidth="1"/>
    <col min="13758" max="13761" width="9.140625" style="1" customWidth="1"/>
    <col min="13762" max="13762" width="17.7109375" style="1" customWidth="1"/>
    <col min="13763" max="13771" width="9.140625" style="1" customWidth="1"/>
    <col min="13772" max="13772" width="17.7109375" style="1" customWidth="1"/>
    <col min="13773" max="13781" width="9.140625" style="1" customWidth="1"/>
    <col min="13782" max="13782" width="17.7109375" style="1" customWidth="1"/>
    <col min="13783" max="13786" width="9.140625" style="1" customWidth="1"/>
    <col min="13787" max="13787" width="17.7109375" style="1" customWidth="1"/>
    <col min="13788" max="13791" width="9.140625" style="1" customWidth="1"/>
    <col min="13792" max="13792" width="17.7109375" style="1" customWidth="1"/>
    <col min="13793" max="13801" width="9.140625" style="1" customWidth="1"/>
    <col min="13802" max="13802" width="17.7109375" style="1" customWidth="1"/>
    <col min="13803" max="13806" width="9.140625" style="1" customWidth="1"/>
    <col min="13807" max="13807" width="17.7109375" style="1" customWidth="1"/>
    <col min="13808" max="13816" width="9.140625" style="1" customWidth="1"/>
    <col min="13817" max="13817" width="17.7109375" style="1" customWidth="1"/>
    <col min="13818" max="13974" width="9.140625" style="1" customWidth="1"/>
    <col min="13975" max="13975" width="50.28515625" style="1" customWidth="1"/>
    <col min="13976" max="13976" width="8.85546875" style="1" customWidth="1"/>
    <col min="13977" max="13977" width="11.5703125" style="1" customWidth="1"/>
    <col min="13978" max="13978" width="9.140625" style="1" customWidth="1"/>
    <col min="13979" max="13979" width="15.7109375" style="1" customWidth="1"/>
    <col min="13980" max="13980" width="11.5703125" style="1" customWidth="1"/>
    <col min="13981" max="13981" width="38.42578125" style="1"/>
    <col min="13982" max="13982" width="45.5703125" style="1" customWidth="1"/>
    <col min="13983" max="13983" width="8.85546875" style="1" customWidth="1"/>
    <col min="13984" max="13984" width="9.5703125" style="1" customWidth="1"/>
    <col min="13985" max="13985" width="9.140625" style="1" customWidth="1"/>
    <col min="13986" max="13986" width="15.28515625" style="1" customWidth="1"/>
    <col min="13987" max="13987" width="14.28515625" style="1" customWidth="1"/>
    <col min="13988" max="13988" width="3.28515625" style="1" customWidth="1"/>
    <col min="13989" max="13989" width="45.5703125" style="1" customWidth="1"/>
    <col min="13990" max="13991" width="9.140625" style="1" customWidth="1"/>
    <col min="13992" max="13992" width="17.7109375" style="1" customWidth="1"/>
    <col min="13993" max="13994" width="9.140625" style="1" customWidth="1"/>
    <col min="13995" max="13995" width="3.42578125" style="1" customWidth="1"/>
    <col min="13996" max="13997" width="9.140625" style="1" customWidth="1"/>
    <col min="13998" max="13998" width="17.7109375" style="1" customWidth="1"/>
    <col min="13999" max="14002" width="9.140625" style="1" customWidth="1"/>
    <col min="14003" max="14003" width="17.7109375" style="1" customWidth="1"/>
    <col min="14004" max="14007" width="9.140625" style="1" customWidth="1"/>
    <col min="14008" max="14008" width="17.7109375" style="1" customWidth="1"/>
    <col min="14009" max="14012" width="9.140625" style="1" customWidth="1"/>
    <col min="14013" max="14013" width="17.7109375" style="1" customWidth="1"/>
    <col min="14014" max="14017" width="9.140625" style="1" customWidth="1"/>
    <col min="14018" max="14018" width="17.7109375" style="1" customWidth="1"/>
    <col min="14019" max="14027" width="9.140625" style="1" customWidth="1"/>
    <col min="14028" max="14028" width="17.7109375" style="1" customWidth="1"/>
    <col min="14029" max="14037" width="9.140625" style="1" customWidth="1"/>
    <col min="14038" max="14038" width="17.7109375" style="1" customWidth="1"/>
    <col min="14039" max="14042" width="9.140625" style="1" customWidth="1"/>
    <col min="14043" max="14043" width="17.7109375" style="1" customWidth="1"/>
    <col min="14044" max="14047" width="9.140625" style="1" customWidth="1"/>
    <col min="14048" max="14048" width="17.7109375" style="1" customWidth="1"/>
    <col min="14049" max="14057" width="9.140625" style="1" customWidth="1"/>
    <col min="14058" max="14058" width="17.7109375" style="1" customWidth="1"/>
    <col min="14059" max="14062" width="9.140625" style="1" customWidth="1"/>
    <col min="14063" max="14063" width="17.7109375" style="1" customWidth="1"/>
    <col min="14064" max="14072" width="9.140625" style="1" customWidth="1"/>
    <col min="14073" max="14073" width="17.7109375" style="1" customWidth="1"/>
    <col min="14074" max="14230" width="9.140625" style="1" customWidth="1"/>
    <col min="14231" max="14231" width="50.28515625" style="1" customWidth="1"/>
    <col min="14232" max="14232" width="8.85546875" style="1" customWidth="1"/>
    <col min="14233" max="14233" width="11.5703125" style="1" customWidth="1"/>
    <col min="14234" max="14234" width="9.140625" style="1" customWidth="1"/>
    <col min="14235" max="14235" width="15.7109375" style="1" customWidth="1"/>
    <col min="14236" max="14236" width="11.5703125" style="1" customWidth="1"/>
    <col min="14237" max="14237" width="38.42578125" style="1"/>
    <col min="14238" max="14238" width="45.5703125" style="1" customWidth="1"/>
    <col min="14239" max="14239" width="8.85546875" style="1" customWidth="1"/>
    <col min="14240" max="14240" width="9.5703125" style="1" customWidth="1"/>
    <col min="14241" max="14241" width="9.140625" style="1" customWidth="1"/>
    <col min="14242" max="14242" width="15.28515625" style="1" customWidth="1"/>
    <col min="14243" max="14243" width="14.28515625" style="1" customWidth="1"/>
    <col min="14244" max="14244" width="3.28515625" style="1" customWidth="1"/>
    <col min="14245" max="14245" width="45.5703125" style="1" customWidth="1"/>
    <col min="14246" max="14247" width="9.140625" style="1" customWidth="1"/>
    <col min="14248" max="14248" width="17.7109375" style="1" customWidth="1"/>
    <col min="14249" max="14250" width="9.140625" style="1" customWidth="1"/>
    <col min="14251" max="14251" width="3.42578125" style="1" customWidth="1"/>
    <col min="14252" max="14253" width="9.140625" style="1" customWidth="1"/>
    <col min="14254" max="14254" width="17.7109375" style="1" customWidth="1"/>
    <col min="14255" max="14258" width="9.140625" style="1" customWidth="1"/>
    <col min="14259" max="14259" width="17.7109375" style="1" customWidth="1"/>
    <col min="14260" max="14263" width="9.140625" style="1" customWidth="1"/>
    <col min="14264" max="14264" width="17.7109375" style="1" customWidth="1"/>
    <col min="14265" max="14268" width="9.140625" style="1" customWidth="1"/>
    <col min="14269" max="14269" width="17.7109375" style="1" customWidth="1"/>
    <col min="14270" max="14273" width="9.140625" style="1" customWidth="1"/>
    <col min="14274" max="14274" width="17.7109375" style="1" customWidth="1"/>
    <col min="14275" max="14283" width="9.140625" style="1" customWidth="1"/>
    <col min="14284" max="14284" width="17.7109375" style="1" customWidth="1"/>
    <col min="14285" max="14293" width="9.140625" style="1" customWidth="1"/>
    <col min="14294" max="14294" width="17.7109375" style="1" customWidth="1"/>
    <col min="14295" max="14298" width="9.140625" style="1" customWidth="1"/>
    <col min="14299" max="14299" width="17.7109375" style="1" customWidth="1"/>
    <col min="14300" max="14303" width="9.140625" style="1" customWidth="1"/>
    <col min="14304" max="14304" width="17.7109375" style="1" customWidth="1"/>
    <col min="14305" max="14313" width="9.140625" style="1" customWidth="1"/>
    <col min="14314" max="14314" width="17.7109375" style="1" customWidth="1"/>
    <col min="14315" max="14318" width="9.140625" style="1" customWidth="1"/>
    <col min="14319" max="14319" width="17.7109375" style="1" customWidth="1"/>
    <col min="14320" max="14328" width="9.140625" style="1" customWidth="1"/>
    <col min="14329" max="14329" width="17.7109375" style="1" customWidth="1"/>
    <col min="14330" max="14486" width="9.140625" style="1" customWidth="1"/>
    <col min="14487" max="14487" width="50.28515625" style="1" customWidth="1"/>
    <col min="14488" max="14488" width="8.85546875" style="1" customWidth="1"/>
    <col min="14489" max="14489" width="11.5703125" style="1" customWidth="1"/>
    <col min="14490" max="14490" width="9.140625" style="1" customWidth="1"/>
    <col min="14491" max="14491" width="15.7109375" style="1" customWidth="1"/>
    <col min="14492" max="14492" width="11.5703125" style="1" customWidth="1"/>
    <col min="14493" max="14493" width="38.42578125" style="1"/>
    <col min="14494" max="14494" width="45.5703125" style="1" customWidth="1"/>
    <col min="14495" max="14495" width="8.85546875" style="1" customWidth="1"/>
    <col min="14496" max="14496" width="9.5703125" style="1" customWidth="1"/>
    <col min="14497" max="14497" width="9.140625" style="1" customWidth="1"/>
    <col min="14498" max="14498" width="15.28515625" style="1" customWidth="1"/>
    <col min="14499" max="14499" width="14.28515625" style="1" customWidth="1"/>
    <col min="14500" max="14500" width="3.28515625" style="1" customWidth="1"/>
    <col min="14501" max="14501" width="45.5703125" style="1" customWidth="1"/>
    <col min="14502" max="14503" width="9.140625" style="1" customWidth="1"/>
    <col min="14504" max="14504" width="17.7109375" style="1" customWidth="1"/>
    <col min="14505" max="14506" width="9.140625" style="1" customWidth="1"/>
    <col min="14507" max="14507" width="3.42578125" style="1" customWidth="1"/>
    <col min="14508" max="14509" width="9.140625" style="1" customWidth="1"/>
    <col min="14510" max="14510" width="17.7109375" style="1" customWidth="1"/>
    <col min="14511" max="14514" width="9.140625" style="1" customWidth="1"/>
    <col min="14515" max="14515" width="17.7109375" style="1" customWidth="1"/>
    <col min="14516" max="14519" width="9.140625" style="1" customWidth="1"/>
    <col min="14520" max="14520" width="17.7109375" style="1" customWidth="1"/>
    <col min="14521" max="14524" width="9.140625" style="1" customWidth="1"/>
    <col min="14525" max="14525" width="17.7109375" style="1" customWidth="1"/>
    <col min="14526" max="14529" width="9.140625" style="1" customWidth="1"/>
    <col min="14530" max="14530" width="17.7109375" style="1" customWidth="1"/>
    <col min="14531" max="14539" width="9.140625" style="1" customWidth="1"/>
    <col min="14540" max="14540" width="17.7109375" style="1" customWidth="1"/>
    <col min="14541" max="14549" width="9.140625" style="1" customWidth="1"/>
    <col min="14550" max="14550" width="17.7109375" style="1" customWidth="1"/>
    <col min="14551" max="14554" width="9.140625" style="1" customWidth="1"/>
    <col min="14555" max="14555" width="17.7109375" style="1" customWidth="1"/>
    <col min="14556" max="14559" width="9.140625" style="1" customWidth="1"/>
    <col min="14560" max="14560" width="17.7109375" style="1" customWidth="1"/>
    <col min="14561" max="14569" width="9.140625" style="1" customWidth="1"/>
    <col min="14570" max="14570" width="17.7109375" style="1" customWidth="1"/>
    <col min="14571" max="14574" width="9.140625" style="1" customWidth="1"/>
    <col min="14575" max="14575" width="17.7109375" style="1" customWidth="1"/>
    <col min="14576" max="14584" width="9.140625" style="1" customWidth="1"/>
    <col min="14585" max="14585" width="17.7109375" style="1" customWidth="1"/>
    <col min="14586" max="14742" width="9.140625" style="1" customWidth="1"/>
    <col min="14743" max="14743" width="50.28515625" style="1" customWidth="1"/>
    <col min="14744" max="14744" width="8.85546875" style="1" customWidth="1"/>
    <col min="14745" max="14745" width="11.5703125" style="1" customWidth="1"/>
    <col min="14746" max="14746" width="9.140625" style="1" customWidth="1"/>
    <col min="14747" max="14747" width="15.7109375" style="1" customWidth="1"/>
    <col min="14748" max="14748" width="11.5703125" style="1" customWidth="1"/>
    <col min="14749" max="14749" width="38.42578125" style="1"/>
    <col min="14750" max="14750" width="45.5703125" style="1" customWidth="1"/>
    <col min="14751" max="14751" width="8.85546875" style="1" customWidth="1"/>
    <col min="14752" max="14752" width="9.5703125" style="1" customWidth="1"/>
    <col min="14753" max="14753" width="9.140625" style="1" customWidth="1"/>
    <col min="14754" max="14754" width="15.28515625" style="1" customWidth="1"/>
    <col min="14755" max="14755" width="14.28515625" style="1" customWidth="1"/>
    <col min="14756" max="14756" width="3.28515625" style="1" customWidth="1"/>
    <col min="14757" max="14757" width="45.5703125" style="1" customWidth="1"/>
    <col min="14758" max="14759" width="9.140625" style="1" customWidth="1"/>
    <col min="14760" max="14760" width="17.7109375" style="1" customWidth="1"/>
    <col min="14761" max="14762" width="9.140625" style="1" customWidth="1"/>
    <col min="14763" max="14763" width="3.42578125" style="1" customWidth="1"/>
    <col min="14764" max="14765" width="9.140625" style="1" customWidth="1"/>
    <col min="14766" max="14766" width="17.7109375" style="1" customWidth="1"/>
    <col min="14767" max="14770" width="9.140625" style="1" customWidth="1"/>
    <col min="14771" max="14771" width="17.7109375" style="1" customWidth="1"/>
    <col min="14772" max="14775" width="9.140625" style="1" customWidth="1"/>
    <col min="14776" max="14776" width="17.7109375" style="1" customWidth="1"/>
    <col min="14777" max="14780" width="9.140625" style="1" customWidth="1"/>
    <col min="14781" max="14781" width="17.7109375" style="1" customWidth="1"/>
    <col min="14782" max="14785" width="9.140625" style="1" customWidth="1"/>
    <col min="14786" max="14786" width="17.7109375" style="1" customWidth="1"/>
    <col min="14787" max="14795" width="9.140625" style="1" customWidth="1"/>
    <col min="14796" max="14796" width="17.7109375" style="1" customWidth="1"/>
    <col min="14797" max="14805" width="9.140625" style="1" customWidth="1"/>
    <col min="14806" max="14806" width="17.7109375" style="1" customWidth="1"/>
    <col min="14807" max="14810" width="9.140625" style="1" customWidth="1"/>
    <col min="14811" max="14811" width="17.7109375" style="1" customWidth="1"/>
    <col min="14812" max="14815" width="9.140625" style="1" customWidth="1"/>
    <col min="14816" max="14816" width="17.7109375" style="1" customWidth="1"/>
    <col min="14817" max="14825" width="9.140625" style="1" customWidth="1"/>
    <col min="14826" max="14826" width="17.7109375" style="1" customWidth="1"/>
    <col min="14827" max="14830" width="9.140625" style="1" customWidth="1"/>
    <col min="14831" max="14831" width="17.7109375" style="1" customWidth="1"/>
    <col min="14832" max="14840" width="9.140625" style="1" customWidth="1"/>
    <col min="14841" max="14841" width="17.7109375" style="1" customWidth="1"/>
    <col min="14842" max="14998" width="9.140625" style="1" customWidth="1"/>
    <col min="14999" max="14999" width="50.28515625" style="1" customWidth="1"/>
    <col min="15000" max="15000" width="8.85546875" style="1" customWidth="1"/>
    <col min="15001" max="15001" width="11.5703125" style="1" customWidth="1"/>
    <col min="15002" max="15002" width="9.140625" style="1" customWidth="1"/>
    <col min="15003" max="15003" width="15.7109375" style="1" customWidth="1"/>
    <col min="15004" max="15004" width="11.5703125" style="1" customWidth="1"/>
    <col min="15005" max="15005" width="38.42578125" style="1"/>
    <col min="15006" max="15006" width="45.5703125" style="1" customWidth="1"/>
    <col min="15007" max="15007" width="8.85546875" style="1" customWidth="1"/>
    <col min="15008" max="15008" width="9.5703125" style="1" customWidth="1"/>
    <col min="15009" max="15009" width="9.140625" style="1" customWidth="1"/>
    <col min="15010" max="15010" width="15.28515625" style="1" customWidth="1"/>
    <col min="15011" max="15011" width="14.28515625" style="1" customWidth="1"/>
    <col min="15012" max="15012" width="3.28515625" style="1" customWidth="1"/>
    <col min="15013" max="15013" width="45.5703125" style="1" customWidth="1"/>
    <col min="15014" max="15015" width="9.140625" style="1" customWidth="1"/>
    <col min="15016" max="15016" width="17.7109375" style="1" customWidth="1"/>
    <col min="15017" max="15018" width="9.140625" style="1" customWidth="1"/>
    <col min="15019" max="15019" width="3.42578125" style="1" customWidth="1"/>
    <col min="15020" max="15021" width="9.140625" style="1" customWidth="1"/>
    <col min="15022" max="15022" width="17.7109375" style="1" customWidth="1"/>
    <col min="15023" max="15026" width="9.140625" style="1" customWidth="1"/>
    <col min="15027" max="15027" width="17.7109375" style="1" customWidth="1"/>
    <col min="15028" max="15031" width="9.140625" style="1" customWidth="1"/>
    <col min="15032" max="15032" width="17.7109375" style="1" customWidth="1"/>
    <col min="15033" max="15036" width="9.140625" style="1" customWidth="1"/>
    <col min="15037" max="15037" width="17.7109375" style="1" customWidth="1"/>
    <col min="15038" max="15041" width="9.140625" style="1" customWidth="1"/>
    <col min="15042" max="15042" width="17.7109375" style="1" customWidth="1"/>
    <col min="15043" max="15051" width="9.140625" style="1" customWidth="1"/>
    <col min="15052" max="15052" width="17.7109375" style="1" customWidth="1"/>
    <col min="15053" max="15061" width="9.140625" style="1" customWidth="1"/>
    <col min="15062" max="15062" width="17.7109375" style="1" customWidth="1"/>
    <col min="15063" max="15066" width="9.140625" style="1" customWidth="1"/>
    <col min="15067" max="15067" width="17.7109375" style="1" customWidth="1"/>
    <col min="15068" max="15071" width="9.140625" style="1" customWidth="1"/>
    <col min="15072" max="15072" width="17.7109375" style="1" customWidth="1"/>
    <col min="15073" max="15081" width="9.140625" style="1" customWidth="1"/>
    <col min="15082" max="15082" width="17.7109375" style="1" customWidth="1"/>
    <col min="15083" max="15086" width="9.140625" style="1" customWidth="1"/>
    <col min="15087" max="15087" width="17.7109375" style="1" customWidth="1"/>
    <col min="15088" max="15096" width="9.140625" style="1" customWidth="1"/>
    <col min="15097" max="15097" width="17.7109375" style="1" customWidth="1"/>
    <col min="15098" max="15254" width="9.140625" style="1" customWidth="1"/>
    <col min="15255" max="15255" width="50.28515625" style="1" customWidth="1"/>
    <col min="15256" max="15256" width="8.85546875" style="1" customWidth="1"/>
    <col min="15257" max="15257" width="11.5703125" style="1" customWidth="1"/>
    <col min="15258" max="15258" width="9.140625" style="1" customWidth="1"/>
    <col min="15259" max="15259" width="15.7109375" style="1" customWidth="1"/>
    <col min="15260" max="15260" width="11.5703125" style="1" customWidth="1"/>
    <col min="15261" max="15261" width="38.42578125" style="1"/>
    <col min="15262" max="15262" width="45.5703125" style="1" customWidth="1"/>
    <col min="15263" max="15263" width="8.85546875" style="1" customWidth="1"/>
    <col min="15264" max="15264" width="9.5703125" style="1" customWidth="1"/>
    <col min="15265" max="15265" width="9.140625" style="1" customWidth="1"/>
    <col min="15266" max="15266" width="15.28515625" style="1" customWidth="1"/>
    <col min="15267" max="15267" width="14.28515625" style="1" customWidth="1"/>
    <col min="15268" max="15268" width="3.28515625" style="1" customWidth="1"/>
    <col min="15269" max="15269" width="45.5703125" style="1" customWidth="1"/>
    <col min="15270" max="15271" width="9.140625" style="1" customWidth="1"/>
    <col min="15272" max="15272" width="17.7109375" style="1" customWidth="1"/>
    <col min="15273" max="15274" width="9.140625" style="1" customWidth="1"/>
    <col min="15275" max="15275" width="3.42578125" style="1" customWidth="1"/>
    <col min="15276" max="15277" width="9.140625" style="1" customWidth="1"/>
    <col min="15278" max="15278" width="17.7109375" style="1" customWidth="1"/>
    <col min="15279" max="15282" width="9.140625" style="1" customWidth="1"/>
    <col min="15283" max="15283" width="17.7109375" style="1" customWidth="1"/>
    <col min="15284" max="15287" width="9.140625" style="1" customWidth="1"/>
    <col min="15288" max="15288" width="17.7109375" style="1" customWidth="1"/>
    <col min="15289" max="15292" width="9.140625" style="1" customWidth="1"/>
    <col min="15293" max="15293" width="17.7109375" style="1" customWidth="1"/>
    <col min="15294" max="15297" width="9.140625" style="1" customWidth="1"/>
    <col min="15298" max="15298" width="17.7109375" style="1" customWidth="1"/>
    <col min="15299" max="15307" width="9.140625" style="1" customWidth="1"/>
    <col min="15308" max="15308" width="17.7109375" style="1" customWidth="1"/>
    <col min="15309" max="15317" width="9.140625" style="1" customWidth="1"/>
    <col min="15318" max="15318" width="17.7109375" style="1" customWidth="1"/>
    <col min="15319" max="15322" width="9.140625" style="1" customWidth="1"/>
    <col min="15323" max="15323" width="17.7109375" style="1" customWidth="1"/>
    <col min="15324" max="15327" width="9.140625" style="1" customWidth="1"/>
    <col min="15328" max="15328" width="17.7109375" style="1" customWidth="1"/>
    <col min="15329" max="15337" width="9.140625" style="1" customWidth="1"/>
    <col min="15338" max="15338" width="17.7109375" style="1" customWidth="1"/>
    <col min="15339" max="15342" width="9.140625" style="1" customWidth="1"/>
    <col min="15343" max="15343" width="17.7109375" style="1" customWidth="1"/>
    <col min="15344" max="15352" width="9.140625" style="1" customWidth="1"/>
    <col min="15353" max="15353" width="17.7109375" style="1" customWidth="1"/>
    <col min="15354" max="15510" width="9.140625" style="1" customWidth="1"/>
    <col min="15511" max="15511" width="50.28515625" style="1" customWidth="1"/>
    <col min="15512" max="15512" width="8.85546875" style="1" customWidth="1"/>
    <col min="15513" max="15513" width="11.5703125" style="1" customWidth="1"/>
    <col min="15514" max="15514" width="9.140625" style="1" customWidth="1"/>
    <col min="15515" max="15515" width="15.7109375" style="1" customWidth="1"/>
    <col min="15516" max="15516" width="11.5703125" style="1" customWidth="1"/>
    <col min="15517" max="15517" width="38.42578125" style="1"/>
    <col min="15518" max="15518" width="45.5703125" style="1" customWidth="1"/>
    <col min="15519" max="15519" width="8.85546875" style="1" customWidth="1"/>
    <col min="15520" max="15520" width="9.5703125" style="1" customWidth="1"/>
    <col min="15521" max="15521" width="9.140625" style="1" customWidth="1"/>
    <col min="15522" max="15522" width="15.28515625" style="1" customWidth="1"/>
    <col min="15523" max="15523" width="14.28515625" style="1" customWidth="1"/>
    <col min="15524" max="15524" width="3.28515625" style="1" customWidth="1"/>
    <col min="15525" max="15525" width="45.5703125" style="1" customWidth="1"/>
    <col min="15526" max="15527" width="9.140625" style="1" customWidth="1"/>
    <col min="15528" max="15528" width="17.7109375" style="1" customWidth="1"/>
    <col min="15529" max="15530" width="9.140625" style="1" customWidth="1"/>
    <col min="15531" max="15531" width="3.42578125" style="1" customWidth="1"/>
    <col min="15532" max="15533" width="9.140625" style="1" customWidth="1"/>
    <col min="15534" max="15534" width="17.7109375" style="1" customWidth="1"/>
    <col min="15535" max="15538" width="9.140625" style="1" customWidth="1"/>
    <col min="15539" max="15539" width="17.7109375" style="1" customWidth="1"/>
    <col min="15540" max="15543" width="9.140625" style="1" customWidth="1"/>
    <col min="15544" max="15544" width="17.7109375" style="1" customWidth="1"/>
    <col min="15545" max="15548" width="9.140625" style="1" customWidth="1"/>
    <col min="15549" max="15549" width="17.7109375" style="1" customWidth="1"/>
    <col min="15550" max="15553" width="9.140625" style="1" customWidth="1"/>
    <col min="15554" max="15554" width="17.7109375" style="1" customWidth="1"/>
    <col min="15555" max="15563" width="9.140625" style="1" customWidth="1"/>
    <col min="15564" max="15564" width="17.7109375" style="1" customWidth="1"/>
    <col min="15565" max="15573" width="9.140625" style="1" customWidth="1"/>
    <col min="15574" max="15574" width="17.7109375" style="1" customWidth="1"/>
    <col min="15575" max="15578" width="9.140625" style="1" customWidth="1"/>
    <col min="15579" max="15579" width="17.7109375" style="1" customWidth="1"/>
    <col min="15580" max="15583" width="9.140625" style="1" customWidth="1"/>
    <col min="15584" max="15584" width="17.7109375" style="1" customWidth="1"/>
    <col min="15585" max="15593" width="9.140625" style="1" customWidth="1"/>
    <col min="15594" max="15594" width="17.7109375" style="1" customWidth="1"/>
    <col min="15595" max="15598" width="9.140625" style="1" customWidth="1"/>
    <col min="15599" max="15599" width="17.7109375" style="1" customWidth="1"/>
    <col min="15600" max="15608" width="9.140625" style="1" customWidth="1"/>
    <col min="15609" max="15609" width="17.7109375" style="1" customWidth="1"/>
    <col min="15610" max="15766" width="9.140625" style="1" customWidth="1"/>
    <col min="15767" max="15767" width="50.28515625" style="1" customWidth="1"/>
    <col min="15768" max="15768" width="8.85546875" style="1" customWidth="1"/>
    <col min="15769" max="15769" width="11.5703125" style="1" customWidth="1"/>
    <col min="15770" max="15770" width="9.140625" style="1" customWidth="1"/>
    <col min="15771" max="15771" width="15.7109375" style="1" customWidth="1"/>
    <col min="15772" max="15772" width="11.5703125" style="1" customWidth="1"/>
    <col min="15773" max="15773" width="38.42578125" style="1"/>
    <col min="15774" max="15774" width="45.5703125" style="1" customWidth="1"/>
    <col min="15775" max="15775" width="8.85546875" style="1" customWidth="1"/>
    <col min="15776" max="15776" width="9.5703125" style="1" customWidth="1"/>
    <col min="15777" max="15777" width="9.140625" style="1" customWidth="1"/>
    <col min="15778" max="15778" width="15.28515625" style="1" customWidth="1"/>
    <col min="15779" max="15779" width="14.28515625" style="1" customWidth="1"/>
    <col min="15780" max="15780" width="3.28515625" style="1" customWidth="1"/>
    <col min="15781" max="15781" width="45.5703125" style="1" customWidth="1"/>
    <col min="15782" max="15783" width="9.140625" style="1" customWidth="1"/>
    <col min="15784" max="15784" width="17.7109375" style="1" customWidth="1"/>
    <col min="15785" max="15786" width="9.140625" style="1" customWidth="1"/>
    <col min="15787" max="15787" width="3.42578125" style="1" customWidth="1"/>
    <col min="15788" max="15789" width="9.140625" style="1" customWidth="1"/>
    <col min="15790" max="15790" width="17.7109375" style="1" customWidth="1"/>
    <col min="15791" max="15794" width="9.140625" style="1" customWidth="1"/>
    <col min="15795" max="15795" width="17.7109375" style="1" customWidth="1"/>
    <col min="15796" max="15799" width="9.140625" style="1" customWidth="1"/>
    <col min="15800" max="15800" width="17.7109375" style="1" customWidth="1"/>
    <col min="15801" max="15804" width="9.140625" style="1" customWidth="1"/>
    <col min="15805" max="15805" width="17.7109375" style="1" customWidth="1"/>
    <col min="15806" max="15809" width="9.140625" style="1" customWidth="1"/>
    <col min="15810" max="15810" width="17.7109375" style="1" customWidth="1"/>
    <col min="15811" max="15819" width="9.140625" style="1" customWidth="1"/>
    <col min="15820" max="15820" width="17.7109375" style="1" customWidth="1"/>
    <col min="15821" max="15829" width="9.140625" style="1" customWidth="1"/>
    <col min="15830" max="15830" width="17.7109375" style="1" customWidth="1"/>
    <col min="15831" max="15834" width="9.140625" style="1" customWidth="1"/>
    <col min="15835" max="15835" width="17.7109375" style="1" customWidth="1"/>
    <col min="15836" max="15839" width="9.140625" style="1" customWidth="1"/>
    <col min="15840" max="15840" width="17.7109375" style="1" customWidth="1"/>
    <col min="15841" max="15849" width="9.140625" style="1" customWidth="1"/>
    <col min="15850" max="15850" width="17.7109375" style="1" customWidth="1"/>
    <col min="15851" max="15854" width="9.140625" style="1" customWidth="1"/>
    <col min="15855" max="15855" width="17.7109375" style="1" customWidth="1"/>
    <col min="15856" max="15864" width="9.140625" style="1" customWidth="1"/>
    <col min="15865" max="15865" width="17.7109375" style="1" customWidth="1"/>
    <col min="15866" max="16022" width="9.140625" style="1" customWidth="1"/>
    <col min="16023" max="16023" width="50.28515625" style="1" customWidth="1"/>
    <col min="16024" max="16024" width="8.85546875" style="1" customWidth="1"/>
    <col min="16025" max="16025" width="11.5703125" style="1" customWidth="1"/>
    <col min="16026" max="16026" width="9.140625" style="1" customWidth="1"/>
    <col min="16027" max="16027" width="15.7109375" style="1" customWidth="1"/>
    <col min="16028" max="16028" width="11.5703125" style="1" customWidth="1"/>
    <col min="16029" max="16029" width="38.42578125" style="1"/>
    <col min="16030" max="16030" width="45.5703125" style="1" customWidth="1"/>
    <col min="16031" max="16031" width="8.85546875" style="1" customWidth="1"/>
    <col min="16032" max="16032" width="9.5703125" style="1" customWidth="1"/>
    <col min="16033" max="16033" width="9.140625" style="1" customWidth="1"/>
    <col min="16034" max="16034" width="15.28515625" style="1" customWidth="1"/>
    <col min="16035" max="16035" width="14.28515625" style="1" customWidth="1"/>
    <col min="16036" max="16036" width="3.28515625" style="1" customWidth="1"/>
    <col min="16037" max="16037" width="45.5703125" style="1" customWidth="1"/>
    <col min="16038" max="16039" width="9.140625" style="1" customWidth="1"/>
    <col min="16040" max="16040" width="17.7109375" style="1" customWidth="1"/>
    <col min="16041" max="16042" width="9.140625" style="1" customWidth="1"/>
    <col min="16043" max="16043" width="3.42578125" style="1" customWidth="1"/>
    <col min="16044" max="16045" width="9.140625" style="1" customWidth="1"/>
    <col min="16046" max="16046" width="17.7109375" style="1" customWidth="1"/>
    <col min="16047" max="16050" width="9.140625" style="1" customWidth="1"/>
    <col min="16051" max="16051" width="17.7109375" style="1" customWidth="1"/>
    <col min="16052" max="16055" width="9.140625" style="1" customWidth="1"/>
    <col min="16056" max="16056" width="17.7109375" style="1" customWidth="1"/>
    <col min="16057" max="16060" width="9.140625" style="1" customWidth="1"/>
    <col min="16061" max="16061" width="17.7109375" style="1" customWidth="1"/>
    <col min="16062" max="16065" width="9.140625" style="1" customWidth="1"/>
    <col min="16066" max="16066" width="17.7109375" style="1" customWidth="1"/>
    <col min="16067" max="16075" width="9.140625" style="1" customWidth="1"/>
    <col min="16076" max="16076" width="17.7109375" style="1" customWidth="1"/>
    <col min="16077" max="16085" width="9.140625" style="1" customWidth="1"/>
    <col min="16086" max="16086" width="17.7109375" style="1" customWidth="1"/>
    <col min="16087" max="16090" width="9.140625" style="1" customWidth="1"/>
    <col min="16091" max="16091" width="17.7109375" style="1" customWidth="1"/>
    <col min="16092" max="16095" width="9.140625" style="1" customWidth="1"/>
    <col min="16096" max="16096" width="17.7109375" style="1" customWidth="1"/>
    <col min="16097" max="16105" width="9.140625" style="1" customWidth="1"/>
    <col min="16106" max="16106" width="17.7109375" style="1" customWidth="1"/>
    <col min="16107" max="16110" width="9.140625" style="1" customWidth="1"/>
    <col min="16111" max="16111" width="17.7109375" style="1" customWidth="1"/>
    <col min="16112" max="16120" width="9.140625" style="1" customWidth="1"/>
    <col min="16121" max="16121" width="17.7109375" style="1" customWidth="1"/>
    <col min="16122" max="16278" width="9.140625" style="1" customWidth="1"/>
    <col min="16279" max="16279" width="50.28515625" style="1" customWidth="1"/>
    <col min="16280" max="16384" width="8.85546875" style="1" customWidth="1"/>
  </cols>
  <sheetData>
    <row r="1" spans="1:7" ht="30.75" customHeight="1" x14ac:dyDescent="0.25">
      <c r="E1" s="399"/>
      <c r="F1" s="399"/>
      <c r="G1" s="399"/>
    </row>
    <row r="2" spans="1:7" ht="15.75" x14ac:dyDescent="0.25">
      <c r="A2" s="1159" t="s">
        <v>511</v>
      </c>
      <c r="B2" s="1159"/>
      <c r="C2" s="1159"/>
      <c r="D2" s="1159"/>
      <c r="E2" s="1159"/>
      <c r="F2" s="1159"/>
      <c r="G2" s="1159"/>
    </row>
    <row r="3" spans="1:7" ht="34.5" customHeight="1" x14ac:dyDescent="0.25">
      <c r="A3" s="1160" t="s">
        <v>714</v>
      </c>
      <c r="B3" s="1160"/>
      <c r="C3" s="1160"/>
      <c r="D3" s="1160"/>
      <c r="E3" s="1160"/>
      <c r="F3" s="1160"/>
      <c r="G3" s="1160"/>
    </row>
    <row r="4" spans="1:7" ht="15.75" x14ac:dyDescent="0.25">
      <c r="A4" s="1159" t="s">
        <v>1053</v>
      </c>
      <c r="B4" s="1159"/>
      <c r="C4" s="1159"/>
      <c r="D4" s="1159"/>
      <c r="E4" s="1159"/>
      <c r="F4" s="1159"/>
      <c r="G4" s="1159"/>
    </row>
    <row r="5" spans="1:7" ht="15.75" x14ac:dyDescent="0.25">
      <c r="A5" s="1022"/>
      <c r="B5" s="1022"/>
      <c r="C5" s="1022"/>
      <c r="D5" s="1022"/>
      <c r="E5" s="1022"/>
      <c r="F5" s="1022"/>
      <c r="G5" s="1022"/>
    </row>
    <row r="6" spans="1:7" ht="15.75" x14ac:dyDescent="0.25">
      <c r="A6" s="1157" t="s">
        <v>62</v>
      </c>
      <c r="B6" s="1162"/>
      <c r="C6" s="1157"/>
      <c r="D6" s="1157"/>
      <c r="E6" s="1157"/>
      <c r="F6" s="1157"/>
      <c r="G6" s="1157"/>
    </row>
    <row r="7" spans="1:7" ht="66" hidden="1" customHeight="1" x14ac:dyDescent="0.25">
      <c r="A7" s="283" t="s">
        <v>715</v>
      </c>
      <c r="B7" s="907"/>
      <c r="C7" s="284" t="s">
        <v>716</v>
      </c>
      <c r="D7" s="284" t="s">
        <v>717</v>
      </c>
      <c r="E7" s="285" t="s">
        <v>718</v>
      </c>
      <c r="F7" s="286" t="s">
        <v>777</v>
      </c>
      <c r="G7" s="287" t="s">
        <v>719</v>
      </c>
    </row>
    <row r="8" spans="1:7" hidden="1" x14ac:dyDescent="0.25">
      <c r="A8" s="288">
        <v>1</v>
      </c>
      <c r="B8" s="908"/>
      <c r="C8" s="288">
        <v>2</v>
      </c>
      <c r="D8" s="288">
        <v>3</v>
      </c>
      <c r="E8" s="288">
        <v>4</v>
      </c>
      <c r="F8" s="288" t="s">
        <v>720</v>
      </c>
      <c r="G8" s="288" t="s">
        <v>721</v>
      </c>
    </row>
    <row r="9" spans="1:7" ht="15.75" hidden="1" x14ac:dyDescent="0.25">
      <c r="A9" s="319" t="s">
        <v>379</v>
      </c>
      <c r="B9" s="916"/>
      <c r="C9" s="290">
        <f>C10+C13+C16+C19+C22</f>
        <v>0</v>
      </c>
      <c r="D9" s="314"/>
      <c r="E9" s="320"/>
      <c r="F9" s="290">
        <f>F10+F13+F16+F19+F22</f>
        <v>0</v>
      </c>
      <c r="G9" s="292">
        <f>G10+G13+G16+G19+G22</f>
        <v>0</v>
      </c>
    </row>
    <row r="10" spans="1:7" ht="15.75" hidden="1" x14ac:dyDescent="0.25">
      <c r="A10" s="308" t="s">
        <v>381</v>
      </c>
      <c r="B10" s="912"/>
      <c r="C10" s="306">
        <f>SUM(C11:C12)</f>
        <v>0</v>
      </c>
      <c r="D10" s="306"/>
      <c r="E10" s="321"/>
      <c r="F10" s="294">
        <f>SUM(F11:F12)</f>
        <v>0</v>
      </c>
      <c r="G10" s="296">
        <f>SUM(G11:G12)</f>
        <v>0</v>
      </c>
    </row>
    <row r="11" spans="1:7" ht="15.75" hidden="1" x14ac:dyDescent="0.25">
      <c r="A11" s="322"/>
      <c r="B11" s="917"/>
      <c r="C11" s="301"/>
      <c r="D11" s="323"/>
      <c r="E11" s="301"/>
      <c r="F11" s="299">
        <f t="shared" ref="F11" si="0">E11*D11*C11</f>
        <v>0</v>
      </c>
      <c r="G11" s="324">
        <f t="shared" ref="G11" si="1">D11/18</f>
        <v>0</v>
      </c>
    </row>
    <row r="12" spans="1:7" ht="15.75" hidden="1" x14ac:dyDescent="0.25">
      <c r="A12" s="322"/>
      <c r="B12" s="917"/>
      <c r="C12" s="301"/>
      <c r="D12" s="301"/>
      <c r="E12" s="301"/>
      <c r="F12" s="299">
        <f t="shared" ref="F12" si="2">E12*D12*C12</f>
        <v>0</v>
      </c>
      <c r="G12" s="324">
        <f t="shared" ref="G12" si="3">D12/18</f>
        <v>0</v>
      </c>
    </row>
    <row r="13" spans="1:7" ht="15.75" hidden="1" x14ac:dyDescent="0.25">
      <c r="A13" s="308" t="s">
        <v>338</v>
      </c>
      <c r="B13" s="912"/>
      <c r="C13" s="294">
        <f>SUM(C14:C15)</f>
        <v>0</v>
      </c>
      <c r="D13" s="307"/>
      <c r="E13" s="321"/>
      <c r="F13" s="294">
        <f>SUM(F14:F15)</f>
        <v>0</v>
      </c>
      <c r="G13" s="296">
        <f>SUM(G14:G15)</f>
        <v>0</v>
      </c>
    </row>
    <row r="14" spans="1:7" ht="15.75" hidden="1" x14ac:dyDescent="0.25">
      <c r="A14" s="322"/>
      <c r="B14" s="917"/>
      <c r="C14" s="301"/>
      <c r="D14" s="301"/>
      <c r="E14" s="301"/>
      <c r="F14" s="299">
        <f t="shared" ref="F14:F15" si="4">E14*D14*C14</f>
        <v>0</v>
      </c>
      <c r="G14" s="324">
        <f t="shared" ref="G14:G15" si="5">D14/18</f>
        <v>0</v>
      </c>
    </row>
    <row r="15" spans="1:7" ht="15.75" hidden="1" x14ac:dyDescent="0.25">
      <c r="A15" s="322"/>
      <c r="B15" s="917"/>
      <c r="C15" s="301"/>
      <c r="D15" s="301"/>
      <c r="E15" s="301"/>
      <c r="F15" s="299">
        <f t="shared" si="4"/>
        <v>0</v>
      </c>
      <c r="G15" s="324">
        <f t="shared" si="5"/>
        <v>0</v>
      </c>
    </row>
    <row r="16" spans="1:7" ht="15.75" hidden="1" x14ac:dyDescent="0.25">
      <c r="A16" s="308" t="s">
        <v>380</v>
      </c>
      <c r="B16" s="912"/>
      <c r="C16" s="326">
        <f>SUM(C17:C18)</f>
        <v>0</v>
      </c>
      <c r="D16" s="326"/>
      <c r="E16" s="327"/>
      <c r="F16" s="294">
        <f>SUM(F17:F18)</f>
        <v>0</v>
      </c>
      <c r="G16" s="296">
        <f>SUM(G17:G18)</f>
        <v>0</v>
      </c>
    </row>
    <row r="17" spans="1:14" ht="15.75" hidden="1" x14ac:dyDescent="0.25">
      <c r="A17" s="322"/>
      <c r="B17" s="917"/>
      <c r="C17" s="301"/>
      <c r="D17" s="301"/>
      <c r="E17" s="325"/>
      <c r="F17" s="299">
        <f t="shared" ref="F17:F18" si="6">E17*D17*C17</f>
        <v>0</v>
      </c>
      <c r="G17" s="324">
        <f t="shared" ref="G17:G18" si="7">D17/18</f>
        <v>0</v>
      </c>
    </row>
    <row r="18" spans="1:14" ht="15.75" hidden="1" x14ac:dyDescent="0.25">
      <c r="A18" s="322"/>
      <c r="B18" s="917"/>
      <c r="C18" s="301"/>
      <c r="D18" s="301"/>
      <c r="E18" s="325"/>
      <c r="F18" s="299">
        <f t="shared" si="6"/>
        <v>0</v>
      </c>
      <c r="G18" s="324">
        <f t="shared" si="7"/>
        <v>0</v>
      </c>
    </row>
    <row r="19" spans="1:14" ht="15.75" hidden="1" x14ac:dyDescent="0.25">
      <c r="A19" s="308" t="s">
        <v>728</v>
      </c>
      <c r="B19" s="912"/>
      <c r="C19" s="294">
        <f>SUM(C20:C21)</f>
        <v>0</v>
      </c>
      <c r="D19" s="307"/>
      <c r="E19" s="328"/>
      <c r="F19" s="294">
        <f>SUM(F20:F21)</f>
        <v>0</v>
      </c>
      <c r="G19" s="296">
        <f>SUM(G20:G21)</f>
        <v>0</v>
      </c>
    </row>
    <row r="20" spans="1:14" ht="15.75" hidden="1" x14ac:dyDescent="0.25">
      <c r="A20" s="322"/>
      <c r="B20" s="917"/>
      <c r="C20" s="301"/>
      <c r="D20" s="301"/>
      <c r="E20" s="301"/>
      <c r="F20" s="299">
        <f t="shared" ref="F20:F21" si="8">E20*D20*C20</f>
        <v>0</v>
      </c>
      <c r="G20" s="324">
        <f t="shared" ref="G20:G21" si="9">D20/18</f>
        <v>0</v>
      </c>
    </row>
    <row r="21" spans="1:14" ht="15.75" hidden="1" x14ac:dyDescent="0.25">
      <c r="A21" s="322"/>
      <c r="B21" s="917"/>
      <c r="C21" s="301"/>
      <c r="D21" s="301"/>
      <c r="E21" s="301"/>
      <c r="F21" s="299">
        <f t="shared" si="8"/>
        <v>0</v>
      </c>
      <c r="G21" s="324">
        <f t="shared" si="9"/>
        <v>0</v>
      </c>
    </row>
    <row r="22" spans="1:14" ht="15.75" hidden="1" x14ac:dyDescent="0.25">
      <c r="A22" s="308" t="s">
        <v>339</v>
      </c>
      <c r="B22" s="912"/>
      <c r="C22" s="294">
        <f>SUM(C23:C24)</f>
        <v>0</v>
      </c>
      <c r="D22" s="307"/>
      <c r="E22" s="328"/>
      <c r="F22" s="294">
        <f>SUM(F23:F24)</f>
        <v>0</v>
      </c>
      <c r="G22" s="296">
        <f>SUM(G23:G24)</f>
        <v>0</v>
      </c>
    </row>
    <row r="23" spans="1:14" ht="15.75" hidden="1" x14ac:dyDescent="0.25">
      <c r="A23" s="322"/>
      <c r="B23" s="917"/>
      <c r="C23" s="301"/>
      <c r="D23" s="301"/>
      <c r="E23" s="301"/>
      <c r="F23" s="299">
        <f t="shared" ref="F23" si="10">E23*D23*C23</f>
        <v>0</v>
      </c>
      <c r="G23" s="324">
        <f t="shared" ref="G23" si="11">D23/18</f>
        <v>0</v>
      </c>
    </row>
    <row r="24" spans="1:14" ht="15.75" hidden="1" x14ac:dyDescent="0.25">
      <c r="A24" s="322"/>
      <c r="B24" s="917"/>
      <c r="C24" s="301"/>
      <c r="D24" s="301"/>
      <c r="E24" s="301"/>
      <c r="F24" s="299">
        <f t="shared" ref="F24" si="12">E24*D24*C24</f>
        <v>0</v>
      </c>
      <c r="G24" s="324">
        <f t="shared" ref="G24" si="13">D24/18</f>
        <v>0</v>
      </c>
    </row>
    <row r="25" spans="1:14" ht="15.75" hidden="1" x14ac:dyDescent="0.25">
      <c r="A25" s="329"/>
      <c r="B25" s="329"/>
    </row>
    <row r="26" spans="1:14" ht="15.75" hidden="1" x14ac:dyDescent="0.25">
      <c r="A26" s="329"/>
      <c r="B26" s="329"/>
    </row>
    <row r="27" spans="1:14" ht="15.75" hidden="1" x14ac:dyDescent="0.25">
      <c r="A27" s="329"/>
      <c r="B27" s="329"/>
    </row>
    <row r="28" spans="1:14" ht="15.75" hidden="1" x14ac:dyDescent="0.25">
      <c r="A28" s="329"/>
      <c r="B28" s="329"/>
    </row>
    <row r="29" spans="1:14" hidden="1" x14ac:dyDescent="0.25"/>
    <row r="30" spans="1:14" x14ac:dyDescent="0.25">
      <c r="B30" s="1161" t="s">
        <v>1055</v>
      </c>
      <c r="C30" s="1161"/>
      <c r="D30" s="1161"/>
      <c r="E30" s="1161"/>
      <c r="F30" s="1161"/>
      <c r="G30" s="1161"/>
      <c r="J30" s="452" t="s">
        <v>776</v>
      </c>
    </row>
    <row r="31" spans="1:14" ht="92.25" customHeight="1" x14ac:dyDescent="0.25">
      <c r="A31" s="343"/>
      <c r="B31" s="486" t="s">
        <v>1054</v>
      </c>
      <c r="C31" s="486" t="s">
        <v>421</v>
      </c>
      <c r="D31" s="486" t="s">
        <v>422</v>
      </c>
      <c r="E31" s="486" t="s">
        <v>427</v>
      </c>
      <c r="F31" s="486" t="s">
        <v>432</v>
      </c>
      <c r="G31" s="486" t="s">
        <v>484</v>
      </c>
      <c r="H31" s="244"/>
      <c r="I31" s="244"/>
      <c r="J31" s="455" t="s">
        <v>421</v>
      </c>
      <c r="K31" s="455" t="s">
        <v>422</v>
      </c>
      <c r="L31" s="455" t="s">
        <v>427</v>
      </c>
      <c r="M31" s="455" t="s">
        <v>432</v>
      </c>
      <c r="N31" s="451" t="s">
        <v>484</v>
      </c>
    </row>
    <row r="32" spans="1:14" ht="15.75" x14ac:dyDescent="0.25">
      <c r="A32" s="121" t="s">
        <v>53</v>
      </c>
      <c r="B32" s="160"/>
      <c r="C32" s="160">
        <f>B32*9</f>
        <v>0</v>
      </c>
      <c r="D32" s="160"/>
      <c r="E32" s="160"/>
      <c r="F32" s="160"/>
      <c r="G32" s="347"/>
      <c r="J32" s="160"/>
      <c r="K32" s="160"/>
      <c r="L32" s="160"/>
      <c r="M32" s="160"/>
      <c r="N32" s="347"/>
    </row>
    <row r="33" spans="1:14" ht="15.75" x14ac:dyDescent="0.25">
      <c r="A33" s="121" t="s">
        <v>54</v>
      </c>
      <c r="B33" s="160"/>
      <c r="C33" s="160">
        <f>B33*9</f>
        <v>0</v>
      </c>
      <c r="D33" s="160"/>
      <c r="E33" s="160"/>
      <c r="F33" s="160"/>
      <c r="G33" s="347"/>
      <c r="J33" s="160"/>
      <c r="K33" s="160"/>
      <c r="L33" s="160"/>
      <c r="M33" s="160"/>
      <c r="N33" s="347"/>
    </row>
    <row r="34" spans="1:14" ht="24" x14ac:dyDescent="0.25">
      <c r="A34" s="121" t="s">
        <v>428</v>
      </c>
      <c r="B34" s="134">
        <f>B35+B36+B37</f>
        <v>7620</v>
      </c>
      <c r="C34" s="134">
        <f>C35+C36+C37</f>
        <v>76680</v>
      </c>
      <c r="D34" s="134">
        <f>D35+D36+D37</f>
        <v>442</v>
      </c>
      <c r="E34" s="134">
        <f>E35+E36+E37</f>
        <v>29</v>
      </c>
      <c r="F34" s="927">
        <f>IF(B34=0,0,(B35*F35+B36*F36+B37*F37)/(B35+B36+B37))</f>
        <v>39</v>
      </c>
      <c r="G34" s="348">
        <f>G35+G36+G37</f>
        <v>9.67</v>
      </c>
      <c r="J34" s="134">
        <f>J35+J36+J37</f>
        <v>55026</v>
      </c>
      <c r="K34" s="134">
        <f>K35+K36+K37</f>
        <v>375</v>
      </c>
      <c r="L34" s="134">
        <f>L35+L36+L37</f>
        <v>25</v>
      </c>
      <c r="M34" s="133"/>
      <c r="N34" s="348">
        <f>N35+N36+N37</f>
        <v>0</v>
      </c>
    </row>
    <row r="35" spans="1:14" ht="24" x14ac:dyDescent="0.25">
      <c r="A35" s="12" t="s">
        <v>429</v>
      </c>
      <c r="B35" s="344">
        <v>4920</v>
      </c>
      <c r="C35" s="344">
        <f t="shared" ref="C35:C40" si="14">B35*9</f>
        <v>44280</v>
      </c>
      <c r="D35" s="344">
        <v>312</v>
      </c>
      <c r="E35" s="344">
        <f>29-9</f>
        <v>20</v>
      </c>
      <c r="F35" s="344">
        <v>36</v>
      </c>
      <c r="G35" s="349">
        <v>5.78</v>
      </c>
      <c r="H35" s="1" t="s">
        <v>1056</v>
      </c>
      <c r="J35" s="344"/>
      <c r="K35" s="344"/>
      <c r="L35" s="344"/>
      <c r="M35" s="344"/>
      <c r="N35" s="349"/>
    </row>
    <row r="36" spans="1:14" ht="24" x14ac:dyDescent="0.25">
      <c r="A36" s="12" t="s">
        <v>430</v>
      </c>
      <c r="B36" s="344"/>
      <c r="C36" s="344">
        <f t="shared" si="14"/>
        <v>0</v>
      </c>
      <c r="D36" s="344"/>
      <c r="E36" s="344"/>
      <c r="F36" s="344"/>
      <c r="G36" s="349"/>
      <c r="J36" s="344">
        <v>55026</v>
      </c>
      <c r="K36" s="344">
        <v>375</v>
      </c>
      <c r="L36" s="344">
        <v>25</v>
      </c>
      <c r="M36" s="344">
        <v>37</v>
      </c>
      <c r="N36" s="349"/>
    </row>
    <row r="37" spans="1:14" ht="24" x14ac:dyDescent="0.25">
      <c r="A37" s="12" t="s">
        <v>1062</v>
      </c>
      <c r="B37" s="344">
        <v>2700</v>
      </c>
      <c r="C37" s="344">
        <f>B37*12</f>
        <v>32400</v>
      </c>
      <c r="D37" s="344">
        <v>130</v>
      </c>
      <c r="E37" s="344">
        <v>9</v>
      </c>
      <c r="F37" s="344">
        <v>44</v>
      </c>
      <c r="G37" s="349">
        <v>3.89</v>
      </c>
      <c r="H37" s="1" t="s">
        <v>1057</v>
      </c>
      <c r="J37" s="344"/>
      <c r="K37" s="344"/>
      <c r="L37" s="344"/>
      <c r="M37" s="344">
        <v>45</v>
      </c>
      <c r="N37" s="349"/>
    </row>
    <row r="38" spans="1:14" ht="15.75" x14ac:dyDescent="0.25">
      <c r="A38" s="121" t="s">
        <v>55</v>
      </c>
      <c r="B38" s="160">
        <v>11402</v>
      </c>
      <c r="C38" s="160">
        <f t="shared" si="14"/>
        <v>102618</v>
      </c>
      <c r="D38" s="160">
        <v>889</v>
      </c>
      <c r="E38" s="160">
        <v>38</v>
      </c>
      <c r="F38" s="160">
        <v>36</v>
      </c>
      <c r="G38" s="347">
        <v>14.11</v>
      </c>
      <c r="H38" s="1" t="s">
        <v>1056</v>
      </c>
      <c r="J38" s="160">
        <v>106929</v>
      </c>
      <c r="K38" s="160">
        <v>1072</v>
      </c>
      <c r="L38" s="160">
        <v>38</v>
      </c>
      <c r="M38" s="160">
        <v>37</v>
      </c>
      <c r="N38" s="347"/>
    </row>
    <row r="39" spans="1:14" ht="15.75" x14ac:dyDescent="0.25">
      <c r="A39" s="121" t="s">
        <v>56</v>
      </c>
      <c r="B39" s="160">
        <v>2188</v>
      </c>
      <c r="C39" s="160">
        <f t="shared" si="14"/>
        <v>19692</v>
      </c>
      <c r="D39" s="160">
        <v>117</v>
      </c>
      <c r="E39" s="160">
        <v>9</v>
      </c>
      <c r="F39" s="160">
        <v>36</v>
      </c>
      <c r="G39" s="347">
        <v>1.89</v>
      </c>
      <c r="H39" s="1" t="s">
        <v>1056</v>
      </c>
      <c r="J39" s="160">
        <v>12132</v>
      </c>
      <c r="K39" s="160">
        <v>80</v>
      </c>
      <c r="L39" s="160">
        <v>6</v>
      </c>
      <c r="M39" s="160">
        <v>37</v>
      </c>
      <c r="N39" s="347"/>
    </row>
    <row r="40" spans="1:14" ht="15.75" x14ac:dyDescent="0.25">
      <c r="A40" s="121" t="s">
        <v>57</v>
      </c>
      <c r="B40" s="160">
        <v>22023</v>
      </c>
      <c r="C40" s="160">
        <f t="shared" si="14"/>
        <v>198207</v>
      </c>
      <c r="D40" s="160">
        <v>1063</v>
      </c>
      <c r="E40" s="160">
        <v>74</v>
      </c>
      <c r="F40" s="160">
        <v>36</v>
      </c>
      <c r="G40" s="347">
        <v>20.440000000000001</v>
      </c>
      <c r="H40" s="1" t="s">
        <v>1056</v>
      </c>
      <c r="J40" s="160">
        <v>191223</v>
      </c>
      <c r="K40" s="160">
        <v>1133</v>
      </c>
      <c r="L40" s="160">
        <v>83</v>
      </c>
      <c r="M40" s="160">
        <v>37</v>
      </c>
      <c r="N40" s="347"/>
    </row>
    <row r="41" spans="1:14" ht="24" x14ac:dyDescent="0.25">
      <c r="A41" s="122" t="s">
        <v>462</v>
      </c>
      <c r="B41" s="928">
        <v>1570</v>
      </c>
      <c r="C41" s="160">
        <f>B41*12</f>
        <v>18840</v>
      </c>
      <c r="D41" s="160">
        <v>99</v>
      </c>
      <c r="E41" s="160">
        <v>8</v>
      </c>
      <c r="F41" s="160">
        <v>44</v>
      </c>
      <c r="G41" s="347">
        <v>2.89</v>
      </c>
      <c r="H41" s="1" t="s">
        <v>1057</v>
      </c>
      <c r="J41" s="344">
        <v>18054</v>
      </c>
      <c r="K41" s="160">
        <v>117</v>
      </c>
      <c r="L41" s="160">
        <v>8</v>
      </c>
      <c r="M41" s="160">
        <v>45</v>
      </c>
      <c r="N41" s="347"/>
    </row>
    <row r="42" spans="1:14" x14ac:dyDescent="0.25">
      <c r="A42" s="346" t="s">
        <v>472</v>
      </c>
      <c r="B42" s="152">
        <f>SUM(B32:B33,B35:B41)</f>
        <v>44803</v>
      </c>
      <c r="C42" s="152">
        <f>SUM(C32:C33,C35:C41)</f>
        <v>416037</v>
      </c>
      <c r="D42" s="152">
        <f>SUM(D32:D33,D35:D41)</f>
        <v>2610</v>
      </c>
      <c r="E42" s="152">
        <f>SUM(E32:E33,E35:E41)</f>
        <v>158</v>
      </c>
      <c r="F42" s="152"/>
      <c r="G42" s="350">
        <f>SUM(G32:G33,G35:G41)</f>
        <v>49</v>
      </c>
      <c r="J42" s="152">
        <f>SUM(J32:J33,J35:J41)</f>
        <v>383364</v>
      </c>
      <c r="K42" s="152">
        <f>SUM(K32:K33,K35:K41)</f>
        <v>2777</v>
      </c>
      <c r="L42" s="152">
        <f>SUM(L32:L33,L35:L41)</f>
        <v>160</v>
      </c>
      <c r="M42" s="152"/>
      <c r="N42" s="350">
        <f>SUM(N32:N33,N35:N41)</f>
        <v>0</v>
      </c>
    </row>
    <row r="43" spans="1:14" x14ac:dyDescent="0.25">
      <c r="C43" s="398">
        <f>C42/9</f>
        <v>46226</v>
      </c>
      <c r="J43" s="1">
        <f>J42/9</f>
        <v>42596</v>
      </c>
    </row>
    <row r="46" spans="1:14" x14ac:dyDescent="0.25">
      <c r="A46" s="281"/>
      <c r="B46" s="281"/>
      <c r="C46" s="481">
        <v>2023</v>
      </c>
      <c r="D46" s="481">
        <v>2024</v>
      </c>
      <c r="E46" s="481">
        <v>2025</v>
      </c>
    </row>
    <row r="47" spans="1:14" x14ac:dyDescent="0.25">
      <c r="A47" s="201" t="s">
        <v>500</v>
      </c>
      <c r="B47" s="915"/>
      <c r="C47" s="98">
        <f t="shared" ref="C47:E47" si="15">SUM(C48:C54)</f>
        <v>416037</v>
      </c>
      <c r="D47" s="98">
        <f t="shared" si="15"/>
        <v>416037</v>
      </c>
      <c r="E47" s="98">
        <f t="shared" si="15"/>
        <v>416037</v>
      </c>
    </row>
    <row r="48" spans="1:14" x14ac:dyDescent="0.25">
      <c r="A48" s="12" t="s">
        <v>53</v>
      </c>
      <c r="B48" s="914"/>
      <c r="C48" s="482">
        <f>C32</f>
        <v>0</v>
      </c>
      <c r="D48" s="185">
        <f>C48</f>
        <v>0</v>
      </c>
      <c r="E48" s="185">
        <f>C48</f>
        <v>0</v>
      </c>
    </row>
    <row r="49" spans="1:5" x14ac:dyDescent="0.25">
      <c r="A49" s="12" t="s">
        <v>54</v>
      </c>
      <c r="B49" s="914"/>
      <c r="C49" s="482">
        <f>C33</f>
        <v>0</v>
      </c>
      <c r="D49" s="185">
        <f t="shared" ref="D49:D54" si="16">C49</f>
        <v>0</v>
      </c>
      <c r="E49" s="185">
        <f t="shared" ref="E49:E54" si="17">C49</f>
        <v>0</v>
      </c>
    </row>
    <row r="50" spans="1:5" x14ac:dyDescent="0.25">
      <c r="A50" s="12" t="s">
        <v>52</v>
      </c>
      <c r="B50" s="914"/>
      <c r="C50" s="482">
        <f>C34</f>
        <v>76680</v>
      </c>
      <c r="D50" s="185">
        <f t="shared" si="16"/>
        <v>76680</v>
      </c>
      <c r="E50" s="185">
        <f t="shared" si="17"/>
        <v>76680</v>
      </c>
    </row>
    <row r="51" spans="1:5" ht="36" x14ac:dyDescent="0.25">
      <c r="A51" s="12" t="s">
        <v>490</v>
      </c>
      <c r="B51" s="914"/>
      <c r="C51" s="482">
        <f>C41</f>
        <v>18840</v>
      </c>
      <c r="D51" s="185">
        <f t="shared" si="16"/>
        <v>18840</v>
      </c>
      <c r="E51" s="185">
        <f t="shared" si="17"/>
        <v>18840</v>
      </c>
    </row>
    <row r="52" spans="1:5" x14ac:dyDescent="0.25">
      <c r="A52" s="12" t="s">
        <v>55</v>
      </c>
      <c r="B52" s="914"/>
      <c r="C52" s="482">
        <f>C38</f>
        <v>102618</v>
      </c>
      <c r="D52" s="185">
        <f t="shared" si="16"/>
        <v>102618</v>
      </c>
      <c r="E52" s="185">
        <f t="shared" si="17"/>
        <v>102618</v>
      </c>
    </row>
    <row r="53" spans="1:5" x14ac:dyDescent="0.25">
      <c r="A53" s="12" t="s">
        <v>56</v>
      </c>
      <c r="B53" s="914"/>
      <c r="C53" s="482">
        <f>C39</f>
        <v>19692</v>
      </c>
      <c r="D53" s="185">
        <f t="shared" si="16"/>
        <v>19692</v>
      </c>
      <c r="E53" s="185">
        <f t="shared" si="17"/>
        <v>19692</v>
      </c>
    </row>
    <row r="54" spans="1:5" x14ac:dyDescent="0.25">
      <c r="A54" s="12" t="s">
        <v>57</v>
      </c>
      <c r="B54" s="914"/>
      <c r="C54" s="482">
        <f>C40</f>
        <v>198207</v>
      </c>
      <c r="D54" s="185">
        <f t="shared" si="16"/>
        <v>198207</v>
      </c>
      <c r="E54" s="185">
        <f t="shared" si="17"/>
        <v>198207</v>
      </c>
    </row>
  </sheetData>
  <mergeCells count="6">
    <mergeCell ref="B30:G30"/>
    <mergeCell ref="A2:G2"/>
    <mergeCell ref="A3:G3"/>
    <mergeCell ref="A4:G4"/>
    <mergeCell ref="A5:G5"/>
    <mergeCell ref="A6:G6"/>
  </mergeCells>
  <pageMargins left="0.51181102362204722" right="0.11811023622047245" top="0.19685039370078741" bottom="0.19685039370078741" header="0.11811023622047245" footer="0.11811023622047245"/>
  <pageSetup paperSize="9" scale="41" fitToHeight="3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N54"/>
  <sheetViews>
    <sheetView zoomScale="75" zoomScaleNormal="75" zoomScaleSheetLayoutView="80" zoomScalePageLayoutView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Q61" sqref="Q61"/>
    </sheetView>
  </sheetViews>
  <sheetFormatPr defaultColWidth="8.85546875" defaultRowHeight="15" x14ac:dyDescent="0.25"/>
  <cols>
    <col min="1" max="1" width="43.7109375" style="1" customWidth="1"/>
    <col min="2" max="2" width="18" style="1" hidden="1" customWidth="1"/>
    <col min="3" max="3" width="16.42578125" style="1" customWidth="1"/>
    <col min="4" max="4" width="9.7109375" style="1" customWidth="1"/>
    <col min="5" max="5" width="10.7109375" style="1" customWidth="1"/>
    <col min="6" max="6" width="18.5703125" style="1" customWidth="1"/>
    <col min="7" max="7" width="16.42578125" style="1" customWidth="1"/>
    <col min="8" max="8" width="9.140625" style="1" customWidth="1"/>
    <col min="9" max="9" width="9.140625" style="1" hidden="1" customWidth="1"/>
    <col min="10" max="10" width="13.7109375" style="1" hidden="1" customWidth="1"/>
    <col min="11" max="12" width="9.140625" style="1" hidden="1" customWidth="1"/>
    <col min="13" max="13" width="13.7109375" style="1" hidden="1" customWidth="1"/>
    <col min="14" max="14" width="15.28515625" style="1" hidden="1" customWidth="1"/>
    <col min="15" max="156" width="9.140625" style="1" customWidth="1"/>
    <col min="157" max="157" width="50.28515625" style="1" customWidth="1"/>
    <col min="158" max="158" width="8.85546875" style="1"/>
    <col min="159" max="159" width="48" style="1" customWidth="1"/>
    <col min="160" max="160" width="8.85546875" style="1" customWidth="1"/>
    <col min="161" max="161" width="10" style="1" customWidth="1"/>
    <col min="162" max="162" width="9.140625" style="1" customWidth="1"/>
    <col min="163" max="163" width="15.28515625" style="1" customWidth="1"/>
    <col min="164" max="164" width="13.85546875" style="1" customWidth="1"/>
    <col min="165" max="165" width="3.5703125" style="1" customWidth="1"/>
    <col min="166" max="166" width="48" style="1" customWidth="1"/>
    <col min="167" max="168" width="9.140625" style="1" customWidth="1"/>
    <col min="169" max="169" width="17.7109375" style="1" customWidth="1"/>
    <col min="170" max="171" width="9.140625" style="1" customWidth="1"/>
    <col min="172" max="172" width="4.140625" style="1" customWidth="1"/>
    <col min="173" max="174" width="9.140625" style="1" customWidth="1"/>
    <col min="175" max="175" width="17.7109375" style="1" customWidth="1"/>
    <col min="176" max="179" width="9.140625" style="1" customWidth="1"/>
    <col min="180" max="180" width="17.7109375" style="1" customWidth="1"/>
    <col min="181" max="184" width="9.140625" style="1" customWidth="1"/>
    <col min="185" max="185" width="17.7109375" style="1" customWidth="1"/>
    <col min="186" max="189" width="9.140625" style="1" customWidth="1"/>
    <col min="190" max="190" width="17.7109375" style="1" customWidth="1"/>
    <col min="191" max="194" width="9.140625" style="1" customWidth="1"/>
    <col min="195" max="195" width="17.7109375" style="1" customWidth="1"/>
    <col min="196" max="204" width="9.140625" style="1" customWidth="1"/>
    <col min="205" max="205" width="17.7109375" style="1" customWidth="1"/>
    <col min="206" max="214" width="9.140625" style="1" customWidth="1"/>
    <col min="215" max="215" width="17.7109375" style="1" customWidth="1"/>
    <col min="216" max="219" width="9.140625" style="1" customWidth="1"/>
    <col min="220" max="220" width="17.7109375" style="1" customWidth="1"/>
    <col min="221" max="224" width="9.140625" style="1" customWidth="1"/>
    <col min="225" max="225" width="17.7109375" style="1" customWidth="1"/>
    <col min="226" max="234" width="9.140625" style="1" customWidth="1"/>
    <col min="235" max="235" width="17.7109375" style="1" customWidth="1"/>
    <col min="236" max="239" width="9.140625" style="1" customWidth="1"/>
    <col min="240" max="240" width="17.7109375" style="1" customWidth="1"/>
    <col min="241" max="249" width="9.140625" style="1" customWidth="1"/>
    <col min="250" max="250" width="17.7109375" style="1" customWidth="1"/>
    <col min="251" max="412" width="9.140625" style="1" customWidth="1"/>
    <col min="413" max="413" width="50.28515625" style="1" customWidth="1"/>
    <col min="414" max="414" width="8.85546875" style="1"/>
    <col min="415" max="415" width="48" style="1" customWidth="1"/>
    <col min="416" max="416" width="8.85546875" style="1" customWidth="1"/>
    <col min="417" max="417" width="10" style="1" customWidth="1"/>
    <col min="418" max="418" width="9.140625" style="1" customWidth="1"/>
    <col min="419" max="419" width="15.28515625" style="1" customWidth="1"/>
    <col min="420" max="420" width="13.85546875" style="1" customWidth="1"/>
    <col min="421" max="421" width="3.5703125" style="1" customWidth="1"/>
    <col min="422" max="422" width="48" style="1" customWidth="1"/>
    <col min="423" max="424" width="9.140625" style="1" customWidth="1"/>
    <col min="425" max="425" width="17.7109375" style="1" customWidth="1"/>
    <col min="426" max="427" width="9.140625" style="1" customWidth="1"/>
    <col min="428" max="428" width="4.140625" style="1" customWidth="1"/>
    <col min="429" max="430" width="9.140625" style="1" customWidth="1"/>
    <col min="431" max="431" width="17.7109375" style="1" customWidth="1"/>
    <col min="432" max="435" width="9.140625" style="1" customWidth="1"/>
    <col min="436" max="436" width="17.7109375" style="1" customWidth="1"/>
    <col min="437" max="440" width="9.140625" style="1" customWidth="1"/>
    <col min="441" max="441" width="17.7109375" style="1" customWidth="1"/>
    <col min="442" max="445" width="9.140625" style="1" customWidth="1"/>
    <col min="446" max="446" width="17.7109375" style="1" customWidth="1"/>
    <col min="447" max="450" width="9.140625" style="1" customWidth="1"/>
    <col min="451" max="451" width="17.7109375" style="1" customWidth="1"/>
    <col min="452" max="460" width="9.140625" style="1" customWidth="1"/>
    <col min="461" max="461" width="17.7109375" style="1" customWidth="1"/>
    <col min="462" max="470" width="9.140625" style="1" customWidth="1"/>
    <col min="471" max="471" width="17.7109375" style="1" customWidth="1"/>
    <col min="472" max="475" width="9.140625" style="1" customWidth="1"/>
    <col min="476" max="476" width="17.7109375" style="1" customWidth="1"/>
    <col min="477" max="480" width="9.140625" style="1" customWidth="1"/>
    <col min="481" max="481" width="17.7109375" style="1" customWidth="1"/>
    <col min="482" max="490" width="9.140625" style="1" customWidth="1"/>
    <col min="491" max="491" width="17.7109375" style="1" customWidth="1"/>
    <col min="492" max="495" width="9.140625" style="1" customWidth="1"/>
    <col min="496" max="496" width="17.7109375" style="1" customWidth="1"/>
    <col min="497" max="505" width="9.140625" style="1" customWidth="1"/>
    <col min="506" max="506" width="17.7109375" style="1" customWidth="1"/>
    <col min="507" max="668" width="9.140625" style="1" customWidth="1"/>
    <col min="669" max="669" width="50.28515625" style="1" customWidth="1"/>
    <col min="670" max="670" width="8.85546875" style="1"/>
    <col min="671" max="671" width="48" style="1" customWidth="1"/>
    <col min="672" max="672" width="8.85546875" style="1" customWidth="1"/>
    <col min="673" max="673" width="10" style="1" customWidth="1"/>
    <col min="674" max="674" width="9.140625" style="1" customWidth="1"/>
    <col min="675" max="675" width="15.28515625" style="1" customWidth="1"/>
    <col min="676" max="676" width="13.85546875" style="1" customWidth="1"/>
    <col min="677" max="677" width="3.5703125" style="1" customWidth="1"/>
    <col min="678" max="678" width="48" style="1" customWidth="1"/>
    <col min="679" max="680" width="9.140625" style="1" customWidth="1"/>
    <col min="681" max="681" width="17.7109375" style="1" customWidth="1"/>
    <col min="682" max="683" width="9.140625" style="1" customWidth="1"/>
    <col min="684" max="684" width="4.140625" style="1" customWidth="1"/>
    <col min="685" max="686" width="9.140625" style="1" customWidth="1"/>
    <col min="687" max="687" width="17.7109375" style="1" customWidth="1"/>
    <col min="688" max="691" width="9.140625" style="1" customWidth="1"/>
    <col min="692" max="692" width="17.7109375" style="1" customWidth="1"/>
    <col min="693" max="696" width="9.140625" style="1" customWidth="1"/>
    <col min="697" max="697" width="17.7109375" style="1" customWidth="1"/>
    <col min="698" max="701" width="9.140625" style="1" customWidth="1"/>
    <col min="702" max="702" width="17.7109375" style="1" customWidth="1"/>
    <col min="703" max="706" width="9.140625" style="1" customWidth="1"/>
    <col min="707" max="707" width="17.7109375" style="1" customWidth="1"/>
    <col min="708" max="716" width="9.140625" style="1" customWidth="1"/>
    <col min="717" max="717" width="17.7109375" style="1" customWidth="1"/>
    <col min="718" max="726" width="9.140625" style="1" customWidth="1"/>
    <col min="727" max="727" width="17.7109375" style="1" customWidth="1"/>
    <col min="728" max="731" width="9.140625" style="1" customWidth="1"/>
    <col min="732" max="732" width="17.7109375" style="1" customWidth="1"/>
    <col min="733" max="736" width="9.140625" style="1" customWidth="1"/>
    <col min="737" max="737" width="17.7109375" style="1" customWidth="1"/>
    <col min="738" max="746" width="9.140625" style="1" customWidth="1"/>
    <col min="747" max="747" width="17.7109375" style="1" customWidth="1"/>
    <col min="748" max="751" width="9.140625" style="1" customWidth="1"/>
    <col min="752" max="752" width="17.7109375" style="1" customWidth="1"/>
    <col min="753" max="761" width="9.140625" style="1" customWidth="1"/>
    <col min="762" max="762" width="17.7109375" style="1" customWidth="1"/>
    <col min="763" max="924" width="9.140625" style="1" customWidth="1"/>
    <col min="925" max="925" width="50.28515625" style="1" customWidth="1"/>
    <col min="926" max="926" width="8.85546875" style="1"/>
    <col min="927" max="927" width="48" style="1" customWidth="1"/>
    <col min="928" max="928" width="8.85546875" style="1" customWidth="1"/>
    <col min="929" max="929" width="10" style="1" customWidth="1"/>
    <col min="930" max="930" width="9.140625" style="1" customWidth="1"/>
    <col min="931" max="931" width="15.28515625" style="1" customWidth="1"/>
    <col min="932" max="932" width="13.85546875" style="1" customWidth="1"/>
    <col min="933" max="933" width="3.5703125" style="1" customWidth="1"/>
    <col min="934" max="934" width="48" style="1" customWidth="1"/>
    <col min="935" max="936" width="9.140625" style="1" customWidth="1"/>
    <col min="937" max="937" width="17.7109375" style="1" customWidth="1"/>
    <col min="938" max="939" width="9.140625" style="1" customWidth="1"/>
    <col min="940" max="940" width="4.140625" style="1" customWidth="1"/>
    <col min="941" max="942" width="9.140625" style="1" customWidth="1"/>
    <col min="943" max="943" width="17.7109375" style="1" customWidth="1"/>
    <col min="944" max="947" width="9.140625" style="1" customWidth="1"/>
    <col min="948" max="948" width="17.7109375" style="1" customWidth="1"/>
    <col min="949" max="952" width="9.140625" style="1" customWidth="1"/>
    <col min="953" max="953" width="17.7109375" style="1" customWidth="1"/>
    <col min="954" max="957" width="9.140625" style="1" customWidth="1"/>
    <col min="958" max="958" width="17.7109375" style="1" customWidth="1"/>
    <col min="959" max="962" width="9.140625" style="1" customWidth="1"/>
    <col min="963" max="963" width="17.7109375" style="1" customWidth="1"/>
    <col min="964" max="972" width="9.140625" style="1" customWidth="1"/>
    <col min="973" max="973" width="17.7109375" style="1" customWidth="1"/>
    <col min="974" max="982" width="9.140625" style="1" customWidth="1"/>
    <col min="983" max="983" width="17.7109375" style="1" customWidth="1"/>
    <col min="984" max="987" width="9.140625" style="1" customWidth="1"/>
    <col min="988" max="988" width="17.7109375" style="1" customWidth="1"/>
    <col min="989" max="992" width="9.140625" style="1" customWidth="1"/>
    <col min="993" max="993" width="17.7109375" style="1" customWidth="1"/>
    <col min="994" max="1002" width="9.140625" style="1" customWidth="1"/>
    <col min="1003" max="1003" width="17.7109375" style="1" customWidth="1"/>
    <col min="1004" max="1007" width="9.140625" style="1" customWidth="1"/>
    <col min="1008" max="1008" width="17.7109375" style="1" customWidth="1"/>
    <col min="1009" max="1017" width="9.140625" style="1" customWidth="1"/>
    <col min="1018" max="1018" width="17.7109375" style="1" customWidth="1"/>
    <col min="1019" max="1180" width="9.140625" style="1" customWidth="1"/>
    <col min="1181" max="1181" width="50.28515625" style="1" customWidth="1"/>
    <col min="1182" max="1182" width="8.85546875" style="1"/>
    <col min="1183" max="1183" width="48" style="1" customWidth="1"/>
    <col min="1184" max="1184" width="8.85546875" style="1" customWidth="1"/>
    <col min="1185" max="1185" width="10" style="1" customWidth="1"/>
    <col min="1186" max="1186" width="9.140625" style="1" customWidth="1"/>
    <col min="1187" max="1187" width="15.28515625" style="1" customWidth="1"/>
    <col min="1188" max="1188" width="13.85546875" style="1" customWidth="1"/>
    <col min="1189" max="1189" width="3.5703125" style="1" customWidth="1"/>
    <col min="1190" max="1190" width="48" style="1" customWidth="1"/>
    <col min="1191" max="1192" width="9.140625" style="1" customWidth="1"/>
    <col min="1193" max="1193" width="17.7109375" style="1" customWidth="1"/>
    <col min="1194" max="1195" width="9.140625" style="1" customWidth="1"/>
    <col min="1196" max="1196" width="4.140625" style="1" customWidth="1"/>
    <col min="1197" max="1198" width="9.140625" style="1" customWidth="1"/>
    <col min="1199" max="1199" width="17.7109375" style="1" customWidth="1"/>
    <col min="1200" max="1203" width="9.140625" style="1" customWidth="1"/>
    <col min="1204" max="1204" width="17.7109375" style="1" customWidth="1"/>
    <col min="1205" max="1208" width="9.140625" style="1" customWidth="1"/>
    <col min="1209" max="1209" width="17.7109375" style="1" customWidth="1"/>
    <col min="1210" max="1213" width="9.140625" style="1" customWidth="1"/>
    <col min="1214" max="1214" width="17.7109375" style="1" customWidth="1"/>
    <col min="1215" max="1218" width="9.140625" style="1" customWidth="1"/>
    <col min="1219" max="1219" width="17.7109375" style="1" customWidth="1"/>
    <col min="1220" max="1228" width="9.140625" style="1" customWidth="1"/>
    <col min="1229" max="1229" width="17.7109375" style="1" customWidth="1"/>
    <col min="1230" max="1238" width="9.140625" style="1" customWidth="1"/>
    <col min="1239" max="1239" width="17.7109375" style="1" customWidth="1"/>
    <col min="1240" max="1243" width="9.140625" style="1" customWidth="1"/>
    <col min="1244" max="1244" width="17.7109375" style="1" customWidth="1"/>
    <col min="1245" max="1248" width="9.140625" style="1" customWidth="1"/>
    <col min="1249" max="1249" width="17.7109375" style="1" customWidth="1"/>
    <col min="1250" max="1258" width="9.140625" style="1" customWidth="1"/>
    <col min="1259" max="1259" width="17.7109375" style="1" customWidth="1"/>
    <col min="1260" max="1263" width="9.140625" style="1" customWidth="1"/>
    <col min="1264" max="1264" width="17.7109375" style="1" customWidth="1"/>
    <col min="1265" max="1273" width="9.140625" style="1" customWidth="1"/>
    <col min="1274" max="1274" width="17.7109375" style="1" customWidth="1"/>
    <col min="1275" max="1436" width="9.140625" style="1" customWidth="1"/>
    <col min="1437" max="1437" width="50.28515625" style="1" customWidth="1"/>
    <col min="1438" max="1438" width="8.85546875" style="1"/>
    <col min="1439" max="1439" width="48" style="1" customWidth="1"/>
    <col min="1440" max="1440" width="8.85546875" style="1" customWidth="1"/>
    <col min="1441" max="1441" width="10" style="1" customWidth="1"/>
    <col min="1442" max="1442" width="9.140625" style="1" customWidth="1"/>
    <col min="1443" max="1443" width="15.28515625" style="1" customWidth="1"/>
    <col min="1444" max="1444" width="13.85546875" style="1" customWidth="1"/>
    <col min="1445" max="1445" width="3.5703125" style="1" customWidth="1"/>
    <col min="1446" max="1446" width="48" style="1" customWidth="1"/>
    <col min="1447" max="1448" width="9.140625" style="1" customWidth="1"/>
    <col min="1449" max="1449" width="17.7109375" style="1" customWidth="1"/>
    <col min="1450" max="1451" width="9.140625" style="1" customWidth="1"/>
    <col min="1452" max="1452" width="4.140625" style="1" customWidth="1"/>
    <col min="1453" max="1454" width="9.140625" style="1" customWidth="1"/>
    <col min="1455" max="1455" width="17.7109375" style="1" customWidth="1"/>
    <col min="1456" max="1459" width="9.140625" style="1" customWidth="1"/>
    <col min="1460" max="1460" width="17.7109375" style="1" customWidth="1"/>
    <col min="1461" max="1464" width="9.140625" style="1" customWidth="1"/>
    <col min="1465" max="1465" width="17.7109375" style="1" customWidth="1"/>
    <col min="1466" max="1469" width="9.140625" style="1" customWidth="1"/>
    <col min="1470" max="1470" width="17.7109375" style="1" customWidth="1"/>
    <col min="1471" max="1474" width="9.140625" style="1" customWidth="1"/>
    <col min="1475" max="1475" width="17.7109375" style="1" customWidth="1"/>
    <col min="1476" max="1484" width="9.140625" style="1" customWidth="1"/>
    <col min="1485" max="1485" width="17.7109375" style="1" customWidth="1"/>
    <col min="1486" max="1494" width="9.140625" style="1" customWidth="1"/>
    <col min="1495" max="1495" width="17.7109375" style="1" customWidth="1"/>
    <col min="1496" max="1499" width="9.140625" style="1" customWidth="1"/>
    <col min="1500" max="1500" width="17.7109375" style="1" customWidth="1"/>
    <col min="1501" max="1504" width="9.140625" style="1" customWidth="1"/>
    <col min="1505" max="1505" width="17.7109375" style="1" customWidth="1"/>
    <col min="1506" max="1514" width="9.140625" style="1" customWidth="1"/>
    <col min="1515" max="1515" width="17.7109375" style="1" customWidth="1"/>
    <col min="1516" max="1519" width="9.140625" style="1" customWidth="1"/>
    <col min="1520" max="1520" width="17.7109375" style="1" customWidth="1"/>
    <col min="1521" max="1529" width="9.140625" style="1" customWidth="1"/>
    <col min="1530" max="1530" width="17.7109375" style="1" customWidth="1"/>
    <col min="1531" max="1692" width="9.140625" style="1" customWidth="1"/>
    <col min="1693" max="1693" width="50.28515625" style="1" customWidth="1"/>
    <col min="1694" max="1694" width="8.85546875" style="1"/>
    <col min="1695" max="1695" width="48" style="1" customWidth="1"/>
    <col min="1696" max="1696" width="8.85546875" style="1" customWidth="1"/>
    <col min="1697" max="1697" width="10" style="1" customWidth="1"/>
    <col min="1698" max="1698" width="9.140625" style="1" customWidth="1"/>
    <col min="1699" max="1699" width="15.28515625" style="1" customWidth="1"/>
    <col min="1700" max="1700" width="13.85546875" style="1" customWidth="1"/>
    <col min="1701" max="1701" width="3.5703125" style="1" customWidth="1"/>
    <col min="1702" max="1702" width="48" style="1" customWidth="1"/>
    <col min="1703" max="1704" width="9.140625" style="1" customWidth="1"/>
    <col min="1705" max="1705" width="17.7109375" style="1" customWidth="1"/>
    <col min="1706" max="1707" width="9.140625" style="1" customWidth="1"/>
    <col min="1708" max="1708" width="4.140625" style="1" customWidth="1"/>
    <col min="1709" max="1710" width="9.140625" style="1" customWidth="1"/>
    <col min="1711" max="1711" width="17.7109375" style="1" customWidth="1"/>
    <col min="1712" max="1715" width="9.140625" style="1" customWidth="1"/>
    <col min="1716" max="1716" width="17.7109375" style="1" customWidth="1"/>
    <col min="1717" max="1720" width="9.140625" style="1" customWidth="1"/>
    <col min="1721" max="1721" width="17.7109375" style="1" customWidth="1"/>
    <col min="1722" max="1725" width="9.140625" style="1" customWidth="1"/>
    <col min="1726" max="1726" width="17.7109375" style="1" customWidth="1"/>
    <col min="1727" max="1730" width="9.140625" style="1" customWidth="1"/>
    <col min="1731" max="1731" width="17.7109375" style="1" customWidth="1"/>
    <col min="1732" max="1740" width="9.140625" style="1" customWidth="1"/>
    <col min="1741" max="1741" width="17.7109375" style="1" customWidth="1"/>
    <col min="1742" max="1750" width="9.140625" style="1" customWidth="1"/>
    <col min="1751" max="1751" width="17.7109375" style="1" customWidth="1"/>
    <col min="1752" max="1755" width="9.140625" style="1" customWidth="1"/>
    <col min="1756" max="1756" width="17.7109375" style="1" customWidth="1"/>
    <col min="1757" max="1760" width="9.140625" style="1" customWidth="1"/>
    <col min="1761" max="1761" width="17.7109375" style="1" customWidth="1"/>
    <col min="1762" max="1770" width="9.140625" style="1" customWidth="1"/>
    <col min="1771" max="1771" width="17.7109375" style="1" customWidth="1"/>
    <col min="1772" max="1775" width="9.140625" style="1" customWidth="1"/>
    <col min="1776" max="1776" width="17.7109375" style="1" customWidth="1"/>
    <col min="1777" max="1785" width="9.140625" style="1" customWidth="1"/>
    <col min="1786" max="1786" width="17.7109375" style="1" customWidth="1"/>
    <col min="1787" max="1948" width="9.140625" style="1" customWidth="1"/>
    <col min="1949" max="1949" width="50.28515625" style="1" customWidth="1"/>
    <col min="1950" max="1950" width="8.85546875" style="1"/>
    <col min="1951" max="1951" width="48" style="1" customWidth="1"/>
    <col min="1952" max="1952" width="8.85546875" style="1" customWidth="1"/>
    <col min="1953" max="1953" width="10" style="1" customWidth="1"/>
    <col min="1954" max="1954" width="9.140625" style="1" customWidth="1"/>
    <col min="1955" max="1955" width="15.28515625" style="1" customWidth="1"/>
    <col min="1956" max="1956" width="13.85546875" style="1" customWidth="1"/>
    <col min="1957" max="1957" width="3.5703125" style="1" customWidth="1"/>
    <col min="1958" max="1958" width="48" style="1" customWidth="1"/>
    <col min="1959" max="1960" width="9.140625" style="1" customWidth="1"/>
    <col min="1961" max="1961" width="17.7109375" style="1" customWidth="1"/>
    <col min="1962" max="1963" width="9.140625" style="1" customWidth="1"/>
    <col min="1964" max="1964" width="4.140625" style="1" customWidth="1"/>
    <col min="1965" max="1966" width="9.140625" style="1" customWidth="1"/>
    <col min="1967" max="1967" width="17.7109375" style="1" customWidth="1"/>
    <col min="1968" max="1971" width="9.140625" style="1" customWidth="1"/>
    <col min="1972" max="1972" width="17.7109375" style="1" customWidth="1"/>
    <col min="1973" max="1976" width="9.140625" style="1" customWidth="1"/>
    <col min="1977" max="1977" width="17.7109375" style="1" customWidth="1"/>
    <col min="1978" max="1981" width="9.140625" style="1" customWidth="1"/>
    <col min="1982" max="1982" width="17.7109375" style="1" customWidth="1"/>
    <col min="1983" max="1986" width="9.140625" style="1" customWidth="1"/>
    <col min="1987" max="1987" width="17.7109375" style="1" customWidth="1"/>
    <col min="1988" max="1996" width="9.140625" style="1" customWidth="1"/>
    <col min="1997" max="1997" width="17.7109375" style="1" customWidth="1"/>
    <col min="1998" max="2006" width="9.140625" style="1" customWidth="1"/>
    <col min="2007" max="2007" width="17.7109375" style="1" customWidth="1"/>
    <col min="2008" max="2011" width="9.140625" style="1" customWidth="1"/>
    <col min="2012" max="2012" width="17.7109375" style="1" customWidth="1"/>
    <col min="2013" max="2016" width="9.140625" style="1" customWidth="1"/>
    <col min="2017" max="2017" width="17.7109375" style="1" customWidth="1"/>
    <col min="2018" max="2026" width="9.140625" style="1" customWidth="1"/>
    <col min="2027" max="2027" width="17.7109375" style="1" customWidth="1"/>
    <col min="2028" max="2031" width="9.140625" style="1" customWidth="1"/>
    <col min="2032" max="2032" width="17.7109375" style="1" customWidth="1"/>
    <col min="2033" max="2041" width="9.140625" style="1" customWidth="1"/>
    <col min="2042" max="2042" width="17.7109375" style="1" customWidth="1"/>
    <col min="2043" max="2204" width="9.140625" style="1" customWidth="1"/>
    <col min="2205" max="2205" width="50.28515625" style="1" customWidth="1"/>
    <col min="2206" max="2206" width="8.85546875" style="1"/>
    <col min="2207" max="2207" width="48" style="1" customWidth="1"/>
    <col min="2208" max="2208" width="8.85546875" style="1" customWidth="1"/>
    <col min="2209" max="2209" width="10" style="1" customWidth="1"/>
    <col min="2210" max="2210" width="9.140625" style="1" customWidth="1"/>
    <col min="2211" max="2211" width="15.28515625" style="1" customWidth="1"/>
    <col min="2212" max="2212" width="13.85546875" style="1" customWidth="1"/>
    <col min="2213" max="2213" width="3.5703125" style="1" customWidth="1"/>
    <col min="2214" max="2214" width="48" style="1" customWidth="1"/>
    <col min="2215" max="2216" width="9.140625" style="1" customWidth="1"/>
    <col min="2217" max="2217" width="17.7109375" style="1" customWidth="1"/>
    <col min="2218" max="2219" width="9.140625" style="1" customWidth="1"/>
    <col min="2220" max="2220" width="4.140625" style="1" customWidth="1"/>
    <col min="2221" max="2222" width="9.140625" style="1" customWidth="1"/>
    <col min="2223" max="2223" width="17.7109375" style="1" customWidth="1"/>
    <col min="2224" max="2227" width="9.140625" style="1" customWidth="1"/>
    <col min="2228" max="2228" width="17.7109375" style="1" customWidth="1"/>
    <col min="2229" max="2232" width="9.140625" style="1" customWidth="1"/>
    <col min="2233" max="2233" width="17.7109375" style="1" customWidth="1"/>
    <col min="2234" max="2237" width="9.140625" style="1" customWidth="1"/>
    <col min="2238" max="2238" width="17.7109375" style="1" customWidth="1"/>
    <col min="2239" max="2242" width="9.140625" style="1" customWidth="1"/>
    <col min="2243" max="2243" width="17.7109375" style="1" customWidth="1"/>
    <col min="2244" max="2252" width="9.140625" style="1" customWidth="1"/>
    <col min="2253" max="2253" width="17.7109375" style="1" customWidth="1"/>
    <col min="2254" max="2262" width="9.140625" style="1" customWidth="1"/>
    <col min="2263" max="2263" width="17.7109375" style="1" customWidth="1"/>
    <col min="2264" max="2267" width="9.140625" style="1" customWidth="1"/>
    <col min="2268" max="2268" width="17.7109375" style="1" customWidth="1"/>
    <col min="2269" max="2272" width="9.140625" style="1" customWidth="1"/>
    <col min="2273" max="2273" width="17.7109375" style="1" customWidth="1"/>
    <col min="2274" max="2282" width="9.140625" style="1" customWidth="1"/>
    <col min="2283" max="2283" width="17.7109375" style="1" customWidth="1"/>
    <col min="2284" max="2287" width="9.140625" style="1" customWidth="1"/>
    <col min="2288" max="2288" width="17.7109375" style="1" customWidth="1"/>
    <col min="2289" max="2297" width="9.140625" style="1" customWidth="1"/>
    <col min="2298" max="2298" width="17.7109375" style="1" customWidth="1"/>
    <col min="2299" max="2460" width="9.140625" style="1" customWidth="1"/>
    <col min="2461" max="2461" width="50.28515625" style="1" customWidth="1"/>
    <col min="2462" max="2462" width="8.85546875" style="1"/>
    <col min="2463" max="2463" width="48" style="1" customWidth="1"/>
    <col min="2464" max="2464" width="8.85546875" style="1" customWidth="1"/>
    <col min="2465" max="2465" width="10" style="1" customWidth="1"/>
    <col min="2466" max="2466" width="9.140625" style="1" customWidth="1"/>
    <col min="2467" max="2467" width="15.28515625" style="1" customWidth="1"/>
    <col min="2468" max="2468" width="13.85546875" style="1" customWidth="1"/>
    <col min="2469" max="2469" width="3.5703125" style="1" customWidth="1"/>
    <col min="2470" max="2470" width="48" style="1" customWidth="1"/>
    <col min="2471" max="2472" width="9.140625" style="1" customWidth="1"/>
    <col min="2473" max="2473" width="17.7109375" style="1" customWidth="1"/>
    <col min="2474" max="2475" width="9.140625" style="1" customWidth="1"/>
    <col min="2476" max="2476" width="4.140625" style="1" customWidth="1"/>
    <col min="2477" max="2478" width="9.140625" style="1" customWidth="1"/>
    <col min="2479" max="2479" width="17.7109375" style="1" customWidth="1"/>
    <col min="2480" max="2483" width="9.140625" style="1" customWidth="1"/>
    <col min="2484" max="2484" width="17.7109375" style="1" customWidth="1"/>
    <col min="2485" max="2488" width="9.140625" style="1" customWidth="1"/>
    <col min="2489" max="2489" width="17.7109375" style="1" customWidth="1"/>
    <col min="2490" max="2493" width="9.140625" style="1" customWidth="1"/>
    <col min="2494" max="2494" width="17.7109375" style="1" customWidth="1"/>
    <col min="2495" max="2498" width="9.140625" style="1" customWidth="1"/>
    <col min="2499" max="2499" width="17.7109375" style="1" customWidth="1"/>
    <col min="2500" max="2508" width="9.140625" style="1" customWidth="1"/>
    <col min="2509" max="2509" width="17.7109375" style="1" customWidth="1"/>
    <col min="2510" max="2518" width="9.140625" style="1" customWidth="1"/>
    <col min="2519" max="2519" width="17.7109375" style="1" customWidth="1"/>
    <col min="2520" max="2523" width="9.140625" style="1" customWidth="1"/>
    <col min="2524" max="2524" width="17.7109375" style="1" customWidth="1"/>
    <col min="2525" max="2528" width="9.140625" style="1" customWidth="1"/>
    <col min="2529" max="2529" width="17.7109375" style="1" customWidth="1"/>
    <col min="2530" max="2538" width="9.140625" style="1" customWidth="1"/>
    <col min="2539" max="2539" width="17.7109375" style="1" customWidth="1"/>
    <col min="2540" max="2543" width="9.140625" style="1" customWidth="1"/>
    <col min="2544" max="2544" width="17.7109375" style="1" customWidth="1"/>
    <col min="2545" max="2553" width="9.140625" style="1" customWidth="1"/>
    <col min="2554" max="2554" width="17.7109375" style="1" customWidth="1"/>
    <col min="2555" max="2716" width="9.140625" style="1" customWidth="1"/>
    <col min="2717" max="2717" width="50.28515625" style="1" customWidth="1"/>
    <col min="2718" max="2718" width="8.85546875" style="1"/>
    <col min="2719" max="2719" width="48" style="1" customWidth="1"/>
    <col min="2720" max="2720" width="8.85546875" style="1" customWidth="1"/>
    <col min="2721" max="2721" width="10" style="1" customWidth="1"/>
    <col min="2722" max="2722" width="9.140625" style="1" customWidth="1"/>
    <col min="2723" max="2723" width="15.28515625" style="1" customWidth="1"/>
    <col min="2724" max="2724" width="13.85546875" style="1" customWidth="1"/>
    <col min="2725" max="2725" width="3.5703125" style="1" customWidth="1"/>
    <col min="2726" max="2726" width="48" style="1" customWidth="1"/>
    <col min="2727" max="2728" width="9.140625" style="1" customWidth="1"/>
    <col min="2729" max="2729" width="17.7109375" style="1" customWidth="1"/>
    <col min="2730" max="2731" width="9.140625" style="1" customWidth="1"/>
    <col min="2732" max="2732" width="4.140625" style="1" customWidth="1"/>
    <col min="2733" max="2734" width="9.140625" style="1" customWidth="1"/>
    <col min="2735" max="2735" width="17.7109375" style="1" customWidth="1"/>
    <col min="2736" max="2739" width="9.140625" style="1" customWidth="1"/>
    <col min="2740" max="2740" width="17.7109375" style="1" customWidth="1"/>
    <col min="2741" max="2744" width="9.140625" style="1" customWidth="1"/>
    <col min="2745" max="2745" width="17.7109375" style="1" customWidth="1"/>
    <col min="2746" max="2749" width="9.140625" style="1" customWidth="1"/>
    <col min="2750" max="2750" width="17.7109375" style="1" customWidth="1"/>
    <col min="2751" max="2754" width="9.140625" style="1" customWidth="1"/>
    <col min="2755" max="2755" width="17.7109375" style="1" customWidth="1"/>
    <col min="2756" max="2764" width="9.140625" style="1" customWidth="1"/>
    <col min="2765" max="2765" width="17.7109375" style="1" customWidth="1"/>
    <col min="2766" max="2774" width="9.140625" style="1" customWidth="1"/>
    <col min="2775" max="2775" width="17.7109375" style="1" customWidth="1"/>
    <col min="2776" max="2779" width="9.140625" style="1" customWidth="1"/>
    <col min="2780" max="2780" width="17.7109375" style="1" customWidth="1"/>
    <col min="2781" max="2784" width="9.140625" style="1" customWidth="1"/>
    <col min="2785" max="2785" width="17.7109375" style="1" customWidth="1"/>
    <col min="2786" max="2794" width="9.140625" style="1" customWidth="1"/>
    <col min="2795" max="2795" width="17.7109375" style="1" customWidth="1"/>
    <col min="2796" max="2799" width="9.140625" style="1" customWidth="1"/>
    <col min="2800" max="2800" width="17.7109375" style="1" customWidth="1"/>
    <col min="2801" max="2809" width="9.140625" style="1" customWidth="1"/>
    <col min="2810" max="2810" width="17.7109375" style="1" customWidth="1"/>
    <col min="2811" max="2972" width="9.140625" style="1" customWidth="1"/>
    <col min="2973" max="2973" width="50.28515625" style="1" customWidth="1"/>
    <col min="2974" max="2974" width="8.85546875" style="1"/>
    <col min="2975" max="2975" width="48" style="1" customWidth="1"/>
    <col min="2976" max="2976" width="8.85546875" style="1" customWidth="1"/>
    <col min="2977" max="2977" width="10" style="1" customWidth="1"/>
    <col min="2978" max="2978" width="9.140625" style="1" customWidth="1"/>
    <col min="2979" max="2979" width="15.28515625" style="1" customWidth="1"/>
    <col min="2980" max="2980" width="13.85546875" style="1" customWidth="1"/>
    <col min="2981" max="2981" width="3.5703125" style="1" customWidth="1"/>
    <col min="2982" max="2982" width="48" style="1" customWidth="1"/>
    <col min="2983" max="2984" width="9.140625" style="1" customWidth="1"/>
    <col min="2985" max="2985" width="17.7109375" style="1" customWidth="1"/>
    <col min="2986" max="2987" width="9.140625" style="1" customWidth="1"/>
    <col min="2988" max="2988" width="4.140625" style="1" customWidth="1"/>
    <col min="2989" max="2990" width="9.140625" style="1" customWidth="1"/>
    <col min="2991" max="2991" width="17.7109375" style="1" customWidth="1"/>
    <col min="2992" max="2995" width="9.140625" style="1" customWidth="1"/>
    <col min="2996" max="2996" width="17.7109375" style="1" customWidth="1"/>
    <col min="2997" max="3000" width="9.140625" style="1" customWidth="1"/>
    <col min="3001" max="3001" width="17.7109375" style="1" customWidth="1"/>
    <col min="3002" max="3005" width="9.140625" style="1" customWidth="1"/>
    <col min="3006" max="3006" width="17.7109375" style="1" customWidth="1"/>
    <col min="3007" max="3010" width="9.140625" style="1" customWidth="1"/>
    <col min="3011" max="3011" width="17.7109375" style="1" customWidth="1"/>
    <col min="3012" max="3020" width="9.140625" style="1" customWidth="1"/>
    <col min="3021" max="3021" width="17.7109375" style="1" customWidth="1"/>
    <col min="3022" max="3030" width="9.140625" style="1" customWidth="1"/>
    <col min="3031" max="3031" width="17.7109375" style="1" customWidth="1"/>
    <col min="3032" max="3035" width="9.140625" style="1" customWidth="1"/>
    <col min="3036" max="3036" width="17.7109375" style="1" customWidth="1"/>
    <col min="3037" max="3040" width="9.140625" style="1" customWidth="1"/>
    <col min="3041" max="3041" width="17.7109375" style="1" customWidth="1"/>
    <col min="3042" max="3050" width="9.140625" style="1" customWidth="1"/>
    <col min="3051" max="3051" width="17.7109375" style="1" customWidth="1"/>
    <col min="3052" max="3055" width="9.140625" style="1" customWidth="1"/>
    <col min="3056" max="3056" width="17.7109375" style="1" customWidth="1"/>
    <col min="3057" max="3065" width="9.140625" style="1" customWidth="1"/>
    <col min="3066" max="3066" width="17.7109375" style="1" customWidth="1"/>
    <col min="3067" max="3228" width="9.140625" style="1" customWidth="1"/>
    <col min="3229" max="3229" width="50.28515625" style="1" customWidth="1"/>
    <col min="3230" max="3230" width="8.85546875" style="1"/>
    <col min="3231" max="3231" width="48" style="1" customWidth="1"/>
    <col min="3232" max="3232" width="8.85546875" style="1" customWidth="1"/>
    <col min="3233" max="3233" width="10" style="1" customWidth="1"/>
    <col min="3234" max="3234" width="9.140625" style="1" customWidth="1"/>
    <col min="3235" max="3235" width="15.28515625" style="1" customWidth="1"/>
    <col min="3236" max="3236" width="13.85546875" style="1" customWidth="1"/>
    <col min="3237" max="3237" width="3.5703125" style="1" customWidth="1"/>
    <col min="3238" max="3238" width="48" style="1" customWidth="1"/>
    <col min="3239" max="3240" width="9.140625" style="1" customWidth="1"/>
    <col min="3241" max="3241" width="17.7109375" style="1" customWidth="1"/>
    <col min="3242" max="3243" width="9.140625" style="1" customWidth="1"/>
    <col min="3244" max="3244" width="4.140625" style="1" customWidth="1"/>
    <col min="3245" max="3246" width="9.140625" style="1" customWidth="1"/>
    <col min="3247" max="3247" width="17.7109375" style="1" customWidth="1"/>
    <col min="3248" max="3251" width="9.140625" style="1" customWidth="1"/>
    <col min="3252" max="3252" width="17.7109375" style="1" customWidth="1"/>
    <col min="3253" max="3256" width="9.140625" style="1" customWidth="1"/>
    <col min="3257" max="3257" width="17.7109375" style="1" customWidth="1"/>
    <col min="3258" max="3261" width="9.140625" style="1" customWidth="1"/>
    <col min="3262" max="3262" width="17.7109375" style="1" customWidth="1"/>
    <col min="3263" max="3266" width="9.140625" style="1" customWidth="1"/>
    <col min="3267" max="3267" width="17.7109375" style="1" customWidth="1"/>
    <col min="3268" max="3276" width="9.140625" style="1" customWidth="1"/>
    <col min="3277" max="3277" width="17.7109375" style="1" customWidth="1"/>
    <col min="3278" max="3286" width="9.140625" style="1" customWidth="1"/>
    <col min="3287" max="3287" width="17.7109375" style="1" customWidth="1"/>
    <col min="3288" max="3291" width="9.140625" style="1" customWidth="1"/>
    <col min="3292" max="3292" width="17.7109375" style="1" customWidth="1"/>
    <col min="3293" max="3296" width="9.140625" style="1" customWidth="1"/>
    <col min="3297" max="3297" width="17.7109375" style="1" customWidth="1"/>
    <col min="3298" max="3306" width="9.140625" style="1" customWidth="1"/>
    <col min="3307" max="3307" width="17.7109375" style="1" customWidth="1"/>
    <col min="3308" max="3311" width="9.140625" style="1" customWidth="1"/>
    <col min="3312" max="3312" width="17.7109375" style="1" customWidth="1"/>
    <col min="3313" max="3321" width="9.140625" style="1" customWidth="1"/>
    <col min="3322" max="3322" width="17.7109375" style="1" customWidth="1"/>
    <col min="3323" max="3484" width="9.140625" style="1" customWidth="1"/>
    <col min="3485" max="3485" width="50.28515625" style="1" customWidth="1"/>
    <col min="3486" max="3486" width="8.85546875" style="1"/>
    <col min="3487" max="3487" width="48" style="1" customWidth="1"/>
    <col min="3488" max="3488" width="8.85546875" style="1" customWidth="1"/>
    <col min="3489" max="3489" width="10" style="1" customWidth="1"/>
    <col min="3490" max="3490" width="9.140625" style="1" customWidth="1"/>
    <col min="3491" max="3491" width="15.28515625" style="1" customWidth="1"/>
    <col min="3492" max="3492" width="13.85546875" style="1" customWidth="1"/>
    <col min="3493" max="3493" width="3.5703125" style="1" customWidth="1"/>
    <col min="3494" max="3494" width="48" style="1" customWidth="1"/>
    <col min="3495" max="3496" width="9.140625" style="1" customWidth="1"/>
    <col min="3497" max="3497" width="17.7109375" style="1" customWidth="1"/>
    <col min="3498" max="3499" width="9.140625" style="1" customWidth="1"/>
    <col min="3500" max="3500" width="4.140625" style="1" customWidth="1"/>
    <col min="3501" max="3502" width="9.140625" style="1" customWidth="1"/>
    <col min="3503" max="3503" width="17.7109375" style="1" customWidth="1"/>
    <col min="3504" max="3507" width="9.140625" style="1" customWidth="1"/>
    <col min="3508" max="3508" width="17.7109375" style="1" customWidth="1"/>
    <col min="3509" max="3512" width="9.140625" style="1" customWidth="1"/>
    <col min="3513" max="3513" width="17.7109375" style="1" customWidth="1"/>
    <col min="3514" max="3517" width="9.140625" style="1" customWidth="1"/>
    <col min="3518" max="3518" width="17.7109375" style="1" customWidth="1"/>
    <col min="3519" max="3522" width="9.140625" style="1" customWidth="1"/>
    <col min="3523" max="3523" width="17.7109375" style="1" customWidth="1"/>
    <col min="3524" max="3532" width="9.140625" style="1" customWidth="1"/>
    <col min="3533" max="3533" width="17.7109375" style="1" customWidth="1"/>
    <col min="3534" max="3542" width="9.140625" style="1" customWidth="1"/>
    <col min="3543" max="3543" width="17.7109375" style="1" customWidth="1"/>
    <col min="3544" max="3547" width="9.140625" style="1" customWidth="1"/>
    <col min="3548" max="3548" width="17.7109375" style="1" customWidth="1"/>
    <col min="3549" max="3552" width="9.140625" style="1" customWidth="1"/>
    <col min="3553" max="3553" width="17.7109375" style="1" customWidth="1"/>
    <col min="3554" max="3562" width="9.140625" style="1" customWidth="1"/>
    <col min="3563" max="3563" width="17.7109375" style="1" customWidth="1"/>
    <col min="3564" max="3567" width="9.140625" style="1" customWidth="1"/>
    <col min="3568" max="3568" width="17.7109375" style="1" customWidth="1"/>
    <col min="3569" max="3577" width="9.140625" style="1" customWidth="1"/>
    <col min="3578" max="3578" width="17.7109375" style="1" customWidth="1"/>
    <col min="3579" max="3740" width="9.140625" style="1" customWidth="1"/>
    <col min="3741" max="3741" width="50.28515625" style="1" customWidth="1"/>
    <col min="3742" max="3742" width="8.85546875" style="1"/>
    <col min="3743" max="3743" width="48" style="1" customWidth="1"/>
    <col min="3744" max="3744" width="8.85546875" style="1" customWidth="1"/>
    <col min="3745" max="3745" width="10" style="1" customWidth="1"/>
    <col min="3746" max="3746" width="9.140625" style="1" customWidth="1"/>
    <col min="3747" max="3747" width="15.28515625" style="1" customWidth="1"/>
    <col min="3748" max="3748" width="13.85546875" style="1" customWidth="1"/>
    <col min="3749" max="3749" width="3.5703125" style="1" customWidth="1"/>
    <col min="3750" max="3750" width="48" style="1" customWidth="1"/>
    <col min="3751" max="3752" width="9.140625" style="1" customWidth="1"/>
    <col min="3753" max="3753" width="17.7109375" style="1" customWidth="1"/>
    <col min="3754" max="3755" width="9.140625" style="1" customWidth="1"/>
    <col min="3756" max="3756" width="4.140625" style="1" customWidth="1"/>
    <col min="3757" max="3758" width="9.140625" style="1" customWidth="1"/>
    <col min="3759" max="3759" width="17.7109375" style="1" customWidth="1"/>
    <col min="3760" max="3763" width="9.140625" style="1" customWidth="1"/>
    <col min="3764" max="3764" width="17.7109375" style="1" customWidth="1"/>
    <col min="3765" max="3768" width="9.140625" style="1" customWidth="1"/>
    <col min="3769" max="3769" width="17.7109375" style="1" customWidth="1"/>
    <col min="3770" max="3773" width="9.140625" style="1" customWidth="1"/>
    <col min="3774" max="3774" width="17.7109375" style="1" customWidth="1"/>
    <col min="3775" max="3778" width="9.140625" style="1" customWidth="1"/>
    <col min="3779" max="3779" width="17.7109375" style="1" customWidth="1"/>
    <col min="3780" max="3788" width="9.140625" style="1" customWidth="1"/>
    <col min="3789" max="3789" width="17.7109375" style="1" customWidth="1"/>
    <col min="3790" max="3798" width="9.140625" style="1" customWidth="1"/>
    <col min="3799" max="3799" width="17.7109375" style="1" customWidth="1"/>
    <col min="3800" max="3803" width="9.140625" style="1" customWidth="1"/>
    <col min="3804" max="3804" width="17.7109375" style="1" customWidth="1"/>
    <col min="3805" max="3808" width="9.140625" style="1" customWidth="1"/>
    <col min="3809" max="3809" width="17.7109375" style="1" customWidth="1"/>
    <col min="3810" max="3818" width="9.140625" style="1" customWidth="1"/>
    <col min="3819" max="3819" width="17.7109375" style="1" customWidth="1"/>
    <col min="3820" max="3823" width="9.140625" style="1" customWidth="1"/>
    <col min="3824" max="3824" width="17.7109375" style="1" customWidth="1"/>
    <col min="3825" max="3833" width="9.140625" style="1" customWidth="1"/>
    <col min="3834" max="3834" width="17.7109375" style="1" customWidth="1"/>
    <col min="3835" max="3996" width="9.140625" style="1" customWidth="1"/>
    <col min="3997" max="3997" width="50.28515625" style="1" customWidth="1"/>
    <col min="3998" max="3998" width="8.85546875" style="1"/>
    <col min="3999" max="3999" width="48" style="1" customWidth="1"/>
    <col min="4000" max="4000" width="8.85546875" style="1" customWidth="1"/>
    <col min="4001" max="4001" width="10" style="1" customWidth="1"/>
    <col min="4002" max="4002" width="9.140625" style="1" customWidth="1"/>
    <col min="4003" max="4003" width="15.28515625" style="1" customWidth="1"/>
    <col min="4004" max="4004" width="13.85546875" style="1" customWidth="1"/>
    <col min="4005" max="4005" width="3.5703125" style="1" customWidth="1"/>
    <col min="4006" max="4006" width="48" style="1" customWidth="1"/>
    <col min="4007" max="4008" width="9.140625" style="1" customWidth="1"/>
    <col min="4009" max="4009" width="17.7109375" style="1" customWidth="1"/>
    <col min="4010" max="4011" width="9.140625" style="1" customWidth="1"/>
    <col min="4012" max="4012" width="4.140625" style="1" customWidth="1"/>
    <col min="4013" max="4014" width="9.140625" style="1" customWidth="1"/>
    <col min="4015" max="4015" width="17.7109375" style="1" customWidth="1"/>
    <col min="4016" max="4019" width="9.140625" style="1" customWidth="1"/>
    <col min="4020" max="4020" width="17.7109375" style="1" customWidth="1"/>
    <col min="4021" max="4024" width="9.140625" style="1" customWidth="1"/>
    <col min="4025" max="4025" width="17.7109375" style="1" customWidth="1"/>
    <col min="4026" max="4029" width="9.140625" style="1" customWidth="1"/>
    <col min="4030" max="4030" width="17.7109375" style="1" customWidth="1"/>
    <col min="4031" max="4034" width="9.140625" style="1" customWidth="1"/>
    <col min="4035" max="4035" width="17.7109375" style="1" customWidth="1"/>
    <col min="4036" max="4044" width="9.140625" style="1" customWidth="1"/>
    <col min="4045" max="4045" width="17.7109375" style="1" customWidth="1"/>
    <col min="4046" max="4054" width="9.140625" style="1" customWidth="1"/>
    <col min="4055" max="4055" width="17.7109375" style="1" customWidth="1"/>
    <col min="4056" max="4059" width="9.140625" style="1" customWidth="1"/>
    <col min="4060" max="4060" width="17.7109375" style="1" customWidth="1"/>
    <col min="4061" max="4064" width="9.140625" style="1" customWidth="1"/>
    <col min="4065" max="4065" width="17.7109375" style="1" customWidth="1"/>
    <col min="4066" max="4074" width="9.140625" style="1" customWidth="1"/>
    <col min="4075" max="4075" width="17.7109375" style="1" customWidth="1"/>
    <col min="4076" max="4079" width="9.140625" style="1" customWidth="1"/>
    <col min="4080" max="4080" width="17.7109375" style="1" customWidth="1"/>
    <col min="4081" max="4089" width="9.140625" style="1" customWidth="1"/>
    <col min="4090" max="4090" width="17.7109375" style="1" customWidth="1"/>
    <col min="4091" max="4252" width="9.140625" style="1" customWidth="1"/>
    <col min="4253" max="4253" width="50.28515625" style="1" customWidth="1"/>
    <col min="4254" max="4254" width="8.85546875" style="1"/>
    <col min="4255" max="4255" width="48" style="1" customWidth="1"/>
    <col min="4256" max="4256" width="8.85546875" style="1" customWidth="1"/>
    <col min="4257" max="4257" width="10" style="1" customWidth="1"/>
    <col min="4258" max="4258" width="9.140625" style="1" customWidth="1"/>
    <col min="4259" max="4259" width="15.28515625" style="1" customWidth="1"/>
    <col min="4260" max="4260" width="13.85546875" style="1" customWidth="1"/>
    <col min="4261" max="4261" width="3.5703125" style="1" customWidth="1"/>
    <col min="4262" max="4262" width="48" style="1" customWidth="1"/>
    <col min="4263" max="4264" width="9.140625" style="1" customWidth="1"/>
    <col min="4265" max="4265" width="17.7109375" style="1" customWidth="1"/>
    <col min="4266" max="4267" width="9.140625" style="1" customWidth="1"/>
    <col min="4268" max="4268" width="4.140625" style="1" customWidth="1"/>
    <col min="4269" max="4270" width="9.140625" style="1" customWidth="1"/>
    <col min="4271" max="4271" width="17.7109375" style="1" customWidth="1"/>
    <col min="4272" max="4275" width="9.140625" style="1" customWidth="1"/>
    <col min="4276" max="4276" width="17.7109375" style="1" customWidth="1"/>
    <col min="4277" max="4280" width="9.140625" style="1" customWidth="1"/>
    <col min="4281" max="4281" width="17.7109375" style="1" customWidth="1"/>
    <col min="4282" max="4285" width="9.140625" style="1" customWidth="1"/>
    <col min="4286" max="4286" width="17.7109375" style="1" customWidth="1"/>
    <col min="4287" max="4290" width="9.140625" style="1" customWidth="1"/>
    <col min="4291" max="4291" width="17.7109375" style="1" customWidth="1"/>
    <col min="4292" max="4300" width="9.140625" style="1" customWidth="1"/>
    <col min="4301" max="4301" width="17.7109375" style="1" customWidth="1"/>
    <col min="4302" max="4310" width="9.140625" style="1" customWidth="1"/>
    <col min="4311" max="4311" width="17.7109375" style="1" customWidth="1"/>
    <col min="4312" max="4315" width="9.140625" style="1" customWidth="1"/>
    <col min="4316" max="4316" width="17.7109375" style="1" customWidth="1"/>
    <col min="4317" max="4320" width="9.140625" style="1" customWidth="1"/>
    <col min="4321" max="4321" width="17.7109375" style="1" customWidth="1"/>
    <col min="4322" max="4330" width="9.140625" style="1" customWidth="1"/>
    <col min="4331" max="4331" width="17.7109375" style="1" customWidth="1"/>
    <col min="4332" max="4335" width="9.140625" style="1" customWidth="1"/>
    <col min="4336" max="4336" width="17.7109375" style="1" customWidth="1"/>
    <col min="4337" max="4345" width="9.140625" style="1" customWidth="1"/>
    <col min="4346" max="4346" width="17.7109375" style="1" customWidth="1"/>
    <col min="4347" max="4508" width="9.140625" style="1" customWidth="1"/>
    <col min="4509" max="4509" width="50.28515625" style="1" customWidth="1"/>
    <col min="4510" max="4510" width="8.85546875" style="1"/>
    <col min="4511" max="4511" width="48" style="1" customWidth="1"/>
    <col min="4512" max="4512" width="8.85546875" style="1" customWidth="1"/>
    <col min="4513" max="4513" width="10" style="1" customWidth="1"/>
    <col min="4514" max="4514" width="9.140625" style="1" customWidth="1"/>
    <col min="4515" max="4515" width="15.28515625" style="1" customWidth="1"/>
    <col min="4516" max="4516" width="13.85546875" style="1" customWidth="1"/>
    <col min="4517" max="4517" width="3.5703125" style="1" customWidth="1"/>
    <col min="4518" max="4518" width="48" style="1" customWidth="1"/>
    <col min="4519" max="4520" width="9.140625" style="1" customWidth="1"/>
    <col min="4521" max="4521" width="17.7109375" style="1" customWidth="1"/>
    <col min="4522" max="4523" width="9.140625" style="1" customWidth="1"/>
    <col min="4524" max="4524" width="4.140625" style="1" customWidth="1"/>
    <col min="4525" max="4526" width="9.140625" style="1" customWidth="1"/>
    <col min="4527" max="4527" width="17.7109375" style="1" customWidth="1"/>
    <col min="4528" max="4531" width="9.140625" style="1" customWidth="1"/>
    <col min="4532" max="4532" width="17.7109375" style="1" customWidth="1"/>
    <col min="4533" max="4536" width="9.140625" style="1" customWidth="1"/>
    <col min="4537" max="4537" width="17.7109375" style="1" customWidth="1"/>
    <col min="4538" max="4541" width="9.140625" style="1" customWidth="1"/>
    <col min="4542" max="4542" width="17.7109375" style="1" customWidth="1"/>
    <col min="4543" max="4546" width="9.140625" style="1" customWidth="1"/>
    <col min="4547" max="4547" width="17.7109375" style="1" customWidth="1"/>
    <col min="4548" max="4556" width="9.140625" style="1" customWidth="1"/>
    <col min="4557" max="4557" width="17.7109375" style="1" customWidth="1"/>
    <col min="4558" max="4566" width="9.140625" style="1" customWidth="1"/>
    <col min="4567" max="4567" width="17.7109375" style="1" customWidth="1"/>
    <col min="4568" max="4571" width="9.140625" style="1" customWidth="1"/>
    <col min="4572" max="4572" width="17.7109375" style="1" customWidth="1"/>
    <col min="4573" max="4576" width="9.140625" style="1" customWidth="1"/>
    <col min="4577" max="4577" width="17.7109375" style="1" customWidth="1"/>
    <col min="4578" max="4586" width="9.140625" style="1" customWidth="1"/>
    <col min="4587" max="4587" width="17.7109375" style="1" customWidth="1"/>
    <col min="4588" max="4591" width="9.140625" style="1" customWidth="1"/>
    <col min="4592" max="4592" width="17.7109375" style="1" customWidth="1"/>
    <col min="4593" max="4601" width="9.140625" style="1" customWidth="1"/>
    <col min="4602" max="4602" width="17.7109375" style="1" customWidth="1"/>
    <col min="4603" max="4764" width="9.140625" style="1" customWidth="1"/>
    <col min="4765" max="4765" width="50.28515625" style="1" customWidth="1"/>
    <col min="4766" max="4766" width="8.85546875" style="1"/>
    <col min="4767" max="4767" width="48" style="1" customWidth="1"/>
    <col min="4768" max="4768" width="8.85546875" style="1" customWidth="1"/>
    <col min="4769" max="4769" width="10" style="1" customWidth="1"/>
    <col min="4770" max="4770" width="9.140625" style="1" customWidth="1"/>
    <col min="4771" max="4771" width="15.28515625" style="1" customWidth="1"/>
    <col min="4772" max="4772" width="13.85546875" style="1" customWidth="1"/>
    <col min="4773" max="4773" width="3.5703125" style="1" customWidth="1"/>
    <col min="4774" max="4774" width="48" style="1" customWidth="1"/>
    <col min="4775" max="4776" width="9.140625" style="1" customWidth="1"/>
    <col min="4777" max="4777" width="17.7109375" style="1" customWidth="1"/>
    <col min="4778" max="4779" width="9.140625" style="1" customWidth="1"/>
    <col min="4780" max="4780" width="4.140625" style="1" customWidth="1"/>
    <col min="4781" max="4782" width="9.140625" style="1" customWidth="1"/>
    <col min="4783" max="4783" width="17.7109375" style="1" customWidth="1"/>
    <col min="4784" max="4787" width="9.140625" style="1" customWidth="1"/>
    <col min="4788" max="4788" width="17.7109375" style="1" customWidth="1"/>
    <col min="4789" max="4792" width="9.140625" style="1" customWidth="1"/>
    <col min="4793" max="4793" width="17.7109375" style="1" customWidth="1"/>
    <col min="4794" max="4797" width="9.140625" style="1" customWidth="1"/>
    <col min="4798" max="4798" width="17.7109375" style="1" customWidth="1"/>
    <col min="4799" max="4802" width="9.140625" style="1" customWidth="1"/>
    <col min="4803" max="4803" width="17.7109375" style="1" customWidth="1"/>
    <col min="4804" max="4812" width="9.140625" style="1" customWidth="1"/>
    <col min="4813" max="4813" width="17.7109375" style="1" customWidth="1"/>
    <col min="4814" max="4822" width="9.140625" style="1" customWidth="1"/>
    <col min="4823" max="4823" width="17.7109375" style="1" customWidth="1"/>
    <col min="4824" max="4827" width="9.140625" style="1" customWidth="1"/>
    <col min="4828" max="4828" width="17.7109375" style="1" customWidth="1"/>
    <col min="4829" max="4832" width="9.140625" style="1" customWidth="1"/>
    <col min="4833" max="4833" width="17.7109375" style="1" customWidth="1"/>
    <col min="4834" max="4842" width="9.140625" style="1" customWidth="1"/>
    <col min="4843" max="4843" width="17.7109375" style="1" customWidth="1"/>
    <col min="4844" max="4847" width="9.140625" style="1" customWidth="1"/>
    <col min="4848" max="4848" width="17.7109375" style="1" customWidth="1"/>
    <col min="4849" max="4857" width="9.140625" style="1" customWidth="1"/>
    <col min="4858" max="4858" width="17.7109375" style="1" customWidth="1"/>
    <col min="4859" max="5020" width="9.140625" style="1" customWidth="1"/>
    <col min="5021" max="5021" width="50.28515625" style="1" customWidth="1"/>
    <col min="5022" max="5022" width="8.85546875" style="1"/>
    <col min="5023" max="5023" width="48" style="1" customWidth="1"/>
    <col min="5024" max="5024" width="8.85546875" style="1" customWidth="1"/>
    <col min="5025" max="5025" width="10" style="1" customWidth="1"/>
    <col min="5026" max="5026" width="9.140625" style="1" customWidth="1"/>
    <col min="5027" max="5027" width="15.28515625" style="1" customWidth="1"/>
    <col min="5028" max="5028" width="13.85546875" style="1" customWidth="1"/>
    <col min="5029" max="5029" width="3.5703125" style="1" customWidth="1"/>
    <col min="5030" max="5030" width="48" style="1" customWidth="1"/>
    <col min="5031" max="5032" width="9.140625" style="1" customWidth="1"/>
    <col min="5033" max="5033" width="17.7109375" style="1" customWidth="1"/>
    <col min="5034" max="5035" width="9.140625" style="1" customWidth="1"/>
    <col min="5036" max="5036" width="4.140625" style="1" customWidth="1"/>
    <col min="5037" max="5038" width="9.140625" style="1" customWidth="1"/>
    <col min="5039" max="5039" width="17.7109375" style="1" customWidth="1"/>
    <col min="5040" max="5043" width="9.140625" style="1" customWidth="1"/>
    <col min="5044" max="5044" width="17.7109375" style="1" customWidth="1"/>
    <col min="5045" max="5048" width="9.140625" style="1" customWidth="1"/>
    <col min="5049" max="5049" width="17.7109375" style="1" customWidth="1"/>
    <col min="5050" max="5053" width="9.140625" style="1" customWidth="1"/>
    <col min="5054" max="5054" width="17.7109375" style="1" customWidth="1"/>
    <col min="5055" max="5058" width="9.140625" style="1" customWidth="1"/>
    <col min="5059" max="5059" width="17.7109375" style="1" customWidth="1"/>
    <col min="5060" max="5068" width="9.140625" style="1" customWidth="1"/>
    <col min="5069" max="5069" width="17.7109375" style="1" customWidth="1"/>
    <col min="5070" max="5078" width="9.140625" style="1" customWidth="1"/>
    <col min="5079" max="5079" width="17.7109375" style="1" customWidth="1"/>
    <col min="5080" max="5083" width="9.140625" style="1" customWidth="1"/>
    <col min="5084" max="5084" width="17.7109375" style="1" customWidth="1"/>
    <col min="5085" max="5088" width="9.140625" style="1" customWidth="1"/>
    <col min="5089" max="5089" width="17.7109375" style="1" customWidth="1"/>
    <col min="5090" max="5098" width="9.140625" style="1" customWidth="1"/>
    <col min="5099" max="5099" width="17.7109375" style="1" customWidth="1"/>
    <col min="5100" max="5103" width="9.140625" style="1" customWidth="1"/>
    <col min="5104" max="5104" width="17.7109375" style="1" customWidth="1"/>
    <col min="5105" max="5113" width="9.140625" style="1" customWidth="1"/>
    <col min="5114" max="5114" width="17.7109375" style="1" customWidth="1"/>
    <col min="5115" max="5276" width="9.140625" style="1" customWidth="1"/>
    <col min="5277" max="5277" width="50.28515625" style="1" customWidth="1"/>
    <col min="5278" max="5278" width="8.85546875" style="1"/>
    <col min="5279" max="5279" width="48" style="1" customWidth="1"/>
    <col min="5280" max="5280" width="8.85546875" style="1" customWidth="1"/>
    <col min="5281" max="5281" width="10" style="1" customWidth="1"/>
    <col min="5282" max="5282" width="9.140625" style="1" customWidth="1"/>
    <col min="5283" max="5283" width="15.28515625" style="1" customWidth="1"/>
    <col min="5284" max="5284" width="13.85546875" style="1" customWidth="1"/>
    <col min="5285" max="5285" width="3.5703125" style="1" customWidth="1"/>
    <col min="5286" max="5286" width="48" style="1" customWidth="1"/>
    <col min="5287" max="5288" width="9.140625" style="1" customWidth="1"/>
    <col min="5289" max="5289" width="17.7109375" style="1" customWidth="1"/>
    <col min="5290" max="5291" width="9.140625" style="1" customWidth="1"/>
    <col min="5292" max="5292" width="4.140625" style="1" customWidth="1"/>
    <col min="5293" max="5294" width="9.140625" style="1" customWidth="1"/>
    <col min="5295" max="5295" width="17.7109375" style="1" customWidth="1"/>
    <col min="5296" max="5299" width="9.140625" style="1" customWidth="1"/>
    <col min="5300" max="5300" width="17.7109375" style="1" customWidth="1"/>
    <col min="5301" max="5304" width="9.140625" style="1" customWidth="1"/>
    <col min="5305" max="5305" width="17.7109375" style="1" customWidth="1"/>
    <col min="5306" max="5309" width="9.140625" style="1" customWidth="1"/>
    <col min="5310" max="5310" width="17.7109375" style="1" customWidth="1"/>
    <col min="5311" max="5314" width="9.140625" style="1" customWidth="1"/>
    <col min="5315" max="5315" width="17.7109375" style="1" customWidth="1"/>
    <col min="5316" max="5324" width="9.140625" style="1" customWidth="1"/>
    <col min="5325" max="5325" width="17.7109375" style="1" customWidth="1"/>
    <col min="5326" max="5334" width="9.140625" style="1" customWidth="1"/>
    <col min="5335" max="5335" width="17.7109375" style="1" customWidth="1"/>
    <col min="5336" max="5339" width="9.140625" style="1" customWidth="1"/>
    <col min="5340" max="5340" width="17.7109375" style="1" customWidth="1"/>
    <col min="5341" max="5344" width="9.140625" style="1" customWidth="1"/>
    <col min="5345" max="5345" width="17.7109375" style="1" customWidth="1"/>
    <col min="5346" max="5354" width="9.140625" style="1" customWidth="1"/>
    <col min="5355" max="5355" width="17.7109375" style="1" customWidth="1"/>
    <col min="5356" max="5359" width="9.140625" style="1" customWidth="1"/>
    <col min="5360" max="5360" width="17.7109375" style="1" customWidth="1"/>
    <col min="5361" max="5369" width="9.140625" style="1" customWidth="1"/>
    <col min="5370" max="5370" width="17.7109375" style="1" customWidth="1"/>
    <col min="5371" max="5532" width="9.140625" style="1" customWidth="1"/>
    <col min="5533" max="5533" width="50.28515625" style="1" customWidth="1"/>
    <col min="5534" max="5534" width="8.85546875" style="1"/>
    <col min="5535" max="5535" width="48" style="1" customWidth="1"/>
    <col min="5536" max="5536" width="8.85546875" style="1" customWidth="1"/>
    <col min="5537" max="5537" width="10" style="1" customWidth="1"/>
    <col min="5538" max="5538" width="9.140625" style="1" customWidth="1"/>
    <col min="5539" max="5539" width="15.28515625" style="1" customWidth="1"/>
    <col min="5540" max="5540" width="13.85546875" style="1" customWidth="1"/>
    <col min="5541" max="5541" width="3.5703125" style="1" customWidth="1"/>
    <col min="5542" max="5542" width="48" style="1" customWidth="1"/>
    <col min="5543" max="5544" width="9.140625" style="1" customWidth="1"/>
    <col min="5545" max="5545" width="17.7109375" style="1" customWidth="1"/>
    <col min="5546" max="5547" width="9.140625" style="1" customWidth="1"/>
    <col min="5548" max="5548" width="4.140625" style="1" customWidth="1"/>
    <col min="5549" max="5550" width="9.140625" style="1" customWidth="1"/>
    <col min="5551" max="5551" width="17.7109375" style="1" customWidth="1"/>
    <col min="5552" max="5555" width="9.140625" style="1" customWidth="1"/>
    <col min="5556" max="5556" width="17.7109375" style="1" customWidth="1"/>
    <col min="5557" max="5560" width="9.140625" style="1" customWidth="1"/>
    <col min="5561" max="5561" width="17.7109375" style="1" customWidth="1"/>
    <col min="5562" max="5565" width="9.140625" style="1" customWidth="1"/>
    <col min="5566" max="5566" width="17.7109375" style="1" customWidth="1"/>
    <col min="5567" max="5570" width="9.140625" style="1" customWidth="1"/>
    <col min="5571" max="5571" width="17.7109375" style="1" customWidth="1"/>
    <col min="5572" max="5580" width="9.140625" style="1" customWidth="1"/>
    <col min="5581" max="5581" width="17.7109375" style="1" customWidth="1"/>
    <col min="5582" max="5590" width="9.140625" style="1" customWidth="1"/>
    <col min="5591" max="5591" width="17.7109375" style="1" customWidth="1"/>
    <col min="5592" max="5595" width="9.140625" style="1" customWidth="1"/>
    <col min="5596" max="5596" width="17.7109375" style="1" customWidth="1"/>
    <col min="5597" max="5600" width="9.140625" style="1" customWidth="1"/>
    <col min="5601" max="5601" width="17.7109375" style="1" customWidth="1"/>
    <col min="5602" max="5610" width="9.140625" style="1" customWidth="1"/>
    <col min="5611" max="5611" width="17.7109375" style="1" customWidth="1"/>
    <col min="5612" max="5615" width="9.140625" style="1" customWidth="1"/>
    <col min="5616" max="5616" width="17.7109375" style="1" customWidth="1"/>
    <col min="5617" max="5625" width="9.140625" style="1" customWidth="1"/>
    <col min="5626" max="5626" width="17.7109375" style="1" customWidth="1"/>
    <col min="5627" max="5788" width="9.140625" style="1" customWidth="1"/>
    <col min="5789" max="5789" width="50.28515625" style="1" customWidth="1"/>
    <col min="5790" max="5790" width="8.85546875" style="1"/>
    <col min="5791" max="5791" width="48" style="1" customWidth="1"/>
    <col min="5792" max="5792" width="8.85546875" style="1" customWidth="1"/>
    <col min="5793" max="5793" width="10" style="1" customWidth="1"/>
    <col min="5794" max="5794" width="9.140625" style="1" customWidth="1"/>
    <col min="5795" max="5795" width="15.28515625" style="1" customWidth="1"/>
    <col min="5796" max="5796" width="13.85546875" style="1" customWidth="1"/>
    <col min="5797" max="5797" width="3.5703125" style="1" customWidth="1"/>
    <col min="5798" max="5798" width="48" style="1" customWidth="1"/>
    <col min="5799" max="5800" width="9.140625" style="1" customWidth="1"/>
    <col min="5801" max="5801" width="17.7109375" style="1" customWidth="1"/>
    <col min="5802" max="5803" width="9.140625" style="1" customWidth="1"/>
    <col min="5804" max="5804" width="4.140625" style="1" customWidth="1"/>
    <col min="5805" max="5806" width="9.140625" style="1" customWidth="1"/>
    <col min="5807" max="5807" width="17.7109375" style="1" customWidth="1"/>
    <col min="5808" max="5811" width="9.140625" style="1" customWidth="1"/>
    <col min="5812" max="5812" width="17.7109375" style="1" customWidth="1"/>
    <col min="5813" max="5816" width="9.140625" style="1" customWidth="1"/>
    <col min="5817" max="5817" width="17.7109375" style="1" customWidth="1"/>
    <col min="5818" max="5821" width="9.140625" style="1" customWidth="1"/>
    <col min="5822" max="5822" width="17.7109375" style="1" customWidth="1"/>
    <col min="5823" max="5826" width="9.140625" style="1" customWidth="1"/>
    <col min="5827" max="5827" width="17.7109375" style="1" customWidth="1"/>
    <col min="5828" max="5836" width="9.140625" style="1" customWidth="1"/>
    <col min="5837" max="5837" width="17.7109375" style="1" customWidth="1"/>
    <col min="5838" max="5846" width="9.140625" style="1" customWidth="1"/>
    <col min="5847" max="5847" width="17.7109375" style="1" customWidth="1"/>
    <col min="5848" max="5851" width="9.140625" style="1" customWidth="1"/>
    <col min="5852" max="5852" width="17.7109375" style="1" customWidth="1"/>
    <col min="5853" max="5856" width="9.140625" style="1" customWidth="1"/>
    <col min="5857" max="5857" width="17.7109375" style="1" customWidth="1"/>
    <col min="5858" max="5866" width="9.140625" style="1" customWidth="1"/>
    <col min="5867" max="5867" width="17.7109375" style="1" customWidth="1"/>
    <col min="5868" max="5871" width="9.140625" style="1" customWidth="1"/>
    <col min="5872" max="5872" width="17.7109375" style="1" customWidth="1"/>
    <col min="5873" max="5881" width="9.140625" style="1" customWidth="1"/>
    <col min="5882" max="5882" width="17.7109375" style="1" customWidth="1"/>
    <col min="5883" max="6044" width="9.140625" style="1" customWidth="1"/>
    <col min="6045" max="6045" width="50.28515625" style="1" customWidth="1"/>
    <col min="6046" max="6046" width="8.85546875" style="1"/>
    <col min="6047" max="6047" width="48" style="1" customWidth="1"/>
    <col min="6048" max="6048" width="8.85546875" style="1" customWidth="1"/>
    <col min="6049" max="6049" width="10" style="1" customWidth="1"/>
    <col min="6050" max="6050" width="9.140625" style="1" customWidth="1"/>
    <col min="6051" max="6051" width="15.28515625" style="1" customWidth="1"/>
    <col min="6052" max="6052" width="13.85546875" style="1" customWidth="1"/>
    <col min="6053" max="6053" width="3.5703125" style="1" customWidth="1"/>
    <col min="6054" max="6054" width="48" style="1" customWidth="1"/>
    <col min="6055" max="6056" width="9.140625" style="1" customWidth="1"/>
    <col min="6057" max="6057" width="17.7109375" style="1" customWidth="1"/>
    <col min="6058" max="6059" width="9.140625" style="1" customWidth="1"/>
    <col min="6060" max="6060" width="4.140625" style="1" customWidth="1"/>
    <col min="6061" max="6062" width="9.140625" style="1" customWidth="1"/>
    <col min="6063" max="6063" width="17.7109375" style="1" customWidth="1"/>
    <col min="6064" max="6067" width="9.140625" style="1" customWidth="1"/>
    <col min="6068" max="6068" width="17.7109375" style="1" customWidth="1"/>
    <col min="6069" max="6072" width="9.140625" style="1" customWidth="1"/>
    <col min="6073" max="6073" width="17.7109375" style="1" customWidth="1"/>
    <col min="6074" max="6077" width="9.140625" style="1" customWidth="1"/>
    <col min="6078" max="6078" width="17.7109375" style="1" customWidth="1"/>
    <col min="6079" max="6082" width="9.140625" style="1" customWidth="1"/>
    <col min="6083" max="6083" width="17.7109375" style="1" customWidth="1"/>
    <col min="6084" max="6092" width="9.140625" style="1" customWidth="1"/>
    <col min="6093" max="6093" width="17.7109375" style="1" customWidth="1"/>
    <col min="6094" max="6102" width="9.140625" style="1" customWidth="1"/>
    <col min="6103" max="6103" width="17.7109375" style="1" customWidth="1"/>
    <col min="6104" max="6107" width="9.140625" style="1" customWidth="1"/>
    <col min="6108" max="6108" width="17.7109375" style="1" customWidth="1"/>
    <col min="6109" max="6112" width="9.140625" style="1" customWidth="1"/>
    <col min="6113" max="6113" width="17.7109375" style="1" customWidth="1"/>
    <col min="6114" max="6122" width="9.140625" style="1" customWidth="1"/>
    <col min="6123" max="6123" width="17.7109375" style="1" customWidth="1"/>
    <col min="6124" max="6127" width="9.140625" style="1" customWidth="1"/>
    <col min="6128" max="6128" width="17.7109375" style="1" customWidth="1"/>
    <col min="6129" max="6137" width="9.140625" style="1" customWidth="1"/>
    <col min="6138" max="6138" width="17.7109375" style="1" customWidth="1"/>
    <col min="6139" max="6300" width="9.140625" style="1" customWidth="1"/>
    <col min="6301" max="6301" width="50.28515625" style="1" customWidth="1"/>
    <col min="6302" max="6302" width="8.85546875" style="1"/>
    <col min="6303" max="6303" width="48" style="1" customWidth="1"/>
    <col min="6304" max="6304" width="8.85546875" style="1" customWidth="1"/>
    <col min="6305" max="6305" width="10" style="1" customWidth="1"/>
    <col min="6306" max="6306" width="9.140625" style="1" customWidth="1"/>
    <col min="6307" max="6307" width="15.28515625" style="1" customWidth="1"/>
    <col min="6308" max="6308" width="13.85546875" style="1" customWidth="1"/>
    <col min="6309" max="6309" width="3.5703125" style="1" customWidth="1"/>
    <col min="6310" max="6310" width="48" style="1" customWidth="1"/>
    <col min="6311" max="6312" width="9.140625" style="1" customWidth="1"/>
    <col min="6313" max="6313" width="17.7109375" style="1" customWidth="1"/>
    <col min="6314" max="6315" width="9.140625" style="1" customWidth="1"/>
    <col min="6316" max="6316" width="4.140625" style="1" customWidth="1"/>
    <col min="6317" max="6318" width="9.140625" style="1" customWidth="1"/>
    <col min="6319" max="6319" width="17.7109375" style="1" customWidth="1"/>
    <col min="6320" max="6323" width="9.140625" style="1" customWidth="1"/>
    <col min="6324" max="6324" width="17.7109375" style="1" customWidth="1"/>
    <col min="6325" max="6328" width="9.140625" style="1" customWidth="1"/>
    <col min="6329" max="6329" width="17.7109375" style="1" customWidth="1"/>
    <col min="6330" max="6333" width="9.140625" style="1" customWidth="1"/>
    <col min="6334" max="6334" width="17.7109375" style="1" customWidth="1"/>
    <col min="6335" max="6338" width="9.140625" style="1" customWidth="1"/>
    <col min="6339" max="6339" width="17.7109375" style="1" customWidth="1"/>
    <col min="6340" max="6348" width="9.140625" style="1" customWidth="1"/>
    <col min="6349" max="6349" width="17.7109375" style="1" customWidth="1"/>
    <col min="6350" max="6358" width="9.140625" style="1" customWidth="1"/>
    <col min="6359" max="6359" width="17.7109375" style="1" customWidth="1"/>
    <col min="6360" max="6363" width="9.140625" style="1" customWidth="1"/>
    <col min="6364" max="6364" width="17.7109375" style="1" customWidth="1"/>
    <col min="6365" max="6368" width="9.140625" style="1" customWidth="1"/>
    <col min="6369" max="6369" width="17.7109375" style="1" customWidth="1"/>
    <col min="6370" max="6378" width="9.140625" style="1" customWidth="1"/>
    <col min="6379" max="6379" width="17.7109375" style="1" customWidth="1"/>
    <col min="6380" max="6383" width="9.140625" style="1" customWidth="1"/>
    <col min="6384" max="6384" width="17.7109375" style="1" customWidth="1"/>
    <col min="6385" max="6393" width="9.140625" style="1" customWidth="1"/>
    <col min="6394" max="6394" width="17.7109375" style="1" customWidth="1"/>
    <col min="6395" max="6556" width="9.140625" style="1" customWidth="1"/>
    <col min="6557" max="6557" width="50.28515625" style="1" customWidth="1"/>
    <col min="6558" max="6558" width="8.85546875" style="1"/>
    <col min="6559" max="6559" width="48" style="1" customWidth="1"/>
    <col min="6560" max="6560" width="8.85546875" style="1" customWidth="1"/>
    <col min="6561" max="6561" width="10" style="1" customWidth="1"/>
    <col min="6562" max="6562" width="9.140625" style="1" customWidth="1"/>
    <col min="6563" max="6563" width="15.28515625" style="1" customWidth="1"/>
    <col min="6564" max="6564" width="13.85546875" style="1" customWidth="1"/>
    <col min="6565" max="6565" width="3.5703125" style="1" customWidth="1"/>
    <col min="6566" max="6566" width="48" style="1" customWidth="1"/>
    <col min="6567" max="6568" width="9.140625" style="1" customWidth="1"/>
    <col min="6569" max="6569" width="17.7109375" style="1" customWidth="1"/>
    <col min="6570" max="6571" width="9.140625" style="1" customWidth="1"/>
    <col min="6572" max="6572" width="4.140625" style="1" customWidth="1"/>
    <col min="6573" max="6574" width="9.140625" style="1" customWidth="1"/>
    <col min="6575" max="6575" width="17.7109375" style="1" customWidth="1"/>
    <col min="6576" max="6579" width="9.140625" style="1" customWidth="1"/>
    <col min="6580" max="6580" width="17.7109375" style="1" customWidth="1"/>
    <col min="6581" max="6584" width="9.140625" style="1" customWidth="1"/>
    <col min="6585" max="6585" width="17.7109375" style="1" customWidth="1"/>
    <col min="6586" max="6589" width="9.140625" style="1" customWidth="1"/>
    <col min="6590" max="6590" width="17.7109375" style="1" customWidth="1"/>
    <col min="6591" max="6594" width="9.140625" style="1" customWidth="1"/>
    <col min="6595" max="6595" width="17.7109375" style="1" customWidth="1"/>
    <col min="6596" max="6604" width="9.140625" style="1" customWidth="1"/>
    <col min="6605" max="6605" width="17.7109375" style="1" customWidth="1"/>
    <col min="6606" max="6614" width="9.140625" style="1" customWidth="1"/>
    <col min="6615" max="6615" width="17.7109375" style="1" customWidth="1"/>
    <col min="6616" max="6619" width="9.140625" style="1" customWidth="1"/>
    <col min="6620" max="6620" width="17.7109375" style="1" customWidth="1"/>
    <col min="6621" max="6624" width="9.140625" style="1" customWidth="1"/>
    <col min="6625" max="6625" width="17.7109375" style="1" customWidth="1"/>
    <col min="6626" max="6634" width="9.140625" style="1" customWidth="1"/>
    <col min="6635" max="6635" width="17.7109375" style="1" customWidth="1"/>
    <col min="6636" max="6639" width="9.140625" style="1" customWidth="1"/>
    <col min="6640" max="6640" width="17.7109375" style="1" customWidth="1"/>
    <col min="6641" max="6649" width="9.140625" style="1" customWidth="1"/>
    <col min="6650" max="6650" width="17.7109375" style="1" customWidth="1"/>
    <col min="6651" max="6812" width="9.140625" style="1" customWidth="1"/>
    <col min="6813" max="6813" width="50.28515625" style="1" customWidth="1"/>
    <col min="6814" max="6814" width="8.85546875" style="1"/>
    <col min="6815" max="6815" width="48" style="1" customWidth="1"/>
    <col min="6816" max="6816" width="8.85546875" style="1" customWidth="1"/>
    <col min="6817" max="6817" width="10" style="1" customWidth="1"/>
    <col min="6818" max="6818" width="9.140625" style="1" customWidth="1"/>
    <col min="6819" max="6819" width="15.28515625" style="1" customWidth="1"/>
    <col min="6820" max="6820" width="13.85546875" style="1" customWidth="1"/>
    <col min="6821" max="6821" width="3.5703125" style="1" customWidth="1"/>
    <col min="6822" max="6822" width="48" style="1" customWidth="1"/>
    <col min="6823" max="6824" width="9.140625" style="1" customWidth="1"/>
    <col min="6825" max="6825" width="17.7109375" style="1" customWidth="1"/>
    <col min="6826" max="6827" width="9.140625" style="1" customWidth="1"/>
    <col min="6828" max="6828" width="4.140625" style="1" customWidth="1"/>
    <col min="6829" max="6830" width="9.140625" style="1" customWidth="1"/>
    <col min="6831" max="6831" width="17.7109375" style="1" customWidth="1"/>
    <col min="6832" max="6835" width="9.140625" style="1" customWidth="1"/>
    <col min="6836" max="6836" width="17.7109375" style="1" customWidth="1"/>
    <col min="6837" max="6840" width="9.140625" style="1" customWidth="1"/>
    <col min="6841" max="6841" width="17.7109375" style="1" customWidth="1"/>
    <col min="6842" max="6845" width="9.140625" style="1" customWidth="1"/>
    <col min="6846" max="6846" width="17.7109375" style="1" customWidth="1"/>
    <col min="6847" max="6850" width="9.140625" style="1" customWidth="1"/>
    <col min="6851" max="6851" width="17.7109375" style="1" customWidth="1"/>
    <col min="6852" max="6860" width="9.140625" style="1" customWidth="1"/>
    <col min="6861" max="6861" width="17.7109375" style="1" customWidth="1"/>
    <col min="6862" max="6870" width="9.140625" style="1" customWidth="1"/>
    <col min="6871" max="6871" width="17.7109375" style="1" customWidth="1"/>
    <col min="6872" max="6875" width="9.140625" style="1" customWidth="1"/>
    <col min="6876" max="6876" width="17.7109375" style="1" customWidth="1"/>
    <col min="6877" max="6880" width="9.140625" style="1" customWidth="1"/>
    <col min="6881" max="6881" width="17.7109375" style="1" customWidth="1"/>
    <col min="6882" max="6890" width="9.140625" style="1" customWidth="1"/>
    <col min="6891" max="6891" width="17.7109375" style="1" customWidth="1"/>
    <col min="6892" max="6895" width="9.140625" style="1" customWidth="1"/>
    <col min="6896" max="6896" width="17.7109375" style="1" customWidth="1"/>
    <col min="6897" max="6905" width="9.140625" style="1" customWidth="1"/>
    <col min="6906" max="6906" width="17.7109375" style="1" customWidth="1"/>
    <col min="6907" max="7068" width="9.140625" style="1" customWidth="1"/>
    <col min="7069" max="7069" width="50.28515625" style="1" customWidth="1"/>
    <col min="7070" max="7070" width="8.85546875" style="1"/>
    <col min="7071" max="7071" width="48" style="1" customWidth="1"/>
    <col min="7072" max="7072" width="8.85546875" style="1" customWidth="1"/>
    <col min="7073" max="7073" width="10" style="1" customWidth="1"/>
    <col min="7074" max="7074" width="9.140625" style="1" customWidth="1"/>
    <col min="7075" max="7075" width="15.28515625" style="1" customWidth="1"/>
    <col min="7076" max="7076" width="13.85546875" style="1" customWidth="1"/>
    <col min="7077" max="7077" width="3.5703125" style="1" customWidth="1"/>
    <col min="7078" max="7078" width="48" style="1" customWidth="1"/>
    <col min="7079" max="7080" width="9.140625" style="1" customWidth="1"/>
    <col min="7081" max="7081" width="17.7109375" style="1" customWidth="1"/>
    <col min="7082" max="7083" width="9.140625" style="1" customWidth="1"/>
    <col min="7084" max="7084" width="4.140625" style="1" customWidth="1"/>
    <col min="7085" max="7086" width="9.140625" style="1" customWidth="1"/>
    <col min="7087" max="7087" width="17.7109375" style="1" customWidth="1"/>
    <col min="7088" max="7091" width="9.140625" style="1" customWidth="1"/>
    <col min="7092" max="7092" width="17.7109375" style="1" customWidth="1"/>
    <col min="7093" max="7096" width="9.140625" style="1" customWidth="1"/>
    <col min="7097" max="7097" width="17.7109375" style="1" customWidth="1"/>
    <col min="7098" max="7101" width="9.140625" style="1" customWidth="1"/>
    <col min="7102" max="7102" width="17.7109375" style="1" customWidth="1"/>
    <col min="7103" max="7106" width="9.140625" style="1" customWidth="1"/>
    <col min="7107" max="7107" width="17.7109375" style="1" customWidth="1"/>
    <col min="7108" max="7116" width="9.140625" style="1" customWidth="1"/>
    <col min="7117" max="7117" width="17.7109375" style="1" customWidth="1"/>
    <col min="7118" max="7126" width="9.140625" style="1" customWidth="1"/>
    <col min="7127" max="7127" width="17.7109375" style="1" customWidth="1"/>
    <col min="7128" max="7131" width="9.140625" style="1" customWidth="1"/>
    <col min="7132" max="7132" width="17.7109375" style="1" customWidth="1"/>
    <col min="7133" max="7136" width="9.140625" style="1" customWidth="1"/>
    <col min="7137" max="7137" width="17.7109375" style="1" customWidth="1"/>
    <col min="7138" max="7146" width="9.140625" style="1" customWidth="1"/>
    <col min="7147" max="7147" width="17.7109375" style="1" customWidth="1"/>
    <col min="7148" max="7151" width="9.140625" style="1" customWidth="1"/>
    <col min="7152" max="7152" width="17.7109375" style="1" customWidth="1"/>
    <col min="7153" max="7161" width="9.140625" style="1" customWidth="1"/>
    <col min="7162" max="7162" width="17.7109375" style="1" customWidth="1"/>
    <col min="7163" max="7324" width="9.140625" style="1" customWidth="1"/>
    <col min="7325" max="7325" width="50.28515625" style="1" customWidth="1"/>
    <col min="7326" max="7326" width="8.85546875" style="1"/>
    <col min="7327" max="7327" width="48" style="1" customWidth="1"/>
    <col min="7328" max="7328" width="8.85546875" style="1" customWidth="1"/>
    <col min="7329" max="7329" width="10" style="1" customWidth="1"/>
    <col min="7330" max="7330" width="9.140625" style="1" customWidth="1"/>
    <col min="7331" max="7331" width="15.28515625" style="1" customWidth="1"/>
    <col min="7332" max="7332" width="13.85546875" style="1" customWidth="1"/>
    <col min="7333" max="7333" width="3.5703125" style="1" customWidth="1"/>
    <col min="7334" max="7334" width="48" style="1" customWidth="1"/>
    <col min="7335" max="7336" width="9.140625" style="1" customWidth="1"/>
    <col min="7337" max="7337" width="17.7109375" style="1" customWidth="1"/>
    <col min="7338" max="7339" width="9.140625" style="1" customWidth="1"/>
    <col min="7340" max="7340" width="4.140625" style="1" customWidth="1"/>
    <col min="7341" max="7342" width="9.140625" style="1" customWidth="1"/>
    <col min="7343" max="7343" width="17.7109375" style="1" customWidth="1"/>
    <col min="7344" max="7347" width="9.140625" style="1" customWidth="1"/>
    <col min="7348" max="7348" width="17.7109375" style="1" customWidth="1"/>
    <col min="7349" max="7352" width="9.140625" style="1" customWidth="1"/>
    <col min="7353" max="7353" width="17.7109375" style="1" customWidth="1"/>
    <col min="7354" max="7357" width="9.140625" style="1" customWidth="1"/>
    <col min="7358" max="7358" width="17.7109375" style="1" customWidth="1"/>
    <col min="7359" max="7362" width="9.140625" style="1" customWidth="1"/>
    <col min="7363" max="7363" width="17.7109375" style="1" customWidth="1"/>
    <col min="7364" max="7372" width="9.140625" style="1" customWidth="1"/>
    <col min="7373" max="7373" width="17.7109375" style="1" customWidth="1"/>
    <col min="7374" max="7382" width="9.140625" style="1" customWidth="1"/>
    <col min="7383" max="7383" width="17.7109375" style="1" customWidth="1"/>
    <col min="7384" max="7387" width="9.140625" style="1" customWidth="1"/>
    <col min="7388" max="7388" width="17.7109375" style="1" customWidth="1"/>
    <col min="7389" max="7392" width="9.140625" style="1" customWidth="1"/>
    <col min="7393" max="7393" width="17.7109375" style="1" customWidth="1"/>
    <col min="7394" max="7402" width="9.140625" style="1" customWidth="1"/>
    <col min="7403" max="7403" width="17.7109375" style="1" customWidth="1"/>
    <col min="7404" max="7407" width="9.140625" style="1" customWidth="1"/>
    <col min="7408" max="7408" width="17.7109375" style="1" customWidth="1"/>
    <col min="7409" max="7417" width="9.140625" style="1" customWidth="1"/>
    <col min="7418" max="7418" width="17.7109375" style="1" customWidth="1"/>
    <col min="7419" max="7580" width="9.140625" style="1" customWidth="1"/>
    <col min="7581" max="7581" width="50.28515625" style="1" customWidth="1"/>
    <col min="7582" max="7582" width="8.85546875" style="1"/>
    <col min="7583" max="7583" width="48" style="1" customWidth="1"/>
    <col min="7584" max="7584" width="8.85546875" style="1" customWidth="1"/>
    <col min="7585" max="7585" width="10" style="1" customWidth="1"/>
    <col min="7586" max="7586" width="9.140625" style="1" customWidth="1"/>
    <col min="7587" max="7587" width="15.28515625" style="1" customWidth="1"/>
    <col min="7588" max="7588" width="13.85546875" style="1" customWidth="1"/>
    <col min="7589" max="7589" width="3.5703125" style="1" customWidth="1"/>
    <col min="7590" max="7590" width="48" style="1" customWidth="1"/>
    <col min="7591" max="7592" width="9.140625" style="1" customWidth="1"/>
    <col min="7593" max="7593" width="17.7109375" style="1" customWidth="1"/>
    <col min="7594" max="7595" width="9.140625" style="1" customWidth="1"/>
    <col min="7596" max="7596" width="4.140625" style="1" customWidth="1"/>
    <col min="7597" max="7598" width="9.140625" style="1" customWidth="1"/>
    <col min="7599" max="7599" width="17.7109375" style="1" customWidth="1"/>
    <col min="7600" max="7603" width="9.140625" style="1" customWidth="1"/>
    <col min="7604" max="7604" width="17.7109375" style="1" customWidth="1"/>
    <col min="7605" max="7608" width="9.140625" style="1" customWidth="1"/>
    <col min="7609" max="7609" width="17.7109375" style="1" customWidth="1"/>
    <col min="7610" max="7613" width="9.140625" style="1" customWidth="1"/>
    <col min="7614" max="7614" width="17.7109375" style="1" customWidth="1"/>
    <col min="7615" max="7618" width="9.140625" style="1" customWidth="1"/>
    <col min="7619" max="7619" width="17.7109375" style="1" customWidth="1"/>
    <col min="7620" max="7628" width="9.140625" style="1" customWidth="1"/>
    <col min="7629" max="7629" width="17.7109375" style="1" customWidth="1"/>
    <col min="7630" max="7638" width="9.140625" style="1" customWidth="1"/>
    <col min="7639" max="7639" width="17.7109375" style="1" customWidth="1"/>
    <col min="7640" max="7643" width="9.140625" style="1" customWidth="1"/>
    <col min="7644" max="7644" width="17.7109375" style="1" customWidth="1"/>
    <col min="7645" max="7648" width="9.140625" style="1" customWidth="1"/>
    <col min="7649" max="7649" width="17.7109375" style="1" customWidth="1"/>
    <col min="7650" max="7658" width="9.140625" style="1" customWidth="1"/>
    <col min="7659" max="7659" width="17.7109375" style="1" customWidth="1"/>
    <col min="7660" max="7663" width="9.140625" style="1" customWidth="1"/>
    <col min="7664" max="7664" width="17.7109375" style="1" customWidth="1"/>
    <col min="7665" max="7673" width="9.140625" style="1" customWidth="1"/>
    <col min="7674" max="7674" width="17.7109375" style="1" customWidth="1"/>
    <col min="7675" max="7836" width="9.140625" style="1" customWidth="1"/>
    <col min="7837" max="7837" width="50.28515625" style="1" customWidth="1"/>
    <col min="7838" max="7838" width="8.85546875" style="1"/>
    <col min="7839" max="7839" width="48" style="1" customWidth="1"/>
    <col min="7840" max="7840" width="8.85546875" style="1" customWidth="1"/>
    <col min="7841" max="7841" width="10" style="1" customWidth="1"/>
    <col min="7842" max="7842" width="9.140625" style="1" customWidth="1"/>
    <col min="7843" max="7843" width="15.28515625" style="1" customWidth="1"/>
    <col min="7844" max="7844" width="13.85546875" style="1" customWidth="1"/>
    <col min="7845" max="7845" width="3.5703125" style="1" customWidth="1"/>
    <col min="7846" max="7846" width="48" style="1" customWidth="1"/>
    <col min="7847" max="7848" width="9.140625" style="1" customWidth="1"/>
    <col min="7849" max="7849" width="17.7109375" style="1" customWidth="1"/>
    <col min="7850" max="7851" width="9.140625" style="1" customWidth="1"/>
    <col min="7852" max="7852" width="4.140625" style="1" customWidth="1"/>
    <col min="7853" max="7854" width="9.140625" style="1" customWidth="1"/>
    <col min="7855" max="7855" width="17.7109375" style="1" customWidth="1"/>
    <col min="7856" max="7859" width="9.140625" style="1" customWidth="1"/>
    <col min="7860" max="7860" width="17.7109375" style="1" customWidth="1"/>
    <col min="7861" max="7864" width="9.140625" style="1" customWidth="1"/>
    <col min="7865" max="7865" width="17.7109375" style="1" customWidth="1"/>
    <col min="7866" max="7869" width="9.140625" style="1" customWidth="1"/>
    <col min="7870" max="7870" width="17.7109375" style="1" customWidth="1"/>
    <col min="7871" max="7874" width="9.140625" style="1" customWidth="1"/>
    <col min="7875" max="7875" width="17.7109375" style="1" customWidth="1"/>
    <col min="7876" max="7884" width="9.140625" style="1" customWidth="1"/>
    <col min="7885" max="7885" width="17.7109375" style="1" customWidth="1"/>
    <col min="7886" max="7894" width="9.140625" style="1" customWidth="1"/>
    <col min="7895" max="7895" width="17.7109375" style="1" customWidth="1"/>
    <col min="7896" max="7899" width="9.140625" style="1" customWidth="1"/>
    <col min="7900" max="7900" width="17.7109375" style="1" customWidth="1"/>
    <col min="7901" max="7904" width="9.140625" style="1" customWidth="1"/>
    <col min="7905" max="7905" width="17.7109375" style="1" customWidth="1"/>
    <col min="7906" max="7914" width="9.140625" style="1" customWidth="1"/>
    <col min="7915" max="7915" width="17.7109375" style="1" customWidth="1"/>
    <col min="7916" max="7919" width="9.140625" style="1" customWidth="1"/>
    <col min="7920" max="7920" width="17.7109375" style="1" customWidth="1"/>
    <col min="7921" max="7929" width="9.140625" style="1" customWidth="1"/>
    <col min="7930" max="7930" width="17.7109375" style="1" customWidth="1"/>
    <col min="7931" max="8092" width="9.140625" style="1" customWidth="1"/>
    <col min="8093" max="8093" width="50.28515625" style="1" customWidth="1"/>
    <col min="8094" max="8094" width="8.85546875" style="1"/>
    <col min="8095" max="8095" width="48" style="1" customWidth="1"/>
    <col min="8096" max="8096" width="8.85546875" style="1" customWidth="1"/>
    <col min="8097" max="8097" width="10" style="1" customWidth="1"/>
    <col min="8098" max="8098" width="9.140625" style="1" customWidth="1"/>
    <col min="8099" max="8099" width="15.28515625" style="1" customWidth="1"/>
    <col min="8100" max="8100" width="13.85546875" style="1" customWidth="1"/>
    <col min="8101" max="8101" width="3.5703125" style="1" customWidth="1"/>
    <col min="8102" max="8102" width="48" style="1" customWidth="1"/>
    <col min="8103" max="8104" width="9.140625" style="1" customWidth="1"/>
    <col min="8105" max="8105" width="17.7109375" style="1" customWidth="1"/>
    <col min="8106" max="8107" width="9.140625" style="1" customWidth="1"/>
    <col min="8108" max="8108" width="4.140625" style="1" customWidth="1"/>
    <col min="8109" max="8110" width="9.140625" style="1" customWidth="1"/>
    <col min="8111" max="8111" width="17.7109375" style="1" customWidth="1"/>
    <col min="8112" max="8115" width="9.140625" style="1" customWidth="1"/>
    <col min="8116" max="8116" width="17.7109375" style="1" customWidth="1"/>
    <col min="8117" max="8120" width="9.140625" style="1" customWidth="1"/>
    <col min="8121" max="8121" width="17.7109375" style="1" customWidth="1"/>
    <col min="8122" max="8125" width="9.140625" style="1" customWidth="1"/>
    <col min="8126" max="8126" width="17.7109375" style="1" customWidth="1"/>
    <col min="8127" max="8130" width="9.140625" style="1" customWidth="1"/>
    <col min="8131" max="8131" width="17.7109375" style="1" customWidth="1"/>
    <col min="8132" max="8140" width="9.140625" style="1" customWidth="1"/>
    <col min="8141" max="8141" width="17.7109375" style="1" customWidth="1"/>
    <col min="8142" max="8150" width="9.140625" style="1" customWidth="1"/>
    <col min="8151" max="8151" width="17.7109375" style="1" customWidth="1"/>
    <col min="8152" max="8155" width="9.140625" style="1" customWidth="1"/>
    <col min="8156" max="8156" width="17.7109375" style="1" customWidth="1"/>
    <col min="8157" max="8160" width="9.140625" style="1" customWidth="1"/>
    <col min="8161" max="8161" width="17.7109375" style="1" customWidth="1"/>
    <col min="8162" max="8170" width="9.140625" style="1" customWidth="1"/>
    <col min="8171" max="8171" width="17.7109375" style="1" customWidth="1"/>
    <col min="8172" max="8175" width="9.140625" style="1" customWidth="1"/>
    <col min="8176" max="8176" width="17.7109375" style="1" customWidth="1"/>
    <col min="8177" max="8185" width="9.140625" style="1" customWidth="1"/>
    <col min="8186" max="8186" width="17.7109375" style="1" customWidth="1"/>
    <col min="8187" max="8348" width="9.140625" style="1" customWidth="1"/>
    <col min="8349" max="8349" width="50.28515625" style="1" customWidth="1"/>
    <col min="8350" max="8350" width="8.85546875" style="1"/>
    <col min="8351" max="8351" width="48" style="1" customWidth="1"/>
    <col min="8352" max="8352" width="8.85546875" style="1" customWidth="1"/>
    <col min="8353" max="8353" width="10" style="1" customWidth="1"/>
    <col min="8354" max="8354" width="9.140625" style="1" customWidth="1"/>
    <col min="8355" max="8355" width="15.28515625" style="1" customWidth="1"/>
    <col min="8356" max="8356" width="13.85546875" style="1" customWidth="1"/>
    <col min="8357" max="8357" width="3.5703125" style="1" customWidth="1"/>
    <col min="8358" max="8358" width="48" style="1" customWidth="1"/>
    <col min="8359" max="8360" width="9.140625" style="1" customWidth="1"/>
    <col min="8361" max="8361" width="17.7109375" style="1" customWidth="1"/>
    <col min="8362" max="8363" width="9.140625" style="1" customWidth="1"/>
    <col min="8364" max="8364" width="4.140625" style="1" customWidth="1"/>
    <col min="8365" max="8366" width="9.140625" style="1" customWidth="1"/>
    <col min="8367" max="8367" width="17.7109375" style="1" customWidth="1"/>
    <col min="8368" max="8371" width="9.140625" style="1" customWidth="1"/>
    <col min="8372" max="8372" width="17.7109375" style="1" customWidth="1"/>
    <col min="8373" max="8376" width="9.140625" style="1" customWidth="1"/>
    <col min="8377" max="8377" width="17.7109375" style="1" customWidth="1"/>
    <col min="8378" max="8381" width="9.140625" style="1" customWidth="1"/>
    <col min="8382" max="8382" width="17.7109375" style="1" customWidth="1"/>
    <col min="8383" max="8386" width="9.140625" style="1" customWidth="1"/>
    <col min="8387" max="8387" width="17.7109375" style="1" customWidth="1"/>
    <col min="8388" max="8396" width="9.140625" style="1" customWidth="1"/>
    <col min="8397" max="8397" width="17.7109375" style="1" customWidth="1"/>
    <col min="8398" max="8406" width="9.140625" style="1" customWidth="1"/>
    <col min="8407" max="8407" width="17.7109375" style="1" customWidth="1"/>
    <col min="8408" max="8411" width="9.140625" style="1" customWidth="1"/>
    <col min="8412" max="8412" width="17.7109375" style="1" customWidth="1"/>
    <col min="8413" max="8416" width="9.140625" style="1" customWidth="1"/>
    <col min="8417" max="8417" width="17.7109375" style="1" customWidth="1"/>
    <col min="8418" max="8426" width="9.140625" style="1" customWidth="1"/>
    <col min="8427" max="8427" width="17.7109375" style="1" customWidth="1"/>
    <col min="8428" max="8431" width="9.140625" style="1" customWidth="1"/>
    <col min="8432" max="8432" width="17.7109375" style="1" customWidth="1"/>
    <col min="8433" max="8441" width="9.140625" style="1" customWidth="1"/>
    <col min="8442" max="8442" width="17.7109375" style="1" customWidth="1"/>
    <col min="8443" max="8604" width="9.140625" style="1" customWidth="1"/>
    <col min="8605" max="8605" width="50.28515625" style="1" customWidth="1"/>
    <col min="8606" max="8606" width="8.85546875" style="1"/>
    <col min="8607" max="8607" width="48" style="1" customWidth="1"/>
    <col min="8608" max="8608" width="8.85546875" style="1" customWidth="1"/>
    <col min="8609" max="8609" width="10" style="1" customWidth="1"/>
    <col min="8610" max="8610" width="9.140625" style="1" customWidth="1"/>
    <col min="8611" max="8611" width="15.28515625" style="1" customWidth="1"/>
    <col min="8612" max="8612" width="13.85546875" style="1" customWidth="1"/>
    <col min="8613" max="8613" width="3.5703125" style="1" customWidth="1"/>
    <col min="8614" max="8614" width="48" style="1" customWidth="1"/>
    <col min="8615" max="8616" width="9.140625" style="1" customWidth="1"/>
    <col min="8617" max="8617" width="17.7109375" style="1" customWidth="1"/>
    <col min="8618" max="8619" width="9.140625" style="1" customWidth="1"/>
    <col min="8620" max="8620" width="4.140625" style="1" customWidth="1"/>
    <col min="8621" max="8622" width="9.140625" style="1" customWidth="1"/>
    <col min="8623" max="8623" width="17.7109375" style="1" customWidth="1"/>
    <col min="8624" max="8627" width="9.140625" style="1" customWidth="1"/>
    <col min="8628" max="8628" width="17.7109375" style="1" customWidth="1"/>
    <col min="8629" max="8632" width="9.140625" style="1" customWidth="1"/>
    <col min="8633" max="8633" width="17.7109375" style="1" customWidth="1"/>
    <col min="8634" max="8637" width="9.140625" style="1" customWidth="1"/>
    <col min="8638" max="8638" width="17.7109375" style="1" customWidth="1"/>
    <col min="8639" max="8642" width="9.140625" style="1" customWidth="1"/>
    <col min="8643" max="8643" width="17.7109375" style="1" customWidth="1"/>
    <col min="8644" max="8652" width="9.140625" style="1" customWidth="1"/>
    <col min="8653" max="8653" width="17.7109375" style="1" customWidth="1"/>
    <col min="8654" max="8662" width="9.140625" style="1" customWidth="1"/>
    <col min="8663" max="8663" width="17.7109375" style="1" customWidth="1"/>
    <col min="8664" max="8667" width="9.140625" style="1" customWidth="1"/>
    <col min="8668" max="8668" width="17.7109375" style="1" customWidth="1"/>
    <col min="8669" max="8672" width="9.140625" style="1" customWidth="1"/>
    <col min="8673" max="8673" width="17.7109375" style="1" customWidth="1"/>
    <col min="8674" max="8682" width="9.140625" style="1" customWidth="1"/>
    <col min="8683" max="8683" width="17.7109375" style="1" customWidth="1"/>
    <col min="8684" max="8687" width="9.140625" style="1" customWidth="1"/>
    <col min="8688" max="8688" width="17.7109375" style="1" customWidth="1"/>
    <col min="8689" max="8697" width="9.140625" style="1" customWidth="1"/>
    <col min="8698" max="8698" width="17.7109375" style="1" customWidth="1"/>
    <col min="8699" max="8860" width="9.140625" style="1" customWidth="1"/>
    <col min="8861" max="8861" width="50.28515625" style="1" customWidth="1"/>
    <col min="8862" max="8862" width="8.85546875" style="1"/>
    <col min="8863" max="8863" width="48" style="1" customWidth="1"/>
    <col min="8864" max="8864" width="8.85546875" style="1" customWidth="1"/>
    <col min="8865" max="8865" width="10" style="1" customWidth="1"/>
    <col min="8866" max="8866" width="9.140625" style="1" customWidth="1"/>
    <col min="8867" max="8867" width="15.28515625" style="1" customWidth="1"/>
    <col min="8868" max="8868" width="13.85546875" style="1" customWidth="1"/>
    <col min="8869" max="8869" width="3.5703125" style="1" customWidth="1"/>
    <col min="8870" max="8870" width="48" style="1" customWidth="1"/>
    <col min="8871" max="8872" width="9.140625" style="1" customWidth="1"/>
    <col min="8873" max="8873" width="17.7109375" style="1" customWidth="1"/>
    <col min="8874" max="8875" width="9.140625" style="1" customWidth="1"/>
    <col min="8876" max="8876" width="4.140625" style="1" customWidth="1"/>
    <col min="8877" max="8878" width="9.140625" style="1" customWidth="1"/>
    <col min="8879" max="8879" width="17.7109375" style="1" customWidth="1"/>
    <col min="8880" max="8883" width="9.140625" style="1" customWidth="1"/>
    <col min="8884" max="8884" width="17.7109375" style="1" customWidth="1"/>
    <col min="8885" max="8888" width="9.140625" style="1" customWidth="1"/>
    <col min="8889" max="8889" width="17.7109375" style="1" customWidth="1"/>
    <col min="8890" max="8893" width="9.140625" style="1" customWidth="1"/>
    <col min="8894" max="8894" width="17.7109375" style="1" customWidth="1"/>
    <col min="8895" max="8898" width="9.140625" style="1" customWidth="1"/>
    <col min="8899" max="8899" width="17.7109375" style="1" customWidth="1"/>
    <col min="8900" max="8908" width="9.140625" style="1" customWidth="1"/>
    <col min="8909" max="8909" width="17.7109375" style="1" customWidth="1"/>
    <col min="8910" max="8918" width="9.140625" style="1" customWidth="1"/>
    <col min="8919" max="8919" width="17.7109375" style="1" customWidth="1"/>
    <col min="8920" max="8923" width="9.140625" style="1" customWidth="1"/>
    <col min="8924" max="8924" width="17.7109375" style="1" customWidth="1"/>
    <col min="8925" max="8928" width="9.140625" style="1" customWidth="1"/>
    <col min="8929" max="8929" width="17.7109375" style="1" customWidth="1"/>
    <col min="8930" max="8938" width="9.140625" style="1" customWidth="1"/>
    <col min="8939" max="8939" width="17.7109375" style="1" customWidth="1"/>
    <col min="8940" max="8943" width="9.140625" style="1" customWidth="1"/>
    <col min="8944" max="8944" width="17.7109375" style="1" customWidth="1"/>
    <col min="8945" max="8953" width="9.140625" style="1" customWidth="1"/>
    <col min="8954" max="8954" width="17.7109375" style="1" customWidth="1"/>
    <col min="8955" max="9116" width="9.140625" style="1" customWidth="1"/>
    <col min="9117" max="9117" width="50.28515625" style="1" customWidth="1"/>
    <col min="9118" max="9118" width="8.85546875" style="1"/>
    <col min="9119" max="9119" width="48" style="1" customWidth="1"/>
    <col min="9120" max="9120" width="8.85546875" style="1" customWidth="1"/>
    <col min="9121" max="9121" width="10" style="1" customWidth="1"/>
    <col min="9122" max="9122" width="9.140625" style="1" customWidth="1"/>
    <col min="9123" max="9123" width="15.28515625" style="1" customWidth="1"/>
    <col min="9124" max="9124" width="13.85546875" style="1" customWidth="1"/>
    <col min="9125" max="9125" width="3.5703125" style="1" customWidth="1"/>
    <col min="9126" max="9126" width="48" style="1" customWidth="1"/>
    <col min="9127" max="9128" width="9.140625" style="1" customWidth="1"/>
    <col min="9129" max="9129" width="17.7109375" style="1" customWidth="1"/>
    <col min="9130" max="9131" width="9.140625" style="1" customWidth="1"/>
    <col min="9132" max="9132" width="4.140625" style="1" customWidth="1"/>
    <col min="9133" max="9134" width="9.140625" style="1" customWidth="1"/>
    <col min="9135" max="9135" width="17.7109375" style="1" customWidth="1"/>
    <col min="9136" max="9139" width="9.140625" style="1" customWidth="1"/>
    <col min="9140" max="9140" width="17.7109375" style="1" customWidth="1"/>
    <col min="9141" max="9144" width="9.140625" style="1" customWidth="1"/>
    <col min="9145" max="9145" width="17.7109375" style="1" customWidth="1"/>
    <col min="9146" max="9149" width="9.140625" style="1" customWidth="1"/>
    <col min="9150" max="9150" width="17.7109375" style="1" customWidth="1"/>
    <col min="9151" max="9154" width="9.140625" style="1" customWidth="1"/>
    <col min="9155" max="9155" width="17.7109375" style="1" customWidth="1"/>
    <col min="9156" max="9164" width="9.140625" style="1" customWidth="1"/>
    <col min="9165" max="9165" width="17.7109375" style="1" customWidth="1"/>
    <col min="9166" max="9174" width="9.140625" style="1" customWidth="1"/>
    <col min="9175" max="9175" width="17.7109375" style="1" customWidth="1"/>
    <col min="9176" max="9179" width="9.140625" style="1" customWidth="1"/>
    <col min="9180" max="9180" width="17.7109375" style="1" customWidth="1"/>
    <col min="9181" max="9184" width="9.140625" style="1" customWidth="1"/>
    <col min="9185" max="9185" width="17.7109375" style="1" customWidth="1"/>
    <col min="9186" max="9194" width="9.140625" style="1" customWidth="1"/>
    <col min="9195" max="9195" width="17.7109375" style="1" customWidth="1"/>
    <col min="9196" max="9199" width="9.140625" style="1" customWidth="1"/>
    <col min="9200" max="9200" width="17.7109375" style="1" customWidth="1"/>
    <col min="9201" max="9209" width="9.140625" style="1" customWidth="1"/>
    <col min="9210" max="9210" width="17.7109375" style="1" customWidth="1"/>
    <col min="9211" max="9372" width="9.140625" style="1" customWidth="1"/>
    <col min="9373" max="9373" width="50.28515625" style="1" customWidth="1"/>
    <col min="9374" max="9374" width="8.85546875" style="1"/>
    <col min="9375" max="9375" width="48" style="1" customWidth="1"/>
    <col min="9376" max="9376" width="8.85546875" style="1" customWidth="1"/>
    <col min="9377" max="9377" width="10" style="1" customWidth="1"/>
    <col min="9378" max="9378" width="9.140625" style="1" customWidth="1"/>
    <col min="9379" max="9379" width="15.28515625" style="1" customWidth="1"/>
    <col min="9380" max="9380" width="13.85546875" style="1" customWidth="1"/>
    <col min="9381" max="9381" width="3.5703125" style="1" customWidth="1"/>
    <col min="9382" max="9382" width="48" style="1" customWidth="1"/>
    <col min="9383" max="9384" width="9.140625" style="1" customWidth="1"/>
    <col min="9385" max="9385" width="17.7109375" style="1" customWidth="1"/>
    <col min="9386" max="9387" width="9.140625" style="1" customWidth="1"/>
    <col min="9388" max="9388" width="4.140625" style="1" customWidth="1"/>
    <col min="9389" max="9390" width="9.140625" style="1" customWidth="1"/>
    <col min="9391" max="9391" width="17.7109375" style="1" customWidth="1"/>
    <col min="9392" max="9395" width="9.140625" style="1" customWidth="1"/>
    <col min="9396" max="9396" width="17.7109375" style="1" customWidth="1"/>
    <col min="9397" max="9400" width="9.140625" style="1" customWidth="1"/>
    <col min="9401" max="9401" width="17.7109375" style="1" customWidth="1"/>
    <col min="9402" max="9405" width="9.140625" style="1" customWidth="1"/>
    <col min="9406" max="9406" width="17.7109375" style="1" customWidth="1"/>
    <col min="9407" max="9410" width="9.140625" style="1" customWidth="1"/>
    <col min="9411" max="9411" width="17.7109375" style="1" customWidth="1"/>
    <col min="9412" max="9420" width="9.140625" style="1" customWidth="1"/>
    <col min="9421" max="9421" width="17.7109375" style="1" customWidth="1"/>
    <col min="9422" max="9430" width="9.140625" style="1" customWidth="1"/>
    <col min="9431" max="9431" width="17.7109375" style="1" customWidth="1"/>
    <col min="9432" max="9435" width="9.140625" style="1" customWidth="1"/>
    <col min="9436" max="9436" width="17.7109375" style="1" customWidth="1"/>
    <col min="9437" max="9440" width="9.140625" style="1" customWidth="1"/>
    <col min="9441" max="9441" width="17.7109375" style="1" customWidth="1"/>
    <col min="9442" max="9450" width="9.140625" style="1" customWidth="1"/>
    <col min="9451" max="9451" width="17.7109375" style="1" customWidth="1"/>
    <col min="9452" max="9455" width="9.140625" style="1" customWidth="1"/>
    <col min="9456" max="9456" width="17.7109375" style="1" customWidth="1"/>
    <col min="9457" max="9465" width="9.140625" style="1" customWidth="1"/>
    <col min="9466" max="9466" width="17.7109375" style="1" customWidth="1"/>
    <col min="9467" max="9628" width="9.140625" style="1" customWidth="1"/>
    <col min="9629" max="9629" width="50.28515625" style="1" customWidth="1"/>
    <col min="9630" max="9630" width="8.85546875" style="1"/>
    <col min="9631" max="9631" width="48" style="1" customWidth="1"/>
    <col min="9632" max="9632" width="8.85546875" style="1" customWidth="1"/>
    <col min="9633" max="9633" width="10" style="1" customWidth="1"/>
    <col min="9634" max="9634" width="9.140625" style="1" customWidth="1"/>
    <col min="9635" max="9635" width="15.28515625" style="1" customWidth="1"/>
    <col min="9636" max="9636" width="13.85546875" style="1" customWidth="1"/>
    <col min="9637" max="9637" width="3.5703125" style="1" customWidth="1"/>
    <col min="9638" max="9638" width="48" style="1" customWidth="1"/>
    <col min="9639" max="9640" width="9.140625" style="1" customWidth="1"/>
    <col min="9641" max="9641" width="17.7109375" style="1" customWidth="1"/>
    <col min="9642" max="9643" width="9.140625" style="1" customWidth="1"/>
    <col min="9644" max="9644" width="4.140625" style="1" customWidth="1"/>
    <col min="9645" max="9646" width="9.140625" style="1" customWidth="1"/>
    <col min="9647" max="9647" width="17.7109375" style="1" customWidth="1"/>
    <col min="9648" max="9651" width="9.140625" style="1" customWidth="1"/>
    <col min="9652" max="9652" width="17.7109375" style="1" customWidth="1"/>
    <col min="9653" max="9656" width="9.140625" style="1" customWidth="1"/>
    <col min="9657" max="9657" width="17.7109375" style="1" customWidth="1"/>
    <col min="9658" max="9661" width="9.140625" style="1" customWidth="1"/>
    <col min="9662" max="9662" width="17.7109375" style="1" customWidth="1"/>
    <col min="9663" max="9666" width="9.140625" style="1" customWidth="1"/>
    <col min="9667" max="9667" width="17.7109375" style="1" customWidth="1"/>
    <col min="9668" max="9676" width="9.140625" style="1" customWidth="1"/>
    <col min="9677" max="9677" width="17.7109375" style="1" customWidth="1"/>
    <col min="9678" max="9686" width="9.140625" style="1" customWidth="1"/>
    <col min="9687" max="9687" width="17.7109375" style="1" customWidth="1"/>
    <col min="9688" max="9691" width="9.140625" style="1" customWidth="1"/>
    <col min="9692" max="9692" width="17.7109375" style="1" customWidth="1"/>
    <col min="9693" max="9696" width="9.140625" style="1" customWidth="1"/>
    <col min="9697" max="9697" width="17.7109375" style="1" customWidth="1"/>
    <col min="9698" max="9706" width="9.140625" style="1" customWidth="1"/>
    <col min="9707" max="9707" width="17.7109375" style="1" customWidth="1"/>
    <col min="9708" max="9711" width="9.140625" style="1" customWidth="1"/>
    <col min="9712" max="9712" width="17.7109375" style="1" customWidth="1"/>
    <col min="9713" max="9721" width="9.140625" style="1" customWidth="1"/>
    <col min="9722" max="9722" width="17.7109375" style="1" customWidth="1"/>
    <col min="9723" max="9884" width="9.140625" style="1" customWidth="1"/>
    <col min="9885" max="9885" width="50.28515625" style="1" customWidth="1"/>
    <col min="9886" max="9886" width="8.85546875" style="1"/>
    <col min="9887" max="9887" width="48" style="1" customWidth="1"/>
    <col min="9888" max="9888" width="8.85546875" style="1" customWidth="1"/>
    <col min="9889" max="9889" width="10" style="1" customWidth="1"/>
    <col min="9890" max="9890" width="9.140625" style="1" customWidth="1"/>
    <col min="9891" max="9891" width="15.28515625" style="1" customWidth="1"/>
    <col min="9892" max="9892" width="13.85546875" style="1" customWidth="1"/>
    <col min="9893" max="9893" width="3.5703125" style="1" customWidth="1"/>
    <col min="9894" max="9894" width="48" style="1" customWidth="1"/>
    <col min="9895" max="9896" width="9.140625" style="1" customWidth="1"/>
    <col min="9897" max="9897" width="17.7109375" style="1" customWidth="1"/>
    <col min="9898" max="9899" width="9.140625" style="1" customWidth="1"/>
    <col min="9900" max="9900" width="4.140625" style="1" customWidth="1"/>
    <col min="9901" max="9902" width="9.140625" style="1" customWidth="1"/>
    <col min="9903" max="9903" width="17.7109375" style="1" customWidth="1"/>
    <col min="9904" max="9907" width="9.140625" style="1" customWidth="1"/>
    <col min="9908" max="9908" width="17.7109375" style="1" customWidth="1"/>
    <col min="9909" max="9912" width="9.140625" style="1" customWidth="1"/>
    <col min="9913" max="9913" width="17.7109375" style="1" customWidth="1"/>
    <col min="9914" max="9917" width="9.140625" style="1" customWidth="1"/>
    <col min="9918" max="9918" width="17.7109375" style="1" customWidth="1"/>
    <col min="9919" max="9922" width="9.140625" style="1" customWidth="1"/>
    <col min="9923" max="9923" width="17.7109375" style="1" customWidth="1"/>
    <col min="9924" max="9932" width="9.140625" style="1" customWidth="1"/>
    <col min="9933" max="9933" width="17.7109375" style="1" customWidth="1"/>
    <col min="9934" max="9942" width="9.140625" style="1" customWidth="1"/>
    <col min="9943" max="9943" width="17.7109375" style="1" customWidth="1"/>
    <col min="9944" max="9947" width="9.140625" style="1" customWidth="1"/>
    <col min="9948" max="9948" width="17.7109375" style="1" customWidth="1"/>
    <col min="9949" max="9952" width="9.140625" style="1" customWidth="1"/>
    <col min="9953" max="9953" width="17.7109375" style="1" customWidth="1"/>
    <col min="9954" max="9962" width="9.140625" style="1" customWidth="1"/>
    <col min="9963" max="9963" width="17.7109375" style="1" customWidth="1"/>
    <col min="9964" max="9967" width="9.140625" style="1" customWidth="1"/>
    <col min="9968" max="9968" width="17.7109375" style="1" customWidth="1"/>
    <col min="9969" max="9977" width="9.140625" style="1" customWidth="1"/>
    <col min="9978" max="9978" width="17.7109375" style="1" customWidth="1"/>
    <col min="9979" max="10140" width="9.140625" style="1" customWidth="1"/>
    <col min="10141" max="10141" width="50.28515625" style="1" customWidth="1"/>
    <col min="10142" max="10142" width="8.85546875" style="1"/>
    <col min="10143" max="10143" width="48" style="1" customWidth="1"/>
    <col min="10144" max="10144" width="8.85546875" style="1" customWidth="1"/>
    <col min="10145" max="10145" width="10" style="1" customWidth="1"/>
    <col min="10146" max="10146" width="9.140625" style="1" customWidth="1"/>
    <col min="10147" max="10147" width="15.28515625" style="1" customWidth="1"/>
    <col min="10148" max="10148" width="13.85546875" style="1" customWidth="1"/>
    <col min="10149" max="10149" width="3.5703125" style="1" customWidth="1"/>
    <col min="10150" max="10150" width="48" style="1" customWidth="1"/>
    <col min="10151" max="10152" width="9.140625" style="1" customWidth="1"/>
    <col min="10153" max="10153" width="17.7109375" style="1" customWidth="1"/>
    <col min="10154" max="10155" width="9.140625" style="1" customWidth="1"/>
    <col min="10156" max="10156" width="4.140625" style="1" customWidth="1"/>
    <col min="10157" max="10158" width="9.140625" style="1" customWidth="1"/>
    <col min="10159" max="10159" width="17.7109375" style="1" customWidth="1"/>
    <col min="10160" max="10163" width="9.140625" style="1" customWidth="1"/>
    <col min="10164" max="10164" width="17.7109375" style="1" customWidth="1"/>
    <col min="10165" max="10168" width="9.140625" style="1" customWidth="1"/>
    <col min="10169" max="10169" width="17.7109375" style="1" customWidth="1"/>
    <col min="10170" max="10173" width="9.140625" style="1" customWidth="1"/>
    <col min="10174" max="10174" width="17.7109375" style="1" customWidth="1"/>
    <col min="10175" max="10178" width="9.140625" style="1" customWidth="1"/>
    <col min="10179" max="10179" width="17.7109375" style="1" customWidth="1"/>
    <col min="10180" max="10188" width="9.140625" style="1" customWidth="1"/>
    <col min="10189" max="10189" width="17.7109375" style="1" customWidth="1"/>
    <col min="10190" max="10198" width="9.140625" style="1" customWidth="1"/>
    <col min="10199" max="10199" width="17.7109375" style="1" customWidth="1"/>
    <col min="10200" max="10203" width="9.140625" style="1" customWidth="1"/>
    <col min="10204" max="10204" width="17.7109375" style="1" customWidth="1"/>
    <col min="10205" max="10208" width="9.140625" style="1" customWidth="1"/>
    <col min="10209" max="10209" width="17.7109375" style="1" customWidth="1"/>
    <col min="10210" max="10218" width="9.140625" style="1" customWidth="1"/>
    <col min="10219" max="10219" width="17.7109375" style="1" customWidth="1"/>
    <col min="10220" max="10223" width="9.140625" style="1" customWidth="1"/>
    <col min="10224" max="10224" width="17.7109375" style="1" customWidth="1"/>
    <col min="10225" max="10233" width="9.140625" style="1" customWidth="1"/>
    <col min="10234" max="10234" width="17.7109375" style="1" customWidth="1"/>
    <col min="10235" max="10396" width="9.140625" style="1" customWidth="1"/>
    <col min="10397" max="10397" width="50.28515625" style="1" customWidth="1"/>
    <col min="10398" max="10398" width="8.85546875" style="1"/>
    <col min="10399" max="10399" width="48" style="1" customWidth="1"/>
    <col min="10400" max="10400" width="8.85546875" style="1" customWidth="1"/>
    <col min="10401" max="10401" width="10" style="1" customWidth="1"/>
    <col min="10402" max="10402" width="9.140625" style="1" customWidth="1"/>
    <col min="10403" max="10403" width="15.28515625" style="1" customWidth="1"/>
    <col min="10404" max="10404" width="13.85546875" style="1" customWidth="1"/>
    <col min="10405" max="10405" width="3.5703125" style="1" customWidth="1"/>
    <col min="10406" max="10406" width="48" style="1" customWidth="1"/>
    <col min="10407" max="10408" width="9.140625" style="1" customWidth="1"/>
    <col min="10409" max="10409" width="17.7109375" style="1" customWidth="1"/>
    <col min="10410" max="10411" width="9.140625" style="1" customWidth="1"/>
    <col min="10412" max="10412" width="4.140625" style="1" customWidth="1"/>
    <col min="10413" max="10414" width="9.140625" style="1" customWidth="1"/>
    <col min="10415" max="10415" width="17.7109375" style="1" customWidth="1"/>
    <col min="10416" max="10419" width="9.140625" style="1" customWidth="1"/>
    <col min="10420" max="10420" width="17.7109375" style="1" customWidth="1"/>
    <col min="10421" max="10424" width="9.140625" style="1" customWidth="1"/>
    <col min="10425" max="10425" width="17.7109375" style="1" customWidth="1"/>
    <col min="10426" max="10429" width="9.140625" style="1" customWidth="1"/>
    <col min="10430" max="10430" width="17.7109375" style="1" customWidth="1"/>
    <col min="10431" max="10434" width="9.140625" style="1" customWidth="1"/>
    <col min="10435" max="10435" width="17.7109375" style="1" customWidth="1"/>
    <col min="10436" max="10444" width="9.140625" style="1" customWidth="1"/>
    <col min="10445" max="10445" width="17.7109375" style="1" customWidth="1"/>
    <col min="10446" max="10454" width="9.140625" style="1" customWidth="1"/>
    <col min="10455" max="10455" width="17.7109375" style="1" customWidth="1"/>
    <col min="10456" max="10459" width="9.140625" style="1" customWidth="1"/>
    <col min="10460" max="10460" width="17.7109375" style="1" customWidth="1"/>
    <col min="10461" max="10464" width="9.140625" style="1" customWidth="1"/>
    <col min="10465" max="10465" width="17.7109375" style="1" customWidth="1"/>
    <col min="10466" max="10474" width="9.140625" style="1" customWidth="1"/>
    <col min="10475" max="10475" width="17.7109375" style="1" customWidth="1"/>
    <col min="10476" max="10479" width="9.140625" style="1" customWidth="1"/>
    <col min="10480" max="10480" width="17.7109375" style="1" customWidth="1"/>
    <col min="10481" max="10489" width="9.140625" style="1" customWidth="1"/>
    <col min="10490" max="10490" width="17.7109375" style="1" customWidth="1"/>
    <col min="10491" max="10652" width="9.140625" style="1" customWidth="1"/>
    <col min="10653" max="10653" width="50.28515625" style="1" customWidth="1"/>
    <col min="10654" max="10654" width="8.85546875" style="1"/>
    <col min="10655" max="10655" width="48" style="1" customWidth="1"/>
    <col min="10656" max="10656" width="8.85546875" style="1" customWidth="1"/>
    <col min="10657" max="10657" width="10" style="1" customWidth="1"/>
    <col min="10658" max="10658" width="9.140625" style="1" customWidth="1"/>
    <col min="10659" max="10659" width="15.28515625" style="1" customWidth="1"/>
    <col min="10660" max="10660" width="13.85546875" style="1" customWidth="1"/>
    <col min="10661" max="10661" width="3.5703125" style="1" customWidth="1"/>
    <col min="10662" max="10662" width="48" style="1" customWidth="1"/>
    <col min="10663" max="10664" width="9.140625" style="1" customWidth="1"/>
    <col min="10665" max="10665" width="17.7109375" style="1" customWidth="1"/>
    <col min="10666" max="10667" width="9.140625" style="1" customWidth="1"/>
    <col min="10668" max="10668" width="4.140625" style="1" customWidth="1"/>
    <col min="10669" max="10670" width="9.140625" style="1" customWidth="1"/>
    <col min="10671" max="10671" width="17.7109375" style="1" customWidth="1"/>
    <col min="10672" max="10675" width="9.140625" style="1" customWidth="1"/>
    <col min="10676" max="10676" width="17.7109375" style="1" customWidth="1"/>
    <col min="10677" max="10680" width="9.140625" style="1" customWidth="1"/>
    <col min="10681" max="10681" width="17.7109375" style="1" customWidth="1"/>
    <col min="10682" max="10685" width="9.140625" style="1" customWidth="1"/>
    <col min="10686" max="10686" width="17.7109375" style="1" customWidth="1"/>
    <col min="10687" max="10690" width="9.140625" style="1" customWidth="1"/>
    <col min="10691" max="10691" width="17.7109375" style="1" customWidth="1"/>
    <col min="10692" max="10700" width="9.140625" style="1" customWidth="1"/>
    <col min="10701" max="10701" width="17.7109375" style="1" customWidth="1"/>
    <col min="10702" max="10710" width="9.140625" style="1" customWidth="1"/>
    <col min="10711" max="10711" width="17.7109375" style="1" customWidth="1"/>
    <col min="10712" max="10715" width="9.140625" style="1" customWidth="1"/>
    <col min="10716" max="10716" width="17.7109375" style="1" customWidth="1"/>
    <col min="10717" max="10720" width="9.140625" style="1" customWidth="1"/>
    <col min="10721" max="10721" width="17.7109375" style="1" customWidth="1"/>
    <col min="10722" max="10730" width="9.140625" style="1" customWidth="1"/>
    <col min="10731" max="10731" width="17.7109375" style="1" customWidth="1"/>
    <col min="10732" max="10735" width="9.140625" style="1" customWidth="1"/>
    <col min="10736" max="10736" width="17.7109375" style="1" customWidth="1"/>
    <col min="10737" max="10745" width="9.140625" style="1" customWidth="1"/>
    <col min="10746" max="10746" width="17.7109375" style="1" customWidth="1"/>
    <col min="10747" max="10908" width="9.140625" style="1" customWidth="1"/>
    <col min="10909" max="10909" width="50.28515625" style="1" customWidth="1"/>
    <col min="10910" max="10910" width="8.85546875" style="1"/>
    <col min="10911" max="10911" width="48" style="1" customWidth="1"/>
    <col min="10912" max="10912" width="8.85546875" style="1" customWidth="1"/>
    <col min="10913" max="10913" width="10" style="1" customWidth="1"/>
    <col min="10914" max="10914" width="9.140625" style="1" customWidth="1"/>
    <col min="10915" max="10915" width="15.28515625" style="1" customWidth="1"/>
    <col min="10916" max="10916" width="13.85546875" style="1" customWidth="1"/>
    <col min="10917" max="10917" width="3.5703125" style="1" customWidth="1"/>
    <col min="10918" max="10918" width="48" style="1" customWidth="1"/>
    <col min="10919" max="10920" width="9.140625" style="1" customWidth="1"/>
    <col min="10921" max="10921" width="17.7109375" style="1" customWidth="1"/>
    <col min="10922" max="10923" width="9.140625" style="1" customWidth="1"/>
    <col min="10924" max="10924" width="4.140625" style="1" customWidth="1"/>
    <col min="10925" max="10926" width="9.140625" style="1" customWidth="1"/>
    <col min="10927" max="10927" width="17.7109375" style="1" customWidth="1"/>
    <col min="10928" max="10931" width="9.140625" style="1" customWidth="1"/>
    <col min="10932" max="10932" width="17.7109375" style="1" customWidth="1"/>
    <col min="10933" max="10936" width="9.140625" style="1" customWidth="1"/>
    <col min="10937" max="10937" width="17.7109375" style="1" customWidth="1"/>
    <col min="10938" max="10941" width="9.140625" style="1" customWidth="1"/>
    <col min="10942" max="10942" width="17.7109375" style="1" customWidth="1"/>
    <col min="10943" max="10946" width="9.140625" style="1" customWidth="1"/>
    <col min="10947" max="10947" width="17.7109375" style="1" customWidth="1"/>
    <col min="10948" max="10956" width="9.140625" style="1" customWidth="1"/>
    <col min="10957" max="10957" width="17.7109375" style="1" customWidth="1"/>
    <col min="10958" max="10966" width="9.140625" style="1" customWidth="1"/>
    <col min="10967" max="10967" width="17.7109375" style="1" customWidth="1"/>
    <col min="10968" max="10971" width="9.140625" style="1" customWidth="1"/>
    <col min="10972" max="10972" width="17.7109375" style="1" customWidth="1"/>
    <col min="10973" max="10976" width="9.140625" style="1" customWidth="1"/>
    <col min="10977" max="10977" width="17.7109375" style="1" customWidth="1"/>
    <col min="10978" max="10986" width="9.140625" style="1" customWidth="1"/>
    <col min="10987" max="10987" width="17.7109375" style="1" customWidth="1"/>
    <col min="10988" max="10991" width="9.140625" style="1" customWidth="1"/>
    <col min="10992" max="10992" width="17.7109375" style="1" customWidth="1"/>
    <col min="10993" max="11001" width="9.140625" style="1" customWidth="1"/>
    <col min="11002" max="11002" width="17.7109375" style="1" customWidth="1"/>
    <col min="11003" max="11164" width="9.140625" style="1" customWidth="1"/>
    <col min="11165" max="11165" width="50.28515625" style="1" customWidth="1"/>
    <col min="11166" max="11166" width="8.85546875" style="1"/>
    <col min="11167" max="11167" width="48" style="1" customWidth="1"/>
    <col min="11168" max="11168" width="8.85546875" style="1" customWidth="1"/>
    <col min="11169" max="11169" width="10" style="1" customWidth="1"/>
    <col min="11170" max="11170" width="9.140625" style="1" customWidth="1"/>
    <col min="11171" max="11171" width="15.28515625" style="1" customWidth="1"/>
    <col min="11172" max="11172" width="13.85546875" style="1" customWidth="1"/>
    <col min="11173" max="11173" width="3.5703125" style="1" customWidth="1"/>
    <col min="11174" max="11174" width="48" style="1" customWidth="1"/>
    <col min="11175" max="11176" width="9.140625" style="1" customWidth="1"/>
    <col min="11177" max="11177" width="17.7109375" style="1" customWidth="1"/>
    <col min="11178" max="11179" width="9.140625" style="1" customWidth="1"/>
    <col min="11180" max="11180" width="4.140625" style="1" customWidth="1"/>
    <col min="11181" max="11182" width="9.140625" style="1" customWidth="1"/>
    <col min="11183" max="11183" width="17.7109375" style="1" customWidth="1"/>
    <col min="11184" max="11187" width="9.140625" style="1" customWidth="1"/>
    <col min="11188" max="11188" width="17.7109375" style="1" customWidth="1"/>
    <col min="11189" max="11192" width="9.140625" style="1" customWidth="1"/>
    <col min="11193" max="11193" width="17.7109375" style="1" customWidth="1"/>
    <col min="11194" max="11197" width="9.140625" style="1" customWidth="1"/>
    <col min="11198" max="11198" width="17.7109375" style="1" customWidth="1"/>
    <col min="11199" max="11202" width="9.140625" style="1" customWidth="1"/>
    <col min="11203" max="11203" width="17.7109375" style="1" customWidth="1"/>
    <col min="11204" max="11212" width="9.140625" style="1" customWidth="1"/>
    <col min="11213" max="11213" width="17.7109375" style="1" customWidth="1"/>
    <col min="11214" max="11222" width="9.140625" style="1" customWidth="1"/>
    <col min="11223" max="11223" width="17.7109375" style="1" customWidth="1"/>
    <col min="11224" max="11227" width="9.140625" style="1" customWidth="1"/>
    <col min="11228" max="11228" width="17.7109375" style="1" customWidth="1"/>
    <col min="11229" max="11232" width="9.140625" style="1" customWidth="1"/>
    <col min="11233" max="11233" width="17.7109375" style="1" customWidth="1"/>
    <col min="11234" max="11242" width="9.140625" style="1" customWidth="1"/>
    <col min="11243" max="11243" width="17.7109375" style="1" customWidth="1"/>
    <col min="11244" max="11247" width="9.140625" style="1" customWidth="1"/>
    <col min="11248" max="11248" width="17.7109375" style="1" customWidth="1"/>
    <col min="11249" max="11257" width="9.140625" style="1" customWidth="1"/>
    <col min="11258" max="11258" width="17.7109375" style="1" customWidth="1"/>
    <col min="11259" max="11420" width="9.140625" style="1" customWidth="1"/>
    <col min="11421" max="11421" width="50.28515625" style="1" customWidth="1"/>
    <col min="11422" max="11422" width="8.85546875" style="1"/>
    <col min="11423" max="11423" width="48" style="1" customWidth="1"/>
    <col min="11424" max="11424" width="8.85546875" style="1" customWidth="1"/>
    <col min="11425" max="11425" width="10" style="1" customWidth="1"/>
    <col min="11426" max="11426" width="9.140625" style="1" customWidth="1"/>
    <col min="11427" max="11427" width="15.28515625" style="1" customWidth="1"/>
    <col min="11428" max="11428" width="13.85546875" style="1" customWidth="1"/>
    <col min="11429" max="11429" width="3.5703125" style="1" customWidth="1"/>
    <col min="11430" max="11430" width="48" style="1" customWidth="1"/>
    <col min="11431" max="11432" width="9.140625" style="1" customWidth="1"/>
    <col min="11433" max="11433" width="17.7109375" style="1" customWidth="1"/>
    <col min="11434" max="11435" width="9.140625" style="1" customWidth="1"/>
    <col min="11436" max="11436" width="4.140625" style="1" customWidth="1"/>
    <col min="11437" max="11438" width="9.140625" style="1" customWidth="1"/>
    <col min="11439" max="11439" width="17.7109375" style="1" customWidth="1"/>
    <col min="11440" max="11443" width="9.140625" style="1" customWidth="1"/>
    <col min="11444" max="11444" width="17.7109375" style="1" customWidth="1"/>
    <col min="11445" max="11448" width="9.140625" style="1" customWidth="1"/>
    <col min="11449" max="11449" width="17.7109375" style="1" customWidth="1"/>
    <col min="11450" max="11453" width="9.140625" style="1" customWidth="1"/>
    <col min="11454" max="11454" width="17.7109375" style="1" customWidth="1"/>
    <col min="11455" max="11458" width="9.140625" style="1" customWidth="1"/>
    <col min="11459" max="11459" width="17.7109375" style="1" customWidth="1"/>
    <col min="11460" max="11468" width="9.140625" style="1" customWidth="1"/>
    <col min="11469" max="11469" width="17.7109375" style="1" customWidth="1"/>
    <col min="11470" max="11478" width="9.140625" style="1" customWidth="1"/>
    <col min="11479" max="11479" width="17.7109375" style="1" customWidth="1"/>
    <col min="11480" max="11483" width="9.140625" style="1" customWidth="1"/>
    <col min="11484" max="11484" width="17.7109375" style="1" customWidth="1"/>
    <col min="11485" max="11488" width="9.140625" style="1" customWidth="1"/>
    <col min="11489" max="11489" width="17.7109375" style="1" customWidth="1"/>
    <col min="11490" max="11498" width="9.140625" style="1" customWidth="1"/>
    <col min="11499" max="11499" width="17.7109375" style="1" customWidth="1"/>
    <col min="11500" max="11503" width="9.140625" style="1" customWidth="1"/>
    <col min="11504" max="11504" width="17.7109375" style="1" customWidth="1"/>
    <col min="11505" max="11513" width="9.140625" style="1" customWidth="1"/>
    <col min="11514" max="11514" width="17.7109375" style="1" customWidth="1"/>
    <col min="11515" max="11676" width="9.140625" style="1" customWidth="1"/>
    <col min="11677" max="11677" width="50.28515625" style="1" customWidth="1"/>
    <col min="11678" max="11678" width="8.85546875" style="1"/>
    <col min="11679" max="11679" width="48" style="1" customWidth="1"/>
    <col min="11680" max="11680" width="8.85546875" style="1" customWidth="1"/>
    <col min="11681" max="11681" width="10" style="1" customWidth="1"/>
    <col min="11682" max="11682" width="9.140625" style="1" customWidth="1"/>
    <col min="11683" max="11683" width="15.28515625" style="1" customWidth="1"/>
    <col min="11684" max="11684" width="13.85546875" style="1" customWidth="1"/>
    <col min="11685" max="11685" width="3.5703125" style="1" customWidth="1"/>
    <col min="11686" max="11686" width="48" style="1" customWidth="1"/>
    <col min="11687" max="11688" width="9.140625" style="1" customWidth="1"/>
    <col min="11689" max="11689" width="17.7109375" style="1" customWidth="1"/>
    <col min="11690" max="11691" width="9.140625" style="1" customWidth="1"/>
    <col min="11692" max="11692" width="4.140625" style="1" customWidth="1"/>
    <col min="11693" max="11694" width="9.140625" style="1" customWidth="1"/>
    <col min="11695" max="11695" width="17.7109375" style="1" customWidth="1"/>
    <col min="11696" max="11699" width="9.140625" style="1" customWidth="1"/>
    <col min="11700" max="11700" width="17.7109375" style="1" customWidth="1"/>
    <col min="11701" max="11704" width="9.140625" style="1" customWidth="1"/>
    <col min="11705" max="11705" width="17.7109375" style="1" customWidth="1"/>
    <col min="11706" max="11709" width="9.140625" style="1" customWidth="1"/>
    <col min="11710" max="11710" width="17.7109375" style="1" customWidth="1"/>
    <col min="11711" max="11714" width="9.140625" style="1" customWidth="1"/>
    <col min="11715" max="11715" width="17.7109375" style="1" customWidth="1"/>
    <col min="11716" max="11724" width="9.140625" style="1" customWidth="1"/>
    <col min="11725" max="11725" width="17.7109375" style="1" customWidth="1"/>
    <col min="11726" max="11734" width="9.140625" style="1" customWidth="1"/>
    <col min="11735" max="11735" width="17.7109375" style="1" customWidth="1"/>
    <col min="11736" max="11739" width="9.140625" style="1" customWidth="1"/>
    <col min="11740" max="11740" width="17.7109375" style="1" customWidth="1"/>
    <col min="11741" max="11744" width="9.140625" style="1" customWidth="1"/>
    <col min="11745" max="11745" width="17.7109375" style="1" customWidth="1"/>
    <col min="11746" max="11754" width="9.140625" style="1" customWidth="1"/>
    <col min="11755" max="11755" width="17.7109375" style="1" customWidth="1"/>
    <col min="11756" max="11759" width="9.140625" style="1" customWidth="1"/>
    <col min="11760" max="11760" width="17.7109375" style="1" customWidth="1"/>
    <col min="11761" max="11769" width="9.140625" style="1" customWidth="1"/>
    <col min="11770" max="11770" width="17.7109375" style="1" customWidth="1"/>
    <col min="11771" max="11932" width="9.140625" style="1" customWidth="1"/>
    <col min="11933" max="11933" width="50.28515625" style="1" customWidth="1"/>
    <col min="11934" max="11934" width="8.85546875" style="1"/>
    <col min="11935" max="11935" width="48" style="1" customWidth="1"/>
    <col min="11936" max="11936" width="8.85546875" style="1" customWidth="1"/>
    <col min="11937" max="11937" width="10" style="1" customWidth="1"/>
    <col min="11938" max="11938" width="9.140625" style="1" customWidth="1"/>
    <col min="11939" max="11939" width="15.28515625" style="1" customWidth="1"/>
    <col min="11940" max="11940" width="13.85546875" style="1" customWidth="1"/>
    <col min="11941" max="11941" width="3.5703125" style="1" customWidth="1"/>
    <col min="11942" max="11942" width="48" style="1" customWidth="1"/>
    <col min="11943" max="11944" width="9.140625" style="1" customWidth="1"/>
    <col min="11945" max="11945" width="17.7109375" style="1" customWidth="1"/>
    <col min="11946" max="11947" width="9.140625" style="1" customWidth="1"/>
    <col min="11948" max="11948" width="4.140625" style="1" customWidth="1"/>
    <col min="11949" max="11950" width="9.140625" style="1" customWidth="1"/>
    <col min="11951" max="11951" width="17.7109375" style="1" customWidth="1"/>
    <col min="11952" max="11955" width="9.140625" style="1" customWidth="1"/>
    <col min="11956" max="11956" width="17.7109375" style="1" customWidth="1"/>
    <col min="11957" max="11960" width="9.140625" style="1" customWidth="1"/>
    <col min="11961" max="11961" width="17.7109375" style="1" customWidth="1"/>
    <col min="11962" max="11965" width="9.140625" style="1" customWidth="1"/>
    <col min="11966" max="11966" width="17.7109375" style="1" customWidth="1"/>
    <col min="11967" max="11970" width="9.140625" style="1" customWidth="1"/>
    <col min="11971" max="11971" width="17.7109375" style="1" customWidth="1"/>
    <col min="11972" max="11980" width="9.140625" style="1" customWidth="1"/>
    <col min="11981" max="11981" width="17.7109375" style="1" customWidth="1"/>
    <col min="11982" max="11990" width="9.140625" style="1" customWidth="1"/>
    <col min="11991" max="11991" width="17.7109375" style="1" customWidth="1"/>
    <col min="11992" max="11995" width="9.140625" style="1" customWidth="1"/>
    <col min="11996" max="11996" width="17.7109375" style="1" customWidth="1"/>
    <col min="11997" max="12000" width="9.140625" style="1" customWidth="1"/>
    <col min="12001" max="12001" width="17.7109375" style="1" customWidth="1"/>
    <col min="12002" max="12010" width="9.140625" style="1" customWidth="1"/>
    <col min="12011" max="12011" width="17.7109375" style="1" customWidth="1"/>
    <col min="12012" max="12015" width="9.140625" style="1" customWidth="1"/>
    <col min="12016" max="12016" width="17.7109375" style="1" customWidth="1"/>
    <col min="12017" max="12025" width="9.140625" style="1" customWidth="1"/>
    <col min="12026" max="12026" width="17.7109375" style="1" customWidth="1"/>
    <col min="12027" max="12188" width="9.140625" style="1" customWidth="1"/>
    <col min="12189" max="12189" width="50.28515625" style="1" customWidth="1"/>
    <col min="12190" max="12190" width="8.85546875" style="1"/>
    <col min="12191" max="12191" width="48" style="1" customWidth="1"/>
    <col min="12192" max="12192" width="8.85546875" style="1" customWidth="1"/>
    <col min="12193" max="12193" width="10" style="1" customWidth="1"/>
    <col min="12194" max="12194" width="9.140625" style="1" customWidth="1"/>
    <col min="12195" max="12195" width="15.28515625" style="1" customWidth="1"/>
    <col min="12196" max="12196" width="13.85546875" style="1" customWidth="1"/>
    <col min="12197" max="12197" width="3.5703125" style="1" customWidth="1"/>
    <col min="12198" max="12198" width="48" style="1" customWidth="1"/>
    <col min="12199" max="12200" width="9.140625" style="1" customWidth="1"/>
    <col min="12201" max="12201" width="17.7109375" style="1" customWidth="1"/>
    <col min="12202" max="12203" width="9.140625" style="1" customWidth="1"/>
    <col min="12204" max="12204" width="4.140625" style="1" customWidth="1"/>
    <col min="12205" max="12206" width="9.140625" style="1" customWidth="1"/>
    <col min="12207" max="12207" width="17.7109375" style="1" customWidth="1"/>
    <col min="12208" max="12211" width="9.140625" style="1" customWidth="1"/>
    <col min="12212" max="12212" width="17.7109375" style="1" customWidth="1"/>
    <col min="12213" max="12216" width="9.140625" style="1" customWidth="1"/>
    <col min="12217" max="12217" width="17.7109375" style="1" customWidth="1"/>
    <col min="12218" max="12221" width="9.140625" style="1" customWidth="1"/>
    <col min="12222" max="12222" width="17.7109375" style="1" customWidth="1"/>
    <col min="12223" max="12226" width="9.140625" style="1" customWidth="1"/>
    <col min="12227" max="12227" width="17.7109375" style="1" customWidth="1"/>
    <col min="12228" max="12236" width="9.140625" style="1" customWidth="1"/>
    <col min="12237" max="12237" width="17.7109375" style="1" customWidth="1"/>
    <col min="12238" max="12246" width="9.140625" style="1" customWidth="1"/>
    <col min="12247" max="12247" width="17.7109375" style="1" customWidth="1"/>
    <col min="12248" max="12251" width="9.140625" style="1" customWidth="1"/>
    <col min="12252" max="12252" width="17.7109375" style="1" customWidth="1"/>
    <col min="12253" max="12256" width="9.140625" style="1" customWidth="1"/>
    <col min="12257" max="12257" width="17.7109375" style="1" customWidth="1"/>
    <col min="12258" max="12266" width="9.140625" style="1" customWidth="1"/>
    <col min="12267" max="12267" width="17.7109375" style="1" customWidth="1"/>
    <col min="12268" max="12271" width="9.140625" style="1" customWidth="1"/>
    <col min="12272" max="12272" width="17.7109375" style="1" customWidth="1"/>
    <col min="12273" max="12281" width="9.140625" style="1" customWidth="1"/>
    <col min="12282" max="12282" width="17.7109375" style="1" customWidth="1"/>
    <col min="12283" max="12444" width="9.140625" style="1" customWidth="1"/>
    <col min="12445" max="12445" width="50.28515625" style="1" customWidth="1"/>
    <col min="12446" max="12446" width="8.85546875" style="1"/>
    <col min="12447" max="12447" width="48" style="1" customWidth="1"/>
    <col min="12448" max="12448" width="8.85546875" style="1" customWidth="1"/>
    <col min="12449" max="12449" width="10" style="1" customWidth="1"/>
    <col min="12450" max="12450" width="9.140625" style="1" customWidth="1"/>
    <col min="12451" max="12451" width="15.28515625" style="1" customWidth="1"/>
    <col min="12452" max="12452" width="13.85546875" style="1" customWidth="1"/>
    <col min="12453" max="12453" width="3.5703125" style="1" customWidth="1"/>
    <col min="12454" max="12454" width="48" style="1" customWidth="1"/>
    <col min="12455" max="12456" width="9.140625" style="1" customWidth="1"/>
    <col min="12457" max="12457" width="17.7109375" style="1" customWidth="1"/>
    <col min="12458" max="12459" width="9.140625" style="1" customWidth="1"/>
    <col min="12460" max="12460" width="4.140625" style="1" customWidth="1"/>
    <col min="12461" max="12462" width="9.140625" style="1" customWidth="1"/>
    <col min="12463" max="12463" width="17.7109375" style="1" customWidth="1"/>
    <col min="12464" max="12467" width="9.140625" style="1" customWidth="1"/>
    <col min="12468" max="12468" width="17.7109375" style="1" customWidth="1"/>
    <col min="12469" max="12472" width="9.140625" style="1" customWidth="1"/>
    <col min="12473" max="12473" width="17.7109375" style="1" customWidth="1"/>
    <col min="12474" max="12477" width="9.140625" style="1" customWidth="1"/>
    <col min="12478" max="12478" width="17.7109375" style="1" customWidth="1"/>
    <col min="12479" max="12482" width="9.140625" style="1" customWidth="1"/>
    <col min="12483" max="12483" width="17.7109375" style="1" customWidth="1"/>
    <col min="12484" max="12492" width="9.140625" style="1" customWidth="1"/>
    <col min="12493" max="12493" width="17.7109375" style="1" customWidth="1"/>
    <col min="12494" max="12502" width="9.140625" style="1" customWidth="1"/>
    <col min="12503" max="12503" width="17.7109375" style="1" customWidth="1"/>
    <col min="12504" max="12507" width="9.140625" style="1" customWidth="1"/>
    <col min="12508" max="12508" width="17.7109375" style="1" customWidth="1"/>
    <col min="12509" max="12512" width="9.140625" style="1" customWidth="1"/>
    <col min="12513" max="12513" width="17.7109375" style="1" customWidth="1"/>
    <col min="12514" max="12522" width="9.140625" style="1" customWidth="1"/>
    <col min="12523" max="12523" width="17.7109375" style="1" customWidth="1"/>
    <col min="12524" max="12527" width="9.140625" style="1" customWidth="1"/>
    <col min="12528" max="12528" width="17.7109375" style="1" customWidth="1"/>
    <col min="12529" max="12537" width="9.140625" style="1" customWidth="1"/>
    <col min="12538" max="12538" width="17.7109375" style="1" customWidth="1"/>
    <col min="12539" max="12700" width="9.140625" style="1" customWidth="1"/>
    <col min="12701" max="12701" width="50.28515625" style="1" customWidth="1"/>
    <col min="12702" max="12702" width="8.85546875" style="1"/>
    <col min="12703" max="12703" width="48" style="1" customWidth="1"/>
    <col min="12704" max="12704" width="8.85546875" style="1" customWidth="1"/>
    <col min="12705" max="12705" width="10" style="1" customWidth="1"/>
    <col min="12706" max="12706" width="9.140625" style="1" customWidth="1"/>
    <col min="12707" max="12707" width="15.28515625" style="1" customWidth="1"/>
    <col min="12708" max="12708" width="13.85546875" style="1" customWidth="1"/>
    <col min="12709" max="12709" width="3.5703125" style="1" customWidth="1"/>
    <col min="12710" max="12710" width="48" style="1" customWidth="1"/>
    <col min="12711" max="12712" width="9.140625" style="1" customWidth="1"/>
    <col min="12713" max="12713" width="17.7109375" style="1" customWidth="1"/>
    <col min="12714" max="12715" width="9.140625" style="1" customWidth="1"/>
    <col min="12716" max="12716" width="4.140625" style="1" customWidth="1"/>
    <col min="12717" max="12718" width="9.140625" style="1" customWidth="1"/>
    <col min="12719" max="12719" width="17.7109375" style="1" customWidth="1"/>
    <col min="12720" max="12723" width="9.140625" style="1" customWidth="1"/>
    <col min="12724" max="12724" width="17.7109375" style="1" customWidth="1"/>
    <col min="12725" max="12728" width="9.140625" style="1" customWidth="1"/>
    <col min="12729" max="12729" width="17.7109375" style="1" customWidth="1"/>
    <col min="12730" max="12733" width="9.140625" style="1" customWidth="1"/>
    <col min="12734" max="12734" width="17.7109375" style="1" customWidth="1"/>
    <col min="12735" max="12738" width="9.140625" style="1" customWidth="1"/>
    <col min="12739" max="12739" width="17.7109375" style="1" customWidth="1"/>
    <col min="12740" max="12748" width="9.140625" style="1" customWidth="1"/>
    <col min="12749" max="12749" width="17.7109375" style="1" customWidth="1"/>
    <col min="12750" max="12758" width="9.140625" style="1" customWidth="1"/>
    <col min="12759" max="12759" width="17.7109375" style="1" customWidth="1"/>
    <col min="12760" max="12763" width="9.140625" style="1" customWidth="1"/>
    <col min="12764" max="12764" width="17.7109375" style="1" customWidth="1"/>
    <col min="12765" max="12768" width="9.140625" style="1" customWidth="1"/>
    <col min="12769" max="12769" width="17.7109375" style="1" customWidth="1"/>
    <col min="12770" max="12778" width="9.140625" style="1" customWidth="1"/>
    <col min="12779" max="12779" width="17.7109375" style="1" customWidth="1"/>
    <col min="12780" max="12783" width="9.140625" style="1" customWidth="1"/>
    <col min="12784" max="12784" width="17.7109375" style="1" customWidth="1"/>
    <col min="12785" max="12793" width="9.140625" style="1" customWidth="1"/>
    <col min="12794" max="12794" width="17.7109375" style="1" customWidth="1"/>
    <col min="12795" max="12956" width="9.140625" style="1" customWidth="1"/>
    <col min="12957" max="12957" width="50.28515625" style="1" customWidth="1"/>
    <col min="12958" max="12958" width="8.85546875" style="1"/>
    <col min="12959" max="12959" width="48" style="1" customWidth="1"/>
    <col min="12960" max="12960" width="8.85546875" style="1" customWidth="1"/>
    <col min="12961" max="12961" width="10" style="1" customWidth="1"/>
    <col min="12962" max="12962" width="9.140625" style="1" customWidth="1"/>
    <col min="12963" max="12963" width="15.28515625" style="1" customWidth="1"/>
    <col min="12964" max="12964" width="13.85546875" style="1" customWidth="1"/>
    <col min="12965" max="12965" width="3.5703125" style="1" customWidth="1"/>
    <col min="12966" max="12966" width="48" style="1" customWidth="1"/>
    <col min="12967" max="12968" width="9.140625" style="1" customWidth="1"/>
    <col min="12969" max="12969" width="17.7109375" style="1" customWidth="1"/>
    <col min="12970" max="12971" width="9.140625" style="1" customWidth="1"/>
    <col min="12972" max="12972" width="4.140625" style="1" customWidth="1"/>
    <col min="12973" max="12974" width="9.140625" style="1" customWidth="1"/>
    <col min="12975" max="12975" width="17.7109375" style="1" customWidth="1"/>
    <col min="12976" max="12979" width="9.140625" style="1" customWidth="1"/>
    <col min="12980" max="12980" width="17.7109375" style="1" customWidth="1"/>
    <col min="12981" max="12984" width="9.140625" style="1" customWidth="1"/>
    <col min="12985" max="12985" width="17.7109375" style="1" customWidth="1"/>
    <col min="12986" max="12989" width="9.140625" style="1" customWidth="1"/>
    <col min="12990" max="12990" width="17.7109375" style="1" customWidth="1"/>
    <col min="12991" max="12994" width="9.140625" style="1" customWidth="1"/>
    <col min="12995" max="12995" width="17.7109375" style="1" customWidth="1"/>
    <col min="12996" max="13004" width="9.140625" style="1" customWidth="1"/>
    <col min="13005" max="13005" width="17.7109375" style="1" customWidth="1"/>
    <col min="13006" max="13014" width="9.140625" style="1" customWidth="1"/>
    <col min="13015" max="13015" width="17.7109375" style="1" customWidth="1"/>
    <col min="13016" max="13019" width="9.140625" style="1" customWidth="1"/>
    <col min="13020" max="13020" width="17.7109375" style="1" customWidth="1"/>
    <col min="13021" max="13024" width="9.140625" style="1" customWidth="1"/>
    <col min="13025" max="13025" width="17.7109375" style="1" customWidth="1"/>
    <col min="13026" max="13034" width="9.140625" style="1" customWidth="1"/>
    <col min="13035" max="13035" width="17.7109375" style="1" customWidth="1"/>
    <col min="13036" max="13039" width="9.140625" style="1" customWidth="1"/>
    <col min="13040" max="13040" width="17.7109375" style="1" customWidth="1"/>
    <col min="13041" max="13049" width="9.140625" style="1" customWidth="1"/>
    <col min="13050" max="13050" width="17.7109375" style="1" customWidth="1"/>
    <col min="13051" max="13212" width="9.140625" style="1" customWidth="1"/>
    <col min="13213" max="13213" width="50.28515625" style="1" customWidth="1"/>
    <col min="13214" max="13214" width="8.85546875" style="1"/>
    <col min="13215" max="13215" width="48" style="1" customWidth="1"/>
    <col min="13216" max="13216" width="8.85546875" style="1" customWidth="1"/>
    <col min="13217" max="13217" width="10" style="1" customWidth="1"/>
    <col min="13218" max="13218" width="9.140625" style="1" customWidth="1"/>
    <col min="13219" max="13219" width="15.28515625" style="1" customWidth="1"/>
    <col min="13220" max="13220" width="13.85546875" style="1" customWidth="1"/>
    <col min="13221" max="13221" width="3.5703125" style="1" customWidth="1"/>
    <col min="13222" max="13222" width="48" style="1" customWidth="1"/>
    <col min="13223" max="13224" width="9.140625" style="1" customWidth="1"/>
    <col min="13225" max="13225" width="17.7109375" style="1" customWidth="1"/>
    <col min="13226" max="13227" width="9.140625" style="1" customWidth="1"/>
    <col min="13228" max="13228" width="4.140625" style="1" customWidth="1"/>
    <col min="13229" max="13230" width="9.140625" style="1" customWidth="1"/>
    <col min="13231" max="13231" width="17.7109375" style="1" customWidth="1"/>
    <col min="13232" max="13235" width="9.140625" style="1" customWidth="1"/>
    <col min="13236" max="13236" width="17.7109375" style="1" customWidth="1"/>
    <col min="13237" max="13240" width="9.140625" style="1" customWidth="1"/>
    <col min="13241" max="13241" width="17.7109375" style="1" customWidth="1"/>
    <col min="13242" max="13245" width="9.140625" style="1" customWidth="1"/>
    <col min="13246" max="13246" width="17.7109375" style="1" customWidth="1"/>
    <col min="13247" max="13250" width="9.140625" style="1" customWidth="1"/>
    <col min="13251" max="13251" width="17.7109375" style="1" customWidth="1"/>
    <col min="13252" max="13260" width="9.140625" style="1" customWidth="1"/>
    <col min="13261" max="13261" width="17.7109375" style="1" customWidth="1"/>
    <col min="13262" max="13270" width="9.140625" style="1" customWidth="1"/>
    <col min="13271" max="13271" width="17.7109375" style="1" customWidth="1"/>
    <col min="13272" max="13275" width="9.140625" style="1" customWidth="1"/>
    <col min="13276" max="13276" width="17.7109375" style="1" customWidth="1"/>
    <col min="13277" max="13280" width="9.140625" style="1" customWidth="1"/>
    <col min="13281" max="13281" width="17.7109375" style="1" customWidth="1"/>
    <col min="13282" max="13290" width="9.140625" style="1" customWidth="1"/>
    <col min="13291" max="13291" width="17.7109375" style="1" customWidth="1"/>
    <col min="13292" max="13295" width="9.140625" style="1" customWidth="1"/>
    <col min="13296" max="13296" width="17.7109375" style="1" customWidth="1"/>
    <col min="13297" max="13305" width="9.140625" style="1" customWidth="1"/>
    <col min="13306" max="13306" width="17.7109375" style="1" customWidth="1"/>
    <col min="13307" max="13468" width="9.140625" style="1" customWidth="1"/>
    <col min="13469" max="13469" width="50.28515625" style="1" customWidth="1"/>
    <col min="13470" max="13470" width="8.85546875" style="1"/>
    <col min="13471" max="13471" width="48" style="1" customWidth="1"/>
    <col min="13472" max="13472" width="8.85546875" style="1" customWidth="1"/>
    <col min="13473" max="13473" width="10" style="1" customWidth="1"/>
    <col min="13474" max="13474" width="9.140625" style="1" customWidth="1"/>
    <col min="13475" max="13475" width="15.28515625" style="1" customWidth="1"/>
    <col min="13476" max="13476" width="13.85546875" style="1" customWidth="1"/>
    <col min="13477" max="13477" width="3.5703125" style="1" customWidth="1"/>
    <col min="13478" max="13478" width="48" style="1" customWidth="1"/>
    <col min="13479" max="13480" width="9.140625" style="1" customWidth="1"/>
    <col min="13481" max="13481" width="17.7109375" style="1" customWidth="1"/>
    <col min="13482" max="13483" width="9.140625" style="1" customWidth="1"/>
    <col min="13484" max="13484" width="4.140625" style="1" customWidth="1"/>
    <col min="13485" max="13486" width="9.140625" style="1" customWidth="1"/>
    <col min="13487" max="13487" width="17.7109375" style="1" customWidth="1"/>
    <col min="13488" max="13491" width="9.140625" style="1" customWidth="1"/>
    <col min="13492" max="13492" width="17.7109375" style="1" customWidth="1"/>
    <col min="13493" max="13496" width="9.140625" style="1" customWidth="1"/>
    <col min="13497" max="13497" width="17.7109375" style="1" customWidth="1"/>
    <col min="13498" max="13501" width="9.140625" style="1" customWidth="1"/>
    <col min="13502" max="13502" width="17.7109375" style="1" customWidth="1"/>
    <col min="13503" max="13506" width="9.140625" style="1" customWidth="1"/>
    <col min="13507" max="13507" width="17.7109375" style="1" customWidth="1"/>
    <col min="13508" max="13516" width="9.140625" style="1" customWidth="1"/>
    <col min="13517" max="13517" width="17.7109375" style="1" customWidth="1"/>
    <col min="13518" max="13526" width="9.140625" style="1" customWidth="1"/>
    <col min="13527" max="13527" width="17.7109375" style="1" customWidth="1"/>
    <col min="13528" max="13531" width="9.140625" style="1" customWidth="1"/>
    <col min="13532" max="13532" width="17.7109375" style="1" customWidth="1"/>
    <col min="13533" max="13536" width="9.140625" style="1" customWidth="1"/>
    <col min="13537" max="13537" width="17.7109375" style="1" customWidth="1"/>
    <col min="13538" max="13546" width="9.140625" style="1" customWidth="1"/>
    <col min="13547" max="13547" width="17.7109375" style="1" customWidth="1"/>
    <col min="13548" max="13551" width="9.140625" style="1" customWidth="1"/>
    <col min="13552" max="13552" width="17.7109375" style="1" customWidth="1"/>
    <col min="13553" max="13561" width="9.140625" style="1" customWidth="1"/>
    <col min="13562" max="13562" width="17.7109375" style="1" customWidth="1"/>
    <col min="13563" max="13724" width="9.140625" style="1" customWidth="1"/>
    <col min="13725" max="13725" width="50.28515625" style="1" customWidth="1"/>
    <col min="13726" max="13726" width="8.85546875" style="1"/>
    <col min="13727" max="13727" width="48" style="1" customWidth="1"/>
    <col min="13728" max="13728" width="8.85546875" style="1" customWidth="1"/>
    <col min="13729" max="13729" width="10" style="1" customWidth="1"/>
    <col min="13730" max="13730" width="9.140625" style="1" customWidth="1"/>
    <col min="13731" max="13731" width="15.28515625" style="1" customWidth="1"/>
    <col min="13732" max="13732" width="13.85546875" style="1" customWidth="1"/>
    <col min="13733" max="13733" width="3.5703125" style="1" customWidth="1"/>
    <col min="13734" max="13734" width="48" style="1" customWidth="1"/>
    <col min="13735" max="13736" width="9.140625" style="1" customWidth="1"/>
    <col min="13737" max="13737" width="17.7109375" style="1" customWidth="1"/>
    <col min="13738" max="13739" width="9.140625" style="1" customWidth="1"/>
    <col min="13740" max="13740" width="4.140625" style="1" customWidth="1"/>
    <col min="13741" max="13742" width="9.140625" style="1" customWidth="1"/>
    <col min="13743" max="13743" width="17.7109375" style="1" customWidth="1"/>
    <col min="13744" max="13747" width="9.140625" style="1" customWidth="1"/>
    <col min="13748" max="13748" width="17.7109375" style="1" customWidth="1"/>
    <col min="13749" max="13752" width="9.140625" style="1" customWidth="1"/>
    <col min="13753" max="13753" width="17.7109375" style="1" customWidth="1"/>
    <col min="13754" max="13757" width="9.140625" style="1" customWidth="1"/>
    <col min="13758" max="13758" width="17.7109375" style="1" customWidth="1"/>
    <col min="13759" max="13762" width="9.140625" style="1" customWidth="1"/>
    <col min="13763" max="13763" width="17.7109375" style="1" customWidth="1"/>
    <col min="13764" max="13772" width="9.140625" style="1" customWidth="1"/>
    <col min="13773" max="13773" width="17.7109375" style="1" customWidth="1"/>
    <col min="13774" max="13782" width="9.140625" style="1" customWidth="1"/>
    <col min="13783" max="13783" width="17.7109375" style="1" customWidth="1"/>
    <col min="13784" max="13787" width="9.140625" style="1" customWidth="1"/>
    <col min="13788" max="13788" width="17.7109375" style="1" customWidth="1"/>
    <col min="13789" max="13792" width="9.140625" style="1" customWidth="1"/>
    <col min="13793" max="13793" width="17.7109375" style="1" customWidth="1"/>
    <col min="13794" max="13802" width="9.140625" style="1" customWidth="1"/>
    <col min="13803" max="13803" width="17.7109375" style="1" customWidth="1"/>
    <col min="13804" max="13807" width="9.140625" style="1" customWidth="1"/>
    <col min="13808" max="13808" width="17.7109375" style="1" customWidth="1"/>
    <col min="13809" max="13817" width="9.140625" style="1" customWidth="1"/>
    <col min="13818" max="13818" width="17.7109375" style="1" customWidth="1"/>
    <col min="13819" max="13980" width="9.140625" style="1" customWidth="1"/>
    <col min="13981" max="13981" width="50.28515625" style="1" customWidth="1"/>
    <col min="13982" max="13982" width="8.85546875" style="1"/>
    <col min="13983" max="13983" width="48" style="1" customWidth="1"/>
    <col min="13984" max="13984" width="8.85546875" style="1" customWidth="1"/>
    <col min="13985" max="13985" width="10" style="1" customWidth="1"/>
    <col min="13986" max="13986" width="9.140625" style="1" customWidth="1"/>
    <col min="13987" max="13987" width="15.28515625" style="1" customWidth="1"/>
    <col min="13988" max="13988" width="13.85546875" style="1" customWidth="1"/>
    <col min="13989" max="13989" width="3.5703125" style="1" customWidth="1"/>
    <col min="13990" max="13990" width="48" style="1" customWidth="1"/>
    <col min="13991" max="13992" width="9.140625" style="1" customWidth="1"/>
    <col min="13993" max="13993" width="17.7109375" style="1" customWidth="1"/>
    <col min="13994" max="13995" width="9.140625" style="1" customWidth="1"/>
    <col min="13996" max="13996" width="4.140625" style="1" customWidth="1"/>
    <col min="13997" max="13998" width="9.140625" style="1" customWidth="1"/>
    <col min="13999" max="13999" width="17.7109375" style="1" customWidth="1"/>
    <col min="14000" max="14003" width="9.140625" style="1" customWidth="1"/>
    <col min="14004" max="14004" width="17.7109375" style="1" customWidth="1"/>
    <col min="14005" max="14008" width="9.140625" style="1" customWidth="1"/>
    <col min="14009" max="14009" width="17.7109375" style="1" customWidth="1"/>
    <col min="14010" max="14013" width="9.140625" style="1" customWidth="1"/>
    <col min="14014" max="14014" width="17.7109375" style="1" customWidth="1"/>
    <col min="14015" max="14018" width="9.140625" style="1" customWidth="1"/>
    <col min="14019" max="14019" width="17.7109375" style="1" customWidth="1"/>
    <col min="14020" max="14028" width="9.140625" style="1" customWidth="1"/>
    <col min="14029" max="14029" width="17.7109375" style="1" customWidth="1"/>
    <col min="14030" max="14038" width="9.140625" style="1" customWidth="1"/>
    <col min="14039" max="14039" width="17.7109375" style="1" customWidth="1"/>
    <col min="14040" max="14043" width="9.140625" style="1" customWidth="1"/>
    <col min="14044" max="14044" width="17.7109375" style="1" customWidth="1"/>
    <col min="14045" max="14048" width="9.140625" style="1" customWidth="1"/>
    <col min="14049" max="14049" width="17.7109375" style="1" customWidth="1"/>
    <col min="14050" max="14058" width="9.140625" style="1" customWidth="1"/>
    <col min="14059" max="14059" width="17.7109375" style="1" customWidth="1"/>
    <col min="14060" max="14063" width="9.140625" style="1" customWidth="1"/>
    <col min="14064" max="14064" width="17.7109375" style="1" customWidth="1"/>
    <col min="14065" max="14073" width="9.140625" style="1" customWidth="1"/>
    <col min="14074" max="14074" width="17.7109375" style="1" customWidth="1"/>
    <col min="14075" max="14236" width="9.140625" style="1" customWidth="1"/>
    <col min="14237" max="14237" width="50.28515625" style="1" customWidth="1"/>
    <col min="14238" max="14238" width="8.85546875" style="1"/>
    <col min="14239" max="14239" width="48" style="1" customWidth="1"/>
    <col min="14240" max="14240" width="8.85546875" style="1" customWidth="1"/>
    <col min="14241" max="14241" width="10" style="1" customWidth="1"/>
    <col min="14242" max="14242" width="9.140625" style="1" customWidth="1"/>
    <col min="14243" max="14243" width="15.28515625" style="1" customWidth="1"/>
    <col min="14244" max="14244" width="13.85546875" style="1" customWidth="1"/>
    <col min="14245" max="14245" width="3.5703125" style="1" customWidth="1"/>
    <col min="14246" max="14246" width="48" style="1" customWidth="1"/>
    <col min="14247" max="14248" width="9.140625" style="1" customWidth="1"/>
    <col min="14249" max="14249" width="17.7109375" style="1" customWidth="1"/>
    <col min="14250" max="14251" width="9.140625" style="1" customWidth="1"/>
    <col min="14252" max="14252" width="4.140625" style="1" customWidth="1"/>
    <col min="14253" max="14254" width="9.140625" style="1" customWidth="1"/>
    <col min="14255" max="14255" width="17.7109375" style="1" customWidth="1"/>
    <col min="14256" max="14259" width="9.140625" style="1" customWidth="1"/>
    <col min="14260" max="14260" width="17.7109375" style="1" customWidth="1"/>
    <col min="14261" max="14264" width="9.140625" style="1" customWidth="1"/>
    <col min="14265" max="14265" width="17.7109375" style="1" customWidth="1"/>
    <col min="14266" max="14269" width="9.140625" style="1" customWidth="1"/>
    <col min="14270" max="14270" width="17.7109375" style="1" customWidth="1"/>
    <col min="14271" max="14274" width="9.140625" style="1" customWidth="1"/>
    <col min="14275" max="14275" width="17.7109375" style="1" customWidth="1"/>
    <col min="14276" max="14284" width="9.140625" style="1" customWidth="1"/>
    <col min="14285" max="14285" width="17.7109375" style="1" customWidth="1"/>
    <col min="14286" max="14294" width="9.140625" style="1" customWidth="1"/>
    <col min="14295" max="14295" width="17.7109375" style="1" customWidth="1"/>
    <col min="14296" max="14299" width="9.140625" style="1" customWidth="1"/>
    <col min="14300" max="14300" width="17.7109375" style="1" customWidth="1"/>
    <col min="14301" max="14304" width="9.140625" style="1" customWidth="1"/>
    <col min="14305" max="14305" width="17.7109375" style="1" customWidth="1"/>
    <col min="14306" max="14314" width="9.140625" style="1" customWidth="1"/>
    <col min="14315" max="14315" width="17.7109375" style="1" customWidth="1"/>
    <col min="14316" max="14319" width="9.140625" style="1" customWidth="1"/>
    <col min="14320" max="14320" width="17.7109375" style="1" customWidth="1"/>
    <col min="14321" max="14329" width="9.140625" style="1" customWidth="1"/>
    <col min="14330" max="14330" width="17.7109375" style="1" customWidth="1"/>
    <col min="14331" max="14492" width="9.140625" style="1" customWidth="1"/>
    <col min="14493" max="14493" width="50.28515625" style="1" customWidth="1"/>
    <col min="14494" max="14494" width="8.85546875" style="1"/>
    <col min="14495" max="14495" width="48" style="1" customWidth="1"/>
    <col min="14496" max="14496" width="8.85546875" style="1" customWidth="1"/>
    <col min="14497" max="14497" width="10" style="1" customWidth="1"/>
    <col min="14498" max="14498" width="9.140625" style="1" customWidth="1"/>
    <col min="14499" max="14499" width="15.28515625" style="1" customWidth="1"/>
    <col min="14500" max="14500" width="13.85546875" style="1" customWidth="1"/>
    <col min="14501" max="14501" width="3.5703125" style="1" customWidth="1"/>
    <col min="14502" max="14502" width="48" style="1" customWidth="1"/>
    <col min="14503" max="14504" width="9.140625" style="1" customWidth="1"/>
    <col min="14505" max="14505" width="17.7109375" style="1" customWidth="1"/>
    <col min="14506" max="14507" width="9.140625" style="1" customWidth="1"/>
    <col min="14508" max="14508" width="4.140625" style="1" customWidth="1"/>
    <col min="14509" max="14510" width="9.140625" style="1" customWidth="1"/>
    <col min="14511" max="14511" width="17.7109375" style="1" customWidth="1"/>
    <col min="14512" max="14515" width="9.140625" style="1" customWidth="1"/>
    <col min="14516" max="14516" width="17.7109375" style="1" customWidth="1"/>
    <col min="14517" max="14520" width="9.140625" style="1" customWidth="1"/>
    <col min="14521" max="14521" width="17.7109375" style="1" customWidth="1"/>
    <col min="14522" max="14525" width="9.140625" style="1" customWidth="1"/>
    <col min="14526" max="14526" width="17.7109375" style="1" customWidth="1"/>
    <col min="14527" max="14530" width="9.140625" style="1" customWidth="1"/>
    <col min="14531" max="14531" width="17.7109375" style="1" customWidth="1"/>
    <col min="14532" max="14540" width="9.140625" style="1" customWidth="1"/>
    <col min="14541" max="14541" width="17.7109375" style="1" customWidth="1"/>
    <col min="14542" max="14550" width="9.140625" style="1" customWidth="1"/>
    <col min="14551" max="14551" width="17.7109375" style="1" customWidth="1"/>
    <col min="14552" max="14555" width="9.140625" style="1" customWidth="1"/>
    <col min="14556" max="14556" width="17.7109375" style="1" customWidth="1"/>
    <col min="14557" max="14560" width="9.140625" style="1" customWidth="1"/>
    <col min="14561" max="14561" width="17.7109375" style="1" customWidth="1"/>
    <col min="14562" max="14570" width="9.140625" style="1" customWidth="1"/>
    <col min="14571" max="14571" width="17.7109375" style="1" customWidth="1"/>
    <col min="14572" max="14575" width="9.140625" style="1" customWidth="1"/>
    <col min="14576" max="14576" width="17.7109375" style="1" customWidth="1"/>
    <col min="14577" max="14585" width="9.140625" style="1" customWidth="1"/>
    <col min="14586" max="14586" width="17.7109375" style="1" customWidth="1"/>
    <col min="14587" max="14748" width="9.140625" style="1" customWidth="1"/>
    <col min="14749" max="14749" width="50.28515625" style="1" customWidth="1"/>
    <col min="14750" max="14750" width="8.85546875" style="1"/>
    <col min="14751" max="14751" width="48" style="1" customWidth="1"/>
    <col min="14752" max="14752" width="8.85546875" style="1" customWidth="1"/>
    <col min="14753" max="14753" width="10" style="1" customWidth="1"/>
    <col min="14754" max="14754" width="9.140625" style="1" customWidth="1"/>
    <col min="14755" max="14755" width="15.28515625" style="1" customWidth="1"/>
    <col min="14756" max="14756" width="13.85546875" style="1" customWidth="1"/>
    <col min="14757" max="14757" width="3.5703125" style="1" customWidth="1"/>
    <col min="14758" max="14758" width="48" style="1" customWidth="1"/>
    <col min="14759" max="14760" width="9.140625" style="1" customWidth="1"/>
    <col min="14761" max="14761" width="17.7109375" style="1" customWidth="1"/>
    <col min="14762" max="14763" width="9.140625" style="1" customWidth="1"/>
    <col min="14764" max="14764" width="4.140625" style="1" customWidth="1"/>
    <col min="14765" max="14766" width="9.140625" style="1" customWidth="1"/>
    <col min="14767" max="14767" width="17.7109375" style="1" customWidth="1"/>
    <col min="14768" max="14771" width="9.140625" style="1" customWidth="1"/>
    <col min="14772" max="14772" width="17.7109375" style="1" customWidth="1"/>
    <col min="14773" max="14776" width="9.140625" style="1" customWidth="1"/>
    <col min="14777" max="14777" width="17.7109375" style="1" customWidth="1"/>
    <col min="14778" max="14781" width="9.140625" style="1" customWidth="1"/>
    <col min="14782" max="14782" width="17.7109375" style="1" customWidth="1"/>
    <col min="14783" max="14786" width="9.140625" style="1" customWidth="1"/>
    <col min="14787" max="14787" width="17.7109375" style="1" customWidth="1"/>
    <col min="14788" max="14796" width="9.140625" style="1" customWidth="1"/>
    <col min="14797" max="14797" width="17.7109375" style="1" customWidth="1"/>
    <col min="14798" max="14806" width="9.140625" style="1" customWidth="1"/>
    <col min="14807" max="14807" width="17.7109375" style="1" customWidth="1"/>
    <col min="14808" max="14811" width="9.140625" style="1" customWidth="1"/>
    <col min="14812" max="14812" width="17.7109375" style="1" customWidth="1"/>
    <col min="14813" max="14816" width="9.140625" style="1" customWidth="1"/>
    <col min="14817" max="14817" width="17.7109375" style="1" customWidth="1"/>
    <col min="14818" max="14826" width="9.140625" style="1" customWidth="1"/>
    <col min="14827" max="14827" width="17.7109375" style="1" customWidth="1"/>
    <col min="14828" max="14831" width="9.140625" style="1" customWidth="1"/>
    <col min="14832" max="14832" width="17.7109375" style="1" customWidth="1"/>
    <col min="14833" max="14841" width="9.140625" style="1" customWidth="1"/>
    <col min="14842" max="14842" width="17.7109375" style="1" customWidth="1"/>
    <col min="14843" max="15004" width="9.140625" style="1" customWidth="1"/>
    <col min="15005" max="15005" width="50.28515625" style="1" customWidth="1"/>
    <col min="15006" max="15006" width="8.85546875" style="1"/>
    <col min="15007" max="15007" width="48" style="1" customWidth="1"/>
    <col min="15008" max="15008" width="8.85546875" style="1" customWidth="1"/>
    <col min="15009" max="15009" width="10" style="1" customWidth="1"/>
    <col min="15010" max="15010" width="9.140625" style="1" customWidth="1"/>
    <col min="15011" max="15011" width="15.28515625" style="1" customWidth="1"/>
    <col min="15012" max="15012" width="13.85546875" style="1" customWidth="1"/>
    <col min="15013" max="15013" width="3.5703125" style="1" customWidth="1"/>
    <col min="15014" max="15014" width="48" style="1" customWidth="1"/>
    <col min="15015" max="15016" width="9.140625" style="1" customWidth="1"/>
    <col min="15017" max="15017" width="17.7109375" style="1" customWidth="1"/>
    <col min="15018" max="15019" width="9.140625" style="1" customWidth="1"/>
    <col min="15020" max="15020" width="4.140625" style="1" customWidth="1"/>
    <col min="15021" max="15022" width="9.140625" style="1" customWidth="1"/>
    <col min="15023" max="15023" width="17.7109375" style="1" customWidth="1"/>
    <col min="15024" max="15027" width="9.140625" style="1" customWidth="1"/>
    <col min="15028" max="15028" width="17.7109375" style="1" customWidth="1"/>
    <col min="15029" max="15032" width="9.140625" style="1" customWidth="1"/>
    <col min="15033" max="15033" width="17.7109375" style="1" customWidth="1"/>
    <col min="15034" max="15037" width="9.140625" style="1" customWidth="1"/>
    <col min="15038" max="15038" width="17.7109375" style="1" customWidth="1"/>
    <col min="15039" max="15042" width="9.140625" style="1" customWidth="1"/>
    <col min="15043" max="15043" width="17.7109375" style="1" customWidth="1"/>
    <col min="15044" max="15052" width="9.140625" style="1" customWidth="1"/>
    <col min="15053" max="15053" width="17.7109375" style="1" customWidth="1"/>
    <col min="15054" max="15062" width="9.140625" style="1" customWidth="1"/>
    <col min="15063" max="15063" width="17.7109375" style="1" customWidth="1"/>
    <col min="15064" max="15067" width="9.140625" style="1" customWidth="1"/>
    <col min="15068" max="15068" width="17.7109375" style="1" customWidth="1"/>
    <col min="15069" max="15072" width="9.140625" style="1" customWidth="1"/>
    <col min="15073" max="15073" width="17.7109375" style="1" customWidth="1"/>
    <col min="15074" max="15082" width="9.140625" style="1" customWidth="1"/>
    <col min="15083" max="15083" width="17.7109375" style="1" customWidth="1"/>
    <col min="15084" max="15087" width="9.140625" style="1" customWidth="1"/>
    <col min="15088" max="15088" width="17.7109375" style="1" customWidth="1"/>
    <col min="15089" max="15097" width="9.140625" style="1" customWidth="1"/>
    <col min="15098" max="15098" width="17.7109375" style="1" customWidth="1"/>
    <col min="15099" max="15260" width="9.140625" style="1" customWidth="1"/>
    <col min="15261" max="15261" width="50.28515625" style="1" customWidth="1"/>
    <col min="15262" max="15262" width="8.85546875" style="1"/>
    <col min="15263" max="15263" width="48" style="1" customWidth="1"/>
    <col min="15264" max="15264" width="8.85546875" style="1" customWidth="1"/>
    <col min="15265" max="15265" width="10" style="1" customWidth="1"/>
    <col min="15266" max="15266" width="9.140625" style="1" customWidth="1"/>
    <col min="15267" max="15267" width="15.28515625" style="1" customWidth="1"/>
    <col min="15268" max="15268" width="13.85546875" style="1" customWidth="1"/>
    <col min="15269" max="15269" width="3.5703125" style="1" customWidth="1"/>
    <col min="15270" max="15270" width="48" style="1" customWidth="1"/>
    <col min="15271" max="15272" width="9.140625" style="1" customWidth="1"/>
    <col min="15273" max="15273" width="17.7109375" style="1" customWidth="1"/>
    <col min="15274" max="15275" width="9.140625" style="1" customWidth="1"/>
    <col min="15276" max="15276" width="4.140625" style="1" customWidth="1"/>
    <col min="15277" max="15278" width="9.140625" style="1" customWidth="1"/>
    <col min="15279" max="15279" width="17.7109375" style="1" customWidth="1"/>
    <col min="15280" max="15283" width="9.140625" style="1" customWidth="1"/>
    <col min="15284" max="15284" width="17.7109375" style="1" customWidth="1"/>
    <col min="15285" max="15288" width="9.140625" style="1" customWidth="1"/>
    <col min="15289" max="15289" width="17.7109375" style="1" customWidth="1"/>
    <col min="15290" max="15293" width="9.140625" style="1" customWidth="1"/>
    <col min="15294" max="15294" width="17.7109375" style="1" customWidth="1"/>
    <col min="15295" max="15298" width="9.140625" style="1" customWidth="1"/>
    <col min="15299" max="15299" width="17.7109375" style="1" customWidth="1"/>
    <col min="15300" max="15308" width="9.140625" style="1" customWidth="1"/>
    <col min="15309" max="15309" width="17.7109375" style="1" customWidth="1"/>
    <col min="15310" max="15318" width="9.140625" style="1" customWidth="1"/>
    <col min="15319" max="15319" width="17.7109375" style="1" customWidth="1"/>
    <col min="15320" max="15323" width="9.140625" style="1" customWidth="1"/>
    <col min="15324" max="15324" width="17.7109375" style="1" customWidth="1"/>
    <col min="15325" max="15328" width="9.140625" style="1" customWidth="1"/>
    <col min="15329" max="15329" width="17.7109375" style="1" customWidth="1"/>
    <col min="15330" max="15338" width="9.140625" style="1" customWidth="1"/>
    <col min="15339" max="15339" width="17.7109375" style="1" customWidth="1"/>
    <col min="15340" max="15343" width="9.140625" style="1" customWidth="1"/>
    <col min="15344" max="15344" width="17.7109375" style="1" customWidth="1"/>
    <col min="15345" max="15353" width="9.140625" style="1" customWidth="1"/>
    <col min="15354" max="15354" width="17.7109375" style="1" customWidth="1"/>
    <col min="15355" max="15516" width="9.140625" style="1" customWidth="1"/>
    <col min="15517" max="15517" width="50.28515625" style="1" customWidth="1"/>
    <col min="15518" max="15518" width="8.85546875" style="1"/>
    <col min="15519" max="15519" width="48" style="1" customWidth="1"/>
    <col min="15520" max="15520" width="8.85546875" style="1" customWidth="1"/>
    <col min="15521" max="15521" width="10" style="1" customWidth="1"/>
    <col min="15522" max="15522" width="9.140625" style="1" customWidth="1"/>
    <col min="15523" max="15523" width="15.28515625" style="1" customWidth="1"/>
    <col min="15524" max="15524" width="13.85546875" style="1" customWidth="1"/>
    <col min="15525" max="15525" width="3.5703125" style="1" customWidth="1"/>
    <col min="15526" max="15526" width="48" style="1" customWidth="1"/>
    <col min="15527" max="15528" width="9.140625" style="1" customWidth="1"/>
    <col min="15529" max="15529" width="17.7109375" style="1" customWidth="1"/>
    <col min="15530" max="15531" width="9.140625" style="1" customWidth="1"/>
    <col min="15532" max="15532" width="4.140625" style="1" customWidth="1"/>
    <col min="15533" max="15534" width="9.140625" style="1" customWidth="1"/>
    <col min="15535" max="15535" width="17.7109375" style="1" customWidth="1"/>
    <col min="15536" max="15539" width="9.140625" style="1" customWidth="1"/>
    <col min="15540" max="15540" width="17.7109375" style="1" customWidth="1"/>
    <col min="15541" max="15544" width="9.140625" style="1" customWidth="1"/>
    <col min="15545" max="15545" width="17.7109375" style="1" customWidth="1"/>
    <col min="15546" max="15549" width="9.140625" style="1" customWidth="1"/>
    <col min="15550" max="15550" width="17.7109375" style="1" customWidth="1"/>
    <col min="15551" max="15554" width="9.140625" style="1" customWidth="1"/>
    <col min="15555" max="15555" width="17.7109375" style="1" customWidth="1"/>
    <col min="15556" max="15564" width="9.140625" style="1" customWidth="1"/>
    <col min="15565" max="15565" width="17.7109375" style="1" customWidth="1"/>
    <col min="15566" max="15574" width="9.140625" style="1" customWidth="1"/>
    <col min="15575" max="15575" width="17.7109375" style="1" customWidth="1"/>
    <col min="15576" max="15579" width="9.140625" style="1" customWidth="1"/>
    <col min="15580" max="15580" width="17.7109375" style="1" customWidth="1"/>
    <col min="15581" max="15584" width="9.140625" style="1" customWidth="1"/>
    <col min="15585" max="15585" width="17.7109375" style="1" customWidth="1"/>
    <col min="15586" max="15594" width="9.140625" style="1" customWidth="1"/>
    <col min="15595" max="15595" width="17.7109375" style="1" customWidth="1"/>
    <col min="15596" max="15599" width="9.140625" style="1" customWidth="1"/>
    <col min="15600" max="15600" width="17.7109375" style="1" customWidth="1"/>
    <col min="15601" max="15609" width="9.140625" style="1" customWidth="1"/>
    <col min="15610" max="15610" width="17.7109375" style="1" customWidth="1"/>
    <col min="15611" max="15772" width="9.140625" style="1" customWidth="1"/>
    <col min="15773" max="15773" width="50.28515625" style="1" customWidth="1"/>
    <col min="15774" max="15774" width="8.85546875" style="1"/>
    <col min="15775" max="15775" width="48" style="1" customWidth="1"/>
    <col min="15776" max="15776" width="8.85546875" style="1" customWidth="1"/>
    <col min="15777" max="15777" width="10" style="1" customWidth="1"/>
    <col min="15778" max="15778" width="9.140625" style="1" customWidth="1"/>
    <col min="15779" max="15779" width="15.28515625" style="1" customWidth="1"/>
    <col min="15780" max="15780" width="13.85546875" style="1" customWidth="1"/>
    <col min="15781" max="15781" width="3.5703125" style="1" customWidth="1"/>
    <col min="15782" max="15782" width="48" style="1" customWidth="1"/>
    <col min="15783" max="15784" width="9.140625" style="1" customWidth="1"/>
    <col min="15785" max="15785" width="17.7109375" style="1" customWidth="1"/>
    <col min="15786" max="15787" width="9.140625" style="1" customWidth="1"/>
    <col min="15788" max="15788" width="4.140625" style="1" customWidth="1"/>
    <col min="15789" max="15790" width="9.140625" style="1" customWidth="1"/>
    <col min="15791" max="15791" width="17.7109375" style="1" customWidth="1"/>
    <col min="15792" max="15795" width="9.140625" style="1" customWidth="1"/>
    <col min="15796" max="15796" width="17.7109375" style="1" customWidth="1"/>
    <col min="15797" max="15800" width="9.140625" style="1" customWidth="1"/>
    <col min="15801" max="15801" width="17.7109375" style="1" customWidth="1"/>
    <col min="15802" max="15805" width="9.140625" style="1" customWidth="1"/>
    <col min="15806" max="15806" width="17.7109375" style="1" customWidth="1"/>
    <col min="15807" max="15810" width="9.140625" style="1" customWidth="1"/>
    <col min="15811" max="15811" width="17.7109375" style="1" customWidth="1"/>
    <col min="15812" max="15820" width="9.140625" style="1" customWidth="1"/>
    <col min="15821" max="15821" width="17.7109375" style="1" customWidth="1"/>
    <col min="15822" max="15830" width="9.140625" style="1" customWidth="1"/>
    <col min="15831" max="15831" width="17.7109375" style="1" customWidth="1"/>
    <col min="15832" max="15835" width="9.140625" style="1" customWidth="1"/>
    <col min="15836" max="15836" width="17.7109375" style="1" customWidth="1"/>
    <col min="15837" max="15840" width="9.140625" style="1" customWidth="1"/>
    <col min="15841" max="15841" width="17.7109375" style="1" customWidth="1"/>
    <col min="15842" max="15850" width="9.140625" style="1" customWidth="1"/>
    <col min="15851" max="15851" width="17.7109375" style="1" customWidth="1"/>
    <col min="15852" max="15855" width="9.140625" style="1" customWidth="1"/>
    <col min="15856" max="15856" width="17.7109375" style="1" customWidth="1"/>
    <col min="15857" max="15865" width="9.140625" style="1" customWidth="1"/>
    <col min="15866" max="15866" width="17.7109375" style="1" customWidth="1"/>
    <col min="15867" max="16028" width="9.140625" style="1" customWidth="1"/>
    <col min="16029" max="16029" width="50.28515625" style="1" customWidth="1"/>
    <col min="16030" max="16030" width="8.85546875" style="1"/>
    <col min="16031" max="16031" width="48" style="1" customWidth="1"/>
    <col min="16032" max="16032" width="8.85546875" style="1" customWidth="1"/>
    <col min="16033" max="16033" width="10" style="1" customWidth="1"/>
    <col min="16034" max="16034" width="9.140625" style="1" customWidth="1"/>
    <col min="16035" max="16035" width="15.28515625" style="1" customWidth="1"/>
    <col min="16036" max="16036" width="13.85546875" style="1" customWidth="1"/>
    <col min="16037" max="16037" width="3.5703125" style="1" customWidth="1"/>
    <col min="16038" max="16038" width="48" style="1" customWidth="1"/>
    <col min="16039" max="16040" width="9.140625" style="1" customWidth="1"/>
    <col min="16041" max="16041" width="17.7109375" style="1" customWidth="1"/>
    <col min="16042" max="16043" width="9.140625" style="1" customWidth="1"/>
    <col min="16044" max="16044" width="4.140625" style="1" customWidth="1"/>
    <col min="16045" max="16046" width="9.140625" style="1" customWidth="1"/>
    <col min="16047" max="16047" width="17.7109375" style="1" customWidth="1"/>
    <col min="16048" max="16051" width="9.140625" style="1" customWidth="1"/>
    <col min="16052" max="16052" width="17.7109375" style="1" customWidth="1"/>
    <col min="16053" max="16056" width="9.140625" style="1" customWidth="1"/>
    <col min="16057" max="16057" width="17.7109375" style="1" customWidth="1"/>
    <col min="16058" max="16061" width="9.140625" style="1" customWidth="1"/>
    <col min="16062" max="16062" width="17.7109375" style="1" customWidth="1"/>
    <col min="16063" max="16066" width="9.140625" style="1" customWidth="1"/>
    <col min="16067" max="16067" width="17.7109375" style="1" customWidth="1"/>
    <col min="16068" max="16076" width="9.140625" style="1" customWidth="1"/>
    <col min="16077" max="16077" width="17.7109375" style="1" customWidth="1"/>
    <col min="16078" max="16086" width="9.140625" style="1" customWidth="1"/>
    <col min="16087" max="16087" width="17.7109375" style="1" customWidth="1"/>
    <col min="16088" max="16091" width="9.140625" style="1" customWidth="1"/>
    <col min="16092" max="16092" width="17.7109375" style="1" customWidth="1"/>
    <col min="16093" max="16096" width="9.140625" style="1" customWidth="1"/>
    <col min="16097" max="16097" width="17.7109375" style="1" customWidth="1"/>
    <col min="16098" max="16106" width="9.140625" style="1" customWidth="1"/>
    <col min="16107" max="16107" width="17.7109375" style="1" customWidth="1"/>
    <col min="16108" max="16111" width="9.140625" style="1" customWidth="1"/>
    <col min="16112" max="16112" width="17.7109375" style="1" customWidth="1"/>
    <col min="16113" max="16121" width="9.140625" style="1" customWidth="1"/>
    <col min="16122" max="16122" width="17.7109375" style="1" customWidth="1"/>
    <col min="16123" max="16384" width="9.140625" style="1" customWidth="1"/>
  </cols>
  <sheetData>
    <row r="1" spans="1:8" ht="32.25" customHeight="1" x14ac:dyDescent="0.25">
      <c r="E1" s="399"/>
      <c r="F1" s="399"/>
      <c r="G1" s="399"/>
    </row>
    <row r="2" spans="1:8" ht="15.75" x14ac:dyDescent="0.25">
      <c r="A2" s="1159" t="s">
        <v>511</v>
      </c>
      <c r="B2" s="1159"/>
      <c r="C2" s="1159"/>
      <c r="D2" s="1159"/>
      <c r="E2" s="1159"/>
      <c r="F2" s="1159"/>
      <c r="G2" s="1159"/>
    </row>
    <row r="3" spans="1:8" ht="36" customHeight="1" x14ac:dyDescent="0.25">
      <c r="A3" s="1160" t="s">
        <v>714</v>
      </c>
      <c r="B3" s="1160"/>
      <c r="C3" s="1160"/>
      <c r="D3" s="1160"/>
      <c r="E3" s="1160"/>
      <c r="F3" s="1160"/>
      <c r="G3" s="1160"/>
    </row>
    <row r="4" spans="1:8" ht="15.75" x14ac:dyDescent="0.25">
      <c r="A4" s="1159" t="s">
        <v>1053</v>
      </c>
      <c r="B4" s="1159"/>
      <c r="C4" s="1159"/>
      <c r="D4" s="1159"/>
      <c r="E4" s="1159"/>
      <c r="F4" s="1159"/>
      <c r="G4" s="1159"/>
      <c r="H4" s="1159"/>
    </row>
    <row r="5" spans="1:8" ht="15.75" x14ac:dyDescent="0.25">
      <c r="A5" s="1022"/>
      <c r="B5" s="1022"/>
      <c r="C5" s="1022"/>
      <c r="D5" s="1022"/>
      <c r="E5" s="1022"/>
      <c r="F5" s="1022"/>
      <c r="G5" s="1022"/>
    </row>
    <row r="6" spans="1:8" ht="15.75" x14ac:dyDescent="0.25">
      <c r="A6" s="1157" t="s">
        <v>369</v>
      </c>
      <c r="B6" s="1162"/>
      <c r="C6" s="1157"/>
      <c r="D6" s="1157"/>
      <c r="E6" s="1157"/>
      <c r="F6" s="1157"/>
      <c r="G6" s="1157"/>
    </row>
    <row r="7" spans="1:8" ht="66" hidden="1" customHeight="1" x14ac:dyDescent="0.25">
      <c r="A7" s="283" t="s">
        <v>715</v>
      </c>
      <c r="B7" s="907"/>
      <c r="C7" s="284" t="s">
        <v>716</v>
      </c>
      <c r="D7" s="284" t="s">
        <v>717</v>
      </c>
      <c r="E7" s="285" t="s">
        <v>718</v>
      </c>
      <c r="F7" s="286" t="s">
        <v>777</v>
      </c>
      <c r="G7" s="287" t="s">
        <v>719</v>
      </c>
    </row>
    <row r="8" spans="1:8" hidden="1" x14ac:dyDescent="0.25">
      <c r="A8" s="288">
        <v>1</v>
      </c>
      <c r="B8" s="908"/>
      <c r="C8" s="288">
        <v>2</v>
      </c>
      <c r="D8" s="288">
        <v>3</v>
      </c>
      <c r="E8" s="288">
        <v>4</v>
      </c>
      <c r="F8" s="288" t="s">
        <v>720</v>
      </c>
      <c r="G8" s="288" t="s">
        <v>721</v>
      </c>
    </row>
    <row r="9" spans="1:8" ht="15.75" hidden="1" x14ac:dyDescent="0.25">
      <c r="A9" s="312" t="s">
        <v>379</v>
      </c>
      <c r="B9" s="918"/>
      <c r="C9" s="313">
        <f>C10+C13+C16+C19</f>
        <v>0</v>
      </c>
      <c r="D9" s="314"/>
      <c r="E9" s="320"/>
      <c r="F9" s="290">
        <f>F10+F13+F16+F19</f>
        <v>0</v>
      </c>
      <c r="G9" s="292">
        <f>G10+G13+G16+G19</f>
        <v>0</v>
      </c>
    </row>
    <row r="10" spans="1:8" ht="15.75" hidden="1" x14ac:dyDescent="0.25">
      <c r="A10" s="330" t="s">
        <v>729</v>
      </c>
      <c r="B10" s="919"/>
      <c r="C10" s="331">
        <f>SUM(C11:C12)</f>
        <v>0</v>
      </c>
      <c r="D10" s="332"/>
      <c r="E10" s="333"/>
      <c r="F10" s="331">
        <f>SUM(F11:F12)</f>
        <v>0</v>
      </c>
      <c r="G10" s="334">
        <f>SUM(G11:G12)</f>
        <v>0</v>
      </c>
    </row>
    <row r="11" spans="1:8" ht="15.75" hidden="1" x14ac:dyDescent="0.25">
      <c r="A11" s="297"/>
      <c r="B11" s="920"/>
      <c r="C11" s="301"/>
      <c r="D11" s="301"/>
      <c r="E11" s="298"/>
      <c r="F11" s="299">
        <f t="shared" ref="F11" si="0">E11*D11*C11</f>
        <v>0</v>
      </c>
      <c r="G11" s="300">
        <f t="shared" ref="G11" si="1">D11/18</f>
        <v>0</v>
      </c>
    </row>
    <row r="12" spans="1:8" ht="15.75" hidden="1" x14ac:dyDescent="0.25">
      <c r="A12" s="318"/>
      <c r="B12" s="921"/>
      <c r="C12" s="301"/>
      <c r="D12" s="301"/>
      <c r="E12" s="298"/>
      <c r="F12" s="299">
        <f t="shared" ref="F12" si="2">E12*D12*C12</f>
        <v>0</v>
      </c>
      <c r="G12" s="300">
        <f t="shared" ref="G12" si="3">D12/18</f>
        <v>0</v>
      </c>
    </row>
    <row r="13" spans="1:8" ht="15.75" hidden="1" x14ac:dyDescent="0.25">
      <c r="A13" s="336" t="s">
        <v>730</v>
      </c>
      <c r="B13" s="922"/>
      <c r="C13" s="337">
        <f>SUM(C14:C15)</f>
        <v>0</v>
      </c>
      <c r="D13" s="338"/>
      <c r="E13" s="339"/>
      <c r="F13" s="337">
        <f>SUM(F14:F15)</f>
        <v>0</v>
      </c>
      <c r="G13" s="340">
        <f>SUM(G14:G15)</f>
        <v>0</v>
      </c>
    </row>
    <row r="14" spans="1:8" ht="15.75" hidden="1" x14ac:dyDescent="0.25">
      <c r="A14" s="335"/>
      <c r="B14" s="923"/>
      <c r="C14" s="301"/>
      <c r="D14" s="301"/>
      <c r="E14" s="298"/>
      <c r="F14" s="299">
        <f t="shared" ref="F14:F15" si="4">E14*D14*C14</f>
        <v>0</v>
      </c>
      <c r="G14" s="300">
        <f t="shared" ref="G14:G15" si="5">D14/18</f>
        <v>0</v>
      </c>
    </row>
    <row r="15" spans="1:8" ht="15.75" hidden="1" x14ac:dyDescent="0.25">
      <c r="A15" s="318"/>
      <c r="B15" s="921"/>
      <c r="C15" s="301"/>
      <c r="D15" s="301"/>
      <c r="E15" s="298"/>
      <c r="F15" s="299">
        <f t="shared" si="4"/>
        <v>0</v>
      </c>
      <c r="G15" s="300">
        <f t="shared" si="5"/>
        <v>0</v>
      </c>
    </row>
    <row r="16" spans="1:8" ht="15.75" hidden="1" x14ac:dyDescent="0.25">
      <c r="A16" s="336" t="s">
        <v>731</v>
      </c>
      <c r="B16" s="922"/>
      <c r="C16" s="337">
        <f>SUM(C17:C18)</f>
        <v>0</v>
      </c>
      <c r="D16" s="338"/>
      <c r="E16" s="339"/>
      <c r="F16" s="337">
        <f>SUM(F17:F18)</f>
        <v>0</v>
      </c>
      <c r="G16" s="340">
        <f>SUM(G17:G18)</f>
        <v>0</v>
      </c>
    </row>
    <row r="17" spans="1:14" ht="15.75" hidden="1" x14ac:dyDescent="0.25">
      <c r="A17" s="335"/>
      <c r="B17" s="923"/>
      <c r="C17" s="301"/>
      <c r="D17" s="301"/>
      <c r="E17" s="298"/>
      <c r="F17" s="299">
        <f t="shared" ref="F17:F18" si="6">E17*D17*C17</f>
        <v>0</v>
      </c>
      <c r="G17" s="300">
        <f t="shared" ref="G17:G18" si="7">D17/18</f>
        <v>0</v>
      </c>
    </row>
    <row r="18" spans="1:14" ht="15.75" hidden="1" x14ac:dyDescent="0.25">
      <c r="A18" s="318"/>
      <c r="B18" s="921"/>
      <c r="C18" s="301"/>
      <c r="D18" s="301"/>
      <c r="E18" s="298"/>
      <c r="F18" s="299">
        <f t="shared" si="6"/>
        <v>0</v>
      </c>
      <c r="G18" s="300">
        <f t="shared" si="7"/>
        <v>0</v>
      </c>
    </row>
    <row r="19" spans="1:14" ht="15.75" hidden="1" x14ac:dyDescent="0.25">
      <c r="A19" s="336" t="s">
        <v>723</v>
      </c>
      <c r="B19" s="922"/>
      <c r="C19" s="337">
        <f>SUM(C20:C21)</f>
        <v>0</v>
      </c>
      <c r="D19" s="338"/>
      <c r="E19" s="339"/>
      <c r="F19" s="337">
        <f>SUM(F20:F21)</f>
        <v>0</v>
      </c>
      <c r="G19" s="340">
        <f>SUM(G20:G21)</f>
        <v>0</v>
      </c>
    </row>
    <row r="20" spans="1:14" ht="15.75" hidden="1" x14ac:dyDescent="0.25">
      <c r="A20" s="318"/>
      <c r="B20" s="921"/>
      <c r="C20" s="301"/>
      <c r="D20" s="301"/>
      <c r="E20" s="298"/>
      <c r="F20" s="299">
        <f t="shared" ref="F20:F21" si="8">E20*D20*C20</f>
        <v>0</v>
      </c>
      <c r="G20" s="300">
        <f t="shared" ref="G20:G21" si="9">D20/18</f>
        <v>0</v>
      </c>
    </row>
    <row r="21" spans="1:14" ht="15.75" hidden="1" x14ac:dyDescent="0.25">
      <c r="A21" s="318"/>
      <c r="B21" s="921"/>
      <c r="C21" s="301"/>
      <c r="D21" s="301"/>
      <c r="E21" s="298"/>
      <c r="F21" s="299">
        <f t="shared" si="8"/>
        <v>0</v>
      </c>
      <c r="G21" s="300">
        <f t="shared" si="9"/>
        <v>0</v>
      </c>
    </row>
    <row r="22" spans="1:14" ht="18.75" hidden="1" x14ac:dyDescent="0.25">
      <c r="A22" s="100"/>
      <c r="B22" s="100"/>
    </row>
    <row r="23" spans="1:14" hidden="1" x14ac:dyDescent="0.25"/>
    <row r="24" spans="1:14" hidden="1" x14ac:dyDescent="0.25"/>
    <row r="25" spans="1:14" hidden="1" x14ac:dyDescent="0.25"/>
    <row r="26" spans="1:14" hidden="1" x14ac:dyDescent="0.25"/>
    <row r="27" spans="1:14" hidden="1" x14ac:dyDescent="0.25"/>
    <row r="28" spans="1:14" hidden="1" x14ac:dyDescent="0.25"/>
    <row r="29" spans="1:14" hidden="1" x14ac:dyDescent="0.25"/>
    <row r="30" spans="1:14" x14ac:dyDescent="0.25">
      <c r="B30" s="1161" t="s">
        <v>1055</v>
      </c>
      <c r="C30" s="1161"/>
      <c r="D30" s="1161"/>
      <c r="E30" s="1161"/>
      <c r="F30" s="1161"/>
      <c r="G30" s="1161"/>
      <c r="J30" s="452" t="s">
        <v>776</v>
      </c>
    </row>
    <row r="31" spans="1:14" ht="77.25" customHeight="1" x14ac:dyDescent="0.25">
      <c r="A31" s="343"/>
      <c r="B31" s="486" t="s">
        <v>1054</v>
      </c>
      <c r="C31" s="486" t="s">
        <v>421</v>
      </c>
      <c r="D31" s="486" t="s">
        <v>422</v>
      </c>
      <c r="E31" s="486" t="s">
        <v>427</v>
      </c>
      <c r="F31" s="486" t="s">
        <v>432</v>
      </c>
      <c r="G31" s="486" t="s">
        <v>484</v>
      </c>
      <c r="J31" s="451" t="s">
        <v>421</v>
      </c>
      <c r="K31" s="451" t="s">
        <v>422</v>
      </c>
      <c r="L31" s="455" t="s">
        <v>427</v>
      </c>
      <c r="M31" s="451" t="s">
        <v>432</v>
      </c>
      <c r="N31" s="451" t="s">
        <v>484</v>
      </c>
    </row>
    <row r="32" spans="1:14" ht="15.75" x14ac:dyDescent="0.25">
      <c r="A32" s="121" t="s">
        <v>53</v>
      </c>
      <c r="B32" s="160">
        <v>13735</v>
      </c>
      <c r="C32" s="160">
        <f>B32*9</f>
        <v>123615</v>
      </c>
      <c r="D32" s="160">
        <v>651</v>
      </c>
      <c r="E32" s="160">
        <v>67</v>
      </c>
      <c r="F32" s="160">
        <v>36</v>
      </c>
      <c r="G32" s="347">
        <v>20.67</v>
      </c>
      <c r="H32" s="1" t="s">
        <v>1056</v>
      </c>
      <c r="J32" s="160">
        <v>137196</v>
      </c>
      <c r="K32" s="160">
        <v>745</v>
      </c>
      <c r="L32" s="160">
        <f>72+4</f>
        <v>76</v>
      </c>
      <c r="M32" s="160">
        <v>36</v>
      </c>
      <c r="N32" s="347"/>
    </row>
    <row r="33" spans="1:14" ht="15.75" x14ac:dyDescent="0.25">
      <c r="A33" s="121" t="s">
        <v>54</v>
      </c>
      <c r="B33" s="160">
        <v>1706</v>
      </c>
      <c r="C33" s="160">
        <f>B33*9</f>
        <v>15354</v>
      </c>
      <c r="D33" s="160">
        <v>98</v>
      </c>
      <c r="E33" s="160">
        <v>10</v>
      </c>
      <c r="F33" s="160">
        <v>36</v>
      </c>
      <c r="G33" s="347">
        <v>2.94</v>
      </c>
      <c r="H33" s="1" t="s">
        <v>1056</v>
      </c>
      <c r="J33" s="160">
        <v>19656</v>
      </c>
      <c r="K33" s="160">
        <v>110</v>
      </c>
      <c r="L33" s="160">
        <v>11</v>
      </c>
      <c r="M33" s="160">
        <v>36</v>
      </c>
      <c r="N33" s="347"/>
    </row>
    <row r="34" spans="1:14" ht="15.75" x14ac:dyDescent="0.25">
      <c r="A34" s="121" t="s">
        <v>428</v>
      </c>
      <c r="B34" s="134">
        <f>B35+B36+B37</f>
        <v>1632</v>
      </c>
      <c r="C34" s="134">
        <f>C35+C36+C37</f>
        <v>14688</v>
      </c>
      <c r="D34" s="134">
        <f>D35+D36+D37</f>
        <v>92</v>
      </c>
      <c r="E34" s="134">
        <f>E35+E36+E37</f>
        <v>8</v>
      </c>
      <c r="F34" s="927">
        <f>IF(B34=0,0,(B35*F35+B36*F36+B37*F37)/(B35+B36+B37))</f>
        <v>36</v>
      </c>
      <c r="G34" s="348">
        <f>G35+G36+G37</f>
        <v>2</v>
      </c>
      <c r="J34" s="134">
        <f>J35+J36+J37</f>
        <v>9504</v>
      </c>
      <c r="K34" s="134">
        <f>K35+K36+K37</f>
        <v>56</v>
      </c>
      <c r="L34" s="134">
        <f>L35+L36+L37</f>
        <v>5</v>
      </c>
      <c r="M34" s="133"/>
      <c r="N34" s="348">
        <f>N35+N36+N37</f>
        <v>0</v>
      </c>
    </row>
    <row r="35" spans="1:14" ht="24" x14ac:dyDescent="0.25">
      <c r="A35" s="12" t="s">
        <v>429</v>
      </c>
      <c r="B35" s="344">
        <v>1632</v>
      </c>
      <c r="C35" s="344">
        <f>B35*9</f>
        <v>14688</v>
      </c>
      <c r="D35" s="344">
        <v>92</v>
      </c>
      <c r="E35" s="344">
        <v>8</v>
      </c>
      <c r="F35" s="344">
        <v>36</v>
      </c>
      <c r="G35" s="349">
        <v>2</v>
      </c>
      <c r="H35" s="1" t="s">
        <v>1056</v>
      </c>
      <c r="J35" s="344">
        <v>9504</v>
      </c>
      <c r="K35" s="344">
        <v>56</v>
      </c>
      <c r="L35" s="344">
        <v>5</v>
      </c>
      <c r="M35" s="344">
        <v>36</v>
      </c>
      <c r="N35" s="349"/>
    </row>
    <row r="36" spans="1:14" ht="24" x14ac:dyDescent="0.25">
      <c r="A36" s="12" t="s">
        <v>430</v>
      </c>
      <c r="B36" s="344"/>
      <c r="C36" s="344">
        <f t="shared" ref="C36:C40" si="10">B36*9</f>
        <v>0</v>
      </c>
      <c r="D36" s="344"/>
      <c r="E36" s="344"/>
      <c r="F36" s="344"/>
      <c r="G36" s="349"/>
      <c r="J36" s="344"/>
      <c r="K36" s="344"/>
      <c r="L36" s="344"/>
      <c r="M36" s="344"/>
      <c r="N36" s="349"/>
    </row>
    <row r="37" spans="1:14" ht="24" x14ac:dyDescent="0.25">
      <c r="A37" s="12" t="s">
        <v>431</v>
      </c>
      <c r="B37" s="344"/>
      <c r="C37" s="344">
        <f>B37*12</f>
        <v>0</v>
      </c>
      <c r="D37" s="344"/>
      <c r="E37" s="344"/>
      <c r="F37" s="344"/>
      <c r="G37" s="349"/>
      <c r="J37" s="344"/>
      <c r="K37" s="344"/>
      <c r="L37" s="344"/>
      <c r="M37" s="344"/>
      <c r="N37" s="349"/>
    </row>
    <row r="38" spans="1:14" ht="15.75" x14ac:dyDescent="0.25">
      <c r="A38" s="121" t="s">
        <v>55</v>
      </c>
      <c r="B38" s="160">
        <v>7608</v>
      </c>
      <c r="C38" s="160">
        <f t="shared" si="10"/>
        <v>68472</v>
      </c>
      <c r="D38" s="160">
        <v>387</v>
      </c>
      <c r="E38" s="160">
        <v>37</v>
      </c>
      <c r="F38" s="160">
        <v>36</v>
      </c>
      <c r="G38" s="347">
        <v>11.33</v>
      </c>
      <c r="H38" s="1" t="s">
        <v>1056</v>
      </c>
      <c r="J38" s="160">
        <v>70668</v>
      </c>
      <c r="K38" s="160">
        <v>405</v>
      </c>
      <c r="L38" s="160">
        <v>39</v>
      </c>
      <c r="M38" s="160">
        <v>36</v>
      </c>
      <c r="N38" s="347"/>
    </row>
    <row r="39" spans="1:14" ht="15.75" x14ac:dyDescent="0.25">
      <c r="A39" s="121" t="s">
        <v>56</v>
      </c>
      <c r="B39" s="160"/>
      <c r="C39" s="160">
        <f t="shared" si="10"/>
        <v>0</v>
      </c>
      <c r="D39" s="160"/>
      <c r="E39" s="160"/>
      <c r="F39" s="160"/>
      <c r="G39" s="347"/>
      <c r="J39" s="160"/>
      <c r="K39" s="160"/>
      <c r="L39" s="160"/>
      <c r="M39" s="160"/>
      <c r="N39" s="347"/>
    </row>
    <row r="40" spans="1:14" ht="15.75" x14ac:dyDescent="0.25">
      <c r="A40" s="121" t="s">
        <v>57</v>
      </c>
      <c r="B40" s="160">
        <v>960</v>
      </c>
      <c r="C40" s="160">
        <f t="shared" si="10"/>
        <v>8640</v>
      </c>
      <c r="D40" s="160">
        <v>72</v>
      </c>
      <c r="E40" s="160">
        <v>4</v>
      </c>
      <c r="F40" s="160">
        <v>36</v>
      </c>
      <c r="G40" s="347">
        <v>1.33</v>
      </c>
      <c r="H40" s="1" t="s">
        <v>1056</v>
      </c>
      <c r="J40" s="160"/>
      <c r="K40" s="160"/>
      <c r="L40" s="160"/>
      <c r="M40" s="160"/>
      <c r="N40" s="347"/>
    </row>
    <row r="41" spans="1:14" ht="24" x14ac:dyDescent="0.25">
      <c r="A41" s="122" t="s">
        <v>462</v>
      </c>
      <c r="B41" s="160"/>
      <c r="C41" s="160">
        <f>B41*12</f>
        <v>0</v>
      </c>
      <c r="D41" s="160"/>
      <c r="E41" s="160"/>
      <c r="F41" s="160"/>
      <c r="G41" s="347"/>
      <c r="J41" s="160"/>
      <c r="K41" s="160"/>
      <c r="L41" s="160"/>
      <c r="M41" s="160"/>
      <c r="N41" s="347"/>
    </row>
    <row r="42" spans="1:14" x14ac:dyDescent="0.25">
      <c r="A42" s="346" t="s">
        <v>472</v>
      </c>
      <c r="B42" s="152">
        <f>SUM(B32:B33,B35:B41)</f>
        <v>25641</v>
      </c>
      <c r="C42" s="152">
        <f>SUM(C32:C33,C35:C41)</f>
        <v>230769</v>
      </c>
      <c r="D42" s="152">
        <f>SUM(D32:D33,D35:D41)</f>
        <v>1300</v>
      </c>
      <c r="E42" s="152">
        <f>SUM(E32:E33,E35:E41)</f>
        <v>126</v>
      </c>
      <c r="F42" s="152"/>
      <c r="G42" s="350">
        <f>SUM(G32:G33,G35:G41)</f>
        <v>38.270000000000003</v>
      </c>
      <c r="J42" s="152">
        <f>SUM(J32:J33,J35:J41)</f>
        <v>237024</v>
      </c>
      <c r="K42" s="152">
        <f>SUM(K32:K33,K35:K41)</f>
        <v>1316</v>
      </c>
      <c r="L42" s="152">
        <f>SUM(L32:L33,L35:L41)</f>
        <v>131</v>
      </c>
      <c r="M42" s="152"/>
      <c r="N42" s="350">
        <f>SUM(N32:N33,N35:N41)</f>
        <v>0</v>
      </c>
    </row>
    <row r="43" spans="1:14" x14ac:dyDescent="0.25">
      <c r="C43" s="398">
        <f>C42/9</f>
        <v>25641</v>
      </c>
      <c r="J43" s="1">
        <f>J42/9</f>
        <v>26336</v>
      </c>
    </row>
    <row r="46" spans="1:14" x14ac:dyDescent="0.25">
      <c r="A46" s="281"/>
      <c r="B46" s="281"/>
      <c r="C46" s="481">
        <v>2023</v>
      </c>
      <c r="D46" s="481">
        <v>2024</v>
      </c>
      <c r="E46" s="481">
        <v>2025</v>
      </c>
    </row>
    <row r="47" spans="1:14" x14ac:dyDescent="0.25">
      <c r="A47" s="201" t="s">
        <v>500</v>
      </c>
      <c r="B47" s="915"/>
      <c r="C47" s="98">
        <f t="shared" ref="C47:E47" si="11">SUM(C48:C54)</f>
        <v>230769</v>
      </c>
      <c r="D47" s="98">
        <f t="shared" si="11"/>
        <v>230769</v>
      </c>
      <c r="E47" s="98">
        <f t="shared" si="11"/>
        <v>230769</v>
      </c>
    </row>
    <row r="48" spans="1:14" x14ac:dyDescent="0.25">
      <c r="A48" s="12" t="s">
        <v>53</v>
      </c>
      <c r="B48" s="914"/>
      <c r="C48" s="482">
        <f>C32</f>
        <v>123615</v>
      </c>
      <c r="D48" s="185">
        <f>C48</f>
        <v>123615</v>
      </c>
      <c r="E48" s="185">
        <f>C48</f>
        <v>123615</v>
      </c>
    </row>
    <row r="49" spans="1:5" x14ac:dyDescent="0.25">
      <c r="A49" s="12" t="s">
        <v>54</v>
      </c>
      <c r="B49" s="914"/>
      <c r="C49" s="482">
        <f>C33</f>
        <v>15354</v>
      </c>
      <c r="D49" s="185">
        <f t="shared" ref="D49:D54" si="12">C49</f>
        <v>15354</v>
      </c>
      <c r="E49" s="185">
        <f t="shared" ref="E49:E54" si="13">C49</f>
        <v>15354</v>
      </c>
    </row>
    <row r="50" spans="1:5" x14ac:dyDescent="0.25">
      <c r="A50" s="12" t="s">
        <v>52</v>
      </c>
      <c r="B50" s="914"/>
      <c r="C50" s="482">
        <f>C34</f>
        <v>14688</v>
      </c>
      <c r="D50" s="185">
        <f t="shared" si="12"/>
        <v>14688</v>
      </c>
      <c r="E50" s="185">
        <f t="shared" si="13"/>
        <v>14688</v>
      </c>
    </row>
    <row r="51" spans="1:5" ht="24" x14ac:dyDescent="0.25">
      <c r="A51" s="12" t="s">
        <v>490</v>
      </c>
      <c r="B51" s="914"/>
      <c r="C51" s="482">
        <f>C41</f>
        <v>0</v>
      </c>
      <c r="D51" s="185">
        <f t="shared" si="12"/>
        <v>0</v>
      </c>
      <c r="E51" s="185">
        <f t="shared" si="13"/>
        <v>0</v>
      </c>
    </row>
    <row r="52" spans="1:5" x14ac:dyDescent="0.25">
      <c r="A52" s="12" t="s">
        <v>55</v>
      </c>
      <c r="B52" s="914"/>
      <c r="C52" s="482">
        <f>C38</f>
        <v>68472</v>
      </c>
      <c r="D52" s="185">
        <f t="shared" si="12"/>
        <v>68472</v>
      </c>
      <c r="E52" s="185">
        <f t="shared" si="13"/>
        <v>68472</v>
      </c>
    </row>
    <row r="53" spans="1:5" x14ac:dyDescent="0.25">
      <c r="A53" s="12" t="s">
        <v>56</v>
      </c>
      <c r="B53" s="914"/>
      <c r="C53" s="482">
        <f>C39</f>
        <v>0</v>
      </c>
      <c r="D53" s="185">
        <f t="shared" si="12"/>
        <v>0</v>
      </c>
      <c r="E53" s="185">
        <f t="shared" si="13"/>
        <v>0</v>
      </c>
    </row>
    <row r="54" spans="1:5" x14ac:dyDescent="0.25">
      <c r="A54" s="12" t="s">
        <v>57</v>
      </c>
      <c r="B54" s="914"/>
      <c r="C54" s="482">
        <f>C40</f>
        <v>8640</v>
      </c>
      <c r="D54" s="185">
        <f t="shared" si="12"/>
        <v>8640</v>
      </c>
      <c r="E54" s="185">
        <f t="shared" si="13"/>
        <v>8640</v>
      </c>
    </row>
  </sheetData>
  <mergeCells count="6">
    <mergeCell ref="B30:G30"/>
    <mergeCell ref="A4:H4"/>
    <mergeCell ref="A6:G6"/>
    <mergeCell ref="A2:G2"/>
    <mergeCell ref="A3:G3"/>
    <mergeCell ref="A5:G5"/>
  </mergeCells>
  <pageMargins left="0.51181102362204722" right="0.11811023622047245" top="0.19685039370078741" bottom="0.19685039370078741" header="0.11811023622047245" footer="0.11811023622047245"/>
  <pageSetup paperSize="9" scale="41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ID29"/>
  <sheetViews>
    <sheetView view="pageBreakPreview" zoomScale="75" zoomScaleNormal="75" zoomScaleSheetLayoutView="75" workbookViewId="0">
      <pane xSplit="1" ySplit="9" topLeftCell="B10" activePane="bottomRight" state="frozen"/>
      <selection pane="topRight" activeCell="C1" sqref="C1"/>
      <selection pane="bottomLeft" activeCell="A11" sqref="A11"/>
      <selection pane="bottomRight" activeCell="A19" sqref="A19"/>
    </sheetView>
  </sheetViews>
  <sheetFormatPr defaultColWidth="11.5703125" defaultRowHeight="15.75" x14ac:dyDescent="0.25"/>
  <cols>
    <col min="1" max="1" width="25.28515625" style="66" customWidth="1"/>
    <col min="2" max="3" width="12.85546875" style="66" customWidth="1"/>
    <col min="4" max="5" width="10.5703125" style="66" customWidth="1"/>
    <col min="6" max="6" width="13.7109375" style="66" customWidth="1"/>
    <col min="7" max="7" width="13.28515625" style="66" customWidth="1"/>
    <col min="8" max="8" width="10.85546875" style="66" customWidth="1"/>
    <col min="9" max="9" width="10.140625" style="66" customWidth="1"/>
    <col min="10" max="10" width="10.42578125" style="66" bestFit="1" customWidth="1"/>
    <col min="11" max="14" width="9.140625" style="66" customWidth="1"/>
    <col min="15" max="15" width="9.28515625" style="66" customWidth="1"/>
    <col min="16" max="18" width="9.140625" style="66" customWidth="1"/>
    <col min="19" max="19" width="9.7109375" style="66" customWidth="1"/>
    <col min="20" max="21" width="9.140625" style="66" customWidth="1"/>
    <col min="22" max="22" width="9.140625" style="66" hidden="1" customWidth="1"/>
    <col min="23" max="24" width="9.140625" style="66" customWidth="1"/>
    <col min="25" max="25" width="9.140625" style="66" hidden="1" customWidth="1"/>
    <col min="26" max="26" width="9.85546875" style="66" bestFit="1" customWidth="1"/>
    <col min="27" max="27" width="10.42578125" style="66" customWidth="1"/>
    <col min="28" max="28" width="13.140625" style="66" customWidth="1"/>
    <col min="29" max="29" width="9.85546875" style="66" customWidth="1"/>
    <col min="30" max="30" width="9.140625" style="66" customWidth="1"/>
    <col min="31" max="36" width="11.5703125" style="66" customWidth="1"/>
    <col min="37" max="37" width="11.5703125" style="66" hidden="1" customWidth="1"/>
    <col min="38" max="38" width="2.85546875" style="66" customWidth="1"/>
    <col min="39" max="40" width="12.85546875" style="66" customWidth="1"/>
    <col min="41" max="42" width="10.5703125" style="66" customWidth="1"/>
    <col min="43" max="43" width="13.7109375" style="66" customWidth="1"/>
    <col min="44" max="44" width="13.28515625" style="66" customWidth="1"/>
    <col min="45" max="45" width="10.85546875" style="66" customWidth="1"/>
    <col min="46" max="46" width="10.140625" style="66" customWidth="1"/>
    <col min="47" max="47" width="10.42578125" style="66" bestFit="1" customWidth="1"/>
    <col min="48" max="51" width="9.140625" style="66" customWidth="1"/>
    <col min="52" max="52" width="9.28515625" style="66" customWidth="1"/>
    <col min="53" max="55" width="9.140625" style="66" customWidth="1"/>
    <col min="56" max="56" width="9.7109375" style="66" customWidth="1"/>
    <col min="57" max="58" width="9.140625" style="66" customWidth="1"/>
    <col min="59" max="59" width="9.140625" style="66" hidden="1" customWidth="1"/>
    <col min="60" max="61" width="9.140625" style="66" customWidth="1"/>
    <col min="62" max="62" width="9.140625" style="66" hidden="1" customWidth="1"/>
    <col min="63" max="63" width="9.85546875" style="66" bestFit="1" customWidth="1"/>
    <col min="64" max="64" width="9.140625" style="66" customWidth="1"/>
    <col min="65" max="65" width="13.140625" style="66" customWidth="1"/>
    <col min="66" max="66" width="9.85546875" style="66" customWidth="1"/>
    <col min="67" max="67" width="9.140625" style="66" customWidth="1"/>
    <col min="68" max="73" width="11.5703125" style="66" customWidth="1"/>
    <col min="74" max="74" width="11.5703125" style="66" hidden="1" customWidth="1"/>
    <col min="75" max="75" width="2.85546875" style="66" customWidth="1"/>
    <col min="76" max="77" width="12.85546875" style="66" customWidth="1"/>
    <col min="78" max="79" width="10.5703125" style="66" customWidth="1"/>
    <col min="80" max="80" width="13.7109375" style="66" customWidth="1"/>
    <col min="81" max="81" width="13.28515625" style="66" customWidth="1"/>
    <col min="82" max="82" width="10.85546875" style="66" customWidth="1"/>
    <col min="83" max="83" width="10.140625" style="66" customWidth="1"/>
    <col min="84" max="84" width="10.42578125" style="66" bestFit="1" customWidth="1"/>
    <col min="85" max="88" width="9.140625" style="66" customWidth="1"/>
    <col min="89" max="89" width="9.28515625" style="66" customWidth="1"/>
    <col min="90" max="92" width="9.140625" style="66" customWidth="1"/>
    <col min="93" max="93" width="9.7109375" style="66" customWidth="1"/>
    <col min="94" max="95" width="9.140625" style="66" customWidth="1"/>
    <col min="96" max="96" width="9.140625" style="66" hidden="1" customWidth="1"/>
    <col min="97" max="98" width="9.140625" style="66" customWidth="1"/>
    <col min="99" max="99" width="9.140625" style="66" hidden="1" customWidth="1"/>
    <col min="100" max="100" width="9.85546875" style="66" bestFit="1" customWidth="1"/>
    <col min="101" max="101" width="9.140625" style="66" customWidth="1"/>
    <col min="102" max="102" width="13.140625" style="66" customWidth="1"/>
    <col min="103" max="103" width="9.85546875" style="66" customWidth="1"/>
    <col min="104" max="104" width="9.140625" style="66" customWidth="1"/>
    <col min="105" max="110" width="11.5703125" style="66" customWidth="1"/>
    <col min="111" max="111" width="11.5703125" style="66" hidden="1" customWidth="1"/>
    <col min="112" max="112" width="3" style="66" customWidth="1"/>
    <col min="113" max="114" width="12.85546875" style="66" customWidth="1"/>
    <col min="115" max="116" width="10.5703125" style="66" customWidth="1"/>
    <col min="117" max="117" width="13.7109375" style="66" customWidth="1"/>
    <col min="118" max="118" width="13.28515625" style="66" customWidth="1"/>
    <col min="119" max="119" width="10.85546875" style="66" customWidth="1"/>
    <col min="120" max="120" width="10.140625" style="66" customWidth="1"/>
    <col min="121" max="121" width="10.42578125" style="66" bestFit="1" customWidth="1"/>
    <col min="122" max="125" width="9.140625" style="66" customWidth="1"/>
    <col min="126" max="126" width="9.28515625" style="66" customWidth="1"/>
    <col min="127" max="129" width="9.140625" style="66" customWidth="1"/>
    <col min="130" max="130" width="9.7109375" style="66" customWidth="1"/>
    <col min="131" max="132" width="9.140625" style="66" customWidth="1"/>
    <col min="133" max="133" width="9.140625" style="66" hidden="1" customWidth="1"/>
    <col min="134" max="135" width="9.140625" style="66" customWidth="1"/>
    <col min="136" max="136" width="9.140625" style="66" hidden="1" customWidth="1"/>
    <col min="137" max="137" width="9.85546875" style="66" bestFit="1" customWidth="1"/>
    <col min="138" max="138" width="9.140625" style="66" customWidth="1"/>
    <col min="139" max="139" width="13.140625" style="66" customWidth="1"/>
    <col min="140" max="140" width="9.85546875" style="66" customWidth="1"/>
    <col min="141" max="141" width="9.140625" style="66" customWidth="1"/>
    <col min="142" max="147" width="11.5703125" style="66" customWidth="1"/>
    <col min="148" max="148" width="11.5703125" style="66" hidden="1" customWidth="1"/>
    <col min="149" max="149" width="3" style="66" customWidth="1"/>
    <col min="150" max="151" width="12.85546875" style="66" customWidth="1"/>
    <col min="152" max="153" width="10.5703125" style="66" customWidth="1"/>
    <col min="154" max="154" width="13.7109375" style="66" customWidth="1"/>
    <col min="155" max="155" width="13.28515625" style="66" customWidth="1"/>
    <col min="156" max="156" width="10.85546875" style="66" customWidth="1"/>
    <col min="157" max="157" width="10.140625" style="66" customWidth="1"/>
    <col min="158" max="158" width="10.42578125" style="66" bestFit="1" customWidth="1"/>
    <col min="159" max="162" width="9.140625" style="66" customWidth="1"/>
    <col min="163" max="163" width="9.28515625" style="66" customWidth="1"/>
    <col min="164" max="166" width="9.140625" style="66" customWidth="1"/>
    <col min="167" max="167" width="9.7109375" style="66" customWidth="1"/>
    <col min="168" max="169" width="9.140625" style="66" customWidth="1"/>
    <col min="170" max="170" width="9.140625" style="66" hidden="1" customWidth="1"/>
    <col min="171" max="172" width="9.140625" style="66" customWidth="1"/>
    <col min="173" max="173" width="9.140625" style="66" hidden="1" customWidth="1"/>
    <col min="174" max="174" width="9.85546875" style="66" bestFit="1" customWidth="1"/>
    <col min="175" max="175" width="9.140625" style="66" customWidth="1"/>
    <col min="176" max="176" width="13.140625" style="66" customWidth="1"/>
    <col min="177" max="177" width="9.85546875" style="66" customWidth="1"/>
    <col min="178" max="178" width="9.140625" style="66" customWidth="1"/>
    <col min="179" max="184" width="11.5703125" style="66" customWidth="1"/>
    <col min="185" max="185" width="11.5703125" style="66" hidden="1" customWidth="1"/>
    <col min="186" max="186" width="2.85546875" style="66" customWidth="1"/>
    <col min="187" max="188" width="12.85546875" style="66" customWidth="1"/>
    <col min="189" max="190" width="10.5703125" style="66" customWidth="1"/>
    <col min="191" max="191" width="13.7109375" style="66" customWidth="1"/>
    <col min="192" max="192" width="13.28515625" style="66" customWidth="1"/>
    <col min="193" max="193" width="10.85546875" style="66" customWidth="1"/>
    <col min="194" max="194" width="10.140625" style="66" customWidth="1"/>
    <col min="195" max="195" width="10.42578125" style="66" bestFit="1" customWidth="1"/>
    <col min="196" max="199" width="9.140625" style="66" customWidth="1"/>
    <col min="200" max="200" width="9.28515625" style="66" customWidth="1"/>
    <col min="201" max="203" width="9.140625" style="66" customWidth="1"/>
    <col min="204" max="204" width="9.7109375" style="66" customWidth="1"/>
    <col min="205" max="206" width="9.140625" style="66" customWidth="1"/>
    <col min="207" max="207" width="9.140625" style="66" hidden="1" customWidth="1"/>
    <col min="208" max="209" width="9.140625" style="66" customWidth="1"/>
    <col min="210" max="210" width="9.140625" style="66" hidden="1" customWidth="1"/>
    <col min="211" max="211" width="9.85546875" style="66" bestFit="1" customWidth="1"/>
    <col min="212" max="212" width="9.140625" style="66" customWidth="1"/>
    <col min="213" max="213" width="13.140625" style="66" customWidth="1"/>
    <col min="214" max="214" width="9.85546875" style="66" customWidth="1"/>
    <col min="215" max="215" width="9.140625" style="66" customWidth="1"/>
    <col min="216" max="218" width="11.5703125" style="66" customWidth="1"/>
    <col min="219" max="219" width="12.7109375" style="66" customWidth="1"/>
    <col min="220" max="221" width="11.5703125" style="66" customWidth="1"/>
    <col min="222" max="222" width="11.5703125" style="66" hidden="1" customWidth="1"/>
    <col min="223" max="223" width="2.28515625" style="66" customWidth="1"/>
    <col min="224" max="224" width="9.140625" style="66" customWidth="1"/>
    <col min="225" max="225" width="0" style="66" hidden="1" customWidth="1"/>
    <col min="226" max="232" width="11.5703125" style="66"/>
    <col min="233" max="235" width="14.42578125" style="66" bestFit="1" customWidth="1"/>
    <col min="236" max="237" width="13.28515625" style="66" bestFit="1" customWidth="1"/>
    <col min="238" max="238" width="14.42578125" style="66" bestFit="1" customWidth="1"/>
    <col min="239" max="16384" width="11.5703125" style="66"/>
  </cols>
  <sheetData>
    <row r="1" spans="1:238" x14ac:dyDescent="0.25">
      <c r="A1" s="1"/>
      <c r="B1" s="1"/>
      <c r="C1" s="1"/>
      <c r="HE1" s="1014" t="s">
        <v>359</v>
      </c>
      <c r="HF1" s="1014"/>
      <c r="HG1" s="1014"/>
      <c r="HH1" s="1014"/>
      <c r="HI1" s="1014"/>
      <c r="HJ1" s="1014"/>
      <c r="HK1" s="1014"/>
      <c r="HL1" s="1014"/>
      <c r="HM1" s="1014"/>
      <c r="HN1" s="1014"/>
    </row>
    <row r="2" spans="1:238" x14ac:dyDescent="0.25">
      <c r="A2" s="149"/>
      <c r="B2" s="149"/>
      <c r="C2" s="1014" t="s">
        <v>357</v>
      </c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U2" s="1014"/>
      <c r="V2" s="1014"/>
      <c r="W2" s="1014"/>
      <c r="X2" s="1014"/>
      <c r="Y2" s="1014"/>
      <c r="Z2" s="1014"/>
      <c r="AA2" s="1014"/>
      <c r="AB2" s="1014"/>
      <c r="AC2" s="1014"/>
      <c r="AD2" s="1014"/>
      <c r="AE2" s="1014"/>
      <c r="AF2" s="1014"/>
      <c r="AG2" s="1014"/>
      <c r="AH2" s="1014"/>
      <c r="AI2" s="1014"/>
      <c r="AJ2" s="1014"/>
      <c r="AK2" s="1014"/>
      <c r="AN2" s="1014" t="s">
        <v>357</v>
      </c>
      <c r="AO2" s="1014"/>
      <c r="AP2" s="1014"/>
      <c r="AQ2" s="1014"/>
      <c r="AR2" s="1014"/>
      <c r="AS2" s="1014"/>
      <c r="AT2" s="1014"/>
      <c r="AU2" s="1014"/>
      <c r="AV2" s="1014"/>
      <c r="AW2" s="1014"/>
      <c r="AX2" s="1014"/>
      <c r="AY2" s="1014"/>
      <c r="AZ2" s="1014"/>
      <c r="BA2" s="1014"/>
      <c r="BB2" s="1014"/>
      <c r="BC2" s="1014"/>
      <c r="BD2" s="1014"/>
      <c r="BE2" s="1014"/>
      <c r="BF2" s="1014"/>
      <c r="BG2" s="1014"/>
      <c r="BH2" s="1014"/>
      <c r="BI2" s="1014"/>
      <c r="BJ2" s="1014"/>
      <c r="BK2" s="1014"/>
      <c r="BL2" s="1014"/>
      <c r="BM2" s="1014"/>
      <c r="BN2" s="1014"/>
      <c r="BO2" s="1014"/>
      <c r="BP2" s="1014"/>
      <c r="BQ2" s="1014"/>
      <c r="BR2" s="1014"/>
      <c r="BS2" s="1014"/>
      <c r="BT2" s="1014"/>
      <c r="BU2" s="1014"/>
      <c r="BV2" s="1014"/>
      <c r="BY2" s="1014" t="s">
        <v>357</v>
      </c>
      <c r="BZ2" s="1014"/>
      <c r="CA2" s="1014"/>
      <c r="CB2" s="1014"/>
      <c r="CC2" s="1014"/>
      <c r="CD2" s="1014"/>
      <c r="CE2" s="1014"/>
      <c r="CF2" s="1014"/>
      <c r="CG2" s="1014"/>
      <c r="CH2" s="1014"/>
      <c r="CI2" s="1014"/>
      <c r="CJ2" s="1014"/>
      <c r="CK2" s="1014"/>
      <c r="CL2" s="1014"/>
      <c r="CM2" s="1014"/>
      <c r="CN2" s="1014"/>
      <c r="CO2" s="1014"/>
      <c r="CP2" s="1014"/>
      <c r="CQ2" s="1014"/>
      <c r="CR2" s="1014"/>
      <c r="CS2" s="1014"/>
      <c r="CT2" s="1014"/>
      <c r="CU2" s="1014"/>
      <c r="CV2" s="1014"/>
      <c r="CW2" s="1014"/>
      <c r="CX2" s="1014"/>
      <c r="CY2" s="1014"/>
      <c r="CZ2" s="1014"/>
      <c r="DA2" s="1014"/>
      <c r="DB2" s="1014"/>
      <c r="DC2" s="1014"/>
      <c r="DD2" s="1014"/>
      <c r="DE2" s="1014"/>
      <c r="DF2" s="1014"/>
      <c r="DG2" s="1014"/>
      <c r="DJ2" s="1014" t="s">
        <v>357</v>
      </c>
      <c r="DK2" s="1014"/>
      <c r="DL2" s="1014"/>
      <c r="DM2" s="1014"/>
      <c r="DN2" s="1014"/>
      <c r="DO2" s="1014"/>
      <c r="DP2" s="1014"/>
      <c r="DQ2" s="1014"/>
      <c r="DR2" s="1014"/>
      <c r="DS2" s="1014"/>
      <c r="DT2" s="1014"/>
      <c r="DU2" s="1014"/>
      <c r="DV2" s="1014"/>
      <c r="DW2" s="1014"/>
      <c r="DX2" s="1014"/>
      <c r="DY2" s="1014"/>
      <c r="DZ2" s="1014"/>
      <c r="EA2" s="1014"/>
      <c r="EB2" s="1014"/>
      <c r="EC2" s="1014"/>
      <c r="ED2" s="1014"/>
      <c r="EE2" s="1014"/>
      <c r="EF2" s="1014"/>
      <c r="EG2" s="1014"/>
      <c r="EH2" s="1014"/>
      <c r="EI2" s="1014"/>
      <c r="EJ2" s="1014"/>
      <c r="EK2" s="1014"/>
      <c r="EL2" s="1014"/>
      <c r="EM2" s="1014"/>
      <c r="EN2" s="1014"/>
      <c r="EO2" s="1014"/>
      <c r="EP2" s="1014"/>
      <c r="EQ2" s="1014"/>
      <c r="ER2" s="1014"/>
      <c r="EU2" s="1014" t="s">
        <v>357</v>
      </c>
      <c r="EV2" s="1014"/>
      <c r="EW2" s="1014"/>
      <c r="EX2" s="1014"/>
      <c r="EY2" s="1014"/>
      <c r="EZ2" s="1014"/>
      <c r="FA2" s="1014"/>
      <c r="FB2" s="1014"/>
      <c r="FC2" s="1014"/>
      <c r="FD2" s="1014"/>
      <c r="FE2" s="1014"/>
      <c r="FF2" s="1014"/>
      <c r="FG2" s="1014"/>
      <c r="FH2" s="1014"/>
      <c r="FI2" s="1014"/>
      <c r="FJ2" s="1014"/>
      <c r="FK2" s="1014"/>
      <c r="FL2" s="1014"/>
      <c r="FM2" s="1014"/>
      <c r="FN2" s="1014"/>
      <c r="FO2" s="1014"/>
      <c r="FP2" s="1014"/>
      <c r="FQ2" s="1014"/>
      <c r="FR2" s="1014"/>
      <c r="FS2" s="1014"/>
      <c r="FT2" s="1014"/>
      <c r="FU2" s="1014"/>
      <c r="FV2" s="1014"/>
      <c r="FW2" s="1014"/>
      <c r="FX2" s="1014"/>
      <c r="FY2" s="1014"/>
      <c r="FZ2" s="1014"/>
      <c r="GA2" s="1014"/>
      <c r="GB2" s="1014"/>
      <c r="GC2" s="1014"/>
      <c r="GF2" s="1014" t="s">
        <v>357</v>
      </c>
      <c r="GG2" s="1014"/>
      <c r="GH2" s="1014"/>
      <c r="GI2" s="1014"/>
      <c r="GJ2" s="1014"/>
      <c r="GK2" s="1014"/>
      <c r="GL2" s="1014"/>
      <c r="GM2" s="1014"/>
      <c r="GN2" s="1014"/>
      <c r="GO2" s="1014"/>
      <c r="GP2" s="1014"/>
      <c r="GQ2" s="1014"/>
      <c r="GR2" s="1014"/>
      <c r="GS2" s="1014"/>
      <c r="GT2" s="1014"/>
      <c r="GU2" s="1014"/>
      <c r="GV2" s="1014"/>
      <c r="GW2" s="1014"/>
      <c r="GX2" s="1014"/>
      <c r="GY2" s="1014"/>
      <c r="GZ2" s="1014"/>
      <c r="HA2" s="1014"/>
      <c r="HB2" s="1014"/>
      <c r="HC2" s="1014"/>
      <c r="HD2" s="1014"/>
      <c r="HE2" s="1014"/>
      <c r="HF2" s="1014"/>
      <c r="HG2" s="1014"/>
      <c r="HH2" s="1014"/>
      <c r="HI2" s="1014"/>
      <c r="HJ2" s="1014"/>
      <c r="HK2" s="1014"/>
      <c r="HL2" s="1014"/>
      <c r="HM2" s="1014"/>
      <c r="HN2" s="1014"/>
    </row>
    <row r="3" spans="1:238" ht="15.75" customHeight="1" x14ac:dyDescent="0.25">
      <c r="A3" s="146"/>
      <c r="B3" s="146"/>
      <c r="C3" s="985" t="s">
        <v>358</v>
      </c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985"/>
      <c r="O3" s="985"/>
      <c r="P3" s="985"/>
      <c r="Q3" s="985"/>
      <c r="R3" s="985"/>
      <c r="S3" s="985"/>
      <c r="T3" s="985"/>
      <c r="U3" s="985"/>
      <c r="V3" s="985"/>
      <c r="W3" s="985"/>
      <c r="X3" s="985"/>
      <c r="Y3" s="985"/>
      <c r="Z3" s="985"/>
      <c r="AA3" s="985"/>
      <c r="AB3" s="985"/>
      <c r="AC3" s="985"/>
      <c r="AD3" s="985"/>
      <c r="AE3" s="985"/>
      <c r="AF3" s="985"/>
      <c r="AG3" s="985"/>
      <c r="AH3" s="985"/>
      <c r="AI3" s="985"/>
      <c r="AJ3" s="985"/>
      <c r="AK3" s="985"/>
      <c r="AN3" s="985" t="s">
        <v>358</v>
      </c>
      <c r="AO3" s="985"/>
      <c r="AP3" s="985"/>
      <c r="AQ3" s="985"/>
      <c r="AR3" s="985"/>
      <c r="AS3" s="985"/>
      <c r="AT3" s="985"/>
      <c r="AU3" s="985"/>
      <c r="AV3" s="985"/>
      <c r="AW3" s="985"/>
      <c r="AX3" s="985"/>
      <c r="AY3" s="985"/>
      <c r="AZ3" s="985"/>
      <c r="BA3" s="985"/>
      <c r="BB3" s="985"/>
      <c r="BC3" s="985"/>
      <c r="BD3" s="985"/>
      <c r="BE3" s="985"/>
      <c r="BF3" s="985"/>
      <c r="BG3" s="985"/>
      <c r="BH3" s="985"/>
      <c r="BI3" s="985"/>
      <c r="BJ3" s="985"/>
      <c r="BK3" s="985"/>
      <c r="BL3" s="985"/>
      <c r="BM3" s="985"/>
      <c r="BN3" s="985"/>
      <c r="BO3" s="985"/>
      <c r="BP3" s="985"/>
      <c r="BQ3" s="985"/>
      <c r="BR3" s="985"/>
      <c r="BS3" s="985"/>
      <c r="BT3" s="985"/>
      <c r="BU3" s="985"/>
      <c r="BV3" s="985"/>
      <c r="BY3" s="985" t="s">
        <v>358</v>
      </c>
      <c r="BZ3" s="985"/>
      <c r="CA3" s="985"/>
      <c r="CB3" s="985"/>
      <c r="CC3" s="985"/>
      <c r="CD3" s="985"/>
      <c r="CE3" s="985"/>
      <c r="CF3" s="985"/>
      <c r="CG3" s="985"/>
      <c r="CH3" s="985"/>
      <c r="CI3" s="985"/>
      <c r="CJ3" s="985"/>
      <c r="CK3" s="985"/>
      <c r="CL3" s="985"/>
      <c r="CM3" s="985"/>
      <c r="CN3" s="985"/>
      <c r="CO3" s="985"/>
      <c r="CP3" s="985"/>
      <c r="CQ3" s="985"/>
      <c r="CR3" s="985"/>
      <c r="CS3" s="985"/>
      <c r="CT3" s="985"/>
      <c r="CU3" s="985"/>
      <c r="CV3" s="985"/>
      <c r="CW3" s="985"/>
      <c r="CX3" s="985"/>
      <c r="CY3" s="985"/>
      <c r="CZ3" s="985"/>
      <c r="DA3" s="985"/>
      <c r="DB3" s="985"/>
      <c r="DC3" s="985"/>
      <c r="DD3" s="985"/>
      <c r="DE3" s="985"/>
      <c r="DF3" s="985"/>
      <c r="DG3" s="985"/>
      <c r="DJ3" s="985" t="s">
        <v>358</v>
      </c>
      <c r="DK3" s="985"/>
      <c r="DL3" s="985"/>
      <c r="DM3" s="985"/>
      <c r="DN3" s="985"/>
      <c r="DO3" s="985"/>
      <c r="DP3" s="985"/>
      <c r="DQ3" s="985"/>
      <c r="DR3" s="985"/>
      <c r="DS3" s="985"/>
      <c r="DT3" s="985"/>
      <c r="DU3" s="985"/>
      <c r="DV3" s="985"/>
      <c r="DW3" s="985"/>
      <c r="DX3" s="985"/>
      <c r="DY3" s="985"/>
      <c r="DZ3" s="985"/>
      <c r="EA3" s="985"/>
      <c r="EB3" s="985"/>
      <c r="EC3" s="985"/>
      <c r="ED3" s="985"/>
      <c r="EE3" s="985"/>
      <c r="EF3" s="985"/>
      <c r="EG3" s="985"/>
      <c r="EH3" s="985"/>
      <c r="EI3" s="985"/>
      <c r="EJ3" s="985"/>
      <c r="EK3" s="985"/>
      <c r="EL3" s="985"/>
      <c r="EM3" s="985"/>
      <c r="EN3" s="985"/>
      <c r="EO3" s="985"/>
      <c r="EP3" s="985"/>
      <c r="EQ3" s="985"/>
      <c r="ER3" s="985"/>
      <c r="EU3" s="985" t="s">
        <v>358</v>
      </c>
      <c r="EV3" s="985"/>
      <c r="EW3" s="985"/>
      <c r="EX3" s="985"/>
      <c r="EY3" s="985"/>
      <c r="EZ3" s="985"/>
      <c r="FA3" s="985"/>
      <c r="FB3" s="985"/>
      <c r="FC3" s="985"/>
      <c r="FD3" s="985"/>
      <c r="FE3" s="985"/>
      <c r="FF3" s="985"/>
      <c r="FG3" s="985"/>
      <c r="FH3" s="985"/>
      <c r="FI3" s="985"/>
      <c r="FJ3" s="985"/>
      <c r="FK3" s="985"/>
      <c r="FL3" s="985"/>
      <c r="FM3" s="985"/>
      <c r="FN3" s="985"/>
      <c r="FO3" s="985"/>
      <c r="FP3" s="985"/>
      <c r="FQ3" s="985"/>
      <c r="FR3" s="985"/>
      <c r="FS3" s="985"/>
      <c r="FT3" s="985"/>
      <c r="FU3" s="985"/>
      <c r="FV3" s="985"/>
      <c r="FW3" s="985"/>
      <c r="FX3" s="985"/>
      <c r="FY3" s="985"/>
      <c r="FZ3" s="985"/>
      <c r="GA3" s="985"/>
      <c r="GB3" s="985"/>
      <c r="GC3" s="985"/>
      <c r="GF3" s="985" t="s">
        <v>358</v>
      </c>
      <c r="GG3" s="985"/>
      <c r="GH3" s="985"/>
      <c r="GI3" s="985"/>
      <c r="GJ3" s="985"/>
      <c r="GK3" s="985"/>
      <c r="GL3" s="985"/>
      <c r="GM3" s="985"/>
      <c r="GN3" s="985"/>
      <c r="GO3" s="985"/>
      <c r="GP3" s="985"/>
      <c r="GQ3" s="985"/>
      <c r="GR3" s="985"/>
      <c r="GS3" s="985"/>
      <c r="GT3" s="985"/>
      <c r="GU3" s="985"/>
      <c r="GV3" s="985"/>
      <c r="GW3" s="985"/>
      <c r="GX3" s="985"/>
      <c r="GY3" s="985"/>
      <c r="GZ3" s="985"/>
      <c r="HA3" s="985"/>
      <c r="HB3" s="985"/>
      <c r="HC3" s="985"/>
      <c r="HD3" s="985"/>
      <c r="HE3" s="985"/>
      <c r="HF3" s="985"/>
      <c r="HG3" s="985"/>
      <c r="HH3" s="985"/>
      <c r="HI3" s="985"/>
      <c r="HJ3" s="985"/>
      <c r="HK3" s="985"/>
      <c r="HL3" s="985"/>
      <c r="HM3" s="985"/>
      <c r="HN3" s="985"/>
    </row>
    <row r="4" spans="1:238" x14ac:dyDescent="0.25">
      <c r="A4" s="148"/>
      <c r="B4" s="148"/>
      <c r="C4" s="1015" t="s">
        <v>239</v>
      </c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N4" s="1015" t="s">
        <v>239</v>
      </c>
      <c r="AO4" s="1015"/>
      <c r="AP4" s="1015"/>
      <c r="AQ4" s="1015"/>
      <c r="AR4" s="1015"/>
      <c r="AS4" s="1015"/>
      <c r="AT4" s="1015"/>
      <c r="AU4" s="1015"/>
      <c r="AV4" s="1015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5"/>
      <c r="BM4" s="1015"/>
      <c r="BN4" s="1015"/>
      <c r="BO4" s="1015"/>
      <c r="BP4" s="1015"/>
      <c r="BQ4" s="1015"/>
      <c r="BR4" s="1015"/>
      <c r="BS4" s="1015"/>
      <c r="BT4" s="1015"/>
      <c r="BU4" s="1015"/>
      <c r="BV4" s="1015"/>
      <c r="BY4" s="1015" t="s">
        <v>239</v>
      </c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J4" s="1015" t="s">
        <v>239</v>
      </c>
      <c r="DK4" s="1015"/>
      <c r="DL4" s="1015"/>
      <c r="DM4" s="1015"/>
      <c r="DN4" s="1015"/>
      <c r="DO4" s="1015"/>
      <c r="DP4" s="1015"/>
      <c r="DQ4" s="1015"/>
      <c r="DR4" s="1015"/>
      <c r="DS4" s="1015"/>
      <c r="DT4" s="1015"/>
      <c r="DU4" s="1015"/>
      <c r="DV4" s="1015"/>
      <c r="DW4" s="1015"/>
      <c r="DX4" s="1015"/>
      <c r="DY4" s="1015"/>
      <c r="DZ4" s="1015"/>
      <c r="EA4" s="1015"/>
      <c r="EB4" s="1015"/>
      <c r="EC4" s="1015"/>
      <c r="ED4" s="1015"/>
      <c r="EE4" s="1015"/>
      <c r="EF4" s="1015"/>
      <c r="EG4" s="1015"/>
      <c r="EH4" s="1015"/>
      <c r="EI4" s="1015"/>
      <c r="EJ4" s="1015"/>
      <c r="EK4" s="1015"/>
      <c r="EL4" s="1015"/>
      <c r="EM4" s="1015"/>
      <c r="EN4" s="1015"/>
      <c r="EO4" s="1015"/>
      <c r="EP4" s="1015"/>
      <c r="EQ4" s="1015"/>
      <c r="ER4" s="1015"/>
      <c r="EU4" s="1015" t="s">
        <v>239</v>
      </c>
      <c r="EV4" s="1015"/>
      <c r="EW4" s="1015"/>
      <c r="EX4" s="1015"/>
      <c r="EY4" s="1015"/>
      <c r="EZ4" s="1015"/>
      <c r="FA4" s="1015"/>
      <c r="FB4" s="1015"/>
      <c r="FC4" s="1015"/>
      <c r="FD4" s="1015"/>
      <c r="FE4" s="1015"/>
      <c r="FF4" s="1015"/>
      <c r="FG4" s="1015"/>
      <c r="FH4" s="1015"/>
      <c r="FI4" s="1015"/>
      <c r="FJ4" s="1015"/>
      <c r="FK4" s="1015"/>
      <c r="FL4" s="1015"/>
      <c r="FM4" s="1015"/>
      <c r="FN4" s="1015"/>
      <c r="FO4" s="1015"/>
      <c r="FP4" s="1015"/>
      <c r="FQ4" s="1015"/>
      <c r="FR4" s="1015"/>
      <c r="FS4" s="1015"/>
      <c r="FT4" s="1015"/>
      <c r="FU4" s="1015"/>
      <c r="FV4" s="1015"/>
      <c r="FW4" s="1015"/>
      <c r="FX4" s="1015"/>
      <c r="FY4" s="1015"/>
      <c r="FZ4" s="1015"/>
      <c r="GA4" s="1015"/>
      <c r="GB4" s="1015"/>
      <c r="GC4" s="1015"/>
      <c r="GF4" s="1015" t="s">
        <v>239</v>
      </c>
      <c r="GG4" s="1015"/>
      <c r="GH4" s="1015"/>
      <c r="GI4" s="1015"/>
      <c r="GJ4" s="1015"/>
      <c r="GK4" s="1015"/>
      <c r="GL4" s="1015"/>
      <c r="GM4" s="1015"/>
      <c r="GN4" s="1015"/>
      <c r="GO4" s="1015"/>
      <c r="GP4" s="1015"/>
      <c r="GQ4" s="1015"/>
      <c r="GR4" s="1015"/>
      <c r="GS4" s="1015"/>
      <c r="GT4" s="1015"/>
      <c r="GU4" s="1015"/>
      <c r="GV4" s="1015"/>
      <c r="GW4" s="1015"/>
      <c r="GX4" s="1015"/>
      <c r="GY4" s="1015"/>
      <c r="GZ4" s="1015"/>
      <c r="HA4" s="1015"/>
      <c r="HB4" s="1015"/>
      <c r="HC4" s="1015"/>
      <c r="HD4" s="1015"/>
      <c r="HE4" s="1015"/>
      <c r="HF4" s="1015"/>
      <c r="HG4" s="1015"/>
      <c r="HH4" s="1015"/>
      <c r="HI4" s="1015"/>
      <c r="HJ4" s="1015"/>
      <c r="HK4" s="1015"/>
      <c r="HL4" s="1015"/>
      <c r="HM4" s="1015"/>
      <c r="HN4" s="1015"/>
    </row>
    <row r="5" spans="1:238" ht="15.75" customHeight="1" x14ac:dyDescent="0.25">
      <c r="A5" s="147"/>
      <c r="B5" s="147"/>
      <c r="C5" s="1016" t="s">
        <v>266</v>
      </c>
      <c r="D5" s="1016"/>
      <c r="E5" s="1016"/>
      <c r="F5" s="1016"/>
      <c r="G5" s="1016"/>
      <c r="H5" s="1016"/>
      <c r="I5" s="1016"/>
      <c r="J5" s="1016"/>
      <c r="K5" s="1016"/>
      <c r="L5" s="1016"/>
      <c r="M5" s="1016"/>
      <c r="N5" s="1016"/>
      <c r="O5" s="1016"/>
      <c r="P5" s="1016"/>
      <c r="Q5" s="1016"/>
      <c r="R5" s="1016"/>
      <c r="S5" s="1016"/>
      <c r="T5" s="1016"/>
      <c r="U5" s="1016"/>
      <c r="V5" s="1016"/>
      <c r="W5" s="1016"/>
      <c r="X5" s="1016"/>
      <c r="Y5" s="1016"/>
      <c r="Z5" s="1016"/>
      <c r="AA5" s="1016"/>
      <c r="AB5" s="1016"/>
      <c r="AC5" s="1016"/>
      <c r="AD5" s="1016"/>
      <c r="AE5" s="1016"/>
      <c r="AF5" s="1016"/>
      <c r="AG5" s="1016"/>
      <c r="AH5" s="1016"/>
      <c r="AI5" s="1016"/>
      <c r="AJ5" s="1016"/>
      <c r="AK5" s="1016"/>
      <c r="AN5" s="1016" t="s">
        <v>266</v>
      </c>
      <c r="AO5" s="1016"/>
      <c r="AP5" s="1016"/>
      <c r="AQ5" s="1016"/>
      <c r="AR5" s="1016"/>
      <c r="AS5" s="1016"/>
      <c r="AT5" s="1016"/>
      <c r="AU5" s="1016"/>
      <c r="AV5" s="1016"/>
      <c r="AW5" s="1016"/>
      <c r="AX5" s="1016"/>
      <c r="AY5" s="1016"/>
      <c r="AZ5" s="1016"/>
      <c r="BA5" s="1016"/>
      <c r="BB5" s="1016"/>
      <c r="BC5" s="1016"/>
      <c r="BD5" s="1016"/>
      <c r="BE5" s="1016"/>
      <c r="BF5" s="1016"/>
      <c r="BG5" s="1016"/>
      <c r="BH5" s="1016"/>
      <c r="BI5" s="1016"/>
      <c r="BJ5" s="1016"/>
      <c r="BK5" s="1016"/>
      <c r="BL5" s="1016"/>
      <c r="BM5" s="1016"/>
      <c r="BN5" s="1016"/>
      <c r="BO5" s="1016"/>
      <c r="BP5" s="1016"/>
      <c r="BQ5" s="1016"/>
      <c r="BR5" s="1016"/>
      <c r="BS5" s="1016"/>
      <c r="BT5" s="1016"/>
      <c r="BU5" s="1016"/>
      <c r="BV5" s="1016"/>
      <c r="BY5" s="1016" t="s">
        <v>266</v>
      </c>
      <c r="BZ5" s="1016"/>
      <c r="CA5" s="1016"/>
      <c r="CB5" s="1016"/>
      <c r="CC5" s="1016"/>
      <c r="CD5" s="1016"/>
      <c r="CE5" s="1016"/>
      <c r="CF5" s="1016"/>
      <c r="CG5" s="1016"/>
      <c r="CH5" s="1016"/>
      <c r="CI5" s="1016"/>
      <c r="CJ5" s="1016"/>
      <c r="CK5" s="1016"/>
      <c r="CL5" s="1016"/>
      <c r="CM5" s="1016"/>
      <c r="CN5" s="1016"/>
      <c r="CO5" s="1016"/>
      <c r="CP5" s="1016"/>
      <c r="CQ5" s="1016"/>
      <c r="CR5" s="1016"/>
      <c r="CS5" s="1016"/>
      <c r="CT5" s="1016"/>
      <c r="CU5" s="1016"/>
      <c r="CV5" s="1016"/>
      <c r="CW5" s="1016"/>
      <c r="CX5" s="1016"/>
      <c r="CY5" s="1016"/>
      <c r="CZ5" s="1016"/>
      <c r="DA5" s="1016"/>
      <c r="DB5" s="1016"/>
      <c r="DC5" s="1016"/>
      <c r="DD5" s="1016"/>
      <c r="DE5" s="1016"/>
      <c r="DF5" s="1016"/>
      <c r="DG5" s="1016"/>
      <c r="DJ5" s="1016" t="s">
        <v>266</v>
      </c>
      <c r="DK5" s="1016"/>
      <c r="DL5" s="1016"/>
      <c r="DM5" s="1016"/>
      <c r="DN5" s="1016"/>
      <c r="DO5" s="1016"/>
      <c r="DP5" s="1016"/>
      <c r="DQ5" s="1016"/>
      <c r="DR5" s="1016"/>
      <c r="DS5" s="1016"/>
      <c r="DT5" s="1016"/>
      <c r="DU5" s="1016"/>
      <c r="DV5" s="1016"/>
      <c r="DW5" s="1016"/>
      <c r="DX5" s="1016"/>
      <c r="DY5" s="1016"/>
      <c r="DZ5" s="1016"/>
      <c r="EA5" s="1016"/>
      <c r="EB5" s="1016"/>
      <c r="EC5" s="1016"/>
      <c r="ED5" s="1016"/>
      <c r="EE5" s="1016"/>
      <c r="EF5" s="1016"/>
      <c r="EG5" s="1016"/>
      <c r="EH5" s="1016"/>
      <c r="EI5" s="1016"/>
      <c r="EJ5" s="1016"/>
      <c r="EK5" s="1016"/>
      <c r="EL5" s="1016"/>
      <c r="EM5" s="1016"/>
      <c r="EN5" s="1016"/>
      <c r="EO5" s="1016"/>
      <c r="EP5" s="1016"/>
      <c r="EQ5" s="1016"/>
      <c r="ER5" s="1016"/>
      <c r="EU5" s="1016" t="s">
        <v>266</v>
      </c>
      <c r="EV5" s="1016"/>
      <c r="EW5" s="1016"/>
      <c r="EX5" s="1016"/>
      <c r="EY5" s="1016"/>
      <c r="EZ5" s="1016"/>
      <c r="FA5" s="1016"/>
      <c r="FB5" s="1016"/>
      <c r="FC5" s="1016"/>
      <c r="FD5" s="1016"/>
      <c r="FE5" s="1016"/>
      <c r="FF5" s="1016"/>
      <c r="FG5" s="1016"/>
      <c r="FH5" s="1016"/>
      <c r="FI5" s="1016"/>
      <c r="FJ5" s="1016"/>
      <c r="FK5" s="1016"/>
      <c r="FL5" s="1016"/>
      <c r="FM5" s="1016"/>
      <c r="FN5" s="1016"/>
      <c r="FO5" s="1016"/>
      <c r="FP5" s="1016"/>
      <c r="FQ5" s="1016"/>
      <c r="FR5" s="1016"/>
      <c r="FS5" s="1016"/>
      <c r="FT5" s="1016"/>
      <c r="FU5" s="1016"/>
      <c r="FV5" s="1016"/>
      <c r="FW5" s="1016"/>
      <c r="FX5" s="1016"/>
      <c r="FY5" s="1016"/>
      <c r="FZ5" s="1016"/>
      <c r="GA5" s="1016"/>
      <c r="GB5" s="1016"/>
      <c r="GC5" s="1016"/>
      <c r="GF5" s="1016" t="s">
        <v>266</v>
      </c>
      <c r="GG5" s="1016"/>
      <c r="GH5" s="1016"/>
      <c r="GI5" s="1016"/>
      <c r="GJ5" s="1016"/>
      <c r="GK5" s="1016"/>
      <c r="GL5" s="1016"/>
      <c r="GM5" s="1016"/>
      <c r="GN5" s="1016"/>
      <c r="GO5" s="1016"/>
      <c r="GP5" s="1016"/>
      <c r="GQ5" s="1016"/>
      <c r="GR5" s="1016"/>
      <c r="GS5" s="1016"/>
      <c r="GT5" s="1016"/>
      <c r="GU5" s="1016"/>
      <c r="GV5" s="1016"/>
      <c r="GW5" s="1016"/>
      <c r="GX5" s="1016"/>
      <c r="GY5" s="1016"/>
      <c r="GZ5" s="1016"/>
      <c r="HA5" s="1016"/>
      <c r="HB5" s="1016"/>
      <c r="HC5" s="1016"/>
      <c r="HD5" s="1016"/>
      <c r="HE5" s="1016"/>
      <c r="HF5" s="1016"/>
      <c r="HG5" s="1016"/>
      <c r="HH5" s="1016"/>
      <c r="HI5" s="1016"/>
      <c r="HJ5" s="1016"/>
      <c r="HK5" s="1016"/>
      <c r="HL5" s="1016"/>
      <c r="HM5" s="1016"/>
      <c r="HN5" s="1016"/>
    </row>
    <row r="6" spans="1:238" s="114" customFormat="1" x14ac:dyDescent="0.25">
      <c r="B6" s="1021" t="s">
        <v>534</v>
      </c>
      <c r="C6" s="1021"/>
      <c r="D6" s="1021"/>
      <c r="E6" s="1021"/>
      <c r="F6" s="1021"/>
      <c r="G6" s="1021"/>
      <c r="H6" s="1021"/>
      <c r="I6" s="1021"/>
      <c r="J6" s="1021"/>
      <c r="K6" s="1021"/>
      <c r="L6" s="1021"/>
      <c r="M6" s="1021"/>
      <c r="N6" s="1021"/>
      <c r="O6" s="1021"/>
      <c r="P6" s="1021"/>
      <c r="Q6" s="1021"/>
      <c r="R6" s="1021"/>
      <c r="S6" s="1021"/>
      <c r="T6" s="1021"/>
      <c r="U6" s="1021"/>
      <c r="V6" s="1021"/>
      <c r="W6" s="1021"/>
      <c r="X6" s="1021"/>
      <c r="Y6" s="1021"/>
      <c r="Z6" s="1021"/>
      <c r="AA6" s="1021"/>
      <c r="AB6" s="1021"/>
      <c r="AC6" s="1021"/>
      <c r="AD6" s="1021"/>
      <c r="AE6" s="1021"/>
      <c r="AF6" s="1021"/>
      <c r="AG6" s="1021"/>
      <c r="AH6" s="1021"/>
      <c r="AI6" s="1021"/>
      <c r="AJ6" s="1021"/>
      <c r="AK6" s="1021"/>
      <c r="AM6" s="1021" t="s">
        <v>513</v>
      </c>
      <c r="AN6" s="1021"/>
      <c r="AO6" s="1021"/>
      <c r="AP6" s="1021"/>
      <c r="AQ6" s="1021"/>
      <c r="AR6" s="1021"/>
      <c r="AS6" s="1021"/>
      <c r="AT6" s="1021"/>
      <c r="AU6" s="1021"/>
      <c r="AV6" s="1021"/>
      <c r="AW6" s="1021"/>
      <c r="AX6" s="1021"/>
      <c r="AY6" s="1021"/>
      <c r="AZ6" s="1021"/>
      <c r="BA6" s="1021"/>
      <c r="BB6" s="1021"/>
      <c r="BC6" s="1021"/>
      <c r="BD6" s="1021"/>
      <c r="BE6" s="1021"/>
      <c r="BF6" s="1021"/>
      <c r="BG6" s="1021"/>
      <c r="BH6" s="1021"/>
      <c r="BI6" s="1021"/>
      <c r="BJ6" s="1021"/>
      <c r="BK6" s="1021"/>
      <c r="BL6" s="1021"/>
      <c r="BM6" s="1021"/>
      <c r="BN6" s="1021"/>
      <c r="BO6" s="1021"/>
      <c r="BP6" s="1021"/>
      <c r="BQ6" s="1021"/>
      <c r="BR6" s="1021"/>
      <c r="BS6" s="1021"/>
      <c r="BT6" s="1021"/>
      <c r="BU6" s="1021"/>
      <c r="BV6" s="1021"/>
      <c r="BX6" s="1021" t="s">
        <v>471</v>
      </c>
      <c r="BY6" s="1021"/>
      <c r="BZ6" s="1021"/>
      <c r="CA6" s="1021"/>
      <c r="CB6" s="1021"/>
      <c r="CC6" s="1021"/>
      <c r="CD6" s="1021"/>
      <c r="CE6" s="1021"/>
      <c r="CF6" s="1021"/>
      <c r="CG6" s="1021"/>
      <c r="CH6" s="1021"/>
      <c r="CI6" s="1021"/>
      <c r="CJ6" s="1021"/>
      <c r="CK6" s="1021"/>
      <c r="CL6" s="1021"/>
      <c r="CM6" s="1021"/>
      <c r="CN6" s="1021"/>
      <c r="CO6" s="1021"/>
      <c r="CP6" s="1021"/>
      <c r="CQ6" s="1021"/>
      <c r="CR6" s="1021"/>
      <c r="CS6" s="1021"/>
      <c r="CT6" s="1021"/>
      <c r="CU6" s="1021"/>
      <c r="CV6" s="1021"/>
      <c r="CW6" s="1021"/>
      <c r="CX6" s="1021"/>
      <c r="CY6" s="1021"/>
      <c r="CZ6" s="1021"/>
      <c r="DA6" s="1021"/>
      <c r="DB6" s="1021"/>
      <c r="DC6" s="1021"/>
      <c r="DD6" s="1021"/>
      <c r="DE6" s="1021"/>
      <c r="DF6" s="1021"/>
      <c r="DG6" s="1021"/>
      <c r="DI6" s="1021" t="s">
        <v>470</v>
      </c>
      <c r="DJ6" s="1021"/>
      <c r="DK6" s="1021"/>
      <c r="DL6" s="1021"/>
      <c r="DM6" s="1021"/>
      <c r="DN6" s="1021"/>
      <c r="DO6" s="1021"/>
      <c r="DP6" s="1021"/>
      <c r="DQ6" s="1021"/>
      <c r="DR6" s="1021"/>
      <c r="DS6" s="1021"/>
      <c r="DT6" s="1021"/>
      <c r="DU6" s="1021"/>
      <c r="DV6" s="1021"/>
      <c r="DW6" s="1021"/>
      <c r="DX6" s="1021"/>
      <c r="DY6" s="1021"/>
      <c r="DZ6" s="1021"/>
      <c r="EA6" s="1021"/>
      <c r="EB6" s="1021"/>
      <c r="EC6" s="1021"/>
      <c r="ED6" s="1021"/>
      <c r="EE6" s="1021"/>
      <c r="EF6" s="1021"/>
      <c r="EG6" s="1021"/>
      <c r="EH6" s="1021"/>
      <c r="EI6" s="1021"/>
      <c r="EJ6" s="1021"/>
      <c r="EK6" s="1021"/>
      <c r="EL6" s="1021"/>
      <c r="EM6" s="1021"/>
      <c r="EN6" s="1021"/>
      <c r="EO6" s="1021"/>
      <c r="EP6" s="1021"/>
      <c r="EQ6" s="1021"/>
      <c r="ER6" s="1021"/>
      <c r="ET6" s="1021" t="s">
        <v>482</v>
      </c>
      <c r="EU6" s="1021"/>
      <c r="EV6" s="1021"/>
      <c r="EW6" s="1021"/>
      <c r="EX6" s="1021"/>
      <c r="EY6" s="1021"/>
      <c r="EZ6" s="1021"/>
      <c r="FA6" s="1021"/>
      <c r="FB6" s="1021"/>
      <c r="FC6" s="1021"/>
      <c r="FD6" s="1021"/>
      <c r="FE6" s="1021"/>
      <c r="FF6" s="1021"/>
      <c r="FG6" s="1021"/>
      <c r="FH6" s="1021"/>
      <c r="FI6" s="1021"/>
      <c r="FJ6" s="1021"/>
      <c r="FK6" s="1021"/>
      <c r="FL6" s="1021"/>
      <c r="FM6" s="1021"/>
      <c r="FN6" s="1021"/>
      <c r="FO6" s="1021"/>
      <c r="FP6" s="1021"/>
      <c r="FQ6" s="1021"/>
      <c r="FR6" s="1021"/>
      <c r="FS6" s="1021"/>
      <c r="FT6" s="1021"/>
      <c r="FU6" s="1021"/>
      <c r="FV6" s="1021"/>
      <c r="FW6" s="1021"/>
      <c r="FX6" s="1021"/>
      <c r="FY6" s="1021"/>
      <c r="FZ6" s="1021"/>
      <c r="GA6" s="1021"/>
      <c r="GB6" s="1021"/>
      <c r="GC6" s="1021"/>
      <c r="GE6" s="1023" t="s">
        <v>739</v>
      </c>
      <c r="GF6" s="1023"/>
      <c r="GG6" s="1023"/>
      <c r="GH6" s="1023"/>
      <c r="GI6" s="1023"/>
      <c r="GJ6" s="1023"/>
      <c r="GK6" s="1023"/>
      <c r="GL6" s="1023"/>
      <c r="GM6" s="1023"/>
      <c r="GN6" s="1023"/>
      <c r="GO6" s="1023"/>
      <c r="GP6" s="1023"/>
      <c r="GQ6" s="1023"/>
      <c r="GR6" s="1023"/>
      <c r="GS6" s="1023"/>
      <c r="GT6" s="1023"/>
      <c r="GU6" s="1023"/>
      <c r="GV6" s="1023"/>
      <c r="GW6" s="1023"/>
      <c r="GX6" s="1023"/>
      <c r="GY6" s="1023"/>
      <c r="GZ6" s="1023"/>
      <c r="HA6" s="1023"/>
      <c r="HB6" s="1023"/>
      <c r="HC6" s="1023"/>
      <c r="HD6" s="1023"/>
      <c r="HE6" s="1023"/>
      <c r="HF6" s="1023"/>
      <c r="HG6" s="1023"/>
      <c r="HH6" s="1023"/>
      <c r="HI6" s="1023"/>
      <c r="HJ6" s="1023"/>
      <c r="HK6" s="1023"/>
      <c r="HL6" s="1023"/>
      <c r="HM6" s="1023"/>
      <c r="HN6" s="1023"/>
      <c r="HP6" s="1007" t="s">
        <v>486</v>
      </c>
    </row>
    <row r="7" spans="1:238" ht="15.75" customHeight="1" x14ac:dyDescent="0.25">
      <c r="A7" s="1020" t="s">
        <v>420</v>
      </c>
      <c r="B7" s="1009" t="s">
        <v>491</v>
      </c>
      <c r="C7" s="1009" t="s">
        <v>354</v>
      </c>
      <c r="D7" s="1011" t="s">
        <v>29</v>
      </c>
      <c r="E7" s="1011"/>
      <c r="F7" s="1009" t="s">
        <v>355</v>
      </c>
      <c r="G7" s="1006" t="s">
        <v>437</v>
      </c>
      <c r="H7" s="1006" t="s">
        <v>352</v>
      </c>
      <c r="I7" s="1006" t="s">
        <v>435</v>
      </c>
      <c r="J7" s="1006" t="s">
        <v>421</v>
      </c>
      <c r="K7" s="1006" t="s">
        <v>422</v>
      </c>
      <c r="L7" s="1006" t="s">
        <v>427</v>
      </c>
      <c r="M7" s="1006" t="s">
        <v>432</v>
      </c>
      <c r="N7" s="1006" t="s">
        <v>484</v>
      </c>
      <c r="O7" s="1006" t="s">
        <v>436</v>
      </c>
      <c r="P7" s="1018" t="s">
        <v>345</v>
      </c>
      <c r="Q7" s="1004" t="s">
        <v>781</v>
      </c>
      <c r="R7" s="1004" t="s">
        <v>1063</v>
      </c>
      <c r="S7" s="1004" t="s">
        <v>738</v>
      </c>
      <c r="T7" s="1018" t="s">
        <v>343</v>
      </c>
      <c r="U7" s="1012" t="s">
        <v>535</v>
      </c>
      <c r="V7" s="1012" t="s">
        <v>344</v>
      </c>
      <c r="W7" s="1012" t="s">
        <v>347</v>
      </c>
      <c r="X7" s="1012" t="s">
        <v>346</v>
      </c>
      <c r="Y7" s="1012" t="s">
        <v>348</v>
      </c>
      <c r="Z7" s="1012" t="s">
        <v>349</v>
      </c>
      <c r="AA7" s="1017" t="s">
        <v>29</v>
      </c>
      <c r="AB7" s="1017"/>
      <c r="AC7" s="1017"/>
      <c r="AD7" s="1012" t="s">
        <v>433</v>
      </c>
      <c r="AE7" s="138" t="s">
        <v>455</v>
      </c>
      <c r="AF7" s="1008" t="s">
        <v>456</v>
      </c>
      <c r="AG7" s="1008"/>
      <c r="AH7" s="1008"/>
      <c r="AI7" s="1008"/>
      <c r="AJ7" s="1008"/>
      <c r="AK7" s="1008"/>
      <c r="AM7" s="1009" t="s">
        <v>491</v>
      </c>
      <c r="AN7" s="1009" t="s">
        <v>354</v>
      </c>
      <c r="AO7" s="1011" t="s">
        <v>29</v>
      </c>
      <c r="AP7" s="1011"/>
      <c r="AQ7" s="1009" t="s">
        <v>355</v>
      </c>
      <c r="AR7" s="1006" t="s">
        <v>437</v>
      </c>
      <c r="AS7" s="1006" t="s">
        <v>352</v>
      </c>
      <c r="AT7" s="1006" t="s">
        <v>435</v>
      </c>
      <c r="AU7" s="1006" t="s">
        <v>421</v>
      </c>
      <c r="AV7" s="1006" t="s">
        <v>422</v>
      </c>
      <c r="AW7" s="1006" t="s">
        <v>427</v>
      </c>
      <c r="AX7" s="1006" t="s">
        <v>432</v>
      </c>
      <c r="AY7" s="1006" t="s">
        <v>484</v>
      </c>
      <c r="AZ7" s="1006" t="s">
        <v>436</v>
      </c>
      <c r="BA7" s="1018" t="s">
        <v>345</v>
      </c>
      <c r="BB7" s="1004" t="s">
        <v>781</v>
      </c>
      <c r="BC7" s="1004" t="s">
        <v>1063</v>
      </c>
      <c r="BD7" s="1004" t="s">
        <v>738</v>
      </c>
      <c r="BE7" s="1018" t="s">
        <v>343</v>
      </c>
      <c r="BF7" s="1012" t="s">
        <v>535</v>
      </c>
      <c r="BG7" s="1012" t="s">
        <v>344</v>
      </c>
      <c r="BH7" s="1012" t="s">
        <v>347</v>
      </c>
      <c r="BI7" s="1012" t="s">
        <v>346</v>
      </c>
      <c r="BJ7" s="1012" t="s">
        <v>348</v>
      </c>
      <c r="BK7" s="1012" t="s">
        <v>349</v>
      </c>
      <c r="BL7" s="1017" t="s">
        <v>29</v>
      </c>
      <c r="BM7" s="1017"/>
      <c r="BN7" s="1017"/>
      <c r="BO7" s="1012" t="s">
        <v>433</v>
      </c>
      <c r="BP7" s="138" t="s">
        <v>455</v>
      </c>
      <c r="BQ7" s="1008" t="s">
        <v>456</v>
      </c>
      <c r="BR7" s="1008"/>
      <c r="BS7" s="1008"/>
      <c r="BT7" s="1008"/>
      <c r="BU7" s="1008"/>
      <c r="BV7" s="1008"/>
      <c r="BX7" s="1009" t="s">
        <v>491</v>
      </c>
      <c r="BY7" s="1009" t="s">
        <v>354</v>
      </c>
      <c r="BZ7" s="1011" t="s">
        <v>29</v>
      </c>
      <c r="CA7" s="1011"/>
      <c r="CB7" s="1009" t="s">
        <v>355</v>
      </c>
      <c r="CC7" s="1006" t="s">
        <v>437</v>
      </c>
      <c r="CD7" s="1006" t="s">
        <v>352</v>
      </c>
      <c r="CE7" s="1006" t="s">
        <v>435</v>
      </c>
      <c r="CF7" s="1006" t="s">
        <v>421</v>
      </c>
      <c r="CG7" s="1006" t="s">
        <v>422</v>
      </c>
      <c r="CH7" s="1006" t="s">
        <v>427</v>
      </c>
      <c r="CI7" s="1006" t="s">
        <v>432</v>
      </c>
      <c r="CJ7" s="1006" t="s">
        <v>484</v>
      </c>
      <c r="CK7" s="1006" t="s">
        <v>436</v>
      </c>
      <c r="CL7" s="1018" t="s">
        <v>345</v>
      </c>
      <c r="CM7" s="1004" t="s">
        <v>781</v>
      </c>
      <c r="CN7" s="1004" t="s">
        <v>1063</v>
      </c>
      <c r="CO7" s="1004" t="s">
        <v>738</v>
      </c>
      <c r="CP7" s="1018" t="s">
        <v>343</v>
      </c>
      <c r="CQ7" s="1012" t="s">
        <v>535</v>
      </c>
      <c r="CR7" s="1012" t="s">
        <v>344</v>
      </c>
      <c r="CS7" s="1012" t="s">
        <v>347</v>
      </c>
      <c r="CT7" s="1012" t="s">
        <v>346</v>
      </c>
      <c r="CU7" s="1012" t="s">
        <v>348</v>
      </c>
      <c r="CV7" s="1012" t="s">
        <v>349</v>
      </c>
      <c r="CW7" s="1017" t="s">
        <v>29</v>
      </c>
      <c r="CX7" s="1017"/>
      <c r="CY7" s="1017"/>
      <c r="CZ7" s="1012" t="s">
        <v>433</v>
      </c>
      <c r="DA7" s="138" t="s">
        <v>455</v>
      </c>
      <c r="DB7" s="1008" t="s">
        <v>456</v>
      </c>
      <c r="DC7" s="1008"/>
      <c r="DD7" s="1008"/>
      <c r="DE7" s="1008"/>
      <c r="DF7" s="1008"/>
      <c r="DG7" s="1008"/>
      <c r="DI7" s="1009" t="s">
        <v>491</v>
      </c>
      <c r="DJ7" s="1009" t="s">
        <v>354</v>
      </c>
      <c r="DK7" s="1011" t="s">
        <v>29</v>
      </c>
      <c r="DL7" s="1011"/>
      <c r="DM7" s="1009" t="s">
        <v>355</v>
      </c>
      <c r="DN7" s="1006" t="s">
        <v>437</v>
      </c>
      <c r="DO7" s="1006" t="s">
        <v>352</v>
      </c>
      <c r="DP7" s="1006" t="s">
        <v>435</v>
      </c>
      <c r="DQ7" s="1006" t="s">
        <v>421</v>
      </c>
      <c r="DR7" s="1006" t="s">
        <v>422</v>
      </c>
      <c r="DS7" s="1006" t="s">
        <v>427</v>
      </c>
      <c r="DT7" s="1006" t="s">
        <v>432</v>
      </c>
      <c r="DU7" s="1006" t="s">
        <v>484</v>
      </c>
      <c r="DV7" s="1006" t="s">
        <v>436</v>
      </c>
      <c r="DW7" s="1018" t="s">
        <v>345</v>
      </c>
      <c r="DX7" s="1004" t="s">
        <v>781</v>
      </c>
      <c r="DY7" s="1004" t="s">
        <v>1063</v>
      </c>
      <c r="DZ7" s="1004" t="s">
        <v>738</v>
      </c>
      <c r="EA7" s="1018" t="s">
        <v>343</v>
      </c>
      <c r="EB7" s="1012" t="s">
        <v>535</v>
      </c>
      <c r="EC7" s="1012" t="s">
        <v>344</v>
      </c>
      <c r="ED7" s="1012" t="s">
        <v>347</v>
      </c>
      <c r="EE7" s="1012" t="s">
        <v>346</v>
      </c>
      <c r="EF7" s="1012" t="s">
        <v>348</v>
      </c>
      <c r="EG7" s="1012" t="s">
        <v>349</v>
      </c>
      <c r="EH7" s="1017" t="s">
        <v>29</v>
      </c>
      <c r="EI7" s="1017"/>
      <c r="EJ7" s="1017"/>
      <c r="EK7" s="1012" t="s">
        <v>433</v>
      </c>
      <c r="EL7" s="138" t="s">
        <v>455</v>
      </c>
      <c r="EM7" s="1008" t="s">
        <v>456</v>
      </c>
      <c r="EN7" s="1008"/>
      <c r="EO7" s="1008"/>
      <c r="EP7" s="1008"/>
      <c r="EQ7" s="1008"/>
      <c r="ER7" s="1008"/>
      <c r="ET7" s="1009" t="s">
        <v>491</v>
      </c>
      <c r="EU7" s="1009" t="s">
        <v>354</v>
      </c>
      <c r="EV7" s="1011" t="s">
        <v>29</v>
      </c>
      <c r="EW7" s="1011"/>
      <c r="EX7" s="1009" t="s">
        <v>355</v>
      </c>
      <c r="EY7" s="1006" t="s">
        <v>437</v>
      </c>
      <c r="EZ7" s="1006" t="s">
        <v>352</v>
      </c>
      <c r="FA7" s="1006" t="s">
        <v>435</v>
      </c>
      <c r="FB7" s="1006" t="s">
        <v>421</v>
      </c>
      <c r="FC7" s="1006" t="s">
        <v>422</v>
      </c>
      <c r="FD7" s="1006" t="s">
        <v>427</v>
      </c>
      <c r="FE7" s="1006" t="s">
        <v>432</v>
      </c>
      <c r="FF7" s="1006" t="s">
        <v>484</v>
      </c>
      <c r="FG7" s="1006" t="s">
        <v>436</v>
      </c>
      <c r="FH7" s="1018" t="s">
        <v>345</v>
      </c>
      <c r="FI7" s="1004" t="s">
        <v>781</v>
      </c>
      <c r="FJ7" s="1004" t="s">
        <v>1063</v>
      </c>
      <c r="FK7" s="1004" t="s">
        <v>738</v>
      </c>
      <c r="FL7" s="1018" t="s">
        <v>343</v>
      </c>
      <c r="FM7" s="1012" t="s">
        <v>535</v>
      </c>
      <c r="FN7" s="1012" t="s">
        <v>344</v>
      </c>
      <c r="FO7" s="1012" t="s">
        <v>347</v>
      </c>
      <c r="FP7" s="1012" t="s">
        <v>346</v>
      </c>
      <c r="FQ7" s="1012" t="s">
        <v>348</v>
      </c>
      <c r="FR7" s="1012" t="s">
        <v>349</v>
      </c>
      <c r="FS7" s="1017" t="s">
        <v>29</v>
      </c>
      <c r="FT7" s="1017"/>
      <c r="FU7" s="1017"/>
      <c r="FV7" s="1012" t="s">
        <v>433</v>
      </c>
      <c r="FW7" s="138" t="s">
        <v>455</v>
      </c>
      <c r="FX7" s="1008" t="s">
        <v>456</v>
      </c>
      <c r="FY7" s="1008"/>
      <c r="FZ7" s="1008"/>
      <c r="GA7" s="1008"/>
      <c r="GB7" s="1008"/>
      <c r="GC7" s="1008"/>
      <c r="GE7" s="1009" t="s">
        <v>491</v>
      </c>
      <c r="GF7" s="1009" t="s">
        <v>354</v>
      </c>
      <c r="GG7" s="1011" t="s">
        <v>29</v>
      </c>
      <c r="GH7" s="1011"/>
      <c r="GI7" s="1009" t="s">
        <v>355</v>
      </c>
      <c r="GJ7" s="1006" t="s">
        <v>437</v>
      </c>
      <c r="GK7" s="1006" t="s">
        <v>352</v>
      </c>
      <c r="GL7" s="1006" t="s">
        <v>435</v>
      </c>
      <c r="GM7" s="1006" t="s">
        <v>421</v>
      </c>
      <c r="GN7" s="1006" t="s">
        <v>422</v>
      </c>
      <c r="GO7" s="1006" t="s">
        <v>427</v>
      </c>
      <c r="GP7" s="1006" t="s">
        <v>432</v>
      </c>
      <c r="GQ7" s="1006" t="s">
        <v>484</v>
      </c>
      <c r="GR7" s="1006" t="s">
        <v>436</v>
      </c>
      <c r="GS7" s="1018" t="s">
        <v>345</v>
      </c>
      <c r="GT7" s="1004" t="s">
        <v>781</v>
      </c>
      <c r="GU7" s="1004" t="s">
        <v>1063</v>
      </c>
      <c r="GV7" s="1004" t="s">
        <v>738</v>
      </c>
      <c r="GW7" s="1018" t="s">
        <v>343</v>
      </c>
      <c r="GX7" s="1012" t="s">
        <v>535</v>
      </c>
      <c r="GY7" s="1012" t="s">
        <v>344</v>
      </c>
      <c r="GZ7" s="1012" t="s">
        <v>347</v>
      </c>
      <c r="HA7" s="1012" t="s">
        <v>346</v>
      </c>
      <c r="HB7" s="1012" t="s">
        <v>348</v>
      </c>
      <c r="HC7" s="1012" t="s">
        <v>349</v>
      </c>
      <c r="HD7" s="1017" t="s">
        <v>29</v>
      </c>
      <c r="HE7" s="1017"/>
      <c r="HF7" s="1017"/>
      <c r="HG7" s="1012" t="s">
        <v>433</v>
      </c>
      <c r="HH7" s="138" t="s">
        <v>455</v>
      </c>
      <c r="HI7" s="1008" t="s">
        <v>456</v>
      </c>
      <c r="HJ7" s="1008"/>
      <c r="HK7" s="1008"/>
      <c r="HL7" s="1008"/>
      <c r="HM7" s="1008"/>
      <c r="HN7" s="1008"/>
      <c r="HP7" s="1007"/>
      <c r="HS7" s="1003" t="s">
        <v>748</v>
      </c>
      <c r="HT7" s="1003"/>
      <c r="HU7" s="1003"/>
      <c r="HV7" s="1003"/>
      <c r="HW7" s="1003"/>
      <c r="HX7" s="1003"/>
      <c r="HY7" s="1003"/>
      <c r="HZ7" s="1003"/>
      <c r="IA7" s="1003"/>
      <c r="IB7" s="1003"/>
      <c r="IC7" s="1003"/>
      <c r="ID7" s="1003"/>
    </row>
    <row r="8" spans="1:238" ht="231.75" customHeight="1" x14ac:dyDescent="0.25">
      <c r="A8" s="1020"/>
      <c r="B8" s="1010"/>
      <c r="C8" s="1010"/>
      <c r="D8" s="150" t="s">
        <v>350</v>
      </c>
      <c r="E8" s="150" t="s">
        <v>351</v>
      </c>
      <c r="F8" s="1010"/>
      <c r="G8" s="1007"/>
      <c r="H8" s="1007"/>
      <c r="I8" s="1007"/>
      <c r="J8" s="1007"/>
      <c r="K8" s="1007"/>
      <c r="L8" s="1007"/>
      <c r="M8" s="1007"/>
      <c r="N8" s="1007"/>
      <c r="O8" s="1007"/>
      <c r="P8" s="1019"/>
      <c r="Q8" s="1005"/>
      <c r="R8" s="1005"/>
      <c r="S8" s="1005"/>
      <c r="T8" s="1019"/>
      <c r="U8" s="1013"/>
      <c r="V8" s="1013"/>
      <c r="W8" s="1013"/>
      <c r="X8" s="1013"/>
      <c r="Y8" s="1013"/>
      <c r="Z8" s="1013"/>
      <c r="AA8" s="230" t="s">
        <v>1068</v>
      </c>
      <c r="AB8" s="231" t="s">
        <v>434</v>
      </c>
      <c r="AC8" s="231" t="s">
        <v>438</v>
      </c>
      <c r="AD8" s="1013"/>
      <c r="AE8" s="145" t="s">
        <v>439</v>
      </c>
      <c r="AF8" s="354" t="s">
        <v>779</v>
      </c>
      <c r="AG8" s="354" t="s">
        <v>780</v>
      </c>
      <c r="AH8" s="354" t="s">
        <v>1067</v>
      </c>
      <c r="AI8" s="354" t="s">
        <v>457</v>
      </c>
      <c r="AJ8" s="150" t="s">
        <v>474</v>
      </c>
      <c r="AK8" s="145" t="s">
        <v>460</v>
      </c>
      <c r="AM8" s="1010"/>
      <c r="AN8" s="1010"/>
      <c r="AO8" s="150" t="s">
        <v>350</v>
      </c>
      <c r="AP8" s="150" t="s">
        <v>351</v>
      </c>
      <c r="AQ8" s="1010"/>
      <c r="AR8" s="1007"/>
      <c r="AS8" s="1007"/>
      <c r="AT8" s="1007"/>
      <c r="AU8" s="1007"/>
      <c r="AV8" s="1007"/>
      <c r="AW8" s="1007"/>
      <c r="AX8" s="1007"/>
      <c r="AY8" s="1007"/>
      <c r="AZ8" s="1007"/>
      <c r="BA8" s="1019"/>
      <c r="BB8" s="1005"/>
      <c r="BC8" s="1005"/>
      <c r="BD8" s="1005"/>
      <c r="BE8" s="1019"/>
      <c r="BF8" s="1013"/>
      <c r="BG8" s="1013"/>
      <c r="BH8" s="1013"/>
      <c r="BI8" s="1013"/>
      <c r="BJ8" s="1013"/>
      <c r="BK8" s="1013"/>
      <c r="BL8" s="230" t="s">
        <v>1068</v>
      </c>
      <c r="BM8" s="951" t="s">
        <v>434</v>
      </c>
      <c r="BN8" s="951" t="s">
        <v>438</v>
      </c>
      <c r="BO8" s="1013"/>
      <c r="BP8" s="145" t="s">
        <v>439</v>
      </c>
      <c r="BQ8" s="354" t="s">
        <v>779</v>
      </c>
      <c r="BR8" s="354" t="s">
        <v>780</v>
      </c>
      <c r="BS8" s="354" t="s">
        <v>1067</v>
      </c>
      <c r="BT8" s="354" t="s">
        <v>457</v>
      </c>
      <c r="BU8" s="950" t="s">
        <v>474</v>
      </c>
      <c r="BV8" s="145" t="s">
        <v>460</v>
      </c>
      <c r="BX8" s="1010"/>
      <c r="BY8" s="1010"/>
      <c r="BZ8" s="150" t="s">
        <v>350</v>
      </c>
      <c r="CA8" s="150" t="s">
        <v>351</v>
      </c>
      <c r="CB8" s="1010"/>
      <c r="CC8" s="1007"/>
      <c r="CD8" s="1007"/>
      <c r="CE8" s="1007"/>
      <c r="CF8" s="1007"/>
      <c r="CG8" s="1007"/>
      <c r="CH8" s="1007"/>
      <c r="CI8" s="1007"/>
      <c r="CJ8" s="1007"/>
      <c r="CK8" s="1007"/>
      <c r="CL8" s="1019"/>
      <c r="CM8" s="1005"/>
      <c r="CN8" s="1005"/>
      <c r="CO8" s="1005"/>
      <c r="CP8" s="1019"/>
      <c r="CQ8" s="1013"/>
      <c r="CR8" s="1013"/>
      <c r="CS8" s="1013"/>
      <c r="CT8" s="1013"/>
      <c r="CU8" s="1013"/>
      <c r="CV8" s="1013"/>
      <c r="CW8" s="230" t="s">
        <v>1068</v>
      </c>
      <c r="CX8" s="951" t="s">
        <v>434</v>
      </c>
      <c r="CY8" s="951" t="s">
        <v>438</v>
      </c>
      <c r="CZ8" s="1013"/>
      <c r="DA8" s="145" t="s">
        <v>439</v>
      </c>
      <c r="DB8" s="354" t="s">
        <v>779</v>
      </c>
      <c r="DC8" s="354" t="s">
        <v>780</v>
      </c>
      <c r="DD8" s="354" t="s">
        <v>1067</v>
      </c>
      <c r="DE8" s="354" t="s">
        <v>457</v>
      </c>
      <c r="DF8" s="950" t="s">
        <v>474</v>
      </c>
      <c r="DG8" s="145" t="s">
        <v>460</v>
      </c>
      <c r="DI8" s="1010"/>
      <c r="DJ8" s="1010"/>
      <c r="DK8" s="150" t="s">
        <v>350</v>
      </c>
      <c r="DL8" s="150" t="s">
        <v>351</v>
      </c>
      <c r="DM8" s="1010"/>
      <c r="DN8" s="1007"/>
      <c r="DO8" s="1007"/>
      <c r="DP8" s="1007"/>
      <c r="DQ8" s="1007"/>
      <c r="DR8" s="1007"/>
      <c r="DS8" s="1007"/>
      <c r="DT8" s="1007"/>
      <c r="DU8" s="1007"/>
      <c r="DV8" s="1007"/>
      <c r="DW8" s="1019"/>
      <c r="DX8" s="1005"/>
      <c r="DY8" s="1005"/>
      <c r="DZ8" s="1005"/>
      <c r="EA8" s="1019"/>
      <c r="EB8" s="1013"/>
      <c r="EC8" s="1013"/>
      <c r="ED8" s="1013"/>
      <c r="EE8" s="1013"/>
      <c r="EF8" s="1013"/>
      <c r="EG8" s="1013"/>
      <c r="EH8" s="230" t="s">
        <v>1068</v>
      </c>
      <c r="EI8" s="951" t="s">
        <v>434</v>
      </c>
      <c r="EJ8" s="951" t="s">
        <v>438</v>
      </c>
      <c r="EK8" s="1013"/>
      <c r="EL8" s="145" t="s">
        <v>439</v>
      </c>
      <c r="EM8" s="354" t="s">
        <v>779</v>
      </c>
      <c r="EN8" s="354" t="s">
        <v>780</v>
      </c>
      <c r="EO8" s="354" t="s">
        <v>1067</v>
      </c>
      <c r="EP8" s="354" t="s">
        <v>457</v>
      </c>
      <c r="EQ8" s="950" t="s">
        <v>474</v>
      </c>
      <c r="ER8" s="145" t="s">
        <v>460</v>
      </c>
      <c r="ET8" s="1010"/>
      <c r="EU8" s="1010"/>
      <c r="EV8" s="150" t="s">
        <v>350</v>
      </c>
      <c r="EW8" s="150" t="s">
        <v>351</v>
      </c>
      <c r="EX8" s="1010"/>
      <c r="EY8" s="1007"/>
      <c r="EZ8" s="1007"/>
      <c r="FA8" s="1007"/>
      <c r="FB8" s="1007"/>
      <c r="FC8" s="1007"/>
      <c r="FD8" s="1007"/>
      <c r="FE8" s="1007"/>
      <c r="FF8" s="1007"/>
      <c r="FG8" s="1007"/>
      <c r="FH8" s="1019"/>
      <c r="FI8" s="1005"/>
      <c r="FJ8" s="1005"/>
      <c r="FK8" s="1005"/>
      <c r="FL8" s="1019"/>
      <c r="FM8" s="1013"/>
      <c r="FN8" s="1013"/>
      <c r="FO8" s="1013"/>
      <c r="FP8" s="1013"/>
      <c r="FQ8" s="1013"/>
      <c r="FR8" s="1013"/>
      <c r="FS8" s="230" t="s">
        <v>1068</v>
      </c>
      <c r="FT8" s="951" t="s">
        <v>434</v>
      </c>
      <c r="FU8" s="951" t="s">
        <v>438</v>
      </c>
      <c r="FV8" s="1013"/>
      <c r="FW8" s="145" t="s">
        <v>439</v>
      </c>
      <c r="FX8" s="354" t="s">
        <v>779</v>
      </c>
      <c r="FY8" s="354" t="s">
        <v>780</v>
      </c>
      <c r="FZ8" s="354" t="s">
        <v>1067</v>
      </c>
      <c r="GA8" s="354" t="s">
        <v>457</v>
      </c>
      <c r="GB8" s="950" t="s">
        <v>474</v>
      </c>
      <c r="GC8" s="145" t="s">
        <v>460</v>
      </c>
      <c r="GE8" s="1010"/>
      <c r="GF8" s="1010"/>
      <c r="GG8" s="150" t="s">
        <v>350</v>
      </c>
      <c r="GH8" s="150" t="s">
        <v>351</v>
      </c>
      <c r="GI8" s="1010"/>
      <c r="GJ8" s="1007"/>
      <c r="GK8" s="1007"/>
      <c r="GL8" s="1007"/>
      <c r="GM8" s="1007"/>
      <c r="GN8" s="1007"/>
      <c r="GO8" s="1007"/>
      <c r="GP8" s="1007"/>
      <c r="GQ8" s="1007"/>
      <c r="GR8" s="1007"/>
      <c r="GS8" s="1019"/>
      <c r="GT8" s="1005"/>
      <c r="GU8" s="1005"/>
      <c r="GV8" s="1005"/>
      <c r="GW8" s="1019"/>
      <c r="GX8" s="1013"/>
      <c r="GY8" s="1013"/>
      <c r="GZ8" s="1013"/>
      <c r="HA8" s="1013"/>
      <c r="HB8" s="1013"/>
      <c r="HC8" s="1013"/>
      <c r="HD8" s="230" t="s">
        <v>1068</v>
      </c>
      <c r="HE8" s="951" t="s">
        <v>434</v>
      </c>
      <c r="HF8" s="951" t="s">
        <v>438</v>
      </c>
      <c r="HG8" s="1013"/>
      <c r="HH8" s="145" t="s">
        <v>439</v>
      </c>
      <c r="HI8" s="354" t="s">
        <v>779</v>
      </c>
      <c r="HJ8" s="354" t="s">
        <v>780</v>
      </c>
      <c r="HK8" s="354" t="s">
        <v>1067</v>
      </c>
      <c r="HL8" s="354" t="s">
        <v>457</v>
      </c>
      <c r="HM8" s="950" t="s">
        <v>474</v>
      </c>
      <c r="HN8" s="145" t="s">
        <v>460</v>
      </c>
      <c r="HP8" s="1007"/>
      <c r="HS8" s="1002" t="s">
        <v>746</v>
      </c>
      <c r="HT8" s="1002"/>
      <c r="HU8" s="1002"/>
      <c r="HV8" s="1002"/>
      <c r="HW8" s="1002"/>
      <c r="HX8" s="1002"/>
      <c r="HY8" s="1002" t="s">
        <v>747</v>
      </c>
      <c r="HZ8" s="1002"/>
      <c r="IA8" s="1002"/>
      <c r="IB8" s="1002"/>
      <c r="IC8" s="1002"/>
      <c r="ID8" s="1002"/>
    </row>
    <row r="9" spans="1:238" s="115" customFormat="1" ht="67.5" customHeight="1" x14ac:dyDescent="0.25">
      <c r="A9" s="116"/>
      <c r="B9" s="135" t="s">
        <v>616</v>
      </c>
      <c r="C9" s="135" t="s">
        <v>617</v>
      </c>
      <c r="D9" s="135" t="s">
        <v>618</v>
      </c>
      <c r="E9" s="135" t="s">
        <v>619</v>
      </c>
      <c r="F9" s="135" t="s">
        <v>620</v>
      </c>
      <c r="G9" s="135">
        <v>5</v>
      </c>
      <c r="H9" s="135">
        <v>6</v>
      </c>
      <c r="I9" s="135" t="s">
        <v>440</v>
      </c>
      <c r="J9" s="135" t="s">
        <v>463</v>
      </c>
      <c r="K9" s="135" t="s">
        <v>464</v>
      </c>
      <c r="L9" s="135" t="s">
        <v>465</v>
      </c>
      <c r="M9" s="135" t="s">
        <v>466</v>
      </c>
      <c r="N9" s="135" t="s">
        <v>467</v>
      </c>
      <c r="O9" s="135" t="s">
        <v>441</v>
      </c>
      <c r="P9" s="135">
        <v>14</v>
      </c>
      <c r="Q9" s="135" t="s">
        <v>735</v>
      </c>
      <c r="R9" s="135" t="s">
        <v>736</v>
      </c>
      <c r="S9" s="135" t="s">
        <v>737</v>
      </c>
      <c r="T9" s="135">
        <v>16</v>
      </c>
      <c r="U9" s="135" t="s">
        <v>442</v>
      </c>
      <c r="V9" s="135"/>
      <c r="W9" s="135" t="s">
        <v>443</v>
      </c>
      <c r="X9" s="135" t="s">
        <v>444</v>
      </c>
      <c r="Y9" s="135"/>
      <c r="Z9" s="135" t="s">
        <v>445</v>
      </c>
      <c r="AA9" s="135" t="s">
        <v>446</v>
      </c>
      <c r="AB9" s="135" t="s">
        <v>447</v>
      </c>
      <c r="AC9" s="135" t="s">
        <v>448</v>
      </c>
      <c r="AD9" s="135" t="s">
        <v>449</v>
      </c>
      <c r="AE9" s="135" t="s">
        <v>450</v>
      </c>
      <c r="AF9" s="135" t="s">
        <v>1076</v>
      </c>
      <c r="AG9" s="135" t="s">
        <v>454</v>
      </c>
      <c r="AH9" s="135" t="s">
        <v>453</v>
      </c>
      <c r="AI9" s="135" t="s">
        <v>458</v>
      </c>
      <c r="AJ9" s="135" t="s">
        <v>459</v>
      </c>
      <c r="AK9" s="135" t="s">
        <v>461</v>
      </c>
      <c r="AM9" s="135" t="s">
        <v>616</v>
      </c>
      <c r="AN9" s="135" t="s">
        <v>617</v>
      </c>
      <c r="AO9" s="135" t="s">
        <v>618</v>
      </c>
      <c r="AP9" s="135" t="s">
        <v>619</v>
      </c>
      <c r="AQ9" s="135" t="s">
        <v>620</v>
      </c>
      <c r="AR9" s="135">
        <v>5</v>
      </c>
      <c r="AS9" s="135">
        <v>6</v>
      </c>
      <c r="AT9" s="135" t="s">
        <v>440</v>
      </c>
      <c r="AU9" s="135" t="s">
        <v>463</v>
      </c>
      <c r="AV9" s="135" t="s">
        <v>464</v>
      </c>
      <c r="AW9" s="135" t="s">
        <v>465</v>
      </c>
      <c r="AX9" s="135" t="s">
        <v>466</v>
      </c>
      <c r="AY9" s="135" t="s">
        <v>467</v>
      </c>
      <c r="AZ9" s="135" t="s">
        <v>441</v>
      </c>
      <c r="BA9" s="135">
        <v>14</v>
      </c>
      <c r="BB9" s="135" t="s">
        <v>735</v>
      </c>
      <c r="BC9" s="135" t="s">
        <v>736</v>
      </c>
      <c r="BD9" s="135" t="s">
        <v>737</v>
      </c>
      <c r="BE9" s="135">
        <v>16</v>
      </c>
      <c r="BF9" s="135" t="s">
        <v>442</v>
      </c>
      <c r="BG9" s="135"/>
      <c r="BH9" s="135" t="s">
        <v>443</v>
      </c>
      <c r="BI9" s="135" t="s">
        <v>444</v>
      </c>
      <c r="BJ9" s="135"/>
      <c r="BK9" s="135" t="s">
        <v>445</v>
      </c>
      <c r="BL9" s="135" t="s">
        <v>446</v>
      </c>
      <c r="BM9" s="135" t="s">
        <v>447</v>
      </c>
      <c r="BN9" s="135" t="s">
        <v>448</v>
      </c>
      <c r="BO9" s="135" t="s">
        <v>449</v>
      </c>
      <c r="BP9" s="135" t="s">
        <v>450</v>
      </c>
      <c r="BQ9" s="135" t="s">
        <v>1076</v>
      </c>
      <c r="BR9" s="135" t="s">
        <v>454</v>
      </c>
      <c r="BS9" s="135" t="s">
        <v>453</v>
      </c>
      <c r="BT9" s="135" t="s">
        <v>458</v>
      </c>
      <c r="BU9" s="135" t="s">
        <v>459</v>
      </c>
      <c r="BV9" s="135" t="s">
        <v>461</v>
      </c>
      <c r="BX9" s="135" t="s">
        <v>616</v>
      </c>
      <c r="BY9" s="135" t="s">
        <v>617</v>
      </c>
      <c r="BZ9" s="135" t="s">
        <v>618</v>
      </c>
      <c r="CA9" s="135" t="s">
        <v>619</v>
      </c>
      <c r="CB9" s="135" t="s">
        <v>620</v>
      </c>
      <c r="CC9" s="135">
        <v>5</v>
      </c>
      <c r="CD9" s="135">
        <v>6</v>
      </c>
      <c r="CE9" s="135" t="s">
        <v>440</v>
      </c>
      <c r="CF9" s="135" t="s">
        <v>463</v>
      </c>
      <c r="CG9" s="135" t="s">
        <v>464</v>
      </c>
      <c r="CH9" s="135" t="s">
        <v>465</v>
      </c>
      <c r="CI9" s="135" t="s">
        <v>466</v>
      </c>
      <c r="CJ9" s="135" t="s">
        <v>467</v>
      </c>
      <c r="CK9" s="135" t="s">
        <v>441</v>
      </c>
      <c r="CL9" s="135">
        <v>14</v>
      </c>
      <c r="CM9" s="135" t="s">
        <v>735</v>
      </c>
      <c r="CN9" s="135" t="s">
        <v>736</v>
      </c>
      <c r="CO9" s="135" t="s">
        <v>737</v>
      </c>
      <c r="CP9" s="135">
        <v>16</v>
      </c>
      <c r="CQ9" s="135" t="s">
        <v>442</v>
      </c>
      <c r="CR9" s="135"/>
      <c r="CS9" s="135" t="s">
        <v>443</v>
      </c>
      <c r="CT9" s="135" t="s">
        <v>444</v>
      </c>
      <c r="CU9" s="135"/>
      <c r="CV9" s="135" t="s">
        <v>445</v>
      </c>
      <c r="CW9" s="135" t="s">
        <v>446</v>
      </c>
      <c r="CX9" s="135" t="s">
        <v>447</v>
      </c>
      <c r="CY9" s="135" t="s">
        <v>448</v>
      </c>
      <c r="CZ9" s="135" t="s">
        <v>449</v>
      </c>
      <c r="DA9" s="135" t="s">
        <v>450</v>
      </c>
      <c r="DB9" s="135" t="s">
        <v>1076</v>
      </c>
      <c r="DC9" s="135" t="s">
        <v>454</v>
      </c>
      <c r="DD9" s="135" t="s">
        <v>453</v>
      </c>
      <c r="DE9" s="135" t="s">
        <v>458</v>
      </c>
      <c r="DF9" s="135" t="s">
        <v>459</v>
      </c>
      <c r="DG9" s="135" t="s">
        <v>461</v>
      </c>
      <c r="DI9" s="135" t="s">
        <v>616</v>
      </c>
      <c r="DJ9" s="135" t="s">
        <v>617</v>
      </c>
      <c r="DK9" s="135" t="s">
        <v>618</v>
      </c>
      <c r="DL9" s="135" t="s">
        <v>619</v>
      </c>
      <c r="DM9" s="135" t="s">
        <v>620</v>
      </c>
      <c r="DN9" s="135">
        <v>5</v>
      </c>
      <c r="DO9" s="135">
        <v>6</v>
      </c>
      <c r="DP9" s="135" t="s">
        <v>440</v>
      </c>
      <c r="DQ9" s="135" t="s">
        <v>463</v>
      </c>
      <c r="DR9" s="135" t="s">
        <v>464</v>
      </c>
      <c r="DS9" s="135" t="s">
        <v>465</v>
      </c>
      <c r="DT9" s="135" t="s">
        <v>466</v>
      </c>
      <c r="DU9" s="135" t="s">
        <v>467</v>
      </c>
      <c r="DV9" s="135" t="s">
        <v>441</v>
      </c>
      <c r="DW9" s="135">
        <v>14</v>
      </c>
      <c r="DX9" s="135" t="s">
        <v>735</v>
      </c>
      <c r="DY9" s="135" t="s">
        <v>736</v>
      </c>
      <c r="DZ9" s="135" t="s">
        <v>737</v>
      </c>
      <c r="EA9" s="135">
        <v>16</v>
      </c>
      <c r="EB9" s="135" t="s">
        <v>442</v>
      </c>
      <c r="EC9" s="135"/>
      <c r="ED9" s="135" t="s">
        <v>443</v>
      </c>
      <c r="EE9" s="135" t="s">
        <v>444</v>
      </c>
      <c r="EF9" s="135"/>
      <c r="EG9" s="135" t="s">
        <v>445</v>
      </c>
      <c r="EH9" s="135" t="s">
        <v>446</v>
      </c>
      <c r="EI9" s="135" t="s">
        <v>447</v>
      </c>
      <c r="EJ9" s="135" t="s">
        <v>448</v>
      </c>
      <c r="EK9" s="135" t="s">
        <v>449</v>
      </c>
      <c r="EL9" s="135" t="s">
        <v>450</v>
      </c>
      <c r="EM9" s="135" t="s">
        <v>1076</v>
      </c>
      <c r="EN9" s="135" t="s">
        <v>454</v>
      </c>
      <c r="EO9" s="135" t="s">
        <v>453</v>
      </c>
      <c r="EP9" s="135" t="s">
        <v>458</v>
      </c>
      <c r="EQ9" s="135" t="s">
        <v>459</v>
      </c>
      <c r="ER9" s="135" t="s">
        <v>461</v>
      </c>
      <c r="ET9" s="135" t="s">
        <v>616</v>
      </c>
      <c r="EU9" s="135" t="s">
        <v>617</v>
      </c>
      <c r="EV9" s="135" t="s">
        <v>618</v>
      </c>
      <c r="EW9" s="135" t="s">
        <v>619</v>
      </c>
      <c r="EX9" s="135" t="s">
        <v>620</v>
      </c>
      <c r="EY9" s="135">
        <v>5</v>
      </c>
      <c r="EZ9" s="135">
        <v>6</v>
      </c>
      <c r="FA9" s="135" t="s">
        <v>440</v>
      </c>
      <c r="FB9" s="135" t="s">
        <v>463</v>
      </c>
      <c r="FC9" s="135" t="s">
        <v>464</v>
      </c>
      <c r="FD9" s="135" t="s">
        <v>465</v>
      </c>
      <c r="FE9" s="135" t="s">
        <v>466</v>
      </c>
      <c r="FF9" s="135" t="s">
        <v>467</v>
      </c>
      <c r="FG9" s="135" t="s">
        <v>441</v>
      </c>
      <c r="FH9" s="135">
        <v>14</v>
      </c>
      <c r="FI9" s="135" t="s">
        <v>735</v>
      </c>
      <c r="FJ9" s="135" t="s">
        <v>736</v>
      </c>
      <c r="FK9" s="135" t="s">
        <v>737</v>
      </c>
      <c r="FL9" s="135">
        <v>16</v>
      </c>
      <c r="FM9" s="135" t="s">
        <v>442</v>
      </c>
      <c r="FN9" s="135"/>
      <c r="FO9" s="135" t="s">
        <v>443</v>
      </c>
      <c r="FP9" s="135" t="s">
        <v>444</v>
      </c>
      <c r="FQ9" s="135"/>
      <c r="FR9" s="135" t="s">
        <v>445</v>
      </c>
      <c r="FS9" s="135" t="s">
        <v>446</v>
      </c>
      <c r="FT9" s="135" t="s">
        <v>447</v>
      </c>
      <c r="FU9" s="135" t="s">
        <v>448</v>
      </c>
      <c r="FV9" s="135" t="s">
        <v>449</v>
      </c>
      <c r="FW9" s="135" t="s">
        <v>450</v>
      </c>
      <c r="FX9" s="135" t="s">
        <v>1076</v>
      </c>
      <c r="FY9" s="135" t="s">
        <v>454</v>
      </c>
      <c r="FZ9" s="135" t="s">
        <v>453</v>
      </c>
      <c r="GA9" s="135" t="s">
        <v>458</v>
      </c>
      <c r="GB9" s="135" t="s">
        <v>459</v>
      </c>
      <c r="GC9" s="135" t="s">
        <v>461</v>
      </c>
      <c r="GE9" s="135" t="s">
        <v>616</v>
      </c>
      <c r="GF9" s="135" t="s">
        <v>617</v>
      </c>
      <c r="GG9" s="135" t="s">
        <v>618</v>
      </c>
      <c r="GH9" s="135" t="s">
        <v>619</v>
      </c>
      <c r="GI9" s="135" t="s">
        <v>620</v>
      </c>
      <c r="GJ9" s="135">
        <v>5</v>
      </c>
      <c r="GK9" s="135">
        <v>6</v>
      </c>
      <c r="GL9" s="135" t="s">
        <v>440</v>
      </c>
      <c r="GM9" s="135" t="s">
        <v>463</v>
      </c>
      <c r="GN9" s="135" t="s">
        <v>464</v>
      </c>
      <c r="GO9" s="135" t="s">
        <v>465</v>
      </c>
      <c r="GP9" s="135" t="s">
        <v>466</v>
      </c>
      <c r="GQ9" s="135" t="s">
        <v>467</v>
      </c>
      <c r="GR9" s="135" t="s">
        <v>441</v>
      </c>
      <c r="GS9" s="135">
        <v>14</v>
      </c>
      <c r="GT9" s="135" t="s">
        <v>735</v>
      </c>
      <c r="GU9" s="135" t="s">
        <v>736</v>
      </c>
      <c r="GV9" s="135" t="s">
        <v>737</v>
      </c>
      <c r="GW9" s="135">
        <v>16</v>
      </c>
      <c r="GX9" s="135" t="s">
        <v>442</v>
      </c>
      <c r="GY9" s="135"/>
      <c r="GZ9" s="135" t="s">
        <v>443</v>
      </c>
      <c r="HA9" s="135" t="s">
        <v>444</v>
      </c>
      <c r="HB9" s="135"/>
      <c r="HC9" s="135" t="s">
        <v>445</v>
      </c>
      <c r="HD9" s="135" t="s">
        <v>446</v>
      </c>
      <c r="HE9" s="135" t="s">
        <v>447</v>
      </c>
      <c r="HF9" s="135" t="s">
        <v>448</v>
      </c>
      <c r="HG9" s="135" t="s">
        <v>449</v>
      </c>
      <c r="HH9" s="135" t="s">
        <v>450</v>
      </c>
      <c r="HI9" s="135" t="s">
        <v>1076</v>
      </c>
      <c r="HJ9" s="135" t="s">
        <v>454</v>
      </c>
      <c r="HK9" s="135" t="s">
        <v>453</v>
      </c>
      <c r="HL9" s="135" t="s">
        <v>458</v>
      </c>
      <c r="HM9" s="135" t="s">
        <v>459</v>
      </c>
      <c r="HN9" s="135" t="s">
        <v>461</v>
      </c>
      <c r="HP9" s="135" t="s">
        <v>485</v>
      </c>
      <c r="HQ9" s="135" t="s">
        <v>621</v>
      </c>
      <c r="HS9" s="135" t="s">
        <v>49</v>
      </c>
      <c r="HT9" s="135" t="s">
        <v>50</v>
      </c>
      <c r="HU9" s="135" t="s">
        <v>540</v>
      </c>
      <c r="HV9" s="135" t="s">
        <v>63</v>
      </c>
      <c r="HW9" s="135" t="s">
        <v>680</v>
      </c>
      <c r="HX9" s="135" t="s">
        <v>61</v>
      </c>
      <c r="HY9" s="135" t="s">
        <v>49</v>
      </c>
      <c r="HZ9" s="135" t="s">
        <v>50</v>
      </c>
      <c r="IA9" s="135" t="s">
        <v>540</v>
      </c>
      <c r="IB9" s="135" t="s">
        <v>63</v>
      </c>
      <c r="IC9" s="135" t="s">
        <v>680</v>
      </c>
      <c r="ID9" s="135" t="s">
        <v>61</v>
      </c>
    </row>
    <row r="10" spans="1:238" s="114" customFormat="1" ht="18.75" customHeight="1" x14ac:dyDescent="0.25">
      <c r="A10" s="370"/>
      <c r="B10" s="371"/>
      <c r="C10" s="371"/>
      <c r="D10" s="371"/>
      <c r="E10" s="371"/>
      <c r="F10" s="371"/>
      <c r="G10" s="372"/>
      <c r="H10" s="372"/>
      <c r="I10" s="373"/>
      <c r="J10" s="372"/>
      <c r="K10" s="372"/>
      <c r="L10" s="372"/>
      <c r="M10" s="372"/>
      <c r="N10" s="372"/>
      <c r="O10" s="373"/>
      <c r="P10" s="372"/>
      <c r="Q10" s="372"/>
      <c r="R10" s="372"/>
      <c r="S10" s="372"/>
      <c r="T10" s="374"/>
      <c r="U10" s="375"/>
      <c r="V10" s="375"/>
      <c r="W10" s="375"/>
      <c r="X10" s="375"/>
      <c r="Y10" s="375"/>
      <c r="Z10" s="375"/>
      <c r="AA10" s="375"/>
      <c r="AB10" s="375"/>
      <c r="AC10" s="375"/>
      <c r="AD10" s="376"/>
      <c r="AE10" s="377"/>
      <c r="AF10" s="378"/>
      <c r="AG10" s="379"/>
      <c r="AH10" s="380">
        <v>67</v>
      </c>
      <c r="AI10" s="381"/>
      <c r="AJ10" s="382"/>
      <c r="AK10" s="381"/>
      <c r="AM10" s="371"/>
      <c r="AN10" s="371"/>
      <c r="AO10" s="371"/>
      <c r="AP10" s="371"/>
      <c r="AQ10" s="371"/>
      <c r="AR10" s="372"/>
      <c r="AS10" s="372"/>
      <c r="AT10" s="373"/>
      <c r="AU10" s="372"/>
      <c r="AV10" s="372"/>
      <c r="AW10" s="372"/>
      <c r="AX10" s="372"/>
      <c r="AY10" s="372"/>
      <c r="AZ10" s="373"/>
      <c r="BA10" s="372"/>
      <c r="BB10" s="372"/>
      <c r="BC10" s="372"/>
      <c r="BD10" s="372"/>
      <c r="BE10" s="374"/>
      <c r="BF10" s="375"/>
      <c r="BG10" s="375"/>
      <c r="BH10" s="375"/>
      <c r="BI10" s="375"/>
      <c r="BJ10" s="375"/>
      <c r="BK10" s="375"/>
      <c r="BL10" s="375"/>
      <c r="BM10" s="375"/>
      <c r="BN10" s="375"/>
      <c r="BO10" s="376"/>
      <c r="BP10" s="377"/>
      <c r="BQ10" s="378"/>
      <c r="BR10" s="379"/>
      <c r="BS10" s="380">
        <v>41.3</v>
      </c>
      <c r="BT10" s="381"/>
      <c r="BU10" s="382"/>
      <c r="BV10" s="381"/>
      <c r="BX10" s="371"/>
      <c r="BY10" s="371"/>
      <c r="BZ10" s="371"/>
      <c r="CA10" s="371"/>
      <c r="CB10" s="371"/>
      <c r="CC10" s="372"/>
      <c r="CD10" s="372"/>
      <c r="CE10" s="373"/>
      <c r="CF10" s="372"/>
      <c r="CG10" s="372"/>
      <c r="CH10" s="372"/>
      <c r="CI10" s="372"/>
      <c r="CJ10" s="372"/>
      <c r="CK10" s="373"/>
      <c r="CL10" s="372"/>
      <c r="CM10" s="372"/>
      <c r="CN10" s="372"/>
      <c r="CO10" s="372"/>
      <c r="CP10" s="374"/>
      <c r="CQ10" s="375"/>
      <c r="CR10" s="375"/>
      <c r="CS10" s="375"/>
      <c r="CT10" s="375"/>
      <c r="CU10" s="375"/>
      <c r="CV10" s="375"/>
      <c r="CW10" s="375"/>
      <c r="CX10" s="375"/>
      <c r="CY10" s="375"/>
      <c r="CZ10" s="376"/>
      <c r="DA10" s="377"/>
      <c r="DB10" s="378"/>
      <c r="DC10" s="379"/>
      <c r="DD10" s="380">
        <v>29.1</v>
      </c>
      <c r="DE10" s="381"/>
      <c r="DF10" s="382"/>
      <c r="DG10" s="381"/>
      <c r="DI10" s="371"/>
      <c r="DJ10" s="371"/>
      <c r="DK10" s="371"/>
      <c r="DL10" s="371"/>
      <c r="DM10" s="371"/>
      <c r="DN10" s="372"/>
      <c r="DO10" s="372"/>
      <c r="DP10" s="373"/>
      <c r="DQ10" s="372"/>
      <c r="DR10" s="372"/>
      <c r="DS10" s="372"/>
      <c r="DT10" s="372"/>
      <c r="DU10" s="372"/>
      <c r="DV10" s="373"/>
      <c r="DW10" s="372"/>
      <c r="DX10" s="372"/>
      <c r="DY10" s="372"/>
      <c r="DZ10" s="372"/>
      <c r="EA10" s="374"/>
      <c r="EB10" s="375"/>
      <c r="EC10" s="375"/>
      <c r="ED10" s="375"/>
      <c r="EE10" s="375"/>
      <c r="EF10" s="375"/>
      <c r="EG10" s="375"/>
      <c r="EH10" s="375"/>
      <c r="EI10" s="375"/>
      <c r="EJ10" s="375"/>
      <c r="EK10" s="376"/>
      <c r="EL10" s="377"/>
      <c r="EM10" s="378"/>
      <c r="EN10" s="379"/>
      <c r="EO10" s="380">
        <v>8.8000000000000007</v>
      </c>
      <c r="EP10" s="381"/>
      <c r="EQ10" s="382"/>
      <c r="ER10" s="381"/>
      <c r="ET10" s="371"/>
      <c r="EU10" s="371"/>
      <c r="EV10" s="371"/>
      <c r="EW10" s="371"/>
      <c r="EX10" s="371"/>
      <c r="EY10" s="372"/>
      <c r="EZ10" s="372"/>
      <c r="FA10" s="373"/>
      <c r="FB10" s="372"/>
      <c r="FC10" s="372"/>
      <c r="FD10" s="372"/>
      <c r="FE10" s="372"/>
      <c r="FF10" s="372"/>
      <c r="FG10" s="373"/>
      <c r="FH10" s="372"/>
      <c r="FI10" s="372"/>
      <c r="FJ10" s="372"/>
      <c r="FK10" s="372"/>
      <c r="FL10" s="374"/>
      <c r="FM10" s="375"/>
      <c r="FN10" s="375"/>
      <c r="FO10" s="375"/>
      <c r="FP10" s="375"/>
      <c r="FQ10" s="375"/>
      <c r="FR10" s="375"/>
      <c r="FS10" s="375"/>
      <c r="FT10" s="375"/>
      <c r="FU10" s="375"/>
      <c r="FV10" s="376"/>
      <c r="FW10" s="377"/>
      <c r="FX10" s="378"/>
      <c r="FY10" s="379"/>
      <c r="FZ10" s="380">
        <v>4</v>
      </c>
      <c r="GA10" s="381"/>
      <c r="GB10" s="382"/>
      <c r="GC10" s="381"/>
      <c r="GE10" s="371"/>
      <c r="GF10" s="371"/>
      <c r="GG10" s="371"/>
      <c r="GH10" s="371"/>
      <c r="GI10" s="371"/>
      <c r="GJ10" s="372"/>
      <c r="GK10" s="372"/>
      <c r="GL10" s="373"/>
      <c r="GM10" s="372"/>
      <c r="GN10" s="372"/>
      <c r="GO10" s="372"/>
      <c r="GP10" s="372"/>
      <c r="GQ10" s="372"/>
      <c r="GR10" s="373"/>
      <c r="GS10" s="372"/>
      <c r="GT10" s="372"/>
      <c r="GU10" s="372"/>
      <c r="GV10" s="372"/>
      <c r="GW10" s="374"/>
      <c r="GX10" s="375"/>
      <c r="GY10" s="375"/>
      <c r="GZ10" s="375"/>
      <c r="HA10" s="375"/>
      <c r="HB10" s="375"/>
      <c r="HC10" s="375"/>
      <c r="HD10" s="375"/>
      <c r="HE10" s="375"/>
      <c r="HF10" s="375"/>
      <c r="HG10" s="376"/>
      <c r="HH10" s="377"/>
      <c r="HI10" s="378"/>
      <c r="HJ10" s="379"/>
      <c r="HK10" s="383">
        <f>AH10+BS10+DD10+EO10+FZ10</f>
        <v>150.19999999999999</v>
      </c>
      <c r="HL10" s="381"/>
      <c r="HM10" s="382"/>
      <c r="HN10" s="381"/>
      <c r="HP10" s="372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</row>
    <row r="11" spans="1:238" s="114" customFormat="1" ht="18.75" customHeight="1" x14ac:dyDescent="0.25">
      <c r="A11" s="472" t="s">
        <v>468</v>
      </c>
      <c r="B11" s="473"/>
      <c r="C11" s="473"/>
      <c r="D11" s="473"/>
      <c r="E11" s="473"/>
      <c r="F11" s="473"/>
      <c r="G11" s="474"/>
      <c r="H11" s="474"/>
      <c r="I11" s="475"/>
      <c r="J11" s="474"/>
      <c r="K11" s="474"/>
      <c r="L11" s="474"/>
      <c r="M11" s="474"/>
      <c r="N11" s="474"/>
      <c r="O11" s="475"/>
      <c r="P11" s="474"/>
      <c r="Q11" s="474"/>
      <c r="R11" s="474"/>
      <c r="S11" s="474"/>
      <c r="T11" s="476"/>
      <c r="U11" s="463">
        <f>'1.1.1.211,213 (допы) без овз'!$AG$262</f>
        <v>1.3958900000000001</v>
      </c>
      <c r="V11" s="464"/>
      <c r="W11" s="465">
        <f>'1.1.1.211,213 (допы) без овз'!$AG$264</f>
        <v>0.29175000000000001</v>
      </c>
      <c r="X11" s="466">
        <f>'1.1.1.211,213 (допы) без овз'!$AG$265</f>
        <v>0.54637000000000002</v>
      </c>
      <c r="Y11" s="467"/>
      <c r="Z11" s="467"/>
      <c r="AA11" s="468">
        <f>'1.1.1.211,213 (допы) без овз'!$AG$267</f>
        <v>1.1649799999999999</v>
      </c>
      <c r="AB11" s="469">
        <f>1+(42+3)/365</f>
        <v>1.1232899999999999</v>
      </c>
      <c r="AC11" s="470"/>
      <c r="AD11" s="471">
        <f>'1.1.1.211,213 (допы) без овз'!$AG$266</f>
        <v>5.91E-2</v>
      </c>
      <c r="AE11" s="477"/>
      <c r="AF11" s="477"/>
      <c r="AG11" s="478"/>
      <c r="AH11" s="479"/>
      <c r="AI11" s="477"/>
      <c r="AJ11" s="480"/>
      <c r="AK11" s="477"/>
      <c r="AM11" s="473"/>
      <c r="AN11" s="473"/>
      <c r="AO11" s="473"/>
      <c r="AP11" s="473"/>
      <c r="AQ11" s="473"/>
      <c r="AR11" s="474"/>
      <c r="AS11" s="474"/>
      <c r="AT11" s="475"/>
      <c r="AU11" s="474"/>
      <c r="AV11" s="474"/>
      <c r="AW11" s="474"/>
      <c r="AX11" s="474"/>
      <c r="AY11" s="474"/>
      <c r="AZ11" s="475"/>
      <c r="BA11" s="474"/>
      <c r="BB11" s="474"/>
      <c r="BC11" s="474"/>
      <c r="BD11" s="474"/>
      <c r="BE11" s="476"/>
      <c r="BF11" s="463">
        <f>'1.1.1.211,213 (допы) без овз'!$BQ$262</f>
        <v>1.3626799999999999</v>
      </c>
      <c r="BG11" s="464"/>
      <c r="BH11" s="465">
        <f>'1.1.1.211,213 (допы) без овз'!$BQ$264</f>
        <v>0.42503000000000002</v>
      </c>
      <c r="BI11" s="466">
        <f>'1.1.1.211,213 (допы) без овз'!$BQ$265</f>
        <v>0.60343000000000002</v>
      </c>
      <c r="BJ11" s="464"/>
      <c r="BK11" s="464"/>
      <c r="BL11" s="468">
        <f>'1.1.1.211,213 (допы) без овз'!$BQ$267</f>
        <v>1.12734</v>
      </c>
      <c r="BM11" s="469">
        <f>1+(42+3)/365</f>
        <v>1.1232899999999999</v>
      </c>
      <c r="BN11" s="470"/>
      <c r="BO11" s="471">
        <f>'1.1.1.211,213 (допы) без овз'!$BQ$266</f>
        <v>4.3889999999999998E-2</v>
      </c>
      <c r="BP11" s="477"/>
      <c r="BQ11" s="477"/>
      <c r="BR11" s="478"/>
      <c r="BS11" s="479"/>
      <c r="BT11" s="477"/>
      <c r="BU11" s="480"/>
      <c r="BV11" s="477"/>
      <c r="BX11" s="473"/>
      <c r="BY11" s="473"/>
      <c r="BZ11" s="473"/>
      <c r="CA11" s="473"/>
      <c r="CB11" s="473"/>
      <c r="CC11" s="474"/>
      <c r="CD11" s="474"/>
      <c r="CE11" s="475"/>
      <c r="CF11" s="474"/>
      <c r="CG11" s="474"/>
      <c r="CH11" s="474"/>
      <c r="CI11" s="474"/>
      <c r="CJ11" s="474"/>
      <c r="CK11" s="475"/>
      <c r="CL11" s="474"/>
      <c r="CM11" s="474"/>
      <c r="CN11" s="474"/>
      <c r="CO11" s="474"/>
      <c r="CP11" s="476"/>
      <c r="CQ11" s="463">
        <f>'1.1.1.211,213 (допы) без овз'!$DA$262</f>
        <v>1.35</v>
      </c>
      <c r="CR11" s="464"/>
      <c r="CS11" s="465">
        <f>'1.1.1.211,213 (допы) без овз'!$DA$264</f>
        <v>0.35963000000000001</v>
      </c>
      <c r="CT11" s="466">
        <f>'1.1.1.211,213 (допы) без овз'!$DA$265</f>
        <v>0.64778999999999998</v>
      </c>
      <c r="CU11" s="464"/>
      <c r="CV11" s="464"/>
      <c r="CW11" s="468">
        <f>'1.1.1.211,213 (допы) без овз'!$DA$267</f>
        <v>1.35568</v>
      </c>
      <c r="CX11" s="469">
        <f>1+(42+3)/365</f>
        <v>1.1232899999999999</v>
      </c>
      <c r="CY11" s="470"/>
      <c r="CZ11" s="471">
        <f>'1.1.1.211,213 (допы) без овз'!$DA$266</f>
        <v>0.30834</v>
      </c>
      <c r="DA11" s="477"/>
      <c r="DB11" s="477"/>
      <c r="DC11" s="478"/>
      <c r="DD11" s="479"/>
      <c r="DE11" s="477"/>
      <c r="DF11" s="480"/>
      <c r="DG11" s="477"/>
      <c r="DI11" s="473"/>
      <c r="DJ11" s="473"/>
      <c r="DK11" s="473"/>
      <c r="DL11" s="473"/>
      <c r="DM11" s="473"/>
      <c r="DN11" s="474"/>
      <c r="DO11" s="474"/>
      <c r="DP11" s="475"/>
      <c r="DQ11" s="474"/>
      <c r="DR11" s="474"/>
      <c r="DS11" s="474"/>
      <c r="DT11" s="474"/>
      <c r="DU11" s="474"/>
      <c r="DV11" s="475"/>
      <c r="DW11" s="474"/>
      <c r="DX11" s="474"/>
      <c r="DY11" s="474"/>
      <c r="DZ11" s="474"/>
      <c r="EA11" s="476"/>
      <c r="EB11" s="463">
        <f>'1.1.1.211,213 (допы) без овз'!$EK$262</f>
        <v>1.3740000000000001</v>
      </c>
      <c r="EC11" s="464"/>
      <c r="ED11" s="465">
        <f>'1.1.1.211,213 (допы) без овз'!$EK$264</f>
        <v>0.22942000000000001</v>
      </c>
      <c r="EE11" s="466">
        <f>'1.1.1.211,213 (допы) без овз'!$EK$265</f>
        <v>0.77515999999999996</v>
      </c>
      <c r="EF11" s="464"/>
      <c r="EG11" s="464"/>
      <c r="EH11" s="468">
        <f>'1.1.1.211,213 (допы) без овз'!$EK$267</f>
        <v>1.2398800000000001</v>
      </c>
      <c r="EI11" s="469">
        <f>1+(42+3)/365</f>
        <v>1.1232899999999999</v>
      </c>
      <c r="EJ11" s="470"/>
      <c r="EK11" s="471">
        <f>'1.1.1.211,213 (допы) без овз'!$EK$266</f>
        <v>0.21531</v>
      </c>
      <c r="EL11" s="477"/>
      <c r="EM11" s="477"/>
      <c r="EN11" s="478"/>
      <c r="EO11" s="479"/>
      <c r="EP11" s="477"/>
      <c r="EQ11" s="480"/>
      <c r="ER11" s="477"/>
      <c r="ET11" s="473"/>
      <c r="EU11" s="473"/>
      <c r="EV11" s="473"/>
      <c r="EW11" s="473"/>
      <c r="EX11" s="473"/>
      <c r="EY11" s="474"/>
      <c r="EZ11" s="474"/>
      <c r="FA11" s="475"/>
      <c r="FB11" s="474"/>
      <c r="FC11" s="474"/>
      <c r="FD11" s="474"/>
      <c r="FE11" s="474"/>
      <c r="FF11" s="474"/>
      <c r="FG11" s="475"/>
      <c r="FH11" s="474"/>
      <c r="FI11" s="474"/>
      <c r="FJ11" s="474"/>
      <c r="FK11" s="474"/>
      <c r="FL11" s="476"/>
      <c r="FM11" s="463">
        <f>'1.1.1.211,213 (допы) без овз'!$FU$262</f>
        <v>1.2470000000000001</v>
      </c>
      <c r="FN11" s="464"/>
      <c r="FO11" s="465">
        <f>'1.1.1.211,213 (допы) без овз'!$FU$264</f>
        <v>0.18112</v>
      </c>
      <c r="FP11" s="466">
        <f>'1.1.1.211,213 (допы) без овз'!$FU$265</f>
        <v>0.79259000000000002</v>
      </c>
      <c r="FQ11" s="464"/>
      <c r="FR11" s="464"/>
      <c r="FS11" s="468">
        <f>'1.1.1.211,213 (допы) без овз'!$FU$267</f>
        <v>1.0379799999999999</v>
      </c>
      <c r="FT11" s="469">
        <f>1+(42+3)/365</f>
        <v>1.1232899999999999</v>
      </c>
      <c r="FU11" s="470"/>
      <c r="FV11" s="471">
        <f>'1.1.1.211,213 (допы) без овз'!$FU$266</f>
        <v>0</v>
      </c>
      <c r="FW11" s="477"/>
      <c r="FX11" s="477"/>
      <c r="FY11" s="478"/>
      <c r="FZ11" s="479"/>
      <c r="GA11" s="477"/>
      <c r="GB11" s="480"/>
      <c r="GC11" s="477"/>
      <c r="GE11" s="473"/>
      <c r="GF11" s="473"/>
      <c r="GG11" s="473"/>
      <c r="GH11" s="473"/>
      <c r="GI11" s="473"/>
      <c r="GJ11" s="474"/>
      <c r="GK11" s="474"/>
      <c r="GL11" s="475"/>
      <c r="GM11" s="474"/>
      <c r="GN11" s="474"/>
      <c r="GO11" s="474"/>
      <c r="GP11" s="474"/>
      <c r="GQ11" s="474"/>
      <c r="GR11" s="475"/>
      <c r="GS11" s="474"/>
      <c r="GT11" s="474"/>
      <c r="GU11" s="474"/>
      <c r="GV11" s="474"/>
      <c r="GW11" s="476"/>
      <c r="GX11" s="463">
        <f>'1.1.1.211,213 (допы) без овз'!$HE$262</f>
        <v>1.3681000000000001</v>
      </c>
      <c r="GY11" s="464"/>
      <c r="GZ11" s="465">
        <f>'1.1.1.211,213 (допы) без овз'!$HE$264</f>
        <v>0.33133000000000001</v>
      </c>
      <c r="HA11" s="466">
        <f>'1.1.1.211,213 (допы) без овз'!$HE$265</f>
        <v>0.61182000000000003</v>
      </c>
      <c r="HB11" s="464"/>
      <c r="HC11" s="464"/>
      <c r="HD11" s="468">
        <f>'1.1.1.211,213 (допы) без овз'!$HE$267</f>
        <v>1.19937</v>
      </c>
      <c r="HE11" s="469">
        <f>1+(42+3)/365</f>
        <v>1.1232899999999999</v>
      </c>
      <c r="HF11" s="470"/>
      <c r="HG11" s="471">
        <f>'1.1.1.211,213 (допы) без овз'!$HE$266</f>
        <v>0.11550000000000001</v>
      </c>
      <c r="HH11" s="477"/>
      <c r="HI11" s="477"/>
      <c r="HJ11" s="478"/>
      <c r="HK11" s="479"/>
      <c r="HL11" s="477"/>
      <c r="HM11" s="480"/>
      <c r="HN11" s="477"/>
      <c r="HP11" s="474"/>
      <c r="HS11" s="477"/>
      <c r="HT11" s="477"/>
      <c r="HU11" s="477"/>
      <c r="HV11" s="477"/>
      <c r="HW11" s="477"/>
      <c r="HX11" s="477"/>
      <c r="HY11" s="477"/>
      <c r="HZ11" s="477"/>
      <c r="IA11" s="477"/>
      <c r="IB11" s="477"/>
      <c r="IC11" s="477"/>
      <c r="ID11" s="477"/>
    </row>
    <row r="12" spans="1:238" s="114" customFormat="1" ht="18.75" customHeight="1" x14ac:dyDescent="0.25">
      <c r="A12" s="472" t="s">
        <v>469</v>
      </c>
      <c r="B12" s="473"/>
      <c r="C12" s="473"/>
      <c r="D12" s="473"/>
      <c r="E12" s="473"/>
      <c r="F12" s="473"/>
      <c r="G12" s="474"/>
      <c r="H12" s="474"/>
      <c r="I12" s="475"/>
      <c r="J12" s="474"/>
      <c r="K12" s="474"/>
      <c r="L12" s="474"/>
      <c r="M12" s="474"/>
      <c r="N12" s="474"/>
      <c r="O12" s="475"/>
      <c r="P12" s="474"/>
      <c r="Q12" s="474"/>
      <c r="R12" s="474"/>
      <c r="S12" s="474"/>
      <c r="T12" s="476"/>
      <c r="U12" s="463">
        <f>'1.1.2.211,213 (допы)контр сумма'!$AG$262</f>
        <v>1.3986099999999999</v>
      </c>
      <c r="V12" s="464"/>
      <c r="W12" s="465">
        <f>'1.1.2.211,213 (допы)контр сумма'!$AG$264</f>
        <v>0.29192000000000001</v>
      </c>
      <c r="X12" s="466">
        <f>'1.1.2.211,213 (допы)контр сумма'!$AG$265</f>
        <v>0.54884999999999995</v>
      </c>
      <c r="Y12" s="467"/>
      <c r="Z12" s="467"/>
      <c r="AA12" s="468">
        <f>'1.1.2.211,213 (допы)контр сумма'!$AG$267</f>
        <v>1.1644399999999999</v>
      </c>
      <c r="AB12" s="469">
        <f>1+(56+3)/365</f>
        <v>1.16164</v>
      </c>
      <c r="AC12" s="470"/>
      <c r="AD12" s="471">
        <f>'1.1.2.211,213 (допы)контр сумма'!$AG$266</f>
        <v>5.8990000000000001E-2</v>
      </c>
      <c r="AE12" s="477"/>
      <c r="AF12" s="477"/>
      <c r="AG12" s="478"/>
      <c r="AH12" s="479"/>
      <c r="AI12" s="477"/>
      <c r="AJ12" s="480"/>
      <c r="AK12" s="477"/>
      <c r="AM12" s="473"/>
      <c r="AN12" s="473"/>
      <c r="AO12" s="473"/>
      <c r="AP12" s="473"/>
      <c r="AQ12" s="473"/>
      <c r="AR12" s="474"/>
      <c r="AS12" s="474"/>
      <c r="AT12" s="475"/>
      <c r="AU12" s="474"/>
      <c r="AV12" s="474"/>
      <c r="AW12" s="474"/>
      <c r="AX12" s="474"/>
      <c r="AY12" s="474"/>
      <c r="AZ12" s="475"/>
      <c r="BA12" s="474"/>
      <c r="BB12" s="474"/>
      <c r="BC12" s="474"/>
      <c r="BD12" s="474"/>
      <c r="BE12" s="476"/>
      <c r="BF12" s="463">
        <f>'1.1.2.211,213 (допы)контр сумма'!$BQ$262</f>
        <v>1.3695999999999999</v>
      </c>
      <c r="BG12" s="464"/>
      <c r="BH12" s="465">
        <f>'1.1.2.211,213 (допы)контр сумма'!$BQ$264</f>
        <v>0.42287999999999998</v>
      </c>
      <c r="BI12" s="466">
        <f>'1.1.2.211,213 (допы)контр сумма'!$BQ$265</f>
        <v>0.60970000000000002</v>
      </c>
      <c r="BJ12" s="464"/>
      <c r="BK12" s="464"/>
      <c r="BL12" s="468">
        <f>'1.1.2.211,213 (допы)контр сумма'!$BQ$267</f>
        <v>1.12646</v>
      </c>
      <c r="BM12" s="469">
        <f>1+(56+3)/365</f>
        <v>1.16164</v>
      </c>
      <c r="BN12" s="470"/>
      <c r="BO12" s="471">
        <f>'1.1.2.211,213 (допы)контр сумма'!$BQ$266</f>
        <v>4.367E-2</v>
      </c>
      <c r="BP12" s="477"/>
      <c r="BQ12" s="477"/>
      <c r="BR12" s="478"/>
      <c r="BS12" s="479"/>
      <c r="BT12" s="477"/>
      <c r="BU12" s="480"/>
      <c r="BV12" s="477"/>
      <c r="BX12" s="473"/>
      <c r="BY12" s="473"/>
      <c r="BZ12" s="473"/>
      <c r="CA12" s="473"/>
      <c r="CB12" s="473"/>
      <c r="CC12" s="474"/>
      <c r="CD12" s="474"/>
      <c r="CE12" s="475"/>
      <c r="CF12" s="474"/>
      <c r="CG12" s="474"/>
      <c r="CH12" s="474"/>
      <c r="CI12" s="474"/>
      <c r="CJ12" s="474"/>
      <c r="CK12" s="475"/>
      <c r="CL12" s="474"/>
      <c r="CM12" s="474"/>
      <c r="CN12" s="474"/>
      <c r="CO12" s="474"/>
      <c r="CP12" s="476"/>
      <c r="CQ12" s="463">
        <f>'1.1.2.211,213 (допы)контр сумма'!$DA$262</f>
        <v>1.35</v>
      </c>
      <c r="CR12" s="464"/>
      <c r="CS12" s="465">
        <f>'1.1.2.211,213 (допы)контр сумма'!$DA$264</f>
        <v>0.35963000000000001</v>
      </c>
      <c r="CT12" s="466">
        <f>'1.1.2.211,213 (допы)контр сумма'!$DA$265</f>
        <v>0.64778999999999998</v>
      </c>
      <c r="CU12" s="464"/>
      <c r="CV12" s="464"/>
      <c r="CW12" s="468">
        <f>'1.1.2.211,213 (допы)контр сумма'!$DA$267</f>
        <v>1.35568</v>
      </c>
      <c r="CX12" s="469">
        <f>1+(56+3)/365</f>
        <v>1.16164</v>
      </c>
      <c r="CY12" s="470"/>
      <c r="CZ12" s="471">
        <f>'1.1.2.211,213 (допы)контр сумма'!$DA$266</f>
        <v>0.30834</v>
      </c>
      <c r="DA12" s="477"/>
      <c r="DB12" s="477"/>
      <c r="DC12" s="478"/>
      <c r="DD12" s="479"/>
      <c r="DE12" s="477"/>
      <c r="DF12" s="480"/>
      <c r="DG12" s="477"/>
      <c r="DI12" s="473"/>
      <c r="DJ12" s="473"/>
      <c r="DK12" s="473"/>
      <c r="DL12" s="473"/>
      <c r="DM12" s="473"/>
      <c r="DN12" s="474"/>
      <c r="DO12" s="474"/>
      <c r="DP12" s="475"/>
      <c r="DQ12" s="474"/>
      <c r="DR12" s="474"/>
      <c r="DS12" s="474"/>
      <c r="DT12" s="474"/>
      <c r="DU12" s="474"/>
      <c r="DV12" s="475"/>
      <c r="DW12" s="474"/>
      <c r="DX12" s="474"/>
      <c r="DY12" s="474"/>
      <c r="DZ12" s="474"/>
      <c r="EA12" s="476"/>
      <c r="EB12" s="463">
        <f>'1.1.2.211,213 (допы)контр сумма'!$EK$262</f>
        <v>1.3740000000000001</v>
      </c>
      <c r="EC12" s="464"/>
      <c r="ED12" s="465">
        <f>'1.1.2.211,213 (допы)контр сумма'!$EK$264</f>
        <v>0.22942000000000001</v>
      </c>
      <c r="EE12" s="466">
        <f>'1.1.2.211,213 (допы)контр сумма'!$EK$265</f>
        <v>0.77515999999999996</v>
      </c>
      <c r="EF12" s="464"/>
      <c r="EG12" s="464"/>
      <c r="EH12" s="468">
        <f>'1.1.2.211,213 (допы)контр сумма'!$EK$267</f>
        <v>1.2398800000000001</v>
      </c>
      <c r="EI12" s="469">
        <f>1+(56+3)/365</f>
        <v>1.16164</v>
      </c>
      <c r="EJ12" s="470"/>
      <c r="EK12" s="471">
        <f>'1.1.2.211,213 (допы)контр сумма'!$EK$266</f>
        <v>0.21531</v>
      </c>
      <c r="EL12" s="477"/>
      <c r="EM12" s="477"/>
      <c r="EN12" s="478"/>
      <c r="EO12" s="479"/>
      <c r="EP12" s="477"/>
      <c r="EQ12" s="480"/>
      <c r="ER12" s="477"/>
      <c r="ET12" s="473"/>
      <c r="EU12" s="473"/>
      <c r="EV12" s="473"/>
      <c r="EW12" s="473"/>
      <c r="EX12" s="473"/>
      <c r="EY12" s="474"/>
      <c r="EZ12" s="474"/>
      <c r="FA12" s="475"/>
      <c r="FB12" s="474"/>
      <c r="FC12" s="474"/>
      <c r="FD12" s="474"/>
      <c r="FE12" s="474"/>
      <c r="FF12" s="474"/>
      <c r="FG12" s="475"/>
      <c r="FH12" s="474"/>
      <c r="FI12" s="474"/>
      <c r="FJ12" s="474"/>
      <c r="FK12" s="474"/>
      <c r="FL12" s="476"/>
      <c r="FM12" s="463">
        <f>'1.1.2.211,213 (допы)контр сумма'!$FU$262</f>
        <v>1.2470000000000001</v>
      </c>
      <c r="FN12" s="464"/>
      <c r="FO12" s="465">
        <f>'1.1.2.211,213 (допы)контр сумма'!$FU$264</f>
        <v>0.18112</v>
      </c>
      <c r="FP12" s="466">
        <f>'1.1.2.211,213 (допы)контр сумма'!$FU$265</f>
        <v>0.79259000000000002</v>
      </c>
      <c r="FQ12" s="464"/>
      <c r="FR12" s="464"/>
      <c r="FS12" s="468">
        <f>'1.1.2.211,213 (допы)контр сумма'!$FU$267</f>
        <v>1.0379799999999999</v>
      </c>
      <c r="FT12" s="469">
        <f>1+(56+3)/365</f>
        <v>1.16164</v>
      </c>
      <c r="FU12" s="470"/>
      <c r="FV12" s="471">
        <f>'1.1.2.211,213 (допы)контр сумма'!$FU$266</f>
        <v>0</v>
      </c>
      <c r="FW12" s="477"/>
      <c r="FX12" s="477"/>
      <c r="FY12" s="478"/>
      <c r="FZ12" s="479"/>
      <c r="GA12" s="477"/>
      <c r="GB12" s="480"/>
      <c r="GC12" s="477"/>
      <c r="GE12" s="473"/>
      <c r="GF12" s="473"/>
      <c r="GG12" s="473"/>
      <c r="GH12" s="473"/>
      <c r="GI12" s="473"/>
      <c r="GJ12" s="474"/>
      <c r="GK12" s="474"/>
      <c r="GL12" s="475"/>
      <c r="GM12" s="474"/>
      <c r="GN12" s="474"/>
      <c r="GO12" s="474"/>
      <c r="GP12" s="474"/>
      <c r="GQ12" s="474"/>
      <c r="GR12" s="475"/>
      <c r="GS12" s="474"/>
      <c r="GT12" s="474"/>
      <c r="GU12" s="474"/>
      <c r="GV12" s="474"/>
      <c r="GW12" s="476"/>
      <c r="GX12" s="463">
        <f>'1.1.2.211,213 (допы)контр сумма'!$HE$262</f>
        <v>1.37104</v>
      </c>
      <c r="GY12" s="464"/>
      <c r="GZ12" s="465">
        <f>'1.1.2.211,213 (допы)контр сумма'!$HE$264</f>
        <v>0.33090999999999998</v>
      </c>
      <c r="HA12" s="466">
        <f>'1.1.2.211,213 (допы)контр сумма'!$HE$265</f>
        <v>0.61443999999999999</v>
      </c>
      <c r="HB12" s="464"/>
      <c r="HC12" s="464"/>
      <c r="HD12" s="468">
        <f>'1.1.2.211,213 (допы)контр сумма'!$HE$267</f>
        <v>1.19875</v>
      </c>
      <c r="HE12" s="469">
        <f>1+(56+3)/365</f>
        <v>1.16164</v>
      </c>
      <c r="HF12" s="470"/>
      <c r="HG12" s="471">
        <f>'1.1.2.211,213 (допы)контр сумма'!$HE$266</f>
        <v>0.11525000000000001</v>
      </c>
      <c r="HH12" s="477"/>
      <c r="HI12" s="477"/>
      <c r="HJ12" s="478"/>
      <c r="HK12" s="479"/>
      <c r="HL12" s="477"/>
      <c r="HM12" s="480"/>
      <c r="HN12" s="477"/>
      <c r="HP12" s="474"/>
      <c r="HS12" s="477"/>
      <c r="HT12" s="477"/>
      <c r="HU12" s="477"/>
      <c r="HV12" s="477"/>
      <c r="HW12" s="477"/>
      <c r="HX12" s="477"/>
      <c r="HY12" s="477"/>
      <c r="HZ12" s="477"/>
      <c r="IA12" s="477"/>
      <c r="IB12" s="477"/>
      <c r="IC12" s="477"/>
      <c r="ID12" s="477"/>
    </row>
    <row r="13" spans="1:238" s="114" customFormat="1" x14ac:dyDescent="0.25">
      <c r="A13" s="121" t="s">
        <v>53</v>
      </c>
      <c r="B13" s="136">
        <f>C13+AJ13</f>
        <v>0</v>
      </c>
      <c r="C13" s="136">
        <f>N13*P13*S13*T13*U13*(1+V13+W13+X13+Y13)*Z13/G13/H13</f>
        <v>0</v>
      </c>
      <c r="D13" s="136">
        <f>N13*P13*S13*T13*U13*(1+V13+Y13)*Z13/G13/H13</f>
        <v>0</v>
      </c>
      <c r="E13" s="136">
        <f>C13-D13</f>
        <v>0</v>
      </c>
      <c r="F13" s="136">
        <f>N13*P13*S13*T13*U13*(1+V13+Y13)*Z13*AD13/G13/H13</f>
        <v>0</v>
      </c>
      <c r="G13" s="125">
        <v>76.900000000000006</v>
      </c>
      <c r="H13" s="133">
        <v>800</v>
      </c>
      <c r="I13" s="134">
        <f>G13*H13</f>
        <v>61520</v>
      </c>
      <c r="J13" s="932">
        <f>'1.4-2023-ДДТ'!C32</f>
        <v>0</v>
      </c>
      <c r="K13" s="932">
        <f>'1.4-2023-ДДТ'!D32</f>
        <v>0</v>
      </c>
      <c r="L13" s="932">
        <f>'1.4-2023-ДДТ'!E32</f>
        <v>0</v>
      </c>
      <c r="M13" s="932">
        <f>'1.4-2023-ДДТ'!F32</f>
        <v>0</v>
      </c>
      <c r="N13" s="933">
        <f>'1.4-2023-ДДТ'!G32</f>
        <v>0</v>
      </c>
      <c r="O13" s="134">
        <f>J13/800</f>
        <v>0</v>
      </c>
      <c r="P13" s="126">
        <v>12</v>
      </c>
      <c r="Q13" s="163">
        <v>13132</v>
      </c>
      <c r="R13" s="355">
        <v>1.01525</v>
      </c>
      <c r="S13" s="290">
        <f>Q13*R13</f>
        <v>13332</v>
      </c>
      <c r="T13" s="128">
        <v>1.302</v>
      </c>
      <c r="U13" s="129">
        <f t="shared" ref="U13:U21" si="0">U$11</f>
        <v>1.3958900000000001</v>
      </c>
      <c r="V13" s="130">
        <v>0</v>
      </c>
      <c r="W13" s="129">
        <f t="shared" ref="W13:X21" si="1">W$11</f>
        <v>0.29175000000000001</v>
      </c>
      <c r="X13" s="129">
        <f t="shared" si="1"/>
        <v>0.54637000000000002</v>
      </c>
      <c r="Y13" s="130">
        <v>0</v>
      </c>
      <c r="Z13" s="129">
        <f>ROUND(AA13*AB13*AC13,2)</f>
        <v>0</v>
      </c>
      <c r="AA13" s="129">
        <f t="shared" ref="AA13:AB23" si="2">AA$11</f>
        <v>1.1649799999999999</v>
      </c>
      <c r="AB13" s="129">
        <f t="shared" si="2"/>
        <v>1.1232899999999999</v>
      </c>
      <c r="AC13" s="129">
        <f>IF(O13=0,0,G13/O13)</f>
        <v>0</v>
      </c>
      <c r="AD13" s="131">
        <f t="shared" ref="AD13:AD21" si="3">AD$11</f>
        <v>5.91E-2</v>
      </c>
      <c r="AE13" s="132">
        <f>C13*J13+F13*J13</f>
        <v>0</v>
      </c>
      <c r="AF13" s="165">
        <v>39586.699999999997</v>
      </c>
      <c r="AG13" s="139">
        <f t="shared" ref="AG13:AG23" si="4">AF13-S13*U13</f>
        <v>20976.69</v>
      </c>
      <c r="AH13" s="143">
        <f t="shared" ref="AH13:AH23" si="5">AH$10/J$23*J13</f>
        <v>0</v>
      </c>
      <c r="AI13" s="132">
        <f>AG13*AH13*1.302*12</f>
        <v>0</v>
      </c>
      <c r="AJ13" s="155">
        <f>IF(J13=0,0,AI13/J13)</f>
        <v>0</v>
      </c>
      <c r="AK13" s="141">
        <f>IF(D13=0,0,(AJ13+D13)/D13)</f>
        <v>0</v>
      </c>
      <c r="AM13" s="136">
        <f>AN13+BU13</f>
        <v>0</v>
      </c>
      <c r="AN13" s="136">
        <f>AY13*BA13*BD13*BE13*BF13*(1+BG13+BH13+BI13+BJ13)*BK13/AR13/AS13</f>
        <v>0</v>
      </c>
      <c r="AO13" s="136">
        <f>AY13*BA13*BD13*BE13*BF13*(1+BG13+BJ13)*BK13/AR13/AS13</f>
        <v>0</v>
      </c>
      <c r="AP13" s="136">
        <f>AN13-AO13</f>
        <v>0</v>
      </c>
      <c r="AQ13" s="136">
        <f>AY13*BA13*BD13*BE13*BF13*(1+BG13+BJ13)*BK13*BO13/AR13/AS13</f>
        <v>0</v>
      </c>
      <c r="AR13" s="125">
        <v>76.900000000000006</v>
      </c>
      <c r="AS13" s="133">
        <v>800</v>
      </c>
      <c r="AT13" s="134">
        <f>AR13*AS13</f>
        <v>61520</v>
      </c>
      <c r="AU13" s="932">
        <f>'1.4-2023-ЦВР'!C32</f>
        <v>0</v>
      </c>
      <c r="AV13" s="932">
        <f>'1.4-2023-ЦВР'!D32</f>
        <v>0</v>
      </c>
      <c r="AW13" s="932">
        <f>'1.4-2023-ЦВР'!E32</f>
        <v>0</v>
      </c>
      <c r="AX13" s="932">
        <f>'1.4-2023-ЦВР'!F32</f>
        <v>0</v>
      </c>
      <c r="AY13" s="933">
        <f>'1.4-2023-ЦВР'!G32</f>
        <v>0</v>
      </c>
      <c r="AZ13" s="134">
        <f>AU13/800</f>
        <v>0</v>
      </c>
      <c r="BA13" s="126">
        <v>12</v>
      </c>
      <c r="BB13" s="936">
        <f t="shared" ref="BB13:BB23" si="6">Q13</f>
        <v>13132</v>
      </c>
      <c r="BC13" s="937">
        <f t="shared" ref="BC13:BC23" si="7">R13</f>
        <v>1.01525</v>
      </c>
      <c r="BD13" s="290">
        <f>BB13*BC13</f>
        <v>13332</v>
      </c>
      <c r="BE13" s="128">
        <v>1.302</v>
      </c>
      <c r="BF13" s="129">
        <f t="shared" ref="BF13:BF21" si="8">BF$11</f>
        <v>1.3626799999999999</v>
      </c>
      <c r="BG13" s="130">
        <v>0</v>
      </c>
      <c r="BH13" s="129">
        <f t="shared" ref="BH13:BI21" si="9">BH$11</f>
        <v>0.42503000000000002</v>
      </c>
      <c r="BI13" s="129">
        <f t="shared" si="9"/>
        <v>0.60343000000000002</v>
      </c>
      <c r="BJ13" s="130">
        <v>0</v>
      </c>
      <c r="BK13" s="129">
        <f>ROUND(BL13*BM13*BN13,2)</f>
        <v>0</v>
      </c>
      <c r="BL13" s="129">
        <f t="shared" ref="BL13:BM23" si="10">BL$11</f>
        <v>1.12734</v>
      </c>
      <c r="BM13" s="129">
        <f t="shared" si="10"/>
        <v>1.1232899999999999</v>
      </c>
      <c r="BN13" s="129">
        <f>IF(AZ13=0,0,AR13/AZ13)</f>
        <v>0</v>
      </c>
      <c r="BO13" s="131">
        <f t="shared" ref="BO13:BO21" si="11">BO$11</f>
        <v>4.3889999999999998E-2</v>
      </c>
      <c r="BP13" s="132">
        <f>AN13*AU13+AQ13*AU13</f>
        <v>0</v>
      </c>
      <c r="BQ13" s="941">
        <f t="shared" ref="BQ13:BQ23" si="12">AF13</f>
        <v>39586.699999999997</v>
      </c>
      <c r="BR13" s="139">
        <f t="shared" ref="BR13:BR23" si="13">BQ13-BD13*BF13</f>
        <v>21419.45</v>
      </c>
      <c r="BS13" s="143">
        <f t="shared" ref="BS13:BS23" si="14">BS$10/AU$23*AU13</f>
        <v>0</v>
      </c>
      <c r="BT13" s="132">
        <f>BR13*BS13*1.302*12</f>
        <v>0</v>
      </c>
      <c r="BU13" s="155">
        <f>IF(AU13=0,0,BT13/AU13)</f>
        <v>0</v>
      </c>
      <c r="BV13" s="141">
        <f>IF(AO13=0,0,(BU13+AO13)/AO13)</f>
        <v>0</v>
      </c>
      <c r="BX13" s="136">
        <f>BY13+DF13</f>
        <v>187.14</v>
      </c>
      <c r="BY13" s="136">
        <f>CJ13*CL13*CO13*CP13*CQ13*(1+CR13+CS13+CT13+CU13)*CV13/CC13/CD13</f>
        <v>144.13999999999999</v>
      </c>
      <c r="BZ13" s="136">
        <f>CJ13*CL13*CO13*CP13*CQ13*(1+CR13+CU13)*CV13/CC13/CD13</f>
        <v>71.81</v>
      </c>
      <c r="CA13" s="136">
        <f>BY13-BZ13</f>
        <v>72.33</v>
      </c>
      <c r="CB13" s="136">
        <f>CJ13*CL13*CO13*CP13*CQ13*(1+CR13+CU13)*CV13*CZ13/CC13/CD13</f>
        <v>22.14</v>
      </c>
      <c r="CC13" s="125">
        <v>76.900000000000006</v>
      </c>
      <c r="CD13" s="133">
        <v>800</v>
      </c>
      <c r="CE13" s="134">
        <f>CC13*CD13</f>
        <v>61520</v>
      </c>
      <c r="CF13" s="932">
        <f>'1.4-2023-ЦТТ'!C32</f>
        <v>123615</v>
      </c>
      <c r="CG13" s="932">
        <f>'1.4-2023-ЦТТ'!D32</f>
        <v>651</v>
      </c>
      <c r="CH13" s="932">
        <f>'1.4-2023-ЦТТ'!E32</f>
        <v>67</v>
      </c>
      <c r="CI13" s="932">
        <f>'1.4-2023-ЦТТ'!F32</f>
        <v>36</v>
      </c>
      <c r="CJ13" s="933">
        <f>'1.4-2023-ЦТТ'!G32</f>
        <v>20.67</v>
      </c>
      <c r="CK13" s="134">
        <f>CF13/800</f>
        <v>155</v>
      </c>
      <c r="CL13" s="126">
        <v>12</v>
      </c>
      <c r="CM13" s="936">
        <f t="shared" ref="CM13:CM23" si="15">Q13</f>
        <v>13132</v>
      </c>
      <c r="CN13" s="937">
        <f t="shared" ref="CN13:CN23" si="16">R13</f>
        <v>1.01525</v>
      </c>
      <c r="CO13" s="290">
        <f>CM13*CN13</f>
        <v>13332</v>
      </c>
      <c r="CP13" s="128">
        <v>1.302</v>
      </c>
      <c r="CQ13" s="129">
        <f t="shared" ref="CQ13:CQ21" si="17">CQ$11</f>
        <v>1.35</v>
      </c>
      <c r="CR13" s="130">
        <v>0</v>
      </c>
      <c r="CS13" s="129">
        <f t="shared" ref="CS13:CT21" si="18">CS$11</f>
        <v>0.35963000000000001</v>
      </c>
      <c r="CT13" s="129">
        <f t="shared" si="18"/>
        <v>0.64778999999999998</v>
      </c>
      <c r="CU13" s="130">
        <v>0</v>
      </c>
      <c r="CV13" s="129">
        <f>ROUND(CW13*CX13*CY13,2)</f>
        <v>0.76</v>
      </c>
      <c r="CW13" s="129">
        <f t="shared" ref="CW13:CX23" si="19">CW$11</f>
        <v>1.35568</v>
      </c>
      <c r="CX13" s="129">
        <f t="shared" si="19"/>
        <v>1.1232899999999999</v>
      </c>
      <c r="CY13" s="129">
        <f>IF(CK13=0,0,CC13/CK13)</f>
        <v>0.49613000000000002</v>
      </c>
      <c r="CZ13" s="131">
        <f t="shared" ref="CZ13:CZ21" si="20">CZ$11</f>
        <v>0.30834</v>
      </c>
      <c r="DA13" s="132">
        <f>BY13*CF13+CB13*CF13</f>
        <v>20554702</v>
      </c>
      <c r="DB13" s="941">
        <f t="shared" ref="DB13:DB23" si="21">AF13</f>
        <v>39586.699999999997</v>
      </c>
      <c r="DC13" s="139">
        <f t="shared" ref="DC13:DC23" si="22">DB13-CO13*CQ13</f>
        <v>21588.5</v>
      </c>
      <c r="DD13" s="143">
        <f t="shared" ref="DD13:DD23" si="23">DD$10/CF$23*CF13</f>
        <v>15.587866999999999</v>
      </c>
      <c r="DE13" s="132">
        <f>DC13*DD13*1.302*12</f>
        <v>5257768</v>
      </c>
      <c r="DF13" s="155">
        <f>IF(CF13=0,0,DE13/CF13)</f>
        <v>43</v>
      </c>
      <c r="DG13" s="141">
        <f>IF(BZ13=0,0,(DF13+BZ13)/BZ13)</f>
        <v>1.5988</v>
      </c>
      <c r="DI13" s="136">
        <f>DJ13+EQ13</f>
        <v>0</v>
      </c>
      <c r="DJ13" s="136">
        <f>DU13*DW13*DZ13*EA13*EB13*(1+EC13+ED13+EE13+EF13)*EG13/DN13/DO13</f>
        <v>0</v>
      </c>
      <c r="DK13" s="136">
        <f>DU13*DW13*DZ13*EA13*EB13*(1+EC13+EF13)*EG13/DN13/DO13</f>
        <v>0</v>
      </c>
      <c r="DL13" s="136">
        <f>DJ13-DK13</f>
        <v>0</v>
      </c>
      <c r="DM13" s="136">
        <f>DU13*DW13*DZ13*EA13*EB13*(1+EC13+EF13)*EG13*EK13/DN13/DO13</f>
        <v>0</v>
      </c>
      <c r="DN13" s="125">
        <v>76.900000000000006</v>
      </c>
      <c r="DO13" s="133">
        <v>800</v>
      </c>
      <c r="DP13" s="134">
        <f>DN13*DO13</f>
        <v>61520</v>
      </c>
      <c r="DQ13" s="932">
        <f>'1.4-2023-СЮН'!C32</f>
        <v>0</v>
      </c>
      <c r="DR13" s="932">
        <f>'1.4-2023-СЮН'!D32</f>
        <v>0</v>
      </c>
      <c r="DS13" s="932">
        <f>'1.4-2023-СЮН'!E32</f>
        <v>0</v>
      </c>
      <c r="DT13" s="932">
        <f>'1.4-2023-СЮН'!F32</f>
        <v>0</v>
      </c>
      <c r="DU13" s="933">
        <f>'1.4-2023-СЮН'!G32</f>
        <v>0</v>
      </c>
      <c r="DV13" s="134">
        <f>DQ13/800</f>
        <v>0</v>
      </c>
      <c r="DW13" s="126">
        <v>12</v>
      </c>
      <c r="DX13" s="936">
        <f t="shared" ref="DX13:DX23" si="24">Q13</f>
        <v>13132</v>
      </c>
      <c r="DY13" s="937">
        <f t="shared" ref="DY13:DY23" si="25">R13</f>
        <v>1.01525</v>
      </c>
      <c r="DZ13" s="290">
        <f>DX13*DY13</f>
        <v>13332</v>
      </c>
      <c r="EA13" s="128">
        <v>1.302</v>
      </c>
      <c r="EB13" s="129">
        <f t="shared" ref="EB13:EB21" si="26">EB$11</f>
        <v>1.3740000000000001</v>
      </c>
      <c r="EC13" s="130">
        <v>0</v>
      </c>
      <c r="ED13" s="129">
        <f t="shared" ref="ED13:EE21" si="27">ED$11</f>
        <v>0.22942000000000001</v>
      </c>
      <c r="EE13" s="129">
        <f t="shared" si="27"/>
        <v>0.77515999999999996</v>
      </c>
      <c r="EF13" s="130">
        <v>0</v>
      </c>
      <c r="EG13" s="129">
        <f>ROUND(EH13*EI13*EJ13,2)</f>
        <v>0</v>
      </c>
      <c r="EH13" s="129">
        <f t="shared" ref="EH13:EI21" si="28">EH$11</f>
        <v>1.2398800000000001</v>
      </c>
      <c r="EI13" s="129">
        <f t="shared" si="28"/>
        <v>1.1232899999999999</v>
      </c>
      <c r="EJ13" s="129">
        <f>IF(DV13=0,0,DN13/DV13)</f>
        <v>0</v>
      </c>
      <c r="EK13" s="131">
        <f t="shared" ref="EK13:EK21" si="29">EK$11</f>
        <v>0.21531</v>
      </c>
      <c r="EL13" s="132">
        <f>DJ13*DQ13+DM13*DQ13</f>
        <v>0</v>
      </c>
      <c r="EM13" s="941">
        <f t="shared" ref="EM13:EM23" si="30">AF13</f>
        <v>39586.699999999997</v>
      </c>
      <c r="EN13" s="139">
        <f t="shared" ref="EN13:EN23" si="31">EM13-DZ13*EB13</f>
        <v>21268.53</v>
      </c>
      <c r="EO13" s="143">
        <f t="shared" ref="EO13:EO23" si="32">EO$10/DQ$23*DQ13</f>
        <v>0</v>
      </c>
      <c r="EP13" s="132">
        <f>EN13*EO13*1.302*12</f>
        <v>0</v>
      </c>
      <c r="EQ13" s="155">
        <f>IF(DQ13=0,0,EP13/DQ13)</f>
        <v>0</v>
      </c>
      <c r="ER13" s="141">
        <f>IF(DK13=0,0,(EQ13+DK13)/DK13)</f>
        <v>0</v>
      </c>
      <c r="ET13" s="136">
        <f>EU13+GB13</f>
        <v>0</v>
      </c>
      <c r="EU13" s="136">
        <f>FF13*FH13*FK13*FL13*FM13*(1+FN13+FO13+FP13+FQ13)*FR13/EY13/EZ13</f>
        <v>0</v>
      </c>
      <c r="EV13" s="136">
        <f>FF13*FH13*FK13*FL13*FM13*(1+FN13+FQ13)*FR13/EY13/EZ13</f>
        <v>0</v>
      </c>
      <c r="EW13" s="136">
        <f>EU13-EV13</f>
        <v>0</v>
      </c>
      <c r="EX13" s="136">
        <f>FF13*FH13*FK13*FL13*FM13*(1+FN13+FQ13)*FR13*FV13/EY13/EZ13</f>
        <v>0</v>
      </c>
      <c r="EY13" s="125">
        <v>76.900000000000006</v>
      </c>
      <c r="EZ13" s="133">
        <v>800</v>
      </c>
      <c r="FA13" s="134">
        <f>EY13*EZ13</f>
        <v>61520</v>
      </c>
      <c r="FB13" s="932">
        <f>'1.4-2023-СЮТур'!C32</f>
        <v>0</v>
      </c>
      <c r="FC13" s="932">
        <f>'1.4-2023-СЮТур'!D32</f>
        <v>0</v>
      </c>
      <c r="FD13" s="932">
        <f>'1.4-2023-СЮТур'!E32</f>
        <v>0</v>
      </c>
      <c r="FE13" s="932">
        <f>'1.4-2023-СЮТур'!F32</f>
        <v>0</v>
      </c>
      <c r="FF13" s="933">
        <f>'1.4-2023-СЮТур'!G32</f>
        <v>0</v>
      </c>
      <c r="FG13" s="134">
        <f>FB13/800</f>
        <v>0</v>
      </c>
      <c r="FH13" s="126">
        <v>12</v>
      </c>
      <c r="FI13" s="936">
        <f t="shared" ref="FI13:FI23" si="33">Q13</f>
        <v>13132</v>
      </c>
      <c r="FJ13" s="937">
        <f t="shared" ref="FJ13:FJ23" si="34">R13</f>
        <v>1.01525</v>
      </c>
      <c r="FK13" s="290">
        <f>FI13*FJ13</f>
        <v>13332</v>
      </c>
      <c r="FL13" s="128">
        <v>1.302</v>
      </c>
      <c r="FM13" s="129">
        <f t="shared" ref="FM13:FM21" si="35">FM$11</f>
        <v>1.2470000000000001</v>
      </c>
      <c r="FN13" s="130">
        <v>0</v>
      </c>
      <c r="FO13" s="129">
        <f t="shared" ref="FO13:FP21" si="36">FO$11</f>
        <v>0.18112</v>
      </c>
      <c r="FP13" s="129">
        <f t="shared" si="36"/>
        <v>0.79259000000000002</v>
      </c>
      <c r="FQ13" s="130">
        <v>0</v>
      </c>
      <c r="FR13" s="129">
        <f>ROUND(FS13*FT13*FU13,2)</f>
        <v>0</v>
      </c>
      <c r="FS13" s="129">
        <f t="shared" ref="FS13:FT23" si="37">FS$11</f>
        <v>1.0379799999999999</v>
      </c>
      <c r="FT13" s="129">
        <f t="shared" si="37"/>
        <v>1.1232899999999999</v>
      </c>
      <c r="FU13" s="129">
        <f>IF(FG13=0,0,EY13/FG13)</f>
        <v>0</v>
      </c>
      <c r="FV13" s="131">
        <f t="shared" ref="FV13:FV21" si="38">FV$11</f>
        <v>0</v>
      </c>
      <c r="FW13" s="132">
        <f>EU13*FB13+EX13*FB13</f>
        <v>0</v>
      </c>
      <c r="FX13" s="941">
        <f t="shared" ref="FX13:FX23" si="39">AF13</f>
        <v>39586.699999999997</v>
      </c>
      <c r="FY13" s="139">
        <f t="shared" ref="FY13:FY23" si="40">FX13-FK13*FM13</f>
        <v>22961.7</v>
      </c>
      <c r="FZ13" s="143">
        <f t="shared" ref="FZ13:FZ23" si="41">FZ$10/FB$23*FB13</f>
        <v>0</v>
      </c>
      <c r="GA13" s="132">
        <f>FY13*FZ13*1.302*12</f>
        <v>0</v>
      </c>
      <c r="GB13" s="155">
        <f>IF(FB13=0,0,GA13/FB13)</f>
        <v>0</v>
      </c>
      <c r="GC13" s="141">
        <f>IF(EV13=0,0,(GB13+EV13)/EV13)</f>
        <v>0</v>
      </c>
      <c r="GE13" s="136">
        <f>GF13+HM13</f>
        <v>161.66</v>
      </c>
      <c r="GF13" s="136">
        <f>GQ13*GS13*GV13*GW13*GX13*(1+GY13+GZ13+HA13+HB13)*HC13/GJ13/GK13</f>
        <v>124.66</v>
      </c>
      <c r="GG13" s="136">
        <f>GQ13*GS13*GV13*GW13*GX13*(1+GY13+HB13)*HC13/GJ13/GK13</f>
        <v>64.150000000000006</v>
      </c>
      <c r="GH13" s="136">
        <f>GF13-GG13</f>
        <v>60.51</v>
      </c>
      <c r="GI13" s="136">
        <f>GQ13*GS13*GV13*GW13*GX13*(1+GY13+HB13)*HC13*HG13/GJ13/GK13</f>
        <v>7.41</v>
      </c>
      <c r="GJ13" s="125">
        <v>76.900000000000006</v>
      </c>
      <c r="GK13" s="133">
        <v>800</v>
      </c>
      <c r="GL13" s="134">
        <f>GJ13*GK13</f>
        <v>61520</v>
      </c>
      <c r="GM13" s="232">
        <f t="shared" ref="GM13:GO14" si="42">J13+AU13+CF13+DQ13+FB13</f>
        <v>123615</v>
      </c>
      <c r="GN13" s="232">
        <f t="shared" si="42"/>
        <v>651</v>
      </c>
      <c r="GO13" s="232">
        <f t="shared" si="42"/>
        <v>67</v>
      </c>
      <c r="GP13" s="160" t="s">
        <v>492</v>
      </c>
      <c r="GQ13" s="234">
        <f>N13+AY13+CJ13+DU13+FF13</f>
        <v>20.67</v>
      </c>
      <c r="GR13" s="134">
        <f>GM13/800</f>
        <v>155</v>
      </c>
      <c r="GS13" s="126">
        <v>12</v>
      </c>
      <c r="GT13" s="936">
        <f t="shared" ref="GT13:GT23" si="43">Q13</f>
        <v>13132</v>
      </c>
      <c r="GU13" s="937">
        <f t="shared" ref="GU13:GU23" si="44">R13</f>
        <v>1.01525</v>
      </c>
      <c r="GV13" s="290">
        <f>GT13*GU13</f>
        <v>13332</v>
      </c>
      <c r="GW13" s="128">
        <v>1.302</v>
      </c>
      <c r="GX13" s="129">
        <f t="shared" ref="GX13:GX21" si="45">GX$11</f>
        <v>1.3681000000000001</v>
      </c>
      <c r="GY13" s="130">
        <v>0</v>
      </c>
      <c r="GZ13" s="129">
        <f t="shared" ref="GZ13:HA21" si="46">GZ$11</f>
        <v>0.33133000000000001</v>
      </c>
      <c r="HA13" s="129">
        <f t="shared" si="46"/>
        <v>0.61182000000000003</v>
      </c>
      <c r="HB13" s="130">
        <v>0</v>
      </c>
      <c r="HC13" s="129">
        <f>ROUND(HD13*HE13*HF13,2)</f>
        <v>0.67</v>
      </c>
      <c r="HD13" s="129">
        <f t="shared" ref="HD13:HE23" si="47">HD$11</f>
        <v>1.19937</v>
      </c>
      <c r="HE13" s="129">
        <f t="shared" si="47"/>
        <v>1.1232899999999999</v>
      </c>
      <c r="HF13" s="129">
        <f>IF(GR13=0,0,GJ13/GR13)</f>
        <v>0.49613000000000002</v>
      </c>
      <c r="HG13" s="131">
        <f t="shared" ref="HG13:HG21" si="48">HG$11</f>
        <v>0.11550000000000001</v>
      </c>
      <c r="HH13" s="132">
        <f>GF13*GM13+GI13*GM13</f>
        <v>16325833</v>
      </c>
      <c r="HI13" s="941">
        <f t="shared" ref="HI13:HI23" si="49">AF13</f>
        <v>39586.699999999997</v>
      </c>
      <c r="HJ13" s="139">
        <f t="shared" ref="HJ13:HJ23" si="50">HI13-GV13*GX13</f>
        <v>21347.19</v>
      </c>
      <c r="HK13" s="143">
        <f t="shared" ref="HK13:HK23" si="51">HK$10/GM$23*GM13</f>
        <v>13.738628</v>
      </c>
      <c r="HL13" s="132">
        <f>HJ13*HK13*1.302*12</f>
        <v>4582224</v>
      </c>
      <c r="HM13" s="155">
        <f>IF(GM13=0,0,HL13/GM13)</f>
        <v>37</v>
      </c>
      <c r="HN13" s="141">
        <f>IF(GG13=0,0,(HM13+GG13)/GG13)</f>
        <v>1.57677</v>
      </c>
      <c r="HP13" s="153">
        <f>GQ13*18</f>
        <v>372.06</v>
      </c>
      <c r="HS13" s="166">
        <f>J13</f>
        <v>0</v>
      </c>
      <c r="HT13" s="166">
        <f>AU13</f>
        <v>0</v>
      </c>
      <c r="HU13" s="166">
        <f>CF13</f>
        <v>123615</v>
      </c>
      <c r="HV13" s="166">
        <f>DQ13</f>
        <v>0</v>
      </c>
      <c r="HW13" s="166">
        <f>FB13</f>
        <v>0</v>
      </c>
      <c r="HX13" s="165">
        <f>SUM(HS13:HW13)</f>
        <v>123615</v>
      </c>
      <c r="HY13" s="166">
        <f>HS13*B13</f>
        <v>0</v>
      </c>
      <c r="HZ13" s="166">
        <f>HT13*AM13</f>
        <v>0</v>
      </c>
      <c r="IA13" s="166">
        <f>HU13*BX13</f>
        <v>23133311.100000001</v>
      </c>
      <c r="IB13" s="166">
        <f>HV13*DI13</f>
        <v>0</v>
      </c>
      <c r="IC13" s="166">
        <f>HW13*ET13</f>
        <v>0</v>
      </c>
      <c r="ID13" s="165">
        <f>SUM(HY13:IC13)</f>
        <v>23133311.100000001</v>
      </c>
    </row>
    <row r="14" spans="1:238" s="114" customFormat="1" ht="24" x14ac:dyDescent="0.25">
      <c r="A14" s="121" t="s">
        <v>54</v>
      </c>
      <c r="B14" s="136">
        <f t="shared" ref="B14:B22" si="52">C14+AJ14</f>
        <v>117.09</v>
      </c>
      <c r="C14" s="136">
        <f t="shared" ref="C14:C22" si="53">N14*P14*S14*T14*U14*(1+V14+W14+X14+Y14)*Z14/G14/H14</f>
        <v>76.09</v>
      </c>
      <c r="D14" s="136">
        <f t="shared" ref="D14:D22" si="54">N14*P14*S14*T14*U14*(1+V14+Y14)*Z14/G14/H14</f>
        <v>41.39</v>
      </c>
      <c r="E14" s="136">
        <f>C14-D14</f>
        <v>34.700000000000003</v>
      </c>
      <c r="F14" s="136">
        <f t="shared" ref="F14:F23" si="55">N14*P14*S14*T14*U14*(1+V14+Y14)*Z14*AD14/G14/H14</f>
        <v>2.4500000000000002</v>
      </c>
      <c r="G14" s="125">
        <v>76.900000000000006</v>
      </c>
      <c r="H14" s="133">
        <v>800</v>
      </c>
      <c r="I14" s="134">
        <f t="shared" ref="I14:I23" si="56">G14*H14</f>
        <v>61520</v>
      </c>
      <c r="J14" s="932">
        <f>'1.4-2023-ДДТ'!C33</f>
        <v>29718</v>
      </c>
      <c r="K14" s="932">
        <f>'1.4-2023-ДДТ'!D33</f>
        <v>270</v>
      </c>
      <c r="L14" s="932">
        <f>'1.4-2023-ДДТ'!E33</f>
        <v>24</v>
      </c>
      <c r="M14" s="932">
        <f>'1.4-2023-ДДТ'!F33</f>
        <v>36</v>
      </c>
      <c r="N14" s="933">
        <f>'1.4-2023-ДДТ'!G33</f>
        <v>3.22</v>
      </c>
      <c r="O14" s="134">
        <f t="shared" ref="O14:O23" si="57">J14/800</f>
        <v>37</v>
      </c>
      <c r="P14" s="126">
        <v>12</v>
      </c>
      <c r="Q14" s="163">
        <v>13132</v>
      </c>
      <c r="R14" s="355">
        <v>1.01525</v>
      </c>
      <c r="S14" s="290">
        <f t="shared" ref="S14:S23" si="58">Q14*R14</f>
        <v>13332</v>
      </c>
      <c r="T14" s="128">
        <v>1.302</v>
      </c>
      <c r="U14" s="129">
        <f t="shared" si="0"/>
        <v>1.3958900000000001</v>
      </c>
      <c r="V14" s="130">
        <v>0</v>
      </c>
      <c r="W14" s="129">
        <f t="shared" si="1"/>
        <v>0.29175000000000001</v>
      </c>
      <c r="X14" s="129">
        <f t="shared" si="1"/>
        <v>0.54637000000000002</v>
      </c>
      <c r="Y14" s="130">
        <v>0</v>
      </c>
      <c r="Z14" s="129">
        <f t="shared" ref="Z14:Z23" si="59">ROUND(AA14*AB14*AC14,2)</f>
        <v>2.72</v>
      </c>
      <c r="AA14" s="129">
        <f t="shared" si="2"/>
        <v>1.1649799999999999</v>
      </c>
      <c r="AB14" s="129">
        <f t="shared" si="2"/>
        <v>1.1232899999999999</v>
      </c>
      <c r="AC14" s="129">
        <f t="shared" ref="AC14:AC23" si="60">IF(O14=0,0,G14/O14)</f>
        <v>2.0783800000000001</v>
      </c>
      <c r="AD14" s="131">
        <f t="shared" si="3"/>
        <v>5.91E-2</v>
      </c>
      <c r="AE14" s="132">
        <f>C14*J14+F14*J14</f>
        <v>2334052</v>
      </c>
      <c r="AF14" s="165">
        <v>39586.699999999997</v>
      </c>
      <c r="AG14" s="139">
        <f t="shared" si="4"/>
        <v>20976.69</v>
      </c>
      <c r="AH14" s="143">
        <f t="shared" si="5"/>
        <v>3.7084329999999999</v>
      </c>
      <c r="AI14" s="132">
        <f t="shared" ref="AI14:AI23" si="61">AG14*AH14*1.302*12</f>
        <v>1215401</v>
      </c>
      <c r="AJ14" s="155">
        <f t="shared" ref="AJ14:AJ23" si="62">IF(J14=0,0,AI14/J14)</f>
        <v>41</v>
      </c>
      <c r="AK14" s="141">
        <f t="shared" ref="AK14:AK23" si="63">IF(D14=0,0,(AJ14+D14)/D14)</f>
        <v>1.99058</v>
      </c>
      <c r="AM14" s="136">
        <f t="shared" ref="AM14:AM22" si="64">AN14+BU14</f>
        <v>0</v>
      </c>
      <c r="AN14" s="136">
        <f t="shared" ref="AN14:AN22" si="65">AY14*BA14*BD14*BE14*BF14*(1+BG14+BH14+BI14+BJ14)*BK14/AR14/AS14</f>
        <v>0</v>
      </c>
      <c r="AO14" s="136">
        <f t="shared" ref="AO14:AO22" si="66">AY14*BA14*BD14*BE14*BF14*(1+BG14+BJ14)*BK14/AR14/AS14</f>
        <v>0</v>
      </c>
      <c r="AP14" s="136">
        <f>AN14-AO14</f>
        <v>0</v>
      </c>
      <c r="AQ14" s="136">
        <f t="shared" ref="AQ14:AQ23" si="67">AY14*BA14*BD14*BE14*BF14*(1+BG14+BJ14)*BK14*BO14/AR14/AS14</f>
        <v>0</v>
      </c>
      <c r="AR14" s="125">
        <v>76.900000000000006</v>
      </c>
      <c r="AS14" s="133">
        <v>800</v>
      </c>
      <c r="AT14" s="134">
        <f t="shared" ref="AT14:AT23" si="68">AR14*AS14</f>
        <v>61520</v>
      </c>
      <c r="AU14" s="932">
        <f>'1.4-2023-ЦВР'!C33</f>
        <v>0</v>
      </c>
      <c r="AV14" s="932">
        <f>'1.4-2023-ЦВР'!D33</f>
        <v>0</v>
      </c>
      <c r="AW14" s="932">
        <f>'1.4-2023-ЦВР'!E33</f>
        <v>0</v>
      </c>
      <c r="AX14" s="932">
        <f>'1.4-2023-ЦВР'!F33</f>
        <v>0</v>
      </c>
      <c r="AY14" s="933">
        <f>'1.4-2023-ЦВР'!G33</f>
        <v>0</v>
      </c>
      <c r="AZ14" s="134">
        <f t="shared" ref="AZ14:AZ23" si="69">AU14/800</f>
        <v>0</v>
      </c>
      <c r="BA14" s="126">
        <v>12</v>
      </c>
      <c r="BB14" s="936">
        <f t="shared" si="6"/>
        <v>13132</v>
      </c>
      <c r="BC14" s="937">
        <f t="shared" si="7"/>
        <v>1.01525</v>
      </c>
      <c r="BD14" s="290">
        <f t="shared" ref="BD14:BD23" si="70">BB14*BC14</f>
        <v>13332</v>
      </c>
      <c r="BE14" s="128">
        <v>1.302</v>
      </c>
      <c r="BF14" s="129">
        <f t="shared" si="8"/>
        <v>1.3626799999999999</v>
      </c>
      <c r="BG14" s="130">
        <v>0</v>
      </c>
      <c r="BH14" s="129">
        <f t="shared" si="9"/>
        <v>0.42503000000000002</v>
      </c>
      <c r="BI14" s="129">
        <f t="shared" si="9"/>
        <v>0.60343000000000002</v>
      </c>
      <c r="BJ14" s="130">
        <v>0</v>
      </c>
      <c r="BK14" s="129">
        <f t="shared" ref="BK14:BK23" si="71">ROUND(BL14*BM14*BN14,2)</f>
        <v>0</v>
      </c>
      <c r="BL14" s="129">
        <f t="shared" si="10"/>
        <v>1.12734</v>
      </c>
      <c r="BM14" s="129">
        <f t="shared" si="10"/>
        <v>1.1232899999999999</v>
      </c>
      <c r="BN14" s="129">
        <f t="shared" ref="BN14:BN23" si="72">IF(AZ14=0,0,AR14/AZ14)</f>
        <v>0</v>
      </c>
      <c r="BO14" s="131">
        <f t="shared" si="11"/>
        <v>4.3889999999999998E-2</v>
      </c>
      <c r="BP14" s="132">
        <f>AN14*AU14+AQ14*AU14</f>
        <v>0</v>
      </c>
      <c r="BQ14" s="941">
        <f t="shared" si="12"/>
        <v>39586.699999999997</v>
      </c>
      <c r="BR14" s="139">
        <f t="shared" si="13"/>
        <v>21419.45</v>
      </c>
      <c r="BS14" s="143">
        <f t="shared" si="14"/>
        <v>0</v>
      </c>
      <c r="BT14" s="132">
        <f t="shared" ref="BT14:BT23" si="73">BR14*BS14*1.302*12</f>
        <v>0</v>
      </c>
      <c r="BU14" s="155">
        <f t="shared" ref="BU14:BU23" si="74">IF(AU14=0,0,BT14/AU14)</f>
        <v>0</v>
      </c>
      <c r="BV14" s="141">
        <f t="shared" ref="BV14:BV23" si="75">IF(AO14=0,0,(BU14+AO14)/AO14)</f>
        <v>0</v>
      </c>
      <c r="BX14" s="136">
        <f t="shared" ref="BX14:BX22" si="76">BY14+DF14</f>
        <v>209.18</v>
      </c>
      <c r="BY14" s="136">
        <f t="shared" ref="BY14:BY22" si="77">CJ14*CL14*CO14*CP14*CQ14*(1+CR14+CS14+CT14+CU14)*CV14/CC14/CD14</f>
        <v>166.18</v>
      </c>
      <c r="BZ14" s="136">
        <f t="shared" ref="BZ14:BZ22" si="78">CJ14*CL14*CO14*CP14*CQ14*(1+CR14+CU14)*CV14/CC14/CD14</f>
        <v>82.78</v>
      </c>
      <c r="CA14" s="136">
        <f>BY14-BZ14</f>
        <v>83.4</v>
      </c>
      <c r="CB14" s="136">
        <f t="shared" ref="CB14:CB23" si="79">CJ14*CL14*CO14*CP14*CQ14*(1+CR14+CU14)*CV14*CZ14/CC14/CD14</f>
        <v>25.52</v>
      </c>
      <c r="CC14" s="125">
        <v>76.900000000000006</v>
      </c>
      <c r="CD14" s="133">
        <v>800</v>
      </c>
      <c r="CE14" s="134">
        <f t="shared" ref="CE14:CE23" si="80">CC14*CD14</f>
        <v>61520</v>
      </c>
      <c r="CF14" s="932">
        <f>'1.4-2023-ЦТТ'!C33</f>
        <v>15354</v>
      </c>
      <c r="CG14" s="932">
        <f>'1.4-2023-ЦТТ'!D33</f>
        <v>98</v>
      </c>
      <c r="CH14" s="932">
        <f>'1.4-2023-ЦТТ'!E33</f>
        <v>10</v>
      </c>
      <c r="CI14" s="932">
        <f>'1.4-2023-ЦТТ'!F33</f>
        <v>36</v>
      </c>
      <c r="CJ14" s="933">
        <f>'1.4-2023-ЦТТ'!G33</f>
        <v>2.94</v>
      </c>
      <c r="CK14" s="134">
        <f t="shared" ref="CK14:CK23" si="81">CF14/800</f>
        <v>19</v>
      </c>
      <c r="CL14" s="126">
        <v>12</v>
      </c>
      <c r="CM14" s="936">
        <f t="shared" si="15"/>
        <v>13132</v>
      </c>
      <c r="CN14" s="937">
        <f t="shared" si="16"/>
        <v>1.01525</v>
      </c>
      <c r="CO14" s="290">
        <f t="shared" ref="CO14:CO23" si="82">CM14*CN14</f>
        <v>13332</v>
      </c>
      <c r="CP14" s="128">
        <v>1.302</v>
      </c>
      <c r="CQ14" s="129">
        <f t="shared" si="17"/>
        <v>1.35</v>
      </c>
      <c r="CR14" s="130">
        <v>0</v>
      </c>
      <c r="CS14" s="129">
        <f t="shared" si="18"/>
        <v>0.35963000000000001</v>
      </c>
      <c r="CT14" s="129">
        <f t="shared" si="18"/>
        <v>0.64778999999999998</v>
      </c>
      <c r="CU14" s="130">
        <v>0</v>
      </c>
      <c r="CV14" s="129">
        <f t="shared" ref="CV14:CV23" si="83">ROUND(CW14*CX14*CY14,2)</f>
        <v>6.16</v>
      </c>
      <c r="CW14" s="129">
        <f t="shared" si="19"/>
        <v>1.35568</v>
      </c>
      <c r="CX14" s="129">
        <f t="shared" si="19"/>
        <v>1.1232899999999999</v>
      </c>
      <c r="CY14" s="129">
        <f t="shared" ref="CY14:CY23" si="84">IF(CK14=0,0,CC14/CK14)</f>
        <v>4.0473699999999999</v>
      </c>
      <c r="CZ14" s="131">
        <f t="shared" si="20"/>
        <v>0.30834</v>
      </c>
      <c r="DA14" s="132">
        <f>BY14*CF14+CB14*CF14</f>
        <v>2943362</v>
      </c>
      <c r="DB14" s="941">
        <f t="shared" si="21"/>
        <v>39586.699999999997</v>
      </c>
      <c r="DC14" s="139">
        <f t="shared" si="22"/>
        <v>21588.5</v>
      </c>
      <c r="DD14" s="143">
        <f t="shared" si="23"/>
        <v>1.9361409999999999</v>
      </c>
      <c r="DE14" s="132">
        <f t="shared" ref="DE14:DE23" si="85">DC14*DD14*1.302*12</f>
        <v>653058</v>
      </c>
      <c r="DF14" s="155">
        <f t="shared" ref="DF14:DF23" si="86">IF(CF14=0,0,DE14/CF14)</f>
        <v>43</v>
      </c>
      <c r="DG14" s="141">
        <f t="shared" ref="DG14:DG23" si="87">IF(BZ14=0,0,(DF14+BZ14)/BZ14)</f>
        <v>1.51945</v>
      </c>
      <c r="DI14" s="136">
        <f t="shared" ref="DI14:DI22" si="88">DJ14+EQ14</f>
        <v>49.92</v>
      </c>
      <c r="DJ14" s="136">
        <f t="shared" ref="DJ14:DJ22" si="89">DU14*DW14*DZ14*EA14*EB14*(1+EC14+ED14+EE14+EF14)*EG14/DN14/DO14</f>
        <v>20.92</v>
      </c>
      <c r="DK14" s="136">
        <f t="shared" ref="DK14:DK22" si="90">DU14*DW14*DZ14*EA14*EB14*(1+EC14+EF14)*EG14/DN14/DO14</f>
        <v>10.43</v>
      </c>
      <c r="DL14" s="136">
        <f>DJ14-DK14</f>
        <v>10.49</v>
      </c>
      <c r="DM14" s="136">
        <f t="shared" ref="DM14:DM23" si="91">DU14*DW14*DZ14*EA14*EB14*(1+EC14+EF14)*EG14*EK14/DN14/DO14</f>
        <v>2.25</v>
      </c>
      <c r="DN14" s="125">
        <v>76.900000000000006</v>
      </c>
      <c r="DO14" s="133">
        <v>800</v>
      </c>
      <c r="DP14" s="134">
        <f t="shared" ref="DP14:DP23" si="92">DN14*DO14</f>
        <v>61520</v>
      </c>
      <c r="DQ14" s="932">
        <f>'1.4-2023-СЮН'!C33</f>
        <v>101304</v>
      </c>
      <c r="DR14" s="932">
        <f>'1.4-2023-СЮН'!D33</f>
        <v>739</v>
      </c>
      <c r="DS14" s="932">
        <f>'1.4-2023-СЮН'!E33</f>
        <v>54</v>
      </c>
      <c r="DT14" s="932">
        <f>'1.4-2023-СЮН'!F33</f>
        <v>36</v>
      </c>
      <c r="DU14" s="933">
        <f>'1.4-2023-СЮН'!G33</f>
        <v>2.67</v>
      </c>
      <c r="DV14" s="134">
        <f t="shared" ref="DV14:DV23" si="93">DQ14/800</f>
        <v>127</v>
      </c>
      <c r="DW14" s="126">
        <v>12</v>
      </c>
      <c r="DX14" s="936">
        <f t="shared" si="24"/>
        <v>13132</v>
      </c>
      <c r="DY14" s="937">
        <f t="shared" si="25"/>
        <v>1.01525</v>
      </c>
      <c r="DZ14" s="290">
        <f t="shared" ref="DZ14:DZ23" si="94">DX14*DY14</f>
        <v>13332</v>
      </c>
      <c r="EA14" s="128">
        <v>1.302</v>
      </c>
      <c r="EB14" s="129">
        <f t="shared" si="26"/>
        <v>1.3740000000000001</v>
      </c>
      <c r="EC14" s="130">
        <v>0</v>
      </c>
      <c r="ED14" s="129">
        <f t="shared" si="27"/>
        <v>0.22942000000000001</v>
      </c>
      <c r="EE14" s="129">
        <f t="shared" si="27"/>
        <v>0.77515999999999996</v>
      </c>
      <c r="EF14" s="130">
        <v>0</v>
      </c>
      <c r="EG14" s="129">
        <f t="shared" ref="EG14:EG23" si="95">ROUND(EH14*EI14*EJ14,2)</f>
        <v>0.84</v>
      </c>
      <c r="EH14" s="129">
        <f t="shared" si="28"/>
        <v>1.2398800000000001</v>
      </c>
      <c r="EI14" s="129">
        <f t="shared" si="28"/>
        <v>1.1232899999999999</v>
      </c>
      <c r="EJ14" s="129">
        <f t="shared" ref="EJ14:EJ23" si="96">IF(DV14=0,0,DN14/DV14)</f>
        <v>0.60550999999999999</v>
      </c>
      <c r="EK14" s="131">
        <f t="shared" si="29"/>
        <v>0.21531</v>
      </c>
      <c r="EL14" s="132">
        <f>DJ14*DQ14+DM14*DQ14</f>
        <v>2347214</v>
      </c>
      <c r="EM14" s="941">
        <f t="shared" si="30"/>
        <v>39586.699999999997</v>
      </c>
      <c r="EN14" s="139">
        <f t="shared" si="31"/>
        <v>21268.53</v>
      </c>
      <c r="EO14" s="143">
        <f t="shared" si="32"/>
        <v>8.8000000000000007</v>
      </c>
      <c r="EP14" s="132">
        <f t="shared" ref="EP14:EP23" si="97">EN14*EO14*1.302*12</f>
        <v>2924236</v>
      </c>
      <c r="EQ14" s="155">
        <f t="shared" ref="EQ14:EQ23" si="98">IF(DQ14=0,0,EP14/DQ14)</f>
        <v>29</v>
      </c>
      <c r="ER14" s="141">
        <f t="shared" ref="ER14:ER23" si="99">IF(DK14=0,0,(EQ14+DK14)/DK14)</f>
        <v>3.78044</v>
      </c>
      <c r="ET14" s="136">
        <f t="shared" ref="ET14:ET22" si="100">EU14+GB14</f>
        <v>0</v>
      </c>
      <c r="EU14" s="136">
        <f t="shared" ref="EU14:EU22" si="101">FF14*FH14*FK14*FL14*FM14*(1+FN14+FO14+FP14+FQ14)*FR14/EY14/EZ14</f>
        <v>0</v>
      </c>
      <c r="EV14" s="136">
        <f t="shared" ref="EV14:EV22" si="102">FF14*FH14*FK14*FL14*FM14*(1+FN14+FQ14)*FR14/EY14/EZ14</f>
        <v>0</v>
      </c>
      <c r="EW14" s="136">
        <f>EU14-EV14</f>
        <v>0</v>
      </c>
      <c r="EX14" s="136">
        <f t="shared" ref="EX14:EX23" si="103">FF14*FH14*FK14*FL14*FM14*(1+FN14+FQ14)*FR14*FV14/EY14/EZ14</f>
        <v>0</v>
      </c>
      <c r="EY14" s="125">
        <v>76.900000000000006</v>
      </c>
      <c r="EZ14" s="133">
        <v>800</v>
      </c>
      <c r="FA14" s="134">
        <f t="shared" ref="FA14:FA23" si="104">EY14*EZ14</f>
        <v>61520</v>
      </c>
      <c r="FB14" s="932">
        <f>'1.4-2023-СЮТур'!C33</f>
        <v>0</v>
      </c>
      <c r="FC14" s="932">
        <f>'1.4-2023-СЮТур'!D33</f>
        <v>0</v>
      </c>
      <c r="FD14" s="932">
        <f>'1.4-2023-СЮТур'!E33</f>
        <v>0</v>
      </c>
      <c r="FE14" s="932">
        <f>'1.4-2023-СЮТур'!F33</f>
        <v>0</v>
      </c>
      <c r="FF14" s="933">
        <f>'1.4-2023-СЮТур'!G33</f>
        <v>0</v>
      </c>
      <c r="FG14" s="134">
        <f t="shared" ref="FG14:FG23" si="105">FB14/800</f>
        <v>0</v>
      </c>
      <c r="FH14" s="126">
        <v>12</v>
      </c>
      <c r="FI14" s="936">
        <f t="shared" si="33"/>
        <v>13132</v>
      </c>
      <c r="FJ14" s="937">
        <f t="shared" si="34"/>
        <v>1.01525</v>
      </c>
      <c r="FK14" s="290">
        <f t="shared" ref="FK14:FK23" si="106">FI14*FJ14</f>
        <v>13332</v>
      </c>
      <c r="FL14" s="128">
        <v>1.302</v>
      </c>
      <c r="FM14" s="129">
        <f t="shared" si="35"/>
        <v>1.2470000000000001</v>
      </c>
      <c r="FN14" s="130">
        <v>0</v>
      </c>
      <c r="FO14" s="129">
        <f t="shared" si="36"/>
        <v>0.18112</v>
      </c>
      <c r="FP14" s="129">
        <f t="shared" si="36"/>
        <v>0.79259000000000002</v>
      </c>
      <c r="FQ14" s="130">
        <v>0</v>
      </c>
      <c r="FR14" s="129">
        <f t="shared" ref="FR14:FR23" si="107">ROUND(FS14*FT14*FU14,2)</f>
        <v>0</v>
      </c>
      <c r="FS14" s="129">
        <f t="shared" si="37"/>
        <v>1.0379799999999999</v>
      </c>
      <c r="FT14" s="129">
        <f t="shared" si="37"/>
        <v>1.1232899999999999</v>
      </c>
      <c r="FU14" s="129">
        <f t="shared" ref="FU14:FU23" si="108">IF(FG14=0,0,EY14/FG14)</f>
        <v>0</v>
      </c>
      <c r="FV14" s="131">
        <f t="shared" si="38"/>
        <v>0</v>
      </c>
      <c r="FW14" s="132">
        <f>EU14*FB14+EX14*FB14</f>
        <v>0</v>
      </c>
      <c r="FX14" s="941">
        <f t="shared" si="39"/>
        <v>39586.699999999997</v>
      </c>
      <c r="FY14" s="139">
        <f t="shared" si="40"/>
        <v>22961.7</v>
      </c>
      <c r="FZ14" s="143">
        <f t="shared" si="41"/>
        <v>0</v>
      </c>
      <c r="GA14" s="132">
        <f t="shared" ref="GA14:GA23" si="109">FY14*FZ14*1.302*12</f>
        <v>0</v>
      </c>
      <c r="GB14" s="155">
        <f t="shared" ref="GB14:GB23" si="110">IF(FB14=0,0,GA14/FB14)</f>
        <v>0</v>
      </c>
      <c r="GC14" s="141">
        <f t="shared" ref="GC14:GC23" si="111">IF(EV14=0,0,(GB14+EV14)/EV14)</f>
        <v>0</v>
      </c>
      <c r="GE14" s="136">
        <f t="shared" ref="GE14:GE22" si="112">GF14+HM14</f>
        <v>82.3</v>
      </c>
      <c r="GF14" s="136">
        <f t="shared" ref="GF14:GF22" si="113">GQ14*GS14*GV14*GW14*GX14*(1+GY14+GZ14+HA14+HB14)*HC14/GJ14/GK14</f>
        <v>45.3</v>
      </c>
      <c r="GG14" s="136">
        <f t="shared" ref="GG14:GG22" si="114">GQ14*GS14*GV14*GW14*GX14*(1+GY14+HB14)*HC14/GJ14/GK14</f>
        <v>23.31</v>
      </c>
      <c r="GH14" s="136">
        <f>GF14-GG14</f>
        <v>21.99</v>
      </c>
      <c r="GI14" s="136">
        <f t="shared" ref="GI14:GI23" si="115">GQ14*GS14*GV14*GW14*GX14*(1+GY14+HB14)*HC14*HG14/GJ14/GK14</f>
        <v>2.69</v>
      </c>
      <c r="GJ14" s="125">
        <v>76.900000000000006</v>
      </c>
      <c r="GK14" s="133">
        <v>800</v>
      </c>
      <c r="GL14" s="134">
        <f t="shared" ref="GL14:GL23" si="116">GJ14*GK14</f>
        <v>61520</v>
      </c>
      <c r="GM14" s="232">
        <f t="shared" si="42"/>
        <v>146376</v>
      </c>
      <c r="GN14" s="232">
        <f t="shared" si="42"/>
        <v>1107</v>
      </c>
      <c r="GO14" s="232">
        <f t="shared" si="42"/>
        <v>88</v>
      </c>
      <c r="GP14" s="160" t="s">
        <v>492</v>
      </c>
      <c r="GQ14" s="234">
        <f>N14+AY14+CJ14+DU14+FF14</f>
        <v>8.83</v>
      </c>
      <c r="GR14" s="134">
        <f t="shared" ref="GR14:GR23" si="117">GM14/800</f>
        <v>183</v>
      </c>
      <c r="GS14" s="126">
        <v>12</v>
      </c>
      <c r="GT14" s="936">
        <f t="shared" si="43"/>
        <v>13132</v>
      </c>
      <c r="GU14" s="937">
        <f t="shared" si="44"/>
        <v>1.01525</v>
      </c>
      <c r="GV14" s="290">
        <f t="shared" ref="GV14:GV23" si="118">GT14*GU14</f>
        <v>13332</v>
      </c>
      <c r="GW14" s="128">
        <v>1.302</v>
      </c>
      <c r="GX14" s="129">
        <f t="shared" si="45"/>
        <v>1.3681000000000001</v>
      </c>
      <c r="GY14" s="130">
        <v>0</v>
      </c>
      <c r="GZ14" s="129">
        <f t="shared" si="46"/>
        <v>0.33133000000000001</v>
      </c>
      <c r="HA14" s="129">
        <f t="shared" si="46"/>
        <v>0.61182000000000003</v>
      </c>
      <c r="HB14" s="130">
        <v>0</v>
      </c>
      <c r="HC14" s="129">
        <f t="shared" ref="HC14:HC23" si="119">ROUND(HD14*HE14*HF14,2)</f>
        <v>0.56999999999999995</v>
      </c>
      <c r="HD14" s="129">
        <f t="shared" si="47"/>
        <v>1.19937</v>
      </c>
      <c r="HE14" s="129">
        <f t="shared" si="47"/>
        <v>1.1232899999999999</v>
      </c>
      <c r="HF14" s="129">
        <f t="shared" ref="HF14:HF23" si="120">IF(GR14=0,0,GJ14/GR14)</f>
        <v>0.42021999999999998</v>
      </c>
      <c r="HG14" s="131">
        <f t="shared" si="48"/>
        <v>0.11550000000000001</v>
      </c>
      <c r="HH14" s="132">
        <f>GF14*GM14+GI14*GM14</f>
        <v>7024584</v>
      </c>
      <c r="HI14" s="941">
        <f t="shared" si="49"/>
        <v>39586.699999999997</v>
      </c>
      <c r="HJ14" s="139">
        <f t="shared" si="50"/>
        <v>21347.19</v>
      </c>
      <c r="HK14" s="143">
        <f t="shared" si="51"/>
        <v>16.268295999999999</v>
      </c>
      <c r="HL14" s="132">
        <f t="shared" ref="HL14:HL23" si="121">HJ14*HK14*1.302*12</f>
        <v>5425940</v>
      </c>
      <c r="HM14" s="155">
        <f t="shared" ref="HM14:HM23" si="122">IF(GM14=0,0,HL14/GM14)</f>
        <v>37</v>
      </c>
      <c r="HN14" s="141">
        <f t="shared" ref="HN14:HN23" si="123">IF(GG14=0,0,(HM14+GG14)/GG14)</f>
        <v>2.5872999999999999</v>
      </c>
      <c r="HP14" s="153">
        <f t="shared" ref="HP14:HP22" si="124">GQ14*18</f>
        <v>158.94</v>
      </c>
      <c r="HS14" s="166">
        <f t="shared" ref="HS14:HS22" si="125">J14</f>
        <v>29718</v>
      </c>
      <c r="HT14" s="166">
        <f t="shared" ref="HT14:HT22" si="126">AU14</f>
        <v>0</v>
      </c>
      <c r="HU14" s="166">
        <f t="shared" ref="HU14:HU22" si="127">CF14</f>
        <v>15354</v>
      </c>
      <c r="HV14" s="166">
        <f t="shared" ref="HV14:HV22" si="128">DQ14</f>
        <v>101304</v>
      </c>
      <c r="HW14" s="166">
        <f t="shared" ref="HW14:HW22" si="129">FB14</f>
        <v>0</v>
      </c>
      <c r="HX14" s="165">
        <f t="shared" ref="HX14:HX22" si="130">SUM(HS14:HW14)</f>
        <v>146376</v>
      </c>
      <c r="HY14" s="166">
        <f t="shared" ref="HY14:HY22" si="131">HS14*B14</f>
        <v>3479680.62</v>
      </c>
      <c r="HZ14" s="166">
        <f t="shared" ref="HZ14:HZ22" si="132">HT14*AM14</f>
        <v>0</v>
      </c>
      <c r="IA14" s="166">
        <f t="shared" ref="IA14:IA22" si="133">HU14*BX14</f>
        <v>3211749.72</v>
      </c>
      <c r="IB14" s="166">
        <f t="shared" ref="IB14:IB22" si="134">HV14*DI14</f>
        <v>5057095.6799999997</v>
      </c>
      <c r="IC14" s="166">
        <f t="shared" ref="IC14:IC22" si="135">HW14*ET14</f>
        <v>0</v>
      </c>
      <c r="ID14" s="165">
        <f t="shared" ref="ID14:ID22" si="136">SUM(HY14:IC14)</f>
        <v>11748526.02</v>
      </c>
    </row>
    <row r="15" spans="1:238" s="114" customFormat="1" ht="24" x14ac:dyDescent="0.25">
      <c r="A15" s="121" t="s">
        <v>428</v>
      </c>
      <c r="B15" s="136">
        <f t="shared" si="52"/>
        <v>112.49</v>
      </c>
      <c r="C15" s="136">
        <f t="shared" si="53"/>
        <v>71.489999999999995</v>
      </c>
      <c r="D15" s="136">
        <f t="shared" si="54"/>
        <v>38.89</v>
      </c>
      <c r="E15" s="136">
        <f>C15-D15</f>
        <v>32.6</v>
      </c>
      <c r="F15" s="136">
        <f t="shared" si="55"/>
        <v>2.2999999999999998</v>
      </c>
      <c r="G15" s="125">
        <v>76.900000000000006</v>
      </c>
      <c r="H15" s="133">
        <v>800</v>
      </c>
      <c r="I15" s="134">
        <f t="shared" si="56"/>
        <v>61520</v>
      </c>
      <c r="J15" s="134">
        <f>J16+J17+J18</f>
        <v>27171</v>
      </c>
      <c r="K15" s="134">
        <f>K16+K17+K18</f>
        <v>132</v>
      </c>
      <c r="L15" s="134">
        <f>L16+L17+L18</f>
        <v>11</v>
      </c>
      <c r="M15" s="133"/>
      <c r="N15" s="127">
        <f>N16+N17+N18</f>
        <v>2.78</v>
      </c>
      <c r="O15" s="134">
        <f t="shared" si="57"/>
        <v>34</v>
      </c>
      <c r="P15" s="126">
        <v>12</v>
      </c>
      <c r="Q15" s="163">
        <v>13132</v>
      </c>
      <c r="R15" s="355">
        <v>1.01525</v>
      </c>
      <c r="S15" s="290">
        <f t="shared" si="58"/>
        <v>13332</v>
      </c>
      <c r="T15" s="128">
        <v>1.302</v>
      </c>
      <c r="U15" s="129">
        <f t="shared" si="0"/>
        <v>1.3958900000000001</v>
      </c>
      <c r="V15" s="130">
        <v>0</v>
      </c>
      <c r="W15" s="129">
        <f t="shared" si="1"/>
        <v>0.29175000000000001</v>
      </c>
      <c r="X15" s="129">
        <f t="shared" si="1"/>
        <v>0.54637000000000002</v>
      </c>
      <c r="Y15" s="130">
        <v>0</v>
      </c>
      <c r="Z15" s="129">
        <f t="shared" si="59"/>
        <v>2.96</v>
      </c>
      <c r="AA15" s="129">
        <f t="shared" si="2"/>
        <v>1.1649799999999999</v>
      </c>
      <c r="AB15" s="129">
        <f t="shared" si="2"/>
        <v>1.1232899999999999</v>
      </c>
      <c r="AC15" s="129">
        <f t="shared" si="60"/>
        <v>2.2617600000000002</v>
      </c>
      <c r="AD15" s="131">
        <f t="shared" si="3"/>
        <v>5.91E-2</v>
      </c>
      <c r="AE15" s="132">
        <f>C15*J15+F15*J15</f>
        <v>2004948</v>
      </c>
      <c r="AF15" s="165">
        <v>39586.699999999997</v>
      </c>
      <c r="AG15" s="139">
        <f t="shared" si="4"/>
        <v>20976.69</v>
      </c>
      <c r="AH15" s="143">
        <f t="shared" si="5"/>
        <v>3.3906000000000001</v>
      </c>
      <c r="AI15" s="132">
        <f t="shared" si="61"/>
        <v>1111235</v>
      </c>
      <c r="AJ15" s="155">
        <f t="shared" si="62"/>
        <v>41</v>
      </c>
      <c r="AK15" s="141">
        <f t="shared" si="63"/>
        <v>2.0542600000000002</v>
      </c>
      <c r="AM15" s="136">
        <f t="shared" si="64"/>
        <v>124.41</v>
      </c>
      <c r="AN15" s="136">
        <f t="shared" si="65"/>
        <v>91.41</v>
      </c>
      <c r="AO15" s="136">
        <f t="shared" si="66"/>
        <v>45.06</v>
      </c>
      <c r="AP15" s="136">
        <f>AN15-AO15</f>
        <v>46.35</v>
      </c>
      <c r="AQ15" s="136">
        <f t="shared" si="67"/>
        <v>1.98</v>
      </c>
      <c r="AR15" s="125">
        <v>76.900000000000006</v>
      </c>
      <c r="AS15" s="133">
        <v>800</v>
      </c>
      <c r="AT15" s="134">
        <f t="shared" si="68"/>
        <v>61520</v>
      </c>
      <c r="AU15" s="134">
        <f>AU16+AU17+AU18</f>
        <v>76680</v>
      </c>
      <c r="AV15" s="134">
        <f>AV16+AV17+AV18</f>
        <v>442</v>
      </c>
      <c r="AW15" s="134">
        <f>AW16+AW17+AW18</f>
        <v>29</v>
      </c>
      <c r="AX15" s="133"/>
      <c r="AY15" s="127">
        <f>AY16+AY17+AY18</f>
        <v>9.67</v>
      </c>
      <c r="AZ15" s="134">
        <f t="shared" si="69"/>
        <v>96</v>
      </c>
      <c r="BA15" s="126">
        <v>12</v>
      </c>
      <c r="BB15" s="936">
        <f t="shared" si="6"/>
        <v>13132</v>
      </c>
      <c r="BC15" s="937">
        <f t="shared" si="7"/>
        <v>1.01525</v>
      </c>
      <c r="BD15" s="290">
        <f t="shared" si="70"/>
        <v>13332</v>
      </c>
      <c r="BE15" s="128">
        <v>1.302</v>
      </c>
      <c r="BF15" s="129">
        <f t="shared" si="8"/>
        <v>1.3626799999999999</v>
      </c>
      <c r="BG15" s="130">
        <v>0</v>
      </c>
      <c r="BH15" s="129">
        <f t="shared" si="9"/>
        <v>0.42503000000000002</v>
      </c>
      <c r="BI15" s="129">
        <f t="shared" si="9"/>
        <v>0.60343000000000002</v>
      </c>
      <c r="BJ15" s="130">
        <v>0</v>
      </c>
      <c r="BK15" s="129">
        <f t="shared" si="71"/>
        <v>1.01</v>
      </c>
      <c r="BL15" s="129">
        <f t="shared" si="10"/>
        <v>1.12734</v>
      </c>
      <c r="BM15" s="129">
        <f t="shared" si="10"/>
        <v>1.1232899999999999</v>
      </c>
      <c r="BN15" s="129">
        <f t="shared" si="72"/>
        <v>0.80103999999999997</v>
      </c>
      <c r="BO15" s="131">
        <f t="shared" si="11"/>
        <v>4.3889999999999998E-2</v>
      </c>
      <c r="BP15" s="132">
        <f>AN15*AU15+AQ15*AU15</f>
        <v>7161145</v>
      </c>
      <c r="BQ15" s="941">
        <f t="shared" si="12"/>
        <v>39586.699999999997</v>
      </c>
      <c r="BR15" s="139">
        <f t="shared" si="13"/>
        <v>21419.45</v>
      </c>
      <c r="BS15" s="143">
        <f t="shared" si="14"/>
        <v>7.612025</v>
      </c>
      <c r="BT15" s="132">
        <f t="shared" si="73"/>
        <v>2547421</v>
      </c>
      <c r="BU15" s="155">
        <f t="shared" si="74"/>
        <v>33</v>
      </c>
      <c r="BV15" s="141">
        <f t="shared" si="75"/>
        <v>1.7323599999999999</v>
      </c>
      <c r="BX15" s="136">
        <f t="shared" si="76"/>
        <v>162.47</v>
      </c>
      <c r="BY15" s="136">
        <f t="shared" si="77"/>
        <v>119.47</v>
      </c>
      <c r="BZ15" s="136">
        <f t="shared" si="78"/>
        <v>59.51</v>
      </c>
      <c r="CA15" s="136">
        <f>BY15-BZ15</f>
        <v>59.96</v>
      </c>
      <c r="CB15" s="136">
        <f t="shared" si="79"/>
        <v>18.350000000000001</v>
      </c>
      <c r="CC15" s="125">
        <v>76.900000000000006</v>
      </c>
      <c r="CD15" s="133">
        <v>800</v>
      </c>
      <c r="CE15" s="134">
        <f t="shared" si="80"/>
        <v>61520</v>
      </c>
      <c r="CF15" s="134">
        <f>CF16+CF17+CF18</f>
        <v>14688</v>
      </c>
      <c r="CG15" s="134">
        <f>CG16+CG17+CG18</f>
        <v>92</v>
      </c>
      <c r="CH15" s="134">
        <f>CH16+CH17+CH18</f>
        <v>8</v>
      </c>
      <c r="CI15" s="133"/>
      <c r="CJ15" s="127">
        <f>CJ16+CJ17+CJ18</f>
        <v>2</v>
      </c>
      <c r="CK15" s="134">
        <f t="shared" si="81"/>
        <v>18</v>
      </c>
      <c r="CL15" s="126">
        <v>12</v>
      </c>
      <c r="CM15" s="936">
        <f t="shared" si="15"/>
        <v>13132</v>
      </c>
      <c r="CN15" s="937">
        <f t="shared" si="16"/>
        <v>1.01525</v>
      </c>
      <c r="CO15" s="290">
        <f t="shared" si="82"/>
        <v>13332</v>
      </c>
      <c r="CP15" s="128">
        <v>1.302</v>
      </c>
      <c r="CQ15" s="129">
        <f t="shared" si="17"/>
        <v>1.35</v>
      </c>
      <c r="CR15" s="130">
        <v>0</v>
      </c>
      <c r="CS15" s="129">
        <f t="shared" si="18"/>
        <v>0.35963000000000001</v>
      </c>
      <c r="CT15" s="129">
        <f t="shared" si="18"/>
        <v>0.64778999999999998</v>
      </c>
      <c r="CU15" s="130">
        <v>0</v>
      </c>
      <c r="CV15" s="129">
        <f t="shared" si="83"/>
        <v>6.51</v>
      </c>
      <c r="CW15" s="129">
        <f t="shared" si="19"/>
        <v>1.35568</v>
      </c>
      <c r="CX15" s="129">
        <f t="shared" si="19"/>
        <v>1.1232899999999999</v>
      </c>
      <c r="CY15" s="129">
        <f t="shared" si="84"/>
        <v>4.2722199999999999</v>
      </c>
      <c r="CZ15" s="131">
        <f t="shared" si="20"/>
        <v>0.30834</v>
      </c>
      <c r="DA15" s="132">
        <f>BY15*CF15+CB15*CF15</f>
        <v>2024300</v>
      </c>
      <c r="DB15" s="941">
        <f t="shared" si="21"/>
        <v>39586.699999999997</v>
      </c>
      <c r="DC15" s="139">
        <f t="shared" si="22"/>
        <v>21588.5</v>
      </c>
      <c r="DD15" s="143">
        <f t="shared" si="23"/>
        <v>1.8521590000000001</v>
      </c>
      <c r="DE15" s="132">
        <f t="shared" si="85"/>
        <v>624731</v>
      </c>
      <c r="DF15" s="155">
        <f t="shared" si="86"/>
        <v>43</v>
      </c>
      <c r="DG15" s="141">
        <f t="shared" si="87"/>
        <v>1.7225699999999999</v>
      </c>
      <c r="DI15" s="136">
        <f t="shared" si="88"/>
        <v>0</v>
      </c>
      <c r="DJ15" s="136">
        <f t="shared" si="89"/>
        <v>0</v>
      </c>
      <c r="DK15" s="136">
        <f t="shared" si="90"/>
        <v>0</v>
      </c>
      <c r="DL15" s="136">
        <f>DJ15-DK15</f>
        <v>0</v>
      </c>
      <c r="DM15" s="136">
        <f t="shared" si="91"/>
        <v>0</v>
      </c>
      <c r="DN15" s="125">
        <v>76.900000000000006</v>
      </c>
      <c r="DO15" s="133">
        <v>800</v>
      </c>
      <c r="DP15" s="134">
        <f t="shared" si="92"/>
        <v>61520</v>
      </c>
      <c r="DQ15" s="134">
        <f>DQ16+DQ17+DQ18</f>
        <v>0</v>
      </c>
      <c r="DR15" s="134">
        <f>DR16+DR17+DR18</f>
        <v>0</v>
      </c>
      <c r="DS15" s="134">
        <f>DS16+DS17+DS18</f>
        <v>0</v>
      </c>
      <c r="DT15" s="133"/>
      <c r="DU15" s="127">
        <f>DU16+DU17+DU18</f>
        <v>0</v>
      </c>
      <c r="DV15" s="134">
        <f t="shared" si="93"/>
        <v>0</v>
      </c>
      <c r="DW15" s="126">
        <v>12</v>
      </c>
      <c r="DX15" s="936">
        <f t="shared" si="24"/>
        <v>13132</v>
      </c>
      <c r="DY15" s="937">
        <f t="shared" si="25"/>
        <v>1.01525</v>
      </c>
      <c r="DZ15" s="290">
        <f t="shared" si="94"/>
        <v>13332</v>
      </c>
      <c r="EA15" s="128">
        <v>1.302</v>
      </c>
      <c r="EB15" s="129">
        <f t="shared" si="26"/>
        <v>1.3740000000000001</v>
      </c>
      <c r="EC15" s="130">
        <v>0</v>
      </c>
      <c r="ED15" s="129">
        <f t="shared" si="27"/>
        <v>0.22942000000000001</v>
      </c>
      <c r="EE15" s="129">
        <f t="shared" si="27"/>
        <v>0.77515999999999996</v>
      </c>
      <c r="EF15" s="130">
        <v>0</v>
      </c>
      <c r="EG15" s="129">
        <f t="shared" si="95"/>
        <v>0</v>
      </c>
      <c r="EH15" s="129">
        <f t="shared" si="28"/>
        <v>1.2398800000000001</v>
      </c>
      <c r="EI15" s="129">
        <f t="shared" si="28"/>
        <v>1.1232899999999999</v>
      </c>
      <c r="EJ15" s="129">
        <f t="shared" si="96"/>
        <v>0</v>
      </c>
      <c r="EK15" s="131">
        <f t="shared" si="29"/>
        <v>0.21531</v>
      </c>
      <c r="EL15" s="132">
        <f>DJ15*DQ15+DM15*DQ15</f>
        <v>0</v>
      </c>
      <c r="EM15" s="941">
        <f t="shared" si="30"/>
        <v>39586.699999999997</v>
      </c>
      <c r="EN15" s="139">
        <f t="shared" si="31"/>
        <v>21268.53</v>
      </c>
      <c r="EO15" s="143">
        <f t="shared" si="32"/>
        <v>0</v>
      </c>
      <c r="EP15" s="132">
        <f t="shared" si="97"/>
        <v>0</v>
      </c>
      <c r="EQ15" s="155">
        <f t="shared" si="98"/>
        <v>0</v>
      </c>
      <c r="ER15" s="141">
        <f t="shared" si="99"/>
        <v>0</v>
      </c>
      <c r="ET15" s="136">
        <f t="shared" si="100"/>
        <v>0</v>
      </c>
      <c r="EU15" s="136">
        <f t="shared" si="101"/>
        <v>0</v>
      </c>
      <c r="EV15" s="136">
        <f t="shared" si="102"/>
        <v>0</v>
      </c>
      <c r="EW15" s="136">
        <f>EU15-EV15</f>
        <v>0</v>
      </c>
      <c r="EX15" s="136">
        <f t="shared" si="103"/>
        <v>0</v>
      </c>
      <c r="EY15" s="125">
        <v>76.900000000000006</v>
      </c>
      <c r="EZ15" s="133">
        <v>800</v>
      </c>
      <c r="FA15" s="134">
        <f t="shared" si="104"/>
        <v>61520</v>
      </c>
      <c r="FB15" s="134">
        <f>FB16+FB17+FB18</f>
        <v>0</v>
      </c>
      <c r="FC15" s="134">
        <f>FC16+FC17+FC18</f>
        <v>0</v>
      </c>
      <c r="FD15" s="134">
        <f>FD16+FD17+FD18</f>
        <v>0</v>
      </c>
      <c r="FE15" s="133"/>
      <c r="FF15" s="127">
        <f>FF16+FF17+FF18</f>
        <v>0</v>
      </c>
      <c r="FG15" s="134">
        <f t="shared" si="105"/>
        <v>0</v>
      </c>
      <c r="FH15" s="126">
        <v>12</v>
      </c>
      <c r="FI15" s="936">
        <f t="shared" si="33"/>
        <v>13132</v>
      </c>
      <c r="FJ15" s="937">
        <f t="shared" si="34"/>
        <v>1.01525</v>
      </c>
      <c r="FK15" s="290">
        <f t="shared" si="106"/>
        <v>13332</v>
      </c>
      <c r="FL15" s="128">
        <v>1.302</v>
      </c>
      <c r="FM15" s="129">
        <f t="shared" si="35"/>
        <v>1.2470000000000001</v>
      </c>
      <c r="FN15" s="130">
        <v>0</v>
      </c>
      <c r="FO15" s="129">
        <f t="shared" si="36"/>
        <v>0.18112</v>
      </c>
      <c r="FP15" s="129">
        <f t="shared" si="36"/>
        <v>0.79259000000000002</v>
      </c>
      <c r="FQ15" s="130">
        <v>0</v>
      </c>
      <c r="FR15" s="129">
        <f t="shared" si="107"/>
        <v>0</v>
      </c>
      <c r="FS15" s="129">
        <f t="shared" si="37"/>
        <v>1.0379799999999999</v>
      </c>
      <c r="FT15" s="129">
        <f t="shared" si="37"/>
        <v>1.1232899999999999</v>
      </c>
      <c r="FU15" s="129">
        <f t="shared" si="108"/>
        <v>0</v>
      </c>
      <c r="FV15" s="131">
        <f t="shared" si="38"/>
        <v>0</v>
      </c>
      <c r="FW15" s="132">
        <f>EU15*FB15+EX15*FB15</f>
        <v>0</v>
      </c>
      <c r="FX15" s="941">
        <f t="shared" si="39"/>
        <v>39586.699999999997</v>
      </c>
      <c r="FY15" s="139">
        <f t="shared" si="40"/>
        <v>22961.7</v>
      </c>
      <c r="FZ15" s="143">
        <f t="shared" si="41"/>
        <v>0</v>
      </c>
      <c r="GA15" s="132">
        <f t="shared" si="109"/>
        <v>0</v>
      </c>
      <c r="GB15" s="155">
        <f t="shared" si="110"/>
        <v>0</v>
      </c>
      <c r="GC15" s="141">
        <f t="shared" si="111"/>
        <v>0</v>
      </c>
      <c r="GE15" s="136">
        <f t="shared" si="112"/>
        <v>128.05000000000001</v>
      </c>
      <c r="GF15" s="136">
        <f t="shared" si="113"/>
        <v>91.05</v>
      </c>
      <c r="GG15" s="136">
        <f t="shared" si="114"/>
        <v>46.85</v>
      </c>
      <c r="GH15" s="136">
        <f>GF15-GG15</f>
        <v>44.2</v>
      </c>
      <c r="GI15" s="136">
        <f t="shared" si="115"/>
        <v>5.41</v>
      </c>
      <c r="GJ15" s="125">
        <v>76.900000000000006</v>
      </c>
      <c r="GK15" s="133">
        <v>800</v>
      </c>
      <c r="GL15" s="134">
        <f t="shared" si="116"/>
        <v>61520</v>
      </c>
      <c r="GM15" s="134">
        <f>GM16+GM17+GM18</f>
        <v>118539</v>
      </c>
      <c r="GN15" s="134">
        <f>GN16+GN17+GN18</f>
        <v>666</v>
      </c>
      <c r="GO15" s="134">
        <f>GO16+GO17+GO18</f>
        <v>48</v>
      </c>
      <c r="GP15" s="133" t="s">
        <v>492</v>
      </c>
      <c r="GQ15" s="127">
        <f>GQ16+GQ17+GQ18</f>
        <v>14.45</v>
      </c>
      <c r="GR15" s="134">
        <f t="shared" si="117"/>
        <v>148</v>
      </c>
      <c r="GS15" s="126">
        <v>12</v>
      </c>
      <c r="GT15" s="936">
        <f t="shared" si="43"/>
        <v>13132</v>
      </c>
      <c r="GU15" s="937">
        <f t="shared" si="44"/>
        <v>1.01525</v>
      </c>
      <c r="GV15" s="290">
        <f t="shared" si="118"/>
        <v>13332</v>
      </c>
      <c r="GW15" s="128">
        <v>1.302</v>
      </c>
      <c r="GX15" s="129">
        <f t="shared" si="45"/>
        <v>1.3681000000000001</v>
      </c>
      <c r="GY15" s="130">
        <v>0</v>
      </c>
      <c r="GZ15" s="129">
        <f t="shared" si="46"/>
        <v>0.33133000000000001</v>
      </c>
      <c r="HA15" s="129">
        <f t="shared" si="46"/>
        <v>0.61182000000000003</v>
      </c>
      <c r="HB15" s="130">
        <v>0</v>
      </c>
      <c r="HC15" s="129">
        <f t="shared" si="119"/>
        <v>0.7</v>
      </c>
      <c r="HD15" s="129">
        <f t="shared" si="47"/>
        <v>1.19937</v>
      </c>
      <c r="HE15" s="129">
        <f t="shared" si="47"/>
        <v>1.1232899999999999</v>
      </c>
      <c r="HF15" s="129">
        <f t="shared" si="120"/>
        <v>0.51959</v>
      </c>
      <c r="HG15" s="131">
        <f t="shared" si="48"/>
        <v>0.11550000000000001</v>
      </c>
      <c r="HH15" s="132">
        <f>GF15*GM15+GI15*GM15</f>
        <v>11434272</v>
      </c>
      <c r="HI15" s="941">
        <f t="shared" si="49"/>
        <v>39586.699999999997</v>
      </c>
      <c r="HJ15" s="139">
        <f t="shared" si="50"/>
        <v>21347.19</v>
      </c>
      <c r="HK15" s="143">
        <f t="shared" si="51"/>
        <v>13.174479</v>
      </c>
      <c r="HL15" s="132">
        <f t="shared" si="121"/>
        <v>4394064</v>
      </c>
      <c r="HM15" s="155">
        <f t="shared" si="122"/>
        <v>37</v>
      </c>
      <c r="HN15" s="141">
        <f t="shared" si="123"/>
        <v>1.78975</v>
      </c>
      <c r="HP15" s="153">
        <f t="shared" si="124"/>
        <v>260.10000000000002</v>
      </c>
      <c r="HS15" s="166">
        <f t="shared" si="125"/>
        <v>27171</v>
      </c>
      <c r="HT15" s="166">
        <f t="shared" si="126"/>
        <v>76680</v>
      </c>
      <c r="HU15" s="166">
        <f t="shared" si="127"/>
        <v>14688</v>
      </c>
      <c r="HV15" s="166">
        <f t="shared" si="128"/>
        <v>0</v>
      </c>
      <c r="HW15" s="166">
        <f t="shared" si="129"/>
        <v>0</v>
      </c>
      <c r="HX15" s="165">
        <f t="shared" si="130"/>
        <v>118539</v>
      </c>
      <c r="HY15" s="166">
        <f t="shared" si="131"/>
        <v>3056465.79</v>
      </c>
      <c r="HZ15" s="166">
        <f t="shared" si="132"/>
        <v>9539758.8000000007</v>
      </c>
      <c r="IA15" s="166">
        <f t="shared" si="133"/>
        <v>2386359.36</v>
      </c>
      <c r="IB15" s="166">
        <f t="shared" si="134"/>
        <v>0</v>
      </c>
      <c r="IC15" s="166">
        <f t="shared" si="135"/>
        <v>0</v>
      </c>
      <c r="ID15" s="165">
        <f t="shared" si="136"/>
        <v>14982583.949999999</v>
      </c>
    </row>
    <row r="16" spans="1:238" ht="24" x14ac:dyDescent="0.25">
      <c r="A16" s="12" t="s">
        <v>429</v>
      </c>
      <c r="B16" s="137">
        <f t="shared" si="52"/>
        <v>112.49</v>
      </c>
      <c r="C16" s="137">
        <f t="shared" si="53"/>
        <v>71.489999999999995</v>
      </c>
      <c r="D16" s="137">
        <f t="shared" si="54"/>
        <v>38.89</v>
      </c>
      <c r="E16" s="137">
        <f t="shared" ref="E16:E23" si="137">C16-D16</f>
        <v>32.6</v>
      </c>
      <c r="F16" s="137">
        <f t="shared" si="55"/>
        <v>2.2999999999999998</v>
      </c>
      <c r="G16" s="69">
        <v>76.900000000000006</v>
      </c>
      <c r="H16" s="67">
        <v>800</v>
      </c>
      <c r="I16" s="68">
        <f t="shared" si="56"/>
        <v>61520</v>
      </c>
      <c r="J16" s="934">
        <f>'1.4-2023-ДДТ'!C35</f>
        <v>27171</v>
      </c>
      <c r="K16" s="934">
        <f>'1.4-2023-ДДТ'!D35</f>
        <v>132</v>
      </c>
      <c r="L16" s="934">
        <f>'1.4-2023-ДДТ'!E35</f>
        <v>11</v>
      </c>
      <c r="M16" s="934">
        <f>'1.4-2023-ДДТ'!F35</f>
        <v>36</v>
      </c>
      <c r="N16" s="935">
        <f>'1.4-2023-ДДТ'!G35</f>
        <v>2.78</v>
      </c>
      <c r="O16" s="68">
        <f t="shared" si="57"/>
        <v>34</v>
      </c>
      <c r="P16" s="10">
        <v>12</v>
      </c>
      <c r="Q16" s="164">
        <v>13132</v>
      </c>
      <c r="R16" s="355">
        <v>1.01525</v>
      </c>
      <c r="S16" s="359">
        <f t="shared" si="58"/>
        <v>13332</v>
      </c>
      <c r="T16" s="118">
        <v>1.302</v>
      </c>
      <c r="U16" s="120">
        <f t="shared" si="0"/>
        <v>1.3958900000000001</v>
      </c>
      <c r="V16" s="119">
        <v>0</v>
      </c>
      <c r="W16" s="120">
        <f t="shared" si="1"/>
        <v>0.29175000000000001</v>
      </c>
      <c r="X16" s="120">
        <f t="shared" si="1"/>
        <v>0.54637000000000002</v>
      </c>
      <c r="Y16" s="119">
        <v>0</v>
      </c>
      <c r="Z16" s="120">
        <f t="shared" si="59"/>
        <v>2.96</v>
      </c>
      <c r="AA16" s="120">
        <f t="shared" si="2"/>
        <v>1.1649799999999999</v>
      </c>
      <c r="AB16" s="120">
        <f t="shared" si="2"/>
        <v>1.1232899999999999</v>
      </c>
      <c r="AC16" s="120">
        <f t="shared" si="60"/>
        <v>2.2617600000000002</v>
      </c>
      <c r="AD16" s="123">
        <f t="shared" si="3"/>
        <v>5.91E-2</v>
      </c>
      <c r="AE16" s="124">
        <f t="shared" ref="AE16:AE22" si="138">C16*J16+F16*J16</f>
        <v>2004948</v>
      </c>
      <c r="AF16" s="165">
        <v>39586.699999999997</v>
      </c>
      <c r="AG16" s="140">
        <f t="shared" si="4"/>
        <v>20976.69</v>
      </c>
      <c r="AH16" s="144">
        <f t="shared" si="5"/>
        <v>3.3906000000000001</v>
      </c>
      <c r="AI16" s="124">
        <f t="shared" si="61"/>
        <v>1111235</v>
      </c>
      <c r="AJ16" s="156">
        <f t="shared" si="62"/>
        <v>41</v>
      </c>
      <c r="AK16" s="142">
        <f t="shared" si="63"/>
        <v>2.0542600000000002</v>
      </c>
      <c r="AM16" s="137">
        <f t="shared" si="64"/>
        <v>128.75</v>
      </c>
      <c r="AN16" s="137">
        <f t="shared" si="65"/>
        <v>95.75</v>
      </c>
      <c r="AO16" s="137">
        <f t="shared" si="66"/>
        <v>47.2</v>
      </c>
      <c r="AP16" s="137">
        <f t="shared" ref="AP16:AP23" si="139">AN16-AO16</f>
        <v>48.55</v>
      </c>
      <c r="AQ16" s="137">
        <f t="shared" si="67"/>
        <v>2.0699999999999998</v>
      </c>
      <c r="AR16" s="69">
        <v>76.900000000000006</v>
      </c>
      <c r="AS16" s="67">
        <v>800</v>
      </c>
      <c r="AT16" s="68">
        <f t="shared" si="68"/>
        <v>61520</v>
      </c>
      <c r="AU16" s="934">
        <f>'1.4-2023-ЦВР'!C35</f>
        <v>44280</v>
      </c>
      <c r="AV16" s="934">
        <f>'1.4-2023-ЦВР'!D35</f>
        <v>312</v>
      </c>
      <c r="AW16" s="934">
        <f>'1.4-2023-ЦВР'!E35</f>
        <v>20</v>
      </c>
      <c r="AX16" s="934">
        <f>'1.4-2023-ЦВР'!F35</f>
        <v>36</v>
      </c>
      <c r="AY16" s="935">
        <f>'1.4-2023-ЦВР'!G35</f>
        <v>5.78</v>
      </c>
      <c r="AZ16" s="68">
        <f t="shared" si="69"/>
        <v>55</v>
      </c>
      <c r="BA16" s="10">
        <v>12</v>
      </c>
      <c r="BB16" s="938">
        <f t="shared" si="6"/>
        <v>13132</v>
      </c>
      <c r="BC16" s="937">
        <f t="shared" si="7"/>
        <v>1.01525</v>
      </c>
      <c r="BD16" s="359">
        <f t="shared" si="70"/>
        <v>13332</v>
      </c>
      <c r="BE16" s="118">
        <v>1.302</v>
      </c>
      <c r="BF16" s="120">
        <f t="shared" si="8"/>
        <v>1.3626799999999999</v>
      </c>
      <c r="BG16" s="119">
        <v>0</v>
      </c>
      <c r="BH16" s="120">
        <f t="shared" si="9"/>
        <v>0.42503000000000002</v>
      </c>
      <c r="BI16" s="120">
        <f t="shared" si="9"/>
        <v>0.60343000000000002</v>
      </c>
      <c r="BJ16" s="119">
        <v>0</v>
      </c>
      <c r="BK16" s="120">
        <f t="shared" si="71"/>
        <v>1.77</v>
      </c>
      <c r="BL16" s="120">
        <f t="shared" si="10"/>
        <v>1.12734</v>
      </c>
      <c r="BM16" s="120">
        <f t="shared" si="10"/>
        <v>1.1232899999999999</v>
      </c>
      <c r="BN16" s="120">
        <f t="shared" si="72"/>
        <v>1.39818</v>
      </c>
      <c r="BO16" s="123">
        <f t="shared" si="11"/>
        <v>4.3889999999999998E-2</v>
      </c>
      <c r="BP16" s="124">
        <f t="shared" ref="BP16:BP22" si="140">AN16*AU16+AQ16*AU16</f>
        <v>4331470</v>
      </c>
      <c r="BQ16" s="941">
        <f t="shared" si="12"/>
        <v>39586.699999999997</v>
      </c>
      <c r="BR16" s="140">
        <f t="shared" si="13"/>
        <v>21419.45</v>
      </c>
      <c r="BS16" s="144">
        <f t="shared" si="14"/>
        <v>4.3956759999999999</v>
      </c>
      <c r="BT16" s="124">
        <f t="shared" si="73"/>
        <v>1471046</v>
      </c>
      <c r="BU16" s="156">
        <f t="shared" si="74"/>
        <v>33</v>
      </c>
      <c r="BV16" s="142">
        <f t="shared" si="75"/>
        <v>1.6991499999999999</v>
      </c>
      <c r="BX16" s="137">
        <f t="shared" si="76"/>
        <v>162.47</v>
      </c>
      <c r="BY16" s="137">
        <f t="shared" si="77"/>
        <v>119.47</v>
      </c>
      <c r="BZ16" s="137">
        <f t="shared" si="78"/>
        <v>59.51</v>
      </c>
      <c r="CA16" s="137">
        <f t="shared" ref="CA16:CA23" si="141">BY16-BZ16</f>
        <v>59.96</v>
      </c>
      <c r="CB16" s="137">
        <f t="shared" si="79"/>
        <v>18.350000000000001</v>
      </c>
      <c r="CC16" s="69">
        <v>76.900000000000006</v>
      </c>
      <c r="CD16" s="67">
        <v>800</v>
      </c>
      <c r="CE16" s="68">
        <f t="shared" si="80"/>
        <v>61520</v>
      </c>
      <c r="CF16" s="934">
        <f>'1.4-2023-ЦТТ'!C35</f>
        <v>14688</v>
      </c>
      <c r="CG16" s="934">
        <f>'1.4-2023-ЦТТ'!D35</f>
        <v>92</v>
      </c>
      <c r="CH16" s="934">
        <f>'1.4-2023-ЦТТ'!E35</f>
        <v>8</v>
      </c>
      <c r="CI16" s="934">
        <f>'1.4-2023-ЦТТ'!F35</f>
        <v>36</v>
      </c>
      <c r="CJ16" s="935">
        <f>'1.4-2023-ЦТТ'!G35</f>
        <v>2</v>
      </c>
      <c r="CK16" s="68">
        <f t="shared" si="81"/>
        <v>18</v>
      </c>
      <c r="CL16" s="10">
        <v>12</v>
      </c>
      <c r="CM16" s="938">
        <f t="shared" si="15"/>
        <v>13132</v>
      </c>
      <c r="CN16" s="937">
        <f t="shared" si="16"/>
        <v>1.01525</v>
      </c>
      <c r="CO16" s="359">
        <f t="shared" si="82"/>
        <v>13332</v>
      </c>
      <c r="CP16" s="118">
        <v>1.302</v>
      </c>
      <c r="CQ16" s="120">
        <f t="shared" si="17"/>
        <v>1.35</v>
      </c>
      <c r="CR16" s="119">
        <v>0</v>
      </c>
      <c r="CS16" s="120">
        <f t="shared" si="18"/>
        <v>0.35963000000000001</v>
      </c>
      <c r="CT16" s="120">
        <f t="shared" si="18"/>
        <v>0.64778999999999998</v>
      </c>
      <c r="CU16" s="119">
        <v>0</v>
      </c>
      <c r="CV16" s="120">
        <f t="shared" si="83"/>
        <v>6.51</v>
      </c>
      <c r="CW16" s="120">
        <f t="shared" si="19"/>
        <v>1.35568</v>
      </c>
      <c r="CX16" s="120">
        <f t="shared" si="19"/>
        <v>1.1232899999999999</v>
      </c>
      <c r="CY16" s="120">
        <f t="shared" si="84"/>
        <v>4.2722199999999999</v>
      </c>
      <c r="CZ16" s="123">
        <f t="shared" si="20"/>
        <v>0.30834</v>
      </c>
      <c r="DA16" s="124">
        <f t="shared" ref="DA16:DA22" si="142">BY16*CF16+CB16*CF16</f>
        <v>2024300</v>
      </c>
      <c r="DB16" s="941">
        <f t="shared" si="21"/>
        <v>39586.699999999997</v>
      </c>
      <c r="DC16" s="140">
        <f t="shared" si="22"/>
        <v>21588.5</v>
      </c>
      <c r="DD16" s="144">
        <f t="shared" si="23"/>
        <v>1.8521590000000001</v>
      </c>
      <c r="DE16" s="124">
        <f t="shared" si="85"/>
        <v>624731</v>
      </c>
      <c r="DF16" s="156">
        <f t="shared" si="86"/>
        <v>43</v>
      </c>
      <c r="DG16" s="142">
        <f t="shared" si="87"/>
        <v>1.7225699999999999</v>
      </c>
      <c r="DI16" s="137">
        <f t="shared" si="88"/>
        <v>0</v>
      </c>
      <c r="DJ16" s="137">
        <f t="shared" si="89"/>
        <v>0</v>
      </c>
      <c r="DK16" s="137">
        <f t="shared" si="90"/>
        <v>0</v>
      </c>
      <c r="DL16" s="137">
        <f t="shared" ref="DL16:DL23" si="143">DJ16-DK16</f>
        <v>0</v>
      </c>
      <c r="DM16" s="137">
        <f t="shared" si="91"/>
        <v>0</v>
      </c>
      <c r="DN16" s="69">
        <v>76.900000000000006</v>
      </c>
      <c r="DO16" s="67">
        <v>800</v>
      </c>
      <c r="DP16" s="68">
        <f t="shared" si="92"/>
        <v>61520</v>
      </c>
      <c r="DQ16" s="934">
        <f>'1.4-2023-СЮН'!C35</f>
        <v>0</v>
      </c>
      <c r="DR16" s="934">
        <f>'1.4-2023-СЮН'!D35</f>
        <v>0</v>
      </c>
      <c r="DS16" s="934">
        <f>'1.4-2023-СЮН'!E35</f>
        <v>0</v>
      </c>
      <c r="DT16" s="934">
        <f>'1.4-2023-СЮН'!F35</f>
        <v>0</v>
      </c>
      <c r="DU16" s="935">
        <f>'1.4-2023-СЮН'!G35</f>
        <v>0</v>
      </c>
      <c r="DV16" s="68">
        <f t="shared" si="93"/>
        <v>0</v>
      </c>
      <c r="DW16" s="10">
        <v>12</v>
      </c>
      <c r="DX16" s="938">
        <f t="shared" si="24"/>
        <v>13132</v>
      </c>
      <c r="DY16" s="937">
        <f t="shared" si="25"/>
        <v>1.01525</v>
      </c>
      <c r="DZ16" s="359">
        <f t="shared" si="94"/>
        <v>13332</v>
      </c>
      <c r="EA16" s="118">
        <v>1.302</v>
      </c>
      <c r="EB16" s="120">
        <f t="shared" si="26"/>
        <v>1.3740000000000001</v>
      </c>
      <c r="EC16" s="119">
        <v>0</v>
      </c>
      <c r="ED16" s="120">
        <f t="shared" si="27"/>
        <v>0.22942000000000001</v>
      </c>
      <c r="EE16" s="120">
        <f t="shared" si="27"/>
        <v>0.77515999999999996</v>
      </c>
      <c r="EF16" s="119">
        <v>0</v>
      </c>
      <c r="EG16" s="120">
        <f t="shared" si="95"/>
        <v>0</v>
      </c>
      <c r="EH16" s="120">
        <f t="shared" si="28"/>
        <v>1.2398800000000001</v>
      </c>
      <c r="EI16" s="120">
        <f t="shared" si="28"/>
        <v>1.1232899999999999</v>
      </c>
      <c r="EJ16" s="120">
        <f t="shared" si="96"/>
        <v>0</v>
      </c>
      <c r="EK16" s="123">
        <f t="shared" si="29"/>
        <v>0.21531</v>
      </c>
      <c r="EL16" s="124">
        <f t="shared" ref="EL16:EL22" si="144">DJ16*DQ16+DM16*DQ16</f>
        <v>0</v>
      </c>
      <c r="EM16" s="941">
        <f t="shared" si="30"/>
        <v>39586.699999999997</v>
      </c>
      <c r="EN16" s="140">
        <f t="shared" si="31"/>
        <v>21268.53</v>
      </c>
      <c r="EO16" s="144">
        <f t="shared" si="32"/>
        <v>0</v>
      </c>
      <c r="EP16" s="124">
        <f t="shared" si="97"/>
        <v>0</v>
      </c>
      <c r="EQ16" s="156">
        <f t="shared" si="98"/>
        <v>0</v>
      </c>
      <c r="ER16" s="142">
        <f t="shared" si="99"/>
        <v>0</v>
      </c>
      <c r="ET16" s="137">
        <f t="shared" si="100"/>
        <v>0</v>
      </c>
      <c r="EU16" s="137">
        <f t="shared" si="101"/>
        <v>0</v>
      </c>
      <c r="EV16" s="137">
        <f t="shared" si="102"/>
        <v>0</v>
      </c>
      <c r="EW16" s="137">
        <f t="shared" ref="EW16:EW23" si="145">EU16-EV16</f>
        <v>0</v>
      </c>
      <c r="EX16" s="137">
        <f t="shared" si="103"/>
        <v>0</v>
      </c>
      <c r="EY16" s="69">
        <v>76.900000000000006</v>
      </c>
      <c r="EZ16" s="67">
        <v>800</v>
      </c>
      <c r="FA16" s="68">
        <f t="shared" si="104"/>
        <v>61520</v>
      </c>
      <c r="FB16" s="934">
        <f>'1.4-2023-СЮТур'!C35</f>
        <v>0</v>
      </c>
      <c r="FC16" s="934">
        <f>'1.4-2023-СЮТур'!D35</f>
        <v>0</v>
      </c>
      <c r="FD16" s="934">
        <f>'1.4-2023-СЮТур'!E35</f>
        <v>0</v>
      </c>
      <c r="FE16" s="934">
        <f>'1.4-2023-СЮТур'!F35</f>
        <v>0</v>
      </c>
      <c r="FF16" s="935">
        <f>'1.4-2023-СЮТур'!G35</f>
        <v>0</v>
      </c>
      <c r="FG16" s="68">
        <f t="shared" si="105"/>
        <v>0</v>
      </c>
      <c r="FH16" s="10">
        <v>12</v>
      </c>
      <c r="FI16" s="938">
        <f t="shared" si="33"/>
        <v>13132</v>
      </c>
      <c r="FJ16" s="937">
        <f t="shared" si="34"/>
        <v>1.01525</v>
      </c>
      <c r="FK16" s="359">
        <f t="shared" si="106"/>
        <v>13332</v>
      </c>
      <c r="FL16" s="118">
        <v>1.302</v>
      </c>
      <c r="FM16" s="120">
        <f t="shared" si="35"/>
        <v>1.2470000000000001</v>
      </c>
      <c r="FN16" s="119">
        <v>0</v>
      </c>
      <c r="FO16" s="120">
        <f t="shared" si="36"/>
        <v>0.18112</v>
      </c>
      <c r="FP16" s="120">
        <f t="shared" si="36"/>
        <v>0.79259000000000002</v>
      </c>
      <c r="FQ16" s="119">
        <v>0</v>
      </c>
      <c r="FR16" s="120">
        <f t="shared" si="107"/>
        <v>0</v>
      </c>
      <c r="FS16" s="120">
        <f t="shared" si="37"/>
        <v>1.0379799999999999</v>
      </c>
      <c r="FT16" s="120">
        <f t="shared" si="37"/>
        <v>1.1232899999999999</v>
      </c>
      <c r="FU16" s="120">
        <f t="shared" si="108"/>
        <v>0</v>
      </c>
      <c r="FV16" s="123">
        <f t="shared" si="38"/>
        <v>0</v>
      </c>
      <c r="FW16" s="124">
        <f t="shared" ref="FW16:FW22" si="146">EU16*FB16+EX16*FB16</f>
        <v>0</v>
      </c>
      <c r="FX16" s="941">
        <f t="shared" si="39"/>
        <v>39586.699999999997</v>
      </c>
      <c r="FY16" s="140">
        <f t="shared" si="40"/>
        <v>22961.7</v>
      </c>
      <c r="FZ16" s="144">
        <f t="shared" si="41"/>
        <v>0</v>
      </c>
      <c r="GA16" s="124">
        <f t="shared" si="109"/>
        <v>0</v>
      </c>
      <c r="GB16" s="156">
        <f t="shared" si="110"/>
        <v>0</v>
      </c>
      <c r="GC16" s="142">
        <f t="shared" si="111"/>
        <v>0</v>
      </c>
      <c r="GE16" s="137">
        <f t="shared" si="112"/>
        <v>128.25</v>
      </c>
      <c r="GF16" s="137">
        <f t="shared" si="113"/>
        <v>91.25</v>
      </c>
      <c r="GG16" s="137">
        <f t="shared" si="114"/>
        <v>46.96</v>
      </c>
      <c r="GH16" s="137">
        <f t="shared" ref="GH16:GH23" si="147">GF16-GG16</f>
        <v>44.29</v>
      </c>
      <c r="GI16" s="137">
        <f t="shared" si="115"/>
        <v>5.42</v>
      </c>
      <c r="GJ16" s="69">
        <v>76.900000000000006</v>
      </c>
      <c r="GK16" s="67">
        <v>800</v>
      </c>
      <c r="GL16" s="68">
        <f t="shared" si="116"/>
        <v>61520</v>
      </c>
      <c r="GM16" s="233">
        <f t="shared" ref="GM16:GM22" si="148">J16+AU16+CF16+DQ16+FB16</f>
        <v>86139</v>
      </c>
      <c r="GN16" s="233">
        <f t="shared" ref="GN16:GN22" si="149">K16+AV16+CG16+DR16+FC16</f>
        <v>536</v>
      </c>
      <c r="GO16" s="233">
        <f t="shared" ref="GO16:GO22" si="150">L16+AW16+CH16+DS16+FD16</f>
        <v>39</v>
      </c>
      <c r="GP16" s="162" t="s">
        <v>492</v>
      </c>
      <c r="GQ16" s="235">
        <f t="shared" ref="GQ16:GQ22" si="151">N16+AY16+CJ16+DU16+FF16</f>
        <v>10.56</v>
      </c>
      <c r="GR16" s="68">
        <f t="shared" si="117"/>
        <v>108</v>
      </c>
      <c r="GS16" s="10">
        <v>12</v>
      </c>
      <c r="GT16" s="938">
        <f t="shared" si="43"/>
        <v>13132</v>
      </c>
      <c r="GU16" s="937">
        <f t="shared" si="44"/>
        <v>1.01525</v>
      </c>
      <c r="GV16" s="359">
        <f t="shared" si="118"/>
        <v>13332</v>
      </c>
      <c r="GW16" s="118">
        <v>1.302</v>
      </c>
      <c r="GX16" s="120">
        <f t="shared" si="45"/>
        <v>1.3681000000000001</v>
      </c>
      <c r="GY16" s="119">
        <v>0</v>
      </c>
      <c r="GZ16" s="120">
        <f t="shared" si="46"/>
        <v>0.33133000000000001</v>
      </c>
      <c r="HA16" s="120">
        <f t="shared" si="46"/>
        <v>0.61182000000000003</v>
      </c>
      <c r="HB16" s="119">
        <v>0</v>
      </c>
      <c r="HC16" s="120">
        <f t="shared" si="119"/>
        <v>0.96</v>
      </c>
      <c r="HD16" s="120">
        <f t="shared" si="47"/>
        <v>1.19937</v>
      </c>
      <c r="HE16" s="120">
        <f t="shared" si="47"/>
        <v>1.1232899999999999</v>
      </c>
      <c r="HF16" s="120">
        <f t="shared" si="120"/>
        <v>0.71204000000000001</v>
      </c>
      <c r="HG16" s="123">
        <f t="shared" si="48"/>
        <v>0.11550000000000001</v>
      </c>
      <c r="HH16" s="124">
        <f t="shared" ref="HH16:HH22" si="152">GF16*GM16+GI16*GM16</f>
        <v>8327057</v>
      </c>
      <c r="HI16" s="941">
        <f t="shared" si="49"/>
        <v>39586.699999999997</v>
      </c>
      <c r="HJ16" s="140">
        <f t="shared" si="50"/>
        <v>21347.19</v>
      </c>
      <c r="HK16" s="144">
        <f t="shared" si="51"/>
        <v>9.5735279999999996</v>
      </c>
      <c r="HL16" s="124">
        <f t="shared" si="121"/>
        <v>3193044</v>
      </c>
      <c r="HM16" s="156">
        <f t="shared" si="122"/>
        <v>37</v>
      </c>
      <c r="HN16" s="142">
        <f t="shared" si="123"/>
        <v>1.7879</v>
      </c>
      <c r="HP16" s="154">
        <f t="shared" si="124"/>
        <v>190.08</v>
      </c>
      <c r="HS16" s="166">
        <f t="shared" si="125"/>
        <v>27171</v>
      </c>
      <c r="HT16" s="166">
        <f t="shared" si="126"/>
        <v>44280</v>
      </c>
      <c r="HU16" s="166">
        <f t="shared" si="127"/>
        <v>14688</v>
      </c>
      <c r="HV16" s="166">
        <f t="shared" si="128"/>
        <v>0</v>
      </c>
      <c r="HW16" s="166">
        <f t="shared" si="129"/>
        <v>0</v>
      </c>
      <c r="HX16" s="165">
        <f t="shared" si="130"/>
        <v>86139</v>
      </c>
      <c r="HY16" s="166">
        <f t="shared" si="131"/>
        <v>3056465.79</v>
      </c>
      <c r="HZ16" s="166">
        <f t="shared" si="132"/>
        <v>5701050</v>
      </c>
      <c r="IA16" s="166">
        <f t="shared" si="133"/>
        <v>2386359.36</v>
      </c>
      <c r="IB16" s="166">
        <f t="shared" si="134"/>
        <v>0</v>
      </c>
      <c r="IC16" s="166">
        <f t="shared" si="135"/>
        <v>0</v>
      </c>
      <c r="ID16" s="165">
        <f t="shared" si="136"/>
        <v>11143875.15</v>
      </c>
    </row>
    <row r="17" spans="1:238" ht="24" x14ac:dyDescent="0.25">
      <c r="A17" s="12" t="s">
        <v>430</v>
      </c>
      <c r="B17" s="137">
        <f t="shared" si="52"/>
        <v>0</v>
      </c>
      <c r="C17" s="137">
        <f t="shared" si="53"/>
        <v>0</v>
      </c>
      <c r="D17" s="137">
        <f t="shared" si="54"/>
        <v>0</v>
      </c>
      <c r="E17" s="137">
        <f t="shared" si="137"/>
        <v>0</v>
      </c>
      <c r="F17" s="137">
        <f t="shared" si="55"/>
        <v>0</v>
      </c>
      <c r="G17" s="69">
        <v>76.900000000000006</v>
      </c>
      <c r="H17" s="67">
        <v>800</v>
      </c>
      <c r="I17" s="68">
        <f t="shared" si="56"/>
        <v>61520</v>
      </c>
      <c r="J17" s="934">
        <f>'1.4-2023-ДДТ'!C36</f>
        <v>0</v>
      </c>
      <c r="K17" s="934">
        <f>'1.4-2023-ДДТ'!D36</f>
        <v>0</v>
      </c>
      <c r="L17" s="934">
        <f>'1.4-2023-ДДТ'!E36</f>
        <v>0</v>
      </c>
      <c r="M17" s="934">
        <f>'1.4-2023-ДДТ'!F36</f>
        <v>0</v>
      </c>
      <c r="N17" s="935">
        <f>'1.4-2023-ДДТ'!G36</f>
        <v>0</v>
      </c>
      <c r="O17" s="68">
        <f t="shared" si="57"/>
        <v>0</v>
      </c>
      <c r="P17" s="10">
        <v>12</v>
      </c>
      <c r="Q17" s="164">
        <v>13132</v>
      </c>
      <c r="R17" s="355">
        <v>1.01525</v>
      </c>
      <c r="S17" s="359">
        <f t="shared" si="58"/>
        <v>13332</v>
      </c>
      <c r="T17" s="118">
        <v>1.302</v>
      </c>
      <c r="U17" s="120">
        <f t="shared" si="0"/>
        <v>1.3958900000000001</v>
      </c>
      <c r="V17" s="119">
        <v>0</v>
      </c>
      <c r="W17" s="120">
        <f t="shared" si="1"/>
        <v>0.29175000000000001</v>
      </c>
      <c r="X17" s="120">
        <f t="shared" si="1"/>
        <v>0.54637000000000002</v>
      </c>
      <c r="Y17" s="119">
        <v>0</v>
      </c>
      <c r="Z17" s="120">
        <f t="shared" si="59"/>
        <v>0</v>
      </c>
      <c r="AA17" s="120">
        <f t="shared" si="2"/>
        <v>1.1649799999999999</v>
      </c>
      <c r="AB17" s="120">
        <f t="shared" si="2"/>
        <v>1.1232899999999999</v>
      </c>
      <c r="AC17" s="120">
        <f t="shared" si="60"/>
        <v>0</v>
      </c>
      <c r="AD17" s="123">
        <f t="shared" si="3"/>
        <v>5.91E-2</v>
      </c>
      <c r="AE17" s="124">
        <f t="shared" si="138"/>
        <v>0</v>
      </c>
      <c r="AF17" s="165">
        <v>39586.699999999997</v>
      </c>
      <c r="AG17" s="140">
        <f t="shared" si="4"/>
        <v>20976.69</v>
      </c>
      <c r="AH17" s="144">
        <f t="shared" si="5"/>
        <v>0</v>
      </c>
      <c r="AI17" s="124">
        <f t="shared" si="61"/>
        <v>0</v>
      </c>
      <c r="AJ17" s="156">
        <f t="shared" si="62"/>
        <v>0</v>
      </c>
      <c r="AK17" s="142">
        <f t="shared" si="63"/>
        <v>0</v>
      </c>
      <c r="AM17" s="137">
        <f t="shared" si="64"/>
        <v>0</v>
      </c>
      <c r="AN17" s="137">
        <f t="shared" si="65"/>
        <v>0</v>
      </c>
      <c r="AO17" s="137">
        <f t="shared" si="66"/>
        <v>0</v>
      </c>
      <c r="AP17" s="137">
        <f t="shared" si="139"/>
        <v>0</v>
      </c>
      <c r="AQ17" s="137">
        <f t="shared" si="67"/>
        <v>0</v>
      </c>
      <c r="AR17" s="69">
        <v>76.900000000000006</v>
      </c>
      <c r="AS17" s="67">
        <v>800</v>
      </c>
      <c r="AT17" s="68">
        <f t="shared" si="68"/>
        <v>61520</v>
      </c>
      <c r="AU17" s="934">
        <f>'1.4-2023-ЦВР'!C36</f>
        <v>0</v>
      </c>
      <c r="AV17" s="934">
        <f>'1.4-2023-ЦВР'!D36</f>
        <v>0</v>
      </c>
      <c r="AW17" s="934">
        <f>'1.4-2023-ЦВР'!E36</f>
        <v>0</v>
      </c>
      <c r="AX17" s="934">
        <f>'1.4-2023-ЦВР'!F36</f>
        <v>0</v>
      </c>
      <c r="AY17" s="935">
        <f>'1.4-2023-ЦВР'!G36</f>
        <v>0</v>
      </c>
      <c r="AZ17" s="68">
        <f t="shared" si="69"/>
        <v>0</v>
      </c>
      <c r="BA17" s="10">
        <v>12</v>
      </c>
      <c r="BB17" s="938">
        <f t="shared" si="6"/>
        <v>13132</v>
      </c>
      <c r="BC17" s="937">
        <f t="shared" si="7"/>
        <v>1.01525</v>
      </c>
      <c r="BD17" s="359">
        <f t="shared" si="70"/>
        <v>13332</v>
      </c>
      <c r="BE17" s="118">
        <v>1.302</v>
      </c>
      <c r="BF17" s="120">
        <f t="shared" si="8"/>
        <v>1.3626799999999999</v>
      </c>
      <c r="BG17" s="119">
        <v>0</v>
      </c>
      <c r="BH17" s="120">
        <f t="shared" si="9"/>
        <v>0.42503000000000002</v>
      </c>
      <c r="BI17" s="120">
        <f t="shared" si="9"/>
        <v>0.60343000000000002</v>
      </c>
      <c r="BJ17" s="119">
        <v>0</v>
      </c>
      <c r="BK17" s="120">
        <f t="shared" si="71"/>
        <v>0</v>
      </c>
      <c r="BL17" s="120">
        <f t="shared" si="10"/>
        <v>1.12734</v>
      </c>
      <c r="BM17" s="120">
        <f t="shared" si="10"/>
        <v>1.1232899999999999</v>
      </c>
      <c r="BN17" s="120">
        <f t="shared" si="72"/>
        <v>0</v>
      </c>
      <c r="BO17" s="123">
        <f t="shared" si="11"/>
        <v>4.3889999999999998E-2</v>
      </c>
      <c r="BP17" s="124">
        <f t="shared" si="140"/>
        <v>0</v>
      </c>
      <c r="BQ17" s="941">
        <f t="shared" si="12"/>
        <v>39586.699999999997</v>
      </c>
      <c r="BR17" s="140">
        <f t="shared" si="13"/>
        <v>21419.45</v>
      </c>
      <c r="BS17" s="144">
        <f t="shared" si="14"/>
        <v>0</v>
      </c>
      <c r="BT17" s="124">
        <f t="shared" si="73"/>
        <v>0</v>
      </c>
      <c r="BU17" s="156">
        <f t="shared" si="74"/>
        <v>0</v>
      </c>
      <c r="BV17" s="142">
        <f t="shared" si="75"/>
        <v>0</v>
      </c>
      <c r="BX17" s="137">
        <f t="shared" si="76"/>
        <v>0</v>
      </c>
      <c r="BY17" s="137">
        <f t="shared" si="77"/>
        <v>0</v>
      </c>
      <c r="BZ17" s="137">
        <f t="shared" si="78"/>
        <v>0</v>
      </c>
      <c r="CA17" s="137">
        <f t="shared" si="141"/>
        <v>0</v>
      </c>
      <c r="CB17" s="137">
        <f t="shared" si="79"/>
        <v>0</v>
      </c>
      <c r="CC17" s="69">
        <v>76.900000000000006</v>
      </c>
      <c r="CD17" s="67">
        <v>800</v>
      </c>
      <c r="CE17" s="68">
        <f t="shared" si="80"/>
        <v>61520</v>
      </c>
      <c r="CF17" s="934">
        <f>'1.4-2023-ЦТТ'!C36</f>
        <v>0</v>
      </c>
      <c r="CG17" s="934">
        <f>'1.4-2023-ЦТТ'!D36</f>
        <v>0</v>
      </c>
      <c r="CH17" s="934">
        <f>'1.4-2023-ЦТТ'!E36</f>
        <v>0</v>
      </c>
      <c r="CI17" s="934">
        <f>'1.4-2023-ЦТТ'!F36</f>
        <v>0</v>
      </c>
      <c r="CJ17" s="935">
        <f>'1.4-2023-ЦТТ'!G36</f>
        <v>0</v>
      </c>
      <c r="CK17" s="68">
        <f t="shared" si="81"/>
        <v>0</v>
      </c>
      <c r="CL17" s="10">
        <v>12</v>
      </c>
      <c r="CM17" s="938">
        <f t="shared" si="15"/>
        <v>13132</v>
      </c>
      <c r="CN17" s="937">
        <f t="shared" si="16"/>
        <v>1.01525</v>
      </c>
      <c r="CO17" s="359">
        <f t="shared" si="82"/>
        <v>13332</v>
      </c>
      <c r="CP17" s="118">
        <v>1.302</v>
      </c>
      <c r="CQ17" s="120">
        <f t="shared" si="17"/>
        <v>1.35</v>
      </c>
      <c r="CR17" s="119">
        <v>0</v>
      </c>
      <c r="CS17" s="120">
        <f t="shared" si="18"/>
        <v>0.35963000000000001</v>
      </c>
      <c r="CT17" s="120">
        <f t="shared" si="18"/>
        <v>0.64778999999999998</v>
      </c>
      <c r="CU17" s="119">
        <v>0</v>
      </c>
      <c r="CV17" s="120">
        <f t="shared" si="83"/>
        <v>0</v>
      </c>
      <c r="CW17" s="120">
        <f t="shared" si="19"/>
        <v>1.35568</v>
      </c>
      <c r="CX17" s="120">
        <f t="shared" si="19"/>
        <v>1.1232899999999999</v>
      </c>
      <c r="CY17" s="120">
        <f t="shared" si="84"/>
        <v>0</v>
      </c>
      <c r="CZ17" s="123">
        <f t="shared" si="20"/>
        <v>0.30834</v>
      </c>
      <c r="DA17" s="124">
        <f t="shared" si="142"/>
        <v>0</v>
      </c>
      <c r="DB17" s="941">
        <f t="shared" si="21"/>
        <v>39586.699999999997</v>
      </c>
      <c r="DC17" s="140">
        <f t="shared" si="22"/>
        <v>21588.5</v>
      </c>
      <c r="DD17" s="144">
        <f t="shared" si="23"/>
        <v>0</v>
      </c>
      <c r="DE17" s="124">
        <f t="shared" si="85"/>
        <v>0</v>
      </c>
      <c r="DF17" s="156">
        <f t="shared" si="86"/>
        <v>0</v>
      </c>
      <c r="DG17" s="142">
        <f t="shared" si="87"/>
        <v>0</v>
      </c>
      <c r="DI17" s="137">
        <f t="shared" si="88"/>
        <v>0</v>
      </c>
      <c r="DJ17" s="137">
        <f t="shared" si="89"/>
        <v>0</v>
      </c>
      <c r="DK17" s="137">
        <f t="shared" si="90"/>
        <v>0</v>
      </c>
      <c r="DL17" s="137">
        <f t="shared" si="143"/>
        <v>0</v>
      </c>
      <c r="DM17" s="137">
        <f t="shared" si="91"/>
        <v>0</v>
      </c>
      <c r="DN17" s="69">
        <v>76.900000000000006</v>
      </c>
      <c r="DO17" s="67">
        <v>800</v>
      </c>
      <c r="DP17" s="68">
        <f t="shared" si="92"/>
        <v>61520</v>
      </c>
      <c r="DQ17" s="934">
        <f>'1.4-2023-СЮН'!C36</f>
        <v>0</v>
      </c>
      <c r="DR17" s="934">
        <f>'1.4-2023-СЮН'!D36</f>
        <v>0</v>
      </c>
      <c r="DS17" s="934">
        <f>'1.4-2023-СЮН'!E36</f>
        <v>0</v>
      </c>
      <c r="DT17" s="934">
        <f>'1.4-2023-СЮН'!F36</f>
        <v>0</v>
      </c>
      <c r="DU17" s="935">
        <f>'1.4-2023-СЮН'!G36</f>
        <v>0</v>
      </c>
      <c r="DV17" s="68">
        <f t="shared" si="93"/>
        <v>0</v>
      </c>
      <c r="DW17" s="10">
        <v>12</v>
      </c>
      <c r="DX17" s="938">
        <f t="shared" si="24"/>
        <v>13132</v>
      </c>
      <c r="DY17" s="937">
        <f t="shared" si="25"/>
        <v>1.01525</v>
      </c>
      <c r="DZ17" s="359">
        <f t="shared" si="94"/>
        <v>13332</v>
      </c>
      <c r="EA17" s="118">
        <v>1.302</v>
      </c>
      <c r="EB17" s="120">
        <f t="shared" si="26"/>
        <v>1.3740000000000001</v>
      </c>
      <c r="EC17" s="119">
        <v>0</v>
      </c>
      <c r="ED17" s="120">
        <f t="shared" si="27"/>
        <v>0.22942000000000001</v>
      </c>
      <c r="EE17" s="120">
        <f t="shared" si="27"/>
        <v>0.77515999999999996</v>
      </c>
      <c r="EF17" s="119">
        <v>0</v>
      </c>
      <c r="EG17" s="120">
        <f t="shared" si="95"/>
        <v>0</v>
      </c>
      <c r="EH17" s="120">
        <f t="shared" si="28"/>
        <v>1.2398800000000001</v>
      </c>
      <c r="EI17" s="120">
        <f t="shared" si="28"/>
        <v>1.1232899999999999</v>
      </c>
      <c r="EJ17" s="120">
        <f t="shared" si="96"/>
        <v>0</v>
      </c>
      <c r="EK17" s="123">
        <f t="shared" si="29"/>
        <v>0.21531</v>
      </c>
      <c r="EL17" s="124">
        <f t="shared" si="144"/>
        <v>0</v>
      </c>
      <c r="EM17" s="941">
        <f t="shared" si="30"/>
        <v>39586.699999999997</v>
      </c>
      <c r="EN17" s="140">
        <f t="shared" si="31"/>
        <v>21268.53</v>
      </c>
      <c r="EO17" s="144">
        <f t="shared" si="32"/>
        <v>0</v>
      </c>
      <c r="EP17" s="124">
        <f t="shared" si="97"/>
        <v>0</v>
      </c>
      <c r="EQ17" s="156">
        <f t="shared" si="98"/>
        <v>0</v>
      </c>
      <c r="ER17" s="142">
        <f t="shared" si="99"/>
        <v>0</v>
      </c>
      <c r="ET17" s="137">
        <f t="shared" si="100"/>
        <v>0</v>
      </c>
      <c r="EU17" s="137">
        <f t="shared" si="101"/>
        <v>0</v>
      </c>
      <c r="EV17" s="137">
        <f t="shared" si="102"/>
        <v>0</v>
      </c>
      <c r="EW17" s="137">
        <f t="shared" si="145"/>
        <v>0</v>
      </c>
      <c r="EX17" s="137">
        <f t="shared" si="103"/>
        <v>0</v>
      </c>
      <c r="EY17" s="69">
        <v>76.900000000000006</v>
      </c>
      <c r="EZ17" s="67">
        <v>800</v>
      </c>
      <c r="FA17" s="68">
        <f t="shared" si="104"/>
        <v>61520</v>
      </c>
      <c r="FB17" s="934">
        <f>'1.4-2023-СЮТур'!C36</f>
        <v>0</v>
      </c>
      <c r="FC17" s="934">
        <f>'1.4-2023-СЮТур'!D36</f>
        <v>0</v>
      </c>
      <c r="FD17" s="934">
        <f>'1.4-2023-СЮТур'!E36</f>
        <v>0</v>
      </c>
      <c r="FE17" s="934">
        <f>'1.4-2023-СЮТур'!F36</f>
        <v>0</v>
      </c>
      <c r="FF17" s="935">
        <f>'1.4-2023-СЮТур'!G36</f>
        <v>0</v>
      </c>
      <c r="FG17" s="68">
        <f t="shared" si="105"/>
        <v>0</v>
      </c>
      <c r="FH17" s="10">
        <v>12</v>
      </c>
      <c r="FI17" s="938">
        <f t="shared" si="33"/>
        <v>13132</v>
      </c>
      <c r="FJ17" s="937">
        <f t="shared" si="34"/>
        <v>1.01525</v>
      </c>
      <c r="FK17" s="359">
        <f t="shared" si="106"/>
        <v>13332</v>
      </c>
      <c r="FL17" s="118">
        <v>1.302</v>
      </c>
      <c r="FM17" s="120">
        <f t="shared" si="35"/>
        <v>1.2470000000000001</v>
      </c>
      <c r="FN17" s="119">
        <v>0</v>
      </c>
      <c r="FO17" s="120">
        <f t="shared" si="36"/>
        <v>0.18112</v>
      </c>
      <c r="FP17" s="120">
        <f t="shared" si="36"/>
        <v>0.79259000000000002</v>
      </c>
      <c r="FQ17" s="119">
        <v>0</v>
      </c>
      <c r="FR17" s="120">
        <f t="shared" si="107"/>
        <v>0</v>
      </c>
      <c r="FS17" s="120">
        <f t="shared" si="37"/>
        <v>1.0379799999999999</v>
      </c>
      <c r="FT17" s="120">
        <f t="shared" si="37"/>
        <v>1.1232899999999999</v>
      </c>
      <c r="FU17" s="120">
        <f t="shared" si="108"/>
        <v>0</v>
      </c>
      <c r="FV17" s="123">
        <f t="shared" si="38"/>
        <v>0</v>
      </c>
      <c r="FW17" s="124">
        <f t="shared" si="146"/>
        <v>0</v>
      </c>
      <c r="FX17" s="941">
        <f t="shared" si="39"/>
        <v>39586.699999999997</v>
      </c>
      <c r="FY17" s="140">
        <f t="shared" si="40"/>
        <v>22961.7</v>
      </c>
      <c r="FZ17" s="144">
        <f t="shared" si="41"/>
        <v>0</v>
      </c>
      <c r="GA17" s="124">
        <f t="shared" si="109"/>
        <v>0</v>
      </c>
      <c r="GB17" s="156">
        <f t="shared" si="110"/>
        <v>0</v>
      </c>
      <c r="GC17" s="142">
        <f t="shared" si="111"/>
        <v>0</v>
      </c>
      <c r="GE17" s="137">
        <f t="shared" si="112"/>
        <v>0</v>
      </c>
      <c r="GF17" s="137">
        <f t="shared" si="113"/>
        <v>0</v>
      </c>
      <c r="GG17" s="137">
        <f t="shared" si="114"/>
        <v>0</v>
      </c>
      <c r="GH17" s="137">
        <f t="shared" si="147"/>
        <v>0</v>
      </c>
      <c r="GI17" s="137">
        <f t="shared" si="115"/>
        <v>0</v>
      </c>
      <c r="GJ17" s="69">
        <v>76.900000000000006</v>
      </c>
      <c r="GK17" s="67">
        <v>800</v>
      </c>
      <c r="GL17" s="68">
        <f t="shared" si="116"/>
        <v>61520</v>
      </c>
      <c r="GM17" s="233">
        <f t="shared" si="148"/>
        <v>0</v>
      </c>
      <c r="GN17" s="233">
        <f t="shared" si="149"/>
        <v>0</v>
      </c>
      <c r="GO17" s="233">
        <f t="shared" si="150"/>
        <v>0</v>
      </c>
      <c r="GP17" s="162" t="s">
        <v>492</v>
      </c>
      <c r="GQ17" s="235">
        <f t="shared" si="151"/>
        <v>0</v>
      </c>
      <c r="GR17" s="68">
        <f t="shared" si="117"/>
        <v>0</v>
      </c>
      <c r="GS17" s="10">
        <v>12</v>
      </c>
      <c r="GT17" s="938">
        <f t="shared" si="43"/>
        <v>13132</v>
      </c>
      <c r="GU17" s="937">
        <f t="shared" si="44"/>
        <v>1.01525</v>
      </c>
      <c r="GV17" s="359">
        <f t="shared" si="118"/>
        <v>13332</v>
      </c>
      <c r="GW17" s="118">
        <v>1.302</v>
      </c>
      <c r="GX17" s="120">
        <f t="shared" si="45"/>
        <v>1.3681000000000001</v>
      </c>
      <c r="GY17" s="119">
        <v>0</v>
      </c>
      <c r="GZ17" s="120">
        <f t="shared" si="46"/>
        <v>0.33133000000000001</v>
      </c>
      <c r="HA17" s="120">
        <f t="shared" si="46"/>
        <v>0.61182000000000003</v>
      </c>
      <c r="HB17" s="119">
        <v>0</v>
      </c>
      <c r="HC17" s="120">
        <f t="shared" si="119"/>
        <v>0</v>
      </c>
      <c r="HD17" s="120">
        <f t="shared" si="47"/>
        <v>1.19937</v>
      </c>
      <c r="HE17" s="120">
        <f t="shared" si="47"/>
        <v>1.1232899999999999</v>
      </c>
      <c r="HF17" s="120">
        <f t="shared" si="120"/>
        <v>0</v>
      </c>
      <c r="HG17" s="123">
        <f t="shared" si="48"/>
        <v>0.11550000000000001</v>
      </c>
      <c r="HH17" s="124">
        <f t="shared" si="152"/>
        <v>0</v>
      </c>
      <c r="HI17" s="941">
        <f t="shared" si="49"/>
        <v>39586.699999999997</v>
      </c>
      <c r="HJ17" s="140">
        <f t="shared" si="50"/>
        <v>21347.19</v>
      </c>
      <c r="HK17" s="144">
        <f t="shared" si="51"/>
        <v>0</v>
      </c>
      <c r="HL17" s="124">
        <f t="shared" si="121"/>
        <v>0</v>
      </c>
      <c r="HM17" s="156">
        <f t="shared" si="122"/>
        <v>0</v>
      </c>
      <c r="HN17" s="142">
        <f t="shared" si="123"/>
        <v>0</v>
      </c>
      <c r="HP17" s="154">
        <f t="shared" si="124"/>
        <v>0</v>
      </c>
      <c r="HS17" s="166">
        <f t="shared" si="125"/>
        <v>0</v>
      </c>
      <c r="HT17" s="166">
        <f t="shared" si="126"/>
        <v>0</v>
      </c>
      <c r="HU17" s="166">
        <f t="shared" si="127"/>
        <v>0</v>
      </c>
      <c r="HV17" s="166">
        <f t="shared" si="128"/>
        <v>0</v>
      </c>
      <c r="HW17" s="166">
        <f t="shared" si="129"/>
        <v>0</v>
      </c>
      <c r="HX17" s="165">
        <f t="shared" si="130"/>
        <v>0</v>
      </c>
      <c r="HY17" s="166">
        <f t="shared" si="131"/>
        <v>0</v>
      </c>
      <c r="HZ17" s="166">
        <f t="shared" si="132"/>
        <v>0</v>
      </c>
      <c r="IA17" s="166">
        <f t="shared" si="133"/>
        <v>0</v>
      </c>
      <c r="IB17" s="166">
        <f t="shared" si="134"/>
        <v>0</v>
      </c>
      <c r="IC17" s="166">
        <f t="shared" si="135"/>
        <v>0</v>
      </c>
      <c r="ID17" s="165">
        <f t="shared" si="136"/>
        <v>0</v>
      </c>
    </row>
    <row r="18" spans="1:238" ht="24" x14ac:dyDescent="0.25">
      <c r="A18" s="12" t="s">
        <v>1062</v>
      </c>
      <c r="B18" s="137">
        <f t="shared" si="52"/>
        <v>0</v>
      </c>
      <c r="C18" s="137">
        <f t="shared" si="53"/>
        <v>0</v>
      </c>
      <c r="D18" s="137">
        <f t="shared" si="54"/>
        <v>0</v>
      </c>
      <c r="E18" s="137">
        <f t="shared" si="137"/>
        <v>0</v>
      </c>
      <c r="F18" s="137">
        <f t="shared" si="55"/>
        <v>0</v>
      </c>
      <c r="G18" s="69">
        <v>76.900000000000006</v>
      </c>
      <c r="H18" s="67">
        <v>800</v>
      </c>
      <c r="I18" s="68">
        <f t="shared" si="56"/>
        <v>61520</v>
      </c>
      <c r="J18" s="934">
        <f>'1.4-2023-ДДТ'!C37</f>
        <v>0</v>
      </c>
      <c r="K18" s="934">
        <f>'1.4-2023-ДДТ'!D37</f>
        <v>0</v>
      </c>
      <c r="L18" s="934">
        <f>'1.4-2023-ДДТ'!E37</f>
        <v>0</v>
      </c>
      <c r="M18" s="934">
        <f>'1.4-2023-ДДТ'!F37</f>
        <v>0</v>
      </c>
      <c r="N18" s="935">
        <f>'1.4-2023-ДДТ'!G37</f>
        <v>0</v>
      </c>
      <c r="O18" s="68">
        <f t="shared" si="57"/>
        <v>0</v>
      </c>
      <c r="P18" s="10">
        <v>12</v>
      </c>
      <c r="Q18" s="164">
        <v>13132</v>
      </c>
      <c r="R18" s="355">
        <v>1.01525</v>
      </c>
      <c r="S18" s="359">
        <f t="shared" si="58"/>
        <v>13332</v>
      </c>
      <c r="T18" s="118">
        <v>1.302</v>
      </c>
      <c r="U18" s="120">
        <f t="shared" si="0"/>
        <v>1.3958900000000001</v>
      </c>
      <c r="V18" s="119">
        <v>0</v>
      </c>
      <c r="W18" s="120">
        <f t="shared" si="1"/>
        <v>0.29175000000000001</v>
      </c>
      <c r="X18" s="120">
        <f t="shared" si="1"/>
        <v>0.54637000000000002</v>
      </c>
      <c r="Y18" s="119">
        <v>0</v>
      </c>
      <c r="Z18" s="120">
        <f t="shared" si="59"/>
        <v>0</v>
      </c>
      <c r="AA18" s="120">
        <f t="shared" si="2"/>
        <v>1.1649799999999999</v>
      </c>
      <c r="AB18" s="120">
        <f t="shared" si="2"/>
        <v>1.1232899999999999</v>
      </c>
      <c r="AC18" s="120">
        <f t="shared" si="60"/>
        <v>0</v>
      </c>
      <c r="AD18" s="123">
        <f t="shared" si="3"/>
        <v>5.91E-2</v>
      </c>
      <c r="AE18" s="124">
        <f t="shared" si="138"/>
        <v>0</v>
      </c>
      <c r="AF18" s="165">
        <v>39586.699999999997</v>
      </c>
      <c r="AG18" s="140">
        <f t="shared" si="4"/>
        <v>20976.69</v>
      </c>
      <c r="AH18" s="144">
        <f t="shared" si="5"/>
        <v>0</v>
      </c>
      <c r="AI18" s="124">
        <f t="shared" si="61"/>
        <v>0</v>
      </c>
      <c r="AJ18" s="156">
        <f t="shared" si="62"/>
        <v>0</v>
      </c>
      <c r="AK18" s="142">
        <f t="shared" si="63"/>
        <v>0</v>
      </c>
      <c r="AM18" s="137">
        <f t="shared" si="64"/>
        <v>119.65</v>
      </c>
      <c r="AN18" s="137">
        <f t="shared" si="65"/>
        <v>86.65</v>
      </c>
      <c r="AO18" s="137">
        <f t="shared" si="66"/>
        <v>42.72</v>
      </c>
      <c r="AP18" s="137">
        <f t="shared" si="139"/>
        <v>43.93</v>
      </c>
      <c r="AQ18" s="137">
        <f t="shared" si="67"/>
        <v>1.87</v>
      </c>
      <c r="AR18" s="69">
        <v>76.900000000000006</v>
      </c>
      <c r="AS18" s="67">
        <v>800</v>
      </c>
      <c r="AT18" s="68">
        <f t="shared" si="68"/>
        <v>61520</v>
      </c>
      <c r="AU18" s="934">
        <f>'1.4-2023-ЦВР'!C37</f>
        <v>32400</v>
      </c>
      <c r="AV18" s="934">
        <f>'1.4-2023-ЦВР'!D37</f>
        <v>130</v>
      </c>
      <c r="AW18" s="934">
        <f>'1.4-2023-ЦВР'!E37</f>
        <v>9</v>
      </c>
      <c r="AX18" s="934">
        <f>'1.4-2023-ЦВР'!F37</f>
        <v>44</v>
      </c>
      <c r="AY18" s="935">
        <f>'1.4-2023-ЦВР'!G37</f>
        <v>3.89</v>
      </c>
      <c r="AZ18" s="68">
        <f t="shared" si="69"/>
        <v>41</v>
      </c>
      <c r="BA18" s="10">
        <v>12</v>
      </c>
      <c r="BB18" s="938">
        <f t="shared" si="6"/>
        <v>13132</v>
      </c>
      <c r="BC18" s="937">
        <f t="shared" si="7"/>
        <v>1.01525</v>
      </c>
      <c r="BD18" s="359">
        <f t="shared" si="70"/>
        <v>13332</v>
      </c>
      <c r="BE18" s="118">
        <v>1.302</v>
      </c>
      <c r="BF18" s="120">
        <f t="shared" si="8"/>
        <v>1.3626799999999999</v>
      </c>
      <c r="BG18" s="119">
        <v>0</v>
      </c>
      <c r="BH18" s="120">
        <f t="shared" si="9"/>
        <v>0.42503000000000002</v>
      </c>
      <c r="BI18" s="120">
        <f t="shared" si="9"/>
        <v>0.60343000000000002</v>
      </c>
      <c r="BJ18" s="119">
        <v>0</v>
      </c>
      <c r="BK18" s="120">
        <f t="shared" si="71"/>
        <v>2.38</v>
      </c>
      <c r="BL18" s="120">
        <f t="shared" si="10"/>
        <v>1.12734</v>
      </c>
      <c r="BM18" s="120">
        <f t="shared" si="10"/>
        <v>1.1232899999999999</v>
      </c>
      <c r="BN18" s="120">
        <f t="shared" si="72"/>
        <v>1.87561</v>
      </c>
      <c r="BO18" s="123">
        <f t="shared" si="11"/>
        <v>4.3889999999999998E-2</v>
      </c>
      <c r="BP18" s="124">
        <f t="shared" si="140"/>
        <v>2868048</v>
      </c>
      <c r="BQ18" s="941">
        <f t="shared" si="12"/>
        <v>39586.699999999997</v>
      </c>
      <c r="BR18" s="140">
        <f t="shared" si="13"/>
        <v>21419.45</v>
      </c>
      <c r="BS18" s="144">
        <f t="shared" si="14"/>
        <v>3.2163490000000001</v>
      </c>
      <c r="BT18" s="124">
        <f t="shared" si="73"/>
        <v>1076375</v>
      </c>
      <c r="BU18" s="156">
        <f t="shared" si="74"/>
        <v>33</v>
      </c>
      <c r="BV18" s="142">
        <f t="shared" si="75"/>
        <v>1.77247</v>
      </c>
      <c r="BX18" s="137">
        <f t="shared" si="76"/>
        <v>0</v>
      </c>
      <c r="BY18" s="137">
        <f t="shared" si="77"/>
        <v>0</v>
      </c>
      <c r="BZ18" s="137">
        <f t="shared" si="78"/>
        <v>0</v>
      </c>
      <c r="CA18" s="137">
        <f t="shared" si="141"/>
        <v>0</v>
      </c>
      <c r="CB18" s="137">
        <f t="shared" si="79"/>
        <v>0</v>
      </c>
      <c r="CC18" s="69">
        <v>76.900000000000006</v>
      </c>
      <c r="CD18" s="67">
        <v>800</v>
      </c>
      <c r="CE18" s="68">
        <f t="shared" si="80"/>
        <v>61520</v>
      </c>
      <c r="CF18" s="934">
        <f>'1.4-2023-ЦТТ'!C37</f>
        <v>0</v>
      </c>
      <c r="CG18" s="934">
        <f>'1.4-2023-ЦТТ'!D37</f>
        <v>0</v>
      </c>
      <c r="CH18" s="934">
        <f>'1.4-2023-ЦТТ'!E37</f>
        <v>0</v>
      </c>
      <c r="CI18" s="934">
        <f>'1.4-2023-ЦТТ'!F37</f>
        <v>0</v>
      </c>
      <c r="CJ18" s="935">
        <f>'1.4-2023-ЦТТ'!G37</f>
        <v>0</v>
      </c>
      <c r="CK18" s="68">
        <f t="shared" si="81"/>
        <v>0</v>
      </c>
      <c r="CL18" s="10">
        <v>12</v>
      </c>
      <c r="CM18" s="938">
        <f t="shared" si="15"/>
        <v>13132</v>
      </c>
      <c r="CN18" s="937">
        <f t="shared" si="16"/>
        <v>1.01525</v>
      </c>
      <c r="CO18" s="359">
        <f t="shared" si="82"/>
        <v>13332</v>
      </c>
      <c r="CP18" s="118">
        <v>1.302</v>
      </c>
      <c r="CQ18" s="120">
        <f t="shared" si="17"/>
        <v>1.35</v>
      </c>
      <c r="CR18" s="119">
        <v>0</v>
      </c>
      <c r="CS18" s="120">
        <f t="shared" si="18"/>
        <v>0.35963000000000001</v>
      </c>
      <c r="CT18" s="120">
        <f t="shared" si="18"/>
        <v>0.64778999999999998</v>
      </c>
      <c r="CU18" s="119">
        <v>0</v>
      </c>
      <c r="CV18" s="120">
        <f t="shared" si="83"/>
        <v>0</v>
      </c>
      <c r="CW18" s="120">
        <f t="shared" si="19"/>
        <v>1.35568</v>
      </c>
      <c r="CX18" s="120">
        <f t="shared" si="19"/>
        <v>1.1232899999999999</v>
      </c>
      <c r="CY18" s="120">
        <f t="shared" si="84"/>
        <v>0</v>
      </c>
      <c r="CZ18" s="123">
        <f t="shared" si="20"/>
        <v>0.30834</v>
      </c>
      <c r="DA18" s="124">
        <f t="shared" si="142"/>
        <v>0</v>
      </c>
      <c r="DB18" s="941">
        <f t="shared" si="21"/>
        <v>39586.699999999997</v>
      </c>
      <c r="DC18" s="140">
        <f t="shared" si="22"/>
        <v>21588.5</v>
      </c>
      <c r="DD18" s="144">
        <f t="shared" si="23"/>
        <v>0</v>
      </c>
      <c r="DE18" s="124">
        <f t="shared" si="85"/>
        <v>0</v>
      </c>
      <c r="DF18" s="156">
        <f t="shared" si="86"/>
        <v>0</v>
      </c>
      <c r="DG18" s="142">
        <f t="shared" si="87"/>
        <v>0</v>
      </c>
      <c r="DI18" s="137">
        <f t="shared" si="88"/>
        <v>0</v>
      </c>
      <c r="DJ18" s="137">
        <f t="shared" si="89"/>
        <v>0</v>
      </c>
      <c r="DK18" s="137">
        <f t="shared" si="90"/>
        <v>0</v>
      </c>
      <c r="DL18" s="137">
        <f t="shared" si="143"/>
        <v>0</v>
      </c>
      <c r="DM18" s="137">
        <f t="shared" si="91"/>
        <v>0</v>
      </c>
      <c r="DN18" s="69">
        <v>76.900000000000006</v>
      </c>
      <c r="DO18" s="67">
        <v>800</v>
      </c>
      <c r="DP18" s="68">
        <f t="shared" si="92"/>
        <v>61520</v>
      </c>
      <c r="DQ18" s="934">
        <f>'1.4-2023-СЮН'!C37</f>
        <v>0</v>
      </c>
      <c r="DR18" s="934">
        <f>'1.4-2023-СЮН'!D37</f>
        <v>0</v>
      </c>
      <c r="DS18" s="934">
        <f>'1.4-2023-СЮН'!E37</f>
        <v>0</v>
      </c>
      <c r="DT18" s="934">
        <f>'1.4-2023-СЮН'!F37</f>
        <v>0</v>
      </c>
      <c r="DU18" s="935">
        <f>'1.4-2023-СЮН'!G37</f>
        <v>0</v>
      </c>
      <c r="DV18" s="68">
        <f t="shared" si="93"/>
        <v>0</v>
      </c>
      <c r="DW18" s="10">
        <v>12</v>
      </c>
      <c r="DX18" s="938">
        <f t="shared" si="24"/>
        <v>13132</v>
      </c>
      <c r="DY18" s="937">
        <f t="shared" si="25"/>
        <v>1.01525</v>
      </c>
      <c r="DZ18" s="359">
        <f t="shared" si="94"/>
        <v>13332</v>
      </c>
      <c r="EA18" s="118">
        <v>1.302</v>
      </c>
      <c r="EB18" s="120">
        <f t="shared" si="26"/>
        <v>1.3740000000000001</v>
      </c>
      <c r="EC18" s="119">
        <v>0</v>
      </c>
      <c r="ED18" s="120">
        <f t="shared" si="27"/>
        <v>0.22942000000000001</v>
      </c>
      <c r="EE18" s="120">
        <f t="shared" si="27"/>
        <v>0.77515999999999996</v>
      </c>
      <c r="EF18" s="119">
        <v>0</v>
      </c>
      <c r="EG18" s="120">
        <f t="shared" si="95"/>
        <v>0</v>
      </c>
      <c r="EH18" s="120">
        <f t="shared" si="28"/>
        <v>1.2398800000000001</v>
      </c>
      <c r="EI18" s="120">
        <f t="shared" si="28"/>
        <v>1.1232899999999999</v>
      </c>
      <c r="EJ18" s="120">
        <f t="shared" si="96"/>
        <v>0</v>
      </c>
      <c r="EK18" s="123">
        <f t="shared" si="29"/>
        <v>0.21531</v>
      </c>
      <c r="EL18" s="124">
        <f t="shared" si="144"/>
        <v>0</v>
      </c>
      <c r="EM18" s="941">
        <f t="shared" si="30"/>
        <v>39586.699999999997</v>
      </c>
      <c r="EN18" s="140">
        <f t="shared" si="31"/>
        <v>21268.53</v>
      </c>
      <c r="EO18" s="144">
        <f t="shared" si="32"/>
        <v>0</v>
      </c>
      <c r="EP18" s="124">
        <f t="shared" si="97"/>
        <v>0</v>
      </c>
      <c r="EQ18" s="156">
        <f t="shared" si="98"/>
        <v>0</v>
      </c>
      <c r="ER18" s="142">
        <f t="shared" si="99"/>
        <v>0</v>
      </c>
      <c r="ET18" s="137">
        <f t="shared" si="100"/>
        <v>0</v>
      </c>
      <c r="EU18" s="137">
        <f t="shared" si="101"/>
        <v>0</v>
      </c>
      <c r="EV18" s="137">
        <f t="shared" si="102"/>
        <v>0</v>
      </c>
      <c r="EW18" s="137">
        <f t="shared" si="145"/>
        <v>0</v>
      </c>
      <c r="EX18" s="137">
        <f t="shared" si="103"/>
        <v>0</v>
      </c>
      <c r="EY18" s="69">
        <v>76.900000000000006</v>
      </c>
      <c r="EZ18" s="67">
        <v>800</v>
      </c>
      <c r="FA18" s="68">
        <f t="shared" si="104"/>
        <v>61520</v>
      </c>
      <c r="FB18" s="934">
        <f>'1.4-2023-СЮТур'!C37</f>
        <v>0</v>
      </c>
      <c r="FC18" s="934">
        <f>'1.4-2023-СЮТур'!D37</f>
        <v>0</v>
      </c>
      <c r="FD18" s="934">
        <f>'1.4-2023-СЮТур'!E37</f>
        <v>0</v>
      </c>
      <c r="FE18" s="934">
        <f>'1.4-2023-СЮТур'!F37</f>
        <v>0</v>
      </c>
      <c r="FF18" s="935">
        <f>'1.4-2023-СЮТур'!G37</f>
        <v>0</v>
      </c>
      <c r="FG18" s="68">
        <f t="shared" si="105"/>
        <v>0</v>
      </c>
      <c r="FH18" s="10">
        <v>12</v>
      </c>
      <c r="FI18" s="938">
        <f t="shared" si="33"/>
        <v>13132</v>
      </c>
      <c r="FJ18" s="937">
        <f t="shared" si="34"/>
        <v>1.01525</v>
      </c>
      <c r="FK18" s="359">
        <f t="shared" si="106"/>
        <v>13332</v>
      </c>
      <c r="FL18" s="118">
        <v>1.302</v>
      </c>
      <c r="FM18" s="120">
        <f t="shared" si="35"/>
        <v>1.2470000000000001</v>
      </c>
      <c r="FN18" s="119">
        <v>0</v>
      </c>
      <c r="FO18" s="120">
        <f t="shared" si="36"/>
        <v>0.18112</v>
      </c>
      <c r="FP18" s="120">
        <f t="shared" si="36"/>
        <v>0.79259000000000002</v>
      </c>
      <c r="FQ18" s="119">
        <v>0</v>
      </c>
      <c r="FR18" s="120">
        <f t="shared" si="107"/>
        <v>0</v>
      </c>
      <c r="FS18" s="120">
        <f t="shared" si="37"/>
        <v>1.0379799999999999</v>
      </c>
      <c r="FT18" s="120">
        <f t="shared" si="37"/>
        <v>1.1232899999999999</v>
      </c>
      <c r="FU18" s="120">
        <f t="shared" si="108"/>
        <v>0</v>
      </c>
      <c r="FV18" s="123">
        <f t="shared" si="38"/>
        <v>0</v>
      </c>
      <c r="FW18" s="124">
        <f t="shared" si="146"/>
        <v>0</v>
      </c>
      <c r="FX18" s="941">
        <f t="shared" si="39"/>
        <v>39586.699999999997</v>
      </c>
      <c r="FY18" s="140">
        <f t="shared" si="40"/>
        <v>22961.7</v>
      </c>
      <c r="FZ18" s="144">
        <f t="shared" si="41"/>
        <v>0</v>
      </c>
      <c r="GA18" s="124">
        <f t="shared" si="109"/>
        <v>0</v>
      </c>
      <c r="GB18" s="156">
        <f t="shared" si="110"/>
        <v>0</v>
      </c>
      <c r="GC18" s="142">
        <f t="shared" si="111"/>
        <v>0</v>
      </c>
      <c r="GE18" s="137">
        <f t="shared" si="112"/>
        <v>125.59</v>
      </c>
      <c r="GF18" s="137">
        <f t="shared" si="113"/>
        <v>88.59</v>
      </c>
      <c r="GG18" s="137">
        <f t="shared" si="114"/>
        <v>45.59</v>
      </c>
      <c r="GH18" s="137">
        <f t="shared" si="147"/>
        <v>43</v>
      </c>
      <c r="GI18" s="137">
        <f t="shared" si="115"/>
        <v>5.27</v>
      </c>
      <c r="GJ18" s="69">
        <v>76.900000000000006</v>
      </c>
      <c r="GK18" s="67">
        <v>800</v>
      </c>
      <c r="GL18" s="68">
        <f t="shared" si="116"/>
        <v>61520</v>
      </c>
      <c r="GM18" s="233">
        <f t="shared" si="148"/>
        <v>32400</v>
      </c>
      <c r="GN18" s="233">
        <f t="shared" si="149"/>
        <v>130</v>
      </c>
      <c r="GO18" s="233">
        <f t="shared" si="150"/>
        <v>9</v>
      </c>
      <c r="GP18" s="162" t="s">
        <v>492</v>
      </c>
      <c r="GQ18" s="235">
        <f t="shared" si="151"/>
        <v>3.89</v>
      </c>
      <c r="GR18" s="68">
        <f t="shared" si="117"/>
        <v>41</v>
      </c>
      <c r="GS18" s="10">
        <v>12</v>
      </c>
      <c r="GT18" s="938">
        <f t="shared" si="43"/>
        <v>13132</v>
      </c>
      <c r="GU18" s="937">
        <f t="shared" si="44"/>
        <v>1.01525</v>
      </c>
      <c r="GV18" s="359">
        <f t="shared" si="118"/>
        <v>13332</v>
      </c>
      <c r="GW18" s="118">
        <v>1.302</v>
      </c>
      <c r="GX18" s="120">
        <f t="shared" si="45"/>
        <v>1.3681000000000001</v>
      </c>
      <c r="GY18" s="119">
        <v>0</v>
      </c>
      <c r="GZ18" s="120">
        <f t="shared" si="46"/>
        <v>0.33133000000000001</v>
      </c>
      <c r="HA18" s="120">
        <f t="shared" si="46"/>
        <v>0.61182000000000003</v>
      </c>
      <c r="HB18" s="119">
        <v>0</v>
      </c>
      <c r="HC18" s="120">
        <f t="shared" si="119"/>
        <v>2.5299999999999998</v>
      </c>
      <c r="HD18" s="120">
        <f t="shared" si="47"/>
        <v>1.19937</v>
      </c>
      <c r="HE18" s="120">
        <f t="shared" si="47"/>
        <v>1.1232899999999999</v>
      </c>
      <c r="HF18" s="120">
        <f t="shared" si="120"/>
        <v>1.87561</v>
      </c>
      <c r="HG18" s="123">
        <f t="shared" si="48"/>
        <v>0.11550000000000001</v>
      </c>
      <c r="HH18" s="124">
        <f t="shared" si="152"/>
        <v>3041064</v>
      </c>
      <c r="HI18" s="941">
        <f t="shared" si="49"/>
        <v>39586.699999999997</v>
      </c>
      <c r="HJ18" s="140">
        <f t="shared" si="50"/>
        <v>21347.19</v>
      </c>
      <c r="HK18" s="144">
        <f t="shared" si="51"/>
        <v>3.6009509999999998</v>
      </c>
      <c r="HL18" s="124">
        <f t="shared" si="121"/>
        <v>1201020</v>
      </c>
      <c r="HM18" s="156">
        <f t="shared" si="122"/>
        <v>37</v>
      </c>
      <c r="HN18" s="142">
        <f t="shared" si="123"/>
        <v>1.81158</v>
      </c>
      <c r="HP18" s="154">
        <f t="shared" si="124"/>
        <v>70.02</v>
      </c>
      <c r="HS18" s="166">
        <f t="shared" si="125"/>
        <v>0</v>
      </c>
      <c r="HT18" s="166">
        <f t="shared" si="126"/>
        <v>32400</v>
      </c>
      <c r="HU18" s="166">
        <f t="shared" si="127"/>
        <v>0</v>
      </c>
      <c r="HV18" s="166">
        <f t="shared" si="128"/>
        <v>0</v>
      </c>
      <c r="HW18" s="166">
        <f t="shared" si="129"/>
        <v>0</v>
      </c>
      <c r="HX18" s="165">
        <f t="shared" si="130"/>
        <v>32400</v>
      </c>
      <c r="HY18" s="166">
        <f t="shared" si="131"/>
        <v>0</v>
      </c>
      <c r="HZ18" s="166">
        <f t="shared" si="132"/>
        <v>3876660</v>
      </c>
      <c r="IA18" s="166">
        <f t="shared" si="133"/>
        <v>0</v>
      </c>
      <c r="IB18" s="166">
        <f t="shared" si="134"/>
        <v>0</v>
      </c>
      <c r="IC18" s="166">
        <f t="shared" si="135"/>
        <v>0</v>
      </c>
      <c r="ID18" s="165">
        <f t="shared" si="136"/>
        <v>3876660</v>
      </c>
    </row>
    <row r="19" spans="1:238" s="114" customFormat="1" ht="24" x14ac:dyDescent="0.25">
      <c r="A19" s="121" t="s">
        <v>55</v>
      </c>
      <c r="B19" s="136">
        <f t="shared" si="52"/>
        <v>130.41999999999999</v>
      </c>
      <c r="C19" s="136">
        <f t="shared" si="53"/>
        <v>89.42</v>
      </c>
      <c r="D19" s="136">
        <f t="shared" si="54"/>
        <v>48.65</v>
      </c>
      <c r="E19" s="136">
        <f t="shared" si="137"/>
        <v>40.770000000000003</v>
      </c>
      <c r="F19" s="136">
        <f t="shared" si="55"/>
        <v>2.87</v>
      </c>
      <c r="G19" s="125">
        <v>76.900000000000006</v>
      </c>
      <c r="H19" s="133">
        <v>800</v>
      </c>
      <c r="I19" s="134">
        <f t="shared" si="56"/>
        <v>61520</v>
      </c>
      <c r="J19" s="932">
        <f>'1.4-2023-ДДТ'!C38</f>
        <v>318078</v>
      </c>
      <c r="K19" s="932">
        <f>'1.4-2023-ДДТ'!D38</f>
        <v>2037</v>
      </c>
      <c r="L19" s="932">
        <f>'1.4-2023-ДДТ'!E38</f>
        <v>264</v>
      </c>
      <c r="M19" s="932">
        <f>'1.4-2023-ДДТ'!F38</f>
        <v>36</v>
      </c>
      <c r="N19" s="933">
        <f>'1.4-2023-ДДТ'!G38</f>
        <v>41.17</v>
      </c>
      <c r="O19" s="134">
        <f t="shared" si="57"/>
        <v>398</v>
      </c>
      <c r="P19" s="126">
        <v>12</v>
      </c>
      <c r="Q19" s="163">
        <v>13132</v>
      </c>
      <c r="R19" s="355">
        <v>1.01525</v>
      </c>
      <c r="S19" s="290">
        <f t="shared" si="58"/>
        <v>13332</v>
      </c>
      <c r="T19" s="128">
        <v>1.302</v>
      </c>
      <c r="U19" s="129">
        <f t="shared" si="0"/>
        <v>1.3958900000000001</v>
      </c>
      <c r="V19" s="130">
        <v>0</v>
      </c>
      <c r="W19" s="129">
        <f t="shared" si="1"/>
        <v>0.29175000000000001</v>
      </c>
      <c r="X19" s="129">
        <f t="shared" si="1"/>
        <v>0.54637000000000002</v>
      </c>
      <c r="Y19" s="130">
        <v>0</v>
      </c>
      <c r="Z19" s="129">
        <f t="shared" si="59"/>
        <v>0.25</v>
      </c>
      <c r="AA19" s="129">
        <f t="shared" si="2"/>
        <v>1.1649799999999999</v>
      </c>
      <c r="AB19" s="129">
        <f t="shared" si="2"/>
        <v>1.1232899999999999</v>
      </c>
      <c r="AC19" s="129">
        <f t="shared" si="60"/>
        <v>0.19322</v>
      </c>
      <c r="AD19" s="131">
        <f t="shared" si="3"/>
        <v>5.91E-2</v>
      </c>
      <c r="AE19" s="132">
        <f t="shared" si="138"/>
        <v>29355419</v>
      </c>
      <c r="AF19" s="165">
        <v>39586.699999999997</v>
      </c>
      <c r="AG19" s="139">
        <f t="shared" si="4"/>
        <v>20976.69</v>
      </c>
      <c r="AH19" s="143">
        <f t="shared" si="5"/>
        <v>39.692140000000002</v>
      </c>
      <c r="AI19" s="132">
        <f t="shared" si="61"/>
        <v>13008694</v>
      </c>
      <c r="AJ19" s="155">
        <f t="shared" si="62"/>
        <v>41</v>
      </c>
      <c r="AK19" s="141">
        <f t="shared" si="63"/>
        <v>1.8427500000000001</v>
      </c>
      <c r="AM19" s="136">
        <f t="shared" si="64"/>
        <v>133.36000000000001</v>
      </c>
      <c r="AN19" s="136">
        <f t="shared" si="65"/>
        <v>100.36</v>
      </c>
      <c r="AO19" s="136">
        <f t="shared" si="66"/>
        <v>49.48</v>
      </c>
      <c r="AP19" s="136">
        <f t="shared" si="139"/>
        <v>50.88</v>
      </c>
      <c r="AQ19" s="136">
        <f t="shared" si="67"/>
        <v>2.17</v>
      </c>
      <c r="AR19" s="125">
        <v>76.900000000000006</v>
      </c>
      <c r="AS19" s="133">
        <v>800</v>
      </c>
      <c r="AT19" s="134">
        <f t="shared" si="68"/>
        <v>61520</v>
      </c>
      <c r="AU19" s="932">
        <f>'1.4-2023-ЦВР'!C38</f>
        <v>102618</v>
      </c>
      <c r="AV19" s="932">
        <f>'1.4-2023-ЦВР'!D38</f>
        <v>889</v>
      </c>
      <c r="AW19" s="932">
        <f>'1.4-2023-ЦВР'!E38</f>
        <v>38</v>
      </c>
      <c r="AX19" s="932">
        <f>'1.4-2023-ЦВР'!F38</f>
        <v>36</v>
      </c>
      <c r="AY19" s="933">
        <f>'1.4-2023-ЦВР'!G38</f>
        <v>14.11</v>
      </c>
      <c r="AZ19" s="134">
        <f t="shared" si="69"/>
        <v>128</v>
      </c>
      <c r="BA19" s="126">
        <v>12</v>
      </c>
      <c r="BB19" s="936">
        <f t="shared" si="6"/>
        <v>13132</v>
      </c>
      <c r="BC19" s="937">
        <f t="shared" si="7"/>
        <v>1.01525</v>
      </c>
      <c r="BD19" s="290">
        <f t="shared" si="70"/>
        <v>13332</v>
      </c>
      <c r="BE19" s="128">
        <v>1.302</v>
      </c>
      <c r="BF19" s="129">
        <f t="shared" si="8"/>
        <v>1.3626799999999999</v>
      </c>
      <c r="BG19" s="130">
        <v>0</v>
      </c>
      <c r="BH19" s="129">
        <f t="shared" si="9"/>
        <v>0.42503000000000002</v>
      </c>
      <c r="BI19" s="129">
        <f t="shared" si="9"/>
        <v>0.60343000000000002</v>
      </c>
      <c r="BJ19" s="130">
        <v>0</v>
      </c>
      <c r="BK19" s="129">
        <f t="shared" si="71"/>
        <v>0.76</v>
      </c>
      <c r="BL19" s="129">
        <f t="shared" si="10"/>
        <v>1.12734</v>
      </c>
      <c r="BM19" s="129">
        <f t="shared" si="10"/>
        <v>1.1232899999999999</v>
      </c>
      <c r="BN19" s="129">
        <f t="shared" si="72"/>
        <v>0.60077999999999998</v>
      </c>
      <c r="BO19" s="131">
        <f t="shared" si="11"/>
        <v>4.3889999999999998E-2</v>
      </c>
      <c r="BP19" s="132">
        <f t="shared" si="140"/>
        <v>10521424</v>
      </c>
      <c r="BQ19" s="941">
        <f t="shared" si="12"/>
        <v>39586.699999999997</v>
      </c>
      <c r="BR19" s="139">
        <f t="shared" si="13"/>
        <v>21419.45</v>
      </c>
      <c r="BS19" s="143">
        <f t="shared" si="14"/>
        <v>10.186890999999999</v>
      </c>
      <c r="BT19" s="132">
        <f t="shared" si="73"/>
        <v>3409119</v>
      </c>
      <c r="BU19" s="155">
        <f t="shared" si="74"/>
        <v>33</v>
      </c>
      <c r="BV19" s="141">
        <f t="shared" si="75"/>
        <v>1.6669400000000001</v>
      </c>
      <c r="BX19" s="136">
        <f t="shared" si="76"/>
        <v>184.39</v>
      </c>
      <c r="BY19" s="136">
        <f t="shared" si="77"/>
        <v>141.38999999999999</v>
      </c>
      <c r="BZ19" s="136">
        <f t="shared" si="78"/>
        <v>70.430000000000007</v>
      </c>
      <c r="CA19" s="136">
        <f t="shared" si="141"/>
        <v>70.959999999999994</v>
      </c>
      <c r="CB19" s="136">
        <f t="shared" si="79"/>
        <v>21.72</v>
      </c>
      <c r="CC19" s="125">
        <v>76.900000000000006</v>
      </c>
      <c r="CD19" s="133">
        <v>800</v>
      </c>
      <c r="CE19" s="134">
        <f t="shared" si="80"/>
        <v>61520</v>
      </c>
      <c r="CF19" s="932">
        <f>'1.4-2023-ЦТТ'!C38</f>
        <v>68472</v>
      </c>
      <c r="CG19" s="932">
        <f>'1.4-2023-ЦТТ'!D38</f>
        <v>387</v>
      </c>
      <c r="CH19" s="932">
        <f>'1.4-2023-ЦТТ'!E38</f>
        <v>37</v>
      </c>
      <c r="CI19" s="932">
        <f>'1.4-2023-ЦТТ'!F38</f>
        <v>36</v>
      </c>
      <c r="CJ19" s="933">
        <f>'1.4-2023-ЦТТ'!G38</f>
        <v>11.33</v>
      </c>
      <c r="CK19" s="134">
        <f t="shared" si="81"/>
        <v>86</v>
      </c>
      <c r="CL19" s="126">
        <v>12</v>
      </c>
      <c r="CM19" s="936">
        <f t="shared" si="15"/>
        <v>13132</v>
      </c>
      <c r="CN19" s="937">
        <f t="shared" si="16"/>
        <v>1.01525</v>
      </c>
      <c r="CO19" s="290">
        <f t="shared" si="82"/>
        <v>13332</v>
      </c>
      <c r="CP19" s="128">
        <v>1.302</v>
      </c>
      <c r="CQ19" s="129">
        <f t="shared" si="17"/>
        <v>1.35</v>
      </c>
      <c r="CR19" s="130">
        <v>0</v>
      </c>
      <c r="CS19" s="129">
        <f t="shared" si="18"/>
        <v>0.35963000000000001</v>
      </c>
      <c r="CT19" s="129">
        <f t="shared" si="18"/>
        <v>0.64778999999999998</v>
      </c>
      <c r="CU19" s="130">
        <v>0</v>
      </c>
      <c r="CV19" s="129">
        <f t="shared" si="83"/>
        <v>1.36</v>
      </c>
      <c r="CW19" s="129">
        <f t="shared" si="19"/>
        <v>1.35568</v>
      </c>
      <c r="CX19" s="129">
        <f t="shared" si="19"/>
        <v>1.1232899999999999</v>
      </c>
      <c r="CY19" s="129">
        <f t="shared" si="84"/>
        <v>0.89419000000000004</v>
      </c>
      <c r="CZ19" s="131">
        <f t="shared" si="20"/>
        <v>0.30834</v>
      </c>
      <c r="DA19" s="132">
        <f t="shared" si="142"/>
        <v>11168468</v>
      </c>
      <c r="DB19" s="941">
        <f t="shared" si="21"/>
        <v>39586.699999999997</v>
      </c>
      <c r="DC19" s="139">
        <f t="shared" si="22"/>
        <v>21588.5</v>
      </c>
      <c r="DD19" s="143">
        <f t="shared" si="23"/>
        <v>8.634328</v>
      </c>
      <c r="DE19" s="132">
        <f t="shared" si="85"/>
        <v>2912348</v>
      </c>
      <c r="DF19" s="155">
        <f t="shared" si="86"/>
        <v>43</v>
      </c>
      <c r="DG19" s="141">
        <f t="shared" si="87"/>
        <v>1.6105400000000001</v>
      </c>
      <c r="DI19" s="136">
        <f t="shared" si="88"/>
        <v>0</v>
      </c>
      <c r="DJ19" s="136">
        <f t="shared" si="89"/>
        <v>0</v>
      </c>
      <c r="DK19" s="136">
        <f t="shared" si="90"/>
        <v>0</v>
      </c>
      <c r="DL19" s="136">
        <f t="shared" si="143"/>
        <v>0</v>
      </c>
      <c r="DM19" s="136">
        <f t="shared" si="91"/>
        <v>0</v>
      </c>
      <c r="DN19" s="125">
        <v>76.900000000000006</v>
      </c>
      <c r="DO19" s="133">
        <v>800</v>
      </c>
      <c r="DP19" s="134">
        <f t="shared" si="92"/>
        <v>61520</v>
      </c>
      <c r="DQ19" s="932">
        <f>'1.4-2023-СЮН'!C38</f>
        <v>0</v>
      </c>
      <c r="DR19" s="932">
        <f>'1.4-2023-СЮН'!D38</f>
        <v>0</v>
      </c>
      <c r="DS19" s="932">
        <f>'1.4-2023-СЮН'!E38</f>
        <v>0</v>
      </c>
      <c r="DT19" s="932">
        <f>'1.4-2023-СЮН'!F38</f>
        <v>0</v>
      </c>
      <c r="DU19" s="933">
        <f>'1.4-2023-СЮН'!G38</f>
        <v>0</v>
      </c>
      <c r="DV19" s="134">
        <f t="shared" si="93"/>
        <v>0</v>
      </c>
      <c r="DW19" s="126">
        <v>12</v>
      </c>
      <c r="DX19" s="936">
        <f t="shared" si="24"/>
        <v>13132</v>
      </c>
      <c r="DY19" s="937">
        <f t="shared" si="25"/>
        <v>1.01525</v>
      </c>
      <c r="DZ19" s="290">
        <f t="shared" si="94"/>
        <v>13332</v>
      </c>
      <c r="EA19" s="128">
        <v>1.302</v>
      </c>
      <c r="EB19" s="129">
        <f t="shared" si="26"/>
        <v>1.3740000000000001</v>
      </c>
      <c r="EC19" s="130">
        <v>0</v>
      </c>
      <c r="ED19" s="129">
        <f t="shared" si="27"/>
        <v>0.22942000000000001</v>
      </c>
      <c r="EE19" s="129">
        <f t="shared" si="27"/>
        <v>0.77515999999999996</v>
      </c>
      <c r="EF19" s="130">
        <v>0</v>
      </c>
      <c r="EG19" s="129">
        <f t="shared" si="95"/>
        <v>0</v>
      </c>
      <c r="EH19" s="129">
        <f t="shared" si="28"/>
        <v>1.2398800000000001</v>
      </c>
      <c r="EI19" s="129">
        <f t="shared" si="28"/>
        <v>1.1232899999999999</v>
      </c>
      <c r="EJ19" s="129">
        <f t="shared" si="96"/>
        <v>0</v>
      </c>
      <c r="EK19" s="131">
        <f t="shared" si="29"/>
        <v>0.21531</v>
      </c>
      <c r="EL19" s="132">
        <f t="shared" si="144"/>
        <v>0</v>
      </c>
      <c r="EM19" s="941">
        <f t="shared" si="30"/>
        <v>39586.699999999997</v>
      </c>
      <c r="EN19" s="139">
        <f t="shared" si="31"/>
        <v>21268.53</v>
      </c>
      <c r="EO19" s="143">
        <f t="shared" si="32"/>
        <v>0</v>
      </c>
      <c r="EP19" s="132">
        <f t="shared" si="97"/>
        <v>0</v>
      </c>
      <c r="EQ19" s="155">
        <f t="shared" si="98"/>
        <v>0</v>
      </c>
      <c r="ER19" s="141">
        <f t="shared" si="99"/>
        <v>0</v>
      </c>
      <c r="ET19" s="136">
        <f t="shared" si="100"/>
        <v>0</v>
      </c>
      <c r="EU19" s="136">
        <f t="shared" si="101"/>
        <v>0</v>
      </c>
      <c r="EV19" s="136">
        <f t="shared" si="102"/>
        <v>0</v>
      </c>
      <c r="EW19" s="136">
        <f t="shared" si="145"/>
        <v>0</v>
      </c>
      <c r="EX19" s="136">
        <f t="shared" si="103"/>
        <v>0</v>
      </c>
      <c r="EY19" s="125">
        <v>76.900000000000006</v>
      </c>
      <c r="EZ19" s="133">
        <v>800</v>
      </c>
      <c r="FA19" s="134">
        <f t="shared" si="104"/>
        <v>61520</v>
      </c>
      <c r="FB19" s="932">
        <f>'1.4-2023-СЮТур'!C38</f>
        <v>0</v>
      </c>
      <c r="FC19" s="932">
        <f>'1.4-2023-СЮТур'!D38</f>
        <v>0</v>
      </c>
      <c r="FD19" s="932">
        <f>'1.4-2023-СЮТур'!E38</f>
        <v>0</v>
      </c>
      <c r="FE19" s="932">
        <f>'1.4-2023-СЮТур'!F38</f>
        <v>0</v>
      </c>
      <c r="FF19" s="933">
        <f>'1.4-2023-СЮТур'!G38</f>
        <v>0</v>
      </c>
      <c r="FG19" s="134">
        <f t="shared" si="105"/>
        <v>0</v>
      </c>
      <c r="FH19" s="126">
        <v>12</v>
      </c>
      <c r="FI19" s="936">
        <f t="shared" si="33"/>
        <v>13132</v>
      </c>
      <c r="FJ19" s="937">
        <f t="shared" si="34"/>
        <v>1.01525</v>
      </c>
      <c r="FK19" s="290">
        <f t="shared" si="106"/>
        <v>13332</v>
      </c>
      <c r="FL19" s="128">
        <v>1.302</v>
      </c>
      <c r="FM19" s="129">
        <f t="shared" si="35"/>
        <v>1.2470000000000001</v>
      </c>
      <c r="FN19" s="130">
        <v>0</v>
      </c>
      <c r="FO19" s="129">
        <f t="shared" si="36"/>
        <v>0.18112</v>
      </c>
      <c r="FP19" s="129">
        <f t="shared" si="36"/>
        <v>0.79259000000000002</v>
      </c>
      <c r="FQ19" s="130">
        <v>0</v>
      </c>
      <c r="FR19" s="129">
        <f t="shared" si="107"/>
        <v>0</v>
      </c>
      <c r="FS19" s="129">
        <f t="shared" si="37"/>
        <v>1.0379799999999999</v>
      </c>
      <c r="FT19" s="129">
        <f t="shared" si="37"/>
        <v>1.1232899999999999</v>
      </c>
      <c r="FU19" s="129">
        <f t="shared" si="108"/>
        <v>0</v>
      </c>
      <c r="FV19" s="131">
        <f t="shared" si="38"/>
        <v>0</v>
      </c>
      <c r="FW19" s="132">
        <f t="shared" si="146"/>
        <v>0</v>
      </c>
      <c r="FX19" s="941">
        <f t="shared" si="39"/>
        <v>39586.699999999997</v>
      </c>
      <c r="FY19" s="139">
        <f t="shared" si="40"/>
        <v>22961.7</v>
      </c>
      <c r="FZ19" s="143">
        <f t="shared" si="41"/>
        <v>0</v>
      </c>
      <c r="GA19" s="132">
        <f t="shared" si="109"/>
        <v>0</v>
      </c>
      <c r="GB19" s="155">
        <f t="shared" si="110"/>
        <v>0</v>
      </c>
      <c r="GC19" s="141">
        <f t="shared" si="111"/>
        <v>0</v>
      </c>
      <c r="GE19" s="136">
        <f t="shared" si="112"/>
        <v>138.93</v>
      </c>
      <c r="GF19" s="136">
        <f t="shared" si="113"/>
        <v>101.93</v>
      </c>
      <c r="GG19" s="136">
        <f t="shared" si="114"/>
        <v>52.45</v>
      </c>
      <c r="GH19" s="136">
        <f t="shared" si="147"/>
        <v>49.48</v>
      </c>
      <c r="GI19" s="136">
        <f t="shared" si="115"/>
        <v>6.06</v>
      </c>
      <c r="GJ19" s="125">
        <v>76.900000000000006</v>
      </c>
      <c r="GK19" s="133">
        <v>800</v>
      </c>
      <c r="GL19" s="134">
        <f t="shared" si="116"/>
        <v>61520</v>
      </c>
      <c r="GM19" s="232">
        <f t="shared" si="148"/>
        <v>489168</v>
      </c>
      <c r="GN19" s="232">
        <f t="shared" si="149"/>
        <v>3313</v>
      </c>
      <c r="GO19" s="232">
        <f t="shared" si="150"/>
        <v>339</v>
      </c>
      <c r="GP19" s="160" t="s">
        <v>492</v>
      </c>
      <c r="GQ19" s="234">
        <f t="shared" si="151"/>
        <v>66.61</v>
      </c>
      <c r="GR19" s="134">
        <f t="shared" si="117"/>
        <v>611</v>
      </c>
      <c r="GS19" s="126">
        <v>12</v>
      </c>
      <c r="GT19" s="936">
        <f t="shared" si="43"/>
        <v>13132</v>
      </c>
      <c r="GU19" s="937">
        <f t="shared" si="44"/>
        <v>1.01525</v>
      </c>
      <c r="GV19" s="290">
        <f t="shared" si="118"/>
        <v>13332</v>
      </c>
      <c r="GW19" s="128">
        <v>1.302</v>
      </c>
      <c r="GX19" s="129">
        <f t="shared" si="45"/>
        <v>1.3681000000000001</v>
      </c>
      <c r="GY19" s="130">
        <v>0</v>
      </c>
      <c r="GZ19" s="129">
        <f t="shared" si="46"/>
        <v>0.33133000000000001</v>
      </c>
      <c r="HA19" s="129">
        <f t="shared" si="46"/>
        <v>0.61182000000000003</v>
      </c>
      <c r="HB19" s="130">
        <v>0</v>
      </c>
      <c r="HC19" s="129">
        <f t="shared" si="119"/>
        <v>0.17</v>
      </c>
      <c r="HD19" s="129">
        <f t="shared" si="47"/>
        <v>1.19937</v>
      </c>
      <c r="HE19" s="129">
        <f t="shared" si="47"/>
        <v>1.1232899999999999</v>
      </c>
      <c r="HF19" s="129">
        <f t="shared" si="120"/>
        <v>0.12586</v>
      </c>
      <c r="HG19" s="131">
        <f t="shared" si="48"/>
        <v>0.11550000000000001</v>
      </c>
      <c r="HH19" s="132">
        <f t="shared" si="152"/>
        <v>52825252</v>
      </c>
      <c r="HI19" s="941">
        <f t="shared" si="49"/>
        <v>39586.699999999997</v>
      </c>
      <c r="HJ19" s="139">
        <f t="shared" si="50"/>
        <v>21347.19</v>
      </c>
      <c r="HK19" s="143">
        <f t="shared" si="51"/>
        <v>54.366357999999998</v>
      </c>
      <c r="HL19" s="132">
        <f t="shared" si="121"/>
        <v>18132730</v>
      </c>
      <c r="HM19" s="155">
        <f t="shared" si="122"/>
        <v>37</v>
      </c>
      <c r="HN19" s="141">
        <f t="shared" si="123"/>
        <v>1.70543</v>
      </c>
      <c r="HP19" s="153">
        <f t="shared" si="124"/>
        <v>1198.98</v>
      </c>
      <c r="HS19" s="166">
        <f t="shared" si="125"/>
        <v>318078</v>
      </c>
      <c r="HT19" s="166">
        <f t="shared" si="126"/>
        <v>102618</v>
      </c>
      <c r="HU19" s="166">
        <f t="shared" si="127"/>
        <v>68472</v>
      </c>
      <c r="HV19" s="166">
        <f t="shared" si="128"/>
        <v>0</v>
      </c>
      <c r="HW19" s="166">
        <f t="shared" si="129"/>
        <v>0</v>
      </c>
      <c r="HX19" s="165">
        <f t="shared" si="130"/>
        <v>489168</v>
      </c>
      <c r="HY19" s="166">
        <f t="shared" si="131"/>
        <v>41483732.759999998</v>
      </c>
      <c r="HZ19" s="166">
        <f t="shared" si="132"/>
        <v>13685136.48</v>
      </c>
      <c r="IA19" s="166">
        <f t="shared" si="133"/>
        <v>12625552.08</v>
      </c>
      <c r="IB19" s="166">
        <f t="shared" si="134"/>
        <v>0</v>
      </c>
      <c r="IC19" s="166">
        <f t="shared" si="135"/>
        <v>0</v>
      </c>
      <c r="ID19" s="165">
        <f t="shared" si="136"/>
        <v>67794421.319999993</v>
      </c>
    </row>
    <row r="20" spans="1:238" s="114" customFormat="1" ht="24" x14ac:dyDescent="0.25">
      <c r="A20" s="121" t="s">
        <v>56</v>
      </c>
      <c r="B20" s="136">
        <f t="shared" si="52"/>
        <v>103.38</v>
      </c>
      <c r="C20" s="136">
        <f t="shared" si="53"/>
        <v>62.38</v>
      </c>
      <c r="D20" s="136">
        <f t="shared" si="54"/>
        <v>33.93</v>
      </c>
      <c r="E20" s="136">
        <f t="shared" si="137"/>
        <v>28.45</v>
      </c>
      <c r="F20" s="136">
        <f t="shared" si="55"/>
        <v>2.0099999999999998</v>
      </c>
      <c r="G20" s="125">
        <v>76.900000000000006</v>
      </c>
      <c r="H20" s="133">
        <v>800</v>
      </c>
      <c r="I20" s="134">
        <f t="shared" si="56"/>
        <v>61520</v>
      </c>
      <c r="J20" s="932">
        <f>'1.4-2023-ДДТ'!C39</f>
        <v>22554</v>
      </c>
      <c r="K20" s="932">
        <f>'1.4-2023-ДДТ'!D39</f>
        <v>126</v>
      </c>
      <c r="L20" s="932">
        <f>'1.4-2023-ДДТ'!E39</f>
        <v>8</v>
      </c>
      <c r="M20" s="932">
        <f>'1.4-2023-ДДТ'!F39</f>
        <v>36</v>
      </c>
      <c r="N20" s="933">
        <f>'1.4-2023-ДДТ'!G39</f>
        <v>2</v>
      </c>
      <c r="O20" s="134">
        <f t="shared" si="57"/>
        <v>28</v>
      </c>
      <c r="P20" s="126">
        <v>12</v>
      </c>
      <c r="Q20" s="163">
        <v>13132</v>
      </c>
      <c r="R20" s="355">
        <v>1.01525</v>
      </c>
      <c r="S20" s="290">
        <f t="shared" si="58"/>
        <v>13332</v>
      </c>
      <c r="T20" s="128">
        <v>1.302</v>
      </c>
      <c r="U20" s="129">
        <f t="shared" si="0"/>
        <v>1.3958900000000001</v>
      </c>
      <c r="V20" s="130">
        <v>0</v>
      </c>
      <c r="W20" s="129">
        <f t="shared" si="1"/>
        <v>0.29175000000000001</v>
      </c>
      <c r="X20" s="129">
        <f t="shared" si="1"/>
        <v>0.54637000000000002</v>
      </c>
      <c r="Y20" s="130">
        <v>0</v>
      </c>
      <c r="Z20" s="129">
        <f t="shared" si="59"/>
        <v>3.59</v>
      </c>
      <c r="AA20" s="129">
        <f t="shared" si="2"/>
        <v>1.1649799999999999</v>
      </c>
      <c r="AB20" s="129">
        <f t="shared" si="2"/>
        <v>1.1232899999999999</v>
      </c>
      <c r="AC20" s="129">
        <f t="shared" si="60"/>
        <v>2.7464300000000001</v>
      </c>
      <c r="AD20" s="131">
        <f t="shared" si="3"/>
        <v>5.91E-2</v>
      </c>
      <c r="AE20" s="132">
        <f t="shared" si="138"/>
        <v>1452252</v>
      </c>
      <c r="AF20" s="165">
        <v>39586.699999999997</v>
      </c>
      <c r="AG20" s="139">
        <f t="shared" si="4"/>
        <v>20976.69</v>
      </c>
      <c r="AH20" s="143">
        <f t="shared" si="5"/>
        <v>2.8144559999999998</v>
      </c>
      <c r="AI20" s="132">
        <f t="shared" si="61"/>
        <v>922409</v>
      </c>
      <c r="AJ20" s="155">
        <f t="shared" si="62"/>
        <v>41</v>
      </c>
      <c r="AK20" s="141">
        <f t="shared" si="63"/>
        <v>2.2083699999999999</v>
      </c>
      <c r="AM20" s="136">
        <f t="shared" si="64"/>
        <v>101.99</v>
      </c>
      <c r="AN20" s="136">
        <f t="shared" si="65"/>
        <v>68.989999999999995</v>
      </c>
      <c r="AO20" s="136">
        <f t="shared" si="66"/>
        <v>34.01</v>
      </c>
      <c r="AP20" s="136">
        <f t="shared" si="139"/>
        <v>34.979999999999997</v>
      </c>
      <c r="AQ20" s="136">
        <f t="shared" si="67"/>
        <v>1.49</v>
      </c>
      <c r="AR20" s="125">
        <v>76.900000000000006</v>
      </c>
      <c r="AS20" s="133">
        <v>800</v>
      </c>
      <c r="AT20" s="134">
        <f t="shared" si="68"/>
        <v>61520</v>
      </c>
      <c r="AU20" s="932">
        <f>'1.4-2023-ЦВР'!C39</f>
        <v>19692</v>
      </c>
      <c r="AV20" s="932">
        <f>'1.4-2023-ЦВР'!D39</f>
        <v>117</v>
      </c>
      <c r="AW20" s="932">
        <f>'1.4-2023-ЦВР'!E39</f>
        <v>9</v>
      </c>
      <c r="AX20" s="932">
        <f>'1.4-2023-ЦВР'!F39</f>
        <v>36</v>
      </c>
      <c r="AY20" s="933">
        <f>'1.4-2023-ЦВР'!G39</f>
        <v>1.89</v>
      </c>
      <c r="AZ20" s="134">
        <f t="shared" si="69"/>
        <v>25</v>
      </c>
      <c r="BA20" s="126">
        <v>12</v>
      </c>
      <c r="BB20" s="936">
        <f t="shared" si="6"/>
        <v>13132</v>
      </c>
      <c r="BC20" s="937">
        <f t="shared" si="7"/>
        <v>1.01525</v>
      </c>
      <c r="BD20" s="290">
        <f t="shared" si="70"/>
        <v>13332</v>
      </c>
      <c r="BE20" s="128">
        <v>1.302</v>
      </c>
      <c r="BF20" s="129">
        <f t="shared" si="8"/>
        <v>1.3626799999999999</v>
      </c>
      <c r="BG20" s="130">
        <v>0</v>
      </c>
      <c r="BH20" s="129">
        <f t="shared" si="9"/>
        <v>0.42503000000000002</v>
      </c>
      <c r="BI20" s="129">
        <f t="shared" si="9"/>
        <v>0.60343000000000002</v>
      </c>
      <c r="BJ20" s="130">
        <v>0</v>
      </c>
      <c r="BK20" s="129">
        <f t="shared" si="71"/>
        <v>3.9</v>
      </c>
      <c r="BL20" s="129">
        <f t="shared" si="10"/>
        <v>1.12734</v>
      </c>
      <c r="BM20" s="129">
        <f t="shared" si="10"/>
        <v>1.1232899999999999</v>
      </c>
      <c r="BN20" s="129">
        <f t="shared" si="72"/>
        <v>3.0760000000000001</v>
      </c>
      <c r="BO20" s="131">
        <f t="shared" si="11"/>
        <v>4.3889999999999998E-2</v>
      </c>
      <c r="BP20" s="132">
        <f t="shared" si="140"/>
        <v>1387892</v>
      </c>
      <c r="BQ20" s="941">
        <f t="shared" si="12"/>
        <v>39586.699999999997</v>
      </c>
      <c r="BR20" s="139">
        <f t="shared" si="13"/>
        <v>21419.45</v>
      </c>
      <c r="BS20" s="143">
        <f t="shared" si="14"/>
        <v>1.954825</v>
      </c>
      <c r="BT20" s="132">
        <f t="shared" si="73"/>
        <v>654197</v>
      </c>
      <c r="BU20" s="155">
        <f t="shared" si="74"/>
        <v>33</v>
      </c>
      <c r="BV20" s="141">
        <f t="shared" si="75"/>
        <v>1.9702999999999999</v>
      </c>
      <c r="BX20" s="136">
        <f t="shared" si="76"/>
        <v>0</v>
      </c>
      <c r="BY20" s="136">
        <f t="shared" si="77"/>
        <v>0</v>
      </c>
      <c r="BZ20" s="136">
        <f t="shared" si="78"/>
        <v>0</v>
      </c>
      <c r="CA20" s="136">
        <f t="shared" si="141"/>
        <v>0</v>
      </c>
      <c r="CB20" s="136">
        <f t="shared" si="79"/>
        <v>0</v>
      </c>
      <c r="CC20" s="125">
        <v>76.900000000000006</v>
      </c>
      <c r="CD20" s="133">
        <v>800</v>
      </c>
      <c r="CE20" s="134">
        <f t="shared" si="80"/>
        <v>61520</v>
      </c>
      <c r="CF20" s="932">
        <f>'1.4-2023-ЦТТ'!C39</f>
        <v>0</v>
      </c>
      <c r="CG20" s="932">
        <f>'1.4-2023-ЦТТ'!D39</f>
        <v>0</v>
      </c>
      <c r="CH20" s="932">
        <f>'1.4-2023-ЦТТ'!E39</f>
        <v>0</v>
      </c>
      <c r="CI20" s="932">
        <f>'1.4-2023-ЦТТ'!F39</f>
        <v>0</v>
      </c>
      <c r="CJ20" s="933">
        <f>'1.4-2023-ЦТТ'!G39</f>
        <v>0</v>
      </c>
      <c r="CK20" s="134">
        <f t="shared" si="81"/>
        <v>0</v>
      </c>
      <c r="CL20" s="126">
        <v>12</v>
      </c>
      <c r="CM20" s="936">
        <f t="shared" si="15"/>
        <v>13132</v>
      </c>
      <c r="CN20" s="937">
        <f t="shared" si="16"/>
        <v>1.01525</v>
      </c>
      <c r="CO20" s="290">
        <f t="shared" si="82"/>
        <v>13332</v>
      </c>
      <c r="CP20" s="128">
        <v>1.302</v>
      </c>
      <c r="CQ20" s="129">
        <f t="shared" si="17"/>
        <v>1.35</v>
      </c>
      <c r="CR20" s="130">
        <v>0</v>
      </c>
      <c r="CS20" s="129">
        <f t="shared" si="18"/>
        <v>0.35963000000000001</v>
      </c>
      <c r="CT20" s="129">
        <f t="shared" si="18"/>
        <v>0.64778999999999998</v>
      </c>
      <c r="CU20" s="130">
        <v>0</v>
      </c>
      <c r="CV20" s="129">
        <f t="shared" si="83"/>
        <v>0</v>
      </c>
      <c r="CW20" s="129">
        <f t="shared" si="19"/>
        <v>1.35568</v>
      </c>
      <c r="CX20" s="129">
        <f t="shared" si="19"/>
        <v>1.1232899999999999</v>
      </c>
      <c r="CY20" s="129">
        <f t="shared" si="84"/>
        <v>0</v>
      </c>
      <c r="CZ20" s="131">
        <f t="shared" si="20"/>
        <v>0.30834</v>
      </c>
      <c r="DA20" s="132">
        <f t="shared" si="142"/>
        <v>0</v>
      </c>
      <c r="DB20" s="941">
        <f t="shared" si="21"/>
        <v>39586.699999999997</v>
      </c>
      <c r="DC20" s="139">
        <f t="shared" si="22"/>
        <v>21588.5</v>
      </c>
      <c r="DD20" s="143">
        <f t="shared" si="23"/>
        <v>0</v>
      </c>
      <c r="DE20" s="132">
        <f t="shared" si="85"/>
        <v>0</v>
      </c>
      <c r="DF20" s="155">
        <f t="shared" si="86"/>
        <v>0</v>
      </c>
      <c r="DG20" s="141">
        <f t="shared" si="87"/>
        <v>0</v>
      </c>
      <c r="DI20" s="136">
        <f t="shared" si="88"/>
        <v>0</v>
      </c>
      <c r="DJ20" s="136">
        <f t="shared" si="89"/>
        <v>0</v>
      </c>
      <c r="DK20" s="136">
        <f t="shared" si="90"/>
        <v>0</v>
      </c>
      <c r="DL20" s="136">
        <f t="shared" si="143"/>
        <v>0</v>
      </c>
      <c r="DM20" s="136">
        <f t="shared" si="91"/>
        <v>0</v>
      </c>
      <c r="DN20" s="125">
        <v>76.900000000000006</v>
      </c>
      <c r="DO20" s="133">
        <v>800</v>
      </c>
      <c r="DP20" s="134">
        <f t="shared" si="92"/>
        <v>61520</v>
      </c>
      <c r="DQ20" s="932">
        <f>'1.4-2023-СЮН'!C39</f>
        <v>0</v>
      </c>
      <c r="DR20" s="932">
        <f>'1.4-2023-СЮН'!D39</f>
        <v>0</v>
      </c>
      <c r="DS20" s="932">
        <f>'1.4-2023-СЮН'!E39</f>
        <v>0</v>
      </c>
      <c r="DT20" s="932">
        <f>'1.4-2023-СЮН'!F39</f>
        <v>0</v>
      </c>
      <c r="DU20" s="933">
        <f>'1.4-2023-СЮН'!G39</f>
        <v>0</v>
      </c>
      <c r="DV20" s="134">
        <f t="shared" si="93"/>
        <v>0</v>
      </c>
      <c r="DW20" s="126">
        <v>12</v>
      </c>
      <c r="DX20" s="936">
        <f t="shared" si="24"/>
        <v>13132</v>
      </c>
      <c r="DY20" s="937">
        <f t="shared" si="25"/>
        <v>1.01525</v>
      </c>
      <c r="DZ20" s="290">
        <f t="shared" si="94"/>
        <v>13332</v>
      </c>
      <c r="EA20" s="128">
        <v>1.302</v>
      </c>
      <c r="EB20" s="129">
        <f t="shared" si="26"/>
        <v>1.3740000000000001</v>
      </c>
      <c r="EC20" s="130">
        <v>0</v>
      </c>
      <c r="ED20" s="129">
        <f t="shared" si="27"/>
        <v>0.22942000000000001</v>
      </c>
      <c r="EE20" s="129">
        <f t="shared" si="27"/>
        <v>0.77515999999999996</v>
      </c>
      <c r="EF20" s="130">
        <v>0</v>
      </c>
      <c r="EG20" s="129">
        <f t="shared" si="95"/>
        <v>0</v>
      </c>
      <c r="EH20" s="129">
        <f t="shared" si="28"/>
        <v>1.2398800000000001</v>
      </c>
      <c r="EI20" s="129">
        <f t="shared" si="28"/>
        <v>1.1232899999999999</v>
      </c>
      <c r="EJ20" s="129">
        <f t="shared" si="96"/>
        <v>0</v>
      </c>
      <c r="EK20" s="131">
        <f t="shared" si="29"/>
        <v>0.21531</v>
      </c>
      <c r="EL20" s="132">
        <f t="shared" si="144"/>
        <v>0</v>
      </c>
      <c r="EM20" s="941">
        <f t="shared" si="30"/>
        <v>39586.699999999997</v>
      </c>
      <c r="EN20" s="139">
        <f t="shared" si="31"/>
        <v>21268.53</v>
      </c>
      <c r="EO20" s="143">
        <f t="shared" si="32"/>
        <v>0</v>
      </c>
      <c r="EP20" s="132">
        <f t="shared" si="97"/>
        <v>0</v>
      </c>
      <c r="EQ20" s="155">
        <f t="shared" si="98"/>
        <v>0</v>
      </c>
      <c r="ER20" s="141">
        <f t="shared" si="99"/>
        <v>0</v>
      </c>
      <c r="ET20" s="136">
        <f t="shared" si="100"/>
        <v>87.52</v>
      </c>
      <c r="EU20" s="136">
        <f t="shared" si="101"/>
        <v>65.52</v>
      </c>
      <c r="EV20" s="136">
        <f t="shared" si="102"/>
        <v>33.200000000000003</v>
      </c>
      <c r="EW20" s="136">
        <f t="shared" si="145"/>
        <v>32.32</v>
      </c>
      <c r="EX20" s="136">
        <f t="shared" si="103"/>
        <v>0</v>
      </c>
      <c r="EY20" s="125">
        <v>76.900000000000006</v>
      </c>
      <c r="EZ20" s="133">
        <v>800</v>
      </c>
      <c r="FA20" s="134">
        <f t="shared" si="104"/>
        <v>61520</v>
      </c>
      <c r="FB20" s="932">
        <f>'1.4-2023-СЮТур'!C39</f>
        <v>66420</v>
      </c>
      <c r="FC20" s="932">
        <f>'1.4-2023-СЮТур'!D39</f>
        <v>570</v>
      </c>
      <c r="FD20" s="932">
        <f>'1.4-2023-СЮТур'!E39</f>
        <v>55</v>
      </c>
      <c r="FE20" s="932">
        <f>'1.4-2023-СЮТур'!F39</f>
        <v>36</v>
      </c>
      <c r="FF20" s="933">
        <f>'1.4-2023-СЮТур'!G39</f>
        <v>7.28</v>
      </c>
      <c r="FG20" s="134">
        <f t="shared" si="105"/>
        <v>83</v>
      </c>
      <c r="FH20" s="126">
        <v>12</v>
      </c>
      <c r="FI20" s="936">
        <f t="shared" si="33"/>
        <v>13132</v>
      </c>
      <c r="FJ20" s="937">
        <f t="shared" si="34"/>
        <v>1.01525</v>
      </c>
      <c r="FK20" s="290">
        <f t="shared" si="106"/>
        <v>13332</v>
      </c>
      <c r="FL20" s="128">
        <v>1.302</v>
      </c>
      <c r="FM20" s="129">
        <f t="shared" si="35"/>
        <v>1.2470000000000001</v>
      </c>
      <c r="FN20" s="130">
        <v>0</v>
      </c>
      <c r="FO20" s="129">
        <f t="shared" si="36"/>
        <v>0.18112</v>
      </c>
      <c r="FP20" s="129">
        <f t="shared" si="36"/>
        <v>0.79259000000000002</v>
      </c>
      <c r="FQ20" s="130">
        <v>0</v>
      </c>
      <c r="FR20" s="129">
        <f t="shared" si="107"/>
        <v>1.08</v>
      </c>
      <c r="FS20" s="129">
        <f t="shared" si="37"/>
        <v>1.0379799999999999</v>
      </c>
      <c r="FT20" s="129">
        <f t="shared" si="37"/>
        <v>1.1232899999999999</v>
      </c>
      <c r="FU20" s="129">
        <f t="shared" si="108"/>
        <v>0.92650999999999994</v>
      </c>
      <c r="FV20" s="131">
        <f t="shared" si="38"/>
        <v>0</v>
      </c>
      <c r="FW20" s="132">
        <f t="shared" si="146"/>
        <v>4351838</v>
      </c>
      <c r="FX20" s="941">
        <f t="shared" si="39"/>
        <v>39586.699999999997</v>
      </c>
      <c r="FY20" s="139">
        <f t="shared" si="40"/>
        <v>22961.7</v>
      </c>
      <c r="FZ20" s="143">
        <f t="shared" si="41"/>
        <v>4</v>
      </c>
      <c r="GA20" s="132">
        <f t="shared" si="109"/>
        <v>1435014</v>
      </c>
      <c r="GB20" s="155">
        <f t="shared" si="110"/>
        <v>22</v>
      </c>
      <c r="GC20" s="141">
        <f t="shared" si="111"/>
        <v>1.66265</v>
      </c>
      <c r="GE20" s="136">
        <f t="shared" si="112"/>
        <v>113.41</v>
      </c>
      <c r="GF20" s="136">
        <f t="shared" si="113"/>
        <v>76.41</v>
      </c>
      <c r="GG20" s="136">
        <f t="shared" si="114"/>
        <v>39.32</v>
      </c>
      <c r="GH20" s="136">
        <f t="shared" si="147"/>
        <v>37.090000000000003</v>
      </c>
      <c r="GI20" s="136">
        <f t="shared" si="115"/>
        <v>4.54</v>
      </c>
      <c r="GJ20" s="125">
        <v>76.900000000000006</v>
      </c>
      <c r="GK20" s="133">
        <v>800</v>
      </c>
      <c r="GL20" s="134">
        <f t="shared" si="116"/>
        <v>61520</v>
      </c>
      <c r="GM20" s="232">
        <f t="shared" si="148"/>
        <v>108666</v>
      </c>
      <c r="GN20" s="232">
        <f t="shared" si="149"/>
        <v>813</v>
      </c>
      <c r="GO20" s="232">
        <f t="shared" si="150"/>
        <v>72</v>
      </c>
      <c r="GP20" s="160" t="s">
        <v>492</v>
      </c>
      <c r="GQ20" s="234">
        <f t="shared" si="151"/>
        <v>11.17</v>
      </c>
      <c r="GR20" s="134">
        <f t="shared" si="117"/>
        <v>136</v>
      </c>
      <c r="GS20" s="126">
        <v>12</v>
      </c>
      <c r="GT20" s="936">
        <f t="shared" si="43"/>
        <v>13132</v>
      </c>
      <c r="GU20" s="937">
        <f t="shared" si="44"/>
        <v>1.01525</v>
      </c>
      <c r="GV20" s="290">
        <f t="shared" si="118"/>
        <v>13332</v>
      </c>
      <c r="GW20" s="128">
        <v>1.302</v>
      </c>
      <c r="GX20" s="129">
        <f t="shared" si="45"/>
        <v>1.3681000000000001</v>
      </c>
      <c r="GY20" s="130">
        <v>0</v>
      </c>
      <c r="GZ20" s="129">
        <f t="shared" si="46"/>
        <v>0.33133000000000001</v>
      </c>
      <c r="HA20" s="129">
        <f t="shared" si="46"/>
        <v>0.61182000000000003</v>
      </c>
      <c r="HB20" s="130">
        <v>0</v>
      </c>
      <c r="HC20" s="129">
        <f t="shared" si="119"/>
        <v>0.76</v>
      </c>
      <c r="HD20" s="129">
        <f t="shared" si="47"/>
        <v>1.19937</v>
      </c>
      <c r="HE20" s="129">
        <f t="shared" si="47"/>
        <v>1.1232899999999999</v>
      </c>
      <c r="HF20" s="129">
        <f t="shared" si="120"/>
        <v>0.56544000000000005</v>
      </c>
      <c r="HG20" s="131">
        <f t="shared" si="48"/>
        <v>0.11550000000000001</v>
      </c>
      <c r="HH20" s="132">
        <f t="shared" si="152"/>
        <v>8796513</v>
      </c>
      <c r="HI20" s="941">
        <f t="shared" si="49"/>
        <v>39586.699999999997</v>
      </c>
      <c r="HJ20" s="139">
        <f t="shared" si="50"/>
        <v>21347.19</v>
      </c>
      <c r="HK20" s="143">
        <f t="shared" si="51"/>
        <v>12.077189000000001</v>
      </c>
      <c r="HL20" s="132">
        <f t="shared" si="121"/>
        <v>4028087</v>
      </c>
      <c r="HM20" s="155">
        <f t="shared" si="122"/>
        <v>37</v>
      </c>
      <c r="HN20" s="141">
        <f t="shared" si="123"/>
        <v>1.9410000000000001</v>
      </c>
      <c r="HP20" s="153">
        <f t="shared" si="124"/>
        <v>201.06</v>
      </c>
      <c r="HS20" s="166">
        <f t="shared" si="125"/>
        <v>22554</v>
      </c>
      <c r="HT20" s="166">
        <f t="shared" si="126"/>
        <v>19692</v>
      </c>
      <c r="HU20" s="166">
        <f t="shared" si="127"/>
        <v>0</v>
      </c>
      <c r="HV20" s="166">
        <f t="shared" si="128"/>
        <v>0</v>
      </c>
      <c r="HW20" s="166">
        <f t="shared" si="129"/>
        <v>66420</v>
      </c>
      <c r="HX20" s="165">
        <f t="shared" si="130"/>
        <v>108666</v>
      </c>
      <c r="HY20" s="166">
        <f t="shared" si="131"/>
        <v>2331632.52</v>
      </c>
      <c r="HZ20" s="166">
        <f t="shared" si="132"/>
        <v>2008387.08</v>
      </c>
      <c r="IA20" s="166">
        <f t="shared" si="133"/>
        <v>0</v>
      </c>
      <c r="IB20" s="166">
        <f t="shared" si="134"/>
        <v>0</v>
      </c>
      <c r="IC20" s="166">
        <f t="shared" si="135"/>
        <v>5813078.4000000004</v>
      </c>
      <c r="ID20" s="165">
        <f t="shared" si="136"/>
        <v>10153098</v>
      </c>
    </row>
    <row r="21" spans="1:238" s="114" customFormat="1" ht="24" x14ac:dyDescent="0.25">
      <c r="A21" s="121" t="s">
        <v>57</v>
      </c>
      <c r="B21" s="136">
        <f t="shared" si="52"/>
        <v>138.69999999999999</v>
      </c>
      <c r="C21" s="136">
        <f t="shared" si="53"/>
        <v>97.7</v>
      </c>
      <c r="D21" s="136">
        <f t="shared" si="54"/>
        <v>53.15</v>
      </c>
      <c r="E21" s="136">
        <f t="shared" si="137"/>
        <v>44.55</v>
      </c>
      <c r="F21" s="136">
        <f t="shared" si="55"/>
        <v>3.14</v>
      </c>
      <c r="G21" s="125">
        <v>76.900000000000006</v>
      </c>
      <c r="H21" s="133">
        <v>800</v>
      </c>
      <c r="I21" s="134">
        <f t="shared" si="56"/>
        <v>61520</v>
      </c>
      <c r="J21" s="932">
        <f>'1.4-2023-ДДТ'!C40</f>
        <v>139392</v>
      </c>
      <c r="K21" s="932">
        <f>'1.4-2023-ДДТ'!D40</f>
        <v>1636</v>
      </c>
      <c r="L21" s="932">
        <f>'1.4-2023-ДДТ'!E40</f>
        <v>138</v>
      </c>
      <c r="M21" s="932">
        <f>'1.4-2023-ДДТ'!F40</f>
        <v>36</v>
      </c>
      <c r="N21" s="933">
        <f>'1.4-2023-ДДТ'!G40</f>
        <v>19.39</v>
      </c>
      <c r="O21" s="134">
        <f t="shared" si="57"/>
        <v>174</v>
      </c>
      <c r="P21" s="126">
        <v>12</v>
      </c>
      <c r="Q21" s="163">
        <v>13132</v>
      </c>
      <c r="R21" s="355">
        <v>1.01525</v>
      </c>
      <c r="S21" s="290">
        <f t="shared" si="58"/>
        <v>13332</v>
      </c>
      <c r="T21" s="128">
        <v>1.302</v>
      </c>
      <c r="U21" s="129">
        <f t="shared" si="0"/>
        <v>1.3958900000000001</v>
      </c>
      <c r="V21" s="130">
        <v>0</v>
      </c>
      <c r="W21" s="129">
        <f t="shared" si="1"/>
        <v>0.29175000000000001</v>
      </c>
      <c r="X21" s="129">
        <f t="shared" si="1"/>
        <v>0.54637000000000002</v>
      </c>
      <c r="Y21" s="130">
        <v>0</v>
      </c>
      <c r="Z21" s="129">
        <f t="shared" si="59"/>
        <v>0.57999999999999996</v>
      </c>
      <c r="AA21" s="129">
        <f t="shared" si="2"/>
        <v>1.1649799999999999</v>
      </c>
      <c r="AB21" s="129">
        <f t="shared" si="2"/>
        <v>1.1232899999999999</v>
      </c>
      <c r="AC21" s="129">
        <f t="shared" si="60"/>
        <v>0.44195000000000001</v>
      </c>
      <c r="AD21" s="131">
        <f t="shared" si="3"/>
        <v>5.91E-2</v>
      </c>
      <c r="AE21" s="132">
        <f t="shared" si="138"/>
        <v>14056289</v>
      </c>
      <c r="AF21" s="165">
        <v>39586.699999999997</v>
      </c>
      <c r="AG21" s="139">
        <f t="shared" si="4"/>
        <v>20976.69</v>
      </c>
      <c r="AH21" s="143">
        <f t="shared" si="5"/>
        <v>17.394371</v>
      </c>
      <c r="AI21" s="132">
        <f t="shared" si="61"/>
        <v>5700828</v>
      </c>
      <c r="AJ21" s="155">
        <f t="shared" si="62"/>
        <v>41</v>
      </c>
      <c r="AK21" s="141">
        <f t="shared" si="63"/>
        <v>1.7714000000000001</v>
      </c>
      <c r="AM21" s="136">
        <f t="shared" si="64"/>
        <v>107.61</v>
      </c>
      <c r="AN21" s="136">
        <f t="shared" si="65"/>
        <v>74.61</v>
      </c>
      <c r="AO21" s="136">
        <f t="shared" si="66"/>
        <v>36.78</v>
      </c>
      <c r="AP21" s="136">
        <f t="shared" si="139"/>
        <v>37.83</v>
      </c>
      <c r="AQ21" s="136">
        <f t="shared" si="67"/>
        <v>1.61</v>
      </c>
      <c r="AR21" s="125">
        <v>76.900000000000006</v>
      </c>
      <c r="AS21" s="133">
        <v>800</v>
      </c>
      <c r="AT21" s="134">
        <f t="shared" si="68"/>
        <v>61520</v>
      </c>
      <c r="AU21" s="932">
        <f>'1.4-2023-ЦВР'!C40</f>
        <v>198207</v>
      </c>
      <c r="AV21" s="932">
        <f>'1.4-2023-ЦВР'!D40</f>
        <v>1063</v>
      </c>
      <c r="AW21" s="932">
        <f>'1.4-2023-ЦВР'!E40</f>
        <v>74</v>
      </c>
      <c r="AX21" s="932">
        <f>'1.4-2023-ЦВР'!F40</f>
        <v>36</v>
      </c>
      <c r="AY21" s="933">
        <f>'1.4-2023-ЦВР'!G40</f>
        <v>20.440000000000001</v>
      </c>
      <c r="AZ21" s="134">
        <f t="shared" si="69"/>
        <v>248</v>
      </c>
      <c r="BA21" s="126">
        <v>12</v>
      </c>
      <c r="BB21" s="936">
        <f t="shared" si="6"/>
        <v>13132</v>
      </c>
      <c r="BC21" s="937">
        <f t="shared" si="7"/>
        <v>1.01525</v>
      </c>
      <c r="BD21" s="290">
        <f t="shared" si="70"/>
        <v>13332</v>
      </c>
      <c r="BE21" s="128">
        <v>1.302</v>
      </c>
      <c r="BF21" s="129">
        <f t="shared" si="8"/>
        <v>1.3626799999999999</v>
      </c>
      <c r="BG21" s="130">
        <v>0</v>
      </c>
      <c r="BH21" s="129">
        <f t="shared" si="9"/>
        <v>0.42503000000000002</v>
      </c>
      <c r="BI21" s="129">
        <f t="shared" si="9"/>
        <v>0.60343000000000002</v>
      </c>
      <c r="BJ21" s="130">
        <v>0</v>
      </c>
      <c r="BK21" s="129">
        <f t="shared" si="71"/>
        <v>0.39</v>
      </c>
      <c r="BL21" s="129">
        <f t="shared" si="10"/>
        <v>1.12734</v>
      </c>
      <c r="BM21" s="129">
        <f t="shared" si="10"/>
        <v>1.1232899999999999</v>
      </c>
      <c r="BN21" s="129">
        <f t="shared" si="72"/>
        <v>0.31008000000000002</v>
      </c>
      <c r="BO21" s="131">
        <f t="shared" si="11"/>
        <v>4.3889999999999998E-2</v>
      </c>
      <c r="BP21" s="132">
        <f t="shared" si="140"/>
        <v>15107338</v>
      </c>
      <c r="BQ21" s="941">
        <f t="shared" si="12"/>
        <v>39586.699999999997</v>
      </c>
      <c r="BR21" s="139">
        <f t="shared" si="13"/>
        <v>21419.45</v>
      </c>
      <c r="BS21" s="143">
        <f t="shared" si="14"/>
        <v>19.676012</v>
      </c>
      <c r="BT21" s="132">
        <f t="shared" si="73"/>
        <v>6584725</v>
      </c>
      <c r="BU21" s="155">
        <f t="shared" si="74"/>
        <v>33</v>
      </c>
      <c r="BV21" s="141">
        <f t="shared" si="75"/>
        <v>1.89723</v>
      </c>
      <c r="BX21" s="136">
        <f t="shared" si="76"/>
        <v>172.97</v>
      </c>
      <c r="BY21" s="136">
        <f t="shared" si="77"/>
        <v>129.97</v>
      </c>
      <c r="BZ21" s="136">
        <f t="shared" si="78"/>
        <v>64.739999999999995</v>
      </c>
      <c r="CA21" s="136">
        <f t="shared" si="141"/>
        <v>65.23</v>
      </c>
      <c r="CB21" s="136">
        <f t="shared" si="79"/>
        <v>19.96</v>
      </c>
      <c r="CC21" s="125">
        <v>76.900000000000006</v>
      </c>
      <c r="CD21" s="133">
        <v>800</v>
      </c>
      <c r="CE21" s="134">
        <f t="shared" si="80"/>
        <v>61520</v>
      </c>
      <c r="CF21" s="932">
        <f>'1.4-2023-ЦТТ'!C40</f>
        <v>8640</v>
      </c>
      <c r="CG21" s="932">
        <f>'1.4-2023-ЦТТ'!D40</f>
        <v>72</v>
      </c>
      <c r="CH21" s="932">
        <f>'1.4-2023-ЦТТ'!E40</f>
        <v>4</v>
      </c>
      <c r="CI21" s="932">
        <f>'1.4-2023-ЦТТ'!F40</f>
        <v>36</v>
      </c>
      <c r="CJ21" s="933">
        <f>'1.4-2023-ЦТТ'!G40</f>
        <v>1.33</v>
      </c>
      <c r="CK21" s="134">
        <f t="shared" si="81"/>
        <v>11</v>
      </c>
      <c r="CL21" s="126">
        <v>12</v>
      </c>
      <c r="CM21" s="936">
        <f t="shared" si="15"/>
        <v>13132</v>
      </c>
      <c r="CN21" s="937">
        <f t="shared" si="16"/>
        <v>1.01525</v>
      </c>
      <c r="CO21" s="290">
        <f t="shared" si="82"/>
        <v>13332</v>
      </c>
      <c r="CP21" s="128">
        <v>1.302</v>
      </c>
      <c r="CQ21" s="129">
        <f t="shared" si="17"/>
        <v>1.35</v>
      </c>
      <c r="CR21" s="130">
        <v>0</v>
      </c>
      <c r="CS21" s="129">
        <f t="shared" si="18"/>
        <v>0.35963000000000001</v>
      </c>
      <c r="CT21" s="129">
        <f t="shared" si="18"/>
        <v>0.64778999999999998</v>
      </c>
      <c r="CU21" s="130">
        <v>0</v>
      </c>
      <c r="CV21" s="129">
        <f t="shared" si="83"/>
        <v>10.65</v>
      </c>
      <c r="CW21" s="129">
        <f t="shared" si="19"/>
        <v>1.35568</v>
      </c>
      <c r="CX21" s="129">
        <f t="shared" si="19"/>
        <v>1.1232899999999999</v>
      </c>
      <c r="CY21" s="129">
        <f t="shared" si="84"/>
        <v>6.9909100000000004</v>
      </c>
      <c r="CZ21" s="131">
        <f t="shared" si="20"/>
        <v>0.30834</v>
      </c>
      <c r="DA21" s="132">
        <f t="shared" si="142"/>
        <v>1295395</v>
      </c>
      <c r="DB21" s="941">
        <f t="shared" si="21"/>
        <v>39586.699999999997</v>
      </c>
      <c r="DC21" s="139">
        <f t="shared" si="22"/>
        <v>21588.5</v>
      </c>
      <c r="DD21" s="143">
        <f t="shared" si="23"/>
        <v>1.0895049999999999</v>
      </c>
      <c r="DE21" s="132">
        <f t="shared" si="85"/>
        <v>367489</v>
      </c>
      <c r="DF21" s="155">
        <f t="shared" si="86"/>
        <v>43</v>
      </c>
      <c r="DG21" s="141">
        <f t="shared" si="87"/>
        <v>1.6641999999999999</v>
      </c>
      <c r="DI21" s="136">
        <f t="shared" si="88"/>
        <v>0</v>
      </c>
      <c r="DJ21" s="136">
        <f t="shared" si="89"/>
        <v>0</v>
      </c>
      <c r="DK21" s="136">
        <f t="shared" si="90"/>
        <v>0</v>
      </c>
      <c r="DL21" s="136">
        <f t="shared" si="143"/>
        <v>0</v>
      </c>
      <c r="DM21" s="136">
        <f t="shared" si="91"/>
        <v>0</v>
      </c>
      <c r="DN21" s="125">
        <v>76.900000000000006</v>
      </c>
      <c r="DO21" s="133">
        <v>800</v>
      </c>
      <c r="DP21" s="134">
        <f t="shared" si="92"/>
        <v>61520</v>
      </c>
      <c r="DQ21" s="932">
        <f>'1.4-2023-СЮН'!C40</f>
        <v>0</v>
      </c>
      <c r="DR21" s="932">
        <f>'1.4-2023-СЮН'!D40</f>
        <v>0</v>
      </c>
      <c r="DS21" s="932">
        <f>'1.4-2023-СЮН'!E40</f>
        <v>0</v>
      </c>
      <c r="DT21" s="932">
        <f>'1.4-2023-СЮН'!F40</f>
        <v>0</v>
      </c>
      <c r="DU21" s="933">
        <f>'1.4-2023-СЮН'!G40</f>
        <v>0</v>
      </c>
      <c r="DV21" s="134">
        <f t="shared" si="93"/>
        <v>0</v>
      </c>
      <c r="DW21" s="126">
        <v>12</v>
      </c>
      <c r="DX21" s="936">
        <f t="shared" si="24"/>
        <v>13132</v>
      </c>
      <c r="DY21" s="937">
        <f t="shared" si="25"/>
        <v>1.01525</v>
      </c>
      <c r="DZ21" s="290">
        <f t="shared" si="94"/>
        <v>13332</v>
      </c>
      <c r="EA21" s="128">
        <v>1.302</v>
      </c>
      <c r="EB21" s="129">
        <f t="shared" si="26"/>
        <v>1.3740000000000001</v>
      </c>
      <c r="EC21" s="130">
        <v>0</v>
      </c>
      <c r="ED21" s="129">
        <f t="shared" si="27"/>
        <v>0.22942000000000001</v>
      </c>
      <c r="EE21" s="129">
        <f t="shared" si="27"/>
        <v>0.77515999999999996</v>
      </c>
      <c r="EF21" s="130">
        <v>0</v>
      </c>
      <c r="EG21" s="129">
        <f t="shared" si="95"/>
        <v>0</v>
      </c>
      <c r="EH21" s="129">
        <f t="shared" si="28"/>
        <v>1.2398800000000001</v>
      </c>
      <c r="EI21" s="129">
        <f t="shared" si="28"/>
        <v>1.1232899999999999</v>
      </c>
      <c r="EJ21" s="129">
        <f t="shared" si="96"/>
        <v>0</v>
      </c>
      <c r="EK21" s="131">
        <f t="shared" si="29"/>
        <v>0.21531</v>
      </c>
      <c r="EL21" s="132">
        <f>DJ21*DQ21+DM21*DQ21</f>
        <v>0</v>
      </c>
      <c r="EM21" s="941">
        <f t="shared" si="30"/>
        <v>39586.699999999997</v>
      </c>
      <c r="EN21" s="139">
        <f t="shared" si="31"/>
        <v>21268.53</v>
      </c>
      <c r="EO21" s="143">
        <f t="shared" si="32"/>
        <v>0</v>
      </c>
      <c r="EP21" s="132">
        <f t="shared" si="97"/>
        <v>0</v>
      </c>
      <c r="EQ21" s="155">
        <f t="shared" si="98"/>
        <v>0</v>
      </c>
      <c r="ER21" s="141">
        <f t="shared" si="99"/>
        <v>0</v>
      </c>
      <c r="ET21" s="136">
        <f t="shared" si="100"/>
        <v>0</v>
      </c>
      <c r="EU21" s="136">
        <f t="shared" si="101"/>
        <v>0</v>
      </c>
      <c r="EV21" s="136">
        <f t="shared" si="102"/>
        <v>0</v>
      </c>
      <c r="EW21" s="136">
        <f t="shared" si="145"/>
        <v>0</v>
      </c>
      <c r="EX21" s="136">
        <f t="shared" si="103"/>
        <v>0</v>
      </c>
      <c r="EY21" s="125">
        <v>76.900000000000006</v>
      </c>
      <c r="EZ21" s="133">
        <v>800</v>
      </c>
      <c r="FA21" s="134">
        <f t="shared" si="104"/>
        <v>61520</v>
      </c>
      <c r="FB21" s="932">
        <f>'1.4-2023-СЮТур'!C40</f>
        <v>0</v>
      </c>
      <c r="FC21" s="932">
        <f>'1.4-2023-СЮТур'!D40</f>
        <v>0</v>
      </c>
      <c r="FD21" s="932">
        <f>'1.4-2023-СЮТур'!E40</f>
        <v>0</v>
      </c>
      <c r="FE21" s="932">
        <f>'1.4-2023-СЮТур'!F40</f>
        <v>0</v>
      </c>
      <c r="FF21" s="933">
        <f>'1.4-2023-СЮТур'!G40</f>
        <v>0</v>
      </c>
      <c r="FG21" s="134">
        <f t="shared" si="105"/>
        <v>0</v>
      </c>
      <c r="FH21" s="126">
        <v>12</v>
      </c>
      <c r="FI21" s="936">
        <f t="shared" si="33"/>
        <v>13132</v>
      </c>
      <c r="FJ21" s="937">
        <f t="shared" si="34"/>
        <v>1.01525</v>
      </c>
      <c r="FK21" s="290">
        <f t="shared" si="106"/>
        <v>13332</v>
      </c>
      <c r="FL21" s="128">
        <v>1.302</v>
      </c>
      <c r="FM21" s="129">
        <f t="shared" si="35"/>
        <v>1.2470000000000001</v>
      </c>
      <c r="FN21" s="130">
        <v>0</v>
      </c>
      <c r="FO21" s="129">
        <f t="shared" si="36"/>
        <v>0.18112</v>
      </c>
      <c r="FP21" s="129">
        <f t="shared" si="36"/>
        <v>0.79259000000000002</v>
      </c>
      <c r="FQ21" s="130">
        <v>0</v>
      </c>
      <c r="FR21" s="129">
        <f t="shared" si="107"/>
        <v>0</v>
      </c>
      <c r="FS21" s="129">
        <f t="shared" si="37"/>
        <v>1.0379799999999999</v>
      </c>
      <c r="FT21" s="129">
        <f t="shared" si="37"/>
        <v>1.1232899999999999</v>
      </c>
      <c r="FU21" s="129">
        <f t="shared" si="108"/>
        <v>0</v>
      </c>
      <c r="FV21" s="131">
        <f t="shared" si="38"/>
        <v>0</v>
      </c>
      <c r="FW21" s="132">
        <f t="shared" si="146"/>
        <v>0</v>
      </c>
      <c r="FX21" s="941">
        <f t="shared" si="39"/>
        <v>39586.699999999997</v>
      </c>
      <c r="FY21" s="139">
        <f t="shared" si="40"/>
        <v>22961.7</v>
      </c>
      <c r="FZ21" s="143">
        <f t="shared" si="41"/>
        <v>0</v>
      </c>
      <c r="GA21" s="132">
        <f t="shared" si="109"/>
        <v>0</v>
      </c>
      <c r="GB21" s="155">
        <f t="shared" si="110"/>
        <v>0</v>
      </c>
      <c r="GC21" s="141">
        <f t="shared" si="111"/>
        <v>0</v>
      </c>
      <c r="GE21" s="136">
        <f t="shared" si="112"/>
        <v>125.92</v>
      </c>
      <c r="GF21" s="136">
        <f t="shared" si="113"/>
        <v>88.92</v>
      </c>
      <c r="GG21" s="136">
        <f t="shared" si="114"/>
        <v>45.76</v>
      </c>
      <c r="GH21" s="136">
        <f t="shared" si="147"/>
        <v>43.16</v>
      </c>
      <c r="GI21" s="136">
        <f t="shared" si="115"/>
        <v>5.29</v>
      </c>
      <c r="GJ21" s="125">
        <v>76.900000000000006</v>
      </c>
      <c r="GK21" s="133">
        <v>800</v>
      </c>
      <c r="GL21" s="134">
        <f t="shared" si="116"/>
        <v>61520</v>
      </c>
      <c r="GM21" s="232">
        <f t="shared" si="148"/>
        <v>346239</v>
      </c>
      <c r="GN21" s="232">
        <f t="shared" si="149"/>
        <v>2771</v>
      </c>
      <c r="GO21" s="232">
        <f t="shared" si="150"/>
        <v>216</v>
      </c>
      <c r="GP21" s="160" t="s">
        <v>492</v>
      </c>
      <c r="GQ21" s="234">
        <f t="shared" si="151"/>
        <v>41.16</v>
      </c>
      <c r="GR21" s="134">
        <f t="shared" si="117"/>
        <v>433</v>
      </c>
      <c r="GS21" s="126">
        <v>12</v>
      </c>
      <c r="GT21" s="936">
        <f t="shared" si="43"/>
        <v>13132</v>
      </c>
      <c r="GU21" s="937">
        <f t="shared" si="44"/>
        <v>1.01525</v>
      </c>
      <c r="GV21" s="290">
        <f t="shared" si="118"/>
        <v>13332</v>
      </c>
      <c r="GW21" s="128">
        <v>1.302</v>
      </c>
      <c r="GX21" s="129">
        <f t="shared" si="45"/>
        <v>1.3681000000000001</v>
      </c>
      <c r="GY21" s="130">
        <v>0</v>
      </c>
      <c r="GZ21" s="129">
        <f t="shared" si="46"/>
        <v>0.33133000000000001</v>
      </c>
      <c r="HA21" s="129">
        <f t="shared" si="46"/>
        <v>0.61182000000000003</v>
      </c>
      <c r="HB21" s="130">
        <v>0</v>
      </c>
      <c r="HC21" s="129">
        <f t="shared" si="119"/>
        <v>0.24</v>
      </c>
      <c r="HD21" s="129">
        <f t="shared" si="47"/>
        <v>1.19937</v>
      </c>
      <c r="HE21" s="129">
        <f t="shared" si="47"/>
        <v>1.1232899999999999</v>
      </c>
      <c r="HF21" s="129">
        <f t="shared" si="120"/>
        <v>0.17760000000000001</v>
      </c>
      <c r="HG21" s="131">
        <f t="shared" si="48"/>
        <v>0.11550000000000001</v>
      </c>
      <c r="HH21" s="132">
        <f t="shared" si="152"/>
        <v>32619176</v>
      </c>
      <c r="HI21" s="941">
        <f t="shared" si="49"/>
        <v>39586.699999999997</v>
      </c>
      <c r="HJ21" s="139">
        <f t="shared" si="50"/>
        <v>21347.19</v>
      </c>
      <c r="HK21" s="143">
        <f t="shared" si="51"/>
        <v>38.481163000000002</v>
      </c>
      <c r="HL21" s="132">
        <f t="shared" si="121"/>
        <v>12834564</v>
      </c>
      <c r="HM21" s="155">
        <f t="shared" si="122"/>
        <v>37</v>
      </c>
      <c r="HN21" s="141">
        <f t="shared" si="123"/>
        <v>1.80857</v>
      </c>
      <c r="HP21" s="153">
        <f t="shared" si="124"/>
        <v>740.88</v>
      </c>
      <c r="HS21" s="166">
        <f t="shared" si="125"/>
        <v>139392</v>
      </c>
      <c r="HT21" s="166">
        <f t="shared" si="126"/>
        <v>198207</v>
      </c>
      <c r="HU21" s="166">
        <f t="shared" si="127"/>
        <v>8640</v>
      </c>
      <c r="HV21" s="166">
        <f t="shared" si="128"/>
        <v>0</v>
      </c>
      <c r="HW21" s="166">
        <f t="shared" si="129"/>
        <v>0</v>
      </c>
      <c r="HX21" s="165">
        <f t="shared" si="130"/>
        <v>346239</v>
      </c>
      <c r="HY21" s="166">
        <f t="shared" si="131"/>
        <v>19333670.399999999</v>
      </c>
      <c r="HZ21" s="166">
        <f t="shared" si="132"/>
        <v>21329055.27</v>
      </c>
      <c r="IA21" s="166">
        <f t="shared" si="133"/>
        <v>1494460.8</v>
      </c>
      <c r="IB21" s="166">
        <f t="shared" si="134"/>
        <v>0</v>
      </c>
      <c r="IC21" s="166">
        <f t="shared" si="135"/>
        <v>0</v>
      </c>
      <c r="ID21" s="165">
        <f t="shared" si="136"/>
        <v>42157186.469999999</v>
      </c>
    </row>
    <row r="22" spans="1:238" s="114" customFormat="1" ht="36" x14ac:dyDescent="0.25">
      <c r="A22" s="122" t="s">
        <v>462</v>
      </c>
      <c r="B22" s="136">
        <f t="shared" si="52"/>
        <v>0</v>
      </c>
      <c r="C22" s="136">
        <f t="shared" si="53"/>
        <v>0</v>
      </c>
      <c r="D22" s="136">
        <f t="shared" si="54"/>
        <v>0</v>
      </c>
      <c r="E22" s="136">
        <f t="shared" si="137"/>
        <v>0</v>
      </c>
      <c r="F22" s="136">
        <f t="shared" si="55"/>
        <v>0</v>
      </c>
      <c r="G22" s="125">
        <v>76.900000000000006</v>
      </c>
      <c r="H22" s="133">
        <v>800</v>
      </c>
      <c r="I22" s="134">
        <f t="shared" si="56"/>
        <v>61520</v>
      </c>
      <c r="J22" s="932">
        <f>'1.4-2023-ДДТ'!C41</f>
        <v>0</v>
      </c>
      <c r="K22" s="932">
        <f>'1.4-2023-ДДТ'!D41</f>
        <v>0</v>
      </c>
      <c r="L22" s="932">
        <f>'1.4-2023-ДДТ'!E41</f>
        <v>0</v>
      </c>
      <c r="M22" s="932">
        <f>'1.4-2023-ДДТ'!F41</f>
        <v>0</v>
      </c>
      <c r="N22" s="933">
        <f>'1.4-2023-ДДТ'!G41</f>
        <v>0</v>
      </c>
      <c r="O22" s="134">
        <f t="shared" si="57"/>
        <v>0</v>
      </c>
      <c r="P22" s="126">
        <v>12</v>
      </c>
      <c r="Q22" s="163">
        <v>13132</v>
      </c>
      <c r="R22" s="355">
        <v>1.01525</v>
      </c>
      <c r="S22" s="290">
        <f t="shared" si="58"/>
        <v>13332</v>
      </c>
      <c r="T22" s="128">
        <v>1.302</v>
      </c>
      <c r="U22" s="129">
        <f>U$12</f>
        <v>1.3986099999999999</v>
      </c>
      <c r="V22" s="130">
        <v>0</v>
      </c>
      <c r="W22" s="129">
        <f>W$12</f>
        <v>0.29192000000000001</v>
      </c>
      <c r="X22" s="129">
        <f>X$12</f>
        <v>0.54884999999999995</v>
      </c>
      <c r="Y22" s="130">
        <v>0</v>
      </c>
      <c r="Z22" s="129">
        <f t="shared" si="59"/>
        <v>0</v>
      </c>
      <c r="AA22" s="129">
        <f t="shared" si="2"/>
        <v>1.1649799999999999</v>
      </c>
      <c r="AB22" s="129">
        <f>AB$12</f>
        <v>1.16164</v>
      </c>
      <c r="AC22" s="129">
        <f t="shared" si="60"/>
        <v>0</v>
      </c>
      <c r="AD22" s="131">
        <f>AD$12</f>
        <v>5.8990000000000001E-2</v>
      </c>
      <c r="AE22" s="132">
        <f t="shared" si="138"/>
        <v>0</v>
      </c>
      <c r="AF22" s="165">
        <v>39586.699999999997</v>
      </c>
      <c r="AG22" s="139">
        <f t="shared" si="4"/>
        <v>20940.43</v>
      </c>
      <c r="AH22" s="143">
        <f t="shared" si="5"/>
        <v>0</v>
      </c>
      <c r="AI22" s="132">
        <f t="shared" si="61"/>
        <v>0</v>
      </c>
      <c r="AJ22" s="155">
        <f t="shared" si="62"/>
        <v>0</v>
      </c>
      <c r="AK22" s="141">
        <f t="shared" si="63"/>
        <v>0</v>
      </c>
      <c r="AM22" s="136">
        <f t="shared" si="64"/>
        <v>147.41</v>
      </c>
      <c r="AN22" s="136">
        <f t="shared" si="65"/>
        <v>114.41</v>
      </c>
      <c r="AO22" s="136">
        <f t="shared" si="66"/>
        <v>56.29</v>
      </c>
      <c r="AP22" s="136">
        <f t="shared" si="139"/>
        <v>58.12</v>
      </c>
      <c r="AQ22" s="136">
        <f t="shared" si="67"/>
        <v>2.46</v>
      </c>
      <c r="AR22" s="125">
        <v>76.900000000000006</v>
      </c>
      <c r="AS22" s="133">
        <v>800</v>
      </c>
      <c r="AT22" s="134">
        <f t="shared" si="68"/>
        <v>61520</v>
      </c>
      <c r="AU22" s="932">
        <f>'1.4-2023-ЦВР'!C41</f>
        <v>18840</v>
      </c>
      <c r="AV22" s="932">
        <f>'1.4-2023-ЦВР'!D41</f>
        <v>99</v>
      </c>
      <c r="AW22" s="932">
        <f>'1.4-2023-ЦВР'!E41</f>
        <v>8</v>
      </c>
      <c r="AX22" s="932">
        <f>'1.4-2023-ЦВР'!F41</f>
        <v>44</v>
      </c>
      <c r="AY22" s="933">
        <f>'1.4-2023-ЦВР'!G41</f>
        <v>2.89</v>
      </c>
      <c r="AZ22" s="134">
        <f t="shared" si="69"/>
        <v>24</v>
      </c>
      <c r="BA22" s="126">
        <v>12</v>
      </c>
      <c r="BB22" s="936">
        <f t="shared" si="6"/>
        <v>13132</v>
      </c>
      <c r="BC22" s="937">
        <f t="shared" si="7"/>
        <v>1.01525</v>
      </c>
      <c r="BD22" s="290">
        <f t="shared" si="70"/>
        <v>13332</v>
      </c>
      <c r="BE22" s="128">
        <v>1.302</v>
      </c>
      <c r="BF22" s="129">
        <f>BF$12</f>
        <v>1.3695999999999999</v>
      </c>
      <c r="BG22" s="130">
        <v>0</v>
      </c>
      <c r="BH22" s="129">
        <f>BH$12</f>
        <v>0.42287999999999998</v>
      </c>
      <c r="BI22" s="129">
        <f>BI$12</f>
        <v>0.60970000000000002</v>
      </c>
      <c r="BJ22" s="130">
        <v>0</v>
      </c>
      <c r="BK22" s="129">
        <f t="shared" si="71"/>
        <v>4.2</v>
      </c>
      <c r="BL22" s="129">
        <f t="shared" si="10"/>
        <v>1.12734</v>
      </c>
      <c r="BM22" s="129">
        <f>BM$12</f>
        <v>1.16164</v>
      </c>
      <c r="BN22" s="129">
        <f t="shared" si="72"/>
        <v>3.20417</v>
      </c>
      <c r="BO22" s="131">
        <f>BO$12</f>
        <v>4.367E-2</v>
      </c>
      <c r="BP22" s="132">
        <f t="shared" si="140"/>
        <v>2201831</v>
      </c>
      <c r="BQ22" s="941">
        <f t="shared" si="12"/>
        <v>39586.699999999997</v>
      </c>
      <c r="BR22" s="139">
        <f t="shared" si="13"/>
        <v>21327.19</v>
      </c>
      <c r="BS22" s="143">
        <f t="shared" si="14"/>
        <v>1.870247</v>
      </c>
      <c r="BT22" s="132">
        <f t="shared" si="73"/>
        <v>623196</v>
      </c>
      <c r="BU22" s="155">
        <f t="shared" si="74"/>
        <v>33</v>
      </c>
      <c r="BV22" s="141">
        <f t="shared" si="75"/>
        <v>1.5862499999999999</v>
      </c>
      <c r="BX22" s="136">
        <f t="shared" si="76"/>
        <v>0</v>
      </c>
      <c r="BY22" s="136">
        <f t="shared" si="77"/>
        <v>0</v>
      </c>
      <c r="BZ22" s="136">
        <f t="shared" si="78"/>
        <v>0</v>
      </c>
      <c r="CA22" s="136">
        <f t="shared" si="141"/>
        <v>0</v>
      </c>
      <c r="CB22" s="136">
        <f t="shared" si="79"/>
        <v>0</v>
      </c>
      <c r="CC22" s="125">
        <v>76.900000000000006</v>
      </c>
      <c r="CD22" s="133">
        <v>800</v>
      </c>
      <c r="CE22" s="134">
        <f t="shared" si="80"/>
        <v>61520</v>
      </c>
      <c r="CF22" s="932">
        <f>'1.4-2023-ЦТТ'!C41</f>
        <v>0</v>
      </c>
      <c r="CG22" s="932">
        <f>'1.4-2023-ЦТТ'!D41</f>
        <v>0</v>
      </c>
      <c r="CH22" s="932">
        <f>'1.4-2023-ЦТТ'!E41</f>
        <v>0</v>
      </c>
      <c r="CI22" s="932">
        <f>'1.4-2023-ЦТТ'!F41</f>
        <v>0</v>
      </c>
      <c r="CJ22" s="933">
        <f>'1.4-2023-ЦТТ'!G41</f>
        <v>0</v>
      </c>
      <c r="CK22" s="134">
        <f t="shared" si="81"/>
        <v>0</v>
      </c>
      <c r="CL22" s="126">
        <v>12</v>
      </c>
      <c r="CM22" s="936">
        <f t="shared" si="15"/>
        <v>13132</v>
      </c>
      <c r="CN22" s="937">
        <f t="shared" si="16"/>
        <v>1.01525</v>
      </c>
      <c r="CO22" s="290">
        <f t="shared" si="82"/>
        <v>13332</v>
      </c>
      <c r="CP22" s="128">
        <v>1.302</v>
      </c>
      <c r="CQ22" s="129">
        <f>CQ$12</f>
        <v>1.35</v>
      </c>
      <c r="CR22" s="130">
        <v>0</v>
      </c>
      <c r="CS22" s="129">
        <f>CS$12</f>
        <v>0.35963000000000001</v>
      </c>
      <c r="CT22" s="129">
        <f>CT$12</f>
        <v>0.64778999999999998</v>
      </c>
      <c r="CU22" s="130">
        <v>0</v>
      </c>
      <c r="CV22" s="129">
        <f t="shared" si="83"/>
        <v>0</v>
      </c>
      <c r="CW22" s="129">
        <f t="shared" si="19"/>
        <v>1.35568</v>
      </c>
      <c r="CX22" s="129">
        <f>CX$12</f>
        <v>1.16164</v>
      </c>
      <c r="CY22" s="129">
        <f t="shared" si="84"/>
        <v>0</v>
      </c>
      <c r="CZ22" s="131">
        <f>CZ$12</f>
        <v>0.30834</v>
      </c>
      <c r="DA22" s="132">
        <f t="shared" si="142"/>
        <v>0</v>
      </c>
      <c r="DB22" s="941">
        <f t="shared" si="21"/>
        <v>39586.699999999997</v>
      </c>
      <c r="DC22" s="139">
        <f t="shared" si="22"/>
        <v>21588.5</v>
      </c>
      <c r="DD22" s="143">
        <f t="shared" si="23"/>
        <v>0</v>
      </c>
      <c r="DE22" s="132">
        <f t="shared" si="85"/>
        <v>0</v>
      </c>
      <c r="DF22" s="155">
        <f t="shared" si="86"/>
        <v>0</v>
      </c>
      <c r="DG22" s="141">
        <f t="shared" si="87"/>
        <v>0</v>
      </c>
      <c r="DI22" s="136">
        <f t="shared" si="88"/>
        <v>0</v>
      </c>
      <c r="DJ22" s="136">
        <f t="shared" si="89"/>
        <v>0</v>
      </c>
      <c r="DK22" s="136">
        <f t="shared" si="90"/>
        <v>0</v>
      </c>
      <c r="DL22" s="136">
        <f t="shared" si="143"/>
        <v>0</v>
      </c>
      <c r="DM22" s="136">
        <f t="shared" si="91"/>
        <v>0</v>
      </c>
      <c r="DN22" s="125">
        <v>76.900000000000006</v>
      </c>
      <c r="DO22" s="133">
        <v>800</v>
      </c>
      <c r="DP22" s="134">
        <f t="shared" si="92"/>
        <v>61520</v>
      </c>
      <c r="DQ22" s="932">
        <f>'1.4-2023-СЮН'!C41</f>
        <v>0</v>
      </c>
      <c r="DR22" s="932">
        <f>'1.4-2023-СЮН'!D41</f>
        <v>0</v>
      </c>
      <c r="DS22" s="932">
        <f>'1.4-2023-СЮН'!E41</f>
        <v>0</v>
      </c>
      <c r="DT22" s="932">
        <f>'1.4-2023-СЮН'!F41</f>
        <v>0</v>
      </c>
      <c r="DU22" s="933">
        <f>'1.4-2023-СЮН'!G41</f>
        <v>0</v>
      </c>
      <c r="DV22" s="134">
        <f t="shared" si="93"/>
        <v>0</v>
      </c>
      <c r="DW22" s="126">
        <v>12</v>
      </c>
      <c r="DX22" s="936">
        <f t="shared" si="24"/>
        <v>13132</v>
      </c>
      <c r="DY22" s="937">
        <f t="shared" si="25"/>
        <v>1.01525</v>
      </c>
      <c r="DZ22" s="290">
        <f t="shared" si="94"/>
        <v>13332</v>
      </c>
      <c r="EA22" s="128">
        <v>1.302</v>
      </c>
      <c r="EB22" s="129">
        <f>EB$12</f>
        <v>1.3740000000000001</v>
      </c>
      <c r="EC22" s="130">
        <v>0</v>
      </c>
      <c r="ED22" s="129">
        <f>ED$12</f>
        <v>0.22942000000000001</v>
      </c>
      <c r="EE22" s="129">
        <f>EE$12</f>
        <v>0.77515999999999996</v>
      </c>
      <c r="EF22" s="130">
        <v>0</v>
      </c>
      <c r="EG22" s="129">
        <f t="shared" si="95"/>
        <v>0</v>
      </c>
      <c r="EH22" s="129">
        <f>EH$11</f>
        <v>1.2398800000000001</v>
      </c>
      <c r="EI22" s="129">
        <f>EI$12</f>
        <v>1.16164</v>
      </c>
      <c r="EJ22" s="129">
        <f t="shared" si="96"/>
        <v>0</v>
      </c>
      <c r="EK22" s="131">
        <f>EK$12</f>
        <v>0.21531</v>
      </c>
      <c r="EL22" s="132">
        <f t="shared" si="144"/>
        <v>0</v>
      </c>
      <c r="EM22" s="941">
        <f t="shared" si="30"/>
        <v>39586.699999999997</v>
      </c>
      <c r="EN22" s="139">
        <f t="shared" si="31"/>
        <v>21268.53</v>
      </c>
      <c r="EO22" s="143">
        <f t="shared" si="32"/>
        <v>0</v>
      </c>
      <c r="EP22" s="132">
        <f t="shared" si="97"/>
        <v>0</v>
      </c>
      <c r="EQ22" s="155">
        <f t="shared" si="98"/>
        <v>0</v>
      </c>
      <c r="ER22" s="141">
        <f t="shared" si="99"/>
        <v>0</v>
      </c>
      <c r="ET22" s="136">
        <f t="shared" si="100"/>
        <v>0</v>
      </c>
      <c r="EU22" s="136">
        <f t="shared" si="101"/>
        <v>0</v>
      </c>
      <c r="EV22" s="136">
        <f t="shared" si="102"/>
        <v>0</v>
      </c>
      <c r="EW22" s="136">
        <f t="shared" si="145"/>
        <v>0</v>
      </c>
      <c r="EX22" s="136">
        <f t="shared" si="103"/>
        <v>0</v>
      </c>
      <c r="EY22" s="125">
        <v>76.900000000000006</v>
      </c>
      <c r="EZ22" s="133">
        <v>800</v>
      </c>
      <c r="FA22" s="134">
        <f t="shared" si="104"/>
        <v>61520</v>
      </c>
      <c r="FB22" s="932">
        <f>'1.4-2023-СЮТур'!C41</f>
        <v>0</v>
      </c>
      <c r="FC22" s="932">
        <f>'1.4-2023-СЮТур'!D41</f>
        <v>0</v>
      </c>
      <c r="FD22" s="932">
        <f>'1.4-2023-СЮТур'!E41</f>
        <v>0</v>
      </c>
      <c r="FE22" s="932">
        <f>'1.4-2023-СЮТур'!F41</f>
        <v>0</v>
      </c>
      <c r="FF22" s="933">
        <f>'1.4-2023-СЮТур'!G41</f>
        <v>0</v>
      </c>
      <c r="FG22" s="134">
        <f t="shared" si="105"/>
        <v>0</v>
      </c>
      <c r="FH22" s="126">
        <v>12</v>
      </c>
      <c r="FI22" s="936">
        <f t="shared" si="33"/>
        <v>13132</v>
      </c>
      <c r="FJ22" s="937">
        <f t="shared" si="34"/>
        <v>1.01525</v>
      </c>
      <c r="FK22" s="290">
        <f t="shared" si="106"/>
        <v>13332</v>
      </c>
      <c r="FL22" s="128">
        <v>1.302</v>
      </c>
      <c r="FM22" s="129">
        <f>FM$12</f>
        <v>1.2470000000000001</v>
      </c>
      <c r="FN22" s="130">
        <v>0</v>
      </c>
      <c r="FO22" s="129">
        <f>FO$12</f>
        <v>0.18112</v>
      </c>
      <c r="FP22" s="129">
        <f>FP$12</f>
        <v>0.79259000000000002</v>
      </c>
      <c r="FQ22" s="130">
        <v>0</v>
      </c>
      <c r="FR22" s="129">
        <f t="shared" si="107"/>
        <v>0</v>
      </c>
      <c r="FS22" s="129">
        <f t="shared" si="37"/>
        <v>1.0379799999999999</v>
      </c>
      <c r="FT22" s="129">
        <f>FT$12</f>
        <v>1.16164</v>
      </c>
      <c r="FU22" s="129">
        <f t="shared" si="108"/>
        <v>0</v>
      </c>
      <c r="FV22" s="131">
        <f>FV$12</f>
        <v>0</v>
      </c>
      <c r="FW22" s="132">
        <f t="shared" si="146"/>
        <v>0</v>
      </c>
      <c r="FX22" s="941">
        <f t="shared" si="39"/>
        <v>39586.699999999997</v>
      </c>
      <c r="FY22" s="139">
        <f t="shared" si="40"/>
        <v>22961.7</v>
      </c>
      <c r="FZ22" s="143">
        <f t="shared" si="41"/>
        <v>0</v>
      </c>
      <c r="GA22" s="132">
        <f t="shared" si="109"/>
        <v>0</v>
      </c>
      <c r="GB22" s="155">
        <f t="shared" si="110"/>
        <v>0</v>
      </c>
      <c r="GC22" s="141">
        <f t="shared" si="111"/>
        <v>0</v>
      </c>
      <c r="GE22" s="136">
        <f t="shared" si="112"/>
        <v>153.4</v>
      </c>
      <c r="GF22" s="136">
        <f t="shared" si="113"/>
        <v>116.4</v>
      </c>
      <c r="GG22" s="136">
        <f t="shared" si="114"/>
        <v>59.83</v>
      </c>
      <c r="GH22" s="136">
        <f t="shared" si="147"/>
        <v>56.57</v>
      </c>
      <c r="GI22" s="136">
        <f t="shared" si="115"/>
        <v>6.9</v>
      </c>
      <c r="GJ22" s="125">
        <v>76.900000000000006</v>
      </c>
      <c r="GK22" s="133">
        <v>800</v>
      </c>
      <c r="GL22" s="134">
        <f t="shared" si="116"/>
        <v>61520</v>
      </c>
      <c r="GM22" s="232">
        <f t="shared" si="148"/>
        <v>18840</v>
      </c>
      <c r="GN22" s="232">
        <f t="shared" si="149"/>
        <v>99</v>
      </c>
      <c r="GO22" s="232">
        <f t="shared" si="150"/>
        <v>8</v>
      </c>
      <c r="GP22" s="160" t="s">
        <v>492</v>
      </c>
      <c r="GQ22" s="234">
        <f t="shared" si="151"/>
        <v>2.89</v>
      </c>
      <c r="GR22" s="134">
        <f t="shared" si="117"/>
        <v>24</v>
      </c>
      <c r="GS22" s="126">
        <v>12</v>
      </c>
      <c r="GT22" s="936">
        <f t="shared" si="43"/>
        <v>13132</v>
      </c>
      <c r="GU22" s="937">
        <f t="shared" si="44"/>
        <v>1.01525</v>
      </c>
      <c r="GV22" s="290">
        <f t="shared" si="118"/>
        <v>13332</v>
      </c>
      <c r="GW22" s="128">
        <v>1.302</v>
      </c>
      <c r="GX22" s="129">
        <f>GX$12</f>
        <v>1.37104</v>
      </c>
      <c r="GY22" s="130">
        <v>0</v>
      </c>
      <c r="GZ22" s="129">
        <f>GZ$12</f>
        <v>0.33090999999999998</v>
      </c>
      <c r="HA22" s="129">
        <f>HA$12</f>
        <v>0.61443999999999999</v>
      </c>
      <c r="HB22" s="130">
        <v>0</v>
      </c>
      <c r="HC22" s="129">
        <f t="shared" si="119"/>
        <v>4.46</v>
      </c>
      <c r="HD22" s="129">
        <f t="shared" si="47"/>
        <v>1.19937</v>
      </c>
      <c r="HE22" s="129">
        <f>HE$12</f>
        <v>1.16164</v>
      </c>
      <c r="HF22" s="129">
        <f t="shared" si="120"/>
        <v>3.20417</v>
      </c>
      <c r="HG22" s="131">
        <f>HG$12</f>
        <v>0.11525000000000001</v>
      </c>
      <c r="HH22" s="132">
        <f t="shared" si="152"/>
        <v>2322972</v>
      </c>
      <c r="HI22" s="941">
        <f t="shared" si="49"/>
        <v>39586.699999999997</v>
      </c>
      <c r="HJ22" s="139">
        <f t="shared" si="50"/>
        <v>21307.99</v>
      </c>
      <c r="HK22" s="143">
        <f t="shared" si="51"/>
        <v>2.0938859999999999</v>
      </c>
      <c r="HL22" s="132">
        <f t="shared" si="121"/>
        <v>697088</v>
      </c>
      <c r="HM22" s="155">
        <f t="shared" si="122"/>
        <v>37</v>
      </c>
      <c r="HN22" s="141">
        <f t="shared" si="123"/>
        <v>1.61842</v>
      </c>
      <c r="HP22" s="153">
        <f t="shared" si="124"/>
        <v>52.02</v>
      </c>
      <c r="HS22" s="166">
        <f t="shared" si="125"/>
        <v>0</v>
      </c>
      <c r="HT22" s="166">
        <f t="shared" si="126"/>
        <v>18840</v>
      </c>
      <c r="HU22" s="166">
        <f t="shared" si="127"/>
        <v>0</v>
      </c>
      <c r="HV22" s="166">
        <f t="shared" si="128"/>
        <v>0</v>
      </c>
      <c r="HW22" s="166">
        <f t="shared" si="129"/>
        <v>0</v>
      </c>
      <c r="HX22" s="165">
        <f t="shared" si="130"/>
        <v>18840</v>
      </c>
      <c r="HY22" s="166">
        <f t="shared" si="131"/>
        <v>0</v>
      </c>
      <c r="HZ22" s="166">
        <f t="shared" si="132"/>
        <v>2777204.4</v>
      </c>
      <c r="IA22" s="166">
        <f t="shared" si="133"/>
        <v>0</v>
      </c>
      <c r="IB22" s="166">
        <f t="shared" si="134"/>
        <v>0</v>
      </c>
      <c r="IC22" s="166">
        <f t="shared" si="135"/>
        <v>0</v>
      </c>
      <c r="ID22" s="165">
        <f t="shared" si="136"/>
        <v>2777204.4</v>
      </c>
    </row>
    <row r="23" spans="1:238" s="183" customFormat="1" x14ac:dyDescent="0.25">
      <c r="A23" s="167" t="s">
        <v>472</v>
      </c>
      <c r="B23" s="168">
        <f>C23+AJ23</f>
        <v>130.34</v>
      </c>
      <c r="C23" s="168">
        <f>N23*P23*S23*T23*U23*(1+V23+W23+X23+Y23)*Z23/G23/H23</f>
        <v>89.34</v>
      </c>
      <c r="D23" s="168">
        <f>N23*P23*S23*T23*U23*(1+V23+Y23)*Z23/G23/H23</f>
        <v>48.61</v>
      </c>
      <c r="E23" s="168">
        <f t="shared" si="137"/>
        <v>40.729999999999997</v>
      </c>
      <c r="F23" s="168">
        <f t="shared" si="55"/>
        <v>2.87</v>
      </c>
      <c r="G23" s="169">
        <v>76.900000000000006</v>
      </c>
      <c r="H23" s="170">
        <v>800</v>
      </c>
      <c r="I23" s="171">
        <f t="shared" si="56"/>
        <v>61520</v>
      </c>
      <c r="J23" s="152">
        <f>SUM(J13:J14,J16:J22)</f>
        <v>536913</v>
      </c>
      <c r="K23" s="152">
        <f>SUM(K13:K14,K16:K22)</f>
        <v>4201</v>
      </c>
      <c r="L23" s="152">
        <f>SUM(L13:L14,L16:L22)</f>
        <v>445</v>
      </c>
      <c r="M23" s="152"/>
      <c r="N23" s="172">
        <f>SUM(N13:N14,N16:N22)</f>
        <v>68.56</v>
      </c>
      <c r="O23" s="171">
        <f t="shared" si="57"/>
        <v>671</v>
      </c>
      <c r="P23" s="173">
        <v>12</v>
      </c>
      <c r="Q23" s="173">
        <v>13132</v>
      </c>
      <c r="R23" s="357">
        <v>1.01525</v>
      </c>
      <c r="S23" s="358">
        <f t="shared" si="58"/>
        <v>13332</v>
      </c>
      <c r="T23" s="174">
        <v>1.302</v>
      </c>
      <c r="U23" s="175">
        <f>U$11</f>
        <v>1.3958900000000001</v>
      </c>
      <c r="V23" s="176">
        <v>0</v>
      </c>
      <c r="W23" s="175">
        <f>W$11</f>
        <v>0.29175000000000001</v>
      </c>
      <c r="X23" s="175">
        <f>X$11</f>
        <v>0.54637000000000002</v>
      </c>
      <c r="Y23" s="176">
        <v>0</v>
      </c>
      <c r="Z23" s="175">
        <f t="shared" si="59"/>
        <v>0.15</v>
      </c>
      <c r="AA23" s="175">
        <f t="shared" si="2"/>
        <v>1.1649799999999999</v>
      </c>
      <c r="AB23" s="175">
        <f t="shared" si="2"/>
        <v>1.1232899999999999</v>
      </c>
      <c r="AC23" s="175">
        <f t="shared" si="60"/>
        <v>0.11461</v>
      </c>
      <c r="AD23" s="177">
        <f>AD$12</f>
        <v>5.8990000000000001E-2</v>
      </c>
      <c r="AE23" s="178">
        <f>SUM(AE13:AE14,AE16:AE22)</f>
        <v>49202960</v>
      </c>
      <c r="AF23" s="165">
        <v>39586.699999999997</v>
      </c>
      <c r="AG23" s="179">
        <f t="shared" si="4"/>
        <v>20976.69</v>
      </c>
      <c r="AH23" s="180">
        <f t="shared" si="5"/>
        <v>67</v>
      </c>
      <c r="AI23" s="181">
        <f t="shared" si="61"/>
        <v>21958567</v>
      </c>
      <c r="AJ23" s="181">
        <f t="shared" si="62"/>
        <v>41</v>
      </c>
      <c r="AK23" s="182">
        <f t="shared" si="63"/>
        <v>1.84345</v>
      </c>
      <c r="AM23" s="168">
        <f>AN23+BU23</f>
        <v>120.13</v>
      </c>
      <c r="AN23" s="168">
        <f>AY23*BA23*BD23*BE23*BF23*(1+BG23+BH23+BI23+BJ23)*BK23/AR23/AS23</f>
        <v>87.13</v>
      </c>
      <c r="AO23" s="168">
        <f>AY23*BA23*BD23*BE23*BF23*(1+BG23+BJ23)*BK23/AR23/AS23</f>
        <v>42.96</v>
      </c>
      <c r="AP23" s="168">
        <f t="shared" si="139"/>
        <v>44.17</v>
      </c>
      <c r="AQ23" s="168">
        <f t="shared" si="67"/>
        <v>1.88</v>
      </c>
      <c r="AR23" s="169">
        <v>76.900000000000006</v>
      </c>
      <c r="AS23" s="170">
        <v>800</v>
      </c>
      <c r="AT23" s="171">
        <f t="shared" si="68"/>
        <v>61520</v>
      </c>
      <c r="AU23" s="152">
        <f>SUM(AU13:AU14,AU16:AU22)</f>
        <v>416037</v>
      </c>
      <c r="AV23" s="152">
        <f>SUM(AV13:AV14,AV16:AV22)</f>
        <v>2610</v>
      </c>
      <c r="AW23" s="152">
        <f>SUM(AW13:AW14,AW16:AW22)</f>
        <v>158</v>
      </c>
      <c r="AX23" s="152"/>
      <c r="AY23" s="172">
        <f>SUM(AY13:AY14,AY16:AY22)</f>
        <v>49</v>
      </c>
      <c r="AZ23" s="171">
        <f t="shared" si="69"/>
        <v>520</v>
      </c>
      <c r="BA23" s="173">
        <v>12</v>
      </c>
      <c r="BB23" s="939">
        <f t="shared" si="6"/>
        <v>13132</v>
      </c>
      <c r="BC23" s="940">
        <f t="shared" si="7"/>
        <v>1.01525</v>
      </c>
      <c r="BD23" s="358">
        <f t="shared" si="70"/>
        <v>13332</v>
      </c>
      <c r="BE23" s="174">
        <v>1.302</v>
      </c>
      <c r="BF23" s="175">
        <f>BF$11</f>
        <v>1.3626799999999999</v>
      </c>
      <c r="BG23" s="176">
        <v>0</v>
      </c>
      <c r="BH23" s="175">
        <f>BH$11</f>
        <v>0.42503000000000002</v>
      </c>
      <c r="BI23" s="175">
        <f>BI$11</f>
        <v>0.60343000000000002</v>
      </c>
      <c r="BJ23" s="176">
        <v>0</v>
      </c>
      <c r="BK23" s="175">
        <f t="shared" si="71"/>
        <v>0.19</v>
      </c>
      <c r="BL23" s="175">
        <f t="shared" si="10"/>
        <v>1.12734</v>
      </c>
      <c r="BM23" s="175">
        <f t="shared" si="10"/>
        <v>1.1232899999999999</v>
      </c>
      <c r="BN23" s="175">
        <f t="shared" si="72"/>
        <v>0.14788000000000001</v>
      </c>
      <c r="BO23" s="177">
        <f>BO$12</f>
        <v>4.367E-2</v>
      </c>
      <c r="BP23" s="178">
        <f>SUM(BP13:BP14,BP16:BP22)</f>
        <v>36418003</v>
      </c>
      <c r="BQ23" s="941">
        <f t="shared" si="12"/>
        <v>39586.699999999997</v>
      </c>
      <c r="BR23" s="179">
        <f t="shared" si="13"/>
        <v>21419.45</v>
      </c>
      <c r="BS23" s="180">
        <f t="shared" si="14"/>
        <v>41.3</v>
      </c>
      <c r="BT23" s="181">
        <f t="shared" si="73"/>
        <v>13821354</v>
      </c>
      <c r="BU23" s="181">
        <f t="shared" si="74"/>
        <v>33</v>
      </c>
      <c r="BV23" s="182">
        <f t="shared" si="75"/>
        <v>1.76816</v>
      </c>
      <c r="BX23" s="168">
        <f>BY23+DF23</f>
        <v>186.97</v>
      </c>
      <c r="BY23" s="168">
        <f>CJ23*CL23*CO23*CP23*CQ23*(1+CR23+CS23+CT23+CU23)*CV23/CC23/CD23</f>
        <v>143.97</v>
      </c>
      <c r="BZ23" s="168">
        <f>CJ23*CL23*CO23*CP23*CQ23*(1+CR23+CU23)*CV23/CC23/CD23</f>
        <v>71.72</v>
      </c>
      <c r="CA23" s="168">
        <f t="shared" si="141"/>
        <v>72.25</v>
      </c>
      <c r="CB23" s="168">
        <f t="shared" si="79"/>
        <v>22.11</v>
      </c>
      <c r="CC23" s="169">
        <v>76.900000000000006</v>
      </c>
      <c r="CD23" s="170">
        <v>800</v>
      </c>
      <c r="CE23" s="171">
        <f t="shared" si="80"/>
        <v>61520</v>
      </c>
      <c r="CF23" s="152">
        <f>SUM(CF13:CF14,CF16:CF22)</f>
        <v>230769</v>
      </c>
      <c r="CG23" s="152">
        <f>SUM(CG13:CG14,CG16:CG22)</f>
        <v>1300</v>
      </c>
      <c r="CH23" s="152">
        <f>SUM(CH13:CH14,CH16:CH22)</f>
        <v>126</v>
      </c>
      <c r="CI23" s="152"/>
      <c r="CJ23" s="172">
        <f>SUM(CJ13:CJ14,CJ16:CJ22)</f>
        <v>38.270000000000003</v>
      </c>
      <c r="CK23" s="171">
        <f t="shared" si="81"/>
        <v>288</v>
      </c>
      <c r="CL23" s="173">
        <v>12</v>
      </c>
      <c r="CM23" s="939">
        <f t="shared" si="15"/>
        <v>13132</v>
      </c>
      <c r="CN23" s="940">
        <f t="shared" si="16"/>
        <v>1.01525</v>
      </c>
      <c r="CO23" s="358">
        <f t="shared" si="82"/>
        <v>13332</v>
      </c>
      <c r="CP23" s="174">
        <v>1.302</v>
      </c>
      <c r="CQ23" s="175">
        <f>CQ$11</f>
        <v>1.35</v>
      </c>
      <c r="CR23" s="176">
        <v>0</v>
      </c>
      <c r="CS23" s="175">
        <f>CS$11</f>
        <v>0.35963000000000001</v>
      </c>
      <c r="CT23" s="175">
        <f>CT$11</f>
        <v>0.64778999999999998</v>
      </c>
      <c r="CU23" s="176">
        <v>0</v>
      </c>
      <c r="CV23" s="175">
        <f t="shared" si="83"/>
        <v>0.41</v>
      </c>
      <c r="CW23" s="175">
        <f t="shared" si="19"/>
        <v>1.35568</v>
      </c>
      <c r="CX23" s="175">
        <f t="shared" si="19"/>
        <v>1.1232899999999999</v>
      </c>
      <c r="CY23" s="175">
        <f t="shared" si="84"/>
        <v>0.26701000000000003</v>
      </c>
      <c r="CZ23" s="177">
        <f>CZ$12</f>
        <v>0.30834</v>
      </c>
      <c r="DA23" s="178">
        <f>SUM(DA13:DA14,DA16:DA22)</f>
        <v>37986227</v>
      </c>
      <c r="DB23" s="941">
        <f t="shared" si="21"/>
        <v>39586.699999999997</v>
      </c>
      <c r="DC23" s="179">
        <f t="shared" si="22"/>
        <v>21588.5</v>
      </c>
      <c r="DD23" s="180">
        <f t="shared" si="23"/>
        <v>29.1</v>
      </c>
      <c r="DE23" s="181">
        <f t="shared" si="85"/>
        <v>9815393</v>
      </c>
      <c r="DF23" s="181">
        <f t="shared" si="86"/>
        <v>43</v>
      </c>
      <c r="DG23" s="182">
        <f t="shared" si="87"/>
        <v>1.59955</v>
      </c>
      <c r="DI23" s="168">
        <f>DJ23+EQ23</f>
        <v>49.92</v>
      </c>
      <c r="DJ23" s="168">
        <f>DU23*DW23*DZ23*EA23*EB23*(1+EC23+ED23+EE23+EF23)*EG23/DN23/DO23</f>
        <v>20.92</v>
      </c>
      <c r="DK23" s="168">
        <f>DU23*DW23*DZ23*EA23*EB23*(1+EC23+EF23)*EG23/DN23/DO23</f>
        <v>10.43</v>
      </c>
      <c r="DL23" s="168">
        <f t="shared" si="143"/>
        <v>10.49</v>
      </c>
      <c r="DM23" s="168">
        <f t="shared" si="91"/>
        <v>2.25</v>
      </c>
      <c r="DN23" s="169">
        <v>76.900000000000006</v>
      </c>
      <c r="DO23" s="170">
        <v>800</v>
      </c>
      <c r="DP23" s="171">
        <f t="shared" si="92"/>
        <v>61520</v>
      </c>
      <c r="DQ23" s="152">
        <f>SUM(DQ13:DQ14,DQ16:DQ22)</f>
        <v>101304</v>
      </c>
      <c r="DR23" s="152">
        <f>SUM(DR13:DR14,DR16:DR22)</f>
        <v>739</v>
      </c>
      <c r="DS23" s="152">
        <f>SUM(DS13:DS14,DS16:DS22)</f>
        <v>54</v>
      </c>
      <c r="DT23" s="152"/>
      <c r="DU23" s="172">
        <f>SUM(DU13:DU14,DU16:DU22)</f>
        <v>2.67</v>
      </c>
      <c r="DV23" s="171">
        <f t="shared" si="93"/>
        <v>127</v>
      </c>
      <c r="DW23" s="173">
        <v>12</v>
      </c>
      <c r="DX23" s="939">
        <f t="shared" si="24"/>
        <v>13132</v>
      </c>
      <c r="DY23" s="940">
        <f t="shared" si="25"/>
        <v>1.01525</v>
      </c>
      <c r="DZ23" s="358">
        <f t="shared" si="94"/>
        <v>13332</v>
      </c>
      <c r="EA23" s="174">
        <v>1.302</v>
      </c>
      <c r="EB23" s="175">
        <f>EB$11</f>
        <v>1.3740000000000001</v>
      </c>
      <c r="EC23" s="176">
        <v>0</v>
      </c>
      <c r="ED23" s="175">
        <f>ED$11</f>
        <v>0.22942000000000001</v>
      </c>
      <c r="EE23" s="175">
        <f>EE$11</f>
        <v>0.77515999999999996</v>
      </c>
      <c r="EF23" s="176">
        <v>0</v>
      </c>
      <c r="EG23" s="175">
        <f t="shared" si="95"/>
        <v>0.84</v>
      </c>
      <c r="EH23" s="175">
        <f>EH$11</f>
        <v>1.2398800000000001</v>
      </c>
      <c r="EI23" s="175">
        <f>EI$11</f>
        <v>1.1232899999999999</v>
      </c>
      <c r="EJ23" s="175">
        <f t="shared" si="96"/>
        <v>0.60550999999999999</v>
      </c>
      <c r="EK23" s="177">
        <f>EK$12</f>
        <v>0.21531</v>
      </c>
      <c r="EL23" s="178">
        <f>SUM(EL13:EL14,EL16:EL22)</f>
        <v>2347214</v>
      </c>
      <c r="EM23" s="941">
        <f t="shared" si="30"/>
        <v>39586.699999999997</v>
      </c>
      <c r="EN23" s="179">
        <f t="shared" si="31"/>
        <v>21268.53</v>
      </c>
      <c r="EO23" s="180">
        <f t="shared" si="32"/>
        <v>8.8000000000000007</v>
      </c>
      <c r="EP23" s="181">
        <f t="shared" si="97"/>
        <v>2924236</v>
      </c>
      <c r="EQ23" s="181">
        <f t="shared" si="98"/>
        <v>29</v>
      </c>
      <c r="ER23" s="182">
        <f t="shared" si="99"/>
        <v>3.78044</v>
      </c>
      <c r="ET23" s="168">
        <f>EU23+GB23</f>
        <v>87.52</v>
      </c>
      <c r="EU23" s="168">
        <f>FF23*FH23*FK23*FL23*FM23*(1+FN23+FO23+FP23+FQ23)*FR23/EY23/EZ23</f>
        <v>65.52</v>
      </c>
      <c r="EV23" s="168">
        <f>FF23*FH23*FK23*FL23*FM23*(1+FN23+FQ23)*FR23/EY23/EZ23</f>
        <v>33.200000000000003</v>
      </c>
      <c r="EW23" s="168">
        <f t="shared" si="145"/>
        <v>32.32</v>
      </c>
      <c r="EX23" s="168">
        <f t="shared" si="103"/>
        <v>0</v>
      </c>
      <c r="EY23" s="169">
        <v>76.900000000000006</v>
      </c>
      <c r="EZ23" s="170">
        <v>800</v>
      </c>
      <c r="FA23" s="171">
        <f t="shared" si="104"/>
        <v>61520</v>
      </c>
      <c r="FB23" s="152">
        <f>SUM(FB13:FB14,FB16:FB22)</f>
        <v>66420</v>
      </c>
      <c r="FC23" s="152">
        <f>SUM(FC13:FC14,FC16:FC22)</f>
        <v>570</v>
      </c>
      <c r="FD23" s="152">
        <f>SUM(FD13:FD14,FD16:FD22)</f>
        <v>55</v>
      </c>
      <c r="FE23" s="152"/>
      <c r="FF23" s="172">
        <f>SUM(FF13:FF14,FF16:FF22)</f>
        <v>7.28</v>
      </c>
      <c r="FG23" s="171">
        <f t="shared" si="105"/>
        <v>83</v>
      </c>
      <c r="FH23" s="173">
        <v>12</v>
      </c>
      <c r="FI23" s="939">
        <f t="shared" si="33"/>
        <v>13132</v>
      </c>
      <c r="FJ23" s="940">
        <f t="shared" si="34"/>
        <v>1.01525</v>
      </c>
      <c r="FK23" s="358">
        <f t="shared" si="106"/>
        <v>13332</v>
      </c>
      <c r="FL23" s="174">
        <v>1.302</v>
      </c>
      <c r="FM23" s="175">
        <f>FM$11</f>
        <v>1.2470000000000001</v>
      </c>
      <c r="FN23" s="176">
        <v>0</v>
      </c>
      <c r="FO23" s="175">
        <f>FO$11</f>
        <v>0.18112</v>
      </c>
      <c r="FP23" s="175">
        <f>FP$11</f>
        <v>0.79259000000000002</v>
      </c>
      <c r="FQ23" s="176">
        <v>0</v>
      </c>
      <c r="FR23" s="175">
        <f t="shared" si="107"/>
        <v>1.08</v>
      </c>
      <c r="FS23" s="175">
        <f t="shared" si="37"/>
        <v>1.0379799999999999</v>
      </c>
      <c r="FT23" s="175">
        <f t="shared" si="37"/>
        <v>1.1232899999999999</v>
      </c>
      <c r="FU23" s="175">
        <f t="shared" si="108"/>
        <v>0.92650999999999994</v>
      </c>
      <c r="FV23" s="177">
        <f>FV$12</f>
        <v>0</v>
      </c>
      <c r="FW23" s="178">
        <f>SUM(FW13:FW14,FW16:FW22)</f>
        <v>4351838</v>
      </c>
      <c r="FX23" s="941">
        <f t="shared" si="39"/>
        <v>39586.699999999997</v>
      </c>
      <c r="FY23" s="179">
        <f t="shared" si="40"/>
        <v>22961.7</v>
      </c>
      <c r="FZ23" s="180">
        <f t="shared" si="41"/>
        <v>4</v>
      </c>
      <c r="GA23" s="181">
        <f t="shared" si="109"/>
        <v>1435014</v>
      </c>
      <c r="GB23" s="181">
        <f t="shared" si="110"/>
        <v>22</v>
      </c>
      <c r="GC23" s="182">
        <f t="shared" si="111"/>
        <v>1.66265</v>
      </c>
      <c r="GE23" s="168">
        <f>GF23+HM23</f>
        <v>126.53</v>
      </c>
      <c r="GF23" s="168">
        <f>GQ23*GS23*GV23*GW23*GX23*(1+GY23+GZ23+HA23+HB23)*HC23/GJ23/GK23</f>
        <v>89.53</v>
      </c>
      <c r="GG23" s="168">
        <f>GQ23*GS23*GV23*GW23*GX23*(1+GY23+HB23)*HC23/GJ23/GK23</f>
        <v>46.08</v>
      </c>
      <c r="GH23" s="168">
        <f t="shared" si="147"/>
        <v>43.45</v>
      </c>
      <c r="GI23" s="168">
        <f t="shared" si="115"/>
        <v>5.31</v>
      </c>
      <c r="GJ23" s="169">
        <v>76.900000000000006</v>
      </c>
      <c r="GK23" s="170">
        <v>800</v>
      </c>
      <c r="GL23" s="171">
        <f t="shared" si="116"/>
        <v>61520</v>
      </c>
      <c r="GM23" s="152">
        <f>SUM(GM13:GM14,GM16:GM22)</f>
        <v>1351443</v>
      </c>
      <c r="GN23" s="152">
        <f>SUM(GN13:GN14,GN16:GN22)</f>
        <v>9420</v>
      </c>
      <c r="GO23" s="152">
        <f>SUM(GO13:GO14,GO16:GO22)</f>
        <v>838</v>
      </c>
      <c r="GP23" s="152" t="s">
        <v>492</v>
      </c>
      <c r="GQ23" s="172">
        <f>SUM(GQ13:GQ14,GQ16:GQ22)</f>
        <v>165.78</v>
      </c>
      <c r="GR23" s="171">
        <f t="shared" si="117"/>
        <v>1689</v>
      </c>
      <c r="GS23" s="173">
        <v>12</v>
      </c>
      <c r="GT23" s="939">
        <f t="shared" si="43"/>
        <v>13132</v>
      </c>
      <c r="GU23" s="940">
        <f t="shared" si="44"/>
        <v>1.01525</v>
      </c>
      <c r="GV23" s="358">
        <f t="shared" si="118"/>
        <v>13332</v>
      </c>
      <c r="GW23" s="174">
        <v>1.302</v>
      </c>
      <c r="GX23" s="175">
        <f>GX$11</f>
        <v>1.3681000000000001</v>
      </c>
      <c r="GY23" s="176">
        <v>0</v>
      </c>
      <c r="GZ23" s="175">
        <f>GZ$11</f>
        <v>0.33133000000000001</v>
      </c>
      <c r="HA23" s="175">
        <f>HA$11</f>
        <v>0.61182000000000003</v>
      </c>
      <c r="HB23" s="176">
        <v>0</v>
      </c>
      <c r="HC23" s="175">
        <f t="shared" si="119"/>
        <v>0.06</v>
      </c>
      <c r="HD23" s="175">
        <f t="shared" si="47"/>
        <v>1.19937</v>
      </c>
      <c r="HE23" s="175">
        <f t="shared" si="47"/>
        <v>1.1232899999999999</v>
      </c>
      <c r="HF23" s="175">
        <f t="shared" si="120"/>
        <v>4.5530000000000001E-2</v>
      </c>
      <c r="HG23" s="177">
        <f>HG$12</f>
        <v>0.11525000000000001</v>
      </c>
      <c r="HH23" s="178">
        <f>SUM(HH13:HH14,HH16:HH22)</f>
        <v>131282451</v>
      </c>
      <c r="HI23" s="941">
        <f t="shared" si="49"/>
        <v>39586.699999999997</v>
      </c>
      <c r="HJ23" s="179">
        <f t="shared" si="50"/>
        <v>21347.19</v>
      </c>
      <c r="HK23" s="180">
        <f t="shared" si="51"/>
        <v>150.19999999999999</v>
      </c>
      <c r="HL23" s="181">
        <f t="shared" si="121"/>
        <v>50095980</v>
      </c>
      <c r="HM23" s="181">
        <f t="shared" si="122"/>
        <v>37</v>
      </c>
      <c r="HN23" s="182">
        <f t="shared" si="123"/>
        <v>1.8029500000000001</v>
      </c>
      <c r="HP23" s="172">
        <f>GQ23*18</f>
        <v>2984.04</v>
      </c>
      <c r="HS23" s="178">
        <f t="shared" ref="HS23:ID23" si="153">SUM(HS13:HS14,HS16:HS22)</f>
        <v>536913</v>
      </c>
      <c r="HT23" s="178">
        <f t="shared" si="153"/>
        <v>416037</v>
      </c>
      <c r="HU23" s="178">
        <f t="shared" si="153"/>
        <v>230769</v>
      </c>
      <c r="HV23" s="178">
        <f t="shared" si="153"/>
        <v>101304</v>
      </c>
      <c r="HW23" s="178">
        <f t="shared" si="153"/>
        <v>66420</v>
      </c>
      <c r="HX23" s="178">
        <f t="shared" si="153"/>
        <v>1351443</v>
      </c>
      <c r="HY23" s="178">
        <f t="shared" si="153"/>
        <v>69685182</v>
      </c>
      <c r="HZ23" s="178">
        <f t="shared" si="153"/>
        <v>49377493</v>
      </c>
      <c r="IA23" s="178">
        <f t="shared" si="153"/>
        <v>42851433</v>
      </c>
      <c r="IB23" s="178">
        <f t="shared" si="153"/>
        <v>5057096</v>
      </c>
      <c r="IC23" s="178">
        <f t="shared" si="153"/>
        <v>5813078</v>
      </c>
      <c r="ID23" s="178">
        <f t="shared" si="153"/>
        <v>172784282</v>
      </c>
    </row>
    <row r="24" spans="1:238" s="184" customFormat="1" ht="12" x14ac:dyDescent="0.25">
      <c r="A24" s="184" t="s">
        <v>473</v>
      </c>
      <c r="O24" s="184">
        <f>SUM(O13:O15,O19:O22)</f>
        <v>671</v>
      </c>
      <c r="AH24" s="184">
        <f>SUM(AH13:AH14,AH16:AH22)</f>
        <v>67</v>
      </c>
      <c r="AI24" s="184">
        <f>SUM(AI13:AI14,AI16:AI22)</f>
        <v>21958567</v>
      </c>
      <c r="AZ24" s="184">
        <f>SUM(AZ13:AZ15,AZ19:AZ22)</f>
        <v>521</v>
      </c>
      <c r="BP24" s="184" t="e">
        <f>#REF!</f>
        <v>#REF!</v>
      </c>
      <c r="BS24" s="184">
        <f>SUM(BS13:BS14,BS16:BS22)</f>
        <v>41</v>
      </c>
      <c r="BT24" s="184">
        <f>SUM(BT13:BT14,BT16:BT22)</f>
        <v>13818658</v>
      </c>
      <c r="CK24" s="184">
        <f>SUM(CK13:CK15,CK19:CK22)</f>
        <v>289</v>
      </c>
      <c r="DA24" s="184" t="e">
        <f>#REF!</f>
        <v>#REF!</v>
      </c>
      <c r="DD24" s="184">
        <f>SUM(DD13:DD14,DD16:DD22)</f>
        <v>29</v>
      </c>
      <c r="DE24" s="184">
        <f>SUM(DE13:DE14,DE16:DE22)</f>
        <v>9815394</v>
      </c>
      <c r="DV24" s="184">
        <f>SUM(DV13:DV15,DV19:DV22)</f>
        <v>127</v>
      </c>
      <c r="EL24" s="184" t="e">
        <f>#REF!</f>
        <v>#REF!</v>
      </c>
      <c r="EO24" s="184">
        <f>SUM(EO13:EO14,EO16:EO22)</f>
        <v>9</v>
      </c>
      <c r="EP24" s="184">
        <f>SUM(EP13:EP14,EP16:EP22)</f>
        <v>2924236</v>
      </c>
      <c r="FG24" s="184">
        <f>SUM(FG13:FG15,FG19:FG22)</f>
        <v>83</v>
      </c>
      <c r="FW24" s="184" t="e">
        <f>#REF!</f>
        <v>#REF!</v>
      </c>
      <c r="FZ24" s="184">
        <f>SUM(FZ13:FZ14,FZ16:FZ22)</f>
        <v>4</v>
      </c>
      <c r="GA24" s="184">
        <f>SUM(GA13:GA14,GA16:GA22)</f>
        <v>1435014</v>
      </c>
      <c r="GR24" s="184">
        <f>SUM(GR13:GR15,GR19:GR22)</f>
        <v>1690</v>
      </c>
      <c r="HH24" s="184" t="e">
        <f>AE24+BP24+DA24+EL24+FW24</f>
        <v>#REF!</v>
      </c>
      <c r="HK24" s="184">
        <f>SUM(HK13:HK14,HK16:HK22)</f>
        <v>150</v>
      </c>
      <c r="HL24" s="184">
        <f>SUM(HL13:HL14,HL16:HL22)</f>
        <v>50094697</v>
      </c>
    </row>
    <row r="25" spans="1:238" x14ac:dyDescent="0.25">
      <c r="H25" s="70"/>
      <c r="I25" s="70"/>
      <c r="AS25" s="70"/>
      <c r="AT25" s="70"/>
      <c r="CD25" s="70"/>
      <c r="CE25" s="70"/>
      <c r="DO25" s="70"/>
      <c r="DP25" s="70"/>
      <c r="EZ25" s="70"/>
      <c r="FA25" s="70"/>
      <c r="GK25" s="70"/>
      <c r="GL25" s="70"/>
    </row>
    <row r="26" spans="1:238" x14ac:dyDescent="0.25">
      <c r="H26" s="70"/>
      <c r="I26" s="70"/>
      <c r="AS26" s="70"/>
      <c r="AT26" s="70"/>
      <c r="CD26" s="70"/>
      <c r="CE26" s="70"/>
      <c r="DO26" s="70"/>
      <c r="DP26" s="70"/>
      <c r="EZ26" s="70"/>
      <c r="FA26" s="70"/>
      <c r="GK26" s="70"/>
      <c r="GL26" s="70"/>
    </row>
    <row r="27" spans="1:238" x14ac:dyDescent="0.25">
      <c r="G27" s="117"/>
      <c r="H27" s="70"/>
      <c r="I27" s="70"/>
      <c r="AR27" s="117"/>
      <c r="AS27" s="70"/>
      <c r="AT27" s="70"/>
      <c r="CC27" s="117"/>
      <c r="CD27" s="70"/>
      <c r="CE27" s="70"/>
      <c r="DN27" s="117"/>
      <c r="DO27" s="70"/>
      <c r="DP27" s="70"/>
      <c r="EY27" s="117"/>
      <c r="EZ27" s="70"/>
      <c r="FA27" s="70"/>
      <c r="GF27" s="66" t="s">
        <v>452</v>
      </c>
      <c r="GJ27" s="117"/>
      <c r="GK27" s="70"/>
      <c r="GL27" s="70"/>
      <c r="HE27" s="1022" t="s">
        <v>275</v>
      </c>
      <c r="HF27" s="1022"/>
      <c r="HG27" s="1022"/>
      <c r="HH27" s="1022"/>
      <c r="HI27" s="1022"/>
      <c r="HJ27" s="1022"/>
      <c r="HK27" s="1022"/>
      <c r="HL27" s="1022"/>
      <c r="HM27" s="1022"/>
      <c r="HN27" s="1022"/>
    </row>
    <row r="28" spans="1:238" x14ac:dyDescent="0.25">
      <c r="H28" s="70"/>
      <c r="I28" s="70"/>
      <c r="AS28" s="70"/>
      <c r="AT28" s="70"/>
      <c r="CD28" s="70"/>
      <c r="CE28" s="70"/>
      <c r="DO28" s="70"/>
      <c r="DP28" s="70"/>
      <c r="EZ28" s="70"/>
      <c r="FA28" s="70"/>
      <c r="GK28" s="70"/>
      <c r="GL28" s="70"/>
    </row>
    <row r="29" spans="1:238" x14ac:dyDescent="0.25">
      <c r="H29" s="70"/>
      <c r="I29" s="70"/>
      <c r="AS29" s="70"/>
      <c r="AT29" s="70"/>
      <c r="CD29" s="70"/>
      <c r="CE29" s="70"/>
      <c r="DO29" s="70"/>
      <c r="DP29" s="70"/>
      <c r="EZ29" s="70"/>
      <c r="FA29" s="70"/>
      <c r="GK29" s="70"/>
      <c r="GL29" s="70"/>
    </row>
  </sheetData>
  <mergeCells count="199">
    <mergeCell ref="HE1:HN1"/>
    <mergeCell ref="HE27:HN27"/>
    <mergeCell ref="HP6:HP8"/>
    <mergeCell ref="B7:B8"/>
    <mergeCell ref="GE7:GE8"/>
    <mergeCell ref="GE6:HN6"/>
    <mergeCell ref="ET6:GC6"/>
    <mergeCell ref="DI6:ER6"/>
    <mergeCell ref="BX6:DG6"/>
    <mergeCell ref="EU2:GC2"/>
    <mergeCell ref="EU3:GC3"/>
    <mergeCell ref="EU4:GC4"/>
    <mergeCell ref="EU5:GC5"/>
    <mergeCell ref="GF2:HN2"/>
    <mergeCell ref="GF3:HN3"/>
    <mergeCell ref="GF4:HN4"/>
    <mergeCell ref="GF5:HN5"/>
    <mergeCell ref="Y7:Y8"/>
    <mergeCell ref="Z7:Z8"/>
    <mergeCell ref="AA7:AC7"/>
    <mergeCell ref="AD7:AD8"/>
    <mergeCell ref="AF7:AK7"/>
    <mergeCell ref="AN7:AN8"/>
    <mergeCell ref="AM7:AM8"/>
    <mergeCell ref="A7:A8"/>
    <mergeCell ref="C7:C8"/>
    <mergeCell ref="BY2:DG2"/>
    <mergeCell ref="BY3:DG3"/>
    <mergeCell ref="BY4:DG4"/>
    <mergeCell ref="BY5:DG5"/>
    <mergeCell ref="DJ2:ER2"/>
    <mergeCell ref="DJ3:ER3"/>
    <mergeCell ref="DJ4:ER4"/>
    <mergeCell ref="DJ5:ER5"/>
    <mergeCell ref="B6:AK6"/>
    <mergeCell ref="AM6:BV6"/>
    <mergeCell ref="K7:K8"/>
    <mergeCell ref="L7:L8"/>
    <mergeCell ref="M7:M8"/>
    <mergeCell ref="N7:N8"/>
    <mergeCell ref="O7:O8"/>
    <mergeCell ref="P7:P8"/>
    <mergeCell ref="D7:E7"/>
    <mergeCell ref="F7:F8"/>
    <mergeCell ref="G7:G8"/>
    <mergeCell ref="H7:H8"/>
    <mergeCell ref="I7:I8"/>
    <mergeCell ref="J7:J8"/>
    <mergeCell ref="S7:S8"/>
    <mergeCell ref="T7:T8"/>
    <mergeCell ref="U7:U8"/>
    <mergeCell ref="V7:V8"/>
    <mergeCell ref="W7:W8"/>
    <mergeCell ref="X7:X8"/>
    <mergeCell ref="AV7:AV8"/>
    <mergeCell ref="AW7:AW8"/>
    <mergeCell ref="AX7:AX8"/>
    <mergeCell ref="AY7:AY8"/>
    <mergeCell ref="AZ7:AZ8"/>
    <mergeCell ref="BA7:BA8"/>
    <mergeCell ref="AO7:AP7"/>
    <mergeCell ref="AQ7:AQ8"/>
    <mergeCell ref="AR7:AR8"/>
    <mergeCell ref="AS7:AS8"/>
    <mergeCell ref="AT7:AT8"/>
    <mergeCell ref="AU7:AU8"/>
    <mergeCell ref="BJ7:BJ8"/>
    <mergeCell ref="BK7:BK8"/>
    <mergeCell ref="BL7:BN7"/>
    <mergeCell ref="BO7:BO8"/>
    <mergeCell ref="BQ7:BV7"/>
    <mergeCell ref="BY7:BY8"/>
    <mergeCell ref="BX7:BX8"/>
    <mergeCell ref="BD7:BD8"/>
    <mergeCell ref="BE7:BE8"/>
    <mergeCell ref="BF7:BF8"/>
    <mergeCell ref="BG7:BG8"/>
    <mergeCell ref="BH7:BH8"/>
    <mergeCell ref="BI7:BI8"/>
    <mergeCell ref="BZ7:CA7"/>
    <mergeCell ref="CB7:CB8"/>
    <mergeCell ref="CC7:CC8"/>
    <mergeCell ref="CD7:CD8"/>
    <mergeCell ref="CE7:CE8"/>
    <mergeCell ref="CF7:CF8"/>
    <mergeCell ref="CG7:CG8"/>
    <mergeCell ref="CH7:CH8"/>
    <mergeCell ref="CI7:CI8"/>
    <mergeCell ref="CS7:CS8"/>
    <mergeCell ref="CT7:CT8"/>
    <mergeCell ref="CZ7:CZ8"/>
    <mergeCell ref="CU7:CU8"/>
    <mergeCell ref="CV7:CV8"/>
    <mergeCell ref="CW7:CY7"/>
    <mergeCell ref="CJ7:CJ8"/>
    <mergeCell ref="CK7:CK8"/>
    <mergeCell ref="CL7:CL8"/>
    <mergeCell ref="CP7:CP8"/>
    <mergeCell ref="CQ7:CQ8"/>
    <mergeCell ref="CR7:CR8"/>
    <mergeCell ref="CO7:CO8"/>
    <mergeCell ref="DO7:DO8"/>
    <mergeCell ref="DP7:DP8"/>
    <mergeCell ref="DQ7:DQ8"/>
    <mergeCell ref="DT7:DT8"/>
    <mergeCell ref="DR7:DR8"/>
    <mergeCell ref="DS7:DS8"/>
    <mergeCell ref="DB7:DG7"/>
    <mergeCell ref="DJ7:DJ8"/>
    <mergeCell ref="DI7:DI8"/>
    <mergeCell ref="DM7:DM8"/>
    <mergeCell ref="DN7:DN8"/>
    <mergeCell ref="DK7:DL7"/>
    <mergeCell ref="ED7:ED8"/>
    <mergeCell ref="EE7:EE8"/>
    <mergeCell ref="EH7:EJ7"/>
    <mergeCell ref="EK7:EK8"/>
    <mergeCell ref="EF7:EF8"/>
    <mergeCell ref="EG7:EG8"/>
    <mergeCell ref="DU7:DU8"/>
    <mergeCell ref="DV7:DV8"/>
    <mergeCell ref="DW7:DW8"/>
    <mergeCell ref="EB7:EB8"/>
    <mergeCell ref="EC7:EC8"/>
    <mergeCell ref="DZ7:DZ8"/>
    <mergeCell ref="EA7:EA8"/>
    <mergeCell ref="EZ7:EZ8"/>
    <mergeCell ref="FA7:FA8"/>
    <mergeCell ref="FB7:FB8"/>
    <mergeCell ref="FD7:FD8"/>
    <mergeCell ref="FE7:FE8"/>
    <mergeCell ref="FC7:FC8"/>
    <mergeCell ref="EM7:ER7"/>
    <mergeCell ref="EU7:EU8"/>
    <mergeCell ref="ET7:ET8"/>
    <mergeCell ref="EY7:EY8"/>
    <mergeCell ref="EV7:EW7"/>
    <mergeCell ref="EX7:EX8"/>
    <mergeCell ref="FV7:FV8"/>
    <mergeCell ref="FQ7:FQ8"/>
    <mergeCell ref="FF7:FF8"/>
    <mergeCell ref="FG7:FG8"/>
    <mergeCell ref="FH7:FH8"/>
    <mergeCell ref="FN7:FN8"/>
    <mergeCell ref="FK7:FK8"/>
    <mergeCell ref="FL7:FL8"/>
    <mergeCell ref="FM7:FM8"/>
    <mergeCell ref="FJ7:FJ8"/>
    <mergeCell ref="FP7:FP8"/>
    <mergeCell ref="FR7:FR8"/>
    <mergeCell ref="FS7:FU7"/>
    <mergeCell ref="HI7:HN7"/>
    <mergeCell ref="C2:AK2"/>
    <mergeCell ref="C3:AK3"/>
    <mergeCell ref="C4:AK4"/>
    <mergeCell ref="C5:AK5"/>
    <mergeCell ref="AN2:BV2"/>
    <mergeCell ref="AN3:BV3"/>
    <mergeCell ref="AN4:BV4"/>
    <mergeCell ref="AN5:BV5"/>
    <mergeCell ref="GZ7:GZ8"/>
    <mergeCell ref="HA7:HA8"/>
    <mergeCell ref="HB7:HB8"/>
    <mergeCell ref="HC7:HC8"/>
    <mergeCell ref="HD7:HF7"/>
    <mergeCell ref="HG7:HG8"/>
    <mergeCell ref="GR7:GR8"/>
    <mergeCell ref="GS7:GS8"/>
    <mergeCell ref="GV7:GV8"/>
    <mergeCell ref="GW7:GW8"/>
    <mergeCell ref="GX7:GX8"/>
    <mergeCell ref="GY7:GY8"/>
    <mergeCell ref="GL7:GL8"/>
    <mergeCell ref="GM7:GM8"/>
    <mergeCell ref="GN7:GN8"/>
    <mergeCell ref="HS8:HX8"/>
    <mergeCell ref="HS7:ID7"/>
    <mergeCell ref="HY8:ID8"/>
    <mergeCell ref="GT7:GT8"/>
    <mergeCell ref="GU7:GU8"/>
    <mergeCell ref="Q7:Q8"/>
    <mergeCell ref="R7:R8"/>
    <mergeCell ref="BB7:BB8"/>
    <mergeCell ref="BC7:BC8"/>
    <mergeCell ref="CM7:CM8"/>
    <mergeCell ref="CN7:CN8"/>
    <mergeCell ref="DX7:DX8"/>
    <mergeCell ref="DY7:DY8"/>
    <mergeCell ref="FI7:FI8"/>
    <mergeCell ref="GO7:GO8"/>
    <mergeCell ref="GP7:GP8"/>
    <mergeCell ref="GQ7:GQ8"/>
    <mergeCell ref="FX7:GC7"/>
    <mergeCell ref="GF7:GF8"/>
    <mergeCell ref="GK7:GK8"/>
    <mergeCell ref="GG7:GH7"/>
    <mergeCell ref="GI7:GI8"/>
    <mergeCell ref="GJ7:GJ8"/>
    <mergeCell ref="FO7:FO8"/>
  </mergeCells>
  <pageMargins left="0" right="0" top="0" bottom="0" header="0.31496062992125984" footer="0.31496062992125984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54"/>
  <sheetViews>
    <sheetView zoomScale="80" zoomScaleSheetLayoutView="80" zoomScalePageLayoutView="75" workbookViewId="0">
      <pane xSplit="1" ySplit="9" topLeftCell="B10" activePane="bottomRight" state="frozen"/>
      <selection pane="topRight" activeCell="B1" sqref="B1"/>
      <selection pane="bottomLeft" activeCell="A11" sqref="A11"/>
      <selection pane="bottomRight" activeCell="Z54" sqref="Z54"/>
    </sheetView>
  </sheetViews>
  <sheetFormatPr defaultColWidth="8.85546875" defaultRowHeight="15" x14ac:dyDescent="0.25"/>
  <cols>
    <col min="1" max="1" width="49.85546875" style="1" customWidth="1"/>
    <col min="2" max="2" width="21" style="1" hidden="1" customWidth="1"/>
    <col min="3" max="3" width="15.7109375" style="1" customWidth="1"/>
    <col min="4" max="4" width="10.42578125" style="1" customWidth="1"/>
    <col min="5" max="5" width="9.140625" style="1" customWidth="1"/>
    <col min="6" max="6" width="17.5703125" style="1" customWidth="1"/>
    <col min="7" max="7" width="17.28515625" style="1" customWidth="1"/>
    <col min="8" max="8" width="9.140625" style="1" customWidth="1"/>
    <col min="9" max="9" width="9.140625" style="1" hidden="1" customWidth="1"/>
    <col min="10" max="10" width="16.42578125" style="1" hidden="1" customWidth="1"/>
    <col min="11" max="12" width="9.140625" style="1" hidden="1" customWidth="1"/>
    <col min="13" max="13" width="15.5703125" style="1" hidden="1" customWidth="1"/>
    <col min="14" max="14" width="16" style="1" hidden="1" customWidth="1"/>
    <col min="15" max="160" width="9.140625" style="1" customWidth="1"/>
    <col min="161" max="161" width="50.28515625" style="1" customWidth="1"/>
    <col min="162" max="162" width="8.85546875" style="1"/>
    <col min="163" max="163" width="46" style="1" customWidth="1"/>
    <col min="164" max="164" width="8.85546875" style="1" customWidth="1"/>
    <col min="165" max="165" width="9.28515625" style="1" customWidth="1"/>
    <col min="166" max="166" width="9.140625" style="1" customWidth="1"/>
    <col min="167" max="167" width="15" style="1" customWidth="1"/>
    <col min="168" max="168" width="15.5703125" style="1" customWidth="1"/>
    <col min="169" max="169" width="4.85546875" style="1" customWidth="1"/>
    <col min="170" max="170" width="46" style="1" customWidth="1"/>
    <col min="171" max="174" width="9.140625" style="1" customWidth="1"/>
    <col min="175" max="175" width="15.140625" style="1" customWidth="1"/>
    <col min="176" max="176" width="4.85546875" style="1" customWidth="1"/>
    <col min="177" max="180" width="9.140625" style="1" customWidth="1"/>
    <col min="181" max="181" width="15.5703125" style="1" customWidth="1"/>
    <col min="182" max="185" width="9.140625" style="1" customWidth="1"/>
    <col min="186" max="186" width="14.140625" style="1" customWidth="1"/>
    <col min="187" max="190" width="9.140625" style="1" customWidth="1"/>
    <col min="191" max="191" width="15.28515625" style="1" customWidth="1"/>
    <col min="192" max="195" width="9.140625" style="1" customWidth="1"/>
    <col min="196" max="196" width="15.28515625" style="1" customWidth="1"/>
    <col min="197" max="200" width="9.140625" style="1" customWidth="1"/>
    <col min="201" max="201" width="15.28515625" style="1" customWidth="1"/>
    <col min="202" max="205" width="9.140625" style="1" customWidth="1"/>
    <col min="206" max="206" width="14.5703125" style="1" customWidth="1"/>
    <col min="207" max="210" width="9.140625" style="1" customWidth="1"/>
    <col min="211" max="211" width="15" style="1" customWidth="1"/>
    <col min="212" max="215" width="9.140625" style="1" customWidth="1"/>
    <col min="216" max="216" width="14.5703125" style="1" customWidth="1"/>
    <col min="217" max="220" width="9.140625" style="1" customWidth="1"/>
    <col min="221" max="221" width="15.28515625" style="1" customWidth="1"/>
    <col min="222" max="225" width="9.140625" style="1" customWidth="1"/>
    <col min="226" max="226" width="15.28515625" style="1" customWidth="1"/>
    <col min="227" max="230" width="9.140625" style="1" customWidth="1"/>
    <col min="231" max="231" width="15.85546875" style="1" customWidth="1"/>
    <col min="232" max="235" width="9.140625" style="1" customWidth="1"/>
    <col min="236" max="236" width="14.42578125" style="1" customWidth="1"/>
    <col min="237" max="240" width="9.140625" style="1" customWidth="1"/>
    <col min="241" max="241" width="15.42578125" style="1" customWidth="1"/>
    <col min="242" max="245" width="9.140625" style="1" customWidth="1"/>
    <col min="246" max="246" width="15.28515625" style="1" customWidth="1"/>
    <col min="247" max="250" width="9.140625" style="1" customWidth="1"/>
    <col min="251" max="251" width="15.7109375" style="1" customWidth="1"/>
    <col min="252" max="255" width="9.140625" style="1" customWidth="1"/>
    <col min="256" max="256" width="15.140625" style="1" customWidth="1"/>
    <col min="257" max="260" width="9.140625" style="1" customWidth="1"/>
    <col min="261" max="261" width="15" style="1" customWidth="1"/>
    <col min="262" max="416" width="9.140625" style="1" customWidth="1"/>
    <col min="417" max="417" width="50.28515625" style="1" customWidth="1"/>
    <col min="418" max="418" width="8.85546875" style="1"/>
    <col min="419" max="419" width="46" style="1" customWidth="1"/>
    <col min="420" max="420" width="8.85546875" style="1" customWidth="1"/>
    <col min="421" max="421" width="9.28515625" style="1" customWidth="1"/>
    <col min="422" max="422" width="9.140625" style="1" customWidth="1"/>
    <col min="423" max="423" width="15" style="1" customWidth="1"/>
    <col min="424" max="424" width="15.5703125" style="1" customWidth="1"/>
    <col min="425" max="425" width="4.85546875" style="1" customWidth="1"/>
    <col min="426" max="426" width="46" style="1" customWidth="1"/>
    <col min="427" max="430" width="9.140625" style="1" customWidth="1"/>
    <col min="431" max="431" width="15.140625" style="1" customWidth="1"/>
    <col min="432" max="432" width="4.85546875" style="1" customWidth="1"/>
    <col min="433" max="436" width="9.140625" style="1" customWidth="1"/>
    <col min="437" max="437" width="15.5703125" style="1" customWidth="1"/>
    <col min="438" max="441" width="9.140625" style="1" customWidth="1"/>
    <col min="442" max="442" width="14.140625" style="1" customWidth="1"/>
    <col min="443" max="446" width="9.140625" style="1" customWidth="1"/>
    <col min="447" max="447" width="15.28515625" style="1" customWidth="1"/>
    <col min="448" max="451" width="9.140625" style="1" customWidth="1"/>
    <col min="452" max="452" width="15.28515625" style="1" customWidth="1"/>
    <col min="453" max="456" width="9.140625" style="1" customWidth="1"/>
    <col min="457" max="457" width="15.28515625" style="1" customWidth="1"/>
    <col min="458" max="461" width="9.140625" style="1" customWidth="1"/>
    <col min="462" max="462" width="14.5703125" style="1" customWidth="1"/>
    <col min="463" max="466" width="9.140625" style="1" customWidth="1"/>
    <col min="467" max="467" width="15" style="1" customWidth="1"/>
    <col min="468" max="471" width="9.140625" style="1" customWidth="1"/>
    <col min="472" max="472" width="14.5703125" style="1" customWidth="1"/>
    <col min="473" max="476" width="9.140625" style="1" customWidth="1"/>
    <col min="477" max="477" width="15.28515625" style="1" customWidth="1"/>
    <col min="478" max="481" width="9.140625" style="1" customWidth="1"/>
    <col min="482" max="482" width="15.28515625" style="1" customWidth="1"/>
    <col min="483" max="486" width="9.140625" style="1" customWidth="1"/>
    <col min="487" max="487" width="15.85546875" style="1" customWidth="1"/>
    <col min="488" max="491" width="9.140625" style="1" customWidth="1"/>
    <col min="492" max="492" width="14.42578125" style="1" customWidth="1"/>
    <col min="493" max="496" width="9.140625" style="1" customWidth="1"/>
    <col min="497" max="497" width="15.42578125" style="1" customWidth="1"/>
    <col min="498" max="501" width="9.140625" style="1" customWidth="1"/>
    <col min="502" max="502" width="15.28515625" style="1" customWidth="1"/>
    <col min="503" max="506" width="9.140625" style="1" customWidth="1"/>
    <col min="507" max="507" width="15.7109375" style="1" customWidth="1"/>
    <col min="508" max="511" width="9.140625" style="1" customWidth="1"/>
    <col min="512" max="512" width="15.140625" style="1" customWidth="1"/>
    <col min="513" max="516" width="9.140625" style="1" customWidth="1"/>
    <col min="517" max="517" width="15" style="1" customWidth="1"/>
    <col min="518" max="672" width="9.140625" style="1" customWidth="1"/>
    <col min="673" max="673" width="50.28515625" style="1" customWidth="1"/>
    <col min="674" max="674" width="8.85546875" style="1"/>
    <col min="675" max="675" width="46" style="1" customWidth="1"/>
    <col min="676" max="676" width="8.85546875" style="1" customWidth="1"/>
    <col min="677" max="677" width="9.28515625" style="1" customWidth="1"/>
    <col min="678" max="678" width="9.140625" style="1" customWidth="1"/>
    <col min="679" max="679" width="15" style="1" customWidth="1"/>
    <col min="680" max="680" width="15.5703125" style="1" customWidth="1"/>
    <col min="681" max="681" width="4.85546875" style="1" customWidth="1"/>
    <col min="682" max="682" width="46" style="1" customWidth="1"/>
    <col min="683" max="686" width="9.140625" style="1" customWidth="1"/>
    <col min="687" max="687" width="15.140625" style="1" customWidth="1"/>
    <col min="688" max="688" width="4.85546875" style="1" customWidth="1"/>
    <col min="689" max="692" width="9.140625" style="1" customWidth="1"/>
    <col min="693" max="693" width="15.5703125" style="1" customWidth="1"/>
    <col min="694" max="697" width="9.140625" style="1" customWidth="1"/>
    <col min="698" max="698" width="14.140625" style="1" customWidth="1"/>
    <col min="699" max="702" width="9.140625" style="1" customWidth="1"/>
    <col min="703" max="703" width="15.28515625" style="1" customWidth="1"/>
    <col min="704" max="707" width="9.140625" style="1" customWidth="1"/>
    <col min="708" max="708" width="15.28515625" style="1" customWidth="1"/>
    <col min="709" max="712" width="9.140625" style="1" customWidth="1"/>
    <col min="713" max="713" width="15.28515625" style="1" customWidth="1"/>
    <col min="714" max="717" width="9.140625" style="1" customWidth="1"/>
    <col min="718" max="718" width="14.5703125" style="1" customWidth="1"/>
    <col min="719" max="722" width="9.140625" style="1" customWidth="1"/>
    <col min="723" max="723" width="15" style="1" customWidth="1"/>
    <col min="724" max="727" width="9.140625" style="1" customWidth="1"/>
    <col min="728" max="728" width="14.5703125" style="1" customWidth="1"/>
    <col min="729" max="732" width="9.140625" style="1" customWidth="1"/>
    <col min="733" max="733" width="15.28515625" style="1" customWidth="1"/>
    <col min="734" max="737" width="9.140625" style="1" customWidth="1"/>
    <col min="738" max="738" width="15.28515625" style="1" customWidth="1"/>
    <col min="739" max="742" width="9.140625" style="1" customWidth="1"/>
    <col min="743" max="743" width="15.85546875" style="1" customWidth="1"/>
    <col min="744" max="747" width="9.140625" style="1" customWidth="1"/>
    <col min="748" max="748" width="14.42578125" style="1" customWidth="1"/>
    <col min="749" max="752" width="9.140625" style="1" customWidth="1"/>
    <col min="753" max="753" width="15.42578125" style="1" customWidth="1"/>
    <col min="754" max="757" width="9.140625" style="1" customWidth="1"/>
    <col min="758" max="758" width="15.28515625" style="1" customWidth="1"/>
    <col min="759" max="762" width="9.140625" style="1" customWidth="1"/>
    <col min="763" max="763" width="15.7109375" style="1" customWidth="1"/>
    <col min="764" max="767" width="9.140625" style="1" customWidth="1"/>
    <col min="768" max="768" width="15.140625" style="1" customWidth="1"/>
    <col min="769" max="772" width="9.140625" style="1" customWidth="1"/>
    <col min="773" max="773" width="15" style="1" customWidth="1"/>
    <col min="774" max="928" width="9.140625" style="1" customWidth="1"/>
    <col min="929" max="929" width="50.28515625" style="1" customWidth="1"/>
    <col min="930" max="930" width="8.85546875" style="1"/>
    <col min="931" max="931" width="46" style="1" customWidth="1"/>
    <col min="932" max="932" width="8.85546875" style="1" customWidth="1"/>
    <col min="933" max="933" width="9.28515625" style="1" customWidth="1"/>
    <col min="934" max="934" width="9.140625" style="1" customWidth="1"/>
    <col min="935" max="935" width="15" style="1" customWidth="1"/>
    <col min="936" max="936" width="15.5703125" style="1" customWidth="1"/>
    <col min="937" max="937" width="4.85546875" style="1" customWidth="1"/>
    <col min="938" max="938" width="46" style="1" customWidth="1"/>
    <col min="939" max="942" width="9.140625" style="1" customWidth="1"/>
    <col min="943" max="943" width="15.140625" style="1" customWidth="1"/>
    <col min="944" max="944" width="4.85546875" style="1" customWidth="1"/>
    <col min="945" max="948" width="9.140625" style="1" customWidth="1"/>
    <col min="949" max="949" width="15.5703125" style="1" customWidth="1"/>
    <col min="950" max="953" width="9.140625" style="1" customWidth="1"/>
    <col min="954" max="954" width="14.140625" style="1" customWidth="1"/>
    <col min="955" max="958" width="9.140625" style="1" customWidth="1"/>
    <col min="959" max="959" width="15.28515625" style="1" customWidth="1"/>
    <col min="960" max="963" width="9.140625" style="1" customWidth="1"/>
    <col min="964" max="964" width="15.28515625" style="1" customWidth="1"/>
    <col min="965" max="968" width="9.140625" style="1" customWidth="1"/>
    <col min="969" max="969" width="15.28515625" style="1" customWidth="1"/>
    <col min="970" max="973" width="9.140625" style="1" customWidth="1"/>
    <col min="974" max="974" width="14.5703125" style="1" customWidth="1"/>
    <col min="975" max="978" width="9.140625" style="1" customWidth="1"/>
    <col min="979" max="979" width="15" style="1" customWidth="1"/>
    <col min="980" max="983" width="9.140625" style="1" customWidth="1"/>
    <col min="984" max="984" width="14.5703125" style="1" customWidth="1"/>
    <col min="985" max="988" width="9.140625" style="1" customWidth="1"/>
    <col min="989" max="989" width="15.28515625" style="1" customWidth="1"/>
    <col min="990" max="993" width="9.140625" style="1" customWidth="1"/>
    <col min="994" max="994" width="15.28515625" style="1" customWidth="1"/>
    <col min="995" max="998" width="9.140625" style="1" customWidth="1"/>
    <col min="999" max="999" width="15.85546875" style="1" customWidth="1"/>
    <col min="1000" max="1003" width="9.140625" style="1" customWidth="1"/>
    <col min="1004" max="1004" width="14.42578125" style="1" customWidth="1"/>
    <col min="1005" max="1008" width="9.140625" style="1" customWidth="1"/>
    <col min="1009" max="1009" width="15.42578125" style="1" customWidth="1"/>
    <col min="1010" max="1013" width="9.140625" style="1" customWidth="1"/>
    <col min="1014" max="1014" width="15.28515625" style="1" customWidth="1"/>
    <col min="1015" max="1018" width="9.140625" style="1" customWidth="1"/>
    <col min="1019" max="1019" width="15.7109375" style="1" customWidth="1"/>
    <col min="1020" max="1023" width="9.140625" style="1" customWidth="1"/>
    <col min="1024" max="1024" width="15.140625" style="1" customWidth="1"/>
    <col min="1025" max="1028" width="9.140625" style="1" customWidth="1"/>
    <col min="1029" max="1029" width="15" style="1" customWidth="1"/>
    <col min="1030" max="1184" width="9.140625" style="1" customWidth="1"/>
    <col min="1185" max="1185" width="50.28515625" style="1" customWidth="1"/>
    <col min="1186" max="1186" width="8.85546875" style="1"/>
    <col min="1187" max="1187" width="46" style="1" customWidth="1"/>
    <col min="1188" max="1188" width="8.85546875" style="1" customWidth="1"/>
    <col min="1189" max="1189" width="9.28515625" style="1" customWidth="1"/>
    <col min="1190" max="1190" width="9.140625" style="1" customWidth="1"/>
    <col min="1191" max="1191" width="15" style="1" customWidth="1"/>
    <col min="1192" max="1192" width="15.5703125" style="1" customWidth="1"/>
    <col min="1193" max="1193" width="4.85546875" style="1" customWidth="1"/>
    <col min="1194" max="1194" width="46" style="1" customWidth="1"/>
    <col min="1195" max="1198" width="9.140625" style="1" customWidth="1"/>
    <col min="1199" max="1199" width="15.140625" style="1" customWidth="1"/>
    <col min="1200" max="1200" width="4.85546875" style="1" customWidth="1"/>
    <col min="1201" max="1204" width="9.140625" style="1" customWidth="1"/>
    <col min="1205" max="1205" width="15.5703125" style="1" customWidth="1"/>
    <col min="1206" max="1209" width="9.140625" style="1" customWidth="1"/>
    <col min="1210" max="1210" width="14.140625" style="1" customWidth="1"/>
    <col min="1211" max="1214" width="9.140625" style="1" customWidth="1"/>
    <col min="1215" max="1215" width="15.28515625" style="1" customWidth="1"/>
    <col min="1216" max="1219" width="9.140625" style="1" customWidth="1"/>
    <col min="1220" max="1220" width="15.28515625" style="1" customWidth="1"/>
    <col min="1221" max="1224" width="9.140625" style="1" customWidth="1"/>
    <col min="1225" max="1225" width="15.28515625" style="1" customWidth="1"/>
    <col min="1226" max="1229" width="9.140625" style="1" customWidth="1"/>
    <col min="1230" max="1230" width="14.5703125" style="1" customWidth="1"/>
    <col min="1231" max="1234" width="9.140625" style="1" customWidth="1"/>
    <col min="1235" max="1235" width="15" style="1" customWidth="1"/>
    <col min="1236" max="1239" width="9.140625" style="1" customWidth="1"/>
    <col min="1240" max="1240" width="14.5703125" style="1" customWidth="1"/>
    <col min="1241" max="1244" width="9.140625" style="1" customWidth="1"/>
    <col min="1245" max="1245" width="15.28515625" style="1" customWidth="1"/>
    <col min="1246" max="1249" width="9.140625" style="1" customWidth="1"/>
    <col min="1250" max="1250" width="15.28515625" style="1" customWidth="1"/>
    <col min="1251" max="1254" width="9.140625" style="1" customWidth="1"/>
    <col min="1255" max="1255" width="15.85546875" style="1" customWidth="1"/>
    <col min="1256" max="1259" width="9.140625" style="1" customWidth="1"/>
    <col min="1260" max="1260" width="14.42578125" style="1" customWidth="1"/>
    <col min="1261" max="1264" width="9.140625" style="1" customWidth="1"/>
    <col min="1265" max="1265" width="15.42578125" style="1" customWidth="1"/>
    <col min="1266" max="1269" width="9.140625" style="1" customWidth="1"/>
    <col min="1270" max="1270" width="15.28515625" style="1" customWidth="1"/>
    <col min="1271" max="1274" width="9.140625" style="1" customWidth="1"/>
    <col min="1275" max="1275" width="15.7109375" style="1" customWidth="1"/>
    <col min="1276" max="1279" width="9.140625" style="1" customWidth="1"/>
    <col min="1280" max="1280" width="15.140625" style="1" customWidth="1"/>
    <col min="1281" max="1284" width="9.140625" style="1" customWidth="1"/>
    <col min="1285" max="1285" width="15" style="1" customWidth="1"/>
    <col min="1286" max="1440" width="9.140625" style="1" customWidth="1"/>
    <col min="1441" max="1441" width="50.28515625" style="1" customWidth="1"/>
    <col min="1442" max="1442" width="8.85546875" style="1"/>
    <col min="1443" max="1443" width="46" style="1" customWidth="1"/>
    <col min="1444" max="1444" width="8.85546875" style="1" customWidth="1"/>
    <col min="1445" max="1445" width="9.28515625" style="1" customWidth="1"/>
    <col min="1446" max="1446" width="9.140625" style="1" customWidth="1"/>
    <col min="1447" max="1447" width="15" style="1" customWidth="1"/>
    <col min="1448" max="1448" width="15.5703125" style="1" customWidth="1"/>
    <col min="1449" max="1449" width="4.85546875" style="1" customWidth="1"/>
    <col min="1450" max="1450" width="46" style="1" customWidth="1"/>
    <col min="1451" max="1454" width="9.140625" style="1" customWidth="1"/>
    <col min="1455" max="1455" width="15.140625" style="1" customWidth="1"/>
    <col min="1456" max="1456" width="4.85546875" style="1" customWidth="1"/>
    <col min="1457" max="1460" width="9.140625" style="1" customWidth="1"/>
    <col min="1461" max="1461" width="15.5703125" style="1" customWidth="1"/>
    <col min="1462" max="1465" width="9.140625" style="1" customWidth="1"/>
    <col min="1466" max="1466" width="14.140625" style="1" customWidth="1"/>
    <col min="1467" max="1470" width="9.140625" style="1" customWidth="1"/>
    <col min="1471" max="1471" width="15.28515625" style="1" customWidth="1"/>
    <col min="1472" max="1475" width="9.140625" style="1" customWidth="1"/>
    <col min="1476" max="1476" width="15.28515625" style="1" customWidth="1"/>
    <col min="1477" max="1480" width="9.140625" style="1" customWidth="1"/>
    <col min="1481" max="1481" width="15.28515625" style="1" customWidth="1"/>
    <col min="1482" max="1485" width="9.140625" style="1" customWidth="1"/>
    <col min="1486" max="1486" width="14.5703125" style="1" customWidth="1"/>
    <col min="1487" max="1490" width="9.140625" style="1" customWidth="1"/>
    <col min="1491" max="1491" width="15" style="1" customWidth="1"/>
    <col min="1492" max="1495" width="9.140625" style="1" customWidth="1"/>
    <col min="1496" max="1496" width="14.5703125" style="1" customWidth="1"/>
    <col min="1497" max="1500" width="9.140625" style="1" customWidth="1"/>
    <col min="1501" max="1501" width="15.28515625" style="1" customWidth="1"/>
    <col min="1502" max="1505" width="9.140625" style="1" customWidth="1"/>
    <col min="1506" max="1506" width="15.28515625" style="1" customWidth="1"/>
    <col min="1507" max="1510" width="9.140625" style="1" customWidth="1"/>
    <col min="1511" max="1511" width="15.85546875" style="1" customWidth="1"/>
    <col min="1512" max="1515" width="9.140625" style="1" customWidth="1"/>
    <col min="1516" max="1516" width="14.42578125" style="1" customWidth="1"/>
    <col min="1517" max="1520" width="9.140625" style="1" customWidth="1"/>
    <col min="1521" max="1521" width="15.42578125" style="1" customWidth="1"/>
    <col min="1522" max="1525" width="9.140625" style="1" customWidth="1"/>
    <col min="1526" max="1526" width="15.28515625" style="1" customWidth="1"/>
    <col min="1527" max="1530" width="9.140625" style="1" customWidth="1"/>
    <col min="1531" max="1531" width="15.7109375" style="1" customWidth="1"/>
    <col min="1532" max="1535" width="9.140625" style="1" customWidth="1"/>
    <col min="1536" max="1536" width="15.140625" style="1" customWidth="1"/>
    <col min="1537" max="1540" width="9.140625" style="1" customWidth="1"/>
    <col min="1541" max="1541" width="15" style="1" customWidth="1"/>
    <col min="1542" max="1696" width="9.140625" style="1" customWidth="1"/>
    <col min="1697" max="1697" width="50.28515625" style="1" customWidth="1"/>
    <col min="1698" max="1698" width="8.85546875" style="1"/>
    <col min="1699" max="1699" width="46" style="1" customWidth="1"/>
    <col min="1700" max="1700" width="8.85546875" style="1" customWidth="1"/>
    <col min="1701" max="1701" width="9.28515625" style="1" customWidth="1"/>
    <col min="1702" max="1702" width="9.140625" style="1" customWidth="1"/>
    <col min="1703" max="1703" width="15" style="1" customWidth="1"/>
    <col min="1704" max="1704" width="15.5703125" style="1" customWidth="1"/>
    <col min="1705" max="1705" width="4.85546875" style="1" customWidth="1"/>
    <col min="1706" max="1706" width="46" style="1" customWidth="1"/>
    <col min="1707" max="1710" width="9.140625" style="1" customWidth="1"/>
    <col min="1711" max="1711" width="15.140625" style="1" customWidth="1"/>
    <col min="1712" max="1712" width="4.85546875" style="1" customWidth="1"/>
    <col min="1713" max="1716" width="9.140625" style="1" customWidth="1"/>
    <col min="1717" max="1717" width="15.5703125" style="1" customWidth="1"/>
    <col min="1718" max="1721" width="9.140625" style="1" customWidth="1"/>
    <col min="1722" max="1722" width="14.140625" style="1" customWidth="1"/>
    <col min="1723" max="1726" width="9.140625" style="1" customWidth="1"/>
    <col min="1727" max="1727" width="15.28515625" style="1" customWidth="1"/>
    <col min="1728" max="1731" width="9.140625" style="1" customWidth="1"/>
    <col min="1732" max="1732" width="15.28515625" style="1" customWidth="1"/>
    <col min="1733" max="1736" width="9.140625" style="1" customWidth="1"/>
    <col min="1737" max="1737" width="15.28515625" style="1" customWidth="1"/>
    <col min="1738" max="1741" width="9.140625" style="1" customWidth="1"/>
    <col min="1742" max="1742" width="14.5703125" style="1" customWidth="1"/>
    <col min="1743" max="1746" width="9.140625" style="1" customWidth="1"/>
    <col min="1747" max="1747" width="15" style="1" customWidth="1"/>
    <col min="1748" max="1751" width="9.140625" style="1" customWidth="1"/>
    <col min="1752" max="1752" width="14.5703125" style="1" customWidth="1"/>
    <col min="1753" max="1756" width="9.140625" style="1" customWidth="1"/>
    <col min="1757" max="1757" width="15.28515625" style="1" customWidth="1"/>
    <col min="1758" max="1761" width="9.140625" style="1" customWidth="1"/>
    <col min="1762" max="1762" width="15.28515625" style="1" customWidth="1"/>
    <col min="1763" max="1766" width="9.140625" style="1" customWidth="1"/>
    <col min="1767" max="1767" width="15.85546875" style="1" customWidth="1"/>
    <col min="1768" max="1771" width="9.140625" style="1" customWidth="1"/>
    <col min="1772" max="1772" width="14.42578125" style="1" customWidth="1"/>
    <col min="1773" max="1776" width="9.140625" style="1" customWidth="1"/>
    <col min="1777" max="1777" width="15.42578125" style="1" customWidth="1"/>
    <col min="1778" max="1781" width="9.140625" style="1" customWidth="1"/>
    <col min="1782" max="1782" width="15.28515625" style="1" customWidth="1"/>
    <col min="1783" max="1786" width="9.140625" style="1" customWidth="1"/>
    <col min="1787" max="1787" width="15.7109375" style="1" customWidth="1"/>
    <col min="1788" max="1791" width="9.140625" style="1" customWidth="1"/>
    <col min="1792" max="1792" width="15.140625" style="1" customWidth="1"/>
    <col min="1793" max="1796" width="9.140625" style="1" customWidth="1"/>
    <col min="1797" max="1797" width="15" style="1" customWidth="1"/>
    <col min="1798" max="1952" width="9.140625" style="1" customWidth="1"/>
    <col min="1953" max="1953" width="50.28515625" style="1" customWidth="1"/>
    <col min="1954" max="1954" width="8.85546875" style="1"/>
    <col min="1955" max="1955" width="46" style="1" customWidth="1"/>
    <col min="1956" max="1956" width="8.85546875" style="1" customWidth="1"/>
    <col min="1957" max="1957" width="9.28515625" style="1" customWidth="1"/>
    <col min="1958" max="1958" width="9.140625" style="1" customWidth="1"/>
    <col min="1959" max="1959" width="15" style="1" customWidth="1"/>
    <col min="1960" max="1960" width="15.5703125" style="1" customWidth="1"/>
    <col min="1961" max="1961" width="4.85546875" style="1" customWidth="1"/>
    <col min="1962" max="1962" width="46" style="1" customWidth="1"/>
    <col min="1963" max="1966" width="9.140625" style="1" customWidth="1"/>
    <col min="1967" max="1967" width="15.140625" style="1" customWidth="1"/>
    <col min="1968" max="1968" width="4.85546875" style="1" customWidth="1"/>
    <col min="1969" max="1972" width="9.140625" style="1" customWidth="1"/>
    <col min="1973" max="1973" width="15.5703125" style="1" customWidth="1"/>
    <col min="1974" max="1977" width="9.140625" style="1" customWidth="1"/>
    <col min="1978" max="1978" width="14.140625" style="1" customWidth="1"/>
    <col min="1979" max="1982" width="9.140625" style="1" customWidth="1"/>
    <col min="1983" max="1983" width="15.28515625" style="1" customWidth="1"/>
    <col min="1984" max="1987" width="9.140625" style="1" customWidth="1"/>
    <col min="1988" max="1988" width="15.28515625" style="1" customWidth="1"/>
    <col min="1989" max="1992" width="9.140625" style="1" customWidth="1"/>
    <col min="1993" max="1993" width="15.28515625" style="1" customWidth="1"/>
    <col min="1994" max="1997" width="9.140625" style="1" customWidth="1"/>
    <col min="1998" max="1998" width="14.5703125" style="1" customWidth="1"/>
    <col min="1999" max="2002" width="9.140625" style="1" customWidth="1"/>
    <col min="2003" max="2003" width="15" style="1" customWidth="1"/>
    <col min="2004" max="2007" width="9.140625" style="1" customWidth="1"/>
    <col min="2008" max="2008" width="14.5703125" style="1" customWidth="1"/>
    <col min="2009" max="2012" width="9.140625" style="1" customWidth="1"/>
    <col min="2013" max="2013" width="15.28515625" style="1" customWidth="1"/>
    <col min="2014" max="2017" width="9.140625" style="1" customWidth="1"/>
    <col min="2018" max="2018" width="15.28515625" style="1" customWidth="1"/>
    <col min="2019" max="2022" width="9.140625" style="1" customWidth="1"/>
    <col min="2023" max="2023" width="15.85546875" style="1" customWidth="1"/>
    <col min="2024" max="2027" width="9.140625" style="1" customWidth="1"/>
    <col min="2028" max="2028" width="14.42578125" style="1" customWidth="1"/>
    <col min="2029" max="2032" width="9.140625" style="1" customWidth="1"/>
    <col min="2033" max="2033" width="15.42578125" style="1" customWidth="1"/>
    <col min="2034" max="2037" width="9.140625" style="1" customWidth="1"/>
    <col min="2038" max="2038" width="15.28515625" style="1" customWidth="1"/>
    <col min="2039" max="2042" width="9.140625" style="1" customWidth="1"/>
    <col min="2043" max="2043" width="15.7109375" style="1" customWidth="1"/>
    <col min="2044" max="2047" width="9.140625" style="1" customWidth="1"/>
    <col min="2048" max="2048" width="15.140625" style="1" customWidth="1"/>
    <col min="2049" max="2052" width="9.140625" style="1" customWidth="1"/>
    <col min="2053" max="2053" width="15" style="1" customWidth="1"/>
    <col min="2054" max="2208" width="9.140625" style="1" customWidth="1"/>
    <col min="2209" max="2209" width="50.28515625" style="1" customWidth="1"/>
    <col min="2210" max="2210" width="8.85546875" style="1"/>
    <col min="2211" max="2211" width="46" style="1" customWidth="1"/>
    <col min="2212" max="2212" width="8.85546875" style="1" customWidth="1"/>
    <col min="2213" max="2213" width="9.28515625" style="1" customWidth="1"/>
    <col min="2214" max="2214" width="9.140625" style="1" customWidth="1"/>
    <col min="2215" max="2215" width="15" style="1" customWidth="1"/>
    <col min="2216" max="2216" width="15.5703125" style="1" customWidth="1"/>
    <col min="2217" max="2217" width="4.85546875" style="1" customWidth="1"/>
    <col min="2218" max="2218" width="46" style="1" customWidth="1"/>
    <col min="2219" max="2222" width="9.140625" style="1" customWidth="1"/>
    <col min="2223" max="2223" width="15.140625" style="1" customWidth="1"/>
    <col min="2224" max="2224" width="4.85546875" style="1" customWidth="1"/>
    <col min="2225" max="2228" width="9.140625" style="1" customWidth="1"/>
    <col min="2229" max="2229" width="15.5703125" style="1" customWidth="1"/>
    <col min="2230" max="2233" width="9.140625" style="1" customWidth="1"/>
    <col min="2234" max="2234" width="14.140625" style="1" customWidth="1"/>
    <col min="2235" max="2238" width="9.140625" style="1" customWidth="1"/>
    <col min="2239" max="2239" width="15.28515625" style="1" customWidth="1"/>
    <col min="2240" max="2243" width="9.140625" style="1" customWidth="1"/>
    <col min="2244" max="2244" width="15.28515625" style="1" customWidth="1"/>
    <col min="2245" max="2248" width="9.140625" style="1" customWidth="1"/>
    <col min="2249" max="2249" width="15.28515625" style="1" customWidth="1"/>
    <col min="2250" max="2253" width="9.140625" style="1" customWidth="1"/>
    <col min="2254" max="2254" width="14.5703125" style="1" customWidth="1"/>
    <col min="2255" max="2258" width="9.140625" style="1" customWidth="1"/>
    <col min="2259" max="2259" width="15" style="1" customWidth="1"/>
    <col min="2260" max="2263" width="9.140625" style="1" customWidth="1"/>
    <col min="2264" max="2264" width="14.5703125" style="1" customWidth="1"/>
    <col min="2265" max="2268" width="9.140625" style="1" customWidth="1"/>
    <col min="2269" max="2269" width="15.28515625" style="1" customWidth="1"/>
    <col min="2270" max="2273" width="9.140625" style="1" customWidth="1"/>
    <col min="2274" max="2274" width="15.28515625" style="1" customWidth="1"/>
    <col min="2275" max="2278" width="9.140625" style="1" customWidth="1"/>
    <col min="2279" max="2279" width="15.85546875" style="1" customWidth="1"/>
    <col min="2280" max="2283" width="9.140625" style="1" customWidth="1"/>
    <col min="2284" max="2284" width="14.42578125" style="1" customWidth="1"/>
    <col min="2285" max="2288" width="9.140625" style="1" customWidth="1"/>
    <col min="2289" max="2289" width="15.42578125" style="1" customWidth="1"/>
    <col min="2290" max="2293" width="9.140625" style="1" customWidth="1"/>
    <col min="2294" max="2294" width="15.28515625" style="1" customWidth="1"/>
    <col min="2295" max="2298" width="9.140625" style="1" customWidth="1"/>
    <col min="2299" max="2299" width="15.7109375" style="1" customWidth="1"/>
    <col min="2300" max="2303" width="9.140625" style="1" customWidth="1"/>
    <col min="2304" max="2304" width="15.140625" style="1" customWidth="1"/>
    <col min="2305" max="2308" width="9.140625" style="1" customWidth="1"/>
    <col min="2309" max="2309" width="15" style="1" customWidth="1"/>
    <col min="2310" max="2464" width="9.140625" style="1" customWidth="1"/>
    <col min="2465" max="2465" width="50.28515625" style="1" customWidth="1"/>
    <col min="2466" max="2466" width="8.85546875" style="1"/>
    <col min="2467" max="2467" width="46" style="1" customWidth="1"/>
    <col min="2468" max="2468" width="8.85546875" style="1" customWidth="1"/>
    <col min="2469" max="2469" width="9.28515625" style="1" customWidth="1"/>
    <col min="2470" max="2470" width="9.140625" style="1" customWidth="1"/>
    <col min="2471" max="2471" width="15" style="1" customWidth="1"/>
    <col min="2472" max="2472" width="15.5703125" style="1" customWidth="1"/>
    <col min="2473" max="2473" width="4.85546875" style="1" customWidth="1"/>
    <col min="2474" max="2474" width="46" style="1" customWidth="1"/>
    <col min="2475" max="2478" width="9.140625" style="1" customWidth="1"/>
    <col min="2479" max="2479" width="15.140625" style="1" customWidth="1"/>
    <col min="2480" max="2480" width="4.85546875" style="1" customWidth="1"/>
    <col min="2481" max="2484" width="9.140625" style="1" customWidth="1"/>
    <col min="2485" max="2485" width="15.5703125" style="1" customWidth="1"/>
    <col min="2486" max="2489" width="9.140625" style="1" customWidth="1"/>
    <col min="2490" max="2490" width="14.140625" style="1" customWidth="1"/>
    <col min="2491" max="2494" width="9.140625" style="1" customWidth="1"/>
    <col min="2495" max="2495" width="15.28515625" style="1" customWidth="1"/>
    <col min="2496" max="2499" width="9.140625" style="1" customWidth="1"/>
    <col min="2500" max="2500" width="15.28515625" style="1" customWidth="1"/>
    <col min="2501" max="2504" width="9.140625" style="1" customWidth="1"/>
    <col min="2505" max="2505" width="15.28515625" style="1" customWidth="1"/>
    <col min="2506" max="2509" width="9.140625" style="1" customWidth="1"/>
    <col min="2510" max="2510" width="14.5703125" style="1" customWidth="1"/>
    <col min="2511" max="2514" width="9.140625" style="1" customWidth="1"/>
    <col min="2515" max="2515" width="15" style="1" customWidth="1"/>
    <col min="2516" max="2519" width="9.140625" style="1" customWidth="1"/>
    <col min="2520" max="2520" width="14.5703125" style="1" customWidth="1"/>
    <col min="2521" max="2524" width="9.140625" style="1" customWidth="1"/>
    <col min="2525" max="2525" width="15.28515625" style="1" customWidth="1"/>
    <col min="2526" max="2529" width="9.140625" style="1" customWidth="1"/>
    <col min="2530" max="2530" width="15.28515625" style="1" customWidth="1"/>
    <col min="2531" max="2534" width="9.140625" style="1" customWidth="1"/>
    <col min="2535" max="2535" width="15.85546875" style="1" customWidth="1"/>
    <col min="2536" max="2539" width="9.140625" style="1" customWidth="1"/>
    <col min="2540" max="2540" width="14.42578125" style="1" customWidth="1"/>
    <col min="2541" max="2544" width="9.140625" style="1" customWidth="1"/>
    <col min="2545" max="2545" width="15.42578125" style="1" customWidth="1"/>
    <col min="2546" max="2549" width="9.140625" style="1" customWidth="1"/>
    <col min="2550" max="2550" width="15.28515625" style="1" customWidth="1"/>
    <col min="2551" max="2554" width="9.140625" style="1" customWidth="1"/>
    <col min="2555" max="2555" width="15.7109375" style="1" customWidth="1"/>
    <col min="2556" max="2559" width="9.140625" style="1" customWidth="1"/>
    <col min="2560" max="2560" width="15.140625" style="1" customWidth="1"/>
    <col min="2561" max="2564" width="9.140625" style="1" customWidth="1"/>
    <col min="2565" max="2565" width="15" style="1" customWidth="1"/>
    <col min="2566" max="2720" width="9.140625" style="1" customWidth="1"/>
    <col min="2721" max="2721" width="50.28515625" style="1" customWidth="1"/>
    <col min="2722" max="2722" width="8.85546875" style="1"/>
    <col min="2723" max="2723" width="46" style="1" customWidth="1"/>
    <col min="2724" max="2724" width="8.85546875" style="1" customWidth="1"/>
    <col min="2725" max="2725" width="9.28515625" style="1" customWidth="1"/>
    <col min="2726" max="2726" width="9.140625" style="1" customWidth="1"/>
    <col min="2727" max="2727" width="15" style="1" customWidth="1"/>
    <col min="2728" max="2728" width="15.5703125" style="1" customWidth="1"/>
    <col min="2729" max="2729" width="4.85546875" style="1" customWidth="1"/>
    <col min="2730" max="2730" width="46" style="1" customWidth="1"/>
    <col min="2731" max="2734" width="9.140625" style="1" customWidth="1"/>
    <col min="2735" max="2735" width="15.140625" style="1" customWidth="1"/>
    <col min="2736" max="2736" width="4.85546875" style="1" customWidth="1"/>
    <col min="2737" max="2740" width="9.140625" style="1" customWidth="1"/>
    <col min="2741" max="2741" width="15.5703125" style="1" customWidth="1"/>
    <col min="2742" max="2745" width="9.140625" style="1" customWidth="1"/>
    <col min="2746" max="2746" width="14.140625" style="1" customWidth="1"/>
    <col min="2747" max="2750" width="9.140625" style="1" customWidth="1"/>
    <col min="2751" max="2751" width="15.28515625" style="1" customWidth="1"/>
    <col min="2752" max="2755" width="9.140625" style="1" customWidth="1"/>
    <col min="2756" max="2756" width="15.28515625" style="1" customWidth="1"/>
    <col min="2757" max="2760" width="9.140625" style="1" customWidth="1"/>
    <col min="2761" max="2761" width="15.28515625" style="1" customWidth="1"/>
    <col min="2762" max="2765" width="9.140625" style="1" customWidth="1"/>
    <col min="2766" max="2766" width="14.5703125" style="1" customWidth="1"/>
    <col min="2767" max="2770" width="9.140625" style="1" customWidth="1"/>
    <col min="2771" max="2771" width="15" style="1" customWidth="1"/>
    <col min="2772" max="2775" width="9.140625" style="1" customWidth="1"/>
    <col min="2776" max="2776" width="14.5703125" style="1" customWidth="1"/>
    <col min="2777" max="2780" width="9.140625" style="1" customWidth="1"/>
    <col min="2781" max="2781" width="15.28515625" style="1" customWidth="1"/>
    <col min="2782" max="2785" width="9.140625" style="1" customWidth="1"/>
    <col min="2786" max="2786" width="15.28515625" style="1" customWidth="1"/>
    <col min="2787" max="2790" width="9.140625" style="1" customWidth="1"/>
    <col min="2791" max="2791" width="15.85546875" style="1" customWidth="1"/>
    <col min="2792" max="2795" width="9.140625" style="1" customWidth="1"/>
    <col min="2796" max="2796" width="14.42578125" style="1" customWidth="1"/>
    <col min="2797" max="2800" width="9.140625" style="1" customWidth="1"/>
    <col min="2801" max="2801" width="15.42578125" style="1" customWidth="1"/>
    <col min="2802" max="2805" width="9.140625" style="1" customWidth="1"/>
    <col min="2806" max="2806" width="15.28515625" style="1" customWidth="1"/>
    <col min="2807" max="2810" width="9.140625" style="1" customWidth="1"/>
    <col min="2811" max="2811" width="15.7109375" style="1" customWidth="1"/>
    <col min="2812" max="2815" width="9.140625" style="1" customWidth="1"/>
    <col min="2816" max="2816" width="15.140625" style="1" customWidth="1"/>
    <col min="2817" max="2820" width="9.140625" style="1" customWidth="1"/>
    <col min="2821" max="2821" width="15" style="1" customWidth="1"/>
    <col min="2822" max="2976" width="9.140625" style="1" customWidth="1"/>
    <col min="2977" max="2977" width="50.28515625" style="1" customWidth="1"/>
    <col min="2978" max="2978" width="8.85546875" style="1"/>
    <col min="2979" max="2979" width="46" style="1" customWidth="1"/>
    <col min="2980" max="2980" width="8.85546875" style="1" customWidth="1"/>
    <col min="2981" max="2981" width="9.28515625" style="1" customWidth="1"/>
    <col min="2982" max="2982" width="9.140625" style="1" customWidth="1"/>
    <col min="2983" max="2983" width="15" style="1" customWidth="1"/>
    <col min="2984" max="2984" width="15.5703125" style="1" customWidth="1"/>
    <col min="2985" max="2985" width="4.85546875" style="1" customWidth="1"/>
    <col min="2986" max="2986" width="46" style="1" customWidth="1"/>
    <col min="2987" max="2990" width="9.140625" style="1" customWidth="1"/>
    <col min="2991" max="2991" width="15.140625" style="1" customWidth="1"/>
    <col min="2992" max="2992" width="4.85546875" style="1" customWidth="1"/>
    <col min="2993" max="2996" width="9.140625" style="1" customWidth="1"/>
    <col min="2997" max="2997" width="15.5703125" style="1" customWidth="1"/>
    <col min="2998" max="3001" width="9.140625" style="1" customWidth="1"/>
    <col min="3002" max="3002" width="14.140625" style="1" customWidth="1"/>
    <col min="3003" max="3006" width="9.140625" style="1" customWidth="1"/>
    <col min="3007" max="3007" width="15.28515625" style="1" customWidth="1"/>
    <col min="3008" max="3011" width="9.140625" style="1" customWidth="1"/>
    <col min="3012" max="3012" width="15.28515625" style="1" customWidth="1"/>
    <col min="3013" max="3016" width="9.140625" style="1" customWidth="1"/>
    <col min="3017" max="3017" width="15.28515625" style="1" customWidth="1"/>
    <col min="3018" max="3021" width="9.140625" style="1" customWidth="1"/>
    <col min="3022" max="3022" width="14.5703125" style="1" customWidth="1"/>
    <col min="3023" max="3026" width="9.140625" style="1" customWidth="1"/>
    <col min="3027" max="3027" width="15" style="1" customWidth="1"/>
    <col min="3028" max="3031" width="9.140625" style="1" customWidth="1"/>
    <col min="3032" max="3032" width="14.5703125" style="1" customWidth="1"/>
    <col min="3033" max="3036" width="9.140625" style="1" customWidth="1"/>
    <col min="3037" max="3037" width="15.28515625" style="1" customWidth="1"/>
    <col min="3038" max="3041" width="9.140625" style="1" customWidth="1"/>
    <col min="3042" max="3042" width="15.28515625" style="1" customWidth="1"/>
    <col min="3043" max="3046" width="9.140625" style="1" customWidth="1"/>
    <col min="3047" max="3047" width="15.85546875" style="1" customWidth="1"/>
    <col min="3048" max="3051" width="9.140625" style="1" customWidth="1"/>
    <col min="3052" max="3052" width="14.42578125" style="1" customWidth="1"/>
    <col min="3053" max="3056" width="9.140625" style="1" customWidth="1"/>
    <col min="3057" max="3057" width="15.42578125" style="1" customWidth="1"/>
    <col min="3058" max="3061" width="9.140625" style="1" customWidth="1"/>
    <col min="3062" max="3062" width="15.28515625" style="1" customWidth="1"/>
    <col min="3063" max="3066" width="9.140625" style="1" customWidth="1"/>
    <col min="3067" max="3067" width="15.7109375" style="1" customWidth="1"/>
    <col min="3068" max="3071" width="9.140625" style="1" customWidth="1"/>
    <col min="3072" max="3072" width="15.140625" style="1" customWidth="1"/>
    <col min="3073" max="3076" width="9.140625" style="1" customWidth="1"/>
    <col min="3077" max="3077" width="15" style="1" customWidth="1"/>
    <col min="3078" max="3232" width="9.140625" style="1" customWidth="1"/>
    <col min="3233" max="3233" width="50.28515625" style="1" customWidth="1"/>
    <col min="3234" max="3234" width="8.85546875" style="1"/>
    <col min="3235" max="3235" width="46" style="1" customWidth="1"/>
    <col min="3236" max="3236" width="8.85546875" style="1" customWidth="1"/>
    <col min="3237" max="3237" width="9.28515625" style="1" customWidth="1"/>
    <col min="3238" max="3238" width="9.140625" style="1" customWidth="1"/>
    <col min="3239" max="3239" width="15" style="1" customWidth="1"/>
    <col min="3240" max="3240" width="15.5703125" style="1" customWidth="1"/>
    <col min="3241" max="3241" width="4.85546875" style="1" customWidth="1"/>
    <col min="3242" max="3242" width="46" style="1" customWidth="1"/>
    <col min="3243" max="3246" width="9.140625" style="1" customWidth="1"/>
    <col min="3247" max="3247" width="15.140625" style="1" customWidth="1"/>
    <col min="3248" max="3248" width="4.85546875" style="1" customWidth="1"/>
    <col min="3249" max="3252" width="9.140625" style="1" customWidth="1"/>
    <col min="3253" max="3253" width="15.5703125" style="1" customWidth="1"/>
    <col min="3254" max="3257" width="9.140625" style="1" customWidth="1"/>
    <col min="3258" max="3258" width="14.140625" style="1" customWidth="1"/>
    <col min="3259" max="3262" width="9.140625" style="1" customWidth="1"/>
    <col min="3263" max="3263" width="15.28515625" style="1" customWidth="1"/>
    <col min="3264" max="3267" width="9.140625" style="1" customWidth="1"/>
    <col min="3268" max="3268" width="15.28515625" style="1" customWidth="1"/>
    <col min="3269" max="3272" width="9.140625" style="1" customWidth="1"/>
    <col min="3273" max="3273" width="15.28515625" style="1" customWidth="1"/>
    <col min="3274" max="3277" width="9.140625" style="1" customWidth="1"/>
    <col min="3278" max="3278" width="14.5703125" style="1" customWidth="1"/>
    <col min="3279" max="3282" width="9.140625" style="1" customWidth="1"/>
    <col min="3283" max="3283" width="15" style="1" customWidth="1"/>
    <col min="3284" max="3287" width="9.140625" style="1" customWidth="1"/>
    <col min="3288" max="3288" width="14.5703125" style="1" customWidth="1"/>
    <col min="3289" max="3292" width="9.140625" style="1" customWidth="1"/>
    <col min="3293" max="3293" width="15.28515625" style="1" customWidth="1"/>
    <col min="3294" max="3297" width="9.140625" style="1" customWidth="1"/>
    <col min="3298" max="3298" width="15.28515625" style="1" customWidth="1"/>
    <col min="3299" max="3302" width="9.140625" style="1" customWidth="1"/>
    <col min="3303" max="3303" width="15.85546875" style="1" customWidth="1"/>
    <col min="3304" max="3307" width="9.140625" style="1" customWidth="1"/>
    <col min="3308" max="3308" width="14.42578125" style="1" customWidth="1"/>
    <col min="3309" max="3312" width="9.140625" style="1" customWidth="1"/>
    <col min="3313" max="3313" width="15.42578125" style="1" customWidth="1"/>
    <col min="3314" max="3317" width="9.140625" style="1" customWidth="1"/>
    <col min="3318" max="3318" width="15.28515625" style="1" customWidth="1"/>
    <col min="3319" max="3322" width="9.140625" style="1" customWidth="1"/>
    <col min="3323" max="3323" width="15.7109375" style="1" customWidth="1"/>
    <col min="3324" max="3327" width="9.140625" style="1" customWidth="1"/>
    <col min="3328" max="3328" width="15.140625" style="1" customWidth="1"/>
    <col min="3329" max="3332" width="9.140625" style="1" customWidth="1"/>
    <col min="3333" max="3333" width="15" style="1" customWidth="1"/>
    <col min="3334" max="3488" width="9.140625" style="1" customWidth="1"/>
    <col min="3489" max="3489" width="50.28515625" style="1" customWidth="1"/>
    <col min="3490" max="3490" width="8.85546875" style="1"/>
    <col min="3491" max="3491" width="46" style="1" customWidth="1"/>
    <col min="3492" max="3492" width="8.85546875" style="1" customWidth="1"/>
    <col min="3493" max="3493" width="9.28515625" style="1" customWidth="1"/>
    <col min="3494" max="3494" width="9.140625" style="1" customWidth="1"/>
    <col min="3495" max="3495" width="15" style="1" customWidth="1"/>
    <col min="3496" max="3496" width="15.5703125" style="1" customWidth="1"/>
    <col min="3497" max="3497" width="4.85546875" style="1" customWidth="1"/>
    <col min="3498" max="3498" width="46" style="1" customWidth="1"/>
    <col min="3499" max="3502" width="9.140625" style="1" customWidth="1"/>
    <col min="3503" max="3503" width="15.140625" style="1" customWidth="1"/>
    <col min="3504" max="3504" width="4.85546875" style="1" customWidth="1"/>
    <col min="3505" max="3508" width="9.140625" style="1" customWidth="1"/>
    <col min="3509" max="3509" width="15.5703125" style="1" customWidth="1"/>
    <col min="3510" max="3513" width="9.140625" style="1" customWidth="1"/>
    <col min="3514" max="3514" width="14.140625" style="1" customWidth="1"/>
    <col min="3515" max="3518" width="9.140625" style="1" customWidth="1"/>
    <col min="3519" max="3519" width="15.28515625" style="1" customWidth="1"/>
    <col min="3520" max="3523" width="9.140625" style="1" customWidth="1"/>
    <col min="3524" max="3524" width="15.28515625" style="1" customWidth="1"/>
    <col min="3525" max="3528" width="9.140625" style="1" customWidth="1"/>
    <col min="3529" max="3529" width="15.28515625" style="1" customWidth="1"/>
    <col min="3530" max="3533" width="9.140625" style="1" customWidth="1"/>
    <col min="3534" max="3534" width="14.5703125" style="1" customWidth="1"/>
    <col min="3535" max="3538" width="9.140625" style="1" customWidth="1"/>
    <col min="3539" max="3539" width="15" style="1" customWidth="1"/>
    <col min="3540" max="3543" width="9.140625" style="1" customWidth="1"/>
    <col min="3544" max="3544" width="14.5703125" style="1" customWidth="1"/>
    <col min="3545" max="3548" width="9.140625" style="1" customWidth="1"/>
    <col min="3549" max="3549" width="15.28515625" style="1" customWidth="1"/>
    <col min="3550" max="3553" width="9.140625" style="1" customWidth="1"/>
    <col min="3554" max="3554" width="15.28515625" style="1" customWidth="1"/>
    <col min="3555" max="3558" width="9.140625" style="1" customWidth="1"/>
    <col min="3559" max="3559" width="15.85546875" style="1" customWidth="1"/>
    <col min="3560" max="3563" width="9.140625" style="1" customWidth="1"/>
    <col min="3564" max="3564" width="14.42578125" style="1" customWidth="1"/>
    <col min="3565" max="3568" width="9.140625" style="1" customWidth="1"/>
    <col min="3569" max="3569" width="15.42578125" style="1" customWidth="1"/>
    <col min="3570" max="3573" width="9.140625" style="1" customWidth="1"/>
    <col min="3574" max="3574" width="15.28515625" style="1" customWidth="1"/>
    <col min="3575" max="3578" width="9.140625" style="1" customWidth="1"/>
    <col min="3579" max="3579" width="15.7109375" style="1" customWidth="1"/>
    <col min="3580" max="3583" width="9.140625" style="1" customWidth="1"/>
    <col min="3584" max="3584" width="15.140625" style="1" customWidth="1"/>
    <col min="3585" max="3588" width="9.140625" style="1" customWidth="1"/>
    <col min="3589" max="3589" width="15" style="1" customWidth="1"/>
    <col min="3590" max="3744" width="9.140625" style="1" customWidth="1"/>
    <col min="3745" max="3745" width="50.28515625" style="1" customWidth="1"/>
    <col min="3746" max="3746" width="8.85546875" style="1"/>
    <col min="3747" max="3747" width="46" style="1" customWidth="1"/>
    <col min="3748" max="3748" width="8.85546875" style="1" customWidth="1"/>
    <col min="3749" max="3749" width="9.28515625" style="1" customWidth="1"/>
    <col min="3750" max="3750" width="9.140625" style="1" customWidth="1"/>
    <col min="3751" max="3751" width="15" style="1" customWidth="1"/>
    <col min="3752" max="3752" width="15.5703125" style="1" customWidth="1"/>
    <col min="3753" max="3753" width="4.85546875" style="1" customWidth="1"/>
    <col min="3754" max="3754" width="46" style="1" customWidth="1"/>
    <col min="3755" max="3758" width="9.140625" style="1" customWidth="1"/>
    <col min="3759" max="3759" width="15.140625" style="1" customWidth="1"/>
    <col min="3760" max="3760" width="4.85546875" style="1" customWidth="1"/>
    <col min="3761" max="3764" width="9.140625" style="1" customWidth="1"/>
    <col min="3765" max="3765" width="15.5703125" style="1" customWidth="1"/>
    <col min="3766" max="3769" width="9.140625" style="1" customWidth="1"/>
    <col min="3770" max="3770" width="14.140625" style="1" customWidth="1"/>
    <col min="3771" max="3774" width="9.140625" style="1" customWidth="1"/>
    <col min="3775" max="3775" width="15.28515625" style="1" customWidth="1"/>
    <col min="3776" max="3779" width="9.140625" style="1" customWidth="1"/>
    <col min="3780" max="3780" width="15.28515625" style="1" customWidth="1"/>
    <col min="3781" max="3784" width="9.140625" style="1" customWidth="1"/>
    <col min="3785" max="3785" width="15.28515625" style="1" customWidth="1"/>
    <col min="3786" max="3789" width="9.140625" style="1" customWidth="1"/>
    <col min="3790" max="3790" width="14.5703125" style="1" customWidth="1"/>
    <col min="3791" max="3794" width="9.140625" style="1" customWidth="1"/>
    <col min="3795" max="3795" width="15" style="1" customWidth="1"/>
    <col min="3796" max="3799" width="9.140625" style="1" customWidth="1"/>
    <col min="3800" max="3800" width="14.5703125" style="1" customWidth="1"/>
    <col min="3801" max="3804" width="9.140625" style="1" customWidth="1"/>
    <col min="3805" max="3805" width="15.28515625" style="1" customWidth="1"/>
    <col min="3806" max="3809" width="9.140625" style="1" customWidth="1"/>
    <col min="3810" max="3810" width="15.28515625" style="1" customWidth="1"/>
    <col min="3811" max="3814" width="9.140625" style="1" customWidth="1"/>
    <col min="3815" max="3815" width="15.85546875" style="1" customWidth="1"/>
    <col min="3816" max="3819" width="9.140625" style="1" customWidth="1"/>
    <col min="3820" max="3820" width="14.42578125" style="1" customWidth="1"/>
    <col min="3821" max="3824" width="9.140625" style="1" customWidth="1"/>
    <col min="3825" max="3825" width="15.42578125" style="1" customWidth="1"/>
    <col min="3826" max="3829" width="9.140625" style="1" customWidth="1"/>
    <col min="3830" max="3830" width="15.28515625" style="1" customWidth="1"/>
    <col min="3831" max="3834" width="9.140625" style="1" customWidth="1"/>
    <col min="3835" max="3835" width="15.7109375" style="1" customWidth="1"/>
    <col min="3836" max="3839" width="9.140625" style="1" customWidth="1"/>
    <col min="3840" max="3840" width="15.140625" style="1" customWidth="1"/>
    <col min="3841" max="3844" width="9.140625" style="1" customWidth="1"/>
    <col min="3845" max="3845" width="15" style="1" customWidth="1"/>
    <col min="3846" max="4000" width="9.140625" style="1" customWidth="1"/>
    <col min="4001" max="4001" width="50.28515625" style="1" customWidth="1"/>
    <col min="4002" max="4002" width="8.85546875" style="1"/>
    <col min="4003" max="4003" width="46" style="1" customWidth="1"/>
    <col min="4004" max="4004" width="8.85546875" style="1" customWidth="1"/>
    <col min="4005" max="4005" width="9.28515625" style="1" customWidth="1"/>
    <col min="4006" max="4006" width="9.140625" style="1" customWidth="1"/>
    <col min="4007" max="4007" width="15" style="1" customWidth="1"/>
    <col min="4008" max="4008" width="15.5703125" style="1" customWidth="1"/>
    <col min="4009" max="4009" width="4.85546875" style="1" customWidth="1"/>
    <col min="4010" max="4010" width="46" style="1" customWidth="1"/>
    <col min="4011" max="4014" width="9.140625" style="1" customWidth="1"/>
    <col min="4015" max="4015" width="15.140625" style="1" customWidth="1"/>
    <col min="4016" max="4016" width="4.85546875" style="1" customWidth="1"/>
    <col min="4017" max="4020" width="9.140625" style="1" customWidth="1"/>
    <col min="4021" max="4021" width="15.5703125" style="1" customWidth="1"/>
    <col min="4022" max="4025" width="9.140625" style="1" customWidth="1"/>
    <col min="4026" max="4026" width="14.140625" style="1" customWidth="1"/>
    <col min="4027" max="4030" width="9.140625" style="1" customWidth="1"/>
    <col min="4031" max="4031" width="15.28515625" style="1" customWidth="1"/>
    <col min="4032" max="4035" width="9.140625" style="1" customWidth="1"/>
    <col min="4036" max="4036" width="15.28515625" style="1" customWidth="1"/>
    <col min="4037" max="4040" width="9.140625" style="1" customWidth="1"/>
    <col min="4041" max="4041" width="15.28515625" style="1" customWidth="1"/>
    <col min="4042" max="4045" width="9.140625" style="1" customWidth="1"/>
    <col min="4046" max="4046" width="14.5703125" style="1" customWidth="1"/>
    <col min="4047" max="4050" width="9.140625" style="1" customWidth="1"/>
    <col min="4051" max="4051" width="15" style="1" customWidth="1"/>
    <col min="4052" max="4055" width="9.140625" style="1" customWidth="1"/>
    <col min="4056" max="4056" width="14.5703125" style="1" customWidth="1"/>
    <col min="4057" max="4060" width="9.140625" style="1" customWidth="1"/>
    <col min="4061" max="4061" width="15.28515625" style="1" customWidth="1"/>
    <col min="4062" max="4065" width="9.140625" style="1" customWidth="1"/>
    <col min="4066" max="4066" width="15.28515625" style="1" customWidth="1"/>
    <col min="4067" max="4070" width="9.140625" style="1" customWidth="1"/>
    <col min="4071" max="4071" width="15.85546875" style="1" customWidth="1"/>
    <col min="4072" max="4075" width="9.140625" style="1" customWidth="1"/>
    <col min="4076" max="4076" width="14.42578125" style="1" customWidth="1"/>
    <col min="4077" max="4080" width="9.140625" style="1" customWidth="1"/>
    <col min="4081" max="4081" width="15.42578125" style="1" customWidth="1"/>
    <col min="4082" max="4085" width="9.140625" style="1" customWidth="1"/>
    <col min="4086" max="4086" width="15.28515625" style="1" customWidth="1"/>
    <col min="4087" max="4090" width="9.140625" style="1" customWidth="1"/>
    <col min="4091" max="4091" width="15.7109375" style="1" customWidth="1"/>
    <col min="4092" max="4095" width="9.140625" style="1" customWidth="1"/>
    <col min="4096" max="4096" width="15.140625" style="1" customWidth="1"/>
    <col min="4097" max="4100" width="9.140625" style="1" customWidth="1"/>
    <col min="4101" max="4101" width="15" style="1" customWidth="1"/>
    <col min="4102" max="4256" width="9.140625" style="1" customWidth="1"/>
    <col min="4257" max="4257" width="50.28515625" style="1" customWidth="1"/>
    <col min="4258" max="4258" width="8.85546875" style="1"/>
    <col min="4259" max="4259" width="46" style="1" customWidth="1"/>
    <col min="4260" max="4260" width="8.85546875" style="1" customWidth="1"/>
    <col min="4261" max="4261" width="9.28515625" style="1" customWidth="1"/>
    <col min="4262" max="4262" width="9.140625" style="1" customWidth="1"/>
    <col min="4263" max="4263" width="15" style="1" customWidth="1"/>
    <col min="4264" max="4264" width="15.5703125" style="1" customWidth="1"/>
    <col min="4265" max="4265" width="4.85546875" style="1" customWidth="1"/>
    <col min="4266" max="4266" width="46" style="1" customWidth="1"/>
    <col min="4267" max="4270" width="9.140625" style="1" customWidth="1"/>
    <col min="4271" max="4271" width="15.140625" style="1" customWidth="1"/>
    <col min="4272" max="4272" width="4.85546875" style="1" customWidth="1"/>
    <col min="4273" max="4276" width="9.140625" style="1" customWidth="1"/>
    <col min="4277" max="4277" width="15.5703125" style="1" customWidth="1"/>
    <col min="4278" max="4281" width="9.140625" style="1" customWidth="1"/>
    <col min="4282" max="4282" width="14.140625" style="1" customWidth="1"/>
    <col min="4283" max="4286" width="9.140625" style="1" customWidth="1"/>
    <col min="4287" max="4287" width="15.28515625" style="1" customWidth="1"/>
    <col min="4288" max="4291" width="9.140625" style="1" customWidth="1"/>
    <col min="4292" max="4292" width="15.28515625" style="1" customWidth="1"/>
    <col min="4293" max="4296" width="9.140625" style="1" customWidth="1"/>
    <col min="4297" max="4297" width="15.28515625" style="1" customWidth="1"/>
    <col min="4298" max="4301" width="9.140625" style="1" customWidth="1"/>
    <col min="4302" max="4302" width="14.5703125" style="1" customWidth="1"/>
    <col min="4303" max="4306" width="9.140625" style="1" customWidth="1"/>
    <col min="4307" max="4307" width="15" style="1" customWidth="1"/>
    <col min="4308" max="4311" width="9.140625" style="1" customWidth="1"/>
    <col min="4312" max="4312" width="14.5703125" style="1" customWidth="1"/>
    <col min="4313" max="4316" width="9.140625" style="1" customWidth="1"/>
    <col min="4317" max="4317" width="15.28515625" style="1" customWidth="1"/>
    <col min="4318" max="4321" width="9.140625" style="1" customWidth="1"/>
    <col min="4322" max="4322" width="15.28515625" style="1" customWidth="1"/>
    <col min="4323" max="4326" width="9.140625" style="1" customWidth="1"/>
    <col min="4327" max="4327" width="15.85546875" style="1" customWidth="1"/>
    <col min="4328" max="4331" width="9.140625" style="1" customWidth="1"/>
    <col min="4332" max="4332" width="14.42578125" style="1" customWidth="1"/>
    <col min="4333" max="4336" width="9.140625" style="1" customWidth="1"/>
    <col min="4337" max="4337" width="15.42578125" style="1" customWidth="1"/>
    <col min="4338" max="4341" width="9.140625" style="1" customWidth="1"/>
    <col min="4342" max="4342" width="15.28515625" style="1" customWidth="1"/>
    <col min="4343" max="4346" width="9.140625" style="1" customWidth="1"/>
    <col min="4347" max="4347" width="15.7109375" style="1" customWidth="1"/>
    <col min="4348" max="4351" width="9.140625" style="1" customWidth="1"/>
    <col min="4352" max="4352" width="15.140625" style="1" customWidth="1"/>
    <col min="4353" max="4356" width="9.140625" style="1" customWidth="1"/>
    <col min="4357" max="4357" width="15" style="1" customWidth="1"/>
    <col min="4358" max="4512" width="9.140625" style="1" customWidth="1"/>
    <col min="4513" max="4513" width="50.28515625" style="1" customWidth="1"/>
    <col min="4514" max="4514" width="8.85546875" style="1"/>
    <col min="4515" max="4515" width="46" style="1" customWidth="1"/>
    <col min="4516" max="4516" width="8.85546875" style="1" customWidth="1"/>
    <col min="4517" max="4517" width="9.28515625" style="1" customWidth="1"/>
    <col min="4518" max="4518" width="9.140625" style="1" customWidth="1"/>
    <col min="4519" max="4519" width="15" style="1" customWidth="1"/>
    <col min="4520" max="4520" width="15.5703125" style="1" customWidth="1"/>
    <col min="4521" max="4521" width="4.85546875" style="1" customWidth="1"/>
    <col min="4522" max="4522" width="46" style="1" customWidth="1"/>
    <col min="4523" max="4526" width="9.140625" style="1" customWidth="1"/>
    <col min="4527" max="4527" width="15.140625" style="1" customWidth="1"/>
    <col min="4528" max="4528" width="4.85546875" style="1" customWidth="1"/>
    <col min="4529" max="4532" width="9.140625" style="1" customWidth="1"/>
    <col min="4533" max="4533" width="15.5703125" style="1" customWidth="1"/>
    <col min="4534" max="4537" width="9.140625" style="1" customWidth="1"/>
    <col min="4538" max="4538" width="14.140625" style="1" customWidth="1"/>
    <col min="4539" max="4542" width="9.140625" style="1" customWidth="1"/>
    <col min="4543" max="4543" width="15.28515625" style="1" customWidth="1"/>
    <col min="4544" max="4547" width="9.140625" style="1" customWidth="1"/>
    <col min="4548" max="4548" width="15.28515625" style="1" customWidth="1"/>
    <col min="4549" max="4552" width="9.140625" style="1" customWidth="1"/>
    <col min="4553" max="4553" width="15.28515625" style="1" customWidth="1"/>
    <col min="4554" max="4557" width="9.140625" style="1" customWidth="1"/>
    <col min="4558" max="4558" width="14.5703125" style="1" customWidth="1"/>
    <col min="4559" max="4562" width="9.140625" style="1" customWidth="1"/>
    <col min="4563" max="4563" width="15" style="1" customWidth="1"/>
    <col min="4564" max="4567" width="9.140625" style="1" customWidth="1"/>
    <col min="4568" max="4568" width="14.5703125" style="1" customWidth="1"/>
    <col min="4569" max="4572" width="9.140625" style="1" customWidth="1"/>
    <col min="4573" max="4573" width="15.28515625" style="1" customWidth="1"/>
    <col min="4574" max="4577" width="9.140625" style="1" customWidth="1"/>
    <col min="4578" max="4578" width="15.28515625" style="1" customWidth="1"/>
    <col min="4579" max="4582" width="9.140625" style="1" customWidth="1"/>
    <col min="4583" max="4583" width="15.85546875" style="1" customWidth="1"/>
    <col min="4584" max="4587" width="9.140625" style="1" customWidth="1"/>
    <col min="4588" max="4588" width="14.42578125" style="1" customWidth="1"/>
    <col min="4589" max="4592" width="9.140625" style="1" customWidth="1"/>
    <col min="4593" max="4593" width="15.42578125" style="1" customWidth="1"/>
    <col min="4594" max="4597" width="9.140625" style="1" customWidth="1"/>
    <col min="4598" max="4598" width="15.28515625" style="1" customWidth="1"/>
    <col min="4599" max="4602" width="9.140625" style="1" customWidth="1"/>
    <col min="4603" max="4603" width="15.7109375" style="1" customWidth="1"/>
    <col min="4604" max="4607" width="9.140625" style="1" customWidth="1"/>
    <col min="4608" max="4608" width="15.140625" style="1" customWidth="1"/>
    <col min="4609" max="4612" width="9.140625" style="1" customWidth="1"/>
    <col min="4613" max="4613" width="15" style="1" customWidth="1"/>
    <col min="4614" max="4768" width="9.140625" style="1" customWidth="1"/>
    <col min="4769" max="4769" width="50.28515625" style="1" customWidth="1"/>
    <col min="4770" max="4770" width="8.85546875" style="1"/>
    <col min="4771" max="4771" width="46" style="1" customWidth="1"/>
    <col min="4772" max="4772" width="8.85546875" style="1" customWidth="1"/>
    <col min="4773" max="4773" width="9.28515625" style="1" customWidth="1"/>
    <col min="4774" max="4774" width="9.140625" style="1" customWidth="1"/>
    <col min="4775" max="4775" width="15" style="1" customWidth="1"/>
    <col min="4776" max="4776" width="15.5703125" style="1" customWidth="1"/>
    <col min="4777" max="4777" width="4.85546875" style="1" customWidth="1"/>
    <col min="4778" max="4778" width="46" style="1" customWidth="1"/>
    <col min="4779" max="4782" width="9.140625" style="1" customWidth="1"/>
    <col min="4783" max="4783" width="15.140625" style="1" customWidth="1"/>
    <col min="4784" max="4784" width="4.85546875" style="1" customWidth="1"/>
    <col min="4785" max="4788" width="9.140625" style="1" customWidth="1"/>
    <col min="4789" max="4789" width="15.5703125" style="1" customWidth="1"/>
    <col min="4790" max="4793" width="9.140625" style="1" customWidth="1"/>
    <col min="4794" max="4794" width="14.140625" style="1" customWidth="1"/>
    <col min="4795" max="4798" width="9.140625" style="1" customWidth="1"/>
    <col min="4799" max="4799" width="15.28515625" style="1" customWidth="1"/>
    <col min="4800" max="4803" width="9.140625" style="1" customWidth="1"/>
    <col min="4804" max="4804" width="15.28515625" style="1" customWidth="1"/>
    <col min="4805" max="4808" width="9.140625" style="1" customWidth="1"/>
    <col min="4809" max="4809" width="15.28515625" style="1" customWidth="1"/>
    <col min="4810" max="4813" width="9.140625" style="1" customWidth="1"/>
    <col min="4814" max="4814" width="14.5703125" style="1" customWidth="1"/>
    <col min="4815" max="4818" width="9.140625" style="1" customWidth="1"/>
    <col min="4819" max="4819" width="15" style="1" customWidth="1"/>
    <col min="4820" max="4823" width="9.140625" style="1" customWidth="1"/>
    <col min="4824" max="4824" width="14.5703125" style="1" customWidth="1"/>
    <col min="4825" max="4828" width="9.140625" style="1" customWidth="1"/>
    <col min="4829" max="4829" width="15.28515625" style="1" customWidth="1"/>
    <col min="4830" max="4833" width="9.140625" style="1" customWidth="1"/>
    <col min="4834" max="4834" width="15.28515625" style="1" customWidth="1"/>
    <col min="4835" max="4838" width="9.140625" style="1" customWidth="1"/>
    <col min="4839" max="4839" width="15.85546875" style="1" customWidth="1"/>
    <col min="4840" max="4843" width="9.140625" style="1" customWidth="1"/>
    <col min="4844" max="4844" width="14.42578125" style="1" customWidth="1"/>
    <col min="4845" max="4848" width="9.140625" style="1" customWidth="1"/>
    <col min="4849" max="4849" width="15.42578125" style="1" customWidth="1"/>
    <col min="4850" max="4853" width="9.140625" style="1" customWidth="1"/>
    <col min="4854" max="4854" width="15.28515625" style="1" customWidth="1"/>
    <col min="4855" max="4858" width="9.140625" style="1" customWidth="1"/>
    <col min="4859" max="4859" width="15.7109375" style="1" customWidth="1"/>
    <col min="4860" max="4863" width="9.140625" style="1" customWidth="1"/>
    <col min="4864" max="4864" width="15.140625" style="1" customWidth="1"/>
    <col min="4865" max="4868" width="9.140625" style="1" customWidth="1"/>
    <col min="4869" max="4869" width="15" style="1" customWidth="1"/>
    <col min="4870" max="5024" width="9.140625" style="1" customWidth="1"/>
    <col min="5025" max="5025" width="50.28515625" style="1" customWidth="1"/>
    <col min="5026" max="5026" width="8.85546875" style="1"/>
    <col min="5027" max="5027" width="46" style="1" customWidth="1"/>
    <col min="5028" max="5028" width="8.85546875" style="1" customWidth="1"/>
    <col min="5029" max="5029" width="9.28515625" style="1" customWidth="1"/>
    <col min="5030" max="5030" width="9.140625" style="1" customWidth="1"/>
    <col min="5031" max="5031" width="15" style="1" customWidth="1"/>
    <col min="5032" max="5032" width="15.5703125" style="1" customWidth="1"/>
    <col min="5033" max="5033" width="4.85546875" style="1" customWidth="1"/>
    <col min="5034" max="5034" width="46" style="1" customWidth="1"/>
    <col min="5035" max="5038" width="9.140625" style="1" customWidth="1"/>
    <col min="5039" max="5039" width="15.140625" style="1" customWidth="1"/>
    <col min="5040" max="5040" width="4.85546875" style="1" customWidth="1"/>
    <col min="5041" max="5044" width="9.140625" style="1" customWidth="1"/>
    <col min="5045" max="5045" width="15.5703125" style="1" customWidth="1"/>
    <col min="5046" max="5049" width="9.140625" style="1" customWidth="1"/>
    <col min="5050" max="5050" width="14.140625" style="1" customWidth="1"/>
    <col min="5051" max="5054" width="9.140625" style="1" customWidth="1"/>
    <col min="5055" max="5055" width="15.28515625" style="1" customWidth="1"/>
    <col min="5056" max="5059" width="9.140625" style="1" customWidth="1"/>
    <col min="5060" max="5060" width="15.28515625" style="1" customWidth="1"/>
    <col min="5061" max="5064" width="9.140625" style="1" customWidth="1"/>
    <col min="5065" max="5065" width="15.28515625" style="1" customWidth="1"/>
    <col min="5066" max="5069" width="9.140625" style="1" customWidth="1"/>
    <col min="5070" max="5070" width="14.5703125" style="1" customWidth="1"/>
    <col min="5071" max="5074" width="9.140625" style="1" customWidth="1"/>
    <col min="5075" max="5075" width="15" style="1" customWidth="1"/>
    <col min="5076" max="5079" width="9.140625" style="1" customWidth="1"/>
    <col min="5080" max="5080" width="14.5703125" style="1" customWidth="1"/>
    <col min="5081" max="5084" width="9.140625" style="1" customWidth="1"/>
    <col min="5085" max="5085" width="15.28515625" style="1" customWidth="1"/>
    <col min="5086" max="5089" width="9.140625" style="1" customWidth="1"/>
    <col min="5090" max="5090" width="15.28515625" style="1" customWidth="1"/>
    <col min="5091" max="5094" width="9.140625" style="1" customWidth="1"/>
    <col min="5095" max="5095" width="15.85546875" style="1" customWidth="1"/>
    <col min="5096" max="5099" width="9.140625" style="1" customWidth="1"/>
    <col min="5100" max="5100" width="14.42578125" style="1" customWidth="1"/>
    <col min="5101" max="5104" width="9.140625" style="1" customWidth="1"/>
    <col min="5105" max="5105" width="15.42578125" style="1" customWidth="1"/>
    <col min="5106" max="5109" width="9.140625" style="1" customWidth="1"/>
    <col min="5110" max="5110" width="15.28515625" style="1" customWidth="1"/>
    <col min="5111" max="5114" width="9.140625" style="1" customWidth="1"/>
    <col min="5115" max="5115" width="15.7109375" style="1" customWidth="1"/>
    <col min="5116" max="5119" width="9.140625" style="1" customWidth="1"/>
    <col min="5120" max="5120" width="15.140625" style="1" customWidth="1"/>
    <col min="5121" max="5124" width="9.140625" style="1" customWidth="1"/>
    <col min="5125" max="5125" width="15" style="1" customWidth="1"/>
    <col min="5126" max="5280" width="9.140625" style="1" customWidth="1"/>
    <col min="5281" max="5281" width="50.28515625" style="1" customWidth="1"/>
    <col min="5282" max="5282" width="8.85546875" style="1"/>
    <col min="5283" max="5283" width="46" style="1" customWidth="1"/>
    <col min="5284" max="5284" width="8.85546875" style="1" customWidth="1"/>
    <col min="5285" max="5285" width="9.28515625" style="1" customWidth="1"/>
    <col min="5286" max="5286" width="9.140625" style="1" customWidth="1"/>
    <col min="5287" max="5287" width="15" style="1" customWidth="1"/>
    <col min="5288" max="5288" width="15.5703125" style="1" customWidth="1"/>
    <col min="5289" max="5289" width="4.85546875" style="1" customWidth="1"/>
    <col min="5290" max="5290" width="46" style="1" customWidth="1"/>
    <col min="5291" max="5294" width="9.140625" style="1" customWidth="1"/>
    <col min="5295" max="5295" width="15.140625" style="1" customWidth="1"/>
    <col min="5296" max="5296" width="4.85546875" style="1" customWidth="1"/>
    <col min="5297" max="5300" width="9.140625" style="1" customWidth="1"/>
    <col min="5301" max="5301" width="15.5703125" style="1" customWidth="1"/>
    <col min="5302" max="5305" width="9.140625" style="1" customWidth="1"/>
    <col min="5306" max="5306" width="14.140625" style="1" customWidth="1"/>
    <col min="5307" max="5310" width="9.140625" style="1" customWidth="1"/>
    <col min="5311" max="5311" width="15.28515625" style="1" customWidth="1"/>
    <col min="5312" max="5315" width="9.140625" style="1" customWidth="1"/>
    <col min="5316" max="5316" width="15.28515625" style="1" customWidth="1"/>
    <col min="5317" max="5320" width="9.140625" style="1" customWidth="1"/>
    <col min="5321" max="5321" width="15.28515625" style="1" customWidth="1"/>
    <col min="5322" max="5325" width="9.140625" style="1" customWidth="1"/>
    <col min="5326" max="5326" width="14.5703125" style="1" customWidth="1"/>
    <col min="5327" max="5330" width="9.140625" style="1" customWidth="1"/>
    <col min="5331" max="5331" width="15" style="1" customWidth="1"/>
    <col min="5332" max="5335" width="9.140625" style="1" customWidth="1"/>
    <col min="5336" max="5336" width="14.5703125" style="1" customWidth="1"/>
    <col min="5337" max="5340" width="9.140625" style="1" customWidth="1"/>
    <col min="5341" max="5341" width="15.28515625" style="1" customWidth="1"/>
    <col min="5342" max="5345" width="9.140625" style="1" customWidth="1"/>
    <col min="5346" max="5346" width="15.28515625" style="1" customWidth="1"/>
    <col min="5347" max="5350" width="9.140625" style="1" customWidth="1"/>
    <col min="5351" max="5351" width="15.85546875" style="1" customWidth="1"/>
    <col min="5352" max="5355" width="9.140625" style="1" customWidth="1"/>
    <col min="5356" max="5356" width="14.42578125" style="1" customWidth="1"/>
    <col min="5357" max="5360" width="9.140625" style="1" customWidth="1"/>
    <col min="5361" max="5361" width="15.42578125" style="1" customWidth="1"/>
    <col min="5362" max="5365" width="9.140625" style="1" customWidth="1"/>
    <col min="5366" max="5366" width="15.28515625" style="1" customWidth="1"/>
    <col min="5367" max="5370" width="9.140625" style="1" customWidth="1"/>
    <col min="5371" max="5371" width="15.7109375" style="1" customWidth="1"/>
    <col min="5372" max="5375" width="9.140625" style="1" customWidth="1"/>
    <col min="5376" max="5376" width="15.140625" style="1" customWidth="1"/>
    <col min="5377" max="5380" width="9.140625" style="1" customWidth="1"/>
    <col min="5381" max="5381" width="15" style="1" customWidth="1"/>
    <col min="5382" max="5536" width="9.140625" style="1" customWidth="1"/>
    <col min="5537" max="5537" width="50.28515625" style="1" customWidth="1"/>
    <col min="5538" max="5538" width="8.85546875" style="1"/>
    <col min="5539" max="5539" width="46" style="1" customWidth="1"/>
    <col min="5540" max="5540" width="8.85546875" style="1" customWidth="1"/>
    <col min="5541" max="5541" width="9.28515625" style="1" customWidth="1"/>
    <col min="5542" max="5542" width="9.140625" style="1" customWidth="1"/>
    <col min="5543" max="5543" width="15" style="1" customWidth="1"/>
    <col min="5544" max="5544" width="15.5703125" style="1" customWidth="1"/>
    <col min="5545" max="5545" width="4.85546875" style="1" customWidth="1"/>
    <col min="5546" max="5546" width="46" style="1" customWidth="1"/>
    <col min="5547" max="5550" width="9.140625" style="1" customWidth="1"/>
    <col min="5551" max="5551" width="15.140625" style="1" customWidth="1"/>
    <col min="5552" max="5552" width="4.85546875" style="1" customWidth="1"/>
    <col min="5553" max="5556" width="9.140625" style="1" customWidth="1"/>
    <col min="5557" max="5557" width="15.5703125" style="1" customWidth="1"/>
    <col min="5558" max="5561" width="9.140625" style="1" customWidth="1"/>
    <col min="5562" max="5562" width="14.140625" style="1" customWidth="1"/>
    <col min="5563" max="5566" width="9.140625" style="1" customWidth="1"/>
    <col min="5567" max="5567" width="15.28515625" style="1" customWidth="1"/>
    <col min="5568" max="5571" width="9.140625" style="1" customWidth="1"/>
    <col min="5572" max="5572" width="15.28515625" style="1" customWidth="1"/>
    <col min="5573" max="5576" width="9.140625" style="1" customWidth="1"/>
    <col min="5577" max="5577" width="15.28515625" style="1" customWidth="1"/>
    <col min="5578" max="5581" width="9.140625" style="1" customWidth="1"/>
    <col min="5582" max="5582" width="14.5703125" style="1" customWidth="1"/>
    <col min="5583" max="5586" width="9.140625" style="1" customWidth="1"/>
    <col min="5587" max="5587" width="15" style="1" customWidth="1"/>
    <col min="5588" max="5591" width="9.140625" style="1" customWidth="1"/>
    <col min="5592" max="5592" width="14.5703125" style="1" customWidth="1"/>
    <col min="5593" max="5596" width="9.140625" style="1" customWidth="1"/>
    <col min="5597" max="5597" width="15.28515625" style="1" customWidth="1"/>
    <col min="5598" max="5601" width="9.140625" style="1" customWidth="1"/>
    <col min="5602" max="5602" width="15.28515625" style="1" customWidth="1"/>
    <col min="5603" max="5606" width="9.140625" style="1" customWidth="1"/>
    <col min="5607" max="5607" width="15.85546875" style="1" customWidth="1"/>
    <col min="5608" max="5611" width="9.140625" style="1" customWidth="1"/>
    <col min="5612" max="5612" width="14.42578125" style="1" customWidth="1"/>
    <col min="5613" max="5616" width="9.140625" style="1" customWidth="1"/>
    <col min="5617" max="5617" width="15.42578125" style="1" customWidth="1"/>
    <col min="5618" max="5621" width="9.140625" style="1" customWidth="1"/>
    <col min="5622" max="5622" width="15.28515625" style="1" customWidth="1"/>
    <col min="5623" max="5626" width="9.140625" style="1" customWidth="1"/>
    <col min="5627" max="5627" width="15.7109375" style="1" customWidth="1"/>
    <col min="5628" max="5631" width="9.140625" style="1" customWidth="1"/>
    <col min="5632" max="5632" width="15.140625" style="1" customWidth="1"/>
    <col min="5633" max="5636" width="9.140625" style="1" customWidth="1"/>
    <col min="5637" max="5637" width="15" style="1" customWidth="1"/>
    <col min="5638" max="5792" width="9.140625" style="1" customWidth="1"/>
    <col min="5793" max="5793" width="50.28515625" style="1" customWidth="1"/>
    <col min="5794" max="5794" width="8.85546875" style="1"/>
    <col min="5795" max="5795" width="46" style="1" customWidth="1"/>
    <col min="5796" max="5796" width="8.85546875" style="1" customWidth="1"/>
    <col min="5797" max="5797" width="9.28515625" style="1" customWidth="1"/>
    <col min="5798" max="5798" width="9.140625" style="1" customWidth="1"/>
    <col min="5799" max="5799" width="15" style="1" customWidth="1"/>
    <col min="5800" max="5800" width="15.5703125" style="1" customWidth="1"/>
    <col min="5801" max="5801" width="4.85546875" style="1" customWidth="1"/>
    <col min="5802" max="5802" width="46" style="1" customWidth="1"/>
    <col min="5803" max="5806" width="9.140625" style="1" customWidth="1"/>
    <col min="5807" max="5807" width="15.140625" style="1" customWidth="1"/>
    <col min="5808" max="5808" width="4.85546875" style="1" customWidth="1"/>
    <col min="5809" max="5812" width="9.140625" style="1" customWidth="1"/>
    <col min="5813" max="5813" width="15.5703125" style="1" customWidth="1"/>
    <col min="5814" max="5817" width="9.140625" style="1" customWidth="1"/>
    <col min="5818" max="5818" width="14.140625" style="1" customWidth="1"/>
    <col min="5819" max="5822" width="9.140625" style="1" customWidth="1"/>
    <col min="5823" max="5823" width="15.28515625" style="1" customWidth="1"/>
    <col min="5824" max="5827" width="9.140625" style="1" customWidth="1"/>
    <col min="5828" max="5828" width="15.28515625" style="1" customWidth="1"/>
    <col min="5829" max="5832" width="9.140625" style="1" customWidth="1"/>
    <col min="5833" max="5833" width="15.28515625" style="1" customWidth="1"/>
    <col min="5834" max="5837" width="9.140625" style="1" customWidth="1"/>
    <col min="5838" max="5838" width="14.5703125" style="1" customWidth="1"/>
    <col min="5839" max="5842" width="9.140625" style="1" customWidth="1"/>
    <col min="5843" max="5843" width="15" style="1" customWidth="1"/>
    <col min="5844" max="5847" width="9.140625" style="1" customWidth="1"/>
    <col min="5848" max="5848" width="14.5703125" style="1" customWidth="1"/>
    <col min="5849" max="5852" width="9.140625" style="1" customWidth="1"/>
    <col min="5853" max="5853" width="15.28515625" style="1" customWidth="1"/>
    <col min="5854" max="5857" width="9.140625" style="1" customWidth="1"/>
    <col min="5858" max="5858" width="15.28515625" style="1" customWidth="1"/>
    <col min="5859" max="5862" width="9.140625" style="1" customWidth="1"/>
    <col min="5863" max="5863" width="15.85546875" style="1" customWidth="1"/>
    <col min="5864" max="5867" width="9.140625" style="1" customWidth="1"/>
    <col min="5868" max="5868" width="14.42578125" style="1" customWidth="1"/>
    <col min="5869" max="5872" width="9.140625" style="1" customWidth="1"/>
    <col min="5873" max="5873" width="15.42578125" style="1" customWidth="1"/>
    <col min="5874" max="5877" width="9.140625" style="1" customWidth="1"/>
    <col min="5878" max="5878" width="15.28515625" style="1" customWidth="1"/>
    <col min="5879" max="5882" width="9.140625" style="1" customWidth="1"/>
    <col min="5883" max="5883" width="15.7109375" style="1" customWidth="1"/>
    <col min="5884" max="5887" width="9.140625" style="1" customWidth="1"/>
    <col min="5888" max="5888" width="15.140625" style="1" customWidth="1"/>
    <col min="5889" max="5892" width="9.140625" style="1" customWidth="1"/>
    <col min="5893" max="5893" width="15" style="1" customWidth="1"/>
    <col min="5894" max="6048" width="9.140625" style="1" customWidth="1"/>
    <col min="6049" max="6049" width="50.28515625" style="1" customWidth="1"/>
    <col min="6050" max="6050" width="8.85546875" style="1"/>
    <col min="6051" max="6051" width="46" style="1" customWidth="1"/>
    <col min="6052" max="6052" width="8.85546875" style="1" customWidth="1"/>
    <col min="6053" max="6053" width="9.28515625" style="1" customWidth="1"/>
    <col min="6054" max="6054" width="9.140625" style="1" customWidth="1"/>
    <col min="6055" max="6055" width="15" style="1" customWidth="1"/>
    <col min="6056" max="6056" width="15.5703125" style="1" customWidth="1"/>
    <col min="6057" max="6057" width="4.85546875" style="1" customWidth="1"/>
    <col min="6058" max="6058" width="46" style="1" customWidth="1"/>
    <col min="6059" max="6062" width="9.140625" style="1" customWidth="1"/>
    <col min="6063" max="6063" width="15.140625" style="1" customWidth="1"/>
    <col min="6064" max="6064" width="4.85546875" style="1" customWidth="1"/>
    <col min="6065" max="6068" width="9.140625" style="1" customWidth="1"/>
    <col min="6069" max="6069" width="15.5703125" style="1" customWidth="1"/>
    <col min="6070" max="6073" width="9.140625" style="1" customWidth="1"/>
    <col min="6074" max="6074" width="14.140625" style="1" customWidth="1"/>
    <col min="6075" max="6078" width="9.140625" style="1" customWidth="1"/>
    <col min="6079" max="6079" width="15.28515625" style="1" customWidth="1"/>
    <col min="6080" max="6083" width="9.140625" style="1" customWidth="1"/>
    <col min="6084" max="6084" width="15.28515625" style="1" customWidth="1"/>
    <col min="6085" max="6088" width="9.140625" style="1" customWidth="1"/>
    <col min="6089" max="6089" width="15.28515625" style="1" customWidth="1"/>
    <col min="6090" max="6093" width="9.140625" style="1" customWidth="1"/>
    <col min="6094" max="6094" width="14.5703125" style="1" customWidth="1"/>
    <col min="6095" max="6098" width="9.140625" style="1" customWidth="1"/>
    <col min="6099" max="6099" width="15" style="1" customWidth="1"/>
    <col min="6100" max="6103" width="9.140625" style="1" customWidth="1"/>
    <col min="6104" max="6104" width="14.5703125" style="1" customWidth="1"/>
    <col min="6105" max="6108" width="9.140625" style="1" customWidth="1"/>
    <col min="6109" max="6109" width="15.28515625" style="1" customWidth="1"/>
    <col min="6110" max="6113" width="9.140625" style="1" customWidth="1"/>
    <col min="6114" max="6114" width="15.28515625" style="1" customWidth="1"/>
    <col min="6115" max="6118" width="9.140625" style="1" customWidth="1"/>
    <col min="6119" max="6119" width="15.85546875" style="1" customWidth="1"/>
    <col min="6120" max="6123" width="9.140625" style="1" customWidth="1"/>
    <col min="6124" max="6124" width="14.42578125" style="1" customWidth="1"/>
    <col min="6125" max="6128" width="9.140625" style="1" customWidth="1"/>
    <col min="6129" max="6129" width="15.42578125" style="1" customWidth="1"/>
    <col min="6130" max="6133" width="9.140625" style="1" customWidth="1"/>
    <col min="6134" max="6134" width="15.28515625" style="1" customWidth="1"/>
    <col min="6135" max="6138" width="9.140625" style="1" customWidth="1"/>
    <col min="6139" max="6139" width="15.7109375" style="1" customWidth="1"/>
    <col min="6140" max="6143" width="9.140625" style="1" customWidth="1"/>
    <col min="6144" max="6144" width="15.140625" style="1" customWidth="1"/>
    <col min="6145" max="6148" width="9.140625" style="1" customWidth="1"/>
    <col min="6149" max="6149" width="15" style="1" customWidth="1"/>
    <col min="6150" max="6304" width="9.140625" style="1" customWidth="1"/>
    <col min="6305" max="6305" width="50.28515625" style="1" customWidth="1"/>
    <col min="6306" max="6306" width="8.85546875" style="1"/>
    <col min="6307" max="6307" width="46" style="1" customWidth="1"/>
    <col min="6308" max="6308" width="8.85546875" style="1" customWidth="1"/>
    <col min="6309" max="6309" width="9.28515625" style="1" customWidth="1"/>
    <col min="6310" max="6310" width="9.140625" style="1" customWidth="1"/>
    <col min="6311" max="6311" width="15" style="1" customWidth="1"/>
    <col min="6312" max="6312" width="15.5703125" style="1" customWidth="1"/>
    <col min="6313" max="6313" width="4.85546875" style="1" customWidth="1"/>
    <col min="6314" max="6314" width="46" style="1" customWidth="1"/>
    <col min="6315" max="6318" width="9.140625" style="1" customWidth="1"/>
    <col min="6319" max="6319" width="15.140625" style="1" customWidth="1"/>
    <col min="6320" max="6320" width="4.85546875" style="1" customWidth="1"/>
    <col min="6321" max="6324" width="9.140625" style="1" customWidth="1"/>
    <col min="6325" max="6325" width="15.5703125" style="1" customWidth="1"/>
    <col min="6326" max="6329" width="9.140625" style="1" customWidth="1"/>
    <col min="6330" max="6330" width="14.140625" style="1" customWidth="1"/>
    <col min="6331" max="6334" width="9.140625" style="1" customWidth="1"/>
    <col min="6335" max="6335" width="15.28515625" style="1" customWidth="1"/>
    <col min="6336" max="6339" width="9.140625" style="1" customWidth="1"/>
    <col min="6340" max="6340" width="15.28515625" style="1" customWidth="1"/>
    <col min="6341" max="6344" width="9.140625" style="1" customWidth="1"/>
    <col min="6345" max="6345" width="15.28515625" style="1" customWidth="1"/>
    <col min="6346" max="6349" width="9.140625" style="1" customWidth="1"/>
    <col min="6350" max="6350" width="14.5703125" style="1" customWidth="1"/>
    <col min="6351" max="6354" width="9.140625" style="1" customWidth="1"/>
    <col min="6355" max="6355" width="15" style="1" customWidth="1"/>
    <col min="6356" max="6359" width="9.140625" style="1" customWidth="1"/>
    <col min="6360" max="6360" width="14.5703125" style="1" customWidth="1"/>
    <col min="6361" max="6364" width="9.140625" style="1" customWidth="1"/>
    <col min="6365" max="6365" width="15.28515625" style="1" customWidth="1"/>
    <col min="6366" max="6369" width="9.140625" style="1" customWidth="1"/>
    <col min="6370" max="6370" width="15.28515625" style="1" customWidth="1"/>
    <col min="6371" max="6374" width="9.140625" style="1" customWidth="1"/>
    <col min="6375" max="6375" width="15.85546875" style="1" customWidth="1"/>
    <col min="6376" max="6379" width="9.140625" style="1" customWidth="1"/>
    <col min="6380" max="6380" width="14.42578125" style="1" customWidth="1"/>
    <col min="6381" max="6384" width="9.140625" style="1" customWidth="1"/>
    <col min="6385" max="6385" width="15.42578125" style="1" customWidth="1"/>
    <col min="6386" max="6389" width="9.140625" style="1" customWidth="1"/>
    <col min="6390" max="6390" width="15.28515625" style="1" customWidth="1"/>
    <col min="6391" max="6394" width="9.140625" style="1" customWidth="1"/>
    <col min="6395" max="6395" width="15.7109375" style="1" customWidth="1"/>
    <col min="6396" max="6399" width="9.140625" style="1" customWidth="1"/>
    <col min="6400" max="6400" width="15.140625" style="1" customWidth="1"/>
    <col min="6401" max="6404" width="9.140625" style="1" customWidth="1"/>
    <col min="6405" max="6405" width="15" style="1" customWidth="1"/>
    <col min="6406" max="6560" width="9.140625" style="1" customWidth="1"/>
    <col min="6561" max="6561" width="50.28515625" style="1" customWidth="1"/>
    <col min="6562" max="6562" width="8.85546875" style="1"/>
    <col min="6563" max="6563" width="46" style="1" customWidth="1"/>
    <col min="6564" max="6564" width="8.85546875" style="1" customWidth="1"/>
    <col min="6565" max="6565" width="9.28515625" style="1" customWidth="1"/>
    <col min="6566" max="6566" width="9.140625" style="1" customWidth="1"/>
    <col min="6567" max="6567" width="15" style="1" customWidth="1"/>
    <col min="6568" max="6568" width="15.5703125" style="1" customWidth="1"/>
    <col min="6569" max="6569" width="4.85546875" style="1" customWidth="1"/>
    <col min="6570" max="6570" width="46" style="1" customWidth="1"/>
    <col min="6571" max="6574" width="9.140625" style="1" customWidth="1"/>
    <col min="6575" max="6575" width="15.140625" style="1" customWidth="1"/>
    <col min="6576" max="6576" width="4.85546875" style="1" customWidth="1"/>
    <col min="6577" max="6580" width="9.140625" style="1" customWidth="1"/>
    <col min="6581" max="6581" width="15.5703125" style="1" customWidth="1"/>
    <col min="6582" max="6585" width="9.140625" style="1" customWidth="1"/>
    <col min="6586" max="6586" width="14.140625" style="1" customWidth="1"/>
    <col min="6587" max="6590" width="9.140625" style="1" customWidth="1"/>
    <col min="6591" max="6591" width="15.28515625" style="1" customWidth="1"/>
    <col min="6592" max="6595" width="9.140625" style="1" customWidth="1"/>
    <col min="6596" max="6596" width="15.28515625" style="1" customWidth="1"/>
    <col min="6597" max="6600" width="9.140625" style="1" customWidth="1"/>
    <col min="6601" max="6601" width="15.28515625" style="1" customWidth="1"/>
    <col min="6602" max="6605" width="9.140625" style="1" customWidth="1"/>
    <col min="6606" max="6606" width="14.5703125" style="1" customWidth="1"/>
    <col min="6607" max="6610" width="9.140625" style="1" customWidth="1"/>
    <col min="6611" max="6611" width="15" style="1" customWidth="1"/>
    <col min="6612" max="6615" width="9.140625" style="1" customWidth="1"/>
    <col min="6616" max="6616" width="14.5703125" style="1" customWidth="1"/>
    <col min="6617" max="6620" width="9.140625" style="1" customWidth="1"/>
    <col min="6621" max="6621" width="15.28515625" style="1" customWidth="1"/>
    <col min="6622" max="6625" width="9.140625" style="1" customWidth="1"/>
    <col min="6626" max="6626" width="15.28515625" style="1" customWidth="1"/>
    <col min="6627" max="6630" width="9.140625" style="1" customWidth="1"/>
    <col min="6631" max="6631" width="15.85546875" style="1" customWidth="1"/>
    <col min="6632" max="6635" width="9.140625" style="1" customWidth="1"/>
    <col min="6636" max="6636" width="14.42578125" style="1" customWidth="1"/>
    <col min="6637" max="6640" width="9.140625" style="1" customWidth="1"/>
    <col min="6641" max="6641" width="15.42578125" style="1" customWidth="1"/>
    <col min="6642" max="6645" width="9.140625" style="1" customWidth="1"/>
    <col min="6646" max="6646" width="15.28515625" style="1" customWidth="1"/>
    <col min="6647" max="6650" width="9.140625" style="1" customWidth="1"/>
    <col min="6651" max="6651" width="15.7109375" style="1" customWidth="1"/>
    <col min="6652" max="6655" width="9.140625" style="1" customWidth="1"/>
    <col min="6656" max="6656" width="15.140625" style="1" customWidth="1"/>
    <col min="6657" max="6660" width="9.140625" style="1" customWidth="1"/>
    <col min="6661" max="6661" width="15" style="1" customWidth="1"/>
    <col min="6662" max="6816" width="9.140625" style="1" customWidth="1"/>
    <col min="6817" max="6817" width="50.28515625" style="1" customWidth="1"/>
    <col min="6818" max="6818" width="8.85546875" style="1"/>
    <col min="6819" max="6819" width="46" style="1" customWidth="1"/>
    <col min="6820" max="6820" width="8.85546875" style="1" customWidth="1"/>
    <col min="6821" max="6821" width="9.28515625" style="1" customWidth="1"/>
    <col min="6822" max="6822" width="9.140625" style="1" customWidth="1"/>
    <col min="6823" max="6823" width="15" style="1" customWidth="1"/>
    <col min="6824" max="6824" width="15.5703125" style="1" customWidth="1"/>
    <col min="6825" max="6825" width="4.85546875" style="1" customWidth="1"/>
    <col min="6826" max="6826" width="46" style="1" customWidth="1"/>
    <col min="6827" max="6830" width="9.140625" style="1" customWidth="1"/>
    <col min="6831" max="6831" width="15.140625" style="1" customWidth="1"/>
    <col min="6832" max="6832" width="4.85546875" style="1" customWidth="1"/>
    <col min="6833" max="6836" width="9.140625" style="1" customWidth="1"/>
    <col min="6837" max="6837" width="15.5703125" style="1" customWidth="1"/>
    <col min="6838" max="6841" width="9.140625" style="1" customWidth="1"/>
    <col min="6842" max="6842" width="14.140625" style="1" customWidth="1"/>
    <col min="6843" max="6846" width="9.140625" style="1" customWidth="1"/>
    <col min="6847" max="6847" width="15.28515625" style="1" customWidth="1"/>
    <col min="6848" max="6851" width="9.140625" style="1" customWidth="1"/>
    <col min="6852" max="6852" width="15.28515625" style="1" customWidth="1"/>
    <col min="6853" max="6856" width="9.140625" style="1" customWidth="1"/>
    <col min="6857" max="6857" width="15.28515625" style="1" customWidth="1"/>
    <col min="6858" max="6861" width="9.140625" style="1" customWidth="1"/>
    <col min="6862" max="6862" width="14.5703125" style="1" customWidth="1"/>
    <col min="6863" max="6866" width="9.140625" style="1" customWidth="1"/>
    <col min="6867" max="6867" width="15" style="1" customWidth="1"/>
    <col min="6868" max="6871" width="9.140625" style="1" customWidth="1"/>
    <col min="6872" max="6872" width="14.5703125" style="1" customWidth="1"/>
    <col min="6873" max="6876" width="9.140625" style="1" customWidth="1"/>
    <col min="6877" max="6877" width="15.28515625" style="1" customWidth="1"/>
    <col min="6878" max="6881" width="9.140625" style="1" customWidth="1"/>
    <col min="6882" max="6882" width="15.28515625" style="1" customWidth="1"/>
    <col min="6883" max="6886" width="9.140625" style="1" customWidth="1"/>
    <col min="6887" max="6887" width="15.85546875" style="1" customWidth="1"/>
    <col min="6888" max="6891" width="9.140625" style="1" customWidth="1"/>
    <col min="6892" max="6892" width="14.42578125" style="1" customWidth="1"/>
    <col min="6893" max="6896" width="9.140625" style="1" customWidth="1"/>
    <col min="6897" max="6897" width="15.42578125" style="1" customWidth="1"/>
    <col min="6898" max="6901" width="9.140625" style="1" customWidth="1"/>
    <col min="6902" max="6902" width="15.28515625" style="1" customWidth="1"/>
    <col min="6903" max="6906" width="9.140625" style="1" customWidth="1"/>
    <col min="6907" max="6907" width="15.7109375" style="1" customWidth="1"/>
    <col min="6908" max="6911" width="9.140625" style="1" customWidth="1"/>
    <col min="6912" max="6912" width="15.140625" style="1" customWidth="1"/>
    <col min="6913" max="6916" width="9.140625" style="1" customWidth="1"/>
    <col min="6917" max="6917" width="15" style="1" customWidth="1"/>
    <col min="6918" max="7072" width="9.140625" style="1" customWidth="1"/>
    <col min="7073" max="7073" width="50.28515625" style="1" customWidth="1"/>
    <col min="7074" max="7074" width="8.85546875" style="1"/>
    <col min="7075" max="7075" width="46" style="1" customWidth="1"/>
    <col min="7076" max="7076" width="8.85546875" style="1" customWidth="1"/>
    <col min="7077" max="7077" width="9.28515625" style="1" customWidth="1"/>
    <col min="7078" max="7078" width="9.140625" style="1" customWidth="1"/>
    <col min="7079" max="7079" width="15" style="1" customWidth="1"/>
    <col min="7080" max="7080" width="15.5703125" style="1" customWidth="1"/>
    <col min="7081" max="7081" width="4.85546875" style="1" customWidth="1"/>
    <col min="7082" max="7082" width="46" style="1" customWidth="1"/>
    <col min="7083" max="7086" width="9.140625" style="1" customWidth="1"/>
    <col min="7087" max="7087" width="15.140625" style="1" customWidth="1"/>
    <col min="7088" max="7088" width="4.85546875" style="1" customWidth="1"/>
    <col min="7089" max="7092" width="9.140625" style="1" customWidth="1"/>
    <col min="7093" max="7093" width="15.5703125" style="1" customWidth="1"/>
    <col min="7094" max="7097" width="9.140625" style="1" customWidth="1"/>
    <col min="7098" max="7098" width="14.140625" style="1" customWidth="1"/>
    <col min="7099" max="7102" width="9.140625" style="1" customWidth="1"/>
    <col min="7103" max="7103" width="15.28515625" style="1" customWidth="1"/>
    <col min="7104" max="7107" width="9.140625" style="1" customWidth="1"/>
    <col min="7108" max="7108" width="15.28515625" style="1" customWidth="1"/>
    <col min="7109" max="7112" width="9.140625" style="1" customWidth="1"/>
    <col min="7113" max="7113" width="15.28515625" style="1" customWidth="1"/>
    <col min="7114" max="7117" width="9.140625" style="1" customWidth="1"/>
    <col min="7118" max="7118" width="14.5703125" style="1" customWidth="1"/>
    <col min="7119" max="7122" width="9.140625" style="1" customWidth="1"/>
    <col min="7123" max="7123" width="15" style="1" customWidth="1"/>
    <col min="7124" max="7127" width="9.140625" style="1" customWidth="1"/>
    <col min="7128" max="7128" width="14.5703125" style="1" customWidth="1"/>
    <col min="7129" max="7132" width="9.140625" style="1" customWidth="1"/>
    <col min="7133" max="7133" width="15.28515625" style="1" customWidth="1"/>
    <col min="7134" max="7137" width="9.140625" style="1" customWidth="1"/>
    <col min="7138" max="7138" width="15.28515625" style="1" customWidth="1"/>
    <col min="7139" max="7142" width="9.140625" style="1" customWidth="1"/>
    <col min="7143" max="7143" width="15.85546875" style="1" customWidth="1"/>
    <col min="7144" max="7147" width="9.140625" style="1" customWidth="1"/>
    <col min="7148" max="7148" width="14.42578125" style="1" customWidth="1"/>
    <col min="7149" max="7152" width="9.140625" style="1" customWidth="1"/>
    <col min="7153" max="7153" width="15.42578125" style="1" customWidth="1"/>
    <col min="7154" max="7157" width="9.140625" style="1" customWidth="1"/>
    <col min="7158" max="7158" width="15.28515625" style="1" customWidth="1"/>
    <col min="7159" max="7162" width="9.140625" style="1" customWidth="1"/>
    <col min="7163" max="7163" width="15.7109375" style="1" customWidth="1"/>
    <col min="7164" max="7167" width="9.140625" style="1" customWidth="1"/>
    <col min="7168" max="7168" width="15.140625" style="1" customWidth="1"/>
    <col min="7169" max="7172" width="9.140625" style="1" customWidth="1"/>
    <col min="7173" max="7173" width="15" style="1" customWidth="1"/>
    <col min="7174" max="7328" width="9.140625" style="1" customWidth="1"/>
    <col min="7329" max="7329" width="50.28515625" style="1" customWidth="1"/>
    <col min="7330" max="7330" width="8.85546875" style="1"/>
    <col min="7331" max="7331" width="46" style="1" customWidth="1"/>
    <col min="7332" max="7332" width="8.85546875" style="1" customWidth="1"/>
    <col min="7333" max="7333" width="9.28515625" style="1" customWidth="1"/>
    <col min="7334" max="7334" width="9.140625" style="1" customWidth="1"/>
    <col min="7335" max="7335" width="15" style="1" customWidth="1"/>
    <col min="7336" max="7336" width="15.5703125" style="1" customWidth="1"/>
    <col min="7337" max="7337" width="4.85546875" style="1" customWidth="1"/>
    <col min="7338" max="7338" width="46" style="1" customWidth="1"/>
    <col min="7339" max="7342" width="9.140625" style="1" customWidth="1"/>
    <col min="7343" max="7343" width="15.140625" style="1" customWidth="1"/>
    <col min="7344" max="7344" width="4.85546875" style="1" customWidth="1"/>
    <col min="7345" max="7348" width="9.140625" style="1" customWidth="1"/>
    <col min="7349" max="7349" width="15.5703125" style="1" customWidth="1"/>
    <col min="7350" max="7353" width="9.140625" style="1" customWidth="1"/>
    <col min="7354" max="7354" width="14.140625" style="1" customWidth="1"/>
    <col min="7355" max="7358" width="9.140625" style="1" customWidth="1"/>
    <col min="7359" max="7359" width="15.28515625" style="1" customWidth="1"/>
    <col min="7360" max="7363" width="9.140625" style="1" customWidth="1"/>
    <col min="7364" max="7364" width="15.28515625" style="1" customWidth="1"/>
    <col min="7365" max="7368" width="9.140625" style="1" customWidth="1"/>
    <col min="7369" max="7369" width="15.28515625" style="1" customWidth="1"/>
    <col min="7370" max="7373" width="9.140625" style="1" customWidth="1"/>
    <col min="7374" max="7374" width="14.5703125" style="1" customWidth="1"/>
    <col min="7375" max="7378" width="9.140625" style="1" customWidth="1"/>
    <col min="7379" max="7379" width="15" style="1" customWidth="1"/>
    <col min="7380" max="7383" width="9.140625" style="1" customWidth="1"/>
    <col min="7384" max="7384" width="14.5703125" style="1" customWidth="1"/>
    <col min="7385" max="7388" width="9.140625" style="1" customWidth="1"/>
    <col min="7389" max="7389" width="15.28515625" style="1" customWidth="1"/>
    <col min="7390" max="7393" width="9.140625" style="1" customWidth="1"/>
    <col min="7394" max="7394" width="15.28515625" style="1" customWidth="1"/>
    <col min="7395" max="7398" width="9.140625" style="1" customWidth="1"/>
    <col min="7399" max="7399" width="15.85546875" style="1" customWidth="1"/>
    <col min="7400" max="7403" width="9.140625" style="1" customWidth="1"/>
    <col min="7404" max="7404" width="14.42578125" style="1" customWidth="1"/>
    <col min="7405" max="7408" width="9.140625" style="1" customWidth="1"/>
    <col min="7409" max="7409" width="15.42578125" style="1" customWidth="1"/>
    <col min="7410" max="7413" width="9.140625" style="1" customWidth="1"/>
    <col min="7414" max="7414" width="15.28515625" style="1" customWidth="1"/>
    <col min="7415" max="7418" width="9.140625" style="1" customWidth="1"/>
    <col min="7419" max="7419" width="15.7109375" style="1" customWidth="1"/>
    <col min="7420" max="7423" width="9.140625" style="1" customWidth="1"/>
    <col min="7424" max="7424" width="15.140625" style="1" customWidth="1"/>
    <col min="7425" max="7428" width="9.140625" style="1" customWidth="1"/>
    <col min="7429" max="7429" width="15" style="1" customWidth="1"/>
    <col min="7430" max="7584" width="9.140625" style="1" customWidth="1"/>
    <col min="7585" max="7585" width="50.28515625" style="1" customWidth="1"/>
    <col min="7586" max="7586" width="8.85546875" style="1"/>
    <col min="7587" max="7587" width="46" style="1" customWidth="1"/>
    <col min="7588" max="7588" width="8.85546875" style="1" customWidth="1"/>
    <col min="7589" max="7589" width="9.28515625" style="1" customWidth="1"/>
    <col min="7590" max="7590" width="9.140625" style="1" customWidth="1"/>
    <col min="7591" max="7591" width="15" style="1" customWidth="1"/>
    <col min="7592" max="7592" width="15.5703125" style="1" customWidth="1"/>
    <col min="7593" max="7593" width="4.85546875" style="1" customWidth="1"/>
    <col min="7594" max="7594" width="46" style="1" customWidth="1"/>
    <col min="7595" max="7598" width="9.140625" style="1" customWidth="1"/>
    <col min="7599" max="7599" width="15.140625" style="1" customWidth="1"/>
    <col min="7600" max="7600" width="4.85546875" style="1" customWidth="1"/>
    <col min="7601" max="7604" width="9.140625" style="1" customWidth="1"/>
    <col min="7605" max="7605" width="15.5703125" style="1" customWidth="1"/>
    <col min="7606" max="7609" width="9.140625" style="1" customWidth="1"/>
    <col min="7610" max="7610" width="14.140625" style="1" customWidth="1"/>
    <col min="7611" max="7614" width="9.140625" style="1" customWidth="1"/>
    <col min="7615" max="7615" width="15.28515625" style="1" customWidth="1"/>
    <col min="7616" max="7619" width="9.140625" style="1" customWidth="1"/>
    <col min="7620" max="7620" width="15.28515625" style="1" customWidth="1"/>
    <col min="7621" max="7624" width="9.140625" style="1" customWidth="1"/>
    <col min="7625" max="7625" width="15.28515625" style="1" customWidth="1"/>
    <col min="7626" max="7629" width="9.140625" style="1" customWidth="1"/>
    <col min="7630" max="7630" width="14.5703125" style="1" customWidth="1"/>
    <col min="7631" max="7634" width="9.140625" style="1" customWidth="1"/>
    <col min="7635" max="7635" width="15" style="1" customWidth="1"/>
    <col min="7636" max="7639" width="9.140625" style="1" customWidth="1"/>
    <col min="7640" max="7640" width="14.5703125" style="1" customWidth="1"/>
    <col min="7641" max="7644" width="9.140625" style="1" customWidth="1"/>
    <col min="7645" max="7645" width="15.28515625" style="1" customWidth="1"/>
    <col min="7646" max="7649" width="9.140625" style="1" customWidth="1"/>
    <col min="7650" max="7650" width="15.28515625" style="1" customWidth="1"/>
    <col min="7651" max="7654" width="9.140625" style="1" customWidth="1"/>
    <col min="7655" max="7655" width="15.85546875" style="1" customWidth="1"/>
    <col min="7656" max="7659" width="9.140625" style="1" customWidth="1"/>
    <col min="7660" max="7660" width="14.42578125" style="1" customWidth="1"/>
    <col min="7661" max="7664" width="9.140625" style="1" customWidth="1"/>
    <col min="7665" max="7665" width="15.42578125" style="1" customWidth="1"/>
    <col min="7666" max="7669" width="9.140625" style="1" customWidth="1"/>
    <col min="7670" max="7670" width="15.28515625" style="1" customWidth="1"/>
    <col min="7671" max="7674" width="9.140625" style="1" customWidth="1"/>
    <col min="7675" max="7675" width="15.7109375" style="1" customWidth="1"/>
    <col min="7676" max="7679" width="9.140625" style="1" customWidth="1"/>
    <col min="7680" max="7680" width="15.140625" style="1" customWidth="1"/>
    <col min="7681" max="7684" width="9.140625" style="1" customWidth="1"/>
    <col min="7685" max="7685" width="15" style="1" customWidth="1"/>
    <col min="7686" max="7840" width="9.140625" style="1" customWidth="1"/>
    <col min="7841" max="7841" width="50.28515625" style="1" customWidth="1"/>
    <col min="7842" max="7842" width="8.85546875" style="1"/>
    <col min="7843" max="7843" width="46" style="1" customWidth="1"/>
    <col min="7844" max="7844" width="8.85546875" style="1" customWidth="1"/>
    <col min="7845" max="7845" width="9.28515625" style="1" customWidth="1"/>
    <col min="7846" max="7846" width="9.140625" style="1" customWidth="1"/>
    <col min="7847" max="7847" width="15" style="1" customWidth="1"/>
    <col min="7848" max="7848" width="15.5703125" style="1" customWidth="1"/>
    <col min="7849" max="7849" width="4.85546875" style="1" customWidth="1"/>
    <col min="7850" max="7850" width="46" style="1" customWidth="1"/>
    <col min="7851" max="7854" width="9.140625" style="1" customWidth="1"/>
    <col min="7855" max="7855" width="15.140625" style="1" customWidth="1"/>
    <col min="7856" max="7856" width="4.85546875" style="1" customWidth="1"/>
    <col min="7857" max="7860" width="9.140625" style="1" customWidth="1"/>
    <col min="7861" max="7861" width="15.5703125" style="1" customWidth="1"/>
    <col min="7862" max="7865" width="9.140625" style="1" customWidth="1"/>
    <col min="7866" max="7866" width="14.140625" style="1" customWidth="1"/>
    <col min="7867" max="7870" width="9.140625" style="1" customWidth="1"/>
    <col min="7871" max="7871" width="15.28515625" style="1" customWidth="1"/>
    <col min="7872" max="7875" width="9.140625" style="1" customWidth="1"/>
    <col min="7876" max="7876" width="15.28515625" style="1" customWidth="1"/>
    <col min="7877" max="7880" width="9.140625" style="1" customWidth="1"/>
    <col min="7881" max="7881" width="15.28515625" style="1" customWidth="1"/>
    <col min="7882" max="7885" width="9.140625" style="1" customWidth="1"/>
    <col min="7886" max="7886" width="14.5703125" style="1" customWidth="1"/>
    <col min="7887" max="7890" width="9.140625" style="1" customWidth="1"/>
    <col min="7891" max="7891" width="15" style="1" customWidth="1"/>
    <col min="7892" max="7895" width="9.140625" style="1" customWidth="1"/>
    <col min="7896" max="7896" width="14.5703125" style="1" customWidth="1"/>
    <col min="7897" max="7900" width="9.140625" style="1" customWidth="1"/>
    <col min="7901" max="7901" width="15.28515625" style="1" customWidth="1"/>
    <col min="7902" max="7905" width="9.140625" style="1" customWidth="1"/>
    <col min="7906" max="7906" width="15.28515625" style="1" customWidth="1"/>
    <col min="7907" max="7910" width="9.140625" style="1" customWidth="1"/>
    <col min="7911" max="7911" width="15.85546875" style="1" customWidth="1"/>
    <col min="7912" max="7915" width="9.140625" style="1" customWidth="1"/>
    <col min="7916" max="7916" width="14.42578125" style="1" customWidth="1"/>
    <col min="7917" max="7920" width="9.140625" style="1" customWidth="1"/>
    <col min="7921" max="7921" width="15.42578125" style="1" customWidth="1"/>
    <col min="7922" max="7925" width="9.140625" style="1" customWidth="1"/>
    <col min="7926" max="7926" width="15.28515625" style="1" customWidth="1"/>
    <col min="7927" max="7930" width="9.140625" style="1" customWidth="1"/>
    <col min="7931" max="7931" width="15.7109375" style="1" customWidth="1"/>
    <col min="7932" max="7935" width="9.140625" style="1" customWidth="1"/>
    <col min="7936" max="7936" width="15.140625" style="1" customWidth="1"/>
    <col min="7937" max="7940" width="9.140625" style="1" customWidth="1"/>
    <col min="7941" max="7941" width="15" style="1" customWidth="1"/>
    <col min="7942" max="8096" width="9.140625" style="1" customWidth="1"/>
    <col min="8097" max="8097" width="50.28515625" style="1" customWidth="1"/>
    <col min="8098" max="8098" width="8.85546875" style="1"/>
    <col min="8099" max="8099" width="46" style="1" customWidth="1"/>
    <col min="8100" max="8100" width="8.85546875" style="1" customWidth="1"/>
    <col min="8101" max="8101" width="9.28515625" style="1" customWidth="1"/>
    <col min="8102" max="8102" width="9.140625" style="1" customWidth="1"/>
    <col min="8103" max="8103" width="15" style="1" customWidth="1"/>
    <col min="8104" max="8104" width="15.5703125" style="1" customWidth="1"/>
    <col min="8105" max="8105" width="4.85546875" style="1" customWidth="1"/>
    <col min="8106" max="8106" width="46" style="1" customWidth="1"/>
    <col min="8107" max="8110" width="9.140625" style="1" customWidth="1"/>
    <col min="8111" max="8111" width="15.140625" style="1" customWidth="1"/>
    <col min="8112" max="8112" width="4.85546875" style="1" customWidth="1"/>
    <col min="8113" max="8116" width="9.140625" style="1" customWidth="1"/>
    <col min="8117" max="8117" width="15.5703125" style="1" customWidth="1"/>
    <col min="8118" max="8121" width="9.140625" style="1" customWidth="1"/>
    <col min="8122" max="8122" width="14.140625" style="1" customWidth="1"/>
    <col min="8123" max="8126" width="9.140625" style="1" customWidth="1"/>
    <col min="8127" max="8127" width="15.28515625" style="1" customWidth="1"/>
    <col min="8128" max="8131" width="9.140625" style="1" customWidth="1"/>
    <col min="8132" max="8132" width="15.28515625" style="1" customWidth="1"/>
    <col min="8133" max="8136" width="9.140625" style="1" customWidth="1"/>
    <col min="8137" max="8137" width="15.28515625" style="1" customWidth="1"/>
    <col min="8138" max="8141" width="9.140625" style="1" customWidth="1"/>
    <col min="8142" max="8142" width="14.5703125" style="1" customWidth="1"/>
    <col min="8143" max="8146" width="9.140625" style="1" customWidth="1"/>
    <col min="8147" max="8147" width="15" style="1" customWidth="1"/>
    <col min="8148" max="8151" width="9.140625" style="1" customWidth="1"/>
    <col min="8152" max="8152" width="14.5703125" style="1" customWidth="1"/>
    <col min="8153" max="8156" width="9.140625" style="1" customWidth="1"/>
    <col min="8157" max="8157" width="15.28515625" style="1" customWidth="1"/>
    <col min="8158" max="8161" width="9.140625" style="1" customWidth="1"/>
    <col min="8162" max="8162" width="15.28515625" style="1" customWidth="1"/>
    <col min="8163" max="8166" width="9.140625" style="1" customWidth="1"/>
    <col min="8167" max="8167" width="15.85546875" style="1" customWidth="1"/>
    <col min="8168" max="8171" width="9.140625" style="1" customWidth="1"/>
    <col min="8172" max="8172" width="14.42578125" style="1" customWidth="1"/>
    <col min="8173" max="8176" width="9.140625" style="1" customWidth="1"/>
    <col min="8177" max="8177" width="15.42578125" style="1" customWidth="1"/>
    <col min="8178" max="8181" width="9.140625" style="1" customWidth="1"/>
    <col min="8182" max="8182" width="15.28515625" style="1" customWidth="1"/>
    <col min="8183" max="8186" width="9.140625" style="1" customWidth="1"/>
    <col min="8187" max="8187" width="15.7109375" style="1" customWidth="1"/>
    <col min="8188" max="8191" width="9.140625" style="1" customWidth="1"/>
    <col min="8192" max="8192" width="15.140625" style="1" customWidth="1"/>
    <col min="8193" max="8196" width="9.140625" style="1" customWidth="1"/>
    <col min="8197" max="8197" width="15" style="1" customWidth="1"/>
    <col min="8198" max="8352" width="9.140625" style="1" customWidth="1"/>
    <col min="8353" max="8353" width="50.28515625" style="1" customWidth="1"/>
    <col min="8354" max="8354" width="8.85546875" style="1"/>
    <col min="8355" max="8355" width="46" style="1" customWidth="1"/>
    <col min="8356" max="8356" width="8.85546875" style="1" customWidth="1"/>
    <col min="8357" max="8357" width="9.28515625" style="1" customWidth="1"/>
    <col min="8358" max="8358" width="9.140625" style="1" customWidth="1"/>
    <col min="8359" max="8359" width="15" style="1" customWidth="1"/>
    <col min="8360" max="8360" width="15.5703125" style="1" customWidth="1"/>
    <col min="8361" max="8361" width="4.85546875" style="1" customWidth="1"/>
    <col min="8362" max="8362" width="46" style="1" customWidth="1"/>
    <col min="8363" max="8366" width="9.140625" style="1" customWidth="1"/>
    <col min="8367" max="8367" width="15.140625" style="1" customWidth="1"/>
    <col min="8368" max="8368" width="4.85546875" style="1" customWidth="1"/>
    <col min="8369" max="8372" width="9.140625" style="1" customWidth="1"/>
    <col min="8373" max="8373" width="15.5703125" style="1" customWidth="1"/>
    <col min="8374" max="8377" width="9.140625" style="1" customWidth="1"/>
    <col min="8378" max="8378" width="14.140625" style="1" customWidth="1"/>
    <col min="8379" max="8382" width="9.140625" style="1" customWidth="1"/>
    <col min="8383" max="8383" width="15.28515625" style="1" customWidth="1"/>
    <col min="8384" max="8387" width="9.140625" style="1" customWidth="1"/>
    <col min="8388" max="8388" width="15.28515625" style="1" customWidth="1"/>
    <col min="8389" max="8392" width="9.140625" style="1" customWidth="1"/>
    <col min="8393" max="8393" width="15.28515625" style="1" customWidth="1"/>
    <col min="8394" max="8397" width="9.140625" style="1" customWidth="1"/>
    <col min="8398" max="8398" width="14.5703125" style="1" customWidth="1"/>
    <col min="8399" max="8402" width="9.140625" style="1" customWidth="1"/>
    <col min="8403" max="8403" width="15" style="1" customWidth="1"/>
    <col min="8404" max="8407" width="9.140625" style="1" customWidth="1"/>
    <col min="8408" max="8408" width="14.5703125" style="1" customWidth="1"/>
    <col min="8409" max="8412" width="9.140625" style="1" customWidth="1"/>
    <col min="8413" max="8413" width="15.28515625" style="1" customWidth="1"/>
    <col min="8414" max="8417" width="9.140625" style="1" customWidth="1"/>
    <col min="8418" max="8418" width="15.28515625" style="1" customWidth="1"/>
    <col min="8419" max="8422" width="9.140625" style="1" customWidth="1"/>
    <col min="8423" max="8423" width="15.85546875" style="1" customWidth="1"/>
    <col min="8424" max="8427" width="9.140625" style="1" customWidth="1"/>
    <col min="8428" max="8428" width="14.42578125" style="1" customWidth="1"/>
    <col min="8429" max="8432" width="9.140625" style="1" customWidth="1"/>
    <col min="8433" max="8433" width="15.42578125" style="1" customWidth="1"/>
    <col min="8434" max="8437" width="9.140625" style="1" customWidth="1"/>
    <col min="8438" max="8438" width="15.28515625" style="1" customWidth="1"/>
    <col min="8439" max="8442" width="9.140625" style="1" customWidth="1"/>
    <col min="8443" max="8443" width="15.7109375" style="1" customWidth="1"/>
    <col min="8444" max="8447" width="9.140625" style="1" customWidth="1"/>
    <col min="8448" max="8448" width="15.140625" style="1" customWidth="1"/>
    <col min="8449" max="8452" width="9.140625" style="1" customWidth="1"/>
    <col min="8453" max="8453" width="15" style="1" customWidth="1"/>
    <col min="8454" max="8608" width="9.140625" style="1" customWidth="1"/>
    <col min="8609" max="8609" width="50.28515625" style="1" customWidth="1"/>
    <col min="8610" max="8610" width="8.85546875" style="1"/>
    <col min="8611" max="8611" width="46" style="1" customWidth="1"/>
    <col min="8612" max="8612" width="8.85546875" style="1" customWidth="1"/>
    <col min="8613" max="8613" width="9.28515625" style="1" customWidth="1"/>
    <col min="8614" max="8614" width="9.140625" style="1" customWidth="1"/>
    <col min="8615" max="8615" width="15" style="1" customWidth="1"/>
    <col min="8616" max="8616" width="15.5703125" style="1" customWidth="1"/>
    <col min="8617" max="8617" width="4.85546875" style="1" customWidth="1"/>
    <col min="8618" max="8618" width="46" style="1" customWidth="1"/>
    <col min="8619" max="8622" width="9.140625" style="1" customWidth="1"/>
    <col min="8623" max="8623" width="15.140625" style="1" customWidth="1"/>
    <col min="8624" max="8624" width="4.85546875" style="1" customWidth="1"/>
    <col min="8625" max="8628" width="9.140625" style="1" customWidth="1"/>
    <col min="8629" max="8629" width="15.5703125" style="1" customWidth="1"/>
    <col min="8630" max="8633" width="9.140625" style="1" customWidth="1"/>
    <col min="8634" max="8634" width="14.140625" style="1" customWidth="1"/>
    <col min="8635" max="8638" width="9.140625" style="1" customWidth="1"/>
    <col min="8639" max="8639" width="15.28515625" style="1" customWidth="1"/>
    <col min="8640" max="8643" width="9.140625" style="1" customWidth="1"/>
    <col min="8644" max="8644" width="15.28515625" style="1" customWidth="1"/>
    <col min="8645" max="8648" width="9.140625" style="1" customWidth="1"/>
    <col min="8649" max="8649" width="15.28515625" style="1" customWidth="1"/>
    <col min="8650" max="8653" width="9.140625" style="1" customWidth="1"/>
    <col min="8654" max="8654" width="14.5703125" style="1" customWidth="1"/>
    <col min="8655" max="8658" width="9.140625" style="1" customWidth="1"/>
    <col min="8659" max="8659" width="15" style="1" customWidth="1"/>
    <col min="8660" max="8663" width="9.140625" style="1" customWidth="1"/>
    <col min="8664" max="8664" width="14.5703125" style="1" customWidth="1"/>
    <col min="8665" max="8668" width="9.140625" style="1" customWidth="1"/>
    <col min="8669" max="8669" width="15.28515625" style="1" customWidth="1"/>
    <col min="8670" max="8673" width="9.140625" style="1" customWidth="1"/>
    <col min="8674" max="8674" width="15.28515625" style="1" customWidth="1"/>
    <col min="8675" max="8678" width="9.140625" style="1" customWidth="1"/>
    <col min="8679" max="8679" width="15.85546875" style="1" customWidth="1"/>
    <col min="8680" max="8683" width="9.140625" style="1" customWidth="1"/>
    <col min="8684" max="8684" width="14.42578125" style="1" customWidth="1"/>
    <col min="8685" max="8688" width="9.140625" style="1" customWidth="1"/>
    <col min="8689" max="8689" width="15.42578125" style="1" customWidth="1"/>
    <col min="8690" max="8693" width="9.140625" style="1" customWidth="1"/>
    <col min="8694" max="8694" width="15.28515625" style="1" customWidth="1"/>
    <col min="8695" max="8698" width="9.140625" style="1" customWidth="1"/>
    <col min="8699" max="8699" width="15.7109375" style="1" customWidth="1"/>
    <col min="8700" max="8703" width="9.140625" style="1" customWidth="1"/>
    <col min="8704" max="8704" width="15.140625" style="1" customWidth="1"/>
    <col min="8705" max="8708" width="9.140625" style="1" customWidth="1"/>
    <col min="8709" max="8709" width="15" style="1" customWidth="1"/>
    <col min="8710" max="8864" width="9.140625" style="1" customWidth="1"/>
    <col min="8865" max="8865" width="50.28515625" style="1" customWidth="1"/>
    <col min="8866" max="8866" width="8.85546875" style="1"/>
    <col min="8867" max="8867" width="46" style="1" customWidth="1"/>
    <col min="8868" max="8868" width="8.85546875" style="1" customWidth="1"/>
    <col min="8869" max="8869" width="9.28515625" style="1" customWidth="1"/>
    <col min="8870" max="8870" width="9.140625" style="1" customWidth="1"/>
    <col min="8871" max="8871" width="15" style="1" customWidth="1"/>
    <col min="8872" max="8872" width="15.5703125" style="1" customWidth="1"/>
    <col min="8873" max="8873" width="4.85546875" style="1" customWidth="1"/>
    <col min="8874" max="8874" width="46" style="1" customWidth="1"/>
    <col min="8875" max="8878" width="9.140625" style="1" customWidth="1"/>
    <col min="8879" max="8879" width="15.140625" style="1" customWidth="1"/>
    <col min="8880" max="8880" width="4.85546875" style="1" customWidth="1"/>
    <col min="8881" max="8884" width="9.140625" style="1" customWidth="1"/>
    <col min="8885" max="8885" width="15.5703125" style="1" customWidth="1"/>
    <col min="8886" max="8889" width="9.140625" style="1" customWidth="1"/>
    <col min="8890" max="8890" width="14.140625" style="1" customWidth="1"/>
    <col min="8891" max="8894" width="9.140625" style="1" customWidth="1"/>
    <col min="8895" max="8895" width="15.28515625" style="1" customWidth="1"/>
    <col min="8896" max="8899" width="9.140625" style="1" customWidth="1"/>
    <col min="8900" max="8900" width="15.28515625" style="1" customWidth="1"/>
    <col min="8901" max="8904" width="9.140625" style="1" customWidth="1"/>
    <col min="8905" max="8905" width="15.28515625" style="1" customWidth="1"/>
    <col min="8906" max="8909" width="9.140625" style="1" customWidth="1"/>
    <col min="8910" max="8910" width="14.5703125" style="1" customWidth="1"/>
    <col min="8911" max="8914" width="9.140625" style="1" customWidth="1"/>
    <col min="8915" max="8915" width="15" style="1" customWidth="1"/>
    <col min="8916" max="8919" width="9.140625" style="1" customWidth="1"/>
    <col min="8920" max="8920" width="14.5703125" style="1" customWidth="1"/>
    <col min="8921" max="8924" width="9.140625" style="1" customWidth="1"/>
    <col min="8925" max="8925" width="15.28515625" style="1" customWidth="1"/>
    <col min="8926" max="8929" width="9.140625" style="1" customWidth="1"/>
    <col min="8930" max="8930" width="15.28515625" style="1" customWidth="1"/>
    <col min="8931" max="8934" width="9.140625" style="1" customWidth="1"/>
    <col min="8935" max="8935" width="15.85546875" style="1" customWidth="1"/>
    <col min="8936" max="8939" width="9.140625" style="1" customWidth="1"/>
    <col min="8940" max="8940" width="14.42578125" style="1" customWidth="1"/>
    <col min="8941" max="8944" width="9.140625" style="1" customWidth="1"/>
    <col min="8945" max="8945" width="15.42578125" style="1" customWidth="1"/>
    <col min="8946" max="8949" width="9.140625" style="1" customWidth="1"/>
    <col min="8950" max="8950" width="15.28515625" style="1" customWidth="1"/>
    <col min="8951" max="8954" width="9.140625" style="1" customWidth="1"/>
    <col min="8955" max="8955" width="15.7109375" style="1" customWidth="1"/>
    <col min="8956" max="8959" width="9.140625" style="1" customWidth="1"/>
    <col min="8960" max="8960" width="15.140625" style="1" customWidth="1"/>
    <col min="8961" max="8964" width="9.140625" style="1" customWidth="1"/>
    <col min="8965" max="8965" width="15" style="1" customWidth="1"/>
    <col min="8966" max="9120" width="9.140625" style="1" customWidth="1"/>
    <col min="9121" max="9121" width="50.28515625" style="1" customWidth="1"/>
    <col min="9122" max="9122" width="8.85546875" style="1"/>
    <col min="9123" max="9123" width="46" style="1" customWidth="1"/>
    <col min="9124" max="9124" width="8.85546875" style="1" customWidth="1"/>
    <col min="9125" max="9125" width="9.28515625" style="1" customWidth="1"/>
    <col min="9126" max="9126" width="9.140625" style="1" customWidth="1"/>
    <col min="9127" max="9127" width="15" style="1" customWidth="1"/>
    <col min="9128" max="9128" width="15.5703125" style="1" customWidth="1"/>
    <col min="9129" max="9129" width="4.85546875" style="1" customWidth="1"/>
    <col min="9130" max="9130" width="46" style="1" customWidth="1"/>
    <col min="9131" max="9134" width="9.140625" style="1" customWidth="1"/>
    <col min="9135" max="9135" width="15.140625" style="1" customWidth="1"/>
    <col min="9136" max="9136" width="4.85546875" style="1" customWidth="1"/>
    <col min="9137" max="9140" width="9.140625" style="1" customWidth="1"/>
    <col min="9141" max="9141" width="15.5703125" style="1" customWidth="1"/>
    <col min="9142" max="9145" width="9.140625" style="1" customWidth="1"/>
    <col min="9146" max="9146" width="14.140625" style="1" customWidth="1"/>
    <col min="9147" max="9150" width="9.140625" style="1" customWidth="1"/>
    <col min="9151" max="9151" width="15.28515625" style="1" customWidth="1"/>
    <col min="9152" max="9155" width="9.140625" style="1" customWidth="1"/>
    <col min="9156" max="9156" width="15.28515625" style="1" customWidth="1"/>
    <col min="9157" max="9160" width="9.140625" style="1" customWidth="1"/>
    <col min="9161" max="9161" width="15.28515625" style="1" customWidth="1"/>
    <col min="9162" max="9165" width="9.140625" style="1" customWidth="1"/>
    <col min="9166" max="9166" width="14.5703125" style="1" customWidth="1"/>
    <col min="9167" max="9170" width="9.140625" style="1" customWidth="1"/>
    <col min="9171" max="9171" width="15" style="1" customWidth="1"/>
    <col min="9172" max="9175" width="9.140625" style="1" customWidth="1"/>
    <col min="9176" max="9176" width="14.5703125" style="1" customWidth="1"/>
    <col min="9177" max="9180" width="9.140625" style="1" customWidth="1"/>
    <col min="9181" max="9181" width="15.28515625" style="1" customWidth="1"/>
    <col min="9182" max="9185" width="9.140625" style="1" customWidth="1"/>
    <col min="9186" max="9186" width="15.28515625" style="1" customWidth="1"/>
    <col min="9187" max="9190" width="9.140625" style="1" customWidth="1"/>
    <col min="9191" max="9191" width="15.85546875" style="1" customWidth="1"/>
    <col min="9192" max="9195" width="9.140625" style="1" customWidth="1"/>
    <col min="9196" max="9196" width="14.42578125" style="1" customWidth="1"/>
    <col min="9197" max="9200" width="9.140625" style="1" customWidth="1"/>
    <col min="9201" max="9201" width="15.42578125" style="1" customWidth="1"/>
    <col min="9202" max="9205" width="9.140625" style="1" customWidth="1"/>
    <col min="9206" max="9206" width="15.28515625" style="1" customWidth="1"/>
    <col min="9207" max="9210" width="9.140625" style="1" customWidth="1"/>
    <col min="9211" max="9211" width="15.7109375" style="1" customWidth="1"/>
    <col min="9212" max="9215" width="9.140625" style="1" customWidth="1"/>
    <col min="9216" max="9216" width="15.140625" style="1" customWidth="1"/>
    <col min="9217" max="9220" width="9.140625" style="1" customWidth="1"/>
    <col min="9221" max="9221" width="15" style="1" customWidth="1"/>
    <col min="9222" max="9376" width="9.140625" style="1" customWidth="1"/>
    <col min="9377" max="9377" width="50.28515625" style="1" customWidth="1"/>
    <col min="9378" max="9378" width="8.85546875" style="1"/>
    <col min="9379" max="9379" width="46" style="1" customWidth="1"/>
    <col min="9380" max="9380" width="8.85546875" style="1" customWidth="1"/>
    <col min="9381" max="9381" width="9.28515625" style="1" customWidth="1"/>
    <col min="9382" max="9382" width="9.140625" style="1" customWidth="1"/>
    <col min="9383" max="9383" width="15" style="1" customWidth="1"/>
    <col min="9384" max="9384" width="15.5703125" style="1" customWidth="1"/>
    <col min="9385" max="9385" width="4.85546875" style="1" customWidth="1"/>
    <col min="9386" max="9386" width="46" style="1" customWidth="1"/>
    <col min="9387" max="9390" width="9.140625" style="1" customWidth="1"/>
    <col min="9391" max="9391" width="15.140625" style="1" customWidth="1"/>
    <col min="9392" max="9392" width="4.85546875" style="1" customWidth="1"/>
    <col min="9393" max="9396" width="9.140625" style="1" customWidth="1"/>
    <col min="9397" max="9397" width="15.5703125" style="1" customWidth="1"/>
    <col min="9398" max="9401" width="9.140625" style="1" customWidth="1"/>
    <col min="9402" max="9402" width="14.140625" style="1" customWidth="1"/>
    <col min="9403" max="9406" width="9.140625" style="1" customWidth="1"/>
    <col min="9407" max="9407" width="15.28515625" style="1" customWidth="1"/>
    <col min="9408" max="9411" width="9.140625" style="1" customWidth="1"/>
    <col min="9412" max="9412" width="15.28515625" style="1" customWidth="1"/>
    <col min="9413" max="9416" width="9.140625" style="1" customWidth="1"/>
    <col min="9417" max="9417" width="15.28515625" style="1" customWidth="1"/>
    <col min="9418" max="9421" width="9.140625" style="1" customWidth="1"/>
    <col min="9422" max="9422" width="14.5703125" style="1" customWidth="1"/>
    <col min="9423" max="9426" width="9.140625" style="1" customWidth="1"/>
    <col min="9427" max="9427" width="15" style="1" customWidth="1"/>
    <col min="9428" max="9431" width="9.140625" style="1" customWidth="1"/>
    <col min="9432" max="9432" width="14.5703125" style="1" customWidth="1"/>
    <col min="9433" max="9436" width="9.140625" style="1" customWidth="1"/>
    <col min="9437" max="9437" width="15.28515625" style="1" customWidth="1"/>
    <col min="9438" max="9441" width="9.140625" style="1" customWidth="1"/>
    <col min="9442" max="9442" width="15.28515625" style="1" customWidth="1"/>
    <col min="9443" max="9446" width="9.140625" style="1" customWidth="1"/>
    <col min="9447" max="9447" width="15.85546875" style="1" customWidth="1"/>
    <col min="9448" max="9451" width="9.140625" style="1" customWidth="1"/>
    <col min="9452" max="9452" width="14.42578125" style="1" customWidth="1"/>
    <col min="9453" max="9456" width="9.140625" style="1" customWidth="1"/>
    <col min="9457" max="9457" width="15.42578125" style="1" customWidth="1"/>
    <col min="9458" max="9461" width="9.140625" style="1" customWidth="1"/>
    <col min="9462" max="9462" width="15.28515625" style="1" customWidth="1"/>
    <col min="9463" max="9466" width="9.140625" style="1" customWidth="1"/>
    <col min="9467" max="9467" width="15.7109375" style="1" customWidth="1"/>
    <col min="9468" max="9471" width="9.140625" style="1" customWidth="1"/>
    <col min="9472" max="9472" width="15.140625" style="1" customWidth="1"/>
    <col min="9473" max="9476" width="9.140625" style="1" customWidth="1"/>
    <col min="9477" max="9477" width="15" style="1" customWidth="1"/>
    <col min="9478" max="9632" width="9.140625" style="1" customWidth="1"/>
    <col min="9633" max="9633" width="50.28515625" style="1" customWidth="1"/>
    <col min="9634" max="9634" width="8.85546875" style="1"/>
    <col min="9635" max="9635" width="46" style="1" customWidth="1"/>
    <col min="9636" max="9636" width="8.85546875" style="1" customWidth="1"/>
    <col min="9637" max="9637" width="9.28515625" style="1" customWidth="1"/>
    <col min="9638" max="9638" width="9.140625" style="1" customWidth="1"/>
    <col min="9639" max="9639" width="15" style="1" customWidth="1"/>
    <col min="9640" max="9640" width="15.5703125" style="1" customWidth="1"/>
    <col min="9641" max="9641" width="4.85546875" style="1" customWidth="1"/>
    <col min="9642" max="9642" width="46" style="1" customWidth="1"/>
    <col min="9643" max="9646" width="9.140625" style="1" customWidth="1"/>
    <col min="9647" max="9647" width="15.140625" style="1" customWidth="1"/>
    <col min="9648" max="9648" width="4.85546875" style="1" customWidth="1"/>
    <col min="9649" max="9652" width="9.140625" style="1" customWidth="1"/>
    <col min="9653" max="9653" width="15.5703125" style="1" customWidth="1"/>
    <col min="9654" max="9657" width="9.140625" style="1" customWidth="1"/>
    <col min="9658" max="9658" width="14.140625" style="1" customWidth="1"/>
    <col min="9659" max="9662" width="9.140625" style="1" customWidth="1"/>
    <col min="9663" max="9663" width="15.28515625" style="1" customWidth="1"/>
    <col min="9664" max="9667" width="9.140625" style="1" customWidth="1"/>
    <col min="9668" max="9668" width="15.28515625" style="1" customWidth="1"/>
    <col min="9669" max="9672" width="9.140625" style="1" customWidth="1"/>
    <col min="9673" max="9673" width="15.28515625" style="1" customWidth="1"/>
    <col min="9674" max="9677" width="9.140625" style="1" customWidth="1"/>
    <col min="9678" max="9678" width="14.5703125" style="1" customWidth="1"/>
    <col min="9679" max="9682" width="9.140625" style="1" customWidth="1"/>
    <col min="9683" max="9683" width="15" style="1" customWidth="1"/>
    <col min="9684" max="9687" width="9.140625" style="1" customWidth="1"/>
    <col min="9688" max="9688" width="14.5703125" style="1" customWidth="1"/>
    <col min="9689" max="9692" width="9.140625" style="1" customWidth="1"/>
    <col min="9693" max="9693" width="15.28515625" style="1" customWidth="1"/>
    <col min="9694" max="9697" width="9.140625" style="1" customWidth="1"/>
    <col min="9698" max="9698" width="15.28515625" style="1" customWidth="1"/>
    <col min="9699" max="9702" width="9.140625" style="1" customWidth="1"/>
    <col min="9703" max="9703" width="15.85546875" style="1" customWidth="1"/>
    <col min="9704" max="9707" width="9.140625" style="1" customWidth="1"/>
    <col min="9708" max="9708" width="14.42578125" style="1" customWidth="1"/>
    <col min="9709" max="9712" width="9.140625" style="1" customWidth="1"/>
    <col min="9713" max="9713" width="15.42578125" style="1" customWidth="1"/>
    <col min="9714" max="9717" width="9.140625" style="1" customWidth="1"/>
    <col min="9718" max="9718" width="15.28515625" style="1" customWidth="1"/>
    <col min="9719" max="9722" width="9.140625" style="1" customWidth="1"/>
    <col min="9723" max="9723" width="15.7109375" style="1" customWidth="1"/>
    <col min="9724" max="9727" width="9.140625" style="1" customWidth="1"/>
    <col min="9728" max="9728" width="15.140625" style="1" customWidth="1"/>
    <col min="9729" max="9732" width="9.140625" style="1" customWidth="1"/>
    <col min="9733" max="9733" width="15" style="1" customWidth="1"/>
    <col min="9734" max="9888" width="9.140625" style="1" customWidth="1"/>
    <col min="9889" max="9889" width="50.28515625" style="1" customWidth="1"/>
    <col min="9890" max="9890" width="8.85546875" style="1"/>
    <col min="9891" max="9891" width="46" style="1" customWidth="1"/>
    <col min="9892" max="9892" width="8.85546875" style="1" customWidth="1"/>
    <col min="9893" max="9893" width="9.28515625" style="1" customWidth="1"/>
    <col min="9894" max="9894" width="9.140625" style="1" customWidth="1"/>
    <col min="9895" max="9895" width="15" style="1" customWidth="1"/>
    <col min="9896" max="9896" width="15.5703125" style="1" customWidth="1"/>
    <col min="9897" max="9897" width="4.85546875" style="1" customWidth="1"/>
    <col min="9898" max="9898" width="46" style="1" customWidth="1"/>
    <col min="9899" max="9902" width="9.140625" style="1" customWidth="1"/>
    <col min="9903" max="9903" width="15.140625" style="1" customWidth="1"/>
    <col min="9904" max="9904" width="4.85546875" style="1" customWidth="1"/>
    <col min="9905" max="9908" width="9.140625" style="1" customWidth="1"/>
    <col min="9909" max="9909" width="15.5703125" style="1" customWidth="1"/>
    <col min="9910" max="9913" width="9.140625" style="1" customWidth="1"/>
    <col min="9914" max="9914" width="14.140625" style="1" customWidth="1"/>
    <col min="9915" max="9918" width="9.140625" style="1" customWidth="1"/>
    <col min="9919" max="9919" width="15.28515625" style="1" customWidth="1"/>
    <col min="9920" max="9923" width="9.140625" style="1" customWidth="1"/>
    <col min="9924" max="9924" width="15.28515625" style="1" customWidth="1"/>
    <col min="9925" max="9928" width="9.140625" style="1" customWidth="1"/>
    <col min="9929" max="9929" width="15.28515625" style="1" customWidth="1"/>
    <col min="9930" max="9933" width="9.140625" style="1" customWidth="1"/>
    <col min="9934" max="9934" width="14.5703125" style="1" customWidth="1"/>
    <col min="9935" max="9938" width="9.140625" style="1" customWidth="1"/>
    <col min="9939" max="9939" width="15" style="1" customWidth="1"/>
    <col min="9940" max="9943" width="9.140625" style="1" customWidth="1"/>
    <col min="9944" max="9944" width="14.5703125" style="1" customWidth="1"/>
    <col min="9945" max="9948" width="9.140625" style="1" customWidth="1"/>
    <col min="9949" max="9949" width="15.28515625" style="1" customWidth="1"/>
    <col min="9950" max="9953" width="9.140625" style="1" customWidth="1"/>
    <col min="9954" max="9954" width="15.28515625" style="1" customWidth="1"/>
    <col min="9955" max="9958" width="9.140625" style="1" customWidth="1"/>
    <col min="9959" max="9959" width="15.85546875" style="1" customWidth="1"/>
    <col min="9960" max="9963" width="9.140625" style="1" customWidth="1"/>
    <col min="9964" max="9964" width="14.42578125" style="1" customWidth="1"/>
    <col min="9965" max="9968" width="9.140625" style="1" customWidth="1"/>
    <col min="9969" max="9969" width="15.42578125" style="1" customWidth="1"/>
    <col min="9970" max="9973" width="9.140625" style="1" customWidth="1"/>
    <col min="9974" max="9974" width="15.28515625" style="1" customWidth="1"/>
    <col min="9975" max="9978" width="9.140625" style="1" customWidth="1"/>
    <col min="9979" max="9979" width="15.7109375" style="1" customWidth="1"/>
    <col min="9980" max="9983" width="9.140625" style="1" customWidth="1"/>
    <col min="9984" max="9984" width="15.140625" style="1" customWidth="1"/>
    <col min="9985" max="9988" width="9.140625" style="1" customWidth="1"/>
    <col min="9989" max="9989" width="15" style="1" customWidth="1"/>
    <col min="9990" max="10144" width="9.140625" style="1" customWidth="1"/>
    <col min="10145" max="10145" width="50.28515625" style="1" customWidth="1"/>
    <col min="10146" max="10146" width="8.85546875" style="1"/>
    <col min="10147" max="10147" width="46" style="1" customWidth="1"/>
    <col min="10148" max="10148" width="8.85546875" style="1" customWidth="1"/>
    <col min="10149" max="10149" width="9.28515625" style="1" customWidth="1"/>
    <col min="10150" max="10150" width="9.140625" style="1" customWidth="1"/>
    <col min="10151" max="10151" width="15" style="1" customWidth="1"/>
    <col min="10152" max="10152" width="15.5703125" style="1" customWidth="1"/>
    <col min="10153" max="10153" width="4.85546875" style="1" customWidth="1"/>
    <col min="10154" max="10154" width="46" style="1" customWidth="1"/>
    <col min="10155" max="10158" width="9.140625" style="1" customWidth="1"/>
    <col min="10159" max="10159" width="15.140625" style="1" customWidth="1"/>
    <col min="10160" max="10160" width="4.85546875" style="1" customWidth="1"/>
    <col min="10161" max="10164" width="9.140625" style="1" customWidth="1"/>
    <col min="10165" max="10165" width="15.5703125" style="1" customWidth="1"/>
    <col min="10166" max="10169" width="9.140625" style="1" customWidth="1"/>
    <col min="10170" max="10170" width="14.140625" style="1" customWidth="1"/>
    <col min="10171" max="10174" width="9.140625" style="1" customWidth="1"/>
    <col min="10175" max="10175" width="15.28515625" style="1" customWidth="1"/>
    <col min="10176" max="10179" width="9.140625" style="1" customWidth="1"/>
    <col min="10180" max="10180" width="15.28515625" style="1" customWidth="1"/>
    <col min="10181" max="10184" width="9.140625" style="1" customWidth="1"/>
    <col min="10185" max="10185" width="15.28515625" style="1" customWidth="1"/>
    <col min="10186" max="10189" width="9.140625" style="1" customWidth="1"/>
    <col min="10190" max="10190" width="14.5703125" style="1" customWidth="1"/>
    <col min="10191" max="10194" width="9.140625" style="1" customWidth="1"/>
    <col min="10195" max="10195" width="15" style="1" customWidth="1"/>
    <col min="10196" max="10199" width="9.140625" style="1" customWidth="1"/>
    <col min="10200" max="10200" width="14.5703125" style="1" customWidth="1"/>
    <col min="10201" max="10204" width="9.140625" style="1" customWidth="1"/>
    <col min="10205" max="10205" width="15.28515625" style="1" customWidth="1"/>
    <col min="10206" max="10209" width="9.140625" style="1" customWidth="1"/>
    <col min="10210" max="10210" width="15.28515625" style="1" customWidth="1"/>
    <col min="10211" max="10214" width="9.140625" style="1" customWidth="1"/>
    <col min="10215" max="10215" width="15.85546875" style="1" customWidth="1"/>
    <col min="10216" max="10219" width="9.140625" style="1" customWidth="1"/>
    <col min="10220" max="10220" width="14.42578125" style="1" customWidth="1"/>
    <col min="10221" max="10224" width="9.140625" style="1" customWidth="1"/>
    <col min="10225" max="10225" width="15.42578125" style="1" customWidth="1"/>
    <col min="10226" max="10229" width="9.140625" style="1" customWidth="1"/>
    <col min="10230" max="10230" width="15.28515625" style="1" customWidth="1"/>
    <col min="10231" max="10234" width="9.140625" style="1" customWidth="1"/>
    <col min="10235" max="10235" width="15.7109375" style="1" customWidth="1"/>
    <col min="10236" max="10239" width="9.140625" style="1" customWidth="1"/>
    <col min="10240" max="10240" width="15.140625" style="1" customWidth="1"/>
    <col min="10241" max="10244" width="9.140625" style="1" customWidth="1"/>
    <col min="10245" max="10245" width="15" style="1" customWidth="1"/>
    <col min="10246" max="10400" width="9.140625" style="1" customWidth="1"/>
    <col min="10401" max="10401" width="50.28515625" style="1" customWidth="1"/>
    <col min="10402" max="10402" width="8.85546875" style="1"/>
    <col min="10403" max="10403" width="46" style="1" customWidth="1"/>
    <col min="10404" max="10404" width="8.85546875" style="1" customWidth="1"/>
    <col min="10405" max="10405" width="9.28515625" style="1" customWidth="1"/>
    <col min="10406" max="10406" width="9.140625" style="1" customWidth="1"/>
    <col min="10407" max="10407" width="15" style="1" customWidth="1"/>
    <col min="10408" max="10408" width="15.5703125" style="1" customWidth="1"/>
    <col min="10409" max="10409" width="4.85546875" style="1" customWidth="1"/>
    <col min="10410" max="10410" width="46" style="1" customWidth="1"/>
    <col min="10411" max="10414" width="9.140625" style="1" customWidth="1"/>
    <col min="10415" max="10415" width="15.140625" style="1" customWidth="1"/>
    <col min="10416" max="10416" width="4.85546875" style="1" customWidth="1"/>
    <col min="10417" max="10420" width="9.140625" style="1" customWidth="1"/>
    <col min="10421" max="10421" width="15.5703125" style="1" customWidth="1"/>
    <col min="10422" max="10425" width="9.140625" style="1" customWidth="1"/>
    <col min="10426" max="10426" width="14.140625" style="1" customWidth="1"/>
    <col min="10427" max="10430" width="9.140625" style="1" customWidth="1"/>
    <col min="10431" max="10431" width="15.28515625" style="1" customWidth="1"/>
    <col min="10432" max="10435" width="9.140625" style="1" customWidth="1"/>
    <col min="10436" max="10436" width="15.28515625" style="1" customWidth="1"/>
    <col min="10437" max="10440" width="9.140625" style="1" customWidth="1"/>
    <col min="10441" max="10441" width="15.28515625" style="1" customWidth="1"/>
    <col min="10442" max="10445" width="9.140625" style="1" customWidth="1"/>
    <col min="10446" max="10446" width="14.5703125" style="1" customWidth="1"/>
    <col min="10447" max="10450" width="9.140625" style="1" customWidth="1"/>
    <col min="10451" max="10451" width="15" style="1" customWidth="1"/>
    <col min="10452" max="10455" width="9.140625" style="1" customWidth="1"/>
    <col min="10456" max="10456" width="14.5703125" style="1" customWidth="1"/>
    <col min="10457" max="10460" width="9.140625" style="1" customWidth="1"/>
    <col min="10461" max="10461" width="15.28515625" style="1" customWidth="1"/>
    <col min="10462" max="10465" width="9.140625" style="1" customWidth="1"/>
    <col min="10466" max="10466" width="15.28515625" style="1" customWidth="1"/>
    <col min="10467" max="10470" width="9.140625" style="1" customWidth="1"/>
    <col min="10471" max="10471" width="15.85546875" style="1" customWidth="1"/>
    <col min="10472" max="10475" width="9.140625" style="1" customWidth="1"/>
    <col min="10476" max="10476" width="14.42578125" style="1" customWidth="1"/>
    <col min="10477" max="10480" width="9.140625" style="1" customWidth="1"/>
    <col min="10481" max="10481" width="15.42578125" style="1" customWidth="1"/>
    <col min="10482" max="10485" width="9.140625" style="1" customWidth="1"/>
    <col min="10486" max="10486" width="15.28515625" style="1" customWidth="1"/>
    <col min="10487" max="10490" width="9.140625" style="1" customWidth="1"/>
    <col min="10491" max="10491" width="15.7109375" style="1" customWidth="1"/>
    <col min="10492" max="10495" width="9.140625" style="1" customWidth="1"/>
    <col min="10496" max="10496" width="15.140625" style="1" customWidth="1"/>
    <col min="10497" max="10500" width="9.140625" style="1" customWidth="1"/>
    <col min="10501" max="10501" width="15" style="1" customWidth="1"/>
    <col min="10502" max="10656" width="9.140625" style="1" customWidth="1"/>
    <col min="10657" max="10657" width="50.28515625" style="1" customWidth="1"/>
    <col min="10658" max="10658" width="8.85546875" style="1"/>
    <col min="10659" max="10659" width="46" style="1" customWidth="1"/>
    <col min="10660" max="10660" width="8.85546875" style="1" customWidth="1"/>
    <col min="10661" max="10661" width="9.28515625" style="1" customWidth="1"/>
    <col min="10662" max="10662" width="9.140625" style="1" customWidth="1"/>
    <col min="10663" max="10663" width="15" style="1" customWidth="1"/>
    <col min="10664" max="10664" width="15.5703125" style="1" customWidth="1"/>
    <col min="10665" max="10665" width="4.85546875" style="1" customWidth="1"/>
    <col min="10666" max="10666" width="46" style="1" customWidth="1"/>
    <col min="10667" max="10670" width="9.140625" style="1" customWidth="1"/>
    <col min="10671" max="10671" width="15.140625" style="1" customWidth="1"/>
    <col min="10672" max="10672" width="4.85546875" style="1" customWidth="1"/>
    <col min="10673" max="10676" width="9.140625" style="1" customWidth="1"/>
    <col min="10677" max="10677" width="15.5703125" style="1" customWidth="1"/>
    <col min="10678" max="10681" width="9.140625" style="1" customWidth="1"/>
    <col min="10682" max="10682" width="14.140625" style="1" customWidth="1"/>
    <col min="10683" max="10686" width="9.140625" style="1" customWidth="1"/>
    <col min="10687" max="10687" width="15.28515625" style="1" customWidth="1"/>
    <col min="10688" max="10691" width="9.140625" style="1" customWidth="1"/>
    <col min="10692" max="10692" width="15.28515625" style="1" customWidth="1"/>
    <col min="10693" max="10696" width="9.140625" style="1" customWidth="1"/>
    <col min="10697" max="10697" width="15.28515625" style="1" customWidth="1"/>
    <col min="10698" max="10701" width="9.140625" style="1" customWidth="1"/>
    <col min="10702" max="10702" width="14.5703125" style="1" customWidth="1"/>
    <col min="10703" max="10706" width="9.140625" style="1" customWidth="1"/>
    <col min="10707" max="10707" width="15" style="1" customWidth="1"/>
    <col min="10708" max="10711" width="9.140625" style="1" customWidth="1"/>
    <col min="10712" max="10712" width="14.5703125" style="1" customWidth="1"/>
    <col min="10713" max="10716" width="9.140625" style="1" customWidth="1"/>
    <col min="10717" max="10717" width="15.28515625" style="1" customWidth="1"/>
    <col min="10718" max="10721" width="9.140625" style="1" customWidth="1"/>
    <col min="10722" max="10722" width="15.28515625" style="1" customWidth="1"/>
    <col min="10723" max="10726" width="9.140625" style="1" customWidth="1"/>
    <col min="10727" max="10727" width="15.85546875" style="1" customWidth="1"/>
    <col min="10728" max="10731" width="9.140625" style="1" customWidth="1"/>
    <col min="10732" max="10732" width="14.42578125" style="1" customWidth="1"/>
    <col min="10733" max="10736" width="9.140625" style="1" customWidth="1"/>
    <col min="10737" max="10737" width="15.42578125" style="1" customWidth="1"/>
    <col min="10738" max="10741" width="9.140625" style="1" customWidth="1"/>
    <col min="10742" max="10742" width="15.28515625" style="1" customWidth="1"/>
    <col min="10743" max="10746" width="9.140625" style="1" customWidth="1"/>
    <col min="10747" max="10747" width="15.7109375" style="1" customWidth="1"/>
    <col min="10748" max="10751" width="9.140625" style="1" customWidth="1"/>
    <col min="10752" max="10752" width="15.140625" style="1" customWidth="1"/>
    <col min="10753" max="10756" width="9.140625" style="1" customWidth="1"/>
    <col min="10757" max="10757" width="15" style="1" customWidth="1"/>
    <col min="10758" max="10912" width="9.140625" style="1" customWidth="1"/>
    <col min="10913" max="10913" width="50.28515625" style="1" customWidth="1"/>
    <col min="10914" max="10914" width="8.85546875" style="1"/>
    <col min="10915" max="10915" width="46" style="1" customWidth="1"/>
    <col min="10916" max="10916" width="8.85546875" style="1" customWidth="1"/>
    <col min="10917" max="10917" width="9.28515625" style="1" customWidth="1"/>
    <col min="10918" max="10918" width="9.140625" style="1" customWidth="1"/>
    <col min="10919" max="10919" width="15" style="1" customWidth="1"/>
    <col min="10920" max="10920" width="15.5703125" style="1" customWidth="1"/>
    <col min="10921" max="10921" width="4.85546875" style="1" customWidth="1"/>
    <col min="10922" max="10922" width="46" style="1" customWidth="1"/>
    <col min="10923" max="10926" width="9.140625" style="1" customWidth="1"/>
    <col min="10927" max="10927" width="15.140625" style="1" customWidth="1"/>
    <col min="10928" max="10928" width="4.85546875" style="1" customWidth="1"/>
    <col min="10929" max="10932" width="9.140625" style="1" customWidth="1"/>
    <col min="10933" max="10933" width="15.5703125" style="1" customWidth="1"/>
    <col min="10934" max="10937" width="9.140625" style="1" customWidth="1"/>
    <col min="10938" max="10938" width="14.140625" style="1" customWidth="1"/>
    <col min="10939" max="10942" width="9.140625" style="1" customWidth="1"/>
    <col min="10943" max="10943" width="15.28515625" style="1" customWidth="1"/>
    <col min="10944" max="10947" width="9.140625" style="1" customWidth="1"/>
    <col min="10948" max="10948" width="15.28515625" style="1" customWidth="1"/>
    <col min="10949" max="10952" width="9.140625" style="1" customWidth="1"/>
    <col min="10953" max="10953" width="15.28515625" style="1" customWidth="1"/>
    <col min="10954" max="10957" width="9.140625" style="1" customWidth="1"/>
    <col min="10958" max="10958" width="14.5703125" style="1" customWidth="1"/>
    <col min="10959" max="10962" width="9.140625" style="1" customWidth="1"/>
    <col min="10963" max="10963" width="15" style="1" customWidth="1"/>
    <col min="10964" max="10967" width="9.140625" style="1" customWidth="1"/>
    <col min="10968" max="10968" width="14.5703125" style="1" customWidth="1"/>
    <col min="10969" max="10972" width="9.140625" style="1" customWidth="1"/>
    <col min="10973" max="10973" width="15.28515625" style="1" customWidth="1"/>
    <col min="10974" max="10977" width="9.140625" style="1" customWidth="1"/>
    <col min="10978" max="10978" width="15.28515625" style="1" customWidth="1"/>
    <col min="10979" max="10982" width="9.140625" style="1" customWidth="1"/>
    <col min="10983" max="10983" width="15.85546875" style="1" customWidth="1"/>
    <col min="10984" max="10987" width="9.140625" style="1" customWidth="1"/>
    <col min="10988" max="10988" width="14.42578125" style="1" customWidth="1"/>
    <col min="10989" max="10992" width="9.140625" style="1" customWidth="1"/>
    <col min="10993" max="10993" width="15.42578125" style="1" customWidth="1"/>
    <col min="10994" max="10997" width="9.140625" style="1" customWidth="1"/>
    <col min="10998" max="10998" width="15.28515625" style="1" customWidth="1"/>
    <col min="10999" max="11002" width="9.140625" style="1" customWidth="1"/>
    <col min="11003" max="11003" width="15.7109375" style="1" customWidth="1"/>
    <col min="11004" max="11007" width="9.140625" style="1" customWidth="1"/>
    <col min="11008" max="11008" width="15.140625" style="1" customWidth="1"/>
    <col min="11009" max="11012" width="9.140625" style="1" customWidth="1"/>
    <col min="11013" max="11013" width="15" style="1" customWidth="1"/>
    <col min="11014" max="11168" width="9.140625" style="1" customWidth="1"/>
    <col min="11169" max="11169" width="50.28515625" style="1" customWidth="1"/>
    <col min="11170" max="11170" width="8.85546875" style="1"/>
    <col min="11171" max="11171" width="46" style="1" customWidth="1"/>
    <col min="11172" max="11172" width="8.85546875" style="1" customWidth="1"/>
    <col min="11173" max="11173" width="9.28515625" style="1" customWidth="1"/>
    <col min="11174" max="11174" width="9.140625" style="1" customWidth="1"/>
    <col min="11175" max="11175" width="15" style="1" customWidth="1"/>
    <col min="11176" max="11176" width="15.5703125" style="1" customWidth="1"/>
    <col min="11177" max="11177" width="4.85546875" style="1" customWidth="1"/>
    <col min="11178" max="11178" width="46" style="1" customWidth="1"/>
    <col min="11179" max="11182" width="9.140625" style="1" customWidth="1"/>
    <col min="11183" max="11183" width="15.140625" style="1" customWidth="1"/>
    <col min="11184" max="11184" width="4.85546875" style="1" customWidth="1"/>
    <col min="11185" max="11188" width="9.140625" style="1" customWidth="1"/>
    <col min="11189" max="11189" width="15.5703125" style="1" customWidth="1"/>
    <col min="11190" max="11193" width="9.140625" style="1" customWidth="1"/>
    <col min="11194" max="11194" width="14.140625" style="1" customWidth="1"/>
    <col min="11195" max="11198" width="9.140625" style="1" customWidth="1"/>
    <col min="11199" max="11199" width="15.28515625" style="1" customWidth="1"/>
    <col min="11200" max="11203" width="9.140625" style="1" customWidth="1"/>
    <col min="11204" max="11204" width="15.28515625" style="1" customWidth="1"/>
    <col min="11205" max="11208" width="9.140625" style="1" customWidth="1"/>
    <col min="11209" max="11209" width="15.28515625" style="1" customWidth="1"/>
    <col min="11210" max="11213" width="9.140625" style="1" customWidth="1"/>
    <col min="11214" max="11214" width="14.5703125" style="1" customWidth="1"/>
    <col min="11215" max="11218" width="9.140625" style="1" customWidth="1"/>
    <col min="11219" max="11219" width="15" style="1" customWidth="1"/>
    <col min="11220" max="11223" width="9.140625" style="1" customWidth="1"/>
    <col min="11224" max="11224" width="14.5703125" style="1" customWidth="1"/>
    <col min="11225" max="11228" width="9.140625" style="1" customWidth="1"/>
    <col min="11229" max="11229" width="15.28515625" style="1" customWidth="1"/>
    <col min="11230" max="11233" width="9.140625" style="1" customWidth="1"/>
    <col min="11234" max="11234" width="15.28515625" style="1" customWidth="1"/>
    <col min="11235" max="11238" width="9.140625" style="1" customWidth="1"/>
    <col min="11239" max="11239" width="15.85546875" style="1" customWidth="1"/>
    <col min="11240" max="11243" width="9.140625" style="1" customWidth="1"/>
    <col min="11244" max="11244" width="14.42578125" style="1" customWidth="1"/>
    <col min="11245" max="11248" width="9.140625" style="1" customWidth="1"/>
    <col min="11249" max="11249" width="15.42578125" style="1" customWidth="1"/>
    <col min="11250" max="11253" width="9.140625" style="1" customWidth="1"/>
    <col min="11254" max="11254" width="15.28515625" style="1" customWidth="1"/>
    <col min="11255" max="11258" width="9.140625" style="1" customWidth="1"/>
    <col min="11259" max="11259" width="15.7109375" style="1" customWidth="1"/>
    <col min="11260" max="11263" width="9.140625" style="1" customWidth="1"/>
    <col min="11264" max="11264" width="15.140625" style="1" customWidth="1"/>
    <col min="11265" max="11268" width="9.140625" style="1" customWidth="1"/>
    <col min="11269" max="11269" width="15" style="1" customWidth="1"/>
    <col min="11270" max="11424" width="9.140625" style="1" customWidth="1"/>
    <col min="11425" max="11425" width="50.28515625" style="1" customWidth="1"/>
    <col min="11426" max="11426" width="8.85546875" style="1"/>
    <col min="11427" max="11427" width="46" style="1" customWidth="1"/>
    <col min="11428" max="11428" width="8.85546875" style="1" customWidth="1"/>
    <col min="11429" max="11429" width="9.28515625" style="1" customWidth="1"/>
    <col min="11430" max="11430" width="9.140625" style="1" customWidth="1"/>
    <col min="11431" max="11431" width="15" style="1" customWidth="1"/>
    <col min="11432" max="11432" width="15.5703125" style="1" customWidth="1"/>
    <col min="11433" max="11433" width="4.85546875" style="1" customWidth="1"/>
    <col min="11434" max="11434" width="46" style="1" customWidth="1"/>
    <col min="11435" max="11438" width="9.140625" style="1" customWidth="1"/>
    <col min="11439" max="11439" width="15.140625" style="1" customWidth="1"/>
    <col min="11440" max="11440" width="4.85546875" style="1" customWidth="1"/>
    <col min="11441" max="11444" width="9.140625" style="1" customWidth="1"/>
    <col min="11445" max="11445" width="15.5703125" style="1" customWidth="1"/>
    <col min="11446" max="11449" width="9.140625" style="1" customWidth="1"/>
    <col min="11450" max="11450" width="14.140625" style="1" customWidth="1"/>
    <col min="11451" max="11454" width="9.140625" style="1" customWidth="1"/>
    <col min="11455" max="11455" width="15.28515625" style="1" customWidth="1"/>
    <col min="11456" max="11459" width="9.140625" style="1" customWidth="1"/>
    <col min="11460" max="11460" width="15.28515625" style="1" customWidth="1"/>
    <col min="11461" max="11464" width="9.140625" style="1" customWidth="1"/>
    <col min="11465" max="11465" width="15.28515625" style="1" customWidth="1"/>
    <col min="11466" max="11469" width="9.140625" style="1" customWidth="1"/>
    <col min="11470" max="11470" width="14.5703125" style="1" customWidth="1"/>
    <col min="11471" max="11474" width="9.140625" style="1" customWidth="1"/>
    <col min="11475" max="11475" width="15" style="1" customWidth="1"/>
    <col min="11476" max="11479" width="9.140625" style="1" customWidth="1"/>
    <col min="11480" max="11480" width="14.5703125" style="1" customWidth="1"/>
    <col min="11481" max="11484" width="9.140625" style="1" customWidth="1"/>
    <col min="11485" max="11485" width="15.28515625" style="1" customWidth="1"/>
    <col min="11486" max="11489" width="9.140625" style="1" customWidth="1"/>
    <col min="11490" max="11490" width="15.28515625" style="1" customWidth="1"/>
    <col min="11491" max="11494" width="9.140625" style="1" customWidth="1"/>
    <col min="11495" max="11495" width="15.85546875" style="1" customWidth="1"/>
    <col min="11496" max="11499" width="9.140625" style="1" customWidth="1"/>
    <col min="11500" max="11500" width="14.42578125" style="1" customWidth="1"/>
    <col min="11501" max="11504" width="9.140625" style="1" customWidth="1"/>
    <col min="11505" max="11505" width="15.42578125" style="1" customWidth="1"/>
    <col min="11506" max="11509" width="9.140625" style="1" customWidth="1"/>
    <col min="11510" max="11510" width="15.28515625" style="1" customWidth="1"/>
    <col min="11511" max="11514" width="9.140625" style="1" customWidth="1"/>
    <col min="11515" max="11515" width="15.7109375" style="1" customWidth="1"/>
    <col min="11516" max="11519" width="9.140625" style="1" customWidth="1"/>
    <col min="11520" max="11520" width="15.140625" style="1" customWidth="1"/>
    <col min="11521" max="11524" width="9.140625" style="1" customWidth="1"/>
    <col min="11525" max="11525" width="15" style="1" customWidth="1"/>
    <col min="11526" max="11680" width="9.140625" style="1" customWidth="1"/>
    <col min="11681" max="11681" width="50.28515625" style="1" customWidth="1"/>
    <col min="11682" max="11682" width="8.85546875" style="1"/>
    <col min="11683" max="11683" width="46" style="1" customWidth="1"/>
    <col min="11684" max="11684" width="8.85546875" style="1" customWidth="1"/>
    <col min="11685" max="11685" width="9.28515625" style="1" customWidth="1"/>
    <col min="11686" max="11686" width="9.140625" style="1" customWidth="1"/>
    <col min="11687" max="11687" width="15" style="1" customWidth="1"/>
    <col min="11688" max="11688" width="15.5703125" style="1" customWidth="1"/>
    <col min="11689" max="11689" width="4.85546875" style="1" customWidth="1"/>
    <col min="11690" max="11690" width="46" style="1" customWidth="1"/>
    <col min="11691" max="11694" width="9.140625" style="1" customWidth="1"/>
    <col min="11695" max="11695" width="15.140625" style="1" customWidth="1"/>
    <col min="11696" max="11696" width="4.85546875" style="1" customWidth="1"/>
    <col min="11697" max="11700" width="9.140625" style="1" customWidth="1"/>
    <col min="11701" max="11701" width="15.5703125" style="1" customWidth="1"/>
    <col min="11702" max="11705" width="9.140625" style="1" customWidth="1"/>
    <col min="11706" max="11706" width="14.140625" style="1" customWidth="1"/>
    <col min="11707" max="11710" width="9.140625" style="1" customWidth="1"/>
    <col min="11711" max="11711" width="15.28515625" style="1" customWidth="1"/>
    <col min="11712" max="11715" width="9.140625" style="1" customWidth="1"/>
    <col min="11716" max="11716" width="15.28515625" style="1" customWidth="1"/>
    <col min="11717" max="11720" width="9.140625" style="1" customWidth="1"/>
    <col min="11721" max="11721" width="15.28515625" style="1" customWidth="1"/>
    <col min="11722" max="11725" width="9.140625" style="1" customWidth="1"/>
    <col min="11726" max="11726" width="14.5703125" style="1" customWidth="1"/>
    <col min="11727" max="11730" width="9.140625" style="1" customWidth="1"/>
    <col min="11731" max="11731" width="15" style="1" customWidth="1"/>
    <col min="11732" max="11735" width="9.140625" style="1" customWidth="1"/>
    <col min="11736" max="11736" width="14.5703125" style="1" customWidth="1"/>
    <col min="11737" max="11740" width="9.140625" style="1" customWidth="1"/>
    <col min="11741" max="11741" width="15.28515625" style="1" customWidth="1"/>
    <col min="11742" max="11745" width="9.140625" style="1" customWidth="1"/>
    <col min="11746" max="11746" width="15.28515625" style="1" customWidth="1"/>
    <col min="11747" max="11750" width="9.140625" style="1" customWidth="1"/>
    <col min="11751" max="11751" width="15.85546875" style="1" customWidth="1"/>
    <col min="11752" max="11755" width="9.140625" style="1" customWidth="1"/>
    <col min="11756" max="11756" width="14.42578125" style="1" customWidth="1"/>
    <col min="11757" max="11760" width="9.140625" style="1" customWidth="1"/>
    <col min="11761" max="11761" width="15.42578125" style="1" customWidth="1"/>
    <col min="11762" max="11765" width="9.140625" style="1" customWidth="1"/>
    <col min="11766" max="11766" width="15.28515625" style="1" customWidth="1"/>
    <col min="11767" max="11770" width="9.140625" style="1" customWidth="1"/>
    <col min="11771" max="11771" width="15.7109375" style="1" customWidth="1"/>
    <col min="11772" max="11775" width="9.140625" style="1" customWidth="1"/>
    <col min="11776" max="11776" width="15.140625" style="1" customWidth="1"/>
    <col min="11777" max="11780" width="9.140625" style="1" customWidth="1"/>
    <col min="11781" max="11781" width="15" style="1" customWidth="1"/>
    <col min="11782" max="11936" width="9.140625" style="1" customWidth="1"/>
    <col min="11937" max="11937" width="50.28515625" style="1" customWidth="1"/>
    <col min="11938" max="11938" width="8.85546875" style="1"/>
    <col min="11939" max="11939" width="46" style="1" customWidth="1"/>
    <col min="11940" max="11940" width="8.85546875" style="1" customWidth="1"/>
    <col min="11941" max="11941" width="9.28515625" style="1" customWidth="1"/>
    <col min="11942" max="11942" width="9.140625" style="1" customWidth="1"/>
    <col min="11943" max="11943" width="15" style="1" customWidth="1"/>
    <col min="11944" max="11944" width="15.5703125" style="1" customWidth="1"/>
    <col min="11945" max="11945" width="4.85546875" style="1" customWidth="1"/>
    <col min="11946" max="11946" width="46" style="1" customWidth="1"/>
    <col min="11947" max="11950" width="9.140625" style="1" customWidth="1"/>
    <col min="11951" max="11951" width="15.140625" style="1" customWidth="1"/>
    <col min="11952" max="11952" width="4.85546875" style="1" customWidth="1"/>
    <col min="11953" max="11956" width="9.140625" style="1" customWidth="1"/>
    <col min="11957" max="11957" width="15.5703125" style="1" customWidth="1"/>
    <col min="11958" max="11961" width="9.140625" style="1" customWidth="1"/>
    <col min="11962" max="11962" width="14.140625" style="1" customWidth="1"/>
    <col min="11963" max="11966" width="9.140625" style="1" customWidth="1"/>
    <col min="11967" max="11967" width="15.28515625" style="1" customWidth="1"/>
    <col min="11968" max="11971" width="9.140625" style="1" customWidth="1"/>
    <col min="11972" max="11972" width="15.28515625" style="1" customWidth="1"/>
    <col min="11973" max="11976" width="9.140625" style="1" customWidth="1"/>
    <col min="11977" max="11977" width="15.28515625" style="1" customWidth="1"/>
    <col min="11978" max="11981" width="9.140625" style="1" customWidth="1"/>
    <col min="11982" max="11982" width="14.5703125" style="1" customWidth="1"/>
    <col min="11983" max="11986" width="9.140625" style="1" customWidth="1"/>
    <col min="11987" max="11987" width="15" style="1" customWidth="1"/>
    <col min="11988" max="11991" width="9.140625" style="1" customWidth="1"/>
    <col min="11992" max="11992" width="14.5703125" style="1" customWidth="1"/>
    <col min="11993" max="11996" width="9.140625" style="1" customWidth="1"/>
    <col min="11997" max="11997" width="15.28515625" style="1" customWidth="1"/>
    <col min="11998" max="12001" width="9.140625" style="1" customWidth="1"/>
    <col min="12002" max="12002" width="15.28515625" style="1" customWidth="1"/>
    <col min="12003" max="12006" width="9.140625" style="1" customWidth="1"/>
    <col min="12007" max="12007" width="15.85546875" style="1" customWidth="1"/>
    <col min="12008" max="12011" width="9.140625" style="1" customWidth="1"/>
    <col min="12012" max="12012" width="14.42578125" style="1" customWidth="1"/>
    <col min="12013" max="12016" width="9.140625" style="1" customWidth="1"/>
    <col min="12017" max="12017" width="15.42578125" style="1" customWidth="1"/>
    <col min="12018" max="12021" width="9.140625" style="1" customWidth="1"/>
    <col min="12022" max="12022" width="15.28515625" style="1" customWidth="1"/>
    <col min="12023" max="12026" width="9.140625" style="1" customWidth="1"/>
    <col min="12027" max="12027" width="15.7109375" style="1" customWidth="1"/>
    <col min="12028" max="12031" width="9.140625" style="1" customWidth="1"/>
    <col min="12032" max="12032" width="15.140625" style="1" customWidth="1"/>
    <col min="12033" max="12036" width="9.140625" style="1" customWidth="1"/>
    <col min="12037" max="12037" width="15" style="1" customWidth="1"/>
    <col min="12038" max="12192" width="9.140625" style="1" customWidth="1"/>
    <col min="12193" max="12193" width="50.28515625" style="1" customWidth="1"/>
    <col min="12194" max="12194" width="8.85546875" style="1"/>
    <col min="12195" max="12195" width="46" style="1" customWidth="1"/>
    <col min="12196" max="12196" width="8.85546875" style="1" customWidth="1"/>
    <col min="12197" max="12197" width="9.28515625" style="1" customWidth="1"/>
    <col min="12198" max="12198" width="9.140625" style="1" customWidth="1"/>
    <col min="12199" max="12199" width="15" style="1" customWidth="1"/>
    <col min="12200" max="12200" width="15.5703125" style="1" customWidth="1"/>
    <col min="12201" max="12201" width="4.85546875" style="1" customWidth="1"/>
    <col min="12202" max="12202" width="46" style="1" customWidth="1"/>
    <col min="12203" max="12206" width="9.140625" style="1" customWidth="1"/>
    <col min="12207" max="12207" width="15.140625" style="1" customWidth="1"/>
    <col min="12208" max="12208" width="4.85546875" style="1" customWidth="1"/>
    <col min="12209" max="12212" width="9.140625" style="1" customWidth="1"/>
    <col min="12213" max="12213" width="15.5703125" style="1" customWidth="1"/>
    <col min="12214" max="12217" width="9.140625" style="1" customWidth="1"/>
    <col min="12218" max="12218" width="14.140625" style="1" customWidth="1"/>
    <col min="12219" max="12222" width="9.140625" style="1" customWidth="1"/>
    <col min="12223" max="12223" width="15.28515625" style="1" customWidth="1"/>
    <col min="12224" max="12227" width="9.140625" style="1" customWidth="1"/>
    <col min="12228" max="12228" width="15.28515625" style="1" customWidth="1"/>
    <col min="12229" max="12232" width="9.140625" style="1" customWidth="1"/>
    <col min="12233" max="12233" width="15.28515625" style="1" customWidth="1"/>
    <col min="12234" max="12237" width="9.140625" style="1" customWidth="1"/>
    <col min="12238" max="12238" width="14.5703125" style="1" customWidth="1"/>
    <col min="12239" max="12242" width="9.140625" style="1" customWidth="1"/>
    <col min="12243" max="12243" width="15" style="1" customWidth="1"/>
    <col min="12244" max="12247" width="9.140625" style="1" customWidth="1"/>
    <col min="12248" max="12248" width="14.5703125" style="1" customWidth="1"/>
    <col min="12249" max="12252" width="9.140625" style="1" customWidth="1"/>
    <col min="12253" max="12253" width="15.28515625" style="1" customWidth="1"/>
    <col min="12254" max="12257" width="9.140625" style="1" customWidth="1"/>
    <col min="12258" max="12258" width="15.28515625" style="1" customWidth="1"/>
    <col min="12259" max="12262" width="9.140625" style="1" customWidth="1"/>
    <col min="12263" max="12263" width="15.85546875" style="1" customWidth="1"/>
    <col min="12264" max="12267" width="9.140625" style="1" customWidth="1"/>
    <col min="12268" max="12268" width="14.42578125" style="1" customWidth="1"/>
    <col min="12269" max="12272" width="9.140625" style="1" customWidth="1"/>
    <col min="12273" max="12273" width="15.42578125" style="1" customWidth="1"/>
    <col min="12274" max="12277" width="9.140625" style="1" customWidth="1"/>
    <col min="12278" max="12278" width="15.28515625" style="1" customWidth="1"/>
    <col min="12279" max="12282" width="9.140625" style="1" customWidth="1"/>
    <col min="12283" max="12283" width="15.7109375" style="1" customWidth="1"/>
    <col min="12284" max="12287" width="9.140625" style="1" customWidth="1"/>
    <col min="12288" max="12288" width="15.140625" style="1" customWidth="1"/>
    <col min="12289" max="12292" width="9.140625" style="1" customWidth="1"/>
    <col min="12293" max="12293" width="15" style="1" customWidth="1"/>
    <col min="12294" max="12448" width="9.140625" style="1" customWidth="1"/>
    <col min="12449" max="12449" width="50.28515625" style="1" customWidth="1"/>
    <col min="12450" max="12450" width="8.85546875" style="1"/>
    <col min="12451" max="12451" width="46" style="1" customWidth="1"/>
    <col min="12452" max="12452" width="8.85546875" style="1" customWidth="1"/>
    <col min="12453" max="12453" width="9.28515625" style="1" customWidth="1"/>
    <col min="12454" max="12454" width="9.140625" style="1" customWidth="1"/>
    <col min="12455" max="12455" width="15" style="1" customWidth="1"/>
    <col min="12456" max="12456" width="15.5703125" style="1" customWidth="1"/>
    <col min="12457" max="12457" width="4.85546875" style="1" customWidth="1"/>
    <col min="12458" max="12458" width="46" style="1" customWidth="1"/>
    <col min="12459" max="12462" width="9.140625" style="1" customWidth="1"/>
    <col min="12463" max="12463" width="15.140625" style="1" customWidth="1"/>
    <col min="12464" max="12464" width="4.85546875" style="1" customWidth="1"/>
    <col min="12465" max="12468" width="9.140625" style="1" customWidth="1"/>
    <col min="12469" max="12469" width="15.5703125" style="1" customWidth="1"/>
    <col min="12470" max="12473" width="9.140625" style="1" customWidth="1"/>
    <col min="12474" max="12474" width="14.140625" style="1" customWidth="1"/>
    <col min="12475" max="12478" width="9.140625" style="1" customWidth="1"/>
    <col min="12479" max="12479" width="15.28515625" style="1" customWidth="1"/>
    <col min="12480" max="12483" width="9.140625" style="1" customWidth="1"/>
    <col min="12484" max="12484" width="15.28515625" style="1" customWidth="1"/>
    <col min="12485" max="12488" width="9.140625" style="1" customWidth="1"/>
    <col min="12489" max="12489" width="15.28515625" style="1" customWidth="1"/>
    <col min="12490" max="12493" width="9.140625" style="1" customWidth="1"/>
    <col min="12494" max="12494" width="14.5703125" style="1" customWidth="1"/>
    <col min="12495" max="12498" width="9.140625" style="1" customWidth="1"/>
    <col min="12499" max="12499" width="15" style="1" customWidth="1"/>
    <col min="12500" max="12503" width="9.140625" style="1" customWidth="1"/>
    <col min="12504" max="12504" width="14.5703125" style="1" customWidth="1"/>
    <col min="12505" max="12508" width="9.140625" style="1" customWidth="1"/>
    <col min="12509" max="12509" width="15.28515625" style="1" customWidth="1"/>
    <col min="12510" max="12513" width="9.140625" style="1" customWidth="1"/>
    <col min="12514" max="12514" width="15.28515625" style="1" customWidth="1"/>
    <col min="12515" max="12518" width="9.140625" style="1" customWidth="1"/>
    <col min="12519" max="12519" width="15.85546875" style="1" customWidth="1"/>
    <col min="12520" max="12523" width="9.140625" style="1" customWidth="1"/>
    <col min="12524" max="12524" width="14.42578125" style="1" customWidth="1"/>
    <col min="12525" max="12528" width="9.140625" style="1" customWidth="1"/>
    <col min="12529" max="12529" width="15.42578125" style="1" customWidth="1"/>
    <col min="12530" max="12533" width="9.140625" style="1" customWidth="1"/>
    <col min="12534" max="12534" width="15.28515625" style="1" customWidth="1"/>
    <col min="12535" max="12538" width="9.140625" style="1" customWidth="1"/>
    <col min="12539" max="12539" width="15.7109375" style="1" customWidth="1"/>
    <col min="12540" max="12543" width="9.140625" style="1" customWidth="1"/>
    <col min="12544" max="12544" width="15.140625" style="1" customWidth="1"/>
    <col min="12545" max="12548" width="9.140625" style="1" customWidth="1"/>
    <col min="12549" max="12549" width="15" style="1" customWidth="1"/>
    <col min="12550" max="12704" width="9.140625" style="1" customWidth="1"/>
    <col min="12705" max="12705" width="50.28515625" style="1" customWidth="1"/>
    <col min="12706" max="12706" width="8.85546875" style="1"/>
    <col min="12707" max="12707" width="46" style="1" customWidth="1"/>
    <col min="12708" max="12708" width="8.85546875" style="1" customWidth="1"/>
    <col min="12709" max="12709" width="9.28515625" style="1" customWidth="1"/>
    <col min="12710" max="12710" width="9.140625" style="1" customWidth="1"/>
    <col min="12711" max="12711" width="15" style="1" customWidth="1"/>
    <col min="12712" max="12712" width="15.5703125" style="1" customWidth="1"/>
    <col min="12713" max="12713" width="4.85546875" style="1" customWidth="1"/>
    <col min="12714" max="12714" width="46" style="1" customWidth="1"/>
    <col min="12715" max="12718" width="9.140625" style="1" customWidth="1"/>
    <col min="12719" max="12719" width="15.140625" style="1" customWidth="1"/>
    <col min="12720" max="12720" width="4.85546875" style="1" customWidth="1"/>
    <col min="12721" max="12724" width="9.140625" style="1" customWidth="1"/>
    <col min="12725" max="12725" width="15.5703125" style="1" customWidth="1"/>
    <col min="12726" max="12729" width="9.140625" style="1" customWidth="1"/>
    <col min="12730" max="12730" width="14.140625" style="1" customWidth="1"/>
    <col min="12731" max="12734" width="9.140625" style="1" customWidth="1"/>
    <col min="12735" max="12735" width="15.28515625" style="1" customWidth="1"/>
    <col min="12736" max="12739" width="9.140625" style="1" customWidth="1"/>
    <col min="12740" max="12740" width="15.28515625" style="1" customWidth="1"/>
    <col min="12741" max="12744" width="9.140625" style="1" customWidth="1"/>
    <col min="12745" max="12745" width="15.28515625" style="1" customWidth="1"/>
    <col min="12746" max="12749" width="9.140625" style="1" customWidth="1"/>
    <col min="12750" max="12750" width="14.5703125" style="1" customWidth="1"/>
    <col min="12751" max="12754" width="9.140625" style="1" customWidth="1"/>
    <col min="12755" max="12755" width="15" style="1" customWidth="1"/>
    <col min="12756" max="12759" width="9.140625" style="1" customWidth="1"/>
    <col min="12760" max="12760" width="14.5703125" style="1" customWidth="1"/>
    <col min="12761" max="12764" width="9.140625" style="1" customWidth="1"/>
    <col min="12765" max="12765" width="15.28515625" style="1" customWidth="1"/>
    <col min="12766" max="12769" width="9.140625" style="1" customWidth="1"/>
    <col min="12770" max="12770" width="15.28515625" style="1" customWidth="1"/>
    <col min="12771" max="12774" width="9.140625" style="1" customWidth="1"/>
    <col min="12775" max="12775" width="15.85546875" style="1" customWidth="1"/>
    <col min="12776" max="12779" width="9.140625" style="1" customWidth="1"/>
    <col min="12780" max="12780" width="14.42578125" style="1" customWidth="1"/>
    <col min="12781" max="12784" width="9.140625" style="1" customWidth="1"/>
    <col min="12785" max="12785" width="15.42578125" style="1" customWidth="1"/>
    <col min="12786" max="12789" width="9.140625" style="1" customWidth="1"/>
    <col min="12790" max="12790" width="15.28515625" style="1" customWidth="1"/>
    <col min="12791" max="12794" width="9.140625" style="1" customWidth="1"/>
    <col min="12795" max="12795" width="15.7109375" style="1" customWidth="1"/>
    <col min="12796" max="12799" width="9.140625" style="1" customWidth="1"/>
    <col min="12800" max="12800" width="15.140625" style="1" customWidth="1"/>
    <col min="12801" max="12804" width="9.140625" style="1" customWidth="1"/>
    <col min="12805" max="12805" width="15" style="1" customWidth="1"/>
    <col min="12806" max="12960" width="9.140625" style="1" customWidth="1"/>
    <col min="12961" max="12961" width="50.28515625" style="1" customWidth="1"/>
    <col min="12962" max="12962" width="8.85546875" style="1"/>
    <col min="12963" max="12963" width="46" style="1" customWidth="1"/>
    <col min="12964" max="12964" width="8.85546875" style="1" customWidth="1"/>
    <col min="12965" max="12965" width="9.28515625" style="1" customWidth="1"/>
    <col min="12966" max="12966" width="9.140625" style="1" customWidth="1"/>
    <col min="12967" max="12967" width="15" style="1" customWidth="1"/>
    <col min="12968" max="12968" width="15.5703125" style="1" customWidth="1"/>
    <col min="12969" max="12969" width="4.85546875" style="1" customWidth="1"/>
    <col min="12970" max="12970" width="46" style="1" customWidth="1"/>
    <col min="12971" max="12974" width="9.140625" style="1" customWidth="1"/>
    <col min="12975" max="12975" width="15.140625" style="1" customWidth="1"/>
    <col min="12976" max="12976" width="4.85546875" style="1" customWidth="1"/>
    <col min="12977" max="12980" width="9.140625" style="1" customWidth="1"/>
    <col min="12981" max="12981" width="15.5703125" style="1" customWidth="1"/>
    <col min="12982" max="12985" width="9.140625" style="1" customWidth="1"/>
    <col min="12986" max="12986" width="14.140625" style="1" customWidth="1"/>
    <col min="12987" max="12990" width="9.140625" style="1" customWidth="1"/>
    <col min="12991" max="12991" width="15.28515625" style="1" customWidth="1"/>
    <col min="12992" max="12995" width="9.140625" style="1" customWidth="1"/>
    <col min="12996" max="12996" width="15.28515625" style="1" customWidth="1"/>
    <col min="12997" max="13000" width="9.140625" style="1" customWidth="1"/>
    <col min="13001" max="13001" width="15.28515625" style="1" customWidth="1"/>
    <col min="13002" max="13005" width="9.140625" style="1" customWidth="1"/>
    <col min="13006" max="13006" width="14.5703125" style="1" customWidth="1"/>
    <col min="13007" max="13010" width="9.140625" style="1" customWidth="1"/>
    <col min="13011" max="13011" width="15" style="1" customWidth="1"/>
    <col min="13012" max="13015" width="9.140625" style="1" customWidth="1"/>
    <col min="13016" max="13016" width="14.5703125" style="1" customWidth="1"/>
    <col min="13017" max="13020" width="9.140625" style="1" customWidth="1"/>
    <col min="13021" max="13021" width="15.28515625" style="1" customWidth="1"/>
    <col min="13022" max="13025" width="9.140625" style="1" customWidth="1"/>
    <col min="13026" max="13026" width="15.28515625" style="1" customWidth="1"/>
    <col min="13027" max="13030" width="9.140625" style="1" customWidth="1"/>
    <col min="13031" max="13031" width="15.85546875" style="1" customWidth="1"/>
    <col min="13032" max="13035" width="9.140625" style="1" customWidth="1"/>
    <col min="13036" max="13036" width="14.42578125" style="1" customWidth="1"/>
    <col min="13037" max="13040" width="9.140625" style="1" customWidth="1"/>
    <col min="13041" max="13041" width="15.42578125" style="1" customWidth="1"/>
    <col min="13042" max="13045" width="9.140625" style="1" customWidth="1"/>
    <col min="13046" max="13046" width="15.28515625" style="1" customWidth="1"/>
    <col min="13047" max="13050" width="9.140625" style="1" customWidth="1"/>
    <col min="13051" max="13051" width="15.7109375" style="1" customWidth="1"/>
    <col min="13052" max="13055" width="9.140625" style="1" customWidth="1"/>
    <col min="13056" max="13056" width="15.140625" style="1" customWidth="1"/>
    <col min="13057" max="13060" width="9.140625" style="1" customWidth="1"/>
    <col min="13061" max="13061" width="15" style="1" customWidth="1"/>
    <col min="13062" max="13216" width="9.140625" style="1" customWidth="1"/>
    <col min="13217" max="13217" width="50.28515625" style="1" customWidth="1"/>
    <col min="13218" max="13218" width="8.85546875" style="1"/>
    <col min="13219" max="13219" width="46" style="1" customWidth="1"/>
    <col min="13220" max="13220" width="8.85546875" style="1" customWidth="1"/>
    <col min="13221" max="13221" width="9.28515625" style="1" customWidth="1"/>
    <col min="13222" max="13222" width="9.140625" style="1" customWidth="1"/>
    <col min="13223" max="13223" width="15" style="1" customWidth="1"/>
    <col min="13224" max="13224" width="15.5703125" style="1" customWidth="1"/>
    <col min="13225" max="13225" width="4.85546875" style="1" customWidth="1"/>
    <col min="13226" max="13226" width="46" style="1" customWidth="1"/>
    <col min="13227" max="13230" width="9.140625" style="1" customWidth="1"/>
    <col min="13231" max="13231" width="15.140625" style="1" customWidth="1"/>
    <col min="13232" max="13232" width="4.85546875" style="1" customWidth="1"/>
    <col min="13233" max="13236" width="9.140625" style="1" customWidth="1"/>
    <col min="13237" max="13237" width="15.5703125" style="1" customWidth="1"/>
    <col min="13238" max="13241" width="9.140625" style="1" customWidth="1"/>
    <col min="13242" max="13242" width="14.140625" style="1" customWidth="1"/>
    <col min="13243" max="13246" width="9.140625" style="1" customWidth="1"/>
    <col min="13247" max="13247" width="15.28515625" style="1" customWidth="1"/>
    <col min="13248" max="13251" width="9.140625" style="1" customWidth="1"/>
    <col min="13252" max="13252" width="15.28515625" style="1" customWidth="1"/>
    <col min="13253" max="13256" width="9.140625" style="1" customWidth="1"/>
    <col min="13257" max="13257" width="15.28515625" style="1" customWidth="1"/>
    <col min="13258" max="13261" width="9.140625" style="1" customWidth="1"/>
    <col min="13262" max="13262" width="14.5703125" style="1" customWidth="1"/>
    <col min="13263" max="13266" width="9.140625" style="1" customWidth="1"/>
    <col min="13267" max="13267" width="15" style="1" customWidth="1"/>
    <col min="13268" max="13271" width="9.140625" style="1" customWidth="1"/>
    <col min="13272" max="13272" width="14.5703125" style="1" customWidth="1"/>
    <col min="13273" max="13276" width="9.140625" style="1" customWidth="1"/>
    <col min="13277" max="13277" width="15.28515625" style="1" customWidth="1"/>
    <col min="13278" max="13281" width="9.140625" style="1" customWidth="1"/>
    <col min="13282" max="13282" width="15.28515625" style="1" customWidth="1"/>
    <col min="13283" max="13286" width="9.140625" style="1" customWidth="1"/>
    <col min="13287" max="13287" width="15.85546875" style="1" customWidth="1"/>
    <col min="13288" max="13291" width="9.140625" style="1" customWidth="1"/>
    <col min="13292" max="13292" width="14.42578125" style="1" customWidth="1"/>
    <col min="13293" max="13296" width="9.140625" style="1" customWidth="1"/>
    <col min="13297" max="13297" width="15.42578125" style="1" customWidth="1"/>
    <col min="13298" max="13301" width="9.140625" style="1" customWidth="1"/>
    <col min="13302" max="13302" width="15.28515625" style="1" customWidth="1"/>
    <col min="13303" max="13306" width="9.140625" style="1" customWidth="1"/>
    <col min="13307" max="13307" width="15.7109375" style="1" customWidth="1"/>
    <col min="13308" max="13311" width="9.140625" style="1" customWidth="1"/>
    <col min="13312" max="13312" width="15.140625" style="1" customWidth="1"/>
    <col min="13313" max="13316" width="9.140625" style="1" customWidth="1"/>
    <col min="13317" max="13317" width="15" style="1" customWidth="1"/>
    <col min="13318" max="13472" width="9.140625" style="1" customWidth="1"/>
    <col min="13473" max="13473" width="50.28515625" style="1" customWidth="1"/>
    <col min="13474" max="13474" width="8.85546875" style="1"/>
    <col min="13475" max="13475" width="46" style="1" customWidth="1"/>
    <col min="13476" max="13476" width="8.85546875" style="1" customWidth="1"/>
    <col min="13477" max="13477" width="9.28515625" style="1" customWidth="1"/>
    <col min="13478" max="13478" width="9.140625" style="1" customWidth="1"/>
    <col min="13479" max="13479" width="15" style="1" customWidth="1"/>
    <col min="13480" max="13480" width="15.5703125" style="1" customWidth="1"/>
    <col min="13481" max="13481" width="4.85546875" style="1" customWidth="1"/>
    <col min="13482" max="13482" width="46" style="1" customWidth="1"/>
    <col min="13483" max="13486" width="9.140625" style="1" customWidth="1"/>
    <col min="13487" max="13487" width="15.140625" style="1" customWidth="1"/>
    <col min="13488" max="13488" width="4.85546875" style="1" customWidth="1"/>
    <col min="13489" max="13492" width="9.140625" style="1" customWidth="1"/>
    <col min="13493" max="13493" width="15.5703125" style="1" customWidth="1"/>
    <col min="13494" max="13497" width="9.140625" style="1" customWidth="1"/>
    <col min="13498" max="13498" width="14.140625" style="1" customWidth="1"/>
    <col min="13499" max="13502" width="9.140625" style="1" customWidth="1"/>
    <col min="13503" max="13503" width="15.28515625" style="1" customWidth="1"/>
    <col min="13504" max="13507" width="9.140625" style="1" customWidth="1"/>
    <col min="13508" max="13508" width="15.28515625" style="1" customWidth="1"/>
    <col min="13509" max="13512" width="9.140625" style="1" customWidth="1"/>
    <col min="13513" max="13513" width="15.28515625" style="1" customWidth="1"/>
    <col min="13514" max="13517" width="9.140625" style="1" customWidth="1"/>
    <col min="13518" max="13518" width="14.5703125" style="1" customWidth="1"/>
    <col min="13519" max="13522" width="9.140625" style="1" customWidth="1"/>
    <col min="13523" max="13523" width="15" style="1" customWidth="1"/>
    <col min="13524" max="13527" width="9.140625" style="1" customWidth="1"/>
    <col min="13528" max="13528" width="14.5703125" style="1" customWidth="1"/>
    <col min="13529" max="13532" width="9.140625" style="1" customWidth="1"/>
    <col min="13533" max="13533" width="15.28515625" style="1" customWidth="1"/>
    <col min="13534" max="13537" width="9.140625" style="1" customWidth="1"/>
    <col min="13538" max="13538" width="15.28515625" style="1" customWidth="1"/>
    <col min="13539" max="13542" width="9.140625" style="1" customWidth="1"/>
    <col min="13543" max="13543" width="15.85546875" style="1" customWidth="1"/>
    <col min="13544" max="13547" width="9.140625" style="1" customWidth="1"/>
    <col min="13548" max="13548" width="14.42578125" style="1" customWidth="1"/>
    <col min="13549" max="13552" width="9.140625" style="1" customWidth="1"/>
    <col min="13553" max="13553" width="15.42578125" style="1" customWidth="1"/>
    <col min="13554" max="13557" width="9.140625" style="1" customWidth="1"/>
    <col min="13558" max="13558" width="15.28515625" style="1" customWidth="1"/>
    <col min="13559" max="13562" width="9.140625" style="1" customWidth="1"/>
    <col min="13563" max="13563" width="15.7109375" style="1" customWidth="1"/>
    <col min="13564" max="13567" width="9.140625" style="1" customWidth="1"/>
    <col min="13568" max="13568" width="15.140625" style="1" customWidth="1"/>
    <col min="13569" max="13572" width="9.140625" style="1" customWidth="1"/>
    <col min="13573" max="13573" width="15" style="1" customWidth="1"/>
    <col min="13574" max="13728" width="9.140625" style="1" customWidth="1"/>
    <col min="13729" max="13729" width="50.28515625" style="1" customWidth="1"/>
    <col min="13730" max="13730" width="8.85546875" style="1"/>
    <col min="13731" max="13731" width="46" style="1" customWidth="1"/>
    <col min="13732" max="13732" width="8.85546875" style="1" customWidth="1"/>
    <col min="13733" max="13733" width="9.28515625" style="1" customWidth="1"/>
    <col min="13734" max="13734" width="9.140625" style="1" customWidth="1"/>
    <col min="13735" max="13735" width="15" style="1" customWidth="1"/>
    <col min="13736" max="13736" width="15.5703125" style="1" customWidth="1"/>
    <col min="13737" max="13737" width="4.85546875" style="1" customWidth="1"/>
    <col min="13738" max="13738" width="46" style="1" customWidth="1"/>
    <col min="13739" max="13742" width="9.140625" style="1" customWidth="1"/>
    <col min="13743" max="13743" width="15.140625" style="1" customWidth="1"/>
    <col min="13744" max="13744" width="4.85546875" style="1" customWidth="1"/>
    <col min="13745" max="13748" width="9.140625" style="1" customWidth="1"/>
    <col min="13749" max="13749" width="15.5703125" style="1" customWidth="1"/>
    <col min="13750" max="13753" width="9.140625" style="1" customWidth="1"/>
    <col min="13754" max="13754" width="14.140625" style="1" customWidth="1"/>
    <col min="13755" max="13758" width="9.140625" style="1" customWidth="1"/>
    <col min="13759" max="13759" width="15.28515625" style="1" customWidth="1"/>
    <col min="13760" max="13763" width="9.140625" style="1" customWidth="1"/>
    <col min="13764" max="13764" width="15.28515625" style="1" customWidth="1"/>
    <col min="13765" max="13768" width="9.140625" style="1" customWidth="1"/>
    <col min="13769" max="13769" width="15.28515625" style="1" customWidth="1"/>
    <col min="13770" max="13773" width="9.140625" style="1" customWidth="1"/>
    <col min="13774" max="13774" width="14.5703125" style="1" customWidth="1"/>
    <col min="13775" max="13778" width="9.140625" style="1" customWidth="1"/>
    <col min="13779" max="13779" width="15" style="1" customWidth="1"/>
    <col min="13780" max="13783" width="9.140625" style="1" customWidth="1"/>
    <col min="13784" max="13784" width="14.5703125" style="1" customWidth="1"/>
    <col min="13785" max="13788" width="9.140625" style="1" customWidth="1"/>
    <col min="13789" max="13789" width="15.28515625" style="1" customWidth="1"/>
    <col min="13790" max="13793" width="9.140625" style="1" customWidth="1"/>
    <col min="13794" max="13794" width="15.28515625" style="1" customWidth="1"/>
    <col min="13795" max="13798" width="9.140625" style="1" customWidth="1"/>
    <col min="13799" max="13799" width="15.85546875" style="1" customWidth="1"/>
    <col min="13800" max="13803" width="9.140625" style="1" customWidth="1"/>
    <col min="13804" max="13804" width="14.42578125" style="1" customWidth="1"/>
    <col min="13805" max="13808" width="9.140625" style="1" customWidth="1"/>
    <col min="13809" max="13809" width="15.42578125" style="1" customWidth="1"/>
    <col min="13810" max="13813" width="9.140625" style="1" customWidth="1"/>
    <col min="13814" max="13814" width="15.28515625" style="1" customWidth="1"/>
    <col min="13815" max="13818" width="9.140625" style="1" customWidth="1"/>
    <col min="13819" max="13819" width="15.7109375" style="1" customWidth="1"/>
    <col min="13820" max="13823" width="9.140625" style="1" customWidth="1"/>
    <col min="13824" max="13824" width="15.140625" style="1" customWidth="1"/>
    <col min="13825" max="13828" width="9.140625" style="1" customWidth="1"/>
    <col min="13829" max="13829" width="15" style="1" customWidth="1"/>
    <col min="13830" max="13984" width="9.140625" style="1" customWidth="1"/>
    <col min="13985" max="13985" width="50.28515625" style="1" customWidth="1"/>
    <col min="13986" max="13986" width="8.85546875" style="1"/>
    <col min="13987" max="13987" width="46" style="1" customWidth="1"/>
    <col min="13988" max="13988" width="8.85546875" style="1" customWidth="1"/>
    <col min="13989" max="13989" width="9.28515625" style="1" customWidth="1"/>
    <col min="13990" max="13990" width="9.140625" style="1" customWidth="1"/>
    <col min="13991" max="13991" width="15" style="1" customWidth="1"/>
    <col min="13992" max="13992" width="15.5703125" style="1" customWidth="1"/>
    <col min="13993" max="13993" width="4.85546875" style="1" customWidth="1"/>
    <col min="13994" max="13994" width="46" style="1" customWidth="1"/>
    <col min="13995" max="13998" width="9.140625" style="1" customWidth="1"/>
    <col min="13999" max="13999" width="15.140625" style="1" customWidth="1"/>
    <col min="14000" max="14000" width="4.85546875" style="1" customWidth="1"/>
    <col min="14001" max="14004" width="9.140625" style="1" customWidth="1"/>
    <col min="14005" max="14005" width="15.5703125" style="1" customWidth="1"/>
    <col min="14006" max="14009" width="9.140625" style="1" customWidth="1"/>
    <col min="14010" max="14010" width="14.140625" style="1" customWidth="1"/>
    <col min="14011" max="14014" width="9.140625" style="1" customWidth="1"/>
    <col min="14015" max="14015" width="15.28515625" style="1" customWidth="1"/>
    <col min="14016" max="14019" width="9.140625" style="1" customWidth="1"/>
    <col min="14020" max="14020" width="15.28515625" style="1" customWidth="1"/>
    <col min="14021" max="14024" width="9.140625" style="1" customWidth="1"/>
    <col min="14025" max="14025" width="15.28515625" style="1" customWidth="1"/>
    <col min="14026" max="14029" width="9.140625" style="1" customWidth="1"/>
    <col min="14030" max="14030" width="14.5703125" style="1" customWidth="1"/>
    <col min="14031" max="14034" width="9.140625" style="1" customWidth="1"/>
    <col min="14035" max="14035" width="15" style="1" customWidth="1"/>
    <col min="14036" max="14039" width="9.140625" style="1" customWidth="1"/>
    <col min="14040" max="14040" width="14.5703125" style="1" customWidth="1"/>
    <col min="14041" max="14044" width="9.140625" style="1" customWidth="1"/>
    <col min="14045" max="14045" width="15.28515625" style="1" customWidth="1"/>
    <col min="14046" max="14049" width="9.140625" style="1" customWidth="1"/>
    <col min="14050" max="14050" width="15.28515625" style="1" customWidth="1"/>
    <col min="14051" max="14054" width="9.140625" style="1" customWidth="1"/>
    <col min="14055" max="14055" width="15.85546875" style="1" customWidth="1"/>
    <col min="14056" max="14059" width="9.140625" style="1" customWidth="1"/>
    <col min="14060" max="14060" width="14.42578125" style="1" customWidth="1"/>
    <col min="14061" max="14064" width="9.140625" style="1" customWidth="1"/>
    <col min="14065" max="14065" width="15.42578125" style="1" customWidth="1"/>
    <col min="14066" max="14069" width="9.140625" style="1" customWidth="1"/>
    <col min="14070" max="14070" width="15.28515625" style="1" customWidth="1"/>
    <col min="14071" max="14074" width="9.140625" style="1" customWidth="1"/>
    <col min="14075" max="14075" width="15.7109375" style="1" customWidth="1"/>
    <col min="14076" max="14079" width="9.140625" style="1" customWidth="1"/>
    <col min="14080" max="14080" width="15.140625" style="1" customWidth="1"/>
    <col min="14081" max="14084" width="9.140625" style="1" customWidth="1"/>
    <col min="14085" max="14085" width="15" style="1" customWidth="1"/>
    <col min="14086" max="14240" width="9.140625" style="1" customWidth="1"/>
    <col min="14241" max="14241" width="50.28515625" style="1" customWidth="1"/>
    <col min="14242" max="14242" width="8.85546875" style="1"/>
    <col min="14243" max="14243" width="46" style="1" customWidth="1"/>
    <col min="14244" max="14244" width="8.85546875" style="1" customWidth="1"/>
    <col min="14245" max="14245" width="9.28515625" style="1" customWidth="1"/>
    <col min="14246" max="14246" width="9.140625" style="1" customWidth="1"/>
    <col min="14247" max="14247" width="15" style="1" customWidth="1"/>
    <col min="14248" max="14248" width="15.5703125" style="1" customWidth="1"/>
    <col min="14249" max="14249" width="4.85546875" style="1" customWidth="1"/>
    <col min="14250" max="14250" width="46" style="1" customWidth="1"/>
    <col min="14251" max="14254" width="9.140625" style="1" customWidth="1"/>
    <col min="14255" max="14255" width="15.140625" style="1" customWidth="1"/>
    <col min="14256" max="14256" width="4.85546875" style="1" customWidth="1"/>
    <col min="14257" max="14260" width="9.140625" style="1" customWidth="1"/>
    <col min="14261" max="14261" width="15.5703125" style="1" customWidth="1"/>
    <col min="14262" max="14265" width="9.140625" style="1" customWidth="1"/>
    <col min="14266" max="14266" width="14.140625" style="1" customWidth="1"/>
    <col min="14267" max="14270" width="9.140625" style="1" customWidth="1"/>
    <col min="14271" max="14271" width="15.28515625" style="1" customWidth="1"/>
    <col min="14272" max="14275" width="9.140625" style="1" customWidth="1"/>
    <col min="14276" max="14276" width="15.28515625" style="1" customWidth="1"/>
    <col min="14277" max="14280" width="9.140625" style="1" customWidth="1"/>
    <col min="14281" max="14281" width="15.28515625" style="1" customWidth="1"/>
    <col min="14282" max="14285" width="9.140625" style="1" customWidth="1"/>
    <col min="14286" max="14286" width="14.5703125" style="1" customWidth="1"/>
    <col min="14287" max="14290" width="9.140625" style="1" customWidth="1"/>
    <col min="14291" max="14291" width="15" style="1" customWidth="1"/>
    <col min="14292" max="14295" width="9.140625" style="1" customWidth="1"/>
    <col min="14296" max="14296" width="14.5703125" style="1" customWidth="1"/>
    <col min="14297" max="14300" width="9.140625" style="1" customWidth="1"/>
    <col min="14301" max="14301" width="15.28515625" style="1" customWidth="1"/>
    <col min="14302" max="14305" width="9.140625" style="1" customWidth="1"/>
    <col min="14306" max="14306" width="15.28515625" style="1" customWidth="1"/>
    <col min="14307" max="14310" width="9.140625" style="1" customWidth="1"/>
    <col min="14311" max="14311" width="15.85546875" style="1" customWidth="1"/>
    <col min="14312" max="14315" width="9.140625" style="1" customWidth="1"/>
    <col min="14316" max="14316" width="14.42578125" style="1" customWidth="1"/>
    <col min="14317" max="14320" width="9.140625" style="1" customWidth="1"/>
    <col min="14321" max="14321" width="15.42578125" style="1" customWidth="1"/>
    <col min="14322" max="14325" width="9.140625" style="1" customWidth="1"/>
    <col min="14326" max="14326" width="15.28515625" style="1" customWidth="1"/>
    <col min="14327" max="14330" width="9.140625" style="1" customWidth="1"/>
    <col min="14331" max="14331" width="15.7109375" style="1" customWidth="1"/>
    <col min="14332" max="14335" width="9.140625" style="1" customWidth="1"/>
    <col min="14336" max="14336" width="15.140625" style="1" customWidth="1"/>
    <col min="14337" max="14340" width="9.140625" style="1" customWidth="1"/>
    <col min="14341" max="14341" width="15" style="1" customWidth="1"/>
    <col min="14342" max="14496" width="9.140625" style="1" customWidth="1"/>
    <col min="14497" max="14497" width="50.28515625" style="1" customWidth="1"/>
    <col min="14498" max="14498" width="8.85546875" style="1"/>
    <col min="14499" max="14499" width="46" style="1" customWidth="1"/>
    <col min="14500" max="14500" width="8.85546875" style="1" customWidth="1"/>
    <col min="14501" max="14501" width="9.28515625" style="1" customWidth="1"/>
    <col min="14502" max="14502" width="9.140625" style="1" customWidth="1"/>
    <col min="14503" max="14503" width="15" style="1" customWidth="1"/>
    <col min="14504" max="14504" width="15.5703125" style="1" customWidth="1"/>
    <col min="14505" max="14505" width="4.85546875" style="1" customWidth="1"/>
    <col min="14506" max="14506" width="46" style="1" customWidth="1"/>
    <col min="14507" max="14510" width="9.140625" style="1" customWidth="1"/>
    <col min="14511" max="14511" width="15.140625" style="1" customWidth="1"/>
    <col min="14512" max="14512" width="4.85546875" style="1" customWidth="1"/>
    <col min="14513" max="14516" width="9.140625" style="1" customWidth="1"/>
    <col min="14517" max="14517" width="15.5703125" style="1" customWidth="1"/>
    <col min="14518" max="14521" width="9.140625" style="1" customWidth="1"/>
    <col min="14522" max="14522" width="14.140625" style="1" customWidth="1"/>
    <col min="14523" max="14526" width="9.140625" style="1" customWidth="1"/>
    <col min="14527" max="14527" width="15.28515625" style="1" customWidth="1"/>
    <col min="14528" max="14531" width="9.140625" style="1" customWidth="1"/>
    <col min="14532" max="14532" width="15.28515625" style="1" customWidth="1"/>
    <col min="14533" max="14536" width="9.140625" style="1" customWidth="1"/>
    <col min="14537" max="14537" width="15.28515625" style="1" customWidth="1"/>
    <col min="14538" max="14541" width="9.140625" style="1" customWidth="1"/>
    <col min="14542" max="14542" width="14.5703125" style="1" customWidth="1"/>
    <col min="14543" max="14546" width="9.140625" style="1" customWidth="1"/>
    <col min="14547" max="14547" width="15" style="1" customWidth="1"/>
    <col min="14548" max="14551" width="9.140625" style="1" customWidth="1"/>
    <col min="14552" max="14552" width="14.5703125" style="1" customWidth="1"/>
    <col min="14553" max="14556" width="9.140625" style="1" customWidth="1"/>
    <col min="14557" max="14557" width="15.28515625" style="1" customWidth="1"/>
    <col min="14558" max="14561" width="9.140625" style="1" customWidth="1"/>
    <col min="14562" max="14562" width="15.28515625" style="1" customWidth="1"/>
    <col min="14563" max="14566" width="9.140625" style="1" customWidth="1"/>
    <col min="14567" max="14567" width="15.85546875" style="1" customWidth="1"/>
    <col min="14568" max="14571" width="9.140625" style="1" customWidth="1"/>
    <col min="14572" max="14572" width="14.42578125" style="1" customWidth="1"/>
    <col min="14573" max="14576" width="9.140625" style="1" customWidth="1"/>
    <col min="14577" max="14577" width="15.42578125" style="1" customWidth="1"/>
    <col min="14578" max="14581" width="9.140625" style="1" customWidth="1"/>
    <col min="14582" max="14582" width="15.28515625" style="1" customWidth="1"/>
    <col min="14583" max="14586" width="9.140625" style="1" customWidth="1"/>
    <col min="14587" max="14587" width="15.7109375" style="1" customWidth="1"/>
    <col min="14588" max="14591" width="9.140625" style="1" customWidth="1"/>
    <col min="14592" max="14592" width="15.140625" style="1" customWidth="1"/>
    <col min="14593" max="14596" width="9.140625" style="1" customWidth="1"/>
    <col min="14597" max="14597" width="15" style="1" customWidth="1"/>
    <col min="14598" max="14752" width="9.140625" style="1" customWidth="1"/>
    <col min="14753" max="14753" width="50.28515625" style="1" customWidth="1"/>
    <col min="14754" max="14754" width="8.85546875" style="1"/>
    <col min="14755" max="14755" width="46" style="1" customWidth="1"/>
    <col min="14756" max="14756" width="8.85546875" style="1" customWidth="1"/>
    <col min="14757" max="14757" width="9.28515625" style="1" customWidth="1"/>
    <col min="14758" max="14758" width="9.140625" style="1" customWidth="1"/>
    <col min="14759" max="14759" width="15" style="1" customWidth="1"/>
    <col min="14760" max="14760" width="15.5703125" style="1" customWidth="1"/>
    <col min="14761" max="14761" width="4.85546875" style="1" customWidth="1"/>
    <col min="14762" max="14762" width="46" style="1" customWidth="1"/>
    <col min="14763" max="14766" width="9.140625" style="1" customWidth="1"/>
    <col min="14767" max="14767" width="15.140625" style="1" customWidth="1"/>
    <col min="14768" max="14768" width="4.85546875" style="1" customWidth="1"/>
    <col min="14769" max="14772" width="9.140625" style="1" customWidth="1"/>
    <col min="14773" max="14773" width="15.5703125" style="1" customWidth="1"/>
    <col min="14774" max="14777" width="9.140625" style="1" customWidth="1"/>
    <col min="14778" max="14778" width="14.140625" style="1" customWidth="1"/>
    <col min="14779" max="14782" width="9.140625" style="1" customWidth="1"/>
    <col min="14783" max="14783" width="15.28515625" style="1" customWidth="1"/>
    <col min="14784" max="14787" width="9.140625" style="1" customWidth="1"/>
    <col min="14788" max="14788" width="15.28515625" style="1" customWidth="1"/>
    <col min="14789" max="14792" width="9.140625" style="1" customWidth="1"/>
    <col min="14793" max="14793" width="15.28515625" style="1" customWidth="1"/>
    <col min="14794" max="14797" width="9.140625" style="1" customWidth="1"/>
    <col min="14798" max="14798" width="14.5703125" style="1" customWidth="1"/>
    <col min="14799" max="14802" width="9.140625" style="1" customWidth="1"/>
    <col min="14803" max="14803" width="15" style="1" customWidth="1"/>
    <col min="14804" max="14807" width="9.140625" style="1" customWidth="1"/>
    <col min="14808" max="14808" width="14.5703125" style="1" customWidth="1"/>
    <col min="14809" max="14812" width="9.140625" style="1" customWidth="1"/>
    <col min="14813" max="14813" width="15.28515625" style="1" customWidth="1"/>
    <col min="14814" max="14817" width="9.140625" style="1" customWidth="1"/>
    <col min="14818" max="14818" width="15.28515625" style="1" customWidth="1"/>
    <col min="14819" max="14822" width="9.140625" style="1" customWidth="1"/>
    <col min="14823" max="14823" width="15.85546875" style="1" customWidth="1"/>
    <col min="14824" max="14827" width="9.140625" style="1" customWidth="1"/>
    <col min="14828" max="14828" width="14.42578125" style="1" customWidth="1"/>
    <col min="14829" max="14832" width="9.140625" style="1" customWidth="1"/>
    <col min="14833" max="14833" width="15.42578125" style="1" customWidth="1"/>
    <col min="14834" max="14837" width="9.140625" style="1" customWidth="1"/>
    <col min="14838" max="14838" width="15.28515625" style="1" customWidth="1"/>
    <col min="14839" max="14842" width="9.140625" style="1" customWidth="1"/>
    <col min="14843" max="14843" width="15.7109375" style="1" customWidth="1"/>
    <col min="14844" max="14847" width="9.140625" style="1" customWidth="1"/>
    <col min="14848" max="14848" width="15.140625" style="1" customWidth="1"/>
    <col min="14849" max="14852" width="9.140625" style="1" customWidth="1"/>
    <col min="14853" max="14853" width="15" style="1" customWidth="1"/>
    <col min="14854" max="15008" width="9.140625" style="1" customWidth="1"/>
    <col min="15009" max="15009" width="50.28515625" style="1" customWidth="1"/>
    <col min="15010" max="15010" width="8.85546875" style="1"/>
    <col min="15011" max="15011" width="46" style="1" customWidth="1"/>
    <col min="15012" max="15012" width="8.85546875" style="1" customWidth="1"/>
    <col min="15013" max="15013" width="9.28515625" style="1" customWidth="1"/>
    <col min="15014" max="15014" width="9.140625" style="1" customWidth="1"/>
    <col min="15015" max="15015" width="15" style="1" customWidth="1"/>
    <col min="15016" max="15016" width="15.5703125" style="1" customWidth="1"/>
    <col min="15017" max="15017" width="4.85546875" style="1" customWidth="1"/>
    <col min="15018" max="15018" width="46" style="1" customWidth="1"/>
    <col min="15019" max="15022" width="9.140625" style="1" customWidth="1"/>
    <col min="15023" max="15023" width="15.140625" style="1" customWidth="1"/>
    <col min="15024" max="15024" width="4.85546875" style="1" customWidth="1"/>
    <col min="15025" max="15028" width="9.140625" style="1" customWidth="1"/>
    <col min="15029" max="15029" width="15.5703125" style="1" customWidth="1"/>
    <col min="15030" max="15033" width="9.140625" style="1" customWidth="1"/>
    <col min="15034" max="15034" width="14.140625" style="1" customWidth="1"/>
    <col min="15035" max="15038" width="9.140625" style="1" customWidth="1"/>
    <col min="15039" max="15039" width="15.28515625" style="1" customWidth="1"/>
    <col min="15040" max="15043" width="9.140625" style="1" customWidth="1"/>
    <col min="15044" max="15044" width="15.28515625" style="1" customWidth="1"/>
    <col min="15045" max="15048" width="9.140625" style="1" customWidth="1"/>
    <col min="15049" max="15049" width="15.28515625" style="1" customWidth="1"/>
    <col min="15050" max="15053" width="9.140625" style="1" customWidth="1"/>
    <col min="15054" max="15054" width="14.5703125" style="1" customWidth="1"/>
    <col min="15055" max="15058" width="9.140625" style="1" customWidth="1"/>
    <col min="15059" max="15059" width="15" style="1" customWidth="1"/>
    <col min="15060" max="15063" width="9.140625" style="1" customWidth="1"/>
    <col min="15064" max="15064" width="14.5703125" style="1" customWidth="1"/>
    <col min="15065" max="15068" width="9.140625" style="1" customWidth="1"/>
    <col min="15069" max="15069" width="15.28515625" style="1" customWidth="1"/>
    <col min="15070" max="15073" width="9.140625" style="1" customWidth="1"/>
    <col min="15074" max="15074" width="15.28515625" style="1" customWidth="1"/>
    <col min="15075" max="15078" width="9.140625" style="1" customWidth="1"/>
    <col min="15079" max="15079" width="15.85546875" style="1" customWidth="1"/>
    <col min="15080" max="15083" width="9.140625" style="1" customWidth="1"/>
    <col min="15084" max="15084" width="14.42578125" style="1" customWidth="1"/>
    <col min="15085" max="15088" width="9.140625" style="1" customWidth="1"/>
    <col min="15089" max="15089" width="15.42578125" style="1" customWidth="1"/>
    <col min="15090" max="15093" width="9.140625" style="1" customWidth="1"/>
    <col min="15094" max="15094" width="15.28515625" style="1" customWidth="1"/>
    <col min="15095" max="15098" width="9.140625" style="1" customWidth="1"/>
    <col min="15099" max="15099" width="15.7109375" style="1" customWidth="1"/>
    <col min="15100" max="15103" width="9.140625" style="1" customWidth="1"/>
    <col min="15104" max="15104" width="15.140625" style="1" customWidth="1"/>
    <col min="15105" max="15108" width="9.140625" style="1" customWidth="1"/>
    <col min="15109" max="15109" width="15" style="1" customWidth="1"/>
    <col min="15110" max="15264" width="9.140625" style="1" customWidth="1"/>
    <col min="15265" max="15265" width="50.28515625" style="1" customWidth="1"/>
    <col min="15266" max="15266" width="8.85546875" style="1"/>
    <col min="15267" max="15267" width="46" style="1" customWidth="1"/>
    <col min="15268" max="15268" width="8.85546875" style="1" customWidth="1"/>
    <col min="15269" max="15269" width="9.28515625" style="1" customWidth="1"/>
    <col min="15270" max="15270" width="9.140625" style="1" customWidth="1"/>
    <col min="15271" max="15271" width="15" style="1" customWidth="1"/>
    <col min="15272" max="15272" width="15.5703125" style="1" customWidth="1"/>
    <col min="15273" max="15273" width="4.85546875" style="1" customWidth="1"/>
    <col min="15274" max="15274" width="46" style="1" customWidth="1"/>
    <col min="15275" max="15278" width="9.140625" style="1" customWidth="1"/>
    <col min="15279" max="15279" width="15.140625" style="1" customWidth="1"/>
    <col min="15280" max="15280" width="4.85546875" style="1" customWidth="1"/>
    <col min="15281" max="15284" width="9.140625" style="1" customWidth="1"/>
    <col min="15285" max="15285" width="15.5703125" style="1" customWidth="1"/>
    <col min="15286" max="15289" width="9.140625" style="1" customWidth="1"/>
    <col min="15290" max="15290" width="14.140625" style="1" customWidth="1"/>
    <col min="15291" max="15294" width="9.140625" style="1" customWidth="1"/>
    <col min="15295" max="15295" width="15.28515625" style="1" customWidth="1"/>
    <col min="15296" max="15299" width="9.140625" style="1" customWidth="1"/>
    <col min="15300" max="15300" width="15.28515625" style="1" customWidth="1"/>
    <col min="15301" max="15304" width="9.140625" style="1" customWidth="1"/>
    <col min="15305" max="15305" width="15.28515625" style="1" customWidth="1"/>
    <col min="15306" max="15309" width="9.140625" style="1" customWidth="1"/>
    <col min="15310" max="15310" width="14.5703125" style="1" customWidth="1"/>
    <col min="15311" max="15314" width="9.140625" style="1" customWidth="1"/>
    <col min="15315" max="15315" width="15" style="1" customWidth="1"/>
    <col min="15316" max="15319" width="9.140625" style="1" customWidth="1"/>
    <col min="15320" max="15320" width="14.5703125" style="1" customWidth="1"/>
    <col min="15321" max="15324" width="9.140625" style="1" customWidth="1"/>
    <col min="15325" max="15325" width="15.28515625" style="1" customWidth="1"/>
    <col min="15326" max="15329" width="9.140625" style="1" customWidth="1"/>
    <col min="15330" max="15330" width="15.28515625" style="1" customWidth="1"/>
    <col min="15331" max="15334" width="9.140625" style="1" customWidth="1"/>
    <col min="15335" max="15335" width="15.85546875" style="1" customWidth="1"/>
    <col min="15336" max="15339" width="9.140625" style="1" customWidth="1"/>
    <col min="15340" max="15340" width="14.42578125" style="1" customWidth="1"/>
    <col min="15341" max="15344" width="9.140625" style="1" customWidth="1"/>
    <col min="15345" max="15345" width="15.42578125" style="1" customWidth="1"/>
    <col min="15346" max="15349" width="9.140625" style="1" customWidth="1"/>
    <col min="15350" max="15350" width="15.28515625" style="1" customWidth="1"/>
    <col min="15351" max="15354" width="9.140625" style="1" customWidth="1"/>
    <col min="15355" max="15355" width="15.7109375" style="1" customWidth="1"/>
    <col min="15356" max="15359" width="9.140625" style="1" customWidth="1"/>
    <col min="15360" max="15360" width="15.140625" style="1" customWidth="1"/>
    <col min="15361" max="15364" width="9.140625" style="1" customWidth="1"/>
    <col min="15365" max="15365" width="15" style="1" customWidth="1"/>
    <col min="15366" max="15520" width="9.140625" style="1" customWidth="1"/>
    <col min="15521" max="15521" width="50.28515625" style="1" customWidth="1"/>
    <col min="15522" max="15522" width="8.85546875" style="1"/>
    <col min="15523" max="15523" width="46" style="1" customWidth="1"/>
    <col min="15524" max="15524" width="8.85546875" style="1" customWidth="1"/>
    <col min="15525" max="15525" width="9.28515625" style="1" customWidth="1"/>
    <col min="15526" max="15526" width="9.140625" style="1" customWidth="1"/>
    <col min="15527" max="15527" width="15" style="1" customWidth="1"/>
    <col min="15528" max="15528" width="15.5703125" style="1" customWidth="1"/>
    <col min="15529" max="15529" width="4.85546875" style="1" customWidth="1"/>
    <col min="15530" max="15530" width="46" style="1" customWidth="1"/>
    <col min="15531" max="15534" width="9.140625" style="1" customWidth="1"/>
    <col min="15535" max="15535" width="15.140625" style="1" customWidth="1"/>
    <col min="15536" max="15536" width="4.85546875" style="1" customWidth="1"/>
    <col min="15537" max="15540" width="9.140625" style="1" customWidth="1"/>
    <col min="15541" max="15541" width="15.5703125" style="1" customWidth="1"/>
    <col min="15542" max="15545" width="9.140625" style="1" customWidth="1"/>
    <col min="15546" max="15546" width="14.140625" style="1" customWidth="1"/>
    <col min="15547" max="15550" width="9.140625" style="1" customWidth="1"/>
    <col min="15551" max="15551" width="15.28515625" style="1" customWidth="1"/>
    <col min="15552" max="15555" width="9.140625" style="1" customWidth="1"/>
    <col min="15556" max="15556" width="15.28515625" style="1" customWidth="1"/>
    <col min="15557" max="15560" width="9.140625" style="1" customWidth="1"/>
    <col min="15561" max="15561" width="15.28515625" style="1" customWidth="1"/>
    <col min="15562" max="15565" width="9.140625" style="1" customWidth="1"/>
    <col min="15566" max="15566" width="14.5703125" style="1" customWidth="1"/>
    <col min="15567" max="15570" width="9.140625" style="1" customWidth="1"/>
    <col min="15571" max="15571" width="15" style="1" customWidth="1"/>
    <col min="15572" max="15575" width="9.140625" style="1" customWidth="1"/>
    <col min="15576" max="15576" width="14.5703125" style="1" customWidth="1"/>
    <col min="15577" max="15580" width="9.140625" style="1" customWidth="1"/>
    <col min="15581" max="15581" width="15.28515625" style="1" customWidth="1"/>
    <col min="15582" max="15585" width="9.140625" style="1" customWidth="1"/>
    <col min="15586" max="15586" width="15.28515625" style="1" customWidth="1"/>
    <col min="15587" max="15590" width="9.140625" style="1" customWidth="1"/>
    <col min="15591" max="15591" width="15.85546875" style="1" customWidth="1"/>
    <col min="15592" max="15595" width="9.140625" style="1" customWidth="1"/>
    <col min="15596" max="15596" width="14.42578125" style="1" customWidth="1"/>
    <col min="15597" max="15600" width="9.140625" style="1" customWidth="1"/>
    <col min="15601" max="15601" width="15.42578125" style="1" customWidth="1"/>
    <col min="15602" max="15605" width="9.140625" style="1" customWidth="1"/>
    <col min="15606" max="15606" width="15.28515625" style="1" customWidth="1"/>
    <col min="15607" max="15610" width="9.140625" style="1" customWidth="1"/>
    <col min="15611" max="15611" width="15.7109375" style="1" customWidth="1"/>
    <col min="15612" max="15615" width="9.140625" style="1" customWidth="1"/>
    <col min="15616" max="15616" width="15.140625" style="1" customWidth="1"/>
    <col min="15617" max="15620" width="9.140625" style="1" customWidth="1"/>
    <col min="15621" max="15621" width="15" style="1" customWidth="1"/>
    <col min="15622" max="15776" width="9.140625" style="1" customWidth="1"/>
    <col min="15777" max="15777" width="50.28515625" style="1" customWidth="1"/>
    <col min="15778" max="15778" width="8.85546875" style="1"/>
    <col min="15779" max="15779" width="46" style="1" customWidth="1"/>
    <col min="15780" max="15780" width="8.85546875" style="1" customWidth="1"/>
    <col min="15781" max="15781" width="9.28515625" style="1" customWidth="1"/>
    <col min="15782" max="15782" width="9.140625" style="1" customWidth="1"/>
    <col min="15783" max="15783" width="15" style="1" customWidth="1"/>
    <col min="15784" max="15784" width="15.5703125" style="1" customWidth="1"/>
    <col min="15785" max="15785" width="4.85546875" style="1" customWidth="1"/>
    <col min="15786" max="15786" width="46" style="1" customWidth="1"/>
    <col min="15787" max="15790" width="9.140625" style="1" customWidth="1"/>
    <col min="15791" max="15791" width="15.140625" style="1" customWidth="1"/>
    <col min="15792" max="15792" width="4.85546875" style="1" customWidth="1"/>
    <col min="15793" max="15796" width="9.140625" style="1" customWidth="1"/>
    <col min="15797" max="15797" width="15.5703125" style="1" customWidth="1"/>
    <col min="15798" max="15801" width="9.140625" style="1" customWidth="1"/>
    <col min="15802" max="15802" width="14.140625" style="1" customWidth="1"/>
    <col min="15803" max="15806" width="9.140625" style="1" customWidth="1"/>
    <col min="15807" max="15807" width="15.28515625" style="1" customWidth="1"/>
    <col min="15808" max="15811" width="9.140625" style="1" customWidth="1"/>
    <col min="15812" max="15812" width="15.28515625" style="1" customWidth="1"/>
    <col min="15813" max="15816" width="9.140625" style="1" customWidth="1"/>
    <col min="15817" max="15817" width="15.28515625" style="1" customWidth="1"/>
    <col min="15818" max="15821" width="9.140625" style="1" customWidth="1"/>
    <col min="15822" max="15822" width="14.5703125" style="1" customWidth="1"/>
    <col min="15823" max="15826" width="9.140625" style="1" customWidth="1"/>
    <col min="15827" max="15827" width="15" style="1" customWidth="1"/>
    <col min="15828" max="15831" width="9.140625" style="1" customWidth="1"/>
    <col min="15832" max="15832" width="14.5703125" style="1" customWidth="1"/>
    <col min="15833" max="15836" width="9.140625" style="1" customWidth="1"/>
    <col min="15837" max="15837" width="15.28515625" style="1" customWidth="1"/>
    <col min="15838" max="15841" width="9.140625" style="1" customWidth="1"/>
    <col min="15842" max="15842" width="15.28515625" style="1" customWidth="1"/>
    <col min="15843" max="15846" width="9.140625" style="1" customWidth="1"/>
    <col min="15847" max="15847" width="15.85546875" style="1" customWidth="1"/>
    <col min="15848" max="15851" width="9.140625" style="1" customWidth="1"/>
    <col min="15852" max="15852" width="14.42578125" style="1" customWidth="1"/>
    <col min="15853" max="15856" width="9.140625" style="1" customWidth="1"/>
    <col min="15857" max="15857" width="15.42578125" style="1" customWidth="1"/>
    <col min="15858" max="15861" width="9.140625" style="1" customWidth="1"/>
    <col min="15862" max="15862" width="15.28515625" style="1" customWidth="1"/>
    <col min="15863" max="15866" width="9.140625" style="1" customWidth="1"/>
    <col min="15867" max="15867" width="15.7109375" style="1" customWidth="1"/>
    <col min="15868" max="15871" width="9.140625" style="1" customWidth="1"/>
    <col min="15872" max="15872" width="15.140625" style="1" customWidth="1"/>
    <col min="15873" max="15876" width="9.140625" style="1" customWidth="1"/>
    <col min="15877" max="15877" width="15" style="1" customWidth="1"/>
    <col min="15878" max="16032" width="9.140625" style="1" customWidth="1"/>
    <col min="16033" max="16033" width="50.28515625" style="1" customWidth="1"/>
    <col min="16034" max="16034" width="8.85546875" style="1"/>
    <col min="16035" max="16035" width="46" style="1" customWidth="1"/>
    <col min="16036" max="16036" width="8.85546875" style="1" customWidth="1"/>
    <col min="16037" max="16037" width="9.28515625" style="1" customWidth="1"/>
    <col min="16038" max="16038" width="9.140625" style="1" customWidth="1"/>
    <col min="16039" max="16039" width="15" style="1" customWidth="1"/>
    <col min="16040" max="16040" width="15.5703125" style="1" customWidth="1"/>
    <col min="16041" max="16041" width="4.85546875" style="1" customWidth="1"/>
    <col min="16042" max="16042" width="46" style="1" customWidth="1"/>
    <col min="16043" max="16046" width="9.140625" style="1" customWidth="1"/>
    <col min="16047" max="16047" width="15.140625" style="1" customWidth="1"/>
    <col min="16048" max="16048" width="4.85546875" style="1" customWidth="1"/>
    <col min="16049" max="16052" width="9.140625" style="1" customWidth="1"/>
    <col min="16053" max="16053" width="15.5703125" style="1" customWidth="1"/>
    <col min="16054" max="16057" width="9.140625" style="1" customWidth="1"/>
    <col min="16058" max="16058" width="14.140625" style="1" customWidth="1"/>
    <col min="16059" max="16062" width="9.140625" style="1" customWidth="1"/>
    <col min="16063" max="16063" width="15.28515625" style="1" customWidth="1"/>
    <col min="16064" max="16067" width="9.140625" style="1" customWidth="1"/>
    <col min="16068" max="16068" width="15.28515625" style="1" customWidth="1"/>
    <col min="16069" max="16072" width="9.140625" style="1" customWidth="1"/>
    <col min="16073" max="16073" width="15.28515625" style="1" customWidth="1"/>
    <col min="16074" max="16077" width="9.140625" style="1" customWidth="1"/>
    <col min="16078" max="16078" width="14.5703125" style="1" customWidth="1"/>
    <col min="16079" max="16082" width="9.140625" style="1" customWidth="1"/>
    <col min="16083" max="16083" width="15" style="1" customWidth="1"/>
    <col min="16084" max="16087" width="9.140625" style="1" customWidth="1"/>
    <col min="16088" max="16088" width="14.5703125" style="1" customWidth="1"/>
    <col min="16089" max="16092" width="9.140625" style="1" customWidth="1"/>
    <col min="16093" max="16093" width="15.28515625" style="1" customWidth="1"/>
    <col min="16094" max="16097" width="9.140625" style="1" customWidth="1"/>
    <col min="16098" max="16098" width="15.28515625" style="1" customWidth="1"/>
    <col min="16099" max="16102" width="9.140625" style="1" customWidth="1"/>
    <col min="16103" max="16103" width="15.85546875" style="1" customWidth="1"/>
    <col min="16104" max="16107" width="9.140625" style="1" customWidth="1"/>
    <col min="16108" max="16108" width="14.42578125" style="1" customWidth="1"/>
    <col min="16109" max="16112" width="9.140625" style="1" customWidth="1"/>
    <col min="16113" max="16113" width="15.42578125" style="1" customWidth="1"/>
    <col min="16114" max="16117" width="9.140625" style="1" customWidth="1"/>
    <col min="16118" max="16118" width="15.28515625" style="1" customWidth="1"/>
    <col min="16119" max="16122" width="9.140625" style="1" customWidth="1"/>
    <col min="16123" max="16123" width="15.7109375" style="1" customWidth="1"/>
    <col min="16124" max="16127" width="9.140625" style="1" customWidth="1"/>
    <col min="16128" max="16128" width="15.140625" style="1" customWidth="1"/>
    <col min="16129" max="16132" width="9.140625" style="1" customWidth="1"/>
    <col min="16133" max="16133" width="15" style="1" customWidth="1"/>
    <col min="16134" max="16384" width="9.140625" style="1" customWidth="1"/>
  </cols>
  <sheetData>
    <row r="1" spans="1:9" ht="33" customHeight="1" x14ac:dyDescent="0.25">
      <c r="E1" s="399"/>
      <c r="F1" s="399"/>
      <c r="G1" s="399"/>
    </row>
    <row r="2" spans="1:9" ht="15.75" x14ac:dyDescent="0.25">
      <c r="A2" s="1159" t="s">
        <v>511</v>
      </c>
      <c r="B2" s="1159"/>
      <c r="C2" s="1159"/>
      <c r="D2" s="1159"/>
      <c r="E2" s="1159"/>
      <c r="F2" s="1159"/>
      <c r="G2" s="1159"/>
    </row>
    <row r="3" spans="1:9" ht="32.25" customHeight="1" x14ac:dyDescent="0.25">
      <c r="A3" s="1160" t="s">
        <v>714</v>
      </c>
      <c r="B3" s="1160"/>
      <c r="C3" s="1160"/>
      <c r="D3" s="1160"/>
      <c r="E3" s="1160"/>
      <c r="F3" s="1160"/>
      <c r="G3" s="1160"/>
    </row>
    <row r="4" spans="1:9" ht="15.75" x14ac:dyDescent="0.25">
      <c r="A4" s="1159" t="s">
        <v>1053</v>
      </c>
      <c r="B4" s="1159"/>
      <c r="C4" s="1159"/>
      <c r="D4" s="1159"/>
      <c r="E4" s="1159"/>
      <c r="F4" s="1159"/>
      <c r="G4" s="1159"/>
      <c r="H4" s="1159"/>
      <c r="I4" s="1159"/>
    </row>
    <row r="5" spans="1:9" ht="15.75" x14ac:dyDescent="0.25">
      <c r="A5" s="1022"/>
      <c r="B5" s="1022"/>
      <c r="C5" s="1022"/>
      <c r="D5" s="1022"/>
      <c r="E5" s="1022"/>
      <c r="F5" s="1022"/>
      <c r="G5" s="1022"/>
    </row>
    <row r="6" spans="1:9" ht="15.75" x14ac:dyDescent="0.25">
      <c r="A6" s="1157" t="s">
        <v>288</v>
      </c>
      <c r="B6" s="1162"/>
      <c r="C6" s="1157"/>
      <c r="D6" s="1157"/>
      <c r="E6" s="1157"/>
      <c r="F6" s="1157"/>
      <c r="G6" s="1157"/>
    </row>
    <row r="7" spans="1:9" ht="64.5" hidden="1" customHeight="1" x14ac:dyDescent="0.25">
      <c r="A7" s="283" t="s">
        <v>715</v>
      </c>
      <c r="B7" s="907"/>
      <c r="C7" s="284" t="s">
        <v>716</v>
      </c>
      <c r="D7" s="284" t="s">
        <v>717</v>
      </c>
      <c r="E7" s="285" t="s">
        <v>718</v>
      </c>
      <c r="F7" s="286" t="s">
        <v>777</v>
      </c>
      <c r="G7" s="287" t="s">
        <v>719</v>
      </c>
    </row>
    <row r="8" spans="1:9" hidden="1" x14ac:dyDescent="0.25">
      <c r="A8" s="288">
        <v>1</v>
      </c>
      <c r="B8" s="908"/>
      <c r="C8" s="288">
        <v>2</v>
      </c>
      <c r="D8" s="288">
        <v>3</v>
      </c>
      <c r="E8" s="288">
        <v>4</v>
      </c>
      <c r="F8" s="288" t="s">
        <v>720</v>
      </c>
      <c r="G8" s="288" t="s">
        <v>721</v>
      </c>
    </row>
    <row r="9" spans="1:9" ht="15.75" hidden="1" x14ac:dyDescent="0.25">
      <c r="A9" s="312" t="s">
        <v>379</v>
      </c>
      <c r="B9" s="918"/>
      <c r="C9" s="313">
        <f t="shared" ref="C9:G9" si="0">C10</f>
        <v>0</v>
      </c>
      <c r="D9" s="314"/>
      <c r="E9" s="292"/>
      <c r="F9" s="290">
        <f t="shared" si="0"/>
        <v>0</v>
      </c>
      <c r="G9" s="292">
        <f t="shared" si="0"/>
        <v>0</v>
      </c>
    </row>
    <row r="10" spans="1:9" ht="15.75" hidden="1" x14ac:dyDescent="0.25">
      <c r="A10" s="308" t="s">
        <v>725</v>
      </c>
      <c r="B10" s="912"/>
      <c r="C10" s="294">
        <f>SUM(C11:C12)</f>
        <v>0</v>
      </c>
      <c r="D10" s="315"/>
      <c r="E10" s="316"/>
      <c r="F10" s="294">
        <f>SUM(F11:F12)</f>
        <v>0</v>
      </c>
      <c r="G10" s="296">
        <f>SUM(G11:G12)</f>
        <v>0</v>
      </c>
    </row>
    <row r="11" spans="1:9" ht="15.75" hidden="1" x14ac:dyDescent="0.25">
      <c r="A11" s="317"/>
      <c r="B11" s="924"/>
      <c r="C11" s="301"/>
      <c r="D11" s="301"/>
      <c r="E11" s="298"/>
      <c r="F11" s="299">
        <f t="shared" ref="F11:F12" si="1">E11*D11*C11</f>
        <v>0</v>
      </c>
      <c r="G11" s="300">
        <f t="shared" ref="G11:G12" si="2">D11/18</f>
        <v>0</v>
      </c>
    </row>
    <row r="12" spans="1:9" ht="15.75" hidden="1" x14ac:dyDescent="0.25">
      <c r="A12" s="317"/>
      <c r="B12" s="924"/>
      <c r="C12" s="301"/>
      <c r="D12" s="301"/>
      <c r="E12" s="298"/>
      <c r="F12" s="299">
        <f t="shared" si="1"/>
        <v>0</v>
      </c>
      <c r="G12" s="300">
        <f t="shared" si="2"/>
        <v>0</v>
      </c>
    </row>
    <row r="13" spans="1:9" ht="18.75" hidden="1" x14ac:dyDescent="0.25">
      <c r="A13" s="100"/>
      <c r="B13" s="100"/>
    </row>
    <row r="14" spans="1:9" ht="18.75" hidden="1" x14ac:dyDescent="0.25">
      <c r="A14" s="100"/>
      <c r="B14" s="100"/>
    </row>
    <row r="15" spans="1:9" ht="18.75" hidden="1" x14ac:dyDescent="0.25">
      <c r="A15" s="100"/>
      <c r="B15" s="100"/>
    </row>
    <row r="16" spans="1:9" ht="18.75" hidden="1" x14ac:dyDescent="0.25">
      <c r="A16" s="100"/>
      <c r="B16" s="100"/>
    </row>
    <row r="17" spans="1:14" ht="18.75" hidden="1" x14ac:dyDescent="0.25">
      <c r="A17" s="100"/>
      <c r="B17" s="100"/>
    </row>
    <row r="18" spans="1:14" ht="18.75" hidden="1" x14ac:dyDescent="0.25">
      <c r="A18" s="100"/>
      <c r="B18" s="100"/>
    </row>
    <row r="19" spans="1:14" ht="18.75" hidden="1" x14ac:dyDescent="0.25">
      <c r="A19" s="100"/>
      <c r="B19" s="100"/>
    </row>
    <row r="20" spans="1:14" ht="18.75" hidden="1" x14ac:dyDescent="0.25">
      <c r="A20" s="100"/>
      <c r="B20" s="100"/>
    </row>
    <row r="21" spans="1:14" ht="18.75" hidden="1" x14ac:dyDescent="0.25">
      <c r="A21" s="100"/>
      <c r="B21" s="100"/>
    </row>
    <row r="22" spans="1:14" ht="18.75" hidden="1" x14ac:dyDescent="0.25">
      <c r="A22" s="100"/>
      <c r="B22" s="100"/>
    </row>
    <row r="23" spans="1:14" ht="18.75" hidden="1" x14ac:dyDescent="0.25">
      <c r="A23" s="100"/>
      <c r="B23" s="100"/>
    </row>
    <row r="24" spans="1:14" ht="18.75" hidden="1" x14ac:dyDescent="0.25">
      <c r="A24" s="100"/>
      <c r="B24" s="100"/>
    </row>
    <row r="25" spans="1:14" ht="18.75" hidden="1" x14ac:dyDescent="0.25">
      <c r="A25" s="100"/>
      <c r="B25" s="100"/>
    </row>
    <row r="26" spans="1:14" ht="18.75" hidden="1" x14ac:dyDescent="0.25">
      <c r="A26" s="100"/>
      <c r="B26" s="100"/>
    </row>
    <row r="27" spans="1:14" ht="18.75" hidden="1" x14ac:dyDescent="0.25">
      <c r="A27" s="100"/>
      <c r="B27" s="100"/>
    </row>
    <row r="28" spans="1:14" ht="18.75" hidden="1" x14ac:dyDescent="0.25">
      <c r="A28" s="100"/>
      <c r="B28" s="100"/>
    </row>
    <row r="29" spans="1:14" hidden="1" x14ac:dyDescent="0.25"/>
    <row r="30" spans="1:14" x14ac:dyDescent="0.25">
      <c r="B30" s="1161" t="s">
        <v>1055</v>
      </c>
      <c r="C30" s="1161"/>
      <c r="D30" s="1161"/>
      <c r="E30" s="1161"/>
      <c r="F30" s="1161"/>
      <c r="G30" s="1161"/>
      <c r="J30" s="452" t="s">
        <v>776</v>
      </c>
    </row>
    <row r="31" spans="1:14" ht="77.25" customHeight="1" x14ac:dyDescent="0.25">
      <c r="A31" s="343"/>
      <c r="B31" s="486" t="s">
        <v>1054</v>
      </c>
      <c r="C31" s="486" t="s">
        <v>421</v>
      </c>
      <c r="D31" s="486" t="s">
        <v>422</v>
      </c>
      <c r="E31" s="486" t="s">
        <v>427</v>
      </c>
      <c r="F31" s="486" t="s">
        <v>432</v>
      </c>
      <c r="G31" s="486" t="s">
        <v>484</v>
      </c>
      <c r="H31" s="244"/>
      <c r="I31" s="244"/>
      <c r="J31" s="455" t="s">
        <v>421</v>
      </c>
      <c r="K31" s="455" t="s">
        <v>422</v>
      </c>
      <c r="L31" s="455" t="s">
        <v>427</v>
      </c>
      <c r="M31" s="455" t="s">
        <v>432</v>
      </c>
      <c r="N31" s="451" t="s">
        <v>484</v>
      </c>
    </row>
    <row r="32" spans="1:14" ht="15.75" x14ac:dyDescent="0.25">
      <c r="A32" s="121" t="s">
        <v>53</v>
      </c>
      <c r="B32" s="160"/>
      <c r="C32" s="160">
        <f>B32*9</f>
        <v>0</v>
      </c>
      <c r="D32" s="160"/>
      <c r="E32" s="160"/>
      <c r="F32" s="160"/>
      <c r="G32" s="347"/>
      <c r="J32" s="160"/>
      <c r="K32" s="160"/>
      <c r="L32" s="160"/>
      <c r="M32" s="160"/>
      <c r="N32" s="347">
        <f t="shared" ref="N32" si="3">K32/18</f>
        <v>0</v>
      </c>
    </row>
    <row r="33" spans="1:14" ht="15.75" x14ac:dyDescent="0.25">
      <c r="A33" s="121" t="s">
        <v>54</v>
      </c>
      <c r="B33" s="160">
        <v>11256</v>
      </c>
      <c r="C33" s="160">
        <f>B33*9</f>
        <v>101304</v>
      </c>
      <c r="D33" s="160">
        <v>739</v>
      </c>
      <c r="E33" s="160">
        <v>54</v>
      </c>
      <c r="F33" s="160">
        <v>36</v>
      </c>
      <c r="G33" s="347">
        <v>2.67</v>
      </c>
      <c r="H33" s="1" t="s">
        <v>1056</v>
      </c>
      <c r="J33" s="160">
        <v>99216</v>
      </c>
      <c r="K33" s="160">
        <v>740</v>
      </c>
      <c r="L33" s="160">
        <v>56</v>
      </c>
      <c r="M33" s="160">
        <v>36</v>
      </c>
      <c r="N33" s="347"/>
    </row>
    <row r="34" spans="1:14" ht="15.75" x14ac:dyDescent="0.25">
      <c r="A34" s="121" t="s">
        <v>428</v>
      </c>
      <c r="B34" s="134">
        <f>B35+B36+B37</f>
        <v>0</v>
      </c>
      <c r="C34" s="134">
        <f>C35+C36+C37</f>
        <v>0</v>
      </c>
      <c r="D34" s="134">
        <f>D35+D36+D37</f>
        <v>0</v>
      </c>
      <c r="E34" s="134">
        <f>E35+E36+E37</f>
        <v>0</v>
      </c>
      <c r="F34" s="927">
        <f>IF(B34=0,0,(B35*F35+B36*F36+B37*F37)/(B35+B36+B37))</f>
        <v>0</v>
      </c>
      <c r="G34" s="348">
        <f>G35+G36+G37</f>
        <v>0</v>
      </c>
      <c r="J34" s="134">
        <f>J35+J36+J37</f>
        <v>0</v>
      </c>
      <c r="K34" s="134">
        <f>K35+K36+K37</f>
        <v>0</v>
      </c>
      <c r="L34" s="134">
        <f>L35+L36+L37</f>
        <v>0</v>
      </c>
      <c r="M34" s="133"/>
      <c r="N34" s="348">
        <f>N35+N36+N37</f>
        <v>0</v>
      </c>
    </row>
    <row r="35" spans="1:14" ht="15.75" x14ac:dyDescent="0.25">
      <c r="A35" s="12" t="s">
        <v>429</v>
      </c>
      <c r="B35" s="344"/>
      <c r="C35" s="344">
        <f>B35*9</f>
        <v>0</v>
      </c>
      <c r="D35" s="344"/>
      <c r="E35" s="344"/>
      <c r="F35" s="344"/>
      <c r="G35" s="349"/>
      <c r="J35" s="344"/>
      <c r="K35" s="344"/>
      <c r="L35" s="344"/>
      <c r="M35" s="344"/>
      <c r="N35" s="349">
        <f t="shared" ref="N35:N41" si="4">K35/18</f>
        <v>0</v>
      </c>
    </row>
    <row r="36" spans="1:14" ht="15.75" x14ac:dyDescent="0.25">
      <c r="A36" s="12" t="s">
        <v>430</v>
      </c>
      <c r="B36" s="344"/>
      <c r="C36" s="344">
        <f t="shared" ref="C36:C40" si="5">B36*9</f>
        <v>0</v>
      </c>
      <c r="D36" s="344"/>
      <c r="E36" s="344"/>
      <c r="F36" s="344"/>
      <c r="G36" s="349"/>
      <c r="J36" s="344"/>
      <c r="K36" s="344"/>
      <c r="L36" s="344"/>
      <c r="M36" s="344"/>
      <c r="N36" s="349">
        <f t="shared" si="4"/>
        <v>0</v>
      </c>
    </row>
    <row r="37" spans="1:14" ht="15.75" x14ac:dyDescent="0.25">
      <c r="A37" s="12" t="s">
        <v>431</v>
      </c>
      <c r="B37" s="344"/>
      <c r="C37" s="344">
        <f>B37*12</f>
        <v>0</v>
      </c>
      <c r="D37" s="344"/>
      <c r="E37" s="344"/>
      <c r="F37" s="344"/>
      <c r="G37" s="349"/>
      <c r="J37" s="344"/>
      <c r="K37" s="344"/>
      <c r="L37" s="344"/>
      <c r="M37" s="344"/>
      <c r="N37" s="349">
        <f t="shared" si="4"/>
        <v>0</v>
      </c>
    </row>
    <row r="38" spans="1:14" ht="15.75" x14ac:dyDescent="0.25">
      <c r="A38" s="121" t="s">
        <v>55</v>
      </c>
      <c r="B38" s="160"/>
      <c r="C38" s="160">
        <f t="shared" si="5"/>
        <v>0</v>
      </c>
      <c r="D38" s="160"/>
      <c r="E38" s="160"/>
      <c r="F38" s="160"/>
      <c r="G38" s="347"/>
      <c r="J38" s="160"/>
      <c r="K38" s="160"/>
      <c r="L38" s="160"/>
      <c r="M38" s="160"/>
      <c r="N38" s="347">
        <f t="shared" si="4"/>
        <v>0</v>
      </c>
    </row>
    <row r="39" spans="1:14" ht="15.75" x14ac:dyDescent="0.25">
      <c r="A39" s="121" t="s">
        <v>56</v>
      </c>
      <c r="B39" s="160"/>
      <c r="C39" s="160">
        <f t="shared" si="5"/>
        <v>0</v>
      </c>
      <c r="D39" s="160"/>
      <c r="E39" s="160"/>
      <c r="F39" s="160"/>
      <c r="G39" s="347"/>
      <c r="J39" s="160"/>
      <c r="K39" s="160"/>
      <c r="L39" s="160"/>
      <c r="M39" s="160"/>
      <c r="N39" s="347">
        <f t="shared" si="4"/>
        <v>0</v>
      </c>
    </row>
    <row r="40" spans="1:14" ht="15.75" x14ac:dyDescent="0.25">
      <c r="A40" s="121" t="s">
        <v>57</v>
      </c>
      <c r="B40" s="160"/>
      <c r="C40" s="160">
        <f t="shared" si="5"/>
        <v>0</v>
      </c>
      <c r="D40" s="160"/>
      <c r="E40" s="160"/>
      <c r="F40" s="160"/>
      <c r="G40" s="347"/>
      <c r="J40" s="160"/>
      <c r="K40" s="160"/>
      <c r="L40" s="160"/>
      <c r="M40" s="160"/>
      <c r="N40" s="347">
        <f t="shared" si="4"/>
        <v>0</v>
      </c>
    </row>
    <row r="41" spans="1:14" ht="15.75" x14ac:dyDescent="0.25">
      <c r="A41" s="122" t="s">
        <v>462</v>
      </c>
      <c r="B41" s="160"/>
      <c r="C41" s="160">
        <f>B41*12</f>
        <v>0</v>
      </c>
      <c r="D41" s="160"/>
      <c r="E41" s="160"/>
      <c r="F41" s="160"/>
      <c r="G41" s="347"/>
      <c r="J41" s="160"/>
      <c r="K41" s="160"/>
      <c r="L41" s="160"/>
      <c r="M41" s="160"/>
      <c r="N41" s="347">
        <f t="shared" si="4"/>
        <v>0</v>
      </c>
    </row>
    <row r="42" spans="1:14" x14ac:dyDescent="0.25">
      <c r="A42" s="346" t="s">
        <v>472</v>
      </c>
      <c r="B42" s="152">
        <f>SUM(B32:B33,B35:B41)</f>
        <v>11256</v>
      </c>
      <c r="C42" s="152">
        <f>SUM(C32:C33,C35:C41)</f>
        <v>101304</v>
      </c>
      <c r="D42" s="152">
        <f>SUM(D32:D33,D35:D41)</f>
        <v>739</v>
      </c>
      <c r="E42" s="152">
        <f>SUM(E32:E33,E35:E41)</f>
        <v>54</v>
      </c>
      <c r="F42" s="152"/>
      <c r="G42" s="350">
        <f>SUM(G32:G33,G35:G41)</f>
        <v>2.67</v>
      </c>
      <c r="J42" s="152">
        <f>SUM(J32:J33,J35:J41)</f>
        <v>99216</v>
      </c>
      <c r="K42" s="152">
        <f>SUM(K32:K33,K35:K41)</f>
        <v>740</v>
      </c>
      <c r="L42" s="152">
        <f>SUM(L32:L33,L35:L41)</f>
        <v>56</v>
      </c>
      <c r="M42" s="152"/>
      <c r="N42" s="350">
        <f>SUM(N32:N33,N35:N41)</f>
        <v>0</v>
      </c>
    </row>
    <row r="43" spans="1:14" x14ac:dyDescent="0.25">
      <c r="C43" s="398">
        <f>C42/9</f>
        <v>11256</v>
      </c>
      <c r="J43" s="1">
        <f>J42/9</f>
        <v>11024</v>
      </c>
    </row>
    <row r="46" spans="1:14" x14ac:dyDescent="0.25">
      <c r="A46" s="281"/>
      <c r="B46" s="281"/>
      <c r="C46" s="481">
        <v>2023</v>
      </c>
      <c r="D46" s="481">
        <v>2024</v>
      </c>
      <c r="E46" s="481">
        <v>2025</v>
      </c>
    </row>
    <row r="47" spans="1:14" x14ac:dyDescent="0.25">
      <c r="A47" s="201" t="s">
        <v>500</v>
      </c>
      <c r="B47" s="915"/>
      <c r="C47" s="98">
        <f t="shared" ref="C47:E47" si="6">SUM(C48:C54)</f>
        <v>101304</v>
      </c>
      <c r="D47" s="98">
        <f t="shared" si="6"/>
        <v>101304</v>
      </c>
      <c r="E47" s="98">
        <f t="shared" si="6"/>
        <v>101304</v>
      </c>
    </row>
    <row r="48" spans="1:14" x14ac:dyDescent="0.25">
      <c r="A48" s="12" t="s">
        <v>53</v>
      </c>
      <c r="B48" s="914"/>
      <c r="C48" s="482">
        <f>C32</f>
        <v>0</v>
      </c>
      <c r="D48" s="185">
        <f>C48</f>
        <v>0</v>
      </c>
      <c r="E48" s="185">
        <f>C48</f>
        <v>0</v>
      </c>
    </row>
    <row r="49" spans="1:5" x14ac:dyDescent="0.25">
      <c r="A49" s="12" t="s">
        <v>54</v>
      </c>
      <c r="B49" s="914"/>
      <c r="C49" s="482">
        <f>C33</f>
        <v>101304</v>
      </c>
      <c r="D49" s="185">
        <f t="shared" ref="D49:D54" si="7">C49</f>
        <v>101304</v>
      </c>
      <c r="E49" s="185">
        <f t="shared" ref="E49:E54" si="8">C49</f>
        <v>101304</v>
      </c>
    </row>
    <row r="50" spans="1:5" x14ac:dyDescent="0.25">
      <c r="A50" s="12" t="s">
        <v>52</v>
      </c>
      <c r="B50" s="914"/>
      <c r="C50" s="482">
        <f>C34</f>
        <v>0</v>
      </c>
      <c r="D50" s="185">
        <f t="shared" si="7"/>
        <v>0</v>
      </c>
      <c r="E50" s="185">
        <f t="shared" si="8"/>
        <v>0</v>
      </c>
    </row>
    <row r="51" spans="1:5" ht="24" x14ac:dyDescent="0.25">
      <c r="A51" s="12" t="s">
        <v>490</v>
      </c>
      <c r="B51" s="914"/>
      <c r="C51" s="482">
        <f>C41</f>
        <v>0</v>
      </c>
      <c r="D51" s="185">
        <f t="shared" si="7"/>
        <v>0</v>
      </c>
      <c r="E51" s="185">
        <f t="shared" si="8"/>
        <v>0</v>
      </c>
    </row>
    <row r="52" spans="1:5" x14ac:dyDescent="0.25">
      <c r="A52" s="12" t="s">
        <v>55</v>
      </c>
      <c r="B52" s="914"/>
      <c r="C52" s="482">
        <f>C38</f>
        <v>0</v>
      </c>
      <c r="D52" s="185">
        <f t="shared" si="7"/>
        <v>0</v>
      </c>
      <c r="E52" s="185">
        <f t="shared" si="8"/>
        <v>0</v>
      </c>
    </row>
    <row r="53" spans="1:5" x14ac:dyDescent="0.25">
      <c r="A53" s="12" t="s">
        <v>56</v>
      </c>
      <c r="B53" s="914"/>
      <c r="C53" s="482">
        <f>C39</f>
        <v>0</v>
      </c>
      <c r="D53" s="185">
        <f t="shared" si="7"/>
        <v>0</v>
      </c>
      <c r="E53" s="185">
        <f t="shared" si="8"/>
        <v>0</v>
      </c>
    </row>
    <row r="54" spans="1:5" x14ac:dyDescent="0.25">
      <c r="A54" s="12" t="s">
        <v>57</v>
      </c>
      <c r="B54" s="914"/>
      <c r="C54" s="482">
        <f>C40</f>
        <v>0</v>
      </c>
      <c r="D54" s="185">
        <f t="shared" si="7"/>
        <v>0</v>
      </c>
      <c r="E54" s="185">
        <f t="shared" si="8"/>
        <v>0</v>
      </c>
    </row>
  </sheetData>
  <mergeCells count="6">
    <mergeCell ref="B30:G30"/>
    <mergeCell ref="A4:I4"/>
    <mergeCell ref="A6:G6"/>
    <mergeCell ref="A2:G2"/>
    <mergeCell ref="A3:G3"/>
    <mergeCell ref="A5:G5"/>
  </mergeCells>
  <pageMargins left="0.51181102362204722" right="0.11811023622047245" top="0.19685039370078741" bottom="0.19685039370078741" header="0.11811023622047245" footer="0.11811023622047245"/>
  <pageSetup paperSize="9" scale="41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54"/>
  <sheetViews>
    <sheetView zoomScale="84" zoomScaleSheetLayoutView="84" zoomScalePageLayoutView="7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S54" sqref="S54"/>
    </sheetView>
  </sheetViews>
  <sheetFormatPr defaultColWidth="8.85546875" defaultRowHeight="15" x14ac:dyDescent="0.25"/>
  <cols>
    <col min="1" max="1" width="44.7109375" style="1" customWidth="1"/>
    <col min="2" max="2" width="18.85546875" style="1" hidden="1" customWidth="1"/>
    <col min="3" max="3" width="15" style="1" customWidth="1"/>
    <col min="4" max="5" width="9.140625" style="1" customWidth="1"/>
    <col min="6" max="6" width="16.85546875" style="1" customWidth="1"/>
    <col min="7" max="7" width="16.28515625" style="1" customWidth="1"/>
    <col min="8" max="8" width="9.140625" style="1" customWidth="1"/>
    <col min="9" max="9" width="9.140625" style="1" hidden="1" customWidth="1"/>
    <col min="10" max="10" width="16.140625" style="1" hidden="1" customWidth="1"/>
    <col min="11" max="12" width="9.140625" style="1" hidden="1" customWidth="1"/>
    <col min="13" max="14" width="14.7109375" style="1" hidden="1" customWidth="1"/>
    <col min="15" max="148" width="9.140625" style="1" customWidth="1"/>
    <col min="149" max="149" width="50.28515625" style="1" customWidth="1"/>
    <col min="150" max="150" width="8.85546875" style="1"/>
    <col min="151" max="151" width="33.140625" style="1" customWidth="1"/>
    <col min="152" max="152" width="8.85546875" style="1" customWidth="1"/>
    <col min="153" max="153" width="9.5703125" style="1" customWidth="1"/>
    <col min="154" max="154" width="9.140625" style="1" customWidth="1"/>
    <col min="155" max="155" width="15.85546875" style="1" customWidth="1"/>
    <col min="156" max="156" width="15" style="1" customWidth="1"/>
    <col min="157" max="157" width="4" style="1" customWidth="1"/>
    <col min="158" max="158" width="33.140625" style="1" customWidth="1"/>
    <col min="159" max="163" width="9.140625" style="1" customWidth="1"/>
    <col min="164" max="164" width="3.42578125" style="1" customWidth="1"/>
    <col min="165" max="404" width="9.140625" style="1" customWidth="1"/>
    <col min="405" max="405" width="50.28515625" style="1" customWidth="1"/>
    <col min="406" max="406" width="8.85546875" style="1"/>
    <col min="407" max="407" width="33.140625" style="1" customWidth="1"/>
    <col min="408" max="408" width="8.85546875" style="1" customWidth="1"/>
    <col min="409" max="409" width="9.5703125" style="1" customWidth="1"/>
    <col min="410" max="410" width="9.140625" style="1" customWidth="1"/>
    <col min="411" max="411" width="15.85546875" style="1" customWidth="1"/>
    <col min="412" max="412" width="15" style="1" customWidth="1"/>
    <col min="413" max="413" width="4" style="1" customWidth="1"/>
    <col min="414" max="414" width="33.140625" style="1" customWidth="1"/>
    <col min="415" max="419" width="9.140625" style="1" customWidth="1"/>
    <col min="420" max="420" width="3.42578125" style="1" customWidth="1"/>
    <col min="421" max="660" width="9.140625" style="1" customWidth="1"/>
    <col min="661" max="661" width="50.28515625" style="1" customWidth="1"/>
    <col min="662" max="662" width="8.85546875" style="1"/>
    <col min="663" max="663" width="33.140625" style="1" customWidth="1"/>
    <col min="664" max="664" width="8.85546875" style="1" customWidth="1"/>
    <col min="665" max="665" width="9.5703125" style="1" customWidth="1"/>
    <col min="666" max="666" width="9.140625" style="1" customWidth="1"/>
    <col min="667" max="667" width="15.85546875" style="1" customWidth="1"/>
    <col min="668" max="668" width="15" style="1" customWidth="1"/>
    <col min="669" max="669" width="4" style="1" customWidth="1"/>
    <col min="670" max="670" width="33.140625" style="1" customWidth="1"/>
    <col min="671" max="675" width="9.140625" style="1" customWidth="1"/>
    <col min="676" max="676" width="3.42578125" style="1" customWidth="1"/>
    <col min="677" max="916" width="9.140625" style="1" customWidth="1"/>
    <col min="917" max="917" width="50.28515625" style="1" customWidth="1"/>
    <col min="918" max="918" width="8.85546875" style="1"/>
    <col min="919" max="919" width="33.140625" style="1" customWidth="1"/>
    <col min="920" max="920" width="8.85546875" style="1" customWidth="1"/>
    <col min="921" max="921" width="9.5703125" style="1" customWidth="1"/>
    <col min="922" max="922" width="9.140625" style="1" customWidth="1"/>
    <col min="923" max="923" width="15.85546875" style="1" customWidth="1"/>
    <col min="924" max="924" width="15" style="1" customWidth="1"/>
    <col min="925" max="925" width="4" style="1" customWidth="1"/>
    <col min="926" max="926" width="33.140625" style="1" customWidth="1"/>
    <col min="927" max="931" width="9.140625" style="1" customWidth="1"/>
    <col min="932" max="932" width="3.42578125" style="1" customWidth="1"/>
    <col min="933" max="1172" width="9.140625" style="1" customWidth="1"/>
    <col min="1173" max="1173" width="50.28515625" style="1" customWidth="1"/>
    <col min="1174" max="1174" width="8.85546875" style="1"/>
    <col min="1175" max="1175" width="33.140625" style="1" customWidth="1"/>
    <col min="1176" max="1176" width="8.85546875" style="1" customWidth="1"/>
    <col min="1177" max="1177" width="9.5703125" style="1" customWidth="1"/>
    <col min="1178" max="1178" width="9.140625" style="1" customWidth="1"/>
    <col min="1179" max="1179" width="15.85546875" style="1" customWidth="1"/>
    <col min="1180" max="1180" width="15" style="1" customWidth="1"/>
    <col min="1181" max="1181" width="4" style="1" customWidth="1"/>
    <col min="1182" max="1182" width="33.140625" style="1" customWidth="1"/>
    <col min="1183" max="1187" width="9.140625" style="1" customWidth="1"/>
    <col min="1188" max="1188" width="3.42578125" style="1" customWidth="1"/>
    <col min="1189" max="1428" width="9.140625" style="1" customWidth="1"/>
    <col min="1429" max="1429" width="50.28515625" style="1" customWidth="1"/>
    <col min="1430" max="1430" width="8.85546875" style="1"/>
    <col min="1431" max="1431" width="33.140625" style="1" customWidth="1"/>
    <col min="1432" max="1432" width="8.85546875" style="1" customWidth="1"/>
    <col min="1433" max="1433" width="9.5703125" style="1" customWidth="1"/>
    <col min="1434" max="1434" width="9.140625" style="1" customWidth="1"/>
    <col min="1435" max="1435" width="15.85546875" style="1" customWidth="1"/>
    <col min="1436" max="1436" width="15" style="1" customWidth="1"/>
    <col min="1437" max="1437" width="4" style="1" customWidth="1"/>
    <col min="1438" max="1438" width="33.140625" style="1" customWidth="1"/>
    <col min="1439" max="1443" width="9.140625" style="1" customWidth="1"/>
    <col min="1444" max="1444" width="3.42578125" style="1" customWidth="1"/>
    <col min="1445" max="1684" width="9.140625" style="1" customWidth="1"/>
    <col min="1685" max="1685" width="50.28515625" style="1" customWidth="1"/>
    <col min="1686" max="1686" width="8.85546875" style="1"/>
    <col min="1687" max="1687" width="33.140625" style="1" customWidth="1"/>
    <col min="1688" max="1688" width="8.85546875" style="1" customWidth="1"/>
    <col min="1689" max="1689" width="9.5703125" style="1" customWidth="1"/>
    <col min="1690" max="1690" width="9.140625" style="1" customWidth="1"/>
    <col min="1691" max="1691" width="15.85546875" style="1" customWidth="1"/>
    <col min="1692" max="1692" width="15" style="1" customWidth="1"/>
    <col min="1693" max="1693" width="4" style="1" customWidth="1"/>
    <col min="1694" max="1694" width="33.140625" style="1" customWidth="1"/>
    <col min="1695" max="1699" width="9.140625" style="1" customWidth="1"/>
    <col min="1700" max="1700" width="3.42578125" style="1" customWidth="1"/>
    <col min="1701" max="1940" width="9.140625" style="1" customWidth="1"/>
    <col min="1941" max="1941" width="50.28515625" style="1" customWidth="1"/>
    <col min="1942" max="1942" width="8.85546875" style="1"/>
    <col min="1943" max="1943" width="33.140625" style="1" customWidth="1"/>
    <col min="1944" max="1944" width="8.85546875" style="1" customWidth="1"/>
    <col min="1945" max="1945" width="9.5703125" style="1" customWidth="1"/>
    <col min="1946" max="1946" width="9.140625" style="1" customWidth="1"/>
    <col min="1947" max="1947" width="15.85546875" style="1" customWidth="1"/>
    <col min="1948" max="1948" width="15" style="1" customWidth="1"/>
    <col min="1949" max="1949" width="4" style="1" customWidth="1"/>
    <col min="1950" max="1950" width="33.140625" style="1" customWidth="1"/>
    <col min="1951" max="1955" width="9.140625" style="1" customWidth="1"/>
    <col min="1956" max="1956" width="3.42578125" style="1" customWidth="1"/>
    <col min="1957" max="2196" width="9.140625" style="1" customWidth="1"/>
    <col min="2197" max="2197" width="50.28515625" style="1" customWidth="1"/>
    <col min="2198" max="2198" width="8.85546875" style="1"/>
    <col min="2199" max="2199" width="33.140625" style="1" customWidth="1"/>
    <col min="2200" max="2200" width="8.85546875" style="1" customWidth="1"/>
    <col min="2201" max="2201" width="9.5703125" style="1" customWidth="1"/>
    <col min="2202" max="2202" width="9.140625" style="1" customWidth="1"/>
    <col min="2203" max="2203" width="15.85546875" style="1" customWidth="1"/>
    <col min="2204" max="2204" width="15" style="1" customWidth="1"/>
    <col min="2205" max="2205" width="4" style="1" customWidth="1"/>
    <col min="2206" max="2206" width="33.140625" style="1" customWidth="1"/>
    <col min="2207" max="2211" width="9.140625" style="1" customWidth="1"/>
    <col min="2212" max="2212" width="3.42578125" style="1" customWidth="1"/>
    <col min="2213" max="2452" width="9.140625" style="1" customWidth="1"/>
    <col min="2453" max="2453" width="50.28515625" style="1" customWidth="1"/>
    <col min="2454" max="2454" width="8.85546875" style="1"/>
    <col min="2455" max="2455" width="33.140625" style="1" customWidth="1"/>
    <col min="2456" max="2456" width="8.85546875" style="1" customWidth="1"/>
    <col min="2457" max="2457" width="9.5703125" style="1" customWidth="1"/>
    <col min="2458" max="2458" width="9.140625" style="1" customWidth="1"/>
    <col min="2459" max="2459" width="15.85546875" style="1" customWidth="1"/>
    <col min="2460" max="2460" width="15" style="1" customWidth="1"/>
    <col min="2461" max="2461" width="4" style="1" customWidth="1"/>
    <col min="2462" max="2462" width="33.140625" style="1" customWidth="1"/>
    <col min="2463" max="2467" width="9.140625" style="1" customWidth="1"/>
    <col min="2468" max="2468" width="3.42578125" style="1" customWidth="1"/>
    <col min="2469" max="2708" width="9.140625" style="1" customWidth="1"/>
    <col min="2709" max="2709" width="50.28515625" style="1" customWidth="1"/>
    <col min="2710" max="2710" width="8.85546875" style="1"/>
    <col min="2711" max="2711" width="33.140625" style="1" customWidth="1"/>
    <col min="2712" max="2712" width="8.85546875" style="1" customWidth="1"/>
    <col min="2713" max="2713" width="9.5703125" style="1" customWidth="1"/>
    <col min="2714" max="2714" width="9.140625" style="1" customWidth="1"/>
    <col min="2715" max="2715" width="15.85546875" style="1" customWidth="1"/>
    <col min="2716" max="2716" width="15" style="1" customWidth="1"/>
    <col min="2717" max="2717" width="4" style="1" customWidth="1"/>
    <col min="2718" max="2718" width="33.140625" style="1" customWidth="1"/>
    <col min="2719" max="2723" width="9.140625" style="1" customWidth="1"/>
    <col min="2724" max="2724" width="3.42578125" style="1" customWidth="1"/>
    <col min="2725" max="2964" width="9.140625" style="1" customWidth="1"/>
    <col min="2965" max="2965" width="50.28515625" style="1" customWidth="1"/>
    <col min="2966" max="2966" width="8.85546875" style="1"/>
    <col min="2967" max="2967" width="33.140625" style="1" customWidth="1"/>
    <col min="2968" max="2968" width="8.85546875" style="1" customWidth="1"/>
    <col min="2969" max="2969" width="9.5703125" style="1" customWidth="1"/>
    <col min="2970" max="2970" width="9.140625" style="1" customWidth="1"/>
    <col min="2971" max="2971" width="15.85546875" style="1" customWidth="1"/>
    <col min="2972" max="2972" width="15" style="1" customWidth="1"/>
    <col min="2973" max="2973" width="4" style="1" customWidth="1"/>
    <col min="2974" max="2974" width="33.140625" style="1" customWidth="1"/>
    <col min="2975" max="2979" width="9.140625" style="1" customWidth="1"/>
    <col min="2980" max="2980" width="3.42578125" style="1" customWidth="1"/>
    <col min="2981" max="3220" width="9.140625" style="1" customWidth="1"/>
    <col min="3221" max="3221" width="50.28515625" style="1" customWidth="1"/>
    <col min="3222" max="3222" width="8.85546875" style="1"/>
    <col min="3223" max="3223" width="33.140625" style="1" customWidth="1"/>
    <col min="3224" max="3224" width="8.85546875" style="1" customWidth="1"/>
    <col min="3225" max="3225" width="9.5703125" style="1" customWidth="1"/>
    <col min="3226" max="3226" width="9.140625" style="1" customWidth="1"/>
    <col min="3227" max="3227" width="15.85546875" style="1" customWidth="1"/>
    <col min="3228" max="3228" width="15" style="1" customWidth="1"/>
    <col min="3229" max="3229" width="4" style="1" customWidth="1"/>
    <col min="3230" max="3230" width="33.140625" style="1" customWidth="1"/>
    <col min="3231" max="3235" width="9.140625" style="1" customWidth="1"/>
    <col min="3236" max="3236" width="3.42578125" style="1" customWidth="1"/>
    <col min="3237" max="3476" width="9.140625" style="1" customWidth="1"/>
    <col min="3477" max="3477" width="50.28515625" style="1" customWidth="1"/>
    <col min="3478" max="3478" width="8.85546875" style="1"/>
    <col min="3479" max="3479" width="33.140625" style="1" customWidth="1"/>
    <col min="3480" max="3480" width="8.85546875" style="1" customWidth="1"/>
    <col min="3481" max="3481" width="9.5703125" style="1" customWidth="1"/>
    <col min="3482" max="3482" width="9.140625" style="1" customWidth="1"/>
    <col min="3483" max="3483" width="15.85546875" style="1" customWidth="1"/>
    <col min="3484" max="3484" width="15" style="1" customWidth="1"/>
    <col min="3485" max="3485" width="4" style="1" customWidth="1"/>
    <col min="3486" max="3486" width="33.140625" style="1" customWidth="1"/>
    <col min="3487" max="3491" width="9.140625" style="1" customWidth="1"/>
    <col min="3492" max="3492" width="3.42578125" style="1" customWidth="1"/>
    <col min="3493" max="3732" width="9.140625" style="1" customWidth="1"/>
    <col min="3733" max="3733" width="50.28515625" style="1" customWidth="1"/>
    <col min="3734" max="3734" width="8.85546875" style="1"/>
    <col min="3735" max="3735" width="33.140625" style="1" customWidth="1"/>
    <col min="3736" max="3736" width="8.85546875" style="1" customWidth="1"/>
    <col min="3737" max="3737" width="9.5703125" style="1" customWidth="1"/>
    <col min="3738" max="3738" width="9.140625" style="1" customWidth="1"/>
    <col min="3739" max="3739" width="15.85546875" style="1" customWidth="1"/>
    <col min="3740" max="3740" width="15" style="1" customWidth="1"/>
    <col min="3741" max="3741" width="4" style="1" customWidth="1"/>
    <col min="3742" max="3742" width="33.140625" style="1" customWidth="1"/>
    <col min="3743" max="3747" width="9.140625" style="1" customWidth="1"/>
    <col min="3748" max="3748" width="3.42578125" style="1" customWidth="1"/>
    <col min="3749" max="3988" width="9.140625" style="1" customWidth="1"/>
    <col min="3989" max="3989" width="50.28515625" style="1" customWidth="1"/>
    <col min="3990" max="3990" width="8.85546875" style="1"/>
    <col min="3991" max="3991" width="33.140625" style="1" customWidth="1"/>
    <col min="3992" max="3992" width="8.85546875" style="1" customWidth="1"/>
    <col min="3993" max="3993" width="9.5703125" style="1" customWidth="1"/>
    <col min="3994" max="3994" width="9.140625" style="1" customWidth="1"/>
    <col min="3995" max="3995" width="15.85546875" style="1" customWidth="1"/>
    <col min="3996" max="3996" width="15" style="1" customWidth="1"/>
    <col min="3997" max="3997" width="4" style="1" customWidth="1"/>
    <col min="3998" max="3998" width="33.140625" style="1" customWidth="1"/>
    <col min="3999" max="4003" width="9.140625" style="1" customWidth="1"/>
    <col min="4004" max="4004" width="3.42578125" style="1" customWidth="1"/>
    <col min="4005" max="4244" width="9.140625" style="1" customWidth="1"/>
    <col min="4245" max="4245" width="50.28515625" style="1" customWidth="1"/>
    <col min="4246" max="4246" width="8.85546875" style="1"/>
    <col min="4247" max="4247" width="33.140625" style="1" customWidth="1"/>
    <col min="4248" max="4248" width="8.85546875" style="1" customWidth="1"/>
    <col min="4249" max="4249" width="9.5703125" style="1" customWidth="1"/>
    <col min="4250" max="4250" width="9.140625" style="1" customWidth="1"/>
    <col min="4251" max="4251" width="15.85546875" style="1" customWidth="1"/>
    <col min="4252" max="4252" width="15" style="1" customWidth="1"/>
    <col min="4253" max="4253" width="4" style="1" customWidth="1"/>
    <col min="4254" max="4254" width="33.140625" style="1" customWidth="1"/>
    <col min="4255" max="4259" width="9.140625" style="1" customWidth="1"/>
    <col min="4260" max="4260" width="3.42578125" style="1" customWidth="1"/>
    <col min="4261" max="4500" width="9.140625" style="1" customWidth="1"/>
    <col min="4501" max="4501" width="50.28515625" style="1" customWidth="1"/>
    <col min="4502" max="4502" width="8.85546875" style="1"/>
    <col min="4503" max="4503" width="33.140625" style="1" customWidth="1"/>
    <col min="4504" max="4504" width="8.85546875" style="1" customWidth="1"/>
    <col min="4505" max="4505" width="9.5703125" style="1" customWidth="1"/>
    <col min="4506" max="4506" width="9.140625" style="1" customWidth="1"/>
    <col min="4507" max="4507" width="15.85546875" style="1" customWidth="1"/>
    <col min="4508" max="4508" width="15" style="1" customWidth="1"/>
    <col min="4509" max="4509" width="4" style="1" customWidth="1"/>
    <col min="4510" max="4510" width="33.140625" style="1" customWidth="1"/>
    <col min="4511" max="4515" width="9.140625" style="1" customWidth="1"/>
    <col min="4516" max="4516" width="3.42578125" style="1" customWidth="1"/>
    <col min="4517" max="4756" width="9.140625" style="1" customWidth="1"/>
    <col min="4757" max="4757" width="50.28515625" style="1" customWidth="1"/>
    <col min="4758" max="4758" width="8.85546875" style="1"/>
    <col min="4759" max="4759" width="33.140625" style="1" customWidth="1"/>
    <col min="4760" max="4760" width="8.85546875" style="1" customWidth="1"/>
    <col min="4761" max="4761" width="9.5703125" style="1" customWidth="1"/>
    <col min="4762" max="4762" width="9.140625" style="1" customWidth="1"/>
    <col min="4763" max="4763" width="15.85546875" style="1" customWidth="1"/>
    <col min="4764" max="4764" width="15" style="1" customWidth="1"/>
    <col min="4765" max="4765" width="4" style="1" customWidth="1"/>
    <col min="4766" max="4766" width="33.140625" style="1" customWidth="1"/>
    <col min="4767" max="4771" width="9.140625" style="1" customWidth="1"/>
    <col min="4772" max="4772" width="3.42578125" style="1" customWidth="1"/>
    <col min="4773" max="5012" width="9.140625" style="1" customWidth="1"/>
    <col min="5013" max="5013" width="50.28515625" style="1" customWidth="1"/>
    <col min="5014" max="5014" width="8.85546875" style="1"/>
    <col min="5015" max="5015" width="33.140625" style="1" customWidth="1"/>
    <col min="5016" max="5016" width="8.85546875" style="1" customWidth="1"/>
    <col min="5017" max="5017" width="9.5703125" style="1" customWidth="1"/>
    <col min="5018" max="5018" width="9.140625" style="1" customWidth="1"/>
    <col min="5019" max="5019" width="15.85546875" style="1" customWidth="1"/>
    <col min="5020" max="5020" width="15" style="1" customWidth="1"/>
    <col min="5021" max="5021" width="4" style="1" customWidth="1"/>
    <col min="5022" max="5022" width="33.140625" style="1" customWidth="1"/>
    <col min="5023" max="5027" width="9.140625" style="1" customWidth="1"/>
    <col min="5028" max="5028" width="3.42578125" style="1" customWidth="1"/>
    <col min="5029" max="5268" width="9.140625" style="1" customWidth="1"/>
    <col min="5269" max="5269" width="50.28515625" style="1" customWidth="1"/>
    <col min="5270" max="5270" width="8.85546875" style="1"/>
    <col min="5271" max="5271" width="33.140625" style="1" customWidth="1"/>
    <col min="5272" max="5272" width="8.85546875" style="1" customWidth="1"/>
    <col min="5273" max="5273" width="9.5703125" style="1" customWidth="1"/>
    <col min="5274" max="5274" width="9.140625" style="1" customWidth="1"/>
    <col min="5275" max="5275" width="15.85546875" style="1" customWidth="1"/>
    <col min="5276" max="5276" width="15" style="1" customWidth="1"/>
    <col min="5277" max="5277" width="4" style="1" customWidth="1"/>
    <col min="5278" max="5278" width="33.140625" style="1" customWidth="1"/>
    <col min="5279" max="5283" width="9.140625" style="1" customWidth="1"/>
    <col min="5284" max="5284" width="3.42578125" style="1" customWidth="1"/>
    <col min="5285" max="5524" width="9.140625" style="1" customWidth="1"/>
    <col min="5525" max="5525" width="50.28515625" style="1" customWidth="1"/>
    <col min="5526" max="5526" width="8.85546875" style="1"/>
    <col min="5527" max="5527" width="33.140625" style="1" customWidth="1"/>
    <col min="5528" max="5528" width="8.85546875" style="1" customWidth="1"/>
    <col min="5529" max="5529" width="9.5703125" style="1" customWidth="1"/>
    <col min="5530" max="5530" width="9.140625" style="1" customWidth="1"/>
    <col min="5531" max="5531" width="15.85546875" style="1" customWidth="1"/>
    <col min="5532" max="5532" width="15" style="1" customWidth="1"/>
    <col min="5533" max="5533" width="4" style="1" customWidth="1"/>
    <col min="5534" max="5534" width="33.140625" style="1" customWidth="1"/>
    <col min="5535" max="5539" width="9.140625" style="1" customWidth="1"/>
    <col min="5540" max="5540" width="3.42578125" style="1" customWidth="1"/>
    <col min="5541" max="5780" width="9.140625" style="1" customWidth="1"/>
    <col min="5781" max="5781" width="50.28515625" style="1" customWidth="1"/>
    <col min="5782" max="5782" width="8.85546875" style="1"/>
    <col min="5783" max="5783" width="33.140625" style="1" customWidth="1"/>
    <col min="5784" max="5784" width="8.85546875" style="1" customWidth="1"/>
    <col min="5785" max="5785" width="9.5703125" style="1" customWidth="1"/>
    <col min="5786" max="5786" width="9.140625" style="1" customWidth="1"/>
    <col min="5787" max="5787" width="15.85546875" style="1" customWidth="1"/>
    <col min="5788" max="5788" width="15" style="1" customWidth="1"/>
    <col min="5789" max="5789" width="4" style="1" customWidth="1"/>
    <col min="5790" max="5790" width="33.140625" style="1" customWidth="1"/>
    <col min="5791" max="5795" width="9.140625" style="1" customWidth="1"/>
    <col min="5796" max="5796" width="3.42578125" style="1" customWidth="1"/>
    <col min="5797" max="6036" width="9.140625" style="1" customWidth="1"/>
    <col min="6037" max="6037" width="50.28515625" style="1" customWidth="1"/>
    <col min="6038" max="6038" width="8.85546875" style="1"/>
    <col min="6039" max="6039" width="33.140625" style="1" customWidth="1"/>
    <col min="6040" max="6040" width="8.85546875" style="1" customWidth="1"/>
    <col min="6041" max="6041" width="9.5703125" style="1" customWidth="1"/>
    <col min="6042" max="6042" width="9.140625" style="1" customWidth="1"/>
    <col min="6043" max="6043" width="15.85546875" style="1" customWidth="1"/>
    <col min="6044" max="6044" width="15" style="1" customWidth="1"/>
    <col min="6045" max="6045" width="4" style="1" customWidth="1"/>
    <col min="6046" max="6046" width="33.140625" style="1" customWidth="1"/>
    <col min="6047" max="6051" width="9.140625" style="1" customWidth="1"/>
    <col min="6052" max="6052" width="3.42578125" style="1" customWidth="1"/>
    <col min="6053" max="6292" width="9.140625" style="1" customWidth="1"/>
    <col min="6293" max="6293" width="50.28515625" style="1" customWidth="1"/>
    <col min="6294" max="6294" width="8.85546875" style="1"/>
    <col min="6295" max="6295" width="33.140625" style="1" customWidth="1"/>
    <col min="6296" max="6296" width="8.85546875" style="1" customWidth="1"/>
    <col min="6297" max="6297" width="9.5703125" style="1" customWidth="1"/>
    <col min="6298" max="6298" width="9.140625" style="1" customWidth="1"/>
    <col min="6299" max="6299" width="15.85546875" style="1" customWidth="1"/>
    <col min="6300" max="6300" width="15" style="1" customWidth="1"/>
    <col min="6301" max="6301" width="4" style="1" customWidth="1"/>
    <col min="6302" max="6302" width="33.140625" style="1" customWidth="1"/>
    <col min="6303" max="6307" width="9.140625" style="1" customWidth="1"/>
    <col min="6308" max="6308" width="3.42578125" style="1" customWidth="1"/>
    <col min="6309" max="6548" width="9.140625" style="1" customWidth="1"/>
    <col min="6549" max="6549" width="50.28515625" style="1" customWidth="1"/>
    <col min="6550" max="6550" width="8.85546875" style="1"/>
    <col min="6551" max="6551" width="33.140625" style="1" customWidth="1"/>
    <col min="6552" max="6552" width="8.85546875" style="1" customWidth="1"/>
    <col min="6553" max="6553" width="9.5703125" style="1" customWidth="1"/>
    <col min="6554" max="6554" width="9.140625" style="1" customWidth="1"/>
    <col min="6555" max="6555" width="15.85546875" style="1" customWidth="1"/>
    <col min="6556" max="6556" width="15" style="1" customWidth="1"/>
    <col min="6557" max="6557" width="4" style="1" customWidth="1"/>
    <col min="6558" max="6558" width="33.140625" style="1" customWidth="1"/>
    <col min="6559" max="6563" width="9.140625" style="1" customWidth="1"/>
    <col min="6564" max="6564" width="3.42578125" style="1" customWidth="1"/>
    <col min="6565" max="6804" width="9.140625" style="1" customWidth="1"/>
    <col min="6805" max="6805" width="50.28515625" style="1" customWidth="1"/>
    <col min="6806" max="6806" width="8.85546875" style="1"/>
    <col min="6807" max="6807" width="33.140625" style="1" customWidth="1"/>
    <col min="6808" max="6808" width="8.85546875" style="1" customWidth="1"/>
    <col min="6809" max="6809" width="9.5703125" style="1" customWidth="1"/>
    <col min="6810" max="6810" width="9.140625" style="1" customWidth="1"/>
    <col min="6811" max="6811" width="15.85546875" style="1" customWidth="1"/>
    <col min="6812" max="6812" width="15" style="1" customWidth="1"/>
    <col min="6813" max="6813" width="4" style="1" customWidth="1"/>
    <col min="6814" max="6814" width="33.140625" style="1" customWidth="1"/>
    <col min="6815" max="6819" width="9.140625" style="1" customWidth="1"/>
    <col min="6820" max="6820" width="3.42578125" style="1" customWidth="1"/>
    <col min="6821" max="7060" width="9.140625" style="1" customWidth="1"/>
    <col min="7061" max="7061" width="50.28515625" style="1" customWidth="1"/>
    <col min="7062" max="7062" width="8.85546875" style="1"/>
    <col min="7063" max="7063" width="33.140625" style="1" customWidth="1"/>
    <col min="7064" max="7064" width="8.85546875" style="1" customWidth="1"/>
    <col min="7065" max="7065" width="9.5703125" style="1" customWidth="1"/>
    <col min="7066" max="7066" width="9.140625" style="1" customWidth="1"/>
    <col min="7067" max="7067" width="15.85546875" style="1" customWidth="1"/>
    <col min="7068" max="7068" width="15" style="1" customWidth="1"/>
    <col min="7069" max="7069" width="4" style="1" customWidth="1"/>
    <col min="7070" max="7070" width="33.140625" style="1" customWidth="1"/>
    <col min="7071" max="7075" width="9.140625" style="1" customWidth="1"/>
    <col min="7076" max="7076" width="3.42578125" style="1" customWidth="1"/>
    <col min="7077" max="7316" width="9.140625" style="1" customWidth="1"/>
    <col min="7317" max="7317" width="50.28515625" style="1" customWidth="1"/>
    <col min="7318" max="7318" width="8.85546875" style="1"/>
    <col min="7319" max="7319" width="33.140625" style="1" customWidth="1"/>
    <col min="7320" max="7320" width="8.85546875" style="1" customWidth="1"/>
    <col min="7321" max="7321" width="9.5703125" style="1" customWidth="1"/>
    <col min="7322" max="7322" width="9.140625" style="1" customWidth="1"/>
    <col min="7323" max="7323" width="15.85546875" style="1" customWidth="1"/>
    <col min="7324" max="7324" width="15" style="1" customWidth="1"/>
    <col min="7325" max="7325" width="4" style="1" customWidth="1"/>
    <col min="7326" max="7326" width="33.140625" style="1" customWidth="1"/>
    <col min="7327" max="7331" width="9.140625" style="1" customWidth="1"/>
    <col min="7332" max="7332" width="3.42578125" style="1" customWidth="1"/>
    <col min="7333" max="7572" width="9.140625" style="1" customWidth="1"/>
    <col min="7573" max="7573" width="50.28515625" style="1" customWidth="1"/>
    <col min="7574" max="7574" width="8.85546875" style="1"/>
    <col min="7575" max="7575" width="33.140625" style="1" customWidth="1"/>
    <col min="7576" max="7576" width="8.85546875" style="1" customWidth="1"/>
    <col min="7577" max="7577" width="9.5703125" style="1" customWidth="1"/>
    <col min="7578" max="7578" width="9.140625" style="1" customWidth="1"/>
    <col min="7579" max="7579" width="15.85546875" style="1" customWidth="1"/>
    <col min="7580" max="7580" width="15" style="1" customWidth="1"/>
    <col min="7581" max="7581" width="4" style="1" customWidth="1"/>
    <col min="7582" max="7582" width="33.140625" style="1" customWidth="1"/>
    <col min="7583" max="7587" width="9.140625" style="1" customWidth="1"/>
    <col min="7588" max="7588" width="3.42578125" style="1" customWidth="1"/>
    <col min="7589" max="7828" width="9.140625" style="1" customWidth="1"/>
    <col min="7829" max="7829" width="50.28515625" style="1" customWidth="1"/>
    <col min="7830" max="7830" width="8.85546875" style="1"/>
    <col min="7831" max="7831" width="33.140625" style="1" customWidth="1"/>
    <col min="7832" max="7832" width="8.85546875" style="1" customWidth="1"/>
    <col min="7833" max="7833" width="9.5703125" style="1" customWidth="1"/>
    <col min="7834" max="7834" width="9.140625" style="1" customWidth="1"/>
    <col min="7835" max="7835" width="15.85546875" style="1" customWidth="1"/>
    <col min="7836" max="7836" width="15" style="1" customWidth="1"/>
    <col min="7837" max="7837" width="4" style="1" customWidth="1"/>
    <col min="7838" max="7838" width="33.140625" style="1" customWidth="1"/>
    <col min="7839" max="7843" width="9.140625" style="1" customWidth="1"/>
    <col min="7844" max="7844" width="3.42578125" style="1" customWidth="1"/>
    <col min="7845" max="8084" width="9.140625" style="1" customWidth="1"/>
    <col min="8085" max="8085" width="50.28515625" style="1" customWidth="1"/>
    <col min="8086" max="8086" width="8.85546875" style="1"/>
    <col min="8087" max="8087" width="33.140625" style="1" customWidth="1"/>
    <col min="8088" max="8088" width="8.85546875" style="1" customWidth="1"/>
    <col min="8089" max="8089" width="9.5703125" style="1" customWidth="1"/>
    <col min="8090" max="8090" width="9.140625" style="1" customWidth="1"/>
    <col min="8091" max="8091" width="15.85546875" style="1" customWidth="1"/>
    <col min="8092" max="8092" width="15" style="1" customWidth="1"/>
    <col min="8093" max="8093" width="4" style="1" customWidth="1"/>
    <col min="8094" max="8094" width="33.140625" style="1" customWidth="1"/>
    <col min="8095" max="8099" width="9.140625" style="1" customWidth="1"/>
    <col min="8100" max="8100" width="3.42578125" style="1" customWidth="1"/>
    <col min="8101" max="8340" width="9.140625" style="1" customWidth="1"/>
    <col min="8341" max="8341" width="50.28515625" style="1" customWidth="1"/>
    <col min="8342" max="8342" width="8.85546875" style="1"/>
    <col min="8343" max="8343" width="33.140625" style="1" customWidth="1"/>
    <col min="8344" max="8344" width="8.85546875" style="1" customWidth="1"/>
    <col min="8345" max="8345" width="9.5703125" style="1" customWidth="1"/>
    <col min="8346" max="8346" width="9.140625" style="1" customWidth="1"/>
    <col min="8347" max="8347" width="15.85546875" style="1" customWidth="1"/>
    <col min="8348" max="8348" width="15" style="1" customWidth="1"/>
    <col min="8349" max="8349" width="4" style="1" customWidth="1"/>
    <col min="8350" max="8350" width="33.140625" style="1" customWidth="1"/>
    <col min="8351" max="8355" width="9.140625" style="1" customWidth="1"/>
    <col min="8356" max="8356" width="3.42578125" style="1" customWidth="1"/>
    <col min="8357" max="8596" width="9.140625" style="1" customWidth="1"/>
    <col min="8597" max="8597" width="50.28515625" style="1" customWidth="1"/>
    <col min="8598" max="8598" width="8.85546875" style="1"/>
    <col min="8599" max="8599" width="33.140625" style="1" customWidth="1"/>
    <col min="8600" max="8600" width="8.85546875" style="1" customWidth="1"/>
    <col min="8601" max="8601" width="9.5703125" style="1" customWidth="1"/>
    <col min="8602" max="8602" width="9.140625" style="1" customWidth="1"/>
    <col min="8603" max="8603" width="15.85546875" style="1" customWidth="1"/>
    <col min="8604" max="8604" width="15" style="1" customWidth="1"/>
    <col min="8605" max="8605" width="4" style="1" customWidth="1"/>
    <col min="8606" max="8606" width="33.140625" style="1" customWidth="1"/>
    <col min="8607" max="8611" width="9.140625" style="1" customWidth="1"/>
    <col min="8612" max="8612" width="3.42578125" style="1" customWidth="1"/>
    <col min="8613" max="8852" width="9.140625" style="1" customWidth="1"/>
    <col min="8853" max="8853" width="50.28515625" style="1" customWidth="1"/>
    <col min="8854" max="8854" width="8.85546875" style="1"/>
    <col min="8855" max="8855" width="33.140625" style="1" customWidth="1"/>
    <col min="8856" max="8856" width="8.85546875" style="1" customWidth="1"/>
    <col min="8857" max="8857" width="9.5703125" style="1" customWidth="1"/>
    <col min="8858" max="8858" width="9.140625" style="1" customWidth="1"/>
    <col min="8859" max="8859" width="15.85546875" style="1" customWidth="1"/>
    <col min="8860" max="8860" width="15" style="1" customWidth="1"/>
    <col min="8861" max="8861" width="4" style="1" customWidth="1"/>
    <col min="8862" max="8862" width="33.140625" style="1" customWidth="1"/>
    <col min="8863" max="8867" width="9.140625" style="1" customWidth="1"/>
    <col min="8868" max="8868" width="3.42578125" style="1" customWidth="1"/>
    <col min="8869" max="9108" width="9.140625" style="1" customWidth="1"/>
    <col min="9109" max="9109" width="50.28515625" style="1" customWidth="1"/>
    <col min="9110" max="9110" width="8.85546875" style="1"/>
    <col min="9111" max="9111" width="33.140625" style="1" customWidth="1"/>
    <col min="9112" max="9112" width="8.85546875" style="1" customWidth="1"/>
    <col min="9113" max="9113" width="9.5703125" style="1" customWidth="1"/>
    <col min="9114" max="9114" width="9.140625" style="1" customWidth="1"/>
    <col min="9115" max="9115" width="15.85546875" style="1" customWidth="1"/>
    <col min="9116" max="9116" width="15" style="1" customWidth="1"/>
    <col min="9117" max="9117" width="4" style="1" customWidth="1"/>
    <col min="9118" max="9118" width="33.140625" style="1" customWidth="1"/>
    <col min="9119" max="9123" width="9.140625" style="1" customWidth="1"/>
    <col min="9124" max="9124" width="3.42578125" style="1" customWidth="1"/>
    <col min="9125" max="9364" width="9.140625" style="1" customWidth="1"/>
    <col min="9365" max="9365" width="50.28515625" style="1" customWidth="1"/>
    <col min="9366" max="9366" width="8.85546875" style="1"/>
    <col min="9367" max="9367" width="33.140625" style="1" customWidth="1"/>
    <col min="9368" max="9368" width="8.85546875" style="1" customWidth="1"/>
    <col min="9369" max="9369" width="9.5703125" style="1" customWidth="1"/>
    <col min="9370" max="9370" width="9.140625" style="1" customWidth="1"/>
    <col min="9371" max="9371" width="15.85546875" style="1" customWidth="1"/>
    <col min="9372" max="9372" width="15" style="1" customWidth="1"/>
    <col min="9373" max="9373" width="4" style="1" customWidth="1"/>
    <col min="9374" max="9374" width="33.140625" style="1" customWidth="1"/>
    <col min="9375" max="9379" width="9.140625" style="1" customWidth="1"/>
    <col min="9380" max="9380" width="3.42578125" style="1" customWidth="1"/>
    <col min="9381" max="9620" width="9.140625" style="1" customWidth="1"/>
    <col min="9621" max="9621" width="50.28515625" style="1" customWidth="1"/>
    <col min="9622" max="9622" width="8.85546875" style="1"/>
    <col min="9623" max="9623" width="33.140625" style="1" customWidth="1"/>
    <col min="9624" max="9624" width="8.85546875" style="1" customWidth="1"/>
    <col min="9625" max="9625" width="9.5703125" style="1" customWidth="1"/>
    <col min="9626" max="9626" width="9.140625" style="1" customWidth="1"/>
    <col min="9627" max="9627" width="15.85546875" style="1" customWidth="1"/>
    <col min="9628" max="9628" width="15" style="1" customWidth="1"/>
    <col min="9629" max="9629" width="4" style="1" customWidth="1"/>
    <col min="9630" max="9630" width="33.140625" style="1" customWidth="1"/>
    <col min="9631" max="9635" width="9.140625" style="1" customWidth="1"/>
    <col min="9636" max="9636" width="3.42578125" style="1" customWidth="1"/>
    <col min="9637" max="9876" width="9.140625" style="1" customWidth="1"/>
    <col min="9877" max="9877" width="50.28515625" style="1" customWidth="1"/>
    <col min="9878" max="9878" width="8.85546875" style="1"/>
    <col min="9879" max="9879" width="33.140625" style="1" customWidth="1"/>
    <col min="9880" max="9880" width="8.85546875" style="1" customWidth="1"/>
    <col min="9881" max="9881" width="9.5703125" style="1" customWidth="1"/>
    <col min="9882" max="9882" width="9.140625" style="1" customWidth="1"/>
    <col min="9883" max="9883" width="15.85546875" style="1" customWidth="1"/>
    <col min="9884" max="9884" width="15" style="1" customWidth="1"/>
    <col min="9885" max="9885" width="4" style="1" customWidth="1"/>
    <col min="9886" max="9886" width="33.140625" style="1" customWidth="1"/>
    <col min="9887" max="9891" width="9.140625" style="1" customWidth="1"/>
    <col min="9892" max="9892" width="3.42578125" style="1" customWidth="1"/>
    <col min="9893" max="10132" width="9.140625" style="1" customWidth="1"/>
    <col min="10133" max="10133" width="50.28515625" style="1" customWidth="1"/>
    <col min="10134" max="10134" width="8.85546875" style="1"/>
    <col min="10135" max="10135" width="33.140625" style="1" customWidth="1"/>
    <col min="10136" max="10136" width="8.85546875" style="1" customWidth="1"/>
    <col min="10137" max="10137" width="9.5703125" style="1" customWidth="1"/>
    <col min="10138" max="10138" width="9.140625" style="1" customWidth="1"/>
    <col min="10139" max="10139" width="15.85546875" style="1" customWidth="1"/>
    <col min="10140" max="10140" width="15" style="1" customWidth="1"/>
    <col min="10141" max="10141" width="4" style="1" customWidth="1"/>
    <col min="10142" max="10142" width="33.140625" style="1" customWidth="1"/>
    <col min="10143" max="10147" width="9.140625" style="1" customWidth="1"/>
    <col min="10148" max="10148" width="3.42578125" style="1" customWidth="1"/>
    <col min="10149" max="10388" width="9.140625" style="1" customWidth="1"/>
    <col min="10389" max="10389" width="50.28515625" style="1" customWidth="1"/>
    <col min="10390" max="10390" width="8.85546875" style="1"/>
    <col min="10391" max="10391" width="33.140625" style="1" customWidth="1"/>
    <col min="10392" max="10392" width="8.85546875" style="1" customWidth="1"/>
    <col min="10393" max="10393" width="9.5703125" style="1" customWidth="1"/>
    <col min="10394" max="10394" width="9.140625" style="1" customWidth="1"/>
    <col min="10395" max="10395" width="15.85546875" style="1" customWidth="1"/>
    <col min="10396" max="10396" width="15" style="1" customWidth="1"/>
    <col min="10397" max="10397" width="4" style="1" customWidth="1"/>
    <col min="10398" max="10398" width="33.140625" style="1" customWidth="1"/>
    <col min="10399" max="10403" width="9.140625" style="1" customWidth="1"/>
    <col min="10404" max="10404" width="3.42578125" style="1" customWidth="1"/>
    <col min="10405" max="10644" width="9.140625" style="1" customWidth="1"/>
    <col min="10645" max="10645" width="50.28515625" style="1" customWidth="1"/>
    <col min="10646" max="10646" width="8.85546875" style="1"/>
    <col min="10647" max="10647" width="33.140625" style="1" customWidth="1"/>
    <col min="10648" max="10648" width="8.85546875" style="1" customWidth="1"/>
    <col min="10649" max="10649" width="9.5703125" style="1" customWidth="1"/>
    <col min="10650" max="10650" width="9.140625" style="1" customWidth="1"/>
    <col min="10651" max="10651" width="15.85546875" style="1" customWidth="1"/>
    <col min="10652" max="10652" width="15" style="1" customWidth="1"/>
    <col min="10653" max="10653" width="4" style="1" customWidth="1"/>
    <col min="10654" max="10654" width="33.140625" style="1" customWidth="1"/>
    <col min="10655" max="10659" width="9.140625" style="1" customWidth="1"/>
    <col min="10660" max="10660" width="3.42578125" style="1" customWidth="1"/>
    <col min="10661" max="10900" width="9.140625" style="1" customWidth="1"/>
    <col min="10901" max="10901" width="50.28515625" style="1" customWidth="1"/>
    <col min="10902" max="10902" width="8.85546875" style="1"/>
    <col min="10903" max="10903" width="33.140625" style="1" customWidth="1"/>
    <col min="10904" max="10904" width="8.85546875" style="1" customWidth="1"/>
    <col min="10905" max="10905" width="9.5703125" style="1" customWidth="1"/>
    <col min="10906" max="10906" width="9.140625" style="1" customWidth="1"/>
    <col min="10907" max="10907" width="15.85546875" style="1" customWidth="1"/>
    <col min="10908" max="10908" width="15" style="1" customWidth="1"/>
    <col min="10909" max="10909" width="4" style="1" customWidth="1"/>
    <col min="10910" max="10910" width="33.140625" style="1" customWidth="1"/>
    <col min="10911" max="10915" width="9.140625" style="1" customWidth="1"/>
    <col min="10916" max="10916" width="3.42578125" style="1" customWidth="1"/>
    <col min="10917" max="11156" width="9.140625" style="1" customWidth="1"/>
    <col min="11157" max="11157" width="50.28515625" style="1" customWidth="1"/>
    <col min="11158" max="11158" width="8.85546875" style="1"/>
    <col min="11159" max="11159" width="33.140625" style="1" customWidth="1"/>
    <col min="11160" max="11160" width="8.85546875" style="1" customWidth="1"/>
    <col min="11161" max="11161" width="9.5703125" style="1" customWidth="1"/>
    <col min="11162" max="11162" width="9.140625" style="1" customWidth="1"/>
    <col min="11163" max="11163" width="15.85546875" style="1" customWidth="1"/>
    <col min="11164" max="11164" width="15" style="1" customWidth="1"/>
    <col min="11165" max="11165" width="4" style="1" customWidth="1"/>
    <col min="11166" max="11166" width="33.140625" style="1" customWidth="1"/>
    <col min="11167" max="11171" width="9.140625" style="1" customWidth="1"/>
    <col min="11172" max="11172" width="3.42578125" style="1" customWidth="1"/>
    <col min="11173" max="11412" width="9.140625" style="1" customWidth="1"/>
    <col min="11413" max="11413" width="50.28515625" style="1" customWidth="1"/>
    <col min="11414" max="11414" width="8.85546875" style="1"/>
    <col min="11415" max="11415" width="33.140625" style="1" customWidth="1"/>
    <col min="11416" max="11416" width="8.85546875" style="1" customWidth="1"/>
    <col min="11417" max="11417" width="9.5703125" style="1" customWidth="1"/>
    <col min="11418" max="11418" width="9.140625" style="1" customWidth="1"/>
    <col min="11419" max="11419" width="15.85546875" style="1" customWidth="1"/>
    <col min="11420" max="11420" width="15" style="1" customWidth="1"/>
    <col min="11421" max="11421" width="4" style="1" customWidth="1"/>
    <col min="11422" max="11422" width="33.140625" style="1" customWidth="1"/>
    <col min="11423" max="11427" width="9.140625" style="1" customWidth="1"/>
    <col min="11428" max="11428" width="3.42578125" style="1" customWidth="1"/>
    <col min="11429" max="11668" width="9.140625" style="1" customWidth="1"/>
    <col min="11669" max="11669" width="50.28515625" style="1" customWidth="1"/>
    <col min="11670" max="11670" width="8.85546875" style="1"/>
    <col min="11671" max="11671" width="33.140625" style="1" customWidth="1"/>
    <col min="11672" max="11672" width="8.85546875" style="1" customWidth="1"/>
    <col min="11673" max="11673" width="9.5703125" style="1" customWidth="1"/>
    <col min="11674" max="11674" width="9.140625" style="1" customWidth="1"/>
    <col min="11675" max="11675" width="15.85546875" style="1" customWidth="1"/>
    <col min="11676" max="11676" width="15" style="1" customWidth="1"/>
    <col min="11677" max="11677" width="4" style="1" customWidth="1"/>
    <col min="11678" max="11678" width="33.140625" style="1" customWidth="1"/>
    <col min="11679" max="11683" width="9.140625" style="1" customWidth="1"/>
    <col min="11684" max="11684" width="3.42578125" style="1" customWidth="1"/>
    <col min="11685" max="11924" width="9.140625" style="1" customWidth="1"/>
    <col min="11925" max="11925" width="50.28515625" style="1" customWidth="1"/>
    <col min="11926" max="11926" width="8.85546875" style="1"/>
    <col min="11927" max="11927" width="33.140625" style="1" customWidth="1"/>
    <col min="11928" max="11928" width="8.85546875" style="1" customWidth="1"/>
    <col min="11929" max="11929" width="9.5703125" style="1" customWidth="1"/>
    <col min="11930" max="11930" width="9.140625" style="1" customWidth="1"/>
    <col min="11931" max="11931" width="15.85546875" style="1" customWidth="1"/>
    <col min="11932" max="11932" width="15" style="1" customWidth="1"/>
    <col min="11933" max="11933" width="4" style="1" customWidth="1"/>
    <col min="11934" max="11934" width="33.140625" style="1" customWidth="1"/>
    <col min="11935" max="11939" width="9.140625" style="1" customWidth="1"/>
    <col min="11940" max="11940" width="3.42578125" style="1" customWidth="1"/>
    <col min="11941" max="12180" width="9.140625" style="1" customWidth="1"/>
    <col min="12181" max="12181" width="50.28515625" style="1" customWidth="1"/>
    <col min="12182" max="12182" width="8.85546875" style="1"/>
    <col min="12183" max="12183" width="33.140625" style="1" customWidth="1"/>
    <col min="12184" max="12184" width="8.85546875" style="1" customWidth="1"/>
    <col min="12185" max="12185" width="9.5703125" style="1" customWidth="1"/>
    <col min="12186" max="12186" width="9.140625" style="1" customWidth="1"/>
    <col min="12187" max="12187" width="15.85546875" style="1" customWidth="1"/>
    <col min="12188" max="12188" width="15" style="1" customWidth="1"/>
    <col min="12189" max="12189" width="4" style="1" customWidth="1"/>
    <col min="12190" max="12190" width="33.140625" style="1" customWidth="1"/>
    <col min="12191" max="12195" width="9.140625" style="1" customWidth="1"/>
    <col min="12196" max="12196" width="3.42578125" style="1" customWidth="1"/>
    <col min="12197" max="12436" width="9.140625" style="1" customWidth="1"/>
    <col min="12437" max="12437" width="50.28515625" style="1" customWidth="1"/>
    <col min="12438" max="12438" width="8.85546875" style="1"/>
    <col min="12439" max="12439" width="33.140625" style="1" customWidth="1"/>
    <col min="12440" max="12440" width="8.85546875" style="1" customWidth="1"/>
    <col min="12441" max="12441" width="9.5703125" style="1" customWidth="1"/>
    <col min="12442" max="12442" width="9.140625" style="1" customWidth="1"/>
    <col min="12443" max="12443" width="15.85546875" style="1" customWidth="1"/>
    <col min="12444" max="12444" width="15" style="1" customWidth="1"/>
    <col min="12445" max="12445" width="4" style="1" customWidth="1"/>
    <col min="12446" max="12446" width="33.140625" style="1" customWidth="1"/>
    <col min="12447" max="12451" width="9.140625" style="1" customWidth="1"/>
    <col min="12452" max="12452" width="3.42578125" style="1" customWidth="1"/>
    <col min="12453" max="12692" width="9.140625" style="1" customWidth="1"/>
    <col min="12693" max="12693" width="50.28515625" style="1" customWidth="1"/>
    <col min="12694" max="12694" width="8.85546875" style="1"/>
    <col min="12695" max="12695" width="33.140625" style="1" customWidth="1"/>
    <col min="12696" max="12696" width="8.85546875" style="1" customWidth="1"/>
    <col min="12697" max="12697" width="9.5703125" style="1" customWidth="1"/>
    <col min="12698" max="12698" width="9.140625" style="1" customWidth="1"/>
    <col min="12699" max="12699" width="15.85546875" style="1" customWidth="1"/>
    <col min="12700" max="12700" width="15" style="1" customWidth="1"/>
    <col min="12701" max="12701" width="4" style="1" customWidth="1"/>
    <col min="12702" max="12702" width="33.140625" style="1" customWidth="1"/>
    <col min="12703" max="12707" width="9.140625" style="1" customWidth="1"/>
    <col min="12708" max="12708" width="3.42578125" style="1" customWidth="1"/>
    <col min="12709" max="12948" width="9.140625" style="1" customWidth="1"/>
    <col min="12949" max="12949" width="50.28515625" style="1" customWidth="1"/>
    <col min="12950" max="12950" width="8.85546875" style="1"/>
    <col min="12951" max="12951" width="33.140625" style="1" customWidth="1"/>
    <col min="12952" max="12952" width="8.85546875" style="1" customWidth="1"/>
    <col min="12953" max="12953" width="9.5703125" style="1" customWidth="1"/>
    <col min="12954" max="12954" width="9.140625" style="1" customWidth="1"/>
    <col min="12955" max="12955" width="15.85546875" style="1" customWidth="1"/>
    <col min="12956" max="12956" width="15" style="1" customWidth="1"/>
    <col min="12957" max="12957" width="4" style="1" customWidth="1"/>
    <col min="12958" max="12958" width="33.140625" style="1" customWidth="1"/>
    <col min="12959" max="12963" width="9.140625" style="1" customWidth="1"/>
    <col min="12964" max="12964" width="3.42578125" style="1" customWidth="1"/>
    <col min="12965" max="13204" width="9.140625" style="1" customWidth="1"/>
    <col min="13205" max="13205" width="50.28515625" style="1" customWidth="1"/>
    <col min="13206" max="13206" width="8.85546875" style="1"/>
    <col min="13207" max="13207" width="33.140625" style="1" customWidth="1"/>
    <col min="13208" max="13208" width="8.85546875" style="1" customWidth="1"/>
    <col min="13209" max="13209" width="9.5703125" style="1" customWidth="1"/>
    <col min="13210" max="13210" width="9.140625" style="1" customWidth="1"/>
    <col min="13211" max="13211" width="15.85546875" style="1" customWidth="1"/>
    <col min="13212" max="13212" width="15" style="1" customWidth="1"/>
    <col min="13213" max="13213" width="4" style="1" customWidth="1"/>
    <col min="13214" max="13214" width="33.140625" style="1" customWidth="1"/>
    <col min="13215" max="13219" width="9.140625" style="1" customWidth="1"/>
    <col min="13220" max="13220" width="3.42578125" style="1" customWidth="1"/>
    <col min="13221" max="13460" width="9.140625" style="1" customWidth="1"/>
    <col min="13461" max="13461" width="50.28515625" style="1" customWidth="1"/>
    <col min="13462" max="13462" width="8.85546875" style="1"/>
    <col min="13463" max="13463" width="33.140625" style="1" customWidth="1"/>
    <col min="13464" max="13464" width="8.85546875" style="1" customWidth="1"/>
    <col min="13465" max="13465" width="9.5703125" style="1" customWidth="1"/>
    <col min="13466" max="13466" width="9.140625" style="1" customWidth="1"/>
    <col min="13467" max="13467" width="15.85546875" style="1" customWidth="1"/>
    <col min="13468" max="13468" width="15" style="1" customWidth="1"/>
    <col min="13469" max="13469" width="4" style="1" customWidth="1"/>
    <col min="13470" max="13470" width="33.140625" style="1" customWidth="1"/>
    <col min="13471" max="13475" width="9.140625" style="1" customWidth="1"/>
    <col min="13476" max="13476" width="3.42578125" style="1" customWidth="1"/>
    <col min="13477" max="13716" width="9.140625" style="1" customWidth="1"/>
    <col min="13717" max="13717" width="50.28515625" style="1" customWidth="1"/>
    <col min="13718" max="13718" width="8.85546875" style="1"/>
    <col min="13719" max="13719" width="33.140625" style="1" customWidth="1"/>
    <col min="13720" max="13720" width="8.85546875" style="1" customWidth="1"/>
    <col min="13721" max="13721" width="9.5703125" style="1" customWidth="1"/>
    <col min="13722" max="13722" width="9.140625" style="1" customWidth="1"/>
    <col min="13723" max="13723" width="15.85546875" style="1" customWidth="1"/>
    <col min="13724" max="13724" width="15" style="1" customWidth="1"/>
    <col min="13725" max="13725" width="4" style="1" customWidth="1"/>
    <col min="13726" max="13726" width="33.140625" style="1" customWidth="1"/>
    <col min="13727" max="13731" width="9.140625" style="1" customWidth="1"/>
    <col min="13732" max="13732" width="3.42578125" style="1" customWidth="1"/>
    <col min="13733" max="13972" width="9.140625" style="1" customWidth="1"/>
    <col min="13973" max="13973" width="50.28515625" style="1" customWidth="1"/>
    <col min="13974" max="13974" width="8.85546875" style="1"/>
    <col min="13975" max="13975" width="33.140625" style="1" customWidth="1"/>
    <col min="13976" max="13976" width="8.85546875" style="1" customWidth="1"/>
    <col min="13977" max="13977" width="9.5703125" style="1" customWidth="1"/>
    <col min="13978" max="13978" width="9.140625" style="1" customWidth="1"/>
    <col min="13979" max="13979" width="15.85546875" style="1" customWidth="1"/>
    <col min="13980" max="13980" width="15" style="1" customWidth="1"/>
    <col min="13981" max="13981" width="4" style="1" customWidth="1"/>
    <col min="13982" max="13982" width="33.140625" style="1" customWidth="1"/>
    <col min="13983" max="13987" width="9.140625" style="1" customWidth="1"/>
    <col min="13988" max="13988" width="3.42578125" style="1" customWidth="1"/>
    <col min="13989" max="14228" width="9.140625" style="1" customWidth="1"/>
    <col min="14229" max="14229" width="50.28515625" style="1" customWidth="1"/>
    <col min="14230" max="14230" width="8.85546875" style="1"/>
    <col min="14231" max="14231" width="33.140625" style="1" customWidth="1"/>
    <col min="14232" max="14232" width="8.85546875" style="1" customWidth="1"/>
    <col min="14233" max="14233" width="9.5703125" style="1" customWidth="1"/>
    <col min="14234" max="14234" width="9.140625" style="1" customWidth="1"/>
    <col min="14235" max="14235" width="15.85546875" style="1" customWidth="1"/>
    <col min="14236" max="14236" width="15" style="1" customWidth="1"/>
    <col min="14237" max="14237" width="4" style="1" customWidth="1"/>
    <col min="14238" max="14238" width="33.140625" style="1" customWidth="1"/>
    <col min="14239" max="14243" width="9.140625" style="1" customWidth="1"/>
    <col min="14244" max="14244" width="3.42578125" style="1" customWidth="1"/>
    <col min="14245" max="14484" width="9.140625" style="1" customWidth="1"/>
    <col min="14485" max="14485" width="50.28515625" style="1" customWidth="1"/>
    <col min="14486" max="14486" width="8.85546875" style="1"/>
    <col min="14487" max="14487" width="33.140625" style="1" customWidth="1"/>
    <col min="14488" max="14488" width="8.85546875" style="1" customWidth="1"/>
    <col min="14489" max="14489" width="9.5703125" style="1" customWidth="1"/>
    <col min="14490" max="14490" width="9.140625" style="1" customWidth="1"/>
    <col min="14491" max="14491" width="15.85546875" style="1" customWidth="1"/>
    <col min="14492" max="14492" width="15" style="1" customWidth="1"/>
    <col min="14493" max="14493" width="4" style="1" customWidth="1"/>
    <col min="14494" max="14494" width="33.140625" style="1" customWidth="1"/>
    <col min="14495" max="14499" width="9.140625" style="1" customWidth="1"/>
    <col min="14500" max="14500" width="3.42578125" style="1" customWidth="1"/>
    <col min="14501" max="14740" width="9.140625" style="1" customWidth="1"/>
    <col min="14741" max="14741" width="50.28515625" style="1" customWidth="1"/>
    <col min="14742" max="14742" width="8.85546875" style="1"/>
    <col min="14743" max="14743" width="33.140625" style="1" customWidth="1"/>
    <col min="14744" max="14744" width="8.85546875" style="1" customWidth="1"/>
    <col min="14745" max="14745" width="9.5703125" style="1" customWidth="1"/>
    <col min="14746" max="14746" width="9.140625" style="1" customWidth="1"/>
    <col min="14747" max="14747" width="15.85546875" style="1" customWidth="1"/>
    <col min="14748" max="14748" width="15" style="1" customWidth="1"/>
    <col min="14749" max="14749" width="4" style="1" customWidth="1"/>
    <col min="14750" max="14750" width="33.140625" style="1" customWidth="1"/>
    <col min="14751" max="14755" width="9.140625" style="1" customWidth="1"/>
    <col min="14756" max="14756" width="3.42578125" style="1" customWidth="1"/>
    <col min="14757" max="14996" width="9.140625" style="1" customWidth="1"/>
    <col min="14997" max="14997" width="50.28515625" style="1" customWidth="1"/>
    <col min="14998" max="14998" width="8.85546875" style="1"/>
    <col min="14999" max="14999" width="33.140625" style="1" customWidth="1"/>
    <col min="15000" max="15000" width="8.85546875" style="1" customWidth="1"/>
    <col min="15001" max="15001" width="9.5703125" style="1" customWidth="1"/>
    <col min="15002" max="15002" width="9.140625" style="1" customWidth="1"/>
    <col min="15003" max="15003" width="15.85546875" style="1" customWidth="1"/>
    <col min="15004" max="15004" width="15" style="1" customWidth="1"/>
    <col min="15005" max="15005" width="4" style="1" customWidth="1"/>
    <col min="15006" max="15006" width="33.140625" style="1" customWidth="1"/>
    <col min="15007" max="15011" width="9.140625" style="1" customWidth="1"/>
    <col min="15012" max="15012" width="3.42578125" style="1" customWidth="1"/>
    <col min="15013" max="15252" width="9.140625" style="1" customWidth="1"/>
    <col min="15253" max="15253" width="50.28515625" style="1" customWidth="1"/>
    <col min="15254" max="15254" width="8.85546875" style="1"/>
    <col min="15255" max="15255" width="33.140625" style="1" customWidth="1"/>
    <col min="15256" max="15256" width="8.85546875" style="1" customWidth="1"/>
    <col min="15257" max="15257" width="9.5703125" style="1" customWidth="1"/>
    <col min="15258" max="15258" width="9.140625" style="1" customWidth="1"/>
    <col min="15259" max="15259" width="15.85546875" style="1" customWidth="1"/>
    <col min="15260" max="15260" width="15" style="1" customWidth="1"/>
    <col min="15261" max="15261" width="4" style="1" customWidth="1"/>
    <col min="15262" max="15262" width="33.140625" style="1" customWidth="1"/>
    <col min="15263" max="15267" width="9.140625" style="1" customWidth="1"/>
    <col min="15268" max="15268" width="3.42578125" style="1" customWidth="1"/>
    <col min="15269" max="15508" width="9.140625" style="1" customWidth="1"/>
    <col min="15509" max="15509" width="50.28515625" style="1" customWidth="1"/>
    <col min="15510" max="15510" width="8.85546875" style="1"/>
    <col min="15511" max="15511" width="33.140625" style="1" customWidth="1"/>
    <col min="15512" max="15512" width="8.85546875" style="1" customWidth="1"/>
    <col min="15513" max="15513" width="9.5703125" style="1" customWidth="1"/>
    <col min="15514" max="15514" width="9.140625" style="1" customWidth="1"/>
    <col min="15515" max="15515" width="15.85546875" style="1" customWidth="1"/>
    <col min="15516" max="15516" width="15" style="1" customWidth="1"/>
    <col min="15517" max="15517" width="4" style="1" customWidth="1"/>
    <col min="15518" max="15518" width="33.140625" style="1" customWidth="1"/>
    <col min="15519" max="15523" width="9.140625" style="1" customWidth="1"/>
    <col min="15524" max="15524" width="3.42578125" style="1" customWidth="1"/>
    <col min="15525" max="15764" width="9.140625" style="1" customWidth="1"/>
    <col min="15765" max="15765" width="50.28515625" style="1" customWidth="1"/>
    <col min="15766" max="15766" width="8.85546875" style="1"/>
    <col min="15767" max="15767" width="33.140625" style="1" customWidth="1"/>
    <col min="15768" max="15768" width="8.85546875" style="1" customWidth="1"/>
    <col min="15769" max="15769" width="9.5703125" style="1" customWidth="1"/>
    <col min="15770" max="15770" width="9.140625" style="1" customWidth="1"/>
    <col min="15771" max="15771" width="15.85546875" style="1" customWidth="1"/>
    <col min="15772" max="15772" width="15" style="1" customWidth="1"/>
    <col min="15773" max="15773" width="4" style="1" customWidth="1"/>
    <col min="15774" max="15774" width="33.140625" style="1" customWidth="1"/>
    <col min="15775" max="15779" width="9.140625" style="1" customWidth="1"/>
    <col min="15780" max="15780" width="3.42578125" style="1" customWidth="1"/>
    <col min="15781" max="16020" width="9.140625" style="1" customWidth="1"/>
    <col min="16021" max="16021" width="50.28515625" style="1" customWidth="1"/>
    <col min="16022" max="16022" width="8.85546875" style="1"/>
    <col min="16023" max="16023" width="33.140625" style="1" customWidth="1"/>
    <col min="16024" max="16024" width="8.85546875" style="1" customWidth="1"/>
    <col min="16025" max="16025" width="9.5703125" style="1" customWidth="1"/>
    <col min="16026" max="16026" width="9.140625" style="1" customWidth="1"/>
    <col min="16027" max="16027" width="15.85546875" style="1" customWidth="1"/>
    <col min="16028" max="16028" width="15" style="1" customWidth="1"/>
    <col min="16029" max="16029" width="4" style="1" customWidth="1"/>
    <col min="16030" max="16030" width="33.140625" style="1" customWidth="1"/>
    <col min="16031" max="16035" width="9.140625" style="1" customWidth="1"/>
    <col min="16036" max="16036" width="3.42578125" style="1" customWidth="1"/>
    <col min="16037" max="16384" width="9.140625" style="1" customWidth="1"/>
  </cols>
  <sheetData>
    <row r="1" spans="1:9" ht="32.25" customHeight="1" x14ac:dyDescent="0.25">
      <c r="E1" s="399"/>
      <c r="F1" s="399"/>
      <c r="G1" s="399"/>
    </row>
    <row r="2" spans="1:9" ht="15.75" x14ac:dyDescent="0.25">
      <c r="A2" s="1159" t="s">
        <v>511</v>
      </c>
      <c r="B2" s="1159"/>
      <c r="C2" s="1159"/>
      <c r="D2" s="1159"/>
      <c r="E2" s="1159"/>
      <c r="F2" s="1159"/>
      <c r="G2" s="1159"/>
    </row>
    <row r="3" spans="1:9" ht="31.5" customHeight="1" x14ac:dyDescent="0.25">
      <c r="A3" s="1160" t="s">
        <v>714</v>
      </c>
      <c r="B3" s="1160"/>
      <c r="C3" s="1160"/>
      <c r="D3" s="1160"/>
      <c r="E3" s="1160"/>
      <c r="F3" s="1160"/>
      <c r="G3" s="1160"/>
    </row>
    <row r="4" spans="1:9" ht="15.75" x14ac:dyDescent="0.25">
      <c r="A4" s="1159" t="s">
        <v>1053</v>
      </c>
      <c r="B4" s="1159"/>
      <c r="C4" s="1159"/>
      <c r="D4" s="1159"/>
      <c r="E4" s="1159"/>
      <c r="F4" s="1159"/>
      <c r="G4" s="1159"/>
      <c r="H4" s="1159"/>
      <c r="I4" s="1159"/>
    </row>
    <row r="5" spans="1:9" ht="15.75" x14ac:dyDescent="0.25">
      <c r="A5" s="1022"/>
      <c r="B5" s="1022"/>
      <c r="C5" s="1022"/>
      <c r="D5" s="1022"/>
      <c r="E5" s="1022"/>
      <c r="F5" s="1022"/>
      <c r="G5" s="1022"/>
    </row>
    <row r="6" spans="1:9" ht="15.75" x14ac:dyDescent="0.25">
      <c r="A6" s="1157" t="s">
        <v>287</v>
      </c>
      <c r="B6" s="1162"/>
      <c r="C6" s="1157"/>
      <c r="D6" s="1157"/>
      <c r="E6" s="1157"/>
      <c r="F6" s="1157"/>
      <c r="G6" s="1157"/>
    </row>
    <row r="7" spans="1:9" ht="69.75" hidden="1" customHeight="1" x14ac:dyDescent="0.25">
      <c r="A7" s="283" t="s">
        <v>715</v>
      </c>
      <c r="B7" s="907"/>
      <c r="C7" s="284" t="s">
        <v>716</v>
      </c>
      <c r="D7" s="284" t="s">
        <v>717</v>
      </c>
      <c r="E7" s="285" t="s">
        <v>718</v>
      </c>
      <c r="F7" s="286" t="s">
        <v>777</v>
      </c>
      <c r="G7" s="287" t="s">
        <v>719</v>
      </c>
    </row>
    <row r="8" spans="1:9" hidden="1" x14ac:dyDescent="0.25">
      <c r="A8" s="288">
        <v>1</v>
      </c>
      <c r="B8" s="908"/>
      <c r="C8" s="288">
        <v>2</v>
      </c>
      <c r="D8" s="288">
        <v>3</v>
      </c>
      <c r="E8" s="288">
        <v>4</v>
      </c>
      <c r="F8" s="288" t="s">
        <v>720</v>
      </c>
      <c r="G8" s="288" t="s">
        <v>721</v>
      </c>
    </row>
    <row r="9" spans="1:9" ht="15.75" hidden="1" x14ac:dyDescent="0.25">
      <c r="A9" s="312" t="s">
        <v>379</v>
      </c>
      <c r="B9" s="918"/>
      <c r="C9" s="313">
        <f t="shared" ref="C9:G9" si="0">C10</f>
        <v>0</v>
      </c>
      <c r="D9" s="314"/>
      <c r="E9" s="292"/>
      <c r="F9" s="290">
        <f t="shared" si="0"/>
        <v>0</v>
      </c>
      <c r="G9" s="292">
        <f t="shared" si="0"/>
        <v>0</v>
      </c>
    </row>
    <row r="10" spans="1:9" ht="15.75" hidden="1" x14ac:dyDescent="0.25">
      <c r="A10" s="308" t="s">
        <v>724</v>
      </c>
      <c r="B10" s="912"/>
      <c r="C10" s="294">
        <f>SUM(C11:C12)</f>
        <v>0</v>
      </c>
      <c r="D10" s="315"/>
      <c r="E10" s="316"/>
      <c r="F10" s="294">
        <f>SUM(F11:F12)</f>
        <v>0</v>
      </c>
      <c r="G10" s="296">
        <f>SUM(G11:G12)</f>
        <v>0</v>
      </c>
    </row>
    <row r="11" spans="1:9" ht="15.75" hidden="1" x14ac:dyDescent="0.25">
      <c r="A11" s="318"/>
      <c r="B11" s="921"/>
      <c r="C11" s="302"/>
      <c r="D11" s="298"/>
      <c r="E11" s="298"/>
      <c r="F11" s="299">
        <f t="shared" ref="F11:F12" si="1">E11*D11*C11</f>
        <v>0</v>
      </c>
      <c r="G11" s="300">
        <f t="shared" ref="G11:G12" si="2">D11/18</f>
        <v>0</v>
      </c>
    </row>
    <row r="12" spans="1:9" ht="15.75" hidden="1" x14ac:dyDescent="0.25">
      <c r="A12" s="318"/>
      <c r="B12" s="921"/>
      <c r="C12" s="302"/>
      <c r="D12" s="298"/>
      <c r="E12" s="298"/>
      <c r="F12" s="299">
        <f t="shared" si="1"/>
        <v>0</v>
      </c>
      <c r="G12" s="300">
        <f t="shared" si="2"/>
        <v>0</v>
      </c>
    </row>
    <row r="13" spans="1:9" ht="18.75" hidden="1" x14ac:dyDescent="0.25">
      <c r="A13" s="100"/>
      <c r="B13" s="100"/>
    </row>
    <row r="14" spans="1:9" ht="18.75" hidden="1" x14ac:dyDescent="0.25">
      <c r="A14" s="100"/>
      <c r="B14" s="100"/>
    </row>
    <row r="15" spans="1:9" ht="18.75" hidden="1" x14ac:dyDescent="0.25">
      <c r="A15" s="100"/>
      <c r="B15" s="100"/>
    </row>
    <row r="16" spans="1:9" ht="18.75" hidden="1" x14ac:dyDescent="0.25">
      <c r="A16" s="100"/>
      <c r="B16" s="100"/>
    </row>
    <row r="17" spans="1:14" ht="18.75" hidden="1" x14ac:dyDescent="0.25">
      <c r="A17" s="100"/>
      <c r="B17" s="100"/>
    </row>
    <row r="18" spans="1:14" ht="18.75" hidden="1" x14ac:dyDescent="0.25">
      <c r="A18" s="100"/>
      <c r="B18" s="100"/>
    </row>
    <row r="19" spans="1:14" ht="18.75" hidden="1" x14ac:dyDescent="0.25">
      <c r="A19" s="100"/>
      <c r="B19" s="100"/>
    </row>
    <row r="20" spans="1:14" ht="18.75" hidden="1" x14ac:dyDescent="0.25">
      <c r="A20" s="100"/>
      <c r="B20" s="100"/>
    </row>
    <row r="21" spans="1:14" ht="18.75" hidden="1" x14ac:dyDescent="0.25">
      <c r="A21" s="100"/>
      <c r="B21" s="100"/>
    </row>
    <row r="22" spans="1:14" ht="18.75" hidden="1" x14ac:dyDescent="0.25">
      <c r="A22" s="100"/>
      <c r="B22" s="100"/>
    </row>
    <row r="23" spans="1:14" ht="18.75" hidden="1" x14ac:dyDescent="0.25">
      <c r="A23" s="100"/>
      <c r="B23" s="100"/>
    </row>
    <row r="24" spans="1:14" ht="18.75" hidden="1" x14ac:dyDescent="0.25">
      <c r="A24" s="100"/>
      <c r="B24" s="100"/>
    </row>
    <row r="25" spans="1:14" ht="18.75" hidden="1" x14ac:dyDescent="0.25">
      <c r="A25" s="100"/>
      <c r="B25" s="100"/>
    </row>
    <row r="26" spans="1:14" ht="18.75" hidden="1" x14ac:dyDescent="0.25">
      <c r="A26" s="100"/>
      <c r="B26" s="100"/>
    </row>
    <row r="27" spans="1:14" ht="18.75" hidden="1" x14ac:dyDescent="0.25">
      <c r="A27" s="100"/>
      <c r="B27" s="100"/>
    </row>
    <row r="28" spans="1:14" ht="18.75" hidden="1" x14ac:dyDescent="0.25">
      <c r="A28" s="100"/>
      <c r="B28" s="100"/>
    </row>
    <row r="29" spans="1:14" hidden="1" x14ac:dyDescent="0.25"/>
    <row r="30" spans="1:14" x14ac:dyDescent="0.25">
      <c r="B30" s="1161" t="s">
        <v>1055</v>
      </c>
      <c r="C30" s="1161"/>
      <c r="D30" s="1161"/>
      <c r="E30" s="1161"/>
      <c r="F30" s="1161"/>
      <c r="G30" s="1161"/>
      <c r="J30" s="452" t="s">
        <v>776</v>
      </c>
    </row>
    <row r="31" spans="1:14" ht="97.5" customHeight="1" x14ac:dyDescent="0.25">
      <c r="A31" s="343"/>
      <c r="B31" s="486" t="s">
        <v>421</v>
      </c>
      <c r="C31" s="486" t="s">
        <v>421</v>
      </c>
      <c r="D31" s="486" t="s">
        <v>422</v>
      </c>
      <c r="E31" s="906" t="s">
        <v>427</v>
      </c>
      <c r="F31" s="486" t="s">
        <v>432</v>
      </c>
      <c r="G31" s="486" t="s">
        <v>484</v>
      </c>
      <c r="H31" s="244"/>
      <c r="I31" s="244"/>
      <c r="J31" s="455" t="s">
        <v>421</v>
      </c>
      <c r="K31" s="455" t="s">
        <v>422</v>
      </c>
      <c r="L31" s="455" t="s">
        <v>427</v>
      </c>
      <c r="M31" s="455" t="s">
        <v>432</v>
      </c>
      <c r="N31" s="451" t="s">
        <v>484</v>
      </c>
    </row>
    <row r="32" spans="1:14" ht="15.75" x14ac:dyDescent="0.25">
      <c r="A32" s="121" t="s">
        <v>53</v>
      </c>
      <c r="B32" s="160"/>
      <c r="C32" s="160">
        <f>B32*9</f>
        <v>0</v>
      </c>
      <c r="D32" s="160"/>
      <c r="E32" s="160"/>
      <c r="F32" s="160"/>
      <c r="G32" s="347"/>
      <c r="J32" s="160"/>
      <c r="K32" s="160"/>
      <c r="L32" s="160"/>
      <c r="M32" s="160"/>
      <c r="N32" s="347">
        <f t="shared" ref="N32:N33" si="3">K32/18</f>
        <v>0</v>
      </c>
    </row>
    <row r="33" spans="1:14" ht="15.75" x14ac:dyDescent="0.25">
      <c r="A33" s="121" t="s">
        <v>54</v>
      </c>
      <c r="B33" s="160"/>
      <c r="C33" s="160">
        <f>B33*9</f>
        <v>0</v>
      </c>
      <c r="D33" s="160"/>
      <c r="E33" s="160"/>
      <c r="F33" s="160"/>
      <c r="G33" s="347"/>
      <c r="J33" s="160"/>
      <c r="K33" s="160"/>
      <c r="L33" s="160"/>
      <c r="M33" s="160"/>
      <c r="N33" s="347">
        <f t="shared" si="3"/>
        <v>0</v>
      </c>
    </row>
    <row r="34" spans="1:14" ht="15.75" x14ac:dyDescent="0.25">
      <c r="A34" s="121" t="s">
        <v>428</v>
      </c>
      <c r="B34" s="134">
        <f>B35+B36+B37</f>
        <v>0</v>
      </c>
      <c r="C34" s="134">
        <f>C35+C36+C37</f>
        <v>0</v>
      </c>
      <c r="D34" s="134">
        <f>D35+D36+D37</f>
        <v>0</v>
      </c>
      <c r="E34" s="134">
        <f>E35+E36+E37</f>
        <v>0</v>
      </c>
      <c r="F34" s="927">
        <f>IF(B34=0,0,(B35*F35+B36*F36+B37*F37)/(B35+B36+B37))</f>
        <v>0</v>
      </c>
      <c r="G34" s="348">
        <f>G35+G36+G37</f>
        <v>0</v>
      </c>
      <c r="J34" s="134">
        <f>J35+J36+J37</f>
        <v>0</v>
      </c>
      <c r="K34" s="134">
        <f>K35+K36+K37</f>
        <v>0</v>
      </c>
      <c r="L34" s="134">
        <f>L35+L36+L37</f>
        <v>0</v>
      </c>
      <c r="M34" s="133"/>
      <c r="N34" s="348">
        <f>N35+N36+N37</f>
        <v>0</v>
      </c>
    </row>
    <row r="35" spans="1:14" ht="15.75" x14ac:dyDescent="0.25">
      <c r="A35" s="12" t="s">
        <v>429</v>
      </c>
      <c r="B35" s="344"/>
      <c r="C35" s="344">
        <f>B35*9</f>
        <v>0</v>
      </c>
      <c r="D35" s="344"/>
      <c r="E35" s="344"/>
      <c r="F35" s="344"/>
      <c r="G35" s="349"/>
      <c r="J35" s="344"/>
      <c r="K35" s="344"/>
      <c r="L35" s="344"/>
      <c r="M35" s="344"/>
      <c r="N35" s="349">
        <f t="shared" ref="N35:N41" si="4">K35/18</f>
        <v>0</v>
      </c>
    </row>
    <row r="36" spans="1:14" ht="15.75" x14ac:dyDescent="0.25">
      <c r="A36" s="12" t="s">
        <v>430</v>
      </c>
      <c r="B36" s="344"/>
      <c r="C36" s="344">
        <f t="shared" ref="C36:C40" si="5">B36*9</f>
        <v>0</v>
      </c>
      <c r="D36" s="344"/>
      <c r="E36" s="344"/>
      <c r="F36" s="344"/>
      <c r="G36" s="349"/>
      <c r="J36" s="344"/>
      <c r="K36" s="344"/>
      <c r="L36" s="344"/>
      <c r="M36" s="344"/>
      <c r="N36" s="349">
        <f t="shared" si="4"/>
        <v>0</v>
      </c>
    </row>
    <row r="37" spans="1:14" ht="15.75" x14ac:dyDescent="0.25">
      <c r="A37" s="12" t="s">
        <v>431</v>
      </c>
      <c r="B37" s="344"/>
      <c r="C37" s="344">
        <f>B37*12</f>
        <v>0</v>
      </c>
      <c r="D37" s="344"/>
      <c r="E37" s="344"/>
      <c r="F37" s="344"/>
      <c r="G37" s="349"/>
      <c r="J37" s="344"/>
      <c r="K37" s="344"/>
      <c r="L37" s="344"/>
      <c r="M37" s="344"/>
      <c r="N37" s="349">
        <f t="shared" si="4"/>
        <v>0</v>
      </c>
    </row>
    <row r="38" spans="1:14" ht="15.75" x14ac:dyDescent="0.25">
      <c r="A38" s="121" t="s">
        <v>55</v>
      </c>
      <c r="B38" s="160"/>
      <c r="C38" s="160">
        <f t="shared" si="5"/>
        <v>0</v>
      </c>
      <c r="D38" s="160"/>
      <c r="E38" s="160"/>
      <c r="F38" s="160"/>
      <c r="G38" s="347"/>
      <c r="J38" s="160"/>
      <c r="K38" s="160"/>
      <c r="L38" s="160"/>
      <c r="M38" s="160"/>
      <c r="N38" s="347">
        <f t="shared" si="4"/>
        <v>0</v>
      </c>
    </row>
    <row r="39" spans="1:14" ht="15.75" x14ac:dyDescent="0.25">
      <c r="A39" s="121" t="s">
        <v>56</v>
      </c>
      <c r="B39" s="160">
        <v>7380</v>
      </c>
      <c r="C39" s="160">
        <f t="shared" si="5"/>
        <v>66420</v>
      </c>
      <c r="D39" s="160">
        <v>570</v>
      </c>
      <c r="E39" s="160">
        <v>55</v>
      </c>
      <c r="F39" s="160">
        <v>36</v>
      </c>
      <c r="G39" s="347">
        <v>7.28</v>
      </c>
      <c r="H39" s="1" t="s">
        <v>1056</v>
      </c>
      <c r="J39" s="160">
        <v>77328</v>
      </c>
      <c r="K39" s="160">
        <v>534</v>
      </c>
      <c r="L39" s="160">
        <v>40</v>
      </c>
      <c r="M39" s="160">
        <v>36</v>
      </c>
      <c r="N39" s="347">
        <v>9.17</v>
      </c>
    </row>
    <row r="40" spans="1:14" ht="15.75" x14ac:dyDescent="0.25">
      <c r="A40" s="121" t="s">
        <v>57</v>
      </c>
      <c r="B40" s="160"/>
      <c r="C40" s="160">
        <f t="shared" si="5"/>
        <v>0</v>
      </c>
      <c r="D40" s="160"/>
      <c r="E40" s="160"/>
      <c r="F40" s="160"/>
      <c r="G40" s="347"/>
      <c r="J40" s="160"/>
      <c r="K40" s="160"/>
      <c r="L40" s="160"/>
      <c r="M40" s="160"/>
      <c r="N40" s="347">
        <f t="shared" si="4"/>
        <v>0</v>
      </c>
    </row>
    <row r="41" spans="1:14" ht="24" x14ac:dyDescent="0.25">
      <c r="A41" s="122" t="s">
        <v>462</v>
      </c>
      <c r="B41" s="160"/>
      <c r="C41" s="160">
        <f>B41*12</f>
        <v>0</v>
      </c>
      <c r="D41" s="160"/>
      <c r="E41" s="160"/>
      <c r="F41" s="160"/>
      <c r="G41" s="347"/>
      <c r="J41" s="160"/>
      <c r="K41" s="160"/>
      <c r="L41" s="160"/>
      <c r="M41" s="160"/>
      <c r="N41" s="347">
        <f t="shared" si="4"/>
        <v>0</v>
      </c>
    </row>
    <row r="42" spans="1:14" x14ac:dyDescent="0.25">
      <c r="A42" s="346" t="s">
        <v>472</v>
      </c>
      <c r="B42" s="152">
        <f>SUM(B32:B33,B35:B41)</f>
        <v>7380</v>
      </c>
      <c r="C42" s="152">
        <f>SUM(C32:C33,C35:C41)</f>
        <v>66420</v>
      </c>
      <c r="D42" s="152">
        <f>SUM(D32:D33,D35:D41)</f>
        <v>570</v>
      </c>
      <c r="E42" s="152">
        <f>SUM(E32:E33,E35:E41)</f>
        <v>55</v>
      </c>
      <c r="F42" s="152"/>
      <c r="G42" s="350">
        <f>SUM(G32:G33,G35:G41)</f>
        <v>7.28</v>
      </c>
      <c r="J42" s="152">
        <f>SUM(J32:J33,J35:J41)</f>
        <v>77328</v>
      </c>
      <c r="K42" s="152">
        <f>SUM(K32:K33,K35:K41)</f>
        <v>534</v>
      </c>
      <c r="L42" s="152">
        <f>SUM(L32:L33,L35:L41)</f>
        <v>40</v>
      </c>
      <c r="M42" s="152"/>
      <c r="N42" s="350">
        <f>SUM(N32:N33,N35:N41)</f>
        <v>9.17</v>
      </c>
    </row>
    <row r="43" spans="1:14" x14ac:dyDescent="0.25">
      <c r="C43" s="398">
        <f>C42/9</f>
        <v>7380</v>
      </c>
      <c r="J43" s="1">
        <f>J42/9</f>
        <v>8592</v>
      </c>
    </row>
    <row r="46" spans="1:14" x14ac:dyDescent="0.25">
      <c r="A46" s="281"/>
      <c r="B46" s="281"/>
      <c r="C46" s="481">
        <v>2023</v>
      </c>
      <c r="D46" s="481">
        <v>2024</v>
      </c>
      <c r="E46" s="481">
        <v>2025</v>
      </c>
    </row>
    <row r="47" spans="1:14" x14ac:dyDescent="0.25">
      <c r="A47" s="201" t="s">
        <v>500</v>
      </c>
      <c r="B47" s="915"/>
      <c r="C47" s="98">
        <f t="shared" ref="C47:E47" si="6">SUM(C48:C54)</f>
        <v>66420</v>
      </c>
      <c r="D47" s="98">
        <f t="shared" si="6"/>
        <v>66420</v>
      </c>
      <c r="E47" s="98">
        <f t="shared" si="6"/>
        <v>66420</v>
      </c>
    </row>
    <row r="48" spans="1:14" x14ac:dyDescent="0.25">
      <c r="A48" s="12" t="s">
        <v>53</v>
      </c>
      <c r="B48" s="914"/>
      <c r="C48" s="482">
        <f>C32</f>
        <v>0</v>
      </c>
      <c r="D48" s="185">
        <f>C48</f>
        <v>0</v>
      </c>
      <c r="E48" s="185">
        <f>C48</f>
        <v>0</v>
      </c>
    </row>
    <row r="49" spans="1:5" x14ac:dyDescent="0.25">
      <c r="A49" s="12" t="s">
        <v>54</v>
      </c>
      <c r="B49" s="914"/>
      <c r="C49" s="482">
        <f>C33</f>
        <v>0</v>
      </c>
      <c r="D49" s="185">
        <f t="shared" ref="D49:D54" si="7">C49</f>
        <v>0</v>
      </c>
      <c r="E49" s="185">
        <f t="shared" ref="E49:E54" si="8">C49</f>
        <v>0</v>
      </c>
    </row>
    <row r="50" spans="1:5" x14ac:dyDescent="0.25">
      <c r="A50" s="12" t="s">
        <v>52</v>
      </c>
      <c r="B50" s="914"/>
      <c r="C50" s="482">
        <f>C34</f>
        <v>0</v>
      </c>
      <c r="D50" s="185">
        <f t="shared" si="7"/>
        <v>0</v>
      </c>
      <c r="E50" s="185">
        <f t="shared" si="8"/>
        <v>0</v>
      </c>
    </row>
    <row r="51" spans="1:5" ht="24" x14ac:dyDescent="0.25">
      <c r="A51" s="12" t="s">
        <v>490</v>
      </c>
      <c r="B51" s="914"/>
      <c r="C51" s="482">
        <f>C41</f>
        <v>0</v>
      </c>
      <c r="D51" s="185">
        <f t="shared" si="7"/>
        <v>0</v>
      </c>
      <c r="E51" s="185">
        <f t="shared" si="8"/>
        <v>0</v>
      </c>
    </row>
    <row r="52" spans="1:5" x14ac:dyDescent="0.25">
      <c r="A52" s="12" t="s">
        <v>55</v>
      </c>
      <c r="B52" s="914"/>
      <c r="C52" s="482">
        <f>C38</f>
        <v>0</v>
      </c>
      <c r="D52" s="185">
        <f t="shared" si="7"/>
        <v>0</v>
      </c>
      <c r="E52" s="185">
        <f t="shared" si="8"/>
        <v>0</v>
      </c>
    </row>
    <row r="53" spans="1:5" x14ac:dyDescent="0.25">
      <c r="A53" s="12" t="s">
        <v>56</v>
      </c>
      <c r="B53" s="914"/>
      <c r="C53" s="482">
        <f>C39</f>
        <v>66420</v>
      </c>
      <c r="D53" s="185">
        <f t="shared" si="7"/>
        <v>66420</v>
      </c>
      <c r="E53" s="185">
        <f t="shared" si="8"/>
        <v>66420</v>
      </c>
    </row>
    <row r="54" spans="1:5" x14ac:dyDescent="0.25">
      <c r="A54" s="12" t="s">
        <v>57</v>
      </c>
      <c r="B54" s="914"/>
      <c r="C54" s="482">
        <f>C40</f>
        <v>0</v>
      </c>
      <c r="D54" s="185">
        <f t="shared" si="7"/>
        <v>0</v>
      </c>
      <c r="E54" s="185">
        <f t="shared" si="8"/>
        <v>0</v>
      </c>
    </row>
  </sheetData>
  <mergeCells count="6">
    <mergeCell ref="B30:G30"/>
    <mergeCell ref="A4:I4"/>
    <mergeCell ref="A6:G6"/>
    <mergeCell ref="A2:G2"/>
    <mergeCell ref="A3:G3"/>
    <mergeCell ref="A5:G5"/>
  </mergeCells>
  <pageMargins left="0.51181102362204722" right="0.11811023622047245" top="0.19685039370078741" bottom="0.19685039370078741" header="0.11811023622047245" footer="0.11811023622047245"/>
  <pageSetup paperSize="9" scale="4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HQ29"/>
  <sheetViews>
    <sheetView view="pageBreakPreview" zoomScale="75" zoomScaleNormal="75" zoomScaleSheetLayoutView="75" workbookViewId="0">
      <pane xSplit="1" ySplit="9" topLeftCell="GG10" activePane="bottomRight" state="frozen"/>
      <selection pane="topRight" activeCell="C1" sqref="C1"/>
      <selection pane="bottomLeft" activeCell="A11" sqref="A11"/>
      <selection pane="bottomRight" activeCell="A19" sqref="A19"/>
    </sheetView>
  </sheetViews>
  <sheetFormatPr defaultColWidth="11.5703125" defaultRowHeight="15.75" x14ac:dyDescent="0.25"/>
  <cols>
    <col min="1" max="1" width="25.28515625" style="66" customWidth="1"/>
    <col min="2" max="3" width="12.85546875" style="66" customWidth="1"/>
    <col min="4" max="5" width="10.5703125" style="66" customWidth="1"/>
    <col min="6" max="6" width="13.7109375" style="66" customWidth="1"/>
    <col min="7" max="7" width="13.28515625" style="66" customWidth="1"/>
    <col min="8" max="8" width="10.85546875" style="66" customWidth="1"/>
    <col min="9" max="9" width="10.140625" style="66" customWidth="1"/>
    <col min="10" max="10" width="10.42578125" style="66" bestFit="1" customWidth="1"/>
    <col min="11" max="14" width="9.140625" style="66" customWidth="1"/>
    <col min="15" max="15" width="9.28515625" style="66" customWidth="1"/>
    <col min="16" max="18" width="9.140625" style="66" customWidth="1"/>
    <col min="19" max="19" width="9.7109375" style="66" customWidth="1"/>
    <col min="20" max="21" width="9.140625" style="66" customWidth="1"/>
    <col min="22" max="22" width="9.140625" style="66" hidden="1" customWidth="1"/>
    <col min="23" max="24" width="9.140625" style="66" customWidth="1"/>
    <col min="25" max="25" width="9.140625" style="66" hidden="1" customWidth="1"/>
    <col min="26" max="26" width="9.85546875" style="66" bestFit="1" customWidth="1"/>
    <col min="27" max="27" width="9.140625" style="66" customWidth="1"/>
    <col min="28" max="28" width="13.140625" style="66" customWidth="1"/>
    <col min="29" max="29" width="9.85546875" style="66" customWidth="1"/>
    <col min="30" max="30" width="9.140625" style="66" customWidth="1"/>
    <col min="31" max="36" width="11.5703125" style="66" customWidth="1"/>
    <col min="37" max="37" width="11.5703125" style="66" hidden="1" customWidth="1"/>
    <col min="38" max="38" width="2.85546875" style="66" customWidth="1"/>
    <col min="39" max="40" width="12.85546875" style="66" customWidth="1"/>
    <col min="41" max="42" width="10.5703125" style="66" customWidth="1"/>
    <col min="43" max="43" width="13.7109375" style="66" customWidth="1"/>
    <col min="44" max="44" width="13.28515625" style="66" customWidth="1"/>
    <col min="45" max="45" width="10.85546875" style="66" customWidth="1"/>
    <col min="46" max="46" width="10.140625" style="66" customWidth="1"/>
    <col min="47" max="47" width="10.42578125" style="66" bestFit="1" customWidth="1"/>
    <col min="48" max="51" width="9.140625" style="66" customWidth="1"/>
    <col min="52" max="52" width="9.28515625" style="66" customWidth="1"/>
    <col min="53" max="55" width="9.140625" style="66" customWidth="1"/>
    <col min="56" max="56" width="9.7109375" style="66" customWidth="1"/>
    <col min="57" max="58" width="9.140625" style="66" customWidth="1"/>
    <col min="59" max="59" width="9.140625" style="66" hidden="1" customWidth="1"/>
    <col min="60" max="61" width="9.140625" style="66" customWidth="1"/>
    <col min="62" max="62" width="9.140625" style="66" hidden="1" customWidth="1"/>
    <col min="63" max="63" width="9.85546875" style="66" bestFit="1" customWidth="1"/>
    <col min="64" max="64" width="9.140625" style="66" customWidth="1"/>
    <col min="65" max="65" width="13.140625" style="66" customWidth="1"/>
    <col min="66" max="66" width="9.85546875" style="66" customWidth="1"/>
    <col min="67" max="67" width="9.140625" style="66" customWidth="1"/>
    <col min="68" max="73" width="11.5703125" style="66" customWidth="1"/>
    <col min="74" max="74" width="11.5703125" style="66" hidden="1" customWidth="1"/>
    <col min="75" max="75" width="2.85546875" style="66" customWidth="1"/>
    <col min="76" max="77" width="12.85546875" style="66" customWidth="1"/>
    <col min="78" max="79" width="10.5703125" style="66" customWidth="1"/>
    <col min="80" max="80" width="13.7109375" style="66" customWidth="1"/>
    <col min="81" max="81" width="13.28515625" style="66" customWidth="1"/>
    <col min="82" max="82" width="10.85546875" style="66" customWidth="1"/>
    <col min="83" max="83" width="10.140625" style="66" customWidth="1"/>
    <col min="84" max="84" width="10.42578125" style="66" bestFit="1" customWidth="1"/>
    <col min="85" max="88" width="9.140625" style="66" customWidth="1"/>
    <col min="89" max="89" width="9.28515625" style="66" customWidth="1"/>
    <col min="90" max="92" width="9.140625" style="66" customWidth="1"/>
    <col min="93" max="93" width="9.7109375" style="66" customWidth="1"/>
    <col min="94" max="95" width="9.140625" style="66" customWidth="1"/>
    <col min="96" max="96" width="9.140625" style="66" hidden="1" customWidth="1"/>
    <col min="97" max="98" width="9.140625" style="66" customWidth="1"/>
    <col min="99" max="99" width="9.140625" style="66" hidden="1" customWidth="1"/>
    <col min="100" max="100" width="9.85546875" style="66" bestFit="1" customWidth="1"/>
    <col min="101" max="101" width="9.140625" style="66" customWidth="1"/>
    <col min="102" max="102" width="13.140625" style="66" customWidth="1"/>
    <col min="103" max="103" width="9.85546875" style="66" customWidth="1"/>
    <col min="104" max="104" width="9.140625" style="66" customWidth="1"/>
    <col min="105" max="110" width="11.5703125" style="66" customWidth="1"/>
    <col min="111" max="111" width="11.5703125" style="66" hidden="1" customWidth="1"/>
    <col min="112" max="112" width="3" style="66" customWidth="1"/>
    <col min="113" max="114" width="12.85546875" style="66" customWidth="1"/>
    <col min="115" max="116" width="10.5703125" style="66" customWidth="1"/>
    <col min="117" max="117" width="13.7109375" style="66" customWidth="1"/>
    <col min="118" max="118" width="13.28515625" style="66" customWidth="1"/>
    <col min="119" max="119" width="10.85546875" style="66" customWidth="1"/>
    <col min="120" max="120" width="10.140625" style="66" customWidth="1"/>
    <col min="121" max="121" width="10.42578125" style="66" bestFit="1" customWidth="1"/>
    <col min="122" max="125" width="9.140625" style="66" customWidth="1"/>
    <col min="126" max="126" width="9.28515625" style="66" customWidth="1"/>
    <col min="127" max="129" width="9.140625" style="66" customWidth="1"/>
    <col min="130" max="130" width="9.7109375" style="66" customWidth="1"/>
    <col min="131" max="132" width="9.140625" style="66" customWidth="1"/>
    <col min="133" max="133" width="9.140625" style="66" hidden="1" customWidth="1"/>
    <col min="134" max="135" width="9.140625" style="66" customWidth="1"/>
    <col min="136" max="136" width="9.140625" style="66" hidden="1" customWidth="1"/>
    <col min="137" max="137" width="9.85546875" style="66" bestFit="1" customWidth="1"/>
    <col min="138" max="138" width="9.140625" style="66" customWidth="1"/>
    <col min="139" max="139" width="13.140625" style="66" customWidth="1"/>
    <col min="140" max="140" width="9.85546875" style="66" customWidth="1"/>
    <col min="141" max="141" width="9.140625" style="66" customWidth="1"/>
    <col min="142" max="147" width="11.5703125" style="66" customWidth="1"/>
    <col min="148" max="148" width="11.5703125" style="66" hidden="1" customWidth="1"/>
    <col min="149" max="149" width="3" style="66" customWidth="1"/>
    <col min="150" max="151" width="12.85546875" style="66" customWidth="1"/>
    <col min="152" max="153" width="10.5703125" style="66" customWidth="1"/>
    <col min="154" max="154" width="13.7109375" style="66" customWidth="1"/>
    <col min="155" max="155" width="13.28515625" style="66" customWidth="1"/>
    <col min="156" max="156" width="10.85546875" style="66" customWidth="1"/>
    <col min="157" max="157" width="10.140625" style="66" customWidth="1"/>
    <col min="158" max="158" width="10.42578125" style="66" bestFit="1" customWidth="1"/>
    <col min="159" max="162" width="9.140625" style="66" customWidth="1"/>
    <col min="163" max="163" width="9.28515625" style="66" customWidth="1"/>
    <col min="164" max="166" width="9.140625" style="66" customWidth="1"/>
    <col min="167" max="167" width="9.7109375" style="66" customWidth="1"/>
    <col min="168" max="169" width="9.140625" style="66" customWidth="1"/>
    <col min="170" max="170" width="9.140625" style="66" hidden="1" customWidth="1"/>
    <col min="171" max="172" width="9.140625" style="66" customWidth="1"/>
    <col min="173" max="173" width="9.140625" style="66" hidden="1" customWidth="1"/>
    <col min="174" max="174" width="9.85546875" style="66" bestFit="1" customWidth="1"/>
    <col min="175" max="175" width="9.140625" style="66" customWidth="1"/>
    <col min="176" max="176" width="13.140625" style="66" customWidth="1"/>
    <col min="177" max="177" width="9.85546875" style="66" customWidth="1"/>
    <col min="178" max="178" width="9.140625" style="66" customWidth="1"/>
    <col min="179" max="184" width="11.5703125" style="66" customWidth="1"/>
    <col min="185" max="185" width="11.5703125" style="66" hidden="1" customWidth="1"/>
    <col min="186" max="186" width="2.85546875" style="66" customWidth="1"/>
    <col min="187" max="188" width="12.85546875" style="66" customWidth="1"/>
    <col min="189" max="190" width="10.5703125" style="66" customWidth="1"/>
    <col min="191" max="191" width="13.7109375" style="66" customWidth="1"/>
    <col min="192" max="192" width="13.28515625" style="66" customWidth="1"/>
    <col min="193" max="193" width="10.85546875" style="66" customWidth="1"/>
    <col min="194" max="194" width="10.140625" style="66" customWidth="1"/>
    <col min="195" max="195" width="10.42578125" style="66" bestFit="1" customWidth="1"/>
    <col min="196" max="199" width="9.140625" style="66" customWidth="1"/>
    <col min="200" max="200" width="9.28515625" style="66" customWidth="1"/>
    <col min="201" max="203" width="9.140625" style="66" customWidth="1"/>
    <col min="204" max="204" width="9.7109375" style="66" customWidth="1"/>
    <col min="205" max="206" width="9.140625" style="66" customWidth="1"/>
    <col min="207" max="207" width="9.140625" style="66" hidden="1" customWidth="1"/>
    <col min="208" max="209" width="9.140625" style="66" customWidth="1"/>
    <col min="210" max="210" width="9.140625" style="66" hidden="1" customWidth="1"/>
    <col min="211" max="211" width="9.85546875" style="66" bestFit="1" customWidth="1"/>
    <col min="212" max="212" width="9.140625" style="66" customWidth="1"/>
    <col min="213" max="213" width="13.140625" style="66" customWidth="1"/>
    <col min="214" max="214" width="9.85546875" style="66" customWidth="1"/>
    <col min="215" max="215" width="9.140625" style="66" customWidth="1"/>
    <col min="216" max="218" width="11.5703125" style="66" customWidth="1"/>
    <col min="219" max="219" width="12.7109375" style="66" customWidth="1"/>
    <col min="220" max="221" width="11.5703125" style="66" customWidth="1"/>
    <col min="222" max="222" width="11.5703125" style="66" hidden="1" customWidth="1"/>
    <col min="223" max="223" width="2.28515625" style="66" customWidth="1"/>
    <col min="224" max="224" width="9.140625" style="66" customWidth="1"/>
    <col min="225" max="16384" width="11.5703125" style="66"/>
  </cols>
  <sheetData>
    <row r="1" spans="1:225" x14ac:dyDescent="0.25">
      <c r="A1" s="1"/>
      <c r="B1" s="1"/>
      <c r="C1" s="1"/>
      <c r="HE1" s="1014" t="s">
        <v>359</v>
      </c>
      <c r="HF1" s="1014"/>
      <c r="HG1" s="1014"/>
      <c r="HH1" s="1014"/>
      <c r="HI1" s="1014"/>
      <c r="HJ1" s="1014"/>
      <c r="HK1" s="1014"/>
      <c r="HL1" s="1014"/>
      <c r="HM1" s="1014"/>
      <c r="HN1" s="1014"/>
    </row>
    <row r="2" spans="1:225" x14ac:dyDescent="0.25">
      <c r="A2" s="366"/>
      <c r="B2" s="366"/>
      <c r="C2" s="1014" t="s">
        <v>357</v>
      </c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U2" s="1014"/>
      <c r="V2" s="1014"/>
      <c r="W2" s="1014"/>
      <c r="X2" s="1014"/>
      <c r="Y2" s="1014"/>
      <c r="Z2" s="1014"/>
      <c r="AA2" s="1014"/>
      <c r="AB2" s="1014"/>
      <c r="AC2" s="1014"/>
      <c r="AD2" s="1014"/>
      <c r="AE2" s="1014"/>
      <c r="AF2" s="1014"/>
      <c r="AG2" s="1014"/>
      <c r="AH2" s="1014"/>
      <c r="AI2" s="1014"/>
      <c r="AJ2" s="1014"/>
      <c r="AK2" s="1014"/>
      <c r="AN2" s="1014" t="s">
        <v>357</v>
      </c>
      <c r="AO2" s="1014"/>
      <c r="AP2" s="1014"/>
      <c r="AQ2" s="1014"/>
      <c r="AR2" s="1014"/>
      <c r="AS2" s="1014"/>
      <c r="AT2" s="1014"/>
      <c r="AU2" s="1014"/>
      <c r="AV2" s="1014"/>
      <c r="AW2" s="1014"/>
      <c r="AX2" s="1014"/>
      <c r="AY2" s="1014"/>
      <c r="AZ2" s="1014"/>
      <c r="BA2" s="1014"/>
      <c r="BB2" s="1014"/>
      <c r="BC2" s="1014"/>
      <c r="BD2" s="1014"/>
      <c r="BE2" s="1014"/>
      <c r="BF2" s="1014"/>
      <c r="BG2" s="1014"/>
      <c r="BH2" s="1014"/>
      <c r="BI2" s="1014"/>
      <c r="BJ2" s="1014"/>
      <c r="BK2" s="1014"/>
      <c r="BL2" s="1014"/>
      <c r="BM2" s="1014"/>
      <c r="BN2" s="1014"/>
      <c r="BO2" s="1014"/>
      <c r="BP2" s="1014"/>
      <c r="BQ2" s="1014"/>
      <c r="BR2" s="1014"/>
      <c r="BS2" s="1014"/>
      <c r="BT2" s="1014"/>
      <c r="BU2" s="1014"/>
      <c r="BV2" s="1014"/>
      <c r="BY2" s="1014" t="s">
        <v>357</v>
      </c>
      <c r="BZ2" s="1014"/>
      <c r="CA2" s="1014"/>
      <c r="CB2" s="1014"/>
      <c r="CC2" s="1014"/>
      <c r="CD2" s="1014"/>
      <c r="CE2" s="1014"/>
      <c r="CF2" s="1014"/>
      <c r="CG2" s="1014"/>
      <c r="CH2" s="1014"/>
      <c r="CI2" s="1014"/>
      <c r="CJ2" s="1014"/>
      <c r="CK2" s="1014"/>
      <c r="CL2" s="1014"/>
      <c r="CM2" s="1014"/>
      <c r="CN2" s="1014"/>
      <c r="CO2" s="1014"/>
      <c r="CP2" s="1014"/>
      <c r="CQ2" s="1014"/>
      <c r="CR2" s="1014"/>
      <c r="CS2" s="1014"/>
      <c r="CT2" s="1014"/>
      <c r="CU2" s="1014"/>
      <c r="CV2" s="1014"/>
      <c r="CW2" s="1014"/>
      <c r="CX2" s="1014"/>
      <c r="CY2" s="1014"/>
      <c r="CZ2" s="1014"/>
      <c r="DA2" s="1014"/>
      <c r="DB2" s="1014"/>
      <c r="DC2" s="1014"/>
      <c r="DD2" s="1014"/>
      <c r="DE2" s="1014"/>
      <c r="DF2" s="1014"/>
      <c r="DG2" s="1014"/>
      <c r="DJ2" s="1014" t="s">
        <v>357</v>
      </c>
      <c r="DK2" s="1014"/>
      <c r="DL2" s="1014"/>
      <c r="DM2" s="1014"/>
      <c r="DN2" s="1014"/>
      <c r="DO2" s="1014"/>
      <c r="DP2" s="1014"/>
      <c r="DQ2" s="1014"/>
      <c r="DR2" s="1014"/>
      <c r="DS2" s="1014"/>
      <c r="DT2" s="1014"/>
      <c r="DU2" s="1014"/>
      <c r="DV2" s="1014"/>
      <c r="DW2" s="1014"/>
      <c r="DX2" s="1014"/>
      <c r="DY2" s="1014"/>
      <c r="DZ2" s="1014"/>
      <c r="EA2" s="1014"/>
      <c r="EB2" s="1014"/>
      <c r="EC2" s="1014"/>
      <c r="ED2" s="1014"/>
      <c r="EE2" s="1014"/>
      <c r="EF2" s="1014"/>
      <c r="EG2" s="1014"/>
      <c r="EH2" s="1014"/>
      <c r="EI2" s="1014"/>
      <c r="EJ2" s="1014"/>
      <c r="EK2" s="1014"/>
      <c r="EL2" s="1014"/>
      <c r="EM2" s="1014"/>
      <c r="EN2" s="1014"/>
      <c r="EO2" s="1014"/>
      <c r="EP2" s="1014"/>
      <c r="EQ2" s="1014"/>
      <c r="ER2" s="1014"/>
      <c r="EU2" s="1014" t="s">
        <v>357</v>
      </c>
      <c r="EV2" s="1014"/>
      <c r="EW2" s="1014"/>
      <c r="EX2" s="1014"/>
      <c r="EY2" s="1014"/>
      <c r="EZ2" s="1014"/>
      <c r="FA2" s="1014"/>
      <c r="FB2" s="1014"/>
      <c r="FC2" s="1014"/>
      <c r="FD2" s="1014"/>
      <c r="FE2" s="1014"/>
      <c r="FF2" s="1014"/>
      <c r="FG2" s="1014"/>
      <c r="FH2" s="1014"/>
      <c r="FI2" s="1014"/>
      <c r="FJ2" s="1014"/>
      <c r="FK2" s="1014"/>
      <c r="FL2" s="1014"/>
      <c r="FM2" s="1014"/>
      <c r="FN2" s="1014"/>
      <c r="FO2" s="1014"/>
      <c r="FP2" s="1014"/>
      <c r="FQ2" s="1014"/>
      <c r="FR2" s="1014"/>
      <c r="FS2" s="1014"/>
      <c r="FT2" s="1014"/>
      <c r="FU2" s="1014"/>
      <c r="FV2" s="1014"/>
      <c r="FW2" s="1014"/>
      <c r="FX2" s="1014"/>
      <c r="FY2" s="1014"/>
      <c r="FZ2" s="1014"/>
      <c r="GA2" s="1014"/>
      <c r="GB2" s="1014"/>
      <c r="GC2" s="1014"/>
      <c r="GF2" s="1014" t="s">
        <v>357</v>
      </c>
      <c r="GG2" s="1014"/>
      <c r="GH2" s="1014"/>
      <c r="GI2" s="1014"/>
      <c r="GJ2" s="1014"/>
      <c r="GK2" s="1014"/>
      <c r="GL2" s="1014"/>
      <c r="GM2" s="1014"/>
      <c r="GN2" s="1014"/>
      <c r="GO2" s="1014"/>
      <c r="GP2" s="1014"/>
      <c r="GQ2" s="1014"/>
      <c r="GR2" s="1014"/>
      <c r="GS2" s="1014"/>
      <c r="GT2" s="1014"/>
      <c r="GU2" s="1014"/>
      <c r="GV2" s="1014"/>
      <c r="GW2" s="1014"/>
      <c r="GX2" s="1014"/>
      <c r="GY2" s="1014"/>
      <c r="GZ2" s="1014"/>
      <c r="HA2" s="1014"/>
      <c r="HB2" s="1014"/>
      <c r="HC2" s="1014"/>
      <c r="HD2" s="1014"/>
      <c r="HE2" s="1014"/>
      <c r="HF2" s="1014"/>
      <c r="HG2" s="1014"/>
      <c r="HH2" s="1014"/>
      <c r="HI2" s="1014"/>
      <c r="HJ2" s="1014"/>
      <c r="HK2" s="1014"/>
      <c r="HL2" s="1014"/>
      <c r="HM2" s="1014"/>
      <c r="HN2" s="1014"/>
    </row>
    <row r="3" spans="1:225" ht="15.75" customHeight="1" x14ac:dyDescent="0.25">
      <c r="A3" s="365"/>
      <c r="B3" s="365"/>
      <c r="C3" s="985" t="s">
        <v>358</v>
      </c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985"/>
      <c r="O3" s="985"/>
      <c r="P3" s="985"/>
      <c r="Q3" s="985"/>
      <c r="R3" s="985"/>
      <c r="S3" s="985"/>
      <c r="T3" s="985"/>
      <c r="U3" s="985"/>
      <c r="V3" s="985"/>
      <c r="W3" s="985"/>
      <c r="X3" s="985"/>
      <c r="Y3" s="985"/>
      <c r="Z3" s="985"/>
      <c r="AA3" s="985"/>
      <c r="AB3" s="985"/>
      <c r="AC3" s="985"/>
      <c r="AD3" s="985"/>
      <c r="AE3" s="985"/>
      <c r="AF3" s="985"/>
      <c r="AG3" s="985"/>
      <c r="AH3" s="985"/>
      <c r="AI3" s="985"/>
      <c r="AJ3" s="985"/>
      <c r="AK3" s="985"/>
      <c r="AN3" s="985" t="s">
        <v>358</v>
      </c>
      <c r="AO3" s="985"/>
      <c r="AP3" s="985"/>
      <c r="AQ3" s="985"/>
      <c r="AR3" s="985"/>
      <c r="AS3" s="985"/>
      <c r="AT3" s="985"/>
      <c r="AU3" s="985"/>
      <c r="AV3" s="985"/>
      <c r="AW3" s="985"/>
      <c r="AX3" s="985"/>
      <c r="AY3" s="985"/>
      <c r="AZ3" s="985"/>
      <c r="BA3" s="985"/>
      <c r="BB3" s="985"/>
      <c r="BC3" s="985"/>
      <c r="BD3" s="985"/>
      <c r="BE3" s="985"/>
      <c r="BF3" s="985"/>
      <c r="BG3" s="985"/>
      <c r="BH3" s="985"/>
      <c r="BI3" s="985"/>
      <c r="BJ3" s="985"/>
      <c r="BK3" s="985"/>
      <c r="BL3" s="985"/>
      <c r="BM3" s="985"/>
      <c r="BN3" s="985"/>
      <c r="BO3" s="985"/>
      <c r="BP3" s="985"/>
      <c r="BQ3" s="985"/>
      <c r="BR3" s="985"/>
      <c r="BS3" s="985"/>
      <c r="BT3" s="985"/>
      <c r="BU3" s="985"/>
      <c r="BV3" s="985"/>
      <c r="BY3" s="985" t="s">
        <v>358</v>
      </c>
      <c r="BZ3" s="985"/>
      <c r="CA3" s="985"/>
      <c r="CB3" s="985"/>
      <c r="CC3" s="985"/>
      <c r="CD3" s="985"/>
      <c r="CE3" s="985"/>
      <c r="CF3" s="985"/>
      <c r="CG3" s="985"/>
      <c r="CH3" s="985"/>
      <c r="CI3" s="985"/>
      <c r="CJ3" s="985"/>
      <c r="CK3" s="985"/>
      <c r="CL3" s="985"/>
      <c r="CM3" s="985"/>
      <c r="CN3" s="985"/>
      <c r="CO3" s="985"/>
      <c r="CP3" s="985"/>
      <c r="CQ3" s="985"/>
      <c r="CR3" s="985"/>
      <c r="CS3" s="985"/>
      <c r="CT3" s="985"/>
      <c r="CU3" s="985"/>
      <c r="CV3" s="985"/>
      <c r="CW3" s="985"/>
      <c r="CX3" s="985"/>
      <c r="CY3" s="985"/>
      <c r="CZ3" s="985"/>
      <c r="DA3" s="985"/>
      <c r="DB3" s="985"/>
      <c r="DC3" s="985"/>
      <c r="DD3" s="985"/>
      <c r="DE3" s="985"/>
      <c r="DF3" s="985"/>
      <c r="DG3" s="985"/>
      <c r="DJ3" s="985" t="s">
        <v>358</v>
      </c>
      <c r="DK3" s="985"/>
      <c r="DL3" s="985"/>
      <c r="DM3" s="985"/>
      <c r="DN3" s="985"/>
      <c r="DO3" s="985"/>
      <c r="DP3" s="985"/>
      <c r="DQ3" s="985"/>
      <c r="DR3" s="985"/>
      <c r="DS3" s="985"/>
      <c r="DT3" s="985"/>
      <c r="DU3" s="985"/>
      <c r="DV3" s="985"/>
      <c r="DW3" s="985"/>
      <c r="DX3" s="985"/>
      <c r="DY3" s="985"/>
      <c r="DZ3" s="985"/>
      <c r="EA3" s="985"/>
      <c r="EB3" s="985"/>
      <c r="EC3" s="985"/>
      <c r="ED3" s="985"/>
      <c r="EE3" s="985"/>
      <c r="EF3" s="985"/>
      <c r="EG3" s="985"/>
      <c r="EH3" s="985"/>
      <c r="EI3" s="985"/>
      <c r="EJ3" s="985"/>
      <c r="EK3" s="985"/>
      <c r="EL3" s="985"/>
      <c r="EM3" s="985"/>
      <c r="EN3" s="985"/>
      <c r="EO3" s="985"/>
      <c r="EP3" s="985"/>
      <c r="EQ3" s="985"/>
      <c r="ER3" s="985"/>
      <c r="EU3" s="985" t="s">
        <v>358</v>
      </c>
      <c r="EV3" s="985"/>
      <c r="EW3" s="985"/>
      <c r="EX3" s="985"/>
      <c r="EY3" s="985"/>
      <c r="EZ3" s="985"/>
      <c r="FA3" s="985"/>
      <c r="FB3" s="985"/>
      <c r="FC3" s="985"/>
      <c r="FD3" s="985"/>
      <c r="FE3" s="985"/>
      <c r="FF3" s="985"/>
      <c r="FG3" s="985"/>
      <c r="FH3" s="985"/>
      <c r="FI3" s="985"/>
      <c r="FJ3" s="985"/>
      <c r="FK3" s="985"/>
      <c r="FL3" s="985"/>
      <c r="FM3" s="985"/>
      <c r="FN3" s="985"/>
      <c r="FO3" s="985"/>
      <c r="FP3" s="985"/>
      <c r="FQ3" s="985"/>
      <c r="FR3" s="985"/>
      <c r="FS3" s="985"/>
      <c r="FT3" s="985"/>
      <c r="FU3" s="985"/>
      <c r="FV3" s="985"/>
      <c r="FW3" s="985"/>
      <c r="FX3" s="985"/>
      <c r="FY3" s="985"/>
      <c r="FZ3" s="985"/>
      <c r="GA3" s="985"/>
      <c r="GB3" s="985"/>
      <c r="GC3" s="985"/>
      <c r="GF3" s="985" t="s">
        <v>358</v>
      </c>
      <c r="GG3" s="985"/>
      <c r="GH3" s="985"/>
      <c r="GI3" s="985"/>
      <c r="GJ3" s="985"/>
      <c r="GK3" s="985"/>
      <c r="GL3" s="985"/>
      <c r="GM3" s="985"/>
      <c r="GN3" s="985"/>
      <c r="GO3" s="985"/>
      <c r="GP3" s="985"/>
      <c r="GQ3" s="985"/>
      <c r="GR3" s="985"/>
      <c r="GS3" s="985"/>
      <c r="GT3" s="985"/>
      <c r="GU3" s="985"/>
      <c r="GV3" s="985"/>
      <c r="GW3" s="985"/>
      <c r="GX3" s="985"/>
      <c r="GY3" s="985"/>
      <c r="GZ3" s="985"/>
      <c r="HA3" s="985"/>
      <c r="HB3" s="985"/>
      <c r="HC3" s="985"/>
      <c r="HD3" s="985"/>
      <c r="HE3" s="985"/>
      <c r="HF3" s="985"/>
      <c r="HG3" s="985"/>
      <c r="HH3" s="985"/>
      <c r="HI3" s="985"/>
      <c r="HJ3" s="985"/>
      <c r="HK3" s="985"/>
      <c r="HL3" s="985"/>
      <c r="HM3" s="985"/>
      <c r="HN3" s="985"/>
    </row>
    <row r="4" spans="1:225" x14ac:dyDescent="0.25">
      <c r="A4" s="367"/>
      <c r="B4" s="367"/>
      <c r="C4" s="1015" t="s">
        <v>239</v>
      </c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N4" s="1015" t="s">
        <v>239</v>
      </c>
      <c r="AO4" s="1015"/>
      <c r="AP4" s="1015"/>
      <c r="AQ4" s="1015"/>
      <c r="AR4" s="1015"/>
      <c r="AS4" s="1015"/>
      <c r="AT4" s="1015"/>
      <c r="AU4" s="1015"/>
      <c r="AV4" s="1015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5"/>
      <c r="BM4" s="1015"/>
      <c r="BN4" s="1015"/>
      <c r="BO4" s="1015"/>
      <c r="BP4" s="1015"/>
      <c r="BQ4" s="1015"/>
      <c r="BR4" s="1015"/>
      <c r="BS4" s="1015"/>
      <c r="BT4" s="1015"/>
      <c r="BU4" s="1015"/>
      <c r="BV4" s="1015"/>
      <c r="BY4" s="1015" t="s">
        <v>239</v>
      </c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J4" s="1015" t="s">
        <v>239</v>
      </c>
      <c r="DK4" s="1015"/>
      <c r="DL4" s="1015"/>
      <c r="DM4" s="1015"/>
      <c r="DN4" s="1015"/>
      <c r="DO4" s="1015"/>
      <c r="DP4" s="1015"/>
      <c r="DQ4" s="1015"/>
      <c r="DR4" s="1015"/>
      <c r="DS4" s="1015"/>
      <c r="DT4" s="1015"/>
      <c r="DU4" s="1015"/>
      <c r="DV4" s="1015"/>
      <c r="DW4" s="1015"/>
      <c r="DX4" s="1015"/>
      <c r="DY4" s="1015"/>
      <c r="DZ4" s="1015"/>
      <c r="EA4" s="1015"/>
      <c r="EB4" s="1015"/>
      <c r="EC4" s="1015"/>
      <c r="ED4" s="1015"/>
      <c r="EE4" s="1015"/>
      <c r="EF4" s="1015"/>
      <c r="EG4" s="1015"/>
      <c r="EH4" s="1015"/>
      <c r="EI4" s="1015"/>
      <c r="EJ4" s="1015"/>
      <c r="EK4" s="1015"/>
      <c r="EL4" s="1015"/>
      <c r="EM4" s="1015"/>
      <c r="EN4" s="1015"/>
      <c r="EO4" s="1015"/>
      <c r="EP4" s="1015"/>
      <c r="EQ4" s="1015"/>
      <c r="ER4" s="1015"/>
      <c r="EU4" s="1015" t="s">
        <v>239</v>
      </c>
      <c r="EV4" s="1015"/>
      <c r="EW4" s="1015"/>
      <c r="EX4" s="1015"/>
      <c r="EY4" s="1015"/>
      <c r="EZ4" s="1015"/>
      <c r="FA4" s="1015"/>
      <c r="FB4" s="1015"/>
      <c r="FC4" s="1015"/>
      <c r="FD4" s="1015"/>
      <c r="FE4" s="1015"/>
      <c r="FF4" s="1015"/>
      <c r="FG4" s="1015"/>
      <c r="FH4" s="1015"/>
      <c r="FI4" s="1015"/>
      <c r="FJ4" s="1015"/>
      <c r="FK4" s="1015"/>
      <c r="FL4" s="1015"/>
      <c r="FM4" s="1015"/>
      <c r="FN4" s="1015"/>
      <c r="FO4" s="1015"/>
      <c r="FP4" s="1015"/>
      <c r="FQ4" s="1015"/>
      <c r="FR4" s="1015"/>
      <c r="FS4" s="1015"/>
      <c r="FT4" s="1015"/>
      <c r="FU4" s="1015"/>
      <c r="FV4" s="1015"/>
      <c r="FW4" s="1015"/>
      <c r="FX4" s="1015"/>
      <c r="FY4" s="1015"/>
      <c r="FZ4" s="1015"/>
      <c r="GA4" s="1015"/>
      <c r="GB4" s="1015"/>
      <c r="GC4" s="1015"/>
      <c r="GF4" s="1015" t="s">
        <v>239</v>
      </c>
      <c r="GG4" s="1015"/>
      <c r="GH4" s="1015"/>
      <c r="GI4" s="1015"/>
      <c r="GJ4" s="1015"/>
      <c r="GK4" s="1015"/>
      <c r="GL4" s="1015"/>
      <c r="GM4" s="1015"/>
      <c r="GN4" s="1015"/>
      <c r="GO4" s="1015"/>
      <c r="GP4" s="1015"/>
      <c r="GQ4" s="1015"/>
      <c r="GR4" s="1015"/>
      <c r="GS4" s="1015"/>
      <c r="GT4" s="1015"/>
      <c r="GU4" s="1015"/>
      <c r="GV4" s="1015"/>
      <c r="GW4" s="1015"/>
      <c r="GX4" s="1015"/>
      <c r="GY4" s="1015"/>
      <c r="GZ4" s="1015"/>
      <c r="HA4" s="1015"/>
      <c r="HB4" s="1015"/>
      <c r="HC4" s="1015"/>
      <c r="HD4" s="1015"/>
      <c r="HE4" s="1015"/>
      <c r="HF4" s="1015"/>
      <c r="HG4" s="1015"/>
      <c r="HH4" s="1015"/>
      <c r="HI4" s="1015"/>
      <c r="HJ4" s="1015"/>
      <c r="HK4" s="1015"/>
      <c r="HL4" s="1015"/>
      <c r="HM4" s="1015"/>
      <c r="HN4" s="1015"/>
    </row>
    <row r="5" spans="1:225" ht="15.75" customHeight="1" x14ac:dyDescent="0.25">
      <c r="A5" s="368"/>
      <c r="B5" s="368"/>
      <c r="C5" s="1016" t="s">
        <v>266</v>
      </c>
      <c r="D5" s="1016"/>
      <c r="E5" s="1016"/>
      <c r="F5" s="1016"/>
      <c r="G5" s="1016"/>
      <c r="H5" s="1016"/>
      <c r="I5" s="1016"/>
      <c r="J5" s="1016"/>
      <c r="K5" s="1016"/>
      <c r="L5" s="1016"/>
      <c r="M5" s="1016"/>
      <c r="N5" s="1016"/>
      <c r="O5" s="1016"/>
      <c r="P5" s="1016"/>
      <c r="Q5" s="1016"/>
      <c r="R5" s="1016"/>
      <c r="S5" s="1016"/>
      <c r="T5" s="1016"/>
      <c r="U5" s="1016"/>
      <c r="V5" s="1016"/>
      <c r="W5" s="1016"/>
      <c r="X5" s="1016"/>
      <c r="Y5" s="1016"/>
      <c r="Z5" s="1016"/>
      <c r="AA5" s="1016"/>
      <c r="AB5" s="1016"/>
      <c r="AC5" s="1016"/>
      <c r="AD5" s="1016"/>
      <c r="AE5" s="1016"/>
      <c r="AF5" s="1016"/>
      <c r="AG5" s="1016"/>
      <c r="AH5" s="1016"/>
      <c r="AI5" s="1016"/>
      <c r="AJ5" s="1016"/>
      <c r="AK5" s="1016"/>
      <c r="AN5" s="1016" t="s">
        <v>266</v>
      </c>
      <c r="AO5" s="1016"/>
      <c r="AP5" s="1016"/>
      <c r="AQ5" s="1016"/>
      <c r="AR5" s="1016"/>
      <c r="AS5" s="1016"/>
      <c r="AT5" s="1016"/>
      <c r="AU5" s="1016"/>
      <c r="AV5" s="1016"/>
      <c r="AW5" s="1016"/>
      <c r="AX5" s="1016"/>
      <c r="AY5" s="1016"/>
      <c r="AZ5" s="1016"/>
      <c r="BA5" s="1016"/>
      <c r="BB5" s="1016"/>
      <c r="BC5" s="1016"/>
      <c r="BD5" s="1016"/>
      <c r="BE5" s="1016"/>
      <c r="BF5" s="1016"/>
      <c r="BG5" s="1016"/>
      <c r="BH5" s="1016"/>
      <c r="BI5" s="1016"/>
      <c r="BJ5" s="1016"/>
      <c r="BK5" s="1016"/>
      <c r="BL5" s="1016"/>
      <c r="BM5" s="1016"/>
      <c r="BN5" s="1016"/>
      <c r="BO5" s="1016"/>
      <c r="BP5" s="1016"/>
      <c r="BQ5" s="1016"/>
      <c r="BR5" s="1016"/>
      <c r="BS5" s="1016"/>
      <c r="BT5" s="1016"/>
      <c r="BU5" s="1016"/>
      <c r="BV5" s="1016"/>
      <c r="BY5" s="1016" t="s">
        <v>266</v>
      </c>
      <c r="BZ5" s="1016"/>
      <c r="CA5" s="1016"/>
      <c r="CB5" s="1016"/>
      <c r="CC5" s="1016"/>
      <c r="CD5" s="1016"/>
      <c r="CE5" s="1016"/>
      <c r="CF5" s="1016"/>
      <c r="CG5" s="1016"/>
      <c r="CH5" s="1016"/>
      <c r="CI5" s="1016"/>
      <c r="CJ5" s="1016"/>
      <c r="CK5" s="1016"/>
      <c r="CL5" s="1016"/>
      <c r="CM5" s="1016"/>
      <c r="CN5" s="1016"/>
      <c r="CO5" s="1016"/>
      <c r="CP5" s="1016"/>
      <c r="CQ5" s="1016"/>
      <c r="CR5" s="1016"/>
      <c r="CS5" s="1016"/>
      <c r="CT5" s="1016"/>
      <c r="CU5" s="1016"/>
      <c r="CV5" s="1016"/>
      <c r="CW5" s="1016"/>
      <c r="CX5" s="1016"/>
      <c r="CY5" s="1016"/>
      <c r="CZ5" s="1016"/>
      <c r="DA5" s="1016"/>
      <c r="DB5" s="1016"/>
      <c r="DC5" s="1016"/>
      <c r="DD5" s="1016"/>
      <c r="DE5" s="1016"/>
      <c r="DF5" s="1016"/>
      <c r="DG5" s="1016"/>
      <c r="DJ5" s="1016" t="s">
        <v>266</v>
      </c>
      <c r="DK5" s="1016"/>
      <c r="DL5" s="1016"/>
      <c r="DM5" s="1016"/>
      <c r="DN5" s="1016"/>
      <c r="DO5" s="1016"/>
      <c r="DP5" s="1016"/>
      <c r="DQ5" s="1016"/>
      <c r="DR5" s="1016"/>
      <c r="DS5" s="1016"/>
      <c r="DT5" s="1016"/>
      <c r="DU5" s="1016"/>
      <c r="DV5" s="1016"/>
      <c r="DW5" s="1016"/>
      <c r="DX5" s="1016"/>
      <c r="DY5" s="1016"/>
      <c r="DZ5" s="1016"/>
      <c r="EA5" s="1016"/>
      <c r="EB5" s="1016"/>
      <c r="EC5" s="1016"/>
      <c r="ED5" s="1016"/>
      <c r="EE5" s="1016"/>
      <c r="EF5" s="1016"/>
      <c r="EG5" s="1016"/>
      <c r="EH5" s="1016"/>
      <c r="EI5" s="1016"/>
      <c r="EJ5" s="1016"/>
      <c r="EK5" s="1016"/>
      <c r="EL5" s="1016"/>
      <c r="EM5" s="1016"/>
      <c r="EN5" s="1016"/>
      <c r="EO5" s="1016"/>
      <c r="EP5" s="1016"/>
      <c r="EQ5" s="1016"/>
      <c r="ER5" s="1016"/>
      <c r="EU5" s="1016" t="s">
        <v>266</v>
      </c>
      <c r="EV5" s="1016"/>
      <c r="EW5" s="1016"/>
      <c r="EX5" s="1016"/>
      <c r="EY5" s="1016"/>
      <c r="EZ5" s="1016"/>
      <c r="FA5" s="1016"/>
      <c r="FB5" s="1016"/>
      <c r="FC5" s="1016"/>
      <c r="FD5" s="1016"/>
      <c r="FE5" s="1016"/>
      <c r="FF5" s="1016"/>
      <c r="FG5" s="1016"/>
      <c r="FH5" s="1016"/>
      <c r="FI5" s="1016"/>
      <c r="FJ5" s="1016"/>
      <c r="FK5" s="1016"/>
      <c r="FL5" s="1016"/>
      <c r="FM5" s="1016"/>
      <c r="FN5" s="1016"/>
      <c r="FO5" s="1016"/>
      <c r="FP5" s="1016"/>
      <c r="FQ5" s="1016"/>
      <c r="FR5" s="1016"/>
      <c r="FS5" s="1016"/>
      <c r="FT5" s="1016"/>
      <c r="FU5" s="1016"/>
      <c r="FV5" s="1016"/>
      <c r="FW5" s="1016"/>
      <c r="FX5" s="1016"/>
      <c r="FY5" s="1016"/>
      <c r="FZ5" s="1016"/>
      <c r="GA5" s="1016"/>
      <c r="GB5" s="1016"/>
      <c r="GC5" s="1016"/>
      <c r="GF5" s="1016" t="s">
        <v>266</v>
      </c>
      <c r="GG5" s="1016"/>
      <c r="GH5" s="1016"/>
      <c r="GI5" s="1016"/>
      <c r="GJ5" s="1016"/>
      <c r="GK5" s="1016"/>
      <c r="GL5" s="1016"/>
      <c r="GM5" s="1016"/>
      <c r="GN5" s="1016"/>
      <c r="GO5" s="1016"/>
      <c r="GP5" s="1016"/>
      <c r="GQ5" s="1016"/>
      <c r="GR5" s="1016"/>
      <c r="GS5" s="1016"/>
      <c r="GT5" s="1016"/>
      <c r="GU5" s="1016"/>
      <c r="GV5" s="1016"/>
      <c r="GW5" s="1016"/>
      <c r="GX5" s="1016"/>
      <c r="GY5" s="1016"/>
      <c r="GZ5" s="1016"/>
      <c r="HA5" s="1016"/>
      <c r="HB5" s="1016"/>
      <c r="HC5" s="1016"/>
      <c r="HD5" s="1016"/>
      <c r="HE5" s="1016"/>
      <c r="HF5" s="1016"/>
      <c r="HG5" s="1016"/>
      <c r="HH5" s="1016"/>
      <c r="HI5" s="1016"/>
      <c r="HJ5" s="1016"/>
      <c r="HK5" s="1016"/>
      <c r="HL5" s="1016"/>
      <c r="HM5" s="1016"/>
      <c r="HN5" s="1016"/>
    </row>
    <row r="6" spans="1:225" s="114" customFormat="1" x14ac:dyDescent="0.25">
      <c r="B6" s="1021" t="s">
        <v>534</v>
      </c>
      <c r="C6" s="1021"/>
      <c r="D6" s="1021"/>
      <c r="E6" s="1021"/>
      <c r="F6" s="1021"/>
      <c r="G6" s="1021"/>
      <c r="H6" s="1021"/>
      <c r="I6" s="1021"/>
      <c r="J6" s="1021"/>
      <c r="K6" s="1021"/>
      <c r="L6" s="1021"/>
      <c r="M6" s="1021"/>
      <c r="N6" s="1021"/>
      <c r="O6" s="1021"/>
      <c r="P6" s="1021"/>
      <c r="Q6" s="1021"/>
      <c r="R6" s="1021"/>
      <c r="S6" s="1021"/>
      <c r="T6" s="1021"/>
      <c r="U6" s="1021"/>
      <c r="V6" s="1021"/>
      <c r="W6" s="1021"/>
      <c r="X6" s="1021"/>
      <c r="Y6" s="1021"/>
      <c r="Z6" s="1021"/>
      <c r="AA6" s="1021"/>
      <c r="AB6" s="1021"/>
      <c r="AC6" s="1021"/>
      <c r="AD6" s="1021"/>
      <c r="AE6" s="1021"/>
      <c r="AF6" s="1021"/>
      <c r="AG6" s="1021"/>
      <c r="AH6" s="1021"/>
      <c r="AI6" s="1021"/>
      <c r="AJ6" s="1021"/>
      <c r="AK6" s="1021"/>
      <c r="AM6" s="1021" t="s">
        <v>513</v>
      </c>
      <c r="AN6" s="1021"/>
      <c r="AO6" s="1021"/>
      <c r="AP6" s="1021"/>
      <c r="AQ6" s="1021"/>
      <c r="AR6" s="1021"/>
      <c r="AS6" s="1021"/>
      <c r="AT6" s="1021"/>
      <c r="AU6" s="1021"/>
      <c r="AV6" s="1021"/>
      <c r="AW6" s="1021"/>
      <c r="AX6" s="1021"/>
      <c r="AY6" s="1021"/>
      <c r="AZ6" s="1021"/>
      <c r="BA6" s="1021"/>
      <c r="BB6" s="1021"/>
      <c r="BC6" s="1021"/>
      <c r="BD6" s="1021"/>
      <c r="BE6" s="1021"/>
      <c r="BF6" s="1021"/>
      <c r="BG6" s="1021"/>
      <c r="BH6" s="1021"/>
      <c r="BI6" s="1021"/>
      <c r="BJ6" s="1021"/>
      <c r="BK6" s="1021"/>
      <c r="BL6" s="1021"/>
      <c r="BM6" s="1021"/>
      <c r="BN6" s="1021"/>
      <c r="BO6" s="1021"/>
      <c r="BP6" s="1021"/>
      <c r="BQ6" s="1021"/>
      <c r="BR6" s="1021"/>
      <c r="BS6" s="1021"/>
      <c r="BT6" s="1021"/>
      <c r="BU6" s="1021"/>
      <c r="BV6" s="1021"/>
      <c r="BX6" s="1021" t="s">
        <v>471</v>
      </c>
      <c r="BY6" s="1021"/>
      <c r="BZ6" s="1021"/>
      <c r="CA6" s="1021"/>
      <c r="CB6" s="1021"/>
      <c r="CC6" s="1021"/>
      <c r="CD6" s="1021"/>
      <c r="CE6" s="1021"/>
      <c r="CF6" s="1021"/>
      <c r="CG6" s="1021"/>
      <c r="CH6" s="1021"/>
      <c r="CI6" s="1021"/>
      <c r="CJ6" s="1021"/>
      <c r="CK6" s="1021"/>
      <c r="CL6" s="1021"/>
      <c r="CM6" s="1021"/>
      <c r="CN6" s="1021"/>
      <c r="CO6" s="1021"/>
      <c r="CP6" s="1021"/>
      <c r="CQ6" s="1021"/>
      <c r="CR6" s="1021"/>
      <c r="CS6" s="1021"/>
      <c r="CT6" s="1021"/>
      <c r="CU6" s="1021"/>
      <c r="CV6" s="1021"/>
      <c r="CW6" s="1021"/>
      <c r="CX6" s="1021"/>
      <c r="CY6" s="1021"/>
      <c r="CZ6" s="1021"/>
      <c r="DA6" s="1021"/>
      <c r="DB6" s="1021"/>
      <c r="DC6" s="1021"/>
      <c r="DD6" s="1021"/>
      <c r="DE6" s="1021"/>
      <c r="DF6" s="1021"/>
      <c r="DG6" s="1021"/>
      <c r="DI6" s="1021" t="s">
        <v>470</v>
      </c>
      <c r="DJ6" s="1021"/>
      <c r="DK6" s="1021"/>
      <c r="DL6" s="1021"/>
      <c r="DM6" s="1021"/>
      <c r="DN6" s="1021"/>
      <c r="DO6" s="1021"/>
      <c r="DP6" s="1021"/>
      <c r="DQ6" s="1021"/>
      <c r="DR6" s="1021"/>
      <c r="DS6" s="1021"/>
      <c r="DT6" s="1021"/>
      <c r="DU6" s="1021"/>
      <c r="DV6" s="1021"/>
      <c r="DW6" s="1021"/>
      <c r="DX6" s="1021"/>
      <c r="DY6" s="1021"/>
      <c r="DZ6" s="1021"/>
      <c r="EA6" s="1021"/>
      <c r="EB6" s="1021"/>
      <c r="EC6" s="1021"/>
      <c r="ED6" s="1021"/>
      <c r="EE6" s="1021"/>
      <c r="EF6" s="1021"/>
      <c r="EG6" s="1021"/>
      <c r="EH6" s="1021"/>
      <c r="EI6" s="1021"/>
      <c r="EJ6" s="1021"/>
      <c r="EK6" s="1021"/>
      <c r="EL6" s="1021"/>
      <c r="EM6" s="1021"/>
      <c r="EN6" s="1021"/>
      <c r="EO6" s="1021"/>
      <c r="EP6" s="1021"/>
      <c r="EQ6" s="1021"/>
      <c r="ER6" s="1021"/>
      <c r="ET6" s="1021" t="s">
        <v>482</v>
      </c>
      <c r="EU6" s="1021"/>
      <c r="EV6" s="1021"/>
      <c r="EW6" s="1021"/>
      <c r="EX6" s="1021"/>
      <c r="EY6" s="1021"/>
      <c r="EZ6" s="1021"/>
      <c r="FA6" s="1021"/>
      <c r="FB6" s="1021"/>
      <c r="FC6" s="1021"/>
      <c r="FD6" s="1021"/>
      <c r="FE6" s="1021"/>
      <c r="FF6" s="1021"/>
      <c r="FG6" s="1021"/>
      <c r="FH6" s="1021"/>
      <c r="FI6" s="1021"/>
      <c r="FJ6" s="1021"/>
      <c r="FK6" s="1021"/>
      <c r="FL6" s="1021"/>
      <c r="FM6" s="1021"/>
      <c r="FN6" s="1021"/>
      <c r="FO6" s="1021"/>
      <c r="FP6" s="1021"/>
      <c r="FQ6" s="1021"/>
      <c r="FR6" s="1021"/>
      <c r="FS6" s="1021"/>
      <c r="FT6" s="1021"/>
      <c r="FU6" s="1021"/>
      <c r="FV6" s="1021"/>
      <c r="FW6" s="1021"/>
      <c r="FX6" s="1021"/>
      <c r="FY6" s="1021"/>
      <c r="FZ6" s="1021"/>
      <c r="GA6" s="1021"/>
      <c r="GB6" s="1021"/>
      <c r="GC6" s="1021"/>
      <c r="GE6" s="1023" t="s">
        <v>739</v>
      </c>
      <c r="GF6" s="1023"/>
      <c r="GG6" s="1023"/>
      <c r="GH6" s="1023"/>
      <c r="GI6" s="1023"/>
      <c r="GJ6" s="1023"/>
      <c r="GK6" s="1023"/>
      <c r="GL6" s="1023"/>
      <c r="GM6" s="1023"/>
      <c r="GN6" s="1023"/>
      <c r="GO6" s="1023"/>
      <c r="GP6" s="1023"/>
      <c r="GQ6" s="1023"/>
      <c r="GR6" s="1023"/>
      <c r="GS6" s="1023"/>
      <c r="GT6" s="1023"/>
      <c r="GU6" s="1023"/>
      <c r="GV6" s="1023"/>
      <c r="GW6" s="1023"/>
      <c r="GX6" s="1023"/>
      <c r="GY6" s="1023"/>
      <c r="GZ6" s="1023"/>
      <c r="HA6" s="1023"/>
      <c r="HB6" s="1023"/>
      <c r="HC6" s="1023"/>
      <c r="HD6" s="1023"/>
      <c r="HE6" s="1023"/>
      <c r="HF6" s="1023"/>
      <c r="HG6" s="1023"/>
      <c r="HH6" s="1023"/>
      <c r="HI6" s="1023"/>
      <c r="HJ6" s="1023"/>
      <c r="HK6" s="1023"/>
      <c r="HL6" s="1023"/>
      <c r="HM6" s="1023"/>
      <c r="HN6" s="1023"/>
      <c r="HP6" s="1007" t="s">
        <v>486</v>
      </c>
    </row>
    <row r="7" spans="1:225" ht="15.75" customHeight="1" x14ac:dyDescent="0.25">
      <c r="A7" s="1020" t="s">
        <v>420</v>
      </c>
      <c r="B7" s="1009" t="s">
        <v>491</v>
      </c>
      <c r="C7" s="1009" t="s">
        <v>354</v>
      </c>
      <c r="D7" s="1011" t="s">
        <v>29</v>
      </c>
      <c r="E7" s="1011"/>
      <c r="F7" s="1009" t="s">
        <v>355</v>
      </c>
      <c r="G7" s="1006" t="s">
        <v>437</v>
      </c>
      <c r="H7" s="1006" t="s">
        <v>352</v>
      </c>
      <c r="I7" s="1006" t="s">
        <v>435</v>
      </c>
      <c r="J7" s="1006" t="s">
        <v>421</v>
      </c>
      <c r="K7" s="1006" t="s">
        <v>422</v>
      </c>
      <c r="L7" s="1006" t="s">
        <v>427</v>
      </c>
      <c r="M7" s="1006" t="s">
        <v>432</v>
      </c>
      <c r="N7" s="1006" t="s">
        <v>484</v>
      </c>
      <c r="O7" s="1006" t="s">
        <v>436</v>
      </c>
      <c r="P7" s="1018" t="s">
        <v>345</v>
      </c>
      <c r="Q7" s="1004" t="s">
        <v>1069</v>
      </c>
      <c r="R7" s="1004" t="s">
        <v>782</v>
      </c>
      <c r="S7" s="1004" t="s">
        <v>738</v>
      </c>
      <c r="T7" s="1018" t="s">
        <v>343</v>
      </c>
      <c r="U7" s="1012" t="s">
        <v>535</v>
      </c>
      <c r="V7" s="1012" t="s">
        <v>344</v>
      </c>
      <c r="W7" s="1012" t="s">
        <v>347</v>
      </c>
      <c r="X7" s="1012" t="s">
        <v>346</v>
      </c>
      <c r="Y7" s="1012" t="s">
        <v>348</v>
      </c>
      <c r="Z7" s="1012" t="s">
        <v>349</v>
      </c>
      <c r="AA7" s="1017" t="s">
        <v>29</v>
      </c>
      <c r="AB7" s="1017"/>
      <c r="AC7" s="1017"/>
      <c r="AD7" s="1012" t="s">
        <v>433</v>
      </c>
      <c r="AE7" s="138" t="s">
        <v>455</v>
      </c>
      <c r="AF7" s="1008" t="s">
        <v>456</v>
      </c>
      <c r="AG7" s="1008"/>
      <c r="AH7" s="1008"/>
      <c r="AI7" s="1008"/>
      <c r="AJ7" s="1008"/>
      <c r="AK7" s="1008"/>
      <c r="AM7" s="1009" t="s">
        <v>491</v>
      </c>
      <c r="AN7" s="1009" t="s">
        <v>354</v>
      </c>
      <c r="AO7" s="1011" t="s">
        <v>29</v>
      </c>
      <c r="AP7" s="1011"/>
      <c r="AQ7" s="1009" t="s">
        <v>355</v>
      </c>
      <c r="AR7" s="1006" t="s">
        <v>437</v>
      </c>
      <c r="AS7" s="1006" t="s">
        <v>352</v>
      </c>
      <c r="AT7" s="1006" t="s">
        <v>435</v>
      </c>
      <c r="AU7" s="1006" t="s">
        <v>421</v>
      </c>
      <c r="AV7" s="1006" t="s">
        <v>422</v>
      </c>
      <c r="AW7" s="1006" t="s">
        <v>427</v>
      </c>
      <c r="AX7" s="1006" t="s">
        <v>432</v>
      </c>
      <c r="AY7" s="1006" t="s">
        <v>484</v>
      </c>
      <c r="AZ7" s="1006" t="s">
        <v>436</v>
      </c>
      <c r="BA7" s="1018" t="s">
        <v>345</v>
      </c>
      <c r="BB7" s="1004" t="s">
        <v>1069</v>
      </c>
      <c r="BC7" s="1004" t="s">
        <v>782</v>
      </c>
      <c r="BD7" s="1004" t="s">
        <v>738</v>
      </c>
      <c r="BE7" s="1018" t="s">
        <v>343</v>
      </c>
      <c r="BF7" s="1012" t="s">
        <v>535</v>
      </c>
      <c r="BG7" s="1012" t="s">
        <v>344</v>
      </c>
      <c r="BH7" s="1012" t="s">
        <v>347</v>
      </c>
      <c r="BI7" s="1012" t="s">
        <v>346</v>
      </c>
      <c r="BJ7" s="1012" t="s">
        <v>348</v>
      </c>
      <c r="BK7" s="1012" t="s">
        <v>349</v>
      </c>
      <c r="BL7" s="1017" t="s">
        <v>29</v>
      </c>
      <c r="BM7" s="1017"/>
      <c r="BN7" s="1017"/>
      <c r="BO7" s="1012" t="s">
        <v>433</v>
      </c>
      <c r="BP7" s="138" t="s">
        <v>455</v>
      </c>
      <c r="BQ7" s="1008" t="s">
        <v>456</v>
      </c>
      <c r="BR7" s="1008"/>
      <c r="BS7" s="1008"/>
      <c r="BT7" s="1008"/>
      <c r="BU7" s="1008"/>
      <c r="BV7" s="1008"/>
      <c r="BX7" s="1009" t="s">
        <v>491</v>
      </c>
      <c r="BY7" s="1009" t="s">
        <v>354</v>
      </c>
      <c r="BZ7" s="1011" t="s">
        <v>29</v>
      </c>
      <c r="CA7" s="1011"/>
      <c r="CB7" s="1009" t="s">
        <v>355</v>
      </c>
      <c r="CC7" s="1006" t="s">
        <v>437</v>
      </c>
      <c r="CD7" s="1006" t="s">
        <v>352</v>
      </c>
      <c r="CE7" s="1006" t="s">
        <v>435</v>
      </c>
      <c r="CF7" s="1006" t="s">
        <v>421</v>
      </c>
      <c r="CG7" s="1006" t="s">
        <v>422</v>
      </c>
      <c r="CH7" s="1006" t="s">
        <v>427</v>
      </c>
      <c r="CI7" s="1006" t="s">
        <v>432</v>
      </c>
      <c r="CJ7" s="1006" t="s">
        <v>484</v>
      </c>
      <c r="CK7" s="1006" t="s">
        <v>436</v>
      </c>
      <c r="CL7" s="1018" t="s">
        <v>345</v>
      </c>
      <c r="CM7" s="1004" t="s">
        <v>1069</v>
      </c>
      <c r="CN7" s="1004" t="s">
        <v>782</v>
      </c>
      <c r="CO7" s="1004" t="s">
        <v>738</v>
      </c>
      <c r="CP7" s="1018" t="s">
        <v>343</v>
      </c>
      <c r="CQ7" s="1012" t="s">
        <v>535</v>
      </c>
      <c r="CR7" s="1012" t="s">
        <v>344</v>
      </c>
      <c r="CS7" s="1012" t="s">
        <v>347</v>
      </c>
      <c r="CT7" s="1012" t="s">
        <v>346</v>
      </c>
      <c r="CU7" s="1012" t="s">
        <v>348</v>
      </c>
      <c r="CV7" s="1012" t="s">
        <v>349</v>
      </c>
      <c r="CW7" s="1017" t="s">
        <v>29</v>
      </c>
      <c r="CX7" s="1017"/>
      <c r="CY7" s="1017"/>
      <c r="CZ7" s="1012" t="s">
        <v>433</v>
      </c>
      <c r="DA7" s="138" t="s">
        <v>455</v>
      </c>
      <c r="DB7" s="1008" t="s">
        <v>456</v>
      </c>
      <c r="DC7" s="1008"/>
      <c r="DD7" s="1008"/>
      <c r="DE7" s="1008"/>
      <c r="DF7" s="1008"/>
      <c r="DG7" s="1008"/>
      <c r="DI7" s="1009" t="s">
        <v>491</v>
      </c>
      <c r="DJ7" s="1009" t="s">
        <v>354</v>
      </c>
      <c r="DK7" s="1011" t="s">
        <v>29</v>
      </c>
      <c r="DL7" s="1011"/>
      <c r="DM7" s="1009" t="s">
        <v>355</v>
      </c>
      <c r="DN7" s="1006" t="s">
        <v>437</v>
      </c>
      <c r="DO7" s="1006" t="s">
        <v>352</v>
      </c>
      <c r="DP7" s="1006" t="s">
        <v>435</v>
      </c>
      <c r="DQ7" s="1006" t="s">
        <v>421</v>
      </c>
      <c r="DR7" s="1006" t="s">
        <v>422</v>
      </c>
      <c r="DS7" s="1006" t="s">
        <v>427</v>
      </c>
      <c r="DT7" s="1006" t="s">
        <v>432</v>
      </c>
      <c r="DU7" s="1006" t="s">
        <v>484</v>
      </c>
      <c r="DV7" s="1006" t="s">
        <v>436</v>
      </c>
      <c r="DW7" s="1018" t="s">
        <v>345</v>
      </c>
      <c r="DX7" s="1004" t="s">
        <v>1069</v>
      </c>
      <c r="DY7" s="1004" t="s">
        <v>782</v>
      </c>
      <c r="DZ7" s="1004" t="s">
        <v>738</v>
      </c>
      <c r="EA7" s="1018" t="s">
        <v>343</v>
      </c>
      <c r="EB7" s="1012" t="s">
        <v>535</v>
      </c>
      <c r="EC7" s="1012" t="s">
        <v>344</v>
      </c>
      <c r="ED7" s="1012" t="s">
        <v>347</v>
      </c>
      <c r="EE7" s="1012" t="s">
        <v>346</v>
      </c>
      <c r="EF7" s="1012" t="s">
        <v>348</v>
      </c>
      <c r="EG7" s="1012" t="s">
        <v>349</v>
      </c>
      <c r="EH7" s="1017" t="s">
        <v>29</v>
      </c>
      <c r="EI7" s="1017"/>
      <c r="EJ7" s="1017"/>
      <c r="EK7" s="1012" t="s">
        <v>433</v>
      </c>
      <c r="EL7" s="138" t="s">
        <v>455</v>
      </c>
      <c r="EM7" s="1008" t="s">
        <v>456</v>
      </c>
      <c r="EN7" s="1008"/>
      <c r="EO7" s="1008"/>
      <c r="EP7" s="1008"/>
      <c r="EQ7" s="1008"/>
      <c r="ER7" s="1008"/>
      <c r="ET7" s="1009" t="s">
        <v>491</v>
      </c>
      <c r="EU7" s="1009" t="s">
        <v>354</v>
      </c>
      <c r="EV7" s="1011" t="s">
        <v>29</v>
      </c>
      <c r="EW7" s="1011"/>
      <c r="EX7" s="1009" t="s">
        <v>355</v>
      </c>
      <c r="EY7" s="1006" t="s">
        <v>437</v>
      </c>
      <c r="EZ7" s="1006" t="s">
        <v>352</v>
      </c>
      <c r="FA7" s="1006" t="s">
        <v>435</v>
      </c>
      <c r="FB7" s="1006" t="s">
        <v>421</v>
      </c>
      <c r="FC7" s="1006" t="s">
        <v>422</v>
      </c>
      <c r="FD7" s="1006" t="s">
        <v>427</v>
      </c>
      <c r="FE7" s="1006" t="s">
        <v>432</v>
      </c>
      <c r="FF7" s="1006" t="s">
        <v>484</v>
      </c>
      <c r="FG7" s="1006" t="s">
        <v>436</v>
      </c>
      <c r="FH7" s="1018" t="s">
        <v>345</v>
      </c>
      <c r="FI7" s="1004" t="s">
        <v>1069</v>
      </c>
      <c r="FJ7" s="1004" t="s">
        <v>782</v>
      </c>
      <c r="FK7" s="1004" t="s">
        <v>738</v>
      </c>
      <c r="FL7" s="1018" t="s">
        <v>343</v>
      </c>
      <c r="FM7" s="1012" t="s">
        <v>535</v>
      </c>
      <c r="FN7" s="1012" t="s">
        <v>344</v>
      </c>
      <c r="FO7" s="1012" t="s">
        <v>347</v>
      </c>
      <c r="FP7" s="1012" t="s">
        <v>346</v>
      </c>
      <c r="FQ7" s="1012" t="s">
        <v>348</v>
      </c>
      <c r="FR7" s="1012" t="s">
        <v>349</v>
      </c>
      <c r="FS7" s="1017" t="s">
        <v>29</v>
      </c>
      <c r="FT7" s="1017"/>
      <c r="FU7" s="1017"/>
      <c r="FV7" s="1012" t="s">
        <v>433</v>
      </c>
      <c r="FW7" s="138" t="s">
        <v>455</v>
      </c>
      <c r="FX7" s="1008" t="s">
        <v>456</v>
      </c>
      <c r="FY7" s="1008"/>
      <c r="FZ7" s="1008"/>
      <c r="GA7" s="1008"/>
      <c r="GB7" s="1008"/>
      <c r="GC7" s="1008"/>
      <c r="GE7" s="1009" t="s">
        <v>491</v>
      </c>
      <c r="GF7" s="1009" t="s">
        <v>354</v>
      </c>
      <c r="GG7" s="1011" t="s">
        <v>29</v>
      </c>
      <c r="GH7" s="1011"/>
      <c r="GI7" s="1009" t="s">
        <v>355</v>
      </c>
      <c r="GJ7" s="1006" t="s">
        <v>437</v>
      </c>
      <c r="GK7" s="1006" t="s">
        <v>352</v>
      </c>
      <c r="GL7" s="1006" t="s">
        <v>435</v>
      </c>
      <c r="GM7" s="1006" t="s">
        <v>421</v>
      </c>
      <c r="GN7" s="1006" t="s">
        <v>422</v>
      </c>
      <c r="GO7" s="1006" t="s">
        <v>427</v>
      </c>
      <c r="GP7" s="1006" t="s">
        <v>432</v>
      </c>
      <c r="GQ7" s="1006" t="s">
        <v>484</v>
      </c>
      <c r="GR7" s="1006" t="s">
        <v>436</v>
      </c>
      <c r="GS7" s="1018" t="s">
        <v>345</v>
      </c>
      <c r="GT7" s="1004" t="s">
        <v>1069</v>
      </c>
      <c r="GU7" s="1004" t="s">
        <v>782</v>
      </c>
      <c r="GV7" s="1004" t="s">
        <v>738</v>
      </c>
      <c r="GW7" s="1018" t="s">
        <v>343</v>
      </c>
      <c r="GX7" s="1012" t="s">
        <v>535</v>
      </c>
      <c r="GY7" s="1012" t="s">
        <v>344</v>
      </c>
      <c r="GZ7" s="1012" t="s">
        <v>347</v>
      </c>
      <c r="HA7" s="1012" t="s">
        <v>346</v>
      </c>
      <c r="HB7" s="1012" t="s">
        <v>348</v>
      </c>
      <c r="HC7" s="1012" t="s">
        <v>349</v>
      </c>
      <c r="HD7" s="1017" t="s">
        <v>29</v>
      </c>
      <c r="HE7" s="1017"/>
      <c r="HF7" s="1017"/>
      <c r="HG7" s="1012" t="s">
        <v>433</v>
      </c>
      <c r="HH7" s="138" t="s">
        <v>455</v>
      </c>
      <c r="HI7" s="1008" t="s">
        <v>456</v>
      </c>
      <c r="HJ7" s="1008"/>
      <c r="HK7" s="1008"/>
      <c r="HL7" s="1008"/>
      <c r="HM7" s="1008"/>
      <c r="HN7" s="1008"/>
      <c r="HP7" s="1007"/>
    </row>
    <row r="8" spans="1:225" ht="231.75" customHeight="1" x14ac:dyDescent="0.25">
      <c r="A8" s="1020"/>
      <c r="B8" s="1010"/>
      <c r="C8" s="1010"/>
      <c r="D8" s="369" t="s">
        <v>350</v>
      </c>
      <c r="E8" s="369" t="s">
        <v>351</v>
      </c>
      <c r="F8" s="1010"/>
      <c r="G8" s="1007"/>
      <c r="H8" s="1007"/>
      <c r="I8" s="1007"/>
      <c r="J8" s="1007"/>
      <c r="K8" s="1007"/>
      <c r="L8" s="1007"/>
      <c r="M8" s="1007"/>
      <c r="N8" s="1007"/>
      <c r="O8" s="1007"/>
      <c r="P8" s="1019"/>
      <c r="Q8" s="1005"/>
      <c r="R8" s="1005"/>
      <c r="S8" s="1005"/>
      <c r="T8" s="1019"/>
      <c r="U8" s="1013"/>
      <c r="V8" s="1013"/>
      <c r="W8" s="1013"/>
      <c r="X8" s="1013"/>
      <c r="Y8" s="1013"/>
      <c r="Z8" s="1013"/>
      <c r="AA8" s="230" t="s">
        <v>1068</v>
      </c>
      <c r="AB8" s="457" t="s">
        <v>434</v>
      </c>
      <c r="AC8" s="457" t="s">
        <v>438</v>
      </c>
      <c r="AD8" s="1013"/>
      <c r="AE8" s="145" t="s">
        <v>439</v>
      </c>
      <c r="AF8" s="354" t="s">
        <v>1073</v>
      </c>
      <c r="AG8" s="354" t="s">
        <v>1074</v>
      </c>
      <c r="AH8" s="354" t="s">
        <v>1067</v>
      </c>
      <c r="AI8" s="354" t="s">
        <v>457</v>
      </c>
      <c r="AJ8" s="456" t="s">
        <v>474</v>
      </c>
      <c r="AK8" s="145" t="s">
        <v>460</v>
      </c>
      <c r="AM8" s="1010"/>
      <c r="AN8" s="1010"/>
      <c r="AO8" s="369" t="s">
        <v>350</v>
      </c>
      <c r="AP8" s="369" t="s">
        <v>351</v>
      </c>
      <c r="AQ8" s="1010"/>
      <c r="AR8" s="1007"/>
      <c r="AS8" s="1007"/>
      <c r="AT8" s="1007"/>
      <c r="AU8" s="1007"/>
      <c r="AV8" s="1007"/>
      <c r="AW8" s="1007"/>
      <c r="AX8" s="1007"/>
      <c r="AY8" s="1007"/>
      <c r="AZ8" s="1007"/>
      <c r="BA8" s="1019"/>
      <c r="BB8" s="1005"/>
      <c r="BC8" s="1005"/>
      <c r="BD8" s="1005"/>
      <c r="BE8" s="1019"/>
      <c r="BF8" s="1013"/>
      <c r="BG8" s="1013"/>
      <c r="BH8" s="1013"/>
      <c r="BI8" s="1013"/>
      <c r="BJ8" s="1013"/>
      <c r="BK8" s="1013"/>
      <c r="BL8" s="230" t="s">
        <v>1068</v>
      </c>
      <c r="BM8" s="951" t="s">
        <v>434</v>
      </c>
      <c r="BN8" s="951" t="s">
        <v>438</v>
      </c>
      <c r="BO8" s="1013"/>
      <c r="BP8" s="145" t="s">
        <v>439</v>
      </c>
      <c r="BQ8" s="354" t="s">
        <v>1073</v>
      </c>
      <c r="BR8" s="354" t="s">
        <v>1074</v>
      </c>
      <c r="BS8" s="354" t="s">
        <v>1067</v>
      </c>
      <c r="BT8" s="354" t="s">
        <v>457</v>
      </c>
      <c r="BU8" s="950" t="s">
        <v>474</v>
      </c>
      <c r="BV8" s="145" t="s">
        <v>460</v>
      </c>
      <c r="BX8" s="1010"/>
      <c r="BY8" s="1010"/>
      <c r="BZ8" s="369" t="s">
        <v>350</v>
      </c>
      <c r="CA8" s="369" t="s">
        <v>351</v>
      </c>
      <c r="CB8" s="1010"/>
      <c r="CC8" s="1007"/>
      <c r="CD8" s="1007"/>
      <c r="CE8" s="1007"/>
      <c r="CF8" s="1007"/>
      <c r="CG8" s="1007"/>
      <c r="CH8" s="1007"/>
      <c r="CI8" s="1007"/>
      <c r="CJ8" s="1007"/>
      <c r="CK8" s="1007"/>
      <c r="CL8" s="1019"/>
      <c r="CM8" s="1005"/>
      <c r="CN8" s="1005"/>
      <c r="CO8" s="1005"/>
      <c r="CP8" s="1019"/>
      <c r="CQ8" s="1013"/>
      <c r="CR8" s="1013"/>
      <c r="CS8" s="1013"/>
      <c r="CT8" s="1013"/>
      <c r="CU8" s="1013"/>
      <c r="CV8" s="1013"/>
      <c r="CW8" s="230" t="s">
        <v>1068</v>
      </c>
      <c r="CX8" s="951" t="s">
        <v>434</v>
      </c>
      <c r="CY8" s="951" t="s">
        <v>438</v>
      </c>
      <c r="CZ8" s="1013"/>
      <c r="DA8" s="145" t="s">
        <v>439</v>
      </c>
      <c r="DB8" s="354" t="s">
        <v>1073</v>
      </c>
      <c r="DC8" s="354" t="s">
        <v>1074</v>
      </c>
      <c r="DD8" s="354" t="s">
        <v>1067</v>
      </c>
      <c r="DE8" s="354" t="s">
        <v>457</v>
      </c>
      <c r="DF8" s="950" t="s">
        <v>474</v>
      </c>
      <c r="DG8" s="145" t="s">
        <v>460</v>
      </c>
      <c r="DI8" s="1010"/>
      <c r="DJ8" s="1010"/>
      <c r="DK8" s="369" t="s">
        <v>350</v>
      </c>
      <c r="DL8" s="369" t="s">
        <v>351</v>
      </c>
      <c r="DM8" s="1010"/>
      <c r="DN8" s="1007"/>
      <c r="DO8" s="1007"/>
      <c r="DP8" s="1007"/>
      <c r="DQ8" s="1007"/>
      <c r="DR8" s="1007"/>
      <c r="DS8" s="1007"/>
      <c r="DT8" s="1007"/>
      <c r="DU8" s="1007"/>
      <c r="DV8" s="1007"/>
      <c r="DW8" s="1019"/>
      <c r="DX8" s="1005"/>
      <c r="DY8" s="1005"/>
      <c r="DZ8" s="1005"/>
      <c r="EA8" s="1019"/>
      <c r="EB8" s="1013"/>
      <c r="EC8" s="1013"/>
      <c r="ED8" s="1013"/>
      <c r="EE8" s="1013"/>
      <c r="EF8" s="1013"/>
      <c r="EG8" s="1013"/>
      <c r="EH8" s="230" t="s">
        <v>1068</v>
      </c>
      <c r="EI8" s="951" t="s">
        <v>434</v>
      </c>
      <c r="EJ8" s="951" t="s">
        <v>438</v>
      </c>
      <c r="EK8" s="1013"/>
      <c r="EL8" s="145" t="s">
        <v>439</v>
      </c>
      <c r="EM8" s="354" t="s">
        <v>1073</v>
      </c>
      <c r="EN8" s="354" t="s">
        <v>1074</v>
      </c>
      <c r="EO8" s="354" t="s">
        <v>1067</v>
      </c>
      <c r="EP8" s="354" t="s">
        <v>457</v>
      </c>
      <c r="EQ8" s="950" t="s">
        <v>474</v>
      </c>
      <c r="ER8" s="145" t="s">
        <v>460</v>
      </c>
      <c r="ET8" s="1010"/>
      <c r="EU8" s="1010"/>
      <c r="EV8" s="369" t="s">
        <v>350</v>
      </c>
      <c r="EW8" s="369" t="s">
        <v>351</v>
      </c>
      <c r="EX8" s="1010"/>
      <c r="EY8" s="1007"/>
      <c r="EZ8" s="1007"/>
      <c r="FA8" s="1007"/>
      <c r="FB8" s="1007"/>
      <c r="FC8" s="1007"/>
      <c r="FD8" s="1007"/>
      <c r="FE8" s="1007"/>
      <c r="FF8" s="1007"/>
      <c r="FG8" s="1007"/>
      <c r="FH8" s="1019"/>
      <c r="FI8" s="1005"/>
      <c r="FJ8" s="1005"/>
      <c r="FK8" s="1005"/>
      <c r="FL8" s="1019"/>
      <c r="FM8" s="1013"/>
      <c r="FN8" s="1013"/>
      <c r="FO8" s="1013"/>
      <c r="FP8" s="1013"/>
      <c r="FQ8" s="1013"/>
      <c r="FR8" s="1013"/>
      <c r="FS8" s="230" t="s">
        <v>1068</v>
      </c>
      <c r="FT8" s="951" t="s">
        <v>434</v>
      </c>
      <c r="FU8" s="951" t="s">
        <v>438</v>
      </c>
      <c r="FV8" s="1013"/>
      <c r="FW8" s="145" t="s">
        <v>439</v>
      </c>
      <c r="FX8" s="354" t="s">
        <v>1073</v>
      </c>
      <c r="FY8" s="354" t="s">
        <v>1074</v>
      </c>
      <c r="FZ8" s="354" t="s">
        <v>1067</v>
      </c>
      <c r="GA8" s="354" t="s">
        <v>457</v>
      </c>
      <c r="GB8" s="950" t="s">
        <v>474</v>
      </c>
      <c r="GC8" s="145" t="s">
        <v>460</v>
      </c>
      <c r="GE8" s="1010"/>
      <c r="GF8" s="1010"/>
      <c r="GG8" s="369" t="s">
        <v>350</v>
      </c>
      <c r="GH8" s="369" t="s">
        <v>351</v>
      </c>
      <c r="GI8" s="1010"/>
      <c r="GJ8" s="1007"/>
      <c r="GK8" s="1007"/>
      <c r="GL8" s="1007"/>
      <c r="GM8" s="1007"/>
      <c r="GN8" s="1007"/>
      <c r="GO8" s="1007"/>
      <c r="GP8" s="1007"/>
      <c r="GQ8" s="1007"/>
      <c r="GR8" s="1007"/>
      <c r="GS8" s="1019"/>
      <c r="GT8" s="1005"/>
      <c r="GU8" s="1005"/>
      <c r="GV8" s="1005"/>
      <c r="GW8" s="1019"/>
      <c r="GX8" s="1013"/>
      <c r="GY8" s="1013"/>
      <c r="GZ8" s="1013"/>
      <c r="HA8" s="1013"/>
      <c r="HB8" s="1013"/>
      <c r="HC8" s="1013"/>
      <c r="HD8" s="230" t="s">
        <v>1068</v>
      </c>
      <c r="HE8" s="951" t="s">
        <v>434</v>
      </c>
      <c r="HF8" s="951" t="s">
        <v>438</v>
      </c>
      <c r="HG8" s="1013"/>
      <c r="HH8" s="145" t="s">
        <v>439</v>
      </c>
      <c r="HI8" s="354" t="s">
        <v>1073</v>
      </c>
      <c r="HJ8" s="354" t="s">
        <v>1074</v>
      </c>
      <c r="HK8" s="354" t="s">
        <v>1067</v>
      </c>
      <c r="HL8" s="354" t="s">
        <v>457</v>
      </c>
      <c r="HM8" s="950" t="s">
        <v>474</v>
      </c>
      <c r="HN8" s="145" t="s">
        <v>460</v>
      </c>
      <c r="HP8" s="1007"/>
    </row>
    <row r="9" spans="1:225" s="115" customFormat="1" ht="67.5" customHeight="1" x14ac:dyDescent="0.25">
      <c r="A9" s="116"/>
      <c r="B9" s="135" t="s">
        <v>616</v>
      </c>
      <c r="C9" s="135" t="s">
        <v>617</v>
      </c>
      <c r="D9" s="135" t="s">
        <v>618</v>
      </c>
      <c r="E9" s="135" t="s">
        <v>619</v>
      </c>
      <c r="F9" s="135" t="s">
        <v>620</v>
      </c>
      <c r="G9" s="135">
        <v>5</v>
      </c>
      <c r="H9" s="135">
        <v>6</v>
      </c>
      <c r="I9" s="135" t="s">
        <v>440</v>
      </c>
      <c r="J9" s="135" t="s">
        <v>463</v>
      </c>
      <c r="K9" s="135" t="s">
        <v>464</v>
      </c>
      <c r="L9" s="135" t="s">
        <v>465</v>
      </c>
      <c r="M9" s="135" t="s">
        <v>466</v>
      </c>
      <c r="N9" s="135" t="s">
        <v>467</v>
      </c>
      <c r="O9" s="135" t="s">
        <v>441</v>
      </c>
      <c r="P9" s="135">
        <v>14</v>
      </c>
      <c r="Q9" s="135" t="s">
        <v>735</v>
      </c>
      <c r="R9" s="135" t="s">
        <v>736</v>
      </c>
      <c r="S9" s="135" t="s">
        <v>737</v>
      </c>
      <c r="T9" s="135">
        <v>16</v>
      </c>
      <c r="U9" s="135" t="s">
        <v>442</v>
      </c>
      <c r="V9" s="135"/>
      <c r="W9" s="135" t="s">
        <v>443</v>
      </c>
      <c r="X9" s="135" t="s">
        <v>444</v>
      </c>
      <c r="Y9" s="135"/>
      <c r="Z9" s="135" t="s">
        <v>445</v>
      </c>
      <c r="AA9" s="135" t="s">
        <v>446</v>
      </c>
      <c r="AB9" s="135" t="s">
        <v>447</v>
      </c>
      <c r="AC9" s="135" t="s">
        <v>448</v>
      </c>
      <c r="AD9" s="135" t="s">
        <v>449</v>
      </c>
      <c r="AE9" s="135" t="s">
        <v>450</v>
      </c>
      <c r="AF9" s="135" t="s">
        <v>1076</v>
      </c>
      <c r="AG9" s="135" t="s">
        <v>454</v>
      </c>
      <c r="AH9" s="135" t="s">
        <v>453</v>
      </c>
      <c r="AI9" s="135" t="s">
        <v>458</v>
      </c>
      <c r="AJ9" s="135" t="s">
        <v>459</v>
      </c>
      <c r="AK9" s="135" t="s">
        <v>461</v>
      </c>
      <c r="AM9" s="135" t="s">
        <v>616</v>
      </c>
      <c r="AN9" s="135" t="s">
        <v>617</v>
      </c>
      <c r="AO9" s="135" t="s">
        <v>618</v>
      </c>
      <c r="AP9" s="135" t="s">
        <v>619</v>
      </c>
      <c r="AQ9" s="135" t="s">
        <v>620</v>
      </c>
      <c r="AR9" s="135">
        <v>5</v>
      </c>
      <c r="AS9" s="135">
        <v>6</v>
      </c>
      <c r="AT9" s="135" t="s">
        <v>440</v>
      </c>
      <c r="AU9" s="135" t="s">
        <v>463</v>
      </c>
      <c r="AV9" s="135" t="s">
        <v>464</v>
      </c>
      <c r="AW9" s="135" t="s">
        <v>465</v>
      </c>
      <c r="AX9" s="135" t="s">
        <v>466</v>
      </c>
      <c r="AY9" s="135" t="s">
        <v>467</v>
      </c>
      <c r="AZ9" s="135" t="s">
        <v>441</v>
      </c>
      <c r="BA9" s="135">
        <v>14</v>
      </c>
      <c r="BB9" s="135" t="s">
        <v>735</v>
      </c>
      <c r="BC9" s="135" t="s">
        <v>736</v>
      </c>
      <c r="BD9" s="135" t="s">
        <v>737</v>
      </c>
      <c r="BE9" s="135">
        <v>16</v>
      </c>
      <c r="BF9" s="135" t="s">
        <v>442</v>
      </c>
      <c r="BG9" s="135"/>
      <c r="BH9" s="135" t="s">
        <v>443</v>
      </c>
      <c r="BI9" s="135" t="s">
        <v>444</v>
      </c>
      <c r="BJ9" s="135"/>
      <c r="BK9" s="135" t="s">
        <v>445</v>
      </c>
      <c r="BL9" s="135" t="s">
        <v>446</v>
      </c>
      <c r="BM9" s="135" t="s">
        <v>447</v>
      </c>
      <c r="BN9" s="135" t="s">
        <v>448</v>
      </c>
      <c r="BO9" s="135" t="s">
        <v>449</v>
      </c>
      <c r="BP9" s="135" t="s">
        <v>450</v>
      </c>
      <c r="BQ9" s="135" t="s">
        <v>1076</v>
      </c>
      <c r="BR9" s="135" t="s">
        <v>454</v>
      </c>
      <c r="BS9" s="135" t="s">
        <v>453</v>
      </c>
      <c r="BT9" s="135" t="s">
        <v>458</v>
      </c>
      <c r="BU9" s="135" t="s">
        <v>459</v>
      </c>
      <c r="BV9" s="135" t="s">
        <v>461</v>
      </c>
      <c r="BX9" s="135" t="s">
        <v>616</v>
      </c>
      <c r="BY9" s="135" t="s">
        <v>617</v>
      </c>
      <c r="BZ9" s="135" t="s">
        <v>618</v>
      </c>
      <c r="CA9" s="135" t="s">
        <v>619</v>
      </c>
      <c r="CB9" s="135" t="s">
        <v>620</v>
      </c>
      <c r="CC9" s="135">
        <v>5</v>
      </c>
      <c r="CD9" s="135">
        <v>6</v>
      </c>
      <c r="CE9" s="135" t="s">
        <v>440</v>
      </c>
      <c r="CF9" s="135" t="s">
        <v>463</v>
      </c>
      <c r="CG9" s="135" t="s">
        <v>464</v>
      </c>
      <c r="CH9" s="135" t="s">
        <v>465</v>
      </c>
      <c r="CI9" s="135" t="s">
        <v>466</v>
      </c>
      <c r="CJ9" s="135" t="s">
        <v>467</v>
      </c>
      <c r="CK9" s="135" t="s">
        <v>441</v>
      </c>
      <c r="CL9" s="135">
        <v>14</v>
      </c>
      <c r="CM9" s="135" t="s">
        <v>735</v>
      </c>
      <c r="CN9" s="135" t="s">
        <v>736</v>
      </c>
      <c r="CO9" s="135" t="s">
        <v>737</v>
      </c>
      <c r="CP9" s="135">
        <v>16</v>
      </c>
      <c r="CQ9" s="135" t="s">
        <v>442</v>
      </c>
      <c r="CR9" s="135"/>
      <c r="CS9" s="135" t="s">
        <v>443</v>
      </c>
      <c r="CT9" s="135" t="s">
        <v>444</v>
      </c>
      <c r="CU9" s="135"/>
      <c r="CV9" s="135" t="s">
        <v>445</v>
      </c>
      <c r="CW9" s="135" t="s">
        <v>446</v>
      </c>
      <c r="CX9" s="135" t="s">
        <v>447</v>
      </c>
      <c r="CY9" s="135" t="s">
        <v>448</v>
      </c>
      <c r="CZ9" s="135" t="s">
        <v>449</v>
      </c>
      <c r="DA9" s="135" t="s">
        <v>450</v>
      </c>
      <c r="DB9" s="135" t="s">
        <v>1076</v>
      </c>
      <c r="DC9" s="135" t="s">
        <v>454</v>
      </c>
      <c r="DD9" s="135" t="s">
        <v>453</v>
      </c>
      <c r="DE9" s="135" t="s">
        <v>458</v>
      </c>
      <c r="DF9" s="135" t="s">
        <v>459</v>
      </c>
      <c r="DG9" s="135" t="s">
        <v>461</v>
      </c>
      <c r="DI9" s="135" t="s">
        <v>616</v>
      </c>
      <c r="DJ9" s="135" t="s">
        <v>617</v>
      </c>
      <c r="DK9" s="135" t="s">
        <v>618</v>
      </c>
      <c r="DL9" s="135" t="s">
        <v>619</v>
      </c>
      <c r="DM9" s="135" t="s">
        <v>620</v>
      </c>
      <c r="DN9" s="135">
        <v>5</v>
      </c>
      <c r="DO9" s="135">
        <v>6</v>
      </c>
      <c r="DP9" s="135" t="s">
        <v>440</v>
      </c>
      <c r="DQ9" s="135" t="s">
        <v>463</v>
      </c>
      <c r="DR9" s="135" t="s">
        <v>464</v>
      </c>
      <c r="DS9" s="135" t="s">
        <v>465</v>
      </c>
      <c r="DT9" s="135" t="s">
        <v>466</v>
      </c>
      <c r="DU9" s="135" t="s">
        <v>467</v>
      </c>
      <c r="DV9" s="135" t="s">
        <v>441</v>
      </c>
      <c r="DW9" s="135">
        <v>14</v>
      </c>
      <c r="DX9" s="135" t="s">
        <v>735</v>
      </c>
      <c r="DY9" s="135" t="s">
        <v>736</v>
      </c>
      <c r="DZ9" s="135" t="s">
        <v>737</v>
      </c>
      <c r="EA9" s="135">
        <v>16</v>
      </c>
      <c r="EB9" s="135" t="s">
        <v>442</v>
      </c>
      <c r="EC9" s="135"/>
      <c r="ED9" s="135" t="s">
        <v>443</v>
      </c>
      <c r="EE9" s="135" t="s">
        <v>444</v>
      </c>
      <c r="EF9" s="135"/>
      <c r="EG9" s="135" t="s">
        <v>445</v>
      </c>
      <c r="EH9" s="135" t="s">
        <v>446</v>
      </c>
      <c r="EI9" s="135" t="s">
        <v>447</v>
      </c>
      <c r="EJ9" s="135" t="s">
        <v>448</v>
      </c>
      <c r="EK9" s="135" t="s">
        <v>449</v>
      </c>
      <c r="EL9" s="135" t="s">
        <v>450</v>
      </c>
      <c r="EM9" s="135" t="s">
        <v>1076</v>
      </c>
      <c r="EN9" s="135" t="s">
        <v>454</v>
      </c>
      <c r="EO9" s="135" t="s">
        <v>453</v>
      </c>
      <c r="EP9" s="135" t="s">
        <v>458</v>
      </c>
      <c r="EQ9" s="135" t="s">
        <v>459</v>
      </c>
      <c r="ER9" s="135" t="s">
        <v>461</v>
      </c>
      <c r="ET9" s="135" t="s">
        <v>616</v>
      </c>
      <c r="EU9" s="135" t="s">
        <v>617</v>
      </c>
      <c r="EV9" s="135" t="s">
        <v>618</v>
      </c>
      <c r="EW9" s="135" t="s">
        <v>619</v>
      </c>
      <c r="EX9" s="135" t="s">
        <v>620</v>
      </c>
      <c r="EY9" s="135">
        <v>5</v>
      </c>
      <c r="EZ9" s="135">
        <v>6</v>
      </c>
      <c r="FA9" s="135" t="s">
        <v>440</v>
      </c>
      <c r="FB9" s="135" t="s">
        <v>463</v>
      </c>
      <c r="FC9" s="135" t="s">
        <v>464</v>
      </c>
      <c r="FD9" s="135" t="s">
        <v>465</v>
      </c>
      <c r="FE9" s="135" t="s">
        <v>466</v>
      </c>
      <c r="FF9" s="135" t="s">
        <v>467</v>
      </c>
      <c r="FG9" s="135" t="s">
        <v>441</v>
      </c>
      <c r="FH9" s="135">
        <v>14</v>
      </c>
      <c r="FI9" s="135" t="s">
        <v>735</v>
      </c>
      <c r="FJ9" s="135" t="s">
        <v>736</v>
      </c>
      <c r="FK9" s="135" t="s">
        <v>737</v>
      </c>
      <c r="FL9" s="135">
        <v>16</v>
      </c>
      <c r="FM9" s="135" t="s">
        <v>442</v>
      </c>
      <c r="FN9" s="135"/>
      <c r="FO9" s="135" t="s">
        <v>443</v>
      </c>
      <c r="FP9" s="135" t="s">
        <v>444</v>
      </c>
      <c r="FQ9" s="135"/>
      <c r="FR9" s="135" t="s">
        <v>445</v>
      </c>
      <c r="FS9" s="135" t="s">
        <v>446</v>
      </c>
      <c r="FT9" s="135" t="s">
        <v>447</v>
      </c>
      <c r="FU9" s="135" t="s">
        <v>448</v>
      </c>
      <c r="FV9" s="135" t="s">
        <v>449</v>
      </c>
      <c r="FW9" s="135" t="s">
        <v>450</v>
      </c>
      <c r="FX9" s="135" t="s">
        <v>1076</v>
      </c>
      <c r="FY9" s="135" t="s">
        <v>454</v>
      </c>
      <c r="FZ9" s="135" t="s">
        <v>453</v>
      </c>
      <c r="GA9" s="135" t="s">
        <v>458</v>
      </c>
      <c r="GB9" s="135" t="s">
        <v>459</v>
      </c>
      <c r="GC9" s="135" t="s">
        <v>461</v>
      </c>
      <c r="GE9" s="135" t="s">
        <v>616</v>
      </c>
      <c r="GF9" s="135" t="s">
        <v>617</v>
      </c>
      <c r="GG9" s="135" t="s">
        <v>618</v>
      </c>
      <c r="GH9" s="135" t="s">
        <v>619</v>
      </c>
      <c r="GI9" s="135" t="s">
        <v>620</v>
      </c>
      <c r="GJ9" s="135">
        <v>5</v>
      </c>
      <c r="GK9" s="135">
        <v>6</v>
      </c>
      <c r="GL9" s="135" t="s">
        <v>440</v>
      </c>
      <c r="GM9" s="135" t="s">
        <v>463</v>
      </c>
      <c r="GN9" s="135" t="s">
        <v>464</v>
      </c>
      <c r="GO9" s="135" t="s">
        <v>465</v>
      </c>
      <c r="GP9" s="135" t="s">
        <v>466</v>
      </c>
      <c r="GQ9" s="135" t="s">
        <v>467</v>
      </c>
      <c r="GR9" s="135" t="s">
        <v>441</v>
      </c>
      <c r="GS9" s="135">
        <v>14</v>
      </c>
      <c r="GT9" s="135" t="s">
        <v>735</v>
      </c>
      <c r="GU9" s="135" t="s">
        <v>736</v>
      </c>
      <c r="GV9" s="135" t="s">
        <v>737</v>
      </c>
      <c r="GW9" s="135">
        <v>16</v>
      </c>
      <c r="GX9" s="135" t="s">
        <v>442</v>
      </c>
      <c r="GY9" s="135"/>
      <c r="GZ9" s="135" t="s">
        <v>443</v>
      </c>
      <c r="HA9" s="135" t="s">
        <v>444</v>
      </c>
      <c r="HB9" s="135"/>
      <c r="HC9" s="135" t="s">
        <v>445</v>
      </c>
      <c r="HD9" s="135" t="s">
        <v>446</v>
      </c>
      <c r="HE9" s="135" t="s">
        <v>447</v>
      </c>
      <c r="HF9" s="135" t="s">
        <v>448</v>
      </c>
      <c r="HG9" s="135" t="s">
        <v>449</v>
      </c>
      <c r="HH9" s="135" t="s">
        <v>450</v>
      </c>
      <c r="HI9" s="135" t="s">
        <v>1076</v>
      </c>
      <c r="HJ9" s="135" t="s">
        <v>454</v>
      </c>
      <c r="HK9" s="135" t="s">
        <v>453</v>
      </c>
      <c r="HL9" s="135" t="s">
        <v>458</v>
      </c>
      <c r="HM9" s="135" t="s">
        <v>459</v>
      </c>
      <c r="HN9" s="135" t="s">
        <v>461</v>
      </c>
      <c r="HP9" s="135" t="s">
        <v>485</v>
      </c>
      <c r="HQ9" s="135" t="s">
        <v>621</v>
      </c>
    </row>
    <row r="10" spans="1:225" s="114" customFormat="1" ht="18.75" customHeight="1" x14ac:dyDescent="0.25">
      <c r="A10" s="370"/>
      <c r="B10" s="371"/>
      <c r="C10" s="371"/>
      <c r="D10" s="371"/>
      <c r="E10" s="371"/>
      <c r="F10" s="371"/>
      <c r="G10" s="372"/>
      <c r="H10" s="372"/>
      <c r="I10" s="373"/>
      <c r="J10" s="372"/>
      <c r="K10" s="372"/>
      <c r="L10" s="372"/>
      <c r="M10" s="372"/>
      <c r="N10" s="372"/>
      <c r="O10" s="373"/>
      <c r="P10" s="372"/>
      <c r="Q10" s="372"/>
      <c r="R10" s="372"/>
      <c r="S10" s="372"/>
      <c r="T10" s="374"/>
      <c r="U10" s="375"/>
      <c r="V10" s="375"/>
      <c r="W10" s="375"/>
      <c r="X10" s="375"/>
      <c r="Y10" s="375"/>
      <c r="Z10" s="375"/>
      <c r="AA10" s="375"/>
      <c r="AB10" s="375"/>
      <c r="AC10" s="375"/>
      <c r="AD10" s="376"/>
      <c r="AE10" s="377"/>
      <c r="AF10" s="378"/>
      <c r="AG10" s="379"/>
      <c r="AH10" s="380">
        <v>67</v>
      </c>
      <c r="AI10" s="381"/>
      <c r="AJ10" s="382"/>
      <c r="AK10" s="381"/>
      <c r="AM10" s="371"/>
      <c r="AN10" s="371"/>
      <c r="AO10" s="371"/>
      <c r="AP10" s="371"/>
      <c r="AQ10" s="371"/>
      <c r="AR10" s="372"/>
      <c r="AS10" s="372"/>
      <c r="AT10" s="373"/>
      <c r="AU10" s="372"/>
      <c r="AV10" s="372"/>
      <c r="AW10" s="372"/>
      <c r="AX10" s="372"/>
      <c r="AY10" s="372"/>
      <c r="AZ10" s="373"/>
      <c r="BA10" s="372"/>
      <c r="BB10" s="372"/>
      <c r="BC10" s="372"/>
      <c r="BD10" s="372"/>
      <c r="BE10" s="374"/>
      <c r="BF10" s="375"/>
      <c r="BG10" s="375"/>
      <c r="BH10" s="375"/>
      <c r="BI10" s="375"/>
      <c r="BJ10" s="375"/>
      <c r="BK10" s="375"/>
      <c r="BL10" s="375"/>
      <c r="BM10" s="375"/>
      <c r="BN10" s="375"/>
      <c r="BO10" s="376"/>
      <c r="BP10" s="377"/>
      <c r="BQ10" s="378"/>
      <c r="BR10" s="379"/>
      <c r="BS10" s="380">
        <v>41.3</v>
      </c>
      <c r="BT10" s="381"/>
      <c r="BU10" s="382"/>
      <c r="BV10" s="381"/>
      <c r="BX10" s="371"/>
      <c r="BY10" s="371"/>
      <c r="BZ10" s="371"/>
      <c r="CA10" s="371"/>
      <c r="CB10" s="371"/>
      <c r="CC10" s="372"/>
      <c r="CD10" s="372"/>
      <c r="CE10" s="373"/>
      <c r="CF10" s="372"/>
      <c r="CG10" s="372"/>
      <c r="CH10" s="372"/>
      <c r="CI10" s="372"/>
      <c r="CJ10" s="372"/>
      <c r="CK10" s="373"/>
      <c r="CL10" s="372"/>
      <c r="CM10" s="372"/>
      <c r="CN10" s="372"/>
      <c r="CO10" s="372"/>
      <c r="CP10" s="374"/>
      <c r="CQ10" s="375"/>
      <c r="CR10" s="375"/>
      <c r="CS10" s="375"/>
      <c r="CT10" s="375"/>
      <c r="CU10" s="375"/>
      <c r="CV10" s="375"/>
      <c r="CW10" s="375"/>
      <c r="CX10" s="375"/>
      <c r="CY10" s="375"/>
      <c r="CZ10" s="376"/>
      <c r="DA10" s="377"/>
      <c r="DB10" s="378"/>
      <c r="DC10" s="379"/>
      <c r="DD10" s="380">
        <v>29.1</v>
      </c>
      <c r="DE10" s="381"/>
      <c r="DF10" s="382"/>
      <c r="DG10" s="381"/>
      <c r="DI10" s="371"/>
      <c r="DJ10" s="371"/>
      <c r="DK10" s="371"/>
      <c r="DL10" s="371"/>
      <c r="DM10" s="371"/>
      <c r="DN10" s="372"/>
      <c r="DO10" s="372"/>
      <c r="DP10" s="373"/>
      <c r="DQ10" s="372"/>
      <c r="DR10" s="372"/>
      <c r="DS10" s="372"/>
      <c r="DT10" s="372"/>
      <c r="DU10" s="372"/>
      <c r="DV10" s="373"/>
      <c r="DW10" s="372"/>
      <c r="DX10" s="372"/>
      <c r="DY10" s="372"/>
      <c r="DZ10" s="372"/>
      <c r="EA10" s="374"/>
      <c r="EB10" s="375"/>
      <c r="EC10" s="375"/>
      <c r="ED10" s="375"/>
      <c r="EE10" s="375"/>
      <c r="EF10" s="375"/>
      <c r="EG10" s="375"/>
      <c r="EH10" s="375"/>
      <c r="EI10" s="375"/>
      <c r="EJ10" s="375"/>
      <c r="EK10" s="376"/>
      <c r="EL10" s="377"/>
      <c r="EM10" s="378"/>
      <c r="EN10" s="379"/>
      <c r="EO10" s="380">
        <v>8.8000000000000007</v>
      </c>
      <c r="EP10" s="381"/>
      <c r="EQ10" s="382"/>
      <c r="ER10" s="381"/>
      <c r="ET10" s="371"/>
      <c r="EU10" s="371"/>
      <c r="EV10" s="371"/>
      <c r="EW10" s="371"/>
      <c r="EX10" s="371"/>
      <c r="EY10" s="372"/>
      <c r="EZ10" s="372"/>
      <c r="FA10" s="373"/>
      <c r="FB10" s="372"/>
      <c r="FC10" s="372"/>
      <c r="FD10" s="372"/>
      <c r="FE10" s="372"/>
      <c r="FF10" s="372"/>
      <c r="FG10" s="373"/>
      <c r="FH10" s="372"/>
      <c r="FI10" s="372"/>
      <c r="FJ10" s="372"/>
      <c r="FK10" s="372"/>
      <c r="FL10" s="374"/>
      <c r="FM10" s="375"/>
      <c r="FN10" s="375"/>
      <c r="FO10" s="375"/>
      <c r="FP10" s="375"/>
      <c r="FQ10" s="375"/>
      <c r="FR10" s="375"/>
      <c r="FS10" s="375"/>
      <c r="FT10" s="375"/>
      <c r="FU10" s="375"/>
      <c r="FV10" s="376"/>
      <c r="FW10" s="377"/>
      <c r="FX10" s="378"/>
      <c r="FY10" s="379"/>
      <c r="FZ10" s="380">
        <v>4</v>
      </c>
      <c r="GA10" s="381"/>
      <c r="GB10" s="382"/>
      <c r="GC10" s="381"/>
      <c r="GE10" s="371"/>
      <c r="GF10" s="371"/>
      <c r="GG10" s="371"/>
      <c r="GH10" s="371"/>
      <c r="GI10" s="371"/>
      <c r="GJ10" s="372"/>
      <c r="GK10" s="372"/>
      <c r="GL10" s="373"/>
      <c r="GM10" s="372"/>
      <c r="GN10" s="372"/>
      <c r="GO10" s="372"/>
      <c r="GP10" s="372"/>
      <c r="GQ10" s="372"/>
      <c r="GR10" s="373"/>
      <c r="GS10" s="372"/>
      <c r="GT10" s="372"/>
      <c r="GU10" s="372"/>
      <c r="GV10" s="372"/>
      <c r="GW10" s="374"/>
      <c r="GX10" s="375"/>
      <c r="GY10" s="375"/>
      <c r="GZ10" s="375"/>
      <c r="HA10" s="375"/>
      <c r="HB10" s="375"/>
      <c r="HC10" s="375"/>
      <c r="HD10" s="375"/>
      <c r="HE10" s="375"/>
      <c r="HF10" s="375"/>
      <c r="HG10" s="376"/>
      <c r="HH10" s="377"/>
      <c r="HI10" s="378"/>
      <c r="HJ10" s="379"/>
      <c r="HK10" s="383">
        <f>AH10+BS10+DD10+EO10+FZ10</f>
        <v>150.19999999999999</v>
      </c>
      <c r="HL10" s="381"/>
      <c r="HM10" s="382"/>
      <c r="HN10" s="381"/>
      <c r="HP10" s="372"/>
    </row>
    <row r="11" spans="1:225" s="114" customFormat="1" ht="18.75" customHeight="1" x14ac:dyDescent="0.25">
      <c r="A11" s="472" t="s">
        <v>468</v>
      </c>
      <c r="B11" s="473"/>
      <c r="C11" s="473"/>
      <c r="D11" s="473"/>
      <c r="E11" s="473"/>
      <c r="F11" s="473"/>
      <c r="G11" s="474"/>
      <c r="H11" s="474"/>
      <c r="I11" s="475"/>
      <c r="J11" s="474"/>
      <c r="K11" s="474"/>
      <c r="L11" s="474"/>
      <c r="M11" s="474"/>
      <c r="N11" s="474"/>
      <c r="O11" s="475"/>
      <c r="P11" s="474"/>
      <c r="Q11" s="474"/>
      <c r="R11" s="474"/>
      <c r="S11" s="474"/>
      <c r="T11" s="476"/>
      <c r="U11" s="463">
        <f>'1.1.1.211,213 (допы) без овз'!$AG$262</f>
        <v>1.3958900000000001</v>
      </c>
      <c r="V11" s="464"/>
      <c r="W11" s="465">
        <f>'1.1.1.211,213 (допы) без овз'!$AG$264</f>
        <v>0.29175000000000001</v>
      </c>
      <c r="X11" s="466">
        <f>'1.1.1.211,213 (допы) без овз'!$AG$265</f>
        <v>0.54637000000000002</v>
      </c>
      <c r="Y11" s="467"/>
      <c r="Z11" s="467"/>
      <c r="AA11" s="468">
        <f>'1.1.1.211,213 (допы) без овз'!$AG$267</f>
        <v>1.1649799999999999</v>
      </c>
      <c r="AB11" s="469">
        <f>1+(42+3)/365</f>
        <v>1.1232899999999999</v>
      </c>
      <c r="AC11" s="470"/>
      <c r="AD11" s="471">
        <f>'1.1.1.211,213 (допы) без овз'!$AG$266</f>
        <v>5.91E-2</v>
      </c>
      <c r="AE11" s="477"/>
      <c r="AF11" s="477"/>
      <c r="AG11" s="478"/>
      <c r="AH11" s="479"/>
      <c r="AI11" s="477"/>
      <c r="AJ11" s="480"/>
      <c r="AK11" s="477"/>
      <c r="AM11" s="473"/>
      <c r="AN11" s="473"/>
      <c r="AO11" s="473"/>
      <c r="AP11" s="473"/>
      <c r="AQ11" s="473"/>
      <c r="AR11" s="474"/>
      <c r="AS11" s="474"/>
      <c r="AT11" s="475"/>
      <c r="AU11" s="474"/>
      <c r="AV11" s="474"/>
      <c r="AW11" s="474"/>
      <c r="AX11" s="474"/>
      <c r="AY11" s="474"/>
      <c r="AZ11" s="475"/>
      <c r="BA11" s="474"/>
      <c r="BB11" s="474"/>
      <c r="BC11" s="474"/>
      <c r="BD11" s="474"/>
      <c r="BE11" s="476"/>
      <c r="BF11" s="463">
        <f>'1.1.1.211,213 (допы) без овз'!$BQ$262</f>
        <v>1.3626799999999999</v>
      </c>
      <c r="BG11" s="464"/>
      <c r="BH11" s="465">
        <f>'1.1.1.211,213 (допы) без овз'!$BQ$264</f>
        <v>0.42503000000000002</v>
      </c>
      <c r="BI11" s="466">
        <f>'1.1.1.211,213 (допы) без овз'!$BQ$265</f>
        <v>0.60343000000000002</v>
      </c>
      <c r="BJ11" s="464"/>
      <c r="BK11" s="464"/>
      <c r="BL11" s="468">
        <f>'1.1.1.211,213 (допы) без овз'!$BQ$267</f>
        <v>1.12734</v>
      </c>
      <c r="BM11" s="469">
        <f>1+(42+3)/365</f>
        <v>1.1232899999999999</v>
      </c>
      <c r="BN11" s="470"/>
      <c r="BO11" s="471">
        <f>'1.1.1.211,213 (допы) без овз'!$BQ$266</f>
        <v>4.3889999999999998E-2</v>
      </c>
      <c r="BP11" s="477"/>
      <c r="BQ11" s="477"/>
      <c r="BR11" s="478"/>
      <c r="BS11" s="479"/>
      <c r="BT11" s="477"/>
      <c r="BU11" s="480"/>
      <c r="BV11" s="477"/>
      <c r="BX11" s="473"/>
      <c r="BY11" s="473"/>
      <c r="BZ11" s="473"/>
      <c r="CA11" s="473"/>
      <c r="CB11" s="473"/>
      <c r="CC11" s="474"/>
      <c r="CD11" s="474"/>
      <c r="CE11" s="475"/>
      <c r="CF11" s="474"/>
      <c r="CG11" s="474"/>
      <c r="CH11" s="474"/>
      <c r="CI11" s="474"/>
      <c r="CJ11" s="474"/>
      <c r="CK11" s="475"/>
      <c r="CL11" s="474"/>
      <c r="CM11" s="474"/>
      <c r="CN11" s="474"/>
      <c r="CO11" s="474"/>
      <c r="CP11" s="476"/>
      <c r="CQ11" s="463">
        <f>'1.1.1.211,213 (допы) без овз'!$DA$262</f>
        <v>1.35</v>
      </c>
      <c r="CR11" s="464"/>
      <c r="CS11" s="465">
        <f>'1.1.1.211,213 (допы) без овз'!$DA$264</f>
        <v>0.35963000000000001</v>
      </c>
      <c r="CT11" s="466">
        <f>'1.1.1.211,213 (допы) без овз'!$DA$265</f>
        <v>0.64778999999999998</v>
      </c>
      <c r="CU11" s="464"/>
      <c r="CV11" s="464"/>
      <c r="CW11" s="468">
        <f>'1.1.1.211,213 (допы) без овз'!$DA$267</f>
        <v>1.35568</v>
      </c>
      <c r="CX11" s="469">
        <f>1+(42+3)/365</f>
        <v>1.1232899999999999</v>
      </c>
      <c r="CY11" s="470"/>
      <c r="CZ11" s="471">
        <f>'1.1.1.211,213 (допы) без овз'!$DA$266</f>
        <v>0.30834</v>
      </c>
      <c r="DA11" s="477"/>
      <c r="DB11" s="477"/>
      <c r="DC11" s="478"/>
      <c r="DD11" s="479"/>
      <c r="DE11" s="477"/>
      <c r="DF11" s="480"/>
      <c r="DG11" s="477"/>
      <c r="DI11" s="473"/>
      <c r="DJ11" s="473"/>
      <c r="DK11" s="473"/>
      <c r="DL11" s="473"/>
      <c r="DM11" s="473"/>
      <c r="DN11" s="474"/>
      <c r="DO11" s="474"/>
      <c r="DP11" s="475"/>
      <c r="DQ11" s="474"/>
      <c r="DR11" s="474"/>
      <c r="DS11" s="474"/>
      <c r="DT11" s="474"/>
      <c r="DU11" s="474"/>
      <c r="DV11" s="475"/>
      <c r="DW11" s="474"/>
      <c r="DX11" s="474"/>
      <c r="DY11" s="474"/>
      <c r="DZ11" s="474"/>
      <c r="EA11" s="476"/>
      <c r="EB11" s="463">
        <f>'1.1.1.211,213 (допы) без овз'!$EK$262</f>
        <v>1.3740000000000001</v>
      </c>
      <c r="EC11" s="464"/>
      <c r="ED11" s="465">
        <f>'1.1.1.211,213 (допы) без овз'!$EK$264</f>
        <v>0.22942000000000001</v>
      </c>
      <c r="EE11" s="466">
        <f>'1.1.1.211,213 (допы) без овз'!$EK$265</f>
        <v>0.77515999999999996</v>
      </c>
      <c r="EF11" s="464"/>
      <c r="EG11" s="464"/>
      <c r="EH11" s="468">
        <f>'1.1.1.211,213 (допы) без овз'!$EK$267</f>
        <v>1.2398800000000001</v>
      </c>
      <c r="EI11" s="469">
        <f>1+(42+3)/365</f>
        <v>1.1232899999999999</v>
      </c>
      <c r="EJ11" s="470"/>
      <c r="EK11" s="471">
        <f>'1.1.1.211,213 (допы) без овз'!$EK$266</f>
        <v>0.21531</v>
      </c>
      <c r="EL11" s="477"/>
      <c r="EM11" s="477"/>
      <c r="EN11" s="478"/>
      <c r="EO11" s="479"/>
      <c r="EP11" s="477"/>
      <c r="EQ11" s="480"/>
      <c r="ER11" s="477"/>
      <c r="ET11" s="473"/>
      <c r="EU11" s="473"/>
      <c r="EV11" s="473"/>
      <c r="EW11" s="473"/>
      <c r="EX11" s="473"/>
      <c r="EY11" s="474"/>
      <c r="EZ11" s="474"/>
      <c r="FA11" s="475"/>
      <c r="FB11" s="474"/>
      <c r="FC11" s="474"/>
      <c r="FD11" s="474"/>
      <c r="FE11" s="474"/>
      <c r="FF11" s="474"/>
      <c r="FG11" s="475"/>
      <c r="FH11" s="474"/>
      <c r="FI11" s="474"/>
      <c r="FJ11" s="474"/>
      <c r="FK11" s="474"/>
      <c r="FL11" s="476"/>
      <c r="FM11" s="463">
        <f>'1.1.1.211,213 (допы) без овз'!$FU$262</f>
        <v>1.2470000000000001</v>
      </c>
      <c r="FN11" s="464"/>
      <c r="FO11" s="465">
        <f>'1.1.1.211,213 (допы) без овз'!$FU$264</f>
        <v>0.18112</v>
      </c>
      <c r="FP11" s="466">
        <f>'1.1.1.211,213 (допы) без овз'!$FU$265</f>
        <v>0.79259000000000002</v>
      </c>
      <c r="FQ11" s="464"/>
      <c r="FR11" s="464"/>
      <c r="FS11" s="468">
        <f>'1.1.1.211,213 (допы) без овз'!$FU$267</f>
        <v>1.0379799999999999</v>
      </c>
      <c r="FT11" s="469">
        <f>1+(42+3)/365</f>
        <v>1.1232899999999999</v>
      </c>
      <c r="FU11" s="470"/>
      <c r="FV11" s="471">
        <f>'1.1.1.211,213 (допы) без овз'!$FU$266</f>
        <v>0</v>
      </c>
      <c r="FW11" s="477"/>
      <c r="FX11" s="477"/>
      <c r="FY11" s="478"/>
      <c r="FZ11" s="479"/>
      <c r="GA11" s="477"/>
      <c r="GB11" s="480"/>
      <c r="GC11" s="477"/>
      <c r="GE11" s="473"/>
      <c r="GF11" s="473"/>
      <c r="GG11" s="473"/>
      <c r="GH11" s="473"/>
      <c r="GI11" s="473"/>
      <c r="GJ11" s="474"/>
      <c r="GK11" s="474"/>
      <c r="GL11" s="475"/>
      <c r="GM11" s="474"/>
      <c r="GN11" s="474"/>
      <c r="GO11" s="474"/>
      <c r="GP11" s="474"/>
      <c r="GQ11" s="474"/>
      <c r="GR11" s="475"/>
      <c r="GS11" s="474"/>
      <c r="GT11" s="474"/>
      <c r="GU11" s="474"/>
      <c r="GV11" s="474"/>
      <c r="GW11" s="476"/>
      <c r="GX11" s="463">
        <f>'1.1.1.211,213 (допы) без овз'!$HE$262</f>
        <v>1.3681000000000001</v>
      </c>
      <c r="GY11" s="464"/>
      <c r="GZ11" s="465">
        <f>'1.1.1.211,213 (допы) без овз'!$HE$264</f>
        <v>0.33133000000000001</v>
      </c>
      <c r="HA11" s="466">
        <f>'1.1.1.211,213 (допы) без овз'!$HE$265</f>
        <v>0.61182000000000003</v>
      </c>
      <c r="HB11" s="464"/>
      <c r="HC11" s="464"/>
      <c r="HD11" s="468">
        <f>'1.1.1.211,213 (допы) без овз'!$HE$267</f>
        <v>1.19937</v>
      </c>
      <c r="HE11" s="469">
        <f>1+(42+3)/365</f>
        <v>1.1232899999999999</v>
      </c>
      <c r="HF11" s="470"/>
      <c r="HG11" s="471">
        <f>'1.1.1.211,213 (допы) без овз'!$HE$266</f>
        <v>0.11550000000000001</v>
      </c>
      <c r="HH11" s="477"/>
      <c r="HI11" s="477"/>
      <c r="HJ11" s="478"/>
      <c r="HK11" s="479"/>
      <c r="HL11" s="477"/>
      <c r="HM11" s="480"/>
      <c r="HN11" s="477"/>
      <c r="HP11" s="474"/>
    </row>
    <row r="12" spans="1:225" s="114" customFormat="1" ht="18.75" customHeight="1" x14ac:dyDescent="0.25">
      <c r="A12" s="472" t="s">
        <v>469</v>
      </c>
      <c r="B12" s="473"/>
      <c r="C12" s="473"/>
      <c r="D12" s="473"/>
      <c r="E12" s="473"/>
      <c r="F12" s="473"/>
      <c r="G12" s="474"/>
      <c r="H12" s="474"/>
      <c r="I12" s="475"/>
      <c r="J12" s="474"/>
      <c r="K12" s="474"/>
      <c r="L12" s="474"/>
      <c r="M12" s="474"/>
      <c r="N12" s="474"/>
      <c r="O12" s="475"/>
      <c r="P12" s="474"/>
      <c r="Q12" s="474"/>
      <c r="R12" s="474"/>
      <c r="S12" s="474"/>
      <c r="T12" s="476"/>
      <c r="U12" s="463">
        <f>'1.1.2.211,213 (допы)контр сумма'!$AG$262</f>
        <v>1.3986099999999999</v>
      </c>
      <c r="V12" s="464"/>
      <c r="W12" s="465">
        <f>'1.1.2.211,213 (допы)контр сумма'!$AG$264</f>
        <v>0.29192000000000001</v>
      </c>
      <c r="X12" s="466">
        <f>'1.1.2.211,213 (допы)контр сумма'!$AG$265</f>
        <v>0.54884999999999995</v>
      </c>
      <c r="Y12" s="467"/>
      <c r="Z12" s="467"/>
      <c r="AA12" s="468">
        <f>'1.1.2.211,213 (допы)контр сумма'!$AG$267</f>
        <v>1.1644399999999999</v>
      </c>
      <c r="AB12" s="469">
        <f>1+(56+3)/365</f>
        <v>1.16164</v>
      </c>
      <c r="AC12" s="470"/>
      <c r="AD12" s="471">
        <f>'1.1.2.211,213 (допы)контр сумма'!$AG$266</f>
        <v>5.8990000000000001E-2</v>
      </c>
      <c r="AE12" s="477"/>
      <c r="AF12" s="477"/>
      <c r="AG12" s="478"/>
      <c r="AH12" s="479"/>
      <c r="AI12" s="477"/>
      <c r="AJ12" s="480"/>
      <c r="AK12" s="477"/>
      <c r="AM12" s="473"/>
      <c r="AN12" s="473"/>
      <c r="AO12" s="473"/>
      <c r="AP12" s="473"/>
      <c r="AQ12" s="473"/>
      <c r="AR12" s="474"/>
      <c r="AS12" s="474"/>
      <c r="AT12" s="475"/>
      <c r="AU12" s="474"/>
      <c r="AV12" s="474"/>
      <c r="AW12" s="474"/>
      <c r="AX12" s="474"/>
      <c r="AY12" s="474"/>
      <c r="AZ12" s="475"/>
      <c r="BA12" s="474"/>
      <c r="BB12" s="474"/>
      <c r="BC12" s="474"/>
      <c r="BD12" s="474"/>
      <c r="BE12" s="476"/>
      <c r="BF12" s="463">
        <f>'1.1.2.211,213 (допы)контр сумма'!$BQ$262</f>
        <v>1.3695999999999999</v>
      </c>
      <c r="BG12" s="464"/>
      <c r="BH12" s="465">
        <f>'1.1.2.211,213 (допы)контр сумма'!$BQ$264</f>
        <v>0.42287999999999998</v>
      </c>
      <c r="BI12" s="466">
        <f>'1.1.2.211,213 (допы)контр сумма'!$BQ$265</f>
        <v>0.60970000000000002</v>
      </c>
      <c r="BJ12" s="464"/>
      <c r="BK12" s="464"/>
      <c r="BL12" s="468">
        <f>'1.1.2.211,213 (допы)контр сумма'!$BQ$267</f>
        <v>1.12646</v>
      </c>
      <c r="BM12" s="469">
        <f>1+(56+3)/365</f>
        <v>1.16164</v>
      </c>
      <c r="BN12" s="470"/>
      <c r="BO12" s="471">
        <f>'1.1.2.211,213 (допы)контр сумма'!$BQ$266</f>
        <v>4.367E-2</v>
      </c>
      <c r="BP12" s="477"/>
      <c r="BQ12" s="477"/>
      <c r="BR12" s="478"/>
      <c r="BS12" s="479"/>
      <c r="BT12" s="477"/>
      <c r="BU12" s="480"/>
      <c r="BV12" s="477"/>
      <c r="BX12" s="473"/>
      <c r="BY12" s="473"/>
      <c r="BZ12" s="473"/>
      <c r="CA12" s="473"/>
      <c r="CB12" s="473"/>
      <c r="CC12" s="474"/>
      <c r="CD12" s="474"/>
      <c r="CE12" s="475"/>
      <c r="CF12" s="474"/>
      <c r="CG12" s="474"/>
      <c r="CH12" s="474"/>
      <c r="CI12" s="474"/>
      <c r="CJ12" s="474"/>
      <c r="CK12" s="475"/>
      <c r="CL12" s="474"/>
      <c r="CM12" s="474"/>
      <c r="CN12" s="474"/>
      <c r="CO12" s="474"/>
      <c r="CP12" s="476"/>
      <c r="CQ12" s="463">
        <f>'1.1.2.211,213 (допы)контр сумма'!$DA$262</f>
        <v>1.35</v>
      </c>
      <c r="CR12" s="464"/>
      <c r="CS12" s="465">
        <f>'1.1.2.211,213 (допы)контр сумма'!$DA$264</f>
        <v>0.35963000000000001</v>
      </c>
      <c r="CT12" s="466">
        <f>'1.1.2.211,213 (допы)контр сумма'!$DA$265</f>
        <v>0.64778999999999998</v>
      </c>
      <c r="CU12" s="464"/>
      <c r="CV12" s="464"/>
      <c r="CW12" s="468">
        <f>'1.1.2.211,213 (допы)контр сумма'!$DA$267</f>
        <v>1.35568</v>
      </c>
      <c r="CX12" s="469">
        <f>1+(56+3)/365</f>
        <v>1.16164</v>
      </c>
      <c r="CY12" s="470"/>
      <c r="CZ12" s="471">
        <f>'1.1.2.211,213 (допы)контр сумма'!$DA$266</f>
        <v>0.30834</v>
      </c>
      <c r="DA12" s="477"/>
      <c r="DB12" s="477"/>
      <c r="DC12" s="478"/>
      <c r="DD12" s="479"/>
      <c r="DE12" s="477"/>
      <c r="DF12" s="480"/>
      <c r="DG12" s="477"/>
      <c r="DI12" s="473"/>
      <c r="DJ12" s="473"/>
      <c r="DK12" s="473"/>
      <c r="DL12" s="473"/>
      <c r="DM12" s="473"/>
      <c r="DN12" s="474"/>
      <c r="DO12" s="474"/>
      <c r="DP12" s="475"/>
      <c r="DQ12" s="474"/>
      <c r="DR12" s="474"/>
      <c r="DS12" s="474"/>
      <c r="DT12" s="474"/>
      <c r="DU12" s="474"/>
      <c r="DV12" s="475"/>
      <c r="DW12" s="474"/>
      <c r="DX12" s="474"/>
      <c r="DY12" s="474"/>
      <c r="DZ12" s="474"/>
      <c r="EA12" s="476"/>
      <c r="EB12" s="463">
        <f>'1.1.2.211,213 (допы)контр сумма'!$EK$262</f>
        <v>1.3740000000000001</v>
      </c>
      <c r="EC12" s="464"/>
      <c r="ED12" s="465">
        <f>'1.1.2.211,213 (допы)контр сумма'!$EK$264</f>
        <v>0.22942000000000001</v>
      </c>
      <c r="EE12" s="466">
        <f>'1.1.2.211,213 (допы)контр сумма'!$EK$265</f>
        <v>0.77515999999999996</v>
      </c>
      <c r="EF12" s="464"/>
      <c r="EG12" s="464"/>
      <c r="EH12" s="468">
        <f>'1.1.2.211,213 (допы)контр сумма'!$EK$267</f>
        <v>1.2398800000000001</v>
      </c>
      <c r="EI12" s="469">
        <f>1+(56+3)/365</f>
        <v>1.16164</v>
      </c>
      <c r="EJ12" s="470"/>
      <c r="EK12" s="471">
        <f>'1.1.2.211,213 (допы)контр сумма'!$EK$266</f>
        <v>0.21531</v>
      </c>
      <c r="EL12" s="477"/>
      <c r="EM12" s="477"/>
      <c r="EN12" s="478"/>
      <c r="EO12" s="479"/>
      <c r="EP12" s="477"/>
      <c r="EQ12" s="480"/>
      <c r="ER12" s="477"/>
      <c r="ET12" s="473"/>
      <c r="EU12" s="473"/>
      <c r="EV12" s="473"/>
      <c r="EW12" s="473"/>
      <c r="EX12" s="473"/>
      <c r="EY12" s="474"/>
      <c r="EZ12" s="474"/>
      <c r="FA12" s="475"/>
      <c r="FB12" s="474"/>
      <c r="FC12" s="474"/>
      <c r="FD12" s="474"/>
      <c r="FE12" s="474"/>
      <c r="FF12" s="474"/>
      <c r="FG12" s="475"/>
      <c r="FH12" s="474"/>
      <c r="FI12" s="474"/>
      <c r="FJ12" s="474"/>
      <c r="FK12" s="474"/>
      <c r="FL12" s="476"/>
      <c r="FM12" s="463">
        <f>'1.1.2.211,213 (допы)контр сумма'!$FU$262</f>
        <v>1.2470000000000001</v>
      </c>
      <c r="FN12" s="464"/>
      <c r="FO12" s="465">
        <f>'1.1.2.211,213 (допы)контр сумма'!$FU$264</f>
        <v>0.18112</v>
      </c>
      <c r="FP12" s="466">
        <f>'1.1.2.211,213 (допы)контр сумма'!$FU$265</f>
        <v>0.79259000000000002</v>
      </c>
      <c r="FQ12" s="464"/>
      <c r="FR12" s="464"/>
      <c r="FS12" s="468">
        <f>'1.1.2.211,213 (допы)контр сумма'!$FU$267</f>
        <v>1.0379799999999999</v>
      </c>
      <c r="FT12" s="469">
        <f>1+(56+3)/365</f>
        <v>1.16164</v>
      </c>
      <c r="FU12" s="470"/>
      <c r="FV12" s="471">
        <f>'1.1.2.211,213 (допы)контр сумма'!$FU$266</f>
        <v>0</v>
      </c>
      <c r="FW12" s="477"/>
      <c r="FX12" s="477"/>
      <c r="FY12" s="478"/>
      <c r="FZ12" s="479"/>
      <c r="GA12" s="477"/>
      <c r="GB12" s="480"/>
      <c r="GC12" s="477"/>
      <c r="GE12" s="473"/>
      <c r="GF12" s="473"/>
      <c r="GG12" s="473"/>
      <c r="GH12" s="473"/>
      <c r="GI12" s="473"/>
      <c r="GJ12" s="474"/>
      <c r="GK12" s="474"/>
      <c r="GL12" s="475"/>
      <c r="GM12" s="474"/>
      <c r="GN12" s="474"/>
      <c r="GO12" s="474"/>
      <c r="GP12" s="474"/>
      <c r="GQ12" s="474"/>
      <c r="GR12" s="475"/>
      <c r="GS12" s="474"/>
      <c r="GT12" s="474"/>
      <c r="GU12" s="474"/>
      <c r="GV12" s="474"/>
      <c r="GW12" s="476"/>
      <c r="GX12" s="463">
        <f>'1.1.2.211,213 (допы)контр сумма'!$HE$262</f>
        <v>1.37104</v>
      </c>
      <c r="GY12" s="464"/>
      <c r="GZ12" s="465">
        <f>'1.1.2.211,213 (допы)контр сумма'!$HE$264</f>
        <v>0.33090999999999998</v>
      </c>
      <c r="HA12" s="466">
        <f>'1.1.2.211,213 (допы)контр сумма'!$HE$265</f>
        <v>0.61443999999999999</v>
      </c>
      <c r="HB12" s="464"/>
      <c r="HC12" s="464"/>
      <c r="HD12" s="468">
        <f>'1.1.2.211,213 (допы)контр сумма'!$HE$267</f>
        <v>1.19875</v>
      </c>
      <c r="HE12" s="469">
        <f>1+(56+3)/365</f>
        <v>1.16164</v>
      </c>
      <c r="HF12" s="470"/>
      <c r="HG12" s="471">
        <f>'1.1.2.211,213 (допы)контр сумма'!$HE$266</f>
        <v>0.11525000000000001</v>
      </c>
      <c r="HH12" s="477"/>
      <c r="HI12" s="477"/>
      <c r="HJ12" s="478"/>
      <c r="HK12" s="479"/>
      <c r="HL12" s="477"/>
      <c r="HM12" s="480"/>
      <c r="HN12" s="477"/>
      <c r="HP12" s="474"/>
    </row>
    <row r="13" spans="1:225" s="114" customFormat="1" x14ac:dyDescent="0.25">
      <c r="A13" s="121" t="s">
        <v>53</v>
      </c>
      <c r="B13" s="136">
        <f>C13+AJ13</f>
        <v>0</v>
      </c>
      <c r="C13" s="136">
        <f>N13*P13*S13*T13*U13*(1+V13+W13+X13+Y13)*Z13/G13/H13</f>
        <v>0</v>
      </c>
      <c r="D13" s="136">
        <f>N13*P13*S13*T13*U13*(1+V13+Y13)*Z13/G13/H13</f>
        <v>0</v>
      </c>
      <c r="E13" s="136">
        <f>C13-D13</f>
        <v>0</v>
      </c>
      <c r="F13" s="136">
        <f>N13*P13*S13*T13*U13*(1+V13+Y13)*Z13*AD13/G13/H13</f>
        <v>0</v>
      </c>
      <c r="G13" s="125">
        <v>76.900000000000006</v>
      </c>
      <c r="H13" s="133">
        <v>800</v>
      </c>
      <c r="I13" s="134">
        <f>G13*H13</f>
        <v>61520</v>
      </c>
      <c r="J13" s="932">
        <f>'1.4-2023-ДДТ'!C32</f>
        <v>0</v>
      </c>
      <c r="K13" s="932">
        <f>'1.4-2023-ДДТ'!D32</f>
        <v>0</v>
      </c>
      <c r="L13" s="932">
        <f>'1.4-2023-ДДТ'!E32</f>
        <v>0</v>
      </c>
      <c r="M13" s="932">
        <f>'1.4-2023-ДДТ'!F32</f>
        <v>0</v>
      </c>
      <c r="N13" s="933">
        <f>'1.4-2023-ДДТ'!G32</f>
        <v>0</v>
      </c>
      <c r="O13" s="134">
        <f>J13/800</f>
        <v>0</v>
      </c>
      <c r="P13" s="126">
        <v>12</v>
      </c>
      <c r="Q13" s="163">
        <v>13934</v>
      </c>
      <c r="R13" s="355">
        <v>1.01</v>
      </c>
      <c r="S13" s="290">
        <f>Q13*R13</f>
        <v>14073</v>
      </c>
      <c r="T13" s="128">
        <v>1.302</v>
      </c>
      <c r="U13" s="129">
        <f t="shared" ref="U13:U21" si="0">U$11</f>
        <v>1.3958900000000001</v>
      </c>
      <c r="V13" s="130">
        <v>0</v>
      </c>
      <c r="W13" s="129">
        <f t="shared" ref="W13:X21" si="1">W$11</f>
        <v>0.29175000000000001</v>
      </c>
      <c r="X13" s="129">
        <f t="shared" si="1"/>
        <v>0.54637000000000002</v>
      </c>
      <c r="Y13" s="130">
        <v>0</v>
      </c>
      <c r="Z13" s="129">
        <f>ROUND(AA13*AB13*AC13,2)</f>
        <v>0</v>
      </c>
      <c r="AA13" s="129">
        <f t="shared" ref="AA13:AB23" si="2">AA$11</f>
        <v>1.1649799999999999</v>
      </c>
      <c r="AB13" s="129">
        <f t="shared" si="2"/>
        <v>1.1232899999999999</v>
      </c>
      <c r="AC13" s="129">
        <f>IF(O13=0,0,G13/O13)</f>
        <v>0</v>
      </c>
      <c r="AD13" s="131">
        <f t="shared" ref="AD13:AD21" si="3">AD$11</f>
        <v>5.91E-2</v>
      </c>
      <c r="AE13" s="132">
        <f>C13*J13+F13*J13</f>
        <v>0</v>
      </c>
      <c r="AF13" s="165">
        <v>42634.9</v>
      </c>
      <c r="AG13" s="139">
        <f t="shared" ref="AG13:AG23" si="4">AF13-S13*U13</f>
        <v>22990.54</v>
      </c>
      <c r="AH13" s="143">
        <f t="shared" ref="AH13:AH23" si="5">AH$10/J$23*J13</f>
        <v>0</v>
      </c>
      <c r="AI13" s="132">
        <f>AG13*AH13*1.302*12</f>
        <v>0</v>
      </c>
      <c r="AJ13" s="155">
        <f>IF(J13=0,0,AI13/J13)</f>
        <v>0</v>
      </c>
      <c r="AK13" s="141">
        <f>IF(D13=0,0,(AJ13+D13)/D13)</f>
        <v>0</v>
      </c>
      <c r="AM13" s="136">
        <f>AN13+BU13</f>
        <v>0</v>
      </c>
      <c r="AN13" s="136">
        <f>AY13*BA13*BD13*BE13*BF13*(1+BG13+BH13+BI13+BJ13)*BK13/AR13/AS13</f>
        <v>0</v>
      </c>
      <c r="AO13" s="136">
        <f>AY13*BA13*BD13*BE13*BF13*(1+BG13+BJ13)*BK13/AR13/AS13</f>
        <v>0</v>
      </c>
      <c r="AP13" s="136">
        <f>AN13-AO13</f>
        <v>0</v>
      </c>
      <c r="AQ13" s="136">
        <f>AY13*BA13*BD13*BE13*BF13*(1+BG13+BJ13)*BK13*BO13/AR13/AS13</f>
        <v>0</v>
      </c>
      <c r="AR13" s="125">
        <v>76.900000000000006</v>
      </c>
      <c r="AS13" s="133">
        <v>800</v>
      </c>
      <c r="AT13" s="134">
        <f>AR13*AS13</f>
        <v>61520</v>
      </c>
      <c r="AU13" s="932">
        <f>'1.4-2023-ЦВР'!C32</f>
        <v>0</v>
      </c>
      <c r="AV13" s="932">
        <f>'1.4-2023-ЦВР'!D32</f>
        <v>0</v>
      </c>
      <c r="AW13" s="932">
        <f>'1.4-2023-ЦВР'!E32</f>
        <v>0</v>
      </c>
      <c r="AX13" s="932">
        <f>'1.4-2023-ЦВР'!F32</f>
        <v>0</v>
      </c>
      <c r="AY13" s="933">
        <f>'1.4-2023-ЦВР'!G32</f>
        <v>0</v>
      </c>
      <c r="AZ13" s="134">
        <f>AU13/800</f>
        <v>0</v>
      </c>
      <c r="BA13" s="126">
        <v>12</v>
      </c>
      <c r="BB13" s="936">
        <f t="shared" ref="BB13:BB23" si="6">Q13</f>
        <v>13934</v>
      </c>
      <c r="BC13" s="937">
        <f t="shared" ref="BC13:BC23" si="7">R13</f>
        <v>1.01</v>
      </c>
      <c r="BD13" s="290">
        <f>BB13*BC13</f>
        <v>14073</v>
      </c>
      <c r="BE13" s="128">
        <v>1.302</v>
      </c>
      <c r="BF13" s="129">
        <f t="shared" ref="BF13:BF21" si="8">BF$11</f>
        <v>1.3626799999999999</v>
      </c>
      <c r="BG13" s="130">
        <v>0</v>
      </c>
      <c r="BH13" s="129">
        <f t="shared" ref="BH13:BI21" si="9">BH$11</f>
        <v>0.42503000000000002</v>
      </c>
      <c r="BI13" s="129">
        <f t="shared" si="9"/>
        <v>0.60343000000000002</v>
      </c>
      <c r="BJ13" s="130">
        <v>0</v>
      </c>
      <c r="BK13" s="129">
        <f>ROUND(BL13*BM13*BN13,2)</f>
        <v>0</v>
      </c>
      <c r="BL13" s="129">
        <f t="shared" ref="BL13:BM23" si="10">BL$11</f>
        <v>1.12734</v>
      </c>
      <c r="BM13" s="129">
        <f t="shared" si="10"/>
        <v>1.1232899999999999</v>
      </c>
      <c r="BN13" s="129">
        <f>IF(AZ13=0,0,AR13/AZ13)</f>
        <v>0</v>
      </c>
      <c r="BO13" s="131">
        <f t="shared" ref="BO13:BO21" si="11">BO$11</f>
        <v>4.3889999999999998E-2</v>
      </c>
      <c r="BP13" s="132">
        <f>AN13*AU13+AQ13*AU13</f>
        <v>0</v>
      </c>
      <c r="BQ13" s="941">
        <f t="shared" ref="BQ13:BQ23" si="12">AF13</f>
        <v>42634.9</v>
      </c>
      <c r="BR13" s="139">
        <f t="shared" ref="BR13:BR23" si="13">BQ13-BD13*BF13</f>
        <v>23457.9</v>
      </c>
      <c r="BS13" s="143">
        <f t="shared" ref="BS13:BS23" si="14">BS$10/AU$23*AU13</f>
        <v>0</v>
      </c>
      <c r="BT13" s="132">
        <f>BR13*BS13*1.302*12</f>
        <v>0</v>
      </c>
      <c r="BU13" s="155">
        <f>IF(AU13=0,0,BT13/AU13)</f>
        <v>0</v>
      </c>
      <c r="BV13" s="141">
        <f>IF(AO13=0,0,(BU13+AO13)/AO13)</f>
        <v>0</v>
      </c>
      <c r="BX13" s="136">
        <f>BY13+DF13</f>
        <v>199.16</v>
      </c>
      <c r="BY13" s="136">
        <f>CJ13*CL13*CO13*CP13*CQ13*(1+CR13+CS13+CT13+CU13)*CV13/CC13/CD13</f>
        <v>152.16</v>
      </c>
      <c r="BZ13" s="136">
        <f>CJ13*CL13*CO13*CP13*CQ13*(1+CR13+CU13)*CV13/CC13/CD13</f>
        <v>75.8</v>
      </c>
      <c r="CA13" s="136">
        <f>BY13-BZ13</f>
        <v>76.36</v>
      </c>
      <c r="CB13" s="136">
        <f>CJ13*CL13*CO13*CP13*CQ13*(1+CR13+CU13)*CV13*CZ13/CC13/CD13</f>
        <v>23.37</v>
      </c>
      <c r="CC13" s="125">
        <v>76.900000000000006</v>
      </c>
      <c r="CD13" s="133">
        <v>800</v>
      </c>
      <c r="CE13" s="134">
        <f>CC13*CD13</f>
        <v>61520</v>
      </c>
      <c r="CF13" s="932">
        <f>'1.4-2023-ЦТТ'!C32</f>
        <v>123615</v>
      </c>
      <c r="CG13" s="932">
        <f>'1.4-2023-ЦТТ'!D32</f>
        <v>651</v>
      </c>
      <c r="CH13" s="932">
        <f>'1.4-2023-ЦТТ'!E32</f>
        <v>67</v>
      </c>
      <c r="CI13" s="932">
        <f>'1.4-2023-ЦТТ'!F32</f>
        <v>36</v>
      </c>
      <c r="CJ13" s="933">
        <f>'1.4-2023-ЦТТ'!G32</f>
        <v>20.67</v>
      </c>
      <c r="CK13" s="134">
        <f>CF13/800</f>
        <v>155</v>
      </c>
      <c r="CL13" s="126">
        <v>12</v>
      </c>
      <c r="CM13" s="936">
        <f t="shared" ref="CM13:CM23" si="15">Q13</f>
        <v>13934</v>
      </c>
      <c r="CN13" s="937">
        <f t="shared" ref="CN13:CN23" si="16">R13</f>
        <v>1.01</v>
      </c>
      <c r="CO13" s="290">
        <f>CM13*CN13</f>
        <v>14073</v>
      </c>
      <c r="CP13" s="128">
        <v>1.302</v>
      </c>
      <c r="CQ13" s="129">
        <f t="shared" ref="CQ13:CQ21" si="17">CQ$11</f>
        <v>1.35</v>
      </c>
      <c r="CR13" s="130">
        <v>0</v>
      </c>
      <c r="CS13" s="129">
        <f t="shared" ref="CS13:CT21" si="18">CS$11</f>
        <v>0.35963000000000001</v>
      </c>
      <c r="CT13" s="129">
        <f t="shared" si="18"/>
        <v>0.64778999999999998</v>
      </c>
      <c r="CU13" s="130">
        <v>0</v>
      </c>
      <c r="CV13" s="129">
        <f>ROUND(CW13*CX13*CY13,2)</f>
        <v>0.76</v>
      </c>
      <c r="CW13" s="129">
        <f t="shared" ref="CW13:CX23" si="19">CW$11</f>
        <v>1.35568</v>
      </c>
      <c r="CX13" s="129">
        <f t="shared" si="19"/>
        <v>1.1232899999999999</v>
      </c>
      <c r="CY13" s="129">
        <f>IF(CK13=0,0,CC13/CK13)</f>
        <v>0.49613000000000002</v>
      </c>
      <c r="CZ13" s="131">
        <f t="shared" ref="CZ13:CZ21" si="20">CZ$11</f>
        <v>0.30834</v>
      </c>
      <c r="DA13" s="132">
        <f>BY13*CF13+CB13*CF13</f>
        <v>21698141</v>
      </c>
      <c r="DB13" s="941">
        <f t="shared" ref="DB13:DB23" si="21">AF13</f>
        <v>42634.9</v>
      </c>
      <c r="DC13" s="139">
        <f t="shared" ref="DC13:DC23" si="22">DB13-CO13*CQ13</f>
        <v>23636.35</v>
      </c>
      <c r="DD13" s="143">
        <f t="shared" ref="DD13:DD23" si="23">DD$10/CF$23*CF13</f>
        <v>15.587866999999999</v>
      </c>
      <c r="DE13" s="132">
        <f>DC13*DD13*1.302*12</f>
        <v>5756511</v>
      </c>
      <c r="DF13" s="155">
        <f>IF(CF13=0,0,DE13/CF13)</f>
        <v>47</v>
      </c>
      <c r="DG13" s="141">
        <f>IF(BZ13=0,0,(DF13+BZ13)/BZ13)</f>
        <v>1.62005</v>
      </c>
      <c r="DI13" s="136">
        <f>DJ13+EQ13</f>
        <v>0</v>
      </c>
      <c r="DJ13" s="136">
        <f>DU13*DW13*DZ13*EA13*EB13*(1+EC13+ED13+EE13+EF13)*EG13/DN13/DO13</f>
        <v>0</v>
      </c>
      <c r="DK13" s="136">
        <f>DU13*DW13*DZ13*EA13*EB13*(1+EC13+EF13)*EG13/DN13/DO13</f>
        <v>0</v>
      </c>
      <c r="DL13" s="136">
        <f>DJ13-DK13</f>
        <v>0</v>
      </c>
      <c r="DM13" s="136">
        <f>DU13*DW13*DZ13*EA13*EB13*(1+EC13+EF13)*EG13*EK13/DN13/DO13</f>
        <v>0</v>
      </c>
      <c r="DN13" s="125">
        <v>76.900000000000006</v>
      </c>
      <c r="DO13" s="133">
        <v>800</v>
      </c>
      <c r="DP13" s="134">
        <f>DN13*DO13</f>
        <v>61520</v>
      </c>
      <c r="DQ13" s="932">
        <f>'1.4-2023-СЮН'!C32</f>
        <v>0</v>
      </c>
      <c r="DR13" s="932">
        <f>'1.4-2023-СЮН'!D32</f>
        <v>0</v>
      </c>
      <c r="DS13" s="932">
        <f>'1.4-2023-СЮН'!E32</f>
        <v>0</v>
      </c>
      <c r="DT13" s="932">
        <f>'1.4-2023-СЮН'!F32</f>
        <v>0</v>
      </c>
      <c r="DU13" s="933">
        <f>'1.4-2023-СЮН'!G32</f>
        <v>0</v>
      </c>
      <c r="DV13" s="134">
        <f>DQ13/800</f>
        <v>0</v>
      </c>
      <c r="DW13" s="126">
        <v>12</v>
      </c>
      <c r="DX13" s="936">
        <f t="shared" ref="DX13:DX23" si="24">Q13</f>
        <v>13934</v>
      </c>
      <c r="DY13" s="937">
        <f t="shared" ref="DY13:DY23" si="25">R13</f>
        <v>1.01</v>
      </c>
      <c r="DZ13" s="290">
        <f>DX13*DY13</f>
        <v>14073</v>
      </c>
      <c r="EA13" s="128">
        <v>1.302</v>
      </c>
      <c r="EB13" s="129">
        <f t="shared" ref="EB13:EB21" si="26">EB$11</f>
        <v>1.3740000000000001</v>
      </c>
      <c r="EC13" s="130">
        <v>0</v>
      </c>
      <c r="ED13" s="129">
        <f t="shared" ref="ED13:EE21" si="27">ED$11</f>
        <v>0.22942000000000001</v>
      </c>
      <c r="EE13" s="129">
        <f t="shared" si="27"/>
        <v>0.77515999999999996</v>
      </c>
      <c r="EF13" s="130">
        <v>0</v>
      </c>
      <c r="EG13" s="129">
        <f>ROUND(EH13*EI13*EJ13,2)</f>
        <v>0</v>
      </c>
      <c r="EH13" s="129">
        <f t="shared" ref="EH13:EI21" si="28">EH$11</f>
        <v>1.2398800000000001</v>
      </c>
      <c r="EI13" s="129">
        <f t="shared" si="28"/>
        <v>1.1232899999999999</v>
      </c>
      <c r="EJ13" s="129">
        <f>IF(DV13=0,0,DN13/DV13)</f>
        <v>0</v>
      </c>
      <c r="EK13" s="131">
        <f t="shared" ref="EK13:EK21" si="29">EK$11</f>
        <v>0.21531</v>
      </c>
      <c r="EL13" s="132">
        <f>DJ13*DQ13+DM13*DQ13</f>
        <v>0</v>
      </c>
      <c r="EM13" s="941">
        <f t="shared" ref="EM13:EM23" si="30">AF13</f>
        <v>42634.9</v>
      </c>
      <c r="EN13" s="139">
        <f t="shared" ref="EN13:EN23" si="31">EM13-DZ13*EB13</f>
        <v>23298.6</v>
      </c>
      <c r="EO13" s="143">
        <f t="shared" ref="EO13:EO23" si="32">EO$10/DQ$23*DQ13</f>
        <v>0</v>
      </c>
      <c r="EP13" s="132">
        <f>EN13*EO13*1.302*12</f>
        <v>0</v>
      </c>
      <c r="EQ13" s="155">
        <f>IF(DQ13=0,0,EP13/DQ13)</f>
        <v>0</v>
      </c>
      <c r="ER13" s="141">
        <f>IF(DK13=0,0,(EQ13+DK13)/DK13)</f>
        <v>0</v>
      </c>
      <c r="ET13" s="136">
        <f>EU13+GB13</f>
        <v>0</v>
      </c>
      <c r="EU13" s="136">
        <f>FF13*FH13*FK13*FL13*FM13*(1+FN13+FO13+FP13+FQ13)*FR13/EY13/EZ13</f>
        <v>0</v>
      </c>
      <c r="EV13" s="136">
        <f>FF13*FH13*FK13*FL13*FM13*(1+FN13+FQ13)*FR13/EY13/EZ13</f>
        <v>0</v>
      </c>
      <c r="EW13" s="136">
        <f>EU13-EV13</f>
        <v>0</v>
      </c>
      <c r="EX13" s="136">
        <f>FF13*FH13*FK13*FL13*FM13*(1+FN13+FQ13)*FR13*FV13/EY13/EZ13</f>
        <v>0</v>
      </c>
      <c r="EY13" s="125">
        <v>76.900000000000006</v>
      </c>
      <c r="EZ13" s="133">
        <v>800</v>
      </c>
      <c r="FA13" s="134">
        <f>EY13*EZ13</f>
        <v>61520</v>
      </c>
      <c r="FB13" s="932">
        <f>'1.4-2023-СЮТур'!C32</f>
        <v>0</v>
      </c>
      <c r="FC13" s="932">
        <f>'1.4-2023-СЮТур'!D32</f>
        <v>0</v>
      </c>
      <c r="FD13" s="932">
        <f>'1.4-2023-СЮТур'!E32</f>
        <v>0</v>
      </c>
      <c r="FE13" s="932">
        <f>'1.4-2023-СЮТур'!F32</f>
        <v>0</v>
      </c>
      <c r="FF13" s="933">
        <f>'1.4-2023-СЮТур'!G32</f>
        <v>0</v>
      </c>
      <c r="FG13" s="134">
        <f>FB13/800</f>
        <v>0</v>
      </c>
      <c r="FH13" s="126">
        <v>12</v>
      </c>
      <c r="FI13" s="936">
        <f t="shared" ref="FI13:FI23" si="33">Q13</f>
        <v>13934</v>
      </c>
      <c r="FJ13" s="937">
        <f t="shared" ref="FJ13:FJ23" si="34">R13</f>
        <v>1.01</v>
      </c>
      <c r="FK13" s="290">
        <f>FI13*FJ13</f>
        <v>14073</v>
      </c>
      <c r="FL13" s="128">
        <v>1.302</v>
      </c>
      <c r="FM13" s="129">
        <f t="shared" ref="FM13:FM21" si="35">FM$11</f>
        <v>1.2470000000000001</v>
      </c>
      <c r="FN13" s="130">
        <v>0</v>
      </c>
      <c r="FO13" s="129">
        <f t="shared" ref="FO13:FP21" si="36">FO$11</f>
        <v>0.18112</v>
      </c>
      <c r="FP13" s="129">
        <f t="shared" si="36"/>
        <v>0.79259000000000002</v>
      </c>
      <c r="FQ13" s="130">
        <v>0</v>
      </c>
      <c r="FR13" s="129">
        <f>ROUND(FS13*FT13*FU13,2)</f>
        <v>0</v>
      </c>
      <c r="FS13" s="129">
        <f t="shared" ref="FS13:FT23" si="37">FS$11</f>
        <v>1.0379799999999999</v>
      </c>
      <c r="FT13" s="129">
        <f t="shared" si="37"/>
        <v>1.1232899999999999</v>
      </c>
      <c r="FU13" s="129">
        <f>IF(FG13=0,0,EY13/FG13)</f>
        <v>0</v>
      </c>
      <c r="FV13" s="131">
        <f t="shared" ref="FV13:FV21" si="38">FV$11</f>
        <v>0</v>
      </c>
      <c r="FW13" s="132">
        <f>EU13*FB13+EX13*FB13</f>
        <v>0</v>
      </c>
      <c r="FX13" s="941">
        <f t="shared" ref="FX13:FX23" si="39">AF13</f>
        <v>42634.9</v>
      </c>
      <c r="FY13" s="139">
        <f t="shared" ref="FY13:FY23" si="40">FX13-FK13*FM13</f>
        <v>25085.87</v>
      </c>
      <c r="FZ13" s="143">
        <f t="shared" ref="FZ13:FZ23" si="41">FZ$10/FB$23*FB13</f>
        <v>0</v>
      </c>
      <c r="GA13" s="132">
        <f>FY13*FZ13*1.302*12</f>
        <v>0</v>
      </c>
      <c r="GB13" s="155">
        <f>IF(FB13=0,0,GA13/FB13)</f>
        <v>0</v>
      </c>
      <c r="GC13" s="141">
        <f>IF(EV13=0,0,(GB13+EV13)/EV13)</f>
        <v>0</v>
      </c>
      <c r="GE13" s="136">
        <f>GF13+HM13</f>
        <v>172.58</v>
      </c>
      <c r="GF13" s="136">
        <f>GQ13*GS13*GV13*GW13*GX13*(1+GY13+GZ13+HA13+HB13)*HC13/GJ13/GK13</f>
        <v>131.58000000000001</v>
      </c>
      <c r="GG13" s="136">
        <f>GQ13*GS13*GV13*GW13*GX13*(1+GY13+HB13)*HC13/GJ13/GK13</f>
        <v>67.72</v>
      </c>
      <c r="GH13" s="136">
        <f>GF13-GG13</f>
        <v>63.86</v>
      </c>
      <c r="GI13" s="136">
        <f>GQ13*GS13*GV13*GW13*GX13*(1+GY13+HB13)*HC13*HG13/GJ13/GK13</f>
        <v>7.82</v>
      </c>
      <c r="GJ13" s="125">
        <v>76.900000000000006</v>
      </c>
      <c r="GK13" s="133">
        <v>800</v>
      </c>
      <c r="GL13" s="134">
        <f>GJ13*GK13</f>
        <v>61520</v>
      </c>
      <c r="GM13" s="232">
        <f t="shared" ref="GM13:GO14" si="42">J13+AU13+CF13+DQ13+FB13</f>
        <v>123615</v>
      </c>
      <c r="GN13" s="232">
        <f t="shared" si="42"/>
        <v>651</v>
      </c>
      <c r="GO13" s="232">
        <f t="shared" si="42"/>
        <v>67</v>
      </c>
      <c r="GP13" s="160" t="s">
        <v>492</v>
      </c>
      <c r="GQ13" s="234">
        <f>N13+AY13+CJ13+DU13+FF13</f>
        <v>20.67</v>
      </c>
      <c r="GR13" s="134">
        <f>GM13/800</f>
        <v>155</v>
      </c>
      <c r="GS13" s="126">
        <v>12</v>
      </c>
      <c r="GT13" s="936">
        <f t="shared" ref="GT13:GT23" si="43">Q13</f>
        <v>13934</v>
      </c>
      <c r="GU13" s="937">
        <f t="shared" ref="GU13:GU23" si="44">R13</f>
        <v>1.01</v>
      </c>
      <c r="GV13" s="290">
        <f>GT13*GU13</f>
        <v>14073</v>
      </c>
      <c r="GW13" s="128">
        <v>1.302</v>
      </c>
      <c r="GX13" s="129">
        <f t="shared" ref="GX13:GX21" si="45">GX$11</f>
        <v>1.3681000000000001</v>
      </c>
      <c r="GY13" s="130">
        <v>0</v>
      </c>
      <c r="GZ13" s="129">
        <f t="shared" ref="GZ13:HA21" si="46">GZ$11</f>
        <v>0.33133000000000001</v>
      </c>
      <c r="HA13" s="129">
        <f t="shared" si="46"/>
        <v>0.61182000000000003</v>
      </c>
      <c r="HB13" s="130">
        <v>0</v>
      </c>
      <c r="HC13" s="129">
        <f>ROUND(HD13*HE13*HF13,2)</f>
        <v>0.67</v>
      </c>
      <c r="HD13" s="129">
        <f t="shared" ref="HD13:HE23" si="47">HD$11</f>
        <v>1.19937</v>
      </c>
      <c r="HE13" s="129">
        <f t="shared" si="47"/>
        <v>1.1232899999999999</v>
      </c>
      <c r="HF13" s="129">
        <f>IF(GR13=0,0,GJ13/GR13)</f>
        <v>0.49613000000000002</v>
      </c>
      <c r="HG13" s="131">
        <f t="shared" ref="HG13:HG21" si="48">HG$11</f>
        <v>0.11550000000000001</v>
      </c>
      <c r="HH13" s="132">
        <f>GF13*GM13+GI13*GM13</f>
        <v>17231931</v>
      </c>
      <c r="HI13" s="941">
        <f t="shared" ref="HI13:HI23" si="49">AF13</f>
        <v>42634.9</v>
      </c>
      <c r="HJ13" s="139">
        <f t="shared" ref="HJ13:HJ23" si="50">HI13-GV13*GX13</f>
        <v>23381.63</v>
      </c>
      <c r="HK13" s="143">
        <f t="shared" ref="HK13:HK23" si="51">HK$10/GM$23*GM13</f>
        <v>13.738628</v>
      </c>
      <c r="HL13" s="132">
        <f>HJ13*HK13*1.302*12</f>
        <v>5018921</v>
      </c>
      <c r="HM13" s="155">
        <f>IF(GM13=0,0,HL13/GM13)</f>
        <v>41</v>
      </c>
      <c r="HN13" s="141">
        <f>IF(GG13=0,0,(HM13+GG13)/GG13)</f>
        <v>1.6054299999999999</v>
      </c>
      <c r="HP13" s="153">
        <f>GQ13*18</f>
        <v>372.06</v>
      </c>
    </row>
    <row r="14" spans="1:225" s="114" customFormat="1" ht="24" x14ac:dyDescent="0.25">
      <c r="A14" s="121" t="s">
        <v>54</v>
      </c>
      <c r="B14" s="136">
        <f t="shared" ref="B14:B22" si="52">C14+AJ14</f>
        <v>125.32</v>
      </c>
      <c r="C14" s="136">
        <f t="shared" ref="C14:C22" si="53">N14*P14*S14*T14*U14*(1+V14+W14+X14+Y14)*Z14/G14/H14</f>
        <v>80.319999999999993</v>
      </c>
      <c r="D14" s="136">
        <f t="shared" ref="D14:D22" si="54">N14*P14*S14*T14*U14*(1+V14+Y14)*Z14/G14/H14</f>
        <v>43.7</v>
      </c>
      <c r="E14" s="136">
        <f>C14-D14</f>
        <v>36.619999999999997</v>
      </c>
      <c r="F14" s="136">
        <f t="shared" ref="F14:F23" si="55">N14*P14*S14*T14*U14*(1+V14+Y14)*Z14*AD14/G14/H14</f>
        <v>2.58</v>
      </c>
      <c r="G14" s="125">
        <v>76.900000000000006</v>
      </c>
      <c r="H14" s="133">
        <v>800</v>
      </c>
      <c r="I14" s="134">
        <f t="shared" ref="I14:I23" si="56">G14*H14</f>
        <v>61520</v>
      </c>
      <c r="J14" s="932">
        <f>'1.4-2023-ДДТ'!C33</f>
        <v>29718</v>
      </c>
      <c r="K14" s="932">
        <f>'1.4-2023-ДДТ'!D33</f>
        <v>270</v>
      </c>
      <c r="L14" s="932">
        <f>'1.4-2023-ДДТ'!E33</f>
        <v>24</v>
      </c>
      <c r="M14" s="932">
        <f>'1.4-2023-ДДТ'!F33</f>
        <v>36</v>
      </c>
      <c r="N14" s="933">
        <f>'1.4-2023-ДДТ'!G33</f>
        <v>3.22</v>
      </c>
      <c r="O14" s="134">
        <f t="shared" ref="O14:O23" si="57">J14/800</f>
        <v>37</v>
      </c>
      <c r="P14" s="126">
        <v>12</v>
      </c>
      <c r="Q14" s="163">
        <v>13934</v>
      </c>
      <c r="R14" s="355">
        <v>1.01</v>
      </c>
      <c r="S14" s="290">
        <f t="shared" ref="S14:S23" si="58">Q14*R14</f>
        <v>14073</v>
      </c>
      <c r="T14" s="128">
        <v>1.302</v>
      </c>
      <c r="U14" s="129">
        <f t="shared" si="0"/>
        <v>1.3958900000000001</v>
      </c>
      <c r="V14" s="130">
        <v>0</v>
      </c>
      <c r="W14" s="129">
        <f t="shared" si="1"/>
        <v>0.29175000000000001</v>
      </c>
      <c r="X14" s="129">
        <f t="shared" si="1"/>
        <v>0.54637000000000002</v>
      </c>
      <c r="Y14" s="130">
        <v>0</v>
      </c>
      <c r="Z14" s="129">
        <f t="shared" ref="Z14:Z23" si="59">ROUND(AA14*AB14*AC14,2)</f>
        <v>2.72</v>
      </c>
      <c r="AA14" s="129">
        <f t="shared" si="2"/>
        <v>1.1649799999999999</v>
      </c>
      <c r="AB14" s="129">
        <f t="shared" si="2"/>
        <v>1.1232899999999999</v>
      </c>
      <c r="AC14" s="129">
        <f t="shared" ref="AC14:AC23" si="60">IF(O14=0,0,G14/O14)</f>
        <v>2.0783800000000001</v>
      </c>
      <c r="AD14" s="131">
        <f t="shared" si="3"/>
        <v>5.91E-2</v>
      </c>
      <c r="AE14" s="132">
        <f>C14*J14+F14*J14</f>
        <v>2463622</v>
      </c>
      <c r="AF14" s="165">
        <v>42634.9</v>
      </c>
      <c r="AG14" s="139">
        <f t="shared" si="4"/>
        <v>22990.54</v>
      </c>
      <c r="AH14" s="143">
        <f t="shared" si="5"/>
        <v>3.7084329999999999</v>
      </c>
      <c r="AI14" s="132">
        <f t="shared" ref="AI14:AI23" si="61">AG14*AH14*1.302*12</f>
        <v>1332085</v>
      </c>
      <c r="AJ14" s="155">
        <f t="shared" ref="AJ14:AJ23" si="62">IF(J14=0,0,AI14/J14)</f>
        <v>45</v>
      </c>
      <c r="AK14" s="141">
        <f t="shared" ref="AK14:AK23" si="63">IF(D14=0,0,(AJ14+D14)/D14)</f>
        <v>2.0297499999999999</v>
      </c>
      <c r="AM14" s="136">
        <f t="shared" ref="AM14:AM22" si="64">AN14+BU14</f>
        <v>0</v>
      </c>
      <c r="AN14" s="136">
        <f t="shared" ref="AN14:AN22" si="65">AY14*BA14*BD14*BE14*BF14*(1+BG14+BH14+BI14+BJ14)*BK14/AR14/AS14</f>
        <v>0</v>
      </c>
      <c r="AO14" s="136">
        <f t="shared" ref="AO14:AO22" si="66">AY14*BA14*BD14*BE14*BF14*(1+BG14+BJ14)*BK14/AR14/AS14</f>
        <v>0</v>
      </c>
      <c r="AP14" s="136">
        <f>AN14-AO14</f>
        <v>0</v>
      </c>
      <c r="AQ14" s="136">
        <f t="shared" ref="AQ14:AQ23" si="67">AY14*BA14*BD14*BE14*BF14*(1+BG14+BJ14)*BK14*BO14/AR14/AS14</f>
        <v>0</v>
      </c>
      <c r="AR14" s="125">
        <v>76.900000000000006</v>
      </c>
      <c r="AS14" s="133">
        <v>800</v>
      </c>
      <c r="AT14" s="134">
        <f t="shared" ref="AT14:AT23" si="68">AR14*AS14</f>
        <v>61520</v>
      </c>
      <c r="AU14" s="932">
        <f>'1.4-2023-ЦВР'!C33</f>
        <v>0</v>
      </c>
      <c r="AV14" s="932">
        <f>'1.4-2023-ЦВР'!D33</f>
        <v>0</v>
      </c>
      <c r="AW14" s="932">
        <f>'1.4-2023-ЦВР'!E33</f>
        <v>0</v>
      </c>
      <c r="AX14" s="932">
        <f>'1.4-2023-ЦВР'!F33</f>
        <v>0</v>
      </c>
      <c r="AY14" s="933">
        <f>'1.4-2023-ЦВР'!G33</f>
        <v>0</v>
      </c>
      <c r="AZ14" s="134">
        <f t="shared" ref="AZ14:AZ23" si="69">AU14/800</f>
        <v>0</v>
      </c>
      <c r="BA14" s="126">
        <v>12</v>
      </c>
      <c r="BB14" s="936">
        <f t="shared" si="6"/>
        <v>13934</v>
      </c>
      <c r="BC14" s="937">
        <f t="shared" si="7"/>
        <v>1.01</v>
      </c>
      <c r="BD14" s="290">
        <f t="shared" ref="BD14:BD23" si="70">BB14*BC14</f>
        <v>14073</v>
      </c>
      <c r="BE14" s="128">
        <v>1.302</v>
      </c>
      <c r="BF14" s="129">
        <f t="shared" si="8"/>
        <v>1.3626799999999999</v>
      </c>
      <c r="BG14" s="130">
        <v>0</v>
      </c>
      <c r="BH14" s="129">
        <f t="shared" si="9"/>
        <v>0.42503000000000002</v>
      </c>
      <c r="BI14" s="129">
        <f t="shared" si="9"/>
        <v>0.60343000000000002</v>
      </c>
      <c r="BJ14" s="130">
        <v>0</v>
      </c>
      <c r="BK14" s="129">
        <f t="shared" ref="BK14:BK23" si="71">ROUND(BL14*BM14*BN14,2)</f>
        <v>0</v>
      </c>
      <c r="BL14" s="129">
        <f t="shared" si="10"/>
        <v>1.12734</v>
      </c>
      <c r="BM14" s="129">
        <f t="shared" si="10"/>
        <v>1.1232899999999999</v>
      </c>
      <c r="BN14" s="129">
        <f t="shared" ref="BN14:BN23" si="72">IF(AZ14=0,0,AR14/AZ14)</f>
        <v>0</v>
      </c>
      <c r="BO14" s="131">
        <f t="shared" si="11"/>
        <v>4.3889999999999998E-2</v>
      </c>
      <c r="BP14" s="132">
        <f>AN14*AU14+AQ14*AU14</f>
        <v>0</v>
      </c>
      <c r="BQ14" s="941">
        <f t="shared" si="12"/>
        <v>42634.9</v>
      </c>
      <c r="BR14" s="139">
        <f t="shared" si="13"/>
        <v>23457.9</v>
      </c>
      <c r="BS14" s="143">
        <f t="shared" si="14"/>
        <v>0</v>
      </c>
      <c r="BT14" s="132">
        <f t="shared" ref="BT14:BT23" si="73">BR14*BS14*1.302*12</f>
        <v>0</v>
      </c>
      <c r="BU14" s="155">
        <f t="shared" ref="BU14:BU23" si="74">IF(AU14=0,0,BT14/AU14)</f>
        <v>0</v>
      </c>
      <c r="BV14" s="141">
        <f t="shared" ref="BV14:BV23" si="75">IF(AO14=0,0,(BU14+AO14)/AO14)</f>
        <v>0</v>
      </c>
      <c r="BX14" s="136">
        <f t="shared" ref="BX14:BX22" si="76">BY14+DF14</f>
        <v>222.41</v>
      </c>
      <c r="BY14" s="136">
        <f t="shared" ref="BY14:BY22" si="77">CJ14*CL14*CO14*CP14*CQ14*(1+CR14+CS14+CT14+CU14)*CV14/CC14/CD14</f>
        <v>175.41</v>
      </c>
      <c r="BZ14" s="136">
        <f t="shared" ref="BZ14:BZ22" si="78">CJ14*CL14*CO14*CP14*CQ14*(1+CR14+CU14)*CV14/CC14/CD14</f>
        <v>87.38</v>
      </c>
      <c r="CA14" s="136">
        <f>BY14-BZ14</f>
        <v>88.03</v>
      </c>
      <c r="CB14" s="136">
        <f t="shared" ref="CB14:CB23" si="79">CJ14*CL14*CO14*CP14*CQ14*(1+CR14+CU14)*CV14*CZ14/CC14/CD14</f>
        <v>26.94</v>
      </c>
      <c r="CC14" s="125">
        <v>76.900000000000006</v>
      </c>
      <c r="CD14" s="133">
        <v>800</v>
      </c>
      <c r="CE14" s="134">
        <f t="shared" ref="CE14:CE23" si="80">CC14*CD14</f>
        <v>61520</v>
      </c>
      <c r="CF14" s="932">
        <f>'1.4-2023-ЦТТ'!C33</f>
        <v>15354</v>
      </c>
      <c r="CG14" s="932">
        <f>'1.4-2023-ЦТТ'!D33</f>
        <v>98</v>
      </c>
      <c r="CH14" s="932">
        <f>'1.4-2023-ЦТТ'!E33</f>
        <v>10</v>
      </c>
      <c r="CI14" s="932">
        <f>'1.4-2023-ЦТТ'!F33</f>
        <v>36</v>
      </c>
      <c r="CJ14" s="933">
        <f>'1.4-2023-ЦТТ'!G33</f>
        <v>2.94</v>
      </c>
      <c r="CK14" s="134">
        <f t="shared" ref="CK14:CK23" si="81">CF14/800</f>
        <v>19</v>
      </c>
      <c r="CL14" s="126">
        <v>12</v>
      </c>
      <c r="CM14" s="936">
        <f t="shared" si="15"/>
        <v>13934</v>
      </c>
      <c r="CN14" s="937">
        <f t="shared" si="16"/>
        <v>1.01</v>
      </c>
      <c r="CO14" s="290">
        <f t="shared" ref="CO14:CO23" si="82">CM14*CN14</f>
        <v>14073</v>
      </c>
      <c r="CP14" s="128">
        <v>1.302</v>
      </c>
      <c r="CQ14" s="129">
        <f t="shared" si="17"/>
        <v>1.35</v>
      </c>
      <c r="CR14" s="130">
        <v>0</v>
      </c>
      <c r="CS14" s="129">
        <f t="shared" si="18"/>
        <v>0.35963000000000001</v>
      </c>
      <c r="CT14" s="129">
        <f t="shared" si="18"/>
        <v>0.64778999999999998</v>
      </c>
      <c r="CU14" s="130">
        <v>0</v>
      </c>
      <c r="CV14" s="129">
        <f t="shared" ref="CV14:CV23" si="83">ROUND(CW14*CX14*CY14,2)</f>
        <v>6.16</v>
      </c>
      <c r="CW14" s="129">
        <f t="shared" si="19"/>
        <v>1.35568</v>
      </c>
      <c r="CX14" s="129">
        <f t="shared" si="19"/>
        <v>1.1232899999999999</v>
      </c>
      <c r="CY14" s="129">
        <f t="shared" ref="CY14:CY23" si="84">IF(CK14=0,0,CC14/CK14)</f>
        <v>4.0473699999999999</v>
      </c>
      <c r="CZ14" s="131">
        <f t="shared" si="20"/>
        <v>0.30834</v>
      </c>
      <c r="DA14" s="132">
        <f>BY14*CF14+CB14*CF14</f>
        <v>3106882</v>
      </c>
      <c r="DB14" s="941">
        <f t="shared" si="21"/>
        <v>42634.9</v>
      </c>
      <c r="DC14" s="139">
        <f t="shared" si="22"/>
        <v>23636.35</v>
      </c>
      <c r="DD14" s="143">
        <f t="shared" si="23"/>
        <v>1.9361409999999999</v>
      </c>
      <c r="DE14" s="132">
        <f t="shared" ref="DE14:DE23" si="85">DC14*DD14*1.302*12</f>
        <v>715006</v>
      </c>
      <c r="DF14" s="155">
        <f t="shared" ref="DF14:DF23" si="86">IF(CF14=0,0,DE14/CF14)</f>
        <v>47</v>
      </c>
      <c r="DG14" s="141">
        <f t="shared" ref="DG14:DG23" si="87">IF(BZ14=0,0,(DF14+BZ14)/BZ14)</f>
        <v>1.5378799999999999</v>
      </c>
      <c r="DI14" s="136">
        <f t="shared" ref="DI14:DI22" si="88">DJ14+EQ14</f>
        <v>54.08</v>
      </c>
      <c r="DJ14" s="136">
        <f t="shared" ref="DJ14:DJ22" si="89">DU14*DW14*DZ14*EA14*EB14*(1+EC14+ED14+EE14+EF14)*EG14/DN14/DO14</f>
        <v>22.08</v>
      </c>
      <c r="DK14" s="136">
        <f t="shared" ref="DK14:DK22" si="90">DU14*DW14*DZ14*EA14*EB14*(1+EC14+EF14)*EG14/DN14/DO14</f>
        <v>11.01</v>
      </c>
      <c r="DL14" s="136">
        <f>DJ14-DK14</f>
        <v>11.07</v>
      </c>
      <c r="DM14" s="136">
        <f t="shared" ref="DM14:DM23" si="91">DU14*DW14*DZ14*EA14*EB14*(1+EC14+EF14)*EG14*EK14/DN14/DO14</f>
        <v>2.37</v>
      </c>
      <c r="DN14" s="125">
        <v>76.900000000000006</v>
      </c>
      <c r="DO14" s="133">
        <v>800</v>
      </c>
      <c r="DP14" s="134">
        <f t="shared" ref="DP14:DP23" si="92">DN14*DO14</f>
        <v>61520</v>
      </c>
      <c r="DQ14" s="932">
        <f>'1.4-2023-СЮН'!C33</f>
        <v>101304</v>
      </c>
      <c r="DR14" s="932">
        <f>'1.4-2023-СЮН'!D33</f>
        <v>739</v>
      </c>
      <c r="DS14" s="932">
        <f>'1.4-2023-СЮН'!E33</f>
        <v>54</v>
      </c>
      <c r="DT14" s="932">
        <f>'1.4-2023-СЮН'!F33</f>
        <v>36</v>
      </c>
      <c r="DU14" s="933">
        <f>'1.4-2023-СЮН'!G33</f>
        <v>2.67</v>
      </c>
      <c r="DV14" s="134">
        <f t="shared" ref="DV14:DV23" si="93">DQ14/800</f>
        <v>127</v>
      </c>
      <c r="DW14" s="126">
        <v>12</v>
      </c>
      <c r="DX14" s="936">
        <f t="shared" si="24"/>
        <v>13934</v>
      </c>
      <c r="DY14" s="937">
        <f t="shared" si="25"/>
        <v>1.01</v>
      </c>
      <c r="DZ14" s="290">
        <f t="shared" ref="DZ14:DZ23" si="94">DX14*DY14</f>
        <v>14073</v>
      </c>
      <c r="EA14" s="128">
        <v>1.302</v>
      </c>
      <c r="EB14" s="129">
        <f t="shared" si="26"/>
        <v>1.3740000000000001</v>
      </c>
      <c r="EC14" s="130">
        <v>0</v>
      </c>
      <c r="ED14" s="129">
        <f t="shared" si="27"/>
        <v>0.22942000000000001</v>
      </c>
      <c r="EE14" s="129">
        <f t="shared" si="27"/>
        <v>0.77515999999999996</v>
      </c>
      <c r="EF14" s="130">
        <v>0</v>
      </c>
      <c r="EG14" s="129">
        <f t="shared" ref="EG14:EG23" si="95">ROUND(EH14*EI14*EJ14,2)</f>
        <v>0.84</v>
      </c>
      <c r="EH14" s="129">
        <f t="shared" si="28"/>
        <v>1.2398800000000001</v>
      </c>
      <c r="EI14" s="129">
        <f t="shared" si="28"/>
        <v>1.1232899999999999</v>
      </c>
      <c r="EJ14" s="129">
        <f t="shared" ref="EJ14:EJ23" si="96">IF(DV14=0,0,DN14/DV14)</f>
        <v>0.60550999999999999</v>
      </c>
      <c r="EK14" s="131">
        <f t="shared" si="29"/>
        <v>0.21531</v>
      </c>
      <c r="EL14" s="132">
        <f>DJ14*DQ14+DM14*DQ14</f>
        <v>2476883</v>
      </c>
      <c r="EM14" s="941">
        <f t="shared" si="30"/>
        <v>42634.9</v>
      </c>
      <c r="EN14" s="139">
        <f t="shared" si="31"/>
        <v>23298.6</v>
      </c>
      <c r="EO14" s="143">
        <f t="shared" si="32"/>
        <v>8.8000000000000007</v>
      </c>
      <c r="EP14" s="132">
        <f t="shared" ref="EP14:EP23" si="97">EN14*EO14*1.302*12</f>
        <v>3203352</v>
      </c>
      <c r="EQ14" s="155">
        <f t="shared" ref="EQ14:EQ23" si="98">IF(DQ14=0,0,EP14/DQ14)</f>
        <v>32</v>
      </c>
      <c r="ER14" s="141">
        <f t="shared" ref="ER14:ER23" si="99">IF(DK14=0,0,(EQ14+DK14)/DK14)</f>
        <v>3.90645</v>
      </c>
      <c r="ET14" s="136">
        <f t="shared" ref="ET14:ET22" si="100">EU14+GB14</f>
        <v>0</v>
      </c>
      <c r="EU14" s="136">
        <f t="shared" ref="EU14:EU22" si="101">FF14*FH14*FK14*FL14*FM14*(1+FN14+FO14+FP14+FQ14)*FR14/EY14/EZ14</f>
        <v>0</v>
      </c>
      <c r="EV14" s="136">
        <f t="shared" ref="EV14:EV22" si="102">FF14*FH14*FK14*FL14*FM14*(1+FN14+FQ14)*FR14/EY14/EZ14</f>
        <v>0</v>
      </c>
      <c r="EW14" s="136">
        <f>EU14-EV14</f>
        <v>0</v>
      </c>
      <c r="EX14" s="136">
        <f t="shared" ref="EX14:EX23" si="103">FF14*FH14*FK14*FL14*FM14*(1+FN14+FQ14)*FR14*FV14/EY14/EZ14</f>
        <v>0</v>
      </c>
      <c r="EY14" s="125">
        <v>76.900000000000006</v>
      </c>
      <c r="EZ14" s="133">
        <v>800</v>
      </c>
      <c r="FA14" s="134">
        <f t="shared" ref="FA14:FA23" si="104">EY14*EZ14</f>
        <v>61520</v>
      </c>
      <c r="FB14" s="932">
        <f>'1.4-2023-СЮТур'!C33</f>
        <v>0</v>
      </c>
      <c r="FC14" s="932">
        <f>'1.4-2023-СЮТур'!D33</f>
        <v>0</v>
      </c>
      <c r="FD14" s="932">
        <f>'1.4-2023-СЮТур'!E33</f>
        <v>0</v>
      </c>
      <c r="FE14" s="932">
        <f>'1.4-2023-СЮТур'!F33</f>
        <v>0</v>
      </c>
      <c r="FF14" s="933">
        <f>'1.4-2023-СЮТур'!G33</f>
        <v>0</v>
      </c>
      <c r="FG14" s="134">
        <f t="shared" ref="FG14:FG23" si="105">FB14/800</f>
        <v>0</v>
      </c>
      <c r="FH14" s="126">
        <v>12</v>
      </c>
      <c r="FI14" s="936">
        <f t="shared" si="33"/>
        <v>13934</v>
      </c>
      <c r="FJ14" s="937">
        <f t="shared" si="34"/>
        <v>1.01</v>
      </c>
      <c r="FK14" s="290">
        <f t="shared" ref="FK14:FK23" si="106">FI14*FJ14</f>
        <v>14073</v>
      </c>
      <c r="FL14" s="128">
        <v>1.302</v>
      </c>
      <c r="FM14" s="129">
        <f t="shared" si="35"/>
        <v>1.2470000000000001</v>
      </c>
      <c r="FN14" s="130">
        <v>0</v>
      </c>
      <c r="FO14" s="129">
        <f t="shared" si="36"/>
        <v>0.18112</v>
      </c>
      <c r="FP14" s="129">
        <f t="shared" si="36"/>
        <v>0.79259000000000002</v>
      </c>
      <c r="FQ14" s="130">
        <v>0</v>
      </c>
      <c r="FR14" s="129">
        <f t="shared" ref="FR14:FR23" si="107">ROUND(FS14*FT14*FU14,2)</f>
        <v>0</v>
      </c>
      <c r="FS14" s="129">
        <f t="shared" si="37"/>
        <v>1.0379799999999999</v>
      </c>
      <c r="FT14" s="129">
        <f t="shared" si="37"/>
        <v>1.1232899999999999</v>
      </c>
      <c r="FU14" s="129">
        <f t="shared" ref="FU14:FU23" si="108">IF(FG14=0,0,EY14/FG14)</f>
        <v>0</v>
      </c>
      <c r="FV14" s="131">
        <f t="shared" si="38"/>
        <v>0</v>
      </c>
      <c r="FW14" s="132">
        <f>EU14*FB14+EX14*FB14</f>
        <v>0</v>
      </c>
      <c r="FX14" s="941">
        <f t="shared" si="39"/>
        <v>42634.9</v>
      </c>
      <c r="FY14" s="139">
        <f t="shared" si="40"/>
        <v>25085.87</v>
      </c>
      <c r="FZ14" s="143">
        <f t="shared" si="41"/>
        <v>0</v>
      </c>
      <c r="GA14" s="132">
        <f t="shared" ref="GA14:GA23" si="109">FY14*FZ14*1.302*12</f>
        <v>0</v>
      </c>
      <c r="GB14" s="155">
        <f t="shared" ref="GB14:GB23" si="110">IF(FB14=0,0,GA14/FB14)</f>
        <v>0</v>
      </c>
      <c r="GC14" s="141">
        <f t="shared" ref="GC14:GC23" si="111">IF(EV14=0,0,(GB14+EV14)/EV14)</f>
        <v>0</v>
      </c>
      <c r="GE14" s="136">
        <f t="shared" ref="GE14:GE22" si="112">GF14+HM14</f>
        <v>88.82</v>
      </c>
      <c r="GF14" s="136">
        <f t="shared" ref="GF14:GF22" si="113">GQ14*GS14*GV14*GW14*GX14*(1+GY14+GZ14+HA14+HB14)*HC14/GJ14/GK14</f>
        <v>47.82</v>
      </c>
      <c r="GG14" s="136">
        <f t="shared" ref="GG14:GG22" si="114">GQ14*GS14*GV14*GW14*GX14*(1+GY14+HB14)*HC14/GJ14/GK14</f>
        <v>24.61</v>
      </c>
      <c r="GH14" s="136">
        <f>GF14-GG14</f>
        <v>23.21</v>
      </c>
      <c r="GI14" s="136">
        <f t="shared" ref="GI14:GI23" si="115">GQ14*GS14*GV14*GW14*GX14*(1+GY14+HB14)*HC14*HG14/GJ14/GK14</f>
        <v>2.84</v>
      </c>
      <c r="GJ14" s="125">
        <v>76.900000000000006</v>
      </c>
      <c r="GK14" s="133">
        <v>800</v>
      </c>
      <c r="GL14" s="134">
        <f t="shared" ref="GL14:GL23" si="116">GJ14*GK14</f>
        <v>61520</v>
      </c>
      <c r="GM14" s="232">
        <f t="shared" si="42"/>
        <v>146376</v>
      </c>
      <c r="GN14" s="232">
        <f t="shared" si="42"/>
        <v>1107</v>
      </c>
      <c r="GO14" s="232">
        <f t="shared" si="42"/>
        <v>88</v>
      </c>
      <c r="GP14" s="160" t="s">
        <v>492</v>
      </c>
      <c r="GQ14" s="234">
        <f>N14+AY14+CJ14+DU14+FF14</f>
        <v>8.83</v>
      </c>
      <c r="GR14" s="134">
        <f t="shared" ref="GR14:GR23" si="117">GM14/800</f>
        <v>183</v>
      </c>
      <c r="GS14" s="126">
        <v>12</v>
      </c>
      <c r="GT14" s="936">
        <f t="shared" si="43"/>
        <v>13934</v>
      </c>
      <c r="GU14" s="937">
        <f t="shared" si="44"/>
        <v>1.01</v>
      </c>
      <c r="GV14" s="290">
        <f t="shared" ref="GV14:GV23" si="118">GT14*GU14</f>
        <v>14073</v>
      </c>
      <c r="GW14" s="128">
        <v>1.302</v>
      </c>
      <c r="GX14" s="129">
        <f t="shared" si="45"/>
        <v>1.3681000000000001</v>
      </c>
      <c r="GY14" s="130">
        <v>0</v>
      </c>
      <c r="GZ14" s="129">
        <f t="shared" si="46"/>
        <v>0.33133000000000001</v>
      </c>
      <c r="HA14" s="129">
        <f t="shared" si="46"/>
        <v>0.61182000000000003</v>
      </c>
      <c r="HB14" s="130">
        <v>0</v>
      </c>
      <c r="HC14" s="129">
        <f t="shared" ref="HC14:HC23" si="119">ROUND(HD14*HE14*HF14,2)</f>
        <v>0.56999999999999995</v>
      </c>
      <c r="HD14" s="129">
        <f t="shared" si="47"/>
        <v>1.19937</v>
      </c>
      <c r="HE14" s="129">
        <f t="shared" si="47"/>
        <v>1.1232899999999999</v>
      </c>
      <c r="HF14" s="129">
        <f t="shared" ref="HF14:HF23" si="120">IF(GR14=0,0,GJ14/GR14)</f>
        <v>0.42021999999999998</v>
      </c>
      <c r="HG14" s="131">
        <f t="shared" si="48"/>
        <v>0.11550000000000001</v>
      </c>
      <c r="HH14" s="132">
        <f>GF14*GM14+GI14*GM14</f>
        <v>7415408</v>
      </c>
      <c r="HI14" s="941">
        <f t="shared" si="49"/>
        <v>42634.9</v>
      </c>
      <c r="HJ14" s="139">
        <f t="shared" si="50"/>
        <v>23381.63</v>
      </c>
      <c r="HK14" s="143">
        <f t="shared" si="51"/>
        <v>16.268295999999999</v>
      </c>
      <c r="HL14" s="132">
        <f t="shared" ref="HL14:HL23" si="121">HJ14*HK14*1.302*12</f>
        <v>5943046</v>
      </c>
      <c r="HM14" s="155">
        <f t="shared" ref="HM14:HM23" si="122">IF(GM14=0,0,HL14/GM14)</f>
        <v>41</v>
      </c>
      <c r="HN14" s="141">
        <f t="shared" ref="HN14:HN23" si="123">IF(GG14=0,0,(HM14+GG14)/GG14)</f>
        <v>2.6659899999999999</v>
      </c>
      <c r="HP14" s="153">
        <f t="shared" ref="HP14:HP22" si="124">GQ14*18</f>
        <v>158.94</v>
      </c>
    </row>
    <row r="15" spans="1:225" s="114" customFormat="1" ht="24" x14ac:dyDescent="0.25">
      <c r="A15" s="121" t="s">
        <v>428</v>
      </c>
      <c r="B15" s="136">
        <f t="shared" si="52"/>
        <v>120.46</v>
      </c>
      <c r="C15" s="136">
        <f t="shared" si="53"/>
        <v>75.459999999999994</v>
      </c>
      <c r="D15" s="136">
        <f t="shared" si="54"/>
        <v>41.05</v>
      </c>
      <c r="E15" s="136">
        <f>C15-D15</f>
        <v>34.409999999999997</v>
      </c>
      <c r="F15" s="136">
        <f t="shared" si="55"/>
        <v>2.4300000000000002</v>
      </c>
      <c r="G15" s="125">
        <v>76.900000000000006</v>
      </c>
      <c r="H15" s="133">
        <v>800</v>
      </c>
      <c r="I15" s="134">
        <f t="shared" si="56"/>
        <v>61520</v>
      </c>
      <c r="J15" s="134">
        <f>J16+J17+J18</f>
        <v>27171</v>
      </c>
      <c r="K15" s="134">
        <f>K16+K17+K18</f>
        <v>132</v>
      </c>
      <c r="L15" s="134">
        <f>L16+L17+L18</f>
        <v>11</v>
      </c>
      <c r="M15" s="133"/>
      <c r="N15" s="127">
        <f>N16+N17+N18</f>
        <v>2.78</v>
      </c>
      <c r="O15" s="134">
        <f t="shared" si="57"/>
        <v>34</v>
      </c>
      <c r="P15" s="126">
        <v>12</v>
      </c>
      <c r="Q15" s="163">
        <v>13934</v>
      </c>
      <c r="R15" s="355">
        <v>1.01</v>
      </c>
      <c r="S15" s="290">
        <f t="shared" si="58"/>
        <v>14073</v>
      </c>
      <c r="T15" s="128">
        <v>1.302</v>
      </c>
      <c r="U15" s="129">
        <f t="shared" si="0"/>
        <v>1.3958900000000001</v>
      </c>
      <c r="V15" s="130">
        <v>0</v>
      </c>
      <c r="W15" s="129">
        <f t="shared" si="1"/>
        <v>0.29175000000000001</v>
      </c>
      <c r="X15" s="129">
        <f t="shared" si="1"/>
        <v>0.54637000000000002</v>
      </c>
      <c r="Y15" s="130">
        <v>0</v>
      </c>
      <c r="Z15" s="129">
        <f t="shared" si="59"/>
        <v>2.96</v>
      </c>
      <c r="AA15" s="129">
        <f t="shared" si="2"/>
        <v>1.1649799999999999</v>
      </c>
      <c r="AB15" s="129">
        <f t="shared" si="2"/>
        <v>1.1232899999999999</v>
      </c>
      <c r="AC15" s="129">
        <f t="shared" si="60"/>
        <v>2.2617600000000002</v>
      </c>
      <c r="AD15" s="131">
        <f t="shared" si="3"/>
        <v>5.91E-2</v>
      </c>
      <c r="AE15" s="132">
        <f>C15*J15+F15*J15</f>
        <v>2116349</v>
      </c>
      <c r="AF15" s="165">
        <v>42634.9</v>
      </c>
      <c r="AG15" s="139">
        <f t="shared" si="4"/>
        <v>22990.54</v>
      </c>
      <c r="AH15" s="143">
        <f t="shared" si="5"/>
        <v>3.3906000000000001</v>
      </c>
      <c r="AI15" s="132">
        <f t="shared" si="61"/>
        <v>1217918</v>
      </c>
      <c r="AJ15" s="155">
        <f t="shared" si="62"/>
        <v>45</v>
      </c>
      <c r="AK15" s="141">
        <f t="shared" si="63"/>
        <v>2.0962200000000002</v>
      </c>
      <c r="AM15" s="136">
        <f t="shared" si="64"/>
        <v>132.49</v>
      </c>
      <c r="AN15" s="136">
        <f t="shared" si="65"/>
        <v>96.49</v>
      </c>
      <c r="AO15" s="136">
        <f t="shared" si="66"/>
        <v>47.57</v>
      </c>
      <c r="AP15" s="136">
        <f>AN15-AO15</f>
        <v>48.92</v>
      </c>
      <c r="AQ15" s="136">
        <f t="shared" si="67"/>
        <v>2.09</v>
      </c>
      <c r="AR15" s="125">
        <v>76.900000000000006</v>
      </c>
      <c r="AS15" s="133">
        <v>800</v>
      </c>
      <c r="AT15" s="134">
        <f t="shared" si="68"/>
        <v>61520</v>
      </c>
      <c r="AU15" s="134">
        <f>AU16+AU17+AU18</f>
        <v>76680</v>
      </c>
      <c r="AV15" s="134">
        <f>AV16+AV17+AV18</f>
        <v>442</v>
      </c>
      <c r="AW15" s="134">
        <f>AW16+AW17+AW18</f>
        <v>29</v>
      </c>
      <c r="AX15" s="133"/>
      <c r="AY15" s="127">
        <f>AY16+AY17+AY18</f>
        <v>9.67</v>
      </c>
      <c r="AZ15" s="134">
        <f t="shared" si="69"/>
        <v>96</v>
      </c>
      <c r="BA15" s="126">
        <v>12</v>
      </c>
      <c r="BB15" s="936">
        <f t="shared" si="6"/>
        <v>13934</v>
      </c>
      <c r="BC15" s="937">
        <f t="shared" si="7"/>
        <v>1.01</v>
      </c>
      <c r="BD15" s="290">
        <f t="shared" si="70"/>
        <v>14073</v>
      </c>
      <c r="BE15" s="128">
        <v>1.302</v>
      </c>
      <c r="BF15" s="129">
        <f t="shared" si="8"/>
        <v>1.3626799999999999</v>
      </c>
      <c r="BG15" s="130">
        <v>0</v>
      </c>
      <c r="BH15" s="129">
        <f t="shared" si="9"/>
        <v>0.42503000000000002</v>
      </c>
      <c r="BI15" s="129">
        <f t="shared" si="9"/>
        <v>0.60343000000000002</v>
      </c>
      <c r="BJ15" s="130">
        <v>0</v>
      </c>
      <c r="BK15" s="129">
        <f t="shared" si="71"/>
        <v>1.01</v>
      </c>
      <c r="BL15" s="129">
        <f t="shared" si="10"/>
        <v>1.12734</v>
      </c>
      <c r="BM15" s="129">
        <f t="shared" si="10"/>
        <v>1.1232899999999999</v>
      </c>
      <c r="BN15" s="129">
        <f t="shared" si="72"/>
        <v>0.80103999999999997</v>
      </c>
      <c r="BO15" s="131">
        <f t="shared" si="11"/>
        <v>4.3889999999999998E-2</v>
      </c>
      <c r="BP15" s="132">
        <f>AN15*AU15+AQ15*AU15</f>
        <v>7559114</v>
      </c>
      <c r="BQ15" s="941">
        <f t="shared" si="12"/>
        <v>42634.9</v>
      </c>
      <c r="BR15" s="139">
        <f t="shared" si="13"/>
        <v>23457.9</v>
      </c>
      <c r="BS15" s="143">
        <f t="shared" si="14"/>
        <v>7.612025</v>
      </c>
      <c r="BT15" s="132">
        <f t="shared" si="73"/>
        <v>2789855</v>
      </c>
      <c r="BU15" s="155">
        <f t="shared" si="74"/>
        <v>36</v>
      </c>
      <c r="BV15" s="141">
        <f t="shared" si="75"/>
        <v>1.75678</v>
      </c>
      <c r="BX15" s="136">
        <f t="shared" si="76"/>
        <v>173.11</v>
      </c>
      <c r="BY15" s="136">
        <f t="shared" si="77"/>
        <v>126.11</v>
      </c>
      <c r="BZ15" s="136">
        <f t="shared" si="78"/>
        <v>62.82</v>
      </c>
      <c r="CA15" s="136">
        <f>BY15-BZ15</f>
        <v>63.29</v>
      </c>
      <c r="CB15" s="136">
        <f t="shared" si="79"/>
        <v>19.37</v>
      </c>
      <c r="CC15" s="125">
        <v>76.900000000000006</v>
      </c>
      <c r="CD15" s="133">
        <v>800</v>
      </c>
      <c r="CE15" s="134">
        <f t="shared" si="80"/>
        <v>61520</v>
      </c>
      <c r="CF15" s="134">
        <f>CF16+CF17+CF18</f>
        <v>14688</v>
      </c>
      <c r="CG15" s="134">
        <f>CG16+CG17+CG18</f>
        <v>92</v>
      </c>
      <c r="CH15" s="134">
        <f>CH16+CH17+CH18</f>
        <v>8</v>
      </c>
      <c r="CI15" s="133"/>
      <c r="CJ15" s="127">
        <f>CJ16+CJ17+CJ18</f>
        <v>2</v>
      </c>
      <c r="CK15" s="134">
        <f t="shared" si="81"/>
        <v>18</v>
      </c>
      <c r="CL15" s="126">
        <v>12</v>
      </c>
      <c r="CM15" s="936">
        <f t="shared" si="15"/>
        <v>13934</v>
      </c>
      <c r="CN15" s="937">
        <f t="shared" si="16"/>
        <v>1.01</v>
      </c>
      <c r="CO15" s="290">
        <f t="shared" si="82"/>
        <v>14073</v>
      </c>
      <c r="CP15" s="128">
        <v>1.302</v>
      </c>
      <c r="CQ15" s="129">
        <f t="shared" si="17"/>
        <v>1.35</v>
      </c>
      <c r="CR15" s="130">
        <v>0</v>
      </c>
      <c r="CS15" s="129">
        <f t="shared" si="18"/>
        <v>0.35963000000000001</v>
      </c>
      <c r="CT15" s="129">
        <f t="shared" si="18"/>
        <v>0.64778999999999998</v>
      </c>
      <c r="CU15" s="130">
        <v>0</v>
      </c>
      <c r="CV15" s="129">
        <f t="shared" si="83"/>
        <v>6.51</v>
      </c>
      <c r="CW15" s="129">
        <f t="shared" si="19"/>
        <v>1.35568</v>
      </c>
      <c r="CX15" s="129">
        <f t="shared" si="19"/>
        <v>1.1232899999999999</v>
      </c>
      <c r="CY15" s="129">
        <f t="shared" si="84"/>
        <v>4.2722199999999999</v>
      </c>
      <c r="CZ15" s="131">
        <f t="shared" si="20"/>
        <v>0.30834</v>
      </c>
      <c r="DA15" s="132">
        <f>BY15*CF15+CB15*CF15</f>
        <v>2136810</v>
      </c>
      <c r="DB15" s="941">
        <f t="shared" si="21"/>
        <v>42634.9</v>
      </c>
      <c r="DC15" s="139">
        <f t="shared" si="22"/>
        <v>23636.35</v>
      </c>
      <c r="DD15" s="143">
        <f t="shared" si="23"/>
        <v>1.8521590000000001</v>
      </c>
      <c r="DE15" s="132">
        <f t="shared" si="85"/>
        <v>683992</v>
      </c>
      <c r="DF15" s="155">
        <f t="shared" si="86"/>
        <v>47</v>
      </c>
      <c r="DG15" s="141">
        <f t="shared" si="87"/>
        <v>1.74817</v>
      </c>
      <c r="DI15" s="136">
        <f t="shared" si="88"/>
        <v>0</v>
      </c>
      <c r="DJ15" s="136">
        <f t="shared" si="89"/>
        <v>0</v>
      </c>
      <c r="DK15" s="136">
        <f t="shared" si="90"/>
        <v>0</v>
      </c>
      <c r="DL15" s="136">
        <f>DJ15-DK15</f>
        <v>0</v>
      </c>
      <c r="DM15" s="136">
        <f t="shared" si="91"/>
        <v>0</v>
      </c>
      <c r="DN15" s="125">
        <v>76.900000000000006</v>
      </c>
      <c r="DO15" s="133">
        <v>800</v>
      </c>
      <c r="DP15" s="134">
        <f t="shared" si="92"/>
        <v>61520</v>
      </c>
      <c r="DQ15" s="134">
        <f>DQ16+DQ17+DQ18</f>
        <v>0</v>
      </c>
      <c r="DR15" s="134">
        <f>DR16+DR17+DR18</f>
        <v>0</v>
      </c>
      <c r="DS15" s="134">
        <f>DS16+DS17+DS18</f>
        <v>0</v>
      </c>
      <c r="DT15" s="133"/>
      <c r="DU15" s="127">
        <f>DU16+DU17+DU18</f>
        <v>0</v>
      </c>
      <c r="DV15" s="134">
        <f t="shared" si="93"/>
        <v>0</v>
      </c>
      <c r="DW15" s="126">
        <v>12</v>
      </c>
      <c r="DX15" s="936">
        <f t="shared" si="24"/>
        <v>13934</v>
      </c>
      <c r="DY15" s="937">
        <f t="shared" si="25"/>
        <v>1.01</v>
      </c>
      <c r="DZ15" s="290">
        <f t="shared" si="94"/>
        <v>14073</v>
      </c>
      <c r="EA15" s="128">
        <v>1.302</v>
      </c>
      <c r="EB15" s="129">
        <f t="shared" si="26"/>
        <v>1.3740000000000001</v>
      </c>
      <c r="EC15" s="130">
        <v>0</v>
      </c>
      <c r="ED15" s="129">
        <f t="shared" si="27"/>
        <v>0.22942000000000001</v>
      </c>
      <c r="EE15" s="129">
        <f t="shared" si="27"/>
        <v>0.77515999999999996</v>
      </c>
      <c r="EF15" s="130">
        <v>0</v>
      </c>
      <c r="EG15" s="129">
        <f t="shared" si="95"/>
        <v>0</v>
      </c>
      <c r="EH15" s="129">
        <f t="shared" si="28"/>
        <v>1.2398800000000001</v>
      </c>
      <c r="EI15" s="129">
        <f t="shared" si="28"/>
        <v>1.1232899999999999</v>
      </c>
      <c r="EJ15" s="129">
        <f t="shared" si="96"/>
        <v>0</v>
      </c>
      <c r="EK15" s="131">
        <f t="shared" si="29"/>
        <v>0.21531</v>
      </c>
      <c r="EL15" s="132">
        <f>DJ15*DQ15+DM15*DQ15</f>
        <v>0</v>
      </c>
      <c r="EM15" s="941">
        <f t="shared" si="30"/>
        <v>42634.9</v>
      </c>
      <c r="EN15" s="139">
        <f t="shared" si="31"/>
        <v>23298.6</v>
      </c>
      <c r="EO15" s="143">
        <f t="shared" si="32"/>
        <v>0</v>
      </c>
      <c r="EP15" s="132">
        <f t="shared" si="97"/>
        <v>0</v>
      </c>
      <c r="EQ15" s="155">
        <f t="shared" si="98"/>
        <v>0</v>
      </c>
      <c r="ER15" s="141">
        <f t="shared" si="99"/>
        <v>0</v>
      </c>
      <c r="ET15" s="136">
        <f t="shared" si="100"/>
        <v>0</v>
      </c>
      <c r="EU15" s="136">
        <f t="shared" si="101"/>
        <v>0</v>
      </c>
      <c r="EV15" s="136">
        <f t="shared" si="102"/>
        <v>0</v>
      </c>
      <c r="EW15" s="136">
        <f>EU15-EV15</f>
        <v>0</v>
      </c>
      <c r="EX15" s="136">
        <f t="shared" si="103"/>
        <v>0</v>
      </c>
      <c r="EY15" s="125">
        <v>76.900000000000006</v>
      </c>
      <c r="EZ15" s="133">
        <v>800</v>
      </c>
      <c r="FA15" s="134">
        <f t="shared" si="104"/>
        <v>61520</v>
      </c>
      <c r="FB15" s="134">
        <f>FB16+FB17+FB18</f>
        <v>0</v>
      </c>
      <c r="FC15" s="134">
        <f>FC16+FC17+FC18</f>
        <v>0</v>
      </c>
      <c r="FD15" s="134">
        <f>FD16+FD17+FD18</f>
        <v>0</v>
      </c>
      <c r="FE15" s="133"/>
      <c r="FF15" s="127">
        <f>FF16+FF17+FF18</f>
        <v>0</v>
      </c>
      <c r="FG15" s="134">
        <f t="shared" si="105"/>
        <v>0</v>
      </c>
      <c r="FH15" s="126">
        <v>12</v>
      </c>
      <c r="FI15" s="936">
        <f t="shared" si="33"/>
        <v>13934</v>
      </c>
      <c r="FJ15" s="937">
        <f t="shared" si="34"/>
        <v>1.01</v>
      </c>
      <c r="FK15" s="290">
        <f t="shared" si="106"/>
        <v>14073</v>
      </c>
      <c r="FL15" s="128">
        <v>1.302</v>
      </c>
      <c r="FM15" s="129">
        <f t="shared" si="35"/>
        <v>1.2470000000000001</v>
      </c>
      <c r="FN15" s="130">
        <v>0</v>
      </c>
      <c r="FO15" s="129">
        <f t="shared" si="36"/>
        <v>0.18112</v>
      </c>
      <c r="FP15" s="129">
        <f t="shared" si="36"/>
        <v>0.79259000000000002</v>
      </c>
      <c r="FQ15" s="130">
        <v>0</v>
      </c>
      <c r="FR15" s="129">
        <f t="shared" si="107"/>
        <v>0</v>
      </c>
      <c r="FS15" s="129">
        <f t="shared" si="37"/>
        <v>1.0379799999999999</v>
      </c>
      <c r="FT15" s="129">
        <f t="shared" si="37"/>
        <v>1.1232899999999999</v>
      </c>
      <c r="FU15" s="129">
        <f t="shared" si="108"/>
        <v>0</v>
      </c>
      <c r="FV15" s="131">
        <f t="shared" si="38"/>
        <v>0</v>
      </c>
      <c r="FW15" s="132">
        <f>EU15*FB15+EX15*FB15</f>
        <v>0</v>
      </c>
      <c r="FX15" s="941">
        <f t="shared" si="39"/>
        <v>42634.9</v>
      </c>
      <c r="FY15" s="139">
        <f t="shared" si="40"/>
        <v>25085.87</v>
      </c>
      <c r="FZ15" s="143">
        <f t="shared" si="41"/>
        <v>0</v>
      </c>
      <c r="GA15" s="132">
        <f t="shared" si="109"/>
        <v>0</v>
      </c>
      <c r="GB15" s="155">
        <f t="shared" si="110"/>
        <v>0</v>
      </c>
      <c r="GC15" s="141">
        <f t="shared" si="111"/>
        <v>0</v>
      </c>
      <c r="GE15" s="136">
        <f t="shared" si="112"/>
        <v>137.11000000000001</v>
      </c>
      <c r="GF15" s="136">
        <f t="shared" si="113"/>
        <v>96.11</v>
      </c>
      <c r="GG15" s="136">
        <f t="shared" si="114"/>
        <v>49.46</v>
      </c>
      <c r="GH15" s="136">
        <f>GF15-GG15</f>
        <v>46.65</v>
      </c>
      <c r="GI15" s="136">
        <f t="shared" si="115"/>
        <v>5.71</v>
      </c>
      <c r="GJ15" s="125">
        <v>76.900000000000006</v>
      </c>
      <c r="GK15" s="133">
        <v>800</v>
      </c>
      <c r="GL15" s="134">
        <f t="shared" si="116"/>
        <v>61520</v>
      </c>
      <c r="GM15" s="134">
        <f>GM16+GM17+GM18</f>
        <v>118539</v>
      </c>
      <c r="GN15" s="134">
        <f>GN16+GN17+GN18</f>
        <v>666</v>
      </c>
      <c r="GO15" s="134">
        <f>GO16+GO17+GO18</f>
        <v>48</v>
      </c>
      <c r="GP15" s="133" t="s">
        <v>492</v>
      </c>
      <c r="GQ15" s="127">
        <f>GQ16+GQ17+GQ18</f>
        <v>14.45</v>
      </c>
      <c r="GR15" s="134">
        <f t="shared" si="117"/>
        <v>148</v>
      </c>
      <c r="GS15" s="126">
        <v>12</v>
      </c>
      <c r="GT15" s="936">
        <f t="shared" si="43"/>
        <v>13934</v>
      </c>
      <c r="GU15" s="937">
        <f t="shared" si="44"/>
        <v>1.01</v>
      </c>
      <c r="GV15" s="290">
        <f t="shared" si="118"/>
        <v>14073</v>
      </c>
      <c r="GW15" s="128">
        <v>1.302</v>
      </c>
      <c r="GX15" s="129">
        <f t="shared" si="45"/>
        <v>1.3681000000000001</v>
      </c>
      <c r="GY15" s="130">
        <v>0</v>
      </c>
      <c r="GZ15" s="129">
        <f t="shared" si="46"/>
        <v>0.33133000000000001</v>
      </c>
      <c r="HA15" s="129">
        <f t="shared" si="46"/>
        <v>0.61182000000000003</v>
      </c>
      <c r="HB15" s="130">
        <v>0</v>
      </c>
      <c r="HC15" s="129">
        <f t="shared" si="119"/>
        <v>0.7</v>
      </c>
      <c r="HD15" s="129">
        <f t="shared" si="47"/>
        <v>1.19937</v>
      </c>
      <c r="HE15" s="129">
        <f t="shared" si="47"/>
        <v>1.1232899999999999</v>
      </c>
      <c r="HF15" s="129">
        <f t="shared" si="120"/>
        <v>0.51959</v>
      </c>
      <c r="HG15" s="131">
        <f t="shared" si="48"/>
        <v>0.11550000000000001</v>
      </c>
      <c r="HH15" s="132">
        <f>GF15*GM15+GI15*GM15</f>
        <v>12069641</v>
      </c>
      <c r="HI15" s="941">
        <f t="shared" si="49"/>
        <v>42634.9</v>
      </c>
      <c r="HJ15" s="139">
        <f t="shared" si="50"/>
        <v>23381.63</v>
      </c>
      <c r="HK15" s="143">
        <f t="shared" si="51"/>
        <v>13.174479</v>
      </c>
      <c r="HL15" s="132">
        <f t="shared" si="121"/>
        <v>4812829</v>
      </c>
      <c r="HM15" s="155">
        <f t="shared" si="122"/>
        <v>41</v>
      </c>
      <c r="HN15" s="141">
        <f t="shared" si="123"/>
        <v>1.8289500000000001</v>
      </c>
      <c r="HP15" s="153">
        <f t="shared" si="124"/>
        <v>260.10000000000002</v>
      </c>
    </row>
    <row r="16" spans="1:225" ht="24" x14ac:dyDescent="0.25">
      <c r="A16" s="12" t="s">
        <v>429</v>
      </c>
      <c r="B16" s="137">
        <f t="shared" si="52"/>
        <v>120.46</v>
      </c>
      <c r="C16" s="137">
        <f t="shared" si="53"/>
        <v>75.459999999999994</v>
      </c>
      <c r="D16" s="137">
        <f t="shared" si="54"/>
        <v>41.05</v>
      </c>
      <c r="E16" s="137">
        <f t="shared" ref="E16:E23" si="125">C16-D16</f>
        <v>34.409999999999997</v>
      </c>
      <c r="F16" s="137">
        <f t="shared" si="55"/>
        <v>2.4300000000000002</v>
      </c>
      <c r="G16" s="69">
        <v>76.900000000000006</v>
      </c>
      <c r="H16" s="67">
        <v>800</v>
      </c>
      <c r="I16" s="68">
        <f t="shared" si="56"/>
        <v>61520</v>
      </c>
      <c r="J16" s="934">
        <f>'1.4-2023-ДДТ'!C35</f>
        <v>27171</v>
      </c>
      <c r="K16" s="934">
        <f>'1.4-2023-ДДТ'!D35</f>
        <v>132</v>
      </c>
      <c r="L16" s="934">
        <f>'1.4-2023-ДДТ'!E35</f>
        <v>11</v>
      </c>
      <c r="M16" s="934">
        <f>'1.4-2023-ДДТ'!F35</f>
        <v>36</v>
      </c>
      <c r="N16" s="935">
        <f>'1.4-2023-ДДТ'!G35</f>
        <v>2.78</v>
      </c>
      <c r="O16" s="68">
        <f t="shared" si="57"/>
        <v>34</v>
      </c>
      <c r="P16" s="10">
        <v>12</v>
      </c>
      <c r="Q16" s="164">
        <v>13934</v>
      </c>
      <c r="R16" s="356">
        <v>1.01</v>
      </c>
      <c r="S16" s="359">
        <f t="shared" si="58"/>
        <v>14073</v>
      </c>
      <c r="T16" s="118">
        <v>1.302</v>
      </c>
      <c r="U16" s="120">
        <f t="shared" si="0"/>
        <v>1.3958900000000001</v>
      </c>
      <c r="V16" s="119">
        <v>0</v>
      </c>
      <c r="W16" s="120">
        <f t="shared" si="1"/>
        <v>0.29175000000000001</v>
      </c>
      <c r="X16" s="120">
        <f t="shared" si="1"/>
        <v>0.54637000000000002</v>
      </c>
      <c r="Y16" s="119">
        <v>0</v>
      </c>
      <c r="Z16" s="120">
        <f t="shared" si="59"/>
        <v>2.96</v>
      </c>
      <c r="AA16" s="120">
        <f t="shared" si="2"/>
        <v>1.1649799999999999</v>
      </c>
      <c r="AB16" s="120">
        <f t="shared" si="2"/>
        <v>1.1232899999999999</v>
      </c>
      <c r="AC16" s="120">
        <f t="shared" si="60"/>
        <v>2.2617600000000002</v>
      </c>
      <c r="AD16" s="123">
        <f t="shared" si="3"/>
        <v>5.91E-2</v>
      </c>
      <c r="AE16" s="124">
        <f t="shared" ref="AE16:AE22" si="126">C16*J16+F16*J16</f>
        <v>2116349</v>
      </c>
      <c r="AF16" s="165">
        <v>42634.9</v>
      </c>
      <c r="AG16" s="140">
        <f t="shared" si="4"/>
        <v>22990.54</v>
      </c>
      <c r="AH16" s="144">
        <f t="shared" si="5"/>
        <v>3.3906000000000001</v>
      </c>
      <c r="AI16" s="124">
        <f t="shared" si="61"/>
        <v>1217918</v>
      </c>
      <c r="AJ16" s="156">
        <f t="shared" si="62"/>
        <v>45</v>
      </c>
      <c r="AK16" s="142">
        <f t="shared" si="63"/>
        <v>2.0962200000000002</v>
      </c>
      <c r="AM16" s="137">
        <f t="shared" si="64"/>
        <v>137.07</v>
      </c>
      <c r="AN16" s="137">
        <f t="shared" si="65"/>
        <v>101.07</v>
      </c>
      <c r="AO16" s="137">
        <f t="shared" si="66"/>
        <v>49.83</v>
      </c>
      <c r="AP16" s="137">
        <f t="shared" ref="AP16:AP23" si="127">AN16-AO16</f>
        <v>51.24</v>
      </c>
      <c r="AQ16" s="137">
        <f t="shared" si="67"/>
        <v>2.19</v>
      </c>
      <c r="AR16" s="69">
        <v>76.900000000000006</v>
      </c>
      <c r="AS16" s="67">
        <v>800</v>
      </c>
      <c r="AT16" s="68">
        <f t="shared" si="68"/>
        <v>61520</v>
      </c>
      <c r="AU16" s="934">
        <f>'1.4-2023-ЦВР'!C35</f>
        <v>44280</v>
      </c>
      <c r="AV16" s="934">
        <f>'1.4-2023-ЦВР'!D35</f>
        <v>312</v>
      </c>
      <c r="AW16" s="934">
        <f>'1.4-2023-ЦВР'!E35</f>
        <v>20</v>
      </c>
      <c r="AX16" s="934">
        <f>'1.4-2023-ЦВР'!F35</f>
        <v>36</v>
      </c>
      <c r="AY16" s="935">
        <f>'1.4-2023-ЦВР'!G35</f>
        <v>5.78</v>
      </c>
      <c r="AZ16" s="68">
        <f t="shared" si="69"/>
        <v>55</v>
      </c>
      <c r="BA16" s="10">
        <v>12</v>
      </c>
      <c r="BB16" s="938">
        <f t="shared" si="6"/>
        <v>13934</v>
      </c>
      <c r="BC16" s="942">
        <f t="shared" si="7"/>
        <v>1.01</v>
      </c>
      <c r="BD16" s="359">
        <f t="shared" si="70"/>
        <v>14073</v>
      </c>
      <c r="BE16" s="118">
        <v>1.302</v>
      </c>
      <c r="BF16" s="120">
        <f t="shared" si="8"/>
        <v>1.3626799999999999</v>
      </c>
      <c r="BG16" s="119">
        <v>0</v>
      </c>
      <c r="BH16" s="120">
        <f t="shared" si="9"/>
        <v>0.42503000000000002</v>
      </c>
      <c r="BI16" s="120">
        <f t="shared" si="9"/>
        <v>0.60343000000000002</v>
      </c>
      <c r="BJ16" s="119">
        <v>0</v>
      </c>
      <c r="BK16" s="120">
        <f t="shared" si="71"/>
        <v>1.77</v>
      </c>
      <c r="BL16" s="120">
        <f t="shared" si="10"/>
        <v>1.12734</v>
      </c>
      <c r="BM16" s="120">
        <f t="shared" si="10"/>
        <v>1.1232899999999999</v>
      </c>
      <c r="BN16" s="120">
        <f t="shared" si="72"/>
        <v>1.39818</v>
      </c>
      <c r="BO16" s="123">
        <f t="shared" si="11"/>
        <v>4.3889999999999998E-2</v>
      </c>
      <c r="BP16" s="124">
        <f t="shared" ref="BP16:BP22" si="128">AN16*AU16+AQ16*AU16</f>
        <v>4572353</v>
      </c>
      <c r="BQ16" s="941">
        <f t="shared" si="12"/>
        <v>42634.9</v>
      </c>
      <c r="BR16" s="140">
        <f t="shared" si="13"/>
        <v>23457.9</v>
      </c>
      <c r="BS16" s="144">
        <f t="shared" si="14"/>
        <v>4.3956759999999999</v>
      </c>
      <c r="BT16" s="124">
        <f t="shared" si="73"/>
        <v>1611043</v>
      </c>
      <c r="BU16" s="156">
        <f t="shared" si="74"/>
        <v>36</v>
      </c>
      <c r="BV16" s="142">
        <f t="shared" si="75"/>
        <v>1.7224600000000001</v>
      </c>
      <c r="BX16" s="137">
        <f t="shared" si="76"/>
        <v>173.11</v>
      </c>
      <c r="BY16" s="137">
        <f t="shared" si="77"/>
        <v>126.11</v>
      </c>
      <c r="BZ16" s="137">
        <f t="shared" si="78"/>
        <v>62.82</v>
      </c>
      <c r="CA16" s="137">
        <f t="shared" ref="CA16:CA23" si="129">BY16-BZ16</f>
        <v>63.29</v>
      </c>
      <c r="CB16" s="137">
        <f t="shared" si="79"/>
        <v>19.37</v>
      </c>
      <c r="CC16" s="69">
        <v>76.900000000000006</v>
      </c>
      <c r="CD16" s="67">
        <v>800</v>
      </c>
      <c r="CE16" s="68">
        <f t="shared" si="80"/>
        <v>61520</v>
      </c>
      <c r="CF16" s="934">
        <f>'1.4-2023-ЦТТ'!C35</f>
        <v>14688</v>
      </c>
      <c r="CG16" s="934">
        <f>'1.4-2023-ЦТТ'!D35</f>
        <v>92</v>
      </c>
      <c r="CH16" s="934">
        <f>'1.4-2023-ЦТТ'!E35</f>
        <v>8</v>
      </c>
      <c r="CI16" s="934">
        <f>'1.4-2023-ЦТТ'!F35</f>
        <v>36</v>
      </c>
      <c r="CJ16" s="935">
        <f>'1.4-2023-ЦТТ'!G35</f>
        <v>2</v>
      </c>
      <c r="CK16" s="68">
        <f t="shared" si="81"/>
        <v>18</v>
      </c>
      <c r="CL16" s="10">
        <v>12</v>
      </c>
      <c r="CM16" s="938">
        <f t="shared" si="15"/>
        <v>13934</v>
      </c>
      <c r="CN16" s="942">
        <f t="shared" si="16"/>
        <v>1.01</v>
      </c>
      <c r="CO16" s="359">
        <f t="shared" si="82"/>
        <v>14073</v>
      </c>
      <c r="CP16" s="118">
        <v>1.302</v>
      </c>
      <c r="CQ16" s="120">
        <f t="shared" si="17"/>
        <v>1.35</v>
      </c>
      <c r="CR16" s="119">
        <v>0</v>
      </c>
      <c r="CS16" s="120">
        <f t="shared" si="18"/>
        <v>0.35963000000000001</v>
      </c>
      <c r="CT16" s="120">
        <f t="shared" si="18"/>
        <v>0.64778999999999998</v>
      </c>
      <c r="CU16" s="119">
        <v>0</v>
      </c>
      <c r="CV16" s="120">
        <f t="shared" si="83"/>
        <v>6.51</v>
      </c>
      <c r="CW16" s="120">
        <f t="shared" si="19"/>
        <v>1.35568</v>
      </c>
      <c r="CX16" s="120">
        <f t="shared" si="19"/>
        <v>1.1232899999999999</v>
      </c>
      <c r="CY16" s="120">
        <f t="shared" si="84"/>
        <v>4.2722199999999999</v>
      </c>
      <c r="CZ16" s="123">
        <f t="shared" si="20"/>
        <v>0.30834</v>
      </c>
      <c r="DA16" s="124">
        <f t="shared" ref="DA16:DA22" si="130">BY16*CF16+CB16*CF16</f>
        <v>2136810</v>
      </c>
      <c r="DB16" s="941">
        <f t="shared" si="21"/>
        <v>42634.9</v>
      </c>
      <c r="DC16" s="140">
        <f t="shared" si="22"/>
        <v>23636.35</v>
      </c>
      <c r="DD16" s="144">
        <f t="shared" si="23"/>
        <v>1.8521590000000001</v>
      </c>
      <c r="DE16" s="124">
        <f t="shared" si="85"/>
        <v>683992</v>
      </c>
      <c r="DF16" s="156">
        <f t="shared" si="86"/>
        <v>47</v>
      </c>
      <c r="DG16" s="142">
        <f t="shared" si="87"/>
        <v>1.74817</v>
      </c>
      <c r="DI16" s="137">
        <f t="shared" si="88"/>
        <v>0</v>
      </c>
      <c r="DJ16" s="137">
        <f t="shared" si="89"/>
        <v>0</v>
      </c>
      <c r="DK16" s="137">
        <f t="shared" si="90"/>
        <v>0</v>
      </c>
      <c r="DL16" s="137">
        <f t="shared" ref="DL16:DL23" si="131">DJ16-DK16</f>
        <v>0</v>
      </c>
      <c r="DM16" s="137">
        <f t="shared" si="91"/>
        <v>0</v>
      </c>
      <c r="DN16" s="69">
        <v>76.900000000000006</v>
      </c>
      <c r="DO16" s="67">
        <v>800</v>
      </c>
      <c r="DP16" s="68">
        <f t="shared" si="92"/>
        <v>61520</v>
      </c>
      <c r="DQ16" s="934">
        <f>'1.4-2023-СЮН'!C35</f>
        <v>0</v>
      </c>
      <c r="DR16" s="934">
        <f>'1.4-2023-СЮН'!D35</f>
        <v>0</v>
      </c>
      <c r="DS16" s="934">
        <f>'1.4-2023-СЮН'!E35</f>
        <v>0</v>
      </c>
      <c r="DT16" s="934">
        <f>'1.4-2023-СЮН'!F35</f>
        <v>0</v>
      </c>
      <c r="DU16" s="935">
        <f>'1.4-2023-СЮН'!G35</f>
        <v>0</v>
      </c>
      <c r="DV16" s="68">
        <f t="shared" si="93"/>
        <v>0</v>
      </c>
      <c r="DW16" s="10">
        <v>12</v>
      </c>
      <c r="DX16" s="938">
        <f t="shared" si="24"/>
        <v>13934</v>
      </c>
      <c r="DY16" s="942">
        <f t="shared" si="25"/>
        <v>1.01</v>
      </c>
      <c r="DZ16" s="359">
        <f t="shared" si="94"/>
        <v>14073</v>
      </c>
      <c r="EA16" s="118">
        <v>1.302</v>
      </c>
      <c r="EB16" s="120">
        <f t="shared" si="26"/>
        <v>1.3740000000000001</v>
      </c>
      <c r="EC16" s="119">
        <v>0</v>
      </c>
      <c r="ED16" s="120">
        <f t="shared" si="27"/>
        <v>0.22942000000000001</v>
      </c>
      <c r="EE16" s="120">
        <f t="shared" si="27"/>
        <v>0.77515999999999996</v>
      </c>
      <c r="EF16" s="119">
        <v>0</v>
      </c>
      <c r="EG16" s="120">
        <f t="shared" si="95"/>
        <v>0</v>
      </c>
      <c r="EH16" s="120">
        <f t="shared" si="28"/>
        <v>1.2398800000000001</v>
      </c>
      <c r="EI16" s="120">
        <f t="shared" si="28"/>
        <v>1.1232899999999999</v>
      </c>
      <c r="EJ16" s="120">
        <f t="shared" si="96"/>
        <v>0</v>
      </c>
      <c r="EK16" s="123">
        <f t="shared" si="29"/>
        <v>0.21531</v>
      </c>
      <c r="EL16" s="124">
        <f t="shared" ref="EL16:EL22" si="132">DJ16*DQ16+DM16*DQ16</f>
        <v>0</v>
      </c>
      <c r="EM16" s="941">
        <f t="shared" si="30"/>
        <v>42634.9</v>
      </c>
      <c r="EN16" s="140">
        <f t="shared" si="31"/>
        <v>23298.6</v>
      </c>
      <c r="EO16" s="144">
        <f t="shared" si="32"/>
        <v>0</v>
      </c>
      <c r="EP16" s="124">
        <f t="shared" si="97"/>
        <v>0</v>
      </c>
      <c r="EQ16" s="156">
        <f t="shared" si="98"/>
        <v>0</v>
      </c>
      <c r="ER16" s="142">
        <f t="shared" si="99"/>
        <v>0</v>
      </c>
      <c r="ET16" s="137">
        <f t="shared" si="100"/>
        <v>0</v>
      </c>
      <c r="EU16" s="137">
        <f t="shared" si="101"/>
        <v>0</v>
      </c>
      <c r="EV16" s="137">
        <f t="shared" si="102"/>
        <v>0</v>
      </c>
      <c r="EW16" s="137">
        <f t="shared" ref="EW16:EW23" si="133">EU16-EV16</f>
        <v>0</v>
      </c>
      <c r="EX16" s="137">
        <f t="shared" si="103"/>
        <v>0</v>
      </c>
      <c r="EY16" s="69">
        <v>76.900000000000006</v>
      </c>
      <c r="EZ16" s="67">
        <v>800</v>
      </c>
      <c r="FA16" s="68">
        <f t="shared" si="104"/>
        <v>61520</v>
      </c>
      <c r="FB16" s="934">
        <f>'1.4-2023-СЮТур'!C35</f>
        <v>0</v>
      </c>
      <c r="FC16" s="934">
        <f>'1.4-2023-СЮТур'!D35</f>
        <v>0</v>
      </c>
      <c r="FD16" s="934">
        <f>'1.4-2023-СЮТур'!E35</f>
        <v>0</v>
      </c>
      <c r="FE16" s="934">
        <f>'1.4-2023-СЮТур'!F35</f>
        <v>0</v>
      </c>
      <c r="FF16" s="935">
        <f>'1.4-2023-СЮТур'!G35</f>
        <v>0</v>
      </c>
      <c r="FG16" s="68">
        <f t="shared" si="105"/>
        <v>0</v>
      </c>
      <c r="FH16" s="10">
        <v>12</v>
      </c>
      <c r="FI16" s="938">
        <f t="shared" si="33"/>
        <v>13934</v>
      </c>
      <c r="FJ16" s="942">
        <f t="shared" si="34"/>
        <v>1.01</v>
      </c>
      <c r="FK16" s="359">
        <f t="shared" si="106"/>
        <v>14073</v>
      </c>
      <c r="FL16" s="118">
        <v>1.302</v>
      </c>
      <c r="FM16" s="120">
        <f t="shared" si="35"/>
        <v>1.2470000000000001</v>
      </c>
      <c r="FN16" s="119">
        <v>0</v>
      </c>
      <c r="FO16" s="120">
        <f t="shared" si="36"/>
        <v>0.18112</v>
      </c>
      <c r="FP16" s="120">
        <f t="shared" si="36"/>
        <v>0.79259000000000002</v>
      </c>
      <c r="FQ16" s="119">
        <v>0</v>
      </c>
      <c r="FR16" s="120">
        <f t="shared" si="107"/>
        <v>0</v>
      </c>
      <c r="FS16" s="120">
        <f t="shared" si="37"/>
        <v>1.0379799999999999</v>
      </c>
      <c r="FT16" s="120">
        <f t="shared" si="37"/>
        <v>1.1232899999999999</v>
      </c>
      <c r="FU16" s="120">
        <f t="shared" si="108"/>
        <v>0</v>
      </c>
      <c r="FV16" s="123">
        <f t="shared" si="38"/>
        <v>0</v>
      </c>
      <c r="FW16" s="124">
        <f t="shared" ref="FW16:FW22" si="134">EU16*FB16+EX16*FB16</f>
        <v>0</v>
      </c>
      <c r="FX16" s="941">
        <f t="shared" si="39"/>
        <v>42634.9</v>
      </c>
      <c r="FY16" s="140">
        <f t="shared" si="40"/>
        <v>25085.87</v>
      </c>
      <c r="FZ16" s="144">
        <f t="shared" si="41"/>
        <v>0</v>
      </c>
      <c r="GA16" s="124">
        <f t="shared" si="109"/>
        <v>0</v>
      </c>
      <c r="GB16" s="156">
        <f t="shared" si="110"/>
        <v>0</v>
      </c>
      <c r="GC16" s="142">
        <f t="shared" si="111"/>
        <v>0</v>
      </c>
      <c r="GE16" s="137">
        <f t="shared" si="112"/>
        <v>137.32</v>
      </c>
      <c r="GF16" s="137">
        <f t="shared" si="113"/>
        <v>96.32</v>
      </c>
      <c r="GG16" s="137">
        <f t="shared" si="114"/>
        <v>49.57</v>
      </c>
      <c r="GH16" s="137">
        <f t="shared" ref="GH16:GH23" si="135">GF16-GG16</f>
        <v>46.75</v>
      </c>
      <c r="GI16" s="137">
        <f t="shared" si="115"/>
        <v>5.73</v>
      </c>
      <c r="GJ16" s="69">
        <v>76.900000000000006</v>
      </c>
      <c r="GK16" s="67">
        <v>800</v>
      </c>
      <c r="GL16" s="68">
        <f t="shared" si="116"/>
        <v>61520</v>
      </c>
      <c r="GM16" s="233">
        <f t="shared" ref="GM16:GO22" si="136">J16+AU16+CF16+DQ16+FB16</f>
        <v>86139</v>
      </c>
      <c r="GN16" s="233">
        <f t="shared" si="136"/>
        <v>536</v>
      </c>
      <c r="GO16" s="233">
        <f t="shared" si="136"/>
        <v>39</v>
      </c>
      <c r="GP16" s="162" t="s">
        <v>492</v>
      </c>
      <c r="GQ16" s="235">
        <f t="shared" ref="GQ16:GQ22" si="137">N16+AY16+CJ16+DU16+FF16</f>
        <v>10.56</v>
      </c>
      <c r="GR16" s="68">
        <f t="shared" si="117"/>
        <v>108</v>
      </c>
      <c r="GS16" s="10">
        <v>12</v>
      </c>
      <c r="GT16" s="938">
        <f t="shared" si="43"/>
        <v>13934</v>
      </c>
      <c r="GU16" s="942">
        <f t="shared" si="44"/>
        <v>1.01</v>
      </c>
      <c r="GV16" s="359">
        <f t="shared" si="118"/>
        <v>14073</v>
      </c>
      <c r="GW16" s="118">
        <v>1.302</v>
      </c>
      <c r="GX16" s="120">
        <f t="shared" si="45"/>
        <v>1.3681000000000001</v>
      </c>
      <c r="GY16" s="119">
        <v>0</v>
      </c>
      <c r="GZ16" s="120">
        <f t="shared" si="46"/>
        <v>0.33133000000000001</v>
      </c>
      <c r="HA16" s="120">
        <f t="shared" si="46"/>
        <v>0.61182000000000003</v>
      </c>
      <c r="HB16" s="119">
        <v>0</v>
      </c>
      <c r="HC16" s="120">
        <f t="shared" si="119"/>
        <v>0.96</v>
      </c>
      <c r="HD16" s="120">
        <f t="shared" si="47"/>
        <v>1.19937</v>
      </c>
      <c r="HE16" s="120">
        <f t="shared" si="47"/>
        <v>1.1232899999999999</v>
      </c>
      <c r="HF16" s="120">
        <f t="shared" si="120"/>
        <v>0.71204000000000001</v>
      </c>
      <c r="HG16" s="123">
        <f t="shared" si="48"/>
        <v>0.11550000000000001</v>
      </c>
      <c r="HH16" s="124">
        <f t="shared" ref="HH16:HH22" si="138">GF16*GM16+GI16*GM16</f>
        <v>8790485</v>
      </c>
      <c r="HI16" s="941">
        <f t="shared" si="49"/>
        <v>42634.9</v>
      </c>
      <c r="HJ16" s="140">
        <f t="shared" si="50"/>
        <v>23381.63</v>
      </c>
      <c r="HK16" s="144">
        <f t="shared" si="51"/>
        <v>9.5735279999999996</v>
      </c>
      <c r="HL16" s="124">
        <f t="shared" si="121"/>
        <v>3497349</v>
      </c>
      <c r="HM16" s="156">
        <f t="shared" si="122"/>
        <v>41</v>
      </c>
      <c r="HN16" s="142">
        <f t="shared" si="123"/>
        <v>1.82711</v>
      </c>
      <c r="HP16" s="154">
        <f t="shared" si="124"/>
        <v>190.08</v>
      </c>
    </row>
    <row r="17" spans="1:224" ht="24" x14ac:dyDescent="0.25">
      <c r="A17" s="12" t="s">
        <v>430</v>
      </c>
      <c r="B17" s="137">
        <f t="shared" si="52"/>
        <v>0</v>
      </c>
      <c r="C17" s="137">
        <f t="shared" si="53"/>
        <v>0</v>
      </c>
      <c r="D17" s="137">
        <f t="shared" si="54"/>
        <v>0</v>
      </c>
      <c r="E17" s="137">
        <f t="shared" si="125"/>
        <v>0</v>
      </c>
      <c r="F17" s="137">
        <f t="shared" si="55"/>
        <v>0</v>
      </c>
      <c r="G17" s="69">
        <v>76.900000000000006</v>
      </c>
      <c r="H17" s="67">
        <v>800</v>
      </c>
      <c r="I17" s="68">
        <f t="shared" si="56"/>
        <v>61520</v>
      </c>
      <c r="J17" s="934">
        <f>'1.4-2023-ДДТ'!C36</f>
        <v>0</v>
      </c>
      <c r="K17" s="934">
        <f>'1.4-2023-ДДТ'!D36</f>
        <v>0</v>
      </c>
      <c r="L17" s="934">
        <f>'1.4-2023-ДДТ'!E36</f>
        <v>0</v>
      </c>
      <c r="M17" s="934">
        <f>'1.4-2023-ДДТ'!F36</f>
        <v>0</v>
      </c>
      <c r="N17" s="935">
        <f>'1.4-2023-ДДТ'!G36</f>
        <v>0</v>
      </c>
      <c r="O17" s="68">
        <f t="shared" si="57"/>
        <v>0</v>
      </c>
      <c r="P17" s="10">
        <v>12</v>
      </c>
      <c r="Q17" s="164">
        <v>13934</v>
      </c>
      <c r="R17" s="356">
        <v>1.01</v>
      </c>
      <c r="S17" s="359">
        <f t="shared" si="58"/>
        <v>14073</v>
      </c>
      <c r="T17" s="118">
        <v>1.302</v>
      </c>
      <c r="U17" s="120">
        <f t="shared" si="0"/>
        <v>1.3958900000000001</v>
      </c>
      <c r="V17" s="119">
        <v>0</v>
      </c>
      <c r="W17" s="120">
        <f t="shared" si="1"/>
        <v>0.29175000000000001</v>
      </c>
      <c r="X17" s="120">
        <f t="shared" si="1"/>
        <v>0.54637000000000002</v>
      </c>
      <c r="Y17" s="119">
        <v>0</v>
      </c>
      <c r="Z17" s="120">
        <f t="shared" si="59"/>
        <v>0</v>
      </c>
      <c r="AA17" s="120">
        <f t="shared" si="2"/>
        <v>1.1649799999999999</v>
      </c>
      <c r="AB17" s="120">
        <f t="shared" si="2"/>
        <v>1.1232899999999999</v>
      </c>
      <c r="AC17" s="120">
        <f t="shared" si="60"/>
        <v>0</v>
      </c>
      <c r="AD17" s="123">
        <f t="shared" si="3"/>
        <v>5.91E-2</v>
      </c>
      <c r="AE17" s="124">
        <f t="shared" si="126"/>
        <v>0</v>
      </c>
      <c r="AF17" s="165">
        <v>42634.9</v>
      </c>
      <c r="AG17" s="140">
        <f t="shared" si="4"/>
        <v>22990.54</v>
      </c>
      <c r="AH17" s="144">
        <f t="shared" si="5"/>
        <v>0</v>
      </c>
      <c r="AI17" s="124">
        <f t="shared" si="61"/>
        <v>0</v>
      </c>
      <c r="AJ17" s="156">
        <f t="shared" si="62"/>
        <v>0</v>
      </c>
      <c r="AK17" s="142">
        <f t="shared" si="63"/>
        <v>0</v>
      </c>
      <c r="AM17" s="137">
        <f t="shared" si="64"/>
        <v>0</v>
      </c>
      <c r="AN17" s="137">
        <f t="shared" si="65"/>
        <v>0</v>
      </c>
      <c r="AO17" s="137">
        <f t="shared" si="66"/>
        <v>0</v>
      </c>
      <c r="AP17" s="137">
        <f t="shared" si="127"/>
        <v>0</v>
      </c>
      <c r="AQ17" s="137">
        <f t="shared" si="67"/>
        <v>0</v>
      </c>
      <c r="AR17" s="69">
        <v>76.900000000000006</v>
      </c>
      <c r="AS17" s="67">
        <v>800</v>
      </c>
      <c r="AT17" s="68">
        <f t="shared" si="68"/>
        <v>61520</v>
      </c>
      <c r="AU17" s="934">
        <f>'1.4-2023-ЦВР'!C36</f>
        <v>0</v>
      </c>
      <c r="AV17" s="934">
        <f>'1.4-2023-ЦВР'!D36</f>
        <v>0</v>
      </c>
      <c r="AW17" s="934">
        <f>'1.4-2023-ЦВР'!E36</f>
        <v>0</v>
      </c>
      <c r="AX17" s="934">
        <f>'1.4-2023-ЦВР'!F36</f>
        <v>0</v>
      </c>
      <c r="AY17" s="935">
        <f>'1.4-2023-ЦВР'!G36</f>
        <v>0</v>
      </c>
      <c r="AZ17" s="68">
        <f t="shared" si="69"/>
        <v>0</v>
      </c>
      <c r="BA17" s="10">
        <v>12</v>
      </c>
      <c r="BB17" s="938">
        <f t="shared" si="6"/>
        <v>13934</v>
      </c>
      <c r="BC17" s="942">
        <f t="shared" si="7"/>
        <v>1.01</v>
      </c>
      <c r="BD17" s="359">
        <f t="shared" si="70"/>
        <v>14073</v>
      </c>
      <c r="BE17" s="118">
        <v>1.302</v>
      </c>
      <c r="BF17" s="120">
        <f t="shared" si="8"/>
        <v>1.3626799999999999</v>
      </c>
      <c r="BG17" s="119">
        <v>0</v>
      </c>
      <c r="BH17" s="120">
        <f t="shared" si="9"/>
        <v>0.42503000000000002</v>
      </c>
      <c r="BI17" s="120">
        <f t="shared" si="9"/>
        <v>0.60343000000000002</v>
      </c>
      <c r="BJ17" s="119">
        <v>0</v>
      </c>
      <c r="BK17" s="120">
        <f t="shared" si="71"/>
        <v>0</v>
      </c>
      <c r="BL17" s="120">
        <f t="shared" si="10"/>
        <v>1.12734</v>
      </c>
      <c r="BM17" s="120">
        <f t="shared" si="10"/>
        <v>1.1232899999999999</v>
      </c>
      <c r="BN17" s="120">
        <f t="shared" si="72"/>
        <v>0</v>
      </c>
      <c r="BO17" s="123">
        <f t="shared" si="11"/>
        <v>4.3889999999999998E-2</v>
      </c>
      <c r="BP17" s="124">
        <f t="shared" si="128"/>
        <v>0</v>
      </c>
      <c r="BQ17" s="941">
        <f t="shared" si="12"/>
        <v>42634.9</v>
      </c>
      <c r="BR17" s="140">
        <f t="shared" si="13"/>
        <v>23457.9</v>
      </c>
      <c r="BS17" s="144">
        <f t="shared" si="14"/>
        <v>0</v>
      </c>
      <c r="BT17" s="124">
        <f t="shared" si="73"/>
        <v>0</v>
      </c>
      <c r="BU17" s="156">
        <f t="shared" si="74"/>
        <v>0</v>
      </c>
      <c r="BV17" s="142">
        <f t="shared" si="75"/>
        <v>0</v>
      </c>
      <c r="BX17" s="137">
        <f t="shared" si="76"/>
        <v>0</v>
      </c>
      <c r="BY17" s="137">
        <f t="shared" si="77"/>
        <v>0</v>
      </c>
      <c r="BZ17" s="137">
        <f t="shared" si="78"/>
        <v>0</v>
      </c>
      <c r="CA17" s="137">
        <f t="shared" si="129"/>
        <v>0</v>
      </c>
      <c r="CB17" s="137">
        <f t="shared" si="79"/>
        <v>0</v>
      </c>
      <c r="CC17" s="69">
        <v>76.900000000000006</v>
      </c>
      <c r="CD17" s="67">
        <v>800</v>
      </c>
      <c r="CE17" s="68">
        <f t="shared" si="80"/>
        <v>61520</v>
      </c>
      <c r="CF17" s="934">
        <f>'1.4-2023-ЦТТ'!C36</f>
        <v>0</v>
      </c>
      <c r="CG17" s="934">
        <f>'1.4-2023-ЦТТ'!D36</f>
        <v>0</v>
      </c>
      <c r="CH17" s="934">
        <f>'1.4-2023-ЦТТ'!E36</f>
        <v>0</v>
      </c>
      <c r="CI17" s="934">
        <f>'1.4-2023-ЦТТ'!F36</f>
        <v>0</v>
      </c>
      <c r="CJ17" s="935">
        <f>'1.4-2023-ЦТТ'!G36</f>
        <v>0</v>
      </c>
      <c r="CK17" s="68">
        <f t="shared" si="81"/>
        <v>0</v>
      </c>
      <c r="CL17" s="10">
        <v>12</v>
      </c>
      <c r="CM17" s="938">
        <f t="shared" si="15"/>
        <v>13934</v>
      </c>
      <c r="CN17" s="942">
        <f t="shared" si="16"/>
        <v>1.01</v>
      </c>
      <c r="CO17" s="359">
        <f t="shared" si="82"/>
        <v>14073</v>
      </c>
      <c r="CP17" s="118">
        <v>1.302</v>
      </c>
      <c r="CQ17" s="120">
        <f t="shared" si="17"/>
        <v>1.35</v>
      </c>
      <c r="CR17" s="119">
        <v>0</v>
      </c>
      <c r="CS17" s="120">
        <f t="shared" si="18"/>
        <v>0.35963000000000001</v>
      </c>
      <c r="CT17" s="120">
        <f t="shared" si="18"/>
        <v>0.64778999999999998</v>
      </c>
      <c r="CU17" s="119">
        <v>0</v>
      </c>
      <c r="CV17" s="120">
        <f t="shared" si="83"/>
        <v>0</v>
      </c>
      <c r="CW17" s="120">
        <f t="shared" si="19"/>
        <v>1.35568</v>
      </c>
      <c r="CX17" s="120">
        <f t="shared" si="19"/>
        <v>1.1232899999999999</v>
      </c>
      <c r="CY17" s="120">
        <f t="shared" si="84"/>
        <v>0</v>
      </c>
      <c r="CZ17" s="123">
        <f t="shared" si="20"/>
        <v>0.30834</v>
      </c>
      <c r="DA17" s="124">
        <f t="shared" si="130"/>
        <v>0</v>
      </c>
      <c r="DB17" s="941">
        <f t="shared" si="21"/>
        <v>42634.9</v>
      </c>
      <c r="DC17" s="140">
        <f t="shared" si="22"/>
        <v>23636.35</v>
      </c>
      <c r="DD17" s="144">
        <f t="shared" si="23"/>
        <v>0</v>
      </c>
      <c r="DE17" s="124">
        <f t="shared" si="85"/>
        <v>0</v>
      </c>
      <c r="DF17" s="156">
        <f t="shared" si="86"/>
        <v>0</v>
      </c>
      <c r="DG17" s="142">
        <f t="shared" si="87"/>
        <v>0</v>
      </c>
      <c r="DI17" s="137">
        <f t="shared" si="88"/>
        <v>0</v>
      </c>
      <c r="DJ17" s="137">
        <f t="shared" si="89"/>
        <v>0</v>
      </c>
      <c r="DK17" s="137">
        <f t="shared" si="90"/>
        <v>0</v>
      </c>
      <c r="DL17" s="137">
        <f t="shared" si="131"/>
        <v>0</v>
      </c>
      <c r="DM17" s="137">
        <f t="shared" si="91"/>
        <v>0</v>
      </c>
      <c r="DN17" s="69">
        <v>76.900000000000006</v>
      </c>
      <c r="DO17" s="67">
        <v>800</v>
      </c>
      <c r="DP17" s="68">
        <f t="shared" si="92"/>
        <v>61520</v>
      </c>
      <c r="DQ17" s="934">
        <f>'1.4-2023-СЮН'!C36</f>
        <v>0</v>
      </c>
      <c r="DR17" s="934">
        <f>'1.4-2023-СЮН'!D36</f>
        <v>0</v>
      </c>
      <c r="DS17" s="934">
        <f>'1.4-2023-СЮН'!E36</f>
        <v>0</v>
      </c>
      <c r="DT17" s="934">
        <f>'1.4-2023-СЮН'!F36</f>
        <v>0</v>
      </c>
      <c r="DU17" s="935">
        <f>'1.4-2023-СЮН'!G36</f>
        <v>0</v>
      </c>
      <c r="DV17" s="68">
        <f t="shared" si="93"/>
        <v>0</v>
      </c>
      <c r="DW17" s="10">
        <v>12</v>
      </c>
      <c r="DX17" s="938">
        <f t="shared" si="24"/>
        <v>13934</v>
      </c>
      <c r="DY17" s="942">
        <f t="shared" si="25"/>
        <v>1.01</v>
      </c>
      <c r="DZ17" s="359">
        <f t="shared" si="94"/>
        <v>14073</v>
      </c>
      <c r="EA17" s="118">
        <v>1.302</v>
      </c>
      <c r="EB17" s="120">
        <f t="shared" si="26"/>
        <v>1.3740000000000001</v>
      </c>
      <c r="EC17" s="119">
        <v>0</v>
      </c>
      <c r="ED17" s="120">
        <f t="shared" si="27"/>
        <v>0.22942000000000001</v>
      </c>
      <c r="EE17" s="120">
        <f t="shared" si="27"/>
        <v>0.77515999999999996</v>
      </c>
      <c r="EF17" s="119">
        <v>0</v>
      </c>
      <c r="EG17" s="120">
        <f t="shared" si="95"/>
        <v>0</v>
      </c>
      <c r="EH17" s="120">
        <f t="shared" si="28"/>
        <v>1.2398800000000001</v>
      </c>
      <c r="EI17" s="120">
        <f t="shared" si="28"/>
        <v>1.1232899999999999</v>
      </c>
      <c r="EJ17" s="120">
        <f t="shared" si="96"/>
        <v>0</v>
      </c>
      <c r="EK17" s="123">
        <f t="shared" si="29"/>
        <v>0.21531</v>
      </c>
      <c r="EL17" s="124">
        <f t="shared" si="132"/>
        <v>0</v>
      </c>
      <c r="EM17" s="941">
        <f t="shared" si="30"/>
        <v>42634.9</v>
      </c>
      <c r="EN17" s="140">
        <f t="shared" si="31"/>
        <v>23298.6</v>
      </c>
      <c r="EO17" s="144">
        <f t="shared" si="32"/>
        <v>0</v>
      </c>
      <c r="EP17" s="124">
        <f t="shared" si="97"/>
        <v>0</v>
      </c>
      <c r="EQ17" s="156">
        <f t="shared" si="98"/>
        <v>0</v>
      </c>
      <c r="ER17" s="142">
        <f t="shared" si="99"/>
        <v>0</v>
      </c>
      <c r="ET17" s="137">
        <f t="shared" si="100"/>
        <v>0</v>
      </c>
      <c r="EU17" s="137">
        <f t="shared" si="101"/>
        <v>0</v>
      </c>
      <c r="EV17" s="137">
        <f t="shared" si="102"/>
        <v>0</v>
      </c>
      <c r="EW17" s="137">
        <f t="shared" si="133"/>
        <v>0</v>
      </c>
      <c r="EX17" s="137">
        <f t="shared" si="103"/>
        <v>0</v>
      </c>
      <c r="EY17" s="69">
        <v>76.900000000000006</v>
      </c>
      <c r="EZ17" s="67">
        <v>800</v>
      </c>
      <c r="FA17" s="68">
        <f t="shared" si="104"/>
        <v>61520</v>
      </c>
      <c r="FB17" s="934">
        <f>'1.4-2023-СЮТур'!C36</f>
        <v>0</v>
      </c>
      <c r="FC17" s="934">
        <f>'1.4-2023-СЮТур'!D36</f>
        <v>0</v>
      </c>
      <c r="FD17" s="934">
        <f>'1.4-2023-СЮТур'!E36</f>
        <v>0</v>
      </c>
      <c r="FE17" s="934">
        <f>'1.4-2023-СЮТур'!F36</f>
        <v>0</v>
      </c>
      <c r="FF17" s="935">
        <f>'1.4-2023-СЮТур'!G36</f>
        <v>0</v>
      </c>
      <c r="FG17" s="68">
        <f t="shared" si="105"/>
        <v>0</v>
      </c>
      <c r="FH17" s="10">
        <v>12</v>
      </c>
      <c r="FI17" s="938">
        <f t="shared" si="33"/>
        <v>13934</v>
      </c>
      <c r="FJ17" s="942">
        <f t="shared" si="34"/>
        <v>1.01</v>
      </c>
      <c r="FK17" s="359">
        <f t="shared" si="106"/>
        <v>14073</v>
      </c>
      <c r="FL17" s="118">
        <v>1.302</v>
      </c>
      <c r="FM17" s="120">
        <f t="shared" si="35"/>
        <v>1.2470000000000001</v>
      </c>
      <c r="FN17" s="119">
        <v>0</v>
      </c>
      <c r="FO17" s="120">
        <f t="shared" si="36"/>
        <v>0.18112</v>
      </c>
      <c r="FP17" s="120">
        <f t="shared" si="36"/>
        <v>0.79259000000000002</v>
      </c>
      <c r="FQ17" s="119">
        <v>0</v>
      </c>
      <c r="FR17" s="120">
        <f t="shared" si="107"/>
        <v>0</v>
      </c>
      <c r="FS17" s="120">
        <f t="shared" si="37"/>
        <v>1.0379799999999999</v>
      </c>
      <c r="FT17" s="120">
        <f t="shared" si="37"/>
        <v>1.1232899999999999</v>
      </c>
      <c r="FU17" s="120">
        <f t="shared" si="108"/>
        <v>0</v>
      </c>
      <c r="FV17" s="123">
        <f t="shared" si="38"/>
        <v>0</v>
      </c>
      <c r="FW17" s="124">
        <f t="shared" si="134"/>
        <v>0</v>
      </c>
      <c r="FX17" s="941">
        <f t="shared" si="39"/>
        <v>42634.9</v>
      </c>
      <c r="FY17" s="140">
        <f t="shared" si="40"/>
        <v>25085.87</v>
      </c>
      <c r="FZ17" s="144">
        <f t="shared" si="41"/>
        <v>0</v>
      </c>
      <c r="GA17" s="124">
        <f t="shared" si="109"/>
        <v>0</v>
      </c>
      <c r="GB17" s="156">
        <f t="shared" si="110"/>
        <v>0</v>
      </c>
      <c r="GC17" s="142">
        <f t="shared" si="111"/>
        <v>0</v>
      </c>
      <c r="GE17" s="137">
        <f t="shared" si="112"/>
        <v>0</v>
      </c>
      <c r="GF17" s="137">
        <f t="shared" si="113"/>
        <v>0</v>
      </c>
      <c r="GG17" s="137">
        <f t="shared" si="114"/>
        <v>0</v>
      </c>
      <c r="GH17" s="137">
        <f t="shared" si="135"/>
        <v>0</v>
      </c>
      <c r="GI17" s="137">
        <f t="shared" si="115"/>
        <v>0</v>
      </c>
      <c r="GJ17" s="69">
        <v>76.900000000000006</v>
      </c>
      <c r="GK17" s="67">
        <v>800</v>
      </c>
      <c r="GL17" s="68">
        <f t="shared" si="116"/>
        <v>61520</v>
      </c>
      <c r="GM17" s="233">
        <f t="shared" si="136"/>
        <v>0</v>
      </c>
      <c r="GN17" s="233">
        <f t="shared" si="136"/>
        <v>0</v>
      </c>
      <c r="GO17" s="233">
        <f t="shared" si="136"/>
        <v>0</v>
      </c>
      <c r="GP17" s="162" t="s">
        <v>492</v>
      </c>
      <c r="GQ17" s="235">
        <f t="shared" si="137"/>
        <v>0</v>
      </c>
      <c r="GR17" s="68">
        <f t="shared" si="117"/>
        <v>0</v>
      </c>
      <c r="GS17" s="10">
        <v>12</v>
      </c>
      <c r="GT17" s="938">
        <f t="shared" si="43"/>
        <v>13934</v>
      </c>
      <c r="GU17" s="942">
        <f t="shared" si="44"/>
        <v>1.01</v>
      </c>
      <c r="GV17" s="359">
        <f t="shared" si="118"/>
        <v>14073</v>
      </c>
      <c r="GW17" s="118">
        <v>1.302</v>
      </c>
      <c r="GX17" s="120">
        <f t="shared" si="45"/>
        <v>1.3681000000000001</v>
      </c>
      <c r="GY17" s="119">
        <v>0</v>
      </c>
      <c r="GZ17" s="120">
        <f t="shared" si="46"/>
        <v>0.33133000000000001</v>
      </c>
      <c r="HA17" s="120">
        <f t="shared" si="46"/>
        <v>0.61182000000000003</v>
      </c>
      <c r="HB17" s="119">
        <v>0</v>
      </c>
      <c r="HC17" s="120">
        <f t="shared" si="119"/>
        <v>0</v>
      </c>
      <c r="HD17" s="120">
        <f t="shared" si="47"/>
        <v>1.19937</v>
      </c>
      <c r="HE17" s="120">
        <f t="shared" si="47"/>
        <v>1.1232899999999999</v>
      </c>
      <c r="HF17" s="120">
        <f t="shared" si="120"/>
        <v>0</v>
      </c>
      <c r="HG17" s="123">
        <f t="shared" si="48"/>
        <v>0.11550000000000001</v>
      </c>
      <c r="HH17" s="124">
        <f t="shared" si="138"/>
        <v>0</v>
      </c>
      <c r="HI17" s="941">
        <f t="shared" si="49"/>
        <v>42634.9</v>
      </c>
      <c r="HJ17" s="140">
        <f t="shared" si="50"/>
        <v>23381.63</v>
      </c>
      <c r="HK17" s="144">
        <f t="shared" si="51"/>
        <v>0</v>
      </c>
      <c r="HL17" s="124">
        <f t="shared" si="121"/>
        <v>0</v>
      </c>
      <c r="HM17" s="156">
        <f t="shared" si="122"/>
        <v>0</v>
      </c>
      <c r="HN17" s="142">
        <f t="shared" si="123"/>
        <v>0</v>
      </c>
      <c r="HP17" s="154">
        <f t="shared" si="124"/>
        <v>0</v>
      </c>
    </row>
    <row r="18" spans="1:224" ht="24" x14ac:dyDescent="0.25">
      <c r="A18" s="12" t="s">
        <v>1062</v>
      </c>
      <c r="B18" s="137">
        <f t="shared" si="52"/>
        <v>0</v>
      </c>
      <c r="C18" s="137">
        <f t="shared" si="53"/>
        <v>0</v>
      </c>
      <c r="D18" s="137">
        <f t="shared" si="54"/>
        <v>0</v>
      </c>
      <c r="E18" s="137">
        <f t="shared" si="125"/>
        <v>0</v>
      </c>
      <c r="F18" s="137">
        <f t="shared" si="55"/>
        <v>0</v>
      </c>
      <c r="G18" s="69">
        <v>76.900000000000006</v>
      </c>
      <c r="H18" s="67">
        <v>800</v>
      </c>
      <c r="I18" s="68">
        <f t="shared" si="56"/>
        <v>61520</v>
      </c>
      <c r="J18" s="934">
        <f>'1.4-2023-ДДТ'!C37</f>
        <v>0</v>
      </c>
      <c r="K18" s="934">
        <f>'1.4-2023-ДДТ'!D37</f>
        <v>0</v>
      </c>
      <c r="L18" s="934">
        <f>'1.4-2023-ДДТ'!E37</f>
        <v>0</v>
      </c>
      <c r="M18" s="934">
        <f>'1.4-2023-ДДТ'!F37</f>
        <v>0</v>
      </c>
      <c r="N18" s="935">
        <f>'1.4-2023-ДДТ'!G37</f>
        <v>0</v>
      </c>
      <c r="O18" s="68">
        <f t="shared" si="57"/>
        <v>0</v>
      </c>
      <c r="P18" s="10">
        <v>12</v>
      </c>
      <c r="Q18" s="164">
        <v>13934</v>
      </c>
      <c r="R18" s="356">
        <v>1.01</v>
      </c>
      <c r="S18" s="359">
        <f t="shared" si="58"/>
        <v>14073</v>
      </c>
      <c r="T18" s="118">
        <v>1.302</v>
      </c>
      <c r="U18" s="120">
        <f t="shared" si="0"/>
        <v>1.3958900000000001</v>
      </c>
      <c r="V18" s="119">
        <v>0</v>
      </c>
      <c r="W18" s="120">
        <f t="shared" si="1"/>
        <v>0.29175000000000001</v>
      </c>
      <c r="X18" s="120">
        <f t="shared" si="1"/>
        <v>0.54637000000000002</v>
      </c>
      <c r="Y18" s="119">
        <v>0</v>
      </c>
      <c r="Z18" s="120">
        <f t="shared" si="59"/>
        <v>0</v>
      </c>
      <c r="AA18" s="120">
        <f t="shared" si="2"/>
        <v>1.1649799999999999</v>
      </c>
      <c r="AB18" s="120">
        <f t="shared" si="2"/>
        <v>1.1232899999999999</v>
      </c>
      <c r="AC18" s="120">
        <f t="shared" si="60"/>
        <v>0</v>
      </c>
      <c r="AD18" s="123">
        <f t="shared" si="3"/>
        <v>5.91E-2</v>
      </c>
      <c r="AE18" s="124">
        <f t="shared" si="126"/>
        <v>0</v>
      </c>
      <c r="AF18" s="165">
        <v>42634.9</v>
      </c>
      <c r="AG18" s="140">
        <f t="shared" si="4"/>
        <v>22990.54</v>
      </c>
      <c r="AH18" s="144">
        <f t="shared" si="5"/>
        <v>0</v>
      </c>
      <c r="AI18" s="124">
        <f t="shared" si="61"/>
        <v>0</v>
      </c>
      <c r="AJ18" s="156">
        <f t="shared" si="62"/>
        <v>0</v>
      </c>
      <c r="AK18" s="142">
        <f t="shared" si="63"/>
        <v>0</v>
      </c>
      <c r="AM18" s="137">
        <f t="shared" si="64"/>
        <v>127.46</v>
      </c>
      <c r="AN18" s="137">
        <f t="shared" si="65"/>
        <v>91.46</v>
      </c>
      <c r="AO18" s="137">
        <f t="shared" si="66"/>
        <v>45.09</v>
      </c>
      <c r="AP18" s="137">
        <f t="shared" si="127"/>
        <v>46.37</v>
      </c>
      <c r="AQ18" s="137">
        <f t="shared" si="67"/>
        <v>1.98</v>
      </c>
      <c r="AR18" s="69">
        <v>76.900000000000006</v>
      </c>
      <c r="AS18" s="67">
        <v>800</v>
      </c>
      <c r="AT18" s="68">
        <f t="shared" si="68"/>
        <v>61520</v>
      </c>
      <c r="AU18" s="934">
        <f>'1.4-2023-ЦВР'!C37</f>
        <v>32400</v>
      </c>
      <c r="AV18" s="934">
        <f>'1.4-2023-ЦВР'!D37</f>
        <v>130</v>
      </c>
      <c r="AW18" s="934">
        <f>'1.4-2023-ЦВР'!E37</f>
        <v>9</v>
      </c>
      <c r="AX18" s="934">
        <f>'1.4-2023-ЦВР'!F37</f>
        <v>44</v>
      </c>
      <c r="AY18" s="935">
        <f>'1.4-2023-ЦВР'!G37</f>
        <v>3.89</v>
      </c>
      <c r="AZ18" s="68">
        <f t="shared" si="69"/>
        <v>41</v>
      </c>
      <c r="BA18" s="10">
        <v>12</v>
      </c>
      <c r="BB18" s="938">
        <f t="shared" si="6"/>
        <v>13934</v>
      </c>
      <c r="BC18" s="942">
        <f t="shared" si="7"/>
        <v>1.01</v>
      </c>
      <c r="BD18" s="359">
        <f t="shared" si="70"/>
        <v>14073</v>
      </c>
      <c r="BE18" s="118">
        <v>1.302</v>
      </c>
      <c r="BF18" s="120">
        <f t="shared" si="8"/>
        <v>1.3626799999999999</v>
      </c>
      <c r="BG18" s="119">
        <v>0</v>
      </c>
      <c r="BH18" s="120">
        <f t="shared" si="9"/>
        <v>0.42503000000000002</v>
      </c>
      <c r="BI18" s="120">
        <f t="shared" si="9"/>
        <v>0.60343000000000002</v>
      </c>
      <c r="BJ18" s="119">
        <v>0</v>
      </c>
      <c r="BK18" s="120">
        <f t="shared" si="71"/>
        <v>2.38</v>
      </c>
      <c r="BL18" s="120">
        <f t="shared" si="10"/>
        <v>1.12734</v>
      </c>
      <c r="BM18" s="120">
        <f t="shared" si="10"/>
        <v>1.1232899999999999</v>
      </c>
      <c r="BN18" s="120">
        <f t="shared" si="72"/>
        <v>1.87561</v>
      </c>
      <c r="BO18" s="123">
        <f t="shared" si="11"/>
        <v>4.3889999999999998E-2</v>
      </c>
      <c r="BP18" s="124">
        <f t="shared" si="128"/>
        <v>3027456</v>
      </c>
      <c r="BQ18" s="941">
        <f t="shared" si="12"/>
        <v>42634.9</v>
      </c>
      <c r="BR18" s="140">
        <f t="shared" si="13"/>
        <v>23457.9</v>
      </c>
      <c r="BS18" s="144">
        <f t="shared" si="14"/>
        <v>3.2163490000000001</v>
      </c>
      <c r="BT18" s="124">
        <f t="shared" si="73"/>
        <v>1178812</v>
      </c>
      <c r="BU18" s="156">
        <f t="shared" si="74"/>
        <v>36</v>
      </c>
      <c r="BV18" s="142">
        <f t="shared" si="75"/>
        <v>1.7984</v>
      </c>
      <c r="BX18" s="137">
        <f t="shared" si="76"/>
        <v>0</v>
      </c>
      <c r="BY18" s="137">
        <f t="shared" si="77"/>
        <v>0</v>
      </c>
      <c r="BZ18" s="137">
        <f t="shared" si="78"/>
        <v>0</v>
      </c>
      <c r="CA18" s="137">
        <f t="shared" si="129"/>
        <v>0</v>
      </c>
      <c r="CB18" s="137">
        <f t="shared" si="79"/>
        <v>0</v>
      </c>
      <c r="CC18" s="69">
        <v>76.900000000000006</v>
      </c>
      <c r="CD18" s="67">
        <v>800</v>
      </c>
      <c r="CE18" s="68">
        <f t="shared" si="80"/>
        <v>61520</v>
      </c>
      <c r="CF18" s="934">
        <f>'1.4-2023-ЦТТ'!C37</f>
        <v>0</v>
      </c>
      <c r="CG18" s="934">
        <f>'1.4-2023-ЦТТ'!D37</f>
        <v>0</v>
      </c>
      <c r="CH18" s="934">
        <f>'1.4-2023-ЦТТ'!E37</f>
        <v>0</v>
      </c>
      <c r="CI18" s="934">
        <f>'1.4-2023-ЦТТ'!F37</f>
        <v>0</v>
      </c>
      <c r="CJ18" s="935">
        <f>'1.4-2023-ЦТТ'!G37</f>
        <v>0</v>
      </c>
      <c r="CK18" s="68">
        <f t="shared" si="81"/>
        <v>0</v>
      </c>
      <c r="CL18" s="10">
        <v>12</v>
      </c>
      <c r="CM18" s="938">
        <f t="shared" si="15"/>
        <v>13934</v>
      </c>
      <c r="CN18" s="942">
        <f t="shared" si="16"/>
        <v>1.01</v>
      </c>
      <c r="CO18" s="359">
        <f t="shared" si="82"/>
        <v>14073</v>
      </c>
      <c r="CP18" s="118">
        <v>1.302</v>
      </c>
      <c r="CQ18" s="120">
        <f t="shared" si="17"/>
        <v>1.35</v>
      </c>
      <c r="CR18" s="119">
        <v>0</v>
      </c>
      <c r="CS18" s="120">
        <f t="shared" si="18"/>
        <v>0.35963000000000001</v>
      </c>
      <c r="CT18" s="120">
        <f t="shared" si="18"/>
        <v>0.64778999999999998</v>
      </c>
      <c r="CU18" s="119">
        <v>0</v>
      </c>
      <c r="CV18" s="120">
        <f t="shared" si="83"/>
        <v>0</v>
      </c>
      <c r="CW18" s="120">
        <f t="shared" si="19"/>
        <v>1.35568</v>
      </c>
      <c r="CX18" s="120">
        <f t="shared" si="19"/>
        <v>1.1232899999999999</v>
      </c>
      <c r="CY18" s="120">
        <f t="shared" si="84"/>
        <v>0</v>
      </c>
      <c r="CZ18" s="123">
        <f t="shared" si="20"/>
        <v>0.30834</v>
      </c>
      <c r="DA18" s="124">
        <f t="shared" si="130"/>
        <v>0</v>
      </c>
      <c r="DB18" s="941">
        <f t="shared" si="21"/>
        <v>42634.9</v>
      </c>
      <c r="DC18" s="140">
        <f t="shared" si="22"/>
        <v>23636.35</v>
      </c>
      <c r="DD18" s="144">
        <f t="shared" si="23"/>
        <v>0</v>
      </c>
      <c r="DE18" s="124">
        <f t="shared" si="85"/>
        <v>0</v>
      </c>
      <c r="DF18" s="156">
        <f t="shared" si="86"/>
        <v>0</v>
      </c>
      <c r="DG18" s="142">
        <f t="shared" si="87"/>
        <v>0</v>
      </c>
      <c r="DI18" s="137">
        <f t="shared" si="88"/>
        <v>0</v>
      </c>
      <c r="DJ18" s="137">
        <f t="shared" si="89"/>
        <v>0</v>
      </c>
      <c r="DK18" s="137">
        <f t="shared" si="90"/>
        <v>0</v>
      </c>
      <c r="DL18" s="137">
        <f t="shared" si="131"/>
        <v>0</v>
      </c>
      <c r="DM18" s="137">
        <f t="shared" si="91"/>
        <v>0</v>
      </c>
      <c r="DN18" s="69">
        <v>76.900000000000006</v>
      </c>
      <c r="DO18" s="67">
        <v>800</v>
      </c>
      <c r="DP18" s="68">
        <f t="shared" si="92"/>
        <v>61520</v>
      </c>
      <c r="DQ18" s="934">
        <f>'1.4-2023-СЮН'!C37</f>
        <v>0</v>
      </c>
      <c r="DR18" s="934">
        <f>'1.4-2023-СЮН'!D37</f>
        <v>0</v>
      </c>
      <c r="DS18" s="934">
        <f>'1.4-2023-СЮН'!E37</f>
        <v>0</v>
      </c>
      <c r="DT18" s="934">
        <f>'1.4-2023-СЮН'!F37</f>
        <v>0</v>
      </c>
      <c r="DU18" s="935">
        <f>'1.4-2023-СЮН'!G37</f>
        <v>0</v>
      </c>
      <c r="DV18" s="68">
        <f t="shared" si="93"/>
        <v>0</v>
      </c>
      <c r="DW18" s="10">
        <v>12</v>
      </c>
      <c r="DX18" s="938">
        <f t="shared" si="24"/>
        <v>13934</v>
      </c>
      <c r="DY18" s="942">
        <f t="shared" si="25"/>
        <v>1.01</v>
      </c>
      <c r="DZ18" s="359">
        <f t="shared" si="94"/>
        <v>14073</v>
      </c>
      <c r="EA18" s="118">
        <v>1.302</v>
      </c>
      <c r="EB18" s="120">
        <f t="shared" si="26"/>
        <v>1.3740000000000001</v>
      </c>
      <c r="EC18" s="119">
        <v>0</v>
      </c>
      <c r="ED18" s="120">
        <f t="shared" si="27"/>
        <v>0.22942000000000001</v>
      </c>
      <c r="EE18" s="120">
        <f t="shared" si="27"/>
        <v>0.77515999999999996</v>
      </c>
      <c r="EF18" s="119">
        <v>0</v>
      </c>
      <c r="EG18" s="120">
        <f t="shared" si="95"/>
        <v>0</v>
      </c>
      <c r="EH18" s="120">
        <f t="shared" si="28"/>
        <v>1.2398800000000001</v>
      </c>
      <c r="EI18" s="120">
        <f t="shared" si="28"/>
        <v>1.1232899999999999</v>
      </c>
      <c r="EJ18" s="120">
        <f t="shared" si="96"/>
        <v>0</v>
      </c>
      <c r="EK18" s="123">
        <f t="shared" si="29"/>
        <v>0.21531</v>
      </c>
      <c r="EL18" s="124">
        <f t="shared" si="132"/>
        <v>0</v>
      </c>
      <c r="EM18" s="941">
        <f t="shared" si="30"/>
        <v>42634.9</v>
      </c>
      <c r="EN18" s="140">
        <f t="shared" si="31"/>
        <v>23298.6</v>
      </c>
      <c r="EO18" s="144">
        <f t="shared" si="32"/>
        <v>0</v>
      </c>
      <c r="EP18" s="124">
        <f t="shared" si="97"/>
        <v>0</v>
      </c>
      <c r="EQ18" s="156">
        <f t="shared" si="98"/>
        <v>0</v>
      </c>
      <c r="ER18" s="142">
        <f t="shared" si="99"/>
        <v>0</v>
      </c>
      <c r="ET18" s="137">
        <f t="shared" si="100"/>
        <v>0</v>
      </c>
      <c r="EU18" s="137">
        <f t="shared" si="101"/>
        <v>0</v>
      </c>
      <c r="EV18" s="137">
        <f t="shared" si="102"/>
        <v>0</v>
      </c>
      <c r="EW18" s="137">
        <f t="shared" si="133"/>
        <v>0</v>
      </c>
      <c r="EX18" s="137">
        <f t="shared" si="103"/>
        <v>0</v>
      </c>
      <c r="EY18" s="69">
        <v>76.900000000000006</v>
      </c>
      <c r="EZ18" s="67">
        <v>800</v>
      </c>
      <c r="FA18" s="68">
        <f t="shared" si="104"/>
        <v>61520</v>
      </c>
      <c r="FB18" s="934">
        <f>'1.4-2023-СЮТур'!C37</f>
        <v>0</v>
      </c>
      <c r="FC18" s="934">
        <f>'1.4-2023-СЮТур'!D37</f>
        <v>0</v>
      </c>
      <c r="FD18" s="934">
        <f>'1.4-2023-СЮТур'!E37</f>
        <v>0</v>
      </c>
      <c r="FE18" s="934">
        <f>'1.4-2023-СЮТур'!F37</f>
        <v>0</v>
      </c>
      <c r="FF18" s="935">
        <f>'1.4-2023-СЮТур'!G37</f>
        <v>0</v>
      </c>
      <c r="FG18" s="68">
        <f t="shared" si="105"/>
        <v>0</v>
      </c>
      <c r="FH18" s="10">
        <v>12</v>
      </c>
      <c r="FI18" s="938">
        <f t="shared" si="33"/>
        <v>13934</v>
      </c>
      <c r="FJ18" s="942">
        <f t="shared" si="34"/>
        <v>1.01</v>
      </c>
      <c r="FK18" s="359">
        <f t="shared" si="106"/>
        <v>14073</v>
      </c>
      <c r="FL18" s="118">
        <v>1.302</v>
      </c>
      <c r="FM18" s="120">
        <f t="shared" si="35"/>
        <v>1.2470000000000001</v>
      </c>
      <c r="FN18" s="119">
        <v>0</v>
      </c>
      <c r="FO18" s="120">
        <f t="shared" si="36"/>
        <v>0.18112</v>
      </c>
      <c r="FP18" s="120">
        <f t="shared" si="36"/>
        <v>0.79259000000000002</v>
      </c>
      <c r="FQ18" s="119">
        <v>0</v>
      </c>
      <c r="FR18" s="120">
        <f t="shared" si="107"/>
        <v>0</v>
      </c>
      <c r="FS18" s="120">
        <f t="shared" si="37"/>
        <v>1.0379799999999999</v>
      </c>
      <c r="FT18" s="120">
        <f t="shared" si="37"/>
        <v>1.1232899999999999</v>
      </c>
      <c r="FU18" s="120">
        <f t="shared" si="108"/>
        <v>0</v>
      </c>
      <c r="FV18" s="123">
        <f t="shared" si="38"/>
        <v>0</v>
      </c>
      <c r="FW18" s="124">
        <f t="shared" si="134"/>
        <v>0</v>
      </c>
      <c r="FX18" s="941">
        <f t="shared" si="39"/>
        <v>42634.9</v>
      </c>
      <c r="FY18" s="140">
        <f t="shared" si="40"/>
        <v>25085.87</v>
      </c>
      <c r="FZ18" s="144">
        <f t="shared" si="41"/>
        <v>0</v>
      </c>
      <c r="GA18" s="124">
        <f t="shared" si="109"/>
        <v>0</v>
      </c>
      <c r="GB18" s="156">
        <f t="shared" si="110"/>
        <v>0</v>
      </c>
      <c r="GC18" s="142">
        <f t="shared" si="111"/>
        <v>0</v>
      </c>
      <c r="GE18" s="137">
        <f t="shared" si="112"/>
        <v>134.51</v>
      </c>
      <c r="GF18" s="137">
        <f t="shared" si="113"/>
        <v>93.51</v>
      </c>
      <c r="GG18" s="137">
        <f t="shared" si="114"/>
        <v>48.12</v>
      </c>
      <c r="GH18" s="137">
        <f t="shared" si="135"/>
        <v>45.39</v>
      </c>
      <c r="GI18" s="137">
        <f t="shared" si="115"/>
        <v>5.56</v>
      </c>
      <c r="GJ18" s="69">
        <v>76.900000000000006</v>
      </c>
      <c r="GK18" s="67">
        <v>800</v>
      </c>
      <c r="GL18" s="68">
        <f t="shared" si="116"/>
        <v>61520</v>
      </c>
      <c r="GM18" s="233">
        <f t="shared" si="136"/>
        <v>32400</v>
      </c>
      <c r="GN18" s="233">
        <f t="shared" si="136"/>
        <v>130</v>
      </c>
      <c r="GO18" s="233">
        <f t="shared" si="136"/>
        <v>9</v>
      </c>
      <c r="GP18" s="162" t="s">
        <v>492</v>
      </c>
      <c r="GQ18" s="235">
        <f t="shared" si="137"/>
        <v>3.89</v>
      </c>
      <c r="GR18" s="68">
        <f t="shared" si="117"/>
        <v>41</v>
      </c>
      <c r="GS18" s="10">
        <v>12</v>
      </c>
      <c r="GT18" s="938">
        <f t="shared" si="43"/>
        <v>13934</v>
      </c>
      <c r="GU18" s="942">
        <f t="shared" si="44"/>
        <v>1.01</v>
      </c>
      <c r="GV18" s="359">
        <f t="shared" si="118"/>
        <v>14073</v>
      </c>
      <c r="GW18" s="118">
        <v>1.302</v>
      </c>
      <c r="GX18" s="120">
        <f t="shared" si="45"/>
        <v>1.3681000000000001</v>
      </c>
      <c r="GY18" s="119">
        <v>0</v>
      </c>
      <c r="GZ18" s="120">
        <f t="shared" si="46"/>
        <v>0.33133000000000001</v>
      </c>
      <c r="HA18" s="120">
        <f t="shared" si="46"/>
        <v>0.61182000000000003</v>
      </c>
      <c r="HB18" s="119">
        <v>0</v>
      </c>
      <c r="HC18" s="120">
        <f t="shared" si="119"/>
        <v>2.5299999999999998</v>
      </c>
      <c r="HD18" s="120">
        <f t="shared" si="47"/>
        <v>1.19937</v>
      </c>
      <c r="HE18" s="120">
        <f t="shared" si="47"/>
        <v>1.1232899999999999</v>
      </c>
      <c r="HF18" s="120">
        <f t="shared" si="120"/>
        <v>1.87561</v>
      </c>
      <c r="HG18" s="123">
        <f t="shared" si="48"/>
        <v>0.11550000000000001</v>
      </c>
      <c r="HH18" s="124">
        <f t="shared" si="138"/>
        <v>3209868</v>
      </c>
      <c r="HI18" s="941">
        <f t="shared" si="49"/>
        <v>42634.9</v>
      </c>
      <c r="HJ18" s="140">
        <f t="shared" si="50"/>
        <v>23381.63</v>
      </c>
      <c r="HK18" s="144">
        <f t="shared" si="51"/>
        <v>3.6009509999999998</v>
      </c>
      <c r="HL18" s="124">
        <f t="shared" si="121"/>
        <v>1315480</v>
      </c>
      <c r="HM18" s="156">
        <f t="shared" si="122"/>
        <v>41</v>
      </c>
      <c r="HN18" s="142">
        <f t="shared" si="123"/>
        <v>1.8520399999999999</v>
      </c>
      <c r="HP18" s="154">
        <f t="shared" si="124"/>
        <v>70.02</v>
      </c>
    </row>
    <row r="19" spans="1:224" s="114" customFormat="1" ht="24" x14ac:dyDescent="0.25">
      <c r="A19" s="121" t="s">
        <v>55</v>
      </c>
      <c r="B19" s="136">
        <f t="shared" si="52"/>
        <v>139.38999999999999</v>
      </c>
      <c r="C19" s="136">
        <f t="shared" si="53"/>
        <v>94.39</v>
      </c>
      <c r="D19" s="136">
        <f t="shared" si="54"/>
        <v>51.35</v>
      </c>
      <c r="E19" s="136">
        <f t="shared" si="125"/>
        <v>43.04</v>
      </c>
      <c r="F19" s="136">
        <f t="shared" si="55"/>
        <v>3.03</v>
      </c>
      <c r="G19" s="125">
        <v>76.900000000000006</v>
      </c>
      <c r="H19" s="133">
        <v>800</v>
      </c>
      <c r="I19" s="134">
        <f t="shared" si="56"/>
        <v>61520</v>
      </c>
      <c r="J19" s="932">
        <f>'1.4-2023-ДДТ'!C38</f>
        <v>318078</v>
      </c>
      <c r="K19" s="932">
        <f>'1.4-2023-ДДТ'!D38</f>
        <v>2037</v>
      </c>
      <c r="L19" s="932">
        <f>'1.4-2023-ДДТ'!E38</f>
        <v>264</v>
      </c>
      <c r="M19" s="932">
        <f>'1.4-2023-ДДТ'!F38</f>
        <v>36</v>
      </c>
      <c r="N19" s="933">
        <f>'1.4-2023-ДДТ'!G38</f>
        <v>41.17</v>
      </c>
      <c r="O19" s="134">
        <f t="shared" si="57"/>
        <v>398</v>
      </c>
      <c r="P19" s="126">
        <v>12</v>
      </c>
      <c r="Q19" s="163">
        <v>13934</v>
      </c>
      <c r="R19" s="355">
        <v>1.01</v>
      </c>
      <c r="S19" s="290">
        <f t="shared" si="58"/>
        <v>14073</v>
      </c>
      <c r="T19" s="128">
        <v>1.302</v>
      </c>
      <c r="U19" s="129">
        <f t="shared" si="0"/>
        <v>1.3958900000000001</v>
      </c>
      <c r="V19" s="130">
        <v>0</v>
      </c>
      <c r="W19" s="129">
        <f t="shared" si="1"/>
        <v>0.29175000000000001</v>
      </c>
      <c r="X19" s="129">
        <f t="shared" si="1"/>
        <v>0.54637000000000002</v>
      </c>
      <c r="Y19" s="130">
        <v>0</v>
      </c>
      <c r="Z19" s="129">
        <f t="shared" si="59"/>
        <v>0.25</v>
      </c>
      <c r="AA19" s="129">
        <f t="shared" si="2"/>
        <v>1.1649799999999999</v>
      </c>
      <c r="AB19" s="129">
        <f t="shared" si="2"/>
        <v>1.1232899999999999</v>
      </c>
      <c r="AC19" s="129">
        <f t="shared" si="60"/>
        <v>0.19322</v>
      </c>
      <c r="AD19" s="131">
        <f t="shared" si="3"/>
        <v>5.91E-2</v>
      </c>
      <c r="AE19" s="132">
        <f t="shared" si="126"/>
        <v>30987159</v>
      </c>
      <c r="AF19" s="165">
        <v>42634.9</v>
      </c>
      <c r="AG19" s="139">
        <f t="shared" si="4"/>
        <v>22990.54</v>
      </c>
      <c r="AH19" s="143">
        <f t="shared" si="5"/>
        <v>39.692140000000002</v>
      </c>
      <c r="AI19" s="132">
        <f t="shared" si="61"/>
        <v>14257583</v>
      </c>
      <c r="AJ19" s="155">
        <f t="shared" si="62"/>
        <v>45</v>
      </c>
      <c r="AK19" s="141">
        <f t="shared" si="63"/>
        <v>1.8763399999999999</v>
      </c>
      <c r="AM19" s="136">
        <f t="shared" si="64"/>
        <v>141.94</v>
      </c>
      <c r="AN19" s="136">
        <f t="shared" si="65"/>
        <v>105.94</v>
      </c>
      <c r="AO19" s="136">
        <f t="shared" si="66"/>
        <v>52.23</v>
      </c>
      <c r="AP19" s="136">
        <f t="shared" si="127"/>
        <v>53.71</v>
      </c>
      <c r="AQ19" s="136">
        <f t="shared" si="67"/>
        <v>2.29</v>
      </c>
      <c r="AR19" s="125">
        <v>76.900000000000006</v>
      </c>
      <c r="AS19" s="133">
        <v>800</v>
      </c>
      <c r="AT19" s="134">
        <f t="shared" si="68"/>
        <v>61520</v>
      </c>
      <c r="AU19" s="932">
        <f>'1.4-2023-ЦВР'!C38</f>
        <v>102618</v>
      </c>
      <c r="AV19" s="932">
        <f>'1.4-2023-ЦВР'!D38</f>
        <v>889</v>
      </c>
      <c r="AW19" s="932">
        <f>'1.4-2023-ЦВР'!E38</f>
        <v>38</v>
      </c>
      <c r="AX19" s="932">
        <f>'1.4-2023-ЦВР'!F38</f>
        <v>36</v>
      </c>
      <c r="AY19" s="933">
        <f>'1.4-2023-ЦВР'!G38</f>
        <v>14.11</v>
      </c>
      <c r="AZ19" s="134">
        <f t="shared" si="69"/>
        <v>128</v>
      </c>
      <c r="BA19" s="126">
        <v>12</v>
      </c>
      <c r="BB19" s="936">
        <f t="shared" si="6"/>
        <v>13934</v>
      </c>
      <c r="BC19" s="937">
        <f t="shared" si="7"/>
        <v>1.01</v>
      </c>
      <c r="BD19" s="290">
        <f t="shared" si="70"/>
        <v>14073</v>
      </c>
      <c r="BE19" s="128">
        <v>1.302</v>
      </c>
      <c r="BF19" s="129">
        <f t="shared" si="8"/>
        <v>1.3626799999999999</v>
      </c>
      <c r="BG19" s="130">
        <v>0</v>
      </c>
      <c r="BH19" s="129">
        <f t="shared" si="9"/>
        <v>0.42503000000000002</v>
      </c>
      <c r="BI19" s="129">
        <f t="shared" si="9"/>
        <v>0.60343000000000002</v>
      </c>
      <c r="BJ19" s="130">
        <v>0</v>
      </c>
      <c r="BK19" s="129">
        <f t="shared" si="71"/>
        <v>0.76</v>
      </c>
      <c r="BL19" s="129">
        <f t="shared" si="10"/>
        <v>1.12734</v>
      </c>
      <c r="BM19" s="129">
        <f t="shared" si="10"/>
        <v>1.1232899999999999</v>
      </c>
      <c r="BN19" s="129">
        <f t="shared" si="72"/>
        <v>0.60077999999999998</v>
      </c>
      <c r="BO19" s="131">
        <f t="shared" si="11"/>
        <v>4.3889999999999998E-2</v>
      </c>
      <c r="BP19" s="132">
        <f t="shared" si="128"/>
        <v>11106346</v>
      </c>
      <c r="BQ19" s="941">
        <f t="shared" si="12"/>
        <v>42634.9</v>
      </c>
      <c r="BR19" s="139">
        <f t="shared" si="13"/>
        <v>23457.9</v>
      </c>
      <c r="BS19" s="143">
        <f t="shared" si="14"/>
        <v>10.186890999999999</v>
      </c>
      <c r="BT19" s="132">
        <f t="shared" si="73"/>
        <v>3733559</v>
      </c>
      <c r="BU19" s="155">
        <f t="shared" si="74"/>
        <v>36</v>
      </c>
      <c r="BV19" s="141">
        <f t="shared" si="75"/>
        <v>1.68926</v>
      </c>
      <c r="BX19" s="136">
        <f t="shared" si="76"/>
        <v>196.25</v>
      </c>
      <c r="BY19" s="136">
        <f t="shared" si="77"/>
        <v>149.25</v>
      </c>
      <c r="BZ19" s="136">
        <f t="shared" si="78"/>
        <v>74.349999999999994</v>
      </c>
      <c r="CA19" s="136">
        <f t="shared" si="129"/>
        <v>74.900000000000006</v>
      </c>
      <c r="CB19" s="136">
        <f t="shared" si="79"/>
        <v>22.92</v>
      </c>
      <c r="CC19" s="125">
        <v>76.900000000000006</v>
      </c>
      <c r="CD19" s="133">
        <v>800</v>
      </c>
      <c r="CE19" s="134">
        <f t="shared" si="80"/>
        <v>61520</v>
      </c>
      <c r="CF19" s="932">
        <f>'1.4-2023-ЦТТ'!C38</f>
        <v>68472</v>
      </c>
      <c r="CG19" s="932">
        <f>'1.4-2023-ЦТТ'!D38</f>
        <v>387</v>
      </c>
      <c r="CH19" s="932">
        <f>'1.4-2023-ЦТТ'!E38</f>
        <v>37</v>
      </c>
      <c r="CI19" s="932">
        <f>'1.4-2023-ЦТТ'!F38</f>
        <v>36</v>
      </c>
      <c r="CJ19" s="933">
        <f>'1.4-2023-ЦТТ'!G38</f>
        <v>11.33</v>
      </c>
      <c r="CK19" s="134">
        <f t="shared" si="81"/>
        <v>86</v>
      </c>
      <c r="CL19" s="126">
        <v>12</v>
      </c>
      <c r="CM19" s="936">
        <f t="shared" si="15"/>
        <v>13934</v>
      </c>
      <c r="CN19" s="937">
        <f t="shared" si="16"/>
        <v>1.01</v>
      </c>
      <c r="CO19" s="290">
        <f t="shared" si="82"/>
        <v>14073</v>
      </c>
      <c r="CP19" s="128">
        <v>1.302</v>
      </c>
      <c r="CQ19" s="129">
        <f t="shared" si="17"/>
        <v>1.35</v>
      </c>
      <c r="CR19" s="130">
        <v>0</v>
      </c>
      <c r="CS19" s="129">
        <f t="shared" si="18"/>
        <v>0.35963000000000001</v>
      </c>
      <c r="CT19" s="129">
        <f t="shared" si="18"/>
        <v>0.64778999999999998</v>
      </c>
      <c r="CU19" s="130">
        <v>0</v>
      </c>
      <c r="CV19" s="129">
        <f t="shared" si="83"/>
        <v>1.36</v>
      </c>
      <c r="CW19" s="129">
        <f t="shared" si="19"/>
        <v>1.35568</v>
      </c>
      <c r="CX19" s="129">
        <f t="shared" si="19"/>
        <v>1.1232899999999999</v>
      </c>
      <c r="CY19" s="129">
        <f t="shared" si="84"/>
        <v>0.89419000000000004</v>
      </c>
      <c r="CZ19" s="131">
        <f t="shared" si="20"/>
        <v>0.30834</v>
      </c>
      <c r="DA19" s="132">
        <f t="shared" si="130"/>
        <v>11788824</v>
      </c>
      <c r="DB19" s="941">
        <f t="shared" si="21"/>
        <v>42634.9</v>
      </c>
      <c r="DC19" s="139">
        <f t="shared" si="22"/>
        <v>23636.35</v>
      </c>
      <c r="DD19" s="143">
        <f t="shared" si="23"/>
        <v>8.634328</v>
      </c>
      <c r="DE19" s="132">
        <f t="shared" si="85"/>
        <v>3188608</v>
      </c>
      <c r="DF19" s="155">
        <f t="shared" si="86"/>
        <v>47</v>
      </c>
      <c r="DG19" s="141">
        <f t="shared" si="87"/>
        <v>1.63215</v>
      </c>
      <c r="DI19" s="136">
        <f t="shared" si="88"/>
        <v>0</v>
      </c>
      <c r="DJ19" s="136">
        <f t="shared" si="89"/>
        <v>0</v>
      </c>
      <c r="DK19" s="136">
        <f t="shared" si="90"/>
        <v>0</v>
      </c>
      <c r="DL19" s="136">
        <f t="shared" si="131"/>
        <v>0</v>
      </c>
      <c r="DM19" s="136">
        <f t="shared" si="91"/>
        <v>0</v>
      </c>
      <c r="DN19" s="125">
        <v>76.900000000000006</v>
      </c>
      <c r="DO19" s="133">
        <v>800</v>
      </c>
      <c r="DP19" s="134">
        <f t="shared" si="92"/>
        <v>61520</v>
      </c>
      <c r="DQ19" s="932">
        <f>'1.4-2023-СЮН'!C38</f>
        <v>0</v>
      </c>
      <c r="DR19" s="932">
        <f>'1.4-2023-СЮН'!D38</f>
        <v>0</v>
      </c>
      <c r="DS19" s="932">
        <f>'1.4-2023-СЮН'!E38</f>
        <v>0</v>
      </c>
      <c r="DT19" s="932">
        <f>'1.4-2023-СЮН'!F38</f>
        <v>0</v>
      </c>
      <c r="DU19" s="933">
        <f>'1.4-2023-СЮН'!G38</f>
        <v>0</v>
      </c>
      <c r="DV19" s="134">
        <f t="shared" si="93"/>
        <v>0</v>
      </c>
      <c r="DW19" s="126">
        <v>12</v>
      </c>
      <c r="DX19" s="936">
        <f t="shared" si="24"/>
        <v>13934</v>
      </c>
      <c r="DY19" s="937">
        <f t="shared" si="25"/>
        <v>1.01</v>
      </c>
      <c r="DZ19" s="290">
        <f t="shared" si="94"/>
        <v>14073</v>
      </c>
      <c r="EA19" s="128">
        <v>1.302</v>
      </c>
      <c r="EB19" s="129">
        <f t="shared" si="26"/>
        <v>1.3740000000000001</v>
      </c>
      <c r="EC19" s="130">
        <v>0</v>
      </c>
      <c r="ED19" s="129">
        <f t="shared" si="27"/>
        <v>0.22942000000000001</v>
      </c>
      <c r="EE19" s="129">
        <f t="shared" si="27"/>
        <v>0.77515999999999996</v>
      </c>
      <c r="EF19" s="130">
        <v>0</v>
      </c>
      <c r="EG19" s="129">
        <f t="shared" si="95"/>
        <v>0</v>
      </c>
      <c r="EH19" s="129">
        <f t="shared" si="28"/>
        <v>1.2398800000000001</v>
      </c>
      <c r="EI19" s="129">
        <f t="shared" si="28"/>
        <v>1.1232899999999999</v>
      </c>
      <c r="EJ19" s="129">
        <f t="shared" si="96"/>
        <v>0</v>
      </c>
      <c r="EK19" s="131">
        <f t="shared" si="29"/>
        <v>0.21531</v>
      </c>
      <c r="EL19" s="132">
        <f t="shared" si="132"/>
        <v>0</v>
      </c>
      <c r="EM19" s="941">
        <f t="shared" si="30"/>
        <v>42634.9</v>
      </c>
      <c r="EN19" s="139">
        <f t="shared" si="31"/>
        <v>23298.6</v>
      </c>
      <c r="EO19" s="143">
        <f t="shared" si="32"/>
        <v>0</v>
      </c>
      <c r="EP19" s="132">
        <f t="shared" si="97"/>
        <v>0</v>
      </c>
      <c r="EQ19" s="155">
        <f t="shared" si="98"/>
        <v>0</v>
      </c>
      <c r="ER19" s="141">
        <f t="shared" si="99"/>
        <v>0</v>
      </c>
      <c r="ET19" s="136">
        <f t="shared" si="100"/>
        <v>0</v>
      </c>
      <c r="EU19" s="136">
        <f t="shared" si="101"/>
        <v>0</v>
      </c>
      <c r="EV19" s="136">
        <f t="shared" si="102"/>
        <v>0</v>
      </c>
      <c r="EW19" s="136">
        <f t="shared" si="133"/>
        <v>0</v>
      </c>
      <c r="EX19" s="136">
        <f t="shared" si="103"/>
        <v>0</v>
      </c>
      <c r="EY19" s="125">
        <v>76.900000000000006</v>
      </c>
      <c r="EZ19" s="133">
        <v>800</v>
      </c>
      <c r="FA19" s="134">
        <f t="shared" si="104"/>
        <v>61520</v>
      </c>
      <c r="FB19" s="932">
        <f>'1.4-2023-СЮТур'!C38</f>
        <v>0</v>
      </c>
      <c r="FC19" s="932">
        <f>'1.4-2023-СЮТур'!D38</f>
        <v>0</v>
      </c>
      <c r="FD19" s="932">
        <f>'1.4-2023-СЮТур'!E38</f>
        <v>0</v>
      </c>
      <c r="FE19" s="932">
        <f>'1.4-2023-СЮТур'!F38</f>
        <v>0</v>
      </c>
      <c r="FF19" s="933">
        <f>'1.4-2023-СЮТур'!G38</f>
        <v>0</v>
      </c>
      <c r="FG19" s="134">
        <f t="shared" si="105"/>
        <v>0</v>
      </c>
      <c r="FH19" s="126">
        <v>12</v>
      </c>
      <c r="FI19" s="936">
        <f t="shared" si="33"/>
        <v>13934</v>
      </c>
      <c r="FJ19" s="937">
        <f t="shared" si="34"/>
        <v>1.01</v>
      </c>
      <c r="FK19" s="290">
        <f t="shared" si="106"/>
        <v>14073</v>
      </c>
      <c r="FL19" s="128">
        <v>1.302</v>
      </c>
      <c r="FM19" s="129">
        <f t="shared" si="35"/>
        <v>1.2470000000000001</v>
      </c>
      <c r="FN19" s="130">
        <v>0</v>
      </c>
      <c r="FO19" s="129">
        <f t="shared" si="36"/>
        <v>0.18112</v>
      </c>
      <c r="FP19" s="129">
        <f t="shared" si="36"/>
        <v>0.79259000000000002</v>
      </c>
      <c r="FQ19" s="130">
        <v>0</v>
      </c>
      <c r="FR19" s="129">
        <f t="shared" si="107"/>
        <v>0</v>
      </c>
      <c r="FS19" s="129">
        <f t="shared" si="37"/>
        <v>1.0379799999999999</v>
      </c>
      <c r="FT19" s="129">
        <f t="shared" si="37"/>
        <v>1.1232899999999999</v>
      </c>
      <c r="FU19" s="129">
        <f t="shared" si="108"/>
        <v>0</v>
      </c>
      <c r="FV19" s="131">
        <f t="shared" si="38"/>
        <v>0</v>
      </c>
      <c r="FW19" s="132">
        <f t="shared" si="134"/>
        <v>0</v>
      </c>
      <c r="FX19" s="941">
        <f t="shared" si="39"/>
        <v>42634.9</v>
      </c>
      <c r="FY19" s="139">
        <f t="shared" si="40"/>
        <v>25085.87</v>
      </c>
      <c r="FZ19" s="143">
        <f t="shared" si="41"/>
        <v>0</v>
      </c>
      <c r="GA19" s="132">
        <f t="shared" si="109"/>
        <v>0</v>
      </c>
      <c r="GB19" s="155">
        <f t="shared" si="110"/>
        <v>0</v>
      </c>
      <c r="GC19" s="141">
        <f t="shared" si="111"/>
        <v>0</v>
      </c>
      <c r="GE19" s="136">
        <f t="shared" si="112"/>
        <v>148.59</v>
      </c>
      <c r="GF19" s="136">
        <f t="shared" si="113"/>
        <v>107.59</v>
      </c>
      <c r="GG19" s="136">
        <f t="shared" si="114"/>
        <v>55.37</v>
      </c>
      <c r="GH19" s="136">
        <f t="shared" si="135"/>
        <v>52.22</v>
      </c>
      <c r="GI19" s="136">
        <f t="shared" si="115"/>
        <v>6.4</v>
      </c>
      <c r="GJ19" s="125">
        <v>76.900000000000006</v>
      </c>
      <c r="GK19" s="133">
        <v>800</v>
      </c>
      <c r="GL19" s="134">
        <f t="shared" si="116"/>
        <v>61520</v>
      </c>
      <c r="GM19" s="232">
        <f t="shared" si="136"/>
        <v>489168</v>
      </c>
      <c r="GN19" s="232">
        <f t="shared" si="136"/>
        <v>3313</v>
      </c>
      <c r="GO19" s="232">
        <f t="shared" si="136"/>
        <v>339</v>
      </c>
      <c r="GP19" s="160" t="s">
        <v>492</v>
      </c>
      <c r="GQ19" s="234">
        <f t="shared" si="137"/>
        <v>66.61</v>
      </c>
      <c r="GR19" s="134">
        <f t="shared" si="117"/>
        <v>611</v>
      </c>
      <c r="GS19" s="126">
        <v>12</v>
      </c>
      <c r="GT19" s="936">
        <f t="shared" si="43"/>
        <v>13934</v>
      </c>
      <c r="GU19" s="937">
        <f t="shared" si="44"/>
        <v>1.01</v>
      </c>
      <c r="GV19" s="290">
        <f t="shared" si="118"/>
        <v>14073</v>
      </c>
      <c r="GW19" s="128">
        <v>1.302</v>
      </c>
      <c r="GX19" s="129">
        <f t="shared" si="45"/>
        <v>1.3681000000000001</v>
      </c>
      <c r="GY19" s="130">
        <v>0</v>
      </c>
      <c r="GZ19" s="129">
        <f t="shared" si="46"/>
        <v>0.33133000000000001</v>
      </c>
      <c r="HA19" s="129">
        <f t="shared" si="46"/>
        <v>0.61182000000000003</v>
      </c>
      <c r="HB19" s="130">
        <v>0</v>
      </c>
      <c r="HC19" s="129">
        <f t="shared" si="119"/>
        <v>0.17</v>
      </c>
      <c r="HD19" s="129">
        <f t="shared" si="47"/>
        <v>1.19937</v>
      </c>
      <c r="HE19" s="129">
        <f t="shared" si="47"/>
        <v>1.1232899999999999</v>
      </c>
      <c r="HF19" s="129">
        <f t="shared" si="120"/>
        <v>0.12586</v>
      </c>
      <c r="HG19" s="131">
        <f t="shared" si="48"/>
        <v>0.11550000000000001</v>
      </c>
      <c r="HH19" s="132">
        <f t="shared" si="138"/>
        <v>55760260</v>
      </c>
      <c r="HI19" s="941">
        <f t="shared" si="49"/>
        <v>42634.9</v>
      </c>
      <c r="HJ19" s="139">
        <f t="shared" si="50"/>
        <v>23381.63</v>
      </c>
      <c r="HK19" s="143">
        <f t="shared" si="51"/>
        <v>54.366357999999998</v>
      </c>
      <c r="HL19" s="132">
        <f t="shared" si="121"/>
        <v>19860824</v>
      </c>
      <c r="HM19" s="155">
        <f t="shared" si="122"/>
        <v>41</v>
      </c>
      <c r="HN19" s="141">
        <f t="shared" si="123"/>
        <v>1.74047</v>
      </c>
      <c r="HP19" s="153">
        <f t="shared" si="124"/>
        <v>1198.98</v>
      </c>
    </row>
    <row r="20" spans="1:224" s="114" customFormat="1" ht="24" x14ac:dyDescent="0.25">
      <c r="A20" s="121" t="s">
        <v>56</v>
      </c>
      <c r="B20" s="136">
        <f t="shared" si="52"/>
        <v>110.84</v>
      </c>
      <c r="C20" s="136">
        <f t="shared" si="53"/>
        <v>65.84</v>
      </c>
      <c r="D20" s="136">
        <f t="shared" si="54"/>
        <v>35.82</v>
      </c>
      <c r="E20" s="136">
        <f t="shared" si="125"/>
        <v>30.02</v>
      </c>
      <c r="F20" s="136">
        <f t="shared" si="55"/>
        <v>2.12</v>
      </c>
      <c r="G20" s="125">
        <v>76.900000000000006</v>
      </c>
      <c r="H20" s="133">
        <v>800</v>
      </c>
      <c r="I20" s="134">
        <f t="shared" si="56"/>
        <v>61520</v>
      </c>
      <c r="J20" s="932">
        <f>'1.4-2023-ДДТ'!C39</f>
        <v>22554</v>
      </c>
      <c r="K20" s="932">
        <f>'1.4-2023-ДДТ'!D39</f>
        <v>126</v>
      </c>
      <c r="L20" s="932">
        <f>'1.4-2023-ДДТ'!E39</f>
        <v>8</v>
      </c>
      <c r="M20" s="932">
        <f>'1.4-2023-ДДТ'!F39</f>
        <v>36</v>
      </c>
      <c r="N20" s="933">
        <f>'1.4-2023-ДДТ'!G39</f>
        <v>2</v>
      </c>
      <c r="O20" s="134">
        <f t="shared" si="57"/>
        <v>28</v>
      </c>
      <c r="P20" s="126">
        <v>12</v>
      </c>
      <c r="Q20" s="163">
        <v>13934</v>
      </c>
      <c r="R20" s="355">
        <v>1.01</v>
      </c>
      <c r="S20" s="290">
        <f t="shared" si="58"/>
        <v>14073</v>
      </c>
      <c r="T20" s="128">
        <v>1.302</v>
      </c>
      <c r="U20" s="129">
        <f t="shared" si="0"/>
        <v>1.3958900000000001</v>
      </c>
      <c r="V20" s="130">
        <v>0</v>
      </c>
      <c r="W20" s="129">
        <f t="shared" si="1"/>
        <v>0.29175000000000001</v>
      </c>
      <c r="X20" s="129">
        <f t="shared" si="1"/>
        <v>0.54637000000000002</v>
      </c>
      <c r="Y20" s="130">
        <v>0</v>
      </c>
      <c r="Z20" s="129">
        <f t="shared" si="59"/>
        <v>3.59</v>
      </c>
      <c r="AA20" s="129">
        <f t="shared" si="2"/>
        <v>1.1649799999999999</v>
      </c>
      <c r="AB20" s="129">
        <f t="shared" si="2"/>
        <v>1.1232899999999999</v>
      </c>
      <c r="AC20" s="129">
        <f t="shared" si="60"/>
        <v>2.7464300000000001</v>
      </c>
      <c r="AD20" s="131">
        <f t="shared" si="3"/>
        <v>5.91E-2</v>
      </c>
      <c r="AE20" s="132">
        <f t="shared" si="126"/>
        <v>1532770</v>
      </c>
      <c r="AF20" s="165">
        <v>42634.9</v>
      </c>
      <c r="AG20" s="139">
        <f t="shared" si="4"/>
        <v>22990.54</v>
      </c>
      <c r="AH20" s="143">
        <f t="shared" si="5"/>
        <v>2.8144559999999998</v>
      </c>
      <c r="AI20" s="132">
        <f t="shared" si="61"/>
        <v>1010964</v>
      </c>
      <c r="AJ20" s="155">
        <f t="shared" si="62"/>
        <v>45</v>
      </c>
      <c r="AK20" s="141">
        <f t="shared" si="63"/>
        <v>2.2562799999999998</v>
      </c>
      <c r="AM20" s="136">
        <f t="shared" si="64"/>
        <v>108.82</v>
      </c>
      <c r="AN20" s="136">
        <f t="shared" si="65"/>
        <v>72.819999999999993</v>
      </c>
      <c r="AO20" s="136">
        <f t="shared" si="66"/>
        <v>35.9</v>
      </c>
      <c r="AP20" s="136">
        <f t="shared" si="127"/>
        <v>36.92</v>
      </c>
      <c r="AQ20" s="136">
        <f t="shared" si="67"/>
        <v>1.58</v>
      </c>
      <c r="AR20" s="125">
        <v>76.900000000000006</v>
      </c>
      <c r="AS20" s="133">
        <v>800</v>
      </c>
      <c r="AT20" s="134">
        <f t="shared" si="68"/>
        <v>61520</v>
      </c>
      <c r="AU20" s="932">
        <f>'1.4-2023-ЦВР'!C39</f>
        <v>19692</v>
      </c>
      <c r="AV20" s="932">
        <f>'1.4-2023-ЦВР'!D39</f>
        <v>117</v>
      </c>
      <c r="AW20" s="932">
        <f>'1.4-2023-ЦВР'!E39</f>
        <v>9</v>
      </c>
      <c r="AX20" s="932">
        <f>'1.4-2023-ЦВР'!F39</f>
        <v>36</v>
      </c>
      <c r="AY20" s="933">
        <f>'1.4-2023-ЦВР'!G39</f>
        <v>1.89</v>
      </c>
      <c r="AZ20" s="134">
        <f t="shared" si="69"/>
        <v>25</v>
      </c>
      <c r="BA20" s="126">
        <v>12</v>
      </c>
      <c r="BB20" s="936">
        <f t="shared" si="6"/>
        <v>13934</v>
      </c>
      <c r="BC20" s="937">
        <f t="shared" si="7"/>
        <v>1.01</v>
      </c>
      <c r="BD20" s="290">
        <f t="shared" si="70"/>
        <v>14073</v>
      </c>
      <c r="BE20" s="128">
        <v>1.302</v>
      </c>
      <c r="BF20" s="129">
        <f t="shared" si="8"/>
        <v>1.3626799999999999</v>
      </c>
      <c r="BG20" s="130">
        <v>0</v>
      </c>
      <c r="BH20" s="129">
        <f t="shared" si="9"/>
        <v>0.42503000000000002</v>
      </c>
      <c r="BI20" s="129">
        <f t="shared" si="9"/>
        <v>0.60343000000000002</v>
      </c>
      <c r="BJ20" s="130">
        <v>0</v>
      </c>
      <c r="BK20" s="129">
        <f t="shared" si="71"/>
        <v>3.9</v>
      </c>
      <c r="BL20" s="129">
        <f t="shared" si="10"/>
        <v>1.12734</v>
      </c>
      <c r="BM20" s="129">
        <f t="shared" si="10"/>
        <v>1.1232899999999999</v>
      </c>
      <c r="BN20" s="129">
        <f t="shared" si="72"/>
        <v>3.0760000000000001</v>
      </c>
      <c r="BO20" s="131">
        <f t="shared" si="11"/>
        <v>4.3889999999999998E-2</v>
      </c>
      <c r="BP20" s="132">
        <f t="shared" si="128"/>
        <v>1465085</v>
      </c>
      <c r="BQ20" s="941">
        <f t="shared" si="12"/>
        <v>42634.9</v>
      </c>
      <c r="BR20" s="139">
        <f t="shared" si="13"/>
        <v>23457.9</v>
      </c>
      <c r="BS20" s="143">
        <f t="shared" si="14"/>
        <v>1.954825</v>
      </c>
      <c r="BT20" s="132">
        <f t="shared" si="73"/>
        <v>716456</v>
      </c>
      <c r="BU20" s="155">
        <f t="shared" si="74"/>
        <v>36</v>
      </c>
      <c r="BV20" s="141">
        <f t="shared" si="75"/>
        <v>2.0027900000000001</v>
      </c>
      <c r="BX20" s="136">
        <f t="shared" si="76"/>
        <v>0</v>
      </c>
      <c r="BY20" s="136">
        <f t="shared" si="77"/>
        <v>0</v>
      </c>
      <c r="BZ20" s="136">
        <f t="shared" si="78"/>
        <v>0</v>
      </c>
      <c r="CA20" s="136">
        <f t="shared" si="129"/>
        <v>0</v>
      </c>
      <c r="CB20" s="136">
        <f t="shared" si="79"/>
        <v>0</v>
      </c>
      <c r="CC20" s="125">
        <v>76.900000000000006</v>
      </c>
      <c r="CD20" s="133">
        <v>800</v>
      </c>
      <c r="CE20" s="134">
        <f t="shared" si="80"/>
        <v>61520</v>
      </c>
      <c r="CF20" s="932">
        <f>'1.4-2023-ЦТТ'!C39</f>
        <v>0</v>
      </c>
      <c r="CG20" s="932">
        <f>'1.4-2023-ЦТТ'!D39</f>
        <v>0</v>
      </c>
      <c r="CH20" s="932">
        <f>'1.4-2023-ЦТТ'!E39</f>
        <v>0</v>
      </c>
      <c r="CI20" s="932">
        <f>'1.4-2023-ЦТТ'!F39</f>
        <v>0</v>
      </c>
      <c r="CJ20" s="933">
        <f>'1.4-2023-ЦТТ'!G39</f>
        <v>0</v>
      </c>
      <c r="CK20" s="134">
        <f t="shared" si="81"/>
        <v>0</v>
      </c>
      <c r="CL20" s="126">
        <v>12</v>
      </c>
      <c r="CM20" s="936">
        <f t="shared" si="15"/>
        <v>13934</v>
      </c>
      <c r="CN20" s="937">
        <f t="shared" si="16"/>
        <v>1.01</v>
      </c>
      <c r="CO20" s="290">
        <f t="shared" si="82"/>
        <v>14073</v>
      </c>
      <c r="CP20" s="128">
        <v>1.302</v>
      </c>
      <c r="CQ20" s="129">
        <f t="shared" si="17"/>
        <v>1.35</v>
      </c>
      <c r="CR20" s="130">
        <v>0</v>
      </c>
      <c r="CS20" s="129">
        <f t="shared" si="18"/>
        <v>0.35963000000000001</v>
      </c>
      <c r="CT20" s="129">
        <f t="shared" si="18"/>
        <v>0.64778999999999998</v>
      </c>
      <c r="CU20" s="130">
        <v>0</v>
      </c>
      <c r="CV20" s="129">
        <f t="shared" si="83"/>
        <v>0</v>
      </c>
      <c r="CW20" s="129">
        <f t="shared" si="19"/>
        <v>1.35568</v>
      </c>
      <c r="CX20" s="129">
        <f t="shared" si="19"/>
        <v>1.1232899999999999</v>
      </c>
      <c r="CY20" s="129">
        <f t="shared" si="84"/>
        <v>0</v>
      </c>
      <c r="CZ20" s="131">
        <f t="shared" si="20"/>
        <v>0.30834</v>
      </c>
      <c r="DA20" s="132">
        <f t="shared" si="130"/>
        <v>0</v>
      </c>
      <c r="DB20" s="941">
        <f t="shared" si="21"/>
        <v>42634.9</v>
      </c>
      <c r="DC20" s="139">
        <f t="shared" si="22"/>
        <v>23636.35</v>
      </c>
      <c r="DD20" s="143">
        <f t="shared" si="23"/>
        <v>0</v>
      </c>
      <c r="DE20" s="132">
        <f t="shared" si="85"/>
        <v>0</v>
      </c>
      <c r="DF20" s="155">
        <f t="shared" si="86"/>
        <v>0</v>
      </c>
      <c r="DG20" s="141">
        <f t="shared" si="87"/>
        <v>0</v>
      </c>
      <c r="DI20" s="136">
        <f t="shared" si="88"/>
        <v>0</v>
      </c>
      <c r="DJ20" s="136">
        <f t="shared" si="89"/>
        <v>0</v>
      </c>
      <c r="DK20" s="136">
        <f t="shared" si="90"/>
        <v>0</v>
      </c>
      <c r="DL20" s="136">
        <f t="shared" si="131"/>
        <v>0</v>
      </c>
      <c r="DM20" s="136">
        <f t="shared" si="91"/>
        <v>0</v>
      </c>
      <c r="DN20" s="125">
        <v>76.900000000000006</v>
      </c>
      <c r="DO20" s="133">
        <v>800</v>
      </c>
      <c r="DP20" s="134">
        <f t="shared" si="92"/>
        <v>61520</v>
      </c>
      <c r="DQ20" s="932">
        <f>'1.4-2023-СЮН'!C39</f>
        <v>0</v>
      </c>
      <c r="DR20" s="932">
        <f>'1.4-2023-СЮН'!D39</f>
        <v>0</v>
      </c>
      <c r="DS20" s="932">
        <f>'1.4-2023-СЮН'!E39</f>
        <v>0</v>
      </c>
      <c r="DT20" s="932">
        <f>'1.4-2023-СЮН'!F39</f>
        <v>0</v>
      </c>
      <c r="DU20" s="933">
        <f>'1.4-2023-СЮН'!G39</f>
        <v>0</v>
      </c>
      <c r="DV20" s="134">
        <f t="shared" si="93"/>
        <v>0</v>
      </c>
      <c r="DW20" s="126">
        <v>12</v>
      </c>
      <c r="DX20" s="936">
        <f t="shared" si="24"/>
        <v>13934</v>
      </c>
      <c r="DY20" s="937">
        <f t="shared" si="25"/>
        <v>1.01</v>
      </c>
      <c r="DZ20" s="290">
        <f t="shared" si="94"/>
        <v>14073</v>
      </c>
      <c r="EA20" s="128">
        <v>1.302</v>
      </c>
      <c r="EB20" s="129">
        <f t="shared" si="26"/>
        <v>1.3740000000000001</v>
      </c>
      <c r="EC20" s="130">
        <v>0</v>
      </c>
      <c r="ED20" s="129">
        <f t="shared" si="27"/>
        <v>0.22942000000000001</v>
      </c>
      <c r="EE20" s="129">
        <f t="shared" si="27"/>
        <v>0.77515999999999996</v>
      </c>
      <c r="EF20" s="130">
        <v>0</v>
      </c>
      <c r="EG20" s="129">
        <f t="shared" si="95"/>
        <v>0</v>
      </c>
      <c r="EH20" s="129">
        <f t="shared" si="28"/>
        <v>1.2398800000000001</v>
      </c>
      <c r="EI20" s="129">
        <f t="shared" si="28"/>
        <v>1.1232899999999999</v>
      </c>
      <c r="EJ20" s="129">
        <f t="shared" si="96"/>
        <v>0</v>
      </c>
      <c r="EK20" s="131">
        <f t="shared" si="29"/>
        <v>0.21531</v>
      </c>
      <c r="EL20" s="132">
        <f t="shared" si="132"/>
        <v>0</v>
      </c>
      <c r="EM20" s="941">
        <f t="shared" si="30"/>
        <v>42634.9</v>
      </c>
      <c r="EN20" s="139">
        <f t="shared" si="31"/>
        <v>23298.6</v>
      </c>
      <c r="EO20" s="143">
        <f t="shared" si="32"/>
        <v>0</v>
      </c>
      <c r="EP20" s="132">
        <f t="shared" si="97"/>
        <v>0</v>
      </c>
      <c r="EQ20" s="155">
        <f t="shared" si="98"/>
        <v>0</v>
      </c>
      <c r="ER20" s="141">
        <f t="shared" si="99"/>
        <v>0</v>
      </c>
      <c r="ET20" s="136">
        <f t="shared" si="100"/>
        <v>93.16</v>
      </c>
      <c r="EU20" s="136">
        <f t="shared" si="101"/>
        <v>69.16</v>
      </c>
      <c r="EV20" s="136">
        <f t="shared" si="102"/>
        <v>35.04</v>
      </c>
      <c r="EW20" s="136">
        <f t="shared" si="133"/>
        <v>34.119999999999997</v>
      </c>
      <c r="EX20" s="136">
        <f t="shared" si="103"/>
        <v>0</v>
      </c>
      <c r="EY20" s="125">
        <v>76.900000000000006</v>
      </c>
      <c r="EZ20" s="133">
        <v>800</v>
      </c>
      <c r="FA20" s="134">
        <f t="shared" si="104"/>
        <v>61520</v>
      </c>
      <c r="FB20" s="932">
        <f>'1.4-2023-СЮТур'!C39</f>
        <v>66420</v>
      </c>
      <c r="FC20" s="932">
        <f>'1.4-2023-СЮТур'!D39</f>
        <v>570</v>
      </c>
      <c r="FD20" s="932">
        <f>'1.4-2023-СЮТур'!E39</f>
        <v>55</v>
      </c>
      <c r="FE20" s="932">
        <f>'1.4-2023-СЮТур'!F39</f>
        <v>36</v>
      </c>
      <c r="FF20" s="933">
        <f>'1.4-2023-СЮТур'!G39</f>
        <v>7.28</v>
      </c>
      <c r="FG20" s="134">
        <f t="shared" si="105"/>
        <v>83</v>
      </c>
      <c r="FH20" s="126">
        <v>12</v>
      </c>
      <c r="FI20" s="936">
        <f t="shared" si="33"/>
        <v>13934</v>
      </c>
      <c r="FJ20" s="937">
        <f t="shared" si="34"/>
        <v>1.01</v>
      </c>
      <c r="FK20" s="290">
        <f t="shared" si="106"/>
        <v>14073</v>
      </c>
      <c r="FL20" s="128">
        <v>1.302</v>
      </c>
      <c r="FM20" s="129">
        <f t="shared" si="35"/>
        <v>1.2470000000000001</v>
      </c>
      <c r="FN20" s="130">
        <v>0</v>
      </c>
      <c r="FO20" s="129">
        <f t="shared" si="36"/>
        <v>0.18112</v>
      </c>
      <c r="FP20" s="129">
        <f t="shared" si="36"/>
        <v>0.79259000000000002</v>
      </c>
      <c r="FQ20" s="130">
        <v>0</v>
      </c>
      <c r="FR20" s="129">
        <f t="shared" si="107"/>
        <v>1.08</v>
      </c>
      <c r="FS20" s="129">
        <f t="shared" si="37"/>
        <v>1.0379799999999999</v>
      </c>
      <c r="FT20" s="129">
        <f t="shared" si="37"/>
        <v>1.1232899999999999</v>
      </c>
      <c r="FU20" s="129">
        <f t="shared" si="108"/>
        <v>0.92650999999999994</v>
      </c>
      <c r="FV20" s="131">
        <f t="shared" si="38"/>
        <v>0</v>
      </c>
      <c r="FW20" s="132">
        <f t="shared" si="134"/>
        <v>4593607</v>
      </c>
      <c r="FX20" s="941">
        <f t="shared" si="39"/>
        <v>42634.9</v>
      </c>
      <c r="FY20" s="139">
        <f t="shared" si="40"/>
        <v>25085.87</v>
      </c>
      <c r="FZ20" s="143">
        <f t="shared" si="41"/>
        <v>4</v>
      </c>
      <c r="GA20" s="132">
        <f t="shared" si="109"/>
        <v>1567767</v>
      </c>
      <c r="GB20" s="155">
        <f t="shared" si="110"/>
        <v>24</v>
      </c>
      <c r="GC20" s="141">
        <f t="shared" si="111"/>
        <v>1.68493</v>
      </c>
      <c r="GE20" s="136">
        <f t="shared" si="112"/>
        <v>121.66</v>
      </c>
      <c r="GF20" s="136">
        <f t="shared" si="113"/>
        <v>80.66</v>
      </c>
      <c r="GG20" s="136">
        <f t="shared" si="114"/>
        <v>41.51</v>
      </c>
      <c r="GH20" s="136">
        <f t="shared" si="135"/>
        <v>39.15</v>
      </c>
      <c r="GI20" s="136">
        <f t="shared" si="115"/>
        <v>4.79</v>
      </c>
      <c r="GJ20" s="125">
        <v>76.900000000000006</v>
      </c>
      <c r="GK20" s="133">
        <v>800</v>
      </c>
      <c r="GL20" s="134">
        <f t="shared" si="116"/>
        <v>61520</v>
      </c>
      <c r="GM20" s="232">
        <f t="shared" si="136"/>
        <v>108666</v>
      </c>
      <c r="GN20" s="232">
        <f t="shared" si="136"/>
        <v>813</v>
      </c>
      <c r="GO20" s="232">
        <f t="shared" si="136"/>
        <v>72</v>
      </c>
      <c r="GP20" s="160" t="s">
        <v>492</v>
      </c>
      <c r="GQ20" s="234">
        <f t="shared" si="137"/>
        <v>11.17</v>
      </c>
      <c r="GR20" s="134">
        <f t="shared" si="117"/>
        <v>136</v>
      </c>
      <c r="GS20" s="126">
        <v>12</v>
      </c>
      <c r="GT20" s="936">
        <f t="shared" si="43"/>
        <v>13934</v>
      </c>
      <c r="GU20" s="937">
        <f t="shared" si="44"/>
        <v>1.01</v>
      </c>
      <c r="GV20" s="290">
        <f t="shared" si="118"/>
        <v>14073</v>
      </c>
      <c r="GW20" s="128">
        <v>1.302</v>
      </c>
      <c r="GX20" s="129">
        <f t="shared" si="45"/>
        <v>1.3681000000000001</v>
      </c>
      <c r="GY20" s="130">
        <v>0</v>
      </c>
      <c r="GZ20" s="129">
        <f t="shared" si="46"/>
        <v>0.33133000000000001</v>
      </c>
      <c r="HA20" s="129">
        <f t="shared" si="46"/>
        <v>0.61182000000000003</v>
      </c>
      <c r="HB20" s="130">
        <v>0</v>
      </c>
      <c r="HC20" s="129">
        <f t="shared" si="119"/>
        <v>0.76</v>
      </c>
      <c r="HD20" s="129">
        <f t="shared" si="47"/>
        <v>1.19937</v>
      </c>
      <c r="HE20" s="129">
        <f t="shared" si="47"/>
        <v>1.1232899999999999</v>
      </c>
      <c r="HF20" s="129">
        <f t="shared" si="120"/>
        <v>0.56544000000000005</v>
      </c>
      <c r="HG20" s="131">
        <f t="shared" si="48"/>
        <v>0.11550000000000001</v>
      </c>
      <c r="HH20" s="132">
        <f t="shared" si="138"/>
        <v>9285510</v>
      </c>
      <c r="HI20" s="941">
        <f t="shared" si="49"/>
        <v>42634.9</v>
      </c>
      <c r="HJ20" s="139">
        <f t="shared" si="50"/>
        <v>23381.63</v>
      </c>
      <c r="HK20" s="143">
        <f t="shared" si="51"/>
        <v>12.077189000000001</v>
      </c>
      <c r="HL20" s="132">
        <f t="shared" si="121"/>
        <v>4411973</v>
      </c>
      <c r="HM20" s="155">
        <f t="shared" si="122"/>
        <v>41</v>
      </c>
      <c r="HN20" s="141">
        <f t="shared" si="123"/>
        <v>1.9877100000000001</v>
      </c>
      <c r="HP20" s="153">
        <f t="shared" si="124"/>
        <v>201.06</v>
      </c>
    </row>
    <row r="21" spans="1:224" s="114" customFormat="1" ht="24" x14ac:dyDescent="0.25">
      <c r="A21" s="121" t="s">
        <v>57</v>
      </c>
      <c r="B21" s="136">
        <f t="shared" si="52"/>
        <v>148.13</v>
      </c>
      <c r="C21" s="136">
        <f t="shared" si="53"/>
        <v>103.13</v>
      </c>
      <c r="D21" s="136">
        <f t="shared" si="54"/>
        <v>56.11</v>
      </c>
      <c r="E21" s="136">
        <f t="shared" si="125"/>
        <v>47.02</v>
      </c>
      <c r="F21" s="136">
        <f t="shared" si="55"/>
        <v>3.32</v>
      </c>
      <c r="G21" s="125">
        <v>76.900000000000006</v>
      </c>
      <c r="H21" s="133">
        <v>800</v>
      </c>
      <c r="I21" s="134">
        <f t="shared" si="56"/>
        <v>61520</v>
      </c>
      <c r="J21" s="932">
        <f>'1.4-2023-ДДТ'!C40</f>
        <v>139392</v>
      </c>
      <c r="K21" s="932">
        <f>'1.4-2023-ДДТ'!D40</f>
        <v>1636</v>
      </c>
      <c r="L21" s="932">
        <f>'1.4-2023-ДДТ'!E40</f>
        <v>138</v>
      </c>
      <c r="M21" s="932">
        <f>'1.4-2023-ДДТ'!F40</f>
        <v>36</v>
      </c>
      <c r="N21" s="933">
        <f>'1.4-2023-ДДТ'!G40</f>
        <v>19.39</v>
      </c>
      <c r="O21" s="134">
        <f t="shared" si="57"/>
        <v>174</v>
      </c>
      <c r="P21" s="126">
        <v>12</v>
      </c>
      <c r="Q21" s="163">
        <v>13934</v>
      </c>
      <c r="R21" s="355">
        <v>1.01</v>
      </c>
      <c r="S21" s="290">
        <f t="shared" si="58"/>
        <v>14073</v>
      </c>
      <c r="T21" s="128">
        <v>1.302</v>
      </c>
      <c r="U21" s="129">
        <f t="shared" si="0"/>
        <v>1.3958900000000001</v>
      </c>
      <c r="V21" s="130">
        <v>0</v>
      </c>
      <c r="W21" s="129">
        <f t="shared" si="1"/>
        <v>0.29175000000000001</v>
      </c>
      <c r="X21" s="129">
        <f t="shared" si="1"/>
        <v>0.54637000000000002</v>
      </c>
      <c r="Y21" s="130">
        <v>0</v>
      </c>
      <c r="Z21" s="129">
        <f t="shared" si="59"/>
        <v>0.57999999999999996</v>
      </c>
      <c r="AA21" s="129">
        <f t="shared" si="2"/>
        <v>1.1649799999999999</v>
      </c>
      <c r="AB21" s="129">
        <f t="shared" si="2"/>
        <v>1.1232899999999999</v>
      </c>
      <c r="AC21" s="129">
        <f t="shared" si="60"/>
        <v>0.44195000000000001</v>
      </c>
      <c r="AD21" s="131">
        <f t="shared" si="3"/>
        <v>5.91E-2</v>
      </c>
      <c r="AE21" s="132">
        <f t="shared" si="126"/>
        <v>14838278</v>
      </c>
      <c r="AF21" s="165">
        <v>42634.9</v>
      </c>
      <c r="AG21" s="139">
        <f t="shared" si="4"/>
        <v>22990.54</v>
      </c>
      <c r="AH21" s="143">
        <f t="shared" si="5"/>
        <v>17.394371</v>
      </c>
      <c r="AI21" s="132">
        <f t="shared" si="61"/>
        <v>6248131</v>
      </c>
      <c r="AJ21" s="155">
        <f t="shared" si="62"/>
        <v>45</v>
      </c>
      <c r="AK21" s="141">
        <f t="shared" si="63"/>
        <v>1.802</v>
      </c>
      <c r="AM21" s="136">
        <f t="shared" si="64"/>
        <v>114.75</v>
      </c>
      <c r="AN21" s="136">
        <f t="shared" si="65"/>
        <v>78.75</v>
      </c>
      <c r="AO21" s="136">
        <f t="shared" si="66"/>
        <v>38.82</v>
      </c>
      <c r="AP21" s="136">
        <f t="shared" si="127"/>
        <v>39.93</v>
      </c>
      <c r="AQ21" s="136">
        <f t="shared" si="67"/>
        <v>1.7</v>
      </c>
      <c r="AR21" s="125">
        <v>76.900000000000006</v>
      </c>
      <c r="AS21" s="133">
        <v>800</v>
      </c>
      <c r="AT21" s="134">
        <f t="shared" si="68"/>
        <v>61520</v>
      </c>
      <c r="AU21" s="932">
        <f>'1.4-2023-ЦВР'!C40</f>
        <v>198207</v>
      </c>
      <c r="AV21" s="932">
        <f>'1.4-2023-ЦВР'!D40</f>
        <v>1063</v>
      </c>
      <c r="AW21" s="932">
        <f>'1.4-2023-ЦВР'!E40</f>
        <v>74</v>
      </c>
      <c r="AX21" s="932">
        <f>'1.4-2023-ЦВР'!F40</f>
        <v>36</v>
      </c>
      <c r="AY21" s="933">
        <f>'1.4-2023-ЦВР'!G40</f>
        <v>20.440000000000001</v>
      </c>
      <c r="AZ21" s="134">
        <f t="shared" si="69"/>
        <v>248</v>
      </c>
      <c r="BA21" s="126">
        <v>12</v>
      </c>
      <c r="BB21" s="936">
        <f t="shared" si="6"/>
        <v>13934</v>
      </c>
      <c r="BC21" s="937">
        <f t="shared" si="7"/>
        <v>1.01</v>
      </c>
      <c r="BD21" s="290">
        <f t="shared" si="70"/>
        <v>14073</v>
      </c>
      <c r="BE21" s="128">
        <v>1.302</v>
      </c>
      <c r="BF21" s="129">
        <f t="shared" si="8"/>
        <v>1.3626799999999999</v>
      </c>
      <c r="BG21" s="130">
        <v>0</v>
      </c>
      <c r="BH21" s="129">
        <f t="shared" si="9"/>
        <v>0.42503000000000002</v>
      </c>
      <c r="BI21" s="129">
        <f t="shared" si="9"/>
        <v>0.60343000000000002</v>
      </c>
      <c r="BJ21" s="130">
        <v>0</v>
      </c>
      <c r="BK21" s="129">
        <f t="shared" si="71"/>
        <v>0.39</v>
      </c>
      <c r="BL21" s="129">
        <f t="shared" si="10"/>
        <v>1.12734</v>
      </c>
      <c r="BM21" s="129">
        <f t="shared" si="10"/>
        <v>1.1232899999999999</v>
      </c>
      <c r="BN21" s="129">
        <f t="shared" si="72"/>
        <v>0.31008000000000002</v>
      </c>
      <c r="BO21" s="131">
        <f t="shared" si="11"/>
        <v>4.3889999999999998E-2</v>
      </c>
      <c r="BP21" s="132">
        <f t="shared" si="128"/>
        <v>15945753</v>
      </c>
      <c r="BQ21" s="941">
        <f t="shared" si="12"/>
        <v>42634.9</v>
      </c>
      <c r="BR21" s="139">
        <f t="shared" si="13"/>
        <v>23457.9</v>
      </c>
      <c r="BS21" s="143">
        <f t="shared" si="14"/>
        <v>19.676012</v>
      </c>
      <c r="BT21" s="132">
        <f t="shared" si="73"/>
        <v>7211381</v>
      </c>
      <c r="BU21" s="155">
        <f t="shared" si="74"/>
        <v>36</v>
      </c>
      <c r="BV21" s="141">
        <f t="shared" si="75"/>
        <v>1.92736</v>
      </c>
      <c r="BX21" s="136">
        <f t="shared" si="76"/>
        <v>184.19</v>
      </c>
      <c r="BY21" s="136">
        <f t="shared" si="77"/>
        <v>137.19</v>
      </c>
      <c r="BZ21" s="136">
        <f t="shared" si="78"/>
        <v>68.34</v>
      </c>
      <c r="CA21" s="136">
        <f t="shared" si="129"/>
        <v>68.849999999999994</v>
      </c>
      <c r="CB21" s="136">
        <f t="shared" si="79"/>
        <v>21.07</v>
      </c>
      <c r="CC21" s="125">
        <v>76.900000000000006</v>
      </c>
      <c r="CD21" s="133">
        <v>800</v>
      </c>
      <c r="CE21" s="134">
        <f t="shared" si="80"/>
        <v>61520</v>
      </c>
      <c r="CF21" s="932">
        <f>'1.4-2023-ЦТТ'!C40</f>
        <v>8640</v>
      </c>
      <c r="CG21" s="932">
        <f>'1.4-2023-ЦТТ'!D40</f>
        <v>72</v>
      </c>
      <c r="CH21" s="932">
        <f>'1.4-2023-ЦТТ'!E40</f>
        <v>4</v>
      </c>
      <c r="CI21" s="932">
        <f>'1.4-2023-ЦТТ'!F40</f>
        <v>36</v>
      </c>
      <c r="CJ21" s="933">
        <f>'1.4-2023-ЦТТ'!G40</f>
        <v>1.33</v>
      </c>
      <c r="CK21" s="134">
        <f t="shared" si="81"/>
        <v>11</v>
      </c>
      <c r="CL21" s="126">
        <v>12</v>
      </c>
      <c r="CM21" s="936">
        <f t="shared" si="15"/>
        <v>13934</v>
      </c>
      <c r="CN21" s="937">
        <f t="shared" si="16"/>
        <v>1.01</v>
      </c>
      <c r="CO21" s="290">
        <f t="shared" si="82"/>
        <v>14073</v>
      </c>
      <c r="CP21" s="128">
        <v>1.302</v>
      </c>
      <c r="CQ21" s="129">
        <f t="shared" si="17"/>
        <v>1.35</v>
      </c>
      <c r="CR21" s="130">
        <v>0</v>
      </c>
      <c r="CS21" s="129">
        <f t="shared" si="18"/>
        <v>0.35963000000000001</v>
      </c>
      <c r="CT21" s="129">
        <f t="shared" si="18"/>
        <v>0.64778999999999998</v>
      </c>
      <c r="CU21" s="130">
        <v>0</v>
      </c>
      <c r="CV21" s="129">
        <f t="shared" si="83"/>
        <v>10.65</v>
      </c>
      <c r="CW21" s="129">
        <f t="shared" si="19"/>
        <v>1.35568</v>
      </c>
      <c r="CX21" s="129">
        <f t="shared" si="19"/>
        <v>1.1232899999999999</v>
      </c>
      <c r="CY21" s="129">
        <f t="shared" si="84"/>
        <v>6.9909100000000004</v>
      </c>
      <c r="CZ21" s="131">
        <f t="shared" si="20"/>
        <v>0.30834</v>
      </c>
      <c r="DA21" s="132">
        <f t="shared" si="130"/>
        <v>1367366</v>
      </c>
      <c r="DB21" s="941">
        <f t="shared" si="21"/>
        <v>42634.9</v>
      </c>
      <c r="DC21" s="139">
        <f t="shared" si="22"/>
        <v>23636.35</v>
      </c>
      <c r="DD21" s="143">
        <f t="shared" si="23"/>
        <v>1.0895049999999999</v>
      </c>
      <c r="DE21" s="132">
        <f t="shared" si="85"/>
        <v>402348</v>
      </c>
      <c r="DF21" s="155">
        <f t="shared" si="86"/>
        <v>47</v>
      </c>
      <c r="DG21" s="141">
        <f t="shared" si="87"/>
        <v>1.68774</v>
      </c>
      <c r="DI21" s="136">
        <f t="shared" si="88"/>
        <v>0</v>
      </c>
      <c r="DJ21" s="136">
        <f t="shared" si="89"/>
        <v>0</v>
      </c>
      <c r="DK21" s="136">
        <f t="shared" si="90"/>
        <v>0</v>
      </c>
      <c r="DL21" s="136">
        <f t="shared" si="131"/>
        <v>0</v>
      </c>
      <c r="DM21" s="136">
        <f t="shared" si="91"/>
        <v>0</v>
      </c>
      <c r="DN21" s="125">
        <v>76.900000000000006</v>
      </c>
      <c r="DO21" s="133">
        <v>800</v>
      </c>
      <c r="DP21" s="134">
        <f t="shared" si="92"/>
        <v>61520</v>
      </c>
      <c r="DQ21" s="932">
        <f>'1.4-2023-СЮН'!C40</f>
        <v>0</v>
      </c>
      <c r="DR21" s="932">
        <f>'1.4-2023-СЮН'!D40</f>
        <v>0</v>
      </c>
      <c r="DS21" s="932">
        <f>'1.4-2023-СЮН'!E40</f>
        <v>0</v>
      </c>
      <c r="DT21" s="932">
        <f>'1.4-2023-СЮН'!F40</f>
        <v>0</v>
      </c>
      <c r="DU21" s="933">
        <f>'1.4-2023-СЮН'!G40</f>
        <v>0</v>
      </c>
      <c r="DV21" s="134">
        <f t="shared" si="93"/>
        <v>0</v>
      </c>
      <c r="DW21" s="126">
        <v>12</v>
      </c>
      <c r="DX21" s="936">
        <f t="shared" si="24"/>
        <v>13934</v>
      </c>
      <c r="DY21" s="937">
        <f t="shared" si="25"/>
        <v>1.01</v>
      </c>
      <c r="DZ21" s="290">
        <f t="shared" si="94"/>
        <v>14073</v>
      </c>
      <c r="EA21" s="128">
        <v>1.302</v>
      </c>
      <c r="EB21" s="129">
        <f t="shared" si="26"/>
        <v>1.3740000000000001</v>
      </c>
      <c r="EC21" s="130">
        <v>0</v>
      </c>
      <c r="ED21" s="129">
        <f t="shared" si="27"/>
        <v>0.22942000000000001</v>
      </c>
      <c r="EE21" s="129">
        <f t="shared" si="27"/>
        <v>0.77515999999999996</v>
      </c>
      <c r="EF21" s="130">
        <v>0</v>
      </c>
      <c r="EG21" s="129">
        <f t="shared" si="95"/>
        <v>0</v>
      </c>
      <c r="EH21" s="129">
        <f t="shared" si="28"/>
        <v>1.2398800000000001</v>
      </c>
      <c r="EI21" s="129">
        <f t="shared" si="28"/>
        <v>1.1232899999999999</v>
      </c>
      <c r="EJ21" s="129">
        <f t="shared" si="96"/>
        <v>0</v>
      </c>
      <c r="EK21" s="131">
        <f t="shared" si="29"/>
        <v>0.21531</v>
      </c>
      <c r="EL21" s="132">
        <f>DJ21*DQ21+DM21*DQ21</f>
        <v>0</v>
      </c>
      <c r="EM21" s="941">
        <f t="shared" si="30"/>
        <v>42634.9</v>
      </c>
      <c r="EN21" s="139">
        <f t="shared" si="31"/>
        <v>23298.6</v>
      </c>
      <c r="EO21" s="143">
        <f t="shared" si="32"/>
        <v>0</v>
      </c>
      <c r="EP21" s="132">
        <f t="shared" si="97"/>
        <v>0</v>
      </c>
      <c r="EQ21" s="155">
        <f t="shared" si="98"/>
        <v>0</v>
      </c>
      <c r="ER21" s="141">
        <f t="shared" si="99"/>
        <v>0</v>
      </c>
      <c r="ET21" s="136">
        <f t="shared" si="100"/>
        <v>0</v>
      </c>
      <c r="EU21" s="136">
        <f t="shared" si="101"/>
        <v>0</v>
      </c>
      <c r="EV21" s="136">
        <f t="shared" si="102"/>
        <v>0</v>
      </c>
      <c r="EW21" s="136">
        <f t="shared" si="133"/>
        <v>0</v>
      </c>
      <c r="EX21" s="136">
        <f t="shared" si="103"/>
        <v>0</v>
      </c>
      <c r="EY21" s="125">
        <v>76.900000000000006</v>
      </c>
      <c r="EZ21" s="133">
        <v>800</v>
      </c>
      <c r="FA21" s="134">
        <f t="shared" si="104"/>
        <v>61520</v>
      </c>
      <c r="FB21" s="932">
        <f>'1.4-2023-СЮТур'!C40</f>
        <v>0</v>
      </c>
      <c r="FC21" s="932">
        <f>'1.4-2023-СЮТур'!D40</f>
        <v>0</v>
      </c>
      <c r="FD21" s="932">
        <f>'1.4-2023-СЮТур'!E40</f>
        <v>0</v>
      </c>
      <c r="FE21" s="932">
        <f>'1.4-2023-СЮТур'!F40</f>
        <v>0</v>
      </c>
      <c r="FF21" s="933">
        <f>'1.4-2023-СЮТур'!G40</f>
        <v>0</v>
      </c>
      <c r="FG21" s="134">
        <f t="shared" si="105"/>
        <v>0</v>
      </c>
      <c r="FH21" s="126">
        <v>12</v>
      </c>
      <c r="FI21" s="936">
        <f t="shared" si="33"/>
        <v>13934</v>
      </c>
      <c r="FJ21" s="937">
        <f t="shared" si="34"/>
        <v>1.01</v>
      </c>
      <c r="FK21" s="290">
        <f t="shared" si="106"/>
        <v>14073</v>
      </c>
      <c r="FL21" s="128">
        <v>1.302</v>
      </c>
      <c r="FM21" s="129">
        <f t="shared" si="35"/>
        <v>1.2470000000000001</v>
      </c>
      <c r="FN21" s="130">
        <v>0</v>
      </c>
      <c r="FO21" s="129">
        <f t="shared" si="36"/>
        <v>0.18112</v>
      </c>
      <c r="FP21" s="129">
        <f t="shared" si="36"/>
        <v>0.79259000000000002</v>
      </c>
      <c r="FQ21" s="130">
        <v>0</v>
      </c>
      <c r="FR21" s="129">
        <f t="shared" si="107"/>
        <v>0</v>
      </c>
      <c r="FS21" s="129">
        <f t="shared" si="37"/>
        <v>1.0379799999999999</v>
      </c>
      <c r="FT21" s="129">
        <f t="shared" si="37"/>
        <v>1.1232899999999999</v>
      </c>
      <c r="FU21" s="129">
        <f t="shared" si="108"/>
        <v>0</v>
      </c>
      <c r="FV21" s="131">
        <f t="shared" si="38"/>
        <v>0</v>
      </c>
      <c r="FW21" s="132">
        <f t="shared" si="134"/>
        <v>0</v>
      </c>
      <c r="FX21" s="941">
        <f t="shared" si="39"/>
        <v>42634.9</v>
      </c>
      <c r="FY21" s="139">
        <f t="shared" si="40"/>
        <v>25085.87</v>
      </c>
      <c r="FZ21" s="143">
        <f t="shared" si="41"/>
        <v>0</v>
      </c>
      <c r="GA21" s="132">
        <f t="shared" si="109"/>
        <v>0</v>
      </c>
      <c r="GB21" s="155">
        <f t="shared" si="110"/>
        <v>0</v>
      </c>
      <c r="GC21" s="141">
        <f t="shared" si="111"/>
        <v>0</v>
      </c>
      <c r="GE21" s="136">
        <f t="shared" si="112"/>
        <v>134.86000000000001</v>
      </c>
      <c r="GF21" s="136">
        <f t="shared" si="113"/>
        <v>93.86</v>
      </c>
      <c r="GG21" s="136">
        <f t="shared" si="114"/>
        <v>48.3</v>
      </c>
      <c r="GH21" s="136">
        <f t="shared" si="135"/>
        <v>45.56</v>
      </c>
      <c r="GI21" s="136">
        <f t="shared" si="115"/>
        <v>5.58</v>
      </c>
      <c r="GJ21" s="125">
        <v>76.900000000000006</v>
      </c>
      <c r="GK21" s="133">
        <v>800</v>
      </c>
      <c r="GL21" s="134">
        <f t="shared" si="116"/>
        <v>61520</v>
      </c>
      <c r="GM21" s="232">
        <f t="shared" si="136"/>
        <v>346239</v>
      </c>
      <c r="GN21" s="232">
        <f t="shared" si="136"/>
        <v>2771</v>
      </c>
      <c r="GO21" s="232">
        <f t="shared" si="136"/>
        <v>216</v>
      </c>
      <c r="GP21" s="160" t="s">
        <v>492</v>
      </c>
      <c r="GQ21" s="234">
        <f t="shared" si="137"/>
        <v>41.16</v>
      </c>
      <c r="GR21" s="134">
        <f t="shared" si="117"/>
        <v>433</v>
      </c>
      <c r="GS21" s="126">
        <v>12</v>
      </c>
      <c r="GT21" s="936">
        <f t="shared" si="43"/>
        <v>13934</v>
      </c>
      <c r="GU21" s="937">
        <f t="shared" si="44"/>
        <v>1.01</v>
      </c>
      <c r="GV21" s="290">
        <f t="shared" si="118"/>
        <v>14073</v>
      </c>
      <c r="GW21" s="128">
        <v>1.302</v>
      </c>
      <c r="GX21" s="129">
        <f t="shared" si="45"/>
        <v>1.3681000000000001</v>
      </c>
      <c r="GY21" s="130">
        <v>0</v>
      </c>
      <c r="GZ21" s="129">
        <f t="shared" si="46"/>
        <v>0.33133000000000001</v>
      </c>
      <c r="HA21" s="129">
        <f t="shared" si="46"/>
        <v>0.61182000000000003</v>
      </c>
      <c r="HB21" s="130">
        <v>0</v>
      </c>
      <c r="HC21" s="129">
        <f t="shared" si="119"/>
        <v>0.24</v>
      </c>
      <c r="HD21" s="129">
        <f t="shared" si="47"/>
        <v>1.19937</v>
      </c>
      <c r="HE21" s="129">
        <f t="shared" si="47"/>
        <v>1.1232899999999999</v>
      </c>
      <c r="HF21" s="129">
        <f t="shared" si="120"/>
        <v>0.17760000000000001</v>
      </c>
      <c r="HG21" s="131">
        <f t="shared" si="48"/>
        <v>0.11550000000000001</v>
      </c>
      <c r="HH21" s="132">
        <f t="shared" si="138"/>
        <v>34430006</v>
      </c>
      <c r="HI21" s="941">
        <f t="shared" si="49"/>
        <v>42634.9</v>
      </c>
      <c r="HJ21" s="139">
        <f t="shared" si="50"/>
        <v>23381.63</v>
      </c>
      <c r="HK21" s="143">
        <f t="shared" si="51"/>
        <v>38.481163000000002</v>
      </c>
      <c r="HL21" s="132">
        <f t="shared" si="121"/>
        <v>14057730</v>
      </c>
      <c r="HM21" s="155">
        <f t="shared" si="122"/>
        <v>41</v>
      </c>
      <c r="HN21" s="141">
        <f t="shared" si="123"/>
        <v>1.8488599999999999</v>
      </c>
      <c r="HP21" s="153">
        <f t="shared" si="124"/>
        <v>740.88</v>
      </c>
    </row>
    <row r="22" spans="1:224" s="114" customFormat="1" ht="36" x14ac:dyDescent="0.25">
      <c r="A22" s="122" t="s">
        <v>462</v>
      </c>
      <c r="B22" s="136">
        <f t="shared" si="52"/>
        <v>0</v>
      </c>
      <c r="C22" s="136">
        <f t="shared" si="53"/>
        <v>0</v>
      </c>
      <c r="D22" s="136">
        <f t="shared" si="54"/>
        <v>0</v>
      </c>
      <c r="E22" s="136">
        <f t="shared" si="125"/>
        <v>0</v>
      </c>
      <c r="F22" s="136">
        <f t="shared" si="55"/>
        <v>0</v>
      </c>
      <c r="G22" s="125">
        <v>76.900000000000006</v>
      </c>
      <c r="H22" s="133">
        <v>800</v>
      </c>
      <c r="I22" s="134">
        <f t="shared" si="56"/>
        <v>61520</v>
      </c>
      <c r="J22" s="932">
        <f>'1.4-2023-ДДТ'!C41</f>
        <v>0</v>
      </c>
      <c r="K22" s="932">
        <f>'1.4-2023-ДДТ'!D41</f>
        <v>0</v>
      </c>
      <c r="L22" s="932">
        <f>'1.4-2023-ДДТ'!E41</f>
        <v>0</v>
      </c>
      <c r="M22" s="932">
        <f>'1.4-2023-ДДТ'!F41</f>
        <v>0</v>
      </c>
      <c r="N22" s="933">
        <f>'1.4-2023-ДДТ'!G41</f>
        <v>0</v>
      </c>
      <c r="O22" s="134">
        <f t="shared" si="57"/>
        <v>0</v>
      </c>
      <c r="P22" s="126">
        <v>12</v>
      </c>
      <c r="Q22" s="163">
        <v>13934</v>
      </c>
      <c r="R22" s="355">
        <v>1.01</v>
      </c>
      <c r="S22" s="290">
        <f t="shared" si="58"/>
        <v>14073</v>
      </c>
      <c r="T22" s="128">
        <v>1.302</v>
      </c>
      <c r="U22" s="129">
        <f>U$12</f>
        <v>1.3986099999999999</v>
      </c>
      <c r="V22" s="130">
        <v>0</v>
      </c>
      <c r="W22" s="129">
        <f>W$12</f>
        <v>0.29192000000000001</v>
      </c>
      <c r="X22" s="129">
        <f>X$12</f>
        <v>0.54884999999999995</v>
      </c>
      <c r="Y22" s="130">
        <v>0</v>
      </c>
      <c r="Z22" s="129">
        <f t="shared" si="59"/>
        <v>0</v>
      </c>
      <c r="AA22" s="129">
        <f t="shared" si="2"/>
        <v>1.1649799999999999</v>
      </c>
      <c r="AB22" s="129">
        <f>AB$12</f>
        <v>1.16164</v>
      </c>
      <c r="AC22" s="129">
        <f t="shared" si="60"/>
        <v>0</v>
      </c>
      <c r="AD22" s="131">
        <f>AD$12</f>
        <v>5.8990000000000001E-2</v>
      </c>
      <c r="AE22" s="132">
        <f t="shared" si="126"/>
        <v>0</v>
      </c>
      <c r="AF22" s="165">
        <v>42634.9</v>
      </c>
      <c r="AG22" s="139">
        <f t="shared" si="4"/>
        <v>22952.26</v>
      </c>
      <c r="AH22" s="143">
        <f t="shared" si="5"/>
        <v>0</v>
      </c>
      <c r="AI22" s="132">
        <f t="shared" si="61"/>
        <v>0</v>
      </c>
      <c r="AJ22" s="155">
        <f t="shared" si="62"/>
        <v>0</v>
      </c>
      <c r="AK22" s="141">
        <f t="shared" si="63"/>
        <v>0</v>
      </c>
      <c r="AM22" s="136">
        <f t="shared" si="64"/>
        <v>156.77000000000001</v>
      </c>
      <c r="AN22" s="136">
        <f t="shared" si="65"/>
        <v>120.77</v>
      </c>
      <c r="AO22" s="136">
        <f t="shared" si="66"/>
        <v>59.42</v>
      </c>
      <c r="AP22" s="136">
        <f t="shared" si="127"/>
        <v>61.35</v>
      </c>
      <c r="AQ22" s="136">
        <f t="shared" si="67"/>
        <v>2.59</v>
      </c>
      <c r="AR22" s="125">
        <v>76.900000000000006</v>
      </c>
      <c r="AS22" s="133">
        <v>800</v>
      </c>
      <c r="AT22" s="134">
        <f t="shared" si="68"/>
        <v>61520</v>
      </c>
      <c r="AU22" s="932">
        <f>'1.4-2023-ЦВР'!C41</f>
        <v>18840</v>
      </c>
      <c r="AV22" s="932">
        <f>'1.4-2023-ЦВР'!D41</f>
        <v>99</v>
      </c>
      <c r="AW22" s="932">
        <f>'1.4-2023-ЦВР'!E41</f>
        <v>8</v>
      </c>
      <c r="AX22" s="932">
        <f>'1.4-2023-ЦВР'!F41</f>
        <v>44</v>
      </c>
      <c r="AY22" s="933">
        <f>'1.4-2023-ЦВР'!G41</f>
        <v>2.89</v>
      </c>
      <c r="AZ22" s="134">
        <f t="shared" si="69"/>
        <v>24</v>
      </c>
      <c r="BA22" s="126">
        <v>12</v>
      </c>
      <c r="BB22" s="936">
        <f t="shared" si="6"/>
        <v>13934</v>
      </c>
      <c r="BC22" s="937">
        <f t="shared" si="7"/>
        <v>1.01</v>
      </c>
      <c r="BD22" s="290">
        <f t="shared" si="70"/>
        <v>14073</v>
      </c>
      <c r="BE22" s="128">
        <v>1.302</v>
      </c>
      <c r="BF22" s="129">
        <f>BF$12</f>
        <v>1.3695999999999999</v>
      </c>
      <c r="BG22" s="130">
        <v>0</v>
      </c>
      <c r="BH22" s="129">
        <f>BH$12</f>
        <v>0.42287999999999998</v>
      </c>
      <c r="BI22" s="129">
        <f>BI$12</f>
        <v>0.60970000000000002</v>
      </c>
      <c r="BJ22" s="130">
        <v>0</v>
      </c>
      <c r="BK22" s="129">
        <f t="shared" si="71"/>
        <v>4.2</v>
      </c>
      <c r="BL22" s="129">
        <f t="shared" si="10"/>
        <v>1.12734</v>
      </c>
      <c r="BM22" s="129">
        <f>BM$12</f>
        <v>1.16164</v>
      </c>
      <c r="BN22" s="129">
        <f t="shared" si="72"/>
        <v>3.20417</v>
      </c>
      <c r="BO22" s="131">
        <f>BO$12</f>
        <v>4.367E-2</v>
      </c>
      <c r="BP22" s="132">
        <f t="shared" si="128"/>
        <v>2324102</v>
      </c>
      <c r="BQ22" s="941">
        <f t="shared" si="12"/>
        <v>42634.9</v>
      </c>
      <c r="BR22" s="139">
        <f t="shared" si="13"/>
        <v>23360.52</v>
      </c>
      <c r="BS22" s="143">
        <f t="shared" si="14"/>
        <v>1.870247</v>
      </c>
      <c r="BT22" s="132">
        <f t="shared" si="73"/>
        <v>682612</v>
      </c>
      <c r="BU22" s="155">
        <f t="shared" si="74"/>
        <v>36</v>
      </c>
      <c r="BV22" s="141">
        <f t="shared" si="75"/>
        <v>1.6058600000000001</v>
      </c>
      <c r="BX22" s="136">
        <f t="shared" si="76"/>
        <v>0</v>
      </c>
      <c r="BY22" s="136">
        <f t="shared" si="77"/>
        <v>0</v>
      </c>
      <c r="BZ22" s="136">
        <f t="shared" si="78"/>
        <v>0</v>
      </c>
      <c r="CA22" s="136">
        <f t="shared" si="129"/>
        <v>0</v>
      </c>
      <c r="CB22" s="136">
        <f t="shared" si="79"/>
        <v>0</v>
      </c>
      <c r="CC22" s="125">
        <v>76.900000000000006</v>
      </c>
      <c r="CD22" s="133">
        <v>800</v>
      </c>
      <c r="CE22" s="134">
        <f t="shared" si="80"/>
        <v>61520</v>
      </c>
      <c r="CF22" s="932">
        <f>'1.4-2023-ЦТТ'!C41</f>
        <v>0</v>
      </c>
      <c r="CG22" s="932">
        <f>'1.4-2023-ЦТТ'!D41</f>
        <v>0</v>
      </c>
      <c r="CH22" s="932">
        <f>'1.4-2023-ЦТТ'!E41</f>
        <v>0</v>
      </c>
      <c r="CI22" s="932">
        <f>'1.4-2023-ЦТТ'!F41</f>
        <v>0</v>
      </c>
      <c r="CJ22" s="933">
        <f>'1.4-2023-ЦТТ'!G41</f>
        <v>0</v>
      </c>
      <c r="CK22" s="134">
        <f t="shared" si="81"/>
        <v>0</v>
      </c>
      <c r="CL22" s="126">
        <v>12</v>
      </c>
      <c r="CM22" s="936">
        <f t="shared" si="15"/>
        <v>13934</v>
      </c>
      <c r="CN22" s="937">
        <f t="shared" si="16"/>
        <v>1.01</v>
      </c>
      <c r="CO22" s="290">
        <f t="shared" si="82"/>
        <v>14073</v>
      </c>
      <c r="CP22" s="128">
        <v>1.302</v>
      </c>
      <c r="CQ22" s="129">
        <f>CQ$12</f>
        <v>1.35</v>
      </c>
      <c r="CR22" s="130">
        <v>0</v>
      </c>
      <c r="CS22" s="129">
        <f>CS$12</f>
        <v>0.35963000000000001</v>
      </c>
      <c r="CT22" s="129">
        <f>CT$12</f>
        <v>0.64778999999999998</v>
      </c>
      <c r="CU22" s="130">
        <v>0</v>
      </c>
      <c r="CV22" s="129">
        <f t="shared" si="83"/>
        <v>0</v>
      </c>
      <c r="CW22" s="129">
        <f t="shared" si="19"/>
        <v>1.35568</v>
      </c>
      <c r="CX22" s="129">
        <f>CX$12</f>
        <v>1.16164</v>
      </c>
      <c r="CY22" s="129">
        <f t="shared" si="84"/>
        <v>0</v>
      </c>
      <c r="CZ22" s="131">
        <f>CZ$12</f>
        <v>0.30834</v>
      </c>
      <c r="DA22" s="132">
        <f t="shared" si="130"/>
        <v>0</v>
      </c>
      <c r="DB22" s="941">
        <f t="shared" si="21"/>
        <v>42634.9</v>
      </c>
      <c r="DC22" s="139">
        <f t="shared" si="22"/>
        <v>23636.35</v>
      </c>
      <c r="DD22" s="143">
        <f t="shared" si="23"/>
        <v>0</v>
      </c>
      <c r="DE22" s="132">
        <f t="shared" si="85"/>
        <v>0</v>
      </c>
      <c r="DF22" s="155">
        <f t="shared" si="86"/>
        <v>0</v>
      </c>
      <c r="DG22" s="141">
        <f t="shared" si="87"/>
        <v>0</v>
      </c>
      <c r="DI22" s="136">
        <f t="shared" si="88"/>
        <v>0</v>
      </c>
      <c r="DJ22" s="136">
        <f t="shared" si="89"/>
        <v>0</v>
      </c>
      <c r="DK22" s="136">
        <f t="shared" si="90"/>
        <v>0</v>
      </c>
      <c r="DL22" s="136">
        <f t="shared" si="131"/>
        <v>0</v>
      </c>
      <c r="DM22" s="136">
        <f t="shared" si="91"/>
        <v>0</v>
      </c>
      <c r="DN22" s="125">
        <v>76.900000000000006</v>
      </c>
      <c r="DO22" s="133">
        <v>800</v>
      </c>
      <c r="DP22" s="134">
        <f t="shared" si="92"/>
        <v>61520</v>
      </c>
      <c r="DQ22" s="932">
        <f>'1.4-2023-СЮН'!C41</f>
        <v>0</v>
      </c>
      <c r="DR22" s="932">
        <f>'1.4-2023-СЮН'!D41</f>
        <v>0</v>
      </c>
      <c r="DS22" s="932">
        <f>'1.4-2023-СЮН'!E41</f>
        <v>0</v>
      </c>
      <c r="DT22" s="932">
        <f>'1.4-2023-СЮН'!F41</f>
        <v>0</v>
      </c>
      <c r="DU22" s="933">
        <f>'1.4-2023-СЮН'!G41</f>
        <v>0</v>
      </c>
      <c r="DV22" s="134">
        <f t="shared" si="93"/>
        <v>0</v>
      </c>
      <c r="DW22" s="126">
        <v>12</v>
      </c>
      <c r="DX22" s="936">
        <f t="shared" si="24"/>
        <v>13934</v>
      </c>
      <c r="DY22" s="937">
        <f t="shared" si="25"/>
        <v>1.01</v>
      </c>
      <c r="DZ22" s="290">
        <f t="shared" si="94"/>
        <v>14073</v>
      </c>
      <c r="EA22" s="128">
        <v>1.302</v>
      </c>
      <c r="EB22" s="129">
        <f>EB$12</f>
        <v>1.3740000000000001</v>
      </c>
      <c r="EC22" s="130">
        <v>0</v>
      </c>
      <c r="ED22" s="129">
        <f>ED$12</f>
        <v>0.22942000000000001</v>
      </c>
      <c r="EE22" s="129">
        <f>EE$12</f>
        <v>0.77515999999999996</v>
      </c>
      <c r="EF22" s="130">
        <v>0</v>
      </c>
      <c r="EG22" s="129">
        <f t="shared" si="95"/>
        <v>0</v>
      </c>
      <c r="EH22" s="129">
        <f>EH$11</f>
        <v>1.2398800000000001</v>
      </c>
      <c r="EI22" s="129">
        <f>EI$12</f>
        <v>1.16164</v>
      </c>
      <c r="EJ22" s="129">
        <f t="shared" si="96"/>
        <v>0</v>
      </c>
      <c r="EK22" s="131">
        <f>EK$12</f>
        <v>0.21531</v>
      </c>
      <c r="EL22" s="132">
        <f t="shared" si="132"/>
        <v>0</v>
      </c>
      <c r="EM22" s="941">
        <f t="shared" si="30"/>
        <v>42634.9</v>
      </c>
      <c r="EN22" s="139">
        <f t="shared" si="31"/>
        <v>23298.6</v>
      </c>
      <c r="EO22" s="143">
        <f t="shared" si="32"/>
        <v>0</v>
      </c>
      <c r="EP22" s="132">
        <f t="shared" si="97"/>
        <v>0</v>
      </c>
      <c r="EQ22" s="155">
        <f t="shared" si="98"/>
        <v>0</v>
      </c>
      <c r="ER22" s="141">
        <f t="shared" si="99"/>
        <v>0</v>
      </c>
      <c r="ET22" s="136">
        <f t="shared" si="100"/>
        <v>0</v>
      </c>
      <c r="EU22" s="136">
        <f t="shared" si="101"/>
        <v>0</v>
      </c>
      <c r="EV22" s="136">
        <f t="shared" si="102"/>
        <v>0</v>
      </c>
      <c r="EW22" s="136">
        <f t="shared" si="133"/>
        <v>0</v>
      </c>
      <c r="EX22" s="136">
        <f t="shared" si="103"/>
        <v>0</v>
      </c>
      <c r="EY22" s="125">
        <v>76.900000000000006</v>
      </c>
      <c r="EZ22" s="133">
        <v>800</v>
      </c>
      <c r="FA22" s="134">
        <f t="shared" si="104"/>
        <v>61520</v>
      </c>
      <c r="FB22" s="932">
        <f>'1.4-2023-СЮТур'!C41</f>
        <v>0</v>
      </c>
      <c r="FC22" s="932">
        <f>'1.4-2023-СЮТур'!D41</f>
        <v>0</v>
      </c>
      <c r="FD22" s="932">
        <f>'1.4-2023-СЮТур'!E41</f>
        <v>0</v>
      </c>
      <c r="FE22" s="932">
        <f>'1.4-2023-СЮТур'!F41</f>
        <v>0</v>
      </c>
      <c r="FF22" s="933">
        <f>'1.4-2023-СЮТур'!G41</f>
        <v>0</v>
      </c>
      <c r="FG22" s="134">
        <f t="shared" si="105"/>
        <v>0</v>
      </c>
      <c r="FH22" s="126">
        <v>12</v>
      </c>
      <c r="FI22" s="936">
        <f t="shared" si="33"/>
        <v>13934</v>
      </c>
      <c r="FJ22" s="937">
        <f t="shared" si="34"/>
        <v>1.01</v>
      </c>
      <c r="FK22" s="290">
        <f t="shared" si="106"/>
        <v>14073</v>
      </c>
      <c r="FL22" s="128">
        <v>1.302</v>
      </c>
      <c r="FM22" s="129">
        <f>FM$12</f>
        <v>1.2470000000000001</v>
      </c>
      <c r="FN22" s="130">
        <v>0</v>
      </c>
      <c r="FO22" s="129">
        <f>FO$12</f>
        <v>0.18112</v>
      </c>
      <c r="FP22" s="129">
        <f>FP$12</f>
        <v>0.79259000000000002</v>
      </c>
      <c r="FQ22" s="130">
        <v>0</v>
      </c>
      <c r="FR22" s="129">
        <f t="shared" si="107"/>
        <v>0</v>
      </c>
      <c r="FS22" s="129">
        <f t="shared" si="37"/>
        <v>1.0379799999999999</v>
      </c>
      <c r="FT22" s="129">
        <f>FT$12</f>
        <v>1.16164</v>
      </c>
      <c r="FU22" s="129">
        <f t="shared" si="108"/>
        <v>0</v>
      </c>
      <c r="FV22" s="131">
        <f>FV$12</f>
        <v>0</v>
      </c>
      <c r="FW22" s="132">
        <f t="shared" si="134"/>
        <v>0</v>
      </c>
      <c r="FX22" s="941">
        <f t="shared" si="39"/>
        <v>42634.9</v>
      </c>
      <c r="FY22" s="139">
        <f t="shared" si="40"/>
        <v>25085.87</v>
      </c>
      <c r="FZ22" s="143">
        <f t="shared" si="41"/>
        <v>0</v>
      </c>
      <c r="GA22" s="132">
        <f t="shared" si="109"/>
        <v>0</v>
      </c>
      <c r="GB22" s="155">
        <f t="shared" si="110"/>
        <v>0</v>
      </c>
      <c r="GC22" s="141">
        <f t="shared" si="111"/>
        <v>0</v>
      </c>
      <c r="GE22" s="136">
        <f t="shared" si="112"/>
        <v>163.87</v>
      </c>
      <c r="GF22" s="136">
        <f t="shared" si="113"/>
        <v>122.87</v>
      </c>
      <c r="GG22" s="136">
        <f t="shared" si="114"/>
        <v>63.16</v>
      </c>
      <c r="GH22" s="136">
        <f t="shared" si="135"/>
        <v>59.71</v>
      </c>
      <c r="GI22" s="136">
        <f t="shared" si="115"/>
        <v>7.28</v>
      </c>
      <c r="GJ22" s="125">
        <v>76.900000000000006</v>
      </c>
      <c r="GK22" s="133">
        <v>800</v>
      </c>
      <c r="GL22" s="134">
        <f t="shared" si="116"/>
        <v>61520</v>
      </c>
      <c r="GM22" s="232">
        <f t="shared" si="136"/>
        <v>18840</v>
      </c>
      <c r="GN22" s="232">
        <f t="shared" si="136"/>
        <v>99</v>
      </c>
      <c r="GO22" s="232">
        <f t="shared" si="136"/>
        <v>8</v>
      </c>
      <c r="GP22" s="160" t="s">
        <v>492</v>
      </c>
      <c r="GQ22" s="234">
        <f t="shared" si="137"/>
        <v>2.89</v>
      </c>
      <c r="GR22" s="134">
        <f t="shared" si="117"/>
        <v>24</v>
      </c>
      <c r="GS22" s="126">
        <v>12</v>
      </c>
      <c r="GT22" s="936">
        <f t="shared" si="43"/>
        <v>13934</v>
      </c>
      <c r="GU22" s="937">
        <f t="shared" si="44"/>
        <v>1.01</v>
      </c>
      <c r="GV22" s="290">
        <f t="shared" si="118"/>
        <v>14073</v>
      </c>
      <c r="GW22" s="128">
        <v>1.302</v>
      </c>
      <c r="GX22" s="129">
        <f>GX$12</f>
        <v>1.37104</v>
      </c>
      <c r="GY22" s="130">
        <v>0</v>
      </c>
      <c r="GZ22" s="129">
        <f>GZ$12</f>
        <v>0.33090999999999998</v>
      </c>
      <c r="HA22" s="129">
        <f>HA$12</f>
        <v>0.61443999999999999</v>
      </c>
      <c r="HB22" s="130">
        <v>0</v>
      </c>
      <c r="HC22" s="129">
        <f t="shared" si="119"/>
        <v>4.46</v>
      </c>
      <c r="HD22" s="129">
        <f t="shared" si="47"/>
        <v>1.19937</v>
      </c>
      <c r="HE22" s="129">
        <f>HE$12</f>
        <v>1.16164</v>
      </c>
      <c r="HF22" s="129">
        <f t="shared" si="120"/>
        <v>3.20417</v>
      </c>
      <c r="HG22" s="131">
        <f>HG$12</f>
        <v>0.11525000000000001</v>
      </c>
      <c r="HH22" s="132">
        <f t="shared" si="138"/>
        <v>2452026</v>
      </c>
      <c r="HI22" s="941">
        <f t="shared" si="49"/>
        <v>42634.9</v>
      </c>
      <c r="HJ22" s="139">
        <f t="shared" si="50"/>
        <v>23340.25</v>
      </c>
      <c r="HK22" s="143">
        <f t="shared" si="51"/>
        <v>2.0938859999999999</v>
      </c>
      <c r="HL22" s="132">
        <f t="shared" si="121"/>
        <v>763573</v>
      </c>
      <c r="HM22" s="155">
        <f t="shared" si="122"/>
        <v>41</v>
      </c>
      <c r="HN22" s="141">
        <f t="shared" si="123"/>
        <v>1.6491499999999999</v>
      </c>
      <c r="HP22" s="153">
        <f t="shared" si="124"/>
        <v>52.02</v>
      </c>
    </row>
    <row r="23" spans="1:224" s="183" customFormat="1" x14ac:dyDescent="0.25">
      <c r="A23" s="167" t="s">
        <v>472</v>
      </c>
      <c r="B23" s="168">
        <f>C23+AJ23</f>
        <v>139.31</v>
      </c>
      <c r="C23" s="168">
        <f>N23*P23*S23*T23*U23*(1+V23+W23+X23+Y23)*Z23/G23/H23</f>
        <v>94.31</v>
      </c>
      <c r="D23" s="168">
        <f>N23*P23*S23*T23*U23*(1+V23+Y23)*Z23/G23/H23</f>
        <v>51.31</v>
      </c>
      <c r="E23" s="168">
        <f t="shared" si="125"/>
        <v>43</v>
      </c>
      <c r="F23" s="168">
        <f t="shared" si="55"/>
        <v>3.03</v>
      </c>
      <c r="G23" s="169">
        <v>76.900000000000006</v>
      </c>
      <c r="H23" s="170">
        <v>800</v>
      </c>
      <c r="I23" s="171">
        <f t="shared" si="56"/>
        <v>61520</v>
      </c>
      <c r="J23" s="152">
        <f>SUM(J13:J14,J16:J22)</f>
        <v>536913</v>
      </c>
      <c r="K23" s="152">
        <f>SUM(K13:K14,K16:K22)</f>
        <v>4201</v>
      </c>
      <c r="L23" s="152">
        <f>SUM(L13:L14,L16:L22)</f>
        <v>445</v>
      </c>
      <c r="M23" s="152"/>
      <c r="N23" s="172">
        <f>SUM(N13:N14,N16:N22)</f>
        <v>68.56</v>
      </c>
      <c r="O23" s="171">
        <f t="shared" si="57"/>
        <v>671</v>
      </c>
      <c r="P23" s="173">
        <v>12</v>
      </c>
      <c r="Q23" s="173">
        <v>13934</v>
      </c>
      <c r="R23" s="357">
        <v>1.01</v>
      </c>
      <c r="S23" s="358">
        <f t="shared" si="58"/>
        <v>14073</v>
      </c>
      <c r="T23" s="174">
        <v>1.302</v>
      </c>
      <c r="U23" s="175">
        <f>U$11</f>
        <v>1.3958900000000001</v>
      </c>
      <c r="V23" s="176">
        <v>0</v>
      </c>
      <c r="W23" s="175">
        <f>W$11</f>
        <v>0.29175000000000001</v>
      </c>
      <c r="X23" s="175">
        <f>X$11</f>
        <v>0.54637000000000002</v>
      </c>
      <c r="Y23" s="176">
        <v>0</v>
      </c>
      <c r="Z23" s="175">
        <f t="shared" si="59"/>
        <v>0.15</v>
      </c>
      <c r="AA23" s="175">
        <f t="shared" si="2"/>
        <v>1.1649799999999999</v>
      </c>
      <c r="AB23" s="175">
        <f t="shared" si="2"/>
        <v>1.1232899999999999</v>
      </c>
      <c r="AC23" s="175">
        <f t="shared" si="60"/>
        <v>0.11461</v>
      </c>
      <c r="AD23" s="177">
        <f>AD$12</f>
        <v>5.8990000000000001E-2</v>
      </c>
      <c r="AE23" s="178">
        <f>SUM(AE13:AE14,AE16:AE22)</f>
        <v>51938178</v>
      </c>
      <c r="AF23" s="165">
        <v>42634.9</v>
      </c>
      <c r="AG23" s="179">
        <f t="shared" si="4"/>
        <v>22990.54</v>
      </c>
      <c r="AH23" s="180">
        <f t="shared" si="5"/>
        <v>67</v>
      </c>
      <c r="AI23" s="181">
        <f t="shared" si="61"/>
        <v>24066681</v>
      </c>
      <c r="AJ23" s="181">
        <f t="shared" si="62"/>
        <v>45</v>
      </c>
      <c r="AK23" s="182">
        <f t="shared" si="63"/>
        <v>1.8770199999999999</v>
      </c>
      <c r="AM23" s="168">
        <f>AN23+BU23</f>
        <v>127.98</v>
      </c>
      <c r="AN23" s="168">
        <f>AY23*BA23*BD23*BE23*BF23*(1+BG23+BH23+BI23+BJ23)*BK23/AR23/AS23</f>
        <v>91.98</v>
      </c>
      <c r="AO23" s="168">
        <f>AY23*BA23*BD23*BE23*BF23*(1+BG23+BJ23)*BK23/AR23/AS23</f>
        <v>45.34</v>
      </c>
      <c r="AP23" s="168">
        <f t="shared" si="127"/>
        <v>46.64</v>
      </c>
      <c r="AQ23" s="168">
        <f t="shared" si="67"/>
        <v>1.98</v>
      </c>
      <c r="AR23" s="169">
        <v>76.900000000000006</v>
      </c>
      <c r="AS23" s="170">
        <v>800</v>
      </c>
      <c r="AT23" s="171">
        <f t="shared" si="68"/>
        <v>61520</v>
      </c>
      <c r="AU23" s="152">
        <f>SUM(AU13:AU14,AU16:AU22)</f>
        <v>416037</v>
      </c>
      <c r="AV23" s="152">
        <f>SUM(AV13:AV14,AV16:AV22)</f>
        <v>2610</v>
      </c>
      <c r="AW23" s="152">
        <f>SUM(AW13:AW14,AW16:AW22)</f>
        <v>158</v>
      </c>
      <c r="AX23" s="152"/>
      <c r="AY23" s="172">
        <f>SUM(AY13:AY14,AY16:AY22)</f>
        <v>49</v>
      </c>
      <c r="AZ23" s="171">
        <f t="shared" si="69"/>
        <v>520</v>
      </c>
      <c r="BA23" s="173">
        <v>12</v>
      </c>
      <c r="BB23" s="939">
        <f t="shared" si="6"/>
        <v>13934</v>
      </c>
      <c r="BC23" s="940">
        <f t="shared" si="7"/>
        <v>1.01</v>
      </c>
      <c r="BD23" s="358">
        <f t="shared" si="70"/>
        <v>14073</v>
      </c>
      <c r="BE23" s="174">
        <v>1.302</v>
      </c>
      <c r="BF23" s="175">
        <f>BF$11</f>
        <v>1.3626799999999999</v>
      </c>
      <c r="BG23" s="176">
        <v>0</v>
      </c>
      <c r="BH23" s="175">
        <f>BH$11</f>
        <v>0.42503000000000002</v>
      </c>
      <c r="BI23" s="175">
        <f>BI$11</f>
        <v>0.60343000000000002</v>
      </c>
      <c r="BJ23" s="176">
        <v>0</v>
      </c>
      <c r="BK23" s="175">
        <f t="shared" si="71"/>
        <v>0.19</v>
      </c>
      <c r="BL23" s="175">
        <f t="shared" si="10"/>
        <v>1.12734</v>
      </c>
      <c r="BM23" s="175">
        <f t="shared" si="10"/>
        <v>1.1232899999999999</v>
      </c>
      <c r="BN23" s="175">
        <f t="shared" si="72"/>
        <v>0.14788000000000001</v>
      </c>
      <c r="BO23" s="177">
        <f>BO$12</f>
        <v>4.367E-2</v>
      </c>
      <c r="BP23" s="178">
        <f>SUM(BP13:BP14,BP16:BP22)</f>
        <v>38441095</v>
      </c>
      <c r="BQ23" s="941">
        <f t="shared" si="12"/>
        <v>42634.9</v>
      </c>
      <c r="BR23" s="179">
        <f t="shared" si="13"/>
        <v>23457.9</v>
      </c>
      <c r="BS23" s="180">
        <f t="shared" si="14"/>
        <v>41.3</v>
      </c>
      <c r="BT23" s="181">
        <f t="shared" si="73"/>
        <v>15136707</v>
      </c>
      <c r="BU23" s="181">
        <f t="shared" si="74"/>
        <v>36</v>
      </c>
      <c r="BV23" s="182">
        <f t="shared" si="75"/>
        <v>1.794</v>
      </c>
      <c r="BX23" s="168">
        <f>BY23+DF23</f>
        <v>198.98</v>
      </c>
      <c r="BY23" s="168">
        <f>CJ23*CL23*CO23*CP23*CQ23*(1+CR23+CS23+CT23+CU23)*CV23/CC23/CD23</f>
        <v>151.97999999999999</v>
      </c>
      <c r="BZ23" s="168">
        <f>CJ23*CL23*CO23*CP23*CQ23*(1+CR23+CU23)*CV23/CC23/CD23</f>
        <v>75.709999999999994</v>
      </c>
      <c r="CA23" s="168">
        <f t="shared" si="129"/>
        <v>76.27</v>
      </c>
      <c r="CB23" s="168">
        <f t="shared" si="79"/>
        <v>23.34</v>
      </c>
      <c r="CC23" s="169">
        <v>76.900000000000006</v>
      </c>
      <c r="CD23" s="170">
        <v>800</v>
      </c>
      <c r="CE23" s="171">
        <f t="shared" si="80"/>
        <v>61520</v>
      </c>
      <c r="CF23" s="152">
        <f>SUM(CF13:CF14,CF16:CF22)</f>
        <v>230769</v>
      </c>
      <c r="CG23" s="152">
        <f>SUM(CG13:CG14,CG16:CG22)</f>
        <v>1300</v>
      </c>
      <c r="CH23" s="152">
        <f>SUM(CH13:CH14,CH16:CH22)</f>
        <v>126</v>
      </c>
      <c r="CI23" s="152"/>
      <c r="CJ23" s="172">
        <f>SUM(CJ13:CJ14,CJ16:CJ22)</f>
        <v>38.270000000000003</v>
      </c>
      <c r="CK23" s="171">
        <f t="shared" si="81"/>
        <v>288</v>
      </c>
      <c r="CL23" s="173">
        <v>12</v>
      </c>
      <c r="CM23" s="939">
        <f t="shared" si="15"/>
        <v>13934</v>
      </c>
      <c r="CN23" s="940">
        <f t="shared" si="16"/>
        <v>1.01</v>
      </c>
      <c r="CO23" s="358">
        <f t="shared" si="82"/>
        <v>14073</v>
      </c>
      <c r="CP23" s="174">
        <v>1.302</v>
      </c>
      <c r="CQ23" s="175">
        <f>CQ$11</f>
        <v>1.35</v>
      </c>
      <c r="CR23" s="176">
        <v>0</v>
      </c>
      <c r="CS23" s="175">
        <f>CS$11</f>
        <v>0.35963000000000001</v>
      </c>
      <c r="CT23" s="175">
        <f>CT$11</f>
        <v>0.64778999999999998</v>
      </c>
      <c r="CU23" s="176">
        <v>0</v>
      </c>
      <c r="CV23" s="175">
        <f t="shared" si="83"/>
        <v>0.41</v>
      </c>
      <c r="CW23" s="175">
        <f t="shared" si="19"/>
        <v>1.35568</v>
      </c>
      <c r="CX23" s="175">
        <f t="shared" si="19"/>
        <v>1.1232899999999999</v>
      </c>
      <c r="CY23" s="175">
        <f t="shared" si="84"/>
        <v>0.26701000000000003</v>
      </c>
      <c r="CZ23" s="177">
        <f>CZ$12</f>
        <v>0.30834</v>
      </c>
      <c r="DA23" s="178">
        <f>SUM(DA13:DA14,DA16:DA22)</f>
        <v>40098023</v>
      </c>
      <c r="DB23" s="941">
        <f t="shared" si="21"/>
        <v>42634.9</v>
      </c>
      <c r="DC23" s="179">
        <f t="shared" si="22"/>
        <v>23636.35</v>
      </c>
      <c r="DD23" s="180">
        <f t="shared" si="23"/>
        <v>29.1</v>
      </c>
      <c r="DE23" s="181">
        <f t="shared" si="85"/>
        <v>10746465</v>
      </c>
      <c r="DF23" s="181">
        <f t="shared" si="86"/>
        <v>47</v>
      </c>
      <c r="DG23" s="182">
        <f t="shared" si="87"/>
        <v>1.62079</v>
      </c>
      <c r="DI23" s="168">
        <f>DJ23+EQ23</f>
        <v>54.08</v>
      </c>
      <c r="DJ23" s="168">
        <f>DU23*DW23*DZ23*EA23*EB23*(1+EC23+ED23+EE23+EF23)*EG23/DN23/DO23</f>
        <v>22.08</v>
      </c>
      <c r="DK23" s="168">
        <f>DU23*DW23*DZ23*EA23*EB23*(1+EC23+EF23)*EG23/DN23/DO23</f>
        <v>11.01</v>
      </c>
      <c r="DL23" s="168">
        <f t="shared" si="131"/>
        <v>11.07</v>
      </c>
      <c r="DM23" s="168">
        <f t="shared" si="91"/>
        <v>2.37</v>
      </c>
      <c r="DN23" s="169">
        <v>76.900000000000006</v>
      </c>
      <c r="DO23" s="170">
        <v>800</v>
      </c>
      <c r="DP23" s="171">
        <f t="shared" si="92"/>
        <v>61520</v>
      </c>
      <c r="DQ23" s="152">
        <f>SUM(DQ13:DQ14,DQ16:DQ22)</f>
        <v>101304</v>
      </c>
      <c r="DR23" s="152">
        <f>SUM(DR13:DR14,DR16:DR22)</f>
        <v>739</v>
      </c>
      <c r="DS23" s="152">
        <f>SUM(DS13:DS14,DS16:DS22)</f>
        <v>54</v>
      </c>
      <c r="DT23" s="152"/>
      <c r="DU23" s="172">
        <f>SUM(DU13:DU14,DU16:DU22)</f>
        <v>2.67</v>
      </c>
      <c r="DV23" s="171">
        <f t="shared" si="93"/>
        <v>127</v>
      </c>
      <c r="DW23" s="173">
        <v>12</v>
      </c>
      <c r="DX23" s="939">
        <f t="shared" si="24"/>
        <v>13934</v>
      </c>
      <c r="DY23" s="940">
        <f t="shared" si="25"/>
        <v>1.01</v>
      </c>
      <c r="DZ23" s="358">
        <f t="shared" si="94"/>
        <v>14073</v>
      </c>
      <c r="EA23" s="174">
        <v>1.302</v>
      </c>
      <c r="EB23" s="175">
        <f>EB$11</f>
        <v>1.3740000000000001</v>
      </c>
      <c r="EC23" s="176">
        <v>0</v>
      </c>
      <c r="ED23" s="175">
        <f>ED$11</f>
        <v>0.22942000000000001</v>
      </c>
      <c r="EE23" s="175">
        <f>EE$11</f>
        <v>0.77515999999999996</v>
      </c>
      <c r="EF23" s="176">
        <v>0</v>
      </c>
      <c r="EG23" s="175">
        <f t="shared" si="95"/>
        <v>0.84</v>
      </c>
      <c r="EH23" s="175">
        <f>EH$11</f>
        <v>1.2398800000000001</v>
      </c>
      <c r="EI23" s="175">
        <f>EI$11</f>
        <v>1.1232899999999999</v>
      </c>
      <c r="EJ23" s="175">
        <f t="shared" si="96"/>
        <v>0.60550999999999999</v>
      </c>
      <c r="EK23" s="177">
        <f>EK$12</f>
        <v>0.21531</v>
      </c>
      <c r="EL23" s="178">
        <f>SUM(EL13:EL14,EL16:EL22)</f>
        <v>2476883</v>
      </c>
      <c r="EM23" s="941">
        <f t="shared" si="30"/>
        <v>42634.9</v>
      </c>
      <c r="EN23" s="179">
        <f t="shared" si="31"/>
        <v>23298.6</v>
      </c>
      <c r="EO23" s="180">
        <f t="shared" si="32"/>
        <v>8.8000000000000007</v>
      </c>
      <c r="EP23" s="181">
        <f t="shared" si="97"/>
        <v>3203352</v>
      </c>
      <c r="EQ23" s="181">
        <f t="shared" si="98"/>
        <v>32</v>
      </c>
      <c r="ER23" s="182">
        <f t="shared" si="99"/>
        <v>3.90645</v>
      </c>
      <c r="ET23" s="168">
        <f>EU23+GB23</f>
        <v>93.16</v>
      </c>
      <c r="EU23" s="168">
        <f>FF23*FH23*FK23*FL23*FM23*(1+FN23+FO23+FP23+FQ23)*FR23/EY23/EZ23</f>
        <v>69.16</v>
      </c>
      <c r="EV23" s="168">
        <f>FF23*FH23*FK23*FL23*FM23*(1+FN23+FQ23)*FR23/EY23/EZ23</f>
        <v>35.04</v>
      </c>
      <c r="EW23" s="168">
        <f t="shared" si="133"/>
        <v>34.119999999999997</v>
      </c>
      <c r="EX23" s="168">
        <f t="shared" si="103"/>
        <v>0</v>
      </c>
      <c r="EY23" s="169">
        <v>76.900000000000006</v>
      </c>
      <c r="EZ23" s="170">
        <v>800</v>
      </c>
      <c r="FA23" s="171">
        <f t="shared" si="104"/>
        <v>61520</v>
      </c>
      <c r="FB23" s="152">
        <f>SUM(FB13:FB14,FB16:FB22)</f>
        <v>66420</v>
      </c>
      <c r="FC23" s="152">
        <f>SUM(FC13:FC14,FC16:FC22)</f>
        <v>570</v>
      </c>
      <c r="FD23" s="152">
        <f>SUM(FD13:FD14,FD16:FD22)</f>
        <v>55</v>
      </c>
      <c r="FE23" s="152"/>
      <c r="FF23" s="172">
        <f>SUM(FF13:FF14,FF16:FF22)</f>
        <v>7.28</v>
      </c>
      <c r="FG23" s="171">
        <f t="shared" si="105"/>
        <v>83</v>
      </c>
      <c r="FH23" s="173">
        <v>12</v>
      </c>
      <c r="FI23" s="939">
        <f t="shared" si="33"/>
        <v>13934</v>
      </c>
      <c r="FJ23" s="940">
        <f t="shared" si="34"/>
        <v>1.01</v>
      </c>
      <c r="FK23" s="358">
        <f t="shared" si="106"/>
        <v>14073</v>
      </c>
      <c r="FL23" s="174">
        <v>1.302</v>
      </c>
      <c r="FM23" s="175">
        <f>FM$11</f>
        <v>1.2470000000000001</v>
      </c>
      <c r="FN23" s="176">
        <v>0</v>
      </c>
      <c r="FO23" s="175">
        <f>FO$11</f>
        <v>0.18112</v>
      </c>
      <c r="FP23" s="175">
        <f>FP$11</f>
        <v>0.79259000000000002</v>
      </c>
      <c r="FQ23" s="176">
        <v>0</v>
      </c>
      <c r="FR23" s="175">
        <f t="shared" si="107"/>
        <v>1.08</v>
      </c>
      <c r="FS23" s="175">
        <f t="shared" si="37"/>
        <v>1.0379799999999999</v>
      </c>
      <c r="FT23" s="175">
        <f t="shared" si="37"/>
        <v>1.1232899999999999</v>
      </c>
      <c r="FU23" s="175">
        <f t="shared" si="108"/>
        <v>0.92650999999999994</v>
      </c>
      <c r="FV23" s="177">
        <f>FV$12</f>
        <v>0</v>
      </c>
      <c r="FW23" s="178">
        <f>SUM(FW13:FW14,FW16:FW22)</f>
        <v>4593607</v>
      </c>
      <c r="FX23" s="941">
        <f t="shared" si="39"/>
        <v>42634.9</v>
      </c>
      <c r="FY23" s="179">
        <f t="shared" si="40"/>
        <v>25085.87</v>
      </c>
      <c r="FZ23" s="180">
        <f t="shared" si="41"/>
        <v>4</v>
      </c>
      <c r="GA23" s="181">
        <f t="shared" si="109"/>
        <v>1567767</v>
      </c>
      <c r="GB23" s="181">
        <f t="shared" si="110"/>
        <v>24</v>
      </c>
      <c r="GC23" s="182">
        <f t="shared" si="111"/>
        <v>1.68493</v>
      </c>
      <c r="GE23" s="168">
        <f>GF23+HM23</f>
        <v>135.51</v>
      </c>
      <c r="GF23" s="168">
        <f>GQ23*GS23*GV23*GW23*GX23*(1+GY23+GZ23+HA23+HB23)*HC23/GJ23/GK23</f>
        <v>94.51</v>
      </c>
      <c r="GG23" s="168">
        <f>GQ23*GS23*GV23*GW23*GX23*(1+GY23+HB23)*HC23/GJ23/GK23</f>
        <v>48.64</v>
      </c>
      <c r="GH23" s="168">
        <f t="shared" si="135"/>
        <v>45.87</v>
      </c>
      <c r="GI23" s="168">
        <f t="shared" si="115"/>
        <v>5.61</v>
      </c>
      <c r="GJ23" s="169">
        <v>76.900000000000006</v>
      </c>
      <c r="GK23" s="170">
        <v>800</v>
      </c>
      <c r="GL23" s="171">
        <f t="shared" si="116"/>
        <v>61520</v>
      </c>
      <c r="GM23" s="152">
        <f>SUM(GM13:GM14,GM16:GM22)</f>
        <v>1351443</v>
      </c>
      <c r="GN23" s="152">
        <f>SUM(GN13:GN14,GN16:GN22)</f>
        <v>9420</v>
      </c>
      <c r="GO23" s="152">
        <f>SUM(GO13:GO14,GO16:GO22)</f>
        <v>838</v>
      </c>
      <c r="GP23" s="152" t="s">
        <v>492</v>
      </c>
      <c r="GQ23" s="172">
        <f>SUM(GQ13:GQ14,GQ16:GQ22)</f>
        <v>165.78</v>
      </c>
      <c r="GR23" s="171">
        <f t="shared" si="117"/>
        <v>1689</v>
      </c>
      <c r="GS23" s="173">
        <v>12</v>
      </c>
      <c r="GT23" s="939">
        <f t="shared" si="43"/>
        <v>13934</v>
      </c>
      <c r="GU23" s="940">
        <f t="shared" si="44"/>
        <v>1.01</v>
      </c>
      <c r="GV23" s="358">
        <f t="shared" si="118"/>
        <v>14073</v>
      </c>
      <c r="GW23" s="174">
        <v>1.302</v>
      </c>
      <c r="GX23" s="175">
        <f>GX$11</f>
        <v>1.3681000000000001</v>
      </c>
      <c r="GY23" s="176">
        <v>0</v>
      </c>
      <c r="GZ23" s="175">
        <f>GZ$11</f>
        <v>0.33133000000000001</v>
      </c>
      <c r="HA23" s="175">
        <f>HA$11</f>
        <v>0.61182000000000003</v>
      </c>
      <c r="HB23" s="176">
        <v>0</v>
      </c>
      <c r="HC23" s="175">
        <f t="shared" si="119"/>
        <v>0.06</v>
      </c>
      <c r="HD23" s="175">
        <f t="shared" si="47"/>
        <v>1.19937</v>
      </c>
      <c r="HE23" s="175">
        <f t="shared" si="47"/>
        <v>1.1232899999999999</v>
      </c>
      <c r="HF23" s="175">
        <f t="shared" si="120"/>
        <v>4.5530000000000001E-2</v>
      </c>
      <c r="HG23" s="177">
        <f>HG$12</f>
        <v>0.11525000000000001</v>
      </c>
      <c r="HH23" s="178">
        <f>SUM(HH13:HH14,HH16:HH22)</f>
        <v>138575494</v>
      </c>
      <c r="HI23" s="941">
        <f t="shared" si="49"/>
        <v>42634.9</v>
      </c>
      <c r="HJ23" s="179">
        <f t="shared" si="50"/>
        <v>23381.63</v>
      </c>
      <c r="HK23" s="180">
        <f t="shared" si="51"/>
        <v>150.19999999999999</v>
      </c>
      <c r="HL23" s="181">
        <f t="shared" si="121"/>
        <v>54870251</v>
      </c>
      <c r="HM23" s="181">
        <f t="shared" si="122"/>
        <v>41</v>
      </c>
      <c r="HN23" s="182">
        <f t="shared" si="123"/>
        <v>1.84293</v>
      </c>
      <c r="HP23" s="172">
        <f>GQ23*18</f>
        <v>2984.04</v>
      </c>
    </row>
    <row r="24" spans="1:224" s="184" customFormat="1" ht="12" x14ac:dyDescent="0.25">
      <c r="A24" s="184" t="s">
        <v>473</v>
      </c>
      <c r="O24" s="184">
        <f>SUM(O13:O15,O19:O22)</f>
        <v>671</v>
      </c>
      <c r="AH24" s="184">
        <f>SUM(AH13:AH14,AH16:AH22)</f>
        <v>67</v>
      </c>
      <c r="AI24" s="184">
        <f>SUM(AI13:AI14,AI16:AI22)</f>
        <v>24066681</v>
      </c>
      <c r="AZ24" s="184">
        <f>SUM(AZ13:AZ15,AZ19:AZ22)</f>
        <v>521</v>
      </c>
      <c r="BP24" s="184" t="e">
        <f>#REF!</f>
        <v>#REF!</v>
      </c>
      <c r="BS24" s="184">
        <f>SUM(BS13:BS14,BS16:BS22)</f>
        <v>41</v>
      </c>
      <c r="BT24" s="184">
        <f>SUM(BT13:BT14,BT16:BT22)</f>
        <v>15133863</v>
      </c>
      <c r="CK24" s="184">
        <f>SUM(CK13:CK15,CK19:CK22)</f>
        <v>289</v>
      </c>
      <c r="DA24" s="184" t="e">
        <f>#REF!</f>
        <v>#REF!</v>
      </c>
      <c r="DD24" s="184">
        <f>SUM(DD13:DD14,DD16:DD22)</f>
        <v>29</v>
      </c>
      <c r="DE24" s="184">
        <f>SUM(DE13:DE14,DE16:DE22)</f>
        <v>10746465</v>
      </c>
      <c r="DV24" s="184">
        <f>SUM(DV13:DV15,DV19:DV22)</f>
        <v>127</v>
      </c>
      <c r="EL24" s="184" t="e">
        <f>#REF!</f>
        <v>#REF!</v>
      </c>
      <c r="EO24" s="184">
        <f>SUM(EO13:EO14,EO16:EO22)</f>
        <v>9</v>
      </c>
      <c r="EP24" s="184">
        <f>SUM(EP13:EP14,EP16:EP22)</f>
        <v>3203352</v>
      </c>
      <c r="FG24" s="184">
        <f>SUM(FG13:FG15,FG19:FG22)</f>
        <v>83</v>
      </c>
      <c r="FW24" s="184" t="e">
        <f>#REF!</f>
        <v>#REF!</v>
      </c>
      <c r="FZ24" s="184">
        <f>SUM(FZ13:FZ14,FZ16:FZ22)</f>
        <v>4</v>
      </c>
      <c r="GA24" s="184">
        <f>SUM(GA13:GA14,GA16:GA22)</f>
        <v>1567767</v>
      </c>
      <c r="GR24" s="184">
        <f>SUM(GR13:GR15,GR19:GR22)</f>
        <v>1690</v>
      </c>
      <c r="HH24" s="184" t="e">
        <f>AE24+BP24+DA24+EL24+FW24</f>
        <v>#REF!</v>
      </c>
      <c r="HK24" s="184">
        <f>SUM(HK13:HK14,HK16:HK22)</f>
        <v>150</v>
      </c>
      <c r="HL24" s="184">
        <f>SUM(HL13:HL14,HL16:HL22)</f>
        <v>54868896</v>
      </c>
    </row>
    <row r="25" spans="1:224" x14ac:dyDescent="0.25">
      <c r="H25" s="70"/>
      <c r="I25" s="70"/>
      <c r="AS25" s="70"/>
      <c r="AT25" s="70"/>
      <c r="CD25" s="70"/>
      <c r="CE25" s="70"/>
      <c r="DO25" s="70"/>
      <c r="DP25" s="70"/>
      <c r="EZ25" s="70"/>
      <c r="FA25" s="70"/>
      <c r="GK25" s="70"/>
      <c r="GL25" s="70"/>
    </row>
    <row r="26" spans="1:224" x14ac:dyDescent="0.25">
      <c r="H26" s="70"/>
      <c r="I26" s="70"/>
      <c r="AS26" s="70"/>
      <c r="AT26" s="70"/>
      <c r="CD26" s="70"/>
      <c r="CE26" s="70"/>
      <c r="DO26" s="70"/>
      <c r="DP26" s="70"/>
      <c r="EZ26" s="70"/>
      <c r="FA26" s="70"/>
      <c r="GK26" s="70"/>
      <c r="GL26" s="70"/>
    </row>
    <row r="27" spans="1:224" x14ac:dyDescent="0.25">
      <c r="G27" s="117"/>
      <c r="H27" s="70"/>
      <c r="I27" s="70"/>
      <c r="AR27" s="117"/>
      <c r="AS27" s="70"/>
      <c r="AT27" s="70"/>
      <c r="CC27" s="117"/>
      <c r="CD27" s="70"/>
      <c r="CE27" s="70"/>
      <c r="DN27" s="117"/>
      <c r="DO27" s="70"/>
      <c r="DP27" s="70"/>
      <c r="EY27" s="117"/>
      <c r="EZ27" s="70"/>
      <c r="FA27" s="70"/>
      <c r="GF27" s="66" t="s">
        <v>452</v>
      </c>
      <c r="GJ27" s="117"/>
      <c r="GK27" s="70"/>
      <c r="GL27" s="70"/>
      <c r="HE27" s="1022" t="s">
        <v>275</v>
      </c>
      <c r="HF27" s="1022"/>
      <c r="HG27" s="1022"/>
      <c r="HH27" s="1022"/>
      <c r="HI27" s="1022"/>
      <c r="HJ27" s="1022"/>
      <c r="HK27" s="1022"/>
      <c r="HL27" s="1022"/>
      <c r="HM27" s="1022"/>
      <c r="HN27" s="1022"/>
    </row>
    <row r="28" spans="1:224" x14ac:dyDescent="0.25">
      <c r="H28" s="70"/>
      <c r="I28" s="70"/>
      <c r="AS28" s="70"/>
      <c r="AT28" s="70"/>
      <c r="CD28" s="70"/>
      <c r="CE28" s="70"/>
      <c r="DO28" s="70"/>
      <c r="DP28" s="70"/>
      <c r="EZ28" s="70"/>
      <c r="FA28" s="70"/>
      <c r="GK28" s="70"/>
      <c r="GL28" s="70"/>
    </row>
    <row r="29" spans="1:224" x14ac:dyDescent="0.25">
      <c r="H29" s="70"/>
      <c r="I29" s="70"/>
      <c r="AS29" s="70"/>
      <c r="AT29" s="70"/>
      <c r="CD29" s="70"/>
      <c r="CE29" s="70"/>
      <c r="DO29" s="70"/>
      <c r="DP29" s="70"/>
      <c r="EZ29" s="70"/>
      <c r="FA29" s="70"/>
      <c r="GK29" s="70"/>
      <c r="GL29" s="70"/>
    </row>
  </sheetData>
  <mergeCells count="196">
    <mergeCell ref="C3:AK3"/>
    <mergeCell ref="AN3:BV3"/>
    <mergeCell ref="BY3:DG3"/>
    <mergeCell ref="DJ3:ER3"/>
    <mergeCell ref="EU3:GC3"/>
    <mergeCell ref="GF3:HN3"/>
    <mergeCell ref="HE1:HN1"/>
    <mergeCell ref="C2:AK2"/>
    <mergeCell ref="AN2:BV2"/>
    <mergeCell ref="BY2:DG2"/>
    <mergeCell ref="DJ2:ER2"/>
    <mergeCell ref="EU2:GC2"/>
    <mergeCell ref="GF2:HN2"/>
    <mergeCell ref="C5:AK5"/>
    <mergeCell ref="AN5:BV5"/>
    <mergeCell ref="BY5:DG5"/>
    <mergeCell ref="DJ5:ER5"/>
    <mergeCell ref="EU5:GC5"/>
    <mergeCell ref="GF5:HN5"/>
    <mergeCell ref="C4:AK4"/>
    <mergeCell ref="AN4:BV4"/>
    <mergeCell ref="BY4:DG4"/>
    <mergeCell ref="DJ4:ER4"/>
    <mergeCell ref="EU4:GC4"/>
    <mergeCell ref="GF4:HN4"/>
    <mergeCell ref="HP6:HP8"/>
    <mergeCell ref="A7:A8"/>
    <mergeCell ref="B7:B8"/>
    <mergeCell ref="C7:C8"/>
    <mergeCell ref="D7:E7"/>
    <mergeCell ref="F7:F8"/>
    <mergeCell ref="G7:G8"/>
    <mergeCell ref="H7:H8"/>
    <mergeCell ref="I7:I8"/>
    <mergeCell ref="J7:J8"/>
    <mergeCell ref="B6:AK6"/>
    <mergeCell ref="AM6:BV6"/>
    <mergeCell ref="BX6:DG6"/>
    <mergeCell ref="DI6:ER6"/>
    <mergeCell ref="ET6:GC6"/>
    <mergeCell ref="GE6:HN6"/>
    <mergeCell ref="Q7:Q8"/>
    <mergeCell ref="R7:R8"/>
    <mergeCell ref="S7:S8"/>
    <mergeCell ref="T7:T8"/>
    <mergeCell ref="U7:U8"/>
    <mergeCell ref="V7:V8"/>
    <mergeCell ref="K7:K8"/>
    <mergeCell ref="L7:L8"/>
    <mergeCell ref="M7:M8"/>
    <mergeCell ref="N7:N8"/>
    <mergeCell ref="O7:O8"/>
    <mergeCell ref="P7:P8"/>
    <mergeCell ref="AF7:AK7"/>
    <mergeCell ref="AM7:AM8"/>
    <mergeCell ref="AN7:AN8"/>
    <mergeCell ref="AO7:AP7"/>
    <mergeCell ref="AQ7:AQ8"/>
    <mergeCell ref="AR7:AR8"/>
    <mergeCell ref="W7:W8"/>
    <mergeCell ref="X7:X8"/>
    <mergeCell ref="Y7:Y8"/>
    <mergeCell ref="Z7:Z8"/>
    <mergeCell ref="AA7:AC7"/>
    <mergeCell ref="AD7:AD8"/>
    <mergeCell ref="AY7:AY8"/>
    <mergeCell ref="AZ7:AZ8"/>
    <mergeCell ref="BA7:BA8"/>
    <mergeCell ref="BB7:BB8"/>
    <mergeCell ref="BC7:BC8"/>
    <mergeCell ref="BD7:BD8"/>
    <mergeCell ref="AS7:AS8"/>
    <mergeCell ref="AT7:AT8"/>
    <mergeCell ref="AU7:AU8"/>
    <mergeCell ref="AV7:AV8"/>
    <mergeCell ref="AW7:AW8"/>
    <mergeCell ref="AX7:AX8"/>
    <mergeCell ref="BK7:BK8"/>
    <mergeCell ref="BL7:BN7"/>
    <mergeCell ref="BO7:BO8"/>
    <mergeCell ref="BQ7:BV7"/>
    <mergeCell ref="BX7:BX8"/>
    <mergeCell ref="BY7:BY8"/>
    <mergeCell ref="BE7:BE8"/>
    <mergeCell ref="BF7:BF8"/>
    <mergeCell ref="BG7:BG8"/>
    <mergeCell ref="BH7:BH8"/>
    <mergeCell ref="BI7:BI8"/>
    <mergeCell ref="BJ7:BJ8"/>
    <mergeCell ref="CG7:CG8"/>
    <mergeCell ref="CH7:CH8"/>
    <mergeCell ref="CI7:CI8"/>
    <mergeCell ref="CJ7:CJ8"/>
    <mergeCell ref="CK7:CK8"/>
    <mergeCell ref="CL7:CL8"/>
    <mergeCell ref="BZ7:CA7"/>
    <mergeCell ref="CB7:CB8"/>
    <mergeCell ref="CC7:CC8"/>
    <mergeCell ref="CD7:CD8"/>
    <mergeCell ref="CE7:CE8"/>
    <mergeCell ref="CF7:CF8"/>
    <mergeCell ref="CS7:CS8"/>
    <mergeCell ref="CT7:CT8"/>
    <mergeCell ref="CU7:CU8"/>
    <mergeCell ref="CV7:CV8"/>
    <mergeCell ref="CW7:CY7"/>
    <mergeCell ref="CZ7:CZ8"/>
    <mergeCell ref="CM7:CM8"/>
    <mergeCell ref="CN7:CN8"/>
    <mergeCell ref="CO7:CO8"/>
    <mergeCell ref="CP7:CP8"/>
    <mergeCell ref="CQ7:CQ8"/>
    <mergeCell ref="CR7:CR8"/>
    <mergeCell ref="DO7:DO8"/>
    <mergeCell ref="DP7:DP8"/>
    <mergeCell ref="DQ7:DQ8"/>
    <mergeCell ref="DR7:DR8"/>
    <mergeCell ref="DS7:DS8"/>
    <mergeCell ref="DT7:DT8"/>
    <mergeCell ref="DB7:DG7"/>
    <mergeCell ref="DI7:DI8"/>
    <mergeCell ref="DJ7:DJ8"/>
    <mergeCell ref="DK7:DL7"/>
    <mergeCell ref="DM7:DM8"/>
    <mergeCell ref="DN7:DN8"/>
    <mergeCell ref="EA7:EA8"/>
    <mergeCell ref="EB7:EB8"/>
    <mergeCell ref="EC7:EC8"/>
    <mergeCell ref="ED7:ED8"/>
    <mergeCell ref="EE7:EE8"/>
    <mergeCell ref="EF7:EF8"/>
    <mergeCell ref="DU7:DU8"/>
    <mergeCell ref="DV7:DV8"/>
    <mergeCell ref="DW7:DW8"/>
    <mergeCell ref="DX7:DX8"/>
    <mergeCell ref="DY7:DY8"/>
    <mergeCell ref="DZ7:DZ8"/>
    <mergeCell ref="EV7:EW7"/>
    <mergeCell ref="EX7:EX8"/>
    <mergeCell ref="EY7:EY8"/>
    <mergeCell ref="EZ7:EZ8"/>
    <mergeCell ref="FA7:FA8"/>
    <mergeCell ref="FB7:FB8"/>
    <mergeCell ref="EG7:EG8"/>
    <mergeCell ref="EH7:EJ7"/>
    <mergeCell ref="EK7:EK8"/>
    <mergeCell ref="EM7:ER7"/>
    <mergeCell ref="ET7:ET8"/>
    <mergeCell ref="EU7:EU8"/>
    <mergeCell ref="FI7:FI8"/>
    <mergeCell ref="FJ7:FJ8"/>
    <mergeCell ref="FK7:FK8"/>
    <mergeCell ref="FL7:FL8"/>
    <mergeCell ref="FM7:FM8"/>
    <mergeCell ref="FN7:FN8"/>
    <mergeCell ref="FC7:FC8"/>
    <mergeCell ref="FD7:FD8"/>
    <mergeCell ref="FE7:FE8"/>
    <mergeCell ref="FF7:FF8"/>
    <mergeCell ref="FG7:FG8"/>
    <mergeCell ref="FH7:FH8"/>
    <mergeCell ref="FX7:GC7"/>
    <mergeCell ref="GE7:GE8"/>
    <mergeCell ref="GF7:GF8"/>
    <mergeCell ref="GG7:GH7"/>
    <mergeCell ref="GI7:GI8"/>
    <mergeCell ref="GJ7:GJ8"/>
    <mergeCell ref="FO7:FO8"/>
    <mergeCell ref="FP7:FP8"/>
    <mergeCell ref="FQ7:FQ8"/>
    <mergeCell ref="FR7:FR8"/>
    <mergeCell ref="FS7:FU7"/>
    <mergeCell ref="FV7:FV8"/>
    <mergeCell ref="GQ7:GQ8"/>
    <mergeCell ref="GR7:GR8"/>
    <mergeCell ref="GS7:GS8"/>
    <mergeCell ref="GT7:GT8"/>
    <mergeCell ref="GU7:GU8"/>
    <mergeCell ref="GV7:GV8"/>
    <mergeCell ref="GK7:GK8"/>
    <mergeCell ref="GL7:GL8"/>
    <mergeCell ref="GM7:GM8"/>
    <mergeCell ref="GN7:GN8"/>
    <mergeCell ref="GO7:GO8"/>
    <mergeCell ref="GP7:GP8"/>
    <mergeCell ref="HC7:HC8"/>
    <mergeCell ref="HD7:HF7"/>
    <mergeCell ref="HG7:HG8"/>
    <mergeCell ref="HI7:HN7"/>
    <mergeCell ref="HE27:HN27"/>
    <mergeCell ref="GW7:GW8"/>
    <mergeCell ref="GX7:GX8"/>
    <mergeCell ref="GY7:GY8"/>
    <mergeCell ref="GZ7:GZ8"/>
    <mergeCell ref="HA7:HA8"/>
    <mergeCell ref="HB7:HB8"/>
  </mergeCells>
  <pageMargins left="0" right="0" top="0" bottom="0" header="0.31496062992125984" footer="0.31496062992125984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HQ29"/>
  <sheetViews>
    <sheetView view="pageBreakPreview" zoomScale="75" zoomScaleNormal="75" zoomScaleSheetLayoutView="75" workbookViewId="0">
      <pane xSplit="1" ySplit="9" topLeftCell="GJ10" activePane="bottomRight" state="frozen"/>
      <selection pane="topRight" activeCell="C1" sqref="C1"/>
      <selection pane="bottomLeft" activeCell="A11" sqref="A11"/>
      <selection pane="bottomRight" activeCell="A19" sqref="A19"/>
    </sheetView>
  </sheetViews>
  <sheetFormatPr defaultColWidth="11.5703125" defaultRowHeight="15.75" x14ac:dyDescent="0.25"/>
  <cols>
    <col min="1" max="1" width="25.28515625" style="66" customWidth="1"/>
    <col min="2" max="3" width="12.85546875" style="66" customWidth="1"/>
    <col min="4" max="5" width="10.5703125" style="66" customWidth="1"/>
    <col min="6" max="6" width="13.7109375" style="66" customWidth="1"/>
    <col min="7" max="7" width="13.28515625" style="66" customWidth="1"/>
    <col min="8" max="8" width="10.85546875" style="66" customWidth="1"/>
    <col min="9" max="9" width="10.140625" style="66" customWidth="1"/>
    <col min="10" max="10" width="10.42578125" style="66" bestFit="1" customWidth="1"/>
    <col min="11" max="14" width="9.140625" style="66" customWidth="1"/>
    <col min="15" max="15" width="9.28515625" style="66" customWidth="1"/>
    <col min="16" max="18" width="9.140625" style="66" customWidth="1"/>
    <col min="19" max="19" width="9.7109375" style="66" customWidth="1"/>
    <col min="20" max="21" width="9.140625" style="66" customWidth="1"/>
    <col min="22" max="22" width="9.140625" style="66" hidden="1" customWidth="1"/>
    <col min="23" max="24" width="9.140625" style="66" customWidth="1"/>
    <col min="25" max="25" width="9.140625" style="66" hidden="1" customWidth="1"/>
    <col min="26" max="26" width="9.85546875" style="66" bestFit="1" customWidth="1"/>
    <col min="27" max="27" width="9.140625" style="66" customWidth="1"/>
    <col min="28" max="28" width="13.140625" style="66" customWidth="1"/>
    <col min="29" max="29" width="9.85546875" style="66" customWidth="1"/>
    <col min="30" max="30" width="9.140625" style="66" customWidth="1"/>
    <col min="31" max="36" width="11.5703125" style="66" customWidth="1"/>
    <col min="37" max="37" width="11.5703125" style="66" hidden="1" customWidth="1"/>
    <col min="38" max="38" width="2.85546875" style="66" customWidth="1"/>
    <col min="39" max="40" width="12.85546875" style="66" customWidth="1"/>
    <col min="41" max="42" width="10.5703125" style="66" customWidth="1"/>
    <col min="43" max="43" width="13.7109375" style="66" customWidth="1"/>
    <col min="44" max="44" width="13.28515625" style="66" customWidth="1"/>
    <col min="45" max="45" width="10.85546875" style="66" customWidth="1"/>
    <col min="46" max="46" width="10.140625" style="66" customWidth="1"/>
    <col min="47" max="47" width="10.42578125" style="66" bestFit="1" customWidth="1"/>
    <col min="48" max="51" width="9.140625" style="66" customWidth="1"/>
    <col min="52" max="52" width="9.28515625" style="66" customWidth="1"/>
    <col min="53" max="55" width="9.140625" style="66" customWidth="1"/>
    <col min="56" max="56" width="9.7109375" style="66" customWidth="1"/>
    <col min="57" max="58" width="9.140625" style="66" customWidth="1"/>
    <col min="59" max="59" width="9.140625" style="66" hidden="1" customWidth="1"/>
    <col min="60" max="61" width="9.140625" style="66" customWidth="1"/>
    <col min="62" max="62" width="9.140625" style="66" hidden="1" customWidth="1"/>
    <col min="63" max="63" width="9.85546875" style="66" bestFit="1" customWidth="1"/>
    <col min="64" max="64" width="9.140625" style="66" customWidth="1"/>
    <col min="65" max="65" width="13.140625" style="66" customWidth="1"/>
    <col min="66" max="66" width="9.85546875" style="66" customWidth="1"/>
    <col min="67" max="67" width="9.140625" style="66" customWidth="1"/>
    <col min="68" max="73" width="11.5703125" style="66" customWidth="1"/>
    <col min="74" max="74" width="11.5703125" style="66" hidden="1" customWidth="1"/>
    <col min="75" max="75" width="2.85546875" style="66" customWidth="1"/>
    <col min="76" max="77" width="12.85546875" style="66" customWidth="1"/>
    <col min="78" max="79" width="10.5703125" style="66" customWidth="1"/>
    <col min="80" max="80" width="13.7109375" style="66" customWidth="1"/>
    <col min="81" max="81" width="13.28515625" style="66" customWidth="1"/>
    <col min="82" max="82" width="10.85546875" style="66" customWidth="1"/>
    <col min="83" max="83" width="10.140625" style="66" customWidth="1"/>
    <col min="84" max="84" width="10.42578125" style="66" bestFit="1" customWidth="1"/>
    <col min="85" max="88" width="9.140625" style="66" customWidth="1"/>
    <col min="89" max="89" width="9.28515625" style="66" customWidth="1"/>
    <col min="90" max="92" width="9.140625" style="66" customWidth="1"/>
    <col min="93" max="93" width="9.7109375" style="66" customWidth="1"/>
    <col min="94" max="95" width="9.140625" style="66" customWidth="1"/>
    <col min="96" max="96" width="9.140625" style="66" hidden="1" customWidth="1"/>
    <col min="97" max="98" width="9.140625" style="66" customWidth="1"/>
    <col min="99" max="99" width="9.140625" style="66" hidden="1" customWidth="1"/>
    <col min="100" max="100" width="9.85546875" style="66" bestFit="1" customWidth="1"/>
    <col min="101" max="101" width="9.140625" style="66" customWidth="1"/>
    <col min="102" max="102" width="13.140625" style="66" customWidth="1"/>
    <col min="103" max="103" width="9.85546875" style="66" customWidth="1"/>
    <col min="104" max="104" width="9.140625" style="66" customWidth="1"/>
    <col min="105" max="110" width="11.5703125" style="66" customWidth="1"/>
    <col min="111" max="111" width="11.5703125" style="66" hidden="1" customWidth="1"/>
    <col min="112" max="112" width="3" style="66" customWidth="1"/>
    <col min="113" max="114" width="12.85546875" style="66" customWidth="1"/>
    <col min="115" max="116" width="10.5703125" style="66" customWidth="1"/>
    <col min="117" max="117" width="13.7109375" style="66" customWidth="1"/>
    <col min="118" max="118" width="13.28515625" style="66" customWidth="1"/>
    <col min="119" max="119" width="10.85546875" style="66" customWidth="1"/>
    <col min="120" max="120" width="10.140625" style="66" customWidth="1"/>
    <col min="121" max="121" width="10.42578125" style="66" bestFit="1" customWidth="1"/>
    <col min="122" max="125" width="9.140625" style="66" customWidth="1"/>
    <col min="126" max="126" width="9.28515625" style="66" customWidth="1"/>
    <col min="127" max="129" width="9.140625" style="66" customWidth="1"/>
    <col min="130" max="130" width="9.7109375" style="66" customWidth="1"/>
    <col min="131" max="132" width="9.140625" style="66" customWidth="1"/>
    <col min="133" max="133" width="9.140625" style="66" hidden="1" customWidth="1"/>
    <col min="134" max="135" width="9.140625" style="66" customWidth="1"/>
    <col min="136" max="136" width="9.140625" style="66" hidden="1" customWidth="1"/>
    <col min="137" max="137" width="9.85546875" style="66" bestFit="1" customWidth="1"/>
    <col min="138" max="138" width="9.140625" style="66" customWidth="1"/>
    <col min="139" max="139" width="13.140625" style="66" customWidth="1"/>
    <col min="140" max="140" width="9.85546875" style="66" customWidth="1"/>
    <col min="141" max="141" width="9.140625" style="66" customWidth="1"/>
    <col min="142" max="147" width="11.5703125" style="66" customWidth="1"/>
    <col min="148" max="148" width="11.5703125" style="66" hidden="1" customWidth="1"/>
    <col min="149" max="149" width="3" style="66" customWidth="1"/>
    <col min="150" max="151" width="12.85546875" style="66" customWidth="1"/>
    <col min="152" max="153" width="10.5703125" style="66" customWidth="1"/>
    <col min="154" max="154" width="13.7109375" style="66" customWidth="1"/>
    <col min="155" max="155" width="13.28515625" style="66" customWidth="1"/>
    <col min="156" max="156" width="10.85546875" style="66" customWidth="1"/>
    <col min="157" max="157" width="10.140625" style="66" customWidth="1"/>
    <col min="158" max="158" width="10.42578125" style="66" bestFit="1" customWidth="1"/>
    <col min="159" max="162" width="9.140625" style="66" customWidth="1"/>
    <col min="163" max="163" width="9.28515625" style="66" customWidth="1"/>
    <col min="164" max="166" width="9.140625" style="66" customWidth="1"/>
    <col min="167" max="167" width="9.7109375" style="66" customWidth="1"/>
    <col min="168" max="169" width="9.140625" style="66" customWidth="1"/>
    <col min="170" max="170" width="9.140625" style="66" hidden="1" customWidth="1"/>
    <col min="171" max="172" width="9.140625" style="66" customWidth="1"/>
    <col min="173" max="173" width="9.140625" style="66" hidden="1" customWidth="1"/>
    <col min="174" max="174" width="9.85546875" style="66" bestFit="1" customWidth="1"/>
    <col min="175" max="175" width="9.140625" style="66" customWidth="1"/>
    <col min="176" max="176" width="13.140625" style="66" customWidth="1"/>
    <col min="177" max="177" width="9.85546875" style="66" customWidth="1"/>
    <col min="178" max="178" width="9.140625" style="66" customWidth="1"/>
    <col min="179" max="184" width="11.5703125" style="66" customWidth="1"/>
    <col min="185" max="185" width="11.5703125" style="66" hidden="1" customWidth="1"/>
    <col min="186" max="186" width="2.85546875" style="66" customWidth="1"/>
    <col min="187" max="188" width="12.85546875" style="66" customWidth="1"/>
    <col min="189" max="190" width="10.5703125" style="66" customWidth="1"/>
    <col min="191" max="191" width="13.7109375" style="66" customWidth="1"/>
    <col min="192" max="192" width="13.28515625" style="66" customWidth="1"/>
    <col min="193" max="193" width="10.85546875" style="66" customWidth="1"/>
    <col min="194" max="194" width="10.140625" style="66" customWidth="1"/>
    <col min="195" max="195" width="10.42578125" style="66" bestFit="1" customWidth="1"/>
    <col min="196" max="199" width="9.140625" style="66" customWidth="1"/>
    <col min="200" max="200" width="9.28515625" style="66" customWidth="1"/>
    <col min="201" max="203" width="9.140625" style="66" customWidth="1"/>
    <col min="204" max="204" width="9.7109375" style="66" customWidth="1"/>
    <col min="205" max="206" width="9.140625" style="66" customWidth="1"/>
    <col min="207" max="207" width="9.140625" style="66" hidden="1" customWidth="1"/>
    <col min="208" max="209" width="9.140625" style="66" customWidth="1"/>
    <col min="210" max="210" width="9.140625" style="66" hidden="1" customWidth="1"/>
    <col min="211" max="211" width="9.85546875" style="66" bestFit="1" customWidth="1"/>
    <col min="212" max="212" width="9.140625" style="66" customWidth="1"/>
    <col min="213" max="213" width="13.140625" style="66" customWidth="1"/>
    <col min="214" max="214" width="9.85546875" style="66" customWidth="1"/>
    <col min="215" max="215" width="9.140625" style="66" customWidth="1"/>
    <col min="216" max="218" width="11.5703125" style="66" customWidth="1"/>
    <col min="219" max="219" width="12.7109375" style="66" customWidth="1"/>
    <col min="220" max="221" width="11.5703125" style="66" customWidth="1"/>
    <col min="222" max="222" width="11.5703125" style="66" hidden="1" customWidth="1"/>
    <col min="223" max="223" width="2.28515625" style="66" customWidth="1"/>
    <col min="224" max="224" width="9.140625" style="66" customWidth="1"/>
    <col min="225" max="16384" width="11.5703125" style="66"/>
  </cols>
  <sheetData>
    <row r="1" spans="1:225" x14ac:dyDescent="0.25">
      <c r="A1" s="1"/>
      <c r="B1" s="1"/>
      <c r="C1" s="1"/>
      <c r="HE1" s="1014" t="s">
        <v>359</v>
      </c>
      <c r="HF1" s="1014"/>
      <c r="HG1" s="1014"/>
      <c r="HH1" s="1014"/>
      <c r="HI1" s="1014"/>
      <c r="HJ1" s="1014"/>
      <c r="HK1" s="1014"/>
      <c r="HL1" s="1014"/>
      <c r="HM1" s="1014"/>
      <c r="HN1" s="1014"/>
    </row>
    <row r="2" spans="1:225" x14ac:dyDescent="0.25">
      <c r="A2" s="366"/>
      <c r="B2" s="366"/>
      <c r="C2" s="1014" t="s">
        <v>357</v>
      </c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U2" s="1014"/>
      <c r="V2" s="1014"/>
      <c r="W2" s="1014"/>
      <c r="X2" s="1014"/>
      <c r="Y2" s="1014"/>
      <c r="Z2" s="1014"/>
      <c r="AA2" s="1014"/>
      <c r="AB2" s="1014"/>
      <c r="AC2" s="1014"/>
      <c r="AD2" s="1014"/>
      <c r="AE2" s="1014"/>
      <c r="AF2" s="1014"/>
      <c r="AG2" s="1014"/>
      <c r="AH2" s="1014"/>
      <c r="AI2" s="1014"/>
      <c r="AJ2" s="1014"/>
      <c r="AK2" s="1014"/>
      <c r="AN2" s="1014" t="s">
        <v>357</v>
      </c>
      <c r="AO2" s="1014"/>
      <c r="AP2" s="1014"/>
      <c r="AQ2" s="1014"/>
      <c r="AR2" s="1014"/>
      <c r="AS2" s="1014"/>
      <c r="AT2" s="1014"/>
      <c r="AU2" s="1014"/>
      <c r="AV2" s="1014"/>
      <c r="AW2" s="1014"/>
      <c r="AX2" s="1014"/>
      <c r="AY2" s="1014"/>
      <c r="AZ2" s="1014"/>
      <c r="BA2" s="1014"/>
      <c r="BB2" s="1014"/>
      <c r="BC2" s="1014"/>
      <c r="BD2" s="1014"/>
      <c r="BE2" s="1014"/>
      <c r="BF2" s="1014"/>
      <c r="BG2" s="1014"/>
      <c r="BH2" s="1014"/>
      <c r="BI2" s="1014"/>
      <c r="BJ2" s="1014"/>
      <c r="BK2" s="1014"/>
      <c r="BL2" s="1014"/>
      <c r="BM2" s="1014"/>
      <c r="BN2" s="1014"/>
      <c r="BO2" s="1014"/>
      <c r="BP2" s="1014"/>
      <c r="BQ2" s="1014"/>
      <c r="BR2" s="1014"/>
      <c r="BS2" s="1014"/>
      <c r="BT2" s="1014"/>
      <c r="BU2" s="1014"/>
      <c r="BV2" s="1014"/>
      <c r="BY2" s="1014" t="s">
        <v>357</v>
      </c>
      <c r="BZ2" s="1014"/>
      <c r="CA2" s="1014"/>
      <c r="CB2" s="1014"/>
      <c r="CC2" s="1014"/>
      <c r="CD2" s="1014"/>
      <c r="CE2" s="1014"/>
      <c r="CF2" s="1014"/>
      <c r="CG2" s="1014"/>
      <c r="CH2" s="1014"/>
      <c r="CI2" s="1014"/>
      <c r="CJ2" s="1014"/>
      <c r="CK2" s="1014"/>
      <c r="CL2" s="1014"/>
      <c r="CM2" s="1014"/>
      <c r="CN2" s="1014"/>
      <c r="CO2" s="1014"/>
      <c r="CP2" s="1014"/>
      <c r="CQ2" s="1014"/>
      <c r="CR2" s="1014"/>
      <c r="CS2" s="1014"/>
      <c r="CT2" s="1014"/>
      <c r="CU2" s="1014"/>
      <c r="CV2" s="1014"/>
      <c r="CW2" s="1014"/>
      <c r="CX2" s="1014"/>
      <c r="CY2" s="1014"/>
      <c r="CZ2" s="1014"/>
      <c r="DA2" s="1014"/>
      <c r="DB2" s="1014"/>
      <c r="DC2" s="1014"/>
      <c r="DD2" s="1014"/>
      <c r="DE2" s="1014"/>
      <c r="DF2" s="1014"/>
      <c r="DG2" s="1014"/>
      <c r="DJ2" s="1014" t="s">
        <v>357</v>
      </c>
      <c r="DK2" s="1014"/>
      <c r="DL2" s="1014"/>
      <c r="DM2" s="1014"/>
      <c r="DN2" s="1014"/>
      <c r="DO2" s="1014"/>
      <c r="DP2" s="1014"/>
      <c r="DQ2" s="1014"/>
      <c r="DR2" s="1014"/>
      <c r="DS2" s="1014"/>
      <c r="DT2" s="1014"/>
      <c r="DU2" s="1014"/>
      <c r="DV2" s="1014"/>
      <c r="DW2" s="1014"/>
      <c r="DX2" s="1014"/>
      <c r="DY2" s="1014"/>
      <c r="DZ2" s="1014"/>
      <c r="EA2" s="1014"/>
      <c r="EB2" s="1014"/>
      <c r="EC2" s="1014"/>
      <c r="ED2" s="1014"/>
      <c r="EE2" s="1014"/>
      <c r="EF2" s="1014"/>
      <c r="EG2" s="1014"/>
      <c r="EH2" s="1014"/>
      <c r="EI2" s="1014"/>
      <c r="EJ2" s="1014"/>
      <c r="EK2" s="1014"/>
      <c r="EL2" s="1014"/>
      <c r="EM2" s="1014"/>
      <c r="EN2" s="1014"/>
      <c r="EO2" s="1014"/>
      <c r="EP2" s="1014"/>
      <c r="EQ2" s="1014"/>
      <c r="ER2" s="1014"/>
      <c r="EU2" s="1014" t="s">
        <v>357</v>
      </c>
      <c r="EV2" s="1014"/>
      <c r="EW2" s="1014"/>
      <c r="EX2" s="1014"/>
      <c r="EY2" s="1014"/>
      <c r="EZ2" s="1014"/>
      <c r="FA2" s="1014"/>
      <c r="FB2" s="1014"/>
      <c r="FC2" s="1014"/>
      <c r="FD2" s="1014"/>
      <c r="FE2" s="1014"/>
      <c r="FF2" s="1014"/>
      <c r="FG2" s="1014"/>
      <c r="FH2" s="1014"/>
      <c r="FI2" s="1014"/>
      <c r="FJ2" s="1014"/>
      <c r="FK2" s="1014"/>
      <c r="FL2" s="1014"/>
      <c r="FM2" s="1014"/>
      <c r="FN2" s="1014"/>
      <c r="FO2" s="1014"/>
      <c r="FP2" s="1014"/>
      <c r="FQ2" s="1014"/>
      <c r="FR2" s="1014"/>
      <c r="FS2" s="1014"/>
      <c r="FT2" s="1014"/>
      <c r="FU2" s="1014"/>
      <c r="FV2" s="1014"/>
      <c r="FW2" s="1014"/>
      <c r="FX2" s="1014"/>
      <c r="FY2" s="1014"/>
      <c r="FZ2" s="1014"/>
      <c r="GA2" s="1014"/>
      <c r="GB2" s="1014"/>
      <c r="GC2" s="1014"/>
      <c r="GF2" s="1014" t="s">
        <v>357</v>
      </c>
      <c r="GG2" s="1014"/>
      <c r="GH2" s="1014"/>
      <c r="GI2" s="1014"/>
      <c r="GJ2" s="1014"/>
      <c r="GK2" s="1014"/>
      <c r="GL2" s="1014"/>
      <c r="GM2" s="1014"/>
      <c r="GN2" s="1014"/>
      <c r="GO2" s="1014"/>
      <c r="GP2" s="1014"/>
      <c r="GQ2" s="1014"/>
      <c r="GR2" s="1014"/>
      <c r="GS2" s="1014"/>
      <c r="GT2" s="1014"/>
      <c r="GU2" s="1014"/>
      <c r="GV2" s="1014"/>
      <c r="GW2" s="1014"/>
      <c r="GX2" s="1014"/>
      <c r="GY2" s="1014"/>
      <c r="GZ2" s="1014"/>
      <c r="HA2" s="1014"/>
      <c r="HB2" s="1014"/>
      <c r="HC2" s="1014"/>
      <c r="HD2" s="1014"/>
      <c r="HE2" s="1014"/>
      <c r="HF2" s="1014"/>
      <c r="HG2" s="1014"/>
      <c r="HH2" s="1014"/>
      <c r="HI2" s="1014"/>
      <c r="HJ2" s="1014"/>
      <c r="HK2" s="1014"/>
      <c r="HL2" s="1014"/>
      <c r="HM2" s="1014"/>
      <c r="HN2" s="1014"/>
    </row>
    <row r="3" spans="1:225" ht="15.75" customHeight="1" x14ac:dyDescent="0.25">
      <c r="A3" s="365"/>
      <c r="B3" s="365"/>
      <c r="C3" s="985" t="s">
        <v>358</v>
      </c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985"/>
      <c r="O3" s="985"/>
      <c r="P3" s="985"/>
      <c r="Q3" s="985"/>
      <c r="R3" s="985"/>
      <c r="S3" s="985"/>
      <c r="T3" s="985"/>
      <c r="U3" s="985"/>
      <c r="V3" s="985"/>
      <c r="W3" s="985"/>
      <c r="X3" s="985"/>
      <c r="Y3" s="985"/>
      <c r="Z3" s="985"/>
      <c r="AA3" s="985"/>
      <c r="AB3" s="985"/>
      <c r="AC3" s="985"/>
      <c r="AD3" s="985"/>
      <c r="AE3" s="985"/>
      <c r="AF3" s="985"/>
      <c r="AG3" s="985"/>
      <c r="AH3" s="985"/>
      <c r="AI3" s="985"/>
      <c r="AJ3" s="985"/>
      <c r="AK3" s="985"/>
      <c r="AN3" s="985" t="s">
        <v>358</v>
      </c>
      <c r="AO3" s="985"/>
      <c r="AP3" s="985"/>
      <c r="AQ3" s="985"/>
      <c r="AR3" s="985"/>
      <c r="AS3" s="985"/>
      <c r="AT3" s="985"/>
      <c r="AU3" s="985"/>
      <c r="AV3" s="985"/>
      <c r="AW3" s="985"/>
      <c r="AX3" s="985"/>
      <c r="AY3" s="985"/>
      <c r="AZ3" s="985"/>
      <c r="BA3" s="985"/>
      <c r="BB3" s="985"/>
      <c r="BC3" s="985"/>
      <c r="BD3" s="985"/>
      <c r="BE3" s="985"/>
      <c r="BF3" s="985"/>
      <c r="BG3" s="985"/>
      <c r="BH3" s="985"/>
      <c r="BI3" s="985"/>
      <c r="BJ3" s="985"/>
      <c r="BK3" s="985"/>
      <c r="BL3" s="985"/>
      <c r="BM3" s="985"/>
      <c r="BN3" s="985"/>
      <c r="BO3" s="985"/>
      <c r="BP3" s="985"/>
      <c r="BQ3" s="985"/>
      <c r="BR3" s="985"/>
      <c r="BS3" s="985"/>
      <c r="BT3" s="985"/>
      <c r="BU3" s="985"/>
      <c r="BV3" s="985"/>
      <c r="BY3" s="985" t="s">
        <v>358</v>
      </c>
      <c r="BZ3" s="985"/>
      <c r="CA3" s="985"/>
      <c r="CB3" s="985"/>
      <c r="CC3" s="985"/>
      <c r="CD3" s="985"/>
      <c r="CE3" s="985"/>
      <c r="CF3" s="985"/>
      <c r="CG3" s="985"/>
      <c r="CH3" s="985"/>
      <c r="CI3" s="985"/>
      <c r="CJ3" s="985"/>
      <c r="CK3" s="985"/>
      <c r="CL3" s="985"/>
      <c r="CM3" s="985"/>
      <c r="CN3" s="985"/>
      <c r="CO3" s="985"/>
      <c r="CP3" s="985"/>
      <c r="CQ3" s="985"/>
      <c r="CR3" s="985"/>
      <c r="CS3" s="985"/>
      <c r="CT3" s="985"/>
      <c r="CU3" s="985"/>
      <c r="CV3" s="985"/>
      <c r="CW3" s="985"/>
      <c r="CX3" s="985"/>
      <c r="CY3" s="985"/>
      <c r="CZ3" s="985"/>
      <c r="DA3" s="985"/>
      <c r="DB3" s="985"/>
      <c r="DC3" s="985"/>
      <c r="DD3" s="985"/>
      <c r="DE3" s="985"/>
      <c r="DF3" s="985"/>
      <c r="DG3" s="985"/>
      <c r="DJ3" s="985" t="s">
        <v>358</v>
      </c>
      <c r="DK3" s="985"/>
      <c r="DL3" s="985"/>
      <c r="DM3" s="985"/>
      <c r="DN3" s="985"/>
      <c r="DO3" s="985"/>
      <c r="DP3" s="985"/>
      <c r="DQ3" s="985"/>
      <c r="DR3" s="985"/>
      <c r="DS3" s="985"/>
      <c r="DT3" s="985"/>
      <c r="DU3" s="985"/>
      <c r="DV3" s="985"/>
      <c r="DW3" s="985"/>
      <c r="DX3" s="985"/>
      <c r="DY3" s="985"/>
      <c r="DZ3" s="985"/>
      <c r="EA3" s="985"/>
      <c r="EB3" s="985"/>
      <c r="EC3" s="985"/>
      <c r="ED3" s="985"/>
      <c r="EE3" s="985"/>
      <c r="EF3" s="985"/>
      <c r="EG3" s="985"/>
      <c r="EH3" s="985"/>
      <c r="EI3" s="985"/>
      <c r="EJ3" s="985"/>
      <c r="EK3" s="985"/>
      <c r="EL3" s="985"/>
      <c r="EM3" s="985"/>
      <c r="EN3" s="985"/>
      <c r="EO3" s="985"/>
      <c r="EP3" s="985"/>
      <c r="EQ3" s="985"/>
      <c r="ER3" s="985"/>
      <c r="EU3" s="985" t="s">
        <v>358</v>
      </c>
      <c r="EV3" s="985"/>
      <c r="EW3" s="985"/>
      <c r="EX3" s="985"/>
      <c r="EY3" s="985"/>
      <c r="EZ3" s="985"/>
      <c r="FA3" s="985"/>
      <c r="FB3" s="985"/>
      <c r="FC3" s="985"/>
      <c r="FD3" s="985"/>
      <c r="FE3" s="985"/>
      <c r="FF3" s="985"/>
      <c r="FG3" s="985"/>
      <c r="FH3" s="985"/>
      <c r="FI3" s="985"/>
      <c r="FJ3" s="985"/>
      <c r="FK3" s="985"/>
      <c r="FL3" s="985"/>
      <c r="FM3" s="985"/>
      <c r="FN3" s="985"/>
      <c r="FO3" s="985"/>
      <c r="FP3" s="985"/>
      <c r="FQ3" s="985"/>
      <c r="FR3" s="985"/>
      <c r="FS3" s="985"/>
      <c r="FT3" s="985"/>
      <c r="FU3" s="985"/>
      <c r="FV3" s="985"/>
      <c r="FW3" s="985"/>
      <c r="FX3" s="985"/>
      <c r="FY3" s="985"/>
      <c r="FZ3" s="985"/>
      <c r="GA3" s="985"/>
      <c r="GB3" s="985"/>
      <c r="GC3" s="985"/>
      <c r="GF3" s="985" t="s">
        <v>358</v>
      </c>
      <c r="GG3" s="985"/>
      <c r="GH3" s="985"/>
      <c r="GI3" s="985"/>
      <c r="GJ3" s="985"/>
      <c r="GK3" s="985"/>
      <c r="GL3" s="985"/>
      <c r="GM3" s="985"/>
      <c r="GN3" s="985"/>
      <c r="GO3" s="985"/>
      <c r="GP3" s="985"/>
      <c r="GQ3" s="985"/>
      <c r="GR3" s="985"/>
      <c r="GS3" s="985"/>
      <c r="GT3" s="985"/>
      <c r="GU3" s="985"/>
      <c r="GV3" s="985"/>
      <c r="GW3" s="985"/>
      <c r="GX3" s="985"/>
      <c r="GY3" s="985"/>
      <c r="GZ3" s="985"/>
      <c r="HA3" s="985"/>
      <c r="HB3" s="985"/>
      <c r="HC3" s="985"/>
      <c r="HD3" s="985"/>
      <c r="HE3" s="985"/>
      <c r="HF3" s="985"/>
      <c r="HG3" s="985"/>
      <c r="HH3" s="985"/>
      <c r="HI3" s="985"/>
      <c r="HJ3" s="985"/>
      <c r="HK3" s="985"/>
      <c r="HL3" s="985"/>
      <c r="HM3" s="985"/>
      <c r="HN3" s="985"/>
    </row>
    <row r="4" spans="1:225" x14ac:dyDescent="0.25">
      <c r="A4" s="367"/>
      <c r="B4" s="367"/>
      <c r="C4" s="1015" t="s">
        <v>239</v>
      </c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N4" s="1015" t="s">
        <v>239</v>
      </c>
      <c r="AO4" s="1015"/>
      <c r="AP4" s="1015"/>
      <c r="AQ4" s="1015"/>
      <c r="AR4" s="1015"/>
      <c r="AS4" s="1015"/>
      <c r="AT4" s="1015"/>
      <c r="AU4" s="1015"/>
      <c r="AV4" s="1015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5"/>
      <c r="BM4" s="1015"/>
      <c r="BN4" s="1015"/>
      <c r="BO4" s="1015"/>
      <c r="BP4" s="1015"/>
      <c r="BQ4" s="1015"/>
      <c r="BR4" s="1015"/>
      <c r="BS4" s="1015"/>
      <c r="BT4" s="1015"/>
      <c r="BU4" s="1015"/>
      <c r="BV4" s="1015"/>
      <c r="BY4" s="1015" t="s">
        <v>239</v>
      </c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J4" s="1015" t="s">
        <v>239</v>
      </c>
      <c r="DK4" s="1015"/>
      <c r="DL4" s="1015"/>
      <c r="DM4" s="1015"/>
      <c r="DN4" s="1015"/>
      <c r="DO4" s="1015"/>
      <c r="DP4" s="1015"/>
      <c r="DQ4" s="1015"/>
      <c r="DR4" s="1015"/>
      <c r="DS4" s="1015"/>
      <c r="DT4" s="1015"/>
      <c r="DU4" s="1015"/>
      <c r="DV4" s="1015"/>
      <c r="DW4" s="1015"/>
      <c r="DX4" s="1015"/>
      <c r="DY4" s="1015"/>
      <c r="DZ4" s="1015"/>
      <c r="EA4" s="1015"/>
      <c r="EB4" s="1015"/>
      <c r="EC4" s="1015"/>
      <c r="ED4" s="1015"/>
      <c r="EE4" s="1015"/>
      <c r="EF4" s="1015"/>
      <c r="EG4" s="1015"/>
      <c r="EH4" s="1015"/>
      <c r="EI4" s="1015"/>
      <c r="EJ4" s="1015"/>
      <c r="EK4" s="1015"/>
      <c r="EL4" s="1015"/>
      <c r="EM4" s="1015"/>
      <c r="EN4" s="1015"/>
      <c r="EO4" s="1015"/>
      <c r="EP4" s="1015"/>
      <c r="EQ4" s="1015"/>
      <c r="ER4" s="1015"/>
      <c r="EU4" s="1015" t="s">
        <v>239</v>
      </c>
      <c r="EV4" s="1015"/>
      <c r="EW4" s="1015"/>
      <c r="EX4" s="1015"/>
      <c r="EY4" s="1015"/>
      <c r="EZ4" s="1015"/>
      <c r="FA4" s="1015"/>
      <c r="FB4" s="1015"/>
      <c r="FC4" s="1015"/>
      <c r="FD4" s="1015"/>
      <c r="FE4" s="1015"/>
      <c r="FF4" s="1015"/>
      <c r="FG4" s="1015"/>
      <c r="FH4" s="1015"/>
      <c r="FI4" s="1015"/>
      <c r="FJ4" s="1015"/>
      <c r="FK4" s="1015"/>
      <c r="FL4" s="1015"/>
      <c r="FM4" s="1015"/>
      <c r="FN4" s="1015"/>
      <c r="FO4" s="1015"/>
      <c r="FP4" s="1015"/>
      <c r="FQ4" s="1015"/>
      <c r="FR4" s="1015"/>
      <c r="FS4" s="1015"/>
      <c r="FT4" s="1015"/>
      <c r="FU4" s="1015"/>
      <c r="FV4" s="1015"/>
      <c r="FW4" s="1015"/>
      <c r="FX4" s="1015"/>
      <c r="FY4" s="1015"/>
      <c r="FZ4" s="1015"/>
      <c r="GA4" s="1015"/>
      <c r="GB4" s="1015"/>
      <c r="GC4" s="1015"/>
      <c r="GF4" s="1015" t="s">
        <v>239</v>
      </c>
      <c r="GG4" s="1015"/>
      <c r="GH4" s="1015"/>
      <c r="GI4" s="1015"/>
      <c r="GJ4" s="1015"/>
      <c r="GK4" s="1015"/>
      <c r="GL4" s="1015"/>
      <c r="GM4" s="1015"/>
      <c r="GN4" s="1015"/>
      <c r="GO4" s="1015"/>
      <c r="GP4" s="1015"/>
      <c r="GQ4" s="1015"/>
      <c r="GR4" s="1015"/>
      <c r="GS4" s="1015"/>
      <c r="GT4" s="1015"/>
      <c r="GU4" s="1015"/>
      <c r="GV4" s="1015"/>
      <c r="GW4" s="1015"/>
      <c r="GX4" s="1015"/>
      <c r="GY4" s="1015"/>
      <c r="GZ4" s="1015"/>
      <c r="HA4" s="1015"/>
      <c r="HB4" s="1015"/>
      <c r="HC4" s="1015"/>
      <c r="HD4" s="1015"/>
      <c r="HE4" s="1015"/>
      <c r="HF4" s="1015"/>
      <c r="HG4" s="1015"/>
      <c r="HH4" s="1015"/>
      <c r="HI4" s="1015"/>
      <c r="HJ4" s="1015"/>
      <c r="HK4" s="1015"/>
      <c r="HL4" s="1015"/>
      <c r="HM4" s="1015"/>
      <c r="HN4" s="1015"/>
    </row>
    <row r="5" spans="1:225" ht="15.75" customHeight="1" x14ac:dyDescent="0.25">
      <c r="A5" s="368"/>
      <c r="B5" s="368"/>
      <c r="C5" s="1016" t="s">
        <v>266</v>
      </c>
      <c r="D5" s="1016"/>
      <c r="E5" s="1016"/>
      <c r="F5" s="1016"/>
      <c r="G5" s="1016"/>
      <c r="H5" s="1016"/>
      <c r="I5" s="1016"/>
      <c r="J5" s="1016"/>
      <c r="K5" s="1016"/>
      <c r="L5" s="1016"/>
      <c r="M5" s="1016"/>
      <c r="N5" s="1016"/>
      <c r="O5" s="1016"/>
      <c r="P5" s="1016"/>
      <c r="Q5" s="1016"/>
      <c r="R5" s="1016"/>
      <c r="S5" s="1016"/>
      <c r="T5" s="1016"/>
      <c r="U5" s="1016"/>
      <c r="V5" s="1016"/>
      <c r="W5" s="1016"/>
      <c r="X5" s="1016"/>
      <c r="Y5" s="1016"/>
      <c r="Z5" s="1016"/>
      <c r="AA5" s="1016"/>
      <c r="AB5" s="1016"/>
      <c r="AC5" s="1016"/>
      <c r="AD5" s="1016"/>
      <c r="AE5" s="1016"/>
      <c r="AF5" s="1016"/>
      <c r="AG5" s="1016"/>
      <c r="AH5" s="1016"/>
      <c r="AI5" s="1016"/>
      <c r="AJ5" s="1016"/>
      <c r="AK5" s="1016"/>
      <c r="AN5" s="1016" t="s">
        <v>266</v>
      </c>
      <c r="AO5" s="1016"/>
      <c r="AP5" s="1016"/>
      <c r="AQ5" s="1016"/>
      <c r="AR5" s="1016"/>
      <c r="AS5" s="1016"/>
      <c r="AT5" s="1016"/>
      <c r="AU5" s="1016"/>
      <c r="AV5" s="1016"/>
      <c r="AW5" s="1016"/>
      <c r="AX5" s="1016"/>
      <c r="AY5" s="1016"/>
      <c r="AZ5" s="1016"/>
      <c r="BA5" s="1016"/>
      <c r="BB5" s="1016"/>
      <c r="BC5" s="1016"/>
      <c r="BD5" s="1016"/>
      <c r="BE5" s="1016"/>
      <c r="BF5" s="1016"/>
      <c r="BG5" s="1016"/>
      <c r="BH5" s="1016"/>
      <c r="BI5" s="1016"/>
      <c r="BJ5" s="1016"/>
      <c r="BK5" s="1016"/>
      <c r="BL5" s="1016"/>
      <c r="BM5" s="1016"/>
      <c r="BN5" s="1016"/>
      <c r="BO5" s="1016"/>
      <c r="BP5" s="1016"/>
      <c r="BQ5" s="1016"/>
      <c r="BR5" s="1016"/>
      <c r="BS5" s="1016"/>
      <c r="BT5" s="1016"/>
      <c r="BU5" s="1016"/>
      <c r="BV5" s="1016"/>
      <c r="BY5" s="1016" t="s">
        <v>266</v>
      </c>
      <c r="BZ5" s="1016"/>
      <c r="CA5" s="1016"/>
      <c r="CB5" s="1016"/>
      <c r="CC5" s="1016"/>
      <c r="CD5" s="1016"/>
      <c r="CE5" s="1016"/>
      <c r="CF5" s="1016"/>
      <c r="CG5" s="1016"/>
      <c r="CH5" s="1016"/>
      <c r="CI5" s="1016"/>
      <c r="CJ5" s="1016"/>
      <c r="CK5" s="1016"/>
      <c r="CL5" s="1016"/>
      <c r="CM5" s="1016"/>
      <c r="CN5" s="1016"/>
      <c r="CO5" s="1016"/>
      <c r="CP5" s="1016"/>
      <c r="CQ5" s="1016"/>
      <c r="CR5" s="1016"/>
      <c r="CS5" s="1016"/>
      <c r="CT5" s="1016"/>
      <c r="CU5" s="1016"/>
      <c r="CV5" s="1016"/>
      <c r="CW5" s="1016"/>
      <c r="CX5" s="1016"/>
      <c r="CY5" s="1016"/>
      <c r="CZ5" s="1016"/>
      <c r="DA5" s="1016"/>
      <c r="DB5" s="1016"/>
      <c r="DC5" s="1016"/>
      <c r="DD5" s="1016"/>
      <c r="DE5" s="1016"/>
      <c r="DF5" s="1016"/>
      <c r="DG5" s="1016"/>
      <c r="DJ5" s="1016" t="s">
        <v>266</v>
      </c>
      <c r="DK5" s="1016"/>
      <c r="DL5" s="1016"/>
      <c r="DM5" s="1016"/>
      <c r="DN5" s="1016"/>
      <c r="DO5" s="1016"/>
      <c r="DP5" s="1016"/>
      <c r="DQ5" s="1016"/>
      <c r="DR5" s="1016"/>
      <c r="DS5" s="1016"/>
      <c r="DT5" s="1016"/>
      <c r="DU5" s="1016"/>
      <c r="DV5" s="1016"/>
      <c r="DW5" s="1016"/>
      <c r="DX5" s="1016"/>
      <c r="DY5" s="1016"/>
      <c r="DZ5" s="1016"/>
      <c r="EA5" s="1016"/>
      <c r="EB5" s="1016"/>
      <c r="EC5" s="1016"/>
      <c r="ED5" s="1016"/>
      <c r="EE5" s="1016"/>
      <c r="EF5" s="1016"/>
      <c r="EG5" s="1016"/>
      <c r="EH5" s="1016"/>
      <c r="EI5" s="1016"/>
      <c r="EJ5" s="1016"/>
      <c r="EK5" s="1016"/>
      <c r="EL5" s="1016"/>
      <c r="EM5" s="1016"/>
      <c r="EN5" s="1016"/>
      <c r="EO5" s="1016"/>
      <c r="EP5" s="1016"/>
      <c r="EQ5" s="1016"/>
      <c r="ER5" s="1016"/>
      <c r="EU5" s="1016" t="s">
        <v>266</v>
      </c>
      <c r="EV5" s="1016"/>
      <c r="EW5" s="1016"/>
      <c r="EX5" s="1016"/>
      <c r="EY5" s="1016"/>
      <c r="EZ5" s="1016"/>
      <c r="FA5" s="1016"/>
      <c r="FB5" s="1016"/>
      <c r="FC5" s="1016"/>
      <c r="FD5" s="1016"/>
      <c r="FE5" s="1016"/>
      <c r="FF5" s="1016"/>
      <c r="FG5" s="1016"/>
      <c r="FH5" s="1016"/>
      <c r="FI5" s="1016"/>
      <c r="FJ5" s="1016"/>
      <c r="FK5" s="1016"/>
      <c r="FL5" s="1016"/>
      <c r="FM5" s="1016"/>
      <c r="FN5" s="1016"/>
      <c r="FO5" s="1016"/>
      <c r="FP5" s="1016"/>
      <c r="FQ5" s="1016"/>
      <c r="FR5" s="1016"/>
      <c r="FS5" s="1016"/>
      <c r="FT5" s="1016"/>
      <c r="FU5" s="1016"/>
      <c r="FV5" s="1016"/>
      <c r="FW5" s="1016"/>
      <c r="FX5" s="1016"/>
      <c r="FY5" s="1016"/>
      <c r="FZ5" s="1016"/>
      <c r="GA5" s="1016"/>
      <c r="GB5" s="1016"/>
      <c r="GC5" s="1016"/>
      <c r="GF5" s="1016" t="s">
        <v>266</v>
      </c>
      <c r="GG5" s="1016"/>
      <c r="GH5" s="1016"/>
      <c r="GI5" s="1016"/>
      <c r="GJ5" s="1016"/>
      <c r="GK5" s="1016"/>
      <c r="GL5" s="1016"/>
      <c r="GM5" s="1016"/>
      <c r="GN5" s="1016"/>
      <c r="GO5" s="1016"/>
      <c r="GP5" s="1016"/>
      <c r="GQ5" s="1016"/>
      <c r="GR5" s="1016"/>
      <c r="GS5" s="1016"/>
      <c r="GT5" s="1016"/>
      <c r="GU5" s="1016"/>
      <c r="GV5" s="1016"/>
      <c r="GW5" s="1016"/>
      <c r="GX5" s="1016"/>
      <c r="GY5" s="1016"/>
      <c r="GZ5" s="1016"/>
      <c r="HA5" s="1016"/>
      <c r="HB5" s="1016"/>
      <c r="HC5" s="1016"/>
      <c r="HD5" s="1016"/>
      <c r="HE5" s="1016"/>
      <c r="HF5" s="1016"/>
      <c r="HG5" s="1016"/>
      <c r="HH5" s="1016"/>
      <c r="HI5" s="1016"/>
      <c r="HJ5" s="1016"/>
      <c r="HK5" s="1016"/>
      <c r="HL5" s="1016"/>
      <c r="HM5" s="1016"/>
      <c r="HN5" s="1016"/>
    </row>
    <row r="6" spans="1:225" s="114" customFormat="1" x14ac:dyDescent="0.25">
      <c r="B6" s="1021" t="s">
        <v>534</v>
      </c>
      <c r="C6" s="1021"/>
      <c r="D6" s="1021"/>
      <c r="E6" s="1021"/>
      <c r="F6" s="1021"/>
      <c r="G6" s="1021"/>
      <c r="H6" s="1021"/>
      <c r="I6" s="1021"/>
      <c r="J6" s="1021"/>
      <c r="K6" s="1021"/>
      <c r="L6" s="1021"/>
      <c r="M6" s="1021"/>
      <c r="N6" s="1021"/>
      <c r="O6" s="1021"/>
      <c r="P6" s="1021"/>
      <c r="Q6" s="1021"/>
      <c r="R6" s="1021"/>
      <c r="S6" s="1021"/>
      <c r="T6" s="1021"/>
      <c r="U6" s="1021"/>
      <c r="V6" s="1021"/>
      <c r="W6" s="1021"/>
      <c r="X6" s="1021"/>
      <c r="Y6" s="1021"/>
      <c r="Z6" s="1021"/>
      <c r="AA6" s="1021"/>
      <c r="AB6" s="1021"/>
      <c r="AC6" s="1021"/>
      <c r="AD6" s="1021"/>
      <c r="AE6" s="1021"/>
      <c r="AF6" s="1021"/>
      <c r="AG6" s="1021"/>
      <c r="AH6" s="1021"/>
      <c r="AI6" s="1021"/>
      <c r="AJ6" s="1021"/>
      <c r="AK6" s="1021"/>
      <c r="AM6" s="1021" t="s">
        <v>513</v>
      </c>
      <c r="AN6" s="1021"/>
      <c r="AO6" s="1021"/>
      <c r="AP6" s="1021"/>
      <c r="AQ6" s="1021"/>
      <c r="AR6" s="1021"/>
      <c r="AS6" s="1021"/>
      <c r="AT6" s="1021"/>
      <c r="AU6" s="1021"/>
      <c r="AV6" s="1021"/>
      <c r="AW6" s="1021"/>
      <c r="AX6" s="1021"/>
      <c r="AY6" s="1021"/>
      <c r="AZ6" s="1021"/>
      <c r="BA6" s="1021"/>
      <c r="BB6" s="1021"/>
      <c r="BC6" s="1021"/>
      <c r="BD6" s="1021"/>
      <c r="BE6" s="1021"/>
      <c r="BF6" s="1021"/>
      <c r="BG6" s="1021"/>
      <c r="BH6" s="1021"/>
      <c r="BI6" s="1021"/>
      <c r="BJ6" s="1021"/>
      <c r="BK6" s="1021"/>
      <c r="BL6" s="1021"/>
      <c r="BM6" s="1021"/>
      <c r="BN6" s="1021"/>
      <c r="BO6" s="1021"/>
      <c r="BP6" s="1021"/>
      <c r="BQ6" s="1021"/>
      <c r="BR6" s="1021"/>
      <c r="BS6" s="1021"/>
      <c r="BT6" s="1021"/>
      <c r="BU6" s="1021"/>
      <c r="BV6" s="1021"/>
      <c r="BX6" s="1021" t="s">
        <v>471</v>
      </c>
      <c r="BY6" s="1021"/>
      <c r="BZ6" s="1021"/>
      <c r="CA6" s="1021"/>
      <c r="CB6" s="1021"/>
      <c r="CC6" s="1021"/>
      <c r="CD6" s="1021"/>
      <c r="CE6" s="1021"/>
      <c r="CF6" s="1021"/>
      <c r="CG6" s="1021"/>
      <c r="CH6" s="1021"/>
      <c r="CI6" s="1021"/>
      <c r="CJ6" s="1021"/>
      <c r="CK6" s="1021"/>
      <c r="CL6" s="1021"/>
      <c r="CM6" s="1021"/>
      <c r="CN6" s="1021"/>
      <c r="CO6" s="1021"/>
      <c r="CP6" s="1021"/>
      <c r="CQ6" s="1021"/>
      <c r="CR6" s="1021"/>
      <c r="CS6" s="1021"/>
      <c r="CT6" s="1021"/>
      <c r="CU6" s="1021"/>
      <c r="CV6" s="1021"/>
      <c r="CW6" s="1021"/>
      <c r="CX6" s="1021"/>
      <c r="CY6" s="1021"/>
      <c r="CZ6" s="1021"/>
      <c r="DA6" s="1021"/>
      <c r="DB6" s="1021"/>
      <c r="DC6" s="1021"/>
      <c r="DD6" s="1021"/>
      <c r="DE6" s="1021"/>
      <c r="DF6" s="1021"/>
      <c r="DG6" s="1021"/>
      <c r="DI6" s="1021" t="s">
        <v>470</v>
      </c>
      <c r="DJ6" s="1021"/>
      <c r="DK6" s="1021"/>
      <c r="DL6" s="1021"/>
      <c r="DM6" s="1021"/>
      <c r="DN6" s="1021"/>
      <c r="DO6" s="1021"/>
      <c r="DP6" s="1021"/>
      <c r="DQ6" s="1021"/>
      <c r="DR6" s="1021"/>
      <c r="DS6" s="1021"/>
      <c r="DT6" s="1021"/>
      <c r="DU6" s="1021"/>
      <c r="DV6" s="1021"/>
      <c r="DW6" s="1021"/>
      <c r="DX6" s="1021"/>
      <c r="DY6" s="1021"/>
      <c r="DZ6" s="1021"/>
      <c r="EA6" s="1021"/>
      <c r="EB6" s="1021"/>
      <c r="EC6" s="1021"/>
      <c r="ED6" s="1021"/>
      <c r="EE6" s="1021"/>
      <c r="EF6" s="1021"/>
      <c r="EG6" s="1021"/>
      <c r="EH6" s="1021"/>
      <c r="EI6" s="1021"/>
      <c r="EJ6" s="1021"/>
      <c r="EK6" s="1021"/>
      <c r="EL6" s="1021"/>
      <c r="EM6" s="1021"/>
      <c r="EN6" s="1021"/>
      <c r="EO6" s="1021"/>
      <c r="EP6" s="1021"/>
      <c r="EQ6" s="1021"/>
      <c r="ER6" s="1021"/>
      <c r="ET6" s="1021" t="s">
        <v>482</v>
      </c>
      <c r="EU6" s="1021"/>
      <c r="EV6" s="1021"/>
      <c r="EW6" s="1021"/>
      <c r="EX6" s="1021"/>
      <c r="EY6" s="1021"/>
      <c r="EZ6" s="1021"/>
      <c r="FA6" s="1021"/>
      <c r="FB6" s="1021"/>
      <c r="FC6" s="1021"/>
      <c r="FD6" s="1021"/>
      <c r="FE6" s="1021"/>
      <c r="FF6" s="1021"/>
      <c r="FG6" s="1021"/>
      <c r="FH6" s="1021"/>
      <c r="FI6" s="1021"/>
      <c r="FJ6" s="1021"/>
      <c r="FK6" s="1021"/>
      <c r="FL6" s="1021"/>
      <c r="FM6" s="1021"/>
      <c r="FN6" s="1021"/>
      <c r="FO6" s="1021"/>
      <c r="FP6" s="1021"/>
      <c r="FQ6" s="1021"/>
      <c r="FR6" s="1021"/>
      <c r="FS6" s="1021"/>
      <c r="FT6" s="1021"/>
      <c r="FU6" s="1021"/>
      <c r="FV6" s="1021"/>
      <c r="FW6" s="1021"/>
      <c r="FX6" s="1021"/>
      <c r="FY6" s="1021"/>
      <c r="FZ6" s="1021"/>
      <c r="GA6" s="1021"/>
      <c r="GB6" s="1021"/>
      <c r="GC6" s="1021"/>
      <c r="GE6" s="1023" t="s">
        <v>778</v>
      </c>
      <c r="GF6" s="1023"/>
      <c r="GG6" s="1023"/>
      <c r="GH6" s="1023"/>
      <c r="GI6" s="1023"/>
      <c r="GJ6" s="1023"/>
      <c r="GK6" s="1023"/>
      <c r="GL6" s="1023"/>
      <c r="GM6" s="1023"/>
      <c r="GN6" s="1023"/>
      <c r="GO6" s="1023"/>
      <c r="GP6" s="1023"/>
      <c r="GQ6" s="1023"/>
      <c r="GR6" s="1023"/>
      <c r="GS6" s="1023"/>
      <c r="GT6" s="1023"/>
      <c r="GU6" s="1023"/>
      <c r="GV6" s="1023"/>
      <c r="GW6" s="1023"/>
      <c r="GX6" s="1023"/>
      <c r="GY6" s="1023"/>
      <c r="GZ6" s="1023"/>
      <c r="HA6" s="1023"/>
      <c r="HB6" s="1023"/>
      <c r="HC6" s="1023"/>
      <c r="HD6" s="1023"/>
      <c r="HE6" s="1023"/>
      <c r="HF6" s="1023"/>
      <c r="HG6" s="1023"/>
      <c r="HH6" s="1023"/>
      <c r="HI6" s="1023"/>
      <c r="HJ6" s="1023"/>
      <c r="HK6" s="1023"/>
      <c r="HL6" s="1023"/>
      <c r="HM6" s="1023"/>
      <c r="HN6" s="1023"/>
      <c r="HP6" s="1007" t="s">
        <v>486</v>
      </c>
    </row>
    <row r="7" spans="1:225" ht="15.75" customHeight="1" x14ac:dyDescent="0.25">
      <c r="A7" s="1020" t="s">
        <v>420</v>
      </c>
      <c r="B7" s="1009" t="s">
        <v>491</v>
      </c>
      <c r="C7" s="1009" t="s">
        <v>354</v>
      </c>
      <c r="D7" s="1011" t="s">
        <v>29</v>
      </c>
      <c r="E7" s="1011"/>
      <c r="F7" s="1009" t="s">
        <v>355</v>
      </c>
      <c r="G7" s="1006" t="s">
        <v>437</v>
      </c>
      <c r="H7" s="1006" t="s">
        <v>352</v>
      </c>
      <c r="I7" s="1006" t="s">
        <v>435</v>
      </c>
      <c r="J7" s="1006" t="s">
        <v>421</v>
      </c>
      <c r="K7" s="1006" t="s">
        <v>422</v>
      </c>
      <c r="L7" s="1006" t="s">
        <v>427</v>
      </c>
      <c r="M7" s="1006" t="s">
        <v>432</v>
      </c>
      <c r="N7" s="1006" t="s">
        <v>484</v>
      </c>
      <c r="O7" s="1006" t="s">
        <v>436</v>
      </c>
      <c r="P7" s="1018" t="s">
        <v>345</v>
      </c>
      <c r="Q7" s="1004" t="s">
        <v>1070</v>
      </c>
      <c r="R7" s="1004" t="s">
        <v>1071</v>
      </c>
      <c r="S7" s="1004" t="s">
        <v>738</v>
      </c>
      <c r="T7" s="1018" t="s">
        <v>343</v>
      </c>
      <c r="U7" s="1012" t="s">
        <v>535</v>
      </c>
      <c r="V7" s="1012" t="s">
        <v>344</v>
      </c>
      <c r="W7" s="1012" t="s">
        <v>347</v>
      </c>
      <c r="X7" s="1012" t="s">
        <v>346</v>
      </c>
      <c r="Y7" s="1012" t="s">
        <v>348</v>
      </c>
      <c r="Z7" s="1012" t="s">
        <v>349</v>
      </c>
      <c r="AA7" s="1017" t="s">
        <v>29</v>
      </c>
      <c r="AB7" s="1017"/>
      <c r="AC7" s="1017"/>
      <c r="AD7" s="1012" t="s">
        <v>433</v>
      </c>
      <c r="AE7" s="138" t="s">
        <v>455</v>
      </c>
      <c r="AF7" s="1008" t="s">
        <v>456</v>
      </c>
      <c r="AG7" s="1008"/>
      <c r="AH7" s="1008"/>
      <c r="AI7" s="1008"/>
      <c r="AJ7" s="1008"/>
      <c r="AK7" s="1008"/>
      <c r="AM7" s="1009" t="s">
        <v>491</v>
      </c>
      <c r="AN7" s="1009" t="s">
        <v>354</v>
      </c>
      <c r="AO7" s="1011" t="s">
        <v>29</v>
      </c>
      <c r="AP7" s="1011"/>
      <c r="AQ7" s="1009" t="s">
        <v>355</v>
      </c>
      <c r="AR7" s="1006" t="s">
        <v>437</v>
      </c>
      <c r="AS7" s="1006" t="s">
        <v>352</v>
      </c>
      <c r="AT7" s="1006" t="s">
        <v>435</v>
      </c>
      <c r="AU7" s="1006" t="s">
        <v>421</v>
      </c>
      <c r="AV7" s="1006" t="s">
        <v>422</v>
      </c>
      <c r="AW7" s="1006" t="s">
        <v>427</v>
      </c>
      <c r="AX7" s="1006" t="s">
        <v>432</v>
      </c>
      <c r="AY7" s="1006" t="s">
        <v>484</v>
      </c>
      <c r="AZ7" s="1006" t="s">
        <v>436</v>
      </c>
      <c r="BA7" s="1018" t="s">
        <v>345</v>
      </c>
      <c r="BB7" s="1004" t="s">
        <v>1070</v>
      </c>
      <c r="BC7" s="1004" t="s">
        <v>1071</v>
      </c>
      <c r="BD7" s="1004" t="s">
        <v>738</v>
      </c>
      <c r="BE7" s="1018" t="s">
        <v>343</v>
      </c>
      <c r="BF7" s="1012" t="s">
        <v>535</v>
      </c>
      <c r="BG7" s="1012" t="s">
        <v>344</v>
      </c>
      <c r="BH7" s="1012" t="s">
        <v>347</v>
      </c>
      <c r="BI7" s="1012" t="s">
        <v>346</v>
      </c>
      <c r="BJ7" s="1012" t="s">
        <v>348</v>
      </c>
      <c r="BK7" s="1012" t="s">
        <v>349</v>
      </c>
      <c r="BL7" s="1017" t="s">
        <v>29</v>
      </c>
      <c r="BM7" s="1017"/>
      <c r="BN7" s="1017"/>
      <c r="BO7" s="1012" t="s">
        <v>433</v>
      </c>
      <c r="BP7" s="138" t="s">
        <v>455</v>
      </c>
      <c r="BQ7" s="1008" t="s">
        <v>456</v>
      </c>
      <c r="BR7" s="1008"/>
      <c r="BS7" s="1008"/>
      <c r="BT7" s="1008"/>
      <c r="BU7" s="1008"/>
      <c r="BV7" s="1008"/>
      <c r="BX7" s="1009" t="s">
        <v>491</v>
      </c>
      <c r="BY7" s="1009" t="s">
        <v>354</v>
      </c>
      <c r="BZ7" s="1011" t="s">
        <v>29</v>
      </c>
      <c r="CA7" s="1011"/>
      <c r="CB7" s="1009" t="s">
        <v>355</v>
      </c>
      <c r="CC7" s="1006" t="s">
        <v>437</v>
      </c>
      <c r="CD7" s="1006" t="s">
        <v>352</v>
      </c>
      <c r="CE7" s="1006" t="s">
        <v>435</v>
      </c>
      <c r="CF7" s="1006" t="s">
        <v>421</v>
      </c>
      <c r="CG7" s="1006" t="s">
        <v>422</v>
      </c>
      <c r="CH7" s="1006" t="s">
        <v>427</v>
      </c>
      <c r="CI7" s="1006" t="s">
        <v>432</v>
      </c>
      <c r="CJ7" s="1006" t="s">
        <v>484</v>
      </c>
      <c r="CK7" s="1006" t="s">
        <v>436</v>
      </c>
      <c r="CL7" s="1018" t="s">
        <v>345</v>
      </c>
      <c r="CM7" s="1004" t="s">
        <v>1070</v>
      </c>
      <c r="CN7" s="1004" t="s">
        <v>1071</v>
      </c>
      <c r="CO7" s="1004" t="s">
        <v>738</v>
      </c>
      <c r="CP7" s="1018" t="s">
        <v>343</v>
      </c>
      <c r="CQ7" s="1012" t="s">
        <v>535</v>
      </c>
      <c r="CR7" s="1012" t="s">
        <v>344</v>
      </c>
      <c r="CS7" s="1012" t="s">
        <v>347</v>
      </c>
      <c r="CT7" s="1012" t="s">
        <v>346</v>
      </c>
      <c r="CU7" s="1012" t="s">
        <v>348</v>
      </c>
      <c r="CV7" s="1012" t="s">
        <v>349</v>
      </c>
      <c r="CW7" s="1017" t="s">
        <v>29</v>
      </c>
      <c r="CX7" s="1017"/>
      <c r="CY7" s="1017"/>
      <c r="CZ7" s="1012" t="s">
        <v>433</v>
      </c>
      <c r="DA7" s="138" t="s">
        <v>455</v>
      </c>
      <c r="DB7" s="1008" t="s">
        <v>456</v>
      </c>
      <c r="DC7" s="1008"/>
      <c r="DD7" s="1008"/>
      <c r="DE7" s="1008"/>
      <c r="DF7" s="1008"/>
      <c r="DG7" s="1008"/>
      <c r="DI7" s="1009" t="s">
        <v>491</v>
      </c>
      <c r="DJ7" s="1009" t="s">
        <v>354</v>
      </c>
      <c r="DK7" s="1011" t="s">
        <v>29</v>
      </c>
      <c r="DL7" s="1011"/>
      <c r="DM7" s="1009" t="s">
        <v>355</v>
      </c>
      <c r="DN7" s="1006" t="s">
        <v>437</v>
      </c>
      <c r="DO7" s="1006" t="s">
        <v>352</v>
      </c>
      <c r="DP7" s="1006" t="s">
        <v>435</v>
      </c>
      <c r="DQ7" s="1006" t="s">
        <v>421</v>
      </c>
      <c r="DR7" s="1006" t="s">
        <v>422</v>
      </c>
      <c r="DS7" s="1006" t="s">
        <v>427</v>
      </c>
      <c r="DT7" s="1006" t="s">
        <v>432</v>
      </c>
      <c r="DU7" s="1006" t="s">
        <v>484</v>
      </c>
      <c r="DV7" s="1006" t="s">
        <v>436</v>
      </c>
      <c r="DW7" s="1018" t="s">
        <v>345</v>
      </c>
      <c r="DX7" s="1004" t="s">
        <v>1070</v>
      </c>
      <c r="DY7" s="1004" t="s">
        <v>1071</v>
      </c>
      <c r="DZ7" s="1004" t="s">
        <v>738</v>
      </c>
      <c r="EA7" s="1018" t="s">
        <v>343</v>
      </c>
      <c r="EB7" s="1012" t="s">
        <v>535</v>
      </c>
      <c r="EC7" s="1012" t="s">
        <v>344</v>
      </c>
      <c r="ED7" s="1012" t="s">
        <v>347</v>
      </c>
      <c r="EE7" s="1012" t="s">
        <v>346</v>
      </c>
      <c r="EF7" s="1012" t="s">
        <v>348</v>
      </c>
      <c r="EG7" s="1012" t="s">
        <v>349</v>
      </c>
      <c r="EH7" s="1017" t="s">
        <v>29</v>
      </c>
      <c r="EI7" s="1017"/>
      <c r="EJ7" s="1017"/>
      <c r="EK7" s="1012" t="s">
        <v>433</v>
      </c>
      <c r="EL7" s="138" t="s">
        <v>455</v>
      </c>
      <c r="EM7" s="1008" t="s">
        <v>456</v>
      </c>
      <c r="EN7" s="1008"/>
      <c r="EO7" s="1008"/>
      <c r="EP7" s="1008"/>
      <c r="EQ7" s="1008"/>
      <c r="ER7" s="1008"/>
      <c r="ET7" s="1009" t="s">
        <v>491</v>
      </c>
      <c r="EU7" s="1009" t="s">
        <v>354</v>
      </c>
      <c r="EV7" s="1011" t="s">
        <v>29</v>
      </c>
      <c r="EW7" s="1011"/>
      <c r="EX7" s="1009" t="s">
        <v>355</v>
      </c>
      <c r="EY7" s="1006" t="s">
        <v>437</v>
      </c>
      <c r="EZ7" s="1006" t="s">
        <v>352</v>
      </c>
      <c r="FA7" s="1006" t="s">
        <v>435</v>
      </c>
      <c r="FB7" s="1006" t="s">
        <v>421</v>
      </c>
      <c r="FC7" s="1006" t="s">
        <v>422</v>
      </c>
      <c r="FD7" s="1006" t="s">
        <v>427</v>
      </c>
      <c r="FE7" s="1006" t="s">
        <v>432</v>
      </c>
      <c r="FF7" s="1006" t="s">
        <v>484</v>
      </c>
      <c r="FG7" s="1006" t="s">
        <v>436</v>
      </c>
      <c r="FH7" s="1018" t="s">
        <v>345</v>
      </c>
      <c r="FI7" s="1004" t="s">
        <v>1070</v>
      </c>
      <c r="FJ7" s="1004" t="s">
        <v>1071</v>
      </c>
      <c r="FK7" s="1004" t="s">
        <v>738</v>
      </c>
      <c r="FL7" s="1018" t="s">
        <v>343</v>
      </c>
      <c r="FM7" s="1012" t="s">
        <v>535</v>
      </c>
      <c r="FN7" s="1012" t="s">
        <v>344</v>
      </c>
      <c r="FO7" s="1012" t="s">
        <v>347</v>
      </c>
      <c r="FP7" s="1012" t="s">
        <v>346</v>
      </c>
      <c r="FQ7" s="1012" t="s">
        <v>348</v>
      </c>
      <c r="FR7" s="1012" t="s">
        <v>349</v>
      </c>
      <c r="FS7" s="1017" t="s">
        <v>29</v>
      </c>
      <c r="FT7" s="1017"/>
      <c r="FU7" s="1017"/>
      <c r="FV7" s="1012" t="s">
        <v>433</v>
      </c>
      <c r="FW7" s="138" t="s">
        <v>455</v>
      </c>
      <c r="FX7" s="1008" t="s">
        <v>456</v>
      </c>
      <c r="FY7" s="1008"/>
      <c r="FZ7" s="1008"/>
      <c r="GA7" s="1008"/>
      <c r="GB7" s="1008"/>
      <c r="GC7" s="1008"/>
      <c r="GE7" s="1009" t="s">
        <v>491</v>
      </c>
      <c r="GF7" s="1009" t="s">
        <v>354</v>
      </c>
      <c r="GG7" s="1011" t="s">
        <v>29</v>
      </c>
      <c r="GH7" s="1011"/>
      <c r="GI7" s="1009" t="s">
        <v>355</v>
      </c>
      <c r="GJ7" s="1006" t="s">
        <v>437</v>
      </c>
      <c r="GK7" s="1006" t="s">
        <v>352</v>
      </c>
      <c r="GL7" s="1006" t="s">
        <v>435</v>
      </c>
      <c r="GM7" s="1006" t="s">
        <v>421</v>
      </c>
      <c r="GN7" s="1006" t="s">
        <v>422</v>
      </c>
      <c r="GO7" s="1006" t="s">
        <v>427</v>
      </c>
      <c r="GP7" s="1006" t="s">
        <v>432</v>
      </c>
      <c r="GQ7" s="1006" t="s">
        <v>484</v>
      </c>
      <c r="GR7" s="1006" t="s">
        <v>436</v>
      </c>
      <c r="GS7" s="1018" t="s">
        <v>345</v>
      </c>
      <c r="GT7" s="1004" t="s">
        <v>1070</v>
      </c>
      <c r="GU7" s="1004" t="s">
        <v>1071</v>
      </c>
      <c r="GV7" s="1004" t="s">
        <v>738</v>
      </c>
      <c r="GW7" s="1018" t="s">
        <v>343</v>
      </c>
      <c r="GX7" s="1012" t="s">
        <v>535</v>
      </c>
      <c r="GY7" s="1012" t="s">
        <v>344</v>
      </c>
      <c r="GZ7" s="1012" t="s">
        <v>347</v>
      </c>
      <c r="HA7" s="1012" t="s">
        <v>346</v>
      </c>
      <c r="HB7" s="1012" t="s">
        <v>348</v>
      </c>
      <c r="HC7" s="1012" t="s">
        <v>349</v>
      </c>
      <c r="HD7" s="1017" t="s">
        <v>29</v>
      </c>
      <c r="HE7" s="1017"/>
      <c r="HF7" s="1017"/>
      <c r="HG7" s="1012" t="s">
        <v>433</v>
      </c>
      <c r="HH7" s="138" t="s">
        <v>455</v>
      </c>
      <c r="HI7" s="1008" t="s">
        <v>456</v>
      </c>
      <c r="HJ7" s="1008"/>
      <c r="HK7" s="1008"/>
      <c r="HL7" s="1008"/>
      <c r="HM7" s="1008"/>
      <c r="HN7" s="1008"/>
      <c r="HP7" s="1007"/>
    </row>
    <row r="8" spans="1:225" ht="231.75" customHeight="1" x14ac:dyDescent="0.25">
      <c r="A8" s="1020"/>
      <c r="B8" s="1010"/>
      <c r="C8" s="1010"/>
      <c r="D8" s="369" t="s">
        <v>350</v>
      </c>
      <c r="E8" s="369" t="s">
        <v>351</v>
      </c>
      <c r="F8" s="1010"/>
      <c r="G8" s="1007"/>
      <c r="H8" s="1007"/>
      <c r="I8" s="1007"/>
      <c r="J8" s="1007"/>
      <c r="K8" s="1007"/>
      <c r="L8" s="1007"/>
      <c r="M8" s="1007"/>
      <c r="N8" s="1007"/>
      <c r="O8" s="1007"/>
      <c r="P8" s="1019"/>
      <c r="Q8" s="1005"/>
      <c r="R8" s="1005"/>
      <c r="S8" s="1005"/>
      <c r="T8" s="1019"/>
      <c r="U8" s="1013"/>
      <c r="V8" s="1013"/>
      <c r="W8" s="1013"/>
      <c r="X8" s="1013"/>
      <c r="Y8" s="1013"/>
      <c r="Z8" s="1013"/>
      <c r="AA8" s="230" t="s">
        <v>1068</v>
      </c>
      <c r="AB8" s="457" t="s">
        <v>434</v>
      </c>
      <c r="AC8" s="457" t="s">
        <v>438</v>
      </c>
      <c r="AD8" s="1013"/>
      <c r="AE8" s="145" t="s">
        <v>439</v>
      </c>
      <c r="AF8" s="354" t="s">
        <v>1072</v>
      </c>
      <c r="AG8" s="354" t="s">
        <v>1075</v>
      </c>
      <c r="AH8" s="354" t="s">
        <v>1067</v>
      </c>
      <c r="AI8" s="354" t="s">
        <v>457</v>
      </c>
      <c r="AJ8" s="456" t="s">
        <v>474</v>
      </c>
      <c r="AK8" s="145" t="s">
        <v>460</v>
      </c>
      <c r="AM8" s="1010"/>
      <c r="AN8" s="1010"/>
      <c r="AO8" s="369" t="s">
        <v>350</v>
      </c>
      <c r="AP8" s="369" t="s">
        <v>351</v>
      </c>
      <c r="AQ8" s="1010"/>
      <c r="AR8" s="1007"/>
      <c r="AS8" s="1007"/>
      <c r="AT8" s="1007"/>
      <c r="AU8" s="1007"/>
      <c r="AV8" s="1007"/>
      <c r="AW8" s="1007"/>
      <c r="AX8" s="1007"/>
      <c r="AY8" s="1007"/>
      <c r="AZ8" s="1007"/>
      <c r="BA8" s="1019"/>
      <c r="BB8" s="1005"/>
      <c r="BC8" s="1005"/>
      <c r="BD8" s="1005"/>
      <c r="BE8" s="1019"/>
      <c r="BF8" s="1013"/>
      <c r="BG8" s="1013"/>
      <c r="BH8" s="1013"/>
      <c r="BI8" s="1013"/>
      <c r="BJ8" s="1013"/>
      <c r="BK8" s="1013"/>
      <c r="BL8" s="230" t="s">
        <v>1068</v>
      </c>
      <c r="BM8" s="951" t="s">
        <v>434</v>
      </c>
      <c r="BN8" s="951" t="s">
        <v>438</v>
      </c>
      <c r="BO8" s="1013"/>
      <c r="BP8" s="145" t="s">
        <v>439</v>
      </c>
      <c r="BQ8" s="354" t="s">
        <v>1072</v>
      </c>
      <c r="BR8" s="354" t="s">
        <v>1075</v>
      </c>
      <c r="BS8" s="354" t="s">
        <v>1067</v>
      </c>
      <c r="BT8" s="354" t="s">
        <v>457</v>
      </c>
      <c r="BU8" s="950" t="s">
        <v>474</v>
      </c>
      <c r="BV8" s="145" t="s">
        <v>460</v>
      </c>
      <c r="BX8" s="1010"/>
      <c r="BY8" s="1010"/>
      <c r="BZ8" s="369" t="s">
        <v>350</v>
      </c>
      <c r="CA8" s="369" t="s">
        <v>351</v>
      </c>
      <c r="CB8" s="1010"/>
      <c r="CC8" s="1007"/>
      <c r="CD8" s="1007"/>
      <c r="CE8" s="1007"/>
      <c r="CF8" s="1007"/>
      <c r="CG8" s="1007"/>
      <c r="CH8" s="1007"/>
      <c r="CI8" s="1007"/>
      <c r="CJ8" s="1007"/>
      <c r="CK8" s="1007"/>
      <c r="CL8" s="1019"/>
      <c r="CM8" s="1005"/>
      <c r="CN8" s="1005"/>
      <c r="CO8" s="1005"/>
      <c r="CP8" s="1019"/>
      <c r="CQ8" s="1013"/>
      <c r="CR8" s="1013"/>
      <c r="CS8" s="1013"/>
      <c r="CT8" s="1013"/>
      <c r="CU8" s="1013"/>
      <c r="CV8" s="1013"/>
      <c r="CW8" s="230" t="s">
        <v>1068</v>
      </c>
      <c r="CX8" s="951" t="s">
        <v>434</v>
      </c>
      <c r="CY8" s="951" t="s">
        <v>438</v>
      </c>
      <c r="CZ8" s="1013"/>
      <c r="DA8" s="145" t="s">
        <v>439</v>
      </c>
      <c r="DB8" s="354" t="s">
        <v>1072</v>
      </c>
      <c r="DC8" s="354" t="s">
        <v>1075</v>
      </c>
      <c r="DD8" s="354" t="s">
        <v>1067</v>
      </c>
      <c r="DE8" s="354" t="s">
        <v>457</v>
      </c>
      <c r="DF8" s="950" t="s">
        <v>474</v>
      </c>
      <c r="DG8" s="145" t="s">
        <v>460</v>
      </c>
      <c r="DI8" s="1010"/>
      <c r="DJ8" s="1010"/>
      <c r="DK8" s="369" t="s">
        <v>350</v>
      </c>
      <c r="DL8" s="369" t="s">
        <v>351</v>
      </c>
      <c r="DM8" s="1010"/>
      <c r="DN8" s="1007"/>
      <c r="DO8" s="1007"/>
      <c r="DP8" s="1007"/>
      <c r="DQ8" s="1007"/>
      <c r="DR8" s="1007"/>
      <c r="DS8" s="1007"/>
      <c r="DT8" s="1007"/>
      <c r="DU8" s="1007"/>
      <c r="DV8" s="1007"/>
      <c r="DW8" s="1019"/>
      <c r="DX8" s="1005"/>
      <c r="DY8" s="1005"/>
      <c r="DZ8" s="1005"/>
      <c r="EA8" s="1019"/>
      <c r="EB8" s="1013"/>
      <c r="EC8" s="1013"/>
      <c r="ED8" s="1013"/>
      <c r="EE8" s="1013"/>
      <c r="EF8" s="1013"/>
      <c r="EG8" s="1013"/>
      <c r="EH8" s="230" t="s">
        <v>1068</v>
      </c>
      <c r="EI8" s="951" t="s">
        <v>434</v>
      </c>
      <c r="EJ8" s="951" t="s">
        <v>438</v>
      </c>
      <c r="EK8" s="1013"/>
      <c r="EL8" s="145" t="s">
        <v>439</v>
      </c>
      <c r="EM8" s="354" t="s">
        <v>1072</v>
      </c>
      <c r="EN8" s="354" t="s">
        <v>1075</v>
      </c>
      <c r="EO8" s="354" t="s">
        <v>1067</v>
      </c>
      <c r="EP8" s="354" t="s">
        <v>457</v>
      </c>
      <c r="EQ8" s="950" t="s">
        <v>474</v>
      </c>
      <c r="ER8" s="145" t="s">
        <v>460</v>
      </c>
      <c r="ET8" s="1010"/>
      <c r="EU8" s="1010"/>
      <c r="EV8" s="369" t="s">
        <v>350</v>
      </c>
      <c r="EW8" s="369" t="s">
        <v>351</v>
      </c>
      <c r="EX8" s="1010"/>
      <c r="EY8" s="1007"/>
      <c r="EZ8" s="1007"/>
      <c r="FA8" s="1007"/>
      <c r="FB8" s="1007"/>
      <c r="FC8" s="1007"/>
      <c r="FD8" s="1007"/>
      <c r="FE8" s="1007"/>
      <c r="FF8" s="1007"/>
      <c r="FG8" s="1007"/>
      <c r="FH8" s="1019"/>
      <c r="FI8" s="1005"/>
      <c r="FJ8" s="1005"/>
      <c r="FK8" s="1005"/>
      <c r="FL8" s="1019"/>
      <c r="FM8" s="1013"/>
      <c r="FN8" s="1013"/>
      <c r="FO8" s="1013"/>
      <c r="FP8" s="1013"/>
      <c r="FQ8" s="1013"/>
      <c r="FR8" s="1013"/>
      <c r="FS8" s="230" t="s">
        <v>1068</v>
      </c>
      <c r="FT8" s="951" t="s">
        <v>434</v>
      </c>
      <c r="FU8" s="951" t="s">
        <v>438</v>
      </c>
      <c r="FV8" s="1013"/>
      <c r="FW8" s="145" t="s">
        <v>439</v>
      </c>
      <c r="FX8" s="354" t="s">
        <v>1072</v>
      </c>
      <c r="FY8" s="354" t="s">
        <v>1075</v>
      </c>
      <c r="FZ8" s="354" t="s">
        <v>1067</v>
      </c>
      <c r="GA8" s="354" t="s">
        <v>457</v>
      </c>
      <c r="GB8" s="950" t="s">
        <v>474</v>
      </c>
      <c r="GC8" s="145" t="s">
        <v>460</v>
      </c>
      <c r="GE8" s="1010"/>
      <c r="GF8" s="1010"/>
      <c r="GG8" s="369" t="s">
        <v>350</v>
      </c>
      <c r="GH8" s="369" t="s">
        <v>351</v>
      </c>
      <c r="GI8" s="1010"/>
      <c r="GJ8" s="1007"/>
      <c r="GK8" s="1007"/>
      <c r="GL8" s="1007"/>
      <c r="GM8" s="1007"/>
      <c r="GN8" s="1007"/>
      <c r="GO8" s="1007"/>
      <c r="GP8" s="1007"/>
      <c r="GQ8" s="1007"/>
      <c r="GR8" s="1007"/>
      <c r="GS8" s="1019"/>
      <c r="GT8" s="1005"/>
      <c r="GU8" s="1005"/>
      <c r="GV8" s="1005"/>
      <c r="GW8" s="1019"/>
      <c r="GX8" s="1013"/>
      <c r="GY8" s="1013"/>
      <c r="GZ8" s="1013"/>
      <c r="HA8" s="1013"/>
      <c r="HB8" s="1013"/>
      <c r="HC8" s="1013"/>
      <c r="HD8" s="230" t="s">
        <v>1068</v>
      </c>
      <c r="HE8" s="951" t="s">
        <v>434</v>
      </c>
      <c r="HF8" s="951" t="s">
        <v>438</v>
      </c>
      <c r="HG8" s="1013"/>
      <c r="HH8" s="145" t="s">
        <v>439</v>
      </c>
      <c r="HI8" s="354" t="s">
        <v>1072</v>
      </c>
      <c r="HJ8" s="354" t="s">
        <v>1075</v>
      </c>
      <c r="HK8" s="354" t="s">
        <v>1067</v>
      </c>
      <c r="HL8" s="354" t="s">
        <v>457</v>
      </c>
      <c r="HM8" s="950" t="s">
        <v>474</v>
      </c>
      <c r="HN8" s="145" t="s">
        <v>460</v>
      </c>
      <c r="HP8" s="1007"/>
    </row>
    <row r="9" spans="1:225" s="115" customFormat="1" ht="67.5" customHeight="1" x14ac:dyDescent="0.25">
      <c r="A9" s="116"/>
      <c r="B9" s="135" t="s">
        <v>616</v>
      </c>
      <c r="C9" s="135" t="s">
        <v>617</v>
      </c>
      <c r="D9" s="135" t="s">
        <v>618</v>
      </c>
      <c r="E9" s="135" t="s">
        <v>619</v>
      </c>
      <c r="F9" s="135" t="s">
        <v>620</v>
      </c>
      <c r="G9" s="135">
        <v>5</v>
      </c>
      <c r="H9" s="135">
        <v>6</v>
      </c>
      <c r="I9" s="135" t="s">
        <v>440</v>
      </c>
      <c r="J9" s="135" t="s">
        <v>463</v>
      </c>
      <c r="K9" s="135" t="s">
        <v>464</v>
      </c>
      <c r="L9" s="135" t="s">
        <v>465</v>
      </c>
      <c r="M9" s="135" t="s">
        <v>466</v>
      </c>
      <c r="N9" s="135" t="s">
        <v>467</v>
      </c>
      <c r="O9" s="135" t="s">
        <v>441</v>
      </c>
      <c r="P9" s="135">
        <v>14</v>
      </c>
      <c r="Q9" s="135" t="s">
        <v>735</v>
      </c>
      <c r="R9" s="135" t="s">
        <v>736</v>
      </c>
      <c r="S9" s="135" t="s">
        <v>737</v>
      </c>
      <c r="T9" s="135">
        <v>16</v>
      </c>
      <c r="U9" s="135" t="s">
        <v>442</v>
      </c>
      <c r="V9" s="135"/>
      <c r="W9" s="135" t="s">
        <v>443</v>
      </c>
      <c r="X9" s="135" t="s">
        <v>444</v>
      </c>
      <c r="Y9" s="135"/>
      <c r="Z9" s="135" t="s">
        <v>445</v>
      </c>
      <c r="AA9" s="135" t="s">
        <v>446</v>
      </c>
      <c r="AB9" s="135" t="s">
        <v>447</v>
      </c>
      <c r="AC9" s="135" t="s">
        <v>448</v>
      </c>
      <c r="AD9" s="135" t="s">
        <v>449</v>
      </c>
      <c r="AE9" s="135" t="s">
        <v>450</v>
      </c>
      <c r="AF9" s="135" t="s">
        <v>1076</v>
      </c>
      <c r="AG9" s="135" t="s">
        <v>454</v>
      </c>
      <c r="AH9" s="135" t="s">
        <v>453</v>
      </c>
      <c r="AI9" s="135" t="s">
        <v>458</v>
      </c>
      <c r="AJ9" s="135" t="s">
        <v>459</v>
      </c>
      <c r="AK9" s="135" t="s">
        <v>461</v>
      </c>
      <c r="AM9" s="135" t="s">
        <v>616</v>
      </c>
      <c r="AN9" s="135" t="s">
        <v>617</v>
      </c>
      <c r="AO9" s="135" t="s">
        <v>618</v>
      </c>
      <c r="AP9" s="135" t="s">
        <v>619</v>
      </c>
      <c r="AQ9" s="135" t="s">
        <v>620</v>
      </c>
      <c r="AR9" s="135">
        <v>5</v>
      </c>
      <c r="AS9" s="135">
        <v>6</v>
      </c>
      <c r="AT9" s="135" t="s">
        <v>440</v>
      </c>
      <c r="AU9" s="135" t="s">
        <v>463</v>
      </c>
      <c r="AV9" s="135" t="s">
        <v>464</v>
      </c>
      <c r="AW9" s="135" t="s">
        <v>465</v>
      </c>
      <c r="AX9" s="135" t="s">
        <v>466</v>
      </c>
      <c r="AY9" s="135" t="s">
        <v>467</v>
      </c>
      <c r="AZ9" s="135" t="s">
        <v>441</v>
      </c>
      <c r="BA9" s="135">
        <v>14</v>
      </c>
      <c r="BB9" s="135" t="s">
        <v>735</v>
      </c>
      <c r="BC9" s="135" t="s">
        <v>736</v>
      </c>
      <c r="BD9" s="135" t="s">
        <v>737</v>
      </c>
      <c r="BE9" s="135">
        <v>16</v>
      </c>
      <c r="BF9" s="135" t="s">
        <v>442</v>
      </c>
      <c r="BG9" s="135"/>
      <c r="BH9" s="135" t="s">
        <v>443</v>
      </c>
      <c r="BI9" s="135" t="s">
        <v>444</v>
      </c>
      <c r="BJ9" s="135"/>
      <c r="BK9" s="135" t="s">
        <v>445</v>
      </c>
      <c r="BL9" s="135" t="s">
        <v>446</v>
      </c>
      <c r="BM9" s="135" t="s">
        <v>447</v>
      </c>
      <c r="BN9" s="135" t="s">
        <v>448</v>
      </c>
      <c r="BO9" s="135" t="s">
        <v>449</v>
      </c>
      <c r="BP9" s="135" t="s">
        <v>450</v>
      </c>
      <c r="BQ9" s="135" t="s">
        <v>1076</v>
      </c>
      <c r="BR9" s="135" t="s">
        <v>454</v>
      </c>
      <c r="BS9" s="135" t="s">
        <v>453</v>
      </c>
      <c r="BT9" s="135" t="s">
        <v>458</v>
      </c>
      <c r="BU9" s="135" t="s">
        <v>459</v>
      </c>
      <c r="BV9" s="135" t="s">
        <v>461</v>
      </c>
      <c r="BX9" s="135" t="s">
        <v>616</v>
      </c>
      <c r="BY9" s="135" t="s">
        <v>617</v>
      </c>
      <c r="BZ9" s="135" t="s">
        <v>618</v>
      </c>
      <c r="CA9" s="135" t="s">
        <v>619</v>
      </c>
      <c r="CB9" s="135" t="s">
        <v>620</v>
      </c>
      <c r="CC9" s="135">
        <v>5</v>
      </c>
      <c r="CD9" s="135">
        <v>6</v>
      </c>
      <c r="CE9" s="135" t="s">
        <v>440</v>
      </c>
      <c r="CF9" s="135" t="s">
        <v>463</v>
      </c>
      <c r="CG9" s="135" t="s">
        <v>464</v>
      </c>
      <c r="CH9" s="135" t="s">
        <v>465</v>
      </c>
      <c r="CI9" s="135" t="s">
        <v>466</v>
      </c>
      <c r="CJ9" s="135" t="s">
        <v>467</v>
      </c>
      <c r="CK9" s="135" t="s">
        <v>441</v>
      </c>
      <c r="CL9" s="135">
        <v>14</v>
      </c>
      <c r="CM9" s="135" t="s">
        <v>735</v>
      </c>
      <c r="CN9" s="135" t="s">
        <v>736</v>
      </c>
      <c r="CO9" s="135" t="s">
        <v>737</v>
      </c>
      <c r="CP9" s="135">
        <v>16</v>
      </c>
      <c r="CQ9" s="135" t="s">
        <v>442</v>
      </c>
      <c r="CR9" s="135"/>
      <c r="CS9" s="135" t="s">
        <v>443</v>
      </c>
      <c r="CT9" s="135" t="s">
        <v>444</v>
      </c>
      <c r="CU9" s="135"/>
      <c r="CV9" s="135" t="s">
        <v>445</v>
      </c>
      <c r="CW9" s="135" t="s">
        <v>446</v>
      </c>
      <c r="CX9" s="135" t="s">
        <v>447</v>
      </c>
      <c r="CY9" s="135" t="s">
        <v>448</v>
      </c>
      <c r="CZ9" s="135" t="s">
        <v>449</v>
      </c>
      <c r="DA9" s="135" t="s">
        <v>450</v>
      </c>
      <c r="DB9" s="135" t="s">
        <v>1076</v>
      </c>
      <c r="DC9" s="135" t="s">
        <v>454</v>
      </c>
      <c r="DD9" s="135" t="s">
        <v>453</v>
      </c>
      <c r="DE9" s="135" t="s">
        <v>458</v>
      </c>
      <c r="DF9" s="135" t="s">
        <v>459</v>
      </c>
      <c r="DG9" s="135" t="s">
        <v>461</v>
      </c>
      <c r="DI9" s="135" t="s">
        <v>616</v>
      </c>
      <c r="DJ9" s="135" t="s">
        <v>617</v>
      </c>
      <c r="DK9" s="135" t="s">
        <v>618</v>
      </c>
      <c r="DL9" s="135" t="s">
        <v>619</v>
      </c>
      <c r="DM9" s="135" t="s">
        <v>620</v>
      </c>
      <c r="DN9" s="135">
        <v>5</v>
      </c>
      <c r="DO9" s="135">
        <v>6</v>
      </c>
      <c r="DP9" s="135" t="s">
        <v>440</v>
      </c>
      <c r="DQ9" s="135" t="s">
        <v>463</v>
      </c>
      <c r="DR9" s="135" t="s">
        <v>464</v>
      </c>
      <c r="DS9" s="135" t="s">
        <v>465</v>
      </c>
      <c r="DT9" s="135" t="s">
        <v>466</v>
      </c>
      <c r="DU9" s="135" t="s">
        <v>467</v>
      </c>
      <c r="DV9" s="135" t="s">
        <v>441</v>
      </c>
      <c r="DW9" s="135">
        <v>14</v>
      </c>
      <c r="DX9" s="135" t="s">
        <v>735</v>
      </c>
      <c r="DY9" s="135" t="s">
        <v>736</v>
      </c>
      <c r="DZ9" s="135" t="s">
        <v>737</v>
      </c>
      <c r="EA9" s="135">
        <v>16</v>
      </c>
      <c r="EB9" s="135" t="s">
        <v>442</v>
      </c>
      <c r="EC9" s="135"/>
      <c r="ED9" s="135" t="s">
        <v>443</v>
      </c>
      <c r="EE9" s="135" t="s">
        <v>444</v>
      </c>
      <c r="EF9" s="135"/>
      <c r="EG9" s="135" t="s">
        <v>445</v>
      </c>
      <c r="EH9" s="135" t="s">
        <v>446</v>
      </c>
      <c r="EI9" s="135" t="s">
        <v>447</v>
      </c>
      <c r="EJ9" s="135" t="s">
        <v>448</v>
      </c>
      <c r="EK9" s="135" t="s">
        <v>449</v>
      </c>
      <c r="EL9" s="135" t="s">
        <v>450</v>
      </c>
      <c r="EM9" s="135" t="s">
        <v>1076</v>
      </c>
      <c r="EN9" s="135" t="s">
        <v>454</v>
      </c>
      <c r="EO9" s="135" t="s">
        <v>453</v>
      </c>
      <c r="EP9" s="135" t="s">
        <v>458</v>
      </c>
      <c r="EQ9" s="135" t="s">
        <v>459</v>
      </c>
      <c r="ER9" s="135" t="s">
        <v>461</v>
      </c>
      <c r="ET9" s="135" t="s">
        <v>616</v>
      </c>
      <c r="EU9" s="135" t="s">
        <v>617</v>
      </c>
      <c r="EV9" s="135" t="s">
        <v>618</v>
      </c>
      <c r="EW9" s="135" t="s">
        <v>619</v>
      </c>
      <c r="EX9" s="135" t="s">
        <v>620</v>
      </c>
      <c r="EY9" s="135">
        <v>5</v>
      </c>
      <c r="EZ9" s="135">
        <v>6</v>
      </c>
      <c r="FA9" s="135" t="s">
        <v>440</v>
      </c>
      <c r="FB9" s="135" t="s">
        <v>463</v>
      </c>
      <c r="FC9" s="135" t="s">
        <v>464</v>
      </c>
      <c r="FD9" s="135" t="s">
        <v>465</v>
      </c>
      <c r="FE9" s="135" t="s">
        <v>466</v>
      </c>
      <c r="FF9" s="135" t="s">
        <v>467</v>
      </c>
      <c r="FG9" s="135" t="s">
        <v>441</v>
      </c>
      <c r="FH9" s="135">
        <v>14</v>
      </c>
      <c r="FI9" s="135" t="s">
        <v>735</v>
      </c>
      <c r="FJ9" s="135" t="s">
        <v>736</v>
      </c>
      <c r="FK9" s="135" t="s">
        <v>737</v>
      </c>
      <c r="FL9" s="135">
        <v>16</v>
      </c>
      <c r="FM9" s="135" t="s">
        <v>442</v>
      </c>
      <c r="FN9" s="135"/>
      <c r="FO9" s="135" t="s">
        <v>443</v>
      </c>
      <c r="FP9" s="135" t="s">
        <v>444</v>
      </c>
      <c r="FQ9" s="135"/>
      <c r="FR9" s="135" t="s">
        <v>445</v>
      </c>
      <c r="FS9" s="135" t="s">
        <v>446</v>
      </c>
      <c r="FT9" s="135" t="s">
        <v>447</v>
      </c>
      <c r="FU9" s="135" t="s">
        <v>448</v>
      </c>
      <c r="FV9" s="135" t="s">
        <v>449</v>
      </c>
      <c r="FW9" s="135" t="s">
        <v>450</v>
      </c>
      <c r="FX9" s="135" t="s">
        <v>1076</v>
      </c>
      <c r="FY9" s="135" t="s">
        <v>454</v>
      </c>
      <c r="FZ9" s="135" t="s">
        <v>453</v>
      </c>
      <c r="GA9" s="135" t="s">
        <v>458</v>
      </c>
      <c r="GB9" s="135" t="s">
        <v>459</v>
      </c>
      <c r="GC9" s="135" t="s">
        <v>461</v>
      </c>
      <c r="GE9" s="135" t="s">
        <v>616</v>
      </c>
      <c r="GF9" s="135" t="s">
        <v>617</v>
      </c>
      <c r="GG9" s="135" t="s">
        <v>618</v>
      </c>
      <c r="GH9" s="135" t="s">
        <v>619</v>
      </c>
      <c r="GI9" s="135" t="s">
        <v>620</v>
      </c>
      <c r="GJ9" s="135">
        <v>5</v>
      </c>
      <c r="GK9" s="135">
        <v>6</v>
      </c>
      <c r="GL9" s="135" t="s">
        <v>440</v>
      </c>
      <c r="GM9" s="135" t="s">
        <v>463</v>
      </c>
      <c r="GN9" s="135" t="s">
        <v>464</v>
      </c>
      <c r="GO9" s="135" t="s">
        <v>465</v>
      </c>
      <c r="GP9" s="135" t="s">
        <v>466</v>
      </c>
      <c r="GQ9" s="135" t="s">
        <v>467</v>
      </c>
      <c r="GR9" s="135" t="s">
        <v>441</v>
      </c>
      <c r="GS9" s="135">
        <v>14</v>
      </c>
      <c r="GT9" s="135" t="s">
        <v>735</v>
      </c>
      <c r="GU9" s="135" t="s">
        <v>736</v>
      </c>
      <c r="GV9" s="135" t="s">
        <v>737</v>
      </c>
      <c r="GW9" s="135">
        <v>16</v>
      </c>
      <c r="GX9" s="135" t="s">
        <v>442</v>
      </c>
      <c r="GY9" s="135"/>
      <c r="GZ9" s="135" t="s">
        <v>443</v>
      </c>
      <c r="HA9" s="135" t="s">
        <v>444</v>
      </c>
      <c r="HB9" s="135"/>
      <c r="HC9" s="135" t="s">
        <v>445</v>
      </c>
      <c r="HD9" s="135" t="s">
        <v>446</v>
      </c>
      <c r="HE9" s="135" t="s">
        <v>447</v>
      </c>
      <c r="HF9" s="135" t="s">
        <v>448</v>
      </c>
      <c r="HG9" s="135" t="s">
        <v>449</v>
      </c>
      <c r="HH9" s="135" t="s">
        <v>450</v>
      </c>
      <c r="HI9" s="135" t="s">
        <v>1076</v>
      </c>
      <c r="HJ9" s="135" t="s">
        <v>454</v>
      </c>
      <c r="HK9" s="135" t="s">
        <v>453</v>
      </c>
      <c r="HL9" s="135" t="s">
        <v>458</v>
      </c>
      <c r="HM9" s="135" t="s">
        <v>459</v>
      </c>
      <c r="HN9" s="135" t="s">
        <v>461</v>
      </c>
      <c r="HP9" s="135" t="s">
        <v>485</v>
      </c>
      <c r="HQ9" s="135" t="s">
        <v>621</v>
      </c>
    </row>
    <row r="10" spans="1:225" s="114" customFormat="1" ht="18.75" customHeight="1" x14ac:dyDescent="0.25">
      <c r="A10" s="370"/>
      <c r="B10" s="371"/>
      <c r="C10" s="371"/>
      <c r="D10" s="371"/>
      <c r="E10" s="371"/>
      <c r="F10" s="371"/>
      <c r="G10" s="372"/>
      <c r="H10" s="372"/>
      <c r="I10" s="373"/>
      <c r="J10" s="372"/>
      <c r="K10" s="372"/>
      <c r="L10" s="372"/>
      <c r="M10" s="372"/>
      <c r="N10" s="372"/>
      <c r="O10" s="373"/>
      <c r="P10" s="372"/>
      <c r="Q10" s="372"/>
      <c r="R10" s="372"/>
      <c r="S10" s="372"/>
      <c r="T10" s="374"/>
      <c r="U10" s="375"/>
      <c r="V10" s="375"/>
      <c r="W10" s="375"/>
      <c r="X10" s="375"/>
      <c r="Y10" s="375"/>
      <c r="Z10" s="375"/>
      <c r="AA10" s="375"/>
      <c r="AB10" s="375"/>
      <c r="AC10" s="375"/>
      <c r="AD10" s="376"/>
      <c r="AE10" s="377"/>
      <c r="AF10" s="378"/>
      <c r="AG10" s="379"/>
      <c r="AH10" s="380">
        <v>67</v>
      </c>
      <c r="AI10" s="381"/>
      <c r="AJ10" s="382"/>
      <c r="AK10" s="381"/>
      <c r="AM10" s="371"/>
      <c r="AN10" s="371"/>
      <c r="AO10" s="371"/>
      <c r="AP10" s="371"/>
      <c r="AQ10" s="371"/>
      <c r="AR10" s="372"/>
      <c r="AS10" s="372"/>
      <c r="AT10" s="373"/>
      <c r="AU10" s="372"/>
      <c r="AV10" s="372"/>
      <c r="AW10" s="372"/>
      <c r="AX10" s="372"/>
      <c r="AY10" s="372"/>
      <c r="AZ10" s="373"/>
      <c r="BA10" s="372"/>
      <c r="BB10" s="372"/>
      <c r="BC10" s="372"/>
      <c r="BD10" s="372"/>
      <c r="BE10" s="374"/>
      <c r="BF10" s="375"/>
      <c r="BG10" s="375"/>
      <c r="BH10" s="375"/>
      <c r="BI10" s="375"/>
      <c r="BJ10" s="375"/>
      <c r="BK10" s="375"/>
      <c r="BL10" s="375"/>
      <c r="BM10" s="375"/>
      <c r="BN10" s="375"/>
      <c r="BO10" s="376"/>
      <c r="BP10" s="377"/>
      <c r="BQ10" s="378"/>
      <c r="BR10" s="379"/>
      <c r="BS10" s="380">
        <v>41.3</v>
      </c>
      <c r="BT10" s="381"/>
      <c r="BU10" s="382"/>
      <c r="BV10" s="381"/>
      <c r="BX10" s="371"/>
      <c r="BY10" s="371"/>
      <c r="BZ10" s="371"/>
      <c r="CA10" s="371"/>
      <c r="CB10" s="371"/>
      <c r="CC10" s="372"/>
      <c r="CD10" s="372"/>
      <c r="CE10" s="373"/>
      <c r="CF10" s="372"/>
      <c r="CG10" s="372"/>
      <c r="CH10" s="372"/>
      <c r="CI10" s="372"/>
      <c r="CJ10" s="372"/>
      <c r="CK10" s="373"/>
      <c r="CL10" s="372"/>
      <c r="CM10" s="372"/>
      <c r="CN10" s="372"/>
      <c r="CO10" s="372"/>
      <c r="CP10" s="374"/>
      <c r="CQ10" s="375"/>
      <c r="CR10" s="375"/>
      <c r="CS10" s="375"/>
      <c r="CT10" s="375"/>
      <c r="CU10" s="375"/>
      <c r="CV10" s="375"/>
      <c r="CW10" s="375"/>
      <c r="CX10" s="375"/>
      <c r="CY10" s="375"/>
      <c r="CZ10" s="376"/>
      <c r="DA10" s="377"/>
      <c r="DB10" s="378"/>
      <c r="DC10" s="379"/>
      <c r="DD10" s="380">
        <v>29.1</v>
      </c>
      <c r="DE10" s="381"/>
      <c r="DF10" s="382"/>
      <c r="DG10" s="381"/>
      <c r="DI10" s="371"/>
      <c r="DJ10" s="371"/>
      <c r="DK10" s="371"/>
      <c r="DL10" s="371"/>
      <c r="DM10" s="371"/>
      <c r="DN10" s="372"/>
      <c r="DO10" s="372"/>
      <c r="DP10" s="373"/>
      <c r="DQ10" s="372"/>
      <c r="DR10" s="372"/>
      <c r="DS10" s="372"/>
      <c r="DT10" s="372"/>
      <c r="DU10" s="372"/>
      <c r="DV10" s="373"/>
      <c r="DW10" s="372"/>
      <c r="DX10" s="372"/>
      <c r="DY10" s="372"/>
      <c r="DZ10" s="372"/>
      <c r="EA10" s="374"/>
      <c r="EB10" s="375"/>
      <c r="EC10" s="375"/>
      <c r="ED10" s="375"/>
      <c r="EE10" s="375"/>
      <c r="EF10" s="375"/>
      <c r="EG10" s="375"/>
      <c r="EH10" s="375"/>
      <c r="EI10" s="375"/>
      <c r="EJ10" s="375"/>
      <c r="EK10" s="376"/>
      <c r="EL10" s="377"/>
      <c r="EM10" s="378"/>
      <c r="EN10" s="379"/>
      <c r="EO10" s="380">
        <v>8.8000000000000007</v>
      </c>
      <c r="EP10" s="381"/>
      <c r="EQ10" s="382"/>
      <c r="ER10" s="381"/>
      <c r="ET10" s="371"/>
      <c r="EU10" s="371"/>
      <c r="EV10" s="371"/>
      <c r="EW10" s="371"/>
      <c r="EX10" s="371"/>
      <c r="EY10" s="372"/>
      <c r="EZ10" s="372"/>
      <c r="FA10" s="373"/>
      <c r="FB10" s="372"/>
      <c r="FC10" s="372"/>
      <c r="FD10" s="372"/>
      <c r="FE10" s="372"/>
      <c r="FF10" s="372"/>
      <c r="FG10" s="373"/>
      <c r="FH10" s="372"/>
      <c r="FI10" s="372"/>
      <c r="FJ10" s="372"/>
      <c r="FK10" s="372"/>
      <c r="FL10" s="374"/>
      <c r="FM10" s="375"/>
      <c r="FN10" s="375"/>
      <c r="FO10" s="375"/>
      <c r="FP10" s="375"/>
      <c r="FQ10" s="375"/>
      <c r="FR10" s="375"/>
      <c r="FS10" s="375"/>
      <c r="FT10" s="375"/>
      <c r="FU10" s="375"/>
      <c r="FV10" s="376"/>
      <c r="FW10" s="377"/>
      <c r="FX10" s="378"/>
      <c r="FY10" s="379"/>
      <c r="FZ10" s="380">
        <v>4</v>
      </c>
      <c r="GA10" s="381"/>
      <c r="GB10" s="382"/>
      <c r="GC10" s="381"/>
      <c r="GE10" s="371"/>
      <c r="GF10" s="371"/>
      <c r="GG10" s="371"/>
      <c r="GH10" s="371"/>
      <c r="GI10" s="371"/>
      <c r="GJ10" s="372"/>
      <c r="GK10" s="372"/>
      <c r="GL10" s="373"/>
      <c r="GM10" s="372"/>
      <c r="GN10" s="372"/>
      <c r="GO10" s="372"/>
      <c r="GP10" s="372"/>
      <c r="GQ10" s="372"/>
      <c r="GR10" s="373"/>
      <c r="GS10" s="372"/>
      <c r="GT10" s="372"/>
      <c r="GU10" s="372"/>
      <c r="GV10" s="372"/>
      <c r="GW10" s="374"/>
      <c r="GX10" s="375"/>
      <c r="GY10" s="375"/>
      <c r="GZ10" s="375"/>
      <c r="HA10" s="375"/>
      <c r="HB10" s="375"/>
      <c r="HC10" s="375"/>
      <c r="HD10" s="375"/>
      <c r="HE10" s="375"/>
      <c r="HF10" s="375"/>
      <c r="HG10" s="376"/>
      <c r="HH10" s="377"/>
      <c r="HI10" s="378"/>
      <c r="HJ10" s="379"/>
      <c r="HK10" s="383">
        <f>AH10+BS10+DD10+EO10+FZ10</f>
        <v>150.19999999999999</v>
      </c>
      <c r="HL10" s="381"/>
      <c r="HM10" s="382"/>
      <c r="HN10" s="381"/>
      <c r="HP10" s="372"/>
    </row>
    <row r="11" spans="1:225" s="114" customFormat="1" ht="18.75" customHeight="1" x14ac:dyDescent="0.25">
      <c r="A11" s="472" t="s">
        <v>468</v>
      </c>
      <c r="B11" s="473"/>
      <c r="C11" s="473"/>
      <c r="D11" s="473"/>
      <c r="E11" s="473"/>
      <c r="F11" s="473"/>
      <c r="G11" s="474"/>
      <c r="H11" s="474"/>
      <c r="I11" s="475"/>
      <c r="J11" s="474"/>
      <c r="K11" s="474"/>
      <c r="L11" s="474"/>
      <c r="M11" s="474"/>
      <c r="N11" s="474"/>
      <c r="O11" s="475"/>
      <c r="P11" s="474"/>
      <c r="Q11" s="474"/>
      <c r="R11" s="474"/>
      <c r="S11" s="474"/>
      <c r="T11" s="476"/>
      <c r="U11" s="463">
        <f>'1.1.1.211,213 (допы) без овз'!$AG$262</f>
        <v>1.3958900000000001</v>
      </c>
      <c r="V11" s="464"/>
      <c r="W11" s="465">
        <f>'1.1.1.211,213 (допы) без овз'!$AG$264</f>
        <v>0.29175000000000001</v>
      </c>
      <c r="X11" s="466">
        <f>'1.1.1.211,213 (допы) без овз'!$AG$265</f>
        <v>0.54637000000000002</v>
      </c>
      <c r="Y11" s="467"/>
      <c r="Z11" s="467"/>
      <c r="AA11" s="468">
        <f>'1.1.1.211,213 (допы) без овз'!$AG$267</f>
        <v>1.1649799999999999</v>
      </c>
      <c r="AB11" s="469">
        <f>1+(42+3)/365</f>
        <v>1.1232899999999999</v>
      </c>
      <c r="AC11" s="470"/>
      <c r="AD11" s="471">
        <f>'1.1.1.211,213 (допы) без овз'!$AG$266</f>
        <v>5.91E-2</v>
      </c>
      <c r="AE11" s="477"/>
      <c r="AF11" s="477"/>
      <c r="AG11" s="478"/>
      <c r="AH11" s="479"/>
      <c r="AI11" s="477"/>
      <c r="AJ11" s="480"/>
      <c r="AK11" s="477"/>
      <c r="AM11" s="473"/>
      <c r="AN11" s="473"/>
      <c r="AO11" s="473"/>
      <c r="AP11" s="473"/>
      <c r="AQ11" s="473"/>
      <c r="AR11" s="474"/>
      <c r="AS11" s="474"/>
      <c r="AT11" s="475"/>
      <c r="AU11" s="474"/>
      <c r="AV11" s="474"/>
      <c r="AW11" s="474"/>
      <c r="AX11" s="474"/>
      <c r="AY11" s="474"/>
      <c r="AZ11" s="475"/>
      <c r="BA11" s="474"/>
      <c r="BB11" s="474"/>
      <c r="BC11" s="474"/>
      <c r="BD11" s="474"/>
      <c r="BE11" s="476"/>
      <c r="BF11" s="463">
        <f>'1.1.1.211,213 (допы) без овз'!$BQ$262</f>
        <v>1.3626799999999999</v>
      </c>
      <c r="BG11" s="464"/>
      <c r="BH11" s="465">
        <f>'1.1.1.211,213 (допы) без овз'!$BQ$264</f>
        <v>0.42503000000000002</v>
      </c>
      <c r="BI11" s="466">
        <f>'1.1.1.211,213 (допы) без овз'!$BQ$265</f>
        <v>0.60343000000000002</v>
      </c>
      <c r="BJ11" s="464"/>
      <c r="BK11" s="464"/>
      <c r="BL11" s="468">
        <f>'1.1.1.211,213 (допы) без овз'!$BQ$267</f>
        <v>1.12734</v>
      </c>
      <c r="BM11" s="469">
        <f>1+(42+3)/365</f>
        <v>1.1232899999999999</v>
      </c>
      <c r="BN11" s="470"/>
      <c r="BO11" s="471">
        <f>'1.1.1.211,213 (допы) без овз'!$BQ$266</f>
        <v>4.3889999999999998E-2</v>
      </c>
      <c r="BP11" s="477"/>
      <c r="BQ11" s="477"/>
      <c r="BR11" s="478"/>
      <c r="BS11" s="479"/>
      <c r="BT11" s="477"/>
      <c r="BU11" s="480"/>
      <c r="BV11" s="477"/>
      <c r="BX11" s="473"/>
      <c r="BY11" s="473"/>
      <c r="BZ11" s="473"/>
      <c r="CA11" s="473"/>
      <c r="CB11" s="473"/>
      <c r="CC11" s="474"/>
      <c r="CD11" s="474"/>
      <c r="CE11" s="475"/>
      <c r="CF11" s="474"/>
      <c r="CG11" s="474"/>
      <c r="CH11" s="474"/>
      <c r="CI11" s="474"/>
      <c r="CJ11" s="474"/>
      <c r="CK11" s="475"/>
      <c r="CL11" s="474"/>
      <c r="CM11" s="474"/>
      <c r="CN11" s="474"/>
      <c r="CO11" s="474"/>
      <c r="CP11" s="476"/>
      <c r="CQ11" s="463">
        <f>'1.1.1.211,213 (допы) без овз'!$DA$262</f>
        <v>1.35</v>
      </c>
      <c r="CR11" s="464"/>
      <c r="CS11" s="465">
        <f>'1.1.1.211,213 (допы) без овз'!$DA$264</f>
        <v>0.35963000000000001</v>
      </c>
      <c r="CT11" s="466">
        <f>'1.1.1.211,213 (допы) без овз'!$DA$265</f>
        <v>0.64778999999999998</v>
      </c>
      <c r="CU11" s="464"/>
      <c r="CV11" s="464"/>
      <c r="CW11" s="468">
        <f>'1.1.1.211,213 (допы) без овз'!$DA$267</f>
        <v>1.35568</v>
      </c>
      <c r="CX11" s="469">
        <f>1+(42+3)/365</f>
        <v>1.1232899999999999</v>
      </c>
      <c r="CY11" s="470"/>
      <c r="CZ11" s="471">
        <f>'1.1.1.211,213 (допы) без овз'!$DA$266</f>
        <v>0.30834</v>
      </c>
      <c r="DA11" s="477"/>
      <c r="DB11" s="477"/>
      <c r="DC11" s="478"/>
      <c r="DD11" s="479"/>
      <c r="DE11" s="477"/>
      <c r="DF11" s="480"/>
      <c r="DG11" s="477"/>
      <c r="DI11" s="473"/>
      <c r="DJ11" s="473"/>
      <c r="DK11" s="473"/>
      <c r="DL11" s="473"/>
      <c r="DM11" s="473"/>
      <c r="DN11" s="474"/>
      <c r="DO11" s="474"/>
      <c r="DP11" s="475"/>
      <c r="DQ11" s="474"/>
      <c r="DR11" s="474"/>
      <c r="DS11" s="474"/>
      <c r="DT11" s="474"/>
      <c r="DU11" s="474"/>
      <c r="DV11" s="475"/>
      <c r="DW11" s="474"/>
      <c r="DX11" s="474"/>
      <c r="DY11" s="474"/>
      <c r="DZ11" s="474"/>
      <c r="EA11" s="476"/>
      <c r="EB11" s="463">
        <f>'1.1.1.211,213 (допы) без овз'!$EK$262</f>
        <v>1.3740000000000001</v>
      </c>
      <c r="EC11" s="464"/>
      <c r="ED11" s="465">
        <f>'1.1.1.211,213 (допы) без овз'!$EK$264</f>
        <v>0.22942000000000001</v>
      </c>
      <c r="EE11" s="466">
        <f>'1.1.1.211,213 (допы) без овз'!$EK$265</f>
        <v>0.77515999999999996</v>
      </c>
      <c r="EF11" s="464"/>
      <c r="EG11" s="464"/>
      <c r="EH11" s="468">
        <f>'1.1.1.211,213 (допы) без овз'!$EK$267</f>
        <v>1.2398800000000001</v>
      </c>
      <c r="EI11" s="469">
        <f>1+(42+3)/365</f>
        <v>1.1232899999999999</v>
      </c>
      <c r="EJ11" s="470"/>
      <c r="EK11" s="471">
        <f>'1.1.1.211,213 (допы) без овз'!$EK$266</f>
        <v>0.21531</v>
      </c>
      <c r="EL11" s="477"/>
      <c r="EM11" s="477"/>
      <c r="EN11" s="478"/>
      <c r="EO11" s="479"/>
      <c r="EP11" s="477"/>
      <c r="EQ11" s="480"/>
      <c r="ER11" s="477"/>
      <c r="ET11" s="473"/>
      <c r="EU11" s="473"/>
      <c r="EV11" s="473"/>
      <c r="EW11" s="473"/>
      <c r="EX11" s="473"/>
      <c r="EY11" s="474"/>
      <c r="EZ11" s="474"/>
      <c r="FA11" s="475"/>
      <c r="FB11" s="474"/>
      <c r="FC11" s="474"/>
      <c r="FD11" s="474"/>
      <c r="FE11" s="474"/>
      <c r="FF11" s="474"/>
      <c r="FG11" s="475"/>
      <c r="FH11" s="474"/>
      <c r="FI11" s="474"/>
      <c r="FJ11" s="474"/>
      <c r="FK11" s="474"/>
      <c r="FL11" s="476"/>
      <c r="FM11" s="463">
        <f>'1.1.1.211,213 (допы) без овз'!$FU$262</f>
        <v>1.2470000000000001</v>
      </c>
      <c r="FN11" s="464"/>
      <c r="FO11" s="465">
        <f>'1.1.1.211,213 (допы) без овз'!$FU$264</f>
        <v>0.18112</v>
      </c>
      <c r="FP11" s="466">
        <f>'1.1.1.211,213 (допы) без овз'!$FU$265</f>
        <v>0.79259000000000002</v>
      </c>
      <c r="FQ11" s="464"/>
      <c r="FR11" s="464"/>
      <c r="FS11" s="468">
        <f>'1.1.1.211,213 (допы) без овз'!$FU$267</f>
        <v>1.0379799999999999</v>
      </c>
      <c r="FT11" s="469">
        <f>1+(42+3)/365</f>
        <v>1.1232899999999999</v>
      </c>
      <c r="FU11" s="470"/>
      <c r="FV11" s="471">
        <f>'1.1.1.211,213 (допы) без овз'!$FU$266</f>
        <v>0</v>
      </c>
      <c r="FW11" s="477"/>
      <c r="FX11" s="477"/>
      <c r="FY11" s="478"/>
      <c r="FZ11" s="479"/>
      <c r="GA11" s="477"/>
      <c r="GB11" s="480"/>
      <c r="GC11" s="477"/>
      <c r="GE11" s="473"/>
      <c r="GF11" s="473"/>
      <c r="GG11" s="473"/>
      <c r="GH11" s="473"/>
      <c r="GI11" s="473"/>
      <c r="GJ11" s="474"/>
      <c r="GK11" s="474"/>
      <c r="GL11" s="475"/>
      <c r="GM11" s="474"/>
      <c r="GN11" s="474"/>
      <c r="GO11" s="474"/>
      <c r="GP11" s="474"/>
      <c r="GQ11" s="474"/>
      <c r="GR11" s="475"/>
      <c r="GS11" s="474"/>
      <c r="GT11" s="474"/>
      <c r="GU11" s="474"/>
      <c r="GV11" s="474"/>
      <c r="GW11" s="476"/>
      <c r="GX11" s="463">
        <f>'1.1.1.211,213 (допы) без овз'!$HE$262</f>
        <v>1.3681000000000001</v>
      </c>
      <c r="GY11" s="464"/>
      <c r="GZ11" s="465">
        <f>'1.1.1.211,213 (допы) без овз'!$HE$264</f>
        <v>0.33133000000000001</v>
      </c>
      <c r="HA11" s="466">
        <f>'1.1.1.211,213 (допы) без овз'!$HE$265</f>
        <v>0.61182000000000003</v>
      </c>
      <c r="HB11" s="464"/>
      <c r="HC11" s="464"/>
      <c r="HD11" s="468">
        <f>'1.1.1.211,213 (допы) без овз'!$HE$267</f>
        <v>1.19937</v>
      </c>
      <c r="HE11" s="469">
        <f>1+(42+3)/365</f>
        <v>1.1232899999999999</v>
      </c>
      <c r="HF11" s="470"/>
      <c r="HG11" s="471">
        <f>'1.1.1.211,213 (допы) без овз'!$HE$266</f>
        <v>0.11550000000000001</v>
      </c>
      <c r="HH11" s="477"/>
      <c r="HI11" s="477"/>
      <c r="HJ11" s="478"/>
      <c r="HK11" s="479"/>
      <c r="HL11" s="477"/>
      <c r="HM11" s="480"/>
      <c r="HN11" s="477"/>
      <c r="HP11" s="474"/>
    </row>
    <row r="12" spans="1:225" s="114" customFormat="1" ht="18.75" customHeight="1" x14ac:dyDescent="0.25">
      <c r="A12" s="472" t="s">
        <v>469</v>
      </c>
      <c r="B12" s="473"/>
      <c r="C12" s="473"/>
      <c r="D12" s="473"/>
      <c r="E12" s="473"/>
      <c r="F12" s="473"/>
      <c r="G12" s="474"/>
      <c r="H12" s="474"/>
      <c r="I12" s="475"/>
      <c r="J12" s="474"/>
      <c r="K12" s="474"/>
      <c r="L12" s="474"/>
      <c r="M12" s="474"/>
      <c r="N12" s="474"/>
      <c r="O12" s="475"/>
      <c r="P12" s="474"/>
      <c r="Q12" s="474"/>
      <c r="R12" s="474"/>
      <c r="S12" s="474"/>
      <c r="T12" s="476"/>
      <c r="U12" s="463">
        <f>'1.1.2.211,213 (допы)контр сумма'!$AG$262</f>
        <v>1.3986099999999999</v>
      </c>
      <c r="V12" s="464"/>
      <c r="W12" s="465">
        <f>'1.1.2.211,213 (допы)контр сумма'!$AG$264</f>
        <v>0.29192000000000001</v>
      </c>
      <c r="X12" s="466">
        <f>'1.1.2.211,213 (допы)контр сумма'!$AG$265</f>
        <v>0.54884999999999995</v>
      </c>
      <c r="Y12" s="467"/>
      <c r="Z12" s="467"/>
      <c r="AA12" s="468">
        <f>'1.1.2.211,213 (допы)контр сумма'!$AG$267</f>
        <v>1.1644399999999999</v>
      </c>
      <c r="AB12" s="469">
        <f>1+(56+3)/365</f>
        <v>1.16164</v>
      </c>
      <c r="AC12" s="470"/>
      <c r="AD12" s="471">
        <f>'1.1.2.211,213 (допы)контр сумма'!$AG$266</f>
        <v>5.8990000000000001E-2</v>
      </c>
      <c r="AE12" s="477"/>
      <c r="AF12" s="477"/>
      <c r="AG12" s="478"/>
      <c r="AH12" s="479"/>
      <c r="AI12" s="477"/>
      <c r="AJ12" s="480"/>
      <c r="AK12" s="477"/>
      <c r="AM12" s="473"/>
      <c r="AN12" s="473"/>
      <c r="AO12" s="473"/>
      <c r="AP12" s="473"/>
      <c r="AQ12" s="473"/>
      <c r="AR12" s="474"/>
      <c r="AS12" s="474"/>
      <c r="AT12" s="475"/>
      <c r="AU12" s="474"/>
      <c r="AV12" s="474"/>
      <c r="AW12" s="474"/>
      <c r="AX12" s="474"/>
      <c r="AY12" s="474"/>
      <c r="AZ12" s="475"/>
      <c r="BA12" s="474"/>
      <c r="BB12" s="474"/>
      <c r="BC12" s="474"/>
      <c r="BD12" s="474"/>
      <c r="BE12" s="476"/>
      <c r="BF12" s="463">
        <f>'1.1.2.211,213 (допы)контр сумма'!$BQ$262</f>
        <v>1.3695999999999999</v>
      </c>
      <c r="BG12" s="464"/>
      <c r="BH12" s="465">
        <f>'1.1.2.211,213 (допы)контр сумма'!$BQ$264</f>
        <v>0.42287999999999998</v>
      </c>
      <c r="BI12" s="466">
        <f>'1.1.2.211,213 (допы)контр сумма'!$BQ$265</f>
        <v>0.60970000000000002</v>
      </c>
      <c r="BJ12" s="464"/>
      <c r="BK12" s="464"/>
      <c r="BL12" s="468">
        <f>'1.1.2.211,213 (допы)контр сумма'!$BQ$267</f>
        <v>1.12646</v>
      </c>
      <c r="BM12" s="469">
        <f>1+(56+3)/365</f>
        <v>1.16164</v>
      </c>
      <c r="BN12" s="470"/>
      <c r="BO12" s="471">
        <f>'1.1.2.211,213 (допы)контр сумма'!$BQ$266</f>
        <v>4.367E-2</v>
      </c>
      <c r="BP12" s="477"/>
      <c r="BQ12" s="477"/>
      <c r="BR12" s="478"/>
      <c r="BS12" s="479"/>
      <c r="BT12" s="477"/>
      <c r="BU12" s="480"/>
      <c r="BV12" s="477"/>
      <c r="BX12" s="473"/>
      <c r="BY12" s="473"/>
      <c r="BZ12" s="473"/>
      <c r="CA12" s="473"/>
      <c r="CB12" s="473"/>
      <c r="CC12" s="474"/>
      <c r="CD12" s="474"/>
      <c r="CE12" s="475"/>
      <c r="CF12" s="474"/>
      <c r="CG12" s="474"/>
      <c r="CH12" s="474"/>
      <c r="CI12" s="474"/>
      <c r="CJ12" s="474"/>
      <c r="CK12" s="475"/>
      <c r="CL12" s="474"/>
      <c r="CM12" s="474"/>
      <c r="CN12" s="474"/>
      <c r="CO12" s="474"/>
      <c r="CP12" s="476"/>
      <c r="CQ12" s="463">
        <f>'1.1.2.211,213 (допы)контр сумма'!$DA$262</f>
        <v>1.35</v>
      </c>
      <c r="CR12" s="464"/>
      <c r="CS12" s="465">
        <f>'1.1.2.211,213 (допы)контр сумма'!$DA$264</f>
        <v>0.35963000000000001</v>
      </c>
      <c r="CT12" s="466">
        <f>'1.1.2.211,213 (допы)контр сумма'!$DA$265</f>
        <v>0.64778999999999998</v>
      </c>
      <c r="CU12" s="464"/>
      <c r="CV12" s="464"/>
      <c r="CW12" s="468">
        <f>'1.1.2.211,213 (допы)контр сумма'!$DA$267</f>
        <v>1.35568</v>
      </c>
      <c r="CX12" s="469">
        <f>1+(56+3)/365</f>
        <v>1.16164</v>
      </c>
      <c r="CY12" s="470"/>
      <c r="CZ12" s="471">
        <f>'1.1.2.211,213 (допы)контр сумма'!$DA$266</f>
        <v>0.30834</v>
      </c>
      <c r="DA12" s="477"/>
      <c r="DB12" s="477"/>
      <c r="DC12" s="478"/>
      <c r="DD12" s="479"/>
      <c r="DE12" s="477"/>
      <c r="DF12" s="480"/>
      <c r="DG12" s="477"/>
      <c r="DI12" s="473"/>
      <c r="DJ12" s="473"/>
      <c r="DK12" s="473"/>
      <c r="DL12" s="473"/>
      <c r="DM12" s="473"/>
      <c r="DN12" s="474"/>
      <c r="DO12" s="474"/>
      <c r="DP12" s="475"/>
      <c r="DQ12" s="474"/>
      <c r="DR12" s="474"/>
      <c r="DS12" s="474"/>
      <c r="DT12" s="474"/>
      <c r="DU12" s="474"/>
      <c r="DV12" s="475"/>
      <c r="DW12" s="474"/>
      <c r="DX12" s="474"/>
      <c r="DY12" s="474"/>
      <c r="DZ12" s="474"/>
      <c r="EA12" s="476"/>
      <c r="EB12" s="463">
        <f>'1.1.2.211,213 (допы)контр сумма'!$EK$262</f>
        <v>1.3740000000000001</v>
      </c>
      <c r="EC12" s="464"/>
      <c r="ED12" s="465">
        <f>'1.1.2.211,213 (допы)контр сумма'!$EK$264</f>
        <v>0.22942000000000001</v>
      </c>
      <c r="EE12" s="466">
        <f>'1.1.2.211,213 (допы)контр сумма'!$EK$265</f>
        <v>0.77515999999999996</v>
      </c>
      <c r="EF12" s="464"/>
      <c r="EG12" s="464"/>
      <c r="EH12" s="468">
        <f>'1.1.2.211,213 (допы)контр сумма'!$EK$267</f>
        <v>1.2398800000000001</v>
      </c>
      <c r="EI12" s="469">
        <f>1+(56+3)/365</f>
        <v>1.16164</v>
      </c>
      <c r="EJ12" s="470"/>
      <c r="EK12" s="471">
        <f>'1.1.2.211,213 (допы)контр сумма'!$EK$266</f>
        <v>0.21531</v>
      </c>
      <c r="EL12" s="477"/>
      <c r="EM12" s="477"/>
      <c r="EN12" s="478"/>
      <c r="EO12" s="479"/>
      <c r="EP12" s="477"/>
      <c r="EQ12" s="480"/>
      <c r="ER12" s="477"/>
      <c r="ET12" s="473"/>
      <c r="EU12" s="473"/>
      <c r="EV12" s="473"/>
      <c r="EW12" s="473"/>
      <c r="EX12" s="473"/>
      <c r="EY12" s="474"/>
      <c r="EZ12" s="474"/>
      <c r="FA12" s="475"/>
      <c r="FB12" s="474"/>
      <c r="FC12" s="474"/>
      <c r="FD12" s="474"/>
      <c r="FE12" s="474"/>
      <c r="FF12" s="474"/>
      <c r="FG12" s="475"/>
      <c r="FH12" s="474"/>
      <c r="FI12" s="474"/>
      <c r="FJ12" s="474"/>
      <c r="FK12" s="474"/>
      <c r="FL12" s="476"/>
      <c r="FM12" s="463">
        <f>'1.1.2.211,213 (допы)контр сумма'!$FU$262</f>
        <v>1.2470000000000001</v>
      </c>
      <c r="FN12" s="464"/>
      <c r="FO12" s="465">
        <f>'1.1.2.211,213 (допы)контр сумма'!$FU$264</f>
        <v>0.18112</v>
      </c>
      <c r="FP12" s="466">
        <f>'1.1.2.211,213 (допы)контр сумма'!$FU$265</f>
        <v>0.79259000000000002</v>
      </c>
      <c r="FQ12" s="464"/>
      <c r="FR12" s="464"/>
      <c r="FS12" s="468">
        <f>'1.1.2.211,213 (допы)контр сумма'!$FU$267</f>
        <v>1.0379799999999999</v>
      </c>
      <c r="FT12" s="469">
        <f>1+(56+3)/365</f>
        <v>1.16164</v>
      </c>
      <c r="FU12" s="470"/>
      <c r="FV12" s="471">
        <f>'1.1.2.211,213 (допы)контр сумма'!$FU$266</f>
        <v>0</v>
      </c>
      <c r="FW12" s="477"/>
      <c r="FX12" s="477"/>
      <c r="FY12" s="478"/>
      <c r="FZ12" s="479"/>
      <c r="GA12" s="477"/>
      <c r="GB12" s="480"/>
      <c r="GC12" s="477"/>
      <c r="GE12" s="473"/>
      <c r="GF12" s="473"/>
      <c r="GG12" s="473"/>
      <c r="GH12" s="473"/>
      <c r="GI12" s="473"/>
      <c r="GJ12" s="474"/>
      <c r="GK12" s="474"/>
      <c r="GL12" s="475"/>
      <c r="GM12" s="474"/>
      <c r="GN12" s="474"/>
      <c r="GO12" s="474"/>
      <c r="GP12" s="474"/>
      <c r="GQ12" s="474"/>
      <c r="GR12" s="475"/>
      <c r="GS12" s="474"/>
      <c r="GT12" s="474"/>
      <c r="GU12" s="474"/>
      <c r="GV12" s="474"/>
      <c r="GW12" s="476"/>
      <c r="GX12" s="463">
        <f>'1.1.2.211,213 (допы)контр сумма'!$HE$262</f>
        <v>1.37104</v>
      </c>
      <c r="GY12" s="464"/>
      <c r="GZ12" s="465">
        <f>'1.1.2.211,213 (допы)контр сумма'!$HE$264</f>
        <v>0.33090999999999998</v>
      </c>
      <c r="HA12" s="466">
        <f>'1.1.2.211,213 (допы)контр сумма'!$HE$265</f>
        <v>0.61443999999999999</v>
      </c>
      <c r="HB12" s="464"/>
      <c r="HC12" s="464"/>
      <c r="HD12" s="468">
        <f>'1.1.2.211,213 (допы)контр сумма'!$HE$267</f>
        <v>1.19875</v>
      </c>
      <c r="HE12" s="469">
        <f>1+(56+3)/365</f>
        <v>1.16164</v>
      </c>
      <c r="HF12" s="470"/>
      <c r="HG12" s="471">
        <f>'1.1.2.211,213 (допы)контр сумма'!$HE$266</f>
        <v>0.11525000000000001</v>
      </c>
      <c r="HH12" s="477"/>
      <c r="HI12" s="477"/>
      <c r="HJ12" s="478"/>
      <c r="HK12" s="479"/>
      <c r="HL12" s="477"/>
      <c r="HM12" s="480"/>
      <c r="HN12" s="477"/>
      <c r="HP12" s="474"/>
    </row>
    <row r="13" spans="1:225" s="114" customFormat="1" x14ac:dyDescent="0.25">
      <c r="A13" s="121" t="s">
        <v>53</v>
      </c>
      <c r="B13" s="136">
        <f>C13+AJ13</f>
        <v>0</v>
      </c>
      <c r="C13" s="136">
        <f>N13*P13*S13*T13*U13*(1+V13+W13+X13+Y13)*Z13/G13/H13</f>
        <v>0</v>
      </c>
      <c r="D13" s="136">
        <f>N13*P13*S13*T13*U13*(1+V13+Y13)*Z13/G13/H13</f>
        <v>0</v>
      </c>
      <c r="E13" s="136">
        <f>C13-D13</f>
        <v>0</v>
      </c>
      <c r="F13" s="136">
        <f>N13*P13*S13*T13*U13*(1+V13+Y13)*Z13*AD13/G13/H13</f>
        <v>0</v>
      </c>
      <c r="G13" s="125">
        <v>76.900000000000006</v>
      </c>
      <c r="H13" s="133">
        <v>800</v>
      </c>
      <c r="I13" s="134">
        <f>G13*H13</f>
        <v>61520</v>
      </c>
      <c r="J13" s="932">
        <f>'1.4-2023-ДДТ'!C32</f>
        <v>0</v>
      </c>
      <c r="K13" s="932">
        <f>'1.4-2023-ДДТ'!D32</f>
        <v>0</v>
      </c>
      <c r="L13" s="932">
        <f>'1.4-2023-ДДТ'!E32</f>
        <v>0</v>
      </c>
      <c r="M13" s="932">
        <f>'1.4-2023-ДДТ'!F32</f>
        <v>0</v>
      </c>
      <c r="N13" s="933">
        <f>'1.4-2023-ДДТ'!G32</f>
        <v>0</v>
      </c>
      <c r="O13" s="134">
        <f>J13/800</f>
        <v>0</v>
      </c>
      <c r="P13" s="126">
        <v>12</v>
      </c>
      <c r="Q13" s="163">
        <v>14492</v>
      </c>
      <c r="R13" s="355">
        <v>1.01</v>
      </c>
      <c r="S13" s="290">
        <f>Q13*R13</f>
        <v>14637</v>
      </c>
      <c r="T13" s="128">
        <v>1.302</v>
      </c>
      <c r="U13" s="129">
        <f t="shared" ref="U13:U21" si="0">U$11</f>
        <v>1.3958900000000001</v>
      </c>
      <c r="V13" s="130">
        <v>0</v>
      </c>
      <c r="W13" s="129">
        <f t="shared" ref="W13:X21" si="1">W$11</f>
        <v>0.29175000000000001</v>
      </c>
      <c r="X13" s="129">
        <f t="shared" si="1"/>
        <v>0.54637000000000002</v>
      </c>
      <c r="Y13" s="130">
        <v>0</v>
      </c>
      <c r="Z13" s="129">
        <f>ROUND(AA13*AB13*AC13,2)</f>
        <v>0</v>
      </c>
      <c r="AA13" s="129">
        <f t="shared" ref="AA13:AB23" si="2">AA$11</f>
        <v>1.1649799999999999</v>
      </c>
      <c r="AB13" s="129">
        <f t="shared" si="2"/>
        <v>1.1232899999999999</v>
      </c>
      <c r="AC13" s="129">
        <f>IF(O13=0,0,G13/O13)</f>
        <v>0</v>
      </c>
      <c r="AD13" s="131">
        <f t="shared" ref="AD13:AD21" si="3">AD$11</f>
        <v>5.91E-2</v>
      </c>
      <c r="AE13" s="132">
        <f>C13*J13+F13*J13</f>
        <v>0</v>
      </c>
      <c r="AF13" s="165">
        <v>45406.2</v>
      </c>
      <c r="AG13" s="139">
        <f t="shared" ref="AG13:AG23" si="4">AF13-S13*U13</f>
        <v>24974.560000000001</v>
      </c>
      <c r="AH13" s="143">
        <f t="shared" ref="AH13:AH23" si="5">AH$10/J$23*J13</f>
        <v>0</v>
      </c>
      <c r="AI13" s="132">
        <f>AG13*AH13*1.302*12</f>
        <v>0</v>
      </c>
      <c r="AJ13" s="155">
        <f>IF(J13=0,0,AI13/J13)</f>
        <v>0</v>
      </c>
      <c r="AK13" s="141">
        <f>IF(D13=0,0,(AJ13+D13)/D13)</f>
        <v>0</v>
      </c>
      <c r="AM13" s="136">
        <f>AN13+BU13</f>
        <v>0</v>
      </c>
      <c r="AN13" s="136">
        <f>AY13*BA13*BD13*BE13*BF13*(1+BG13+BH13+BI13+BJ13)*BK13/AR13/AS13</f>
        <v>0</v>
      </c>
      <c r="AO13" s="136">
        <f>AY13*BA13*BD13*BE13*BF13*(1+BG13+BJ13)*BK13/AR13/AS13</f>
        <v>0</v>
      </c>
      <c r="AP13" s="136">
        <f>AN13-AO13</f>
        <v>0</v>
      </c>
      <c r="AQ13" s="136">
        <f>AY13*BA13*BD13*BE13*BF13*(1+BG13+BJ13)*BK13*BO13/AR13/AS13</f>
        <v>0</v>
      </c>
      <c r="AR13" s="125">
        <v>76.900000000000006</v>
      </c>
      <c r="AS13" s="133">
        <v>800</v>
      </c>
      <c r="AT13" s="134">
        <f>AR13*AS13</f>
        <v>61520</v>
      </c>
      <c r="AU13" s="932">
        <f>'1.4-2023-ЦВР'!C32</f>
        <v>0</v>
      </c>
      <c r="AV13" s="932">
        <f>'1.4-2023-ЦВР'!D32</f>
        <v>0</v>
      </c>
      <c r="AW13" s="932">
        <f>'1.4-2023-ЦВР'!E32</f>
        <v>0</v>
      </c>
      <c r="AX13" s="932">
        <f>'1.4-2023-ЦВР'!F32</f>
        <v>0</v>
      </c>
      <c r="AY13" s="933">
        <f>'1.4-2023-ЦВР'!G32</f>
        <v>0</v>
      </c>
      <c r="AZ13" s="134">
        <f>AU13/800</f>
        <v>0</v>
      </c>
      <c r="BA13" s="126">
        <v>12</v>
      </c>
      <c r="BB13" s="936">
        <f t="shared" ref="BB13:BB23" si="6">Q13</f>
        <v>14492</v>
      </c>
      <c r="BC13" s="937">
        <f t="shared" ref="BC13:BC23" si="7">R13</f>
        <v>1.01</v>
      </c>
      <c r="BD13" s="290">
        <f>BB13*BC13</f>
        <v>14637</v>
      </c>
      <c r="BE13" s="128">
        <v>1.302</v>
      </c>
      <c r="BF13" s="129">
        <f t="shared" ref="BF13:BF21" si="8">BF$11</f>
        <v>1.3626799999999999</v>
      </c>
      <c r="BG13" s="130">
        <v>0</v>
      </c>
      <c r="BH13" s="129">
        <f t="shared" ref="BH13:BI21" si="9">BH$11</f>
        <v>0.42503000000000002</v>
      </c>
      <c r="BI13" s="129">
        <f t="shared" si="9"/>
        <v>0.60343000000000002</v>
      </c>
      <c r="BJ13" s="130">
        <v>0</v>
      </c>
      <c r="BK13" s="129">
        <f>ROUND(BL13*BM13*BN13,2)</f>
        <v>0</v>
      </c>
      <c r="BL13" s="129">
        <f t="shared" ref="BL13:BM23" si="10">BL$11</f>
        <v>1.12734</v>
      </c>
      <c r="BM13" s="129">
        <f t="shared" si="10"/>
        <v>1.1232899999999999</v>
      </c>
      <c r="BN13" s="129">
        <f>IF(AZ13=0,0,AR13/AZ13)</f>
        <v>0</v>
      </c>
      <c r="BO13" s="131">
        <f t="shared" ref="BO13:BO21" si="11">BO$11</f>
        <v>4.3889999999999998E-2</v>
      </c>
      <c r="BP13" s="132">
        <f>AN13*AU13+AQ13*AU13</f>
        <v>0</v>
      </c>
      <c r="BQ13" s="941">
        <f t="shared" ref="BQ13:BQ23" si="12">AF13</f>
        <v>45406.2</v>
      </c>
      <c r="BR13" s="139">
        <f t="shared" ref="BR13:BR23" si="13">BQ13-BD13*BF13</f>
        <v>25460.65</v>
      </c>
      <c r="BS13" s="143">
        <f t="shared" ref="BS13:BS23" si="14">BS$10/AU$23*AU13</f>
        <v>0</v>
      </c>
      <c r="BT13" s="132">
        <f>BR13*BS13*1.302*12</f>
        <v>0</v>
      </c>
      <c r="BU13" s="155">
        <f>IF(AU13=0,0,BT13/AU13)</f>
        <v>0</v>
      </c>
      <c r="BV13" s="141">
        <f>IF(AO13=0,0,(BU13+AO13)/AO13)</f>
        <v>0</v>
      </c>
      <c r="BX13" s="136">
        <f>BY13+DF13</f>
        <v>209.25</v>
      </c>
      <c r="BY13" s="136">
        <f>CJ13*CL13*CO13*CP13*CQ13*(1+CR13+CS13+CT13+CU13)*CV13/CC13/CD13</f>
        <v>158.25</v>
      </c>
      <c r="BZ13" s="136">
        <f>CJ13*CL13*CO13*CP13*CQ13*(1+CR13+CU13)*CV13/CC13/CD13</f>
        <v>78.83</v>
      </c>
      <c r="CA13" s="136">
        <f>BY13-BZ13</f>
        <v>79.42</v>
      </c>
      <c r="CB13" s="136">
        <f>CJ13*CL13*CO13*CP13*CQ13*(1+CR13+CU13)*CV13*CZ13/CC13/CD13</f>
        <v>24.31</v>
      </c>
      <c r="CC13" s="125">
        <v>76.900000000000006</v>
      </c>
      <c r="CD13" s="133">
        <v>800</v>
      </c>
      <c r="CE13" s="134">
        <f>CC13*CD13</f>
        <v>61520</v>
      </c>
      <c r="CF13" s="932">
        <f>'1.4-2023-ЦТТ'!C32</f>
        <v>123615</v>
      </c>
      <c r="CG13" s="932">
        <f>'1.4-2023-ЦТТ'!D32</f>
        <v>651</v>
      </c>
      <c r="CH13" s="932">
        <f>'1.4-2023-ЦТТ'!E32</f>
        <v>67</v>
      </c>
      <c r="CI13" s="932">
        <f>'1.4-2023-ЦТТ'!F32</f>
        <v>36</v>
      </c>
      <c r="CJ13" s="933">
        <f>'1.4-2023-ЦТТ'!G32</f>
        <v>20.67</v>
      </c>
      <c r="CK13" s="134">
        <f>CF13/800</f>
        <v>155</v>
      </c>
      <c r="CL13" s="126">
        <v>12</v>
      </c>
      <c r="CM13" s="936">
        <f t="shared" ref="CM13:CM23" si="15">Q13</f>
        <v>14492</v>
      </c>
      <c r="CN13" s="937">
        <f t="shared" ref="CN13:CN23" si="16">R13</f>
        <v>1.01</v>
      </c>
      <c r="CO13" s="290">
        <f>CM13*CN13</f>
        <v>14637</v>
      </c>
      <c r="CP13" s="128">
        <v>1.302</v>
      </c>
      <c r="CQ13" s="129">
        <f t="shared" ref="CQ13:CQ21" si="17">CQ$11</f>
        <v>1.35</v>
      </c>
      <c r="CR13" s="130">
        <v>0</v>
      </c>
      <c r="CS13" s="129">
        <f t="shared" ref="CS13:CT21" si="18">CS$11</f>
        <v>0.35963000000000001</v>
      </c>
      <c r="CT13" s="129">
        <f t="shared" si="18"/>
        <v>0.64778999999999998</v>
      </c>
      <c r="CU13" s="130">
        <v>0</v>
      </c>
      <c r="CV13" s="129">
        <f>ROUND(CW13*CX13*CY13,2)</f>
        <v>0.76</v>
      </c>
      <c r="CW13" s="129">
        <f t="shared" ref="CW13:CX23" si="19">CW$11</f>
        <v>1.35568</v>
      </c>
      <c r="CX13" s="129">
        <f t="shared" si="19"/>
        <v>1.1232899999999999</v>
      </c>
      <c r="CY13" s="129">
        <f>IF(CK13=0,0,CC13/CK13)</f>
        <v>0.49613000000000002</v>
      </c>
      <c r="CZ13" s="131">
        <f t="shared" ref="CZ13:CZ21" si="20">CZ$11</f>
        <v>0.30834</v>
      </c>
      <c r="DA13" s="132">
        <f>BY13*CF13+CB13*CF13</f>
        <v>22567154</v>
      </c>
      <c r="DB13" s="941">
        <f t="shared" ref="DB13:DB23" si="21">AF13</f>
        <v>45406.2</v>
      </c>
      <c r="DC13" s="139">
        <f t="shared" ref="DC13:DC23" si="22">DB13-CO13*CQ13</f>
        <v>25646.25</v>
      </c>
      <c r="DD13" s="143">
        <f t="shared" ref="DD13:DD23" si="23">DD$10/CF$23*CF13</f>
        <v>15.587866999999999</v>
      </c>
      <c r="DE13" s="132">
        <f>DC13*DD13*1.302*12</f>
        <v>6246012</v>
      </c>
      <c r="DF13" s="155">
        <f>IF(CF13=0,0,DE13/CF13)</f>
        <v>51</v>
      </c>
      <c r="DG13" s="141">
        <f>IF(BZ13=0,0,(DF13+BZ13)/BZ13)</f>
        <v>1.64696</v>
      </c>
      <c r="DI13" s="136">
        <f>DJ13+EQ13</f>
        <v>0</v>
      </c>
      <c r="DJ13" s="136">
        <f>DU13*DW13*DZ13*EA13*EB13*(1+EC13+ED13+EE13+EF13)*EG13/DN13/DO13</f>
        <v>0</v>
      </c>
      <c r="DK13" s="136">
        <f>DU13*DW13*DZ13*EA13*EB13*(1+EC13+EF13)*EG13/DN13/DO13</f>
        <v>0</v>
      </c>
      <c r="DL13" s="136">
        <f>DJ13-DK13</f>
        <v>0</v>
      </c>
      <c r="DM13" s="136">
        <f>DU13*DW13*DZ13*EA13*EB13*(1+EC13+EF13)*EG13*EK13/DN13/DO13</f>
        <v>0</v>
      </c>
      <c r="DN13" s="125">
        <v>76.900000000000006</v>
      </c>
      <c r="DO13" s="133">
        <v>800</v>
      </c>
      <c r="DP13" s="134">
        <f>DN13*DO13</f>
        <v>61520</v>
      </c>
      <c r="DQ13" s="932">
        <f>'1.4-2023-СЮН'!C32</f>
        <v>0</v>
      </c>
      <c r="DR13" s="932">
        <f>'1.4-2023-СЮН'!D32</f>
        <v>0</v>
      </c>
      <c r="DS13" s="932">
        <f>'1.4-2023-СЮН'!E32</f>
        <v>0</v>
      </c>
      <c r="DT13" s="932">
        <f>'1.4-2023-СЮН'!F32</f>
        <v>0</v>
      </c>
      <c r="DU13" s="933">
        <f>'1.4-2023-СЮН'!G32</f>
        <v>0</v>
      </c>
      <c r="DV13" s="134">
        <f>DQ13/800</f>
        <v>0</v>
      </c>
      <c r="DW13" s="126">
        <v>12</v>
      </c>
      <c r="DX13" s="936">
        <f t="shared" ref="DX13:DX23" si="24">Q13</f>
        <v>14492</v>
      </c>
      <c r="DY13" s="937">
        <f t="shared" ref="DY13:DY23" si="25">R13</f>
        <v>1.01</v>
      </c>
      <c r="DZ13" s="290">
        <f>DX13*DY13</f>
        <v>14637</v>
      </c>
      <c r="EA13" s="128">
        <v>1.302</v>
      </c>
      <c r="EB13" s="129">
        <f t="shared" ref="EB13:EB21" si="26">EB$11</f>
        <v>1.3740000000000001</v>
      </c>
      <c r="EC13" s="130">
        <v>0</v>
      </c>
      <c r="ED13" s="129">
        <f t="shared" ref="ED13:EE21" si="27">ED$11</f>
        <v>0.22942000000000001</v>
      </c>
      <c r="EE13" s="129">
        <f t="shared" si="27"/>
        <v>0.77515999999999996</v>
      </c>
      <c r="EF13" s="130">
        <v>0</v>
      </c>
      <c r="EG13" s="129">
        <f>ROUND(EH13*EI13*EJ13,2)</f>
        <v>0</v>
      </c>
      <c r="EH13" s="129">
        <f t="shared" ref="EH13:EI21" si="28">EH$11</f>
        <v>1.2398800000000001</v>
      </c>
      <c r="EI13" s="129">
        <f t="shared" si="28"/>
        <v>1.1232899999999999</v>
      </c>
      <c r="EJ13" s="129">
        <f>IF(DV13=0,0,DN13/DV13)</f>
        <v>0</v>
      </c>
      <c r="EK13" s="131">
        <f t="shared" ref="EK13:EK21" si="29">EK$11</f>
        <v>0.21531</v>
      </c>
      <c r="EL13" s="132">
        <f>DJ13*DQ13+DM13*DQ13</f>
        <v>0</v>
      </c>
      <c r="EM13" s="941">
        <f t="shared" ref="EM13:EM23" si="30">AF13</f>
        <v>45406.2</v>
      </c>
      <c r="EN13" s="139">
        <f t="shared" ref="EN13:EN23" si="31">EM13-DZ13*EB13</f>
        <v>25294.959999999999</v>
      </c>
      <c r="EO13" s="143">
        <f t="shared" ref="EO13:EO23" si="32">EO$10/DQ$23*DQ13</f>
        <v>0</v>
      </c>
      <c r="EP13" s="132">
        <f>EN13*EO13*1.302*12</f>
        <v>0</v>
      </c>
      <c r="EQ13" s="155">
        <f>IF(DQ13=0,0,EP13/DQ13)</f>
        <v>0</v>
      </c>
      <c r="ER13" s="141">
        <f>IF(DK13=0,0,(EQ13+DK13)/DK13)</f>
        <v>0</v>
      </c>
      <c r="ET13" s="136">
        <f>EU13+GB13</f>
        <v>0</v>
      </c>
      <c r="EU13" s="136">
        <f>FF13*FH13*FK13*FL13*FM13*(1+FN13+FO13+FP13+FQ13)*FR13/EY13/EZ13</f>
        <v>0</v>
      </c>
      <c r="EV13" s="136">
        <f>FF13*FH13*FK13*FL13*FM13*(1+FN13+FQ13)*FR13/EY13/EZ13</f>
        <v>0</v>
      </c>
      <c r="EW13" s="136">
        <f>EU13-EV13</f>
        <v>0</v>
      </c>
      <c r="EX13" s="136">
        <f>FF13*FH13*FK13*FL13*FM13*(1+FN13+FQ13)*FR13*FV13/EY13/EZ13</f>
        <v>0</v>
      </c>
      <c r="EY13" s="125">
        <v>76.900000000000006</v>
      </c>
      <c r="EZ13" s="133">
        <v>800</v>
      </c>
      <c r="FA13" s="134">
        <f>EY13*EZ13</f>
        <v>61520</v>
      </c>
      <c r="FB13" s="932">
        <f>'1.4-2023-СЮТур'!C32</f>
        <v>0</v>
      </c>
      <c r="FC13" s="932">
        <f>'1.4-2023-СЮТур'!D32</f>
        <v>0</v>
      </c>
      <c r="FD13" s="932">
        <f>'1.4-2023-СЮТур'!E32</f>
        <v>0</v>
      </c>
      <c r="FE13" s="932">
        <f>'1.4-2023-СЮТур'!F32</f>
        <v>0</v>
      </c>
      <c r="FF13" s="933">
        <f>'1.4-2023-СЮТур'!G32</f>
        <v>0</v>
      </c>
      <c r="FG13" s="134">
        <f>FB13/800</f>
        <v>0</v>
      </c>
      <c r="FH13" s="126">
        <v>12</v>
      </c>
      <c r="FI13" s="936">
        <f t="shared" ref="FI13:FI23" si="33">Q13</f>
        <v>14492</v>
      </c>
      <c r="FJ13" s="937">
        <f t="shared" ref="FJ13:FJ23" si="34">R13</f>
        <v>1.01</v>
      </c>
      <c r="FK13" s="290">
        <f>FI13*FJ13</f>
        <v>14637</v>
      </c>
      <c r="FL13" s="128">
        <v>1.302</v>
      </c>
      <c r="FM13" s="129">
        <f t="shared" ref="FM13:FM21" si="35">FM$11</f>
        <v>1.2470000000000001</v>
      </c>
      <c r="FN13" s="130">
        <v>0</v>
      </c>
      <c r="FO13" s="129">
        <f t="shared" ref="FO13:FP21" si="36">FO$11</f>
        <v>0.18112</v>
      </c>
      <c r="FP13" s="129">
        <f t="shared" si="36"/>
        <v>0.79259000000000002</v>
      </c>
      <c r="FQ13" s="130">
        <v>0</v>
      </c>
      <c r="FR13" s="129">
        <f>ROUND(FS13*FT13*FU13,2)</f>
        <v>0</v>
      </c>
      <c r="FS13" s="129">
        <f t="shared" ref="FS13:FT23" si="37">FS$11</f>
        <v>1.0379799999999999</v>
      </c>
      <c r="FT13" s="129">
        <f t="shared" si="37"/>
        <v>1.1232899999999999</v>
      </c>
      <c r="FU13" s="129">
        <f>IF(FG13=0,0,EY13/FG13)</f>
        <v>0</v>
      </c>
      <c r="FV13" s="131">
        <f t="shared" ref="FV13:FV21" si="38">FV$11</f>
        <v>0</v>
      </c>
      <c r="FW13" s="132">
        <f>EU13*FB13+EX13*FB13</f>
        <v>0</v>
      </c>
      <c r="FX13" s="941">
        <f t="shared" ref="FX13:FX23" si="39">AF13</f>
        <v>45406.2</v>
      </c>
      <c r="FY13" s="139">
        <f t="shared" ref="FY13:FY23" si="40">FX13-FK13*FM13</f>
        <v>27153.86</v>
      </c>
      <c r="FZ13" s="143">
        <f t="shared" ref="FZ13:FZ23" si="41">FZ$10/FB$23*FB13</f>
        <v>0</v>
      </c>
      <c r="GA13" s="132">
        <f>FY13*FZ13*1.302*12</f>
        <v>0</v>
      </c>
      <c r="GB13" s="155">
        <f>IF(FB13=0,0,GA13/FB13)</f>
        <v>0</v>
      </c>
      <c r="GC13" s="141">
        <f>IF(EV13=0,0,(GB13+EV13)/EV13)</f>
        <v>0</v>
      </c>
      <c r="GE13" s="136">
        <f>GF13+HM13</f>
        <v>180.86</v>
      </c>
      <c r="GF13" s="136">
        <f>GQ13*GS13*GV13*GW13*GX13*(1+GY13+GZ13+HA13+HB13)*HC13/GJ13/GK13</f>
        <v>136.86000000000001</v>
      </c>
      <c r="GG13" s="136">
        <f>GQ13*GS13*GV13*GW13*GX13*(1+GY13+HB13)*HC13/GJ13/GK13</f>
        <v>70.430000000000007</v>
      </c>
      <c r="GH13" s="136">
        <f>GF13-GG13</f>
        <v>66.430000000000007</v>
      </c>
      <c r="GI13" s="136">
        <f>GQ13*GS13*GV13*GW13*GX13*(1+GY13+HB13)*HC13*HG13/GJ13/GK13</f>
        <v>8.1300000000000008</v>
      </c>
      <c r="GJ13" s="125">
        <v>76.900000000000006</v>
      </c>
      <c r="GK13" s="133">
        <v>800</v>
      </c>
      <c r="GL13" s="134">
        <f>GJ13*GK13</f>
        <v>61520</v>
      </c>
      <c r="GM13" s="232">
        <f t="shared" ref="GM13:GO14" si="42">J13+AU13+CF13+DQ13+FB13</f>
        <v>123615</v>
      </c>
      <c r="GN13" s="232">
        <f t="shared" si="42"/>
        <v>651</v>
      </c>
      <c r="GO13" s="232">
        <f t="shared" si="42"/>
        <v>67</v>
      </c>
      <c r="GP13" s="160" t="s">
        <v>492</v>
      </c>
      <c r="GQ13" s="234">
        <f>N13+AY13+CJ13+DU13+FF13</f>
        <v>20.67</v>
      </c>
      <c r="GR13" s="134">
        <f>GM13/800</f>
        <v>155</v>
      </c>
      <c r="GS13" s="126">
        <v>12</v>
      </c>
      <c r="GT13" s="936">
        <f t="shared" ref="GT13:GT23" si="43">Q13</f>
        <v>14492</v>
      </c>
      <c r="GU13" s="937">
        <f t="shared" ref="GU13:GU23" si="44">R13</f>
        <v>1.01</v>
      </c>
      <c r="GV13" s="290">
        <f>GT13*GU13</f>
        <v>14637</v>
      </c>
      <c r="GW13" s="128">
        <v>1.302</v>
      </c>
      <c r="GX13" s="129">
        <f t="shared" ref="GX13:GX21" si="45">GX$11</f>
        <v>1.3681000000000001</v>
      </c>
      <c r="GY13" s="130">
        <v>0</v>
      </c>
      <c r="GZ13" s="129">
        <f t="shared" ref="GZ13:HA21" si="46">GZ$11</f>
        <v>0.33133000000000001</v>
      </c>
      <c r="HA13" s="129">
        <f t="shared" si="46"/>
        <v>0.61182000000000003</v>
      </c>
      <c r="HB13" s="130">
        <v>0</v>
      </c>
      <c r="HC13" s="129">
        <f>ROUND(HD13*HE13*HF13,2)</f>
        <v>0.67</v>
      </c>
      <c r="HD13" s="129">
        <f t="shared" ref="HD13:HE23" si="47">HD$11</f>
        <v>1.19937</v>
      </c>
      <c r="HE13" s="129">
        <f t="shared" si="47"/>
        <v>1.1232899999999999</v>
      </c>
      <c r="HF13" s="129">
        <f>IF(GR13=0,0,GJ13/GR13)</f>
        <v>0.49613000000000002</v>
      </c>
      <c r="HG13" s="131">
        <f t="shared" ref="HG13:HG21" si="48">HG$11</f>
        <v>0.11550000000000001</v>
      </c>
      <c r="HH13" s="132">
        <f>GF13*GM13+GI13*GM13</f>
        <v>17922939</v>
      </c>
      <c r="HI13" s="941">
        <f t="shared" ref="HI13:HI23" si="49">AF13</f>
        <v>45406.2</v>
      </c>
      <c r="HJ13" s="139">
        <f t="shared" ref="HJ13:HJ23" si="50">HI13-GV13*GX13</f>
        <v>25381.32</v>
      </c>
      <c r="HK13" s="143">
        <f t="shared" ref="HK13:HK23" si="51">HK$10/GM$23*GM13</f>
        <v>13.738628</v>
      </c>
      <c r="HL13" s="132">
        <f>HJ13*HK13*1.302*12</f>
        <v>5448159</v>
      </c>
      <c r="HM13" s="155">
        <f>IF(GM13=0,0,HL13/GM13)</f>
        <v>44</v>
      </c>
      <c r="HN13" s="141">
        <f>IF(GG13=0,0,(HM13+GG13)/GG13)</f>
        <v>1.62473</v>
      </c>
      <c r="HP13" s="153">
        <f>GQ13*18</f>
        <v>372.06</v>
      </c>
    </row>
    <row r="14" spans="1:225" s="114" customFormat="1" ht="24" x14ac:dyDescent="0.25">
      <c r="A14" s="121" t="s">
        <v>54</v>
      </c>
      <c r="B14" s="136">
        <f t="shared" ref="B14:B22" si="52">C14+AJ14</f>
        <v>132.54</v>
      </c>
      <c r="C14" s="136">
        <f t="shared" ref="C14:C22" si="53">N14*P14*S14*T14*U14*(1+V14+W14+X14+Y14)*Z14/G14/H14</f>
        <v>83.54</v>
      </c>
      <c r="D14" s="136">
        <f t="shared" ref="D14:D22" si="54">N14*P14*S14*T14*U14*(1+V14+Y14)*Z14/G14/H14</f>
        <v>45.45</v>
      </c>
      <c r="E14" s="136">
        <f>C14-D14</f>
        <v>38.090000000000003</v>
      </c>
      <c r="F14" s="136">
        <f t="shared" ref="F14:F23" si="55">N14*P14*S14*T14*U14*(1+V14+Y14)*Z14*AD14/G14/H14</f>
        <v>2.69</v>
      </c>
      <c r="G14" s="125">
        <v>76.900000000000006</v>
      </c>
      <c r="H14" s="133">
        <v>800</v>
      </c>
      <c r="I14" s="134">
        <f t="shared" ref="I14:I23" si="56">G14*H14</f>
        <v>61520</v>
      </c>
      <c r="J14" s="932">
        <f>'1.4-2023-ДДТ'!C33</f>
        <v>29718</v>
      </c>
      <c r="K14" s="932">
        <f>'1.4-2023-ДДТ'!D33</f>
        <v>270</v>
      </c>
      <c r="L14" s="932">
        <f>'1.4-2023-ДДТ'!E33</f>
        <v>24</v>
      </c>
      <c r="M14" s="932">
        <f>'1.4-2023-ДДТ'!F33</f>
        <v>36</v>
      </c>
      <c r="N14" s="933">
        <f>'1.4-2023-ДДТ'!G33</f>
        <v>3.22</v>
      </c>
      <c r="O14" s="134">
        <f t="shared" ref="O14:O23" si="57">J14/800</f>
        <v>37</v>
      </c>
      <c r="P14" s="126">
        <v>12</v>
      </c>
      <c r="Q14" s="163">
        <v>14492</v>
      </c>
      <c r="R14" s="355">
        <v>1.01</v>
      </c>
      <c r="S14" s="290">
        <f t="shared" ref="S14:S23" si="58">Q14*R14</f>
        <v>14637</v>
      </c>
      <c r="T14" s="128">
        <v>1.302</v>
      </c>
      <c r="U14" s="129">
        <f t="shared" si="0"/>
        <v>1.3958900000000001</v>
      </c>
      <c r="V14" s="130">
        <v>0</v>
      </c>
      <c r="W14" s="129">
        <f t="shared" si="1"/>
        <v>0.29175000000000001</v>
      </c>
      <c r="X14" s="129">
        <f t="shared" si="1"/>
        <v>0.54637000000000002</v>
      </c>
      <c r="Y14" s="130">
        <v>0</v>
      </c>
      <c r="Z14" s="129">
        <f t="shared" ref="Z14:Z23" si="59">ROUND(AA14*AB14*AC14,2)</f>
        <v>2.72</v>
      </c>
      <c r="AA14" s="129">
        <f t="shared" si="2"/>
        <v>1.1649799999999999</v>
      </c>
      <c r="AB14" s="129">
        <f t="shared" si="2"/>
        <v>1.1232899999999999</v>
      </c>
      <c r="AC14" s="129">
        <f t="shared" ref="AC14:AC23" si="60">IF(O14=0,0,G14/O14)</f>
        <v>2.0783800000000001</v>
      </c>
      <c r="AD14" s="131">
        <f t="shared" si="3"/>
        <v>5.91E-2</v>
      </c>
      <c r="AE14" s="132">
        <f>C14*J14+F14*J14</f>
        <v>2562583</v>
      </c>
      <c r="AF14" s="165">
        <v>45406.2</v>
      </c>
      <c r="AG14" s="139">
        <f t="shared" si="4"/>
        <v>24974.560000000001</v>
      </c>
      <c r="AH14" s="143">
        <f t="shared" si="5"/>
        <v>3.7084329999999999</v>
      </c>
      <c r="AI14" s="132">
        <f t="shared" ref="AI14:AI23" si="61">AG14*AH14*1.302*12</f>
        <v>1447040</v>
      </c>
      <c r="AJ14" s="155">
        <f t="shared" ref="AJ14:AJ23" si="62">IF(J14=0,0,AI14/J14)</f>
        <v>49</v>
      </c>
      <c r="AK14" s="141">
        <f t="shared" ref="AK14:AK23" si="63">IF(D14=0,0,(AJ14+D14)/D14)</f>
        <v>2.0781100000000001</v>
      </c>
      <c r="AM14" s="136">
        <f t="shared" ref="AM14:AM22" si="64">AN14+BU14</f>
        <v>0</v>
      </c>
      <c r="AN14" s="136">
        <f t="shared" ref="AN14:AN22" si="65">AY14*BA14*BD14*BE14*BF14*(1+BG14+BH14+BI14+BJ14)*BK14/AR14/AS14</f>
        <v>0</v>
      </c>
      <c r="AO14" s="136">
        <f t="shared" ref="AO14:AO22" si="66">AY14*BA14*BD14*BE14*BF14*(1+BG14+BJ14)*BK14/AR14/AS14</f>
        <v>0</v>
      </c>
      <c r="AP14" s="136">
        <f>AN14-AO14</f>
        <v>0</v>
      </c>
      <c r="AQ14" s="136">
        <f t="shared" ref="AQ14:AQ23" si="67">AY14*BA14*BD14*BE14*BF14*(1+BG14+BJ14)*BK14*BO14/AR14/AS14</f>
        <v>0</v>
      </c>
      <c r="AR14" s="125">
        <v>76.900000000000006</v>
      </c>
      <c r="AS14" s="133">
        <v>800</v>
      </c>
      <c r="AT14" s="134">
        <f t="shared" ref="AT14:AT23" si="68">AR14*AS14</f>
        <v>61520</v>
      </c>
      <c r="AU14" s="932">
        <f>'1.4-2023-ЦВР'!C33</f>
        <v>0</v>
      </c>
      <c r="AV14" s="932">
        <f>'1.4-2023-ЦВР'!D33</f>
        <v>0</v>
      </c>
      <c r="AW14" s="932">
        <f>'1.4-2023-ЦВР'!E33</f>
        <v>0</v>
      </c>
      <c r="AX14" s="932">
        <f>'1.4-2023-ЦВР'!F33</f>
        <v>0</v>
      </c>
      <c r="AY14" s="933">
        <f>'1.4-2023-ЦВР'!G33</f>
        <v>0</v>
      </c>
      <c r="AZ14" s="134">
        <f t="shared" ref="AZ14:AZ23" si="69">AU14/800</f>
        <v>0</v>
      </c>
      <c r="BA14" s="126">
        <v>12</v>
      </c>
      <c r="BB14" s="936">
        <f t="shared" si="6"/>
        <v>14492</v>
      </c>
      <c r="BC14" s="937">
        <f t="shared" si="7"/>
        <v>1.01</v>
      </c>
      <c r="BD14" s="290">
        <f t="shared" ref="BD14:BD23" si="70">BB14*BC14</f>
        <v>14637</v>
      </c>
      <c r="BE14" s="128">
        <v>1.302</v>
      </c>
      <c r="BF14" s="129">
        <f t="shared" si="8"/>
        <v>1.3626799999999999</v>
      </c>
      <c r="BG14" s="130">
        <v>0</v>
      </c>
      <c r="BH14" s="129">
        <f t="shared" si="9"/>
        <v>0.42503000000000002</v>
      </c>
      <c r="BI14" s="129">
        <f t="shared" si="9"/>
        <v>0.60343000000000002</v>
      </c>
      <c r="BJ14" s="130">
        <v>0</v>
      </c>
      <c r="BK14" s="129">
        <f t="shared" ref="BK14:BK23" si="71">ROUND(BL14*BM14*BN14,2)</f>
        <v>0</v>
      </c>
      <c r="BL14" s="129">
        <f t="shared" si="10"/>
        <v>1.12734</v>
      </c>
      <c r="BM14" s="129">
        <f t="shared" si="10"/>
        <v>1.1232899999999999</v>
      </c>
      <c r="BN14" s="129">
        <f t="shared" ref="BN14:BN23" si="72">IF(AZ14=0,0,AR14/AZ14)</f>
        <v>0</v>
      </c>
      <c r="BO14" s="131">
        <f t="shared" si="11"/>
        <v>4.3889999999999998E-2</v>
      </c>
      <c r="BP14" s="132">
        <f>AN14*AU14+AQ14*AU14</f>
        <v>0</v>
      </c>
      <c r="BQ14" s="941">
        <f t="shared" si="12"/>
        <v>45406.2</v>
      </c>
      <c r="BR14" s="139">
        <f t="shared" si="13"/>
        <v>25460.65</v>
      </c>
      <c r="BS14" s="143">
        <f t="shared" si="14"/>
        <v>0</v>
      </c>
      <c r="BT14" s="132">
        <f t="shared" ref="BT14:BT23" si="73">BR14*BS14*1.302*12</f>
        <v>0</v>
      </c>
      <c r="BU14" s="155">
        <f t="shared" ref="BU14:BU23" si="74">IF(AU14=0,0,BT14/AU14)</f>
        <v>0</v>
      </c>
      <c r="BV14" s="141">
        <f t="shared" ref="BV14:BV23" si="75">IF(AO14=0,0,(BU14+AO14)/AO14)</f>
        <v>0</v>
      </c>
      <c r="BX14" s="136">
        <f t="shared" ref="BX14:BX22" si="76">BY14+DF14</f>
        <v>233.44</v>
      </c>
      <c r="BY14" s="136">
        <f t="shared" ref="BY14:BY22" si="77">CJ14*CL14*CO14*CP14*CQ14*(1+CR14+CS14+CT14+CU14)*CV14/CC14/CD14</f>
        <v>182.44</v>
      </c>
      <c r="BZ14" s="136">
        <f t="shared" ref="BZ14:BZ22" si="78">CJ14*CL14*CO14*CP14*CQ14*(1+CR14+CU14)*CV14/CC14/CD14</f>
        <v>90.88</v>
      </c>
      <c r="CA14" s="136">
        <f>BY14-BZ14</f>
        <v>91.56</v>
      </c>
      <c r="CB14" s="136">
        <f t="shared" ref="CB14:CB23" si="79">CJ14*CL14*CO14*CP14*CQ14*(1+CR14+CU14)*CV14*CZ14/CC14/CD14</f>
        <v>28.02</v>
      </c>
      <c r="CC14" s="125">
        <v>76.900000000000006</v>
      </c>
      <c r="CD14" s="133">
        <v>800</v>
      </c>
      <c r="CE14" s="134">
        <f t="shared" ref="CE14:CE23" si="80">CC14*CD14</f>
        <v>61520</v>
      </c>
      <c r="CF14" s="932">
        <f>'1.4-2023-ЦТТ'!C33</f>
        <v>15354</v>
      </c>
      <c r="CG14" s="932">
        <f>'1.4-2023-ЦТТ'!D33</f>
        <v>98</v>
      </c>
      <c r="CH14" s="932">
        <f>'1.4-2023-ЦТТ'!E33</f>
        <v>10</v>
      </c>
      <c r="CI14" s="932">
        <f>'1.4-2023-ЦТТ'!F33</f>
        <v>36</v>
      </c>
      <c r="CJ14" s="933">
        <f>'1.4-2023-ЦТТ'!G33</f>
        <v>2.94</v>
      </c>
      <c r="CK14" s="134">
        <f t="shared" ref="CK14:CK23" si="81">CF14/800</f>
        <v>19</v>
      </c>
      <c r="CL14" s="126">
        <v>12</v>
      </c>
      <c r="CM14" s="936">
        <f t="shared" si="15"/>
        <v>14492</v>
      </c>
      <c r="CN14" s="937">
        <f t="shared" si="16"/>
        <v>1.01</v>
      </c>
      <c r="CO14" s="290">
        <f t="shared" ref="CO14:CO23" si="82">CM14*CN14</f>
        <v>14637</v>
      </c>
      <c r="CP14" s="128">
        <v>1.302</v>
      </c>
      <c r="CQ14" s="129">
        <f t="shared" si="17"/>
        <v>1.35</v>
      </c>
      <c r="CR14" s="130">
        <v>0</v>
      </c>
      <c r="CS14" s="129">
        <f t="shared" si="18"/>
        <v>0.35963000000000001</v>
      </c>
      <c r="CT14" s="129">
        <f t="shared" si="18"/>
        <v>0.64778999999999998</v>
      </c>
      <c r="CU14" s="130">
        <v>0</v>
      </c>
      <c r="CV14" s="129">
        <f t="shared" ref="CV14:CV23" si="83">ROUND(CW14*CX14*CY14,2)</f>
        <v>6.16</v>
      </c>
      <c r="CW14" s="129">
        <f t="shared" si="19"/>
        <v>1.35568</v>
      </c>
      <c r="CX14" s="129">
        <f t="shared" si="19"/>
        <v>1.1232899999999999</v>
      </c>
      <c r="CY14" s="129">
        <f t="shared" ref="CY14:CY23" si="84">IF(CK14=0,0,CC14/CK14)</f>
        <v>4.0473699999999999</v>
      </c>
      <c r="CZ14" s="131">
        <f t="shared" si="20"/>
        <v>0.30834</v>
      </c>
      <c r="DA14" s="132">
        <f>BY14*CF14+CB14*CF14</f>
        <v>3231403</v>
      </c>
      <c r="DB14" s="941">
        <f t="shared" si="21"/>
        <v>45406.2</v>
      </c>
      <c r="DC14" s="139">
        <f t="shared" si="22"/>
        <v>25646.25</v>
      </c>
      <c r="DD14" s="143">
        <f t="shared" si="23"/>
        <v>1.9361409999999999</v>
      </c>
      <c r="DE14" s="132">
        <f t="shared" ref="DE14:DE23" si="85">DC14*DD14*1.302*12</f>
        <v>775806</v>
      </c>
      <c r="DF14" s="155">
        <f t="shared" ref="DF14:DF23" si="86">IF(CF14=0,0,DE14/CF14)</f>
        <v>51</v>
      </c>
      <c r="DG14" s="141">
        <f t="shared" ref="DG14:DG23" si="87">IF(BZ14=0,0,(DF14+BZ14)/BZ14)</f>
        <v>1.56118</v>
      </c>
      <c r="DI14" s="136">
        <f t="shared" ref="DI14:DI22" si="88">DJ14+EQ14</f>
        <v>56.96</v>
      </c>
      <c r="DJ14" s="136">
        <f t="shared" ref="DJ14:DJ22" si="89">DU14*DW14*DZ14*EA14*EB14*(1+EC14+ED14+EE14+EF14)*EG14/DN14/DO14</f>
        <v>22.96</v>
      </c>
      <c r="DK14" s="136">
        <f t="shared" ref="DK14:DK22" si="90">DU14*DW14*DZ14*EA14*EB14*(1+EC14+EF14)*EG14/DN14/DO14</f>
        <v>11.46</v>
      </c>
      <c r="DL14" s="136">
        <f>DJ14-DK14</f>
        <v>11.5</v>
      </c>
      <c r="DM14" s="136">
        <f t="shared" ref="DM14:DM23" si="91">DU14*DW14*DZ14*EA14*EB14*(1+EC14+EF14)*EG14*EK14/DN14/DO14</f>
        <v>2.4700000000000002</v>
      </c>
      <c r="DN14" s="125">
        <v>76.900000000000006</v>
      </c>
      <c r="DO14" s="133">
        <v>800</v>
      </c>
      <c r="DP14" s="134">
        <f t="shared" ref="DP14:DP23" si="92">DN14*DO14</f>
        <v>61520</v>
      </c>
      <c r="DQ14" s="932">
        <f>'1.4-2023-СЮН'!C33</f>
        <v>101304</v>
      </c>
      <c r="DR14" s="932">
        <f>'1.4-2023-СЮН'!D33</f>
        <v>739</v>
      </c>
      <c r="DS14" s="932">
        <f>'1.4-2023-СЮН'!E33</f>
        <v>54</v>
      </c>
      <c r="DT14" s="932">
        <f>'1.4-2023-СЮН'!F33</f>
        <v>36</v>
      </c>
      <c r="DU14" s="933">
        <f>'1.4-2023-СЮН'!G33</f>
        <v>2.67</v>
      </c>
      <c r="DV14" s="134">
        <f t="shared" ref="DV14:DV23" si="93">DQ14/800</f>
        <v>127</v>
      </c>
      <c r="DW14" s="126">
        <v>12</v>
      </c>
      <c r="DX14" s="936">
        <f t="shared" si="24"/>
        <v>14492</v>
      </c>
      <c r="DY14" s="937">
        <f t="shared" si="25"/>
        <v>1.01</v>
      </c>
      <c r="DZ14" s="290">
        <f t="shared" ref="DZ14:DZ23" si="94">DX14*DY14</f>
        <v>14637</v>
      </c>
      <c r="EA14" s="128">
        <v>1.302</v>
      </c>
      <c r="EB14" s="129">
        <f t="shared" si="26"/>
        <v>1.3740000000000001</v>
      </c>
      <c r="EC14" s="130">
        <v>0</v>
      </c>
      <c r="ED14" s="129">
        <f t="shared" si="27"/>
        <v>0.22942000000000001</v>
      </c>
      <c r="EE14" s="129">
        <f t="shared" si="27"/>
        <v>0.77515999999999996</v>
      </c>
      <c r="EF14" s="130">
        <v>0</v>
      </c>
      <c r="EG14" s="129">
        <f t="shared" ref="EG14:EG23" si="95">ROUND(EH14*EI14*EJ14,2)</f>
        <v>0.84</v>
      </c>
      <c r="EH14" s="129">
        <f t="shared" si="28"/>
        <v>1.2398800000000001</v>
      </c>
      <c r="EI14" s="129">
        <f t="shared" si="28"/>
        <v>1.1232899999999999</v>
      </c>
      <c r="EJ14" s="129">
        <f t="shared" ref="EJ14:EJ23" si="96">IF(DV14=0,0,DN14/DV14)</f>
        <v>0.60550999999999999</v>
      </c>
      <c r="EK14" s="131">
        <f t="shared" si="29"/>
        <v>0.21531</v>
      </c>
      <c r="EL14" s="132">
        <f>DJ14*DQ14+DM14*DQ14</f>
        <v>2576161</v>
      </c>
      <c r="EM14" s="941">
        <f t="shared" si="30"/>
        <v>45406.2</v>
      </c>
      <c r="EN14" s="139">
        <f t="shared" si="31"/>
        <v>25294.959999999999</v>
      </c>
      <c r="EO14" s="143">
        <f t="shared" si="32"/>
        <v>8.8000000000000007</v>
      </c>
      <c r="EP14" s="132">
        <f t="shared" ref="EP14:EP23" si="97">EN14*EO14*1.302*12</f>
        <v>3477834</v>
      </c>
      <c r="EQ14" s="155">
        <f t="shared" ref="EQ14:EQ23" si="98">IF(DQ14=0,0,EP14/DQ14)</f>
        <v>34</v>
      </c>
      <c r="ER14" s="141">
        <f t="shared" ref="ER14:ER23" si="99">IF(DK14=0,0,(EQ14+DK14)/DK14)</f>
        <v>3.9668399999999999</v>
      </c>
      <c r="ET14" s="136">
        <f t="shared" ref="ET14:ET22" si="100">EU14+GB14</f>
        <v>0</v>
      </c>
      <c r="EU14" s="136">
        <f t="shared" ref="EU14:EU22" si="101">FF14*FH14*FK14*FL14*FM14*(1+FN14+FO14+FP14+FQ14)*FR14/EY14/EZ14</f>
        <v>0</v>
      </c>
      <c r="EV14" s="136">
        <f t="shared" ref="EV14:EV22" si="102">FF14*FH14*FK14*FL14*FM14*(1+FN14+FQ14)*FR14/EY14/EZ14</f>
        <v>0</v>
      </c>
      <c r="EW14" s="136">
        <f>EU14-EV14</f>
        <v>0</v>
      </c>
      <c r="EX14" s="136">
        <f t="shared" ref="EX14:EX23" si="103">FF14*FH14*FK14*FL14*FM14*(1+FN14+FQ14)*FR14*FV14/EY14/EZ14</f>
        <v>0</v>
      </c>
      <c r="EY14" s="125">
        <v>76.900000000000006</v>
      </c>
      <c r="EZ14" s="133">
        <v>800</v>
      </c>
      <c r="FA14" s="134">
        <f t="shared" ref="FA14:FA23" si="104">EY14*EZ14</f>
        <v>61520</v>
      </c>
      <c r="FB14" s="932">
        <f>'1.4-2023-СЮТур'!C33</f>
        <v>0</v>
      </c>
      <c r="FC14" s="932">
        <f>'1.4-2023-СЮТур'!D33</f>
        <v>0</v>
      </c>
      <c r="FD14" s="932">
        <f>'1.4-2023-СЮТур'!E33</f>
        <v>0</v>
      </c>
      <c r="FE14" s="932">
        <f>'1.4-2023-СЮТур'!F33</f>
        <v>0</v>
      </c>
      <c r="FF14" s="933">
        <f>'1.4-2023-СЮТур'!G33</f>
        <v>0</v>
      </c>
      <c r="FG14" s="134">
        <f t="shared" ref="FG14:FG23" si="105">FB14/800</f>
        <v>0</v>
      </c>
      <c r="FH14" s="126">
        <v>12</v>
      </c>
      <c r="FI14" s="936">
        <f t="shared" si="33"/>
        <v>14492</v>
      </c>
      <c r="FJ14" s="937">
        <f t="shared" si="34"/>
        <v>1.01</v>
      </c>
      <c r="FK14" s="290">
        <f t="shared" ref="FK14:FK23" si="106">FI14*FJ14</f>
        <v>14637</v>
      </c>
      <c r="FL14" s="128">
        <v>1.302</v>
      </c>
      <c r="FM14" s="129">
        <f t="shared" si="35"/>
        <v>1.2470000000000001</v>
      </c>
      <c r="FN14" s="130">
        <v>0</v>
      </c>
      <c r="FO14" s="129">
        <f t="shared" si="36"/>
        <v>0.18112</v>
      </c>
      <c r="FP14" s="129">
        <f t="shared" si="36"/>
        <v>0.79259000000000002</v>
      </c>
      <c r="FQ14" s="130">
        <v>0</v>
      </c>
      <c r="FR14" s="129">
        <f t="shared" ref="FR14:FR23" si="107">ROUND(FS14*FT14*FU14,2)</f>
        <v>0</v>
      </c>
      <c r="FS14" s="129">
        <f t="shared" si="37"/>
        <v>1.0379799999999999</v>
      </c>
      <c r="FT14" s="129">
        <f t="shared" si="37"/>
        <v>1.1232899999999999</v>
      </c>
      <c r="FU14" s="129">
        <f t="shared" ref="FU14:FU23" si="108">IF(FG14=0,0,EY14/FG14)</f>
        <v>0</v>
      </c>
      <c r="FV14" s="131">
        <f t="shared" si="38"/>
        <v>0</v>
      </c>
      <c r="FW14" s="132">
        <f>EU14*FB14+EX14*FB14</f>
        <v>0</v>
      </c>
      <c r="FX14" s="941">
        <f t="shared" si="39"/>
        <v>45406.2</v>
      </c>
      <c r="FY14" s="139">
        <f t="shared" si="40"/>
        <v>27153.86</v>
      </c>
      <c r="FZ14" s="143">
        <f t="shared" si="41"/>
        <v>0</v>
      </c>
      <c r="GA14" s="132">
        <f t="shared" ref="GA14:GA23" si="109">FY14*FZ14*1.302*12</f>
        <v>0</v>
      </c>
      <c r="GB14" s="155">
        <f t="shared" ref="GB14:GB23" si="110">IF(FB14=0,0,GA14/FB14)</f>
        <v>0</v>
      </c>
      <c r="GC14" s="141">
        <f t="shared" ref="GC14:GC23" si="111">IF(EV14=0,0,(GB14+EV14)/EV14)</f>
        <v>0</v>
      </c>
      <c r="GE14" s="136">
        <f t="shared" ref="GE14:GE22" si="112">GF14+HM14</f>
        <v>93.74</v>
      </c>
      <c r="GF14" s="136">
        <f t="shared" ref="GF14:GF22" si="113">GQ14*GS14*GV14*GW14*GX14*(1+GY14+GZ14+HA14+HB14)*HC14/GJ14/GK14</f>
        <v>49.74</v>
      </c>
      <c r="GG14" s="136">
        <f t="shared" ref="GG14:GG22" si="114">GQ14*GS14*GV14*GW14*GX14*(1+GY14+HB14)*HC14/GJ14/GK14</f>
        <v>25.6</v>
      </c>
      <c r="GH14" s="136">
        <f>GF14-GG14</f>
        <v>24.14</v>
      </c>
      <c r="GI14" s="136">
        <f t="shared" ref="GI14:GI23" si="115">GQ14*GS14*GV14*GW14*GX14*(1+GY14+HB14)*HC14*HG14/GJ14/GK14</f>
        <v>2.96</v>
      </c>
      <c r="GJ14" s="125">
        <v>76.900000000000006</v>
      </c>
      <c r="GK14" s="133">
        <v>800</v>
      </c>
      <c r="GL14" s="134">
        <f t="shared" ref="GL14:GL23" si="116">GJ14*GK14</f>
        <v>61520</v>
      </c>
      <c r="GM14" s="232">
        <f t="shared" si="42"/>
        <v>146376</v>
      </c>
      <c r="GN14" s="232">
        <f t="shared" si="42"/>
        <v>1107</v>
      </c>
      <c r="GO14" s="232">
        <f t="shared" si="42"/>
        <v>88</v>
      </c>
      <c r="GP14" s="160" t="s">
        <v>492</v>
      </c>
      <c r="GQ14" s="234">
        <f>N14+AY14+CJ14+DU14+FF14</f>
        <v>8.83</v>
      </c>
      <c r="GR14" s="134">
        <f t="shared" ref="GR14:GR23" si="117">GM14/800</f>
        <v>183</v>
      </c>
      <c r="GS14" s="126">
        <v>12</v>
      </c>
      <c r="GT14" s="936">
        <f t="shared" si="43"/>
        <v>14492</v>
      </c>
      <c r="GU14" s="937">
        <f t="shared" si="44"/>
        <v>1.01</v>
      </c>
      <c r="GV14" s="290">
        <f t="shared" ref="GV14:GV23" si="118">GT14*GU14</f>
        <v>14637</v>
      </c>
      <c r="GW14" s="128">
        <v>1.302</v>
      </c>
      <c r="GX14" s="129">
        <f t="shared" si="45"/>
        <v>1.3681000000000001</v>
      </c>
      <c r="GY14" s="130">
        <v>0</v>
      </c>
      <c r="GZ14" s="129">
        <f t="shared" si="46"/>
        <v>0.33133000000000001</v>
      </c>
      <c r="HA14" s="129">
        <f t="shared" si="46"/>
        <v>0.61182000000000003</v>
      </c>
      <c r="HB14" s="130">
        <v>0</v>
      </c>
      <c r="HC14" s="129">
        <f t="shared" ref="HC14:HC23" si="119">ROUND(HD14*HE14*HF14,2)</f>
        <v>0.56999999999999995</v>
      </c>
      <c r="HD14" s="129">
        <f t="shared" si="47"/>
        <v>1.19937</v>
      </c>
      <c r="HE14" s="129">
        <f t="shared" si="47"/>
        <v>1.1232899999999999</v>
      </c>
      <c r="HF14" s="129">
        <f t="shared" ref="HF14:HF23" si="120">IF(GR14=0,0,GJ14/GR14)</f>
        <v>0.42021999999999998</v>
      </c>
      <c r="HG14" s="131">
        <f t="shared" si="48"/>
        <v>0.11550000000000001</v>
      </c>
      <c r="HH14" s="132">
        <f>GF14*GM14+GI14*GM14</f>
        <v>7714015</v>
      </c>
      <c r="HI14" s="941">
        <f t="shared" si="49"/>
        <v>45406.2</v>
      </c>
      <c r="HJ14" s="139">
        <f t="shared" si="50"/>
        <v>25381.32</v>
      </c>
      <c r="HK14" s="143">
        <f t="shared" si="51"/>
        <v>16.268295999999999</v>
      </c>
      <c r="HL14" s="132">
        <f t="shared" ref="HL14:HL23" si="121">HJ14*HK14*1.302*12</f>
        <v>6451319</v>
      </c>
      <c r="HM14" s="155">
        <f t="shared" ref="HM14:HM23" si="122">IF(GM14=0,0,HL14/GM14)</f>
        <v>44</v>
      </c>
      <c r="HN14" s="141">
        <f t="shared" ref="HN14:HN23" si="123">IF(GG14=0,0,(HM14+GG14)/GG14)</f>
        <v>2.71875</v>
      </c>
      <c r="HP14" s="153">
        <f t="shared" ref="HP14:HP22" si="124">GQ14*18</f>
        <v>158.94</v>
      </c>
    </row>
    <row r="15" spans="1:225" s="114" customFormat="1" ht="24" x14ac:dyDescent="0.25">
      <c r="A15" s="121" t="s">
        <v>428</v>
      </c>
      <c r="B15" s="136">
        <f t="shared" si="52"/>
        <v>127.49</v>
      </c>
      <c r="C15" s="136">
        <f t="shared" si="53"/>
        <v>78.489999999999995</v>
      </c>
      <c r="D15" s="136">
        <f t="shared" si="54"/>
        <v>42.7</v>
      </c>
      <c r="E15" s="136">
        <f>C15-D15</f>
        <v>35.79</v>
      </c>
      <c r="F15" s="136">
        <f t="shared" si="55"/>
        <v>2.52</v>
      </c>
      <c r="G15" s="125">
        <v>76.900000000000006</v>
      </c>
      <c r="H15" s="133">
        <v>800</v>
      </c>
      <c r="I15" s="134">
        <f t="shared" si="56"/>
        <v>61520</v>
      </c>
      <c r="J15" s="134">
        <f>J16+J17+J18</f>
        <v>27171</v>
      </c>
      <c r="K15" s="134">
        <f>K16+K17+K18</f>
        <v>132</v>
      </c>
      <c r="L15" s="134">
        <f>L16+L17+L18</f>
        <v>11</v>
      </c>
      <c r="M15" s="133"/>
      <c r="N15" s="127">
        <f>N16+N17+N18</f>
        <v>2.78</v>
      </c>
      <c r="O15" s="134">
        <f t="shared" si="57"/>
        <v>34</v>
      </c>
      <c r="P15" s="126">
        <v>12</v>
      </c>
      <c r="Q15" s="163">
        <v>14492</v>
      </c>
      <c r="R15" s="355">
        <v>1.01</v>
      </c>
      <c r="S15" s="290">
        <f t="shared" si="58"/>
        <v>14637</v>
      </c>
      <c r="T15" s="128">
        <v>1.302</v>
      </c>
      <c r="U15" s="129">
        <f t="shared" si="0"/>
        <v>1.3958900000000001</v>
      </c>
      <c r="V15" s="130">
        <v>0</v>
      </c>
      <c r="W15" s="129">
        <f t="shared" si="1"/>
        <v>0.29175000000000001</v>
      </c>
      <c r="X15" s="129">
        <f t="shared" si="1"/>
        <v>0.54637000000000002</v>
      </c>
      <c r="Y15" s="130">
        <v>0</v>
      </c>
      <c r="Z15" s="129">
        <f t="shared" si="59"/>
        <v>2.96</v>
      </c>
      <c r="AA15" s="129">
        <f t="shared" si="2"/>
        <v>1.1649799999999999</v>
      </c>
      <c r="AB15" s="129">
        <f t="shared" si="2"/>
        <v>1.1232899999999999</v>
      </c>
      <c r="AC15" s="129">
        <f t="shared" si="60"/>
        <v>2.2617600000000002</v>
      </c>
      <c r="AD15" s="131">
        <f t="shared" si="3"/>
        <v>5.91E-2</v>
      </c>
      <c r="AE15" s="132">
        <f>C15*J15+F15*J15</f>
        <v>2201123</v>
      </c>
      <c r="AF15" s="165">
        <v>45406.2</v>
      </c>
      <c r="AG15" s="139">
        <f t="shared" si="4"/>
        <v>24974.560000000001</v>
      </c>
      <c r="AH15" s="143">
        <f t="shared" si="5"/>
        <v>3.3906000000000001</v>
      </c>
      <c r="AI15" s="132">
        <f t="shared" si="61"/>
        <v>1323021</v>
      </c>
      <c r="AJ15" s="155">
        <f t="shared" si="62"/>
        <v>49</v>
      </c>
      <c r="AK15" s="141">
        <f t="shared" si="63"/>
        <v>2.1475399999999998</v>
      </c>
      <c r="AM15" s="136">
        <f t="shared" si="64"/>
        <v>139.35</v>
      </c>
      <c r="AN15" s="136">
        <f t="shared" si="65"/>
        <v>100.35</v>
      </c>
      <c r="AO15" s="136">
        <f t="shared" si="66"/>
        <v>49.47</v>
      </c>
      <c r="AP15" s="136">
        <f>AN15-AO15</f>
        <v>50.88</v>
      </c>
      <c r="AQ15" s="136">
        <f t="shared" si="67"/>
        <v>2.17</v>
      </c>
      <c r="AR15" s="125">
        <v>76.900000000000006</v>
      </c>
      <c r="AS15" s="133">
        <v>800</v>
      </c>
      <c r="AT15" s="134">
        <f t="shared" si="68"/>
        <v>61520</v>
      </c>
      <c r="AU15" s="134">
        <f>AU16+AU17+AU18</f>
        <v>76680</v>
      </c>
      <c r="AV15" s="134">
        <f>AV16+AV17+AV18</f>
        <v>442</v>
      </c>
      <c r="AW15" s="134">
        <f>AW16+AW17+AW18</f>
        <v>29</v>
      </c>
      <c r="AX15" s="133"/>
      <c r="AY15" s="127">
        <f>AY16+AY17+AY18</f>
        <v>9.67</v>
      </c>
      <c r="AZ15" s="134">
        <f t="shared" si="69"/>
        <v>96</v>
      </c>
      <c r="BA15" s="126">
        <v>12</v>
      </c>
      <c r="BB15" s="936">
        <f t="shared" si="6"/>
        <v>14492</v>
      </c>
      <c r="BC15" s="937">
        <f t="shared" si="7"/>
        <v>1.01</v>
      </c>
      <c r="BD15" s="290">
        <f t="shared" si="70"/>
        <v>14637</v>
      </c>
      <c r="BE15" s="128">
        <v>1.302</v>
      </c>
      <c r="BF15" s="129">
        <f t="shared" si="8"/>
        <v>1.3626799999999999</v>
      </c>
      <c r="BG15" s="130">
        <v>0</v>
      </c>
      <c r="BH15" s="129">
        <f t="shared" si="9"/>
        <v>0.42503000000000002</v>
      </c>
      <c r="BI15" s="129">
        <f t="shared" si="9"/>
        <v>0.60343000000000002</v>
      </c>
      <c r="BJ15" s="130">
        <v>0</v>
      </c>
      <c r="BK15" s="129">
        <f t="shared" si="71"/>
        <v>1.01</v>
      </c>
      <c r="BL15" s="129">
        <f t="shared" si="10"/>
        <v>1.12734</v>
      </c>
      <c r="BM15" s="129">
        <f t="shared" si="10"/>
        <v>1.1232899999999999</v>
      </c>
      <c r="BN15" s="129">
        <f t="shared" si="72"/>
        <v>0.80103999999999997</v>
      </c>
      <c r="BO15" s="131">
        <f t="shared" si="11"/>
        <v>4.3889999999999998E-2</v>
      </c>
      <c r="BP15" s="132">
        <f>AN15*AU15+AQ15*AU15</f>
        <v>7861234</v>
      </c>
      <c r="BQ15" s="941">
        <f t="shared" si="12"/>
        <v>45406.2</v>
      </c>
      <c r="BR15" s="139">
        <f t="shared" si="13"/>
        <v>25460.65</v>
      </c>
      <c r="BS15" s="143">
        <f t="shared" si="14"/>
        <v>7.612025</v>
      </c>
      <c r="BT15" s="132">
        <f t="shared" si="73"/>
        <v>3028042</v>
      </c>
      <c r="BU15" s="155">
        <f t="shared" si="74"/>
        <v>39</v>
      </c>
      <c r="BV15" s="141">
        <f t="shared" si="75"/>
        <v>1.7883599999999999</v>
      </c>
      <c r="BX15" s="136">
        <f t="shared" si="76"/>
        <v>182.16</v>
      </c>
      <c r="BY15" s="136">
        <f t="shared" si="77"/>
        <v>131.16</v>
      </c>
      <c r="BZ15" s="136">
        <f t="shared" si="78"/>
        <v>65.34</v>
      </c>
      <c r="CA15" s="136">
        <f>BY15-BZ15</f>
        <v>65.819999999999993</v>
      </c>
      <c r="CB15" s="136">
        <f t="shared" si="79"/>
        <v>20.149999999999999</v>
      </c>
      <c r="CC15" s="125">
        <v>76.900000000000006</v>
      </c>
      <c r="CD15" s="133">
        <v>800</v>
      </c>
      <c r="CE15" s="134">
        <f t="shared" si="80"/>
        <v>61520</v>
      </c>
      <c r="CF15" s="134">
        <f>CF16+CF17+CF18</f>
        <v>14688</v>
      </c>
      <c r="CG15" s="134">
        <f>CG16+CG17+CG18</f>
        <v>92</v>
      </c>
      <c r="CH15" s="134">
        <f>CH16+CH17+CH18</f>
        <v>8</v>
      </c>
      <c r="CI15" s="133"/>
      <c r="CJ15" s="127">
        <f>CJ16+CJ17+CJ18</f>
        <v>2</v>
      </c>
      <c r="CK15" s="134">
        <f t="shared" si="81"/>
        <v>18</v>
      </c>
      <c r="CL15" s="126">
        <v>12</v>
      </c>
      <c r="CM15" s="936">
        <f t="shared" si="15"/>
        <v>14492</v>
      </c>
      <c r="CN15" s="937">
        <f t="shared" si="16"/>
        <v>1.01</v>
      </c>
      <c r="CO15" s="290">
        <f t="shared" si="82"/>
        <v>14637</v>
      </c>
      <c r="CP15" s="128">
        <v>1.302</v>
      </c>
      <c r="CQ15" s="129">
        <f t="shared" si="17"/>
        <v>1.35</v>
      </c>
      <c r="CR15" s="130">
        <v>0</v>
      </c>
      <c r="CS15" s="129">
        <f t="shared" si="18"/>
        <v>0.35963000000000001</v>
      </c>
      <c r="CT15" s="129">
        <f t="shared" si="18"/>
        <v>0.64778999999999998</v>
      </c>
      <c r="CU15" s="130">
        <v>0</v>
      </c>
      <c r="CV15" s="129">
        <f t="shared" si="83"/>
        <v>6.51</v>
      </c>
      <c r="CW15" s="129">
        <f t="shared" si="19"/>
        <v>1.35568</v>
      </c>
      <c r="CX15" s="129">
        <f t="shared" si="19"/>
        <v>1.1232899999999999</v>
      </c>
      <c r="CY15" s="129">
        <f t="shared" si="84"/>
        <v>4.2722199999999999</v>
      </c>
      <c r="CZ15" s="131">
        <f t="shared" si="20"/>
        <v>0.30834</v>
      </c>
      <c r="DA15" s="132">
        <f>BY15*CF15+CB15*CF15</f>
        <v>2222441</v>
      </c>
      <c r="DB15" s="941">
        <f t="shared" si="21"/>
        <v>45406.2</v>
      </c>
      <c r="DC15" s="139">
        <f t="shared" si="22"/>
        <v>25646.25</v>
      </c>
      <c r="DD15" s="143">
        <f t="shared" si="23"/>
        <v>1.8521590000000001</v>
      </c>
      <c r="DE15" s="132">
        <f t="shared" si="85"/>
        <v>742155</v>
      </c>
      <c r="DF15" s="155">
        <f t="shared" si="86"/>
        <v>51</v>
      </c>
      <c r="DG15" s="141">
        <f t="shared" si="87"/>
        <v>1.7805299999999999</v>
      </c>
      <c r="DI15" s="136">
        <f t="shared" si="88"/>
        <v>0</v>
      </c>
      <c r="DJ15" s="136">
        <f t="shared" si="89"/>
        <v>0</v>
      </c>
      <c r="DK15" s="136">
        <f t="shared" si="90"/>
        <v>0</v>
      </c>
      <c r="DL15" s="136">
        <f>DJ15-DK15</f>
        <v>0</v>
      </c>
      <c r="DM15" s="136">
        <f t="shared" si="91"/>
        <v>0</v>
      </c>
      <c r="DN15" s="125">
        <v>76.900000000000006</v>
      </c>
      <c r="DO15" s="133">
        <v>800</v>
      </c>
      <c r="DP15" s="134">
        <f t="shared" si="92"/>
        <v>61520</v>
      </c>
      <c r="DQ15" s="134">
        <f>DQ16+DQ17+DQ18</f>
        <v>0</v>
      </c>
      <c r="DR15" s="134">
        <f>DR16+DR17+DR18</f>
        <v>0</v>
      </c>
      <c r="DS15" s="134">
        <f>DS16+DS17+DS18</f>
        <v>0</v>
      </c>
      <c r="DT15" s="133"/>
      <c r="DU15" s="127">
        <f>DU16+DU17+DU18</f>
        <v>0</v>
      </c>
      <c r="DV15" s="134">
        <f t="shared" si="93"/>
        <v>0</v>
      </c>
      <c r="DW15" s="126">
        <v>12</v>
      </c>
      <c r="DX15" s="936">
        <f t="shared" si="24"/>
        <v>14492</v>
      </c>
      <c r="DY15" s="937">
        <f t="shared" si="25"/>
        <v>1.01</v>
      </c>
      <c r="DZ15" s="290">
        <f t="shared" si="94"/>
        <v>14637</v>
      </c>
      <c r="EA15" s="128">
        <v>1.302</v>
      </c>
      <c r="EB15" s="129">
        <f t="shared" si="26"/>
        <v>1.3740000000000001</v>
      </c>
      <c r="EC15" s="130">
        <v>0</v>
      </c>
      <c r="ED15" s="129">
        <f t="shared" si="27"/>
        <v>0.22942000000000001</v>
      </c>
      <c r="EE15" s="129">
        <f t="shared" si="27"/>
        <v>0.77515999999999996</v>
      </c>
      <c r="EF15" s="130">
        <v>0</v>
      </c>
      <c r="EG15" s="129">
        <f t="shared" si="95"/>
        <v>0</v>
      </c>
      <c r="EH15" s="129">
        <f t="shared" si="28"/>
        <v>1.2398800000000001</v>
      </c>
      <c r="EI15" s="129">
        <f t="shared" si="28"/>
        <v>1.1232899999999999</v>
      </c>
      <c r="EJ15" s="129">
        <f t="shared" si="96"/>
        <v>0</v>
      </c>
      <c r="EK15" s="131">
        <f t="shared" si="29"/>
        <v>0.21531</v>
      </c>
      <c r="EL15" s="132">
        <f>DJ15*DQ15+DM15*DQ15</f>
        <v>0</v>
      </c>
      <c r="EM15" s="941">
        <f t="shared" si="30"/>
        <v>45406.2</v>
      </c>
      <c r="EN15" s="139">
        <f t="shared" si="31"/>
        <v>25294.959999999999</v>
      </c>
      <c r="EO15" s="143">
        <f t="shared" si="32"/>
        <v>0</v>
      </c>
      <c r="EP15" s="132">
        <f t="shared" si="97"/>
        <v>0</v>
      </c>
      <c r="EQ15" s="155">
        <f t="shared" si="98"/>
        <v>0</v>
      </c>
      <c r="ER15" s="141">
        <f t="shared" si="99"/>
        <v>0</v>
      </c>
      <c r="ET15" s="136">
        <f t="shared" si="100"/>
        <v>0</v>
      </c>
      <c r="EU15" s="136">
        <f t="shared" si="101"/>
        <v>0</v>
      </c>
      <c r="EV15" s="136">
        <f t="shared" si="102"/>
        <v>0</v>
      </c>
      <c r="EW15" s="136">
        <f>EU15-EV15</f>
        <v>0</v>
      </c>
      <c r="EX15" s="136">
        <f t="shared" si="103"/>
        <v>0</v>
      </c>
      <c r="EY15" s="125">
        <v>76.900000000000006</v>
      </c>
      <c r="EZ15" s="133">
        <v>800</v>
      </c>
      <c r="FA15" s="134">
        <f t="shared" si="104"/>
        <v>61520</v>
      </c>
      <c r="FB15" s="134">
        <f>FB16+FB17+FB18</f>
        <v>0</v>
      </c>
      <c r="FC15" s="134">
        <f>FC16+FC17+FC18</f>
        <v>0</v>
      </c>
      <c r="FD15" s="134">
        <f>FD16+FD17+FD18</f>
        <v>0</v>
      </c>
      <c r="FE15" s="133"/>
      <c r="FF15" s="127">
        <f>FF16+FF17+FF18</f>
        <v>0</v>
      </c>
      <c r="FG15" s="134">
        <f t="shared" si="105"/>
        <v>0</v>
      </c>
      <c r="FH15" s="126">
        <v>12</v>
      </c>
      <c r="FI15" s="936">
        <f t="shared" si="33"/>
        <v>14492</v>
      </c>
      <c r="FJ15" s="937">
        <f t="shared" si="34"/>
        <v>1.01</v>
      </c>
      <c r="FK15" s="290">
        <f t="shared" si="106"/>
        <v>14637</v>
      </c>
      <c r="FL15" s="128">
        <v>1.302</v>
      </c>
      <c r="FM15" s="129">
        <f t="shared" si="35"/>
        <v>1.2470000000000001</v>
      </c>
      <c r="FN15" s="130">
        <v>0</v>
      </c>
      <c r="FO15" s="129">
        <f t="shared" si="36"/>
        <v>0.18112</v>
      </c>
      <c r="FP15" s="129">
        <f t="shared" si="36"/>
        <v>0.79259000000000002</v>
      </c>
      <c r="FQ15" s="130">
        <v>0</v>
      </c>
      <c r="FR15" s="129">
        <f t="shared" si="107"/>
        <v>0</v>
      </c>
      <c r="FS15" s="129">
        <f t="shared" si="37"/>
        <v>1.0379799999999999</v>
      </c>
      <c r="FT15" s="129">
        <f t="shared" si="37"/>
        <v>1.1232899999999999</v>
      </c>
      <c r="FU15" s="129">
        <f t="shared" si="108"/>
        <v>0</v>
      </c>
      <c r="FV15" s="131">
        <f t="shared" si="38"/>
        <v>0</v>
      </c>
      <c r="FW15" s="132">
        <f>EU15*FB15+EX15*FB15</f>
        <v>0</v>
      </c>
      <c r="FX15" s="941">
        <f t="shared" si="39"/>
        <v>45406.2</v>
      </c>
      <c r="FY15" s="139">
        <f t="shared" si="40"/>
        <v>27153.86</v>
      </c>
      <c r="FZ15" s="143">
        <f t="shared" si="41"/>
        <v>0</v>
      </c>
      <c r="GA15" s="132">
        <f t="shared" si="109"/>
        <v>0</v>
      </c>
      <c r="GB15" s="155">
        <f t="shared" si="110"/>
        <v>0</v>
      </c>
      <c r="GC15" s="141">
        <f t="shared" si="111"/>
        <v>0</v>
      </c>
      <c r="GE15" s="136">
        <f t="shared" si="112"/>
        <v>143.96</v>
      </c>
      <c r="GF15" s="136">
        <f t="shared" si="113"/>
        <v>99.96</v>
      </c>
      <c r="GG15" s="136">
        <f t="shared" si="114"/>
        <v>51.44</v>
      </c>
      <c r="GH15" s="136">
        <f>GF15-GG15</f>
        <v>48.52</v>
      </c>
      <c r="GI15" s="136">
        <f t="shared" si="115"/>
        <v>5.94</v>
      </c>
      <c r="GJ15" s="125">
        <v>76.900000000000006</v>
      </c>
      <c r="GK15" s="133">
        <v>800</v>
      </c>
      <c r="GL15" s="134">
        <f t="shared" si="116"/>
        <v>61520</v>
      </c>
      <c r="GM15" s="134">
        <f>GM16+GM17+GM18</f>
        <v>118539</v>
      </c>
      <c r="GN15" s="134">
        <f>GN16+GN17+GN18</f>
        <v>666</v>
      </c>
      <c r="GO15" s="134">
        <f>GO16+GO17+GO18</f>
        <v>48</v>
      </c>
      <c r="GP15" s="133" t="s">
        <v>492</v>
      </c>
      <c r="GQ15" s="127">
        <f>GQ16+GQ17+GQ18</f>
        <v>14.45</v>
      </c>
      <c r="GR15" s="134">
        <f t="shared" si="117"/>
        <v>148</v>
      </c>
      <c r="GS15" s="126">
        <v>12</v>
      </c>
      <c r="GT15" s="936">
        <f t="shared" si="43"/>
        <v>14492</v>
      </c>
      <c r="GU15" s="937">
        <f t="shared" si="44"/>
        <v>1.01</v>
      </c>
      <c r="GV15" s="290">
        <f t="shared" si="118"/>
        <v>14637</v>
      </c>
      <c r="GW15" s="128">
        <v>1.302</v>
      </c>
      <c r="GX15" s="129">
        <f t="shared" si="45"/>
        <v>1.3681000000000001</v>
      </c>
      <c r="GY15" s="130">
        <v>0</v>
      </c>
      <c r="GZ15" s="129">
        <f t="shared" si="46"/>
        <v>0.33133000000000001</v>
      </c>
      <c r="HA15" s="129">
        <f t="shared" si="46"/>
        <v>0.61182000000000003</v>
      </c>
      <c r="HB15" s="130">
        <v>0</v>
      </c>
      <c r="HC15" s="129">
        <f t="shared" si="119"/>
        <v>0.7</v>
      </c>
      <c r="HD15" s="129">
        <f t="shared" si="47"/>
        <v>1.19937</v>
      </c>
      <c r="HE15" s="129">
        <f t="shared" si="47"/>
        <v>1.1232899999999999</v>
      </c>
      <c r="HF15" s="129">
        <f t="shared" si="120"/>
        <v>0.51959</v>
      </c>
      <c r="HG15" s="131">
        <f t="shared" si="48"/>
        <v>0.11550000000000001</v>
      </c>
      <c r="HH15" s="132">
        <f>GF15*GM15+GI15*GM15</f>
        <v>12553280</v>
      </c>
      <c r="HI15" s="941">
        <f t="shared" si="49"/>
        <v>45406.2</v>
      </c>
      <c r="HJ15" s="139">
        <f t="shared" si="50"/>
        <v>25381.32</v>
      </c>
      <c r="HK15" s="143">
        <f t="shared" si="51"/>
        <v>13.174479</v>
      </c>
      <c r="HL15" s="132">
        <f t="shared" si="121"/>
        <v>5224442</v>
      </c>
      <c r="HM15" s="155">
        <f t="shared" si="122"/>
        <v>44</v>
      </c>
      <c r="HN15" s="141">
        <f t="shared" si="123"/>
        <v>1.85537</v>
      </c>
      <c r="HP15" s="153">
        <f t="shared" si="124"/>
        <v>260.10000000000002</v>
      </c>
    </row>
    <row r="16" spans="1:225" ht="24" x14ac:dyDescent="0.25">
      <c r="A16" s="12" t="s">
        <v>429</v>
      </c>
      <c r="B16" s="137">
        <f t="shared" si="52"/>
        <v>127.49</v>
      </c>
      <c r="C16" s="137">
        <f t="shared" si="53"/>
        <v>78.489999999999995</v>
      </c>
      <c r="D16" s="137">
        <f t="shared" si="54"/>
        <v>42.7</v>
      </c>
      <c r="E16" s="137">
        <f t="shared" ref="E16:E23" si="125">C16-D16</f>
        <v>35.79</v>
      </c>
      <c r="F16" s="137">
        <f t="shared" si="55"/>
        <v>2.52</v>
      </c>
      <c r="G16" s="69">
        <v>76.900000000000006</v>
      </c>
      <c r="H16" s="67">
        <v>800</v>
      </c>
      <c r="I16" s="68">
        <f t="shared" si="56"/>
        <v>61520</v>
      </c>
      <c r="J16" s="934">
        <f>'1.4-2023-ДДТ'!C35</f>
        <v>27171</v>
      </c>
      <c r="K16" s="934">
        <f>'1.4-2023-ДДТ'!D35</f>
        <v>132</v>
      </c>
      <c r="L16" s="934">
        <f>'1.4-2023-ДДТ'!E35</f>
        <v>11</v>
      </c>
      <c r="M16" s="934">
        <f>'1.4-2023-ДДТ'!F35</f>
        <v>36</v>
      </c>
      <c r="N16" s="935">
        <f>'1.4-2023-ДДТ'!G35</f>
        <v>2.78</v>
      </c>
      <c r="O16" s="68">
        <f t="shared" si="57"/>
        <v>34</v>
      </c>
      <c r="P16" s="10">
        <v>12</v>
      </c>
      <c r="Q16" s="164">
        <v>14492</v>
      </c>
      <c r="R16" s="356">
        <v>1.01</v>
      </c>
      <c r="S16" s="359">
        <f t="shared" si="58"/>
        <v>14637</v>
      </c>
      <c r="T16" s="118">
        <v>1.302</v>
      </c>
      <c r="U16" s="120">
        <f t="shared" si="0"/>
        <v>1.3958900000000001</v>
      </c>
      <c r="V16" s="119">
        <v>0</v>
      </c>
      <c r="W16" s="120">
        <f t="shared" si="1"/>
        <v>0.29175000000000001</v>
      </c>
      <c r="X16" s="120">
        <f t="shared" si="1"/>
        <v>0.54637000000000002</v>
      </c>
      <c r="Y16" s="119">
        <v>0</v>
      </c>
      <c r="Z16" s="120">
        <f t="shared" si="59"/>
        <v>2.96</v>
      </c>
      <c r="AA16" s="120">
        <f t="shared" si="2"/>
        <v>1.1649799999999999</v>
      </c>
      <c r="AB16" s="120">
        <f t="shared" si="2"/>
        <v>1.1232899999999999</v>
      </c>
      <c r="AC16" s="120">
        <f t="shared" si="60"/>
        <v>2.2617600000000002</v>
      </c>
      <c r="AD16" s="123">
        <f t="shared" si="3"/>
        <v>5.91E-2</v>
      </c>
      <c r="AE16" s="124">
        <f t="shared" ref="AE16:AE22" si="126">C16*J16+F16*J16</f>
        <v>2201123</v>
      </c>
      <c r="AF16" s="165">
        <v>45406.2</v>
      </c>
      <c r="AG16" s="140">
        <f t="shared" si="4"/>
        <v>24974.560000000001</v>
      </c>
      <c r="AH16" s="144">
        <f t="shared" si="5"/>
        <v>3.3906000000000001</v>
      </c>
      <c r="AI16" s="124">
        <f t="shared" si="61"/>
        <v>1323021</v>
      </c>
      <c r="AJ16" s="156">
        <f t="shared" si="62"/>
        <v>49</v>
      </c>
      <c r="AK16" s="142">
        <f t="shared" si="63"/>
        <v>2.1475399999999998</v>
      </c>
      <c r="AM16" s="137">
        <f t="shared" si="64"/>
        <v>144.12</v>
      </c>
      <c r="AN16" s="137">
        <f t="shared" si="65"/>
        <v>105.12</v>
      </c>
      <c r="AO16" s="137">
        <f t="shared" si="66"/>
        <v>51.82</v>
      </c>
      <c r="AP16" s="137">
        <f t="shared" ref="AP16:AP23" si="127">AN16-AO16</f>
        <v>53.3</v>
      </c>
      <c r="AQ16" s="137">
        <f t="shared" si="67"/>
        <v>2.27</v>
      </c>
      <c r="AR16" s="69">
        <v>76.900000000000006</v>
      </c>
      <c r="AS16" s="67">
        <v>800</v>
      </c>
      <c r="AT16" s="68">
        <f t="shared" si="68"/>
        <v>61520</v>
      </c>
      <c r="AU16" s="934">
        <f>'1.4-2023-ЦВР'!C35</f>
        <v>44280</v>
      </c>
      <c r="AV16" s="934">
        <f>'1.4-2023-ЦВР'!D35</f>
        <v>312</v>
      </c>
      <c r="AW16" s="934">
        <f>'1.4-2023-ЦВР'!E35</f>
        <v>20</v>
      </c>
      <c r="AX16" s="934">
        <f>'1.4-2023-ЦВР'!F35</f>
        <v>36</v>
      </c>
      <c r="AY16" s="935">
        <f>'1.4-2023-ЦВР'!G35</f>
        <v>5.78</v>
      </c>
      <c r="AZ16" s="68">
        <f t="shared" si="69"/>
        <v>55</v>
      </c>
      <c r="BA16" s="10">
        <v>12</v>
      </c>
      <c r="BB16" s="938">
        <f t="shared" si="6"/>
        <v>14492</v>
      </c>
      <c r="BC16" s="942">
        <f t="shared" si="7"/>
        <v>1.01</v>
      </c>
      <c r="BD16" s="359">
        <f t="shared" si="70"/>
        <v>14637</v>
      </c>
      <c r="BE16" s="118">
        <v>1.302</v>
      </c>
      <c r="BF16" s="120">
        <f t="shared" si="8"/>
        <v>1.3626799999999999</v>
      </c>
      <c r="BG16" s="119">
        <v>0</v>
      </c>
      <c r="BH16" s="120">
        <f t="shared" si="9"/>
        <v>0.42503000000000002</v>
      </c>
      <c r="BI16" s="120">
        <f t="shared" si="9"/>
        <v>0.60343000000000002</v>
      </c>
      <c r="BJ16" s="119">
        <v>0</v>
      </c>
      <c r="BK16" s="120">
        <f t="shared" si="71"/>
        <v>1.77</v>
      </c>
      <c r="BL16" s="120">
        <f t="shared" si="10"/>
        <v>1.12734</v>
      </c>
      <c r="BM16" s="120">
        <f t="shared" si="10"/>
        <v>1.1232899999999999</v>
      </c>
      <c r="BN16" s="120">
        <f t="shared" si="72"/>
        <v>1.39818</v>
      </c>
      <c r="BO16" s="123">
        <f t="shared" si="11"/>
        <v>4.3889999999999998E-2</v>
      </c>
      <c r="BP16" s="124">
        <f t="shared" ref="BP16:BP22" si="128">AN16*AU16+AQ16*AU16</f>
        <v>4755229</v>
      </c>
      <c r="BQ16" s="941">
        <f t="shared" si="12"/>
        <v>45406.2</v>
      </c>
      <c r="BR16" s="140">
        <f t="shared" si="13"/>
        <v>25460.65</v>
      </c>
      <c r="BS16" s="144">
        <f t="shared" si="14"/>
        <v>4.3956759999999999</v>
      </c>
      <c r="BT16" s="124">
        <f t="shared" si="73"/>
        <v>1748588</v>
      </c>
      <c r="BU16" s="156">
        <f t="shared" si="74"/>
        <v>39</v>
      </c>
      <c r="BV16" s="142">
        <f t="shared" si="75"/>
        <v>1.75261</v>
      </c>
      <c r="BX16" s="137">
        <f t="shared" si="76"/>
        <v>182.16</v>
      </c>
      <c r="BY16" s="137">
        <f t="shared" si="77"/>
        <v>131.16</v>
      </c>
      <c r="BZ16" s="137">
        <f t="shared" si="78"/>
        <v>65.34</v>
      </c>
      <c r="CA16" s="137">
        <f t="shared" ref="CA16:CA23" si="129">BY16-BZ16</f>
        <v>65.819999999999993</v>
      </c>
      <c r="CB16" s="137">
        <f t="shared" si="79"/>
        <v>20.149999999999999</v>
      </c>
      <c r="CC16" s="69">
        <v>76.900000000000006</v>
      </c>
      <c r="CD16" s="67">
        <v>800</v>
      </c>
      <c r="CE16" s="68">
        <f t="shared" si="80"/>
        <v>61520</v>
      </c>
      <c r="CF16" s="934">
        <f>'1.4-2023-ЦТТ'!C35</f>
        <v>14688</v>
      </c>
      <c r="CG16" s="934">
        <f>'1.4-2023-ЦТТ'!D35</f>
        <v>92</v>
      </c>
      <c r="CH16" s="934">
        <f>'1.4-2023-ЦТТ'!E35</f>
        <v>8</v>
      </c>
      <c r="CI16" s="934">
        <f>'1.4-2023-ЦТТ'!F35</f>
        <v>36</v>
      </c>
      <c r="CJ16" s="935">
        <f>'1.4-2023-ЦТТ'!G35</f>
        <v>2</v>
      </c>
      <c r="CK16" s="68">
        <f t="shared" si="81"/>
        <v>18</v>
      </c>
      <c r="CL16" s="10">
        <v>12</v>
      </c>
      <c r="CM16" s="938">
        <f t="shared" si="15"/>
        <v>14492</v>
      </c>
      <c r="CN16" s="942">
        <f t="shared" si="16"/>
        <v>1.01</v>
      </c>
      <c r="CO16" s="359">
        <f t="shared" si="82"/>
        <v>14637</v>
      </c>
      <c r="CP16" s="118">
        <v>1.302</v>
      </c>
      <c r="CQ16" s="120">
        <f t="shared" si="17"/>
        <v>1.35</v>
      </c>
      <c r="CR16" s="119">
        <v>0</v>
      </c>
      <c r="CS16" s="120">
        <f t="shared" si="18"/>
        <v>0.35963000000000001</v>
      </c>
      <c r="CT16" s="120">
        <f t="shared" si="18"/>
        <v>0.64778999999999998</v>
      </c>
      <c r="CU16" s="119">
        <v>0</v>
      </c>
      <c r="CV16" s="120">
        <f t="shared" si="83"/>
        <v>6.51</v>
      </c>
      <c r="CW16" s="120">
        <f t="shared" si="19"/>
        <v>1.35568</v>
      </c>
      <c r="CX16" s="120">
        <f t="shared" si="19"/>
        <v>1.1232899999999999</v>
      </c>
      <c r="CY16" s="120">
        <f t="shared" si="84"/>
        <v>4.2722199999999999</v>
      </c>
      <c r="CZ16" s="123">
        <f t="shared" si="20"/>
        <v>0.30834</v>
      </c>
      <c r="DA16" s="124">
        <f t="shared" ref="DA16:DA22" si="130">BY16*CF16+CB16*CF16</f>
        <v>2222441</v>
      </c>
      <c r="DB16" s="941">
        <f t="shared" si="21"/>
        <v>45406.2</v>
      </c>
      <c r="DC16" s="140">
        <f t="shared" si="22"/>
        <v>25646.25</v>
      </c>
      <c r="DD16" s="144">
        <f t="shared" si="23"/>
        <v>1.8521590000000001</v>
      </c>
      <c r="DE16" s="124">
        <f t="shared" si="85"/>
        <v>742155</v>
      </c>
      <c r="DF16" s="156">
        <f t="shared" si="86"/>
        <v>51</v>
      </c>
      <c r="DG16" s="142">
        <f t="shared" si="87"/>
        <v>1.7805299999999999</v>
      </c>
      <c r="DI16" s="137">
        <f t="shared" si="88"/>
        <v>0</v>
      </c>
      <c r="DJ16" s="137">
        <f t="shared" si="89"/>
        <v>0</v>
      </c>
      <c r="DK16" s="137">
        <f t="shared" si="90"/>
        <v>0</v>
      </c>
      <c r="DL16" s="137">
        <f t="shared" ref="DL16:DL23" si="131">DJ16-DK16</f>
        <v>0</v>
      </c>
      <c r="DM16" s="137">
        <f t="shared" si="91"/>
        <v>0</v>
      </c>
      <c r="DN16" s="69">
        <v>76.900000000000006</v>
      </c>
      <c r="DO16" s="67">
        <v>800</v>
      </c>
      <c r="DP16" s="68">
        <f t="shared" si="92"/>
        <v>61520</v>
      </c>
      <c r="DQ16" s="934">
        <f>'1.4-2023-СЮН'!C35</f>
        <v>0</v>
      </c>
      <c r="DR16" s="934">
        <f>'1.4-2023-СЮН'!D35</f>
        <v>0</v>
      </c>
      <c r="DS16" s="934">
        <f>'1.4-2023-СЮН'!E35</f>
        <v>0</v>
      </c>
      <c r="DT16" s="934">
        <f>'1.4-2023-СЮН'!F35</f>
        <v>0</v>
      </c>
      <c r="DU16" s="935">
        <f>'1.4-2023-СЮН'!G35</f>
        <v>0</v>
      </c>
      <c r="DV16" s="68">
        <f t="shared" si="93"/>
        <v>0</v>
      </c>
      <c r="DW16" s="10">
        <v>12</v>
      </c>
      <c r="DX16" s="938">
        <f t="shared" si="24"/>
        <v>14492</v>
      </c>
      <c r="DY16" s="942">
        <f t="shared" si="25"/>
        <v>1.01</v>
      </c>
      <c r="DZ16" s="359">
        <f t="shared" si="94"/>
        <v>14637</v>
      </c>
      <c r="EA16" s="118">
        <v>1.302</v>
      </c>
      <c r="EB16" s="120">
        <f t="shared" si="26"/>
        <v>1.3740000000000001</v>
      </c>
      <c r="EC16" s="119">
        <v>0</v>
      </c>
      <c r="ED16" s="120">
        <f t="shared" si="27"/>
        <v>0.22942000000000001</v>
      </c>
      <c r="EE16" s="120">
        <f t="shared" si="27"/>
        <v>0.77515999999999996</v>
      </c>
      <c r="EF16" s="119">
        <v>0</v>
      </c>
      <c r="EG16" s="120">
        <f t="shared" si="95"/>
        <v>0</v>
      </c>
      <c r="EH16" s="120">
        <f t="shared" si="28"/>
        <v>1.2398800000000001</v>
      </c>
      <c r="EI16" s="120">
        <f t="shared" si="28"/>
        <v>1.1232899999999999</v>
      </c>
      <c r="EJ16" s="120">
        <f t="shared" si="96"/>
        <v>0</v>
      </c>
      <c r="EK16" s="123">
        <f t="shared" si="29"/>
        <v>0.21531</v>
      </c>
      <c r="EL16" s="124">
        <f t="shared" ref="EL16:EL22" si="132">DJ16*DQ16+DM16*DQ16</f>
        <v>0</v>
      </c>
      <c r="EM16" s="941">
        <f t="shared" si="30"/>
        <v>45406.2</v>
      </c>
      <c r="EN16" s="140">
        <f t="shared" si="31"/>
        <v>25294.959999999999</v>
      </c>
      <c r="EO16" s="144">
        <f t="shared" si="32"/>
        <v>0</v>
      </c>
      <c r="EP16" s="124">
        <f t="shared" si="97"/>
        <v>0</v>
      </c>
      <c r="EQ16" s="156">
        <f t="shared" si="98"/>
        <v>0</v>
      </c>
      <c r="ER16" s="142">
        <f t="shared" si="99"/>
        <v>0</v>
      </c>
      <c r="ET16" s="137">
        <f t="shared" si="100"/>
        <v>0</v>
      </c>
      <c r="EU16" s="137">
        <f t="shared" si="101"/>
        <v>0</v>
      </c>
      <c r="EV16" s="137">
        <f t="shared" si="102"/>
        <v>0</v>
      </c>
      <c r="EW16" s="137">
        <f t="shared" ref="EW16:EW23" si="133">EU16-EV16</f>
        <v>0</v>
      </c>
      <c r="EX16" s="137">
        <f t="shared" si="103"/>
        <v>0</v>
      </c>
      <c r="EY16" s="69">
        <v>76.900000000000006</v>
      </c>
      <c r="EZ16" s="67">
        <v>800</v>
      </c>
      <c r="FA16" s="68">
        <f t="shared" si="104"/>
        <v>61520</v>
      </c>
      <c r="FB16" s="934">
        <f>'1.4-2023-СЮТур'!C35</f>
        <v>0</v>
      </c>
      <c r="FC16" s="934">
        <f>'1.4-2023-СЮТур'!D35</f>
        <v>0</v>
      </c>
      <c r="FD16" s="934">
        <f>'1.4-2023-СЮТур'!E35</f>
        <v>0</v>
      </c>
      <c r="FE16" s="934">
        <f>'1.4-2023-СЮТур'!F35</f>
        <v>0</v>
      </c>
      <c r="FF16" s="935">
        <f>'1.4-2023-СЮТур'!G35</f>
        <v>0</v>
      </c>
      <c r="FG16" s="68">
        <f t="shared" si="105"/>
        <v>0</v>
      </c>
      <c r="FH16" s="10">
        <v>12</v>
      </c>
      <c r="FI16" s="938">
        <f t="shared" si="33"/>
        <v>14492</v>
      </c>
      <c r="FJ16" s="942">
        <f t="shared" si="34"/>
        <v>1.01</v>
      </c>
      <c r="FK16" s="359">
        <f t="shared" si="106"/>
        <v>14637</v>
      </c>
      <c r="FL16" s="118">
        <v>1.302</v>
      </c>
      <c r="FM16" s="120">
        <f t="shared" si="35"/>
        <v>1.2470000000000001</v>
      </c>
      <c r="FN16" s="119">
        <v>0</v>
      </c>
      <c r="FO16" s="120">
        <f t="shared" si="36"/>
        <v>0.18112</v>
      </c>
      <c r="FP16" s="120">
        <f t="shared" si="36"/>
        <v>0.79259000000000002</v>
      </c>
      <c r="FQ16" s="119">
        <v>0</v>
      </c>
      <c r="FR16" s="120">
        <f t="shared" si="107"/>
        <v>0</v>
      </c>
      <c r="FS16" s="120">
        <f t="shared" si="37"/>
        <v>1.0379799999999999</v>
      </c>
      <c r="FT16" s="120">
        <f t="shared" si="37"/>
        <v>1.1232899999999999</v>
      </c>
      <c r="FU16" s="120">
        <f t="shared" si="108"/>
        <v>0</v>
      </c>
      <c r="FV16" s="123">
        <f t="shared" si="38"/>
        <v>0</v>
      </c>
      <c r="FW16" s="124">
        <f t="shared" ref="FW16:FW22" si="134">EU16*FB16+EX16*FB16</f>
        <v>0</v>
      </c>
      <c r="FX16" s="941">
        <f t="shared" si="39"/>
        <v>45406.2</v>
      </c>
      <c r="FY16" s="140">
        <f t="shared" si="40"/>
        <v>27153.86</v>
      </c>
      <c r="FZ16" s="144">
        <f t="shared" si="41"/>
        <v>0</v>
      </c>
      <c r="GA16" s="124">
        <f t="shared" si="109"/>
        <v>0</v>
      </c>
      <c r="GB16" s="156">
        <f t="shared" si="110"/>
        <v>0</v>
      </c>
      <c r="GC16" s="142">
        <f t="shared" si="111"/>
        <v>0</v>
      </c>
      <c r="GE16" s="137">
        <f t="shared" si="112"/>
        <v>144.18</v>
      </c>
      <c r="GF16" s="137">
        <f t="shared" si="113"/>
        <v>100.18</v>
      </c>
      <c r="GG16" s="137">
        <f t="shared" si="114"/>
        <v>51.56</v>
      </c>
      <c r="GH16" s="137">
        <f t="shared" ref="GH16:GH23" si="135">GF16-GG16</f>
        <v>48.62</v>
      </c>
      <c r="GI16" s="137">
        <f t="shared" si="115"/>
        <v>5.95</v>
      </c>
      <c r="GJ16" s="69">
        <v>76.900000000000006</v>
      </c>
      <c r="GK16" s="67">
        <v>800</v>
      </c>
      <c r="GL16" s="68">
        <f t="shared" si="116"/>
        <v>61520</v>
      </c>
      <c r="GM16" s="233">
        <f t="shared" ref="GM16:GO22" si="136">J16+AU16+CF16+DQ16+FB16</f>
        <v>86139</v>
      </c>
      <c r="GN16" s="233">
        <f t="shared" si="136"/>
        <v>536</v>
      </c>
      <c r="GO16" s="233">
        <f t="shared" si="136"/>
        <v>39</v>
      </c>
      <c r="GP16" s="162" t="s">
        <v>492</v>
      </c>
      <c r="GQ16" s="235">
        <f t="shared" ref="GQ16:GQ22" si="137">N16+AY16+CJ16+DU16+FF16</f>
        <v>10.56</v>
      </c>
      <c r="GR16" s="68">
        <f t="shared" si="117"/>
        <v>108</v>
      </c>
      <c r="GS16" s="10">
        <v>12</v>
      </c>
      <c r="GT16" s="938">
        <f t="shared" si="43"/>
        <v>14492</v>
      </c>
      <c r="GU16" s="942">
        <f t="shared" si="44"/>
        <v>1.01</v>
      </c>
      <c r="GV16" s="359">
        <f t="shared" si="118"/>
        <v>14637</v>
      </c>
      <c r="GW16" s="118">
        <v>1.302</v>
      </c>
      <c r="GX16" s="120">
        <f t="shared" si="45"/>
        <v>1.3681000000000001</v>
      </c>
      <c r="GY16" s="119">
        <v>0</v>
      </c>
      <c r="GZ16" s="120">
        <f t="shared" si="46"/>
        <v>0.33133000000000001</v>
      </c>
      <c r="HA16" s="120">
        <f t="shared" si="46"/>
        <v>0.61182000000000003</v>
      </c>
      <c r="HB16" s="119">
        <v>0</v>
      </c>
      <c r="HC16" s="120">
        <f t="shared" si="119"/>
        <v>0.96</v>
      </c>
      <c r="HD16" s="120">
        <f t="shared" si="47"/>
        <v>1.19937</v>
      </c>
      <c r="HE16" s="120">
        <f t="shared" si="47"/>
        <v>1.1232899999999999</v>
      </c>
      <c r="HF16" s="120">
        <f t="shared" si="120"/>
        <v>0.71204000000000001</v>
      </c>
      <c r="HG16" s="123">
        <f t="shared" si="48"/>
        <v>0.11550000000000001</v>
      </c>
      <c r="HH16" s="124">
        <f t="shared" ref="HH16:HH22" si="138">GF16*GM16+GI16*GM16</f>
        <v>9141932</v>
      </c>
      <c r="HI16" s="941">
        <f t="shared" si="49"/>
        <v>45406.2</v>
      </c>
      <c r="HJ16" s="140">
        <f t="shared" si="50"/>
        <v>25381.32</v>
      </c>
      <c r="HK16" s="144">
        <f t="shared" si="51"/>
        <v>9.5735279999999996</v>
      </c>
      <c r="HL16" s="124">
        <f t="shared" si="121"/>
        <v>3796457</v>
      </c>
      <c r="HM16" s="156">
        <f t="shared" si="122"/>
        <v>44</v>
      </c>
      <c r="HN16" s="142">
        <f t="shared" si="123"/>
        <v>1.85337</v>
      </c>
      <c r="HP16" s="154">
        <f t="shared" si="124"/>
        <v>190.08</v>
      </c>
    </row>
    <row r="17" spans="1:224" ht="24" x14ac:dyDescent="0.25">
      <c r="A17" s="12" t="s">
        <v>430</v>
      </c>
      <c r="B17" s="137">
        <f t="shared" si="52"/>
        <v>0</v>
      </c>
      <c r="C17" s="137">
        <f t="shared" si="53"/>
        <v>0</v>
      </c>
      <c r="D17" s="137">
        <f t="shared" si="54"/>
        <v>0</v>
      </c>
      <c r="E17" s="137">
        <f t="shared" si="125"/>
        <v>0</v>
      </c>
      <c r="F17" s="137">
        <f t="shared" si="55"/>
        <v>0</v>
      </c>
      <c r="G17" s="69">
        <v>76.900000000000006</v>
      </c>
      <c r="H17" s="67">
        <v>800</v>
      </c>
      <c r="I17" s="68">
        <f t="shared" si="56"/>
        <v>61520</v>
      </c>
      <c r="J17" s="934">
        <f>'1.4-2023-ДДТ'!C36</f>
        <v>0</v>
      </c>
      <c r="K17" s="934">
        <f>'1.4-2023-ДДТ'!D36</f>
        <v>0</v>
      </c>
      <c r="L17" s="934">
        <f>'1.4-2023-ДДТ'!E36</f>
        <v>0</v>
      </c>
      <c r="M17" s="934">
        <f>'1.4-2023-ДДТ'!F36</f>
        <v>0</v>
      </c>
      <c r="N17" s="935">
        <f>'1.4-2023-ДДТ'!G36</f>
        <v>0</v>
      </c>
      <c r="O17" s="68">
        <f t="shared" si="57"/>
        <v>0</v>
      </c>
      <c r="P17" s="10">
        <v>12</v>
      </c>
      <c r="Q17" s="164">
        <v>14492</v>
      </c>
      <c r="R17" s="356">
        <v>1.01</v>
      </c>
      <c r="S17" s="359">
        <f t="shared" si="58"/>
        <v>14637</v>
      </c>
      <c r="T17" s="118">
        <v>1.302</v>
      </c>
      <c r="U17" s="120">
        <f t="shared" si="0"/>
        <v>1.3958900000000001</v>
      </c>
      <c r="V17" s="119">
        <v>0</v>
      </c>
      <c r="W17" s="120">
        <f t="shared" si="1"/>
        <v>0.29175000000000001</v>
      </c>
      <c r="X17" s="120">
        <f t="shared" si="1"/>
        <v>0.54637000000000002</v>
      </c>
      <c r="Y17" s="119">
        <v>0</v>
      </c>
      <c r="Z17" s="120">
        <f t="shared" si="59"/>
        <v>0</v>
      </c>
      <c r="AA17" s="120">
        <f t="shared" si="2"/>
        <v>1.1649799999999999</v>
      </c>
      <c r="AB17" s="120">
        <f t="shared" si="2"/>
        <v>1.1232899999999999</v>
      </c>
      <c r="AC17" s="120">
        <f t="shared" si="60"/>
        <v>0</v>
      </c>
      <c r="AD17" s="123">
        <f t="shared" si="3"/>
        <v>5.91E-2</v>
      </c>
      <c r="AE17" s="124">
        <f t="shared" si="126"/>
        <v>0</v>
      </c>
      <c r="AF17" s="165">
        <v>45406.2</v>
      </c>
      <c r="AG17" s="140">
        <f t="shared" si="4"/>
        <v>24974.560000000001</v>
      </c>
      <c r="AH17" s="144">
        <f t="shared" si="5"/>
        <v>0</v>
      </c>
      <c r="AI17" s="124">
        <f t="shared" si="61"/>
        <v>0</v>
      </c>
      <c r="AJ17" s="156">
        <f t="shared" si="62"/>
        <v>0</v>
      </c>
      <c r="AK17" s="142">
        <f t="shared" si="63"/>
        <v>0</v>
      </c>
      <c r="AM17" s="137">
        <f t="shared" si="64"/>
        <v>0</v>
      </c>
      <c r="AN17" s="137">
        <f t="shared" si="65"/>
        <v>0</v>
      </c>
      <c r="AO17" s="137">
        <f t="shared" si="66"/>
        <v>0</v>
      </c>
      <c r="AP17" s="137">
        <f t="shared" si="127"/>
        <v>0</v>
      </c>
      <c r="AQ17" s="137">
        <f t="shared" si="67"/>
        <v>0</v>
      </c>
      <c r="AR17" s="69">
        <v>76.900000000000006</v>
      </c>
      <c r="AS17" s="67">
        <v>800</v>
      </c>
      <c r="AT17" s="68">
        <f t="shared" si="68"/>
        <v>61520</v>
      </c>
      <c r="AU17" s="934">
        <f>'1.4-2023-ЦВР'!C36</f>
        <v>0</v>
      </c>
      <c r="AV17" s="934">
        <f>'1.4-2023-ЦВР'!D36</f>
        <v>0</v>
      </c>
      <c r="AW17" s="934">
        <f>'1.4-2023-ЦВР'!E36</f>
        <v>0</v>
      </c>
      <c r="AX17" s="934">
        <f>'1.4-2023-ЦВР'!F36</f>
        <v>0</v>
      </c>
      <c r="AY17" s="935">
        <f>'1.4-2023-ЦВР'!G36</f>
        <v>0</v>
      </c>
      <c r="AZ17" s="68">
        <f t="shared" si="69"/>
        <v>0</v>
      </c>
      <c r="BA17" s="10">
        <v>12</v>
      </c>
      <c r="BB17" s="938">
        <f t="shared" si="6"/>
        <v>14492</v>
      </c>
      <c r="BC17" s="942">
        <f t="shared" si="7"/>
        <v>1.01</v>
      </c>
      <c r="BD17" s="359">
        <f t="shared" si="70"/>
        <v>14637</v>
      </c>
      <c r="BE17" s="118">
        <v>1.302</v>
      </c>
      <c r="BF17" s="120">
        <f t="shared" si="8"/>
        <v>1.3626799999999999</v>
      </c>
      <c r="BG17" s="119">
        <v>0</v>
      </c>
      <c r="BH17" s="120">
        <f t="shared" si="9"/>
        <v>0.42503000000000002</v>
      </c>
      <c r="BI17" s="120">
        <f t="shared" si="9"/>
        <v>0.60343000000000002</v>
      </c>
      <c r="BJ17" s="119">
        <v>0</v>
      </c>
      <c r="BK17" s="120">
        <f t="shared" si="71"/>
        <v>0</v>
      </c>
      <c r="BL17" s="120">
        <f t="shared" si="10"/>
        <v>1.12734</v>
      </c>
      <c r="BM17" s="120">
        <f t="shared" si="10"/>
        <v>1.1232899999999999</v>
      </c>
      <c r="BN17" s="120">
        <f t="shared" si="72"/>
        <v>0</v>
      </c>
      <c r="BO17" s="123">
        <f t="shared" si="11"/>
        <v>4.3889999999999998E-2</v>
      </c>
      <c r="BP17" s="124">
        <f t="shared" si="128"/>
        <v>0</v>
      </c>
      <c r="BQ17" s="941">
        <f t="shared" si="12"/>
        <v>45406.2</v>
      </c>
      <c r="BR17" s="140">
        <f t="shared" si="13"/>
        <v>25460.65</v>
      </c>
      <c r="BS17" s="144">
        <f t="shared" si="14"/>
        <v>0</v>
      </c>
      <c r="BT17" s="124">
        <f t="shared" si="73"/>
        <v>0</v>
      </c>
      <c r="BU17" s="156">
        <f t="shared" si="74"/>
        <v>0</v>
      </c>
      <c r="BV17" s="142">
        <f t="shared" si="75"/>
        <v>0</v>
      </c>
      <c r="BX17" s="137">
        <f t="shared" si="76"/>
        <v>0</v>
      </c>
      <c r="BY17" s="137">
        <f t="shared" si="77"/>
        <v>0</v>
      </c>
      <c r="BZ17" s="137">
        <f t="shared" si="78"/>
        <v>0</v>
      </c>
      <c r="CA17" s="137">
        <f t="shared" si="129"/>
        <v>0</v>
      </c>
      <c r="CB17" s="137">
        <f t="shared" si="79"/>
        <v>0</v>
      </c>
      <c r="CC17" s="69">
        <v>76.900000000000006</v>
      </c>
      <c r="CD17" s="67">
        <v>800</v>
      </c>
      <c r="CE17" s="68">
        <f t="shared" si="80"/>
        <v>61520</v>
      </c>
      <c r="CF17" s="934">
        <f>'1.4-2023-ЦТТ'!C36</f>
        <v>0</v>
      </c>
      <c r="CG17" s="934">
        <f>'1.4-2023-ЦТТ'!D36</f>
        <v>0</v>
      </c>
      <c r="CH17" s="934">
        <f>'1.4-2023-ЦТТ'!E36</f>
        <v>0</v>
      </c>
      <c r="CI17" s="934">
        <f>'1.4-2023-ЦТТ'!F36</f>
        <v>0</v>
      </c>
      <c r="CJ17" s="935">
        <f>'1.4-2023-ЦТТ'!G36</f>
        <v>0</v>
      </c>
      <c r="CK17" s="68">
        <f t="shared" si="81"/>
        <v>0</v>
      </c>
      <c r="CL17" s="10">
        <v>12</v>
      </c>
      <c r="CM17" s="938">
        <f t="shared" si="15"/>
        <v>14492</v>
      </c>
      <c r="CN17" s="942">
        <f t="shared" si="16"/>
        <v>1.01</v>
      </c>
      <c r="CO17" s="359">
        <f t="shared" si="82"/>
        <v>14637</v>
      </c>
      <c r="CP17" s="118">
        <v>1.302</v>
      </c>
      <c r="CQ17" s="120">
        <f t="shared" si="17"/>
        <v>1.35</v>
      </c>
      <c r="CR17" s="119">
        <v>0</v>
      </c>
      <c r="CS17" s="120">
        <f t="shared" si="18"/>
        <v>0.35963000000000001</v>
      </c>
      <c r="CT17" s="120">
        <f t="shared" si="18"/>
        <v>0.64778999999999998</v>
      </c>
      <c r="CU17" s="119">
        <v>0</v>
      </c>
      <c r="CV17" s="120">
        <f t="shared" si="83"/>
        <v>0</v>
      </c>
      <c r="CW17" s="120">
        <f t="shared" si="19"/>
        <v>1.35568</v>
      </c>
      <c r="CX17" s="120">
        <f t="shared" si="19"/>
        <v>1.1232899999999999</v>
      </c>
      <c r="CY17" s="120">
        <f t="shared" si="84"/>
        <v>0</v>
      </c>
      <c r="CZ17" s="123">
        <f t="shared" si="20"/>
        <v>0.30834</v>
      </c>
      <c r="DA17" s="124">
        <f t="shared" si="130"/>
        <v>0</v>
      </c>
      <c r="DB17" s="941">
        <f t="shared" si="21"/>
        <v>45406.2</v>
      </c>
      <c r="DC17" s="140">
        <f t="shared" si="22"/>
        <v>25646.25</v>
      </c>
      <c r="DD17" s="144">
        <f t="shared" si="23"/>
        <v>0</v>
      </c>
      <c r="DE17" s="124">
        <f t="shared" si="85"/>
        <v>0</v>
      </c>
      <c r="DF17" s="156">
        <f t="shared" si="86"/>
        <v>0</v>
      </c>
      <c r="DG17" s="142">
        <f t="shared" si="87"/>
        <v>0</v>
      </c>
      <c r="DI17" s="137">
        <f t="shared" si="88"/>
        <v>0</v>
      </c>
      <c r="DJ17" s="137">
        <f t="shared" si="89"/>
        <v>0</v>
      </c>
      <c r="DK17" s="137">
        <f t="shared" si="90"/>
        <v>0</v>
      </c>
      <c r="DL17" s="137">
        <f t="shared" si="131"/>
        <v>0</v>
      </c>
      <c r="DM17" s="137">
        <f t="shared" si="91"/>
        <v>0</v>
      </c>
      <c r="DN17" s="69">
        <v>76.900000000000006</v>
      </c>
      <c r="DO17" s="67">
        <v>800</v>
      </c>
      <c r="DP17" s="68">
        <f t="shared" si="92"/>
        <v>61520</v>
      </c>
      <c r="DQ17" s="934">
        <f>'1.4-2023-СЮН'!C36</f>
        <v>0</v>
      </c>
      <c r="DR17" s="934">
        <f>'1.4-2023-СЮН'!D36</f>
        <v>0</v>
      </c>
      <c r="DS17" s="934">
        <f>'1.4-2023-СЮН'!E36</f>
        <v>0</v>
      </c>
      <c r="DT17" s="934">
        <f>'1.4-2023-СЮН'!F36</f>
        <v>0</v>
      </c>
      <c r="DU17" s="935">
        <f>'1.4-2023-СЮН'!G36</f>
        <v>0</v>
      </c>
      <c r="DV17" s="68">
        <f t="shared" si="93"/>
        <v>0</v>
      </c>
      <c r="DW17" s="10">
        <v>12</v>
      </c>
      <c r="DX17" s="938">
        <f t="shared" si="24"/>
        <v>14492</v>
      </c>
      <c r="DY17" s="942">
        <f t="shared" si="25"/>
        <v>1.01</v>
      </c>
      <c r="DZ17" s="359">
        <f t="shared" si="94"/>
        <v>14637</v>
      </c>
      <c r="EA17" s="118">
        <v>1.302</v>
      </c>
      <c r="EB17" s="120">
        <f t="shared" si="26"/>
        <v>1.3740000000000001</v>
      </c>
      <c r="EC17" s="119">
        <v>0</v>
      </c>
      <c r="ED17" s="120">
        <f t="shared" si="27"/>
        <v>0.22942000000000001</v>
      </c>
      <c r="EE17" s="120">
        <f t="shared" si="27"/>
        <v>0.77515999999999996</v>
      </c>
      <c r="EF17" s="119">
        <v>0</v>
      </c>
      <c r="EG17" s="120">
        <f t="shared" si="95"/>
        <v>0</v>
      </c>
      <c r="EH17" s="120">
        <f t="shared" si="28"/>
        <v>1.2398800000000001</v>
      </c>
      <c r="EI17" s="120">
        <f t="shared" si="28"/>
        <v>1.1232899999999999</v>
      </c>
      <c r="EJ17" s="120">
        <f t="shared" si="96"/>
        <v>0</v>
      </c>
      <c r="EK17" s="123">
        <f t="shared" si="29"/>
        <v>0.21531</v>
      </c>
      <c r="EL17" s="124">
        <f t="shared" si="132"/>
        <v>0</v>
      </c>
      <c r="EM17" s="941">
        <f t="shared" si="30"/>
        <v>45406.2</v>
      </c>
      <c r="EN17" s="140">
        <f t="shared" si="31"/>
        <v>25294.959999999999</v>
      </c>
      <c r="EO17" s="144">
        <f t="shared" si="32"/>
        <v>0</v>
      </c>
      <c r="EP17" s="124">
        <f t="shared" si="97"/>
        <v>0</v>
      </c>
      <c r="EQ17" s="156">
        <f t="shared" si="98"/>
        <v>0</v>
      </c>
      <c r="ER17" s="142">
        <f t="shared" si="99"/>
        <v>0</v>
      </c>
      <c r="ET17" s="137">
        <f t="shared" si="100"/>
        <v>0</v>
      </c>
      <c r="EU17" s="137">
        <f t="shared" si="101"/>
        <v>0</v>
      </c>
      <c r="EV17" s="137">
        <f t="shared" si="102"/>
        <v>0</v>
      </c>
      <c r="EW17" s="137">
        <f t="shared" si="133"/>
        <v>0</v>
      </c>
      <c r="EX17" s="137">
        <f t="shared" si="103"/>
        <v>0</v>
      </c>
      <c r="EY17" s="69">
        <v>76.900000000000006</v>
      </c>
      <c r="EZ17" s="67">
        <v>800</v>
      </c>
      <c r="FA17" s="68">
        <f t="shared" si="104"/>
        <v>61520</v>
      </c>
      <c r="FB17" s="934">
        <f>'1.4-2023-СЮТур'!C36</f>
        <v>0</v>
      </c>
      <c r="FC17" s="934">
        <f>'1.4-2023-СЮТур'!D36</f>
        <v>0</v>
      </c>
      <c r="FD17" s="934">
        <f>'1.4-2023-СЮТур'!E36</f>
        <v>0</v>
      </c>
      <c r="FE17" s="934">
        <f>'1.4-2023-СЮТур'!F36</f>
        <v>0</v>
      </c>
      <c r="FF17" s="935">
        <f>'1.4-2023-СЮТур'!G36</f>
        <v>0</v>
      </c>
      <c r="FG17" s="68">
        <f t="shared" si="105"/>
        <v>0</v>
      </c>
      <c r="FH17" s="10">
        <v>12</v>
      </c>
      <c r="FI17" s="938">
        <f t="shared" si="33"/>
        <v>14492</v>
      </c>
      <c r="FJ17" s="942">
        <f t="shared" si="34"/>
        <v>1.01</v>
      </c>
      <c r="FK17" s="359">
        <f t="shared" si="106"/>
        <v>14637</v>
      </c>
      <c r="FL17" s="118">
        <v>1.302</v>
      </c>
      <c r="FM17" s="120">
        <f t="shared" si="35"/>
        <v>1.2470000000000001</v>
      </c>
      <c r="FN17" s="119">
        <v>0</v>
      </c>
      <c r="FO17" s="120">
        <f t="shared" si="36"/>
        <v>0.18112</v>
      </c>
      <c r="FP17" s="120">
        <f t="shared" si="36"/>
        <v>0.79259000000000002</v>
      </c>
      <c r="FQ17" s="119">
        <v>0</v>
      </c>
      <c r="FR17" s="120">
        <f t="shared" si="107"/>
        <v>0</v>
      </c>
      <c r="FS17" s="120">
        <f t="shared" si="37"/>
        <v>1.0379799999999999</v>
      </c>
      <c r="FT17" s="120">
        <f t="shared" si="37"/>
        <v>1.1232899999999999</v>
      </c>
      <c r="FU17" s="120">
        <f t="shared" si="108"/>
        <v>0</v>
      </c>
      <c r="FV17" s="123">
        <f t="shared" si="38"/>
        <v>0</v>
      </c>
      <c r="FW17" s="124">
        <f t="shared" si="134"/>
        <v>0</v>
      </c>
      <c r="FX17" s="941">
        <f t="shared" si="39"/>
        <v>45406.2</v>
      </c>
      <c r="FY17" s="140">
        <f t="shared" si="40"/>
        <v>27153.86</v>
      </c>
      <c r="FZ17" s="144">
        <f t="shared" si="41"/>
        <v>0</v>
      </c>
      <c r="GA17" s="124">
        <f t="shared" si="109"/>
        <v>0</v>
      </c>
      <c r="GB17" s="156">
        <f t="shared" si="110"/>
        <v>0</v>
      </c>
      <c r="GC17" s="142">
        <f t="shared" si="111"/>
        <v>0</v>
      </c>
      <c r="GE17" s="137">
        <f t="shared" si="112"/>
        <v>0</v>
      </c>
      <c r="GF17" s="137">
        <f t="shared" si="113"/>
        <v>0</v>
      </c>
      <c r="GG17" s="137">
        <f t="shared" si="114"/>
        <v>0</v>
      </c>
      <c r="GH17" s="137">
        <f t="shared" si="135"/>
        <v>0</v>
      </c>
      <c r="GI17" s="137">
        <f t="shared" si="115"/>
        <v>0</v>
      </c>
      <c r="GJ17" s="69">
        <v>76.900000000000006</v>
      </c>
      <c r="GK17" s="67">
        <v>800</v>
      </c>
      <c r="GL17" s="68">
        <f t="shared" si="116"/>
        <v>61520</v>
      </c>
      <c r="GM17" s="233">
        <f t="shared" si="136"/>
        <v>0</v>
      </c>
      <c r="GN17" s="233">
        <f t="shared" si="136"/>
        <v>0</v>
      </c>
      <c r="GO17" s="233">
        <f t="shared" si="136"/>
        <v>0</v>
      </c>
      <c r="GP17" s="162" t="s">
        <v>492</v>
      </c>
      <c r="GQ17" s="235">
        <f t="shared" si="137"/>
        <v>0</v>
      </c>
      <c r="GR17" s="68">
        <f t="shared" si="117"/>
        <v>0</v>
      </c>
      <c r="GS17" s="10">
        <v>12</v>
      </c>
      <c r="GT17" s="938">
        <f t="shared" si="43"/>
        <v>14492</v>
      </c>
      <c r="GU17" s="942">
        <f t="shared" si="44"/>
        <v>1.01</v>
      </c>
      <c r="GV17" s="359">
        <f t="shared" si="118"/>
        <v>14637</v>
      </c>
      <c r="GW17" s="118">
        <v>1.302</v>
      </c>
      <c r="GX17" s="120">
        <f t="shared" si="45"/>
        <v>1.3681000000000001</v>
      </c>
      <c r="GY17" s="119">
        <v>0</v>
      </c>
      <c r="GZ17" s="120">
        <f t="shared" si="46"/>
        <v>0.33133000000000001</v>
      </c>
      <c r="HA17" s="120">
        <f t="shared" si="46"/>
        <v>0.61182000000000003</v>
      </c>
      <c r="HB17" s="119">
        <v>0</v>
      </c>
      <c r="HC17" s="120">
        <f t="shared" si="119"/>
        <v>0</v>
      </c>
      <c r="HD17" s="120">
        <f t="shared" si="47"/>
        <v>1.19937</v>
      </c>
      <c r="HE17" s="120">
        <f t="shared" si="47"/>
        <v>1.1232899999999999</v>
      </c>
      <c r="HF17" s="120">
        <f t="shared" si="120"/>
        <v>0</v>
      </c>
      <c r="HG17" s="123">
        <f t="shared" si="48"/>
        <v>0.11550000000000001</v>
      </c>
      <c r="HH17" s="124">
        <f t="shared" si="138"/>
        <v>0</v>
      </c>
      <c r="HI17" s="941">
        <f t="shared" si="49"/>
        <v>45406.2</v>
      </c>
      <c r="HJ17" s="140">
        <f t="shared" si="50"/>
        <v>25381.32</v>
      </c>
      <c r="HK17" s="144">
        <f t="shared" si="51"/>
        <v>0</v>
      </c>
      <c r="HL17" s="124">
        <f t="shared" si="121"/>
        <v>0</v>
      </c>
      <c r="HM17" s="156">
        <f t="shared" si="122"/>
        <v>0</v>
      </c>
      <c r="HN17" s="142">
        <f t="shared" si="123"/>
        <v>0</v>
      </c>
      <c r="HP17" s="154">
        <f t="shared" si="124"/>
        <v>0</v>
      </c>
    </row>
    <row r="18" spans="1:224" ht="24" x14ac:dyDescent="0.25">
      <c r="A18" s="12" t="s">
        <v>1062</v>
      </c>
      <c r="B18" s="137">
        <f t="shared" si="52"/>
        <v>0</v>
      </c>
      <c r="C18" s="137">
        <f t="shared" si="53"/>
        <v>0</v>
      </c>
      <c r="D18" s="137">
        <f t="shared" si="54"/>
        <v>0</v>
      </c>
      <c r="E18" s="137">
        <f t="shared" si="125"/>
        <v>0</v>
      </c>
      <c r="F18" s="137">
        <f t="shared" si="55"/>
        <v>0</v>
      </c>
      <c r="G18" s="69">
        <v>76.900000000000006</v>
      </c>
      <c r="H18" s="67">
        <v>800</v>
      </c>
      <c r="I18" s="68">
        <f t="shared" si="56"/>
        <v>61520</v>
      </c>
      <c r="J18" s="934">
        <f>'1.4-2023-ДДТ'!C37</f>
        <v>0</v>
      </c>
      <c r="K18" s="934">
        <f>'1.4-2023-ДДТ'!D37</f>
        <v>0</v>
      </c>
      <c r="L18" s="934">
        <f>'1.4-2023-ДДТ'!E37</f>
        <v>0</v>
      </c>
      <c r="M18" s="934">
        <f>'1.4-2023-ДДТ'!F37</f>
        <v>0</v>
      </c>
      <c r="N18" s="935">
        <f>'1.4-2023-ДДТ'!G37</f>
        <v>0</v>
      </c>
      <c r="O18" s="68">
        <f t="shared" si="57"/>
        <v>0</v>
      </c>
      <c r="P18" s="10">
        <v>12</v>
      </c>
      <c r="Q18" s="164">
        <v>14492</v>
      </c>
      <c r="R18" s="356">
        <v>1.01</v>
      </c>
      <c r="S18" s="359">
        <f t="shared" si="58"/>
        <v>14637</v>
      </c>
      <c r="T18" s="118">
        <v>1.302</v>
      </c>
      <c r="U18" s="120">
        <f t="shared" si="0"/>
        <v>1.3958900000000001</v>
      </c>
      <c r="V18" s="119">
        <v>0</v>
      </c>
      <c r="W18" s="120">
        <f t="shared" si="1"/>
        <v>0.29175000000000001</v>
      </c>
      <c r="X18" s="120">
        <f t="shared" si="1"/>
        <v>0.54637000000000002</v>
      </c>
      <c r="Y18" s="119">
        <v>0</v>
      </c>
      <c r="Z18" s="120">
        <f t="shared" si="59"/>
        <v>0</v>
      </c>
      <c r="AA18" s="120">
        <f t="shared" si="2"/>
        <v>1.1649799999999999</v>
      </c>
      <c r="AB18" s="120">
        <f t="shared" si="2"/>
        <v>1.1232899999999999</v>
      </c>
      <c r="AC18" s="120">
        <f t="shared" si="60"/>
        <v>0</v>
      </c>
      <c r="AD18" s="123">
        <f t="shared" si="3"/>
        <v>5.91E-2</v>
      </c>
      <c r="AE18" s="124">
        <f t="shared" si="126"/>
        <v>0</v>
      </c>
      <c r="AF18" s="165">
        <v>45406.2</v>
      </c>
      <c r="AG18" s="140">
        <f t="shared" si="4"/>
        <v>24974.560000000001</v>
      </c>
      <c r="AH18" s="144">
        <f t="shared" si="5"/>
        <v>0</v>
      </c>
      <c r="AI18" s="124">
        <f t="shared" si="61"/>
        <v>0</v>
      </c>
      <c r="AJ18" s="156">
        <f t="shared" si="62"/>
        <v>0</v>
      </c>
      <c r="AK18" s="142">
        <f t="shared" si="63"/>
        <v>0</v>
      </c>
      <c r="AM18" s="137">
        <f t="shared" si="64"/>
        <v>134.13</v>
      </c>
      <c r="AN18" s="137">
        <f t="shared" si="65"/>
        <v>95.13</v>
      </c>
      <c r="AO18" s="137">
        <f t="shared" si="66"/>
        <v>46.9</v>
      </c>
      <c r="AP18" s="137">
        <f t="shared" si="127"/>
        <v>48.23</v>
      </c>
      <c r="AQ18" s="137">
        <f t="shared" si="67"/>
        <v>2.06</v>
      </c>
      <c r="AR18" s="69">
        <v>76.900000000000006</v>
      </c>
      <c r="AS18" s="67">
        <v>800</v>
      </c>
      <c r="AT18" s="68">
        <f t="shared" si="68"/>
        <v>61520</v>
      </c>
      <c r="AU18" s="934">
        <f>'1.4-2023-ЦВР'!C37</f>
        <v>32400</v>
      </c>
      <c r="AV18" s="934">
        <f>'1.4-2023-ЦВР'!D37</f>
        <v>130</v>
      </c>
      <c r="AW18" s="934">
        <f>'1.4-2023-ЦВР'!E37</f>
        <v>9</v>
      </c>
      <c r="AX18" s="934">
        <f>'1.4-2023-ЦВР'!F37</f>
        <v>44</v>
      </c>
      <c r="AY18" s="935">
        <f>'1.4-2023-ЦВР'!G37</f>
        <v>3.89</v>
      </c>
      <c r="AZ18" s="68">
        <f t="shared" si="69"/>
        <v>41</v>
      </c>
      <c r="BA18" s="10">
        <v>12</v>
      </c>
      <c r="BB18" s="938">
        <f t="shared" si="6"/>
        <v>14492</v>
      </c>
      <c r="BC18" s="942">
        <f t="shared" si="7"/>
        <v>1.01</v>
      </c>
      <c r="BD18" s="359">
        <f t="shared" si="70"/>
        <v>14637</v>
      </c>
      <c r="BE18" s="118">
        <v>1.302</v>
      </c>
      <c r="BF18" s="120">
        <f t="shared" si="8"/>
        <v>1.3626799999999999</v>
      </c>
      <c r="BG18" s="119">
        <v>0</v>
      </c>
      <c r="BH18" s="120">
        <f t="shared" si="9"/>
        <v>0.42503000000000002</v>
      </c>
      <c r="BI18" s="120">
        <f t="shared" si="9"/>
        <v>0.60343000000000002</v>
      </c>
      <c r="BJ18" s="119">
        <v>0</v>
      </c>
      <c r="BK18" s="120">
        <f t="shared" si="71"/>
        <v>2.38</v>
      </c>
      <c r="BL18" s="120">
        <f t="shared" si="10"/>
        <v>1.12734</v>
      </c>
      <c r="BM18" s="120">
        <f t="shared" si="10"/>
        <v>1.1232899999999999</v>
      </c>
      <c r="BN18" s="120">
        <f t="shared" si="72"/>
        <v>1.87561</v>
      </c>
      <c r="BO18" s="123">
        <f t="shared" si="11"/>
        <v>4.3889999999999998E-2</v>
      </c>
      <c r="BP18" s="124">
        <f t="shared" si="128"/>
        <v>3148956</v>
      </c>
      <c r="BQ18" s="941">
        <f t="shared" si="12"/>
        <v>45406.2</v>
      </c>
      <c r="BR18" s="140">
        <f t="shared" si="13"/>
        <v>25460.65</v>
      </c>
      <c r="BS18" s="144">
        <f t="shared" si="14"/>
        <v>3.2163490000000001</v>
      </c>
      <c r="BT18" s="124">
        <f t="shared" si="73"/>
        <v>1279455</v>
      </c>
      <c r="BU18" s="156">
        <f t="shared" si="74"/>
        <v>39</v>
      </c>
      <c r="BV18" s="142">
        <f t="shared" si="75"/>
        <v>1.8315600000000001</v>
      </c>
      <c r="BX18" s="137">
        <f t="shared" si="76"/>
        <v>0</v>
      </c>
      <c r="BY18" s="137">
        <f t="shared" si="77"/>
        <v>0</v>
      </c>
      <c r="BZ18" s="137">
        <f t="shared" si="78"/>
        <v>0</v>
      </c>
      <c r="CA18" s="137">
        <f t="shared" si="129"/>
        <v>0</v>
      </c>
      <c r="CB18" s="137">
        <f t="shared" si="79"/>
        <v>0</v>
      </c>
      <c r="CC18" s="69">
        <v>76.900000000000006</v>
      </c>
      <c r="CD18" s="67">
        <v>800</v>
      </c>
      <c r="CE18" s="68">
        <f t="shared" si="80"/>
        <v>61520</v>
      </c>
      <c r="CF18" s="934">
        <f>'1.4-2023-ЦТТ'!C37</f>
        <v>0</v>
      </c>
      <c r="CG18" s="934">
        <f>'1.4-2023-ЦТТ'!D37</f>
        <v>0</v>
      </c>
      <c r="CH18" s="934">
        <f>'1.4-2023-ЦТТ'!E37</f>
        <v>0</v>
      </c>
      <c r="CI18" s="934">
        <f>'1.4-2023-ЦТТ'!F37</f>
        <v>0</v>
      </c>
      <c r="CJ18" s="935">
        <f>'1.4-2023-ЦТТ'!G37</f>
        <v>0</v>
      </c>
      <c r="CK18" s="68">
        <f t="shared" si="81"/>
        <v>0</v>
      </c>
      <c r="CL18" s="10">
        <v>12</v>
      </c>
      <c r="CM18" s="938">
        <f t="shared" si="15"/>
        <v>14492</v>
      </c>
      <c r="CN18" s="942">
        <f t="shared" si="16"/>
        <v>1.01</v>
      </c>
      <c r="CO18" s="359">
        <f t="shared" si="82"/>
        <v>14637</v>
      </c>
      <c r="CP18" s="118">
        <v>1.302</v>
      </c>
      <c r="CQ18" s="120">
        <f t="shared" si="17"/>
        <v>1.35</v>
      </c>
      <c r="CR18" s="119">
        <v>0</v>
      </c>
      <c r="CS18" s="120">
        <f t="shared" si="18"/>
        <v>0.35963000000000001</v>
      </c>
      <c r="CT18" s="120">
        <f t="shared" si="18"/>
        <v>0.64778999999999998</v>
      </c>
      <c r="CU18" s="119">
        <v>0</v>
      </c>
      <c r="CV18" s="120">
        <f t="shared" si="83"/>
        <v>0</v>
      </c>
      <c r="CW18" s="120">
        <f t="shared" si="19"/>
        <v>1.35568</v>
      </c>
      <c r="CX18" s="120">
        <f t="shared" si="19"/>
        <v>1.1232899999999999</v>
      </c>
      <c r="CY18" s="120">
        <f t="shared" si="84"/>
        <v>0</v>
      </c>
      <c r="CZ18" s="123">
        <f t="shared" si="20"/>
        <v>0.30834</v>
      </c>
      <c r="DA18" s="124">
        <f t="shared" si="130"/>
        <v>0</v>
      </c>
      <c r="DB18" s="941">
        <f t="shared" si="21"/>
        <v>45406.2</v>
      </c>
      <c r="DC18" s="140">
        <f t="shared" si="22"/>
        <v>25646.25</v>
      </c>
      <c r="DD18" s="144">
        <f t="shared" si="23"/>
        <v>0</v>
      </c>
      <c r="DE18" s="124">
        <f t="shared" si="85"/>
        <v>0</v>
      </c>
      <c r="DF18" s="156">
        <f t="shared" si="86"/>
        <v>0</v>
      </c>
      <c r="DG18" s="142">
        <f t="shared" si="87"/>
        <v>0</v>
      </c>
      <c r="DI18" s="137">
        <f t="shared" si="88"/>
        <v>0</v>
      </c>
      <c r="DJ18" s="137">
        <f t="shared" si="89"/>
        <v>0</v>
      </c>
      <c r="DK18" s="137">
        <f t="shared" si="90"/>
        <v>0</v>
      </c>
      <c r="DL18" s="137">
        <f t="shared" si="131"/>
        <v>0</v>
      </c>
      <c r="DM18" s="137">
        <f t="shared" si="91"/>
        <v>0</v>
      </c>
      <c r="DN18" s="69">
        <v>76.900000000000006</v>
      </c>
      <c r="DO18" s="67">
        <v>800</v>
      </c>
      <c r="DP18" s="68">
        <f t="shared" si="92"/>
        <v>61520</v>
      </c>
      <c r="DQ18" s="934">
        <f>'1.4-2023-СЮН'!C37</f>
        <v>0</v>
      </c>
      <c r="DR18" s="934">
        <f>'1.4-2023-СЮН'!D37</f>
        <v>0</v>
      </c>
      <c r="DS18" s="934">
        <f>'1.4-2023-СЮН'!E37</f>
        <v>0</v>
      </c>
      <c r="DT18" s="934">
        <f>'1.4-2023-СЮН'!F37</f>
        <v>0</v>
      </c>
      <c r="DU18" s="935">
        <f>'1.4-2023-СЮН'!G37</f>
        <v>0</v>
      </c>
      <c r="DV18" s="68">
        <f t="shared" si="93"/>
        <v>0</v>
      </c>
      <c r="DW18" s="10">
        <v>12</v>
      </c>
      <c r="DX18" s="938">
        <f t="shared" si="24"/>
        <v>14492</v>
      </c>
      <c r="DY18" s="942">
        <f t="shared" si="25"/>
        <v>1.01</v>
      </c>
      <c r="DZ18" s="359">
        <f t="shared" si="94"/>
        <v>14637</v>
      </c>
      <c r="EA18" s="118">
        <v>1.302</v>
      </c>
      <c r="EB18" s="120">
        <f t="shared" si="26"/>
        <v>1.3740000000000001</v>
      </c>
      <c r="EC18" s="119">
        <v>0</v>
      </c>
      <c r="ED18" s="120">
        <f t="shared" si="27"/>
        <v>0.22942000000000001</v>
      </c>
      <c r="EE18" s="120">
        <f t="shared" si="27"/>
        <v>0.77515999999999996</v>
      </c>
      <c r="EF18" s="119">
        <v>0</v>
      </c>
      <c r="EG18" s="120">
        <f t="shared" si="95"/>
        <v>0</v>
      </c>
      <c r="EH18" s="120">
        <f t="shared" si="28"/>
        <v>1.2398800000000001</v>
      </c>
      <c r="EI18" s="120">
        <f t="shared" si="28"/>
        <v>1.1232899999999999</v>
      </c>
      <c r="EJ18" s="120">
        <f t="shared" si="96"/>
        <v>0</v>
      </c>
      <c r="EK18" s="123">
        <f t="shared" si="29"/>
        <v>0.21531</v>
      </c>
      <c r="EL18" s="124">
        <f t="shared" si="132"/>
        <v>0</v>
      </c>
      <c r="EM18" s="941">
        <f t="shared" si="30"/>
        <v>45406.2</v>
      </c>
      <c r="EN18" s="140">
        <f t="shared" si="31"/>
        <v>25294.959999999999</v>
      </c>
      <c r="EO18" s="144">
        <f t="shared" si="32"/>
        <v>0</v>
      </c>
      <c r="EP18" s="124">
        <f t="shared" si="97"/>
        <v>0</v>
      </c>
      <c r="EQ18" s="156">
        <f t="shared" si="98"/>
        <v>0</v>
      </c>
      <c r="ER18" s="142">
        <f t="shared" si="99"/>
        <v>0</v>
      </c>
      <c r="ET18" s="137">
        <f t="shared" si="100"/>
        <v>0</v>
      </c>
      <c r="EU18" s="137">
        <f t="shared" si="101"/>
        <v>0</v>
      </c>
      <c r="EV18" s="137">
        <f t="shared" si="102"/>
        <v>0</v>
      </c>
      <c r="EW18" s="137">
        <f t="shared" si="133"/>
        <v>0</v>
      </c>
      <c r="EX18" s="137">
        <f t="shared" si="103"/>
        <v>0</v>
      </c>
      <c r="EY18" s="69">
        <v>76.900000000000006</v>
      </c>
      <c r="EZ18" s="67">
        <v>800</v>
      </c>
      <c r="FA18" s="68">
        <f t="shared" si="104"/>
        <v>61520</v>
      </c>
      <c r="FB18" s="934">
        <f>'1.4-2023-СЮТур'!C37</f>
        <v>0</v>
      </c>
      <c r="FC18" s="934">
        <f>'1.4-2023-СЮТур'!D37</f>
        <v>0</v>
      </c>
      <c r="FD18" s="934">
        <f>'1.4-2023-СЮТур'!E37</f>
        <v>0</v>
      </c>
      <c r="FE18" s="934">
        <f>'1.4-2023-СЮТур'!F37</f>
        <v>0</v>
      </c>
      <c r="FF18" s="935">
        <f>'1.4-2023-СЮТур'!G37</f>
        <v>0</v>
      </c>
      <c r="FG18" s="68">
        <f t="shared" si="105"/>
        <v>0</v>
      </c>
      <c r="FH18" s="10">
        <v>12</v>
      </c>
      <c r="FI18" s="938">
        <f t="shared" si="33"/>
        <v>14492</v>
      </c>
      <c r="FJ18" s="942">
        <f t="shared" si="34"/>
        <v>1.01</v>
      </c>
      <c r="FK18" s="359">
        <f t="shared" si="106"/>
        <v>14637</v>
      </c>
      <c r="FL18" s="118">
        <v>1.302</v>
      </c>
      <c r="FM18" s="120">
        <f t="shared" si="35"/>
        <v>1.2470000000000001</v>
      </c>
      <c r="FN18" s="119">
        <v>0</v>
      </c>
      <c r="FO18" s="120">
        <f t="shared" si="36"/>
        <v>0.18112</v>
      </c>
      <c r="FP18" s="120">
        <f t="shared" si="36"/>
        <v>0.79259000000000002</v>
      </c>
      <c r="FQ18" s="119">
        <v>0</v>
      </c>
      <c r="FR18" s="120">
        <f t="shared" si="107"/>
        <v>0</v>
      </c>
      <c r="FS18" s="120">
        <f t="shared" si="37"/>
        <v>1.0379799999999999</v>
      </c>
      <c r="FT18" s="120">
        <f t="shared" si="37"/>
        <v>1.1232899999999999</v>
      </c>
      <c r="FU18" s="120">
        <f t="shared" si="108"/>
        <v>0</v>
      </c>
      <c r="FV18" s="123">
        <f t="shared" si="38"/>
        <v>0</v>
      </c>
      <c r="FW18" s="124">
        <f t="shared" si="134"/>
        <v>0</v>
      </c>
      <c r="FX18" s="941">
        <f t="shared" si="39"/>
        <v>45406.2</v>
      </c>
      <c r="FY18" s="140">
        <f t="shared" si="40"/>
        <v>27153.86</v>
      </c>
      <c r="FZ18" s="144">
        <f t="shared" si="41"/>
        <v>0</v>
      </c>
      <c r="GA18" s="124">
        <f t="shared" si="109"/>
        <v>0</v>
      </c>
      <c r="GB18" s="156">
        <f t="shared" si="110"/>
        <v>0</v>
      </c>
      <c r="GC18" s="142">
        <f t="shared" si="111"/>
        <v>0</v>
      </c>
      <c r="GE18" s="137">
        <f t="shared" si="112"/>
        <v>141.26</v>
      </c>
      <c r="GF18" s="137">
        <f t="shared" si="113"/>
        <v>97.26</v>
      </c>
      <c r="GG18" s="137">
        <f t="shared" si="114"/>
        <v>50.05</v>
      </c>
      <c r="GH18" s="137">
        <f t="shared" si="135"/>
        <v>47.21</v>
      </c>
      <c r="GI18" s="137">
        <f t="shared" si="115"/>
        <v>5.78</v>
      </c>
      <c r="GJ18" s="69">
        <v>76.900000000000006</v>
      </c>
      <c r="GK18" s="67">
        <v>800</v>
      </c>
      <c r="GL18" s="68">
        <f t="shared" si="116"/>
        <v>61520</v>
      </c>
      <c r="GM18" s="233">
        <f t="shared" si="136"/>
        <v>32400</v>
      </c>
      <c r="GN18" s="233">
        <f t="shared" si="136"/>
        <v>130</v>
      </c>
      <c r="GO18" s="233">
        <f t="shared" si="136"/>
        <v>9</v>
      </c>
      <c r="GP18" s="162" t="s">
        <v>492</v>
      </c>
      <c r="GQ18" s="235">
        <f t="shared" si="137"/>
        <v>3.89</v>
      </c>
      <c r="GR18" s="68">
        <f t="shared" si="117"/>
        <v>41</v>
      </c>
      <c r="GS18" s="10">
        <v>12</v>
      </c>
      <c r="GT18" s="938">
        <f t="shared" si="43"/>
        <v>14492</v>
      </c>
      <c r="GU18" s="942">
        <f t="shared" si="44"/>
        <v>1.01</v>
      </c>
      <c r="GV18" s="359">
        <f t="shared" si="118"/>
        <v>14637</v>
      </c>
      <c r="GW18" s="118">
        <v>1.302</v>
      </c>
      <c r="GX18" s="120">
        <f t="shared" si="45"/>
        <v>1.3681000000000001</v>
      </c>
      <c r="GY18" s="119">
        <v>0</v>
      </c>
      <c r="GZ18" s="120">
        <f t="shared" si="46"/>
        <v>0.33133000000000001</v>
      </c>
      <c r="HA18" s="120">
        <f t="shared" si="46"/>
        <v>0.61182000000000003</v>
      </c>
      <c r="HB18" s="119">
        <v>0</v>
      </c>
      <c r="HC18" s="120">
        <f t="shared" si="119"/>
        <v>2.5299999999999998</v>
      </c>
      <c r="HD18" s="120">
        <f t="shared" si="47"/>
        <v>1.19937</v>
      </c>
      <c r="HE18" s="120">
        <f t="shared" si="47"/>
        <v>1.1232899999999999</v>
      </c>
      <c r="HF18" s="120">
        <f t="shared" si="120"/>
        <v>1.87561</v>
      </c>
      <c r="HG18" s="123">
        <f t="shared" si="48"/>
        <v>0.11550000000000001</v>
      </c>
      <c r="HH18" s="124">
        <f t="shared" si="138"/>
        <v>3338496</v>
      </c>
      <c r="HI18" s="941">
        <f t="shared" si="49"/>
        <v>45406.2</v>
      </c>
      <c r="HJ18" s="140">
        <f t="shared" si="50"/>
        <v>25381.32</v>
      </c>
      <c r="HK18" s="144">
        <f t="shared" si="51"/>
        <v>3.6009509999999998</v>
      </c>
      <c r="HL18" s="124">
        <f t="shared" si="121"/>
        <v>1427985</v>
      </c>
      <c r="HM18" s="156">
        <f t="shared" si="122"/>
        <v>44</v>
      </c>
      <c r="HN18" s="142">
        <f t="shared" si="123"/>
        <v>1.8791199999999999</v>
      </c>
      <c r="HP18" s="154">
        <f t="shared" si="124"/>
        <v>70.02</v>
      </c>
    </row>
    <row r="19" spans="1:224" s="114" customFormat="1" ht="24" x14ac:dyDescent="0.25">
      <c r="A19" s="121" t="s">
        <v>55</v>
      </c>
      <c r="B19" s="136">
        <f t="shared" si="52"/>
        <v>147.16999999999999</v>
      </c>
      <c r="C19" s="136">
        <f t="shared" si="53"/>
        <v>98.17</v>
      </c>
      <c r="D19" s="136">
        <f t="shared" si="54"/>
        <v>53.41</v>
      </c>
      <c r="E19" s="136">
        <f t="shared" si="125"/>
        <v>44.76</v>
      </c>
      <c r="F19" s="136">
        <f t="shared" si="55"/>
        <v>3.16</v>
      </c>
      <c r="G19" s="125">
        <v>76.900000000000006</v>
      </c>
      <c r="H19" s="133">
        <v>800</v>
      </c>
      <c r="I19" s="134">
        <f t="shared" si="56"/>
        <v>61520</v>
      </c>
      <c r="J19" s="932">
        <f>'1.4-2023-ДДТ'!C38</f>
        <v>318078</v>
      </c>
      <c r="K19" s="932">
        <f>'1.4-2023-ДДТ'!D38</f>
        <v>2037</v>
      </c>
      <c r="L19" s="932">
        <f>'1.4-2023-ДДТ'!E38</f>
        <v>264</v>
      </c>
      <c r="M19" s="932">
        <f>'1.4-2023-ДДТ'!F38</f>
        <v>36</v>
      </c>
      <c r="N19" s="933">
        <f>'1.4-2023-ДДТ'!G38</f>
        <v>41.17</v>
      </c>
      <c r="O19" s="134">
        <f t="shared" si="57"/>
        <v>398</v>
      </c>
      <c r="P19" s="126">
        <v>12</v>
      </c>
      <c r="Q19" s="163">
        <v>14492</v>
      </c>
      <c r="R19" s="355">
        <v>1.01</v>
      </c>
      <c r="S19" s="290">
        <f t="shared" si="58"/>
        <v>14637</v>
      </c>
      <c r="T19" s="128">
        <v>1.302</v>
      </c>
      <c r="U19" s="129">
        <f t="shared" si="0"/>
        <v>1.3958900000000001</v>
      </c>
      <c r="V19" s="130">
        <v>0</v>
      </c>
      <c r="W19" s="129">
        <f t="shared" si="1"/>
        <v>0.29175000000000001</v>
      </c>
      <c r="X19" s="129">
        <f t="shared" si="1"/>
        <v>0.54637000000000002</v>
      </c>
      <c r="Y19" s="130">
        <v>0</v>
      </c>
      <c r="Z19" s="129">
        <f t="shared" si="59"/>
        <v>0.25</v>
      </c>
      <c r="AA19" s="129">
        <f t="shared" si="2"/>
        <v>1.1649799999999999</v>
      </c>
      <c r="AB19" s="129">
        <f t="shared" si="2"/>
        <v>1.1232899999999999</v>
      </c>
      <c r="AC19" s="129">
        <f t="shared" si="60"/>
        <v>0.19322</v>
      </c>
      <c r="AD19" s="131">
        <f t="shared" si="3"/>
        <v>5.91E-2</v>
      </c>
      <c r="AE19" s="132">
        <f t="shared" si="126"/>
        <v>32230844</v>
      </c>
      <c r="AF19" s="165">
        <v>45406.2</v>
      </c>
      <c r="AG19" s="139">
        <f t="shared" si="4"/>
        <v>24974.560000000001</v>
      </c>
      <c r="AH19" s="143">
        <f t="shared" si="5"/>
        <v>39.692140000000002</v>
      </c>
      <c r="AI19" s="132">
        <f t="shared" si="61"/>
        <v>15487973</v>
      </c>
      <c r="AJ19" s="155">
        <f t="shared" si="62"/>
        <v>49</v>
      </c>
      <c r="AK19" s="141">
        <f t="shared" si="63"/>
        <v>1.91743</v>
      </c>
      <c r="AM19" s="136">
        <f t="shared" si="64"/>
        <v>149.19</v>
      </c>
      <c r="AN19" s="136">
        <f t="shared" si="65"/>
        <v>110.19</v>
      </c>
      <c r="AO19" s="136">
        <f t="shared" si="66"/>
        <v>54.32</v>
      </c>
      <c r="AP19" s="136">
        <f t="shared" si="127"/>
        <v>55.87</v>
      </c>
      <c r="AQ19" s="136">
        <f t="shared" si="67"/>
        <v>2.38</v>
      </c>
      <c r="AR19" s="125">
        <v>76.900000000000006</v>
      </c>
      <c r="AS19" s="133">
        <v>800</v>
      </c>
      <c r="AT19" s="134">
        <f t="shared" si="68"/>
        <v>61520</v>
      </c>
      <c r="AU19" s="932">
        <f>'1.4-2023-ЦВР'!C38</f>
        <v>102618</v>
      </c>
      <c r="AV19" s="932">
        <f>'1.4-2023-ЦВР'!D38</f>
        <v>889</v>
      </c>
      <c r="AW19" s="932">
        <f>'1.4-2023-ЦВР'!E38</f>
        <v>38</v>
      </c>
      <c r="AX19" s="932">
        <f>'1.4-2023-ЦВР'!F38</f>
        <v>36</v>
      </c>
      <c r="AY19" s="933">
        <f>'1.4-2023-ЦВР'!G38</f>
        <v>14.11</v>
      </c>
      <c r="AZ19" s="134">
        <f t="shared" si="69"/>
        <v>128</v>
      </c>
      <c r="BA19" s="126">
        <v>12</v>
      </c>
      <c r="BB19" s="936">
        <f t="shared" si="6"/>
        <v>14492</v>
      </c>
      <c r="BC19" s="937">
        <f t="shared" si="7"/>
        <v>1.01</v>
      </c>
      <c r="BD19" s="290">
        <f t="shared" si="70"/>
        <v>14637</v>
      </c>
      <c r="BE19" s="128">
        <v>1.302</v>
      </c>
      <c r="BF19" s="129">
        <f t="shared" si="8"/>
        <v>1.3626799999999999</v>
      </c>
      <c r="BG19" s="130">
        <v>0</v>
      </c>
      <c r="BH19" s="129">
        <f t="shared" si="9"/>
        <v>0.42503000000000002</v>
      </c>
      <c r="BI19" s="129">
        <f t="shared" si="9"/>
        <v>0.60343000000000002</v>
      </c>
      <c r="BJ19" s="130">
        <v>0</v>
      </c>
      <c r="BK19" s="129">
        <f t="shared" si="71"/>
        <v>0.76</v>
      </c>
      <c r="BL19" s="129">
        <f t="shared" si="10"/>
        <v>1.12734</v>
      </c>
      <c r="BM19" s="129">
        <f t="shared" si="10"/>
        <v>1.1232899999999999</v>
      </c>
      <c r="BN19" s="129">
        <f t="shared" si="72"/>
        <v>0.60077999999999998</v>
      </c>
      <c r="BO19" s="131">
        <f t="shared" si="11"/>
        <v>4.3889999999999998E-2</v>
      </c>
      <c r="BP19" s="132">
        <f t="shared" si="128"/>
        <v>11551708</v>
      </c>
      <c r="BQ19" s="941">
        <f t="shared" si="12"/>
        <v>45406.2</v>
      </c>
      <c r="BR19" s="139">
        <f t="shared" si="13"/>
        <v>25460.65</v>
      </c>
      <c r="BS19" s="143">
        <f t="shared" si="14"/>
        <v>10.186890999999999</v>
      </c>
      <c r="BT19" s="132">
        <f t="shared" si="73"/>
        <v>4052317</v>
      </c>
      <c r="BU19" s="155">
        <f t="shared" si="74"/>
        <v>39</v>
      </c>
      <c r="BV19" s="141">
        <f t="shared" si="75"/>
        <v>1.71797</v>
      </c>
      <c r="BX19" s="136">
        <f t="shared" si="76"/>
        <v>206.23</v>
      </c>
      <c r="BY19" s="136">
        <f t="shared" si="77"/>
        <v>155.22999999999999</v>
      </c>
      <c r="BZ19" s="136">
        <f t="shared" si="78"/>
        <v>77.33</v>
      </c>
      <c r="CA19" s="136">
        <f t="shared" si="129"/>
        <v>77.900000000000006</v>
      </c>
      <c r="CB19" s="136">
        <f t="shared" si="79"/>
        <v>23.84</v>
      </c>
      <c r="CC19" s="125">
        <v>76.900000000000006</v>
      </c>
      <c r="CD19" s="133">
        <v>800</v>
      </c>
      <c r="CE19" s="134">
        <f t="shared" si="80"/>
        <v>61520</v>
      </c>
      <c r="CF19" s="932">
        <f>'1.4-2023-ЦТТ'!C38</f>
        <v>68472</v>
      </c>
      <c r="CG19" s="932">
        <f>'1.4-2023-ЦТТ'!D38</f>
        <v>387</v>
      </c>
      <c r="CH19" s="932">
        <f>'1.4-2023-ЦТТ'!E38</f>
        <v>37</v>
      </c>
      <c r="CI19" s="932">
        <f>'1.4-2023-ЦТТ'!F38</f>
        <v>36</v>
      </c>
      <c r="CJ19" s="933">
        <f>'1.4-2023-ЦТТ'!G38</f>
        <v>11.33</v>
      </c>
      <c r="CK19" s="134">
        <f t="shared" si="81"/>
        <v>86</v>
      </c>
      <c r="CL19" s="126">
        <v>12</v>
      </c>
      <c r="CM19" s="936">
        <f t="shared" si="15"/>
        <v>14492</v>
      </c>
      <c r="CN19" s="937">
        <f t="shared" si="16"/>
        <v>1.01</v>
      </c>
      <c r="CO19" s="290">
        <f t="shared" si="82"/>
        <v>14637</v>
      </c>
      <c r="CP19" s="128">
        <v>1.302</v>
      </c>
      <c r="CQ19" s="129">
        <f t="shared" si="17"/>
        <v>1.35</v>
      </c>
      <c r="CR19" s="130">
        <v>0</v>
      </c>
      <c r="CS19" s="129">
        <f t="shared" si="18"/>
        <v>0.35963000000000001</v>
      </c>
      <c r="CT19" s="129">
        <f t="shared" si="18"/>
        <v>0.64778999999999998</v>
      </c>
      <c r="CU19" s="130">
        <v>0</v>
      </c>
      <c r="CV19" s="129">
        <f t="shared" si="83"/>
        <v>1.36</v>
      </c>
      <c r="CW19" s="129">
        <f t="shared" si="19"/>
        <v>1.35568</v>
      </c>
      <c r="CX19" s="129">
        <f t="shared" si="19"/>
        <v>1.1232899999999999</v>
      </c>
      <c r="CY19" s="129">
        <f t="shared" si="84"/>
        <v>0.89419000000000004</v>
      </c>
      <c r="CZ19" s="131">
        <f t="shared" si="20"/>
        <v>0.30834</v>
      </c>
      <c r="DA19" s="132">
        <f t="shared" si="130"/>
        <v>12261281</v>
      </c>
      <c r="DB19" s="941">
        <f t="shared" si="21"/>
        <v>45406.2</v>
      </c>
      <c r="DC19" s="139">
        <f t="shared" si="22"/>
        <v>25646.25</v>
      </c>
      <c r="DD19" s="143">
        <f t="shared" si="23"/>
        <v>8.634328</v>
      </c>
      <c r="DE19" s="132">
        <f t="shared" si="85"/>
        <v>3459749</v>
      </c>
      <c r="DF19" s="155">
        <f t="shared" si="86"/>
        <v>51</v>
      </c>
      <c r="DG19" s="141">
        <f t="shared" si="87"/>
        <v>1.65951</v>
      </c>
      <c r="DI19" s="136">
        <f t="shared" si="88"/>
        <v>0</v>
      </c>
      <c r="DJ19" s="136">
        <f t="shared" si="89"/>
        <v>0</v>
      </c>
      <c r="DK19" s="136">
        <f t="shared" si="90"/>
        <v>0</v>
      </c>
      <c r="DL19" s="136">
        <f t="shared" si="131"/>
        <v>0</v>
      </c>
      <c r="DM19" s="136">
        <f t="shared" si="91"/>
        <v>0</v>
      </c>
      <c r="DN19" s="125">
        <v>76.900000000000006</v>
      </c>
      <c r="DO19" s="133">
        <v>800</v>
      </c>
      <c r="DP19" s="134">
        <f t="shared" si="92"/>
        <v>61520</v>
      </c>
      <c r="DQ19" s="932">
        <f>'1.4-2023-СЮН'!C38</f>
        <v>0</v>
      </c>
      <c r="DR19" s="932">
        <f>'1.4-2023-СЮН'!D38</f>
        <v>0</v>
      </c>
      <c r="DS19" s="932">
        <f>'1.4-2023-СЮН'!E38</f>
        <v>0</v>
      </c>
      <c r="DT19" s="932">
        <f>'1.4-2023-СЮН'!F38</f>
        <v>0</v>
      </c>
      <c r="DU19" s="933">
        <f>'1.4-2023-СЮН'!G38</f>
        <v>0</v>
      </c>
      <c r="DV19" s="134">
        <f t="shared" si="93"/>
        <v>0</v>
      </c>
      <c r="DW19" s="126">
        <v>12</v>
      </c>
      <c r="DX19" s="936">
        <f t="shared" si="24"/>
        <v>14492</v>
      </c>
      <c r="DY19" s="937">
        <f t="shared" si="25"/>
        <v>1.01</v>
      </c>
      <c r="DZ19" s="290">
        <f t="shared" si="94"/>
        <v>14637</v>
      </c>
      <c r="EA19" s="128">
        <v>1.302</v>
      </c>
      <c r="EB19" s="129">
        <f t="shared" si="26"/>
        <v>1.3740000000000001</v>
      </c>
      <c r="EC19" s="130">
        <v>0</v>
      </c>
      <c r="ED19" s="129">
        <f t="shared" si="27"/>
        <v>0.22942000000000001</v>
      </c>
      <c r="EE19" s="129">
        <f t="shared" si="27"/>
        <v>0.77515999999999996</v>
      </c>
      <c r="EF19" s="130">
        <v>0</v>
      </c>
      <c r="EG19" s="129">
        <f t="shared" si="95"/>
        <v>0</v>
      </c>
      <c r="EH19" s="129">
        <f t="shared" si="28"/>
        <v>1.2398800000000001</v>
      </c>
      <c r="EI19" s="129">
        <f t="shared" si="28"/>
        <v>1.1232899999999999</v>
      </c>
      <c r="EJ19" s="129">
        <f t="shared" si="96"/>
        <v>0</v>
      </c>
      <c r="EK19" s="131">
        <f t="shared" si="29"/>
        <v>0.21531</v>
      </c>
      <c r="EL19" s="132">
        <f t="shared" si="132"/>
        <v>0</v>
      </c>
      <c r="EM19" s="941">
        <f t="shared" si="30"/>
        <v>45406.2</v>
      </c>
      <c r="EN19" s="139">
        <f t="shared" si="31"/>
        <v>25294.959999999999</v>
      </c>
      <c r="EO19" s="143">
        <f t="shared" si="32"/>
        <v>0</v>
      </c>
      <c r="EP19" s="132">
        <f t="shared" si="97"/>
        <v>0</v>
      </c>
      <c r="EQ19" s="155">
        <f t="shared" si="98"/>
        <v>0</v>
      </c>
      <c r="ER19" s="141">
        <f t="shared" si="99"/>
        <v>0</v>
      </c>
      <c r="ET19" s="136">
        <f t="shared" si="100"/>
        <v>0</v>
      </c>
      <c r="EU19" s="136">
        <f t="shared" si="101"/>
        <v>0</v>
      </c>
      <c r="EV19" s="136">
        <f t="shared" si="102"/>
        <v>0</v>
      </c>
      <c r="EW19" s="136">
        <f t="shared" si="133"/>
        <v>0</v>
      </c>
      <c r="EX19" s="136">
        <f t="shared" si="103"/>
        <v>0</v>
      </c>
      <c r="EY19" s="125">
        <v>76.900000000000006</v>
      </c>
      <c r="EZ19" s="133">
        <v>800</v>
      </c>
      <c r="FA19" s="134">
        <f t="shared" si="104"/>
        <v>61520</v>
      </c>
      <c r="FB19" s="932">
        <f>'1.4-2023-СЮТур'!C38</f>
        <v>0</v>
      </c>
      <c r="FC19" s="932">
        <f>'1.4-2023-СЮТур'!D38</f>
        <v>0</v>
      </c>
      <c r="FD19" s="932">
        <f>'1.4-2023-СЮТур'!E38</f>
        <v>0</v>
      </c>
      <c r="FE19" s="932">
        <f>'1.4-2023-СЮТур'!F38</f>
        <v>0</v>
      </c>
      <c r="FF19" s="933">
        <f>'1.4-2023-СЮТур'!G38</f>
        <v>0</v>
      </c>
      <c r="FG19" s="134">
        <f t="shared" si="105"/>
        <v>0</v>
      </c>
      <c r="FH19" s="126">
        <v>12</v>
      </c>
      <c r="FI19" s="936">
        <f t="shared" si="33"/>
        <v>14492</v>
      </c>
      <c r="FJ19" s="937">
        <f t="shared" si="34"/>
        <v>1.01</v>
      </c>
      <c r="FK19" s="290">
        <f t="shared" si="106"/>
        <v>14637</v>
      </c>
      <c r="FL19" s="128">
        <v>1.302</v>
      </c>
      <c r="FM19" s="129">
        <f t="shared" si="35"/>
        <v>1.2470000000000001</v>
      </c>
      <c r="FN19" s="130">
        <v>0</v>
      </c>
      <c r="FO19" s="129">
        <f t="shared" si="36"/>
        <v>0.18112</v>
      </c>
      <c r="FP19" s="129">
        <f t="shared" si="36"/>
        <v>0.79259000000000002</v>
      </c>
      <c r="FQ19" s="130">
        <v>0</v>
      </c>
      <c r="FR19" s="129">
        <f t="shared" si="107"/>
        <v>0</v>
      </c>
      <c r="FS19" s="129">
        <f t="shared" si="37"/>
        <v>1.0379799999999999</v>
      </c>
      <c r="FT19" s="129">
        <f t="shared" si="37"/>
        <v>1.1232899999999999</v>
      </c>
      <c r="FU19" s="129">
        <f t="shared" si="108"/>
        <v>0</v>
      </c>
      <c r="FV19" s="131">
        <f t="shared" si="38"/>
        <v>0</v>
      </c>
      <c r="FW19" s="132">
        <f t="shared" si="134"/>
        <v>0</v>
      </c>
      <c r="FX19" s="941">
        <f t="shared" si="39"/>
        <v>45406.2</v>
      </c>
      <c r="FY19" s="139">
        <f t="shared" si="40"/>
        <v>27153.86</v>
      </c>
      <c r="FZ19" s="143">
        <f t="shared" si="41"/>
        <v>0</v>
      </c>
      <c r="GA19" s="132">
        <f t="shared" si="109"/>
        <v>0</v>
      </c>
      <c r="GB19" s="155">
        <f t="shared" si="110"/>
        <v>0</v>
      </c>
      <c r="GC19" s="141">
        <f t="shared" si="111"/>
        <v>0</v>
      </c>
      <c r="GE19" s="136">
        <f t="shared" si="112"/>
        <v>155.9</v>
      </c>
      <c r="GF19" s="136">
        <f t="shared" si="113"/>
        <v>111.9</v>
      </c>
      <c r="GG19" s="136">
        <f t="shared" si="114"/>
        <v>57.59</v>
      </c>
      <c r="GH19" s="136">
        <f t="shared" si="135"/>
        <v>54.31</v>
      </c>
      <c r="GI19" s="136">
        <f t="shared" si="115"/>
        <v>6.65</v>
      </c>
      <c r="GJ19" s="125">
        <v>76.900000000000006</v>
      </c>
      <c r="GK19" s="133">
        <v>800</v>
      </c>
      <c r="GL19" s="134">
        <f t="shared" si="116"/>
        <v>61520</v>
      </c>
      <c r="GM19" s="232">
        <f t="shared" si="136"/>
        <v>489168</v>
      </c>
      <c r="GN19" s="232">
        <f t="shared" si="136"/>
        <v>3313</v>
      </c>
      <c r="GO19" s="232">
        <f t="shared" si="136"/>
        <v>339</v>
      </c>
      <c r="GP19" s="160" t="s">
        <v>492</v>
      </c>
      <c r="GQ19" s="234">
        <f t="shared" si="137"/>
        <v>66.61</v>
      </c>
      <c r="GR19" s="134">
        <f t="shared" si="117"/>
        <v>611</v>
      </c>
      <c r="GS19" s="126">
        <v>12</v>
      </c>
      <c r="GT19" s="936">
        <f t="shared" si="43"/>
        <v>14492</v>
      </c>
      <c r="GU19" s="937">
        <f t="shared" si="44"/>
        <v>1.01</v>
      </c>
      <c r="GV19" s="290">
        <f t="shared" si="118"/>
        <v>14637</v>
      </c>
      <c r="GW19" s="128">
        <v>1.302</v>
      </c>
      <c r="GX19" s="129">
        <f t="shared" si="45"/>
        <v>1.3681000000000001</v>
      </c>
      <c r="GY19" s="130">
        <v>0</v>
      </c>
      <c r="GZ19" s="129">
        <f t="shared" si="46"/>
        <v>0.33133000000000001</v>
      </c>
      <c r="HA19" s="129">
        <f t="shared" si="46"/>
        <v>0.61182000000000003</v>
      </c>
      <c r="HB19" s="130">
        <v>0</v>
      </c>
      <c r="HC19" s="129">
        <f t="shared" si="119"/>
        <v>0.17</v>
      </c>
      <c r="HD19" s="129">
        <f t="shared" si="47"/>
        <v>1.19937</v>
      </c>
      <c r="HE19" s="129">
        <f t="shared" si="47"/>
        <v>1.1232899999999999</v>
      </c>
      <c r="HF19" s="129">
        <f t="shared" si="120"/>
        <v>0.12586</v>
      </c>
      <c r="HG19" s="131">
        <f t="shared" si="48"/>
        <v>0.11550000000000001</v>
      </c>
      <c r="HH19" s="132">
        <f t="shared" si="138"/>
        <v>57990866</v>
      </c>
      <c r="HI19" s="941">
        <f t="shared" si="49"/>
        <v>45406.2</v>
      </c>
      <c r="HJ19" s="139">
        <f t="shared" si="50"/>
        <v>25381.32</v>
      </c>
      <c r="HK19" s="143">
        <f t="shared" si="51"/>
        <v>54.366357999999998</v>
      </c>
      <c r="HL19" s="132">
        <f t="shared" si="121"/>
        <v>21559400</v>
      </c>
      <c r="HM19" s="155">
        <f t="shared" si="122"/>
        <v>44</v>
      </c>
      <c r="HN19" s="141">
        <f t="shared" si="123"/>
        <v>1.7640199999999999</v>
      </c>
      <c r="HP19" s="153">
        <f t="shared" si="124"/>
        <v>1198.98</v>
      </c>
    </row>
    <row r="20" spans="1:224" s="114" customFormat="1" ht="24" x14ac:dyDescent="0.25">
      <c r="A20" s="121" t="s">
        <v>56</v>
      </c>
      <c r="B20" s="136">
        <f t="shared" si="52"/>
        <v>117.48</v>
      </c>
      <c r="C20" s="136">
        <f t="shared" si="53"/>
        <v>68.48</v>
      </c>
      <c r="D20" s="136">
        <f t="shared" si="54"/>
        <v>37.26</v>
      </c>
      <c r="E20" s="136">
        <f t="shared" si="125"/>
        <v>31.22</v>
      </c>
      <c r="F20" s="136">
        <f t="shared" si="55"/>
        <v>2.2000000000000002</v>
      </c>
      <c r="G20" s="125">
        <v>76.900000000000006</v>
      </c>
      <c r="H20" s="133">
        <v>800</v>
      </c>
      <c r="I20" s="134">
        <f t="shared" si="56"/>
        <v>61520</v>
      </c>
      <c r="J20" s="932">
        <f>'1.4-2023-ДДТ'!C39</f>
        <v>22554</v>
      </c>
      <c r="K20" s="932">
        <f>'1.4-2023-ДДТ'!D39</f>
        <v>126</v>
      </c>
      <c r="L20" s="932">
        <f>'1.4-2023-ДДТ'!E39</f>
        <v>8</v>
      </c>
      <c r="M20" s="932">
        <f>'1.4-2023-ДДТ'!F39</f>
        <v>36</v>
      </c>
      <c r="N20" s="933">
        <f>'1.4-2023-ДДТ'!G39</f>
        <v>2</v>
      </c>
      <c r="O20" s="134">
        <f t="shared" si="57"/>
        <v>28</v>
      </c>
      <c r="P20" s="126">
        <v>12</v>
      </c>
      <c r="Q20" s="163">
        <v>14492</v>
      </c>
      <c r="R20" s="355">
        <v>1.01</v>
      </c>
      <c r="S20" s="290">
        <f t="shared" si="58"/>
        <v>14637</v>
      </c>
      <c r="T20" s="128">
        <v>1.302</v>
      </c>
      <c r="U20" s="129">
        <f t="shared" si="0"/>
        <v>1.3958900000000001</v>
      </c>
      <c r="V20" s="130">
        <v>0</v>
      </c>
      <c r="W20" s="129">
        <f t="shared" si="1"/>
        <v>0.29175000000000001</v>
      </c>
      <c r="X20" s="129">
        <f t="shared" si="1"/>
        <v>0.54637000000000002</v>
      </c>
      <c r="Y20" s="130">
        <v>0</v>
      </c>
      <c r="Z20" s="129">
        <f t="shared" si="59"/>
        <v>3.59</v>
      </c>
      <c r="AA20" s="129">
        <f t="shared" si="2"/>
        <v>1.1649799999999999</v>
      </c>
      <c r="AB20" s="129">
        <f t="shared" si="2"/>
        <v>1.1232899999999999</v>
      </c>
      <c r="AC20" s="129">
        <f t="shared" si="60"/>
        <v>2.7464300000000001</v>
      </c>
      <c r="AD20" s="131">
        <f t="shared" si="3"/>
        <v>5.91E-2</v>
      </c>
      <c r="AE20" s="132">
        <f t="shared" si="126"/>
        <v>1594117</v>
      </c>
      <c r="AF20" s="165">
        <v>45406.2</v>
      </c>
      <c r="AG20" s="139">
        <f t="shared" si="4"/>
        <v>24974.560000000001</v>
      </c>
      <c r="AH20" s="143">
        <f t="shared" si="5"/>
        <v>2.8144559999999998</v>
      </c>
      <c r="AI20" s="132">
        <f t="shared" si="61"/>
        <v>1098208</v>
      </c>
      <c r="AJ20" s="155">
        <f t="shared" si="62"/>
        <v>49</v>
      </c>
      <c r="AK20" s="141">
        <f t="shared" si="63"/>
        <v>2.31508</v>
      </c>
      <c r="AM20" s="136">
        <f t="shared" si="64"/>
        <v>114.74</v>
      </c>
      <c r="AN20" s="136">
        <f t="shared" si="65"/>
        <v>75.739999999999995</v>
      </c>
      <c r="AO20" s="136">
        <f t="shared" si="66"/>
        <v>37.340000000000003</v>
      </c>
      <c r="AP20" s="136">
        <f t="shared" si="127"/>
        <v>38.4</v>
      </c>
      <c r="AQ20" s="136">
        <f t="shared" si="67"/>
        <v>1.64</v>
      </c>
      <c r="AR20" s="125">
        <v>76.900000000000006</v>
      </c>
      <c r="AS20" s="133">
        <v>800</v>
      </c>
      <c r="AT20" s="134">
        <f t="shared" si="68"/>
        <v>61520</v>
      </c>
      <c r="AU20" s="932">
        <f>'1.4-2023-ЦВР'!C39</f>
        <v>19692</v>
      </c>
      <c r="AV20" s="932">
        <f>'1.4-2023-ЦВР'!D39</f>
        <v>117</v>
      </c>
      <c r="AW20" s="932">
        <f>'1.4-2023-ЦВР'!E39</f>
        <v>9</v>
      </c>
      <c r="AX20" s="932">
        <f>'1.4-2023-ЦВР'!F39</f>
        <v>36</v>
      </c>
      <c r="AY20" s="933">
        <f>'1.4-2023-ЦВР'!G39</f>
        <v>1.89</v>
      </c>
      <c r="AZ20" s="134">
        <f t="shared" si="69"/>
        <v>25</v>
      </c>
      <c r="BA20" s="126">
        <v>12</v>
      </c>
      <c r="BB20" s="936">
        <f t="shared" si="6"/>
        <v>14492</v>
      </c>
      <c r="BC20" s="937">
        <f t="shared" si="7"/>
        <v>1.01</v>
      </c>
      <c r="BD20" s="290">
        <f t="shared" si="70"/>
        <v>14637</v>
      </c>
      <c r="BE20" s="128">
        <v>1.302</v>
      </c>
      <c r="BF20" s="129">
        <f t="shared" si="8"/>
        <v>1.3626799999999999</v>
      </c>
      <c r="BG20" s="130">
        <v>0</v>
      </c>
      <c r="BH20" s="129">
        <f t="shared" si="9"/>
        <v>0.42503000000000002</v>
      </c>
      <c r="BI20" s="129">
        <f t="shared" si="9"/>
        <v>0.60343000000000002</v>
      </c>
      <c r="BJ20" s="130">
        <v>0</v>
      </c>
      <c r="BK20" s="129">
        <f t="shared" si="71"/>
        <v>3.9</v>
      </c>
      <c r="BL20" s="129">
        <f t="shared" si="10"/>
        <v>1.12734</v>
      </c>
      <c r="BM20" s="129">
        <f t="shared" si="10"/>
        <v>1.1232899999999999</v>
      </c>
      <c r="BN20" s="129">
        <f t="shared" si="72"/>
        <v>3.0760000000000001</v>
      </c>
      <c r="BO20" s="131">
        <f t="shared" si="11"/>
        <v>4.3889999999999998E-2</v>
      </c>
      <c r="BP20" s="132">
        <f t="shared" si="128"/>
        <v>1523767</v>
      </c>
      <c r="BQ20" s="941">
        <f t="shared" si="12"/>
        <v>45406.2</v>
      </c>
      <c r="BR20" s="139">
        <f t="shared" si="13"/>
        <v>25460.65</v>
      </c>
      <c r="BS20" s="143">
        <f t="shared" si="14"/>
        <v>1.954825</v>
      </c>
      <c r="BT20" s="132">
        <f t="shared" si="73"/>
        <v>777624</v>
      </c>
      <c r="BU20" s="155">
        <f t="shared" si="74"/>
        <v>39</v>
      </c>
      <c r="BV20" s="141">
        <f t="shared" si="75"/>
        <v>2.0444599999999999</v>
      </c>
      <c r="BX20" s="136">
        <f t="shared" si="76"/>
        <v>0</v>
      </c>
      <c r="BY20" s="136">
        <f t="shared" si="77"/>
        <v>0</v>
      </c>
      <c r="BZ20" s="136">
        <f t="shared" si="78"/>
        <v>0</v>
      </c>
      <c r="CA20" s="136">
        <f t="shared" si="129"/>
        <v>0</v>
      </c>
      <c r="CB20" s="136">
        <f t="shared" si="79"/>
        <v>0</v>
      </c>
      <c r="CC20" s="125">
        <v>76.900000000000006</v>
      </c>
      <c r="CD20" s="133">
        <v>800</v>
      </c>
      <c r="CE20" s="134">
        <f t="shared" si="80"/>
        <v>61520</v>
      </c>
      <c r="CF20" s="932">
        <f>'1.4-2023-ЦТТ'!C39</f>
        <v>0</v>
      </c>
      <c r="CG20" s="932">
        <f>'1.4-2023-ЦТТ'!D39</f>
        <v>0</v>
      </c>
      <c r="CH20" s="932">
        <f>'1.4-2023-ЦТТ'!E39</f>
        <v>0</v>
      </c>
      <c r="CI20" s="932">
        <f>'1.4-2023-ЦТТ'!F39</f>
        <v>0</v>
      </c>
      <c r="CJ20" s="933">
        <f>'1.4-2023-ЦТТ'!G39</f>
        <v>0</v>
      </c>
      <c r="CK20" s="134">
        <f t="shared" si="81"/>
        <v>0</v>
      </c>
      <c r="CL20" s="126">
        <v>12</v>
      </c>
      <c r="CM20" s="936">
        <f t="shared" si="15"/>
        <v>14492</v>
      </c>
      <c r="CN20" s="937">
        <f t="shared" si="16"/>
        <v>1.01</v>
      </c>
      <c r="CO20" s="290">
        <f t="shared" si="82"/>
        <v>14637</v>
      </c>
      <c r="CP20" s="128">
        <v>1.302</v>
      </c>
      <c r="CQ20" s="129">
        <f t="shared" si="17"/>
        <v>1.35</v>
      </c>
      <c r="CR20" s="130">
        <v>0</v>
      </c>
      <c r="CS20" s="129">
        <f t="shared" si="18"/>
        <v>0.35963000000000001</v>
      </c>
      <c r="CT20" s="129">
        <f t="shared" si="18"/>
        <v>0.64778999999999998</v>
      </c>
      <c r="CU20" s="130">
        <v>0</v>
      </c>
      <c r="CV20" s="129">
        <f t="shared" si="83"/>
        <v>0</v>
      </c>
      <c r="CW20" s="129">
        <f t="shared" si="19"/>
        <v>1.35568</v>
      </c>
      <c r="CX20" s="129">
        <f t="shared" si="19"/>
        <v>1.1232899999999999</v>
      </c>
      <c r="CY20" s="129">
        <f t="shared" si="84"/>
        <v>0</v>
      </c>
      <c r="CZ20" s="131">
        <f t="shared" si="20"/>
        <v>0.30834</v>
      </c>
      <c r="DA20" s="132">
        <f t="shared" si="130"/>
        <v>0</v>
      </c>
      <c r="DB20" s="941">
        <f t="shared" si="21"/>
        <v>45406.2</v>
      </c>
      <c r="DC20" s="139">
        <f t="shared" si="22"/>
        <v>25646.25</v>
      </c>
      <c r="DD20" s="143">
        <f t="shared" si="23"/>
        <v>0</v>
      </c>
      <c r="DE20" s="132">
        <f t="shared" si="85"/>
        <v>0</v>
      </c>
      <c r="DF20" s="155">
        <f t="shared" si="86"/>
        <v>0</v>
      </c>
      <c r="DG20" s="141">
        <f t="shared" si="87"/>
        <v>0</v>
      </c>
      <c r="DI20" s="136">
        <f t="shared" si="88"/>
        <v>0</v>
      </c>
      <c r="DJ20" s="136">
        <f t="shared" si="89"/>
        <v>0</v>
      </c>
      <c r="DK20" s="136">
        <f t="shared" si="90"/>
        <v>0</v>
      </c>
      <c r="DL20" s="136">
        <f t="shared" si="131"/>
        <v>0</v>
      </c>
      <c r="DM20" s="136">
        <f t="shared" si="91"/>
        <v>0</v>
      </c>
      <c r="DN20" s="125">
        <v>76.900000000000006</v>
      </c>
      <c r="DO20" s="133">
        <v>800</v>
      </c>
      <c r="DP20" s="134">
        <f t="shared" si="92"/>
        <v>61520</v>
      </c>
      <c r="DQ20" s="932">
        <f>'1.4-2023-СЮН'!C39</f>
        <v>0</v>
      </c>
      <c r="DR20" s="932">
        <f>'1.4-2023-СЮН'!D39</f>
        <v>0</v>
      </c>
      <c r="DS20" s="932">
        <f>'1.4-2023-СЮН'!E39</f>
        <v>0</v>
      </c>
      <c r="DT20" s="932">
        <f>'1.4-2023-СЮН'!F39</f>
        <v>0</v>
      </c>
      <c r="DU20" s="933">
        <f>'1.4-2023-СЮН'!G39</f>
        <v>0</v>
      </c>
      <c r="DV20" s="134">
        <f t="shared" si="93"/>
        <v>0</v>
      </c>
      <c r="DW20" s="126">
        <v>12</v>
      </c>
      <c r="DX20" s="936">
        <f t="shared" si="24"/>
        <v>14492</v>
      </c>
      <c r="DY20" s="937">
        <f t="shared" si="25"/>
        <v>1.01</v>
      </c>
      <c r="DZ20" s="290">
        <f t="shared" si="94"/>
        <v>14637</v>
      </c>
      <c r="EA20" s="128">
        <v>1.302</v>
      </c>
      <c r="EB20" s="129">
        <f t="shared" si="26"/>
        <v>1.3740000000000001</v>
      </c>
      <c r="EC20" s="130">
        <v>0</v>
      </c>
      <c r="ED20" s="129">
        <f t="shared" si="27"/>
        <v>0.22942000000000001</v>
      </c>
      <c r="EE20" s="129">
        <f t="shared" si="27"/>
        <v>0.77515999999999996</v>
      </c>
      <c r="EF20" s="130">
        <v>0</v>
      </c>
      <c r="EG20" s="129">
        <f t="shared" si="95"/>
        <v>0</v>
      </c>
      <c r="EH20" s="129">
        <f t="shared" si="28"/>
        <v>1.2398800000000001</v>
      </c>
      <c r="EI20" s="129">
        <f t="shared" si="28"/>
        <v>1.1232899999999999</v>
      </c>
      <c r="EJ20" s="129">
        <f t="shared" si="96"/>
        <v>0</v>
      </c>
      <c r="EK20" s="131">
        <f t="shared" si="29"/>
        <v>0.21531</v>
      </c>
      <c r="EL20" s="132">
        <f t="shared" si="132"/>
        <v>0</v>
      </c>
      <c r="EM20" s="941">
        <f t="shared" si="30"/>
        <v>45406.2</v>
      </c>
      <c r="EN20" s="139">
        <f t="shared" si="31"/>
        <v>25294.959999999999</v>
      </c>
      <c r="EO20" s="143">
        <f t="shared" si="32"/>
        <v>0</v>
      </c>
      <c r="EP20" s="132">
        <f t="shared" si="97"/>
        <v>0</v>
      </c>
      <c r="EQ20" s="155">
        <f t="shared" si="98"/>
        <v>0</v>
      </c>
      <c r="ER20" s="141">
        <f t="shared" si="99"/>
        <v>0</v>
      </c>
      <c r="ET20" s="136">
        <f t="shared" si="100"/>
        <v>97.93</v>
      </c>
      <c r="EU20" s="136">
        <f t="shared" si="101"/>
        <v>71.930000000000007</v>
      </c>
      <c r="EV20" s="136">
        <f t="shared" si="102"/>
        <v>36.450000000000003</v>
      </c>
      <c r="EW20" s="136">
        <f t="shared" si="133"/>
        <v>35.479999999999997</v>
      </c>
      <c r="EX20" s="136">
        <f t="shared" si="103"/>
        <v>0</v>
      </c>
      <c r="EY20" s="125">
        <v>76.900000000000006</v>
      </c>
      <c r="EZ20" s="133">
        <v>800</v>
      </c>
      <c r="FA20" s="134">
        <f t="shared" si="104"/>
        <v>61520</v>
      </c>
      <c r="FB20" s="932">
        <f>'1.4-2023-СЮТур'!C39</f>
        <v>66420</v>
      </c>
      <c r="FC20" s="932">
        <f>'1.4-2023-СЮТур'!D39</f>
        <v>570</v>
      </c>
      <c r="FD20" s="932">
        <f>'1.4-2023-СЮТур'!E39</f>
        <v>55</v>
      </c>
      <c r="FE20" s="932">
        <f>'1.4-2023-СЮТур'!F39</f>
        <v>36</v>
      </c>
      <c r="FF20" s="933">
        <f>'1.4-2023-СЮТур'!G39</f>
        <v>7.28</v>
      </c>
      <c r="FG20" s="134">
        <f t="shared" si="105"/>
        <v>83</v>
      </c>
      <c r="FH20" s="126">
        <v>12</v>
      </c>
      <c r="FI20" s="936">
        <f t="shared" si="33"/>
        <v>14492</v>
      </c>
      <c r="FJ20" s="937">
        <f t="shared" si="34"/>
        <v>1.01</v>
      </c>
      <c r="FK20" s="290">
        <f t="shared" si="106"/>
        <v>14637</v>
      </c>
      <c r="FL20" s="128">
        <v>1.302</v>
      </c>
      <c r="FM20" s="129">
        <f t="shared" si="35"/>
        <v>1.2470000000000001</v>
      </c>
      <c r="FN20" s="130">
        <v>0</v>
      </c>
      <c r="FO20" s="129">
        <f t="shared" si="36"/>
        <v>0.18112</v>
      </c>
      <c r="FP20" s="129">
        <f t="shared" si="36"/>
        <v>0.79259000000000002</v>
      </c>
      <c r="FQ20" s="130">
        <v>0</v>
      </c>
      <c r="FR20" s="129">
        <f t="shared" si="107"/>
        <v>1.08</v>
      </c>
      <c r="FS20" s="129">
        <f t="shared" si="37"/>
        <v>1.0379799999999999</v>
      </c>
      <c r="FT20" s="129">
        <f t="shared" si="37"/>
        <v>1.1232899999999999</v>
      </c>
      <c r="FU20" s="129">
        <f t="shared" si="108"/>
        <v>0.92650999999999994</v>
      </c>
      <c r="FV20" s="131">
        <f t="shared" si="38"/>
        <v>0</v>
      </c>
      <c r="FW20" s="132">
        <f t="shared" si="134"/>
        <v>4777591</v>
      </c>
      <c r="FX20" s="941">
        <f t="shared" si="39"/>
        <v>45406.2</v>
      </c>
      <c r="FY20" s="139">
        <f t="shared" si="40"/>
        <v>27153.86</v>
      </c>
      <c r="FZ20" s="143">
        <f t="shared" si="41"/>
        <v>4</v>
      </c>
      <c r="GA20" s="132">
        <f t="shared" si="109"/>
        <v>1697008</v>
      </c>
      <c r="GB20" s="155">
        <f t="shared" si="110"/>
        <v>26</v>
      </c>
      <c r="GC20" s="141">
        <f t="shared" si="111"/>
        <v>1.7133100000000001</v>
      </c>
      <c r="GE20" s="136">
        <f t="shared" si="112"/>
        <v>127.89</v>
      </c>
      <c r="GF20" s="136">
        <f t="shared" si="113"/>
        <v>83.89</v>
      </c>
      <c r="GG20" s="136">
        <f t="shared" si="114"/>
        <v>43.17</v>
      </c>
      <c r="GH20" s="136">
        <f t="shared" si="135"/>
        <v>40.72</v>
      </c>
      <c r="GI20" s="136">
        <f t="shared" si="115"/>
        <v>4.99</v>
      </c>
      <c r="GJ20" s="125">
        <v>76.900000000000006</v>
      </c>
      <c r="GK20" s="133">
        <v>800</v>
      </c>
      <c r="GL20" s="134">
        <f t="shared" si="116"/>
        <v>61520</v>
      </c>
      <c r="GM20" s="232">
        <f t="shared" si="136"/>
        <v>108666</v>
      </c>
      <c r="GN20" s="232">
        <f t="shared" si="136"/>
        <v>813</v>
      </c>
      <c r="GO20" s="232">
        <f t="shared" si="136"/>
        <v>72</v>
      </c>
      <c r="GP20" s="160" t="s">
        <v>492</v>
      </c>
      <c r="GQ20" s="234">
        <f t="shared" si="137"/>
        <v>11.17</v>
      </c>
      <c r="GR20" s="134">
        <f t="shared" si="117"/>
        <v>136</v>
      </c>
      <c r="GS20" s="126">
        <v>12</v>
      </c>
      <c r="GT20" s="936">
        <f t="shared" si="43"/>
        <v>14492</v>
      </c>
      <c r="GU20" s="937">
        <f t="shared" si="44"/>
        <v>1.01</v>
      </c>
      <c r="GV20" s="290">
        <f t="shared" si="118"/>
        <v>14637</v>
      </c>
      <c r="GW20" s="128">
        <v>1.302</v>
      </c>
      <c r="GX20" s="129">
        <f t="shared" si="45"/>
        <v>1.3681000000000001</v>
      </c>
      <c r="GY20" s="130">
        <v>0</v>
      </c>
      <c r="GZ20" s="129">
        <f t="shared" si="46"/>
        <v>0.33133000000000001</v>
      </c>
      <c r="HA20" s="129">
        <f t="shared" si="46"/>
        <v>0.61182000000000003</v>
      </c>
      <c r="HB20" s="130">
        <v>0</v>
      </c>
      <c r="HC20" s="129">
        <f t="shared" si="119"/>
        <v>0.76</v>
      </c>
      <c r="HD20" s="129">
        <f t="shared" si="47"/>
        <v>1.19937</v>
      </c>
      <c r="HE20" s="129">
        <f t="shared" si="47"/>
        <v>1.1232899999999999</v>
      </c>
      <c r="HF20" s="129">
        <f t="shared" si="120"/>
        <v>0.56544000000000005</v>
      </c>
      <c r="HG20" s="131">
        <f t="shared" si="48"/>
        <v>0.11550000000000001</v>
      </c>
      <c r="HH20" s="132">
        <f t="shared" si="138"/>
        <v>9658234</v>
      </c>
      <c r="HI20" s="941">
        <f t="shared" si="49"/>
        <v>45406.2</v>
      </c>
      <c r="HJ20" s="139">
        <f t="shared" si="50"/>
        <v>25381.32</v>
      </c>
      <c r="HK20" s="143">
        <f t="shared" si="51"/>
        <v>12.077189000000001</v>
      </c>
      <c r="HL20" s="132">
        <f t="shared" si="121"/>
        <v>4789303</v>
      </c>
      <c r="HM20" s="155">
        <f t="shared" si="122"/>
        <v>44</v>
      </c>
      <c r="HN20" s="141">
        <f t="shared" si="123"/>
        <v>2.0192299999999999</v>
      </c>
      <c r="HP20" s="153">
        <f t="shared" si="124"/>
        <v>201.06</v>
      </c>
    </row>
    <row r="21" spans="1:224" s="114" customFormat="1" ht="24" x14ac:dyDescent="0.25">
      <c r="A21" s="121" t="s">
        <v>57</v>
      </c>
      <c r="B21" s="136">
        <f t="shared" si="52"/>
        <v>156.27000000000001</v>
      </c>
      <c r="C21" s="136">
        <f t="shared" si="53"/>
        <v>107.27</v>
      </c>
      <c r="D21" s="136">
        <f t="shared" si="54"/>
        <v>58.36</v>
      </c>
      <c r="E21" s="136">
        <f t="shared" si="125"/>
        <v>48.91</v>
      </c>
      <c r="F21" s="136">
        <f t="shared" si="55"/>
        <v>3.45</v>
      </c>
      <c r="G21" s="125">
        <v>76.900000000000006</v>
      </c>
      <c r="H21" s="133">
        <v>800</v>
      </c>
      <c r="I21" s="134">
        <f t="shared" si="56"/>
        <v>61520</v>
      </c>
      <c r="J21" s="932">
        <f>'1.4-2023-ДДТ'!C40</f>
        <v>139392</v>
      </c>
      <c r="K21" s="932">
        <f>'1.4-2023-ДДТ'!D40</f>
        <v>1636</v>
      </c>
      <c r="L21" s="932">
        <f>'1.4-2023-ДДТ'!E40</f>
        <v>138</v>
      </c>
      <c r="M21" s="932">
        <f>'1.4-2023-ДДТ'!F40</f>
        <v>36</v>
      </c>
      <c r="N21" s="933">
        <f>'1.4-2023-ДДТ'!G40</f>
        <v>19.39</v>
      </c>
      <c r="O21" s="134">
        <f t="shared" si="57"/>
        <v>174</v>
      </c>
      <c r="P21" s="126">
        <v>12</v>
      </c>
      <c r="Q21" s="163">
        <v>14492</v>
      </c>
      <c r="R21" s="355">
        <v>1.01</v>
      </c>
      <c r="S21" s="290">
        <f t="shared" si="58"/>
        <v>14637</v>
      </c>
      <c r="T21" s="128">
        <v>1.302</v>
      </c>
      <c r="U21" s="129">
        <f t="shared" si="0"/>
        <v>1.3958900000000001</v>
      </c>
      <c r="V21" s="130">
        <v>0</v>
      </c>
      <c r="W21" s="129">
        <f t="shared" si="1"/>
        <v>0.29175000000000001</v>
      </c>
      <c r="X21" s="129">
        <f t="shared" si="1"/>
        <v>0.54637000000000002</v>
      </c>
      <c r="Y21" s="130">
        <v>0</v>
      </c>
      <c r="Z21" s="129">
        <f t="shared" si="59"/>
        <v>0.57999999999999996</v>
      </c>
      <c r="AA21" s="129">
        <f t="shared" si="2"/>
        <v>1.1649799999999999</v>
      </c>
      <c r="AB21" s="129">
        <f t="shared" si="2"/>
        <v>1.1232899999999999</v>
      </c>
      <c r="AC21" s="129">
        <f t="shared" si="60"/>
        <v>0.44195000000000001</v>
      </c>
      <c r="AD21" s="131">
        <f t="shared" si="3"/>
        <v>5.91E-2</v>
      </c>
      <c r="AE21" s="132">
        <f t="shared" si="126"/>
        <v>15433482</v>
      </c>
      <c r="AF21" s="165">
        <v>45406.2</v>
      </c>
      <c r="AG21" s="139">
        <f t="shared" si="4"/>
        <v>24974.560000000001</v>
      </c>
      <c r="AH21" s="143">
        <f t="shared" si="5"/>
        <v>17.394371</v>
      </c>
      <c r="AI21" s="132">
        <f t="shared" si="61"/>
        <v>6787327</v>
      </c>
      <c r="AJ21" s="155">
        <f t="shared" si="62"/>
        <v>49</v>
      </c>
      <c r="AK21" s="141">
        <f t="shared" si="63"/>
        <v>1.83962</v>
      </c>
      <c r="AM21" s="136">
        <f t="shared" si="64"/>
        <v>120.91</v>
      </c>
      <c r="AN21" s="136">
        <f t="shared" si="65"/>
        <v>81.91</v>
      </c>
      <c r="AO21" s="136">
        <f t="shared" si="66"/>
        <v>40.380000000000003</v>
      </c>
      <c r="AP21" s="136">
        <f t="shared" si="127"/>
        <v>41.53</v>
      </c>
      <c r="AQ21" s="136">
        <f t="shared" si="67"/>
        <v>1.77</v>
      </c>
      <c r="AR21" s="125">
        <v>76.900000000000006</v>
      </c>
      <c r="AS21" s="133">
        <v>800</v>
      </c>
      <c r="AT21" s="134">
        <f t="shared" si="68"/>
        <v>61520</v>
      </c>
      <c r="AU21" s="932">
        <f>'1.4-2023-ЦВР'!C40</f>
        <v>198207</v>
      </c>
      <c r="AV21" s="932">
        <f>'1.4-2023-ЦВР'!D40</f>
        <v>1063</v>
      </c>
      <c r="AW21" s="932">
        <f>'1.4-2023-ЦВР'!E40</f>
        <v>74</v>
      </c>
      <c r="AX21" s="932">
        <f>'1.4-2023-ЦВР'!F40</f>
        <v>36</v>
      </c>
      <c r="AY21" s="933">
        <f>'1.4-2023-ЦВР'!G40</f>
        <v>20.440000000000001</v>
      </c>
      <c r="AZ21" s="134">
        <f t="shared" si="69"/>
        <v>248</v>
      </c>
      <c r="BA21" s="126">
        <v>12</v>
      </c>
      <c r="BB21" s="936">
        <f t="shared" si="6"/>
        <v>14492</v>
      </c>
      <c r="BC21" s="937">
        <f t="shared" si="7"/>
        <v>1.01</v>
      </c>
      <c r="BD21" s="290">
        <f t="shared" si="70"/>
        <v>14637</v>
      </c>
      <c r="BE21" s="128">
        <v>1.302</v>
      </c>
      <c r="BF21" s="129">
        <f t="shared" si="8"/>
        <v>1.3626799999999999</v>
      </c>
      <c r="BG21" s="130">
        <v>0</v>
      </c>
      <c r="BH21" s="129">
        <f t="shared" si="9"/>
        <v>0.42503000000000002</v>
      </c>
      <c r="BI21" s="129">
        <f t="shared" si="9"/>
        <v>0.60343000000000002</v>
      </c>
      <c r="BJ21" s="130">
        <v>0</v>
      </c>
      <c r="BK21" s="129">
        <f t="shared" si="71"/>
        <v>0.39</v>
      </c>
      <c r="BL21" s="129">
        <f t="shared" si="10"/>
        <v>1.12734</v>
      </c>
      <c r="BM21" s="129">
        <f t="shared" si="10"/>
        <v>1.1232899999999999</v>
      </c>
      <c r="BN21" s="129">
        <f t="shared" si="72"/>
        <v>0.31008000000000002</v>
      </c>
      <c r="BO21" s="131">
        <f t="shared" si="11"/>
        <v>4.3889999999999998E-2</v>
      </c>
      <c r="BP21" s="132">
        <f t="shared" si="128"/>
        <v>16585962</v>
      </c>
      <c r="BQ21" s="941">
        <f t="shared" si="12"/>
        <v>45406.2</v>
      </c>
      <c r="BR21" s="139">
        <f t="shared" si="13"/>
        <v>25460.65</v>
      </c>
      <c r="BS21" s="143">
        <f t="shared" si="14"/>
        <v>19.676012</v>
      </c>
      <c r="BT21" s="132">
        <f t="shared" si="73"/>
        <v>7827062</v>
      </c>
      <c r="BU21" s="155">
        <f t="shared" si="74"/>
        <v>39</v>
      </c>
      <c r="BV21" s="141">
        <f t="shared" si="75"/>
        <v>1.9658199999999999</v>
      </c>
      <c r="BX21" s="136">
        <f t="shared" si="76"/>
        <v>193.69</v>
      </c>
      <c r="BY21" s="136">
        <f t="shared" si="77"/>
        <v>142.69</v>
      </c>
      <c r="BZ21" s="136">
        <f t="shared" si="78"/>
        <v>71.08</v>
      </c>
      <c r="CA21" s="136">
        <f t="shared" si="129"/>
        <v>71.61</v>
      </c>
      <c r="CB21" s="136">
        <f t="shared" si="79"/>
        <v>21.92</v>
      </c>
      <c r="CC21" s="125">
        <v>76.900000000000006</v>
      </c>
      <c r="CD21" s="133">
        <v>800</v>
      </c>
      <c r="CE21" s="134">
        <f t="shared" si="80"/>
        <v>61520</v>
      </c>
      <c r="CF21" s="932">
        <f>'1.4-2023-ЦТТ'!C40</f>
        <v>8640</v>
      </c>
      <c r="CG21" s="932">
        <f>'1.4-2023-ЦТТ'!D40</f>
        <v>72</v>
      </c>
      <c r="CH21" s="932">
        <f>'1.4-2023-ЦТТ'!E40</f>
        <v>4</v>
      </c>
      <c r="CI21" s="932">
        <f>'1.4-2023-ЦТТ'!F40</f>
        <v>36</v>
      </c>
      <c r="CJ21" s="933">
        <f>'1.4-2023-ЦТТ'!G40</f>
        <v>1.33</v>
      </c>
      <c r="CK21" s="134">
        <f t="shared" si="81"/>
        <v>11</v>
      </c>
      <c r="CL21" s="126">
        <v>12</v>
      </c>
      <c r="CM21" s="936">
        <f t="shared" si="15"/>
        <v>14492</v>
      </c>
      <c r="CN21" s="937">
        <f t="shared" si="16"/>
        <v>1.01</v>
      </c>
      <c r="CO21" s="290">
        <f t="shared" si="82"/>
        <v>14637</v>
      </c>
      <c r="CP21" s="128">
        <v>1.302</v>
      </c>
      <c r="CQ21" s="129">
        <f t="shared" si="17"/>
        <v>1.35</v>
      </c>
      <c r="CR21" s="130">
        <v>0</v>
      </c>
      <c r="CS21" s="129">
        <f t="shared" si="18"/>
        <v>0.35963000000000001</v>
      </c>
      <c r="CT21" s="129">
        <f t="shared" si="18"/>
        <v>0.64778999999999998</v>
      </c>
      <c r="CU21" s="130">
        <v>0</v>
      </c>
      <c r="CV21" s="129">
        <f t="shared" si="83"/>
        <v>10.65</v>
      </c>
      <c r="CW21" s="129">
        <f t="shared" si="19"/>
        <v>1.35568</v>
      </c>
      <c r="CX21" s="129">
        <f t="shared" si="19"/>
        <v>1.1232899999999999</v>
      </c>
      <c r="CY21" s="129">
        <f t="shared" si="84"/>
        <v>6.9909100000000004</v>
      </c>
      <c r="CZ21" s="131">
        <f t="shared" si="20"/>
        <v>0.30834</v>
      </c>
      <c r="DA21" s="132">
        <f t="shared" si="130"/>
        <v>1422230</v>
      </c>
      <c r="DB21" s="941">
        <f t="shared" si="21"/>
        <v>45406.2</v>
      </c>
      <c r="DC21" s="139">
        <f t="shared" si="22"/>
        <v>25646.25</v>
      </c>
      <c r="DD21" s="143">
        <f t="shared" si="23"/>
        <v>1.0895049999999999</v>
      </c>
      <c r="DE21" s="132">
        <f t="shared" si="85"/>
        <v>436561</v>
      </c>
      <c r="DF21" s="155">
        <f t="shared" si="86"/>
        <v>51</v>
      </c>
      <c r="DG21" s="141">
        <f t="shared" si="87"/>
        <v>1.7175</v>
      </c>
      <c r="DI21" s="136">
        <f t="shared" si="88"/>
        <v>0</v>
      </c>
      <c r="DJ21" s="136">
        <f t="shared" si="89"/>
        <v>0</v>
      </c>
      <c r="DK21" s="136">
        <f t="shared" si="90"/>
        <v>0</v>
      </c>
      <c r="DL21" s="136">
        <f t="shared" si="131"/>
        <v>0</v>
      </c>
      <c r="DM21" s="136">
        <f t="shared" si="91"/>
        <v>0</v>
      </c>
      <c r="DN21" s="125">
        <v>76.900000000000006</v>
      </c>
      <c r="DO21" s="133">
        <v>800</v>
      </c>
      <c r="DP21" s="134">
        <f t="shared" si="92"/>
        <v>61520</v>
      </c>
      <c r="DQ21" s="932">
        <f>'1.4-2023-СЮН'!C40</f>
        <v>0</v>
      </c>
      <c r="DR21" s="932">
        <f>'1.4-2023-СЮН'!D40</f>
        <v>0</v>
      </c>
      <c r="DS21" s="932">
        <f>'1.4-2023-СЮН'!E40</f>
        <v>0</v>
      </c>
      <c r="DT21" s="932">
        <f>'1.4-2023-СЮН'!F40</f>
        <v>0</v>
      </c>
      <c r="DU21" s="933">
        <f>'1.4-2023-СЮН'!G40</f>
        <v>0</v>
      </c>
      <c r="DV21" s="134">
        <f t="shared" si="93"/>
        <v>0</v>
      </c>
      <c r="DW21" s="126">
        <v>12</v>
      </c>
      <c r="DX21" s="936">
        <f t="shared" si="24"/>
        <v>14492</v>
      </c>
      <c r="DY21" s="937">
        <f t="shared" si="25"/>
        <v>1.01</v>
      </c>
      <c r="DZ21" s="290">
        <f t="shared" si="94"/>
        <v>14637</v>
      </c>
      <c r="EA21" s="128">
        <v>1.302</v>
      </c>
      <c r="EB21" s="129">
        <f t="shared" si="26"/>
        <v>1.3740000000000001</v>
      </c>
      <c r="EC21" s="130">
        <v>0</v>
      </c>
      <c r="ED21" s="129">
        <f t="shared" si="27"/>
        <v>0.22942000000000001</v>
      </c>
      <c r="EE21" s="129">
        <f t="shared" si="27"/>
        <v>0.77515999999999996</v>
      </c>
      <c r="EF21" s="130">
        <v>0</v>
      </c>
      <c r="EG21" s="129">
        <f t="shared" si="95"/>
        <v>0</v>
      </c>
      <c r="EH21" s="129">
        <f t="shared" si="28"/>
        <v>1.2398800000000001</v>
      </c>
      <c r="EI21" s="129">
        <f t="shared" si="28"/>
        <v>1.1232899999999999</v>
      </c>
      <c r="EJ21" s="129">
        <f t="shared" si="96"/>
        <v>0</v>
      </c>
      <c r="EK21" s="131">
        <f t="shared" si="29"/>
        <v>0.21531</v>
      </c>
      <c r="EL21" s="132">
        <f>DJ21*DQ21+DM21*DQ21</f>
        <v>0</v>
      </c>
      <c r="EM21" s="941">
        <f t="shared" si="30"/>
        <v>45406.2</v>
      </c>
      <c r="EN21" s="139">
        <f t="shared" si="31"/>
        <v>25294.959999999999</v>
      </c>
      <c r="EO21" s="143">
        <f t="shared" si="32"/>
        <v>0</v>
      </c>
      <c r="EP21" s="132">
        <f t="shared" si="97"/>
        <v>0</v>
      </c>
      <c r="EQ21" s="155">
        <f t="shared" si="98"/>
        <v>0</v>
      </c>
      <c r="ER21" s="141">
        <f t="shared" si="99"/>
        <v>0</v>
      </c>
      <c r="ET21" s="136">
        <f t="shared" si="100"/>
        <v>0</v>
      </c>
      <c r="EU21" s="136">
        <f t="shared" si="101"/>
        <v>0</v>
      </c>
      <c r="EV21" s="136">
        <f t="shared" si="102"/>
        <v>0</v>
      </c>
      <c r="EW21" s="136">
        <f t="shared" si="133"/>
        <v>0</v>
      </c>
      <c r="EX21" s="136">
        <f t="shared" si="103"/>
        <v>0</v>
      </c>
      <c r="EY21" s="125">
        <v>76.900000000000006</v>
      </c>
      <c r="EZ21" s="133">
        <v>800</v>
      </c>
      <c r="FA21" s="134">
        <f t="shared" si="104"/>
        <v>61520</v>
      </c>
      <c r="FB21" s="932">
        <f>'1.4-2023-СЮТур'!C40</f>
        <v>0</v>
      </c>
      <c r="FC21" s="932">
        <f>'1.4-2023-СЮТур'!D40</f>
        <v>0</v>
      </c>
      <c r="FD21" s="932">
        <f>'1.4-2023-СЮТур'!E40</f>
        <v>0</v>
      </c>
      <c r="FE21" s="932">
        <f>'1.4-2023-СЮТур'!F40</f>
        <v>0</v>
      </c>
      <c r="FF21" s="933">
        <f>'1.4-2023-СЮТур'!G40</f>
        <v>0</v>
      </c>
      <c r="FG21" s="134">
        <f t="shared" si="105"/>
        <v>0</v>
      </c>
      <c r="FH21" s="126">
        <v>12</v>
      </c>
      <c r="FI21" s="936">
        <f t="shared" si="33"/>
        <v>14492</v>
      </c>
      <c r="FJ21" s="937">
        <f t="shared" si="34"/>
        <v>1.01</v>
      </c>
      <c r="FK21" s="290">
        <f t="shared" si="106"/>
        <v>14637</v>
      </c>
      <c r="FL21" s="128">
        <v>1.302</v>
      </c>
      <c r="FM21" s="129">
        <f t="shared" si="35"/>
        <v>1.2470000000000001</v>
      </c>
      <c r="FN21" s="130">
        <v>0</v>
      </c>
      <c r="FO21" s="129">
        <f t="shared" si="36"/>
        <v>0.18112</v>
      </c>
      <c r="FP21" s="129">
        <f t="shared" si="36"/>
        <v>0.79259000000000002</v>
      </c>
      <c r="FQ21" s="130">
        <v>0</v>
      </c>
      <c r="FR21" s="129">
        <f t="shared" si="107"/>
        <v>0</v>
      </c>
      <c r="FS21" s="129">
        <f t="shared" si="37"/>
        <v>1.0379799999999999</v>
      </c>
      <c r="FT21" s="129">
        <f t="shared" si="37"/>
        <v>1.1232899999999999</v>
      </c>
      <c r="FU21" s="129">
        <f t="shared" si="108"/>
        <v>0</v>
      </c>
      <c r="FV21" s="131">
        <f t="shared" si="38"/>
        <v>0</v>
      </c>
      <c r="FW21" s="132">
        <f t="shared" si="134"/>
        <v>0</v>
      </c>
      <c r="FX21" s="941">
        <f t="shared" si="39"/>
        <v>45406.2</v>
      </c>
      <c r="FY21" s="139">
        <f t="shared" si="40"/>
        <v>27153.86</v>
      </c>
      <c r="FZ21" s="143">
        <f t="shared" si="41"/>
        <v>0</v>
      </c>
      <c r="GA21" s="132">
        <f t="shared" si="109"/>
        <v>0</v>
      </c>
      <c r="GB21" s="155">
        <f t="shared" si="110"/>
        <v>0</v>
      </c>
      <c r="GC21" s="141">
        <f t="shared" si="111"/>
        <v>0</v>
      </c>
      <c r="GE21" s="136">
        <f t="shared" si="112"/>
        <v>141.62</v>
      </c>
      <c r="GF21" s="136">
        <f t="shared" si="113"/>
        <v>97.62</v>
      </c>
      <c r="GG21" s="136">
        <f t="shared" si="114"/>
        <v>50.24</v>
      </c>
      <c r="GH21" s="136">
        <f t="shared" si="135"/>
        <v>47.38</v>
      </c>
      <c r="GI21" s="136">
        <f t="shared" si="115"/>
        <v>5.8</v>
      </c>
      <c r="GJ21" s="125">
        <v>76.900000000000006</v>
      </c>
      <c r="GK21" s="133">
        <v>800</v>
      </c>
      <c r="GL21" s="134">
        <f t="shared" si="116"/>
        <v>61520</v>
      </c>
      <c r="GM21" s="232">
        <f t="shared" si="136"/>
        <v>346239</v>
      </c>
      <c r="GN21" s="232">
        <f t="shared" si="136"/>
        <v>2771</v>
      </c>
      <c r="GO21" s="232">
        <f t="shared" si="136"/>
        <v>216</v>
      </c>
      <c r="GP21" s="160" t="s">
        <v>492</v>
      </c>
      <c r="GQ21" s="234">
        <f t="shared" si="137"/>
        <v>41.16</v>
      </c>
      <c r="GR21" s="134">
        <f t="shared" si="117"/>
        <v>433</v>
      </c>
      <c r="GS21" s="126">
        <v>12</v>
      </c>
      <c r="GT21" s="936">
        <f t="shared" si="43"/>
        <v>14492</v>
      </c>
      <c r="GU21" s="937">
        <f t="shared" si="44"/>
        <v>1.01</v>
      </c>
      <c r="GV21" s="290">
        <f t="shared" si="118"/>
        <v>14637</v>
      </c>
      <c r="GW21" s="128">
        <v>1.302</v>
      </c>
      <c r="GX21" s="129">
        <f t="shared" si="45"/>
        <v>1.3681000000000001</v>
      </c>
      <c r="GY21" s="130">
        <v>0</v>
      </c>
      <c r="GZ21" s="129">
        <f t="shared" si="46"/>
        <v>0.33133000000000001</v>
      </c>
      <c r="HA21" s="129">
        <f t="shared" si="46"/>
        <v>0.61182000000000003</v>
      </c>
      <c r="HB21" s="130">
        <v>0</v>
      </c>
      <c r="HC21" s="129">
        <f t="shared" si="119"/>
        <v>0.24</v>
      </c>
      <c r="HD21" s="129">
        <f t="shared" si="47"/>
        <v>1.19937</v>
      </c>
      <c r="HE21" s="129">
        <f t="shared" si="47"/>
        <v>1.1232899999999999</v>
      </c>
      <c r="HF21" s="129">
        <f t="shared" si="120"/>
        <v>0.17760000000000001</v>
      </c>
      <c r="HG21" s="131">
        <f t="shared" si="48"/>
        <v>0.11550000000000001</v>
      </c>
      <c r="HH21" s="132">
        <f t="shared" si="138"/>
        <v>35808037</v>
      </c>
      <c r="HI21" s="941">
        <f t="shared" si="49"/>
        <v>45406.2</v>
      </c>
      <c r="HJ21" s="139">
        <f t="shared" si="50"/>
        <v>25381.32</v>
      </c>
      <c r="HK21" s="143">
        <f t="shared" si="51"/>
        <v>38.481163000000002</v>
      </c>
      <c r="HL21" s="132">
        <f t="shared" si="121"/>
        <v>15260003</v>
      </c>
      <c r="HM21" s="155">
        <f t="shared" si="122"/>
        <v>44</v>
      </c>
      <c r="HN21" s="141">
        <f t="shared" si="123"/>
        <v>1.8757999999999999</v>
      </c>
      <c r="HP21" s="153">
        <f t="shared" si="124"/>
        <v>740.88</v>
      </c>
    </row>
    <row r="22" spans="1:224" s="114" customFormat="1" ht="36" x14ac:dyDescent="0.25">
      <c r="A22" s="122" t="s">
        <v>462</v>
      </c>
      <c r="B22" s="136">
        <f t="shared" si="52"/>
        <v>0</v>
      </c>
      <c r="C22" s="136">
        <f t="shared" si="53"/>
        <v>0</v>
      </c>
      <c r="D22" s="136">
        <f t="shared" si="54"/>
        <v>0</v>
      </c>
      <c r="E22" s="136">
        <f t="shared" si="125"/>
        <v>0</v>
      </c>
      <c r="F22" s="136">
        <f t="shared" si="55"/>
        <v>0</v>
      </c>
      <c r="G22" s="125">
        <v>76.900000000000006</v>
      </c>
      <c r="H22" s="133">
        <v>800</v>
      </c>
      <c r="I22" s="134">
        <f t="shared" si="56"/>
        <v>61520</v>
      </c>
      <c r="J22" s="932">
        <f>'1.4-2023-ДДТ'!C41</f>
        <v>0</v>
      </c>
      <c r="K22" s="932">
        <f>'1.4-2023-ДДТ'!D41</f>
        <v>0</v>
      </c>
      <c r="L22" s="932">
        <f>'1.4-2023-ДДТ'!E41</f>
        <v>0</v>
      </c>
      <c r="M22" s="932">
        <f>'1.4-2023-ДДТ'!F41</f>
        <v>0</v>
      </c>
      <c r="N22" s="933">
        <f>'1.4-2023-ДДТ'!G41</f>
        <v>0</v>
      </c>
      <c r="O22" s="134">
        <f t="shared" si="57"/>
        <v>0</v>
      </c>
      <c r="P22" s="126">
        <v>12</v>
      </c>
      <c r="Q22" s="163">
        <v>14492</v>
      </c>
      <c r="R22" s="355">
        <v>1.01</v>
      </c>
      <c r="S22" s="290">
        <f t="shared" si="58"/>
        <v>14637</v>
      </c>
      <c r="T22" s="128">
        <v>1.302</v>
      </c>
      <c r="U22" s="129">
        <f>U$12</f>
        <v>1.3986099999999999</v>
      </c>
      <c r="V22" s="130">
        <v>0</v>
      </c>
      <c r="W22" s="129">
        <f>W$12</f>
        <v>0.29192000000000001</v>
      </c>
      <c r="X22" s="129">
        <f>X$12</f>
        <v>0.54884999999999995</v>
      </c>
      <c r="Y22" s="130">
        <v>0</v>
      </c>
      <c r="Z22" s="129">
        <f t="shared" si="59"/>
        <v>0</v>
      </c>
      <c r="AA22" s="129">
        <f t="shared" si="2"/>
        <v>1.1649799999999999</v>
      </c>
      <c r="AB22" s="129">
        <f>AB$12</f>
        <v>1.16164</v>
      </c>
      <c r="AC22" s="129">
        <f t="shared" si="60"/>
        <v>0</v>
      </c>
      <c r="AD22" s="131">
        <f>AD$12</f>
        <v>5.8990000000000001E-2</v>
      </c>
      <c r="AE22" s="132">
        <f t="shared" si="126"/>
        <v>0</v>
      </c>
      <c r="AF22" s="165">
        <v>45406.2</v>
      </c>
      <c r="AG22" s="139">
        <f t="shared" si="4"/>
        <v>24934.75</v>
      </c>
      <c r="AH22" s="143">
        <f t="shared" si="5"/>
        <v>0</v>
      </c>
      <c r="AI22" s="132">
        <f t="shared" si="61"/>
        <v>0</v>
      </c>
      <c r="AJ22" s="155">
        <f t="shared" si="62"/>
        <v>0</v>
      </c>
      <c r="AK22" s="141">
        <f t="shared" si="63"/>
        <v>0</v>
      </c>
      <c r="AM22" s="136">
        <f t="shared" si="64"/>
        <v>164.61</v>
      </c>
      <c r="AN22" s="136">
        <f t="shared" si="65"/>
        <v>125.61</v>
      </c>
      <c r="AO22" s="136">
        <f t="shared" si="66"/>
        <v>61.8</v>
      </c>
      <c r="AP22" s="136">
        <f t="shared" si="127"/>
        <v>63.81</v>
      </c>
      <c r="AQ22" s="136">
        <f t="shared" si="67"/>
        <v>2.7</v>
      </c>
      <c r="AR22" s="125">
        <v>76.900000000000006</v>
      </c>
      <c r="AS22" s="133">
        <v>800</v>
      </c>
      <c r="AT22" s="134">
        <f t="shared" si="68"/>
        <v>61520</v>
      </c>
      <c r="AU22" s="932">
        <f>'1.4-2023-ЦВР'!C41</f>
        <v>18840</v>
      </c>
      <c r="AV22" s="932">
        <f>'1.4-2023-ЦВР'!D41</f>
        <v>99</v>
      </c>
      <c r="AW22" s="932">
        <f>'1.4-2023-ЦВР'!E41</f>
        <v>8</v>
      </c>
      <c r="AX22" s="932">
        <f>'1.4-2023-ЦВР'!F41</f>
        <v>44</v>
      </c>
      <c r="AY22" s="933">
        <f>'1.4-2023-ЦВР'!G41</f>
        <v>2.89</v>
      </c>
      <c r="AZ22" s="134">
        <f t="shared" si="69"/>
        <v>24</v>
      </c>
      <c r="BA22" s="126">
        <v>12</v>
      </c>
      <c r="BB22" s="936">
        <f t="shared" si="6"/>
        <v>14492</v>
      </c>
      <c r="BC22" s="937">
        <f t="shared" si="7"/>
        <v>1.01</v>
      </c>
      <c r="BD22" s="290">
        <f t="shared" si="70"/>
        <v>14637</v>
      </c>
      <c r="BE22" s="128">
        <v>1.302</v>
      </c>
      <c r="BF22" s="129">
        <f>BF$12</f>
        <v>1.3695999999999999</v>
      </c>
      <c r="BG22" s="130">
        <v>0</v>
      </c>
      <c r="BH22" s="129">
        <f>BH$12</f>
        <v>0.42287999999999998</v>
      </c>
      <c r="BI22" s="129">
        <f>BI$12</f>
        <v>0.60970000000000002</v>
      </c>
      <c r="BJ22" s="130">
        <v>0</v>
      </c>
      <c r="BK22" s="129">
        <f t="shared" si="71"/>
        <v>4.2</v>
      </c>
      <c r="BL22" s="129">
        <f t="shared" si="10"/>
        <v>1.12734</v>
      </c>
      <c r="BM22" s="129">
        <f>BM$12</f>
        <v>1.16164</v>
      </c>
      <c r="BN22" s="129">
        <f t="shared" si="72"/>
        <v>3.20417</v>
      </c>
      <c r="BO22" s="131">
        <f>BO$12</f>
        <v>4.367E-2</v>
      </c>
      <c r="BP22" s="132">
        <f t="shared" si="128"/>
        <v>2417360</v>
      </c>
      <c r="BQ22" s="941">
        <f t="shared" si="12"/>
        <v>45406.2</v>
      </c>
      <c r="BR22" s="139">
        <f t="shared" si="13"/>
        <v>25359.360000000001</v>
      </c>
      <c r="BS22" s="143">
        <f t="shared" si="14"/>
        <v>1.870247</v>
      </c>
      <c r="BT22" s="132">
        <f t="shared" si="73"/>
        <v>741019</v>
      </c>
      <c r="BU22" s="155">
        <f t="shared" si="74"/>
        <v>39</v>
      </c>
      <c r="BV22" s="141">
        <f t="shared" si="75"/>
        <v>1.63107</v>
      </c>
      <c r="BX22" s="136">
        <f t="shared" si="76"/>
        <v>0</v>
      </c>
      <c r="BY22" s="136">
        <f t="shared" si="77"/>
        <v>0</v>
      </c>
      <c r="BZ22" s="136">
        <f t="shared" si="78"/>
        <v>0</v>
      </c>
      <c r="CA22" s="136">
        <f t="shared" si="129"/>
        <v>0</v>
      </c>
      <c r="CB22" s="136">
        <f t="shared" si="79"/>
        <v>0</v>
      </c>
      <c r="CC22" s="125">
        <v>76.900000000000006</v>
      </c>
      <c r="CD22" s="133">
        <v>800</v>
      </c>
      <c r="CE22" s="134">
        <f t="shared" si="80"/>
        <v>61520</v>
      </c>
      <c r="CF22" s="932">
        <f>'1.4-2023-ЦТТ'!C41</f>
        <v>0</v>
      </c>
      <c r="CG22" s="932">
        <f>'1.4-2023-ЦТТ'!D41</f>
        <v>0</v>
      </c>
      <c r="CH22" s="932">
        <f>'1.4-2023-ЦТТ'!E41</f>
        <v>0</v>
      </c>
      <c r="CI22" s="932">
        <f>'1.4-2023-ЦТТ'!F41</f>
        <v>0</v>
      </c>
      <c r="CJ22" s="933">
        <f>'1.4-2023-ЦТТ'!G41</f>
        <v>0</v>
      </c>
      <c r="CK22" s="134">
        <f t="shared" si="81"/>
        <v>0</v>
      </c>
      <c r="CL22" s="126">
        <v>12</v>
      </c>
      <c r="CM22" s="936">
        <f t="shared" si="15"/>
        <v>14492</v>
      </c>
      <c r="CN22" s="937">
        <f t="shared" si="16"/>
        <v>1.01</v>
      </c>
      <c r="CO22" s="290">
        <f t="shared" si="82"/>
        <v>14637</v>
      </c>
      <c r="CP22" s="128">
        <v>1.302</v>
      </c>
      <c r="CQ22" s="129">
        <f>CQ$12</f>
        <v>1.35</v>
      </c>
      <c r="CR22" s="130">
        <v>0</v>
      </c>
      <c r="CS22" s="129">
        <f>CS$12</f>
        <v>0.35963000000000001</v>
      </c>
      <c r="CT22" s="129">
        <f>CT$12</f>
        <v>0.64778999999999998</v>
      </c>
      <c r="CU22" s="130">
        <v>0</v>
      </c>
      <c r="CV22" s="129">
        <f t="shared" si="83"/>
        <v>0</v>
      </c>
      <c r="CW22" s="129">
        <f t="shared" si="19"/>
        <v>1.35568</v>
      </c>
      <c r="CX22" s="129">
        <f>CX$12</f>
        <v>1.16164</v>
      </c>
      <c r="CY22" s="129">
        <f t="shared" si="84"/>
        <v>0</v>
      </c>
      <c r="CZ22" s="131">
        <f>CZ$12</f>
        <v>0.30834</v>
      </c>
      <c r="DA22" s="132">
        <f t="shared" si="130"/>
        <v>0</v>
      </c>
      <c r="DB22" s="941">
        <f t="shared" si="21"/>
        <v>45406.2</v>
      </c>
      <c r="DC22" s="139">
        <f t="shared" si="22"/>
        <v>25646.25</v>
      </c>
      <c r="DD22" s="143">
        <f t="shared" si="23"/>
        <v>0</v>
      </c>
      <c r="DE22" s="132">
        <f t="shared" si="85"/>
        <v>0</v>
      </c>
      <c r="DF22" s="155">
        <f t="shared" si="86"/>
        <v>0</v>
      </c>
      <c r="DG22" s="141">
        <f t="shared" si="87"/>
        <v>0</v>
      </c>
      <c r="DI22" s="136">
        <f t="shared" si="88"/>
        <v>0</v>
      </c>
      <c r="DJ22" s="136">
        <f t="shared" si="89"/>
        <v>0</v>
      </c>
      <c r="DK22" s="136">
        <f t="shared" si="90"/>
        <v>0</v>
      </c>
      <c r="DL22" s="136">
        <f t="shared" si="131"/>
        <v>0</v>
      </c>
      <c r="DM22" s="136">
        <f t="shared" si="91"/>
        <v>0</v>
      </c>
      <c r="DN22" s="125">
        <v>76.900000000000006</v>
      </c>
      <c r="DO22" s="133">
        <v>800</v>
      </c>
      <c r="DP22" s="134">
        <f t="shared" si="92"/>
        <v>61520</v>
      </c>
      <c r="DQ22" s="932">
        <f>'1.4-2023-СЮН'!C41</f>
        <v>0</v>
      </c>
      <c r="DR22" s="932">
        <f>'1.4-2023-СЮН'!D41</f>
        <v>0</v>
      </c>
      <c r="DS22" s="932">
        <f>'1.4-2023-СЮН'!E41</f>
        <v>0</v>
      </c>
      <c r="DT22" s="932">
        <f>'1.4-2023-СЮН'!F41</f>
        <v>0</v>
      </c>
      <c r="DU22" s="933">
        <f>'1.4-2023-СЮН'!G41</f>
        <v>0</v>
      </c>
      <c r="DV22" s="134">
        <f t="shared" si="93"/>
        <v>0</v>
      </c>
      <c r="DW22" s="126">
        <v>12</v>
      </c>
      <c r="DX22" s="936">
        <f t="shared" si="24"/>
        <v>14492</v>
      </c>
      <c r="DY22" s="937">
        <f t="shared" si="25"/>
        <v>1.01</v>
      </c>
      <c r="DZ22" s="290">
        <f t="shared" si="94"/>
        <v>14637</v>
      </c>
      <c r="EA22" s="128">
        <v>1.302</v>
      </c>
      <c r="EB22" s="129">
        <f>EB$12</f>
        <v>1.3740000000000001</v>
      </c>
      <c r="EC22" s="130">
        <v>0</v>
      </c>
      <c r="ED22" s="129">
        <f>ED$12</f>
        <v>0.22942000000000001</v>
      </c>
      <c r="EE22" s="129">
        <f>EE$12</f>
        <v>0.77515999999999996</v>
      </c>
      <c r="EF22" s="130">
        <v>0</v>
      </c>
      <c r="EG22" s="129">
        <f t="shared" si="95"/>
        <v>0</v>
      </c>
      <c r="EH22" s="129">
        <f>EH$11</f>
        <v>1.2398800000000001</v>
      </c>
      <c r="EI22" s="129">
        <f>EI$12</f>
        <v>1.16164</v>
      </c>
      <c r="EJ22" s="129">
        <f t="shared" si="96"/>
        <v>0</v>
      </c>
      <c r="EK22" s="131">
        <f>EK$12</f>
        <v>0.21531</v>
      </c>
      <c r="EL22" s="132">
        <f t="shared" si="132"/>
        <v>0</v>
      </c>
      <c r="EM22" s="941">
        <f t="shared" si="30"/>
        <v>45406.2</v>
      </c>
      <c r="EN22" s="139">
        <f t="shared" si="31"/>
        <v>25294.959999999999</v>
      </c>
      <c r="EO22" s="143">
        <f t="shared" si="32"/>
        <v>0</v>
      </c>
      <c r="EP22" s="132">
        <f t="shared" si="97"/>
        <v>0</v>
      </c>
      <c r="EQ22" s="155">
        <f t="shared" si="98"/>
        <v>0</v>
      </c>
      <c r="ER22" s="141">
        <f t="shared" si="99"/>
        <v>0</v>
      </c>
      <c r="ET22" s="136">
        <f t="shared" si="100"/>
        <v>0</v>
      </c>
      <c r="EU22" s="136">
        <f t="shared" si="101"/>
        <v>0</v>
      </c>
      <c r="EV22" s="136">
        <f t="shared" si="102"/>
        <v>0</v>
      </c>
      <c r="EW22" s="136">
        <f t="shared" si="133"/>
        <v>0</v>
      </c>
      <c r="EX22" s="136">
        <f t="shared" si="103"/>
        <v>0</v>
      </c>
      <c r="EY22" s="125">
        <v>76.900000000000006</v>
      </c>
      <c r="EZ22" s="133">
        <v>800</v>
      </c>
      <c r="FA22" s="134">
        <f t="shared" si="104"/>
        <v>61520</v>
      </c>
      <c r="FB22" s="932">
        <f>'1.4-2023-СЮТур'!C41</f>
        <v>0</v>
      </c>
      <c r="FC22" s="932">
        <f>'1.4-2023-СЮТур'!D41</f>
        <v>0</v>
      </c>
      <c r="FD22" s="932">
        <f>'1.4-2023-СЮТур'!E41</f>
        <v>0</v>
      </c>
      <c r="FE22" s="932">
        <f>'1.4-2023-СЮТур'!F41</f>
        <v>0</v>
      </c>
      <c r="FF22" s="933">
        <f>'1.4-2023-СЮТур'!G41</f>
        <v>0</v>
      </c>
      <c r="FG22" s="134">
        <f t="shared" si="105"/>
        <v>0</v>
      </c>
      <c r="FH22" s="126">
        <v>12</v>
      </c>
      <c r="FI22" s="936">
        <f t="shared" si="33"/>
        <v>14492</v>
      </c>
      <c r="FJ22" s="937">
        <f t="shared" si="34"/>
        <v>1.01</v>
      </c>
      <c r="FK22" s="290">
        <f t="shared" si="106"/>
        <v>14637</v>
      </c>
      <c r="FL22" s="128">
        <v>1.302</v>
      </c>
      <c r="FM22" s="129">
        <f>FM$12</f>
        <v>1.2470000000000001</v>
      </c>
      <c r="FN22" s="130">
        <v>0</v>
      </c>
      <c r="FO22" s="129">
        <f>FO$12</f>
        <v>0.18112</v>
      </c>
      <c r="FP22" s="129">
        <f>FP$12</f>
        <v>0.79259000000000002</v>
      </c>
      <c r="FQ22" s="130">
        <v>0</v>
      </c>
      <c r="FR22" s="129">
        <f t="shared" si="107"/>
        <v>0</v>
      </c>
      <c r="FS22" s="129">
        <f t="shared" si="37"/>
        <v>1.0379799999999999</v>
      </c>
      <c r="FT22" s="129">
        <f>FT$12</f>
        <v>1.16164</v>
      </c>
      <c r="FU22" s="129">
        <f t="shared" si="108"/>
        <v>0</v>
      </c>
      <c r="FV22" s="131">
        <f>FV$12</f>
        <v>0</v>
      </c>
      <c r="FW22" s="132">
        <f t="shared" si="134"/>
        <v>0</v>
      </c>
      <c r="FX22" s="941">
        <f t="shared" si="39"/>
        <v>45406.2</v>
      </c>
      <c r="FY22" s="139">
        <f t="shared" si="40"/>
        <v>27153.86</v>
      </c>
      <c r="FZ22" s="143">
        <f t="shared" si="41"/>
        <v>0</v>
      </c>
      <c r="GA22" s="132">
        <f t="shared" si="109"/>
        <v>0</v>
      </c>
      <c r="GB22" s="155">
        <f t="shared" si="110"/>
        <v>0</v>
      </c>
      <c r="GC22" s="141">
        <f t="shared" si="111"/>
        <v>0</v>
      </c>
      <c r="GE22" s="136">
        <f t="shared" si="112"/>
        <v>171.79</v>
      </c>
      <c r="GF22" s="136">
        <f t="shared" si="113"/>
        <v>127.79</v>
      </c>
      <c r="GG22" s="136">
        <f t="shared" si="114"/>
        <v>65.69</v>
      </c>
      <c r="GH22" s="136">
        <f t="shared" si="135"/>
        <v>62.1</v>
      </c>
      <c r="GI22" s="136">
        <f t="shared" si="115"/>
        <v>7.57</v>
      </c>
      <c r="GJ22" s="125">
        <v>76.900000000000006</v>
      </c>
      <c r="GK22" s="133">
        <v>800</v>
      </c>
      <c r="GL22" s="134">
        <f t="shared" si="116"/>
        <v>61520</v>
      </c>
      <c r="GM22" s="232">
        <f t="shared" si="136"/>
        <v>18840</v>
      </c>
      <c r="GN22" s="232">
        <f t="shared" si="136"/>
        <v>99</v>
      </c>
      <c r="GO22" s="232">
        <f t="shared" si="136"/>
        <v>8</v>
      </c>
      <c r="GP22" s="160" t="s">
        <v>492</v>
      </c>
      <c r="GQ22" s="234">
        <f t="shared" si="137"/>
        <v>2.89</v>
      </c>
      <c r="GR22" s="134">
        <f t="shared" si="117"/>
        <v>24</v>
      </c>
      <c r="GS22" s="126">
        <v>12</v>
      </c>
      <c r="GT22" s="936">
        <f t="shared" si="43"/>
        <v>14492</v>
      </c>
      <c r="GU22" s="937">
        <f t="shared" si="44"/>
        <v>1.01</v>
      </c>
      <c r="GV22" s="290">
        <f t="shared" si="118"/>
        <v>14637</v>
      </c>
      <c r="GW22" s="128">
        <v>1.302</v>
      </c>
      <c r="GX22" s="129">
        <f>GX$12</f>
        <v>1.37104</v>
      </c>
      <c r="GY22" s="130">
        <v>0</v>
      </c>
      <c r="GZ22" s="129">
        <f>GZ$12</f>
        <v>0.33090999999999998</v>
      </c>
      <c r="HA22" s="129">
        <f>HA$12</f>
        <v>0.61443999999999999</v>
      </c>
      <c r="HB22" s="130">
        <v>0</v>
      </c>
      <c r="HC22" s="129">
        <f t="shared" si="119"/>
        <v>4.46</v>
      </c>
      <c r="HD22" s="129">
        <f t="shared" si="47"/>
        <v>1.19937</v>
      </c>
      <c r="HE22" s="129">
        <f>HE$12</f>
        <v>1.16164</v>
      </c>
      <c r="HF22" s="129">
        <f t="shared" si="120"/>
        <v>3.20417</v>
      </c>
      <c r="HG22" s="131">
        <f>HG$12</f>
        <v>0.11525000000000001</v>
      </c>
      <c r="HH22" s="132">
        <f t="shared" si="138"/>
        <v>2550182</v>
      </c>
      <c r="HI22" s="941">
        <f t="shared" si="49"/>
        <v>45406.2</v>
      </c>
      <c r="HJ22" s="139">
        <f t="shared" si="50"/>
        <v>25338.29</v>
      </c>
      <c r="HK22" s="143">
        <f t="shared" si="51"/>
        <v>2.0938859999999999</v>
      </c>
      <c r="HL22" s="132">
        <f t="shared" si="121"/>
        <v>828939</v>
      </c>
      <c r="HM22" s="155">
        <f t="shared" si="122"/>
        <v>44</v>
      </c>
      <c r="HN22" s="141">
        <f t="shared" si="123"/>
        <v>1.66981</v>
      </c>
      <c r="HP22" s="153">
        <f t="shared" si="124"/>
        <v>52.02</v>
      </c>
    </row>
    <row r="23" spans="1:224" s="183" customFormat="1" x14ac:dyDescent="0.25">
      <c r="A23" s="167" t="s">
        <v>472</v>
      </c>
      <c r="B23" s="168">
        <f>C23+AJ23</f>
        <v>147.09</v>
      </c>
      <c r="C23" s="168">
        <f>N23*P23*S23*T23*U23*(1+V23+W23+X23+Y23)*Z23/G23/H23</f>
        <v>98.09</v>
      </c>
      <c r="D23" s="168">
        <f>N23*P23*S23*T23*U23*(1+V23+Y23)*Z23/G23/H23</f>
        <v>53.36</v>
      </c>
      <c r="E23" s="168">
        <f t="shared" si="125"/>
        <v>44.73</v>
      </c>
      <c r="F23" s="168">
        <f t="shared" si="55"/>
        <v>3.15</v>
      </c>
      <c r="G23" s="169">
        <v>76.900000000000006</v>
      </c>
      <c r="H23" s="170">
        <v>800</v>
      </c>
      <c r="I23" s="171">
        <f t="shared" si="56"/>
        <v>61520</v>
      </c>
      <c r="J23" s="152">
        <f>SUM(J13:J14,J16:J22)</f>
        <v>536913</v>
      </c>
      <c r="K23" s="152">
        <f>SUM(K13:K14,K16:K22)</f>
        <v>4201</v>
      </c>
      <c r="L23" s="152">
        <f>SUM(L13:L14,L16:L22)</f>
        <v>445</v>
      </c>
      <c r="M23" s="152"/>
      <c r="N23" s="172">
        <f>SUM(N13:N14,N16:N22)</f>
        <v>68.56</v>
      </c>
      <c r="O23" s="171">
        <f t="shared" si="57"/>
        <v>671</v>
      </c>
      <c r="P23" s="173">
        <v>12</v>
      </c>
      <c r="Q23" s="173">
        <v>14492</v>
      </c>
      <c r="R23" s="357">
        <v>1.01</v>
      </c>
      <c r="S23" s="358">
        <f t="shared" si="58"/>
        <v>14637</v>
      </c>
      <c r="T23" s="174">
        <v>1.302</v>
      </c>
      <c r="U23" s="175">
        <f>U$11</f>
        <v>1.3958900000000001</v>
      </c>
      <c r="V23" s="176">
        <v>0</v>
      </c>
      <c r="W23" s="175">
        <f>W$11</f>
        <v>0.29175000000000001</v>
      </c>
      <c r="X23" s="175">
        <f>X$11</f>
        <v>0.54637000000000002</v>
      </c>
      <c r="Y23" s="176">
        <v>0</v>
      </c>
      <c r="Z23" s="175">
        <f t="shared" si="59"/>
        <v>0.15</v>
      </c>
      <c r="AA23" s="175">
        <f t="shared" si="2"/>
        <v>1.1649799999999999</v>
      </c>
      <c r="AB23" s="175">
        <f t="shared" si="2"/>
        <v>1.1232899999999999</v>
      </c>
      <c r="AC23" s="175">
        <f t="shared" si="60"/>
        <v>0.11461</v>
      </c>
      <c r="AD23" s="177">
        <f>AD$12</f>
        <v>5.8990000000000001E-2</v>
      </c>
      <c r="AE23" s="178">
        <f>SUM(AE13:AE14,AE16:AE22)</f>
        <v>54022149</v>
      </c>
      <c r="AF23" s="165">
        <v>45406.2</v>
      </c>
      <c r="AG23" s="179">
        <f t="shared" si="4"/>
        <v>24974.560000000001</v>
      </c>
      <c r="AH23" s="180">
        <f t="shared" si="5"/>
        <v>67</v>
      </c>
      <c r="AI23" s="181">
        <f t="shared" si="61"/>
        <v>26143569</v>
      </c>
      <c r="AJ23" s="181">
        <f t="shared" si="62"/>
        <v>49</v>
      </c>
      <c r="AK23" s="182">
        <f t="shared" si="63"/>
        <v>1.9182900000000001</v>
      </c>
      <c r="AM23" s="168">
        <f>AN23+BU23</f>
        <v>134.66</v>
      </c>
      <c r="AN23" s="168">
        <f>AY23*BA23*BD23*BE23*BF23*(1+BG23+BH23+BI23+BJ23)*BK23/AR23/AS23</f>
        <v>95.66</v>
      </c>
      <c r="AO23" s="168">
        <f>AY23*BA23*BD23*BE23*BF23*(1+BG23+BJ23)*BK23/AR23/AS23</f>
        <v>47.16</v>
      </c>
      <c r="AP23" s="168">
        <f t="shared" si="127"/>
        <v>48.5</v>
      </c>
      <c r="AQ23" s="168">
        <f t="shared" si="67"/>
        <v>2.06</v>
      </c>
      <c r="AR23" s="169">
        <v>76.900000000000006</v>
      </c>
      <c r="AS23" s="170">
        <v>800</v>
      </c>
      <c r="AT23" s="171">
        <f t="shared" si="68"/>
        <v>61520</v>
      </c>
      <c r="AU23" s="152">
        <f>SUM(AU13:AU14,AU16:AU22)</f>
        <v>416037</v>
      </c>
      <c r="AV23" s="152">
        <f>SUM(AV13:AV14,AV16:AV22)</f>
        <v>2610</v>
      </c>
      <c r="AW23" s="152">
        <f>SUM(AW13:AW14,AW16:AW22)</f>
        <v>158</v>
      </c>
      <c r="AX23" s="152"/>
      <c r="AY23" s="172">
        <f>SUM(AY13:AY14,AY16:AY22)</f>
        <v>49</v>
      </c>
      <c r="AZ23" s="171">
        <f t="shared" si="69"/>
        <v>520</v>
      </c>
      <c r="BA23" s="173">
        <v>12</v>
      </c>
      <c r="BB23" s="939">
        <f t="shared" si="6"/>
        <v>14492</v>
      </c>
      <c r="BC23" s="940">
        <f t="shared" si="7"/>
        <v>1.01</v>
      </c>
      <c r="BD23" s="358">
        <f t="shared" si="70"/>
        <v>14637</v>
      </c>
      <c r="BE23" s="174">
        <v>1.302</v>
      </c>
      <c r="BF23" s="175">
        <f>BF$11</f>
        <v>1.3626799999999999</v>
      </c>
      <c r="BG23" s="176">
        <v>0</v>
      </c>
      <c r="BH23" s="175">
        <f>BH$11</f>
        <v>0.42503000000000002</v>
      </c>
      <c r="BI23" s="175">
        <f>BI$11</f>
        <v>0.60343000000000002</v>
      </c>
      <c r="BJ23" s="176">
        <v>0</v>
      </c>
      <c r="BK23" s="175">
        <f t="shared" si="71"/>
        <v>0.19</v>
      </c>
      <c r="BL23" s="175">
        <f t="shared" si="10"/>
        <v>1.12734</v>
      </c>
      <c r="BM23" s="175">
        <f t="shared" si="10"/>
        <v>1.1232899999999999</v>
      </c>
      <c r="BN23" s="175">
        <f t="shared" si="72"/>
        <v>0.14788000000000001</v>
      </c>
      <c r="BO23" s="177">
        <f>BO$12</f>
        <v>4.367E-2</v>
      </c>
      <c r="BP23" s="178">
        <f>SUM(BP13:BP14,BP16:BP22)</f>
        <v>39982982</v>
      </c>
      <c r="BQ23" s="941">
        <f t="shared" si="12"/>
        <v>45406.2</v>
      </c>
      <c r="BR23" s="179">
        <f t="shared" si="13"/>
        <v>25460.65</v>
      </c>
      <c r="BS23" s="180">
        <f t="shared" si="14"/>
        <v>41.3</v>
      </c>
      <c r="BT23" s="181">
        <f t="shared" si="73"/>
        <v>16429024</v>
      </c>
      <c r="BU23" s="181">
        <f t="shared" si="74"/>
        <v>39</v>
      </c>
      <c r="BV23" s="182">
        <f t="shared" si="75"/>
        <v>1.82697</v>
      </c>
      <c r="BX23" s="168">
        <f>BY23+DF23</f>
        <v>209.07</v>
      </c>
      <c r="BY23" s="168">
        <f>CJ23*CL23*CO23*CP23*CQ23*(1+CR23+CS23+CT23+CU23)*CV23/CC23/CD23</f>
        <v>158.07</v>
      </c>
      <c r="BZ23" s="168">
        <f>CJ23*CL23*CO23*CP23*CQ23*(1+CR23+CU23)*CV23/CC23/CD23</f>
        <v>78.739999999999995</v>
      </c>
      <c r="CA23" s="168">
        <f t="shared" si="129"/>
        <v>79.33</v>
      </c>
      <c r="CB23" s="168">
        <f t="shared" si="79"/>
        <v>24.28</v>
      </c>
      <c r="CC23" s="169">
        <v>76.900000000000006</v>
      </c>
      <c r="CD23" s="170">
        <v>800</v>
      </c>
      <c r="CE23" s="171">
        <f t="shared" si="80"/>
        <v>61520</v>
      </c>
      <c r="CF23" s="152">
        <f>SUM(CF13:CF14,CF16:CF22)</f>
        <v>230769</v>
      </c>
      <c r="CG23" s="152">
        <f>SUM(CG13:CG14,CG16:CG22)</f>
        <v>1300</v>
      </c>
      <c r="CH23" s="152">
        <f>SUM(CH13:CH14,CH16:CH22)</f>
        <v>126</v>
      </c>
      <c r="CI23" s="152"/>
      <c r="CJ23" s="172">
        <f>SUM(CJ13:CJ14,CJ16:CJ22)</f>
        <v>38.270000000000003</v>
      </c>
      <c r="CK23" s="171">
        <f t="shared" si="81"/>
        <v>288</v>
      </c>
      <c r="CL23" s="173">
        <v>12</v>
      </c>
      <c r="CM23" s="939">
        <f t="shared" si="15"/>
        <v>14492</v>
      </c>
      <c r="CN23" s="940">
        <f t="shared" si="16"/>
        <v>1.01</v>
      </c>
      <c r="CO23" s="358">
        <f t="shared" si="82"/>
        <v>14637</v>
      </c>
      <c r="CP23" s="174">
        <v>1.302</v>
      </c>
      <c r="CQ23" s="175">
        <f>CQ$11</f>
        <v>1.35</v>
      </c>
      <c r="CR23" s="176">
        <v>0</v>
      </c>
      <c r="CS23" s="175">
        <f>CS$11</f>
        <v>0.35963000000000001</v>
      </c>
      <c r="CT23" s="175">
        <f>CT$11</f>
        <v>0.64778999999999998</v>
      </c>
      <c r="CU23" s="176">
        <v>0</v>
      </c>
      <c r="CV23" s="175">
        <f t="shared" si="83"/>
        <v>0.41</v>
      </c>
      <c r="CW23" s="175">
        <f t="shared" si="19"/>
        <v>1.35568</v>
      </c>
      <c r="CX23" s="175">
        <f t="shared" si="19"/>
        <v>1.1232899999999999</v>
      </c>
      <c r="CY23" s="175">
        <f t="shared" si="84"/>
        <v>0.26701000000000003</v>
      </c>
      <c r="CZ23" s="177">
        <f>CZ$12</f>
        <v>0.30834</v>
      </c>
      <c r="DA23" s="178">
        <f>SUM(DA13:DA14,DA16:DA22)</f>
        <v>41704509</v>
      </c>
      <c r="DB23" s="941">
        <f t="shared" si="21"/>
        <v>45406.2</v>
      </c>
      <c r="DC23" s="179">
        <f t="shared" si="22"/>
        <v>25646.25</v>
      </c>
      <c r="DD23" s="180">
        <f t="shared" si="23"/>
        <v>29.1</v>
      </c>
      <c r="DE23" s="181">
        <f t="shared" si="85"/>
        <v>11660283</v>
      </c>
      <c r="DF23" s="181">
        <f t="shared" si="86"/>
        <v>51</v>
      </c>
      <c r="DG23" s="182">
        <f t="shared" si="87"/>
        <v>1.6476999999999999</v>
      </c>
      <c r="DI23" s="168">
        <f>DJ23+EQ23</f>
        <v>56.96</v>
      </c>
      <c r="DJ23" s="168">
        <f>DU23*DW23*DZ23*EA23*EB23*(1+EC23+ED23+EE23+EF23)*EG23/DN23/DO23</f>
        <v>22.96</v>
      </c>
      <c r="DK23" s="168">
        <f>DU23*DW23*DZ23*EA23*EB23*(1+EC23+EF23)*EG23/DN23/DO23</f>
        <v>11.46</v>
      </c>
      <c r="DL23" s="168">
        <f t="shared" si="131"/>
        <v>11.5</v>
      </c>
      <c r="DM23" s="168">
        <f t="shared" si="91"/>
        <v>2.4700000000000002</v>
      </c>
      <c r="DN23" s="169">
        <v>76.900000000000006</v>
      </c>
      <c r="DO23" s="170">
        <v>800</v>
      </c>
      <c r="DP23" s="171">
        <f t="shared" si="92"/>
        <v>61520</v>
      </c>
      <c r="DQ23" s="152">
        <f>SUM(DQ13:DQ14,DQ16:DQ22)</f>
        <v>101304</v>
      </c>
      <c r="DR23" s="152">
        <f>SUM(DR13:DR14,DR16:DR22)</f>
        <v>739</v>
      </c>
      <c r="DS23" s="152">
        <f>SUM(DS13:DS14,DS16:DS22)</f>
        <v>54</v>
      </c>
      <c r="DT23" s="152"/>
      <c r="DU23" s="172">
        <f>SUM(DU13:DU14,DU16:DU22)</f>
        <v>2.67</v>
      </c>
      <c r="DV23" s="171">
        <f t="shared" si="93"/>
        <v>127</v>
      </c>
      <c r="DW23" s="173">
        <v>12</v>
      </c>
      <c r="DX23" s="939">
        <f t="shared" si="24"/>
        <v>14492</v>
      </c>
      <c r="DY23" s="940">
        <f t="shared" si="25"/>
        <v>1.01</v>
      </c>
      <c r="DZ23" s="358">
        <f t="shared" si="94"/>
        <v>14637</v>
      </c>
      <c r="EA23" s="174">
        <v>1.302</v>
      </c>
      <c r="EB23" s="175">
        <f>EB$11</f>
        <v>1.3740000000000001</v>
      </c>
      <c r="EC23" s="176">
        <v>0</v>
      </c>
      <c r="ED23" s="175">
        <f>ED$11</f>
        <v>0.22942000000000001</v>
      </c>
      <c r="EE23" s="175">
        <f>EE$11</f>
        <v>0.77515999999999996</v>
      </c>
      <c r="EF23" s="176">
        <v>0</v>
      </c>
      <c r="EG23" s="175">
        <f t="shared" si="95"/>
        <v>0.84</v>
      </c>
      <c r="EH23" s="175">
        <f>EH$11</f>
        <v>1.2398800000000001</v>
      </c>
      <c r="EI23" s="175">
        <f>EI$11</f>
        <v>1.1232899999999999</v>
      </c>
      <c r="EJ23" s="175">
        <f t="shared" si="96"/>
        <v>0.60550999999999999</v>
      </c>
      <c r="EK23" s="177">
        <f>EK$12</f>
        <v>0.21531</v>
      </c>
      <c r="EL23" s="178">
        <f>SUM(EL13:EL14,EL16:EL22)</f>
        <v>2576161</v>
      </c>
      <c r="EM23" s="941">
        <f t="shared" si="30"/>
        <v>45406.2</v>
      </c>
      <c r="EN23" s="179">
        <f t="shared" si="31"/>
        <v>25294.959999999999</v>
      </c>
      <c r="EO23" s="180">
        <f t="shared" si="32"/>
        <v>8.8000000000000007</v>
      </c>
      <c r="EP23" s="181">
        <f t="shared" si="97"/>
        <v>3477834</v>
      </c>
      <c r="EQ23" s="181">
        <f t="shared" si="98"/>
        <v>34</v>
      </c>
      <c r="ER23" s="182">
        <f t="shared" si="99"/>
        <v>3.9668399999999999</v>
      </c>
      <c r="ET23" s="168">
        <f>EU23+GB23</f>
        <v>97.93</v>
      </c>
      <c r="EU23" s="168">
        <f>FF23*FH23*FK23*FL23*FM23*(1+FN23+FO23+FP23+FQ23)*FR23/EY23/EZ23</f>
        <v>71.930000000000007</v>
      </c>
      <c r="EV23" s="168">
        <f>FF23*FH23*FK23*FL23*FM23*(1+FN23+FQ23)*FR23/EY23/EZ23</f>
        <v>36.450000000000003</v>
      </c>
      <c r="EW23" s="168">
        <f t="shared" si="133"/>
        <v>35.479999999999997</v>
      </c>
      <c r="EX23" s="168">
        <f t="shared" si="103"/>
        <v>0</v>
      </c>
      <c r="EY23" s="169">
        <v>76.900000000000006</v>
      </c>
      <c r="EZ23" s="170">
        <v>800</v>
      </c>
      <c r="FA23" s="171">
        <f t="shared" si="104"/>
        <v>61520</v>
      </c>
      <c r="FB23" s="152">
        <f>SUM(FB13:FB14,FB16:FB22)</f>
        <v>66420</v>
      </c>
      <c r="FC23" s="152">
        <f>SUM(FC13:FC14,FC16:FC22)</f>
        <v>570</v>
      </c>
      <c r="FD23" s="152">
        <f>SUM(FD13:FD14,FD16:FD22)</f>
        <v>55</v>
      </c>
      <c r="FE23" s="152"/>
      <c r="FF23" s="172">
        <f>SUM(FF13:FF14,FF16:FF22)</f>
        <v>7.28</v>
      </c>
      <c r="FG23" s="171">
        <f t="shared" si="105"/>
        <v>83</v>
      </c>
      <c r="FH23" s="173">
        <v>12</v>
      </c>
      <c r="FI23" s="939">
        <f t="shared" si="33"/>
        <v>14492</v>
      </c>
      <c r="FJ23" s="940">
        <f t="shared" si="34"/>
        <v>1.01</v>
      </c>
      <c r="FK23" s="358">
        <f t="shared" si="106"/>
        <v>14637</v>
      </c>
      <c r="FL23" s="174">
        <v>1.302</v>
      </c>
      <c r="FM23" s="175">
        <f>FM$11</f>
        <v>1.2470000000000001</v>
      </c>
      <c r="FN23" s="176">
        <v>0</v>
      </c>
      <c r="FO23" s="175">
        <f>FO$11</f>
        <v>0.18112</v>
      </c>
      <c r="FP23" s="175">
        <f>FP$11</f>
        <v>0.79259000000000002</v>
      </c>
      <c r="FQ23" s="176">
        <v>0</v>
      </c>
      <c r="FR23" s="175">
        <f t="shared" si="107"/>
        <v>1.08</v>
      </c>
      <c r="FS23" s="175">
        <f t="shared" si="37"/>
        <v>1.0379799999999999</v>
      </c>
      <c r="FT23" s="175">
        <f t="shared" si="37"/>
        <v>1.1232899999999999</v>
      </c>
      <c r="FU23" s="175">
        <f t="shared" si="108"/>
        <v>0.92650999999999994</v>
      </c>
      <c r="FV23" s="177">
        <f>FV$12</f>
        <v>0</v>
      </c>
      <c r="FW23" s="178">
        <f>SUM(FW13:FW14,FW16:FW22)</f>
        <v>4777591</v>
      </c>
      <c r="FX23" s="941">
        <f t="shared" si="39"/>
        <v>45406.2</v>
      </c>
      <c r="FY23" s="179">
        <f t="shared" si="40"/>
        <v>27153.86</v>
      </c>
      <c r="FZ23" s="180">
        <f t="shared" si="41"/>
        <v>4</v>
      </c>
      <c r="GA23" s="181">
        <f t="shared" si="109"/>
        <v>1697008</v>
      </c>
      <c r="GB23" s="181">
        <f t="shared" si="110"/>
        <v>26</v>
      </c>
      <c r="GC23" s="182">
        <f t="shared" si="111"/>
        <v>1.7133100000000001</v>
      </c>
      <c r="GE23" s="168">
        <f>GF23+HM23</f>
        <v>142.30000000000001</v>
      </c>
      <c r="GF23" s="168">
        <f>GQ23*GS23*GV23*GW23*GX23*(1+GY23+GZ23+HA23+HB23)*HC23/GJ23/GK23</f>
        <v>98.3</v>
      </c>
      <c r="GG23" s="168">
        <f>GQ23*GS23*GV23*GW23*GX23*(1+GY23+HB23)*HC23/GJ23/GK23</f>
        <v>50.59</v>
      </c>
      <c r="GH23" s="168">
        <f t="shared" si="135"/>
        <v>47.71</v>
      </c>
      <c r="GI23" s="168">
        <f t="shared" si="115"/>
        <v>5.83</v>
      </c>
      <c r="GJ23" s="169">
        <v>76.900000000000006</v>
      </c>
      <c r="GK23" s="170">
        <v>800</v>
      </c>
      <c r="GL23" s="171">
        <f t="shared" si="116"/>
        <v>61520</v>
      </c>
      <c r="GM23" s="152">
        <f>SUM(GM13:GM14,GM16:GM22)</f>
        <v>1351443</v>
      </c>
      <c r="GN23" s="152">
        <f>SUM(GN13:GN14,GN16:GN22)</f>
        <v>9420</v>
      </c>
      <c r="GO23" s="152">
        <f>SUM(GO13:GO14,GO16:GO22)</f>
        <v>838</v>
      </c>
      <c r="GP23" s="152" t="s">
        <v>492</v>
      </c>
      <c r="GQ23" s="172">
        <f>SUM(GQ13:GQ14,GQ16:GQ22)</f>
        <v>165.78</v>
      </c>
      <c r="GR23" s="171">
        <f t="shared" si="117"/>
        <v>1689</v>
      </c>
      <c r="GS23" s="173">
        <v>12</v>
      </c>
      <c r="GT23" s="939">
        <f t="shared" si="43"/>
        <v>14492</v>
      </c>
      <c r="GU23" s="940">
        <f t="shared" si="44"/>
        <v>1.01</v>
      </c>
      <c r="GV23" s="358">
        <f t="shared" si="118"/>
        <v>14637</v>
      </c>
      <c r="GW23" s="174">
        <v>1.302</v>
      </c>
      <c r="GX23" s="175">
        <f>GX$11</f>
        <v>1.3681000000000001</v>
      </c>
      <c r="GY23" s="176">
        <v>0</v>
      </c>
      <c r="GZ23" s="175">
        <f>GZ$11</f>
        <v>0.33133000000000001</v>
      </c>
      <c r="HA23" s="175">
        <f>HA$11</f>
        <v>0.61182000000000003</v>
      </c>
      <c r="HB23" s="176">
        <v>0</v>
      </c>
      <c r="HC23" s="175">
        <f t="shared" si="119"/>
        <v>0.06</v>
      </c>
      <c r="HD23" s="175">
        <f t="shared" si="47"/>
        <v>1.19937</v>
      </c>
      <c r="HE23" s="175">
        <f t="shared" si="47"/>
        <v>1.1232899999999999</v>
      </c>
      <c r="HF23" s="175">
        <f t="shared" si="120"/>
        <v>4.5530000000000001E-2</v>
      </c>
      <c r="HG23" s="177">
        <f>HG$12</f>
        <v>0.11525000000000001</v>
      </c>
      <c r="HH23" s="178">
        <f>SUM(HH13:HH14,HH16:HH22)</f>
        <v>144124701</v>
      </c>
      <c r="HI23" s="941">
        <f t="shared" si="49"/>
        <v>45406.2</v>
      </c>
      <c r="HJ23" s="179">
        <f t="shared" si="50"/>
        <v>25381.32</v>
      </c>
      <c r="HK23" s="180">
        <f t="shared" si="51"/>
        <v>150.19999999999999</v>
      </c>
      <c r="HL23" s="181">
        <f t="shared" si="121"/>
        <v>59562973</v>
      </c>
      <c r="HM23" s="181">
        <f t="shared" si="122"/>
        <v>44</v>
      </c>
      <c r="HN23" s="182">
        <f t="shared" si="123"/>
        <v>1.86974</v>
      </c>
      <c r="HP23" s="172">
        <f>GQ23*18</f>
        <v>2984.04</v>
      </c>
    </row>
    <row r="24" spans="1:224" s="184" customFormat="1" ht="12" x14ac:dyDescent="0.25">
      <c r="A24" s="184" t="s">
        <v>473</v>
      </c>
      <c r="O24" s="184">
        <f>SUM(O13:O15,O19:O22)</f>
        <v>671</v>
      </c>
      <c r="AH24" s="184">
        <f>SUM(AH13:AH14,AH16:AH22)</f>
        <v>67</v>
      </c>
      <c r="AI24" s="184">
        <f>SUM(AI13:AI14,AI16:AI22)</f>
        <v>26143569</v>
      </c>
      <c r="AZ24" s="184">
        <f>SUM(AZ13:AZ15,AZ19:AZ22)</f>
        <v>521</v>
      </c>
      <c r="BP24" s="184" t="e">
        <f>#REF!</f>
        <v>#REF!</v>
      </c>
      <c r="BS24" s="184">
        <f>SUM(BS13:BS14,BS16:BS22)</f>
        <v>41</v>
      </c>
      <c r="BT24" s="184">
        <f>SUM(BT13:BT14,BT16:BT22)</f>
        <v>16426065</v>
      </c>
      <c r="CK24" s="184">
        <f>SUM(CK13:CK15,CK19:CK22)</f>
        <v>289</v>
      </c>
      <c r="DA24" s="184" t="e">
        <f>#REF!</f>
        <v>#REF!</v>
      </c>
      <c r="DD24" s="184">
        <f>SUM(DD13:DD14,DD16:DD22)</f>
        <v>29</v>
      </c>
      <c r="DE24" s="184">
        <f>SUM(DE13:DE14,DE16:DE22)</f>
        <v>11660283</v>
      </c>
      <c r="DV24" s="184">
        <f>SUM(DV13:DV15,DV19:DV22)</f>
        <v>127</v>
      </c>
      <c r="EL24" s="184" t="e">
        <f>#REF!</f>
        <v>#REF!</v>
      </c>
      <c r="EO24" s="184">
        <f>SUM(EO13:EO14,EO16:EO22)</f>
        <v>9</v>
      </c>
      <c r="EP24" s="184">
        <f>SUM(EP13:EP14,EP16:EP22)</f>
        <v>3477834</v>
      </c>
      <c r="FG24" s="184">
        <f>SUM(FG13:FG15,FG19:FG22)</f>
        <v>83</v>
      </c>
      <c r="FW24" s="184" t="e">
        <f>#REF!</f>
        <v>#REF!</v>
      </c>
      <c r="FZ24" s="184">
        <f>SUM(FZ13:FZ14,FZ16:FZ22)</f>
        <v>4</v>
      </c>
      <c r="GA24" s="184">
        <f>SUM(GA13:GA14,GA16:GA22)</f>
        <v>1697008</v>
      </c>
      <c r="GR24" s="184">
        <f>SUM(GR13:GR15,GR19:GR22)</f>
        <v>1690</v>
      </c>
      <c r="HH24" s="184" t="e">
        <f>AE24+BP24+DA24+EL24+FW24</f>
        <v>#REF!</v>
      </c>
      <c r="HK24" s="184">
        <f>SUM(HK13:HK14,HK16:HK22)</f>
        <v>150</v>
      </c>
      <c r="HL24" s="184">
        <f>SUM(HL13:HL14,HL16:HL22)</f>
        <v>59561565</v>
      </c>
    </row>
    <row r="25" spans="1:224" x14ac:dyDescent="0.25">
      <c r="H25" s="70"/>
      <c r="I25" s="70"/>
      <c r="AS25" s="70"/>
      <c r="AT25" s="70"/>
      <c r="CD25" s="70"/>
      <c r="CE25" s="70"/>
      <c r="DO25" s="70"/>
      <c r="DP25" s="70"/>
      <c r="EZ25" s="70"/>
      <c r="FA25" s="70"/>
      <c r="GK25" s="70"/>
      <c r="GL25" s="70"/>
    </row>
    <row r="26" spans="1:224" x14ac:dyDescent="0.25">
      <c r="H26" s="70"/>
      <c r="I26" s="70"/>
      <c r="AS26" s="70"/>
      <c r="AT26" s="70"/>
      <c r="CD26" s="70"/>
      <c r="CE26" s="70"/>
      <c r="DO26" s="70"/>
      <c r="DP26" s="70"/>
      <c r="EZ26" s="70"/>
      <c r="FA26" s="70"/>
      <c r="GK26" s="70"/>
      <c r="GL26" s="70"/>
    </row>
    <row r="27" spans="1:224" x14ac:dyDescent="0.25">
      <c r="G27" s="117"/>
      <c r="H27" s="70"/>
      <c r="I27" s="70"/>
      <c r="AR27" s="117"/>
      <c r="AS27" s="70"/>
      <c r="AT27" s="70"/>
      <c r="CC27" s="117"/>
      <c r="CD27" s="70"/>
      <c r="CE27" s="70"/>
      <c r="DN27" s="117"/>
      <c r="DO27" s="70"/>
      <c r="DP27" s="70"/>
      <c r="EY27" s="117"/>
      <c r="EZ27" s="70"/>
      <c r="FA27" s="70"/>
      <c r="GF27" s="66" t="s">
        <v>452</v>
      </c>
      <c r="GJ27" s="117"/>
      <c r="GK27" s="70"/>
      <c r="GL27" s="70"/>
      <c r="HE27" s="1022" t="s">
        <v>275</v>
      </c>
      <c r="HF27" s="1022"/>
      <c r="HG27" s="1022"/>
      <c r="HH27" s="1022"/>
      <c r="HI27" s="1022"/>
      <c r="HJ27" s="1022"/>
      <c r="HK27" s="1022"/>
      <c r="HL27" s="1022"/>
      <c r="HM27" s="1022"/>
      <c r="HN27" s="1022"/>
    </row>
    <row r="28" spans="1:224" x14ac:dyDescent="0.25">
      <c r="H28" s="70"/>
      <c r="I28" s="70"/>
      <c r="AS28" s="70"/>
      <c r="AT28" s="70"/>
      <c r="CD28" s="70"/>
      <c r="CE28" s="70"/>
      <c r="DO28" s="70"/>
      <c r="DP28" s="70"/>
      <c r="EZ28" s="70"/>
      <c r="FA28" s="70"/>
      <c r="GK28" s="70"/>
      <c r="GL28" s="70"/>
    </row>
    <row r="29" spans="1:224" x14ac:dyDescent="0.25">
      <c r="H29" s="70"/>
      <c r="I29" s="70"/>
      <c r="AS29" s="70"/>
      <c r="AT29" s="70"/>
      <c r="CD29" s="70"/>
      <c r="CE29" s="70"/>
      <c r="DO29" s="70"/>
      <c r="DP29" s="70"/>
      <c r="EZ29" s="70"/>
      <c r="FA29" s="70"/>
      <c r="GK29" s="70"/>
      <c r="GL29" s="70"/>
    </row>
  </sheetData>
  <mergeCells count="196">
    <mergeCell ref="C3:AK3"/>
    <mergeCell ref="AN3:BV3"/>
    <mergeCell ref="BY3:DG3"/>
    <mergeCell ref="DJ3:ER3"/>
    <mergeCell ref="EU3:GC3"/>
    <mergeCell ref="GF3:HN3"/>
    <mergeCell ref="HE1:HN1"/>
    <mergeCell ref="C2:AK2"/>
    <mergeCell ref="AN2:BV2"/>
    <mergeCell ref="BY2:DG2"/>
    <mergeCell ref="DJ2:ER2"/>
    <mergeCell ref="EU2:GC2"/>
    <mergeCell ref="GF2:HN2"/>
    <mergeCell ref="C5:AK5"/>
    <mergeCell ref="AN5:BV5"/>
    <mergeCell ref="BY5:DG5"/>
    <mergeCell ref="DJ5:ER5"/>
    <mergeCell ref="EU5:GC5"/>
    <mergeCell ref="GF5:HN5"/>
    <mergeCell ref="C4:AK4"/>
    <mergeCell ref="AN4:BV4"/>
    <mergeCell ref="BY4:DG4"/>
    <mergeCell ref="DJ4:ER4"/>
    <mergeCell ref="EU4:GC4"/>
    <mergeCell ref="GF4:HN4"/>
    <mergeCell ref="HP6:HP8"/>
    <mergeCell ref="A7:A8"/>
    <mergeCell ref="B7:B8"/>
    <mergeCell ref="C7:C8"/>
    <mergeCell ref="D7:E7"/>
    <mergeCell ref="F7:F8"/>
    <mergeCell ref="G7:G8"/>
    <mergeCell ref="H7:H8"/>
    <mergeCell ref="I7:I8"/>
    <mergeCell ref="J7:J8"/>
    <mergeCell ref="B6:AK6"/>
    <mergeCell ref="AM6:BV6"/>
    <mergeCell ref="BX6:DG6"/>
    <mergeCell ref="DI6:ER6"/>
    <mergeCell ref="ET6:GC6"/>
    <mergeCell ref="GE6:HN6"/>
    <mergeCell ref="Q7:Q8"/>
    <mergeCell ref="R7:R8"/>
    <mergeCell ref="S7:S8"/>
    <mergeCell ref="T7:T8"/>
    <mergeCell ref="U7:U8"/>
    <mergeCell ref="V7:V8"/>
    <mergeCell ref="K7:K8"/>
    <mergeCell ref="L7:L8"/>
    <mergeCell ref="M7:M8"/>
    <mergeCell ref="N7:N8"/>
    <mergeCell ref="O7:O8"/>
    <mergeCell ref="P7:P8"/>
    <mergeCell ref="AF7:AK7"/>
    <mergeCell ref="AM7:AM8"/>
    <mergeCell ref="AN7:AN8"/>
    <mergeCell ref="AO7:AP7"/>
    <mergeCell ref="AQ7:AQ8"/>
    <mergeCell ref="AR7:AR8"/>
    <mergeCell ref="W7:W8"/>
    <mergeCell ref="X7:X8"/>
    <mergeCell ref="Y7:Y8"/>
    <mergeCell ref="Z7:Z8"/>
    <mergeCell ref="AA7:AC7"/>
    <mergeCell ref="AD7:AD8"/>
    <mergeCell ref="AY7:AY8"/>
    <mergeCell ref="AZ7:AZ8"/>
    <mergeCell ref="BA7:BA8"/>
    <mergeCell ref="BB7:BB8"/>
    <mergeCell ref="BC7:BC8"/>
    <mergeCell ref="BD7:BD8"/>
    <mergeCell ref="AS7:AS8"/>
    <mergeCell ref="AT7:AT8"/>
    <mergeCell ref="AU7:AU8"/>
    <mergeCell ref="AV7:AV8"/>
    <mergeCell ref="AW7:AW8"/>
    <mergeCell ref="AX7:AX8"/>
    <mergeCell ref="BK7:BK8"/>
    <mergeCell ref="BL7:BN7"/>
    <mergeCell ref="BO7:BO8"/>
    <mergeCell ref="BQ7:BV7"/>
    <mergeCell ref="BX7:BX8"/>
    <mergeCell ref="BY7:BY8"/>
    <mergeCell ref="BE7:BE8"/>
    <mergeCell ref="BF7:BF8"/>
    <mergeCell ref="BG7:BG8"/>
    <mergeCell ref="BH7:BH8"/>
    <mergeCell ref="BI7:BI8"/>
    <mergeCell ref="BJ7:BJ8"/>
    <mergeCell ref="CG7:CG8"/>
    <mergeCell ref="CH7:CH8"/>
    <mergeCell ref="CI7:CI8"/>
    <mergeCell ref="CJ7:CJ8"/>
    <mergeCell ref="CK7:CK8"/>
    <mergeCell ref="CL7:CL8"/>
    <mergeCell ref="BZ7:CA7"/>
    <mergeCell ref="CB7:CB8"/>
    <mergeCell ref="CC7:CC8"/>
    <mergeCell ref="CD7:CD8"/>
    <mergeCell ref="CE7:CE8"/>
    <mergeCell ref="CF7:CF8"/>
    <mergeCell ref="CS7:CS8"/>
    <mergeCell ref="CT7:CT8"/>
    <mergeCell ref="CU7:CU8"/>
    <mergeCell ref="CV7:CV8"/>
    <mergeCell ref="CW7:CY7"/>
    <mergeCell ref="CZ7:CZ8"/>
    <mergeCell ref="CM7:CM8"/>
    <mergeCell ref="CN7:CN8"/>
    <mergeCell ref="CO7:CO8"/>
    <mergeCell ref="CP7:CP8"/>
    <mergeCell ref="CQ7:CQ8"/>
    <mergeCell ref="CR7:CR8"/>
    <mergeCell ref="DO7:DO8"/>
    <mergeCell ref="DP7:DP8"/>
    <mergeCell ref="DQ7:DQ8"/>
    <mergeCell ref="DR7:DR8"/>
    <mergeCell ref="DS7:DS8"/>
    <mergeCell ref="DT7:DT8"/>
    <mergeCell ref="DB7:DG7"/>
    <mergeCell ref="DI7:DI8"/>
    <mergeCell ref="DJ7:DJ8"/>
    <mergeCell ref="DK7:DL7"/>
    <mergeCell ref="DM7:DM8"/>
    <mergeCell ref="DN7:DN8"/>
    <mergeCell ref="EA7:EA8"/>
    <mergeCell ref="EB7:EB8"/>
    <mergeCell ref="EC7:EC8"/>
    <mergeCell ref="ED7:ED8"/>
    <mergeCell ref="EE7:EE8"/>
    <mergeCell ref="EF7:EF8"/>
    <mergeCell ref="DU7:DU8"/>
    <mergeCell ref="DV7:DV8"/>
    <mergeCell ref="DW7:DW8"/>
    <mergeCell ref="DX7:DX8"/>
    <mergeCell ref="DY7:DY8"/>
    <mergeCell ref="DZ7:DZ8"/>
    <mergeCell ref="EV7:EW7"/>
    <mergeCell ref="EX7:EX8"/>
    <mergeCell ref="EY7:EY8"/>
    <mergeCell ref="EZ7:EZ8"/>
    <mergeCell ref="FA7:FA8"/>
    <mergeCell ref="FB7:FB8"/>
    <mergeCell ref="EG7:EG8"/>
    <mergeCell ref="EH7:EJ7"/>
    <mergeCell ref="EK7:EK8"/>
    <mergeCell ref="EM7:ER7"/>
    <mergeCell ref="ET7:ET8"/>
    <mergeCell ref="EU7:EU8"/>
    <mergeCell ref="FI7:FI8"/>
    <mergeCell ref="FJ7:FJ8"/>
    <mergeCell ref="FK7:FK8"/>
    <mergeCell ref="FL7:FL8"/>
    <mergeCell ref="FM7:FM8"/>
    <mergeCell ref="FN7:FN8"/>
    <mergeCell ref="FC7:FC8"/>
    <mergeCell ref="FD7:FD8"/>
    <mergeCell ref="FE7:FE8"/>
    <mergeCell ref="FF7:FF8"/>
    <mergeCell ref="FG7:FG8"/>
    <mergeCell ref="FH7:FH8"/>
    <mergeCell ref="FX7:GC7"/>
    <mergeCell ref="GE7:GE8"/>
    <mergeCell ref="GF7:GF8"/>
    <mergeCell ref="GG7:GH7"/>
    <mergeCell ref="GI7:GI8"/>
    <mergeCell ref="GJ7:GJ8"/>
    <mergeCell ref="FO7:FO8"/>
    <mergeCell ref="FP7:FP8"/>
    <mergeCell ref="FQ7:FQ8"/>
    <mergeCell ref="FR7:FR8"/>
    <mergeCell ref="FS7:FU7"/>
    <mergeCell ref="FV7:FV8"/>
    <mergeCell ref="GQ7:GQ8"/>
    <mergeCell ref="GR7:GR8"/>
    <mergeCell ref="GS7:GS8"/>
    <mergeCell ref="GT7:GT8"/>
    <mergeCell ref="GU7:GU8"/>
    <mergeCell ref="GV7:GV8"/>
    <mergeCell ref="GK7:GK8"/>
    <mergeCell ref="GL7:GL8"/>
    <mergeCell ref="GM7:GM8"/>
    <mergeCell ref="GN7:GN8"/>
    <mergeCell ref="GO7:GO8"/>
    <mergeCell ref="GP7:GP8"/>
    <mergeCell ref="HC7:HC8"/>
    <mergeCell ref="HD7:HF7"/>
    <mergeCell ref="HG7:HG8"/>
    <mergeCell ref="HI7:HN7"/>
    <mergeCell ref="HE27:HN27"/>
    <mergeCell ref="GW7:GW8"/>
    <mergeCell ref="GX7:GX8"/>
    <mergeCell ref="GY7:GY8"/>
    <mergeCell ref="GZ7:GZ8"/>
    <mergeCell ref="HA7:HA8"/>
    <mergeCell ref="HB7:HB8"/>
  </mergeCells>
  <pageMargins left="0" right="0" top="0" bottom="0" header="0.31496062992125984" footer="0.31496062992125984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HR613"/>
  <sheetViews>
    <sheetView zoomScale="80" zoomScaleNormal="80" zoomScaleSheetLayoutView="75" workbookViewId="0">
      <pane xSplit="5" ySplit="182" topLeftCell="F281" activePane="bottomRight" state="frozen"/>
      <selection pane="topRight" activeCell="F1" sqref="F1"/>
      <selection pane="bottomLeft" activeCell="A183" sqref="A183"/>
      <selection pane="bottomRight" activeCell="J483" sqref="J483"/>
    </sheetView>
  </sheetViews>
  <sheetFormatPr defaultRowHeight="15" x14ac:dyDescent="0.25"/>
  <cols>
    <col min="1" max="1" width="12.28515625" style="697" customWidth="1"/>
    <col min="2" max="2" width="27.7109375" style="709" customWidth="1"/>
    <col min="3" max="3" width="13" style="699" customWidth="1"/>
    <col min="4" max="4" width="11.42578125" style="699" customWidth="1"/>
    <col min="5" max="5" width="16.28515625" style="707" customWidth="1"/>
    <col min="6" max="6" width="13.28515625" style="699" customWidth="1"/>
    <col min="7" max="7" width="8" style="708" customWidth="1"/>
    <col min="8" max="8" width="11.5703125" style="699" customWidth="1"/>
    <col min="9" max="9" width="8.85546875" style="700" customWidth="1"/>
    <col min="10" max="10" width="12.140625" style="699" customWidth="1"/>
    <col min="11" max="11" width="8.85546875" style="700" customWidth="1"/>
    <col min="12" max="12" width="12" style="699" customWidth="1"/>
    <col min="13" max="13" width="8.85546875" style="700" customWidth="1"/>
    <col min="14" max="14" width="11.7109375" style="699" customWidth="1"/>
    <col min="15" max="15" width="8.85546875" style="700" customWidth="1"/>
    <col min="16" max="16" width="14.5703125" style="699" customWidth="1"/>
    <col min="17" max="17" width="8.85546875" style="700" customWidth="1"/>
    <col min="18" max="18" width="11.5703125" style="699" customWidth="1"/>
    <col min="19" max="19" width="8.85546875" style="700" customWidth="1"/>
    <col min="20" max="20" width="11.5703125" style="699" customWidth="1"/>
    <col min="21" max="21" width="8.85546875" style="700" customWidth="1"/>
    <col min="22" max="22" width="10.42578125" style="699" customWidth="1"/>
    <col min="23" max="23" width="8.85546875" style="700" customWidth="1"/>
    <col min="24" max="24" width="12" style="699" customWidth="1"/>
    <col min="25" max="25" width="8.85546875" style="700" customWidth="1"/>
    <col min="26" max="26" width="9.7109375" style="699" customWidth="1"/>
    <col min="27" max="28" width="13.28515625" style="699" customWidth="1"/>
    <col min="29" max="29" width="13" style="699" customWidth="1"/>
    <col min="30" max="30" width="14.42578125" style="699" customWidth="1"/>
    <col min="31" max="31" width="14" style="699" customWidth="1"/>
    <col min="32" max="32" width="11.5703125" style="699" customWidth="1"/>
    <col min="33" max="35" width="14.42578125" style="699" customWidth="1"/>
    <col min="36" max="36" width="5" style="699" customWidth="1"/>
    <col min="37" max="37" width="12.28515625" style="697" customWidth="1"/>
    <col min="38" max="38" width="28.28515625" style="709" customWidth="1"/>
    <col min="39" max="40" width="11.42578125" style="699" customWidth="1"/>
    <col min="41" max="41" width="11.42578125" style="707" customWidth="1"/>
    <col min="42" max="42" width="13.28515625" style="699" customWidth="1"/>
    <col min="43" max="43" width="8.85546875" style="699" customWidth="1"/>
    <col min="44" max="44" width="11.5703125" style="699" customWidth="1"/>
    <col min="45" max="45" width="8.85546875" style="699" customWidth="1"/>
    <col min="46" max="46" width="10.42578125" style="699" customWidth="1"/>
    <col min="47" max="47" width="8.85546875" style="699" customWidth="1"/>
    <col min="48" max="48" width="10.42578125" style="699" customWidth="1"/>
    <col min="49" max="49" width="8.85546875" style="699" customWidth="1"/>
    <col min="50" max="50" width="10.42578125" style="699" customWidth="1"/>
    <col min="51" max="51" width="8.85546875" style="699" customWidth="1"/>
    <col min="52" max="52" width="14.5703125" style="699" customWidth="1"/>
    <col min="53" max="53" width="8.85546875" style="699" customWidth="1"/>
    <col min="54" max="54" width="11.5703125" style="699" customWidth="1"/>
    <col min="55" max="55" width="8.85546875" style="699" customWidth="1"/>
    <col min="56" max="56" width="11.5703125" style="699" customWidth="1"/>
    <col min="57" max="57" width="8.85546875" style="699" customWidth="1"/>
    <col min="58" max="58" width="10.42578125" style="699" customWidth="1"/>
    <col min="59" max="59" width="8.85546875" style="699" customWidth="1"/>
    <col min="60" max="60" width="12" style="699" customWidth="1"/>
    <col min="61" max="61" width="8.85546875" style="699" customWidth="1"/>
    <col min="62" max="62" width="9.7109375" style="699" customWidth="1"/>
    <col min="63" max="64" width="13.28515625" style="699" customWidth="1"/>
    <col min="65" max="65" width="8.28515625" style="699" customWidth="1"/>
    <col min="66" max="66" width="14.42578125" style="699" customWidth="1"/>
    <col min="67" max="67" width="14" style="699" customWidth="1"/>
    <col min="68" max="68" width="11.5703125" style="699" customWidth="1"/>
    <col min="69" max="71" width="14.42578125" style="699" customWidth="1"/>
    <col min="72" max="72" width="4.140625" style="699" customWidth="1"/>
    <col min="73" max="73" width="12.28515625" style="697" customWidth="1"/>
    <col min="74" max="74" width="28.140625" style="709" customWidth="1"/>
    <col min="75" max="76" width="11.42578125" style="699" customWidth="1"/>
    <col min="77" max="77" width="11.42578125" style="707" customWidth="1"/>
    <col min="78" max="78" width="13.28515625" style="699" customWidth="1"/>
    <col min="79" max="79" width="8.85546875" style="699" customWidth="1"/>
    <col min="80" max="80" width="11.5703125" style="699" customWidth="1"/>
    <col min="81" max="81" width="8.85546875" style="699" customWidth="1"/>
    <col min="82" max="82" width="10.42578125" style="699" customWidth="1"/>
    <col min="83" max="83" width="8.85546875" style="699" customWidth="1"/>
    <col min="84" max="84" width="10.42578125" style="699" customWidth="1"/>
    <col min="85" max="85" width="8.85546875" style="699" customWidth="1"/>
    <col min="86" max="86" width="10.42578125" style="699" customWidth="1"/>
    <col min="87" max="87" width="8.85546875" style="699" customWidth="1"/>
    <col min="88" max="88" width="14.5703125" style="699" customWidth="1"/>
    <col min="89" max="89" width="8.85546875" style="699" customWidth="1"/>
    <col min="90" max="90" width="11.5703125" style="699" customWidth="1"/>
    <col min="91" max="91" width="8.85546875" style="699" customWidth="1"/>
    <col min="92" max="92" width="11.5703125" style="699" customWidth="1"/>
    <col min="93" max="93" width="8.85546875" style="699" customWidth="1"/>
    <col min="94" max="94" width="10.42578125" style="699" customWidth="1"/>
    <col min="95" max="95" width="8.85546875" style="699" customWidth="1"/>
    <col min="96" max="96" width="12" style="699" customWidth="1"/>
    <col min="97" max="97" width="8.85546875" style="699" customWidth="1"/>
    <col min="98" max="98" width="9.7109375" style="699" customWidth="1"/>
    <col min="99" max="100" width="13.28515625" style="699" customWidth="1"/>
    <col min="101" max="101" width="8.28515625" style="699" customWidth="1"/>
    <col min="102" max="102" width="14.42578125" style="699" customWidth="1"/>
    <col min="103" max="103" width="14" style="699" customWidth="1"/>
    <col min="104" max="104" width="11.5703125" style="699" customWidth="1"/>
    <col min="105" max="107" width="14.42578125" style="699" customWidth="1"/>
    <col min="108" max="108" width="4.140625" style="699" customWidth="1"/>
    <col min="109" max="109" width="12.28515625" style="697" customWidth="1"/>
    <col min="110" max="110" width="28.42578125" style="697" customWidth="1"/>
    <col min="111" max="112" width="11.42578125" style="699" customWidth="1"/>
    <col min="113" max="113" width="11.42578125" style="707" customWidth="1"/>
    <col min="114" max="114" width="13.28515625" style="699" customWidth="1"/>
    <col min="115" max="115" width="8.85546875" style="699" customWidth="1"/>
    <col min="116" max="116" width="11.5703125" style="699" customWidth="1"/>
    <col min="117" max="117" width="8.85546875" style="699" customWidth="1"/>
    <col min="118" max="118" width="10.42578125" style="699" customWidth="1"/>
    <col min="119" max="119" width="8.85546875" style="699" customWidth="1"/>
    <col min="120" max="120" width="10.42578125" style="699" customWidth="1"/>
    <col min="121" max="121" width="8.85546875" style="699" customWidth="1"/>
    <col min="122" max="122" width="10.42578125" style="699" customWidth="1"/>
    <col min="123" max="123" width="8.85546875" style="699" customWidth="1"/>
    <col min="124" max="124" width="14.5703125" style="699" customWidth="1"/>
    <col min="125" max="125" width="8.85546875" style="699" customWidth="1"/>
    <col min="126" max="126" width="11.5703125" style="699" customWidth="1"/>
    <col min="127" max="127" width="8.85546875" style="699" customWidth="1"/>
    <col min="128" max="128" width="11.5703125" style="699" customWidth="1"/>
    <col min="129" max="129" width="8.85546875" style="699" customWidth="1"/>
    <col min="130" max="130" width="10.42578125" style="699" customWidth="1"/>
    <col min="131" max="131" width="8.85546875" style="699" customWidth="1"/>
    <col min="132" max="132" width="12" style="699" customWidth="1"/>
    <col min="133" max="133" width="8.85546875" style="699" customWidth="1"/>
    <col min="134" max="134" width="9.7109375" style="699" customWidth="1"/>
    <col min="135" max="136" width="13.28515625" style="699" customWidth="1"/>
    <col min="137" max="137" width="8.28515625" style="699" customWidth="1"/>
    <col min="138" max="138" width="14.42578125" style="699" customWidth="1"/>
    <col min="139" max="139" width="14" style="699" customWidth="1"/>
    <col min="140" max="140" width="11.5703125" style="699" customWidth="1"/>
    <col min="141" max="143" width="14.42578125" style="699" customWidth="1"/>
    <col min="144" max="144" width="4.42578125" style="699" customWidth="1"/>
    <col min="145" max="145" width="12.28515625" style="697" customWidth="1"/>
    <col min="146" max="146" width="27.5703125" style="697" customWidth="1"/>
    <col min="147" max="148" width="11.42578125" style="699" customWidth="1"/>
    <col min="149" max="149" width="11.42578125" style="707" customWidth="1"/>
    <col min="150" max="150" width="13.28515625" style="699" customWidth="1"/>
    <col min="151" max="151" width="8.85546875" style="699" customWidth="1"/>
    <col min="152" max="152" width="11.5703125" style="699" customWidth="1"/>
    <col min="153" max="153" width="8.85546875" style="699" customWidth="1"/>
    <col min="154" max="154" width="10.42578125" style="699" customWidth="1"/>
    <col min="155" max="155" width="8.85546875" style="699" customWidth="1"/>
    <col min="156" max="156" width="10.42578125" style="699" customWidth="1"/>
    <col min="157" max="157" width="8.85546875" style="699" customWidth="1"/>
    <col min="158" max="158" width="10.42578125" style="699" customWidth="1"/>
    <col min="159" max="159" width="8.85546875" style="699" customWidth="1"/>
    <col min="160" max="160" width="14.5703125" style="699" customWidth="1"/>
    <col min="161" max="161" width="8.85546875" style="699" customWidth="1"/>
    <col min="162" max="162" width="11.5703125" style="699" customWidth="1"/>
    <col min="163" max="163" width="8.85546875" style="699" customWidth="1"/>
    <col min="164" max="164" width="11.5703125" style="699" customWidth="1"/>
    <col min="165" max="165" width="8.85546875" style="699" customWidth="1"/>
    <col min="166" max="166" width="10.42578125" style="699" customWidth="1"/>
    <col min="167" max="167" width="8.85546875" style="699" customWidth="1"/>
    <col min="168" max="168" width="12" style="699" customWidth="1"/>
    <col min="169" max="169" width="8.85546875" style="699" customWidth="1"/>
    <col min="170" max="170" width="9.7109375" style="699" customWidth="1"/>
    <col min="171" max="172" width="13.28515625" style="699" customWidth="1"/>
    <col min="173" max="173" width="8.28515625" style="699" customWidth="1"/>
    <col min="174" max="174" width="14.42578125" style="699" customWidth="1"/>
    <col min="175" max="175" width="14" style="699" customWidth="1"/>
    <col min="176" max="176" width="11.5703125" style="699" customWidth="1"/>
    <col min="177" max="179" width="14.42578125" style="699" customWidth="1"/>
    <col min="180" max="180" width="3.42578125" style="699" customWidth="1"/>
    <col min="181" max="181" width="12.28515625" style="697" customWidth="1"/>
    <col min="182" max="182" width="28.140625" style="697" customWidth="1"/>
    <col min="183" max="184" width="11.42578125" style="699" customWidth="1"/>
    <col min="185" max="185" width="11.42578125" style="707" customWidth="1"/>
    <col min="186" max="186" width="13.28515625" style="699" customWidth="1"/>
    <col min="187" max="187" width="0.85546875" style="699" customWidth="1"/>
    <col min="188" max="188" width="11.5703125" style="699" customWidth="1"/>
    <col min="189" max="189" width="0.140625" style="699" customWidth="1"/>
    <col min="190" max="190" width="9.28515625" style="699" customWidth="1"/>
    <col min="191" max="191" width="0.140625" style="699" customWidth="1"/>
    <col min="192" max="192" width="10.42578125" style="699" customWidth="1"/>
    <col min="193" max="193" width="0.140625" style="699" customWidth="1"/>
    <col min="194" max="194" width="10.42578125" style="699" customWidth="1"/>
    <col min="195" max="195" width="0.42578125" style="699" customWidth="1"/>
    <col min="196" max="196" width="10.5703125" style="699" customWidth="1"/>
    <col min="197" max="197" width="4.85546875" style="699" customWidth="1"/>
    <col min="198" max="198" width="11.5703125" style="699" customWidth="1"/>
    <col min="199" max="199" width="0.140625" style="699" customWidth="1"/>
    <col min="200" max="200" width="11.5703125" style="699" customWidth="1"/>
    <col min="201" max="201" width="0.28515625" style="699" customWidth="1"/>
    <col min="202" max="202" width="10.42578125" style="699" customWidth="1"/>
    <col min="203" max="203" width="0.28515625" style="699" customWidth="1"/>
    <col min="204" max="204" width="12" style="699" customWidth="1"/>
    <col min="205" max="205" width="0.140625" style="699" customWidth="1"/>
    <col min="206" max="206" width="9.7109375" style="699" customWidth="1"/>
    <col min="207" max="208" width="13.28515625" style="699" customWidth="1"/>
    <col min="209" max="209" width="8.28515625" style="699" customWidth="1"/>
    <col min="210" max="210" width="15.7109375" style="699" customWidth="1"/>
    <col min="211" max="211" width="13.7109375" style="699" customWidth="1"/>
    <col min="212" max="212" width="14.42578125" style="699" customWidth="1"/>
    <col min="213" max="213" width="15.7109375" style="699" customWidth="1"/>
    <col min="214" max="214" width="14.42578125" style="699" customWidth="1"/>
    <col min="215" max="215" width="15.7109375" style="699" customWidth="1"/>
    <col min="216" max="216" width="9.140625" style="699"/>
    <col min="217" max="217" width="15.42578125" style="699" customWidth="1"/>
    <col min="218" max="218" width="12" style="699" hidden="1" customWidth="1"/>
    <col min="219" max="219" width="13.85546875" style="699" customWidth="1"/>
    <col min="220" max="220" width="15.42578125" style="699" customWidth="1"/>
    <col min="221" max="223" width="15.85546875" style="699" customWidth="1"/>
    <col min="224" max="224" width="14.42578125" style="699" customWidth="1"/>
    <col min="225" max="225" width="13.7109375" style="699" customWidth="1"/>
    <col min="226" max="16384" width="9.140625" style="699"/>
  </cols>
  <sheetData>
    <row r="2" spans="1:215" ht="18.75" hidden="1" x14ac:dyDescent="0.25">
      <c r="B2" s="1047"/>
      <c r="C2" s="1047"/>
      <c r="D2" s="1047"/>
      <c r="E2" s="1047"/>
      <c r="F2" s="1047"/>
      <c r="G2" s="1047"/>
      <c r="H2" s="1047"/>
      <c r="I2" s="698"/>
      <c r="AL2" s="697"/>
      <c r="AO2" s="699"/>
      <c r="BV2" s="697"/>
      <c r="BY2" s="699"/>
      <c r="DI2" s="699"/>
      <c r="ES2" s="699"/>
      <c r="GC2" s="699"/>
    </row>
    <row r="3" spans="1:215" ht="15.75" x14ac:dyDescent="0.25">
      <c r="A3" s="701"/>
      <c r="B3" s="1048" t="s">
        <v>766</v>
      </c>
      <c r="C3" s="1048"/>
      <c r="D3" s="1048"/>
      <c r="E3" s="1048"/>
      <c r="F3" s="1048"/>
      <c r="G3" s="1048"/>
      <c r="H3" s="1048"/>
      <c r="I3" s="1048"/>
      <c r="J3" s="1048"/>
      <c r="K3" s="1048"/>
      <c r="L3" s="1048"/>
      <c r="M3" s="1048"/>
      <c r="N3" s="1048"/>
      <c r="O3" s="1048"/>
      <c r="P3" s="1048"/>
      <c r="Q3" s="1048"/>
      <c r="R3" s="1048"/>
      <c r="S3" s="1048"/>
      <c r="T3" s="1048"/>
      <c r="U3" s="1048"/>
      <c r="V3" s="1048"/>
      <c r="W3" s="1048"/>
      <c r="X3" s="1048"/>
      <c r="Y3" s="1048"/>
      <c r="Z3" s="1048"/>
      <c r="AA3" s="1048"/>
      <c r="AB3" s="1048"/>
      <c r="AE3" s="702"/>
      <c r="AF3" s="702"/>
      <c r="AK3" s="701"/>
      <c r="AL3" s="701"/>
      <c r="AO3" s="699"/>
      <c r="BO3" s="702"/>
      <c r="BP3" s="702"/>
      <c r="BU3" s="701"/>
      <c r="BV3" s="701"/>
      <c r="BY3" s="699"/>
      <c r="CY3" s="702"/>
      <c r="CZ3" s="702"/>
      <c r="DE3" s="701"/>
      <c r="DF3" s="701"/>
      <c r="DI3" s="699"/>
      <c r="EI3" s="702"/>
      <c r="EJ3" s="702"/>
      <c r="EO3" s="701"/>
      <c r="EP3" s="701"/>
      <c r="ES3" s="699"/>
      <c r="FS3" s="702"/>
      <c r="FT3" s="702"/>
      <c r="FY3" s="701"/>
      <c r="FZ3" s="701"/>
      <c r="GC3" s="699"/>
      <c r="HC3" s="702"/>
      <c r="HD3" s="702"/>
    </row>
    <row r="4" spans="1:215" ht="15.75" x14ac:dyDescent="0.25">
      <c r="A4" s="701"/>
      <c r="B4" s="1048" t="s">
        <v>396</v>
      </c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E4" s="702"/>
      <c r="AF4" s="702"/>
      <c r="AK4" s="701"/>
      <c r="AL4" s="701"/>
      <c r="AO4" s="699"/>
      <c r="BO4" s="702"/>
      <c r="BP4" s="702"/>
      <c r="BU4" s="701"/>
      <c r="BV4" s="701"/>
      <c r="BY4" s="699"/>
      <c r="CY4" s="702"/>
      <c r="CZ4" s="702"/>
      <c r="DE4" s="701"/>
      <c r="DF4" s="701"/>
      <c r="DI4" s="699"/>
      <c r="EI4" s="702"/>
      <c r="EJ4" s="702"/>
      <c r="EO4" s="701"/>
      <c r="EP4" s="701"/>
      <c r="ES4" s="699"/>
      <c r="FS4" s="702"/>
      <c r="FT4" s="702"/>
      <c r="FY4" s="701"/>
      <c r="FZ4" s="701"/>
      <c r="GC4" s="699"/>
      <c r="HC4" s="702"/>
      <c r="HD4" s="702"/>
    </row>
    <row r="5" spans="1:215" ht="15.75" x14ac:dyDescent="0.25">
      <c r="A5" s="701"/>
      <c r="B5" s="1048" t="s">
        <v>397</v>
      </c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E5" s="702"/>
      <c r="AF5" s="702"/>
      <c r="AK5" s="701"/>
      <c r="AL5" s="701"/>
      <c r="AO5" s="699"/>
      <c r="BO5" s="702"/>
      <c r="BP5" s="702"/>
      <c r="BU5" s="701"/>
      <c r="BV5" s="701"/>
      <c r="BY5" s="699"/>
      <c r="CY5" s="702"/>
      <c r="CZ5" s="702"/>
      <c r="DE5" s="701"/>
      <c r="DF5" s="701"/>
      <c r="DI5" s="699"/>
      <c r="EI5" s="702"/>
      <c r="EJ5" s="702"/>
      <c r="EO5" s="701"/>
      <c r="EP5" s="701"/>
      <c r="ES5" s="699"/>
      <c r="FS5" s="702"/>
      <c r="FT5" s="702"/>
      <c r="FY5" s="701"/>
      <c r="FZ5" s="701"/>
      <c r="GC5" s="699"/>
      <c r="HC5" s="702"/>
      <c r="HD5" s="702"/>
    </row>
    <row r="6" spans="1:215" ht="15.75" hidden="1" x14ac:dyDescent="0.25">
      <c r="A6" s="703"/>
      <c r="B6" s="1049"/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E6" s="704"/>
      <c r="AF6" s="704"/>
      <c r="AK6" s="703"/>
      <c r="AL6" s="703"/>
      <c r="AO6" s="699"/>
      <c r="BO6" s="704"/>
      <c r="BP6" s="704"/>
      <c r="BU6" s="703"/>
      <c r="BV6" s="703"/>
      <c r="BY6" s="699"/>
      <c r="CY6" s="704"/>
      <c r="CZ6" s="704"/>
      <c r="DE6" s="703"/>
      <c r="DF6" s="703"/>
      <c r="DI6" s="699"/>
      <c r="EI6" s="704"/>
      <c r="EJ6" s="704"/>
      <c r="EO6" s="703"/>
      <c r="EP6" s="703"/>
      <c r="ES6" s="699"/>
      <c r="FS6" s="704"/>
      <c r="FT6" s="704"/>
      <c r="FY6" s="703"/>
      <c r="FZ6" s="703"/>
      <c r="GC6" s="699"/>
      <c r="HC6" s="704"/>
      <c r="HD6" s="704"/>
    </row>
    <row r="7" spans="1:215" ht="16.5" customHeight="1" x14ac:dyDescent="0.25">
      <c r="A7" s="701"/>
      <c r="B7" s="1048" t="s">
        <v>398</v>
      </c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1048"/>
      <c r="R7" s="1048"/>
      <c r="S7" s="1048"/>
      <c r="T7" s="1048"/>
      <c r="U7" s="1048"/>
      <c r="V7" s="1048"/>
      <c r="W7" s="1048"/>
      <c r="X7" s="1048"/>
      <c r="Y7" s="1048"/>
      <c r="Z7" s="1048"/>
      <c r="AA7" s="1048"/>
      <c r="AB7" s="1048"/>
      <c r="AE7" s="702"/>
      <c r="AF7" s="702"/>
      <c r="AK7" s="701"/>
      <c r="AL7" s="701"/>
      <c r="AO7" s="699"/>
      <c r="BO7" s="702"/>
      <c r="BP7" s="702"/>
      <c r="BU7" s="701"/>
      <c r="BV7" s="701"/>
      <c r="BY7" s="699"/>
      <c r="CY7" s="702"/>
      <c r="CZ7" s="702"/>
      <c r="DE7" s="701"/>
      <c r="DF7" s="701"/>
      <c r="DI7" s="699"/>
      <c r="EI7" s="702"/>
      <c r="EJ7" s="702"/>
      <c r="EO7" s="701"/>
      <c r="EP7" s="701"/>
      <c r="ES7" s="699"/>
      <c r="FS7" s="702"/>
      <c r="FT7" s="702"/>
      <c r="FY7" s="701"/>
      <c r="FZ7" s="701"/>
      <c r="GC7" s="699"/>
      <c r="HC7" s="702"/>
      <c r="HD7" s="702"/>
    </row>
    <row r="8" spans="1:215" ht="15.75" hidden="1" x14ac:dyDescent="0.25">
      <c r="A8" s="705" t="s">
        <v>837</v>
      </c>
      <c r="B8" s="706"/>
    </row>
    <row r="9" spans="1:215" ht="126.75" hidden="1" customHeight="1" x14ac:dyDescent="0.25">
      <c r="A9" s="710" t="s">
        <v>399</v>
      </c>
      <c r="B9" s="710" t="s">
        <v>400</v>
      </c>
      <c r="C9" s="710" t="s">
        <v>838</v>
      </c>
      <c r="D9" s="710" t="s">
        <v>839</v>
      </c>
      <c r="E9" s="711" t="s">
        <v>840</v>
      </c>
      <c r="F9" s="712" t="s">
        <v>514</v>
      </c>
      <c r="G9" s="713" t="s">
        <v>841</v>
      </c>
      <c r="H9" s="712" t="s">
        <v>401</v>
      </c>
      <c r="I9" s="714" t="s">
        <v>841</v>
      </c>
      <c r="J9" s="712" t="s">
        <v>360</v>
      </c>
      <c r="K9" s="714" t="s">
        <v>841</v>
      </c>
      <c r="L9" s="712" t="s">
        <v>515</v>
      </c>
      <c r="M9" s="714" t="s">
        <v>841</v>
      </c>
      <c r="N9" s="712" t="s">
        <v>402</v>
      </c>
      <c r="O9" s="714" t="s">
        <v>841</v>
      </c>
      <c r="P9" s="712" t="s">
        <v>403</v>
      </c>
      <c r="Q9" s="714" t="s">
        <v>841</v>
      </c>
      <c r="R9" s="712" t="s">
        <v>404</v>
      </c>
      <c r="S9" s="714" t="s">
        <v>841</v>
      </c>
      <c r="T9" s="712" t="s">
        <v>405</v>
      </c>
      <c r="U9" s="714" t="s">
        <v>841</v>
      </c>
      <c r="V9" s="712" t="s">
        <v>406</v>
      </c>
      <c r="W9" s="714" t="s">
        <v>841</v>
      </c>
      <c r="X9" s="715" t="s">
        <v>407</v>
      </c>
      <c r="Y9" s="714" t="s">
        <v>841</v>
      </c>
      <c r="Z9" s="715" t="s">
        <v>408</v>
      </c>
      <c r="AA9" s="712" t="s">
        <v>842</v>
      </c>
      <c r="AB9" s="710" t="s">
        <v>409</v>
      </c>
      <c r="AC9" s="710" t="s">
        <v>410</v>
      </c>
      <c r="AD9" s="716" t="s">
        <v>411</v>
      </c>
      <c r="AE9" s="717" t="s">
        <v>843</v>
      </c>
      <c r="AF9" s="717" t="s">
        <v>844</v>
      </c>
      <c r="AG9" s="716" t="s">
        <v>411</v>
      </c>
      <c r="AH9" s="716" t="s">
        <v>412</v>
      </c>
      <c r="AI9" s="716" t="s">
        <v>845</v>
      </c>
      <c r="AK9" s="710" t="s">
        <v>399</v>
      </c>
      <c r="AL9" s="710" t="s">
        <v>400</v>
      </c>
      <c r="AM9" s="710" t="s">
        <v>846</v>
      </c>
      <c r="AN9" s="710" t="s">
        <v>839</v>
      </c>
      <c r="AO9" s="711" t="s">
        <v>840</v>
      </c>
      <c r="AP9" s="712" t="s">
        <v>514</v>
      </c>
      <c r="AQ9" s="713" t="s">
        <v>841</v>
      </c>
      <c r="AR9" s="712" t="s">
        <v>401</v>
      </c>
      <c r="AS9" s="713" t="s">
        <v>841</v>
      </c>
      <c r="AT9" s="712" t="s">
        <v>360</v>
      </c>
      <c r="AU9" s="713" t="s">
        <v>841</v>
      </c>
      <c r="AV9" s="712" t="s">
        <v>515</v>
      </c>
      <c r="AW9" s="713" t="s">
        <v>841</v>
      </c>
      <c r="AX9" s="712" t="s">
        <v>402</v>
      </c>
      <c r="AY9" s="713" t="s">
        <v>841</v>
      </c>
      <c r="AZ9" s="712" t="s">
        <v>403</v>
      </c>
      <c r="BA9" s="713" t="s">
        <v>841</v>
      </c>
      <c r="BB9" s="712" t="s">
        <v>404</v>
      </c>
      <c r="BC9" s="713" t="s">
        <v>841</v>
      </c>
      <c r="BD9" s="712" t="s">
        <v>405</v>
      </c>
      <c r="BE9" s="713" t="s">
        <v>841</v>
      </c>
      <c r="BF9" s="712" t="s">
        <v>406</v>
      </c>
      <c r="BG9" s="713" t="s">
        <v>841</v>
      </c>
      <c r="BH9" s="715" t="s">
        <v>407</v>
      </c>
      <c r="BI9" s="713" t="s">
        <v>841</v>
      </c>
      <c r="BJ9" s="715" t="s">
        <v>408</v>
      </c>
      <c r="BK9" s="712" t="s">
        <v>842</v>
      </c>
      <c r="BL9" s="710" t="s">
        <v>409</v>
      </c>
      <c r="BM9" s="710" t="s">
        <v>410</v>
      </c>
      <c r="BN9" s="716" t="s">
        <v>411</v>
      </c>
      <c r="BO9" s="717" t="s">
        <v>843</v>
      </c>
      <c r="BP9" s="717" t="s">
        <v>844</v>
      </c>
      <c r="BQ9" s="716" t="s">
        <v>411</v>
      </c>
      <c r="BR9" s="716" t="s">
        <v>412</v>
      </c>
      <c r="BS9" s="716" t="s">
        <v>845</v>
      </c>
      <c r="BU9" s="710" t="s">
        <v>399</v>
      </c>
      <c r="BV9" s="710" t="s">
        <v>400</v>
      </c>
      <c r="BW9" s="710" t="s">
        <v>846</v>
      </c>
      <c r="BX9" s="710" t="s">
        <v>839</v>
      </c>
      <c r="BY9" s="711" t="s">
        <v>840</v>
      </c>
      <c r="BZ9" s="712" t="s">
        <v>514</v>
      </c>
      <c r="CA9" s="713" t="s">
        <v>841</v>
      </c>
      <c r="CB9" s="712" t="s">
        <v>401</v>
      </c>
      <c r="CC9" s="713" t="s">
        <v>841</v>
      </c>
      <c r="CD9" s="712" t="s">
        <v>360</v>
      </c>
      <c r="CE9" s="713" t="s">
        <v>841</v>
      </c>
      <c r="CF9" s="712" t="s">
        <v>515</v>
      </c>
      <c r="CG9" s="713" t="s">
        <v>841</v>
      </c>
      <c r="CH9" s="712" t="s">
        <v>402</v>
      </c>
      <c r="CI9" s="713" t="s">
        <v>841</v>
      </c>
      <c r="CJ9" s="712" t="s">
        <v>403</v>
      </c>
      <c r="CK9" s="713" t="s">
        <v>841</v>
      </c>
      <c r="CL9" s="712" t="s">
        <v>404</v>
      </c>
      <c r="CM9" s="713" t="s">
        <v>841</v>
      </c>
      <c r="CN9" s="712" t="s">
        <v>405</v>
      </c>
      <c r="CO9" s="713" t="s">
        <v>841</v>
      </c>
      <c r="CP9" s="712" t="s">
        <v>406</v>
      </c>
      <c r="CQ9" s="713" t="s">
        <v>841</v>
      </c>
      <c r="CR9" s="715" t="s">
        <v>407</v>
      </c>
      <c r="CS9" s="713" t="s">
        <v>841</v>
      </c>
      <c r="CT9" s="715" t="s">
        <v>408</v>
      </c>
      <c r="CU9" s="712" t="s">
        <v>842</v>
      </c>
      <c r="CV9" s="710" t="s">
        <v>409</v>
      </c>
      <c r="CW9" s="710" t="s">
        <v>410</v>
      </c>
      <c r="CX9" s="716" t="s">
        <v>411</v>
      </c>
      <c r="CY9" s="717" t="s">
        <v>843</v>
      </c>
      <c r="CZ9" s="717" t="s">
        <v>844</v>
      </c>
      <c r="DA9" s="716" t="s">
        <v>411</v>
      </c>
      <c r="DB9" s="716" t="s">
        <v>412</v>
      </c>
      <c r="DC9" s="716" t="s">
        <v>845</v>
      </c>
      <c r="DE9" s="710" t="s">
        <v>399</v>
      </c>
      <c r="DF9" s="710" t="s">
        <v>400</v>
      </c>
      <c r="DG9" s="710" t="s">
        <v>846</v>
      </c>
      <c r="DH9" s="710" t="s">
        <v>839</v>
      </c>
      <c r="DI9" s="711" t="s">
        <v>840</v>
      </c>
      <c r="DJ9" s="712" t="s">
        <v>514</v>
      </c>
      <c r="DK9" s="713" t="s">
        <v>841</v>
      </c>
      <c r="DL9" s="712" t="s">
        <v>401</v>
      </c>
      <c r="DM9" s="713" t="s">
        <v>841</v>
      </c>
      <c r="DN9" s="712" t="s">
        <v>360</v>
      </c>
      <c r="DO9" s="713" t="s">
        <v>841</v>
      </c>
      <c r="DP9" s="712" t="s">
        <v>515</v>
      </c>
      <c r="DQ9" s="713" t="s">
        <v>841</v>
      </c>
      <c r="DR9" s="712" t="s">
        <v>402</v>
      </c>
      <c r="DS9" s="713" t="s">
        <v>841</v>
      </c>
      <c r="DT9" s="712" t="s">
        <v>403</v>
      </c>
      <c r="DU9" s="713" t="s">
        <v>841</v>
      </c>
      <c r="DV9" s="712" t="s">
        <v>404</v>
      </c>
      <c r="DW9" s="713" t="s">
        <v>841</v>
      </c>
      <c r="DX9" s="712" t="s">
        <v>405</v>
      </c>
      <c r="DY9" s="713" t="s">
        <v>841</v>
      </c>
      <c r="DZ9" s="712" t="s">
        <v>406</v>
      </c>
      <c r="EA9" s="713" t="s">
        <v>841</v>
      </c>
      <c r="EB9" s="715" t="s">
        <v>407</v>
      </c>
      <c r="EC9" s="713" t="s">
        <v>841</v>
      </c>
      <c r="ED9" s="715" t="s">
        <v>408</v>
      </c>
      <c r="EE9" s="712" t="s">
        <v>842</v>
      </c>
      <c r="EF9" s="710" t="s">
        <v>409</v>
      </c>
      <c r="EG9" s="710" t="s">
        <v>410</v>
      </c>
      <c r="EH9" s="716" t="s">
        <v>411</v>
      </c>
      <c r="EI9" s="717" t="s">
        <v>843</v>
      </c>
      <c r="EJ9" s="717" t="s">
        <v>844</v>
      </c>
      <c r="EK9" s="716" t="s">
        <v>411</v>
      </c>
      <c r="EL9" s="716" t="s">
        <v>412</v>
      </c>
      <c r="EM9" s="716" t="s">
        <v>845</v>
      </c>
      <c r="EO9" s="710" t="s">
        <v>399</v>
      </c>
      <c r="EP9" s="710" t="s">
        <v>400</v>
      </c>
      <c r="EQ9" s="710" t="s">
        <v>846</v>
      </c>
      <c r="ER9" s="710" t="s">
        <v>839</v>
      </c>
      <c r="ES9" s="711" t="s">
        <v>840</v>
      </c>
      <c r="ET9" s="712" t="s">
        <v>514</v>
      </c>
      <c r="EU9" s="713" t="s">
        <v>841</v>
      </c>
      <c r="EV9" s="712" t="s">
        <v>401</v>
      </c>
      <c r="EW9" s="713" t="s">
        <v>841</v>
      </c>
      <c r="EX9" s="712" t="s">
        <v>360</v>
      </c>
      <c r="EY9" s="713" t="s">
        <v>841</v>
      </c>
      <c r="EZ9" s="712" t="s">
        <v>515</v>
      </c>
      <c r="FA9" s="713" t="s">
        <v>841</v>
      </c>
      <c r="FB9" s="712" t="s">
        <v>402</v>
      </c>
      <c r="FC9" s="713" t="s">
        <v>841</v>
      </c>
      <c r="FD9" s="712" t="s">
        <v>403</v>
      </c>
      <c r="FE9" s="713" t="s">
        <v>841</v>
      </c>
      <c r="FF9" s="712" t="s">
        <v>404</v>
      </c>
      <c r="FG9" s="713" t="s">
        <v>841</v>
      </c>
      <c r="FH9" s="712" t="s">
        <v>405</v>
      </c>
      <c r="FI9" s="713" t="s">
        <v>841</v>
      </c>
      <c r="FJ9" s="712" t="s">
        <v>406</v>
      </c>
      <c r="FK9" s="713" t="s">
        <v>841</v>
      </c>
      <c r="FL9" s="715" t="s">
        <v>407</v>
      </c>
      <c r="FM9" s="713" t="s">
        <v>841</v>
      </c>
      <c r="FN9" s="715" t="s">
        <v>408</v>
      </c>
      <c r="FO9" s="712" t="s">
        <v>842</v>
      </c>
      <c r="FP9" s="710" t="s">
        <v>409</v>
      </c>
      <c r="FQ9" s="710" t="s">
        <v>410</v>
      </c>
      <c r="FR9" s="716" t="s">
        <v>411</v>
      </c>
      <c r="FS9" s="717" t="s">
        <v>843</v>
      </c>
      <c r="FT9" s="717" t="s">
        <v>844</v>
      </c>
      <c r="FU9" s="716" t="s">
        <v>411</v>
      </c>
      <c r="FV9" s="716" t="s">
        <v>412</v>
      </c>
      <c r="FW9" s="716" t="s">
        <v>845</v>
      </c>
      <c r="FY9" s="710" t="s">
        <v>399</v>
      </c>
      <c r="FZ9" s="710" t="s">
        <v>400</v>
      </c>
      <c r="GA9" s="710" t="s">
        <v>846</v>
      </c>
      <c r="GB9" s="710" t="s">
        <v>839</v>
      </c>
      <c r="GC9" s="711" t="s">
        <v>840</v>
      </c>
      <c r="GD9" s="712" t="s">
        <v>514</v>
      </c>
      <c r="GE9" s="712"/>
      <c r="GF9" s="712" t="s">
        <v>401</v>
      </c>
      <c r="GG9" s="712"/>
      <c r="GH9" s="712" t="s">
        <v>360</v>
      </c>
      <c r="GI9" s="712"/>
      <c r="GJ9" s="712" t="s">
        <v>515</v>
      </c>
      <c r="GK9" s="712"/>
      <c r="GL9" s="712" t="s">
        <v>402</v>
      </c>
      <c r="GM9" s="712"/>
      <c r="GN9" s="712" t="s">
        <v>403</v>
      </c>
      <c r="GO9" s="712"/>
      <c r="GP9" s="712" t="s">
        <v>404</v>
      </c>
      <c r="GQ9" s="712"/>
      <c r="GR9" s="712" t="s">
        <v>405</v>
      </c>
      <c r="GS9" s="712"/>
      <c r="GT9" s="712" t="s">
        <v>406</v>
      </c>
      <c r="GU9" s="712"/>
      <c r="GV9" s="715" t="s">
        <v>407</v>
      </c>
      <c r="GW9" s="712"/>
      <c r="GX9" s="715" t="s">
        <v>408</v>
      </c>
      <c r="GY9" s="712" t="s">
        <v>842</v>
      </c>
      <c r="GZ9" s="710" t="s">
        <v>409</v>
      </c>
      <c r="HA9" s="710" t="s">
        <v>410</v>
      </c>
      <c r="HB9" s="716" t="s">
        <v>411</v>
      </c>
      <c r="HC9" s="717" t="s">
        <v>843</v>
      </c>
      <c r="HD9" s="717" t="s">
        <v>844</v>
      </c>
      <c r="HE9" s="716" t="s">
        <v>411</v>
      </c>
      <c r="HF9" s="716" t="s">
        <v>412</v>
      </c>
      <c r="HG9" s="716" t="s">
        <v>845</v>
      </c>
    </row>
    <row r="10" spans="1:215" s="724" customFormat="1" ht="36" hidden="1" x14ac:dyDescent="0.25">
      <c r="A10" s="718">
        <v>1</v>
      </c>
      <c r="B10" s="718">
        <v>2</v>
      </c>
      <c r="C10" s="718">
        <v>3</v>
      </c>
      <c r="D10" s="718">
        <v>4</v>
      </c>
      <c r="E10" s="719" t="s">
        <v>847</v>
      </c>
      <c r="F10" s="718" t="s">
        <v>516</v>
      </c>
      <c r="G10" s="720"/>
      <c r="H10" s="718">
        <v>7</v>
      </c>
      <c r="I10" s="721"/>
      <c r="J10" s="718">
        <v>8</v>
      </c>
      <c r="K10" s="721"/>
      <c r="L10" s="718">
        <v>9</v>
      </c>
      <c r="M10" s="721"/>
      <c r="N10" s="718">
        <v>10</v>
      </c>
      <c r="O10" s="721"/>
      <c r="P10" s="718">
        <v>11</v>
      </c>
      <c r="Q10" s="721"/>
      <c r="R10" s="718">
        <v>12</v>
      </c>
      <c r="S10" s="721"/>
      <c r="T10" s="718">
        <v>13</v>
      </c>
      <c r="U10" s="721"/>
      <c r="V10" s="718">
        <v>14</v>
      </c>
      <c r="W10" s="721"/>
      <c r="X10" s="718">
        <v>15</v>
      </c>
      <c r="Y10" s="721"/>
      <c r="Z10" s="718">
        <v>16</v>
      </c>
      <c r="AA10" s="718">
        <v>17</v>
      </c>
      <c r="AB10" s="718" t="s">
        <v>517</v>
      </c>
      <c r="AC10" s="718">
        <v>19</v>
      </c>
      <c r="AD10" s="718" t="s">
        <v>413</v>
      </c>
      <c r="AE10" s="722" t="s">
        <v>848</v>
      </c>
      <c r="AF10" s="722" t="s">
        <v>849</v>
      </c>
      <c r="AG10" s="718" t="s">
        <v>518</v>
      </c>
      <c r="AH10" s="718" t="s">
        <v>519</v>
      </c>
      <c r="AI10" s="718" t="s">
        <v>850</v>
      </c>
      <c r="AJ10" s="723"/>
      <c r="AK10" s="718">
        <v>1</v>
      </c>
      <c r="AL10" s="718">
        <v>2</v>
      </c>
      <c r="AM10" s="718">
        <v>3</v>
      </c>
      <c r="AN10" s="718">
        <v>4</v>
      </c>
      <c r="AO10" s="719" t="s">
        <v>847</v>
      </c>
      <c r="AP10" s="718" t="s">
        <v>516</v>
      </c>
      <c r="AQ10" s="720"/>
      <c r="AR10" s="718">
        <v>7</v>
      </c>
      <c r="AS10" s="720"/>
      <c r="AT10" s="718">
        <v>8</v>
      </c>
      <c r="AU10" s="720"/>
      <c r="AV10" s="718">
        <v>9</v>
      </c>
      <c r="AW10" s="720"/>
      <c r="AX10" s="718">
        <v>10</v>
      </c>
      <c r="AY10" s="720"/>
      <c r="AZ10" s="718">
        <v>11</v>
      </c>
      <c r="BA10" s="720"/>
      <c r="BB10" s="718">
        <v>12</v>
      </c>
      <c r="BC10" s="720"/>
      <c r="BD10" s="718">
        <v>13</v>
      </c>
      <c r="BE10" s="720"/>
      <c r="BF10" s="718">
        <v>14</v>
      </c>
      <c r="BG10" s="720"/>
      <c r="BH10" s="718">
        <v>15</v>
      </c>
      <c r="BI10" s="720"/>
      <c r="BJ10" s="718">
        <v>16</v>
      </c>
      <c r="BK10" s="718">
        <v>17</v>
      </c>
      <c r="BL10" s="718" t="s">
        <v>517</v>
      </c>
      <c r="BM10" s="718">
        <v>19</v>
      </c>
      <c r="BN10" s="718" t="s">
        <v>413</v>
      </c>
      <c r="BO10" s="722" t="s">
        <v>848</v>
      </c>
      <c r="BP10" s="722" t="s">
        <v>849</v>
      </c>
      <c r="BQ10" s="718" t="s">
        <v>518</v>
      </c>
      <c r="BR10" s="718" t="s">
        <v>519</v>
      </c>
      <c r="BS10" s="718" t="s">
        <v>850</v>
      </c>
      <c r="BU10" s="718">
        <v>1</v>
      </c>
      <c r="BV10" s="718">
        <v>2</v>
      </c>
      <c r="BW10" s="718">
        <v>3</v>
      </c>
      <c r="BX10" s="718">
        <v>4</v>
      </c>
      <c r="BY10" s="719" t="s">
        <v>847</v>
      </c>
      <c r="BZ10" s="718" t="s">
        <v>516</v>
      </c>
      <c r="CA10" s="720"/>
      <c r="CB10" s="718">
        <v>7</v>
      </c>
      <c r="CC10" s="720"/>
      <c r="CD10" s="718">
        <v>8</v>
      </c>
      <c r="CE10" s="720"/>
      <c r="CF10" s="718">
        <v>9</v>
      </c>
      <c r="CG10" s="720"/>
      <c r="CH10" s="718">
        <v>10</v>
      </c>
      <c r="CI10" s="720"/>
      <c r="CJ10" s="718">
        <v>11</v>
      </c>
      <c r="CK10" s="720"/>
      <c r="CL10" s="718">
        <v>12</v>
      </c>
      <c r="CM10" s="720"/>
      <c r="CN10" s="718">
        <v>13</v>
      </c>
      <c r="CO10" s="720"/>
      <c r="CP10" s="718">
        <v>14</v>
      </c>
      <c r="CQ10" s="720"/>
      <c r="CR10" s="718">
        <v>15</v>
      </c>
      <c r="CS10" s="720"/>
      <c r="CT10" s="718">
        <v>16</v>
      </c>
      <c r="CU10" s="718">
        <v>17</v>
      </c>
      <c r="CV10" s="718" t="s">
        <v>517</v>
      </c>
      <c r="CW10" s="718">
        <v>19</v>
      </c>
      <c r="CX10" s="718" t="s">
        <v>413</v>
      </c>
      <c r="CY10" s="722" t="s">
        <v>848</v>
      </c>
      <c r="CZ10" s="722" t="s">
        <v>849</v>
      </c>
      <c r="DA10" s="718" t="s">
        <v>518</v>
      </c>
      <c r="DB10" s="718" t="s">
        <v>519</v>
      </c>
      <c r="DC10" s="718" t="s">
        <v>850</v>
      </c>
      <c r="DE10" s="718">
        <v>1</v>
      </c>
      <c r="DF10" s="718">
        <v>2</v>
      </c>
      <c r="DG10" s="718">
        <v>3</v>
      </c>
      <c r="DH10" s="718">
        <v>4</v>
      </c>
      <c r="DI10" s="719" t="s">
        <v>847</v>
      </c>
      <c r="DJ10" s="718" t="s">
        <v>516</v>
      </c>
      <c r="DK10" s="720"/>
      <c r="DL10" s="718">
        <v>7</v>
      </c>
      <c r="DM10" s="720"/>
      <c r="DN10" s="718">
        <v>8</v>
      </c>
      <c r="DO10" s="720"/>
      <c r="DP10" s="718">
        <v>9</v>
      </c>
      <c r="DQ10" s="720"/>
      <c r="DR10" s="718">
        <v>10</v>
      </c>
      <c r="DS10" s="720"/>
      <c r="DT10" s="718">
        <v>11</v>
      </c>
      <c r="DU10" s="720"/>
      <c r="DV10" s="718">
        <v>12</v>
      </c>
      <c r="DW10" s="720"/>
      <c r="DX10" s="718">
        <v>13</v>
      </c>
      <c r="DY10" s="720"/>
      <c r="DZ10" s="718">
        <v>14</v>
      </c>
      <c r="EA10" s="720"/>
      <c r="EB10" s="718">
        <v>15</v>
      </c>
      <c r="EC10" s="720"/>
      <c r="ED10" s="718">
        <v>16</v>
      </c>
      <c r="EE10" s="718">
        <v>17</v>
      </c>
      <c r="EF10" s="718" t="s">
        <v>517</v>
      </c>
      <c r="EG10" s="718">
        <v>19</v>
      </c>
      <c r="EH10" s="718" t="s">
        <v>413</v>
      </c>
      <c r="EI10" s="722" t="s">
        <v>848</v>
      </c>
      <c r="EJ10" s="722" t="s">
        <v>849</v>
      </c>
      <c r="EK10" s="718" t="s">
        <v>518</v>
      </c>
      <c r="EL10" s="718" t="s">
        <v>519</v>
      </c>
      <c r="EM10" s="718" t="s">
        <v>850</v>
      </c>
      <c r="EO10" s="718">
        <v>1</v>
      </c>
      <c r="EP10" s="718">
        <v>2</v>
      </c>
      <c r="EQ10" s="718">
        <v>3</v>
      </c>
      <c r="ER10" s="718">
        <v>4</v>
      </c>
      <c r="ES10" s="719" t="s">
        <v>847</v>
      </c>
      <c r="ET10" s="718" t="s">
        <v>516</v>
      </c>
      <c r="EU10" s="720"/>
      <c r="EV10" s="718">
        <v>7</v>
      </c>
      <c r="EW10" s="720"/>
      <c r="EX10" s="718">
        <v>8</v>
      </c>
      <c r="EY10" s="720"/>
      <c r="EZ10" s="718">
        <v>9</v>
      </c>
      <c r="FA10" s="720"/>
      <c r="FB10" s="718">
        <v>10</v>
      </c>
      <c r="FC10" s="720"/>
      <c r="FD10" s="718">
        <v>11</v>
      </c>
      <c r="FE10" s="720"/>
      <c r="FF10" s="718">
        <v>12</v>
      </c>
      <c r="FG10" s="720"/>
      <c r="FH10" s="718">
        <v>13</v>
      </c>
      <c r="FI10" s="720"/>
      <c r="FJ10" s="718">
        <v>14</v>
      </c>
      <c r="FK10" s="720"/>
      <c r="FL10" s="718">
        <v>15</v>
      </c>
      <c r="FM10" s="720"/>
      <c r="FN10" s="718">
        <v>16</v>
      </c>
      <c r="FO10" s="718">
        <v>17</v>
      </c>
      <c r="FP10" s="718" t="s">
        <v>517</v>
      </c>
      <c r="FQ10" s="718">
        <v>19</v>
      </c>
      <c r="FR10" s="718" t="s">
        <v>413</v>
      </c>
      <c r="FS10" s="722" t="s">
        <v>848</v>
      </c>
      <c r="FT10" s="722" t="s">
        <v>849</v>
      </c>
      <c r="FU10" s="718" t="s">
        <v>518</v>
      </c>
      <c r="FV10" s="718" t="s">
        <v>519</v>
      </c>
      <c r="FW10" s="718" t="s">
        <v>850</v>
      </c>
      <c r="FY10" s="718">
        <v>1</v>
      </c>
      <c r="FZ10" s="718">
        <v>2</v>
      </c>
      <c r="GA10" s="718">
        <v>3</v>
      </c>
      <c r="GB10" s="718">
        <v>4</v>
      </c>
      <c r="GC10" s="719" t="s">
        <v>847</v>
      </c>
      <c r="GD10" s="718" t="s">
        <v>516</v>
      </c>
      <c r="GE10" s="718"/>
      <c r="GF10" s="718">
        <v>7</v>
      </c>
      <c r="GG10" s="718"/>
      <c r="GH10" s="718">
        <v>8</v>
      </c>
      <c r="GI10" s="718"/>
      <c r="GJ10" s="718">
        <v>9</v>
      </c>
      <c r="GK10" s="718"/>
      <c r="GL10" s="718">
        <v>10</v>
      </c>
      <c r="GM10" s="718"/>
      <c r="GN10" s="718">
        <v>11</v>
      </c>
      <c r="GO10" s="718"/>
      <c r="GP10" s="718">
        <v>12</v>
      </c>
      <c r="GQ10" s="718"/>
      <c r="GR10" s="718">
        <v>13</v>
      </c>
      <c r="GS10" s="718"/>
      <c r="GT10" s="718">
        <v>14</v>
      </c>
      <c r="GU10" s="718"/>
      <c r="GV10" s="718">
        <v>15</v>
      </c>
      <c r="GW10" s="718"/>
      <c r="GX10" s="718">
        <v>16</v>
      </c>
      <c r="GY10" s="718">
        <v>17</v>
      </c>
      <c r="GZ10" s="718" t="s">
        <v>517</v>
      </c>
      <c r="HA10" s="718">
        <v>19</v>
      </c>
      <c r="HB10" s="718" t="s">
        <v>413</v>
      </c>
      <c r="HC10" s="722" t="s">
        <v>848</v>
      </c>
      <c r="HD10" s="722" t="s">
        <v>849</v>
      </c>
      <c r="HE10" s="718" t="s">
        <v>518</v>
      </c>
      <c r="HF10" s="718" t="s">
        <v>519</v>
      </c>
      <c r="HG10" s="718" t="s">
        <v>850</v>
      </c>
    </row>
    <row r="11" spans="1:215" ht="15.75" hidden="1" x14ac:dyDescent="0.25">
      <c r="A11" s="1043" t="s">
        <v>362</v>
      </c>
      <c r="B11" s="725" t="s">
        <v>851</v>
      </c>
      <c r="C11" s="726"/>
      <c r="D11" s="726"/>
      <c r="E11" s="726"/>
      <c r="F11" s="726"/>
      <c r="G11" s="727"/>
      <c r="H11" s="726"/>
      <c r="I11" s="728"/>
      <c r="J11" s="726"/>
      <c r="K11" s="728"/>
      <c r="L11" s="726"/>
      <c r="M11" s="728"/>
      <c r="N11" s="726"/>
      <c r="O11" s="728"/>
      <c r="P11" s="726"/>
      <c r="Q11" s="728"/>
      <c r="R11" s="726"/>
      <c r="S11" s="728"/>
      <c r="T11" s="726"/>
      <c r="U11" s="728"/>
      <c r="V11" s="726"/>
      <c r="W11" s="728"/>
      <c r="X11" s="726"/>
      <c r="Y11" s="728"/>
      <c r="Z11" s="726"/>
      <c r="AA11" s="726"/>
      <c r="AB11" s="729"/>
      <c r="AC11" s="730"/>
      <c r="AD11" s="731"/>
      <c r="AE11" s="726"/>
      <c r="AF11" s="726"/>
      <c r="AG11" s="731"/>
      <c r="AH11" s="731"/>
      <c r="AI11" s="726"/>
      <c r="AK11" s="1043" t="s">
        <v>62</v>
      </c>
      <c r="AL11" s="725" t="s">
        <v>851</v>
      </c>
      <c r="AM11" s="726"/>
      <c r="AN11" s="726"/>
      <c r="AO11" s="726"/>
      <c r="AP11" s="726"/>
      <c r="AQ11" s="727"/>
      <c r="AR11" s="732"/>
      <c r="AS11" s="727"/>
      <c r="AT11" s="732"/>
      <c r="AU11" s="727"/>
      <c r="AV11" s="732"/>
      <c r="AW11" s="727"/>
      <c r="AX11" s="732"/>
      <c r="AY11" s="727"/>
      <c r="AZ11" s="732"/>
      <c r="BA11" s="727"/>
      <c r="BB11" s="732"/>
      <c r="BC11" s="727"/>
      <c r="BD11" s="732"/>
      <c r="BE11" s="727"/>
      <c r="BF11" s="732"/>
      <c r="BG11" s="727"/>
      <c r="BH11" s="732"/>
      <c r="BI11" s="727"/>
      <c r="BJ11" s="732"/>
      <c r="BK11" s="733"/>
      <c r="BL11" s="729"/>
      <c r="BM11" s="730"/>
      <c r="BN11" s="731"/>
      <c r="BO11" s="726"/>
      <c r="BP11" s="726"/>
      <c r="BQ11" s="731"/>
      <c r="BR11" s="731"/>
      <c r="BS11" s="726"/>
      <c r="BU11" s="1043" t="s">
        <v>369</v>
      </c>
      <c r="BV11" s="725" t="s">
        <v>851</v>
      </c>
      <c r="BW11" s="726"/>
      <c r="BX11" s="726"/>
      <c r="BY11" s="726"/>
      <c r="BZ11" s="726"/>
      <c r="CA11" s="727"/>
      <c r="CB11" s="732"/>
      <c r="CC11" s="727"/>
      <c r="CD11" s="732"/>
      <c r="CE11" s="727"/>
      <c r="CF11" s="732"/>
      <c r="CG11" s="727"/>
      <c r="CH11" s="732"/>
      <c r="CI11" s="727"/>
      <c r="CJ11" s="732"/>
      <c r="CK11" s="727"/>
      <c r="CL11" s="732"/>
      <c r="CM11" s="727"/>
      <c r="CN11" s="732"/>
      <c r="CO11" s="727"/>
      <c r="CP11" s="732"/>
      <c r="CQ11" s="727"/>
      <c r="CR11" s="732"/>
      <c r="CS11" s="727"/>
      <c r="CT11" s="732"/>
      <c r="CU11" s="733"/>
      <c r="CV11" s="729"/>
      <c r="CW11" s="730"/>
      <c r="CX11" s="731"/>
      <c r="CY11" s="726"/>
      <c r="CZ11" s="726"/>
      <c r="DA11" s="731"/>
      <c r="DB11" s="731"/>
      <c r="DC11" s="726"/>
      <c r="DE11" s="1043" t="s">
        <v>63</v>
      </c>
      <c r="DF11" s="725" t="s">
        <v>851</v>
      </c>
      <c r="DG11" s="726"/>
      <c r="DH11" s="726"/>
      <c r="DI11" s="726"/>
      <c r="DJ11" s="726"/>
      <c r="DK11" s="727"/>
      <c r="DL11" s="732"/>
      <c r="DM11" s="727"/>
      <c r="DN11" s="732"/>
      <c r="DO11" s="727"/>
      <c r="DP11" s="732"/>
      <c r="DQ11" s="727"/>
      <c r="DR11" s="732"/>
      <c r="DS11" s="727"/>
      <c r="DT11" s="732"/>
      <c r="DU11" s="727"/>
      <c r="DV11" s="732"/>
      <c r="DW11" s="727"/>
      <c r="DX11" s="732"/>
      <c r="DY11" s="727"/>
      <c r="DZ11" s="732"/>
      <c r="EA11" s="727"/>
      <c r="EB11" s="732"/>
      <c r="EC11" s="727"/>
      <c r="ED11" s="732"/>
      <c r="EE11" s="733"/>
      <c r="EF11" s="729"/>
      <c r="EG11" s="730"/>
      <c r="EH11" s="731"/>
      <c r="EI11" s="726"/>
      <c r="EJ11" s="726"/>
      <c r="EK11" s="731"/>
      <c r="EL11" s="731"/>
      <c r="EM11" s="726"/>
      <c r="EO11" s="1043" t="s">
        <v>287</v>
      </c>
      <c r="EP11" s="725" t="s">
        <v>851</v>
      </c>
      <c r="EQ11" s="726"/>
      <c r="ER11" s="726"/>
      <c r="ES11" s="726"/>
      <c r="ET11" s="726"/>
      <c r="EU11" s="727"/>
      <c r="EV11" s="732"/>
      <c r="EW11" s="727"/>
      <c r="EX11" s="732"/>
      <c r="EY11" s="727"/>
      <c r="EZ11" s="732"/>
      <c r="FA11" s="727"/>
      <c r="FB11" s="732"/>
      <c r="FC11" s="727"/>
      <c r="FD11" s="732"/>
      <c r="FE11" s="727"/>
      <c r="FF11" s="732"/>
      <c r="FG11" s="727"/>
      <c r="FH11" s="732"/>
      <c r="FI11" s="727"/>
      <c r="FJ11" s="732"/>
      <c r="FK11" s="727"/>
      <c r="FL11" s="732"/>
      <c r="FM11" s="727"/>
      <c r="FN11" s="732"/>
      <c r="FO11" s="733"/>
      <c r="FP11" s="729"/>
      <c r="FQ11" s="730"/>
      <c r="FR11" s="731"/>
      <c r="FS11" s="726"/>
      <c r="FT11" s="726"/>
      <c r="FU11" s="731"/>
      <c r="FV11" s="731"/>
      <c r="FW11" s="726"/>
      <c r="FY11" s="1043" t="s">
        <v>504</v>
      </c>
      <c r="FZ11" s="725" t="s">
        <v>851</v>
      </c>
      <c r="GA11" s="726"/>
      <c r="GB11" s="726"/>
      <c r="GC11" s="726"/>
      <c r="GD11" s="734"/>
      <c r="GE11" s="734"/>
      <c r="GF11" s="732"/>
      <c r="GG11" s="734"/>
      <c r="GH11" s="732"/>
      <c r="GI11" s="734"/>
      <c r="GJ11" s="732"/>
      <c r="GK11" s="734"/>
      <c r="GL11" s="732"/>
      <c r="GM11" s="734"/>
      <c r="GN11" s="732"/>
      <c r="GO11" s="734"/>
      <c r="GP11" s="732"/>
      <c r="GQ11" s="734"/>
      <c r="GR11" s="732"/>
      <c r="GS11" s="734"/>
      <c r="GT11" s="732"/>
      <c r="GU11" s="734"/>
      <c r="GV11" s="732"/>
      <c r="GW11" s="734"/>
      <c r="GX11" s="732"/>
      <c r="GY11" s="733"/>
      <c r="GZ11" s="729"/>
      <c r="HA11" s="730"/>
      <c r="HB11" s="731"/>
      <c r="HC11" s="733"/>
      <c r="HD11" s="732"/>
      <c r="HE11" s="731"/>
      <c r="HF11" s="731"/>
      <c r="HG11" s="726"/>
    </row>
    <row r="12" spans="1:215" hidden="1" x14ac:dyDescent="0.25">
      <c r="A12" s="1044"/>
      <c r="B12" s="735" t="s">
        <v>520</v>
      </c>
      <c r="C12" s="736">
        <v>1</v>
      </c>
      <c r="D12" s="737">
        <v>24084</v>
      </c>
      <c r="E12" s="738">
        <f t="shared" ref="E12:E20" si="0">ROUNDUP(D12*1,0)</f>
        <v>24084</v>
      </c>
      <c r="F12" s="739">
        <f t="shared" ref="F12:F20" si="1">C12*E12</f>
        <v>24084</v>
      </c>
      <c r="G12" s="740">
        <f t="shared" ref="G12:I13" si="2">IF($F12&lt;=0,0,H12/$F12*100)</f>
        <v>0</v>
      </c>
      <c r="H12" s="741"/>
      <c r="I12" s="742">
        <f t="shared" si="2"/>
        <v>0</v>
      </c>
      <c r="J12" s="741"/>
      <c r="K12" s="742">
        <f t="shared" ref="K12:K13" si="3">IF($F12&lt;=0,0,L12/$F12*100)</f>
        <v>10</v>
      </c>
      <c r="L12" s="741">
        <v>2408.4</v>
      </c>
      <c r="M12" s="742">
        <f t="shared" ref="M12:M13" si="4">IF($F12&lt;=0,0,N12/$F12*100)</f>
        <v>0</v>
      </c>
      <c r="N12" s="741"/>
      <c r="O12" s="742">
        <f t="shared" ref="O12:O13" si="5">IF($F12&lt;=0,0,P12/$F12*100)</f>
        <v>0</v>
      </c>
      <c r="P12" s="741"/>
      <c r="Q12" s="742">
        <f t="shared" ref="Q12:Q13" si="6">IF($F12&lt;=0,0,R12/$F12*100)</f>
        <v>100</v>
      </c>
      <c r="R12" s="741">
        <f>D12*100%</f>
        <v>24084</v>
      </c>
      <c r="S12" s="742">
        <f t="shared" ref="S12:S13" si="7">IF($F12&lt;=0,0,T12/$F12*100)</f>
        <v>20</v>
      </c>
      <c r="T12" s="741">
        <f>(D12*C12)*20%</f>
        <v>4816.8</v>
      </c>
      <c r="U12" s="742">
        <f t="shared" ref="U12:U13" si="8">IF($F12&lt;=0,0,V12/$F12*100)</f>
        <v>0</v>
      </c>
      <c r="V12" s="741"/>
      <c r="W12" s="742">
        <f t="shared" ref="W12:W13" si="9">IF($F12&lt;=0,0,X12/$F12*100)</f>
        <v>0</v>
      </c>
      <c r="X12" s="741"/>
      <c r="Y12" s="742">
        <f t="shared" ref="Y12:Y13" si="10">IF($F12&lt;=0,0,Z12/$F12*100)</f>
        <v>0</v>
      </c>
      <c r="Z12" s="741"/>
      <c r="AA12" s="743">
        <f t="shared" ref="AA12:AA20" si="11">IF(((SUM(F12:Z12))&gt;(15279*C12)),0,((15279*C12)-(SUM(F12:Z12))))</f>
        <v>0</v>
      </c>
      <c r="AB12" s="744">
        <f>F12+H12+J12+L12+N12+P12+R12+T12+V12+X12+Z12+AA12</f>
        <v>55393.2</v>
      </c>
      <c r="AC12" s="745">
        <v>12</v>
      </c>
      <c r="AD12" s="746">
        <f>AB12*AC12</f>
        <v>664718.4</v>
      </c>
      <c r="AE12" s="747"/>
      <c r="AF12" s="741"/>
      <c r="AG12" s="746">
        <f>AD12+AE12+AF12</f>
        <v>664718.4</v>
      </c>
      <c r="AH12" s="746">
        <f>AG12*0.302</f>
        <v>200744.95999999999</v>
      </c>
      <c r="AI12" s="746">
        <f>AG12+AH12</f>
        <v>865463.36</v>
      </c>
      <c r="AK12" s="1044"/>
      <c r="AL12" s="735" t="s">
        <v>520</v>
      </c>
      <c r="AM12" s="748">
        <v>1</v>
      </c>
      <c r="AN12" s="737">
        <v>24084</v>
      </c>
      <c r="AO12" s="738">
        <f t="shared" ref="AO12:AO20" si="12">ROUNDUP(AN12*1,0)</f>
        <v>24084</v>
      </c>
      <c r="AP12" s="739">
        <f t="shared" ref="AP12:AP20" si="13">AM12*AO12</f>
        <v>24084</v>
      </c>
      <c r="AQ12" s="740">
        <f>IF($AP12&lt;=0,0,AR12/$AP12*100)</f>
        <v>0</v>
      </c>
      <c r="AR12" s="741"/>
      <c r="AS12" s="740">
        <f>IF($AP12&lt;=0,0,AT12/$AP12*100)</f>
        <v>4</v>
      </c>
      <c r="AT12" s="741">
        <v>963.36</v>
      </c>
      <c r="AU12" s="740">
        <f>IF($AP12&lt;=0,0,AV12/$AP12*100)</f>
        <v>10</v>
      </c>
      <c r="AV12" s="741">
        <v>2408.4</v>
      </c>
      <c r="AW12" s="740">
        <f>IF($AP12&lt;=0,0,AX12/$AP12*100)</f>
        <v>0</v>
      </c>
      <c r="AX12" s="741"/>
      <c r="AY12" s="740">
        <f>IF($AP12&lt;=0,0,AZ12/$AP12*100)</f>
        <v>0</v>
      </c>
      <c r="AZ12" s="741"/>
      <c r="BA12" s="740">
        <f>IF($AP12&lt;=0,0,BB12/$AP12*100)</f>
        <v>40.799999999999997</v>
      </c>
      <c r="BB12" s="741">
        <v>9833.5</v>
      </c>
      <c r="BC12" s="740">
        <f>IF($AP12&lt;=0,0,BD12/$AP12*100)</f>
        <v>20</v>
      </c>
      <c r="BD12" s="741">
        <v>4816.8</v>
      </c>
      <c r="BE12" s="740">
        <f>IF($AP12&lt;=0,0,BF12/$AP12*100)</f>
        <v>0</v>
      </c>
      <c r="BF12" s="741"/>
      <c r="BG12" s="740">
        <f>IF($AP12&lt;=0,0,BH12/$AP12*100)</f>
        <v>0</v>
      </c>
      <c r="BH12" s="741"/>
      <c r="BI12" s="740">
        <f>IF($AP12&lt;=0,0,BJ12/$AP12*100)</f>
        <v>0</v>
      </c>
      <c r="BJ12" s="741"/>
      <c r="BK12" s="743">
        <f>IF(((SUM(AP12:BJ12))&gt;(15279*AM12)),0,((15279*AM12)-(SUM(AP12:BJ12))))</f>
        <v>0</v>
      </c>
      <c r="BL12" s="744">
        <f>AP12+AR12+AT12+AV12+AX12+AZ12+BB12+BD12+BF12+BH12+BJ12+BK12</f>
        <v>42106.06</v>
      </c>
      <c r="BM12" s="745">
        <v>12</v>
      </c>
      <c r="BN12" s="746">
        <f>BL12*BM12</f>
        <v>505272.72</v>
      </c>
      <c r="BO12" s="747"/>
      <c r="BP12" s="741"/>
      <c r="BQ12" s="746">
        <f>BN12+BO12+BP12</f>
        <v>505272.72</v>
      </c>
      <c r="BR12" s="746">
        <f>BQ12*0.302</f>
        <v>152592.35999999999</v>
      </c>
      <c r="BS12" s="746">
        <f>BQ12+BR12</f>
        <v>657865.07999999996</v>
      </c>
      <c r="BU12" s="1044"/>
      <c r="BV12" s="735" t="s">
        <v>520</v>
      </c>
      <c r="BW12" s="749">
        <v>1</v>
      </c>
      <c r="BX12" s="737">
        <v>24084</v>
      </c>
      <c r="BY12" s="738">
        <f t="shared" ref="BY12:BY20" si="14">ROUNDUP(BX12*1,0)</f>
        <v>24084</v>
      </c>
      <c r="BZ12" s="739">
        <f t="shared" ref="BZ12:BZ20" si="15">BW12*BY12</f>
        <v>24084</v>
      </c>
      <c r="CA12" s="740">
        <f>IF($BZ12&lt;=0,0,CB12/$BZ12*100)</f>
        <v>0</v>
      </c>
      <c r="CB12" s="741"/>
      <c r="CC12" s="740">
        <f>IF($BZ12&lt;=0,0,CD12/$BZ12*100)</f>
        <v>0</v>
      </c>
      <c r="CD12" s="741"/>
      <c r="CE12" s="740">
        <f>IF($BZ12&lt;=0,0,CF12/$BZ12*100)</f>
        <v>0</v>
      </c>
      <c r="CF12" s="741"/>
      <c r="CG12" s="740">
        <f>IF($BZ12&lt;=0,0,CH12/$BZ12*100)</f>
        <v>0</v>
      </c>
      <c r="CH12" s="741"/>
      <c r="CI12" s="740">
        <f>IF($BZ12&lt;=0,0,CJ12/$BZ12*100)</f>
        <v>0</v>
      </c>
      <c r="CJ12" s="741"/>
      <c r="CK12" s="740">
        <f>IF($BZ12&lt;=0,0,CL12/$BZ12*100)</f>
        <v>74</v>
      </c>
      <c r="CL12" s="741">
        <v>17822.16</v>
      </c>
      <c r="CM12" s="740">
        <f>IF($BZ12&lt;=0,0,CN12/$BZ12*100)</f>
        <v>10</v>
      </c>
      <c r="CN12" s="741">
        <v>2408.4</v>
      </c>
      <c r="CO12" s="740">
        <f>IF($BZ12&lt;=0,0,CP12/$BZ12*100)</f>
        <v>0</v>
      </c>
      <c r="CP12" s="741"/>
      <c r="CQ12" s="740">
        <f>IF($BZ12&lt;=0,0,CR12/$BZ12*100)</f>
        <v>0</v>
      </c>
      <c r="CR12" s="741"/>
      <c r="CS12" s="740">
        <f>IF($BZ12&lt;=0,0,CT12/$BZ12*100)</f>
        <v>0</v>
      </c>
      <c r="CT12" s="741"/>
      <c r="CU12" s="743">
        <f>IF(((SUM(BZ12:CT12))&gt;(15279*BW12)),0,((15279*BW12)-(SUM(BZ12:CT12))))</f>
        <v>0</v>
      </c>
      <c r="CV12" s="744">
        <f>BZ12+CB12+CD12+CF12+CH12+CJ12+CL12+CN12+CP12+CR12+CT12+CU12</f>
        <v>44314.559999999998</v>
      </c>
      <c r="CW12" s="745">
        <v>12</v>
      </c>
      <c r="CX12" s="746">
        <f>CV12*CW12</f>
        <v>531774.71999999997</v>
      </c>
      <c r="CY12" s="747"/>
      <c r="CZ12" s="741"/>
      <c r="DA12" s="746">
        <f>CX12+CY12+CZ12</f>
        <v>531774.71999999997</v>
      </c>
      <c r="DB12" s="746">
        <f>DA12*0.302</f>
        <v>160595.97</v>
      </c>
      <c r="DC12" s="746">
        <f>DA12+DB12</f>
        <v>692370.69</v>
      </c>
      <c r="DD12" s="750"/>
      <c r="DE12" s="1044"/>
      <c r="DF12" s="735" t="s">
        <v>520</v>
      </c>
      <c r="DG12" s="751">
        <v>1</v>
      </c>
      <c r="DH12" s="737">
        <v>24084</v>
      </c>
      <c r="DI12" s="738">
        <f t="shared" ref="DI12:DI20" si="16">ROUNDUP(DH12*1,0)</f>
        <v>24084</v>
      </c>
      <c r="DJ12" s="739">
        <f t="shared" ref="DJ12:DJ20" si="17">DG12*DI12</f>
        <v>24084</v>
      </c>
      <c r="DK12" s="740">
        <f>IF($DJ12&lt;=0,0,DL12/$DJ12*100)</f>
        <v>0</v>
      </c>
      <c r="DL12" s="741"/>
      <c r="DM12" s="740">
        <f>IF($DJ12&lt;=0,0,DN12/$DJ12*100)</f>
        <v>0</v>
      </c>
      <c r="DN12" s="741"/>
      <c r="DO12" s="740">
        <f>IF($DJ12&lt;=0,0,DP12/$DJ12*100)</f>
        <v>0</v>
      </c>
      <c r="DP12" s="741"/>
      <c r="DQ12" s="740">
        <f>IF($DJ12&lt;=0,0,DR12/$DJ12*100)</f>
        <v>0</v>
      </c>
      <c r="DR12" s="741"/>
      <c r="DS12" s="740">
        <f>IF($DJ12&lt;=0,0,DT12/$DJ12*100)</f>
        <v>0</v>
      </c>
      <c r="DT12" s="741"/>
      <c r="DU12" s="740">
        <f>IF($DJ12&lt;=0,0,DV12/$DJ12*100)</f>
        <v>15.9</v>
      </c>
      <c r="DV12" s="741">
        <v>3834.17</v>
      </c>
      <c r="DW12" s="740">
        <f>IF($DJ12&lt;=0,0,DX12/$DJ12*100)</f>
        <v>20</v>
      </c>
      <c r="DX12" s="741">
        <v>4816.8</v>
      </c>
      <c r="DY12" s="740">
        <f>IF($DJ12&lt;=0,0,DZ12/$DJ12*100)</f>
        <v>0</v>
      </c>
      <c r="DZ12" s="741"/>
      <c r="EA12" s="740">
        <f>IF($DJ12&lt;=0,0,EB12/$DJ12*100)</f>
        <v>0</v>
      </c>
      <c r="EB12" s="741"/>
      <c r="EC12" s="740">
        <f>IF($DJ12&lt;=0,0,ED12/$DJ12*100)</f>
        <v>0</v>
      </c>
      <c r="ED12" s="741"/>
      <c r="EE12" s="743">
        <f t="shared" ref="EE12:EE20" si="18">IF(((SUM(DJ12:ED12))&gt;(15279*DG12)),0,((15279*DG12)-(SUM(DJ12:ED12))))</f>
        <v>0</v>
      </c>
      <c r="EF12" s="744">
        <f>DJ12+DL12+DN12+DP12+DR12+DT12+DV12+DX12+DZ12+EB12+ED12+EE12</f>
        <v>32734.97</v>
      </c>
      <c r="EG12" s="745">
        <v>12</v>
      </c>
      <c r="EH12" s="746">
        <f>EF12*EG12</f>
        <v>392819.64</v>
      </c>
      <c r="EI12" s="747"/>
      <c r="EJ12" s="741"/>
      <c r="EK12" s="746">
        <f>EH12+EI12+EJ12</f>
        <v>392819.64</v>
      </c>
      <c r="EL12" s="746">
        <f>EK12*0.302</f>
        <v>118631.53</v>
      </c>
      <c r="EM12" s="746">
        <f>EK12+EL12</f>
        <v>511451.17</v>
      </c>
      <c r="EO12" s="1044"/>
      <c r="EP12" s="752" t="s">
        <v>520</v>
      </c>
      <c r="EQ12" s="737">
        <v>1</v>
      </c>
      <c r="ER12" s="737">
        <v>24084</v>
      </c>
      <c r="ES12" s="738">
        <f t="shared" ref="ES12:ES20" si="19">ROUNDUP(ER12*1,0)</f>
        <v>24084</v>
      </c>
      <c r="ET12" s="739">
        <f t="shared" ref="ET12:ET20" si="20">EQ12*ES12</f>
        <v>24084</v>
      </c>
      <c r="EU12" s="740">
        <f>IF($ET12&lt;=0,0,EV12/$ET12*100)</f>
        <v>0</v>
      </c>
      <c r="EV12" s="741"/>
      <c r="EW12" s="740">
        <f>IF($ET12&lt;=0,0,EX12/$ET12*100)</f>
        <v>0</v>
      </c>
      <c r="EX12" s="741"/>
      <c r="EY12" s="740">
        <f>IF($ET12&lt;=0,0,EZ12/$ET12*100)</f>
        <v>0</v>
      </c>
      <c r="EZ12" s="741"/>
      <c r="FA12" s="740">
        <f>IF($ET12&lt;=0,0,FB12/$ET12*100)</f>
        <v>0</v>
      </c>
      <c r="FB12" s="741"/>
      <c r="FC12" s="740">
        <f>IF($ET12&lt;=0,0,FD12/$ET12*100)</f>
        <v>0</v>
      </c>
      <c r="FD12" s="741"/>
      <c r="FE12" s="740">
        <f>IF($ET12&lt;=0,0,FF12/$ET12*100)</f>
        <v>25.5</v>
      </c>
      <c r="FF12" s="741">
        <v>6141.42</v>
      </c>
      <c r="FG12" s="740">
        <f>IF($ET12&lt;=0,0,FH12/$ET12*100)</f>
        <v>15</v>
      </c>
      <c r="FH12" s="741">
        <v>3612.6</v>
      </c>
      <c r="FI12" s="740">
        <f>IF($ET12&lt;=0,0,FJ12/$ET12*100)</f>
        <v>0</v>
      </c>
      <c r="FJ12" s="741"/>
      <c r="FK12" s="740">
        <f>IF($ET12&lt;=0,0,FL12/$ET12*100)</f>
        <v>0</v>
      </c>
      <c r="FL12" s="741"/>
      <c r="FM12" s="740">
        <f>IF($ET12&lt;=0,0,FN12/$ET12*100)</f>
        <v>0</v>
      </c>
      <c r="FN12" s="741"/>
      <c r="FO12" s="743">
        <f>IF(((SUM(ET12:FN12))&gt;(15279*EQ12)),0,((15279*EQ12)-(SUM(ET12:FN12))))</f>
        <v>0</v>
      </c>
      <c r="FP12" s="744">
        <f>ET12+EV12+EX12+EZ12+FB12+FD12+FF12+FH12+FJ12+FL12+FN12+FO12</f>
        <v>33838.019999999997</v>
      </c>
      <c r="FQ12" s="745">
        <v>12</v>
      </c>
      <c r="FR12" s="746">
        <f>FP12*FQ12</f>
        <v>406056.24</v>
      </c>
      <c r="FS12" s="747"/>
      <c r="FT12" s="741"/>
      <c r="FU12" s="746">
        <f>FR12+FS12+FT12</f>
        <v>406056.24</v>
      </c>
      <c r="FV12" s="746">
        <f>FU12*0.302</f>
        <v>122628.98</v>
      </c>
      <c r="FW12" s="746">
        <f>FU12+FV12</f>
        <v>528685.22</v>
      </c>
      <c r="FY12" s="1044"/>
      <c r="FZ12" s="752" t="s">
        <v>520</v>
      </c>
      <c r="GA12" s="737">
        <f>C12+AM12+BW12+DG12+EQ12</f>
        <v>5</v>
      </c>
      <c r="GB12" s="737">
        <v>24084</v>
      </c>
      <c r="GC12" s="738">
        <f t="shared" ref="GC12:GC20" si="21">ROUNDUP(GB12*1,0)</f>
        <v>24084</v>
      </c>
      <c r="GD12" s="743">
        <f t="shared" ref="GD12" si="22">F12+AP12+BZ12+DJ12+ET12</f>
        <v>120420</v>
      </c>
      <c r="GE12" s="743"/>
      <c r="GF12" s="737">
        <f t="shared" ref="GF12:GF20" si="23">H12+AR12+CB12+DL12+EV12</f>
        <v>0</v>
      </c>
      <c r="GG12" s="743"/>
      <c r="GH12" s="737">
        <f t="shared" ref="GH12:GH20" si="24">J12+AT12+CD12+DN12+EX12</f>
        <v>963.36</v>
      </c>
      <c r="GI12" s="743"/>
      <c r="GJ12" s="737">
        <f t="shared" ref="GJ12:GJ20" si="25">L12+AV12+CF12+DP12+EZ12</f>
        <v>4816.8</v>
      </c>
      <c r="GK12" s="743"/>
      <c r="GL12" s="737">
        <f t="shared" ref="GL12:GL20" si="26">N12+AX12+CH12+DR12+FB12</f>
        <v>0</v>
      </c>
      <c r="GM12" s="743"/>
      <c r="GN12" s="737">
        <f t="shared" ref="GN12:GN20" si="27">P12+AZ12+CJ12+DT12+FD12</f>
        <v>0</v>
      </c>
      <c r="GO12" s="743"/>
      <c r="GP12" s="737">
        <f t="shared" ref="GP12:GP20" si="28">R12+BB12+CL12+DV12+FF12</f>
        <v>61715.25</v>
      </c>
      <c r="GQ12" s="743"/>
      <c r="GR12" s="737">
        <f t="shared" ref="GR12:GR20" si="29">T12+BD12+CN12+DX12+FH12</f>
        <v>20471.400000000001</v>
      </c>
      <c r="GS12" s="743"/>
      <c r="GT12" s="737">
        <f t="shared" ref="GT12:GT20" si="30">V12+BF12+CP12+DZ12+FJ12</f>
        <v>0</v>
      </c>
      <c r="GU12" s="743"/>
      <c r="GV12" s="737">
        <f t="shared" ref="GV12:GV20" si="31">X12+BH12+CR12+EB12+FL12</f>
        <v>0</v>
      </c>
      <c r="GW12" s="743"/>
      <c r="GX12" s="737">
        <f t="shared" ref="GX12:GY20" si="32">Z12+BJ12+CT12+ED12+FN12</f>
        <v>0</v>
      </c>
      <c r="GY12" s="743">
        <f t="shared" si="32"/>
        <v>0</v>
      </c>
      <c r="GZ12" s="744">
        <f>GD12+GF12+GH12+GJ12+GL12+GN12+GP12+GR12+GT12+GV12+GX12+GY12</f>
        <v>208386.81</v>
      </c>
      <c r="HA12" s="745">
        <v>12</v>
      </c>
      <c r="HB12" s="746">
        <f>GZ12*HA12</f>
        <v>2500641.7200000002</v>
      </c>
      <c r="HC12" s="737">
        <f t="shared" ref="HC12:HD20" si="33">AE12+BO12+CY12+EI12+FS12</f>
        <v>0</v>
      </c>
      <c r="HD12" s="737">
        <f t="shared" si="33"/>
        <v>0</v>
      </c>
      <c r="HE12" s="746">
        <f>HB12+HC12+HD12</f>
        <v>2500641.7200000002</v>
      </c>
      <c r="HF12" s="746">
        <f>HE12*0.302</f>
        <v>755193.8</v>
      </c>
      <c r="HG12" s="746">
        <f>HE12+HF12</f>
        <v>3255835.52</v>
      </c>
    </row>
    <row r="13" spans="1:215" ht="38.25" hidden="1" x14ac:dyDescent="0.25">
      <c r="A13" s="1044"/>
      <c r="B13" s="753" t="s">
        <v>852</v>
      </c>
      <c r="C13" s="736">
        <v>1</v>
      </c>
      <c r="D13" s="737">
        <v>21676</v>
      </c>
      <c r="E13" s="738">
        <f t="shared" si="0"/>
        <v>21676</v>
      </c>
      <c r="F13" s="739">
        <f t="shared" si="1"/>
        <v>21676</v>
      </c>
      <c r="G13" s="740">
        <f t="shared" si="2"/>
        <v>0</v>
      </c>
      <c r="H13" s="741"/>
      <c r="I13" s="742">
        <f t="shared" si="2"/>
        <v>0</v>
      </c>
      <c r="J13" s="741"/>
      <c r="K13" s="742">
        <f t="shared" si="3"/>
        <v>10</v>
      </c>
      <c r="L13" s="741">
        <v>2167.5</v>
      </c>
      <c r="M13" s="742">
        <f t="shared" si="4"/>
        <v>20</v>
      </c>
      <c r="N13" s="741">
        <f>D13*20%</f>
        <v>4335.2</v>
      </c>
      <c r="O13" s="742">
        <f t="shared" si="5"/>
        <v>0</v>
      </c>
      <c r="P13" s="741"/>
      <c r="Q13" s="742">
        <f t="shared" si="6"/>
        <v>100</v>
      </c>
      <c r="R13" s="741">
        <f>D13*100%</f>
        <v>21676</v>
      </c>
      <c r="S13" s="742">
        <f t="shared" si="7"/>
        <v>20</v>
      </c>
      <c r="T13" s="741">
        <f t="shared" ref="T13:T20" si="34">(D13*C13)*20%</f>
        <v>4335.2</v>
      </c>
      <c r="U13" s="742">
        <f t="shared" si="8"/>
        <v>0</v>
      </c>
      <c r="V13" s="741"/>
      <c r="W13" s="742">
        <f t="shared" si="9"/>
        <v>0</v>
      </c>
      <c r="X13" s="741"/>
      <c r="Y13" s="742">
        <f t="shared" si="10"/>
        <v>0</v>
      </c>
      <c r="Z13" s="741"/>
      <c r="AA13" s="743">
        <f t="shared" si="11"/>
        <v>0</v>
      </c>
      <c r="AB13" s="744">
        <f t="shared" ref="AB13:AB20" si="35">F13+H13+J13+L13+N13+P13+R13+T13+V13+X13+Z13+AA13</f>
        <v>54189.9</v>
      </c>
      <c r="AC13" s="745">
        <v>12</v>
      </c>
      <c r="AD13" s="746">
        <f t="shared" ref="AD13:AD20" si="36">AB13*AC13</f>
        <v>650278.80000000005</v>
      </c>
      <c r="AE13" s="747"/>
      <c r="AF13" s="741"/>
      <c r="AG13" s="746">
        <f t="shared" ref="AG13:AG20" si="37">AD13+AE13+AF13</f>
        <v>650278.80000000005</v>
      </c>
      <c r="AH13" s="746">
        <f t="shared" ref="AH13:AH20" si="38">AG13*0.302</f>
        <v>196384.2</v>
      </c>
      <c r="AI13" s="746">
        <f t="shared" ref="AI13:AI20" si="39">AG13+AH13</f>
        <v>846663</v>
      </c>
      <c r="AK13" s="1044"/>
      <c r="AL13" s="753" t="s">
        <v>852</v>
      </c>
      <c r="AM13" s="737"/>
      <c r="AN13" s="737">
        <v>21676</v>
      </c>
      <c r="AO13" s="738">
        <f t="shared" si="12"/>
        <v>21676</v>
      </c>
      <c r="AP13" s="739">
        <f t="shared" si="13"/>
        <v>0</v>
      </c>
      <c r="AQ13" s="740">
        <f t="shared" ref="AQ13:AS20" si="40">IF($AP13&lt;=0,0,AR13/$AP13*100)</f>
        <v>0</v>
      </c>
      <c r="AR13" s="741"/>
      <c r="AS13" s="740">
        <f t="shared" si="40"/>
        <v>0</v>
      </c>
      <c r="AT13" s="741"/>
      <c r="AU13" s="740">
        <f t="shared" ref="AU13:AU20" si="41">IF($AP13&lt;=0,0,AV13/$AP13*100)</f>
        <v>0</v>
      </c>
      <c r="AV13" s="741"/>
      <c r="AW13" s="740">
        <f t="shared" ref="AW13:AW20" si="42">IF($AP13&lt;=0,0,AX13/$AP13*100)</f>
        <v>0</v>
      </c>
      <c r="AX13" s="741"/>
      <c r="AY13" s="740">
        <f t="shared" ref="AY13:AY20" si="43">IF($AP13&lt;=0,0,AZ13/$AP13*100)</f>
        <v>0</v>
      </c>
      <c r="AZ13" s="741"/>
      <c r="BA13" s="740">
        <f t="shared" ref="BA13:BA20" si="44">IF($AP13&lt;=0,0,BB13/$AP13*100)</f>
        <v>0</v>
      </c>
      <c r="BB13" s="741">
        <v>0</v>
      </c>
      <c r="BC13" s="740">
        <f t="shared" ref="BC13:BC20" si="45">IF($AP13&lt;=0,0,BD13/$AP13*100)</f>
        <v>0</v>
      </c>
      <c r="BD13" s="741"/>
      <c r="BE13" s="740">
        <f t="shared" ref="BE13:BE20" si="46">IF($AP13&lt;=0,0,BF13/$AP13*100)</f>
        <v>0</v>
      </c>
      <c r="BF13" s="741"/>
      <c r="BG13" s="740">
        <f t="shared" ref="BG13:BG20" si="47">IF($AP13&lt;=0,0,BH13/$AP13*100)</f>
        <v>0</v>
      </c>
      <c r="BH13" s="741"/>
      <c r="BI13" s="740">
        <f t="shared" ref="BI13:BI20" si="48">IF($AP13&lt;=0,0,BJ13/$AP13*100)</f>
        <v>0</v>
      </c>
      <c r="BJ13" s="741"/>
      <c r="BK13" s="743">
        <f t="shared" ref="BK13:BK20" si="49">IF(((SUM(AP13:BJ13))&gt;(15279*AM13)),0,((15279*AM13)-(SUM(AP13:BJ13))))</f>
        <v>0</v>
      </c>
      <c r="BL13" s="744">
        <f t="shared" ref="BL13:BL20" si="50">AP13+AR13+AT13+AV13+AX13+AZ13+BB13+BD13+BF13+BH13+BJ13+BK13</f>
        <v>0</v>
      </c>
      <c r="BM13" s="745">
        <v>12</v>
      </c>
      <c r="BN13" s="746">
        <f t="shared" ref="BN13:BN20" si="51">BL13*BM13</f>
        <v>0</v>
      </c>
      <c r="BO13" s="747"/>
      <c r="BP13" s="741"/>
      <c r="BQ13" s="746">
        <f t="shared" ref="BQ13:BQ20" si="52">BN13+BO13+BP13</f>
        <v>0</v>
      </c>
      <c r="BR13" s="746">
        <f t="shared" ref="BR13:BR20" si="53">BQ13*0.302</f>
        <v>0</v>
      </c>
      <c r="BS13" s="746">
        <f t="shared" ref="BS13:BS20" si="54">BQ13+BR13</f>
        <v>0</v>
      </c>
      <c r="BU13" s="1044"/>
      <c r="BV13" s="753" t="s">
        <v>852</v>
      </c>
      <c r="BW13" s="736"/>
      <c r="BX13" s="737">
        <v>21676</v>
      </c>
      <c r="BY13" s="738">
        <f t="shared" si="14"/>
        <v>21676</v>
      </c>
      <c r="BZ13" s="739">
        <f t="shared" si="15"/>
        <v>0</v>
      </c>
      <c r="CA13" s="740">
        <f t="shared" ref="CA13:CC20" si="55">IF($BZ13&lt;=0,0,CB13/$BZ13*100)</f>
        <v>0</v>
      </c>
      <c r="CB13" s="741"/>
      <c r="CC13" s="740">
        <f t="shared" si="55"/>
        <v>0</v>
      </c>
      <c r="CD13" s="741"/>
      <c r="CE13" s="740">
        <f t="shared" ref="CE13:CE20" si="56">IF($BZ13&lt;=0,0,CF13/$BZ13*100)</f>
        <v>0</v>
      </c>
      <c r="CF13" s="741"/>
      <c r="CG13" s="740">
        <f t="shared" ref="CG13:CG20" si="57">IF($BZ13&lt;=0,0,CH13/$BZ13*100)</f>
        <v>0</v>
      </c>
      <c r="CH13" s="741"/>
      <c r="CI13" s="740">
        <f t="shared" ref="CI13:CI20" si="58">IF($BZ13&lt;=0,0,CJ13/$BZ13*100)</f>
        <v>0</v>
      </c>
      <c r="CJ13" s="741"/>
      <c r="CK13" s="740">
        <f t="shared" ref="CK13:CK20" si="59">IF($BZ13&lt;=0,0,CL13/$BZ13*100)</f>
        <v>0</v>
      </c>
      <c r="CL13" s="741"/>
      <c r="CM13" s="740">
        <f t="shared" ref="CM13:CM20" si="60">IF($BZ13&lt;=0,0,CN13/$BZ13*100)</f>
        <v>0</v>
      </c>
      <c r="CN13" s="741"/>
      <c r="CO13" s="740">
        <f t="shared" ref="CO13:CO20" si="61">IF($BZ13&lt;=0,0,CP13/$BZ13*100)</f>
        <v>0</v>
      </c>
      <c r="CP13" s="741"/>
      <c r="CQ13" s="740">
        <f t="shared" ref="CQ13:CQ20" si="62">IF($BZ13&lt;=0,0,CR13/$BZ13*100)</f>
        <v>0</v>
      </c>
      <c r="CR13" s="741"/>
      <c r="CS13" s="740">
        <f t="shared" ref="CS13:CS20" si="63">IF($BZ13&lt;=0,0,CT13/$BZ13*100)</f>
        <v>0</v>
      </c>
      <c r="CT13" s="741"/>
      <c r="CU13" s="743">
        <f t="shared" ref="CU13:CU20" si="64">IF(((SUM(BZ13:CT13))&gt;(15279*BW13)),0,((15279*BW13)-(SUM(BZ13:CT13))))</f>
        <v>0</v>
      </c>
      <c r="CV13" s="744">
        <f t="shared" ref="CV13:CV20" si="65">BZ13+CB13+CD13+CF13+CH13+CJ13+CL13+CN13+CP13+CR13+CT13+CU13</f>
        <v>0</v>
      </c>
      <c r="CW13" s="745">
        <v>12</v>
      </c>
      <c r="CX13" s="746">
        <f t="shared" ref="CX13:CX20" si="66">CV13*CW13</f>
        <v>0</v>
      </c>
      <c r="CY13" s="747"/>
      <c r="CZ13" s="741"/>
      <c r="DA13" s="746">
        <f t="shared" ref="DA13:DA20" si="67">CX13+CY13+CZ13</f>
        <v>0</v>
      </c>
      <c r="DB13" s="746">
        <f t="shared" ref="DB13:DB20" si="68">DA13*0.302</f>
        <v>0</v>
      </c>
      <c r="DC13" s="746">
        <f t="shared" ref="DC13:DC20" si="69">DA13+DB13</f>
        <v>0</v>
      </c>
      <c r="DD13" s="750"/>
      <c r="DE13" s="1044"/>
      <c r="DF13" s="753" t="s">
        <v>852</v>
      </c>
      <c r="DG13" s="736"/>
      <c r="DH13" s="737">
        <v>21676</v>
      </c>
      <c r="DI13" s="738">
        <f t="shared" si="16"/>
        <v>21676</v>
      </c>
      <c r="DJ13" s="739">
        <f t="shared" si="17"/>
        <v>0</v>
      </c>
      <c r="DK13" s="740">
        <f t="shared" ref="DK13:DM20" si="70">IF($DJ13&lt;=0,0,DL13/$DJ13*100)</f>
        <v>0</v>
      </c>
      <c r="DL13" s="741"/>
      <c r="DM13" s="740">
        <f t="shared" si="70"/>
        <v>0</v>
      </c>
      <c r="DN13" s="741"/>
      <c r="DO13" s="740">
        <f t="shared" ref="DO13:DO20" si="71">IF($DJ13&lt;=0,0,DP13/$DJ13*100)</f>
        <v>0</v>
      </c>
      <c r="DP13" s="741"/>
      <c r="DQ13" s="740">
        <f t="shared" ref="DQ13:DQ20" si="72">IF($DJ13&lt;=0,0,DR13/$DJ13*100)</f>
        <v>0</v>
      </c>
      <c r="DR13" s="741"/>
      <c r="DS13" s="740">
        <f t="shared" ref="DS13:DS20" si="73">IF($DJ13&lt;=0,0,DT13/$DJ13*100)</f>
        <v>0</v>
      </c>
      <c r="DT13" s="741"/>
      <c r="DU13" s="740">
        <f t="shared" ref="DU13:DU20" si="74">IF($DJ13&lt;=0,0,DV13/$DJ13*100)</f>
        <v>0</v>
      </c>
      <c r="DV13" s="741"/>
      <c r="DW13" s="740"/>
      <c r="DX13" s="741"/>
      <c r="DY13" s="740">
        <f t="shared" ref="DY13:DY20" si="75">IF($DJ13&lt;=0,0,DZ13/$DJ13*100)</f>
        <v>0</v>
      </c>
      <c r="DZ13" s="741"/>
      <c r="EA13" s="740">
        <f t="shared" ref="EA13:EA20" si="76">IF($DJ13&lt;=0,0,EB13/$DJ13*100)</f>
        <v>0</v>
      </c>
      <c r="EB13" s="741"/>
      <c r="EC13" s="740">
        <f t="shared" ref="EC13:EC20" si="77">IF($DJ13&lt;=0,0,ED13/$DJ13*100)</f>
        <v>0</v>
      </c>
      <c r="ED13" s="741"/>
      <c r="EE13" s="743">
        <f t="shared" si="18"/>
        <v>0</v>
      </c>
      <c r="EF13" s="744">
        <f t="shared" ref="EF13:EF20" si="78">DJ13+DL13+DN13+DP13+DR13+DT13+DV13+DX13+DZ13+EB13+ED13+EE13</f>
        <v>0</v>
      </c>
      <c r="EG13" s="745">
        <v>12</v>
      </c>
      <c r="EH13" s="746">
        <f t="shared" ref="EH13:EH20" si="79">EF13*EG13</f>
        <v>0</v>
      </c>
      <c r="EI13" s="747"/>
      <c r="EJ13" s="741"/>
      <c r="EK13" s="746">
        <f t="shared" ref="EK13:EK20" si="80">EH13+EI13+EJ13</f>
        <v>0</v>
      </c>
      <c r="EL13" s="746">
        <f t="shared" ref="EL13:EL20" si="81">EK13*0.302</f>
        <v>0</v>
      </c>
      <c r="EM13" s="746">
        <f t="shared" ref="EM13:EM20" si="82">EK13+EL13</f>
        <v>0</v>
      </c>
      <c r="EO13" s="1044"/>
      <c r="EP13" s="753" t="s">
        <v>852</v>
      </c>
      <c r="EQ13" s="736"/>
      <c r="ER13" s="737">
        <v>21676</v>
      </c>
      <c r="ES13" s="738">
        <f t="shared" si="19"/>
        <v>21676</v>
      </c>
      <c r="ET13" s="739">
        <f t="shared" si="20"/>
        <v>0</v>
      </c>
      <c r="EU13" s="740">
        <f t="shared" ref="EU13:EW20" si="83">IF($ET13&lt;=0,0,EV13/$ET13*100)</f>
        <v>0</v>
      </c>
      <c r="EV13" s="741"/>
      <c r="EW13" s="740">
        <f t="shared" si="83"/>
        <v>0</v>
      </c>
      <c r="EX13" s="741"/>
      <c r="EY13" s="740">
        <f t="shared" ref="EY13:EY20" si="84">IF($ET13&lt;=0,0,EZ13/$ET13*100)</f>
        <v>0</v>
      </c>
      <c r="EZ13" s="741"/>
      <c r="FA13" s="740">
        <f t="shared" ref="FA13:FA20" si="85">IF($ET13&lt;=0,0,FB13/$ET13*100)</f>
        <v>0</v>
      </c>
      <c r="FB13" s="741"/>
      <c r="FC13" s="740">
        <f t="shared" ref="FC13:FC20" si="86">IF($ET13&lt;=0,0,FD13/$ET13*100)</f>
        <v>0</v>
      </c>
      <c r="FD13" s="741"/>
      <c r="FE13" s="740">
        <f t="shared" ref="FE13:FE20" si="87">IF($ET13&lt;=0,0,FF13/$ET13*100)</f>
        <v>0</v>
      </c>
      <c r="FF13" s="741"/>
      <c r="FG13" s="740">
        <f t="shared" ref="FG13:FG20" si="88">IF($ET13&lt;=0,0,FH13/$ET13*100)</f>
        <v>0</v>
      </c>
      <c r="FH13" s="741"/>
      <c r="FI13" s="740">
        <f t="shared" ref="FI13:FI20" si="89">IF($ET13&lt;=0,0,FJ13/$ET13*100)</f>
        <v>0</v>
      </c>
      <c r="FJ13" s="741"/>
      <c r="FK13" s="740">
        <f t="shared" ref="FK13:FK20" si="90">IF($ET13&lt;=0,0,FL13/$ET13*100)</f>
        <v>0</v>
      </c>
      <c r="FL13" s="741"/>
      <c r="FM13" s="740">
        <f t="shared" ref="FM13:FM20" si="91">IF($ET13&lt;=0,0,FN13/$ET13*100)</f>
        <v>0</v>
      </c>
      <c r="FN13" s="741"/>
      <c r="FO13" s="743">
        <f t="shared" ref="FO13:FO20" si="92">IF(((SUM(ET13:FN13))&gt;(15279*EQ13)),0,((15279*EQ13)-(SUM(ET13:FN13))))</f>
        <v>0</v>
      </c>
      <c r="FP13" s="744">
        <f t="shared" ref="FP13:FP20" si="93">ET13+EV13+EX13+EZ13+FB13+FD13+FF13+FH13+FJ13+FL13+FN13+FO13</f>
        <v>0</v>
      </c>
      <c r="FQ13" s="745">
        <v>12</v>
      </c>
      <c r="FR13" s="746">
        <f t="shared" ref="FR13:FR20" si="94">FP13*FQ13</f>
        <v>0</v>
      </c>
      <c r="FS13" s="747"/>
      <c r="FT13" s="741"/>
      <c r="FU13" s="746">
        <f t="shared" ref="FU13:FU20" si="95">FR13+FS13+FT13</f>
        <v>0</v>
      </c>
      <c r="FV13" s="746">
        <f t="shared" ref="FV13:FV20" si="96">FU13*0.302</f>
        <v>0</v>
      </c>
      <c r="FW13" s="746">
        <f t="shared" ref="FW13:FW20" si="97">FU13+FV13</f>
        <v>0</v>
      </c>
      <c r="FY13" s="1044"/>
      <c r="FZ13" s="753" t="s">
        <v>852</v>
      </c>
      <c r="GA13" s="737">
        <f t="shared" ref="GA13:GA20" si="98">C13+AM13+BW13+DG13+EQ13</f>
        <v>1</v>
      </c>
      <c r="GB13" s="737">
        <v>21676</v>
      </c>
      <c r="GC13" s="738">
        <f t="shared" si="21"/>
        <v>21676</v>
      </c>
      <c r="GD13" s="743">
        <f>F13+AP13+BZ13+DJ13+ET13</f>
        <v>21676</v>
      </c>
      <c r="GE13" s="743"/>
      <c r="GF13" s="737">
        <f t="shared" si="23"/>
        <v>0</v>
      </c>
      <c r="GG13" s="743"/>
      <c r="GH13" s="737">
        <f t="shared" si="24"/>
        <v>0</v>
      </c>
      <c r="GI13" s="743"/>
      <c r="GJ13" s="737">
        <f t="shared" si="25"/>
        <v>2167.5</v>
      </c>
      <c r="GK13" s="743"/>
      <c r="GL13" s="737">
        <f t="shared" si="26"/>
        <v>4335.2</v>
      </c>
      <c r="GM13" s="743"/>
      <c r="GN13" s="737">
        <f t="shared" si="27"/>
        <v>0</v>
      </c>
      <c r="GO13" s="743"/>
      <c r="GP13" s="737">
        <f t="shared" si="28"/>
        <v>21676</v>
      </c>
      <c r="GQ13" s="743"/>
      <c r="GR13" s="737">
        <f t="shared" si="29"/>
        <v>4335.2</v>
      </c>
      <c r="GS13" s="743"/>
      <c r="GT13" s="737">
        <f t="shared" si="30"/>
        <v>0</v>
      </c>
      <c r="GU13" s="743"/>
      <c r="GV13" s="737">
        <f t="shared" si="31"/>
        <v>0</v>
      </c>
      <c r="GW13" s="743"/>
      <c r="GX13" s="737">
        <f t="shared" si="32"/>
        <v>0</v>
      </c>
      <c r="GY13" s="743">
        <f t="shared" si="32"/>
        <v>0</v>
      </c>
      <c r="GZ13" s="744">
        <f t="shared" ref="GZ13:GZ20" si="99">GD13+GF13+GH13+GJ13+GL13+GN13+GP13+GR13+GT13+GV13+GX13+GY13</f>
        <v>54189.9</v>
      </c>
      <c r="HA13" s="745">
        <v>12</v>
      </c>
      <c r="HB13" s="746">
        <f t="shared" ref="HB13:HB20" si="100">GZ13*HA13</f>
        <v>650278.80000000005</v>
      </c>
      <c r="HC13" s="737">
        <f t="shared" si="33"/>
        <v>0</v>
      </c>
      <c r="HD13" s="737">
        <f t="shared" si="33"/>
        <v>0</v>
      </c>
      <c r="HE13" s="746">
        <f t="shared" ref="HE13:HE20" si="101">HB13+HC13+HD13</f>
        <v>650278.80000000005</v>
      </c>
      <c r="HF13" s="746">
        <f t="shared" ref="HF13:HF20" si="102">HE13*0.302</f>
        <v>196384.2</v>
      </c>
      <c r="HG13" s="746">
        <f t="shared" ref="HG13:HG20" si="103">HE13+HF13</f>
        <v>846663</v>
      </c>
    </row>
    <row r="14" spans="1:215" ht="24" hidden="1" x14ac:dyDescent="0.25">
      <c r="A14" s="1044"/>
      <c r="B14" s="754" t="s">
        <v>529</v>
      </c>
      <c r="C14" s="737"/>
      <c r="D14" s="737">
        <v>21676</v>
      </c>
      <c r="E14" s="738">
        <f t="shared" si="0"/>
        <v>21676</v>
      </c>
      <c r="F14" s="739">
        <f t="shared" si="1"/>
        <v>0</v>
      </c>
      <c r="G14" s="740">
        <f>IF($F14&lt;=0,0,H14/$F14*100)</f>
        <v>0</v>
      </c>
      <c r="H14" s="741"/>
      <c r="I14" s="742">
        <f>IF($F14&lt;=0,0,J14/$F14*100)</f>
        <v>0</v>
      </c>
      <c r="J14" s="741"/>
      <c r="K14" s="742">
        <f>IF($F14&lt;=0,0,L14/$F14*100)</f>
        <v>0</v>
      </c>
      <c r="L14" s="741"/>
      <c r="M14" s="742">
        <f>IF($F14&lt;=0,0,N14/$F14*100)</f>
        <v>0</v>
      </c>
      <c r="N14" s="741"/>
      <c r="O14" s="742">
        <f>IF($F14&lt;=0,0,P14/$F14*100)</f>
        <v>0</v>
      </c>
      <c r="P14" s="741"/>
      <c r="Q14" s="742">
        <f>IF($F14&lt;=0,0,R14/$F14*100)</f>
        <v>0</v>
      </c>
      <c r="R14" s="741">
        <v>0</v>
      </c>
      <c r="S14" s="742">
        <f>IF($F14&lt;=0,0,T14/$F14*100)</f>
        <v>0</v>
      </c>
      <c r="T14" s="741"/>
      <c r="U14" s="742">
        <f>IF($F14&lt;=0,0,V14/$F14*100)</f>
        <v>0</v>
      </c>
      <c r="V14" s="741"/>
      <c r="W14" s="742">
        <f>IF($F14&lt;=0,0,X14/$F14*100)</f>
        <v>0</v>
      </c>
      <c r="X14" s="741"/>
      <c r="Y14" s="742">
        <f>IF($F14&lt;=0,0,Z14/$F14*100)</f>
        <v>0</v>
      </c>
      <c r="Z14" s="741"/>
      <c r="AA14" s="743">
        <f t="shared" si="11"/>
        <v>0</v>
      </c>
      <c r="AB14" s="744">
        <f t="shared" si="35"/>
        <v>0</v>
      </c>
      <c r="AC14" s="745">
        <v>12</v>
      </c>
      <c r="AD14" s="746">
        <f t="shared" si="36"/>
        <v>0</v>
      </c>
      <c r="AE14" s="747"/>
      <c r="AF14" s="741"/>
      <c r="AG14" s="746">
        <f t="shared" si="37"/>
        <v>0</v>
      </c>
      <c r="AH14" s="746">
        <f t="shared" si="38"/>
        <v>0</v>
      </c>
      <c r="AI14" s="746">
        <f t="shared" si="39"/>
        <v>0</v>
      </c>
      <c r="AK14" s="1044"/>
      <c r="AL14" s="754" t="s">
        <v>529</v>
      </c>
      <c r="AM14" s="737"/>
      <c r="AN14" s="737">
        <v>21676</v>
      </c>
      <c r="AO14" s="738">
        <f t="shared" si="12"/>
        <v>21676</v>
      </c>
      <c r="AP14" s="739">
        <f t="shared" si="13"/>
        <v>0</v>
      </c>
      <c r="AQ14" s="740">
        <f t="shared" si="40"/>
        <v>0</v>
      </c>
      <c r="AR14" s="741"/>
      <c r="AS14" s="740">
        <f t="shared" si="40"/>
        <v>0</v>
      </c>
      <c r="AT14" s="741"/>
      <c r="AU14" s="740">
        <f t="shared" si="41"/>
        <v>0</v>
      </c>
      <c r="AV14" s="741"/>
      <c r="AW14" s="740">
        <f t="shared" si="42"/>
        <v>0</v>
      </c>
      <c r="AX14" s="741"/>
      <c r="AY14" s="740">
        <f t="shared" si="43"/>
        <v>0</v>
      </c>
      <c r="AZ14" s="741"/>
      <c r="BA14" s="740">
        <f t="shared" si="44"/>
        <v>0</v>
      </c>
      <c r="BB14" s="741">
        <v>0</v>
      </c>
      <c r="BC14" s="740">
        <f t="shared" si="45"/>
        <v>0</v>
      </c>
      <c r="BD14" s="741"/>
      <c r="BE14" s="740">
        <f t="shared" si="46"/>
        <v>0</v>
      </c>
      <c r="BF14" s="741"/>
      <c r="BG14" s="740">
        <f t="shared" si="47"/>
        <v>0</v>
      </c>
      <c r="BH14" s="741"/>
      <c r="BI14" s="740">
        <f t="shared" si="48"/>
        <v>0</v>
      </c>
      <c r="BJ14" s="741"/>
      <c r="BK14" s="743">
        <f t="shared" si="49"/>
        <v>0</v>
      </c>
      <c r="BL14" s="744">
        <f t="shared" si="50"/>
        <v>0</v>
      </c>
      <c r="BM14" s="745">
        <v>12</v>
      </c>
      <c r="BN14" s="746">
        <f t="shared" si="51"/>
        <v>0</v>
      </c>
      <c r="BO14" s="747"/>
      <c r="BP14" s="741"/>
      <c r="BQ14" s="746">
        <f t="shared" si="52"/>
        <v>0</v>
      </c>
      <c r="BR14" s="746">
        <f t="shared" si="53"/>
        <v>0</v>
      </c>
      <c r="BS14" s="746">
        <f t="shared" si="54"/>
        <v>0</v>
      </c>
      <c r="BU14" s="1044"/>
      <c r="BV14" s="754" t="s">
        <v>529</v>
      </c>
      <c r="BW14" s="749">
        <v>1</v>
      </c>
      <c r="BX14" s="737">
        <v>21676</v>
      </c>
      <c r="BY14" s="738">
        <f t="shared" si="14"/>
        <v>21676</v>
      </c>
      <c r="BZ14" s="739">
        <f t="shared" si="15"/>
        <v>21676</v>
      </c>
      <c r="CA14" s="740">
        <f t="shared" si="55"/>
        <v>0</v>
      </c>
      <c r="CB14" s="741"/>
      <c r="CC14" s="740">
        <f t="shared" si="55"/>
        <v>0</v>
      </c>
      <c r="CD14" s="741"/>
      <c r="CE14" s="740">
        <f t="shared" si="56"/>
        <v>0</v>
      </c>
      <c r="CF14" s="741"/>
      <c r="CG14" s="740">
        <f t="shared" si="57"/>
        <v>0</v>
      </c>
      <c r="CH14" s="741"/>
      <c r="CI14" s="740">
        <f t="shared" si="58"/>
        <v>0</v>
      </c>
      <c r="CJ14" s="741"/>
      <c r="CK14" s="740">
        <f t="shared" si="59"/>
        <v>10</v>
      </c>
      <c r="CL14" s="741">
        <v>2167.6</v>
      </c>
      <c r="CM14" s="740">
        <f t="shared" si="60"/>
        <v>20</v>
      </c>
      <c r="CN14" s="741">
        <v>4335.2</v>
      </c>
      <c r="CO14" s="740">
        <f t="shared" si="61"/>
        <v>0</v>
      </c>
      <c r="CP14" s="741"/>
      <c r="CQ14" s="740">
        <f t="shared" si="62"/>
        <v>0</v>
      </c>
      <c r="CR14" s="741"/>
      <c r="CS14" s="740">
        <f t="shared" si="63"/>
        <v>0</v>
      </c>
      <c r="CT14" s="741"/>
      <c r="CU14" s="743">
        <f t="shared" si="64"/>
        <v>0</v>
      </c>
      <c r="CV14" s="744">
        <f t="shared" si="65"/>
        <v>28178.799999999999</v>
      </c>
      <c r="CW14" s="745">
        <v>12</v>
      </c>
      <c r="CX14" s="746">
        <f t="shared" si="66"/>
        <v>338145.6</v>
      </c>
      <c r="CY14" s="747"/>
      <c r="CZ14" s="741"/>
      <c r="DA14" s="746">
        <f t="shared" si="67"/>
        <v>338145.6</v>
      </c>
      <c r="DB14" s="746">
        <f t="shared" si="68"/>
        <v>102119.97</v>
      </c>
      <c r="DC14" s="746">
        <f t="shared" si="69"/>
        <v>440265.57</v>
      </c>
      <c r="DD14" s="750"/>
      <c r="DE14" s="1044"/>
      <c r="DF14" s="754" t="s">
        <v>529</v>
      </c>
      <c r="DG14" s="736"/>
      <c r="DH14" s="737">
        <v>21676</v>
      </c>
      <c r="DI14" s="738">
        <f t="shared" si="16"/>
        <v>21676</v>
      </c>
      <c r="DJ14" s="739">
        <f t="shared" si="17"/>
        <v>0</v>
      </c>
      <c r="DK14" s="740">
        <f t="shared" si="70"/>
        <v>0</v>
      </c>
      <c r="DL14" s="741"/>
      <c r="DM14" s="740">
        <f t="shared" si="70"/>
        <v>0</v>
      </c>
      <c r="DN14" s="741"/>
      <c r="DO14" s="740">
        <f t="shared" si="71"/>
        <v>0</v>
      </c>
      <c r="DP14" s="741"/>
      <c r="DQ14" s="740">
        <f t="shared" si="72"/>
        <v>0</v>
      </c>
      <c r="DR14" s="741"/>
      <c r="DS14" s="740">
        <f t="shared" si="73"/>
        <v>0</v>
      </c>
      <c r="DT14" s="741"/>
      <c r="DU14" s="740">
        <f t="shared" si="74"/>
        <v>0</v>
      </c>
      <c r="DV14" s="741"/>
      <c r="DW14" s="740">
        <f t="shared" ref="DW14:DW20" si="104">IF($DJ14&lt;=0,0,DX14/$DJ14*100)</f>
        <v>0</v>
      </c>
      <c r="DX14" s="741"/>
      <c r="DY14" s="740">
        <f t="shared" si="75"/>
        <v>0</v>
      </c>
      <c r="DZ14" s="741"/>
      <c r="EA14" s="740">
        <f t="shared" si="76"/>
        <v>0</v>
      </c>
      <c r="EB14" s="741"/>
      <c r="EC14" s="740">
        <f t="shared" si="77"/>
        <v>0</v>
      </c>
      <c r="ED14" s="741"/>
      <c r="EE14" s="743">
        <f t="shared" si="18"/>
        <v>0</v>
      </c>
      <c r="EF14" s="744">
        <f t="shared" si="78"/>
        <v>0</v>
      </c>
      <c r="EG14" s="745">
        <v>12</v>
      </c>
      <c r="EH14" s="746">
        <f t="shared" si="79"/>
        <v>0</v>
      </c>
      <c r="EI14" s="747"/>
      <c r="EJ14" s="741"/>
      <c r="EK14" s="746">
        <f t="shared" si="80"/>
        <v>0</v>
      </c>
      <c r="EL14" s="746">
        <f t="shared" si="81"/>
        <v>0</v>
      </c>
      <c r="EM14" s="746">
        <f t="shared" si="82"/>
        <v>0</v>
      </c>
      <c r="EO14" s="1044"/>
      <c r="EP14" s="754" t="s">
        <v>529</v>
      </c>
      <c r="EQ14" s="736"/>
      <c r="ER14" s="737">
        <v>21676</v>
      </c>
      <c r="ES14" s="738">
        <f t="shared" si="19"/>
        <v>21676</v>
      </c>
      <c r="ET14" s="739">
        <f t="shared" si="20"/>
        <v>0</v>
      </c>
      <c r="EU14" s="740">
        <f t="shared" si="83"/>
        <v>0</v>
      </c>
      <c r="EV14" s="741"/>
      <c r="EW14" s="740">
        <f t="shared" si="83"/>
        <v>0</v>
      </c>
      <c r="EX14" s="741"/>
      <c r="EY14" s="740">
        <f t="shared" si="84"/>
        <v>0</v>
      </c>
      <c r="EZ14" s="741"/>
      <c r="FA14" s="740">
        <f t="shared" si="85"/>
        <v>0</v>
      </c>
      <c r="FB14" s="741"/>
      <c r="FC14" s="740">
        <f t="shared" si="86"/>
        <v>0</v>
      </c>
      <c r="FD14" s="741"/>
      <c r="FE14" s="740">
        <f t="shared" si="87"/>
        <v>0</v>
      </c>
      <c r="FF14" s="741"/>
      <c r="FG14" s="740">
        <f t="shared" si="88"/>
        <v>0</v>
      </c>
      <c r="FH14" s="741"/>
      <c r="FI14" s="740">
        <f t="shared" si="89"/>
        <v>0</v>
      </c>
      <c r="FJ14" s="741"/>
      <c r="FK14" s="740">
        <f t="shared" si="90"/>
        <v>0</v>
      </c>
      <c r="FL14" s="741"/>
      <c r="FM14" s="740">
        <f t="shared" si="91"/>
        <v>0</v>
      </c>
      <c r="FN14" s="741"/>
      <c r="FO14" s="743"/>
      <c r="FP14" s="744">
        <f t="shared" si="93"/>
        <v>0</v>
      </c>
      <c r="FQ14" s="745">
        <v>12</v>
      </c>
      <c r="FR14" s="746">
        <f t="shared" si="94"/>
        <v>0</v>
      </c>
      <c r="FS14" s="747"/>
      <c r="FT14" s="741"/>
      <c r="FU14" s="746">
        <f t="shared" si="95"/>
        <v>0</v>
      </c>
      <c r="FV14" s="746">
        <f t="shared" si="96"/>
        <v>0</v>
      </c>
      <c r="FW14" s="746">
        <f t="shared" si="97"/>
        <v>0</v>
      </c>
      <c r="FY14" s="1044"/>
      <c r="FZ14" s="754" t="s">
        <v>529</v>
      </c>
      <c r="GA14" s="737">
        <f t="shared" si="98"/>
        <v>1</v>
      </c>
      <c r="GB14" s="737">
        <v>21676</v>
      </c>
      <c r="GC14" s="738">
        <f t="shared" si="21"/>
        <v>21676</v>
      </c>
      <c r="GD14" s="743">
        <f t="shared" ref="GD14:GD20" si="105">F14+AP14+BZ14+DJ14+ET14</f>
        <v>21676</v>
      </c>
      <c r="GE14" s="743"/>
      <c r="GF14" s="737">
        <f t="shared" si="23"/>
        <v>0</v>
      </c>
      <c r="GG14" s="743"/>
      <c r="GH14" s="737">
        <f t="shared" si="24"/>
        <v>0</v>
      </c>
      <c r="GI14" s="743"/>
      <c r="GJ14" s="737">
        <f t="shared" si="25"/>
        <v>0</v>
      </c>
      <c r="GK14" s="743"/>
      <c r="GL14" s="737">
        <f t="shared" si="26"/>
        <v>0</v>
      </c>
      <c r="GM14" s="743"/>
      <c r="GN14" s="737">
        <f t="shared" si="27"/>
        <v>0</v>
      </c>
      <c r="GO14" s="743"/>
      <c r="GP14" s="737">
        <f t="shared" si="28"/>
        <v>2167.6</v>
      </c>
      <c r="GQ14" s="743"/>
      <c r="GR14" s="737">
        <f t="shared" si="29"/>
        <v>4335.2</v>
      </c>
      <c r="GS14" s="743"/>
      <c r="GT14" s="737">
        <f t="shared" si="30"/>
        <v>0</v>
      </c>
      <c r="GU14" s="743"/>
      <c r="GV14" s="737">
        <f t="shared" si="31"/>
        <v>0</v>
      </c>
      <c r="GW14" s="743"/>
      <c r="GX14" s="737">
        <f t="shared" si="32"/>
        <v>0</v>
      </c>
      <c r="GY14" s="743">
        <f t="shared" si="32"/>
        <v>0</v>
      </c>
      <c r="GZ14" s="744">
        <f t="shared" si="99"/>
        <v>28178.799999999999</v>
      </c>
      <c r="HA14" s="745">
        <v>12</v>
      </c>
      <c r="HB14" s="746">
        <f t="shared" si="100"/>
        <v>338145.6</v>
      </c>
      <c r="HC14" s="737">
        <f t="shared" si="33"/>
        <v>0</v>
      </c>
      <c r="HD14" s="737">
        <f t="shared" si="33"/>
        <v>0</v>
      </c>
      <c r="HE14" s="746">
        <f t="shared" si="101"/>
        <v>338145.6</v>
      </c>
      <c r="HF14" s="746">
        <f t="shared" si="102"/>
        <v>102119.97</v>
      </c>
      <c r="HG14" s="746">
        <f t="shared" si="103"/>
        <v>440265.57</v>
      </c>
    </row>
    <row r="15" spans="1:215" ht="25.5" hidden="1" x14ac:dyDescent="0.25">
      <c r="A15" s="1044"/>
      <c r="B15" s="753" t="s">
        <v>853</v>
      </c>
      <c r="C15" s="736">
        <v>1</v>
      </c>
      <c r="D15" s="737">
        <v>21676</v>
      </c>
      <c r="E15" s="738">
        <f t="shared" si="0"/>
        <v>21676</v>
      </c>
      <c r="F15" s="739">
        <f t="shared" si="1"/>
        <v>21676</v>
      </c>
      <c r="G15" s="740">
        <f t="shared" ref="G15:I20" si="106">IF($F15&lt;=0,0,H15/$F15*100)</f>
        <v>0</v>
      </c>
      <c r="H15" s="741"/>
      <c r="I15" s="742">
        <f t="shared" si="106"/>
        <v>0</v>
      </c>
      <c r="J15" s="741"/>
      <c r="K15" s="742">
        <f t="shared" ref="K15:K20" si="107">IF($F15&lt;=0,0,L15/$F15*100)</f>
        <v>0</v>
      </c>
      <c r="L15" s="741"/>
      <c r="M15" s="742">
        <f t="shared" ref="M15:M20" si="108">IF($F15&lt;=0,0,N15/$F15*100)</f>
        <v>5</v>
      </c>
      <c r="N15" s="741">
        <f>D15*5%</f>
        <v>1083.8</v>
      </c>
      <c r="O15" s="742">
        <f t="shared" ref="O15:O20" si="109">IF($F15&lt;=0,0,P15/$F15*100)</f>
        <v>0</v>
      </c>
      <c r="P15" s="741"/>
      <c r="Q15" s="742">
        <f t="shared" ref="Q15:Q20" si="110">IF($F15&lt;=0,0,R15/$F15*100)</f>
        <v>100</v>
      </c>
      <c r="R15" s="741">
        <f t="shared" ref="R15:R18" si="111">D15*100%</f>
        <v>21676</v>
      </c>
      <c r="S15" s="742">
        <f t="shared" ref="S15:S20" si="112">IF($F15&lt;=0,0,T15/$F15*100)</f>
        <v>20</v>
      </c>
      <c r="T15" s="741">
        <f t="shared" si="34"/>
        <v>4335.2</v>
      </c>
      <c r="U15" s="742">
        <f t="shared" ref="U15:U20" si="113">IF($F15&lt;=0,0,V15/$F15*100)</f>
        <v>0</v>
      </c>
      <c r="V15" s="741"/>
      <c r="W15" s="742">
        <f t="shared" ref="W15:W20" si="114">IF($F15&lt;=0,0,X15/$F15*100)</f>
        <v>0</v>
      </c>
      <c r="X15" s="741"/>
      <c r="Y15" s="742">
        <f t="shared" ref="Y15:Y20" si="115">IF($F15&lt;=0,0,Z15/$F15*100)</f>
        <v>0</v>
      </c>
      <c r="Z15" s="741"/>
      <c r="AA15" s="743">
        <f t="shared" si="11"/>
        <v>0</v>
      </c>
      <c r="AB15" s="744">
        <f t="shared" si="35"/>
        <v>48771</v>
      </c>
      <c r="AC15" s="745">
        <v>12</v>
      </c>
      <c r="AD15" s="746">
        <f t="shared" si="36"/>
        <v>585252</v>
      </c>
      <c r="AE15" s="747"/>
      <c r="AF15" s="741"/>
      <c r="AG15" s="746">
        <f t="shared" si="37"/>
        <v>585252</v>
      </c>
      <c r="AH15" s="746">
        <f t="shared" si="38"/>
        <v>176746.1</v>
      </c>
      <c r="AI15" s="746">
        <f t="shared" si="39"/>
        <v>761998.1</v>
      </c>
      <c r="AK15" s="1044"/>
      <c r="AL15" s="753" t="s">
        <v>853</v>
      </c>
      <c r="AM15" s="736"/>
      <c r="AN15" s="737">
        <v>21676</v>
      </c>
      <c r="AO15" s="738">
        <f t="shared" si="12"/>
        <v>21676</v>
      </c>
      <c r="AP15" s="739">
        <f t="shared" si="13"/>
        <v>0</v>
      </c>
      <c r="AQ15" s="740">
        <f t="shared" si="40"/>
        <v>0</v>
      </c>
      <c r="AR15" s="741"/>
      <c r="AS15" s="740">
        <f t="shared" si="40"/>
        <v>0</v>
      </c>
      <c r="AT15" s="741"/>
      <c r="AU15" s="740">
        <f t="shared" si="41"/>
        <v>0</v>
      </c>
      <c r="AV15" s="741"/>
      <c r="AW15" s="740">
        <f t="shared" si="42"/>
        <v>0</v>
      </c>
      <c r="AX15" s="741"/>
      <c r="AY15" s="740">
        <f t="shared" si="43"/>
        <v>0</v>
      </c>
      <c r="AZ15" s="741"/>
      <c r="BA15" s="740">
        <f t="shared" si="44"/>
        <v>0</v>
      </c>
      <c r="BB15" s="741"/>
      <c r="BC15" s="740">
        <f t="shared" si="45"/>
        <v>0</v>
      </c>
      <c r="BD15" s="741"/>
      <c r="BE15" s="740">
        <f t="shared" si="46"/>
        <v>0</v>
      </c>
      <c r="BF15" s="741"/>
      <c r="BG15" s="740">
        <f t="shared" si="47"/>
        <v>0</v>
      </c>
      <c r="BH15" s="741"/>
      <c r="BI15" s="740">
        <f t="shared" si="48"/>
        <v>0</v>
      </c>
      <c r="BJ15" s="741"/>
      <c r="BK15" s="743">
        <f t="shared" si="49"/>
        <v>0</v>
      </c>
      <c r="BL15" s="744">
        <f t="shared" si="50"/>
        <v>0</v>
      </c>
      <c r="BM15" s="745">
        <v>12</v>
      </c>
      <c r="BN15" s="746">
        <f t="shared" si="51"/>
        <v>0</v>
      </c>
      <c r="BO15" s="747"/>
      <c r="BP15" s="741"/>
      <c r="BQ15" s="746">
        <f t="shared" si="52"/>
        <v>0</v>
      </c>
      <c r="BR15" s="746">
        <f t="shared" si="53"/>
        <v>0</v>
      </c>
      <c r="BS15" s="746">
        <f t="shared" si="54"/>
        <v>0</v>
      </c>
      <c r="BU15" s="1044"/>
      <c r="BV15" s="753" t="s">
        <v>853</v>
      </c>
      <c r="BW15" s="736"/>
      <c r="BX15" s="737">
        <v>21676</v>
      </c>
      <c r="BY15" s="738">
        <f t="shared" si="14"/>
        <v>21676</v>
      </c>
      <c r="BZ15" s="739">
        <f t="shared" si="15"/>
        <v>0</v>
      </c>
      <c r="CA15" s="740">
        <f t="shared" si="55"/>
        <v>0</v>
      </c>
      <c r="CB15" s="741"/>
      <c r="CC15" s="740">
        <f t="shared" si="55"/>
        <v>0</v>
      </c>
      <c r="CD15" s="741"/>
      <c r="CE15" s="740">
        <f t="shared" si="56"/>
        <v>0</v>
      </c>
      <c r="CF15" s="741"/>
      <c r="CG15" s="740">
        <f t="shared" si="57"/>
        <v>0</v>
      </c>
      <c r="CH15" s="741"/>
      <c r="CI15" s="740">
        <f t="shared" si="58"/>
        <v>0</v>
      </c>
      <c r="CJ15" s="741"/>
      <c r="CK15" s="740">
        <f t="shared" si="59"/>
        <v>0</v>
      </c>
      <c r="CL15" s="741"/>
      <c r="CM15" s="740">
        <f t="shared" si="60"/>
        <v>0</v>
      </c>
      <c r="CN15" s="741"/>
      <c r="CO15" s="740">
        <f t="shared" si="61"/>
        <v>0</v>
      </c>
      <c r="CP15" s="741"/>
      <c r="CQ15" s="740">
        <f t="shared" si="62"/>
        <v>0</v>
      </c>
      <c r="CR15" s="741"/>
      <c r="CS15" s="740">
        <f t="shared" si="63"/>
        <v>0</v>
      </c>
      <c r="CT15" s="741"/>
      <c r="CU15" s="743">
        <f t="shared" si="64"/>
        <v>0</v>
      </c>
      <c r="CV15" s="744">
        <f t="shared" si="65"/>
        <v>0</v>
      </c>
      <c r="CW15" s="745">
        <v>12</v>
      </c>
      <c r="CX15" s="746">
        <f t="shared" si="66"/>
        <v>0</v>
      </c>
      <c r="CY15" s="747"/>
      <c r="CZ15" s="741"/>
      <c r="DA15" s="746">
        <f t="shared" si="67"/>
        <v>0</v>
      </c>
      <c r="DB15" s="746">
        <f t="shared" si="68"/>
        <v>0</v>
      </c>
      <c r="DC15" s="746">
        <f t="shared" si="69"/>
        <v>0</v>
      </c>
      <c r="DD15" s="750"/>
      <c r="DE15" s="1044"/>
      <c r="DF15" s="753" t="s">
        <v>853</v>
      </c>
      <c r="DG15" s="736"/>
      <c r="DH15" s="737">
        <v>21676</v>
      </c>
      <c r="DI15" s="738">
        <f t="shared" si="16"/>
        <v>21676</v>
      </c>
      <c r="DJ15" s="739">
        <f t="shared" si="17"/>
        <v>0</v>
      </c>
      <c r="DK15" s="740">
        <f t="shared" si="70"/>
        <v>0</v>
      </c>
      <c r="DL15" s="741"/>
      <c r="DM15" s="740">
        <f t="shared" si="70"/>
        <v>0</v>
      </c>
      <c r="DN15" s="741"/>
      <c r="DO15" s="740">
        <f t="shared" si="71"/>
        <v>0</v>
      </c>
      <c r="DP15" s="741"/>
      <c r="DQ15" s="740">
        <f t="shared" si="72"/>
        <v>0</v>
      </c>
      <c r="DR15" s="741"/>
      <c r="DS15" s="740">
        <f t="shared" si="73"/>
        <v>0</v>
      </c>
      <c r="DT15" s="741"/>
      <c r="DU15" s="740">
        <f t="shared" si="74"/>
        <v>0</v>
      </c>
      <c r="DV15" s="741"/>
      <c r="DW15" s="740">
        <f t="shared" si="104"/>
        <v>0</v>
      </c>
      <c r="DX15" s="741"/>
      <c r="DY15" s="740">
        <f t="shared" si="75"/>
        <v>0</v>
      </c>
      <c r="DZ15" s="741"/>
      <c r="EA15" s="740">
        <f t="shared" si="76"/>
        <v>0</v>
      </c>
      <c r="EB15" s="741"/>
      <c r="EC15" s="740">
        <f t="shared" si="77"/>
        <v>0</v>
      </c>
      <c r="ED15" s="741"/>
      <c r="EE15" s="743">
        <f t="shared" si="18"/>
        <v>0</v>
      </c>
      <c r="EF15" s="744">
        <f t="shared" si="78"/>
        <v>0</v>
      </c>
      <c r="EG15" s="745">
        <v>12</v>
      </c>
      <c r="EH15" s="746">
        <f t="shared" si="79"/>
        <v>0</v>
      </c>
      <c r="EI15" s="747"/>
      <c r="EJ15" s="741"/>
      <c r="EK15" s="746">
        <f t="shared" si="80"/>
        <v>0</v>
      </c>
      <c r="EL15" s="746">
        <f t="shared" si="81"/>
        <v>0</v>
      </c>
      <c r="EM15" s="746">
        <f t="shared" si="82"/>
        <v>0</v>
      </c>
      <c r="EO15" s="1044"/>
      <c r="EP15" s="753" t="s">
        <v>853</v>
      </c>
      <c r="EQ15" s="736"/>
      <c r="ER15" s="737">
        <v>21676</v>
      </c>
      <c r="ES15" s="738">
        <f t="shared" si="19"/>
        <v>21676</v>
      </c>
      <c r="ET15" s="739">
        <f t="shared" si="20"/>
        <v>0</v>
      </c>
      <c r="EU15" s="740">
        <f t="shared" si="83"/>
        <v>0</v>
      </c>
      <c r="EV15" s="741"/>
      <c r="EW15" s="740">
        <f t="shared" si="83"/>
        <v>0</v>
      </c>
      <c r="EX15" s="741"/>
      <c r="EY15" s="740">
        <f t="shared" si="84"/>
        <v>0</v>
      </c>
      <c r="EZ15" s="741"/>
      <c r="FA15" s="740">
        <f t="shared" si="85"/>
        <v>0</v>
      </c>
      <c r="FB15" s="741"/>
      <c r="FC15" s="740">
        <f t="shared" si="86"/>
        <v>0</v>
      </c>
      <c r="FD15" s="741"/>
      <c r="FE15" s="740">
        <f t="shared" si="87"/>
        <v>0</v>
      </c>
      <c r="FF15" s="741"/>
      <c r="FG15" s="740">
        <f t="shared" si="88"/>
        <v>0</v>
      </c>
      <c r="FH15" s="741"/>
      <c r="FI15" s="740">
        <f t="shared" si="89"/>
        <v>0</v>
      </c>
      <c r="FJ15" s="741"/>
      <c r="FK15" s="740">
        <f t="shared" si="90"/>
        <v>0</v>
      </c>
      <c r="FL15" s="741"/>
      <c r="FM15" s="740">
        <f t="shared" si="91"/>
        <v>0</v>
      </c>
      <c r="FN15" s="741"/>
      <c r="FO15" s="743">
        <f t="shared" si="92"/>
        <v>0</v>
      </c>
      <c r="FP15" s="744">
        <f t="shared" si="93"/>
        <v>0</v>
      </c>
      <c r="FQ15" s="745">
        <v>12</v>
      </c>
      <c r="FR15" s="746">
        <f t="shared" si="94"/>
        <v>0</v>
      </c>
      <c r="FS15" s="747"/>
      <c r="FT15" s="741"/>
      <c r="FU15" s="746">
        <f t="shared" si="95"/>
        <v>0</v>
      </c>
      <c r="FV15" s="746">
        <f t="shared" si="96"/>
        <v>0</v>
      </c>
      <c r="FW15" s="746">
        <f t="shared" si="97"/>
        <v>0</v>
      </c>
      <c r="FY15" s="1044"/>
      <c r="FZ15" s="753" t="s">
        <v>853</v>
      </c>
      <c r="GA15" s="737">
        <f t="shared" si="98"/>
        <v>1</v>
      </c>
      <c r="GB15" s="737">
        <v>21676</v>
      </c>
      <c r="GC15" s="738">
        <f t="shared" si="21"/>
        <v>21676</v>
      </c>
      <c r="GD15" s="743">
        <f t="shared" si="105"/>
        <v>21676</v>
      </c>
      <c r="GE15" s="743"/>
      <c r="GF15" s="737">
        <f t="shared" si="23"/>
        <v>0</v>
      </c>
      <c r="GG15" s="743"/>
      <c r="GH15" s="737">
        <f t="shared" si="24"/>
        <v>0</v>
      </c>
      <c r="GI15" s="743"/>
      <c r="GJ15" s="737">
        <f t="shared" si="25"/>
        <v>0</v>
      </c>
      <c r="GK15" s="743"/>
      <c r="GL15" s="737">
        <f t="shared" si="26"/>
        <v>1083.8</v>
      </c>
      <c r="GM15" s="743"/>
      <c r="GN15" s="737">
        <f t="shared" si="27"/>
        <v>0</v>
      </c>
      <c r="GO15" s="743"/>
      <c r="GP15" s="737">
        <f t="shared" si="28"/>
        <v>21676</v>
      </c>
      <c r="GQ15" s="743"/>
      <c r="GR15" s="737">
        <f t="shared" si="29"/>
        <v>4335.2</v>
      </c>
      <c r="GS15" s="743"/>
      <c r="GT15" s="737">
        <f t="shared" si="30"/>
        <v>0</v>
      </c>
      <c r="GU15" s="743"/>
      <c r="GV15" s="737">
        <f t="shared" si="31"/>
        <v>0</v>
      </c>
      <c r="GW15" s="743"/>
      <c r="GX15" s="737">
        <f t="shared" si="32"/>
        <v>0</v>
      </c>
      <c r="GY15" s="743">
        <f t="shared" si="32"/>
        <v>0</v>
      </c>
      <c r="GZ15" s="744">
        <f t="shared" si="99"/>
        <v>48771</v>
      </c>
      <c r="HA15" s="745">
        <v>12</v>
      </c>
      <c r="HB15" s="746">
        <f t="shared" si="100"/>
        <v>585252</v>
      </c>
      <c r="HC15" s="737">
        <f t="shared" si="33"/>
        <v>0</v>
      </c>
      <c r="HD15" s="737">
        <f t="shared" si="33"/>
        <v>0</v>
      </c>
      <c r="HE15" s="746">
        <f t="shared" si="101"/>
        <v>585252</v>
      </c>
      <c r="HF15" s="746">
        <f t="shared" si="102"/>
        <v>176746.1</v>
      </c>
      <c r="HG15" s="746">
        <f t="shared" si="103"/>
        <v>761998.1</v>
      </c>
    </row>
    <row r="16" spans="1:215" ht="24" hidden="1" x14ac:dyDescent="0.25">
      <c r="A16" s="1044"/>
      <c r="B16" s="754" t="s">
        <v>416</v>
      </c>
      <c r="C16" s="737"/>
      <c r="D16" s="737">
        <v>21676</v>
      </c>
      <c r="E16" s="738">
        <f t="shared" si="0"/>
        <v>21676</v>
      </c>
      <c r="F16" s="739">
        <f t="shared" si="1"/>
        <v>0</v>
      </c>
      <c r="G16" s="740">
        <f t="shared" si="106"/>
        <v>0</v>
      </c>
      <c r="H16" s="741"/>
      <c r="I16" s="742">
        <f t="shared" si="106"/>
        <v>0</v>
      </c>
      <c r="J16" s="741"/>
      <c r="K16" s="742">
        <f t="shared" si="107"/>
        <v>0</v>
      </c>
      <c r="L16" s="741"/>
      <c r="M16" s="742">
        <f t="shared" si="108"/>
        <v>0</v>
      </c>
      <c r="N16" s="741"/>
      <c r="O16" s="742">
        <f t="shared" si="109"/>
        <v>0</v>
      </c>
      <c r="P16" s="741"/>
      <c r="Q16" s="742">
        <f t="shared" si="110"/>
        <v>0</v>
      </c>
      <c r="R16" s="741">
        <v>0</v>
      </c>
      <c r="S16" s="742">
        <f t="shared" si="112"/>
        <v>0</v>
      </c>
      <c r="T16" s="741"/>
      <c r="U16" s="742">
        <f t="shared" si="113"/>
        <v>0</v>
      </c>
      <c r="V16" s="741"/>
      <c r="W16" s="742">
        <f t="shared" si="114"/>
        <v>0</v>
      </c>
      <c r="X16" s="741"/>
      <c r="Y16" s="742">
        <f t="shared" si="115"/>
        <v>0</v>
      </c>
      <c r="Z16" s="741"/>
      <c r="AA16" s="743">
        <f t="shared" si="11"/>
        <v>0</v>
      </c>
      <c r="AB16" s="744">
        <f t="shared" si="35"/>
        <v>0</v>
      </c>
      <c r="AC16" s="745">
        <v>12</v>
      </c>
      <c r="AD16" s="746">
        <f t="shared" si="36"/>
        <v>0</v>
      </c>
      <c r="AE16" s="747"/>
      <c r="AF16" s="741"/>
      <c r="AG16" s="746">
        <f t="shared" si="37"/>
        <v>0</v>
      </c>
      <c r="AH16" s="746">
        <f t="shared" si="38"/>
        <v>0</v>
      </c>
      <c r="AI16" s="746">
        <f t="shared" si="39"/>
        <v>0</v>
      </c>
      <c r="AK16" s="1044"/>
      <c r="AL16" s="755" t="s">
        <v>30</v>
      </c>
      <c r="AM16" s="748">
        <v>1</v>
      </c>
      <c r="AN16" s="737">
        <v>21676</v>
      </c>
      <c r="AO16" s="738">
        <f t="shared" si="12"/>
        <v>21676</v>
      </c>
      <c r="AP16" s="739">
        <f t="shared" si="13"/>
        <v>21676</v>
      </c>
      <c r="AQ16" s="740">
        <f t="shared" si="40"/>
        <v>0</v>
      </c>
      <c r="AR16" s="741"/>
      <c r="AS16" s="740">
        <f t="shared" si="40"/>
        <v>4</v>
      </c>
      <c r="AT16" s="741">
        <v>867.04</v>
      </c>
      <c r="AU16" s="740">
        <f t="shared" si="41"/>
        <v>10</v>
      </c>
      <c r="AV16" s="741">
        <v>2167.6</v>
      </c>
      <c r="AW16" s="740">
        <f t="shared" si="42"/>
        <v>0</v>
      </c>
      <c r="AX16" s="741"/>
      <c r="AY16" s="740">
        <f t="shared" si="43"/>
        <v>0</v>
      </c>
      <c r="AZ16" s="741"/>
      <c r="BA16" s="740">
        <f t="shared" si="44"/>
        <v>35</v>
      </c>
      <c r="BB16" s="741">
        <v>7586.6</v>
      </c>
      <c r="BC16" s="740">
        <f t="shared" si="45"/>
        <v>20</v>
      </c>
      <c r="BD16" s="741">
        <v>4335.2</v>
      </c>
      <c r="BE16" s="740">
        <f t="shared" si="46"/>
        <v>10</v>
      </c>
      <c r="BF16" s="741">
        <v>2167.6</v>
      </c>
      <c r="BG16" s="740">
        <f t="shared" si="47"/>
        <v>0</v>
      </c>
      <c r="BH16" s="741"/>
      <c r="BI16" s="740">
        <f t="shared" si="48"/>
        <v>0</v>
      </c>
      <c r="BJ16" s="741"/>
      <c r="BK16" s="743">
        <f t="shared" si="49"/>
        <v>0</v>
      </c>
      <c r="BL16" s="744">
        <f t="shared" si="50"/>
        <v>38800.04</v>
      </c>
      <c r="BM16" s="745">
        <v>12</v>
      </c>
      <c r="BN16" s="746">
        <f t="shared" si="51"/>
        <v>465600.48</v>
      </c>
      <c r="BO16" s="747"/>
      <c r="BP16" s="741"/>
      <c r="BQ16" s="746">
        <f t="shared" si="52"/>
        <v>465600.48</v>
      </c>
      <c r="BR16" s="746">
        <f t="shared" si="53"/>
        <v>140611.34</v>
      </c>
      <c r="BS16" s="746">
        <f t="shared" si="54"/>
        <v>606211.81999999995</v>
      </c>
      <c r="BU16" s="1044"/>
      <c r="BV16" s="754" t="s">
        <v>416</v>
      </c>
      <c r="BW16" s="749">
        <v>1</v>
      </c>
      <c r="BX16" s="737">
        <v>21676</v>
      </c>
      <c r="BY16" s="738">
        <f t="shared" si="14"/>
        <v>21676</v>
      </c>
      <c r="BZ16" s="739">
        <f t="shared" si="15"/>
        <v>21676</v>
      </c>
      <c r="CA16" s="740">
        <f t="shared" si="55"/>
        <v>0</v>
      </c>
      <c r="CB16" s="741"/>
      <c r="CC16" s="740">
        <f t="shared" si="55"/>
        <v>0</v>
      </c>
      <c r="CD16" s="741"/>
      <c r="CE16" s="740">
        <f t="shared" si="56"/>
        <v>0</v>
      </c>
      <c r="CF16" s="741"/>
      <c r="CG16" s="740">
        <f t="shared" si="57"/>
        <v>0</v>
      </c>
      <c r="CH16" s="741"/>
      <c r="CI16" s="740">
        <f t="shared" si="58"/>
        <v>0</v>
      </c>
      <c r="CJ16" s="741"/>
      <c r="CK16" s="740">
        <f t="shared" si="59"/>
        <v>0</v>
      </c>
      <c r="CL16" s="741">
        <v>0</v>
      </c>
      <c r="CM16" s="740">
        <f t="shared" si="60"/>
        <v>20</v>
      </c>
      <c r="CN16" s="741">
        <v>4335.2</v>
      </c>
      <c r="CO16" s="740">
        <f t="shared" si="61"/>
        <v>10</v>
      </c>
      <c r="CP16" s="741">
        <v>2167.6</v>
      </c>
      <c r="CQ16" s="740">
        <f t="shared" si="62"/>
        <v>0</v>
      </c>
      <c r="CR16" s="741"/>
      <c r="CS16" s="740">
        <f t="shared" si="63"/>
        <v>0</v>
      </c>
      <c r="CT16" s="741"/>
      <c r="CU16" s="743">
        <f t="shared" si="64"/>
        <v>0</v>
      </c>
      <c r="CV16" s="744">
        <f t="shared" si="65"/>
        <v>28178.799999999999</v>
      </c>
      <c r="CW16" s="745">
        <v>12</v>
      </c>
      <c r="CX16" s="746">
        <f t="shared" si="66"/>
        <v>338145.6</v>
      </c>
      <c r="CY16" s="747"/>
      <c r="CZ16" s="741"/>
      <c r="DA16" s="746">
        <f t="shared" si="67"/>
        <v>338145.6</v>
      </c>
      <c r="DB16" s="746">
        <f t="shared" si="68"/>
        <v>102119.97</v>
      </c>
      <c r="DC16" s="746">
        <f t="shared" si="69"/>
        <v>440265.57</v>
      </c>
      <c r="DD16" s="750"/>
      <c r="DE16" s="1044"/>
      <c r="DF16" s="756" t="s">
        <v>416</v>
      </c>
      <c r="DG16" s="751">
        <v>1</v>
      </c>
      <c r="DH16" s="737">
        <v>21676</v>
      </c>
      <c r="DI16" s="738">
        <f t="shared" si="16"/>
        <v>21676</v>
      </c>
      <c r="DJ16" s="739">
        <f t="shared" si="17"/>
        <v>21676</v>
      </c>
      <c r="DK16" s="740">
        <f t="shared" si="70"/>
        <v>0</v>
      </c>
      <c r="DL16" s="741"/>
      <c r="DM16" s="740">
        <f t="shared" si="70"/>
        <v>0</v>
      </c>
      <c r="DN16" s="741"/>
      <c r="DO16" s="740">
        <f t="shared" si="71"/>
        <v>0</v>
      </c>
      <c r="DP16" s="741"/>
      <c r="DQ16" s="740">
        <f t="shared" si="72"/>
        <v>0</v>
      </c>
      <c r="DR16" s="741"/>
      <c r="DS16" s="740">
        <f t="shared" si="73"/>
        <v>0</v>
      </c>
      <c r="DT16" s="741"/>
      <c r="DU16" s="740">
        <f t="shared" si="74"/>
        <v>3.5</v>
      </c>
      <c r="DV16" s="741">
        <v>758.66</v>
      </c>
      <c r="DW16" s="740">
        <f t="shared" si="104"/>
        <v>20</v>
      </c>
      <c r="DX16" s="741">
        <v>4335.2</v>
      </c>
      <c r="DY16" s="740">
        <f t="shared" si="75"/>
        <v>0</v>
      </c>
      <c r="DZ16" s="741"/>
      <c r="EA16" s="740">
        <f t="shared" si="76"/>
        <v>0</v>
      </c>
      <c r="EB16" s="741"/>
      <c r="EC16" s="740">
        <f t="shared" si="77"/>
        <v>0</v>
      </c>
      <c r="ED16" s="741"/>
      <c r="EE16" s="743">
        <f>IF(((SUM(DJ16:ED16))&gt;(15279*DG16)),0,((15279*DG16)-(SUM(DJ16:ED16))))</f>
        <v>0</v>
      </c>
      <c r="EF16" s="744">
        <f t="shared" si="78"/>
        <v>26769.86</v>
      </c>
      <c r="EG16" s="745">
        <v>12</v>
      </c>
      <c r="EH16" s="746">
        <f t="shared" si="79"/>
        <v>321238.32</v>
      </c>
      <c r="EI16" s="747"/>
      <c r="EJ16" s="741"/>
      <c r="EK16" s="746">
        <f t="shared" si="80"/>
        <v>321238.32</v>
      </c>
      <c r="EL16" s="746">
        <f t="shared" si="81"/>
        <v>97013.97</v>
      </c>
      <c r="EM16" s="746">
        <f t="shared" si="82"/>
        <v>418252.29</v>
      </c>
      <c r="EO16" s="1044"/>
      <c r="EP16" s="752" t="s">
        <v>416</v>
      </c>
      <c r="EQ16" s="737">
        <v>0.5</v>
      </c>
      <c r="ER16" s="737">
        <v>21676</v>
      </c>
      <c r="ES16" s="738">
        <f t="shared" si="19"/>
        <v>21676</v>
      </c>
      <c r="ET16" s="739">
        <f t="shared" si="20"/>
        <v>10838</v>
      </c>
      <c r="EU16" s="740">
        <f t="shared" si="83"/>
        <v>0</v>
      </c>
      <c r="EV16" s="741"/>
      <c r="EW16" s="740">
        <f t="shared" si="83"/>
        <v>0</v>
      </c>
      <c r="EX16" s="741"/>
      <c r="EY16" s="740">
        <f t="shared" si="84"/>
        <v>0</v>
      </c>
      <c r="EZ16" s="741"/>
      <c r="FA16" s="740">
        <f t="shared" si="85"/>
        <v>0</v>
      </c>
      <c r="FB16" s="741"/>
      <c r="FC16" s="740">
        <f t="shared" si="86"/>
        <v>0</v>
      </c>
      <c r="FD16" s="741"/>
      <c r="FE16" s="740">
        <f t="shared" si="87"/>
        <v>25</v>
      </c>
      <c r="FF16" s="741">
        <v>2709.5</v>
      </c>
      <c r="FG16" s="740">
        <f t="shared" si="88"/>
        <v>20</v>
      </c>
      <c r="FH16" s="741">
        <v>2167.6</v>
      </c>
      <c r="FI16" s="740">
        <f t="shared" si="89"/>
        <v>0</v>
      </c>
      <c r="FJ16" s="741"/>
      <c r="FK16" s="740">
        <f t="shared" si="90"/>
        <v>0</v>
      </c>
      <c r="FL16" s="741"/>
      <c r="FM16" s="740">
        <f t="shared" si="91"/>
        <v>0</v>
      </c>
      <c r="FN16" s="741"/>
      <c r="FO16" s="743">
        <f t="shared" si="92"/>
        <v>0</v>
      </c>
      <c r="FP16" s="744">
        <f t="shared" si="93"/>
        <v>15715.1</v>
      </c>
      <c r="FQ16" s="745">
        <v>12</v>
      </c>
      <c r="FR16" s="746">
        <f t="shared" si="94"/>
        <v>188581.2</v>
      </c>
      <c r="FS16" s="747"/>
      <c r="FT16" s="741"/>
      <c r="FU16" s="746">
        <f t="shared" si="95"/>
        <v>188581.2</v>
      </c>
      <c r="FV16" s="746">
        <f t="shared" si="96"/>
        <v>56951.519999999997</v>
      </c>
      <c r="FW16" s="746">
        <f t="shared" si="97"/>
        <v>245532.72</v>
      </c>
      <c r="FY16" s="1044"/>
      <c r="FZ16" s="752" t="s">
        <v>416</v>
      </c>
      <c r="GA16" s="737">
        <f t="shared" si="98"/>
        <v>3.5</v>
      </c>
      <c r="GB16" s="737">
        <v>21676</v>
      </c>
      <c r="GC16" s="738">
        <f t="shared" si="21"/>
        <v>21676</v>
      </c>
      <c r="GD16" s="743">
        <f t="shared" si="105"/>
        <v>75866</v>
      </c>
      <c r="GE16" s="743"/>
      <c r="GF16" s="737">
        <f t="shared" si="23"/>
        <v>0</v>
      </c>
      <c r="GG16" s="743"/>
      <c r="GH16" s="737">
        <f t="shared" si="24"/>
        <v>867.04</v>
      </c>
      <c r="GI16" s="743"/>
      <c r="GJ16" s="737">
        <f t="shared" si="25"/>
        <v>2167.6</v>
      </c>
      <c r="GK16" s="743"/>
      <c r="GL16" s="737">
        <f t="shared" si="26"/>
        <v>0</v>
      </c>
      <c r="GM16" s="743"/>
      <c r="GN16" s="737">
        <f t="shared" si="27"/>
        <v>0</v>
      </c>
      <c r="GO16" s="743"/>
      <c r="GP16" s="737">
        <f t="shared" si="28"/>
        <v>11054.76</v>
      </c>
      <c r="GQ16" s="743"/>
      <c r="GR16" s="737">
        <f t="shared" si="29"/>
        <v>15173.2</v>
      </c>
      <c r="GS16" s="743"/>
      <c r="GT16" s="737">
        <f t="shared" si="30"/>
        <v>4335.2</v>
      </c>
      <c r="GU16" s="743"/>
      <c r="GV16" s="737">
        <f t="shared" si="31"/>
        <v>0</v>
      </c>
      <c r="GW16" s="743"/>
      <c r="GX16" s="737">
        <f t="shared" si="32"/>
        <v>0</v>
      </c>
      <c r="GY16" s="743">
        <f t="shared" si="32"/>
        <v>0</v>
      </c>
      <c r="GZ16" s="744">
        <f t="shared" si="99"/>
        <v>109463.8</v>
      </c>
      <c r="HA16" s="745">
        <v>12</v>
      </c>
      <c r="HB16" s="746">
        <f t="shared" si="100"/>
        <v>1313565.6000000001</v>
      </c>
      <c r="HC16" s="737">
        <f t="shared" si="33"/>
        <v>0</v>
      </c>
      <c r="HD16" s="737">
        <f t="shared" si="33"/>
        <v>0</v>
      </c>
      <c r="HE16" s="746">
        <f t="shared" si="101"/>
        <v>1313565.6000000001</v>
      </c>
      <c r="HF16" s="746">
        <f t="shared" si="102"/>
        <v>396696.81</v>
      </c>
      <c r="HG16" s="746">
        <f t="shared" si="103"/>
        <v>1710262.41</v>
      </c>
    </row>
    <row r="17" spans="1:215" ht="24" hidden="1" x14ac:dyDescent="0.25">
      <c r="A17" s="1044"/>
      <c r="B17" s="754" t="s">
        <v>530</v>
      </c>
      <c r="C17" s="737"/>
      <c r="D17" s="737">
        <v>21676</v>
      </c>
      <c r="E17" s="738">
        <f t="shared" si="0"/>
        <v>21676</v>
      </c>
      <c r="F17" s="739">
        <f t="shared" si="1"/>
        <v>0</v>
      </c>
      <c r="G17" s="740">
        <f t="shared" si="106"/>
        <v>0</v>
      </c>
      <c r="H17" s="741"/>
      <c r="I17" s="742">
        <f t="shared" si="106"/>
        <v>0</v>
      </c>
      <c r="J17" s="741"/>
      <c r="K17" s="742">
        <f t="shared" si="107"/>
        <v>0</v>
      </c>
      <c r="L17" s="741"/>
      <c r="M17" s="742">
        <f t="shared" si="108"/>
        <v>0</v>
      </c>
      <c r="N17" s="741"/>
      <c r="O17" s="742">
        <f t="shared" si="109"/>
        <v>0</v>
      </c>
      <c r="P17" s="741"/>
      <c r="Q17" s="742">
        <f t="shared" si="110"/>
        <v>0</v>
      </c>
      <c r="R17" s="741">
        <v>0</v>
      </c>
      <c r="S17" s="742">
        <f t="shared" si="112"/>
        <v>0</v>
      </c>
      <c r="T17" s="741"/>
      <c r="U17" s="742">
        <f t="shared" si="113"/>
        <v>0</v>
      </c>
      <c r="V17" s="741"/>
      <c r="W17" s="742">
        <f t="shared" si="114"/>
        <v>0</v>
      </c>
      <c r="X17" s="741"/>
      <c r="Y17" s="742">
        <f t="shared" si="115"/>
        <v>0</v>
      </c>
      <c r="Z17" s="741"/>
      <c r="AA17" s="743">
        <f t="shared" si="11"/>
        <v>0</v>
      </c>
      <c r="AB17" s="744">
        <f t="shared" si="35"/>
        <v>0</v>
      </c>
      <c r="AC17" s="745">
        <v>12</v>
      </c>
      <c r="AD17" s="746">
        <f t="shared" si="36"/>
        <v>0</v>
      </c>
      <c r="AE17" s="747"/>
      <c r="AF17" s="741"/>
      <c r="AG17" s="746">
        <f t="shared" si="37"/>
        <v>0</v>
      </c>
      <c r="AH17" s="746">
        <f t="shared" si="38"/>
        <v>0</v>
      </c>
      <c r="AI17" s="746">
        <f t="shared" si="39"/>
        <v>0</v>
      </c>
      <c r="AK17" s="1044"/>
      <c r="AL17" s="754" t="s">
        <v>530</v>
      </c>
      <c r="AM17" s="737"/>
      <c r="AN17" s="737">
        <v>21676</v>
      </c>
      <c r="AO17" s="738">
        <f t="shared" si="12"/>
        <v>21676</v>
      </c>
      <c r="AP17" s="739">
        <f t="shared" si="13"/>
        <v>0</v>
      </c>
      <c r="AQ17" s="740">
        <f t="shared" si="40"/>
        <v>0</v>
      </c>
      <c r="AR17" s="741"/>
      <c r="AS17" s="740">
        <f t="shared" si="40"/>
        <v>0</v>
      </c>
      <c r="AT17" s="741"/>
      <c r="AU17" s="740">
        <f t="shared" si="41"/>
        <v>0</v>
      </c>
      <c r="AV17" s="741"/>
      <c r="AW17" s="740">
        <f t="shared" si="42"/>
        <v>0</v>
      </c>
      <c r="AX17" s="741"/>
      <c r="AY17" s="740">
        <f t="shared" si="43"/>
        <v>0</v>
      </c>
      <c r="AZ17" s="741"/>
      <c r="BA17" s="740">
        <f t="shared" si="44"/>
        <v>0</v>
      </c>
      <c r="BB17" s="741">
        <v>0</v>
      </c>
      <c r="BC17" s="740">
        <f t="shared" si="45"/>
        <v>0</v>
      </c>
      <c r="BD17" s="741"/>
      <c r="BE17" s="740">
        <f t="shared" si="46"/>
        <v>0</v>
      </c>
      <c r="BF17" s="741"/>
      <c r="BG17" s="740">
        <f t="shared" si="47"/>
        <v>0</v>
      </c>
      <c r="BH17" s="741"/>
      <c r="BI17" s="740">
        <f t="shared" si="48"/>
        <v>0</v>
      </c>
      <c r="BJ17" s="741"/>
      <c r="BK17" s="743">
        <f t="shared" si="49"/>
        <v>0</v>
      </c>
      <c r="BL17" s="744">
        <f t="shared" si="50"/>
        <v>0</v>
      </c>
      <c r="BM17" s="745">
        <v>12</v>
      </c>
      <c r="BN17" s="746">
        <f t="shared" si="51"/>
        <v>0</v>
      </c>
      <c r="BO17" s="747"/>
      <c r="BP17" s="741"/>
      <c r="BQ17" s="746">
        <f t="shared" si="52"/>
        <v>0</v>
      </c>
      <c r="BR17" s="746">
        <f t="shared" si="53"/>
        <v>0</v>
      </c>
      <c r="BS17" s="746">
        <f t="shared" si="54"/>
        <v>0</v>
      </c>
      <c r="BU17" s="1044"/>
      <c r="BV17" s="754" t="s">
        <v>530</v>
      </c>
      <c r="BW17" s="749">
        <v>1</v>
      </c>
      <c r="BX17" s="737">
        <v>21676</v>
      </c>
      <c r="BY17" s="738">
        <f t="shared" si="14"/>
        <v>21676</v>
      </c>
      <c r="BZ17" s="739">
        <f t="shared" si="15"/>
        <v>21676</v>
      </c>
      <c r="CA17" s="740">
        <f t="shared" si="55"/>
        <v>0</v>
      </c>
      <c r="CB17" s="741"/>
      <c r="CC17" s="740">
        <f t="shared" si="55"/>
        <v>0</v>
      </c>
      <c r="CD17" s="741"/>
      <c r="CE17" s="740">
        <f t="shared" si="56"/>
        <v>0</v>
      </c>
      <c r="CF17" s="741"/>
      <c r="CG17" s="740">
        <f t="shared" si="57"/>
        <v>0</v>
      </c>
      <c r="CH17" s="741"/>
      <c r="CI17" s="740">
        <f t="shared" si="58"/>
        <v>0</v>
      </c>
      <c r="CJ17" s="741"/>
      <c r="CK17" s="740">
        <f t="shared" si="59"/>
        <v>14</v>
      </c>
      <c r="CL17" s="741">
        <v>3034.64</v>
      </c>
      <c r="CM17" s="740">
        <f t="shared" si="60"/>
        <v>20</v>
      </c>
      <c r="CN17" s="741">
        <v>4335.2</v>
      </c>
      <c r="CO17" s="740">
        <f t="shared" si="61"/>
        <v>0</v>
      </c>
      <c r="CP17" s="741"/>
      <c r="CQ17" s="740">
        <f t="shared" si="62"/>
        <v>0</v>
      </c>
      <c r="CR17" s="741"/>
      <c r="CS17" s="740">
        <f t="shared" si="63"/>
        <v>0</v>
      </c>
      <c r="CT17" s="741"/>
      <c r="CU17" s="743">
        <f t="shared" si="64"/>
        <v>0</v>
      </c>
      <c r="CV17" s="744">
        <f t="shared" si="65"/>
        <v>29045.84</v>
      </c>
      <c r="CW17" s="745">
        <v>12</v>
      </c>
      <c r="CX17" s="746">
        <f t="shared" si="66"/>
        <v>348550.08</v>
      </c>
      <c r="CY17" s="747"/>
      <c r="CZ17" s="741"/>
      <c r="DA17" s="746">
        <f t="shared" si="67"/>
        <v>348550.08</v>
      </c>
      <c r="DB17" s="746">
        <f t="shared" si="68"/>
        <v>105262.12</v>
      </c>
      <c r="DC17" s="746">
        <f t="shared" si="69"/>
        <v>453812.2</v>
      </c>
      <c r="DD17" s="750"/>
      <c r="DE17" s="1044"/>
      <c r="DF17" s="754" t="s">
        <v>530</v>
      </c>
      <c r="DG17" s="736"/>
      <c r="DH17" s="737">
        <v>21676</v>
      </c>
      <c r="DI17" s="738">
        <f t="shared" si="16"/>
        <v>21676</v>
      </c>
      <c r="DJ17" s="739">
        <f t="shared" si="17"/>
        <v>0</v>
      </c>
      <c r="DK17" s="740">
        <f t="shared" si="70"/>
        <v>0</v>
      </c>
      <c r="DL17" s="741"/>
      <c r="DM17" s="740">
        <f t="shared" si="70"/>
        <v>0</v>
      </c>
      <c r="DN17" s="741"/>
      <c r="DO17" s="740">
        <f t="shared" si="71"/>
        <v>0</v>
      </c>
      <c r="DP17" s="741"/>
      <c r="DQ17" s="740">
        <f t="shared" si="72"/>
        <v>0</v>
      </c>
      <c r="DR17" s="741"/>
      <c r="DS17" s="740">
        <f t="shared" si="73"/>
        <v>0</v>
      </c>
      <c r="DT17" s="741"/>
      <c r="DU17" s="740">
        <f t="shared" si="74"/>
        <v>0</v>
      </c>
      <c r="DV17" s="741"/>
      <c r="DW17" s="740">
        <f t="shared" si="104"/>
        <v>0</v>
      </c>
      <c r="DX17" s="741"/>
      <c r="DY17" s="740">
        <f t="shared" si="75"/>
        <v>0</v>
      </c>
      <c r="DZ17" s="741"/>
      <c r="EA17" s="740">
        <f t="shared" si="76"/>
        <v>0</v>
      </c>
      <c r="EB17" s="741"/>
      <c r="EC17" s="740">
        <f t="shared" si="77"/>
        <v>0</v>
      </c>
      <c r="ED17" s="741"/>
      <c r="EE17" s="743">
        <f t="shared" si="18"/>
        <v>0</v>
      </c>
      <c r="EF17" s="744">
        <f t="shared" si="78"/>
        <v>0</v>
      </c>
      <c r="EG17" s="745">
        <v>12</v>
      </c>
      <c r="EH17" s="746">
        <f t="shared" si="79"/>
        <v>0</v>
      </c>
      <c r="EI17" s="747"/>
      <c r="EJ17" s="741"/>
      <c r="EK17" s="746">
        <f t="shared" si="80"/>
        <v>0</v>
      </c>
      <c r="EL17" s="746">
        <f t="shared" si="81"/>
        <v>0</v>
      </c>
      <c r="EM17" s="746">
        <f t="shared" si="82"/>
        <v>0</v>
      </c>
      <c r="EO17" s="1044"/>
      <c r="EP17" s="754" t="s">
        <v>530</v>
      </c>
      <c r="EQ17" s="736"/>
      <c r="ER17" s="737">
        <v>21676</v>
      </c>
      <c r="ES17" s="738">
        <f t="shared" si="19"/>
        <v>21676</v>
      </c>
      <c r="ET17" s="739">
        <f t="shared" si="20"/>
        <v>0</v>
      </c>
      <c r="EU17" s="740">
        <f t="shared" si="83"/>
        <v>0</v>
      </c>
      <c r="EV17" s="741"/>
      <c r="EW17" s="740">
        <f t="shared" si="83"/>
        <v>0</v>
      </c>
      <c r="EX17" s="741"/>
      <c r="EY17" s="740">
        <f t="shared" si="84"/>
        <v>0</v>
      </c>
      <c r="EZ17" s="741"/>
      <c r="FA17" s="740">
        <f t="shared" si="85"/>
        <v>0</v>
      </c>
      <c r="FB17" s="741"/>
      <c r="FC17" s="740">
        <f t="shared" si="86"/>
        <v>0</v>
      </c>
      <c r="FD17" s="741"/>
      <c r="FE17" s="740">
        <f t="shared" si="87"/>
        <v>0</v>
      </c>
      <c r="FF17" s="741"/>
      <c r="FG17" s="740">
        <f t="shared" si="88"/>
        <v>0</v>
      </c>
      <c r="FH17" s="741"/>
      <c r="FI17" s="740">
        <f t="shared" si="89"/>
        <v>0</v>
      </c>
      <c r="FJ17" s="741"/>
      <c r="FK17" s="740">
        <f t="shared" si="90"/>
        <v>0</v>
      </c>
      <c r="FL17" s="741"/>
      <c r="FM17" s="740">
        <f t="shared" si="91"/>
        <v>0</v>
      </c>
      <c r="FN17" s="741"/>
      <c r="FO17" s="743"/>
      <c r="FP17" s="744">
        <f t="shared" si="93"/>
        <v>0</v>
      </c>
      <c r="FQ17" s="745">
        <v>12</v>
      </c>
      <c r="FR17" s="746">
        <f t="shared" si="94"/>
        <v>0</v>
      </c>
      <c r="FS17" s="747"/>
      <c r="FT17" s="741"/>
      <c r="FU17" s="746">
        <f t="shared" si="95"/>
        <v>0</v>
      </c>
      <c r="FV17" s="746">
        <f t="shared" si="96"/>
        <v>0</v>
      </c>
      <c r="FW17" s="746">
        <f t="shared" si="97"/>
        <v>0</v>
      </c>
      <c r="FY17" s="1044"/>
      <c r="FZ17" s="754" t="s">
        <v>530</v>
      </c>
      <c r="GA17" s="737">
        <f t="shared" si="98"/>
        <v>1</v>
      </c>
      <c r="GB17" s="737">
        <v>21676</v>
      </c>
      <c r="GC17" s="738">
        <f t="shared" si="21"/>
        <v>21676</v>
      </c>
      <c r="GD17" s="743">
        <f t="shared" si="105"/>
        <v>21676</v>
      </c>
      <c r="GE17" s="743"/>
      <c r="GF17" s="737">
        <f t="shared" si="23"/>
        <v>0</v>
      </c>
      <c r="GG17" s="743"/>
      <c r="GH17" s="737">
        <f t="shared" si="24"/>
        <v>0</v>
      </c>
      <c r="GI17" s="743"/>
      <c r="GJ17" s="737">
        <f t="shared" si="25"/>
        <v>0</v>
      </c>
      <c r="GK17" s="743"/>
      <c r="GL17" s="737">
        <f t="shared" si="26"/>
        <v>0</v>
      </c>
      <c r="GM17" s="743"/>
      <c r="GN17" s="737">
        <f t="shared" si="27"/>
        <v>0</v>
      </c>
      <c r="GO17" s="743"/>
      <c r="GP17" s="737">
        <f t="shared" si="28"/>
        <v>3034.64</v>
      </c>
      <c r="GQ17" s="743"/>
      <c r="GR17" s="737">
        <f t="shared" si="29"/>
        <v>4335.2</v>
      </c>
      <c r="GS17" s="743"/>
      <c r="GT17" s="737">
        <f t="shared" si="30"/>
        <v>0</v>
      </c>
      <c r="GU17" s="743"/>
      <c r="GV17" s="737">
        <f t="shared" si="31"/>
        <v>0</v>
      </c>
      <c r="GW17" s="743"/>
      <c r="GX17" s="737">
        <f t="shared" si="32"/>
        <v>0</v>
      </c>
      <c r="GY17" s="743">
        <f t="shared" si="32"/>
        <v>0</v>
      </c>
      <c r="GZ17" s="744">
        <f t="shared" si="99"/>
        <v>29045.84</v>
      </c>
      <c r="HA17" s="745">
        <v>12</v>
      </c>
      <c r="HB17" s="746">
        <f t="shared" si="100"/>
        <v>348550.08</v>
      </c>
      <c r="HC17" s="737">
        <f t="shared" si="33"/>
        <v>0</v>
      </c>
      <c r="HD17" s="737">
        <f t="shared" si="33"/>
        <v>0</v>
      </c>
      <c r="HE17" s="746">
        <f t="shared" si="101"/>
        <v>348550.08</v>
      </c>
      <c r="HF17" s="746">
        <f t="shared" si="102"/>
        <v>105262.12</v>
      </c>
      <c r="HG17" s="746">
        <f t="shared" si="103"/>
        <v>453812.2</v>
      </c>
    </row>
    <row r="18" spans="1:215" ht="38.25" hidden="1" x14ac:dyDescent="0.25">
      <c r="A18" s="1044"/>
      <c r="B18" s="753" t="s">
        <v>31</v>
      </c>
      <c r="C18" s="757">
        <v>1</v>
      </c>
      <c r="D18" s="737">
        <v>21676</v>
      </c>
      <c r="E18" s="738">
        <f t="shared" si="0"/>
        <v>21676</v>
      </c>
      <c r="F18" s="739">
        <f t="shared" si="1"/>
        <v>21676</v>
      </c>
      <c r="G18" s="740">
        <f t="shared" si="106"/>
        <v>0</v>
      </c>
      <c r="H18" s="741"/>
      <c r="I18" s="742">
        <f t="shared" si="106"/>
        <v>0</v>
      </c>
      <c r="J18" s="741"/>
      <c r="K18" s="742">
        <f t="shared" si="107"/>
        <v>0</v>
      </c>
      <c r="L18" s="741"/>
      <c r="M18" s="742">
        <f t="shared" si="108"/>
        <v>5</v>
      </c>
      <c r="N18" s="741">
        <f>D18*5%</f>
        <v>1083.8</v>
      </c>
      <c r="O18" s="742">
        <f t="shared" si="109"/>
        <v>0</v>
      </c>
      <c r="P18" s="741"/>
      <c r="Q18" s="742">
        <f t="shared" si="110"/>
        <v>100</v>
      </c>
      <c r="R18" s="741">
        <f t="shared" si="111"/>
        <v>21676</v>
      </c>
      <c r="S18" s="742">
        <f t="shared" si="112"/>
        <v>20</v>
      </c>
      <c r="T18" s="741">
        <f t="shared" si="34"/>
        <v>4335.2</v>
      </c>
      <c r="U18" s="742">
        <f t="shared" si="113"/>
        <v>0</v>
      </c>
      <c r="V18" s="741"/>
      <c r="W18" s="742">
        <f t="shared" si="114"/>
        <v>0</v>
      </c>
      <c r="X18" s="741"/>
      <c r="Y18" s="742">
        <f t="shared" si="115"/>
        <v>0</v>
      </c>
      <c r="Z18" s="741"/>
      <c r="AA18" s="743">
        <f t="shared" si="11"/>
        <v>0</v>
      </c>
      <c r="AB18" s="744">
        <f t="shared" si="35"/>
        <v>48771</v>
      </c>
      <c r="AC18" s="745">
        <v>12</v>
      </c>
      <c r="AD18" s="746">
        <f t="shared" si="36"/>
        <v>585252</v>
      </c>
      <c r="AE18" s="747"/>
      <c r="AF18" s="741"/>
      <c r="AG18" s="746">
        <f t="shared" si="37"/>
        <v>585252</v>
      </c>
      <c r="AH18" s="746">
        <f t="shared" si="38"/>
        <v>176746.1</v>
      </c>
      <c r="AI18" s="746">
        <f t="shared" si="39"/>
        <v>761998.1</v>
      </c>
      <c r="AK18" s="1044"/>
      <c r="AL18" s="755" t="s">
        <v>31</v>
      </c>
      <c r="AM18" s="748">
        <v>1</v>
      </c>
      <c r="AN18" s="737">
        <v>21676</v>
      </c>
      <c r="AO18" s="738">
        <f t="shared" si="12"/>
        <v>21676</v>
      </c>
      <c r="AP18" s="739">
        <f t="shared" si="13"/>
        <v>21676</v>
      </c>
      <c r="AQ18" s="740">
        <f t="shared" si="40"/>
        <v>0</v>
      </c>
      <c r="AR18" s="741"/>
      <c r="AS18" s="740">
        <f t="shared" si="40"/>
        <v>4</v>
      </c>
      <c r="AT18" s="741">
        <v>867.04</v>
      </c>
      <c r="AU18" s="740">
        <f t="shared" si="41"/>
        <v>10</v>
      </c>
      <c r="AV18" s="741">
        <v>2167.6</v>
      </c>
      <c r="AW18" s="740">
        <f t="shared" si="42"/>
        <v>0</v>
      </c>
      <c r="AX18" s="741"/>
      <c r="AY18" s="740">
        <f t="shared" si="43"/>
        <v>0</v>
      </c>
      <c r="AZ18" s="741"/>
      <c r="BA18" s="740">
        <f t="shared" si="44"/>
        <v>35</v>
      </c>
      <c r="BB18" s="741">
        <v>7586.6</v>
      </c>
      <c r="BC18" s="740">
        <f t="shared" si="45"/>
        <v>15</v>
      </c>
      <c r="BD18" s="741">
        <v>3251.4</v>
      </c>
      <c r="BE18" s="740">
        <f t="shared" si="46"/>
        <v>0</v>
      </c>
      <c r="BF18" s="741"/>
      <c r="BG18" s="740">
        <f t="shared" si="47"/>
        <v>0</v>
      </c>
      <c r="BH18" s="741"/>
      <c r="BI18" s="740">
        <f t="shared" si="48"/>
        <v>0</v>
      </c>
      <c r="BJ18" s="741"/>
      <c r="BK18" s="743">
        <f t="shared" si="49"/>
        <v>0</v>
      </c>
      <c r="BL18" s="744">
        <f t="shared" si="50"/>
        <v>35548.639999999999</v>
      </c>
      <c r="BM18" s="745">
        <v>12</v>
      </c>
      <c r="BN18" s="746">
        <f t="shared" si="51"/>
        <v>426583.68</v>
      </c>
      <c r="BO18" s="747"/>
      <c r="BP18" s="741"/>
      <c r="BQ18" s="746">
        <f t="shared" si="52"/>
        <v>426583.68</v>
      </c>
      <c r="BR18" s="746">
        <f t="shared" si="53"/>
        <v>128828.27</v>
      </c>
      <c r="BS18" s="746">
        <f t="shared" si="54"/>
        <v>555411.94999999995</v>
      </c>
      <c r="BU18" s="1044"/>
      <c r="BV18" s="754" t="s">
        <v>31</v>
      </c>
      <c r="BW18" s="758">
        <v>1</v>
      </c>
      <c r="BX18" s="737">
        <v>21676</v>
      </c>
      <c r="BY18" s="738">
        <f t="shared" si="14"/>
        <v>21676</v>
      </c>
      <c r="BZ18" s="739">
        <f t="shared" si="15"/>
        <v>21676</v>
      </c>
      <c r="CA18" s="740">
        <f t="shared" si="55"/>
        <v>0</v>
      </c>
      <c r="CB18" s="741"/>
      <c r="CC18" s="740">
        <f t="shared" si="55"/>
        <v>0</v>
      </c>
      <c r="CD18" s="741"/>
      <c r="CE18" s="740">
        <f t="shared" si="56"/>
        <v>0</v>
      </c>
      <c r="CF18" s="741"/>
      <c r="CG18" s="740">
        <f t="shared" si="57"/>
        <v>27</v>
      </c>
      <c r="CH18" s="741">
        <v>5862</v>
      </c>
      <c r="CI18" s="740">
        <f t="shared" si="58"/>
        <v>0</v>
      </c>
      <c r="CJ18" s="741"/>
      <c r="CK18" s="740">
        <f t="shared" si="59"/>
        <v>0</v>
      </c>
      <c r="CL18" s="741">
        <v>0</v>
      </c>
      <c r="CM18" s="740">
        <f t="shared" si="60"/>
        <v>20</v>
      </c>
      <c r="CN18" s="741">
        <v>4335.2</v>
      </c>
      <c r="CO18" s="740">
        <f t="shared" si="61"/>
        <v>0</v>
      </c>
      <c r="CP18" s="741"/>
      <c r="CQ18" s="740">
        <f t="shared" si="62"/>
        <v>0</v>
      </c>
      <c r="CR18" s="741"/>
      <c r="CS18" s="740">
        <f t="shared" si="63"/>
        <v>0</v>
      </c>
      <c r="CT18" s="741"/>
      <c r="CU18" s="743">
        <f t="shared" si="64"/>
        <v>0</v>
      </c>
      <c r="CV18" s="744">
        <f t="shared" si="65"/>
        <v>31873.200000000001</v>
      </c>
      <c r="CW18" s="745">
        <v>12</v>
      </c>
      <c r="CX18" s="746">
        <f t="shared" si="66"/>
        <v>382478.4</v>
      </c>
      <c r="CY18" s="747"/>
      <c r="CZ18" s="741"/>
      <c r="DA18" s="746">
        <f t="shared" si="67"/>
        <v>382478.4</v>
      </c>
      <c r="DB18" s="746">
        <f t="shared" si="68"/>
        <v>115508.48</v>
      </c>
      <c r="DC18" s="746">
        <f t="shared" si="69"/>
        <v>497986.88</v>
      </c>
      <c r="DD18" s="750"/>
      <c r="DE18" s="1044"/>
      <c r="DF18" s="754" t="s">
        <v>31</v>
      </c>
      <c r="DG18" s="751">
        <v>1</v>
      </c>
      <c r="DH18" s="737">
        <v>21676</v>
      </c>
      <c r="DI18" s="738">
        <f t="shared" si="16"/>
        <v>21676</v>
      </c>
      <c r="DJ18" s="739">
        <f t="shared" si="17"/>
        <v>21676</v>
      </c>
      <c r="DK18" s="740">
        <f t="shared" si="70"/>
        <v>0</v>
      </c>
      <c r="DL18" s="741"/>
      <c r="DM18" s="740">
        <f t="shared" si="70"/>
        <v>0</v>
      </c>
      <c r="DN18" s="741"/>
      <c r="DO18" s="740">
        <f t="shared" si="71"/>
        <v>0</v>
      </c>
      <c r="DP18" s="741"/>
      <c r="DQ18" s="740">
        <f t="shared" si="72"/>
        <v>0</v>
      </c>
      <c r="DR18" s="741"/>
      <c r="DS18" s="740">
        <f t="shared" si="73"/>
        <v>0</v>
      </c>
      <c r="DT18" s="741"/>
      <c r="DU18" s="740">
        <f t="shared" si="74"/>
        <v>3.5</v>
      </c>
      <c r="DV18" s="741">
        <v>758.66</v>
      </c>
      <c r="DW18" s="740">
        <f t="shared" si="104"/>
        <v>20</v>
      </c>
      <c r="DX18" s="741">
        <v>4335.2</v>
      </c>
      <c r="DY18" s="740">
        <f t="shared" si="75"/>
        <v>0</v>
      </c>
      <c r="DZ18" s="741"/>
      <c r="EA18" s="740">
        <f t="shared" si="76"/>
        <v>0</v>
      </c>
      <c r="EB18" s="741"/>
      <c r="EC18" s="740">
        <f t="shared" si="77"/>
        <v>0</v>
      </c>
      <c r="ED18" s="741"/>
      <c r="EE18" s="743">
        <f t="shared" si="18"/>
        <v>0</v>
      </c>
      <c r="EF18" s="744">
        <f t="shared" si="78"/>
        <v>26769.86</v>
      </c>
      <c r="EG18" s="745">
        <v>12</v>
      </c>
      <c r="EH18" s="746">
        <f t="shared" si="79"/>
        <v>321238.32</v>
      </c>
      <c r="EI18" s="747"/>
      <c r="EJ18" s="741"/>
      <c r="EK18" s="746">
        <f t="shared" si="80"/>
        <v>321238.32</v>
      </c>
      <c r="EL18" s="746">
        <f t="shared" si="81"/>
        <v>97013.97</v>
      </c>
      <c r="EM18" s="746">
        <f t="shared" si="82"/>
        <v>418252.29</v>
      </c>
      <c r="EO18" s="1044"/>
      <c r="EP18" s="754" t="s">
        <v>31</v>
      </c>
      <c r="EQ18" s="757"/>
      <c r="ER18" s="737">
        <v>21676</v>
      </c>
      <c r="ES18" s="738">
        <f t="shared" si="19"/>
        <v>21676</v>
      </c>
      <c r="ET18" s="739">
        <f t="shared" si="20"/>
        <v>0</v>
      </c>
      <c r="EU18" s="740">
        <f t="shared" si="83"/>
        <v>0</v>
      </c>
      <c r="EV18" s="741"/>
      <c r="EW18" s="740">
        <f t="shared" si="83"/>
        <v>0</v>
      </c>
      <c r="EX18" s="741"/>
      <c r="EY18" s="740">
        <f t="shared" si="84"/>
        <v>0</v>
      </c>
      <c r="EZ18" s="741"/>
      <c r="FA18" s="740">
        <f t="shared" si="85"/>
        <v>0</v>
      </c>
      <c r="FB18" s="741"/>
      <c r="FC18" s="740">
        <f t="shared" si="86"/>
        <v>0</v>
      </c>
      <c r="FD18" s="741"/>
      <c r="FE18" s="740">
        <f t="shared" si="87"/>
        <v>0</v>
      </c>
      <c r="FF18" s="741"/>
      <c r="FG18" s="740">
        <f t="shared" si="88"/>
        <v>0</v>
      </c>
      <c r="FH18" s="741"/>
      <c r="FI18" s="740">
        <f t="shared" si="89"/>
        <v>0</v>
      </c>
      <c r="FJ18" s="741"/>
      <c r="FK18" s="740">
        <f t="shared" si="90"/>
        <v>0</v>
      </c>
      <c r="FL18" s="741"/>
      <c r="FM18" s="740">
        <f t="shared" si="91"/>
        <v>0</v>
      </c>
      <c r="FN18" s="741"/>
      <c r="FO18" s="743">
        <f t="shared" si="92"/>
        <v>0</v>
      </c>
      <c r="FP18" s="744">
        <f t="shared" si="93"/>
        <v>0</v>
      </c>
      <c r="FQ18" s="745">
        <v>12</v>
      </c>
      <c r="FR18" s="746">
        <f t="shared" si="94"/>
        <v>0</v>
      </c>
      <c r="FS18" s="747"/>
      <c r="FT18" s="741"/>
      <c r="FU18" s="746">
        <f t="shared" si="95"/>
        <v>0</v>
      </c>
      <c r="FV18" s="746">
        <f t="shared" si="96"/>
        <v>0</v>
      </c>
      <c r="FW18" s="746">
        <f t="shared" si="97"/>
        <v>0</v>
      </c>
      <c r="FY18" s="1044"/>
      <c r="FZ18" s="754" t="s">
        <v>31</v>
      </c>
      <c r="GA18" s="737">
        <f t="shared" si="98"/>
        <v>4</v>
      </c>
      <c r="GB18" s="737">
        <v>21676</v>
      </c>
      <c r="GC18" s="738">
        <f t="shared" si="21"/>
        <v>21676</v>
      </c>
      <c r="GD18" s="743">
        <f t="shared" si="105"/>
        <v>86704</v>
      </c>
      <c r="GE18" s="743"/>
      <c r="GF18" s="737">
        <f t="shared" si="23"/>
        <v>0</v>
      </c>
      <c r="GG18" s="743"/>
      <c r="GH18" s="737">
        <f t="shared" si="24"/>
        <v>867.04</v>
      </c>
      <c r="GI18" s="743"/>
      <c r="GJ18" s="737">
        <f t="shared" si="25"/>
        <v>2167.6</v>
      </c>
      <c r="GK18" s="743"/>
      <c r="GL18" s="737">
        <f t="shared" si="26"/>
        <v>6945.8</v>
      </c>
      <c r="GM18" s="743"/>
      <c r="GN18" s="737">
        <f t="shared" si="27"/>
        <v>0</v>
      </c>
      <c r="GO18" s="743"/>
      <c r="GP18" s="737">
        <f t="shared" si="28"/>
        <v>30021.26</v>
      </c>
      <c r="GQ18" s="743"/>
      <c r="GR18" s="737">
        <f t="shared" si="29"/>
        <v>16257</v>
      </c>
      <c r="GS18" s="743"/>
      <c r="GT18" s="737">
        <f t="shared" si="30"/>
        <v>0</v>
      </c>
      <c r="GU18" s="743"/>
      <c r="GV18" s="737">
        <f t="shared" si="31"/>
        <v>0</v>
      </c>
      <c r="GW18" s="743"/>
      <c r="GX18" s="737">
        <f t="shared" si="32"/>
        <v>0</v>
      </c>
      <c r="GY18" s="743">
        <f t="shared" si="32"/>
        <v>0</v>
      </c>
      <c r="GZ18" s="744">
        <f t="shared" si="99"/>
        <v>142962.70000000001</v>
      </c>
      <c r="HA18" s="745">
        <v>12</v>
      </c>
      <c r="HB18" s="746">
        <f t="shared" si="100"/>
        <v>1715552.4</v>
      </c>
      <c r="HC18" s="737">
        <f t="shared" si="33"/>
        <v>0</v>
      </c>
      <c r="HD18" s="737">
        <f t="shared" si="33"/>
        <v>0</v>
      </c>
      <c r="HE18" s="746">
        <f t="shared" si="101"/>
        <v>1715552.4</v>
      </c>
      <c r="HF18" s="746">
        <f t="shared" si="102"/>
        <v>518096.82</v>
      </c>
      <c r="HG18" s="746">
        <f t="shared" si="103"/>
        <v>2233649.2200000002</v>
      </c>
    </row>
    <row r="19" spans="1:215" hidden="1" x14ac:dyDescent="0.25">
      <c r="A19" s="1044"/>
      <c r="B19" s="735" t="s">
        <v>33</v>
      </c>
      <c r="C19" s="736">
        <v>3</v>
      </c>
      <c r="D19" s="737">
        <v>12948</v>
      </c>
      <c r="E19" s="738">
        <f t="shared" si="0"/>
        <v>12948</v>
      </c>
      <c r="F19" s="739">
        <f t="shared" si="1"/>
        <v>38844</v>
      </c>
      <c r="G19" s="740">
        <f t="shared" si="106"/>
        <v>0</v>
      </c>
      <c r="H19" s="741"/>
      <c r="I19" s="742">
        <f t="shared" si="106"/>
        <v>0</v>
      </c>
      <c r="J19" s="741"/>
      <c r="K19" s="742">
        <f t="shared" si="107"/>
        <v>0</v>
      </c>
      <c r="L19" s="741"/>
      <c r="M19" s="742">
        <f t="shared" si="108"/>
        <v>5</v>
      </c>
      <c r="N19" s="741">
        <f>(D19*3)*5%</f>
        <v>1942.2</v>
      </c>
      <c r="O19" s="742">
        <f t="shared" si="109"/>
        <v>0</v>
      </c>
      <c r="P19" s="741"/>
      <c r="Q19" s="742">
        <f t="shared" si="110"/>
        <v>100</v>
      </c>
      <c r="R19" s="741">
        <f>D19*C19*100%</f>
        <v>38844</v>
      </c>
      <c r="S19" s="742">
        <f t="shared" si="112"/>
        <v>20</v>
      </c>
      <c r="T19" s="741">
        <f t="shared" si="34"/>
        <v>7768.8</v>
      </c>
      <c r="U19" s="742">
        <f t="shared" si="113"/>
        <v>0</v>
      </c>
      <c r="V19" s="741"/>
      <c r="W19" s="742">
        <f t="shared" si="114"/>
        <v>0</v>
      </c>
      <c r="X19" s="741"/>
      <c r="Y19" s="742">
        <f t="shared" si="115"/>
        <v>0</v>
      </c>
      <c r="Z19" s="741"/>
      <c r="AA19" s="743">
        <f t="shared" si="11"/>
        <v>0</v>
      </c>
      <c r="AB19" s="744">
        <f t="shared" si="35"/>
        <v>87399</v>
      </c>
      <c r="AC19" s="745">
        <v>12</v>
      </c>
      <c r="AD19" s="746">
        <f t="shared" si="36"/>
        <v>1048788</v>
      </c>
      <c r="AE19" s="747"/>
      <c r="AF19" s="741"/>
      <c r="AG19" s="746">
        <f t="shared" si="37"/>
        <v>1048788</v>
      </c>
      <c r="AH19" s="746">
        <f t="shared" si="38"/>
        <v>316733.98</v>
      </c>
      <c r="AI19" s="746">
        <f t="shared" si="39"/>
        <v>1365521.98</v>
      </c>
      <c r="AK19" s="1044"/>
      <c r="AL19" s="755" t="s">
        <v>33</v>
      </c>
      <c r="AM19" s="748">
        <v>4</v>
      </c>
      <c r="AN19" s="737">
        <v>12948</v>
      </c>
      <c r="AO19" s="738">
        <f t="shared" si="12"/>
        <v>12948</v>
      </c>
      <c r="AP19" s="739">
        <f t="shared" si="13"/>
        <v>51792</v>
      </c>
      <c r="AQ19" s="740">
        <f t="shared" si="40"/>
        <v>0</v>
      </c>
      <c r="AR19" s="741"/>
      <c r="AS19" s="740">
        <f t="shared" si="40"/>
        <v>3</v>
      </c>
      <c r="AT19" s="741">
        <v>1553.76</v>
      </c>
      <c r="AU19" s="740">
        <f t="shared" si="41"/>
        <v>2.5</v>
      </c>
      <c r="AV19" s="741">
        <v>1294.8</v>
      </c>
      <c r="AW19" s="740">
        <f t="shared" si="42"/>
        <v>7.5</v>
      </c>
      <c r="AX19" s="741">
        <v>3884.4</v>
      </c>
      <c r="AY19" s="740">
        <f t="shared" si="43"/>
        <v>0</v>
      </c>
      <c r="AZ19" s="741"/>
      <c r="BA19" s="740">
        <f t="shared" si="44"/>
        <v>135</v>
      </c>
      <c r="BB19" s="741">
        <v>69919.199999999997</v>
      </c>
      <c r="BC19" s="740">
        <f t="shared" si="45"/>
        <v>20</v>
      </c>
      <c r="BD19" s="741">
        <v>10358.4</v>
      </c>
      <c r="BE19" s="740">
        <f t="shared" si="46"/>
        <v>0</v>
      </c>
      <c r="BF19" s="741"/>
      <c r="BG19" s="740">
        <f t="shared" si="47"/>
        <v>0</v>
      </c>
      <c r="BH19" s="741"/>
      <c r="BI19" s="740">
        <f t="shared" si="48"/>
        <v>0</v>
      </c>
      <c r="BJ19" s="741"/>
      <c r="BK19" s="743">
        <f t="shared" si="49"/>
        <v>0</v>
      </c>
      <c r="BL19" s="744">
        <f t="shared" si="50"/>
        <v>138802.56</v>
      </c>
      <c r="BM19" s="745">
        <v>12</v>
      </c>
      <c r="BN19" s="746">
        <f t="shared" si="51"/>
        <v>1665630.72</v>
      </c>
      <c r="BO19" s="747"/>
      <c r="BP19" s="741"/>
      <c r="BQ19" s="746">
        <f t="shared" si="52"/>
        <v>1665630.72</v>
      </c>
      <c r="BR19" s="746">
        <f t="shared" si="53"/>
        <v>503020.48</v>
      </c>
      <c r="BS19" s="746">
        <f t="shared" si="54"/>
        <v>2168651.2000000002</v>
      </c>
      <c r="BU19" s="1044"/>
      <c r="BV19" s="754" t="s">
        <v>33</v>
      </c>
      <c r="BW19" s="758">
        <v>3</v>
      </c>
      <c r="BX19" s="737">
        <v>12948</v>
      </c>
      <c r="BY19" s="738">
        <f t="shared" si="14"/>
        <v>12948</v>
      </c>
      <c r="BZ19" s="739">
        <f t="shared" si="15"/>
        <v>38844</v>
      </c>
      <c r="CA19" s="740">
        <f t="shared" si="55"/>
        <v>0</v>
      </c>
      <c r="CB19" s="741"/>
      <c r="CC19" s="740">
        <f t="shared" si="55"/>
        <v>0</v>
      </c>
      <c r="CD19" s="741"/>
      <c r="CE19" s="740">
        <f t="shared" si="56"/>
        <v>0</v>
      </c>
      <c r="CF19" s="741"/>
      <c r="CG19" s="740">
        <f t="shared" si="57"/>
        <v>41.6</v>
      </c>
      <c r="CH19" s="741">
        <v>16167.5</v>
      </c>
      <c r="CI19" s="740">
        <f t="shared" si="58"/>
        <v>0</v>
      </c>
      <c r="CJ19" s="741"/>
      <c r="CK19" s="740">
        <f t="shared" si="59"/>
        <v>0</v>
      </c>
      <c r="CL19" s="741">
        <v>0</v>
      </c>
      <c r="CM19" s="740">
        <f t="shared" si="60"/>
        <v>16.7</v>
      </c>
      <c r="CN19" s="741">
        <v>6474</v>
      </c>
      <c r="CO19" s="740">
        <f t="shared" si="61"/>
        <v>3.3</v>
      </c>
      <c r="CP19" s="741">
        <v>1294.8</v>
      </c>
      <c r="CQ19" s="740">
        <f t="shared" si="62"/>
        <v>0</v>
      </c>
      <c r="CR19" s="741"/>
      <c r="CS19" s="740">
        <f t="shared" si="63"/>
        <v>0</v>
      </c>
      <c r="CT19" s="741"/>
      <c r="CU19" s="743">
        <f t="shared" si="64"/>
        <v>0</v>
      </c>
      <c r="CV19" s="744">
        <f t="shared" si="65"/>
        <v>62780.3</v>
      </c>
      <c r="CW19" s="745">
        <v>12</v>
      </c>
      <c r="CX19" s="746">
        <f t="shared" si="66"/>
        <v>753363.6</v>
      </c>
      <c r="CY19" s="747"/>
      <c r="CZ19" s="741"/>
      <c r="DA19" s="746">
        <f t="shared" si="67"/>
        <v>753363.6</v>
      </c>
      <c r="DB19" s="746">
        <f t="shared" si="68"/>
        <v>227515.81</v>
      </c>
      <c r="DC19" s="746">
        <f t="shared" si="69"/>
        <v>980879.41</v>
      </c>
      <c r="DD19" s="750"/>
      <c r="DE19" s="1044"/>
      <c r="DF19" s="756" t="s">
        <v>33</v>
      </c>
      <c r="DG19" s="751">
        <v>2</v>
      </c>
      <c r="DH19" s="737">
        <v>12948</v>
      </c>
      <c r="DI19" s="738">
        <f t="shared" si="16"/>
        <v>12948</v>
      </c>
      <c r="DJ19" s="739">
        <f t="shared" si="17"/>
        <v>25896</v>
      </c>
      <c r="DK19" s="740">
        <f t="shared" si="70"/>
        <v>0</v>
      </c>
      <c r="DL19" s="741"/>
      <c r="DM19" s="740">
        <f t="shared" si="70"/>
        <v>0</v>
      </c>
      <c r="DN19" s="741"/>
      <c r="DO19" s="740">
        <f t="shared" si="71"/>
        <v>0</v>
      </c>
      <c r="DP19" s="741"/>
      <c r="DQ19" s="740">
        <f t="shared" si="72"/>
        <v>0</v>
      </c>
      <c r="DR19" s="741"/>
      <c r="DS19" s="740">
        <f t="shared" si="73"/>
        <v>0</v>
      </c>
      <c r="DT19" s="741"/>
      <c r="DU19" s="740">
        <f t="shared" si="74"/>
        <v>26.8</v>
      </c>
      <c r="DV19" s="741">
        <v>6927.18</v>
      </c>
      <c r="DW19" s="740">
        <f t="shared" si="104"/>
        <v>20</v>
      </c>
      <c r="DX19" s="741">
        <v>5179.2</v>
      </c>
      <c r="DY19" s="740">
        <f t="shared" si="75"/>
        <v>0</v>
      </c>
      <c r="DZ19" s="741"/>
      <c r="EA19" s="740">
        <f t="shared" si="76"/>
        <v>0</v>
      </c>
      <c r="EB19" s="741"/>
      <c r="EC19" s="740">
        <f t="shared" si="77"/>
        <v>0</v>
      </c>
      <c r="ED19" s="741"/>
      <c r="EE19" s="743">
        <f t="shared" si="18"/>
        <v>0</v>
      </c>
      <c r="EF19" s="744">
        <f t="shared" si="78"/>
        <v>38002.379999999997</v>
      </c>
      <c r="EG19" s="745">
        <v>12</v>
      </c>
      <c r="EH19" s="746">
        <f t="shared" si="79"/>
        <v>456028.56</v>
      </c>
      <c r="EI19" s="747"/>
      <c r="EJ19" s="741"/>
      <c r="EK19" s="746">
        <f t="shared" si="80"/>
        <v>456028.56</v>
      </c>
      <c r="EL19" s="746">
        <f t="shared" si="81"/>
        <v>137720.63</v>
      </c>
      <c r="EM19" s="746">
        <f t="shared" si="82"/>
        <v>593749.18999999994</v>
      </c>
      <c r="EO19" s="1044"/>
      <c r="EP19" s="756" t="s">
        <v>33</v>
      </c>
      <c r="EQ19" s="736"/>
      <c r="ER19" s="737">
        <v>12948</v>
      </c>
      <c r="ES19" s="738">
        <f t="shared" si="19"/>
        <v>12948</v>
      </c>
      <c r="ET19" s="739">
        <f t="shared" si="20"/>
        <v>0</v>
      </c>
      <c r="EU19" s="740">
        <f t="shared" si="83"/>
        <v>0</v>
      </c>
      <c r="EV19" s="741"/>
      <c r="EW19" s="740">
        <f t="shared" si="83"/>
        <v>0</v>
      </c>
      <c r="EX19" s="741"/>
      <c r="EY19" s="740">
        <f t="shared" si="84"/>
        <v>0</v>
      </c>
      <c r="EZ19" s="741"/>
      <c r="FA19" s="740">
        <f t="shared" si="85"/>
        <v>0</v>
      </c>
      <c r="FB19" s="741"/>
      <c r="FC19" s="740">
        <f t="shared" si="86"/>
        <v>0</v>
      </c>
      <c r="FD19" s="741"/>
      <c r="FE19" s="740">
        <f t="shared" si="87"/>
        <v>0</v>
      </c>
      <c r="FF19" s="741"/>
      <c r="FG19" s="740">
        <f t="shared" si="88"/>
        <v>0</v>
      </c>
      <c r="FH19" s="741"/>
      <c r="FI19" s="740">
        <f t="shared" si="89"/>
        <v>0</v>
      </c>
      <c r="FJ19" s="741"/>
      <c r="FK19" s="740">
        <f t="shared" si="90"/>
        <v>0</v>
      </c>
      <c r="FL19" s="741"/>
      <c r="FM19" s="740">
        <f t="shared" si="91"/>
        <v>0</v>
      </c>
      <c r="FN19" s="741"/>
      <c r="FO19" s="743">
        <f t="shared" si="92"/>
        <v>0</v>
      </c>
      <c r="FP19" s="744">
        <f t="shared" si="93"/>
        <v>0</v>
      </c>
      <c r="FQ19" s="745">
        <v>12</v>
      </c>
      <c r="FR19" s="746">
        <f t="shared" si="94"/>
        <v>0</v>
      </c>
      <c r="FS19" s="747"/>
      <c r="FT19" s="741"/>
      <c r="FU19" s="746">
        <f t="shared" si="95"/>
        <v>0</v>
      </c>
      <c r="FV19" s="746">
        <f t="shared" si="96"/>
        <v>0</v>
      </c>
      <c r="FW19" s="746">
        <f t="shared" si="97"/>
        <v>0</v>
      </c>
      <c r="FY19" s="1044"/>
      <c r="FZ19" s="756" t="s">
        <v>33</v>
      </c>
      <c r="GA19" s="737">
        <f t="shared" si="98"/>
        <v>12</v>
      </c>
      <c r="GB19" s="737">
        <v>12948</v>
      </c>
      <c r="GC19" s="738">
        <f t="shared" si="21"/>
        <v>12948</v>
      </c>
      <c r="GD19" s="743">
        <f t="shared" si="105"/>
        <v>155376</v>
      </c>
      <c r="GE19" s="743"/>
      <c r="GF19" s="737">
        <f t="shared" si="23"/>
        <v>0</v>
      </c>
      <c r="GG19" s="743"/>
      <c r="GH19" s="737">
        <f t="shared" si="24"/>
        <v>1553.76</v>
      </c>
      <c r="GI19" s="743"/>
      <c r="GJ19" s="737">
        <f t="shared" si="25"/>
        <v>1294.8</v>
      </c>
      <c r="GK19" s="743"/>
      <c r="GL19" s="737">
        <f t="shared" si="26"/>
        <v>21994.1</v>
      </c>
      <c r="GM19" s="743"/>
      <c r="GN19" s="737">
        <f t="shared" si="27"/>
        <v>0</v>
      </c>
      <c r="GO19" s="743"/>
      <c r="GP19" s="737">
        <f t="shared" si="28"/>
        <v>115690.38</v>
      </c>
      <c r="GQ19" s="743"/>
      <c r="GR19" s="737">
        <f t="shared" si="29"/>
        <v>29780.400000000001</v>
      </c>
      <c r="GS19" s="743"/>
      <c r="GT19" s="737">
        <f t="shared" si="30"/>
        <v>1294.8</v>
      </c>
      <c r="GU19" s="743"/>
      <c r="GV19" s="737">
        <f t="shared" si="31"/>
        <v>0</v>
      </c>
      <c r="GW19" s="743"/>
      <c r="GX19" s="737">
        <f t="shared" si="32"/>
        <v>0</v>
      </c>
      <c r="GY19" s="743">
        <f t="shared" si="32"/>
        <v>0</v>
      </c>
      <c r="GZ19" s="744">
        <f t="shared" si="99"/>
        <v>326984.24</v>
      </c>
      <c r="HA19" s="745">
        <v>12</v>
      </c>
      <c r="HB19" s="746">
        <f t="shared" si="100"/>
        <v>3923810.88</v>
      </c>
      <c r="HC19" s="737">
        <f t="shared" si="33"/>
        <v>0</v>
      </c>
      <c r="HD19" s="737">
        <f t="shared" si="33"/>
        <v>0</v>
      </c>
      <c r="HE19" s="746">
        <f t="shared" si="101"/>
        <v>3923810.88</v>
      </c>
      <c r="HF19" s="746">
        <f t="shared" si="102"/>
        <v>1184990.8899999999</v>
      </c>
      <c r="HG19" s="746">
        <f t="shared" si="103"/>
        <v>5108801.7699999996</v>
      </c>
    </row>
    <row r="20" spans="1:215" hidden="1" x14ac:dyDescent="0.25">
      <c r="A20" s="1044"/>
      <c r="B20" s="735" t="s">
        <v>32</v>
      </c>
      <c r="C20" s="736">
        <v>1</v>
      </c>
      <c r="D20" s="737">
        <v>21676</v>
      </c>
      <c r="E20" s="738">
        <f t="shared" si="0"/>
        <v>21676</v>
      </c>
      <c r="F20" s="739">
        <f t="shared" si="1"/>
        <v>21676</v>
      </c>
      <c r="G20" s="740">
        <f t="shared" si="106"/>
        <v>0</v>
      </c>
      <c r="H20" s="741"/>
      <c r="I20" s="742">
        <f t="shared" si="106"/>
        <v>0</v>
      </c>
      <c r="J20" s="741"/>
      <c r="K20" s="742">
        <f t="shared" si="107"/>
        <v>0</v>
      </c>
      <c r="L20" s="741"/>
      <c r="M20" s="742">
        <f t="shared" si="108"/>
        <v>23</v>
      </c>
      <c r="N20" s="741">
        <f>D20*23%</f>
        <v>4985.4799999999996</v>
      </c>
      <c r="O20" s="742">
        <f t="shared" si="109"/>
        <v>0</v>
      </c>
      <c r="P20" s="741"/>
      <c r="Q20" s="742">
        <f t="shared" si="110"/>
        <v>100</v>
      </c>
      <c r="R20" s="741">
        <f>D20*100%</f>
        <v>21676</v>
      </c>
      <c r="S20" s="742">
        <f t="shared" si="112"/>
        <v>20</v>
      </c>
      <c r="T20" s="741">
        <f t="shared" si="34"/>
        <v>4335.2</v>
      </c>
      <c r="U20" s="742">
        <f t="shared" si="113"/>
        <v>0</v>
      </c>
      <c r="V20" s="741"/>
      <c r="W20" s="742">
        <f t="shared" si="114"/>
        <v>0</v>
      </c>
      <c r="X20" s="741"/>
      <c r="Y20" s="742">
        <f t="shared" si="115"/>
        <v>0</v>
      </c>
      <c r="Z20" s="741"/>
      <c r="AA20" s="743">
        <f t="shared" si="11"/>
        <v>0</v>
      </c>
      <c r="AB20" s="744">
        <f t="shared" si="35"/>
        <v>52672.68</v>
      </c>
      <c r="AC20" s="745">
        <v>12</v>
      </c>
      <c r="AD20" s="746">
        <f t="shared" si="36"/>
        <v>632072.16</v>
      </c>
      <c r="AE20" s="747"/>
      <c r="AF20" s="741"/>
      <c r="AG20" s="746">
        <f t="shared" si="37"/>
        <v>632072.16</v>
      </c>
      <c r="AH20" s="746">
        <f t="shared" si="38"/>
        <v>190885.79</v>
      </c>
      <c r="AI20" s="746">
        <f t="shared" si="39"/>
        <v>822957.95</v>
      </c>
      <c r="AK20" s="1044"/>
      <c r="AL20" s="755" t="s">
        <v>32</v>
      </c>
      <c r="AM20" s="748">
        <v>1</v>
      </c>
      <c r="AN20" s="737">
        <v>21676</v>
      </c>
      <c r="AO20" s="738">
        <f t="shared" si="12"/>
        <v>21676</v>
      </c>
      <c r="AP20" s="739">
        <f t="shared" si="13"/>
        <v>21676</v>
      </c>
      <c r="AQ20" s="740">
        <f t="shared" si="40"/>
        <v>0</v>
      </c>
      <c r="AR20" s="741"/>
      <c r="AS20" s="740">
        <f t="shared" si="40"/>
        <v>4</v>
      </c>
      <c r="AT20" s="741">
        <v>867.04</v>
      </c>
      <c r="AU20" s="740">
        <f t="shared" si="41"/>
        <v>0</v>
      </c>
      <c r="AV20" s="741"/>
      <c r="AW20" s="740">
        <f t="shared" si="42"/>
        <v>13.8</v>
      </c>
      <c r="AX20" s="741">
        <v>3000</v>
      </c>
      <c r="AY20" s="740">
        <f t="shared" si="43"/>
        <v>0</v>
      </c>
      <c r="AZ20" s="741"/>
      <c r="BA20" s="740">
        <f t="shared" si="44"/>
        <v>39</v>
      </c>
      <c r="BB20" s="759">
        <v>8453.64</v>
      </c>
      <c r="BC20" s="740">
        <f t="shared" si="45"/>
        <v>15</v>
      </c>
      <c r="BD20" s="741">
        <v>3251.4</v>
      </c>
      <c r="BE20" s="740">
        <f t="shared" si="46"/>
        <v>0</v>
      </c>
      <c r="BF20" s="741"/>
      <c r="BG20" s="740">
        <f t="shared" si="47"/>
        <v>0</v>
      </c>
      <c r="BH20" s="741"/>
      <c r="BI20" s="740">
        <f t="shared" si="48"/>
        <v>0</v>
      </c>
      <c r="BJ20" s="741"/>
      <c r="BK20" s="743">
        <f t="shared" si="49"/>
        <v>0</v>
      </c>
      <c r="BL20" s="744">
        <f t="shared" si="50"/>
        <v>37248.080000000002</v>
      </c>
      <c r="BM20" s="745">
        <v>12</v>
      </c>
      <c r="BN20" s="746">
        <f t="shared" si="51"/>
        <v>446976.96</v>
      </c>
      <c r="BO20" s="747"/>
      <c r="BP20" s="741"/>
      <c r="BQ20" s="746">
        <f t="shared" si="52"/>
        <v>446976.96</v>
      </c>
      <c r="BR20" s="746">
        <f t="shared" si="53"/>
        <v>134987.04</v>
      </c>
      <c r="BS20" s="746">
        <f t="shared" si="54"/>
        <v>581964</v>
      </c>
      <c r="BU20" s="1044"/>
      <c r="BV20" s="754" t="s">
        <v>32</v>
      </c>
      <c r="BW20" s="758">
        <v>1</v>
      </c>
      <c r="BX20" s="737">
        <v>21676</v>
      </c>
      <c r="BY20" s="738">
        <f t="shared" si="14"/>
        <v>21676</v>
      </c>
      <c r="BZ20" s="739">
        <f t="shared" si="15"/>
        <v>21676</v>
      </c>
      <c r="CA20" s="740">
        <f t="shared" si="55"/>
        <v>0</v>
      </c>
      <c r="CB20" s="741"/>
      <c r="CC20" s="740">
        <f t="shared" si="55"/>
        <v>0</v>
      </c>
      <c r="CD20" s="741"/>
      <c r="CE20" s="740">
        <f t="shared" si="56"/>
        <v>0</v>
      </c>
      <c r="CF20" s="741"/>
      <c r="CG20" s="740">
        <f t="shared" si="57"/>
        <v>0</v>
      </c>
      <c r="CH20" s="741"/>
      <c r="CI20" s="740">
        <f t="shared" si="58"/>
        <v>0</v>
      </c>
      <c r="CJ20" s="741"/>
      <c r="CK20" s="740">
        <f t="shared" si="59"/>
        <v>53</v>
      </c>
      <c r="CL20" s="741">
        <v>11488.28</v>
      </c>
      <c r="CM20" s="740">
        <f t="shared" si="60"/>
        <v>20</v>
      </c>
      <c r="CN20" s="741">
        <v>4335.2</v>
      </c>
      <c r="CO20" s="740">
        <f t="shared" si="61"/>
        <v>0</v>
      </c>
      <c r="CP20" s="741"/>
      <c r="CQ20" s="740">
        <f t="shared" si="62"/>
        <v>0</v>
      </c>
      <c r="CR20" s="741"/>
      <c r="CS20" s="740">
        <f t="shared" si="63"/>
        <v>0</v>
      </c>
      <c r="CT20" s="741"/>
      <c r="CU20" s="743">
        <f t="shared" si="64"/>
        <v>0</v>
      </c>
      <c r="CV20" s="744">
        <f t="shared" si="65"/>
        <v>37499.480000000003</v>
      </c>
      <c r="CW20" s="745">
        <v>12</v>
      </c>
      <c r="CX20" s="746">
        <f t="shared" si="66"/>
        <v>449993.76</v>
      </c>
      <c r="CY20" s="747"/>
      <c r="CZ20" s="741"/>
      <c r="DA20" s="746">
        <f t="shared" si="67"/>
        <v>449993.76</v>
      </c>
      <c r="DB20" s="746">
        <f t="shared" si="68"/>
        <v>135898.12</v>
      </c>
      <c r="DC20" s="746">
        <f t="shared" si="69"/>
        <v>585891.88</v>
      </c>
      <c r="DD20" s="750"/>
      <c r="DE20" s="1044"/>
      <c r="DF20" s="754" t="s">
        <v>32</v>
      </c>
      <c r="DG20" s="751">
        <v>1</v>
      </c>
      <c r="DH20" s="737">
        <v>21676</v>
      </c>
      <c r="DI20" s="738">
        <f t="shared" si="16"/>
        <v>21676</v>
      </c>
      <c r="DJ20" s="739">
        <f t="shared" si="17"/>
        <v>21676</v>
      </c>
      <c r="DK20" s="740">
        <f t="shared" si="70"/>
        <v>0</v>
      </c>
      <c r="DL20" s="741"/>
      <c r="DM20" s="740">
        <f t="shared" si="70"/>
        <v>0</v>
      </c>
      <c r="DN20" s="741"/>
      <c r="DO20" s="740">
        <f t="shared" si="71"/>
        <v>0</v>
      </c>
      <c r="DP20" s="741"/>
      <c r="DQ20" s="740">
        <f t="shared" si="72"/>
        <v>0</v>
      </c>
      <c r="DR20" s="741"/>
      <c r="DS20" s="740">
        <f t="shared" si="73"/>
        <v>0</v>
      </c>
      <c r="DT20" s="741"/>
      <c r="DU20" s="740">
        <f t="shared" si="74"/>
        <v>0</v>
      </c>
      <c r="DV20" s="741"/>
      <c r="DW20" s="740">
        <f t="shared" si="104"/>
        <v>10</v>
      </c>
      <c r="DX20" s="741">
        <v>2167.65</v>
      </c>
      <c r="DY20" s="740">
        <f t="shared" si="75"/>
        <v>0</v>
      </c>
      <c r="DZ20" s="741"/>
      <c r="EA20" s="740">
        <f t="shared" si="76"/>
        <v>0</v>
      </c>
      <c r="EB20" s="741"/>
      <c r="EC20" s="740">
        <f t="shared" si="77"/>
        <v>0</v>
      </c>
      <c r="ED20" s="741"/>
      <c r="EE20" s="743">
        <f t="shared" si="18"/>
        <v>0</v>
      </c>
      <c r="EF20" s="744">
        <f t="shared" si="78"/>
        <v>23843.65</v>
      </c>
      <c r="EG20" s="745">
        <v>12</v>
      </c>
      <c r="EH20" s="746">
        <f t="shared" si="79"/>
        <v>286123.8</v>
      </c>
      <c r="EI20" s="747"/>
      <c r="EJ20" s="741"/>
      <c r="EK20" s="746">
        <f t="shared" si="80"/>
        <v>286123.8</v>
      </c>
      <c r="EL20" s="746">
        <f t="shared" si="81"/>
        <v>86409.39</v>
      </c>
      <c r="EM20" s="746">
        <f t="shared" si="82"/>
        <v>372533.19</v>
      </c>
      <c r="EO20" s="1044"/>
      <c r="EP20" s="754" t="s">
        <v>32</v>
      </c>
      <c r="EQ20" s="736"/>
      <c r="ER20" s="737">
        <v>21676</v>
      </c>
      <c r="ES20" s="738">
        <f t="shared" si="19"/>
        <v>21676</v>
      </c>
      <c r="ET20" s="739">
        <f t="shared" si="20"/>
        <v>0</v>
      </c>
      <c r="EU20" s="740">
        <f t="shared" si="83"/>
        <v>0</v>
      </c>
      <c r="EV20" s="741"/>
      <c r="EW20" s="740">
        <f t="shared" si="83"/>
        <v>0</v>
      </c>
      <c r="EX20" s="741"/>
      <c r="EY20" s="740">
        <f t="shared" si="84"/>
        <v>0</v>
      </c>
      <c r="EZ20" s="741"/>
      <c r="FA20" s="740">
        <f t="shared" si="85"/>
        <v>0</v>
      </c>
      <c r="FB20" s="741"/>
      <c r="FC20" s="740">
        <f t="shared" si="86"/>
        <v>0</v>
      </c>
      <c r="FD20" s="741"/>
      <c r="FE20" s="740">
        <f t="shared" si="87"/>
        <v>0</v>
      </c>
      <c r="FF20" s="741"/>
      <c r="FG20" s="740">
        <f t="shared" si="88"/>
        <v>0</v>
      </c>
      <c r="FH20" s="741"/>
      <c r="FI20" s="740">
        <f t="shared" si="89"/>
        <v>0</v>
      </c>
      <c r="FJ20" s="741"/>
      <c r="FK20" s="740">
        <f t="shared" si="90"/>
        <v>0</v>
      </c>
      <c r="FL20" s="741"/>
      <c r="FM20" s="740">
        <f t="shared" si="91"/>
        <v>0</v>
      </c>
      <c r="FN20" s="741"/>
      <c r="FO20" s="743">
        <f t="shared" si="92"/>
        <v>0</v>
      </c>
      <c r="FP20" s="744">
        <f t="shared" si="93"/>
        <v>0</v>
      </c>
      <c r="FQ20" s="745">
        <v>12</v>
      </c>
      <c r="FR20" s="746">
        <f t="shared" si="94"/>
        <v>0</v>
      </c>
      <c r="FS20" s="747"/>
      <c r="FT20" s="741"/>
      <c r="FU20" s="746">
        <f t="shared" si="95"/>
        <v>0</v>
      </c>
      <c r="FV20" s="746">
        <f t="shared" si="96"/>
        <v>0</v>
      </c>
      <c r="FW20" s="746">
        <f t="shared" si="97"/>
        <v>0</v>
      </c>
      <c r="FY20" s="1044"/>
      <c r="FZ20" s="754" t="s">
        <v>32</v>
      </c>
      <c r="GA20" s="737">
        <f t="shared" si="98"/>
        <v>4</v>
      </c>
      <c r="GB20" s="737">
        <v>21676</v>
      </c>
      <c r="GC20" s="738">
        <f t="shared" si="21"/>
        <v>21676</v>
      </c>
      <c r="GD20" s="743">
        <f t="shared" si="105"/>
        <v>86704</v>
      </c>
      <c r="GE20" s="743"/>
      <c r="GF20" s="737">
        <f t="shared" si="23"/>
        <v>0</v>
      </c>
      <c r="GG20" s="743"/>
      <c r="GH20" s="737">
        <f t="shared" si="24"/>
        <v>867.04</v>
      </c>
      <c r="GI20" s="743"/>
      <c r="GJ20" s="737">
        <f t="shared" si="25"/>
        <v>0</v>
      </c>
      <c r="GK20" s="743"/>
      <c r="GL20" s="737">
        <f t="shared" si="26"/>
        <v>7985.48</v>
      </c>
      <c r="GM20" s="743"/>
      <c r="GN20" s="737">
        <f t="shared" si="27"/>
        <v>0</v>
      </c>
      <c r="GO20" s="743"/>
      <c r="GP20" s="737">
        <f t="shared" si="28"/>
        <v>41617.919999999998</v>
      </c>
      <c r="GQ20" s="743"/>
      <c r="GR20" s="737">
        <f t="shared" si="29"/>
        <v>14089.45</v>
      </c>
      <c r="GS20" s="743"/>
      <c r="GT20" s="737">
        <f t="shared" si="30"/>
        <v>0</v>
      </c>
      <c r="GU20" s="743"/>
      <c r="GV20" s="737">
        <f t="shared" si="31"/>
        <v>0</v>
      </c>
      <c r="GW20" s="743"/>
      <c r="GX20" s="737">
        <f t="shared" si="32"/>
        <v>0</v>
      </c>
      <c r="GY20" s="743">
        <f t="shared" si="32"/>
        <v>0</v>
      </c>
      <c r="GZ20" s="744">
        <f t="shared" si="99"/>
        <v>151263.89000000001</v>
      </c>
      <c r="HA20" s="745">
        <v>12</v>
      </c>
      <c r="HB20" s="746">
        <f t="shared" si="100"/>
        <v>1815166.68</v>
      </c>
      <c r="HC20" s="737">
        <f t="shared" si="33"/>
        <v>0</v>
      </c>
      <c r="HD20" s="737">
        <f t="shared" si="33"/>
        <v>0</v>
      </c>
      <c r="HE20" s="746">
        <f t="shared" si="101"/>
        <v>1815166.68</v>
      </c>
      <c r="HF20" s="746">
        <f t="shared" si="102"/>
        <v>548180.34</v>
      </c>
      <c r="HG20" s="746">
        <f t="shared" si="103"/>
        <v>2363347.02</v>
      </c>
    </row>
    <row r="21" spans="1:215" ht="15.75" hidden="1" x14ac:dyDescent="0.25">
      <c r="A21" s="1044"/>
      <c r="B21" s="760" t="s">
        <v>683</v>
      </c>
      <c r="C21" s="761"/>
      <c r="D21" s="761"/>
      <c r="E21" s="726"/>
      <c r="F21" s="726"/>
      <c r="G21" s="762"/>
      <c r="H21" s="732"/>
      <c r="I21" s="763"/>
      <c r="J21" s="732"/>
      <c r="K21" s="763"/>
      <c r="L21" s="732"/>
      <c r="M21" s="763"/>
      <c r="N21" s="732"/>
      <c r="O21" s="763"/>
      <c r="P21" s="732"/>
      <c r="Q21" s="763"/>
      <c r="R21" s="732"/>
      <c r="S21" s="763"/>
      <c r="T21" s="732"/>
      <c r="U21" s="763"/>
      <c r="V21" s="732"/>
      <c r="W21" s="763"/>
      <c r="X21" s="732"/>
      <c r="Y21" s="763"/>
      <c r="Z21" s="732"/>
      <c r="AA21" s="733"/>
      <c r="AB21" s="729"/>
      <c r="AC21" s="730"/>
      <c r="AD21" s="731"/>
      <c r="AE21" s="733"/>
      <c r="AF21" s="732"/>
      <c r="AG21" s="731"/>
      <c r="AH21" s="731"/>
      <c r="AI21" s="731"/>
      <c r="AK21" s="1044"/>
      <c r="AL21" s="760" t="s">
        <v>683</v>
      </c>
      <c r="AM21" s="761"/>
      <c r="AN21" s="761"/>
      <c r="AO21" s="726"/>
      <c r="AP21" s="726"/>
      <c r="AQ21" s="762"/>
      <c r="AR21" s="732"/>
      <c r="AS21" s="762"/>
      <c r="AT21" s="732"/>
      <c r="AU21" s="762"/>
      <c r="AV21" s="732"/>
      <c r="AW21" s="762"/>
      <c r="AX21" s="732"/>
      <c r="AY21" s="762"/>
      <c r="AZ21" s="732"/>
      <c r="BA21" s="762"/>
      <c r="BB21" s="732"/>
      <c r="BC21" s="762"/>
      <c r="BD21" s="732"/>
      <c r="BE21" s="762"/>
      <c r="BF21" s="732"/>
      <c r="BG21" s="762"/>
      <c r="BH21" s="732"/>
      <c r="BI21" s="762"/>
      <c r="BJ21" s="732"/>
      <c r="BK21" s="733"/>
      <c r="BL21" s="729"/>
      <c r="BM21" s="730"/>
      <c r="BN21" s="731"/>
      <c r="BO21" s="733"/>
      <c r="BP21" s="732"/>
      <c r="BQ21" s="731"/>
      <c r="BR21" s="731"/>
      <c r="BS21" s="731"/>
      <c r="BU21" s="1044"/>
      <c r="BV21" s="760" t="s">
        <v>683</v>
      </c>
      <c r="BW21" s="761"/>
      <c r="BX21" s="761"/>
      <c r="BY21" s="726"/>
      <c r="BZ21" s="726"/>
      <c r="CA21" s="762"/>
      <c r="CB21" s="732"/>
      <c r="CC21" s="762"/>
      <c r="CD21" s="732"/>
      <c r="CE21" s="762"/>
      <c r="CF21" s="732"/>
      <c r="CG21" s="762"/>
      <c r="CH21" s="732"/>
      <c r="CI21" s="762"/>
      <c r="CJ21" s="732"/>
      <c r="CK21" s="762"/>
      <c r="CL21" s="732"/>
      <c r="CM21" s="762"/>
      <c r="CN21" s="732"/>
      <c r="CO21" s="762"/>
      <c r="CP21" s="732"/>
      <c r="CQ21" s="762"/>
      <c r="CR21" s="732"/>
      <c r="CS21" s="762"/>
      <c r="CT21" s="732"/>
      <c r="CU21" s="733"/>
      <c r="CV21" s="729"/>
      <c r="CW21" s="730"/>
      <c r="CX21" s="731"/>
      <c r="CY21" s="733"/>
      <c r="CZ21" s="732"/>
      <c r="DA21" s="731"/>
      <c r="DB21" s="731"/>
      <c r="DC21" s="731"/>
      <c r="DE21" s="1044"/>
      <c r="DF21" s="760" t="s">
        <v>683</v>
      </c>
      <c r="DG21" s="761"/>
      <c r="DH21" s="761"/>
      <c r="DI21" s="726"/>
      <c r="DJ21" s="726"/>
      <c r="DK21" s="762"/>
      <c r="DL21" s="732"/>
      <c r="DM21" s="762"/>
      <c r="DN21" s="732"/>
      <c r="DO21" s="762"/>
      <c r="DP21" s="732"/>
      <c r="DQ21" s="762"/>
      <c r="DR21" s="732"/>
      <c r="DS21" s="762"/>
      <c r="DT21" s="732"/>
      <c r="DU21" s="762"/>
      <c r="DV21" s="732"/>
      <c r="DW21" s="762"/>
      <c r="DX21" s="732"/>
      <c r="DY21" s="762"/>
      <c r="DZ21" s="732"/>
      <c r="EA21" s="762"/>
      <c r="EB21" s="732"/>
      <c r="EC21" s="762"/>
      <c r="ED21" s="732"/>
      <c r="EE21" s="733"/>
      <c r="EF21" s="729"/>
      <c r="EG21" s="730"/>
      <c r="EH21" s="731"/>
      <c r="EI21" s="733"/>
      <c r="EJ21" s="732"/>
      <c r="EK21" s="731"/>
      <c r="EL21" s="731"/>
      <c r="EM21" s="731"/>
      <c r="EO21" s="1044"/>
      <c r="EP21" s="760" t="s">
        <v>683</v>
      </c>
      <c r="EQ21" s="761"/>
      <c r="ER21" s="761"/>
      <c r="ES21" s="726"/>
      <c r="ET21" s="726"/>
      <c r="EU21" s="762"/>
      <c r="EV21" s="732"/>
      <c r="EW21" s="762"/>
      <c r="EX21" s="732"/>
      <c r="EY21" s="762"/>
      <c r="EZ21" s="732"/>
      <c r="FA21" s="762"/>
      <c r="FB21" s="732"/>
      <c r="FC21" s="762"/>
      <c r="FD21" s="732"/>
      <c r="FE21" s="762"/>
      <c r="FF21" s="732"/>
      <c r="FG21" s="762"/>
      <c r="FH21" s="732"/>
      <c r="FI21" s="762"/>
      <c r="FJ21" s="732"/>
      <c r="FK21" s="762"/>
      <c r="FL21" s="732"/>
      <c r="FM21" s="762"/>
      <c r="FN21" s="732"/>
      <c r="FO21" s="733"/>
      <c r="FP21" s="729"/>
      <c r="FQ21" s="730"/>
      <c r="FR21" s="731"/>
      <c r="FS21" s="733"/>
      <c r="FT21" s="732"/>
      <c r="FU21" s="731"/>
      <c r="FV21" s="731"/>
      <c r="FW21" s="731"/>
      <c r="FY21" s="1044"/>
      <c r="FZ21" s="760" t="s">
        <v>683</v>
      </c>
      <c r="GA21" s="761"/>
      <c r="GB21" s="761"/>
      <c r="GC21" s="726"/>
      <c r="GD21" s="734">
        <f>F21+AP21+BZ21+DJ21+ET21</f>
        <v>0</v>
      </c>
      <c r="GE21" s="734"/>
      <c r="GF21" s="732"/>
      <c r="GG21" s="734"/>
      <c r="GH21" s="732"/>
      <c r="GI21" s="734"/>
      <c r="GJ21" s="732"/>
      <c r="GK21" s="734"/>
      <c r="GL21" s="732"/>
      <c r="GM21" s="734"/>
      <c r="GN21" s="732"/>
      <c r="GO21" s="734"/>
      <c r="GP21" s="732"/>
      <c r="GQ21" s="734"/>
      <c r="GR21" s="732"/>
      <c r="GS21" s="734"/>
      <c r="GT21" s="732"/>
      <c r="GU21" s="734"/>
      <c r="GV21" s="732"/>
      <c r="GW21" s="734"/>
      <c r="GX21" s="732"/>
      <c r="GY21" s="733"/>
      <c r="GZ21" s="729"/>
      <c r="HA21" s="730"/>
      <c r="HB21" s="731"/>
      <c r="HC21" s="733"/>
      <c r="HD21" s="732"/>
      <c r="HE21" s="731"/>
      <c r="HF21" s="731"/>
      <c r="HG21" s="731"/>
    </row>
    <row r="22" spans="1:215" ht="15.75" hidden="1" x14ac:dyDescent="0.25">
      <c r="A22" s="1044"/>
      <c r="B22" s="764" t="s">
        <v>521</v>
      </c>
      <c r="C22" s="757">
        <v>6.78</v>
      </c>
      <c r="D22" s="737">
        <v>12626</v>
      </c>
      <c r="E22" s="738">
        <f t="shared" ref="E22:E29" si="116">ROUNDUP(D22*1,0)</f>
        <v>12626</v>
      </c>
      <c r="F22" s="739">
        <f t="shared" ref="F22:F29" si="117">C22*E22</f>
        <v>85604.28</v>
      </c>
      <c r="G22" s="740">
        <f t="shared" ref="G22:I29" si="118">IF($F22&lt;=0,0,H22/$F22*100)</f>
        <v>9.6999999999999993</v>
      </c>
      <c r="H22" s="741">
        <v>8307.8799999999992</v>
      </c>
      <c r="I22" s="742">
        <f t="shared" si="118"/>
        <v>0</v>
      </c>
      <c r="J22" s="741"/>
      <c r="K22" s="742">
        <f t="shared" ref="K22:K29" si="119">IF($F22&lt;=0,0,L22/$F22*100)</f>
        <v>0</v>
      </c>
      <c r="L22" s="741"/>
      <c r="M22" s="742">
        <f t="shared" ref="M22:M29" si="120">IF($F22&lt;=0,0,N22/$F22*100)</f>
        <v>0</v>
      </c>
      <c r="N22" s="741"/>
      <c r="O22" s="742">
        <f t="shared" ref="O22:O29" si="121">IF($F22&lt;=0,0,P22/$F22*100)</f>
        <v>0</v>
      </c>
      <c r="P22" s="741"/>
      <c r="Q22" s="742">
        <f t="shared" ref="Q22:Q29" si="122">IF($F22&lt;=0,0,R22/$F22*100)</f>
        <v>0</v>
      </c>
      <c r="R22" s="741">
        <v>0</v>
      </c>
      <c r="S22" s="742">
        <f t="shared" ref="S22:S29" si="123">IF($F22&lt;=0,0,T22/$F22*100)</f>
        <v>20</v>
      </c>
      <c r="T22" s="741">
        <f>(D22*C22)*20%</f>
        <v>17120.86</v>
      </c>
      <c r="U22" s="742">
        <f t="shared" ref="U22:U29" si="124">IF($F22&lt;=0,0,V22/$F22*100)</f>
        <v>0</v>
      </c>
      <c r="V22" s="741"/>
      <c r="W22" s="742">
        <f t="shared" ref="W22:W29" si="125">IF($F22&lt;=0,0,X22/$F22*100)</f>
        <v>0</v>
      </c>
      <c r="X22" s="741"/>
      <c r="Y22" s="742">
        <f t="shared" ref="Y22:Y29" si="126">IF($F22&lt;=0,0,Z22/$F22*100)</f>
        <v>0</v>
      </c>
      <c r="Z22" s="741"/>
      <c r="AA22" s="743">
        <f t="shared" ref="AA22:AA29" si="127">IF(((SUM(F22:Z22))&gt;(15279*C22)),0,((15279*C22)-(SUM(F22:Z22))))</f>
        <v>0</v>
      </c>
      <c r="AB22" s="744">
        <f t="shared" ref="AB22:AB29" si="128">F22+H22+J22+L22+N22+P22+R22+T22+V22+X22+Z22+AA22</f>
        <v>111033.02</v>
      </c>
      <c r="AC22" s="745">
        <v>12</v>
      </c>
      <c r="AD22" s="746">
        <f t="shared" ref="AD22:AD29" si="129">AB22*AC22</f>
        <v>1332396.24</v>
      </c>
      <c r="AE22" s="747"/>
      <c r="AF22" s="741"/>
      <c r="AG22" s="746">
        <f t="shared" ref="AG22:AG29" si="130">AD22+AE22+AF22</f>
        <v>1332396.24</v>
      </c>
      <c r="AH22" s="746">
        <f t="shared" ref="AH22:AH29" si="131">AG22*0.302</f>
        <v>402383.66</v>
      </c>
      <c r="AI22" s="746">
        <f t="shared" ref="AI22:AI29" si="132">AG22+AH22</f>
        <v>1734779.9</v>
      </c>
      <c r="AK22" s="1044"/>
      <c r="AL22" s="765" t="s">
        <v>521</v>
      </c>
      <c r="AM22" s="748">
        <v>3.67</v>
      </c>
      <c r="AN22" s="737">
        <v>12626</v>
      </c>
      <c r="AO22" s="738">
        <f t="shared" ref="AO22:AO29" si="133">ROUNDUP(AN22*1,0)</f>
        <v>12626</v>
      </c>
      <c r="AP22" s="739">
        <f t="shared" ref="AP22:AP29" si="134">AM22*AO22</f>
        <v>46337.42</v>
      </c>
      <c r="AQ22" s="740">
        <f t="shared" ref="AQ22:AS29" si="135">IF($AP22&lt;=0,0,AR22/$AP22*100)</f>
        <v>17</v>
      </c>
      <c r="AR22" s="741">
        <v>7856.18</v>
      </c>
      <c r="AS22" s="740">
        <f t="shared" si="135"/>
        <v>0</v>
      </c>
      <c r="AT22" s="741"/>
      <c r="AU22" s="740">
        <f t="shared" ref="AU22:AU29" si="136">IF($AP22&lt;=0,0,AV22/$AP22*100)</f>
        <v>0.6</v>
      </c>
      <c r="AV22" s="741">
        <v>280.58</v>
      </c>
      <c r="AW22" s="740">
        <f t="shared" ref="AW22:AW29" si="137">IF($AP22&lt;=0,0,AX22/$AP22*100)</f>
        <v>0</v>
      </c>
      <c r="AX22" s="741"/>
      <c r="AY22" s="740">
        <f t="shared" ref="AY22:AY29" si="138">IF($AP22&lt;=0,0,AZ22/$AP22*100)</f>
        <v>0</v>
      </c>
      <c r="AZ22" s="741"/>
      <c r="BA22" s="740">
        <f t="shared" ref="BA22:BA29" si="139">IF($AP22&lt;=0,0,BB22/$AP22*100)</f>
        <v>0</v>
      </c>
      <c r="BB22" s="741">
        <v>0</v>
      </c>
      <c r="BC22" s="740">
        <f t="shared" ref="BC22:BC29" si="140">IF($AP22&lt;=0,0,BD22/$AP22*100)</f>
        <v>17.600000000000001</v>
      </c>
      <c r="BD22" s="741">
        <v>8136.76</v>
      </c>
      <c r="BE22" s="740">
        <f t="shared" ref="BE22:BE29" si="141">IF($AP22&lt;=0,0,BF22/$AP22*100)</f>
        <v>0</v>
      </c>
      <c r="BF22" s="741"/>
      <c r="BG22" s="740">
        <f t="shared" ref="BG22:BG29" si="142">IF($AP22&lt;=0,0,BH22/$AP22*100)</f>
        <v>0</v>
      </c>
      <c r="BH22" s="741"/>
      <c r="BI22" s="740">
        <f t="shared" ref="BI22:BI29" si="143">IF($AP22&lt;=0,0,BJ22/$AP22*100)</f>
        <v>0</v>
      </c>
      <c r="BJ22" s="741"/>
      <c r="BK22" s="743">
        <f t="shared" ref="BK22:BK23" si="144">IF(((SUM(AP22:BJ22))&gt;(15279*AM22)),0,((15279*AM22)-(SUM(AP22:BJ22))))</f>
        <v>0</v>
      </c>
      <c r="BL22" s="744">
        <f t="shared" ref="BL22:BL29" si="145">AP22+AR22+AT22+AV22+AX22+AZ22+BB22+BD22+BF22+BH22+BJ22+BK22</f>
        <v>62610.94</v>
      </c>
      <c r="BM22" s="745">
        <v>12</v>
      </c>
      <c r="BN22" s="746">
        <f t="shared" ref="BN22:BN29" si="146">BL22*BM22</f>
        <v>751331.28</v>
      </c>
      <c r="BO22" s="747"/>
      <c r="BP22" s="741"/>
      <c r="BQ22" s="746">
        <f t="shared" ref="BQ22:BQ29" si="147">BN22+BO22+BP22</f>
        <v>751331.28</v>
      </c>
      <c r="BR22" s="746">
        <f t="shared" ref="BR22:BR29" si="148">BQ22*0.302</f>
        <v>226902.05</v>
      </c>
      <c r="BS22" s="746">
        <f t="shared" ref="BS22:BS29" si="149">BQ22+BR22</f>
        <v>978233.33</v>
      </c>
      <c r="BU22" s="1044"/>
      <c r="BV22" s="765" t="s">
        <v>521</v>
      </c>
      <c r="BW22" s="757"/>
      <c r="BX22" s="737">
        <v>12626</v>
      </c>
      <c r="BY22" s="738">
        <f t="shared" ref="BY22:BY29" si="150">ROUNDUP(BX22*1,0)</f>
        <v>12626</v>
      </c>
      <c r="BZ22" s="739">
        <f t="shared" ref="BZ22:BZ29" si="151">BW22*BY22</f>
        <v>0</v>
      </c>
      <c r="CA22" s="740">
        <f t="shared" ref="CA22:CC29" si="152">IF($BZ22&lt;=0,0,CB22/$BZ22*100)</f>
        <v>0</v>
      </c>
      <c r="CB22" s="741"/>
      <c r="CC22" s="740">
        <f t="shared" si="152"/>
        <v>0</v>
      </c>
      <c r="CD22" s="741"/>
      <c r="CE22" s="740">
        <f t="shared" ref="CE22:CE29" si="153">IF($BZ22&lt;=0,0,CF22/$BZ22*100)</f>
        <v>0</v>
      </c>
      <c r="CF22" s="741"/>
      <c r="CG22" s="740">
        <f t="shared" ref="CG22:CG29" si="154">IF($BZ22&lt;=0,0,CH22/$BZ22*100)</f>
        <v>0</v>
      </c>
      <c r="CH22" s="741"/>
      <c r="CI22" s="740">
        <f t="shared" ref="CI22:CI29" si="155">IF($BZ22&lt;=0,0,CJ22/$BZ22*100)</f>
        <v>0</v>
      </c>
      <c r="CJ22" s="741"/>
      <c r="CK22" s="740">
        <f t="shared" ref="CK22:CK29" si="156">IF($BZ22&lt;=0,0,CL22/$BZ22*100)</f>
        <v>0</v>
      </c>
      <c r="CL22" s="741"/>
      <c r="CM22" s="740">
        <f t="shared" ref="CM22:CM29" si="157">IF($BZ22&lt;=0,0,CN22/$BZ22*100)</f>
        <v>0</v>
      </c>
      <c r="CN22" s="741"/>
      <c r="CO22" s="740">
        <f t="shared" ref="CO22:CO29" si="158">IF($BZ22&lt;=0,0,CP22/$BZ22*100)</f>
        <v>0</v>
      </c>
      <c r="CP22" s="741"/>
      <c r="CQ22" s="740">
        <f t="shared" ref="CQ22:CQ29" si="159">IF($BZ22&lt;=0,0,CR22/$BZ22*100)</f>
        <v>0</v>
      </c>
      <c r="CR22" s="741"/>
      <c r="CS22" s="740">
        <f t="shared" ref="CS22:CS29" si="160">IF($BZ22&lt;=0,0,CT22/$BZ22*100)</f>
        <v>0</v>
      </c>
      <c r="CT22" s="741"/>
      <c r="CU22" s="743">
        <f t="shared" ref="CU22:CU29" si="161">IF(((SUM(BZ22:CT22))&gt;(15279*BW22)),0,((15279*BW22)-(SUM(BZ22:CT22))))</f>
        <v>0</v>
      </c>
      <c r="CV22" s="744">
        <f t="shared" ref="CV22:CV29" si="162">BZ22+CB22+CD22+CF22+CH22+CJ22+CL22+CN22+CP22+CR22+CT22+CU22</f>
        <v>0</v>
      </c>
      <c r="CW22" s="745">
        <v>12</v>
      </c>
      <c r="CX22" s="746">
        <f t="shared" ref="CX22:CX29" si="163">CV22*CW22</f>
        <v>0</v>
      </c>
      <c r="CY22" s="747"/>
      <c r="CZ22" s="741"/>
      <c r="DA22" s="746">
        <f t="shared" ref="DA22:DA29" si="164">CX22+CY22+CZ22</f>
        <v>0</v>
      </c>
      <c r="DB22" s="746">
        <f t="shared" ref="DB22:DB29" si="165">DA22*0.302</f>
        <v>0</v>
      </c>
      <c r="DC22" s="746">
        <f t="shared" ref="DC22:DC29" si="166">DA22+DB22</f>
        <v>0</v>
      </c>
      <c r="DD22" s="750"/>
      <c r="DE22" s="1044"/>
      <c r="DF22" s="765" t="s">
        <v>521</v>
      </c>
      <c r="DG22" s="757"/>
      <c r="DH22" s="737">
        <v>12626</v>
      </c>
      <c r="DI22" s="738">
        <f t="shared" ref="DI22:DI29" si="167">ROUNDUP(DH22*1,0)</f>
        <v>12626</v>
      </c>
      <c r="DJ22" s="739">
        <f t="shared" ref="DJ22:DJ29" si="168">DG22*DI22</f>
        <v>0</v>
      </c>
      <c r="DK22" s="740">
        <f t="shared" ref="DK22:DM29" si="169">IF($DJ22&lt;=0,0,DL22/$DJ22*100)</f>
        <v>0</v>
      </c>
      <c r="DL22" s="741"/>
      <c r="DM22" s="740">
        <f t="shared" si="169"/>
        <v>0</v>
      </c>
      <c r="DN22" s="741"/>
      <c r="DO22" s="740">
        <f t="shared" ref="DO22:DO29" si="170">IF($DJ22&lt;=0,0,DP22/$DJ22*100)</f>
        <v>0</v>
      </c>
      <c r="DP22" s="741"/>
      <c r="DQ22" s="740">
        <f t="shared" ref="DQ22:DQ29" si="171">IF($DJ22&lt;=0,0,DR22/$DJ22*100)</f>
        <v>0</v>
      </c>
      <c r="DR22" s="741"/>
      <c r="DS22" s="740">
        <f t="shared" ref="DS22:DS29" si="172">IF($DJ22&lt;=0,0,DT22/$DJ22*100)</f>
        <v>0</v>
      </c>
      <c r="DT22" s="741"/>
      <c r="DU22" s="740">
        <f t="shared" ref="DU22:DU29" si="173">IF($DJ22&lt;=0,0,DV22/$DJ22*100)</f>
        <v>0</v>
      </c>
      <c r="DV22" s="741"/>
      <c r="DW22" s="740">
        <f t="shared" ref="DW22:DW29" si="174">IF($DJ22&lt;=0,0,DX22/$DJ22*100)</f>
        <v>0</v>
      </c>
      <c r="DX22" s="741"/>
      <c r="DY22" s="740">
        <f t="shared" ref="DY22:DY29" si="175">IF($DJ22&lt;=0,0,DZ22/$DJ22*100)</f>
        <v>0</v>
      </c>
      <c r="DZ22" s="741"/>
      <c r="EA22" s="740">
        <f t="shared" ref="EA22:EA29" si="176">IF($DJ22&lt;=0,0,EB22/$DJ22*100)</f>
        <v>0</v>
      </c>
      <c r="EB22" s="741"/>
      <c r="EC22" s="740">
        <f t="shared" ref="EC22:EC29" si="177">IF($DJ22&lt;=0,0,ED22/$DJ22*100)</f>
        <v>0</v>
      </c>
      <c r="ED22" s="741"/>
      <c r="EE22" s="743">
        <f t="shared" ref="EE22:EE29" si="178">IF(((SUM(DJ22:ED22))&gt;(15279*DG22)),0,((15279*DG22)-(SUM(DJ22:ED22))))</f>
        <v>0</v>
      </c>
      <c r="EF22" s="744">
        <f t="shared" ref="EF22:EF29" si="179">DJ22+DL22+DN22+DP22+DR22+DT22+DV22+DX22+DZ22+EB22+ED22+EE22</f>
        <v>0</v>
      </c>
      <c r="EG22" s="745">
        <v>12</v>
      </c>
      <c r="EH22" s="746">
        <f t="shared" ref="EH22:EH29" si="180">EF22*EG22</f>
        <v>0</v>
      </c>
      <c r="EI22" s="747"/>
      <c r="EJ22" s="741"/>
      <c r="EK22" s="746">
        <f t="shared" ref="EK22:EK29" si="181">EH22+EI22+EJ22</f>
        <v>0</v>
      </c>
      <c r="EL22" s="746">
        <f t="shared" ref="EL22:EL29" si="182">EK22*0.302</f>
        <v>0</v>
      </c>
      <c r="EM22" s="746">
        <f t="shared" ref="EM22:EM29" si="183">EK22+EL22</f>
        <v>0</v>
      </c>
      <c r="EO22" s="1044"/>
      <c r="EP22" s="765" t="s">
        <v>521</v>
      </c>
      <c r="EQ22" s="757"/>
      <c r="ER22" s="737">
        <v>12626</v>
      </c>
      <c r="ES22" s="738">
        <f t="shared" ref="ES22:ES29" si="184">ROUNDUP(ER22*1,0)</f>
        <v>12626</v>
      </c>
      <c r="ET22" s="739">
        <f t="shared" ref="ET22:ET29" si="185">EQ22*ES22</f>
        <v>0</v>
      </c>
      <c r="EU22" s="740">
        <f t="shared" ref="EU22:EW29" si="186">IF($ET22&lt;=0,0,EV22/$ET22*100)</f>
        <v>0</v>
      </c>
      <c r="EV22" s="741"/>
      <c r="EW22" s="740">
        <f t="shared" si="186"/>
        <v>0</v>
      </c>
      <c r="EX22" s="741"/>
      <c r="EY22" s="740">
        <f t="shared" ref="EY22:EY29" si="187">IF($ET22&lt;=0,0,EZ22/$ET22*100)</f>
        <v>0</v>
      </c>
      <c r="EZ22" s="741"/>
      <c r="FA22" s="740">
        <f t="shared" ref="FA22:FA29" si="188">IF($ET22&lt;=0,0,FB22/$ET22*100)</f>
        <v>0</v>
      </c>
      <c r="FB22" s="741"/>
      <c r="FC22" s="740">
        <f t="shared" ref="FC22:FC29" si="189">IF($ET22&lt;=0,0,FD22/$ET22*100)</f>
        <v>0</v>
      </c>
      <c r="FD22" s="741"/>
      <c r="FE22" s="740">
        <f t="shared" ref="FE22:FE29" si="190">IF($ET22&lt;=0,0,FF22/$ET22*100)</f>
        <v>0</v>
      </c>
      <c r="FF22" s="741"/>
      <c r="FG22" s="740">
        <f t="shared" ref="FG22:FG29" si="191">IF($ET22&lt;=0,0,FH22/$ET22*100)</f>
        <v>0</v>
      </c>
      <c r="FH22" s="741"/>
      <c r="FI22" s="740">
        <f t="shared" ref="FI22:FI29" si="192">IF($ET22&lt;=0,0,FJ22/$ET22*100)</f>
        <v>0</v>
      </c>
      <c r="FJ22" s="741"/>
      <c r="FK22" s="740">
        <f t="shared" ref="FK22:FK29" si="193">IF($ET22&lt;=0,0,FL22/$ET22*100)</f>
        <v>0</v>
      </c>
      <c r="FL22" s="741"/>
      <c r="FM22" s="740">
        <f t="shared" ref="FM22:FM29" si="194">IF($ET22&lt;=0,0,FN22/$ET22*100)</f>
        <v>0</v>
      </c>
      <c r="FN22" s="741"/>
      <c r="FO22" s="743">
        <f t="shared" ref="FO22:FO29" si="195">IF(((SUM(ET22:FN22))&gt;(15279*EQ22)),0,((15279*EQ22)-(SUM(ET22:FN22))))</f>
        <v>0</v>
      </c>
      <c r="FP22" s="744">
        <f t="shared" ref="FP22:FP29" si="196">ET22+EV22+EX22+EZ22+FB22+FD22+FF22+FH22+FJ22+FL22+FN22+FO22</f>
        <v>0</v>
      </c>
      <c r="FQ22" s="745">
        <v>12</v>
      </c>
      <c r="FR22" s="746">
        <f t="shared" ref="FR22:FR29" si="197">FP22*FQ22</f>
        <v>0</v>
      </c>
      <c r="FS22" s="747"/>
      <c r="FT22" s="741"/>
      <c r="FU22" s="746">
        <f t="shared" ref="FU22:FU29" si="198">FR22+FS22+FT22</f>
        <v>0</v>
      </c>
      <c r="FV22" s="746">
        <f t="shared" ref="FV22:FV29" si="199">FU22*0.302</f>
        <v>0</v>
      </c>
      <c r="FW22" s="746">
        <f t="shared" ref="FW22:FW29" si="200">FU22+FV22</f>
        <v>0</v>
      </c>
      <c r="FY22" s="1044"/>
      <c r="FZ22" s="765" t="s">
        <v>521</v>
      </c>
      <c r="GA22" s="737">
        <f t="shared" ref="GA22:GA29" si="201">C22+AM22+BW22+DG22+EQ22</f>
        <v>10.45</v>
      </c>
      <c r="GB22" s="737">
        <v>12626</v>
      </c>
      <c r="GC22" s="738">
        <f t="shared" ref="GC22:GC29" si="202">ROUNDUP(GB22*1,0)</f>
        <v>12626</v>
      </c>
      <c r="GD22" s="743">
        <f t="shared" ref="GD22:GD29" si="203">F22+AP22+BZ22+DJ22+ET22</f>
        <v>131941.70000000001</v>
      </c>
      <c r="GE22" s="743"/>
      <c r="GF22" s="737">
        <f t="shared" ref="GF22:GF29" si="204">H22+AR22+CB22+DL22+EV22</f>
        <v>16164.06</v>
      </c>
      <c r="GG22" s="743"/>
      <c r="GH22" s="737">
        <f t="shared" ref="GH22:GH29" si="205">J22+AT22+CD22+DN22+EX22</f>
        <v>0</v>
      </c>
      <c r="GI22" s="743"/>
      <c r="GJ22" s="737">
        <f t="shared" ref="GJ22:GJ29" si="206">L22+AV22+CF22+DP22+EZ22</f>
        <v>280.58</v>
      </c>
      <c r="GK22" s="743"/>
      <c r="GL22" s="737">
        <f t="shared" ref="GL22:GL29" si="207">N22+AX22+CH22+DR22+FB22</f>
        <v>0</v>
      </c>
      <c r="GM22" s="743"/>
      <c r="GN22" s="737">
        <f t="shared" ref="GN22:GN29" si="208">P22+AZ22+CJ22+DT22+FD22</f>
        <v>0</v>
      </c>
      <c r="GO22" s="743"/>
      <c r="GP22" s="737">
        <f t="shared" ref="GP22:GP29" si="209">R22+BB22+CL22+DV22+FF22</f>
        <v>0</v>
      </c>
      <c r="GQ22" s="743"/>
      <c r="GR22" s="737">
        <f t="shared" ref="GR22:GR29" si="210">T22+BD22+CN22+DX22+FH22</f>
        <v>25257.62</v>
      </c>
      <c r="GS22" s="743"/>
      <c r="GT22" s="737">
        <f t="shared" ref="GT22:GT29" si="211">V22+BF22+CP22+DZ22+FJ22</f>
        <v>0</v>
      </c>
      <c r="GU22" s="743"/>
      <c r="GV22" s="737">
        <f t="shared" ref="GV22:GV29" si="212">X22+BH22+CR22+EB22+FL22</f>
        <v>0</v>
      </c>
      <c r="GW22" s="743"/>
      <c r="GX22" s="737">
        <f t="shared" ref="GX22:GY29" si="213">Z22+BJ22+CT22+ED22+FN22</f>
        <v>0</v>
      </c>
      <c r="GY22" s="743">
        <f t="shared" si="213"/>
        <v>0</v>
      </c>
      <c r="GZ22" s="744">
        <f t="shared" ref="GZ22:GZ29" si="214">GD22+GF22+GH22+GJ22+GL22+GN22+GP22+GR22+GT22+GV22+GX22+GY22</f>
        <v>173643.96</v>
      </c>
      <c r="HA22" s="745">
        <v>12</v>
      </c>
      <c r="HB22" s="746">
        <f t="shared" ref="HB22:HB29" si="215">GZ22*HA22</f>
        <v>2083727.52</v>
      </c>
      <c r="HC22" s="737">
        <f t="shared" ref="HC22:HD29" si="216">AE22+BO22+CY22+EI22+FS22</f>
        <v>0</v>
      </c>
      <c r="HD22" s="737">
        <f t="shared" si="216"/>
        <v>0</v>
      </c>
      <c r="HE22" s="746">
        <f t="shared" ref="HE22:HE29" si="217">HB22+HC22+HD22</f>
        <v>2083727.52</v>
      </c>
      <c r="HF22" s="746">
        <f t="shared" ref="HF22:HF29" si="218">HE22*0.302</f>
        <v>629285.71</v>
      </c>
      <c r="HG22" s="746">
        <f t="shared" ref="HG22:HG29" si="219">HE22+HF22</f>
        <v>2713013.23</v>
      </c>
    </row>
    <row r="23" spans="1:215" ht="15.75" hidden="1" x14ac:dyDescent="0.25">
      <c r="A23" s="1044"/>
      <c r="B23" s="764" t="s">
        <v>417</v>
      </c>
      <c r="C23" s="757">
        <v>1</v>
      </c>
      <c r="D23" s="737">
        <v>13242</v>
      </c>
      <c r="E23" s="738">
        <f t="shared" si="116"/>
        <v>13242</v>
      </c>
      <c r="F23" s="739">
        <f t="shared" si="117"/>
        <v>13242</v>
      </c>
      <c r="G23" s="740">
        <f t="shared" si="118"/>
        <v>17.5</v>
      </c>
      <c r="H23" s="741">
        <v>2317.35</v>
      </c>
      <c r="I23" s="742">
        <f t="shared" si="118"/>
        <v>0</v>
      </c>
      <c r="J23" s="741"/>
      <c r="K23" s="742">
        <f t="shared" si="119"/>
        <v>0</v>
      </c>
      <c r="L23" s="741"/>
      <c r="M23" s="742">
        <f t="shared" si="120"/>
        <v>0</v>
      </c>
      <c r="N23" s="741"/>
      <c r="O23" s="742">
        <f t="shared" si="121"/>
        <v>0</v>
      </c>
      <c r="P23" s="741"/>
      <c r="Q23" s="742">
        <f t="shared" si="122"/>
        <v>0</v>
      </c>
      <c r="R23" s="741">
        <v>0</v>
      </c>
      <c r="S23" s="742">
        <f t="shared" si="123"/>
        <v>20</v>
      </c>
      <c r="T23" s="741">
        <f t="shared" ref="T23:T29" si="220">(D23*C23)*20%</f>
        <v>2648.4</v>
      </c>
      <c r="U23" s="742">
        <f t="shared" si="124"/>
        <v>0</v>
      </c>
      <c r="V23" s="741"/>
      <c r="W23" s="742">
        <f t="shared" si="125"/>
        <v>0</v>
      </c>
      <c r="X23" s="741"/>
      <c r="Y23" s="742">
        <f t="shared" si="126"/>
        <v>0</v>
      </c>
      <c r="Z23" s="741"/>
      <c r="AA23" s="743">
        <f t="shared" si="127"/>
        <v>0</v>
      </c>
      <c r="AB23" s="744">
        <f t="shared" si="128"/>
        <v>18207.75</v>
      </c>
      <c r="AC23" s="745">
        <v>12</v>
      </c>
      <c r="AD23" s="746">
        <f t="shared" si="129"/>
        <v>218493</v>
      </c>
      <c r="AE23" s="747"/>
      <c r="AF23" s="741"/>
      <c r="AG23" s="746">
        <f t="shared" si="130"/>
        <v>218493</v>
      </c>
      <c r="AH23" s="746">
        <f t="shared" si="131"/>
        <v>65984.89</v>
      </c>
      <c r="AI23" s="746">
        <f t="shared" si="132"/>
        <v>284477.89</v>
      </c>
      <c r="AK23" s="1044"/>
      <c r="AL23" s="765" t="s">
        <v>417</v>
      </c>
      <c r="AM23" s="748">
        <v>1</v>
      </c>
      <c r="AN23" s="737">
        <v>13242</v>
      </c>
      <c r="AO23" s="738">
        <f t="shared" si="133"/>
        <v>13242</v>
      </c>
      <c r="AP23" s="739">
        <f t="shared" si="134"/>
        <v>13242</v>
      </c>
      <c r="AQ23" s="740">
        <f t="shared" si="135"/>
        <v>25</v>
      </c>
      <c r="AR23" s="741">
        <v>3310.5</v>
      </c>
      <c r="AS23" s="740">
        <f t="shared" si="135"/>
        <v>0</v>
      </c>
      <c r="AT23" s="741"/>
      <c r="AU23" s="740">
        <f t="shared" si="136"/>
        <v>0</v>
      </c>
      <c r="AV23" s="741"/>
      <c r="AW23" s="740">
        <f t="shared" si="137"/>
        <v>0</v>
      </c>
      <c r="AX23" s="741"/>
      <c r="AY23" s="740">
        <f t="shared" si="138"/>
        <v>0</v>
      </c>
      <c r="AZ23" s="759"/>
      <c r="BA23" s="740">
        <f t="shared" si="139"/>
        <v>0</v>
      </c>
      <c r="BB23" s="741">
        <v>0</v>
      </c>
      <c r="BC23" s="740">
        <f t="shared" si="140"/>
        <v>20</v>
      </c>
      <c r="BD23" s="741">
        <v>2648.4</v>
      </c>
      <c r="BE23" s="740">
        <f t="shared" si="141"/>
        <v>0</v>
      </c>
      <c r="BF23" s="741"/>
      <c r="BG23" s="740">
        <f t="shared" si="142"/>
        <v>0</v>
      </c>
      <c r="BH23" s="741"/>
      <c r="BI23" s="740">
        <f t="shared" si="143"/>
        <v>0</v>
      </c>
      <c r="BJ23" s="741"/>
      <c r="BK23" s="743">
        <f t="shared" si="144"/>
        <v>0</v>
      </c>
      <c r="BL23" s="744">
        <f t="shared" si="145"/>
        <v>19200.900000000001</v>
      </c>
      <c r="BM23" s="745">
        <v>12</v>
      </c>
      <c r="BN23" s="746">
        <f t="shared" si="146"/>
        <v>230410.8</v>
      </c>
      <c r="BO23" s="747"/>
      <c r="BP23" s="741"/>
      <c r="BQ23" s="746">
        <f t="shared" si="147"/>
        <v>230410.8</v>
      </c>
      <c r="BR23" s="746">
        <f t="shared" si="148"/>
        <v>69584.06</v>
      </c>
      <c r="BS23" s="746">
        <f t="shared" si="149"/>
        <v>299994.86</v>
      </c>
      <c r="BU23" s="1044"/>
      <c r="BV23" s="766" t="s">
        <v>417</v>
      </c>
      <c r="BW23" s="767">
        <v>2</v>
      </c>
      <c r="BX23" s="737">
        <v>13242</v>
      </c>
      <c r="BY23" s="738">
        <f t="shared" si="150"/>
        <v>13242</v>
      </c>
      <c r="BZ23" s="739">
        <f t="shared" si="151"/>
        <v>26484</v>
      </c>
      <c r="CA23" s="740">
        <f t="shared" si="152"/>
        <v>17.5</v>
      </c>
      <c r="CB23" s="741">
        <v>4634.7</v>
      </c>
      <c r="CC23" s="740">
        <f t="shared" si="152"/>
        <v>0</v>
      </c>
      <c r="CD23" s="741"/>
      <c r="CE23" s="740">
        <f t="shared" si="153"/>
        <v>0</v>
      </c>
      <c r="CF23" s="741"/>
      <c r="CG23" s="740">
        <f t="shared" si="154"/>
        <v>0</v>
      </c>
      <c r="CH23" s="741"/>
      <c r="CI23" s="740">
        <f t="shared" si="155"/>
        <v>0</v>
      </c>
      <c r="CJ23" s="741"/>
      <c r="CK23" s="740">
        <f t="shared" si="156"/>
        <v>0</v>
      </c>
      <c r="CL23" s="741">
        <v>0</v>
      </c>
      <c r="CM23" s="740">
        <f t="shared" si="157"/>
        <v>15</v>
      </c>
      <c r="CN23" s="741">
        <v>3972.6</v>
      </c>
      <c r="CO23" s="740">
        <f t="shared" si="158"/>
        <v>0</v>
      </c>
      <c r="CP23" s="741"/>
      <c r="CQ23" s="740">
        <f t="shared" si="159"/>
        <v>0</v>
      </c>
      <c r="CR23" s="741"/>
      <c r="CS23" s="740">
        <f t="shared" si="160"/>
        <v>0</v>
      </c>
      <c r="CT23" s="741"/>
      <c r="CU23" s="743">
        <f t="shared" si="161"/>
        <v>0</v>
      </c>
      <c r="CV23" s="744">
        <f t="shared" si="162"/>
        <v>35091.300000000003</v>
      </c>
      <c r="CW23" s="745">
        <v>12</v>
      </c>
      <c r="CX23" s="746">
        <f t="shared" si="163"/>
        <v>421095.6</v>
      </c>
      <c r="CY23" s="747"/>
      <c r="CZ23" s="741"/>
      <c r="DA23" s="746">
        <f t="shared" si="164"/>
        <v>421095.6</v>
      </c>
      <c r="DB23" s="746">
        <f t="shared" si="165"/>
        <v>127170.87</v>
      </c>
      <c r="DC23" s="746">
        <f t="shared" si="166"/>
        <v>548266.47</v>
      </c>
      <c r="DD23" s="750"/>
      <c r="DE23" s="1044"/>
      <c r="DF23" s="768" t="s">
        <v>417</v>
      </c>
      <c r="DG23" s="751">
        <v>1</v>
      </c>
      <c r="DH23" s="737">
        <v>13242</v>
      </c>
      <c r="DI23" s="738">
        <f t="shared" si="167"/>
        <v>13242</v>
      </c>
      <c r="DJ23" s="739">
        <f t="shared" si="168"/>
        <v>13242</v>
      </c>
      <c r="DK23" s="740">
        <f t="shared" si="169"/>
        <v>30</v>
      </c>
      <c r="DL23" s="741">
        <v>3972.6</v>
      </c>
      <c r="DM23" s="740">
        <f t="shared" si="169"/>
        <v>0</v>
      </c>
      <c r="DN23" s="741"/>
      <c r="DO23" s="740">
        <f t="shared" si="170"/>
        <v>0</v>
      </c>
      <c r="DP23" s="741"/>
      <c r="DQ23" s="740">
        <f t="shared" si="171"/>
        <v>0</v>
      </c>
      <c r="DR23" s="741"/>
      <c r="DS23" s="740">
        <f t="shared" si="172"/>
        <v>0</v>
      </c>
      <c r="DT23" s="741"/>
      <c r="DU23" s="740">
        <f t="shared" si="173"/>
        <v>0</v>
      </c>
      <c r="DV23" s="741"/>
      <c r="DW23" s="740">
        <f t="shared" si="174"/>
        <v>26</v>
      </c>
      <c r="DX23" s="741">
        <v>3442.92</v>
      </c>
      <c r="DY23" s="740">
        <f t="shared" si="175"/>
        <v>0</v>
      </c>
      <c r="DZ23" s="741"/>
      <c r="EA23" s="740">
        <f t="shared" si="176"/>
        <v>0</v>
      </c>
      <c r="EB23" s="741"/>
      <c r="EC23" s="740">
        <f t="shared" si="177"/>
        <v>0</v>
      </c>
      <c r="ED23" s="741"/>
      <c r="EE23" s="743">
        <f t="shared" si="178"/>
        <v>0</v>
      </c>
      <c r="EF23" s="744">
        <f t="shared" si="179"/>
        <v>20657.52</v>
      </c>
      <c r="EG23" s="745">
        <v>12</v>
      </c>
      <c r="EH23" s="746">
        <f t="shared" si="180"/>
        <v>247890.24</v>
      </c>
      <c r="EI23" s="747"/>
      <c r="EJ23" s="741"/>
      <c r="EK23" s="746">
        <f t="shared" si="181"/>
        <v>247890.24</v>
      </c>
      <c r="EL23" s="746">
        <f t="shared" si="182"/>
        <v>74862.850000000006</v>
      </c>
      <c r="EM23" s="746">
        <f t="shared" si="183"/>
        <v>322753.09000000003</v>
      </c>
      <c r="EO23" s="1044"/>
      <c r="EP23" s="768" t="s">
        <v>417</v>
      </c>
      <c r="EQ23" s="757"/>
      <c r="ER23" s="737">
        <v>13242</v>
      </c>
      <c r="ES23" s="738">
        <f t="shared" si="184"/>
        <v>13242</v>
      </c>
      <c r="ET23" s="739">
        <f t="shared" si="185"/>
        <v>0</v>
      </c>
      <c r="EU23" s="740">
        <f t="shared" si="186"/>
        <v>0</v>
      </c>
      <c r="EV23" s="741"/>
      <c r="EW23" s="740">
        <f t="shared" si="186"/>
        <v>0</v>
      </c>
      <c r="EX23" s="741"/>
      <c r="EY23" s="740">
        <f t="shared" si="187"/>
        <v>0</v>
      </c>
      <c r="EZ23" s="741"/>
      <c r="FA23" s="740">
        <f t="shared" si="188"/>
        <v>0</v>
      </c>
      <c r="FB23" s="741"/>
      <c r="FC23" s="740">
        <f t="shared" si="189"/>
        <v>0</v>
      </c>
      <c r="FD23" s="741"/>
      <c r="FE23" s="740">
        <f t="shared" si="190"/>
        <v>0</v>
      </c>
      <c r="FF23" s="741"/>
      <c r="FG23" s="740">
        <f t="shared" si="191"/>
        <v>0</v>
      </c>
      <c r="FH23" s="741"/>
      <c r="FI23" s="740">
        <f t="shared" si="192"/>
        <v>0</v>
      </c>
      <c r="FJ23" s="741"/>
      <c r="FK23" s="740">
        <f t="shared" si="193"/>
        <v>0</v>
      </c>
      <c r="FL23" s="741"/>
      <c r="FM23" s="740">
        <f t="shared" si="194"/>
        <v>0</v>
      </c>
      <c r="FN23" s="741"/>
      <c r="FO23" s="743">
        <f t="shared" si="195"/>
        <v>0</v>
      </c>
      <c r="FP23" s="744">
        <f t="shared" si="196"/>
        <v>0</v>
      </c>
      <c r="FQ23" s="745">
        <v>12</v>
      </c>
      <c r="FR23" s="746">
        <f t="shared" si="197"/>
        <v>0</v>
      </c>
      <c r="FS23" s="747"/>
      <c r="FT23" s="741"/>
      <c r="FU23" s="746">
        <f t="shared" si="198"/>
        <v>0</v>
      </c>
      <c r="FV23" s="746">
        <f t="shared" si="199"/>
        <v>0</v>
      </c>
      <c r="FW23" s="746">
        <f t="shared" si="200"/>
        <v>0</v>
      </c>
      <c r="FY23" s="1044"/>
      <c r="FZ23" s="768" t="s">
        <v>417</v>
      </c>
      <c r="GA23" s="737">
        <f t="shared" si="201"/>
        <v>5</v>
      </c>
      <c r="GB23" s="737">
        <v>13242</v>
      </c>
      <c r="GC23" s="738">
        <f t="shared" si="202"/>
        <v>13242</v>
      </c>
      <c r="GD23" s="743">
        <f t="shared" si="203"/>
        <v>66210</v>
      </c>
      <c r="GE23" s="743"/>
      <c r="GF23" s="737">
        <f t="shared" si="204"/>
        <v>14235.15</v>
      </c>
      <c r="GG23" s="743"/>
      <c r="GH23" s="737">
        <f t="shared" si="205"/>
        <v>0</v>
      </c>
      <c r="GI23" s="743"/>
      <c r="GJ23" s="737">
        <f t="shared" si="206"/>
        <v>0</v>
      </c>
      <c r="GK23" s="743"/>
      <c r="GL23" s="737">
        <f t="shared" si="207"/>
        <v>0</v>
      </c>
      <c r="GM23" s="743"/>
      <c r="GN23" s="737">
        <f t="shared" si="208"/>
        <v>0</v>
      </c>
      <c r="GO23" s="743"/>
      <c r="GP23" s="737">
        <f t="shared" si="209"/>
        <v>0</v>
      </c>
      <c r="GQ23" s="743"/>
      <c r="GR23" s="737">
        <f t="shared" si="210"/>
        <v>12712.32</v>
      </c>
      <c r="GS23" s="743"/>
      <c r="GT23" s="737">
        <f t="shared" si="211"/>
        <v>0</v>
      </c>
      <c r="GU23" s="743"/>
      <c r="GV23" s="737">
        <f t="shared" si="212"/>
        <v>0</v>
      </c>
      <c r="GW23" s="743"/>
      <c r="GX23" s="737">
        <f t="shared" si="213"/>
        <v>0</v>
      </c>
      <c r="GY23" s="743">
        <f t="shared" si="213"/>
        <v>0</v>
      </c>
      <c r="GZ23" s="744">
        <f t="shared" si="214"/>
        <v>93157.47</v>
      </c>
      <c r="HA23" s="745">
        <v>12</v>
      </c>
      <c r="HB23" s="746">
        <f t="shared" si="215"/>
        <v>1117889.6399999999</v>
      </c>
      <c r="HC23" s="737">
        <f t="shared" si="216"/>
        <v>0</v>
      </c>
      <c r="HD23" s="737">
        <f t="shared" si="216"/>
        <v>0</v>
      </c>
      <c r="HE23" s="746">
        <f t="shared" si="217"/>
        <v>1117889.6399999999</v>
      </c>
      <c r="HF23" s="746">
        <f t="shared" si="218"/>
        <v>337602.67</v>
      </c>
      <c r="HG23" s="746">
        <f t="shared" si="219"/>
        <v>1455492.31</v>
      </c>
    </row>
    <row r="24" spans="1:215" ht="25.5" hidden="1" x14ac:dyDescent="0.25">
      <c r="A24" s="1044"/>
      <c r="B24" s="769" t="s">
        <v>35</v>
      </c>
      <c r="C24" s="757">
        <v>66.33</v>
      </c>
      <c r="D24" s="737">
        <v>12626</v>
      </c>
      <c r="E24" s="738">
        <f t="shared" si="116"/>
        <v>12626</v>
      </c>
      <c r="F24" s="739">
        <f t="shared" si="117"/>
        <v>837482.58</v>
      </c>
      <c r="G24" s="740">
        <f t="shared" si="118"/>
        <v>20.399999999999999</v>
      </c>
      <c r="H24" s="741">
        <v>171132.81</v>
      </c>
      <c r="I24" s="742">
        <f t="shared" si="118"/>
        <v>0</v>
      </c>
      <c r="J24" s="741"/>
      <c r="K24" s="742">
        <f t="shared" si="119"/>
        <v>0.3</v>
      </c>
      <c r="L24" s="741">
        <v>2568.63</v>
      </c>
      <c r="M24" s="742">
        <f t="shared" si="120"/>
        <v>0</v>
      </c>
      <c r="N24" s="741"/>
      <c r="O24" s="742">
        <f t="shared" si="121"/>
        <v>0</v>
      </c>
      <c r="P24" s="741"/>
      <c r="Q24" s="742">
        <f t="shared" si="122"/>
        <v>0</v>
      </c>
      <c r="R24" s="741">
        <v>0</v>
      </c>
      <c r="S24" s="742">
        <f t="shared" si="123"/>
        <v>20</v>
      </c>
      <c r="T24" s="741">
        <f t="shared" si="220"/>
        <v>167496.51999999999</v>
      </c>
      <c r="U24" s="742">
        <f t="shared" si="124"/>
        <v>0.2</v>
      </c>
      <c r="V24" s="741">
        <f>D24*15%</f>
        <v>1893.9</v>
      </c>
      <c r="W24" s="742">
        <f t="shared" si="125"/>
        <v>0</v>
      </c>
      <c r="X24" s="741"/>
      <c r="Y24" s="742">
        <f t="shared" si="126"/>
        <v>0</v>
      </c>
      <c r="Z24" s="741"/>
      <c r="AA24" s="743">
        <f t="shared" si="127"/>
        <v>0</v>
      </c>
      <c r="AB24" s="744">
        <f t="shared" si="128"/>
        <v>1180574.44</v>
      </c>
      <c r="AC24" s="745">
        <v>12</v>
      </c>
      <c r="AD24" s="746">
        <f t="shared" si="129"/>
        <v>14166893.279999999</v>
      </c>
      <c r="AE24" s="747"/>
      <c r="AF24" s="741"/>
      <c r="AG24" s="746">
        <f t="shared" si="130"/>
        <v>14166893.279999999</v>
      </c>
      <c r="AH24" s="746">
        <f t="shared" si="131"/>
        <v>4278401.7699999996</v>
      </c>
      <c r="AI24" s="746">
        <f t="shared" si="132"/>
        <v>18445295.050000001</v>
      </c>
      <c r="AK24" s="1044"/>
      <c r="AL24" s="765" t="s">
        <v>35</v>
      </c>
      <c r="AM24" s="748">
        <v>46.22</v>
      </c>
      <c r="AN24" s="737">
        <v>12626</v>
      </c>
      <c r="AO24" s="738">
        <f t="shared" si="133"/>
        <v>12626</v>
      </c>
      <c r="AP24" s="739">
        <f t="shared" si="134"/>
        <v>583573.72</v>
      </c>
      <c r="AQ24" s="740">
        <f t="shared" si="135"/>
        <v>19.100000000000001</v>
      </c>
      <c r="AR24" s="741">
        <v>111319.27</v>
      </c>
      <c r="AS24" s="740">
        <f t="shared" si="135"/>
        <v>0</v>
      </c>
      <c r="AT24" s="741"/>
      <c r="AU24" s="740">
        <f t="shared" si="136"/>
        <v>0.7</v>
      </c>
      <c r="AV24" s="741">
        <v>4208.67</v>
      </c>
      <c r="AW24" s="740">
        <f t="shared" si="137"/>
        <v>0</v>
      </c>
      <c r="AX24" s="741"/>
      <c r="AY24" s="740">
        <f t="shared" si="138"/>
        <v>0</v>
      </c>
      <c r="AZ24" s="741"/>
      <c r="BA24" s="740">
        <f t="shared" si="139"/>
        <v>0</v>
      </c>
      <c r="BB24" s="741">
        <v>0</v>
      </c>
      <c r="BC24" s="740">
        <f t="shared" si="140"/>
        <v>16.8</v>
      </c>
      <c r="BD24" s="741">
        <v>98132.07</v>
      </c>
      <c r="BE24" s="740">
        <f t="shared" si="141"/>
        <v>0.5</v>
      </c>
      <c r="BF24" s="741">
        <v>3156.5</v>
      </c>
      <c r="BG24" s="740">
        <f t="shared" si="142"/>
        <v>0</v>
      </c>
      <c r="BH24" s="741"/>
      <c r="BI24" s="740">
        <f t="shared" si="143"/>
        <v>0</v>
      </c>
      <c r="BJ24" s="741"/>
      <c r="BK24" s="743">
        <v>1543.49</v>
      </c>
      <c r="BL24" s="744">
        <f t="shared" si="145"/>
        <v>801933.72</v>
      </c>
      <c r="BM24" s="745">
        <v>12</v>
      </c>
      <c r="BN24" s="746">
        <f t="shared" si="146"/>
        <v>9623204.6400000006</v>
      </c>
      <c r="BO24" s="747"/>
      <c r="BP24" s="741"/>
      <c r="BQ24" s="746">
        <f t="shared" si="147"/>
        <v>9623204.6400000006</v>
      </c>
      <c r="BR24" s="746">
        <f t="shared" si="148"/>
        <v>2906207.8</v>
      </c>
      <c r="BS24" s="746">
        <f t="shared" si="149"/>
        <v>12529412.439999999</v>
      </c>
      <c r="BU24" s="1044"/>
      <c r="BV24" s="766" t="s">
        <v>35</v>
      </c>
      <c r="BW24" s="767">
        <v>38.46</v>
      </c>
      <c r="BX24" s="737">
        <v>12626</v>
      </c>
      <c r="BY24" s="738">
        <f t="shared" si="150"/>
        <v>12626</v>
      </c>
      <c r="BZ24" s="739">
        <f t="shared" si="151"/>
        <v>485595.96</v>
      </c>
      <c r="CA24" s="740">
        <f t="shared" si="152"/>
        <v>18.3</v>
      </c>
      <c r="CB24" s="741">
        <v>89089.06</v>
      </c>
      <c r="CC24" s="740">
        <f t="shared" si="152"/>
        <v>0</v>
      </c>
      <c r="CD24" s="741"/>
      <c r="CE24" s="740">
        <f t="shared" si="153"/>
        <v>0</v>
      </c>
      <c r="CF24" s="741"/>
      <c r="CG24" s="740">
        <f t="shared" si="154"/>
        <v>0</v>
      </c>
      <c r="CH24" s="741"/>
      <c r="CI24" s="740">
        <f t="shared" si="155"/>
        <v>0</v>
      </c>
      <c r="CJ24" s="741"/>
      <c r="CK24" s="740">
        <f t="shared" si="156"/>
        <v>0</v>
      </c>
      <c r="CL24" s="741">
        <v>0</v>
      </c>
      <c r="CM24" s="740">
        <f t="shared" si="157"/>
        <v>15.2</v>
      </c>
      <c r="CN24" s="741">
        <v>74007.3</v>
      </c>
      <c r="CO24" s="740">
        <f t="shared" si="158"/>
        <v>1.5</v>
      </c>
      <c r="CP24" s="741">
        <v>7051.62</v>
      </c>
      <c r="CQ24" s="740">
        <f t="shared" si="159"/>
        <v>0</v>
      </c>
      <c r="CR24" s="741"/>
      <c r="CS24" s="740">
        <f t="shared" si="160"/>
        <v>0</v>
      </c>
      <c r="CT24" s="741"/>
      <c r="CU24" s="743">
        <f t="shared" si="161"/>
        <v>0</v>
      </c>
      <c r="CV24" s="744">
        <f t="shared" si="162"/>
        <v>655743.93999999994</v>
      </c>
      <c r="CW24" s="745">
        <v>12</v>
      </c>
      <c r="CX24" s="746">
        <f t="shared" si="163"/>
        <v>7868927.2800000003</v>
      </c>
      <c r="CY24" s="747"/>
      <c r="CZ24" s="741"/>
      <c r="DA24" s="746">
        <f t="shared" si="164"/>
        <v>7868927.2800000003</v>
      </c>
      <c r="DB24" s="746">
        <f t="shared" si="165"/>
        <v>2376416.04</v>
      </c>
      <c r="DC24" s="746">
        <f t="shared" si="166"/>
        <v>10245343.32</v>
      </c>
      <c r="DD24" s="750"/>
      <c r="DE24" s="1044"/>
      <c r="DF24" s="768" t="s">
        <v>35</v>
      </c>
      <c r="DG24" s="751">
        <v>14.44</v>
      </c>
      <c r="DH24" s="737">
        <v>12626</v>
      </c>
      <c r="DI24" s="738">
        <f t="shared" si="167"/>
        <v>12626</v>
      </c>
      <c r="DJ24" s="739">
        <f t="shared" si="168"/>
        <v>182319.44</v>
      </c>
      <c r="DK24" s="740">
        <f t="shared" si="169"/>
        <v>18.5</v>
      </c>
      <c r="DL24" s="741">
        <v>33641.980000000003</v>
      </c>
      <c r="DM24" s="740">
        <f t="shared" si="169"/>
        <v>0</v>
      </c>
      <c r="DN24" s="741"/>
      <c r="DO24" s="740">
        <f t="shared" si="170"/>
        <v>0</v>
      </c>
      <c r="DP24" s="741"/>
      <c r="DQ24" s="740">
        <f t="shared" si="171"/>
        <v>0</v>
      </c>
      <c r="DR24" s="741"/>
      <c r="DS24" s="740">
        <f t="shared" si="172"/>
        <v>0</v>
      </c>
      <c r="DT24" s="741"/>
      <c r="DU24" s="740">
        <f t="shared" si="173"/>
        <v>0</v>
      </c>
      <c r="DV24" s="741"/>
      <c r="DW24" s="740">
        <f t="shared" si="174"/>
        <v>18.899999999999999</v>
      </c>
      <c r="DX24" s="741">
        <v>34422.26</v>
      </c>
      <c r="DY24" s="740">
        <f t="shared" si="175"/>
        <v>0</v>
      </c>
      <c r="DZ24" s="741"/>
      <c r="EA24" s="740">
        <f t="shared" si="176"/>
        <v>0</v>
      </c>
      <c r="EB24" s="741"/>
      <c r="EC24" s="740">
        <f t="shared" si="177"/>
        <v>0</v>
      </c>
      <c r="ED24" s="741"/>
      <c r="EE24" s="743">
        <f t="shared" si="178"/>
        <v>0</v>
      </c>
      <c r="EF24" s="744">
        <f t="shared" si="179"/>
        <v>250383.68</v>
      </c>
      <c r="EG24" s="745">
        <v>12</v>
      </c>
      <c r="EH24" s="746">
        <f t="shared" si="180"/>
        <v>3004604.16</v>
      </c>
      <c r="EI24" s="747"/>
      <c r="EJ24" s="741"/>
      <c r="EK24" s="746">
        <f t="shared" si="181"/>
        <v>3004604.16</v>
      </c>
      <c r="EL24" s="746">
        <f t="shared" si="182"/>
        <v>907390.46</v>
      </c>
      <c r="EM24" s="746">
        <f t="shared" si="183"/>
        <v>3911994.62</v>
      </c>
      <c r="EO24" s="1044"/>
      <c r="EP24" s="770" t="s">
        <v>35</v>
      </c>
      <c r="EQ24" s="737">
        <v>9.5</v>
      </c>
      <c r="ER24" s="737">
        <v>12626</v>
      </c>
      <c r="ES24" s="738">
        <f t="shared" si="184"/>
        <v>12626</v>
      </c>
      <c r="ET24" s="739">
        <f t="shared" si="185"/>
        <v>119947</v>
      </c>
      <c r="EU24" s="740">
        <f t="shared" si="186"/>
        <v>13.1</v>
      </c>
      <c r="EV24" s="741">
        <v>15677.29</v>
      </c>
      <c r="EW24" s="740">
        <f t="shared" si="186"/>
        <v>0</v>
      </c>
      <c r="EX24" s="741"/>
      <c r="EY24" s="740">
        <f t="shared" si="187"/>
        <v>0</v>
      </c>
      <c r="EZ24" s="741"/>
      <c r="FA24" s="740">
        <f t="shared" si="188"/>
        <v>0</v>
      </c>
      <c r="FB24" s="741"/>
      <c r="FC24" s="740">
        <f t="shared" si="189"/>
        <v>0</v>
      </c>
      <c r="FD24" s="741"/>
      <c r="FE24" s="740">
        <f t="shared" si="190"/>
        <v>0</v>
      </c>
      <c r="FF24" s="741">
        <v>0</v>
      </c>
      <c r="FG24" s="740">
        <f t="shared" si="191"/>
        <v>10.5</v>
      </c>
      <c r="FH24" s="741">
        <v>12626</v>
      </c>
      <c r="FI24" s="740">
        <f t="shared" si="192"/>
        <v>1.1000000000000001</v>
      </c>
      <c r="FJ24" s="741">
        <v>1367.82</v>
      </c>
      <c r="FK24" s="740">
        <f t="shared" si="193"/>
        <v>0</v>
      </c>
      <c r="FL24" s="741"/>
      <c r="FM24" s="740">
        <f t="shared" si="194"/>
        <v>0</v>
      </c>
      <c r="FN24" s="741"/>
      <c r="FO24" s="743">
        <v>4424.3</v>
      </c>
      <c r="FP24" s="744">
        <f t="shared" si="196"/>
        <v>154042.41</v>
      </c>
      <c r="FQ24" s="745">
        <v>12</v>
      </c>
      <c r="FR24" s="746">
        <f t="shared" si="197"/>
        <v>1848508.92</v>
      </c>
      <c r="FS24" s="747"/>
      <c r="FT24" s="741"/>
      <c r="FU24" s="746">
        <f t="shared" si="198"/>
        <v>1848508.92</v>
      </c>
      <c r="FV24" s="746">
        <f t="shared" si="199"/>
        <v>558249.68999999994</v>
      </c>
      <c r="FW24" s="746">
        <f t="shared" si="200"/>
        <v>2406758.61</v>
      </c>
      <c r="FY24" s="1044"/>
      <c r="FZ24" s="770" t="s">
        <v>35</v>
      </c>
      <c r="GA24" s="737">
        <f t="shared" si="201"/>
        <v>174.95</v>
      </c>
      <c r="GB24" s="737">
        <v>12626</v>
      </c>
      <c r="GC24" s="738">
        <f t="shared" si="202"/>
        <v>12626</v>
      </c>
      <c r="GD24" s="743">
        <f t="shared" si="203"/>
        <v>2208918.7000000002</v>
      </c>
      <c r="GE24" s="743"/>
      <c r="GF24" s="737">
        <f t="shared" si="204"/>
        <v>420860.41</v>
      </c>
      <c r="GG24" s="743"/>
      <c r="GH24" s="737">
        <f t="shared" si="205"/>
        <v>0</v>
      </c>
      <c r="GI24" s="743"/>
      <c r="GJ24" s="737">
        <f t="shared" si="206"/>
        <v>6777.3</v>
      </c>
      <c r="GK24" s="743"/>
      <c r="GL24" s="737">
        <f t="shared" si="207"/>
        <v>0</v>
      </c>
      <c r="GM24" s="743"/>
      <c r="GN24" s="737">
        <f t="shared" si="208"/>
        <v>0</v>
      </c>
      <c r="GO24" s="743"/>
      <c r="GP24" s="737">
        <f t="shared" si="209"/>
        <v>0</v>
      </c>
      <c r="GQ24" s="743"/>
      <c r="GR24" s="737">
        <f t="shared" si="210"/>
        <v>386684.15</v>
      </c>
      <c r="GS24" s="743"/>
      <c r="GT24" s="737">
        <f t="shared" si="211"/>
        <v>13469.84</v>
      </c>
      <c r="GU24" s="743"/>
      <c r="GV24" s="737">
        <f t="shared" si="212"/>
        <v>0</v>
      </c>
      <c r="GW24" s="743"/>
      <c r="GX24" s="737">
        <f t="shared" si="213"/>
        <v>0</v>
      </c>
      <c r="GY24" s="743">
        <f t="shared" si="213"/>
        <v>5967.79</v>
      </c>
      <c r="GZ24" s="744">
        <f t="shared" si="214"/>
        <v>3042678.19</v>
      </c>
      <c r="HA24" s="745">
        <v>12</v>
      </c>
      <c r="HB24" s="746">
        <f t="shared" si="215"/>
        <v>36512138.280000001</v>
      </c>
      <c r="HC24" s="737">
        <f t="shared" si="216"/>
        <v>0</v>
      </c>
      <c r="HD24" s="737">
        <f t="shared" si="216"/>
        <v>0</v>
      </c>
      <c r="HE24" s="746">
        <f t="shared" si="217"/>
        <v>36512138.280000001</v>
      </c>
      <c r="HF24" s="746">
        <f t="shared" si="218"/>
        <v>11026665.76</v>
      </c>
      <c r="HG24" s="746">
        <f t="shared" si="219"/>
        <v>47538804.039999999</v>
      </c>
    </row>
    <row r="25" spans="1:215" ht="15.75" hidden="1" x14ac:dyDescent="0.25">
      <c r="A25" s="1044"/>
      <c r="B25" s="764" t="s">
        <v>34</v>
      </c>
      <c r="C25" s="757">
        <v>1</v>
      </c>
      <c r="D25" s="737">
        <v>12626</v>
      </c>
      <c r="E25" s="738">
        <f t="shared" si="116"/>
        <v>12626</v>
      </c>
      <c r="F25" s="739">
        <f t="shared" si="117"/>
        <v>12626</v>
      </c>
      <c r="G25" s="740">
        <f t="shared" si="118"/>
        <v>10</v>
      </c>
      <c r="H25" s="741">
        <v>1262.5999999999999</v>
      </c>
      <c r="I25" s="742">
        <f t="shared" si="118"/>
        <v>0</v>
      </c>
      <c r="J25" s="741"/>
      <c r="K25" s="742">
        <f t="shared" si="119"/>
        <v>0</v>
      </c>
      <c r="L25" s="741"/>
      <c r="M25" s="742">
        <f t="shared" si="120"/>
        <v>0</v>
      </c>
      <c r="N25" s="741"/>
      <c r="O25" s="742">
        <f t="shared" si="121"/>
        <v>0</v>
      </c>
      <c r="P25" s="741"/>
      <c r="Q25" s="742">
        <f t="shared" si="122"/>
        <v>0</v>
      </c>
      <c r="R25" s="741">
        <v>0</v>
      </c>
      <c r="S25" s="742">
        <f t="shared" si="123"/>
        <v>20</v>
      </c>
      <c r="T25" s="741">
        <f t="shared" si="220"/>
        <v>2525.1999999999998</v>
      </c>
      <c r="U25" s="742">
        <f t="shared" si="124"/>
        <v>0</v>
      </c>
      <c r="V25" s="741"/>
      <c r="W25" s="742">
        <f t="shared" si="125"/>
        <v>0</v>
      </c>
      <c r="X25" s="741"/>
      <c r="Y25" s="742">
        <f t="shared" si="126"/>
        <v>0</v>
      </c>
      <c r="Z25" s="741"/>
      <c r="AA25" s="743">
        <f t="shared" si="127"/>
        <v>0</v>
      </c>
      <c r="AB25" s="744">
        <f t="shared" si="128"/>
        <v>16413.8</v>
      </c>
      <c r="AC25" s="745">
        <v>12</v>
      </c>
      <c r="AD25" s="746">
        <f t="shared" si="129"/>
        <v>196965.6</v>
      </c>
      <c r="AE25" s="747"/>
      <c r="AF25" s="741"/>
      <c r="AG25" s="746">
        <f t="shared" si="130"/>
        <v>196965.6</v>
      </c>
      <c r="AH25" s="746">
        <f t="shared" si="131"/>
        <v>59483.61</v>
      </c>
      <c r="AI25" s="746">
        <f t="shared" si="132"/>
        <v>256449.21</v>
      </c>
      <c r="AK25" s="1044"/>
      <c r="AL25" s="765" t="s">
        <v>34</v>
      </c>
      <c r="AM25" s="748">
        <v>1</v>
      </c>
      <c r="AN25" s="737">
        <v>12626</v>
      </c>
      <c r="AO25" s="738">
        <f t="shared" si="133"/>
        <v>12626</v>
      </c>
      <c r="AP25" s="739">
        <f t="shared" si="134"/>
        <v>12626</v>
      </c>
      <c r="AQ25" s="740">
        <f t="shared" si="135"/>
        <v>25</v>
      </c>
      <c r="AR25" s="741">
        <v>3156.5</v>
      </c>
      <c r="AS25" s="740">
        <f t="shared" si="135"/>
        <v>0</v>
      </c>
      <c r="AT25" s="741"/>
      <c r="AU25" s="740">
        <f t="shared" si="136"/>
        <v>0</v>
      </c>
      <c r="AV25" s="741"/>
      <c r="AW25" s="740">
        <f t="shared" si="137"/>
        <v>0</v>
      </c>
      <c r="AX25" s="741"/>
      <c r="AY25" s="740">
        <f t="shared" si="138"/>
        <v>0</v>
      </c>
      <c r="AZ25" s="741"/>
      <c r="BA25" s="740">
        <f t="shared" si="139"/>
        <v>0</v>
      </c>
      <c r="BB25" s="741">
        <v>0</v>
      </c>
      <c r="BC25" s="740">
        <f t="shared" si="140"/>
        <v>20</v>
      </c>
      <c r="BD25" s="741">
        <v>2525.1999999999998</v>
      </c>
      <c r="BE25" s="740">
        <f t="shared" si="141"/>
        <v>0</v>
      </c>
      <c r="BF25" s="741"/>
      <c r="BG25" s="740">
        <f t="shared" si="142"/>
        <v>0</v>
      </c>
      <c r="BH25" s="741"/>
      <c r="BI25" s="740">
        <f t="shared" si="143"/>
        <v>0</v>
      </c>
      <c r="BJ25" s="741"/>
      <c r="BK25" s="743">
        <f t="shared" ref="BK25:BK26" si="221">IF(((SUM(AP25:BJ25))&gt;(15279*AM25)),0,((15279*AM25)-(SUM(AP25:BJ25))))</f>
        <v>0</v>
      </c>
      <c r="BL25" s="744">
        <f t="shared" si="145"/>
        <v>18307.7</v>
      </c>
      <c r="BM25" s="745">
        <v>12</v>
      </c>
      <c r="BN25" s="746">
        <f t="shared" si="146"/>
        <v>219692.4</v>
      </c>
      <c r="BO25" s="747"/>
      <c r="BP25" s="741"/>
      <c r="BQ25" s="746">
        <f t="shared" si="147"/>
        <v>219692.4</v>
      </c>
      <c r="BR25" s="746">
        <f t="shared" si="148"/>
        <v>66347.100000000006</v>
      </c>
      <c r="BS25" s="746">
        <f t="shared" si="149"/>
        <v>286039.5</v>
      </c>
      <c r="BU25" s="1044"/>
      <c r="BV25" s="766" t="s">
        <v>34</v>
      </c>
      <c r="BW25" s="767">
        <v>1</v>
      </c>
      <c r="BX25" s="737">
        <v>12626</v>
      </c>
      <c r="BY25" s="738">
        <f t="shared" si="150"/>
        <v>12626</v>
      </c>
      <c r="BZ25" s="739">
        <f t="shared" si="151"/>
        <v>12626</v>
      </c>
      <c r="CA25" s="740">
        <f t="shared" si="152"/>
        <v>10</v>
      </c>
      <c r="CB25" s="741">
        <v>1262.5999999999999</v>
      </c>
      <c r="CC25" s="740">
        <f t="shared" si="152"/>
        <v>0</v>
      </c>
      <c r="CD25" s="741"/>
      <c r="CE25" s="740">
        <f t="shared" si="153"/>
        <v>0</v>
      </c>
      <c r="CF25" s="741"/>
      <c r="CG25" s="740">
        <f t="shared" si="154"/>
        <v>0</v>
      </c>
      <c r="CH25" s="741"/>
      <c r="CI25" s="740">
        <f t="shared" si="155"/>
        <v>0</v>
      </c>
      <c r="CJ25" s="741"/>
      <c r="CK25" s="740">
        <f t="shared" si="156"/>
        <v>0</v>
      </c>
      <c r="CL25" s="741">
        <v>0</v>
      </c>
      <c r="CM25" s="740">
        <f t="shared" si="157"/>
        <v>20</v>
      </c>
      <c r="CN25" s="741">
        <v>2525.1999999999998</v>
      </c>
      <c r="CO25" s="740">
        <f t="shared" si="158"/>
        <v>5</v>
      </c>
      <c r="CP25" s="741">
        <v>631.29999999999995</v>
      </c>
      <c r="CQ25" s="740">
        <f t="shared" si="159"/>
        <v>0</v>
      </c>
      <c r="CR25" s="741"/>
      <c r="CS25" s="740">
        <f t="shared" si="160"/>
        <v>0</v>
      </c>
      <c r="CT25" s="741"/>
      <c r="CU25" s="743">
        <f t="shared" si="161"/>
        <v>0</v>
      </c>
      <c r="CV25" s="744">
        <f t="shared" si="162"/>
        <v>17045.099999999999</v>
      </c>
      <c r="CW25" s="745">
        <v>12</v>
      </c>
      <c r="CX25" s="746">
        <f t="shared" si="163"/>
        <v>204541.2</v>
      </c>
      <c r="CY25" s="747"/>
      <c r="CZ25" s="741"/>
      <c r="DA25" s="746">
        <f t="shared" si="164"/>
        <v>204541.2</v>
      </c>
      <c r="DB25" s="746">
        <f t="shared" si="165"/>
        <v>61771.44</v>
      </c>
      <c r="DC25" s="746">
        <f t="shared" si="166"/>
        <v>266312.64</v>
      </c>
      <c r="DD25" s="750"/>
      <c r="DE25" s="1044"/>
      <c r="DF25" s="766" t="s">
        <v>34</v>
      </c>
      <c r="DG25" s="757"/>
      <c r="DH25" s="737">
        <v>12626</v>
      </c>
      <c r="DI25" s="738">
        <f t="shared" si="167"/>
        <v>12626</v>
      </c>
      <c r="DJ25" s="739">
        <f t="shared" si="168"/>
        <v>0</v>
      </c>
      <c r="DK25" s="740">
        <f t="shared" si="169"/>
        <v>0</v>
      </c>
      <c r="DL25" s="741"/>
      <c r="DM25" s="740">
        <f t="shared" si="169"/>
        <v>0</v>
      </c>
      <c r="DN25" s="741"/>
      <c r="DO25" s="740">
        <f t="shared" si="170"/>
        <v>0</v>
      </c>
      <c r="DP25" s="741"/>
      <c r="DQ25" s="740">
        <f t="shared" si="171"/>
        <v>0</v>
      </c>
      <c r="DR25" s="741"/>
      <c r="DS25" s="740">
        <f t="shared" si="172"/>
        <v>0</v>
      </c>
      <c r="DT25" s="741"/>
      <c r="DU25" s="740">
        <f t="shared" si="173"/>
        <v>0</v>
      </c>
      <c r="DV25" s="741"/>
      <c r="DW25" s="740">
        <f t="shared" si="174"/>
        <v>0</v>
      </c>
      <c r="DX25" s="741"/>
      <c r="DY25" s="740">
        <f t="shared" si="175"/>
        <v>0</v>
      </c>
      <c r="DZ25" s="741"/>
      <c r="EA25" s="740">
        <f t="shared" si="176"/>
        <v>0</v>
      </c>
      <c r="EB25" s="741"/>
      <c r="EC25" s="740">
        <f t="shared" si="177"/>
        <v>0</v>
      </c>
      <c r="ED25" s="741"/>
      <c r="EE25" s="743">
        <f t="shared" si="178"/>
        <v>0</v>
      </c>
      <c r="EF25" s="744">
        <f t="shared" si="179"/>
        <v>0</v>
      </c>
      <c r="EG25" s="745">
        <v>12</v>
      </c>
      <c r="EH25" s="746">
        <f t="shared" si="180"/>
        <v>0</v>
      </c>
      <c r="EI25" s="747"/>
      <c r="EJ25" s="741"/>
      <c r="EK25" s="746">
        <f t="shared" si="181"/>
        <v>0</v>
      </c>
      <c r="EL25" s="746">
        <f t="shared" si="182"/>
        <v>0</v>
      </c>
      <c r="EM25" s="746">
        <f t="shared" si="183"/>
        <v>0</v>
      </c>
      <c r="EO25" s="1044"/>
      <c r="EP25" s="766" t="s">
        <v>34</v>
      </c>
      <c r="EQ25" s="757"/>
      <c r="ER25" s="737">
        <v>12626</v>
      </c>
      <c r="ES25" s="738">
        <f t="shared" si="184"/>
        <v>12626</v>
      </c>
      <c r="ET25" s="739">
        <f t="shared" si="185"/>
        <v>0</v>
      </c>
      <c r="EU25" s="740">
        <f t="shared" si="186"/>
        <v>0</v>
      </c>
      <c r="EV25" s="741"/>
      <c r="EW25" s="740">
        <f t="shared" si="186"/>
        <v>0</v>
      </c>
      <c r="EX25" s="741"/>
      <c r="EY25" s="740">
        <f t="shared" si="187"/>
        <v>0</v>
      </c>
      <c r="EZ25" s="741"/>
      <c r="FA25" s="740">
        <f t="shared" si="188"/>
        <v>0</v>
      </c>
      <c r="FB25" s="741"/>
      <c r="FC25" s="740">
        <f t="shared" si="189"/>
        <v>0</v>
      </c>
      <c r="FD25" s="741"/>
      <c r="FE25" s="740">
        <f t="shared" si="190"/>
        <v>0</v>
      </c>
      <c r="FF25" s="741"/>
      <c r="FG25" s="740">
        <f t="shared" si="191"/>
        <v>0</v>
      </c>
      <c r="FH25" s="741"/>
      <c r="FI25" s="740">
        <f t="shared" si="192"/>
        <v>0</v>
      </c>
      <c r="FJ25" s="741"/>
      <c r="FK25" s="740">
        <f t="shared" si="193"/>
        <v>0</v>
      </c>
      <c r="FL25" s="741"/>
      <c r="FM25" s="740">
        <f t="shared" si="194"/>
        <v>0</v>
      </c>
      <c r="FN25" s="741"/>
      <c r="FO25" s="743">
        <f t="shared" si="195"/>
        <v>0</v>
      </c>
      <c r="FP25" s="744">
        <f t="shared" si="196"/>
        <v>0</v>
      </c>
      <c r="FQ25" s="745">
        <v>12</v>
      </c>
      <c r="FR25" s="746">
        <f t="shared" si="197"/>
        <v>0</v>
      </c>
      <c r="FS25" s="747"/>
      <c r="FT25" s="741"/>
      <c r="FU25" s="746">
        <f t="shared" si="198"/>
        <v>0</v>
      </c>
      <c r="FV25" s="746">
        <f t="shared" si="199"/>
        <v>0</v>
      </c>
      <c r="FW25" s="746">
        <f t="shared" si="200"/>
        <v>0</v>
      </c>
      <c r="FY25" s="1044"/>
      <c r="FZ25" s="766" t="s">
        <v>34</v>
      </c>
      <c r="GA25" s="737">
        <f t="shared" si="201"/>
        <v>3</v>
      </c>
      <c r="GB25" s="737">
        <v>12626</v>
      </c>
      <c r="GC25" s="738">
        <f t="shared" si="202"/>
        <v>12626</v>
      </c>
      <c r="GD25" s="743">
        <f t="shared" si="203"/>
        <v>37878</v>
      </c>
      <c r="GE25" s="743"/>
      <c r="GF25" s="737">
        <f t="shared" si="204"/>
        <v>5681.7</v>
      </c>
      <c r="GG25" s="743"/>
      <c r="GH25" s="737">
        <f t="shared" si="205"/>
        <v>0</v>
      </c>
      <c r="GI25" s="743"/>
      <c r="GJ25" s="737">
        <f t="shared" si="206"/>
        <v>0</v>
      </c>
      <c r="GK25" s="743"/>
      <c r="GL25" s="737">
        <f t="shared" si="207"/>
        <v>0</v>
      </c>
      <c r="GM25" s="743"/>
      <c r="GN25" s="737">
        <f t="shared" si="208"/>
        <v>0</v>
      </c>
      <c r="GO25" s="743"/>
      <c r="GP25" s="737">
        <f t="shared" si="209"/>
        <v>0</v>
      </c>
      <c r="GQ25" s="743"/>
      <c r="GR25" s="737">
        <f t="shared" si="210"/>
        <v>7575.6</v>
      </c>
      <c r="GS25" s="743"/>
      <c r="GT25" s="737">
        <f t="shared" si="211"/>
        <v>631.29999999999995</v>
      </c>
      <c r="GU25" s="743"/>
      <c r="GV25" s="737">
        <f t="shared" si="212"/>
        <v>0</v>
      </c>
      <c r="GW25" s="743"/>
      <c r="GX25" s="737">
        <f t="shared" si="213"/>
        <v>0</v>
      </c>
      <c r="GY25" s="743">
        <f t="shared" si="213"/>
        <v>0</v>
      </c>
      <c r="GZ25" s="744">
        <f t="shared" si="214"/>
        <v>51766.6</v>
      </c>
      <c r="HA25" s="745">
        <v>12</v>
      </c>
      <c r="HB25" s="746">
        <f t="shared" si="215"/>
        <v>621199.19999999995</v>
      </c>
      <c r="HC25" s="737">
        <f t="shared" si="216"/>
        <v>0</v>
      </c>
      <c r="HD25" s="737">
        <f t="shared" si="216"/>
        <v>0</v>
      </c>
      <c r="HE25" s="746">
        <f t="shared" si="217"/>
        <v>621199.19999999995</v>
      </c>
      <c r="HF25" s="746">
        <f t="shared" si="218"/>
        <v>187602.16</v>
      </c>
      <c r="HG25" s="746">
        <f t="shared" si="219"/>
        <v>808801.36</v>
      </c>
    </row>
    <row r="26" spans="1:215" ht="15.75" hidden="1" x14ac:dyDescent="0.25">
      <c r="A26" s="1044"/>
      <c r="B26" s="764" t="s">
        <v>36</v>
      </c>
      <c r="C26" s="757">
        <v>4</v>
      </c>
      <c r="D26" s="737">
        <v>13242</v>
      </c>
      <c r="E26" s="738">
        <f t="shared" si="116"/>
        <v>13242</v>
      </c>
      <c r="F26" s="739">
        <f t="shared" si="117"/>
        <v>52968</v>
      </c>
      <c r="G26" s="740">
        <f t="shared" si="118"/>
        <v>12.5</v>
      </c>
      <c r="H26" s="741">
        <v>6621</v>
      </c>
      <c r="I26" s="742">
        <f t="shared" si="118"/>
        <v>0</v>
      </c>
      <c r="J26" s="741"/>
      <c r="K26" s="742">
        <f t="shared" si="119"/>
        <v>1.8</v>
      </c>
      <c r="L26" s="741">
        <v>945</v>
      </c>
      <c r="M26" s="742">
        <f t="shared" si="120"/>
        <v>0</v>
      </c>
      <c r="N26" s="741"/>
      <c r="O26" s="742">
        <f t="shared" si="121"/>
        <v>0</v>
      </c>
      <c r="P26" s="741"/>
      <c r="Q26" s="742">
        <f t="shared" si="122"/>
        <v>0</v>
      </c>
      <c r="R26" s="741">
        <v>0</v>
      </c>
      <c r="S26" s="742">
        <f t="shared" si="123"/>
        <v>20</v>
      </c>
      <c r="T26" s="741">
        <f t="shared" si="220"/>
        <v>10593.6</v>
      </c>
      <c r="U26" s="742">
        <f t="shared" si="124"/>
        <v>0</v>
      </c>
      <c r="V26" s="741"/>
      <c r="W26" s="742">
        <f t="shared" si="125"/>
        <v>0</v>
      </c>
      <c r="X26" s="741"/>
      <c r="Y26" s="742">
        <f t="shared" si="126"/>
        <v>0</v>
      </c>
      <c r="Z26" s="741"/>
      <c r="AA26" s="743">
        <f t="shared" si="127"/>
        <v>0</v>
      </c>
      <c r="AB26" s="744">
        <f t="shared" si="128"/>
        <v>71127.600000000006</v>
      </c>
      <c r="AC26" s="745">
        <v>12</v>
      </c>
      <c r="AD26" s="746">
        <f t="shared" si="129"/>
        <v>853531.2</v>
      </c>
      <c r="AE26" s="747"/>
      <c r="AF26" s="741"/>
      <c r="AG26" s="746">
        <f t="shared" si="130"/>
        <v>853531.2</v>
      </c>
      <c r="AH26" s="746">
        <f t="shared" si="131"/>
        <v>257766.42</v>
      </c>
      <c r="AI26" s="746">
        <f t="shared" si="132"/>
        <v>1111297.6200000001</v>
      </c>
      <c r="AK26" s="1044"/>
      <c r="AL26" s="765" t="s">
        <v>36</v>
      </c>
      <c r="AM26" s="748">
        <v>4</v>
      </c>
      <c r="AN26" s="737">
        <v>13242</v>
      </c>
      <c r="AO26" s="738">
        <f t="shared" si="133"/>
        <v>13242</v>
      </c>
      <c r="AP26" s="739">
        <f t="shared" si="134"/>
        <v>52968</v>
      </c>
      <c r="AQ26" s="740">
        <f t="shared" si="135"/>
        <v>21.3</v>
      </c>
      <c r="AR26" s="741">
        <v>11255.7</v>
      </c>
      <c r="AS26" s="740">
        <f t="shared" si="135"/>
        <v>0</v>
      </c>
      <c r="AT26" s="741"/>
      <c r="AU26" s="740">
        <f t="shared" si="136"/>
        <v>0</v>
      </c>
      <c r="AV26" s="741"/>
      <c r="AW26" s="740">
        <f t="shared" si="137"/>
        <v>0</v>
      </c>
      <c r="AX26" s="741"/>
      <c r="AY26" s="740">
        <f t="shared" si="138"/>
        <v>0</v>
      </c>
      <c r="AZ26" s="741"/>
      <c r="BA26" s="740">
        <f t="shared" si="139"/>
        <v>0</v>
      </c>
      <c r="BB26" s="741">
        <v>0</v>
      </c>
      <c r="BC26" s="740">
        <f t="shared" si="140"/>
        <v>12.5</v>
      </c>
      <c r="BD26" s="741">
        <v>6621</v>
      </c>
      <c r="BE26" s="740">
        <f t="shared" si="141"/>
        <v>0</v>
      </c>
      <c r="BF26" s="741"/>
      <c r="BG26" s="740">
        <f t="shared" si="142"/>
        <v>0</v>
      </c>
      <c r="BH26" s="741"/>
      <c r="BI26" s="740">
        <f t="shared" si="143"/>
        <v>0</v>
      </c>
      <c r="BJ26" s="741"/>
      <c r="BK26" s="743">
        <f t="shared" si="221"/>
        <v>0</v>
      </c>
      <c r="BL26" s="744">
        <f t="shared" si="145"/>
        <v>70844.7</v>
      </c>
      <c r="BM26" s="745">
        <v>12</v>
      </c>
      <c r="BN26" s="746">
        <f t="shared" si="146"/>
        <v>850136.4</v>
      </c>
      <c r="BO26" s="747"/>
      <c r="BP26" s="741"/>
      <c r="BQ26" s="746">
        <f t="shared" si="147"/>
        <v>850136.4</v>
      </c>
      <c r="BR26" s="746">
        <f t="shared" si="148"/>
        <v>256741.19</v>
      </c>
      <c r="BS26" s="746">
        <f t="shared" si="149"/>
        <v>1106877.5900000001</v>
      </c>
      <c r="BU26" s="1044"/>
      <c r="BV26" s="766" t="s">
        <v>36</v>
      </c>
      <c r="BW26" s="767">
        <v>3.5</v>
      </c>
      <c r="BX26" s="737">
        <v>13242</v>
      </c>
      <c r="BY26" s="738">
        <f t="shared" si="150"/>
        <v>13242</v>
      </c>
      <c r="BZ26" s="739">
        <f t="shared" si="151"/>
        <v>46347</v>
      </c>
      <c r="CA26" s="740">
        <f t="shared" si="152"/>
        <v>7.1</v>
      </c>
      <c r="CB26" s="741">
        <v>3310.5</v>
      </c>
      <c r="CC26" s="740">
        <f t="shared" si="152"/>
        <v>0</v>
      </c>
      <c r="CD26" s="741"/>
      <c r="CE26" s="740">
        <f t="shared" si="153"/>
        <v>0</v>
      </c>
      <c r="CF26" s="741"/>
      <c r="CG26" s="740">
        <f t="shared" si="154"/>
        <v>14.3</v>
      </c>
      <c r="CH26" s="741">
        <v>6621</v>
      </c>
      <c r="CI26" s="740">
        <f t="shared" si="155"/>
        <v>0</v>
      </c>
      <c r="CJ26" s="741"/>
      <c r="CK26" s="740">
        <f t="shared" si="156"/>
        <v>0</v>
      </c>
      <c r="CL26" s="741">
        <v>0</v>
      </c>
      <c r="CM26" s="740">
        <f t="shared" si="157"/>
        <v>10</v>
      </c>
      <c r="CN26" s="741">
        <v>4634.7</v>
      </c>
      <c r="CO26" s="740">
        <f t="shared" si="158"/>
        <v>0</v>
      </c>
      <c r="CP26" s="741"/>
      <c r="CQ26" s="740">
        <f t="shared" si="159"/>
        <v>0</v>
      </c>
      <c r="CR26" s="741"/>
      <c r="CS26" s="740">
        <f t="shared" si="160"/>
        <v>0</v>
      </c>
      <c r="CT26" s="741"/>
      <c r="CU26" s="743">
        <f t="shared" si="161"/>
        <v>0</v>
      </c>
      <c r="CV26" s="744">
        <f t="shared" si="162"/>
        <v>60913.2</v>
      </c>
      <c r="CW26" s="745">
        <v>12</v>
      </c>
      <c r="CX26" s="746">
        <f t="shared" si="163"/>
        <v>730958.4</v>
      </c>
      <c r="CY26" s="747"/>
      <c r="CZ26" s="741"/>
      <c r="DA26" s="746">
        <f t="shared" si="164"/>
        <v>730958.4</v>
      </c>
      <c r="DB26" s="746">
        <f t="shared" si="165"/>
        <v>220749.44</v>
      </c>
      <c r="DC26" s="746">
        <f t="shared" si="166"/>
        <v>951707.84</v>
      </c>
      <c r="DD26" s="750"/>
      <c r="DE26" s="1044"/>
      <c r="DF26" s="768" t="s">
        <v>36</v>
      </c>
      <c r="DG26" s="751">
        <v>1</v>
      </c>
      <c r="DH26" s="737">
        <v>13242</v>
      </c>
      <c r="DI26" s="738">
        <f t="shared" si="167"/>
        <v>13242</v>
      </c>
      <c r="DJ26" s="739">
        <f t="shared" si="168"/>
        <v>13242</v>
      </c>
      <c r="DK26" s="740">
        <f t="shared" si="169"/>
        <v>12.5</v>
      </c>
      <c r="DL26" s="741">
        <v>1655.25</v>
      </c>
      <c r="DM26" s="740">
        <f t="shared" si="169"/>
        <v>0</v>
      </c>
      <c r="DN26" s="741"/>
      <c r="DO26" s="740">
        <f t="shared" si="170"/>
        <v>0</v>
      </c>
      <c r="DP26" s="741"/>
      <c r="DQ26" s="740">
        <f t="shared" si="171"/>
        <v>0</v>
      </c>
      <c r="DR26" s="741"/>
      <c r="DS26" s="740">
        <f t="shared" si="172"/>
        <v>0</v>
      </c>
      <c r="DT26" s="741"/>
      <c r="DU26" s="740">
        <f t="shared" si="173"/>
        <v>0</v>
      </c>
      <c r="DV26" s="741"/>
      <c r="DW26" s="740">
        <f t="shared" si="174"/>
        <v>22.5</v>
      </c>
      <c r="DX26" s="741">
        <v>2979.95</v>
      </c>
      <c r="DY26" s="740">
        <f t="shared" si="175"/>
        <v>0</v>
      </c>
      <c r="DZ26" s="741"/>
      <c r="EA26" s="740">
        <f t="shared" si="176"/>
        <v>0</v>
      </c>
      <c r="EB26" s="741"/>
      <c r="EC26" s="740">
        <f t="shared" si="177"/>
        <v>0</v>
      </c>
      <c r="ED26" s="741"/>
      <c r="EE26" s="743">
        <f t="shared" si="178"/>
        <v>0</v>
      </c>
      <c r="EF26" s="744">
        <f t="shared" si="179"/>
        <v>17877.2</v>
      </c>
      <c r="EG26" s="745">
        <v>12</v>
      </c>
      <c r="EH26" s="746">
        <f t="shared" si="180"/>
        <v>214526.4</v>
      </c>
      <c r="EI26" s="747"/>
      <c r="EJ26" s="741"/>
      <c r="EK26" s="746">
        <f t="shared" si="181"/>
        <v>214526.4</v>
      </c>
      <c r="EL26" s="746">
        <f t="shared" si="182"/>
        <v>64786.97</v>
      </c>
      <c r="EM26" s="746">
        <f t="shared" si="183"/>
        <v>279313.37</v>
      </c>
      <c r="EO26" s="1044"/>
      <c r="EP26" s="770" t="s">
        <v>36</v>
      </c>
      <c r="EQ26" s="737">
        <v>1</v>
      </c>
      <c r="ER26" s="737">
        <v>13242</v>
      </c>
      <c r="ES26" s="738">
        <f t="shared" si="184"/>
        <v>13242</v>
      </c>
      <c r="ET26" s="739">
        <f t="shared" si="185"/>
        <v>13242</v>
      </c>
      <c r="EU26" s="740">
        <f t="shared" si="186"/>
        <v>25</v>
      </c>
      <c r="EV26" s="741">
        <v>3310.5</v>
      </c>
      <c r="EW26" s="740">
        <f t="shared" si="186"/>
        <v>0</v>
      </c>
      <c r="EX26" s="741"/>
      <c r="EY26" s="740">
        <f t="shared" si="187"/>
        <v>0</v>
      </c>
      <c r="EZ26" s="741"/>
      <c r="FA26" s="740">
        <f t="shared" si="188"/>
        <v>0</v>
      </c>
      <c r="FB26" s="741"/>
      <c r="FC26" s="740">
        <f t="shared" si="189"/>
        <v>0</v>
      </c>
      <c r="FD26" s="741"/>
      <c r="FE26" s="740">
        <f t="shared" si="190"/>
        <v>0</v>
      </c>
      <c r="FF26" s="741">
        <v>0</v>
      </c>
      <c r="FG26" s="740">
        <f t="shared" si="191"/>
        <v>20</v>
      </c>
      <c r="FH26" s="741">
        <v>2648.4</v>
      </c>
      <c r="FI26" s="740">
        <f t="shared" si="192"/>
        <v>0</v>
      </c>
      <c r="FJ26" s="741"/>
      <c r="FK26" s="740">
        <f t="shared" si="193"/>
        <v>0</v>
      </c>
      <c r="FL26" s="741"/>
      <c r="FM26" s="740">
        <f t="shared" si="194"/>
        <v>0</v>
      </c>
      <c r="FN26" s="741"/>
      <c r="FO26" s="743">
        <f t="shared" ref="FO26" si="222">IF(((SUM(ET26:FN26))&gt;(15279*EQ26)),0,((15279*EQ26)-(SUM(ET26:FN26))))</f>
        <v>0</v>
      </c>
      <c r="FP26" s="744">
        <f t="shared" si="196"/>
        <v>19200.900000000001</v>
      </c>
      <c r="FQ26" s="745">
        <v>12</v>
      </c>
      <c r="FR26" s="746">
        <f t="shared" si="197"/>
        <v>230410.8</v>
      </c>
      <c r="FS26" s="747"/>
      <c r="FT26" s="741"/>
      <c r="FU26" s="746">
        <f t="shared" si="198"/>
        <v>230410.8</v>
      </c>
      <c r="FV26" s="746">
        <f t="shared" si="199"/>
        <v>69584.06</v>
      </c>
      <c r="FW26" s="746">
        <f t="shared" si="200"/>
        <v>299994.86</v>
      </c>
      <c r="FY26" s="1044"/>
      <c r="FZ26" s="770" t="s">
        <v>36</v>
      </c>
      <c r="GA26" s="737">
        <f t="shared" si="201"/>
        <v>13.5</v>
      </c>
      <c r="GB26" s="737">
        <v>13242</v>
      </c>
      <c r="GC26" s="738">
        <f t="shared" si="202"/>
        <v>13242</v>
      </c>
      <c r="GD26" s="743">
        <f t="shared" si="203"/>
        <v>178767</v>
      </c>
      <c r="GE26" s="743"/>
      <c r="GF26" s="737">
        <f t="shared" si="204"/>
        <v>26152.95</v>
      </c>
      <c r="GG26" s="743"/>
      <c r="GH26" s="737">
        <f t="shared" si="205"/>
        <v>0</v>
      </c>
      <c r="GI26" s="743"/>
      <c r="GJ26" s="737">
        <f t="shared" si="206"/>
        <v>945</v>
      </c>
      <c r="GK26" s="743"/>
      <c r="GL26" s="737">
        <f t="shared" si="207"/>
        <v>6621</v>
      </c>
      <c r="GM26" s="743"/>
      <c r="GN26" s="737">
        <f t="shared" si="208"/>
        <v>0</v>
      </c>
      <c r="GO26" s="743"/>
      <c r="GP26" s="737">
        <f t="shared" si="209"/>
        <v>0</v>
      </c>
      <c r="GQ26" s="743"/>
      <c r="GR26" s="737">
        <f t="shared" si="210"/>
        <v>27477.65</v>
      </c>
      <c r="GS26" s="743"/>
      <c r="GT26" s="737">
        <f t="shared" si="211"/>
        <v>0</v>
      </c>
      <c r="GU26" s="743"/>
      <c r="GV26" s="737">
        <f t="shared" si="212"/>
        <v>0</v>
      </c>
      <c r="GW26" s="743"/>
      <c r="GX26" s="737">
        <f t="shared" si="213"/>
        <v>0</v>
      </c>
      <c r="GY26" s="743">
        <f t="shared" si="213"/>
        <v>0</v>
      </c>
      <c r="GZ26" s="744">
        <f t="shared" si="214"/>
        <v>239963.6</v>
      </c>
      <c r="HA26" s="745">
        <v>12</v>
      </c>
      <c r="HB26" s="746">
        <f t="shared" si="215"/>
        <v>2879563.2</v>
      </c>
      <c r="HC26" s="737">
        <f t="shared" si="216"/>
        <v>0</v>
      </c>
      <c r="HD26" s="737">
        <f t="shared" si="216"/>
        <v>0</v>
      </c>
      <c r="HE26" s="746">
        <f t="shared" si="217"/>
        <v>2879563.2</v>
      </c>
      <c r="HF26" s="746">
        <f t="shared" si="218"/>
        <v>869628.09</v>
      </c>
      <c r="HG26" s="746">
        <f t="shared" si="219"/>
        <v>3749191.29</v>
      </c>
    </row>
    <row r="27" spans="1:215" ht="15.75" hidden="1" x14ac:dyDescent="0.25">
      <c r="A27" s="1044"/>
      <c r="B27" s="764" t="s">
        <v>684</v>
      </c>
      <c r="C27" s="757">
        <v>1</v>
      </c>
      <c r="D27" s="737">
        <v>12626</v>
      </c>
      <c r="E27" s="738">
        <f t="shared" si="116"/>
        <v>12626</v>
      </c>
      <c r="F27" s="739">
        <f t="shared" si="117"/>
        <v>12626</v>
      </c>
      <c r="G27" s="740">
        <f t="shared" si="118"/>
        <v>25</v>
      </c>
      <c r="H27" s="741">
        <v>3156.5</v>
      </c>
      <c r="I27" s="742">
        <f t="shared" si="118"/>
        <v>0</v>
      </c>
      <c r="J27" s="741"/>
      <c r="K27" s="742">
        <f t="shared" si="119"/>
        <v>0</v>
      </c>
      <c r="L27" s="741"/>
      <c r="M27" s="742">
        <f t="shared" si="120"/>
        <v>0</v>
      </c>
      <c r="N27" s="741"/>
      <c r="O27" s="742">
        <f t="shared" si="121"/>
        <v>0</v>
      </c>
      <c r="P27" s="741"/>
      <c r="Q27" s="742">
        <f t="shared" si="122"/>
        <v>0</v>
      </c>
      <c r="R27" s="741">
        <v>0</v>
      </c>
      <c r="S27" s="742">
        <f t="shared" si="123"/>
        <v>20</v>
      </c>
      <c r="T27" s="741">
        <f t="shared" si="220"/>
        <v>2525.1999999999998</v>
      </c>
      <c r="U27" s="742">
        <f t="shared" si="124"/>
        <v>10</v>
      </c>
      <c r="V27" s="741">
        <v>1262.5999999999999</v>
      </c>
      <c r="W27" s="742">
        <f t="shared" si="125"/>
        <v>0</v>
      </c>
      <c r="X27" s="741"/>
      <c r="Y27" s="742">
        <f t="shared" si="126"/>
        <v>0</v>
      </c>
      <c r="Z27" s="741"/>
      <c r="AA27" s="743">
        <f t="shared" si="127"/>
        <v>0</v>
      </c>
      <c r="AB27" s="744">
        <f t="shared" si="128"/>
        <v>19570.3</v>
      </c>
      <c r="AC27" s="745">
        <v>12</v>
      </c>
      <c r="AD27" s="746">
        <f t="shared" si="129"/>
        <v>234843.6</v>
      </c>
      <c r="AE27" s="747"/>
      <c r="AF27" s="741"/>
      <c r="AG27" s="746">
        <f t="shared" si="130"/>
        <v>234843.6</v>
      </c>
      <c r="AH27" s="746">
        <f t="shared" si="131"/>
        <v>70922.77</v>
      </c>
      <c r="AI27" s="746">
        <f t="shared" si="132"/>
        <v>305766.37</v>
      </c>
      <c r="AK27" s="1044"/>
      <c r="AL27" s="764" t="s">
        <v>684</v>
      </c>
      <c r="AM27" s="757"/>
      <c r="AN27" s="737">
        <v>12626</v>
      </c>
      <c r="AO27" s="738">
        <f t="shared" si="133"/>
        <v>12626</v>
      </c>
      <c r="AP27" s="739">
        <f t="shared" si="134"/>
        <v>0</v>
      </c>
      <c r="AQ27" s="740">
        <f t="shared" si="135"/>
        <v>0</v>
      </c>
      <c r="AR27" s="741"/>
      <c r="AS27" s="740">
        <f t="shared" si="135"/>
        <v>0</v>
      </c>
      <c r="AT27" s="741"/>
      <c r="AU27" s="740">
        <f t="shared" si="136"/>
        <v>0</v>
      </c>
      <c r="AV27" s="741"/>
      <c r="AW27" s="740">
        <f t="shared" si="137"/>
        <v>0</v>
      </c>
      <c r="AX27" s="741"/>
      <c r="AY27" s="740">
        <f t="shared" si="138"/>
        <v>0</v>
      </c>
      <c r="AZ27" s="741"/>
      <c r="BA27" s="740">
        <f t="shared" si="139"/>
        <v>0</v>
      </c>
      <c r="BB27" s="741"/>
      <c r="BC27" s="740">
        <f t="shared" si="140"/>
        <v>0</v>
      </c>
      <c r="BD27" s="741"/>
      <c r="BE27" s="740">
        <f t="shared" si="141"/>
        <v>0</v>
      </c>
      <c r="BF27" s="741"/>
      <c r="BG27" s="740">
        <f t="shared" si="142"/>
        <v>0</v>
      </c>
      <c r="BH27" s="741"/>
      <c r="BI27" s="740">
        <f t="shared" si="143"/>
        <v>0</v>
      </c>
      <c r="BJ27" s="741"/>
      <c r="BK27" s="743">
        <f t="shared" ref="BK27:BK29" si="223">IF(((SUM(AP27:BJ27))&gt;(15279*AM27)),0,((15279*AM27)-(SUM(AP27:BJ27))))</f>
        <v>0</v>
      </c>
      <c r="BL27" s="744">
        <f t="shared" si="145"/>
        <v>0</v>
      </c>
      <c r="BM27" s="745">
        <v>12</v>
      </c>
      <c r="BN27" s="746">
        <f t="shared" si="146"/>
        <v>0</v>
      </c>
      <c r="BO27" s="747"/>
      <c r="BP27" s="741"/>
      <c r="BQ27" s="746">
        <f t="shared" si="147"/>
        <v>0</v>
      </c>
      <c r="BR27" s="746">
        <f t="shared" si="148"/>
        <v>0</v>
      </c>
      <c r="BS27" s="746">
        <f t="shared" si="149"/>
        <v>0</v>
      </c>
      <c r="BU27" s="1044"/>
      <c r="BV27" s="764" t="s">
        <v>684</v>
      </c>
      <c r="BW27" s="757"/>
      <c r="BX27" s="737">
        <v>12626</v>
      </c>
      <c r="BY27" s="738">
        <f t="shared" si="150"/>
        <v>12626</v>
      </c>
      <c r="BZ27" s="739">
        <f t="shared" si="151"/>
        <v>0</v>
      </c>
      <c r="CA27" s="740">
        <f t="shared" si="152"/>
        <v>0</v>
      </c>
      <c r="CB27" s="741"/>
      <c r="CC27" s="740">
        <f t="shared" si="152"/>
        <v>0</v>
      </c>
      <c r="CD27" s="741"/>
      <c r="CE27" s="740">
        <f t="shared" si="153"/>
        <v>0</v>
      </c>
      <c r="CF27" s="741"/>
      <c r="CG27" s="740">
        <f t="shared" si="154"/>
        <v>0</v>
      </c>
      <c r="CH27" s="741"/>
      <c r="CI27" s="740">
        <f t="shared" si="155"/>
        <v>0</v>
      </c>
      <c r="CJ27" s="741"/>
      <c r="CK27" s="740">
        <f t="shared" si="156"/>
        <v>0</v>
      </c>
      <c r="CL27" s="741"/>
      <c r="CM27" s="740">
        <f t="shared" si="157"/>
        <v>0</v>
      </c>
      <c r="CN27" s="741"/>
      <c r="CO27" s="740">
        <f t="shared" si="158"/>
        <v>0</v>
      </c>
      <c r="CP27" s="741"/>
      <c r="CQ27" s="740">
        <f t="shared" si="159"/>
        <v>0</v>
      </c>
      <c r="CR27" s="741"/>
      <c r="CS27" s="740">
        <f t="shared" si="160"/>
        <v>0</v>
      </c>
      <c r="CT27" s="741"/>
      <c r="CU27" s="743">
        <f t="shared" si="161"/>
        <v>0</v>
      </c>
      <c r="CV27" s="744">
        <f t="shared" si="162"/>
        <v>0</v>
      </c>
      <c r="CW27" s="745">
        <v>12</v>
      </c>
      <c r="CX27" s="746">
        <f t="shared" si="163"/>
        <v>0</v>
      </c>
      <c r="CY27" s="747"/>
      <c r="CZ27" s="741"/>
      <c r="DA27" s="746">
        <f t="shared" si="164"/>
        <v>0</v>
      </c>
      <c r="DB27" s="746">
        <f t="shared" si="165"/>
        <v>0</v>
      </c>
      <c r="DC27" s="746">
        <f t="shared" si="166"/>
        <v>0</v>
      </c>
      <c r="DD27" s="750"/>
      <c r="DE27" s="1044"/>
      <c r="DF27" s="764" t="s">
        <v>684</v>
      </c>
      <c r="DG27" s="757"/>
      <c r="DH27" s="737">
        <v>12626</v>
      </c>
      <c r="DI27" s="738">
        <f t="shared" si="167"/>
        <v>12626</v>
      </c>
      <c r="DJ27" s="739">
        <f t="shared" si="168"/>
        <v>0</v>
      </c>
      <c r="DK27" s="740">
        <f t="shared" si="169"/>
        <v>0</v>
      </c>
      <c r="DL27" s="741"/>
      <c r="DM27" s="740">
        <f t="shared" si="169"/>
        <v>0</v>
      </c>
      <c r="DN27" s="741"/>
      <c r="DO27" s="740">
        <f t="shared" si="170"/>
        <v>0</v>
      </c>
      <c r="DP27" s="741"/>
      <c r="DQ27" s="740">
        <f t="shared" si="171"/>
        <v>0</v>
      </c>
      <c r="DR27" s="741"/>
      <c r="DS27" s="740">
        <f t="shared" si="172"/>
        <v>0</v>
      </c>
      <c r="DT27" s="741"/>
      <c r="DU27" s="740">
        <f t="shared" si="173"/>
        <v>0</v>
      </c>
      <c r="DV27" s="741"/>
      <c r="DW27" s="740">
        <f t="shared" si="174"/>
        <v>0</v>
      </c>
      <c r="DX27" s="741"/>
      <c r="DY27" s="740">
        <f t="shared" si="175"/>
        <v>0</v>
      </c>
      <c r="DZ27" s="741"/>
      <c r="EA27" s="740">
        <f t="shared" si="176"/>
        <v>0</v>
      </c>
      <c r="EB27" s="741"/>
      <c r="EC27" s="740">
        <f t="shared" si="177"/>
        <v>0</v>
      </c>
      <c r="ED27" s="741"/>
      <c r="EE27" s="743">
        <f t="shared" si="178"/>
        <v>0</v>
      </c>
      <c r="EF27" s="744">
        <f t="shared" si="179"/>
        <v>0</v>
      </c>
      <c r="EG27" s="745">
        <v>12</v>
      </c>
      <c r="EH27" s="746">
        <f t="shared" si="180"/>
        <v>0</v>
      </c>
      <c r="EI27" s="747"/>
      <c r="EJ27" s="741"/>
      <c r="EK27" s="746">
        <f t="shared" si="181"/>
        <v>0</v>
      </c>
      <c r="EL27" s="746">
        <f t="shared" si="182"/>
        <v>0</v>
      </c>
      <c r="EM27" s="746">
        <f t="shared" si="183"/>
        <v>0</v>
      </c>
      <c r="EO27" s="1044"/>
      <c r="EP27" s="764" t="s">
        <v>684</v>
      </c>
      <c r="EQ27" s="757"/>
      <c r="ER27" s="737">
        <v>12626</v>
      </c>
      <c r="ES27" s="738">
        <f t="shared" si="184"/>
        <v>12626</v>
      </c>
      <c r="ET27" s="739">
        <f t="shared" si="185"/>
        <v>0</v>
      </c>
      <c r="EU27" s="740">
        <f t="shared" si="186"/>
        <v>0</v>
      </c>
      <c r="EV27" s="741"/>
      <c r="EW27" s="740">
        <f t="shared" si="186"/>
        <v>0</v>
      </c>
      <c r="EX27" s="741"/>
      <c r="EY27" s="740">
        <f t="shared" si="187"/>
        <v>0</v>
      </c>
      <c r="EZ27" s="741"/>
      <c r="FA27" s="740">
        <f t="shared" si="188"/>
        <v>0</v>
      </c>
      <c r="FB27" s="741"/>
      <c r="FC27" s="740">
        <f t="shared" si="189"/>
        <v>0</v>
      </c>
      <c r="FD27" s="741"/>
      <c r="FE27" s="740">
        <f t="shared" si="190"/>
        <v>0</v>
      </c>
      <c r="FF27" s="741"/>
      <c r="FG27" s="740">
        <f t="shared" si="191"/>
        <v>0</v>
      </c>
      <c r="FH27" s="741"/>
      <c r="FI27" s="740">
        <f t="shared" si="192"/>
        <v>0</v>
      </c>
      <c r="FJ27" s="741"/>
      <c r="FK27" s="740">
        <f t="shared" si="193"/>
        <v>0</v>
      </c>
      <c r="FL27" s="741"/>
      <c r="FM27" s="740">
        <f t="shared" si="194"/>
        <v>0</v>
      </c>
      <c r="FN27" s="741"/>
      <c r="FO27" s="743">
        <f t="shared" si="195"/>
        <v>0</v>
      </c>
      <c r="FP27" s="744">
        <f t="shared" si="196"/>
        <v>0</v>
      </c>
      <c r="FQ27" s="745">
        <v>12</v>
      </c>
      <c r="FR27" s="746">
        <f t="shared" si="197"/>
        <v>0</v>
      </c>
      <c r="FS27" s="747"/>
      <c r="FT27" s="741"/>
      <c r="FU27" s="746">
        <f t="shared" si="198"/>
        <v>0</v>
      </c>
      <c r="FV27" s="746">
        <f t="shared" si="199"/>
        <v>0</v>
      </c>
      <c r="FW27" s="746">
        <f t="shared" si="200"/>
        <v>0</v>
      </c>
      <c r="FY27" s="1044"/>
      <c r="FZ27" s="764" t="s">
        <v>684</v>
      </c>
      <c r="GA27" s="737">
        <f t="shared" si="201"/>
        <v>1</v>
      </c>
      <c r="GB27" s="737">
        <v>12626</v>
      </c>
      <c r="GC27" s="738">
        <f t="shared" si="202"/>
        <v>12626</v>
      </c>
      <c r="GD27" s="743">
        <f t="shared" si="203"/>
        <v>12626</v>
      </c>
      <c r="GE27" s="743"/>
      <c r="GF27" s="737">
        <f t="shared" si="204"/>
        <v>3156.5</v>
      </c>
      <c r="GG27" s="743"/>
      <c r="GH27" s="737">
        <f t="shared" si="205"/>
        <v>0</v>
      </c>
      <c r="GI27" s="743"/>
      <c r="GJ27" s="737">
        <f t="shared" si="206"/>
        <v>0</v>
      </c>
      <c r="GK27" s="743"/>
      <c r="GL27" s="737">
        <f t="shared" si="207"/>
        <v>0</v>
      </c>
      <c r="GM27" s="743"/>
      <c r="GN27" s="737">
        <f t="shared" si="208"/>
        <v>0</v>
      </c>
      <c r="GO27" s="743"/>
      <c r="GP27" s="737">
        <f t="shared" si="209"/>
        <v>0</v>
      </c>
      <c r="GQ27" s="743"/>
      <c r="GR27" s="737">
        <f t="shared" si="210"/>
        <v>2525.1999999999998</v>
      </c>
      <c r="GS27" s="743"/>
      <c r="GT27" s="737">
        <f t="shared" si="211"/>
        <v>1262.5999999999999</v>
      </c>
      <c r="GU27" s="743"/>
      <c r="GV27" s="737">
        <f t="shared" si="212"/>
        <v>0</v>
      </c>
      <c r="GW27" s="743"/>
      <c r="GX27" s="737">
        <f t="shared" si="213"/>
        <v>0</v>
      </c>
      <c r="GY27" s="743">
        <f t="shared" si="213"/>
        <v>0</v>
      </c>
      <c r="GZ27" s="744">
        <f t="shared" si="214"/>
        <v>19570.3</v>
      </c>
      <c r="HA27" s="745">
        <v>12</v>
      </c>
      <c r="HB27" s="746">
        <f t="shared" si="215"/>
        <v>234843.6</v>
      </c>
      <c r="HC27" s="737">
        <f t="shared" si="216"/>
        <v>0</v>
      </c>
      <c r="HD27" s="737">
        <f t="shared" si="216"/>
        <v>0</v>
      </c>
      <c r="HE27" s="746">
        <f t="shared" si="217"/>
        <v>234843.6</v>
      </c>
      <c r="HF27" s="746">
        <f t="shared" si="218"/>
        <v>70922.77</v>
      </c>
      <c r="HG27" s="746">
        <f t="shared" si="219"/>
        <v>305766.37</v>
      </c>
    </row>
    <row r="28" spans="1:215" ht="15.75" hidden="1" x14ac:dyDescent="0.25">
      <c r="A28" s="1044"/>
      <c r="B28" s="764" t="s">
        <v>37</v>
      </c>
      <c r="C28" s="757">
        <v>5.5</v>
      </c>
      <c r="D28" s="737">
        <v>12626</v>
      </c>
      <c r="E28" s="738">
        <f t="shared" si="116"/>
        <v>12626</v>
      </c>
      <c r="F28" s="739">
        <f t="shared" si="117"/>
        <v>69443</v>
      </c>
      <c r="G28" s="740">
        <f t="shared" si="118"/>
        <v>8.6</v>
      </c>
      <c r="H28" s="741">
        <v>5997.35</v>
      </c>
      <c r="I28" s="742">
        <f t="shared" si="118"/>
        <v>0</v>
      </c>
      <c r="J28" s="741"/>
      <c r="K28" s="742">
        <f t="shared" si="119"/>
        <v>0</v>
      </c>
      <c r="L28" s="741"/>
      <c r="M28" s="742">
        <f t="shared" si="120"/>
        <v>0</v>
      </c>
      <c r="N28" s="741"/>
      <c r="O28" s="742">
        <f t="shared" si="121"/>
        <v>0</v>
      </c>
      <c r="P28" s="741"/>
      <c r="Q28" s="742">
        <f t="shared" si="122"/>
        <v>0</v>
      </c>
      <c r="R28" s="741">
        <v>0</v>
      </c>
      <c r="S28" s="742">
        <f t="shared" si="123"/>
        <v>20</v>
      </c>
      <c r="T28" s="741">
        <f t="shared" si="220"/>
        <v>13888.6</v>
      </c>
      <c r="U28" s="742">
        <f t="shared" si="124"/>
        <v>0.8</v>
      </c>
      <c r="V28" s="741">
        <v>587.11</v>
      </c>
      <c r="W28" s="742">
        <f t="shared" si="125"/>
        <v>0</v>
      </c>
      <c r="X28" s="741"/>
      <c r="Y28" s="742">
        <f t="shared" si="126"/>
        <v>0</v>
      </c>
      <c r="Z28" s="741"/>
      <c r="AA28" s="743">
        <f t="shared" si="127"/>
        <v>0</v>
      </c>
      <c r="AB28" s="744">
        <f t="shared" si="128"/>
        <v>89916.06</v>
      </c>
      <c r="AC28" s="745">
        <v>12</v>
      </c>
      <c r="AD28" s="746">
        <f t="shared" si="129"/>
        <v>1078992.72</v>
      </c>
      <c r="AE28" s="747"/>
      <c r="AF28" s="741"/>
      <c r="AG28" s="746">
        <f t="shared" si="130"/>
        <v>1078992.72</v>
      </c>
      <c r="AH28" s="746">
        <f t="shared" si="131"/>
        <v>325855.8</v>
      </c>
      <c r="AI28" s="746">
        <f t="shared" si="132"/>
        <v>1404848.52</v>
      </c>
      <c r="AK28" s="1044"/>
      <c r="AL28" s="765" t="s">
        <v>37</v>
      </c>
      <c r="AM28" s="748">
        <v>9.5</v>
      </c>
      <c r="AN28" s="737">
        <v>12626</v>
      </c>
      <c r="AO28" s="738">
        <f t="shared" si="133"/>
        <v>12626</v>
      </c>
      <c r="AP28" s="739">
        <f t="shared" si="134"/>
        <v>119947</v>
      </c>
      <c r="AQ28" s="740">
        <f t="shared" si="135"/>
        <v>13.6</v>
      </c>
      <c r="AR28" s="741">
        <v>16287.54</v>
      </c>
      <c r="AS28" s="740">
        <f t="shared" si="135"/>
        <v>0</v>
      </c>
      <c r="AT28" s="741"/>
      <c r="AU28" s="740">
        <f t="shared" si="136"/>
        <v>0</v>
      </c>
      <c r="AV28" s="741"/>
      <c r="AW28" s="740">
        <f t="shared" si="137"/>
        <v>0</v>
      </c>
      <c r="AX28" s="741"/>
      <c r="AY28" s="740">
        <f t="shared" si="138"/>
        <v>0</v>
      </c>
      <c r="AZ28" s="741"/>
      <c r="BA28" s="740">
        <f t="shared" si="139"/>
        <v>0</v>
      </c>
      <c r="BB28" s="741">
        <v>0</v>
      </c>
      <c r="BC28" s="740">
        <f t="shared" si="140"/>
        <v>8.3000000000000007</v>
      </c>
      <c r="BD28" s="741">
        <v>9911.41</v>
      </c>
      <c r="BE28" s="740">
        <f t="shared" si="141"/>
        <v>0</v>
      </c>
      <c r="BF28" s="741"/>
      <c r="BG28" s="740">
        <f t="shared" si="142"/>
        <v>0</v>
      </c>
      <c r="BH28" s="741"/>
      <c r="BI28" s="740">
        <f t="shared" si="143"/>
        <v>0</v>
      </c>
      <c r="BJ28" s="741"/>
      <c r="BK28" s="743">
        <f t="shared" si="223"/>
        <v>0</v>
      </c>
      <c r="BL28" s="744">
        <f t="shared" si="145"/>
        <v>146145.95000000001</v>
      </c>
      <c r="BM28" s="745">
        <v>12</v>
      </c>
      <c r="BN28" s="746">
        <f t="shared" si="146"/>
        <v>1753751.4</v>
      </c>
      <c r="BO28" s="747"/>
      <c r="BP28" s="741"/>
      <c r="BQ28" s="746">
        <f t="shared" si="147"/>
        <v>1753751.4</v>
      </c>
      <c r="BR28" s="746">
        <f t="shared" si="148"/>
        <v>529632.92000000004</v>
      </c>
      <c r="BS28" s="746">
        <f t="shared" si="149"/>
        <v>2283384.3199999998</v>
      </c>
      <c r="BU28" s="1044"/>
      <c r="BV28" s="771" t="s">
        <v>37</v>
      </c>
      <c r="BW28" s="767">
        <v>8</v>
      </c>
      <c r="BX28" s="737">
        <v>12626</v>
      </c>
      <c r="BY28" s="738">
        <f t="shared" si="150"/>
        <v>12626</v>
      </c>
      <c r="BZ28" s="739">
        <f t="shared" si="151"/>
        <v>101008</v>
      </c>
      <c r="CA28" s="740">
        <f t="shared" si="152"/>
        <v>10.9</v>
      </c>
      <c r="CB28" s="741">
        <v>11047.75</v>
      </c>
      <c r="CC28" s="740">
        <f t="shared" si="152"/>
        <v>0</v>
      </c>
      <c r="CD28" s="741"/>
      <c r="CE28" s="740">
        <f t="shared" si="153"/>
        <v>0</v>
      </c>
      <c r="CF28" s="741"/>
      <c r="CG28" s="740">
        <f t="shared" si="154"/>
        <v>0</v>
      </c>
      <c r="CH28" s="741"/>
      <c r="CI28" s="740">
        <f t="shared" si="155"/>
        <v>0</v>
      </c>
      <c r="CJ28" s="741"/>
      <c r="CK28" s="740">
        <f t="shared" si="156"/>
        <v>0</v>
      </c>
      <c r="CL28" s="741">
        <v>0</v>
      </c>
      <c r="CM28" s="740">
        <f t="shared" si="157"/>
        <v>10.6</v>
      </c>
      <c r="CN28" s="741">
        <v>10732.1</v>
      </c>
      <c r="CO28" s="740">
        <f t="shared" si="158"/>
        <v>0</v>
      </c>
      <c r="CP28" s="741"/>
      <c r="CQ28" s="740">
        <f t="shared" si="159"/>
        <v>0</v>
      </c>
      <c r="CR28" s="741"/>
      <c r="CS28" s="740">
        <f t="shared" si="160"/>
        <v>0</v>
      </c>
      <c r="CT28" s="741"/>
      <c r="CU28" s="743">
        <f t="shared" si="161"/>
        <v>0</v>
      </c>
      <c r="CV28" s="744">
        <f t="shared" si="162"/>
        <v>122787.85</v>
      </c>
      <c r="CW28" s="745">
        <v>12</v>
      </c>
      <c r="CX28" s="746">
        <f t="shared" si="163"/>
        <v>1473454.2</v>
      </c>
      <c r="CY28" s="747"/>
      <c r="CZ28" s="741"/>
      <c r="DA28" s="746">
        <f t="shared" si="164"/>
        <v>1473454.2</v>
      </c>
      <c r="DB28" s="746">
        <f t="shared" si="165"/>
        <v>444983.17</v>
      </c>
      <c r="DC28" s="746">
        <f t="shared" si="166"/>
        <v>1918437.37</v>
      </c>
      <c r="DD28" s="750"/>
      <c r="DE28" s="1044"/>
      <c r="DF28" s="768" t="s">
        <v>37</v>
      </c>
      <c r="DG28" s="751">
        <v>1</v>
      </c>
      <c r="DH28" s="737">
        <v>12626</v>
      </c>
      <c r="DI28" s="738">
        <f t="shared" si="167"/>
        <v>12626</v>
      </c>
      <c r="DJ28" s="739">
        <f t="shared" si="168"/>
        <v>12626</v>
      </c>
      <c r="DK28" s="740">
        <f t="shared" si="169"/>
        <v>25</v>
      </c>
      <c r="DL28" s="741">
        <v>3156.5</v>
      </c>
      <c r="DM28" s="740">
        <f t="shared" si="169"/>
        <v>0</v>
      </c>
      <c r="DN28" s="741"/>
      <c r="DO28" s="740">
        <f t="shared" si="170"/>
        <v>0</v>
      </c>
      <c r="DP28" s="741"/>
      <c r="DQ28" s="740">
        <f t="shared" si="171"/>
        <v>0</v>
      </c>
      <c r="DR28" s="741"/>
      <c r="DS28" s="740">
        <f t="shared" si="172"/>
        <v>0</v>
      </c>
      <c r="DT28" s="741"/>
      <c r="DU28" s="740">
        <f t="shared" si="173"/>
        <v>0</v>
      </c>
      <c r="DV28" s="741"/>
      <c r="DW28" s="740">
        <f t="shared" si="174"/>
        <v>25</v>
      </c>
      <c r="DX28" s="741">
        <v>3156.5</v>
      </c>
      <c r="DY28" s="740">
        <f t="shared" si="175"/>
        <v>0</v>
      </c>
      <c r="DZ28" s="741"/>
      <c r="EA28" s="740">
        <f t="shared" si="176"/>
        <v>0</v>
      </c>
      <c r="EB28" s="741"/>
      <c r="EC28" s="740">
        <f t="shared" si="177"/>
        <v>0</v>
      </c>
      <c r="ED28" s="741"/>
      <c r="EE28" s="743">
        <f t="shared" si="178"/>
        <v>0</v>
      </c>
      <c r="EF28" s="744">
        <f t="shared" si="179"/>
        <v>18939</v>
      </c>
      <c r="EG28" s="745">
        <v>12</v>
      </c>
      <c r="EH28" s="746">
        <f t="shared" si="180"/>
        <v>227268</v>
      </c>
      <c r="EI28" s="747"/>
      <c r="EJ28" s="741"/>
      <c r="EK28" s="746">
        <f t="shared" si="181"/>
        <v>227268</v>
      </c>
      <c r="EL28" s="746">
        <f t="shared" si="182"/>
        <v>68634.94</v>
      </c>
      <c r="EM28" s="746">
        <f t="shared" si="183"/>
        <v>295902.94</v>
      </c>
      <c r="EO28" s="1044"/>
      <c r="EP28" s="770" t="s">
        <v>37</v>
      </c>
      <c r="EQ28" s="737">
        <v>0.5</v>
      </c>
      <c r="ER28" s="737">
        <v>12626</v>
      </c>
      <c r="ES28" s="738">
        <f t="shared" si="184"/>
        <v>12626</v>
      </c>
      <c r="ET28" s="739">
        <f t="shared" si="185"/>
        <v>6313</v>
      </c>
      <c r="EU28" s="740">
        <f t="shared" si="186"/>
        <v>25</v>
      </c>
      <c r="EV28" s="741">
        <v>1578.25</v>
      </c>
      <c r="EW28" s="740">
        <f t="shared" si="186"/>
        <v>0</v>
      </c>
      <c r="EX28" s="741"/>
      <c r="EY28" s="740">
        <f t="shared" si="187"/>
        <v>0</v>
      </c>
      <c r="EZ28" s="741"/>
      <c r="FA28" s="740">
        <f t="shared" si="188"/>
        <v>0</v>
      </c>
      <c r="FB28" s="741"/>
      <c r="FC28" s="740">
        <f t="shared" si="189"/>
        <v>0</v>
      </c>
      <c r="FD28" s="741"/>
      <c r="FE28" s="740">
        <f t="shared" si="190"/>
        <v>0</v>
      </c>
      <c r="FF28" s="741">
        <v>0</v>
      </c>
      <c r="FG28" s="740">
        <f t="shared" si="191"/>
        <v>0</v>
      </c>
      <c r="FH28" s="741"/>
      <c r="FI28" s="740">
        <f t="shared" si="192"/>
        <v>0</v>
      </c>
      <c r="FJ28" s="741"/>
      <c r="FK28" s="740">
        <f t="shared" si="193"/>
        <v>0</v>
      </c>
      <c r="FL28" s="741"/>
      <c r="FM28" s="740">
        <f t="shared" si="194"/>
        <v>0</v>
      </c>
      <c r="FN28" s="741"/>
      <c r="FO28" s="743">
        <f t="shared" ref="FO28" si="224">IF(((SUM(ET28:FN28))&gt;(15279*EQ28)),0,((15279*EQ28)-(SUM(ET28:FN28))))</f>
        <v>0</v>
      </c>
      <c r="FP28" s="744">
        <f t="shared" si="196"/>
        <v>7891.25</v>
      </c>
      <c r="FQ28" s="745">
        <v>12</v>
      </c>
      <c r="FR28" s="746">
        <f t="shared" si="197"/>
        <v>94695</v>
      </c>
      <c r="FS28" s="747"/>
      <c r="FT28" s="741"/>
      <c r="FU28" s="746">
        <f t="shared" si="198"/>
        <v>94695</v>
      </c>
      <c r="FV28" s="746">
        <f t="shared" si="199"/>
        <v>28597.89</v>
      </c>
      <c r="FW28" s="746">
        <f t="shared" si="200"/>
        <v>123292.89</v>
      </c>
      <c r="FY28" s="1044"/>
      <c r="FZ28" s="770" t="s">
        <v>37</v>
      </c>
      <c r="GA28" s="737">
        <f t="shared" si="201"/>
        <v>24.5</v>
      </c>
      <c r="GB28" s="737">
        <v>12626</v>
      </c>
      <c r="GC28" s="738">
        <f t="shared" si="202"/>
        <v>12626</v>
      </c>
      <c r="GD28" s="743">
        <f t="shared" si="203"/>
        <v>309337</v>
      </c>
      <c r="GE28" s="743"/>
      <c r="GF28" s="737">
        <f t="shared" si="204"/>
        <v>38067.39</v>
      </c>
      <c r="GG28" s="743"/>
      <c r="GH28" s="737">
        <f t="shared" si="205"/>
        <v>0</v>
      </c>
      <c r="GI28" s="743"/>
      <c r="GJ28" s="737">
        <f t="shared" si="206"/>
        <v>0</v>
      </c>
      <c r="GK28" s="743"/>
      <c r="GL28" s="737">
        <f t="shared" si="207"/>
        <v>0</v>
      </c>
      <c r="GM28" s="743"/>
      <c r="GN28" s="737">
        <f t="shared" si="208"/>
        <v>0</v>
      </c>
      <c r="GO28" s="743"/>
      <c r="GP28" s="737">
        <f t="shared" si="209"/>
        <v>0</v>
      </c>
      <c r="GQ28" s="743"/>
      <c r="GR28" s="737">
        <f t="shared" si="210"/>
        <v>37688.61</v>
      </c>
      <c r="GS28" s="743"/>
      <c r="GT28" s="737">
        <f t="shared" si="211"/>
        <v>587.11</v>
      </c>
      <c r="GU28" s="743"/>
      <c r="GV28" s="737">
        <f t="shared" si="212"/>
        <v>0</v>
      </c>
      <c r="GW28" s="743"/>
      <c r="GX28" s="737">
        <f t="shared" si="213"/>
        <v>0</v>
      </c>
      <c r="GY28" s="743">
        <f t="shared" si="213"/>
        <v>0</v>
      </c>
      <c r="GZ28" s="744">
        <f t="shared" si="214"/>
        <v>385680.11</v>
      </c>
      <c r="HA28" s="745">
        <v>12</v>
      </c>
      <c r="HB28" s="746">
        <f t="shared" si="215"/>
        <v>4628161.32</v>
      </c>
      <c r="HC28" s="737">
        <f t="shared" si="216"/>
        <v>0</v>
      </c>
      <c r="HD28" s="737">
        <f t="shared" si="216"/>
        <v>0</v>
      </c>
      <c r="HE28" s="746">
        <f t="shared" si="217"/>
        <v>4628161.32</v>
      </c>
      <c r="HF28" s="746">
        <f t="shared" si="218"/>
        <v>1397704.72</v>
      </c>
      <c r="HG28" s="746">
        <f t="shared" si="219"/>
        <v>6025866.04</v>
      </c>
    </row>
    <row r="29" spans="1:215" ht="15.75" hidden="1" x14ac:dyDescent="0.25">
      <c r="A29" s="1044"/>
      <c r="B29" s="764" t="s">
        <v>38</v>
      </c>
      <c r="C29" s="757">
        <v>9</v>
      </c>
      <c r="D29" s="737">
        <v>12626</v>
      </c>
      <c r="E29" s="738">
        <f t="shared" si="116"/>
        <v>12626</v>
      </c>
      <c r="F29" s="739">
        <f t="shared" si="117"/>
        <v>113634</v>
      </c>
      <c r="G29" s="740">
        <f t="shared" si="118"/>
        <v>22.3</v>
      </c>
      <c r="H29" s="741">
        <v>25378.26</v>
      </c>
      <c r="I29" s="742">
        <f t="shared" si="118"/>
        <v>0</v>
      </c>
      <c r="J29" s="741"/>
      <c r="K29" s="742">
        <f t="shared" si="119"/>
        <v>0</v>
      </c>
      <c r="L29" s="741"/>
      <c r="M29" s="742">
        <f t="shared" si="120"/>
        <v>0</v>
      </c>
      <c r="N29" s="741"/>
      <c r="O29" s="742">
        <f t="shared" si="121"/>
        <v>0</v>
      </c>
      <c r="P29" s="741"/>
      <c r="Q29" s="742">
        <f t="shared" si="122"/>
        <v>0</v>
      </c>
      <c r="R29" s="741">
        <v>0</v>
      </c>
      <c r="S29" s="742">
        <f t="shared" si="123"/>
        <v>20</v>
      </c>
      <c r="T29" s="741">
        <f t="shared" si="220"/>
        <v>22726.799999999999</v>
      </c>
      <c r="U29" s="742">
        <f t="shared" si="124"/>
        <v>0</v>
      </c>
      <c r="V29" s="741"/>
      <c r="W29" s="742">
        <f t="shared" si="125"/>
        <v>0</v>
      </c>
      <c r="X29" s="741"/>
      <c r="Y29" s="742">
        <f t="shared" si="126"/>
        <v>0</v>
      </c>
      <c r="Z29" s="741"/>
      <c r="AA29" s="743">
        <f t="shared" si="127"/>
        <v>0</v>
      </c>
      <c r="AB29" s="744">
        <f t="shared" si="128"/>
        <v>161739.06</v>
      </c>
      <c r="AC29" s="745">
        <v>12</v>
      </c>
      <c r="AD29" s="746">
        <f t="shared" si="129"/>
        <v>1940868.72</v>
      </c>
      <c r="AE29" s="747"/>
      <c r="AF29" s="741"/>
      <c r="AG29" s="746">
        <f t="shared" si="130"/>
        <v>1940868.72</v>
      </c>
      <c r="AH29" s="746">
        <f t="shared" si="131"/>
        <v>586142.35</v>
      </c>
      <c r="AI29" s="746">
        <f t="shared" si="132"/>
        <v>2527011.0699999998</v>
      </c>
      <c r="AK29" s="1044"/>
      <c r="AL29" s="765" t="s">
        <v>38</v>
      </c>
      <c r="AM29" s="748">
        <v>6.25</v>
      </c>
      <c r="AN29" s="737">
        <v>12626</v>
      </c>
      <c r="AO29" s="738">
        <f t="shared" si="133"/>
        <v>12626</v>
      </c>
      <c r="AP29" s="739">
        <f t="shared" si="134"/>
        <v>78912.5</v>
      </c>
      <c r="AQ29" s="740">
        <f t="shared" si="135"/>
        <v>21</v>
      </c>
      <c r="AR29" s="741">
        <v>16571.63</v>
      </c>
      <c r="AS29" s="740">
        <f t="shared" si="135"/>
        <v>0</v>
      </c>
      <c r="AT29" s="741"/>
      <c r="AU29" s="740">
        <f t="shared" si="136"/>
        <v>0</v>
      </c>
      <c r="AV29" s="741"/>
      <c r="AW29" s="740">
        <f t="shared" si="137"/>
        <v>0</v>
      </c>
      <c r="AX29" s="741"/>
      <c r="AY29" s="740">
        <f t="shared" si="138"/>
        <v>0</v>
      </c>
      <c r="AZ29" s="741"/>
      <c r="BA29" s="740">
        <f t="shared" si="139"/>
        <v>0</v>
      </c>
      <c r="BB29" s="741">
        <v>0</v>
      </c>
      <c r="BC29" s="740">
        <f t="shared" si="140"/>
        <v>18.7</v>
      </c>
      <c r="BD29" s="741">
        <v>14730.33</v>
      </c>
      <c r="BE29" s="740">
        <f t="shared" si="141"/>
        <v>0</v>
      </c>
      <c r="BF29" s="741"/>
      <c r="BG29" s="740">
        <f t="shared" si="142"/>
        <v>0</v>
      </c>
      <c r="BH29" s="741"/>
      <c r="BI29" s="740">
        <f t="shared" si="143"/>
        <v>0</v>
      </c>
      <c r="BJ29" s="741"/>
      <c r="BK29" s="743">
        <f t="shared" si="223"/>
        <v>0</v>
      </c>
      <c r="BL29" s="744">
        <f t="shared" si="145"/>
        <v>110214.46</v>
      </c>
      <c r="BM29" s="745">
        <v>12</v>
      </c>
      <c r="BN29" s="746">
        <f t="shared" si="146"/>
        <v>1322573.52</v>
      </c>
      <c r="BO29" s="747"/>
      <c r="BP29" s="741"/>
      <c r="BQ29" s="746">
        <f t="shared" si="147"/>
        <v>1322573.52</v>
      </c>
      <c r="BR29" s="746">
        <f t="shared" si="148"/>
        <v>399417.2</v>
      </c>
      <c r="BS29" s="746">
        <f t="shared" si="149"/>
        <v>1721990.72</v>
      </c>
      <c r="BU29" s="1044"/>
      <c r="BV29" s="765" t="s">
        <v>38</v>
      </c>
      <c r="BW29" s="757"/>
      <c r="BX29" s="737">
        <v>12626</v>
      </c>
      <c r="BY29" s="738">
        <f t="shared" si="150"/>
        <v>12626</v>
      </c>
      <c r="BZ29" s="739">
        <f t="shared" si="151"/>
        <v>0</v>
      </c>
      <c r="CA29" s="740">
        <f t="shared" si="152"/>
        <v>0</v>
      </c>
      <c r="CB29" s="741"/>
      <c r="CC29" s="740">
        <f t="shared" si="152"/>
        <v>0</v>
      </c>
      <c r="CD29" s="741"/>
      <c r="CE29" s="740">
        <f t="shared" si="153"/>
        <v>0</v>
      </c>
      <c r="CF29" s="741"/>
      <c r="CG29" s="740">
        <f t="shared" si="154"/>
        <v>0</v>
      </c>
      <c r="CH29" s="741"/>
      <c r="CI29" s="740">
        <f t="shared" si="155"/>
        <v>0</v>
      </c>
      <c r="CJ29" s="741"/>
      <c r="CK29" s="740">
        <f t="shared" si="156"/>
        <v>0</v>
      </c>
      <c r="CL29" s="741"/>
      <c r="CM29" s="740">
        <f t="shared" si="157"/>
        <v>0</v>
      </c>
      <c r="CN29" s="741"/>
      <c r="CO29" s="740">
        <f t="shared" si="158"/>
        <v>0</v>
      </c>
      <c r="CP29" s="741"/>
      <c r="CQ29" s="740">
        <f t="shared" si="159"/>
        <v>0</v>
      </c>
      <c r="CR29" s="741"/>
      <c r="CS29" s="740">
        <f t="shared" si="160"/>
        <v>0</v>
      </c>
      <c r="CT29" s="741"/>
      <c r="CU29" s="743">
        <f t="shared" si="161"/>
        <v>0</v>
      </c>
      <c r="CV29" s="744">
        <f t="shared" si="162"/>
        <v>0</v>
      </c>
      <c r="CW29" s="745">
        <v>12</v>
      </c>
      <c r="CX29" s="746">
        <f t="shared" si="163"/>
        <v>0</v>
      </c>
      <c r="CY29" s="747"/>
      <c r="CZ29" s="741"/>
      <c r="DA29" s="746">
        <f t="shared" si="164"/>
        <v>0</v>
      </c>
      <c r="DB29" s="746">
        <f t="shared" si="165"/>
        <v>0</v>
      </c>
      <c r="DC29" s="746">
        <f t="shared" si="166"/>
        <v>0</v>
      </c>
      <c r="DD29" s="750"/>
      <c r="DE29" s="1044"/>
      <c r="DF29" s="765" t="s">
        <v>38</v>
      </c>
      <c r="DG29" s="757"/>
      <c r="DH29" s="737">
        <v>12626</v>
      </c>
      <c r="DI29" s="738">
        <f t="shared" si="167"/>
        <v>12626</v>
      </c>
      <c r="DJ29" s="739">
        <f t="shared" si="168"/>
        <v>0</v>
      </c>
      <c r="DK29" s="740">
        <f t="shared" si="169"/>
        <v>0</v>
      </c>
      <c r="DL29" s="741"/>
      <c r="DM29" s="740">
        <f t="shared" si="169"/>
        <v>0</v>
      </c>
      <c r="DN29" s="741"/>
      <c r="DO29" s="740">
        <f t="shared" si="170"/>
        <v>0</v>
      </c>
      <c r="DP29" s="741"/>
      <c r="DQ29" s="740">
        <f t="shared" si="171"/>
        <v>0</v>
      </c>
      <c r="DR29" s="741"/>
      <c r="DS29" s="740">
        <f t="shared" si="172"/>
        <v>0</v>
      </c>
      <c r="DT29" s="741"/>
      <c r="DU29" s="740">
        <f t="shared" si="173"/>
        <v>0</v>
      </c>
      <c r="DV29" s="741"/>
      <c r="DW29" s="740">
        <f t="shared" si="174"/>
        <v>0</v>
      </c>
      <c r="DX29" s="741"/>
      <c r="DY29" s="740">
        <f t="shared" si="175"/>
        <v>0</v>
      </c>
      <c r="DZ29" s="741"/>
      <c r="EA29" s="740">
        <f t="shared" si="176"/>
        <v>0</v>
      </c>
      <c r="EB29" s="741"/>
      <c r="EC29" s="740">
        <f t="shared" si="177"/>
        <v>0</v>
      </c>
      <c r="ED29" s="741"/>
      <c r="EE29" s="743">
        <f t="shared" si="178"/>
        <v>0</v>
      </c>
      <c r="EF29" s="744">
        <f t="shared" si="179"/>
        <v>0</v>
      </c>
      <c r="EG29" s="745">
        <v>12</v>
      </c>
      <c r="EH29" s="746">
        <f t="shared" si="180"/>
        <v>0</v>
      </c>
      <c r="EI29" s="747"/>
      <c r="EJ29" s="741"/>
      <c r="EK29" s="746">
        <f t="shared" si="181"/>
        <v>0</v>
      </c>
      <c r="EL29" s="746">
        <f t="shared" si="182"/>
        <v>0</v>
      </c>
      <c r="EM29" s="746">
        <f t="shared" si="183"/>
        <v>0</v>
      </c>
      <c r="EO29" s="1044"/>
      <c r="EP29" s="765" t="s">
        <v>38</v>
      </c>
      <c r="EQ29" s="757"/>
      <c r="ER29" s="737">
        <v>12626</v>
      </c>
      <c r="ES29" s="738">
        <f t="shared" si="184"/>
        <v>12626</v>
      </c>
      <c r="ET29" s="739">
        <f t="shared" si="185"/>
        <v>0</v>
      </c>
      <c r="EU29" s="740">
        <f t="shared" si="186"/>
        <v>0</v>
      </c>
      <c r="EV29" s="741"/>
      <c r="EW29" s="740">
        <f t="shared" si="186"/>
        <v>0</v>
      </c>
      <c r="EX29" s="741"/>
      <c r="EY29" s="740">
        <f t="shared" si="187"/>
        <v>0</v>
      </c>
      <c r="EZ29" s="741"/>
      <c r="FA29" s="740">
        <f t="shared" si="188"/>
        <v>0</v>
      </c>
      <c r="FB29" s="741"/>
      <c r="FC29" s="740">
        <f t="shared" si="189"/>
        <v>0</v>
      </c>
      <c r="FD29" s="741"/>
      <c r="FE29" s="740">
        <f t="shared" si="190"/>
        <v>0</v>
      </c>
      <c r="FF29" s="741"/>
      <c r="FG29" s="740">
        <f t="shared" si="191"/>
        <v>0</v>
      </c>
      <c r="FH29" s="741"/>
      <c r="FI29" s="740">
        <f t="shared" si="192"/>
        <v>0</v>
      </c>
      <c r="FJ29" s="741"/>
      <c r="FK29" s="740">
        <f t="shared" si="193"/>
        <v>0</v>
      </c>
      <c r="FL29" s="741"/>
      <c r="FM29" s="740">
        <f t="shared" si="194"/>
        <v>0</v>
      </c>
      <c r="FN29" s="741"/>
      <c r="FO29" s="743">
        <f t="shared" si="195"/>
        <v>0</v>
      </c>
      <c r="FP29" s="744">
        <f t="shared" si="196"/>
        <v>0</v>
      </c>
      <c r="FQ29" s="745">
        <v>12</v>
      </c>
      <c r="FR29" s="746">
        <f t="shared" si="197"/>
        <v>0</v>
      </c>
      <c r="FS29" s="747"/>
      <c r="FT29" s="741"/>
      <c r="FU29" s="746">
        <f t="shared" si="198"/>
        <v>0</v>
      </c>
      <c r="FV29" s="746">
        <f t="shared" si="199"/>
        <v>0</v>
      </c>
      <c r="FW29" s="746">
        <f t="shared" si="200"/>
        <v>0</v>
      </c>
      <c r="FY29" s="1044"/>
      <c r="FZ29" s="765" t="s">
        <v>38</v>
      </c>
      <c r="GA29" s="737">
        <f t="shared" si="201"/>
        <v>15.25</v>
      </c>
      <c r="GB29" s="737">
        <v>12626</v>
      </c>
      <c r="GC29" s="738">
        <f t="shared" si="202"/>
        <v>12626</v>
      </c>
      <c r="GD29" s="743">
        <f t="shared" si="203"/>
        <v>192546.5</v>
      </c>
      <c r="GE29" s="743"/>
      <c r="GF29" s="737">
        <f t="shared" si="204"/>
        <v>41949.89</v>
      </c>
      <c r="GG29" s="743"/>
      <c r="GH29" s="737">
        <f t="shared" si="205"/>
        <v>0</v>
      </c>
      <c r="GI29" s="743"/>
      <c r="GJ29" s="737">
        <f t="shared" si="206"/>
        <v>0</v>
      </c>
      <c r="GK29" s="743"/>
      <c r="GL29" s="737">
        <f t="shared" si="207"/>
        <v>0</v>
      </c>
      <c r="GM29" s="743"/>
      <c r="GN29" s="737">
        <f t="shared" si="208"/>
        <v>0</v>
      </c>
      <c r="GO29" s="743"/>
      <c r="GP29" s="737">
        <f t="shared" si="209"/>
        <v>0</v>
      </c>
      <c r="GQ29" s="743"/>
      <c r="GR29" s="737">
        <f t="shared" si="210"/>
        <v>37457.129999999997</v>
      </c>
      <c r="GS29" s="743"/>
      <c r="GT29" s="737">
        <f t="shared" si="211"/>
        <v>0</v>
      </c>
      <c r="GU29" s="743"/>
      <c r="GV29" s="737">
        <f t="shared" si="212"/>
        <v>0</v>
      </c>
      <c r="GW29" s="743"/>
      <c r="GX29" s="737">
        <f t="shared" si="213"/>
        <v>0</v>
      </c>
      <c r="GY29" s="743">
        <f t="shared" si="213"/>
        <v>0</v>
      </c>
      <c r="GZ29" s="744">
        <f t="shared" si="214"/>
        <v>271953.52</v>
      </c>
      <c r="HA29" s="745">
        <v>12</v>
      </c>
      <c r="HB29" s="746">
        <f t="shared" si="215"/>
        <v>3263442.24</v>
      </c>
      <c r="HC29" s="737">
        <f t="shared" si="216"/>
        <v>0</v>
      </c>
      <c r="HD29" s="737">
        <f t="shared" si="216"/>
        <v>0</v>
      </c>
      <c r="HE29" s="746">
        <f t="shared" si="217"/>
        <v>3263442.24</v>
      </c>
      <c r="HF29" s="746">
        <f t="shared" si="218"/>
        <v>985559.56</v>
      </c>
      <c r="HG29" s="746">
        <f t="shared" si="219"/>
        <v>4249001.8</v>
      </c>
    </row>
    <row r="30" spans="1:215" ht="15.75" hidden="1" x14ac:dyDescent="0.25">
      <c r="A30" s="1044"/>
      <c r="B30" s="760" t="s">
        <v>854</v>
      </c>
      <c r="C30" s="772"/>
      <c r="D30" s="773"/>
      <c r="E30" s="726"/>
      <c r="F30" s="726"/>
      <c r="G30" s="762"/>
      <c r="H30" s="732"/>
      <c r="I30" s="763"/>
      <c r="J30" s="732"/>
      <c r="K30" s="763"/>
      <c r="L30" s="732"/>
      <c r="M30" s="763"/>
      <c r="N30" s="732"/>
      <c r="O30" s="763"/>
      <c r="P30" s="732"/>
      <c r="Q30" s="763"/>
      <c r="R30" s="732"/>
      <c r="S30" s="763"/>
      <c r="T30" s="732"/>
      <c r="U30" s="763"/>
      <c r="V30" s="732"/>
      <c r="W30" s="763"/>
      <c r="X30" s="732"/>
      <c r="Y30" s="763"/>
      <c r="Z30" s="774"/>
      <c r="AA30" s="775"/>
      <c r="AB30" s="775"/>
      <c r="AC30" s="775"/>
      <c r="AD30" s="775"/>
      <c r="AE30" s="775"/>
      <c r="AF30" s="775"/>
      <c r="AG30" s="775"/>
      <c r="AH30" s="776"/>
      <c r="AI30" s="777"/>
      <c r="AK30" s="1044"/>
      <c r="AL30" s="760" t="s">
        <v>854</v>
      </c>
      <c r="AM30" s="772"/>
      <c r="AN30" s="773"/>
      <c r="AO30" s="726"/>
      <c r="AP30" s="726"/>
      <c r="AQ30" s="762"/>
      <c r="AR30" s="732"/>
      <c r="AS30" s="762"/>
      <c r="AT30" s="732"/>
      <c r="AU30" s="762"/>
      <c r="AV30" s="732"/>
      <c r="AW30" s="762"/>
      <c r="AX30" s="732"/>
      <c r="AY30" s="762"/>
      <c r="AZ30" s="732"/>
      <c r="BA30" s="762"/>
      <c r="BB30" s="732"/>
      <c r="BC30" s="762"/>
      <c r="BD30" s="732"/>
      <c r="BE30" s="762"/>
      <c r="BF30" s="732"/>
      <c r="BG30" s="762"/>
      <c r="BH30" s="732"/>
      <c r="BI30" s="762"/>
      <c r="BJ30" s="774"/>
      <c r="BK30" s="775"/>
      <c r="BL30" s="775"/>
      <c r="BM30" s="775"/>
      <c r="BN30" s="775"/>
      <c r="BO30" s="775"/>
      <c r="BP30" s="775"/>
      <c r="BQ30" s="775"/>
      <c r="BR30" s="776"/>
      <c r="BS30" s="777"/>
      <c r="BU30" s="1044"/>
      <c r="BV30" s="760" t="s">
        <v>854</v>
      </c>
      <c r="BW30" s="772"/>
      <c r="BX30" s="773"/>
      <c r="BY30" s="726"/>
      <c r="BZ30" s="726"/>
      <c r="CA30" s="762"/>
      <c r="CB30" s="732"/>
      <c r="CC30" s="762"/>
      <c r="CD30" s="732"/>
      <c r="CE30" s="762"/>
      <c r="CF30" s="732"/>
      <c r="CG30" s="762"/>
      <c r="CH30" s="732"/>
      <c r="CI30" s="762"/>
      <c r="CJ30" s="732"/>
      <c r="CK30" s="762"/>
      <c r="CL30" s="732"/>
      <c r="CM30" s="762"/>
      <c r="CN30" s="732"/>
      <c r="CO30" s="762"/>
      <c r="CP30" s="732"/>
      <c r="CQ30" s="762"/>
      <c r="CR30" s="732"/>
      <c r="CS30" s="762"/>
      <c r="CT30" s="774"/>
      <c r="CU30" s="775"/>
      <c r="CV30" s="775"/>
      <c r="CW30" s="775"/>
      <c r="CX30" s="775"/>
      <c r="CY30" s="775"/>
      <c r="CZ30" s="775"/>
      <c r="DA30" s="775"/>
      <c r="DB30" s="776"/>
      <c r="DC30" s="777"/>
      <c r="DE30" s="1044"/>
      <c r="DF30" s="760" t="s">
        <v>854</v>
      </c>
      <c r="DG30" s="772"/>
      <c r="DH30" s="773"/>
      <c r="DI30" s="726"/>
      <c r="DJ30" s="726"/>
      <c r="DK30" s="762"/>
      <c r="DL30" s="732"/>
      <c r="DM30" s="762"/>
      <c r="DN30" s="732"/>
      <c r="DO30" s="762"/>
      <c r="DP30" s="732"/>
      <c r="DQ30" s="762"/>
      <c r="DR30" s="732"/>
      <c r="DS30" s="762"/>
      <c r="DT30" s="732"/>
      <c r="DU30" s="762"/>
      <c r="DV30" s="732"/>
      <c r="DW30" s="762"/>
      <c r="DX30" s="732"/>
      <c r="DY30" s="762"/>
      <c r="DZ30" s="732"/>
      <c r="EA30" s="762"/>
      <c r="EB30" s="732"/>
      <c r="EC30" s="762"/>
      <c r="ED30" s="774"/>
      <c r="EE30" s="775"/>
      <c r="EF30" s="775"/>
      <c r="EG30" s="775"/>
      <c r="EH30" s="775"/>
      <c r="EI30" s="775"/>
      <c r="EJ30" s="775"/>
      <c r="EK30" s="775"/>
      <c r="EL30" s="776"/>
      <c r="EM30" s="777"/>
      <c r="EO30" s="1044"/>
      <c r="EP30" s="760" t="s">
        <v>854</v>
      </c>
      <c r="EQ30" s="772"/>
      <c r="ER30" s="773"/>
      <c r="ES30" s="726"/>
      <c r="ET30" s="726"/>
      <c r="EU30" s="762"/>
      <c r="EV30" s="732"/>
      <c r="EW30" s="762"/>
      <c r="EX30" s="732"/>
      <c r="EY30" s="762"/>
      <c r="EZ30" s="732"/>
      <c r="FA30" s="762"/>
      <c r="FB30" s="732"/>
      <c r="FC30" s="762"/>
      <c r="FD30" s="732"/>
      <c r="FE30" s="762"/>
      <c r="FF30" s="732"/>
      <c r="FG30" s="762"/>
      <c r="FH30" s="732"/>
      <c r="FI30" s="762"/>
      <c r="FJ30" s="732"/>
      <c r="FK30" s="762"/>
      <c r="FL30" s="732"/>
      <c r="FM30" s="762"/>
      <c r="FN30" s="774"/>
      <c r="FO30" s="775"/>
      <c r="FP30" s="775"/>
      <c r="FQ30" s="775"/>
      <c r="FR30" s="775"/>
      <c r="FS30" s="775"/>
      <c r="FT30" s="775"/>
      <c r="FU30" s="775"/>
      <c r="FV30" s="776"/>
      <c r="FW30" s="777"/>
      <c r="FY30" s="1044"/>
      <c r="FZ30" s="760" t="s">
        <v>854</v>
      </c>
      <c r="GA30" s="772"/>
      <c r="GB30" s="773"/>
      <c r="GC30" s="726"/>
      <c r="GD30" s="734">
        <f>F30+AP30+BZ30+DJ30+ET30</f>
        <v>0</v>
      </c>
      <c r="GE30" s="734"/>
      <c r="GF30" s="732"/>
      <c r="GG30" s="734"/>
      <c r="GH30" s="732"/>
      <c r="GI30" s="734"/>
      <c r="GJ30" s="732"/>
      <c r="GK30" s="734"/>
      <c r="GL30" s="732"/>
      <c r="GM30" s="734"/>
      <c r="GN30" s="732"/>
      <c r="GO30" s="734"/>
      <c r="GP30" s="732"/>
      <c r="GQ30" s="734"/>
      <c r="GR30" s="732"/>
      <c r="GS30" s="734"/>
      <c r="GT30" s="732"/>
      <c r="GU30" s="734"/>
      <c r="GV30" s="732"/>
      <c r="GW30" s="734"/>
      <c r="GX30" s="774"/>
      <c r="GY30" s="775"/>
      <c r="GZ30" s="775"/>
      <c r="HA30" s="775"/>
      <c r="HB30" s="775"/>
      <c r="HC30" s="775"/>
      <c r="HD30" s="775"/>
      <c r="HE30" s="775"/>
      <c r="HF30" s="776"/>
      <c r="HG30" s="777"/>
    </row>
    <row r="31" spans="1:215" ht="15.75" hidden="1" x14ac:dyDescent="0.25">
      <c r="A31" s="1044"/>
      <c r="B31" s="735" t="s">
        <v>41</v>
      </c>
      <c r="C31" s="737">
        <v>1</v>
      </c>
      <c r="D31" s="737">
        <v>7607</v>
      </c>
      <c r="E31" s="738">
        <f t="shared" ref="E31" si="225">ROUNDUP(D31*1,0)</f>
        <v>7607</v>
      </c>
      <c r="F31" s="739">
        <f t="shared" ref="F31" si="226">C31*E31</f>
        <v>7607</v>
      </c>
      <c r="G31" s="740">
        <f>IF($F31&lt;=0,0,H31/$F31*100)</f>
        <v>0</v>
      </c>
      <c r="H31" s="741"/>
      <c r="I31" s="742">
        <f>IF($F31&lt;=0,0,J31/$F31*100)</f>
        <v>0</v>
      </c>
      <c r="J31" s="741"/>
      <c r="K31" s="742">
        <f>IF($F31&lt;=0,0,L31/$F31*100)</f>
        <v>0</v>
      </c>
      <c r="L31" s="741"/>
      <c r="M31" s="742">
        <f>IF($F31&lt;=0,0,N31/$F31*100)</f>
        <v>18</v>
      </c>
      <c r="N31" s="741">
        <f>D31*18%</f>
        <v>1369.26</v>
      </c>
      <c r="O31" s="742">
        <f>IF($F31&lt;=0,0,P31/$F31*100)</f>
        <v>0</v>
      </c>
      <c r="P31" s="741"/>
      <c r="Q31" s="742">
        <f>IF($F31&lt;=0,0,R31/$F31*100)</f>
        <v>64</v>
      </c>
      <c r="R31" s="741">
        <f>D31*64%</f>
        <v>4868.4799999999996</v>
      </c>
      <c r="S31" s="742">
        <f>IF($F31&lt;=0,0,T31/$F31*100)</f>
        <v>10</v>
      </c>
      <c r="T31" s="741">
        <f>(D31*C31)*10%</f>
        <v>760.7</v>
      </c>
      <c r="U31" s="742">
        <f>IF($F31&lt;=0,0,V31/$F31*100)</f>
        <v>0</v>
      </c>
      <c r="V31" s="741"/>
      <c r="W31" s="742">
        <f>IF($F31&lt;=0,0,X31/$F31*100)</f>
        <v>0</v>
      </c>
      <c r="X31" s="741"/>
      <c r="Y31" s="742">
        <f>IF($F31&lt;=0,0,Z31/$F31*100)</f>
        <v>0</v>
      </c>
      <c r="Z31" s="741"/>
      <c r="AA31" s="743">
        <f t="shared" ref="AA31" si="227">IF(((SUM(F31:Z31))&gt;(15279*C31)),0,((15279*C31)-(SUM(F31:Z31))))</f>
        <v>581.55999999999995</v>
      </c>
      <c r="AB31" s="744">
        <f>F31+H31+J31+L31+N31+P31+R31+T31+V31+X31+Z31+AA31</f>
        <v>15187</v>
      </c>
      <c r="AC31" s="745">
        <v>12</v>
      </c>
      <c r="AD31" s="746">
        <f>AB31*AC31</f>
        <v>182244</v>
      </c>
      <c r="AE31" s="747"/>
      <c r="AF31" s="741"/>
      <c r="AG31" s="746">
        <f>AD31+AE31+AF31</f>
        <v>182244</v>
      </c>
      <c r="AH31" s="746">
        <f>AG31*0.302</f>
        <v>55037.69</v>
      </c>
      <c r="AI31" s="746">
        <f>AG31+AH31</f>
        <v>237281.69</v>
      </c>
      <c r="AK31" s="1044"/>
      <c r="AL31" s="755" t="s">
        <v>41</v>
      </c>
      <c r="AM31" s="748">
        <v>1</v>
      </c>
      <c r="AN31" s="737">
        <v>7607</v>
      </c>
      <c r="AO31" s="738">
        <f t="shared" ref="AO31" si="228">ROUNDUP(AN31*1,0)</f>
        <v>7607</v>
      </c>
      <c r="AP31" s="739">
        <f t="shared" ref="AP31" si="229">AM31*AO31</f>
        <v>7607</v>
      </c>
      <c r="AQ31" s="740">
        <f>IF($AP31&lt;=0,0,AR31/$AP31*100)</f>
        <v>0</v>
      </c>
      <c r="AR31" s="741"/>
      <c r="AS31" s="740">
        <f>IF($AP31&lt;=0,0,AT31/$AP31*100)</f>
        <v>4</v>
      </c>
      <c r="AT31" s="741">
        <v>304.27999999999997</v>
      </c>
      <c r="AU31" s="740">
        <f>IF($AP31&lt;=0,0,AV31/$AP31*100)</f>
        <v>0</v>
      </c>
      <c r="AV31" s="741"/>
      <c r="AW31" s="740">
        <f>IF($AP31&lt;=0,0,AX31/$AP31*100)</f>
        <v>15</v>
      </c>
      <c r="AX31" s="741">
        <v>1141.05</v>
      </c>
      <c r="AY31" s="740">
        <f>IF($AP31&lt;=0,0,AZ31/$AP31*100)</f>
        <v>0</v>
      </c>
      <c r="AZ31" s="741"/>
      <c r="BA31" s="740">
        <f>IF($AP31&lt;=0,0,BB31/$AP31*100)</f>
        <v>110</v>
      </c>
      <c r="BB31" s="741">
        <v>8367.7000000000007</v>
      </c>
      <c r="BC31" s="740">
        <f>IF($AP31&lt;=0,0,BD31/$AP31*100)</f>
        <v>10</v>
      </c>
      <c r="BD31" s="741">
        <v>760.7</v>
      </c>
      <c r="BE31" s="740">
        <f>IF($AP31&lt;=0,0,BF31/$AP31*100)</f>
        <v>0</v>
      </c>
      <c r="BF31" s="741"/>
      <c r="BG31" s="740">
        <f>IF($AP31&lt;=0,0,BH31/$AP31*100)</f>
        <v>0</v>
      </c>
      <c r="BH31" s="741"/>
      <c r="BI31" s="740">
        <f>IF($AP31&lt;=0,0,BJ31/$AP31*100)</f>
        <v>0</v>
      </c>
      <c r="BJ31" s="741"/>
      <c r="BK31" s="743">
        <f t="shared" ref="BK31" si="230">IF(((SUM(AP31:BJ31))&gt;(15279*AM31)),0,((15279*AM31)-(SUM(AP31:BJ31))))</f>
        <v>0</v>
      </c>
      <c r="BL31" s="744">
        <f>AP31+AR31+AT31+AV31+AX31+AZ31+BB31+BD31+BF31+BH31+BJ31+BK31</f>
        <v>18180.73</v>
      </c>
      <c r="BM31" s="745">
        <v>12</v>
      </c>
      <c r="BN31" s="746">
        <f>BL31*BM31</f>
        <v>218168.76</v>
      </c>
      <c r="BO31" s="747"/>
      <c r="BP31" s="741"/>
      <c r="BQ31" s="746">
        <f>BN31+BO31+BP31</f>
        <v>218168.76</v>
      </c>
      <c r="BR31" s="746">
        <f>BQ31*0.302</f>
        <v>65886.97</v>
      </c>
      <c r="BS31" s="746">
        <f>BQ31+BR31</f>
        <v>284055.73</v>
      </c>
      <c r="BU31" s="1044"/>
      <c r="BV31" s="755" t="s">
        <v>41</v>
      </c>
      <c r="BW31" s="778">
        <v>1</v>
      </c>
      <c r="BX31" s="737">
        <v>7607</v>
      </c>
      <c r="BY31" s="738">
        <f t="shared" ref="BY31" si="231">ROUNDUP(BX31*1,0)</f>
        <v>7607</v>
      </c>
      <c r="BZ31" s="739">
        <f t="shared" ref="BZ31" si="232">BW31*BY31</f>
        <v>7607</v>
      </c>
      <c r="CA31" s="740">
        <f>IF($BZ31&lt;=0,0,CB31/$BZ31*100)</f>
        <v>0</v>
      </c>
      <c r="CB31" s="741"/>
      <c r="CC31" s="740">
        <f>IF($BZ31&lt;=0,0,CD31/$BZ31*100)</f>
        <v>0</v>
      </c>
      <c r="CD31" s="741"/>
      <c r="CE31" s="740">
        <f>IF($BZ31&lt;=0,0,CF31/$BZ31*100)</f>
        <v>0</v>
      </c>
      <c r="CF31" s="741"/>
      <c r="CG31" s="740">
        <f>IF($BZ31&lt;=0,0,CH31/$BZ31*100)</f>
        <v>0</v>
      </c>
      <c r="CH31" s="741"/>
      <c r="CI31" s="740">
        <f>IF($BZ31&lt;=0,0,CJ31/$BZ31*100)</f>
        <v>0</v>
      </c>
      <c r="CJ31" s="741"/>
      <c r="CK31" s="740">
        <f>IF($BZ31&lt;=0,0,CL31/$BZ31*100)</f>
        <v>0</v>
      </c>
      <c r="CL31" s="741">
        <v>0</v>
      </c>
      <c r="CM31" s="740">
        <f>IF($BZ31&lt;=0,0,CN31/$BZ31*100)</f>
        <v>0</v>
      </c>
      <c r="CN31" s="741"/>
      <c r="CO31" s="740">
        <f>IF($BZ31&lt;=0,0,CP31/$BZ31*100)</f>
        <v>0</v>
      </c>
      <c r="CP31" s="741"/>
      <c r="CQ31" s="740">
        <f>IF($BZ31&lt;=0,0,CR31/$BZ31*100)</f>
        <v>0</v>
      </c>
      <c r="CR31" s="741"/>
      <c r="CS31" s="740">
        <f>IF($BZ31&lt;=0,0,CT31/$BZ31*100)</f>
        <v>0</v>
      </c>
      <c r="CT31" s="741"/>
      <c r="CU31" s="743">
        <f t="shared" ref="CU31" si="233">IF(((SUM(BZ31:CT31))&gt;(15279*BW31)),0,((15279*BW31)-(SUM(BZ31:CT31))))</f>
        <v>7672</v>
      </c>
      <c r="CV31" s="744">
        <f>BZ31+CB31+CD31+CF31+CH31+CJ31+CL31+CN31+CP31+CR31+CT31+CU31</f>
        <v>15279</v>
      </c>
      <c r="CW31" s="745">
        <v>12</v>
      </c>
      <c r="CX31" s="746">
        <f>CV31*CW31</f>
        <v>183348</v>
      </c>
      <c r="CY31" s="747"/>
      <c r="CZ31" s="741"/>
      <c r="DA31" s="746">
        <f>CX31+CY31+CZ31</f>
        <v>183348</v>
      </c>
      <c r="DB31" s="746">
        <f>DA31*0.302</f>
        <v>55371.1</v>
      </c>
      <c r="DC31" s="746">
        <f>DA31+DB31</f>
        <v>238719.1</v>
      </c>
      <c r="DD31" s="750"/>
      <c r="DE31" s="1044"/>
      <c r="DF31" s="755" t="s">
        <v>41</v>
      </c>
      <c r="DG31" s="737">
        <v>1</v>
      </c>
      <c r="DH31" s="737">
        <v>7607</v>
      </c>
      <c r="DI31" s="738">
        <f t="shared" ref="DI31" si="234">ROUNDUP(DH31*1,0)</f>
        <v>7607</v>
      </c>
      <c r="DJ31" s="739">
        <f t="shared" ref="DJ31" si="235">DG31*DI31</f>
        <v>7607</v>
      </c>
      <c r="DK31" s="740">
        <f>IF($DJ31&lt;=0,0,DL31/$DJ31*100)</f>
        <v>0</v>
      </c>
      <c r="DL31" s="741"/>
      <c r="DM31" s="740">
        <f>IF($DJ31&lt;=0,0,DN31/$DJ31*100)</f>
        <v>0</v>
      </c>
      <c r="DN31" s="741"/>
      <c r="DO31" s="740">
        <f>IF($DJ31&lt;=0,0,DP31/$DJ31*100)</f>
        <v>0</v>
      </c>
      <c r="DP31" s="741"/>
      <c r="DQ31" s="740">
        <f>IF($DJ31&lt;=0,0,DR31/$DJ31*100)</f>
        <v>20</v>
      </c>
      <c r="DR31" s="741">
        <v>1521.4</v>
      </c>
      <c r="DS31" s="740">
        <f>IF($DJ31&lt;=0,0,DT31/$DJ31*100)</f>
        <v>0</v>
      </c>
      <c r="DT31" s="741"/>
      <c r="DU31" s="740">
        <f>IF($DJ31&lt;=0,0,DV31/$DJ31*100)</f>
        <v>100</v>
      </c>
      <c r="DV31" s="741">
        <v>7607</v>
      </c>
      <c r="DW31" s="740">
        <f>IF($DJ31&lt;=0,0,DX31/$DJ31*100)</f>
        <v>0</v>
      </c>
      <c r="DX31" s="741"/>
      <c r="DY31" s="740">
        <f>IF($DJ31&lt;=0,0,DZ31/$DJ31*100)</f>
        <v>0</v>
      </c>
      <c r="DZ31" s="741"/>
      <c r="EA31" s="740">
        <f>IF($DJ31&lt;=0,0,EB31/$DJ31*100)</f>
        <v>0</v>
      </c>
      <c r="EB31" s="741"/>
      <c r="EC31" s="740">
        <f>IF($DJ31&lt;=0,0,ED31/$DJ31*100)</f>
        <v>0</v>
      </c>
      <c r="ED31" s="741"/>
      <c r="EE31" s="743">
        <f t="shared" ref="EE31" si="236">IF(((SUM(DJ31:ED31))&gt;(15279*DG31)),0,((15279*DG31)-(SUM(DJ31:ED31))))</f>
        <v>0</v>
      </c>
      <c r="EF31" s="744">
        <f>DJ31+DL31+DN31+DP31+DR31+DT31+DV31+DX31+DZ31+EB31+ED31+EE31</f>
        <v>16735.400000000001</v>
      </c>
      <c r="EG31" s="745">
        <v>12</v>
      </c>
      <c r="EH31" s="746">
        <f>EF31*EG31</f>
        <v>200824.8</v>
      </c>
      <c r="EI31" s="747"/>
      <c r="EJ31" s="741"/>
      <c r="EK31" s="746">
        <f>EH31+EI31+EJ31</f>
        <v>200824.8</v>
      </c>
      <c r="EL31" s="746">
        <f>EK31*0.302</f>
        <v>60649.09</v>
      </c>
      <c r="EM31" s="746">
        <f>EK31+EL31</f>
        <v>261473.89</v>
      </c>
      <c r="EO31" s="1044"/>
      <c r="EP31" s="752" t="s">
        <v>41</v>
      </c>
      <c r="EQ31" s="737">
        <v>0.5</v>
      </c>
      <c r="ER31" s="737">
        <v>7607</v>
      </c>
      <c r="ES31" s="738">
        <f t="shared" ref="ES31" si="237">ROUNDUP(ER31*1,0)</f>
        <v>7607</v>
      </c>
      <c r="ET31" s="739">
        <f t="shared" ref="ET31" si="238">EQ31*ES31</f>
        <v>3803.5</v>
      </c>
      <c r="EU31" s="740">
        <f>IF($ET31&lt;=0,0,EV31/$ET31*100)</f>
        <v>0</v>
      </c>
      <c r="EV31" s="741"/>
      <c r="EW31" s="740">
        <f>IF($ET31&lt;=0,0,EX31/$ET31*100)</f>
        <v>0</v>
      </c>
      <c r="EX31" s="741"/>
      <c r="EY31" s="740">
        <f>IF($ET31&lt;=0,0,EZ31/$ET31*100)</f>
        <v>0</v>
      </c>
      <c r="EZ31" s="741"/>
      <c r="FA31" s="740">
        <f>IF($ET31&lt;=0,0,FB31/$ET31*100)</f>
        <v>0</v>
      </c>
      <c r="FB31" s="741"/>
      <c r="FC31" s="740">
        <f>IF($ET31&lt;=0,0,FD31/$ET31*100)</f>
        <v>0</v>
      </c>
      <c r="FD31" s="741"/>
      <c r="FE31" s="740">
        <f>IF($ET31&lt;=0,0,FF31/$ET31*100)</f>
        <v>150</v>
      </c>
      <c r="FF31" s="741">
        <v>5705.25</v>
      </c>
      <c r="FG31" s="740">
        <f>IF($ET31&lt;=0,0,FH31/$ET31*100)</f>
        <v>0</v>
      </c>
      <c r="FH31" s="741"/>
      <c r="FI31" s="740">
        <f>IF($ET31&lt;=0,0,FJ31/$ET31*100)</f>
        <v>0</v>
      </c>
      <c r="FJ31" s="741"/>
      <c r="FK31" s="740">
        <f>IF($ET31&lt;=0,0,FL31/$ET31*100)</f>
        <v>0</v>
      </c>
      <c r="FL31" s="741"/>
      <c r="FM31" s="740">
        <f>IF($ET31&lt;=0,0,FN31/$ET31*100)</f>
        <v>0</v>
      </c>
      <c r="FN31" s="741"/>
      <c r="FO31" s="743">
        <f t="shared" ref="FO31" si="239">IF(((SUM(ET31:FN31))&gt;(15279*EQ31)),0,((15279*EQ31)-(SUM(ET31:FN31))))</f>
        <v>0</v>
      </c>
      <c r="FP31" s="744">
        <f>ET31+EV31+EX31+EZ31+FB31+FD31+FF31+FH31+FJ31+FL31+FN31+FO31</f>
        <v>9508.75</v>
      </c>
      <c r="FQ31" s="745">
        <v>12</v>
      </c>
      <c r="FR31" s="746">
        <f>FP31*FQ31</f>
        <v>114105</v>
      </c>
      <c r="FS31" s="747"/>
      <c r="FT31" s="741"/>
      <c r="FU31" s="746">
        <f>FR31+FS31+FT31</f>
        <v>114105</v>
      </c>
      <c r="FV31" s="746">
        <f>FU31*0.302</f>
        <v>34459.71</v>
      </c>
      <c r="FW31" s="746">
        <f>FU31+FV31</f>
        <v>148564.71</v>
      </c>
      <c r="FY31" s="1044"/>
      <c r="FZ31" s="752" t="s">
        <v>41</v>
      </c>
      <c r="GA31" s="737">
        <f>C31+AM31+BW31+DG31+EQ31</f>
        <v>4.5</v>
      </c>
      <c r="GB31" s="737">
        <v>7607</v>
      </c>
      <c r="GC31" s="738">
        <f t="shared" ref="GC31" si="240">ROUNDUP(GB31*1,0)</f>
        <v>7607</v>
      </c>
      <c r="GD31" s="743">
        <f>F31+AP31+BZ31+DJ31+ET31</f>
        <v>34231.5</v>
      </c>
      <c r="GE31" s="743"/>
      <c r="GF31" s="737">
        <f>H31+AR31+CB31+DL31+EV31</f>
        <v>0</v>
      </c>
      <c r="GG31" s="743"/>
      <c r="GH31" s="737">
        <f>J31+AT31+CD31+DN31+EX31</f>
        <v>304.27999999999997</v>
      </c>
      <c r="GI31" s="743"/>
      <c r="GJ31" s="737">
        <f>L31+AV31+CF31+DP31+EZ31</f>
        <v>0</v>
      </c>
      <c r="GK31" s="743"/>
      <c r="GL31" s="737">
        <f>N31+AX31+CH31+DR31+FB31</f>
        <v>4031.71</v>
      </c>
      <c r="GM31" s="743"/>
      <c r="GN31" s="737">
        <f>P31+AZ31+CJ31+DT31+FD31</f>
        <v>0</v>
      </c>
      <c r="GO31" s="743"/>
      <c r="GP31" s="737">
        <f>R31+BB31+CL31+DV31+FF31</f>
        <v>26548.43</v>
      </c>
      <c r="GQ31" s="743"/>
      <c r="GR31" s="737">
        <f>T31+BD31+CN31+DX31+FH31</f>
        <v>1521.4</v>
      </c>
      <c r="GS31" s="743"/>
      <c r="GT31" s="737">
        <f>V31+BF31+CP31+DZ31+FJ31</f>
        <v>0</v>
      </c>
      <c r="GU31" s="743"/>
      <c r="GV31" s="737">
        <f>X31+BH31+CR31+EB31+FL31</f>
        <v>0</v>
      </c>
      <c r="GW31" s="743"/>
      <c r="GX31" s="737">
        <f>Z31+BJ31+CT31+ED31+FN31</f>
        <v>0</v>
      </c>
      <c r="GY31" s="743">
        <f>AA31+BK31+CU31+EE31+FO31</f>
        <v>8253.56</v>
      </c>
      <c r="GZ31" s="744">
        <f>GD31+GF31+GH31+GJ31+GL31+GN31+GP31+GR31+GT31+GV31+GX31+GY31</f>
        <v>74890.880000000005</v>
      </c>
      <c r="HA31" s="745">
        <v>12</v>
      </c>
      <c r="HB31" s="746">
        <f>GZ31*HA31</f>
        <v>898690.56000000006</v>
      </c>
      <c r="HC31" s="737">
        <f>AE31+BO31+CY31+EI31+FS31</f>
        <v>0</v>
      </c>
      <c r="HD31" s="737">
        <f>AF31+BP31+CZ31+EJ31+FT31</f>
        <v>0</v>
      </c>
      <c r="HE31" s="746">
        <f>HB31+HC31+HD31</f>
        <v>898690.56000000006</v>
      </c>
      <c r="HF31" s="746">
        <f>HE31*0.302</f>
        <v>271404.55</v>
      </c>
      <c r="HG31" s="746">
        <f>HE31+HF31</f>
        <v>1170095.1100000001</v>
      </c>
    </row>
    <row r="32" spans="1:215" ht="15.75" hidden="1" x14ac:dyDescent="0.25">
      <c r="A32" s="1044"/>
      <c r="B32" s="760" t="s">
        <v>855</v>
      </c>
      <c r="C32" s="730"/>
      <c r="D32" s="773"/>
      <c r="E32" s="726"/>
      <c r="F32" s="726"/>
      <c r="G32" s="762"/>
      <c r="H32" s="732"/>
      <c r="I32" s="763"/>
      <c r="J32" s="732"/>
      <c r="K32" s="763"/>
      <c r="L32" s="732"/>
      <c r="M32" s="763"/>
      <c r="N32" s="732"/>
      <c r="O32" s="763"/>
      <c r="P32" s="732"/>
      <c r="Q32" s="763"/>
      <c r="R32" s="732"/>
      <c r="S32" s="763"/>
      <c r="T32" s="732"/>
      <c r="U32" s="763"/>
      <c r="V32" s="732"/>
      <c r="W32" s="763"/>
      <c r="X32" s="732"/>
      <c r="Y32" s="763"/>
      <c r="Z32" s="774"/>
      <c r="AA32" s="775"/>
      <c r="AB32" s="775"/>
      <c r="AC32" s="775"/>
      <c r="AD32" s="775"/>
      <c r="AE32" s="775"/>
      <c r="AF32" s="775"/>
      <c r="AG32" s="775"/>
      <c r="AH32" s="776"/>
      <c r="AI32" s="777"/>
      <c r="AK32" s="1044"/>
      <c r="AL32" s="760" t="s">
        <v>855</v>
      </c>
      <c r="AM32" s="730"/>
      <c r="AN32" s="773"/>
      <c r="AO32" s="726"/>
      <c r="AP32" s="726"/>
      <c r="AQ32" s="762"/>
      <c r="AR32" s="732"/>
      <c r="AS32" s="762"/>
      <c r="AT32" s="732"/>
      <c r="AU32" s="762"/>
      <c r="AV32" s="732"/>
      <c r="AW32" s="762"/>
      <c r="AX32" s="732"/>
      <c r="AY32" s="762"/>
      <c r="AZ32" s="732"/>
      <c r="BA32" s="762"/>
      <c r="BB32" s="732"/>
      <c r="BC32" s="762"/>
      <c r="BD32" s="732"/>
      <c r="BE32" s="762"/>
      <c r="BF32" s="732"/>
      <c r="BG32" s="762"/>
      <c r="BH32" s="732"/>
      <c r="BI32" s="762"/>
      <c r="BJ32" s="774"/>
      <c r="BK32" s="775"/>
      <c r="BL32" s="775"/>
      <c r="BM32" s="775"/>
      <c r="BN32" s="775"/>
      <c r="BO32" s="775"/>
      <c r="BP32" s="775"/>
      <c r="BQ32" s="775"/>
      <c r="BR32" s="776"/>
      <c r="BS32" s="777"/>
      <c r="BU32" s="1044"/>
      <c r="BV32" s="760" t="s">
        <v>855</v>
      </c>
      <c r="BW32" s="730"/>
      <c r="BX32" s="773"/>
      <c r="BY32" s="726"/>
      <c r="BZ32" s="726"/>
      <c r="CA32" s="762"/>
      <c r="CB32" s="732"/>
      <c r="CC32" s="762"/>
      <c r="CD32" s="732"/>
      <c r="CE32" s="762"/>
      <c r="CF32" s="732"/>
      <c r="CG32" s="762"/>
      <c r="CH32" s="732"/>
      <c r="CI32" s="762"/>
      <c r="CJ32" s="732"/>
      <c r="CK32" s="762"/>
      <c r="CL32" s="732"/>
      <c r="CM32" s="762"/>
      <c r="CN32" s="732"/>
      <c r="CO32" s="762"/>
      <c r="CP32" s="732"/>
      <c r="CQ32" s="762"/>
      <c r="CR32" s="732"/>
      <c r="CS32" s="762"/>
      <c r="CT32" s="774"/>
      <c r="CU32" s="775"/>
      <c r="CV32" s="775"/>
      <c r="CW32" s="775"/>
      <c r="CX32" s="775"/>
      <c r="CY32" s="775"/>
      <c r="CZ32" s="775"/>
      <c r="DA32" s="775"/>
      <c r="DB32" s="776"/>
      <c r="DC32" s="777"/>
      <c r="DE32" s="1044"/>
      <c r="DF32" s="760" t="s">
        <v>855</v>
      </c>
      <c r="DG32" s="730"/>
      <c r="DH32" s="773"/>
      <c r="DI32" s="726"/>
      <c r="DJ32" s="726"/>
      <c r="DK32" s="762"/>
      <c r="DL32" s="732"/>
      <c r="DM32" s="762"/>
      <c r="DN32" s="732"/>
      <c r="DO32" s="762"/>
      <c r="DP32" s="732"/>
      <c r="DQ32" s="762"/>
      <c r="DR32" s="732"/>
      <c r="DS32" s="762"/>
      <c r="DT32" s="732"/>
      <c r="DU32" s="762"/>
      <c r="DV32" s="732"/>
      <c r="DW32" s="762"/>
      <c r="DX32" s="732"/>
      <c r="DY32" s="762"/>
      <c r="DZ32" s="732"/>
      <c r="EA32" s="762"/>
      <c r="EB32" s="732"/>
      <c r="EC32" s="762"/>
      <c r="ED32" s="774"/>
      <c r="EE32" s="775"/>
      <c r="EF32" s="775"/>
      <c r="EG32" s="775"/>
      <c r="EH32" s="775"/>
      <c r="EI32" s="775"/>
      <c r="EJ32" s="775"/>
      <c r="EK32" s="775"/>
      <c r="EL32" s="776"/>
      <c r="EM32" s="777"/>
      <c r="EO32" s="1044"/>
      <c r="EP32" s="760" t="s">
        <v>855</v>
      </c>
      <c r="EQ32" s="730"/>
      <c r="ER32" s="773"/>
      <c r="ES32" s="726"/>
      <c r="ET32" s="726"/>
      <c r="EU32" s="762"/>
      <c r="EV32" s="732"/>
      <c r="EW32" s="762"/>
      <c r="EX32" s="732"/>
      <c r="EY32" s="762"/>
      <c r="EZ32" s="732"/>
      <c r="FA32" s="762"/>
      <c r="FB32" s="732"/>
      <c r="FC32" s="762"/>
      <c r="FD32" s="732"/>
      <c r="FE32" s="762"/>
      <c r="FF32" s="732"/>
      <c r="FG32" s="762"/>
      <c r="FH32" s="732"/>
      <c r="FI32" s="762"/>
      <c r="FJ32" s="732"/>
      <c r="FK32" s="762"/>
      <c r="FL32" s="732"/>
      <c r="FM32" s="762"/>
      <c r="FN32" s="774"/>
      <c r="FO32" s="775"/>
      <c r="FP32" s="775"/>
      <c r="FQ32" s="775"/>
      <c r="FR32" s="775"/>
      <c r="FS32" s="775"/>
      <c r="FT32" s="775"/>
      <c r="FU32" s="775"/>
      <c r="FV32" s="776"/>
      <c r="FW32" s="777"/>
      <c r="FY32" s="1044"/>
      <c r="FZ32" s="760" t="s">
        <v>855</v>
      </c>
      <c r="GA32" s="730"/>
      <c r="GB32" s="773"/>
      <c r="GC32" s="726"/>
      <c r="GD32" s="734">
        <f>F32+AP32+BZ32+DJ32+ET32</f>
        <v>0</v>
      </c>
      <c r="GE32" s="734"/>
      <c r="GF32" s="732"/>
      <c r="GG32" s="734"/>
      <c r="GH32" s="732"/>
      <c r="GI32" s="734"/>
      <c r="GJ32" s="732"/>
      <c r="GK32" s="734"/>
      <c r="GL32" s="732"/>
      <c r="GM32" s="734"/>
      <c r="GN32" s="732"/>
      <c r="GO32" s="734"/>
      <c r="GP32" s="732"/>
      <c r="GQ32" s="734"/>
      <c r="GR32" s="732"/>
      <c r="GS32" s="734"/>
      <c r="GT32" s="732"/>
      <c r="GU32" s="734"/>
      <c r="GV32" s="732"/>
      <c r="GW32" s="734"/>
      <c r="GX32" s="774"/>
      <c r="GY32" s="775"/>
      <c r="GZ32" s="775"/>
      <c r="HA32" s="775"/>
      <c r="HB32" s="775"/>
      <c r="HC32" s="775"/>
      <c r="HD32" s="775"/>
      <c r="HE32" s="775"/>
      <c r="HF32" s="776"/>
      <c r="HG32" s="777"/>
    </row>
    <row r="33" spans="1:215" ht="24" hidden="1" x14ac:dyDescent="0.25">
      <c r="A33" s="1044"/>
      <c r="B33" s="755" t="s">
        <v>856</v>
      </c>
      <c r="C33" s="757">
        <v>1</v>
      </c>
      <c r="D33" s="737">
        <v>7456</v>
      </c>
      <c r="E33" s="738">
        <f t="shared" ref="E33:E55" si="241">ROUNDUP(D33*1,0)</f>
        <v>7456</v>
      </c>
      <c r="F33" s="739">
        <f t="shared" ref="F33:F55" si="242">C33*E33</f>
        <v>7456</v>
      </c>
      <c r="G33" s="740">
        <f t="shared" ref="G33:I55" si="243">IF($F33&lt;=0,0,H33/$F33*100)</f>
        <v>0</v>
      </c>
      <c r="H33" s="741"/>
      <c r="I33" s="742">
        <f t="shared" si="243"/>
        <v>0</v>
      </c>
      <c r="J33" s="741"/>
      <c r="K33" s="742">
        <f t="shared" ref="K33:K55" si="244">IF($F33&lt;=0,0,L33/$F33*100)</f>
        <v>0</v>
      </c>
      <c r="L33" s="741"/>
      <c r="M33" s="742">
        <f t="shared" ref="M33:M55" si="245">IF($F33&lt;=0,0,N33/$F33*100)</f>
        <v>23</v>
      </c>
      <c r="N33" s="741">
        <f>D33*23%</f>
        <v>1714.88</v>
      </c>
      <c r="O33" s="742">
        <f t="shared" ref="O33:O55" si="246">IF($F33&lt;=0,0,P33/$F33*100)</f>
        <v>0</v>
      </c>
      <c r="P33" s="741"/>
      <c r="Q33" s="742">
        <f t="shared" ref="Q33:Q55" si="247">IF($F33&lt;=0,0,R33/$F33*100)</f>
        <v>198</v>
      </c>
      <c r="R33" s="741">
        <f>D33*198%</f>
        <v>14762.88</v>
      </c>
      <c r="S33" s="742">
        <f t="shared" ref="S33:S55" si="248">IF($F33&lt;=0,0,T33/$F33*100)</f>
        <v>30</v>
      </c>
      <c r="T33" s="741">
        <f>(D33*C33)*30%</f>
        <v>2236.8000000000002</v>
      </c>
      <c r="U33" s="742">
        <f t="shared" ref="U33:U55" si="249">IF($F33&lt;=0,0,V33/$F33*100)</f>
        <v>0</v>
      </c>
      <c r="V33" s="741"/>
      <c r="W33" s="742">
        <f t="shared" ref="W33:W55" si="250">IF($F33&lt;=0,0,X33/$F33*100)</f>
        <v>0</v>
      </c>
      <c r="X33" s="741"/>
      <c r="Y33" s="742">
        <f t="shared" ref="Y33:Y55" si="251">IF($F33&lt;=0,0,Z33/$F33*100)</f>
        <v>0</v>
      </c>
      <c r="Z33" s="741"/>
      <c r="AA33" s="743">
        <f t="shared" ref="AA33:AA55" si="252">IF(((SUM(F33:Z33))&gt;(15279*C33)),0,((15279*C33)-(SUM(F33:Z33))))</f>
        <v>0</v>
      </c>
      <c r="AB33" s="744">
        <f t="shared" ref="AB33:AB55" si="253">F33+H33+J33+L33+N33+P33+R33+T33+V33+X33+Z33+AA33</f>
        <v>26170.560000000001</v>
      </c>
      <c r="AC33" s="745">
        <v>12</v>
      </c>
      <c r="AD33" s="746">
        <f t="shared" ref="AD33:AD55" si="254">AB33*AC33</f>
        <v>314046.71999999997</v>
      </c>
      <c r="AE33" s="747"/>
      <c r="AF33" s="741"/>
      <c r="AG33" s="746">
        <f t="shared" ref="AG33:AG55" si="255">AD33+AE33+AF33</f>
        <v>314046.71999999997</v>
      </c>
      <c r="AH33" s="746">
        <f t="shared" ref="AH33:AH55" si="256">AG33*0.302</f>
        <v>94842.11</v>
      </c>
      <c r="AI33" s="746">
        <f t="shared" ref="AI33:AI55" si="257">AG33+AH33</f>
        <v>408888.83</v>
      </c>
      <c r="AK33" s="1044"/>
      <c r="AL33" s="755" t="s">
        <v>857</v>
      </c>
      <c r="AM33" s="748">
        <v>1</v>
      </c>
      <c r="AN33" s="737">
        <v>7456</v>
      </c>
      <c r="AO33" s="738">
        <f t="shared" ref="AO33:AO55" si="258">ROUNDUP(AN33*1,0)</f>
        <v>7456</v>
      </c>
      <c r="AP33" s="739">
        <f t="shared" ref="AP33:AP55" si="259">AM33*AO33</f>
        <v>7456</v>
      </c>
      <c r="AQ33" s="740">
        <f t="shared" ref="AQ33:AS55" si="260">IF($AP33&lt;=0,0,AR33/$AP33*100)</f>
        <v>0</v>
      </c>
      <c r="AR33" s="741"/>
      <c r="AS33" s="740">
        <f t="shared" si="260"/>
        <v>4</v>
      </c>
      <c r="AT33" s="741">
        <v>298.24</v>
      </c>
      <c r="AU33" s="740">
        <f t="shared" ref="AU33:AU55" si="261">IF($AP33&lt;=0,0,AV33/$AP33*100)</f>
        <v>0</v>
      </c>
      <c r="AV33" s="741"/>
      <c r="AW33" s="740">
        <f t="shared" ref="AW33:AW55" si="262">IF($AP33&lt;=0,0,AX33/$AP33*100)</f>
        <v>0</v>
      </c>
      <c r="AX33" s="741"/>
      <c r="AY33" s="740">
        <f t="shared" ref="AY33:AY55" si="263">IF($AP33&lt;=0,0,AZ33/$AP33*100)</f>
        <v>0</v>
      </c>
      <c r="AZ33" s="741"/>
      <c r="BA33" s="740">
        <f t="shared" ref="BA33:BA55" si="264">IF($AP33&lt;=0,0,BB33/$AP33*100)</f>
        <v>195</v>
      </c>
      <c r="BB33" s="741">
        <v>14539.2</v>
      </c>
      <c r="BC33" s="740">
        <f t="shared" ref="BC33:BC55" si="265">IF($AP33&lt;=0,0,BD33/$AP33*100)</f>
        <v>15</v>
      </c>
      <c r="BD33" s="741">
        <v>1118.4000000000001</v>
      </c>
      <c r="BE33" s="740">
        <f t="shared" ref="BE33:BE55" si="266">IF($AP33&lt;=0,0,BF33/$AP33*100)</f>
        <v>0</v>
      </c>
      <c r="BF33" s="741"/>
      <c r="BG33" s="740">
        <f t="shared" ref="BG33:BG55" si="267">IF($AP33&lt;=0,0,BH33/$AP33*100)</f>
        <v>0</v>
      </c>
      <c r="BH33" s="741"/>
      <c r="BI33" s="740">
        <f t="shared" ref="BI33:BI55" si="268">IF($AP33&lt;=0,0,BJ33/$AP33*100)</f>
        <v>0</v>
      </c>
      <c r="BJ33" s="741"/>
      <c r="BK33" s="743">
        <f t="shared" ref="BK33:BK34" si="269">IF(((SUM(AP33:BJ33))&gt;(15279*AM33)),0,((15279*AM33)-(SUM(AP33:BJ33))))</f>
        <v>0</v>
      </c>
      <c r="BL33" s="744">
        <f t="shared" ref="BL33:BL55" si="270">AP33+AR33+AT33+AV33+AX33+AZ33+BB33+BD33+BF33+BH33+BJ33+BK33</f>
        <v>23411.84</v>
      </c>
      <c r="BM33" s="745">
        <v>12</v>
      </c>
      <c r="BN33" s="746">
        <f t="shared" ref="BN33:BN55" si="271">BL33*BM33</f>
        <v>280942.08000000002</v>
      </c>
      <c r="BO33" s="747"/>
      <c r="BP33" s="741"/>
      <c r="BQ33" s="746">
        <f t="shared" ref="BQ33:BQ55" si="272">BN33+BO33+BP33</f>
        <v>280942.08000000002</v>
      </c>
      <c r="BR33" s="746">
        <f t="shared" ref="BR33:BR55" si="273">BQ33*0.302</f>
        <v>84844.51</v>
      </c>
      <c r="BS33" s="746">
        <f t="shared" ref="BS33:BS55" si="274">BQ33+BR33</f>
        <v>365786.59</v>
      </c>
      <c r="BU33" s="1044"/>
      <c r="BV33" s="755" t="s">
        <v>856</v>
      </c>
      <c r="BW33" s="778">
        <v>2</v>
      </c>
      <c r="BX33" s="737">
        <v>7456</v>
      </c>
      <c r="BY33" s="738">
        <f t="shared" ref="BY33:BY55" si="275">ROUNDUP(BX33*1,0)</f>
        <v>7456</v>
      </c>
      <c r="BZ33" s="739">
        <f t="shared" ref="BZ33:BZ55" si="276">BW33*BY33</f>
        <v>14912</v>
      </c>
      <c r="CA33" s="740">
        <f t="shared" ref="CA33:CC55" si="277">IF($BZ33&lt;=0,0,CB33/$BZ33*100)</f>
        <v>0</v>
      </c>
      <c r="CB33" s="741"/>
      <c r="CC33" s="740">
        <f t="shared" si="277"/>
        <v>0</v>
      </c>
      <c r="CD33" s="741"/>
      <c r="CE33" s="740">
        <f t="shared" ref="CE33:CE55" si="278">IF($BZ33&lt;=0,0,CF33/$BZ33*100)</f>
        <v>0</v>
      </c>
      <c r="CF33" s="741"/>
      <c r="CG33" s="740">
        <f t="shared" ref="CG33:CG55" si="279">IF($BZ33&lt;=0,0,CH33/$BZ33*100)</f>
        <v>50</v>
      </c>
      <c r="CH33" s="741">
        <v>7456</v>
      </c>
      <c r="CI33" s="740">
        <f t="shared" ref="CI33:CI55" si="280">IF($BZ33&lt;=0,0,CJ33/$BZ33*100)</f>
        <v>0</v>
      </c>
      <c r="CJ33" s="741"/>
      <c r="CK33" s="740">
        <f t="shared" ref="CK33:CK55" si="281">IF($BZ33&lt;=0,0,CL33/$BZ33*100)</f>
        <v>0</v>
      </c>
      <c r="CL33" s="741">
        <v>0</v>
      </c>
      <c r="CM33" s="740">
        <f t="shared" ref="CM33:CM55" si="282">IF($BZ33&lt;=0,0,CN33/$BZ33*100)</f>
        <v>15</v>
      </c>
      <c r="CN33" s="741">
        <v>2236.8000000000002</v>
      </c>
      <c r="CO33" s="740">
        <f t="shared" ref="CO33:CO55" si="283">IF($BZ33&lt;=0,0,CP33/$BZ33*100)</f>
        <v>0</v>
      </c>
      <c r="CP33" s="741"/>
      <c r="CQ33" s="740">
        <f t="shared" ref="CQ33:CQ55" si="284">IF($BZ33&lt;=0,0,CR33/$BZ33*100)</f>
        <v>0</v>
      </c>
      <c r="CR33" s="741"/>
      <c r="CS33" s="740">
        <f t="shared" ref="CS33:CS55" si="285">IF($BZ33&lt;=0,0,CT33/$BZ33*100)</f>
        <v>0</v>
      </c>
      <c r="CT33" s="741"/>
      <c r="CU33" s="743">
        <f t="shared" ref="CU33:CU55" si="286">IF(((SUM(BZ33:CT33))&gt;(15279*BW33)),0,((15279*BW33)-(SUM(BZ33:CT33))))</f>
        <v>5888.2</v>
      </c>
      <c r="CV33" s="744">
        <f t="shared" ref="CV33:CV55" si="287">BZ33+CB33+CD33+CF33+CH33+CJ33+CL33+CN33+CP33+CR33+CT33+CU33</f>
        <v>30493</v>
      </c>
      <c r="CW33" s="745">
        <v>12</v>
      </c>
      <c r="CX33" s="746">
        <f t="shared" ref="CX33:CX55" si="288">CV33*CW33</f>
        <v>365916</v>
      </c>
      <c r="CY33" s="747"/>
      <c r="CZ33" s="741"/>
      <c r="DA33" s="746">
        <f t="shared" ref="DA33:DA55" si="289">CX33+CY33+CZ33</f>
        <v>365916</v>
      </c>
      <c r="DB33" s="746">
        <f t="shared" ref="DB33:DB55" si="290">DA33*0.302</f>
        <v>110506.63</v>
      </c>
      <c r="DC33" s="746">
        <f t="shared" ref="DC33:DC55" si="291">DA33+DB33</f>
        <v>476422.63</v>
      </c>
      <c r="DD33" s="750"/>
      <c r="DE33" s="1044"/>
      <c r="DF33" s="755" t="s">
        <v>856</v>
      </c>
      <c r="DG33" s="757">
        <v>0.5</v>
      </c>
      <c r="DH33" s="737">
        <v>7456</v>
      </c>
      <c r="DI33" s="738">
        <f t="shared" ref="DI33:DI55" si="292">ROUNDUP(DH33*1,0)</f>
        <v>7456</v>
      </c>
      <c r="DJ33" s="739">
        <f t="shared" ref="DJ33:DJ55" si="293">DG33*DI33</f>
        <v>3728</v>
      </c>
      <c r="DK33" s="740">
        <f t="shared" ref="DK33:DM55" si="294">IF($DJ33&lt;=0,0,DL33/$DJ33*100)</f>
        <v>0</v>
      </c>
      <c r="DL33" s="741"/>
      <c r="DM33" s="740">
        <f t="shared" si="294"/>
        <v>0</v>
      </c>
      <c r="DN33" s="741"/>
      <c r="DO33" s="740">
        <f t="shared" ref="DO33:DO55" si="295">IF($DJ33&lt;=0,0,DP33/$DJ33*100)</f>
        <v>0</v>
      </c>
      <c r="DP33" s="741"/>
      <c r="DQ33" s="740">
        <f t="shared" ref="DQ33:DQ55" si="296">IF($DJ33&lt;=0,0,DR33/$DJ33*100)</f>
        <v>0</v>
      </c>
      <c r="DR33" s="741"/>
      <c r="DS33" s="740">
        <f t="shared" ref="DS33:DS55" si="297">IF($DJ33&lt;=0,0,DT33/$DJ33*100)</f>
        <v>0</v>
      </c>
      <c r="DT33" s="741"/>
      <c r="DU33" s="740">
        <f t="shared" ref="DU33:DU55" si="298">IF($DJ33&lt;=0,0,DV33/$DJ33*100)</f>
        <v>77.2</v>
      </c>
      <c r="DV33" s="741">
        <v>2878.02</v>
      </c>
      <c r="DW33" s="740">
        <f t="shared" ref="DW33:DW55" si="299">IF($DJ33&lt;=0,0,DX33/$DJ33*100)</f>
        <v>30</v>
      </c>
      <c r="DX33" s="741">
        <f>1118.4</f>
        <v>1118.4000000000001</v>
      </c>
      <c r="DY33" s="740">
        <f t="shared" ref="DY33:DY55" si="300">IF($DJ33&lt;=0,0,DZ33/$DJ33*100)</f>
        <v>0</v>
      </c>
      <c r="DZ33" s="741"/>
      <c r="EA33" s="740">
        <f t="shared" ref="EA33:EA55" si="301">IF($DJ33&lt;=0,0,EB33/$DJ33*100)</f>
        <v>0</v>
      </c>
      <c r="EB33" s="741"/>
      <c r="EC33" s="740">
        <f t="shared" ref="EC33:EC55" si="302">IF($DJ33&lt;=0,0,ED33/$DJ33*100)</f>
        <v>0</v>
      </c>
      <c r="ED33" s="741"/>
      <c r="EE33" s="743">
        <f t="shared" ref="EE33:EE55" si="303">IF(((SUM(DJ33:ED33))&gt;(15279*DG33)),0,((15279*DG33)-(SUM(DJ33:ED33))))</f>
        <v>0</v>
      </c>
      <c r="EF33" s="744">
        <f t="shared" ref="EF33:EF55" si="304">DJ33+DL33+DN33+DP33+DR33+DT33+DV33+DX33+DZ33+EB33+ED33+EE33</f>
        <v>7724.42</v>
      </c>
      <c r="EG33" s="745">
        <v>12</v>
      </c>
      <c r="EH33" s="746">
        <f t="shared" ref="EH33:EH55" si="305">EF33*EG33</f>
        <v>92693.04</v>
      </c>
      <c r="EI33" s="747"/>
      <c r="EJ33" s="741"/>
      <c r="EK33" s="746">
        <f t="shared" ref="EK33:EK55" si="306">EH33+EI33+EJ33</f>
        <v>92693.04</v>
      </c>
      <c r="EL33" s="746">
        <f t="shared" ref="EL33:EL55" si="307">EK33*0.302</f>
        <v>27993.3</v>
      </c>
      <c r="EM33" s="746">
        <f t="shared" ref="EM33:EM55" si="308">EK33+EL33</f>
        <v>120686.34</v>
      </c>
      <c r="EO33" s="1044"/>
      <c r="EP33" s="755" t="s">
        <v>856</v>
      </c>
      <c r="EQ33" s="737">
        <v>1</v>
      </c>
      <c r="ER33" s="737">
        <v>7456</v>
      </c>
      <c r="ES33" s="738">
        <f t="shared" ref="ES33:ES55" si="309">ROUNDUP(ER33*1,0)</f>
        <v>7456</v>
      </c>
      <c r="ET33" s="739">
        <f t="shared" ref="ET33:ET55" si="310">EQ33*ES33</f>
        <v>7456</v>
      </c>
      <c r="EU33" s="740">
        <f t="shared" ref="EU33:EW55" si="311">IF($ET33&lt;=0,0,EV33/$ET33*100)</f>
        <v>0</v>
      </c>
      <c r="EV33" s="741"/>
      <c r="EW33" s="740">
        <f t="shared" si="311"/>
        <v>0</v>
      </c>
      <c r="EX33" s="741"/>
      <c r="EY33" s="740">
        <f t="shared" ref="EY33:EY55" si="312">IF($ET33&lt;=0,0,EZ33/$ET33*100)</f>
        <v>0</v>
      </c>
      <c r="EZ33" s="741"/>
      <c r="FA33" s="740">
        <f t="shared" ref="FA33:FA55" si="313">IF($ET33&lt;=0,0,FB33/$ET33*100)</f>
        <v>0</v>
      </c>
      <c r="FB33" s="741"/>
      <c r="FC33" s="740">
        <f t="shared" ref="FC33:FC55" si="314">IF($ET33&lt;=0,0,FD33/$ET33*100)</f>
        <v>0</v>
      </c>
      <c r="FD33" s="741"/>
      <c r="FE33" s="740">
        <f t="shared" ref="FE33:FE55" si="315">IF($ET33&lt;=0,0,FF33/$ET33*100)</f>
        <v>200</v>
      </c>
      <c r="FF33" s="741">
        <v>14912</v>
      </c>
      <c r="FG33" s="740">
        <f t="shared" ref="FG33:FG55" si="316">IF($ET33&lt;=0,0,FH33/$ET33*100)</f>
        <v>15</v>
      </c>
      <c r="FH33" s="741">
        <v>1118.4000000000001</v>
      </c>
      <c r="FI33" s="740">
        <f t="shared" ref="FI33:FI55" si="317">IF($ET33&lt;=0,0,FJ33/$ET33*100)</f>
        <v>0</v>
      </c>
      <c r="FJ33" s="741"/>
      <c r="FK33" s="740">
        <f t="shared" ref="FK33:FK55" si="318">IF($ET33&lt;=0,0,FL33/$ET33*100)</f>
        <v>0</v>
      </c>
      <c r="FL33" s="741"/>
      <c r="FM33" s="740">
        <f t="shared" ref="FM33:FM55" si="319">IF($ET33&lt;=0,0,FN33/$ET33*100)</f>
        <v>0</v>
      </c>
      <c r="FN33" s="741"/>
      <c r="FO33" s="743">
        <f t="shared" ref="FO33:FO48" si="320">IF(((SUM(ET33:FN33))&gt;(15279*EQ33)),0,((15279*EQ33)-(SUM(ET33:FN33))))</f>
        <v>0</v>
      </c>
      <c r="FP33" s="744">
        <f t="shared" ref="FP33:FP55" si="321">ET33+EV33+EX33+EZ33+FB33+FD33+FF33+FH33+FJ33+FL33+FN33+FO33</f>
        <v>23486.400000000001</v>
      </c>
      <c r="FQ33" s="745">
        <v>12</v>
      </c>
      <c r="FR33" s="746">
        <f t="shared" ref="FR33:FR55" si="322">FP33*FQ33</f>
        <v>281836.79999999999</v>
      </c>
      <c r="FS33" s="747"/>
      <c r="FT33" s="741"/>
      <c r="FU33" s="746">
        <f t="shared" ref="FU33:FU55" si="323">FR33+FS33+FT33</f>
        <v>281836.79999999999</v>
      </c>
      <c r="FV33" s="746">
        <f t="shared" ref="FV33:FV55" si="324">FU33*0.302</f>
        <v>85114.71</v>
      </c>
      <c r="FW33" s="746">
        <f t="shared" ref="FW33:FW55" si="325">FU33+FV33</f>
        <v>366951.51</v>
      </c>
      <c r="FY33" s="1044"/>
      <c r="FZ33" s="755" t="s">
        <v>856</v>
      </c>
      <c r="GA33" s="737">
        <f t="shared" ref="GA33:GA55" si="326">C33+AM33+BW33+DG33+EQ33</f>
        <v>5.5</v>
      </c>
      <c r="GB33" s="737">
        <v>7456</v>
      </c>
      <c r="GC33" s="738">
        <f t="shared" ref="GC33:GC55" si="327">ROUNDUP(GB33*1,0)</f>
        <v>7456</v>
      </c>
      <c r="GD33" s="743">
        <f t="shared" ref="GD33:GD55" si="328">F33+AP33+BZ33+DJ33+ET33</f>
        <v>41008</v>
      </c>
      <c r="GE33" s="743"/>
      <c r="GF33" s="737">
        <f t="shared" ref="GF33:GF55" si="329">H33+AR33+CB33+DL33+EV33</f>
        <v>0</v>
      </c>
      <c r="GG33" s="743"/>
      <c r="GH33" s="737">
        <f t="shared" ref="GH33:GH55" si="330">J33+AT33+CD33+DN33+EX33</f>
        <v>298.24</v>
      </c>
      <c r="GI33" s="743"/>
      <c r="GJ33" s="737">
        <f t="shared" ref="GJ33:GJ55" si="331">L33+AV33+CF33+DP33+EZ33</f>
        <v>0</v>
      </c>
      <c r="GK33" s="743"/>
      <c r="GL33" s="737">
        <f t="shared" ref="GL33:GL55" si="332">N33+AX33+CH33+DR33+FB33</f>
        <v>9170.8799999999992</v>
      </c>
      <c r="GM33" s="743"/>
      <c r="GN33" s="737">
        <f t="shared" ref="GN33:GN55" si="333">P33+AZ33+CJ33+DT33+FD33</f>
        <v>0</v>
      </c>
      <c r="GO33" s="743"/>
      <c r="GP33" s="737">
        <f t="shared" ref="GP33:GP55" si="334">R33+BB33+CL33+DV33+FF33</f>
        <v>47092.1</v>
      </c>
      <c r="GQ33" s="743"/>
      <c r="GR33" s="737">
        <f t="shared" ref="GR33:GR55" si="335">T33+BD33+CN33+DX33+FH33</f>
        <v>7828.8</v>
      </c>
      <c r="GS33" s="743"/>
      <c r="GT33" s="737">
        <f t="shared" ref="GT33:GT55" si="336">V33+BF33+CP33+DZ33+FJ33</f>
        <v>0</v>
      </c>
      <c r="GU33" s="743"/>
      <c r="GV33" s="737">
        <f t="shared" ref="GV33:GV55" si="337">X33+BH33+CR33+EB33+FL33</f>
        <v>0</v>
      </c>
      <c r="GW33" s="743"/>
      <c r="GX33" s="737">
        <f t="shared" ref="GX33:GY55" si="338">Z33+BJ33+CT33+ED33+FN33</f>
        <v>0</v>
      </c>
      <c r="GY33" s="743">
        <f t="shared" si="338"/>
        <v>5888.2</v>
      </c>
      <c r="GZ33" s="744">
        <f t="shared" ref="GZ33:GZ55" si="339">GD33+GF33+GH33+GJ33+GL33+GN33+GP33+GR33+GT33+GV33+GX33+GY33</f>
        <v>111286.22</v>
      </c>
      <c r="HA33" s="745">
        <v>12</v>
      </c>
      <c r="HB33" s="746">
        <f t="shared" ref="HB33:HB55" si="340">GZ33*HA33</f>
        <v>1335434.6399999999</v>
      </c>
      <c r="HC33" s="737">
        <f t="shared" ref="HC33:HD55" si="341">AE33+BO33+CY33+EI33+FS33</f>
        <v>0</v>
      </c>
      <c r="HD33" s="737">
        <f t="shared" si="341"/>
        <v>0</v>
      </c>
      <c r="HE33" s="746">
        <f t="shared" ref="HE33:HE55" si="342">HB33+HC33+HD33</f>
        <v>1335434.6399999999</v>
      </c>
      <c r="HF33" s="746">
        <f t="shared" ref="HF33:HF55" si="343">HE33*0.302</f>
        <v>403301.26</v>
      </c>
      <c r="HG33" s="746">
        <f t="shared" ref="HG33:HG55" si="344">HE33+HF33</f>
        <v>1738735.9</v>
      </c>
    </row>
    <row r="34" spans="1:215" ht="15.75" hidden="1" x14ac:dyDescent="0.25">
      <c r="A34" s="1044"/>
      <c r="B34" s="755" t="s">
        <v>858</v>
      </c>
      <c r="C34" s="757">
        <v>1</v>
      </c>
      <c r="D34" s="737">
        <v>7103</v>
      </c>
      <c r="E34" s="738">
        <f t="shared" si="241"/>
        <v>7103</v>
      </c>
      <c r="F34" s="739">
        <f t="shared" si="242"/>
        <v>7103</v>
      </c>
      <c r="G34" s="740">
        <f t="shared" si="243"/>
        <v>0</v>
      </c>
      <c r="H34" s="741"/>
      <c r="I34" s="742">
        <f t="shared" si="243"/>
        <v>0</v>
      </c>
      <c r="J34" s="741"/>
      <c r="K34" s="742">
        <f t="shared" si="244"/>
        <v>0</v>
      </c>
      <c r="L34" s="741"/>
      <c r="M34" s="742">
        <f t="shared" si="245"/>
        <v>23</v>
      </c>
      <c r="N34" s="741">
        <f>D34*23%</f>
        <v>1633.69</v>
      </c>
      <c r="O34" s="742">
        <f t="shared" si="246"/>
        <v>0</v>
      </c>
      <c r="P34" s="741"/>
      <c r="Q34" s="742">
        <f t="shared" si="247"/>
        <v>198</v>
      </c>
      <c r="R34" s="741">
        <f>D34*198%</f>
        <v>14063.94</v>
      </c>
      <c r="S34" s="742">
        <f t="shared" si="248"/>
        <v>30</v>
      </c>
      <c r="T34" s="741">
        <f t="shared" ref="T34:T48" si="345">(D34*C34)*30%</f>
        <v>2130.9</v>
      </c>
      <c r="U34" s="742">
        <f t="shared" si="249"/>
        <v>0</v>
      </c>
      <c r="V34" s="741"/>
      <c r="W34" s="742">
        <f t="shared" si="250"/>
        <v>0</v>
      </c>
      <c r="X34" s="741"/>
      <c r="Y34" s="742">
        <f t="shared" si="251"/>
        <v>0</v>
      </c>
      <c r="Z34" s="741"/>
      <c r="AA34" s="743">
        <f t="shared" si="252"/>
        <v>0</v>
      </c>
      <c r="AB34" s="744">
        <f t="shared" si="253"/>
        <v>24931.53</v>
      </c>
      <c r="AC34" s="745">
        <v>12</v>
      </c>
      <c r="AD34" s="746">
        <f t="shared" si="254"/>
        <v>299178.36</v>
      </c>
      <c r="AE34" s="747"/>
      <c r="AF34" s="741"/>
      <c r="AG34" s="746">
        <f t="shared" si="255"/>
        <v>299178.36</v>
      </c>
      <c r="AH34" s="746">
        <f t="shared" si="256"/>
        <v>90351.86</v>
      </c>
      <c r="AI34" s="746">
        <f t="shared" si="257"/>
        <v>389530.22</v>
      </c>
      <c r="AK34" s="1044"/>
      <c r="AL34" s="755" t="s">
        <v>858</v>
      </c>
      <c r="AM34" s="748"/>
      <c r="AN34" s="737">
        <v>7103</v>
      </c>
      <c r="AO34" s="738">
        <f t="shared" si="258"/>
        <v>7103</v>
      </c>
      <c r="AP34" s="739">
        <f t="shared" si="259"/>
        <v>0</v>
      </c>
      <c r="AQ34" s="740">
        <f t="shared" si="260"/>
        <v>0</v>
      </c>
      <c r="AR34" s="741"/>
      <c r="AS34" s="740">
        <f t="shared" si="260"/>
        <v>0</v>
      </c>
      <c r="AT34" s="741"/>
      <c r="AU34" s="740">
        <f t="shared" si="261"/>
        <v>0</v>
      </c>
      <c r="AV34" s="741"/>
      <c r="AW34" s="740">
        <f t="shared" si="262"/>
        <v>0</v>
      </c>
      <c r="AX34" s="741"/>
      <c r="AY34" s="740">
        <f t="shared" si="263"/>
        <v>0</v>
      </c>
      <c r="AZ34" s="741"/>
      <c r="BA34" s="740">
        <f t="shared" si="264"/>
        <v>0</v>
      </c>
      <c r="BB34" s="741"/>
      <c r="BC34" s="740">
        <f t="shared" si="265"/>
        <v>0</v>
      </c>
      <c r="BD34" s="741"/>
      <c r="BE34" s="740">
        <f t="shared" si="266"/>
        <v>0</v>
      </c>
      <c r="BF34" s="741"/>
      <c r="BG34" s="740">
        <f t="shared" si="267"/>
        <v>0</v>
      </c>
      <c r="BH34" s="741"/>
      <c r="BI34" s="740">
        <f t="shared" si="268"/>
        <v>0</v>
      </c>
      <c r="BJ34" s="741"/>
      <c r="BK34" s="743">
        <f t="shared" si="269"/>
        <v>0</v>
      </c>
      <c r="BL34" s="744">
        <f t="shared" si="270"/>
        <v>0</v>
      </c>
      <c r="BM34" s="745">
        <v>12</v>
      </c>
      <c r="BN34" s="746">
        <f t="shared" si="271"/>
        <v>0</v>
      </c>
      <c r="BO34" s="747"/>
      <c r="BP34" s="741"/>
      <c r="BQ34" s="746">
        <f t="shared" si="272"/>
        <v>0</v>
      </c>
      <c r="BR34" s="746">
        <f t="shared" si="273"/>
        <v>0</v>
      </c>
      <c r="BS34" s="746">
        <f t="shared" si="274"/>
        <v>0</v>
      </c>
      <c r="BU34" s="1044"/>
      <c r="BV34" s="755" t="s">
        <v>858</v>
      </c>
      <c r="BW34" s="757"/>
      <c r="BX34" s="737">
        <v>7103</v>
      </c>
      <c r="BY34" s="738">
        <f t="shared" si="275"/>
        <v>7103</v>
      </c>
      <c r="BZ34" s="739">
        <f t="shared" si="276"/>
        <v>0</v>
      </c>
      <c r="CA34" s="740">
        <f t="shared" si="277"/>
        <v>0</v>
      </c>
      <c r="CB34" s="741"/>
      <c r="CC34" s="740">
        <f t="shared" si="277"/>
        <v>0</v>
      </c>
      <c r="CD34" s="741"/>
      <c r="CE34" s="740">
        <f t="shared" si="278"/>
        <v>0</v>
      </c>
      <c r="CF34" s="741"/>
      <c r="CG34" s="740">
        <f t="shared" si="279"/>
        <v>0</v>
      </c>
      <c r="CH34" s="741"/>
      <c r="CI34" s="740">
        <f t="shared" si="280"/>
        <v>0</v>
      </c>
      <c r="CJ34" s="741"/>
      <c r="CK34" s="740">
        <f t="shared" si="281"/>
        <v>0</v>
      </c>
      <c r="CL34" s="741"/>
      <c r="CM34" s="740">
        <f t="shared" si="282"/>
        <v>0</v>
      </c>
      <c r="CN34" s="741"/>
      <c r="CO34" s="740">
        <f t="shared" si="283"/>
        <v>0</v>
      </c>
      <c r="CP34" s="741"/>
      <c r="CQ34" s="740">
        <f t="shared" si="284"/>
        <v>0</v>
      </c>
      <c r="CR34" s="741"/>
      <c r="CS34" s="740">
        <f t="shared" si="285"/>
        <v>0</v>
      </c>
      <c r="CT34" s="741"/>
      <c r="CU34" s="743">
        <f t="shared" si="286"/>
        <v>0</v>
      </c>
      <c r="CV34" s="744">
        <f t="shared" si="287"/>
        <v>0</v>
      </c>
      <c r="CW34" s="745">
        <v>12</v>
      </c>
      <c r="CX34" s="746">
        <f t="shared" si="288"/>
        <v>0</v>
      </c>
      <c r="CY34" s="747"/>
      <c r="CZ34" s="741"/>
      <c r="DA34" s="746">
        <f t="shared" si="289"/>
        <v>0</v>
      </c>
      <c r="DB34" s="746">
        <f t="shared" si="290"/>
        <v>0</v>
      </c>
      <c r="DC34" s="746">
        <f t="shared" si="291"/>
        <v>0</v>
      </c>
      <c r="DD34" s="750"/>
      <c r="DE34" s="1044"/>
      <c r="DF34" s="755" t="s">
        <v>858</v>
      </c>
      <c r="DG34" s="757"/>
      <c r="DH34" s="737">
        <v>7103</v>
      </c>
      <c r="DI34" s="738">
        <f t="shared" si="292"/>
        <v>7103</v>
      </c>
      <c r="DJ34" s="739">
        <f t="shared" si="293"/>
        <v>0</v>
      </c>
      <c r="DK34" s="740">
        <f t="shared" si="294"/>
        <v>0</v>
      </c>
      <c r="DL34" s="741"/>
      <c r="DM34" s="740">
        <f t="shared" si="294"/>
        <v>0</v>
      </c>
      <c r="DN34" s="741"/>
      <c r="DO34" s="740">
        <f t="shared" si="295"/>
        <v>0</v>
      </c>
      <c r="DP34" s="741"/>
      <c r="DQ34" s="740">
        <f t="shared" si="296"/>
        <v>0</v>
      </c>
      <c r="DR34" s="741"/>
      <c r="DS34" s="740">
        <f t="shared" si="297"/>
        <v>0</v>
      </c>
      <c r="DT34" s="741"/>
      <c r="DU34" s="740">
        <f t="shared" si="298"/>
        <v>0</v>
      </c>
      <c r="DV34" s="741"/>
      <c r="DW34" s="740">
        <f t="shared" si="299"/>
        <v>0</v>
      </c>
      <c r="DX34" s="741"/>
      <c r="DY34" s="740">
        <f t="shared" si="300"/>
        <v>0</v>
      </c>
      <c r="DZ34" s="741"/>
      <c r="EA34" s="740">
        <f t="shared" si="301"/>
        <v>0</v>
      </c>
      <c r="EB34" s="741"/>
      <c r="EC34" s="740">
        <f t="shared" si="302"/>
        <v>0</v>
      </c>
      <c r="ED34" s="741"/>
      <c r="EE34" s="743">
        <f t="shared" si="303"/>
        <v>0</v>
      </c>
      <c r="EF34" s="744">
        <f t="shared" si="304"/>
        <v>0</v>
      </c>
      <c r="EG34" s="745">
        <v>12</v>
      </c>
      <c r="EH34" s="746">
        <f t="shared" si="305"/>
        <v>0</v>
      </c>
      <c r="EI34" s="747"/>
      <c r="EJ34" s="741"/>
      <c r="EK34" s="746">
        <f t="shared" si="306"/>
        <v>0</v>
      </c>
      <c r="EL34" s="746">
        <f t="shared" si="307"/>
        <v>0</v>
      </c>
      <c r="EM34" s="746">
        <f t="shared" si="308"/>
        <v>0</v>
      </c>
      <c r="EO34" s="1044"/>
      <c r="EP34" s="755" t="s">
        <v>858</v>
      </c>
      <c r="EQ34" s="757"/>
      <c r="ER34" s="737">
        <v>7103</v>
      </c>
      <c r="ES34" s="738">
        <f t="shared" si="309"/>
        <v>7103</v>
      </c>
      <c r="ET34" s="739">
        <f t="shared" si="310"/>
        <v>0</v>
      </c>
      <c r="EU34" s="740">
        <f t="shared" si="311"/>
        <v>0</v>
      </c>
      <c r="EV34" s="741"/>
      <c r="EW34" s="740">
        <f t="shared" si="311"/>
        <v>0</v>
      </c>
      <c r="EX34" s="741"/>
      <c r="EY34" s="740">
        <f t="shared" si="312"/>
        <v>0</v>
      </c>
      <c r="EZ34" s="741"/>
      <c r="FA34" s="740">
        <f t="shared" si="313"/>
        <v>0</v>
      </c>
      <c r="FB34" s="741"/>
      <c r="FC34" s="740">
        <f t="shared" si="314"/>
        <v>0</v>
      </c>
      <c r="FD34" s="741"/>
      <c r="FE34" s="740">
        <f t="shared" si="315"/>
        <v>0</v>
      </c>
      <c r="FF34" s="741"/>
      <c r="FG34" s="740">
        <f t="shared" si="316"/>
        <v>0</v>
      </c>
      <c r="FH34" s="741"/>
      <c r="FI34" s="740">
        <f t="shared" si="317"/>
        <v>0</v>
      </c>
      <c r="FJ34" s="741"/>
      <c r="FK34" s="740">
        <f t="shared" si="318"/>
        <v>0</v>
      </c>
      <c r="FL34" s="741"/>
      <c r="FM34" s="740">
        <f t="shared" si="319"/>
        <v>0</v>
      </c>
      <c r="FN34" s="741"/>
      <c r="FO34" s="743">
        <f t="shared" si="320"/>
        <v>0</v>
      </c>
      <c r="FP34" s="744">
        <f t="shared" si="321"/>
        <v>0</v>
      </c>
      <c r="FQ34" s="745">
        <v>12</v>
      </c>
      <c r="FR34" s="746">
        <f t="shared" si="322"/>
        <v>0</v>
      </c>
      <c r="FS34" s="747"/>
      <c r="FT34" s="741"/>
      <c r="FU34" s="746">
        <f t="shared" si="323"/>
        <v>0</v>
      </c>
      <c r="FV34" s="746">
        <f t="shared" si="324"/>
        <v>0</v>
      </c>
      <c r="FW34" s="746">
        <f t="shared" si="325"/>
        <v>0</v>
      </c>
      <c r="FY34" s="1044"/>
      <c r="FZ34" s="755" t="s">
        <v>858</v>
      </c>
      <c r="GA34" s="737">
        <f t="shared" si="326"/>
        <v>1</v>
      </c>
      <c r="GB34" s="737">
        <v>7103</v>
      </c>
      <c r="GC34" s="738">
        <f t="shared" si="327"/>
        <v>7103</v>
      </c>
      <c r="GD34" s="743">
        <f t="shared" si="328"/>
        <v>7103</v>
      </c>
      <c r="GE34" s="743"/>
      <c r="GF34" s="737">
        <f t="shared" si="329"/>
        <v>0</v>
      </c>
      <c r="GG34" s="743"/>
      <c r="GH34" s="737">
        <f t="shared" si="330"/>
        <v>0</v>
      </c>
      <c r="GI34" s="743"/>
      <c r="GJ34" s="737">
        <f t="shared" si="331"/>
        <v>0</v>
      </c>
      <c r="GK34" s="743"/>
      <c r="GL34" s="737">
        <f t="shared" si="332"/>
        <v>1633.69</v>
      </c>
      <c r="GM34" s="743"/>
      <c r="GN34" s="737">
        <f t="shared" si="333"/>
        <v>0</v>
      </c>
      <c r="GO34" s="743"/>
      <c r="GP34" s="737">
        <f t="shared" si="334"/>
        <v>14063.94</v>
      </c>
      <c r="GQ34" s="743"/>
      <c r="GR34" s="737">
        <f t="shared" si="335"/>
        <v>2130.9</v>
      </c>
      <c r="GS34" s="743"/>
      <c r="GT34" s="737">
        <f t="shared" si="336"/>
        <v>0</v>
      </c>
      <c r="GU34" s="743"/>
      <c r="GV34" s="737">
        <f t="shared" si="337"/>
        <v>0</v>
      </c>
      <c r="GW34" s="743"/>
      <c r="GX34" s="737">
        <f t="shared" si="338"/>
        <v>0</v>
      </c>
      <c r="GY34" s="743">
        <f t="shared" si="338"/>
        <v>0</v>
      </c>
      <c r="GZ34" s="744">
        <f t="shared" si="339"/>
        <v>24931.53</v>
      </c>
      <c r="HA34" s="745">
        <v>12</v>
      </c>
      <c r="HB34" s="746">
        <f t="shared" si="340"/>
        <v>299178.36</v>
      </c>
      <c r="HC34" s="737">
        <f t="shared" si="341"/>
        <v>0</v>
      </c>
      <c r="HD34" s="737">
        <f t="shared" si="341"/>
        <v>0</v>
      </c>
      <c r="HE34" s="746">
        <f t="shared" si="342"/>
        <v>299178.36</v>
      </c>
      <c r="HF34" s="746">
        <f t="shared" si="343"/>
        <v>90351.86</v>
      </c>
      <c r="HG34" s="746">
        <f t="shared" si="344"/>
        <v>389530.22</v>
      </c>
    </row>
    <row r="35" spans="1:215" ht="15.75" hidden="1" x14ac:dyDescent="0.25">
      <c r="A35" s="1044"/>
      <c r="B35" s="755" t="s">
        <v>859</v>
      </c>
      <c r="C35" s="757"/>
      <c r="D35" s="737">
        <v>6767</v>
      </c>
      <c r="E35" s="738">
        <f t="shared" si="241"/>
        <v>6767</v>
      </c>
      <c r="F35" s="739">
        <f t="shared" si="242"/>
        <v>0</v>
      </c>
      <c r="G35" s="740">
        <f t="shared" si="243"/>
        <v>0</v>
      </c>
      <c r="H35" s="741"/>
      <c r="I35" s="742">
        <f t="shared" si="243"/>
        <v>0</v>
      </c>
      <c r="J35" s="741"/>
      <c r="K35" s="742">
        <f t="shared" si="244"/>
        <v>0</v>
      </c>
      <c r="L35" s="741"/>
      <c r="M35" s="742">
        <f t="shared" si="245"/>
        <v>0</v>
      </c>
      <c r="N35" s="741"/>
      <c r="O35" s="742">
        <f t="shared" si="246"/>
        <v>0</v>
      </c>
      <c r="P35" s="741"/>
      <c r="Q35" s="742">
        <f t="shared" si="247"/>
        <v>0</v>
      </c>
      <c r="R35" s="741"/>
      <c r="S35" s="742">
        <f t="shared" si="248"/>
        <v>0</v>
      </c>
      <c r="T35" s="741"/>
      <c r="U35" s="742">
        <f t="shared" si="249"/>
        <v>0</v>
      </c>
      <c r="V35" s="741"/>
      <c r="W35" s="742">
        <f t="shared" si="250"/>
        <v>0</v>
      </c>
      <c r="X35" s="741"/>
      <c r="Y35" s="742">
        <f t="shared" si="251"/>
        <v>0</v>
      </c>
      <c r="Z35" s="741"/>
      <c r="AA35" s="743">
        <f t="shared" si="252"/>
        <v>0</v>
      </c>
      <c r="AB35" s="744">
        <f t="shared" si="253"/>
        <v>0</v>
      </c>
      <c r="AC35" s="745">
        <v>12</v>
      </c>
      <c r="AD35" s="746">
        <f t="shared" si="254"/>
        <v>0</v>
      </c>
      <c r="AE35" s="747"/>
      <c r="AF35" s="741"/>
      <c r="AG35" s="746">
        <f t="shared" si="255"/>
        <v>0</v>
      </c>
      <c r="AH35" s="746">
        <f t="shared" si="256"/>
        <v>0</v>
      </c>
      <c r="AI35" s="746">
        <f t="shared" si="257"/>
        <v>0</v>
      </c>
      <c r="AK35" s="1044"/>
      <c r="AL35" s="755" t="s">
        <v>859</v>
      </c>
      <c r="AM35" s="748">
        <v>1</v>
      </c>
      <c r="AN35" s="737">
        <v>6767</v>
      </c>
      <c r="AO35" s="738">
        <f t="shared" si="258"/>
        <v>6767</v>
      </c>
      <c r="AP35" s="739">
        <f t="shared" si="259"/>
        <v>6767</v>
      </c>
      <c r="AQ35" s="740">
        <f t="shared" si="260"/>
        <v>0</v>
      </c>
      <c r="AR35" s="741"/>
      <c r="AS35" s="740">
        <f t="shared" si="260"/>
        <v>0</v>
      </c>
      <c r="AT35" s="741"/>
      <c r="AU35" s="740">
        <f t="shared" si="261"/>
        <v>0</v>
      </c>
      <c r="AV35" s="741"/>
      <c r="AW35" s="740">
        <f t="shared" si="262"/>
        <v>0</v>
      </c>
      <c r="AX35" s="741"/>
      <c r="AY35" s="740">
        <f t="shared" si="263"/>
        <v>0</v>
      </c>
      <c r="AZ35" s="741"/>
      <c r="BA35" s="740">
        <f t="shared" si="264"/>
        <v>164.5</v>
      </c>
      <c r="BB35" s="741">
        <v>11131.72</v>
      </c>
      <c r="BC35" s="740">
        <f t="shared" si="265"/>
        <v>17.5</v>
      </c>
      <c r="BD35" s="741">
        <v>1184.23</v>
      </c>
      <c r="BE35" s="740">
        <f t="shared" si="266"/>
        <v>0</v>
      </c>
      <c r="BF35" s="741"/>
      <c r="BG35" s="740">
        <f t="shared" si="267"/>
        <v>0</v>
      </c>
      <c r="BH35" s="741"/>
      <c r="BI35" s="740">
        <f t="shared" si="268"/>
        <v>0</v>
      </c>
      <c r="BJ35" s="741"/>
      <c r="BK35" s="743">
        <f t="shared" ref="BK35:BK48" si="346">IF(((SUM(AP35:BJ35))&gt;(15279*AM35)),0,((15279*AM35)-(SUM(AP35:BJ35))))</f>
        <v>0</v>
      </c>
      <c r="BL35" s="744">
        <f t="shared" si="270"/>
        <v>19082.95</v>
      </c>
      <c r="BM35" s="745">
        <v>12</v>
      </c>
      <c r="BN35" s="746">
        <f t="shared" si="271"/>
        <v>228995.4</v>
      </c>
      <c r="BO35" s="747"/>
      <c r="BP35" s="741"/>
      <c r="BQ35" s="746">
        <f t="shared" si="272"/>
        <v>228995.4</v>
      </c>
      <c r="BR35" s="746">
        <f t="shared" si="273"/>
        <v>69156.61</v>
      </c>
      <c r="BS35" s="746">
        <f t="shared" si="274"/>
        <v>298152.01</v>
      </c>
      <c r="BU35" s="1044"/>
      <c r="BV35" s="755" t="s">
        <v>859</v>
      </c>
      <c r="BW35" s="757"/>
      <c r="BX35" s="737">
        <v>6767</v>
      </c>
      <c r="BY35" s="738">
        <f t="shared" si="275"/>
        <v>6767</v>
      </c>
      <c r="BZ35" s="739">
        <f t="shared" si="276"/>
        <v>0</v>
      </c>
      <c r="CA35" s="740">
        <f t="shared" si="277"/>
        <v>0</v>
      </c>
      <c r="CB35" s="741"/>
      <c r="CC35" s="740">
        <f t="shared" si="277"/>
        <v>0</v>
      </c>
      <c r="CD35" s="741"/>
      <c r="CE35" s="740">
        <f t="shared" si="278"/>
        <v>0</v>
      </c>
      <c r="CF35" s="741"/>
      <c r="CG35" s="740">
        <f t="shared" si="279"/>
        <v>0</v>
      </c>
      <c r="CH35" s="741"/>
      <c r="CI35" s="740">
        <f t="shared" si="280"/>
        <v>0</v>
      </c>
      <c r="CJ35" s="741"/>
      <c r="CK35" s="740">
        <f t="shared" si="281"/>
        <v>0</v>
      </c>
      <c r="CL35" s="741"/>
      <c r="CM35" s="740">
        <f t="shared" si="282"/>
        <v>0</v>
      </c>
      <c r="CN35" s="741"/>
      <c r="CO35" s="740">
        <f t="shared" si="283"/>
        <v>0</v>
      </c>
      <c r="CP35" s="741"/>
      <c r="CQ35" s="740">
        <f t="shared" si="284"/>
        <v>0</v>
      </c>
      <c r="CR35" s="741"/>
      <c r="CS35" s="740">
        <f t="shared" si="285"/>
        <v>0</v>
      </c>
      <c r="CT35" s="741"/>
      <c r="CU35" s="743">
        <f t="shared" si="286"/>
        <v>0</v>
      </c>
      <c r="CV35" s="744">
        <f t="shared" si="287"/>
        <v>0</v>
      </c>
      <c r="CW35" s="745">
        <v>12</v>
      </c>
      <c r="CX35" s="746">
        <f t="shared" si="288"/>
        <v>0</v>
      </c>
      <c r="CY35" s="747"/>
      <c r="CZ35" s="741"/>
      <c r="DA35" s="746">
        <f t="shared" si="289"/>
        <v>0</v>
      </c>
      <c r="DB35" s="746">
        <f t="shared" si="290"/>
        <v>0</v>
      </c>
      <c r="DC35" s="746">
        <f t="shared" si="291"/>
        <v>0</v>
      </c>
      <c r="DD35" s="750"/>
      <c r="DE35" s="1044"/>
      <c r="DF35" s="755" t="s">
        <v>859</v>
      </c>
      <c r="DG35" s="757"/>
      <c r="DH35" s="737">
        <v>6767</v>
      </c>
      <c r="DI35" s="738">
        <f t="shared" si="292"/>
        <v>6767</v>
      </c>
      <c r="DJ35" s="739">
        <f t="shared" si="293"/>
        <v>0</v>
      </c>
      <c r="DK35" s="740">
        <f t="shared" si="294"/>
        <v>0</v>
      </c>
      <c r="DL35" s="741"/>
      <c r="DM35" s="740">
        <f t="shared" si="294"/>
        <v>0</v>
      </c>
      <c r="DN35" s="741"/>
      <c r="DO35" s="740">
        <f t="shared" si="295"/>
        <v>0</v>
      </c>
      <c r="DP35" s="741"/>
      <c r="DQ35" s="740">
        <f t="shared" si="296"/>
        <v>0</v>
      </c>
      <c r="DR35" s="741"/>
      <c r="DS35" s="740">
        <f t="shared" si="297"/>
        <v>0</v>
      </c>
      <c r="DT35" s="741"/>
      <c r="DU35" s="740">
        <f t="shared" si="298"/>
        <v>0</v>
      </c>
      <c r="DV35" s="741"/>
      <c r="DW35" s="740">
        <f t="shared" si="299"/>
        <v>0</v>
      </c>
      <c r="DX35" s="741"/>
      <c r="DY35" s="740">
        <f t="shared" si="300"/>
        <v>0</v>
      </c>
      <c r="DZ35" s="741"/>
      <c r="EA35" s="740">
        <f t="shared" si="301"/>
        <v>0</v>
      </c>
      <c r="EB35" s="741"/>
      <c r="EC35" s="740">
        <f t="shared" si="302"/>
        <v>0</v>
      </c>
      <c r="ED35" s="741"/>
      <c r="EE35" s="743">
        <f t="shared" si="303"/>
        <v>0</v>
      </c>
      <c r="EF35" s="744">
        <f t="shared" si="304"/>
        <v>0</v>
      </c>
      <c r="EG35" s="745">
        <v>12</v>
      </c>
      <c r="EH35" s="746">
        <f t="shared" si="305"/>
        <v>0</v>
      </c>
      <c r="EI35" s="747"/>
      <c r="EJ35" s="741"/>
      <c r="EK35" s="746">
        <f t="shared" si="306"/>
        <v>0</v>
      </c>
      <c r="EL35" s="746">
        <f t="shared" si="307"/>
        <v>0</v>
      </c>
      <c r="EM35" s="746">
        <f t="shared" si="308"/>
        <v>0</v>
      </c>
      <c r="EO35" s="1044"/>
      <c r="EP35" s="755" t="s">
        <v>859</v>
      </c>
      <c r="EQ35" s="757"/>
      <c r="ER35" s="737">
        <v>6767</v>
      </c>
      <c r="ES35" s="738">
        <f t="shared" si="309"/>
        <v>6767</v>
      </c>
      <c r="ET35" s="739">
        <f t="shared" si="310"/>
        <v>0</v>
      </c>
      <c r="EU35" s="740">
        <f t="shared" si="311"/>
        <v>0</v>
      </c>
      <c r="EV35" s="741"/>
      <c r="EW35" s="740">
        <f t="shared" si="311"/>
        <v>0</v>
      </c>
      <c r="EX35" s="741"/>
      <c r="EY35" s="740">
        <f t="shared" si="312"/>
        <v>0</v>
      </c>
      <c r="EZ35" s="741"/>
      <c r="FA35" s="740">
        <f t="shared" si="313"/>
        <v>0</v>
      </c>
      <c r="FB35" s="741"/>
      <c r="FC35" s="740">
        <f t="shared" si="314"/>
        <v>0</v>
      </c>
      <c r="FD35" s="741"/>
      <c r="FE35" s="740">
        <f t="shared" si="315"/>
        <v>0</v>
      </c>
      <c r="FF35" s="741"/>
      <c r="FG35" s="740">
        <f t="shared" si="316"/>
        <v>0</v>
      </c>
      <c r="FH35" s="741"/>
      <c r="FI35" s="740">
        <f t="shared" si="317"/>
        <v>0</v>
      </c>
      <c r="FJ35" s="741"/>
      <c r="FK35" s="740">
        <f t="shared" si="318"/>
        <v>0</v>
      </c>
      <c r="FL35" s="741"/>
      <c r="FM35" s="740">
        <f t="shared" si="319"/>
        <v>0</v>
      </c>
      <c r="FN35" s="741"/>
      <c r="FO35" s="743"/>
      <c r="FP35" s="744">
        <f t="shared" si="321"/>
        <v>0</v>
      </c>
      <c r="FQ35" s="745">
        <v>12</v>
      </c>
      <c r="FR35" s="746">
        <f t="shared" si="322"/>
        <v>0</v>
      </c>
      <c r="FS35" s="747"/>
      <c r="FT35" s="741"/>
      <c r="FU35" s="746">
        <f t="shared" si="323"/>
        <v>0</v>
      </c>
      <c r="FV35" s="746">
        <f t="shared" si="324"/>
        <v>0</v>
      </c>
      <c r="FW35" s="746">
        <f t="shared" si="325"/>
        <v>0</v>
      </c>
      <c r="FY35" s="1044"/>
      <c r="FZ35" s="755" t="s">
        <v>859</v>
      </c>
      <c r="GA35" s="737">
        <f t="shared" si="326"/>
        <v>1</v>
      </c>
      <c r="GB35" s="737">
        <v>6767</v>
      </c>
      <c r="GC35" s="738">
        <f t="shared" si="327"/>
        <v>6767</v>
      </c>
      <c r="GD35" s="743">
        <f t="shared" si="328"/>
        <v>6767</v>
      </c>
      <c r="GE35" s="743"/>
      <c r="GF35" s="737">
        <f t="shared" si="329"/>
        <v>0</v>
      </c>
      <c r="GG35" s="743"/>
      <c r="GH35" s="737">
        <f t="shared" si="330"/>
        <v>0</v>
      </c>
      <c r="GI35" s="743"/>
      <c r="GJ35" s="737">
        <f t="shared" si="331"/>
        <v>0</v>
      </c>
      <c r="GK35" s="743"/>
      <c r="GL35" s="737">
        <f t="shared" si="332"/>
        <v>0</v>
      </c>
      <c r="GM35" s="743"/>
      <c r="GN35" s="737">
        <f t="shared" si="333"/>
        <v>0</v>
      </c>
      <c r="GO35" s="743"/>
      <c r="GP35" s="737">
        <f t="shared" si="334"/>
        <v>11131.72</v>
      </c>
      <c r="GQ35" s="743"/>
      <c r="GR35" s="737">
        <f t="shared" si="335"/>
        <v>1184.23</v>
      </c>
      <c r="GS35" s="743"/>
      <c r="GT35" s="737">
        <f t="shared" si="336"/>
        <v>0</v>
      </c>
      <c r="GU35" s="743"/>
      <c r="GV35" s="737">
        <f t="shared" si="337"/>
        <v>0</v>
      </c>
      <c r="GW35" s="743"/>
      <c r="GX35" s="737">
        <f t="shared" si="338"/>
        <v>0</v>
      </c>
      <c r="GY35" s="743">
        <f t="shared" si="338"/>
        <v>0</v>
      </c>
      <c r="GZ35" s="744">
        <f t="shared" si="339"/>
        <v>19082.95</v>
      </c>
      <c r="HA35" s="745">
        <v>12</v>
      </c>
      <c r="HB35" s="746">
        <f t="shared" si="340"/>
        <v>228995.4</v>
      </c>
      <c r="HC35" s="737">
        <f t="shared" si="341"/>
        <v>0</v>
      </c>
      <c r="HD35" s="737">
        <f t="shared" si="341"/>
        <v>0</v>
      </c>
      <c r="HE35" s="746">
        <f t="shared" si="342"/>
        <v>228995.4</v>
      </c>
      <c r="HF35" s="746">
        <f t="shared" si="343"/>
        <v>69156.61</v>
      </c>
      <c r="HG35" s="746">
        <f t="shared" si="344"/>
        <v>298152.01</v>
      </c>
    </row>
    <row r="36" spans="1:215" ht="15.75" hidden="1" x14ac:dyDescent="0.25">
      <c r="A36" s="1044"/>
      <c r="B36" s="735" t="s">
        <v>860</v>
      </c>
      <c r="C36" s="757"/>
      <c r="D36" s="737">
        <v>7456</v>
      </c>
      <c r="E36" s="738">
        <f t="shared" si="241"/>
        <v>7456</v>
      </c>
      <c r="F36" s="739">
        <f t="shared" si="242"/>
        <v>0</v>
      </c>
      <c r="G36" s="740">
        <f t="shared" si="243"/>
        <v>0</v>
      </c>
      <c r="H36" s="741"/>
      <c r="I36" s="742">
        <f t="shared" si="243"/>
        <v>0</v>
      </c>
      <c r="J36" s="741"/>
      <c r="K36" s="742">
        <f t="shared" si="244"/>
        <v>0</v>
      </c>
      <c r="L36" s="741"/>
      <c r="M36" s="742">
        <f t="shared" si="245"/>
        <v>0</v>
      </c>
      <c r="N36" s="741"/>
      <c r="O36" s="742">
        <f t="shared" si="246"/>
        <v>0</v>
      </c>
      <c r="P36" s="741"/>
      <c r="Q36" s="742">
        <f t="shared" si="247"/>
        <v>0</v>
      </c>
      <c r="R36" s="741"/>
      <c r="S36" s="742">
        <f t="shared" si="248"/>
        <v>0</v>
      </c>
      <c r="T36" s="741"/>
      <c r="U36" s="742">
        <f t="shared" si="249"/>
        <v>0</v>
      </c>
      <c r="V36" s="741"/>
      <c r="W36" s="742">
        <f t="shared" si="250"/>
        <v>0</v>
      </c>
      <c r="X36" s="741"/>
      <c r="Y36" s="742">
        <f t="shared" si="251"/>
        <v>0</v>
      </c>
      <c r="Z36" s="741"/>
      <c r="AA36" s="743">
        <f t="shared" si="252"/>
        <v>0</v>
      </c>
      <c r="AB36" s="744">
        <f t="shared" si="253"/>
        <v>0</v>
      </c>
      <c r="AC36" s="745">
        <v>12</v>
      </c>
      <c r="AD36" s="746">
        <f t="shared" si="254"/>
        <v>0</v>
      </c>
      <c r="AE36" s="747"/>
      <c r="AF36" s="741"/>
      <c r="AG36" s="746">
        <f t="shared" si="255"/>
        <v>0</v>
      </c>
      <c r="AH36" s="746">
        <f t="shared" si="256"/>
        <v>0</v>
      </c>
      <c r="AI36" s="746">
        <f t="shared" si="257"/>
        <v>0</v>
      </c>
      <c r="AK36" s="1044"/>
      <c r="AL36" s="735" t="s">
        <v>860</v>
      </c>
      <c r="AM36" s="737"/>
      <c r="AN36" s="737">
        <v>7456</v>
      </c>
      <c r="AO36" s="738">
        <f t="shared" si="258"/>
        <v>7456</v>
      </c>
      <c r="AP36" s="739">
        <f t="shared" si="259"/>
        <v>0</v>
      </c>
      <c r="AQ36" s="740">
        <f t="shared" si="260"/>
        <v>0</v>
      </c>
      <c r="AR36" s="741"/>
      <c r="AS36" s="740">
        <f t="shared" si="260"/>
        <v>0</v>
      </c>
      <c r="AT36" s="741"/>
      <c r="AU36" s="740">
        <f t="shared" si="261"/>
        <v>0</v>
      </c>
      <c r="AV36" s="741"/>
      <c r="AW36" s="740">
        <f t="shared" si="262"/>
        <v>0</v>
      </c>
      <c r="AX36" s="741"/>
      <c r="AY36" s="740">
        <f t="shared" si="263"/>
        <v>0</v>
      </c>
      <c r="AZ36" s="741"/>
      <c r="BA36" s="740">
        <f t="shared" si="264"/>
        <v>0</v>
      </c>
      <c r="BB36" s="741"/>
      <c r="BC36" s="740">
        <f t="shared" si="265"/>
        <v>0</v>
      </c>
      <c r="BD36" s="741"/>
      <c r="BE36" s="740">
        <f t="shared" si="266"/>
        <v>0</v>
      </c>
      <c r="BF36" s="741"/>
      <c r="BG36" s="740">
        <f t="shared" si="267"/>
        <v>0</v>
      </c>
      <c r="BH36" s="741"/>
      <c r="BI36" s="740">
        <f t="shared" si="268"/>
        <v>0</v>
      </c>
      <c r="BJ36" s="741"/>
      <c r="BK36" s="743">
        <f t="shared" si="346"/>
        <v>0</v>
      </c>
      <c r="BL36" s="744">
        <f t="shared" si="270"/>
        <v>0</v>
      </c>
      <c r="BM36" s="745">
        <v>12</v>
      </c>
      <c r="BN36" s="746">
        <f t="shared" si="271"/>
        <v>0</v>
      </c>
      <c r="BO36" s="747"/>
      <c r="BP36" s="741"/>
      <c r="BQ36" s="746">
        <f t="shared" si="272"/>
        <v>0</v>
      </c>
      <c r="BR36" s="746">
        <f t="shared" si="273"/>
        <v>0</v>
      </c>
      <c r="BS36" s="746">
        <f t="shared" si="274"/>
        <v>0</v>
      </c>
      <c r="BU36" s="1044"/>
      <c r="BV36" s="735" t="s">
        <v>860</v>
      </c>
      <c r="BW36" s="778">
        <v>1</v>
      </c>
      <c r="BX36" s="737">
        <v>7456</v>
      </c>
      <c r="BY36" s="738">
        <f t="shared" si="275"/>
        <v>7456</v>
      </c>
      <c r="BZ36" s="739">
        <f t="shared" si="276"/>
        <v>7456</v>
      </c>
      <c r="CA36" s="740">
        <f t="shared" si="277"/>
        <v>0</v>
      </c>
      <c r="CB36" s="741"/>
      <c r="CC36" s="740">
        <f t="shared" si="277"/>
        <v>0</v>
      </c>
      <c r="CD36" s="741"/>
      <c r="CE36" s="740">
        <f t="shared" si="278"/>
        <v>0</v>
      </c>
      <c r="CF36" s="741"/>
      <c r="CG36" s="740">
        <f t="shared" si="279"/>
        <v>0</v>
      </c>
      <c r="CH36" s="741"/>
      <c r="CI36" s="740">
        <f t="shared" si="280"/>
        <v>0</v>
      </c>
      <c r="CJ36" s="741"/>
      <c r="CK36" s="740">
        <f t="shared" si="281"/>
        <v>0</v>
      </c>
      <c r="CL36" s="741">
        <v>0</v>
      </c>
      <c r="CM36" s="740">
        <f t="shared" si="282"/>
        <v>30</v>
      </c>
      <c r="CN36" s="741">
        <v>2236.8000000000002</v>
      </c>
      <c r="CO36" s="740">
        <f t="shared" si="283"/>
        <v>0</v>
      </c>
      <c r="CP36" s="741"/>
      <c r="CQ36" s="740">
        <f t="shared" si="284"/>
        <v>0</v>
      </c>
      <c r="CR36" s="741"/>
      <c r="CS36" s="740">
        <f t="shared" si="285"/>
        <v>0</v>
      </c>
      <c r="CT36" s="741"/>
      <c r="CU36" s="743">
        <f t="shared" si="286"/>
        <v>5556.2</v>
      </c>
      <c r="CV36" s="744">
        <f t="shared" si="287"/>
        <v>15249</v>
      </c>
      <c r="CW36" s="745">
        <v>12</v>
      </c>
      <c r="CX36" s="746">
        <f t="shared" si="288"/>
        <v>182988</v>
      </c>
      <c r="CY36" s="747"/>
      <c r="CZ36" s="741"/>
      <c r="DA36" s="746">
        <f t="shared" si="289"/>
        <v>182988</v>
      </c>
      <c r="DB36" s="746">
        <f t="shared" si="290"/>
        <v>55262.38</v>
      </c>
      <c r="DC36" s="746">
        <f t="shared" si="291"/>
        <v>238250.38</v>
      </c>
      <c r="DD36" s="750"/>
      <c r="DE36" s="1044"/>
      <c r="DF36" s="735" t="s">
        <v>860</v>
      </c>
      <c r="DG36" s="757"/>
      <c r="DH36" s="737">
        <v>7456</v>
      </c>
      <c r="DI36" s="738">
        <f t="shared" si="292"/>
        <v>7456</v>
      </c>
      <c r="DJ36" s="739">
        <f t="shared" si="293"/>
        <v>0</v>
      </c>
      <c r="DK36" s="740">
        <f t="shared" si="294"/>
        <v>0</v>
      </c>
      <c r="DL36" s="741"/>
      <c r="DM36" s="740">
        <f t="shared" si="294"/>
        <v>0</v>
      </c>
      <c r="DN36" s="741"/>
      <c r="DO36" s="740">
        <f t="shared" si="295"/>
        <v>0</v>
      </c>
      <c r="DP36" s="741"/>
      <c r="DQ36" s="740">
        <f t="shared" si="296"/>
        <v>0</v>
      </c>
      <c r="DR36" s="741"/>
      <c r="DS36" s="740">
        <f t="shared" si="297"/>
        <v>0</v>
      </c>
      <c r="DT36" s="741"/>
      <c r="DU36" s="740">
        <f t="shared" si="298"/>
        <v>0</v>
      </c>
      <c r="DV36" s="741"/>
      <c r="DW36" s="740">
        <f t="shared" si="299"/>
        <v>0</v>
      </c>
      <c r="DX36" s="741"/>
      <c r="DY36" s="740">
        <f t="shared" si="300"/>
        <v>0</v>
      </c>
      <c r="DZ36" s="741"/>
      <c r="EA36" s="740">
        <f t="shared" si="301"/>
        <v>0</v>
      </c>
      <c r="EB36" s="741"/>
      <c r="EC36" s="740">
        <f t="shared" si="302"/>
        <v>0</v>
      </c>
      <c r="ED36" s="741"/>
      <c r="EE36" s="743">
        <f t="shared" si="303"/>
        <v>0</v>
      </c>
      <c r="EF36" s="744">
        <f t="shared" si="304"/>
        <v>0</v>
      </c>
      <c r="EG36" s="745">
        <v>12</v>
      </c>
      <c r="EH36" s="746">
        <f t="shared" si="305"/>
        <v>0</v>
      </c>
      <c r="EI36" s="747"/>
      <c r="EJ36" s="741"/>
      <c r="EK36" s="746">
        <f t="shared" si="306"/>
        <v>0</v>
      </c>
      <c r="EL36" s="746">
        <f t="shared" si="307"/>
        <v>0</v>
      </c>
      <c r="EM36" s="746">
        <f t="shared" si="308"/>
        <v>0</v>
      </c>
      <c r="EO36" s="1044"/>
      <c r="EP36" s="735" t="s">
        <v>860</v>
      </c>
      <c r="EQ36" s="757"/>
      <c r="ER36" s="737">
        <v>7456</v>
      </c>
      <c r="ES36" s="738">
        <f t="shared" si="309"/>
        <v>7456</v>
      </c>
      <c r="ET36" s="739">
        <f t="shared" si="310"/>
        <v>0</v>
      </c>
      <c r="EU36" s="740">
        <f t="shared" si="311"/>
        <v>0</v>
      </c>
      <c r="EV36" s="741"/>
      <c r="EW36" s="740">
        <f t="shared" si="311"/>
        <v>0</v>
      </c>
      <c r="EX36" s="741"/>
      <c r="EY36" s="740">
        <f t="shared" si="312"/>
        <v>0</v>
      </c>
      <c r="EZ36" s="741"/>
      <c r="FA36" s="740">
        <f t="shared" si="313"/>
        <v>0</v>
      </c>
      <c r="FB36" s="741"/>
      <c r="FC36" s="740">
        <f t="shared" si="314"/>
        <v>0</v>
      </c>
      <c r="FD36" s="741"/>
      <c r="FE36" s="740">
        <f t="shared" si="315"/>
        <v>0</v>
      </c>
      <c r="FF36" s="741"/>
      <c r="FG36" s="740">
        <f t="shared" si="316"/>
        <v>0</v>
      </c>
      <c r="FH36" s="741"/>
      <c r="FI36" s="740">
        <f t="shared" si="317"/>
        <v>0</v>
      </c>
      <c r="FJ36" s="741"/>
      <c r="FK36" s="740">
        <f t="shared" si="318"/>
        <v>0</v>
      </c>
      <c r="FL36" s="741"/>
      <c r="FM36" s="740">
        <f t="shared" si="319"/>
        <v>0</v>
      </c>
      <c r="FN36" s="741"/>
      <c r="FO36" s="743"/>
      <c r="FP36" s="744">
        <f t="shared" si="321"/>
        <v>0</v>
      </c>
      <c r="FQ36" s="745">
        <v>12</v>
      </c>
      <c r="FR36" s="746">
        <f t="shared" si="322"/>
        <v>0</v>
      </c>
      <c r="FS36" s="747"/>
      <c r="FT36" s="741"/>
      <c r="FU36" s="746">
        <f t="shared" si="323"/>
        <v>0</v>
      </c>
      <c r="FV36" s="746">
        <f t="shared" si="324"/>
        <v>0</v>
      </c>
      <c r="FW36" s="746">
        <f t="shared" si="325"/>
        <v>0</v>
      </c>
      <c r="FY36" s="1044"/>
      <c r="FZ36" s="735" t="s">
        <v>860</v>
      </c>
      <c r="GA36" s="737">
        <f t="shared" si="326"/>
        <v>1</v>
      </c>
      <c r="GB36" s="737">
        <v>7456</v>
      </c>
      <c r="GC36" s="738">
        <f t="shared" si="327"/>
        <v>7456</v>
      </c>
      <c r="GD36" s="743">
        <f t="shared" si="328"/>
        <v>7456</v>
      </c>
      <c r="GE36" s="743"/>
      <c r="GF36" s="737">
        <f t="shared" si="329"/>
        <v>0</v>
      </c>
      <c r="GG36" s="743"/>
      <c r="GH36" s="737">
        <f t="shared" si="330"/>
        <v>0</v>
      </c>
      <c r="GI36" s="743"/>
      <c r="GJ36" s="737">
        <f t="shared" si="331"/>
        <v>0</v>
      </c>
      <c r="GK36" s="743"/>
      <c r="GL36" s="737">
        <f t="shared" si="332"/>
        <v>0</v>
      </c>
      <c r="GM36" s="743"/>
      <c r="GN36" s="737">
        <f t="shared" si="333"/>
        <v>0</v>
      </c>
      <c r="GO36" s="743"/>
      <c r="GP36" s="737">
        <f t="shared" si="334"/>
        <v>0</v>
      </c>
      <c r="GQ36" s="743"/>
      <c r="GR36" s="737">
        <f t="shared" si="335"/>
        <v>2236.8000000000002</v>
      </c>
      <c r="GS36" s="743"/>
      <c r="GT36" s="737">
        <f t="shared" si="336"/>
        <v>0</v>
      </c>
      <c r="GU36" s="743"/>
      <c r="GV36" s="737">
        <f t="shared" si="337"/>
        <v>0</v>
      </c>
      <c r="GW36" s="743"/>
      <c r="GX36" s="737">
        <f t="shared" si="338"/>
        <v>0</v>
      </c>
      <c r="GY36" s="743">
        <f t="shared" si="338"/>
        <v>5556.2</v>
      </c>
      <c r="GZ36" s="744">
        <f t="shared" si="339"/>
        <v>15249</v>
      </c>
      <c r="HA36" s="745">
        <v>12</v>
      </c>
      <c r="HB36" s="746">
        <f t="shared" si="340"/>
        <v>182988</v>
      </c>
      <c r="HC36" s="737">
        <f t="shared" si="341"/>
        <v>0</v>
      </c>
      <c r="HD36" s="737">
        <f t="shared" si="341"/>
        <v>0</v>
      </c>
      <c r="HE36" s="746">
        <f t="shared" si="342"/>
        <v>182988</v>
      </c>
      <c r="HF36" s="746">
        <f t="shared" si="343"/>
        <v>55262.38</v>
      </c>
      <c r="HG36" s="746">
        <f t="shared" si="344"/>
        <v>238250.38</v>
      </c>
    </row>
    <row r="37" spans="1:215" ht="15.75" hidden="1" x14ac:dyDescent="0.25">
      <c r="A37" s="1044"/>
      <c r="B37" s="735" t="s">
        <v>861</v>
      </c>
      <c r="C37" s="757">
        <v>1</v>
      </c>
      <c r="D37" s="737">
        <v>7456</v>
      </c>
      <c r="E37" s="738">
        <f t="shared" si="241"/>
        <v>7456</v>
      </c>
      <c r="F37" s="739">
        <f t="shared" si="242"/>
        <v>7456</v>
      </c>
      <c r="G37" s="740">
        <f t="shared" si="243"/>
        <v>0</v>
      </c>
      <c r="H37" s="741"/>
      <c r="I37" s="742">
        <f t="shared" si="243"/>
        <v>0</v>
      </c>
      <c r="J37" s="741"/>
      <c r="K37" s="742">
        <f t="shared" si="244"/>
        <v>0</v>
      </c>
      <c r="L37" s="741"/>
      <c r="M37" s="742">
        <f t="shared" si="245"/>
        <v>23</v>
      </c>
      <c r="N37" s="741">
        <f>D37*23%</f>
        <v>1714.88</v>
      </c>
      <c r="O37" s="742">
        <f t="shared" si="246"/>
        <v>0</v>
      </c>
      <c r="P37" s="741"/>
      <c r="Q37" s="742">
        <f t="shared" si="247"/>
        <v>198</v>
      </c>
      <c r="R37" s="741">
        <f>D37*198%</f>
        <v>14762.88</v>
      </c>
      <c r="S37" s="742">
        <f t="shared" si="248"/>
        <v>30</v>
      </c>
      <c r="T37" s="741">
        <f t="shared" si="345"/>
        <v>2236.8000000000002</v>
      </c>
      <c r="U37" s="742">
        <f t="shared" si="249"/>
        <v>0</v>
      </c>
      <c r="V37" s="741"/>
      <c r="W37" s="742">
        <f t="shared" si="250"/>
        <v>0</v>
      </c>
      <c r="X37" s="741"/>
      <c r="Y37" s="742">
        <f t="shared" si="251"/>
        <v>0</v>
      </c>
      <c r="Z37" s="741"/>
      <c r="AA37" s="743">
        <f t="shared" si="252"/>
        <v>0</v>
      </c>
      <c r="AB37" s="744">
        <f t="shared" si="253"/>
        <v>26170.560000000001</v>
      </c>
      <c r="AC37" s="745">
        <v>12</v>
      </c>
      <c r="AD37" s="746">
        <f t="shared" si="254"/>
        <v>314046.71999999997</v>
      </c>
      <c r="AE37" s="747"/>
      <c r="AF37" s="741"/>
      <c r="AG37" s="746">
        <f t="shared" si="255"/>
        <v>314046.71999999997</v>
      </c>
      <c r="AH37" s="746">
        <f t="shared" si="256"/>
        <v>94842.11</v>
      </c>
      <c r="AI37" s="746">
        <f t="shared" si="257"/>
        <v>408888.83</v>
      </c>
      <c r="AK37" s="1044"/>
      <c r="AL37" s="735" t="s">
        <v>861</v>
      </c>
      <c r="AM37" s="757"/>
      <c r="AN37" s="737">
        <v>7456</v>
      </c>
      <c r="AO37" s="738">
        <f t="shared" si="258"/>
        <v>7456</v>
      </c>
      <c r="AP37" s="739">
        <f t="shared" si="259"/>
        <v>0</v>
      </c>
      <c r="AQ37" s="740">
        <f t="shared" si="260"/>
        <v>0</v>
      </c>
      <c r="AR37" s="741"/>
      <c r="AS37" s="740">
        <f t="shared" si="260"/>
        <v>0</v>
      </c>
      <c r="AT37" s="741"/>
      <c r="AU37" s="740">
        <f t="shared" si="261"/>
        <v>0</v>
      </c>
      <c r="AV37" s="741"/>
      <c r="AW37" s="740">
        <f t="shared" si="262"/>
        <v>0</v>
      </c>
      <c r="AX37" s="741"/>
      <c r="AY37" s="740">
        <f t="shared" si="263"/>
        <v>0</v>
      </c>
      <c r="AZ37" s="741"/>
      <c r="BA37" s="740">
        <f t="shared" si="264"/>
        <v>0</v>
      </c>
      <c r="BB37" s="741"/>
      <c r="BC37" s="740">
        <f t="shared" si="265"/>
        <v>0</v>
      </c>
      <c r="BD37" s="741"/>
      <c r="BE37" s="740">
        <f t="shared" si="266"/>
        <v>0</v>
      </c>
      <c r="BF37" s="741"/>
      <c r="BG37" s="740">
        <f t="shared" si="267"/>
        <v>0</v>
      </c>
      <c r="BH37" s="741"/>
      <c r="BI37" s="740">
        <f t="shared" si="268"/>
        <v>0</v>
      </c>
      <c r="BJ37" s="741"/>
      <c r="BK37" s="743">
        <f t="shared" si="346"/>
        <v>0</v>
      </c>
      <c r="BL37" s="744">
        <f t="shared" si="270"/>
        <v>0</v>
      </c>
      <c r="BM37" s="745">
        <v>12</v>
      </c>
      <c r="BN37" s="746">
        <f t="shared" si="271"/>
        <v>0</v>
      </c>
      <c r="BO37" s="747"/>
      <c r="BP37" s="741"/>
      <c r="BQ37" s="746">
        <f t="shared" si="272"/>
        <v>0</v>
      </c>
      <c r="BR37" s="746">
        <f t="shared" si="273"/>
        <v>0</v>
      </c>
      <c r="BS37" s="746">
        <f t="shared" si="274"/>
        <v>0</v>
      </c>
      <c r="BU37" s="1044"/>
      <c r="BV37" s="735" t="s">
        <v>861</v>
      </c>
      <c r="BW37" s="757"/>
      <c r="BX37" s="737">
        <v>7456</v>
      </c>
      <c r="BY37" s="738">
        <f t="shared" si="275"/>
        <v>7456</v>
      </c>
      <c r="BZ37" s="739">
        <f t="shared" si="276"/>
        <v>0</v>
      </c>
      <c r="CA37" s="740">
        <f t="shared" si="277"/>
        <v>0</v>
      </c>
      <c r="CB37" s="741"/>
      <c r="CC37" s="740">
        <f t="shared" si="277"/>
        <v>0</v>
      </c>
      <c r="CD37" s="741"/>
      <c r="CE37" s="740">
        <f t="shared" si="278"/>
        <v>0</v>
      </c>
      <c r="CF37" s="741"/>
      <c r="CG37" s="740">
        <f t="shared" si="279"/>
        <v>0</v>
      </c>
      <c r="CH37" s="741"/>
      <c r="CI37" s="740">
        <f t="shared" si="280"/>
        <v>0</v>
      </c>
      <c r="CJ37" s="741"/>
      <c r="CK37" s="740">
        <f t="shared" si="281"/>
        <v>0</v>
      </c>
      <c r="CL37" s="741"/>
      <c r="CM37" s="740">
        <f t="shared" si="282"/>
        <v>0</v>
      </c>
      <c r="CN37" s="741"/>
      <c r="CO37" s="740">
        <f t="shared" si="283"/>
        <v>0</v>
      </c>
      <c r="CP37" s="741"/>
      <c r="CQ37" s="740">
        <f t="shared" si="284"/>
        <v>0</v>
      </c>
      <c r="CR37" s="741"/>
      <c r="CS37" s="740">
        <f t="shared" si="285"/>
        <v>0</v>
      </c>
      <c r="CT37" s="741"/>
      <c r="CU37" s="743">
        <f t="shared" si="286"/>
        <v>0</v>
      </c>
      <c r="CV37" s="744">
        <f t="shared" si="287"/>
        <v>0</v>
      </c>
      <c r="CW37" s="745">
        <v>12</v>
      </c>
      <c r="CX37" s="746">
        <f t="shared" si="288"/>
        <v>0</v>
      </c>
      <c r="CY37" s="747"/>
      <c r="CZ37" s="741"/>
      <c r="DA37" s="746">
        <f t="shared" si="289"/>
        <v>0</v>
      </c>
      <c r="DB37" s="746">
        <f t="shared" si="290"/>
        <v>0</v>
      </c>
      <c r="DC37" s="746">
        <f t="shared" si="291"/>
        <v>0</v>
      </c>
      <c r="DD37" s="750"/>
      <c r="DE37" s="1044"/>
      <c r="DF37" s="735" t="s">
        <v>861</v>
      </c>
      <c r="DG37" s="757">
        <v>0.5</v>
      </c>
      <c r="DH37" s="737">
        <v>7456</v>
      </c>
      <c r="DI37" s="738">
        <f t="shared" si="292"/>
        <v>7456</v>
      </c>
      <c r="DJ37" s="739">
        <f t="shared" si="293"/>
        <v>3728</v>
      </c>
      <c r="DK37" s="740">
        <f t="shared" si="294"/>
        <v>0</v>
      </c>
      <c r="DL37" s="741"/>
      <c r="DM37" s="740">
        <f t="shared" si="294"/>
        <v>0</v>
      </c>
      <c r="DN37" s="741"/>
      <c r="DO37" s="740">
        <f t="shared" si="295"/>
        <v>0</v>
      </c>
      <c r="DP37" s="741"/>
      <c r="DQ37" s="740">
        <f t="shared" si="296"/>
        <v>0</v>
      </c>
      <c r="DR37" s="741"/>
      <c r="DS37" s="740">
        <f t="shared" si="297"/>
        <v>0</v>
      </c>
      <c r="DT37" s="741"/>
      <c r="DU37" s="740">
        <f t="shared" si="298"/>
        <v>0</v>
      </c>
      <c r="DV37" s="741"/>
      <c r="DW37" s="740">
        <f t="shared" si="299"/>
        <v>10</v>
      </c>
      <c r="DX37" s="741">
        <v>372.8</v>
      </c>
      <c r="DY37" s="740">
        <f t="shared" si="300"/>
        <v>0</v>
      </c>
      <c r="DZ37" s="741"/>
      <c r="EA37" s="740">
        <f t="shared" si="301"/>
        <v>0</v>
      </c>
      <c r="EB37" s="741"/>
      <c r="EC37" s="740">
        <f t="shared" si="302"/>
        <v>0</v>
      </c>
      <c r="ED37" s="741"/>
      <c r="EE37" s="743">
        <f t="shared" si="303"/>
        <v>3528.7</v>
      </c>
      <c r="EF37" s="744">
        <f t="shared" si="304"/>
        <v>7629.5</v>
      </c>
      <c r="EG37" s="745">
        <v>12</v>
      </c>
      <c r="EH37" s="746">
        <f t="shared" si="305"/>
        <v>91554</v>
      </c>
      <c r="EI37" s="747"/>
      <c r="EJ37" s="741"/>
      <c r="EK37" s="746">
        <f t="shared" si="306"/>
        <v>91554</v>
      </c>
      <c r="EL37" s="746">
        <f t="shared" si="307"/>
        <v>27649.31</v>
      </c>
      <c r="EM37" s="746">
        <f t="shared" si="308"/>
        <v>119203.31</v>
      </c>
      <c r="EO37" s="1044"/>
      <c r="EP37" s="735" t="s">
        <v>861</v>
      </c>
      <c r="EQ37" s="737">
        <v>0.5</v>
      </c>
      <c r="ER37" s="737">
        <v>7456</v>
      </c>
      <c r="ES37" s="738">
        <f t="shared" si="309"/>
        <v>7456</v>
      </c>
      <c r="ET37" s="739">
        <f t="shared" si="310"/>
        <v>3728</v>
      </c>
      <c r="EU37" s="740">
        <f t="shared" si="311"/>
        <v>0</v>
      </c>
      <c r="EV37" s="741"/>
      <c r="EW37" s="740">
        <f t="shared" si="311"/>
        <v>0</v>
      </c>
      <c r="EX37" s="741"/>
      <c r="EY37" s="740">
        <f t="shared" si="312"/>
        <v>0</v>
      </c>
      <c r="EZ37" s="741"/>
      <c r="FA37" s="740">
        <f t="shared" si="313"/>
        <v>0</v>
      </c>
      <c r="FB37" s="741"/>
      <c r="FC37" s="740">
        <f t="shared" si="314"/>
        <v>0</v>
      </c>
      <c r="FD37" s="741"/>
      <c r="FE37" s="740">
        <f t="shared" si="315"/>
        <v>200</v>
      </c>
      <c r="FF37" s="741">
        <v>7456</v>
      </c>
      <c r="FG37" s="740">
        <f t="shared" si="316"/>
        <v>0</v>
      </c>
      <c r="FH37" s="741"/>
      <c r="FI37" s="740">
        <f t="shared" si="317"/>
        <v>0</v>
      </c>
      <c r="FJ37" s="741"/>
      <c r="FK37" s="740">
        <f t="shared" si="318"/>
        <v>0</v>
      </c>
      <c r="FL37" s="741"/>
      <c r="FM37" s="740">
        <f t="shared" si="319"/>
        <v>0</v>
      </c>
      <c r="FN37" s="741"/>
      <c r="FO37" s="743">
        <f t="shared" ref="FO37" si="347">IF(((SUM(ET37:FN37))&gt;(15279*EQ37)),0,((15279*EQ37)-(SUM(ET37:FN37))))</f>
        <v>0</v>
      </c>
      <c r="FP37" s="744">
        <f t="shared" si="321"/>
        <v>11184</v>
      </c>
      <c r="FQ37" s="745">
        <v>12</v>
      </c>
      <c r="FR37" s="746">
        <f t="shared" si="322"/>
        <v>134208</v>
      </c>
      <c r="FS37" s="747"/>
      <c r="FT37" s="741"/>
      <c r="FU37" s="746">
        <f t="shared" si="323"/>
        <v>134208</v>
      </c>
      <c r="FV37" s="746">
        <f t="shared" si="324"/>
        <v>40530.82</v>
      </c>
      <c r="FW37" s="746">
        <f t="shared" si="325"/>
        <v>174738.82</v>
      </c>
      <c r="FY37" s="1044"/>
      <c r="FZ37" s="735" t="s">
        <v>861</v>
      </c>
      <c r="GA37" s="737">
        <f t="shared" si="326"/>
        <v>2</v>
      </c>
      <c r="GB37" s="737">
        <v>7456</v>
      </c>
      <c r="GC37" s="738">
        <f t="shared" si="327"/>
        <v>7456</v>
      </c>
      <c r="GD37" s="743">
        <f t="shared" si="328"/>
        <v>14912</v>
      </c>
      <c r="GE37" s="743"/>
      <c r="GF37" s="737">
        <f t="shared" si="329"/>
        <v>0</v>
      </c>
      <c r="GG37" s="743"/>
      <c r="GH37" s="737">
        <f t="shared" si="330"/>
        <v>0</v>
      </c>
      <c r="GI37" s="743"/>
      <c r="GJ37" s="737">
        <f t="shared" si="331"/>
        <v>0</v>
      </c>
      <c r="GK37" s="743"/>
      <c r="GL37" s="737">
        <f t="shared" si="332"/>
        <v>1714.88</v>
      </c>
      <c r="GM37" s="743"/>
      <c r="GN37" s="737">
        <f t="shared" si="333"/>
        <v>0</v>
      </c>
      <c r="GO37" s="743"/>
      <c r="GP37" s="737">
        <f t="shared" si="334"/>
        <v>22218.880000000001</v>
      </c>
      <c r="GQ37" s="743"/>
      <c r="GR37" s="737">
        <f t="shared" si="335"/>
        <v>2609.6</v>
      </c>
      <c r="GS37" s="743"/>
      <c r="GT37" s="737">
        <f t="shared" si="336"/>
        <v>0</v>
      </c>
      <c r="GU37" s="743"/>
      <c r="GV37" s="737">
        <f t="shared" si="337"/>
        <v>0</v>
      </c>
      <c r="GW37" s="743"/>
      <c r="GX37" s="737">
        <f t="shared" si="338"/>
        <v>0</v>
      </c>
      <c r="GY37" s="743">
        <f t="shared" si="338"/>
        <v>3528.7</v>
      </c>
      <c r="GZ37" s="744">
        <f t="shared" si="339"/>
        <v>44984.06</v>
      </c>
      <c r="HA37" s="745">
        <v>12</v>
      </c>
      <c r="HB37" s="746">
        <f t="shared" si="340"/>
        <v>539808.72</v>
      </c>
      <c r="HC37" s="737">
        <f t="shared" si="341"/>
        <v>0</v>
      </c>
      <c r="HD37" s="737">
        <f t="shared" si="341"/>
        <v>0</v>
      </c>
      <c r="HE37" s="746">
        <f t="shared" si="342"/>
        <v>539808.72</v>
      </c>
      <c r="HF37" s="746">
        <f t="shared" si="343"/>
        <v>163022.23000000001</v>
      </c>
      <c r="HG37" s="746">
        <f t="shared" si="344"/>
        <v>702830.95</v>
      </c>
    </row>
    <row r="38" spans="1:215" ht="15.75" hidden="1" x14ac:dyDescent="0.25">
      <c r="A38" s="1044"/>
      <c r="B38" s="735" t="s">
        <v>862</v>
      </c>
      <c r="C38" s="757"/>
      <c r="D38" s="737">
        <v>6767</v>
      </c>
      <c r="E38" s="738">
        <f t="shared" si="241"/>
        <v>6767</v>
      </c>
      <c r="F38" s="739">
        <f t="shared" si="242"/>
        <v>0</v>
      </c>
      <c r="G38" s="740">
        <f t="shared" si="243"/>
        <v>0</v>
      </c>
      <c r="H38" s="741"/>
      <c r="I38" s="742">
        <f t="shared" si="243"/>
        <v>0</v>
      </c>
      <c r="J38" s="741"/>
      <c r="K38" s="742">
        <f t="shared" si="244"/>
        <v>0</v>
      </c>
      <c r="L38" s="741"/>
      <c r="M38" s="742">
        <f t="shared" si="245"/>
        <v>0</v>
      </c>
      <c r="N38" s="741">
        <f>D38*23%</f>
        <v>1556.41</v>
      </c>
      <c r="O38" s="742">
        <f t="shared" si="246"/>
        <v>0</v>
      </c>
      <c r="P38" s="741"/>
      <c r="Q38" s="742">
        <f t="shared" si="247"/>
        <v>0</v>
      </c>
      <c r="R38" s="741">
        <f>D38*198%</f>
        <v>13398.66</v>
      </c>
      <c r="S38" s="742">
        <f t="shared" si="248"/>
        <v>0</v>
      </c>
      <c r="T38" s="741">
        <f t="shared" si="345"/>
        <v>0</v>
      </c>
      <c r="U38" s="742">
        <f t="shared" si="249"/>
        <v>0</v>
      </c>
      <c r="V38" s="741"/>
      <c r="W38" s="742">
        <f t="shared" si="250"/>
        <v>0</v>
      </c>
      <c r="X38" s="741"/>
      <c r="Y38" s="742">
        <f t="shared" si="251"/>
        <v>0</v>
      </c>
      <c r="Z38" s="741"/>
      <c r="AA38" s="743">
        <f t="shared" si="252"/>
        <v>0</v>
      </c>
      <c r="AB38" s="744">
        <f t="shared" si="253"/>
        <v>14955.07</v>
      </c>
      <c r="AC38" s="745">
        <v>12</v>
      </c>
      <c r="AD38" s="746">
        <f t="shared" si="254"/>
        <v>179460.84</v>
      </c>
      <c r="AE38" s="747"/>
      <c r="AF38" s="741"/>
      <c r="AG38" s="746">
        <f t="shared" si="255"/>
        <v>179460.84</v>
      </c>
      <c r="AH38" s="746">
        <f t="shared" si="256"/>
        <v>54197.17</v>
      </c>
      <c r="AI38" s="746">
        <f t="shared" si="257"/>
        <v>233658.01</v>
      </c>
      <c r="AK38" s="1044"/>
      <c r="AL38" s="735" t="s">
        <v>862</v>
      </c>
      <c r="AM38" s="757"/>
      <c r="AN38" s="737">
        <v>6767</v>
      </c>
      <c r="AO38" s="738">
        <f t="shared" si="258"/>
        <v>6767</v>
      </c>
      <c r="AP38" s="739">
        <f t="shared" si="259"/>
        <v>0</v>
      </c>
      <c r="AQ38" s="740">
        <f t="shared" si="260"/>
        <v>0</v>
      </c>
      <c r="AR38" s="741"/>
      <c r="AS38" s="740">
        <f t="shared" si="260"/>
        <v>0</v>
      </c>
      <c r="AT38" s="741"/>
      <c r="AU38" s="740">
        <f t="shared" si="261"/>
        <v>0</v>
      </c>
      <c r="AV38" s="741"/>
      <c r="AW38" s="740">
        <f t="shared" si="262"/>
        <v>0</v>
      </c>
      <c r="AX38" s="741"/>
      <c r="AY38" s="740">
        <f t="shared" si="263"/>
        <v>0</v>
      </c>
      <c r="AZ38" s="741"/>
      <c r="BA38" s="740">
        <f t="shared" si="264"/>
        <v>0</v>
      </c>
      <c r="BB38" s="741"/>
      <c r="BC38" s="740">
        <f t="shared" si="265"/>
        <v>0</v>
      </c>
      <c r="BD38" s="741"/>
      <c r="BE38" s="740">
        <f t="shared" si="266"/>
        <v>0</v>
      </c>
      <c r="BF38" s="741"/>
      <c r="BG38" s="740">
        <f t="shared" si="267"/>
        <v>0</v>
      </c>
      <c r="BH38" s="741"/>
      <c r="BI38" s="740">
        <f t="shared" si="268"/>
        <v>0</v>
      </c>
      <c r="BJ38" s="741"/>
      <c r="BK38" s="743">
        <f t="shared" si="346"/>
        <v>0</v>
      </c>
      <c r="BL38" s="744">
        <f t="shared" si="270"/>
        <v>0</v>
      </c>
      <c r="BM38" s="745">
        <v>12</v>
      </c>
      <c r="BN38" s="746">
        <f t="shared" si="271"/>
        <v>0</v>
      </c>
      <c r="BO38" s="747"/>
      <c r="BP38" s="741"/>
      <c r="BQ38" s="746">
        <f t="shared" si="272"/>
        <v>0</v>
      </c>
      <c r="BR38" s="746">
        <f t="shared" si="273"/>
        <v>0</v>
      </c>
      <c r="BS38" s="746">
        <f t="shared" si="274"/>
        <v>0</v>
      </c>
      <c r="BU38" s="1044"/>
      <c r="BV38" s="735" t="s">
        <v>862</v>
      </c>
      <c r="BW38" s="778">
        <v>1</v>
      </c>
      <c r="BX38" s="737">
        <v>6767</v>
      </c>
      <c r="BY38" s="738">
        <f t="shared" si="275"/>
        <v>6767</v>
      </c>
      <c r="BZ38" s="739">
        <f t="shared" si="276"/>
        <v>6767</v>
      </c>
      <c r="CA38" s="740">
        <f t="shared" si="277"/>
        <v>0</v>
      </c>
      <c r="CB38" s="741"/>
      <c r="CC38" s="740">
        <f t="shared" si="277"/>
        <v>0</v>
      </c>
      <c r="CD38" s="741"/>
      <c r="CE38" s="740">
        <f t="shared" si="278"/>
        <v>0</v>
      </c>
      <c r="CF38" s="741"/>
      <c r="CG38" s="740">
        <f t="shared" si="279"/>
        <v>0</v>
      </c>
      <c r="CH38" s="741"/>
      <c r="CI38" s="740">
        <f t="shared" si="280"/>
        <v>0</v>
      </c>
      <c r="CJ38" s="741"/>
      <c r="CK38" s="740">
        <f t="shared" si="281"/>
        <v>0</v>
      </c>
      <c r="CL38" s="741">
        <v>0</v>
      </c>
      <c r="CM38" s="740">
        <f t="shared" si="282"/>
        <v>10</v>
      </c>
      <c r="CN38" s="741">
        <v>676.7</v>
      </c>
      <c r="CO38" s="740">
        <f t="shared" si="283"/>
        <v>0</v>
      </c>
      <c r="CP38" s="741"/>
      <c r="CQ38" s="740">
        <f t="shared" si="284"/>
        <v>0</v>
      </c>
      <c r="CR38" s="741"/>
      <c r="CS38" s="740">
        <f t="shared" si="285"/>
        <v>0</v>
      </c>
      <c r="CT38" s="741"/>
      <c r="CU38" s="743">
        <f t="shared" si="286"/>
        <v>7825.3</v>
      </c>
      <c r="CV38" s="744">
        <f t="shared" si="287"/>
        <v>15269</v>
      </c>
      <c r="CW38" s="745">
        <v>12</v>
      </c>
      <c r="CX38" s="746">
        <f t="shared" si="288"/>
        <v>183228</v>
      </c>
      <c r="CY38" s="747"/>
      <c r="CZ38" s="741"/>
      <c r="DA38" s="746">
        <f t="shared" si="289"/>
        <v>183228</v>
      </c>
      <c r="DB38" s="746">
        <f t="shared" si="290"/>
        <v>55334.86</v>
      </c>
      <c r="DC38" s="746">
        <f t="shared" si="291"/>
        <v>238562.86</v>
      </c>
      <c r="DD38" s="750"/>
      <c r="DE38" s="1044"/>
      <c r="DF38" s="735" t="s">
        <v>862</v>
      </c>
      <c r="DG38" s="757"/>
      <c r="DH38" s="737">
        <v>6767</v>
      </c>
      <c r="DI38" s="738">
        <f t="shared" si="292"/>
        <v>6767</v>
      </c>
      <c r="DJ38" s="739">
        <f t="shared" si="293"/>
        <v>0</v>
      </c>
      <c r="DK38" s="740">
        <f t="shared" si="294"/>
        <v>0</v>
      </c>
      <c r="DL38" s="741"/>
      <c r="DM38" s="740">
        <f t="shared" si="294"/>
        <v>0</v>
      </c>
      <c r="DN38" s="741"/>
      <c r="DO38" s="740">
        <f t="shared" si="295"/>
        <v>0</v>
      </c>
      <c r="DP38" s="741"/>
      <c r="DQ38" s="740">
        <f t="shared" si="296"/>
        <v>0</v>
      </c>
      <c r="DR38" s="741"/>
      <c r="DS38" s="740">
        <f t="shared" si="297"/>
        <v>0</v>
      </c>
      <c r="DT38" s="741"/>
      <c r="DU38" s="740">
        <f t="shared" si="298"/>
        <v>0</v>
      </c>
      <c r="DV38" s="741"/>
      <c r="DW38" s="740">
        <f t="shared" si="299"/>
        <v>0</v>
      </c>
      <c r="DX38" s="741"/>
      <c r="DY38" s="740">
        <f t="shared" si="300"/>
        <v>0</v>
      </c>
      <c r="DZ38" s="741"/>
      <c r="EA38" s="740">
        <f t="shared" si="301"/>
        <v>0</v>
      </c>
      <c r="EB38" s="741"/>
      <c r="EC38" s="740">
        <f t="shared" si="302"/>
        <v>0</v>
      </c>
      <c r="ED38" s="741"/>
      <c r="EE38" s="743">
        <f t="shared" si="303"/>
        <v>0</v>
      </c>
      <c r="EF38" s="744">
        <f t="shared" si="304"/>
        <v>0</v>
      </c>
      <c r="EG38" s="745">
        <v>12</v>
      </c>
      <c r="EH38" s="746">
        <f t="shared" si="305"/>
        <v>0</v>
      </c>
      <c r="EI38" s="747"/>
      <c r="EJ38" s="741"/>
      <c r="EK38" s="746">
        <f t="shared" si="306"/>
        <v>0</v>
      </c>
      <c r="EL38" s="746">
        <f t="shared" si="307"/>
        <v>0</v>
      </c>
      <c r="EM38" s="746">
        <f t="shared" si="308"/>
        <v>0</v>
      </c>
      <c r="EO38" s="1044"/>
      <c r="EP38" s="735" t="s">
        <v>862</v>
      </c>
      <c r="EQ38" s="757"/>
      <c r="ER38" s="737">
        <v>6767</v>
      </c>
      <c r="ES38" s="738">
        <f t="shared" si="309"/>
        <v>6767</v>
      </c>
      <c r="ET38" s="739">
        <f t="shared" si="310"/>
        <v>0</v>
      </c>
      <c r="EU38" s="740">
        <f t="shared" si="311"/>
        <v>0</v>
      </c>
      <c r="EV38" s="741"/>
      <c r="EW38" s="740">
        <f t="shared" si="311"/>
        <v>0</v>
      </c>
      <c r="EX38" s="741"/>
      <c r="EY38" s="740">
        <f t="shared" si="312"/>
        <v>0</v>
      </c>
      <c r="EZ38" s="741"/>
      <c r="FA38" s="740">
        <f t="shared" si="313"/>
        <v>0</v>
      </c>
      <c r="FB38" s="741"/>
      <c r="FC38" s="740">
        <f t="shared" si="314"/>
        <v>0</v>
      </c>
      <c r="FD38" s="741"/>
      <c r="FE38" s="740">
        <f t="shared" si="315"/>
        <v>0</v>
      </c>
      <c r="FF38" s="741"/>
      <c r="FG38" s="740">
        <f t="shared" si="316"/>
        <v>0</v>
      </c>
      <c r="FH38" s="741"/>
      <c r="FI38" s="740">
        <f t="shared" si="317"/>
        <v>0</v>
      </c>
      <c r="FJ38" s="741"/>
      <c r="FK38" s="740">
        <f t="shared" si="318"/>
        <v>0</v>
      </c>
      <c r="FL38" s="741"/>
      <c r="FM38" s="740">
        <f t="shared" si="319"/>
        <v>0</v>
      </c>
      <c r="FN38" s="741"/>
      <c r="FO38" s="743"/>
      <c r="FP38" s="744">
        <f t="shared" si="321"/>
        <v>0</v>
      </c>
      <c r="FQ38" s="745">
        <v>12</v>
      </c>
      <c r="FR38" s="746">
        <f t="shared" si="322"/>
        <v>0</v>
      </c>
      <c r="FS38" s="747"/>
      <c r="FT38" s="741"/>
      <c r="FU38" s="746">
        <f t="shared" si="323"/>
        <v>0</v>
      </c>
      <c r="FV38" s="746">
        <f t="shared" si="324"/>
        <v>0</v>
      </c>
      <c r="FW38" s="746">
        <f t="shared" si="325"/>
        <v>0</v>
      </c>
      <c r="FY38" s="1044"/>
      <c r="FZ38" s="735" t="s">
        <v>862</v>
      </c>
      <c r="GA38" s="737">
        <f t="shared" si="326"/>
        <v>1</v>
      </c>
      <c r="GB38" s="737">
        <v>6767</v>
      </c>
      <c r="GC38" s="738">
        <f t="shared" si="327"/>
        <v>6767</v>
      </c>
      <c r="GD38" s="743">
        <f t="shared" si="328"/>
        <v>6767</v>
      </c>
      <c r="GE38" s="743"/>
      <c r="GF38" s="737">
        <f t="shared" si="329"/>
        <v>0</v>
      </c>
      <c r="GG38" s="743"/>
      <c r="GH38" s="737">
        <f t="shared" si="330"/>
        <v>0</v>
      </c>
      <c r="GI38" s="743"/>
      <c r="GJ38" s="737">
        <f t="shared" si="331"/>
        <v>0</v>
      </c>
      <c r="GK38" s="743"/>
      <c r="GL38" s="737">
        <f t="shared" si="332"/>
        <v>1556.41</v>
      </c>
      <c r="GM38" s="743"/>
      <c r="GN38" s="737">
        <f t="shared" si="333"/>
        <v>0</v>
      </c>
      <c r="GO38" s="743"/>
      <c r="GP38" s="737">
        <f t="shared" si="334"/>
        <v>13398.66</v>
      </c>
      <c r="GQ38" s="743"/>
      <c r="GR38" s="737">
        <f t="shared" si="335"/>
        <v>676.7</v>
      </c>
      <c r="GS38" s="743"/>
      <c r="GT38" s="737">
        <f t="shared" si="336"/>
        <v>0</v>
      </c>
      <c r="GU38" s="743"/>
      <c r="GV38" s="737">
        <f t="shared" si="337"/>
        <v>0</v>
      </c>
      <c r="GW38" s="743"/>
      <c r="GX38" s="737">
        <f t="shared" si="338"/>
        <v>0</v>
      </c>
      <c r="GY38" s="743">
        <f t="shared" si="338"/>
        <v>7825.3</v>
      </c>
      <c r="GZ38" s="744">
        <f t="shared" si="339"/>
        <v>30224.07</v>
      </c>
      <c r="HA38" s="745">
        <v>12</v>
      </c>
      <c r="HB38" s="746">
        <f t="shared" si="340"/>
        <v>362688.84</v>
      </c>
      <c r="HC38" s="737">
        <f t="shared" si="341"/>
        <v>0</v>
      </c>
      <c r="HD38" s="737">
        <f t="shared" si="341"/>
        <v>0</v>
      </c>
      <c r="HE38" s="746">
        <f t="shared" si="342"/>
        <v>362688.84</v>
      </c>
      <c r="HF38" s="746">
        <f t="shared" si="343"/>
        <v>109532.03</v>
      </c>
      <c r="HG38" s="746">
        <f t="shared" si="344"/>
        <v>472220.87</v>
      </c>
    </row>
    <row r="39" spans="1:215" ht="15.75" hidden="1" x14ac:dyDescent="0.25">
      <c r="A39" s="1044"/>
      <c r="B39" s="755" t="s">
        <v>681</v>
      </c>
      <c r="C39" s="757"/>
      <c r="D39" s="737">
        <v>6449</v>
      </c>
      <c r="E39" s="738">
        <f t="shared" si="241"/>
        <v>6449</v>
      </c>
      <c r="F39" s="739">
        <f t="shared" si="242"/>
        <v>0</v>
      </c>
      <c r="G39" s="740">
        <f t="shared" si="243"/>
        <v>0</v>
      </c>
      <c r="H39" s="741"/>
      <c r="I39" s="742">
        <f t="shared" si="243"/>
        <v>0</v>
      </c>
      <c r="J39" s="741"/>
      <c r="K39" s="742">
        <f t="shared" si="244"/>
        <v>0</v>
      </c>
      <c r="L39" s="741"/>
      <c r="M39" s="742">
        <f t="shared" si="245"/>
        <v>0</v>
      </c>
      <c r="N39" s="741"/>
      <c r="O39" s="742">
        <f t="shared" si="246"/>
        <v>0</v>
      </c>
      <c r="P39" s="741"/>
      <c r="Q39" s="742">
        <f t="shared" si="247"/>
        <v>0</v>
      </c>
      <c r="R39" s="741"/>
      <c r="S39" s="742">
        <f t="shared" si="248"/>
        <v>0</v>
      </c>
      <c r="T39" s="741"/>
      <c r="U39" s="742">
        <f t="shared" si="249"/>
        <v>0</v>
      </c>
      <c r="V39" s="741"/>
      <c r="W39" s="742">
        <f t="shared" si="250"/>
        <v>0</v>
      </c>
      <c r="X39" s="741"/>
      <c r="Y39" s="742">
        <f t="shared" si="251"/>
        <v>0</v>
      </c>
      <c r="Z39" s="741"/>
      <c r="AA39" s="743">
        <f t="shared" si="252"/>
        <v>0</v>
      </c>
      <c r="AB39" s="744">
        <f t="shared" si="253"/>
        <v>0</v>
      </c>
      <c r="AC39" s="745">
        <v>12</v>
      </c>
      <c r="AD39" s="746">
        <f t="shared" si="254"/>
        <v>0</v>
      </c>
      <c r="AE39" s="747"/>
      <c r="AF39" s="741"/>
      <c r="AG39" s="746">
        <f t="shared" si="255"/>
        <v>0</v>
      </c>
      <c r="AH39" s="746">
        <f t="shared" si="256"/>
        <v>0</v>
      </c>
      <c r="AI39" s="746">
        <f t="shared" si="257"/>
        <v>0</v>
      </c>
      <c r="AK39" s="1044"/>
      <c r="AL39" s="755" t="s">
        <v>681</v>
      </c>
      <c r="AM39" s="748">
        <v>0.5</v>
      </c>
      <c r="AN39" s="737">
        <v>6449</v>
      </c>
      <c r="AO39" s="738">
        <f t="shared" si="258"/>
        <v>6449</v>
      </c>
      <c r="AP39" s="739">
        <f t="shared" si="259"/>
        <v>3224.5</v>
      </c>
      <c r="AQ39" s="740">
        <f t="shared" si="260"/>
        <v>0</v>
      </c>
      <c r="AR39" s="741"/>
      <c r="AS39" s="740">
        <f t="shared" si="260"/>
        <v>0</v>
      </c>
      <c r="AT39" s="741"/>
      <c r="AU39" s="740">
        <f t="shared" si="261"/>
        <v>0</v>
      </c>
      <c r="AV39" s="741"/>
      <c r="AW39" s="740">
        <f t="shared" si="262"/>
        <v>0</v>
      </c>
      <c r="AX39" s="741"/>
      <c r="AY39" s="740">
        <f t="shared" si="263"/>
        <v>0</v>
      </c>
      <c r="AZ39" s="741"/>
      <c r="BA39" s="740">
        <f t="shared" si="264"/>
        <v>160</v>
      </c>
      <c r="BB39" s="741">
        <v>5159.2</v>
      </c>
      <c r="BC39" s="740">
        <f t="shared" si="265"/>
        <v>15</v>
      </c>
      <c r="BD39" s="741">
        <v>483.68</v>
      </c>
      <c r="BE39" s="740">
        <f t="shared" si="266"/>
        <v>0</v>
      </c>
      <c r="BF39" s="741"/>
      <c r="BG39" s="740">
        <f t="shared" si="267"/>
        <v>0</v>
      </c>
      <c r="BH39" s="741"/>
      <c r="BI39" s="740">
        <f t="shared" si="268"/>
        <v>0</v>
      </c>
      <c r="BJ39" s="741"/>
      <c r="BK39" s="743">
        <f t="shared" si="346"/>
        <v>0</v>
      </c>
      <c r="BL39" s="744">
        <f t="shared" si="270"/>
        <v>8867.3799999999992</v>
      </c>
      <c r="BM39" s="745">
        <v>12</v>
      </c>
      <c r="BN39" s="746">
        <f t="shared" si="271"/>
        <v>106408.56</v>
      </c>
      <c r="BO39" s="747"/>
      <c r="BP39" s="741"/>
      <c r="BQ39" s="746">
        <f t="shared" si="272"/>
        <v>106408.56</v>
      </c>
      <c r="BR39" s="746">
        <f t="shared" si="273"/>
        <v>32135.39</v>
      </c>
      <c r="BS39" s="746">
        <f t="shared" si="274"/>
        <v>138543.95000000001</v>
      </c>
      <c r="BU39" s="1044"/>
      <c r="BV39" s="755" t="s">
        <v>681</v>
      </c>
      <c r="BW39" s="757"/>
      <c r="BX39" s="737">
        <v>6449</v>
      </c>
      <c r="BY39" s="738">
        <f t="shared" si="275"/>
        <v>6449</v>
      </c>
      <c r="BZ39" s="739">
        <f t="shared" si="276"/>
        <v>0</v>
      </c>
      <c r="CA39" s="740">
        <f t="shared" si="277"/>
        <v>0</v>
      </c>
      <c r="CB39" s="741"/>
      <c r="CC39" s="740">
        <f t="shared" si="277"/>
        <v>0</v>
      </c>
      <c r="CD39" s="741"/>
      <c r="CE39" s="740">
        <f t="shared" si="278"/>
        <v>0</v>
      </c>
      <c r="CF39" s="741"/>
      <c r="CG39" s="740">
        <f t="shared" si="279"/>
        <v>0</v>
      </c>
      <c r="CH39" s="741"/>
      <c r="CI39" s="740">
        <f t="shared" si="280"/>
        <v>0</v>
      </c>
      <c r="CJ39" s="741"/>
      <c r="CK39" s="740">
        <f t="shared" si="281"/>
        <v>0</v>
      </c>
      <c r="CL39" s="741"/>
      <c r="CM39" s="740">
        <f t="shared" si="282"/>
        <v>0</v>
      </c>
      <c r="CN39" s="741"/>
      <c r="CO39" s="740">
        <f t="shared" si="283"/>
        <v>0</v>
      </c>
      <c r="CP39" s="741"/>
      <c r="CQ39" s="740">
        <f t="shared" si="284"/>
        <v>0</v>
      </c>
      <c r="CR39" s="741"/>
      <c r="CS39" s="740">
        <f t="shared" si="285"/>
        <v>0</v>
      </c>
      <c r="CT39" s="741"/>
      <c r="CU39" s="743">
        <f t="shared" si="286"/>
        <v>0</v>
      </c>
      <c r="CV39" s="744">
        <f t="shared" si="287"/>
        <v>0</v>
      </c>
      <c r="CW39" s="745">
        <v>12</v>
      </c>
      <c r="CX39" s="746">
        <f t="shared" si="288"/>
        <v>0</v>
      </c>
      <c r="CY39" s="747"/>
      <c r="CZ39" s="741"/>
      <c r="DA39" s="746">
        <f t="shared" si="289"/>
        <v>0</v>
      </c>
      <c r="DB39" s="746">
        <f t="shared" si="290"/>
        <v>0</v>
      </c>
      <c r="DC39" s="746">
        <f t="shared" si="291"/>
        <v>0</v>
      </c>
      <c r="DD39" s="750"/>
      <c r="DE39" s="1044"/>
      <c r="DF39" s="755" t="s">
        <v>681</v>
      </c>
      <c r="DG39" s="757"/>
      <c r="DH39" s="737">
        <v>6449</v>
      </c>
      <c r="DI39" s="738">
        <f t="shared" si="292"/>
        <v>6449</v>
      </c>
      <c r="DJ39" s="739">
        <f t="shared" si="293"/>
        <v>0</v>
      </c>
      <c r="DK39" s="740">
        <f t="shared" si="294"/>
        <v>0</v>
      </c>
      <c r="DL39" s="741"/>
      <c r="DM39" s="740">
        <f t="shared" si="294"/>
        <v>0</v>
      </c>
      <c r="DN39" s="741"/>
      <c r="DO39" s="740">
        <f t="shared" si="295"/>
        <v>0</v>
      </c>
      <c r="DP39" s="741"/>
      <c r="DQ39" s="740">
        <f t="shared" si="296"/>
        <v>0</v>
      </c>
      <c r="DR39" s="741"/>
      <c r="DS39" s="740">
        <f t="shared" si="297"/>
        <v>0</v>
      </c>
      <c r="DT39" s="741"/>
      <c r="DU39" s="740">
        <f t="shared" si="298"/>
        <v>0</v>
      </c>
      <c r="DV39" s="741"/>
      <c r="DW39" s="740">
        <f t="shared" si="299"/>
        <v>0</v>
      </c>
      <c r="DX39" s="741"/>
      <c r="DY39" s="740">
        <f t="shared" si="300"/>
        <v>0</v>
      </c>
      <c r="DZ39" s="741"/>
      <c r="EA39" s="740">
        <f t="shared" si="301"/>
        <v>0</v>
      </c>
      <c r="EB39" s="741"/>
      <c r="EC39" s="740">
        <f t="shared" si="302"/>
        <v>0</v>
      </c>
      <c r="ED39" s="741"/>
      <c r="EE39" s="743">
        <f t="shared" si="303"/>
        <v>0</v>
      </c>
      <c r="EF39" s="744">
        <f t="shared" si="304"/>
        <v>0</v>
      </c>
      <c r="EG39" s="745">
        <v>12</v>
      </c>
      <c r="EH39" s="746">
        <f t="shared" si="305"/>
        <v>0</v>
      </c>
      <c r="EI39" s="747"/>
      <c r="EJ39" s="741"/>
      <c r="EK39" s="746">
        <f t="shared" si="306"/>
        <v>0</v>
      </c>
      <c r="EL39" s="746">
        <f t="shared" si="307"/>
        <v>0</v>
      </c>
      <c r="EM39" s="746">
        <f t="shared" si="308"/>
        <v>0</v>
      </c>
      <c r="EO39" s="1044"/>
      <c r="EP39" s="755" t="s">
        <v>681</v>
      </c>
      <c r="EQ39" s="757"/>
      <c r="ER39" s="737">
        <v>6449</v>
      </c>
      <c r="ES39" s="738">
        <f t="shared" si="309"/>
        <v>6449</v>
      </c>
      <c r="ET39" s="739">
        <f t="shared" si="310"/>
        <v>0</v>
      </c>
      <c r="EU39" s="740">
        <f t="shared" si="311"/>
        <v>0</v>
      </c>
      <c r="EV39" s="741"/>
      <c r="EW39" s="740">
        <f t="shared" si="311"/>
        <v>0</v>
      </c>
      <c r="EX39" s="741"/>
      <c r="EY39" s="740">
        <f t="shared" si="312"/>
        <v>0</v>
      </c>
      <c r="EZ39" s="741"/>
      <c r="FA39" s="740">
        <f t="shared" si="313"/>
        <v>0</v>
      </c>
      <c r="FB39" s="741"/>
      <c r="FC39" s="740">
        <f t="shared" si="314"/>
        <v>0</v>
      </c>
      <c r="FD39" s="741"/>
      <c r="FE39" s="740">
        <f t="shared" si="315"/>
        <v>0</v>
      </c>
      <c r="FF39" s="741"/>
      <c r="FG39" s="740">
        <f t="shared" si="316"/>
        <v>0</v>
      </c>
      <c r="FH39" s="741"/>
      <c r="FI39" s="740">
        <f t="shared" si="317"/>
        <v>0</v>
      </c>
      <c r="FJ39" s="741"/>
      <c r="FK39" s="740">
        <f t="shared" si="318"/>
        <v>0</v>
      </c>
      <c r="FL39" s="741"/>
      <c r="FM39" s="740">
        <f t="shared" si="319"/>
        <v>0</v>
      </c>
      <c r="FN39" s="741"/>
      <c r="FO39" s="743"/>
      <c r="FP39" s="744">
        <f t="shared" si="321"/>
        <v>0</v>
      </c>
      <c r="FQ39" s="745">
        <v>12</v>
      </c>
      <c r="FR39" s="746">
        <f t="shared" si="322"/>
        <v>0</v>
      </c>
      <c r="FS39" s="747"/>
      <c r="FT39" s="741"/>
      <c r="FU39" s="746">
        <f t="shared" si="323"/>
        <v>0</v>
      </c>
      <c r="FV39" s="746">
        <f t="shared" si="324"/>
        <v>0</v>
      </c>
      <c r="FW39" s="746">
        <f t="shared" si="325"/>
        <v>0</v>
      </c>
      <c r="FY39" s="1044"/>
      <c r="FZ39" s="755" t="s">
        <v>681</v>
      </c>
      <c r="GA39" s="737">
        <f t="shared" si="326"/>
        <v>0.5</v>
      </c>
      <c r="GB39" s="737">
        <v>6449</v>
      </c>
      <c r="GC39" s="738">
        <f t="shared" si="327"/>
        <v>6449</v>
      </c>
      <c r="GD39" s="743">
        <f t="shared" si="328"/>
        <v>3224.5</v>
      </c>
      <c r="GE39" s="743"/>
      <c r="GF39" s="737">
        <f t="shared" si="329"/>
        <v>0</v>
      </c>
      <c r="GG39" s="743"/>
      <c r="GH39" s="737">
        <f t="shared" si="330"/>
        <v>0</v>
      </c>
      <c r="GI39" s="743"/>
      <c r="GJ39" s="737">
        <f t="shared" si="331"/>
        <v>0</v>
      </c>
      <c r="GK39" s="743"/>
      <c r="GL39" s="737">
        <f t="shared" si="332"/>
        <v>0</v>
      </c>
      <c r="GM39" s="743"/>
      <c r="GN39" s="737">
        <f t="shared" si="333"/>
        <v>0</v>
      </c>
      <c r="GO39" s="743"/>
      <c r="GP39" s="737">
        <f t="shared" si="334"/>
        <v>5159.2</v>
      </c>
      <c r="GQ39" s="743"/>
      <c r="GR39" s="737">
        <f t="shared" si="335"/>
        <v>483.68</v>
      </c>
      <c r="GS39" s="743"/>
      <c r="GT39" s="737">
        <f t="shared" si="336"/>
        <v>0</v>
      </c>
      <c r="GU39" s="743"/>
      <c r="GV39" s="737">
        <f t="shared" si="337"/>
        <v>0</v>
      </c>
      <c r="GW39" s="743"/>
      <c r="GX39" s="737">
        <f t="shared" si="338"/>
        <v>0</v>
      </c>
      <c r="GY39" s="743">
        <f t="shared" si="338"/>
        <v>0</v>
      </c>
      <c r="GZ39" s="744">
        <f t="shared" si="339"/>
        <v>8867.3799999999992</v>
      </c>
      <c r="HA39" s="745">
        <v>12</v>
      </c>
      <c r="HB39" s="746">
        <f t="shared" si="340"/>
        <v>106408.56</v>
      </c>
      <c r="HC39" s="737">
        <f t="shared" si="341"/>
        <v>0</v>
      </c>
      <c r="HD39" s="737">
        <f t="shared" si="341"/>
        <v>0</v>
      </c>
      <c r="HE39" s="746">
        <f t="shared" si="342"/>
        <v>106408.56</v>
      </c>
      <c r="HF39" s="746">
        <f t="shared" si="343"/>
        <v>32135.39</v>
      </c>
      <c r="HG39" s="746">
        <f t="shared" si="344"/>
        <v>138543.95000000001</v>
      </c>
    </row>
    <row r="40" spans="1:215" ht="15.75" hidden="1" x14ac:dyDescent="0.25">
      <c r="A40" s="1044"/>
      <c r="B40" s="735" t="s">
        <v>531</v>
      </c>
      <c r="C40" s="737"/>
      <c r="D40" s="737">
        <v>6449</v>
      </c>
      <c r="E40" s="738">
        <f t="shared" si="241"/>
        <v>6449</v>
      </c>
      <c r="F40" s="739">
        <f t="shared" si="242"/>
        <v>0</v>
      </c>
      <c r="G40" s="740">
        <f t="shared" si="243"/>
        <v>0</v>
      </c>
      <c r="H40" s="741"/>
      <c r="I40" s="742">
        <f t="shared" si="243"/>
        <v>0</v>
      </c>
      <c r="J40" s="741"/>
      <c r="K40" s="742">
        <f t="shared" si="244"/>
        <v>0</v>
      </c>
      <c r="L40" s="741"/>
      <c r="M40" s="742">
        <f t="shared" si="245"/>
        <v>0</v>
      </c>
      <c r="N40" s="741"/>
      <c r="O40" s="742">
        <f t="shared" si="246"/>
        <v>0</v>
      </c>
      <c r="P40" s="741"/>
      <c r="Q40" s="742">
        <f t="shared" si="247"/>
        <v>0</v>
      </c>
      <c r="R40" s="741"/>
      <c r="S40" s="742">
        <f t="shared" si="248"/>
        <v>0</v>
      </c>
      <c r="T40" s="741"/>
      <c r="U40" s="742">
        <f t="shared" si="249"/>
        <v>0</v>
      </c>
      <c r="V40" s="741"/>
      <c r="W40" s="742">
        <f t="shared" si="250"/>
        <v>0</v>
      </c>
      <c r="X40" s="741"/>
      <c r="Y40" s="742">
        <f t="shared" si="251"/>
        <v>0</v>
      </c>
      <c r="Z40" s="741"/>
      <c r="AA40" s="743">
        <f t="shared" si="252"/>
        <v>0</v>
      </c>
      <c r="AB40" s="744">
        <f t="shared" si="253"/>
        <v>0</v>
      </c>
      <c r="AC40" s="745">
        <v>12</v>
      </c>
      <c r="AD40" s="746">
        <f t="shared" si="254"/>
        <v>0</v>
      </c>
      <c r="AE40" s="747"/>
      <c r="AF40" s="741"/>
      <c r="AG40" s="746">
        <f t="shared" si="255"/>
        <v>0</v>
      </c>
      <c r="AH40" s="746">
        <f t="shared" si="256"/>
        <v>0</v>
      </c>
      <c r="AI40" s="746">
        <f t="shared" si="257"/>
        <v>0</v>
      </c>
      <c r="AK40" s="1044"/>
      <c r="AL40" s="735" t="s">
        <v>531</v>
      </c>
      <c r="AM40" s="737"/>
      <c r="AN40" s="737">
        <v>6449</v>
      </c>
      <c r="AO40" s="738">
        <f t="shared" si="258"/>
        <v>6449</v>
      </c>
      <c r="AP40" s="739">
        <f t="shared" si="259"/>
        <v>0</v>
      </c>
      <c r="AQ40" s="740">
        <f t="shared" si="260"/>
        <v>0</v>
      </c>
      <c r="AR40" s="741"/>
      <c r="AS40" s="740">
        <f t="shared" si="260"/>
        <v>0</v>
      </c>
      <c r="AT40" s="741"/>
      <c r="AU40" s="740">
        <f t="shared" si="261"/>
        <v>0</v>
      </c>
      <c r="AV40" s="741"/>
      <c r="AW40" s="740">
        <f t="shared" si="262"/>
        <v>0</v>
      </c>
      <c r="AX40" s="741"/>
      <c r="AY40" s="740">
        <f t="shared" si="263"/>
        <v>0</v>
      </c>
      <c r="AZ40" s="741"/>
      <c r="BA40" s="740">
        <f t="shared" si="264"/>
        <v>0</v>
      </c>
      <c r="BB40" s="741"/>
      <c r="BC40" s="740">
        <f t="shared" si="265"/>
        <v>0</v>
      </c>
      <c r="BD40" s="741"/>
      <c r="BE40" s="740">
        <f t="shared" si="266"/>
        <v>0</v>
      </c>
      <c r="BF40" s="741"/>
      <c r="BG40" s="740">
        <f t="shared" si="267"/>
        <v>0</v>
      </c>
      <c r="BH40" s="741"/>
      <c r="BI40" s="740">
        <f t="shared" si="268"/>
        <v>0</v>
      </c>
      <c r="BJ40" s="741"/>
      <c r="BK40" s="743">
        <f t="shared" si="346"/>
        <v>0</v>
      </c>
      <c r="BL40" s="744">
        <f t="shared" si="270"/>
        <v>0</v>
      </c>
      <c r="BM40" s="745">
        <v>12</v>
      </c>
      <c r="BN40" s="746">
        <f t="shared" si="271"/>
        <v>0</v>
      </c>
      <c r="BO40" s="747"/>
      <c r="BP40" s="741"/>
      <c r="BQ40" s="746">
        <f t="shared" si="272"/>
        <v>0</v>
      </c>
      <c r="BR40" s="746">
        <f t="shared" si="273"/>
        <v>0</v>
      </c>
      <c r="BS40" s="746">
        <f t="shared" si="274"/>
        <v>0</v>
      </c>
      <c r="BU40" s="1044"/>
      <c r="BV40" s="735" t="s">
        <v>531</v>
      </c>
      <c r="BW40" s="778">
        <v>2</v>
      </c>
      <c r="BX40" s="737">
        <v>6449</v>
      </c>
      <c r="BY40" s="738">
        <f t="shared" si="275"/>
        <v>6449</v>
      </c>
      <c r="BZ40" s="739">
        <f t="shared" si="276"/>
        <v>12898</v>
      </c>
      <c r="CA40" s="740">
        <f t="shared" si="277"/>
        <v>0</v>
      </c>
      <c r="CB40" s="741"/>
      <c r="CC40" s="740">
        <f t="shared" si="277"/>
        <v>0</v>
      </c>
      <c r="CD40" s="741"/>
      <c r="CE40" s="740">
        <f t="shared" si="278"/>
        <v>0</v>
      </c>
      <c r="CF40" s="741"/>
      <c r="CG40" s="740">
        <f t="shared" si="279"/>
        <v>50</v>
      </c>
      <c r="CH40" s="741">
        <v>6449</v>
      </c>
      <c r="CI40" s="740">
        <f t="shared" si="280"/>
        <v>0</v>
      </c>
      <c r="CJ40" s="741"/>
      <c r="CK40" s="740">
        <f t="shared" si="281"/>
        <v>0</v>
      </c>
      <c r="CL40" s="741">
        <v>0</v>
      </c>
      <c r="CM40" s="740">
        <f t="shared" si="282"/>
        <v>15</v>
      </c>
      <c r="CN40" s="741">
        <v>1934.7</v>
      </c>
      <c r="CO40" s="740">
        <f t="shared" si="283"/>
        <v>0</v>
      </c>
      <c r="CP40" s="741"/>
      <c r="CQ40" s="740">
        <f t="shared" si="284"/>
        <v>0</v>
      </c>
      <c r="CR40" s="741"/>
      <c r="CS40" s="740">
        <f t="shared" si="285"/>
        <v>0</v>
      </c>
      <c r="CT40" s="741"/>
      <c r="CU40" s="743">
        <f t="shared" si="286"/>
        <v>9211.2999999999993</v>
      </c>
      <c r="CV40" s="744">
        <f t="shared" si="287"/>
        <v>30493</v>
      </c>
      <c r="CW40" s="745">
        <v>12</v>
      </c>
      <c r="CX40" s="746">
        <f t="shared" si="288"/>
        <v>365916</v>
      </c>
      <c r="CY40" s="747"/>
      <c r="CZ40" s="741"/>
      <c r="DA40" s="746">
        <f t="shared" si="289"/>
        <v>365916</v>
      </c>
      <c r="DB40" s="746">
        <f t="shared" si="290"/>
        <v>110506.63</v>
      </c>
      <c r="DC40" s="746">
        <f t="shared" si="291"/>
        <v>476422.63</v>
      </c>
      <c r="DD40" s="750"/>
      <c r="DE40" s="1044"/>
      <c r="DF40" s="735" t="s">
        <v>531</v>
      </c>
      <c r="DG40" s="757"/>
      <c r="DH40" s="737">
        <v>6449</v>
      </c>
      <c r="DI40" s="738">
        <f t="shared" si="292"/>
        <v>6449</v>
      </c>
      <c r="DJ40" s="739">
        <f t="shared" si="293"/>
        <v>0</v>
      </c>
      <c r="DK40" s="740">
        <f t="shared" si="294"/>
        <v>0</v>
      </c>
      <c r="DL40" s="741"/>
      <c r="DM40" s="740">
        <f t="shared" si="294"/>
        <v>0</v>
      </c>
      <c r="DN40" s="741"/>
      <c r="DO40" s="740">
        <f t="shared" si="295"/>
        <v>0</v>
      </c>
      <c r="DP40" s="741"/>
      <c r="DQ40" s="740">
        <f t="shared" si="296"/>
        <v>0</v>
      </c>
      <c r="DR40" s="741"/>
      <c r="DS40" s="740">
        <f t="shared" si="297"/>
        <v>0</v>
      </c>
      <c r="DT40" s="741"/>
      <c r="DU40" s="740">
        <f t="shared" si="298"/>
        <v>0</v>
      </c>
      <c r="DV40" s="741"/>
      <c r="DW40" s="740">
        <f t="shared" si="299"/>
        <v>0</v>
      </c>
      <c r="DX40" s="741"/>
      <c r="DY40" s="740">
        <f t="shared" si="300"/>
        <v>0</v>
      </c>
      <c r="DZ40" s="741"/>
      <c r="EA40" s="740">
        <f t="shared" si="301"/>
        <v>0</v>
      </c>
      <c r="EB40" s="741"/>
      <c r="EC40" s="740">
        <f t="shared" si="302"/>
        <v>0</v>
      </c>
      <c r="ED40" s="741"/>
      <c r="EE40" s="743">
        <f t="shared" si="303"/>
        <v>0</v>
      </c>
      <c r="EF40" s="744">
        <f t="shared" si="304"/>
        <v>0</v>
      </c>
      <c r="EG40" s="745">
        <v>12</v>
      </c>
      <c r="EH40" s="746">
        <f t="shared" si="305"/>
        <v>0</v>
      </c>
      <c r="EI40" s="747"/>
      <c r="EJ40" s="741"/>
      <c r="EK40" s="746">
        <f t="shared" si="306"/>
        <v>0</v>
      </c>
      <c r="EL40" s="746">
        <f t="shared" si="307"/>
        <v>0</v>
      </c>
      <c r="EM40" s="746">
        <f t="shared" si="308"/>
        <v>0</v>
      </c>
      <c r="EO40" s="1044"/>
      <c r="EP40" s="735" t="s">
        <v>531</v>
      </c>
      <c r="EQ40" s="757"/>
      <c r="ER40" s="737">
        <v>6449</v>
      </c>
      <c r="ES40" s="738">
        <f t="shared" si="309"/>
        <v>6449</v>
      </c>
      <c r="ET40" s="739">
        <f t="shared" si="310"/>
        <v>0</v>
      </c>
      <c r="EU40" s="740">
        <f t="shared" si="311"/>
        <v>0</v>
      </c>
      <c r="EV40" s="741"/>
      <c r="EW40" s="740">
        <f t="shared" si="311"/>
        <v>0</v>
      </c>
      <c r="EX40" s="741"/>
      <c r="EY40" s="740">
        <f t="shared" si="312"/>
        <v>0</v>
      </c>
      <c r="EZ40" s="741"/>
      <c r="FA40" s="740">
        <f t="shared" si="313"/>
        <v>0</v>
      </c>
      <c r="FB40" s="741"/>
      <c r="FC40" s="740">
        <f t="shared" si="314"/>
        <v>0</v>
      </c>
      <c r="FD40" s="741"/>
      <c r="FE40" s="740">
        <f t="shared" si="315"/>
        <v>0</v>
      </c>
      <c r="FF40" s="741"/>
      <c r="FG40" s="740">
        <f t="shared" si="316"/>
        <v>0</v>
      </c>
      <c r="FH40" s="741"/>
      <c r="FI40" s="740">
        <f t="shared" si="317"/>
        <v>0</v>
      </c>
      <c r="FJ40" s="741"/>
      <c r="FK40" s="740">
        <f t="shared" si="318"/>
        <v>0</v>
      </c>
      <c r="FL40" s="741"/>
      <c r="FM40" s="740">
        <f t="shared" si="319"/>
        <v>0</v>
      </c>
      <c r="FN40" s="741"/>
      <c r="FO40" s="743"/>
      <c r="FP40" s="744">
        <f t="shared" si="321"/>
        <v>0</v>
      </c>
      <c r="FQ40" s="745">
        <v>12</v>
      </c>
      <c r="FR40" s="746">
        <f t="shared" si="322"/>
        <v>0</v>
      </c>
      <c r="FS40" s="747"/>
      <c r="FT40" s="741"/>
      <c r="FU40" s="746">
        <f t="shared" si="323"/>
        <v>0</v>
      </c>
      <c r="FV40" s="746">
        <f t="shared" si="324"/>
        <v>0</v>
      </c>
      <c r="FW40" s="746">
        <f t="shared" si="325"/>
        <v>0</v>
      </c>
      <c r="FY40" s="1044"/>
      <c r="FZ40" s="735" t="s">
        <v>531</v>
      </c>
      <c r="GA40" s="737">
        <f t="shared" si="326"/>
        <v>2</v>
      </c>
      <c r="GB40" s="737">
        <v>6449</v>
      </c>
      <c r="GC40" s="738">
        <f t="shared" si="327"/>
        <v>6449</v>
      </c>
      <c r="GD40" s="743">
        <f t="shared" si="328"/>
        <v>12898</v>
      </c>
      <c r="GE40" s="743"/>
      <c r="GF40" s="737">
        <f t="shared" si="329"/>
        <v>0</v>
      </c>
      <c r="GG40" s="743"/>
      <c r="GH40" s="737">
        <f t="shared" si="330"/>
        <v>0</v>
      </c>
      <c r="GI40" s="743"/>
      <c r="GJ40" s="737">
        <f t="shared" si="331"/>
        <v>0</v>
      </c>
      <c r="GK40" s="743"/>
      <c r="GL40" s="737">
        <f t="shared" si="332"/>
        <v>6449</v>
      </c>
      <c r="GM40" s="743"/>
      <c r="GN40" s="737">
        <f t="shared" si="333"/>
        <v>0</v>
      </c>
      <c r="GO40" s="743"/>
      <c r="GP40" s="737">
        <f t="shared" si="334"/>
        <v>0</v>
      </c>
      <c r="GQ40" s="743"/>
      <c r="GR40" s="737">
        <f t="shared" si="335"/>
        <v>1934.7</v>
      </c>
      <c r="GS40" s="743"/>
      <c r="GT40" s="737">
        <f t="shared" si="336"/>
        <v>0</v>
      </c>
      <c r="GU40" s="743"/>
      <c r="GV40" s="737">
        <f t="shared" si="337"/>
        <v>0</v>
      </c>
      <c r="GW40" s="743"/>
      <c r="GX40" s="737">
        <f t="shared" si="338"/>
        <v>0</v>
      </c>
      <c r="GY40" s="743">
        <f t="shared" si="338"/>
        <v>9211.2999999999993</v>
      </c>
      <c r="GZ40" s="744">
        <f t="shared" si="339"/>
        <v>30493</v>
      </c>
      <c r="HA40" s="745">
        <v>12</v>
      </c>
      <c r="HB40" s="746">
        <f t="shared" si="340"/>
        <v>365916</v>
      </c>
      <c r="HC40" s="737">
        <f t="shared" si="341"/>
        <v>0</v>
      </c>
      <c r="HD40" s="737">
        <f t="shared" si="341"/>
        <v>0</v>
      </c>
      <c r="HE40" s="746">
        <f t="shared" si="342"/>
        <v>365916</v>
      </c>
      <c r="HF40" s="746">
        <f t="shared" si="343"/>
        <v>110506.63</v>
      </c>
      <c r="HG40" s="746">
        <f t="shared" si="344"/>
        <v>476422.63</v>
      </c>
    </row>
    <row r="41" spans="1:215" ht="15.75" hidden="1" x14ac:dyDescent="0.25">
      <c r="A41" s="1044"/>
      <c r="B41" s="755" t="s">
        <v>39</v>
      </c>
      <c r="C41" s="757">
        <v>1</v>
      </c>
      <c r="D41" s="737">
        <v>5862</v>
      </c>
      <c r="E41" s="738">
        <f t="shared" si="241"/>
        <v>5862</v>
      </c>
      <c r="F41" s="739">
        <f t="shared" si="242"/>
        <v>5862</v>
      </c>
      <c r="G41" s="740">
        <f t="shared" si="243"/>
        <v>0</v>
      </c>
      <c r="H41" s="741"/>
      <c r="I41" s="742">
        <f t="shared" si="243"/>
        <v>0</v>
      </c>
      <c r="J41" s="741"/>
      <c r="K41" s="742">
        <f t="shared" si="244"/>
        <v>0</v>
      </c>
      <c r="L41" s="741"/>
      <c r="M41" s="742">
        <f t="shared" si="245"/>
        <v>5</v>
      </c>
      <c r="N41" s="741">
        <f>D41*5%</f>
        <v>293.10000000000002</v>
      </c>
      <c r="O41" s="742">
        <f t="shared" si="246"/>
        <v>0</v>
      </c>
      <c r="P41" s="741"/>
      <c r="Q41" s="742">
        <f t="shared" si="247"/>
        <v>198</v>
      </c>
      <c r="R41" s="741">
        <f>D41*198%</f>
        <v>11606.76</v>
      </c>
      <c r="S41" s="742">
        <f t="shared" si="248"/>
        <v>30</v>
      </c>
      <c r="T41" s="741">
        <f t="shared" si="345"/>
        <v>1758.6</v>
      </c>
      <c r="U41" s="742">
        <f t="shared" si="249"/>
        <v>0</v>
      </c>
      <c r="V41" s="741"/>
      <c r="W41" s="742">
        <f t="shared" si="250"/>
        <v>0</v>
      </c>
      <c r="X41" s="741"/>
      <c r="Y41" s="742">
        <f t="shared" si="251"/>
        <v>0</v>
      </c>
      <c r="Z41" s="741"/>
      <c r="AA41" s="743">
        <f t="shared" si="252"/>
        <v>0</v>
      </c>
      <c r="AB41" s="744">
        <f t="shared" si="253"/>
        <v>19520.46</v>
      </c>
      <c r="AC41" s="745">
        <v>12</v>
      </c>
      <c r="AD41" s="746">
        <f t="shared" si="254"/>
        <v>234245.52</v>
      </c>
      <c r="AE41" s="747"/>
      <c r="AF41" s="741"/>
      <c r="AG41" s="746">
        <f t="shared" si="255"/>
        <v>234245.52</v>
      </c>
      <c r="AH41" s="746">
        <f t="shared" si="256"/>
        <v>70742.149999999994</v>
      </c>
      <c r="AI41" s="746">
        <f t="shared" si="257"/>
        <v>304987.67</v>
      </c>
      <c r="AK41" s="1044"/>
      <c r="AL41" s="755" t="s">
        <v>39</v>
      </c>
      <c r="AM41" s="748">
        <v>1</v>
      </c>
      <c r="AN41" s="737">
        <v>5862</v>
      </c>
      <c r="AO41" s="738">
        <f t="shared" si="258"/>
        <v>5862</v>
      </c>
      <c r="AP41" s="739">
        <f t="shared" si="259"/>
        <v>5862</v>
      </c>
      <c r="AQ41" s="740">
        <f t="shared" si="260"/>
        <v>0</v>
      </c>
      <c r="AR41" s="741"/>
      <c r="AS41" s="740">
        <f t="shared" si="260"/>
        <v>0</v>
      </c>
      <c r="AT41" s="741"/>
      <c r="AU41" s="740">
        <f t="shared" si="261"/>
        <v>0</v>
      </c>
      <c r="AV41" s="741"/>
      <c r="AW41" s="740">
        <f t="shared" si="262"/>
        <v>0</v>
      </c>
      <c r="AX41" s="741"/>
      <c r="AY41" s="740">
        <f t="shared" si="263"/>
        <v>0</v>
      </c>
      <c r="AZ41" s="741"/>
      <c r="BA41" s="740">
        <f t="shared" si="264"/>
        <v>140</v>
      </c>
      <c r="BB41" s="741">
        <v>8206.7999999999993</v>
      </c>
      <c r="BC41" s="740">
        <f t="shared" si="265"/>
        <v>30</v>
      </c>
      <c r="BD41" s="741">
        <v>1758.6</v>
      </c>
      <c r="BE41" s="740">
        <f t="shared" si="266"/>
        <v>0</v>
      </c>
      <c r="BF41" s="741"/>
      <c r="BG41" s="740">
        <f t="shared" si="267"/>
        <v>0</v>
      </c>
      <c r="BH41" s="741"/>
      <c r="BI41" s="740">
        <f t="shared" si="268"/>
        <v>0</v>
      </c>
      <c r="BJ41" s="741"/>
      <c r="BK41" s="743">
        <f t="shared" si="346"/>
        <v>0</v>
      </c>
      <c r="BL41" s="744">
        <f t="shared" si="270"/>
        <v>15827.4</v>
      </c>
      <c r="BM41" s="745">
        <v>12</v>
      </c>
      <c r="BN41" s="746">
        <f t="shared" si="271"/>
        <v>189928.8</v>
      </c>
      <c r="BO41" s="747"/>
      <c r="BP41" s="741"/>
      <c r="BQ41" s="746">
        <f t="shared" si="272"/>
        <v>189928.8</v>
      </c>
      <c r="BR41" s="746">
        <f t="shared" si="273"/>
        <v>57358.5</v>
      </c>
      <c r="BS41" s="746">
        <f t="shared" si="274"/>
        <v>247287.3</v>
      </c>
      <c r="BU41" s="1044"/>
      <c r="BV41" s="755" t="s">
        <v>39</v>
      </c>
      <c r="BW41" s="778">
        <v>1</v>
      </c>
      <c r="BX41" s="737">
        <v>5862</v>
      </c>
      <c r="BY41" s="738">
        <f t="shared" si="275"/>
        <v>5862</v>
      </c>
      <c r="BZ41" s="739">
        <f t="shared" si="276"/>
        <v>5862</v>
      </c>
      <c r="CA41" s="740">
        <f t="shared" si="277"/>
        <v>0</v>
      </c>
      <c r="CB41" s="741"/>
      <c r="CC41" s="740">
        <f t="shared" si="277"/>
        <v>0</v>
      </c>
      <c r="CD41" s="741"/>
      <c r="CE41" s="740">
        <f t="shared" si="278"/>
        <v>0</v>
      </c>
      <c r="CF41" s="741"/>
      <c r="CG41" s="740">
        <f t="shared" si="279"/>
        <v>0</v>
      </c>
      <c r="CH41" s="741"/>
      <c r="CI41" s="740">
        <f t="shared" si="280"/>
        <v>0</v>
      </c>
      <c r="CJ41" s="741"/>
      <c r="CK41" s="740">
        <f t="shared" si="281"/>
        <v>0</v>
      </c>
      <c r="CL41" s="741">
        <v>0</v>
      </c>
      <c r="CM41" s="740">
        <f t="shared" si="282"/>
        <v>0</v>
      </c>
      <c r="CN41" s="741"/>
      <c r="CO41" s="740">
        <f t="shared" si="283"/>
        <v>0</v>
      </c>
      <c r="CP41" s="741"/>
      <c r="CQ41" s="740">
        <f t="shared" si="284"/>
        <v>0</v>
      </c>
      <c r="CR41" s="741"/>
      <c r="CS41" s="740">
        <f t="shared" si="285"/>
        <v>0</v>
      </c>
      <c r="CT41" s="741"/>
      <c r="CU41" s="743">
        <f t="shared" si="286"/>
        <v>9417</v>
      </c>
      <c r="CV41" s="744">
        <f t="shared" si="287"/>
        <v>15279</v>
      </c>
      <c r="CW41" s="745">
        <v>12</v>
      </c>
      <c r="CX41" s="746">
        <f t="shared" si="288"/>
        <v>183348</v>
      </c>
      <c r="CY41" s="747"/>
      <c r="CZ41" s="741"/>
      <c r="DA41" s="746">
        <f t="shared" si="289"/>
        <v>183348</v>
      </c>
      <c r="DB41" s="746">
        <f t="shared" si="290"/>
        <v>55371.1</v>
      </c>
      <c r="DC41" s="746">
        <f t="shared" si="291"/>
        <v>238719.1</v>
      </c>
      <c r="DD41" s="750"/>
      <c r="DE41" s="1044"/>
      <c r="DF41" s="755" t="s">
        <v>39</v>
      </c>
      <c r="DG41" s="757"/>
      <c r="DH41" s="737">
        <v>5862</v>
      </c>
      <c r="DI41" s="738">
        <f t="shared" si="292"/>
        <v>5862</v>
      </c>
      <c r="DJ41" s="739">
        <f t="shared" si="293"/>
        <v>0</v>
      </c>
      <c r="DK41" s="740">
        <f t="shared" si="294"/>
        <v>0</v>
      </c>
      <c r="DL41" s="741"/>
      <c r="DM41" s="740">
        <f t="shared" si="294"/>
        <v>0</v>
      </c>
      <c r="DN41" s="741"/>
      <c r="DO41" s="740">
        <f t="shared" si="295"/>
        <v>0</v>
      </c>
      <c r="DP41" s="741"/>
      <c r="DQ41" s="740">
        <f t="shared" si="296"/>
        <v>0</v>
      </c>
      <c r="DR41" s="741"/>
      <c r="DS41" s="740">
        <f t="shared" si="297"/>
        <v>0</v>
      </c>
      <c r="DT41" s="741"/>
      <c r="DU41" s="740">
        <f t="shared" si="298"/>
        <v>0</v>
      </c>
      <c r="DV41" s="741"/>
      <c r="DW41" s="740">
        <f t="shared" si="299"/>
        <v>0</v>
      </c>
      <c r="DX41" s="741"/>
      <c r="DY41" s="740">
        <f t="shared" si="300"/>
        <v>0</v>
      </c>
      <c r="DZ41" s="741"/>
      <c r="EA41" s="740">
        <f t="shared" si="301"/>
        <v>0</v>
      </c>
      <c r="EB41" s="741"/>
      <c r="EC41" s="740">
        <f t="shared" si="302"/>
        <v>0</v>
      </c>
      <c r="ED41" s="741"/>
      <c r="EE41" s="743">
        <f t="shared" si="303"/>
        <v>0</v>
      </c>
      <c r="EF41" s="744">
        <f t="shared" si="304"/>
        <v>0</v>
      </c>
      <c r="EG41" s="745">
        <v>12</v>
      </c>
      <c r="EH41" s="746">
        <f t="shared" si="305"/>
        <v>0</v>
      </c>
      <c r="EI41" s="747"/>
      <c r="EJ41" s="741"/>
      <c r="EK41" s="746">
        <f t="shared" si="306"/>
        <v>0</v>
      </c>
      <c r="EL41" s="746">
        <f t="shared" si="307"/>
        <v>0</v>
      </c>
      <c r="EM41" s="746">
        <f t="shared" si="308"/>
        <v>0</v>
      </c>
      <c r="EO41" s="1044"/>
      <c r="EP41" s="752" t="s">
        <v>39</v>
      </c>
      <c r="EQ41" s="737">
        <v>1</v>
      </c>
      <c r="ER41" s="737">
        <v>5862</v>
      </c>
      <c r="ES41" s="738">
        <f t="shared" si="309"/>
        <v>5862</v>
      </c>
      <c r="ET41" s="739">
        <f t="shared" si="310"/>
        <v>5862</v>
      </c>
      <c r="EU41" s="740">
        <f t="shared" si="311"/>
        <v>0</v>
      </c>
      <c r="EV41" s="741"/>
      <c r="EW41" s="740">
        <f t="shared" si="311"/>
        <v>0</v>
      </c>
      <c r="EX41" s="741"/>
      <c r="EY41" s="740">
        <f t="shared" si="312"/>
        <v>0</v>
      </c>
      <c r="EZ41" s="741"/>
      <c r="FA41" s="740">
        <f t="shared" si="313"/>
        <v>0</v>
      </c>
      <c r="FB41" s="741"/>
      <c r="FC41" s="740">
        <f t="shared" si="314"/>
        <v>0</v>
      </c>
      <c r="FD41" s="741"/>
      <c r="FE41" s="740">
        <f t="shared" si="315"/>
        <v>200</v>
      </c>
      <c r="FF41" s="741">
        <v>11724</v>
      </c>
      <c r="FG41" s="740">
        <f t="shared" si="316"/>
        <v>30</v>
      </c>
      <c r="FH41" s="741">
        <v>1758.6</v>
      </c>
      <c r="FI41" s="740">
        <f t="shared" si="317"/>
        <v>0</v>
      </c>
      <c r="FJ41" s="741"/>
      <c r="FK41" s="740">
        <f t="shared" si="318"/>
        <v>0</v>
      </c>
      <c r="FL41" s="741"/>
      <c r="FM41" s="740">
        <f t="shared" si="319"/>
        <v>0</v>
      </c>
      <c r="FN41" s="741"/>
      <c r="FO41" s="743">
        <f t="shared" ref="FO41" si="348">IF(((SUM(ET41:FN41))&gt;(15279*EQ41)),0,((15279*EQ41)-(SUM(ET41:FN41))))</f>
        <v>0</v>
      </c>
      <c r="FP41" s="744">
        <f t="shared" si="321"/>
        <v>19344.599999999999</v>
      </c>
      <c r="FQ41" s="745">
        <v>12</v>
      </c>
      <c r="FR41" s="746">
        <f t="shared" si="322"/>
        <v>232135.2</v>
      </c>
      <c r="FS41" s="747"/>
      <c r="FT41" s="741"/>
      <c r="FU41" s="746">
        <f t="shared" si="323"/>
        <v>232135.2</v>
      </c>
      <c r="FV41" s="746">
        <f t="shared" si="324"/>
        <v>70104.83</v>
      </c>
      <c r="FW41" s="746">
        <f t="shared" si="325"/>
        <v>302240.03000000003</v>
      </c>
      <c r="FY41" s="1044"/>
      <c r="FZ41" s="752" t="s">
        <v>39</v>
      </c>
      <c r="GA41" s="737">
        <f t="shared" si="326"/>
        <v>4</v>
      </c>
      <c r="GB41" s="737">
        <v>5862</v>
      </c>
      <c r="GC41" s="738">
        <f t="shared" si="327"/>
        <v>5862</v>
      </c>
      <c r="GD41" s="743">
        <f t="shared" si="328"/>
        <v>23448</v>
      </c>
      <c r="GE41" s="743"/>
      <c r="GF41" s="737">
        <f t="shared" si="329"/>
        <v>0</v>
      </c>
      <c r="GG41" s="743"/>
      <c r="GH41" s="737">
        <f t="shared" si="330"/>
        <v>0</v>
      </c>
      <c r="GI41" s="743"/>
      <c r="GJ41" s="737">
        <f t="shared" si="331"/>
        <v>0</v>
      </c>
      <c r="GK41" s="743"/>
      <c r="GL41" s="737">
        <f t="shared" si="332"/>
        <v>293.10000000000002</v>
      </c>
      <c r="GM41" s="743"/>
      <c r="GN41" s="737">
        <f t="shared" si="333"/>
        <v>0</v>
      </c>
      <c r="GO41" s="743"/>
      <c r="GP41" s="737">
        <f t="shared" si="334"/>
        <v>31537.56</v>
      </c>
      <c r="GQ41" s="743"/>
      <c r="GR41" s="737">
        <f t="shared" si="335"/>
        <v>5275.8</v>
      </c>
      <c r="GS41" s="743"/>
      <c r="GT41" s="737">
        <f t="shared" si="336"/>
        <v>0</v>
      </c>
      <c r="GU41" s="743"/>
      <c r="GV41" s="737">
        <f t="shared" si="337"/>
        <v>0</v>
      </c>
      <c r="GW41" s="743"/>
      <c r="GX41" s="737">
        <f t="shared" si="338"/>
        <v>0</v>
      </c>
      <c r="GY41" s="743">
        <f t="shared" si="338"/>
        <v>9417</v>
      </c>
      <c r="GZ41" s="744">
        <f t="shared" si="339"/>
        <v>69971.460000000006</v>
      </c>
      <c r="HA41" s="745">
        <v>12</v>
      </c>
      <c r="HB41" s="746">
        <f t="shared" si="340"/>
        <v>839657.52</v>
      </c>
      <c r="HC41" s="737">
        <f t="shared" si="341"/>
        <v>0</v>
      </c>
      <c r="HD41" s="737">
        <f t="shared" si="341"/>
        <v>0</v>
      </c>
      <c r="HE41" s="746">
        <f t="shared" si="342"/>
        <v>839657.52</v>
      </c>
      <c r="HF41" s="746">
        <f t="shared" si="343"/>
        <v>253576.57</v>
      </c>
      <c r="HG41" s="746">
        <f t="shared" si="344"/>
        <v>1093234.0900000001</v>
      </c>
    </row>
    <row r="42" spans="1:215" ht="15.75" hidden="1" x14ac:dyDescent="0.25">
      <c r="A42" s="1044"/>
      <c r="B42" s="755" t="s">
        <v>863</v>
      </c>
      <c r="C42" s="757">
        <v>0.5</v>
      </c>
      <c r="D42" s="737">
        <v>6449</v>
      </c>
      <c r="E42" s="738">
        <f t="shared" si="241"/>
        <v>6449</v>
      </c>
      <c r="F42" s="739">
        <f t="shared" si="242"/>
        <v>3224.5</v>
      </c>
      <c r="G42" s="740">
        <f t="shared" si="243"/>
        <v>0</v>
      </c>
      <c r="H42" s="741"/>
      <c r="I42" s="742">
        <f t="shared" si="243"/>
        <v>0</v>
      </c>
      <c r="J42" s="741"/>
      <c r="K42" s="742">
        <f t="shared" si="244"/>
        <v>0</v>
      </c>
      <c r="L42" s="741"/>
      <c r="M42" s="742">
        <f t="shared" si="245"/>
        <v>5</v>
      </c>
      <c r="N42" s="741">
        <f>(D42*C42)*5%</f>
        <v>161.22999999999999</v>
      </c>
      <c r="O42" s="742">
        <f t="shared" si="246"/>
        <v>0</v>
      </c>
      <c r="P42" s="741"/>
      <c r="Q42" s="742">
        <f t="shared" si="247"/>
        <v>198</v>
      </c>
      <c r="R42" s="741">
        <f>D42*C42*198%</f>
        <v>6384.51</v>
      </c>
      <c r="S42" s="742">
        <f t="shared" si="248"/>
        <v>30</v>
      </c>
      <c r="T42" s="741">
        <f t="shared" si="345"/>
        <v>967.35</v>
      </c>
      <c r="U42" s="742">
        <f t="shared" si="249"/>
        <v>0</v>
      </c>
      <c r="V42" s="741"/>
      <c r="W42" s="742">
        <f t="shared" si="250"/>
        <v>0</v>
      </c>
      <c r="X42" s="741"/>
      <c r="Y42" s="742">
        <f t="shared" si="251"/>
        <v>0</v>
      </c>
      <c r="Z42" s="741"/>
      <c r="AA42" s="743">
        <f t="shared" si="252"/>
        <v>0</v>
      </c>
      <c r="AB42" s="744">
        <f t="shared" si="253"/>
        <v>10737.59</v>
      </c>
      <c r="AC42" s="745">
        <v>12</v>
      </c>
      <c r="AD42" s="746">
        <f t="shared" si="254"/>
        <v>128851.08</v>
      </c>
      <c r="AE42" s="747"/>
      <c r="AF42" s="741"/>
      <c r="AG42" s="746">
        <f t="shared" si="255"/>
        <v>128851.08</v>
      </c>
      <c r="AH42" s="746">
        <f t="shared" si="256"/>
        <v>38913.03</v>
      </c>
      <c r="AI42" s="746">
        <f t="shared" si="257"/>
        <v>167764.10999999999</v>
      </c>
      <c r="AK42" s="1044"/>
      <c r="AL42" s="755" t="s">
        <v>863</v>
      </c>
      <c r="AM42" s="748"/>
      <c r="AN42" s="737">
        <v>6449</v>
      </c>
      <c r="AO42" s="738">
        <f t="shared" si="258"/>
        <v>6449</v>
      </c>
      <c r="AP42" s="739">
        <f t="shared" si="259"/>
        <v>0</v>
      </c>
      <c r="AQ42" s="740">
        <f t="shared" si="260"/>
        <v>0</v>
      </c>
      <c r="AR42" s="741"/>
      <c r="AS42" s="740">
        <f t="shared" si="260"/>
        <v>0</v>
      </c>
      <c r="AT42" s="741"/>
      <c r="AU42" s="740">
        <f t="shared" si="261"/>
        <v>0</v>
      </c>
      <c r="AV42" s="741"/>
      <c r="AW42" s="740">
        <f t="shared" si="262"/>
        <v>0</v>
      </c>
      <c r="AX42" s="741"/>
      <c r="AY42" s="740">
        <f t="shared" si="263"/>
        <v>0</v>
      </c>
      <c r="AZ42" s="741"/>
      <c r="BA42" s="740">
        <f t="shared" si="264"/>
        <v>0</v>
      </c>
      <c r="BB42" s="741"/>
      <c r="BC42" s="740">
        <f t="shared" si="265"/>
        <v>0</v>
      </c>
      <c r="BD42" s="741"/>
      <c r="BE42" s="740">
        <f t="shared" si="266"/>
        <v>0</v>
      </c>
      <c r="BF42" s="741"/>
      <c r="BG42" s="740">
        <f t="shared" si="267"/>
        <v>0</v>
      </c>
      <c r="BH42" s="741"/>
      <c r="BI42" s="740">
        <f t="shared" si="268"/>
        <v>0</v>
      </c>
      <c r="BJ42" s="741"/>
      <c r="BK42" s="743">
        <f t="shared" si="346"/>
        <v>0</v>
      </c>
      <c r="BL42" s="744">
        <f t="shared" si="270"/>
        <v>0</v>
      </c>
      <c r="BM42" s="745">
        <v>12</v>
      </c>
      <c r="BN42" s="746">
        <f t="shared" si="271"/>
        <v>0</v>
      </c>
      <c r="BO42" s="747"/>
      <c r="BP42" s="741"/>
      <c r="BQ42" s="746">
        <f t="shared" si="272"/>
        <v>0</v>
      </c>
      <c r="BR42" s="746">
        <f t="shared" si="273"/>
        <v>0</v>
      </c>
      <c r="BS42" s="746">
        <f t="shared" si="274"/>
        <v>0</v>
      </c>
      <c r="BU42" s="1044"/>
      <c r="BV42" s="755" t="s">
        <v>863</v>
      </c>
      <c r="BW42" s="778">
        <v>1</v>
      </c>
      <c r="BX42" s="737">
        <v>6449</v>
      </c>
      <c r="BY42" s="738">
        <f t="shared" si="275"/>
        <v>6449</v>
      </c>
      <c r="BZ42" s="739">
        <f t="shared" si="276"/>
        <v>6449</v>
      </c>
      <c r="CA42" s="740">
        <f t="shared" si="277"/>
        <v>0</v>
      </c>
      <c r="CB42" s="741"/>
      <c r="CC42" s="740">
        <f t="shared" si="277"/>
        <v>0</v>
      </c>
      <c r="CD42" s="741"/>
      <c r="CE42" s="740">
        <f t="shared" si="278"/>
        <v>0</v>
      </c>
      <c r="CF42" s="741"/>
      <c r="CG42" s="740">
        <f t="shared" si="279"/>
        <v>100</v>
      </c>
      <c r="CH42" s="741">
        <v>6449</v>
      </c>
      <c r="CI42" s="740">
        <f t="shared" si="280"/>
        <v>0</v>
      </c>
      <c r="CJ42" s="741"/>
      <c r="CK42" s="740">
        <f t="shared" si="281"/>
        <v>0</v>
      </c>
      <c r="CL42" s="741">
        <v>0</v>
      </c>
      <c r="CM42" s="740">
        <f t="shared" si="282"/>
        <v>10</v>
      </c>
      <c r="CN42" s="741">
        <v>644.9</v>
      </c>
      <c r="CO42" s="740">
        <f t="shared" si="283"/>
        <v>0</v>
      </c>
      <c r="CP42" s="741"/>
      <c r="CQ42" s="740">
        <f t="shared" si="284"/>
        <v>0</v>
      </c>
      <c r="CR42" s="741"/>
      <c r="CS42" s="740">
        <f t="shared" si="285"/>
        <v>0</v>
      </c>
      <c r="CT42" s="741"/>
      <c r="CU42" s="743">
        <f t="shared" si="286"/>
        <v>1626.1</v>
      </c>
      <c r="CV42" s="744">
        <f t="shared" si="287"/>
        <v>15169</v>
      </c>
      <c r="CW42" s="745">
        <v>12</v>
      </c>
      <c r="CX42" s="746">
        <f t="shared" si="288"/>
        <v>182028</v>
      </c>
      <c r="CY42" s="747"/>
      <c r="CZ42" s="741"/>
      <c r="DA42" s="746">
        <f t="shared" si="289"/>
        <v>182028</v>
      </c>
      <c r="DB42" s="746">
        <f t="shared" si="290"/>
        <v>54972.46</v>
      </c>
      <c r="DC42" s="746">
        <f t="shared" si="291"/>
        <v>237000.46</v>
      </c>
      <c r="DD42" s="750"/>
      <c r="DE42" s="1044"/>
      <c r="DF42" s="755" t="s">
        <v>863</v>
      </c>
      <c r="DG42" s="757"/>
      <c r="DH42" s="737">
        <v>6449</v>
      </c>
      <c r="DI42" s="738">
        <f t="shared" si="292"/>
        <v>6449</v>
      </c>
      <c r="DJ42" s="739">
        <f t="shared" si="293"/>
        <v>0</v>
      </c>
      <c r="DK42" s="740">
        <f t="shared" si="294"/>
        <v>0</v>
      </c>
      <c r="DL42" s="741"/>
      <c r="DM42" s="740">
        <f t="shared" si="294"/>
        <v>0</v>
      </c>
      <c r="DN42" s="741"/>
      <c r="DO42" s="740">
        <f t="shared" si="295"/>
        <v>0</v>
      </c>
      <c r="DP42" s="741"/>
      <c r="DQ42" s="740">
        <f t="shared" si="296"/>
        <v>0</v>
      </c>
      <c r="DR42" s="741"/>
      <c r="DS42" s="740">
        <f t="shared" si="297"/>
        <v>0</v>
      </c>
      <c r="DT42" s="741"/>
      <c r="DU42" s="740">
        <f t="shared" si="298"/>
        <v>0</v>
      </c>
      <c r="DV42" s="741"/>
      <c r="DW42" s="740">
        <f t="shared" si="299"/>
        <v>0</v>
      </c>
      <c r="DX42" s="741"/>
      <c r="DY42" s="740">
        <f t="shared" si="300"/>
        <v>0</v>
      </c>
      <c r="DZ42" s="741"/>
      <c r="EA42" s="740">
        <f t="shared" si="301"/>
        <v>0</v>
      </c>
      <c r="EB42" s="741"/>
      <c r="EC42" s="740">
        <f t="shared" si="302"/>
        <v>0</v>
      </c>
      <c r="ED42" s="741"/>
      <c r="EE42" s="743">
        <f t="shared" si="303"/>
        <v>0</v>
      </c>
      <c r="EF42" s="744">
        <f t="shared" si="304"/>
        <v>0</v>
      </c>
      <c r="EG42" s="745">
        <v>12</v>
      </c>
      <c r="EH42" s="746">
        <f t="shared" si="305"/>
        <v>0</v>
      </c>
      <c r="EI42" s="747"/>
      <c r="EJ42" s="741"/>
      <c r="EK42" s="746">
        <f t="shared" si="306"/>
        <v>0</v>
      </c>
      <c r="EL42" s="746">
        <f t="shared" si="307"/>
        <v>0</v>
      </c>
      <c r="EM42" s="746">
        <f t="shared" si="308"/>
        <v>0</v>
      </c>
      <c r="EO42" s="1044"/>
      <c r="EP42" s="755" t="s">
        <v>863</v>
      </c>
      <c r="EQ42" s="757"/>
      <c r="ER42" s="737">
        <v>6449</v>
      </c>
      <c r="ES42" s="738">
        <f t="shared" si="309"/>
        <v>6449</v>
      </c>
      <c r="ET42" s="739">
        <f t="shared" si="310"/>
        <v>0</v>
      </c>
      <c r="EU42" s="740">
        <f t="shared" si="311"/>
        <v>0</v>
      </c>
      <c r="EV42" s="741"/>
      <c r="EW42" s="740">
        <f t="shared" si="311"/>
        <v>0</v>
      </c>
      <c r="EX42" s="741"/>
      <c r="EY42" s="740">
        <f t="shared" si="312"/>
        <v>0</v>
      </c>
      <c r="EZ42" s="741"/>
      <c r="FA42" s="740">
        <f t="shared" si="313"/>
        <v>0</v>
      </c>
      <c r="FB42" s="741"/>
      <c r="FC42" s="740">
        <f t="shared" si="314"/>
        <v>0</v>
      </c>
      <c r="FD42" s="741"/>
      <c r="FE42" s="740">
        <f t="shared" si="315"/>
        <v>0</v>
      </c>
      <c r="FF42" s="741"/>
      <c r="FG42" s="740">
        <f t="shared" si="316"/>
        <v>0</v>
      </c>
      <c r="FH42" s="741"/>
      <c r="FI42" s="740">
        <f t="shared" si="317"/>
        <v>0</v>
      </c>
      <c r="FJ42" s="741"/>
      <c r="FK42" s="740">
        <f t="shared" si="318"/>
        <v>0</v>
      </c>
      <c r="FL42" s="741"/>
      <c r="FM42" s="740">
        <f t="shared" si="319"/>
        <v>0</v>
      </c>
      <c r="FN42" s="741"/>
      <c r="FO42" s="743">
        <f t="shared" si="320"/>
        <v>0</v>
      </c>
      <c r="FP42" s="744">
        <f t="shared" si="321"/>
        <v>0</v>
      </c>
      <c r="FQ42" s="745">
        <v>12</v>
      </c>
      <c r="FR42" s="746">
        <f t="shared" si="322"/>
        <v>0</v>
      </c>
      <c r="FS42" s="747"/>
      <c r="FT42" s="741"/>
      <c r="FU42" s="746">
        <f t="shared" si="323"/>
        <v>0</v>
      </c>
      <c r="FV42" s="746">
        <f t="shared" si="324"/>
        <v>0</v>
      </c>
      <c r="FW42" s="746">
        <f t="shared" si="325"/>
        <v>0</v>
      </c>
      <c r="FY42" s="1044"/>
      <c r="FZ42" s="755" t="s">
        <v>863</v>
      </c>
      <c r="GA42" s="737">
        <f t="shared" si="326"/>
        <v>1.5</v>
      </c>
      <c r="GB42" s="737">
        <v>6449</v>
      </c>
      <c r="GC42" s="738">
        <f t="shared" si="327"/>
        <v>6449</v>
      </c>
      <c r="GD42" s="743">
        <f t="shared" si="328"/>
        <v>9673.5</v>
      </c>
      <c r="GE42" s="743"/>
      <c r="GF42" s="737">
        <f t="shared" si="329"/>
        <v>0</v>
      </c>
      <c r="GG42" s="743"/>
      <c r="GH42" s="737">
        <f t="shared" si="330"/>
        <v>0</v>
      </c>
      <c r="GI42" s="743"/>
      <c r="GJ42" s="737">
        <f t="shared" si="331"/>
        <v>0</v>
      </c>
      <c r="GK42" s="743"/>
      <c r="GL42" s="737">
        <f t="shared" si="332"/>
        <v>6610.23</v>
      </c>
      <c r="GM42" s="743"/>
      <c r="GN42" s="737">
        <f t="shared" si="333"/>
        <v>0</v>
      </c>
      <c r="GO42" s="743"/>
      <c r="GP42" s="737">
        <f t="shared" si="334"/>
        <v>6384.51</v>
      </c>
      <c r="GQ42" s="743"/>
      <c r="GR42" s="737">
        <f t="shared" si="335"/>
        <v>1612.25</v>
      </c>
      <c r="GS42" s="743"/>
      <c r="GT42" s="737">
        <f t="shared" si="336"/>
        <v>0</v>
      </c>
      <c r="GU42" s="743"/>
      <c r="GV42" s="737">
        <f t="shared" si="337"/>
        <v>0</v>
      </c>
      <c r="GW42" s="743"/>
      <c r="GX42" s="737">
        <f t="shared" si="338"/>
        <v>0</v>
      </c>
      <c r="GY42" s="743">
        <f t="shared" si="338"/>
        <v>1626.1</v>
      </c>
      <c r="GZ42" s="744">
        <f t="shared" si="339"/>
        <v>25906.59</v>
      </c>
      <c r="HA42" s="745">
        <v>12</v>
      </c>
      <c r="HB42" s="746">
        <f t="shared" si="340"/>
        <v>310879.08</v>
      </c>
      <c r="HC42" s="737">
        <f t="shared" si="341"/>
        <v>0</v>
      </c>
      <c r="HD42" s="737">
        <f t="shared" si="341"/>
        <v>0</v>
      </c>
      <c r="HE42" s="746">
        <f t="shared" si="342"/>
        <v>310879.08</v>
      </c>
      <c r="HF42" s="746">
        <f t="shared" si="343"/>
        <v>93885.48</v>
      </c>
      <c r="HG42" s="746">
        <f t="shared" si="344"/>
        <v>404764.56</v>
      </c>
    </row>
    <row r="43" spans="1:215" ht="15.75" hidden="1" x14ac:dyDescent="0.25">
      <c r="A43" s="1044"/>
      <c r="B43" s="755" t="s">
        <v>682</v>
      </c>
      <c r="C43" s="757"/>
      <c r="D43" s="737">
        <v>5581</v>
      </c>
      <c r="E43" s="738">
        <f t="shared" si="241"/>
        <v>5581</v>
      </c>
      <c r="F43" s="739">
        <f t="shared" si="242"/>
        <v>0</v>
      </c>
      <c r="G43" s="740">
        <f t="shared" si="243"/>
        <v>0</v>
      </c>
      <c r="H43" s="741"/>
      <c r="I43" s="742">
        <f t="shared" si="243"/>
        <v>0</v>
      </c>
      <c r="J43" s="741"/>
      <c r="K43" s="742">
        <f t="shared" si="244"/>
        <v>0</v>
      </c>
      <c r="L43" s="741"/>
      <c r="M43" s="742">
        <f t="shared" si="245"/>
        <v>0</v>
      </c>
      <c r="N43" s="741"/>
      <c r="O43" s="742">
        <f t="shared" si="246"/>
        <v>0</v>
      </c>
      <c r="P43" s="741"/>
      <c r="Q43" s="742">
        <f t="shared" si="247"/>
        <v>0</v>
      </c>
      <c r="R43" s="741"/>
      <c r="S43" s="742">
        <f t="shared" si="248"/>
        <v>0</v>
      </c>
      <c r="T43" s="741"/>
      <c r="U43" s="742">
        <f t="shared" si="249"/>
        <v>0</v>
      </c>
      <c r="V43" s="741"/>
      <c r="W43" s="742">
        <f t="shared" si="250"/>
        <v>0</v>
      </c>
      <c r="X43" s="741"/>
      <c r="Y43" s="742">
        <f t="shared" si="251"/>
        <v>0</v>
      </c>
      <c r="Z43" s="741"/>
      <c r="AA43" s="743">
        <f t="shared" si="252"/>
        <v>0</v>
      </c>
      <c r="AB43" s="744">
        <f t="shared" si="253"/>
        <v>0</v>
      </c>
      <c r="AC43" s="745">
        <v>12</v>
      </c>
      <c r="AD43" s="746">
        <f t="shared" si="254"/>
        <v>0</v>
      </c>
      <c r="AE43" s="747"/>
      <c r="AF43" s="741"/>
      <c r="AG43" s="746">
        <f t="shared" si="255"/>
        <v>0</v>
      </c>
      <c r="AH43" s="746">
        <f t="shared" si="256"/>
        <v>0</v>
      </c>
      <c r="AI43" s="746">
        <f t="shared" si="257"/>
        <v>0</v>
      </c>
      <c r="AK43" s="1044"/>
      <c r="AL43" s="755" t="s">
        <v>682</v>
      </c>
      <c r="AM43" s="748">
        <v>1</v>
      </c>
      <c r="AN43" s="737">
        <v>5581</v>
      </c>
      <c r="AO43" s="738">
        <f t="shared" si="258"/>
        <v>5581</v>
      </c>
      <c r="AP43" s="739">
        <f t="shared" si="259"/>
        <v>5581</v>
      </c>
      <c r="AQ43" s="740">
        <f t="shared" si="260"/>
        <v>0</v>
      </c>
      <c r="AR43" s="741"/>
      <c r="AS43" s="740">
        <f t="shared" si="260"/>
        <v>4</v>
      </c>
      <c r="AT43" s="741">
        <v>223.24</v>
      </c>
      <c r="AU43" s="740">
        <f t="shared" si="261"/>
        <v>0</v>
      </c>
      <c r="AV43" s="741"/>
      <c r="AW43" s="740">
        <f t="shared" si="262"/>
        <v>20</v>
      </c>
      <c r="AX43" s="741">
        <v>1116.2</v>
      </c>
      <c r="AY43" s="740">
        <f t="shared" si="263"/>
        <v>0</v>
      </c>
      <c r="AZ43" s="741"/>
      <c r="BA43" s="740">
        <f t="shared" si="264"/>
        <v>199</v>
      </c>
      <c r="BB43" s="741">
        <v>11106.19</v>
      </c>
      <c r="BC43" s="740">
        <f t="shared" si="265"/>
        <v>30</v>
      </c>
      <c r="BD43" s="741">
        <v>1674.3</v>
      </c>
      <c r="BE43" s="740">
        <f t="shared" si="266"/>
        <v>0</v>
      </c>
      <c r="BF43" s="741"/>
      <c r="BG43" s="740">
        <f t="shared" si="267"/>
        <v>0</v>
      </c>
      <c r="BH43" s="741"/>
      <c r="BI43" s="740">
        <f t="shared" si="268"/>
        <v>0</v>
      </c>
      <c r="BJ43" s="741"/>
      <c r="BK43" s="743">
        <f t="shared" si="346"/>
        <v>0</v>
      </c>
      <c r="BL43" s="744">
        <f t="shared" si="270"/>
        <v>19700.93</v>
      </c>
      <c r="BM43" s="745">
        <v>12</v>
      </c>
      <c r="BN43" s="746">
        <f t="shared" si="271"/>
        <v>236411.16</v>
      </c>
      <c r="BO43" s="747"/>
      <c r="BP43" s="741"/>
      <c r="BQ43" s="746">
        <f t="shared" si="272"/>
        <v>236411.16</v>
      </c>
      <c r="BR43" s="746">
        <f t="shared" si="273"/>
        <v>71396.17</v>
      </c>
      <c r="BS43" s="746">
        <f t="shared" si="274"/>
        <v>307807.33</v>
      </c>
      <c r="BU43" s="1044"/>
      <c r="BV43" s="755" t="s">
        <v>682</v>
      </c>
      <c r="BW43" s="757"/>
      <c r="BX43" s="737">
        <v>5581</v>
      </c>
      <c r="BY43" s="738">
        <f t="shared" si="275"/>
        <v>5581</v>
      </c>
      <c r="BZ43" s="739">
        <f t="shared" si="276"/>
        <v>0</v>
      </c>
      <c r="CA43" s="740">
        <f t="shared" si="277"/>
        <v>0</v>
      </c>
      <c r="CB43" s="741"/>
      <c r="CC43" s="740">
        <f t="shared" si="277"/>
        <v>0</v>
      </c>
      <c r="CD43" s="741"/>
      <c r="CE43" s="740">
        <f t="shared" si="278"/>
        <v>0</v>
      </c>
      <c r="CF43" s="741"/>
      <c r="CG43" s="740">
        <f t="shared" si="279"/>
        <v>0</v>
      </c>
      <c r="CH43" s="741"/>
      <c r="CI43" s="740">
        <f t="shared" si="280"/>
        <v>0</v>
      </c>
      <c r="CJ43" s="741"/>
      <c r="CK43" s="740">
        <f t="shared" si="281"/>
        <v>0</v>
      </c>
      <c r="CL43" s="741"/>
      <c r="CM43" s="740">
        <f t="shared" si="282"/>
        <v>0</v>
      </c>
      <c r="CN43" s="741"/>
      <c r="CO43" s="740">
        <f t="shared" si="283"/>
        <v>0</v>
      </c>
      <c r="CP43" s="741"/>
      <c r="CQ43" s="740">
        <f t="shared" si="284"/>
        <v>0</v>
      </c>
      <c r="CR43" s="741"/>
      <c r="CS43" s="740">
        <f t="shared" si="285"/>
        <v>0</v>
      </c>
      <c r="CT43" s="741"/>
      <c r="CU43" s="743">
        <f t="shared" si="286"/>
        <v>0</v>
      </c>
      <c r="CV43" s="744">
        <f t="shared" si="287"/>
        <v>0</v>
      </c>
      <c r="CW43" s="745">
        <v>12</v>
      </c>
      <c r="CX43" s="746">
        <f t="shared" si="288"/>
        <v>0</v>
      </c>
      <c r="CY43" s="747"/>
      <c r="CZ43" s="741"/>
      <c r="DA43" s="746">
        <f t="shared" si="289"/>
        <v>0</v>
      </c>
      <c r="DB43" s="746">
        <f t="shared" si="290"/>
        <v>0</v>
      </c>
      <c r="DC43" s="746">
        <f t="shared" si="291"/>
        <v>0</v>
      </c>
      <c r="DD43" s="750"/>
      <c r="DE43" s="1044"/>
      <c r="DF43" s="755" t="s">
        <v>682</v>
      </c>
      <c r="DG43" s="757"/>
      <c r="DH43" s="737">
        <v>5581</v>
      </c>
      <c r="DI43" s="738">
        <f t="shared" si="292"/>
        <v>5581</v>
      </c>
      <c r="DJ43" s="739">
        <f t="shared" si="293"/>
        <v>0</v>
      </c>
      <c r="DK43" s="740">
        <f t="shared" si="294"/>
        <v>0</v>
      </c>
      <c r="DL43" s="741"/>
      <c r="DM43" s="740">
        <f t="shared" si="294"/>
        <v>0</v>
      </c>
      <c r="DN43" s="741"/>
      <c r="DO43" s="740">
        <f t="shared" si="295"/>
        <v>0</v>
      </c>
      <c r="DP43" s="741"/>
      <c r="DQ43" s="740">
        <f t="shared" si="296"/>
        <v>0</v>
      </c>
      <c r="DR43" s="741"/>
      <c r="DS43" s="740">
        <f t="shared" si="297"/>
        <v>0</v>
      </c>
      <c r="DT43" s="741"/>
      <c r="DU43" s="740">
        <f t="shared" si="298"/>
        <v>0</v>
      </c>
      <c r="DV43" s="741"/>
      <c r="DW43" s="740">
        <f t="shared" si="299"/>
        <v>0</v>
      </c>
      <c r="DX43" s="741"/>
      <c r="DY43" s="740">
        <f t="shared" si="300"/>
        <v>0</v>
      </c>
      <c r="DZ43" s="741"/>
      <c r="EA43" s="740">
        <f t="shared" si="301"/>
        <v>0</v>
      </c>
      <c r="EB43" s="741"/>
      <c r="EC43" s="740">
        <f t="shared" si="302"/>
        <v>0</v>
      </c>
      <c r="ED43" s="741"/>
      <c r="EE43" s="743"/>
      <c r="EF43" s="744">
        <f t="shared" si="304"/>
        <v>0</v>
      </c>
      <c r="EG43" s="745">
        <v>12</v>
      </c>
      <c r="EH43" s="746">
        <f t="shared" si="305"/>
        <v>0</v>
      </c>
      <c r="EI43" s="747"/>
      <c r="EJ43" s="741"/>
      <c r="EK43" s="746">
        <f t="shared" si="306"/>
        <v>0</v>
      </c>
      <c r="EL43" s="746">
        <f t="shared" si="307"/>
        <v>0</v>
      </c>
      <c r="EM43" s="746">
        <f t="shared" si="308"/>
        <v>0</v>
      </c>
      <c r="EO43" s="1044"/>
      <c r="EP43" s="755" t="s">
        <v>682</v>
      </c>
      <c r="EQ43" s="757"/>
      <c r="ER43" s="737">
        <v>5581</v>
      </c>
      <c r="ES43" s="738">
        <f t="shared" si="309"/>
        <v>5581</v>
      </c>
      <c r="ET43" s="739">
        <f t="shared" si="310"/>
        <v>0</v>
      </c>
      <c r="EU43" s="740">
        <f t="shared" si="311"/>
        <v>0</v>
      </c>
      <c r="EV43" s="741"/>
      <c r="EW43" s="740">
        <f t="shared" si="311"/>
        <v>0</v>
      </c>
      <c r="EX43" s="741"/>
      <c r="EY43" s="740">
        <f t="shared" si="312"/>
        <v>0</v>
      </c>
      <c r="EZ43" s="741"/>
      <c r="FA43" s="740">
        <f t="shared" si="313"/>
        <v>0</v>
      </c>
      <c r="FB43" s="741"/>
      <c r="FC43" s="740">
        <f t="shared" si="314"/>
        <v>0</v>
      </c>
      <c r="FD43" s="741"/>
      <c r="FE43" s="740">
        <f t="shared" si="315"/>
        <v>0</v>
      </c>
      <c r="FF43" s="741"/>
      <c r="FG43" s="740">
        <f t="shared" si="316"/>
        <v>0</v>
      </c>
      <c r="FH43" s="741"/>
      <c r="FI43" s="740">
        <f t="shared" si="317"/>
        <v>0</v>
      </c>
      <c r="FJ43" s="741"/>
      <c r="FK43" s="740">
        <f t="shared" si="318"/>
        <v>0</v>
      </c>
      <c r="FL43" s="741"/>
      <c r="FM43" s="740">
        <f t="shared" si="319"/>
        <v>0</v>
      </c>
      <c r="FN43" s="741"/>
      <c r="FO43" s="743"/>
      <c r="FP43" s="744">
        <f t="shared" si="321"/>
        <v>0</v>
      </c>
      <c r="FQ43" s="745">
        <v>12</v>
      </c>
      <c r="FR43" s="746">
        <f t="shared" si="322"/>
        <v>0</v>
      </c>
      <c r="FS43" s="747"/>
      <c r="FT43" s="741"/>
      <c r="FU43" s="746">
        <f t="shared" si="323"/>
        <v>0</v>
      </c>
      <c r="FV43" s="746">
        <f t="shared" si="324"/>
        <v>0</v>
      </c>
      <c r="FW43" s="746">
        <f t="shared" si="325"/>
        <v>0</v>
      </c>
      <c r="FY43" s="1044"/>
      <c r="FZ43" s="755" t="s">
        <v>682</v>
      </c>
      <c r="GA43" s="737">
        <f t="shared" si="326"/>
        <v>1</v>
      </c>
      <c r="GB43" s="737">
        <v>5581</v>
      </c>
      <c r="GC43" s="738">
        <f t="shared" si="327"/>
        <v>5581</v>
      </c>
      <c r="GD43" s="743">
        <f t="shared" si="328"/>
        <v>5581</v>
      </c>
      <c r="GE43" s="743"/>
      <c r="GF43" s="737">
        <f t="shared" si="329"/>
        <v>0</v>
      </c>
      <c r="GG43" s="743"/>
      <c r="GH43" s="737">
        <f t="shared" si="330"/>
        <v>223.24</v>
      </c>
      <c r="GI43" s="743"/>
      <c r="GJ43" s="737">
        <f t="shared" si="331"/>
        <v>0</v>
      </c>
      <c r="GK43" s="743"/>
      <c r="GL43" s="737">
        <f t="shared" si="332"/>
        <v>1116.2</v>
      </c>
      <c r="GM43" s="743"/>
      <c r="GN43" s="737">
        <f t="shared" si="333"/>
        <v>0</v>
      </c>
      <c r="GO43" s="743"/>
      <c r="GP43" s="737">
        <f t="shared" si="334"/>
        <v>11106.19</v>
      </c>
      <c r="GQ43" s="743"/>
      <c r="GR43" s="737">
        <f t="shared" si="335"/>
        <v>1674.3</v>
      </c>
      <c r="GS43" s="743"/>
      <c r="GT43" s="737">
        <f t="shared" si="336"/>
        <v>0</v>
      </c>
      <c r="GU43" s="743"/>
      <c r="GV43" s="737">
        <f t="shared" si="337"/>
        <v>0</v>
      </c>
      <c r="GW43" s="743"/>
      <c r="GX43" s="737">
        <f t="shared" si="338"/>
        <v>0</v>
      </c>
      <c r="GY43" s="743">
        <f t="shared" si="338"/>
        <v>0</v>
      </c>
      <c r="GZ43" s="744">
        <f t="shared" si="339"/>
        <v>19700.93</v>
      </c>
      <c r="HA43" s="745">
        <v>12</v>
      </c>
      <c r="HB43" s="746">
        <f t="shared" si="340"/>
        <v>236411.16</v>
      </c>
      <c r="HC43" s="737">
        <f t="shared" si="341"/>
        <v>0</v>
      </c>
      <c r="HD43" s="737">
        <f t="shared" si="341"/>
        <v>0</v>
      </c>
      <c r="HE43" s="746">
        <f t="shared" si="342"/>
        <v>236411.16</v>
      </c>
      <c r="HF43" s="746">
        <f t="shared" si="343"/>
        <v>71396.17</v>
      </c>
      <c r="HG43" s="746">
        <f t="shared" si="344"/>
        <v>307807.33</v>
      </c>
    </row>
    <row r="44" spans="1:215" ht="15.75" hidden="1" x14ac:dyDescent="0.25">
      <c r="A44" s="1044"/>
      <c r="B44" s="735" t="s">
        <v>415</v>
      </c>
      <c r="C44" s="757">
        <v>0.5</v>
      </c>
      <c r="D44" s="737">
        <v>6449</v>
      </c>
      <c r="E44" s="738">
        <f t="shared" si="241"/>
        <v>6449</v>
      </c>
      <c r="F44" s="739">
        <f t="shared" si="242"/>
        <v>3224.5</v>
      </c>
      <c r="G44" s="740">
        <f t="shared" si="243"/>
        <v>0</v>
      </c>
      <c r="H44" s="741"/>
      <c r="I44" s="742">
        <f t="shared" si="243"/>
        <v>0</v>
      </c>
      <c r="J44" s="741"/>
      <c r="K44" s="742">
        <f t="shared" si="244"/>
        <v>0</v>
      </c>
      <c r="L44" s="741"/>
      <c r="M44" s="742">
        <f t="shared" si="245"/>
        <v>5</v>
      </c>
      <c r="N44" s="741">
        <f>(D44*C44)*5%</f>
        <v>161.22999999999999</v>
      </c>
      <c r="O44" s="742">
        <f t="shared" si="246"/>
        <v>0</v>
      </c>
      <c r="P44" s="741"/>
      <c r="Q44" s="742">
        <f t="shared" si="247"/>
        <v>198</v>
      </c>
      <c r="R44" s="741">
        <f>D44*C44*198%</f>
        <v>6384.51</v>
      </c>
      <c r="S44" s="742">
        <f t="shared" si="248"/>
        <v>30</v>
      </c>
      <c r="T44" s="741">
        <f t="shared" si="345"/>
        <v>967.35</v>
      </c>
      <c r="U44" s="742">
        <f t="shared" si="249"/>
        <v>0</v>
      </c>
      <c r="V44" s="741"/>
      <c r="W44" s="742">
        <f t="shared" si="250"/>
        <v>0</v>
      </c>
      <c r="X44" s="741"/>
      <c r="Y44" s="742">
        <f t="shared" si="251"/>
        <v>0</v>
      </c>
      <c r="Z44" s="741"/>
      <c r="AA44" s="743">
        <f t="shared" si="252"/>
        <v>0</v>
      </c>
      <c r="AB44" s="744">
        <f t="shared" si="253"/>
        <v>10737.59</v>
      </c>
      <c r="AC44" s="745">
        <v>12</v>
      </c>
      <c r="AD44" s="746">
        <f t="shared" si="254"/>
        <v>128851.08</v>
      </c>
      <c r="AE44" s="747"/>
      <c r="AF44" s="741"/>
      <c r="AG44" s="746">
        <f t="shared" si="255"/>
        <v>128851.08</v>
      </c>
      <c r="AH44" s="746">
        <f t="shared" si="256"/>
        <v>38913.03</v>
      </c>
      <c r="AI44" s="746">
        <f t="shared" si="257"/>
        <v>167764.10999999999</v>
      </c>
      <c r="AK44" s="1044"/>
      <c r="AL44" s="735" t="s">
        <v>415</v>
      </c>
      <c r="AM44" s="757"/>
      <c r="AN44" s="737">
        <v>6449</v>
      </c>
      <c r="AO44" s="738">
        <f t="shared" si="258"/>
        <v>6449</v>
      </c>
      <c r="AP44" s="739">
        <f t="shared" si="259"/>
        <v>0</v>
      </c>
      <c r="AQ44" s="740">
        <f t="shared" si="260"/>
        <v>0</v>
      </c>
      <c r="AR44" s="741"/>
      <c r="AS44" s="740">
        <f t="shared" si="260"/>
        <v>0</v>
      </c>
      <c r="AT44" s="741"/>
      <c r="AU44" s="740">
        <f t="shared" si="261"/>
        <v>0</v>
      </c>
      <c r="AV44" s="741"/>
      <c r="AW44" s="740">
        <f t="shared" si="262"/>
        <v>0</v>
      </c>
      <c r="AX44" s="741"/>
      <c r="AY44" s="740">
        <f t="shared" si="263"/>
        <v>0</v>
      </c>
      <c r="AZ44" s="741"/>
      <c r="BA44" s="740">
        <f t="shared" si="264"/>
        <v>0</v>
      </c>
      <c r="BB44" s="741"/>
      <c r="BC44" s="740">
        <f t="shared" si="265"/>
        <v>0</v>
      </c>
      <c r="BD44" s="741"/>
      <c r="BE44" s="740">
        <f t="shared" si="266"/>
        <v>0</v>
      </c>
      <c r="BF44" s="741"/>
      <c r="BG44" s="740">
        <f t="shared" si="267"/>
        <v>0</v>
      </c>
      <c r="BH44" s="741"/>
      <c r="BI44" s="740">
        <f t="shared" si="268"/>
        <v>0</v>
      </c>
      <c r="BJ44" s="741"/>
      <c r="BK44" s="743">
        <f t="shared" si="346"/>
        <v>0</v>
      </c>
      <c r="BL44" s="744">
        <f t="shared" si="270"/>
        <v>0</v>
      </c>
      <c r="BM44" s="745">
        <v>12</v>
      </c>
      <c r="BN44" s="746">
        <f t="shared" si="271"/>
        <v>0</v>
      </c>
      <c r="BO44" s="747"/>
      <c r="BP44" s="741"/>
      <c r="BQ44" s="746">
        <f t="shared" si="272"/>
        <v>0</v>
      </c>
      <c r="BR44" s="746">
        <f t="shared" si="273"/>
        <v>0</v>
      </c>
      <c r="BS44" s="746">
        <f t="shared" si="274"/>
        <v>0</v>
      </c>
      <c r="BU44" s="1044"/>
      <c r="BV44" s="735" t="s">
        <v>415</v>
      </c>
      <c r="BW44" s="757"/>
      <c r="BX44" s="737">
        <v>6449</v>
      </c>
      <c r="BY44" s="738">
        <f t="shared" si="275"/>
        <v>6449</v>
      </c>
      <c r="BZ44" s="739">
        <f t="shared" si="276"/>
        <v>0</v>
      </c>
      <c r="CA44" s="740">
        <f t="shared" si="277"/>
        <v>0</v>
      </c>
      <c r="CB44" s="741"/>
      <c r="CC44" s="740">
        <f t="shared" si="277"/>
        <v>0</v>
      </c>
      <c r="CD44" s="741"/>
      <c r="CE44" s="740">
        <f t="shared" si="278"/>
        <v>0</v>
      </c>
      <c r="CF44" s="741"/>
      <c r="CG44" s="740">
        <f t="shared" si="279"/>
        <v>0</v>
      </c>
      <c r="CH44" s="741"/>
      <c r="CI44" s="740">
        <f t="shared" si="280"/>
        <v>0</v>
      </c>
      <c r="CJ44" s="741"/>
      <c r="CK44" s="740">
        <f t="shared" si="281"/>
        <v>0</v>
      </c>
      <c r="CL44" s="741"/>
      <c r="CM44" s="740">
        <f t="shared" si="282"/>
        <v>0</v>
      </c>
      <c r="CN44" s="741"/>
      <c r="CO44" s="740">
        <f t="shared" si="283"/>
        <v>0</v>
      </c>
      <c r="CP44" s="741"/>
      <c r="CQ44" s="740">
        <f t="shared" si="284"/>
        <v>0</v>
      </c>
      <c r="CR44" s="741"/>
      <c r="CS44" s="740">
        <f t="shared" si="285"/>
        <v>0</v>
      </c>
      <c r="CT44" s="741"/>
      <c r="CU44" s="743">
        <f t="shared" si="286"/>
        <v>0</v>
      </c>
      <c r="CV44" s="744">
        <f t="shared" si="287"/>
        <v>0</v>
      </c>
      <c r="CW44" s="745">
        <v>12</v>
      </c>
      <c r="CX44" s="746">
        <f t="shared" si="288"/>
        <v>0</v>
      </c>
      <c r="CY44" s="747"/>
      <c r="CZ44" s="741"/>
      <c r="DA44" s="746">
        <f t="shared" si="289"/>
        <v>0</v>
      </c>
      <c r="DB44" s="746">
        <f t="shared" si="290"/>
        <v>0</v>
      </c>
      <c r="DC44" s="746">
        <f t="shared" si="291"/>
        <v>0</v>
      </c>
      <c r="DD44" s="750"/>
      <c r="DE44" s="1044"/>
      <c r="DF44" s="735" t="s">
        <v>415</v>
      </c>
      <c r="DG44" s="757"/>
      <c r="DH44" s="737">
        <v>6449</v>
      </c>
      <c r="DI44" s="738">
        <f t="shared" si="292"/>
        <v>6449</v>
      </c>
      <c r="DJ44" s="739">
        <f t="shared" si="293"/>
        <v>0</v>
      </c>
      <c r="DK44" s="740">
        <f t="shared" si="294"/>
        <v>0</v>
      </c>
      <c r="DL44" s="741"/>
      <c r="DM44" s="740">
        <f t="shared" si="294"/>
        <v>0</v>
      </c>
      <c r="DN44" s="741"/>
      <c r="DO44" s="740">
        <f t="shared" si="295"/>
        <v>0</v>
      </c>
      <c r="DP44" s="741"/>
      <c r="DQ44" s="740">
        <f t="shared" si="296"/>
        <v>0</v>
      </c>
      <c r="DR44" s="741"/>
      <c r="DS44" s="740">
        <f t="shared" si="297"/>
        <v>0</v>
      </c>
      <c r="DT44" s="741"/>
      <c r="DU44" s="740">
        <f t="shared" si="298"/>
        <v>0</v>
      </c>
      <c r="DV44" s="741"/>
      <c r="DW44" s="740">
        <f t="shared" si="299"/>
        <v>0</v>
      </c>
      <c r="DX44" s="741"/>
      <c r="DY44" s="740">
        <f t="shared" si="300"/>
        <v>0</v>
      </c>
      <c r="DZ44" s="741"/>
      <c r="EA44" s="740">
        <f t="shared" si="301"/>
        <v>0</v>
      </c>
      <c r="EB44" s="741"/>
      <c r="EC44" s="740">
        <f t="shared" si="302"/>
        <v>0</v>
      </c>
      <c r="ED44" s="741"/>
      <c r="EE44" s="743">
        <f t="shared" si="303"/>
        <v>0</v>
      </c>
      <c r="EF44" s="744">
        <f t="shared" si="304"/>
        <v>0</v>
      </c>
      <c r="EG44" s="745">
        <v>12</v>
      </c>
      <c r="EH44" s="746">
        <f t="shared" si="305"/>
        <v>0</v>
      </c>
      <c r="EI44" s="747"/>
      <c r="EJ44" s="741"/>
      <c r="EK44" s="746">
        <f t="shared" si="306"/>
        <v>0</v>
      </c>
      <c r="EL44" s="746">
        <f t="shared" si="307"/>
        <v>0</v>
      </c>
      <c r="EM44" s="746">
        <f t="shared" si="308"/>
        <v>0</v>
      </c>
      <c r="EO44" s="1044"/>
      <c r="EP44" s="735" t="s">
        <v>415</v>
      </c>
      <c r="EQ44" s="757"/>
      <c r="ER44" s="737">
        <v>6449</v>
      </c>
      <c r="ES44" s="738">
        <f t="shared" si="309"/>
        <v>6449</v>
      </c>
      <c r="ET44" s="739">
        <f t="shared" si="310"/>
        <v>0</v>
      </c>
      <c r="EU44" s="740">
        <f t="shared" si="311"/>
        <v>0</v>
      </c>
      <c r="EV44" s="741"/>
      <c r="EW44" s="740">
        <f t="shared" si="311"/>
        <v>0</v>
      </c>
      <c r="EX44" s="741"/>
      <c r="EY44" s="740">
        <f t="shared" si="312"/>
        <v>0</v>
      </c>
      <c r="EZ44" s="741"/>
      <c r="FA44" s="740">
        <f t="shared" si="313"/>
        <v>0</v>
      </c>
      <c r="FB44" s="741"/>
      <c r="FC44" s="740">
        <f t="shared" si="314"/>
        <v>0</v>
      </c>
      <c r="FD44" s="741"/>
      <c r="FE44" s="740">
        <f t="shared" si="315"/>
        <v>0</v>
      </c>
      <c r="FF44" s="741"/>
      <c r="FG44" s="740">
        <f t="shared" si="316"/>
        <v>0</v>
      </c>
      <c r="FH44" s="741"/>
      <c r="FI44" s="740">
        <f t="shared" si="317"/>
        <v>0</v>
      </c>
      <c r="FJ44" s="741"/>
      <c r="FK44" s="740">
        <f t="shared" si="318"/>
        <v>0</v>
      </c>
      <c r="FL44" s="741"/>
      <c r="FM44" s="740">
        <f t="shared" si="319"/>
        <v>0</v>
      </c>
      <c r="FN44" s="741"/>
      <c r="FO44" s="743">
        <f t="shared" si="320"/>
        <v>0</v>
      </c>
      <c r="FP44" s="744">
        <f t="shared" si="321"/>
        <v>0</v>
      </c>
      <c r="FQ44" s="745">
        <v>12</v>
      </c>
      <c r="FR44" s="746">
        <f t="shared" si="322"/>
        <v>0</v>
      </c>
      <c r="FS44" s="747"/>
      <c r="FT44" s="741"/>
      <c r="FU44" s="746">
        <f t="shared" si="323"/>
        <v>0</v>
      </c>
      <c r="FV44" s="746">
        <f t="shared" si="324"/>
        <v>0</v>
      </c>
      <c r="FW44" s="746">
        <f t="shared" si="325"/>
        <v>0</v>
      </c>
      <c r="FY44" s="1044"/>
      <c r="FZ44" s="735" t="s">
        <v>415</v>
      </c>
      <c r="GA44" s="737">
        <f t="shared" si="326"/>
        <v>0.5</v>
      </c>
      <c r="GB44" s="737">
        <v>6449</v>
      </c>
      <c r="GC44" s="738">
        <f t="shared" si="327"/>
        <v>6449</v>
      </c>
      <c r="GD44" s="743">
        <f t="shared" si="328"/>
        <v>3224.5</v>
      </c>
      <c r="GE44" s="743"/>
      <c r="GF44" s="737">
        <f t="shared" si="329"/>
        <v>0</v>
      </c>
      <c r="GG44" s="743"/>
      <c r="GH44" s="737">
        <f t="shared" si="330"/>
        <v>0</v>
      </c>
      <c r="GI44" s="743"/>
      <c r="GJ44" s="737">
        <f t="shared" si="331"/>
        <v>0</v>
      </c>
      <c r="GK44" s="743"/>
      <c r="GL44" s="737">
        <f t="shared" si="332"/>
        <v>161.22999999999999</v>
      </c>
      <c r="GM44" s="743"/>
      <c r="GN44" s="737">
        <f t="shared" si="333"/>
        <v>0</v>
      </c>
      <c r="GO44" s="743"/>
      <c r="GP44" s="737">
        <f t="shared" si="334"/>
        <v>6384.51</v>
      </c>
      <c r="GQ44" s="743"/>
      <c r="GR44" s="737">
        <f t="shared" si="335"/>
        <v>967.35</v>
      </c>
      <c r="GS44" s="743"/>
      <c r="GT44" s="737">
        <f t="shared" si="336"/>
        <v>0</v>
      </c>
      <c r="GU44" s="743"/>
      <c r="GV44" s="737">
        <f t="shared" si="337"/>
        <v>0</v>
      </c>
      <c r="GW44" s="743"/>
      <c r="GX44" s="737">
        <f t="shared" si="338"/>
        <v>0</v>
      </c>
      <c r="GY44" s="743">
        <f t="shared" si="338"/>
        <v>0</v>
      </c>
      <c r="GZ44" s="744">
        <f t="shared" si="339"/>
        <v>10737.59</v>
      </c>
      <c r="HA44" s="745">
        <v>12</v>
      </c>
      <c r="HB44" s="746">
        <f t="shared" si="340"/>
        <v>128851.08</v>
      </c>
      <c r="HC44" s="737">
        <f t="shared" si="341"/>
        <v>0</v>
      </c>
      <c r="HD44" s="737">
        <f t="shared" si="341"/>
        <v>0</v>
      </c>
      <c r="HE44" s="746">
        <f t="shared" si="342"/>
        <v>128851.08</v>
      </c>
      <c r="HF44" s="746">
        <f t="shared" si="343"/>
        <v>38913.03</v>
      </c>
      <c r="HG44" s="746">
        <f t="shared" si="344"/>
        <v>167764.10999999999</v>
      </c>
    </row>
    <row r="45" spans="1:215" ht="15.75" hidden="1" x14ac:dyDescent="0.25">
      <c r="A45" s="1044"/>
      <c r="B45" s="735" t="s">
        <v>864</v>
      </c>
      <c r="C45" s="757">
        <v>1</v>
      </c>
      <c r="D45" s="737">
        <v>10077</v>
      </c>
      <c r="E45" s="738">
        <f t="shared" si="241"/>
        <v>10077</v>
      </c>
      <c r="F45" s="739">
        <f t="shared" si="242"/>
        <v>10077</v>
      </c>
      <c r="G45" s="740">
        <f t="shared" si="243"/>
        <v>0</v>
      </c>
      <c r="H45" s="741"/>
      <c r="I45" s="742">
        <f t="shared" si="243"/>
        <v>0</v>
      </c>
      <c r="J45" s="741"/>
      <c r="K45" s="742">
        <f t="shared" si="244"/>
        <v>0</v>
      </c>
      <c r="L45" s="741"/>
      <c r="M45" s="742">
        <f t="shared" si="245"/>
        <v>5</v>
      </c>
      <c r="N45" s="741">
        <f>D45*5%</f>
        <v>503.85</v>
      </c>
      <c r="O45" s="742">
        <f t="shared" si="246"/>
        <v>0</v>
      </c>
      <c r="P45" s="741"/>
      <c r="Q45" s="742">
        <f t="shared" si="247"/>
        <v>198</v>
      </c>
      <c r="R45" s="741">
        <f>D45*198%</f>
        <v>19952.46</v>
      </c>
      <c r="S45" s="742">
        <f t="shared" si="248"/>
        <v>30</v>
      </c>
      <c r="T45" s="741">
        <f>(D45*C45)*30%</f>
        <v>3023.1</v>
      </c>
      <c r="U45" s="742">
        <f t="shared" si="249"/>
        <v>0</v>
      </c>
      <c r="V45" s="741"/>
      <c r="W45" s="742">
        <f t="shared" si="250"/>
        <v>0</v>
      </c>
      <c r="X45" s="741"/>
      <c r="Y45" s="742">
        <f t="shared" si="251"/>
        <v>0</v>
      </c>
      <c r="Z45" s="741"/>
      <c r="AA45" s="743">
        <f t="shared" si="252"/>
        <v>0</v>
      </c>
      <c r="AB45" s="744">
        <f t="shared" si="253"/>
        <v>33556.410000000003</v>
      </c>
      <c r="AC45" s="745">
        <v>12</v>
      </c>
      <c r="AD45" s="746">
        <f t="shared" si="254"/>
        <v>402676.92</v>
      </c>
      <c r="AE45" s="747"/>
      <c r="AF45" s="741"/>
      <c r="AG45" s="746">
        <f t="shared" si="255"/>
        <v>402676.92</v>
      </c>
      <c r="AH45" s="746">
        <f t="shared" si="256"/>
        <v>121608.43</v>
      </c>
      <c r="AI45" s="746">
        <f t="shared" si="257"/>
        <v>524285.35</v>
      </c>
      <c r="AK45" s="1044"/>
      <c r="AL45" s="735" t="s">
        <v>864</v>
      </c>
      <c r="AM45" s="757"/>
      <c r="AN45" s="737">
        <v>10077</v>
      </c>
      <c r="AO45" s="738">
        <f t="shared" si="258"/>
        <v>10077</v>
      </c>
      <c r="AP45" s="739">
        <f t="shared" si="259"/>
        <v>0</v>
      </c>
      <c r="AQ45" s="740">
        <f t="shared" si="260"/>
        <v>0</v>
      </c>
      <c r="AR45" s="741"/>
      <c r="AS45" s="740">
        <f t="shared" si="260"/>
        <v>0</v>
      </c>
      <c r="AT45" s="741"/>
      <c r="AU45" s="740">
        <f t="shared" si="261"/>
        <v>0</v>
      </c>
      <c r="AV45" s="741"/>
      <c r="AW45" s="740">
        <f t="shared" si="262"/>
        <v>0</v>
      </c>
      <c r="AX45" s="741"/>
      <c r="AY45" s="740">
        <f t="shared" si="263"/>
        <v>0</v>
      </c>
      <c r="AZ45" s="741"/>
      <c r="BA45" s="740">
        <f t="shared" si="264"/>
        <v>0</v>
      </c>
      <c r="BB45" s="741"/>
      <c r="BC45" s="740">
        <f t="shared" si="265"/>
        <v>0</v>
      </c>
      <c r="BD45" s="741"/>
      <c r="BE45" s="740">
        <f t="shared" si="266"/>
        <v>0</v>
      </c>
      <c r="BF45" s="741"/>
      <c r="BG45" s="740">
        <f t="shared" si="267"/>
        <v>0</v>
      </c>
      <c r="BH45" s="741"/>
      <c r="BI45" s="740">
        <f t="shared" si="268"/>
        <v>0</v>
      </c>
      <c r="BJ45" s="741"/>
      <c r="BK45" s="743">
        <f t="shared" si="346"/>
        <v>0</v>
      </c>
      <c r="BL45" s="744">
        <f t="shared" si="270"/>
        <v>0</v>
      </c>
      <c r="BM45" s="745">
        <v>12</v>
      </c>
      <c r="BN45" s="746">
        <f t="shared" si="271"/>
        <v>0</v>
      </c>
      <c r="BO45" s="747"/>
      <c r="BP45" s="741"/>
      <c r="BQ45" s="746">
        <f t="shared" si="272"/>
        <v>0</v>
      </c>
      <c r="BR45" s="746">
        <f t="shared" si="273"/>
        <v>0</v>
      </c>
      <c r="BS45" s="746">
        <f t="shared" si="274"/>
        <v>0</v>
      </c>
      <c r="BU45" s="1044"/>
      <c r="BV45" s="735" t="s">
        <v>864</v>
      </c>
      <c r="BW45" s="757"/>
      <c r="BX45" s="737">
        <v>10077</v>
      </c>
      <c r="BY45" s="738">
        <f t="shared" si="275"/>
        <v>10077</v>
      </c>
      <c r="BZ45" s="739">
        <f t="shared" si="276"/>
        <v>0</v>
      </c>
      <c r="CA45" s="740">
        <f t="shared" si="277"/>
        <v>0</v>
      </c>
      <c r="CB45" s="741"/>
      <c r="CC45" s="740">
        <f t="shared" si="277"/>
        <v>0</v>
      </c>
      <c r="CD45" s="741"/>
      <c r="CE45" s="740">
        <f t="shared" si="278"/>
        <v>0</v>
      </c>
      <c r="CF45" s="741"/>
      <c r="CG45" s="740">
        <f t="shared" si="279"/>
        <v>0</v>
      </c>
      <c r="CH45" s="741"/>
      <c r="CI45" s="740">
        <f t="shared" si="280"/>
        <v>0</v>
      </c>
      <c r="CJ45" s="741"/>
      <c r="CK45" s="740">
        <f t="shared" si="281"/>
        <v>0</v>
      </c>
      <c r="CL45" s="741"/>
      <c r="CM45" s="740">
        <f t="shared" si="282"/>
        <v>0</v>
      </c>
      <c r="CN45" s="741"/>
      <c r="CO45" s="740">
        <f t="shared" si="283"/>
        <v>0</v>
      </c>
      <c r="CP45" s="741"/>
      <c r="CQ45" s="740">
        <f t="shared" si="284"/>
        <v>0</v>
      </c>
      <c r="CR45" s="741"/>
      <c r="CS45" s="740">
        <f t="shared" si="285"/>
        <v>0</v>
      </c>
      <c r="CT45" s="741"/>
      <c r="CU45" s="743">
        <f t="shared" si="286"/>
        <v>0</v>
      </c>
      <c r="CV45" s="744">
        <f t="shared" si="287"/>
        <v>0</v>
      </c>
      <c r="CW45" s="745">
        <v>12</v>
      </c>
      <c r="CX45" s="746">
        <f t="shared" si="288"/>
        <v>0</v>
      </c>
      <c r="CY45" s="747"/>
      <c r="CZ45" s="741"/>
      <c r="DA45" s="746">
        <f t="shared" si="289"/>
        <v>0</v>
      </c>
      <c r="DB45" s="746">
        <f t="shared" si="290"/>
        <v>0</v>
      </c>
      <c r="DC45" s="746">
        <f t="shared" si="291"/>
        <v>0</v>
      </c>
      <c r="DD45" s="750"/>
      <c r="DE45" s="1044"/>
      <c r="DF45" s="735" t="s">
        <v>864</v>
      </c>
      <c r="DG45" s="757"/>
      <c r="DH45" s="737">
        <v>10077</v>
      </c>
      <c r="DI45" s="738">
        <f t="shared" si="292"/>
        <v>10077</v>
      </c>
      <c r="DJ45" s="739">
        <f t="shared" si="293"/>
        <v>0</v>
      </c>
      <c r="DK45" s="740">
        <f t="shared" si="294"/>
        <v>0</v>
      </c>
      <c r="DL45" s="741"/>
      <c r="DM45" s="740">
        <f t="shared" si="294"/>
        <v>0</v>
      </c>
      <c r="DN45" s="741"/>
      <c r="DO45" s="740">
        <f t="shared" si="295"/>
        <v>0</v>
      </c>
      <c r="DP45" s="741"/>
      <c r="DQ45" s="740">
        <f t="shared" si="296"/>
        <v>0</v>
      </c>
      <c r="DR45" s="741"/>
      <c r="DS45" s="740">
        <f t="shared" si="297"/>
        <v>0</v>
      </c>
      <c r="DT45" s="741"/>
      <c r="DU45" s="740">
        <f t="shared" si="298"/>
        <v>0</v>
      </c>
      <c r="DV45" s="741"/>
      <c r="DW45" s="740">
        <f t="shared" si="299"/>
        <v>0</v>
      </c>
      <c r="DX45" s="741"/>
      <c r="DY45" s="740">
        <f t="shared" si="300"/>
        <v>0</v>
      </c>
      <c r="DZ45" s="741"/>
      <c r="EA45" s="740">
        <f t="shared" si="301"/>
        <v>0</v>
      </c>
      <c r="EB45" s="741"/>
      <c r="EC45" s="740">
        <f t="shared" si="302"/>
        <v>0</v>
      </c>
      <c r="ED45" s="741"/>
      <c r="EE45" s="743">
        <f t="shared" si="303"/>
        <v>0</v>
      </c>
      <c r="EF45" s="744">
        <f t="shared" si="304"/>
        <v>0</v>
      </c>
      <c r="EG45" s="745">
        <v>12</v>
      </c>
      <c r="EH45" s="746">
        <f t="shared" si="305"/>
        <v>0</v>
      </c>
      <c r="EI45" s="747"/>
      <c r="EJ45" s="741"/>
      <c r="EK45" s="746">
        <f t="shared" si="306"/>
        <v>0</v>
      </c>
      <c r="EL45" s="746">
        <f t="shared" si="307"/>
        <v>0</v>
      </c>
      <c r="EM45" s="746">
        <f t="shared" si="308"/>
        <v>0</v>
      </c>
      <c r="EO45" s="1044"/>
      <c r="EP45" s="735" t="s">
        <v>864</v>
      </c>
      <c r="EQ45" s="757"/>
      <c r="ER45" s="737">
        <v>10077</v>
      </c>
      <c r="ES45" s="738">
        <f t="shared" si="309"/>
        <v>10077</v>
      </c>
      <c r="ET45" s="739">
        <f t="shared" si="310"/>
        <v>0</v>
      </c>
      <c r="EU45" s="740">
        <f t="shared" si="311"/>
        <v>0</v>
      </c>
      <c r="EV45" s="741"/>
      <c r="EW45" s="740">
        <f t="shared" si="311"/>
        <v>0</v>
      </c>
      <c r="EX45" s="741"/>
      <c r="EY45" s="740">
        <f t="shared" si="312"/>
        <v>0</v>
      </c>
      <c r="EZ45" s="741"/>
      <c r="FA45" s="740">
        <f t="shared" si="313"/>
        <v>0</v>
      </c>
      <c r="FB45" s="741"/>
      <c r="FC45" s="740">
        <f t="shared" si="314"/>
        <v>0</v>
      </c>
      <c r="FD45" s="741"/>
      <c r="FE45" s="740">
        <f t="shared" si="315"/>
        <v>0</v>
      </c>
      <c r="FF45" s="741"/>
      <c r="FG45" s="740">
        <f t="shared" si="316"/>
        <v>0</v>
      </c>
      <c r="FH45" s="741"/>
      <c r="FI45" s="740">
        <f t="shared" si="317"/>
        <v>0</v>
      </c>
      <c r="FJ45" s="741"/>
      <c r="FK45" s="740">
        <f t="shared" si="318"/>
        <v>0</v>
      </c>
      <c r="FL45" s="741"/>
      <c r="FM45" s="740">
        <f t="shared" si="319"/>
        <v>0</v>
      </c>
      <c r="FN45" s="741"/>
      <c r="FO45" s="743">
        <f t="shared" si="320"/>
        <v>0</v>
      </c>
      <c r="FP45" s="744">
        <f t="shared" si="321"/>
        <v>0</v>
      </c>
      <c r="FQ45" s="745">
        <v>12</v>
      </c>
      <c r="FR45" s="746">
        <f t="shared" si="322"/>
        <v>0</v>
      </c>
      <c r="FS45" s="747"/>
      <c r="FT45" s="741"/>
      <c r="FU45" s="746">
        <f t="shared" si="323"/>
        <v>0</v>
      </c>
      <c r="FV45" s="746">
        <f t="shared" si="324"/>
        <v>0</v>
      </c>
      <c r="FW45" s="746">
        <f t="shared" si="325"/>
        <v>0</v>
      </c>
      <c r="FY45" s="1044"/>
      <c r="FZ45" s="735" t="s">
        <v>864</v>
      </c>
      <c r="GA45" s="737">
        <f t="shared" si="326"/>
        <v>1</v>
      </c>
      <c r="GB45" s="737">
        <v>10077</v>
      </c>
      <c r="GC45" s="738">
        <f t="shared" si="327"/>
        <v>10077</v>
      </c>
      <c r="GD45" s="743">
        <f t="shared" si="328"/>
        <v>10077</v>
      </c>
      <c r="GE45" s="743"/>
      <c r="GF45" s="737">
        <f t="shared" si="329"/>
        <v>0</v>
      </c>
      <c r="GG45" s="743"/>
      <c r="GH45" s="737">
        <f t="shared" si="330"/>
        <v>0</v>
      </c>
      <c r="GI45" s="743"/>
      <c r="GJ45" s="737">
        <f t="shared" si="331"/>
        <v>0</v>
      </c>
      <c r="GK45" s="743"/>
      <c r="GL45" s="737">
        <f t="shared" si="332"/>
        <v>503.85</v>
      </c>
      <c r="GM45" s="743"/>
      <c r="GN45" s="737">
        <f t="shared" si="333"/>
        <v>0</v>
      </c>
      <c r="GO45" s="743"/>
      <c r="GP45" s="737">
        <f t="shared" si="334"/>
        <v>19952.46</v>
      </c>
      <c r="GQ45" s="743"/>
      <c r="GR45" s="737">
        <f t="shared" si="335"/>
        <v>3023.1</v>
      </c>
      <c r="GS45" s="743"/>
      <c r="GT45" s="737">
        <f t="shared" si="336"/>
        <v>0</v>
      </c>
      <c r="GU45" s="743"/>
      <c r="GV45" s="737">
        <f t="shared" si="337"/>
        <v>0</v>
      </c>
      <c r="GW45" s="743"/>
      <c r="GX45" s="737">
        <f t="shared" si="338"/>
        <v>0</v>
      </c>
      <c r="GY45" s="743">
        <f t="shared" si="338"/>
        <v>0</v>
      </c>
      <c r="GZ45" s="744">
        <f t="shared" si="339"/>
        <v>33556.410000000003</v>
      </c>
      <c r="HA45" s="745">
        <v>12</v>
      </c>
      <c r="HB45" s="746">
        <f t="shared" si="340"/>
        <v>402676.92</v>
      </c>
      <c r="HC45" s="737">
        <f t="shared" si="341"/>
        <v>0</v>
      </c>
      <c r="HD45" s="737">
        <f t="shared" si="341"/>
        <v>0</v>
      </c>
      <c r="HE45" s="746">
        <f t="shared" si="342"/>
        <v>402676.92</v>
      </c>
      <c r="HF45" s="746">
        <f t="shared" si="343"/>
        <v>121608.43</v>
      </c>
      <c r="HG45" s="746">
        <f t="shared" si="344"/>
        <v>524285.35</v>
      </c>
    </row>
    <row r="46" spans="1:215" ht="15.75" hidden="1" x14ac:dyDescent="0.25">
      <c r="A46" s="1044"/>
      <c r="B46" s="755" t="s">
        <v>414</v>
      </c>
      <c r="C46" s="757">
        <v>1</v>
      </c>
      <c r="D46" s="737">
        <v>5862</v>
      </c>
      <c r="E46" s="738">
        <f t="shared" si="241"/>
        <v>5862</v>
      </c>
      <c r="F46" s="739">
        <f t="shared" si="242"/>
        <v>5862</v>
      </c>
      <c r="G46" s="740">
        <f t="shared" si="243"/>
        <v>0</v>
      </c>
      <c r="H46" s="741"/>
      <c r="I46" s="742">
        <f t="shared" si="243"/>
        <v>0</v>
      </c>
      <c r="J46" s="741"/>
      <c r="K46" s="742">
        <f t="shared" si="244"/>
        <v>0</v>
      </c>
      <c r="L46" s="741"/>
      <c r="M46" s="742">
        <f t="shared" si="245"/>
        <v>5</v>
      </c>
      <c r="N46" s="741">
        <f>D46*5%</f>
        <v>293.10000000000002</v>
      </c>
      <c r="O46" s="742">
        <f t="shared" si="246"/>
        <v>0</v>
      </c>
      <c r="P46" s="741"/>
      <c r="Q46" s="742">
        <f t="shared" si="247"/>
        <v>198</v>
      </c>
      <c r="R46" s="741">
        <f>D46*198%</f>
        <v>11606.76</v>
      </c>
      <c r="S46" s="742">
        <f t="shared" si="248"/>
        <v>30</v>
      </c>
      <c r="T46" s="741">
        <f t="shared" si="345"/>
        <v>1758.6</v>
      </c>
      <c r="U46" s="742">
        <f t="shared" si="249"/>
        <v>0</v>
      </c>
      <c r="V46" s="741"/>
      <c r="W46" s="742">
        <f t="shared" si="250"/>
        <v>0</v>
      </c>
      <c r="X46" s="741"/>
      <c r="Y46" s="742">
        <f t="shared" si="251"/>
        <v>0</v>
      </c>
      <c r="Z46" s="741"/>
      <c r="AA46" s="743">
        <f t="shared" si="252"/>
        <v>0</v>
      </c>
      <c r="AB46" s="744">
        <f t="shared" si="253"/>
        <v>19520.46</v>
      </c>
      <c r="AC46" s="745">
        <v>12</v>
      </c>
      <c r="AD46" s="746">
        <f t="shared" si="254"/>
        <v>234245.52</v>
      </c>
      <c r="AE46" s="747"/>
      <c r="AF46" s="741"/>
      <c r="AG46" s="746">
        <f t="shared" si="255"/>
        <v>234245.52</v>
      </c>
      <c r="AH46" s="746">
        <f t="shared" si="256"/>
        <v>70742.149999999994</v>
      </c>
      <c r="AI46" s="746">
        <f t="shared" si="257"/>
        <v>304987.67</v>
      </c>
      <c r="AK46" s="1044"/>
      <c r="AL46" s="755" t="s">
        <v>414</v>
      </c>
      <c r="AM46" s="748"/>
      <c r="AN46" s="737">
        <v>5862</v>
      </c>
      <c r="AO46" s="738">
        <f t="shared" si="258"/>
        <v>5862</v>
      </c>
      <c r="AP46" s="739">
        <f t="shared" si="259"/>
        <v>0</v>
      </c>
      <c r="AQ46" s="740">
        <f t="shared" si="260"/>
        <v>0</v>
      </c>
      <c r="AR46" s="741"/>
      <c r="AS46" s="740">
        <f t="shared" si="260"/>
        <v>0</v>
      </c>
      <c r="AT46" s="741"/>
      <c r="AU46" s="740">
        <f t="shared" si="261"/>
        <v>0</v>
      </c>
      <c r="AV46" s="741"/>
      <c r="AW46" s="740">
        <f t="shared" si="262"/>
        <v>0</v>
      </c>
      <c r="AX46" s="741"/>
      <c r="AY46" s="740">
        <f t="shared" si="263"/>
        <v>0</v>
      </c>
      <c r="AZ46" s="741"/>
      <c r="BA46" s="740">
        <f t="shared" si="264"/>
        <v>0</v>
      </c>
      <c r="BB46" s="741"/>
      <c r="BC46" s="740">
        <f t="shared" si="265"/>
        <v>0</v>
      </c>
      <c r="BD46" s="741"/>
      <c r="BE46" s="740">
        <f t="shared" si="266"/>
        <v>0</v>
      </c>
      <c r="BF46" s="741"/>
      <c r="BG46" s="740">
        <f t="shared" si="267"/>
        <v>0</v>
      </c>
      <c r="BH46" s="741"/>
      <c r="BI46" s="740">
        <f t="shared" si="268"/>
        <v>0</v>
      </c>
      <c r="BJ46" s="741"/>
      <c r="BK46" s="743">
        <f t="shared" ref="BK46:BK47" si="349">IF(((SUM(AP46:BJ46))&gt;(15279*AM46)),0,((15279*AM46)-(SUM(AP46:BJ46))))</f>
        <v>0</v>
      </c>
      <c r="BL46" s="744">
        <f t="shared" si="270"/>
        <v>0</v>
      </c>
      <c r="BM46" s="745">
        <v>12</v>
      </c>
      <c r="BN46" s="746">
        <f t="shared" si="271"/>
        <v>0</v>
      </c>
      <c r="BO46" s="747"/>
      <c r="BP46" s="741"/>
      <c r="BQ46" s="746">
        <f t="shared" si="272"/>
        <v>0</v>
      </c>
      <c r="BR46" s="746">
        <f t="shared" si="273"/>
        <v>0</v>
      </c>
      <c r="BS46" s="746">
        <f t="shared" si="274"/>
        <v>0</v>
      </c>
      <c r="BU46" s="1044"/>
      <c r="BV46" s="755" t="s">
        <v>414</v>
      </c>
      <c r="BW46" s="757"/>
      <c r="BX46" s="737">
        <v>5862</v>
      </c>
      <c r="BY46" s="738">
        <f t="shared" si="275"/>
        <v>5862</v>
      </c>
      <c r="BZ46" s="739">
        <f t="shared" si="276"/>
        <v>0</v>
      </c>
      <c r="CA46" s="740">
        <f t="shared" si="277"/>
        <v>0</v>
      </c>
      <c r="CB46" s="741"/>
      <c r="CC46" s="740">
        <f t="shared" si="277"/>
        <v>0</v>
      </c>
      <c r="CD46" s="741"/>
      <c r="CE46" s="740">
        <f t="shared" si="278"/>
        <v>0</v>
      </c>
      <c r="CF46" s="741"/>
      <c r="CG46" s="740">
        <f t="shared" si="279"/>
        <v>0</v>
      </c>
      <c r="CH46" s="741"/>
      <c r="CI46" s="740">
        <f t="shared" si="280"/>
        <v>0</v>
      </c>
      <c r="CJ46" s="741"/>
      <c r="CK46" s="740">
        <f t="shared" si="281"/>
        <v>0</v>
      </c>
      <c r="CL46" s="741"/>
      <c r="CM46" s="740">
        <f t="shared" si="282"/>
        <v>0</v>
      </c>
      <c r="CN46" s="741"/>
      <c r="CO46" s="740">
        <f t="shared" si="283"/>
        <v>0</v>
      </c>
      <c r="CP46" s="741"/>
      <c r="CQ46" s="740">
        <f t="shared" si="284"/>
        <v>0</v>
      </c>
      <c r="CR46" s="741"/>
      <c r="CS46" s="740">
        <f t="shared" si="285"/>
        <v>0</v>
      </c>
      <c r="CT46" s="741"/>
      <c r="CU46" s="743">
        <f t="shared" si="286"/>
        <v>0</v>
      </c>
      <c r="CV46" s="744">
        <f t="shared" si="287"/>
        <v>0</v>
      </c>
      <c r="CW46" s="745">
        <v>12</v>
      </c>
      <c r="CX46" s="746">
        <f t="shared" si="288"/>
        <v>0</v>
      </c>
      <c r="CY46" s="747"/>
      <c r="CZ46" s="741"/>
      <c r="DA46" s="746">
        <f t="shared" si="289"/>
        <v>0</v>
      </c>
      <c r="DB46" s="746">
        <f t="shared" si="290"/>
        <v>0</v>
      </c>
      <c r="DC46" s="746">
        <f t="shared" si="291"/>
        <v>0</v>
      </c>
      <c r="DD46" s="750"/>
      <c r="DE46" s="1044"/>
      <c r="DF46" s="755" t="s">
        <v>414</v>
      </c>
      <c r="DG46" s="757"/>
      <c r="DH46" s="737">
        <v>5862</v>
      </c>
      <c r="DI46" s="738">
        <f t="shared" si="292"/>
        <v>5862</v>
      </c>
      <c r="DJ46" s="739">
        <f t="shared" si="293"/>
        <v>0</v>
      </c>
      <c r="DK46" s="740">
        <f t="shared" si="294"/>
        <v>0</v>
      </c>
      <c r="DL46" s="741"/>
      <c r="DM46" s="740">
        <f t="shared" si="294"/>
        <v>0</v>
      </c>
      <c r="DN46" s="741"/>
      <c r="DO46" s="740">
        <f t="shared" si="295"/>
        <v>0</v>
      </c>
      <c r="DP46" s="741"/>
      <c r="DQ46" s="740">
        <f t="shared" si="296"/>
        <v>0</v>
      </c>
      <c r="DR46" s="741"/>
      <c r="DS46" s="740">
        <f t="shared" si="297"/>
        <v>0</v>
      </c>
      <c r="DT46" s="741"/>
      <c r="DU46" s="740">
        <f t="shared" si="298"/>
        <v>0</v>
      </c>
      <c r="DV46" s="741"/>
      <c r="DW46" s="740">
        <f t="shared" si="299"/>
        <v>0</v>
      </c>
      <c r="DX46" s="741"/>
      <c r="DY46" s="740">
        <f t="shared" si="300"/>
        <v>0</v>
      </c>
      <c r="DZ46" s="741"/>
      <c r="EA46" s="740">
        <f t="shared" si="301"/>
        <v>0</v>
      </c>
      <c r="EB46" s="741"/>
      <c r="EC46" s="740">
        <f t="shared" si="302"/>
        <v>0</v>
      </c>
      <c r="ED46" s="741"/>
      <c r="EE46" s="743">
        <f t="shared" si="303"/>
        <v>0</v>
      </c>
      <c r="EF46" s="744">
        <f t="shared" si="304"/>
        <v>0</v>
      </c>
      <c r="EG46" s="745">
        <v>12</v>
      </c>
      <c r="EH46" s="746">
        <f t="shared" si="305"/>
        <v>0</v>
      </c>
      <c r="EI46" s="747"/>
      <c r="EJ46" s="741"/>
      <c r="EK46" s="746">
        <f t="shared" si="306"/>
        <v>0</v>
      </c>
      <c r="EL46" s="746">
        <f t="shared" si="307"/>
        <v>0</v>
      </c>
      <c r="EM46" s="746">
        <f t="shared" si="308"/>
        <v>0</v>
      </c>
      <c r="EO46" s="1044"/>
      <c r="EP46" s="755" t="s">
        <v>414</v>
      </c>
      <c r="EQ46" s="757"/>
      <c r="ER46" s="737">
        <v>5862</v>
      </c>
      <c r="ES46" s="738">
        <f t="shared" si="309"/>
        <v>5862</v>
      </c>
      <c r="ET46" s="739">
        <f t="shared" si="310"/>
        <v>0</v>
      </c>
      <c r="EU46" s="740">
        <f t="shared" si="311"/>
        <v>0</v>
      </c>
      <c r="EV46" s="741"/>
      <c r="EW46" s="740">
        <f t="shared" si="311"/>
        <v>0</v>
      </c>
      <c r="EX46" s="741"/>
      <c r="EY46" s="740">
        <f t="shared" si="312"/>
        <v>0</v>
      </c>
      <c r="EZ46" s="741"/>
      <c r="FA46" s="740">
        <f t="shared" si="313"/>
        <v>0</v>
      </c>
      <c r="FB46" s="741"/>
      <c r="FC46" s="740">
        <f t="shared" si="314"/>
        <v>0</v>
      </c>
      <c r="FD46" s="741"/>
      <c r="FE46" s="740">
        <f t="shared" si="315"/>
        <v>0</v>
      </c>
      <c r="FF46" s="741"/>
      <c r="FG46" s="740">
        <f t="shared" si="316"/>
        <v>0</v>
      </c>
      <c r="FH46" s="741"/>
      <c r="FI46" s="740">
        <f t="shared" si="317"/>
        <v>0</v>
      </c>
      <c r="FJ46" s="741"/>
      <c r="FK46" s="740">
        <f t="shared" si="318"/>
        <v>0</v>
      </c>
      <c r="FL46" s="741"/>
      <c r="FM46" s="740">
        <f t="shared" si="319"/>
        <v>0</v>
      </c>
      <c r="FN46" s="741"/>
      <c r="FO46" s="743">
        <f t="shared" si="320"/>
        <v>0</v>
      </c>
      <c r="FP46" s="744">
        <f t="shared" si="321"/>
        <v>0</v>
      </c>
      <c r="FQ46" s="745">
        <v>12</v>
      </c>
      <c r="FR46" s="746">
        <f t="shared" si="322"/>
        <v>0</v>
      </c>
      <c r="FS46" s="747"/>
      <c r="FT46" s="741"/>
      <c r="FU46" s="746">
        <f t="shared" si="323"/>
        <v>0</v>
      </c>
      <c r="FV46" s="746">
        <f t="shared" si="324"/>
        <v>0</v>
      </c>
      <c r="FW46" s="746">
        <f t="shared" si="325"/>
        <v>0</v>
      </c>
      <c r="FY46" s="1044"/>
      <c r="FZ46" s="755" t="s">
        <v>414</v>
      </c>
      <c r="GA46" s="737">
        <f t="shared" si="326"/>
        <v>1</v>
      </c>
      <c r="GB46" s="737">
        <v>5862</v>
      </c>
      <c r="GC46" s="738">
        <f t="shared" si="327"/>
        <v>5862</v>
      </c>
      <c r="GD46" s="743">
        <f t="shared" si="328"/>
        <v>5862</v>
      </c>
      <c r="GE46" s="743"/>
      <c r="GF46" s="737">
        <f t="shared" si="329"/>
        <v>0</v>
      </c>
      <c r="GG46" s="743"/>
      <c r="GH46" s="737">
        <f t="shared" si="330"/>
        <v>0</v>
      </c>
      <c r="GI46" s="743"/>
      <c r="GJ46" s="737">
        <f t="shared" si="331"/>
        <v>0</v>
      </c>
      <c r="GK46" s="743"/>
      <c r="GL46" s="737">
        <f t="shared" si="332"/>
        <v>293.10000000000002</v>
      </c>
      <c r="GM46" s="743"/>
      <c r="GN46" s="737">
        <f t="shared" si="333"/>
        <v>0</v>
      </c>
      <c r="GO46" s="743"/>
      <c r="GP46" s="737">
        <f t="shared" si="334"/>
        <v>11606.76</v>
      </c>
      <c r="GQ46" s="743"/>
      <c r="GR46" s="737">
        <f t="shared" si="335"/>
        <v>1758.6</v>
      </c>
      <c r="GS46" s="743"/>
      <c r="GT46" s="737">
        <f t="shared" si="336"/>
        <v>0</v>
      </c>
      <c r="GU46" s="743"/>
      <c r="GV46" s="737">
        <f t="shared" si="337"/>
        <v>0</v>
      </c>
      <c r="GW46" s="743"/>
      <c r="GX46" s="737">
        <f t="shared" si="338"/>
        <v>0</v>
      </c>
      <c r="GY46" s="743">
        <f t="shared" si="338"/>
        <v>0</v>
      </c>
      <c r="GZ46" s="744">
        <f t="shared" si="339"/>
        <v>19520.46</v>
      </c>
      <c r="HA46" s="745">
        <v>12</v>
      </c>
      <c r="HB46" s="746">
        <f t="shared" si="340"/>
        <v>234245.52</v>
      </c>
      <c r="HC46" s="737">
        <f t="shared" si="341"/>
        <v>0</v>
      </c>
      <c r="HD46" s="737">
        <f t="shared" si="341"/>
        <v>0</v>
      </c>
      <c r="HE46" s="746">
        <f t="shared" si="342"/>
        <v>234245.52</v>
      </c>
      <c r="HF46" s="746">
        <f t="shared" si="343"/>
        <v>70742.149999999994</v>
      </c>
      <c r="HG46" s="746">
        <f t="shared" si="344"/>
        <v>304987.67</v>
      </c>
    </row>
    <row r="47" spans="1:215" ht="15.75" hidden="1" x14ac:dyDescent="0.25">
      <c r="A47" s="1044"/>
      <c r="B47" s="755" t="s">
        <v>414</v>
      </c>
      <c r="C47" s="748"/>
      <c r="D47" s="737">
        <v>6449</v>
      </c>
      <c r="E47" s="738">
        <f t="shared" si="241"/>
        <v>6449</v>
      </c>
      <c r="F47" s="739">
        <f t="shared" si="242"/>
        <v>0</v>
      </c>
      <c r="G47" s="740">
        <f t="shared" si="243"/>
        <v>0</v>
      </c>
      <c r="H47" s="741"/>
      <c r="I47" s="742">
        <f t="shared" si="243"/>
        <v>0</v>
      </c>
      <c r="J47" s="741"/>
      <c r="K47" s="742">
        <f t="shared" si="244"/>
        <v>0</v>
      </c>
      <c r="L47" s="741"/>
      <c r="M47" s="742">
        <f t="shared" si="245"/>
        <v>0</v>
      </c>
      <c r="N47" s="741"/>
      <c r="O47" s="742">
        <f t="shared" si="246"/>
        <v>0</v>
      </c>
      <c r="P47" s="741"/>
      <c r="Q47" s="742">
        <f t="shared" si="247"/>
        <v>0</v>
      </c>
      <c r="R47" s="741"/>
      <c r="S47" s="742">
        <f t="shared" si="248"/>
        <v>0</v>
      </c>
      <c r="T47" s="741"/>
      <c r="U47" s="742">
        <f t="shared" si="249"/>
        <v>0</v>
      </c>
      <c r="V47" s="741"/>
      <c r="W47" s="742">
        <f t="shared" si="250"/>
        <v>0</v>
      </c>
      <c r="X47" s="741"/>
      <c r="Y47" s="742">
        <f t="shared" si="251"/>
        <v>0</v>
      </c>
      <c r="Z47" s="741"/>
      <c r="AA47" s="743">
        <f t="shared" si="252"/>
        <v>0</v>
      </c>
      <c r="AB47" s="744">
        <f t="shared" si="253"/>
        <v>0</v>
      </c>
      <c r="AC47" s="745">
        <v>12</v>
      </c>
      <c r="AD47" s="746">
        <f t="shared" si="254"/>
        <v>0</v>
      </c>
      <c r="AE47" s="747"/>
      <c r="AF47" s="741"/>
      <c r="AG47" s="746">
        <f t="shared" si="255"/>
        <v>0</v>
      </c>
      <c r="AH47" s="746">
        <f t="shared" si="256"/>
        <v>0</v>
      </c>
      <c r="AI47" s="746">
        <f t="shared" si="257"/>
        <v>0</v>
      </c>
      <c r="AK47" s="1044"/>
      <c r="AL47" s="755" t="s">
        <v>414</v>
      </c>
      <c r="AM47" s="748">
        <v>0.5</v>
      </c>
      <c r="AN47" s="737">
        <v>6449</v>
      </c>
      <c r="AO47" s="738">
        <f t="shared" si="258"/>
        <v>6449</v>
      </c>
      <c r="AP47" s="739">
        <f t="shared" si="259"/>
        <v>3224.5</v>
      </c>
      <c r="AQ47" s="740">
        <f t="shared" si="260"/>
        <v>0</v>
      </c>
      <c r="AR47" s="741"/>
      <c r="AS47" s="740">
        <f t="shared" si="260"/>
        <v>0</v>
      </c>
      <c r="AT47" s="741"/>
      <c r="AU47" s="740">
        <f t="shared" si="261"/>
        <v>0</v>
      </c>
      <c r="AV47" s="741"/>
      <c r="AW47" s="740">
        <f t="shared" si="262"/>
        <v>0</v>
      </c>
      <c r="AX47" s="741"/>
      <c r="AY47" s="740">
        <f t="shared" si="263"/>
        <v>0</v>
      </c>
      <c r="AZ47" s="741"/>
      <c r="BA47" s="740">
        <f t="shared" si="264"/>
        <v>45</v>
      </c>
      <c r="BB47" s="741">
        <v>1451.03</v>
      </c>
      <c r="BC47" s="740">
        <f t="shared" si="265"/>
        <v>15</v>
      </c>
      <c r="BD47" s="741">
        <v>483.68</v>
      </c>
      <c r="BE47" s="740">
        <f t="shared" si="266"/>
        <v>0</v>
      </c>
      <c r="BF47" s="741"/>
      <c r="BG47" s="740">
        <f t="shared" si="267"/>
        <v>0</v>
      </c>
      <c r="BH47" s="741"/>
      <c r="BI47" s="740">
        <f t="shared" si="268"/>
        <v>0</v>
      </c>
      <c r="BJ47" s="741"/>
      <c r="BK47" s="743">
        <f t="shared" si="349"/>
        <v>2420.29</v>
      </c>
      <c r="BL47" s="744">
        <f t="shared" si="270"/>
        <v>7579.5</v>
      </c>
      <c r="BM47" s="745">
        <v>12</v>
      </c>
      <c r="BN47" s="746">
        <f t="shared" si="271"/>
        <v>90954</v>
      </c>
      <c r="BO47" s="747"/>
      <c r="BP47" s="741"/>
      <c r="BQ47" s="746">
        <f t="shared" si="272"/>
        <v>90954</v>
      </c>
      <c r="BR47" s="746">
        <f t="shared" si="273"/>
        <v>27468.11</v>
      </c>
      <c r="BS47" s="746">
        <f t="shared" si="274"/>
        <v>118422.11</v>
      </c>
      <c r="BU47" s="1044"/>
      <c r="BV47" s="755" t="s">
        <v>414</v>
      </c>
      <c r="BW47" s="757"/>
      <c r="BX47" s="737">
        <v>6449</v>
      </c>
      <c r="BY47" s="738">
        <f t="shared" si="275"/>
        <v>6449</v>
      </c>
      <c r="BZ47" s="739">
        <f t="shared" si="276"/>
        <v>0</v>
      </c>
      <c r="CA47" s="740">
        <f t="shared" si="277"/>
        <v>0</v>
      </c>
      <c r="CB47" s="741"/>
      <c r="CC47" s="740">
        <f t="shared" si="277"/>
        <v>0</v>
      </c>
      <c r="CD47" s="741"/>
      <c r="CE47" s="740">
        <f t="shared" si="278"/>
        <v>0</v>
      </c>
      <c r="CF47" s="741"/>
      <c r="CG47" s="740">
        <f t="shared" si="279"/>
        <v>0</v>
      </c>
      <c r="CH47" s="741"/>
      <c r="CI47" s="740">
        <f t="shared" si="280"/>
        <v>0</v>
      </c>
      <c r="CJ47" s="741"/>
      <c r="CK47" s="740">
        <f t="shared" si="281"/>
        <v>0</v>
      </c>
      <c r="CL47" s="741"/>
      <c r="CM47" s="740">
        <f t="shared" si="282"/>
        <v>0</v>
      </c>
      <c r="CN47" s="741"/>
      <c r="CO47" s="740">
        <f t="shared" si="283"/>
        <v>0</v>
      </c>
      <c r="CP47" s="741"/>
      <c r="CQ47" s="740">
        <f t="shared" si="284"/>
        <v>0</v>
      </c>
      <c r="CR47" s="741"/>
      <c r="CS47" s="740">
        <f t="shared" si="285"/>
        <v>0</v>
      </c>
      <c r="CT47" s="741"/>
      <c r="CU47" s="743">
        <f t="shared" si="286"/>
        <v>0</v>
      </c>
      <c r="CV47" s="744">
        <f t="shared" si="287"/>
        <v>0</v>
      </c>
      <c r="CW47" s="745">
        <v>12</v>
      </c>
      <c r="CX47" s="746">
        <f t="shared" si="288"/>
        <v>0</v>
      </c>
      <c r="CY47" s="747"/>
      <c r="CZ47" s="741"/>
      <c r="DA47" s="746">
        <f t="shared" si="289"/>
        <v>0</v>
      </c>
      <c r="DB47" s="746">
        <f t="shared" si="290"/>
        <v>0</v>
      </c>
      <c r="DC47" s="746">
        <f t="shared" si="291"/>
        <v>0</v>
      </c>
      <c r="DD47" s="750"/>
      <c r="DE47" s="1044"/>
      <c r="DF47" s="755" t="s">
        <v>414</v>
      </c>
      <c r="DG47" s="757"/>
      <c r="DH47" s="737">
        <v>6449</v>
      </c>
      <c r="DI47" s="738">
        <f t="shared" si="292"/>
        <v>6449</v>
      </c>
      <c r="DJ47" s="739">
        <f t="shared" si="293"/>
        <v>0</v>
      </c>
      <c r="DK47" s="740">
        <f t="shared" si="294"/>
        <v>0</v>
      </c>
      <c r="DL47" s="741"/>
      <c r="DM47" s="740">
        <f t="shared" si="294"/>
        <v>0</v>
      </c>
      <c r="DN47" s="741"/>
      <c r="DO47" s="740">
        <f t="shared" si="295"/>
        <v>0</v>
      </c>
      <c r="DP47" s="741"/>
      <c r="DQ47" s="740">
        <f t="shared" si="296"/>
        <v>0</v>
      </c>
      <c r="DR47" s="741"/>
      <c r="DS47" s="740">
        <f t="shared" si="297"/>
        <v>0</v>
      </c>
      <c r="DT47" s="741"/>
      <c r="DU47" s="740">
        <f t="shared" si="298"/>
        <v>0</v>
      </c>
      <c r="DV47" s="741"/>
      <c r="DW47" s="740">
        <f t="shared" si="299"/>
        <v>0</v>
      </c>
      <c r="DX47" s="741"/>
      <c r="DY47" s="740">
        <f t="shared" si="300"/>
        <v>0</v>
      </c>
      <c r="DZ47" s="741"/>
      <c r="EA47" s="740">
        <f t="shared" si="301"/>
        <v>0</v>
      </c>
      <c r="EB47" s="741"/>
      <c r="EC47" s="740">
        <f t="shared" si="302"/>
        <v>0</v>
      </c>
      <c r="ED47" s="741"/>
      <c r="EE47" s="743">
        <f t="shared" si="303"/>
        <v>0</v>
      </c>
      <c r="EF47" s="744">
        <f t="shared" si="304"/>
        <v>0</v>
      </c>
      <c r="EG47" s="745">
        <v>12</v>
      </c>
      <c r="EH47" s="746">
        <f t="shared" si="305"/>
        <v>0</v>
      </c>
      <c r="EI47" s="747"/>
      <c r="EJ47" s="741"/>
      <c r="EK47" s="746">
        <f t="shared" si="306"/>
        <v>0</v>
      </c>
      <c r="EL47" s="746">
        <f t="shared" si="307"/>
        <v>0</v>
      </c>
      <c r="EM47" s="746">
        <f t="shared" si="308"/>
        <v>0</v>
      </c>
      <c r="EO47" s="1044"/>
      <c r="EP47" s="755" t="s">
        <v>414</v>
      </c>
      <c r="EQ47" s="757"/>
      <c r="ER47" s="737">
        <v>6449</v>
      </c>
      <c r="ES47" s="738">
        <f t="shared" si="309"/>
        <v>6449</v>
      </c>
      <c r="ET47" s="739">
        <f t="shared" si="310"/>
        <v>0</v>
      </c>
      <c r="EU47" s="740">
        <f t="shared" si="311"/>
        <v>0</v>
      </c>
      <c r="EV47" s="741"/>
      <c r="EW47" s="740">
        <f t="shared" si="311"/>
        <v>0</v>
      </c>
      <c r="EX47" s="741"/>
      <c r="EY47" s="740">
        <f t="shared" si="312"/>
        <v>0</v>
      </c>
      <c r="EZ47" s="741"/>
      <c r="FA47" s="740">
        <f t="shared" si="313"/>
        <v>0</v>
      </c>
      <c r="FB47" s="741"/>
      <c r="FC47" s="740">
        <f t="shared" si="314"/>
        <v>0</v>
      </c>
      <c r="FD47" s="741"/>
      <c r="FE47" s="740">
        <f t="shared" si="315"/>
        <v>0</v>
      </c>
      <c r="FF47" s="741"/>
      <c r="FG47" s="740">
        <f t="shared" si="316"/>
        <v>0</v>
      </c>
      <c r="FH47" s="741"/>
      <c r="FI47" s="740">
        <f t="shared" si="317"/>
        <v>0</v>
      </c>
      <c r="FJ47" s="741"/>
      <c r="FK47" s="740">
        <f t="shared" si="318"/>
        <v>0</v>
      </c>
      <c r="FL47" s="741"/>
      <c r="FM47" s="740">
        <f t="shared" si="319"/>
        <v>0</v>
      </c>
      <c r="FN47" s="741"/>
      <c r="FO47" s="743"/>
      <c r="FP47" s="744">
        <f t="shared" si="321"/>
        <v>0</v>
      </c>
      <c r="FQ47" s="745">
        <v>12</v>
      </c>
      <c r="FR47" s="746">
        <f t="shared" si="322"/>
        <v>0</v>
      </c>
      <c r="FS47" s="747"/>
      <c r="FT47" s="741"/>
      <c r="FU47" s="746">
        <f t="shared" si="323"/>
        <v>0</v>
      </c>
      <c r="FV47" s="746">
        <f t="shared" si="324"/>
        <v>0</v>
      </c>
      <c r="FW47" s="746">
        <f t="shared" si="325"/>
        <v>0</v>
      </c>
      <c r="FY47" s="1044"/>
      <c r="FZ47" s="755" t="s">
        <v>414</v>
      </c>
      <c r="GA47" s="737">
        <f t="shared" si="326"/>
        <v>0.5</v>
      </c>
      <c r="GB47" s="737">
        <v>6449</v>
      </c>
      <c r="GC47" s="738">
        <f t="shared" si="327"/>
        <v>6449</v>
      </c>
      <c r="GD47" s="743">
        <f t="shared" si="328"/>
        <v>3224.5</v>
      </c>
      <c r="GE47" s="743"/>
      <c r="GF47" s="737">
        <f t="shared" si="329"/>
        <v>0</v>
      </c>
      <c r="GG47" s="743"/>
      <c r="GH47" s="737">
        <f t="shared" si="330"/>
        <v>0</v>
      </c>
      <c r="GI47" s="743"/>
      <c r="GJ47" s="737">
        <f t="shared" si="331"/>
        <v>0</v>
      </c>
      <c r="GK47" s="743"/>
      <c r="GL47" s="737">
        <f t="shared" si="332"/>
        <v>0</v>
      </c>
      <c r="GM47" s="743"/>
      <c r="GN47" s="737">
        <f t="shared" si="333"/>
        <v>0</v>
      </c>
      <c r="GO47" s="743"/>
      <c r="GP47" s="737">
        <f t="shared" si="334"/>
        <v>1451.03</v>
      </c>
      <c r="GQ47" s="743"/>
      <c r="GR47" s="737">
        <f t="shared" si="335"/>
        <v>483.68</v>
      </c>
      <c r="GS47" s="743"/>
      <c r="GT47" s="737">
        <f t="shared" si="336"/>
        <v>0</v>
      </c>
      <c r="GU47" s="743"/>
      <c r="GV47" s="737">
        <f t="shared" si="337"/>
        <v>0</v>
      </c>
      <c r="GW47" s="743"/>
      <c r="GX47" s="737">
        <f t="shared" si="338"/>
        <v>0</v>
      </c>
      <c r="GY47" s="743">
        <f t="shared" si="338"/>
        <v>2420.29</v>
      </c>
      <c r="GZ47" s="744">
        <f t="shared" si="339"/>
        <v>7579.5</v>
      </c>
      <c r="HA47" s="745">
        <v>12</v>
      </c>
      <c r="HB47" s="746">
        <f t="shared" si="340"/>
        <v>90954</v>
      </c>
      <c r="HC47" s="737">
        <f t="shared" si="341"/>
        <v>0</v>
      </c>
      <c r="HD47" s="737">
        <f t="shared" si="341"/>
        <v>0</v>
      </c>
      <c r="HE47" s="746">
        <f t="shared" si="342"/>
        <v>90954</v>
      </c>
      <c r="HF47" s="746">
        <f t="shared" si="343"/>
        <v>27468.11</v>
      </c>
      <c r="HG47" s="746">
        <f t="shared" si="344"/>
        <v>118422.11</v>
      </c>
    </row>
    <row r="48" spans="1:215" ht="15.75" hidden="1" x14ac:dyDescent="0.25">
      <c r="A48" s="1044"/>
      <c r="B48" s="735" t="s">
        <v>865</v>
      </c>
      <c r="C48" s="757">
        <v>2</v>
      </c>
      <c r="D48" s="737">
        <v>7103</v>
      </c>
      <c r="E48" s="738">
        <f t="shared" si="241"/>
        <v>7103</v>
      </c>
      <c r="F48" s="739">
        <f t="shared" si="242"/>
        <v>14206</v>
      </c>
      <c r="G48" s="740">
        <f t="shared" si="243"/>
        <v>0</v>
      </c>
      <c r="H48" s="741"/>
      <c r="I48" s="742">
        <f t="shared" si="243"/>
        <v>0</v>
      </c>
      <c r="J48" s="741"/>
      <c r="K48" s="742">
        <f t="shared" si="244"/>
        <v>0</v>
      </c>
      <c r="L48" s="741"/>
      <c r="M48" s="742">
        <f t="shared" si="245"/>
        <v>5</v>
      </c>
      <c r="N48" s="741">
        <f>(D48*C48)*5%</f>
        <v>710.3</v>
      </c>
      <c r="O48" s="742">
        <f t="shared" si="246"/>
        <v>0</v>
      </c>
      <c r="P48" s="741"/>
      <c r="Q48" s="742">
        <f t="shared" si="247"/>
        <v>198</v>
      </c>
      <c r="R48" s="741">
        <f>D48*C48*198%</f>
        <v>28127.88</v>
      </c>
      <c r="S48" s="742">
        <f t="shared" si="248"/>
        <v>30</v>
      </c>
      <c r="T48" s="741">
        <f t="shared" si="345"/>
        <v>4261.8</v>
      </c>
      <c r="U48" s="742">
        <f t="shared" si="249"/>
        <v>0</v>
      </c>
      <c r="V48" s="741"/>
      <c r="W48" s="742">
        <f t="shared" si="250"/>
        <v>0</v>
      </c>
      <c r="X48" s="741"/>
      <c r="Y48" s="742">
        <f t="shared" si="251"/>
        <v>0</v>
      </c>
      <c r="Z48" s="741"/>
      <c r="AA48" s="743">
        <f t="shared" si="252"/>
        <v>0</v>
      </c>
      <c r="AB48" s="744">
        <f t="shared" si="253"/>
        <v>47305.98</v>
      </c>
      <c r="AC48" s="745">
        <v>12</v>
      </c>
      <c r="AD48" s="746">
        <f t="shared" si="254"/>
        <v>567671.76</v>
      </c>
      <c r="AE48" s="747"/>
      <c r="AF48" s="741"/>
      <c r="AG48" s="746">
        <f t="shared" si="255"/>
        <v>567671.76</v>
      </c>
      <c r="AH48" s="746">
        <f t="shared" si="256"/>
        <v>171436.87</v>
      </c>
      <c r="AI48" s="746">
        <f t="shared" si="257"/>
        <v>739108.63</v>
      </c>
      <c r="AK48" s="1044"/>
      <c r="AL48" s="735" t="s">
        <v>865</v>
      </c>
      <c r="AM48" s="757"/>
      <c r="AN48" s="737">
        <v>7103</v>
      </c>
      <c r="AO48" s="738">
        <f t="shared" si="258"/>
        <v>7103</v>
      </c>
      <c r="AP48" s="739">
        <f t="shared" si="259"/>
        <v>0</v>
      </c>
      <c r="AQ48" s="740">
        <f t="shared" si="260"/>
        <v>0</v>
      </c>
      <c r="AR48" s="741"/>
      <c r="AS48" s="740">
        <f t="shared" si="260"/>
        <v>0</v>
      </c>
      <c r="AT48" s="741"/>
      <c r="AU48" s="740">
        <f t="shared" si="261"/>
        <v>0</v>
      </c>
      <c r="AV48" s="741"/>
      <c r="AW48" s="740">
        <f t="shared" si="262"/>
        <v>0</v>
      </c>
      <c r="AX48" s="741"/>
      <c r="AY48" s="740">
        <f t="shared" si="263"/>
        <v>0</v>
      </c>
      <c r="AZ48" s="741"/>
      <c r="BA48" s="740">
        <f t="shared" si="264"/>
        <v>0</v>
      </c>
      <c r="BB48" s="741"/>
      <c r="BC48" s="740">
        <f t="shared" si="265"/>
        <v>0</v>
      </c>
      <c r="BD48" s="741"/>
      <c r="BE48" s="740">
        <f t="shared" si="266"/>
        <v>0</v>
      </c>
      <c r="BF48" s="741"/>
      <c r="BG48" s="740">
        <f t="shared" si="267"/>
        <v>0</v>
      </c>
      <c r="BH48" s="741"/>
      <c r="BI48" s="740">
        <f t="shared" si="268"/>
        <v>0</v>
      </c>
      <c r="BJ48" s="741"/>
      <c r="BK48" s="743">
        <f t="shared" si="346"/>
        <v>0</v>
      </c>
      <c r="BL48" s="744">
        <f t="shared" si="270"/>
        <v>0</v>
      </c>
      <c r="BM48" s="745">
        <v>12</v>
      </c>
      <c r="BN48" s="746">
        <f t="shared" si="271"/>
        <v>0</v>
      </c>
      <c r="BO48" s="747"/>
      <c r="BP48" s="741"/>
      <c r="BQ48" s="746">
        <f t="shared" si="272"/>
        <v>0</v>
      </c>
      <c r="BR48" s="746">
        <f t="shared" si="273"/>
        <v>0</v>
      </c>
      <c r="BS48" s="746">
        <f t="shared" si="274"/>
        <v>0</v>
      </c>
      <c r="BU48" s="1044"/>
      <c r="BV48" s="735" t="s">
        <v>865</v>
      </c>
      <c r="BW48" s="757"/>
      <c r="BX48" s="737">
        <v>7103</v>
      </c>
      <c r="BY48" s="738">
        <f t="shared" si="275"/>
        <v>7103</v>
      </c>
      <c r="BZ48" s="739">
        <f t="shared" si="276"/>
        <v>0</v>
      </c>
      <c r="CA48" s="740">
        <f t="shared" si="277"/>
        <v>0</v>
      </c>
      <c r="CB48" s="741"/>
      <c r="CC48" s="740">
        <f t="shared" si="277"/>
        <v>0</v>
      </c>
      <c r="CD48" s="741"/>
      <c r="CE48" s="740">
        <f t="shared" si="278"/>
        <v>0</v>
      </c>
      <c r="CF48" s="741"/>
      <c r="CG48" s="740">
        <f t="shared" si="279"/>
        <v>0</v>
      </c>
      <c r="CH48" s="741"/>
      <c r="CI48" s="740">
        <f t="shared" si="280"/>
        <v>0</v>
      </c>
      <c r="CJ48" s="741"/>
      <c r="CK48" s="740">
        <f t="shared" si="281"/>
        <v>0</v>
      </c>
      <c r="CL48" s="741"/>
      <c r="CM48" s="740">
        <f t="shared" si="282"/>
        <v>0</v>
      </c>
      <c r="CN48" s="741"/>
      <c r="CO48" s="740">
        <f t="shared" si="283"/>
        <v>0</v>
      </c>
      <c r="CP48" s="741"/>
      <c r="CQ48" s="740">
        <f t="shared" si="284"/>
        <v>0</v>
      </c>
      <c r="CR48" s="741"/>
      <c r="CS48" s="740">
        <f t="shared" si="285"/>
        <v>0</v>
      </c>
      <c r="CT48" s="741"/>
      <c r="CU48" s="743">
        <f t="shared" si="286"/>
        <v>0</v>
      </c>
      <c r="CV48" s="744">
        <f t="shared" si="287"/>
        <v>0</v>
      </c>
      <c r="CW48" s="745">
        <v>12</v>
      </c>
      <c r="CX48" s="746">
        <f t="shared" si="288"/>
        <v>0</v>
      </c>
      <c r="CY48" s="747"/>
      <c r="CZ48" s="741"/>
      <c r="DA48" s="746">
        <f t="shared" si="289"/>
        <v>0</v>
      </c>
      <c r="DB48" s="746">
        <f t="shared" si="290"/>
        <v>0</v>
      </c>
      <c r="DC48" s="746">
        <f t="shared" si="291"/>
        <v>0</v>
      </c>
      <c r="DD48" s="750"/>
      <c r="DE48" s="1044"/>
      <c r="DF48" s="735" t="s">
        <v>865</v>
      </c>
      <c r="DG48" s="757"/>
      <c r="DH48" s="737">
        <v>7103</v>
      </c>
      <c r="DI48" s="738">
        <f t="shared" si="292"/>
        <v>7103</v>
      </c>
      <c r="DJ48" s="739">
        <f t="shared" si="293"/>
        <v>0</v>
      </c>
      <c r="DK48" s="740">
        <f t="shared" si="294"/>
        <v>0</v>
      </c>
      <c r="DL48" s="741"/>
      <c r="DM48" s="740">
        <f t="shared" si="294"/>
        <v>0</v>
      </c>
      <c r="DN48" s="741"/>
      <c r="DO48" s="740">
        <f t="shared" si="295"/>
        <v>0</v>
      </c>
      <c r="DP48" s="741"/>
      <c r="DQ48" s="740">
        <f t="shared" si="296"/>
        <v>0</v>
      </c>
      <c r="DR48" s="741"/>
      <c r="DS48" s="740">
        <f t="shared" si="297"/>
        <v>0</v>
      </c>
      <c r="DT48" s="741"/>
      <c r="DU48" s="740">
        <f t="shared" si="298"/>
        <v>0</v>
      </c>
      <c r="DV48" s="741"/>
      <c r="DW48" s="740">
        <f t="shared" si="299"/>
        <v>0</v>
      </c>
      <c r="DX48" s="741"/>
      <c r="DY48" s="740">
        <f t="shared" si="300"/>
        <v>0</v>
      </c>
      <c r="DZ48" s="741"/>
      <c r="EA48" s="740">
        <f t="shared" si="301"/>
        <v>0</v>
      </c>
      <c r="EB48" s="741"/>
      <c r="EC48" s="740">
        <f t="shared" si="302"/>
        <v>0</v>
      </c>
      <c r="ED48" s="741"/>
      <c r="EE48" s="743">
        <f t="shared" si="303"/>
        <v>0</v>
      </c>
      <c r="EF48" s="744">
        <f t="shared" si="304"/>
        <v>0</v>
      </c>
      <c r="EG48" s="745">
        <v>12</v>
      </c>
      <c r="EH48" s="746">
        <f t="shared" si="305"/>
        <v>0</v>
      </c>
      <c r="EI48" s="747"/>
      <c r="EJ48" s="741"/>
      <c r="EK48" s="746">
        <f t="shared" si="306"/>
        <v>0</v>
      </c>
      <c r="EL48" s="746">
        <f t="shared" si="307"/>
        <v>0</v>
      </c>
      <c r="EM48" s="746">
        <f t="shared" si="308"/>
        <v>0</v>
      </c>
      <c r="EO48" s="1044"/>
      <c r="EP48" s="735" t="s">
        <v>865</v>
      </c>
      <c r="EQ48" s="757"/>
      <c r="ER48" s="737">
        <v>7103</v>
      </c>
      <c r="ES48" s="738">
        <f t="shared" si="309"/>
        <v>7103</v>
      </c>
      <c r="ET48" s="739">
        <f t="shared" si="310"/>
        <v>0</v>
      </c>
      <c r="EU48" s="740">
        <f t="shared" si="311"/>
        <v>0</v>
      </c>
      <c r="EV48" s="741"/>
      <c r="EW48" s="740">
        <f t="shared" si="311"/>
        <v>0</v>
      </c>
      <c r="EX48" s="741"/>
      <c r="EY48" s="740">
        <f t="shared" si="312"/>
        <v>0</v>
      </c>
      <c r="EZ48" s="741"/>
      <c r="FA48" s="740">
        <f t="shared" si="313"/>
        <v>0</v>
      </c>
      <c r="FB48" s="741"/>
      <c r="FC48" s="740">
        <f t="shared" si="314"/>
        <v>0</v>
      </c>
      <c r="FD48" s="741"/>
      <c r="FE48" s="740">
        <f t="shared" si="315"/>
        <v>0</v>
      </c>
      <c r="FF48" s="741"/>
      <c r="FG48" s="740">
        <f t="shared" si="316"/>
        <v>0</v>
      </c>
      <c r="FH48" s="741"/>
      <c r="FI48" s="740">
        <f t="shared" si="317"/>
        <v>0</v>
      </c>
      <c r="FJ48" s="741"/>
      <c r="FK48" s="740">
        <f t="shared" si="318"/>
        <v>0</v>
      </c>
      <c r="FL48" s="741"/>
      <c r="FM48" s="740">
        <f t="shared" si="319"/>
        <v>0</v>
      </c>
      <c r="FN48" s="741"/>
      <c r="FO48" s="743">
        <f t="shared" si="320"/>
        <v>0</v>
      </c>
      <c r="FP48" s="744">
        <f t="shared" si="321"/>
        <v>0</v>
      </c>
      <c r="FQ48" s="745">
        <v>12</v>
      </c>
      <c r="FR48" s="746">
        <f t="shared" si="322"/>
        <v>0</v>
      </c>
      <c r="FS48" s="747"/>
      <c r="FT48" s="741"/>
      <c r="FU48" s="746">
        <f t="shared" si="323"/>
        <v>0</v>
      </c>
      <c r="FV48" s="746">
        <f t="shared" si="324"/>
        <v>0</v>
      </c>
      <c r="FW48" s="746">
        <f t="shared" si="325"/>
        <v>0</v>
      </c>
      <c r="FY48" s="1044"/>
      <c r="FZ48" s="735" t="s">
        <v>865</v>
      </c>
      <c r="GA48" s="737">
        <f t="shared" si="326"/>
        <v>2</v>
      </c>
      <c r="GB48" s="737">
        <v>7103</v>
      </c>
      <c r="GC48" s="738">
        <f t="shared" si="327"/>
        <v>7103</v>
      </c>
      <c r="GD48" s="743">
        <f t="shared" si="328"/>
        <v>14206</v>
      </c>
      <c r="GE48" s="743"/>
      <c r="GF48" s="737">
        <f t="shared" si="329"/>
        <v>0</v>
      </c>
      <c r="GG48" s="743"/>
      <c r="GH48" s="737">
        <f t="shared" si="330"/>
        <v>0</v>
      </c>
      <c r="GI48" s="743"/>
      <c r="GJ48" s="737">
        <f t="shared" si="331"/>
        <v>0</v>
      </c>
      <c r="GK48" s="743"/>
      <c r="GL48" s="737">
        <f t="shared" si="332"/>
        <v>710.3</v>
      </c>
      <c r="GM48" s="743"/>
      <c r="GN48" s="737">
        <f t="shared" si="333"/>
        <v>0</v>
      </c>
      <c r="GO48" s="743"/>
      <c r="GP48" s="737">
        <f t="shared" si="334"/>
        <v>28127.88</v>
      </c>
      <c r="GQ48" s="743"/>
      <c r="GR48" s="737">
        <f t="shared" si="335"/>
        <v>4261.8</v>
      </c>
      <c r="GS48" s="743"/>
      <c r="GT48" s="737">
        <f t="shared" si="336"/>
        <v>0</v>
      </c>
      <c r="GU48" s="743"/>
      <c r="GV48" s="737">
        <f t="shared" si="337"/>
        <v>0</v>
      </c>
      <c r="GW48" s="743"/>
      <c r="GX48" s="737">
        <f t="shared" si="338"/>
        <v>0</v>
      </c>
      <c r="GY48" s="743">
        <f t="shared" si="338"/>
        <v>0</v>
      </c>
      <c r="GZ48" s="744">
        <f t="shared" si="339"/>
        <v>47305.98</v>
      </c>
      <c r="HA48" s="745">
        <v>12</v>
      </c>
      <c r="HB48" s="746">
        <f t="shared" si="340"/>
        <v>567671.76</v>
      </c>
      <c r="HC48" s="737">
        <f t="shared" si="341"/>
        <v>0</v>
      </c>
      <c r="HD48" s="737">
        <f t="shared" si="341"/>
        <v>0</v>
      </c>
      <c r="HE48" s="746">
        <f t="shared" si="342"/>
        <v>567671.76</v>
      </c>
      <c r="HF48" s="746">
        <f t="shared" si="343"/>
        <v>171436.87</v>
      </c>
      <c r="HG48" s="746">
        <f t="shared" si="344"/>
        <v>739108.63</v>
      </c>
    </row>
    <row r="49" spans="1:215" ht="15.75" hidden="1" x14ac:dyDescent="0.25">
      <c r="A49" s="1044"/>
      <c r="B49" s="755" t="s">
        <v>42</v>
      </c>
      <c r="C49" s="757"/>
      <c r="D49" s="737">
        <v>6449</v>
      </c>
      <c r="E49" s="738">
        <f t="shared" si="241"/>
        <v>6449</v>
      </c>
      <c r="F49" s="739">
        <f t="shared" si="242"/>
        <v>0</v>
      </c>
      <c r="G49" s="740">
        <f t="shared" si="243"/>
        <v>0</v>
      </c>
      <c r="H49" s="741"/>
      <c r="I49" s="742">
        <f t="shared" si="243"/>
        <v>0</v>
      </c>
      <c r="J49" s="741"/>
      <c r="K49" s="742">
        <f t="shared" si="244"/>
        <v>0</v>
      </c>
      <c r="L49" s="741"/>
      <c r="M49" s="742">
        <f t="shared" si="245"/>
        <v>0</v>
      </c>
      <c r="N49" s="741"/>
      <c r="O49" s="742">
        <f t="shared" si="246"/>
        <v>0</v>
      </c>
      <c r="P49" s="741"/>
      <c r="Q49" s="742">
        <f t="shared" si="247"/>
        <v>0</v>
      </c>
      <c r="R49" s="741"/>
      <c r="S49" s="742">
        <f t="shared" si="248"/>
        <v>0</v>
      </c>
      <c r="T49" s="741"/>
      <c r="U49" s="742">
        <f t="shared" si="249"/>
        <v>0</v>
      </c>
      <c r="V49" s="741"/>
      <c r="W49" s="742">
        <f t="shared" si="250"/>
        <v>0</v>
      </c>
      <c r="X49" s="741"/>
      <c r="Y49" s="742">
        <f t="shared" si="251"/>
        <v>0</v>
      </c>
      <c r="Z49" s="741"/>
      <c r="AA49" s="743">
        <f t="shared" si="252"/>
        <v>0</v>
      </c>
      <c r="AB49" s="744">
        <f t="shared" si="253"/>
        <v>0</v>
      </c>
      <c r="AC49" s="745">
        <v>12</v>
      </c>
      <c r="AD49" s="746">
        <f t="shared" si="254"/>
        <v>0</v>
      </c>
      <c r="AE49" s="747"/>
      <c r="AF49" s="741"/>
      <c r="AG49" s="746">
        <f t="shared" si="255"/>
        <v>0</v>
      </c>
      <c r="AH49" s="746">
        <f t="shared" si="256"/>
        <v>0</v>
      </c>
      <c r="AI49" s="746">
        <f t="shared" si="257"/>
        <v>0</v>
      </c>
      <c r="AK49" s="1044"/>
      <c r="AL49" s="755" t="s">
        <v>42</v>
      </c>
      <c r="AM49" s="748">
        <v>0.5</v>
      </c>
      <c r="AN49" s="737">
        <v>6449</v>
      </c>
      <c r="AO49" s="738">
        <f t="shared" si="258"/>
        <v>6449</v>
      </c>
      <c r="AP49" s="739">
        <f t="shared" si="259"/>
        <v>3224.5</v>
      </c>
      <c r="AQ49" s="740">
        <f t="shared" si="260"/>
        <v>0</v>
      </c>
      <c r="AR49" s="741"/>
      <c r="AS49" s="740">
        <f t="shared" si="260"/>
        <v>0</v>
      </c>
      <c r="AT49" s="741"/>
      <c r="AU49" s="740">
        <f t="shared" si="261"/>
        <v>0</v>
      </c>
      <c r="AV49" s="741"/>
      <c r="AW49" s="740">
        <f t="shared" si="262"/>
        <v>0</v>
      </c>
      <c r="AX49" s="741"/>
      <c r="AY49" s="740">
        <f t="shared" si="263"/>
        <v>0</v>
      </c>
      <c r="AZ49" s="741"/>
      <c r="BA49" s="740">
        <f t="shared" si="264"/>
        <v>0</v>
      </c>
      <c r="BB49" s="741">
        <v>0</v>
      </c>
      <c r="BC49" s="740">
        <f t="shared" si="265"/>
        <v>15</v>
      </c>
      <c r="BD49" s="741">
        <v>483.68</v>
      </c>
      <c r="BE49" s="740">
        <f t="shared" si="266"/>
        <v>0</v>
      </c>
      <c r="BF49" s="741"/>
      <c r="BG49" s="740">
        <f t="shared" si="267"/>
        <v>0</v>
      </c>
      <c r="BH49" s="741"/>
      <c r="BI49" s="740">
        <f t="shared" si="268"/>
        <v>0</v>
      </c>
      <c r="BJ49" s="741"/>
      <c r="BK49" s="743">
        <f t="shared" ref="BK49:BK52" si="350">IF(((SUM(AP49:BJ49))&gt;(15279*AM49)),0,((15279*AM49)-(SUM(AP49:BJ49))))</f>
        <v>3916.32</v>
      </c>
      <c r="BL49" s="744">
        <f t="shared" si="270"/>
        <v>7624.5</v>
      </c>
      <c r="BM49" s="745">
        <v>12</v>
      </c>
      <c r="BN49" s="746">
        <f t="shared" si="271"/>
        <v>91494</v>
      </c>
      <c r="BO49" s="747"/>
      <c r="BP49" s="741"/>
      <c r="BQ49" s="746">
        <f t="shared" si="272"/>
        <v>91494</v>
      </c>
      <c r="BR49" s="746">
        <f t="shared" si="273"/>
        <v>27631.19</v>
      </c>
      <c r="BS49" s="746">
        <f t="shared" si="274"/>
        <v>119125.19</v>
      </c>
      <c r="BU49" s="1044"/>
      <c r="BV49" s="755" t="s">
        <v>42</v>
      </c>
      <c r="BW49" s="757"/>
      <c r="BX49" s="737">
        <v>6449</v>
      </c>
      <c r="BY49" s="738">
        <f t="shared" si="275"/>
        <v>6449</v>
      </c>
      <c r="BZ49" s="739">
        <f t="shared" si="276"/>
        <v>0</v>
      </c>
      <c r="CA49" s="740">
        <f t="shared" si="277"/>
        <v>0</v>
      </c>
      <c r="CB49" s="741"/>
      <c r="CC49" s="740">
        <f t="shared" si="277"/>
        <v>0</v>
      </c>
      <c r="CD49" s="741"/>
      <c r="CE49" s="740">
        <f t="shared" si="278"/>
        <v>0</v>
      </c>
      <c r="CF49" s="741"/>
      <c r="CG49" s="740">
        <f t="shared" si="279"/>
        <v>0</v>
      </c>
      <c r="CH49" s="741"/>
      <c r="CI49" s="740">
        <f t="shared" si="280"/>
        <v>0</v>
      </c>
      <c r="CJ49" s="741"/>
      <c r="CK49" s="740">
        <f t="shared" si="281"/>
        <v>0</v>
      </c>
      <c r="CL49" s="741"/>
      <c r="CM49" s="740">
        <f t="shared" si="282"/>
        <v>0</v>
      </c>
      <c r="CN49" s="741"/>
      <c r="CO49" s="740">
        <f t="shared" si="283"/>
        <v>0</v>
      </c>
      <c r="CP49" s="741"/>
      <c r="CQ49" s="740">
        <f t="shared" si="284"/>
        <v>0</v>
      </c>
      <c r="CR49" s="741"/>
      <c r="CS49" s="740">
        <f t="shared" si="285"/>
        <v>0</v>
      </c>
      <c r="CT49" s="741"/>
      <c r="CU49" s="743">
        <f t="shared" si="286"/>
        <v>0</v>
      </c>
      <c r="CV49" s="744">
        <f t="shared" si="287"/>
        <v>0</v>
      </c>
      <c r="CW49" s="745">
        <v>12</v>
      </c>
      <c r="CX49" s="746">
        <f t="shared" si="288"/>
        <v>0</v>
      </c>
      <c r="CY49" s="747"/>
      <c r="CZ49" s="741"/>
      <c r="DA49" s="746">
        <f t="shared" si="289"/>
        <v>0</v>
      </c>
      <c r="DB49" s="746">
        <f t="shared" si="290"/>
        <v>0</v>
      </c>
      <c r="DC49" s="746">
        <f t="shared" si="291"/>
        <v>0</v>
      </c>
      <c r="DD49" s="750"/>
      <c r="DE49" s="1044"/>
      <c r="DF49" s="755" t="s">
        <v>42</v>
      </c>
      <c r="DG49" s="757"/>
      <c r="DH49" s="737">
        <v>6449</v>
      </c>
      <c r="DI49" s="738">
        <f t="shared" si="292"/>
        <v>6449</v>
      </c>
      <c r="DJ49" s="739">
        <f t="shared" si="293"/>
        <v>0</v>
      </c>
      <c r="DK49" s="740">
        <f t="shared" si="294"/>
        <v>0</v>
      </c>
      <c r="DL49" s="741"/>
      <c r="DM49" s="740">
        <f t="shared" si="294"/>
        <v>0</v>
      </c>
      <c r="DN49" s="741"/>
      <c r="DO49" s="740">
        <f t="shared" si="295"/>
        <v>0</v>
      </c>
      <c r="DP49" s="741"/>
      <c r="DQ49" s="740">
        <f t="shared" si="296"/>
        <v>0</v>
      </c>
      <c r="DR49" s="741"/>
      <c r="DS49" s="740">
        <f t="shared" si="297"/>
        <v>0</v>
      </c>
      <c r="DT49" s="741"/>
      <c r="DU49" s="740">
        <f t="shared" si="298"/>
        <v>0</v>
      </c>
      <c r="DV49" s="741"/>
      <c r="DW49" s="740">
        <f t="shared" si="299"/>
        <v>0</v>
      </c>
      <c r="DX49" s="741"/>
      <c r="DY49" s="740">
        <f t="shared" si="300"/>
        <v>0</v>
      </c>
      <c r="DZ49" s="741"/>
      <c r="EA49" s="740">
        <f t="shared" si="301"/>
        <v>0</v>
      </c>
      <c r="EB49" s="741"/>
      <c r="EC49" s="740">
        <f t="shared" si="302"/>
        <v>0</v>
      </c>
      <c r="ED49" s="741"/>
      <c r="EE49" s="743">
        <f t="shared" si="303"/>
        <v>0</v>
      </c>
      <c r="EF49" s="744">
        <f t="shared" si="304"/>
        <v>0</v>
      </c>
      <c r="EG49" s="745">
        <v>12</v>
      </c>
      <c r="EH49" s="746">
        <f t="shared" si="305"/>
        <v>0</v>
      </c>
      <c r="EI49" s="747"/>
      <c r="EJ49" s="741"/>
      <c r="EK49" s="746">
        <f t="shared" si="306"/>
        <v>0</v>
      </c>
      <c r="EL49" s="746">
        <f t="shared" si="307"/>
        <v>0</v>
      </c>
      <c r="EM49" s="746">
        <f t="shared" si="308"/>
        <v>0</v>
      </c>
      <c r="EO49" s="1044"/>
      <c r="EP49" s="755" t="s">
        <v>42</v>
      </c>
      <c r="EQ49" s="757"/>
      <c r="ER49" s="737">
        <v>6449</v>
      </c>
      <c r="ES49" s="738">
        <f t="shared" si="309"/>
        <v>6449</v>
      </c>
      <c r="ET49" s="739">
        <f t="shared" si="310"/>
        <v>0</v>
      </c>
      <c r="EU49" s="740">
        <f t="shared" si="311"/>
        <v>0</v>
      </c>
      <c r="EV49" s="741"/>
      <c r="EW49" s="740">
        <f t="shared" si="311"/>
        <v>0</v>
      </c>
      <c r="EX49" s="741"/>
      <c r="EY49" s="740">
        <f t="shared" si="312"/>
        <v>0</v>
      </c>
      <c r="EZ49" s="741"/>
      <c r="FA49" s="740">
        <f t="shared" si="313"/>
        <v>0</v>
      </c>
      <c r="FB49" s="741"/>
      <c r="FC49" s="740">
        <f t="shared" si="314"/>
        <v>0</v>
      </c>
      <c r="FD49" s="741"/>
      <c r="FE49" s="740">
        <f t="shared" si="315"/>
        <v>0</v>
      </c>
      <c r="FF49" s="741"/>
      <c r="FG49" s="740">
        <f t="shared" si="316"/>
        <v>0</v>
      </c>
      <c r="FH49" s="741"/>
      <c r="FI49" s="740">
        <f t="shared" si="317"/>
        <v>0</v>
      </c>
      <c r="FJ49" s="741"/>
      <c r="FK49" s="740">
        <f t="shared" si="318"/>
        <v>0</v>
      </c>
      <c r="FL49" s="741"/>
      <c r="FM49" s="740">
        <f t="shared" si="319"/>
        <v>0</v>
      </c>
      <c r="FN49" s="741"/>
      <c r="FO49" s="743"/>
      <c r="FP49" s="744">
        <f t="shared" si="321"/>
        <v>0</v>
      </c>
      <c r="FQ49" s="745">
        <v>12</v>
      </c>
      <c r="FR49" s="746">
        <f t="shared" si="322"/>
        <v>0</v>
      </c>
      <c r="FS49" s="747"/>
      <c r="FT49" s="741"/>
      <c r="FU49" s="746">
        <f t="shared" si="323"/>
        <v>0</v>
      </c>
      <c r="FV49" s="746">
        <f t="shared" si="324"/>
        <v>0</v>
      </c>
      <c r="FW49" s="746">
        <f t="shared" si="325"/>
        <v>0</v>
      </c>
      <c r="FY49" s="1044"/>
      <c r="FZ49" s="755" t="s">
        <v>42</v>
      </c>
      <c r="GA49" s="737">
        <f t="shared" si="326"/>
        <v>0.5</v>
      </c>
      <c r="GB49" s="737">
        <v>6449</v>
      </c>
      <c r="GC49" s="738">
        <f t="shared" si="327"/>
        <v>6449</v>
      </c>
      <c r="GD49" s="743">
        <f t="shared" si="328"/>
        <v>3224.5</v>
      </c>
      <c r="GE49" s="743"/>
      <c r="GF49" s="737">
        <f t="shared" si="329"/>
        <v>0</v>
      </c>
      <c r="GG49" s="743"/>
      <c r="GH49" s="737">
        <f t="shared" si="330"/>
        <v>0</v>
      </c>
      <c r="GI49" s="743"/>
      <c r="GJ49" s="737">
        <f t="shared" si="331"/>
        <v>0</v>
      </c>
      <c r="GK49" s="743"/>
      <c r="GL49" s="737">
        <f t="shared" si="332"/>
        <v>0</v>
      </c>
      <c r="GM49" s="743"/>
      <c r="GN49" s="737">
        <f t="shared" si="333"/>
        <v>0</v>
      </c>
      <c r="GO49" s="743"/>
      <c r="GP49" s="737">
        <f t="shared" si="334"/>
        <v>0</v>
      </c>
      <c r="GQ49" s="743"/>
      <c r="GR49" s="737">
        <f t="shared" si="335"/>
        <v>483.68</v>
      </c>
      <c r="GS49" s="743"/>
      <c r="GT49" s="737">
        <f t="shared" si="336"/>
        <v>0</v>
      </c>
      <c r="GU49" s="743"/>
      <c r="GV49" s="737">
        <f t="shared" si="337"/>
        <v>0</v>
      </c>
      <c r="GW49" s="743"/>
      <c r="GX49" s="737">
        <f t="shared" si="338"/>
        <v>0</v>
      </c>
      <c r="GY49" s="743">
        <f t="shared" si="338"/>
        <v>3916.32</v>
      </c>
      <c r="GZ49" s="744">
        <f t="shared" si="339"/>
        <v>7624.5</v>
      </c>
      <c r="HA49" s="745">
        <v>12</v>
      </c>
      <c r="HB49" s="746">
        <f t="shared" si="340"/>
        <v>91494</v>
      </c>
      <c r="HC49" s="737">
        <f t="shared" si="341"/>
        <v>0</v>
      </c>
      <c r="HD49" s="737">
        <f t="shared" si="341"/>
        <v>0</v>
      </c>
      <c r="HE49" s="746">
        <f t="shared" si="342"/>
        <v>91494</v>
      </c>
      <c r="HF49" s="746">
        <f t="shared" si="343"/>
        <v>27631.19</v>
      </c>
      <c r="HG49" s="746">
        <f t="shared" si="344"/>
        <v>119125.19</v>
      </c>
    </row>
    <row r="50" spans="1:215" ht="15.75" hidden="1" x14ac:dyDescent="0.25">
      <c r="A50" s="1044"/>
      <c r="B50" s="755" t="s">
        <v>40</v>
      </c>
      <c r="C50" s="757"/>
      <c r="D50" s="737">
        <v>6449</v>
      </c>
      <c r="E50" s="738">
        <f t="shared" si="241"/>
        <v>6449</v>
      </c>
      <c r="F50" s="739">
        <f t="shared" si="242"/>
        <v>0</v>
      </c>
      <c r="G50" s="740">
        <f t="shared" si="243"/>
        <v>0</v>
      </c>
      <c r="H50" s="741"/>
      <c r="I50" s="742">
        <f t="shared" si="243"/>
        <v>0</v>
      </c>
      <c r="J50" s="741"/>
      <c r="K50" s="742">
        <f t="shared" si="244"/>
        <v>0</v>
      </c>
      <c r="L50" s="741"/>
      <c r="M50" s="742">
        <f t="shared" si="245"/>
        <v>0</v>
      </c>
      <c r="N50" s="741"/>
      <c r="O50" s="742">
        <f t="shared" si="246"/>
        <v>0</v>
      </c>
      <c r="P50" s="741"/>
      <c r="Q50" s="742">
        <f t="shared" si="247"/>
        <v>0</v>
      </c>
      <c r="R50" s="741"/>
      <c r="S50" s="742">
        <f t="shared" si="248"/>
        <v>0</v>
      </c>
      <c r="T50" s="741"/>
      <c r="U50" s="742">
        <f t="shared" si="249"/>
        <v>0</v>
      </c>
      <c r="V50" s="741"/>
      <c r="W50" s="742">
        <f t="shared" si="250"/>
        <v>0</v>
      </c>
      <c r="X50" s="741"/>
      <c r="Y50" s="742">
        <f t="shared" si="251"/>
        <v>0</v>
      </c>
      <c r="Z50" s="741"/>
      <c r="AA50" s="743">
        <f t="shared" si="252"/>
        <v>0</v>
      </c>
      <c r="AB50" s="744">
        <f t="shared" si="253"/>
        <v>0</v>
      </c>
      <c r="AC50" s="745">
        <v>12</v>
      </c>
      <c r="AD50" s="746">
        <f t="shared" si="254"/>
        <v>0</v>
      </c>
      <c r="AE50" s="747"/>
      <c r="AF50" s="741"/>
      <c r="AG50" s="746">
        <f t="shared" si="255"/>
        <v>0</v>
      </c>
      <c r="AH50" s="746">
        <f t="shared" si="256"/>
        <v>0</v>
      </c>
      <c r="AI50" s="746">
        <f t="shared" si="257"/>
        <v>0</v>
      </c>
      <c r="AK50" s="1044"/>
      <c r="AL50" s="755" t="s">
        <v>40</v>
      </c>
      <c r="AM50" s="748">
        <v>1</v>
      </c>
      <c r="AN50" s="737">
        <v>6449</v>
      </c>
      <c r="AO50" s="738">
        <f t="shared" si="258"/>
        <v>6449</v>
      </c>
      <c r="AP50" s="739">
        <f t="shared" si="259"/>
        <v>6449</v>
      </c>
      <c r="AQ50" s="740">
        <f t="shared" si="260"/>
        <v>0</v>
      </c>
      <c r="AR50" s="741"/>
      <c r="AS50" s="740">
        <f t="shared" si="260"/>
        <v>4</v>
      </c>
      <c r="AT50" s="741">
        <v>257.95999999999998</v>
      </c>
      <c r="AU50" s="740">
        <f t="shared" si="261"/>
        <v>0</v>
      </c>
      <c r="AV50" s="741"/>
      <c r="AW50" s="740">
        <f t="shared" si="262"/>
        <v>0</v>
      </c>
      <c r="AX50" s="741"/>
      <c r="AY50" s="740">
        <f t="shared" si="263"/>
        <v>0</v>
      </c>
      <c r="AZ50" s="741"/>
      <c r="BA50" s="740">
        <f t="shared" si="264"/>
        <v>140</v>
      </c>
      <c r="BB50" s="741">
        <v>9028.6</v>
      </c>
      <c r="BC50" s="740">
        <f t="shared" si="265"/>
        <v>30</v>
      </c>
      <c r="BD50" s="741">
        <v>1934.7</v>
      </c>
      <c r="BE50" s="740">
        <f t="shared" si="266"/>
        <v>0</v>
      </c>
      <c r="BF50" s="741"/>
      <c r="BG50" s="740">
        <f t="shared" si="267"/>
        <v>0</v>
      </c>
      <c r="BH50" s="741"/>
      <c r="BI50" s="740">
        <f t="shared" si="268"/>
        <v>0</v>
      </c>
      <c r="BJ50" s="741"/>
      <c r="BK50" s="743">
        <f t="shared" si="350"/>
        <v>0</v>
      </c>
      <c r="BL50" s="744">
        <f t="shared" si="270"/>
        <v>17670.259999999998</v>
      </c>
      <c r="BM50" s="745">
        <v>12</v>
      </c>
      <c r="BN50" s="746">
        <f t="shared" si="271"/>
        <v>212043.12</v>
      </c>
      <c r="BO50" s="747"/>
      <c r="BP50" s="741"/>
      <c r="BQ50" s="746">
        <f t="shared" si="272"/>
        <v>212043.12</v>
      </c>
      <c r="BR50" s="746">
        <f t="shared" si="273"/>
        <v>64037.02</v>
      </c>
      <c r="BS50" s="746">
        <f t="shared" si="274"/>
        <v>276080.14</v>
      </c>
      <c r="BU50" s="1044"/>
      <c r="BV50" s="755" t="s">
        <v>40</v>
      </c>
      <c r="BW50" s="757"/>
      <c r="BX50" s="737">
        <v>6449</v>
      </c>
      <c r="BY50" s="738">
        <f t="shared" si="275"/>
        <v>6449</v>
      </c>
      <c r="BZ50" s="739">
        <f t="shared" si="276"/>
        <v>0</v>
      </c>
      <c r="CA50" s="740">
        <f t="shared" si="277"/>
        <v>0</v>
      </c>
      <c r="CB50" s="741"/>
      <c r="CC50" s="740">
        <f t="shared" si="277"/>
        <v>0</v>
      </c>
      <c r="CD50" s="741"/>
      <c r="CE50" s="740">
        <f t="shared" si="278"/>
        <v>0</v>
      </c>
      <c r="CF50" s="741"/>
      <c r="CG50" s="740">
        <f t="shared" si="279"/>
        <v>0</v>
      </c>
      <c r="CH50" s="741"/>
      <c r="CI50" s="740">
        <f t="shared" si="280"/>
        <v>0</v>
      </c>
      <c r="CJ50" s="741"/>
      <c r="CK50" s="740">
        <f t="shared" si="281"/>
        <v>0</v>
      </c>
      <c r="CL50" s="741"/>
      <c r="CM50" s="740">
        <f t="shared" si="282"/>
        <v>0</v>
      </c>
      <c r="CN50" s="741"/>
      <c r="CO50" s="740">
        <f t="shared" si="283"/>
        <v>0</v>
      </c>
      <c r="CP50" s="741"/>
      <c r="CQ50" s="740">
        <f t="shared" si="284"/>
        <v>0</v>
      </c>
      <c r="CR50" s="741"/>
      <c r="CS50" s="740">
        <f t="shared" si="285"/>
        <v>0</v>
      </c>
      <c r="CT50" s="741"/>
      <c r="CU50" s="743">
        <f t="shared" si="286"/>
        <v>0</v>
      </c>
      <c r="CV50" s="744">
        <f t="shared" si="287"/>
        <v>0</v>
      </c>
      <c r="CW50" s="745">
        <v>12</v>
      </c>
      <c r="CX50" s="746">
        <f t="shared" si="288"/>
        <v>0</v>
      </c>
      <c r="CY50" s="747"/>
      <c r="CZ50" s="741"/>
      <c r="DA50" s="746">
        <f t="shared" si="289"/>
        <v>0</v>
      </c>
      <c r="DB50" s="746">
        <f t="shared" si="290"/>
        <v>0</v>
      </c>
      <c r="DC50" s="746">
        <f t="shared" si="291"/>
        <v>0</v>
      </c>
      <c r="DD50" s="750"/>
      <c r="DE50" s="1044"/>
      <c r="DF50" s="755" t="s">
        <v>40</v>
      </c>
      <c r="DG50" s="757"/>
      <c r="DH50" s="737">
        <v>6449</v>
      </c>
      <c r="DI50" s="738">
        <f t="shared" si="292"/>
        <v>6449</v>
      </c>
      <c r="DJ50" s="739">
        <f t="shared" si="293"/>
        <v>0</v>
      </c>
      <c r="DK50" s="740">
        <f t="shared" si="294"/>
        <v>0</v>
      </c>
      <c r="DL50" s="741"/>
      <c r="DM50" s="740">
        <f t="shared" si="294"/>
        <v>0</v>
      </c>
      <c r="DN50" s="741"/>
      <c r="DO50" s="740">
        <f t="shared" si="295"/>
        <v>0</v>
      </c>
      <c r="DP50" s="741"/>
      <c r="DQ50" s="740">
        <f t="shared" si="296"/>
        <v>0</v>
      </c>
      <c r="DR50" s="741"/>
      <c r="DS50" s="740">
        <f t="shared" si="297"/>
        <v>0</v>
      </c>
      <c r="DT50" s="741"/>
      <c r="DU50" s="740">
        <f t="shared" si="298"/>
        <v>0</v>
      </c>
      <c r="DV50" s="741"/>
      <c r="DW50" s="740">
        <f t="shared" si="299"/>
        <v>0</v>
      </c>
      <c r="DX50" s="741"/>
      <c r="DY50" s="740">
        <f t="shared" si="300"/>
        <v>0</v>
      </c>
      <c r="DZ50" s="741"/>
      <c r="EA50" s="740">
        <f t="shared" si="301"/>
        <v>0</v>
      </c>
      <c r="EB50" s="741"/>
      <c r="EC50" s="740">
        <f t="shared" si="302"/>
        <v>0</v>
      </c>
      <c r="ED50" s="741"/>
      <c r="EE50" s="743">
        <f t="shared" si="303"/>
        <v>0</v>
      </c>
      <c r="EF50" s="744">
        <f t="shared" si="304"/>
        <v>0</v>
      </c>
      <c r="EG50" s="745">
        <v>12</v>
      </c>
      <c r="EH50" s="746">
        <f t="shared" si="305"/>
        <v>0</v>
      </c>
      <c r="EI50" s="747"/>
      <c r="EJ50" s="741"/>
      <c r="EK50" s="746">
        <f t="shared" si="306"/>
        <v>0</v>
      </c>
      <c r="EL50" s="746">
        <f t="shared" si="307"/>
        <v>0</v>
      </c>
      <c r="EM50" s="746">
        <f t="shared" si="308"/>
        <v>0</v>
      </c>
      <c r="EO50" s="1044"/>
      <c r="EP50" s="755" t="s">
        <v>40</v>
      </c>
      <c r="EQ50" s="757"/>
      <c r="ER50" s="737">
        <v>6449</v>
      </c>
      <c r="ES50" s="738">
        <f t="shared" si="309"/>
        <v>6449</v>
      </c>
      <c r="ET50" s="739">
        <f t="shared" si="310"/>
        <v>0</v>
      </c>
      <c r="EU50" s="740">
        <f t="shared" si="311"/>
        <v>0</v>
      </c>
      <c r="EV50" s="741"/>
      <c r="EW50" s="740">
        <f t="shared" si="311"/>
        <v>0</v>
      </c>
      <c r="EX50" s="741"/>
      <c r="EY50" s="740">
        <f t="shared" si="312"/>
        <v>0</v>
      </c>
      <c r="EZ50" s="741"/>
      <c r="FA50" s="740">
        <f t="shared" si="313"/>
        <v>0</v>
      </c>
      <c r="FB50" s="741"/>
      <c r="FC50" s="740">
        <f t="shared" si="314"/>
        <v>0</v>
      </c>
      <c r="FD50" s="741"/>
      <c r="FE50" s="740">
        <f t="shared" si="315"/>
        <v>0</v>
      </c>
      <c r="FF50" s="741"/>
      <c r="FG50" s="740">
        <f t="shared" si="316"/>
        <v>0</v>
      </c>
      <c r="FH50" s="741"/>
      <c r="FI50" s="740">
        <f t="shared" si="317"/>
        <v>0</v>
      </c>
      <c r="FJ50" s="741"/>
      <c r="FK50" s="740">
        <f t="shared" si="318"/>
        <v>0</v>
      </c>
      <c r="FL50" s="741"/>
      <c r="FM50" s="740">
        <f t="shared" si="319"/>
        <v>0</v>
      </c>
      <c r="FN50" s="741"/>
      <c r="FO50" s="743"/>
      <c r="FP50" s="744">
        <f t="shared" si="321"/>
        <v>0</v>
      </c>
      <c r="FQ50" s="745">
        <v>12</v>
      </c>
      <c r="FR50" s="746">
        <f t="shared" si="322"/>
        <v>0</v>
      </c>
      <c r="FS50" s="747"/>
      <c r="FT50" s="741"/>
      <c r="FU50" s="746">
        <f t="shared" si="323"/>
        <v>0</v>
      </c>
      <c r="FV50" s="746">
        <f t="shared" si="324"/>
        <v>0</v>
      </c>
      <c r="FW50" s="746">
        <f t="shared" si="325"/>
        <v>0</v>
      </c>
      <c r="FY50" s="1044"/>
      <c r="FZ50" s="755" t="s">
        <v>40</v>
      </c>
      <c r="GA50" s="737">
        <f t="shared" si="326"/>
        <v>1</v>
      </c>
      <c r="GB50" s="737">
        <v>6449</v>
      </c>
      <c r="GC50" s="738">
        <f t="shared" si="327"/>
        <v>6449</v>
      </c>
      <c r="GD50" s="743">
        <f t="shared" si="328"/>
        <v>6449</v>
      </c>
      <c r="GE50" s="743"/>
      <c r="GF50" s="737">
        <f t="shared" si="329"/>
        <v>0</v>
      </c>
      <c r="GG50" s="743"/>
      <c r="GH50" s="737">
        <f t="shared" si="330"/>
        <v>257.95999999999998</v>
      </c>
      <c r="GI50" s="743"/>
      <c r="GJ50" s="737">
        <f t="shared" si="331"/>
        <v>0</v>
      </c>
      <c r="GK50" s="743"/>
      <c r="GL50" s="737">
        <f t="shared" si="332"/>
        <v>0</v>
      </c>
      <c r="GM50" s="743"/>
      <c r="GN50" s="737">
        <f t="shared" si="333"/>
        <v>0</v>
      </c>
      <c r="GO50" s="743"/>
      <c r="GP50" s="737">
        <f t="shared" si="334"/>
        <v>9028.6</v>
      </c>
      <c r="GQ50" s="743"/>
      <c r="GR50" s="737">
        <f t="shared" si="335"/>
        <v>1934.7</v>
      </c>
      <c r="GS50" s="743"/>
      <c r="GT50" s="737">
        <f t="shared" si="336"/>
        <v>0</v>
      </c>
      <c r="GU50" s="743"/>
      <c r="GV50" s="737">
        <f t="shared" si="337"/>
        <v>0</v>
      </c>
      <c r="GW50" s="743"/>
      <c r="GX50" s="737">
        <f t="shared" si="338"/>
        <v>0</v>
      </c>
      <c r="GY50" s="743">
        <f t="shared" si="338"/>
        <v>0</v>
      </c>
      <c r="GZ50" s="744">
        <f t="shared" si="339"/>
        <v>17670.259999999998</v>
      </c>
      <c r="HA50" s="745">
        <v>12</v>
      </c>
      <c r="HB50" s="746">
        <f t="shared" si="340"/>
        <v>212043.12</v>
      </c>
      <c r="HC50" s="737">
        <f t="shared" si="341"/>
        <v>0</v>
      </c>
      <c r="HD50" s="737">
        <f t="shared" si="341"/>
        <v>0</v>
      </c>
      <c r="HE50" s="746">
        <f t="shared" si="342"/>
        <v>212043.12</v>
      </c>
      <c r="HF50" s="746">
        <f t="shared" si="343"/>
        <v>64037.02</v>
      </c>
      <c r="HG50" s="746">
        <f t="shared" si="344"/>
        <v>276080.14</v>
      </c>
    </row>
    <row r="51" spans="1:215" ht="15.75" hidden="1" x14ac:dyDescent="0.25">
      <c r="A51" s="1044"/>
      <c r="B51" s="755" t="s">
        <v>522</v>
      </c>
      <c r="C51" s="757"/>
      <c r="D51" s="737">
        <v>6157</v>
      </c>
      <c r="E51" s="738">
        <f t="shared" si="241"/>
        <v>6157</v>
      </c>
      <c r="F51" s="739">
        <f t="shared" si="242"/>
        <v>0</v>
      </c>
      <c r="G51" s="740">
        <f t="shared" si="243"/>
        <v>0</v>
      </c>
      <c r="H51" s="741"/>
      <c r="I51" s="742">
        <f t="shared" si="243"/>
        <v>0</v>
      </c>
      <c r="J51" s="741"/>
      <c r="K51" s="742">
        <f t="shared" si="244"/>
        <v>0</v>
      </c>
      <c r="L51" s="741"/>
      <c r="M51" s="742">
        <f t="shared" si="245"/>
        <v>0</v>
      </c>
      <c r="N51" s="741"/>
      <c r="O51" s="742">
        <f t="shared" si="246"/>
        <v>0</v>
      </c>
      <c r="P51" s="741"/>
      <c r="Q51" s="742">
        <f t="shared" si="247"/>
        <v>0</v>
      </c>
      <c r="R51" s="741"/>
      <c r="S51" s="742">
        <f t="shared" si="248"/>
        <v>0</v>
      </c>
      <c r="T51" s="741"/>
      <c r="U51" s="742">
        <f t="shared" si="249"/>
        <v>0</v>
      </c>
      <c r="V51" s="741"/>
      <c r="W51" s="742">
        <f t="shared" si="250"/>
        <v>0</v>
      </c>
      <c r="X51" s="741"/>
      <c r="Y51" s="742">
        <f t="shared" si="251"/>
        <v>0</v>
      </c>
      <c r="Z51" s="741"/>
      <c r="AA51" s="743">
        <f t="shared" si="252"/>
        <v>0</v>
      </c>
      <c r="AB51" s="744">
        <f t="shared" si="253"/>
        <v>0</v>
      </c>
      <c r="AC51" s="745">
        <v>12</v>
      </c>
      <c r="AD51" s="746">
        <f t="shared" si="254"/>
        <v>0</v>
      </c>
      <c r="AE51" s="747"/>
      <c r="AF51" s="741"/>
      <c r="AG51" s="746">
        <f t="shared" si="255"/>
        <v>0</v>
      </c>
      <c r="AH51" s="746">
        <f t="shared" si="256"/>
        <v>0</v>
      </c>
      <c r="AI51" s="746">
        <f t="shared" si="257"/>
        <v>0</v>
      </c>
      <c r="AK51" s="1044"/>
      <c r="AL51" s="755" t="s">
        <v>522</v>
      </c>
      <c r="AM51" s="748">
        <v>1</v>
      </c>
      <c r="AN51" s="737">
        <v>6157</v>
      </c>
      <c r="AO51" s="738">
        <f t="shared" si="258"/>
        <v>6157</v>
      </c>
      <c r="AP51" s="739">
        <f t="shared" si="259"/>
        <v>6157</v>
      </c>
      <c r="AQ51" s="740">
        <f t="shared" si="260"/>
        <v>0</v>
      </c>
      <c r="AR51" s="741"/>
      <c r="AS51" s="740">
        <f t="shared" si="260"/>
        <v>4</v>
      </c>
      <c r="AT51" s="741">
        <v>246.28</v>
      </c>
      <c r="AU51" s="740">
        <f t="shared" si="261"/>
        <v>0</v>
      </c>
      <c r="AV51" s="741"/>
      <c r="AW51" s="740">
        <f t="shared" si="262"/>
        <v>0</v>
      </c>
      <c r="AX51" s="741"/>
      <c r="AY51" s="740">
        <f t="shared" si="263"/>
        <v>0</v>
      </c>
      <c r="AZ51" s="741"/>
      <c r="BA51" s="740">
        <f t="shared" si="264"/>
        <v>170</v>
      </c>
      <c r="BB51" s="741">
        <v>10466.9</v>
      </c>
      <c r="BC51" s="740">
        <f t="shared" si="265"/>
        <v>30</v>
      </c>
      <c r="BD51" s="741">
        <v>1847.1</v>
      </c>
      <c r="BE51" s="740">
        <f t="shared" si="266"/>
        <v>0</v>
      </c>
      <c r="BF51" s="741"/>
      <c r="BG51" s="740">
        <f t="shared" si="267"/>
        <v>0</v>
      </c>
      <c r="BH51" s="741"/>
      <c r="BI51" s="740">
        <f t="shared" si="268"/>
        <v>0</v>
      </c>
      <c r="BJ51" s="741"/>
      <c r="BK51" s="743">
        <f t="shared" si="350"/>
        <v>0</v>
      </c>
      <c r="BL51" s="744">
        <f t="shared" si="270"/>
        <v>18717.28</v>
      </c>
      <c r="BM51" s="745">
        <v>12</v>
      </c>
      <c r="BN51" s="746">
        <f t="shared" si="271"/>
        <v>224607.35999999999</v>
      </c>
      <c r="BO51" s="747"/>
      <c r="BP51" s="741"/>
      <c r="BQ51" s="746">
        <f t="shared" si="272"/>
        <v>224607.35999999999</v>
      </c>
      <c r="BR51" s="746">
        <f t="shared" si="273"/>
        <v>67831.42</v>
      </c>
      <c r="BS51" s="746">
        <f t="shared" si="274"/>
        <v>292438.78000000003</v>
      </c>
      <c r="BU51" s="1044"/>
      <c r="BV51" s="755" t="s">
        <v>522</v>
      </c>
      <c r="BW51" s="757"/>
      <c r="BX51" s="737">
        <v>6157</v>
      </c>
      <c r="BY51" s="738">
        <f t="shared" si="275"/>
        <v>6157</v>
      </c>
      <c r="BZ51" s="739">
        <f t="shared" si="276"/>
        <v>0</v>
      </c>
      <c r="CA51" s="740">
        <f t="shared" si="277"/>
        <v>0</v>
      </c>
      <c r="CB51" s="741"/>
      <c r="CC51" s="740">
        <f t="shared" si="277"/>
        <v>0</v>
      </c>
      <c r="CD51" s="741"/>
      <c r="CE51" s="740">
        <f t="shared" si="278"/>
        <v>0</v>
      </c>
      <c r="CF51" s="741"/>
      <c r="CG51" s="740">
        <f t="shared" si="279"/>
        <v>0</v>
      </c>
      <c r="CH51" s="741"/>
      <c r="CI51" s="740">
        <f t="shared" si="280"/>
        <v>0</v>
      </c>
      <c r="CJ51" s="741"/>
      <c r="CK51" s="740">
        <f t="shared" si="281"/>
        <v>0</v>
      </c>
      <c r="CL51" s="741"/>
      <c r="CM51" s="740">
        <f t="shared" si="282"/>
        <v>0</v>
      </c>
      <c r="CN51" s="741"/>
      <c r="CO51" s="740">
        <f t="shared" si="283"/>
        <v>0</v>
      </c>
      <c r="CP51" s="741"/>
      <c r="CQ51" s="740">
        <f t="shared" si="284"/>
        <v>0</v>
      </c>
      <c r="CR51" s="741"/>
      <c r="CS51" s="740">
        <f t="shared" si="285"/>
        <v>0</v>
      </c>
      <c r="CT51" s="741"/>
      <c r="CU51" s="743">
        <f t="shared" si="286"/>
        <v>0</v>
      </c>
      <c r="CV51" s="744">
        <f t="shared" si="287"/>
        <v>0</v>
      </c>
      <c r="CW51" s="745">
        <v>12</v>
      </c>
      <c r="CX51" s="746">
        <f t="shared" si="288"/>
        <v>0</v>
      </c>
      <c r="CY51" s="747"/>
      <c r="CZ51" s="741"/>
      <c r="DA51" s="746">
        <f t="shared" si="289"/>
        <v>0</v>
      </c>
      <c r="DB51" s="746">
        <f t="shared" si="290"/>
        <v>0</v>
      </c>
      <c r="DC51" s="746">
        <f t="shared" si="291"/>
        <v>0</v>
      </c>
      <c r="DD51" s="750"/>
      <c r="DE51" s="1044"/>
      <c r="DF51" s="755" t="s">
        <v>522</v>
      </c>
      <c r="DG51" s="757"/>
      <c r="DH51" s="737">
        <v>6157</v>
      </c>
      <c r="DI51" s="738">
        <f t="shared" si="292"/>
        <v>6157</v>
      </c>
      <c r="DJ51" s="739">
        <f t="shared" si="293"/>
        <v>0</v>
      </c>
      <c r="DK51" s="740">
        <f t="shared" si="294"/>
        <v>0</v>
      </c>
      <c r="DL51" s="741"/>
      <c r="DM51" s="740">
        <f t="shared" si="294"/>
        <v>0</v>
      </c>
      <c r="DN51" s="741"/>
      <c r="DO51" s="740">
        <f t="shared" si="295"/>
        <v>0</v>
      </c>
      <c r="DP51" s="741"/>
      <c r="DQ51" s="740">
        <f t="shared" si="296"/>
        <v>0</v>
      </c>
      <c r="DR51" s="741"/>
      <c r="DS51" s="740">
        <f t="shared" si="297"/>
        <v>0</v>
      </c>
      <c r="DT51" s="741"/>
      <c r="DU51" s="740">
        <f t="shared" si="298"/>
        <v>0</v>
      </c>
      <c r="DV51" s="741"/>
      <c r="DW51" s="740">
        <f t="shared" si="299"/>
        <v>0</v>
      </c>
      <c r="DX51" s="741"/>
      <c r="DY51" s="740">
        <f t="shared" si="300"/>
        <v>0</v>
      </c>
      <c r="DZ51" s="741"/>
      <c r="EA51" s="740">
        <f t="shared" si="301"/>
        <v>0</v>
      </c>
      <c r="EB51" s="741"/>
      <c r="EC51" s="740">
        <f t="shared" si="302"/>
        <v>0</v>
      </c>
      <c r="ED51" s="741"/>
      <c r="EE51" s="743">
        <f t="shared" si="303"/>
        <v>0</v>
      </c>
      <c r="EF51" s="744">
        <f t="shared" si="304"/>
        <v>0</v>
      </c>
      <c r="EG51" s="745">
        <v>12</v>
      </c>
      <c r="EH51" s="746">
        <f t="shared" si="305"/>
        <v>0</v>
      </c>
      <c r="EI51" s="747"/>
      <c r="EJ51" s="741"/>
      <c r="EK51" s="746">
        <f t="shared" si="306"/>
        <v>0</v>
      </c>
      <c r="EL51" s="746">
        <f t="shared" si="307"/>
        <v>0</v>
      </c>
      <c r="EM51" s="746">
        <f t="shared" si="308"/>
        <v>0</v>
      </c>
      <c r="EO51" s="1044"/>
      <c r="EP51" s="755" t="s">
        <v>522</v>
      </c>
      <c r="EQ51" s="757"/>
      <c r="ER51" s="737">
        <v>6157</v>
      </c>
      <c r="ES51" s="738">
        <f t="shared" si="309"/>
        <v>6157</v>
      </c>
      <c r="ET51" s="739">
        <f t="shared" si="310"/>
        <v>0</v>
      </c>
      <c r="EU51" s="740">
        <f t="shared" si="311"/>
        <v>0</v>
      </c>
      <c r="EV51" s="741"/>
      <c r="EW51" s="740">
        <f t="shared" si="311"/>
        <v>0</v>
      </c>
      <c r="EX51" s="741"/>
      <c r="EY51" s="740">
        <f t="shared" si="312"/>
        <v>0</v>
      </c>
      <c r="EZ51" s="741"/>
      <c r="FA51" s="740">
        <f t="shared" si="313"/>
        <v>0</v>
      </c>
      <c r="FB51" s="741"/>
      <c r="FC51" s="740">
        <f t="shared" si="314"/>
        <v>0</v>
      </c>
      <c r="FD51" s="741"/>
      <c r="FE51" s="740">
        <f t="shared" si="315"/>
        <v>0</v>
      </c>
      <c r="FF51" s="741"/>
      <c r="FG51" s="740">
        <f t="shared" si="316"/>
        <v>0</v>
      </c>
      <c r="FH51" s="741"/>
      <c r="FI51" s="740">
        <f t="shared" si="317"/>
        <v>0</v>
      </c>
      <c r="FJ51" s="741"/>
      <c r="FK51" s="740">
        <f t="shared" si="318"/>
        <v>0</v>
      </c>
      <c r="FL51" s="741"/>
      <c r="FM51" s="740">
        <f t="shared" si="319"/>
        <v>0</v>
      </c>
      <c r="FN51" s="741"/>
      <c r="FO51" s="743"/>
      <c r="FP51" s="744">
        <f t="shared" si="321"/>
        <v>0</v>
      </c>
      <c r="FQ51" s="745">
        <v>12</v>
      </c>
      <c r="FR51" s="746">
        <f t="shared" si="322"/>
        <v>0</v>
      </c>
      <c r="FS51" s="747"/>
      <c r="FT51" s="741"/>
      <c r="FU51" s="746">
        <f t="shared" si="323"/>
        <v>0</v>
      </c>
      <c r="FV51" s="746">
        <f t="shared" si="324"/>
        <v>0</v>
      </c>
      <c r="FW51" s="746">
        <f t="shared" si="325"/>
        <v>0</v>
      </c>
      <c r="FY51" s="1044"/>
      <c r="FZ51" s="755" t="s">
        <v>522</v>
      </c>
      <c r="GA51" s="737">
        <f t="shared" si="326"/>
        <v>1</v>
      </c>
      <c r="GB51" s="737">
        <v>6157</v>
      </c>
      <c r="GC51" s="738">
        <f t="shared" si="327"/>
        <v>6157</v>
      </c>
      <c r="GD51" s="743">
        <f t="shared" si="328"/>
        <v>6157</v>
      </c>
      <c r="GE51" s="743"/>
      <c r="GF51" s="737">
        <f t="shared" si="329"/>
        <v>0</v>
      </c>
      <c r="GG51" s="743"/>
      <c r="GH51" s="737">
        <f t="shared" si="330"/>
        <v>246.28</v>
      </c>
      <c r="GI51" s="743"/>
      <c r="GJ51" s="737">
        <f t="shared" si="331"/>
        <v>0</v>
      </c>
      <c r="GK51" s="743"/>
      <c r="GL51" s="737">
        <f t="shared" si="332"/>
        <v>0</v>
      </c>
      <c r="GM51" s="743"/>
      <c r="GN51" s="737">
        <f t="shared" si="333"/>
        <v>0</v>
      </c>
      <c r="GO51" s="743"/>
      <c r="GP51" s="737">
        <f t="shared" si="334"/>
        <v>10466.9</v>
      </c>
      <c r="GQ51" s="743"/>
      <c r="GR51" s="737">
        <f t="shared" si="335"/>
        <v>1847.1</v>
      </c>
      <c r="GS51" s="743"/>
      <c r="GT51" s="737">
        <f t="shared" si="336"/>
        <v>0</v>
      </c>
      <c r="GU51" s="743"/>
      <c r="GV51" s="737">
        <f t="shared" si="337"/>
        <v>0</v>
      </c>
      <c r="GW51" s="743"/>
      <c r="GX51" s="737">
        <f t="shared" si="338"/>
        <v>0</v>
      </c>
      <c r="GY51" s="743">
        <f t="shared" si="338"/>
        <v>0</v>
      </c>
      <c r="GZ51" s="744">
        <f t="shared" si="339"/>
        <v>18717.28</v>
      </c>
      <c r="HA51" s="745">
        <v>12</v>
      </c>
      <c r="HB51" s="746">
        <f t="shared" si="340"/>
        <v>224607.35999999999</v>
      </c>
      <c r="HC51" s="737">
        <f t="shared" si="341"/>
        <v>0</v>
      </c>
      <c r="HD51" s="737">
        <f t="shared" si="341"/>
        <v>0</v>
      </c>
      <c r="HE51" s="746">
        <f t="shared" si="342"/>
        <v>224607.35999999999</v>
      </c>
      <c r="HF51" s="746">
        <f t="shared" si="343"/>
        <v>67831.42</v>
      </c>
      <c r="HG51" s="746">
        <f t="shared" si="344"/>
        <v>292438.78000000003</v>
      </c>
    </row>
    <row r="52" spans="1:215" ht="15.75" hidden="1" x14ac:dyDescent="0.25">
      <c r="A52" s="1044"/>
      <c r="B52" s="755" t="s">
        <v>361</v>
      </c>
      <c r="C52" s="757">
        <v>0.5</v>
      </c>
      <c r="D52" s="737">
        <v>5071</v>
      </c>
      <c r="E52" s="738">
        <f t="shared" si="241"/>
        <v>5071</v>
      </c>
      <c r="F52" s="739">
        <f t="shared" si="242"/>
        <v>2535.5</v>
      </c>
      <c r="G52" s="740">
        <f t="shared" si="243"/>
        <v>0</v>
      </c>
      <c r="H52" s="741"/>
      <c r="I52" s="742">
        <f t="shared" si="243"/>
        <v>0</v>
      </c>
      <c r="J52" s="741"/>
      <c r="K52" s="742">
        <f t="shared" si="244"/>
        <v>0</v>
      </c>
      <c r="L52" s="741"/>
      <c r="M52" s="742">
        <f t="shared" si="245"/>
        <v>5</v>
      </c>
      <c r="N52" s="741">
        <f>(D52*C52)*5%</f>
        <v>126.78</v>
      </c>
      <c r="O52" s="742">
        <f t="shared" si="246"/>
        <v>0</v>
      </c>
      <c r="P52" s="741"/>
      <c r="Q52" s="742">
        <f t="shared" si="247"/>
        <v>198</v>
      </c>
      <c r="R52" s="741">
        <f>D52*C52*198%</f>
        <v>5020.29</v>
      </c>
      <c r="S52" s="742">
        <f t="shared" si="248"/>
        <v>30</v>
      </c>
      <c r="T52" s="741">
        <f t="shared" ref="T52" si="351">(D52*C52)*30%</f>
        <v>760.65</v>
      </c>
      <c r="U52" s="742">
        <f t="shared" si="249"/>
        <v>0</v>
      </c>
      <c r="V52" s="741"/>
      <c r="W52" s="742">
        <f t="shared" si="250"/>
        <v>0</v>
      </c>
      <c r="X52" s="741"/>
      <c r="Y52" s="742">
        <f t="shared" si="251"/>
        <v>0</v>
      </c>
      <c r="Z52" s="741"/>
      <c r="AA52" s="743">
        <f t="shared" si="252"/>
        <v>0</v>
      </c>
      <c r="AB52" s="744">
        <f t="shared" si="253"/>
        <v>8443.2199999999993</v>
      </c>
      <c r="AC52" s="745">
        <v>12</v>
      </c>
      <c r="AD52" s="746">
        <f t="shared" si="254"/>
        <v>101318.64</v>
      </c>
      <c r="AE52" s="747"/>
      <c r="AF52" s="741"/>
      <c r="AG52" s="746">
        <f t="shared" si="255"/>
        <v>101318.64</v>
      </c>
      <c r="AH52" s="746">
        <f t="shared" si="256"/>
        <v>30598.23</v>
      </c>
      <c r="AI52" s="746">
        <f t="shared" si="257"/>
        <v>131916.87</v>
      </c>
      <c r="AK52" s="1044"/>
      <c r="AL52" s="755" t="s">
        <v>361</v>
      </c>
      <c r="AM52" s="748">
        <v>0.5</v>
      </c>
      <c r="AN52" s="737">
        <v>5071</v>
      </c>
      <c r="AO52" s="738">
        <f t="shared" si="258"/>
        <v>5071</v>
      </c>
      <c r="AP52" s="739">
        <f t="shared" si="259"/>
        <v>2535.5</v>
      </c>
      <c r="AQ52" s="740">
        <f t="shared" si="260"/>
        <v>0</v>
      </c>
      <c r="AR52" s="741"/>
      <c r="AS52" s="740">
        <f t="shared" si="260"/>
        <v>0</v>
      </c>
      <c r="AT52" s="741"/>
      <c r="AU52" s="740">
        <f t="shared" si="261"/>
        <v>0</v>
      </c>
      <c r="AV52" s="741"/>
      <c r="AW52" s="740">
        <f t="shared" si="262"/>
        <v>0</v>
      </c>
      <c r="AX52" s="741"/>
      <c r="AY52" s="740">
        <f t="shared" si="263"/>
        <v>0</v>
      </c>
      <c r="AZ52" s="741"/>
      <c r="BA52" s="740">
        <f t="shared" si="264"/>
        <v>199</v>
      </c>
      <c r="BB52" s="741">
        <v>5045.6499999999996</v>
      </c>
      <c r="BC52" s="740">
        <f t="shared" si="265"/>
        <v>30</v>
      </c>
      <c r="BD52" s="741">
        <v>760.65</v>
      </c>
      <c r="BE52" s="740">
        <f t="shared" si="266"/>
        <v>0</v>
      </c>
      <c r="BF52" s="741"/>
      <c r="BG52" s="740">
        <f t="shared" si="267"/>
        <v>0</v>
      </c>
      <c r="BH52" s="741"/>
      <c r="BI52" s="740">
        <f t="shared" si="268"/>
        <v>0</v>
      </c>
      <c r="BJ52" s="741"/>
      <c r="BK52" s="743">
        <f t="shared" si="350"/>
        <v>0</v>
      </c>
      <c r="BL52" s="744">
        <f t="shared" si="270"/>
        <v>8341.7999999999993</v>
      </c>
      <c r="BM52" s="745">
        <v>12</v>
      </c>
      <c r="BN52" s="746">
        <f t="shared" si="271"/>
        <v>100101.6</v>
      </c>
      <c r="BO52" s="747"/>
      <c r="BP52" s="741"/>
      <c r="BQ52" s="746">
        <f t="shared" si="272"/>
        <v>100101.6</v>
      </c>
      <c r="BR52" s="746">
        <f t="shared" si="273"/>
        <v>30230.68</v>
      </c>
      <c r="BS52" s="746">
        <f t="shared" si="274"/>
        <v>130332.28</v>
      </c>
      <c r="BU52" s="1044"/>
      <c r="BV52" s="755" t="s">
        <v>361</v>
      </c>
      <c r="BW52" s="778">
        <v>1</v>
      </c>
      <c r="BX52" s="737">
        <v>5071</v>
      </c>
      <c r="BY52" s="738">
        <f t="shared" si="275"/>
        <v>5071</v>
      </c>
      <c r="BZ52" s="739">
        <f t="shared" si="276"/>
        <v>5071</v>
      </c>
      <c r="CA52" s="740">
        <f t="shared" si="277"/>
        <v>0</v>
      </c>
      <c r="CB52" s="741"/>
      <c r="CC52" s="740">
        <f t="shared" si="277"/>
        <v>0</v>
      </c>
      <c r="CD52" s="741"/>
      <c r="CE52" s="740">
        <f t="shared" si="278"/>
        <v>0</v>
      </c>
      <c r="CF52" s="741"/>
      <c r="CG52" s="740">
        <f t="shared" si="279"/>
        <v>75</v>
      </c>
      <c r="CH52" s="741">
        <v>3803.5</v>
      </c>
      <c r="CI52" s="740">
        <f t="shared" si="280"/>
        <v>0</v>
      </c>
      <c r="CJ52" s="741"/>
      <c r="CK52" s="740">
        <f t="shared" si="281"/>
        <v>0</v>
      </c>
      <c r="CL52" s="741">
        <v>0</v>
      </c>
      <c r="CM52" s="740">
        <f t="shared" si="282"/>
        <v>0</v>
      </c>
      <c r="CN52" s="741"/>
      <c r="CO52" s="740">
        <f t="shared" si="283"/>
        <v>0</v>
      </c>
      <c r="CP52" s="741"/>
      <c r="CQ52" s="740">
        <f t="shared" si="284"/>
        <v>0</v>
      </c>
      <c r="CR52" s="741"/>
      <c r="CS52" s="740">
        <f t="shared" si="285"/>
        <v>0</v>
      </c>
      <c r="CT52" s="741"/>
      <c r="CU52" s="743">
        <f t="shared" si="286"/>
        <v>6329.5</v>
      </c>
      <c r="CV52" s="744">
        <f t="shared" si="287"/>
        <v>15204</v>
      </c>
      <c r="CW52" s="745">
        <v>12</v>
      </c>
      <c r="CX52" s="746">
        <f t="shared" si="288"/>
        <v>182448</v>
      </c>
      <c r="CY52" s="747"/>
      <c r="CZ52" s="741"/>
      <c r="DA52" s="746">
        <f t="shared" si="289"/>
        <v>182448</v>
      </c>
      <c r="DB52" s="746">
        <f t="shared" si="290"/>
        <v>55099.3</v>
      </c>
      <c r="DC52" s="746">
        <f t="shared" si="291"/>
        <v>237547.3</v>
      </c>
      <c r="DD52" s="750"/>
      <c r="DE52" s="1044"/>
      <c r="DF52" s="755" t="s">
        <v>361</v>
      </c>
      <c r="DG52" s="757"/>
      <c r="DH52" s="737">
        <v>5071</v>
      </c>
      <c r="DI52" s="738">
        <f t="shared" si="292"/>
        <v>5071</v>
      </c>
      <c r="DJ52" s="739">
        <f t="shared" si="293"/>
        <v>0</v>
      </c>
      <c r="DK52" s="740">
        <f t="shared" si="294"/>
        <v>0</v>
      </c>
      <c r="DL52" s="741"/>
      <c r="DM52" s="740">
        <f t="shared" si="294"/>
        <v>0</v>
      </c>
      <c r="DN52" s="741"/>
      <c r="DO52" s="740">
        <f t="shared" si="295"/>
        <v>0</v>
      </c>
      <c r="DP52" s="741"/>
      <c r="DQ52" s="740">
        <f t="shared" si="296"/>
        <v>0</v>
      </c>
      <c r="DR52" s="741"/>
      <c r="DS52" s="740">
        <f t="shared" si="297"/>
        <v>0</v>
      </c>
      <c r="DT52" s="741"/>
      <c r="DU52" s="740">
        <f t="shared" si="298"/>
        <v>0</v>
      </c>
      <c r="DV52" s="741"/>
      <c r="DW52" s="740">
        <f t="shared" si="299"/>
        <v>0</v>
      </c>
      <c r="DX52" s="741"/>
      <c r="DY52" s="740">
        <f t="shared" si="300"/>
        <v>0</v>
      </c>
      <c r="DZ52" s="741"/>
      <c r="EA52" s="740">
        <f t="shared" si="301"/>
        <v>0</v>
      </c>
      <c r="EB52" s="741"/>
      <c r="EC52" s="740">
        <f t="shared" si="302"/>
        <v>0</v>
      </c>
      <c r="ED52" s="741"/>
      <c r="EE52" s="743">
        <f t="shared" si="303"/>
        <v>0</v>
      </c>
      <c r="EF52" s="744">
        <f t="shared" si="304"/>
        <v>0</v>
      </c>
      <c r="EG52" s="745">
        <v>12</v>
      </c>
      <c r="EH52" s="746">
        <f t="shared" si="305"/>
        <v>0</v>
      </c>
      <c r="EI52" s="747"/>
      <c r="EJ52" s="741"/>
      <c r="EK52" s="746">
        <f t="shared" si="306"/>
        <v>0</v>
      </c>
      <c r="EL52" s="746">
        <f t="shared" si="307"/>
        <v>0</v>
      </c>
      <c r="EM52" s="746">
        <f t="shared" si="308"/>
        <v>0</v>
      </c>
      <c r="EO52" s="1044"/>
      <c r="EP52" s="755" t="s">
        <v>361</v>
      </c>
      <c r="EQ52" s="757"/>
      <c r="ER52" s="737">
        <v>5071</v>
      </c>
      <c r="ES52" s="738">
        <f t="shared" si="309"/>
        <v>5071</v>
      </c>
      <c r="ET52" s="739">
        <f t="shared" si="310"/>
        <v>0</v>
      </c>
      <c r="EU52" s="740">
        <f t="shared" si="311"/>
        <v>0</v>
      </c>
      <c r="EV52" s="741"/>
      <c r="EW52" s="740">
        <f t="shared" si="311"/>
        <v>0</v>
      </c>
      <c r="EX52" s="741"/>
      <c r="EY52" s="740">
        <f t="shared" si="312"/>
        <v>0</v>
      </c>
      <c r="EZ52" s="741"/>
      <c r="FA52" s="740">
        <f t="shared" si="313"/>
        <v>0</v>
      </c>
      <c r="FB52" s="741"/>
      <c r="FC52" s="740">
        <f t="shared" si="314"/>
        <v>0</v>
      </c>
      <c r="FD52" s="741"/>
      <c r="FE52" s="740">
        <f t="shared" si="315"/>
        <v>0</v>
      </c>
      <c r="FF52" s="741"/>
      <c r="FG52" s="740">
        <f t="shared" si="316"/>
        <v>0</v>
      </c>
      <c r="FH52" s="741"/>
      <c r="FI52" s="740">
        <f t="shared" si="317"/>
        <v>0</v>
      </c>
      <c r="FJ52" s="741"/>
      <c r="FK52" s="740">
        <f t="shared" si="318"/>
        <v>0</v>
      </c>
      <c r="FL52" s="741"/>
      <c r="FM52" s="740">
        <f t="shared" si="319"/>
        <v>0</v>
      </c>
      <c r="FN52" s="741"/>
      <c r="FO52" s="743">
        <f t="shared" ref="FO52" si="352">IF(((SUM(ET52:FN52))&gt;(15279*EQ52)),0,((15279*EQ52)-(SUM(ET52:FN52))))</f>
        <v>0</v>
      </c>
      <c r="FP52" s="744">
        <f t="shared" si="321"/>
        <v>0</v>
      </c>
      <c r="FQ52" s="745">
        <v>12</v>
      </c>
      <c r="FR52" s="746">
        <f t="shared" si="322"/>
        <v>0</v>
      </c>
      <c r="FS52" s="747"/>
      <c r="FT52" s="741"/>
      <c r="FU52" s="746">
        <f t="shared" si="323"/>
        <v>0</v>
      </c>
      <c r="FV52" s="746">
        <f t="shared" si="324"/>
        <v>0</v>
      </c>
      <c r="FW52" s="746">
        <f t="shared" si="325"/>
        <v>0</v>
      </c>
      <c r="FY52" s="1044"/>
      <c r="FZ52" s="755" t="s">
        <v>361</v>
      </c>
      <c r="GA52" s="737">
        <f t="shared" si="326"/>
        <v>2</v>
      </c>
      <c r="GB52" s="737">
        <v>5071</v>
      </c>
      <c r="GC52" s="738">
        <f t="shared" si="327"/>
        <v>5071</v>
      </c>
      <c r="GD52" s="743">
        <f t="shared" si="328"/>
        <v>10142</v>
      </c>
      <c r="GE52" s="743"/>
      <c r="GF52" s="737">
        <f t="shared" si="329"/>
        <v>0</v>
      </c>
      <c r="GG52" s="743"/>
      <c r="GH52" s="737">
        <f t="shared" si="330"/>
        <v>0</v>
      </c>
      <c r="GI52" s="743"/>
      <c r="GJ52" s="737">
        <f t="shared" si="331"/>
        <v>0</v>
      </c>
      <c r="GK52" s="743"/>
      <c r="GL52" s="737">
        <f t="shared" si="332"/>
        <v>3930.28</v>
      </c>
      <c r="GM52" s="743"/>
      <c r="GN52" s="737">
        <f t="shared" si="333"/>
        <v>0</v>
      </c>
      <c r="GO52" s="743"/>
      <c r="GP52" s="737">
        <f t="shared" si="334"/>
        <v>10065.94</v>
      </c>
      <c r="GQ52" s="743"/>
      <c r="GR52" s="737">
        <f t="shared" si="335"/>
        <v>1521.3</v>
      </c>
      <c r="GS52" s="743"/>
      <c r="GT52" s="737">
        <f t="shared" si="336"/>
        <v>0</v>
      </c>
      <c r="GU52" s="743"/>
      <c r="GV52" s="737">
        <f t="shared" si="337"/>
        <v>0</v>
      </c>
      <c r="GW52" s="743"/>
      <c r="GX52" s="737">
        <f t="shared" si="338"/>
        <v>0</v>
      </c>
      <c r="GY52" s="743">
        <f t="shared" si="338"/>
        <v>6329.5</v>
      </c>
      <c r="GZ52" s="744">
        <f t="shared" si="339"/>
        <v>31989.02</v>
      </c>
      <c r="HA52" s="745">
        <v>12</v>
      </c>
      <c r="HB52" s="746">
        <f t="shared" si="340"/>
        <v>383868.24</v>
      </c>
      <c r="HC52" s="737">
        <f t="shared" si="341"/>
        <v>0</v>
      </c>
      <c r="HD52" s="737">
        <f t="shared" si="341"/>
        <v>0</v>
      </c>
      <c r="HE52" s="746">
        <f t="shared" si="342"/>
        <v>383868.24</v>
      </c>
      <c r="HF52" s="746">
        <f t="shared" si="343"/>
        <v>115928.21</v>
      </c>
      <c r="HG52" s="746">
        <f t="shared" si="344"/>
        <v>499796.45</v>
      </c>
    </row>
    <row r="53" spans="1:215" ht="15.75" hidden="1" x14ac:dyDescent="0.25">
      <c r="A53" s="1044"/>
      <c r="B53" s="779" t="s">
        <v>43</v>
      </c>
      <c r="C53" s="737"/>
      <c r="D53" s="737">
        <v>6449</v>
      </c>
      <c r="E53" s="738">
        <f t="shared" si="241"/>
        <v>6449</v>
      </c>
      <c r="F53" s="739">
        <f t="shared" si="242"/>
        <v>0</v>
      </c>
      <c r="G53" s="740">
        <f t="shared" si="243"/>
        <v>0</v>
      </c>
      <c r="H53" s="741"/>
      <c r="I53" s="742">
        <f t="shared" si="243"/>
        <v>0</v>
      </c>
      <c r="J53" s="741"/>
      <c r="K53" s="742">
        <f t="shared" si="244"/>
        <v>0</v>
      </c>
      <c r="L53" s="741"/>
      <c r="M53" s="742">
        <f t="shared" si="245"/>
        <v>0</v>
      </c>
      <c r="N53" s="741"/>
      <c r="O53" s="742">
        <f t="shared" si="246"/>
        <v>0</v>
      </c>
      <c r="P53" s="741"/>
      <c r="Q53" s="742">
        <f t="shared" si="247"/>
        <v>0</v>
      </c>
      <c r="R53" s="741"/>
      <c r="S53" s="742">
        <f t="shared" si="248"/>
        <v>0</v>
      </c>
      <c r="T53" s="741"/>
      <c r="U53" s="742">
        <f t="shared" si="249"/>
        <v>0</v>
      </c>
      <c r="V53" s="741"/>
      <c r="W53" s="742">
        <f t="shared" si="250"/>
        <v>0</v>
      </c>
      <c r="X53" s="741"/>
      <c r="Y53" s="742">
        <f t="shared" si="251"/>
        <v>0</v>
      </c>
      <c r="Z53" s="741"/>
      <c r="AA53" s="743">
        <f t="shared" si="252"/>
        <v>0</v>
      </c>
      <c r="AB53" s="744">
        <f t="shared" si="253"/>
        <v>0</v>
      </c>
      <c r="AC53" s="745">
        <v>12</v>
      </c>
      <c r="AD53" s="746">
        <f t="shared" si="254"/>
        <v>0</v>
      </c>
      <c r="AE53" s="747"/>
      <c r="AF53" s="741"/>
      <c r="AG53" s="746">
        <f t="shared" si="255"/>
        <v>0</v>
      </c>
      <c r="AH53" s="746">
        <f t="shared" si="256"/>
        <v>0</v>
      </c>
      <c r="AI53" s="746">
        <f t="shared" si="257"/>
        <v>0</v>
      </c>
      <c r="AK53" s="1044"/>
      <c r="AL53" s="779" t="s">
        <v>43</v>
      </c>
      <c r="AM53" s="737"/>
      <c r="AN53" s="737">
        <v>6449</v>
      </c>
      <c r="AO53" s="738">
        <f t="shared" si="258"/>
        <v>6449</v>
      </c>
      <c r="AP53" s="739">
        <f t="shared" si="259"/>
        <v>0</v>
      </c>
      <c r="AQ53" s="740">
        <f t="shared" si="260"/>
        <v>0</v>
      </c>
      <c r="AR53" s="741"/>
      <c r="AS53" s="740">
        <f t="shared" si="260"/>
        <v>0</v>
      </c>
      <c r="AT53" s="741"/>
      <c r="AU53" s="740">
        <f t="shared" si="261"/>
        <v>0</v>
      </c>
      <c r="AV53" s="741"/>
      <c r="AW53" s="740">
        <f t="shared" si="262"/>
        <v>0</v>
      </c>
      <c r="AX53" s="741"/>
      <c r="AY53" s="740">
        <f t="shared" si="263"/>
        <v>0</v>
      </c>
      <c r="AZ53" s="741"/>
      <c r="BA53" s="740">
        <f t="shared" si="264"/>
        <v>0</v>
      </c>
      <c r="BB53" s="741"/>
      <c r="BC53" s="740">
        <f t="shared" si="265"/>
        <v>0</v>
      </c>
      <c r="BD53" s="741"/>
      <c r="BE53" s="740">
        <f t="shared" si="266"/>
        <v>0</v>
      </c>
      <c r="BF53" s="741"/>
      <c r="BG53" s="740">
        <f t="shared" si="267"/>
        <v>0</v>
      </c>
      <c r="BH53" s="741"/>
      <c r="BI53" s="740">
        <f t="shared" si="268"/>
        <v>0</v>
      </c>
      <c r="BJ53" s="741"/>
      <c r="BK53" s="743">
        <f t="shared" ref="BK53:BK55" si="353">IF(((SUM(AP53:BJ53))&gt;(15279*AM53)),0,((15279*AM53)-(SUM(AP53:BJ53))))</f>
        <v>0</v>
      </c>
      <c r="BL53" s="744">
        <f t="shared" si="270"/>
        <v>0</v>
      </c>
      <c r="BM53" s="745">
        <v>12</v>
      </c>
      <c r="BN53" s="746">
        <f t="shared" si="271"/>
        <v>0</v>
      </c>
      <c r="BO53" s="747"/>
      <c r="BP53" s="741"/>
      <c r="BQ53" s="746">
        <f t="shared" si="272"/>
        <v>0</v>
      </c>
      <c r="BR53" s="746">
        <f t="shared" si="273"/>
        <v>0</v>
      </c>
      <c r="BS53" s="746">
        <f t="shared" si="274"/>
        <v>0</v>
      </c>
      <c r="BU53" s="1044"/>
      <c r="BV53" s="779" t="s">
        <v>43</v>
      </c>
      <c r="BW53" s="780">
        <v>2.5</v>
      </c>
      <c r="BX53" s="737">
        <v>6449</v>
      </c>
      <c r="BY53" s="738">
        <f t="shared" si="275"/>
        <v>6449</v>
      </c>
      <c r="BZ53" s="739">
        <f t="shared" si="276"/>
        <v>16122.5</v>
      </c>
      <c r="CA53" s="740">
        <f t="shared" si="277"/>
        <v>0</v>
      </c>
      <c r="CB53" s="741"/>
      <c r="CC53" s="740">
        <f t="shared" si="277"/>
        <v>0</v>
      </c>
      <c r="CD53" s="741"/>
      <c r="CE53" s="740">
        <f t="shared" si="278"/>
        <v>0</v>
      </c>
      <c r="CF53" s="741"/>
      <c r="CG53" s="740">
        <f t="shared" si="279"/>
        <v>0</v>
      </c>
      <c r="CH53" s="741"/>
      <c r="CI53" s="740">
        <f t="shared" si="280"/>
        <v>0</v>
      </c>
      <c r="CJ53" s="741"/>
      <c r="CK53" s="740">
        <f t="shared" si="281"/>
        <v>0</v>
      </c>
      <c r="CL53" s="741">
        <v>0</v>
      </c>
      <c r="CM53" s="740">
        <f t="shared" si="282"/>
        <v>15</v>
      </c>
      <c r="CN53" s="741">
        <v>2418.38</v>
      </c>
      <c r="CO53" s="740">
        <f t="shared" si="283"/>
        <v>0</v>
      </c>
      <c r="CP53" s="741"/>
      <c r="CQ53" s="740">
        <f t="shared" si="284"/>
        <v>0</v>
      </c>
      <c r="CR53" s="741"/>
      <c r="CS53" s="740">
        <f t="shared" si="285"/>
        <v>0</v>
      </c>
      <c r="CT53" s="741"/>
      <c r="CU53" s="743">
        <f t="shared" si="286"/>
        <v>19641.62</v>
      </c>
      <c r="CV53" s="744">
        <f t="shared" si="287"/>
        <v>38182.5</v>
      </c>
      <c r="CW53" s="745">
        <v>12</v>
      </c>
      <c r="CX53" s="746">
        <f t="shared" si="288"/>
        <v>458190</v>
      </c>
      <c r="CY53" s="747"/>
      <c r="CZ53" s="741"/>
      <c r="DA53" s="746">
        <f t="shared" si="289"/>
        <v>458190</v>
      </c>
      <c r="DB53" s="746">
        <f t="shared" si="290"/>
        <v>138373.38</v>
      </c>
      <c r="DC53" s="746">
        <f t="shared" si="291"/>
        <v>596563.38</v>
      </c>
      <c r="DD53" s="750"/>
      <c r="DE53" s="1044"/>
      <c r="DF53" s="779" t="s">
        <v>43</v>
      </c>
      <c r="DG53" s="757"/>
      <c r="DH53" s="737">
        <v>6449</v>
      </c>
      <c r="DI53" s="738">
        <f t="shared" si="292"/>
        <v>6449</v>
      </c>
      <c r="DJ53" s="739">
        <f t="shared" si="293"/>
        <v>0</v>
      </c>
      <c r="DK53" s="740">
        <f t="shared" si="294"/>
        <v>0</v>
      </c>
      <c r="DL53" s="741"/>
      <c r="DM53" s="740">
        <f t="shared" si="294"/>
        <v>0</v>
      </c>
      <c r="DN53" s="741"/>
      <c r="DO53" s="740">
        <f t="shared" si="295"/>
        <v>0</v>
      </c>
      <c r="DP53" s="741"/>
      <c r="DQ53" s="740">
        <f t="shared" si="296"/>
        <v>0</v>
      </c>
      <c r="DR53" s="741"/>
      <c r="DS53" s="740">
        <f t="shared" si="297"/>
        <v>0</v>
      </c>
      <c r="DT53" s="741"/>
      <c r="DU53" s="740">
        <f t="shared" si="298"/>
        <v>0</v>
      </c>
      <c r="DV53" s="741"/>
      <c r="DW53" s="740">
        <f t="shared" si="299"/>
        <v>0</v>
      </c>
      <c r="DX53" s="741"/>
      <c r="DY53" s="740">
        <f t="shared" si="300"/>
        <v>0</v>
      </c>
      <c r="DZ53" s="741"/>
      <c r="EA53" s="740">
        <f t="shared" si="301"/>
        <v>0</v>
      </c>
      <c r="EB53" s="741"/>
      <c r="EC53" s="740">
        <f t="shared" si="302"/>
        <v>0</v>
      </c>
      <c r="ED53" s="741"/>
      <c r="EE53" s="743">
        <f t="shared" si="303"/>
        <v>0</v>
      </c>
      <c r="EF53" s="744">
        <f t="shared" si="304"/>
        <v>0</v>
      </c>
      <c r="EG53" s="745">
        <v>12</v>
      </c>
      <c r="EH53" s="746">
        <f t="shared" si="305"/>
        <v>0</v>
      </c>
      <c r="EI53" s="747"/>
      <c r="EJ53" s="741"/>
      <c r="EK53" s="746">
        <f t="shared" si="306"/>
        <v>0</v>
      </c>
      <c r="EL53" s="746">
        <f t="shared" si="307"/>
        <v>0</v>
      </c>
      <c r="EM53" s="746">
        <f t="shared" si="308"/>
        <v>0</v>
      </c>
      <c r="EO53" s="1044"/>
      <c r="EP53" s="779" t="s">
        <v>43</v>
      </c>
      <c r="EQ53" s="757"/>
      <c r="ER53" s="737">
        <v>6449</v>
      </c>
      <c r="ES53" s="738">
        <f t="shared" si="309"/>
        <v>6449</v>
      </c>
      <c r="ET53" s="739">
        <f t="shared" si="310"/>
        <v>0</v>
      </c>
      <c r="EU53" s="740">
        <f t="shared" si="311"/>
        <v>0</v>
      </c>
      <c r="EV53" s="741"/>
      <c r="EW53" s="740">
        <f t="shared" si="311"/>
        <v>0</v>
      </c>
      <c r="EX53" s="741"/>
      <c r="EY53" s="740">
        <f t="shared" si="312"/>
        <v>0</v>
      </c>
      <c r="EZ53" s="741"/>
      <c r="FA53" s="740">
        <f t="shared" si="313"/>
        <v>0</v>
      </c>
      <c r="FB53" s="741"/>
      <c r="FC53" s="740">
        <f t="shared" si="314"/>
        <v>0</v>
      </c>
      <c r="FD53" s="741"/>
      <c r="FE53" s="740">
        <f t="shared" si="315"/>
        <v>0</v>
      </c>
      <c r="FF53" s="741"/>
      <c r="FG53" s="740">
        <f t="shared" si="316"/>
        <v>0</v>
      </c>
      <c r="FH53" s="741"/>
      <c r="FI53" s="740">
        <f t="shared" si="317"/>
        <v>0</v>
      </c>
      <c r="FJ53" s="741"/>
      <c r="FK53" s="740">
        <f t="shared" si="318"/>
        <v>0</v>
      </c>
      <c r="FL53" s="741"/>
      <c r="FM53" s="740">
        <f t="shared" si="319"/>
        <v>0</v>
      </c>
      <c r="FN53" s="741"/>
      <c r="FO53" s="743"/>
      <c r="FP53" s="744">
        <f t="shared" si="321"/>
        <v>0</v>
      </c>
      <c r="FQ53" s="745">
        <v>12</v>
      </c>
      <c r="FR53" s="746">
        <f t="shared" si="322"/>
        <v>0</v>
      </c>
      <c r="FS53" s="747"/>
      <c r="FT53" s="741"/>
      <c r="FU53" s="746">
        <f t="shared" si="323"/>
        <v>0</v>
      </c>
      <c r="FV53" s="746">
        <f t="shared" si="324"/>
        <v>0</v>
      </c>
      <c r="FW53" s="746">
        <f t="shared" si="325"/>
        <v>0</v>
      </c>
      <c r="FY53" s="1044"/>
      <c r="FZ53" s="779" t="s">
        <v>43</v>
      </c>
      <c r="GA53" s="737">
        <f t="shared" si="326"/>
        <v>2.5</v>
      </c>
      <c r="GB53" s="737">
        <v>6449</v>
      </c>
      <c r="GC53" s="738">
        <f t="shared" si="327"/>
        <v>6449</v>
      </c>
      <c r="GD53" s="743">
        <f t="shared" si="328"/>
        <v>16122.5</v>
      </c>
      <c r="GE53" s="743"/>
      <c r="GF53" s="737">
        <f t="shared" si="329"/>
        <v>0</v>
      </c>
      <c r="GG53" s="743"/>
      <c r="GH53" s="737">
        <f t="shared" si="330"/>
        <v>0</v>
      </c>
      <c r="GI53" s="743"/>
      <c r="GJ53" s="737">
        <f t="shared" si="331"/>
        <v>0</v>
      </c>
      <c r="GK53" s="743"/>
      <c r="GL53" s="737">
        <f t="shared" si="332"/>
        <v>0</v>
      </c>
      <c r="GM53" s="743"/>
      <c r="GN53" s="737">
        <f t="shared" si="333"/>
        <v>0</v>
      </c>
      <c r="GO53" s="743"/>
      <c r="GP53" s="737">
        <f t="shared" si="334"/>
        <v>0</v>
      </c>
      <c r="GQ53" s="743"/>
      <c r="GR53" s="737">
        <f t="shared" si="335"/>
        <v>2418.38</v>
      </c>
      <c r="GS53" s="743"/>
      <c r="GT53" s="737">
        <f t="shared" si="336"/>
        <v>0</v>
      </c>
      <c r="GU53" s="743"/>
      <c r="GV53" s="737">
        <f t="shared" si="337"/>
        <v>0</v>
      </c>
      <c r="GW53" s="743"/>
      <c r="GX53" s="737">
        <f t="shared" si="338"/>
        <v>0</v>
      </c>
      <c r="GY53" s="743">
        <f t="shared" si="338"/>
        <v>19641.62</v>
      </c>
      <c r="GZ53" s="744">
        <f t="shared" si="339"/>
        <v>38182.5</v>
      </c>
      <c r="HA53" s="745">
        <v>12</v>
      </c>
      <c r="HB53" s="746">
        <f t="shared" si="340"/>
        <v>458190</v>
      </c>
      <c r="HC53" s="737">
        <f t="shared" si="341"/>
        <v>0</v>
      </c>
      <c r="HD53" s="737">
        <f t="shared" si="341"/>
        <v>0</v>
      </c>
      <c r="HE53" s="746">
        <f t="shared" si="342"/>
        <v>458190</v>
      </c>
      <c r="HF53" s="746">
        <f t="shared" si="343"/>
        <v>138373.38</v>
      </c>
      <c r="HG53" s="746">
        <f t="shared" si="344"/>
        <v>596563.38</v>
      </c>
    </row>
    <row r="54" spans="1:215" ht="15.75" hidden="1" x14ac:dyDescent="0.25">
      <c r="A54" s="1044"/>
      <c r="B54" s="752"/>
      <c r="C54" s="737"/>
      <c r="D54" s="737"/>
      <c r="E54" s="738">
        <f t="shared" si="241"/>
        <v>0</v>
      </c>
      <c r="F54" s="739">
        <f t="shared" si="242"/>
        <v>0</v>
      </c>
      <c r="G54" s="740">
        <f t="shared" si="243"/>
        <v>0</v>
      </c>
      <c r="H54" s="741"/>
      <c r="I54" s="742">
        <f t="shared" si="243"/>
        <v>0</v>
      </c>
      <c r="J54" s="741"/>
      <c r="K54" s="742">
        <f t="shared" si="244"/>
        <v>0</v>
      </c>
      <c r="L54" s="741"/>
      <c r="M54" s="742">
        <f t="shared" si="245"/>
        <v>0</v>
      </c>
      <c r="N54" s="741"/>
      <c r="O54" s="742">
        <f t="shared" si="246"/>
        <v>0</v>
      </c>
      <c r="P54" s="741"/>
      <c r="Q54" s="742">
        <f t="shared" si="247"/>
        <v>0</v>
      </c>
      <c r="R54" s="741"/>
      <c r="S54" s="742">
        <f t="shared" si="248"/>
        <v>0</v>
      </c>
      <c r="T54" s="741"/>
      <c r="U54" s="742">
        <f t="shared" si="249"/>
        <v>0</v>
      </c>
      <c r="V54" s="741"/>
      <c r="W54" s="742">
        <f t="shared" si="250"/>
        <v>0</v>
      </c>
      <c r="X54" s="741"/>
      <c r="Y54" s="742">
        <f t="shared" si="251"/>
        <v>0</v>
      </c>
      <c r="Z54" s="741"/>
      <c r="AA54" s="743">
        <f t="shared" si="252"/>
        <v>0</v>
      </c>
      <c r="AB54" s="744">
        <f t="shared" si="253"/>
        <v>0</v>
      </c>
      <c r="AC54" s="745">
        <v>12</v>
      </c>
      <c r="AD54" s="746">
        <f t="shared" si="254"/>
        <v>0</v>
      </c>
      <c r="AE54" s="747"/>
      <c r="AF54" s="741"/>
      <c r="AG54" s="746">
        <f t="shared" si="255"/>
        <v>0</v>
      </c>
      <c r="AH54" s="746">
        <f t="shared" si="256"/>
        <v>0</v>
      </c>
      <c r="AI54" s="746">
        <f t="shared" si="257"/>
        <v>0</v>
      </c>
      <c r="AK54" s="1044"/>
      <c r="AL54" s="752"/>
      <c r="AM54" s="737"/>
      <c r="AN54" s="737"/>
      <c r="AO54" s="738">
        <f t="shared" si="258"/>
        <v>0</v>
      </c>
      <c r="AP54" s="739">
        <f t="shared" si="259"/>
        <v>0</v>
      </c>
      <c r="AQ54" s="740">
        <f t="shared" si="260"/>
        <v>0</v>
      </c>
      <c r="AR54" s="741"/>
      <c r="AS54" s="740">
        <f t="shared" si="260"/>
        <v>0</v>
      </c>
      <c r="AT54" s="741"/>
      <c r="AU54" s="740">
        <f t="shared" si="261"/>
        <v>0</v>
      </c>
      <c r="AV54" s="741"/>
      <c r="AW54" s="740">
        <f t="shared" si="262"/>
        <v>0</v>
      </c>
      <c r="AX54" s="741"/>
      <c r="AY54" s="740">
        <f t="shared" si="263"/>
        <v>0</v>
      </c>
      <c r="AZ54" s="741"/>
      <c r="BA54" s="740">
        <f t="shared" si="264"/>
        <v>0</v>
      </c>
      <c r="BB54" s="741"/>
      <c r="BC54" s="740">
        <f t="shared" si="265"/>
        <v>0</v>
      </c>
      <c r="BD54" s="741"/>
      <c r="BE54" s="740">
        <f t="shared" si="266"/>
        <v>0</v>
      </c>
      <c r="BF54" s="741"/>
      <c r="BG54" s="740">
        <f t="shared" si="267"/>
        <v>0</v>
      </c>
      <c r="BH54" s="741"/>
      <c r="BI54" s="740">
        <f t="shared" si="268"/>
        <v>0</v>
      </c>
      <c r="BJ54" s="741"/>
      <c r="BK54" s="743">
        <f t="shared" si="353"/>
        <v>0</v>
      </c>
      <c r="BL54" s="744">
        <f t="shared" si="270"/>
        <v>0</v>
      </c>
      <c r="BM54" s="745">
        <v>12</v>
      </c>
      <c r="BN54" s="746">
        <f t="shared" si="271"/>
        <v>0</v>
      </c>
      <c r="BO54" s="747"/>
      <c r="BP54" s="741"/>
      <c r="BQ54" s="746">
        <f t="shared" si="272"/>
        <v>0</v>
      </c>
      <c r="BR54" s="746">
        <f t="shared" si="273"/>
        <v>0</v>
      </c>
      <c r="BS54" s="746">
        <f t="shared" si="274"/>
        <v>0</v>
      </c>
      <c r="BU54" s="1044"/>
      <c r="BV54" s="752"/>
      <c r="BW54" s="737"/>
      <c r="BX54" s="737"/>
      <c r="BY54" s="738">
        <f t="shared" si="275"/>
        <v>0</v>
      </c>
      <c r="BZ54" s="739">
        <f t="shared" si="276"/>
        <v>0</v>
      </c>
      <c r="CA54" s="740">
        <f t="shared" si="277"/>
        <v>0</v>
      </c>
      <c r="CB54" s="741"/>
      <c r="CC54" s="740">
        <f t="shared" si="277"/>
        <v>0</v>
      </c>
      <c r="CD54" s="741"/>
      <c r="CE54" s="740">
        <f t="shared" si="278"/>
        <v>0</v>
      </c>
      <c r="CF54" s="741"/>
      <c r="CG54" s="740">
        <f t="shared" si="279"/>
        <v>0</v>
      </c>
      <c r="CH54" s="741"/>
      <c r="CI54" s="740">
        <f t="shared" si="280"/>
        <v>0</v>
      </c>
      <c r="CJ54" s="741"/>
      <c r="CK54" s="740">
        <f t="shared" si="281"/>
        <v>0</v>
      </c>
      <c r="CL54" s="741"/>
      <c r="CM54" s="740">
        <f t="shared" si="282"/>
        <v>0</v>
      </c>
      <c r="CN54" s="741"/>
      <c r="CO54" s="740">
        <f t="shared" si="283"/>
        <v>0</v>
      </c>
      <c r="CP54" s="741"/>
      <c r="CQ54" s="740">
        <f t="shared" si="284"/>
        <v>0</v>
      </c>
      <c r="CR54" s="741"/>
      <c r="CS54" s="740">
        <f t="shared" si="285"/>
        <v>0</v>
      </c>
      <c r="CT54" s="741"/>
      <c r="CU54" s="743">
        <f t="shared" si="286"/>
        <v>0</v>
      </c>
      <c r="CV54" s="744">
        <f t="shared" si="287"/>
        <v>0</v>
      </c>
      <c r="CW54" s="745">
        <v>12</v>
      </c>
      <c r="CX54" s="746">
        <f t="shared" si="288"/>
        <v>0</v>
      </c>
      <c r="CY54" s="747"/>
      <c r="CZ54" s="741"/>
      <c r="DA54" s="746">
        <f t="shared" si="289"/>
        <v>0</v>
      </c>
      <c r="DB54" s="746">
        <f t="shared" si="290"/>
        <v>0</v>
      </c>
      <c r="DC54" s="746">
        <f t="shared" si="291"/>
        <v>0</v>
      </c>
      <c r="DD54" s="750"/>
      <c r="DE54" s="1044"/>
      <c r="DF54" s="752"/>
      <c r="DG54" s="757"/>
      <c r="DH54" s="737"/>
      <c r="DI54" s="738">
        <f t="shared" si="292"/>
        <v>0</v>
      </c>
      <c r="DJ54" s="739">
        <f t="shared" si="293"/>
        <v>0</v>
      </c>
      <c r="DK54" s="740">
        <f t="shared" si="294"/>
        <v>0</v>
      </c>
      <c r="DL54" s="741"/>
      <c r="DM54" s="740">
        <f t="shared" si="294"/>
        <v>0</v>
      </c>
      <c r="DN54" s="741"/>
      <c r="DO54" s="740">
        <f t="shared" si="295"/>
        <v>0</v>
      </c>
      <c r="DP54" s="741"/>
      <c r="DQ54" s="740">
        <f t="shared" si="296"/>
        <v>0</v>
      </c>
      <c r="DR54" s="741"/>
      <c r="DS54" s="740">
        <f t="shared" si="297"/>
        <v>0</v>
      </c>
      <c r="DT54" s="741"/>
      <c r="DU54" s="740">
        <f t="shared" si="298"/>
        <v>0</v>
      </c>
      <c r="DV54" s="741"/>
      <c r="DW54" s="740">
        <f t="shared" si="299"/>
        <v>0</v>
      </c>
      <c r="DX54" s="741"/>
      <c r="DY54" s="740">
        <f t="shared" si="300"/>
        <v>0</v>
      </c>
      <c r="DZ54" s="741"/>
      <c r="EA54" s="740">
        <f t="shared" si="301"/>
        <v>0</v>
      </c>
      <c r="EB54" s="741"/>
      <c r="EC54" s="740">
        <f t="shared" si="302"/>
        <v>0</v>
      </c>
      <c r="ED54" s="741"/>
      <c r="EE54" s="743">
        <f t="shared" si="303"/>
        <v>0</v>
      </c>
      <c r="EF54" s="744">
        <f t="shared" si="304"/>
        <v>0</v>
      </c>
      <c r="EG54" s="745">
        <v>12</v>
      </c>
      <c r="EH54" s="746">
        <f t="shared" si="305"/>
        <v>0</v>
      </c>
      <c r="EI54" s="747"/>
      <c r="EJ54" s="741"/>
      <c r="EK54" s="746">
        <f t="shared" si="306"/>
        <v>0</v>
      </c>
      <c r="EL54" s="746">
        <f t="shared" si="307"/>
        <v>0</v>
      </c>
      <c r="EM54" s="746">
        <f t="shared" si="308"/>
        <v>0</v>
      </c>
      <c r="EO54" s="1044"/>
      <c r="EP54" s="752"/>
      <c r="EQ54" s="757"/>
      <c r="ER54" s="737"/>
      <c r="ES54" s="738">
        <f t="shared" si="309"/>
        <v>0</v>
      </c>
      <c r="ET54" s="739">
        <f t="shared" si="310"/>
        <v>0</v>
      </c>
      <c r="EU54" s="740">
        <f t="shared" si="311"/>
        <v>0</v>
      </c>
      <c r="EV54" s="741"/>
      <c r="EW54" s="740">
        <f t="shared" si="311"/>
        <v>0</v>
      </c>
      <c r="EX54" s="741"/>
      <c r="EY54" s="740">
        <f t="shared" si="312"/>
        <v>0</v>
      </c>
      <c r="EZ54" s="741"/>
      <c r="FA54" s="740">
        <f t="shared" si="313"/>
        <v>0</v>
      </c>
      <c r="FB54" s="741"/>
      <c r="FC54" s="740">
        <f t="shared" si="314"/>
        <v>0</v>
      </c>
      <c r="FD54" s="741"/>
      <c r="FE54" s="740">
        <f t="shared" si="315"/>
        <v>0</v>
      </c>
      <c r="FF54" s="741"/>
      <c r="FG54" s="740">
        <f t="shared" si="316"/>
        <v>0</v>
      </c>
      <c r="FH54" s="741"/>
      <c r="FI54" s="740">
        <f t="shared" si="317"/>
        <v>0</v>
      </c>
      <c r="FJ54" s="741"/>
      <c r="FK54" s="740">
        <f t="shared" si="318"/>
        <v>0</v>
      </c>
      <c r="FL54" s="741"/>
      <c r="FM54" s="740">
        <f t="shared" si="319"/>
        <v>0</v>
      </c>
      <c r="FN54" s="741"/>
      <c r="FO54" s="743"/>
      <c r="FP54" s="744">
        <f t="shared" si="321"/>
        <v>0</v>
      </c>
      <c r="FQ54" s="745">
        <v>12</v>
      </c>
      <c r="FR54" s="746">
        <f t="shared" si="322"/>
        <v>0</v>
      </c>
      <c r="FS54" s="747"/>
      <c r="FT54" s="741"/>
      <c r="FU54" s="746">
        <f t="shared" si="323"/>
        <v>0</v>
      </c>
      <c r="FV54" s="746">
        <f t="shared" si="324"/>
        <v>0</v>
      </c>
      <c r="FW54" s="746">
        <f t="shared" si="325"/>
        <v>0</v>
      </c>
      <c r="FY54" s="1044"/>
      <c r="FZ54" s="752"/>
      <c r="GA54" s="737">
        <f t="shared" si="326"/>
        <v>0</v>
      </c>
      <c r="GB54" s="737"/>
      <c r="GC54" s="738">
        <f t="shared" si="327"/>
        <v>0</v>
      </c>
      <c r="GD54" s="743">
        <f t="shared" si="328"/>
        <v>0</v>
      </c>
      <c r="GE54" s="743"/>
      <c r="GF54" s="737">
        <f t="shared" si="329"/>
        <v>0</v>
      </c>
      <c r="GG54" s="743"/>
      <c r="GH54" s="737">
        <f t="shared" si="330"/>
        <v>0</v>
      </c>
      <c r="GI54" s="743"/>
      <c r="GJ54" s="737">
        <f t="shared" si="331"/>
        <v>0</v>
      </c>
      <c r="GK54" s="743"/>
      <c r="GL54" s="737">
        <f t="shared" si="332"/>
        <v>0</v>
      </c>
      <c r="GM54" s="743"/>
      <c r="GN54" s="737">
        <f t="shared" si="333"/>
        <v>0</v>
      </c>
      <c r="GO54" s="743"/>
      <c r="GP54" s="737">
        <f t="shared" si="334"/>
        <v>0</v>
      </c>
      <c r="GQ54" s="743"/>
      <c r="GR54" s="737">
        <f t="shared" si="335"/>
        <v>0</v>
      </c>
      <c r="GS54" s="743"/>
      <c r="GT54" s="737">
        <f t="shared" si="336"/>
        <v>0</v>
      </c>
      <c r="GU54" s="743"/>
      <c r="GV54" s="737">
        <f t="shared" si="337"/>
        <v>0</v>
      </c>
      <c r="GW54" s="743"/>
      <c r="GX54" s="737">
        <f t="shared" si="338"/>
        <v>0</v>
      </c>
      <c r="GY54" s="743">
        <f t="shared" si="338"/>
        <v>0</v>
      </c>
      <c r="GZ54" s="744">
        <f t="shared" si="339"/>
        <v>0</v>
      </c>
      <c r="HA54" s="745">
        <v>12</v>
      </c>
      <c r="HB54" s="746">
        <f t="shared" si="340"/>
        <v>0</v>
      </c>
      <c r="HC54" s="737">
        <f t="shared" si="341"/>
        <v>0</v>
      </c>
      <c r="HD54" s="737">
        <f t="shared" si="341"/>
        <v>0</v>
      </c>
      <c r="HE54" s="746">
        <f t="shared" si="342"/>
        <v>0</v>
      </c>
      <c r="HF54" s="746">
        <f t="shared" si="343"/>
        <v>0</v>
      </c>
      <c r="HG54" s="746">
        <f t="shared" si="344"/>
        <v>0</v>
      </c>
    </row>
    <row r="55" spans="1:215" ht="15.75" hidden="1" x14ac:dyDescent="0.25">
      <c r="A55" s="1044"/>
      <c r="B55" s="752"/>
      <c r="C55" s="737"/>
      <c r="D55" s="737"/>
      <c r="E55" s="738">
        <f t="shared" si="241"/>
        <v>0</v>
      </c>
      <c r="F55" s="739">
        <f t="shared" si="242"/>
        <v>0</v>
      </c>
      <c r="G55" s="740">
        <f t="shared" si="243"/>
        <v>0</v>
      </c>
      <c r="H55" s="741"/>
      <c r="I55" s="742">
        <f t="shared" si="243"/>
        <v>0</v>
      </c>
      <c r="J55" s="741"/>
      <c r="K55" s="742">
        <f t="shared" si="244"/>
        <v>0</v>
      </c>
      <c r="L55" s="741"/>
      <c r="M55" s="742">
        <f t="shared" si="245"/>
        <v>0</v>
      </c>
      <c r="N55" s="741"/>
      <c r="O55" s="742">
        <f t="shared" si="246"/>
        <v>0</v>
      </c>
      <c r="P55" s="741"/>
      <c r="Q55" s="742">
        <f t="shared" si="247"/>
        <v>0</v>
      </c>
      <c r="R55" s="741"/>
      <c r="S55" s="742">
        <f t="shared" si="248"/>
        <v>0</v>
      </c>
      <c r="T55" s="741"/>
      <c r="U55" s="742">
        <f t="shared" si="249"/>
        <v>0</v>
      </c>
      <c r="V55" s="741"/>
      <c r="W55" s="742">
        <f t="shared" si="250"/>
        <v>0</v>
      </c>
      <c r="X55" s="741"/>
      <c r="Y55" s="742">
        <f t="shared" si="251"/>
        <v>0</v>
      </c>
      <c r="Z55" s="741"/>
      <c r="AA55" s="743">
        <f t="shared" si="252"/>
        <v>0</v>
      </c>
      <c r="AB55" s="744">
        <f t="shared" si="253"/>
        <v>0</v>
      </c>
      <c r="AC55" s="745">
        <v>12</v>
      </c>
      <c r="AD55" s="746">
        <f t="shared" si="254"/>
        <v>0</v>
      </c>
      <c r="AE55" s="747"/>
      <c r="AF55" s="741"/>
      <c r="AG55" s="746">
        <f t="shared" si="255"/>
        <v>0</v>
      </c>
      <c r="AH55" s="746">
        <f t="shared" si="256"/>
        <v>0</v>
      </c>
      <c r="AI55" s="746">
        <f t="shared" si="257"/>
        <v>0</v>
      </c>
      <c r="AK55" s="1044"/>
      <c r="AL55" s="752"/>
      <c r="AM55" s="737"/>
      <c r="AN55" s="737"/>
      <c r="AO55" s="738">
        <f t="shared" si="258"/>
        <v>0</v>
      </c>
      <c r="AP55" s="739">
        <f t="shared" si="259"/>
        <v>0</v>
      </c>
      <c r="AQ55" s="740">
        <f t="shared" si="260"/>
        <v>0</v>
      </c>
      <c r="AR55" s="741"/>
      <c r="AS55" s="740">
        <f t="shared" si="260"/>
        <v>0</v>
      </c>
      <c r="AT55" s="741"/>
      <c r="AU55" s="740">
        <f t="shared" si="261"/>
        <v>0</v>
      </c>
      <c r="AV55" s="741"/>
      <c r="AW55" s="740">
        <f t="shared" si="262"/>
        <v>0</v>
      </c>
      <c r="AX55" s="741"/>
      <c r="AY55" s="740">
        <f t="shared" si="263"/>
        <v>0</v>
      </c>
      <c r="AZ55" s="741"/>
      <c r="BA55" s="740">
        <f t="shared" si="264"/>
        <v>0</v>
      </c>
      <c r="BB55" s="741"/>
      <c r="BC55" s="740">
        <f t="shared" si="265"/>
        <v>0</v>
      </c>
      <c r="BD55" s="741"/>
      <c r="BE55" s="740">
        <f t="shared" si="266"/>
        <v>0</v>
      </c>
      <c r="BF55" s="741"/>
      <c r="BG55" s="740">
        <f t="shared" si="267"/>
        <v>0</v>
      </c>
      <c r="BH55" s="741"/>
      <c r="BI55" s="740">
        <f t="shared" si="268"/>
        <v>0</v>
      </c>
      <c r="BJ55" s="741"/>
      <c r="BK55" s="743">
        <f t="shared" si="353"/>
        <v>0</v>
      </c>
      <c r="BL55" s="744">
        <f t="shared" si="270"/>
        <v>0</v>
      </c>
      <c r="BM55" s="745">
        <v>12</v>
      </c>
      <c r="BN55" s="746">
        <f t="shared" si="271"/>
        <v>0</v>
      </c>
      <c r="BO55" s="747"/>
      <c r="BP55" s="741"/>
      <c r="BQ55" s="746">
        <f t="shared" si="272"/>
        <v>0</v>
      </c>
      <c r="BR55" s="746">
        <f t="shared" si="273"/>
        <v>0</v>
      </c>
      <c r="BS55" s="746">
        <f t="shared" si="274"/>
        <v>0</v>
      </c>
      <c r="BU55" s="1044"/>
      <c r="BV55" s="752"/>
      <c r="BW55" s="737"/>
      <c r="BX55" s="737"/>
      <c r="BY55" s="738">
        <f t="shared" si="275"/>
        <v>0</v>
      </c>
      <c r="BZ55" s="739">
        <f t="shared" si="276"/>
        <v>0</v>
      </c>
      <c r="CA55" s="740">
        <f t="shared" si="277"/>
        <v>0</v>
      </c>
      <c r="CB55" s="741"/>
      <c r="CC55" s="740">
        <f t="shared" si="277"/>
        <v>0</v>
      </c>
      <c r="CD55" s="741"/>
      <c r="CE55" s="740">
        <f t="shared" si="278"/>
        <v>0</v>
      </c>
      <c r="CF55" s="741"/>
      <c r="CG55" s="740">
        <f t="shared" si="279"/>
        <v>0</v>
      </c>
      <c r="CH55" s="741"/>
      <c r="CI55" s="740">
        <f t="shared" si="280"/>
        <v>0</v>
      </c>
      <c r="CJ55" s="741"/>
      <c r="CK55" s="740">
        <f t="shared" si="281"/>
        <v>0</v>
      </c>
      <c r="CL55" s="741"/>
      <c r="CM55" s="740">
        <f t="shared" si="282"/>
        <v>0</v>
      </c>
      <c r="CN55" s="741"/>
      <c r="CO55" s="740">
        <f t="shared" si="283"/>
        <v>0</v>
      </c>
      <c r="CP55" s="741"/>
      <c r="CQ55" s="740">
        <f t="shared" si="284"/>
        <v>0</v>
      </c>
      <c r="CR55" s="741"/>
      <c r="CS55" s="740">
        <f t="shared" si="285"/>
        <v>0</v>
      </c>
      <c r="CT55" s="741"/>
      <c r="CU55" s="743">
        <f t="shared" si="286"/>
        <v>0</v>
      </c>
      <c r="CV55" s="744">
        <f t="shared" si="287"/>
        <v>0</v>
      </c>
      <c r="CW55" s="745">
        <v>12</v>
      </c>
      <c r="CX55" s="746">
        <f t="shared" si="288"/>
        <v>0</v>
      </c>
      <c r="CY55" s="747"/>
      <c r="CZ55" s="741"/>
      <c r="DA55" s="746">
        <f t="shared" si="289"/>
        <v>0</v>
      </c>
      <c r="DB55" s="746">
        <f t="shared" si="290"/>
        <v>0</v>
      </c>
      <c r="DC55" s="746">
        <f t="shared" si="291"/>
        <v>0</v>
      </c>
      <c r="DD55" s="750"/>
      <c r="DE55" s="1044"/>
      <c r="DF55" s="752"/>
      <c r="DG55" s="757"/>
      <c r="DH55" s="737"/>
      <c r="DI55" s="738">
        <f t="shared" si="292"/>
        <v>0</v>
      </c>
      <c r="DJ55" s="739">
        <f t="shared" si="293"/>
        <v>0</v>
      </c>
      <c r="DK55" s="740">
        <f t="shared" si="294"/>
        <v>0</v>
      </c>
      <c r="DL55" s="741"/>
      <c r="DM55" s="740">
        <f t="shared" si="294"/>
        <v>0</v>
      </c>
      <c r="DN55" s="741"/>
      <c r="DO55" s="740">
        <f t="shared" si="295"/>
        <v>0</v>
      </c>
      <c r="DP55" s="741"/>
      <c r="DQ55" s="740">
        <f t="shared" si="296"/>
        <v>0</v>
      </c>
      <c r="DR55" s="741"/>
      <c r="DS55" s="740">
        <f t="shared" si="297"/>
        <v>0</v>
      </c>
      <c r="DT55" s="741"/>
      <c r="DU55" s="740">
        <f t="shared" si="298"/>
        <v>0</v>
      </c>
      <c r="DV55" s="741"/>
      <c r="DW55" s="740">
        <f t="shared" si="299"/>
        <v>0</v>
      </c>
      <c r="DX55" s="741"/>
      <c r="DY55" s="740">
        <f t="shared" si="300"/>
        <v>0</v>
      </c>
      <c r="DZ55" s="741"/>
      <c r="EA55" s="740">
        <f t="shared" si="301"/>
        <v>0</v>
      </c>
      <c r="EB55" s="741"/>
      <c r="EC55" s="740">
        <f t="shared" si="302"/>
        <v>0</v>
      </c>
      <c r="ED55" s="741"/>
      <c r="EE55" s="743">
        <f t="shared" si="303"/>
        <v>0</v>
      </c>
      <c r="EF55" s="744">
        <f t="shared" si="304"/>
        <v>0</v>
      </c>
      <c r="EG55" s="745">
        <v>12</v>
      </c>
      <c r="EH55" s="746">
        <f t="shared" si="305"/>
        <v>0</v>
      </c>
      <c r="EI55" s="747"/>
      <c r="EJ55" s="741"/>
      <c r="EK55" s="746">
        <f t="shared" si="306"/>
        <v>0</v>
      </c>
      <c r="EL55" s="746">
        <f t="shared" si="307"/>
        <v>0</v>
      </c>
      <c r="EM55" s="746">
        <f t="shared" si="308"/>
        <v>0</v>
      </c>
      <c r="EO55" s="1044"/>
      <c r="EP55" s="752"/>
      <c r="EQ55" s="757"/>
      <c r="ER55" s="737"/>
      <c r="ES55" s="738">
        <f t="shared" si="309"/>
        <v>0</v>
      </c>
      <c r="ET55" s="739">
        <f t="shared" si="310"/>
        <v>0</v>
      </c>
      <c r="EU55" s="740">
        <f t="shared" si="311"/>
        <v>0</v>
      </c>
      <c r="EV55" s="741"/>
      <c r="EW55" s="740">
        <f t="shared" si="311"/>
        <v>0</v>
      </c>
      <c r="EX55" s="741"/>
      <c r="EY55" s="740">
        <f t="shared" si="312"/>
        <v>0</v>
      </c>
      <c r="EZ55" s="741"/>
      <c r="FA55" s="740">
        <f t="shared" si="313"/>
        <v>0</v>
      </c>
      <c r="FB55" s="741"/>
      <c r="FC55" s="740">
        <f t="shared" si="314"/>
        <v>0</v>
      </c>
      <c r="FD55" s="741"/>
      <c r="FE55" s="740">
        <f t="shared" si="315"/>
        <v>0</v>
      </c>
      <c r="FF55" s="741"/>
      <c r="FG55" s="740">
        <f t="shared" si="316"/>
        <v>0</v>
      </c>
      <c r="FH55" s="741"/>
      <c r="FI55" s="740">
        <f t="shared" si="317"/>
        <v>0</v>
      </c>
      <c r="FJ55" s="741"/>
      <c r="FK55" s="740">
        <f t="shared" si="318"/>
        <v>0</v>
      </c>
      <c r="FL55" s="741"/>
      <c r="FM55" s="740">
        <f t="shared" si="319"/>
        <v>0</v>
      </c>
      <c r="FN55" s="741"/>
      <c r="FO55" s="743"/>
      <c r="FP55" s="744">
        <f t="shared" si="321"/>
        <v>0</v>
      </c>
      <c r="FQ55" s="745">
        <v>12</v>
      </c>
      <c r="FR55" s="746">
        <f t="shared" si="322"/>
        <v>0</v>
      </c>
      <c r="FS55" s="747"/>
      <c r="FT55" s="741"/>
      <c r="FU55" s="746">
        <f t="shared" si="323"/>
        <v>0</v>
      </c>
      <c r="FV55" s="746">
        <f t="shared" si="324"/>
        <v>0</v>
      </c>
      <c r="FW55" s="746">
        <f t="shared" si="325"/>
        <v>0</v>
      </c>
      <c r="FY55" s="1044"/>
      <c r="FZ55" s="752"/>
      <c r="GA55" s="737">
        <f t="shared" si="326"/>
        <v>0</v>
      </c>
      <c r="GB55" s="737"/>
      <c r="GC55" s="738">
        <f t="shared" si="327"/>
        <v>0</v>
      </c>
      <c r="GD55" s="743">
        <f t="shared" si="328"/>
        <v>0</v>
      </c>
      <c r="GE55" s="743"/>
      <c r="GF55" s="737">
        <f t="shared" si="329"/>
        <v>0</v>
      </c>
      <c r="GG55" s="743"/>
      <c r="GH55" s="737">
        <f t="shared" si="330"/>
        <v>0</v>
      </c>
      <c r="GI55" s="743"/>
      <c r="GJ55" s="737">
        <f t="shared" si="331"/>
        <v>0</v>
      </c>
      <c r="GK55" s="743"/>
      <c r="GL55" s="737">
        <f t="shared" si="332"/>
        <v>0</v>
      </c>
      <c r="GM55" s="743"/>
      <c r="GN55" s="737">
        <f t="shared" si="333"/>
        <v>0</v>
      </c>
      <c r="GO55" s="743"/>
      <c r="GP55" s="737">
        <f t="shared" si="334"/>
        <v>0</v>
      </c>
      <c r="GQ55" s="743"/>
      <c r="GR55" s="737">
        <f t="shared" si="335"/>
        <v>0</v>
      </c>
      <c r="GS55" s="743"/>
      <c r="GT55" s="737">
        <f t="shared" si="336"/>
        <v>0</v>
      </c>
      <c r="GU55" s="743"/>
      <c r="GV55" s="737">
        <f t="shared" si="337"/>
        <v>0</v>
      </c>
      <c r="GW55" s="743"/>
      <c r="GX55" s="737">
        <f t="shared" si="338"/>
        <v>0</v>
      </c>
      <c r="GY55" s="743">
        <f t="shared" si="338"/>
        <v>0</v>
      </c>
      <c r="GZ55" s="744">
        <f t="shared" si="339"/>
        <v>0</v>
      </c>
      <c r="HA55" s="745">
        <v>12</v>
      </c>
      <c r="HB55" s="746">
        <f t="shared" si="340"/>
        <v>0</v>
      </c>
      <c r="HC55" s="737">
        <f t="shared" si="341"/>
        <v>0</v>
      </c>
      <c r="HD55" s="737">
        <f t="shared" si="341"/>
        <v>0</v>
      </c>
      <c r="HE55" s="746">
        <f t="shared" si="342"/>
        <v>0</v>
      </c>
      <c r="HF55" s="746">
        <f t="shared" si="343"/>
        <v>0</v>
      </c>
      <c r="HG55" s="746">
        <f t="shared" si="344"/>
        <v>0</v>
      </c>
    </row>
    <row r="56" spans="1:215" ht="15.75" hidden="1" x14ac:dyDescent="0.25">
      <c r="A56" s="1044"/>
      <c r="B56" s="760" t="s">
        <v>685</v>
      </c>
      <c r="C56" s="772"/>
      <c r="D56" s="773"/>
      <c r="E56" s="726"/>
      <c r="F56" s="726"/>
      <c r="G56" s="762"/>
      <c r="H56" s="732"/>
      <c r="I56" s="763"/>
      <c r="J56" s="732"/>
      <c r="K56" s="763"/>
      <c r="L56" s="732"/>
      <c r="M56" s="763"/>
      <c r="N56" s="732"/>
      <c r="O56" s="763"/>
      <c r="P56" s="732"/>
      <c r="Q56" s="763"/>
      <c r="R56" s="732"/>
      <c r="S56" s="763"/>
      <c r="T56" s="732"/>
      <c r="U56" s="763"/>
      <c r="V56" s="732"/>
      <c r="W56" s="763"/>
      <c r="X56" s="732"/>
      <c r="Y56" s="763"/>
      <c r="Z56" s="774"/>
      <c r="AA56" s="775"/>
      <c r="AB56" s="775"/>
      <c r="AC56" s="775"/>
      <c r="AD56" s="775"/>
      <c r="AE56" s="775"/>
      <c r="AF56" s="775"/>
      <c r="AG56" s="775"/>
      <c r="AH56" s="776"/>
      <c r="AI56" s="777"/>
      <c r="AK56" s="1044"/>
      <c r="AL56" s="760" t="s">
        <v>685</v>
      </c>
      <c r="AM56" s="772"/>
      <c r="AN56" s="773"/>
      <c r="AO56" s="726"/>
      <c r="AP56" s="726"/>
      <c r="AQ56" s="762"/>
      <c r="AR56" s="732"/>
      <c r="AS56" s="762"/>
      <c r="AT56" s="732"/>
      <c r="AU56" s="762"/>
      <c r="AV56" s="732"/>
      <c r="AW56" s="762"/>
      <c r="AX56" s="732"/>
      <c r="AY56" s="762"/>
      <c r="AZ56" s="732"/>
      <c r="BA56" s="762"/>
      <c r="BB56" s="732"/>
      <c r="BC56" s="762"/>
      <c r="BD56" s="732"/>
      <c r="BE56" s="762"/>
      <c r="BF56" s="732"/>
      <c r="BG56" s="762"/>
      <c r="BH56" s="732"/>
      <c r="BI56" s="762"/>
      <c r="BJ56" s="774"/>
      <c r="BK56" s="775"/>
      <c r="BL56" s="775"/>
      <c r="BM56" s="775"/>
      <c r="BN56" s="775"/>
      <c r="BO56" s="775"/>
      <c r="BP56" s="775"/>
      <c r="BQ56" s="775"/>
      <c r="BR56" s="776"/>
      <c r="BS56" s="777"/>
      <c r="BU56" s="1044"/>
      <c r="BV56" s="760" t="s">
        <v>685</v>
      </c>
      <c r="BW56" s="772"/>
      <c r="BX56" s="773"/>
      <c r="BY56" s="726"/>
      <c r="BZ56" s="726"/>
      <c r="CA56" s="762"/>
      <c r="CB56" s="732"/>
      <c r="CC56" s="762"/>
      <c r="CD56" s="732"/>
      <c r="CE56" s="762"/>
      <c r="CF56" s="732"/>
      <c r="CG56" s="762"/>
      <c r="CH56" s="732"/>
      <c r="CI56" s="762"/>
      <c r="CJ56" s="732"/>
      <c r="CK56" s="762"/>
      <c r="CL56" s="732"/>
      <c r="CM56" s="762"/>
      <c r="CN56" s="732"/>
      <c r="CO56" s="762"/>
      <c r="CP56" s="732"/>
      <c r="CQ56" s="762"/>
      <c r="CR56" s="732"/>
      <c r="CS56" s="762"/>
      <c r="CT56" s="774"/>
      <c r="CU56" s="775"/>
      <c r="CV56" s="775"/>
      <c r="CW56" s="775"/>
      <c r="CX56" s="775"/>
      <c r="CY56" s="775"/>
      <c r="CZ56" s="775"/>
      <c r="DA56" s="775"/>
      <c r="DB56" s="776"/>
      <c r="DC56" s="777"/>
      <c r="DE56" s="1044"/>
      <c r="DF56" s="760" t="s">
        <v>685</v>
      </c>
      <c r="DG56" s="772"/>
      <c r="DH56" s="773"/>
      <c r="DI56" s="726"/>
      <c r="DJ56" s="726"/>
      <c r="DK56" s="762"/>
      <c r="DL56" s="732"/>
      <c r="DM56" s="762"/>
      <c r="DN56" s="732"/>
      <c r="DO56" s="762"/>
      <c r="DP56" s="732"/>
      <c r="DQ56" s="762"/>
      <c r="DR56" s="732"/>
      <c r="DS56" s="762"/>
      <c r="DT56" s="732"/>
      <c r="DU56" s="762"/>
      <c r="DV56" s="732"/>
      <c r="DW56" s="762"/>
      <c r="DX56" s="732"/>
      <c r="DY56" s="762"/>
      <c r="DZ56" s="732"/>
      <c r="EA56" s="762"/>
      <c r="EB56" s="732"/>
      <c r="EC56" s="762"/>
      <c r="ED56" s="774"/>
      <c r="EE56" s="775"/>
      <c r="EF56" s="775"/>
      <c r="EG56" s="775"/>
      <c r="EH56" s="775"/>
      <c r="EI56" s="775"/>
      <c r="EJ56" s="775"/>
      <c r="EK56" s="775"/>
      <c r="EL56" s="776"/>
      <c r="EM56" s="777"/>
      <c r="EO56" s="1044"/>
      <c r="EP56" s="760" t="s">
        <v>685</v>
      </c>
      <c r="EQ56" s="772"/>
      <c r="ER56" s="773"/>
      <c r="ES56" s="726"/>
      <c r="ET56" s="726"/>
      <c r="EU56" s="762"/>
      <c r="EV56" s="732"/>
      <c r="EW56" s="762"/>
      <c r="EX56" s="732"/>
      <c r="EY56" s="762"/>
      <c r="EZ56" s="732"/>
      <c r="FA56" s="762"/>
      <c r="FB56" s="732"/>
      <c r="FC56" s="762"/>
      <c r="FD56" s="732"/>
      <c r="FE56" s="762"/>
      <c r="FF56" s="732"/>
      <c r="FG56" s="762"/>
      <c r="FH56" s="732"/>
      <c r="FI56" s="762"/>
      <c r="FJ56" s="732"/>
      <c r="FK56" s="762"/>
      <c r="FL56" s="732"/>
      <c r="FM56" s="762"/>
      <c r="FN56" s="774"/>
      <c r="FO56" s="775"/>
      <c r="FP56" s="775"/>
      <c r="FQ56" s="775"/>
      <c r="FR56" s="775"/>
      <c r="FS56" s="775"/>
      <c r="FT56" s="775"/>
      <c r="FU56" s="775"/>
      <c r="FV56" s="776"/>
      <c r="FW56" s="777"/>
      <c r="FY56" s="1044"/>
      <c r="FZ56" s="760" t="s">
        <v>685</v>
      </c>
      <c r="GA56" s="772"/>
      <c r="GB56" s="773"/>
      <c r="GC56" s="726"/>
      <c r="GD56" s="734">
        <f>F56+AP56+BZ56+DJ56+ET56</f>
        <v>0</v>
      </c>
      <c r="GE56" s="734"/>
      <c r="GF56" s="732"/>
      <c r="GG56" s="734"/>
      <c r="GH56" s="732"/>
      <c r="GI56" s="734"/>
      <c r="GJ56" s="732"/>
      <c r="GK56" s="734"/>
      <c r="GL56" s="732"/>
      <c r="GM56" s="734"/>
      <c r="GN56" s="732"/>
      <c r="GO56" s="734"/>
      <c r="GP56" s="732"/>
      <c r="GQ56" s="734"/>
      <c r="GR56" s="732"/>
      <c r="GS56" s="734"/>
      <c r="GT56" s="732"/>
      <c r="GU56" s="734"/>
      <c r="GV56" s="732"/>
      <c r="GW56" s="734"/>
      <c r="GX56" s="774"/>
      <c r="GY56" s="775"/>
      <c r="GZ56" s="775"/>
      <c r="HA56" s="775"/>
      <c r="HB56" s="775"/>
      <c r="HC56" s="775"/>
      <c r="HD56" s="775"/>
      <c r="HE56" s="775"/>
      <c r="HF56" s="776"/>
      <c r="HG56" s="777"/>
    </row>
    <row r="57" spans="1:215" ht="38.25" hidden="1" x14ac:dyDescent="0.25">
      <c r="A57" s="1044"/>
      <c r="B57" s="753" t="s">
        <v>523</v>
      </c>
      <c r="C57" s="757">
        <v>2.5</v>
      </c>
      <c r="D57" s="737">
        <v>4411</v>
      </c>
      <c r="E57" s="738">
        <f t="shared" ref="E57:E77" si="354">ROUNDUP(D57*1,0)</f>
        <v>4411</v>
      </c>
      <c r="F57" s="739">
        <f t="shared" ref="F57:F77" si="355">C57*E57</f>
        <v>11027.5</v>
      </c>
      <c r="G57" s="740">
        <f t="shared" ref="G57:I77" si="356">IF($F57&lt;=0,0,H57/$F57*100)</f>
        <v>0</v>
      </c>
      <c r="H57" s="741"/>
      <c r="I57" s="742">
        <f t="shared" si="356"/>
        <v>0</v>
      </c>
      <c r="J57" s="741"/>
      <c r="K57" s="742">
        <f t="shared" ref="K57:K77" si="357">IF($F57&lt;=0,0,L57/$F57*100)</f>
        <v>0</v>
      </c>
      <c r="L57" s="741"/>
      <c r="M57" s="742">
        <f t="shared" ref="M57:M77" si="358">IF($F57&lt;=0,0,N57/$F57*100)</f>
        <v>0</v>
      </c>
      <c r="N57" s="741"/>
      <c r="O57" s="742">
        <f t="shared" ref="O57:O77" si="359">IF($F57&lt;=0,0,P57/$F57*100)</f>
        <v>0</v>
      </c>
      <c r="P57" s="741"/>
      <c r="Q57" s="742">
        <f t="shared" ref="Q57:Q77" si="360">IF($F57&lt;=0,0,R57/$F57*100)</f>
        <v>0</v>
      </c>
      <c r="R57" s="741"/>
      <c r="S57" s="742">
        <f t="shared" ref="S57:S77" si="361">IF($F57&lt;=0,0,T57/$F57*100)</f>
        <v>0</v>
      </c>
      <c r="T57" s="741"/>
      <c r="U57" s="742">
        <f t="shared" ref="U57:U77" si="362">IF($F57&lt;=0,0,V57/$F57*100)</f>
        <v>0</v>
      </c>
      <c r="V57" s="741"/>
      <c r="W57" s="742">
        <f t="shared" ref="W57:W77" si="363">IF($F57&lt;=0,0,X57/$F57*100)</f>
        <v>0</v>
      </c>
      <c r="X57" s="741"/>
      <c r="Y57" s="742">
        <f t="shared" ref="Y57:Y77" si="364">IF($F57&lt;=0,0,Z57/$F57*100)</f>
        <v>0</v>
      </c>
      <c r="Z57" s="741"/>
      <c r="AA57" s="743">
        <f t="shared" ref="AA57:AA77" si="365">IF(((SUM(F57:Z57))&gt;(15279*C57)),0,((15279*C57)-(SUM(F57:Z57))))</f>
        <v>27170</v>
      </c>
      <c r="AB57" s="744">
        <f t="shared" ref="AB57:AB77" si="366">F57+H57+J57+L57+N57+P57+R57+T57+V57+X57+Z57+AA57</f>
        <v>38197.5</v>
      </c>
      <c r="AC57" s="745">
        <v>12</v>
      </c>
      <c r="AD57" s="746">
        <f t="shared" ref="AD57:AD77" si="367">AB57*AC57</f>
        <v>458370</v>
      </c>
      <c r="AE57" s="747"/>
      <c r="AF57" s="741"/>
      <c r="AG57" s="746">
        <f t="shared" ref="AG57:AG77" si="368">AD57+AE57+AF57</f>
        <v>458370</v>
      </c>
      <c r="AH57" s="746">
        <f t="shared" ref="AH57:AH77" si="369">AG57*0.302</f>
        <v>138427.74</v>
      </c>
      <c r="AI57" s="746">
        <f t="shared" ref="AI57:AI77" si="370">AG57+AH57</f>
        <v>596797.74</v>
      </c>
      <c r="AK57" s="1044"/>
      <c r="AL57" s="753" t="s">
        <v>523</v>
      </c>
      <c r="AM57" s="748">
        <v>2</v>
      </c>
      <c r="AN57" s="737">
        <v>4411</v>
      </c>
      <c r="AO57" s="738">
        <f t="shared" ref="AO57:AO77" si="371">ROUNDUP(AN57*1,0)</f>
        <v>4411</v>
      </c>
      <c r="AP57" s="739">
        <f t="shared" ref="AP57:AP77" si="372">AM57*AO57</f>
        <v>8822</v>
      </c>
      <c r="AQ57" s="740">
        <f t="shared" ref="AQ57:AS77" si="373">IF($AP57&lt;=0,0,AR57/$AP57*100)</f>
        <v>0</v>
      </c>
      <c r="AR57" s="741"/>
      <c r="AS57" s="740">
        <f t="shared" si="373"/>
        <v>0</v>
      </c>
      <c r="AT57" s="741"/>
      <c r="AU57" s="740">
        <f t="shared" ref="AU57:AU77" si="374">IF($AP57&lt;=0,0,AV57/$AP57*100)</f>
        <v>0</v>
      </c>
      <c r="AV57" s="741"/>
      <c r="AW57" s="740">
        <f t="shared" ref="AW57:AW77" si="375">IF($AP57&lt;=0,0,AX57/$AP57*100)</f>
        <v>0</v>
      </c>
      <c r="AX57" s="741"/>
      <c r="AY57" s="740">
        <f t="shared" ref="AY57:AY77" si="376">IF($AP57&lt;=0,0,AZ57/$AP57*100)</f>
        <v>0</v>
      </c>
      <c r="AZ57" s="741"/>
      <c r="BA57" s="740">
        <f t="shared" ref="BA57:BA77" si="377">IF($AP57&lt;=0,0,BB57/$AP57*100)</f>
        <v>0</v>
      </c>
      <c r="BB57" s="741"/>
      <c r="BC57" s="740">
        <f t="shared" ref="BC57:BC77" si="378">IF($AP57&lt;=0,0,BD57/$AP57*100)</f>
        <v>0</v>
      </c>
      <c r="BD57" s="741"/>
      <c r="BE57" s="740">
        <f t="shared" ref="BE57:BE77" si="379">IF($AP57&lt;=0,0,BF57/$AP57*100)</f>
        <v>0</v>
      </c>
      <c r="BF57" s="741"/>
      <c r="BG57" s="740">
        <f t="shared" ref="BG57:BG77" si="380">IF($AP57&lt;=0,0,BH57/$AP57*100)</f>
        <v>0</v>
      </c>
      <c r="BH57" s="741"/>
      <c r="BI57" s="740">
        <f t="shared" ref="BI57:BI77" si="381">IF($AP57&lt;=0,0,BJ57/$AP57*100)</f>
        <v>0</v>
      </c>
      <c r="BJ57" s="741"/>
      <c r="BK57" s="743">
        <f t="shared" ref="BK57:BK62" si="382">IF(((SUM(AP57:BJ57))&gt;(15279*AM57)),0,((15279*AM57)-(SUM(AP57:BJ57))))</f>
        <v>21736</v>
      </c>
      <c r="BL57" s="744">
        <f t="shared" ref="BL57:BL77" si="383">AP57+AR57+AT57+AV57+AX57+AZ57+BB57+BD57+BF57+BH57+BJ57+BK57</f>
        <v>30558</v>
      </c>
      <c r="BM57" s="745">
        <v>12</v>
      </c>
      <c r="BN57" s="746">
        <f t="shared" ref="BN57:BN77" si="384">BL57*BM57</f>
        <v>366696</v>
      </c>
      <c r="BO57" s="747"/>
      <c r="BP57" s="741"/>
      <c r="BQ57" s="746">
        <f t="shared" ref="BQ57:BQ77" si="385">BN57+BO57+BP57</f>
        <v>366696</v>
      </c>
      <c r="BR57" s="746">
        <f t="shared" ref="BR57:BR77" si="386">BQ57*0.302</f>
        <v>110742.19</v>
      </c>
      <c r="BS57" s="746">
        <f t="shared" ref="BS57:BS77" si="387">BQ57+BR57</f>
        <v>477438.19</v>
      </c>
      <c r="BU57" s="1044"/>
      <c r="BV57" s="753" t="s">
        <v>523</v>
      </c>
      <c r="BW57" s="767">
        <v>4.5</v>
      </c>
      <c r="BX57" s="737">
        <v>4411</v>
      </c>
      <c r="BY57" s="738">
        <f t="shared" ref="BY57:BY77" si="388">ROUNDUP(BX57*1,0)</f>
        <v>4411</v>
      </c>
      <c r="BZ57" s="739">
        <f t="shared" ref="BZ57:BZ77" si="389">BW57*BY57</f>
        <v>19849.5</v>
      </c>
      <c r="CA57" s="740">
        <f t="shared" ref="CA57:CC77" si="390">IF($BZ57&lt;=0,0,CB57/$BZ57*100)</f>
        <v>0</v>
      </c>
      <c r="CB57" s="741"/>
      <c r="CC57" s="740">
        <f t="shared" si="390"/>
        <v>0</v>
      </c>
      <c r="CD57" s="741"/>
      <c r="CE57" s="740">
        <f t="shared" ref="CE57:CE77" si="391">IF($BZ57&lt;=0,0,CF57/$BZ57*100)</f>
        <v>0</v>
      </c>
      <c r="CF57" s="741"/>
      <c r="CG57" s="740">
        <f t="shared" ref="CG57:CG77" si="392">IF($BZ57&lt;=0,0,CH57/$BZ57*100)</f>
        <v>0</v>
      </c>
      <c r="CH57" s="741"/>
      <c r="CI57" s="740">
        <f t="shared" ref="CI57:CI77" si="393">IF($BZ57&lt;=0,0,CJ57/$BZ57*100)</f>
        <v>0</v>
      </c>
      <c r="CJ57" s="741"/>
      <c r="CK57" s="740">
        <f t="shared" ref="CK57:CK77" si="394">IF($BZ57&lt;=0,0,CL57/$BZ57*100)</f>
        <v>0</v>
      </c>
      <c r="CL57" s="741"/>
      <c r="CM57" s="740">
        <f t="shared" ref="CM57:CM77" si="395">IF($BZ57&lt;=0,0,CN57/$BZ57*100)</f>
        <v>0</v>
      </c>
      <c r="CN57" s="741"/>
      <c r="CO57" s="740">
        <f t="shared" ref="CO57:CO77" si="396">IF($BZ57&lt;=0,0,CP57/$BZ57*100)</f>
        <v>0</v>
      </c>
      <c r="CP57" s="741"/>
      <c r="CQ57" s="740">
        <f t="shared" ref="CQ57:CQ77" si="397">IF($BZ57&lt;=0,0,CR57/$BZ57*100)</f>
        <v>0</v>
      </c>
      <c r="CR57" s="741"/>
      <c r="CS57" s="740">
        <f t="shared" ref="CS57:CS77" si="398">IF($BZ57&lt;=0,0,CT57/$BZ57*100)</f>
        <v>0</v>
      </c>
      <c r="CT57" s="741"/>
      <c r="CU57" s="743">
        <f t="shared" ref="CU57:CU77" si="399">IF(((SUM(BZ57:CT57))&gt;(15279*BW57)),0,((15279*BW57)-(SUM(BZ57:CT57))))</f>
        <v>48906</v>
      </c>
      <c r="CV57" s="744">
        <f t="shared" ref="CV57:CV77" si="400">BZ57+CB57+CD57+CF57+CH57+CJ57+CL57+CN57+CP57+CR57+CT57+CU57</f>
        <v>68755.5</v>
      </c>
      <c r="CW57" s="745">
        <v>12</v>
      </c>
      <c r="CX57" s="746">
        <f t="shared" ref="CX57:CX77" si="401">CV57*CW57</f>
        <v>825066</v>
      </c>
      <c r="CY57" s="747"/>
      <c r="CZ57" s="741"/>
      <c r="DA57" s="746">
        <f t="shared" ref="DA57:DA77" si="402">CX57+CY57+CZ57</f>
        <v>825066</v>
      </c>
      <c r="DB57" s="746">
        <f t="shared" ref="DB57:DB77" si="403">DA57*0.302</f>
        <v>249169.93</v>
      </c>
      <c r="DC57" s="746">
        <f t="shared" ref="DC57:DC77" si="404">DA57+DB57</f>
        <v>1074235.93</v>
      </c>
      <c r="DD57" s="750"/>
      <c r="DE57" s="1044"/>
      <c r="DF57" s="753" t="s">
        <v>523</v>
      </c>
      <c r="DG57" s="757">
        <v>0.8</v>
      </c>
      <c r="DH57" s="737">
        <v>4411</v>
      </c>
      <c r="DI57" s="738">
        <f t="shared" ref="DI57:DI77" si="405">ROUNDUP(DH57*1,0)</f>
        <v>4411</v>
      </c>
      <c r="DJ57" s="739">
        <f t="shared" ref="DJ57:DJ77" si="406">DG57*DI57</f>
        <v>3528.8</v>
      </c>
      <c r="DK57" s="740">
        <f t="shared" ref="DK57:DM77" si="407">IF($DJ57&lt;=0,0,DL57/$DJ57*100)</f>
        <v>0</v>
      </c>
      <c r="DL57" s="741"/>
      <c r="DM57" s="740">
        <f t="shared" si="407"/>
        <v>0</v>
      </c>
      <c r="DN57" s="741"/>
      <c r="DO57" s="740">
        <f t="shared" ref="DO57:DO77" si="408">IF($DJ57&lt;=0,0,DP57/$DJ57*100)</f>
        <v>0</v>
      </c>
      <c r="DP57" s="741"/>
      <c r="DQ57" s="740">
        <f t="shared" ref="DQ57:DQ77" si="409">IF($DJ57&lt;=0,0,DR57/$DJ57*100)</f>
        <v>0</v>
      </c>
      <c r="DR57" s="741"/>
      <c r="DS57" s="740">
        <f t="shared" ref="DS57:DS77" si="410">IF($DJ57&lt;=0,0,DT57/$DJ57*100)</f>
        <v>0</v>
      </c>
      <c r="DT57" s="741"/>
      <c r="DU57" s="740">
        <f t="shared" ref="DU57:DU77" si="411">IF($DJ57&lt;=0,0,DV57/$DJ57*100)</f>
        <v>0</v>
      </c>
      <c r="DV57" s="741"/>
      <c r="DW57" s="740">
        <f t="shared" ref="DW57:DW77" si="412">IF($DJ57&lt;=0,0,DX57/$DJ57*100)</f>
        <v>0</v>
      </c>
      <c r="DX57" s="741"/>
      <c r="DY57" s="740">
        <f t="shared" ref="DY57:DY77" si="413">IF($DJ57&lt;=0,0,DZ57/$DJ57*100)</f>
        <v>0</v>
      </c>
      <c r="DZ57" s="741"/>
      <c r="EA57" s="740">
        <f t="shared" ref="EA57:EA77" si="414">IF($DJ57&lt;=0,0,EB57/$DJ57*100)</f>
        <v>0</v>
      </c>
      <c r="EB57" s="741"/>
      <c r="EC57" s="740">
        <f t="shared" ref="EC57:EC77" si="415">IF($DJ57&lt;=0,0,ED57/$DJ57*100)</f>
        <v>0</v>
      </c>
      <c r="ED57" s="741"/>
      <c r="EE57" s="743">
        <f t="shared" ref="EE57:EE77" si="416">IF(((SUM(DJ57:ED57))&gt;(15279*DG57)),0,((15279*DG57)-(SUM(DJ57:ED57))))</f>
        <v>8694.4</v>
      </c>
      <c r="EF57" s="744">
        <f t="shared" ref="EF57:EF77" si="417">DJ57+DL57+DN57+DP57+DR57+DT57+DV57+DX57+DZ57+EB57+ED57+EE57</f>
        <v>12223.2</v>
      </c>
      <c r="EG57" s="745">
        <v>12</v>
      </c>
      <c r="EH57" s="746">
        <f t="shared" ref="EH57:EH77" si="418">EF57*EG57</f>
        <v>146678.39999999999</v>
      </c>
      <c r="EI57" s="747"/>
      <c r="EJ57" s="741"/>
      <c r="EK57" s="746">
        <f t="shared" ref="EK57:EK77" si="419">EH57+EI57+EJ57</f>
        <v>146678.39999999999</v>
      </c>
      <c r="EL57" s="746">
        <f t="shared" ref="EL57:EL77" si="420">EK57*0.302</f>
        <v>44296.88</v>
      </c>
      <c r="EM57" s="746">
        <f t="shared" ref="EM57:EM77" si="421">EK57+EL57</f>
        <v>190975.28</v>
      </c>
      <c r="EO57" s="1044"/>
      <c r="EP57" s="753" t="s">
        <v>523</v>
      </c>
      <c r="EQ57" s="757"/>
      <c r="ER57" s="737">
        <v>4411</v>
      </c>
      <c r="ES57" s="738">
        <f t="shared" ref="ES57:ES77" si="422">ROUNDUP(ER57*1,0)</f>
        <v>4411</v>
      </c>
      <c r="ET57" s="739">
        <f t="shared" ref="ET57:ET77" si="423">EQ57*ES57</f>
        <v>0</v>
      </c>
      <c r="EU57" s="740">
        <f t="shared" ref="EU57:EW77" si="424">IF($ET57&lt;=0,0,EV57/$ET57*100)</f>
        <v>0</v>
      </c>
      <c r="EV57" s="741"/>
      <c r="EW57" s="740">
        <f t="shared" si="424"/>
        <v>0</v>
      </c>
      <c r="EX57" s="741"/>
      <c r="EY57" s="740">
        <f t="shared" ref="EY57:EY77" si="425">IF($ET57&lt;=0,0,EZ57/$ET57*100)</f>
        <v>0</v>
      </c>
      <c r="EZ57" s="741"/>
      <c r="FA57" s="740">
        <f t="shared" ref="FA57:FA77" si="426">IF($ET57&lt;=0,0,FB57/$ET57*100)</f>
        <v>0</v>
      </c>
      <c r="FB57" s="741"/>
      <c r="FC57" s="740">
        <f t="shared" ref="FC57:FC77" si="427">IF($ET57&lt;=0,0,FD57/$ET57*100)</f>
        <v>0</v>
      </c>
      <c r="FD57" s="741"/>
      <c r="FE57" s="740">
        <f t="shared" ref="FE57:FE77" si="428">IF($ET57&lt;=0,0,FF57/$ET57*100)</f>
        <v>0</v>
      </c>
      <c r="FF57" s="741"/>
      <c r="FG57" s="740">
        <f t="shared" ref="FG57:FG77" si="429">IF($ET57&lt;=0,0,FH57/$ET57*100)</f>
        <v>0</v>
      </c>
      <c r="FH57" s="741"/>
      <c r="FI57" s="740">
        <f t="shared" ref="FI57:FI77" si="430">IF($ET57&lt;=0,0,FJ57/$ET57*100)</f>
        <v>0</v>
      </c>
      <c r="FJ57" s="741"/>
      <c r="FK57" s="740">
        <f t="shared" ref="FK57:FK77" si="431">IF($ET57&lt;=0,0,FL57/$ET57*100)</f>
        <v>0</v>
      </c>
      <c r="FL57" s="741"/>
      <c r="FM57" s="740">
        <f t="shared" ref="FM57:FM77" si="432">IF($ET57&lt;=0,0,FN57/$ET57*100)</f>
        <v>0</v>
      </c>
      <c r="FN57" s="741"/>
      <c r="FO57" s="743">
        <f t="shared" ref="FO57:FO77" si="433">IF(((SUM(ET57:FN57))&gt;(15279*EQ57)),0,((15279*EQ57)-(SUM(ET57:FN57))))</f>
        <v>0</v>
      </c>
      <c r="FP57" s="744">
        <f t="shared" ref="FP57:FP77" si="434">ET57+EV57+EX57+EZ57+FB57+FD57+FF57+FH57+FJ57+FL57+FN57+FO57</f>
        <v>0</v>
      </c>
      <c r="FQ57" s="745">
        <v>12</v>
      </c>
      <c r="FR57" s="746">
        <f t="shared" ref="FR57:FR77" si="435">FP57*FQ57</f>
        <v>0</v>
      </c>
      <c r="FS57" s="747"/>
      <c r="FT57" s="741"/>
      <c r="FU57" s="746">
        <f t="shared" ref="FU57:FU77" si="436">FR57+FS57+FT57</f>
        <v>0</v>
      </c>
      <c r="FV57" s="746">
        <f t="shared" ref="FV57:FV77" si="437">FU57*0.302</f>
        <v>0</v>
      </c>
      <c r="FW57" s="746">
        <f t="shared" ref="FW57:FW77" si="438">FU57+FV57</f>
        <v>0</v>
      </c>
      <c r="FY57" s="1044"/>
      <c r="FZ57" s="753" t="s">
        <v>523</v>
      </c>
      <c r="GA57" s="737">
        <f t="shared" ref="GA57:GA77" si="439">C57+AM57+BW57+DG57+EQ57</f>
        <v>9.8000000000000007</v>
      </c>
      <c r="GB57" s="737">
        <v>4411</v>
      </c>
      <c r="GC57" s="738">
        <f t="shared" ref="GC57:GC77" si="440">ROUNDUP(GB57*1,0)</f>
        <v>4411</v>
      </c>
      <c r="GD57" s="743">
        <f t="shared" ref="GD57:GD77" si="441">F57+AP57+BZ57+DJ57+ET57</f>
        <v>43227.8</v>
      </c>
      <c r="GE57" s="743"/>
      <c r="GF57" s="737">
        <f t="shared" ref="GF57:GF77" si="442">H57+AR57+CB57+DL57+EV57</f>
        <v>0</v>
      </c>
      <c r="GG57" s="743"/>
      <c r="GH57" s="737">
        <f t="shared" ref="GH57:GH77" si="443">J57+AT57+CD57+DN57+EX57</f>
        <v>0</v>
      </c>
      <c r="GI57" s="743"/>
      <c r="GJ57" s="737">
        <f t="shared" ref="GJ57:GJ77" si="444">L57+AV57+CF57+DP57+EZ57</f>
        <v>0</v>
      </c>
      <c r="GK57" s="743"/>
      <c r="GL57" s="737">
        <f t="shared" ref="GL57:GL77" si="445">N57+AX57+CH57+DR57+FB57</f>
        <v>0</v>
      </c>
      <c r="GM57" s="743"/>
      <c r="GN57" s="737">
        <f t="shared" ref="GN57:GN77" si="446">P57+AZ57+CJ57+DT57+FD57</f>
        <v>0</v>
      </c>
      <c r="GO57" s="743"/>
      <c r="GP57" s="737">
        <f t="shared" ref="GP57:GP77" si="447">R57+BB57+CL57+DV57+FF57</f>
        <v>0</v>
      </c>
      <c r="GQ57" s="743"/>
      <c r="GR57" s="737">
        <f t="shared" ref="GR57:GR77" si="448">T57+BD57+CN57+DX57+FH57</f>
        <v>0</v>
      </c>
      <c r="GS57" s="743"/>
      <c r="GT57" s="737">
        <f t="shared" ref="GT57:GT77" si="449">V57+BF57+CP57+DZ57+FJ57</f>
        <v>0</v>
      </c>
      <c r="GU57" s="743"/>
      <c r="GV57" s="737">
        <f t="shared" ref="GV57:GV77" si="450">X57+BH57+CR57+EB57+FL57</f>
        <v>0</v>
      </c>
      <c r="GW57" s="743"/>
      <c r="GX57" s="737">
        <f t="shared" ref="GX57:GY77" si="451">Z57+BJ57+CT57+ED57+FN57</f>
        <v>0</v>
      </c>
      <c r="GY57" s="743">
        <f t="shared" si="451"/>
        <v>106506.4</v>
      </c>
      <c r="GZ57" s="744">
        <f t="shared" ref="GZ57:GZ77" si="452">GD57+GF57+GH57+GJ57+GL57+GN57+GP57+GR57+GT57+GV57+GX57+GY57</f>
        <v>149734.20000000001</v>
      </c>
      <c r="HA57" s="745">
        <v>12</v>
      </c>
      <c r="HB57" s="746">
        <f t="shared" ref="HB57:HB77" si="453">GZ57*HA57</f>
        <v>1796810.4</v>
      </c>
      <c r="HC57" s="737">
        <f t="shared" ref="HC57:HD77" si="454">AE57+BO57+CY57+EI57+FS57</f>
        <v>0</v>
      </c>
      <c r="HD57" s="737">
        <f t="shared" si="454"/>
        <v>0</v>
      </c>
      <c r="HE57" s="746">
        <f t="shared" ref="HE57:HE77" si="455">HB57+HC57+HD57</f>
        <v>1796810.4</v>
      </c>
      <c r="HF57" s="746">
        <f t="shared" ref="HF57:HF77" si="456">HE57*0.302</f>
        <v>542636.74</v>
      </c>
      <c r="HG57" s="746">
        <f t="shared" ref="HG57:HG77" si="457">HE57+HF57</f>
        <v>2339447.14</v>
      </c>
    </row>
    <row r="58" spans="1:215" ht="15.75" hidden="1" x14ac:dyDescent="0.25">
      <c r="A58" s="1044"/>
      <c r="B58" s="753" t="s">
        <v>524</v>
      </c>
      <c r="C58" s="781">
        <f>12-6</f>
        <v>6</v>
      </c>
      <c r="D58" s="737">
        <v>4169</v>
      </c>
      <c r="E58" s="738">
        <f t="shared" si="354"/>
        <v>4169</v>
      </c>
      <c r="F58" s="739">
        <f t="shared" si="355"/>
        <v>25014</v>
      </c>
      <c r="G58" s="740">
        <f t="shared" si="356"/>
        <v>0</v>
      </c>
      <c r="H58" s="741"/>
      <c r="I58" s="742">
        <f t="shared" si="356"/>
        <v>0</v>
      </c>
      <c r="J58" s="741"/>
      <c r="K58" s="742">
        <f t="shared" si="357"/>
        <v>0</v>
      </c>
      <c r="L58" s="741"/>
      <c r="M58" s="742">
        <f t="shared" si="358"/>
        <v>0</v>
      </c>
      <c r="N58" s="741"/>
      <c r="O58" s="742">
        <f t="shared" si="359"/>
        <v>0</v>
      </c>
      <c r="P58" s="741"/>
      <c r="Q58" s="742">
        <f t="shared" si="360"/>
        <v>0</v>
      </c>
      <c r="R58" s="741"/>
      <c r="S58" s="742">
        <f t="shared" si="361"/>
        <v>0</v>
      </c>
      <c r="T58" s="741"/>
      <c r="U58" s="742">
        <f t="shared" si="362"/>
        <v>0</v>
      </c>
      <c r="V58" s="741"/>
      <c r="W58" s="742">
        <f t="shared" si="363"/>
        <v>0</v>
      </c>
      <c r="X58" s="741"/>
      <c r="Y58" s="742">
        <f t="shared" si="364"/>
        <v>0</v>
      </c>
      <c r="Z58" s="741"/>
      <c r="AA58" s="743">
        <f t="shared" si="365"/>
        <v>66660</v>
      </c>
      <c r="AB58" s="744">
        <f t="shared" si="366"/>
        <v>91674</v>
      </c>
      <c r="AC58" s="745">
        <v>12</v>
      </c>
      <c r="AD58" s="746">
        <f t="shared" si="367"/>
        <v>1100088</v>
      </c>
      <c r="AE58" s="747">
        <f>C58*1009.76*12</f>
        <v>72702.720000000001</v>
      </c>
      <c r="AF58" s="782">
        <f t="shared" ref="AF58:AF60" si="458">AD58*0.085</f>
        <v>93507.48</v>
      </c>
      <c r="AG58" s="746">
        <f t="shared" si="368"/>
        <v>1266298.2</v>
      </c>
      <c r="AH58" s="746">
        <f t="shared" si="369"/>
        <v>382422.06</v>
      </c>
      <c r="AI58" s="746">
        <f t="shared" si="370"/>
        <v>1648720.26</v>
      </c>
      <c r="AK58" s="1044"/>
      <c r="AL58" s="753" t="s">
        <v>524</v>
      </c>
      <c r="AM58" s="783">
        <f>6.67-3</f>
        <v>3.67</v>
      </c>
      <c r="AN58" s="737">
        <v>4169</v>
      </c>
      <c r="AO58" s="738">
        <f t="shared" si="371"/>
        <v>4169</v>
      </c>
      <c r="AP58" s="739">
        <f t="shared" si="372"/>
        <v>15300.23</v>
      </c>
      <c r="AQ58" s="740">
        <f t="shared" si="373"/>
        <v>0</v>
      </c>
      <c r="AR58" s="741"/>
      <c r="AS58" s="740">
        <f t="shared" si="373"/>
        <v>0</v>
      </c>
      <c r="AT58" s="741"/>
      <c r="AU58" s="740">
        <f t="shared" si="374"/>
        <v>0</v>
      </c>
      <c r="AV58" s="741"/>
      <c r="AW58" s="740">
        <f t="shared" si="375"/>
        <v>0</v>
      </c>
      <c r="AX58" s="741"/>
      <c r="AY58" s="740">
        <f t="shared" si="376"/>
        <v>0</v>
      </c>
      <c r="AZ58" s="741"/>
      <c r="BA58" s="740">
        <f t="shared" si="377"/>
        <v>0</v>
      </c>
      <c r="BB58" s="741"/>
      <c r="BC58" s="740">
        <f t="shared" si="378"/>
        <v>0</v>
      </c>
      <c r="BD58" s="741"/>
      <c r="BE58" s="740">
        <f t="shared" si="379"/>
        <v>0</v>
      </c>
      <c r="BF58" s="741"/>
      <c r="BG58" s="740">
        <f t="shared" si="380"/>
        <v>0</v>
      </c>
      <c r="BH58" s="741"/>
      <c r="BI58" s="740">
        <f t="shared" si="381"/>
        <v>0</v>
      </c>
      <c r="BJ58" s="741"/>
      <c r="BK58" s="743">
        <f t="shared" si="382"/>
        <v>40773.699999999997</v>
      </c>
      <c r="BL58" s="744">
        <f t="shared" si="383"/>
        <v>56073.93</v>
      </c>
      <c r="BM58" s="745">
        <v>12</v>
      </c>
      <c r="BN58" s="746">
        <f t="shared" si="384"/>
        <v>672887.16</v>
      </c>
      <c r="BO58" s="747">
        <f>AM58*1009.76*12</f>
        <v>44469.83</v>
      </c>
      <c r="BP58" s="782">
        <f t="shared" ref="BP58:BP60" si="459">BN58*0.085</f>
        <v>57195.41</v>
      </c>
      <c r="BQ58" s="746">
        <f t="shared" si="385"/>
        <v>774552.4</v>
      </c>
      <c r="BR58" s="746">
        <f t="shared" si="386"/>
        <v>233914.82</v>
      </c>
      <c r="BS58" s="746">
        <f t="shared" si="387"/>
        <v>1008467.22</v>
      </c>
      <c r="BU58" s="1044"/>
      <c r="BV58" s="753" t="s">
        <v>524</v>
      </c>
      <c r="BW58" s="767">
        <v>20</v>
      </c>
      <c r="BX58" s="737">
        <v>4169</v>
      </c>
      <c r="BY58" s="738">
        <f t="shared" si="388"/>
        <v>4169</v>
      </c>
      <c r="BZ58" s="739">
        <f t="shared" si="389"/>
        <v>83380</v>
      </c>
      <c r="CA58" s="740">
        <f t="shared" si="390"/>
        <v>0</v>
      </c>
      <c r="CB58" s="741"/>
      <c r="CC58" s="740">
        <f t="shared" si="390"/>
        <v>0</v>
      </c>
      <c r="CD58" s="741"/>
      <c r="CE58" s="740">
        <f t="shared" si="391"/>
        <v>0</v>
      </c>
      <c r="CF58" s="741"/>
      <c r="CG58" s="740">
        <f t="shared" si="392"/>
        <v>0</v>
      </c>
      <c r="CH58" s="741"/>
      <c r="CI58" s="740">
        <f t="shared" si="393"/>
        <v>0</v>
      </c>
      <c r="CJ58" s="741"/>
      <c r="CK58" s="740">
        <f t="shared" si="394"/>
        <v>0</v>
      </c>
      <c r="CL58" s="741"/>
      <c r="CM58" s="740">
        <f t="shared" si="395"/>
        <v>0</v>
      </c>
      <c r="CN58" s="741"/>
      <c r="CO58" s="740">
        <f t="shared" si="396"/>
        <v>0</v>
      </c>
      <c r="CP58" s="741"/>
      <c r="CQ58" s="740">
        <f t="shared" si="397"/>
        <v>0</v>
      </c>
      <c r="CR58" s="741"/>
      <c r="CS58" s="740">
        <f t="shared" si="398"/>
        <v>0</v>
      </c>
      <c r="CT58" s="741"/>
      <c r="CU58" s="743">
        <f t="shared" si="399"/>
        <v>222200</v>
      </c>
      <c r="CV58" s="744">
        <f t="shared" si="400"/>
        <v>305580</v>
      </c>
      <c r="CW58" s="745">
        <v>12</v>
      </c>
      <c r="CX58" s="746">
        <f t="shared" si="401"/>
        <v>3666960</v>
      </c>
      <c r="CY58" s="747">
        <f>BW58*1009.76*12</f>
        <v>242342.39999999999</v>
      </c>
      <c r="CZ58" s="782">
        <f t="shared" ref="CZ58:CZ60" si="460">CX58*0.085</f>
        <v>311691.59999999998</v>
      </c>
      <c r="DA58" s="746">
        <f t="shared" si="402"/>
        <v>4220994</v>
      </c>
      <c r="DB58" s="746">
        <f t="shared" si="403"/>
        <v>1274740.19</v>
      </c>
      <c r="DC58" s="746">
        <f t="shared" si="404"/>
        <v>5495734.1900000004</v>
      </c>
      <c r="DD58" s="750"/>
      <c r="DE58" s="1044"/>
      <c r="DF58" s="753" t="s">
        <v>524</v>
      </c>
      <c r="DG58" s="757">
        <v>3</v>
      </c>
      <c r="DH58" s="737">
        <v>4169</v>
      </c>
      <c r="DI58" s="738">
        <f t="shared" si="405"/>
        <v>4169</v>
      </c>
      <c r="DJ58" s="739">
        <f t="shared" si="406"/>
        <v>12507</v>
      </c>
      <c r="DK58" s="740">
        <f t="shared" si="407"/>
        <v>0</v>
      </c>
      <c r="DL58" s="741"/>
      <c r="DM58" s="740">
        <f t="shared" si="407"/>
        <v>0</v>
      </c>
      <c r="DN58" s="741"/>
      <c r="DO58" s="740">
        <f t="shared" si="408"/>
        <v>0</v>
      </c>
      <c r="DP58" s="741"/>
      <c r="DQ58" s="740">
        <f t="shared" si="409"/>
        <v>0</v>
      </c>
      <c r="DR58" s="741"/>
      <c r="DS58" s="740">
        <f t="shared" si="410"/>
        <v>0</v>
      </c>
      <c r="DT58" s="741"/>
      <c r="DU58" s="740">
        <f t="shared" si="411"/>
        <v>0</v>
      </c>
      <c r="DV58" s="741"/>
      <c r="DW58" s="740">
        <f t="shared" si="412"/>
        <v>0</v>
      </c>
      <c r="DX58" s="741"/>
      <c r="DY58" s="740">
        <f t="shared" si="413"/>
        <v>0</v>
      </c>
      <c r="DZ58" s="741"/>
      <c r="EA58" s="740">
        <f t="shared" si="414"/>
        <v>0</v>
      </c>
      <c r="EB58" s="741"/>
      <c r="EC58" s="740">
        <f t="shared" si="415"/>
        <v>0</v>
      </c>
      <c r="ED58" s="741"/>
      <c r="EE58" s="743">
        <f t="shared" si="416"/>
        <v>33330</v>
      </c>
      <c r="EF58" s="744">
        <f t="shared" si="417"/>
        <v>45837</v>
      </c>
      <c r="EG58" s="745">
        <v>12</v>
      </c>
      <c r="EH58" s="746">
        <f t="shared" si="418"/>
        <v>550044</v>
      </c>
      <c r="EI58" s="747">
        <f>DG58*1009.76*12</f>
        <v>36351.360000000001</v>
      </c>
      <c r="EJ58" s="782">
        <f t="shared" ref="EJ58:EJ60" si="461">EH58*0.085</f>
        <v>46753.74</v>
      </c>
      <c r="EK58" s="746">
        <f t="shared" si="419"/>
        <v>633149.1</v>
      </c>
      <c r="EL58" s="746">
        <f t="shared" si="420"/>
        <v>191211.03</v>
      </c>
      <c r="EM58" s="746">
        <f t="shared" si="421"/>
        <v>824360.13</v>
      </c>
      <c r="EO58" s="1044"/>
      <c r="EP58" s="753" t="s">
        <v>524</v>
      </c>
      <c r="EQ58" s="757"/>
      <c r="ER58" s="737">
        <v>4169</v>
      </c>
      <c r="ES58" s="738">
        <f t="shared" si="422"/>
        <v>4169</v>
      </c>
      <c r="ET58" s="739">
        <f t="shared" si="423"/>
        <v>0</v>
      </c>
      <c r="EU58" s="740">
        <f t="shared" si="424"/>
        <v>0</v>
      </c>
      <c r="EV58" s="741"/>
      <c r="EW58" s="740">
        <f t="shared" si="424"/>
        <v>0</v>
      </c>
      <c r="EX58" s="741"/>
      <c r="EY58" s="740">
        <f t="shared" si="425"/>
        <v>0</v>
      </c>
      <c r="EZ58" s="741"/>
      <c r="FA58" s="740">
        <f t="shared" si="426"/>
        <v>0</v>
      </c>
      <c r="FB58" s="741"/>
      <c r="FC58" s="740">
        <f t="shared" si="427"/>
        <v>0</v>
      </c>
      <c r="FD58" s="741"/>
      <c r="FE58" s="740">
        <f t="shared" si="428"/>
        <v>0</v>
      </c>
      <c r="FF58" s="741"/>
      <c r="FG58" s="740">
        <f t="shared" si="429"/>
        <v>0</v>
      </c>
      <c r="FH58" s="741"/>
      <c r="FI58" s="740">
        <f t="shared" si="430"/>
        <v>0</v>
      </c>
      <c r="FJ58" s="741"/>
      <c r="FK58" s="740">
        <f t="shared" si="431"/>
        <v>0</v>
      </c>
      <c r="FL58" s="741"/>
      <c r="FM58" s="740">
        <f t="shared" si="432"/>
        <v>0</v>
      </c>
      <c r="FN58" s="741"/>
      <c r="FO58" s="743">
        <f t="shared" si="433"/>
        <v>0</v>
      </c>
      <c r="FP58" s="744">
        <f t="shared" si="434"/>
        <v>0</v>
      </c>
      <c r="FQ58" s="745">
        <v>12</v>
      </c>
      <c r="FR58" s="746">
        <f t="shared" si="435"/>
        <v>0</v>
      </c>
      <c r="FS58" s="747">
        <f>EQ58*1009.76*12</f>
        <v>0</v>
      </c>
      <c r="FT58" s="782">
        <f t="shared" ref="FT58:FT60" si="462">FR58*0.085</f>
        <v>0</v>
      </c>
      <c r="FU58" s="746">
        <f t="shared" si="436"/>
        <v>0</v>
      </c>
      <c r="FV58" s="746">
        <f t="shared" si="437"/>
        <v>0</v>
      </c>
      <c r="FW58" s="746">
        <f t="shared" si="438"/>
        <v>0</v>
      </c>
      <c r="FY58" s="1044"/>
      <c r="FZ58" s="753" t="s">
        <v>524</v>
      </c>
      <c r="GA58" s="737">
        <f t="shared" si="439"/>
        <v>32.67</v>
      </c>
      <c r="GB58" s="737">
        <v>4169</v>
      </c>
      <c r="GC58" s="738">
        <f t="shared" si="440"/>
        <v>4169</v>
      </c>
      <c r="GD58" s="743">
        <f t="shared" si="441"/>
        <v>136201.23000000001</v>
      </c>
      <c r="GE58" s="743"/>
      <c r="GF58" s="737">
        <f t="shared" si="442"/>
        <v>0</v>
      </c>
      <c r="GG58" s="743"/>
      <c r="GH58" s="737">
        <f t="shared" si="443"/>
        <v>0</v>
      </c>
      <c r="GI58" s="743"/>
      <c r="GJ58" s="737">
        <f t="shared" si="444"/>
        <v>0</v>
      </c>
      <c r="GK58" s="743"/>
      <c r="GL58" s="737">
        <f t="shared" si="445"/>
        <v>0</v>
      </c>
      <c r="GM58" s="743"/>
      <c r="GN58" s="737">
        <f t="shared" si="446"/>
        <v>0</v>
      </c>
      <c r="GO58" s="743"/>
      <c r="GP58" s="737">
        <f t="shared" si="447"/>
        <v>0</v>
      </c>
      <c r="GQ58" s="743"/>
      <c r="GR58" s="737">
        <f t="shared" si="448"/>
        <v>0</v>
      </c>
      <c r="GS58" s="743"/>
      <c r="GT58" s="737">
        <f t="shared" si="449"/>
        <v>0</v>
      </c>
      <c r="GU58" s="743"/>
      <c r="GV58" s="737">
        <f t="shared" si="450"/>
        <v>0</v>
      </c>
      <c r="GW58" s="743"/>
      <c r="GX58" s="737">
        <f t="shared" si="451"/>
        <v>0</v>
      </c>
      <c r="GY58" s="743">
        <f t="shared" si="451"/>
        <v>362963.7</v>
      </c>
      <c r="GZ58" s="744">
        <f t="shared" si="452"/>
        <v>499164.93</v>
      </c>
      <c r="HA58" s="745">
        <v>12</v>
      </c>
      <c r="HB58" s="746">
        <f t="shared" si="453"/>
        <v>5989979.1600000001</v>
      </c>
      <c r="HC58" s="737">
        <f t="shared" si="454"/>
        <v>395866.31</v>
      </c>
      <c r="HD58" s="737">
        <f t="shared" si="454"/>
        <v>509148.23</v>
      </c>
      <c r="HE58" s="746">
        <f t="shared" si="455"/>
        <v>6894993.7000000002</v>
      </c>
      <c r="HF58" s="746">
        <f t="shared" si="456"/>
        <v>2082288.1</v>
      </c>
      <c r="HG58" s="746">
        <f t="shared" si="457"/>
        <v>8977281.8000000007</v>
      </c>
    </row>
    <row r="59" spans="1:215" ht="15.75" hidden="1" x14ac:dyDescent="0.25">
      <c r="A59" s="1044"/>
      <c r="B59" s="753" t="s">
        <v>532</v>
      </c>
      <c r="C59" s="757">
        <v>2.5</v>
      </c>
      <c r="D59" s="737">
        <v>4169</v>
      </c>
      <c r="E59" s="738">
        <f t="shared" si="354"/>
        <v>4169</v>
      </c>
      <c r="F59" s="739">
        <f t="shared" si="355"/>
        <v>10422.5</v>
      </c>
      <c r="G59" s="740">
        <f t="shared" si="356"/>
        <v>0</v>
      </c>
      <c r="H59" s="741"/>
      <c r="I59" s="742">
        <f t="shared" si="356"/>
        <v>0</v>
      </c>
      <c r="J59" s="741"/>
      <c r="K59" s="742">
        <f t="shared" si="357"/>
        <v>0</v>
      </c>
      <c r="L59" s="741"/>
      <c r="M59" s="742">
        <f t="shared" si="358"/>
        <v>0</v>
      </c>
      <c r="N59" s="741"/>
      <c r="O59" s="742">
        <f t="shared" si="359"/>
        <v>0</v>
      </c>
      <c r="P59" s="741"/>
      <c r="Q59" s="742">
        <f t="shared" si="360"/>
        <v>0</v>
      </c>
      <c r="R59" s="741"/>
      <c r="S59" s="742">
        <f t="shared" si="361"/>
        <v>0</v>
      </c>
      <c r="T59" s="741"/>
      <c r="U59" s="742">
        <f t="shared" si="362"/>
        <v>0</v>
      </c>
      <c r="V59" s="741"/>
      <c r="W59" s="742">
        <f t="shared" si="363"/>
        <v>0</v>
      </c>
      <c r="X59" s="741"/>
      <c r="Y59" s="742">
        <f t="shared" si="364"/>
        <v>0</v>
      </c>
      <c r="Z59" s="741"/>
      <c r="AA59" s="743">
        <f t="shared" si="365"/>
        <v>27775</v>
      </c>
      <c r="AB59" s="744">
        <f t="shared" si="366"/>
        <v>38197.5</v>
      </c>
      <c r="AC59" s="745">
        <v>12</v>
      </c>
      <c r="AD59" s="746">
        <f t="shared" si="367"/>
        <v>458370</v>
      </c>
      <c r="AE59" s="747"/>
      <c r="AF59" s="782">
        <f t="shared" si="458"/>
        <v>38961.449999999997</v>
      </c>
      <c r="AG59" s="746">
        <f t="shared" si="368"/>
        <v>497331.45</v>
      </c>
      <c r="AH59" s="746">
        <f t="shared" si="369"/>
        <v>150194.1</v>
      </c>
      <c r="AI59" s="746">
        <f t="shared" si="370"/>
        <v>647525.55000000005</v>
      </c>
      <c r="AK59" s="1044"/>
      <c r="AL59" s="753" t="s">
        <v>532</v>
      </c>
      <c r="AM59" s="748">
        <v>0.5</v>
      </c>
      <c r="AN59" s="737">
        <v>4169</v>
      </c>
      <c r="AO59" s="738">
        <f t="shared" si="371"/>
        <v>4169</v>
      </c>
      <c r="AP59" s="739">
        <f t="shared" si="372"/>
        <v>2084.5</v>
      </c>
      <c r="AQ59" s="740">
        <f t="shared" si="373"/>
        <v>0</v>
      </c>
      <c r="AR59" s="741"/>
      <c r="AS59" s="740">
        <f t="shared" si="373"/>
        <v>0</v>
      </c>
      <c r="AT59" s="741"/>
      <c r="AU59" s="740">
        <f t="shared" si="374"/>
        <v>0</v>
      </c>
      <c r="AV59" s="741"/>
      <c r="AW59" s="740">
        <f t="shared" si="375"/>
        <v>0</v>
      </c>
      <c r="AX59" s="741"/>
      <c r="AY59" s="740">
        <f t="shared" si="376"/>
        <v>0</v>
      </c>
      <c r="AZ59" s="741"/>
      <c r="BA59" s="740">
        <f t="shared" si="377"/>
        <v>0</v>
      </c>
      <c r="BB59" s="741"/>
      <c r="BC59" s="740">
        <f t="shared" si="378"/>
        <v>0</v>
      </c>
      <c r="BD59" s="741"/>
      <c r="BE59" s="740">
        <f t="shared" si="379"/>
        <v>0</v>
      </c>
      <c r="BF59" s="741"/>
      <c r="BG59" s="740">
        <f t="shared" si="380"/>
        <v>0</v>
      </c>
      <c r="BH59" s="741"/>
      <c r="BI59" s="740">
        <f t="shared" si="381"/>
        <v>0</v>
      </c>
      <c r="BJ59" s="741"/>
      <c r="BK59" s="743">
        <f t="shared" si="382"/>
        <v>5555</v>
      </c>
      <c r="BL59" s="744">
        <f t="shared" si="383"/>
        <v>7639.5</v>
      </c>
      <c r="BM59" s="745">
        <v>12</v>
      </c>
      <c r="BN59" s="746">
        <f t="shared" si="384"/>
        <v>91674</v>
      </c>
      <c r="BO59" s="747"/>
      <c r="BP59" s="782">
        <f t="shared" si="459"/>
        <v>7792.29</v>
      </c>
      <c r="BQ59" s="746">
        <f t="shared" si="385"/>
        <v>99466.29</v>
      </c>
      <c r="BR59" s="746">
        <f t="shared" si="386"/>
        <v>30038.82</v>
      </c>
      <c r="BS59" s="746">
        <f t="shared" si="387"/>
        <v>129505.11</v>
      </c>
      <c r="BU59" s="1044"/>
      <c r="BV59" s="753" t="s">
        <v>532</v>
      </c>
      <c r="BW59" s="767">
        <v>1</v>
      </c>
      <c r="BX59" s="737">
        <v>4169</v>
      </c>
      <c r="BY59" s="738">
        <f t="shared" si="388"/>
        <v>4169</v>
      </c>
      <c r="BZ59" s="739">
        <f t="shared" si="389"/>
        <v>4169</v>
      </c>
      <c r="CA59" s="740">
        <f t="shared" si="390"/>
        <v>0</v>
      </c>
      <c r="CB59" s="741"/>
      <c r="CC59" s="740">
        <f t="shared" si="390"/>
        <v>0</v>
      </c>
      <c r="CD59" s="741"/>
      <c r="CE59" s="740">
        <f t="shared" si="391"/>
        <v>0</v>
      </c>
      <c r="CF59" s="741"/>
      <c r="CG59" s="740">
        <f t="shared" si="392"/>
        <v>0</v>
      </c>
      <c r="CH59" s="741"/>
      <c r="CI59" s="740">
        <f t="shared" si="393"/>
        <v>0</v>
      </c>
      <c r="CJ59" s="741"/>
      <c r="CK59" s="740">
        <f t="shared" si="394"/>
        <v>0</v>
      </c>
      <c r="CL59" s="741"/>
      <c r="CM59" s="740">
        <f t="shared" si="395"/>
        <v>0</v>
      </c>
      <c r="CN59" s="741"/>
      <c r="CO59" s="740">
        <f t="shared" si="396"/>
        <v>0</v>
      </c>
      <c r="CP59" s="741"/>
      <c r="CQ59" s="740">
        <f t="shared" si="397"/>
        <v>0</v>
      </c>
      <c r="CR59" s="741"/>
      <c r="CS59" s="740">
        <f t="shared" si="398"/>
        <v>0</v>
      </c>
      <c r="CT59" s="741"/>
      <c r="CU59" s="743">
        <f t="shared" si="399"/>
        <v>11110</v>
      </c>
      <c r="CV59" s="744">
        <f t="shared" si="400"/>
        <v>15279</v>
      </c>
      <c r="CW59" s="745">
        <v>12</v>
      </c>
      <c r="CX59" s="746">
        <f t="shared" si="401"/>
        <v>183348</v>
      </c>
      <c r="CY59" s="747"/>
      <c r="CZ59" s="782">
        <f t="shared" si="460"/>
        <v>15584.58</v>
      </c>
      <c r="DA59" s="746">
        <f t="shared" si="402"/>
        <v>198932.58</v>
      </c>
      <c r="DB59" s="746">
        <f t="shared" si="403"/>
        <v>60077.64</v>
      </c>
      <c r="DC59" s="746">
        <f t="shared" si="404"/>
        <v>259010.22</v>
      </c>
      <c r="DD59" s="750"/>
      <c r="DE59" s="1044"/>
      <c r="DF59" s="753" t="s">
        <v>532</v>
      </c>
      <c r="DG59" s="757">
        <v>1</v>
      </c>
      <c r="DH59" s="737">
        <v>4169</v>
      </c>
      <c r="DI59" s="738">
        <f t="shared" si="405"/>
        <v>4169</v>
      </c>
      <c r="DJ59" s="739">
        <f t="shared" si="406"/>
        <v>4169</v>
      </c>
      <c r="DK59" s="740">
        <f t="shared" si="407"/>
        <v>0</v>
      </c>
      <c r="DL59" s="741"/>
      <c r="DM59" s="740">
        <f t="shared" si="407"/>
        <v>0</v>
      </c>
      <c r="DN59" s="741"/>
      <c r="DO59" s="740">
        <f t="shared" si="408"/>
        <v>0</v>
      </c>
      <c r="DP59" s="741"/>
      <c r="DQ59" s="740">
        <f t="shared" si="409"/>
        <v>0</v>
      </c>
      <c r="DR59" s="741"/>
      <c r="DS59" s="740">
        <f t="shared" si="410"/>
        <v>0</v>
      </c>
      <c r="DT59" s="741"/>
      <c r="DU59" s="740">
        <f t="shared" si="411"/>
        <v>0</v>
      </c>
      <c r="DV59" s="741"/>
      <c r="DW59" s="740">
        <f t="shared" si="412"/>
        <v>0</v>
      </c>
      <c r="DX59" s="741"/>
      <c r="DY59" s="740">
        <f t="shared" si="413"/>
        <v>0</v>
      </c>
      <c r="DZ59" s="741"/>
      <c r="EA59" s="740">
        <f t="shared" si="414"/>
        <v>0</v>
      </c>
      <c r="EB59" s="741"/>
      <c r="EC59" s="740">
        <f t="shared" si="415"/>
        <v>0</v>
      </c>
      <c r="ED59" s="741"/>
      <c r="EE59" s="743">
        <f t="shared" si="416"/>
        <v>11110</v>
      </c>
      <c r="EF59" s="744">
        <f t="shared" si="417"/>
        <v>15279</v>
      </c>
      <c r="EG59" s="745">
        <v>12</v>
      </c>
      <c r="EH59" s="746">
        <f t="shared" si="418"/>
        <v>183348</v>
      </c>
      <c r="EI59" s="747"/>
      <c r="EJ59" s="782">
        <f t="shared" si="461"/>
        <v>15584.58</v>
      </c>
      <c r="EK59" s="746">
        <f t="shared" si="419"/>
        <v>198932.58</v>
      </c>
      <c r="EL59" s="746">
        <f t="shared" si="420"/>
        <v>60077.64</v>
      </c>
      <c r="EM59" s="746">
        <f t="shared" si="421"/>
        <v>259010.22</v>
      </c>
      <c r="EO59" s="1044"/>
      <c r="EP59" s="753" t="s">
        <v>532</v>
      </c>
      <c r="EQ59" s="757"/>
      <c r="ER59" s="737">
        <v>4169</v>
      </c>
      <c r="ES59" s="738">
        <f t="shared" si="422"/>
        <v>4169</v>
      </c>
      <c r="ET59" s="739">
        <f t="shared" si="423"/>
        <v>0</v>
      </c>
      <c r="EU59" s="740">
        <f t="shared" si="424"/>
        <v>0</v>
      </c>
      <c r="EV59" s="741"/>
      <c r="EW59" s="740">
        <f t="shared" si="424"/>
        <v>0</v>
      </c>
      <c r="EX59" s="741"/>
      <c r="EY59" s="740">
        <f t="shared" si="425"/>
        <v>0</v>
      </c>
      <c r="EZ59" s="741"/>
      <c r="FA59" s="740">
        <f t="shared" si="426"/>
        <v>0</v>
      </c>
      <c r="FB59" s="741"/>
      <c r="FC59" s="740">
        <f t="shared" si="427"/>
        <v>0</v>
      </c>
      <c r="FD59" s="741"/>
      <c r="FE59" s="740">
        <f t="shared" si="428"/>
        <v>0</v>
      </c>
      <c r="FF59" s="741"/>
      <c r="FG59" s="740">
        <f t="shared" si="429"/>
        <v>0</v>
      </c>
      <c r="FH59" s="741"/>
      <c r="FI59" s="740">
        <f t="shared" si="430"/>
        <v>0</v>
      </c>
      <c r="FJ59" s="741"/>
      <c r="FK59" s="740">
        <f t="shared" si="431"/>
        <v>0</v>
      </c>
      <c r="FL59" s="741"/>
      <c r="FM59" s="740">
        <f t="shared" si="432"/>
        <v>0</v>
      </c>
      <c r="FN59" s="741"/>
      <c r="FO59" s="743">
        <f t="shared" si="433"/>
        <v>0</v>
      </c>
      <c r="FP59" s="744">
        <f t="shared" si="434"/>
        <v>0</v>
      </c>
      <c r="FQ59" s="745">
        <v>12</v>
      </c>
      <c r="FR59" s="746">
        <f t="shared" si="435"/>
        <v>0</v>
      </c>
      <c r="FS59" s="747"/>
      <c r="FT59" s="782">
        <f t="shared" si="462"/>
        <v>0</v>
      </c>
      <c r="FU59" s="746">
        <f t="shared" si="436"/>
        <v>0</v>
      </c>
      <c r="FV59" s="746">
        <f t="shared" si="437"/>
        <v>0</v>
      </c>
      <c r="FW59" s="746">
        <f t="shared" si="438"/>
        <v>0</v>
      </c>
      <c r="FY59" s="1044"/>
      <c r="FZ59" s="753" t="s">
        <v>532</v>
      </c>
      <c r="GA59" s="737">
        <f t="shared" si="439"/>
        <v>5</v>
      </c>
      <c r="GB59" s="737">
        <v>4169</v>
      </c>
      <c r="GC59" s="738">
        <f t="shared" si="440"/>
        <v>4169</v>
      </c>
      <c r="GD59" s="743">
        <f t="shared" si="441"/>
        <v>20845</v>
      </c>
      <c r="GE59" s="743"/>
      <c r="GF59" s="737">
        <f t="shared" si="442"/>
        <v>0</v>
      </c>
      <c r="GG59" s="743"/>
      <c r="GH59" s="737">
        <f t="shared" si="443"/>
        <v>0</v>
      </c>
      <c r="GI59" s="743"/>
      <c r="GJ59" s="737">
        <f t="shared" si="444"/>
        <v>0</v>
      </c>
      <c r="GK59" s="743"/>
      <c r="GL59" s="737">
        <f t="shared" si="445"/>
        <v>0</v>
      </c>
      <c r="GM59" s="743"/>
      <c r="GN59" s="737">
        <f t="shared" si="446"/>
        <v>0</v>
      </c>
      <c r="GO59" s="743"/>
      <c r="GP59" s="737">
        <f t="shared" si="447"/>
        <v>0</v>
      </c>
      <c r="GQ59" s="743"/>
      <c r="GR59" s="737">
        <f t="shared" si="448"/>
        <v>0</v>
      </c>
      <c r="GS59" s="743"/>
      <c r="GT59" s="737">
        <f t="shared" si="449"/>
        <v>0</v>
      </c>
      <c r="GU59" s="743"/>
      <c r="GV59" s="737">
        <f t="shared" si="450"/>
        <v>0</v>
      </c>
      <c r="GW59" s="743"/>
      <c r="GX59" s="737">
        <f t="shared" si="451"/>
        <v>0</v>
      </c>
      <c r="GY59" s="743">
        <f t="shared" si="451"/>
        <v>55550</v>
      </c>
      <c r="GZ59" s="744">
        <f t="shared" si="452"/>
        <v>76395</v>
      </c>
      <c r="HA59" s="745">
        <v>12</v>
      </c>
      <c r="HB59" s="746">
        <f t="shared" si="453"/>
        <v>916740</v>
      </c>
      <c r="HC59" s="737">
        <f t="shared" si="454"/>
        <v>0</v>
      </c>
      <c r="HD59" s="737">
        <f t="shared" si="454"/>
        <v>77922.899999999994</v>
      </c>
      <c r="HE59" s="746">
        <f t="shared" si="455"/>
        <v>994662.9</v>
      </c>
      <c r="HF59" s="746">
        <f t="shared" si="456"/>
        <v>300388.2</v>
      </c>
      <c r="HG59" s="746">
        <f t="shared" si="457"/>
        <v>1295051.1000000001</v>
      </c>
    </row>
    <row r="60" spans="1:215" ht="25.5" hidden="1" x14ac:dyDescent="0.25">
      <c r="A60" s="1044"/>
      <c r="B60" s="753" t="s">
        <v>525</v>
      </c>
      <c r="C60" s="757">
        <v>15.5</v>
      </c>
      <c r="D60" s="737">
        <v>4169</v>
      </c>
      <c r="E60" s="738">
        <f t="shared" si="354"/>
        <v>4169</v>
      </c>
      <c r="F60" s="739">
        <f t="shared" si="355"/>
        <v>64619.5</v>
      </c>
      <c r="G60" s="740">
        <f t="shared" si="356"/>
        <v>0</v>
      </c>
      <c r="H60" s="741"/>
      <c r="I60" s="742">
        <f t="shared" si="356"/>
        <v>0</v>
      </c>
      <c r="J60" s="741"/>
      <c r="K60" s="742">
        <f t="shared" si="357"/>
        <v>0</v>
      </c>
      <c r="L60" s="741"/>
      <c r="M60" s="742">
        <f t="shared" si="358"/>
        <v>0</v>
      </c>
      <c r="N60" s="741"/>
      <c r="O60" s="742">
        <f t="shared" si="359"/>
        <v>0</v>
      </c>
      <c r="P60" s="741"/>
      <c r="Q60" s="742">
        <f t="shared" si="360"/>
        <v>0</v>
      </c>
      <c r="R60" s="741"/>
      <c r="S60" s="742">
        <f t="shared" si="361"/>
        <v>0</v>
      </c>
      <c r="T60" s="741"/>
      <c r="U60" s="742">
        <f t="shared" si="362"/>
        <v>0</v>
      </c>
      <c r="V60" s="741"/>
      <c r="W60" s="742">
        <f t="shared" si="363"/>
        <v>0</v>
      </c>
      <c r="X60" s="741"/>
      <c r="Y60" s="742">
        <f t="shared" si="364"/>
        <v>0</v>
      </c>
      <c r="Z60" s="741"/>
      <c r="AA60" s="743">
        <f t="shared" si="365"/>
        <v>172205</v>
      </c>
      <c r="AB60" s="744">
        <f t="shared" si="366"/>
        <v>236824.5</v>
      </c>
      <c r="AC60" s="745">
        <v>12</v>
      </c>
      <c r="AD60" s="746">
        <f t="shared" si="367"/>
        <v>2841894</v>
      </c>
      <c r="AE60" s="747"/>
      <c r="AF60" s="782">
        <f t="shared" si="458"/>
        <v>241560.99</v>
      </c>
      <c r="AG60" s="746">
        <f t="shared" si="368"/>
        <v>3083454.99</v>
      </c>
      <c r="AH60" s="746">
        <f t="shared" si="369"/>
        <v>931203.41</v>
      </c>
      <c r="AI60" s="746">
        <f t="shared" si="370"/>
        <v>4014658.4</v>
      </c>
      <c r="AK60" s="1044"/>
      <c r="AL60" s="753" t="s">
        <v>525</v>
      </c>
      <c r="AM60" s="748">
        <v>4.75</v>
      </c>
      <c r="AN60" s="737">
        <v>4169</v>
      </c>
      <c r="AO60" s="738">
        <f t="shared" si="371"/>
        <v>4169</v>
      </c>
      <c r="AP60" s="739">
        <f t="shared" si="372"/>
        <v>19802.75</v>
      </c>
      <c r="AQ60" s="740">
        <f t="shared" si="373"/>
        <v>0</v>
      </c>
      <c r="AR60" s="741"/>
      <c r="AS60" s="740">
        <f t="shared" si="373"/>
        <v>0</v>
      </c>
      <c r="AT60" s="741"/>
      <c r="AU60" s="740">
        <f t="shared" si="374"/>
        <v>0</v>
      </c>
      <c r="AV60" s="741"/>
      <c r="AW60" s="740">
        <f t="shared" si="375"/>
        <v>0</v>
      </c>
      <c r="AX60" s="741"/>
      <c r="AY60" s="740">
        <f t="shared" si="376"/>
        <v>0</v>
      </c>
      <c r="AZ60" s="741"/>
      <c r="BA60" s="740">
        <f t="shared" si="377"/>
        <v>0</v>
      </c>
      <c r="BB60" s="741"/>
      <c r="BC60" s="740">
        <f t="shared" si="378"/>
        <v>0</v>
      </c>
      <c r="BD60" s="741"/>
      <c r="BE60" s="740">
        <f t="shared" si="379"/>
        <v>0</v>
      </c>
      <c r="BF60" s="741"/>
      <c r="BG60" s="740">
        <f t="shared" si="380"/>
        <v>0</v>
      </c>
      <c r="BH60" s="741"/>
      <c r="BI60" s="740">
        <f t="shared" si="381"/>
        <v>0</v>
      </c>
      <c r="BJ60" s="741"/>
      <c r="BK60" s="743">
        <f t="shared" si="382"/>
        <v>52772.5</v>
      </c>
      <c r="BL60" s="744">
        <f t="shared" si="383"/>
        <v>72575.25</v>
      </c>
      <c r="BM60" s="745">
        <v>12</v>
      </c>
      <c r="BN60" s="746">
        <f t="shared" si="384"/>
        <v>870903</v>
      </c>
      <c r="BO60" s="747"/>
      <c r="BP60" s="782">
        <f t="shared" si="459"/>
        <v>74026.759999999995</v>
      </c>
      <c r="BQ60" s="746">
        <f t="shared" si="385"/>
        <v>944929.76</v>
      </c>
      <c r="BR60" s="746">
        <f t="shared" si="386"/>
        <v>285368.78999999998</v>
      </c>
      <c r="BS60" s="746">
        <f t="shared" si="387"/>
        <v>1230298.55</v>
      </c>
      <c r="BU60" s="1044"/>
      <c r="BV60" s="753" t="s">
        <v>525</v>
      </c>
      <c r="BW60" s="767">
        <v>6.75</v>
      </c>
      <c r="BX60" s="737">
        <v>4169</v>
      </c>
      <c r="BY60" s="738">
        <f t="shared" si="388"/>
        <v>4169</v>
      </c>
      <c r="BZ60" s="739">
        <f t="shared" si="389"/>
        <v>28140.75</v>
      </c>
      <c r="CA60" s="740">
        <f t="shared" si="390"/>
        <v>0</v>
      </c>
      <c r="CB60" s="741"/>
      <c r="CC60" s="740">
        <f t="shared" si="390"/>
        <v>0</v>
      </c>
      <c r="CD60" s="741"/>
      <c r="CE60" s="740">
        <f t="shared" si="391"/>
        <v>0</v>
      </c>
      <c r="CF60" s="741"/>
      <c r="CG60" s="740">
        <f t="shared" si="392"/>
        <v>0</v>
      </c>
      <c r="CH60" s="741"/>
      <c r="CI60" s="740">
        <f t="shared" si="393"/>
        <v>0</v>
      </c>
      <c r="CJ60" s="741"/>
      <c r="CK60" s="740">
        <f t="shared" si="394"/>
        <v>0</v>
      </c>
      <c r="CL60" s="741"/>
      <c r="CM60" s="740">
        <f t="shared" si="395"/>
        <v>0</v>
      </c>
      <c r="CN60" s="741"/>
      <c r="CO60" s="740">
        <f t="shared" si="396"/>
        <v>0</v>
      </c>
      <c r="CP60" s="741"/>
      <c r="CQ60" s="740">
        <f t="shared" si="397"/>
        <v>0</v>
      </c>
      <c r="CR60" s="741"/>
      <c r="CS60" s="740">
        <f t="shared" si="398"/>
        <v>0</v>
      </c>
      <c r="CT60" s="741"/>
      <c r="CU60" s="743">
        <f t="shared" si="399"/>
        <v>74992.5</v>
      </c>
      <c r="CV60" s="744">
        <f t="shared" si="400"/>
        <v>103133.25</v>
      </c>
      <c r="CW60" s="745">
        <v>12</v>
      </c>
      <c r="CX60" s="746">
        <f t="shared" si="401"/>
        <v>1237599</v>
      </c>
      <c r="CY60" s="747"/>
      <c r="CZ60" s="782">
        <f t="shared" si="460"/>
        <v>105195.92</v>
      </c>
      <c r="DA60" s="746">
        <f t="shared" si="402"/>
        <v>1342794.92</v>
      </c>
      <c r="DB60" s="746">
        <f t="shared" si="403"/>
        <v>405524.07</v>
      </c>
      <c r="DC60" s="746">
        <f t="shared" si="404"/>
        <v>1748318.99</v>
      </c>
      <c r="DD60" s="750"/>
      <c r="DE60" s="1044"/>
      <c r="DF60" s="753" t="s">
        <v>525</v>
      </c>
      <c r="DG60" s="757">
        <v>1</v>
      </c>
      <c r="DH60" s="737">
        <v>4169</v>
      </c>
      <c r="DI60" s="738">
        <f t="shared" si="405"/>
        <v>4169</v>
      </c>
      <c r="DJ60" s="739">
        <f t="shared" si="406"/>
        <v>4169</v>
      </c>
      <c r="DK60" s="740">
        <f t="shared" si="407"/>
        <v>0</v>
      </c>
      <c r="DL60" s="741"/>
      <c r="DM60" s="740">
        <f t="shared" si="407"/>
        <v>0</v>
      </c>
      <c r="DN60" s="741"/>
      <c r="DO60" s="740">
        <f t="shared" si="408"/>
        <v>0</v>
      </c>
      <c r="DP60" s="741"/>
      <c r="DQ60" s="740">
        <f t="shared" si="409"/>
        <v>0</v>
      </c>
      <c r="DR60" s="741"/>
      <c r="DS60" s="740">
        <f t="shared" si="410"/>
        <v>0</v>
      </c>
      <c r="DT60" s="741"/>
      <c r="DU60" s="740">
        <f t="shared" si="411"/>
        <v>0</v>
      </c>
      <c r="DV60" s="741"/>
      <c r="DW60" s="740">
        <f t="shared" si="412"/>
        <v>0</v>
      </c>
      <c r="DX60" s="741"/>
      <c r="DY60" s="740">
        <f t="shared" si="413"/>
        <v>0</v>
      </c>
      <c r="DZ60" s="741"/>
      <c r="EA60" s="740">
        <f t="shared" si="414"/>
        <v>0</v>
      </c>
      <c r="EB60" s="741"/>
      <c r="EC60" s="740">
        <f t="shared" si="415"/>
        <v>0</v>
      </c>
      <c r="ED60" s="741"/>
      <c r="EE60" s="743">
        <f t="shared" si="416"/>
        <v>11110</v>
      </c>
      <c r="EF60" s="744">
        <f t="shared" si="417"/>
        <v>15279</v>
      </c>
      <c r="EG60" s="745">
        <v>12</v>
      </c>
      <c r="EH60" s="746">
        <f t="shared" si="418"/>
        <v>183348</v>
      </c>
      <c r="EI60" s="747"/>
      <c r="EJ60" s="782">
        <f t="shared" si="461"/>
        <v>15584.58</v>
      </c>
      <c r="EK60" s="746">
        <f t="shared" si="419"/>
        <v>198932.58</v>
      </c>
      <c r="EL60" s="746">
        <f t="shared" si="420"/>
        <v>60077.64</v>
      </c>
      <c r="EM60" s="746">
        <f t="shared" si="421"/>
        <v>259010.22</v>
      </c>
      <c r="EO60" s="1044"/>
      <c r="EP60" s="752" t="s">
        <v>525</v>
      </c>
      <c r="EQ60" s="737">
        <v>1</v>
      </c>
      <c r="ER60" s="737">
        <v>4169</v>
      </c>
      <c r="ES60" s="738">
        <f t="shared" si="422"/>
        <v>4169</v>
      </c>
      <c r="ET60" s="739">
        <f t="shared" si="423"/>
        <v>4169</v>
      </c>
      <c r="EU60" s="740">
        <f t="shared" si="424"/>
        <v>0</v>
      </c>
      <c r="EV60" s="741"/>
      <c r="EW60" s="740">
        <f t="shared" si="424"/>
        <v>0</v>
      </c>
      <c r="EX60" s="741"/>
      <c r="EY60" s="740">
        <f t="shared" si="425"/>
        <v>0</v>
      </c>
      <c r="EZ60" s="741"/>
      <c r="FA60" s="740">
        <f t="shared" si="426"/>
        <v>0</v>
      </c>
      <c r="FB60" s="741"/>
      <c r="FC60" s="740">
        <f t="shared" si="427"/>
        <v>0</v>
      </c>
      <c r="FD60" s="741"/>
      <c r="FE60" s="740">
        <f t="shared" si="428"/>
        <v>0</v>
      </c>
      <c r="FF60" s="741"/>
      <c r="FG60" s="740">
        <f t="shared" si="429"/>
        <v>0</v>
      </c>
      <c r="FH60" s="741"/>
      <c r="FI60" s="740">
        <f t="shared" si="430"/>
        <v>0</v>
      </c>
      <c r="FJ60" s="741"/>
      <c r="FK60" s="740">
        <f t="shared" si="431"/>
        <v>0</v>
      </c>
      <c r="FL60" s="741"/>
      <c r="FM60" s="740">
        <f t="shared" si="432"/>
        <v>0</v>
      </c>
      <c r="FN60" s="741"/>
      <c r="FO60" s="743">
        <f t="shared" si="433"/>
        <v>11110</v>
      </c>
      <c r="FP60" s="744">
        <f t="shared" si="434"/>
        <v>15279</v>
      </c>
      <c r="FQ60" s="745">
        <v>12</v>
      </c>
      <c r="FR60" s="746">
        <f t="shared" si="435"/>
        <v>183348</v>
      </c>
      <c r="FS60" s="747"/>
      <c r="FT60" s="782">
        <f t="shared" si="462"/>
        <v>15584.58</v>
      </c>
      <c r="FU60" s="746">
        <f t="shared" si="436"/>
        <v>198932.58</v>
      </c>
      <c r="FV60" s="746">
        <f t="shared" si="437"/>
        <v>60077.64</v>
      </c>
      <c r="FW60" s="746">
        <f t="shared" si="438"/>
        <v>259010.22</v>
      </c>
      <c r="FY60" s="1044"/>
      <c r="FZ60" s="752" t="s">
        <v>525</v>
      </c>
      <c r="GA60" s="737">
        <f t="shared" si="439"/>
        <v>29</v>
      </c>
      <c r="GB60" s="737">
        <v>4169</v>
      </c>
      <c r="GC60" s="738">
        <f t="shared" si="440"/>
        <v>4169</v>
      </c>
      <c r="GD60" s="743">
        <f t="shared" si="441"/>
        <v>120901</v>
      </c>
      <c r="GE60" s="743"/>
      <c r="GF60" s="737">
        <f t="shared" si="442"/>
        <v>0</v>
      </c>
      <c r="GG60" s="743"/>
      <c r="GH60" s="737">
        <f t="shared" si="443"/>
        <v>0</v>
      </c>
      <c r="GI60" s="743"/>
      <c r="GJ60" s="737">
        <f t="shared" si="444"/>
        <v>0</v>
      </c>
      <c r="GK60" s="743"/>
      <c r="GL60" s="737">
        <f t="shared" si="445"/>
        <v>0</v>
      </c>
      <c r="GM60" s="743"/>
      <c r="GN60" s="737">
        <f t="shared" si="446"/>
        <v>0</v>
      </c>
      <c r="GO60" s="743"/>
      <c r="GP60" s="737">
        <f t="shared" si="447"/>
        <v>0</v>
      </c>
      <c r="GQ60" s="743"/>
      <c r="GR60" s="737">
        <f t="shared" si="448"/>
        <v>0</v>
      </c>
      <c r="GS60" s="743"/>
      <c r="GT60" s="737">
        <f t="shared" si="449"/>
        <v>0</v>
      </c>
      <c r="GU60" s="743"/>
      <c r="GV60" s="737">
        <f t="shared" si="450"/>
        <v>0</v>
      </c>
      <c r="GW60" s="743"/>
      <c r="GX60" s="737">
        <f t="shared" si="451"/>
        <v>0</v>
      </c>
      <c r="GY60" s="743">
        <f t="shared" si="451"/>
        <v>322190</v>
      </c>
      <c r="GZ60" s="744">
        <f t="shared" si="452"/>
        <v>443091</v>
      </c>
      <c r="HA60" s="745">
        <v>12</v>
      </c>
      <c r="HB60" s="746">
        <f t="shared" si="453"/>
        <v>5317092</v>
      </c>
      <c r="HC60" s="737">
        <f t="shared" si="454"/>
        <v>0</v>
      </c>
      <c r="HD60" s="737">
        <f t="shared" si="454"/>
        <v>451952.83</v>
      </c>
      <c r="HE60" s="746">
        <f t="shared" si="455"/>
        <v>5769044.8300000001</v>
      </c>
      <c r="HF60" s="746">
        <f t="shared" si="456"/>
        <v>1742251.54</v>
      </c>
      <c r="HG60" s="746">
        <f t="shared" si="457"/>
        <v>7511296.3700000001</v>
      </c>
    </row>
    <row r="61" spans="1:215" ht="15.75" hidden="1" x14ac:dyDescent="0.25">
      <c r="A61" s="1044"/>
      <c r="B61" s="755" t="s">
        <v>46</v>
      </c>
      <c r="C61" s="757">
        <v>1.5</v>
      </c>
      <c r="D61" s="737">
        <v>4169</v>
      </c>
      <c r="E61" s="738">
        <f t="shared" si="354"/>
        <v>4169</v>
      </c>
      <c r="F61" s="739">
        <f t="shared" si="355"/>
        <v>6253.5</v>
      </c>
      <c r="G61" s="740">
        <f t="shared" si="356"/>
        <v>0</v>
      </c>
      <c r="H61" s="741"/>
      <c r="I61" s="742">
        <f t="shared" si="356"/>
        <v>0</v>
      </c>
      <c r="J61" s="741"/>
      <c r="K61" s="742">
        <f t="shared" si="357"/>
        <v>0</v>
      </c>
      <c r="L61" s="741"/>
      <c r="M61" s="742">
        <f t="shared" si="358"/>
        <v>0</v>
      </c>
      <c r="N61" s="741"/>
      <c r="O61" s="742">
        <f t="shared" si="359"/>
        <v>0</v>
      </c>
      <c r="P61" s="741"/>
      <c r="Q61" s="742">
        <f t="shared" si="360"/>
        <v>0</v>
      </c>
      <c r="R61" s="741"/>
      <c r="S61" s="742">
        <f t="shared" si="361"/>
        <v>0</v>
      </c>
      <c r="T61" s="741"/>
      <c r="U61" s="742">
        <f t="shared" si="362"/>
        <v>0</v>
      </c>
      <c r="V61" s="741"/>
      <c r="W61" s="742">
        <f t="shared" si="363"/>
        <v>0</v>
      </c>
      <c r="X61" s="741"/>
      <c r="Y61" s="742">
        <f t="shared" si="364"/>
        <v>0</v>
      </c>
      <c r="Z61" s="741"/>
      <c r="AA61" s="743">
        <f t="shared" si="365"/>
        <v>16665</v>
      </c>
      <c r="AB61" s="744">
        <f t="shared" si="366"/>
        <v>22918.5</v>
      </c>
      <c r="AC61" s="745">
        <v>12</v>
      </c>
      <c r="AD61" s="746">
        <f t="shared" si="367"/>
        <v>275022</v>
      </c>
      <c r="AE61" s="747"/>
      <c r="AF61" s="741"/>
      <c r="AG61" s="746">
        <f t="shared" si="368"/>
        <v>275022</v>
      </c>
      <c r="AH61" s="746">
        <f t="shared" si="369"/>
        <v>83056.639999999999</v>
      </c>
      <c r="AI61" s="746">
        <f t="shared" si="370"/>
        <v>358078.64</v>
      </c>
      <c r="AK61" s="1044"/>
      <c r="AL61" s="755" t="s">
        <v>46</v>
      </c>
      <c r="AM61" s="748">
        <v>1</v>
      </c>
      <c r="AN61" s="737">
        <v>4169</v>
      </c>
      <c r="AO61" s="738">
        <f t="shared" si="371"/>
        <v>4169</v>
      </c>
      <c r="AP61" s="739">
        <f t="shared" si="372"/>
        <v>4169</v>
      </c>
      <c r="AQ61" s="740">
        <f t="shared" si="373"/>
        <v>0</v>
      </c>
      <c r="AR61" s="741"/>
      <c r="AS61" s="740">
        <f t="shared" si="373"/>
        <v>0</v>
      </c>
      <c r="AT61" s="741"/>
      <c r="AU61" s="740">
        <f t="shared" si="374"/>
        <v>0</v>
      </c>
      <c r="AV61" s="741"/>
      <c r="AW61" s="740">
        <f t="shared" si="375"/>
        <v>0</v>
      </c>
      <c r="AX61" s="741"/>
      <c r="AY61" s="740">
        <f t="shared" si="376"/>
        <v>0</v>
      </c>
      <c r="AZ61" s="741"/>
      <c r="BA61" s="740">
        <f t="shared" si="377"/>
        <v>0</v>
      </c>
      <c r="BB61" s="741"/>
      <c r="BC61" s="740">
        <f t="shared" si="378"/>
        <v>0</v>
      </c>
      <c r="BD61" s="741"/>
      <c r="BE61" s="740">
        <f t="shared" si="379"/>
        <v>0</v>
      </c>
      <c r="BF61" s="741"/>
      <c r="BG61" s="740">
        <f t="shared" si="380"/>
        <v>0</v>
      </c>
      <c r="BH61" s="741"/>
      <c r="BI61" s="740">
        <f t="shared" si="381"/>
        <v>0</v>
      </c>
      <c r="BJ61" s="741"/>
      <c r="BK61" s="743">
        <f t="shared" si="382"/>
        <v>11110</v>
      </c>
      <c r="BL61" s="744">
        <f t="shared" si="383"/>
        <v>15279</v>
      </c>
      <c r="BM61" s="745">
        <v>12</v>
      </c>
      <c r="BN61" s="746">
        <f t="shared" si="384"/>
        <v>183348</v>
      </c>
      <c r="BO61" s="747"/>
      <c r="BP61" s="741"/>
      <c r="BQ61" s="746">
        <f t="shared" si="385"/>
        <v>183348</v>
      </c>
      <c r="BR61" s="746">
        <f t="shared" si="386"/>
        <v>55371.1</v>
      </c>
      <c r="BS61" s="746">
        <f t="shared" si="387"/>
        <v>238719.1</v>
      </c>
      <c r="BU61" s="1044"/>
      <c r="BV61" s="755" t="s">
        <v>46</v>
      </c>
      <c r="BW61" s="757"/>
      <c r="BX61" s="737">
        <v>4169</v>
      </c>
      <c r="BY61" s="738">
        <f t="shared" si="388"/>
        <v>4169</v>
      </c>
      <c r="BZ61" s="739">
        <f t="shared" si="389"/>
        <v>0</v>
      </c>
      <c r="CA61" s="740">
        <f t="shared" si="390"/>
        <v>0</v>
      </c>
      <c r="CB61" s="741"/>
      <c r="CC61" s="740">
        <f t="shared" si="390"/>
        <v>0</v>
      </c>
      <c r="CD61" s="741"/>
      <c r="CE61" s="740">
        <f t="shared" si="391"/>
        <v>0</v>
      </c>
      <c r="CF61" s="741"/>
      <c r="CG61" s="740">
        <f t="shared" si="392"/>
        <v>0</v>
      </c>
      <c r="CH61" s="741"/>
      <c r="CI61" s="740">
        <f t="shared" si="393"/>
        <v>0</v>
      </c>
      <c r="CJ61" s="741"/>
      <c r="CK61" s="740">
        <f t="shared" si="394"/>
        <v>0</v>
      </c>
      <c r="CL61" s="741"/>
      <c r="CM61" s="740">
        <f t="shared" si="395"/>
        <v>0</v>
      </c>
      <c r="CN61" s="741"/>
      <c r="CO61" s="740">
        <f t="shared" si="396"/>
        <v>0</v>
      </c>
      <c r="CP61" s="741"/>
      <c r="CQ61" s="740">
        <f t="shared" si="397"/>
        <v>0</v>
      </c>
      <c r="CR61" s="741"/>
      <c r="CS61" s="740">
        <f t="shared" si="398"/>
        <v>0</v>
      </c>
      <c r="CT61" s="741"/>
      <c r="CU61" s="743">
        <f t="shared" si="399"/>
        <v>0</v>
      </c>
      <c r="CV61" s="744">
        <f t="shared" si="400"/>
        <v>0</v>
      </c>
      <c r="CW61" s="745">
        <v>12</v>
      </c>
      <c r="CX61" s="746">
        <f t="shared" si="401"/>
        <v>0</v>
      </c>
      <c r="CY61" s="747"/>
      <c r="CZ61" s="741"/>
      <c r="DA61" s="746">
        <f t="shared" si="402"/>
        <v>0</v>
      </c>
      <c r="DB61" s="746">
        <f t="shared" si="403"/>
        <v>0</v>
      </c>
      <c r="DC61" s="746">
        <f t="shared" si="404"/>
        <v>0</v>
      </c>
      <c r="DD61" s="750"/>
      <c r="DE61" s="1044"/>
      <c r="DF61" s="755" t="s">
        <v>46</v>
      </c>
      <c r="DG61" s="757"/>
      <c r="DH61" s="737">
        <v>4169</v>
      </c>
      <c r="DI61" s="738">
        <f t="shared" si="405"/>
        <v>4169</v>
      </c>
      <c r="DJ61" s="739">
        <f t="shared" si="406"/>
        <v>0</v>
      </c>
      <c r="DK61" s="740">
        <f t="shared" si="407"/>
        <v>0</v>
      </c>
      <c r="DL61" s="741"/>
      <c r="DM61" s="740">
        <f t="shared" si="407"/>
        <v>0</v>
      </c>
      <c r="DN61" s="741"/>
      <c r="DO61" s="740">
        <f t="shared" si="408"/>
        <v>0</v>
      </c>
      <c r="DP61" s="741"/>
      <c r="DQ61" s="740">
        <f t="shared" si="409"/>
        <v>0</v>
      </c>
      <c r="DR61" s="741"/>
      <c r="DS61" s="740">
        <f t="shared" si="410"/>
        <v>0</v>
      </c>
      <c r="DT61" s="741"/>
      <c r="DU61" s="740">
        <f t="shared" si="411"/>
        <v>0</v>
      </c>
      <c r="DV61" s="741"/>
      <c r="DW61" s="740">
        <f t="shared" si="412"/>
        <v>0</v>
      </c>
      <c r="DX61" s="741"/>
      <c r="DY61" s="740">
        <f t="shared" si="413"/>
        <v>0</v>
      </c>
      <c r="DZ61" s="741"/>
      <c r="EA61" s="740">
        <f t="shared" si="414"/>
        <v>0</v>
      </c>
      <c r="EB61" s="741"/>
      <c r="EC61" s="740">
        <f t="shared" si="415"/>
        <v>0</v>
      </c>
      <c r="ED61" s="741"/>
      <c r="EE61" s="743">
        <f t="shared" si="416"/>
        <v>0</v>
      </c>
      <c r="EF61" s="744">
        <f t="shared" si="417"/>
        <v>0</v>
      </c>
      <c r="EG61" s="745">
        <v>12</v>
      </c>
      <c r="EH61" s="746">
        <f t="shared" si="418"/>
        <v>0</v>
      </c>
      <c r="EI61" s="747"/>
      <c r="EJ61" s="741"/>
      <c r="EK61" s="746">
        <f t="shared" si="419"/>
        <v>0</v>
      </c>
      <c r="EL61" s="746">
        <f t="shared" si="420"/>
        <v>0</v>
      </c>
      <c r="EM61" s="746">
        <f t="shared" si="421"/>
        <v>0</v>
      </c>
      <c r="EO61" s="1044"/>
      <c r="EP61" s="755" t="s">
        <v>46</v>
      </c>
      <c r="EQ61" s="757"/>
      <c r="ER61" s="737">
        <v>4169</v>
      </c>
      <c r="ES61" s="738">
        <f t="shared" si="422"/>
        <v>4169</v>
      </c>
      <c r="ET61" s="739">
        <f t="shared" si="423"/>
        <v>0</v>
      </c>
      <c r="EU61" s="740">
        <f t="shared" si="424"/>
        <v>0</v>
      </c>
      <c r="EV61" s="741"/>
      <c r="EW61" s="740">
        <f t="shared" si="424"/>
        <v>0</v>
      </c>
      <c r="EX61" s="741"/>
      <c r="EY61" s="740">
        <f t="shared" si="425"/>
        <v>0</v>
      </c>
      <c r="EZ61" s="741"/>
      <c r="FA61" s="740">
        <f t="shared" si="426"/>
        <v>0</v>
      </c>
      <c r="FB61" s="741"/>
      <c r="FC61" s="740">
        <f t="shared" si="427"/>
        <v>0</v>
      </c>
      <c r="FD61" s="741"/>
      <c r="FE61" s="740">
        <f t="shared" si="428"/>
        <v>0</v>
      </c>
      <c r="FF61" s="741"/>
      <c r="FG61" s="740">
        <f t="shared" si="429"/>
        <v>0</v>
      </c>
      <c r="FH61" s="741"/>
      <c r="FI61" s="740">
        <f t="shared" si="430"/>
        <v>0</v>
      </c>
      <c r="FJ61" s="741"/>
      <c r="FK61" s="740">
        <f t="shared" si="431"/>
        <v>0</v>
      </c>
      <c r="FL61" s="741"/>
      <c r="FM61" s="740">
        <f t="shared" si="432"/>
        <v>0</v>
      </c>
      <c r="FN61" s="741"/>
      <c r="FO61" s="743">
        <f t="shared" si="433"/>
        <v>0</v>
      </c>
      <c r="FP61" s="744">
        <f t="shared" si="434"/>
        <v>0</v>
      </c>
      <c r="FQ61" s="745">
        <v>12</v>
      </c>
      <c r="FR61" s="746">
        <f t="shared" si="435"/>
        <v>0</v>
      </c>
      <c r="FS61" s="747"/>
      <c r="FT61" s="741"/>
      <c r="FU61" s="746">
        <f t="shared" si="436"/>
        <v>0</v>
      </c>
      <c r="FV61" s="746">
        <f t="shared" si="437"/>
        <v>0</v>
      </c>
      <c r="FW61" s="746">
        <f t="shared" si="438"/>
        <v>0</v>
      </c>
      <c r="FY61" s="1044"/>
      <c r="FZ61" s="755" t="s">
        <v>46</v>
      </c>
      <c r="GA61" s="737">
        <f t="shared" si="439"/>
        <v>2.5</v>
      </c>
      <c r="GB61" s="737">
        <v>4169</v>
      </c>
      <c r="GC61" s="738">
        <f t="shared" si="440"/>
        <v>4169</v>
      </c>
      <c r="GD61" s="743">
        <f t="shared" si="441"/>
        <v>10422.5</v>
      </c>
      <c r="GE61" s="743"/>
      <c r="GF61" s="737">
        <f t="shared" si="442"/>
        <v>0</v>
      </c>
      <c r="GG61" s="743"/>
      <c r="GH61" s="737">
        <f t="shared" si="443"/>
        <v>0</v>
      </c>
      <c r="GI61" s="743"/>
      <c r="GJ61" s="737">
        <f t="shared" si="444"/>
        <v>0</v>
      </c>
      <c r="GK61" s="743"/>
      <c r="GL61" s="737">
        <f t="shared" si="445"/>
        <v>0</v>
      </c>
      <c r="GM61" s="743"/>
      <c r="GN61" s="737">
        <f t="shared" si="446"/>
        <v>0</v>
      </c>
      <c r="GO61" s="743"/>
      <c r="GP61" s="737">
        <f t="shared" si="447"/>
        <v>0</v>
      </c>
      <c r="GQ61" s="743"/>
      <c r="GR61" s="737">
        <f t="shared" si="448"/>
        <v>0</v>
      </c>
      <c r="GS61" s="743"/>
      <c r="GT61" s="737">
        <f t="shared" si="449"/>
        <v>0</v>
      </c>
      <c r="GU61" s="743"/>
      <c r="GV61" s="737">
        <f t="shared" si="450"/>
        <v>0</v>
      </c>
      <c r="GW61" s="743"/>
      <c r="GX61" s="737">
        <f t="shared" si="451"/>
        <v>0</v>
      </c>
      <c r="GY61" s="743">
        <f t="shared" si="451"/>
        <v>27775</v>
      </c>
      <c r="GZ61" s="744">
        <f t="shared" si="452"/>
        <v>38197.5</v>
      </c>
      <c r="HA61" s="745">
        <v>12</v>
      </c>
      <c r="HB61" s="746">
        <f t="shared" si="453"/>
        <v>458370</v>
      </c>
      <c r="HC61" s="737">
        <f t="shared" si="454"/>
        <v>0</v>
      </c>
      <c r="HD61" s="737">
        <f t="shared" si="454"/>
        <v>0</v>
      </c>
      <c r="HE61" s="746">
        <f t="shared" si="455"/>
        <v>458370</v>
      </c>
      <c r="HF61" s="746">
        <f t="shared" si="456"/>
        <v>138427.74</v>
      </c>
      <c r="HG61" s="746">
        <f t="shared" si="457"/>
        <v>596797.74</v>
      </c>
    </row>
    <row r="62" spans="1:215" ht="36" hidden="1" x14ac:dyDescent="0.25">
      <c r="A62" s="1044"/>
      <c r="B62" s="755" t="s">
        <v>45</v>
      </c>
      <c r="C62" s="757">
        <v>2</v>
      </c>
      <c r="D62" s="737">
        <v>5545</v>
      </c>
      <c r="E62" s="738">
        <f t="shared" si="354"/>
        <v>5545</v>
      </c>
      <c r="F62" s="739">
        <f t="shared" si="355"/>
        <v>11090</v>
      </c>
      <c r="G62" s="740">
        <f t="shared" si="356"/>
        <v>0</v>
      </c>
      <c r="H62" s="741"/>
      <c r="I62" s="742">
        <f t="shared" si="356"/>
        <v>0</v>
      </c>
      <c r="J62" s="741"/>
      <c r="K62" s="742">
        <f t="shared" si="357"/>
        <v>0</v>
      </c>
      <c r="L62" s="741"/>
      <c r="M62" s="742">
        <f t="shared" si="358"/>
        <v>0</v>
      </c>
      <c r="N62" s="741"/>
      <c r="O62" s="742">
        <f t="shared" si="359"/>
        <v>0</v>
      </c>
      <c r="P62" s="741"/>
      <c r="Q62" s="742">
        <f t="shared" si="360"/>
        <v>0</v>
      </c>
      <c r="R62" s="741"/>
      <c r="S62" s="742">
        <f t="shared" si="361"/>
        <v>0</v>
      </c>
      <c r="T62" s="741"/>
      <c r="U62" s="742">
        <f t="shared" si="362"/>
        <v>0</v>
      </c>
      <c r="V62" s="741"/>
      <c r="W62" s="742">
        <f t="shared" si="363"/>
        <v>0</v>
      </c>
      <c r="X62" s="741"/>
      <c r="Y62" s="742">
        <f t="shared" si="364"/>
        <v>0</v>
      </c>
      <c r="Z62" s="741"/>
      <c r="AA62" s="743">
        <f t="shared" si="365"/>
        <v>19468</v>
      </c>
      <c r="AB62" s="744">
        <f t="shared" si="366"/>
        <v>30558</v>
      </c>
      <c r="AC62" s="745">
        <v>12</v>
      </c>
      <c r="AD62" s="746">
        <f t="shared" si="367"/>
        <v>366696</v>
      </c>
      <c r="AE62" s="747"/>
      <c r="AF62" s="741"/>
      <c r="AG62" s="746">
        <f t="shared" si="368"/>
        <v>366696</v>
      </c>
      <c r="AH62" s="746">
        <f t="shared" si="369"/>
        <v>110742.19</v>
      </c>
      <c r="AI62" s="746">
        <f t="shared" si="370"/>
        <v>477438.19</v>
      </c>
      <c r="AK62" s="1044"/>
      <c r="AL62" s="755" t="s">
        <v>45</v>
      </c>
      <c r="AM62" s="748"/>
      <c r="AN62" s="737">
        <v>5545</v>
      </c>
      <c r="AO62" s="738">
        <f t="shared" si="371"/>
        <v>5545</v>
      </c>
      <c r="AP62" s="739">
        <f t="shared" si="372"/>
        <v>0</v>
      </c>
      <c r="AQ62" s="740">
        <f t="shared" si="373"/>
        <v>0</v>
      </c>
      <c r="AR62" s="741"/>
      <c r="AS62" s="740">
        <f t="shared" si="373"/>
        <v>0</v>
      </c>
      <c r="AT62" s="741"/>
      <c r="AU62" s="740">
        <f t="shared" si="374"/>
        <v>0</v>
      </c>
      <c r="AV62" s="741"/>
      <c r="AW62" s="740">
        <f t="shared" si="375"/>
        <v>0</v>
      </c>
      <c r="AX62" s="741"/>
      <c r="AY62" s="740">
        <f t="shared" si="376"/>
        <v>0</v>
      </c>
      <c r="AZ62" s="741"/>
      <c r="BA62" s="740">
        <f t="shared" si="377"/>
        <v>0</v>
      </c>
      <c r="BB62" s="741"/>
      <c r="BC62" s="740">
        <f t="shared" si="378"/>
        <v>0</v>
      </c>
      <c r="BD62" s="741"/>
      <c r="BE62" s="740">
        <f t="shared" si="379"/>
        <v>0</v>
      </c>
      <c r="BF62" s="741"/>
      <c r="BG62" s="740">
        <f t="shared" si="380"/>
        <v>0</v>
      </c>
      <c r="BH62" s="741"/>
      <c r="BI62" s="740">
        <f t="shared" si="381"/>
        <v>0</v>
      </c>
      <c r="BJ62" s="741"/>
      <c r="BK62" s="743">
        <f t="shared" si="382"/>
        <v>0</v>
      </c>
      <c r="BL62" s="744">
        <f t="shared" si="383"/>
        <v>0</v>
      </c>
      <c r="BM62" s="745">
        <v>12</v>
      </c>
      <c r="BN62" s="746">
        <f t="shared" si="384"/>
        <v>0</v>
      </c>
      <c r="BO62" s="747"/>
      <c r="BP62" s="741"/>
      <c r="BQ62" s="746">
        <f t="shared" si="385"/>
        <v>0</v>
      </c>
      <c r="BR62" s="746">
        <f t="shared" si="386"/>
        <v>0</v>
      </c>
      <c r="BS62" s="746">
        <f t="shared" si="387"/>
        <v>0</v>
      </c>
      <c r="BU62" s="1044"/>
      <c r="BV62" s="755" t="s">
        <v>45</v>
      </c>
      <c r="BW62" s="757"/>
      <c r="BX62" s="737">
        <v>5545</v>
      </c>
      <c r="BY62" s="738">
        <f t="shared" si="388"/>
        <v>5545</v>
      </c>
      <c r="BZ62" s="739">
        <f t="shared" si="389"/>
        <v>0</v>
      </c>
      <c r="CA62" s="740">
        <f t="shared" si="390"/>
        <v>0</v>
      </c>
      <c r="CB62" s="741"/>
      <c r="CC62" s="740">
        <f t="shared" si="390"/>
        <v>0</v>
      </c>
      <c r="CD62" s="741"/>
      <c r="CE62" s="740">
        <f t="shared" si="391"/>
        <v>0</v>
      </c>
      <c r="CF62" s="741"/>
      <c r="CG62" s="740">
        <f t="shared" si="392"/>
        <v>0</v>
      </c>
      <c r="CH62" s="741"/>
      <c r="CI62" s="740">
        <f t="shared" si="393"/>
        <v>0</v>
      </c>
      <c r="CJ62" s="741"/>
      <c r="CK62" s="740">
        <f t="shared" si="394"/>
        <v>0</v>
      </c>
      <c r="CL62" s="741"/>
      <c r="CM62" s="740">
        <f t="shared" si="395"/>
        <v>0</v>
      </c>
      <c r="CN62" s="741"/>
      <c r="CO62" s="740">
        <f t="shared" si="396"/>
        <v>0</v>
      </c>
      <c r="CP62" s="741"/>
      <c r="CQ62" s="740">
        <f t="shared" si="397"/>
        <v>0</v>
      </c>
      <c r="CR62" s="741"/>
      <c r="CS62" s="740">
        <f t="shared" si="398"/>
        <v>0</v>
      </c>
      <c r="CT62" s="741"/>
      <c r="CU62" s="743">
        <f t="shared" si="399"/>
        <v>0</v>
      </c>
      <c r="CV62" s="744">
        <f t="shared" si="400"/>
        <v>0</v>
      </c>
      <c r="CW62" s="745">
        <v>12</v>
      </c>
      <c r="CX62" s="746">
        <f t="shared" si="401"/>
        <v>0</v>
      </c>
      <c r="CY62" s="747"/>
      <c r="CZ62" s="741"/>
      <c r="DA62" s="746">
        <f t="shared" si="402"/>
        <v>0</v>
      </c>
      <c r="DB62" s="746">
        <f t="shared" si="403"/>
        <v>0</v>
      </c>
      <c r="DC62" s="746">
        <f t="shared" si="404"/>
        <v>0</v>
      </c>
      <c r="DD62" s="750"/>
      <c r="DE62" s="1044"/>
      <c r="DF62" s="755" t="s">
        <v>45</v>
      </c>
      <c r="DG62" s="757"/>
      <c r="DH62" s="737">
        <v>5545</v>
      </c>
      <c r="DI62" s="738">
        <f t="shared" si="405"/>
        <v>5545</v>
      </c>
      <c r="DJ62" s="739">
        <f t="shared" si="406"/>
        <v>0</v>
      </c>
      <c r="DK62" s="740">
        <f t="shared" si="407"/>
        <v>0</v>
      </c>
      <c r="DL62" s="741"/>
      <c r="DM62" s="740">
        <f t="shared" si="407"/>
        <v>0</v>
      </c>
      <c r="DN62" s="741"/>
      <c r="DO62" s="740">
        <f t="shared" si="408"/>
        <v>0</v>
      </c>
      <c r="DP62" s="741"/>
      <c r="DQ62" s="740">
        <f t="shared" si="409"/>
        <v>0</v>
      </c>
      <c r="DR62" s="741"/>
      <c r="DS62" s="740">
        <f t="shared" si="410"/>
        <v>0</v>
      </c>
      <c r="DT62" s="741"/>
      <c r="DU62" s="740">
        <f t="shared" si="411"/>
        <v>0</v>
      </c>
      <c r="DV62" s="741"/>
      <c r="DW62" s="740">
        <f t="shared" si="412"/>
        <v>0</v>
      </c>
      <c r="DX62" s="741"/>
      <c r="DY62" s="740">
        <f t="shared" si="413"/>
        <v>0</v>
      </c>
      <c r="DZ62" s="741"/>
      <c r="EA62" s="740">
        <f t="shared" si="414"/>
        <v>0</v>
      </c>
      <c r="EB62" s="741"/>
      <c r="EC62" s="740">
        <f t="shared" si="415"/>
        <v>0</v>
      </c>
      <c r="ED62" s="741"/>
      <c r="EE62" s="743">
        <f t="shared" si="416"/>
        <v>0</v>
      </c>
      <c r="EF62" s="744">
        <f t="shared" si="417"/>
        <v>0</v>
      </c>
      <c r="EG62" s="745">
        <v>12</v>
      </c>
      <c r="EH62" s="746">
        <f t="shared" si="418"/>
        <v>0</v>
      </c>
      <c r="EI62" s="747"/>
      <c r="EJ62" s="741"/>
      <c r="EK62" s="746">
        <f t="shared" si="419"/>
        <v>0</v>
      </c>
      <c r="EL62" s="746">
        <f t="shared" si="420"/>
        <v>0</v>
      </c>
      <c r="EM62" s="746">
        <f t="shared" si="421"/>
        <v>0</v>
      </c>
      <c r="EO62" s="1044"/>
      <c r="EP62" s="755" t="s">
        <v>45</v>
      </c>
      <c r="EQ62" s="757"/>
      <c r="ER62" s="737">
        <v>5545</v>
      </c>
      <c r="ES62" s="738">
        <f t="shared" si="422"/>
        <v>5545</v>
      </c>
      <c r="ET62" s="739">
        <f t="shared" si="423"/>
        <v>0</v>
      </c>
      <c r="EU62" s="740">
        <f t="shared" si="424"/>
        <v>0</v>
      </c>
      <c r="EV62" s="741"/>
      <c r="EW62" s="740">
        <f t="shared" si="424"/>
        <v>0</v>
      </c>
      <c r="EX62" s="741"/>
      <c r="EY62" s="740">
        <f t="shared" si="425"/>
        <v>0</v>
      </c>
      <c r="EZ62" s="741"/>
      <c r="FA62" s="740">
        <f t="shared" si="426"/>
        <v>0</v>
      </c>
      <c r="FB62" s="741"/>
      <c r="FC62" s="740">
        <f t="shared" si="427"/>
        <v>0</v>
      </c>
      <c r="FD62" s="741"/>
      <c r="FE62" s="740">
        <f t="shared" si="428"/>
        <v>0</v>
      </c>
      <c r="FF62" s="741"/>
      <c r="FG62" s="740">
        <f t="shared" si="429"/>
        <v>0</v>
      </c>
      <c r="FH62" s="741"/>
      <c r="FI62" s="740">
        <f t="shared" si="430"/>
        <v>0</v>
      </c>
      <c r="FJ62" s="741"/>
      <c r="FK62" s="740">
        <f t="shared" si="431"/>
        <v>0</v>
      </c>
      <c r="FL62" s="741"/>
      <c r="FM62" s="740">
        <f t="shared" si="432"/>
        <v>0</v>
      </c>
      <c r="FN62" s="741"/>
      <c r="FO62" s="743">
        <f t="shared" si="433"/>
        <v>0</v>
      </c>
      <c r="FP62" s="744">
        <f t="shared" si="434"/>
        <v>0</v>
      </c>
      <c r="FQ62" s="745">
        <v>12</v>
      </c>
      <c r="FR62" s="746">
        <f t="shared" si="435"/>
        <v>0</v>
      </c>
      <c r="FS62" s="747"/>
      <c r="FT62" s="741"/>
      <c r="FU62" s="746">
        <f t="shared" si="436"/>
        <v>0</v>
      </c>
      <c r="FV62" s="746">
        <f t="shared" si="437"/>
        <v>0</v>
      </c>
      <c r="FW62" s="746">
        <f t="shared" si="438"/>
        <v>0</v>
      </c>
      <c r="FY62" s="1044"/>
      <c r="FZ62" s="755" t="s">
        <v>45</v>
      </c>
      <c r="GA62" s="737">
        <f t="shared" si="439"/>
        <v>2</v>
      </c>
      <c r="GB62" s="737">
        <v>5545</v>
      </c>
      <c r="GC62" s="738">
        <f t="shared" si="440"/>
        <v>5545</v>
      </c>
      <c r="GD62" s="743">
        <f t="shared" si="441"/>
        <v>11090</v>
      </c>
      <c r="GE62" s="743"/>
      <c r="GF62" s="737">
        <f t="shared" si="442"/>
        <v>0</v>
      </c>
      <c r="GG62" s="743"/>
      <c r="GH62" s="737">
        <f t="shared" si="443"/>
        <v>0</v>
      </c>
      <c r="GI62" s="743"/>
      <c r="GJ62" s="737">
        <f t="shared" si="444"/>
        <v>0</v>
      </c>
      <c r="GK62" s="743"/>
      <c r="GL62" s="737">
        <f t="shared" si="445"/>
        <v>0</v>
      </c>
      <c r="GM62" s="743"/>
      <c r="GN62" s="737">
        <f t="shared" si="446"/>
        <v>0</v>
      </c>
      <c r="GO62" s="743"/>
      <c r="GP62" s="737">
        <f t="shared" si="447"/>
        <v>0</v>
      </c>
      <c r="GQ62" s="743"/>
      <c r="GR62" s="737">
        <f t="shared" si="448"/>
        <v>0</v>
      </c>
      <c r="GS62" s="743"/>
      <c r="GT62" s="737">
        <f t="shared" si="449"/>
        <v>0</v>
      </c>
      <c r="GU62" s="743"/>
      <c r="GV62" s="737">
        <f t="shared" si="450"/>
        <v>0</v>
      </c>
      <c r="GW62" s="743"/>
      <c r="GX62" s="737">
        <f t="shared" si="451"/>
        <v>0</v>
      </c>
      <c r="GY62" s="743">
        <f t="shared" si="451"/>
        <v>19468</v>
      </c>
      <c r="GZ62" s="744">
        <f t="shared" si="452"/>
        <v>30558</v>
      </c>
      <c r="HA62" s="745">
        <v>12</v>
      </c>
      <c r="HB62" s="746">
        <f t="shared" si="453"/>
        <v>366696</v>
      </c>
      <c r="HC62" s="737">
        <f t="shared" si="454"/>
        <v>0</v>
      </c>
      <c r="HD62" s="737">
        <f t="shared" si="454"/>
        <v>0</v>
      </c>
      <c r="HE62" s="746">
        <f t="shared" si="455"/>
        <v>366696</v>
      </c>
      <c r="HF62" s="746">
        <f t="shared" si="456"/>
        <v>110742.19</v>
      </c>
      <c r="HG62" s="746">
        <f t="shared" si="457"/>
        <v>477438.19</v>
      </c>
    </row>
    <row r="63" spans="1:215" ht="36" hidden="1" x14ac:dyDescent="0.25">
      <c r="A63" s="1044"/>
      <c r="B63" s="755" t="s">
        <v>45</v>
      </c>
      <c r="C63" s="757"/>
      <c r="D63" s="737">
        <v>5244</v>
      </c>
      <c r="E63" s="738">
        <f t="shared" si="354"/>
        <v>5244</v>
      </c>
      <c r="F63" s="739">
        <f t="shared" si="355"/>
        <v>0</v>
      </c>
      <c r="G63" s="740">
        <f t="shared" si="356"/>
        <v>0</v>
      </c>
      <c r="H63" s="741"/>
      <c r="I63" s="742">
        <f t="shared" si="356"/>
        <v>0</v>
      </c>
      <c r="J63" s="741"/>
      <c r="K63" s="742">
        <f t="shared" si="357"/>
        <v>0</v>
      </c>
      <c r="L63" s="741"/>
      <c r="M63" s="742">
        <f t="shared" si="358"/>
        <v>0</v>
      </c>
      <c r="N63" s="741"/>
      <c r="O63" s="742">
        <f t="shared" si="359"/>
        <v>0</v>
      </c>
      <c r="P63" s="741"/>
      <c r="Q63" s="742">
        <f t="shared" si="360"/>
        <v>0</v>
      </c>
      <c r="R63" s="741"/>
      <c r="S63" s="742">
        <f t="shared" si="361"/>
        <v>0</v>
      </c>
      <c r="T63" s="741"/>
      <c r="U63" s="742">
        <f t="shared" si="362"/>
        <v>0</v>
      </c>
      <c r="V63" s="741"/>
      <c r="W63" s="742">
        <f t="shared" si="363"/>
        <v>0</v>
      </c>
      <c r="X63" s="741"/>
      <c r="Y63" s="742">
        <f t="shared" si="364"/>
        <v>0</v>
      </c>
      <c r="Z63" s="741"/>
      <c r="AA63" s="743">
        <f t="shared" si="365"/>
        <v>0</v>
      </c>
      <c r="AB63" s="744">
        <f t="shared" si="366"/>
        <v>0</v>
      </c>
      <c r="AC63" s="745">
        <v>12</v>
      </c>
      <c r="AD63" s="746">
        <f t="shared" si="367"/>
        <v>0</v>
      </c>
      <c r="AE63" s="747"/>
      <c r="AF63" s="741"/>
      <c r="AG63" s="746">
        <f t="shared" si="368"/>
        <v>0</v>
      </c>
      <c r="AH63" s="746">
        <f t="shared" si="369"/>
        <v>0</v>
      </c>
      <c r="AI63" s="746">
        <f t="shared" si="370"/>
        <v>0</v>
      </c>
      <c r="AK63" s="1044"/>
      <c r="AL63" s="755" t="s">
        <v>45</v>
      </c>
      <c r="AM63" s="748">
        <v>1</v>
      </c>
      <c r="AN63" s="737">
        <v>5244</v>
      </c>
      <c r="AO63" s="738">
        <f t="shared" si="371"/>
        <v>5244</v>
      </c>
      <c r="AP63" s="739">
        <f t="shared" si="372"/>
        <v>5244</v>
      </c>
      <c r="AQ63" s="740">
        <f t="shared" si="373"/>
        <v>0</v>
      </c>
      <c r="AR63" s="741"/>
      <c r="AS63" s="740">
        <f t="shared" si="373"/>
        <v>0</v>
      </c>
      <c r="AT63" s="741"/>
      <c r="AU63" s="740">
        <f t="shared" si="374"/>
        <v>0</v>
      </c>
      <c r="AV63" s="741"/>
      <c r="AW63" s="740">
        <f t="shared" si="375"/>
        <v>0</v>
      </c>
      <c r="AX63" s="741"/>
      <c r="AY63" s="740">
        <f t="shared" si="376"/>
        <v>0</v>
      </c>
      <c r="AZ63" s="741"/>
      <c r="BA63" s="740">
        <f t="shared" si="377"/>
        <v>0</v>
      </c>
      <c r="BB63" s="741"/>
      <c r="BC63" s="740">
        <f t="shared" si="378"/>
        <v>0</v>
      </c>
      <c r="BD63" s="741"/>
      <c r="BE63" s="740">
        <f t="shared" si="379"/>
        <v>0</v>
      </c>
      <c r="BF63" s="741"/>
      <c r="BG63" s="740">
        <f t="shared" si="380"/>
        <v>0</v>
      </c>
      <c r="BH63" s="741"/>
      <c r="BI63" s="740">
        <f t="shared" si="381"/>
        <v>0</v>
      </c>
      <c r="BJ63" s="741"/>
      <c r="BK63" s="743">
        <f t="shared" ref="BK63:BK77" si="463">IF(((SUM(AP63:BJ63))&gt;(15279*AM63)),0,((15279*AM63)-(SUM(AP63:BJ63))))</f>
        <v>10035</v>
      </c>
      <c r="BL63" s="744">
        <f t="shared" si="383"/>
        <v>15279</v>
      </c>
      <c r="BM63" s="745">
        <v>12</v>
      </c>
      <c r="BN63" s="746">
        <f t="shared" si="384"/>
        <v>183348</v>
      </c>
      <c r="BO63" s="747"/>
      <c r="BP63" s="741"/>
      <c r="BQ63" s="746">
        <f t="shared" si="385"/>
        <v>183348</v>
      </c>
      <c r="BR63" s="746">
        <f t="shared" si="386"/>
        <v>55371.1</v>
      </c>
      <c r="BS63" s="746">
        <f t="shared" si="387"/>
        <v>238719.1</v>
      </c>
      <c r="BU63" s="1044"/>
      <c r="BV63" s="755" t="s">
        <v>45</v>
      </c>
      <c r="BW63" s="757"/>
      <c r="BX63" s="737">
        <v>5244</v>
      </c>
      <c r="BY63" s="738">
        <f t="shared" si="388"/>
        <v>5244</v>
      </c>
      <c r="BZ63" s="739">
        <f t="shared" si="389"/>
        <v>0</v>
      </c>
      <c r="CA63" s="740">
        <f t="shared" si="390"/>
        <v>0</v>
      </c>
      <c r="CB63" s="741"/>
      <c r="CC63" s="740">
        <f t="shared" si="390"/>
        <v>0</v>
      </c>
      <c r="CD63" s="741"/>
      <c r="CE63" s="740">
        <f t="shared" si="391"/>
        <v>0</v>
      </c>
      <c r="CF63" s="741"/>
      <c r="CG63" s="740">
        <f t="shared" si="392"/>
        <v>0</v>
      </c>
      <c r="CH63" s="741"/>
      <c r="CI63" s="740">
        <f t="shared" si="393"/>
        <v>0</v>
      </c>
      <c r="CJ63" s="741"/>
      <c r="CK63" s="740">
        <f t="shared" si="394"/>
        <v>0</v>
      </c>
      <c r="CL63" s="741"/>
      <c r="CM63" s="740">
        <f t="shared" si="395"/>
        <v>0</v>
      </c>
      <c r="CN63" s="741"/>
      <c r="CO63" s="740">
        <f t="shared" si="396"/>
        <v>0</v>
      </c>
      <c r="CP63" s="741"/>
      <c r="CQ63" s="740">
        <f t="shared" si="397"/>
        <v>0</v>
      </c>
      <c r="CR63" s="741"/>
      <c r="CS63" s="740">
        <f t="shared" si="398"/>
        <v>0</v>
      </c>
      <c r="CT63" s="741"/>
      <c r="CU63" s="743">
        <f t="shared" si="399"/>
        <v>0</v>
      </c>
      <c r="CV63" s="744">
        <f t="shared" si="400"/>
        <v>0</v>
      </c>
      <c r="CW63" s="745">
        <v>12</v>
      </c>
      <c r="CX63" s="746">
        <f t="shared" si="401"/>
        <v>0</v>
      </c>
      <c r="CY63" s="747"/>
      <c r="CZ63" s="741"/>
      <c r="DA63" s="746">
        <f t="shared" si="402"/>
        <v>0</v>
      </c>
      <c r="DB63" s="746">
        <f t="shared" si="403"/>
        <v>0</v>
      </c>
      <c r="DC63" s="746">
        <f t="shared" si="404"/>
        <v>0</v>
      </c>
      <c r="DD63" s="750"/>
      <c r="DE63" s="1044"/>
      <c r="DF63" s="755" t="s">
        <v>45</v>
      </c>
      <c r="DG63" s="757"/>
      <c r="DH63" s="737">
        <v>5244</v>
      </c>
      <c r="DI63" s="738">
        <f t="shared" si="405"/>
        <v>5244</v>
      </c>
      <c r="DJ63" s="739">
        <f t="shared" si="406"/>
        <v>0</v>
      </c>
      <c r="DK63" s="740">
        <f t="shared" si="407"/>
        <v>0</v>
      </c>
      <c r="DL63" s="741"/>
      <c r="DM63" s="740">
        <f t="shared" si="407"/>
        <v>0</v>
      </c>
      <c r="DN63" s="741"/>
      <c r="DO63" s="740">
        <f t="shared" si="408"/>
        <v>0</v>
      </c>
      <c r="DP63" s="741"/>
      <c r="DQ63" s="740">
        <f t="shared" si="409"/>
        <v>0</v>
      </c>
      <c r="DR63" s="741"/>
      <c r="DS63" s="740">
        <f t="shared" si="410"/>
        <v>0</v>
      </c>
      <c r="DT63" s="741"/>
      <c r="DU63" s="740">
        <f t="shared" si="411"/>
        <v>0</v>
      </c>
      <c r="DV63" s="741"/>
      <c r="DW63" s="740">
        <f t="shared" si="412"/>
        <v>0</v>
      </c>
      <c r="DX63" s="741"/>
      <c r="DY63" s="740">
        <f t="shared" si="413"/>
        <v>0</v>
      </c>
      <c r="DZ63" s="741"/>
      <c r="EA63" s="740">
        <f t="shared" si="414"/>
        <v>0</v>
      </c>
      <c r="EB63" s="741"/>
      <c r="EC63" s="740">
        <f t="shared" si="415"/>
        <v>0</v>
      </c>
      <c r="ED63" s="741"/>
      <c r="EE63" s="743"/>
      <c r="EF63" s="744">
        <f t="shared" si="417"/>
        <v>0</v>
      </c>
      <c r="EG63" s="745">
        <v>12</v>
      </c>
      <c r="EH63" s="746">
        <f t="shared" si="418"/>
        <v>0</v>
      </c>
      <c r="EI63" s="747"/>
      <c r="EJ63" s="741"/>
      <c r="EK63" s="746">
        <f t="shared" si="419"/>
        <v>0</v>
      </c>
      <c r="EL63" s="746">
        <f t="shared" si="420"/>
        <v>0</v>
      </c>
      <c r="EM63" s="746">
        <f t="shared" si="421"/>
        <v>0</v>
      </c>
      <c r="EO63" s="1044"/>
      <c r="EP63" s="755" t="s">
        <v>45</v>
      </c>
      <c r="EQ63" s="757"/>
      <c r="ER63" s="737">
        <v>5244</v>
      </c>
      <c r="ES63" s="738">
        <f t="shared" si="422"/>
        <v>5244</v>
      </c>
      <c r="ET63" s="739">
        <f t="shared" si="423"/>
        <v>0</v>
      </c>
      <c r="EU63" s="740">
        <f t="shared" si="424"/>
        <v>0</v>
      </c>
      <c r="EV63" s="741"/>
      <c r="EW63" s="740">
        <f t="shared" si="424"/>
        <v>0</v>
      </c>
      <c r="EX63" s="741"/>
      <c r="EY63" s="740">
        <f t="shared" si="425"/>
        <v>0</v>
      </c>
      <c r="EZ63" s="741"/>
      <c r="FA63" s="740">
        <f t="shared" si="426"/>
        <v>0</v>
      </c>
      <c r="FB63" s="741"/>
      <c r="FC63" s="740">
        <f t="shared" si="427"/>
        <v>0</v>
      </c>
      <c r="FD63" s="741"/>
      <c r="FE63" s="740">
        <f t="shared" si="428"/>
        <v>0</v>
      </c>
      <c r="FF63" s="741"/>
      <c r="FG63" s="740">
        <f t="shared" si="429"/>
        <v>0</v>
      </c>
      <c r="FH63" s="741"/>
      <c r="FI63" s="740">
        <f t="shared" si="430"/>
        <v>0</v>
      </c>
      <c r="FJ63" s="741"/>
      <c r="FK63" s="740">
        <f t="shared" si="431"/>
        <v>0</v>
      </c>
      <c r="FL63" s="741"/>
      <c r="FM63" s="740">
        <f t="shared" si="432"/>
        <v>0</v>
      </c>
      <c r="FN63" s="741"/>
      <c r="FO63" s="743"/>
      <c r="FP63" s="744">
        <f t="shared" si="434"/>
        <v>0</v>
      </c>
      <c r="FQ63" s="745">
        <v>12</v>
      </c>
      <c r="FR63" s="746">
        <f t="shared" si="435"/>
        <v>0</v>
      </c>
      <c r="FS63" s="747"/>
      <c r="FT63" s="741"/>
      <c r="FU63" s="746">
        <f t="shared" si="436"/>
        <v>0</v>
      </c>
      <c r="FV63" s="746">
        <f t="shared" si="437"/>
        <v>0</v>
      </c>
      <c r="FW63" s="746">
        <f t="shared" si="438"/>
        <v>0</v>
      </c>
      <c r="FY63" s="1044"/>
      <c r="FZ63" s="755" t="s">
        <v>45</v>
      </c>
      <c r="GA63" s="737">
        <f t="shared" si="439"/>
        <v>1</v>
      </c>
      <c r="GB63" s="737">
        <v>5244</v>
      </c>
      <c r="GC63" s="738">
        <f t="shared" si="440"/>
        <v>5244</v>
      </c>
      <c r="GD63" s="743">
        <f t="shared" si="441"/>
        <v>5244</v>
      </c>
      <c r="GE63" s="743"/>
      <c r="GF63" s="737">
        <f t="shared" si="442"/>
        <v>0</v>
      </c>
      <c r="GG63" s="743"/>
      <c r="GH63" s="737">
        <f t="shared" si="443"/>
        <v>0</v>
      </c>
      <c r="GI63" s="743"/>
      <c r="GJ63" s="737">
        <f t="shared" si="444"/>
        <v>0</v>
      </c>
      <c r="GK63" s="743"/>
      <c r="GL63" s="737">
        <f t="shared" si="445"/>
        <v>0</v>
      </c>
      <c r="GM63" s="743"/>
      <c r="GN63" s="737">
        <f t="shared" si="446"/>
        <v>0</v>
      </c>
      <c r="GO63" s="743"/>
      <c r="GP63" s="737">
        <f t="shared" si="447"/>
        <v>0</v>
      </c>
      <c r="GQ63" s="743"/>
      <c r="GR63" s="737">
        <f t="shared" si="448"/>
        <v>0</v>
      </c>
      <c r="GS63" s="743"/>
      <c r="GT63" s="737">
        <f t="shared" si="449"/>
        <v>0</v>
      </c>
      <c r="GU63" s="743"/>
      <c r="GV63" s="737">
        <f t="shared" si="450"/>
        <v>0</v>
      </c>
      <c r="GW63" s="743"/>
      <c r="GX63" s="737">
        <f t="shared" si="451"/>
        <v>0</v>
      </c>
      <c r="GY63" s="743">
        <f t="shared" si="451"/>
        <v>10035</v>
      </c>
      <c r="GZ63" s="744">
        <f t="shared" si="452"/>
        <v>15279</v>
      </c>
      <c r="HA63" s="745">
        <v>12</v>
      </c>
      <c r="HB63" s="746">
        <f t="shared" si="453"/>
        <v>183348</v>
      </c>
      <c r="HC63" s="737">
        <f t="shared" si="454"/>
        <v>0</v>
      </c>
      <c r="HD63" s="737">
        <f t="shared" si="454"/>
        <v>0</v>
      </c>
      <c r="HE63" s="746">
        <f t="shared" si="455"/>
        <v>183348</v>
      </c>
      <c r="HF63" s="746">
        <f t="shared" si="456"/>
        <v>55371.1</v>
      </c>
      <c r="HG63" s="746">
        <f t="shared" si="457"/>
        <v>238719.1</v>
      </c>
    </row>
    <row r="64" spans="1:215" ht="15.75" hidden="1" x14ac:dyDescent="0.25">
      <c r="A64" s="1044"/>
      <c r="B64" s="735" t="s">
        <v>45</v>
      </c>
      <c r="C64" s="737"/>
      <c r="D64" s="737">
        <v>4957</v>
      </c>
      <c r="E64" s="738">
        <f t="shared" si="354"/>
        <v>4957</v>
      </c>
      <c r="F64" s="739">
        <f t="shared" si="355"/>
        <v>0</v>
      </c>
      <c r="G64" s="740">
        <f t="shared" si="356"/>
        <v>0</v>
      </c>
      <c r="H64" s="741"/>
      <c r="I64" s="742">
        <f t="shared" si="356"/>
        <v>0</v>
      </c>
      <c r="J64" s="741"/>
      <c r="K64" s="742">
        <f t="shared" si="357"/>
        <v>0</v>
      </c>
      <c r="L64" s="741"/>
      <c r="M64" s="742">
        <f t="shared" si="358"/>
        <v>0</v>
      </c>
      <c r="N64" s="741"/>
      <c r="O64" s="742">
        <f t="shared" si="359"/>
        <v>0</v>
      </c>
      <c r="P64" s="741"/>
      <c r="Q64" s="742">
        <f t="shared" si="360"/>
        <v>0</v>
      </c>
      <c r="R64" s="741"/>
      <c r="S64" s="742">
        <f t="shared" si="361"/>
        <v>0</v>
      </c>
      <c r="T64" s="741"/>
      <c r="U64" s="742">
        <f t="shared" si="362"/>
        <v>0</v>
      </c>
      <c r="V64" s="741"/>
      <c r="W64" s="742">
        <f t="shared" si="363"/>
        <v>0</v>
      </c>
      <c r="X64" s="741"/>
      <c r="Y64" s="742">
        <f t="shared" si="364"/>
        <v>0</v>
      </c>
      <c r="Z64" s="741"/>
      <c r="AA64" s="743">
        <f t="shared" si="365"/>
        <v>0</v>
      </c>
      <c r="AB64" s="744">
        <f t="shared" si="366"/>
        <v>0</v>
      </c>
      <c r="AC64" s="745">
        <v>12</v>
      </c>
      <c r="AD64" s="746">
        <f t="shared" si="367"/>
        <v>0</v>
      </c>
      <c r="AE64" s="747"/>
      <c r="AF64" s="741"/>
      <c r="AG64" s="746">
        <f t="shared" si="368"/>
        <v>0</v>
      </c>
      <c r="AH64" s="746">
        <f t="shared" si="369"/>
        <v>0</v>
      </c>
      <c r="AI64" s="746">
        <f t="shared" si="370"/>
        <v>0</v>
      </c>
      <c r="AK64" s="1044"/>
      <c r="AL64" s="735" t="s">
        <v>45</v>
      </c>
      <c r="AM64" s="737"/>
      <c r="AN64" s="737">
        <v>4957</v>
      </c>
      <c r="AO64" s="738">
        <f t="shared" si="371"/>
        <v>4957</v>
      </c>
      <c r="AP64" s="739">
        <f t="shared" si="372"/>
        <v>0</v>
      </c>
      <c r="AQ64" s="740">
        <f t="shared" si="373"/>
        <v>0</v>
      </c>
      <c r="AR64" s="741"/>
      <c r="AS64" s="740">
        <f t="shared" si="373"/>
        <v>0</v>
      </c>
      <c r="AT64" s="741"/>
      <c r="AU64" s="740">
        <f t="shared" si="374"/>
        <v>0</v>
      </c>
      <c r="AV64" s="741"/>
      <c r="AW64" s="740">
        <f t="shared" si="375"/>
        <v>0</v>
      </c>
      <c r="AX64" s="741"/>
      <c r="AY64" s="740">
        <f t="shared" si="376"/>
        <v>0</v>
      </c>
      <c r="AZ64" s="741"/>
      <c r="BA64" s="740">
        <f t="shared" si="377"/>
        <v>0</v>
      </c>
      <c r="BB64" s="741"/>
      <c r="BC64" s="740">
        <f t="shared" si="378"/>
        <v>0</v>
      </c>
      <c r="BD64" s="741"/>
      <c r="BE64" s="740">
        <f t="shared" si="379"/>
        <v>0</v>
      </c>
      <c r="BF64" s="741"/>
      <c r="BG64" s="740">
        <f t="shared" si="380"/>
        <v>0</v>
      </c>
      <c r="BH64" s="741"/>
      <c r="BI64" s="740">
        <f t="shared" si="381"/>
        <v>0</v>
      </c>
      <c r="BJ64" s="741"/>
      <c r="BK64" s="743">
        <f t="shared" si="463"/>
        <v>0</v>
      </c>
      <c r="BL64" s="744">
        <f t="shared" si="383"/>
        <v>0</v>
      </c>
      <c r="BM64" s="745">
        <v>12</v>
      </c>
      <c r="BN64" s="746">
        <f t="shared" si="384"/>
        <v>0</v>
      </c>
      <c r="BO64" s="747"/>
      <c r="BP64" s="741"/>
      <c r="BQ64" s="746">
        <f t="shared" si="385"/>
        <v>0</v>
      </c>
      <c r="BR64" s="746">
        <f t="shared" si="386"/>
        <v>0</v>
      </c>
      <c r="BS64" s="746">
        <f t="shared" si="387"/>
        <v>0</v>
      </c>
      <c r="BU64" s="1044"/>
      <c r="BV64" s="735" t="s">
        <v>45</v>
      </c>
      <c r="BW64" s="767">
        <v>0.5</v>
      </c>
      <c r="BX64" s="737">
        <v>4957</v>
      </c>
      <c r="BY64" s="738">
        <f t="shared" si="388"/>
        <v>4957</v>
      </c>
      <c r="BZ64" s="739">
        <f t="shared" si="389"/>
        <v>2478.5</v>
      </c>
      <c r="CA64" s="740">
        <f t="shared" si="390"/>
        <v>0</v>
      </c>
      <c r="CB64" s="741"/>
      <c r="CC64" s="740">
        <f t="shared" si="390"/>
        <v>0</v>
      </c>
      <c r="CD64" s="741"/>
      <c r="CE64" s="740">
        <f t="shared" si="391"/>
        <v>0</v>
      </c>
      <c r="CF64" s="741"/>
      <c r="CG64" s="740">
        <f t="shared" si="392"/>
        <v>0</v>
      </c>
      <c r="CH64" s="741"/>
      <c r="CI64" s="740">
        <f t="shared" si="393"/>
        <v>0</v>
      </c>
      <c r="CJ64" s="741"/>
      <c r="CK64" s="740">
        <f t="shared" si="394"/>
        <v>0</v>
      </c>
      <c r="CL64" s="741"/>
      <c r="CM64" s="740">
        <f t="shared" si="395"/>
        <v>0</v>
      </c>
      <c r="CN64" s="741"/>
      <c r="CO64" s="740">
        <f t="shared" si="396"/>
        <v>0</v>
      </c>
      <c r="CP64" s="741"/>
      <c r="CQ64" s="740">
        <f t="shared" si="397"/>
        <v>0</v>
      </c>
      <c r="CR64" s="741"/>
      <c r="CS64" s="740">
        <f t="shared" si="398"/>
        <v>0</v>
      </c>
      <c r="CT64" s="741"/>
      <c r="CU64" s="743">
        <f t="shared" si="399"/>
        <v>5161</v>
      </c>
      <c r="CV64" s="744">
        <f t="shared" si="400"/>
        <v>7639.5</v>
      </c>
      <c r="CW64" s="745">
        <v>12</v>
      </c>
      <c r="CX64" s="746">
        <f t="shared" si="401"/>
        <v>91674</v>
      </c>
      <c r="CY64" s="747"/>
      <c r="CZ64" s="741"/>
      <c r="DA64" s="746">
        <f t="shared" si="402"/>
        <v>91674</v>
      </c>
      <c r="DB64" s="746">
        <f t="shared" si="403"/>
        <v>27685.55</v>
      </c>
      <c r="DC64" s="746">
        <f t="shared" si="404"/>
        <v>119359.55</v>
      </c>
      <c r="DD64" s="750"/>
      <c r="DE64" s="1044"/>
      <c r="DF64" s="735" t="s">
        <v>45</v>
      </c>
      <c r="DG64" s="737"/>
      <c r="DH64" s="737">
        <v>4957</v>
      </c>
      <c r="DI64" s="738">
        <f t="shared" si="405"/>
        <v>4957</v>
      </c>
      <c r="DJ64" s="739">
        <f t="shared" si="406"/>
        <v>0</v>
      </c>
      <c r="DK64" s="740">
        <f t="shared" si="407"/>
        <v>0</v>
      </c>
      <c r="DL64" s="741"/>
      <c r="DM64" s="740">
        <f t="shared" si="407"/>
        <v>0</v>
      </c>
      <c r="DN64" s="741"/>
      <c r="DO64" s="740">
        <f t="shared" si="408"/>
        <v>0</v>
      </c>
      <c r="DP64" s="741"/>
      <c r="DQ64" s="740">
        <f t="shared" si="409"/>
        <v>0</v>
      </c>
      <c r="DR64" s="741"/>
      <c r="DS64" s="740">
        <f t="shared" si="410"/>
        <v>0</v>
      </c>
      <c r="DT64" s="741"/>
      <c r="DU64" s="740">
        <f t="shared" si="411"/>
        <v>0</v>
      </c>
      <c r="DV64" s="741"/>
      <c r="DW64" s="740">
        <f t="shared" si="412"/>
        <v>0</v>
      </c>
      <c r="DX64" s="741"/>
      <c r="DY64" s="740">
        <f t="shared" si="413"/>
        <v>0</v>
      </c>
      <c r="DZ64" s="741"/>
      <c r="EA64" s="740">
        <f t="shared" si="414"/>
        <v>0</v>
      </c>
      <c r="EB64" s="741"/>
      <c r="EC64" s="740">
        <f t="shared" si="415"/>
        <v>0</v>
      </c>
      <c r="ED64" s="741"/>
      <c r="EE64" s="743">
        <f t="shared" ref="EE64:EE65" si="464">IF(((SUM(DJ64:ED64))&gt;(15279*DG64)),0,((15279*DG64)-(SUM(DJ64:ED64))))</f>
        <v>0</v>
      </c>
      <c r="EF64" s="744">
        <f t="shared" si="417"/>
        <v>0</v>
      </c>
      <c r="EG64" s="745">
        <v>12</v>
      </c>
      <c r="EH64" s="746">
        <f t="shared" si="418"/>
        <v>0</v>
      </c>
      <c r="EI64" s="747"/>
      <c r="EJ64" s="741"/>
      <c r="EK64" s="746">
        <f t="shared" si="419"/>
        <v>0</v>
      </c>
      <c r="EL64" s="746">
        <f t="shared" si="420"/>
        <v>0</v>
      </c>
      <c r="EM64" s="746">
        <f t="shared" si="421"/>
        <v>0</v>
      </c>
      <c r="EO64" s="1044"/>
      <c r="EP64" s="735" t="s">
        <v>45</v>
      </c>
      <c r="EQ64" s="737"/>
      <c r="ER64" s="737">
        <v>4957</v>
      </c>
      <c r="ES64" s="738">
        <f t="shared" si="422"/>
        <v>4957</v>
      </c>
      <c r="ET64" s="739">
        <f t="shared" si="423"/>
        <v>0</v>
      </c>
      <c r="EU64" s="740">
        <f t="shared" si="424"/>
        <v>0</v>
      </c>
      <c r="EV64" s="741"/>
      <c r="EW64" s="740">
        <f t="shared" si="424"/>
        <v>0</v>
      </c>
      <c r="EX64" s="741"/>
      <c r="EY64" s="740">
        <f t="shared" si="425"/>
        <v>0</v>
      </c>
      <c r="EZ64" s="741"/>
      <c r="FA64" s="740">
        <f t="shared" si="426"/>
        <v>0</v>
      </c>
      <c r="FB64" s="741"/>
      <c r="FC64" s="740">
        <f t="shared" si="427"/>
        <v>0</v>
      </c>
      <c r="FD64" s="741"/>
      <c r="FE64" s="740">
        <f t="shared" si="428"/>
        <v>0</v>
      </c>
      <c r="FF64" s="741"/>
      <c r="FG64" s="740">
        <f t="shared" si="429"/>
        <v>0</v>
      </c>
      <c r="FH64" s="741"/>
      <c r="FI64" s="740">
        <f t="shared" si="430"/>
        <v>0</v>
      </c>
      <c r="FJ64" s="741"/>
      <c r="FK64" s="740">
        <f t="shared" si="431"/>
        <v>0</v>
      </c>
      <c r="FL64" s="741"/>
      <c r="FM64" s="740">
        <f t="shared" si="432"/>
        <v>0</v>
      </c>
      <c r="FN64" s="741"/>
      <c r="FO64" s="743">
        <f t="shared" ref="FO64:FO65" si="465">IF(((SUM(ET64:FN64))&gt;(15279*EQ64)),0,((15279*EQ64)-(SUM(ET64:FN64))))</f>
        <v>0</v>
      </c>
      <c r="FP64" s="744">
        <f t="shared" si="434"/>
        <v>0</v>
      </c>
      <c r="FQ64" s="745">
        <v>12</v>
      </c>
      <c r="FR64" s="746">
        <f t="shared" si="435"/>
        <v>0</v>
      </c>
      <c r="FS64" s="747"/>
      <c r="FT64" s="741"/>
      <c r="FU64" s="746">
        <f t="shared" si="436"/>
        <v>0</v>
      </c>
      <c r="FV64" s="746">
        <f t="shared" si="437"/>
        <v>0</v>
      </c>
      <c r="FW64" s="746">
        <f t="shared" si="438"/>
        <v>0</v>
      </c>
      <c r="FY64" s="1044"/>
      <c r="FZ64" s="735" t="s">
        <v>45</v>
      </c>
      <c r="GA64" s="737">
        <f t="shared" si="439"/>
        <v>0.5</v>
      </c>
      <c r="GB64" s="737">
        <v>4957</v>
      </c>
      <c r="GC64" s="738">
        <f t="shared" si="440"/>
        <v>4957</v>
      </c>
      <c r="GD64" s="743">
        <f t="shared" si="441"/>
        <v>2478.5</v>
      </c>
      <c r="GE64" s="743"/>
      <c r="GF64" s="737">
        <f t="shared" si="442"/>
        <v>0</v>
      </c>
      <c r="GG64" s="743"/>
      <c r="GH64" s="737">
        <f t="shared" si="443"/>
        <v>0</v>
      </c>
      <c r="GI64" s="743"/>
      <c r="GJ64" s="737">
        <f t="shared" si="444"/>
        <v>0</v>
      </c>
      <c r="GK64" s="743"/>
      <c r="GL64" s="737">
        <f t="shared" si="445"/>
        <v>0</v>
      </c>
      <c r="GM64" s="743"/>
      <c r="GN64" s="737">
        <f t="shared" si="446"/>
        <v>0</v>
      </c>
      <c r="GO64" s="743"/>
      <c r="GP64" s="737">
        <f t="shared" si="447"/>
        <v>0</v>
      </c>
      <c r="GQ64" s="743"/>
      <c r="GR64" s="737">
        <f t="shared" si="448"/>
        <v>0</v>
      </c>
      <c r="GS64" s="743"/>
      <c r="GT64" s="737">
        <f t="shared" si="449"/>
        <v>0</v>
      </c>
      <c r="GU64" s="743"/>
      <c r="GV64" s="737">
        <f t="shared" si="450"/>
        <v>0</v>
      </c>
      <c r="GW64" s="743"/>
      <c r="GX64" s="737">
        <f t="shared" si="451"/>
        <v>0</v>
      </c>
      <c r="GY64" s="743">
        <f t="shared" si="451"/>
        <v>5161</v>
      </c>
      <c r="GZ64" s="744">
        <f t="shared" si="452"/>
        <v>7639.5</v>
      </c>
      <c r="HA64" s="745">
        <v>12</v>
      </c>
      <c r="HB64" s="746">
        <f t="shared" si="453"/>
        <v>91674</v>
      </c>
      <c r="HC64" s="737">
        <f t="shared" si="454"/>
        <v>0</v>
      </c>
      <c r="HD64" s="737">
        <f t="shared" si="454"/>
        <v>0</v>
      </c>
      <c r="HE64" s="746">
        <f t="shared" si="455"/>
        <v>91674</v>
      </c>
      <c r="HF64" s="746">
        <f t="shared" si="456"/>
        <v>27685.55</v>
      </c>
      <c r="HG64" s="746">
        <f t="shared" si="457"/>
        <v>119359.55</v>
      </c>
    </row>
    <row r="65" spans="1:225" ht="15.75" hidden="1" x14ac:dyDescent="0.25">
      <c r="A65" s="1044"/>
      <c r="B65" s="735" t="s">
        <v>45</v>
      </c>
      <c r="C65" s="737"/>
      <c r="D65" s="737">
        <v>4669</v>
      </c>
      <c r="E65" s="738">
        <f t="shared" si="354"/>
        <v>4669</v>
      </c>
      <c r="F65" s="739">
        <f t="shared" si="355"/>
        <v>0</v>
      </c>
      <c r="G65" s="740">
        <f t="shared" si="356"/>
        <v>0</v>
      </c>
      <c r="H65" s="741"/>
      <c r="I65" s="742">
        <f t="shared" si="356"/>
        <v>0</v>
      </c>
      <c r="J65" s="741"/>
      <c r="K65" s="742">
        <f t="shared" si="357"/>
        <v>0</v>
      </c>
      <c r="L65" s="741"/>
      <c r="M65" s="742">
        <f t="shared" si="358"/>
        <v>0</v>
      </c>
      <c r="N65" s="741"/>
      <c r="O65" s="742">
        <f t="shared" si="359"/>
        <v>0</v>
      </c>
      <c r="P65" s="741"/>
      <c r="Q65" s="742">
        <f t="shared" si="360"/>
        <v>0</v>
      </c>
      <c r="R65" s="741"/>
      <c r="S65" s="742">
        <f t="shared" si="361"/>
        <v>0</v>
      </c>
      <c r="T65" s="741"/>
      <c r="U65" s="742">
        <f t="shared" si="362"/>
        <v>0</v>
      </c>
      <c r="V65" s="741"/>
      <c r="W65" s="742">
        <f t="shared" si="363"/>
        <v>0</v>
      </c>
      <c r="X65" s="741"/>
      <c r="Y65" s="742">
        <f t="shared" si="364"/>
        <v>0</v>
      </c>
      <c r="Z65" s="741"/>
      <c r="AA65" s="743">
        <f t="shared" si="365"/>
        <v>0</v>
      </c>
      <c r="AB65" s="744">
        <f t="shared" si="366"/>
        <v>0</v>
      </c>
      <c r="AC65" s="745">
        <v>12</v>
      </c>
      <c r="AD65" s="746">
        <f t="shared" si="367"/>
        <v>0</v>
      </c>
      <c r="AE65" s="747"/>
      <c r="AF65" s="741"/>
      <c r="AG65" s="746">
        <f t="shared" si="368"/>
        <v>0</v>
      </c>
      <c r="AH65" s="746">
        <f t="shared" si="369"/>
        <v>0</v>
      </c>
      <c r="AI65" s="746">
        <f t="shared" si="370"/>
        <v>0</v>
      </c>
      <c r="AK65" s="1044"/>
      <c r="AL65" s="735" t="s">
        <v>45</v>
      </c>
      <c r="AM65" s="737"/>
      <c r="AN65" s="737">
        <v>4669</v>
      </c>
      <c r="AO65" s="738">
        <f t="shared" si="371"/>
        <v>4669</v>
      </c>
      <c r="AP65" s="739">
        <f t="shared" si="372"/>
        <v>0</v>
      </c>
      <c r="AQ65" s="740">
        <f t="shared" si="373"/>
        <v>0</v>
      </c>
      <c r="AR65" s="741"/>
      <c r="AS65" s="740">
        <f t="shared" si="373"/>
        <v>0</v>
      </c>
      <c r="AT65" s="741"/>
      <c r="AU65" s="740">
        <f t="shared" si="374"/>
        <v>0</v>
      </c>
      <c r="AV65" s="741"/>
      <c r="AW65" s="740">
        <f t="shared" si="375"/>
        <v>0</v>
      </c>
      <c r="AX65" s="741"/>
      <c r="AY65" s="740">
        <f t="shared" si="376"/>
        <v>0</v>
      </c>
      <c r="AZ65" s="741"/>
      <c r="BA65" s="740">
        <f t="shared" si="377"/>
        <v>0</v>
      </c>
      <c r="BB65" s="741"/>
      <c r="BC65" s="740">
        <f t="shared" si="378"/>
        <v>0</v>
      </c>
      <c r="BD65" s="741"/>
      <c r="BE65" s="740">
        <f t="shared" si="379"/>
        <v>0</v>
      </c>
      <c r="BF65" s="741"/>
      <c r="BG65" s="740">
        <f t="shared" si="380"/>
        <v>0</v>
      </c>
      <c r="BH65" s="741"/>
      <c r="BI65" s="740">
        <f t="shared" si="381"/>
        <v>0</v>
      </c>
      <c r="BJ65" s="741"/>
      <c r="BK65" s="743">
        <f t="shared" si="463"/>
        <v>0</v>
      </c>
      <c r="BL65" s="744">
        <f t="shared" si="383"/>
        <v>0</v>
      </c>
      <c r="BM65" s="745">
        <v>12</v>
      </c>
      <c r="BN65" s="746">
        <f t="shared" si="384"/>
        <v>0</v>
      </c>
      <c r="BO65" s="747"/>
      <c r="BP65" s="741"/>
      <c r="BQ65" s="746">
        <f t="shared" si="385"/>
        <v>0</v>
      </c>
      <c r="BR65" s="746">
        <f t="shared" si="386"/>
        <v>0</v>
      </c>
      <c r="BS65" s="746">
        <f t="shared" si="387"/>
        <v>0</v>
      </c>
      <c r="BU65" s="1044"/>
      <c r="BV65" s="735" t="s">
        <v>45</v>
      </c>
      <c r="BW65" s="767">
        <v>0.75</v>
      </c>
      <c r="BX65" s="737">
        <v>4669</v>
      </c>
      <c r="BY65" s="738">
        <f t="shared" si="388"/>
        <v>4669</v>
      </c>
      <c r="BZ65" s="739">
        <f t="shared" si="389"/>
        <v>3501.75</v>
      </c>
      <c r="CA65" s="740">
        <f t="shared" si="390"/>
        <v>0</v>
      </c>
      <c r="CB65" s="741"/>
      <c r="CC65" s="740">
        <f t="shared" si="390"/>
        <v>0</v>
      </c>
      <c r="CD65" s="741"/>
      <c r="CE65" s="740">
        <f t="shared" si="391"/>
        <v>0</v>
      </c>
      <c r="CF65" s="741"/>
      <c r="CG65" s="740">
        <f t="shared" si="392"/>
        <v>0</v>
      </c>
      <c r="CH65" s="741"/>
      <c r="CI65" s="740">
        <f t="shared" si="393"/>
        <v>0</v>
      </c>
      <c r="CJ65" s="741"/>
      <c r="CK65" s="740">
        <f t="shared" si="394"/>
        <v>0</v>
      </c>
      <c r="CL65" s="741"/>
      <c r="CM65" s="740">
        <f t="shared" si="395"/>
        <v>0</v>
      </c>
      <c r="CN65" s="741"/>
      <c r="CO65" s="740">
        <f t="shared" si="396"/>
        <v>0</v>
      </c>
      <c r="CP65" s="741"/>
      <c r="CQ65" s="740">
        <f t="shared" si="397"/>
        <v>0</v>
      </c>
      <c r="CR65" s="741"/>
      <c r="CS65" s="740">
        <f t="shared" si="398"/>
        <v>0</v>
      </c>
      <c r="CT65" s="741"/>
      <c r="CU65" s="743">
        <f t="shared" si="399"/>
        <v>7957.5</v>
      </c>
      <c r="CV65" s="744">
        <f t="shared" si="400"/>
        <v>11459.25</v>
      </c>
      <c r="CW65" s="745">
        <v>12</v>
      </c>
      <c r="CX65" s="746">
        <f t="shared" si="401"/>
        <v>137511</v>
      </c>
      <c r="CY65" s="747"/>
      <c r="CZ65" s="741"/>
      <c r="DA65" s="746">
        <f t="shared" si="402"/>
        <v>137511</v>
      </c>
      <c r="DB65" s="746">
        <f t="shared" si="403"/>
        <v>41528.32</v>
      </c>
      <c r="DC65" s="746">
        <f t="shared" si="404"/>
        <v>179039.32</v>
      </c>
      <c r="DD65" s="750"/>
      <c r="DE65" s="1044"/>
      <c r="DF65" s="735" t="s">
        <v>45</v>
      </c>
      <c r="DG65" s="737"/>
      <c r="DH65" s="737">
        <v>4669</v>
      </c>
      <c r="DI65" s="738">
        <f t="shared" si="405"/>
        <v>4669</v>
      </c>
      <c r="DJ65" s="739">
        <f t="shared" si="406"/>
        <v>0</v>
      </c>
      <c r="DK65" s="740">
        <f t="shared" si="407"/>
        <v>0</v>
      </c>
      <c r="DL65" s="741"/>
      <c r="DM65" s="740">
        <f t="shared" si="407"/>
        <v>0</v>
      </c>
      <c r="DN65" s="741"/>
      <c r="DO65" s="740">
        <f t="shared" si="408"/>
        <v>0</v>
      </c>
      <c r="DP65" s="741"/>
      <c r="DQ65" s="740">
        <f t="shared" si="409"/>
        <v>0</v>
      </c>
      <c r="DR65" s="741"/>
      <c r="DS65" s="740">
        <f t="shared" si="410"/>
        <v>0</v>
      </c>
      <c r="DT65" s="741"/>
      <c r="DU65" s="740">
        <f t="shared" si="411"/>
        <v>0</v>
      </c>
      <c r="DV65" s="741"/>
      <c r="DW65" s="740">
        <f t="shared" si="412"/>
        <v>0</v>
      </c>
      <c r="DX65" s="741"/>
      <c r="DY65" s="740">
        <f t="shared" si="413"/>
        <v>0</v>
      </c>
      <c r="DZ65" s="741"/>
      <c r="EA65" s="740">
        <f t="shared" si="414"/>
        <v>0</v>
      </c>
      <c r="EB65" s="741"/>
      <c r="EC65" s="740">
        <f t="shared" si="415"/>
        <v>0</v>
      </c>
      <c r="ED65" s="741"/>
      <c r="EE65" s="743">
        <f t="shared" si="464"/>
        <v>0</v>
      </c>
      <c r="EF65" s="744">
        <f t="shared" si="417"/>
        <v>0</v>
      </c>
      <c r="EG65" s="745">
        <v>12</v>
      </c>
      <c r="EH65" s="746">
        <f t="shared" si="418"/>
        <v>0</v>
      </c>
      <c r="EI65" s="747"/>
      <c r="EJ65" s="741"/>
      <c r="EK65" s="746">
        <f t="shared" si="419"/>
        <v>0</v>
      </c>
      <c r="EL65" s="746">
        <f t="shared" si="420"/>
        <v>0</v>
      </c>
      <c r="EM65" s="746">
        <f t="shared" si="421"/>
        <v>0</v>
      </c>
      <c r="EO65" s="1044"/>
      <c r="EP65" s="735" t="s">
        <v>45</v>
      </c>
      <c r="EQ65" s="737"/>
      <c r="ER65" s="737">
        <v>4669</v>
      </c>
      <c r="ES65" s="738">
        <f t="shared" si="422"/>
        <v>4669</v>
      </c>
      <c r="ET65" s="739">
        <f t="shared" si="423"/>
        <v>0</v>
      </c>
      <c r="EU65" s="740">
        <f t="shared" si="424"/>
        <v>0</v>
      </c>
      <c r="EV65" s="741"/>
      <c r="EW65" s="740">
        <f t="shared" si="424"/>
        <v>0</v>
      </c>
      <c r="EX65" s="741"/>
      <c r="EY65" s="740">
        <f t="shared" si="425"/>
        <v>0</v>
      </c>
      <c r="EZ65" s="741"/>
      <c r="FA65" s="740">
        <f t="shared" si="426"/>
        <v>0</v>
      </c>
      <c r="FB65" s="741"/>
      <c r="FC65" s="740">
        <f t="shared" si="427"/>
        <v>0</v>
      </c>
      <c r="FD65" s="741"/>
      <c r="FE65" s="740">
        <f t="shared" si="428"/>
        <v>0</v>
      </c>
      <c r="FF65" s="741"/>
      <c r="FG65" s="740">
        <f t="shared" si="429"/>
        <v>0</v>
      </c>
      <c r="FH65" s="741"/>
      <c r="FI65" s="740">
        <f t="shared" si="430"/>
        <v>0</v>
      </c>
      <c r="FJ65" s="741"/>
      <c r="FK65" s="740">
        <f t="shared" si="431"/>
        <v>0</v>
      </c>
      <c r="FL65" s="741"/>
      <c r="FM65" s="740">
        <f t="shared" si="432"/>
        <v>0</v>
      </c>
      <c r="FN65" s="741"/>
      <c r="FO65" s="743">
        <f t="shared" si="465"/>
        <v>0</v>
      </c>
      <c r="FP65" s="744">
        <f t="shared" si="434"/>
        <v>0</v>
      </c>
      <c r="FQ65" s="745">
        <v>12</v>
      </c>
      <c r="FR65" s="746">
        <f t="shared" si="435"/>
        <v>0</v>
      </c>
      <c r="FS65" s="747"/>
      <c r="FT65" s="741"/>
      <c r="FU65" s="746">
        <f t="shared" si="436"/>
        <v>0</v>
      </c>
      <c r="FV65" s="746">
        <f t="shared" si="437"/>
        <v>0</v>
      </c>
      <c r="FW65" s="746">
        <f t="shared" si="438"/>
        <v>0</v>
      </c>
      <c r="FY65" s="1044"/>
      <c r="FZ65" s="735" t="s">
        <v>45</v>
      </c>
      <c r="GA65" s="737">
        <f t="shared" si="439"/>
        <v>0.75</v>
      </c>
      <c r="GB65" s="737">
        <v>4669</v>
      </c>
      <c r="GC65" s="738">
        <f t="shared" si="440"/>
        <v>4669</v>
      </c>
      <c r="GD65" s="743">
        <f t="shared" si="441"/>
        <v>3501.75</v>
      </c>
      <c r="GE65" s="743"/>
      <c r="GF65" s="737">
        <f t="shared" si="442"/>
        <v>0</v>
      </c>
      <c r="GG65" s="743"/>
      <c r="GH65" s="737">
        <f t="shared" si="443"/>
        <v>0</v>
      </c>
      <c r="GI65" s="743"/>
      <c r="GJ65" s="737">
        <f t="shared" si="444"/>
        <v>0</v>
      </c>
      <c r="GK65" s="743"/>
      <c r="GL65" s="737">
        <f t="shared" si="445"/>
        <v>0</v>
      </c>
      <c r="GM65" s="743"/>
      <c r="GN65" s="737">
        <f t="shared" si="446"/>
        <v>0</v>
      </c>
      <c r="GO65" s="743"/>
      <c r="GP65" s="737">
        <f t="shared" si="447"/>
        <v>0</v>
      </c>
      <c r="GQ65" s="743"/>
      <c r="GR65" s="737">
        <f t="shared" si="448"/>
        <v>0</v>
      </c>
      <c r="GS65" s="743"/>
      <c r="GT65" s="737">
        <f t="shared" si="449"/>
        <v>0</v>
      </c>
      <c r="GU65" s="743"/>
      <c r="GV65" s="737">
        <f t="shared" si="450"/>
        <v>0</v>
      </c>
      <c r="GW65" s="743"/>
      <c r="GX65" s="737">
        <f t="shared" si="451"/>
        <v>0</v>
      </c>
      <c r="GY65" s="743">
        <f t="shared" si="451"/>
        <v>7957.5</v>
      </c>
      <c r="GZ65" s="744">
        <f t="shared" si="452"/>
        <v>11459.25</v>
      </c>
      <c r="HA65" s="745">
        <v>12</v>
      </c>
      <c r="HB65" s="746">
        <f t="shared" si="453"/>
        <v>137511</v>
      </c>
      <c r="HC65" s="737">
        <f t="shared" si="454"/>
        <v>0</v>
      </c>
      <c r="HD65" s="737">
        <f t="shared" si="454"/>
        <v>0</v>
      </c>
      <c r="HE65" s="746">
        <f t="shared" si="455"/>
        <v>137511</v>
      </c>
      <c r="HF65" s="746">
        <f t="shared" si="456"/>
        <v>41528.32</v>
      </c>
      <c r="HG65" s="746">
        <f t="shared" si="457"/>
        <v>179039.32</v>
      </c>
    </row>
    <row r="66" spans="1:225" ht="15.75" hidden="1" x14ac:dyDescent="0.25">
      <c r="A66" s="1044"/>
      <c r="B66" s="735" t="s">
        <v>44</v>
      </c>
      <c r="C66" s="757">
        <v>3.5</v>
      </c>
      <c r="D66" s="737">
        <v>4411</v>
      </c>
      <c r="E66" s="738">
        <f t="shared" si="354"/>
        <v>4411</v>
      </c>
      <c r="F66" s="739">
        <f t="shared" si="355"/>
        <v>15438.5</v>
      </c>
      <c r="G66" s="740">
        <f t="shared" si="356"/>
        <v>0</v>
      </c>
      <c r="H66" s="741"/>
      <c r="I66" s="742">
        <f t="shared" si="356"/>
        <v>0</v>
      </c>
      <c r="J66" s="741"/>
      <c r="K66" s="742">
        <f t="shared" si="357"/>
        <v>0</v>
      </c>
      <c r="L66" s="741"/>
      <c r="M66" s="742">
        <f t="shared" si="358"/>
        <v>0</v>
      </c>
      <c r="N66" s="741"/>
      <c r="O66" s="742">
        <f t="shared" si="359"/>
        <v>0</v>
      </c>
      <c r="P66" s="741"/>
      <c r="Q66" s="742">
        <f t="shared" si="360"/>
        <v>0</v>
      </c>
      <c r="R66" s="741"/>
      <c r="S66" s="742">
        <f t="shared" si="361"/>
        <v>0</v>
      </c>
      <c r="T66" s="741"/>
      <c r="U66" s="742">
        <f t="shared" si="362"/>
        <v>0</v>
      </c>
      <c r="V66" s="741"/>
      <c r="W66" s="742">
        <f t="shared" si="363"/>
        <v>0</v>
      </c>
      <c r="X66" s="741"/>
      <c r="Y66" s="742">
        <f t="shared" si="364"/>
        <v>0</v>
      </c>
      <c r="Z66" s="741"/>
      <c r="AA66" s="743">
        <f t="shared" si="365"/>
        <v>38038</v>
      </c>
      <c r="AB66" s="744">
        <f t="shared" si="366"/>
        <v>53476.5</v>
      </c>
      <c r="AC66" s="745">
        <v>12</v>
      </c>
      <c r="AD66" s="746">
        <f t="shared" si="367"/>
        <v>641718</v>
      </c>
      <c r="AE66" s="747"/>
      <c r="AF66" s="741"/>
      <c r="AG66" s="746">
        <f t="shared" si="368"/>
        <v>641718</v>
      </c>
      <c r="AH66" s="746">
        <f t="shared" si="369"/>
        <v>193798.84</v>
      </c>
      <c r="AI66" s="746">
        <f t="shared" si="370"/>
        <v>835516.84</v>
      </c>
      <c r="AK66" s="1044"/>
      <c r="AL66" s="735" t="s">
        <v>44</v>
      </c>
      <c r="AM66" s="757"/>
      <c r="AN66" s="737">
        <v>4411</v>
      </c>
      <c r="AO66" s="738">
        <f t="shared" si="371"/>
        <v>4411</v>
      </c>
      <c r="AP66" s="739">
        <f t="shared" si="372"/>
        <v>0</v>
      </c>
      <c r="AQ66" s="740">
        <f t="shared" si="373"/>
        <v>0</v>
      </c>
      <c r="AR66" s="741"/>
      <c r="AS66" s="740">
        <f t="shared" si="373"/>
        <v>0</v>
      </c>
      <c r="AT66" s="741"/>
      <c r="AU66" s="740">
        <f t="shared" si="374"/>
        <v>0</v>
      </c>
      <c r="AV66" s="741"/>
      <c r="AW66" s="740">
        <f t="shared" si="375"/>
        <v>0</v>
      </c>
      <c r="AX66" s="741"/>
      <c r="AY66" s="740">
        <f t="shared" si="376"/>
        <v>0</v>
      </c>
      <c r="AZ66" s="741"/>
      <c r="BA66" s="740">
        <f t="shared" si="377"/>
        <v>0</v>
      </c>
      <c r="BB66" s="741"/>
      <c r="BC66" s="740">
        <f t="shared" si="378"/>
        <v>0</v>
      </c>
      <c r="BD66" s="741"/>
      <c r="BE66" s="740">
        <f t="shared" si="379"/>
        <v>0</v>
      </c>
      <c r="BF66" s="741"/>
      <c r="BG66" s="740">
        <f t="shared" si="380"/>
        <v>0</v>
      </c>
      <c r="BH66" s="741"/>
      <c r="BI66" s="740">
        <f t="shared" si="381"/>
        <v>0</v>
      </c>
      <c r="BJ66" s="741"/>
      <c r="BK66" s="743">
        <f t="shared" si="463"/>
        <v>0</v>
      </c>
      <c r="BL66" s="744">
        <f t="shared" si="383"/>
        <v>0</v>
      </c>
      <c r="BM66" s="745">
        <v>12</v>
      </c>
      <c r="BN66" s="746">
        <f t="shared" si="384"/>
        <v>0</v>
      </c>
      <c r="BO66" s="747"/>
      <c r="BP66" s="741"/>
      <c r="BQ66" s="746">
        <f t="shared" si="385"/>
        <v>0</v>
      </c>
      <c r="BR66" s="746">
        <f t="shared" si="386"/>
        <v>0</v>
      </c>
      <c r="BS66" s="746">
        <f t="shared" si="387"/>
        <v>0</v>
      </c>
      <c r="BU66" s="1044"/>
      <c r="BV66" s="735" t="s">
        <v>44</v>
      </c>
      <c r="BW66" s="767">
        <v>2</v>
      </c>
      <c r="BX66" s="737">
        <v>4411</v>
      </c>
      <c r="BY66" s="738">
        <f t="shared" si="388"/>
        <v>4411</v>
      </c>
      <c r="BZ66" s="739">
        <f t="shared" si="389"/>
        <v>8822</v>
      </c>
      <c r="CA66" s="740">
        <f t="shared" si="390"/>
        <v>0</v>
      </c>
      <c r="CB66" s="741"/>
      <c r="CC66" s="740">
        <f t="shared" si="390"/>
        <v>0</v>
      </c>
      <c r="CD66" s="741"/>
      <c r="CE66" s="740">
        <f t="shared" si="391"/>
        <v>0</v>
      </c>
      <c r="CF66" s="741"/>
      <c r="CG66" s="740">
        <f t="shared" si="392"/>
        <v>0</v>
      </c>
      <c r="CH66" s="741"/>
      <c r="CI66" s="740">
        <f t="shared" si="393"/>
        <v>0</v>
      </c>
      <c r="CJ66" s="741"/>
      <c r="CK66" s="740">
        <f t="shared" si="394"/>
        <v>0</v>
      </c>
      <c r="CL66" s="741"/>
      <c r="CM66" s="740">
        <f t="shared" si="395"/>
        <v>0</v>
      </c>
      <c r="CN66" s="741"/>
      <c r="CO66" s="740">
        <f t="shared" si="396"/>
        <v>0</v>
      </c>
      <c r="CP66" s="741"/>
      <c r="CQ66" s="740">
        <f t="shared" si="397"/>
        <v>0</v>
      </c>
      <c r="CR66" s="741"/>
      <c r="CS66" s="740">
        <f t="shared" si="398"/>
        <v>0</v>
      </c>
      <c r="CT66" s="741"/>
      <c r="CU66" s="743">
        <f t="shared" si="399"/>
        <v>21736</v>
      </c>
      <c r="CV66" s="744">
        <f t="shared" si="400"/>
        <v>30558</v>
      </c>
      <c r="CW66" s="745">
        <v>12</v>
      </c>
      <c r="CX66" s="746">
        <f t="shared" si="401"/>
        <v>366696</v>
      </c>
      <c r="CY66" s="747"/>
      <c r="CZ66" s="741"/>
      <c r="DA66" s="746">
        <f t="shared" si="402"/>
        <v>366696</v>
      </c>
      <c r="DB66" s="746">
        <f t="shared" si="403"/>
        <v>110742.19</v>
      </c>
      <c r="DC66" s="746">
        <f t="shared" si="404"/>
        <v>477438.19</v>
      </c>
      <c r="DD66" s="750"/>
      <c r="DE66" s="1044"/>
      <c r="DF66" s="735" t="s">
        <v>44</v>
      </c>
      <c r="DG66" s="757">
        <v>1</v>
      </c>
      <c r="DH66" s="737">
        <v>4411</v>
      </c>
      <c r="DI66" s="738">
        <f t="shared" si="405"/>
        <v>4411</v>
      </c>
      <c r="DJ66" s="739">
        <f t="shared" si="406"/>
        <v>4411</v>
      </c>
      <c r="DK66" s="740">
        <f t="shared" si="407"/>
        <v>0</v>
      </c>
      <c r="DL66" s="741"/>
      <c r="DM66" s="740">
        <f t="shared" si="407"/>
        <v>0</v>
      </c>
      <c r="DN66" s="741"/>
      <c r="DO66" s="740">
        <f t="shared" si="408"/>
        <v>0</v>
      </c>
      <c r="DP66" s="741"/>
      <c r="DQ66" s="740">
        <f t="shared" si="409"/>
        <v>0</v>
      </c>
      <c r="DR66" s="741"/>
      <c r="DS66" s="740">
        <f t="shared" si="410"/>
        <v>0</v>
      </c>
      <c r="DT66" s="741"/>
      <c r="DU66" s="740">
        <f t="shared" si="411"/>
        <v>0</v>
      </c>
      <c r="DV66" s="741"/>
      <c r="DW66" s="740">
        <f t="shared" si="412"/>
        <v>0</v>
      </c>
      <c r="DX66" s="741"/>
      <c r="DY66" s="740">
        <f t="shared" si="413"/>
        <v>0</v>
      </c>
      <c r="DZ66" s="741"/>
      <c r="EA66" s="740">
        <f t="shared" si="414"/>
        <v>0</v>
      </c>
      <c r="EB66" s="741"/>
      <c r="EC66" s="740">
        <f t="shared" si="415"/>
        <v>0</v>
      </c>
      <c r="ED66" s="741"/>
      <c r="EE66" s="743">
        <f t="shared" si="416"/>
        <v>10868</v>
      </c>
      <c r="EF66" s="744">
        <f t="shared" si="417"/>
        <v>15279</v>
      </c>
      <c r="EG66" s="745">
        <v>12</v>
      </c>
      <c r="EH66" s="746">
        <f t="shared" si="418"/>
        <v>183348</v>
      </c>
      <c r="EI66" s="747"/>
      <c r="EJ66" s="741"/>
      <c r="EK66" s="746">
        <f t="shared" si="419"/>
        <v>183348</v>
      </c>
      <c r="EL66" s="746">
        <f t="shared" si="420"/>
        <v>55371.1</v>
      </c>
      <c r="EM66" s="746">
        <f t="shared" si="421"/>
        <v>238719.1</v>
      </c>
      <c r="EO66" s="1044"/>
      <c r="EP66" s="735" t="s">
        <v>44</v>
      </c>
      <c r="EQ66" s="757"/>
      <c r="ER66" s="737">
        <v>4411</v>
      </c>
      <c r="ES66" s="738">
        <f t="shared" si="422"/>
        <v>4411</v>
      </c>
      <c r="ET66" s="739">
        <f t="shared" si="423"/>
        <v>0</v>
      </c>
      <c r="EU66" s="740">
        <f t="shared" si="424"/>
        <v>0</v>
      </c>
      <c r="EV66" s="741"/>
      <c r="EW66" s="740">
        <f t="shared" si="424"/>
        <v>0</v>
      </c>
      <c r="EX66" s="741"/>
      <c r="EY66" s="740">
        <f t="shared" si="425"/>
        <v>0</v>
      </c>
      <c r="EZ66" s="741"/>
      <c r="FA66" s="740">
        <f t="shared" si="426"/>
        <v>0</v>
      </c>
      <c r="FB66" s="741"/>
      <c r="FC66" s="740">
        <f t="shared" si="427"/>
        <v>0</v>
      </c>
      <c r="FD66" s="741"/>
      <c r="FE66" s="740">
        <f t="shared" si="428"/>
        <v>0</v>
      </c>
      <c r="FF66" s="741"/>
      <c r="FG66" s="740">
        <f t="shared" si="429"/>
        <v>0</v>
      </c>
      <c r="FH66" s="741"/>
      <c r="FI66" s="740">
        <f t="shared" si="430"/>
        <v>0</v>
      </c>
      <c r="FJ66" s="741"/>
      <c r="FK66" s="740">
        <f t="shared" si="431"/>
        <v>0</v>
      </c>
      <c r="FL66" s="741"/>
      <c r="FM66" s="740">
        <f t="shared" si="432"/>
        <v>0</v>
      </c>
      <c r="FN66" s="741"/>
      <c r="FO66" s="743">
        <f t="shared" si="433"/>
        <v>0</v>
      </c>
      <c r="FP66" s="744">
        <f t="shared" si="434"/>
        <v>0</v>
      </c>
      <c r="FQ66" s="745">
        <v>12</v>
      </c>
      <c r="FR66" s="746">
        <f t="shared" si="435"/>
        <v>0</v>
      </c>
      <c r="FS66" s="747"/>
      <c r="FT66" s="741"/>
      <c r="FU66" s="746">
        <f t="shared" si="436"/>
        <v>0</v>
      </c>
      <c r="FV66" s="746">
        <f t="shared" si="437"/>
        <v>0</v>
      </c>
      <c r="FW66" s="746">
        <f t="shared" si="438"/>
        <v>0</v>
      </c>
      <c r="FY66" s="1044"/>
      <c r="FZ66" s="735" t="s">
        <v>44</v>
      </c>
      <c r="GA66" s="737">
        <f t="shared" si="439"/>
        <v>6.5</v>
      </c>
      <c r="GB66" s="737">
        <v>4411</v>
      </c>
      <c r="GC66" s="738">
        <f t="shared" si="440"/>
        <v>4411</v>
      </c>
      <c r="GD66" s="743">
        <f t="shared" si="441"/>
        <v>28671.5</v>
      </c>
      <c r="GE66" s="743"/>
      <c r="GF66" s="737">
        <f t="shared" si="442"/>
        <v>0</v>
      </c>
      <c r="GG66" s="743"/>
      <c r="GH66" s="737">
        <f t="shared" si="443"/>
        <v>0</v>
      </c>
      <c r="GI66" s="743"/>
      <c r="GJ66" s="737">
        <f t="shared" si="444"/>
        <v>0</v>
      </c>
      <c r="GK66" s="743"/>
      <c r="GL66" s="737">
        <f t="shared" si="445"/>
        <v>0</v>
      </c>
      <c r="GM66" s="743"/>
      <c r="GN66" s="737">
        <f t="shared" si="446"/>
        <v>0</v>
      </c>
      <c r="GO66" s="743"/>
      <c r="GP66" s="737">
        <f t="shared" si="447"/>
        <v>0</v>
      </c>
      <c r="GQ66" s="743"/>
      <c r="GR66" s="737">
        <f t="shared" si="448"/>
        <v>0</v>
      </c>
      <c r="GS66" s="743"/>
      <c r="GT66" s="737">
        <f t="shared" si="449"/>
        <v>0</v>
      </c>
      <c r="GU66" s="743"/>
      <c r="GV66" s="737">
        <f t="shared" si="450"/>
        <v>0</v>
      </c>
      <c r="GW66" s="743"/>
      <c r="GX66" s="737">
        <f t="shared" si="451"/>
        <v>0</v>
      </c>
      <c r="GY66" s="743">
        <f t="shared" si="451"/>
        <v>70642</v>
      </c>
      <c r="GZ66" s="744">
        <f t="shared" si="452"/>
        <v>99313.5</v>
      </c>
      <c r="HA66" s="745">
        <v>12</v>
      </c>
      <c r="HB66" s="746">
        <f t="shared" si="453"/>
        <v>1191762</v>
      </c>
      <c r="HC66" s="737">
        <f t="shared" si="454"/>
        <v>0</v>
      </c>
      <c r="HD66" s="737">
        <f t="shared" si="454"/>
        <v>0</v>
      </c>
      <c r="HE66" s="746">
        <f t="shared" si="455"/>
        <v>1191762</v>
      </c>
      <c r="HF66" s="746">
        <f t="shared" si="456"/>
        <v>359912.12</v>
      </c>
      <c r="HG66" s="746">
        <f t="shared" si="457"/>
        <v>1551674.12</v>
      </c>
    </row>
    <row r="67" spans="1:225" ht="15.75" hidden="1" x14ac:dyDescent="0.25">
      <c r="A67" s="1044"/>
      <c r="B67" s="753" t="s">
        <v>686</v>
      </c>
      <c r="C67" s="737"/>
      <c r="D67" s="737">
        <v>4669</v>
      </c>
      <c r="E67" s="738">
        <f t="shared" si="354"/>
        <v>4669</v>
      </c>
      <c r="F67" s="739">
        <f t="shared" si="355"/>
        <v>0</v>
      </c>
      <c r="G67" s="740">
        <f t="shared" si="356"/>
        <v>0</v>
      </c>
      <c r="H67" s="741"/>
      <c r="I67" s="742">
        <f t="shared" si="356"/>
        <v>0</v>
      </c>
      <c r="J67" s="741"/>
      <c r="K67" s="742">
        <f t="shared" si="357"/>
        <v>0</v>
      </c>
      <c r="L67" s="741"/>
      <c r="M67" s="742">
        <f t="shared" si="358"/>
        <v>0</v>
      </c>
      <c r="N67" s="741"/>
      <c r="O67" s="742">
        <f t="shared" si="359"/>
        <v>0</v>
      </c>
      <c r="P67" s="741"/>
      <c r="Q67" s="742">
        <f t="shared" si="360"/>
        <v>0</v>
      </c>
      <c r="R67" s="741"/>
      <c r="S67" s="742">
        <f t="shared" si="361"/>
        <v>0</v>
      </c>
      <c r="T67" s="741"/>
      <c r="U67" s="742">
        <f t="shared" si="362"/>
        <v>0</v>
      </c>
      <c r="V67" s="741"/>
      <c r="W67" s="742">
        <f t="shared" si="363"/>
        <v>0</v>
      </c>
      <c r="X67" s="741"/>
      <c r="Y67" s="742">
        <f t="shared" si="364"/>
        <v>0</v>
      </c>
      <c r="Z67" s="741"/>
      <c r="AA67" s="743">
        <f t="shared" si="365"/>
        <v>0</v>
      </c>
      <c r="AB67" s="744">
        <f t="shared" si="366"/>
        <v>0</v>
      </c>
      <c r="AC67" s="745">
        <v>12</v>
      </c>
      <c r="AD67" s="746">
        <f t="shared" si="367"/>
        <v>0</v>
      </c>
      <c r="AE67" s="747">
        <f t="shared" ref="AE67:AE68" si="466">C67*1009.76*12</f>
        <v>0</v>
      </c>
      <c r="AF67" s="782">
        <f t="shared" ref="AF67:AF68" si="467">AD67*0.085</f>
        <v>0</v>
      </c>
      <c r="AG67" s="746">
        <f t="shared" si="368"/>
        <v>0</v>
      </c>
      <c r="AH67" s="746">
        <f t="shared" si="369"/>
        <v>0</v>
      </c>
      <c r="AI67" s="746">
        <f t="shared" si="370"/>
        <v>0</v>
      </c>
      <c r="AK67" s="1044"/>
      <c r="AL67" s="753" t="s">
        <v>686</v>
      </c>
      <c r="AM67" s="737"/>
      <c r="AN67" s="737">
        <v>4669</v>
      </c>
      <c r="AO67" s="738">
        <f t="shared" si="371"/>
        <v>4669</v>
      </c>
      <c r="AP67" s="739">
        <f t="shared" si="372"/>
        <v>0</v>
      </c>
      <c r="AQ67" s="740">
        <f t="shared" si="373"/>
        <v>0</v>
      </c>
      <c r="AR67" s="741"/>
      <c r="AS67" s="740">
        <f t="shared" si="373"/>
        <v>0</v>
      </c>
      <c r="AT67" s="741"/>
      <c r="AU67" s="740">
        <f t="shared" si="374"/>
        <v>0</v>
      </c>
      <c r="AV67" s="741"/>
      <c r="AW67" s="740">
        <f t="shared" si="375"/>
        <v>0</v>
      </c>
      <c r="AX67" s="741"/>
      <c r="AY67" s="740">
        <f t="shared" si="376"/>
        <v>0</v>
      </c>
      <c r="AZ67" s="741"/>
      <c r="BA67" s="740">
        <f t="shared" si="377"/>
        <v>0</v>
      </c>
      <c r="BB67" s="741"/>
      <c r="BC67" s="740">
        <f t="shared" si="378"/>
        <v>0</v>
      </c>
      <c r="BD67" s="741"/>
      <c r="BE67" s="740">
        <f t="shared" si="379"/>
        <v>0</v>
      </c>
      <c r="BF67" s="741"/>
      <c r="BG67" s="740">
        <f t="shared" si="380"/>
        <v>0</v>
      </c>
      <c r="BH67" s="741"/>
      <c r="BI67" s="740">
        <f t="shared" si="381"/>
        <v>0</v>
      </c>
      <c r="BJ67" s="741"/>
      <c r="BK67" s="743">
        <f t="shared" si="463"/>
        <v>0</v>
      </c>
      <c r="BL67" s="744">
        <f t="shared" si="383"/>
        <v>0</v>
      </c>
      <c r="BM67" s="745">
        <v>12</v>
      </c>
      <c r="BN67" s="746">
        <f t="shared" si="384"/>
        <v>0</v>
      </c>
      <c r="BO67" s="747">
        <f t="shared" ref="BO67:BO68" si="468">AM67*1009.76*12</f>
        <v>0</v>
      </c>
      <c r="BP67" s="782">
        <f t="shared" ref="BP67:BP68" si="469">BN67*0.085</f>
        <v>0</v>
      </c>
      <c r="BQ67" s="746">
        <f t="shared" si="385"/>
        <v>0</v>
      </c>
      <c r="BR67" s="746">
        <f t="shared" si="386"/>
        <v>0</v>
      </c>
      <c r="BS67" s="746">
        <f t="shared" si="387"/>
        <v>0</v>
      </c>
      <c r="BU67" s="1044"/>
      <c r="BV67" s="753" t="s">
        <v>686</v>
      </c>
      <c r="BW67" s="767">
        <v>4</v>
      </c>
      <c r="BX67" s="737">
        <v>4669</v>
      </c>
      <c r="BY67" s="738">
        <f t="shared" si="388"/>
        <v>4669</v>
      </c>
      <c r="BZ67" s="739">
        <f t="shared" si="389"/>
        <v>18676</v>
      </c>
      <c r="CA67" s="740">
        <f t="shared" si="390"/>
        <v>0</v>
      </c>
      <c r="CB67" s="741"/>
      <c r="CC67" s="740">
        <f t="shared" si="390"/>
        <v>0</v>
      </c>
      <c r="CD67" s="741"/>
      <c r="CE67" s="740">
        <f t="shared" si="391"/>
        <v>0</v>
      </c>
      <c r="CF67" s="741"/>
      <c r="CG67" s="740">
        <f t="shared" si="392"/>
        <v>0</v>
      </c>
      <c r="CH67" s="741"/>
      <c r="CI67" s="740">
        <f t="shared" si="393"/>
        <v>0</v>
      </c>
      <c r="CJ67" s="741"/>
      <c r="CK67" s="740">
        <f t="shared" si="394"/>
        <v>0</v>
      </c>
      <c r="CL67" s="741"/>
      <c r="CM67" s="740">
        <f t="shared" si="395"/>
        <v>0</v>
      </c>
      <c r="CN67" s="741"/>
      <c r="CO67" s="740">
        <f t="shared" si="396"/>
        <v>0</v>
      </c>
      <c r="CP67" s="741"/>
      <c r="CQ67" s="740">
        <f t="shared" si="397"/>
        <v>0</v>
      </c>
      <c r="CR67" s="741"/>
      <c r="CS67" s="740">
        <f t="shared" si="398"/>
        <v>0</v>
      </c>
      <c r="CT67" s="741"/>
      <c r="CU67" s="743">
        <f t="shared" si="399"/>
        <v>42440</v>
      </c>
      <c r="CV67" s="744">
        <f t="shared" si="400"/>
        <v>61116</v>
      </c>
      <c r="CW67" s="745">
        <v>12</v>
      </c>
      <c r="CX67" s="746">
        <f t="shared" si="401"/>
        <v>733392</v>
      </c>
      <c r="CY67" s="747">
        <f t="shared" ref="CY67:CY68" si="470">BW67*1009.76*12</f>
        <v>48468.480000000003</v>
      </c>
      <c r="CZ67" s="782">
        <f t="shared" ref="CZ67:CZ68" si="471">CX67*0.085</f>
        <v>62338.32</v>
      </c>
      <c r="DA67" s="746">
        <f t="shared" si="402"/>
        <v>844198.8</v>
      </c>
      <c r="DB67" s="746">
        <f t="shared" si="403"/>
        <v>254948.04</v>
      </c>
      <c r="DC67" s="746">
        <f t="shared" si="404"/>
        <v>1099146.8400000001</v>
      </c>
      <c r="DD67" s="750"/>
      <c r="DE67" s="1044"/>
      <c r="DF67" s="753" t="s">
        <v>686</v>
      </c>
      <c r="DG67" s="737"/>
      <c r="DH67" s="737">
        <v>4669</v>
      </c>
      <c r="DI67" s="738">
        <f t="shared" si="405"/>
        <v>4669</v>
      </c>
      <c r="DJ67" s="739">
        <f t="shared" si="406"/>
        <v>0</v>
      </c>
      <c r="DK67" s="740">
        <f t="shared" si="407"/>
        <v>0</v>
      </c>
      <c r="DL67" s="741"/>
      <c r="DM67" s="740">
        <f t="shared" si="407"/>
        <v>0</v>
      </c>
      <c r="DN67" s="741"/>
      <c r="DO67" s="740">
        <f t="shared" si="408"/>
        <v>0</v>
      </c>
      <c r="DP67" s="741"/>
      <c r="DQ67" s="740">
        <f t="shared" si="409"/>
        <v>0</v>
      </c>
      <c r="DR67" s="741"/>
      <c r="DS67" s="740">
        <f t="shared" si="410"/>
        <v>0</v>
      </c>
      <c r="DT67" s="741"/>
      <c r="DU67" s="740">
        <f t="shared" si="411"/>
        <v>0</v>
      </c>
      <c r="DV67" s="741"/>
      <c r="DW67" s="740">
        <f t="shared" si="412"/>
        <v>0</v>
      </c>
      <c r="DX67" s="741"/>
      <c r="DY67" s="740">
        <f t="shared" si="413"/>
        <v>0</v>
      </c>
      <c r="DZ67" s="741"/>
      <c r="EA67" s="740">
        <f t="shared" si="414"/>
        <v>0</v>
      </c>
      <c r="EB67" s="741"/>
      <c r="EC67" s="740">
        <f t="shared" si="415"/>
        <v>0</v>
      </c>
      <c r="ED67" s="741"/>
      <c r="EE67" s="743">
        <f t="shared" si="416"/>
        <v>0</v>
      </c>
      <c r="EF67" s="744">
        <f t="shared" si="417"/>
        <v>0</v>
      </c>
      <c r="EG67" s="745">
        <v>12</v>
      </c>
      <c r="EH67" s="746">
        <f t="shared" si="418"/>
        <v>0</v>
      </c>
      <c r="EI67" s="747">
        <f t="shared" ref="EI67:EI68" si="472">DG67*1009.76*12</f>
        <v>0</v>
      </c>
      <c r="EJ67" s="782">
        <f t="shared" ref="EJ67:EJ68" si="473">EH67*0.085</f>
        <v>0</v>
      </c>
      <c r="EK67" s="746">
        <f t="shared" si="419"/>
        <v>0</v>
      </c>
      <c r="EL67" s="746">
        <f t="shared" si="420"/>
        <v>0</v>
      </c>
      <c r="EM67" s="746">
        <f t="shared" si="421"/>
        <v>0</v>
      </c>
      <c r="EO67" s="1044"/>
      <c r="EP67" s="753" t="s">
        <v>686</v>
      </c>
      <c r="EQ67" s="737"/>
      <c r="ER67" s="737">
        <v>4669</v>
      </c>
      <c r="ES67" s="738">
        <f t="shared" si="422"/>
        <v>4669</v>
      </c>
      <c r="ET67" s="739">
        <f t="shared" si="423"/>
        <v>0</v>
      </c>
      <c r="EU67" s="740">
        <f t="shared" si="424"/>
        <v>0</v>
      </c>
      <c r="EV67" s="741"/>
      <c r="EW67" s="740">
        <f t="shared" si="424"/>
        <v>0</v>
      </c>
      <c r="EX67" s="741"/>
      <c r="EY67" s="740">
        <f t="shared" si="425"/>
        <v>0</v>
      </c>
      <c r="EZ67" s="741"/>
      <c r="FA67" s="740">
        <f t="shared" si="426"/>
        <v>0</v>
      </c>
      <c r="FB67" s="741"/>
      <c r="FC67" s="740">
        <f t="shared" si="427"/>
        <v>0</v>
      </c>
      <c r="FD67" s="741"/>
      <c r="FE67" s="740">
        <f t="shared" si="428"/>
        <v>0</v>
      </c>
      <c r="FF67" s="741"/>
      <c r="FG67" s="740">
        <f t="shared" si="429"/>
        <v>0</v>
      </c>
      <c r="FH67" s="741"/>
      <c r="FI67" s="740">
        <f t="shared" si="430"/>
        <v>0</v>
      </c>
      <c r="FJ67" s="741"/>
      <c r="FK67" s="740">
        <f t="shared" si="431"/>
        <v>0</v>
      </c>
      <c r="FL67" s="741"/>
      <c r="FM67" s="740">
        <f t="shared" si="432"/>
        <v>0</v>
      </c>
      <c r="FN67" s="741"/>
      <c r="FO67" s="743">
        <f t="shared" si="433"/>
        <v>0</v>
      </c>
      <c r="FP67" s="744">
        <f t="shared" si="434"/>
        <v>0</v>
      </c>
      <c r="FQ67" s="745">
        <v>12</v>
      </c>
      <c r="FR67" s="746">
        <f t="shared" si="435"/>
        <v>0</v>
      </c>
      <c r="FS67" s="747">
        <f t="shared" ref="FS67:FS68" si="474">EQ67*1009.76*12</f>
        <v>0</v>
      </c>
      <c r="FT67" s="782">
        <f t="shared" ref="FT67:FT68" si="475">FR67*0.085</f>
        <v>0</v>
      </c>
      <c r="FU67" s="746">
        <f t="shared" si="436"/>
        <v>0</v>
      </c>
      <c r="FV67" s="746">
        <f t="shared" si="437"/>
        <v>0</v>
      </c>
      <c r="FW67" s="746">
        <f t="shared" si="438"/>
        <v>0</v>
      </c>
      <c r="FY67" s="1044"/>
      <c r="FZ67" s="753" t="s">
        <v>686</v>
      </c>
      <c r="GA67" s="737">
        <f t="shared" si="439"/>
        <v>4</v>
      </c>
      <c r="GB67" s="737">
        <v>4669</v>
      </c>
      <c r="GC67" s="738">
        <f t="shared" si="440"/>
        <v>4669</v>
      </c>
      <c r="GD67" s="743">
        <f t="shared" si="441"/>
        <v>18676</v>
      </c>
      <c r="GE67" s="743"/>
      <c r="GF67" s="737">
        <f t="shared" si="442"/>
        <v>0</v>
      </c>
      <c r="GG67" s="743"/>
      <c r="GH67" s="737">
        <f t="shared" si="443"/>
        <v>0</v>
      </c>
      <c r="GI67" s="743"/>
      <c r="GJ67" s="737">
        <f t="shared" si="444"/>
        <v>0</v>
      </c>
      <c r="GK67" s="743"/>
      <c r="GL67" s="737">
        <f t="shared" si="445"/>
        <v>0</v>
      </c>
      <c r="GM67" s="743"/>
      <c r="GN67" s="737">
        <f t="shared" si="446"/>
        <v>0</v>
      </c>
      <c r="GO67" s="743"/>
      <c r="GP67" s="737">
        <f t="shared" si="447"/>
        <v>0</v>
      </c>
      <c r="GQ67" s="743"/>
      <c r="GR67" s="737">
        <f t="shared" si="448"/>
        <v>0</v>
      </c>
      <c r="GS67" s="743"/>
      <c r="GT67" s="737">
        <f t="shared" si="449"/>
        <v>0</v>
      </c>
      <c r="GU67" s="743"/>
      <c r="GV67" s="737">
        <f t="shared" si="450"/>
        <v>0</v>
      </c>
      <c r="GW67" s="743"/>
      <c r="GX67" s="737">
        <f t="shared" si="451"/>
        <v>0</v>
      </c>
      <c r="GY67" s="743">
        <f t="shared" si="451"/>
        <v>42440</v>
      </c>
      <c r="GZ67" s="744">
        <f t="shared" si="452"/>
        <v>61116</v>
      </c>
      <c r="HA67" s="745">
        <v>12</v>
      </c>
      <c r="HB67" s="746">
        <f t="shared" si="453"/>
        <v>733392</v>
      </c>
      <c r="HC67" s="737">
        <f t="shared" si="454"/>
        <v>48468.480000000003</v>
      </c>
      <c r="HD67" s="737">
        <f t="shared" si="454"/>
        <v>62338.32</v>
      </c>
      <c r="HE67" s="746">
        <f t="shared" si="455"/>
        <v>844198.8</v>
      </c>
      <c r="HF67" s="746">
        <f t="shared" si="456"/>
        <v>254948.04</v>
      </c>
      <c r="HG67" s="746">
        <f t="shared" si="457"/>
        <v>1099146.8400000001</v>
      </c>
    </row>
    <row r="68" spans="1:225" ht="15.75" hidden="1" x14ac:dyDescent="0.25">
      <c r="A68" s="1044"/>
      <c r="B68" s="753" t="s">
        <v>686</v>
      </c>
      <c r="C68" s="737"/>
      <c r="D68" s="737">
        <v>4411</v>
      </c>
      <c r="E68" s="738">
        <f t="shared" si="354"/>
        <v>4411</v>
      </c>
      <c r="F68" s="739">
        <f t="shared" si="355"/>
        <v>0</v>
      </c>
      <c r="G68" s="740">
        <f t="shared" si="356"/>
        <v>0</v>
      </c>
      <c r="H68" s="741"/>
      <c r="I68" s="742">
        <f t="shared" si="356"/>
        <v>0</v>
      </c>
      <c r="J68" s="741"/>
      <c r="K68" s="742">
        <f t="shared" si="357"/>
        <v>0</v>
      </c>
      <c r="L68" s="741"/>
      <c r="M68" s="742">
        <f t="shared" si="358"/>
        <v>0</v>
      </c>
      <c r="N68" s="741"/>
      <c r="O68" s="742">
        <f t="shared" si="359"/>
        <v>0</v>
      </c>
      <c r="P68" s="741"/>
      <c r="Q68" s="742">
        <f t="shared" si="360"/>
        <v>0</v>
      </c>
      <c r="R68" s="741"/>
      <c r="S68" s="742">
        <f t="shared" si="361"/>
        <v>0</v>
      </c>
      <c r="T68" s="741"/>
      <c r="U68" s="742">
        <f t="shared" si="362"/>
        <v>0</v>
      </c>
      <c r="V68" s="741"/>
      <c r="W68" s="742">
        <f t="shared" si="363"/>
        <v>0</v>
      </c>
      <c r="X68" s="741"/>
      <c r="Y68" s="742">
        <f t="shared" si="364"/>
        <v>0</v>
      </c>
      <c r="Z68" s="741"/>
      <c r="AA68" s="743">
        <f t="shared" si="365"/>
        <v>0</v>
      </c>
      <c r="AB68" s="744">
        <f t="shared" si="366"/>
        <v>0</v>
      </c>
      <c r="AC68" s="745">
        <v>12</v>
      </c>
      <c r="AD68" s="746">
        <f t="shared" si="367"/>
        <v>0</v>
      </c>
      <c r="AE68" s="747">
        <f t="shared" si="466"/>
        <v>0</v>
      </c>
      <c r="AF68" s="782">
        <f t="shared" si="467"/>
        <v>0</v>
      </c>
      <c r="AG68" s="746">
        <f t="shared" si="368"/>
        <v>0</v>
      </c>
      <c r="AH68" s="746">
        <f t="shared" si="369"/>
        <v>0</v>
      </c>
      <c r="AI68" s="746">
        <f t="shared" si="370"/>
        <v>0</v>
      </c>
      <c r="AK68" s="1044"/>
      <c r="AL68" s="753" t="s">
        <v>686</v>
      </c>
      <c r="AM68" s="737"/>
      <c r="AN68" s="737">
        <v>4411</v>
      </c>
      <c r="AO68" s="738">
        <f t="shared" si="371"/>
        <v>4411</v>
      </c>
      <c r="AP68" s="739">
        <f t="shared" si="372"/>
        <v>0</v>
      </c>
      <c r="AQ68" s="740">
        <f t="shared" si="373"/>
        <v>0</v>
      </c>
      <c r="AR68" s="741"/>
      <c r="AS68" s="740">
        <f t="shared" si="373"/>
        <v>0</v>
      </c>
      <c r="AT68" s="741"/>
      <c r="AU68" s="740">
        <f t="shared" si="374"/>
        <v>0</v>
      </c>
      <c r="AV68" s="741"/>
      <c r="AW68" s="740">
        <f t="shared" si="375"/>
        <v>0</v>
      </c>
      <c r="AX68" s="741"/>
      <c r="AY68" s="740">
        <f t="shared" si="376"/>
        <v>0</v>
      </c>
      <c r="AZ68" s="741"/>
      <c r="BA68" s="740">
        <f t="shared" si="377"/>
        <v>0</v>
      </c>
      <c r="BB68" s="741"/>
      <c r="BC68" s="740">
        <f t="shared" si="378"/>
        <v>0</v>
      </c>
      <c r="BD68" s="741"/>
      <c r="BE68" s="740">
        <f t="shared" si="379"/>
        <v>0</v>
      </c>
      <c r="BF68" s="741"/>
      <c r="BG68" s="740">
        <f t="shared" si="380"/>
        <v>0</v>
      </c>
      <c r="BH68" s="741"/>
      <c r="BI68" s="740">
        <f t="shared" si="381"/>
        <v>0</v>
      </c>
      <c r="BJ68" s="741"/>
      <c r="BK68" s="743">
        <f t="shared" si="463"/>
        <v>0</v>
      </c>
      <c r="BL68" s="744">
        <f t="shared" si="383"/>
        <v>0</v>
      </c>
      <c r="BM68" s="745">
        <v>12</v>
      </c>
      <c r="BN68" s="746">
        <f t="shared" si="384"/>
        <v>0</v>
      </c>
      <c r="BO68" s="747">
        <f t="shared" si="468"/>
        <v>0</v>
      </c>
      <c r="BP68" s="782">
        <f t="shared" si="469"/>
        <v>0</v>
      </c>
      <c r="BQ68" s="746">
        <f t="shared" si="385"/>
        <v>0</v>
      </c>
      <c r="BR68" s="746">
        <f t="shared" si="386"/>
        <v>0</v>
      </c>
      <c r="BS68" s="746">
        <f t="shared" si="387"/>
        <v>0</v>
      </c>
      <c r="BU68" s="1044"/>
      <c r="BV68" s="753" t="s">
        <v>686</v>
      </c>
      <c r="BW68" s="767">
        <v>1</v>
      </c>
      <c r="BX68" s="737">
        <v>4411</v>
      </c>
      <c r="BY68" s="738">
        <f t="shared" si="388"/>
        <v>4411</v>
      </c>
      <c r="BZ68" s="739">
        <f t="shared" si="389"/>
        <v>4411</v>
      </c>
      <c r="CA68" s="740">
        <f t="shared" si="390"/>
        <v>0</v>
      </c>
      <c r="CB68" s="741"/>
      <c r="CC68" s="740">
        <f t="shared" si="390"/>
        <v>0</v>
      </c>
      <c r="CD68" s="741"/>
      <c r="CE68" s="740">
        <f t="shared" si="391"/>
        <v>0</v>
      </c>
      <c r="CF68" s="741"/>
      <c r="CG68" s="740">
        <f t="shared" si="392"/>
        <v>0</v>
      </c>
      <c r="CH68" s="741"/>
      <c r="CI68" s="740">
        <f t="shared" si="393"/>
        <v>0</v>
      </c>
      <c r="CJ68" s="741"/>
      <c r="CK68" s="740">
        <f t="shared" si="394"/>
        <v>0</v>
      </c>
      <c r="CL68" s="741"/>
      <c r="CM68" s="740">
        <f t="shared" si="395"/>
        <v>0</v>
      </c>
      <c r="CN68" s="741"/>
      <c r="CO68" s="740">
        <f t="shared" si="396"/>
        <v>0</v>
      </c>
      <c r="CP68" s="741"/>
      <c r="CQ68" s="740">
        <f t="shared" si="397"/>
        <v>0</v>
      </c>
      <c r="CR68" s="741"/>
      <c r="CS68" s="740">
        <f t="shared" si="398"/>
        <v>0</v>
      </c>
      <c r="CT68" s="741"/>
      <c r="CU68" s="743">
        <f t="shared" si="399"/>
        <v>10868</v>
      </c>
      <c r="CV68" s="744">
        <f t="shared" si="400"/>
        <v>15279</v>
      </c>
      <c r="CW68" s="745">
        <v>12</v>
      </c>
      <c r="CX68" s="746">
        <f t="shared" si="401"/>
        <v>183348</v>
      </c>
      <c r="CY68" s="747">
        <f t="shared" si="470"/>
        <v>12117.12</v>
      </c>
      <c r="CZ68" s="782">
        <f t="shared" si="471"/>
        <v>15584.58</v>
      </c>
      <c r="DA68" s="746">
        <f t="shared" si="402"/>
        <v>211049.7</v>
      </c>
      <c r="DB68" s="746">
        <f t="shared" si="403"/>
        <v>63737.01</v>
      </c>
      <c r="DC68" s="746">
        <f t="shared" si="404"/>
        <v>274786.71000000002</v>
      </c>
      <c r="DD68" s="750"/>
      <c r="DE68" s="1044"/>
      <c r="DF68" s="753" t="s">
        <v>686</v>
      </c>
      <c r="DG68" s="737">
        <v>4</v>
      </c>
      <c r="DH68" s="737">
        <v>4411</v>
      </c>
      <c r="DI68" s="738">
        <f t="shared" si="405"/>
        <v>4411</v>
      </c>
      <c r="DJ68" s="739">
        <f t="shared" si="406"/>
        <v>17644</v>
      </c>
      <c r="DK68" s="740">
        <f t="shared" si="407"/>
        <v>0</v>
      </c>
      <c r="DL68" s="741"/>
      <c r="DM68" s="740">
        <f t="shared" si="407"/>
        <v>0</v>
      </c>
      <c r="DN68" s="741"/>
      <c r="DO68" s="740">
        <f t="shared" si="408"/>
        <v>0</v>
      </c>
      <c r="DP68" s="741"/>
      <c r="DQ68" s="740">
        <f t="shared" si="409"/>
        <v>0</v>
      </c>
      <c r="DR68" s="741"/>
      <c r="DS68" s="740">
        <f t="shared" si="410"/>
        <v>0</v>
      </c>
      <c r="DT68" s="741"/>
      <c r="DU68" s="740">
        <f t="shared" si="411"/>
        <v>0</v>
      </c>
      <c r="DV68" s="741"/>
      <c r="DW68" s="740">
        <f t="shared" si="412"/>
        <v>0</v>
      </c>
      <c r="DX68" s="741"/>
      <c r="DY68" s="740">
        <f t="shared" si="413"/>
        <v>0</v>
      </c>
      <c r="DZ68" s="741"/>
      <c r="EA68" s="740">
        <f t="shared" si="414"/>
        <v>0</v>
      </c>
      <c r="EB68" s="741"/>
      <c r="EC68" s="740">
        <f t="shared" si="415"/>
        <v>0</v>
      </c>
      <c r="ED68" s="741"/>
      <c r="EE68" s="743">
        <f t="shared" si="416"/>
        <v>43472</v>
      </c>
      <c r="EF68" s="744">
        <f t="shared" si="417"/>
        <v>61116</v>
      </c>
      <c r="EG68" s="745">
        <v>12</v>
      </c>
      <c r="EH68" s="746">
        <f t="shared" si="418"/>
        <v>733392</v>
      </c>
      <c r="EI68" s="747">
        <f t="shared" si="472"/>
        <v>48468.480000000003</v>
      </c>
      <c r="EJ68" s="782">
        <f t="shared" si="473"/>
        <v>62338.32</v>
      </c>
      <c r="EK68" s="746">
        <f t="shared" si="419"/>
        <v>844198.8</v>
      </c>
      <c r="EL68" s="746">
        <f t="shared" si="420"/>
        <v>254948.04</v>
      </c>
      <c r="EM68" s="746">
        <f t="shared" si="421"/>
        <v>1099146.8400000001</v>
      </c>
      <c r="EO68" s="1044"/>
      <c r="EP68" s="753" t="s">
        <v>686</v>
      </c>
      <c r="EQ68" s="737"/>
      <c r="ER68" s="737">
        <v>4411</v>
      </c>
      <c r="ES68" s="738">
        <f t="shared" si="422"/>
        <v>4411</v>
      </c>
      <c r="ET68" s="739">
        <f t="shared" si="423"/>
        <v>0</v>
      </c>
      <c r="EU68" s="740">
        <f t="shared" si="424"/>
        <v>0</v>
      </c>
      <c r="EV68" s="741"/>
      <c r="EW68" s="740">
        <f t="shared" si="424"/>
        <v>0</v>
      </c>
      <c r="EX68" s="741"/>
      <c r="EY68" s="740">
        <f t="shared" si="425"/>
        <v>0</v>
      </c>
      <c r="EZ68" s="741"/>
      <c r="FA68" s="740">
        <f t="shared" si="426"/>
        <v>0</v>
      </c>
      <c r="FB68" s="741"/>
      <c r="FC68" s="740">
        <f t="shared" si="427"/>
        <v>0</v>
      </c>
      <c r="FD68" s="741"/>
      <c r="FE68" s="740">
        <f t="shared" si="428"/>
        <v>0</v>
      </c>
      <c r="FF68" s="741"/>
      <c r="FG68" s="740">
        <f t="shared" si="429"/>
        <v>0</v>
      </c>
      <c r="FH68" s="741"/>
      <c r="FI68" s="740">
        <f t="shared" si="430"/>
        <v>0</v>
      </c>
      <c r="FJ68" s="741"/>
      <c r="FK68" s="740">
        <f t="shared" si="431"/>
        <v>0</v>
      </c>
      <c r="FL68" s="741"/>
      <c r="FM68" s="740">
        <f t="shared" si="432"/>
        <v>0</v>
      </c>
      <c r="FN68" s="741"/>
      <c r="FO68" s="743">
        <f t="shared" si="433"/>
        <v>0</v>
      </c>
      <c r="FP68" s="744">
        <f t="shared" si="434"/>
        <v>0</v>
      </c>
      <c r="FQ68" s="745">
        <v>12</v>
      </c>
      <c r="FR68" s="746">
        <f t="shared" si="435"/>
        <v>0</v>
      </c>
      <c r="FS68" s="747">
        <f t="shared" si="474"/>
        <v>0</v>
      </c>
      <c r="FT68" s="782">
        <f t="shared" si="475"/>
        <v>0</v>
      </c>
      <c r="FU68" s="746">
        <f t="shared" si="436"/>
        <v>0</v>
      </c>
      <c r="FV68" s="746">
        <f t="shared" si="437"/>
        <v>0</v>
      </c>
      <c r="FW68" s="746">
        <f t="shared" si="438"/>
        <v>0</v>
      </c>
      <c r="FY68" s="1044"/>
      <c r="FZ68" s="753" t="s">
        <v>686</v>
      </c>
      <c r="GA68" s="737">
        <f t="shared" si="439"/>
        <v>5</v>
      </c>
      <c r="GB68" s="737">
        <v>4411</v>
      </c>
      <c r="GC68" s="738">
        <f t="shared" si="440"/>
        <v>4411</v>
      </c>
      <c r="GD68" s="743">
        <f t="shared" si="441"/>
        <v>22055</v>
      </c>
      <c r="GE68" s="743"/>
      <c r="GF68" s="737">
        <f t="shared" si="442"/>
        <v>0</v>
      </c>
      <c r="GG68" s="743"/>
      <c r="GH68" s="737">
        <f t="shared" si="443"/>
        <v>0</v>
      </c>
      <c r="GI68" s="743"/>
      <c r="GJ68" s="737">
        <f t="shared" si="444"/>
        <v>0</v>
      </c>
      <c r="GK68" s="743"/>
      <c r="GL68" s="737">
        <f t="shared" si="445"/>
        <v>0</v>
      </c>
      <c r="GM68" s="743"/>
      <c r="GN68" s="737">
        <f t="shared" si="446"/>
        <v>0</v>
      </c>
      <c r="GO68" s="743"/>
      <c r="GP68" s="737">
        <f t="shared" si="447"/>
        <v>0</v>
      </c>
      <c r="GQ68" s="743"/>
      <c r="GR68" s="737">
        <f t="shared" si="448"/>
        <v>0</v>
      </c>
      <c r="GS68" s="743"/>
      <c r="GT68" s="737">
        <f t="shared" si="449"/>
        <v>0</v>
      </c>
      <c r="GU68" s="743"/>
      <c r="GV68" s="737">
        <f t="shared" si="450"/>
        <v>0</v>
      </c>
      <c r="GW68" s="743"/>
      <c r="GX68" s="737">
        <f t="shared" si="451"/>
        <v>0</v>
      </c>
      <c r="GY68" s="743">
        <f t="shared" si="451"/>
        <v>54340</v>
      </c>
      <c r="GZ68" s="744">
        <f t="shared" si="452"/>
        <v>76395</v>
      </c>
      <c r="HA68" s="745">
        <v>12</v>
      </c>
      <c r="HB68" s="746">
        <f t="shared" si="453"/>
        <v>916740</v>
      </c>
      <c r="HC68" s="737">
        <f t="shared" si="454"/>
        <v>60585.599999999999</v>
      </c>
      <c r="HD68" s="737">
        <f t="shared" si="454"/>
        <v>77922.899999999994</v>
      </c>
      <c r="HE68" s="746">
        <f t="shared" si="455"/>
        <v>1055248.5</v>
      </c>
      <c r="HF68" s="746">
        <f t="shared" si="456"/>
        <v>318685.05</v>
      </c>
      <c r="HG68" s="746">
        <f t="shared" si="457"/>
        <v>1373933.55</v>
      </c>
    </row>
    <row r="69" spans="1:225" ht="15.75" hidden="1" x14ac:dyDescent="0.25">
      <c r="A69" s="1044"/>
      <c r="B69" s="735" t="s">
        <v>47</v>
      </c>
      <c r="C69" s="757">
        <v>2</v>
      </c>
      <c r="D69" s="737">
        <v>4669</v>
      </c>
      <c r="E69" s="738">
        <f t="shared" si="354"/>
        <v>4669</v>
      </c>
      <c r="F69" s="739">
        <f t="shared" si="355"/>
        <v>9338</v>
      </c>
      <c r="G69" s="740">
        <f t="shared" si="356"/>
        <v>0</v>
      </c>
      <c r="H69" s="741"/>
      <c r="I69" s="742">
        <f t="shared" si="356"/>
        <v>0</v>
      </c>
      <c r="J69" s="741"/>
      <c r="K69" s="742">
        <f t="shared" si="357"/>
        <v>0</v>
      </c>
      <c r="L69" s="741"/>
      <c r="M69" s="742">
        <f t="shared" si="358"/>
        <v>0</v>
      </c>
      <c r="N69" s="741"/>
      <c r="O69" s="742">
        <f t="shared" si="359"/>
        <v>0</v>
      </c>
      <c r="P69" s="741"/>
      <c r="Q69" s="742">
        <f t="shared" si="360"/>
        <v>0</v>
      </c>
      <c r="R69" s="741"/>
      <c r="S69" s="742">
        <f t="shared" si="361"/>
        <v>0</v>
      </c>
      <c r="T69" s="741"/>
      <c r="U69" s="742">
        <f t="shared" si="362"/>
        <v>0</v>
      </c>
      <c r="V69" s="741"/>
      <c r="W69" s="742">
        <f t="shared" si="363"/>
        <v>0</v>
      </c>
      <c r="X69" s="741"/>
      <c r="Y69" s="742">
        <f t="shared" si="364"/>
        <v>0</v>
      </c>
      <c r="Z69" s="741"/>
      <c r="AA69" s="743">
        <f t="shared" si="365"/>
        <v>21220</v>
      </c>
      <c r="AB69" s="744">
        <f t="shared" si="366"/>
        <v>30558</v>
      </c>
      <c r="AC69" s="745">
        <v>12</v>
      </c>
      <c r="AD69" s="746">
        <f t="shared" si="367"/>
        <v>366696</v>
      </c>
      <c r="AE69" s="747"/>
      <c r="AF69" s="741"/>
      <c r="AG69" s="746">
        <f t="shared" si="368"/>
        <v>366696</v>
      </c>
      <c r="AH69" s="746">
        <f t="shared" si="369"/>
        <v>110742.19</v>
      </c>
      <c r="AI69" s="746">
        <f t="shared" si="370"/>
        <v>477438.19</v>
      </c>
      <c r="AK69" s="1044"/>
      <c r="AL69" s="735" t="s">
        <v>47</v>
      </c>
      <c r="AM69" s="757"/>
      <c r="AN69" s="737">
        <v>4669</v>
      </c>
      <c r="AO69" s="738">
        <f t="shared" si="371"/>
        <v>4669</v>
      </c>
      <c r="AP69" s="739">
        <f t="shared" si="372"/>
        <v>0</v>
      </c>
      <c r="AQ69" s="740">
        <f t="shared" si="373"/>
        <v>0</v>
      </c>
      <c r="AR69" s="741"/>
      <c r="AS69" s="740">
        <f t="shared" si="373"/>
        <v>0</v>
      </c>
      <c r="AT69" s="741"/>
      <c r="AU69" s="740">
        <f t="shared" si="374"/>
        <v>0</v>
      </c>
      <c r="AV69" s="741"/>
      <c r="AW69" s="740">
        <f t="shared" si="375"/>
        <v>0</v>
      </c>
      <c r="AX69" s="741"/>
      <c r="AY69" s="740">
        <f t="shared" si="376"/>
        <v>0</v>
      </c>
      <c r="AZ69" s="741"/>
      <c r="BA69" s="740">
        <f t="shared" si="377"/>
        <v>0</v>
      </c>
      <c r="BB69" s="741"/>
      <c r="BC69" s="740">
        <f t="shared" si="378"/>
        <v>0</v>
      </c>
      <c r="BD69" s="741"/>
      <c r="BE69" s="740">
        <f t="shared" si="379"/>
        <v>0</v>
      </c>
      <c r="BF69" s="741"/>
      <c r="BG69" s="740">
        <f t="shared" si="380"/>
        <v>0</v>
      </c>
      <c r="BH69" s="741"/>
      <c r="BI69" s="740">
        <f t="shared" si="381"/>
        <v>0</v>
      </c>
      <c r="BJ69" s="741"/>
      <c r="BK69" s="743">
        <f t="shared" si="463"/>
        <v>0</v>
      </c>
      <c r="BL69" s="744">
        <f t="shared" si="383"/>
        <v>0</v>
      </c>
      <c r="BM69" s="745">
        <v>12</v>
      </c>
      <c r="BN69" s="746">
        <f t="shared" si="384"/>
        <v>0</v>
      </c>
      <c r="BO69" s="747"/>
      <c r="BP69" s="741"/>
      <c r="BQ69" s="746">
        <f t="shared" si="385"/>
        <v>0</v>
      </c>
      <c r="BR69" s="746">
        <f t="shared" si="386"/>
        <v>0</v>
      </c>
      <c r="BS69" s="746">
        <f t="shared" si="387"/>
        <v>0</v>
      </c>
      <c r="BU69" s="1044"/>
      <c r="BV69" s="735" t="s">
        <v>47</v>
      </c>
      <c r="BW69" s="757"/>
      <c r="BX69" s="737">
        <v>4669</v>
      </c>
      <c r="BY69" s="738">
        <f t="shared" si="388"/>
        <v>4669</v>
      </c>
      <c r="BZ69" s="739">
        <f t="shared" si="389"/>
        <v>0</v>
      </c>
      <c r="CA69" s="740">
        <f t="shared" si="390"/>
        <v>0</v>
      </c>
      <c r="CB69" s="741"/>
      <c r="CC69" s="740">
        <f t="shared" si="390"/>
        <v>0</v>
      </c>
      <c r="CD69" s="741"/>
      <c r="CE69" s="740">
        <f t="shared" si="391"/>
        <v>0</v>
      </c>
      <c r="CF69" s="741"/>
      <c r="CG69" s="740">
        <f t="shared" si="392"/>
        <v>0</v>
      </c>
      <c r="CH69" s="741"/>
      <c r="CI69" s="740">
        <f t="shared" si="393"/>
        <v>0</v>
      </c>
      <c r="CJ69" s="741"/>
      <c r="CK69" s="740">
        <f t="shared" si="394"/>
        <v>0</v>
      </c>
      <c r="CL69" s="741"/>
      <c r="CM69" s="740">
        <f t="shared" si="395"/>
        <v>0</v>
      </c>
      <c r="CN69" s="741"/>
      <c r="CO69" s="740">
        <f t="shared" si="396"/>
        <v>0</v>
      </c>
      <c r="CP69" s="741"/>
      <c r="CQ69" s="740">
        <f t="shared" si="397"/>
        <v>0</v>
      </c>
      <c r="CR69" s="741"/>
      <c r="CS69" s="740">
        <f t="shared" si="398"/>
        <v>0</v>
      </c>
      <c r="CT69" s="741"/>
      <c r="CU69" s="743">
        <f t="shared" si="399"/>
        <v>0</v>
      </c>
      <c r="CV69" s="744">
        <f t="shared" si="400"/>
        <v>0</v>
      </c>
      <c r="CW69" s="745">
        <v>12</v>
      </c>
      <c r="CX69" s="746">
        <f t="shared" si="401"/>
        <v>0</v>
      </c>
      <c r="CY69" s="747"/>
      <c r="CZ69" s="741"/>
      <c r="DA69" s="746">
        <f t="shared" si="402"/>
        <v>0</v>
      </c>
      <c r="DB69" s="746">
        <f t="shared" si="403"/>
        <v>0</v>
      </c>
      <c r="DC69" s="746">
        <f t="shared" si="404"/>
        <v>0</v>
      </c>
      <c r="DD69" s="750"/>
      <c r="DE69" s="1044"/>
      <c r="DF69" s="735" t="s">
        <v>47</v>
      </c>
      <c r="DG69" s="757"/>
      <c r="DH69" s="737">
        <v>4669</v>
      </c>
      <c r="DI69" s="738">
        <f t="shared" si="405"/>
        <v>4669</v>
      </c>
      <c r="DJ69" s="739">
        <f t="shared" si="406"/>
        <v>0</v>
      </c>
      <c r="DK69" s="740">
        <f t="shared" si="407"/>
        <v>0</v>
      </c>
      <c r="DL69" s="741"/>
      <c r="DM69" s="740">
        <f t="shared" si="407"/>
        <v>0</v>
      </c>
      <c r="DN69" s="741"/>
      <c r="DO69" s="740">
        <f t="shared" si="408"/>
        <v>0</v>
      </c>
      <c r="DP69" s="741"/>
      <c r="DQ69" s="740">
        <f t="shared" si="409"/>
        <v>0</v>
      </c>
      <c r="DR69" s="741"/>
      <c r="DS69" s="740">
        <f t="shared" si="410"/>
        <v>0</v>
      </c>
      <c r="DT69" s="741"/>
      <c r="DU69" s="740">
        <f t="shared" si="411"/>
        <v>0</v>
      </c>
      <c r="DV69" s="741"/>
      <c r="DW69" s="740">
        <f t="shared" si="412"/>
        <v>0</v>
      </c>
      <c r="DX69" s="741"/>
      <c r="DY69" s="740">
        <f t="shared" si="413"/>
        <v>0</v>
      </c>
      <c r="DZ69" s="741"/>
      <c r="EA69" s="740">
        <f t="shared" si="414"/>
        <v>0</v>
      </c>
      <c r="EB69" s="741"/>
      <c r="EC69" s="740">
        <f t="shared" si="415"/>
        <v>0</v>
      </c>
      <c r="ED69" s="741"/>
      <c r="EE69" s="743">
        <f t="shared" si="416"/>
        <v>0</v>
      </c>
      <c r="EF69" s="744">
        <f t="shared" si="417"/>
        <v>0</v>
      </c>
      <c r="EG69" s="745">
        <v>12</v>
      </c>
      <c r="EH69" s="746">
        <f t="shared" si="418"/>
        <v>0</v>
      </c>
      <c r="EI69" s="747"/>
      <c r="EJ69" s="741"/>
      <c r="EK69" s="746">
        <f t="shared" si="419"/>
        <v>0</v>
      </c>
      <c r="EL69" s="746">
        <f t="shared" si="420"/>
        <v>0</v>
      </c>
      <c r="EM69" s="746">
        <f t="shared" si="421"/>
        <v>0</v>
      </c>
      <c r="EO69" s="1044"/>
      <c r="EP69" s="735" t="s">
        <v>47</v>
      </c>
      <c r="EQ69" s="757"/>
      <c r="ER69" s="737">
        <v>4669</v>
      </c>
      <c r="ES69" s="738">
        <f t="shared" si="422"/>
        <v>4669</v>
      </c>
      <c r="ET69" s="739">
        <f t="shared" si="423"/>
        <v>0</v>
      </c>
      <c r="EU69" s="740">
        <f t="shared" si="424"/>
        <v>0</v>
      </c>
      <c r="EV69" s="741"/>
      <c r="EW69" s="740">
        <f t="shared" si="424"/>
        <v>0</v>
      </c>
      <c r="EX69" s="741"/>
      <c r="EY69" s="740">
        <f t="shared" si="425"/>
        <v>0</v>
      </c>
      <c r="EZ69" s="741"/>
      <c r="FA69" s="740">
        <f t="shared" si="426"/>
        <v>0</v>
      </c>
      <c r="FB69" s="741"/>
      <c r="FC69" s="740">
        <f t="shared" si="427"/>
        <v>0</v>
      </c>
      <c r="FD69" s="741"/>
      <c r="FE69" s="740">
        <f t="shared" si="428"/>
        <v>0</v>
      </c>
      <c r="FF69" s="741"/>
      <c r="FG69" s="740">
        <f t="shared" si="429"/>
        <v>0</v>
      </c>
      <c r="FH69" s="741"/>
      <c r="FI69" s="740">
        <f t="shared" si="430"/>
        <v>0</v>
      </c>
      <c r="FJ69" s="741"/>
      <c r="FK69" s="740">
        <f t="shared" si="431"/>
        <v>0</v>
      </c>
      <c r="FL69" s="741"/>
      <c r="FM69" s="740">
        <f t="shared" si="432"/>
        <v>0</v>
      </c>
      <c r="FN69" s="741"/>
      <c r="FO69" s="743">
        <f t="shared" si="433"/>
        <v>0</v>
      </c>
      <c r="FP69" s="744">
        <f t="shared" si="434"/>
        <v>0</v>
      </c>
      <c r="FQ69" s="745">
        <v>12</v>
      </c>
      <c r="FR69" s="746">
        <f t="shared" si="435"/>
        <v>0</v>
      </c>
      <c r="FS69" s="747"/>
      <c r="FT69" s="741"/>
      <c r="FU69" s="746">
        <f t="shared" si="436"/>
        <v>0</v>
      </c>
      <c r="FV69" s="746">
        <f t="shared" si="437"/>
        <v>0</v>
      </c>
      <c r="FW69" s="746">
        <f t="shared" si="438"/>
        <v>0</v>
      </c>
      <c r="FY69" s="1044"/>
      <c r="FZ69" s="735" t="s">
        <v>47</v>
      </c>
      <c r="GA69" s="737">
        <f t="shared" si="439"/>
        <v>2</v>
      </c>
      <c r="GB69" s="737">
        <v>4669</v>
      </c>
      <c r="GC69" s="738">
        <f t="shared" si="440"/>
        <v>4669</v>
      </c>
      <c r="GD69" s="743">
        <f t="shared" si="441"/>
        <v>9338</v>
      </c>
      <c r="GE69" s="743"/>
      <c r="GF69" s="737">
        <f t="shared" si="442"/>
        <v>0</v>
      </c>
      <c r="GG69" s="743"/>
      <c r="GH69" s="737">
        <f t="shared" si="443"/>
        <v>0</v>
      </c>
      <c r="GI69" s="743"/>
      <c r="GJ69" s="737">
        <f t="shared" si="444"/>
        <v>0</v>
      </c>
      <c r="GK69" s="743"/>
      <c r="GL69" s="737">
        <f t="shared" si="445"/>
        <v>0</v>
      </c>
      <c r="GM69" s="743"/>
      <c r="GN69" s="737">
        <f t="shared" si="446"/>
        <v>0</v>
      </c>
      <c r="GO69" s="743"/>
      <c r="GP69" s="737">
        <f t="shared" si="447"/>
        <v>0</v>
      </c>
      <c r="GQ69" s="743"/>
      <c r="GR69" s="737">
        <f t="shared" si="448"/>
        <v>0</v>
      </c>
      <c r="GS69" s="743"/>
      <c r="GT69" s="737">
        <f t="shared" si="449"/>
        <v>0</v>
      </c>
      <c r="GU69" s="743"/>
      <c r="GV69" s="737">
        <f t="shared" si="450"/>
        <v>0</v>
      </c>
      <c r="GW69" s="743"/>
      <c r="GX69" s="737">
        <f t="shared" si="451"/>
        <v>0</v>
      </c>
      <c r="GY69" s="743">
        <f t="shared" si="451"/>
        <v>21220</v>
      </c>
      <c r="GZ69" s="744">
        <f t="shared" si="452"/>
        <v>30558</v>
      </c>
      <c r="HA69" s="745">
        <v>12</v>
      </c>
      <c r="HB69" s="746">
        <f t="shared" si="453"/>
        <v>366696</v>
      </c>
      <c r="HC69" s="737">
        <f t="shared" si="454"/>
        <v>0</v>
      </c>
      <c r="HD69" s="737">
        <f t="shared" si="454"/>
        <v>0</v>
      </c>
      <c r="HE69" s="746">
        <f t="shared" si="455"/>
        <v>366696</v>
      </c>
      <c r="HF69" s="746">
        <f t="shared" si="456"/>
        <v>110742.19</v>
      </c>
      <c r="HG69" s="746">
        <f t="shared" si="457"/>
        <v>477438.19</v>
      </c>
    </row>
    <row r="70" spans="1:225" ht="15.75" hidden="1" x14ac:dyDescent="0.25">
      <c r="A70" s="1044"/>
      <c r="B70" s="735" t="s">
        <v>866</v>
      </c>
      <c r="C70" s="757">
        <v>1</v>
      </c>
      <c r="D70" s="737">
        <v>5545</v>
      </c>
      <c r="E70" s="738">
        <f t="shared" si="354"/>
        <v>5545</v>
      </c>
      <c r="F70" s="739">
        <f t="shared" si="355"/>
        <v>5545</v>
      </c>
      <c r="G70" s="740">
        <f t="shared" si="356"/>
        <v>0</v>
      </c>
      <c r="H70" s="741"/>
      <c r="I70" s="742">
        <f t="shared" si="356"/>
        <v>0</v>
      </c>
      <c r="J70" s="741"/>
      <c r="K70" s="742">
        <f t="shared" si="357"/>
        <v>0</v>
      </c>
      <c r="L70" s="741"/>
      <c r="M70" s="742">
        <f t="shared" si="358"/>
        <v>0</v>
      </c>
      <c r="N70" s="741"/>
      <c r="O70" s="742">
        <f t="shared" si="359"/>
        <v>0</v>
      </c>
      <c r="P70" s="741"/>
      <c r="Q70" s="742">
        <f t="shared" si="360"/>
        <v>0</v>
      </c>
      <c r="R70" s="741"/>
      <c r="S70" s="742">
        <f t="shared" si="361"/>
        <v>0</v>
      </c>
      <c r="T70" s="741"/>
      <c r="U70" s="742">
        <f t="shared" si="362"/>
        <v>0</v>
      </c>
      <c r="V70" s="741"/>
      <c r="W70" s="742">
        <f t="shared" si="363"/>
        <v>0</v>
      </c>
      <c r="X70" s="741"/>
      <c r="Y70" s="742">
        <f t="shared" si="364"/>
        <v>0</v>
      </c>
      <c r="Z70" s="741"/>
      <c r="AA70" s="743">
        <f t="shared" si="365"/>
        <v>9734</v>
      </c>
      <c r="AB70" s="744">
        <f t="shared" si="366"/>
        <v>15279</v>
      </c>
      <c r="AC70" s="745">
        <v>12</v>
      </c>
      <c r="AD70" s="746">
        <f t="shared" si="367"/>
        <v>183348</v>
      </c>
      <c r="AE70" s="747"/>
      <c r="AF70" s="741"/>
      <c r="AG70" s="746">
        <f t="shared" si="368"/>
        <v>183348</v>
      </c>
      <c r="AH70" s="746">
        <f t="shared" si="369"/>
        <v>55371.1</v>
      </c>
      <c r="AI70" s="746">
        <f t="shared" si="370"/>
        <v>238719.1</v>
      </c>
      <c r="AK70" s="1044"/>
      <c r="AL70" s="735" t="s">
        <v>866</v>
      </c>
      <c r="AM70" s="757"/>
      <c r="AN70" s="737">
        <v>5545</v>
      </c>
      <c r="AO70" s="738">
        <f t="shared" si="371"/>
        <v>5545</v>
      </c>
      <c r="AP70" s="739">
        <f t="shared" si="372"/>
        <v>0</v>
      </c>
      <c r="AQ70" s="740">
        <f t="shared" si="373"/>
        <v>0</v>
      </c>
      <c r="AR70" s="741"/>
      <c r="AS70" s="740">
        <f t="shared" si="373"/>
        <v>0</v>
      </c>
      <c r="AT70" s="741"/>
      <c r="AU70" s="740">
        <f t="shared" si="374"/>
        <v>0</v>
      </c>
      <c r="AV70" s="741"/>
      <c r="AW70" s="740">
        <f t="shared" si="375"/>
        <v>0</v>
      </c>
      <c r="AX70" s="741"/>
      <c r="AY70" s="740">
        <f t="shared" si="376"/>
        <v>0</v>
      </c>
      <c r="AZ70" s="741"/>
      <c r="BA70" s="740">
        <f t="shared" si="377"/>
        <v>0</v>
      </c>
      <c r="BB70" s="741"/>
      <c r="BC70" s="740">
        <f t="shared" si="378"/>
        <v>0</v>
      </c>
      <c r="BD70" s="741"/>
      <c r="BE70" s="740">
        <f t="shared" si="379"/>
        <v>0</v>
      </c>
      <c r="BF70" s="741"/>
      <c r="BG70" s="740">
        <f t="shared" si="380"/>
        <v>0</v>
      </c>
      <c r="BH70" s="741"/>
      <c r="BI70" s="740">
        <f t="shared" si="381"/>
        <v>0</v>
      </c>
      <c r="BJ70" s="741"/>
      <c r="BK70" s="743">
        <f t="shared" si="463"/>
        <v>0</v>
      </c>
      <c r="BL70" s="744">
        <f t="shared" si="383"/>
        <v>0</v>
      </c>
      <c r="BM70" s="745">
        <v>12</v>
      </c>
      <c r="BN70" s="746">
        <f t="shared" si="384"/>
        <v>0</v>
      </c>
      <c r="BO70" s="747"/>
      <c r="BP70" s="741"/>
      <c r="BQ70" s="746">
        <f t="shared" si="385"/>
        <v>0</v>
      </c>
      <c r="BR70" s="746">
        <f t="shared" si="386"/>
        <v>0</v>
      </c>
      <c r="BS70" s="746">
        <f t="shared" si="387"/>
        <v>0</v>
      </c>
      <c r="BU70" s="1044"/>
      <c r="BV70" s="735" t="s">
        <v>866</v>
      </c>
      <c r="BW70" s="757"/>
      <c r="BX70" s="737">
        <v>5545</v>
      </c>
      <c r="BY70" s="738">
        <f t="shared" si="388"/>
        <v>5545</v>
      </c>
      <c r="BZ70" s="739">
        <f t="shared" si="389"/>
        <v>0</v>
      </c>
      <c r="CA70" s="740">
        <f t="shared" si="390"/>
        <v>0</v>
      </c>
      <c r="CB70" s="741"/>
      <c r="CC70" s="740">
        <f t="shared" si="390"/>
        <v>0</v>
      </c>
      <c r="CD70" s="741"/>
      <c r="CE70" s="740">
        <f t="shared" si="391"/>
        <v>0</v>
      </c>
      <c r="CF70" s="741"/>
      <c r="CG70" s="740">
        <f t="shared" si="392"/>
        <v>0</v>
      </c>
      <c r="CH70" s="741"/>
      <c r="CI70" s="740">
        <f t="shared" si="393"/>
        <v>0</v>
      </c>
      <c r="CJ70" s="741"/>
      <c r="CK70" s="740">
        <f t="shared" si="394"/>
        <v>0</v>
      </c>
      <c r="CL70" s="741"/>
      <c r="CM70" s="740">
        <f t="shared" si="395"/>
        <v>0</v>
      </c>
      <c r="CN70" s="741"/>
      <c r="CO70" s="740">
        <f t="shared" si="396"/>
        <v>0</v>
      </c>
      <c r="CP70" s="741"/>
      <c r="CQ70" s="740">
        <f t="shared" si="397"/>
        <v>0</v>
      </c>
      <c r="CR70" s="741"/>
      <c r="CS70" s="740">
        <f t="shared" si="398"/>
        <v>0</v>
      </c>
      <c r="CT70" s="741"/>
      <c r="CU70" s="743">
        <f t="shared" si="399"/>
        <v>0</v>
      </c>
      <c r="CV70" s="744">
        <f t="shared" si="400"/>
        <v>0</v>
      </c>
      <c r="CW70" s="745">
        <v>12</v>
      </c>
      <c r="CX70" s="746">
        <f t="shared" si="401"/>
        <v>0</v>
      </c>
      <c r="CY70" s="747"/>
      <c r="CZ70" s="741"/>
      <c r="DA70" s="746">
        <f t="shared" si="402"/>
        <v>0</v>
      </c>
      <c r="DB70" s="746">
        <f t="shared" si="403"/>
        <v>0</v>
      </c>
      <c r="DC70" s="746">
        <f t="shared" si="404"/>
        <v>0</v>
      </c>
      <c r="DD70" s="750"/>
      <c r="DE70" s="1044"/>
      <c r="DF70" s="735" t="s">
        <v>866</v>
      </c>
      <c r="DG70" s="757"/>
      <c r="DH70" s="737">
        <v>5545</v>
      </c>
      <c r="DI70" s="738">
        <f t="shared" si="405"/>
        <v>5545</v>
      </c>
      <c r="DJ70" s="739">
        <f t="shared" si="406"/>
        <v>0</v>
      </c>
      <c r="DK70" s="740">
        <f t="shared" si="407"/>
        <v>0</v>
      </c>
      <c r="DL70" s="741"/>
      <c r="DM70" s="740">
        <f t="shared" si="407"/>
        <v>0</v>
      </c>
      <c r="DN70" s="741"/>
      <c r="DO70" s="740">
        <f t="shared" si="408"/>
        <v>0</v>
      </c>
      <c r="DP70" s="741"/>
      <c r="DQ70" s="740">
        <f t="shared" si="409"/>
        <v>0</v>
      </c>
      <c r="DR70" s="741"/>
      <c r="DS70" s="740">
        <f t="shared" si="410"/>
        <v>0</v>
      </c>
      <c r="DT70" s="741"/>
      <c r="DU70" s="740">
        <f t="shared" si="411"/>
        <v>0</v>
      </c>
      <c r="DV70" s="741"/>
      <c r="DW70" s="740">
        <f t="shared" si="412"/>
        <v>0</v>
      </c>
      <c r="DX70" s="741"/>
      <c r="DY70" s="740">
        <f t="shared" si="413"/>
        <v>0</v>
      </c>
      <c r="DZ70" s="741"/>
      <c r="EA70" s="740">
        <f t="shared" si="414"/>
        <v>0</v>
      </c>
      <c r="EB70" s="741"/>
      <c r="EC70" s="740">
        <f t="shared" si="415"/>
        <v>0</v>
      </c>
      <c r="ED70" s="741"/>
      <c r="EE70" s="743">
        <f t="shared" si="416"/>
        <v>0</v>
      </c>
      <c r="EF70" s="744">
        <f t="shared" si="417"/>
        <v>0</v>
      </c>
      <c r="EG70" s="745">
        <v>12</v>
      </c>
      <c r="EH70" s="746">
        <f t="shared" si="418"/>
        <v>0</v>
      </c>
      <c r="EI70" s="747"/>
      <c r="EJ70" s="741"/>
      <c r="EK70" s="746">
        <f t="shared" si="419"/>
        <v>0</v>
      </c>
      <c r="EL70" s="746">
        <f t="shared" si="420"/>
        <v>0</v>
      </c>
      <c r="EM70" s="746">
        <f t="shared" si="421"/>
        <v>0</v>
      </c>
      <c r="EO70" s="1044"/>
      <c r="EP70" s="735" t="s">
        <v>866</v>
      </c>
      <c r="EQ70" s="757"/>
      <c r="ER70" s="737">
        <v>5545</v>
      </c>
      <c r="ES70" s="738">
        <f t="shared" si="422"/>
        <v>5545</v>
      </c>
      <c r="ET70" s="739">
        <f t="shared" si="423"/>
        <v>0</v>
      </c>
      <c r="EU70" s="740">
        <f t="shared" si="424"/>
        <v>0</v>
      </c>
      <c r="EV70" s="741"/>
      <c r="EW70" s="740">
        <f t="shared" si="424"/>
        <v>0</v>
      </c>
      <c r="EX70" s="741"/>
      <c r="EY70" s="740">
        <f t="shared" si="425"/>
        <v>0</v>
      </c>
      <c r="EZ70" s="741"/>
      <c r="FA70" s="740">
        <f t="shared" si="426"/>
        <v>0</v>
      </c>
      <c r="FB70" s="741"/>
      <c r="FC70" s="740">
        <f t="shared" si="427"/>
        <v>0</v>
      </c>
      <c r="FD70" s="741"/>
      <c r="FE70" s="740">
        <f t="shared" si="428"/>
        <v>0</v>
      </c>
      <c r="FF70" s="741"/>
      <c r="FG70" s="740">
        <f t="shared" si="429"/>
        <v>0</v>
      </c>
      <c r="FH70" s="741"/>
      <c r="FI70" s="740">
        <f t="shared" si="430"/>
        <v>0</v>
      </c>
      <c r="FJ70" s="741"/>
      <c r="FK70" s="740">
        <f t="shared" si="431"/>
        <v>0</v>
      </c>
      <c r="FL70" s="741"/>
      <c r="FM70" s="740">
        <f t="shared" si="432"/>
        <v>0</v>
      </c>
      <c r="FN70" s="741"/>
      <c r="FO70" s="743">
        <f t="shared" si="433"/>
        <v>0</v>
      </c>
      <c r="FP70" s="744">
        <f t="shared" si="434"/>
        <v>0</v>
      </c>
      <c r="FQ70" s="745">
        <v>12</v>
      </c>
      <c r="FR70" s="746">
        <f t="shared" si="435"/>
        <v>0</v>
      </c>
      <c r="FS70" s="747"/>
      <c r="FT70" s="741"/>
      <c r="FU70" s="746">
        <f t="shared" si="436"/>
        <v>0</v>
      </c>
      <c r="FV70" s="746">
        <f t="shared" si="437"/>
        <v>0</v>
      </c>
      <c r="FW70" s="746">
        <f t="shared" si="438"/>
        <v>0</v>
      </c>
      <c r="FY70" s="1044"/>
      <c r="FZ70" s="735" t="s">
        <v>866</v>
      </c>
      <c r="GA70" s="737">
        <f t="shared" si="439"/>
        <v>1</v>
      </c>
      <c r="GB70" s="737">
        <v>5545</v>
      </c>
      <c r="GC70" s="738">
        <f t="shared" si="440"/>
        <v>5545</v>
      </c>
      <c r="GD70" s="743">
        <f t="shared" si="441"/>
        <v>5545</v>
      </c>
      <c r="GE70" s="743"/>
      <c r="GF70" s="737">
        <f t="shared" si="442"/>
        <v>0</v>
      </c>
      <c r="GG70" s="743"/>
      <c r="GH70" s="737">
        <f t="shared" si="443"/>
        <v>0</v>
      </c>
      <c r="GI70" s="743"/>
      <c r="GJ70" s="737">
        <f t="shared" si="444"/>
        <v>0</v>
      </c>
      <c r="GK70" s="743"/>
      <c r="GL70" s="737">
        <f t="shared" si="445"/>
        <v>0</v>
      </c>
      <c r="GM70" s="743"/>
      <c r="GN70" s="737">
        <f t="shared" si="446"/>
        <v>0</v>
      </c>
      <c r="GO70" s="743"/>
      <c r="GP70" s="737">
        <f t="shared" si="447"/>
        <v>0</v>
      </c>
      <c r="GQ70" s="743"/>
      <c r="GR70" s="737">
        <f t="shared" si="448"/>
        <v>0</v>
      </c>
      <c r="GS70" s="743"/>
      <c r="GT70" s="737">
        <f t="shared" si="449"/>
        <v>0</v>
      </c>
      <c r="GU70" s="743"/>
      <c r="GV70" s="737">
        <f t="shared" si="450"/>
        <v>0</v>
      </c>
      <c r="GW70" s="743"/>
      <c r="GX70" s="737">
        <f t="shared" si="451"/>
        <v>0</v>
      </c>
      <c r="GY70" s="743">
        <f t="shared" si="451"/>
        <v>9734</v>
      </c>
      <c r="GZ70" s="744">
        <f t="shared" si="452"/>
        <v>15279</v>
      </c>
      <c r="HA70" s="745">
        <v>12</v>
      </c>
      <c r="HB70" s="746">
        <f t="shared" si="453"/>
        <v>183348</v>
      </c>
      <c r="HC70" s="737">
        <f t="shared" si="454"/>
        <v>0</v>
      </c>
      <c r="HD70" s="737">
        <f t="shared" si="454"/>
        <v>0</v>
      </c>
      <c r="HE70" s="746">
        <f t="shared" si="455"/>
        <v>183348</v>
      </c>
      <c r="HF70" s="746">
        <f t="shared" si="456"/>
        <v>55371.1</v>
      </c>
      <c r="HG70" s="746">
        <f t="shared" si="457"/>
        <v>238719.1</v>
      </c>
    </row>
    <row r="71" spans="1:225" hidden="1" x14ac:dyDescent="0.25">
      <c r="A71" s="1044"/>
      <c r="B71" s="755" t="s">
        <v>418</v>
      </c>
      <c r="C71" s="737"/>
      <c r="D71" s="737">
        <v>4411</v>
      </c>
      <c r="E71" s="738">
        <f t="shared" si="354"/>
        <v>4411</v>
      </c>
      <c r="F71" s="739">
        <f t="shared" si="355"/>
        <v>0</v>
      </c>
      <c r="G71" s="740">
        <f t="shared" si="356"/>
        <v>0</v>
      </c>
      <c r="H71" s="741"/>
      <c r="I71" s="742">
        <f t="shared" si="356"/>
        <v>0</v>
      </c>
      <c r="J71" s="741"/>
      <c r="K71" s="742">
        <f t="shared" si="357"/>
        <v>0</v>
      </c>
      <c r="L71" s="741"/>
      <c r="M71" s="742">
        <f t="shared" si="358"/>
        <v>0</v>
      </c>
      <c r="N71" s="741"/>
      <c r="O71" s="742">
        <f t="shared" si="359"/>
        <v>0</v>
      </c>
      <c r="P71" s="741"/>
      <c r="Q71" s="742">
        <f t="shared" si="360"/>
        <v>0</v>
      </c>
      <c r="R71" s="741"/>
      <c r="S71" s="742">
        <f t="shared" si="361"/>
        <v>0</v>
      </c>
      <c r="T71" s="741"/>
      <c r="U71" s="742">
        <f t="shared" si="362"/>
        <v>0</v>
      </c>
      <c r="V71" s="741"/>
      <c r="W71" s="742">
        <f t="shared" si="363"/>
        <v>0</v>
      </c>
      <c r="X71" s="741"/>
      <c r="Y71" s="742">
        <f t="shared" si="364"/>
        <v>0</v>
      </c>
      <c r="Z71" s="741"/>
      <c r="AA71" s="743">
        <f t="shared" si="365"/>
        <v>0</v>
      </c>
      <c r="AB71" s="744">
        <f t="shared" si="366"/>
        <v>0</v>
      </c>
      <c r="AC71" s="745">
        <v>12</v>
      </c>
      <c r="AD71" s="746">
        <f t="shared" si="367"/>
        <v>0</v>
      </c>
      <c r="AE71" s="747">
        <f>C71*1009.76*12</f>
        <v>0</v>
      </c>
      <c r="AF71" s="782">
        <f t="shared" ref="AF71:AF73" si="476">AD71*0.085</f>
        <v>0</v>
      </c>
      <c r="AG71" s="746">
        <f t="shared" si="368"/>
        <v>0</v>
      </c>
      <c r="AH71" s="746">
        <f t="shared" si="369"/>
        <v>0</v>
      </c>
      <c r="AI71" s="746">
        <f t="shared" si="370"/>
        <v>0</v>
      </c>
      <c r="AK71" s="1044"/>
      <c r="AL71" s="755" t="s">
        <v>418</v>
      </c>
      <c r="AM71" s="748">
        <v>2</v>
      </c>
      <c r="AN71" s="737">
        <v>4411</v>
      </c>
      <c r="AO71" s="738">
        <f t="shared" si="371"/>
        <v>4411</v>
      </c>
      <c r="AP71" s="739">
        <f t="shared" si="372"/>
        <v>8822</v>
      </c>
      <c r="AQ71" s="740">
        <f t="shared" si="373"/>
        <v>0</v>
      </c>
      <c r="AR71" s="741"/>
      <c r="AS71" s="740">
        <f t="shared" si="373"/>
        <v>0</v>
      </c>
      <c r="AT71" s="741"/>
      <c r="AU71" s="740">
        <f t="shared" si="374"/>
        <v>0</v>
      </c>
      <c r="AV71" s="741"/>
      <c r="AW71" s="740">
        <f t="shared" si="375"/>
        <v>0</v>
      </c>
      <c r="AX71" s="741"/>
      <c r="AY71" s="740">
        <f t="shared" si="376"/>
        <v>0</v>
      </c>
      <c r="AZ71" s="741"/>
      <c r="BA71" s="740">
        <f t="shared" si="377"/>
        <v>0</v>
      </c>
      <c r="BB71" s="741"/>
      <c r="BC71" s="740">
        <f t="shared" si="378"/>
        <v>0</v>
      </c>
      <c r="BD71" s="741"/>
      <c r="BE71" s="740">
        <f t="shared" si="379"/>
        <v>0</v>
      </c>
      <c r="BF71" s="741"/>
      <c r="BG71" s="740">
        <f t="shared" si="380"/>
        <v>0</v>
      </c>
      <c r="BH71" s="741"/>
      <c r="BI71" s="740">
        <f t="shared" si="381"/>
        <v>0</v>
      </c>
      <c r="BJ71" s="741"/>
      <c r="BK71" s="743">
        <f t="shared" si="463"/>
        <v>21736</v>
      </c>
      <c r="BL71" s="744">
        <f t="shared" si="383"/>
        <v>30558</v>
      </c>
      <c r="BM71" s="745">
        <v>12</v>
      </c>
      <c r="BN71" s="746">
        <f t="shared" si="384"/>
        <v>366696</v>
      </c>
      <c r="BO71" s="747">
        <f>AM71*1009.76*12</f>
        <v>24234.240000000002</v>
      </c>
      <c r="BP71" s="782">
        <f t="shared" ref="BP71:BP73" si="477">BN71*0.085</f>
        <v>31169.16</v>
      </c>
      <c r="BQ71" s="746">
        <f t="shared" si="385"/>
        <v>422099.4</v>
      </c>
      <c r="BR71" s="746">
        <f t="shared" si="386"/>
        <v>127474.02</v>
      </c>
      <c r="BS71" s="746">
        <f t="shared" si="387"/>
        <v>549573.42000000004</v>
      </c>
      <c r="BU71" s="1044"/>
      <c r="BV71" s="755" t="s">
        <v>418</v>
      </c>
      <c r="BW71" s="737"/>
      <c r="BX71" s="737">
        <v>4411</v>
      </c>
      <c r="BY71" s="738">
        <f t="shared" si="388"/>
        <v>4411</v>
      </c>
      <c r="BZ71" s="739">
        <f t="shared" si="389"/>
        <v>0</v>
      </c>
      <c r="CA71" s="740">
        <f t="shared" si="390"/>
        <v>0</v>
      </c>
      <c r="CB71" s="741"/>
      <c r="CC71" s="740">
        <f t="shared" si="390"/>
        <v>0</v>
      </c>
      <c r="CD71" s="741"/>
      <c r="CE71" s="740">
        <f t="shared" si="391"/>
        <v>0</v>
      </c>
      <c r="CF71" s="741"/>
      <c r="CG71" s="740">
        <f t="shared" si="392"/>
        <v>0</v>
      </c>
      <c r="CH71" s="741"/>
      <c r="CI71" s="740">
        <f t="shared" si="393"/>
        <v>0</v>
      </c>
      <c r="CJ71" s="741"/>
      <c r="CK71" s="740">
        <f t="shared" si="394"/>
        <v>0</v>
      </c>
      <c r="CL71" s="741"/>
      <c r="CM71" s="740">
        <f t="shared" si="395"/>
        <v>0</v>
      </c>
      <c r="CN71" s="741"/>
      <c r="CO71" s="740">
        <f t="shared" si="396"/>
        <v>0</v>
      </c>
      <c r="CP71" s="741"/>
      <c r="CQ71" s="740">
        <f t="shared" si="397"/>
        <v>0</v>
      </c>
      <c r="CR71" s="741"/>
      <c r="CS71" s="740">
        <f t="shared" si="398"/>
        <v>0</v>
      </c>
      <c r="CT71" s="741"/>
      <c r="CU71" s="743">
        <f t="shared" si="399"/>
        <v>0</v>
      </c>
      <c r="CV71" s="744">
        <f t="shared" si="400"/>
        <v>0</v>
      </c>
      <c r="CW71" s="745">
        <v>12</v>
      </c>
      <c r="CX71" s="746">
        <f t="shared" si="401"/>
        <v>0</v>
      </c>
      <c r="CY71" s="747">
        <f>BW71*1009.76*12</f>
        <v>0</v>
      </c>
      <c r="CZ71" s="782">
        <f t="shared" ref="CZ71:CZ73" si="478">CX71*0.085</f>
        <v>0</v>
      </c>
      <c r="DA71" s="746">
        <f t="shared" si="402"/>
        <v>0</v>
      </c>
      <c r="DB71" s="746">
        <f t="shared" si="403"/>
        <v>0</v>
      </c>
      <c r="DC71" s="746">
        <f t="shared" si="404"/>
        <v>0</v>
      </c>
      <c r="DD71" s="750"/>
      <c r="DE71" s="1044"/>
      <c r="DF71" s="755" t="s">
        <v>418</v>
      </c>
      <c r="DG71" s="737"/>
      <c r="DH71" s="737">
        <v>4411</v>
      </c>
      <c r="DI71" s="738">
        <f t="shared" si="405"/>
        <v>4411</v>
      </c>
      <c r="DJ71" s="739">
        <f t="shared" si="406"/>
        <v>0</v>
      </c>
      <c r="DK71" s="740">
        <f t="shared" si="407"/>
        <v>0</v>
      </c>
      <c r="DL71" s="741"/>
      <c r="DM71" s="740">
        <f t="shared" si="407"/>
        <v>0</v>
      </c>
      <c r="DN71" s="741"/>
      <c r="DO71" s="740">
        <f t="shared" si="408"/>
        <v>0</v>
      </c>
      <c r="DP71" s="741"/>
      <c r="DQ71" s="740">
        <f t="shared" si="409"/>
        <v>0</v>
      </c>
      <c r="DR71" s="741"/>
      <c r="DS71" s="740">
        <f t="shared" si="410"/>
        <v>0</v>
      </c>
      <c r="DT71" s="741"/>
      <c r="DU71" s="740">
        <f t="shared" si="411"/>
        <v>0</v>
      </c>
      <c r="DV71" s="741"/>
      <c r="DW71" s="740">
        <f t="shared" si="412"/>
        <v>0</v>
      </c>
      <c r="DX71" s="741"/>
      <c r="DY71" s="740">
        <f t="shared" si="413"/>
        <v>0</v>
      </c>
      <c r="DZ71" s="741"/>
      <c r="EA71" s="740">
        <f t="shared" si="414"/>
        <v>0</v>
      </c>
      <c r="EB71" s="741"/>
      <c r="EC71" s="740">
        <f t="shared" si="415"/>
        <v>0</v>
      </c>
      <c r="ED71" s="741"/>
      <c r="EE71" s="743">
        <f t="shared" si="416"/>
        <v>0</v>
      </c>
      <c r="EF71" s="744">
        <f t="shared" si="417"/>
        <v>0</v>
      </c>
      <c r="EG71" s="745">
        <v>12</v>
      </c>
      <c r="EH71" s="746">
        <f t="shared" si="418"/>
        <v>0</v>
      </c>
      <c r="EI71" s="747">
        <f>DG71*1009.76*12</f>
        <v>0</v>
      </c>
      <c r="EJ71" s="782">
        <f t="shared" ref="EJ71:EJ73" si="479">EH71*0.085</f>
        <v>0</v>
      </c>
      <c r="EK71" s="746">
        <f t="shared" si="419"/>
        <v>0</v>
      </c>
      <c r="EL71" s="746">
        <f t="shared" si="420"/>
        <v>0</v>
      </c>
      <c r="EM71" s="746">
        <f t="shared" si="421"/>
        <v>0</v>
      </c>
      <c r="EO71" s="1044"/>
      <c r="EP71" s="755" t="s">
        <v>418</v>
      </c>
      <c r="EQ71" s="737"/>
      <c r="ER71" s="737">
        <v>4411</v>
      </c>
      <c r="ES71" s="738">
        <f t="shared" si="422"/>
        <v>4411</v>
      </c>
      <c r="ET71" s="739">
        <f t="shared" si="423"/>
        <v>0</v>
      </c>
      <c r="EU71" s="740">
        <f t="shared" si="424"/>
        <v>0</v>
      </c>
      <c r="EV71" s="741"/>
      <c r="EW71" s="740">
        <f t="shared" si="424"/>
        <v>0</v>
      </c>
      <c r="EX71" s="741"/>
      <c r="EY71" s="740">
        <f t="shared" si="425"/>
        <v>0</v>
      </c>
      <c r="EZ71" s="741"/>
      <c r="FA71" s="740">
        <f t="shared" si="426"/>
        <v>0</v>
      </c>
      <c r="FB71" s="741"/>
      <c r="FC71" s="740">
        <f t="shared" si="427"/>
        <v>0</v>
      </c>
      <c r="FD71" s="741"/>
      <c r="FE71" s="740">
        <f t="shared" si="428"/>
        <v>0</v>
      </c>
      <c r="FF71" s="741"/>
      <c r="FG71" s="740">
        <f t="shared" si="429"/>
        <v>0</v>
      </c>
      <c r="FH71" s="741"/>
      <c r="FI71" s="740">
        <f t="shared" si="430"/>
        <v>0</v>
      </c>
      <c r="FJ71" s="741"/>
      <c r="FK71" s="740">
        <f t="shared" si="431"/>
        <v>0</v>
      </c>
      <c r="FL71" s="741"/>
      <c r="FM71" s="740">
        <f t="shared" si="432"/>
        <v>0</v>
      </c>
      <c r="FN71" s="741"/>
      <c r="FO71" s="743">
        <f t="shared" si="433"/>
        <v>0</v>
      </c>
      <c r="FP71" s="744">
        <f t="shared" si="434"/>
        <v>0</v>
      </c>
      <c r="FQ71" s="745">
        <v>12</v>
      </c>
      <c r="FR71" s="746">
        <f t="shared" si="435"/>
        <v>0</v>
      </c>
      <c r="FS71" s="747">
        <f>EQ71*1009.76*12</f>
        <v>0</v>
      </c>
      <c r="FT71" s="782">
        <f t="shared" ref="FT71:FT73" si="480">FR71*0.085</f>
        <v>0</v>
      </c>
      <c r="FU71" s="746">
        <f t="shared" si="436"/>
        <v>0</v>
      </c>
      <c r="FV71" s="746">
        <f t="shared" si="437"/>
        <v>0</v>
      </c>
      <c r="FW71" s="746">
        <f t="shared" si="438"/>
        <v>0</v>
      </c>
      <c r="FY71" s="1044"/>
      <c r="FZ71" s="755" t="s">
        <v>418</v>
      </c>
      <c r="GA71" s="737">
        <f t="shared" si="439"/>
        <v>2</v>
      </c>
      <c r="GB71" s="737">
        <v>4411</v>
      </c>
      <c r="GC71" s="738">
        <f t="shared" si="440"/>
        <v>4411</v>
      </c>
      <c r="GD71" s="743">
        <f t="shared" si="441"/>
        <v>8822</v>
      </c>
      <c r="GE71" s="743"/>
      <c r="GF71" s="737">
        <f t="shared" si="442"/>
        <v>0</v>
      </c>
      <c r="GG71" s="743"/>
      <c r="GH71" s="737">
        <f t="shared" si="443"/>
        <v>0</v>
      </c>
      <c r="GI71" s="743"/>
      <c r="GJ71" s="737">
        <f t="shared" si="444"/>
        <v>0</v>
      </c>
      <c r="GK71" s="743"/>
      <c r="GL71" s="737">
        <f t="shared" si="445"/>
        <v>0</v>
      </c>
      <c r="GM71" s="743"/>
      <c r="GN71" s="737">
        <f t="shared" si="446"/>
        <v>0</v>
      </c>
      <c r="GO71" s="743"/>
      <c r="GP71" s="737">
        <f t="shared" si="447"/>
        <v>0</v>
      </c>
      <c r="GQ71" s="743"/>
      <c r="GR71" s="737">
        <f t="shared" si="448"/>
        <v>0</v>
      </c>
      <c r="GS71" s="743"/>
      <c r="GT71" s="737">
        <f t="shared" si="449"/>
        <v>0</v>
      </c>
      <c r="GU71" s="743"/>
      <c r="GV71" s="737">
        <f t="shared" si="450"/>
        <v>0</v>
      </c>
      <c r="GW71" s="743"/>
      <c r="GX71" s="737">
        <f t="shared" si="451"/>
        <v>0</v>
      </c>
      <c r="GY71" s="743">
        <f t="shared" si="451"/>
        <v>21736</v>
      </c>
      <c r="GZ71" s="744">
        <f t="shared" si="452"/>
        <v>30558</v>
      </c>
      <c r="HA71" s="745">
        <v>12</v>
      </c>
      <c r="HB71" s="746">
        <f t="shared" si="453"/>
        <v>366696</v>
      </c>
      <c r="HC71" s="737">
        <f t="shared" si="454"/>
        <v>24234.240000000002</v>
      </c>
      <c r="HD71" s="737">
        <f t="shared" si="454"/>
        <v>31169.16</v>
      </c>
      <c r="HE71" s="746">
        <f t="shared" si="455"/>
        <v>422099.4</v>
      </c>
      <c r="HF71" s="746">
        <f t="shared" si="456"/>
        <v>127474.02</v>
      </c>
      <c r="HG71" s="746">
        <f t="shared" si="457"/>
        <v>549573.42000000004</v>
      </c>
    </row>
    <row r="72" spans="1:225" hidden="1" x14ac:dyDescent="0.25">
      <c r="A72" s="1044"/>
      <c r="B72" s="755" t="s">
        <v>526</v>
      </c>
      <c r="C72" s="737"/>
      <c r="D72" s="737">
        <v>4411</v>
      </c>
      <c r="E72" s="738">
        <f t="shared" si="354"/>
        <v>4411</v>
      </c>
      <c r="F72" s="739">
        <f t="shared" si="355"/>
        <v>0</v>
      </c>
      <c r="G72" s="740">
        <f t="shared" si="356"/>
        <v>0</v>
      </c>
      <c r="H72" s="741"/>
      <c r="I72" s="742">
        <f t="shared" si="356"/>
        <v>0</v>
      </c>
      <c r="J72" s="741"/>
      <c r="K72" s="742">
        <f t="shared" si="357"/>
        <v>0</v>
      </c>
      <c r="L72" s="741"/>
      <c r="M72" s="742">
        <f t="shared" si="358"/>
        <v>0</v>
      </c>
      <c r="N72" s="741"/>
      <c r="O72" s="742">
        <f t="shared" si="359"/>
        <v>0</v>
      </c>
      <c r="P72" s="741"/>
      <c r="Q72" s="742">
        <f t="shared" si="360"/>
        <v>0</v>
      </c>
      <c r="R72" s="741"/>
      <c r="S72" s="742">
        <f t="shared" si="361"/>
        <v>0</v>
      </c>
      <c r="T72" s="741"/>
      <c r="U72" s="742">
        <f t="shared" si="362"/>
        <v>0</v>
      </c>
      <c r="V72" s="741"/>
      <c r="W72" s="742">
        <f t="shared" si="363"/>
        <v>0</v>
      </c>
      <c r="X72" s="741"/>
      <c r="Y72" s="742">
        <f t="shared" si="364"/>
        <v>0</v>
      </c>
      <c r="Z72" s="741"/>
      <c r="AA72" s="743">
        <f t="shared" si="365"/>
        <v>0</v>
      </c>
      <c r="AB72" s="744">
        <f t="shared" si="366"/>
        <v>0</v>
      </c>
      <c r="AC72" s="745">
        <v>12</v>
      </c>
      <c r="AD72" s="746">
        <f t="shared" si="367"/>
        <v>0</v>
      </c>
      <c r="AE72" s="747"/>
      <c r="AF72" s="782">
        <f t="shared" si="476"/>
        <v>0</v>
      </c>
      <c r="AG72" s="746">
        <f t="shared" si="368"/>
        <v>0</v>
      </c>
      <c r="AH72" s="746">
        <f t="shared" si="369"/>
        <v>0</v>
      </c>
      <c r="AI72" s="746">
        <f t="shared" si="370"/>
        <v>0</v>
      </c>
      <c r="AK72" s="1044"/>
      <c r="AL72" s="755" t="s">
        <v>526</v>
      </c>
      <c r="AM72" s="748">
        <v>4</v>
      </c>
      <c r="AN72" s="737">
        <v>4411</v>
      </c>
      <c r="AO72" s="738">
        <f t="shared" si="371"/>
        <v>4411</v>
      </c>
      <c r="AP72" s="739">
        <f t="shared" si="372"/>
        <v>17644</v>
      </c>
      <c r="AQ72" s="740">
        <f t="shared" si="373"/>
        <v>0</v>
      </c>
      <c r="AR72" s="741"/>
      <c r="AS72" s="740">
        <f t="shared" si="373"/>
        <v>0</v>
      </c>
      <c r="AT72" s="741"/>
      <c r="AU72" s="740">
        <f t="shared" si="374"/>
        <v>0</v>
      </c>
      <c r="AV72" s="741"/>
      <c r="AW72" s="740">
        <f t="shared" si="375"/>
        <v>0</v>
      </c>
      <c r="AX72" s="741"/>
      <c r="AY72" s="740">
        <f t="shared" si="376"/>
        <v>0</v>
      </c>
      <c r="AZ72" s="741"/>
      <c r="BA72" s="740">
        <f t="shared" si="377"/>
        <v>0</v>
      </c>
      <c r="BB72" s="741"/>
      <c r="BC72" s="740">
        <f t="shared" si="378"/>
        <v>0</v>
      </c>
      <c r="BD72" s="741"/>
      <c r="BE72" s="740">
        <f t="shared" si="379"/>
        <v>0</v>
      </c>
      <c r="BF72" s="741"/>
      <c r="BG72" s="740">
        <f t="shared" si="380"/>
        <v>0</v>
      </c>
      <c r="BH72" s="741"/>
      <c r="BI72" s="740">
        <f t="shared" si="381"/>
        <v>0</v>
      </c>
      <c r="BJ72" s="741"/>
      <c r="BK72" s="743">
        <f t="shared" si="463"/>
        <v>43472</v>
      </c>
      <c r="BL72" s="744">
        <f t="shared" si="383"/>
        <v>61116</v>
      </c>
      <c r="BM72" s="745">
        <v>12</v>
      </c>
      <c r="BN72" s="746">
        <f t="shared" si="384"/>
        <v>733392</v>
      </c>
      <c r="BO72" s="747"/>
      <c r="BP72" s="782">
        <f t="shared" si="477"/>
        <v>62338.32</v>
      </c>
      <c r="BQ72" s="746">
        <f t="shared" si="385"/>
        <v>795730.32</v>
      </c>
      <c r="BR72" s="746">
        <f t="shared" si="386"/>
        <v>240310.56</v>
      </c>
      <c r="BS72" s="746">
        <f t="shared" si="387"/>
        <v>1036040.88</v>
      </c>
      <c r="BU72" s="1044"/>
      <c r="BV72" s="755" t="s">
        <v>526</v>
      </c>
      <c r="BW72" s="737"/>
      <c r="BX72" s="737">
        <v>4411</v>
      </c>
      <c r="BY72" s="738">
        <f t="shared" si="388"/>
        <v>4411</v>
      </c>
      <c r="BZ72" s="739">
        <f t="shared" si="389"/>
        <v>0</v>
      </c>
      <c r="CA72" s="740">
        <f t="shared" si="390"/>
        <v>0</v>
      </c>
      <c r="CB72" s="741"/>
      <c r="CC72" s="740">
        <f t="shared" si="390"/>
        <v>0</v>
      </c>
      <c r="CD72" s="741"/>
      <c r="CE72" s="740">
        <f t="shared" si="391"/>
        <v>0</v>
      </c>
      <c r="CF72" s="741"/>
      <c r="CG72" s="740">
        <f t="shared" si="392"/>
        <v>0</v>
      </c>
      <c r="CH72" s="741"/>
      <c r="CI72" s="740">
        <f t="shared" si="393"/>
        <v>0</v>
      </c>
      <c r="CJ72" s="741"/>
      <c r="CK72" s="740">
        <f t="shared" si="394"/>
        <v>0</v>
      </c>
      <c r="CL72" s="741"/>
      <c r="CM72" s="740">
        <f t="shared" si="395"/>
        <v>0</v>
      </c>
      <c r="CN72" s="741"/>
      <c r="CO72" s="740">
        <f t="shared" si="396"/>
        <v>0</v>
      </c>
      <c r="CP72" s="741"/>
      <c r="CQ72" s="740">
        <f t="shared" si="397"/>
        <v>0</v>
      </c>
      <c r="CR72" s="741"/>
      <c r="CS72" s="740">
        <f t="shared" si="398"/>
        <v>0</v>
      </c>
      <c r="CT72" s="741"/>
      <c r="CU72" s="743"/>
      <c r="CV72" s="744">
        <f t="shared" si="400"/>
        <v>0</v>
      </c>
      <c r="CW72" s="745">
        <v>12</v>
      </c>
      <c r="CX72" s="746">
        <f t="shared" si="401"/>
        <v>0</v>
      </c>
      <c r="CY72" s="747"/>
      <c r="CZ72" s="782">
        <f t="shared" si="478"/>
        <v>0</v>
      </c>
      <c r="DA72" s="746">
        <f t="shared" si="402"/>
        <v>0</v>
      </c>
      <c r="DB72" s="746">
        <f t="shared" si="403"/>
        <v>0</v>
      </c>
      <c r="DC72" s="746">
        <f t="shared" si="404"/>
        <v>0</v>
      </c>
      <c r="DD72" s="750"/>
      <c r="DE72" s="1044"/>
      <c r="DF72" s="755" t="s">
        <v>526</v>
      </c>
      <c r="DG72" s="737"/>
      <c r="DH72" s="737">
        <v>4411</v>
      </c>
      <c r="DI72" s="738">
        <f t="shared" si="405"/>
        <v>4411</v>
      </c>
      <c r="DJ72" s="739">
        <f t="shared" si="406"/>
        <v>0</v>
      </c>
      <c r="DK72" s="740">
        <f t="shared" si="407"/>
        <v>0</v>
      </c>
      <c r="DL72" s="741"/>
      <c r="DM72" s="740">
        <f t="shared" si="407"/>
        <v>0</v>
      </c>
      <c r="DN72" s="741"/>
      <c r="DO72" s="740">
        <f t="shared" si="408"/>
        <v>0</v>
      </c>
      <c r="DP72" s="741"/>
      <c r="DQ72" s="740">
        <f t="shared" si="409"/>
        <v>0</v>
      </c>
      <c r="DR72" s="741"/>
      <c r="DS72" s="740">
        <f t="shared" si="410"/>
        <v>0</v>
      </c>
      <c r="DT72" s="741"/>
      <c r="DU72" s="740">
        <f t="shared" si="411"/>
        <v>0</v>
      </c>
      <c r="DV72" s="741"/>
      <c r="DW72" s="740">
        <f t="shared" si="412"/>
        <v>0</v>
      </c>
      <c r="DX72" s="741"/>
      <c r="DY72" s="740">
        <f t="shared" si="413"/>
        <v>0</v>
      </c>
      <c r="DZ72" s="741"/>
      <c r="EA72" s="740">
        <f t="shared" si="414"/>
        <v>0</v>
      </c>
      <c r="EB72" s="741"/>
      <c r="EC72" s="740">
        <f t="shared" si="415"/>
        <v>0</v>
      </c>
      <c r="ED72" s="741"/>
      <c r="EE72" s="743"/>
      <c r="EF72" s="744">
        <f t="shared" si="417"/>
        <v>0</v>
      </c>
      <c r="EG72" s="745">
        <v>12</v>
      </c>
      <c r="EH72" s="746">
        <f t="shared" si="418"/>
        <v>0</v>
      </c>
      <c r="EI72" s="747"/>
      <c r="EJ72" s="782">
        <f t="shared" si="479"/>
        <v>0</v>
      </c>
      <c r="EK72" s="746">
        <f t="shared" si="419"/>
        <v>0</v>
      </c>
      <c r="EL72" s="746">
        <f t="shared" si="420"/>
        <v>0</v>
      </c>
      <c r="EM72" s="746">
        <f t="shared" si="421"/>
        <v>0</v>
      </c>
      <c r="EO72" s="1044"/>
      <c r="EP72" s="755" t="s">
        <v>526</v>
      </c>
      <c r="EQ72" s="737"/>
      <c r="ER72" s="737">
        <v>4411</v>
      </c>
      <c r="ES72" s="738">
        <f t="shared" si="422"/>
        <v>4411</v>
      </c>
      <c r="ET72" s="739">
        <f t="shared" si="423"/>
        <v>0</v>
      </c>
      <c r="EU72" s="740">
        <f t="shared" si="424"/>
        <v>0</v>
      </c>
      <c r="EV72" s="741"/>
      <c r="EW72" s="740">
        <f t="shared" si="424"/>
        <v>0</v>
      </c>
      <c r="EX72" s="741"/>
      <c r="EY72" s="740">
        <f t="shared" si="425"/>
        <v>0</v>
      </c>
      <c r="EZ72" s="741"/>
      <c r="FA72" s="740">
        <f t="shared" si="426"/>
        <v>0</v>
      </c>
      <c r="FB72" s="741"/>
      <c r="FC72" s="740">
        <f t="shared" si="427"/>
        <v>0</v>
      </c>
      <c r="FD72" s="741"/>
      <c r="FE72" s="740">
        <f t="shared" si="428"/>
        <v>0</v>
      </c>
      <c r="FF72" s="741"/>
      <c r="FG72" s="740">
        <f t="shared" si="429"/>
        <v>0</v>
      </c>
      <c r="FH72" s="741"/>
      <c r="FI72" s="740">
        <f t="shared" si="430"/>
        <v>0</v>
      </c>
      <c r="FJ72" s="741"/>
      <c r="FK72" s="740">
        <f t="shared" si="431"/>
        <v>0</v>
      </c>
      <c r="FL72" s="741"/>
      <c r="FM72" s="740">
        <f t="shared" si="432"/>
        <v>0</v>
      </c>
      <c r="FN72" s="741"/>
      <c r="FO72" s="743"/>
      <c r="FP72" s="744">
        <f t="shared" si="434"/>
        <v>0</v>
      </c>
      <c r="FQ72" s="745">
        <v>12</v>
      </c>
      <c r="FR72" s="746">
        <f t="shared" si="435"/>
        <v>0</v>
      </c>
      <c r="FS72" s="747"/>
      <c r="FT72" s="782">
        <f t="shared" si="480"/>
        <v>0</v>
      </c>
      <c r="FU72" s="746">
        <f t="shared" si="436"/>
        <v>0</v>
      </c>
      <c r="FV72" s="746">
        <f t="shared" si="437"/>
        <v>0</v>
      </c>
      <c r="FW72" s="746">
        <f t="shared" si="438"/>
        <v>0</v>
      </c>
      <c r="FY72" s="1044"/>
      <c r="FZ72" s="755" t="s">
        <v>526</v>
      </c>
      <c r="GA72" s="737">
        <f t="shared" si="439"/>
        <v>4</v>
      </c>
      <c r="GB72" s="737">
        <v>4411</v>
      </c>
      <c r="GC72" s="738">
        <f t="shared" si="440"/>
        <v>4411</v>
      </c>
      <c r="GD72" s="743">
        <f t="shared" si="441"/>
        <v>17644</v>
      </c>
      <c r="GE72" s="743"/>
      <c r="GF72" s="737">
        <f t="shared" si="442"/>
        <v>0</v>
      </c>
      <c r="GG72" s="743"/>
      <c r="GH72" s="737">
        <f t="shared" si="443"/>
        <v>0</v>
      </c>
      <c r="GI72" s="743"/>
      <c r="GJ72" s="737">
        <f t="shared" si="444"/>
        <v>0</v>
      </c>
      <c r="GK72" s="743"/>
      <c r="GL72" s="737">
        <f t="shared" si="445"/>
        <v>0</v>
      </c>
      <c r="GM72" s="743"/>
      <c r="GN72" s="737">
        <f t="shared" si="446"/>
        <v>0</v>
      </c>
      <c r="GO72" s="743"/>
      <c r="GP72" s="737">
        <f t="shared" si="447"/>
        <v>0</v>
      </c>
      <c r="GQ72" s="743"/>
      <c r="GR72" s="737">
        <f t="shared" si="448"/>
        <v>0</v>
      </c>
      <c r="GS72" s="743"/>
      <c r="GT72" s="737">
        <f t="shared" si="449"/>
        <v>0</v>
      </c>
      <c r="GU72" s="743"/>
      <c r="GV72" s="737">
        <f t="shared" si="450"/>
        <v>0</v>
      </c>
      <c r="GW72" s="743"/>
      <c r="GX72" s="737">
        <f t="shared" si="451"/>
        <v>0</v>
      </c>
      <c r="GY72" s="743">
        <f t="shared" si="451"/>
        <v>43472</v>
      </c>
      <c r="GZ72" s="744">
        <f t="shared" si="452"/>
        <v>61116</v>
      </c>
      <c r="HA72" s="745">
        <v>12</v>
      </c>
      <c r="HB72" s="746">
        <f t="shared" si="453"/>
        <v>733392</v>
      </c>
      <c r="HC72" s="737">
        <f t="shared" si="454"/>
        <v>0</v>
      </c>
      <c r="HD72" s="737">
        <f t="shared" si="454"/>
        <v>62338.32</v>
      </c>
      <c r="HE72" s="746">
        <f t="shared" si="455"/>
        <v>795730.32</v>
      </c>
      <c r="HF72" s="746">
        <f t="shared" si="456"/>
        <v>240310.56</v>
      </c>
      <c r="HG72" s="746">
        <f t="shared" si="457"/>
        <v>1036040.88</v>
      </c>
    </row>
    <row r="73" spans="1:225" hidden="1" x14ac:dyDescent="0.25">
      <c r="A73" s="1044"/>
      <c r="B73" s="755" t="s">
        <v>527</v>
      </c>
      <c r="C73" s="737"/>
      <c r="D73" s="737">
        <v>4411</v>
      </c>
      <c r="E73" s="738">
        <f t="shared" si="354"/>
        <v>4411</v>
      </c>
      <c r="F73" s="739">
        <f t="shared" si="355"/>
        <v>0</v>
      </c>
      <c r="G73" s="740">
        <f t="shared" si="356"/>
        <v>0</v>
      </c>
      <c r="H73" s="741"/>
      <c r="I73" s="742">
        <f t="shared" si="356"/>
        <v>0</v>
      </c>
      <c r="J73" s="741"/>
      <c r="K73" s="742">
        <f t="shared" si="357"/>
        <v>0</v>
      </c>
      <c r="L73" s="741"/>
      <c r="M73" s="742">
        <f t="shared" si="358"/>
        <v>0</v>
      </c>
      <c r="N73" s="741"/>
      <c r="O73" s="742">
        <f t="shared" si="359"/>
        <v>0</v>
      </c>
      <c r="P73" s="741"/>
      <c r="Q73" s="742">
        <f t="shared" si="360"/>
        <v>0</v>
      </c>
      <c r="R73" s="741"/>
      <c r="S73" s="742">
        <f t="shared" si="361"/>
        <v>0</v>
      </c>
      <c r="T73" s="741"/>
      <c r="U73" s="742">
        <f t="shared" si="362"/>
        <v>0</v>
      </c>
      <c r="V73" s="741"/>
      <c r="W73" s="742">
        <f t="shared" si="363"/>
        <v>0</v>
      </c>
      <c r="X73" s="741"/>
      <c r="Y73" s="742">
        <f t="shared" si="364"/>
        <v>0</v>
      </c>
      <c r="Z73" s="741"/>
      <c r="AA73" s="743">
        <f t="shared" si="365"/>
        <v>0</v>
      </c>
      <c r="AB73" s="744">
        <f t="shared" si="366"/>
        <v>0</v>
      </c>
      <c r="AC73" s="745">
        <v>12</v>
      </c>
      <c r="AD73" s="746">
        <f t="shared" si="367"/>
        <v>0</v>
      </c>
      <c r="AE73" s="747"/>
      <c r="AF73" s="782">
        <f t="shared" si="476"/>
        <v>0</v>
      </c>
      <c r="AG73" s="746">
        <f t="shared" si="368"/>
        <v>0</v>
      </c>
      <c r="AH73" s="746">
        <f t="shared" si="369"/>
        <v>0</v>
      </c>
      <c r="AI73" s="746">
        <f t="shared" si="370"/>
        <v>0</v>
      </c>
      <c r="AK73" s="1044"/>
      <c r="AL73" s="755" t="s">
        <v>527</v>
      </c>
      <c r="AM73" s="748">
        <v>1</v>
      </c>
      <c r="AN73" s="737">
        <v>4411</v>
      </c>
      <c r="AO73" s="738">
        <f t="shared" si="371"/>
        <v>4411</v>
      </c>
      <c r="AP73" s="739">
        <f t="shared" si="372"/>
        <v>4411</v>
      </c>
      <c r="AQ73" s="740">
        <f t="shared" si="373"/>
        <v>0</v>
      </c>
      <c r="AR73" s="741"/>
      <c r="AS73" s="740">
        <f t="shared" si="373"/>
        <v>0</v>
      </c>
      <c r="AT73" s="741"/>
      <c r="AU73" s="740">
        <f t="shared" si="374"/>
        <v>0</v>
      </c>
      <c r="AV73" s="741"/>
      <c r="AW73" s="740">
        <f t="shared" si="375"/>
        <v>0</v>
      </c>
      <c r="AX73" s="741"/>
      <c r="AY73" s="740">
        <f t="shared" si="376"/>
        <v>0</v>
      </c>
      <c r="AZ73" s="741"/>
      <c r="BA73" s="740">
        <f t="shared" si="377"/>
        <v>0</v>
      </c>
      <c r="BB73" s="741"/>
      <c r="BC73" s="740">
        <f t="shared" si="378"/>
        <v>0</v>
      </c>
      <c r="BD73" s="741"/>
      <c r="BE73" s="740">
        <f t="shared" si="379"/>
        <v>0</v>
      </c>
      <c r="BF73" s="741"/>
      <c r="BG73" s="740">
        <f t="shared" si="380"/>
        <v>0</v>
      </c>
      <c r="BH73" s="741"/>
      <c r="BI73" s="740">
        <f t="shared" si="381"/>
        <v>0</v>
      </c>
      <c r="BJ73" s="741"/>
      <c r="BK73" s="743">
        <f t="shared" si="463"/>
        <v>10868</v>
      </c>
      <c r="BL73" s="744">
        <f t="shared" si="383"/>
        <v>15279</v>
      </c>
      <c r="BM73" s="745">
        <v>12</v>
      </c>
      <c r="BN73" s="746">
        <f t="shared" si="384"/>
        <v>183348</v>
      </c>
      <c r="BO73" s="747"/>
      <c r="BP73" s="782">
        <f t="shared" si="477"/>
        <v>15584.58</v>
      </c>
      <c r="BQ73" s="746">
        <f t="shared" si="385"/>
        <v>198932.58</v>
      </c>
      <c r="BR73" s="746">
        <f t="shared" si="386"/>
        <v>60077.64</v>
      </c>
      <c r="BS73" s="746">
        <f t="shared" si="387"/>
        <v>259010.22</v>
      </c>
      <c r="BU73" s="1044"/>
      <c r="BV73" s="755" t="s">
        <v>527</v>
      </c>
      <c r="BW73" s="737"/>
      <c r="BX73" s="737">
        <v>4411</v>
      </c>
      <c r="BY73" s="738">
        <f t="shared" si="388"/>
        <v>4411</v>
      </c>
      <c r="BZ73" s="739">
        <f t="shared" si="389"/>
        <v>0</v>
      </c>
      <c r="CA73" s="740">
        <f t="shared" si="390"/>
        <v>0</v>
      </c>
      <c r="CB73" s="741"/>
      <c r="CC73" s="740">
        <f t="shared" si="390"/>
        <v>0</v>
      </c>
      <c r="CD73" s="741"/>
      <c r="CE73" s="740">
        <f t="shared" si="391"/>
        <v>0</v>
      </c>
      <c r="CF73" s="741"/>
      <c r="CG73" s="740">
        <f t="shared" si="392"/>
        <v>0</v>
      </c>
      <c r="CH73" s="741"/>
      <c r="CI73" s="740">
        <f t="shared" si="393"/>
        <v>0</v>
      </c>
      <c r="CJ73" s="741"/>
      <c r="CK73" s="740">
        <f t="shared" si="394"/>
        <v>0</v>
      </c>
      <c r="CL73" s="741"/>
      <c r="CM73" s="740">
        <f t="shared" si="395"/>
        <v>0</v>
      </c>
      <c r="CN73" s="741"/>
      <c r="CO73" s="740">
        <f t="shared" si="396"/>
        <v>0</v>
      </c>
      <c r="CP73" s="741"/>
      <c r="CQ73" s="740">
        <f t="shared" si="397"/>
        <v>0</v>
      </c>
      <c r="CR73" s="741"/>
      <c r="CS73" s="740">
        <f t="shared" si="398"/>
        <v>0</v>
      </c>
      <c r="CT73" s="741"/>
      <c r="CU73" s="743"/>
      <c r="CV73" s="744">
        <f t="shared" si="400"/>
        <v>0</v>
      </c>
      <c r="CW73" s="745">
        <v>12</v>
      </c>
      <c r="CX73" s="746">
        <f t="shared" si="401"/>
        <v>0</v>
      </c>
      <c r="CY73" s="747"/>
      <c r="CZ73" s="782">
        <f t="shared" si="478"/>
        <v>0</v>
      </c>
      <c r="DA73" s="746">
        <f t="shared" si="402"/>
        <v>0</v>
      </c>
      <c r="DB73" s="746">
        <f t="shared" si="403"/>
        <v>0</v>
      </c>
      <c r="DC73" s="746">
        <f t="shared" si="404"/>
        <v>0</v>
      </c>
      <c r="DD73" s="750"/>
      <c r="DE73" s="1044"/>
      <c r="DF73" s="755" t="s">
        <v>527</v>
      </c>
      <c r="DG73" s="737"/>
      <c r="DH73" s="737">
        <v>4411</v>
      </c>
      <c r="DI73" s="738">
        <f t="shared" si="405"/>
        <v>4411</v>
      </c>
      <c r="DJ73" s="739">
        <f t="shared" si="406"/>
        <v>0</v>
      </c>
      <c r="DK73" s="740">
        <f t="shared" si="407"/>
        <v>0</v>
      </c>
      <c r="DL73" s="741"/>
      <c r="DM73" s="740">
        <f t="shared" si="407"/>
        <v>0</v>
      </c>
      <c r="DN73" s="741"/>
      <c r="DO73" s="740">
        <f t="shared" si="408"/>
        <v>0</v>
      </c>
      <c r="DP73" s="741"/>
      <c r="DQ73" s="740">
        <f t="shared" si="409"/>
        <v>0</v>
      </c>
      <c r="DR73" s="741"/>
      <c r="DS73" s="740">
        <f t="shared" si="410"/>
        <v>0</v>
      </c>
      <c r="DT73" s="741"/>
      <c r="DU73" s="740">
        <f t="shared" si="411"/>
        <v>0</v>
      </c>
      <c r="DV73" s="741"/>
      <c r="DW73" s="740">
        <f t="shared" si="412"/>
        <v>0</v>
      </c>
      <c r="DX73" s="741"/>
      <c r="DY73" s="740">
        <f t="shared" si="413"/>
        <v>0</v>
      </c>
      <c r="DZ73" s="741"/>
      <c r="EA73" s="740">
        <f t="shared" si="414"/>
        <v>0</v>
      </c>
      <c r="EB73" s="741"/>
      <c r="EC73" s="740">
        <f t="shared" si="415"/>
        <v>0</v>
      </c>
      <c r="ED73" s="741"/>
      <c r="EE73" s="743"/>
      <c r="EF73" s="744">
        <f t="shared" si="417"/>
        <v>0</v>
      </c>
      <c r="EG73" s="745">
        <v>12</v>
      </c>
      <c r="EH73" s="746">
        <f t="shared" si="418"/>
        <v>0</v>
      </c>
      <c r="EI73" s="747"/>
      <c r="EJ73" s="782">
        <f t="shared" si="479"/>
        <v>0</v>
      </c>
      <c r="EK73" s="746">
        <f t="shared" si="419"/>
        <v>0</v>
      </c>
      <c r="EL73" s="746">
        <f t="shared" si="420"/>
        <v>0</v>
      </c>
      <c r="EM73" s="746">
        <f t="shared" si="421"/>
        <v>0</v>
      </c>
      <c r="EO73" s="1044"/>
      <c r="EP73" s="755" t="s">
        <v>527</v>
      </c>
      <c r="EQ73" s="737"/>
      <c r="ER73" s="737">
        <v>4411</v>
      </c>
      <c r="ES73" s="738">
        <f t="shared" si="422"/>
        <v>4411</v>
      </c>
      <c r="ET73" s="739">
        <f t="shared" si="423"/>
        <v>0</v>
      </c>
      <c r="EU73" s="740">
        <f t="shared" si="424"/>
        <v>0</v>
      </c>
      <c r="EV73" s="741"/>
      <c r="EW73" s="740">
        <f t="shared" si="424"/>
        <v>0</v>
      </c>
      <c r="EX73" s="741"/>
      <c r="EY73" s="740">
        <f t="shared" si="425"/>
        <v>0</v>
      </c>
      <c r="EZ73" s="741"/>
      <c r="FA73" s="740">
        <f t="shared" si="426"/>
        <v>0</v>
      </c>
      <c r="FB73" s="741"/>
      <c r="FC73" s="740">
        <f t="shared" si="427"/>
        <v>0</v>
      </c>
      <c r="FD73" s="741"/>
      <c r="FE73" s="740">
        <f t="shared" si="428"/>
        <v>0</v>
      </c>
      <c r="FF73" s="741"/>
      <c r="FG73" s="740">
        <f t="shared" si="429"/>
        <v>0</v>
      </c>
      <c r="FH73" s="741"/>
      <c r="FI73" s="740">
        <f t="shared" si="430"/>
        <v>0</v>
      </c>
      <c r="FJ73" s="741"/>
      <c r="FK73" s="740">
        <f t="shared" si="431"/>
        <v>0</v>
      </c>
      <c r="FL73" s="741"/>
      <c r="FM73" s="740">
        <f t="shared" si="432"/>
        <v>0</v>
      </c>
      <c r="FN73" s="741"/>
      <c r="FO73" s="743"/>
      <c r="FP73" s="744">
        <f t="shared" si="434"/>
        <v>0</v>
      </c>
      <c r="FQ73" s="745">
        <v>12</v>
      </c>
      <c r="FR73" s="746">
        <f t="shared" si="435"/>
        <v>0</v>
      </c>
      <c r="FS73" s="747"/>
      <c r="FT73" s="782">
        <f t="shared" si="480"/>
        <v>0</v>
      </c>
      <c r="FU73" s="746">
        <f t="shared" si="436"/>
        <v>0</v>
      </c>
      <c r="FV73" s="746">
        <f t="shared" si="437"/>
        <v>0</v>
      </c>
      <c r="FW73" s="746">
        <f t="shared" si="438"/>
        <v>0</v>
      </c>
      <c r="FY73" s="1044"/>
      <c r="FZ73" s="755" t="s">
        <v>527</v>
      </c>
      <c r="GA73" s="737">
        <f t="shared" si="439"/>
        <v>1</v>
      </c>
      <c r="GB73" s="737">
        <v>4411</v>
      </c>
      <c r="GC73" s="738">
        <f t="shared" si="440"/>
        <v>4411</v>
      </c>
      <c r="GD73" s="743">
        <f t="shared" si="441"/>
        <v>4411</v>
      </c>
      <c r="GE73" s="743"/>
      <c r="GF73" s="737">
        <f t="shared" si="442"/>
        <v>0</v>
      </c>
      <c r="GG73" s="743"/>
      <c r="GH73" s="737">
        <f t="shared" si="443"/>
        <v>0</v>
      </c>
      <c r="GI73" s="743"/>
      <c r="GJ73" s="737">
        <f t="shared" si="444"/>
        <v>0</v>
      </c>
      <c r="GK73" s="743"/>
      <c r="GL73" s="737">
        <f t="shared" si="445"/>
        <v>0</v>
      </c>
      <c r="GM73" s="743"/>
      <c r="GN73" s="737">
        <f t="shared" si="446"/>
        <v>0</v>
      </c>
      <c r="GO73" s="743"/>
      <c r="GP73" s="737">
        <f t="shared" si="447"/>
        <v>0</v>
      </c>
      <c r="GQ73" s="743"/>
      <c r="GR73" s="737">
        <f t="shared" si="448"/>
        <v>0</v>
      </c>
      <c r="GS73" s="743"/>
      <c r="GT73" s="737">
        <f t="shared" si="449"/>
        <v>0</v>
      </c>
      <c r="GU73" s="743"/>
      <c r="GV73" s="737">
        <f t="shared" si="450"/>
        <v>0</v>
      </c>
      <c r="GW73" s="743"/>
      <c r="GX73" s="737">
        <f t="shared" si="451"/>
        <v>0</v>
      </c>
      <c r="GY73" s="743">
        <f t="shared" si="451"/>
        <v>10868</v>
      </c>
      <c r="GZ73" s="744">
        <f t="shared" si="452"/>
        <v>15279</v>
      </c>
      <c r="HA73" s="745">
        <v>12</v>
      </c>
      <c r="HB73" s="746">
        <f t="shared" si="453"/>
        <v>183348</v>
      </c>
      <c r="HC73" s="737">
        <f t="shared" si="454"/>
        <v>0</v>
      </c>
      <c r="HD73" s="737">
        <f t="shared" si="454"/>
        <v>15584.58</v>
      </c>
      <c r="HE73" s="746">
        <f t="shared" si="455"/>
        <v>198932.58</v>
      </c>
      <c r="HF73" s="746">
        <f t="shared" si="456"/>
        <v>60077.64</v>
      </c>
      <c r="HG73" s="746">
        <f t="shared" si="457"/>
        <v>259010.22</v>
      </c>
    </row>
    <row r="74" spans="1:225" ht="15.75" hidden="1" x14ac:dyDescent="0.25">
      <c r="A74" s="1044"/>
      <c r="B74" s="735" t="s">
        <v>419</v>
      </c>
      <c r="C74" s="737"/>
      <c r="D74" s="737">
        <v>4411</v>
      </c>
      <c r="E74" s="738">
        <f t="shared" si="354"/>
        <v>4411</v>
      </c>
      <c r="F74" s="739">
        <f t="shared" si="355"/>
        <v>0</v>
      </c>
      <c r="G74" s="740">
        <f t="shared" si="356"/>
        <v>0</v>
      </c>
      <c r="H74" s="741"/>
      <c r="I74" s="742">
        <f t="shared" si="356"/>
        <v>0</v>
      </c>
      <c r="J74" s="741"/>
      <c r="K74" s="742">
        <f t="shared" si="357"/>
        <v>0</v>
      </c>
      <c r="L74" s="741"/>
      <c r="M74" s="742">
        <f t="shared" si="358"/>
        <v>0</v>
      </c>
      <c r="N74" s="741"/>
      <c r="O74" s="742">
        <f t="shared" si="359"/>
        <v>0</v>
      </c>
      <c r="P74" s="741"/>
      <c r="Q74" s="742">
        <f t="shared" si="360"/>
        <v>0</v>
      </c>
      <c r="R74" s="741"/>
      <c r="S74" s="742">
        <f t="shared" si="361"/>
        <v>0</v>
      </c>
      <c r="T74" s="741"/>
      <c r="U74" s="742">
        <f t="shared" si="362"/>
        <v>0</v>
      </c>
      <c r="V74" s="741"/>
      <c r="W74" s="742">
        <f t="shared" si="363"/>
        <v>0</v>
      </c>
      <c r="X74" s="741"/>
      <c r="Y74" s="742">
        <f t="shared" si="364"/>
        <v>0</v>
      </c>
      <c r="Z74" s="741"/>
      <c r="AA74" s="743">
        <f t="shared" si="365"/>
        <v>0</v>
      </c>
      <c r="AB74" s="744">
        <f t="shared" si="366"/>
        <v>0</v>
      </c>
      <c r="AC74" s="745">
        <v>12</v>
      </c>
      <c r="AD74" s="746">
        <f t="shared" si="367"/>
        <v>0</v>
      </c>
      <c r="AE74" s="747"/>
      <c r="AF74" s="741"/>
      <c r="AG74" s="746">
        <f t="shared" si="368"/>
        <v>0</v>
      </c>
      <c r="AH74" s="746">
        <f t="shared" si="369"/>
        <v>0</v>
      </c>
      <c r="AI74" s="746">
        <f t="shared" si="370"/>
        <v>0</v>
      </c>
      <c r="AK74" s="1044"/>
      <c r="AL74" s="735" t="s">
        <v>419</v>
      </c>
      <c r="AM74" s="737"/>
      <c r="AN74" s="737">
        <v>4411</v>
      </c>
      <c r="AO74" s="738">
        <f t="shared" si="371"/>
        <v>4411</v>
      </c>
      <c r="AP74" s="739">
        <f t="shared" si="372"/>
        <v>0</v>
      </c>
      <c r="AQ74" s="740">
        <f t="shared" si="373"/>
        <v>0</v>
      </c>
      <c r="AR74" s="741"/>
      <c r="AS74" s="740">
        <f t="shared" si="373"/>
        <v>0</v>
      </c>
      <c r="AT74" s="741"/>
      <c r="AU74" s="740">
        <f t="shared" si="374"/>
        <v>0</v>
      </c>
      <c r="AV74" s="741"/>
      <c r="AW74" s="740">
        <f t="shared" si="375"/>
        <v>0</v>
      </c>
      <c r="AX74" s="741"/>
      <c r="AY74" s="740">
        <f t="shared" si="376"/>
        <v>0</v>
      </c>
      <c r="AZ74" s="741"/>
      <c r="BA74" s="740">
        <f t="shared" si="377"/>
        <v>0</v>
      </c>
      <c r="BB74" s="741"/>
      <c r="BC74" s="740">
        <f t="shared" si="378"/>
        <v>0</v>
      </c>
      <c r="BD74" s="741"/>
      <c r="BE74" s="740">
        <f t="shared" si="379"/>
        <v>0</v>
      </c>
      <c r="BF74" s="741"/>
      <c r="BG74" s="740">
        <f t="shared" si="380"/>
        <v>0</v>
      </c>
      <c r="BH74" s="741"/>
      <c r="BI74" s="740">
        <f t="shared" si="381"/>
        <v>0</v>
      </c>
      <c r="BJ74" s="741"/>
      <c r="BK74" s="743">
        <f t="shared" si="463"/>
        <v>0</v>
      </c>
      <c r="BL74" s="744">
        <f t="shared" si="383"/>
        <v>0</v>
      </c>
      <c r="BM74" s="745">
        <v>12</v>
      </c>
      <c r="BN74" s="746">
        <f t="shared" si="384"/>
        <v>0</v>
      </c>
      <c r="BO74" s="747"/>
      <c r="BP74" s="741"/>
      <c r="BQ74" s="746">
        <f t="shared" si="385"/>
        <v>0</v>
      </c>
      <c r="BR74" s="746">
        <f t="shared" si="386"/>
        <v>0</v>
      </c>
      <c r="BS74" s="746">
        <f t="shared" si="387"/>
        <v>0</v>
      </c>
      <c r="BU74" s="1044"/>
      <c r="BV74" s="735" t="s">
        <v>419</v>
      </c>
      <c r="BW74" s="767">
        <v>1</v>
      </c>
      <c r="BX74" s="737">
        <v>4411</v>
      </c>
      <c r="BY74" s="738">
        <f t="shared" si="388"/>
        <v>4411</v>
      </c>
      <c r="BZ74" s="739">
        <f t="shared" si="389"/>
        <v>4411</v>
      </c>
      <c r="CA74" s="740">
        <f t="shared" si="390"/>
        <v>0</v>
      </c>
      <c r="CB74" s="741"/>
      <c r="CC74" s="740">
        <f t="shared" si="390"/>
        <v>0</v>
      </c>
      <c r="CD74" s="741"/>
      <c r="CE74" s="740">
        <f t="shared" si="391"/>
        <v>0</v>
      </c>
      <c r="CF74" s="741"/>
      <c r="CG74" s="740">
        <f t="shared" si="392"/>
        <v>0</v>
      </c>
      <c r="CH74" s="741"/>
      <c r="CI74" s="740">
        <f t="shared" si="393"/>
        <v>0</v>
      </c>
      <c r="CJ74" s="741"/>
      <c r="CK74" s="740">
        <f t="shared" si="394"/>
        <v>0</v>
      </c>
      <c r="CL74" s="741"/>
      <c r="CM74" s="740">
        <f t="shared" si="395"/>
        <v>0</v>
      </c>
      <c r="CN74" s="741"/>
      <c r="CO74" s="740">
        <f t="shared" si="396"/>
        <v>0</v>
      </c>
      <c r="CP74" s="741"/>
      <c r="CQ74" s="740">
        <f t="shared" si="397"/>
        <v>0</v>
      </c>
      <c r="CR74" s="741"/>
      <c r="CS74" s="740">
        <f t="shared" si="398"/>
        <v>0</v>
      </c>
      <c r="CT74" s="741"/>
      <c r="CU74" s="743">
        <f t="shared" ref="CU74:CU76" si="481">IF(((SUM(BZ74:CT74))&gt;(15279*BW74)),0,((15279*BW74)-(SUM(BZ74:CT74))))</f>
        <v>10868</v>
      </c>
      <c r="CV74" s="744">
        <f t="shared" si="400"/>
        <v>15279</v>
      </c>
      <c r="CW74" s="745">
        <v>12</v>
      </c>
      <c r="CX74" s="746">
        <f t="shared" si="401"/>
        <v>183348</v>
      </c>
      <c r="CY74" s="747"/>
      <c r="CZ74" s="741"/>
      <c r="DA74" s="746">
        <f t="shared" si="402"/>
        <v>183348</v>
      </c>
      <c r="DB74" s="746">
        <f t="shared" si="403"/>
        <v>55371.1</v>
      </c>
      <c r="DC74" s="746">
        <f t="shared" si="404"/>
        <v>238719.1</v>
      </c>
      <c r="DD74" s="750"/>
      <c r="DE74" s="1044"/>
      <c r="DF74" s="735" t="s">
        <v>419</v>
      </c>
      <c r="DG74" s="737"/>
      <c r="DH74" s="737">
        <v>4411</v>
      </c>
      <c r="DI74" s="738">
        <f t="shared" si="405"/>
        <v>4411</v>
      </c>
      <c r="DJ74" s="739">
        <f t="shared" si="406"/>
        <v>0</v>
      </c>
      <c r="DK74" s="740">
        <f t="shared" si="407"/>
        <v>0</v>
      </c>
      <c r="DL74" s="741"/>
      <c r="DM74" s="740">
        <f t="shared" si="407"/>
        <v>0</v>
      </c>
      <c r="DN74" s="741"/>
      <c r="DO74" s="740">
        <f t="shared" si="408"/>
        <v>0</v>
      </c>
      <c r="DP74" s="741"/>
      <c r="DQ74" s="740">
        <f t="shared" si="409"/>
        <v>0</v>
      </c>
      <c r="DR74" s="741"/>
      <c r="DS74" s="740">
        <f t="shared" si="410"/>
        <v>0</v>
      </c>
      <c r="DT74" s="741"/>
      <c r="DU74" s="740">
        <f t="shared" si="411"/>
        <v>0</v>
      </c>
      <c r="DV74" s="741"/>
      <c r="DW74" s="740">
        <f t="shared" si="412"/>
        <v>0</v>
      </c>
      <c r="DX74" s="741"/>
      <c r="DY74" s="740">
        <f t="shared" si="413"/>
        <v>0</v>
      </c>
      <c r="DZ74" s="741"/>
      <c r="EA74" s="740">
        <f t="shared" si="414"/>
        <v>0</v>
      </c>
      <c r="EB74" s="741"/>
      <c r="EC74" s="740">
        <f t="shared" si="415"/>
        <v>0</v>
      </c>
      <c r="ED74" s="741"/>
      <c r="EE74" s="743">
        <f t="shared" ref="EE74:EE76" si="482">IF(((SUM(DJ74:ED74))&gt;(15279*DG74)),0,((15279*DG74)-(SUM(DJ74:ED74))))</f>
        <v>0</v>
      </c>
      <c r="EF74" s="744">
        <f t="shared" si="417"/>
        <v>0</v>
      </c>
      <c r="EG74" s="745">
        <v>12</v>
      </c>
      <c r="EH74" s="746">
        <f t="shared" si="418"/>
        <v>0</v>
      </c>
      <c r="EI74" s="747"/>
      <c r="EJ74" s="741"/>
      <c r="EK74" s="746">
        <f t="shared" si="419"/>
        <v>0</v>
      </c>
      <c r="EL74" s="746">
        <f t="shared" si="420"/>
        <v>0</v>
      </c>
      <c r="EM74" s="746">
        <f t="shared" si="421"/>
        <v>0</v>
      </c>
      <c r="EO74" s="1044"/>
      <c r="EP74" s="735" t="s">
        <v>419</v>
      </c>
      <c r="EQ74" s="737"/>
      <c r="ER74" s="737">
        <v>4411</v>
      </c>
      <c r="ES74" s="738">
        <f t="shared" si="422"/>
        <v>4411</v>
      </c>
      <c r="ET74" s="739">
        <f t="shared" si="423"/>
        <v>0</v>
      </c>
      <c r="EU74" s="740">
        <f t="shared" si="424"/>
        <v>0</v>
      </c>
      <c r="EV74" s="741"/>
      <c r="EW74" s="740">
        <f t="shared" si="424"/>
        <v>0</v>
      </c>
      <c r="EX74" s="741"/>
      <c r="EY74" s="740">
        <f t="shared" si="425"/>
        <v>0</v>
      </c>
      <c r="EZ74" s="741"/>
      <c r="FA74" s="740">
        <f t="shared" si="426"/>
        <v>0</v>
      </c>
      <c r="FB74" s="741"/>
      <c r="FC74" s="740">
        <f t="shared" si="427"/>
        <v>0</v>
      </c>
      <c r="FD74" s="741"/>
      <c r="FE74" s="740">
        <f t="shared" si="428"/>
        <v>0</v>
      </c>
      <c r="FF74" s="741"/>
      <c r="FG74" s="740">
        <f t="shared" si="429"/>
        <v>0</v>
      </c>
      <c r="FH74" s="741"/>
      <c r="FI74" s="740">
        <f t="shared" si="430"/>
        <v>0</v>
      </c>
      <c r="FJ74" s="741"/>
      <c r="FK74" s="740">
        <f t="shared" si="431"/>
        <v>0</v>
      </c>
      <c r="FL74" s="741"/>
      <c r="FM74" s="740">
        <f t="shared" si="432"/>
        <v>0</v>
      </c>
      <c r="FN74" s="741"/>
      <c r="FO74" s="743">
        <f t="shared" ref="FO74:FO76" si="483">IF(((SUM(ET74:FN74))&gt;(15279*EQ74)),0,((15279*EQ74)-(SUM(ET74:FN74))))</f>
        <v>0</v>
      </c>
      <c r="FP74" s="744">
        <f t="shared" si="434"/>
        <v>0</v>
      </c>
      <c r="FQ74" s="745">
        <v>12</v>
      </c>
      <c r="FR74" s="746">
        <f t="shared" si="435"/>
        <v>0</v>
      </c>
      <c r="FS74" s="747"/>
      <c r="FT74" s="741"/>
      <c r="FU74" s="746">
        <f t="shared" si="436"/>
        <v>0</v>
      </c>
      <c r="FV74" s="746">
        <f t="shared" si="437"/>
        <v>0</v>
      </c>
      <c r="FW74" s="746">
        <f t="shared" si="438"/>
        <v>0</v>
      </c>
      <c r="FY74" s="1044"/>
      <c r="FZ74" s="735" t="s">
        <v>419</v>
      </c>
      <c r="GA74" s="737">
        <f t="shared" si="439"/>
        <v>1</v>
      </c>
      <c r="GB74" s="737">
        <v>4411</v>
      </c>
      <c r="GC74" s="738">
        <f t="shared" si="440"/>
        <v>4411</v>
      </c>
      <c r="GD74" s="743">
        <f t="shared" si="441"/>
        <v>4411</v>
      </c>
      <c r="GE74" s="743"/>
      <c r="GF74" s="737">
        <f t="shared" si="442"/>
        <v>0</v>
      </c>
      <c r="GG74" s="743"/>
      <c r="GH74" s="737">
        <f t="shared" si="443"/>
        <v>0</v>
      </c>
      <c r="GI74" s="743"/>
      <c r="GJ74" s="737">
        <f t="shared" si="444"/>
        <v>0</v>
      </c>
      <c r="GK74" s="743"/>
      <c r="GL74" s="737">
        <f t="shared" si="445"/>
        <v>0</v>
      </c>
      <c r="GM74" s="743"/>
      <c r="GN74" s="737">
        <f t="shared" si="446"/>
        <v>0</v>
      </c>
      <c r="GO74" s="743"/>
      <c r="GP74" s="737">
        <f t="shared" si="447"/>
        <v>0</v>
      </c>
      <c r="GQ74" s="743"/>
      <c r="GR74" s="737">
        <f t="shared" si="448"/>
        <v>0</v>
      </c>
      <c r="GS74" s="743"/>
      <c r="GT74" s="737">
        <f t="shared" si="449"/>
        <v>0</v>
      </c>
      <c r="GU74" s="743"/>
      <c r="GV74" s="737">
        <f t="shared" si="450"/>
        <v>0</v>
      </c>
      <c r="GW74" s="743"/>
      <c r="GX74" s="737">
        <f t="shared" si="451"/>
        <v>0</v>
      </c>
      <c r="GY74" s="743">
        <f t="shared" si="451"/>
        <v>10868</v>
      </c>
      <c r="GZ74" s="744">
        <f t="shared" si="452"/>
        <v>15279</v>
      </c>
      <c r="HA74" s="745">
        <v>12</v>
      </c>
      <c r="HB74" s="746">
        <f t="shared" si="453"/>
        <v>183348</v>
      </c>
      <c r="HC74" s="737">
        <f t="shared" si="454"/>
        <v>0</v>
      </c>
      <c r="HD74" s="737">
        <f t="shared" si="454"/>
        <v>0</v>
      </c>
      <c r="HE74" s="746">
        <f t="shared" si="455"/>
        <v>183348</v>
      </c>
      <c r="HF74" s="746">
        <f t="shared" si="456"/>
        <v>55371.1</v>
      </c>
      <c r="HG74" s="746">
        <f t="shared" si="457"/>
        <v>238719.1</v>
      </c>
    </row>
    <row r="75" spans="1:225" ht="15.75" hidden="1" x14ac:dyDescent="0.25">
      <c r="A75" s="1044"/>
      <c r="B75" s="735" t="s">
        <v>43</v>
      </c>
      <c r="C75" s="737"/>
      <c r="D75" s="737">
        <v>5862</v>
      </c>
      <c r="E75" s="738">
        <f t="shared" si="354"/>
        <v>5862</v>
      </c>
      <c r="F75" s="739">
        <f t="shared" si="355"/>
        <v>0</v>
      </c>
      <c r="G75" s="740">
        <f t="shared" si="356"/>
        <v>0</v>
      </c>
      <c r="H75" s="741"/>
      <c r="I75" s="742">
        <f t="shared" si="356"/>
        <v>0</v>
      </c>
      <c r="J75" s="741"/>
      <c r="K75" s="742">
        <f t="shared" si="357"/>
        <v>0</v>
      </c>
      <c r="L75" s="741"/>
      <c r="M75" s="742">
        <f t="shared" si="358"/>
        <v>0</v>
      </c>
      <c r="N75" s="741"/>
      <c r="O75" s="742">
        <f t="shared" si="359"/>
        <v>0</v>
      </c>
      <c r="P75" s="741"/>
      <c r="Q75" s="742">
        <f t="shared" si="360"/>
        <v>0</v>
      </c>
      <c r="R75" s="741"/>
      <c r="S75" s="742">
        <f t="shared" si="361"/>
        <v>0</v>
      </c>
      <c r="T75" s="741"/>
      <c r="U75" s="742">
        <f t="shared" si="362"/>
        <v>0</v>
      </c>
      <c r="V75" s="741"/>
      <c r="W75" s="742">
        <f t="shared" si="363"/>
        <v>0</v>
      </c>
      <c r="X75" s="741"/>
      <c r="Y75" s="742">
        <f t="shared" si="364"/>
        <v>0</v>
      </c>
      <c r="Z75" s="741"/>
      <c r="AA75" s="743">
        <f t="shared" si="365"/>
        <v>0</v>
      </c>
      <c r="AB75" s="744">
        <f t="shared" si="366"/>
        <v>0</v>
      </c>
      <c r="AC75" s="745">
        <v>12</v>
      </c>
      <c r="AD75" s="746">
        <f t="shared" si="367"/>
        <v>0</v>
      </c>
      <c r="AE75" s="747"/>
      <c r="AF75" s="741"/>
      <c r="AG75" s="746">
        <f t="shared" si="368"/>
        <v>0</v>
      </c>
      <c r="AH75" s="746">
        <f t="shared" si="369"/>
        <v>0</v>
      </c>
      <c r="AI75" s="746">
        <f t="shared" si="370"/>
        <v>0</v>
      </c>
      <c r="AK75" s="1044"/>
      <c r="AL75" s="735" t="s">
        <v>43</v>
      </c>
      <c r="AM75" s="737"/>
      <c r="AN75" s="737">
        <v>5862</v>
      </c>
      <c r="AO75" s="738">
        <f t="shared" si="371"/>
        <v>5862</v>
      </c>
      <c r="AP75" s="739">
        <f t="shared" si="372"/>
        <v>0</v>
      </c>
      <c r="AQ75" s="740">
        <f t="shared" si="373"/>
        <v>0</v>
      </c>
      <c r="AR75" s="741"/>
      <c r="AS75" s="740">
        <f t="shared" si="373"/>
        <v>0</v>
      </c>
      <c r="AT75" s="741"/>
      <c r="AU75" s="740">
        <f t="shared" si="374"/>
        <v>0</v>
      </c>
      <c r="AV75" s="741"/>
      <c r="AW75" s="740">
        <f t="shared" si="375"/>
        <v>0</v>
      </c>
      <c r="AX75" s="741"/>
      <c r="AY75" s="740">
        <f t="shared" si="376"/>
        <v>0</v>
      </c>
      <c r="AZ75" s="741"/>
      <c r="BA75" s="740">
        <f t="shared" si="377"/>
        <v>0</v>
      </c>
      <c r="BB75" s="741"/>
      <c r="BC75" s="740">
        <f t="shared" si="378"/>
        <v>0</v>
      </c>
      <c r="BD75" s="741"/>
      <c r="BE75" s="740">
        <f t="shared" si="379"/>
        <v>0</v>
      </c>
      <c r="BF75" s="741"/>
      <c r="BG75" s="740">
        <f t="shared" si="380"/>
        <v>0</v>
      </c>
      <c r="BH75" s="741"/>
      <c r="BI75" s="740">
        <f t="shared" si="381"/>
        <v>0</v>
      </c>
      <c r="BJ75" s="741"/>
      <c r="BK75" s="743">
        <f t="shared" si="463"/>
        <v>0</v>
      </c>
      <c r="BL75" s="744">
        <f t="shared" si="383"/>
        <v>0</v>
      </c>
      <c r="BM75" s="745">
        <v>12</v>
      </c>
      <c r="BN75" s="746">
        <f t="shared" si="384"/>
        <v>0</v>
      </c>
      <c r="BO75" s="747"/>
      <c r="BP75" s="741"/>
      <c r="BQ75" s="746">
        <f t="shared" si="385"/>
        <v>0</v>
      </c>
      <c r="BR75" s="746">
        <f t="shared" si="386"/>
        <v>0</v>
      </c>
      <c r="BS75" s="746">
        <f t="shared" si="387"/>
        <v>0</v>
      </c>
      <c r="BU75" s="1044"/>
      <c r="BV75" s="735" t="s">
        <v>43</v>
      </c>
      <c r="BW75" s="767">
        <v>0.5</v>
      </c>
      <c r="BX75" s="737">
        <v>5862</v>
      </c>
      <c r="BY75" s="738">
        <f t="shared" si="388"/>
        <v>5862</v>
      </c>
      <c r="BZ75" s="739">
        <f t="shared" si="389"/>
        <v>2931</v>
      </c>
      <c r="CA75" s="740">
        <f t="shared" si="390"/>
        <v>0</v>
      </c>
      <c r="CB75" s="741"/>
      <c r="CC75" s="740">
        <f t="shared" si="390"/>
        <v>0</v>
      </c>
      <c r="CD75" s="741"/>
      <c r="CE75" s="740">
        <f t="shared" si="391"/>
        <v>0</v>
      </c>
      <c r="CF75" s="741"/>
      <c r="CG75" s="740">
        <f t="shared" si="392"/>
        <v>0</v>
      </c>
      <c r="CH75" s="741"/>
      <c r="CI75" s="740">
        <f t="shared" si="393"/>
        <v>0</v>
      </c>
      <c r="CJ75" s="741"/>
      <c r="CK75" s="740">
        <f t="shared" si="394"/>
        <v>0</v>
      </c>
      <c r="CL75" s="741"/>
      <c r="CM75" s="740">
        <f t="shared" si="395"/>
        <v>0</v>
      </c>
      <c r="CN75" s="741"/>
      <c r="CO75" s="740">
        <f t="shared" si="396"/>
        <v>0</v>
      </c>
      <c r="CP75" s="741"/>
      <c r="CQ75" s="740">
        <f t="shared" si="397"/>
        <v>0</v>
      </c>
      <c r="CR75" s="741"/>
      <c r="CS75" s="740">
        <f t="shared" si="398"/>
        <v>0</v>
      </c>
      <c r="CT75" s="741"/>
      <c r="CU75" s="743">
        <f t="shared" si="481"/>
        <v>4708.5</v>
      </c>
      <c r="CV75" s="744">
        <f t="shared" si="400"/>
        <v>7639.5</v>
      </c>
      <c r="CW75" s="745">
        <v>12</v>
      </c>
      <c r="CX75" s="746">
        <f t="shared" si="401"/>
        <v>91674</v>
      </c>
      <c r="CY75" s="747"/>
      <c r="CZ75" s="741"/>
      <c r="DA75" s="746">
        <f t="shared" si="402"/>
        <v>91674</v>
      </c>
      <c r="DB75" s="746">
        <f t="shared" si="403"/>
        <v>27685.55</v>
      </c>
      <c r="DC75" s="746">
        <f t="shared" si="404"/>
        <v>119359.55</v>
      </c>
      <c r="DD75" s="750"/>
      <c r="DE75" s="1044"/>
      <c r="DF75" s="735" t="s">
        <v>43</v>
      </c>
      <c r="DG75" s="737"/>
      <c r="DH75" s="737">
        <v>5862</v>
      </c>
      <c r="DI75" s="738">
        <f t="shared" si="405"/>
        <v>5862</v>
      </c>
      <c r="DJ75" s="739">
        <f t="shared" si="406"/>
        <v>0</v>
      </c>
      <c r="DK75" s="740">
        <f t="shared" si="407"/>
        <v>0</v>
      </c>
      <c r="DL75" s="741"/>
      <c r="DM75" s="740">
        <f t="shared" si="407"/>
        <v>0</v>
      </c>
      <c r="DN75" s="741"/>
      <c r="DO75" s="740">
        <f t="shared" si="408"/>
        <v>0</v>
      </c>
      <c r="DP75" s="741"/>
      <c r="DQ75" s="740">
        <f t="shared" si="409"/>
        <v>0</v>
      </c>
      <c r="DR75" s="741"/>
      <c r="DS75" s="740">
        <f t="shared" si="410"/>
        <v>0</v>
      </c>
      <c r="DT75" s="741"/>
      <c r="DU75" s="740">
        <f t="shared" si="411"/>
        <v>0</v>
      </c>
      <c r="DV75" s="741"/>
      <c r="DW75" s="740">
        <f t="shared" si="412"/>
        <v>0</v>
      </c>
      <c r="DX75" s="741"/>
      <c r="DY75" s="740">
        <f t="shared" si="413"/>
        <v>0</v>
      </c>
      <c r="DZ75" s="741"/>
      <c r="EA75" s="740">
        <f t="shared" si="414"/>
        <v>0</v>
      </c>
      <c r="EB75" s="741"/>
      <c r="EC75" s="740">
        <f t="shared" si="415"/>
        <v>0</v>
      </c>
      <c r="ED75" s="741"/>
      <c r="EE75" s="743">
        <f t="shared" si="482"/>
        <v>0</v>
      </c>
      <c r="EF75" s="744">
        <f t="shared" si="417"/>
        <v>0</v>
      </c>
      <c r="EG75" s="745">
        <v>12</v>
      </c>
      <c r="EH75" s="746">
        <f t="shared" si="418"/>
        <v>0</v>
      </c>
      <c r="EI75" s="747"/>
      <c r="EJ75" s="741"/>
      <c r="EK75" s="746">
        <f t="shared" si="419"/>
        <v>0</v>
      </c>
      <c r="EL75" s="746">
        <f t="shared" si="420"/>
        <v>0</v>
      </c>
      <c r="EM75" s="746">
        <f t="shared" si="421"/>
        <v>0</v>
      </c>
      <c r="EO75" s="1044"/>
      <c r="EP75" s="735" t="s">
        <v>43</v>
      </c>
      <c r="EQ75" s="737"/>
      <c r="ER75" s="737">
        <v>5862</v>
      </c>
      <c r="ES75" s="738">
        <f t="shared" si="422"/>
        <v>5862</v>
      </c>
      <c r="ET75" s="739">
        <f t="shared" si="423"/>
        <v>0</v>
      </c>
      <c r="EU75" s="740">
        <f t="shared" si="424"/>
        <v>0</v>
      </c>
      <c r="EV75" s="741"/>
      <c r="EW75" s="740">
        <f t="shared" si="424"/>
        <v>0</v>
      </c>
      <c r="EX75" s="741"/>
      <c r="EY75" s="740">
        <f t="shared" si="425"/>
        <v>0</v>
      </c>
      <c r="EZ75" s="741"/>
      <c r="FA75" s="740">
        <f t="shared" si="426"/>
        <v>0</v>
      </c>
      <c r="FB75" s="741"/>
      <c r="FC75" s="740">
        <f t="shared" si="427"/>
        <v>0</v>
      </c>
      <c r="FD75" s="741"/>
      <c r="FE75" s="740">
        <f t="shared" si="428"/>
        <v>0</v>
      </c>
      <c r="FF75" s="741"/>
      <c r="FG75" s="740">
        <f t="shared" si="429"/>
        <v>0</v>
      </c>
      <c r="FH75" s="741"/>
      <c r="FI75" s="740">
        <f t="shared" si="430"/>
        <v>0</v>
      </c>
      <c r="FJ75" s="741"/>
      <c r="FK75" s="740">
        <f t="shared" si="431"/>
        <v>0</v>
      </c>
      <c r="FL75" s="741"/>
      <c r="FM75" s="740">
        <f t="shared" si="432"/>
        <v>0</v>
      </c>
      <c r="FN75" s="741"/>
      <c r="FO75" s="743">
        <f t="shared" si="483"/>
        <v>0</v>
      </c>
      <c r="FP75" s="744">
        <f t="shared" si="434"/>
        <v>0</v>
      </c>
      <c r="FQ75" s="745">
        <v>12</v>
      </c>
      <c r="FR75" s="746">
        <f t="shared" si="435"/>
        <v>0</v>
      </c>
      <c r="FS75" s="747"/>
      <c r="FT75" s="741"/>
      <c r="FU75" s="746">
        <f t="shared" si="436"/>
        <v>0</v>
      </c>
      <c r="FV75" s="746">
        <f t="shared" si="437"/>
        <v>0</v>
      </c>
      <c r="FW75" s="746">
        <f t="shared" si="438"/>
        <v>0</v>
      </c>
      <c r="FY75" s="1044"/>
      <c r="FZ75" s="735" t="s">
        <v>43</v>
      </c>
      <c r="GA75" s="737">
        <f t="shared" si="439"/>
        <v>0.5</v>
      </c>
      <c r="GB75" s="737">
        <v>5862</v>
      </c>
      <c r="GC75" s="738">
        <f t="shared" si="440"/>
        <v>5862</v>
      </c>
      <c r="GD75" s="743">
        <f t="shared" si="441"/>
        <v>2931</v>
      </c>
      <c r="GE75" s="743"/>
      <c r="GF75" s="737">
        <f t="shared" si="442"/>
        <v>0</v>
      </c>
      <c r="GG75" s="743"/>
      <c r="GH75" s="737">
        <f t="shared" si="443"/>
        <v>0</v>
      </c>
      <c r="GI75" s="743"/>
      <c r="GJ75" s="737">
        <f t="shared" si="444"/>
        <v>0</v>
      </c>
      <c r="GK75" s="743"/>
      <c r="GL75" s="737">
        <f t="shared" si="445"/>
        <v>0</v>
      </c>
      <c r="GM75" s="743"/>
      <c r="GN75" s="737">
        <f t="shared" si="446"/>
        <v>0</v>
      </c>
      <c r="GO75" s="743"/>
      <c r="GP75" s="737">
        <f t="shared" si="447"/>
        <v>0</v>
      </c>
      <c r="GQ75" s="743"/>
      <c r="GR75" s="737">
        <f t="shared" si="448"/>
        <v>0</v>
      </c>
      <c r="GS75" s="743"/>
      <c r="GT75" s="737">
        <f t="shared" si="449"/>
        <v>0</v>
      </c>
      <c r="GU75" s="743"/>
      <c r="GV75" s="737">
        <f t="shared" si="450"/>
        <v>0</v>
      </c>
      <c r="GW75" s="743"/>
      <c r="GX75" s="737">
        <f t="shared" si="451"/>
        <v>0</v>
      </c>
      <c r="GY75" s="743">
        <f t="shared" si="451"/>
        <v>4708.5</v>
      </c>
      <c r="GZ75" s="744">
        <f t="shared" si="452"/>
        <v>7639.5</v>
      </c>
      <c r="HA75" s="745">
        <v>12</v>
      </c>
      <c r="HB75" s="746">
        <f t="shared" si="453"/>
        <v>91674</v>
      </c>
      <c r="HC75" s="737">
        <f t="shared" si="454"/>
        <v>0</v>
      </c>
      <c r="HD75" s="737">
        <f t="shared" si="454"/>
        <v>0</v>
      </c>
      <c r="HE75" s="746">
        <f t="shared" si="455"/>
        <v>91674</v>
      </c>
      <c r="HF75" s="746">
        <f t="shared" si="456"/>
        <v>27685.55</v>
      </c>
      <c r="HG75" s="746">
        <f t="shared" si="457"/>
        <v>119359.55</v>
      </c>
    </row>
    <row r="76" spans="1:225" hidden="1" x14ac:dyDescent="0.25">
      <c r="A76" s="1044"/>
      <c r="B76" s="756" t="s">
        <v>48</v>
      </c>
      <c r="C76" s="737"/>
      <c r="D76" s="737">
        <v>5244</v>
      </c>
      <c r="E76" s="738">
        <f t="shared" si="354"/>
        <v>5244</v>
      </c>
      <c r="F76" s="739">
        <f t="shared" si="355"/>
        <v>0</v>
      </c>
      <c r="G76" s="740">
        <f t="shared" si="356"/>
        <v>0</v>
      </c>
      <c r="H76" s="741"/>
      <c r="I76" s="742">
        <f t="shared" si="356"/>
        <v>0</v>
      </c>
      <c r="J76" s="741"/>
      <c r="K76" s="742">
        <f t="shared" si="357"/>
        <v>0</v>
      </c>
      <c r="L76" s="741"/>
      <c r="M76" s="742">
        <f t="shared" si="358"/>
        <v>0</v>
      </c>
      <c r="N76" s="741"/>
      <c r="O76" s="742">
        <f t="shared" si="359"/>
        <v>0</v>
      </c>
      <c r="P76" s="741"/>
      <c r="Q76" s="742">
        <f t="shared" si="360"/>
        <v>0</v>
      </c>
      <c r="R76" s="741"/>
      <c r="S76" s="742">
        <f t="shared" si="361"/>
        <v>0</v>
      </c>
      <c r="T76" s="741"/>
      <c r="U76" s="742">
        <f t="shared" si="362"/>
        <v>0</v>
      </c>
      <c r="V76" s="741"/>
      <c r="W76" s="742">
        <f t="shared" si="363"/>
        <v>0</v>
      </c>
      <c r="X76" s="741"/>
      <c r="Y76" s="742">
        <f t="shared" si="364"/>
        <v>0</v>
      </c>
      <c r="Z76" s="741"/>
      <c r="AA76" s="743">
        <f t="shared" si="365"/>
        <v>0</v>
      </c>
      <c r="AB76" s="744">
        <f t="shared" si="366"/>
        <v>0</v>
      </c>
      <c r="AC76" s="745">
        <v>12</v>
      </c>
      <c r="AD76" s="746">
        <f t="shared" si="367"/>
        <v>0</v>
      </c>
      <c r="AE76" s="747"/>
      <c r="AF76" s="782">
        <f t="shared" ref="AF76" si="484">AD76*0.085</f>
        <v>0</v>
      </c>
      <c r="AG76" s="746">
        <f t="shared" si="368"/>
        <v>0</v>
      </c>
      <c r="AH76" s="746">
        <f t="shared" si="369"/>
        <v>0</v>
      </c>
      <c r="AI76" s="746">
        <f t="shared" si="370"/>
        <v>0</v>
      </c>
      <c r="AK76" s="1044"/>
      <c r="AL76" s="756" t="s">
        <v>48</v>
      </c>
      <c r="AM76" s="737"/>
      <c r="AN76" s="737">
        <v>5244</v>
      </c>
      <c r="AO76" s="738">
        <f t="shared" si="371"/>
        <v>5244</v>
      </c>
      <c r="AP76" s="739">
        <f t="shared" si="372"/>
        <v>0</v>
      </c>
      <c r="AQ76" s="740">
        <f t="shared" si="373"/>
        <v>0</v>
      </c>
      <c r="AR76" s="741"/>
      <c r="AS76" s="740">
        <f t="shared" si="373"/>
        <v>0</v>
      </c>
      <c r="AT76" s="741"/>
      <c r="AU76" s="740">
        <f t="shared" si="374"/>
        <v>0</v>
      </c>
      <c r="AV76" s="741"/>
      <c r="AW76" s="740">
        <f t="shared" si="375"/>
        <v>0</v>
      </c>
      <c r="AX76" s="741"/>
      <c r="AY76" s="740">
        <f t="shared" si="376"/>
        <v>0</v>
      </c>
      <c r="AZ76" s="741"/>
      <c r="BA76" s="740">
        <f t="shared" si="377"/>
        <v>0</v>
      </c>
      <c r="BB76" s="741"/>
      <c r="BC76" s="740">
        <f t="shared" si="378"/>
        <v>0</v>
      </c>
      <c r="BD76" s="741"/>
      <c r="BE76" s="740">
        <f t="shared" si="379"/>
        <v>0</v>
      </c>
      <c r="BF76" s="741"/>
      <c r="BG76" s="740">
        <f t="shared" si="380"/>
        <v>0</v>
      </c>
      <c r="BH76" s="741"/>
      <c r="BI76" s="740">
        <f t="shared" si="381"/>
        <v>0</v>
      </c>
      <c r="BJ76" s="741"/>
      <c r="BK76" s="743">
        <f t="shared" si="463"/>
        <v>0</v>
      </c>
      <c r="BL76" s="744">
        <f t="shared" si="383"/>
        <v>0</v>
      </c>
      <c r="BM76" s="745">
        <v>12</v>
      </c>
      <c r="BN76" s="746">
        <f t="shared" si="384"/>
        <v>0</v>
      </c>
      <c r="BO76" s="747"/>
      <c r="BP76" s="782">
        <f t="shared" ref="BP76" si="485">BN76*0.085</f>
        <v>0</v>
      </c>
      <c r="BQ76" s="746">
        <f t="shared" si="385"/>
        <v>0</v>
      </c>
      <c r="BR76" s="746">
        <f t="shared" si="386"/>
        <v>0</v>
      </c>
      <c r="BS76" s="746">
        <f t="shared" si="387"/>
        <v>0</v>
      </c>
      <c r="BU76" s="1044"/>
      <c r="BV76" s="756" t="s">
        <v>48</v>
      </c>
      <c r="BW76" s="737"/>
      <c r="BX76" s="737">
        <v>5244</v>
      </c>
      <c r="BY76" s="738">
        <f t="shared" si="388"/>
        <v>5244</v>
      </c>
      <c r="BZ76" s="739">
        <f t="shared" si="389"/>
        <v>0</v>
      </c>
      <c r="CA76" s="740">
        <f t="shared" si="390"/>
        <v>0</v>
      </c>
      <c r="CB76" s="741"/>
      <c r="CC76" s="740">
        <f t="shared" si="390"/>
        <v>0</v>
      </c>
      <c r="CD76" s="741"/>
      <c r="CE76" s="740">
        <f t="shared" si="391"/>
        <v>0</v>
      </c>
      <c r="CF76" s="741"/>
      <c r="CG76" s="740">
        <f t="shared" si="392"/>
        <v>0</v>
      </c>
      <c r="CH76" s="741"/>
      <c r="CI76" s="740">
        <f t="shared" si="393"/>
        <v>0</v>
      </c>
      <c r="CJ76" s="741"/>
      <c r="CK76" s="740">
        <f t="shared" si="394"/>
        <v>0</v>
      </c>
      <c r="CL76" s="741"/>
      <c r="CM76" s="740">
        <f t="shared" si="395"/>
        <v>0</v>
      </c>
      <c r="CN76" s="741"/>
      <c r="CO76" s="740">
        <f t="shared" si="396"/>
        <v>0</v>
      </c>
      <c r="CP76" s="741"/>
      <c r="CQ76" s="740">
        <f t="shared" si="397"/>
        <v>0</v>
      </c>
      <c r="CR76" s="741"/>
      <c r="CS76" s="740">
        <f t="shared" si="398"/>
        <v>0</v>
      </c>
      <c r="CT76" s="741"/>
      <c r="CU76" s="743">
        <f t="shared" si="481"/>
        <v>0</v>
      </c>
      <c r="CV76" s="744">
        <f t="shared" si="400"/>
        <v>0</v>
      </c>
      <c r="CW76" s="745">
        <v>12</v>
      </c>
      <c r="CX76" s="746">
        <f t="shared" si="401"/>
        <v>0</v>
      </c>
      <c r="CY76" s="747"/>
      <c r="CZ76" s="782">
        <f t="shared" ref="CZ76" si="486">CX76*0.085</f>
        <v>0</v>
      </c>
      <c r="DA76" s="746">
        <f t="shared" si="402"/>
        <v>0</v>
      </c>
      <c r="DB76" s="746">
        <f t="shared" si="403"/>
        <v>0</v>
      </c>
      <c r="DC76" s="746">
        <f t="shared" si="404"/>
        <v>0</v>
      </c>
      <c r="DE76" s="1044"/>
      <c r="DF76" s="756" t="s">
        <v>48</v>
      </c>
      <c r="DG76" s="751">
        <v>1</v>
      </c>
      <c r="DH76" s="737">
        <v>5244</v>
      </c>
      <c r="DI76" s="738">
        <f t="shared" si="405"/>
        <v>5244</v>
      </c>
      <c r="DJ76" s="739">
        <f t="shared" si="406"/>
        <v>5244</v>
      </c>
      <c r="DK76" s="740">
        <f t="shared" si="407"/>
        <v>0</v>
      </c>
      <c r="DL76" s="741"/>
      <c r="DM76" s="740">
        <f t="shared" si="407"/>
        <v>0</v>
      </c>
      <c r="DN76" s="741"/>
      <c r="DO76" s="740">
        <f t="shared" si="408"/>
        <v>0</v>
      </c>
      <c r="DP76" s="741"/>
      <c r="DQ76" s="740">
        <f t="shared" si="409"/>
        <v>0</v>
      </c>
      <c r="DR76" s="741"/>
      <c r="DS76" s="740">
        <f t="shared" si="410"/>
        <v>0</v>
      </c>
      <c r="DT76" s="741"/>
      <c r="DU76" s="740">
        <f t="shared" si="411"/>
        <v>0</v>
      </c>
      <c r="DV76" s="741"/>
      <c r="DW76" s="740">
        <f t="shared" si="412"/>
        <v>0</v>
      </c>
      <c r="DX76" s="741"/>
      <c r="DY76" s="740">
        <f t="shared" si="413"/>
        <v>0</v>
      </c>
      <c r="DZ76" s="741"/>
      <c r="EA76" s="740">
        <f t="shared" si="414"/>
        <v>0</v>
      </c>
      <c r="EB76" s="741"/>
      <c r="EC76" s="740">
        <f t="shared" si="415"/>
        <v>0</v>
      </c>
      <c r="ED76" s="741"/>
      <c r="EE76" s="743">
        <f t="shared" si="482"/>
        <v>10035</v>
      </c>
      <c r="EF76" s="744">
        <f t="shared" si="417"/>
        <v>15279</v>
      </c>
      <c r="EG76" s="745">
        <v>12</v>
      </c>
      <c r="EH76" s="746">
        <f t="shared" si="418"/>
        <v>183348</v>
      </c>
      <c r="EI76" s="747"/>
      <c r="EJ76" s="782">
        <f t="shared" ref="EJ76" si="487">EH76*0.085</f>
        <v>15584.58</v>
      </c>
      <c r="EK76" s="746">
        <f t="shared" si="419"/>
        <v>198932.58</v>
      </c>
      <c r="EL76" s="746">
        <f t="shared" si="420"/>
        <v>60077.64</v>
      </c>
      <c r="EM76" s="746">
        <f t="shared" si="421"/>
        <v>259010.22</v>
      </c>
      <c r="EO76" s="1044"/>
      <c r="EP76" s="756" t="s">
        <v>48</v>
      </c>
      <c r="EQ76" s="737"/>
      <c r="ER76" s="737">
        <v>5244</v>
      </c>
      <c r="ES76" s="738">
        <f t="shared" si="422"/>
        <v>5244</v>
      </c>
      <c r="ET76" s="739">
        <f t="shared" si="423"/>
        <v>0</v>
      </c>
      <c r="EU76" s="740">
        <f t="shared" si="424"/>
        <v>0</v>
      </c>
      <c r="EV76" s="741"/>
      <c r="EW76" s="740">
        <f t="shared" si="424"/>
        <v>0</v>
      </c>
      <c r="EX76" s="741"/>
      <c r="EY76" s="740">
        <f t="shared" si="425"/>
        <v>0</v>
      </c>
      <c r="EZ76" s="741"/>
      <c r="FA76" s="740">
        <f t="shared" si="426"/>
        <v>0</v>
      </c>
      <c r="FB76" s="741"/>
      <c r="FC76" s="740">
        <f t="shared" si="427"/>
        <v>0</v>
      </c>
      <c r="FD76" s="741"/>
      <c r="FE76" s="740">
        <f t="shared" si="428"/>
        <v>0</v>
      </c>
      <c r="FF76" s="741"/>
      <c r="FG76" s="740">
        <f t="shared" si="429"/>
        <v>0</v>
      </c>
      <c r="FH76" s="741"/>
      <c r="FI76" s="740">
        <f t="shared" si="430"/>
        <v>0</v>
      </c>
      <c r="FJ76" s="741"/>
      <c r="FK76" s="740">
        <f t="shared" si="431"/>
        <v>0</v>
      </c>
      <c r="FL76" s="741"/>
      <c r="FM76" s="740">
        <f t="shared" si="432"/>
        <v>0</v>
      </c>
      <c r="FN76" s="741"/>
      <c r="FO76" s="743">
        <f t="shared" si="483"/>
        <v>0</v>
      </c>
      <c r="FP76" s="744">
        <f t="shared" si="434"/>
        <v>0</v>
      </c>
      <c r="FQ76" s="745">
        <v>12</v>
      </c>
      <c r="FR76" s="746">
        <f t="shared" si="435"/>
        <v>0</v>
      </c>
      <c r="FS76" s="747"/>
      <c r="FT76" s="782">
        <f t="shared" ref="FT76" si="488">FR76*0.085</f>
        <v>0</v>
      </c>
      <c r="FU76" s="746">
        <f t="shared" si="436"/>
        <v>0</v>
      </c>
      <c r="FV76" s="746">
        <f t="shared" si="437"/>
        <v>0</v>
      </c>
      <c r="FW76" s="746">
        <f t="shared" si="438"/>
        <v>0</v>
      </c>
      <c r="FY76" s="1044"/>
      <c r="FZ76" s="756" t="s">
        <v>48</v>
      </c>
      <c r="GA76" s="737">
        <f t="shared" si="439"/>
        <v>1</v>
      </c>
      <c r="GB76" s="737">
        <v>5244</v>
      </c>
      <c r="GC76" s="738">
        <f t="shared" si="440"/>
        <v>5244</v>
      </c>
      <c r="GD76" s="743">
        <f t="shared" si="441"/>
        <v>5244</v>
      </c>
      <c r="GE76" s="743"/>
      <c r="GF76" s="737">
        <f t="shared" si="442"/>
        <v>0</v>
      </c>
      <c r="GG76" s="743"/>
      <c r="GH76" s="737">
        <f t="shared" si="443"/>
        <v>0</v>
      </c>
      <c r="GI76" s="743"/>
      <c r="GJ76" s="737">
        <f t="shared" si="444"/>
        <v>0</v>
      </c>
      <c r="GK76" s="743"/>
      <c r="GL76" s="737">
        <f t="shared" si="445"/>
        <v>0</v>
      </c>
      <c r="GM76" s="743"/>
      <c r="GN76" s="737">
        <f t="shared" si="446"/>
        <v>0</v>
      </c>
      <c r="GO76" s="743"/>
      <c r="GP76" s="737">
        <f t="shared" si="447"/>
        <v>0</v>
      </c>
      <c r="GQ76" s="743"/>
      <c r="GR76" s="737">
        <f t="shared" si="448"/>
        <v>0</v>
      </c>
      <c r="GS76" s="743"/>
      <c r="GT76" s="737">
        <f t="shared" si="449"/>
        <v>0</v>
      </c>
      <c r="GU76" s="743"/>
      <c r="GV76" s="737">
        <f t="shared" si="450"/>
        <v>0</v>
      </c>
      <c r="GW76" s="743"/>
      <c r="GX76" s="737">
        <f t="shared" si="451"/>
        <v>0</v>
      </c>
      <c r="GY76" s="743">
        <f t="shared" si="451"/>
        <v>10035</v>
      </c>
      <c r="GZ76" s="744">
        <f t="shared" si="452"/>
        <v>15279</v>
      </c>
      <c r="HA76" s="745">
        <v>12</v>
      </c>
      <c r="HB76" s="746">
        <f t="shared" si="453"/>
        <v>183348</v>
      </c>
      <c r="HC76" s="737">
        <f t="shared" si="454"/>
        <v>0</v>
      </c>
      <c r="HD76" s="737">
        <f t="shared" si="454"/>
        <v>15584.58</v>
      </c>
      <c r="HE76" s="746">
        <f t="shared" si="455"/>
        <v>198932.58</v>
      </c>
      <c r="HF76" s="746">
        <f t="shared" si="456"/>
        <v>60077.64</v>
      </c>
      <c r="HG76" s="746">
        <f t="shared" si="457"/>
        <v>259010.22</v>
      </c>
    </row>
    <row r="77" spans="1:225" hidden="1" x14ac:dyDescent="0.25">
      <c r="A77" s="1045"/>
      <c r="B77" s="752"/>
      <c r="C77" s="737"/>
      <c r="D77" s="737"/>
      <c r="E77" s="738">
        <f t="shared" si="354"/>
        <v>0</v>
      </c>
      <c r="F77" s="739">
        <f t="shared" si="355"/>
        <v>0</v>
      </c>
      <c r="G77" s="740">
        <f t="shared" si="356"/>
        <v>0</v>
      </c>
      <c r="H77" s="741"/>
      <c r="I77" s="742">
        <f t="shared" si="356"/>
        <v>0</v>
      </c>
      <c r="J77" s="741"/>
      <c r="K77" s="742">
        <f t="shared" si="357"/>
        <v>0</v>
      </c>
      <c r="L77" s="741"/>
      <c r="M77" s="742">
        <f t="shared" si="358"/>
        <v>0</v>
      </c>
      <c r="N77" s="741"/>
      <c r="O77" s="742">
        <f t="shared" si="359"/>
        <v>0</v>
      </c>
      <c r="P77" s="741"/>
      <c r="Q77" s="742">
        <f t="shared" si="360"/>
        <v>0</v>
      </c>
      <c r="R77" s="741"/>
      <c r="S77" s="742">
        <f t="shared" si="361"/>
        <v>0</v>
      </c>
      <c r="T77" s="741"/>
      <c r="U77" s="742">
        <f t="shared" si="362"/>
        <v>0</v>
      </c>
      <c r="V77" s="741"/>
      <c r="W77" s="742">
        <f t="shared" si="363"/>
        <v>0</v>
      </c>
      <c r="X77" s="741"/>
      <c r="Y77" s="742">
        <f t="shared" si="364"/>
        <v>0</v>
      </c>
      <c r="Z77" s="741"/>
      <c r="AA77" s="743">
        <f t="shared" si="365"/>
        <v>0</v>
      </c>
      <c r="AB77" s="744">
        <f t="shared" si="366"/>
        <v>0</v>
      </c>
      <c r="AC77" s="745">
        <v>12</v>
      </c>
      <c r="AD77" s="746">
        <f t="shared" si="367"/>
        <v>0</v>
      </c>
      <c r="AE77" s="747"/>
      <c r="AF77" s="741"/>
      <c r="AG77" s="746">
        <f t="shared" si="368"/>
        <v>0</v>
      </c>
      <c r="AH77" s="746">
        <f t="shared" si="369"/>
        <v>0</v>
      </c>
      <c r="AI77" s="746">
        <f t="shared" si="370"/>
        <v>0</v>
      </c>
      <c r="AK77" s="1045"/>
      <c r="AL77" s="752"/>
      <c r="AM77" s="737"/>
      <c r="AN77" s="737"/>
      <c r="AO77" s="738">
        <f t="shared" si="371"/>
        <v>0</v>
      </c>
      <c r="AP77" s="739">
        <f t="shared" si="372"/>
        <v>0</v>
      </c>
      <c r="AQ77" s="740">
        <f t="shared" si="373"/>
        <v>0</v>
      </c>
      <c r="AR77" s="741"/>
      <c r="AS77" s="740">
        <f t="shared" si="373"/>
        <v>0</v>
      </c>
      <c r="AT77" s="741"/>
      <c r="AU77" s="740">
        <f t="shared" si="374"/>
        <v>0</v>
      </c>
      <c r="AV77" s="741"/>
      <c r="AW77" s="740">
        <f t="shared" si="375"/>
        <v>0</v>
      </c>
      <c r="AX77" s="741"/>
      <c r="AY77" s="740">
        <f t="shared" si="376"/>
        <v>0</v>
      </c>
      <c r="AZ77" s="741"/>
      <c r="BA77" s="740">
        <f t="shared" si="377"/>
        <v>0</v>
      </c>
      <c r="BB77" s="741"/>
      <c r="BC77" s="740">
        <f t="shared" si="378"/>
        <v>0</v>
      </c>
      <c r="BD77" s="741"/>
      <c r="BE77" s="740">
        <f t="shared" si="379"/>
        <v>0</v>
      </c>
      <c r="BF77" s="741"/>
      <c r="BG77" s="740">
        <f t="shared" si="380"/>
        <v>0</v>
      </c>
      <c r="BH77" s="741"/>
      <c r="BI77" s="740">
        <f t="shared" si="381"/>
        <v>0</v>
      </c>
      <c r="BJ77" s="741"/>
      <c r="BK77" s="743">
        <f t="shared" si="463"/>
        <v>0</v>
      </c>
      <c r="BL77" s="744">
        <f t="shared" si="383"/>
        <v>0</v>
      </c>
      <c r="BM77" s="745">
        <v>12</v>
      </c>
      <c r="BN77" s="746">
        <f t="shared" si="384"/>
        <v>0</v>
      </c>
      <c r="BO77" s="747"/>
      <c r="BP77" s="741"/>
      <c r="BQ77" s="746">
        <f t="shared" si="385"/>
        <v>0</v>
      </c>
      <c r="BR77" s="746">
        <f t="shared" si="386"/>
        <v>0</v>
      </c>
      <c r="BS77" s="746">
        <f t="shared" si="387"/>
        <v>0</v>
      </c>
      <c r="BU77" s="1045"/>
      <c r="BV77" s="752"/>
      <c r="BW77" s="737"/>
      <c r="BX77" s="737"/>
      <c r="BY77" s="738">
        <f t="shared" si="388"/>
        <v>0</v>
      </c>
      <c r="BZ77" s="739">
        <f t="shared" si="389"/>
        <v>0</v>
      </c>
      <c r="CA77" s="740">
        <f t="shared" si="390"/>
        <v>0</v>
      </c>
      <c r="CB77" s="741"/>
      <c r="CC77" s="740">
        <f t="shared" si="390"/>
        <v>0</v>
      </c>
      <c r="CD77" s="741"/>
      <c r="CE77" s="740">
        <f t="shared" si="391"/>
        <v>0</v>
      </c>
      <c r="CF77" s="741"/>
      <c r="CG77" s="740">
        <f t="shared" si="392"/>
        <v>0</v>
      </c>
      <c r="CH77" s="741"/>
      <c r="CI77" s="740">
        <f t="shared" si="393"/>
        <v>0</v>
      </c>
      <c r="CJ77" s="741"/>
      <c r="CK77" s="740">
        <f t="shared" si="394"/>
        <v>0</v>
      </c>
      <c r="CL77" s="741"/>
      <c r="CM77" s="740">
        <f t="shared" si="395"/>
        <v>0</v>
      </c>
      <c r="CN77" s="741"/>
      <c r="CO77" s="740">
        <f t="shared" si="396"/>
        <v>0</v>
      </c>
      <c r="CP77" s="741"/>
      <c r="CQ77" s="740">
        <f t="shared" si="397"/>
        <v>0</v>
      </c>
      <c r="CR77" s="741"/>
      <c r="CS77" s="740">
        <f t="shared" si="398"/>
        <v>0</v>
      </c>
      <c r="CT77" s="741"/>
      <c r="CU77" s="743">
        <f t="shared" si="399"/>
        <v>0</v>
      </c>
      <c r="CV77" s="744">
        <f t="shared" si="400"/>
        <v>0</v>
      </c>
      <c r="CW77" s="745">
        <v>12</v>
      </c>
      <c r="CX77" s="746">
        <f t="shared" si="401"/>
        <v>0</v>
      </c>
      <c r="CY77" s="747"/>
      <c r="CZ77" s="741"/>
      <c r="DA77" s="746">
        <f t="shared" si="402"/>
        <v>0</v>
      </c>
      <c r="DB77" s="746">
        <f t="shared" si="403"/>
        <v>0</v>
      </c>
      <c r="DC77" s="746">
        <f t="shared" si="404"/>
        <v>0</v>
      </c>
      <c r="DE77" s="1045"/>
      <c r="DF77" s="752"/>
      <c r="DG77" s="737"/>
      <c r="DH77" s="737"/>
      <c r="DI77" s="738">
        <f t="shared" si="405"/>
        <v>0</v>
      </c>
      <c r="DJ77" s="739">
        <f t="shared" si="406"/>
        <v>0</v>
      </c>
      <c r="DK77" s="740">
        <f t="shared" si="407"/>
        <v>0</v>
      </c>
      <c r="DL77" s="741"/>
      <c r="DM77" s="740">
        <f t="shared" si="407"/>
        <v>0</v>
      </c>
      <c r="DN77" s="741"/>
      <c r="DO77" s="740">
        <f t="shared" si="408"/>
        <v>0</v>
      </c>
      <c r="DP77" s="741"/>
      <c r="DQ77" s="740">
        <f t="shared" si="409"/>
        <v>0</v>
      </c>
      <c r="DR77" s="741"/>
      <c r="DS77" s="740">
        <f t="shared" si="410"/>
        <v>0</v>
      </c>
      <c r="DT77" s="741"/>
      <c r="DU77" s="740">
        <f t="shared" si="411"/>
        <v>0</v>
      </c>
      <c r="DV77" s="741"/>
      <c r="DW77" s="740">
        <f t="shared" si="412"/>
        <v>0</v>
      </c>
      <c r="DX77" s="741"/>
      <c r="DY77" s="740">
        <f t="shared" si="413"/>
        <v>0</v>
      </c>
      <c r="DZ77" s="741"/>
      <c r="EA77" s="740">
        <f t="shared" si="414"/>
        <v>0</v>
      </c>
      <c r="EB77" s="741"/>
      <c r="EC77" s="740">
        <f t="shared" si="415"/>
        <v>0</v>
      </c>
      <c r="ED77" s="741"/>
      <c r="EE77" s="743">
        <f t="shared" si="416"/>
        <v>0</v>
      </c>
      <c r="EF77" s="744">
        <f t="shared" si="417"/>
        <v>0</v>
      </c>
      <c r="EG77" s="745">
        <v>12</v>
      </c>
      <c r="EH77" s="746">
        <f t="shared" si="418"/>
        <v>0</v>
      </c>
      <c r="EI77" s="747"/>
      <c r="EJ77" s="741"/>
      <c r="EK77" s="746">
        <f t="shared" si="419"/>
        <v>0</v>
      </c>
      <c r="EL77" s="746">
        <f t="shared" si="420"/>
        <v>0</v>
      </c>
      <c r="EM77" s="746">
        <f t="shared" si="421"/>
        <v>0</v>
      </c>
      <c r="EO77" s="1045"/>
      <c r="EP77" s="752"/>
      <c r="EQ77" s="737"/>
      <c r="ER77" s="737"/>
      <c r="ES77" s="738">
        <f t="shared" si="422"/>
        <v>0</v>
      </c>
      <c r="ET77" s="739">
        <f t="shared" si="423"/>
        <v>0</v>
      </c>
      <c r="EU77" s="740">
        <f t="shared" si="424"/>
        <v>0</v>
      </c>
      <c r="EV77" s="741"/>
      <c r="EW77" s="740">
        <f t="shared" si="424"/>
        <v>0</v>
      </c>
      <c r="EX77" s="741"/>
      <c r="EY77" s="740">
        <f t="shared" si="425"/>
        <v>0</v>
      </c>
      <c r="EZ77" s="741"/>
      <c r="FA77" s="740">
        <f t="shared" si="426"/>
        <v>0</v>
      </c>
      <c r="FB77" s="741"/>
      <c r="FC77" s="740">
        <f t="shared" si="427"/>
        <v>0</v>
      </c>
      <c r="FD77" s="741"/>
      <c r="FE77" s="740">
        <f t="shared" si="428"/>
        <v>0</v>
      </c>
      <c r="FF77" s="741"/>
      <c r="FG77" s="740">
        <f t="shared" si="429"/>
        <v>0</v>
      </c>
      <c r="FH77" s="741"/>
      <c r="FI77" s="740">
        <f t="shared" si="430"/>
        <v>0</v>
      </c>
      <c r="FJ77" s="741"/>
      <c r="FK77" s="740">
        <f t="shared" si="431"/>
        <v>0</v>
      </c>
      <c r="FL77" s="741"/>
      <c r="FM77" s="740">
        <f t="shared" si="432"/>
        <v>0</v>
      </c>
      <c r="FN77" s="741"/>
      <c r="FO77" s="743">
        <f t="shared" si="433"/>
        <v>0</v>
      </c>
      <c r="FP77" s="744">
        <f t="shared" si="434"/>
        <v>0</v>
      </c>
      <c r="FQ77" s="745">
        <v>12</v>
      </c>
      <c r="FR77" s="746">
        <f t="shared" si="435"/>
        <v>0</v>
      </c>
      <c r="FS77" s="747"/>
      <c r="FT77" s="741"/>
      <c r="FU77" s="746">
        <f t="shared" si="436"/>
        <v>0</v>
      </c>
      <c r="FV77" s="746">
        <f t="shared" si="437"/>
        <v>0</v>
      </c>
      <c r="FW77" s="746">
        <f t="shared" si="438"/>
        <v>0</v>
      </c>
      <c r="FY77" s="1045"/>
      <c r="FZ77" s="752"/>
      <c r="GA77" s="737">
        <f t="shared" si="439"/>
        <v>0</v>
      </c>
      <c r="GB77" s="737"/>
      <c r="GC77" s="738">
        <f t="shared" si="440"/>
        <v>0</v>
      </c>
      <c r="GD77" s="743">
        <f t="shared" si="441"/>
        <v>0</v>
      </c>
      <c r="GE77" s="743"/>
      <c r="GF77" s="737">
        <f t="shared" si="442"/>
        <v>0</v>
      </c>
      <c r="GG77" s="743"/>
      <c r="GH77" s="737">
        <f t="shared" si="443"/>
        <v>0</v>
      </c>
      <c r="GI77" s="743"/>
      <c r="GJ77" s="737">
        <f t="shared" si="444"/>
        <v>0</v>
      </c>
      <c r="GK77" s="743"/>
      <c r="GL77" s="737">
        <f t="shared" si="445"/>
        <v>0</v>
      </c>
      <c r="GM77" s="743"/>
      <c r="GN77" s="737">
        <f t="shared" si="446"/>
        <v>0</v>
      </c>
      <c r="GO77" s="743"/>
      <c r="GP77" s="737">
        <f t="shared" si="447"/>
        <v>0</v>
      </c>
      <c r="GQ77" s="743"/>
      <c r="GR77" s="737">
        <f t="shared" si="448"/>
        <v>0</v>
      </c>
      <c r="GS77" s="743"/>
      <c r="GT77" s="737">
        <f t="shared" si="449"/>
        <v>0</v>
      </c>
      <c r="GU77" s="743"/>
      <c r="GV77" s="737">
        <f t="shared" si="450"/>
        <v>0</v>
      </c>
      <c r="GW77" s="743"/>
      <c r="GX77" s="737">
        <f t="shared" si="451"/>
        <v>0</v>
      </c>
      <c r="GY77" s="743">
        <f t="shared" si="451"/>
        <v>0</v>
      </c>
      <c r="GZ77" s="744">
        <f t="shared" si="452"/>
        <v>0</v>
      </c>
      <c r="HA77" s="745">
        <v>12</v>
      </c>
      <c r="HB77" s="746">
        <f t="shared" si="453"/>
        <v>0</v>
      </c>
      <c r="HC77" s="737">
        <f t="shared" si="454"/>
        <v>0</v>
      </c>
      <c r="HD77" s="737">
        <f t="shared" si="454"/>
        <v>0</v>
      </c>
      <c r="HE77" s="746">
        <f t="shared" si="455"/>
        <v>0</v>
      </c>
      <c r="HF77" s="746">
        <f t="shared" si="456"/>
        <v>0</v>
      </c>
      <c r="HG77" s="746">
        <f t="shared" si="457"/>
        <v>0</v>
      </c>
    </row>
    <row r="78" spans="1:225" hidden="1" x14ac:dyDescent="0.25">
      <c r="A78" s="1041" t="s">
        <v>867</v>
      </c>
      <c r="B78" s="1042"/>
      <c r="C78" s="784">
        <f>SUM(C11:C77)</f>
        <v>149.61000000000001</v>
      </c>
      <c r="D78" s="785" t="s">
        <v>492</v>
      </c>
      <c r="E78" s="786" t="s">
        <v>492</v>
      </c>
      <c r="F78" s="784">
        <f t="shared" ref="F78:AB78" si="489">SUM(F11:F77)</f>
        <v>1580619.86</v>
      </c>
      <c r="G78" s="787"/>
      <c r="H78" s="784">
        <f t="shared" si="489"/>
        <v>224173.75</v>
      </c>
      <c r="I78" s="788"/>
      <c r="J78" s="784">
        <f t="shared" si="489"/>
        <v>0</v>
      </c>
      <c r="K78" s="788"/>
      <c r="L78" s="784">
        <f t="shared" si="489"/>
        <v>8089.53</v>
      </c>
      <c r="M78" s="788"/>
      <c r="N78" s="784">
        <f t="shared" si="489"/>
        <v>23669.19</v>
      </c>
      <c r="O78" s="788"/>
      <c r="P78" s="784">
        <f t="shared" si="489"/>
        <v>0</v>
      </c>
      <c r="Q78" s="788"/>
      <c r="R78" s="784">
        <f t="shared" si="489"/>
        <v>300572.01</v>
      </c>
      <c r="S78" s="788"/>
      <c r="T78" s="784">
        <f t="shared" si="489"/>
        <v>290314.23</v>
      </c>
      <c r="U78" s="788"/>
      <c r="V78" s="784">
        <f t="shared" si="489"/>
        <v>3743.61</v>
      </c>
      <c r="W78" s="788"/>
      <c r="X78" s="784">
        <f t="shared" si="489"/>
        <v>0</v>
      </c>
      <c r="Y78" s="788"/>
      <c r="Z78" s="784">
        <f t="shared" si="489"/>
        <v>0</v>
      </c>
      <c r="AA78" s="784">
        <f t="shared" si="489"/>
        <v>399516.56</v>
      </c>
      <c r="AB78" s="784">
        <f t="shared" si="489"/>
        <v>2830698.74</v>
      </c>
      <c r="AC78" s="784"/>
      <c r="AD78" s="784">
        <f t="shared" ref="AD78:AI78" si="490">SUM(AD11:AD77)</f>
        <v>33968384.880000003</v>
      </c>
      <c r="AE78" s="784">
        <f t="shared" si="490"/>
        <v>72702.720000000001</v>
      </c>
      <c r="AF78" s="784">
        <f t="shared" si="490"/>
        <v>374029.92</v>
      </c>
      <c r="AG78" s="784">
        <f t="shared" si="490"/>
        <v>34415117.520000003</v>
      </c>
      <c r="AH78" s="784">
        <f t="shared" si="490"/>
        <v>10393365.5</v>
      </c>
      <c r="AI78" s="784">
        <f t="shared" si="490"/>
        <v>44808483.020000003</v>
      </c>
      <c r="AJ78" s="750"/>
      <c r="AK78" s="789"/>
      <c r="AL78" s="789"/>
      <c r="AM78" s="784">
        <f>SUM(AM11:AM77)</f>
        <v>108.56</v>
      </c>
      <c r="AN78" s="785" t="s">
        <v>492</v>
      </c>
      <c r="AO78" s="786" t="s">
        <v>492</v>
      </c>
      <c r="AP78" s="784">
        <f t="shared" ref="AP78" si="491">SUM(AP11:AP77)</f>
        <v>1192898.1200000001</v>
      </c>
      <c r="AQ78" s="784"/>
      <c r="AR78" s="784">
        <f t="shared" ref="AR78:BL78" si="492">SUM(AR11:AR77)</f>
        <v>169757.32</v>
      </c>
      <c r="AS78" s="784"/>
      <c r="AT78" s="784">
        <f t="shared" si="492"/>
        <v>6448.24</v>
      </c>
      <c r="AU78" s="784"/>
      <c r="AV78" s="784">
        <f t="shared" si="492"/>
        <v>12527.65</v>
      </c>
      <c r="AW78" s="784"/>
      <c r="AX78" s="784">
        <f t="shared" si="492"/>
        <v>9141.65</v>
      </c>
      <c r="AY78" s="784"/>
      <c r="AZ78" s="784">
        <f t="shared" si="492"/>
        <v>0</v>
      </c>
      <c r="BA78" s="784"/>
      <c r="BB78" s="784">
        <f t="shared" si="492"/>
        <v>187882.53</v>
      </c>
      <c r="BC78" s="784"/>
      <c r="BD78" s="784">
        <f t="shared" si="492"/>
        <v>181208.09</v>
      </c>
      <c r="BE78" s="784"/>
      <c r="BF78" s="784">
        <f t="shared" si="492"/>
        <v>5324.1</v>
      </c>
      <c r="BG78" s="784"/>
      <c r="BH78" s="784">
        <f t="shared" si="492"/>
        <v>0</v>
      </c>
      <c r="BI78" s="784"/>
      <c r="BJ78" s="784">
        <f t="shared" si="492"/>
        <v>0</v>
      </c>
      <c r="BK78" s="784">
        <f t="shared" si="492"/>
        <v>225938.3</v>
      </c>
      <c r="BL78" s="784">
        <f t="shared" si="492"/>
        <v>1991126</v>
      </c>
      <c r="BM78" s="784"/>
      <c r="BN78" s="784">
        <f t="shared" ref="BN78:BS78" si="493">SUM(BN11:BN77)</f>
        <v>23893512</v>
      </c>
      <c r="BO78" s="784">
        <f t="shared" si="493"/>
        <v>68704.070000000007</v>
      </c>
      <c r="BP78" s="784">
        <f t="shared" si="493"/>
        <v>248106.52</v>
      </c>
      <c r="BQ78" s="784">
        <f t="shared" si="493"/>
        <v>24210322.59</v>
      </c>
      <c r="BR78" s="784">
        <f t="shared" si="493"/>
        <v>7311517.4199999999</v>
      </c>
      <c r="BS78" s="784">
        <f t="shared" si="493"/>
        <v>31521840.010000002</v>
      </c>
      <c r="BU78" s="789"/>
      <c r="BV78" s="789"/>
      <c r="BW78" s="784">
        <f>SUM(BW11:BW77)</f>
        <v>116.46</v>
      </c>
      <c r="BX78" s="785" t="s">
        <v>492</v>
      </c>
      <c r="BY78" s="786" t="s">
        <v>492</v>
      </c>
      <c r="BZ78" s="784">
        <f t="shared" ref="BZ78" si="494">SUM(BZ11:BZ77)</f>
        <v>1107283.96</v>
      </c>
      <c r="CA78" s="784"/>
      <c r="CB78" s="784">
        <f t="shared" ref="CB78:CV78" si="495">SUM(CB11:CB77)</f>
        <v>109344.61</v>
      </c>
      <c r="CC78" s="784"/>
      <c r="CD78" s="784">
        <f t="shared" si="495"/>
        <v>0</v>
      </c>
      <c r="CE78" s="784"/>
      <c r="CF78" s="784">
        <f t="shared" si="495"/>
        <v>0</v>
      </c>
      <c r="CG78" s="784"/>
      <c r="CH78" s="784">
        <f t="shared" si="495"/>
        <v>52808</v>
      </c>
      <c r="CI78" s="784"/>
      <c r="CJ78" s="784">
        <f t="shared" si="495"/>
        <v>0</v>
      </c>
      <c r="CK78" s="784"/>
      <c r="CL78" s="784">
        <f t="shared" si="495"/>
        <v>34512.68</v>
      </c>
      <c r="CM78" s="784"/>
      <c r="CN78" s="784">
        <f t="shared" si="495"/>
        <v>136578.57999999999</v>
      </c>
      <c r="CO78" s="784"/>
      <c r="CP78" s="784">
        <f t="shared" si="495"/>
        <v>11145.32</v>
      </c>
      <c r="CQ78" s="784"/>
      <c r="CR78" s="784">
        <f t="shared" si="495"/>
        <v>0</v>
      </c>
      <c r="CS78" s="784"/>
      <c r="CT78" s="784">
        <f t="shared" si="495"/>
        <v>0</v>
      </c>
      <c r="CU78" s="784">
        <f t="shared" si="495"/>
        <v>534114.72</v>
      </c>
      <c r="CV78" s="784">
        <f t="shared" si="495"/>
        <v>1985787.87</v>
      </c>
      <c r="CW78" s="784"/>
      <c r="CX78" s="784">
        <f t="shared" ref="CX78:DC78" si="496">SUM(CX11:CX77)</f>
        <v>23829454.440000001</v>
      </c>
      <c r="CY78" s="784">
        <f t="shared" si="496"/>
        <v>302928</v>
      </c>
      <c r="CZ78" s="784">
        <f t="shared" si="496"/>
        <v>510395</v>
      </c>
      <c r="DA78" s="784">
        <f t="shared" si="496"/>
        <v>24642777.440000001</v>
      </c>
      <c r="DB78" s="784">
        <f t="shared" si="496"/>
        <v>7442118.8300000001</v>
      </c>
      <c r="DC78" s="784">
        <f t="shared" si="496"/>
        <v>32084896.27</v>
      </c>
      <c r="DE78" s="789"/>
      <c r="DF78" s="789"/>
      <c r="DG78" s="784">
        <f>SUM(DG11:DG77)</f>
        <v>37.24</v>
      </c>
      <c r="DH78" s="785" t="s">
        <v>492</v>
      </c>
      <c r="DI78" s="786" t="s">
        <v>492</v>
      </c>
      <c r="DJ78" s="784">
        <f t="shared" ref="DJ78" si="497">SUM(DJ11:DJ77)</f>
        <v>403173.24</v>
      </c>
      <c r="DK78" s="784"/>
      <c r="DL78" s="784">
        <f t="shared" ref="DL78:EF78" si="498">SUM(DL11:DL77)</f>
        <v>42426.33</v>
      </c>
      <c r="DM78" s="784"/>
      <c r="DN78" s="784">
        <f t="shared" si="498"/>
        <v>0</v>
      </c>
      <c r="DO78" s="784"/>
      <c r="DP78" s="784">
        <f t="shared" si="498"/>
        <v>0</v>
      </c>
      <c r="DQ78" s="784"/>
      <c r="DR78" s="784">
        <f t="shared" si="498"/>
        <v>1521.4</v>
      </c>
      <c r="DS78" s="784"/>
      <c r="DT78" s="784">
        <f t="shared" si="498"/>
        <v>0</v>
      </c>
      <c r="DU78" s="784"/>
      <c r="DV78" s="784">
        <f t="shared" si="498"/>
        <v>22763.69</v>
      </c>
      <c r="DW78" s="784"/>
      <c r="DX78" s="784">
        <f t="shared" si="498"/>
        <v>66326.880000000005</v>
      </c>
      <c r="DY78" s="784"/>
      <c r="DZ78" s="784">
        <f t="shared" si="498"/>
        <v>0</v>
      </c>
      <c r="EA78" s="784"/>
      <c r="EB78" s="784">
        <f t="shared" si="498"/>
        <v>0</v>
      </c>
      <c r="EC78" s="784"/>
      <c r="ED78" s="784">
        <f t="shared" si="498"/>
        <v>0</v>
      </c>
      <c r="EE78" s="784">
        <f t="shared" si="498"/>
        <v>132148.1</v>
      </c>
      <c r="EF78" s="784">
        <f t="shared" si="498"/>
        <v>668359.64</v>
      </c>
      <c r="EG78" s="784"/>
      <c r="EH78" s="784">
        <f t="shared" ref="EH78:EM78" si="499">SUM(EH11:EH77)</f>
        <v>8020315.6799999997</v>
      </c>
      <c r="EI78" s="784">
        <f t="shared" si="499"/>
        <v>84819.839999999997</v>
      </c>
      <c r="EJ78" s="784">
        <f t="shared" si="499"/>
        <v>155845.79999999999</v>
      </c>
      <c r="EK78" s="784">
        <f t="shared" si="499"/>
        <v>8260981.3200000003</v>
      </c>
      <c r="EL78" s="784">
        <f t="shared" si="499"/>
        <v>2494816.38</v>
      </c>
      <c r="EM78" s="784">
        <f t="shared" si="499"/>
        <v>10755797.699999999</v>
      </c>
      <c r="EO78" s="789"/>
      <c r="EP78" s="789"/>
      <c r="EQ78" s="784">
        <f>SUM(EQ11:EQ77)</f>
        <v>16.5</v>
      </c>
      <c r="ER78" s="785" t="s">
        <v>492</v>
      </c>
      <c r="ES78" s="786" t="s">
        <v>492</v>
      </c>
      <c r="ET78" s="784">
        <f t="shared" ref="ET78" si="500">SUM(ET11:ET77)</f>
        <v>199442.5</v>
      </c>
      <c r="EU78" s="784"/>
      <c r="EV78" s="784">
        <f t="shared" ref="EV78:FP78" si="501">SUM(EV11:EV77)</f>
        <v>20566.04</v>
      </c>
      <c r="EW78" s="784"/>
      <c r="EX78" s="784">
        <f t="shared" si="501"/>
        <v>0</v>
      </c>
      <c r="EY78" s="784"/>
      <c r="EZ78" s="784">
        <f t="shared" si="501"/>
        <v>0</v>
      </c>
      <c r="FA78" s="784"/>
      <c r="FB78" s="784">
        <f t="shared" si="501"/>
        <v>0</v>
      </c>
      <c r="FC78" s="784"/>
      <c r="FD78" s="784">
        <f t="shared" si="501"/>
        <v>0</v>
      </c>
      <c r="FE78" s="784"/>
      <c r="FF78" s="784">
        <f t="shared" si="501"/>
        <v>48648.17</v>
      </c>
      <c r="FG78" s="784"/>
      <c r="FH78" s="784">
        <f t="shared" si="501"/>
        <v>23931.599999999999</v>
      </c>
      <c r="FI78" s="784"/>
      <c r="FJ78" s="784">
        <f t="shared" si="501"/>
        <v>1367.82</v>
      </c>
      <c r="FK78" s="784"/>
      <c r="FL78" s="784">
        <f t="shared" si="501"/>
        <v>0</v>
      </c>
      <c r="FM78" s="784"/>
      <c r="FN78" s="784">
        <f t="shared" si="501"/>
        <v>0</v>
      </c>
      <c r="FO78" s="784">
        <f t="shared" si="501"/>
        <v>15534.3</v>
      </c>
      <c r="FP78" s="784">
        <f t="shared" si="501"/>
        <v>309490.43</v>
      </c>
      <c r="FQ78" s="784"/>
      <c r="FR78" s="784">
        <f t="shared" ref="FR78:FW78" si="502">SUM(FR11:FR77)</f>
        <v>3713885.16</v>
      </c>
      <c r="FS78" s="784">
        <f t="shared" si="502"/>
        <v>0</v>
      </c>
      <c r="FT78" s="784">
        <f t="shared" si="502"/>
        <v>15584.58</v>
      </c>
      <c r="FU78" s="784">
        <f t="shared" si="502"/>
        <v>3729469.74</v>
      </c>
      <c r="FV78" s="784">
        <f t="shared" si="502"/>
        <v>1126299.8500000001</v>
      </c>
      <c r="FW78" s="784">
        <f t="shared" si="502"/>
        <v>4855769.59</v>
      </c>
      <c r="FY78" s="789"/>
      <c r="FZ78" s="789"/>
      <c r="GA78" s="784">
        <f>SUM(GA11:GA77)</f>
        <v>428.37</v>
      </c>
      <c r="GB78" s="785" t="s">
        <v>492</v>
      </c>
      <c r="GC78" s="786" t="s">
        <v>492</v>
      </c>
      <c r="GD78" s="790">
        <f t="shared" ref="GD78:GZ78" si="503">SUM(GD11:GD77)</f>
        <v>4483417.68</v>
      </c>
      <c r="GE78" s="790"/>
      <c r="GF78" s="784">
        <f t="shared" si="503"/>
        <v>566268.05000000005</v>
      </c>
      <c r="GG78" s="790"/>
      <c r="GH78" s="784">
        <f t="shared" si="503"/>
        <v>6448.24</v>
      </c>
      <c r="GI78" s="790"/>
      <c r="GJ78" s="784">
        <f t="shared" si="503"/>
        <v>20617.18</v>
      </c>
      <c r="GK78" s="790"/>
      <c r="GL78" s="784">
        <f t="shared" si="503"/>
        <v>87140.24</v>
      </c>
      <c r="GM78" s="790"/>
      <c r="GN78" s="784">
        <f t="shared" si="503"/>
        <v>0</v>
      </c>
      <c r="GO78" s="790"/>
      <c r="GP78" s="784">
        <f t="shared" si="503"/>
        <v>594379.07999999996</v>
      </c>
      <c r="GQ78" s="790"/>
      <c r="GR78" s="784">
        <f t="shared" si="503"/>
        <v>698359.38</v>
      </c>
      <c r="GS78" s="790"/>
      <c r="GT78" s="784">
        <f t="shared" si="503"/>
        <v>21580.85</v>
      </c>
      <c r="GU78" s="790"/>
      <c r="GV78" s="784">
        <f t="shared" si="503"/>
        <v>0</v>
      </c>
      <c r="GW78" s="790"/>
      <c r="GX78" s="784">
        <f t="shared" si="503"/>
        <v>0</v>
      </c>
      <c r="GY78" s="784">
        <f t="shared" si="503"/>
        <v>1307251.98</v>
      </c>
      <c r="GZ78" s="784">
        <f t="shared" si="503"/>
        <v>7785462.6799999997</v>
      </c>
      <c r="HA78" s="784"/>
      <c r="HB78" s="784">
        <f t="shared" ref="HB78:HG78" si="504">SUM(HB11:HB77)</f>
        <v>93425552.159999996</v>
      </c>
      <c r="HC78" s="784">
        <f t="shared" si="504"/>
        <v>529154.63</v>
      </c>
      <c r="HD78" s="784">
        <f t="shared" si="504"/>
        <v>1303961.82</v>
      </c>
      <c r="HE78" s="784">
        <f t="shared" si="504"/>
        <v>95258668.609999999</v>
      </c>
      <c r="HF78" s="784">
        <f t="shared" si="504"/>
        <v>28768117.949999999</v>
      </c>
      <c r="HG78" s="784">
        <f t="shared" si="504"/>
        <v>124026786.56</v>
      </c>
      <c r="HP78" s="750">
        <f>AI78+BS78+DC78+EM78+FW78</f>
        <v>124026786.59</v>
      </c>
      <c r="HQ78" s="750">
        <f>HP78-HG78</f>
        <v>0.03</v>
      </c>
    </row>
    <row r="79" spans="1:225" ht="15" hidden="1" customHeight="1" x14ac:dyDescent="0.25">
      <c r="A79" s="1041" t="s">
        <v>868</v>
      </c>
      <c r="B79" s="1042"/>
      <c r="C79" s="784"/>
      <c r="D79" s="785"/>
      <c r="E79" s="786"/>
      <c r="F79" s="784"/>
      <c r="G79" s="787"/>
      <c r="H79" s="784"/>
      <c r="I79" s="788"/>
      <c r="J79" s="784"/>
      <c r="K79" s="788"/>
      <c r="L79" s="784"/>
      <c r="M79" s="788"/>
      <c r="N79" s="784"/>
      <c r="O79" s="788"/>
      <c r="P79" s="784"/>
      <c r="Q79" s="788"/>
      <c r="R79" s="784"/>
      <c r="S79" s="788"/>
      <c r="T79" s="784"/>
      <c r="U79" s="788"/>
      <c r="V79" s="784"/>
      <c r="W79" s="788"/>
      <c r="X79" s="784"/>
      <c r="Y79" s="788"/>
      <c r="Z79" s="784"/>
      <c r="AA79" s="784"/>
      <c r="AB79" s="784"/>
      <c r="AC79" s="784"/>
      <c r="AD79" s="784"/>
      <c r="AE79" s="784"/>
      <c r="AF79" s="784"/>
      <c r="AG79" s="787">
        <f>AG78/1000</f>
        <v>34415.1</v>
      </c>
      <c r="AH79" s="787">
        <f>AH78/1000</f>
        <v>10393.4</v>
      </c>
      <c r="AI79" s="787">
        <f>AG79+AH79</f>
        <v>44808.5</v>
      </c>
      <c r="AJ79" s="750"/>
      <c r="AK79" s="1041" t="s">
        <v>868</v>
      </c>
      <c r="AL79" s="1042"/>
      <c r="AM79" s="784"/>
      <c r="AN79" s="785"/>
      <c r="AO79" s="786"/>
      <c r="AP79" s="784"/>
      <c r="AQ79" s="784"/>
      <c r="AR79" s="784"/>
      <c r="AS79" s="784"/>
      <c r="AT79" s="784"/>
      <c r="AU79" s="784"/>
      <c r="AV79" s="784"/>
      <c r="AW79" s="784"/>
      <c r="AX79" s="784"/>
      <c r="AY79" s="784"/>
      <c r="AZ79" s="784"/>
      <c r="BA79" s="784"/>
      <c r="BB79" s="784"/>
      <c r="BC79" s="784"/>
      <c r="BD79" s="784"/>
      <c r="BE79" s="784"/>
      <c r="BF79" s="784"/>
      <c r="BG79" s="784"/>
      <c r="BH79" s="784"/>
      <c r="BI79" s="784"/>
      <c r="BJ79" s="784"/>
      <c r="BK79" s="784"/>
      <c r="BL79" s="784"/>
      <c r="BM79" s="784"/>
      <c r="BN79" s="784"/>
      <c r="BO79" s="784"/>
      <c r="BP79" s="784"/>
      <c r="BQ79" s="787">
        <f>BQ78/1000</f>
        <v>24210.3</v>
      </c>
      <c r="BR79" s="787">
        <f>BR78/1000</f>
        <v>7311.5</v>
      </c>
      <c r="BS79" s="787">
        <f>BQ79+BR79</f>
        <v>31521.8</v>
      </c>
      <c r="BU79" s="1041" t="s">
        <v>868</v>
      </c>
      <c r="BV79" s="1042"/>
      <c r="BW79" s="784"/>
      <c r="BX79" s="785"/>
      <c r="BY79" s="786"/>
      <c r="BZ79" s="784"/>
      <c r="CA79" s="784"/>
      <c r="CB79" s="784"/>
      <c r="CC79" s="784"/>
      <c r="CD79" s="784"/>
      <c r="CE79" s="784"/>
      <c r="CF79" s="784"/>
      <c r="CG79" s="784"/>
      <c r="CH79" s="784"/>
      <c r="CI79" s="784"/>
      <c r="CJ79" s="784"/>
      <c r="CK79" s="784"/>
      <c r="CL79" s="784"/>
      <c r="CM79" s="784"/>
      <c r="CN79" s="784"/>
      <c r="CO79" s="784"/>
      <c r="CP79" s="784"/>
      <c r="CQ79" s="784"/>
      <c r="CR79" s="784"/>
      <c r="CS79" s="784"/>
      <c r="CT79" s="784"/>
      <c r="CU79" s="784"/>
      <c r="CV79" s="784"/>
      <c r="CW79" s="784"/>
      <c r="CX79" s="784"/>
      <c r="CY79" s="784"/>
      <c r="CZ79" s="784"/>
      <c r="DA79" s="787">
        <f>DA78/1000</f>
        <v>24642.799999999999</v>
      </c>
      <c r="DB79" s="787">
        <f>DB78/1000</f>
        <v>7442.1</v>
      </c>
      <c r="DC79" s="787">
        <f>DA79+DB79</f>
        <v>32084.9</v>
      </c>
      <c r="DE79" s="1041" t="s">
        <v>868</v>
      </c>
      <c r="DF79" s="1042"/>
      <c r="DG79" s="784"/>
      <c r="DH79" s="785"/>
      <c r="DI79" s="786"/>
      <c r="DJ79" s="784"/>
      <c r="DK79" s="784"/>
      <c r="DL79" s="784"/>
      <c r="DM79" s="784"/>
      <c r="DN79" s="784"/>
      <c r="DO79" s="784"/>
      <c r="DP79" s="784"/>
      <c r="DQ79" s="784"/>
      <c r="DR79" s="784"/>
      <c r="DS79" s="784"/>
      <c r="DT79" s="784"/>
      <c r="DU79" s="784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7">
        <f>EK78/1000</f>
        <v>8261</v>
      </c>
      <c r="EL79" s="787">
        <f>EL78/1000</f>
        <v>2494.8000000000002</v>
      </c>
      <c r="EM79" s="787">
        <f>EK79+EL79</f>
        <v>10755.8</v>
      </c>
      <c r="EO79" s="1041" t="s">
        <v>868</v>
      </c>
      <c r="EP79" s="1042"/>
      <c r="EQ79" s="784"/>
      <c r="ER79" s="785"/>
      <c r="ES79" s="786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784"/>
      <c r="FE79" s="784"/>
      <c r="FF79" s="784"/>
      <c r="FG79" s="784"/>
      <c r="FH79" s="784"/>
      <c r="FI79" s="784"/>
      <c r="FJ79" s="784"/>
      <c r="FK79" s="784"/>
      <c r="FL79" s="784"/>
      <c r="FM79" s="784"/>
      <c r="FN79" s="784"/>
      <c r="FO79" s="784"/>
      <c r="FP79" s="784"/>
      <c r="FQ79" s="784"/>
      <c r="FR79" s="784"/>
      <c r="FS79" s="784"/>
      <c r="FT79" s="784"/>
      <c r="FU79" s="787">
        <f>FU78/1000</f>
        <v>3729.5</v>
      </c>
      <c r="FV79" s="787">
        <f>FV78/1000</f>
        <v>1126.3</v>
      </c>
      <c r="FW79" s="787">
        <f>FU79+FV79</f>
        <v>4855.8</v>
      </c>
      <c r="FY79" s="1041" t="s">
        <v>868</v>
      </c>
      <c r="FZ79" s="1042"/>
      <c r="GA79" s="784"/>
      <c r="GB79" s="785"/>
      <c r="GC79" s="786"/>
      <c r="GD79" s="784"/>
      <c r="GE79" s="784"/>
      <c r="GF79" s="784"/>
      <c r="GG79" s="784"/>
      <c r="GH79" s="784"/>
      <c r="GI79" s="784"/>
      <c r="GJ79" s="784"/>
      <c r="GK79" s="784"/>
      <c r="GL79" s="784"/>
      <c r="GM79" s="784"/>
      <c r="GN79" s="784"/>
      <c r="GO79" s="784"/>
      <c r="GP79" s="784"/>
      <c r="GQ79" s="784"/>
      <c r="GR79" s="784"/>
      <c r="GS79" s="784"/>
      <c r="GT79" s="784"/>
      <c r="GU79" s="784"/>
      <c r="GV79" s="784"/>
      <c r="GW79" s="784"/>
      <c r="GX79" s="784"/>
      <c r="GY79" s="784"/>
      <c r="GZ79" s="784"/>
      <c r="HA79" s="784"/>
      <c r="HB79" s="784"/>
      <c r="HC79" s="784"/>
      <c r="HD79" s="784"/>
      <c r="HE79" s="787">
        <f>HE78/1000</f>
        <v>95258.7</v>
      </c>
      <c r="HF79" s="787">
        <f>HF78/1000</f>
        <v>28768.1</v>
      </c>
      <c r="HG79" s="787">
        <f>HE79+HF79</f>
        <v>124026.8</v>
      </c>
    </row>
    <row r="80" spans="1:225" ht="24" hidden="1" x14ac:dyDescent="0.25">
      <c r="A80" s="791" t="s">
        <v>528</v>
      </c>
      <c r="B80" s="792" t="s">
        <v>869</v>
      </c>
      <c r="C80" s="793">
        <f>SUM(C22:C29)</f>
        <v>94.61</v>
      </c>
      <c r="D80" s="794" t="s">
        <v>492</v>
      </c>
      <c r="E80" s="795" t="s">
        <v>492</v>
      </c>
      <c r="F80" s="796">
        <f>SUM(F22:F29)/1000</f>
        <v>1197.5999999999999</v>
      </c>
      <c r="G80" s="796"/>
      <c r="H80" s="796">
        <f t="shared" ref="H80:AB80" si="505">SUM(H22:H29)/1000</f>
        <v>224.2</v>
      </c>
      <c r="I80" s="797"/>
      <c r="J80" s="796">
        <f t="shared" si="505"/>
        <v>0</v>
      </c>
      <c r="K80" s="797"/>
      <c r="L80" s="796">
        <f t="shared" si="505"/>
        <v>3.5</v>
      </c>
      <c r="M80" s="797"/>
      <c r="N80" s="796">
        <f t="shared" si="505"/>
        <v>0</v>
      </c>
      <c r="O80" s="797"/>
      <c r="P80" s="796">
        <f t="shared" si="505"/>
        <v>0</v>
      </c>
      <c r="Q80" s="797"/>
      <c r="R80" s="796">
        <f t="shared" si="505"/>
        <v>0</v>
      </c>
      <c r="S80" s="797"/>
      <c r="T80" s="796">
        <f t="shared" si="505"/>
        <v>239.5</v>
      </c>
      <c r="U80" s="797"/>
      <c r="V80" s="796">
        <f t="shared" si="505"/>
        <v>3.7</v>
      </c>
      <c r="W80" s="797"/>
      <c r="X80" s="796">
        <f t="shared" si="505"/>
        <v>0</v>
      </c>
      <c r="Y80" s="797"/>
      <c r="Z80" s="796">
        <f t="shared" si="505"/>
        <v>0</v>
      </c>
      <c r="AA80" s="796">
        <f t="shared" si="505"/>
        <v>0</v>
      </c>
      <c r="AB80" s="796">
        <f t="shared" si="505"/>
        <v>1668.6</v>
      </c>
      <c r="AC80" s="796"/>
      <c r="AD80" s="796">
        <f t="shared" ref="AD80:AI80" si="506">SUM(AD22:AD29)/1000</f>
        <v>20023</v>
      </c>
      <c r="AE80" s="796">
        <f t="shared" si="506"/>
        <v>0</v>
      </c>
      <c r="AF80" s="796">
        <f t="shared" si="506"/>
        <v>0</v>
      </c>
      <c r="AG80" s="796">
        <f t="shared" si="506"/>
        <v>20023</v>
      </c>
      <c r="AH80" s="796">
        <f t="shared" si="506"/>
        <v>6046.9</v>
      </c>
      <c r="AI80" s="796">
        <f t="shared" si="506"/>
        <v>26069.9</v>
      </c>
      <c r="AK80" s="791" t="s">
        <v>528</v>
      </c>
      <c r="AL80" s="792" t="s">
        <v>869</v>
      </c>
      <c r="AM80" s="793">
        <f>SUM(AM22:AM29)</f>
        <v>71.64</v>
      </c>
      <c r="AN80" s="794" t="s">
        <v>492</v>
      </c>
      <c r="AO80" s="795" t="s">
        <v>492</v>
      </c>
      <c r="AP80" s="796">
        <f>SUM(AP22:AP29)/1000</f>
        <v>907.6</v>
      </c>
      <c r="AQ80" s="796"/>
      <c r="AR80" s="796">
        <f t="shared" ref="AR80:BL80" si="507">SUM(AR22:AR29)/1000</f>
        <v>169.8</v>
      </c>
      <c r="AS80" s="796"/>
      <c r="AT80" s="796">
        <f t="shared" si="507"/>
        <v>0</v>
      </c>
      <c r="AU80" s="796"/>
      <c r="AV80" s="796">
        <f t="shared" si="507"/>
        <v>4.5</v>
      </c>
      <c r="AW80" s="796"/>
      <c r="AX80" s="796">
        <f t="shared" si="507"/>
        <v>0</v>
      </c>
      <c r="AY80" s="796"/>
      <c r="AZ80" s="796">
        <f t="shared" si="507"/>
        <v>0</v>
      </c>
      <c r="BA80" s="796"/>
      <c r="BB80" s="796">
        <f t="shared" si="507"/>
        <v>0</v>
      </c>
      <c r="BC80" s="796"/>
      <c r="BD80" s="796">
        <f t="shared" si="507"/>
        <v>142.69999999999999</v>
      </c>
      <c r="BE80" s="796"/>
      <c r="BF80" s="796">
        <f t="shared" si="507"/>
        <v>3.2</v>
      </c>
      <c r="BG80" s="796"/>
      <c r="BH80" s="796">
        <f t="shared" si="507"/>
        <v>0</v>
      </c>
      <c r="BI80" s="796"/>
      <c r="BJ80" s="796">
        <f t="shared" si="507"/>
        <v>0</v>
      </c>
      <c r="BK80" s="796">
        <f t="shared" si="507"/>
        <v>1.5</v>
      </c>
      <c r="BL80" s="796">
        <f t="shared" si="507"/>
        <v>1229.3</v>
      </c>
      <c r="BM80" s="796"/>
      <c r="BN80" s="796">
        <f t="shared" ref="BN80:BS80" si="508">SUM(BN22:BN29)/1000</f>
        <v>14751.1</v>
      </c>
      <c r="BO80" s="796">
        <f t="shared" si="508"/>
        <v>0</v>
      </c>
      <c r="BP80" s="796">
        <f t="shared" si="508"/>
        <v>0</v>
      </c>
      <c r="BQ80" s="796">
        <f t="shared" si="508"/>
        <v>14751.1</v>
      </c>
      <c r="BR80" s="796">
        <f t="shared" si="508"/>
        <v>4454.8</v>
      </c>
      <c r="BS80" s="796">
        <f t="shared" si="508"/>
        <v>19205.900000000001</v>
      </c>
      <c r="BU80" s="791" t="s">
        <v>528</v>
      </c>
      <c r="BV80" s="792" t="s">
        <v>869</v>
      </c>
      <c r="BW80" s="793">
        <f>SUM(BW22:BW29)</f>
        <v>52.96</v>
      </c>
      <c r="BX80" s="794" t="s">
        <v>492</v>
      </c>
      <c r="BY80" s="795" t="s">
        <v>492</v>
      </c>
      <c r="BZ80" s="796">
        <f>SUM(BZ22:BZ29)/1000</f>
        <v>672.1</v>
      </c>
      <c r="CA80" s="796"/>
      <c r="CB80" s="796">
        <f t="shared" ref="CB80:CV80" si="509">SUM(CB22:CB29)/1000</f>
        <v>109.3</v>
      </c>
      <c r="CC80" s="796"/>
      <c r="CD80" s="796">
        <f t="shared" si="509"/>
        <v>0</v>
      </c>
      <c r="CE80" s="796"/>
      <c r="CF80" s="796">
        <f t="shared" si="509"/>
        <v>0</v>
      </c>
      <c r="CG80" s="796"/>
      <c r="CH80" s="796">
        <f t="shared" si="509"/>
        <v>6.6</v>
      </c>
      <c r="CI80" s="796"/>
      <c r="CJ80" s="796">
        <f t="shared" si="509"/>
        <v>0</v>
      </c>
      <c r="CK80" s="796"/>
      <c r="CL80" s="796">
        <f t="shared" si="509"/>
        <v>0</v>
      </c>
      <c r="CM80" s="796"/>
      <c r="CN80" s="796">
        <f t="shared" si="509"/>
        <v>95.9</v>
      </c>
      <c r="CO80" s="796"/>
      <c r="CP80" s="796">
        <f t="shared" si="509"/>
        <v>7.7</v>
      </c>
      <c r="CQ80" s="796"/>
      <c r="CR80" s="796">
        <f t="shared" si="509"/>
        <v>0</v>
      </c>
      <c r="CS80" s="796"/>
      <c r="CT80" s="796">
        <f t="shared" si="509"/>
        <v>0</v>
      </c>
      <c r="CU80" s="796">
        <f t="shared" si="509"/>
        <v>0</v>
      </c>
      <c r="CV80" s="796">
        <f t="shared" si="509"/>
        <v>891.6</v>
      </c>
      <c r="CW80" s="796"/>
      <c r="CX80" s="796">
        <f t="shared" ref="CX80:DC80" si="510">SUM(CX22:CX29)/1000</f>
        <v>10699</v>
      </c>
      <c r="CY80" s="796">
        <f t="shared" si="510"/>
        <v>0</v>
      </c>
      <c r="CZ80" s="796">
        <f t="shared" si="510"/>
        <v>0</v>
      </c>
      <c r="DA80" s="796">
        <f t="shared" si="510"/>
        <v>10699</v>
      </c>
      <c r="DB80" s="796">
        <f t="shared" si="510"/>
        <v>3231.1</v>
      </c>
      <c r="DC80" s="796">
        <f t="shared" si="510"/>
        <v>13930.1</v>
      </c>
      <c r="DE80" s="791" t="s">
        <v>528</v>
      </c>
      <c r="DF80" s="792" t="s">
        <v>869</v>
      </c>
      <c r="DG80" s="793">
        <f>SUM(DG22:DG29)</f>
        <v>17.440000000000001</v>
      </c>
      <c r="DH80" s="794" t="s">
        <v>492</v>
      </c>
      <c r="DI80" s="795" t="s">
        <v>492</v>
      </c>
      <c r="DJ80" s="796">
        <f>SUM(DJ22:DJ29)/1000</f>
        <v>221.4</v>
      </c>
      <c r="DK80" s="796"/>
      <c r="DL80" s="796">
        <f t="shared" ref="DL80:EF80" si="511">SUM(DL22:DL29)/1000</f>
        <v>42.4</v>
      </c>
      <c r="DM80" s="796"/>
      <c r="DN80" s="796">
        <f t="shared" si="511"/>
        <v>0</v>
      </c>
      <c r="DO80" s="796"/>
      <c r="DP80" s="796">
        <f t="shared" si="511"/>
        <v>0</v>
      </c>
      <c r="DQ80" s="796"/>
      <c r="DR80" s="796">
        <f t="shared" si="511"/>
        <v>0</v>
      </c>
      <c r="DS80" s="796"/>
      <c r="DT80" s="796">
        <f t="shared" si="511"/>
        <v>0</v>
      </c>
      <c r="DU80" s="796"/>
      <c r="DV80" s="796">
        <f t="shared" si="511"/>
        <v>0</v>
      </c>
      <c r="DW80" s="796"/>
      <c r="DX80" s="796">
        <f t="shared" si="511"/>
        <v>44</v>
      </c>
      <c r="DY80" s="796"/>
      <c r="DZ80" s="796">
        <f t="shared" si="511"/>
        <v>0</v>
      </c>
      <c r="EA80" s="796"/>
      <c r="EB80" s="796">
        <f t="shared" si="511"/>
        <v>0</v>
      </c>
      <c r="EC80" s="796"/>
      <c r="ED80" s="796">
        <f t="shared" si="511"/>
        <v>0</v>
      </c>
      <c r="EE80" s="796">
        <f t="shared" si="511"/>
        <v>0</v>
      </c>
      <c r="EF80" s="796">
        <f t="shared" si="511"/>
        <v>307.89999999999998</v>
      </c>
      <c r="EG80" s="796"/>
      <c r="EH80" s="796">
        <f t="shared" ref="EH80:EM80" si="512">SUM(EH22:EH29)/1000</f>
        <v>3694.3</v>
      </c>
      <c r="EI80" s="796">
        <f t="shared" si="512"/>
        <v>0</v>
      </c>
      <c r="EJ80" s="796">
        <f t="shared" si="512"/>
        <v>0</v>
      </c>
      <c r="EK80" s="796">
        <f t="shared" si="512"/>
        <v>3694.3</v>
      </c>
      <c r="EL80" s="796">
        <f t="shared" si="512"/>
        <v>1115.7</v>
      </c>
      <c r="EM80" s="796">
        <f t="shared" si="512"/>
        <v>4810</v>
      </c>
      <c r="EO80" s="791" t="s">
        <v>528</v>
      </c>
      <c r="EP80" s="792" t="s">
        <v>869</v>
      </c>
      <c r="EQ80" s="793">
        <f>SUM(EQ22:EQ29)</f>
        <v>11</v>
      </c>
      <c r="ER80" s="794" t="s">
        <v>492</v>
      </c>
      <c r="ES80" s="795" t="s">
        <v>492</v>
      </c>
      <c r="ET80" s="796">
        <f>SUM(ET22:ET29)/1000</f>
        <v>139.5</v>
      </c>
      <c r="EU80" s="796"/>
      <c r="EV80" s="796">
        <f t="shared" ref="EV80:FP80" si="513">SUM(EV22:EV29)/1000</f>
        <v>20.6</v>
      </c>
      <c r="EW80" s="796"/>
      <c r="EX80" s="796">
        <f t="shared" si="513"/>
        <v>0</v>
      </c>
      <c r="EY80" s="796"/>
      <c r="EZ80" s="796">
        <f t="shared" si="513"/>
        <v>0</v>
      </c>
      <c r="FA80" s="796"/>
      <c r="FB80" s="796">
        <f t="shared" si="513"/>
        <v>0</v>
      </c>
      <c r="FC80" s="796"/>
      <c r="FD80" s="796">
        <f t="shared" si="513"/>
        <v>0</v>
      </c>
      <c r="FE80" s="796"/>
      <c r="FF80" s="796">
        <f t="shared" si="513"/>
        <v>0</v>
      </c>
      <c r="FG80" s="796"/>
      <c r="FH80" s="796">
        <f t="shared" si="513"/>
        <v>15.3</v>
      </c>
      <c r="FI80" s="796"/>
      <c r="FJ80" s="796">
        <f t="shared" si="513"/>
        <v>1.4</v>
      </c>
      <c r="FK80" s="796"/>
      <c r="FL80" s="796">
        <f t="shared" si="513"/>
        <v>0</v>
      </c>
      <c r="FM80" s="796"/>
      <c r="FN80" s="796">
        <f t="shared" si="513"/>
        <v>0</v>
      </c>
      <c r="FO80" s="796">
        <f t="shared" si="513"/>
        <v>4.4000000000000004</v>
      </c>
      <c r="FP80" s="796">
        <f t="shared" si="513"/>
        <v>181.1</v>
      </c>
      <c r="FQ80" s="796"/>
      <c r="FR80" s="796">
        <f t="shared" ref="FR80:FW80" si="514">SUM(FR22:FR29)/1000</f>
        <v>2173.6</v>
      </c>
      <c r="FS80" s="796">
        <f t="shared" si="514"/>
        <v>0</v>
      </c>
      <c r="FT80" s="796">
        <f t="shared" si="514"/>
        <v>0</v>
      </c>
      <c r="FU80" s="796">
        <f t="shared" si="514"/>
        <v>2173.6</v>
      </c>
      <c r="FV80" s="796">
        <f t="shared" si="514"/>
        <v>656.4</v>
      </c>
      <c r="FW80" s="796">
        <f t="shared" si="514"/>
        <v>2830</v>
      </c>
      <c r="FY80" s="791" t="s">
        <v>528</v>
      </c>
      <c r="FZ80" s="792" t="s">
        <v>869</v>
      </c>
      <c r="GA80" s="793">
        <f>SUM(GA22:GA29)</f>
        <v>247.65</v>
      </c>
      <c r="GB80" s="794" t="s">
        <v>492</v>
      </c>
      <c r="GC80" s="795" t="s">
        <v>492</v>
      </c>
      <c r="GD80" s="796">
        <f>SUM(GD22:GD29)/1000</f>
        <v>3138.2</v>
      </c>
      <c r="GE80" s="796"/>
      <c r="GF80" s="796">
        <f t="shared" ref="GF80:GZ80" si="515">SUM(GF22:GF29)/1000</f>
        <v>566.29999999999995</v>
      </c>
      <c r="GG80" s="796"/>
      <c r="GH80" s="796">
        <f t="shared" si="515"/>
        <v>0</v>
      </c>
      <c r="GI80" s="796"/>
      <c r="GJ80" s="796">
        <f t="shared" si="515"/>
        <v>8</v>
      </c>
      <c r="GK80" s="796"/>
      <c r="GL80" s="796">
        <f t="shared" si="515"/>
        <v>6.6</v>
      </c>
      <c r="GM80" s="796"/>
      <c r="GN80" s="796">
        <f t="shared" si="515"/>
        <v>0</v>
      </c>
      <c r="GO80" s="796"/>
      <c r="GP80" s="796">
        <f t="shared" si="515"/>
        <v>0</v>
      </c>
      <c r="GQ80" s="796"/>
      <c r="GR80" s="796">
        <f t="shared" si="515"/>
        <v>537.4</v>
      </c>
      <c r="GS80" s="796"/>
      <c r="GT80" s="796">
        <f t="shared" si="515"/>
        <v>16</v>
      </c>
      <c r="GU80" s="796"/>
      <c r="GV80" s="796">
        <f t="shared" si="515"/>
        <v>0</v>
      </c>
      <c r="GW80" s="796"/>
      <c r="GX80" s="796">
        <f t="shared" si="515"/>
        <v>0</v>
      </c>
      <c r="GY80" s="796">
        <f t="shared" si="515"/>
        <v>6</v>
      </c>
      <c r="GZ80" s="796">
        <f t="shared" si="515"/>
        <v>4278.3999999999996</v>
      </c>
      <c r="HA80" s="796"/>
      <c r="HB80" s="796">
        <f t="shared" ref="HB80:HG80" si="516">SUM(HB22:HB29)/1000</f>
        <v>51341</v>
      </c>
      <c r="HC80" s="796">
        <f t="shared" si="516"/>
        <v>0</v>
      </c>
      <c r="HD80" s="796">
        <f t="shared" si="516"/>
        <v>0</v>
      </c>
      <c r="HE80" s="796">
        <f t="shared" si="516"/>
        <v>51341</v>
      </c>
      <c r="HF80" s="796">
        <f t="shared" si="516"/>
        <v>15505</v>
      </c>
      <c r="HG80" s="796">
        <f t="shared" si="516"/>
        <v>66845.899999999994</v>
      </c>
    </row>
    <row r="81" spans="1:225" ht="24" hidden="1" x14ac:dyDescent="0.25">
      <c r="A81" s="791"/>
      <c r="B81" s="798" t="s">
        <v>870</v>
      </c>
      <c r="C81" s="799"/>
      <c r="D81" s="794"/>
      <c r="E81" s="795"/>
      <c r="F81" s="796"/>
      <c r="G81" s="800"/>
      <c r="H81" s="800"/>
      <c r="I81" s="801"/>
      <c r="J81" s="800"/>
      <c r="K81" s="801"/>
      <c r="L81" s="800"/>
      <c r="M81" s="801"/>
      <c r="N81" s="800"/>
      <c r="O81" s="801"/>
      <c r="P81" s="800"/>
      <c r="Q81" s="801"/>
      <c r="R81" s="800"/>
      <c r="S81" s="801"/>
      <c r="T81" s="800"/>
      <c r="U81" s="801"/>
      <c r="V81" s="800"/>
      <c r="W81" s="801"/>
      <c r="X81" s="800"/>
      <c r="Y81" s="801"/>
      <c r="Z81" s="800"/>
      <c r="AA81" s="796"/>
      <c r="AB81" s="796"/>
      <c r="AC81" s="802"/>
      <c r="AD81" s="796"/>
      <c r="AE81" s="803"/>
      <c r="AF81" s="800"/>
      <c r="AG81" s="804">
        <v>67</v>
      </c>
      <c r="AH81" s="805"/>
      <c r="AI81" s="805"/>
      <c r="AK81" s="791"/>
      <c r="AL81" s="798" t="s">
        <v>870</v>
      </c>
      <c r="AM81" s="799"/>
      <c r="AN81" s="794"/>
      <c r="AO81" s="795"/>
      <c r="AP81" s="796"/>
      <c r="AQ81" s="796"/>
      <c r="AR81" s="800"/>
      <c r="AS81" s="800"/>
      <c r="AT81" s="800"/>
      <c r="AU81" s="800"/>
      <c r="AV81" s="800"/>
      <c r="AW81" s="800"/>
      <c r="AX81" s="800"/>
      <c r="AY81" s="800"/>
      <c r="AZ81" s="800"/>
      <c r="BA81" s="800"/>
      <c r="BB81" s="800"/>
      <c r="BC81" s="800"/>
      <c r="BD81" s="800"/>
      <c r="BE81" s="800"/>
      <c r="BF81" s="800"/>
      <c r="BG81" s="800"/>
      <c r="BH81" s="800"/>
      <c r="BI81" s="800"/>
      <c r="BJ81" s="800"/>
      <c r="BK81" s="796"/>
      <c r="BL81" s="796"/>
      <c r="BM81" s="802"/>
      <c r="BN81" s="796"/>
      <c r="BO81" s="803"/>
      <c r="BP81" s="800"/>
      <c r="BQ81" s="804">
        <v>41.3</v>
      </c>
      <c r="BR81" s="805"/>
      <c r="BS81" s="805"/>
      <c r="BU81" s="791"/>
      <c r="BV81" s="798" t="s">
        <v>870</v>
      </c>
      <c r="BW81" s="799"/>
      <c r="BX81" s="794"/>
      <c r="BY81" s="795"/>
      <c r="BZ81" s="796"/>
      <c r="CA81" s="796"/>
      <c r="CB81" s="800"/>
      <c r="CC81" s="800"/>
      <c r="CD81" s="800"/>
      <c r="CE81" s="800"/>
      <c r="CF81" s="800"/>
      <c r="CG81" s="800"/>
      <c r="CH81" s="800"/>
      <c r="CI81" s="800"/>
      <c r="CJ81" s="800"/>
      <c r="CK81" s="800"/>
      <c r="CL81" s="800"/>
      <c r="CM81" s="800"/>
      <c r="CN81" s="800"/>
      <c r="CO81" s="800"/>
      <c r="CP81" s="800"/>
      <c r="CQ81" s="800"/>
      <c r="CR81" s="800"/>
      <c r="CS81" s="800"/>
      <c r="CT81" s="800"/>
      <c r="CU81" s="796"/>
      <c r="CV81" s="796"/>
      <c r="CW81" s="802"/>
      <c r="CX81" s="796"/>
      <c r="CY81" s="803"/>
      <c r="CZ81" s="800"/>
      <c r="DA81" s="804">
        <v>29.1</v>
      </c>
      <c r="DB81" s="805"/>
      <c r="DC81" s="805"/>
      <c r="DE81" s="791"/>
      <c r="DF81" s="798" t="s">
        <v>870</v>
      </c>
      <c r="DG81" s="799"/>
      <c r="DH81" s="794"/>
      <c r="DI81" s="795"/>
      <c r="DJ81" s="796"/>
      <c r="DK81" s="796"/>
      <c r="DL81" s="800"/>
      <c r="DM81" s="800"/>
      <c r="DN81" s="800"/>
      <c r="DO81" s="800"/>
      <c r="DP81" s="800"/>
      <c r="DQ81" s="800"/>
      <c r="DR81" s="800"/>
      <c r="DS81" s="800"/>
      <c r="DT81" s="800"/>
      <c r="DU81" s="800"/>
      <c r="DV81" s="800"/>
      <c r="DW81" s="800"/>
      <c r="DX81" s="800"/>
      <c r="DY81" s="800"/>
      <c r="DZ81" s="800"/>
      <c r="EA81" s="800"/>
      <c r="EB81" s="800"/>
      <c r="EC81" s="800"/>
      <c r="ED81" s="800"/>
      <c r="EE81" s="796"/>
      <c r="EF81" s="796"/>
      <c r="EG81" s="802"/>
      <c r="EH81" s="796"/>
      <c r="EI81" s="803"/>
      <c r="EJ81" s="800"/>
      <c r="EK81" s="804">
        <v>8.8000000000000007</v>
      </c>
      <c r="EL81" s="805"/>
      <c r="EM81" s="805"/>
      <c r="EO81" s="791"/>
      <c r="EP81" s="798" t="s">
        <v>870</v>
      </c>
      <c r="EQ81" s="799"/>
      <c r="ER81" s="794"/>
      <c r="ES81" s="795"/>
      <c r="ET81" s="796"/>
      <c r="EU81" s="796"/>
      <c r="EV81" s="800"/>
      <c r="EW81" s="800"/>
      <c r="EX81" s="800"/>
      <c r="EY81" s="800"/>
      <c r="EZ81" s="800"/>
      <c r="FA81" s="800"/>
      <c r="FB81" s="800"/>
      <c r="FC81" s="800"/>
      <c r="FD81" s="800"/>
      <c r="FE81" s="800"/>
      <c r="FF81" s="800"/>
      <c r="FG81" s="800"/>
      <c r="FH81" s="800"/>
      <c r="FI81" s="800"/>
      <c r="FJ81" s="800"/>
      <c r="FK81" s="800"/>
      <c r="FL81" s="800"/>
      <c r="FM81" s="800"/>
      <c r="FN81" s="800"/>
      <c r="FO81" s="796"/>
      <c r="FP81" s="796"/>
      <c r="FQ81" s="802"/>
      <c r="FR81" s="796"/>
      <c r="FS81" s="803"/>
      <c r="FT81" s="800"/>
      <c r="FU81" s="804">
        <v>4</v>
      </c>
      <c r="FV81" s="805"/>
      <c r="FW81" s="805"/>
      <c r="FY81" s="791"/>
      <c r="FZ81" s="798" t="s">
        <v>870</v>
      </c>
      <c r="GA81" s="799"/>
      <c r="GB81" s="794"/>
      <c r="GC81" s="795"/>
      <c r="GD81" s="796"/>
      <c r="GE81" s="796"/>
      <c r="GF81" s="800"/>
      <c r="GG81" s="796"/>
      <c r="GH81" s="800"/>
      <c r="GI81" s="796"/>
      <c r="GJ81" s="800"/>
      <c r="GK81" s="796"/>
      <c r="GL81" s="800"/>
      <c r="GM81" s="796"/>
      <c r="GN81" s="800"/>
      <c r="GO81" s="796"/>
      <c r="GP81" s="800"/>
      <c r="GQ81" s="796"/>
      <c r="GR81" s="800"/>
      <c r="GS81" s="796"/>
      <c r="GT81" s="800"/>
      <c r="GU81" s="796"/>
      <c r="GV81" s="800"/>
      <c r="GW81" s="796"/>
      <c r="GX81" s="800"/>
      <c r="GY81" s="796"/>
      <c r="GZ81" s="796"/>
      <c r="HA81" s="802"/>
      <c r="HB81" s="796"/>
      <c r="HC81" s="803"/>
      <c r="HD81" s="800"/>
      <c r="HE81" s="806">
        <f t="shared" ref="HE81:HE85" si="517">AG81+BQ81+DA81+EK81+FU81</f>
        <v>150.19999999999999</v>
      </c>
      <c r="HF81" s="805"/>
      <c r="HG81" s="805"/>
    </row>
    <row r="82" spans="1:225" ht="36" hidden="1" x14ac:dyDescent="0.25">
      <c r="A82" s="791"/>
      <c r="B82" s="798" t="s">
        <v>871</v>
      </c>
      <c r="C82" s="799"/>
      <c r="D82" s="794"/>
      <c r="E82" s="795"/>
      <c r="F82" s="796"/>
      <c r="G82" s="800"/>
      <c r="H82" s="800"/>
      <c r="I82" s="801"/>
      <c r="J82" s="800"/>
      <c r="K82" s="801"/>
      <c r="L82" s="800"/>
      <c r="M82" s="801"/>
      <c r="N82" s="800"/>
      <c r="O82" s="801"/>
      <c r="P82" s="800"/>
      <c r="Q82" s="801"/>
      <c r="R82" s="800"/>
      <c r="S82" s="801"/>
      <c r="T82" s="800"/>
      <c r="U82" s="801"/>
      <c r="V82" s="800"/>
      <c r="W82" s="801"/>
      <c r="X82" s="800"/>
      <c r="Y82" s="801"/>
      <c r="Z82" s="800"/>
      <c r="AA82" s="796"/>
      <c r="AB82" s="796"/>
      <c r="AC82" s="802"/>
      <c r="AD82" s="796"/>
      <c r="AE82" s="803"/>
      <c r="AF82" s="800"/>
      <c r="AG82" s="804">
        <f>16722/7*12</f>
        <v>28666.3</v>
      </c>
      <c r="AH82" s="805"/>
      <c r="AI82" s="805"/>
      <c r="AK82" s="791"/>
      <c r="AL82" s="798" t="s">
        <v>871</v>
      </c>
      <c r="AM82" s="799"/>
      <c r="AN82" s="794"/>
      <c r="AO82" s="795"/>
      <c r="AP82" s="796"/>
      <c r="AQ82" s="796"/>
      <c r="AR82" s="800"/>
      <c r="AS82" s="800"/>
      <c r="AT82" s="800"/>
      <c r="AU82" s="800"/>
      <c r="AV82" s="800"/>
      <c r="AW82" s="800"/>
      <c r="AX82" s="800"/>
      <c r="AY82" s="800"/>
      <c r="AZ82" s="800"/>
      <c r="BA82" s="800"/>
      <c r="BB82" s="800"/>
      <c r="BC82" s="800"/>
      <c r="BD82" s="800"/>
      <c r="BE82" s="800"/>
      <c r="BF82" s="800"/>
      <c r="BG82" s="800"/>
      <c r="BH82" s="800"/>
      <c r="BI82" s="800"/>
      <c r="BJ82" s="800"/>
      <c r="BK82" s="796"/>
      <c r="BL82" s="796"/>
      <c r="BM82" s="802"/>
      <c r="BN82" s="796"/>
      <c r="BO82" s="803"/>
      <c r="BP82" s="800"/>
      <c r="BQ82" s="804">
        <f>7995.3/7*12</f>
        <v>13706.2</v>
      </c>
      <c r="BR82" s="805"/>
      <c r="BS82" s="805"/>
      <c r="BU82" s="791"/>
      <c r="BV82" s="798" t="s">
        <v>871</v>
      </c>
      <c r="BW82" s="799"/>
      <c r="BX82" s="794"/>
      <c r="BY82" s="795"/>
      <c r="BZ82" s="796"/>
      <c r="CA82" s="796"/>
      <c r="CB82" s="800"/>
      <c r="CC82" s="800"/>
      <c r="CD82" s="800"/>
      <c r="CE82" s="800"/>
      <c r="CF82" s="800"/>
      <c r="CG82" s="800"/>
      <c r="CH82" s="800"/>
      <c r="CI82" s="800"/>
      <c r="CJ82" s="800"/>
      <c r="CK82" s="800"/>
      <c r="CL82" s="800"/>
      <c r="CM82" s="800"/>
      <c r="CN82" s="800"/>
      <c r="CO82" s="800"/>
      <c r="CP82" s="800"/>
      <c r="CQ82" s="800"/>
      <c r="CR82" s="800"/>
      <c r="CS82" s="800"/>
      <c r="CT82" s="800"/>
      <c r="CU82" s="796"/>
      <c r="CV82" s="796"/>
      <c r="CW82" s="802"/>
      <c r="CX82" s="796"/>
      <c r="CY82" s="803"/>
      <c r="CZ82" s="800"/>
      <c r="DA82" s="804">
        <f>6288.7/7*12</f>
        <v>10780.6</v>
      </c>
      <c r="DB82" s="805"/>
      <c r="DC82" s="805"/>
      <c r="DE82" s="791"/>
      <c r="DF82" s="798" t="s">
        <v>871</v>
      </c>
      <c r="DG82" s="799"/>
      <c r="DH82" s="794"/>
      <c r="DI82" s="795"/>
      <c r="DJ82" s="796"/>
      <c r="DK82" s="796"/>
      <c r="DL82" s="800"/>
      <c r="DM82" s="800"/>
      <c r="DN82" s="800"/>
      <c r="DO82" s="800"/>
      <c r="DP82" s="800"/>
      <c r="DQ82" s="800"/>
      <c r="DR82" s="800"/>
      <c r="DS82" s="800"/>
      <c r="DT82" s="800"/>
      <c r="DU82" s="800"/>
      <c r="DV82" s="800"/>
      <c r="DW82" s="800"/>
      <c r="DX82" s="800"/>
      <c r="DY82" s="800"/>
      <c r="DZ82" s="800"/>
      <c r="EA82" s="800"/>
      <c r="EB82" s="800"/>
      <c r="EC82" s="800"/>
      <c r="ED82" s="800"/>
      <c r="EE82" s="796"/>
      <c r="EF82" s="796"/>
      <c r="EG82" s="802"/>
      <c r="EH82" s="796"/>
      <c r="EI82" s="803"/>
      <c r="EJ82" s="800"/>
      <c r="EK82" s="804">
        <f>1754.7/7*12</f>
        <v>3008.1</v>
      </c>
      <c r="EL82" s="805"/>
      <c r="EM82" s="805"/>
      <c r="EO82" s="791"/>
      <c r="EP82" s="798" t="s">
        <v>871</v>
      </c>
      <c r="EQ82" s="799"/>
      <c r="ER82" s="794"/>
      <c r="ES82" s="795"/>
      <c r="ET82" s="796"/>
      <c r="EU82" s="796"/>
      <c r="EV82" s="800"/>
      <c r="EW82" s="800"/>
      <c r="EX82" s="800"/>
      <c r="EY82" s="800"/>
      <c r="EZ82" s="800"/>
      <c r="FA82" s="800"/>
      <c r="FB82" s="800"/>
      <c r="FC82" s="800"/>
      <c r="FD82" s="800"/>
      <c r="FE82" s="800"/>
      <c r="FF82" s="800"/>
      <c r="FG82" s="800"/>
      <c r="FH82" s="800"/>
      <c r="FI82" s="800"/>
      <c r="FJ82" s="800"/>
      <c r="FK82" s="800"/>
      <c r="FL82" s="800"/>
      <c r="FM82" s="800"/>
      <c r="FN82" s="800"/>
      <c r="FO82" s="796"/>
      <c r="FP82" s="796"/>
      <c r="FQ82" s="802"/>
      <c r="FR82" s="796"/>
      <c r="FS82" s="803"/>
      <c r="FT82" s="800"/>
      <c r="FU82" s="804">
        <f>819.2/7*12</f>
        <v>1404.3</v>
      </c>
      <c r="FV82" s="805"/>
      <c r="FW82" s="805"/>
      <c r="FY82" s="791"/>
      <c r="FZ82" s="798" t="s">
        <v>871</v>
      </c>
      <c r="GA82" s="799"/>
      <c r="GB82" s="794"/>
      <c r="GC82" s="795"/>
      <c r="GD82" s="796"/>
      <c r="GE82" s="796"/>
      <c r="GF82" s="800"/>
      <c r="GG82" s="796"/>
      <c r="GH82" s="800"/>
      <c r="GI82" s="796"/>
      <c r="GJ82" s="800"/>
      <c r="GK82" s="796"/>
      <c r="GL82" s="800"/>
      <c r="GM82" s="796"/>
      <c r="GN82" s="800"/>
      <c r="GO82" s="796"/>
      <c r="GP82" s="800"/>
      <c r="GQ82" s="796"/>
      <c r="GR82" s="800"/>
      <c r="GS82" s="796"/>
      <c r="GT82" s="800"/>
      <c r="GU82" s="796"/>
      <c r="GV82" s="800"/>
      <c r="GW82" s="796"/>
      <c r="GX82" s="800"/>
      <c r="GY82" s="796"/>
      <c r="GZ82" s="796"/>
      <c r="HA82" s="802"/>
      <c r="HB82" s="796"/>
      <c r="HC82" s="803"/>
      <c r="HD82" s="800"/>
      <c r="HE82" s="806">
        <f t="shared" si="517"/>
        <v>57565.5</v>
      </c>
      <c r="HF82" s="805"/>
      <c r="HG82" s="805"/>
    </row>
    <row r="83" spans="1:225" ht="36" hidden="1" x14ac:dyDescent="0.25">
      <c r="A83" s="791"/>
      <c r="B83" s="798" t="s">
        <v>872</v>
      </c>
      <c r="C83" s="799"/>
      <c r="D83" s="794"/>
      <c r="E83" s="795"/>
      <c r="F83" s="796"/>
      <c r="G83" s="800"/>
      <c r="H83" s="800"/>
      <c r="I83" s="801"/>
      <c r="J83" s="800"/>
      <c r="K83" s="801"/>
      <c r="L83" s="800"/>
      <c r="M83" s="801"/>
      <c r="N83" s="800"/>
      <c r="O83" s="801"/>
      <c r="P83" s="800"/>
      <c r="Q83" s="801"/>
      <c r="R83" s="800"/>
      <c r="S83" s="801"/>
      <c r="T83" s="800"/>
      <c r="U83" s="801"/>
      <c r="V83" s="800"/>
      <c r="W83" s="801"/>
      <c r="X83" s="800"/>
      <c r="Y83" s="801"/>
      <c r="Z83" s="800"/>
      <c r="AA83" s="796"/>
      <c r="AB83" s="796"/>
      <c r="AC83" s="802"/>
      <c r="AD83" s="796"/>
      <c r="AE83" s="803"/>
      <c r="AF83" s="800"/>
      <c r="AG83" s="804">
        <f>42.7*2</f>
        <v>85.4</v>
      </c>
      <c r="AH83" s="805"/>
      <c r="AI83" s="805"/>
      <c r="AK83" s="791"/>
      <c r="AL83" s="798" t="s">
        <v>872</v>
      </c>
      <c r="AM83" s="799"/>
      <c r="AN83" s="794"/>
      <c r="AO83" s="795"/>
      <c r="AP83" s="796"/>
      <c r="AQ83" s="796"/>
      <c r="AR83" s="800"/>
      <c r="AS83" s="800"/>
      <c r="AT83" s="800"/>
      <c r="AU83" s="800"/>
      <c r="AV83" s="800"/>
      <c r="AW83" s="800"/>
      <c r="AX83" s="800"/>
      <c r="AY83" s="800"/>
      <c r="AZ83" s="800"/>
      <c r="BA83" s="800"/>
      <c r="BB83" s="800"/>
      <c r="BC83" s="800"/>
      <c r="BD83" s="800"/>
      <c r="BE83" s="800"/>
      <c r="BF83" s="800"/>
      <c r="BG83" s="800"/>
      <c r="BH83" s="800"/>
      <c r="BI83" s="800"/>
      <c r="BJ83" s="800"/>
      <c r="BK83" s="796"/>
      <c r="BL83" s="796"/>
      <c r="BM83" s="802"/>
      <c r="BN83" s="796"/>
      <c r="BO83" s="803"/>
      <c r="BP83" s="800"/>
      <c r="BQ83" s="804">
        <f>368.9*2</f>
        <v>737.8</v>
      </c>
      <c r="BR83" s="805"/>
      <c r="BS83" s="805"/>
      <c r="BU83" s="791"/>
      <c r="BV83" s="798" t="s">
        <v>872</v>
      </c>
      <c r="BW83" s="799"/>
      <c r="BX83" s="794"/>
      <c r="BY83" s="795"/>
      <c r="BZ83" s="796"/>
      <c r="CA83" s="796"/>
      <c r="CB83" s="800"/>
      <c r="CC83" s="800"/>
      <c r="CD83" s="800"/>
      <c r="CE83" s="800"/>
      <c r="CF83" s="800"/>
      <c r="CG83" s="800"/>
      <c r="CH83" s="800"/>
      <c r="CI83" s="800"/>
      <c r="CJ83" s="800"/>
      <c r="CK83" s="800"/>
      <c r="CL83" s="800"/>
      <c r="CM83" s="800"/>
      <c r="CN83" s="800"/>
      <c r="CO83" s="800"/>
      <c r="CP83" s="800"/>
      <c r="CQ83" s="800"/>
      <c r="CR83" s="800"/>
      <c r="CS83" s="800"/>
      <c r="CT83" s="800"/>
      <c r="CU83" s="796"/>
      <c r="CV83" s="796"/>
      <c r="CW83" s="802"/>
      <c r="CX83" s="796"/>
      <c r="CY83" s="803"/>
      <c r="CZ83" s="800"/>
      <c r="DA83" s="804">
        <f>0*2</f>
        <v>0</v>
      </c>
      <c r="DB83" s="805"/>
      <c r="DC83" s="805"/>
      <c r="DE83" s="791"/>
      <c r="DF83" s="798" t="s">
        <v>872</v>
      </c>
      <c r="DG83" s="799"/>
      <c r="DH83" s="794"/>
      <c r="DI83" s="795"/>
      <c r="DJ83" s="796"/>
      <c r="DK83" s="796"/>
      <c r="DL83" s="800"/>
      <c r="DM83" s="800"/>
      <c r="DN83" s="800"/>
      <c r="DO83" s="800"/>
      <c r="DP83" s="800"/>
      <c r="DQ83" s="800"/>
      <c r="DR83" s="800"/>
      <c r="DS83" s="800"/>
      <c r="DT83" s="800"/>
      <c r="DU83" s="800"/>
      <c r="DV83" s="800"/>
      <c r="DW83" s="800"/>
      <c r="DX83" s="800"/>
      <c r="DY83" s="800"/>
      <c r="DZ83" s="800"/>
      <c r="EA83" s="800"/>
      <c r="EB83" s="800"/>
      <c r="EC83" s="800"/>
      <c r="ED83" s="800"/>
      <c r="EE83" s="796"/>
      <c r="EF83" s="796"/>
      <c r="EG83" s="802"/>
      <c r="EH83" s="796"/>
      <c r="EI83" s="803"/>
      <c r="EJ83" s="800"/>
      <c r="EK83" s="804">
        <f>0*2</f>
        <v>0</v>
      </c>
      <c r="EL83" s="805"/>
      <c r="EM83" s="805"/>
      <c r="EO83" s="791"/>
      <c r="EP83" s="798" t="s">
        <v>872</v>
      </c>
      <c r="EQ83" s="799"/>
      <c r="ER83" s="794"/>
      <c r="ES83" s="795"/>
      <c r="ET83" s="796"/>
      <c r="EU83" s="796"/>
      <c r="EV83" s="800"/>
      <c r="EW83" s="800"/>
      <c r="EX83" s="800"/>
      <c r="EY83" s="800"/>
      <c r="EZ83" s="800"/>
      <c r="FA83" s="800"/>
      <c r="FB83" s="800"/>
      <c r="FC83" s="800"/>
      <c r="FD83" s="800"/>
      <c r="FE83" s="800"/>
      <c r="FF83" s="800"/>
      <c r="FG83" s="800"/>
      <c r="FH83" s="800"/>
      <c r="FI83" s="800"/>
      <c r="FJ83" s="800"/>
      <c r="FK83" s="800"/>
      <c r="FL83" s="800"/>
      <c r="FM83" s="800"/>
      <c r="FN83" s="800"/>
      <c r="FO83" s="796"/>
      <c r="FP83" s="796"/>
      <c r="FQ83" s="802"/>
      <c r="FR83" s="796"/>
      <c r="FS83" s="803"/>
      <c r="FT83" s="800"/>
      <c r="FU83" s="804">
        <f>0*2</f>
        <v>0</v>
      </c>
      <c r="FV83" s="805"/>
      <c r="FW83" s="805"/>
      <c r="FY83" s="791"/>
      <c r="FZ83" s="798" t="s">
        <v>872</v>
      </c>
      <c r="GA83" s="799"/>
      <c r="GB83" s="794"/>
      <c r="GC83" s="795"/>
      <c r="GD83" s="796"/>
      <c r="GE83" s="796"/>
      <c r="GF83" s="800"/>
      <c r="GG83" s="796"/>
      <c r="GH83" s="800"/>
      <c r="GI83" s="796"/>
      <c r="GJ83" s="800"/>
      <c r="GK83" s="796"/>
      <c r="GL83" s="800"/>
      <c r="GM83" s="796"/>
      <c r="GN83" s="800"/>
      <c r="GO83" s="796"/>
      <c r="GP83" s="800"/>
      <c r="GQ83" s="796"/>
      <c r="GR83" s="800"/>
      <c r="GS83" s="796"/>
      <c r="GT83" s="800"/>
      <c r="GU83" s="796"/>
      <c r="GV83" s="800"/>
      <c r="GW83" s="796"/>
      <c r="GX83" s="800"/>
      <c r="GY83" s="796"/>
      <c r="GZ83" s="796"/>
      <c r="HA83" s="802"/>
      <c r="HB83" s="796"/>
      <c r="HC83" s="803"/>
      <c r="HD83" s="800"/>
      <c r="HE83" s="806">
        <f t="shared" si="517"/>
        <v>823.2</v>
      </c>
      <c r="HF83" s="805"/>
      <c r="HG83" s="805"/>
    </row>
    <row r="84" spans="1:225" ht="36" hidden="1" x14ac:dyDescent="0.25">
      <c r="A84" s="791"/>
      <c r="B84" s="807" t="s">
        <v>873</v>
      </c>
      <c r="C84" s="799"/>
      <c r="D84" s="794"/>
      <c r="E84" s="795"/>
      <c r="F84" s="796"/>
      <c r="G84" s="800"/>
      <c r="H84" s="800"/>
      <c r="I84" s="801"/>
      <c r="J84" s="800"/>
      <c r="K84" s="801"/>
      <c r="L84" s="800"/>
      <c r="M84" s="801"/>
      <c r="N84" s="800"/>
      <c r="O84" s="801"/>
      <c r="P84" s="800"/>
      <c r="Q84" s="801"/>
      <c r="R84" s="800"/>
      <c r="S84" s="801"/>
      <c r="T84" s="800"/>
      <c r="U84" s="801"/>
      <c r="V84" s="800"/>
      <c r="W84" s="801"/>
      <c r="X84" s="800"/>
      <c r="Y84" s="801"/>
      <c r="Z84" s="800"/>
      <c r="AA84" s="796"/>
      <c r="AB84" s="796"/>
      <c r="AC84" s="802"/>
      <c r="AD84" s="796"/>
      <c r="AE84" s="803"/>
      <c r="AF84" s="800"/>
      <c r="AG84" s="804">
        <v>12</v>
      </c>
      <c r="AH84" s="805"/>
      <c r="AI84" s="805"/>
      <c r="AK84" s="791"/>
      <c r="AL84" s="807" t="s">
        <v>873</v>
      </c>
      <c r="AM84" s="799"/>
      <c r="AN84" s="794"/>
      <c r="AO84" s="795"/>
      <c r="AP84" s="796"/>
      <c r="AQ84" s="796"/>
      <c r="AR84" s="800"/>
      <c r="AS84" s="800"/>
      <c r="AT84" s="800"/>
      <c r="AU84" s="800"/>
      <c r="AV84" s="800"/>
      <c r="AW84" s="800"/>
      <c r="AX84" s="800"/>
      <c r="AY84" s="800"/>
      <c r="AZ84" s="800"/>
      <c r="BA84" s="800"/>
      <c r="BB84" s="800"/>
      <c r="BC84" s="800"/>
      <c r="BD84" s="800"/>
      <c r="BE84" s="800"/>
      <c r="BF84" s="800"/>
      <c r="BG84" s="800"/>
      <c r="BH84" s="800"/>
      <c r="BI84" s="800"/>
      <c r="BJ84" s="800"/>
      <c r="BK84" s="796"/>
      <c r="BL84" s="796"/>
      <c r="BM84" s="802"/>
      <c r="BN84" s="796"/>
      <c r="BO84" s="803"/>
      <c r="BP84" s="800"/>
      <c r="BQ84" s="804">
        <v>7.1</v>
      </c>
      <c r="BR84" s="805"/>
      <c r="BS84" s="805"/>
      <c r="BU84" s="791"/>
      <c r="BV84" s="807" t="s">
        <v>873</v>
      </c>
      <c r="BW84" s="799"/>
      <c r="BX84" s="794"/>
      <c r="BY84" s="795"/>
      <c r="BZ84" s="796"/>
      <c r="CA84" s="796"/>
      <c r="CB84" s="800"/>
      <c r="CC84" s="800"/>
      <c r="CD84" s="800"/>
      <c r="CE84" s="800"/>
      <c r="CF84" s="800"/>
      <c r="CG84" s="800"/>
      <c r="CH84" s="800"/>
      <c r="CI84" s="800"/>
      <c r="CJ84" s="800"/>
      <c r="CK84" s="800"/>
      <c r="CL84" s="800"/>
      <c r="CM84" s="800"/>
      <c r="CN84" s="800"/>
      <c r="CO84" s="800"/>
      <c r="CP84" s="800"/>
      <c r="CQ84" s="800"/>
      <c r="CR84" s="800"/>
      <c r="CS84" s="800"/>
      <c r="CT84" s="800"/>
      <c r="CU84" s="796"/>
      <c r="CV84" s="796"/>
      <c r="CW84" s="802"/>
      <c r="CX84" s="796"/>
      <c r="CY84" s="803"/>
      <c r="CZ84" s="800"/>
      <c r="DA84" s="804">
        <v>10</v>
      </c>
      <c r="DB84" s="805"/>
      <c r="DC84" s="805"/>
      <c r="DE84" s="791"/>
      <c r="DF84" s="807" t="s">
        <v>873</v>
      </c>
      <c r="DG84" s="799"/>
      <c r="DH84" s="794"/>
      <c r="DI84" s="795"/>
      <c r="DJ84" s="796"/>
      <c r="DK84" s="796"/>
      <c r="DL84" s="800"/>
      <c r="DM84" s="800"/>
      <c r="DN84" s="800"/>
      <c r="DO84" s="800"/>
      <c r="DP84" s="800"/>
      <c r="DQ84" s="800"/>
      <c r="DR84" s="800"/>
      <c r="DS84" s="800"/>
      <c r="DT84" s="800"/>
      <c r="DU84" s="800"/>
      <c r="DV84" s="800"/>
      <c r="DW84" s="800"/>
      <c r="DX84" s="800"/>
      <c r="DY84" s="800"/>
      <c r="DZ84" s="800"/>
      <c r="EA84" s="800"/>
      <c r="EB84" s="800"/>
      <c r="EC84" s="800"/>
      <c r="ED84" s="800"/>
      <c r="EE84" s="796"/>
      <c r="EF84" s="796"/>
      <c r="EG84" s="802"/>
      <c r="EH84" s="796"/>
      <c r="EI84" s="803"/>
      <c r="EJ84" s="800"/>
      <c r="EK84" s="808">
        <v>2.95</v>
      </c>
      <c r="EL84" s="805"/>
      <c r="EM84" s="805"/>
      <c r="EO84" s="791"/>
      <c r="EP84" s="807" t="s">
        <v>873</v>
      </c>
      <c r="EQ84" s="799"/>
      <c r="ER84" s="794"/>
      <c r="ES84" s="795"/>
      <c r="ET84" s="796"/>
      <c r="EU84" s="796"/>
      <c r="EV84" s="800"/>
      <c r="EW84" s="800"/>
      <c r="EX84" s="800"/>
      <c r="EY84" s="800"/>
      <c r="EZ84" s="800"/>
      <c r="FA84" s="800"/>
      <c r="FB84" s="800"/>
      <c r="FC84" s="800"/>
      <c r="FD84" s="800"/>
      <c r="FE84" s="800"/>
      <c r="FF84" s="800"/>
      <c r="FG84" s="800"/>
      <c r="FH84" s="800"/>
      <c r="FI84" s="800"/>
      <c r="FJ84" s="800"/>
      <c r="FK84" s="800"/>
      <c r="FL84" s="800"/>
      <c r="FM84" s="800"/>
      <c r="FN84" s="800"/>
      <c r="FO84" s="796"/>
      <c r="FP84" s="796"/>
      <c r="FQ84" s="802"/>
      <c r="FR84" s="796"/>
      <c r="FS84" s="803"/>
      <c r="FT84" s="800"/>
      <c r="FU84" s="804">
        <v>6</v>
      </c>
      <c r="FV84" s="805"/>
      <c r="FW84" s="805"/>
      <c r="FY84" s="791"/>
      <c r="FZ84" s="807" t="s">
        <v>873</v>
      </c>
      <c r="GA84" s="799"/>
      <c r="GB84" s="794"/>
      <c r="GC84" s="795"/>
      <c r="GD84" s="796"/>
      <c r="GE84" s="796"/>
      <c r="GF84" s="800"/>
      <c r="GG84" s="796"/>
      <c r="GH84" s="800"/>
      <c r="GI84" s="796"/>
      <c r="GJ84" s="800"/>
      <c r="GK84" s="796"/>
      <c r="GL84" s="800"/>
      <c r="GM84" s="796"/>
      <c r="GN84" s="800"/>
      <c r="GO84" s="796"/>
      <c r="GP84" s="800"/>
      <c r="GQ84" s="796"/>
      <c r="GR84" s="800"/>
      <c r="GS84" s="796"/>
      <c r="GT84" s="800"/>
      <c r="GU84" s="796"/>
      <c r="GV84" s="800"/>
      <c r="GW84" s="796"/>
      <c r="GX84" s="800"/>
      <c r="GY84" s="796"/>
      <c r="GZ84" s="796"/>
      <c r="HA84" s="802"/>
      <c r="HB84" s="796"/>
      <c r="HC84" s="803"/>
      <c r="HD84" s="800"/>
      <c r="HE84" s="809">
        <f t="shared" si="517"/>
        <v>38.049999999999997</v>
      </c>
      <c r="HF84" s="805"/>
      <c r="HG84" s="805"/>
    </row>
    <row r="85" spans="1:225" ht="35.25" hidden="1" customHeight="1" x14ac:dyDescent="0.25">
      <c r="A85" s="791"/>
      <c r="B85" s="807" t="s">
        <v>874</v>
      </c>
      <c r="C85" s="799"/>
      <c r="D85" s="794"/>
      <c r="E85" s="795"/>
      <c r="F85" s="796"/>
      <c r="G85" s="800"/>
      <c r="H85" s="800"/>
      <c r="I85" s="801"/>
      <c r="J85" s="800"/>
      <c r="K85" s="801"/>
      <c r="L85" s="800"/>
      <c r="M85" s="801"/>
      <c r="N85" s="800"/>
      <c r="O85" s="801"/>
      <c r="P85" s="800"/>
      <c r="Q85" s="801"/>
      <c r="R85" s="800"/>
      <c r="S85" s="801"/>
      <c r="T85" s="800"/>
      <c r="U85" s="801"/>
      <c r="V85" s="800"/>
      <c r="W85" s="801"/>
      <c r="X85" s="800"/>
      <c r="Y85" s="801"/>
      <c r="Z85" s="800"/>
      <c r="AA85" s="796"/>
      <c r="AB85" s="796"/>
      <c r="AC85" s="802"/>
      <c r="AD85" s="796"/>
      <c r="AE85" s="803"/>
      <c r="AF85" s="800"/>
      <c r="AG85" s="804">
        <f>928.4/7*12</f>
        <v>1591.5</v>
      </c>
      <c r="AH85" s="805"/>
      <c r="AI85" s="805"/>
      <c r="AK85" s="791"/>
      <c r="AL85" s="807" t="s">
        <v>874</v>
      </c>
      <c r="AM85" s="799"/>
      <c r="AN85" s="794"/>
      <c r="AO85" s="795"/>
      <c r="AP85" s="796"/>
      <c r="AQ85" s="796"/>
      <c r="AR85" s="800"/>
      <c r="AS85" s="800"/>
      <c r="AT85" s="800"/>
      <c r="AU85" s="800"/>
      <c r="AV85" s="800"/>
      <c r="AW85" s="800"/>
      <c r="AX85" s="800"/>
      <c r="AY85" s="800"/>
      <c r="AZ85" s="800"/>
      <c r="BA85" s="800"/>
      <c r="BB85" s="800"/>
      <c r="BC85" s="800"/>
      <c r="BD85" s="800"/>
      <c r="BE85" s="800"/>
      <c r="BF85" s="800"/>
      <c r="BG85" s="800"/>
      <c r="BH85" s="800"/>
      <c r="BI85" s="800"/>
      <c r="BJ85" s="800"/>
      <c r="BK85" s="796"/>
      <c r="BL85" s="796"/>
      <c r="BM85" s="802"/>
      <c r="BN85" s="796"/>
      <c r="BO85" s="803"/>
      <c r="BP85" s="800"/>
      <c r="BQ85" s="804">
        <f>811/7*12</f>
        <v>1390.3</v>
      </c>
      <c r="BR85" s="805"/>
      <c r="BS85" s="805"/>
      <c r="BU85" s="791"/>
      <c r="BV85" s="807" t="s">
        <v>874</v>
      </c>
      <c r="BW85" s="799"/>
      <c r="BX85" s="794"/>
      <c r="BY85" s="795"/>
      <c r="BZ85" s="796"/>
      <c r="CA85" s="796"/>
      <c r="CB85" s="800"/>
      <c r="CC85" s="800"/>
      <c r="CD85" s="800"/>
      <c r="CE85" s="800"/>
      <c r="CF85" s="800"/>
      <c r="CG85" s="800"/>
      <c r="CH85" s="800"/>
      <c r="CI85" s="800"/>
      <c r="CJ85" s="800"/>
      <c r="CK85" s="800"/>
      <c r="CL85" s="800"/>
      <c r="CM85" s="800"/>
      <c r="CN85" s="800"/>
      <c r="CO85" s="800"/>
      <c r="CP85" s="800"/>
      <c r="CQ85" s="800"/>
      <c r="CR85" s="800"/>
      <c r="CS85" s="800"/>
      <c r="CT85" s="800"/>
      <c r="CU85" s="796"/>
      <c r="CV85" s="796"/>
      <c r="CW85" s="802"/>
      <c r="CX85" s="796"/>
      <c r="CY85" s="803"/>
      <c r="CZ85" s="800"/>
      <c r="DA85" s="804">
        <f>695.9/7*12</f>
        <v>1193</v>
      </c>
      <c r="DB85" s="805"/>
      <c r="DC85" s="805"/>
      <c r="DE85" s="791"/>
      <c r="DF85" s="807" t="s">
        <v>874</v>
      </c>
      <c r="DG85" s="799"/>
      <c r="DH85" s="794"/>
      <c r="DI85" s="795"/>
      <c r="DJ85" s="796"/>
      <c r="DK85" s="796"/>
      <c r="DL85" s="800"/>
      <c r="DM85" s="800"/>
      <c r="DN85" s="800"/>
      <c r="DO85" s="800"/>
      <c r="DP85" s="800"/>
      <c r="DQ85" s="800"/>
      <c r="DR85" s="800"/>
      <c r="DS85" s="800"/>
      <c r="DT85" s="800"/>
      <c r="DU85" s="800"/>
      <c r="DV85" s="800"/>
      <c r="DW85" s="800"/>
      <c r="DX85" s="800"/>
      <c r="DY85" s="800"/>
      <c r="DZ85" s="800"/>
      <c r="EA85" s="800"/>
      <c r="EB85" s="800"/>
      <c r="EC85" s="800"/>
      <c r="ED85" s="800"/>
      <c r="EE85" s="796"/>
      <c r="EF85" s="796"/>
      <c r="EG85" s="802"/>
      <c r="EH85" s="796"/>
      <c r="EI85" s="803"/>
      <c r="EJ85" s="800"/>
      <c r="EK85" s="804">
        <f>335.3/7*12</f>
        <v>574.79999999999995</v>
      </c>
      <c r="EL85" s="805"/>
      <c r="EM85" s="805"/>
      <c r="EO85" s="791"/>
      <c r="EP85" s="807" t="s">
        <v>874</v>
      </c>
      <c r="EQ85" s="799"/>
      <c r="ER85" s="794"/>
      <c r="ES85" s="795"/>
      <c r="ET85" s="796"/>
      <c r="EU85" s="796"/>
      <c r="EV85" s="800"/>
      <c r="EW85" s="800"/>
      <c r="EX85" s="800"/>
      <c r="EY85" s="800"/>
      <c r="EZ85" s="800"/>
      <c r="FA85" s="800"/>
      <c r="FB85" s="800"/>
      <c r="FC85" s="800"/>
      <c r="FD85" s="800"/>
      <c r="FE85" s="800"/>
      <c r="FF85" s="800"/>
      <c r="FG85" s="800"/>
      <c r="FH85" s="800"/>
      <c r="FI85" s="800"/>
      <c r="FJ85" s="800"/>
      <c r="FK85" s="800"/>
      <c r="FL85" s="800"/>
      <c r="FM85" s="800"/>
      <c r="FN85" s="800"/>
      <c r="FO85" s="796"/>
      <c r="FP85" s="796"/>
      <c r="FQ85" s="802"/>
      <c r="FR85" s="796"/>
      <c r="FS85" s="803"/>
      <c r="FT85" s="800"/>
      <c r="FU85" s="804">
        <f>526.2/7*12</f>
        <v>902.1</v>
      </c>
      <c r="FV85" s="805"/>
      <c r="FW85" s="805"/>
      <c r="FY85" s="791"/>
      <c r="FZ85" s="807" t="s">
        <v>874</v>
      </c>
      <c r="GA85" s="799"/>
      <c r="GB85" s="794"/>
      <c r="GC85" s="795"/>
      <c r="GD85" s="796"/>
      <c r="GE85" s="796"/>
      <c r="GF85" s="800"/>
      <c r="GG85" s="796"/>
      <c r="GH85" s="800"/>
      <c r="GI85" s="796"/>
      <c r="GJ85" s="800"/>
      <c r="GK85" s="796"/>
      <c r="GL85" s="800"/>
      <c r="GM85" s="796"/>
      <c r="GN85" s="800"/>
      <c r="GO85" s="796"/>
      <c r="GP85" s="800"/>
      <c r="GQ85" s="796"/>
      <c r="GR85" s="800"/>
      <c r="GS85" s="796"/>
      <c r="GT85" s="800"/>
      <c r="GU85" s="796"/>
      <c r="GV85" s="800"/>
      <c r="GW85" s="796"/>
      <c r="GX85" s="800"/>
      <c r="GY85" s="796"/>
      <c r="GZ85" s="796"/>
      <c r="HA85" s="802"/>
      <c r="HB85" s="796"/>
      <c r="HC85" s="803"/>
      <c r="HD85" s="800"/>
      <c r="HE85" s="806">
        <f t="shared" si="517"/>
        <v>5651.7</v>
      </c>
      <c r="HF85" s="805"/>
      <c r="HG85" s="805"/>
    </row>
    <row r="86" spans="1:225" ht="24" hidden="1" x14ac:dyDescent="0.25">
      <c r="A86" s="791"/>
      <c r="B86" s="792" t="s">
        <v>875</v>
      </c>
      <c r="C86" s="799"/>
      <c r="D86" s="794"/>
      <c r="E86" s="795"/>
      <c r="F86" s="796"/>
      <c r="G86" s="800"/>
      <c r="H86" s="800"/>
      <c r="I86" s="801"/>
      <c r="J86" s="800"/>
      <c r="K86" s="801"/>
      <c r="L86" s="800"/>
      <c r="M86" s="801"/>
      <c r="N86" s="800"/>
      <c r="O86" s="801"/>
      <c r="P86" s="800"/>
      <c r="Q86" s="801"/>
      <c r="R86" s="800"/>
      <c r="S86" s="801"/>
      <c r="T86" s="800"/>
      <c r="U86" s="801"/>
      <c r="V86" s="800"/>
      <c r="W86" s="801"/>
      <c r="X86" s="800"/>
      <c r="Y86" s="801"/>
      <c r="Z86" s="800"/>
      <c r="AA86" s="796"/>
      <c r="AB86" s="796"/>
      <c r="AC86" s="802"/>
      <c r="AD86" s="796"/>
      <c r="AE86" s="803"/>
      <c r="AF86" s="800"/>
      <c r="AG86" s="810">
        <v>34378.699999999997</v>
      </c>
      <c r="AH86" s="805"/>
      <c r="AI86" s="805"/>
      <c r="AK86" s="791"/>
      <c r="AL86" s="792" t="s">
        <v>875</v>
      </c>
      <c r="AM86" s="799"/>
      <c r="AN86" s="794"/>
      <c r="AO86" s="795"/>
      <c r="AP86" s="796"/>
      <c r="AQ86" s="800"/>
      <c r="AR86" s="800"/>
      <c r="AS86" s="801"/>
      <c r="AT86" s="800"/>
      <c r="AU86" s="801"/>
      <c r="AV86" s="800"/>
      <c r="AW86" s="801"/>
      <c r="AX86" s="800"/>
      <c r="AY86" s="801"/>
      <c r="AZ86" s="800"/>
      <c r="BA86" s="801"/>
      <c r="BB86" s="800"/>
      <c r="BC86" s="801"/>
      <c r="BD86" s="800"/>
      <c r="BE86" s="801"/>
      <c r="BF86" s="800"/>
      <c r="BG86" s="801"/>
      <c r="BH86" s="800"/>
      <c r="BI86" s="801"/>
      <c r="BJ86" s="800"/>
      <c r="BK86" s="796"/>
      <c r="BL86" s="796"/>
      <c r="BM86" s="802"/>
      <c r="BN86" s="796"/>
      <c r="BO86" s="803"/>
      <c r="BP86" s="800"/>
      <c r="BQ86" s="810">
        <v>34378.699999999997</v>
      </c>
      <c r="BR86" s="805"/>
      <c r="BS86" s="805"/>
      <c r="BU86" s="791"/>
      <c r="BV86" s="792" t="s">
        <v>875</v>
      </c>
      <c r="BW86" s="799"/>
      <c r="BX86" s="794"/>
      <c r="BY86" s="795"/>
      <c r="BZ86" s="796"/>
      <c r="CA86" s="800"/>
      <c r="CB86" s="800"/>
      <c r="CC86" s="801"/>
      <c r="CD86" s="800"/>
      <c r="CE86" s="801"/>
      <c r="CF86" s="800"/>
      <c r="CG86" s="801"/>
      <c r="CH86" s="800"/>
      <c r="CI86" s="801"/>
      <c r="CJ86" s="800"/>
      <c r="CK86" s="801"/>
      <c r="CL86" s="800"/>
      <c r="CM86" s="801"/>
      <c r="CN86" s="800"/>
      <c r="CO86" s="801"/>
      <c r="CP86" s="800"/>
      <c r="CQ86" s="801"/>
      <c r="CR86" s="800"/>
      <c r="CS86" s="801"/>
      <c r="CT86" s="800"/>
      <c r="CU86" s="796"/>
      <c r="CV86" s="796"/>
      <c r="CW86" s="802"/>
      <c r="CX86" s="796"/>
      <c r="CY86" s="803"/>
      <c r="CZ86" s="800"/>
      <c r="DA86" s="810">
        <v>34378.699999999997</v>
      </c>
      <c r="DB86" s="805"/>
      <c r="DC86" s="805"/>
      <c r="DE86" s="791"/>
      <c r="DF86" s="792" t="s">
        <v>875</v>
      </c>
      <c r="DG86" s="799"/>
      <c r="DH86" s="794"/>
      <c r="DI86" s="795"/>
      <c r="DJ86" s="796"/>
      <c r="DK86" s="800"/>
      <c r="DL86" s="800"/>
      <c r="DM86" s="801"/>
      <c r="DN86" s="800"/>
      <c r="DO86" s="801"/>
      <c r="DP86" s="800"/>
      <c r="DQ86" s="801"/>
      <c r="DR86" s="800"/>
      <c r="DS86" s="801"/>
      <c r="DT86" s="800"/>
      <c r="DU86" s="801"/>
      <c r="DV86" s="800"/>
      <c r="DW86" s="801"/>
      <c r="DX86" s="800"/>
      <c r="DY86" s="801"/>
      <c r="DZ86" s="800"/>
      <c r="EA86" s="801"/>
      <c r="EB86" s="800"/>
      <c r="EC86" s="801"/>
      <c r="ED86" s="800"/>
      <c r="EE86" s="796"/>
      <c r="EF86" s="796"/>
      <c r="EG86" s="802"/>
      <c r="EH86" s="796"/>
      <c r="EI86" s="803"/>
      <c r="EJ86" s="800"/>
      <c r="EK86" s="810">
        <v>34378.699999999997</v>
      </c>
      <c r="EL86" s="805"/>
      <c r="EM86" s="805"/>
      <c r="EO86" s="791"/>
      <c r="EP86" s="792" t="s">
        <v>875</v>
      </c>
      <c r="EQ86" s="799"/>
      <c r="ER86" s="794"/>
      <c r="ES86" s="795"/>
      <c r="ET86" s="796"/>
      <c r="EU86" s="800"/>
      <c r="EV86" s="800"/>
      <c r="EW86" s="801"/>
      <c r="EX86" s="800"/>
      <c r="EY86" s="801"/>
      <c r="EZ86" s="800"/>
      <c r="FA86" s="801"/>
      <c r="FB86" s="800"/>
      <c r="FC86" s="801"/>
      <c r="FD86" s="800"/>
      <c r="FE86" s="801"/>
      <c r="FF86" s="800"/>
      <c r="FG86" s="801"/>
      <c r="FH86" s="800"/>
      <c r="FI86" s="801"/>
      <c r="FJ86" s="800"/>
      <c r="FK86" s="801"/>
      <c r="FL86" s="800"/>
      <c r="FM86" s="801"/>
      <c r="FN86" s="800"/>
      <c r="FO86" s="796"/>
      <c r="FP86" s="796"/>
      <c r="FQ86" s="802"/>
      <c r="FR86" s="796"/>
      <c r="FS86" s="803"/>
      <c r="FT86" s="800"/>
      <c r="FU86" s="810">
        <v>34378.699999999997</v>
      </c>
      <c r="FV86" s="805"/>
      <c r="FW86" s="805"/>
      <c r="FY86" s="791"/>
      <c r="FZ86" s="792" t="s">
        <v>875</v>
      </c>
      <c r="GA86" s="799"/>
      <c r="GB86" s="794"/>
      <c r="GC86" s="795"/>
      <c r="GD86" s="796"/>
      <c r="GE86" s="800"/>
      <c r="GF86" s="800"/>
      <c r="GG86" s="801"/>
      <c r="GH86" s="800"/>
      <c r="GI86" s="801"/>
      <c r="GJ86" s="800"/>
      <c r="GK86" s="801"/>
      <c r="GL86" s="800"/>
      <c r="GM86" s="801"/>
      <c r="GN86" s="800"/>
      <c r="GO86" s="801"/>
      <c r="GP86" s="800"/>
      <c r="GQ86" s="801"/>
      <c r="GR86" s="800"/>
      <c r="GS86" s="801"/>
      <c r="GT86" s="800"/>
      <c r="GU86" s="801"/>
      <c r="GV86" s="800"/>
      <c r="GW86" s="801"/>
      <c r="GX86" s="800"/>
      <c r="GY86" s="796"/>
      <c r="GZ86" s="796"/>
      <c r="HA86" s="802"/>
      <c r="HB86" s="796"/>
      <c r="HC86" s="803"/>
      <c r="HD86" s="800"/>
      <c r="HE86" s="810">
        <v>34378.699999999997</v>
      </c>
      <c r="HF86" s="805"/>
      <c r="HG86" s="805"/>
    </row>
    <row r="87" spans="1:225" ht="24" hidden="1" x14ac:dyDescent="0.25">
      <c r="A87" s="791"/>
      <c r="B87" s="792" t="s">
        <v>876</v>
      </c>
      <c r="C87" s="799"/>
      <c r="D87" s="794"/>
      <c r="E87" s="795"/>
      <c r="F87" s="796"/>
      <c r="G87" s="800"/>
      <c r="H87" s="800"/>
      <c r="I87" s="801"/>
      <c r="J87" s="800"/>
      <c r="K87" s="801"/>
      <c r="L87" s="800"/>
      <c r="M87" s="801"/>
      <c r="N87" s="800"/>
      <c r="O87" s="801"/>
      <c r="P87" s="800"/>
      <c r="Q87" s="801"/>
      <c r="R87" s="800"/>
      <c r="S87" s="801"/>
      <c r="T87" s="800"/>
      <c r="U87" s="801"/>
      <c r="V87" s="800"/>
      <c r="W87" s="801"/>
      <c r="X87" s="800"/>
      <c r="Y87" s="801"/>
      <c r="Z87" s="800"/>
      <c r="AA87" s="796"/>
      <c r="AB87" s="796"/>
      <c r="AC87" s="802"/>
      <c r="AD87" s="796"/>
      <c r="AE87" s="803"/>
      <c r="AF87" s="800"/>
      <c r="AG87" s="805">
        <f>(AG80-AG85+AG83)/AG81/12*1000</f>
        <v>23031</v>
      </c>
      <c r="AH87" s="805"/>
      <c r="AI87" s="805"/>
      <c r="AK87" s="791"/>
      <c r="AL87" s="792" t="s">
        <v>876</v>
      </c>
      <c r="AM87" s="799"/>
      <c r="AN87" s="794"/>
      <c r="AO87" s="795"/>
      <c r="AP87" s="796"/>
      <c r="AQ87" s="796"/>
      <c r="AR87" s="800"/>
      <c r="AS87" s="800"/>
      <c r="AT87" s="800"/>
      <c r="AU87" s="800"/>
      <c r="AV87" s="800"/>
      <c r="AW87" s="800"/>
      <c r="AX87" s="800"/>
      <c r="AY87" s="800"/>
      <c r="AZ87" s="800"/>
      <c r="BA87" s="800"/>
      <c r="BB87" s="800"/>
      <c r="BC87" s="800"/>
      <c r="BD87" s="800"/>
      <c r="BE87" s="800"/>
      <c r="BF87" s="800"/>
      <c r="BG87" s="800"/>
      <c r="BH87" s="800"/>
      <c r="BI87" s="800"/>
      <c r="BJ87" s="800"/>
      <c r="BK87" s="796"/>
      <c r="BL87" s="796"/>
      <c r="BM87" s="802"/>
      <c r="BN87" s="796"/>
      <c r="BO87" s="803"/>
      <c r="BP87" s="800"/>
      <c r="BQ87" s="805">
        <f>(BQ80-BQ85+BQ83)/BQ81/12*1000</f>
        <v>28447.5</v>
      </c>
      <c r="BR87" s="805"/>
      <c r="BS87" s="805"/>
      <c r="BU87" s="791"/>
      <c r="BV87" s="792" t="s">
        <v>876</v>
      </c>
      <c r="BW87" s="799"/>
      <c r="BX87" s="794"/>
      <c r="BY87" s="795"/>
      <c r="BZ87" s="796"/>
      <c r="CA87" s="796"/>
      <c r="CB87" s="800"/>
      <c r="CC87" s="800"/>
      <c r="CD87" s="800"/>
      <c r="CE87" s="800"/>
      <c r="CF87" s="800"/>
      <c r="CG87" s="800"/>
      <c r="CH87" s="800"/>
      <c r="CI87" s="800"/>
      <c r="CJ87" s="800"/>
      <c r="CK87" s="800"/>
      <c r="CL87" s="800"/>
      <c r="CM87" s="800"/>
      <c r="CN87" s="800"/>
      <c r="CO87" s="800"/>
      <c r="CP87" s="800"/>
      <c r="CQ87" s="800"/>
      <c r="CR87" s="800"/>
      <c r="CS87" s="800"/>
      <c r="CT87" s="800"/>
      <c r="CU87" s="796"/>
      <c r="CV87" s="796"/>
      <c r="CW87" s="802"/>
      <c r="CX87" s="796"/>
      <c r="CY87" s="803"/>
      <c r="CZ87" s="800"/>
      <c r="DA87" s="805">
        <f>(DA80-DA85+DA83)/DA81/12*1000</f>
        <v>27222.2</v>
      </c>
      <c r="DB87" s="805"/>
      <c r="DC87" s="805"/>
      <c r="DE87" s="791"/>
      <c r="DF87" s="792" t="s">
        <v>876</v>
      </c>
      <c r="DG87" s="799"/>
      <c r="DH87" s="794"/>
      <c r="DI87" s="795"/>
      <c r="DJ87" s="796"/>
      <c r="DK87" s="796"/>
      <c r="DL87" s="800"/>
      <c r="DM87" s="800"/>
      <c r="DN87" s="800"/>
      <c r="DO87" s="800"/>
      <c r="DP87" s="800"/>
      <c r="DQ87" s="800"/>
      <c r="DR87" s="800"/>
      <c r="DS87" s="800"/>
      <c r="DT87" s="800"/>
      <c r="DU87" s="800"/>
      <c r="DV87" s="800"/>
      <c r="DW87" s="800"/>
      <c r="DX87" s="800"/>
      <c r="DY87" s="800"/>
      <c r="DZ87" s="800"/>
      <c r="EA87" s="800"/>
      <c r="EB87" s="800"/>
      <c r="EC87" s="800"/>
      <c r="ED87" s="800"/>
      <c r="EE87" s="796"/>
      <c r="EF87" s="796"/>
      <c r="EG87" s="802"/>
      <c r="EH87" s="796"/>
      <c r="EI87" s="803"/>
      <c r="EJ87" s="800"/>
      <c r="EK87" s="805">
        <f>(EK80-EK85+EK83)/EK81/12*1000</f>
        <v>29540.7</v>
      </c>
      <c r="EL87" s="805"/>
      <c r="EM87" s="805"/>
      <c r="EO87" s="791"/>
      <c r="EP87" s="792" t="s">
        <v>876</v>
      </c>
      <c r="EQ87" s="799"/>
      <c r="ER87" s="794"/>
      <c r="ES87" s="795"/>
      <c r="ET87" s="796"/>
      <c r="EU87" s="796"/>
      <c r="EV87" s="800"/>
      <c r="EW87" s="800"/>
      <c r="EX87" s="800"/>
      <c r="EY87" s="800"/>
      <c r="EZ87" s="800"/>
      <c r="FA87" s="800"/>
      <c r="FB87" s="800"/>
      <c r="FC87" s="800"/>
      <c r="FD87" s="800"/>
      <c r="FE87" s="800"/>
      <c r="FF87" s="800"/>
      <c r="FG87" s="800"/>
      <c r="FH87" s="800"/>
      <c r="FI87" s="800"/>
      <c r="FJ87" s="800"/>
      <c r="FK87" s="800"/>
      <c r="FL87" s="800"/>
      <c r="FM87" s="800"/>
      <c r="FN87" s="800"/>
      <c r="FO87" s="796"/>
      <c r="FP87" s="796"/>
      <c r="FQ87" s="802"/>
      <c r="FR87" s="796"/>
      <c r="FS87" s="803"/>
      <c r="FT87" s="800"/>
      <c r="FU87" s="805">
        <f>(FU80-FU85+FU83)/FU81/12*1000</f>
        <v>26489.599999999999</v>
      </c>
      <c r="FV87" s="805"/>
      <c r="FW87" s="805"/>
      <c r="FY87" s="791"/>
      <c r="FZ87" s="792" t="s">
        <v>876</v>
      </c>
      <c r="GA87" s="799"/>
      <c r="GB87" s="794"/>
      <c r="GC87" s="795"/>
      <c r="GD87" s="796"/>
      <c r="GE87" s="796"/>
      <c r="GF87" s="800"/>
      <c r="GG87" s="796"/>
      <c r="GH87" s="800"/>
      <c r="GI87" s="796"/>
      <c r="GJ87" s="800"/>
      <c r="GK87" s="796"/>
      <c r="GL87" s="800"/>
      <c r="GM87" s="796"/>
      <c r="GN87" s="800"/>
      <c r="GO87" s="796"/>
      <c r="GP87" s="800"/>
      <c r="GQ87" s="796"/>
      <c r="GR87" s="800"/>
      <c r="GS87" s="796"/>
      <c r="GT87" s="800"/>
      <c r="GU87" s="796"/>
      <c r="GV87" s="800"/>
      <c r="GW87" s="796"/>
      <c r="GX87" s="800"/>
      <c r="GY87" s="796"/>
      <c r="GZ87" s="796"/>
      <c r="HA87" s="802"/>
      <c r="HB87" s="796"/>
      <c r="HC87" s="803"/>
      <c r="HD87" s="800"/>
      <c r="HE87" s="805">
        <f>(HE80-HE85+HE83)/HE81/12*1000</f>
        <v>25805.9</v>
      </c>
      <c r="HF87" s="805"/>
      <c r="HG87" s="805"/>
    </row>
    <row r="88" spans="1:225" ht="24" hidden="1" x14ac:dyDescent="0.25">
      <c r="A88" s="791"/>
      <c r="B88" s="811" t="s">
        <v>877</v>
      </c>
      <c r="C88" s="799"/>
      <c r="D88" s="794"/>
      <c r="E88" s="795"/>
      <c r="F88" s="796"/>
      <c r="G88" s="800"/>
      <c r="H88" s="800"/>
      <c r="I88" s="801"/>
      <c r="J88" s="800"/>
      <c r="K88" s="801"/>
      <c r="L88" s="800"/>
      <c r="M88" s="801"/>
      <c r="N88" s="800"/>
      <c r="O88" s="801"/>
      <c r="P88" s="800"/>
      <c r="Q88" s="801"/>
      <c r="R88" s="800"/>
      <c r="S88" s="801"/>
      <c r="T88" s="800"/>
      <c r="U88" s="801"/>
      <c r="V88" s="800"/>
      <c r="W88" s="801"/>
      <c r="X88" s="800"/>
      <c r="Y88" s="801"/>
      <c r="Z88" s="800"/>
      <c r="AA88" s="796"/>
      <c r="AB88" s="796"/>
      <c r="AC88" s="802"/>
      <c r="AD88" s="796"/>
      <c r="AE88" s="803"/>
      <c r="AF88" s="800"/>
      <c r="AG88" s="812">
        <f>(AG86-AG87)*AG81*12/1000</f>
        <v>9123.6</v>
      </c>
      <c r="AH88" s="812">
        <f>AG88*0.302</f>
        <v>2755.3</v>
      </c>
      <c r="AI88" s="812">
        <f>AG88+AH88</f>
        <v>11878.9</v>
      </c>
      <c r="AK88" s="791"/>
      <c r="AL88" s="811" t="s">
        <v>877</v>
      </c>
      <c r="AM88" s="799"/>
      <c r="AN88" s="794"/>
      <c r="AO88" s="795"/>
      <c r="AP88" s="796"/>
      <c r="AQ88" s="796"/>
      <c r="AR88" s="800"/>
      <c r="AS88" s="800"/>
      <c r="AT88" s="800"/>
      <c r="AU88" s="800"/>
      <c r="AV88" s="800"/>
      <c r="AW88" s="800"/>
      <c r="AX88" s="800"/>
      <c r="AY88" s="800"/>
      <c r="AZ88" s="800"/>
      <c r="BA88" s="800"/>
      <c r="BB88" s="800"/>
      <c r="BC88" s="800"/>
      <c r="BD88" s="800"/>
      <c r="BE88" s="800"/>
      <c r="BF88" s="800"/>
      <c r="BG88" s="800"/>
      <c r="BH88" s="800"/>
      <c r="BI88" s="800"/>
      <c r="BJ88" s="800"/>
      <c r="BK88" s="796"/>
      <c r="BL88" s="796"/>
      <c r="BM88" s="802"/>
      <c r="BN88" s="796"/>
      <c r="BO88" s="803"/>
      <c r="BP88" s="800"/>
      <c r="BQ88" s="812">
        <f>(BQ86-BQ87)*BQ81*12/1000</f>
        <v>2939.5</v>
      </c>
      <c r="BR88" s="812">
        <f>BQ88*0.302</f>
        <v>887.7</v>
      </c>
      <c r="BS88" s="812">
        <f>BQ88+BR88</f>
        <v>3827.2</v>
      </c>
      <c r="BU88" s="791"/>
      <c r="BV88" s="811" t="s">
        <v>877</v>
      </c>
      <c r="BW88" s="799"/>
      <c r="BX88" s="794"/>
      <c r="BY88" s="795"/>
      <c r="BZ88" s="796"/>
      <c r="CA88" s="796"/>
      <c r="CB88" s="800"/>
      <c r="CC88" s="800"/>
      <c r="CD88" s="800"/>
      <c r="CE88" s="800"/>
      <c r="CF88" s="800"/>
      <c r="CG88" s="800"/>
      <c r="CH88" s="800"/>
      <c r="CI88" s="800"/>
      <c r="CJ88" s="800"/>
      <c r="CK88" s="800"/>
      <c r="CL88" s="800"/>
      <c r="CM88" s="800"/>
      <c r="CN88" s="800"/>
      <c r="CO88" s="800"/>
      <c r="CP88" s="800"/>
      <c r="CQ88" s="800"/>
      <c r="CR88" s="800"/>
      <c r="CS88" s="800"/>
      <c r="CT88" s="800"/>
      <c r="CU88" s="796"/>
      <c r="CV88" s="796"/>
      <c r="CW88" s="802"/>
      <c r="CX88" s="796"/>
      <c r="CY88" s="803"/>
      <c r="CZ88" s="800"/>
      <c r="DA88" s="812">
        <f>(DA86-DA87)*DA81*12/1000</f>
        <v>2499</v>
      </c>
      <c r="DB88" s="812">
        <f>DA88*0.302</f>
        <v>754.7</v>
      </c>
      <c r="DC88" s="812">
        <f>DA88+DB88</f>
        <v>3253.7</v>
      </c>
      <c r="DE88" s="791"/>
      <c r="DF88" s="811" t="s">
        <v>877</v>
      </c>
      <c r="DG88" s="799"/>
      <c r="DH88" s="794"/>
      <c r="DI88" s="795"/>
      <c r="DJ88" s="796"/>
      <c r="DK88" s="796"/>
      <c r="DL88" s="800"/>
      <c r="DM88" s="800"/>
      <c r="DN88" s="800"/>
      <c r="DO88" s="800"/>
      <c r="DP88" s="800"/>
      <c r="DQ88" s="800"/>
      <c r="DR88" s="800"/>
      <c r="DS88" s="800"/>
      <c r="DT88" s="800"/>
      <c r="DU88" s="800"/>
      <c r="DV88" s="800"/>
      <c r="DW88" s="800"/>
      <c r="DX88" s="800"/>
      <c r="DY88" s="800"/>
      <c r="DZ88" s="800"/>
      <c r="EA88" s="800"/>
      <c r="EB88" s="800"/>
      <c r="EC88" s="800"/>
      <c r="ED88" s="800"/>
      <c r="EE88" s="796"/>
      <c r="EF88" s="796"/>
      <c r="EG88" s="802"/>
      <c r="EH88" s="796"/>
      <c r="EI88" s="803"/>
      <c r="EJ88" s="800"/>
      <c r="EK88" s="812">
        <f>(EK86-EK87)*EK81*12/1000</f>
        <v>510.9</v>
      </c>
      <c r="EL88" s="812">
        <f>EK88*0.302</f>
        <v>154.30000000000001</v>
      </c>
      <c r="EM88" s="812">
        <f>EK88+EL88</f>
        <v>665.2</v>
      </c>
      <c r="EO88" s="791"/>
      <c r="EP88" s="811" t="s">
        <v>877</v>
      </c>
      <c r="EQ88" s="799"/>
      <c r="ER88" s="794"/>
      <c r="ES88" s="795"/>
      <c r="ET88" s="796"/>
      <c r="EU88" s="796"/>
      <c r="EV88" s="800"/>
      <c r="EW88" s="800"/>
      <c r="EX88" s="800"/>
      <c r="EY88" s="800"/>
      <c r="EZ88" s="800"/>
      <c r="FA88" s="800"/>
      <c r="FB88" s="800"/>
      <c r="FC88" s="800"/>
      <c r="FD88" s="800"/>
      <c r="FE88" s="800"/>
      <c r="FF88" s="800"/>
      <c r="FG88" s="800"/>
      <c r="FH88" s="800"/>
      <c r="FI88" s="800"/>
      <c r="FJ88" s="800"/>
      <c r="FK88" s="800"/>
      <c r="FL88" s="800"/>
      <c r="FM88" s="800"/>
      <c r="FN88" s="800"/>
      <c r="FO88" s="796"/>
      <c r="FP88" s="796"/>
      <c r="FQ88" s="802"/>
      <c r="FR88" s="796"/>
      <c r="FS88" s="803"/>
      <c r="FT88" s="800"/>
      <c r="FU88" s="812">
        <f>(FU86-FU87)*FU81*12/1000</f>
        <v>378.7</v>
      </c>
      <c r="FV88" s="812">
        <f>FU88*0.302</f>
        <v>114.4</v>
      </c>
      <c r="FW88" s="812">
        <f>FU88+FV88</f>
        <v>493.1</v>
      </c>
      <c r="FY88" s="791"/>
      <c r="FZ88" s="811" t="s">
        <v>877</v>
      </c>
      <c r="GA88" s="799"/>
      <c r="GB88" s="794"/>
      <c r="GC88" s="795"/>
      <c r="GD88" s="796"/>
      <c r="GE88" s="796"/>
      <c r="GF88" s="800"/>
      <c r="GG88" s="796"/>
      <c r="GH88" s="800"/>
      <c r="GI88" s="796"/>
      <c r="GJ88" s="800"/>
      <c r="GK88" s="796"/>
      <c r="GL88" s="800"/>
      <c r="GM88" s="796"/>
      <c r="GN88" s="800"/>
      <c r="GO88" s="796"/>
      <c r="GP88" s="800"/>
      <c r="GQ88" s="796"/>
      <c r="GR88" s="800"/>
      <c r="GS88" s="796"/>
      <c r="GT88" s="800"/>
      <c r="GU88" s="796"/>
      <c r="GV88" s="800"/>
      <c r="GW88" s="796"/>
      <c r="GX88" s="800"/>
      <c r="GY88" s="796"/>
      <c r="GZ88" s="796"/>
      <c r="HA88" s="802"/>
      <c r="HB88" s="796"/>
      <c r="HC88" s="803"/>
      <c r="HD88" s="800"/>
      <c r="HE88" s="812">
        <f>AG88+BQ88+DA88+EK88+FU88</f>
        <v>15451.7</v>
      </c>
      <c r="HF88" s="812">
        <f>AH88+BR88+DB88+EL88+FV88</f>
        <v>4666.3999999999996</v>
      </c>
      <c r="HG88" s="812">
        <f>HE88+HF88</f>
        <v>20118.099999999999</v>
      </c>
      <c r="HP88" s="750">
        <f t="shared" ref="HP88:HP91" si="518">AI88+BS88+DC88+EM88+FW88</f>
        <v>20118.099999999999</v>
      </c>
      <c r="HQ88" s="750">
        <f t="shared" ref="HQ88:HQ91" si="519">HP88-HG88</f>
        <v>0</v>
      </c>
    </row>
    <row r="89" spans="1:225" ht="30" hidden="1" customHeight="1" x14ac:dyDescent="0.25">
      <c r="A89" s="1041" t="s">
        <v>878</v>
      </c>
      <c r="B89" s="1042"/>
      <c r="C89" s="784"/>
      <c r="D89" s="785"/>
      <c r="E89" s="786"/>
      <c r="F89" s="784"/>
      <c r="G89" s="787"/>
      <c r="H89" s="784"/>
      <c r="I89" s="788"/>
      <c r="J89" s="784"/>
      <c r="K89" s="788"/>
      <c r="L89" s="784"/>
      <c r="M89" s="788"/>
      <c r="N89" s="784"/>
      <c r="O89" s="788"/>
      <c r="P89" s="784"/>
      <c r="Q89" s="788"/>
      <c r="R89" s="784"/>
      <c r="S89" s="788"/>
      <c r="T89" s="784"/>
      <c r="U89" s="788"/>
      <c r="V89" s="784"/>
      <c r="W89" s="788"/>
      <c r="X89" s="784"/>
      <c r="Y89" s="788"/>
      <c r="Z89" s="784"/>
      <c r="AA89" s="784"/>
      <c r="AB89" s="784"/>
      <c r="AC89" s="784"/>
      <c r="AD89" s="784"/>
      <c r="AE89" s="784"/>
      <c r="AF89" s="784"/>
      <c r="AG89" s="813">
        <f>AG79+AG88</f>
        <v>43538.7</v>
      </c>
      <c r="AH89" s="813">
        <f t="shared" ref="AH89" si="520">AH79+AH88</f>
        <v>13148.7</v>
      </c>
      <c r="AI89" s="787">
        <f t="shared" ref="AI89:AI91" si="521">AG89+AH89</f>
        <v>56687.4</v>
      </c>
      <c r="AJ89" s="750"/>
      <c r="AK89" s="1041" t="s">
        <v>879</v>
      </c>
      <c r="AL89" s="1042"/>
      <c r="AM89" s="784"/>
      <c r="AN89" s="785"/>
      <c r="AO89" s="786"/>
      <c r="AP89" s="784"/>
      <c r="AQ89" s="784"/>
      <c r="AR89" s="784"/>
      <c r="AS89" s="784"/>
      <c r="AT89" s="784"/>
      <c r="AU89" s="784"/>
      <c r="AV89" s="784"/>
      <c r="AW89" s="784"/>
      <c r="AX89" s="784"/>
      <c r="AY89" s="784"/>
      <c r="AZ89" s="784"/>
      <c r="BA89" s="784"/>
      <c r="BB89" s="784"/>
      <c r="BC89" s="784"/>
      <c r="BD89" s="784"/>
      <c r="BE89" s="784"/>
      <c r="BF89" s="784"/>
      <c r="BG89" s="784"/>
      <c r="BH89" s="784"/>
      <c r="BI89" s="784"/>
      <c r="BJ89" s="784"/>
      <c r="BK89" s="784"/>
      <c r="BL89" s="784"/>
      <c r="BM89" s="784"/>
      <c r="BN89" s="784"/>
      <c r="BO89" s="784"/>
      <c r="BP89" s="784"/>
      <c r="BQ89" s="813">
        <f>BQ79+BQ88</f>
        <v>27149.8</v>
      </c>
      <c r="BR89" s="813">
        <f t="shared" ref="BR89" si="522">BR79+BR88</f>
        <v>8199.2000000000007</v>
      </c>
      <c r="BS89" s="787">
        <f t="shared" ref="BS89:BS91" si="523">BQ89+BR89</f>
        <v>35349</v>
      </c>
      <c r="BU89" s="1041" t="s">
        <v>879</v>
      </c>
      <c r="BV89" s="1042"/>
      <c r="BW89" s="784"/>
      <c r="BX89" s="785"/>
      <c r="BY89" s="786"/>
      <c r="BZ89" s="784"/>
      <c r="CA89" s="784"/>
      <c r="CB89" s="784"/>
      <c r="CC89" s="784"/>
      <c r="CD89" s="784"/>
      <c r="CE89" s="784"/>
      <c r="CF89" s="784"/>
      <c r="CG89" s="784"/>
      <c r="CH89" s="784"/>
      <c r="CI89" s="784"/>
      <c r="CJ89" s="784"/>
      <c r="CK89" s="784"/>
      <c r="CL89" s="784"/>
      <c r="CM89" s="784"/>
      <c r="CN89" s="784"/>
      <c r="CO89" s="784"/>
      <c r="CP89" s="784"/>
      <c r="CQ89" s="784"/>
      <c r="CR89" s="784"/>
      <c r="CS89" s="784"/>
      <c r="CT89" s="784"/>
      <c r="CU89" s="784"/>
      <c r="CV89" s="784"/>
      <c r="CW89" s="784"/>
      <c r="CX89" s="784"/>
      <c r="CY89" s="784"/>
      <c r="CZ89" s="784"/>
      <c r="DA89" s="813">
        <f>DA79+DA88</f>
        <v>27141.8</v>
      </c>
      <c r="DB89" s="813">
        <f t="shared" ref="DB89" si="524">DB79+DB88</f>
        <v>8196.7999999999993</v>
      </c>
      <c r="DC89" s="787">
        <f t="shared" ref="DC89:DC91" si="525">DA89+DB89</f>
        <v>35338.6</v>
      </c>
      <c r="DE89" s="1041" t="s">
        <v>879</v>
      </c>
      <c r="DF89" s="1042"/>
      <c r="DG89" s="784"/>
      <c r="DH89" s="785"/>
      <c r="DI89" s="786"/>
      <c r="DJ89" s="784"/>
      <c r="DK89" s="784"/>
      <c r="DL89" s="784"/>
      <c r="DM89" s="784"/>
      <c r="DN89" s="784"/>
      <c r="DO89" s="784"/>
      <c r="DP89" s="784"/>
      <c r="DQ89" s="784"/>
      <c r="DR89" s="784"/>
      <c r="DS89" s="784"/>
      <c r="DT89" s="784"/>
      <c r="DU89" s="784"/>
      <c r="DV89" s="784"/>
      <c r="DW89" s="784"/>
      <c r="DX89" s="784"/>
      <c r="DY89" s="784"/>
      <c r="DZ89" s="784"/>
      <c r="EA89" s="784"/>
      <c r="EB89" s="784"/>
      <c r="EC89" s="784"/>
      <c r="ED89" s="784"/>
      <c r="EE89" s="784"/>
      <c r="EF89" s="784"/>
      <c r="EG89" s="784"/>
      <c r="EH89" s="784"/>
      <c r="EI89" s="784"/>
      <c r="EJ89" s="784"/>
      <c r="EK89" s="813">
        <f>EK79+EK88</f>
        <v>8771.9</v>
      </c>
      <c r="EL89" s="813">
        <f t="shared" ref="EL89" si="526">EL79+EL88</f>
        <v>2649.1</v>
      </c>
      <c r="EM89" s="787">
        <f t="shared" ref="EM89:EM91" si="527">EK89+EL89</f>
        <v>11421</v>
      </c>
      <c r="EO89" s="1041" t="s">
        <v>879</v>
      </c>
      <c r="EP89" s="1042"/>
      <c r="EQ89" s="784"/>
      <c r="ER89" s="785"/>
      <c r="ES89" s="786"/>
      <c r="ET89" s="784"/>
      <c r="EU89" s="784"/>
      <c r="EV89" s="784"/>
      <c r="EW89" s="784"/>
      <c r="EX89" s="784"/>
      <c r="EY89" s="784"/>
      <c r="EZ89" s="784"/>
      <c r="FA89" s="784"/>
      <c r="FB89" s="784"/>
      <c r="FC89" s="784"/>
      <c r="FD89" s="784"/>
      <c r="FE89" s="784"/>
      <c r="FF89" s="784"/>
      <c r="FG89" s="784"/>
      <c r="FH89" s="784"/>
      <c r="FI89" s="784"/>
      <c r="FJ89" s="784"/>
      <c r="FK89" s="784"/>
      <c r="FL89" s="784"/>
      <c r="FM89" s="784"/>
      <c r="FN89" s="784"/>
      <c r="FO89" s="784"/>
      <c r="FP89" s="784"/>
      <c r="FQ89" s="784"/>
      <c r="FR89" s="784"/>
      <c r="FS89" s="784"/>
      <c r="FT89" s="784"/>
      <c r="FU89" s="813">
        <f>FU79+FU88</f>
        <v>4108.2</v>
      </c>
      <c r="FV89" s="813">
        <f t="shared" ref="FV89" si="528">FV79+FV88</f>
        <v>1240.7</v>
      </c>
      <c r="FW89" s="787">
        <f t="shared" ref="FW89:FW91" si="529">FU89+FV89</f>
        <v>5348.9</v>
      </c>
      <c r="FY89" s="1041" t="s">
        <v>879</v>
      </c>
      <c r="FZ89" s="1042"/>
      <c r="GA89" s="784"/>
      <c r="GB89" s="785"/>
      <c r="GC89" s="786"/>
      <c r="GD89" s="784"/>
      <c r="GE89" s="784"/>
      <c r="GF89" s="784"/>
      <c r="GG89" s="784"/>
      <c r="GH89" s="784"/>
      <c r="GI89" s="784"/>
      <c r="GJ89" s="784"/>
      <c r="GK89" s="784"/>
      <c r="GL89" s="784"/>
      <c r="GM89" s="784"/>
      <c r="GN89" s="784"/>
      <c r="GO89" s="784"/>
      <c r="GP89" s="784"/>
      <c r="GQ89" s="784"/>
      <c r="GR89" s="784"/>
      <c r="GS89" s="784"/>
      <c r="GT89" s="784"/>
      <c r="GU89" s="784"/>
      <c r="GV89" s="784"/>
      <c r="GW89" s="784"/>
      <c r="GX89" s="784"/>
      <c r="GY89" s="784"/>
      <c r="GZ89" s="784"/>
      <c r="HA89" s="784"/>
      <c r="HB89" s="784"/>
      <c r="HC89" s="784"/>
      <c r="HD89" s="784"/>
      <c r="HE89" s="813">
        <f>HE79+HE88</f>
        <v>110710.39999999999</v>
      </c>
      <c r="HF89" s="813">
        <f t="shared" ref="HF89" si="530">HF79+HF88</f>
        <v>33434.5</v>
      </c>
      <c r="HG89" s="813">
        <f t="shared" ref="HG89:HG91" si="531">HE89+HF89</f>
        <v>144144.9</v>
      </c>
      <c r="HP89" s="750">
        <f t="shared" si="518"/>
        <v>144144.9</v>
      </c>
      <c r="HQ89" s="750">
        <f t="shared" si="519"/>
        <v>0</v>
      </c>
    </row>
    <row r="90" spans="1:225" ht="15" hidden="1" customHeight="1" x14ac:dyDescent="0.25">
      <c r="A90" s="1041" t="s">
        <v>880</v>
      </c>
      <c r="B90" s="1042"/>
      <c r="C90" s="784"/>
      <c r="D90" s="785"/>
      <c r="E90" s="786"/>
      <c r="F90" s="784"/>
      <c r="G90" s="787"/>
      <c r="H90" s="784"/>
      <c r="I90" s="788"/>
      <c r="J90" s="784"/>
      <c r="K90" s="788"/>
      <c r="L90" s="784"/>
      <c r="M90" s="788"/>
      <c r="N90" s="784"/>
      <c r="O90" s="788"/>
      <c r="P90" s="784"/>
      <c r="Q90" s="788"/>
      <c r="R90" s="784"/>
      <c r="S90" s="788"/>
      <c r="T90" s="784"/>
      <c r="U90" s="788"/>
      <c r="V90" s="784"/>
      <c r="W90" s="788"/>
      <c r="X90" s="784"/>
      <c r="Y90" s="788"/>
      <c r="Z90" s="784"/>
      <c r="AA90" s="784"/>
      <c r="AB90" s="784"/>
      <c r="AC90" s="784"/>
      <c r="AD90" s="784"/>
      <c r="AE90" s="784"/>
      <c r="AF90" s="784"/>
      <c r="AG90" s="813">
        <f>AG89*0.05</f>
        <v>2176.9</v>
      </c>
      <c r="AH90" s="813">
        <f>AH89*0.05</f>
        <v>657.4</v>
      </c>
      <c r="AI90" s="787">
        <f t="shared" si="521"/>
        <v>2834.3</v>
      </c>
      <c r="AJ90" s="750"/>
      <c r="AK90" s="1041" t="s">
        <v>880</v>
      </c>
      <c r="AL90" s="1042"/>
      <c r="AM90" s="784"/>
      <c r="AN90" s="785"/>
      <c r="AO90" s="786"/>
      <c r="AP90" s="784"/>
      <c r="AQ90" s="784"/>
      <c r="AR90" s="784"/>
      <c r="AS90" s="784"/>
      <c r="AT90" s="784"/>
      <c r="AU90" s="784"/>
      <c r="AV90" s="784"/>
      <c r="AW90" s="784"/>
      <c r="AX90" s="784"/>
      <c r="AY90" s="784"/>
      <c r="AZ90" s="784"/>
      <c r="BA90" s="784"/>
      <c r="BB90" s="784"/>
      <c r="BC90" s="784"/>
      <c r="BD90" s="784"/>
      <c r="BE90" s="784"/>
      <c r="BF90" s="784"/>
      <c r="BG90" s="784"/>
      <c r="BH90" s="784"/>
      <c r="BI90" s="784"/>
      <c r="BJ90" s="784"/>
      <c r="BK90" s="784"/>
      <c r="BL90" s="784"/>
      <c r="BM90" s="784"/>
      <c r="BN90" s="784"/>
      <c r="BO90" s="784"/>
      <c r="BP90" s="784"/>
      <c r="BQ90" s="813">
        <f>BQ89*0.05</f>
        <v>1357.5</v>
      </c>
      <c r="BR90" s="813">
        <f>BR89*0.05</f>
        <v>410</v>
      </c>
      <c r="BS90" s="787">
        <f t="shared" si="523"/>
        <v>1767.5</v>
      </c>
      <c r="BU90" s="1041" t="s">
        <v>880</v>
      </c>
      <c r="BV90" s="1042"/>
      <c r="BW90" s="784"/>
      <c r="BX90" s="785"/>
      <c r="BY90" s="786"/>
      <c r="BZ90" s="784"/>
      <c r="CA90" s="784"/>
      <c r="CB90" s="784"/>
      <c r="CC90" s="784"/>
      <c r="CD90" s="784"/>
      <c r="CE90" s="784"/>
      <c r="CF90" s="784"/>
      <c r="CG90" s="784"/>
      <c r="CH90" s="784"/>
      <c r="CI90" s="784"/>
      <c r="CJ90" s="784"/>
      <c r="CK90" s="784"/>
      <c r="CL90" s="784"/>
      <c r="CM90" s="784"/>
      <c r="CN90" s="784"/>
      <c r="CO90" s="784"/>
      <c r="CP90" s="784"/>
      <c r="CQ90" s="784"/>
      <c r="CR90" s="784"/>
      <c r="CS90" s="784"/>
      <c r="CT90" s="784"/>
      <c r="CU90" s="784"/>
      <c r="CV90" s="784"/>
      <c r="CW90" s="784"/>
      <c r="CX90" s="784"/>
      <c r="CY90" s="784"/>
      <c r="CZ90" s="784"/>
      <c r="DA90" s="813">
        <f>DA89*0.05</f>
        <v>1357.1</v>
      </c>
      <c r="DB90" s="813">
        <f>DB89*0.05</f>
        <v>409.8</v>
      </c>
      <c r="DC90" s="787">
        <f t="shared" si="525"/>
        <v>1766.9</v>
      </c>
      <c r="DE90" s="1041" t="s">
        <v>880</v>
      </c>
      <c r="DF90" s="1042"/>
      <c r="DG90" s="784"/>
      <c r="DH90" s="785"/>
      <c r="DI90" s="786"/>
      <c r="DJ90" s="784"/>
      <c r="DK90" s="784"/>
      <c r="DL90" s="784"/>
      <c r="DM90" s="784"/>
      <c r="DN90" s="784"/>
      <c r="DO90" s="784"/>
      <c r="DP90" s="784"/>
      <c r="DQ90" s="784"/>
      <c r="DR90" s="784"/>
      <c r="DS90" s="784"/>
      <c r="DT90" s="784"/>
      <c r="DU90" s="784"/>
      <c r="DV90" s="784"/>
      <c r="DW90" s="784"/>
      <c r="DX90" s="784"/>
      <c r="DY90" s="784"/>
      <c r="DZ90" s="784"/>
      <c r="EA90" s="784"/>
      <c r="EB90" s="784"/>
      <c r="EC90" s="784"/>
      <c r="ED90" s="784"/>
      <c r="EE90" s="784"/>
      <c r="EF90" s="784"/>
      <c r="EG90" s="784"/>
      <c r="EH90" s="784"/>
      <c r="EI90" s="784"/>
      <c r="EJ90" s="784"/>
      <c r="EK90" s="813">
        <f>EK89*0.05</f>
        <v>438.6</v>
      </c>
      <c r="EL90" s="813">
        <f>EL89*0.05</f>
        <v>132.5</v>
      </c>
      <c r="EM90" s="787">
        <f t="shared" si="527"/>
        <v>571.1</v>
      </c>
      <c r="EO90" s="1041" t="s">
        <v>880</v>
      </c>
      <c r="EP90" s="1042"/>
      <c r="EQ90" s="784"/>
      <c r="ER90" s="785"/>
      <c r="ES90" s="786"/>
      <c r="ET90" s="784"/>
      <c r="EU90" s="784"/>
      <c r="EV90" s="784"/>
      <c r="EW90" s="784"/>
      <c r="EX90" s="784"/>
      <c r="EY90" s="784"/>
      <c r="EZ90" s="784"/>
      <c r="FA90" s="784"/>
      <c r="FB90" s="784"/>
      <c r="FC90" s="784"/>
      <c r="FD90" s="784"/>
      <c r="FE90" s="784"/>
      <c r="FF90" s="784"/>
      <c r="FG90" s="784"/>
      <c r="FH90" s="784"/>
      <c r="FI90" s="784"/>
      <c r="FJ90" s="784"/>
      <c r="FK90" s="784"/>
      <c r="FL90" s="784"/>
      <c r="FM90" s="784"/>
      <c r="FN90" s="784"/>
      <c r="FO90" s="784"/>
      <c r="FP90" s="784"/>
      <c r="FQ90" s="784"/>
      <c r="FR90" s="784"/>
      <c r="FS90" s="784"/>
      <c r="FT90" s="784"/>
      <c r="FU90" s="813">
        <f>FU89*0.05</f>
        <v>205.4</v>
      </c>
      <c r="FV90" s="813">
        <f>FV89*0.05</f>
        <v>62</v>
      </c>
      <c r="FW90" s="787">
        <f t="shared" si="529"/>
        <v>267.39999999999998</v>
      </c>
      <c r="FY90" s="1041" t="s">
        <v>880</v>
      </c>
      <c r="FZ90" s="1042"/>
      <c r="GA90" s="784"/>
      <c r="GB90" s="785"/>
      <c r="GC90" s="786"/>
      <c r="GD90" s="784"/>
      <c r="GE90" s="784"/>
      <c r="GF90" s="784"/>
      <c r="GG90" s="784"/>
      <c r="GH90" s="784"/>
      <c r="GI90" s="784"/>
      <c r="GJ90" s="784"/>
      <c r="GK90" s="784"/>
      <c r="GL90" s="784"/>
      <c r="GM90" s="784"/>
      <c r="GN90" s="784"/>
      <c r="GO90" s="784"/>
      <c r="GP90" s="784"/>
      <c r="GQ90" s="784"/>
      <c r="GR90" s="784"/>
      <c r="GS90" s="784"/>
      <c r="GT90" s="784"/>
      <c r="GU90" s="784"/>
      <c r="GV90" s="784"/>
      <c r="GW90" s="784"/>
      <c r="GX90" s="784"/>
      <c r="GY90" s="784"/>
      <c r="GZ90" s="784"/>
      <c r="HA90" s="784"/>
      <c r="HB90" s="784"/>
      <c r="HC90" s="784"/>
      <c r="HD90" s="784"/>
      <c r="HE90" s="813">
        <f>AG90+BQ90+DA90+EK90+FU90</f>
        <v>5535.5</v>
      </c>
      <c r="HF90" s="813">
        <f>AH90+BR90+DB90+EL90+FV90</f>
        <v>1671.7</v>
      </c>
      <c r="HG90" s="813">
        <f t="shared" si="531"/>
        <v>7207.2</v>
      </c>
      <c r="HP90" s="750">
        <f t="shared" si="518"/>
        <v>7207.2</v>
      </c>
      <c r="HQ90" s="750">
        <f t="shared" si="519"/>
        <v>0</v>
      </c>
    </row>
    <row r="91" spans="1:225" ht="30" hidden="1" customHeight="1" x14ac:dyDescent="0.25">
      <c r="A91" s="1041" t="s">
        <v>881</v>
      </c>
      <c r="B91" s="1042"/>
      <c r="C91" s="784"/>
      <c r="D91" s="785"/>
      <c r="E91" s="786"/>
      <c r="F91" s="784"/>
      <c r="G91" s="787"/>
      <c r="H91" s="784"/>
      <c r="I91" s="788"/>
      <c r="J91" s="784"/>
      <c r="K91" s="788"/>
      <c r="L91" s="784"/>
      <c r="M91" s="788"/>
      <c r="N91" s="784"/>
      <c r="O91" s="788"/>
      <c r="P91" s="784"/>
      <c r="Q91" s="788"/>
      <c r="R91" s="784"/>
      <c r="S91" s="788"/>
      <c r="T91" s="784"/>
      <c r="U91" s="788"/>
      <c r="V91" s="784"/>
      <c r="W91" s="788"/>
      <c r="X91" s="784"/>
      <c r="Y91" s="788"/>
      <c r="Z91" s="784"/>
      <c r="AA91" s="784"/>
      <c r="AB91" s="784"/>
      <c r="AC91" s="784"/>
      <c r="AD91" s="784"/>
      <c r="AE91" s="784"/>
      <c r="AF91" s="784"/>
      <c r="AG91" s="813">
        <f>AG89-AG90</f>
        <v>41361.800000000003</v>
      </c>
      <c r="AH91" s="813">
        <f>AH89-AH90</f>
        <v>12491.3</v>
      </c>
      <c r="AI91" s="787">
        <f t="shared" si="521"/>
        <v>53853.1</v>
      </c>
      <c r="AJ91" s="750"/>
      <c r="AK91" s="1041" t="s">
        <v>881</v>
      </c>
      <c r="AL91" s="1042"/>
      <c r="AM91" s="784"/>
      <c r="AN91" s="785"/>
      <c r="AO91" s="786"/>
      <c r="AP91" s="784"/>
      <c r="AQ91" s="784"/>
      <c r="AR91" s="784"/>
      <c r="AS91" s="784"/>
      <c r="AT91" s="784"/>
      <c r="AU91" s="784"/>
      <c r="AV91" s="784"/>
      <c r="AW91" s="784"/>
      <c r="AX91" s="784"/>
      <c r="AY91" s="784"/>
      <c r="AZ91" s="784"/>
      <c r="BA91" s="784"/>
      <c r="BB91" s="784"/>
      <c r="BC91" s="784"/>
      <c r="BD91" s="784"/>
      <c r="BE91" s="784"/>
      <c r="BF91" s="784"/>
      <c r="BG91" s="784"/>
      <c r="BH91" s="784"/>
      <c r="BI91" s="784"/>
      <c r="BJ91" s="784"/>
      <c r="BK91" s="784"/>
      <c r="BL91" s="784"/>
      <c r="BM91" s="784"/>
      <c r="BN91" s="784"/>
      <c r="BO91" s="784"/>
      <c r="BP91" s="784"/>
      <c r="BQ91" s="813">
        <f>BQ89-BQ90</f>
        <v>25792.3</v>
      </c>
      <c r="BR91" s="813">
        <f>BR89-BR90</f>
        <v>7789.2</v>
      </c>
      <c r="BS91" s="787">
        <f t="shared" si="523"/>
        <v>33581.5</v>
      </c>
      <c r="BU91" s="1041" t="s">
        <v>881</v>
      </c>
      <c r="BV91" s="1042"/>
      <c r="BW91" s="784"/>
      <c r="BX91" s="785"/>
      <c r="BY91" s="786"/>
      <c r="BZ91" s="784"/>
      <c r="CA91" s="784"/>
      <c r="CB91" s="784"/>
      <c r="CC91" s="784"/>
      <c r="CD91" s="784"/>
      <c r="CE91" s="784"/>
      <c r="CF91" s="784"/>
      <c r="CG91" s="784"/>
      <c r="CH91" s="784"/>
      <c r="CI91" s="784"/>
      <c r="CJ91" s="784"/>
      <c r="CK91" s="784"/>
      <c r="CL91" s="784"/>
      <c r="CM91" s="784"/>
      <c r="CN91" s="784"/>
      <c r="CO91" s="784"/>
      <c r="CP91" s="784"/>
      <c r="CQ91" s="784"/>
      <c r="CR91" s="784"/>
      <c r="CS91" s="784"/>
      <c r="CT91" s="784"/>
      <c r="CU91" s="784"/>
      <c r="CV91" s="784"/>
      <c r="CW91" s="784"/>
      <c r="CX91" s="784"/>
      <c r="CY91" s="784"/>
      <c r="CZ91" s="784"/>
      <c r="DA91" s="813">
        <f>DA89-DA90</f>
        <v>25784.7</v>
      </c>
      <c r="DB91" s="813">
        <f>DB89-DB90</f>
        <v>7787</v>
      </c>
      <c r="DC91" s="787">
        <f t="shared" si="525"/>
        <v>33571.699999999997</v>
      </c>
      <c r="DE91" s="1041" t="s">
        <v>881</v>
      </c>
      <c r="DF91" s="1042"/>
      <c r="DG91" s="784"/>
      <c r="DH91" s="785"/>
      <c r="DI91" s="786"/>
      <c r="DJ91" s="784"/>
      <c r="DK91" s="784"/>
      <c r="DL91" s="784"/>
      <c r="DM91" s="784"/>
      <c r="DN91" s="784"/>
      <c r="DO91" s="784"/>
      <c r="DP91" s="784"/>
      <c r="DQ91" s="784"/>
      <c r="DR91" s="784"/>
      <c r="DS91" s="784"/>
      <c r="DT91" s="784"/>
      <c r="DU91" s="784"/>
      <c r="DV91" s="784"/>
      <c r="DW91" s="784"/>
      <c r="DX91" s="784"/>
      <c r="DY91" s="784"/>
      <c r="DZ91" s="784"/>
      <c r="EA91" s="784"/>
      <c r="EB91" s="784"/>
      <c r="EC91" s="784"/>
      <c r="ED91" s="784"/>
      <c r="EE91" s="784"/>
      <c r="EF91" s="784"/>
      <c r="EG91" s="784"/>
      <c r="EH91" s="784"/>
      <c r="EI91" s="784"/>
      <c r="EJ91" s="784"/>
      <c r="EK91" s="813">
        <f>EK89-EK90</f>
        <v>8333.2999999999993</v>
      </c>
      <c r="EL91" s="813">
        <f>EL89-EL90</f>
        <v>2516.6</v>
      </c>
      <c r="EM91" s="787">
        <f t="shared" si="527"/>
        <v>10849.9</v>
      </c>
      <c r="EO91" s="1041" t="s">
        <v>881</v>
      </c>
      <c r="EP91" s="1042"/>
      <c r="EQ91" s="784"/>
      <c r="ER91" s="785"/>
      <c r="ES91" s="786"/>
      <c r="ET91" s="784"/>
      <c r="EU91" s="784"/>
      <c r="EV91" s="784"/>
      <c r="EW91" s="784"/>
      <c r="EX91" s="784"/>
      <c r="EY91" s="784"/>
      <c r="EZ91" s="784"/>
      <c r="FA91" s="784"/>
      <c r="FB91" s="784"/>
      <c r="FC91" s="784"/>
      <c r="FD91" s="784"/>
      <c r="FE91" s="784"/>
      <c r="FF91" s="784"/>
      <c r="FG91" s="784"/>
      <c r="FH91" s="784"/>
      <c r="FI91" s="784"/>
      <c r="FJ91" s="784"/>
      <c r="FK91" s="784"/>
      <c r="FL91" s="784"/>
      <c r="FM91" s="784"/>
      <c r="FN91" s="784"/>
      <c r="FO91" s="784"/>
      <c r="FP91" s="784"/>
      <c r="FQ91" s="784"/>
      <c r="FR91" s="784"/>
      <c r="FS91" s="784"/>
      <c r="FT91" s="784"/>
      <c r="FU91" s="813">
        <f>FU89-FU90</f>
        <v>3902.8</v>
      </c>
      <c r="FV91" s="813">
        <f>FV89-FV90</f>
        <v>1178.7</v>
      </c>
      <c r="FW91" s="787">
        <f t="shared" si="529"/>
        <v>5081.5</v>
      </c>
      <c r="FY91" s="1041" t="s">
        <v>881</v>
      </c>
      <c r="FZ91" s="1042"/>
      <c r="GA91" s="784"/>
      <c r="GB91" s="785"/>
      <c r="GC91" s="786"/>
      <c r="GD91" s="784"/>
      <c r="GE91" s="784"/>
      <c r="GF91" s="784"/>
      <c r="GG91" s="784"/>
      <c r="GH91" s="784"/>
      <c r="GI91" s="784"/>
      <c r="GJ91" s="784"/>
      <c r="GK91" s="784"/>
      <c r="GL91" s="784"/>
      <c r="GM91" s="784"/>
      <c r="GN91" s="784"/>
      <c r="GO91" s="784"/>
      <c r="GP91" s="784"/>
      <c r="GQ91" s="784"/>
      <c r="GR91" s="784"/>
      <c r="GS91" s="784"/>
      <c r="GT91" s="784"/>
      <c r="GU91" s="784"/>
      <c r="GV91" s="784"/>
      <c r="GW91" s="784"/>
      <c r="GX91" s="784"/>
      <c r="GY91" s="784"/>
      <c r="GZ91" s="784"/>
      <c r="HA91" s="784"/>
      <c r="HB91" s="784"/>
      <c r="HC91" s="784"/>
      <c r="HD91" s="784"/>
      <c r="HE91" s="813">
        <f>HE89-HE90</f>
        <v>105174.9</v>
      </c>
      <c r="HF91" s="813">
        <f>HF89-HF90</f>
        <v>31762.799999999999</v>
      </c>
      <c r="HG91" s="813">
        <f t="shared" si="531"/>
        <v>136937.70000000001</v>
      </c>
      <c r="HP91" s="750">
        <f t="shared" si="518"/>
        <v>136937.70000000001</v>
      </c>
      <c r="HQ91" s="750">
        <f t="shared" si="519"/>
        <v>0</v>
      </c>
    </row>
    <row r="92" spans="1:225" hidden="1" x14ac:dyDescent="0.25"/>
    <row r="93" spans="1:225" hidden="1" x14ac:dyDescent="0.25"/>
    <row r="94" spans="1:225" ht="15.75" hidden="1" x14ac:dyDescent="0.25">
      <c r="A94" s="705" t="s">
        <v>882</v>
      </c>
      <c r="B94" s="706"/>
    </row>
    <row r="95" spans="1:225" ht="126.75" hidden="1" customHeight="1" x14ac:dyDescent="0.25">
      <c r="A95" s="710" t="s">
        <v>399</v>
      </c>
      <c r="B95" s="710" t="s">
        <v>400</v>
      </c>
      <c r="C95" s="814" t="s">
        <v>846</v>
      </c>
      <c r="D95" s="814" t="s">
        <v>839</v>
      </c>
      <c r="E95" s="815" t="s">
        <v>883</v>
      </c>
      <c r="F95" s="712" t="s">
        <v>514</v>
      </c>
      <c r="G95" s="713" t="s">
        <v>841</v>
      </c>
      <c r="H95" s="712" t="s">
        <v>401</v>
      </c>
      <c r="I95" s="714" t="s">
        <v>841</v>
      </c>
      <c r="J95" s="712" t="s">
        <v>360</v>
      </c>
      <c r="K95" s="714" t="s">
        <v>841</v>
      </c>
      <c r="L95" s="712" t="s">
        <v>515</v>
      </c>
      <c r="M95" s="714" t="s">
        <v>841</v>
      </c>
      <c r="N95" s="712" t="s">
        <v>402</v>
      </c>
      <c r="O95" s="714" t="s">
        <v>841</v>
      </c>
      <c r="P95" s="712" t="s">
        <v>403</v>
      </c>
      <c r="Q95" s="714" t="s">
        <v>841</v>
      </c>
      <c r="R95" s="712" t="s">
        <v>404</v>
      </c>
      <c r="S95" s="714" t="s">
        <v>841</v>
      </c>
      <c r="T95" s="712" t="s">
        <v>405</v>
      </c>
      <c r="U95" s="714" t="s">
        <v>841</v>
      </c>
      <c r="V95" s="712" t="s">
        <v>406</v>
      </c>
      <c r="W95" s="714" t="s">
        <v>841</v>
      </c>
      <c r="X95" s="715" t="s">
        <v>407</v>
      </c>
      <c r="Y95" s="714" t="s">
        <v>841</v>
      </c>
      <c r="Z95" s="715" t="s">
        <v>408</v>
      </c>
      <c r="AA95" s="712" t="s">
        <v>842</v>
      </c>
      <c r="AB95" s="710" t="s">
        <v>409</v>
      </c>
      <c r="AC95" s="710" t="s">
        <v>410</v>
      </c>
      <c r="AD95" s="716" t="s">
        <v>411</v>
      </c>
      <c r="AE95" s="717" t="s">
        <v>843</v>
      </c>
      <c r="AF95" s="717" t="s">
        <v>844</v>
      </c>
      <c r="AG95" s="716" t="s">
        <v>411</v>
      </c>
      <c r="AH95" s="716" t="s">
        <v>412</v>
      </c>
      <c r="AI95" s="716" t="s">
        <v>845</v>
      </c>
      <c r="AK95" s="710" t="s">
        <v>399</v>
      </c>
      <c r="AL95" s="710" t="s">
        <v>400</v>
      </c>
      <c r="AM95" s="710" t="s">
        <v>846</v>
      </c>
      <c r="AN95" s="814" t="s">
        <v>839</v>
      </c>
      <c r="AO95" s="815" t="s">
        <v>883</v>
      </c>
      <c r="AP95" s="712" t="s">
        <v>514</v>
      </c>
      <c r="AQ95" s="713" t="s">
        <v>841</v>
      </c>
      <c r="AR95" s="712" t="s">
        <v>401</v>
      </c>
      <c r="AS95" s="713" t="s">
        <v>841</v>
      </c>
      <c r="AT95" s="712" t="s">
        <v>360</v>
      </c>
      <c r="AU95" s="713" t="s">
        <v>841</v>
      </c>
      <c r="AV95" s="712" t="s">
        <v>515</v>
      </c>
      <c r="AW95" s="713" t="s">
        <v>841</v>
      </c>
      <c r="AX95" s="712" t="s">
        <v>402</v>
      </c>
      <c r="AY95" s="713" t="s">
        <v>841</v>
      </c>
      <c r="AZ95" s="712" t="s">
        <v>403</v>
      </c>
      <c r="BA95" s="713" t="s">
        <v>841</v>
      </c>
      <c r="BB95" s="712" t="s">
        <v>404</v>
      </c>
      <c r="BC95" s="713" t="s">
        <v>841</v>
      </c>
      <c r="BD95" s="712" t="s">
        <v>405</v>
      </c>
      <c r="BE95" s="713" t="s">
        <v>841</v>
      </c>
      <c r="BF95" s="712" t="s">
        <v>406</v>
      </c>
      <c r="BG95" s="713" t="s">
        <v>841</v>
      </c>
      <c r="BH95" s="715" t="s">
        <v>407</v>
      </c>
      <c r="BI95" s="715"/>
      <c r="BJ95" s="715" t="s">
        <v>408</v>
      </c>
      <c r="BK95" s="712" t="s">
        <v>842</v>
      </c>
      <c r="BL95" s="710" t="s">
        <v>409</v>
      </c>
      <c r="BM95" s="710" t="s">
        <v>410</v>
      </c>
      <c r="BN95" s="716" t="s">
        <v>411</v>
      </c>
      <c r="BO95" s="717" t="s">
        <v>843</v>
      </c>
      <c r="BP95" s="717" t="s">
        <v>844</v>
      </c>
      <c r="BQ95" s="716" t="s">
        <v>411</v>
      </c>
      <c r="BR95" s="716" t="s">
        <v>412</v>
      </c>
      <c r="BS95" s="716" t="s">
        <v>845</v>
      </c>
      <c r="BU95" s="710" t="s">
        <v>399</v>
      </c>
      <c r="BV95" s="710" t="s">
        <v>400</v>
      </c>
      <c r="BW95" s="710" t="s">
        <v>846</v>
      </c>
      <c r="BX95" s="814" t="s">
        <v>839</v>
      </c>
      <c r="BY95" s="815" t="s">
        <v>883</v>
      </c>
      <c r="BZ95" s="712" t="s">
        <v>514</v>
      </c>
      <c r="CA95" s="713" t="s">
        <v>841</v>
      </c>
      <c r="CB95" s="712" t="s">
        <v>401</v>
      </c>
      <c r="CC95" s="713" t="s">
        <v>841</v>
      </c>
      <c r="CD95" s="712" t="s">
        <v>360</v>
      </c>
      <c r="CE95" s="713" t="s">
        <v>841</v>
      </c>
      <c r="CF95" s="712" t="s">
        <v>515</v>
      </c>
      <c r="CG95" s="713" t="s">
        <v>841</v>
      </c>
      <c r="CH95" s="712" t="s">
        <v>402</v>
      </c>
      <c r="CI95" s="713" t="s">
        <v>841</v>
      </c>
      <c r="CJ95" s="712" t="s">
        <v>403</v>
      </c>
      <c r="CK95" s="713" t="s">
        <v>841</v>
      </c>
      <c r="CL95" s="712" t="s">
        <v>404</v>
      </c>
      <c r="CM95" s="713" t="s">
        <v>841</v>
      </c>
      <c r="CN95" s="712" t="s">
        <v>405</v>
      </c>
      <c r="CO95" s="713" t="s">
        <v>841</v>
      </c>
      <c r="CP95" s="712" t="s">
        <v>406</v>
      </c>
      <c r="CQ95" s="713" t="s">
        <v>841</v>
      </c>
      <c r="CR95" s="715" t="s">
        <v>407</v>
      </c>
      <c r="CS95" s="713" t="s">
        <v>841</v>
      </c>
      <c r="CT95" s="715" t="s">
        <v>408</v>
      </c>
      <c r="CU95" s="712" t="s">
        <v>842</v>
      </c>
      <c r="CV95" s="710" t="s">
        <v>409</v>
      </c>
      <c r="CW95" s="710" t="s">
        <v>410</v>
      </c>
      <c r="CX95" s="716" t="s">
        <v>411</v>
      </c>
      <c r="CY95" s="717" t="s">
        <v>843</v>
      </c>
      <c r="CZ95" s="717" t="s">
        <v>844</v>
      </c>
      <c r="DA95" s="716" t="s">
        <v>411</v>
      </c>
      <c r="DB95" s="716" t="s">
        <v>412</v>
      </c>
      <c r="DC95" s="716" t="s">
        <v>845</v>
      </c>
      <c r="DE95" s="710" t="s">
        <v>399</v>
      </c>
      <c r="DF95" s="710" t="s">
        <v>400</v>
      </c>
      <c r="DG95" s="710" t="s">
        <v>846</v>
      </c>
      <c r="DH95" s="814" t="s">
        <v>839</v>
      </c>
      <c r="DI95" s="815" t="s">
        <v>883</v>
      </c>
      <c r="DJ95" s="712" t="s">
        <v>514</v>
      </c>
      <c r="DK95" s="712"/>
      <c r="DL95" s="712" t="s">
        <v>401</v>
      </c>
      <c r="DM95" s="712"/>
      <c r="DN95" s="712" t="s">
        <v>360</v>
      </c>
      <c r="DO95" s="712"/>
      <c r="DP95" s="712" t="s">
        <v>515</v>
      </c>
      <c r="DQ95" s="712"/>
      <c r="DR95" s="712" t="s">
        <v>402</v>
      </c>
      <c r="DS95" s="712"/>
      <c r="DT95" s="712" t="s">
        <v>403</v>
      </c>
      <c r="DU95" s="712"/>
      <c r="DV95" s="712" t="s">
        <v>404</v>
      </c>
      <c r="DW95" s="712"/>
      <c r="DX95" s="712" t="s">
        <v>405</v>
      </c>
      <c r="DY95" s="712"/>
      <c r="DZ95" s="712" t="s">
        <v>406</v>
      </c>
      <c r="EA95" s="712"/>
      <c r="EB95" s="715" t="s">
        <v>407</v>
      </c>
      <c r="EC95" s="715"/>
      <c r="ED95" s="715" t="s">
        <v>408</v>
      </c>
      <c r="EE95" s="712" t="s">
        <v>842</v>
      </c>
      <c r="EF95" s="710" t="s">
        <v>409</v>
      </c>
      <c r="EG95" s="710" t="s">
        <v>410</v>
      </c>
      <c r="EH95" s="716" t="s">
        <v>411</v>
      </c>
      <c r="EI95" s="717" t="s">
        <v>843</v>
      </c>
      <c r="EJ95" s="717" t="s">
        <v>844</v>
      </c>
      <c r="EK95" s="716" t="s">
        <v>411</v>
      </c>
      <c r="EL95" s="716" t="s">
        <v>412</v>
      </c>
      <c r="EM95" s="716" t="s">
        <v>845</v>
      </c>
      <c r="EO95" s="710" t="s">
        <v>399</v>
      </c>
      <c r="EP95" s="710" t="s">
        <v>400</v>
      </c>
      <c r="EQ95" s="710" t="s">
        <v>846</v>
      </c>
      <c r="ER95" s="814" t="s">
        <v>839</v>
      </c>
      <c r="ES95" s="815" t="s">
        <v>883</v>
      </c>
      <c r="ET95" s="712" t="s">
        <v>514</v>
      </c>
      <c r="EU95" s="713" t="s">
        <v>841</v>
      </c>
      <c r="EV95" s="712" t="s">
        <v>401</v>
      </c>
      <c r="EW95" s="713" t="s">
        <v>841</v>
      </c>
      <c r="EX95" s="712" t="s">
        <v>360</v>
      </c>
      <c r="EY95" s="713" t="s">
        <v>841</v>
      </c>
      <c r="EZ95" s="712" t="s">
        <v>515</v>
      </c>
      <c r="FA95" s="713" t="s">
        <v>841</v>
      </c>
      <c r="FB95" s="712" t="s">
        <v>402</v>
      </c>
      <c r="FC95" s="713" t="s">
        <v>841</v>
      </c>
      <c r="FD95" s="712" t="s">
        <v>403</v>
      </c>
      <c r="FE95" s="713" t="s">
        <v>841</v>
      </c>
      <c r="FF95" s="712" t="s">
        <v>404</v>
      </c>
      <c r="FG95" s="713" t="s">
        <v>841</v>
      </c>
      <c r="FH95" s="712" t="s">
        <v>405</v>
      </c>
      <c r="FI95" s="713" t="s">
        <v>841</v>
      </c>
      <c r="FJ95" s="712" t="s">
        <v>406</v>
      </c>
      <c r="FK95" s="713" t="s">
        <v>841</v>
      </c>
      <c r="FL95" s="715" t="s">
        <v>407</v>
      </c>
      <c r="FM95" s="713" t="s">
        <v>841</v>
      </c>
      <c r="FN95" s="715" t="s">
        <v>408</v>
      </c>
      <c r="FO95" s="712" t="s">
        <v>842</v>
      </c>
      <c r="FP95" s="710" t="s">
        <v>409</v>
      </c>
      <c r="FQ95" s="710" t="s">
        <v>410</v>
      </c>
      <c r="FR95" s="716" t="s">
        <v>411</v>
      </c>
      <c r="FS95" s="717" t="s">
        <v>843</v>
      </c>
      <c r="FT95" s="717" t="s">
        <v>844</v>
      </c>
      <c r="FU95" s="716" t="s">
        <v>411</v>
      </c>
      <c r="FV95" s="716" t="s">
        <v>412</v>
      </c>
      <c r="FW95" s="716" t="s">
        <v>845</v>
      </c>
      <c r="FY95" s="710" t="s">
        <v>399</v>
      </c>
      <c r="FZ95" s="710" t="s">
        <v>400</v>
      </c>
      <c r="GA95" s="710" t="s">
        <v>846</v>
      </c>
      <c r="GB95" s="814" t="s">
        <v>839</v>
      </c>
      <c r="GC95" s="815" t="s">
        <v>883</v>
      </c>
      <c r="GD95" s="712" t="s">
        <v>514</v>
      </c>
      <c r="GE95" s="712"/>
      <c r="GF95" s="712" t="s">
        <v>401</v>
      </c>
      <c r="GG95" s="712"/>
      <c r="GH95" s="712" t="s">
        <v>360</v>
      </c>
      <c r="GI95" s="712"/>
      <c r="GJ95" s="712" t="s">
        <v>515</v>
      </c>
      <c r="GK95" s="712"/>
      <c r="GL95" s="712" t="s">
        <v>402</v>
      </c>
      <c r="GM95" s="712"/>
      <c r="GN95" s="712" t="s">
        <v>403</v>
      </c>
      <c r="GO95" s="712"/>
      <c r="GP95" s="712" t="s">
        <v>404</v>
      </c>
      <c r="GQ95" s="712"/>
      <c r="GR95" s="712" t="s">
        <v>405</v>
      </c>
      <c r="GS95" s="712"/>
      <c r="GT95" s="712" t="s">
        <v>406</v>
      </c>
      <c r="GU95" s="712"/>
      <c r="GV95" s="715" t="s">
        <v>407</v>
      </c>
      <c r="GW95" s="712"/>
      <c r="GX95" s="715" t="s">
        <v>408</v>
      </c>
      <c r="GY95" s="712" t="s">
        <v>842</v>
      </c>
      <c r="GZ95" s="710" t="s">
        <v>409</v>
      </c>
      <c r="HA95" s="710" t="s">
        <v>410</v>
      </c>
      <c r="HB95" s="716" t="s">
        <v>411</v>
      </c>
      <c r="HC95" s="717" t="s">
        <v>843</v>
      </c>
      <c r="HD95" s="717" t="s">
        <v>844</v>
      </c>
      <c r="HE95" s="716" t="s">
        <v>411</v>
      </c>
      <c r="HF95" s="716" t="s">
        <v>412</v>
      </c>
      <c r="HG95" s="716" t="s">
        <v>845</v>
      </c>
    </row>
    <row r="96" spans="1:225" s="724" customFormat="1" ht="36" hidden="1" x14ac:dyDescent="0.25">
      <c r="A96" s="718">
        <v>1</v>
      </c>
      <c r="B96" s="718">
        <v>2</v>
      </c>
      <c r="C96" s="722">
        <v>3</v>
      </c>
      <c r="D96" s="722">
        <v>4</v>
      </c>
      <c r="E96" s="816" t="s">
        <v>884</v>
      </c>
      <c r="F96" s="718" t="s">
        <v>516</v>
      </c>
      <c r="G96" s="720"/>
      <c r="H96" s="718">
        <v>7</v>
      </c>
      <c r="I96" s="721"/>
      <c r="J96" s="718">
        <v>8</v>
      </c>
      <c r="K96" s="721"/>
      <c r="L96" s="718">
        <v>9</v>
      </c>
      <c r="M96" s="721"/>
      <c r="N96" s="718">
        <v>10</v>
      </c>
      <c r="O96" s="721"/>
      <c r="P96" s="718">
        <v>11</v>
      </c>
      <c r="Q96" s="721"/>
      <c r="R96" s="718">
        <v>12</v>
      </c>
      <c r="S96" s="721"/>
      <c r="T96" s="718">
        <v>13</v>
      </c>
      <c r="U96" s="721"/>
      <c r="V96" s="718">
        <v>14</v>
      </c>
      <c r="W96" s="721"/>
      <c r="X96" s="718">
        <v>15</v>
      </c>
      <c r="Y96" s="721"/>
      <c r="Z96" s="718">
        <v>16</v>
      </c>
      <c r="AA96" s="718">
        <v>17</v>
      </c>
      <c r="AB96" s="718" t="s">
        <v>517</v>
      </c>
      <c r="AC96" s="718">
        <v>19</v>
      </c>
      <c r="AD96" s="718" t="s">
        <v>413</v>
      </c>
      <c r="AE96" s="722" t="s">
        <v>848</v>
      </c>
      <c r="AF96" s="722" t="s">
        <v>849</v>
      </c>
      <c r="AG96" s="718" t="s">
        <v>518</v>
      </c>
      <c r="AH96" s="718" t="s">
        <v>519</v>
      </c>
      <c r="AI96" s="718" t="s">
        <v>850</v>
      </c>
      <c r="AJ96" s="723"/>
      <c r="AK96" s="718">
        <v>1</v>
      </c>
      <c r="AL96" s="718">
        <v>2</v>
      </c>
      <c r="AM96" s="718">
        <v>3</v>
      </c>
      <c r="AN96" s="722">
        <v>4</v>
      </c>
      <c r="AO96" s="816" t="s">
        <v>884</v>
      </c>
      <c r="AP96" s="718" t="s">
        <v>516</v>
      </c>
      <c r="AQ96" s="718"/>
      <c r="AR96" s="718">
        <v>7</v>
      </c>
      <c r="AS96" s="718"/>
      <c r="AT96" s="718">
        <v>8</v>
      </c>
      <c r="AU96" s="718"/>
      <c r="AV96" s="718">
        <v>9</v>
      </c>
      <c r="AW96" s="718"/>
      <c r="AX96" s="718">
        <v>10</v>
      </c>
      <c r="AY96" s="718"/>
      <c r="AZ96" s="718">
        <v>11</v>
      </c>
      <c r="BA96" s="718"/>
      <c r="BB96" s="718">
        <v>12</v>
      </c>
      <c r="BC96" s="718"/>
      <c r="BD96" s="718">
        <v>13</v>
      </c>
      <c r="BE96" s="718"/>
      <c r="BF96" s="718">
        <v>14</v>
      </c>
      <c r="BG96" s="718"/>
      <c r="BH96" s="718">
        <v>15</v>
      </c>
      <c r="BI96" s="718"/>
      <c r="BJ96" s="718">
        <v>16</v>
      </c>
      <c r="BK96" s="718">
        <v>17</v>
      </c>
      <c r="BL96" s="718" t="s">
        <v>517</v>
      </c>
      <c r="BM96" s="718">
        <v>19</v>
      </c>
      <c r="BN96" s="718" t="s">
        <v>413</v>
      </c>
      <c r="BO96" s="722" t="s">
        <v>848</v>
      </c>
      <c r="BP96" s="722" t="s">
        <v>849</v>
      </c>
      <c r="BQ96" s="718" t="s">
        <v>518</v>
      </c>
      <c r="BR96" s="718" t="s">
        <v>519</v>
      </c>
      <c r="BS96" s="718" t="s">
        <v>850</v>
      </c>
      <c r="BU96" s="718">
        <v>1</v>
      </c>
      <c r="BV96" s="718">
        <v>2</v>
      </c>
      <c r="BW96" s="718">
        <v>3</v>
      </c>
      <c r="BX96" s="722">
        <v>4</v>
      </c>
      <c r="BY96" s="816" t="s">
        <v>884</v>
      </c>
      <c r="BZ96" s="718" t="s">
        <v>516</v>
      </c>
      <c r="CA96" s="718"/>
      <c r="CB96" s="718">
        <v>7</v>
      </c>
      <c r="CC96" s="718"/>
      <c r="CD96" s="718">
        <v>8</v>
      </c>
      <c r="CE96" s="718"/>
      <c r="CF96" s="718">
        <v>9</v>
      </c>
      <c r="CG96" s="718"/>
      <c r="CH96" s="718">
        <v>10</v>
      </c>
      <c r="CI96" s="718"/>
      <c r="CJ96" s="718">
        <v>11</v>
      </c>
      <c r="CK96" s="718"/>
      <c r="CL96" s="718">
        <v>12</v>
      </c>
      <c r="CM96" s="718"/>
      <c r="CN96" s="718">
        <v>13</v>
      </c>
      <c r="CO96" s="718"/>
      <c r="CP96" s="718">
        <v>14</v>
      </c>
      <c r="CQ96" s="718"/>
      <c r="CR96" s="718">
        <v>15</v>
      </c>
      <c r="CS96" s="718"/>
      <c r="CT96" s="718">
        <v>16</v>
      </c>
      <c r="CU96" s="718">
        <v>17</v>
      </c>
      <c r="CV96" s="718" t="s">
        <v>517</v>
      </c>
      <c r="CW96" s="718">
        <v>19</v>
      </c>
      <c r="CX96" s="718" t="s">
        <v>413</v>
      </c>
      <c r="CY96" s="722" t="s">
        <v>848</v>
      </c>
      <c r="CZ96" s="722" t="s">
        <v>849</v>
      </c>
      <c r="DA96" s="718" t="s">
        <v>518</v>
      </c>
      <c r="DB96" s="718" t="s">
        <v>519</v>
      </c>
      <c r="DC96" s="718" t="s">
        <v>850</v>
      </c>
      <c r="DE96" s="718">
        <v>1</v>
      </c>
      <c r="DF96" s="718">
        <v>2</v>
      </c>
      <c r="DG96" s="718">
        <v>3</v>
      </c>
      <c r="DH96" s="722">
        <v>4</v>
      </c>
      <c r="DI96" s="816" t="s">
        <v>884</v>
      </c>
      <c r="DJ96" s="718" t="s">
        <v>516</v>
      </c>
      <c r="DK96" s="718"/>
      <c r="DL96" s="718">
        <v>7</v>
      </c>
      <c r="DM96" s="718"/>
      <c r="DN96" s="718">
        <v>8</v>
      </c>
      <c r="DO96" s="718"/>
      <c r="DP96" s="718">
        <v>9</v>
      </c>
      <c r="DQ96" s="718"/>
      <c r="DR96" s="718">
        <v>10</v>
      </c>
      <c r="DS96" s="718"/>
      <c r="DT96" s="718">
        <v>11</v>
      </c>
      <c r="DU96" s="718"/>
      <c r="DV96" s="718">
        <v>12</v>
      </c>
      <c r="DW96" s="718"/>
      <c r="DX96" s="718">
        <v>13</v>
      </c>
      <c r="DY96" s="718"/>
      <c r="DZ96" s="718">
        <v>14</v>
      </c>
      <c r="EA96" s="718"/>
      <c r="EB96" s="718">
        <v>15</v>
      </c>
      <c r="EC96" s="718"/>
      <c r="ED96" s="718">
        <v>16</v>
      </c>
      <c r="EE96" s="718">
        <v>17</v>
      </c>
      <c r="EF96" s="718" t="s">
        <v>517</v>
      </c>
      <c r="EG96" s="718">
        <v>19</v>
      </c>
      <c r="EH96" s="718" t="s">
        <v>413</v>
      </c>
      <c r="EI96" s="722" t="s">
        <v>848</v>
      </c>
      <c r="EJ96" s="722" t="s">
        <v>849</v>
      </c>
      <c r="EK96" s="718" t="s">
        <v>518</v>
      </c>
      <c r="EL96" s="718" t="s">
        <v>519</v>
      </c>
      <c r="EM96" s="718" t="s">
        <v>850</v>
      </c>
      <c r="EO96" s="718">
        <v>1</v>
      </c>
      <c r="EP96" s="718">
        <v>2</v>
      </c>
      <c r="EQ96" s="718">
        <v>3</v>
      </c>
      <c r="ER96" s="722">
        <v>4</v>
      </c>
      <c r="ES96" s="816" t="s">
        <v>884</v>
      </c>
      <c r="ET96" s="718" t="s">
        <v>516</v>
      </c>
      <c r="EU96" s="718"/>
      <c r="EV96" s="718">
        <v>7</v>
      </c>
      <c r="EW96" s="718"/>
      <c r="EX96" s="718">
        <v>8</v>
      </c>
      <c r="EY96" s="718"/>
      <c r="EZ96" s="718">
        <v>9</v>
      </c>
      <c r="FA96" s="718"/>
      <c r="FB96" s="718">
        <v>10</v>
      </c>
      <c r="FC96" s="718"/>
      <c r="FD96" s="718">
        <v>11</v>
      </c>
      <c r="FE96" s="718"/>
      <c r="FF96" s="718">
        <v>12</v>
      </c>
      <c r="FG96" s="718"/>
      <c r="FH96" s="718">
        <v>13</v>
      </c>
      <c r="FI96" s="718"/>
      <c r="FJ96" s="718">
        <v>14</v>
      </c>
      <c r="FK96" s="718"/>
      <c r="FL96" s="718">
        <v>15</v>
      </c>
      <c r="FM96" s="718"/>
      <c r="FN96" s="718">
        <v>16</v>
      </c>
      <c r="FO96" s="718">
        <v>17</v>
      </c>
      <c r="FP96" s="718" t="s">
        <v>517</v>
      </c>
      <c r="FQ96" s="718">
        <v>19</v>
      </c>
      <c r="FR96" s="718" t="s">
        <v>413</v>
      </c>
      <c r="FS96" s="722" t="s">
        <v>848</v>
      </c>
      <c r="FT96" s="722" t="s">
        <v>849</v>
      </c>
      <c r="FU96" s="718" t="s">
        <v>518</v>
      </c>
      <c r="FV96" s="718" t="s">
        <v>519</v>
      </c>
      <c r="FW96" s="718" t="s">
        <v>850</v>
      </c>
      <c r="FY96" s="718">
        <v>1</v>
      </c>
      <c r="FZ96" s="718">
        <v>2</v>
      </c>
      <c r="GA96" s="718">
        <v>3</v>
      </c>
      <c r="GB96" s="722">
        <v>4</v>
      </c>
      <c r="GC96" s="816" t="s">
        <v>884</v>
      </c>
      <c r="GD96" s="718" t="s">
        <v>516</v>
      </c>
      <c r="GE96" s="718"/>
      <c r="GF96" s="718">
        <v>7</v>
      </c>
      <c r="GG96" s="718"/>
      <c r="GH96" s="718">
        <v>8</v>
      </c>
      <c r="GI96" s="718"/>
      <c r="GJ96" s="718">
        <v>9</v>
      </c>
      <c r="GK96" s="718"/>
      <c r="GL96" s="718">
        <v>10</v>
      </c>
      <c r="GM96" s="718"/>
      <c r="GN96" s="718">
        <v>11</v>
      </c>
      <c r="GO96" s="718"/>
      <c r="GP96" s="718">
        <v>12</v>
      </c>
      <c r="GQ96" s="718"/>
      <c r="GR96" s="718">
        <v>13</v>
      </c>
      <c r="GS96" s="718"/>
      <c r="GT96" s="718">
        <v>14</v>
      </c>
      <c r="GU96" s="718"/>
      <c r="GV96" s="718">
        <v>15</v>
      </c>
      <c r="GW96" s="718"/>
      <c r="GX96" s="718">
        <v>16</v>
      </c>
      <c r="GY96" s="718">
        <v>17</v>
      </c>
      <c r="GZ96" s="718" t="s">
        <v>517</v>
      </c>
      <c r="HA96" s="718">
        <v>19</v>
      </c>
      <c r="HB96" s="718" t="s">
        <v>413</v>
      </c>
      <c r="HC96" s="722" t="s">
        <v>848</v>
      </c>
      <c r="HD96" s="722" t="s">
        <v>849</v>
      </c>
      <c r="HE96" s="718" t="s">
        <v>518</v>
      </c>
      <c r="HF96" s="718" t="s">
        <v>519</v>
      </c>
      <c r="HG96" s="718" t="s">
        <v>850</v>
      </c>
    </row>
    <row r="97" spans="1:215" ht="15.75" hidden="1" x14ac:dyDescent="0.25">
      <c r="A97" s="1043" t="s">
        <v>362</v>
      </c>
      <c r="B97" s="725" t="s">
        <v>851</v>
      </c>
      <c r="C97" s="726"/>
      <c r="D97" s="726"/>
      <c r="E97" s="726"/>
      <c r="F97" s="726"/>
      <c r="G97" s="727"/>
      <c r="H97" s="726"/>
      <c r="I97" s="728"/>
      <c r="J97" s="726"/>
      <c r="K97" s="728"/>
      <c r="L97" s="726"/>
      <c r="M97" s="728"/>
      <c r="N97" s="726"/>
      <c r="O97" s="728"/>
      <c r="P97" s="726"/>
      <c r="Q97" s="728"/>
      <c r="R97" s="726"/>
      <c r="S97" s="728"/>
      <c r="T97" s="726"/>
      <c r="U97" s="728"/>
      <c r="V97" s="726"/>
      <c r="W97" s="728"/>
      <c r="X97" s="726"/>
      <c r="Y97" s="728"/>
      <c r="Z97" s="726"/>
      <c r="AA97" s="726"/>
      <c r="AB97" s="729"/>
      <c r="AC97" s="730"/>
      <c r="AD97" s="731"/>
      <c r="AE97" s="726"/>
      <c r="AF97" s="726"/>
      <c r="AG97" s="731"/>
      <c r="AH97" s="731"/>
      <c r="AI97" s="726"/>
      <c r="AK97" s="1043" t="s">
        <v>62</v>
      </c>
      <c r="AL97" s="725" t="s">
        <v>851</v>
      </c>
      <c r="AM97" s="726"/>
      <c r="AN97" s="726"/>
      <c r="AO97" s="726"/>
      <c r="AP97" s="726"/>
      <c r="AQ97" s="727"/>
      <c r="AR97" s="726"/>
      <c r="AS97" s="728"/>
      <c r="AT97" s="726"/>
      <c r="AU97" s="728"/>
      <c r="AV97" s="726"/>
      <c r="AW97" s="728"/>
      <c r="AX97" s="726"/>
      <c r="AY97" s="728"/>
      <c r="AZ97" s="726"/>
      <c r="BA97" s="728"/>
      <c r="BB97" s="726"/>
      <c r="BC97" s="728"/>
      <c r="BD97" s="726"/>
      <c r="BE97" s="728"/>
      <c r="BF97" s="726"/>
      <c r="BG97" s="728"/>
      <c r="BH97" s="726"/>
      <c r="BI97" s="728"/>
      <c r="BJ97" s="726"/>
      <c r="BK97" s="733"/>
      <c r="BL97" s="729"/>
      <c r="BM97" s="730"/>
      <c r="BN97" s="731"/>
      <c r="BO97" s="726"/>
      <c r="BP97" s="726"/>
      <c r="BQ97" s="731"/>
      <c r="BR97" s="731"/>
      <c r="BS97" s="726"/>
      <c r="BU97" s="1043" t="s">
        <v>369</v>
      </c>
      <c r="BV97" s="725" t="s">
        <v>851</v>
      </c>
      <c r="BW97" s="726"/>
      <c r="BX97" s="726"/>
      <c r="BY97" s="726"/>
      <c r="BZ97" s="726"/>
      <c r="CA97" s="727"/>
      <c r="CB97" s="726"/>
      <c r="CC97" s="728"/>
      <c r="CD97" s="726"/>
      <c r="CE97" s="728"/>
      <c r="CF97" s="726"/>
      <c r="CG97" s="728"/>
      <c r="CH97" s="726"/>
      <c r="CI97" s="728"/>
      <c r="CJ97" s="726"/>
      <c r="CK97" s="728"/>
      <c r="CL97" s="726"/>
      <c r="CM97" s="728"/>
      <c r="CN97" s="726"/>
      <c r="CO97" s="728"/>
      <c r="CP97" s="726"/>
      <c r="CQ97" s="728"/>
      <c r="CR97" s="726"/>
      <c r="CS97" s="728"/>
      <c r="CT97" s="726"/>
      <c r="CU97" s="733"/>
      <c r="CV97" s="729"/>
      <c r="CW97" s="730"/>
      <c r="CX97" s="731"/>
      <c r="CY97" s="726"/>
      <c r="CZ97" s="726"/>
      <c r="DA97" s="731"/>
      <c r="DB97" s="731"/>
      <c r="DC97" s="726"/>
      <c r="DE97" s="1043" t="s">
        <v>63</v>
      </c>
      <c r="DF97" s="725" t="s">
        <v>851</v>
      </c>
      <c r="DG97" s="726"/>
      <c r="DH97" s="726"/>
      <c r="DI97" s="726"/>
      <c r="DJ97" s="726"/>
      <c r="DK97" s="727"/>
      <c r="DL97" s="726"/>
      <c r="DM97" s="728"/>
      <c r="DN97" s="726"/>
      <c r="DO97" s="728"/>
      <c r="DP97" s="726"/>
      <c r="DQ97" s="728"/>
      <c r="DR97" s="726"/>
      <c r="DS97" s="728"/>
      <c r="DT97" s="726"/>
      <c r="DU97" s="728"/>
      <c r="DV97" s="726"/>
      <c r="DW97" s="728"/>
      <c r="DX97" s="726"/>
      <c r="DY97" s="728"/>
      <c r="DZ97" s="726"/>
      <c r="EA97" s="728"/>
      <c r="EB97" s="726"/>
      <c r="EC97" s="728"/>
      <c r="ED97" s="726"/>
      <c r="EE97" s="733"/>
      <c r="EF97" s="729"/>
      <c r="EG97" s="730"/>
      <c r="EH97" s="731"/>
      <c r="EI97" s="726"/>
      <c r="EJ97" s="726"/>
      <c r="EK97" s="731"/>
      <c r="EL97" s="731"/>
      <c r="EM97" s="726"/>
      <c r="EO97" s="1043" t="s">
        <v>287</v>
      </c>
      <c r="EP97" s="725" t="s">
        <v>851</v>
      </c>
      <c r="EQ97" s="726"/>
      <c r="ER97" s="726"/>
      <c r="ES97" s="726"/>
      <c r="ET97" s="726"/>
      <c r="EU97" s="727"/>
      <c r="EV97" s="726"/>
      <c r="EW97" s="728"/>
      <c r="EX97" s="726"/>
      <c r="EY97" s="728"/>
      <c r="EZ97" s="726"/>
      <c r="FA97" s="728"/>
      <c r="FB97" s="726"/>
      <c r="FC97" s="728"/>
      <c r="FD97" s="726"/>
      <c r="FE97" s="728"/>
      <c r="FF97" s="726"/>
      <c r="FG97" s="728"/>
      <c r="FH97" s="726"/>
      <c r="FI97" s="728"/>
      <c r="FJ97" s="726"/>
      <c r="FK97" s="728"/>
      <c r="FL97" s="726"/>
      <c r="FM97" s="728"/>
      <c r="FN97" s="726"/>
      <c r="FO97" s="733"/>
      <c r="FP97" s="729"/>
      <c r="FQ97" s="730"/>
      <c r="FR97" s="731"/>
      <c r="FS97" s="726"/>
      <c r="FT97" s="726"/>
      <c r="FU97" s="731"/>
      <c r="FV97" s="731"/>
      <c r="FW97" s="726"/>
      <c r="FY97" s="1043" t="s">
        <v>504</v>
      </c>
      <c r="FZ97" s="725" t="s">
        <v>851</v>
      </c>
      <c r="GA97" s="726"/>
      <c r="GB97" s="726"/>
      <c r="GC97" s="726"/>
      <c r="GD97" s="734"/>
      <c r="GE97" s="734"/>
      <c r="GF97" s="732"/>
      <c r="GG97" s="734"/>
      <c r="GH97" s="732"/>
      <c r="GI97" s="734"/>
      <c r="GJ97" s="732"/>
      <c r="GK97" s="734"/>
      <c r="GL97" s="732"/>
      <c r="GM97" s="734"/>
      <c r="GN97" s="732"/>
      <c r="GO97" s="734"/>
      <c r="GP97" s="732"/>
      <c r="GQ97" s="734"/>
      <c r="GR97" s="732"/>
      <c r="GS97" s="734"/>
      <c r="GT97" s="732"/>
      <c r="GU97" s="734"/>
      <c r="GV97" s="732"/>
      <c r="GW97" s="734"/>
      <c r="GX97" s="732"/>
      <c r="GY97" s="733"/>
      <c r="GZ97" s="729"/>
      <c r="HA97" s="730"/>
      <c r="HB97" s="731"/>
      <c r="HC97" s="733"/>
      <c r="HD97" s="732"/>
      <c r="HE97" s="731"/>
      <c r="HF97" s="731"/>
      <c r="HG97" s="726"/>
    </row>
    <row r="98" spans="1:215" hidden="1" x14ac:dyDescent="0.25">
      <c r="A98" s="1044"/>
      <c r="B98" s="735" t="s">
        <v>520</v>
      </c>
      <c r="C98" s="737">
        <f t="shared" ref="C98:D106" si="532">C12</f>
        <v>1</v>
      </c>
      <c r="D98" s="737">
        <f>D12</f>
        <v>24084</v>
      </c>
      <c r="E98" s="738">
        <f>ROUNDUP(D98*1.04,0)</f>
        <v>25048</v>
      </c>
      <c r="F98" s="817">
        <f t="shared" ref="F98:F106" si="533">C98*E98</f>
        <v>25048</v>
      </c>
      <c r="G98" s="740">
        <f>ROUND(G12,1)</f>
        <v>0</v>
      </c>
      <c r="H98" s="741">
        <f>$F98*G98/100</f>
        <v>0</v>
      </c>
      <c r="I98" s="742">
        <f>ROUND(I12,1)</f>
        <v>0</v>
      </c>
      <c r="J98" s="741">
        <f>$F98*I98/100</f>
        <v>0</v>
      </c>
      <c r="K98" s="742">
        <f>ROUND(K12,1)</f>
        <v>10</v>
      </c>
      <c r="L98" s="741">
        <f>$F98*K98/100</f>
        <v>2504.8000000000002</v>
      </c>
      <c r="M98" s="742">
        <f>ROUND(M12,1)</f>
        <v>0</v>
      </c>
      <c r="N98" s="741">
        <f>$F98*M98/100</f>
        <v>0</v>
      </c>
      <c r="O98" s="742">
        <f>ROUND(O12,1)</f>
        <v>0</v>
      </c>
      <c r="P98" s="741">
        <f>$F98*O98/100</f>
        <v>0</v>
      </c>
      <c r="Q98" s="742">
        <f>ROUND(Q12,1)</f>
        <v>100</v>
      </c>
      <c r="R98" s="741">
        <f>$F98*Q98/100</f>
        <v>25048</v>
      </c>
      <c r="S98" s="742">
        <f>ROUND(S12,1)</f>
        <v>20</v>
      </c>
      <c r="T98" s="741">
        <f>$F98*S98/100</f>
        <v>5009.6000000000004</v>
      </c>
      <c r="U98" s="742">
        <f>ROUND(U12,1)</f>
        <v>0</v>
      </c>
      <c r="V98" s="741">
        <f>$F98*U98/100</f>
        <v>0</v>
      </c>
      <c r="W98" s="742">
        <f>ROUND(W12,1)</f>
        <v>0</v>
      </c>
      <c r="X98" s="741">
        <f>$F98*W98/100</f>
        <v>0</v>
      </c>
      <c r="Y98" s="742">
        <f>ROUND(Y12,1)</f>
        <v>0</v>
      </c>
      <c r="Z98" s="741">
        <f>$F98*Y98/100</f>
        <v>0</v>
      </c>
      <c r="AA98" s="743">
        <f t="shared" ref="AA98:AA106" si="534">IF(((SUM(F98:Z98))&gt;(15279*C98)),0,((15279*C98)-(SUM(F98:Z98))))</f>
        <v>0</v>
      </c>
      <c r="AB98" s="744">
        <f>F98+H98+J98+L98+N98+P98+R98+T98+V98+X98+Z98+AA98</f>
        <v>57610.400000000001</v>
      </c>
      <c r="AC98" s="745">
        <v>12</v>
      </c>
      <c r="AD98" s="746">
        <f>AB98*AC98</f>
        <v>691324.8</v>
      </c>
      <c r="AE98" s="747"/>
      <c r="AF98" s="741"/>
      <c r="AG98" s="746">
        <f>AD98+AE98+AF98</f>
        <v>691324.8</v>
      </c>
      <c r="AH98" s="746">
        <f>AG98*0.302</f>
        <v>208780.09</v>
      </c>
      <c r="AI98" s="746">
        <f>AG98+AH98</f>
        <v>900104.89</v>
      </c>
      <c r="AK98" s="1044"/>
      <c r="AL98" s="735" t="s">
        <v>520</v>
      </c>
      <c r="AM98" s="737">
        <f t="shared" ref="AM98:AN106" si="535">AM12</f>
        <v>1</v>
      </c>
      <c r="AN98" s="737">
        <f>AN12</f>
        <v>24084</v>
      </c>
      <c r="AO98" s="738">
        <f>ROUNDUP(AN98*1.04,0)</f>
        <v>25048</v>
      </c>
      <c r="AP98" s="817">
        <f t="shared" ref="AP98:AP106" si="536">AM98*AO98</f>
        <v>25048</v>
      </c>
      <c r="AQ98" s="740">
        <f>ROUND(AQ12,1)</f>
        <v>0</v>
      </c>
      <c r="AR98" s="741">
        <f>$AP98*AQ98/100</f>
        <v>0</v>
      </c>
      <c r="AS98" s="742">
        <f>ROUND(AS12,1)</f>
        <v>4</v>
      </c>
      <c r="AT98" s="741">
        <f>$AP98*AS98/100</f>
        <v>1001.92</v>
      </c>
      <c r="AU98" s="742">
        <f>ROUND(AU12,1)</f>
        <v>10</v>
      </c>
      <c r="AV98" s="741">
        <f>$AP98*AU98/100</f>
        <v>2504.8000000000002</v>
      </c>
      <c r="AW98" s="742">
        <f>ROUND(AW12,1)</f>
        <v>0</v>
      </c>
      <c r="AX98" s="741">
        <f>$AP98*AW98/100</f>
        <v>0</v>
      </c>
      <c r="AY98" s="742">
        <f>ROUND(AY12,1)</f>
        <v>0</v>
      </c>
      <c r="AZ98" s="741">
        <f>$AP98*AY98/100</f>
        <v>0</v>
      </c>
      <c r="BA98" s="742">
        <f>ROUND(BA12,1)</f>
        <v>40.799999999999997</v>
      </c>
      <c r="BB98" s="741">
        <f>$AP98*BA98/100</f>
        <v>10219.58</v>
      </c>
      <c r="BC98" s="742">
        <f>ROUND(BC12,1)</f>
        <v>20</v>
      </c>
      <c r="BD98" s="741">
        <f>$AP98*BC98/100</f>
        <v>5009.6000000000004</v>
      </c>
      <c r="BE98" s="742">
        <f>ROUND(BE12,1)</f>
        <v>0</v>
      </c>
      <c r="BF98" s="741">
        <f>$AP98*BE98/100</f>
        <v>0</v>
      </c>
      <c r="BG98" s="742">
        <f>ROUND(BG12,1)</f>
        <v>0</v>
      </c>
      <c r="BH98" s="741">
        <f>$AP98*BG98/100</f>
        <v>0</v>
      </c>
      <c r="BI98" s="742">
        <f>ROUND(BI12,1)</f>
        <v>0</v>
      </c>
      <c r="BJ98" s="741">
        <f>$AP98*BI98/100</f>
        <v>0</v>
      </c>
      <c r="BK98" s="743">
        <f>IF(((SUM(AP98:BJ98))&gt;(15279*AM98)),0,((15279*AM98)-(SUM(AP98:BJ98))))</f>
        <v>0</v>
      </c>
      <c r="BL98" s="744">
        <f>AP98+AR98+AT98+AV98+AX98+AZ98+BB98+BD98+BF98+BH98+BJ98+BK98</f>
        <v>43783.9</v>
      </c>
      <c r="BM98" s="745">
        <v>12</v>
      </c>
      <c r="BN98" s="746">
        <f>BL98*BM98</f>
        <v>525406.80000000005</v>
      </c>
      <c r="BO98" s="747"/>
      <c r="BP98" s="741"/>
      <c r="BQ98" s="746">
        <f>BN98+BO98+BP98</f>
        <v>525406.80000000005</v>
      </c>
      <c r="BR98" s="746">
        <f>BQ98*0.302</f>
        <v>158672.85</v>
      </c>
      <c r="BS98" s="746">
        <f>BQ98+BR98</f>
        <v>684079.65</v>
      </c>
      <c r="BU98" s="1044"/>
      <c r="BV98" s="735" t="s">
        <v>520</v>
      </c>
      <c r="BW98" s="737">
        <f t="shared" ref="BW98:BX106" si="537">BW12</f>
        <v>1</v>
      </c>
      <c r="BX98" s="737">
        <f>BX12</f>
        <v>24084</v>
      </c>
      <c r="BY98" s="738">
        <f>ROUNDUP(BX98*1.04,0)</f>
        <v>25048</v>
      </c>
      <c r="BZ98" s="817">
        <f t="shared" ref="BZ98:BZ106" si="538">BW98*BY98</f>
        <v>25048</v>
      </c>
      <c r="CA98" s="740">
        <f>ROUND(CA12,1)</f>
        <v>0</v>
      </c>
      <c r="CB98" s="741">
        <f>$BZ98*CA98/100</f>
        <v>0</v>
      </c>
      <c r="CC98" s="742">
        <f>ROUND(CC12,1)</f>
        <v>0</v>
      </c>
      <c r="CD98" s="741">
        <f>$BZ98*CC98/100</f>
        <v>0</v>
      </c>
      <c r="CE98" s="742">
        <f>ROUND(CE12,1)</f>
        <v>0</v>
      </c>
      <c r="CF98" s="741">
        <f>$BZ98*CE98/100</f>
        <v>0</v>
      </c>
      <c r="CG98" s="742">
        <f>ROUND(CG12,1)</f>
        <v>0</v>
      </c>
      <c r="CH98" s="741">
        <f>$BZ98*CG98/100</f>
        <v>0</v>
      </c>
      <c r="CI98" s="742">
        <f>ROUND(CI12,1)</f>
        <v>0</v>
      </c>
      <c r="CJ98" s="741">
        <f>$BZ98*CI98/100</f>
        <v>0</v>
      </c>
      <c r="CK98" s="742">
        <f>ROUND(CK12,1)</f>
        <v>74</v>
      </c>
      <c r="CL98" s="741">
        <f>$BZ98*CK98/100</f>
        <v>18535.52</v>
      </c>
      <c r="CM98" s="742">
        <f>ROUND(CM12,1)</f>
        <v>10</v>
      </c>
      <c r="CN98" s="741">
        <f>$BZ98*CM98/100</f>
        <v>2504.8000000000002</v>
      </c>
      <c r="CO98" s="742">
        <f>ROUND(CO12,1)</f>
        <v>0</v>
      </c>
      <c r="CP98" s="741">
        <f>$BZ98*CO98/100</f>
        <v>0</v>
      </c>
      <c r="CQ98" s="742">
        <f>ROUND(CQ12,1)</f>
        <v>0</v>
      </c>
      <c r="CR98" s="741">
        <f>$BZ98*CQ98/100</f>
        <v>0</v>
      </c>
      <c r="CS98" s="742">
        <f>ROUND(CS12,1)</f>
        <v>0</v>
      </c>
      <c r="CT98" s="741">
        <f>$BZ98*CS98/100</f>
        <v>0</v>
      </c>
      <c r="CU98" s="743">
        <f>IF(((SUM(BZ98:CT98))&gt;(15279*BW98)),0,((15279*BW98)-(SUM(BZ98:CT98))))</f>
        <v>0</v>
      </c>
      <c r="CV98" s="744">
        <f>BZ98+CB98+CD98+CF98+CH98+CJ98+CL98+CN98+CP98+CR98+CT98+CU98</f>
        <v>46088.32</v>
      </c>
      <c r="CW98" s="745">
        <v>12</v>
      </c>
      <c r="CX98" s="746">
        <f>CV98*CW98</f>
        <v>553059.83999999997</v>
      </c>
      <c r="CY98" s="747"/>
      <c r="CZ98" s="741"/>
      <c r="DA98" s="746">
        <f>CX98+CY98+CZ98</f>
        <v>553059.83999999997</v>
      </c>
      <c r="DB98" s="746">
        <f>DA98*0.302</f>
        <v>167024.07</v>
      </c>
      <c r="DC98" s="746">
        <f>DA98+DB98</f>
        <v>720083.91</v>
      </c>
      <c r="DD98" s="750"/>
      <c r="DE98" s="1044"/>
      <c r="DF98" s="735" t="s">
        <v>520</v>
      </c>
      <c r="DG98" s="737">
        <f t="shared" ref="DG98:DH106" si="539">DG12</f>
        <v>1</v>
      </c>
      <c r="DH98" s="737">
        <f>DH12</f>
        <v>24084</v>
      </c>
      <c r="DI98" s="738">
        <f>ROUNDUP(DH98*1.04,0)</f>
        <v>25048</v>
      </c>
      <c r="DJ98" s="817">
        <f t="shared" ref="DJ98:DJ106" si="540">DG98*DI98</f>
        <v>25048</v>
      </c>
      <c r="DK98" s="740">
        <f>ROUND(DK12,1)</f>
        <v>0</v>
      </c>
      <c r="DL98" s="741">
        <f>$DJ98*DK98/100</f>
        <v>0</v>
      </c>
      <c r="DM98" s="742">
        <f>ROUND(DM12,1)</f>
        <v>0</v>
      </c>
      <c r="DN98" s="741">
        <f>$DJ98*DM98/100</f>
        <v>0</v>
      </c>
      <c r="DO98" s="742">
        <f>ROUND(DO12,1)</f>
        <v>0</v>
      </c>
      <c r="DP98" s="741">
        <f>$DJ98*DO98/100</f>
        <v>0</v>
      </c>
      <c r="DQ98" s="742">
        <f>ROUND(DQ12,1)</f>
        <v>0</v>
      </c>
      <c r="DR98" s="741">
        <f>$DJ98*DQ98/100</f>
        <v>0</v>
      </c>
      <c r="DS98" s="742">
        <f>ROUND(DS12,1)</f>
        <v>0</v>
      </c>
      <c r="DT98" s="741">
        <f>$DJ98*DS98/100</f>
        <v>0</v>
      </c>
      <c r="DU98" s="742">
        <f>ROUND(DU12,1)</f>
        <v>15.9</v>
      </c>
      <c r="DV98" s="741">
        <f>$DJ98*DU98/100</f>
        <v>3982.63</v>
      </c>
      <c r="DW98" s="742">
        <f>ROUND(DW12,1)</f>
        <v>20</v>
      </c>
      <c r="DX98" s="741">
        <f>$DJ98*DW98/100</f>
        <v>5009.6000000000004</v>
      </c>
      <c r="DY98" s="742">
        <f>ROUND(DY12,1)</f>
        <v>0</v>
      </c>
      <c r="DZ98" s="741">
        <f>$DJ98*DY98/100</f>
        <v>0</v>
      </c>
      <c r="EA98" s="742">
        <f>ROUND(EA12,1)</f>
        <v>0</v>
      </c>
      <c r="EB98" s="741">
        <f>$DJ98*EA98/100</f>
        <v>0</v>
      </c>
      <c r="EC98" s="742">
        <f>ROUND(EC12,1)</f>
        <v>0</v>
      </c>
      <c r="ED98" s="741">
        <f>$DJ98*EC98/100</f>
        <v>0</v>
      </c>
      <c r="EE98" s="743">
        <f t="shared" ref="EE98:EE101" si="541">IF(((SUM(DJ98:ED98))&gt;(15279*DG98)),0,((15279*DG98)-(SUM(DJ98:ED98))))</f>
        <v>0</v>
      </c>
      <c r="EF98" s="744">
        <f>DJ98+DL98+DN98+DP98+DR98+DT98+DV98+DX98+DZ98+EB98+ED98+EE98</f>
        <v>34040.230000000003</v>
      </c>
      <c r="EG98" s="745">
        <v>12</v>
      </c>
      <c r="EH98" s="746">
        <f>EF98*EG98</f>
        <v>408482.76</v>
      </c>
      <c r="EI98" s="747"/>
      <c r="EJ98" s="741"/>
      <c r="EK98" s="746">
        <f>EH98+EI98+EJ98</f>
        <v>408482.76</v>
      </c>
      <c r="EL98" s="746">
        <f>EK98*0.302</f>
        <v>123361.79</v>
      </c>
      <c r="EM98" s="746">
        <f>EK98+EL98</f>
        <v>531844.55000000005</v>
      </c>
      <c r="EO98" s="1044"/>
      <c r="EP98" s="752" t="s">
        <v>520</v>
      </c>
      <c r="EQ98" s="737">
        <f t="shared" ref="EQ98:ER106" si="542">EQ12</f>
        <v>1</v>
      </c>
      <c r="ER98" s="737">
        <f>ER12</f>
        <v>24084</v>
      </c>
      <c r="ES98" s="738">
        <f>ROUNDUP(ER98*1.04,0)</f>
        <v>25048</v>
      </c>
      <c r="ET98" s="817">
        <f t="shared" ref="ET98:ET106" si="543">EQ98*ES98</f>
        <v>25048</v>
      </c>
      <c r="EU98" s="740">
        <f>ROUND(EU12,1)</f>
        <v>0</v>
      </c>
      <c r="EV98" s="741">
        <f>$ET98*EU98/100</f>
        <v>0</v>
      </c>
      <c r="EW98" s="742">
        <f>ROUND(EW12,1)</f>
        <v>0</v>
      </c>
      <c r="EX98" s="741">
        <f>$ET98*EW98/100</f>
        <v>0</v>
      </c>
      <c r="EY98" s="742">
        <f>ROUND(EY12,1)</f>
        <v>0</v>
      </c>
      <c r="EZ98" s="741">
        <f>$ET98*EY98/100</f>
        <v>0</v>
      </c>
      <c r="FA98" s="742">
        <f>ROUND(FA12,1)</f>
        <v>0</v>
      </c>
      <c r="FB98" s="741">
        <f>$ET98*FA98/100</f>
        <v>0</v>
      </c>
      <c r="FC98" s="742">
        <f>ROUND(FC12,1)</f>
        <v>0</v>
      </c>
      <c r="FD98" s="741">
        <f>$ET98*FC98/100</f>
        <v>0</v>
      </c>
      <c r="FE98" s="742">
        <f>ROUND(FE12,1)</f>
        <v>25.5</v>
      </c>
      <c r="FF98" s="741">
        <f>$ET98*FE98/100</f>
        <v>6387.24</v>
      </c>
      <c r="FG98" s="742">
        <f>ROUND(FG12,1)</f>
        <v>15</v>
      </c>
      <c r="FH98" s="741">
        <f>$ET98*FG98/100</f>
        <v>3757.2</v>
      </c>
      <c r="FI98" s="742">
        <f>ROUND(FI12,1)</f>
        <v>0</v>
      </c>
      <c r="FJ98" s="741">
        <f>$ET98*FI98/100</f>
        <v>0</v>
      </c>
      <c r="FK98" s="742">
        <f>ROUND(FK12,1)</f>
        <v>0</v>
      </c>
      <c r="FL98" s="741">
        <f>$ET98*FK98/100</f>
        <v>0</v>
      </c>
      <c r="FM98" s="742">
        <f>ROUND(FM12,1)</f>
        <v>0</v>
      </c>
      <c r="FN98" s="741">
        <f>$ET98*FM98/100</f>
        <v>0</v>
      </c>
      <c r="FO98" s="743">
        <f>IF(((SUM(ET98:FN98))&gt;(15279*EQ98)),0,((15279*EQ98)-(SUM(ET98:FN98))))</f>
        <v>0</v>
      </c>
      <c r="FP98" s="744">
        <f>ET98+EV98+EX98+EZ98+FB98+FD98+FF98+FH98+FJ98+FL98+FN98+FO98</f>
        <v>35192.44</v>
      </c>
      <c r="FQ98" s="745">
        <v>12</v>
      </c>
      <c r="FR98" s="746">
        <f>FP98*FQ98</f>
        <v>422309.28</v>
      </c>
      <c r="FS98" s="747"/>
      <c r="FT98" s="741"/>
      <c r="FU98" s="746">
        <f>FR98+FS98+FT98</f>
        <v>422309.28</v>
      </c>
      <c r="FV98" s="746">
        <f>FU98*0.302</f>
        <v>127537.4</v>
      </c>
      <c r="FW98" s="746">
        <f>FU98+FV98</f>
        <v>549846.68000000005</v>
      </c>
      <c r="FY98" s="1044"/>
      <c r="FZ98" s="752" t="s">
        <v>520</v>
      </c>
      <c r="GA98" s="737">
        <f t="shared" ref="GA98:GB106" si="544">GA12</f>
        <v>5</v>
      </c>
      <c r="GB98" s="737">
        <f>GB12</f>
        <v>24084</v>
      </c>
      <c r="GC98" s="738">
        <f>ROUNDUP(GB98*1.04,0)</f>
        <v>25048</v>
      </c>
      <c r="GD98" s="743">
        <f t="shared" ref="GD98" si="545">F98+AP98+BZ98+DJ98+ET98</f>
        <v>125240</v>
      </c>
      <c r="GE98" s="743"/>
      <c r="GF98" s="737">
        <f t="shared" ref="GF98:GF106" si="546">H98+AR98+CB98+DL98+EV98</f>
        <v>0</v>
      </c>
      <c r="GG98" s="743"/>
      <c r="GH98" s="737">
        <f t="shared" ref="GH98:GH106" si="547">J98+AT98+CD98+DN98+EX98</f>
        <v>1001.92</v>
      </c>
      <c r="GI98" s="743"/>
      <c r="GJ98" s="737">
        <f t="shared" ref="GJ98:GJ106" si="548">L98+AV98+CF98+DP98+EZ98</f>
        <v>5009.6000000000004</v>
      </c>
      <c r="GK98" s="743"/>
      <c r="GL98" s="737">
        <f t="shared" ref="GL98:GL106" si="549">N98+AX98+CH98+DR98+FB98</f>
        <v>0</v>
      </c>
      <c r="GM98" s="743"/>
      <c r="GN98" s="737">
        <f t="shared" ref="GN98:GN106" si="550">P98+AZ98+CJ98+DT98+FD98</f>
        <v>0</v>
      </c>
      <c r="GO98" s="743"/>
      <c r="GP98" s="737">
        <f t="shared" ref="GP98:GP106" si="551">R98+BB98+CL98+DV98+FF98</f>
        <v>64172.97</v>
      </c>
      <c r="GQ98" s="743"/>
      <c r="GR98" s="737">
        <f t="shared" ref="GR98:GR106" si="552">T98+BD98+CN98+DX98+FH98</f>
        <v>21290.799999999999</v>
      </c>
      <c r="GS98" s="743"/>
      <c r="GT98" s="737">
        <f t="shared" ref="GT98:GT106" si="553">V98+BF98+CP98+DZ98+FJ98</f>
        <v>0</v>
      </c>
      <c r="GU98" s="743"/>
      <c r="GV98" s="737">
        <f t="shared" ref="GV98:GV106" si="554">X98+BH98+CR98+EB98+FL98</f>
        <v>0</v>
      </c>
      <c r="GW98" s="743"/>
      <c r="GX98" s="737">
        <f t="shared" ref="GX98:GY106" si="555">Z98+BJ98+CT98+ED98+FN98</f>
        <v>0</v>
      </c>
      <c r="GY98" s="743">
        <f t="shared" si="555"/>
        <v>0</v>
      </c>
      <c r="GZ98" s="744">
        <f>GD98+GF98+GH98+GJ98+GL98+GN98+GP98+GR98+GT98+GV98+GX98+GY98</f>
        <v>216715.29</v>
      </c>
      <c r="HA98" s="745">
        <v>12</v>
      </c>
      <c r="HB98" s="746">
        <f>GZ98*HA98</f>
        <v>2600583.48</v>
      </c>
      <c r="HC98" s="737">
        <f t="shared" ref="HC98:HD106" si="556">AE98+BO98+CY98+EI98+FS98</f>
        <v>0</v>
      </c>
      <c r="HD98" s="737">
        <f t="shared" si="556"/>
        <v>0</v>
      </c>
      <c r="HE98" s="746">
        <f>HB98+HC98+HD98</f>
        <v>2600583.48</v>
      </c>
      <c r="HF98" s="746">
        <f>HE98*0.302</f>
        <v>785376.21</v>
      </c>
      <c r="HG98" s="746">
        <f>HE98+HF98</f>
        <v>3385959.69</v>
      </c>
    </row>
    <row r="99" spans="1:215" ht="38.25" hidden="1" x14ac:dyDescent="0.25">
      <c r="A99" s="1044"/>
      <c r="B99" s="753" t="s">
        <v>852</v>
      </c>
      <c r="C99" s="737">
        <f t="shared" si="532"/>
        <v>1</v>
      </c>
      <c r="D99" s="737">
        <f t="shared" si="532"/>
        <v>21676</v>
      </c>
      <c r="E99" s="738">
        <f t="shared" ref="E99:E106" si="557">ROUNDUP(D99*1.04,0)</f>
        <v>22544</v>
      </c>
      <c r="F99" s="817">
        <f t="shared" si="533"/>
        <v>22544</v>
      </c>
      <c r="G99" s="740">
        <f t="shared" ref="G99:I106" si="558">ROUND(G13,1)</f>
        <v>0</v>
      </c>
      <c r="H99" s="741">
        <f t="shared" ref="H99:J106" si="559">$F99*G99/100</f>
        <v>0</v>
      </c>
      <c r="I99" s="742">
        <f t="shared" si="558"/>
        <v>0</v>
      </c>
      <c r="J99" s="741">
        <f t="shared" si="559"/>
        <v>0</v>
      </c>
      <c r="K99" s="742">
        <f t="shared" ref="K99:K106" si="560">ROUND(K13,1)</f>
        <v>10</v>
      </c>
      <c r="L99" s="741">
        <f t="shared" ref="L99:L106" si="561">$F99*K99/100</f>
        <v>2254.4</v>
      </c>
      <c r="M99" s="742">
        <f t="shared" ref="M99:M106" si="562">ROUND(M13,1)</f>
        <v>20</v>
      </c>
      <c r="N99" s="741">
        <f t="shared" ref="N99:N106" si="563">$F99*M99/100</f>
        <v>4508.8</v>
      </c>
      <c r="O99" s="742">
        <f t="shared" ref="O99:O106" si="564">ROUND(O13,1)</f>
        <v>0</v>
      </c>
      <c r="P99" s="741">
        <f t="shared" ref="P99:P106" si="565">$F99*O99/100</f>
        <v>0</v>
      </c>
      <c r="Q99" s="742">
        <f t="shared" ref="Q99:Q106" si="566">ROUND(Q13,1)</f>
        <v>100</v>
      </c>
      <c r="R99" s="741">
        <f t="shared" ref="R99:R106" si="567">$F99*Q99/100</f>
        <v>22544</v>
      </c>
      <c r="S99" s="742">
        <f t="shared" ref="S99:S106" si="568">ROUND(S13,1)</f>
        <v>20</v>
      </c>
      <c r="T99" s="741">
        <f t="shared" ref="T99:T106" si="569">$F99*S99/100</f>
        <v>4508.8</v>
      </c>
      <c r="U99" s="742">
        <f t="shared" ref="U99:U106" si="570">ROUND(U13,1)</f>
        <v>0</v>
      </c>
      <c r="V99" s="741">
        <f t="shared" ref="V99:V106" si="571">$F99*U99/100</f>
        <v>0</v>
      </c>
      <c r="W99" s="742">
        <f t="shared" ref="W99:W106" si="572">ROUND(W13,1)</f>
        <v>0</v>
      </c>
      <c r="X99" s="741">
        <f t="shared" ref="X99:X106" si="573">$F99*W99/100</f>
        <v>0</v>
      </c>
      <c r="Y99" s="742">
        <f t="shared" ref="Y99:Y106" si="574">ROUND(Y13,1)</f>
        <v>0</v>
      </c>
      <c r="Z99" s="741">
        <f t="shared" ref="Z99:Z106" si="575">$F99*Y99/100</f>
        <v>0</v>
      </c>
      <c r="AA99" s="743">
        <f t="shared" si="534"/>
        <v>0</v>
      </c>
      <c r="AB99" s="744">
        <f t="shared" ref="AB99:AB106" si="576">F99+H99+J99+L99+N99+P99+R99+T99+V99+X99+Z99+AA99</f>
        <v>56360</v>
      </c>
      <c r="AC99" s="745">
        <v>12</v>
      </c>
      <c r="AD99" s="746">
        <f t="shared" ref="AD99:AD106" si="577">AB99*AC99</f>
        <v>676320</v>
      </c>
      <c r="AE99" s="747"/>
      <c r="AF99" s="741"/>
      <c r="AG99" s="746">
        <f t="shared" ref="AG99:AG106" si="578">AD99+AE99+AF99</f>
        <v>676320</v>
      </c>
      <c r="AH99" s="746">
        <f t="shared" ref="AH99:AH106" si="579">AG99*0.302</f>
        <v>204248.64</v>
      </c>
      <c r="AI99" s="746">
        <f t="shared" ref="AI99:AI106" si="580">AG99+AH99</f>
        <v>880568.64</v>
      </c>
      <c r="AK99" s="1044"/>
      <c r="AL99" s="753" t="s">
        <v>852</v>
      </c>
      <c r="AM99" s="737">
        <f t="shared" si="535"/>
        <v>0</v>
      </c>
      <c r="AN99" s="737">
        <f t="shared" si="535"/>
        <v>21676</v>
      </c>
      <c r="AO99" s="738">
        <f t="shared" ref="AO99:AO106" si="581">ROUNDUP(AN99*1.04,0)</f>
        <v>22544</v>
      </c>
      <c r="AP99" s="817">
        <f t="shared" si="536"/>
        <v>0</v>
      </c>
      <c r="AQ99" s="740">
        <f t="shared" ref="AQ99:AQ106" si="582">ROUND(AQ13,1)</f>
        <v>0</v>
      </c>
      <c r="AR99" s="741">
        <f t="shared" ref="AR99:AR106" si="583">$AP99*AQ99/100</f>
        <v>0</v>
      </c>
      <c r="AS99" s="742">
        <f t="shared" ref="AS99:AS106" si="584">ROUND(AS13,1)</f>
        <v>0</v>
      </c>
      <c r="AT99" s="741">
        <f t="shared" ref="AT99:AT106" si="585">$AP99*AS99/100</f>
        <v>0</v>
      </c>
      <c r="AU99" s="742">
        <f t="shared" ref="AU99:AU106" si="586">ROUND(AU13,1)</f>
        <v>0</v>
      </c>
      <c r="AV99" s="741">
        <f t="shared" ref="AV99:AV106" si="587">$AP99*AU99/100</f>
        <v>0</v>
      </c>
      <c r="AW99" s="742">
        <f t="shared" ref="AW99:AW106" si="588">ROUND(AW13,1)</f>
        <v>0</v>
      </c>
      <c r="AX99" s="741">
        <f t="shared" ref="AX99:AX106" si="589">$AP99*AW99/100</f>
        <v>0</v>
      </c>
      <c r="AY99" s="742">
        <f t="shared" ref="AY99:AY106" si="590">ROUND(AY13,1)</f>
        <v>0</v>
      </c>
      <c r="AZ99" s="741">
        <f t="shared" ref="AZ99:AZ106" si="591">$AP99*AY99/100</f>
        <v>0</v>
      </c>
      <c r="BA99" s="742">
        <f t="shared" ref="BA99:BA106" si="592">ROUND(BA13,1)</f>
        <v>0</v>
      </c>
      <c r="BB99" s="741">
        <f t="shared" ref="BB99:BB106" si="593">$AP99*BA99/100</f>
        <v>0</v>
      </c>
      <c r="BC99" s="742">
        <f t="shared" ref="BC99:BC106" si="594">ROUND(BC13,1)</f>
        <v>0</v>
      </c>
      <c r="BD99" s="741">
        <f t="shared" ref="BD99:BD106" si="595">$AP99*BC99/100</f>
        <v>0</v>
      </c>
      <c r="BE99" s="742">
        <f t="shared" ref="BE99:BE106" si="596">ROUND(BE13,1)</f>
        <v>0</v>
      </c>
      <c r="BF99" s="741">
        <f t="shared" ref="BF99:BF106" si="597">$AP99*BE99/100</f>
        <v>0</v>
      </c>
      <c r="BG99" s="742">
        <f t="shared" ref="BG99:BG106" si="598">ROUND(BG13,1)</f>
        <v>0</v>
      </c>
      <c r="BH99" s="741">
        <f t="shared" ref="BH99:BH106" si="599">$AP99*BG99/100</f>
        <v>0</v>
      </c>
      <c r="BI99" s="742">
        <f t="shared" ref="BI99:BI106" si="600">ROUND(BI13,1)</f>
        <v>0</v>
      </c>
      <c r="BJ99" s="741">
        <f t="shared" ref="BJ99:BJ106" si="601">$AP99*BI99/100</f>
        <v>0</v>
      </c>
      <c r="BK99" s="743">
        <f t="shared" ref="BK99:BK106" si="602">IF(((SUM(AP99:BJ99))&gt;(15279*AM99)),0,((15279*AM99)-(SUM(AP99:BJ99))))</f>
        <v>0</v>
      </c>
      <c r="BL99" s="744">
        <f t="shared" ref="BL99:BL106" si="603">AP99+AR99+AT99+AV99+AX99+AZ99+BB99+BD99+BF99+BH99+BJ99+BK99</f>
        <v>0</v>
      </c>
      <c r="BM99" s="745">
        <v>12</v>
      </c>
      <c r="BN99" s="746">
        <f t="shared" ref="BN99:BN106" si="604">BL99*BM99</f>
        <v>0</v>
      </c>
      <c r="BO99" s="747"/>
      <c r="BP99" s="741"/>
      <c r="BQ99" s="746">
        <f t="shared" ref="BQ99:BQ106" si="605">BN99+BO99+BP99</f>
        <v>0</v>
      </c>
      <c r="BR99" s="746">
        <f t="shared" ref="BR99:BR106" si="606">BQ99*0.302</f>
        <v>0</v>
      </c>
      <c r="BS99" s="746">
        <f t="shared" ref="BS99:BS106" si="607">BQ99+BR99</f>
        <v>0</v>
      </c>
      <c r="BU99" s="1044"/>
      <c r="BV99" s="753" t="s">
        <v>852</v>
      </c>
      <c r="BW99" s="737">
        <f t="shared" si="537"/>
        <v>0</v>
      </c>
      <c r="BX99" s="737">
        <f t="shared" si="537"/>
        <v>21676</v>
      </c>
      <c r="BY99" s="738">
        <f t="shared" ref="BY99:BY106" si="608">ROUNDUP(BX99*1.04,0)</f>
        <v>22544</v>
      </c>
      <c r="BZ99" s="817">
        <f t="shared" si="538"/>
        <v>0</v>
      </c>
      <c r="CA99" s="740">
        <f t="shared" ref="CA99:CA106" si="609">ROUND(CA13,1)</f>
        <v>0</v>
      </c>
      <c r="CB99" s="741">
        <f t="shared" ref="CB99:CD106" si="610">$BZ99*CA99/100</f>
        <v>0</v>
      </c>
      <c r="CC99" s="742">
        <f t="shared" ref="CC99:CC106" si="611">ROUND(CC13,1)</f>
        <v>0</v>
      </c>
      <c r="CD99" s="741">
        <f t="shared" si="610"/>
        <v>0</v>
      </c>
      <c r="CE99" s="742">
        <f t="shared" ref="CE99:CE106" si="612">ROUND(CE13,1)</f>
        <v>0</v>
      </c>
      <c r="CF99" s="741">
        <f t="shared" ref="CF99:CF106" si="613">$BZ99*CE99/100</f>
        <v>0</v>
      </c>
      <c r="CG99" s="742">
        <f t="shared" ref="CG99:CG106" si="614">ROUND(CG13,1)</f>
        <v>0</v>
      </c>
      <c r="CH99" s="741">
        <f t="shared" ref="CH99:CH106" si="615">$BZ99*CG99/100</f>
        <v>0</v>
      </c>
      <c r="CI99" s="742">
        <f t="shared" ref="CI99:CI106" si="616">ROUND(CI13,1)</f>
        <v>0</v>
      </c>
      <c r="CJ99" s="741">
        <f t="shared" ref="CJ99:CJ106" si="617">$BZ99*CI99/100</f>
        <v>0</v>
      </c>
      <c r="CK99" s="742">
        <f t="shared" ref="CK99:CK106" si="618">ROUND(CK13,1)</f>
        <v>0</v>
      </c>
      <c r="CL99" s="741">
        <f t="shared" ref="CL99:CL106" si="619">$BZ99*CK99/100</f>
        <v>0</v>
      </c>
      <c r="CM99" s="742">
        <f t="shared" ref="CM99:CM106" si="620">ROUND(CM13,1)</f>
        <v>0</v>
      </c>
      <c r="CN99" s="741">
        <f t="shared" ref="CN99:CN106" si="621">$BZ99*CM99/100</f>
        <v>0</v>
      </c>
      <c r="CO99" s="742">
        <f t="shared" ref="CO99:CO106" si="622">ROUND(CO13,1)</f>
        <v>0</v>
      </c>
      <c r="CP99" s="741">
        <f t="shared" ref="CP99:CP106" si="623">$BZ99*CO99/100</f>
        <v>0</v>
      </c>
      <c r="CQ99" s="742">
        <f t="shared" ref="CQ99:CQ106" si="624">ROUND(CQ13,1)</f>
        <v>0</v>
      </c>
      <c r="CR99" s="741">
        <f t="shared" ref="CR99:CR106" si="625">$BZ99*CQ99/100</f>
        <v>0</v>
      </c>
      <c r="CS99" s="742">
        <f t="shared" ref="CS99:CS106" si="626">ROUND(CS13,1)</f>
        <v>0</v>
      </c>
      <c r="CT99" s="741">
        <f t="shared" ref="CT99:CT106" si="627">$BZ99*CS99/100</f>
        <v>0</v>
      </c>
      <c r="CU99" s="743">
        <f t="shared" ref="CU99:CU106" si="628">IF(((SUM(BZ99:CT99))&gt;(15279*BW99)),0,((15279*BW99)-(SUM(BZ99:CT99))))</f>
        <v>0</v>
      </c>
      <c r="CV99" s="744">
        <f t="shared" ref="CV99:CV106" si="629">BZ99+CB99+CD99+CF99+CH99+CJ99+CL99+CN99+CP99+CR99+CT99+CU99</f>
        <v>0</v>
      </c>
      <c r="CW99" s="745">
        <v>12</v>
      </c>
      <c r="CX99" s="746">
        <f t="shared" ref="CX99:CX106" si="630">CV99*CW99</f>
        <v>0</v>
      </c>
      <c r="CY99" s="747"/>
      <c r="CZ99" s="741"/>
      <c r="DA99" s="746">
        <f t="shared" ref="DA99:DA106" si="631">CX99+CY99+CZ99</f>
        <v>0</v>
      </c>
      <c r="DB99" s="746">
        <f t="shared" ref="DB99:DB106" si="632">DA99*0.302</f>
        <v>0</v>
      </c>
      <c r="DC99" s="746">
        <f t="shared" ref="DC99:DC106" si="633">DA99+DB99</f>
        <v>0</v>
      </c>
      <c r="DD99" s="750"/>
      <c r="DE99" s="1044"/>
      <c r="DF99" s="753" t="s">
        <v>852</v>
      </c>
      <c r="DG99" s="737">
        <f t="shared" si="539"/>
        <v>0</v>
      </c>
      <c r="DH99" s="737">
        <f t="shared" si="539"/>
        <v>21676</v>
      </c>
      <c r="DI99" s="738">
        <f t="shared" ref="DI99:DI106" si="634">ROUNDUP(DH99*1.04,0)</f>
        <v>22544</v>
      </c>
      <c r="DJ99" s="817">
        <f t="shared" si="540"/>
        <v>0</v>
      </c>
      <c r="DK99" s="740">
        <f t="shared" ref="DK99:DK106" si="635">ROUND(DK13,1)</f>
        <v>0</v>
      </c>
      <c r="DL99" s="741">
        <f t="shared" ref="DL99:DN106" si="636">$DJ99*DK99/100</f>
        <v>0</v>
      </c>
      <c r="DM99" s="742">
        <f t="shared" ref="DM99:DM106" si="637">ROUND(DM13,1)</f>
        <v>0</v>
      </c>
      <c r="DN99" s="741">
        <f t="shared" si="636"/>
        <v>0</v>
      </c>
      <c r="DO99" s="742">
        <f t="shared" ref="DO99:DO106" si="638">ROUND(DO13,1)</f>
        <v>0</v>
      </c>
      <c r="DP99" s="741">
        <f t="shared" ref="DP99:DP106" si="639">$DJ99*DO99/100</f>
        <v>0</v>
      </c>
      <c r="DQ99" s="742">
        <f t="shared" ref="DQ99:DQ106" si="640">ROUND(DQ13,1)</f>
        <v>0</v>
      </c>
      <c r="DR99" s="741">
        <f t="shared" ref="DR99:DR106" si="641">$DJ99*DQ99/100</f>
        <v>0</v>
      </c>
      <c r="DS99" s="742">
        <f t="shared" ref="DS99:DS106" si="642">ROUND(DS13,1)</f>
        <v>0</v>
      </c>
      <c r="DT99" s="741">
        <f t="shared" ref="DT99:DT106" si="643">$DJ99*DS99/100</f>
        <v>0</v>
      </c>
      <c r="DU99" s="742">
        <f t="shared" ref="DU99:DU106" si="644">ROUND(DU13,1)</f>
        <v>0</v>
      </c>
      <c r="DV99" s="741">
        <f t="shared" ref="DV99:DV106" si="645">$DJ99*DU99/100</f>
        <v>0</v>
      </c>
      <c r="DW99" s="742">
        <f t="shared" ref="DW99:DW106" si="646">ROUND(DW13,1)</f>
        <v>0</v>
      </c>
      <c r="DX99" s="741">
        <f t="shared" ref="DX99:DX106" si="647">$DJ99*DW99/100</f>
        <v>0</v>
      </c>
      <c r="DY99" s="742">
        <f t="shared" ref="DY99:DY106" si="648">ROUND(DY13,1)</f>
        <v>0</v>
      </c>
      <c r="DZ99" s="741">
        <f t="shared" ref="DZ99:DZ106" si="649">$DJ99*DY99/100</f>
        <v>0</v>
      </c>
      <c r="EA99" s="742">
        <f t="shared" ref="EA99:EA106" si="650">ROUND(EA13,1)</f>
        <v>0</v>
      </c>
      <c r="EB99" s="741">
        <f t="shared" ref="EB99:EB106" si="651">$DJ99*EA99/100</f>
        <v>0</v>
      </c>
      <c r="EC99" s="742">
        <f t="shared" ref="EC99:EC106" si="652">ROUND(EC13,1)</f>
        <v>0</v>
      </c>
      <c r="ED99" s="741">
        <f t="shared" ref="ED99:ED106" si="653">$DJ99*EC99/100</f>
        <v>0</v>
      </c>
      <c r="EE99" s="743">
        <f t="shared" si="541"/>
        <v>0</v>
      </c>
      <c r="EF99" s="744">
        <f t="shared" ref="EF99:EF106" si="654">DJ99+DL99+DN99+DP99+DR99+DT99+DV99+DX99+DZ99+EB99+ED99+EE99</f>
        <v>0</v>
      </c>
      <c r="EG99" s="745">
        <v>12</v>
      </c>
      <c r="EH99" s="746">
        <f t="shared" ref="EH99:EH106" si="655">EF99*EG99</f>
        <v>0</v>
      </c>
      <c r="EI99" s="747"/>
      <c r="EJ99" s="741"/>
      <c r="EK99" s="746">
        <f t="shared" ref="EK99:EK106" si="656">EH99+EI99+EJ99</f>
        <v>0</v>
      </c>
      <c r="EL99" s="746">
        <f t="shared" ref="EL99:EL106" si="657">EK99*0.302</f>
        <v>0</v>
      </c>
      <c r="EM99" s="746">
        <f t="shared" ref="EM99:EM106" si="658">EK99+EL99</f>
        <v>0</v>
      </c>
      <c r="EO99" s="1044"/>
      <c r="EP99" s="753" t="s">
        <v>852</v>
      </c>
      <c r="EQ99" s="737">
        <f t="shared" si="542"/>
        <v>0</v>
      </c>
      <c r="ER99" s="737">
        <f t="shared" si="542"/>
        <v>21676</v>
      </c>
      <c r="ES99" s="738">
        <f t="shared" ref="ES99:ES106" si="659">ROUNDUP(ER99*1.04,0)</f>
        <v>22544</v>
      </c>
      <c r="ET99" s="817">
        <f t="shared" si="543"/>
        <v>0</v>
      </c>
      <c r="EU99" s="740">
        <f t="shared" ref="EU99:EU106" si="660">ROUND(EU13,1)</f>
        <v>0</v>
      </c>
      <c r="EV99" s="741">
        <f t="shared" ref="EV99:EX106" si="661">$ET99*EU99/100</f>
        <v>0</v>
      </c>
      <c r="EW99" s="742">
        <f t="shared" ref="EW99:EW106" si="662">ROUND(EW13,1)</f>
        <v>0</v>
      </c>
      <c r="EX99" s="741">
        <f t="shared" si="661"/>
        <v>0</v>
      </c>
      <c r="EY99" s="742">
        <f t="shared" ref="EY99:EY106" si="663">ROUND(EY13,1)</f>
        <v>0</v>
      </c>
      <c r="EZ99" s="741">
        <f t="shared" ref="EZ99:EZ106" si="664">$ET99*EY99/100</f>
        <v>0</v>
      </c>
      <c r="FA99" s="742">
        <f t="shared" ref="FA99:FA106" si="665">ROUND(FA13,1)</f>
        <v>0</v>
      </c>
      <c r="FB99" s="741">
        <f t="shared" ref="FB99:FB106" si="666">$ET99*FA99/100</f>
        <v>0</v>
      </c>
      <c r="FC99" s="742">
        <f t="shared" ref="FC99:FC106" si="667">ROUND(FC13,1)</f>
        <v>0</v>
      </c>
      <c r="FD99" s="741">
        <f t="shared" ref="FD99:FD106" si="668">$ET99*FC99/100</f>
        <v>0</v>
      </c>
      <c r="FE99" s="742">
        <f t="shared" ref="FE99:FE106" si="669">ROUND(FE13,1)</f>
        <v>0</v>
      </c>
      <c r="FF99" s="741">
        <f t="shared" ref="FF99:FF106" si="670">$ET99*FE99/100</f>
        <v>0</v>
      </c>
      <c r="FG99" s="742">
        <f t="shared" ref="FG99:FG106" si="671">ROUND(FG13,1)</f>
        <v>0</v>
      </c>
      <c r="FH99" s="741">
        <f t="shared" ref="FH99:FH106" si="672">$ET99*FG99/100</f>
        <v>0</v>
      </c>
      <c r="FI99" s="742">
        <f t="shared" ref="FI99:FI106" si="673">ROUND(FI13,1)</f>
        <v>0</v>
      </c>
      <c r="FJ99" s="741">
        <f t="shared" ref="FJ99:FJ106" si="674">$ET99*FI99/100</f>
        <v>0</v>
      </c>
      <c r="FK99" s="742">
        <f t="shared" ref="FK99:FK106" si="675">ROUND(FK13,1)</f>
        <v>0</v>
      </c>
      <c r="FL99" s="741">
        <f t="shared" ref="FL99:FL106" si="676">$ET99*FK99/100</f>
        <v>0</v>
      </c>
      <c r="FM99" s="742">
        <f t="shared" ref="FM99:FM106" si="677">ROUND(FM13,1)</f>
        <v>0</v>
      </c>
      <c r="FN99" s="741">
        <f t="shared" ref="FN99:FN106" si="678">$ET99*FM99/100</f>
        <v>0</v>
      </c>
      <c r="FO99" s="743">
        <f t="shared" ref="FO99" si="679">IF(((SUM(ET99:FN99))&gt;(15279*EQ99)),0,((15279*EQ99)-(SUM(ET99:FN99))))</f>
        <v>0</v>
      </c>
      <c r="FP99" s="744">
        <f t="shared" ref="FP99:FP106" si="680">ET99+EV99+EX99+EZ99+FB99+FD99+FF99+FH99+FJ99+FL99+FN99+FO99</f>
        <v>0</v>
      </c>
      <c r="FQ99" s="745">
        <v>12</v>
      </c>
      <c r="FR99" s="746">
        <f t="shared" ref="FR99:FR106" si="681">FP99*FQ99</f>
        <v>0</v>
      </c>
      <c r="FS99" s="747"/>
      <c r="FT99" s="741"/>
      <c r="FU99" s="746">
        <f t="shared" ref="FU99:FU106" si="682">FR99+FS99+FT99</f>
        <v>0</v>
      </c>
      <c r="FV99" s="746">
        <f t="shared" ref="FV99:FV106" si="683">FU99*0.302</f>
        <v>0</v>
      </c>
      <c r="FW99" s="746">
        <f t="shared" ref="FW99:FW106" si="684">FU99+FV99</f>
        <v>0</v>
      </c>
      <c r="FY99" s="1044"/>
      <c r="FZ99" s="753" t="s">
        <v>852</v>
      </c>
      <c r="GA99" s="737">
        <f t="shared" si="544"/>
        <v>1</v>
      </c>
      <c r="GB99" s="737">
        <f t="shared" si="544"/>
        <v>21676</v>
      </c>
      <c r="GC99" s="738">
        <f t="shared" ref="GC99:GC106" si="685">ROUNDUP(GB99*1.04,0)</f>
        <v>22544</v>
      </c>
      <c r="GD99" s="743">
        <f>F99+AP99+BZ99+DJ99+ET99</f>
        <v>22544</v>
      </c>
      <c r="GE99" s="743"/>
      <c r="GF99" s="737">
        <f t="shared" si="546"/>
        <v>0</v>
      </c>
      <c r="GG99" s="743"/>
      <c r="GH99" s="737">
        <f t="shared" si="547"/>
        <v>0</v>
      </c>
      <c r="GI99" s="743"/>
      <c r="GJ99" s="737">
        <f t="shared" si="548"/>
        <v>2254.4</v>
      </c>
      <c r="GK99" s="743"/>
      <c r="GL99" s="737">
        <f t="shared" si="549"/>
        <v>4508.8</v>
      </c>
      <c r="GM99" s="743"/>
      <c r="GN99" s="737">
        <f t="shared" si="550"/>
        <v>0</v>
      </c>
      <c r="GO99" s="743"/>
      <c r="GP99" s="737">
        <f t="shared" si="551"/>
        <v>22544</v>
      </c>
      <c r="GQ99" s="743"/>
      <c r="GR99" s="737">
        <f t="shared" si="552"/>
        <v>4508.8</v>
      </c>
      <c r="GS99" s="743"/>
      <c r="GT99" s="737">
        <f t="shared" si="553"/>
        <v>0</v>
      </c>
      <c r="GU99" s="743"/>
      <c r="GV99" s="737">
        <f t="shared" si="554"/>
        <v>0</v>
      </c>
      <c r="GW99" s="743"/>
      <c r="GX99" s="737">
        <f t="shared" si="555"/>
        <v>0</v>
      </c>
      <c r="GY99" s="743">
        <f t="shared" si="555"/>
        <v>0</v>
      </c>
      <c r="GZ99" s="744">
        <f t="shared" ref="GZ99:GZ106" si="686">GD99+GF99+GH99+GJ99+GL99+GN99+GP99+GR99+GT99+GV99+GX99+GY99</f>
        <v>56360</v>
      </c>
      <c r="HA99" s="745">
        <v>12</v>
      </c>
      <c r="HB99" s="746">
        <f t="shared" ref="HB99:HB106" si="687">GZ99*HA99</f>
        <v>676320</v>
      </c>
      <c r="HC99" s="737">
        <f t="shared" si="556"/>
        <v>0</v>
      </c>
      <c r="HD99" s="737">
        <f t="shared" si="556"/>
        <v>0</v>
      </c>
      <c r="HE99" s="746">
        <f t="shared" ref="HE99:HE106" si="688">HB99+HC99+HD99</f>
        <v>676320</v>
      </c>
      <c r="HF99" s="746">
        <f t="shared" ref="HF99:HF106" si="689">HE99*0.302</f>
        <v>204248.64</v>
      </c>
      <c r="HG99" s="746">
        <f t="shared" ref="HG99:HG106" si="690">HE99+HF99</f>
        <v>880568.64</v>
      </c>
    </row>
    <row r="100" spans="1:215" ht="24" hidden="1" x14ac:dyDescent="0.25">
      <c r="A100" s="1044"/>
      <c r="B100" s="754" t="s">
        <v>529</v>
      </c>
      <c r="C100" s="737">
        <f t="shared" si="532"/>
        <v>0</v>
      </c>
      <c r="D100" s="737">
        <f t="shared" si="532"/>
        <v>21676</v>
      </c>
      <c r="E100" s="738">
        <f t="shared" si="557"/>
        <v>22544</v>
      </c>
      <c r="F100" s="817">
        <f t="shared" si="533"/>
        <v>0</v>
      </c>
      <c r="G100" s="740">
        <f t="shared" si="558"/>
        <v>0</v>
      </c>
      <c r="H100" s="741">
        <f t="shared" si="559"/>
        <v>0</v>
      </c>
      <c r="I100" s="742">
        <f t="shared" si="558"/>
        <v>0</v>
      </c>
      <c r="J100" s="741">
        <f t="shared" si="559"/>
        <v>0</v>
      </c>
      <c r="K100" s="742">
        <f t="shared" si="560"/>
        <v>0</v>
      </c>
      <c r="L100" s="741">
        <f t="shared" si="561"/>
        <v>0</v>
      </c>
      <c r="M100" s="742">
        <f t="shared" si="562"/>
        <v>0</v>
      </c>
      <c r="N100" s="741">
        <f t="shared" si="563"/>
        <v>0</v>
      </c>
      <c r="O100" s="742">
        <f t="shared" si="564"/>
        <v>0</v>
      </c>
      <c r="P100" s="741">
        <f t="shared" si="565"/>
        <v>0</v>
      </c>
      <c r="Q100" s="742">
        <f t="shared" si="566"/>
        <v>0</v>
      </c>
      <c r="R100" s="741">
        <f t="shared" si="567"/>
        <v>0</v>
      </c>
      <c r="S100" s="742">
        <f t="shared" si="568"/>
        <v>0</v>
      </c>
      <c r="T100" s="741">
        <f t="shared" si="569"/>
        <v>0</v>
      </c>
      <c r="U100" s="742">
        <f t="shared" si="570"/>
        <v>0</v>
      </c>
      <c r="V100" s="741">
        <f t="shared" si="571"/>
        <v>0</v>
      </c>
      <c r="W100" s="742">
        <f t="shared" si="572"/>
        <v>0</v>
      </c>
      <c r="X100" s="741">
        <f t="shared" si="573"/>
        <v>0</v>
      </c>
      <c r="Y100" s="742">
        <f t="shared" si="574"/>
        <v>0</v>
      </c>
      <c r="Z100" s="741">
        <f t="shared" si="575"/>
        <v>0</v>
      </c>
      <c r="AA100" s="743">
        <f t="shared" si="534"/>
        <v>0</v>
      </c>
      <c r="AB100" s="744">
        <f t="shared" si="576"/>
        <v>0</v>
      </c>
      <c r="AC100" s="745">
        <v>12</v>
      </c>
      <c r="AD100" s="746">
        <f t="shared" si="577"/>
        <v>0</v>
      </c>
      <c r="AE100" s="747"/>
      <c r="AF100" s="741"/>
      <c r="AG100" s="746">
        <f t="shared" si="578"/>
        <v>0</v>
      </c>
      <c r="AH100" s="746">
        <f t="shared" si="579"/>
        <v>0</v>
      </c>
      <c r="AI100" s="746">
        <f t="shared" si="580"/>
        <v>0</v>
      </c>
      <c r="AK100" s="1044"/>
      <c r="AL100" s="754" t="s">
        <v>529</v>
      </c>
      <c r="AM100" s="737">
        <f t="shared" si="535"/>
        <v>0</v>
      </c>
      <c r="AN100" s="737">
        <f t="shared" si="535"/>
        <v>21676</v>
      </c>
      <c r="AO100" s="738">
        <f t="shared" si="581"/>
        <v>22544</v>
      </c>
      <c r="AP100" s="817">
        <f t="shared" si="536"/>
        <v>0</v>
      </c>
      <c r="AQ100" s="740">
        <f t="shared" si="582"/>
        <v>0</v>
      </c>
      <c r="AR100" s="741">
        <f t="shared" si="583"/>
        <v>0</v>
      </c>
      <c r="AS100" s="742">
        <f t="shared" si="584"/>
        <v>0</v>
      </c>
      <c r="AT100" s="741">
        <f t="shared" si="585"/>
        <v>0</v>
      </c>
      <c r="AU100" s="742">
        <f t="shared" si="586"/>
        <v>0</v>
      </c>
      <c r="AV100" s="741">
        <f t="shared" si="587"/>
        <v>0</v>
      </c>
      <c r="AW100" s="742">
        <f t="shared" si="588"/>
        <v>0</v>
      </c>
      <c r="AX100" s="741">
        <f t="shared" si="589"/>
        <v>0</v>
      </c>
      <c r="AY100" s="742">
        <f t="shared" si="590"/>
        <v>0</v>
      </c>
      <c r="AZ100" s="741">
        <f t="shared" si="591"/>
        <v>0</v>
      </c>
      <c r="BA100" s="742">
        <f t="shared" si="592"/>
        <v>0</v>
      </c>
      <c r="BB100" s="741">
        <f t="shared" si="593"/>
        <v>0</v>
      </c>
      <c r="BC100" s="742">
        <f t="shared" si="594"/>
        <v>0</v>
      </c>
      <c r="BD100" s="741">
        <f t="shared" si="595"/>
        <v>0</v>
      </c>
      <c r="BE100" s="742">
        <f t="shared" si="596"/>
        <v>0</v>
      </c>
      <c r="BF100" s="741">
        <f t="shared" si="597"/>
        <v>0</v>
      </c>
      <c r="BG100" s="742">
        <f t="shared" si="598"/>
        <v>0</v>
      </c>
      <c r="BH100" s="741">
        <f t="shared" si="599"/>
        <v>0</v>
      </c>
      <c r="BI100" s="742">
        <f t="shared" si="600"/>
        <v>0</v>
      </c>
      <c r="BJ100" s="741">
        <f t="shared" si="601"/>
        <v>0</v>
      </c>
      <c r="BK100" s="743">
        <f t="shared" si="602"/>
        <v>0</v>
      </c>
      <c r="BL100" s="744">
        <f t="shared" si="603"/>
        <v>0</v>
      </c>
      <c r="BM100" s="745">
        <v>12</v>
      </c>
      <c r="BN100" s="746">
        <f t="shared" si="604"/>
        <v>0</v>
      </c>
      <c r="BO100" s="747"/>
      <c r="BP100" s="741"/>
      <c r="BQ100" s="746">
        <f t="shared" si="605"/>
        <v>0</v>
      </c>
      <c r="BR100" s="746">
        <f t="shared" si="606"/>
        <v>0</v>
      </c>
      <c r="BS100" s="746">
        <f t="shared" si="607"/>
        <v>0</v>
      </c>
      <c r="BU100" s="1044"/>
      <c r="BV100" s="754" t="s">
        <v>529</v>
      </c>
      <c r="BW100" s="737">
        <f t="shared" si="537"/>
        <v>1</v>
      </c>
      <c r="BX100" s="737">
        <f t="shared" si="537"/>
        <v>21676</v>
      </c>
      <c r="BY100" s="738">
        <f t="shared" si="608"/>
        <v>22544</v>
      </c>
      <c r="BZ100" s="817">
        <f t="shared" si="538"/>
        <v>22544</v>
      </c>
      <c r="CA100" s="740">
        <f t="shared" si="609"/>
        <v>0</v>
      </c>
      <c r="CB100" s="741">
        <f t="shared" si="610"/>
        <v>0</v>
      </c>
      <c r="CC100" s="742">
        <f t="shared" si="611"/>
        <v>0</v>
      </c>
      <c r="CD100" s="741">
        <f t="shared" si="610"/>
        <v>0</v>
      </c>
      <c r="CE100" s="742">
        <f t="shared" si="612"/>
        <v>0</v>
      </c>
      <c r="CF100" s="741">
        <f t="shared" si="613"/>
        <v>0</v>
      </c>
      <c r="CG100" s="742">
        <f t="shared" si="614"/>
        <v>0</v>
      </c>
      <c r="CH100" s="741">
        <f t="shared" si="615"/>
        <v>0</v>
      </c>
      <c r="CI100" s="742">
        <f t="shared" si="616"/>
        <v>0</v>
      </c>
      <c r="CJ100" s="741">
        <f t="shared" si="617"/>
        <v>0</v>
      </c>
      <c r="CK100" s="742">
        <f t="shared" si="618"/>
        <v>10</v>
      </c>
      <c r="CL100" s="741">
        <f t="shared" si="619"/>
        <v>2254.4</v>
      </c>
      <c r="CM100" s="742">
        <f t="shared" si="620"/>
        <v>20</v>
      </c>
      <c r="CN100" s="741">
        <f t="shared" si="621"/>
        <v>4508.8</v>
      </c>
      <c r="CO100" s="742">
        <f t="shared" si="622"/>
        <v>0</v>
      </c>
      <c r="CP100" s="741">
        <f t="shared" si="623"/>
        <v>0</v>
      </c>
      <c r="CQ100" s="742">
        <f t="shared" si="624"/>
        <v>0</v>
      </c>
      <c r="CR100" s="741">
        <f t="shared" si="625"/>
        <v>0</v>
      </c>
      <c r="CS100" s="742">
        <f t="shared" si="626"/>
        <v>0</v>
      </c>
      <c r="CT100" s="741">
        <f t="shared" si="627"/>
        <v>0</v>
      </c>
      <c r="CU100" s="743">
        <f t="shared" si="628"/>
        <v>0</v>
      </c>
      <c r="CV100" s="744">
        <f t="shared" si="629"/>
        <v>29307.200000000001</v>
      </c>
      <c r="CW100" s="745">
        <v>12</v>
      </c>
      <c r="CX100" s="746">
        <f t="shared" si="630"/>
        <v>351686.40000000002</v>
      </c>
      <c r="CY100" s="747"/>
      <c r="CZ100" s="741"/>
      <c r="DA100" s="746">
        <f t="shared" si="631"/>
        <v>351686.40000000002</v>
      </c>
      <c r="DB100" s="746">
        <f t="shared" si="632"/>
        <v>106209.29</v>
      </c>
      <c r="DC100" s="746">
        <f t="shared" si="633"/>
        <v>457895.69</v>
      </c>
      <c r="DD100" s="750"/>
      <c r="DE100" s="1044"/>
      <c r="DF100" s="754" t="s">
        <v>529</v>
      </c>
      <c r="DG100" s="737">
        <f t="shared" si="539"/>
        <v>0</v>
      </c>
      <c r="DH100" s="737">
        <f t="shared" si="539"/>
        <v>21676</v>
      </c>
      <c r="DI100" s="738">
        <f t="shared" si="634"/>
        <v>22544</v>
      </c>
      <c r="DJ100" s="817">
        <f t="shared" si="540"/>
        <v>0</v>
      </c>
      <c r="DK100" s="740">
        <f t="shared" si="635"/>
        <v>0</v>
      </c>
      <c r="DL100" s="741">
        <f t="shared" si="636"/>
        <v>0</v>
      </c>
      <c r="DM100" s="742">
        <f t="shared" si="637"/>
        <v>0</v>
      </c>
      <c r="DN100" s="741">
        <f t="shared" si="636"/>
        <v>0</v>
      </c>
      <c r="DO100" s="742">
        <f t="shared" si="638"/>
        <v>0</v>
      </c>
      <c r="DP100" s="741">
        <f t="shared" si="639"/>
        <v>0</v>
      </c>
      <c r="DQ100" s="742">
        <f t="shared" si="640"/>
        <v>0</v>
      </c>
      <c r="DR100" s="741">
        <f t="shared" si="641"/>
        <v>0</v>
      </c>
      <c r="DS100" s="742">
        <f t="shared" si="642"/>
        <v>0</v>
      </c>
      <c r="DT100" s="741">
        <f t="shared" si="643"/>
        <v>0</v>
      </c>
      <c r="DU100" s="742">
        <f t="shared" si="644"/>
        <v>0</v>
      </c>
      <c r="DV100" s="741">
        <f t="shared" si="645"/>
        <v>0</v>
      </c>
      <c r="DW100" s="742">
        <f t="shared" si="646"/>
        <v>0</v>
      </c>
      <c r="DX100" s="741">
        <f t="shared" si="647"/>
        <v>0</v>
      </c>
      <c r="DY100" s="742">
        <f t="shared" si="648"/>
        <v>0</v>
      </c>
      <c r="DZ100" s="741">
        <f t="shared" si="649"/>
        <v>0</v>
      </c>
      <c r="EA100" s="742">
        <f t="shared" si="650"/>
        <v>0</v>
      </c>
      <c r="EB100" s="741">
        <f t="shared" si="651"/>
        <v>0</v>
      </c>
      <c r="EC100" s="742">
        <f t="shared" si="652"/>
        <v>0</v>
      </c>
      <c r="ED100" s="741">
        <f t="shared" si="653"/>
        <v>0</v>
      </c>
      <c r="EE100" s="743">
        <f t="shared" si="541"/>
        <v>0</v>
      </c>
      <c r="EF100" s="744">
        <f t="shared" si="654"/>
        <v>0</v>
      </c>
      <c r="EG100" s="745">
        <v>12</v>
      </c>
      <c r="EH100" s="746">
        <f t="shared" si="655"/>
        <v>0</v>
      </c>
      <c r="EI100" s="747"/>
      <c r="EJ100" s="741"/>
      <c r="EK100" s="746">
        <f t="shared" si="656"/>
        <v>0</v>
      </c>
      <c r="EL100" s="746">
        <f t="shared" si="657"/>
        <v>0</v>
      </c>
      <c r="EM100" s="746">
        <f t="shared" si="658"/>
        <v>0</v>
      </c>
      <c r="EO100" s="1044"/>
      <c r="EP100" s="754" t="s">
        <v>529</v>
      </c>
      <c r="EQ100" s="737">
        <f t="shared" si="542"/>
        <v>0</v>
      </c>
      <c r="ER100" s="737">
        <f t="shared" si="542"/>
        <v>21676</v>
      </c>
      <c r="ES100" s="738">
        <f t="shared" si="659"/>
        <v>22544</v>
      </c>
      <c r="ET100" s="817">
        <f t="shared" si="543"/>
        <v>0</v>
      </c>
      <c r="EU100" s="740">
        <f t="shared" si="660"/>
        <v>0</v>
      </c>
      <c r="EV100" s="741">
        <f t="shared" si="661"/>
        <v>0</v>
      </c>
      <c r="EW100" s="742">
        <f t="shared" si="662"/>
        <v>0</v>
      </c>
      <c r="EX100" s="741">
        <f t="shared" si="661"/>
        <v>0</v>
      </c>
      <c r="EY100" s="742">
        <f t="shared" si="663"/>
        <v>0</v>
      </c>
      <c r="EZ100" s="741">
        <f t="shared" si="664"/>
        <v>0</v>
      </c>
      <c r="FA100" s="742">
        <f t="shared" si="665"/>
        <v>0</v>
      </c>
      <c r="FB100" s="741">
        <f t="shared" si="666"/>
        <v>0</v>
      </c>
      <c r="FC100" s="742">
        <f t="shared" si="667"/>
        <v>0</v>
      </c>
      <c r="FD100" s="741">
        <f t="shared" si="668"/>
        <v>0</v>
      </c>
      <c r="FE100" s="742">
        <f t="shared" si="669"/>
        <v>0</v>
      </c>
      <c r="FF100" s="741">
        <f t="shared" si="670"/>
        <v>0</v>
      </c>
      <c r="FG100" s="742">
        <f t="shared" si="671"/>
        <v>0</v>
      </c>
      <c r="FH100" s="741">
        <f t="shared" si="672"/>
        <v>0</v>
      </c>
      <c r="FI100" s="742">
        <f t="shared" si="673"/>
        <v>0</v>
      </c>
      <c r="FJ100" s="741">
        <f t="shared" si="674"/>
        <v>0</v>
      </c>
      <c r="FK100" s="742">
        <f t="shared" si="675"/>
        <v>0</v>
      </c>
      <c r="FL100" s="741">
        <f t="shared" si="676"/>
        <v>0</v>
      </c>
      <c r="FM100" s="742">
        <f t="shared" si="677"/>
        <v>0</v>
      </c>
      <c r="FN100" s="741">
        <f t="shared" si="678"/>
        <v>0</v>
      </c>
      <c r="FO100" s="743"/>
      <c r="FP100" s="744">
        <f t="shared" si="680"/>
        <v>0</v>
      </c>
      <c r="FQ100" s="745">
        <v>12</v>
      </c>
      <c r="FR100" s="746">
        <f t="shared" si="681"/>
        <v>0</v>
      </c>
      <c r="FS100" s="747"/>
      <c r="FT100" s="741"/>
      <c r="FU100" s="746">
        <f t="shared" si="682"/>
        <v>0</v>
      </c>
      <c r="FV100" s="746">
        <f t="shared" si="683"/>
        <v>0</v>
      </c>
      <c r="FW100" s="746">
        <f t="shared" si="684"/>
        <v>0</v>
      </c>
      <c r="FY100" s="1044"/>
      <c r="FZ100" s="754" t="s">
        <v>529</v>
      </c>
      <c r="GA100" s="737">
        <f t="shared" si="544"/>
        <v>1</v>
      </c>
      <c r="GB100" s="737">
        <f t="shared" si="544"/>
        <v>21676</v>
      </c>
      <c r="GC100" s="738">
        <f t="shared" si="685"/>
        <v>22544</v>
      </c>
      <c r="GD100" s="743">
        <f t="shared" ref="GD100:GD106" si="691">F100+AP100+BZ100+DJ100+ET100</f>
        <v>22544</v>
      </c>
      <c r="GE100" s="743"/>
      <c r="GF100" s="737">
        <f t="shared" si="546"/>
        <v>0</v>
      </c>
      <c r="GG100" s="743"/>
      <c r="GH100" s="737">
        <f t="shared" si="547"/>
        <v>0</v>
      </c>
      <c r="GI100" s="743"/>
      <c r="GJ100" s="737">
        <f t="shared" si="548"/>
        <v>0</v>
      </c>
      <c r="GK100" s="743"/>
      <c r="GL100" s="737">
        <f t="shared" si="549"/>
        <v>0</v>
      </c>
      <c r="GM100" s="743"/>
      <c r="GN100" s="737">
        <f t="shared" si="550"/>
        <v>0</v>
      </c>
      <c r="GO100" s="743"/>
      <c r="GP100" s="737">
        <f t="shared" si="551"/>
        <v>2254.4</v>
      </c>
      <c r="GQ100" s="743"/>
      <c r="GR100" s="737">
        <f t="shared" si="552"/>
        <v>4508.8</v>
      </c>
      <c r="GS100" s="743"/>
      <c r="GT100" s="737">
        <f t="shared" si="553"/>
        <v>0</v>
      </c>
      <c r="GU100" s="743"/>
      <c r="GV100" s="737">
        <f t="shared" si="554"/>
        <v>0</v>
      </c>
      <c r="GW100" s="743"/>
      <c r="GX100" s="737">
        <f t="shared" si="555"/>
        <v>0</v>
      </c>
      <c r="GY100" s="743">
        <f t="shared" si="555"/>
        <v>0</v>
      </c>
      <c r="GZ100" s="744">
        <f t="shared" si="686"/>
        <v>29307.200000000001</v>
      </c>
      <c r="HA100" s="745">
        <v>12</v>
      </c>
      <c r="HB100" s="746">
        <f t="shared" si="687"/>
        <v>351686.40000000002</v>
      </c>
      <c r="HC100" s="737">
        <f t="shared" si="556"/>
        <v>0</v>
      </c>
      <c r="HD100" s="737">
        <f t="shared" si="556"/>
        <v>0</v>
      </c>
      <c r="HE100" s="746">
        <f t="shared" si="688"/>
        <v>351686.40000000002</v>
      </c>
      <c r="HF100" s="746">
        <f t="shared" si="689"/>
        <v>106209.29</v>
      </c>
      <c r="HG100" s="746">
        <f t="shared" si="690"/>
        <v>457895.69</v>
      </c>
    </row>
    <row r="101" spans="1:215" ht="25.5" hidden="1" x14ac:dyDescent="0.25">
      <c r="A101" s="1044"/>
      <c r="B101" s="753" t="s">
        <v>853</v>
      </c>
      <c r="C101" s="737">
        <f t="shared" si="532"/>
        <v>1</v>
      </c>
      <c r="D101" s="737">
        <f t="shared" si="532"/>
        <v>21676</v>
      </c>
      <c r="E101" s="738">
        <f t="shared" si="557"/>
        <v>22544</v>
      </c>
      <c r="F101" s="817">
        <f t="shared" si="533"/>
        <v>22544</v>
      </c>
      <c r="G101" s="740">
        <f t="shared" si="558"/>
        <v>0</v>
      </c>
      <c r="H101" s="741">
        <f t="shared" si="559"/>
        <v>0</v>
      </c>
      <c r="I101" s="742">
        <f t="shared" si="558"/>
        <v>0</v>
      </c>
      <c r="J101" s="741">
        <f t="shared" si="559"/>
        <v>0</v>
      </c>
      <c r="K101" s="742">
        <f t="shared" si="560"/>
        <v>0</v>
      </c>
      <c r="L101" s="741">
        <f t="shared" si="561"/>
        <v>0</v>
      </c>
      <c r="M101" s="742">
        <f t="shared" si="562"/>
        <v>5</v>
      </c>
      <c r="N101" s="741">
        <f t="shared" si="563"/>
        <v>1127.2</v>
      </c>
      <c r="O101" s="742">
        <f t="shared" si="564"/>
        <v>0</v>
      </c>
      <c r="P101" s="741">
        <f t="shared" si="565"/>
        <v>0</v>
      </c>
      <c r="Q101" s="742">
        <f t="shared" si="566"/>
        <v>100</v>
      </c>
      <c r="R101" s="741">
        <f t="shared" si="567"/>
        <v>22544</v>
      </c>
      <c r="S101" s="742">
        <f t="shared" si="568"/>
        <v>20</v>
      </c>
      <c r="T101" s="741">
        <f t="shared" si="569"/>
        <v>4508.8</v>
      </c>
      <c r="U101" s="742">
        <f t="shared" si="570"/>
        <v>0</v>
      </c>
      <c r="V101" s="741">
        <f t="shared" si="571"/>
        <v>0</v>
      </c>
      <c r="W101" s="742">
        <f t="shared" si="572"/>
        <v>0</v>
      </c>
      <c r="X101" s="741">
        <f t="shared" si="573"/>
        <v>0</v>
      </c>
      <c r="Y101" s="742">
        <f t="shared" si="574"/>
        <v>0</v>
      </c>
      <c r="Z101" s="741">
        <f t="shared" si="575"/>
        <v>0</v>
      </c>
      <c r="AA101" s="743">
        <f t="shared" si="534"/>
        <v>0</v>
      </c>
      <c r="AB101" s="744">
        <f t="shared" si="576"/>
        <v>50724</v>
      </c>
      <c r="AC101" s="745">
        <v>12</v>
      </c>
      <c r="AD101" s="746">
        <f t="shared" si="577"/>
        <v>608688</v>
      </c>
      <c r="AE101" s="747"/>
      <c r="AF101" s="741"/>
      <c r="AG101" s="746">
        <f t="shared" si="578"/>
        <v>608688</v>
      </c>
      <c r="AH101" s="746">
        <f t="shared" si="579"/>
        <v>183823.78</v>
      </c>
      <c r="AI101" s="746">
        <f t="shared" si="580"/>
        <v>792511.78</v>
      </c>
      <c r="AK101" s="1044"/>
      <c r="AL101" s="753" t="s">
        <v>853</v>
      </c>
      <c r="AM101" s="737">
        <f t="shared" si="535"/>
        <v>0</v>
      </c>
      <c r="AN101" s="737">
        <f t="shared" si="535"/>
        <v>21676</v>
      </c>
      <c r="AO101" s="738">
        <f t="shared" si="581"/>
        <v>22544</v>
      </c>
      <c r="AP101" s="817">
        <f t="shared" si="536"/>
        <v>0</v>
      </c>
      <c r="AQ101" s="740">
        <f t="shared" si="582"/>
        <v>0</v>
      </c>
      <c r="AR101" s="741">
        <f t="shared" si="583"/>
        <v>0</v>
      </c>
      <c r="AS101" s="742">
        <f t="shared" si="584"/>
        <v>0</v>
      </c>
      <c r="AT101" s="741">
        <f t="shared" si="585"/>
        <v>0</v>
      </c>
      <c r="AU101" s="742">
        <f t="shared" si="586"/>
        <v>0</v>
      </c>
      <c r="AV101" s="741">
        <f t="shared" si="587"/>
        <v>0</v>
      </c>
      <c r="AW101" s="742">
        <f t="shared" si="588"/>
        <v>0</v>
      </c>
      <c r="AX101" s="741">
        <f t="shared" si="589"/>
        <v>0</v>
      </c>
      <c r="AY101" s="742">
        <f t="shared" si="590"/>
        <v>0</v>
      </c>
      <c r="AZ101" s="741">
        <f t="shared" si="591"/>
        <v>0</v>
      </c>
      <c r="BA101" s="742">
        <f t="shared" si="592"/>
        <v>0</v>
      </c>
      <c r="BB101" s="741">
        <f t="shared" si="593"/>
        <v>0</v>
      </c>
      <c r="BC101" s="742">
        <f t="shared" si="594"/>
        <v>0</v>
      </c>
      <c r="BD101" s="741">
        <f t="shared" si="595"/>
        <v>0</v>
      </c>
      <c r="BE101" s="742">
        <f t="shared" si="596"/>
        <v>0</v>
      </c>
      <c r="BF101" s="741">
        <f t="shared" si="597"/>
        <v>0</v>
      </c>
      <c r="BG101" s="742">
        <f t="shared" si="598"/>
        <v>0</v>
      </c>
      <c r="BH101" s="741">
        <f t="shared" si="599"/>
        <v>0</v>
      </c>
      <c r="BI101" s="742">
        <f t="shared" si="600"/>
        <v>0</v>
      </c>
      <c r="BJ101" s="741">
        <f t="shared" si="601"/>
        <v>0</v>
      </c>
      <c r="BK101" s="743">
        <f t="shared" si="602"/>
        <v>0</v>
      </c>
      <c r="BL101" s="744">
        <f t="shared" si="603"/>
        <v>0</v>
      </c>
      <c r="BM101" s="745">
        <v>12</v>
      </c>
      <c r="BN101" s="746">
        <f t="shared" si="604"/>
        <v>0</v>
      </c>
      <c r="BO101" s="747"/>
      <c r="BP101" s="741"/>
      <c r="BQ101" s="746">
        <f t="shared" si="605"/>
        <v>0</v>
      </c>
      <c r="BR101" s="746">
        <f t="shared" si="606"/>
        <v>0</v>
      </c>
      <c r="BS101" s="746">
        <f t="shared" si="607"/>
        <v>0</v>
      </c>
      <c r="BU101" s="1044"/>
      <c r="BV101" s="753" t="s">
        <v>853</v>
      </c>
      <c r="BW101" s="737">
        <f t="shared" si="537"/>
        <v>0</v>
      </c>
      <c r="BX101" s="737">
        <f t="shared" si="537"/>
        <v>21676</v>
      </c>
      <c r="BY101" s="738">
        <f t="shared" si="608"/>
        <v>22544</v>
      </c>
      <c r="BZ101" s="817">
        <f t="shared" si="538"/>
        <v>0</v>
      </c>
      <c r="CA101" s="740">
        <f t="shared" si="609"/>
        <v>0</v>
      </c>
      <c r="CB101" s="741">
        <f t="shared" si="610"/>
        <v>0</v>
      </c>
      <c r="CC101" s="742">
        <f t="shared" si="611"/>
        <v>0</v>
      </c>
      <c r="CD101" s="741">
        <f t="shared" si="610"/>
        <v>0</v>
      </c>
      <c r="CE101" s="742">
        <f t="shared" si="612"/>
        <v>0</v>
      </c>
      <c r="CF101" s="741">
        <f t="shared" si="613"/>
        <v>0</v>
      </c>
      <c r="CG101" s="742">
        <f t="shared" si="614"/>
        <v>0</v>
      </c>
      <c r="CH101" s="741">
        <f t="shared" si="615"/>
        <v>0</v>
      </c>
      <c r="CI101" s="742">
        <f t="shared" si="616"/>
        <v>0</v>
      </c>
      <c r="CJ101" s="741">
        <f t="shared" si="617"/>
        <v>0</v>
      </c>
      <c r="CK101" s="742">
        <f t="shared" si="618"/>
        <v>0</v>
      </c>
      <c r="CL101" s="741">
        <f t="shared" si="619"/>
        <v>0</v>
      </c>
      <c r="CM101" s="742">
        <f t="shared" si="620"/>
        <v>0</v>
      </c>
      <c r="CN101" s="741">
        <f t="shared" si="621"/>
        <v>0</v>
      </c>
      <c r="CO101" s="742">
        <f t="shared" si="622"/>
        <v>0</v>
      </c>
      <c r="CP101" s="741">
        <f t="shared" si="623"/>
        <v>0</v>
      </c>
      <c r="CQ101" s="742">
        <f t="shared" si="624"/>
        <v>0</v>
      </c>
      <c r="CR101" s="741">
        <f t="shared" si="625"/>
        <v>0</v>
      </c>
      <c r="CS101" s="742">
        <f t="shared" si="626"/>
        <v>0</v>
      </c>
      <c r="CT101" s="741">
        <f t="shared" si="627"/>
        <v>0</v>
      </c>
      <c r="CU101" s="743">
        <f t="shared" si="628"/>
        <v>0</v>
      </c>
      <c r="CV101" s="744">
        <f t="shared" si="629"/>
        <v>0</v>
      </c>
      <c r="CW101" s="745">
        <v>12</v>
      </c>
      <c r="CX101" s="746">
        <f t="shared" si="630"/>
        <v>0</v>
      </c>
      <c r="CY101" s="747"/>
      <c r="CZ101" s="741"/>
      <c r="DA101" s="746">
        <f t="shared" si="631"/>
        <v>0</v>
      </c>
      <c r="DB101" s="746">
        <f t="shared" si="632"/>
        <v>0</v>
      </c>
      <c r="DC101" s="746">
        <f t="shared" si="633"/>
        <v>0</v>
      </c>
      <c r="DD101" s="750"/>
      <c r="DE101" s="1044"/>
      <c r="DF101" s="753" t="s">
        <v>853</v>
      </c>
      <c r="DG101" s="737">
        <f t="shared" si="539"/>
        <v>0</v>
      </c>
      <c r="DH101" s="737">
        <f t="shared" si="539"/>
        <v>21676</v>
      </c>
      <c r="DI101" s="738">
        <f t="shared" si="634"/>
        <v>22544</v>
      </c>
      <c r="DJ101" s="817">
        <f t="shared" si="540"/>
        <v>0</v>
      </c>
      <c r="DK101" s="740">
        <f t="shared" si="635"/>
        <v>0</v>
      </c>
      <c r="DL101" s="741">
        <f t="shared" si="636"/>
        <v>0</v>
      </c>
      <c r="DM101" s="742">
        <f t="shared" si="637"/>
        <v>0</v>
      </c>
      <c r="DN101" s="741">
        <f t="shared" si="636"/>
        <v>0</v>
      </c>
      <c r="DO101" s="742">
        <f t="shared" si="638"/>
        <v>0</v>
      </c>
      <c r="DP101" s="741">
        <f t="shared" si="639"/>
        <v>0</v>
      </c>
      <c r="DQ101" s="742">
        <f t="shared" si="640"/>
        <v>0</v>
      </c>
      <c r="DR101" s="741">
        <f t="shared" si="641"/>
        <v>0</v>
      </c>
      <c r="DS101" s="742">
        <f t="shared" si="642"/>
        <v>0</v>
      </c>
      <c r="DT101" s="741">
        <f t="shared" si="643"/>
        <v>0</v>
      </c>
      <c r="DU101" s="742">
        <f t="shared" si="644"/>
        <v>0</v>
      </c>
      <c r="DV101" s="741">
        <f t="shared" si="645"/>
        <v>0</v>
      </c>
      <c r="DW101" s="742">
        <f t="shared" si="646"/>
        <v>0</v>
      </c>
      <c r="DX101" s="741">
        <f t="shared" si="647"/>
        <v>0</v>
      </c>
      <c r="DY101" s="742">
        <f t="shared" si="648"/>
        <v>0</v>
      </c>
      <c r="DZ101" s="741">
        <f t="shared" si="649"/>
        <v>0</v>
      </c>
      <c r="EA101" s="742">
        <f t="shared" si="650"/>
        <v>0</v>
      </c>
      <c r="EB101" s="741">
        <f t="shared" si="651"/>
        <v>0</v>
      </c>
      <c r="EC101" s="742">
        <f t="shared" si="652"/>
        <v>0</v>
      </c>
      <c r="ED101" s="741">
        <f t="shared" si="653"/>
        <v>0</v>
      </c>
      <c r="EE101" s="743">
        <f t="shared" si="541"/>
        <v>0</v>
      </c>
      <c r="EF101" s="744">
        <f t="shared" si="654"/>
        <v>0</v>
      </c>
      <c r="EG101" s="745">
        <v>12</v>
      </c>
      <c r="EH101" s="746">
        <f t="shared" si="655"/>
        <v>0</v>
      </c>
      <c r="EI101" s="747"/>
      <c r="EJ101" s="741"/>
      <c r="EK101" s="746">
        <f t="shared" si="656"/>
        <v>0</v>
      </c>
      <c r="EL101" s="746">
        <f t="shared" si="657"/>
        <v>0</v>
      </c>
      <c r="EM101" s="746">
        <f t="shared" si="658"/>
        <v>0</v>
      </c>
      <c r="EO101" s="1044"/>
      <c r="EP101" s="753" t="s">
        <v>853</v>
      </c>
      <c r="EQ101" s="737">
        <f t="shared" si="542"/>
        <v>0</v>
      </c>
      <c r="ER101" s="737">
        <f t="shared" si="542"/>
        <v>21676</v>
      </c>
      <c r="ES101" s="738">
        <f t="shared" si="659"/>
        <v>22544</v>
      </c>
      <c r="ET101" s="817">
        <f t="shared" si="543"/>
        <v>0</v>
      </c>
      <c r="EU101" s="740">
        <f t="shared" si="660"/>
        <v>0</v>
      </c>
      <c r="EV101" s="741">
        <f t="shared" si="661"/>
        <v>0</v>
      </c>
      <c r="EW101" s="742">
        <f t="shared" si="662"/>
        <v>0</v>
      </c>
      <c r="EX101" s="741">
        <f t="shared" si="661"/>
        <v>0</v>
      </c>
      <c r="EY101" s="742">
        <f t="shared" si="663"/>
        <v>0</v>
      </c>
      <c r="EZ101" s="741">
        <f t="shared" si="664"/>
        <v>0</v>
      </c>
      <c r="FA101" s="742">
        <f t="shared" si="665"/>
        <v>0</v>
      </c>
      <c r="FB101" s="741">
        <f t="shared" si="666"/>
        <v>0</v>
      </c>
      <c r="FC101" s="742">
        <f t="shared" si="667"/>
        <v>0</v>
      </c>
      <c r="FD101" s="741">
        <f t="shared" si="668"/>
        <v>0</v>
      </c>
      <c r="FE101" s="742">
        <f t="shared" si="669"/>
        <v>0</v>
      </c>
      <c r="FF101" s="741">
        <f t="shared" si="670"/>
        <v>0</v>
      </c>
      <c r="FG101" s="742">
        <f t="shared" si="671"/>
        <v>0</v>
      </c>
      <c r="FH101" s="741">
        <f t="shared" si="672"/>
        <v>0</v>
      </c>
      <c r="FI101" s="742">
        <f t="shared" si="673"/>
        <v>0</v>
      </c>
      <c r="FJ101" s="741">
        <f t="shared" si="674"/>
        <v>0</v>
      </c>
      <c r="FK101" s="742">
        <f t="shared" si="675"/>
        <v>0</v>
      </c>
      <c r="FL101" s="741">
        <f t="shared" si="676"/>
        <v>0</v>
      </c>
      <c r="FM101" s="742">
        <f t="shared" si="677"/>
        <v>0</v>
      </c>
      <c r="FN101" s="741">
        <f t="shared" si="678"/>
        <v>0</v>
      </c>
      <c r="FO101" s="743">
        <f t="shared" ref="FO101:FO102" si="692">IF(((SUM(ET101:FN101))&gt;(15279*EQ101)),0,((15279*EQ101)-(SUM(ET101:FN101))))</f>
        <v>0</v>
      </c>
      <c r="FP101" s="744">
        <f t="shared" si="680"/>
        <v>0</v>
      </c>
      <c r="FQ101" s="745">
        <v>12</v>
      </c>
      <c r="FR101" s="746">
        <f t="shared" si="681"/>
        <v>0</v>
      </c>
      <c r="FS101" s="747"/>
      <c r="FT101" s="741"/>
      <c r="FU101" s="746">
        <f t="shared" si="682"/>
        <v>0</v>
      </c>
      <c r="FV101" s="746">
        <f t="shared" si="683"/>
        <v>0</v>
      </c>
      <c r="FW101" s="746">
        <f t="shared" si="684"/>
        <v>0</v>
      </c>
      <c r="FY101" s="1044"/>
      <c r="FZ101" s="753" t="s">
        <v>853</v>
      </c>
      <c r="GA101" s="737">
        <f t="shared" si="544"/>
        <v>1</v>
      </c>
      <c r="GB101" s="737">
        <f t="shared" si="544"/>
        <v>21676</v>
      </c>
      <c r="GC101" s="738">
        <f t="shared" si="685"/>
        <v>22544</v>
      </c>
      <c r="GD101" s="743">
        <f t="shared" si="691"/>
        <v>22544</v>
      </c>
      <c r="GE101" s="743"/>
      <c r="GF101" s="737">
        <f t="shared" si="546"/>
        <v>0</v>
      </c>
      <c r="GG101" s="743"/>
      <c r="GH101" s="737">
        <f t="shared" si="547"/>
        <v>0</v>
      </c>
      <c r="GI101" s="743"/>
      <c r="GJ101" s="737">
        <f t="shared" si="548"/>
        <v>0</v>
      </c>
      <c r="GK101" s="743"/>
      <c r="GL101" s="737">
        <f t="shared" si="549"/>
        <v>1127.2</v>
      </c>
      <c r="GM101" s="743"/>
      <c r="GN101" s="737">
        <f t="shared" si="550"/>
        <v>0</v>
      </c>
      <c r="GO101" s="743"/>
      <c r="GP101" s="737">
        <f t="shared" si="551"/>
        <v>22544</v>
      </c>
      <c r="GQ101" s="743"/>
      <c r="GR101" s="737">
        <f t="shared" si="552"/>
        <v>4508.8</v>
      </c>
      <c r="GS101" s="743"/>
      <c r="GT101" s="737">
        <f t="shared" si="553"/>
        <v>0</v>
      </c>
      <c r="GU101" s="743"/>
      <c r="GV101" s="737">
        <f t="shared" si="554"/>
        <v>0</v>
      </c>
      <c r="GW101" s="743"/>
      <c r="GX101" s="737">
        <f t="shared" si="555"/>
        <v>0</v>
      </c>
      <c r="GY101" s="743">
        <f t="shared" si="555"/>
        <v>0</v>
      </c>
      <c r="GZ101" s="744">
        <f t="shared" si="686"/>
        <v>50724</v>
      </c>
      <c r="HA101" s="745">
        <v>12</v>
      </c>
      <c r="HB101" s="746">
        <f t="shared" si="687"/>
        <v>608688</v>
      </c>
      <c r="HC101" s="737">
        <f t="shared" si="556"/>
        <v>0</v>
      </c>
      <c r="HD101" s="737">
        <f t="shared" si="556"/>
        <v>0</v>
      </c>
      <c r="HE101" s="746">
        <f t="shared" si="688"/>
        <v>608688</v>
      </c>
      <c r="HF101" s="746">
        <f t="shared" si="689"/>
        <v>183823.78</v>
      </c>
      <c r="HG101" s="746">
        <f t="shared" si="690"/>
        <v>792511.78</v>
      </c>
    </row>
    <row r="102" spans="1:215" ht="24" hidden="1" x14ac:dyDescent="0.25">
      <c r="A102" s="1044"/>
      <c r="B102" s="754" t="s">
        <v>416</v>
      </c>
      <c r="C102" s="737">
        <f t="shared" si="532"/>
        <v>0</v>
      </c>
      <c r="D102" s="737">
        <f t="shared" si="532"/>
        <v>21676</v>
      </c>
      <c r="E102" s="738">
        <f t="shared" si="557"/>
        <v>22544</v>
      </c>
      <c r="F102" s="817">
        <f t="shared" si="533"/>
        <v>0</v>
      </c>
      <c r="G102" s="740">
        <f t="shared" si="558"/>
        <v>0</v>
      </c>
      <c r="H102" s="741">
        <f t="shared" si="559"/>
        <v>0</v>
      </c>
      <c r="I102" s="742">
        <f t="shared" si="558"/>
        <v>0</v>
      </c>
      <c r="J102" s="741">
        <f t="shared" si="559"/>
        <v>0</v>
      </c>
      <c r="K102" s="742">
        <f t="shared" si="560"/>
        <v>0</v>
      </c>
      <c r="L102" s="741">
        <f t="shared" si="561"/>
        <v>0</v>
      </c>
      <c r="M102" s="742">
        <f t="shared" si="562"/>
        <v>0</v>
      </c>
      <c r="N102" s="741">
        <f t="shared" si="563"/>
        <v>0</v>
      </c>
      <c r="O102" s="742">
        <f t="shared" si="564"/>
        <v>0</v>
      </c>
      <c r="P102" s="741">
        <f t="shared" si="565"/>
        <v>0</v>
      </c>
      <c r="Q102" s="742">
        <f t="shared" si="566"/>
        <v>0</v>
      </c>
      <c r="R102" s="741">
        <f t="shared" si="567"/>
        <v>0</v>
      </c>
      <c r="S102" s="742">
        <f t="shared" si="568"/>
        <v>0</v>
      </c>
      <c r="T102" s="741">
        <f t="shared" si="569"/>
        <v>0</v>
      </c>
      <c r="U102" s="742">
        <f t="shared" si="570"/>
        <v>0</v>
      </c>
      <c r="V102" s="741">
        <f t="shared" si="571"/>
        <v>0</v>
      </c>
      <c r="W102" s="742">
        <f t="shared" si="572"/>
        <v>0</v>
      </c>
      <c r="X102" s="741">
        <f t="shared" si="573"/>
        <v>0</v>
      </c>
      <c r="Y102" s="742">
        <f t="shared" si="574"/>
        <v>0</v>
      </c>
      <c r="Z102" s="741">
        <f t="shared" si="575"/>
        <v>0</v>
      </c>
      <c r="AA102" s="743">
        <f t="shared" si="534"/>
        <v>0</v>
      </c>
      <c r="AB102" s="744">
        <f t="shared" si="576"/>
        <v>0</v>
      </c>
      <c r="AC102" s="745">
        <v>12</v>
      </c>
      <c r="AD102" s="746">
        <f t="shared" si="577"/>
        <v>0</v>
      </c>
      <c r="AE102" s="747"/>
      <c r="AF102" s="741"/>
      <c r="AG102" s="746">
        <f t="shared" si="578"/>
        <v>0</v>
      </c>
      <c r="AH102" s="746">
        <f t="shared" si="579"/>
        <v>0</v>
      </c>
      <c r="AI102" s="746">
        <f t="shared" si="580"/>
        <v>0</v>
      </c>
      <c r="AK102" s="1044"/>
      <c r="AL102" s="755" t="s">
        <v>30</v>
      </c>
      <c r="AM102" s="737">
        <f t="shared" si="535"/>
        <v>1</v>
      </c>
      <c r="AN102" s="737">
        <f t="shared" si="535"/>
        <v>21676</v>
      </c>
      <c r="AO102" s="738">
        <f t="shared" si="581"/>
        <v>22544</v>
      </c>
      <c r="AP102" s="817">
        <f t="shared" si="536"/>
        <v>22544</v>
      </c>
      <c r="AQ102" s="740">
        <f t="shared" si="582"/>
        <v>0</v>
      </c>
      <c r="AR102" s="741">
        <f t="shared" si="583"/>
        <v>0</v>
      </c>
      <c r="AS102" s="742">
        <f t="shared" si="584"/>
        <v>4</v>
      </c>
      <c r="AT102" s="741">
        <f t="shared" si="585"/>
        <v>901.76</v>
      </c>
      <c r="AU102" s="742">
        <f t="shared" si="586"/>
        <v>10</v>
      </c>
      <c r="AV102" s="741">
        <f t="shared" si="587"/>
        <v>2254.4</v>
      </c>
      <c r="AW102" s="742">
        <f t="shared" si="588"/>
        <v>0</v>
      </c>
      <c r="AX102" s="741">
        <f t="shared" si="589"/>
        <v>0</v>
      </c>
      <c r="AY102" s="742">
        <f t="shared" si="590"/>
        <v>0</v>
      </c>
      <c r="AZ102" s="741">
        <f t="shared" si="591"/>
        <v>0</v>
      </c>
      <c r="BA102" s="742">
        <f t="shared" si="592"/>
        <v>35</v>
      </c>
      <c r="BB102" s="741">
        <f t="shared" si="593"/>
        <v>7890.4</v>
      </c>
      <c r="BC102" s="742">
        <f t="shared" si="594"/>
        <v>20</v>
      </c>
      <c r="BD102" s="741">
        <f t="shared" si="595"/>
        <v>4508.8</v>
      </c>
      <c r="BE102" s="742">
        <f t="shared" si="596"/>
        <v>10</v>
      </c>
      <c r="BF102" s="741">
        <f t="shared" si="597"/>
        <v>2254.4</v>
      </c>
      <c r="BG102" s="742">
        <f t="shared" si="598"/>
        <v>0</v>
      </c>
      <c r="BH102" s="741">
        <f t="shared" si="599"/>
        <v>0</v>
      </c>
      <c r="BI102" s="742">
        <f t="shared" si="600"/>
        <v>0</v>
      </c>
      <c r="BJ102" s="741">
        <f t="shared" si="601"/>
        <v>0</v>
      </c>
      <c r="BK102" s="743">
        <f t="shared" si="602"/>
        <v>0</v>
      </c>
      <c r="BL102" s="744">
        <f t="shared" si="603"/>
        <v>40353.760000000002</v>
      </c>
      <c r="BM102" s="745">
        <v>12</v>
      </c>
      <c r="BN102" s="746">
        <f t="shared" si="604"/>
        <v>484245.12</v>
      </c>
      <c r="BO102" s="747"/>
      <c r="BP102" s="741"/>
      <c r="BQ102" s="746">
        <f t="shared" si="605"/>
        <v>484245.12</v>
      </c>
      <c r="BR102" s="746">
        <f t="shared" si="606"/>
        <v>146242.03</v>
      </c>
      <c r="BS102" s="746">
        <f t="shared" si="607"/>
        <v>630487.15</v>
      </c>
      <c r="BU102" s="1044"/>
      <c r="BV102" s="754" t="s">
        <v>416</v>
      </c>
      <c r="BW102" s="737">
        <f t="shared" si="537"/>
        <v>1</v>
      </c>
      <c r="BX102" s="737">
        <f t="shared" si="537"/>
        <v>21676</v>
      </c>
      <c r="BY102" s="738">
        <f t="shared" si="608"/>
        <v>22544</v>
      </c>
      <c r="BZ102" s="817">
        <f t="shared" si="538"/>
        <v>22544</v>
      </c>
      <c r="CA102" s="740">
        <f t="shared" si="609"/>
        <v>0</v>
      </c>
      <c r="CB102" s="741">
        <f t="shared" si="610"/>
        <v>0</v>
      </c>
      <c r="CC102" s="742">
        <f t="shared" si="611"/>
        <v>0</v>
      </c>
      <c r="CD102" s="741">
        <f t="shared" si="610"/>
        <v>0</v>
      </c>
      <c r="CE102" s="742">
        <f t="shared" si="612"/>
        <v>0</v>
      </c>
      <c r="CF102" s="741">
        <f t="shared" si="613"/>
        <v>0</v>
      </c>
      <c r="CG102" s="742">
        <f t="shared" si="614"/>
        <v>0</v>
      </c>
      <c r="CH102" s="741">
        <f t="shared" si="615"/>
        <v>0</v>
      </c>
      <c r="CI102" s="742">
        <f t="shared" si="616"/>
        <v>0</v>
      </c>
      <c r="CJ102" s="741">
        <f t="shared" si="617"/>
        <v>0</v>
      </c>
      <c r="CK102" s="742">
        <f t="shared" si="618"/>
        <v>0</v>
      </c>
      <c r="CL102" s="741">
        <f t="shared" si="619"/>
        <v>0</v>
      </c>
      <c r="CM102" s="742">
        <f t="shared" si="620"/>
        <v>20</v>
      </c>
      <c r="CN102" s="741">
        <f t="shared" si="621"/>
        <v>4508.8</v>
      </c>
      <c r="CO102" s="742">
        <f t="shared" si="622"/>
        <v>10</v>
      </c>
      <c r="CP102" s="741">
        <f t="shared" si="623"/>
        <v>2254.4</v>
      </c>
      <c r="CQ102" s="742">
        <f t="shared" si="624"/>
        <v>0</v>
      </c>
      <c r="CR102" s="741">
        <f t="shared" si="625"/>
        <v>0</v>
      </c>
      <c r="CS102" s="742">
        <f t="shared" si="626"/>
        <v>0</v>
      </c>
      <c r="CT102" s="741">
        <f t="shared" si="627"/>
        <v>0</v>
      </c>
      <c r="CU102" s="743">
        <f t="shared" si="628"/>
        <v>0</v>
      </c>
      <c r="CV102" s="744">
        <f t="shared" si="629"/>
        <v>29307.200000000001</v>
      </c>
      <c r="CW102" s="745">
        <v>12</v>
      </c>
      <c r="CX102" s="746">
        <f t="shared" si="630"/>
        <v>351686.40000000002</v>
      </c>
      <c r="CY102" s="747"/>
      <c r="CZ102" s="741"/>
      <c r="DA102" s="746">
        <f t="shared" si="631"/>
        <v>351686.40000000002</v>
      </c>
      <c r="DB102" s="746">
        <f t="shared" si="632"/>
        <v>106209.29</v>
      </c>
      <c r="DC102" s="746">
        <f t="shared" si="633"/>
        <v>457895.69</v>
      </c>
      <c r="DD102" s="750"/>
      <c r="DE102" s="1044"/>
      <c r="DF102" s="756" t="s">
        <v>416</v>
      </c>
      <c r="DG102" s="737">
        <f t="shared" si="539"/>
        <v>1</v>
      </c>
      <c r="DH102" s="737">
        <f t="shared" si="539"/>
        <v>21676</v>
      </c>
      <c r="DI102" s="738">
        <f t="shared" si="634"/>
        <v>22544</v>
      </c>
      <c r="DJ102" s="817">
        <f t="shared" si="540"/>
        <v>22544</v>
      </c>
      <c r="DK102" s="740">
        <f t="shared" si="635"/>
        <v>0</v>
      </c>
      <c r="DL102" s="741">
        <f t="shared" si="636"/>
        <v>0</v>
      </c>
      <c r="DM102" s="742">
        <f t="shared" si="637"/>
        <v>0</v>
      </c>
      <c r="DN102" s="741">
        <f t="shared" si="636"/>
        <v>0</v>
      </c>
      <c r="DO102" s="742">
        <f t="shared" si="638"/>
        <v>0</v>
      </c>
      <c r="DP102" s="741">
        <f t="shared" si="639"/>
        <v>0</v>
      </c>
      <c r="DQ102" s="742">
        <f t="shared" si="640"/>
        <v>0</v>
      </c>
      <c r="DR102" s="741">
        <f t="shared" si="641"/>
        <v>0</v>
      </c>
      <c r="DS102" s="742">
        <f t="shared" si="642"/>
        <v>0</v>
      </c>
      <c r="DT102" s="741">
        <f t="shared" si="643"/>
        <v>0</v>
      </c>
      <c r="DU102" s="742">
        <f t="shared" si="644"/>
        <v>3.5</v>
      </c>
      <c r="DV102" s="741">
        <f t="shared" si="645"/>
        <v>789.04</v>
      </c>
      <c r="DW102" s="742">
        <f t="shared" si="646"/>
        <v>20</v>
      </c>
      <c r="DX102" s="741">
        <f t="shared" si="647"/>
        <v>4508.8</v>
      </c>
      <c r="DY102" s="742">
        <f t="shared" si="648"/>
        <v>0</v>
      </c>
      <c r="DZ102" s="741">
        <f t="shared" si="649"/>
        <v>0</v>
      </c>
      <c r="EA102" s="742">
        <f t="shared" si="650"/>
        <v>0</v>
      </c>
      <c r="EB102" s="741">
        <f t="shared" si="651"/>
        <v>0</v>
      </c>
      <c r="EC102" s="742">
        <f t="shared" si="652"/>
        <v>0</v>
      </c>
      <c r="ED102" s="741">
        <f t="shared" si="653"/>
        <v>0</v>
      </c>
      <c r="EE102" s="743">
        <f>IF(((SUM(DJ102:ED102))&gt;(15279*DG102)),0,((15279*DG102)-(SUM(DJ102:ED102))))</f>
        <v>0</v>
      </c>
      <c r="EF102" s="744">
        <f t="shared" si="654"/>
        <v>27841.84</v>
      </c>
      <c r="EG102" s="745">
        <v>12</v>
      </c>
      <c r="EH102" s="746">
        <f t="shared" si="655"/>
        <v>334102.08</v>
      </c>
      <c r="EI102" s="747"/>
      <c r="EJ102" s="741"/>
      <c r="EK102" s="746">
        <f t="shared" si="656"/>
        <v>334102.08</v>
      </c>
      <c r="EL102" s="746">
        <f t="shared" si="657"/>
        <v>100898.83</v>
      </c>
      <c r="EM102" s="746">
        <f t="shared" si="658"/>
        <v>435000.91</v>
      </c>
      <c r="EO102" s="1044"/>
      <c r="EP102" s="752" t="s">
        <v>416</v>
      </c>
      <c r="EQ102" s="737">
        <f t="shared" si="542"/>
        <v>0.5</v>
      </c>
      <c r="ER102" s="737">
        <f t="shared" si="542"/>
        <v>21676</v>
      </c>
      <c r="ES102" s="738">
        <f t="shared" si="659"/>
        <v>22544</v>
      </c>
      <c r="ET102" s="817">
        <f t="shared" si="543"/>
        <v>11272</v>
      </c>
      <c r="EU102" s="740">
        <f t="shared" si="660"/>
        <v>0</v>
      </c>
      <c r="EV102" s="741">
        <f t="shared" si="661"/>
        <v>0</v>
      </c>
      <c r="EW102" s="742">
        <f t="shared" si="662"/>
        <v>0</v>
      </c>
      <c r="EX102" s="741">
        <f t="shared" si="661"/>
        <v>0</v>
      </c>
      <c r="EY102" s="742">
        <f t="shared" si="663"/>
        <v>0</v>
      </c>
      <c r="EZ102" s="741">
        <f t="shared" si="664"/>
        <v>0</v>
      </c>
      <c r="FA102" s="742">
        <f t="shared" si="665"/>
        <v>0</v>
      </c>
      <c r="FB102" s="741">
        <f t="shared" si="666"/>
        <v>0</v>
      </c>
      <c r="FC102" s="742">
        <f t="shared" si="667"/>
        <v>0</v>
      </c>
      <c r="FD102" s="741">
        <f t="shared" si="668"/>
        <v>0</v>
      </c>
      <c r="FE102" s="742">
        <f t="shared" si="669"/>
        <v>25</v>
      </c>
      <c r="FF102" s="741">
        <f t="shared" si="670"/>
        <v>2818</v>
      </c>
      <c r="FG102" s="742">
        <f t="shared" si="671"/>
        <v>20</v>
      </c>
      <c r="FH102" s="741">
        <f t="shared" si="672"/>
        <v>2254.4</v>
      </c>
      <c r="FI102" s="742">
        <f t="shared" si="673"/>
        <v>0</v>
      </c>
      <c r="FJ102" s="741">
        <f t="shared" si="674"/>
        <v>0</v>
      </c>
      <c r="FK102" s="742">
        <f t="shared" si="675"/>
        <v>0</v>
      </c>
      <c r="FL102" s="741">
        <f t="shared" si="676"/>
        <v>0</v>
      </c>
      <c r="FM102" s="742">
        <f t="shared" si="677"/>
        <v>0</v>
      </c>
      <c r="FN102" s="741">
        <f t="shared" si="678"/>
        <v>0</v>
      </c>
      <c r="FO102" s="743">
        <f t="shared" si="692"/>
        <v>0</v>
      </c>
      <c r="FP102" s="744">
        <f t="shared" si="680"/>
        <v>16344.4</v>
      </c>
      <c r="FQ102" s="745">
        <v>12</v>
      </c>
      <c r="FR102" s="746">
        <f t="shared" si="681"/>
        <v>196132.8</v>
      </c>
      <c r="FS102" s="747"/>
      <c r="FT102" s="741"/>
      <c r="FU102" s="746">
        <f t="shared" si="682"/>
        <v>196132.8</v>
      </c>
      <c r="FV102" s="746">
        <f t="shared" si="683"/>
        <v>59232.11</v>
      </c>
      <c r="FW102" s="746">
        <f t="shared" si="684"/>
        <v>255364.91</v>
      </c>
      <c r="FY102" s="1044"/>
      <c r="FZ102" s="752" t="s">
        <v>416</v>
      </c>
      <c r="GA102" s="737">
        <f t="shared" si="544"/>
        <v>3.5</v>
      </c>
      <c r="GB102" s="737">
        <f t="shared" si="544"/>
        <v>21676</v>
      </c>
      <c r="GC102" s="738">
        <f t="shared" si="685"/>
        <v>22544</v>
      </c>
      <c r="GD102" s="743">
        <f t="shared" si="691"/>
        <v>78904</v>
      </c>
      <c r="GE102" s="743"/>
      <c r="GF102" s="737">
        <f t="shared" si="546"/>
        <v>0</v>
      </c>
      <c r="GG102" s="743"/>
      <c r="GH102" s="737">
        <f t="shared" si="547"/>
        <v>901.76</v>
      </c>
      <c r="GI102" s="743"/>
      <c r="GJ102" s="737">
        <f t="shared" si="548"/>
        <v>2254.4</v>
      </c>
      <c r="GK102" s="743"/>
      <c r="GL102" s="737">
        <f t="shared" si="549"/>
        <v>0</v>
      </c>
      <c r="GM102" s="743"/>
      <c r="GN102" s="737">
        <f t="shared" si="550"/>
        <v>0</v>
      </c>
      <c r="GO102" s="743"/>
      <c r="GP102" s="737">
        <f t="shared" si="551"/>
        <v>11497.44</v>
      </c>
      <c r="GQ102" s="743"/>
      <c r="GR102" s="737">
        <f t="shared" si="552"/>
        <v>15780.8</v>
      </c>
      <c r="GS102" s="743"/>
      <c r="GT102" s="737">
        <f t="shared" si="553"/>
        <v>4508.8</v>
      </c>
      <c r="GU102" s="743"/>
      <c r="GV102" s="737">
        <f t="shared" si="554"/>
        <v>0</v>
      </c>
      <c r="GW102" s="743"/>
      <c r="GX102" s="737">
        <f t="shared" si="555"/>
        <v>0</v>
      </c>
      <c r="GY102" s="743">
        <f t="shared" si="555"/>
        <v>0</v>
      </c>
      <c r="GZ102" s="744">
        <f t="shared" si="686"/>
        <v>113847.2</v>
      </c>
      <c r="HA102" s="745">
        <v>12</v>
      </c>
      <c r="HB102" s="746">
        <f t="shared" si="687"/>
        <v>1366166.4</v>
      </c>
      <c r="HC102" s="737">
        <f t="shared" si="556"/>
        <v>0</v>
      </c>
      <c r="HD102" s="737">
        <f t="shared" si="556"/>
        <v>0</v>
      </c>
      <c r="HE102" s="746">
        <f t="shared" si="688"/>
        <v>1366166.4</v>
      </c>
      <c r="HF102" s="746">
        <f t="shared" si="689"/>
        <v>412582.25</v>
      </c>
      <c r="HG102" s="746">
        <f t="shared" si="690"/>
        <v>1778748.65</v>
      </c>
    </row>
    <row r="103" spans="1:215" ht="24" hidden="1" x14ac:dyDescent="0.25">
      <c r="A103" s="1044"/>
      <c r="B103" s="754" t="s">
        <v>530</v>
      </c>
      <c r="C103" s="737">
        <f t="shared" si="532"/>
        <v>0</v>
      </c>
      <c r="D103" s="737">
        <f t="shared" si="532"/>
        <v>21676</v>
      </c>
      <c r="E103" s="738">
        <f t="shared" si="557"/>
        <v>22544</v>
      </c>
      <c r="F103" s="817">
        <f t="shared" si="533"/>
        <v>0</v>
      </c>
      <c r="G103" s="740">
        <f t="shared" si="558"/>
        <v>0</v>
      </c>
      <c r="H103" s="741">
        <f t="shared" si="559"/>
        <v>0</v>
      </c>
      <c r="I103" s="742">
        <f t="shared" si="558"/>
        <v>0</v>
      </c>
      <c r="J103" s="741">
        <f t="shared" si="559"/>
        <v>0</v>
      </c>
      <c r="K103" s="742">
        <f t="shared" si="560"/>
        <v>0</v>
      </c>
      <c r="L103" s="741">
        <f t="shared" si="561"/>
        <v>0</v>
      </c>
      <c r="M103" s="742">
        <f t="shared" si="562"/>
        <v>0</v>
      </c>
      <c r="N103" s="741">
        <f t="shared" si="563"/>
        <v>0</v>
      </c>
      <c r="O103" s="742">
        <f t="shared" si="564"/>
        <v>0</v>
      </c>
      <c r="P103" s="741">
        <f t="shared" si="565"/>
        <v>0</v>
      </c>
      <c r="Q103" s="742">
        <f t="shared" si="566"/>
        <v>0</v>
      </c>
      <c r="R103" s="741">
        <f t="shared" si="567"/>
        <v>0</v>
      </c>
      <c r="S103" s="742">
        <f t="shared" si="568"/>
        <v>0</v>
      </c>
      <c r="T103" s="741">
        <f t="shared" si="569"/>
        <v>0</v>
      </c>
      <c r="U103" s="742">
        <f t="shared" si="570"/>
        <v>0</v>
      </c>
      <c r="V103" s="741">
        <f t="shared" si="571"/>
        <v>0</v>
      </c>
      <c r="W103" s="742">
        <f t="shared" si="572"/>
        <v>0</v>
      </c>
      <c r="X103" s="741">
        <f t="shared" si="573"/>
        <v>0</v>
      </c>
      <c r="Y103" s="742">
        <f t="shared" si="574"/>
        <v>0</v>
      </c>
      <c r="Z103" s="741">
        <f t="shared" si="575"/>
        <v>0</v>
      </c>
      <c r="AA103" s="743">
        <f t="shared" si="534"/>
        <v>0</v>
      </c>
      <c r="AB103" s="744">
        <f t="shared" si="576"/>
        <v>0</v>
      </c>
      <c r="AC103" s="745">
        <v>12</v>
      </c>
      <c r="AD103" s="746">
        <f t="shared" si="577"/>
        <v>0</v>
      </c>
      <c r="AE103" s="747"/>
      <c r="AF103" s="741"/>
      <c r="AG103" s="746">
        <f t="shared" si="578"/>
        <v>0</v>
      </c>
      <c r="AH103" s="746">
        <f t="shared" si="579"/>
        <v>0</v>
      </c>
      <c r="AI103" s="746">
        <f t="shared" si="580"/>
        <v>0</v>
      </c>
      <c r="AK103" s="1044"/>
      <c r="AL103" s="754" t="s">
        <v>530</v>
      </c>
      <c r="AM103" s="737">
        <f t="shared" si="535"/>
        <v>0</v>
      </c>
      <c r="AN103" s="737">
        <f t="shared" si="535"/>
        <v>21676</v>
      </c>
      <c r="AO103" s="738">
        <f t="shared" si="581"/>
        <v>22544</v>
      </c>
      <c r="AP103" s="817">
        <f t="shared" si="536"/>
        <v>0</v>
      </c>
      <c r="AQ103" s="740">
        <f t="shared" si="582"/>
        <v>0</v>
      </c>
      <c r="AR103" s="741">
        <f t="shared" si="583"/>
        <v>0</v>
      </c>
      <c r="AS103" s="742">
        <f t="shared" si="584"/>
        <v>0</v>
      </c>
      <c r="AT103" s="741">
        <f t="shared" si="585"/>
        <v>0</v>
      </c>
      <c r="AU103" s="742">
        <f t="shared" si="586"/>
        <v>0</v>
      </c>
      <c r="AV103" s="741">
        <f t="shared" si="587"/>
        <v>0</v>
      </c>
      <c r="AW103" s="742">
        <f t="shared" si="588"/>
        <v>0</v>
      </c>
      <c r="AX103" s="741">
        <f t="shared" si="589"/>
        <v>0</v>
      </c>
      <c r="AY103" s="742">
        <f t="shared" si="590"/>
        <v>0</v>
      </c>
      <c r="AZ103" s="741">
        <f t="shared" si="591"/>
        <v>0</v>
      </c>
      <c r="BA103" s="742">
        <f t="shared" si="592"/>
        <v>0</v>
      </c>
      <c r="BB103" s="741">
        <f t="shared" si="593"/>
        <v>0</v>
      </c>
      <c r="BC103" s="742">
        <f t="shared" si="594"/>
        <v>0</v>
      </c>
      <c r="BD103" s="741">
        <f t="shared" si="595"/>
        <v>0</v>
      </c>
      <c r="BE103" s="742">
        <f t="shared" si="596"/>
        <v>0</v>
      </c>
      <c r="BF103" s="741">
        <f t="shared" si="597"/>
        <v>0</v>
      </c>
      <c r="BG103" s="742">
        <f t="shared" si="598"/>
        <v>0</v>
      </c>
      <c r="BH103" s="741">
        <f t="shared" si="599"/>
        <v>0</v>
      </c>
      <c r="BI103" s="742">
        <f t="shared" si="600"/>
        <v>0</v>
      </c>
      <c r="BJ103" s="741">
        <f t="shared" si="601"/>
        <v>0</v>
      </c>
      <c r="BK103" s="743">
        <f t="shared" si="602"/>
        <v>0</v>
      </c>
      <c r="BL103" s="744">
        <f t="shared" si="603"/>
        <v>0</v>
      </c>
      <c r="BM103" s="745">
        <v>12</v>
      </c>
      <c r="BN103" s="746">
        <f t="shared" si="604"/>
        <v>0</v>
      </c>
      <c r="BO103" s="747"/>
      <c r="BP103" s="741"/>
      <c r="BQ103" s="746">
        <f t="shared" si="605"/>
        <v>0</v>
      </c>
      <c r="BR103" s="746">
        <f t="shared" si="606"/>
        <v>0</v>
      </c>
      <c r="BS103" s="746">
        <f t="shared" si="607"/>
        <v>0</v>
      </c>
      <c r="BU103" s="1044"/>
      <c r="BV103" s="754" t="s">
        <v>530</v>
      </c>
      <c r="BW103" s="737">
        <f t="shared" si="537"/>
        <v>1</v>
      </c>
      <c r="BX103" s="737">
        <f t="shared" si="537"/>
        <v>21676</v>
      </c>
      <c r="BY103" s="738">
        <f t="shared" si="608"/>
        <v>22544</v>
      </c>
      <c r="BZ103" s="817">
        <f t="shared" si="538"/>
        <v>22544</v>
      </c>
      <c r="CA103" s="740">
        <f t="shared" si="609"/>
        <v>0</v>
      </c>
      <c r="CB103" s="741">
        <f t="shared" si="610"/>
        <v>0</v>
      </c>
      <c r="CC103" s="742">
        <f t="shared" si="611"/>
        <v>0</v>
      </c>
      <c r="CD103" s="741">
        <f t="shared" si="610"/>
        <v>0</v>
      </c>
      <c r="CE103" s="742">
        <f t="shared" si="612"/>
        <v>0</v>
      </c>
      <c r="CF103" s="741">
        <f t="shared" si="613"/>
        <v>0</v>
      </c>
      <c r="CG103" s="742">
        <f t="shared" si="614"/>
        <v>0</v>
      </c>
      <c r="CH103" s="741">
        <f t="shared" si="615"/>
        <v>0</v>
      </c>
      <c r="CI103" s="742">
        <f t="shared" si="616"/>
        <v>0</v>
      </c>
      <c r="CJ103" s="741">
        <f t="shared" si="617"/>
        <v>0</v>
      </c>
      <c r="CK103" s="742">
        <f t="shared" si="618"/>
        <v>14</v>
      </c>
      <c r="CL103" s="741">
        <f t="shared" si="619"/>
        <v>3156.16</v>
      </c>
      <c r="CM103" s="742">
        <f t="shared" si="620"/>
        <v>20</v>
      </c>
      <c r="CN103" s="741">
        <f t="shared" si="621"/>
        <v>4508.8</v>
      </c>
      <c r="CO103" s="742">
        <f t="shared" si="622"/>
        <v>0</v>
      </c>
      <c r="CP103" s="741">
        <f t="shared" si="623"/>
        <v>0</v>
      </c>
      <c r="CQ103" s="742">
        <f t="shared" si="624"/>
        <v>0</v>
      </c>
      <c r="CR103" s="741">
        <f t="shared" si="625"/>
        <v>0</v>
      </c>
      <c r="CS103" s="742">
        <f t="shared" si="626"/>
        <v>0</v>
      </c>
      <c r="CT103" s="741">
        <f t="shared" si="627"/>
        <v>0</v>
      </c>
      <c r="CU103" s="743">
        <f t="shared" si="628"/>
        <v>0</v>
      </c>
      <c r="CV103" s="744">
        <f t="shared" si="629"/>
        <v>30208.959999999999</v>
      </c>
      <c r="CW103" s="745">
        <v>12</v>
      </c>
      <c r="CX103" s="746">
        <f t="shared" si="630"/>
        <v>362507.52000000002</v>
      </c>
      <c r="CY103" s="747"/>
      <c r="CZ103" s="741"/>
      <c r="DA103" s="746">
        <f t="shared" si="631"/>
        <v>362507.52000000002</v>
      </c>
      <c r="DB103" s="746">
        <f t="shared" si="632"/>
        <v>109477.27</v>
      </c>
      <c r="DC103" s="746">
        <f t="shared" si="633"/>
        <v>471984.79</v>
      </c>
      <c r="DD103" s="750"/>
      <c r="DE103" s="1044"/>
      <c r="DF103" s="754" t="s">
        <v>530</v>
      </c>
      <c r="DG103" s="737">
        <f t="shared" si="539"/>
        <v>0</v>
      </c>
      <c r="DH103" s="737">
        <f t="shared" si="539"/>
        <v>21676</v>
      </c>
      <c r="DI103" s="738">
        <f t="shared" si="634"/>
        <v>22544</v>
      </c>
      <c r="DJ103" s="817">
        <f t="shared" si="540"/>
        <v>0</v>
      </c>
      <c r="DK103" s="740">
        <f t="shared" si="635"/>
        <v>0</v>
      </c>
      <c r="DL103" s="741">
        <f t="shared" si="636"/>
        <v>0</v>
      </c>
      <c r="DM103" s="742">
        <f t="shared" si="637"/>
        <v>0</v>
      </c>
      <c r="DN103" s="741">
        <f t="shared" si="636"/>
        <v>0</v>
      </c>
      <c r="DO103" s="742">
        <f t="shared" si="638"/>
        <v>0</v>
      </c>
      <c r="DP103" s="741">
        <f t="shared" si="639"/>
        <v>0</v>
      </c>
      <c r="DQ103" s="742">
        <f t="shared" si="640"/>
        <v>0</v>
      </c>
      <c r="DR103" s="741">
        <f t="shared" si="641"/>
        <v>0</v>
      </c>
      <c r="DS103" s="742">
        <f t="shared" si="642"/>
        <v>0</v>
      </c>
      <c r="DT103" s="741">
        <f t="shared" si="643"/>
        <v>0</v>
      </c>
      <c r="DU103" s="742">
        <f t="shared" si="644"/>
        <v>0</v>
      </c>
      <c r="DV103" s="741">
        <f t="shared" si="645"/>
        <v>0</v>
      </c>
      <c r="DW103" s="742">
        <f t="shared" si="646"/>
        <v>0</v>
      </c>
      <c r="DX103" s="741">
        <f t="shared" si="647"/>
        <v>0</v>
      </c>
      <c r="DY103" s="742">
        <f t="shared" si="648"/>
        <v>0</v>
      </c>
      <c r="DZ103" s="741">
        <f t="shared" si="649"/>
        <v>0</v>
      </c>
      <c r="EA103" s="742">
        <f t="shared" si="650"/>
        <v>0</v>
      </c>
      <c r="EB103" s="741">
        <f t="shared" si="651"/>
        <v>0</v>
      </c>
      <c r="EC103" s="742">
        <f t="shared" si="652"/>
        <v>0</v>
      </c>
      <c r="ED103" s="741">
        <f t="shared" si="653"/>
        <v>0</v>
      </c>
      <c r="EE103" s="743">
        <f t="shared" ref="EE103:EE106" si="693">IF(((SUM(DJ103:ED103))&gt;(15279*DG103)),0,((15279*DG103)-(SUM(DJ103:ED103))))</f>
        <v>0</v>
      </c>
      <c r="EF103" s="744">
        <f t="shared" si="654"/>
        <v>0</v>
      </c>
      <c r="EG103" s="745">
        <v>12</v>
      </c>
      <c r="EH103" s="746">
        <f t="shared" si="655"/>
        <v>0</v>
      </c>
      <c r="EI103" s="747"/>
      <c r="EJ103" s="741"/>
      <c r="EK103" s="746">
        <f t="shared" si="656"/>
        <v>0</v>
      </c>
      <c r="EL103" s="746">
        <f t="shared" si="657"/>
        <v>0</v>
      </c>
      <c r="EM103" s="746">
        <f t="shared" si="658"/>
        <v>0</v>
      </c>
      <c r="EO103" s="1044"/>
      <c r="EP103" s="754" t="s">
        <v>530</v>
      </c>
      <c r="EQ103" s="737">
        <f t="shared" si="542"/>
        <v>0</v>
      </c>
      <c r="ER103" s="737">
        <f t="shared" si="542"/>
        <v>21676</v>
      </c>
      <c r="ES103" s="738">
        <f t="shared" si="659"/>
        <v>22544</v>
      </c>
      <c r="ET103" s="817">
        <f t="shared" si="543"/>
        <v>0</v>
      </c>
      <c r="EU103" s="740">
        <f t="shared" si="660"/>
        <v>0</v>
      </c>
      <c r="EV103" s="741">
        <f t="shared" si="661"/>
        <v>0</v>
      </c>
      <c r="EW103" s="742">
        <f t="shared" si="662"/>
        <v>0</v>
      </c>
      <c r="EX103" s="741">
        <f t="shared" si="661"/>
        <v>0</v>
      </c>
      <c r="EY103" s="742">
        <f t="shared" si="663"/>
        <v>0</v>
      </c>
      <c r="EZ103" s="741">
        <f t="shared" si="664"/>
        <v>0</v>
      </c>
      <c r="FA103" s="742">
        <f t="shared" si="665"/>
        <v>0</v>
      </c>
      <c r="FB103" s="741">
        <f t="shared" si="666"/>
        <v>0</v>
      </c>
      <c r="FC103" s="742">
        <f t="shared" si="667"/>
        <v>0</v>
      </c>
      <c r="FD103" s="741">
        <f t="shared" si="668"/>
        <v>0</v>
      </c>
      <c r="FE103" s="742">
        <f t="shared" si="669"/>
        <v>0</v>
      </c>
      <c r="FF103" s="741">
        <f t="shared" si="670"/>
        <v>0</v>
      </c>
      <c r="FG103" s="742">
        <f t="shared" si="671"/>
        <v>0</v>
      </c>
      <c r="FH103" s="741">
        <f t="shared" si="672"/>
        <v>0</v>
      </c>
      <c r="FI103" s="742">
        <f t="shared" si="673"/>
        <v>0</v>
      </c>
      <c r="FJ103" s="741">
        <f t="shared" si="674"/>
        <v>0</v>
      </c>
      <c r="FK103" s="742">
        <f t="shared" si="675"/>
        <v>0</v>
      </c>
      <c r="FL103" s="741">
        <f t="shared" si="676"/>
        <v>0</v>
      </c>
      <c r="FM103" s="742">
        <f t="shared" si="677"/>
        <v>0</v>
      </c>
      <c r="FN103" s="741">
        <f t="shared" si="678"/>
        <v>0</v>
      </c>
      <c r="FO103" s="743"/>
      <c r="FP103" s="744">
        <f t="shared" si="680"/>
        <v>0</v>
      </c>
      <c r="FQ103" s="745">
        <v>12</v>
      </c>
      <c r="FR103" s="746">
        <f t="shared" si="681"/>
        <v>0</v>
      </c>
      <c r="FS103" s="747"/>
      <c r="FT103" s="741"/>
      <c r="FU103" s="746">
        <f t="shared" si="682"/>
        <v>0</v>
      </c>
      <c r="FV103" s="746">
        <f t="shared" si="683"/>
        <v>0</v>
      </c>
      <c r="FW103" s="746">
        <f t="shared" si="684"/>
        <v>0</v>
      </c>
      <c r="FY103" s="1044"/>
      <c r="FZ103" s="754" t="s">
        <v>530</v>
      </c>
      <c r="GA103" s="737">
        <f t="shared" si="544"/>
        <v>1</v>
      </c>
      <c r="GB103" s="737">
        <f t="shared" si="544"/>
        <v>21676</v>
      </c>
      <c r="GC103" s="738">
        <f t="shared" si="685"/>
        <v>22544</v>
      </c>
      <c r="GD103" s="743">
        <f t="shared" si="691"/>
        <v>22544</v>
      </c>
      <c r="GE103" s="743"/>
      <c r="GF103" s="737">
        <f t="shared" si="546"/>
        <v>0</v>
      </c>
      <c r="GG103" s="743"/>
      <c r="GH103" s="737">
        <f t="shared" si="547"/>
        <v>0</v>
      </c>
      <c r="GI103" s="743"/>
      <c r="GJ103" s="737">
        <f t="shared" si="548"/>
        <v>0</v>
      </c>
      <c r="GK103" s="743"/>
      <c r="GL103" s="737">
        <f t="shared" si="549"/>
        <v>0</v>
      </c>
      <c r="GM103" s="743"/>
      <c r="GN103" s="737">
        <f t="shared" si="550"/>
        <v>0</v>
      </c>
      <c r="GO103" s="743"/>
      <c r="GP103" s="737">
        <f t="shared" si="551"/>
        <v>3156.16</v>
      </c>
      <c r="GQ103" s="743"/>
      <c r="GR103" s="737">
        <f t="shared" si="552"/>
        <v>4508.8</v>
      </c>
      <c r="GS103" s="743"/>
      <c r="GT103" s="737">
        <f t="shared" si="553"/>
        <v>0</v>
      </c>
      <c r="GU103" s="743"/>
      <c r="GV103" s="737">
        <f t="shared" si="554"/>
        <v>0</v>
      </c>
      <c r="GW103" s="743"/>
      <c r="GX103" s="737">
        <f t="shared" si="555"/>
        <v>0</v>
      </c>
      <c r="GY103" s="743">
        <f t="shared" si="555"/>
        <v>0</v>
      </c>
      <c r="GZ103" s="744">
        <f t="shared" si="686"/>
        <v>30208.959999999999</v>
      </c>
      <c r="HA103" s="745">
        <v>12</v>
      </c>
      <c r="HB103" s="746">
        <f t="shared" si="687"/>
        <v>362507.52000000002</v>
      </c>
      <c r="HC103" s="737">
        <f t="shared" si="556"/>
        <v>0</v>
      </c>
      <c r="HD103" s="737">
        <f t="shared" si="556"/>
        <v>0</v>
      </c>
      <c r="HE103" s="746">
        <f t="shared" si="688"/>
        <v>362507.52000000002</v>
      </c>
      <c r="HF103" s="746">
        <f t="shared" si="689"/>
        <v>109477.27</v>
      </c>
      <c r="HG103" s="746">
        <f t="shared" si="690"/>
        <v>471984.79</v>
      </c>
    </row>
    <row r="104" spans="1:215" ht="38.25" hidden="1" x14ac:dyDescent="0.25">
      <c r="A104" s="1044"/>
      <c r="B104" s="753" t="s">
        <v>31</v>
      </c>
      <c r="C104" s="737">
        <f t="shared" si="532"/>
        <v>1</v>
      </c>
      <c r="D104" s="737">
        <f t="shared" si="532"/>
        <v>21676</v>
      </c>
      <c r="E104" s="738">
        <f t="shared" si="557"/>
        <v>22544</v>
      </c>
      <c r="F104" s="817">
        <f t="shared" si="533"/>
        <v>22544</v>
      </c>
      <c r="G104" s="740">
        <f t="shared" si="558"/>
        <v>0</v>
      </c>
      <c r="H104" s="741">
        <f t="shared" si="559"/>
        <v>0</v>
      </c>
      <c r="I104" s="742">
        <f t="shared" si="558"/>
        <v>0</v>
      </c>
      <c r="J104" s="741">
        <f t="shared" si="559"/>
        <v>0</v>
      </c>
      <c r="K104" s="742">
        <f t="shared" si="560"/>
        <v>0</v>
      </c>
      <c r="L104" s="741">
        <f t="shared" si="561"/>
        <v>0</v>
      </c>
      <c r="M104" s="742">
        <f t="shared" si="562"/>
        <v>5</v>
      </c>
      <c r="N104" s="741">
        <f t="shared" si="563"/>
        <v>1127.2</v>
      </c>
      <c r="O104" s="742">
        <f t="shared" si="564"/>
        <v>0</v>
      </c>
      <c r="P104" s="741">
        <f t="shared" si="565"/>
        <v>0</v>
      </c>
      <c r="Q104" s="742">
        <f t="shared" si="566"/>
        <v>100</v>
      </c>
      <c r="R104" s="741">
        <f t="shared" si="567"/>
        <v>22544</v>
      </c>
      <c r="S104" s="742">
        <f t="shared" si="568"/>
        <v>20</v>
      </c>
      <c r="T104" s="741">
        <f t="shared" si="569"/>
        <v>4508.8</v>
      </c>
      <c r="U104" s="742">
        <f t="shared" si="570"/>
        <v>0</v>
      </c>
      <c r="V104" s="741">
        <f t="shared" si="571"/>
        <v>0</v>
      </c>
      <c r="W104" s="742">
        <f t="shared" si="572"/>
        <v>0</v>
      </c>
      <c r="X104" s="741">
        <f t="shared" si="573"/>
        <v>0</v>
      </c>
      <c r="Y104" s="742">
        <f t="shared" si="574"/>
        <v>0</v>
      </c>
      <c r="Z104" s="741">
        <f t="shared" si="575"/>
        <v>0</v>
      </c>
      <c r="AA104" s="743">
        <f t="shared" si="534"/>
        <v>0</v>
      </c>
      <c r="AB104" s="744">
        <f t="shared" si="576"/>
        <v>50724</v>
      </c>
      <c r="AC104" s="745">
        <v>12</v>
      </c>
      <c r="AD104" s="746">
        <f t="shared" si="577"/>
        <v>608688</v>
      </c>
      <c r="AE104" s="747"/>
      <c r="AF104" s="741"/>
      <c r="AG104" s="746">
        <f t="shared" si="578"/>
        <v>608688</v>
      </c>
      <c r="AH104" s="746">
        <f t="shared" si="579"/>
        <v>183823.78</v>
      </c>
      <c r="AI104" s="746">
        <f t="shared" si="580"/>
        <v>792511.78</v>
      </c>
      <c r="AK104" s="1044"/>
      <c r="AL104" s="755" t="s">
        <v>31</v>
      </c>
      <c r="AM104" s="737">
        <f t="shared" si="535"/>
        <v>1</v>
      </c>
      <c r="AN104" s="737">
        <f t="shared" si="535"/>
        <v>21676</v>
      </c>
      <c r="AO104" s="738">
        <f t="shared" si="581"/>
        <v>22544</v>
      </c>
      <c r="AP104" s="817">
        <f t="shared" si="536"/>
        <v>22544</v>
      </c>
      <c r="AQ104" s="740">
        <f t="shared" si="582"/>
        <v>0</v>
      </c>
      <c r="AR104" s="741">
        <f t="shared" si="583"/>
        <v>0</v>
      </c>
      <c r="AS104" s="742">
        <f t="shared" si="584"/>
        <v>4</v>
      </c>
      <c r="AT104" s="741">
        <f t="shared" si="585"/>
        <v>901.76</v>
      </c>
      <c r="AU104" s="742">
        <f t="shared" si="586"/>
        <v>10</v>
      </c>
      <c r="AV104" s="741">
        <f t="shared" si="587"/>
        <v>2254.4</v>
      </c>
      <c r="AW104" s="742">
        <f t="shared" si="588"/>
        <v>0</v>
      </c>
      <c r="AX104" s="741">
        <f t="shared" si="589"/>
        <v>0</v>
      </c>
      <c r="AY104" s="742">
        <f t="shared" si="590"/>
        <v>0</v>
      </c>
      <c r="AZ104" s="741">
        <f t="shared" si="591"/>
        <v>0</v>
      </c>
      <c r="BA104" s="742">
        <f t="shared" si="592"/>
        <v>35</v>
      </c>
      <c r="BB104" s="741">
        <f t="shared" si="593"/>
        <v>7890.4</v>
      </c>
      <c r="BC104" s="742">
        <f t="shared" si="594"/>
        <v>15</v>
      </c>
      <c r="BD104" s="741">
        <f t="shared" si="595"/>
        <v>3381.6</v>
      </c>
      <c r="BE104" s="742">
        <f t="shared" si="596"/>
        <v>0</v>
      </c>
      <c r="BF104" s="741">
        <f t="shared" si="597"/>
        <v>0</v>
      </c>
      <c r="BG104" s="742">
        <f t="shared" si="598"/>
        <v>0</v>
      </c>
      <c r="BH104" s="741">
        <f t="shared" si="599"/>
        <v>0</v>
      </c>
      <c r="BI104" s="742">
        <f t="shared" si="600"/>
        <v>0</v>
      </c>
      <c r="BJ104" s="741">
        <f t="shared" si="601"/>
        <v>0</v>
      </c>
      <c r="BK104" s="743">
        <f t="shared" si="602"/>
        <v>0</v>
      </c>
      <c r="BL104" s="744">
        <f t="shared" si="603"/>
        <v>36972.160000000003</v>
      </c>
      <c r="BM104" s="745">
        <v>12</v>
      </c>
      <c r="BN104" s="746">
        <f t="shared" si="604"/>
        <v>443665.91999999998</v>
      </c>
      <c r="BO104" s="747"/>
      <c r="BP104" s="741"/>
      <c r="BQ104" s="746">
        <f t="shared" si="605"/>
        <v>443665.91999999998</v>
      </c>
      <c r="BR104" s="746">
        <f t="shared" si="606"/>
        <v>133987.10999999999</v>
      </c>
      <c r="BS104" s="746">
        <f t="shared" si="607"/>
        <v>577653.03</v>
      </c>
      <c r="BU104" s="1044"/>
      <c r="BV104" s="754" t="s">
        <v>31</v>
      </c>
      <c r="BW104" s="737">
        <f t="shared" si="537"/>
        <v>1</v>
      </c>
      <c r="BX104" s="737">
        <f t="shared" si="537"/>
        <v>21676</v>
      </c>
      <c r="BY104" s="738">
        <f t="shared" si="608"/>
        <v>22544</v>
      </c>
      <c r="BZ104" s="817">
        <f t="shared" si="538"/>
        <v>22544</v>
      </c>
      <c r="CA104" s="740">
        <f t="shared" si="609"/>
        <v>0</v>
      </c>
      <c r="CB104" s="741">
        <f t="shared" si="610"/>
        <v>0</v>
      </c>
      <c r="CC104" s="742">
        <f t="shared" si="611"/>
        <v>0</v>
      </c>
      <c r="CD104" s="741">
        <f t="shared" si="610"/>
        <v>0</v>
      </c>
      <c r="CE104" s="742">
        <f t="shared" si="612"/>
        <v>0</v>
      </c>
      <c r="CF104" s="741">
        <f t="shared" si="613"/>
        <v>0</v>
      </c>
      <c r="CG104" s="742">
        <f t="shared" si="614"/>
        <v>27</v>
      </c>
      <c r="CH104" s="741">
        <f t="shared" si="615"/>
        <v>6086.88</v>
      </c>
      <c r="CI104" s="742">
        <f t="shared" si="616"/>
        <v>0</v>
      </c>
      <c r="CJ104" s="741">
        <f t="shared" si="617"/>
        <v>0</v>
      </c>
      <c r="CK104" s="742">
        <f t="shared" si="618"/>
        <v>0</v>
      </c>
      <c r="CL104" s="741">
        <f t="shared" si="619"/>
        <v>0</v>
      </c>
      <c r="CM104" s="742">
        <f t="shared" si="620"/>
        <v>20</v>
      </c>
      <c r="CN104" s="741">
        <f t="shared" si="621"/>
        <v>4508.8</v>
      </c>
      <c r="CO104" s="742">
        <f t="shared" si="622"/>
        <v>0</v>
      </c>
      <c r="CP104" s="741">
        <f t="shared" si="623"/>
        <v>0</v>
      </c>
      <c r="CQ104" s="742">
        <f t="shared" si="624"/>
        <v>0</v>
      </c>
      <c r="CR104" s="741">
        <f t="shared" si="625"/>
        <v>0</v>
      </c>
      <c r="CS104" s="742">
        <f t="shared" si="626"/>
        <v>0</v>
      </c>
      <c r="CT104" s="741">
        <f t="shared" si="627"/>
        <v>0</v>
      </c>
      <c r="CU104" s="743">
        <f t="shared" si="628"/>
        <v>0</v>
      </c>
      <c r="CV104" s="744">
        <f t="shared" si="629"/>
        <v>33139.68</v>
      </c>
      <c r="CW104" s="745">
        <v>12</v>
      </c>
      <c r="CX104" s="746">
        <f t="shared" si="630"/>
        <v>397676.16</v>
      </c>
      <c r="CY104" s="747"/>
      <c r="CZ104" s="741"/>
      <c r="DA104" s="746">
        <f t="shared" si="631"/>
        <v>397676.16</v>
      </c>
      <c r="DB104" s="746">
        <f t="shared" si="632"/>
        <v>120098.2</v>
      </c>
      <c r="DC104" s="746">
        <f t="shared" si="633"/>
        <v>517774.36</v>
      </c>
      <c r="DD104" s="750"/>
      <c r="DE104" s="1044"/>
      <c r="DF104" s="754" t="s">
        <v>31</v>
      </c>
      <c r="DG104" s="737">
        <f t="shared" si="539"/>
        <v>1</v>
      </c>
      <c r="DH104" s="737">
        <f t="shared" si="539"/>
        <v>21676</v>
      </c>
      <c r="DI104" s="738">
        <f t="shared" si="634"/>
        <v>22544</v>
      </c>
      <c r="DJ104" s="817">
        <f t="shared" si="540"/>
        <v>22544</v>
      </c>
      <c r="DK104" s="740">
        <f t="shared" si="635"/>
        <v>0</v>
      </c>
      <c r="DL104" s="741">
        <f t="shared" si="636"/>
        <v>0</v>
      </c>
      <c r="DM104" s="742">
        <f t="shared" si="637"/>
        <v>0</v>
      </c>
      <c r="DN104" s="741">
        <f t="shared" si="636"/>
        <v>0</v>
      </c>
      <c r="DO104" s="742">
        <f t="shared" si="638"/>
        <v>0</v>
      </c>
      <c r="DP104" s="741">
        <f t="shared" si="639"/>
        <v>0</v>
      </c>
      <c r="DQ104" s="742">
        <f t="shared" si="640"/>
        <v>0</v>
      </c>
      <c r="DR104" s="741">
        <f t="shared" si="641"/>
        <v>0</v>
      </c>
      <c r="DS104" s="742">
        <f t="shared" si="642"/>
        <v>0</v>
      </c>
      <c r="DT104" s="741">
        <f t="shared" si="643"/>
        <v>0</v>
      </c>
      <c r="DU104" s="742">
        <f t="shared" si="644"/>
        <v>3.5</v>
      </c>
      <c r="DV104" s="741">
        <f t="shared" si="645"/>
        <v>789.04</v>
      </c>
      <c r="DW104" s="742">
        <f t="shared" si="646"/>
        <v>20</v>
      </c>
      <c r="DX104" s="741">
        <f t="shared" si="647"/>
        <v>4508.8</v>
      </c>
      <c r="DY104" s="742">
        <f t="shared" si="648"/>
        <v>0</v>
      </c>
      <c r="DZ104" s="741">
        <f t="shared" si="649"/>
        <v>0</v>
      </c>
      <c r="EA104" s="742">
        <f t="shared" si="650"/>
        <v>0</v>
      </c>
      <c r="EB104" s="741">
        <f t="shared" si="651"/>
        <v>0</v>
      </c>
      <c r="EC104" s="742">
        <f t="shared" si="652"/>
        <v>0</v>
      </c>
      <c r="ED104" s="741">
        <f t="shared" si="653"/>
        <v>0</v>
      </c>
      <c r="EE104" s="743">
        <f t="shared" si="693"/>
        <v>0</v>
      </c>
      <c r="EF104" s="744">
        <f t="shared" si="654"/>
        <v>27841.84</v>
      </c>
      <c r="EG104" s="745">
        <v>12</v>
      </c>
      <c r="EH104" s="746">
        <f t="shared" si="655"/>
        <v>334102.08</v>
      </c>
      <c r="EI104" s="747"/>
      <c r="EJ104" s="741"/>
      <c r="EK104" s="746">
        <f t="shared" si="656"/>
        <v>334102.08</v>
      </c>
      <c r="EL104" s="746">
        <f t="shared" si="657"/>
        <v>100898.83</v>
      </c>
      <c r="EM104" s="746">
        <f t="shared" si="658"/>
        <v>435000.91</v>
      </c>
      <c r="EO104" s="1044"/>
      <c r="EP104" s="754" t="s">
        <v>31</v>
      </c>
      <c r="EQ104" s="737">
        <f t="shared" si="542"/>
        <v>0</v>
      </c>
      <c r="ER104" s="737">
        <f t="shared" si="542"/>
        <v>21676</v>
      </c>
      <c r="ES104" s="738">
        <f t="shared" si="659"/>
        <v>22544</v>
      </c>
      <c r="ET104" s="817">
        <f t="shared" si="543"/>
        <v>0</v>
      </c>
      <c r="EU104" s="740">
        <f t="shared" si="660"/>
        <v>0</v>
      </c>
      <c r="EV104" s="741">
        <f t="shared" si="661"/>
        <v>0</v>
      </c>
      <c r="EW104" s="742">
        <f t="shared" si="662"/>
        <v>0</v>
      </c>
      <c r="EX104" s="741">
        <f t="shared" si="661"/>
        <v>0</v>
      </c>
      <c r="EY104" s="742">
        <f t="shared" si="663"/>
        <v>0</v>
      </c>
      <c r="EZ104" s="741">
        <f t="shared" si="664"/>
        <v>0</v>
      </c>
      <c r="FA104" s="742">
        <f t="shared" si="665"/>
        <v>0</v>
      </c>
      <c r="FB104" s="741">
        <f t="shared" si="666"/>
        <v>0</v>
      </c>
      <c r="FC104" s="742">
        <f t="shared" si="667"/>
        <v>0</v>
      </c>
      <c r="FD104" s="741">
        <f t="shared" si="668"/>
        <v>0</v>
      </c>
      <c r="FE104" s="742">
        <f t="shared" si="669"/>
        <v>0</v>
      </c>
      <c r="FF104" s="741">
        <f t="shared" si="670"/>
        <v>0</v>
      </c>
      <c r="FG104" s="742">
        <f t="shared" si="671"/>
        <v>0</v>
      </c>
      <c r="FH104" s="741">
        <f t="shared" si="672"/>
        <v>0</v>
      </c>
      <c r="FI104" s="742">
        <f t="shared" si="673"/>
        <v>0</v>
      </c>
      <c r="FJ104" s="741">
        <f t="shared" si="674"/>
        <v>0</v>
      </c>
      <c r="FK104" s="742">
        <f t="shared" si="675"/>
        <v>0</v>
      </c>
      <c r="FL104" s="741">
        <f t="shared" si="676"/>
        <v>0</v>
      </c>
      <c r="FM104" s="742">
        <f t="shared" si="677"/>
        <v>0</v>
      </c>
      <c r="FN104" s="741">
        <f t="shared" si="678"/>
        <v>0</v>
      </c>
      <c r="FO104" s="743">
        <f t="shared" ref="FO104:FO106" si="694">IF(((SUM(ET104:FN104))&gt;(15279*EQ104)),0,((15279*EQ104)-(SUM(ET104:FN104))))</f>
        <v>0</v>
      </c>
      <c r="FP104" s="744">
        <f t="shared" si="680"/>
        <v>0</v>
      </c>
      <c r="FQ104" s="745">
        <v>12</v>
      </c>
      <c r="FR104" s="746">
        <f t="shared" si="681"/>
        <v>0</v>
      </c>
      <c r="FS104" s="747"/>
      <c r="FT104" s="741"/>
      <c r="FU104" s="746">
        <f t="shared" si="682"/>
        <v>0</v>
      </c>
      <c r="FV104" s="746">
        <f t="shared" si="683"/>
        <v>0</v>
      </c>
      <c r="FW104" s="746">
        <f t="shared" si="684"/>
        <v>0</v>
      </c>
      <c r="FY104" s="1044"/>
      <c r="FZ104" s="754" t="s">
        <v>31</v>
      </c>
      <c r="GA104" s="737">
        <f t="shared" si="544"/>
        <v>4</v>
      </c>
      <c r="GB104" s="737">
        <f t="shared" si="544"/>
        <v>21676</v>
      </c>
      <c r="GC104" s="738">
        <f t="shared" si="685"/>
        <v>22544</v>
      </c>
      <c r="GD104" s="743">
        <f t="shared" si="691"/>
        <v>90176</v>
      </c>
      <c r="GE104" s="743"/>
      <c r="GF104" s="737">
        <f t="shared" si="546"/>
        <v>0</v>
      </c>
      <c r="GG104" s="743"/>
      <c r="GH104" s="737">
        <f t="shared" si="547"/>
        <v>901.76</v>
      </c>
      <c r="GI104" s="743"/>
      <c r="GJ104" s="737">
        <f t="shared" si="548"/>
        <v>2254.4</v>
      </c>
      <c r="GK104" s="743"/>
      <c r="GL104" s="737">
        <f t="shared" si="549"/>
        <v>7214.08</v>
      </c>
      <c r="GM104" s="743"/>
      <c r="GN104" s="737">
        <f t="shared" si="550"/>
        <v>0</v>
      </c>
      <c r="GO104" s="743"/>
      <c r="GP104" s="737">
        <f t="shared" si="551"/>
        <v>31223.439999999999</v>
      </c>
      <c r="GQ104" s="743"/>
      <c r="GR104" s="737">
        <f t="shared" si="552"/>
        <v>16908</v>
      </c>
      <c r="GS104" s="743"/>
      <c r="GT104" s="737">
        <f t="shared" si="553"/>
        <v>0</v>
      </c>
      <c r="GU104" s="743"/>
      <c r="GV104" s="737">
        <f t="shared" si="554"/>
        <v>0</v>
      </c>
      <c r="GW104" s="743"/>
      <c r="GX104" s="737">
        <f t="shared" si="555"/>
        <v>0</v>
      </c>
      <c r="GY104" s="743">
        <f t="shared" si="555"/>
        <v>0</v>
      </c>
      <c r="GZ104" s="744">
        <f t="shared" si="686"/>
        <v>148677.68</v>
      </c>
      <c r="HA104" s="745">
        <v>12</v>
      </c>
      <c r="HB104" s="746">
        <f t="shared" si="687"/>
        <v>1784132.16</v>
      </c>
      <c r="HC104" s="737">
        <f t="shared" si="556"/>
        <v>0</v>
      </c>
      <c r="HD104" s="737">
        <f t="shared" si="556"/>
        <v>0</v>
      </c>
      <c r="HE104" s="746">
        <f t="shared" si="688"/>
        <v>1784132.16</v>
      </c>
      <c r="HF104" s="746">
        <f t="shared" si="689"/>
        <v>538807.91</v>
      </c>
      <c r="HG104" s="746">
        <f t="shared" si="690"/>
        <v>2322940.0699999998</v>
      </c>
    </row>
    <row r="105" spans="1:215" hidden="1" x14ac:dyDescent="0.25">
      <c r="A105" s="1044"/>
      <c r="B105" s="735" t="s">
        <v>33</v>
      </c>
      <c r="C105" s="737">
        <f t="shared" si="532"/>
        <v>3</v>
      </c>
      <c r="D105" s="737">
        <f t="shared" si="532"/>
        <v>12948</v>
      </c>
      <c r="E105" s="738">
        <f t="shared" si="557"/>
        <v>13466</v>
      </c>
      <c r="F105" s="817">
        <f t="shared" si="533"/>
        <v>40398</v>
      </c>
      <c r="G105" s="740">
        <f t="shared" si="558"/>
        <v>0</v>
      </c>
      <c r="H105" s="741">
        <f t="shared" si="559"/>
        <v>0</v>
      </c>
      <c r="I105" s="742">
        <f t="shared" si="558"/>
        <v>0</v>
      </c>
      <c r="J105" s="741">
        <f t="shared" si="559"/>
        <v>0</v>
      </c>
      <c r="K105" s="742">
        <f t="shared" si="560"/>
        <v>0</v>
      </c>
      <c r="L105" s="741">
        <f t="shared" si="561"/>
        <v>0</v>
      </c>
      <c r="M105" s="742">
        <f t="shared" si="562"/>
        <v>5</v>
      </c>
      <c r="N105" s="741">
        <f t="shared" si="563"/>
        <v>2019.9</v>
      </c>
      <c r="O105" s="742">
        <f t="shared" si="564"/>
        <v>0</v>
      </c>
      <c r="P105" s="741">
        <f t="shared" si="565"/>
        <v>0</v>
      </c>
      <c r="Q105" s="742">
        <f t="shared" si="566"/>
        <v>100</v>
      </c>
      <c r="R105" s="741">
        <f t="shared" si="567"/>
        <v>40398</v>
      </c>
      <c r="S105" s="742">
        <f t="shared" si="568"/>
        <v>20</v>
      </c>
      <c r="T105" s="741">
        <f t="shared" si="569"/>
        <v>8079.6</v>
      </c>
      <c r="U105" s="742">
        <f t="shared" si="570"/>
        <v>0</v>
      </c>
      <c r="V105" s="741">
        <f t="shared" si="571"/>
        <v>0</v>
      </c>
      <c r="W105" s="742">
        <f t="shared" si="572"/>
        <v>0</v>
      </c>
      <c r="X105" s="741">
        <f t="shared" si="573"/>
        <v>0</v>
      </c>
      <c r="Y105" s="742">
        <f t="shared" si="574"/>
        <v>0</v>
      </c>
      <c r="Z105" s="741">
        <f t="shared" si="575"/>
        <v>0</v>
      </c>
      <c r="AA105" s="743">
        <f t="shared" si="534"/>
        <v>0</v>
      </c>
      <c r="AB105" s="744">
        <f t="shared" si="576"/>
        <v>90895.5</v>
      </c>
      <c r="AC105" s="745">
        <v>12</v>
      </c>
      <c r="AD105" s="746">
        <f t="shared" si="577"/>
        <v>1090746</v>
      </c>
      <c r="AE105" s="747"/>
      <c r="AF105" s="741"/>
      <c r="AG105" s="746">
        <f t="shared" si="578"/>
        <v>1090746</v>
      </c>
      <c r="AH105" s="746">
        <f t="shared" si="579"/>
        <v>329405.28999999998</v>
      </c>
      <c r="AI105" s="746">
        <f t="shared" si="580"/>
        <v>1420151.29</v>
      </c>
      <c r="AK105" s="1044"/>
      <c r="AL105" s="755" t="s">
        <v>33</v>
      </c>
      <c r="AM105" s="737">
        <f t="shared" si="535"/>
        <v>4</v>
      </c>
      <c r="AN105" s="737">
        <f t="shared" si="535"/>
        <v>12948</v>
      </c>
      <c r="AO105" s="738">
        <f t="shared" si="581"/>
        <v>13466</v>
      </c>
      <c r="AP105" s="817">
        <f t="shared" si="536"/>
        <v>53864</v>
      </c>
      <c r="AQ105" s="740">
        <f t="shared" si="582"/>
        <v>0</v>
      </c>
      <c r="AR105" s="741">
        <f t="shared" si="583"/>
        <v>0</v>
      </c>
      <c r="AS105" s="742">
        <f t="shared" si="584"/>
        <v>3</v>
      </c>
      <c r="AT105" s="741">
        <f t="shared" si="585"/>
        <v>1615.92</v>
      </c>
      <c r="AU105" s="742">
        <f t="shared" si="586"/>
        <v>2.5</v>
      </c>
      <c r="AV105" s="741">
        <f t="shared" si="587"/>
        <v>1346.6</v>
      </c>
      <c r="AW105" s="742">
        <f t="shared" si="588"/>
        <v>7.5</v>
      </c>
      <c r="AX105" s="741">
        <f t="shared" si="589"/>
        <v>4039.8</v>
      </c>
      <c r="AY105" s="742">
        <f t="shared" si="590"/>
        <v>0</v>
      </c>
      <c r="AZ105" s="741">
        <f t="shared" si="591"/>
        <v>0</v>
      </c>
      <c r="BA105" s="742">
        <f t="shared" si="592"/>
        <v>135</v>
      </c>
      <c r="BB105" s="741">
        <f t="shared" si="593"/>
        <v>72716.399999999994</v>
      </c>
      <c r="BC105" s="742">
        <f t="shared" si="594"/>
        <v>20</v>
      </c>
      <c r="BD105" s="741">
        <f t="shared" si="595"/>
        <v>10772.8</v>
      </c>
      <c r="BE105" s="742">
        <f t="shared" si="596"/>
        <v>0</v>
      </c>
      <c r="BF105" s="741">
        <f t="shared" si="597"/>
        <v>0</v>
      </c>
      <c r="BG105" s="742">
        <f t="shared" si="598"/>
        <v>0</v>
      </c>
      <c r="BH105" s="741">
        <f t="shared" si="599"/>
        <v>0</v>
      </c>
      <c r="BI105" s="742">
        <f t="shared" si="600"/>
        <v>0</v>
      </c>
      <c r="BJ105" s="741">
        <f t="shared" si="601"/>
        <v>0</v>
      </c>
      <c r="BK105" s="743">
        <f t="shared" si="602"/>
        <v>0</v>
      </c>
      <c r="BL105" s="744">
        <f t="shared" si="603"/>
        <v>144355.51999999999</v>
      </c>
      <c r="BM105" s="745">
        <v>12</v>
      </c>
      <c r="BN105" s="746">
        <f t="shared" si="604"/>
        <v>1732266.24</v>
      </c>
      <c r="BO105" s="747"/>
      <c r="BP105" s="741"/>
      <c r="BQ105" s="746">
        <f t="shared" si="605"/>
        <v>1732266.24</v>
      </c>
      <c r="BR105" s="746">
        <f t="shared" si="606"/>
        <v>523144.4</v>
      </c>
      <c r="BS105" s="746">
        <f t="shared" si="607"/>
        <v>2255410.64</v>
      </c>
      <c r="BU105" s="1044"/>
      <c r="BV105" s="754" t="s">
        <v>33</v>
      </c>
      <c r="BW105" s="737">
        <f t="shared" si="537"/>
        <v>3</v>
      </c>
      <c r="BX105" s="737">
        <f t="shared" si="537"/>
        <v>12948</v>
      </c>
      <c r="BY105" s="738">
        <f t="shared" si="608"/>
        <v>13466</v>
      </c>
      <c r="BZ105" s="817">
        <f t="shared" si="538"/>
        <v>40398</v>
      </c>
      <c r="CA105" s="740">
        <f t="shared" si="609"/>
        <v>0</v>
      </c>
      <c r="CB105" s="741">
        <f t="shared" si="610"/>
        <v>0</v>
      </c>
      <c r="CC105" s="742">
        <f t="shared" si="611"/>
        <v>0</v>
      </c>
      <c r="CD105" s="741">
        <f t="shared" si="610"/>
        <v>0</v>
      </c>
      <c r="CE105" s="742">
        <f t="shared" si="612"/>
        <v>0</v>
      </c>
      <c r="CF105" s="741">
        <f t="shared" si="613"/>
        <v>0</v>
      </c>
      <c r="CG105" s="742">
        <f t="shared" si="614"/>
        <v>41.6</v>
      </c>
      <c r="CH105" s="741">
        <f t="shared" si="615"/>
        <v>16805.57</v>
      </c>
      <c r="CI105" s="742">
        <f t="shared" si="616"/>
        <v>0</v>
      </c>
      <c r="CJ105" s="741">
        <f t="shared" si="617"/>
        <v>0</v>
      </c>
      <c r="CK105" s="742">
        <f t="shared" si="618"/>
        <v>0</v>
      </c>
      <c r="CL105" s="741">
        <f t="shared" si="619"/>
        <v>0</v>
      </c>
      <c r="CM105" s="742">
        <f t="shared" si="620"/>
        <v>16.7</v>
      </c>
      <c r="CN105" s="741">
        <f t="shared" si="621"/>
        <v>6746.47</v>
      </c>
      <c r="CO105" s="742">
        <f t="shared" si="622"/>
        <v>3.3</v>
      </c>
      <c r="CP105" s="741">
        <f t="shared" si="623"/>
        <v>1333.13</v>
      </c>
      <c r="CQ105" s="742">
        <f t="shared" si="624"/>
        <v>0</v>
      </c>
      <c r="CR105" s="741">
        <f t="shared" si="625"/>
        <v>0</v>
      </c>
      <c r="CS105" s="742">
        <f t="shared" si="626"/>
        <v>0</v>
      </c>
      <c r="CT105" s="741">
        <f t="shared" si="627"/>
        <v>0</v>
      </c>
      <c r="CU105" s="743">
        <f t="shared" si="628"/>
        <v>0</v>
      </c>
      <c r="CV105" s="744">
        <f t="shared" si="629"/>
        <v>65283.17</v>
      </c>
      <c r="CW105" s="745">
        <v>12</v>
      </c>
      <c r="CX105" s="746">
        <f t="shared" si="630"/>
        <v>783398.04</v>
      </c>
      <c r="CY105" s="747"/>
      <c r="CZ105" s="741"/>
      <c r="DA105" s="746">
        <f t="shared" si="631"/>
        <v>783398.04</v>
      </c>
      <c r="DB105" s="746">
        <f t="shared" si="632"/>
        <v>236586.21</v>
      </c>
      <c r="DC105" s="746">
        <f t="shared" si="633"/>
        <v>1019984.25</v>
      </c>
      <c r="DD105" s="750"/>
      <c r="DE105" s="1044"/>
      <c r="DF105" s="756" t="s">
        <v>33</v>
      </c>
      <c r="DG105" s="737">
        <f t="shared" si="539"/>
        <v>2</v>
      </c>
      <c r="DH105" s="737">
        <f t="shared" si="539"/>
        <v>12948</v>
      </c>
      <c r="DI105" s="738">
        <f t="shared" si="634"/>
        <v>13466</v>
      </c>
      <c r="DJ105" s="817">
        <f t="shared" si="540"/>
        <v>26932</v>
      </c>
      <c r="DK105" s="740">
        <f t="shared" si="635"/>
        <v>0</v>
      </c>
      <c r="DL105" s="741">
        <f t="shared" si="636"/>
        <v>0</v>
      </c>
      <c r="DM105" s="742">
        <f t="shared" si="637"/>
        <v>0</v>
      </c>
      <c r="DN105" s="741">
        <f t="shared" si="636"/>
        <v>0</v>
      </c>
      <c r="DO105" s="742">
        <f t="shared" si="638"/>
        <v>0</v>
      </c>
      <c r="DP105" s="741">
        <f t="shared" si="639"/>
        <v>0</v>
      </c>
      <c r="DQ105" s="742">
        <f t="shared" si="640"/>
        <v>0</v>
      </c>
      <c r="DR105" s="741">
        <f t="shared" si="641"/>
        <v>0</v>
      </c>
      <c r="DS105" s="742">
        <f t="shared" si="642"/>
        <v>0</v>
      </c>
      <c r="DT105" s="741">
        <f t="shared" si="643"/>
        <v>0</v>
      </c>
      <c r="DU105" s="742">
        <f t="shared" si="644"/>
        <v>26.8</v>
      </c>
      <c r="DV105" s="741">
        <f t="shared" si="645"/>
        <v>7217.78</v>
      </c>
      <c r="DW105" s="742">
        <f t="shared" si="646"/>
        <v>20</v>
      </c>
      <c r="DX105" s="741">
        <f t="shared" si="647"/>
        <v>5386.4</v>
      </c>
      <c r="DY105" s="742">
        <f t="shared" si="648"/>
        <v>0</v>
      </c>
      <c r="DZ105" s="741">
        <f t="shared" si="649"/>
        <v>0</v>
      </c>
      <c r="EA105" s="742">
        <f t="shared" si="650"/>
        <v>0</v>
      </c>
      <c r="EB105" s="741">
        <f t="shared" si="651"/>
        <v>0</v>
      </c>
      <c r="EC105" s="742">
        <f t="shared" si="652"/>
        <v>0</v>
      </c>
      <c r="ED105" s="741">
        <f t="shared" si="653"/>
        <v>0</v>
      </c>
      <c r="EE105" s="743">
        <f t="shared" si="693"/>
        <v>0</v>
      </c>
      <c r="EF105" s="744">
        <f t="shared" si="654"/>
        <v>39536.18</v>
      </c>
      <c r="EG105" s="745">
        <v>12</v>
      </c>
      <c r="EH105" s="746">
        <f t="shared" si="655"/>
        <v>474434.16</v>
      </c>
      <c r="EI105" s="747"/>
      <c r="EJ105" s="741"/>
      <c r="EK105" s="746">
        <f t="shared" si="656"/>
        <v>474434.16</v>
      </c>
      <c r="EL105" s="746">
        <f t="shared" si="657"/>
        <v>143279.12</v>
      </c>
      <c r="EM105" s="746">
        <f t="shared" si="658"/>
        <v>617713.28</v>
      </c>
      <c r="EO105" s="1044"/>
      <c r="EP105" s="756" t="s">
        <v>33</v>
      </c>
      <c r="EQ105" s="737">
        <f t="shared" si="542"/>
        <v>0</v>
      </c>
      <c r="ER105" s="737">
        <f t="shared" si="542"/>
        <v>12948</v>
      </c>
      <c r="ES105" s="738">
        <f t="shared" si="659"/>
        <v>13466</v>
      </c>
      <c r="ET105" s="817">
        <f t="shared" si="543"/>
        <v>0</v>
      </c>
      <c r="EU105" s="740">
        <f t="shared" si="660"/>
        <v>0</v>
      </c>
      <c r="EV105" s="741">
        <f t="shared" si="661"/>
        <v>0</v>
      </c>
      <c r="EW105" s="742">
        <f t="shared" si="662"/>
        <v>0</v>
      </c>
      <c r="EX105" s="741">
        <f t="shared" si="661"/>
        <v>0</v>
      </c>
      <c r="EY105" s="742">
        <f t="shared" si="663"/>
        <v>0</v>
      </c>
      <c r="EZ105" s="741">
        <f t="shared" si="664"/>
        <v>0</v>
      </c>
      <c r="FA105" s="742">
        <f t="shared" si="665"/>
        <v>0</v>
      </c>
      <c r="FB105" s="741">
        <f t="shared" si="666"/>
        <v>0</v>
      </c>
      <c r="FC105" s="742">
        <f t="shared" si="667"/>
        <v>0</v>
      </c>
      <c r="FD105" s="741">
        <f t="shared" si="668"/>
        <v>0</v>
      </c>
      <c r="FE105" s="742">
        <f t="shared" si="669"/>
        <v>0</v>
      </c>
      <c r="FF105" s="741">
        <f t="shared" si="670"/>
        <v>0</v>
      </c>
      <c r="FG105" s="742">
        <f t="shared" si="671"/>
        <v>0</v>
      </c>
      <c r="FH105" s="741">
        <f t="shared" si="672"/>
        <v>0</v>
      </c>
      <c r="FI105" s="742">
        <f t="shared" si="673"/>
        <v>0</v>
      </c>
      <c r="FJ105" s="741">
        <f t="shared" si="674"/>
        <v>0</v>
      </c>
      <c r="FK105" s="742">
        <f t="shared" si="675"/>
        <v>0</v>
      </c>
      <c r="FL105" s="741">
        <f t="shared" si="676"/>
        <v>0</v>
      </c>
      <c r="FM105" s="742">
        <f t="shared" si="677"/>
        <v>0</v>
      </c>
      <c r="FN105" s="741">
        <f t="shared" si="678"/>
        <v>0</v>
      </c>
      <c r="FO105" s="743">
        <f t="shared" si="694"/>
        <v>0</v>
      </c>
      <c r="FP105" s="744">
        <f t="shared" si="680"/>
        <v>0</v>
      </c>
      <c r="FQ105" s="745">
        <v>12</v>
      </c>
      <c r="FR105" s="746">
        <f t="shared" si="681"/>
        <v>0</v>
      </c>
      <c r="FS105" s="747"/>
      <c r="FT105" s="741"/>
      <c r="FU105" s="746">
        <f t="shared" si="682"/>
        <v>0</v>
      </c>
      <c r="FV105" s="746">
        <f t="shared" si="683"/>
        <v>0</v>
      </c>
      <c r="FW105" s="746">
        <f t="shared" si="684"/>
        <v>0</v>
      </c>
      <c r="FY105" s="1044"/>
      <c r="FZ105" s="756" t="s">
        <v>33</v>
      </c>
      <c r="GA105" s="737">
        <f t="shared" si="544"/>
        <v>12</v>
      </c>
      <c r="GB105" s="737">
        <f t="shared" si="544"/>
        <v>12948</v>
      </c>
      <c r="GC105" s="738">
        <f t="shared" si="685"/>
        <v>13466</v>
      </c>
      <c r="GD105" s="743">
        <f t="shared" si="691"/>
        <v>161592</v>
      </c>
      <c r="GE105" s="743"/>
      <c r="GF105" s="737">
        <f t="shared" si="546"/>
        <v>0</v>
      </c>
      <c r="GG105" s="743"/>
      <c r="GH105" s="737">
        <f t="shared" si="547"/>
        <v>1615.92</v>
      </c>
      <c r="GI105" s="743"/>
      <c r="GJ105" s="737">
        <f t="shared" si="548"/>
        <v>1346.6</v>
      </c>
      <c r="GK105" s="743"/>
      <c r="GL105" s="737">
        <f t="shared" si="549"/>
        <v>22865.27</v>
      </c>
      <c r="GM105" s="743"/>
      <c r="GN105" s="737">
        <f t="shared" si="550"/>
        <v>0</v>
      </c>
      <c r="GO105" s="743"/>
      <c r="GP105" s="737">
        <f t="shared" si="551"/>
        <v>120332.18</v>
      </c>
      <c r="GQ105" s="743"/>
      <c r="GR105" s="737">
        <f t="shared" si="552"/>
        <v>30985.27</v>
      </c>
      <c r="GS105" s="743"/>
      <c r="GT105" s="737">
        <f t="shared" si="553"/>
        <v>1333.13</v>
      </c>
      <c r="GU105" s="743"/>
      <c r="GV105" s="737">
        <f t="shared" si="554"/>
        <v>0</v>
      </c>
      <c r="GW105" s="743"/>
      <c r="GX105" s="737">
        <f t="shared" si="555"/>
        <v>0</v>
      </c>
      <c r="GY105" s="743">
        <f t="shared" si="555"/>
        <v>0</v>
      </c>
      <c r="GZ105" s="744">
        <f t="shared" si="686"/>
        <v>340070.37</v>
      </c>
      <c r="HA105" s="745">
        <v>12</v>
      </c>
      <c r="HB105" s="746">
        <f t="shared" si="687"/>
        <v>4080844.44</v>
      </c>
      <c r="HC105" s="737">
        <f t="shared" si="556"/>
        <v>0</v>
      </c>
      <c r="HD105" s="737">
        <f t="shared" si="556"/>
        <v>0</v>
      </c>
      <c r="HE105" s="746">
        <f t="shared" si="688"/>
        <v>4080844.44</v>
      </c>
      <c r="HF105" s="746">
        <f t="shared" si="689"/>
        <v>1232415.02</v>
      </c>
      <c r="HG105" s="746">
        <f t="shared" si="690"/>
        <v>5313259.46</v>
      </c>
    </row>
    <row r="106" spans="1:215" hidden="1" x14ac:dyDescent="0.25">
      <c r="A106" s="1044"/>
      <c r="B106" s="735" t="s">
        <v>32</v>
      </c>
      <c r="C106" s="737">
        <f t="shared" si="532"/>
        <v>1</v>
      </c>
      <c r="D106" s="737">
        <f t="shared" si="532"/>
        <v>21676</v>
      </c>
      <c r="E106" s="738">
        <f t="shared" si="557"/>
        <v>22544</v>
      </c>
      <c r="F106" s="817">
        <f t="shared" si="533"/>
        <v>22544</v>
      </c>
      <c r="G106" s="740">
        <f t="shared" si="558"/>
        <v>0</v>
      </c>
      <c r="H106" s="741">
        <f t="shared" si="559"/>
        <v>0</v>
      </c>
      <c r="I106" s="742">
        <f t="shared" si="558"/>
        <v>0</v>
      </c>
      <c r="J106" s="741">
        <f t="shared" si="559"/>
        <v>0</v>
      </c>
      <c r="K106" s="742">
        <f t="shared" si="560"/>
        <v>0</v>
      </c>
      <c r="L106" s="741">
        <f t="shared" si="561"/>
        <v>0</v>
      </c>
      <c r="M106" s="742">
        <f t="shared" si="562"/>
        <v>23</v>
      </c>
      <c r="N106" s="741">
        <f t="shared" si="563"/>
        <v>5185.12</v>
      </c>
      <c r="O106" s="742">
        <f t="shared" si="564"/>
        <v>0</v>
      </c>
      <c r="P106" s="741">
        <f t="shared" si="565"/>
        <v>0</v>
      </c>
      <c r="Q106" s="742">
        <f t="shared" si="566"/>
        <v>100</v>
      </c>
      <c r="R106" s="741">
        <f t="shared" si="567"/>
        <v>22544</v>
      </c>
      <c r="S106" s="742">
        <f t="shared" si="568"/>
        <v>20</v>
      </c>
      <c r="T106" s="741">
        <f t="shared" si="569"/>
        <v>4508.8</v>
      </c>
      <c r="U106" s="742">
        <f t="shared" si="570"/>
        <v>0</v>
      </c>
      <c r="V106" s="741">
        <f t="shared" si="571"/>
        <v>0</v>
      </c>
      <c r="W106" s="742">
        <f t="shared" si="572"/>
        <v>0</v>
      </c>
      <c r="X106" s="741">
        <f t="shared" si="573"/>
        <v>0</v>
      </c>
      <c r="Y106" s="742">
        <f t="shared" si="574"/>
        <v>0</v>
      </c>
      <c r="Z106" s="741">
        <f t="shared" si="575"/>
        <v>0</v>
      </c>
      <c r="AA106" s="743">
        <f t="shared" si="534"/>
        <v>0</v>
      </c>
      <c r="AB106" s="744">
        <f t="shared" si="576"/>
        <v>54781.919999999998</v>
      </c>
      <c r="AC106" s="745">
        <v>12</v>
      </c>
      <c r="AD106" s="746">
        <f t="shared" si="577"/>
        <v>657383.04</v>
      </c>
      <c r="AE106" s="747"/>
      <c r="AF106" s="741"/>
      <c r="AG106" s="746">
        <f t="shared" si="578"/>
        <v>657383.04</v>
      </c>
      <c r="AH106" s="746">
        <f t="shared" si="579"/>
        <v>198529.68</v>
      </c>
      <c r="AI106" s="746">
        <f t="shared" si="580"/>
        <v>855912.72</v>
      </c>
      <c r="AK106" s="1044"/>
      <c r="AL106" s="755" t="s">
        <v>32</v>
      </c>
      <c r="AM106" s="737">
        <f t="shared" si="535"/>
        <v>1</v>
      </c>
      <c r="AN106" s="737">
        <f t="shared" si="535"/>
        <v>21676</v>
      </c>
      <c r="AO106" s="738">
        <f t="shared" si="581"/>
        <v>22544</v>
      </c>
      <c r="AP106" s="817">
        <f t="shared" si="536"/>
        <v>22544</v>
      </c>
      <c r="AQ106" s="740">
        <f t="shared" si="582"/>
        <v>0</v>
      </c>
      <c r="AR106" s="741">
        <f t="shared" si="583"/>
        <v>0</v>
      </c>
      <c r="AS106" s="742">
        <f t="shared" si="584"/>
        <v>4</v>
      </c>
      <c r="AT106" s="741">
        <f t="shared" si="585"/>
        <v>901.76</v>
      </c>
      <c r="AU106" s="742">
        <f t="shared" si="586"/>
        <v>0</v>
      </c>
      <c r="AV106" s="741">
        <f t="shared" si="587"/>
        <v>0</v>
      </c>
      <c r="AW106" s="742">
        <f t="shared" si="588"/>
        <v>13.8</v>
      </c>
      <c r="AX106" s="741">
        <f t="shared" si="589"/>
        <v>3111.07</v>
      </c>
      <c r="AY106" s="742">
        <f t="shared" si="590"/>
        <v>0</v>
      </c>
      <c r="AZ106" s="741">
        <f t="shared" si="591"/>
        <v>0</v>
      </c>
      <c r="BA106" s="742">
        <f t="shared" si="592"/>
        <v>39</v>
      </c>
      <c r="BB106" s="741">
        <f t="shared" si="593"/>
        <v>8792.16</v>
      </c>
      <c r="BC106" s="742">
        <f t="shared" si="594"/>
        <v>15</v>
      </c>
      <c r="BD106" s="741">
        <f t="shared" si="595"/>
        <v>3381.6</v>
      </c>
      <c r="BE106" s="742">
        <f t="shared" si="596"/>
        <v>0</v>
      </c>
      <c r="BF106" s="741">
        <f t="shared" si="597"/>
        <v>0</v>
      </c>
      <c r="BG106" s="742">
        <f t="shared" si="598"/>
        <v>0</v>
      </c>
      <c r="BH106" s="741">
        <f t="shared" si="599"/>
        <v>0</v>
      </c>
      <c r="BI106" s="742">
        <f t="shared" si="600"/>
        <v>0</v>
      </c>
      <c r="BJ106" s="741">
        <f t="shared" si="601"/>
        <v>0</v>
      </c>
      <c r="BK106" s="743">
        <f t="shared" si="602"/>
        <v>0</v>
      </c>
      <c r="BL106" s="744">
        <f t="shared" si="603"/>
        <v>38730.589999999997</v>
      </c>
      <c r="BM106" s="745">
        <v>12</v>
      </c>
      <c r="BN106" s="746">
        <f t="shared" si="604"/>
        <v>464767.08</v>
      </c>
      <c r="BO106" s="747"/>
      <c r="BP106" s="741"/>
      <c r="BQ106" s="746">
        <f t="shared" si="605"/>
        <v>464767.08</v>
      </c>
      <c r="BR106" s="746">
        <f t="shared" si="606"/>
        <v>140359.66</v>
      </c>
      <c r="BS106" s="746">
        <f t="shared" si="607"/>
        <v>605126.74</v>
      </c>
      <c r="BU106" s="1044"/>
      <c r="BV106" s="754" t="s">
        <v>32</v>
      </c>
      <c r="BW106" s="737">
        <f t="shared" si="537"/>
        <v>1</v>
      </c>
      <c r="BX106" s="737">
        <f t="shared" si="537"/>
        <v>21676</v>
      </c>
      <c r="BY106" s="738">
        <f t="shared" si="608"/>
        <v>22544</v>
      </c>
      <c r="BZ106" s="817">
        <f t="shared" si="538"/>
        <v>22544</v>
      </c>
      <c r="CA106" s="740">
        <f t="shared" si="609"/>
        <v>0</v>
      </c>
      <c r="CB106" s="741">
        <f t="shared" si="610"/>
        <v>0</v>
      </c>
      <c r="CC106" s="742">
        <f t="shared" si="611"/>
        <v>0</v>
      </c>
      <c r="CD106" s="741">
        <f t="shared" si="610"/>
        <v>0</v>
      </c>
      <c r="CE106" s="742">
        <f t="shared" si="612"/>
        <v>0</v>
      </c>
      <c r="CF106" s="741">
        <f t="shared" si="613"/>
        <v>0</v>
      </c>
      <c r="CG106" s="742">
        <f t="shared" si="614"/>
        <v>0</v>
      </c>
      <c r="CH106" s="741">
        <f t="shared" si="615"/>
        <v>0</v>
      </c>
      <c r="CI106" s="742">
        <f t="shared" si="616"/>
        <v>0</v>
      </c>
      <c r="CJ106" s="741">
        <f t="shared" si="617"/>
        <v>0</v>
      </c>
      <c r="CK106" s="742">
        <f t="shared" si="618"/>
        <v>53</v>
      </c>
      <c r="CL106" s="741">
        <f t="shared" si="619"/>
        <v>11948.32</v>
      </c>
      <c r="CM106" s="742">
        <f t="shared" si="620"/>
        <v>20</v>
      </c>
      <c r="CN106" s="741">
        <f t="shared" si="621"/>
        <v>4508.8</v>
      </c>
      <c r="CO106" s="742">
        <f t="shared" si="622"/>
        <v>0</v>
      </c>
      <c r="CP106" s="741">
        <f t="shared" si="623"/>
        <v>0</v>
      </c>
      <c r="CQ106" s="742">
        <f t="shared" si="624"/>
        <v>0</v>
      </c>
      <c r="CR106" s="741">
        <f t="shared" si="625"/>
        <v>0</v>
      </c>
      <c r="CS106" s="742">
        <f t="shared" si="626"/>
        <v>0</v>
      </c>
      <c r="CT106" s="741">
        <f t="shared" si="627"/>
        <v>0</v>
      </c>
      <c r="CU106" s="743">
        <f t="shared" si="628"/>
        <v>0</v>
      </c>
      <c r="CV106" s="744">
        <f t="shared" si="629"/>
        <v>39001.120000000003</v>
      </c>
      <c r="CW106" s="745">
        <v>12</v>
      </c>
      <c r="CX106" s="746">
        <f t="shared" si="630"/>
        <v>468013.44</v>
      </c>
      <c r="CY106" s="747"/>
      <c r="CZ106" s="741"/>
      <c r="DA106" s="746">
        <f t="shared" si="631"/>
        <v>468013.44</v>
      </c>
      <c r="DB106" s="746">
        <f t="shared" si="632"/>
        <v>141340.06</v>
      </c>
      <c r="DC106" s="746">
        <f t="shared" si="633"/>
        <v>609353.5</v>
      </c>
      <c r="DD106" s="750"/>
      <c r="DE106" s="1044"/>
      <c r="DF106" s="754" t="s">
        <v>32</v>
      </c>
      <c r="DG106" s="737">
        <f t="shared" si="539"/>
        <v>1</v>
      </c>
      <c r="DH106" s="737">
        <f t="shared" si="539"/>
        <v>21676</v>
      </c>
      <c r="DI106" s="738">
        <f t="shared" si="634"/>
        <v>22544</v>
      </c>
      <c r="DJ106" s="817">
        <f t="shared" si="540"/>
        <v>22544</v>
      </c>
      <c r="DK106" s="740">
        <f t="shared" si="635"/>
        <v>0</v>
      </c>
      <c r="DL106" s="741">
        <f t="shared" si="636"/>
        <v>0</v>
      </c>
      <c r="DM106" s="742">
        <f t="shared" si="637"/>
        <v>0</v>
      </c>
      <c r="DN106" s="741">
        <f t="shared" si="636"/>
        <v>0</v>
      </c>
      <c r="DO106" s="742">
        <f t="shared" si="638"/>
        <v>0</v>
      </c>
      <c r="DP106" s="741">
        <f t="shared" si="639"/>
        <v>0</v>
      </c>
      <c r="DQ106" s="742">
        <f t="shared" si="640"/>
        <v>0</v>
      </c>
      <c r="DR106" s="741">
        <f t="shared" si="641"/>
        <v>0</v>
      </c>
      <c r="DS106" s="742">
        <f t="shared" si="642"/>
        <v>0</v>
      </c>
      <c r="DT106" s="741">
        <f t="shared" si="643"/>
        <v>0</v>
      </c>
      <c r="DU106" s="742">
        <f t="shared" si="644"/>
        <v>0</v>
      </c>
      <c r="DV106" s="741">
        <f t="shared" si="645"/>
        <v>0</v>
      </c>
      <c r="DW106" s="742">
        <f t="shared" si="646"/>
        <v>10</v>
      </c>
      <c r="DX106" s="741">
        <f t="shared" si="647"/>
        <v>2254.4</v>
      </c>
      <c r="DY106" s="742">
        <f t="shared" si="648"/>
        <v>0</v>
      </c>
      <c r="DZ106" s="741">
        <f t="shared" si="649"/>
        <v>0</v>
      </c>
      <c r="EA106" s="742">
        <f t="shared" si="650"/>
        <v>0</v>
      </c>
      <c r="EB106" s="741">
        <f t="shared" si="651"/>
        <v>0</v>
      </c>
      <c r="EC106" s="742">
        <f t="shared" si="652"/>
        <v>0</v>
      </c>
      <c r="ED106" s="741">
        <f t="shared" si="653"/>
        <v>0</v>
      </c>
      <c r="EE106" s="743">
        <f t="shared" si="693"/>
        <v>0</v>
      </c>
      <c r="EF106" s="744">
        <f t="shared" si="654"/>
        <v>24798.400000000001</v>
      </c>
      <c r="EG106" s="745">
        <v>12</v>
      </c>
      <c r="EH106" s="746">
        <f t="shared" si="655"/>
        <v>297580.79999999999</v>
      </c>
      <c r="EI106" s="747"/>
      <c r="EJ106" s="741"/>
      <c r="EK106" s="746">
        <f t="shared" si="656"/>
        <v>297580.79999999999</v>
      </c>
      <c r="EL106" s="746">
        <f t="shared" si="657"/>
        <v>89869.4</v>
      </c>
      <c r="EM106" s="746">
        <f t="shared" si="658"/>
        <v>387450.2</v>
      </c>
      <c r="EO106" s="1044"/>
      <c r="EP106" s="754" t="s">
        <v>32</v>
      </c>
      <c r="EQ106" s="737">
        <f t="shared" si="542"/>
        <v>0</v>
      </c>
      <c r="ER106" s="737">
        <f t="shared" si="542"/>
        <v>21676</v>
      </c>
      <c r="ES106" s="738">
        <f t="shared" si="659"/>
        <v>22544</v>
      </c>
      <c r="ET106" s="817">
        <f t="shared" si="543"/>
        <v>0</v>
      </c>
      <c r="EU106" s="740">
        <f t="shared" si="660"/>
        <v>0</v>
      </c>
      <c r="EV106" s="741">
        <f t="shared" si="661"/>
        <v>0</v>
      </c>
      <c r="EW106" s="742">
        <f t="shared" si="662"/>
        <v>0</v>
      </c>
      <c r="EX106" s="741">
        <f t="shared" si="661"/>
        <v>0</v>
      </c>
      <c r="EY106" s="742">
        <f t="shared" si="663"/>
        <v>0</v>
      </c>
      <c r="EZ106" s="741">
        <f t="shared" si="664"/>
        <v>0</v>
      </c>
      <c r="FA106" s="742">
        <f t="shared" si="665"/>
        <v>0</v>
      </c>
      <c r="FB106" s="741">
        <f t="shared" si="666"/>
        <v>0</v>
      </c>
      <c r="FC106" s="742">
        <f t="shared" si="667"/>
        <v>0</v>
      </c>
      <c r="FD106" s="741">
        <f t="shared" si="668"/>
        <v>0</v>
      </c>
      <c r="FE106" s="742">
        <f t="shared" si="669"/>
        <v>0</v>
      </c>
      <c r="FF106" s="741">
        <f t="shared" si="670"/>
        <v>0</v>
      </c>
      <c r="FG106" s="742">
        <f t="shared" si="671"/>
        <v>0</v>
      </c>
      <c r="FH106" s="741">
        <f t="shared" si="672"/>
        <v>0</v>
      </c>
      <c r="FI106" s="742">
        <f t="shared" si="673"/>
        <v>0</v>
      </c>
      <c r="FJ106" s="741">
        <f t="shared" si="674"/>
        <v>0</v>
      </c>
      <c r="FK106" s="742">
        <f t="shared" si="675"/>
        <v>0</v>
      </c>
      <c r="FL106" s="741">
        <f t="shared" si="676"/>
        <v>0</v>
      </c>
      <c r="FM106" s="742">
        <f t="shared" si="677"/>
        <v>0</v>
      </c>
      <c r="FN106" s="741">
        <f t="shared" si="678"/>
        <v>0</v>
      </c>
      <c r="FO106" s="743">
        <f t="shared" si="694"/>
        <v>0</v>
      </c>
      <c r="FP106" s="744">
        <f t="shared" si="680"/>
        <v>0</v>
      </c>
      <c r="FQ106" s="745">
        <v>12</v>
      </c>
      <c r="FR106" s="746">
        <f t="shared" si="681"/>
        <v>0</v>
      </c>
      <c r="FS106" s="747"/>
      <c r="FT106" s="741"/>
      <c r="FU106" s="746">
        <f t="shared" si="682"/>
        <v>0</v>
      </c>
      <c r="FV106" s="746">
        <f t="shared" si="683"/>
        <v>0</v>
      </c>
      <c r="FW106" s="746">
        <f t="shared" si="684"/>
        <v>0</v>
      </c>
      <c r="FY106" s="1044"/>
      <c r="FZ106" s="754" t="s">
        <v>32</v>
      </c>
      <c r="GA106" s="737">
        <f t="shared" si="544"/>
        <v>4</v>
      </c>
      <c r="GB106" s="737">
        <f t="shared" si="544"/>
        <v>21676</v>
      </c>
      <c r="GC106" s="738">
        <f t="shared" si="685"/>
        <v>22544</v>
      </c>
      <c r="GD106" s="743">
        <f t="shared" si="691"/>
        <v>90176</v>
      </c>
      <c r="GE106" s="743"/>
      <c r="GF106" s="737">
        <f t="shared" si="546"/>
        <v>0</v>
      </c>
      <c r="GG106" s="743"/>
      <c r="GH106" s="737">
        <f t="shared" si="547"/>
        <v>901.76</v>
      </c>
      <c r="GI106" s="743"/>
      <c r="GJ106" s="737">
        <f t="shared" si="548"/>
        <v>0</v>
      </c>
      <c r="GK106" s="743"/>
      <c r="GL106" s="737">
        <f t="shared" si="549"/>
        <v>8296.19</v>
      </c>
      <c r="GM106" s="743"/>
      <c r="GN106" s="737">
        <f t="shared" si="550"/>
        <v>0</v>
      </c>
      <c r="GO106" s="743"/>
      <c r="GP106" s="737">
        <f t="shared" si="551"/>
        <v>43284.480000000003</v>
      </c>
      <c r="GQ106" s="743"/>
      <c r="GR106" s="737">
        <f t="shared" si="552"/>
        <v>14653.6</v>
      </c>
      <c r="GS106" s="743"/>
      <c r="GT106" s="737">
        <f t="shared" si="553"/>
        <v>0</v>
      </c>
      <c r="GU106" s="743"/>
      <c r="GV106" s="737">
        <f t="shared" si="554"/>
        <v>0</v>
      </c>
      <c r="GW106" s="743"/>
      <c r="GX106" s="737">
        <f t="shared" si="555"/>
        <v>0</v>
      </c>
      <c r="GY106" s="743">
        <f t="shared" si="555"/>
        <v>0</v>
      </c>
      <c r="GZ106" s="744">
        <f t="shared" si="686"/>
        <v>157312.03</v>
      </c>
      <c r="HA106" s="745">
        <v>12</v>
      </c>
      <c r="HB106" s="746">
        <f t="shared" si="687"/>
        <v>1887744.36</v>
      </c>
      <c r="HC106" s="737">
        <f t="shared" si="556"/>
        <v>0</v>
      </c>
      <c r="HD106" s="737">
        <f t="shared" si="556"/>
        <v>0</v>
      </c>
      <c r="HE106" s="746">
        <f t="shared" si="688"/>
        <v>1887744.36</v>
      </c>
      <c r="HF106" s="746">
        <f t="shared" si="689"/>
        <v>570098.80000000005</v>
      </c>
      <c r="HG106" s="746">
        <f t="shared" si="690"/>
        <v>2457843.16</v>
      </c>
    </row>
    <row r="107" spans="1:215" ht="15.75" hidden="1" x14ac:dyDescent="0.25">
      <c r="A107" s="1044"/>
      <c r="B107" s="760" t="s">
        <v>683</v>
      </c>
      <c r="C107" s="761"/>
      <c r="D107" s="761"/>
      <c r="E107" s="726"/>
      <c r="F107" s="734"/>
      <c r="G107" s="762"/>
      <c r="H107" s="732"/>
      <c r="I107" s="763"/>
      <c r="J107" s="732"/>
      <c r="K107" s="763"/>
      <c r="L107" s="732"/>
      <c r="M107" s="763"/>
      <c r="N107" s="732"/>
      <c r="O107" s="763"/>
      <c r="P107" s="732"/>
      <c r="Q107" s="763"/>
      <c r="R107" s="732"/>
      <c r="S107" s="763"/>
      <c r="T107" s="732"/>
      <c r="U107" s="763"/>
      <c r="V107" s="732"/>
      <c r="W107" s="763"/>
      <c r="X107" s="732"/>
      <c r="Y107" s="763"/>
      <c r="Z107" s="732"/>
      <c r="AA107" s="733"/>
      <c r="AB107" s="729"/>
      <c r="AC107" s="730"/>
      <c r="AD107" s="731"/>
      <c r="AE107" s="733"/>
      <c r="AF107" s="732"/>
      <c r="AG107" s="731"/>
      <c r="AH107" s="731"/>
      <c r="AI107" s="731"/>
      <c r="AK107" s="1044"/>
      <c r="AL107" s="760" t="s">
        <v>683</v>
      </c>
      <c r="AM107" s="761"/>
      <c r="AN107" s="761"/>
      <c r="AO107" s="726"/>
      <c r="AP107" s="734"/>
      <c r="AQ107" s="762"/>
      <c r="AR107" s="732"/>
      <c r="AS107" s="763"/>
      <c r="AT107" s="732"/>
      <c r="AU107" s="763"/>
      <c r="AV107" s="732"/>
      <c r="AW107" s="763"/>
      <c r="AX107" s="732"/>
      <c r="AY107" s="763"/>
      <c r="AZ107" s="732"/>
      <c r="BA107" s="763"/>
      <c r="BB107" s="732"/>
      <c r="BC107" s="763"/>
      <c r="BD107" s="732"/>
      <c r="BE107" s="763"/>
      <c r="BF107" s="732"/>
      <c r="BG107" s="763"/>
      <c r="BH107" s="732"/>
      <c r="BI107" s="763"/>
      <c r="BJ107" s="732"/>
      <c r="BK107" s="733"/>
      <c r="BL107" s="729"/>
      <c r="BM107" s="730"/>
      <c r="BN107" s="731"/>
      <c r="BO107" s="733"/>
      <c r="BP107" s="732"/>
      <c r="BQ107" s="731"/>
      <c r="BR107" s="731"/>
      <c r="BS107" s="731"/>
      <c r="BU107" s="1044"/>
      <c r="BV107" s="760" t="s">
        <v>683</v>
      </c>
      <c r="BW107" s="761"/>
      <c r="BX107" s="761"/>
      <c r="BY107" s="726"/>
      <c r="BZ107" s="734"/>
      <c r="CA107" s="762"/>
      <c r="CB107" s="732"/>
      <c r="CC107" s="763"/>
      <c r="CD107" s="732"/>
      <c r="CE107" s="763"/>
      <c r="CF107" s="732"/>
      <c r="CG107" s="763"/>
      <c r="CH107" s="732"/>
      <c r="CI107" s="763"/>
      <c r="CJ107" s="732"/>
      <c r="CK107" s="763"/>
      <c r="CL107" s="732"/>
      <c r="CM107" s="763"/>
      <c r="CN107" s="732"/>
      <c r="CO107" s="763"/>
      <c r="CP107" s="732"/>
      <c r="CQ107" s="763"/>
      <c r="CR107" s="732"/>
      <c r="CS107" s="763"/>
      <c r="CT107" s="732"/>
      <c r="CU107" s="733"/>
      <c r="CV107" s="729"/>
      <c r="CW107" s="730"/>
      <c r="CX107" s="731"/>
      <c r="CY107" s="733"/>
      <c r="CZ107" s="732"/>
      <c r="DA107" s="731"/>
      <c r="DB107" s="731"/>
      <c r="DC107" s="731"/>
      <c r="DE107" s="1044"/>
      <c r="DF107" s="760" t="s">
        <v>683</v>
      </c>
      <c r="DG107" s="761"/>
      <c r="DH107" s="761"/>
      <c r="DI107" s="726"/>
      <c r="DJ107" s="734"/>
      <c r="DK107" s="762"/>
      <c r="DL107" s="732"/>
      <c r="DM107" s="763"/>
      <c r="DN107" s="732"/>
      <c r="DO107" s="763"/>
      <c r="DP107" s="732"/>
      <c r="DQ107" s="763"/>
      <c r="DR107" s="732"/>
      <c r="DS107" s="763"/>
      <c r="DT107" s="732"/>
      <c r="DU107" s="763"/>
      <c r="DV107" s="732"/>
      <c r="DW107" s="763"/>
      <c r="DX107" s="732"/>
      <c r="DY107" s="763"/>
      <c r="DZ107" s="732"/>
      <c r="EA107" s="763"/>
      <c r="EB107" s="732"/>
      <c r="EC107" s="763"/>
      <c r="ED107" s="732"/>
      <c r="EE107" s="733"/>
      <c r="EF107" s="729"/>
      <c r="EG107" s="730"/>
      <c r="EH107" s="731"/>
      <c r="EI107" s="733"/>
      <c r="EJ107" s="732"/>
      <c r="EK107" s="731"/>
      <c r="EL107" s="731"/>
      <c r="EM107" s="731"/>
      <c r="EO107" s="1044"/>
      <c r="EP107" s="760" t="s">
        <v>683</v>
      </c>
      <c r="EQ107" s="761"/>
      <c r="ER107" s="761"/>
      <c r="ES107" s="726"/>
      <c r="ET107" s="734"/>
      <c r="EU107" s="762"/>
      <c r="EV107" s="732"/>
      <c r="EW107" s="763"/>
      <c r="EX107" s="732"/>
      <c r="EY107" s="763"/>
      <c r="EZ107" s="732"/>
      <c r="FA107" s="763"/>
      <c r="FB107" s="732"/>
      <c r="FC107" s="763"/>
      <c r="FD107" s="732"/>
      <c r="FE107" s="763"/>
      <c r="FF107" s="732"/>
      <c r="FG107" s="763"/>
      <c r="FH107" s="732"/>
      <c r="FI107" s="763"/>
      <c r="FJ107" s="732"/>
      <c r="FK107" s="763"/>
      <c r="FL107" s="732"/>
      <c r="FM107" s="763"/>
      <c r="FN107" s="732"/>
      <c r="FO107" s="733"/>
      <c r="FP107" s="729"/>
      <c r="FQ107" s="730"/>
      <c r="FR107" s="731"/>
      <c r="FS107" s="733"/>
      <c r="FT107" s="732"/>
      <c r="FU107" s="731"/>
      <c r="FV107" s="731"/>
      <c r="FW107" s="731"/>
      <c r="FY107" s="1044"/>
      <c r="FZ107" s="760" t="s">
        <v>683</v>
      </c>
      <c r="GA107" s="761"/>
      <c r="GB107" s="761"/>
      <c r="GC107" s="726"/>
      <c r="GD107" s="734">
        <f>F107+AP107+BZ107+DJ107+ET107</f>
        <v>0</v>
      </c>
      <c r="GE107" s="734"/>
      <c r="GF107" s="732"/>
      <c r="GG107" s="734"/>
      <c r="GH107" s="732"/>
      <c r="GI107" s="734"/>
      <c r="GJ107" s="732"/>
      <c r="GK107" s="734"/>
      <c r="GL107" s="732"/>
      <c r="GM107" s="734"/>
      <c r="GN107" s="732"/>
      <c r="GO107" s="734"/>
      <c r="GP107" s="732"/>
      <c r="GQ107" s="734"/>
      <c r="GR107" s="732"/>
      <c r="GS107" s="734"/>
      <c r="GT107" s="732"/>
      <c r="GU107" s="734"/>
      <c r="GV107" s="732"/>
      <c r="GW107" s="734"/>
      <c r="GX107" s="732"/>
      <c r="GY107" s="733"/>
      <c r="GZ107" s="729"/>
      <c r="HA107" s="730"/>
      <c r="HB107" s="731"/>
      <c r="HC107" s="733"/>
      <c r="HD107" s="732"/>
      <c r="HE107" s="731"/>
      <c r="HF107" s="731"/>
      <c r="HG107" s="731"/>
    </row>
    <row r="108" spans="1:215" hidden="1" x14ac:dyDescent="0.25">
      <c r="A108" s="1044"/>
      <c r="B108" s="764" t="s">
        <v>521</v>
      </c>
      <c r="C108" s="737">
        <f t="shared" ref="C108:D115" si="695">C22</f>
        <v>6.78</v>
      </c>
      <c r="D108" s="737">
        <f t="shared" si="695"/>
        <v>12626</v>
      </c>
      <c r="E108" s="738">
        <f t="shared" ref="E108:E115" si="696">ROUNDUP(D108*1.04,0)</f>
        <v>13132</v>
      </c>
      <c r="F108" s="817">
        <f t="shared" ref="F108:F115" si="697">C108*E108</f>
        <v>89034.96</v>
      </c>
      <c r="G108" s="740">
        <f t="shared" ref="G108:I115" si="698">ROUND(G22,1)</f>
        <v>9.6999999999999993</v>
      </c>
      <c r="H108" s="741">
        <f t="shared" ref="H108:J115" si="699">$F108*G108/100</f>
        <v>8636.39</v>
      </c>
      <c r="I108" s="742">
        <f t="shared" si="698"/>
        <v>0</v>
      </c>
      <c r="J108" s="741">
        <f t="shared" si="699"/>
        <v>0</v>
      </c>
      <c r="K108" s="742">
        <f t="shared" ref="K108:K115" si="700">ROUND(K22,1)</f>
        <v>0</v>
      </c>
      <c r="L108" s="741">
        <f t="shared" ref="L108:L115" si="701">$F108*K108/100</f>
        <v>0</v>
      </c>
      <c r="M108" s="742">
        <f t="shared" ref="M108:M115" si="702">ROUND(M22,1)</f>
        <v>0</v>
      </c>
      <c r="N108" s="741">
        <f t="shared" ref="N108:N115" si="703">$F108*M108/100</f>
        <v>0</v>
      </c>
      <c r="O108" s="742">
        <f t="shared" ref="O108:O115" si="704">ROUND(O22,1)</f>
        <v>0</v>
      </c>
      <c r="P108" s="741">
        <f t="shared" ref="P108:P115" si="705">$F108*O108/100</f>
        <v>0</v>
      </c>
      <c r="Q108" s="742">
        <f t="shared" ref="Q108:Q115" si="706">ROUND(Q22,1)</f>
        <v>0</v>
      </c>
      <c r="R108" s="741">
        <f t="shared" ref="R108:R115" si="707">$F108*Q108/100</f>
        <v>0</v>
      </c>
      <c r="S108" s="742">
        <f t="shared" ref="S108:S115" si="708">ROUND(S22,1)</f>
        <v>20</v>
      </c>
      <c r="T108" s="741">
        <f t="shared" ref="T108:T115" si="709">$F108*S108/100</f>
        <v>17806.990000000002</v>
      </c>
      <c r="U108" s="742">
        <f t="shared" ref="U108:U115" si="710">ROUND(U22,1)</f>
        <v>0</v>
      </c>
      <c r="V108" s="741">
        <f t="shared" ref="V108:V115" si="711">$F108*U108/100</f>
        <v>0</v>
      </c>
      <c r="W108" s="742">
        <f t="shared" ref="W108:W115" si="712">ROUND(W22,1)</f>
        <v>0</v>
      </c>
      <c r="X108" s="741">
        <f t="shared" ref="X108:X115" si="713">$F108*W108/100</f>
        <v>0</v>
      </c>
      <c r="Y108" s="742">
        <f t="shared" ref="Y108:Y115" si="714">ROUND(Y22,1)</f>
        <v>0</v>
      </c>
      <c r="Z108" s="741">
        <f t="shared" ref="Z108:Z115" si="715">$F108*Y108/100</f>
        <v>0</v>
      </c>
      <c r="AA108" s="743">
        <f t="shared" ref="AA108:AA115" si="716">IF(((SUM(F108:Z108))&gt;(15279*C108)),0,((15279*C108)-(SUM(F108:Z108))))</f>
        <v>0</v>
      </c>
      <c r="AB108" s="744">
        <f t="shared" ref="AB108:AB115" si="717">F108+H108+J108+L108+N108+P108+R108+T108+V108+X108+Z108+AA108</f>
        <v>115478.34</v>
      </c>
      <c r="AC108" s="745">
        <v>12</v>
      </c>
      <c r="AD108" s="746">
        <f t="shared" ref="AD108:AD115" si="718">AB108*AC108</f>
        <v>1385740.08</v>
      </c>
      <c r="AE108" s="747"/>
      <c r="AF108" s="741"/>
      <c r="AG108" s="746">
        <f t="shared" ref="AG108:AG115" si="719">AD108+AE108+AF108</f>
        <v>1385740.08</v>
      </c>
      <c r="AH108" s="746">
        <f t="shared" ref="AH108:AH115" si="720">AG108*0.302</f>
        <v>418493.5</v>
      </c>
      <c r="AI108" s="746">
        <f t="shared" ref="AI108:AI115" si="721">AG108+AH108</f>
        <v>1804233.58</v>
      </c>
      <c r="AK108" s="1044"/>
      <c r="AL108" s="765" t="s">
        <v>521</v>
      </c>
      <c r="AM108" s="737">
        <f t="shared" ref="AM108:AN115" si="722">AM22</f>
        <v>3.67</v>
      </c>
      <c r="AN108" s="737">
        <f t="shared" si="722"/>
        <v>12626</v>
      </c>
      <c r="AO108" s="738">
        <f t="shared" ref="AO108:AO115" si="723">ROUNDUP(AN108*1.04,0)</f>
        <v>13132</v>
      </c>
      <c r="AP108" s="817">
        <f t="shared" ref="AP108:AP115" si="724">AM108*AO108</f>
        <v>48194.44</v>
      </c>
      <c r="AQ108" s="740">
        <f t="shared" ref="AQ108:AQ115" si="725">ROUND(AQ22,1)</f>
        <v>17</v>
      </c>
      <c r="AR108" s="741">
        <f t="shared" ref="AR108:AR115" si="726">$AP108*AQ108/100</f>
        <v>8193.0499999999993</v>
      </c>
      <c r="AS108" s="742">
        <f t="shared" ref="AS108:AS115" si="727">ROUND(AS22,1)</f>
        <v>0</v>
      </c>
      <c r="AT108" s="741">
        <f t="shared" ref="AT108:AT115" si="728">$AP108*AS108/100</f>
        <v>0</v>
      </c>
      <c r="AU108" s="742">
        <f t="shared" ref="AU108:AU115" si="729">ROUND(AU22,1)</f>
        <v>0.6</v>
      </c>
      <c r="AV108" s="741">
        <f t="shared" ref="AV108:AV115" si="730">$AP108*AU108/100</f>
        <v>289.17</v>
      </c>
      <c r="AW108" s="742">
        <f t="shared" ref="AW108:AW115" si="731">ROUND(AW22,1)</f>
        <v>0</v>
      </c>
      <c r="AX108" s="741">
        <f t="shared" ref="AX108:AX115" si="732">$AP108*AW108/100</f>
        <v>0</v>
      </c>
      <c r="AY108" s="742">
        <f t="shared" ref="AY108:AY115" si="733">ROUND(AY22,1)</f>
        <v>0</v>
      </c>
      <c r="AZ108" s="741">
        <f t="shared" ref="AZ108:AZ115" si="734">$AP108*AY108/100</f>
        <v>0</v>
      </c>
      <c r="BA108" s="742">
        <f t="shared" ref="BA108:BA115" si="735">ROUND(BA22,1)</f>
        <v>0</v>
      </c>
      <c r="BB108" s="741">
        <f t="shared" ref="BB108:BB115" si="736">$AP108*BA108/100</f>
        <v>0</v>
      </c>
      <c r="BC108" s="742">
        <f t="shared" ref="BC108:BC115" si="737">ROUND(BC22,1)</f>
        <v>17.600000000000001</v>
      </c>
      <c r="BD108" s="741">
        <f t="shared" ref="BD108:BD115" si="738">$AP108*BC108/100</f>
        <v>8482.2199999999993</v>
      </c>
      <c r="BE108" s="742">
        <f t="shared" ref="BE108:BE115" si="739">ROUND(BE22,1)</f>
        <v>0</v>
      </c>
      <c r="BF108" s="741">
        <f t="shared" ref="BF108:BF115" si="740">$AP108*BE108/100</f>
        <v>0</v>
      </c>
      <c r="BG108" s="742">
        <f t="shared" ref="BG108:BG115" si="741">ROUND(BG22,1)</f>
        <v>0</v>
      </c>
      <c r="BH108" s="741">
        <f t="shared" ref="BH108:BH115" si="742">$AP108*BG108/100</f>
        <v>0</v>
      </c>
      <c r="BI108" s="742">
        <f t="shared" ref="BI108:BI115" si="743">ROUND(BI22,1)</f>
        <v>0</v>
      </c>
      <c r="BJ108" s="741">
        <f t="shared" ref="BJ108:BJ115" si="744">$AP108*BI108/100</f>
        <v>0</v>
      </c>
      <c r="BK108" s="743">
        <f t="shared" ref="BK108:BK109" si="745">IF(((SUM(AP108:BJ108))&gt;(15279*AM108)),0,((15279*AM108)-(SUM(AP108:BJ108))))</f>
        <v>0</v>
      </c>
      <c r="BL108" s="744">
        <f t="shared" ref="BL108:BL115" si="746">AP108+AR108+AT108+AV108+AX108+AZ108+BB108+BD108+BF108+BH108+BJ108+BK108</f>
        <v>65158.879999999997</v>
      </c>
      <c r="BM108" s="745">
        <v>12</v>
      </c>
      <c r="BN108" s="746">
        <f t="shared" ref="BN108:BN115" si="747">BL108*BM108</f>
        <v>781906.56</v>
      </c>
      <c r="BO108" s="747"/>
      <c r="BP108" s="741"/>
      <c r="BQ108" s="746">
        <f t="shared" ref="BQ108:BQ115" si="748">BN108+BO108+BP108</f>
        <v>781906.56</v>
      </c>
      <c r="BR108" s="746">
        <f t="shared" ref="BR108:BR115" si="749">BQ108*0.302</f>
        <v>236135.78</v>
      </c>
      <c r="BS108" s="746">
        <f t="shared" ref="BS108:BS115" si="750">BQ108+BR108</f>
        <v>1018042.34</v>
      </c>
      <c r="BU108" s="1044"/>
      <c r="BV108" s="765" t="s">
        <v>521</v>
      </c>
      <c r="BW108" s="737">
        <f t="shared" ref="BW108:BX115" si="751">BW22</f>
        <v>0</v>
      </c>
      <c r="BX108" s="737">
        <f t="shared" si="751"/>
        <v>12626</v>
      </c>
      <c r="BY108" s="738">
        <f t="shared" ref="BY108:BY115" si="752">ROUNDUP(BX108*1.04,0)</f>
        <v>13132</v>
      </c>
      <c r="BZ108" s="817">
        <f t="shared" ref="BZ108:BZ115" si="753">BW108*BY108</f>
        <v>0</v>
      </c>
      <c r="CA108" s="740">
        <f t="shared" ref="CA108:CA115" si="754">ROUND(CA22,1)</f>
        <v>0</v>
      </c>
      <c r="CB108" s="741">
        <f t="shared" ref="CB108:CD115" si="755">$BZ108*CA108/100</f>
        <v>0</v>
      </c>
      <c r="CC108" s="742">
        <f t="shared" ref="CC108:CC115" si="756">ROUND(CC22,1)</f>
        <v>0</v>
      </c>
      <c r="CD108" s="741">
        <f t="shared" si="755"/>
        <v>0</v>
      </c>
      <c r="CE108" s="742">
        <f t="shared" ref="CE108:CE115" si="757">ROUND(CE22,1)</f>
        <v>0</v>
      </c>
      <c r="CF108" s="741">
        <f t="shared" ref="CF108:CF115" si="758">$BZ108*CE108/100</f>
        <v>0</v>
      </c>
      <c r="CG108" s="742">
        <f t="shared" ref="CG108:CG115" si="759">ROUND(CG22,1)</f>
        <v>0</v>
      </c>
      <c r="CH108" s="741">
        <f t="shared" ref="CH108:CH115" si="760">$BZ108*CG108/100</f>
        <v>0</v>
      </c>
      <c r="CI108" s="742">
        <f t="shared" ref="CI108:CI115" si="761">ROUND(CI22,1)</f>
        <v>0</v>
      </c>
      <c r="CJ108" s="741">
        <f t="shared" ref="CJ108:CJ115" si="762">$BZ108*CI108/100</f>
        <v>0</v>
      </c>
      <c r="CK108" s="742">
        <f t="shared" ref="CK108:CK115" si="763">ROUND(CK22,1)</f>
        <v>0</v>
      </c>
      <c r="CL108" s="741">
        <f t="shared" ref="CL108:CL115" si="764">$BZ108*CK108/100</f>
        <v>0</v>
      </c>
      <c r="CM108" s="742">
        <f t="shared" ref="CM108:CM115" si="765">ROUND(CM22,1)</f>
        <v>0</v>
      </c>
      <c r="CN108" s="741">
        <f t="shared" ref="CN108:CN115" si="766">$BZ108*CM108/100</f>
        <v>0</v>
      </c>
      <c r="CO108" s="742">
        <f t="shared" ref="CO108:CO115" si="767">ROUND(CO22,1)</f>
        <v>0</v>
      </c>
      <c r="CP108" s="741">
        <f t="shared" ref="CP108:CP115" si="768">$BZ108*CO108/100</f>
        <v>0</v>
      </c>
      <c r="CQ108" s="742">
        <f t="shared" ref="CQ108:CQ115" si="769">ROUND(CQ22,1)</f>
        <v>0</v>
      </c>
      <c r="CR108" s="741">
        <f t="shared" ref="CR108:CR115" si="770">$BZ108*CQ108/100</f>
        <v>0</v>
      </c>
      <c r="CS108" s="742">
        <f t="shared" ref="CS108:CS115" si="771">ROUND(CS22,1)</f>
        <v>0</v>
      </c>
      <c r="CT108" s="741">
        <f t="shared" ref="CT108:CT115" si="772">$BZ108*CS108/100</f>
        <v>0</v>
      </c>
      <c r="CU108" s="743">
        <f t="shared" ref="CU108:CU115" si="773">IF(((SUM(BZ108:CT108))&gt;(15279*BW108)),0,((15279*BW108)-(SUM(BZ108:CT108))))</f>
        <v>0</v>
      </c>
      <c r="CV108" s="744">
        <f t="shared" ref="CV108:CV115" si="774">BZ108+CB108+CD108+CF108+CH108+CJ108+CL108+CN108+CP108+CR108+CT108+CU108</f>
        <v>0</v>
      </c>
      <c r="CW108" s="745">
        <v>12</v>
      </c>
      <c r="CX108" s="746">
        <f t="shared" ref="CX108:CX115" si="775">CV108*CW108</f>
        <v>0</v>
      </c>
      <c r="CY108" s="747"/>
      <c r="CZ108" s="741"/>
      <c r="DA108" s="746">
        <f t="shared" ref="DA108:DA115" si="776">CX108+CY108+CZ108</f>
        <v>0</v>
      </c>
      <c r="DB108" s="746">
        <f t="shared" ref="DB108:DB115" si="777">DA108*0.302</f>
        <v>0</v>
      </c>
      <c r="DC108" s="746">
        <f t="shared" ref="DC108:DC115" si="778">DA108+DB108</f>
        <v>0</v>
      </c>
      <c r="DD108" s="750"/>
      <c r="DE108" s="1044"/>
      <c r="DF108" s="765" t="s">
        <v>521</v>
      </c>
      <c r="DG108" s="737">
        <f t="shared" ref="DG108:DH115" si="779">DG22</f>
        <v>0</v>
      </c>
      <c r="DH108" s="737">
        <f t="shared" si="779"/>
        <v>12626</v>
      </c>
      <c r="DI108" s="738">
        <f t="shared" ref="DI108:DI115" si="780">ROUNDUP(DH108*1.04,0)</f>
        <v>13132</v>
      </c>
      <c r="DJ108" s="817">
        <f t="shared" ref="DJ108:DJ115" si="781">DG108*DI108</f>
        <v>0</v>
      </c>
      <c r="DK108" s="740">
        <f t="shared" ref="DK108:DK115" si="782">ROUND(DK22,1)</f>
        <v>0</v>
      </c>
      <c r="DL108" s="741">
        <f t="shared" ref="DL108:DN115" si="783">$DJ108*DK108/100</f>
        <v>0</v>
      </c>
      <c r="DM108" s="742">
        <f t="shared" ref="DM108:DM115" si="784">ROUND(DM22,1)</f>
        <v>0</v>
      </c>
      <c r="DN108" s="741">
        <f t="shared" si="783"/>
        <v>0</v>
      </c>
      <c r="DO108" s="742">
        <f t="shared" ref="DO108:DO115" si="785">ROUND(DO22,1)</f>
        <v>0</v>
      </c>
      <c r="DP108" s="741">
        <f t="shared" ref="DP108:DP115" si="786">$DJ108*DO108/100</f>
        <v>0</v>
      </c>
      <c r="DQ108" s="742">
        <f t="shared" ref="DQ108:DQ115" si="787">ROUND(DQ22,1)</f>
        <v>0</v>
      </c>
      <c r="DR108" s="741">
        <f t="shared" ref="DR108:DR115" si="788">$DJ108*DQ108/100</f>
        <v>0</v>
      </c>
      <c r="DS108" s="742">
        <f t="shared" ref="DS108:DS115" si="789">ROUND(DS22,1)</f>
        <v>0</v>
      </c>
      <c r="DT108" s="741">
        <f t="shared" ref="DT108:DT115" si="790">$DJ108*DS108/100</f>
        <v>0</v>
      </c>
      <c r="DU108" s="742">
        <f t="shared" ref="DU108:DU115" si="791">ROUND(DU22,1)</f>
        <v>0</v>
      </c>
      <c r="DV108" s="741">
        <f t="shared" ref="DV108:DV115" si="792">$DJ108*DU108/100</f>
        <v>0</v>
      </c>
      <c r="DW108" s="742">
        <f t="shared" ref="DW108:DW115" si="793">ROUND(DW22,1)</f>
        <v>0</v>
      </c>
      <c r="DX108" s="741">
        <f t="shared" ref="DX108:DX115" si="794">$DJ108*DW108/100</f>
        <v>0</v>
      </c>
      <c r="DY108" s="742">
        <f t="shared" ref="DY108:DY115" si="795">ROUND(DY22,1)</f>
        <v>0</v>
      </c>
      <c r="DZ108" s="741">
        <f t="shared" ref="DZ108:DZ115" si="796">$DJ108*DY108/100</f>
        <v>0</v>
      </c>
      <c r="EA108" s="742">
        <f t="shared" ref="EA108:EA115" si="797">ROUND(EA22,1)</f>
        <v>0</v>
      </c>
      <c r="EB108" s="741">
        <f t="shared" ref="EB108:EB115" si="798">$DJ108*EA108/100</f>
        <v>0</v>
      </c>
      <c r="EC108" s="742">
        <f t="shared" ref="EC108:EC115" si="799">ROUND(EC22,1)</f>
        <v>0</v>
      </c>
      <c r="ED108" s="741">
        <f t="shared" ref="ED108:ED115" si="800">$DJ108*EC108/100</f>
        <v>0</v>
      </c>
      <c r="EE108" s="743">
        <f t="shared" ref="EE108:EE115" si="801">IF(((SUM(DJ108:ED108))&gt;(15279*DG108)),0,((15279*DG108)-(SUM(DJ108:ED108))))</f>
        <v>0</v>
      </c>
      <c r="EF108" s="744">
        <f t="shared" ref="EF108:EF115" si="802">DJ108+DL108+DN108+DP108+DR108+DT108+DV108+DX108+DZ108+EB108+ED108+EE108</f>
        <v>0</v>
      </c>
      <c r="EG108" s="745">
        <v>12</v>
      </c>
      <c r="EH108" s="746">
        <f t="shared" ref="EH108:EH115" si="803">EF108*EG108</f>
        <v>0</v>
      </c>
      <c r="EI108" s="747"/>
      <c r="EJ108" s="741"/>
      <c r="EK108" s="746">
        <f t="shared" ref="EK108:EK115" si="804">EH108+EI108+EJ108</f>
        <v>0</v>
      </c>
      <c r="EL108" s="746">
        <f t="shared" ref="EL108:EL115" si="805">EK108*0.302</f>
        <v>0</v>
      </c>
      <c r="EM108" s="746">
        <f t="shared" ref="EM108:EM115" si="806">EK108+EL108</f>
        <v>0</v>
      </c>
      <c r="EO108" s="1044"/>
      <c r="EP108" s="765" t="s">
        <v>521</v>
      </c>
      <c r="EQ108" s="737">
        <f t="shared" ref="EQ108:ER115" si="807">EQ22</f>
        <v>0</v>
      </c>
      <c r="ER108" s="737">
        <f t="shared" si="807"/>
        <v>12626</v>
      </c>
      <c r="ES108" s="738">
        <f t="shared" ref="ES108:ES115" si="808">ROUNDUP(ER108*1.04,0)</f>
        <v>13132</v>
      </c>
      <c r="ET108" s="817">
        <f t="shared" ref="ET108:ET115" si="809">EQ108*ES108</f>
        <v>0</v>
      </c>
      <c r="EU108" s="740">
        <f t="shared" ref="EU108:EU115" si="810">ROUND(EU22,1)</f>
        <v>0</v>
      </c>
      <c r="EV108" s="741">
        <f t="shared" ref="EV108:EX115" si="811">$ET108*EU108/100</f>
        <v>0</v>
      </c>
      <c r="EW108" s="742">
        <f t="shared" ref="EW108:EW115" si="812">ROUND(EW22,1)</f>
        <v>0</v>
      </c>
      <c r="EX108" s="741">
        <f t="shared" si="811"/>
        <v>0</v>
      </c>
      <c r="EY108" s="742">
        <f t="shared" ref="EY108:EY115" si="813">ROUND(EY22,1)</f>
        <v>0</v>
      </c>
      <c r="EZ108" s="741">
        <f t="shared" ref="EZ108:EZ115" si="814">$ET108*EY108/100</f>
        <v>0</v>
      </c>
      <c r="FA108" s="742">
        <f t="shared" ref="FA108:FA115" si="815">ROUND(FA22,1)</f>
        <v>0</v>
      </c>
      <c r="FB108" s="741">
        <f t="shared" ref="FB108:FB115" si="816">$ET108*FA108/100</f>
        <v>0</v>
      </c>
      <c r="FC108" s="742">
        <f t="shared" ref="FC108:FC115" si="817">ROUND(FC22,1)</f>
        <v>0</v>
      </c>
      <c r="FD108" s="741">
        <f t="shared" ref="FD108:FD115" si="818">$ET108*FC108/100</f>
        <v>0</v>
      </c>
      <c r="FE108" s="742">
        <f t="shared" ref="FE108:FE115" si="819">ROUND(FE22,1)</f>
        <v>0</v>
      </c>
      <c r="FF108" s="741">
        <f t="shared" ref="FF108:FF115" si="820">$ET108*FE108/100</f>
        <v>0</v>
      </c>
      <c r="FG108" s="742">
        <f t="shared" ref="FG108:FG115" si="821">ROUND(FG22,1)</f>
        <v>0</v>
      </c>
      <c r="FH108" s="741">
        <f t="shared" ref="FH108:FH115" si="822">$ET108*FG108/100</f>
        <v>0</v>
      </c>
      <c r="FI108" s="742">
        <f t="shared" ref="FI108:FI115" si="823">ROUND(FI22,1)</f>
        <v>0</v>
      </c>
      <c r="FJ108" s="741">
        <f t="shared" ref="FJ108:FJ115" si="824">$ET108*FI108/100</f>
        <v>0</v>
      </c>
      <c r="FK108" s="742">
        <f t="shared" ref="FK108:FK115" si="825">ROUND(FK22,1)</f>
        <v>0</v>
      </c>
      <c r="FL108" s="741">
        <f t="shared" ref="FL108:FL115" si="826">$ET108*FK108/100</f>
        <v>0</v>
      </c>
      <c r="FM108" s="742">
        <f t="shared" ref="FM108:FM115" si="827">ROUND(FM22,1)</f>
        <v>0</v>
      </c>
      <c r="FN108" s="741">
        <f t="shared" ref="FN108:FN115" si="828">$ET108*FM108/100</f>
        <v>0</v>
      </c>
      <c r="FO108" s="743">
        <f t="shared" ref="FO108:FO109" si="829">IF(((SUM(ET108:FN108))&gt;(15279*EQ108)),0,((15279*EQ108)-(SUM(ET108:FN108))))</f>
        <v>0</v>
      </c>
      <c r="FP108" s="744">
        <f t="shared" ref="FP108:FP115" si="830">ET108+EV108+EX108+EZ108+FB108+FD108+FF108+FH108+FJ108+FL108+FN108+FO108</f>
        <v>0</v>
      </c>
      <c r="FQ108" s="745">
        <v>12</v>
      </c>
      <c r="FR108" s="746">
        <f t="shared" ref="FR108:FR115" si="831">FP108*FQ108</f>
        <v>0</v>
      </c>
      <c r="FS108" s="747"/>
      <c r="FT108" s="741"/>
      <c r="FU108" s="746">
        <f t="shared" ref="FU108:FU115" si="832">FR108+FS108+FT108</f>
        <v>0</v>
      </c>
      <c r="FV108" s="746">
        <f t="shared" ref="FV108:FV115" si="833">FU108*0.302</f>
        <v>0</v>
      </c>
      <c r="FW108" s="746">
        <f t="shared" ref="FW108:FW115" si="834">FU108+FV108</f>
        <v>0</v>
      </c>
      <c r="FY108" s="1044"/>
      <c r="FZ108" s="765" t="s">
        <v>521</v>
      </c>
      <c r="GA108" s="737">
        <f t="shared" ref="GA108:GB115" si="835">GA22</f>
        <v>10.45</v>
      </c>
      <c r="GB108" s="737">
        <f t="shared" si="835"/>
        <v>12626</v>
      </c>
      <c r="GC108" s="738">
        <f t="shared" ref="GC108:GC115" si="836">ROUNDUP(GB108*1.04,0)</f>
        <v>13132</v>
      </c>
      <c r="GD108" s="743">
        <f t="shared" ref="GD108:GD115" si="837">F108+AP108+BZ108+DJ108+ET108</f>
        <v>137229.4</v>
      </c>
      <c r="GE108" s="743"/>
      <c r="GF108" s="737">
        <f t="shared" ref="GF108:GF115" si="838">H108+AR108+CB108+DL108+EV108</f>
        <v>16829.439999999999</v>
      </c>
      <c r="GG108" s="743"/>
      <c r="GH108" s="737">
        <f t="shared" ref="GH108:GH115" si="839">J108+AT108+CD108+DN108+EX108</f>
        <v>0</v>
      </c>
      <c r="GI108" s="743"/>
      <c r="GJ108" s="737">
        <f t="shared" ref="GJ108:GJ115" si="840">L108+AV108+CF108+DP108+EZ108</f>
        <v>289.17</v>
      </c>
      <c r="GK108" s="743"/>
      <c r="GL108" s="737">
        <f t="shared" ref="GL108:GL115" si="841">N108+AX108+CH108+DR108+FB108</f>
        <v>0</v>
      </c>
      <c r="GM108" s="743"/>
      <c r="GN108" s="737">
        <f t="shared" ref="GN108:GN115" si="842">P108+AZ108+CJ108+DT108+FD108</f>
        <v>0</v>
      </c>
      <c r="GO108" s="743"/>
      <c r="GP108" s="737">
        <f t="shared" ref="GP108:GP115" si="843">R108+BB108+CL108+DV108+FF108</f>
        <v>0</v>
      </c>
      <c r="GQ108" s="743"/>
      <c r="GR108" s="737">
        <f t="shared" ref="GR108:GR115" si="844">T108+BD108+CN108+DX108+FH108</f>
        <v>26289.21</v>
      </c>
      <c r="GS108" s="743"/>
      <c r="GT108" s="737">
        <f t="shared" ref="GT108:GT115" si="845">V108+BF108+CP108+DZ108+FJ108</f>
        <v>0</v>
      </c>
      <c r="GU108" s="743"/>
      <c r="GV108" s="737">
        <f t="shared" ref="GV108:GV115" si="846">X108+BH108+CR108+EB108+FL108</f>
        <v>0</v>
      </c>
      <c r="GW108" s="743"/>
      <c r="GX108" s="737">
        <f t="shared" ref="GX108:GY115" si="847">Z108+BJ108+CT108+ED108+FN108</f>
        <v>0</v>
      </c>
      <c r="GY108" s="743">
        <f t="shared" si="847"/>
        <v>0</v>
      </c>
      <c r="GZ108" s="744">
        <f t="shared" ref="GZ108:GZ115" si="848">GD108+GF108+GH108+GJ108+GL108+GN108+GP108+GR108+GT108+GV108+GX108+GY108</f>
        <v>180637.22</v>
      </c>
      <c r="HA108" s="745">
        <v>12</v>
      </c>
      <c r="HB108" s="746">
        <f t="shared" ref="HB108:HB115" si="849">GZ108*HA108</f>
        <v>2167646.64</v>
      </c>
      <c r="HC108" s="737">
        <f t="shared" ref="HC108:HD115" si="850">AE108+BO108+CY108+EI108+FS108</f>
        <v>0</v>
      </c>
      <c r="HD108" s="737">
        <f t="shared" si="850"/>
        <v>0</v>
      </c>
      <c r="HE108" s="746">
        <f t="shared" ref="HE108:HE115" si="851">HB108+HC108+HD108</f>
        <v>2167646.64</v>
      </c>
      <c r="HF108" s="746">
        <f t="shared" ref="HF108:HF115" si="852">HE108*0.302</f>
        <v>654629.29</v>
      </c>
      <c r="HG108" s="746">
        <f t="shared" ref="HG108:HG115" si="853">HE108+HF108</f>
        <v>2822275.93</v>
      </c>
    </row>
    <row r="109" spans="1:215" hidden="1" x14ac:dyDescent="0.25">
      <c r="A109" s="1044"/>
      <c r="B109" s="764" t="s">
        <v>417</v>
      </c>
      <c r="C109" s="737">
        <f t="shared" si="695"/>
        <v>1</v>
      </c>
      <c r="D109" s="737">
        <f t="shared" si="695"/>
        <v>13242</v>
      </c>
      <c r="E109" s="738">
        <f t="shared" si="696"/>
        <v>13772</v>
      </c>
      <c r="F109" s="817">
        <f t="shared" si="697"/>
        <v>13772</v>
      </c>
      <c r="G109" s="740">
        <f t="shared" si="698"/>
        <v>17.5</v>
      </c>
      <c r="H109" s="741">
        <f t="shared" si="699"/>
        <v>2410.1</v>
      </c>
      <c r="I109" s="742">
        <f t="shared" si="698"/>
        <v>0</v>
      </c>
      <c r="J109" s="741">
        <f t="shared" si="699"/>
        <v>0</v>
      </c>
      <c r="K109" s="742">
        <f t="shared" si="700"/>
        <v>0</v>
      </c>
      <c r="L109" s="741">
        <f t="shared" si="701"/>
        <v>0</v>
      </c>
      <c r="M109" s="742">
        <f t="shared" si="702"/>
        <v>0</v>
      </c>
      <c r="N109" s="741">
        <f t="shared" si="703"/>
        <v>0</v>
      </c>
      <c r="O109" s="742">
        <f t="shared" si="704"/>
        <v>0</v>
      </c>
      <c r="P109" s="741">
        <f t="shared" si="705"/>
        <v>0</v>
      </c>
      <c r="Q109" s="742">
        <f t="shared" si="706"/>
        <v>0</v>
      </c>
      <c r="R109" s="741">
        <f t="shared" si="707"/>
        <v>0</v>
      </c>
      <c r="S109" s="742">
        <f t="shared" si="708"/>
        <v>20</v>
      </c>
      <c r="T109" s="741">
        <f t="shared" si="709"/>
        <v>2754.4</v>
      </c>
      <c r="U109" s="742">
        <f t="shared" si="710"/>
        <v>0</v>
      </c>
      <c r="V109" s="741">
        <f t="shared" si="711"/>
        <v>0</v>
      </c>
      <c r="W109" s="742">
        <f t="shared" si="712"/>
        <v>0</v>
      </c>
      <c r="X109" s="741">
        <f t="shared" si="713"/>
        <v>0</v>
      </c>
      <c r="Y109" s="742">
        <f t="shared" si="714"/>
        <v>0</v>
      </c>
      <c r="Z109" s="741">
        <f t="shared" si="715"/>
        <v>0</v>
      </c>
      <c r="AA109" s="743">
        <f t="shared" si="716"/>
        <v>0</v>
      </c>
      <c r="AB109" s="744">
        <f t="shared" si="717"/>
        <v>18936.5</v>
      </c>
      <c r="AC109" s="745">
        <v>12</v>
      </c>
      <c r="AD109" s="746">
        <f t="shared" si="718"/>
        <v>227238</v>
      </c>
      <c r="AE109" s="747"/>
      <c r="AF109" s="741"/>
      <c r="AG109" s="746">
        <f t="shared" si="719"/>
        <v>227238</v>
      </c>
      <c r="AH109" s="746">
        <f t="shared" si="720"/>
        <v>68625.88</v>
      </c>
      <c r="AI109" s="746">
        <f t="shared" si="721"/>
        <v>295863.88</v>
      </c>
      <c r="AK109" s="1044"/>
      <c r="AL109" s="765" t="s">
        <v>417</v>
      </c>
      <c r="AM109" s="737">
        <f t="shared" si="722"/>
        <v>1</v>
      </c>
      <c r="AN109" s="737">
        <f t="shared" si="722"/>
        <v>13242</v>
      </c>
      <c r="AO109" s="738">
        <f t="shared" si="723"/>
        <v>13772</v>
      </c>
      <c r="AP109" s="817">
        <f t="shared" si="724"/>
        <v>13772</v>
      </c>
      <c r="AQ109" s="740">
        <f t="shared" si="725"/>
        <v>25</v>
      </c>
      <c r="AR109" s="741">
        <f t="shared" si="726"/>
        <v>3443</v>
      </c>
      <c r="AS109" s="742">
        <f t="shared" si="727"/>
        <v>0</v>
      </c>
      <c r="AT109" s="741">
        <f t="shared" si="728"/>
        <v>0</v>
      </c>
      <c r="AU109" s="742">
        <f t="shared" si="729"/>
        <v>0</v>
      </c>
      <c r="AV109" s="741">
        <f t="shared" si="730"/>
        <v>0</v>
      </c>
      <c r="AW109" s="742">
        <f t="shared" si="731"/>
        <v>0</v>
      </c>
      <c r="AX109" s="741">
        <f t="shared" si="732"/>
        <v>0</v>
      </c>
      <c r="AY109" s="742">
        <f t="shared" si="733"/>
        <v>0</v>
      </c>
      <c r="AZ109" s="741">
        <f t="shared" si="734"/>
        <v>0</v>
      </c>
      <c r="BA109" s="742">
        <f t="shared" si="735"/>
        <v>0</v>
      </c>
      <c r="BB109" s="741">
        <f t="shared" si="736"/>
        <v>0</v>
      </c>
      <c r="BC109" s="742">
        <f t="shared" si="737"/>
        <v>20</v>
      </c>
      <c r="BD109" s="741">
        <f t="shared" si="738"/>
        <v>2754.4</v>
      </c>
      <c r="BE109" s="742">
        <f t="shared" si="739"/>
        <v>0</v>
      </c>
      <c r="BF109" s="741">
        <f t="shared" si="740"/>
        <v>0</v>
      </c>
      <c r="BG109" s="742">
        <f t="shared" si="741"/>
        <v>0</v>
      </c>
      <c r="BH109" s="741">
        <f t="shared" si="742"/>
        <v>0</v>
      </c>
      <c r="BI109" s="742">
        <f t="shared" si="743"/>
        <v>0</v>
      </c>
      <c r="BJ109" s="741">
        <f t="shared" si="744"/>
        <v>0</v>
      </c>
      <c r="BK109" s="743">
        <f t="shared" si="745"/>
        <v>0</v>
      </c>
      <c r="BL109" s="744">
        <f t="shared" si="746"/>
        <v>19969.400000000001</v>
      </c>
      <c r="BM109" s="745">
        <v>12</v>
      </c>
      <c r="BN109" s="746">
        <f t="shared" si="747"/>
        <v>239632.8</v>
      </c>
      <c r="BO109" s="747"/>
      <c r="BP109" s="741"/>
      <c r="BQ109" s="746">
        <f t="shared" si="748"/>
        <v>239632.8</v>
      </c>
      <c r="BR109" s="746">
        <f t="shared" si="749"/>
        <v>72369.11</v>
      </c>
      <c r="BS109" s="746">
        <f t="shared" si="750"/>
        <v>312001.90999999997</v>
      </c>
      <c r="BU109" s="1044"/>
      <c r="BV109" s="766" t="s">
        <v>417</v>
      </c>
      <c r="BW109" s="737">
        <f t="shared" si="751"/>
        <v>2</v>
      </c>
      <c r="BX109" s="737">
        <f t="shared" si="751"/>
        <v>13242</v>
      </c>
      <c r="BY109" s="738">
        <f t="shared" si="752"/>
        <v>13772</v>
      </c>
      <c r="BZ109" s="817">
        <f t="shared" si="753"/>
        <v>27544</v>
      </c>
      <c r="CA109" s="740">
        <f t="shared" si="754"/>
        <v>17.5</v>
      </c>
      <c r="CB109" s="741">
        <f t="shared" si="755"/>
        <v>4820.2</v>
      </c>
      <c r="CC109" s="742">
        <f t="shared" si="756"/>
        <v>0</v>
      </c>
      <c r="CD109" s="741">
        <f t="shared" si="755"/>
        <v>0</v>
      </c>
      <c r="CE109" s="742">
        <f t="shared" si="757"/>
        <v>0</v>
      </c>
      <c r="CF109" s="741">
        <f t="shared" si="758"/>
        <v>0</v>
      </c>
      <c r="CG109" s="742">
        <f t="shared" si="759"/>
        <v>0</v>
      </c>
      <c r="CH109" s="741">
        <f t="shared" si="760"/>
        <v>0</v>
      </c>
      <c r="CI109" s="742">
        <f t="shared" si="761"/>
        <v>0</v>
      </c>
      <c r="CJ109" s="741">
        <f t="shared" si="762"/>
        <v>0</v>
      </c>
      <c r="CK109" s="742">
        <f t="shared" si="763"/>
        <v>0</v>
      </c>
      <c r="CL109" s="741">
        <f t="shared" si="764"/>
        <v>0</v>
      </c>
      <c r="CM109" s="742">
        <f t="shared" si="765"/>
        <v>15</v>
      </c>
      <c r="CN109" s="741">
        <f t="shared" si="766"/>
        <v>4131.6000000000004</v>
      </c>
      <c r="CO109" s="742">
        <f t="shared" si="767"/>
        <v>0</v>
      </c>
      <c r="CP109" s="741">
        <f t="shared" si="768"/>
        <v>0</v>
      </c>
      <c r="CQ109" s="742">
        <f t="shared" si="769"/>
        <v>0</v>
      </c>
      <c r="CR109" s="741">
        <f t="shared" si="770"/>
        <v>0</v>
      </c>
      <c r="CS109" s="742">
        <f t="shared" si="771"/>
        <v>0</v>
      </c>
      <c r="CT109" s="741">
        <f t="shared" si="772"/>
        <v>0</v>
      </c>
      <c r="CU109" s="743">
        <f t="shared" si="773"/>
        <v>0</v>
      </c>
      <c r="CV109" s="744">
        <f t="shared" si="774"/>
        <v>36495.800000000003</v>
      </c>
      <c r="CW109" s="745">
        <v>12</v>
      </c>
      <c r="CX109" s="746">
        <f t="shared" si="775"/>
        <v>437949.6</v>
      </c>
      <c r="CY109" s="747"/>
      <c r="CZ109" s="741"/>
      <c r="DA109" s="746">
        <f t="shared" si="776"/>
        <v>437949.6</v>
      </c>
      <c r="DB109" s="746">
        <f t="shared" si="777"/>
        <v>132260.78</v>
      </c>
      <c r="DC109" s="746">
        <f t="shared" si="778"/>
        <v>570210.38</v>
      </c>
      <c r="DD109" s="750"/>
      <c r="DE109" s="1044"/>
      <c r="DF109" s="768" t="s">
        <v>417</v>
      </c>
      <c r="DG109" s="737">
        <f t="shared" si="779"/>
        <v>1</v>
      </c>
      <c r="DH109" s="737">
        <f t="shared" si="779"/>
        <v>13242</v>
      </c>
      <c r="DI109" s="738">
        <f t="shared" si="780"/>
        <v>13772</v>
      </c>
      <c r="DJ109" s="817">
        <f t="shared" si="781"/>
        <v>13772</v>
      </c>
      <c r="DK109" s="740">
        <f t="shared" si="782"/>
        <v>30</v>
      </c>
      <c r="DL109" s="741">
        <f t="shared" si="783"/>
        <v>4131.6000000000004</v>
      </c>
      <c r="DM109" s="742">
        <f t="shared" si="784"/>
        <v>0</v>
      </c>
      <c r="DN109" s="741">
        <f t="shared" si="783"/>
        <v>0</v>
      </c>
      <c r="DO109" s="742">
        <f t="shared" si="785"/>
        <v>0</v>
      </c>
      <c r="DP109" s="741">
        <f t="shared" si="786"/>
        <v>0</v>
      </c>
      <c r="DQ109" s="742">
        <f t="shared" si="787"/>
        <v>0</v>
      </c>
      <c r="DR109" s="741">
        <f t="shared" si="788"/>
        <v>0</v>
      </c>
      <c r="DS109" s="742">
        <f t="shared" si="789"/>
        <v>0</v>
      </c>
      <c r="DT109" s="741">
        <f t="shared" si="790"/>
        <v>0</v>
      </c>
      <c r="DU109" s="742">
        <f t="shared" si="791"/>
        <v>0</v>
      </c>
      <c r="DV109" s="741">
        <f t="shared" si="792"/>
        <v>0</v>
      </c>
      <c r="DW109" s="742">
        <f t="shared" si="793"/>
        <v>26</v>
      </c>
      <c r="DX109" s="741">
        <f t="shared" si="794"/>
        <v>3580.72</v>
      </c>
      <c r="DY109" s="742">
        <f t="shared" si="795"/>
        <v>0</v>
      </c>
      <c r="DZ109" s="741">
        <f t="shared" si="796"/>
        <v>0</v>
      </c>
      <c r="EA109" s="742">
        <f t="shared" si="797"/>
        <v>0</v>
      </c>
      <c r="EB109" s="741">
        <f t="shared" si="798"/>
        <v>0</v>
      </c>
      <c r="EC109" s="742">
        <f t="shared" si="799"/>
        <v>0</v>
      </c>
      <c r="ED109" s="741">
        <f t="shared" si="800"/>
        <v>0</v>
      </c>
      <c r="EE109" s="743">
        <f t="shared" si="801"/>
        <v>0</v>
      </c>
      <c r="EF109" s="744">
        <f t="shared" si="802"/>
        <v>21484.32</v>
      </c>
      <c r="EG109" s="745">
        <v>12</v>
      </c>
      <c r="EH109" s="746">
        <f t="shared" si="803"/>
        <v>257811.84</v>
      </c>
      <c r="EI109" s="747"/>
      <c r="EJ109" s="741"/>
      <c r="EK109" s="746">
        <f t="shared" si="804"/>
        <v>257811.84</v>
      </c>
      <c r="EL109" s="746">
        <f t="shared" si="805"/>
        <v>77859.179999999993</v>
      </c>
      <c r="EM109" s="746">
        <f t="shared" si="806"/>
        <v>335671.02</v>
      </c>
      <c r="EO109" s="1044"/>
      <c r="EP109" s="768" t="s">
        <v>417</v>
      </c>
      <c r="EQ109" s="737">
        <f t="shared" si="807"/>
        <v>0</v>
      </c>
      <c r="ER109" s="737">
        <f t="shared" si="807"/>
        <v>13242</v>
      </c>
      <c r="ES109" s="738">
        <f t="shared" si="808"/>
        <v>13772</v>
      </c>
      <c r="ET109" s="817">
        <f t="shared" si="809"/>
        <v>0</v>
      </c>
      <c r="EU109" s="740">
        <f t="shared" si="810"/>
        <v>0</v>
      </c>
      <c r="EV109" s="741">
        <f t="shared" si="811"/>
        <v>0</v>
      </c>
      <c r="EW109" s="742">
        <f t="shared" si="812"/>
        <v>0</v>
      </c>
      <c r="EX109" s="741">
        <f t="shared" si="811"/>
        <v>0</v>
      </c>
      <c r="EY109" s="742">
        <f t="shared" si="813"/>
        <v>0</v>
      </c>
      <c r="EZ109" s="741">
        <f t="shared" si="814"/>
        <v>0</v>
      </c>
      <c r="FA109" s="742">
        <f t="shared" si="815"/>
        <v>0</v>
      </c>
      <c r="FB109" s="741">
        <f t="shared" si="816"/>
        <v>0</v>
      </c>
      <c r="FC109" s="742">
        <f t="shared" si="817"/>
        <v>0</v>
      </c>
      <c r="FD109" s="741">
        <f t="shared" si="818"/>
        <v>0</v>
      </c>
      <c r="FE109" s="742">
        <f t="shared" si="819"/>
        <v>0</v>
      </c>
      <c r="FF109" s="741">
        <f t="shared" si="820"/>
        <v>0</v>
      </c>
      <c r="FG109" s="742">
        <f t="shared" si="821"/>
        <v>0</v>
      </c>
      <c r="FH109" s="741">
        <f t="shared" si="822"/>
        <v>0</v>
      </c>
      <c r="FI109" s="742">
        <f t="shared" si="823"/>
        <v>0</v>
      </c>
      <c r="FJ109" s="741">
        <f t="shared" si="824"/>
        <v>0</v>
      </c>
      <c r="FK109" s="742">
        <f t="shared" si="825"/>
        <v>0</v>
      </c>
      <c r="FL109" s="741">
        <f t="shared" si="826"/>
        <v>0</v>
      </c>
      <c r="FM109" s="742">
        <f t="shared" si="827"/>
        <v>0</v>
      </c>
      <c r="FN109" s="741">
        <f t="shared" si="828"/>
        <v>0</v>
      </c>
      <c r="FO109" s="743">
        <f t="shared" si="829"/>
        <v>0</v>
      </c>
      <c r="FP109" s="744">
        <f t="shared" si="830"/>
        <v>0</v>
      </c>
      <c r="FQ109" s="745">
        <v>12</v>
      </c>
      <c r="FR109" s="746">
        <f t="shared" si="831"/>
        <v>0</v>
      </c>
      <c r="FS109" s="747"/>
      <c r="FT109" s="741"/>
      <c r="FU109" s="746">
        <f t="shared" si="832"/>
        <v>0</v>
      </c>
      <c r="FV109" s="746">
        <f t="shared" si="833"/>
        <v>0</v>
      </c>
      <c r="FW109" s="746">
        <f t="shared" si="834"/>
        <v>0</v>
      </c>
      <c r="FY109" s="1044"/>
      <c r="FZ109" s="768" t="s">
        <v>417</v>
      </c>
      <c r="GA109" s="737">
        <f t="shared" si="835"/>
        <v>5</v>
      </c>
      <c r="GB109" s="737">
        <f t="shared" si="835"/>
        <v>13242</v>
      </c>
      <c r="GC109" s="738">
        <f t="shared" si="836"/>
        <v>13772</v>
      </c>
      <c r="GD109" s="743">
        <f t="shared" si="837"/>
        <v>68860</v>
      </c>
      <c r="GE109" s="743"/>
      <c r="GF109" s="737">
        <f t="shared" si="838"/>
        <v>14804.9</v>
      </c>
      <c r="GG109" s="743"/>
      <c r="GH109" s="737">
        <f t="shared" si="839"/>
        <v>0</v>
      </c>
      <c r="GI109" s="743"/>
      <c r="GJ109" s="737">
        <f t="shared" si="840"/>
        <v>0</v>
      </c>
      <c r="GK109" s="743"/>
      <c r="GL109" s="737">
        <f t="shared" si="841"/>
        <v>0</v>
      </c>
      <c r="GM109" s="743"/>
      <c r="GN109" s="737">
        <f t="shared" si="842"/>
        <v>0</v>
      </c>
      <c r="GO109" s="743"/>
      <c r="GP109" s="737">
        <f t="shared" si="843"/>
        <v>0</v>
      </c>
      <c r="GQ109" s="743"/>
      <c r="GR109" s="737">
        <f t="shared" si="844"/>
        <v>13221.12</v>
      </c>
      <c r="GS109" s="743"/>
      <c r="GT109" s="737">
        <f t="shared" si="845"/>
        <v>0</v>
      </c>
      <c r="GU109" s="743"/>
      <c r="GV109" s="737">
        <f t="shared" si="846"/>
        <v>0</v>
      </c>
      <c r="GW109" s="743"/>
      <c r="GX109" s="737">
        <f t="shared" si="847"/>
        <v>0</v>
      </c>
      <c r="GY109" s="743">
        <f t="shared" si="847"/>
        <v>0</v>
      </c>
      <c r="GZ109" s="744">
        <f t="shared" si="848"/>
        <v>96886.02</v>
      </c>
      <c r="HA109" s="745">
        <v>12</v>
      </c>
      <c r="HB109" s="746">
        <f t="shared" si="849"/>
        <v>1162632.24</v>
      </c>
      <c r="HC109" s="737">
        <f t="shared" si="850"/>
        <v>0</v>
      </c>
      <c r="HD109" s="737">
        <f t="shared" si="850"/>
        <v>0</v>
      </c>
      <c r="HE109" s="746">
        <f t="shared" si="851"/>
        <v>1162632.24</v>
      </c>
      <c r="HF109" s="746">
        <f t="shared" si="852"/>
        <v>351114.94</v>
      </c>
      <c r="HG109" s="746">
        <f t="shared" si="853"/>
        <v>1513747.18</v>
      </c>
    </row>
    <row r="110" spans="1:215" ht="24" hidden="1" x14ac:dyDescent="0.25">
      <c r="A110" s="1044"/>
      <c r="B110" s="764" t="s">
        <v>35</v>
      </c>
      <c r="C110" s="737">
        <f t="shared" si="695"/>
        <v>66.33</v>
      </c>
      <c r="D110" s="737">
        <f t="shared" si="695"/>
        <v>12626</v>
      </c>
      <c r="E110" s="738">
        <f t="shared" si="696"/>
        <v>13132</v>
      </c>
      <c r="F110" s="817">
        <f t="shared" si="697"/>
        <v>871045.56</v>
      </c>
      <c r="G110" s="740">
        <f t="shared" si="698"/>
        <v>20.399999999999999</v>
      </c>
      <c r="H110" s="741">
        <f t="shared" si="699"/>
        <v>177693.29</v>
      </c>
      <c r="I110" s="742">
        <f t="shared" si="698"/>
        <v>0</v>
      </c>
      <c r="J110" s="741">
        <f t="shared" si="699"/>
        <v>0</v>
      </c>
      <c r="K110" s="742">
        <f t="shared" si="700"/>
        <v>0.3</v>
      </c>
      <c r="L110" s="741">
        <f t="shared" si="701"/>
        <v>2613.14</v>
      </c>
      <c r="M110" s="742">
        <f t="shared" si="702"/>
        <v>0</v>
      </c>
      <c r="N110" s="741">
        <f t="shared" si="703"/>
        <v>0</v>
      </c>
      <c r="O110" s="742">
        <f t="shared" si="704"/>
        <v>0</v>
      </c>
      <c r="P110" s="741">
        <f t="shared" si="705"/>
        <v>0</v>
      </c>
      <c r="Q110" s="742">
        <f t="shared" si="706"/>
        <v>0</v>
      </c>
      <c r="R110" s="741">
        <f t="shared" si="707"/>
        <v>0</v>
      </c>
      <c r="S110" s="742">
        <f t="shared" si="708"/>
        <v>20</v>
      </c>
      <c r="T110" s="741">
        <f t="shared" si="709"/>
        <v>174209.11</v>
      </c>
      <c r="U110" s="742">
        <f t="shared" si="710"/>
        <v>0.2</v>
      </c>
      <c r="V110" s="741">
        <f t="shared" si="711"/>
        <v>1742.09</v>
      </c>
      <c r="W110" s="742">
        <f t="shared" si="712"/>
        <v>0</v>
      </c>
      <c r="X110" s="741">
        <f t="shared" si="713"/>
        <v>0</v>
      </c>
      <c r="Y110" s="742">
        <f t="shared" si="714"/>
        <v>0</v>
      </c>
      <c r="Z110" s="741">
        <f t="shared" si="715"/>
        <v>0</v>
      </c>
      <c r="AA110" s="743">
        <f t="shared" si="716"/>
        <v>0</v>
      </c>
      <c r="AB110" s="744">
        <f t="shared" si="717"/>
        <v>1227303.19</v>
      </c>
      <c r="AC110" s="745">
        <v>12</v>
      </c>
      <c r="AD110" s="746">
        <f t="shared" si="718"/>
        <v>14727638.279999999</v>
      </c>
      <c r="AE110" s="747"/>
      <c r="AF110" s="741"/>
      <c r="AG110" s="746">
        <f t="shared" si="719"/>
        <v>14727638.279999999</v>
      </c>
      <c r="AH110" s="746">
        <f t="shared" si="720"/>
        <v>4447746.76</v>
      </c>
      <c r="AI110" s="746">
        <f t="shared" si="721"/>
        <v>19175385.039999999</v>
      </c>
      <c r="AK110" s="1044"/>
      <c r="AL110" s="765" t="s">
        <v>35</v>
      </c>
      <c r="AM110" s="737">
        <f t="shared" si="722"/>
        <v>46.22</v>
      </c>
      <c r="AN110" s="737">
        <f t="shared" si="722"/>
        <v>12626</v>
      </c>
      <c r="AO110" s="738">
        <f t="shared" si="723"/>
        <v>13132</v>
      </c>
      <c r="AP110" s="817">
        <f t="shared" si="724"/>
        <v>606961.04</v>
      </c>
      <c r="AQ110" s="740">
        <f t="shared" si="725"/>
        <v>19.100000000000001</v>
      </c>
      <c r="AR110" s="741">
        <f t="shared" si="726"/>
        <v>115929.56</v>
      </c>
      <c r="AS110" s="742">
        <f t="shared" si="727"/>
        <v>0</v>
      </c>
      <c r="AT110" s="741">
        <f t="shared" si="728"/>
        <v>0</v>
      </c>
      <c r="AU110" s="742">
        <f t="shared" si="729"/>
        <v>0.7</v>
      </c>
      <c r="AV110" s="741">
        <f t="shared" si="730"/>
        <v>4248.7299999999996</v>
      </c>
      <c r="AW110" s="742">
        <f t="shared" si="731"/>
        <v>0</v>
      </c>
      <c r="AX110" s="741">
        <f t="shared" si="732"/>
        <v>0</v>
      </c>
      <c r="AY110" s="742">
        <f t="shared" si="733"/>
        <v>0</v>
      </c>
      <c r="AZ110" s="741">
        <f t="shared" si="734"/>
        <v>0</v>
      </c>
      <c r="BA110" s="742">
        <f t="shared" si="735"/>
        <v>0</v>
      </c>
      <c r="BB110" s="741">
        <f t="shared" si="736"/>
        <v>0</v>
      </c>
      <c r="BC110" s="742">
        <f t="shared" si="737"/>
        <v>16.8</v>
      </c>
      <c r="BD110" s="741">
        <f t="shared" si="738"/>
        <v>101969.45</v>
      </c>
      <c r="BE110" s="742">
        <f t="shared" si="739"/>
        <v>0.5</v>
      </c>
      <c r="BF110" s="741">
        <f t="shared" si="740"/>
        <v>3034.81</v>
      </c>
      <c r="BG110" s="742">
        <f t="shared" si="741"/>
        <v>0</v>
      </c>
      <c r="BH110" s="741">
        <f t="shared" si="742"/>
        <v>0</v>
      </c>
      <c r="BI110" s="742">
        <f t="shared" si="743"/>
        <v>0</v>
      </c>
      <c r="BJ110" s="741">
        <f t="shared" si="744"/>
        <v>0</v>
      </c>
      <c r="BK110" s="743">
        <v>1543.49</v>
      </c>
      <c r="BL110" s="744">
        <f t="shared" si="746"/>
        <v>833687.08</v>
      </c>
      <c r="BM110" s="745">
        <v>12</v>
      </c>
      <c r="BN110" s="746">
        <f t="shared" si="747"/>
        <v>10004244.960000001</v>
      </c>
      <c r="BO110" s="747"/>
      <c r="BP110" s="741"/>
      <c r="BQ110" s="746">
        <f t="shared" si="748"/>
        <v>10004244.960000001</v>
      </c>
      <c r="BR110" s="746">
        <f t="shared" si="749"/>
        <v>3021281.98</v>
      </c>
      <c r="BS110" s="746">
        <f t="shared" si="750"/>
        <v>13025526.939999999</v>
      </c>
      <c r="BU110" s="1044"/>
      <c r="BV110" s="766" t="s">
        <v>35</v>
      </c>
      <c r="BW110" s="737">
        <f t="shared" si="751"/>
        <v>38.46</v>
      </c>
      <c r="BX110" s="737">
        <f t="shared" si="751"/>
        <v>12626</v>
      </c>
      <c r="BY110" s="738">
        <f t="shared" si="752"/>
        <v>13132</v>
      </c>
      <c r="BZ110" s="817">
        <f t="shared" si="753"/>
        <v>505056.72</v>
      </c>
      <c r="CA110" s="740">
        <f t="shared" si="754"/>
        <v>18.3</v>
      </c>
      <c r="CB110" s="741">
        <f t="shared" si="755"/>
        <v>92425.38</v>
      </c>
      <c r="CC110" s="742">
        <f t="shared" si="756"/>
        <v>0</v>
      </c>
      <c r="CD110" s="741">
        <f t="shared" si="755"/>
        <v>0</v>
      </c>
      <c r="CE110" s="742">
        <f t="shared" si="757"/>
        <v>0</v>
      </c>
      <c r="CF110" s="741">
        <f t="shared" si="758"/>
        <v>0</v>
      </c>
      <c r="CG110" s="742">
        <f t="shared" si="759"/>
        <v>0</v>
      </c>
      <c r="CH110" s="741">
        <f t="shared" si="760"/>
        <v>0</v>
      </c>
      <c r="CI110" s="742">
        <f t="shared" si="761"/>
        <v>0</v>
      </c>
      <c r="CJ110" s="741">
        <f t="shared" si="762"/>
        <v>0</v>
      </c>
      <c r="CK110" s="742">
        <f t="shared" si="763"/>
        <v>0</v>
      </c>
      <c r="CL110" s="741">
        <f t="shared" si="764"/>
        <v>0</v>
      </c>
      <c r="CM110" s="742">
        <f t="shared" si="765"/>
        <v>15.2</v>
      </c>
      <c r="CN110" s="741">
        <f t="shared" si="766"/>
        <v>76768.62</v>
      </c>
      <c r="CO110" s="742">
        <f t="shared" si="767"/>
        <v>1.5</v>
      </c>
      <c r="CP110" s="741">
        <f t="shared" si="768"/>
        <v>7575.85</v>
      </c>
      <c r="CQ110" s="742">
        <f t="shared" si="769"/>
        <v>0</v>
      </c>
      <c r="CR110" s="741">
        <f t="shared" si="770"/>
        <v>0</v>
      </c>
      <c r="CS110" s="742">
        <f t="shared" si="771"/>
        <v>0</v>
      </c>
      <c r="CT110" s="741">
        <f t="shared" si="772"/>
        <v>0</v>
      </c>
      <c r="CU110" s="743">
        <f t="shared" si="773"/>
        <v>0</v>
      </c>
      <c r="CV110" s="744">
        <f t="shared" si="774"/>
        <v>681826.57</v>
      </c>
      <c r="CW110" s="745">
        <v>12</v>
      </c>
      <c r="CX110" s="746">
        <f t="shared" si="775"/>
        <v>8181918.8399999999</v>
      </c>
      <c r="CY110" s="747"/>
      <c r="CZ110" s="741"/>
      <c r="DA110" s="746">
        <f t="shared" si="776"/>
        <v>8181918.8399999999</v>
      </c>
      <c r="DB110" s="746">
        <f t="shared" si="777"/>
        <v>2470939.4900000002</v>
      </c>
      <c r="DC110" s="746">
        <f t="shared" si="778"/>
        <v>10652858.33</v>
      </c>
      <c r="DD110" s="750"/>
      <c r="DE110" s="1044"/>
      <c r="DF110" s="768" t="s">
        <v>35</v>
      </c>
      <c r="DG110" s="737">
        <f t="shared" si="779"/>
        <v>14.44</v>
      </c>
      <c r="DH110" s="737">
        <f t="shared" si="779"/>
        <v>12626</v>
      </c>
      <c r="DI110" s="738">
        <f t="shared" si="780"/>
        <v>13132</v>
      </c>
      <c r="DJ110" s="817">
        <f t="shared" si="781"/>
        <v>189626.08</v>
      </c>
      <c r="DK110" s="740">
        <f t="shared" si="782"/>
        <v>18.5</v>
      </c>
      <c r="DL110" s="741">
        <f t="shared" si="783"/>
        <v>35080.82</v>
      </c>
      <c r="DM110" s="742">
        <f t="shared" si="784"/>
        <v>0</v>
      </c>
      <c r="DN110" s="741">
        <f t="shared" si="783"/>
        <v>0</v>
      </c>
      <c r="DO110" s="742">
        <f t="shared" si="785"/>
        <v>0</v>
      </c>
      <c r="DP110" s="741">
        <f t="shared" si="786"/>
        <v>0</v>
      </c>
      <c r="DQ110" s="742">
        <f t="shared" si="787"/>
        <v>0</v>
      </c>
      <c r="DR110" s="741">
        <f t="shared" si="788"/>
        <v>0</v>
      </c>
      <c r="DS110" s="742">
        <f t="shared" si="789"/>
        <v>0</v>
      </c>
      <c r="DT110" s="741">
        <f t="shared" si="790"/>
        <v>0</v>
      </c>
      <c r="DU110" s="742">
        <f t="shared" si="791"/>
        <v>0</v>
      </c>
      <c r="DV110" s="741">
        <f t="shared" si="792"/>
        <v>0</v>
      </c>
      <c r="DW110" s="742">
        <f t="shared" si="793"/>
        <v>18.899999999999999</v>
      </c>
      <c r="DX110" s="741">
        <f t="shared" si="794"/>
        <v>35839.33</v>
      </c>
      <c r="DY110" s="742">
        <f t="shared" si="795"/>
        <v>0</v>
      </c>
      <c r="DZ110" s="741">
        <f t="shared" si="796"/>
        <v>0</v>
      </c>
      <c r="EA110" s="742">
        <f t="shared" si="797"/>
        <v>0</v>
      </c>
      <c r="EB110" s="741">
        <f t="shared" si="798"/>
        <v>0</v>
      </c>
      <c r="EC110" s="742">
        <f t="shared" si="799"/>
        <v>0</v>
      </c>
      <c r="ED110" s="741">
        <f t="shared" si="800"/>
        <v>0</v>
      </c>
      <c r="EE110" s="743">
        <f t="shared" si="801"/>
        <v>0</v>
      </c>
      <c r="EF110" s="744">
        <f t="shared" si="802"/>
        <v>260546.23</v>
      </c>
      <c r="EG110" s="745">
        <v>12</v>
      </c>
      <c r="EH110" s="746">
        <f t="shared" si="803"/>
        <v>3126554.76</v>
      </c>
      <c r="EI110" s="747"/>
      <c r="EJ110" s="741"/>
      <c r="EK110" s="746">
        <f t="shared" si="804"/>
        <v>3126554.76</v>
      </c>
      <c r="EL110" s="746">
        <f t="shared" si="805"/>
        <v>944219.54</v>
      </c>
      <c r="EM110" s="746">
        <f t="shared" si="806"/>
        <v>4070774.3</v>
      </c>
      <c r="EO110" s="1044"/>
      <c r="EP110" s="770" t="s">
        <v>35</v>
      </c>
      <c r="EQ110" s="737">
        <f t="shared" si="807"/>
        <v>9.5</v>
      </c>
      <c r="ER110" s="737">
        <f t="shared" si="807"/>
        <v>12626</v>
      </c>
      <c r="ES110" s="738">
        <f t="shared" si="808"/>
        <v>13132</v>
      </c>
      <c r="ET110" s="817">
        <f t="shared" si="809"/>
        <v>124754</v>
      </c>
      <c r="EU110" s="740">
        <f t="shared" si="810"/>
        <v>13.1</v>
      </c>
      <c r="EV110" s="741">
        <f t="shared" si="811"/>
        <v>16342.77</v>
      </c>
      <c r="EW110" s="742">
        <f t="shared" si="812"/>
        <v>0</v>
      </c>
      <c r="EX110" s="741">
        <f t="shared" si="811"/>
        <v>0</v>
      </c>
      <c r="EY110" s="742">
        <f t="shared" si="813"/>
        <v>0</v>
      </c>
      <c r="EZ110" s="741">
        <f t="shared" si="814"/>
        <v>0</v>
      </c>
      <c r="FA110" s="742">
        <f t="shared" si="815"/>
        <v>0</v>
      </c>
      <c r="FB110" s="741">
        <f t="shared" si="816"/>
        <v>0</v>
      </c>
      <c r="FC110" s="742">
        <f t="shared" si="817"/>
        <v>0</v>
      </c>
      <c r="FD110" s="741">
        <f t="shared" si="818"/>
        <v>0</v>
      </c>
      <c r="FE110" s="742">
        <f t="shared" si="819"/>
        <v>0</v>
      </c>
      <c r="FF110" s="741">
        <f t="shared" si="820"/>
        <v>0</v>
      </c>
      <c r="FG110" s="742">
        <f t="shared" si="821"/>
        <v>10.5</v>
      </c>
      <c r="FH110" s="741">
        <f t="shared" si="822"/>
        <v>13099.17</v>
      </c>
      <c r="FI110" s="742">
        <f t="shared" si="823"/>
        <v>1.1000000000000001</v>
      </c>
      <c r="FJ110" s="741">
        <f t="shared" si="824"/>
        <v>1372.29</v>
      </c>
      <c r="FK110" s="742">
        <f t="shared" si="825"/>
        <v>0</v>
      </c>
      <c r="FL110" s="741">
        <f t="shared" si="826"/>
        <v>0</v>
      </c>
      <c r="FM110" s="742">
        <f t="shared" si="827"/>
        <v>0</v>
      </c>
      <c r="FN110" s="741">
        <f t="shared" si="828"/>
        <v>0</v>
      </c>
      <c r="FO110" s="743">
        <v>4424.3</v>
      </c>
      <c r="FP110" s="744">
        <f t="shared" si="830"/>
        <v>159992.53</v>
      </c>
      <c r="FQ110" s="745">
        <v>12</v>
      </c>
      <c r="FR110" s="746">
        <f t="shared" si="831"/>
        <v>1919910.36</v>
      </c>
      <c r="FS110" s="747"/>
      <c r="FT110" s="741"/>
      <c r="FU110" s="746">
        <f t="shared" si="832"/>
        <v>1919910.36</v>
      </c>
      <c r="FV110" s="746">
        <f t="shared" si="833"/>
        <v>579812.93000000005</v>
      </c>
      <c r="FW110" s="746">
        <f t="shared" si="834"/>
        <v>2499723.29</v>
      </c>
      <c r="FY110" s="1044"/>
      <c r="FZ110" s="770" t="s">
        <v>35</v>
      </c>
      <c r="GA110" s="737">
        <f t="shared" si="835"/>
        <v>174.95</v>
      </c>
      <c r="GB110" s="737">
        <f t="shared" si="835"/>
        <v>12626</v>
      </c>
      <c r="GC110" s="738">
        <f t="shared" si="836"/>
        <v>13132</v>
      </c>
      <c r="GD110" s="743">
        <f t="shared" si="837"/>
        <v>2297443.4</v>
      </c>
      <c r="GE110" s="743"/>
      <c r="GF110" s="737">
        <f t="shared" si="838"/>
        <v>437471.82</v>
      </c>
      <c r="GG110" s="743"/>
      <c r="GH110" s="737">
        <f t="shared" si="839"/>
        <v>0</v>
      </c>
      <c r="GI110" s="743"/>
      <c r="GJ110" s="737">
        <f t="shared" si="840"/>
        <v>6861.87</v>
      </c>
      <c r="GK110" s="743"/>
      <c r="GL110" s="737">
        <f t="shared" si="841"/>
        <v>0</v>
      </c>
      <c r="GM110" s="743"/>
      <c r="GN110" s="737">
        <f t="shared" si="842"/>
        <v>0</v>
      </c>
      <c r="GO110" s="743"/>
      <c r="GP110" s="737">
        <f t="shared" si="843"/>
        <v>0</v>
      </c>
      <c r="GQ110" s="743"/>
      <c r="GR110" s="737">
        <f t="shared" si="844"/>
        <v>401885.68</v>
      </c>
      <c r="GS110" s="743"/>
      <c r="GT110" s="737">
        <f t="shared" si="845"/>
        <v>13725.04</v>
      </c>
      <c r="GU110" s="743"/>
      <c r="GV110" s="737">
        <f t="shared" si="846"/>
        <v>0</v>
      </c>
      <c r="GW110" s="743"/>
      <c r="GX110" s="737">
        <f t="shared" si="847"/>
        <v>0</v>
      </c>
      <c r="GY110" s="743">
        <f t="shared" si="847"/>
        <v>5967.79</v>
      </c>
      <c r="GZ110" s="744">
        <f t="shared" si="848"/>
        <v>3163355.6</v>
      </c>
      <c r="HA110" s="745">
        <v>12</v>
      </c>
      <c r="HB110" s="746">
        <f t="shared" si="849"/>
        <v>37960267.200000003</v>
      </c>
      <c r="HC110" s="737">
        <f t="shared" si="850"/>
        <v>0</v>
      </c>
      <c r="HD110" s="737">
        <f t="shared" si="850"/>
        <v>0</v>
      </c>
      <c r="HE110" s="746">
        <f t="shared" si="851"/>
        <v>37960267.200000003</v>
      </c>
      <c r="HF110" s="746">
        <f t="shared" si="852"/>
        <v>11464000.689999999</v>
      </c>
      <c r="HG110" s="746">
        <f t="shared" si="853"/>
        <v>49424267.890000001</v>
      </c>
    </row>
    <row r="111" spans="1:215" hidden="1" x14ac:dyDescent="0.25">
      <c r="A111" s="1044"/>
      <c r="B111" s="764" t="s">
        <v>34</v>
      </c>
      <c r="C111" s="737">
        <f t="shared" si="695"/>
        <v>1</v>
      </c>
      <c r="D111" s="737">
        <f t="shared" si="695"/>
        <v>12626</v>
      </c>
      <c r="E111" s="738">
        <f t="shared" si="696"/>
        <v>13132</v>
      </c>
      <c r="F111" s="817">
        <f t="shared" si="697"/>
        <v>13132</v>
      </c>
      <c r="G111" s="740">
        <f t="shared" si="698"/>
        <v>10</v>
      </c>
      <c r="H111" s="741">
        <f t="shared" si="699"/>
        <v>1313.2</v>
      </c>
      <c r="I111" s="742">
        <f t="shared" si="698"/>
        <v>0</v>
      </c>
      <c r="J111" s="741">
        <f t="shared" si="699"/>
        <v>0</v>
      </c>
      <c r="K111" s="742">
        <f t="shared" si="700"/>
        <v>0</v>
      </c>
      <c r="L111" s="741">
        <f t="shared" si="701"/>
        <v>0</v>
      </c>
      <c r="M111" s="742">
        <f t="shared" si="702"/>
        <v>0</v>
      </c>
      <c r="N111" s="741">
        <f t="shared" si="703"/>
        <v>0</v>
      </c>
      <c r="O111" s="742">
        <f t="shared" si="704"/>
        <v>0</v>
      </c>
      <c r="P111" s="741">
        <f t="shared" si="705"/>
        <v>0</v>
      </c>
      <c r="Q111" s="742">
        <f t="shared" si="706"/>
        <v>0</v>
      </c>
      <c r="R111" s="741">
        <f t="shared" si="707"/>
        <v>0</v>
      </c>
      <c r="S111" s="742">
        <f t="shared" si="708"/>
        <v>20</v>
      </c>
      <c r="T111" s="741">
        <f t="shared" si="709"/>
        <v>2626.4</v>
      </c>
      <c r="U111" s="742">
        <f t="shared" si="710"/>
        <v>0</v>
      </c>
      <c r="V111" s="741">
        <f t="shared" si="711"/>
        <v>0</v>
      </c>
      <c r="W111" s="742">
        <f t="shared" si="712"/>
        <v>0</v>
      </c>
      <c r="X111" s="741">
        <f t="shared" si="713"/>
        <v>0</v>
      </c>
      <c r="Y111" s="742">
        <f t="shared" si="714"/>
        <v>0</v>
      </c>
      <c r="Z111" s="741">
        <f t="shared" si="715"/>
        <v>0</v>
      </c>
      <c r="AA111" s="743">
        <f t="shared" si="716"/>
        <v>0</v>
      </c>
      <c r="AB111" s="744">
        <f t="shared" si="717"/>
        <v>17071.599999999999</v>
      </c>
      <c r="AC111" s="745">
        <v>12</v>
      </c>
      <c r="AD111" s="746">
        <f t="shared" si="718"/>
        <v>204859.2</v>
      </c>
      <c r="AE111" s="747"/>
      <c r="AF111" s="741"/>
      <c r="AG111" s="746">
        <f t="shared" si="719"/>
        <v>204859.2</v>
      </c>
      <c r="AH111" s="746">
        <f t="shared" si="720"/>
        <v>61867.48</v>
      </c>
      <c r="AI111" s="746">
        <f t="shared" si="721"/>
        <v>266726.68</v>
      </c>
      <c r="AK111" s="1044"/>
      <c r="AL111" s="765" t="s">
        <v>34</v>
      </c>
      <c r="AM111" s="737">
        <f t="shared" si="722"/>
        <v>1</v>
      </c>
      <c r="AN111" s="737">
        <f t="shared" si="722"/>
        <v>12626</v>
      </c>
      <c r="AO111" s="738">
        <f t="shared" si="723"/>
        <v>13132</v>
      </c>
      <c r="AP111" s="817">
        <f t="shared" si="724"/>
        <v>13132</v>
      </c>
      <c r="AQ111" s="740">
        <f t="shared" si="725"/>
        <v>25</v>
      </c>
      <c r="AR111" s="741">
        <f t="shared" si="726"/>
        <v>3283</v>
      </c>
      <c r="AS111" s="742">
        <f t="shared" si="727"/>
        <v>0</v>
      </c>
      <c r="AT111" s="741">
        <f t="shared" si="728"/>
        <v>0</v>
      </c>
      <c r="AU111" s="742">
        <f t="shared" si="729"/>
        <v>0</v>
      </c>
      <c r="AV111" s="741">
        <f t="shared" si="730"/>
        <v>0</v>
      </c>
      <c r="AW111" s="742">
        <f t="shared" si="731"/>
        <v>0</v>
      </c>
      <c r="AX111" s="741">
        <f t="shared" si="732"/>
        <v>0</v>
      </c>
      <c r="AY111" s="742">
        <f t="shared" si="733"/>
        <v>0</v>
      </c>
      <c r="AZ111" s="741">
        <f t="shared" si="734"/>
        <v>0</v>
      </c>
      <c r="BA111" s="742">
        <f t="shared" si="735"/>
        <v>0</v>
      </c>
      <c r="BB111" s="741">
        <f t="shared" si="736"/>
        <v>0</v>
      </c>
      <c r="BC111" s="742">
        <f t="shared" si="737"/>
        <v>20</v>
      </c>
      <c r="BD111" s="741">
        <f t="shared" si="738"/>
        <v>2626.4</v>
      </c>
      <c r="BE111" s="742">
        <f t="shared" si="739"/>
        <v>0</v>
      </c>
      <c r="BF111" s="741">
        <f t="shared" si="740"/>
        <v>0</v>
      </c>
      <c r="BG111" s="742">
        <f t="shared" si="741"/>
        <v>0</v>
      </c>
      <c r="BH111" s="741">
        <f t="shared" si="742"/>
        <v>0</v>
      </c>
      <c r="BI111" s="742">
        <f t="shared" si="743"/>
        <v>0</v>
      </c>
      <c r="BJ111" s="741">
        <f t="shared" si="744"/>
        <v>0</v>
      </c>
      <c r="BK111" s="743">
        <f t="shared" ref="BK111:BK112" si="854">IF(((SUM(AP111:BJ111))&gt;(15279*AM111)),0,((15279*AM111)-(SUM(AP111:BJ111))))</f>
        <v>0</v>
      </c>
      <c r="BL111" s="744">
        <f t="shared" si="746"/>
        <v>19041.400000000001</v>
      </c>
      <c r="BM111" s="745">
        <v>12</v>
      </c>
      <c r="BN111" s="746">
        <f t="shared" si="747"/>
        <v>228496.8</v>
      </c>
      <c r="BO111" s="747"/>
      <c r="BP111" s="741"/>
      <c r="BQ111" s="746">
        <f t="shared" si="748"/>
        <v>228496.8</v>
      </c>
      <c r="BR111" s="746">
        <f t="shared" si="749"/>
        <v>69006.03</v>
      </c>
      <c r="BS111" s="746">
        <f t="shared" si="750"/>
        <v>297502.83</v>
      </c>
      <c r="BU111" s="1044"/>
      <c r="BV111" s="766" t="s">
        <v>34</v>
      </c>
      <c r="BW111" s="737">
        <f t="shared" si="751"/>
        <v>1</v>
      </c>
      <c r="BX111" s="737">
        <f t="shared" si="751"/>
        <v>12626</v>
      </c>
      <c r="BY111" s="738">
        <f t="shared" si="752"/>
        <v>13132</v>
      </c>
      <c r="BZ111" s="817">
        <f t="shared" si="753"/>
        <v>13132</v>
      </c>
      <c r="CA111" s="740">
        <f t="shared" si="754"/>
        <v>10</v>
      </c>
      <c r="CB111" s="741">
        <f t="shared" si="755"/>
        <v>1313.2</v>
      </c>
      <c r="CC111" s="742">
        <f t="shared" si="756"/>
        <v>0</v>
      </c>
      <c r="CD111" s="741">
        <f t="shared" si="755"/>
        <v>0</v>
      </c>
      <c r="CE111" s="742">
        <f t="shared" si="757"/>
        <v>0</v>
      </c>
      <c r="CF111" s="741">
        <f t="shared" si="758"/>
        <v>0</v>
      </c>
      <c r="CG111" s="742">
        <f t="shared" si="759"/>
        <v>0</v>
      </c>
      <c r="CH111" s="741">
        <f t="shared" si="760"/>
        <v>0</v>
      </c>
      <c r="CI111" s="742">
        <f t="shared" si="761"/>
        <v>0</v>
      </c>
      <c r="CJ111" s="741">
        <f t="shared" si="762"/>
        <v>0</v>
      </c>
      <c r="CK111" s="742">
        <f t="shared" si="763"/>
        <v>0</v>
      </c>
      <c r="CL111" s="741">
        <f t="shared" si="764"/>
        <v>0</v>
      </c>
      <c r="CM111" s="742">
        <f t="shared" si="765"/>
        <v>20</v>
      </c>
      <c r="CN111" s="741">
        <f t="shared" si="766"/>
        <v>2626.4</v>
      </c>
      <c r="CO111" s="742">
        <f t="shared" si="767"/>
        <v>5</v>
      </c>
      <c r="CP111" s="741">
        <f t="shared" si="768"/>
        <v>656.6</v>
      </c>
      <c r="CQ111" s="742">
        <f t="shared" si="769"/>
        <v>0</v>
      </c>
      <c r="CR111" s="741">
        <f t="shared" si="770"/>
        <v>0</v>
      </c>
      <c r="CS111" s="742">
        <f t="shared" si="771"/>
        <v>0</v>
      </c>
      <c r="CT111" s="741">
        <f t="shared" si="772"/>
        <v>0</v>
      </c>
      <c r="CU111" s="743">
        <f t="shared" si="773"/>
        <v>0</v>
      </c>
      <c r="CV111" s="744">
        <f t="shared" si="774"/>
        <v>17728.2</v>
      </c>
      <c r="CW111" s="745">
        <v>12</v>
      </c>
      <c r="CX111" s="746">
        <f t="shared" si="775"/>
        <v>212738.4</v>
      </c>
      <c r="CY111" s="747"/>
      <c r="CZ111" s="741"/>
      <c r="DA111" s="746">
        <f t="shared" si="776"/>
        <v>212738.4</v>
      </c>
      <c r="DB111" s="746">
        <f t="shared" si="777"/>
        <v>64247</v>
      </c>
      <c r="DC111" s="746">
        <f t="shared" si="778"/>
        <v>276985.40000000002</v>
      </c>
      <c r="DD111" s="750"/>
      <c r="DE111" s="1044"/>
      <c r="DF111" s="766" t="s">
        <v>34</v>
      </c>
      <c r="DG111" s="737">
        <f t="shared" si="779"/>
        <v>0</v>
      </c>
      <c r="DH111" s="737">
        <f t="shared" si="779"/>
        <v>12626</v>
      </c>
      <c r="DI111" s="738">
        <f t="shared" si="780"/>
        <v>13132</v>
      </c>
      <c r="DJ111" s="817">
        <f t="shared" si="781"/>
        <v>0</v>
      </c>
      <c r="DK111" s="740">
        <f t="shared" si="782"/>
        <v>0</v>
      </c>
      <c r="DL111" s="741">
        <f t="shared" si="783"/>
        <v>0</v>
      </c>
      <c r="DM111" s="742">
        <f t="shared" si="784"/>
        <v>0</v>
      </c>
      <c r="DN111" s="741">
        <f t="shared" si="783"/>
        <v>0</v>
      </c>
      <c r="DO111" s="742">
        <f t="shared" si="785"/>
        <v>0</v>
      </c>
      <c r="DP111" s="741">
        <f t="shared" si="786"/>
        <v>0</v>
      </c>
      <c r="DQ111" s="742">
        <f t="shared" si="787"/>
        <v>0</v>
      </c>
      <c r="DR111" s="741">
        <f t="shared" si="788"/>
        <v>0</v>
      </c>
      <c r="DS111" s="742">
        <f t="shared" si="789"/>
        <v>0</v>
      </c>
      <c r="DT111" s="741">
        <f t="shared" si="790"/>
        <v>0</v>
      </c>
      <c r="DU111" s="742">
        <f t="shared" si="791"/>
        <v>0</v>
      </c>
      <c r="DV111" s="741">
        <f t="shared" si="792"/>
        <v>0</v>
      </c>
      <c r="DW111" s="742">
        <f t="shared" si="793"/>
        <v>0</v>
      </c>
      <c r="DX111" s="741">
        <f t="shared" si="794"/>
        <v>0</v>
      </c>
      <c r="DY111" s="742">
        <f t="shared" si="795"/>
        <v>0</v>
      </c>
      <c r="DZ111" s="741">
        <f t="shared" si="796"/>
        <v>0</v>
      </c>
      <c r="EA111" s="742">
        <f t="shared" si="797"/>
        <v>0</v>
      </c>
      <c r="EB111" s="741">
        <f t="shared" si="798"/>
        <v>0</v>
      </c>
      <c r="EC111" s="742">
        <f t="shared" si="799"/>
        <v>0</v>
      </c>
      <c r="ED111" s="741">
        <f t="shared" si="800"/>
        <v>0</v>
      </c>
      <c r="EE111" s="743">
        <f t="shared" si="801"/>
        <v>0</v>
      </c>
      <c r="EF111" s="744">
        <f t="shared" si="802"/>
        <v>0</v>
      </c>
      <c r="EG111" s="745">
        <v>12</v>
      </c>
      <c r="EH111" s="746">
        <f t="shared" si="803"/>
        <v>0</v>
      </c>
      <c r="EI111" s="747"/>
      <c r="EJ111" s="741"/>
      <c r="EK111" s="746">
        <f t="shared" si="804"/>
        <v>0</v>
      </c>
      <c r="EL111" s="746">
        <f t="shared" si="805"/>
        <v>0</v>
      </c>
      <c r="EM111" s="746">
        <f t="shared" si="806"/>
        <v>0</v>
      </c>
      <c r="EO111" s="1044"/>
      <c r="EP111" s="766" t="s">
        <v>34</v>
      </c>
      <c r="EQ111" s="737">
        <f t="shared" si="807"/>
        <v>0</v>
      </c>
      <c r="ER111" s="737">
        <f t="shared" si="807"/>
        <v>12626</v>
      </c>
      <c r="ES111" s="738">
        <f t="shared" si="808"/>
        <v>13132</v>
      </c>
      <c r="ET111" s="817">
        <f t="shared" si="809"/>
        <v>0</v>
      </c>
      <c r="EU111" s="740">
        <f t="shared" si="810"/>
        <v>0</v>
      </c>
      <c r="EV111" s="741">
        <f t="shared" si="811"/>
        <v>0</v>
      </c>
      <c r="EW111" s="742">
        <f t="shared" si="812"/>
        <v>0</v>
      </c>
      <c r="EX111" s="741">
        <f t="shared" si="811"/>
        <v>0</v>
      </c>
      <c r="EY111" s="742">
        <f t="shared" si="813"/>
        <v>0</v>
      </c>
      <c r="EZ111" s="741">
        <f t="shared" si="814"/>
        <v>0</v>
      </c>
      <c r="FA111" s="742">
        <f t="shared" si="815"/>
        <v>0</v>
      </c>
      <c r="FB111" s="741">
        <f t="shared" si="816"/>
        <v>0</v>
      </c>
      <c r="FC111" s="742">
        <f t="shared" si="817"/>
        <v>0</v>
      </c>
      <c r="FD111" s="741">
        <f t="shared" si="818"/>
        <v>0</v>
      </c>
      <c r="FE111" s="742">
        <f t="shared" si="819"/>
        <v>0</v>
      </c>
      <c r="FF111" s="741">
        <f t="shared" si="820"/>
        <v>0</v>
      </c>
      <c r="FG111" s="742">
        <f t="shared" si="821"/>
        <v>0</v>
      </c>
      <c r="FH111" s="741">
        <f t="shared" si="822"/>
        <v>0</v>
      </c>
      <c r="FI111" s="742">
        <f t="shared" si="823"/>
        <v>0</v>
      </c>
      <c r="FJ111" s="741">
        <f t="shared" si="824"/>
        <v>0</v>
      </c>
      <c r="FK111" s="742">
        <f t="shared" si="825"/>
        <v>0</v>
      </c>
      <c r="FL111" s="741">
        <f t="shared" si="826"/>
        <v>0</v>
      </c>
      <c r="FM111" s="742">
        <f t="shared" si="827"/>
        <v>0</v>
      </c>
      <c r="FN111" s="741">
        <f t="shared" si="828"/>
        <v>0</v>
      </c>
      <c r="FO111" s="743">
        <f t="shared" ref="FO111:FO115" si="855">IF(((SUM(ET111:FN111))&gt;(15279*EQ111)),0,((15279*EQ111)-(SUM(ET111:FN111))))</f>
        <v>0</v>
      </c>
      <c r="FP111" s="744">
        <f t="shared" si="830"/>
        <v>0</v>
      </c>
      <c r="FQ111" s="745">
        <v>12</v>
      </c>
      <c r="FR111" s="746">
        <f t="shared" si="831"/>
        <v>0</v>
      </c>
      <c r="FS111" s="747"/>
      <c r="FT111" s="741"/>
      <c r="FU111" s="746">
        <f t="shared" si="832"/>
        <v>0</v>
      </c>
      <c r="FV111" s="746">
        <f t="shared" si="833"/>
        <v>0</v>
      </c>
      <c r="FW111" s="746">
        <f t="shared" si="834"/>
        <v>0</v>
      </c>
      <c r="FY111" s="1044"/>
      <c r="FZ111" s="766" t="s">
        <v>34</v>
      </c>
      <c r="GA111" s="737">
        <f t="shared" si="835"/>
        <v>3</v>
      </c>
      <c r="GB111" s="737">
        <f t="shared" si="835"/>
        <v>12626</v>
      </c>
      <c r="GC111" s="738">
        <f t="shared" si="836"/>
        <v>13132</v>
      </c>
      <c r="GD111" s="743">
        <f t="shared" si="837"/>
        <v>39396</v>
      </c>
      <c r="GE111" s="743"/>
      <c r="GF111" s="737">
        <f t="shared" si="838"/>
        <v>5909.4</v>
      </c>
      <c r="GG111" s="743"/>
      <c r="GH111" s="737">
        <f t="shared" si="839"/>
        <v>0</v>
      </c>
      <c r="GI111" s="743"/>
      <c r="GJ111" s="737">
        <f t="shared" si="840"/>
        <v>0</v>
      </c>
      <c r="GK111" s="743"/>
      <c r="GL111" s="737">
        <f t="shared" si="841"/>
        <v>0</v>
      </c>
      <c r="GM111" s="743"/>
      <c r="GN111" s="737">
        <f t="shared" si="842"/>
        <v>0</v>
      </c>
      <c r="GO111" s="743"/>
      <c r="GP111" s="737">
        <f t="shared" si="843"/>
        <v>0</v>
      </c>
      <c r="GQ111" s="743"/>
      <c r="GR111" s="737">
        <f t="shared" si="844"/>
        <v>7879.2</v>
      </c>
      <c r="GS111" s="743"/>
      <c r="GT111" s="737">
        <f t="shared" si="845"/>
        <v>656.6</v>
      </c>
      <c r="GU111" s="743"/>
      <c r="GV111" s="737">
        <f t="shared" si="846"/>
        <v>0</v>
      </c>
      <c r="GW111" s="743"/>
      <c r="GX111" s="737">
        <f t="shared" si="847"/>
        <v>0</v>
      </c>
      <c r="GY111" s="743">
        <f t="shared" si="847"/>
        <v>0</v>
      </c>
      <c r="GZ111" s="744">
        <f t="shared" si="848"/>
        <v>53841.2</v>
      </c>
      <c r="HA111" s="745">
        <v>12</v>
      </c>
      <c r="HB111" s="746">
        <f t="shared" si="849"/>
        <v>646094.4</v>
      </c>
      <c r="HC111" s="737">
        <f t="shared" si="850"/>
        <v>0</v>
      </c>
      <c r="HD111" s="737">
        <f t="shared" si="850"/>
        <v>0</v>
      </c>
      <c r="HE111" s="746">
        <f t="shared" si="851"/>
        <v>646094.4</v>
      </c>
      <c r="HF111" s="746">
        <f t="shared" si="852"/>
        <v>195120.51</v>
      </c>
      <c r="HG111" s="746">
        <f t="shared" si="853"/>
        <v>841214.91</v>
      </c>
    </row>
    <row r="112" spans="1:215" hidden="1" x14ac:dyDescent="0.25">
      <c r="A112" s="1044"/>
      <c r="B112" s="764" t="s">
        <v>36</v>
      </c>
      <c r="C112" s="737">
        <f t="shared" si="695"/>
        <v>4</v>
      </c>
      <c r="D112" s="737">
        <f t="shared" si="695"/>
        <v>13242</v>
      </c>
      <c r="E112" s="738">
        <f t="shared" si="696"/>
        <v>13772</v>
      </c>
      <c r="F112" s="817">
        <f t="shared" si="697"/>
        <v>55088</v>
      </c>
      <c r="G112" s="740">
        <f t="shared" si="698"/>
        <v>12.5</v>
      </c>
      <c r="H112" s="741">
        <f t="shared" si="699"/>
        <v>6886</v>
      </c>
      <c r="I112" s="742">
        <f t="shared" si="698"/>
        <v>0</v>
      </c>
      <c r="J112" s="741">
        <f t="shared" si="699"/>
        <v>0</v>
      </c>
      <c r="K112" s="742">
        <f t="shared" si="700"/>
        <v>1.8</v>
      </c>
      <c r="L112" s="741">
        <f t="shared" si="701"/>
        <v>991.58</v>
      </c>
      <c r="M112" s="742">
        <f t="shared" si="702"/>
        <v>0</v>
      </c>
      <c r="N112" s="741">
        <f t="shared" si="703"/>
        <v>0</v>
      </c>
      <c r="O112" s="742">
        <f t="shared" si="704"/>
        <v>0</v>
      </c>
      <c r="P112" s="741">
        <f t="shared" si="705"/>
        <v>0</v>
      </c>
      <c r="Q112" s="742">
        <f t="shared" si="706"/>
        <v>0</v>
      </c>
      <c r="R112" s="741">
        <f t="shared" si="707"/>
        <v>0</v>
      </c>
      <c r="S112" s="742">
        <f t="shared" si="708"/>
        <v>20</v>
      </c>
      <c r="T112" s="741">
        <f t="shared" si="709"/>
        <v>11017.6</v>
      </c>
      <c r="U112" s="742">
        <f t="shared" si="710"/>
        <v>0</v>
      </c>
      <c r="V112" s="741">
        <f t="shared" si="711"/>
        <v>0</v>
      </c>
      <c r="W112" s="742">
        <f t="shared" si="712"/>
        <v>0</v>
      </c>
      <c r="X112" s="741">
        <f t="shared" si="713"/>
        <v>0</v>
      </c>
      <c r="Y112" s="742">
        <f t="shared" si="714"/>
        <v>0</v>
      </c>
      <c r="Z112" s="741">
        <f t="shared" si="715"/>
        <v>0</v>
      </c>
      <c r="AA112" s="743">
        <f t="shared" si="716"/>
        <v>0</v>
      </c>
      <c r="AB112" s="744">
        <f t="shared" si="717"/>
        <v>73983.179999999993</v>
      </c>
      <c r="AC112" s="745">
        <v>12</v>
      </c>
      <c r="AD112" s="746">
        <f t="shared" si="718"/>
        <v>887798.16</v>
      </c>
      <c r="AE112" s="747"/>
      <c r="AF112" s="741"/>
      <c r="AG112" s="746">
        <f t="shared" si="719"/>
        <v>887798.16</v>
      </c>
      <c r="AH112" s="746">
        <f t="shared" si="720"/>
        <v>268115.03999999998</v>
      </c>
      <c r="AI112" s="746">
        <f t="shared" si="721"/>
        <v>1155913.2</v>
      </c>
      <c r="AK112" s="1044"/>
      <c r="AL112" s="765" t="s">
        <v>36</v>
      </c>
      <c r="AM112" s="737">
        <f t="shared" si="722"/>
        <v>4</v>
      </c>
      <c r="AN112" s="737">
        <f t="shared" si="722"/>
        <v>13242</v>
      </c>
      <c r="AO112" s="738">
        <f t="shared" si="723"/>
        <v>13772</v>
      </c>
      <c r="AP112" s="817">
        <f t="shared" si="724"/>
        <v>55088</v>
      </c>
      <c r="AQ112" s="740">
        <f t="shared" si="725"/>
        <v>21.3</v>
      </c>
      <c r="AR112" s="741">
        <f t="shared" si="726"/>
        <v>11733.74</v>
      </c>
      <c r="AS112" s="742">
        <f t="shared" si="727"/>
        <v>0</v>
      </c>
      <c r="AT112" s="741">
        <f t="shared" si="728"/>
        <v>0</v>
      </c>
      <c r="AU112" s="742">
        <f t="shared" si="729"/>
        <v>0</v>
      </c>
      <c r="AV112" s="741">
        <f t="shared" si="730"/>
        <v>0</v>
      </c>
      <c r="AW112" s="742">
        <f t="shared" si="731"/>
        <v>0</v>
      </c>
      <c r="AX112" s="741">
        <f t="shared" si="732"/>
        <v>0</v>
      </c>
      <c r="AY112" s="742">
        <f t="shared" si="733"/>
        <v>0</v>
      </c>
      <c r="AZ112" s="741">
        <f t="shared" si="734"/>
        <v>0</v>
      </c>
      <c r="BA112" s="742">
        <f t="shared" si="735"/>
        <v>0</v>
      </c>
      <c r="BB112" s="741">
        <f t="shared" si="736"/>
        <v>0</v>
      </c>
      <c r="BC112" s="742">
        <f t="shared" si="737"/>
        <v>12.5</v>
      </c>
      <c r="BD112" s="741">
        <f t="shared" si="738"/>
        <v>6886</v>
      </c>
      <c r="BE112" s="742">
        <f t="shared" si="739"/>
        <v>0</v>
      </c>
      <c r="BF112" s="741">
        <f t="shared" si="740"/>
        <v>0</v>
      </c>
      <c r="BG112" s="742">
        <f t="shared" si="741"/>
        <v>0</v>
      </c>
      <c r="BH112" s="741">
        <f t="shared" si="742"/>
        <v>0</v>
      </c>
      <c r="BI112" s="742">
        <f t="shared" si="743"/>
        <v>0</v>
      </c>
      <c r="BJ112" s="741">
        <f t="shared" si="744"/>
        <v>0</v>
      </c>
      <c r="BK112" s="743">
        <f t="shared" si="854"/>
        <v>0</v>
      </c>
      <c r="BL112" s="744">
        <f t="shared" si="746"/>
        <v>73707.740000000005</v>
      </c>
      <c r="BM112" s="745">
        <v>12</v>
      </c>
      <c r="BN112" s="746">
        <f t="shared" si="747"/>
        <v>884492.88</v>
      </c>
      <c r="BO112" s="747"/>
      <c r="BP112" s="741"/>
      <c r="BQ112" s="746">
        <f t="shared" si="748"/>
        <v>884492.88</v>
      </c>
      <c r="BR112" s="746">
        <f t="shared" si="749"/>
        <v>267116.84999999998</v>
      </c>
      <c r="BS112" s="746">
        <f t="shared" si="750"/>
        <v>1151609.73</v>
      </c>
      <c r="BU112" s="1044"/>
      <c r="BV112" s="766" t="s">
        <v>36</v>
      </c>
      <c r="BW112" s="737">
        <f t="shared" si="751"/>
        <v>3.5</v>
      </c>
      <c r="BX112" s="737">
        <f t="shared" si="751"/>
        <v>13242</v>
      </c>
      <c r="BY112" s="738">
        <f t="shared" si="752"/>
        <v>13772</v>
      </c>
      <c r="BZ112" s="817">
        <f t="shared" si="753"/>
        <v>48202</v>
      </c>
      <c r="CA112" s="740">
        <f t="shared" si="754"/>
        <v>7.1</v>
      </c>
      <c r="CB112" s="741">
        <f t="shared" si="755"/>
        <v>3422.34</v>
      </c>
      <c r="CC112" s="742">
        <f t="shared" si="756"/>
        <v>0</v>
      </c>
      <c r="CD112" s="741">
        <f t="shared" si="755"/>
        <v>0</v>
      </c>
      <c r="CE112" s="742">
        <f t="shared" si="757"/>
        <v>0</v>
      </c>
      <c r="CF112" s="741">
        <f t="shared" si="758"/>
        <v>0</v>
      </c>
      <c r="CG112" s="742">
        <f t="shared" si="759"/>
        <v>14.3</v>
      </c>
      <c r="CH112" s="741">
        <f t="shared" si="760"/>
        <v>6892.89</v>
      </c>
      <c r="CI112" s="742">
        <f t="shared" si="761"/>
        <v>0</v>
      </c>
      <c r="CJ112" s="741">
        <f t="shared" si="762"/>
        <v>0</v>
      </c>
      <c r="CK112" s="742">
        <f t="shared" si="763"/>
        <v>0</v>
      </c>
      <c r="CL112" s="741">
        <f t="shared" si="764"/>
        <v>0</v>
      </c>
      <c r="CM112" s="742">
        <f t="shared" si="765"/>
        <v>10</v>
      </c>
      <c r="CN112" s="741">
        <f t="shared" si="766"/>
        <v>4820.2</v>
      </c>
      <c r="CO112" s="742">
        <f t="shared" si="767"/>
        <v>0</v>
      </c>
      <c r="CP112" s="741">
        <f t="shared" si="768"/>
        <v>0</v>
      </c>
      <c r="CQ112" s="742">
        <f t="shared" si="769"/>
        <v>0</v>
      </c>
      <c r="CR112" s="741">
        <f t="shared" si="770"/>
        <v>0</v>
      </c>
      <c r="CS112" s="742">
        <f t="shared" si="771"/>
        <v>0</v>
      </c>
      <c r="CT112" s="741">
        <f t="shared" si="772"/>
        <v>0</v>
      </c>
      <c r="CU112" s="743">
        <f t="shared" si="773"/>
        <v>0</v>
      </c>
      <c r="CV112" s="744">
        <f t="shared" si="774"/>
        <v>63337.43</v>
      </c>
      <c r="CW112" s="745">
        <v>12</v>
      </c>
      <c r="CX112" s="746">
        <f t="shared" si="775"/>
        <v>760049.16</v>
      </c>
      <c r="CY112" s="747"/>
      <c r="CZ112" s="741"/>
      <c r="DA112" s="746">
        <f t="shared" si="776"/>
        <v>760049.16</v>
      </c>
      <c r="DB112" s="746">
        <f t="shared" si="777"/>
        <v>229534.85</v>
      </c>
      <c r="DC112" s="746">
        <f t="shared" si="778"/>
        <v>989584.01</v>
      </c>
      <c r="DD112" s="750"/>
      <c r="DE112" s="1044"/>
      <c r="DF112" s="768" t="s">
        <v>36</v>
      </c>
      <c r="DG112" s="737">
        <f t="shared" si="779"/>
        <v>1</v>
      </c>
      <c r="DH112" s="737">
        <f t="shared" si="779"/>
        <v>13242</v>
      </c>
      <c r="DI112" s="738">
        <f t="shared" si="780"/>
        <v>13772</v>
      </c>
      <c r="DJ112" s="817">
        <f t="shared" si="781"/>
        <v>13772</v>
      </c>
      <c r="DK112" s="740">
        <f t="shared" si="782"/>
        <v>12.5</v>
      </c>
      <c r="DL112" s="741">
        <f t="shared" si="783"/>
        <v>1721.5</v>
      </c>
      <c r="DM112" s="742">
        <f t="shared" si="784"/>
        <v>0</v>
      </c>
      <c r="DN112" s="741">
        <f t="shared" si="783"/>
        <v>0</v>
      </c>
      <c r="DO112" s="742">
        <f t="shared" si="785"/>
        <v>0</v>
      </c>
      <c r="DP112" s="741">
        <f t="shared" si="786"/>
        <v>0</v>
      </c>
      <c r="DQ112" s="742">
        <f t="shared" si="787"/>
        <v>0</v>
      </c>
      <c r="DR112" s="741">
        <f t="shared" si="788"/>
        <v>0</v>
      </c>
      <c r="DS112" s="742">
        <f t="shared" si="789"/>
        <v>0</v>
      </c>
      <c r="DT112" s="741">
        <f t="shared" si="790"/>
        <v>0</v>
      </c>
      <c r="DU112" s="742">
        <f t="shared" si="791"/>
        <v>0</v>
      </c>
      <c r="DV112" s="741">
        <f t="shared" si="792"/>
        <v>0</v>
      </c>
      <c r="DW112" s="742">
        <f t="shared" si="793"/>
        <v>22.5</v>
      </c>
      <c r="DX112" s="741">
        <f t="shared" si="794"/>
        <v>3098.7</v>
      </c>
      <c r="DY112" s="742">
        <f t="shared" si="795"/>
        <v>0</v>
      </c>
      <c r="DZ112" s="741">
        <f t="shared" si="796"/>
        <v>0</v>
      </c>
      <c r="EA112" s="742">
        <f t="shared" si="797"/>
        <v>0</v>
      </c>
      <c r="EB112" s="741">
        <f t="shared" si="798"/>
        <v>0</v>
      </c>
      <c r="EC112" s="742">
        <f t="shared" si="799"/>
        <v>0</v>
      </c>
      <c r="ED112" s="741">
        <f t="shared" si="800"/>
        <v>0</v>
      </c>
      <c r="EE112" s="743">
        <f t="shared" si="801"/>
        <v>0</v>
      </c>
      <c r="EF112" s="744">
        <f t="shared" si="802"/>
        <v>18592.2</v>
      </c>
      <c r="EG112" s="745">
        <v>12</v>
      </c>
      <c r="EH112" s="746">
        <f t="shared" si="803"/>
        <v>223106.4</v>
      </c>
      <c r="EI112" s="747"/>
      <c r="EJ112" s="741"/>
      <c r="EK112" s="746">
        <f t="shared" si="804"/>
        <v>223106.4</v>
      </c>
      <c r="EL112" s="746">
        <f t="shared" si="805"/>
        <v>67378.13</v>
      </c>
      <c r="EM112" s="746">
        <f t="shared" si="806"/>
        <v>290484.53000000003</v>
      </c>
      <c r="EO112" s="1044"/>
      <c r="EP112" s="770" t="s">
        <v>36</v>
      </c>
      <c r="EQ112" s="737">
        <f t="shared" si="807"/>
        <v>1</v>
      </c>
      <c r="ER112" s="737">
        <f t="shared" si="807"/>
        <v>13242</v>
      </c>
      <c r="ES112" s="738">
        <f t="shared" si="808"/>
        <v>13772</v>
      </c>
      <c r="ET112" s="817">
        <f t="shared" si="809"/>
        <v>13772</v>
      </c>
      <c r="EU112" s="740">
        <f t="shared" si="810"/>
        <v>25</v>
      </c>
      <c r="EV112" s="741">
        <f t="shared" si="811"/>
        <v>3443</v>
      </c>
      <c r="EW112" s="742">
        <f t="shared" si="812"/>
        <v>0</v>
      </c>
      <c r="EX112" s="741">
        <f t="shared" si="811"/>
        <v>0</v>
      </c>
      <c r="EY112" s="742">
        <f t="shared" si="813"/>
        <v>0</v>
      </c>
      <c r="EZ112" s="741">
        <f t="shared" si="814"/>
        <v>0</v>
      </c>
      <c r="FA112" s="742">
        <f t="shared" si="815"/>
        <v>0</v>
      </c>
      <c r="FB112" s="741">
        <f t="shared" si="816"/>
        <v>0</v>
      </c>
      <c r="FC112" s="742">
        <f t="shared" si="817"/>
        <v>0</v>
      </c>
      <c r="FD112" s="741">
        <f t="shared" si="818"/>
        <v>0</v>
      </c>
      <c r="FE112" s="742">
        <f t="shared" si="819"/>
        <v>0</v>
      </c>
      <c r="FF112" s="741">
        <f t="shared" si="820"/>
        <v>0</v>
      </c>
      <c r="FG112" s="742">
        <f t="shared" si="821"/>
        <v>20</v>
      </c>
      <c r="FH112" s="741">
        <f t="shared" si="822"/>
        <v>2754.4</v>
      </c>
      <c r="FI112" s="742">
        <f t="shared" si="823"/>
        <v>0</v>
      </c>
      <c r="FJ112" s="741">
        <f t="shared" si="824"/>
        <v>0</v>
      </c>
      <c r="FK112" s="742">
        <f t="shared" si="825"/>
        <v>0</v>
      </c>
      <c r="FL112" s="741">
        <f t="shared" si="826"/>
        <v>0</v>
      </c>
      <c r="FM112" s="742">
        <f t="shared" si="827"/>
        <v>0</v>
      </c>
      <c r="FN112" s="741">
        <f t="shared" si="828"/>
        <v>0</v>
      </c>
      <c r="FO112" s="743">
        <f t="shared" si="855"/>
        <v>0</v>
      </c>
      <c r="FP112" s="744">
        <f t="shared" si="830"/>
        <v>19969.400000000001</v>
      </c>
      <c r="FQ112" s="745">
        <v>12</v>
      </c>
      <c r="FR112" s="746">
        <f t="shared" si="831"/>
        <v>239632.8</v>
      </c>
      <c r="FS112" s="747"/>
      <c r="FT112" s="741"/>
      <c r="FU112" s="746">
        <f t="shared" si="832"/>
        <v>239632.8</v>
      </c>
      <c r="FV112" s="746">
        <f t="shared" si="833"/>
        <v>72369.11</v>
      </c>
      <c r="FW112" s="746">
        <f t="shared" si="834"/>
        <v>312001.90999999997</v>
      </c>
      <c r="FY112" s="1044"/>
      <c r="FZ112" s="770" t="s">
        <v>36</v>
      </c>
      <c r="GA112" s="737">
        <f t="shared" si="835"/>
        <v>13.5</v>
      </c>
      <c r="GB112" s="737">
        <f t="shared" si="835"/>
        <v>13242</v>
      </c>
      <c r="GC112" s="738">
        <f t="shared" si="836"/>
        <v>13772</v>
      </c>
      <c r="GD112" s="743">
        <f t="shared" si="837"/>
        <v>185922</v>
      </c>
      <c r="GE112" s="743"/>
      <c r="GF112" s="737">
        <f t="shared" si="838"/>
        <v>27206.58</v>
      </c>
      <c r="GG112" s="743"/>
      <c r="GH112" s="737">
        <f t="shared" si="839"/>
        <v>0</v>
      </c>
      <c r="GI112" s="743"/>
      <c r="GJ112" s="737">
        <f t="shared" si="840"/>
        <v>991.58</v>
      </c>
      <c r="GK112" s="743"/>
      <c r="GL112" s="737">
        <f t="shared" si="841"/>
        <v>6892.89</v>
      </c>
      <c r="GM112" s="743"/>
      <c r="GN112" s="737">
        <f t="shared" si="842"/>
        <v>0</v>
      </c>
      <c r="GO112" s="743"/>
      <c r="GP112" s="737">
        <f t="shared" si="843"/>
        <v>0</v>
      </c>
      <c r="GQ112" s="743"/>
      <c r="GR112" s="737">
        <f t="shared" si="844"/>
        <v>28576.9</v>
      </c>
      <c r="GS112" s="743"/>
      <c r="GT112" s="737">
        <f t="shared" si="845"/>
        <v>0</v>
      </c>
      <c r="GU112" s="743"/>
      <c r="GV112" s="737">
        <f t="shared" si="846"/>
        <v>0</v>
      </c>
      <c r="GW112" s="743"/>
      <c r="GX112" s="737">
        <f t="shared" si="847"/>
        <v>0</v>
      </c>
      <c r="GY112" s="743">
        <f t="shared" si="847"/>
        <v>0</v>
      </c>
      <c r="GZ112" s="744">
        <f t="shared" si="848"/>
        <v>249589.95</v>
      </c>
      <c r="HA112" s="745">
        <v>12</v>
      </c>
      <c r="HB112" s="746">
        <f t="shared" si="849"/>
        <v>2995079.4</v>
      </c>
      <c r="HC112" s="737">
        <f t="shared" si="850"/>
        <v>0</v>
      </c>
      <c r="HD112" s="737">
        <f t="shared" si="850"/>
        <v>0</v>
      </c>
      <c r="HE112" s="746">
        <f t="shared" si="851"/>
        <v>2995079.4</v>
      </c>
      <c r="HF112" s="746">
        <f t="shared" si="852"/>
        <v>904513.98</v>
      </c>
      <c r="HG112" s="746">
        <f t="shared" si="853"/>
        <v>3899593.38</v>
      </c>
    </row>
    <row r="113" spans="1:215" hidden="1" x14ac:dyDescent="0.25">
      <c r="A113" s="1044"/>
      <c r="B113" s="764" t="s">
        <v>684</v>
      </c>
      <c r="C113" s="737">
        <f t="shared" si="695"/>
        <v>1</v>
      </c>
      <c r="D113" s="737">
        <f t="shared" si="695"/>
        <v>12626</v>
      </c>
      <c r="E113" s="738">
        <f t="shared" si="696"/>
        <v>13132</v>
      </c>
      <c r="F113" s="817">
        <f t="shared" si="697"/>
        <v>13132</v>
      </c>
      <c r="G113" s="740">
        <f t="shared" si="698"/>
        <v>25</v>
      </c>
      <c r="H113" s="741">
        <f t="shared" si="699"/>
        <v>3283</v>
      </c>
      <c r="I113" s="742">
        <f t="shared" si="698"/>
        <v>0</v>
      </c>
      <c r="J113" s="741">
        <f t="shared" si="699"/>
        <v>0</v>
      </c>
      <c r="K113" s="742">
        <f t="shared" si="700"/>
        <v>0</v>
      </c>
      <c r="L113" s="741">
        <f t="shared" si="701"/>
        <v>0</v>
      </c>
      <c r="M113" s="742">
        <f t="shared" si="702"/>
        <v>0</v>
      </c>
      <c r="N113" s="741">
        <f t="shared" si="703"/>
        <v>0</v>
      </c>
      <c r="O113" s="742">
        <f t="shared" si="704"/>
        <v>0</v>
      </c>
      <c r="P113" s="741">
        <f t="shared" si="705"/>
        <v>0</v>
      </c>
      <c r="Q113" s="742">
        <f t="shared" si="706"/>
        <v>0</v>
      </c>
      <c r="R113" s="741">
        <f t="shared" si="707"/>
        <v>0</v>
      </c>
      <c r="S113" s="742">
        <f t="shared" si="708"/>
        <v>20</v>
      </c>
      <c r="T113" s="741">
        <f t="shared" si="709"/>
        <v>2626.4</v>
      </c>
      <c r="U113" s="742">
        <f t="shared" si="710"/>
        <v>10</v>
      </c>
      <c r="V113" s="741">
        <f t="shared" si="711"/>
        <v>1313.2</v>
      </c>
      <c r="W113" s="742">
        <f t="shared" si="712"/>
        <v>0</v>
      </c>
      <c r="X113" s="741">
        <f t="shared" si="713"/>
        <v>0</v>
      </c>
      <c r="Y113" s="742">
        <f t="shared" si="714"/>
        <v>0</v>
      </c>
      <c r="Z113" s="741">
        <f t="shared" si="715"/>
        <v>0</v>
      </c>
      <c r="AA113" s="743">
        <f t="shared" si="716"/>
        <v>0</v>
      </c>
      <c r="AB113" s="744">
        <f t="shared" si="717"/>
        <v>20354.599999999999</v>
      </c>
      <c r="AC113" s="745">
        <v>12</v>
      </c>
      <c r="AD113" s="746">
        <f t="shared" si="718"/>
        <v>244255.2</v>
      </c>
      <c r="AE113" s="747"/>
      <c r="AF113" s="741"/>
      <c r="AG113" s="746">
        <f t="shared" si="719"/>
        <v>244255.2</v>
      </c>
      <c r="AH113" s="746">
        <f t="shared" si="720"/>
        <v>73765.070000000007</v>
      </c>
      <c r="AI113" s="746">
        <f t="shared" si="721"/>
        <v>318020.27</v>
      </c>
      <c r="AK113" s="1044"/>
      <c r="AL113" s="764" t="s">
        <v>684</v>
      </c>
      <c r="AM113" s="737">
        <f t="shared" si="722"/>
        <v>0</v>
      </c>
      <c r="AN113" s="737">
        <f t="shared" si="722"/>
        <v>12626</v>
      </c>
      <c r="AO113" s="738">
        <f t="shared" si="723"/>
        <v>13132</v>
      </c>
      <c r="AP113" s="817">
        <f t="shared" si="724"/>
        <v>0</v>
      </c>
      <c r="AQ113" s="740">
        <f t="shared" si="725"/>
        <v>0</v>
      </c>
      <c r="AR113" s="741">
        <f t="shared" si="726"/>
        <v>0</v>
      </c>
      <c r="AS113" s="742">
        <f t="shared" si="727"/>
        <v>0</v>
      </c>
      <c r="AT113" s="741">
        <f t="shared" si="728"/>
        <v>0</v>
      </c>
      <c r="AU113" s="742">
        <f t="shared" si="729"/>
        <v>0</v>
      </c>
      <c r="AV113" s="741">
        <f t="shared" si="730"/>
        <v>0</v>
      </c>
      <c r="AW113" s="742">
        <f t="shared" si="731"/>
        <v>0</v>
      </c>
      <c r="AX113" s="741">
        <f t="shared" si="732"/>
        <v>0</v>
      </c>
      <c r="AY113" s="742">
        <f t="shared" si="733"/>
        <v>0</v>
      </c>
      <c r="AZ113" s="741">
        <f t="shared" si="734"/>
        <v>0</v>
      </c>
      <c r="BA113" s="742">
        <f t="shared" si="735"/>
        <v>0</v>
      </c>
      <c r="BB113" s="741">
        <f t="shared" si="736"/>
        <v>0</v>
      </c>
      <c r="BC113" s="742">
        <f t="shared" si="737"/>
        <v>0</v>
      </c>
      <c r="BD113" s="741">
        <f t="shared" si="738"/>
        <v>0</v>
      </c>
      <c r="BE113" s="742">
        <f t="shared" si="739"/>
        <v>0</v>
      </c>
      <c r="BF113" s="741">
        <f t="shared" si="740"/>
        <v>0</v>
      </c>
      <c r="BG113" s="742">
        <f t="shared" si="741"/>
        <v>0</v>
      </c>
      <c r="BH113" s="741">
        <f t="shared" si="742"/>
        <v>0</v>
      </c>
      <c r="BI113" s="742">
        <f t="shared" si="743"/>
        <v>0</v>
      </c>
      <c r="BJ113" s="741">
        <f t="shared" si="744"/>
        <v>0</v>
      </c>
      <c r="BK113" s="743">
        <f t="shared" ref="BK113:BK115" si="856">IF(((SUM(AP113:BJ113))&gt;(15279*AM113)),0,((15279*AM113)-(SUM(AP113:BJ113))))</f>
        <v>0</v>
      </c>
      <c r="BL113" s="744">
        <f t="shared" si="746"/>
        <v>0</v>
      </c>
      <c r="BM113" s="745">
        <v>12</v>
      </c>
      <c r="BN113" s="746">
        <f t="shared" si="747"/>
        <v>0</v>
      </c>
      <c r="BO113" s="747"/>
      <c r="BP113" s="741"/>
      <c r="BQ113" s="746">
        <f t="shared" si="748"/>
        <v>0</v>
      </c>
      <c r="BR113" s="746">
        <f t="shared" si="749"/>
        <v>0</v>
      </c>
      <c r="BS113" s="746">
        <f t="shared" si="750"/>
        <v>0</v>
      </c>
      <c r="BU113" s="1044"/>
      <c r="BV113" s="764" t="s">
        <v>684</v>
      </c>
      <c r="BW113" s="737">
        <f t="shared" si="751"/>
        <v>0</v>
      </c>
      <c r="BX113" s="737">
        <f t="shared" si="751"/>
        <v>12626</v>
      </c>
      <c r="BY113" s="738">
        <f t="shared" si="752"/>
        <v>13132</v>
      </c>
      <c r="BZ113" s="817">
        <f t="shared" si="753"/>
        <v>0</v>
      </c>
      <c r="CA113" s="740">
        <f t="shared" si="754"/>
        <v>0</v>
      </c>
      <c r="CB113" s="741">
        <f t="shared" si="755"/>
        <v>0</v>
      </c>
      <c r="CC113" s="742">
        <f t="shared" si="756"/>
        <v>0</v>
      </c>
      <c r="CD113" s="741">
        <f t="shared" si="755"/>
        <v>0</v>
      </c>
      <c r="CE113" s="742">
        <f t="shared" si="757"/>
        <v>0</v>
      </c>
      <c r="CF113" s="741">
        <f t="shared" si="758"/>
        <v>0</v>
      </c>
      <c r="CG113" s="742">
        <f t="shared" si="759"/>
        <v>0</v>
      </c>
      <c r="CH113" s="741">
        <f t="shared" si="760"/>
        <v>0</v>
      </c>
      <c r="CI113" s="742">
        <f t="shared" si="761"/>
        <v>0</v>
      </c>
      <c r="CJ113" s="741">
        <f t="shared" si="762"/>
        <v>0</v>
      </c>
      <c r="CK113" s="742">
        <f t="shared" si="763"/>
        <v>0</v>
      </c>
      <c r="CL113" s="741">
        <f t="shared" si="764"/>
        <v>0</v>
      </c>
      <c r="CM113" s="742">
        <f t="shared" si="765"/>
        <v>0</v>
      </c>
      <c r="CN113" s="741">
        <f t="shared" si="766"/>
        <v>0</v>
      </c>
      <c r="CO113" s="742">
        <f t="shared" si="767"/>
        <v>0</v>
      </c>
      <c r="CP113" s="741">
        <f t="shared" si="768"/>
        <v>0</v>
      </c>
      <c r="CQ113" s="742">
        <f t="shared" si="769"/>
        <v>0</v>
      </c>
      <c r="CR113" s="741">
        <f t="shared" si="770"/>
        <v>0</v>
      </c>
      <c r="CS113" s="742">
        <f t="shared" si="771"/>
        <v>0</v>
      </c>
      <c r="CT113" s="741">
        <f t="shared" si="772"/>
        <v>0</v>
      </c>
      <c r="CU113" s="743">
        <f t="shared" si="773"/>
        <v>0</v>
      </c>
      <c r="CV113" s="744">
        <f t="shared" si="774"/>
        <v>0</v>
      </c>
      <c r="CW113" s="745">
        <v>12</v>
      </c>
      <c r="CX113" s="746">
        <f t="shared" si="775"/>
        <v>0</v>
      </c>
      <c r="CY113" s="747"/>
      <c r="CZ113" s="741"/>
      <c r="DA113" s="746">
        <f t="shared" si="776"/>
        <v>0</v>
      </c>
      <c r="DB113" s="746">
        <f t="shared" si="777"/>
        <v>0</v>
      </c>
      <c r="DC113" s="746">
        <f t="shared" si="778"/>
        <v>0</v>
      </c>
      <c r="DD113" s="750"/>
      <c r="DE113" s="1044"/>
      <c r="DF113" s="764" t="s">
        <v>684</v>
      </c>
      <c r="DG113" s="737">
        <f t="shared" si="779"/>
        <v>0</v>
      </c>
      <c r="DH113" s="737">
        <f t="shared" si="779"/>
        <v>12626</v>
      </c>
      <c r="DI113" s="738">
        <f t="shared" si="780"/>
        <v>13132</v>
      </c>
      <c r="DJ113" s="817">
        <f t="shared" si="781"/>
        <v>0</v>
      </c>
      <c r="DK113" s="740">
        <f t="shared" si="782"/>
        <v>0</v>
      </c>
      <c r="DL113" s="741">
        <f t="shared" si="783"/>
        <v>0</v>
      </c>
      <c r="DM113" s="742">
        <f t="shared" si="784"/>
        <v>0</v>
      </c>
      <c r="DN113" s="741">
        <f t="shared" si="783"/>
        <v>0</v>
      </c>
      <c r="DO113" s="742">
        <f t="shared" si="785"/>
        <v>0</v>
      </c>
      <c r="DP113" s="741">
        <f t="shared" si="786"/>
        <v>0</v>
      </c>
      <c r="DQ113" s="742">
        <f t="shared" si="787"/>
        <v>0</v>
      </c>
      <c r="DR113" s="741">
        <f t="shared" si="788"/>
        <v>0</v>
      </c>
      <c r="DS113" s="742">
        <f t="shared" si="789"/>
        <v>0</v>
      </c>
      <c r="DT113" s="741">
        <f t="shared" si="790"/>
        <v>0</v>
      </c>
      <c r="DU113" s="742">
        <f t="shared" si="791"/>
        <v>0</v>
      </c>
      <c r="DV113" s="741">
        <f t="shared" si="792"/>
        <v>0</v>
      </c>
      <c r="DW113" s="742">
        <f t="shared" si="793"/>
        <v>0</v>
      </c>
      <c r="DX113" s="741">
        <f t="shared" si="794"/>
        <v>0</v>
      </c>
      <c r="DY113" s="742">
        <f t="shared" si="795"/>
        <v>0</v>
      </c>
      <c r="DZ113" s="741">
        <f t="shared" si="796"/>
        <v>0</v>
      </c>
      <c r="EA113" s="742">
        <f t="shared" si="797"/>
        <v>0</v>
      </c>
      <c r="EB113" s="741">
        <f t="shared" si="798"/>
        <v>0</v>
      </c>
      <c r="EC113" s="742">
        <f t="shared" si="799"/>
        <v>0</v>
      </c>
      <c r="ED113" s="741">
        <f t="shared" si="800"/>
        <v>0</v>
      </c>
      <c r="EE113" s="743">
        <f t="shared" si="801"/>
        <v>0</v>
      </c>
      <c r="EF113" s="744">
        <f t="shared" si="802"/>
        <v>0</v>
      </c>
      <c r="EG113" s="745">
        <v>12</v>
      </c>
      <c r="EH113" s="746">
        <f t="shared" si="803"/>
        <v>0</v>
      </c>
      <c r="EI113" s="747"/>
      <c r="EJ113" s="741"/>
      <c r="EK113" s="746">
        <f t="shared" si="804"/>
        <v>0</v>
      </c>
      <c r="EL113" s="746">
        <f t="shared" si="805"/>
        <v>0</v>
      </c>
      <c r="EM113" s="746">
        <f t="shared" si="806"/>
        <v>0</v>
      </c>
      <c r="EO113" s="1044"/>
      <c r="EP113" s="764" t="s">
        <v>684</v>
      </c>
      <c r="EQ113" s="737">
        <f t="shared" si="807"/>
        <v>0</v>
      </c>
      <c r="ER113" s="737">
        <f t="shared" si="807"/>
        <v>12626</v>
      </c>
      <c r="ES113" s="738">
        <f t="shared" si="808"/>
        <v>13132</v>
      </c>
      <c r="ET113" s="817">
        <f t="shared" si="809"/>
        <v>0</v>
      </c>
      <c r="EU113" s="740">
        <f t="shared" si="810"/>
        <v>0</v>
      </c>
      <c r="EV113" s="741">
        <f t="shared" si="811"/>
        <v>0</v>
      </c>
      <c r="EW113" s="742">
        <f t="shared" si="812"/>
        <v>0</v>
      </c>
      <c r="EX113" s="741">
        <f t="shared" si="811"/>
        <v>0</v>
      </c>
      <c r="EY113" s="742">
        <f t="shared" si="813"/>
        <v>0</v>
      </c>
      <c r="EZ113" s="741">
        <f t="shared" si="814"/>
        <v>0</v>
      </c>
      <c r="FA113" s="742">
        <f t="shared" si="815"/>
        <v>0</v>
      </c>
      <c r="FB113" s="741">
        <f t="shared" si="816"/>
        <v>0</v>
      </c>
      <c r="FC113" s="742">
        <f t="shared" si="817"/>
        <v>0</v>
      </c>
      <c r="FD113" s="741">
        <f t="shared" si="818"/>
        <v>0</v>
      </c>
      <c r="FE113" s="742">
        <f t="shared" si="819"/>
        <v>0</v>
      </c>
      <c r="FF113" s="741">
        <f t="shared" si="820"/>
        <v>0</v>
      </c>
      <c r="FG113" s="742">
        <f t="shared" si="821"/>
        <v>0</v>
      </c>
      <c r="FH113" s="741">
        <f t="shared" si="822"/>
        <v>0</v>
      </c>
      <c r="FI113" s="742">
        <f t="shared" si="823"/>
        <v>0</v>
      </c>
      <c r="FJ113" s="741">
        <f t="shared" si="824"/>
        <v>0</v>
      </c>
      <c r="FK113" s="742">
        <f t="shared" si="825"/>
        <v>0</v>
      </c>
      <c r="FL113" s="741">
        <f t="shared" si="826"/>
        <v>0</v>
      </c>
      <c r="FM113" s="742">
        <f t="shared" si="827"/>
        <v>0</v>
      </c>
      <c r="FN113" s="741">
        <f t="shared" si="828"/>
        <v>0</v>
      </c>
      <c r="FO113" s="743">
        <f t="shared" si="855"/>
        <v>0</v>
      </c>
      <c r="FP113" s="744">
        <f t="shared" si="830"/>
        <v>0</v>
      </c>
      <c r="FQ113" s="745">
        <v>12</v>
      </c>
      <c r="FR113" s="746">
        <f t="shared" si="831"/>
        <v>0</v>
      </c>
      <c r="FS113" s="747"/>
      <c r="FT113" s="741"/>
      <c r="FU113" s="746">
        <f t="shared" si="832"/>
        <v>0</v>
      </c>
      <c r="FV113" s="746">
        <f t="shared" si="833"/>
        <v>0</v>
      </c>
      <c r="FW113" s="746">
        <f t="shared" si="834"/>
        <v>0</v>
      </c>
      <c r="FY113" s="1044"/>
      <c r="FZ113" s="764" t="s">
        <v>684</v>
      </c>
      <c r="GA113" s="737">
        <f t="shared" si="835"/>
        <v>1</v>
      </c>
      <c r="GB113" s="737">
        <f t="shared" si="835"/>
        <v>12626</v>
      </c>
      <c r="GC113" s="738">
        <f t="shared" si="836"/>
        <v>13132</v>
      </c>
      <c r="GD113" s="743">
        <f t="shared" si="837"/>
        <v>13132</v>
      </c>
      <c r="GE113" s="743"/>
      <c r="GF113" s="737">
        <f t="shared" si="838"/>
        <v>3283</v>
      </c>
      <c r="GG113" s="743"/>
      <c r="GH113" s="737">
        <f t="shared" si="839"/>
        <v>0</v>
      </c>
      <c r="GI113" s="743"/>
      <c r="GJ113" s="737">
        <f t="shared" si="840"/>
        <v>0</v>
      </c>
      <c r="GK113" s="743"/>
      <c r="GL113" s="737">
        <f t="shared" si="841"/>
        <v>0</v>
      </c>
      <c r="GM113" s="743"/>
      <c r="GN113" s="737">
        <f t="shared" si="842"/>
        <v>0</v>
      </c>
      <c r="GO113" s="743"/>
      <c r="GP113" s="737">
        <f t="shared" si="843"/>
        <v>0</v>
      </c>
      <c r="GQ113" s="743"/>
      <c r="GR113" s="737">
        <f t="shared" si="844"/>
        <v>2626.4</v>
      </c>
      <c r="GS113" s="743"/>
      <c r="GT113" s="737">
        <f t="shared" si="845"/>
        <v>1313.2</v>
      </c>
      <c r="GU113" s="743"/>
      <c r="GV113" s="737">
        <f t="shared" si="846"/>
        <v>0</v>
      </c>
      <c r="GW113" s="743"/>
      <c r="GX113" s="737">
        <f t="shared" si="847"/>
        <v>0</v>
      </c>
      <c r="GY113" s="743">
        <f t="shared" si="847"/>
        <v>0</v>
      </c>
      <c r="GZ113" s="744">
        <f t="shared" si="848"/>
        <v>20354.599999999999</v>
      </c>
      <c r="HA113" s="745">
        <v>12</v>
      </c>
      <c r="HB113" s="746">
        <f t="shared" si="849"/>
        <v>244255.2</v>
      </c>
      <c r="HC113" s="737">
        <f t="shared" si="850"/>
        <v>0</v>
      </c>
      <c r="HD113" s="737">
        <f t="shared" si="850"/>
        <v>0</v>
      </c>
      <c r="HE113" s="746">
        <f t="shared" si="851"/>
        <v>244255.2</v>
      </c>
      <c r="HF113" s="746">
        <f t="shared" si="852"/>
        <v>73765.070000000007</v>
      </c>
      <c r="HG113" s="746">
        <f t="shared" si="853"/>
        <v>318020.27</v>
      </c>
    </row>
    <row r="114" spans="1:215" hidden="1" x14ac:dyDescent="0.25">
      <c r="A114" s="1044"/>
      <c r="B114" s="764" t="s">
        <v>37</v>
      </c>
      <c r="C114" s="737">
        <f t="shared" si="695"/>
        <v>5.5</v>
      </c>
      <c r="D114" s="737">
        <f t="shared" si="695"/>
        <v>12626</v>
      </c>
      <c r="E114" s="738">
        <f t="shared" si="696"/>
        <v>13132</v>
      </c>
      <c r="F114" s="817">
        <f t="shared" si="697"/>
        <v>72226</v>
      </c>
      <c r="G114" s="740">
        <f t="shared" si="698"/>
        <v>8.6</v>
      </c>
      <c r="H114" s="741">
        <f t="shared" si="699"/>
        <v>6211.44</v>
      </c>
      <c r="I114" s="742">
        <f t="shared" si="698"/>
        <v>0</v>
      </c>
      <c r="J114" s="741">
        <f t="shared" si="699"/>
        <v>0</v>
      </c>
      <c r="K114" s="742">
        <f t="shared" si="700"/>
        <v>0</v>
      </c>
      <c r="L114" s="741">
        <f t="shared" si="701"/>
        <v>0</v>
      </c>
      <c r="M114" s="742">
        <f t="shared" si="702"/>
        <v>0</v>
      </c>
      <c r="N114" s="741">
        <f t="shared" si="703"/>
        <v>0</v>
      </c>
      <c r="O114" s="742">
        <f t="shared" si="704"/>
        <v>0</v>
      </c>
      <c r="P114" s="741">
        <f t="shared" si="705"/>
        <v>0</v>
      </c>
      <c r="Q114" s="742">
        <f t="shared" si="706"/>
        <v>0</v>
      </c>
      <c r="R114" s="741">
        <f t="shared" si="707"/>
        <v>0</v>
      </c>
      <c r="S114" s="742">
        <f t="shared" si="708"/>
        <v>20</v>
      </c>
      <c r="T114" s="741">
        <f t="shared" si="709"/>
        <v>14445.2</v>
      </c>
      <c r="U114" s="742">
        <f t="shared" si="710"/>
        <v>0.8</v>
      </c>
      <c r="V114" s="741">
        <f t="shared" si="711"/>
        <v>577.80999999999995</v>
      </c>
      <c r="W114" s="742">
        <f t="shared" si="712"/>
        <v>0</v>
      </c>
      <c r="X114" s="741">
        <f t="shared" si="713"/>
        <v>0</v>
      </c>
      <c r="Y114" s="742">
        <f t="shared" si="714"/>
        <v>0</v>
      </c>
      <c r="Z114" s="741">
        <f t="shared" si="715"/>
        <v>0</v>
      </c>
      <c r="AA114" s="743">
        <f t="shared" si="716"/>
        <v>0</v>
      </c>
      <c r="AB114" s="744">
        <f t="shared" si="717"/>
        <v>93460.45</v>
      </c>
      <c r="AC114" s="745">
        <v>12</v>
      </c>
      <c r="AD114" s="746">
        <f t="shared" si="718"/>
        <v>1121525.3999999999</v>
      </c>
      <c r="AE114" s="747"/>
      <c r="AF114" s="741"/>
      <c r="AG114" s="746">
        <f t="shared" si="719"/>
        <v>1121525.3999999999</v>
      </c>
      <c r="AH114" s="746">
        <f t="shared" si="720"/>
        <v>338700.67</v>
      </c>
      <c r="AI114" s="746">
        <f t="shared" si="721"/>
        <v>1460226.07</v>
      </c>
      <c r="AK114" s="1044"/>
      <c r="AL114" s="765" t="s">
        <v>37</v>
      </c>
      <c r="AM114" s="737">
        <f t="shared" si="722"/>
        <v>9.5</v>
      </c>
      <c r="AN114" s="737">
        <f t="shared" si="722"/>
        <v>12626</v>
      </c>
      <c r="AO114" s="738">
        <f t="shared" si="723"/>
        <v>13132</v>
      </c>
      <c r="AP114" s="817">
        <f t="shared" si="724"/>
        <v>124754</v>
      </c>
      <c r="AQ114" s="740">
        <f t="shared" si="725"/>
        <v>13.6</v>
      </c>
      <c r="AR114" s="741">
        <f t="shared" si="726"/>
        <v>16966.54</v>
      </c>
      <c r="AS114" s="742">
        <f t="shared" si="727"/>
        <v>0</v>
      </c>
      <c r="AT114" s="741">
        <f t="shared" si="728"/>
        <v>0</v>
      </c>
      <c r="AU114" s="742">
        <f t="shared" si="729"/>
        <v>0</v>
      </c>
      <c r="AV114" s="741">
        <f t="shared" si="730"/>
        <v>0</v>
      </c>
      <c r="AW114" s="742">
        <f t="shared" si="731"/>
        <v>0</v>
      </c>
      <c r="AX114" s="741">
        <f t="shared" si="732"/>
        <v>0</v>
      </c>
      <c r="AY114" s="742">
        <f t="shared" si="733"/>
        <v>0</v>
      </c>
      <c r="AZ114" s="741">
        <f t="shared" si="734"/>
        <v>0</v>
      </c>
      <c r="BA114" s="742">
        <f t="shared" si="735"/>
        <v>0</v>
      </c>
      <c r="BB114" s="741">
        <f t="shared" si="736"/>
        <v>0</v>
      </c>
      <c r="BC114" s="742">
        <f t="shared" si="737"/>
        <v>8.3000000000000007</v>
      </c>
      <c r="BD114" s="741">
        <f t="shared" si="738"/>
        <v>10354.58</v>
      </c>
      <c r="BE114" s="742">
        <f t="shared" si="739"/>
        <v>0</v>
      </c>
      <c r="BF114" s="741">
        <f t="shared" si="740"/>
        <v>0</v>
      </c>
      <c r="BG114" s="742">
        <f t="shared" si="741"/>
        <v>0</v>
      </c>
      <c r="BH114" s="741">
        <f t="shared" si="742"/>
        <v>0</v>
      </c>
      <c r="BI114" s="742">
        <f t="shared" si="743"/>
        <v>0</v>
      </c>
      <c r="BJ114" s="741">
        <f t="shared" si="744"/>
        <v>0</v>
      </c>
      <c r="BK114" s="743">
        <f t="shared" si="856"/>
        <v>0</v>
      </c>
      <c r="BL114" s="744">
        <f t="shared" si="746"/>
        <v>152075.12</v>
      </c>
      <c r="BM114" s="745">
        <v>12</v>
      </c>
      <c r="BN114" s="746">
        <f t="shared" si="747"/>
        <v>1824901.44</v>
      </c>
      <c r="BO114" s="747"/>
      <c r="BP114" s="741"/>
      <c r="BQ114" s="746">
        <f t="shared" si="748"/>
        <v>1824901.44</v>
      </c>
      <c r="BR114" s="746">
        <f t="shared" si="749"/>
        <v>551120.23</v>
      </c>
      <c r="BS114" s="746">
        <f t="shared" si="750"/>
        <v>2376021.67</v>
      </c>
      <c r="BU114" s="1044"/>
      <c r="BV114" s="771" t="s">
        <v>37</v>
      </c>
      <c r="BW114" s="737">
        <f t="shared" si="751"/>
        <v>8</v>
      </c>
      <c r="BX114" s="737">
        <f t="shared" si="751"/>
        <v>12626</v>
      </c>
      <c r="BY114" s="738">
        <f t="shared" si="752"/>
        <v>13132</v>
      </c>
      <c r="BZ114" s="817">
        <f t="shared" si="753"/>
        <v>105056</v>
      </c>
      <c r="CA114" s="740">
        <f t="shared" si="754"/>
        <v>10.9</v>
      </c>
      <c r="CB114" s="741">
        <f t="shared" si="755"/>
        <v>11451.1</v>
      </c>
      <c r="CC114" s="742">
        <f t="shared" si="756"/>
        <v>0</v>
      </c>
      <c r="CD114" s="741">
        <f t="shared" si="755"/>
        <v>0</v>
      </c>
      <c r="CE114" s="742">
        <f t="shared" si="757"/>
        <v>0</v>
      </c>
      <c r="CF114" s="741">
        <f t="shared" si="758"/>
        <v>0</v>
      </c>
      <c r="CG114" s="742">
        <f t="shared" si="759"/>
        <v>0</v>
      </c>
      <c r="CH114" s="741">
        <f t="shared" si="760"/>
        <v>0</v>
      </c>
      <c r="CI114" s="742">
        <f t="shared" si="761"/>
        <v>0</v>
      </c>
      <c r="CJ114" s="741">
        <f t="shared" si="762"/>
        <v>0</v>
      </c>
      <c r="CK114" s="742">
        <f t="shared" si="763"/>
        <v>0</v>
      </c>
      <c r="CL114" s="741">
        <f t="shared" si="764"/>
        <v>0</v>
      </c>
      <c r="CM114" s="742">
        <f t="shared" si="765"/>
        <v>10.6</v>
      </c>
      <c r="CN114" s="741">
        <f t="shared" si="766"/>
        <v>11135.94</v>
      </c>
      <c r="CO114" s="742">
        <f t="shared" si="767"/>
        <v>0</v>
      </c>
      <c r="CP114" s="741">
        <f t="shared" si="768"/>
        <v>0</v>
      </c>
      <c r="CQ114" s="742">
        <f t="shared" si="769"/>
        <v>0</v>
      </c>
      <c r="CR114" s="741">
        <f t="shared" si="770"/>
        <v>0</v>
      </c>
      <c r="CS114" s="742">
        <f t="shared" si="771"/>
        <v>0</v>
      </c>
      <c r="CT114" s="741">
        <f t="shared" si="772"/>
        <v>0</v>
      </c>
      <c r="CU114" s="743">
        <f t="shared" si="773"/>
        <v>0</v>
      </c>
      <c r="CV114" s="744">
        <f t="shared" si="774"/>
        <v>127643.04</v>
      </c>
      <c r="CW114" s="745">
        <v>12</v>
      </c>
      <c r="CX114" s="746">
        <f t="shared" si="775"/>
        <v>1531716.48</v>
      </c>
      <c r="CY114" s="747"/>
      <c r="CZ114" s="741"/>
      <c r="DA114" s="746">
        <f t="shared" si="776"/>
        <v>1531716.48</v>
      </c>
      <c r="DB114" s="746">
        <f t="shared" si="777"/>
        <v>462578.38</v>
      </c>
      <c r="DC114" s="746">
        <f t="shared" si="778"/>
        <v>1994294.86</v>
      </c>
      <c r="DD114" s="750"/>
      <c r="DE114" s="1044"/>
      <c r="DF114" s="768" t="s">
        <v>37</v>
      </c>
      <c r="DG114" s="737">
        <f t="shared" si="779"/>
        <v>1</v>
      </c>
      <c r="DH114" s="737">
        <f t="shared" si="779"/>
        <v>12626</v>
      </c>
      <c r="DI114" s="738">
        <f t="shared" si="780"/>
        <v>13132</v>
      </c>
      <c r="DJ114" s="817">
        <f t="shared" si="781"/>
        <v>13132</v>
      </c>
      <c r="DK114" s="740">
        <f t="shared" si="782"/>
        <v>25</v>
      </c>
      <c r="DL114" s="741">
        <f t="shared" si="783"/>
        <v>3283</v>
      </c>
      <c r="DM114" s="742">
        <f t="shared" si="784"/>
        <v>0</v>
      </c>
      <c r="DN114" s="741">
        <f t="shared" si="783"/>
        <v>0</v>
      </c>
      <c r="DO114" s="742">
        <f t="shared" si="785"/>
        <v>0</v>
      </c>
      <c r="DP114" s="741">
        <f t="shared" si="786"/>
        <v>0</v>
      </c>
      <c r="DQ114" s="742">
        <f t="shared" si="787"/>
        <v>0</v>
      </c>
      <c r="DR114" s="741">
        <f t="shared" si="788"/>
        <v>0</v>
      </c>
      <c r="DS114" s="742">
        <f t="shared" si="789"/>
        <v>0</v>
      </c>
      <c r="DT114" s="741">
        <f t="shared" si="790"/>
        <v>0</v>
      </c>
      <c r="DU114" s="742">
        <f t="shared" si="791"/>
        <v>0</v>
      </c>
      <c r="DV114" s="741">
        <f t="shared" si="792"/>
        <v>0</v>
      </c>
      <c r="DW114" s="742">
        <f t="shared" si="793"/>
        <v>25</v>
      </c>
      <c r="DX114" s="741">
        <f t="shared" si="794"/>
        <v>3283</v>
      </c>
      <c r="DY114" s="742">
        <f t="shared" si="795"/>
        <v>0</v>
      </c>
      <c r="DZ114" s="741">
        <f t="shared" si="796"/>
        <v>0</v>
      </c>
      <c r="EA114" s="742">
        <f t="shared" si="797"/>
        <v>0</v>
      </c>
      <c r="EB114" s="741">
        <f t="shared" si="798"/>
        <v>0</v>
      </c>
      <c r="EC114" s="742">
        <f t="shared" si="799"/>
        <v>0</v>
      </c>
      <c r="ED114" s="741">
        <f t="shared" si="800"/>
        <v>0</v>
      </c>
      <c r="EE114" s="743">
        <f t="shared" si="801"/>
        <v>0</v>
      </c>
      <c r="EF114" s="744">
        <f t="shared" si="802"/>
        <v>19698</v>
      </c>
      <c r="EG114" s="745">
        <v>12</v>
      </c>
      <c r="EH114" s="746">
        <f t="shared" si="803"/>
        <v>236376</v>
      </c>
      <c r="EI114" s="747"/>
      <c r="EJ114" s="741"/>
      <c r="EK114" s="746">
        <f t="shared" si="804"/>
        <v>236376</v>
      </c>
      <c r="EL114" s="746">
        <f t="shared" si="805"/>
        <v>71385.55</v>
      </c>
      <c r="EM114" s="746">
        <f t="shared" si="806"/>
        <v>307761.55</v>
      </c>
      <c r="EO114" s="1044"/>
      <c r="EP114" s="770" t="s">
        <v>37</v>
      </c>
      <c r="EQ114" s="737">
        <f t="shared" si="807"/>
        <v>0.5</v>
      </c>
      <c r="ER114" s="737">
        <f t="shared" si="807"/>
        <v>12626</v>
      </c>
      <c r="ES114" s="738">
        <f t="shared" si="808"/>
        <v>13132</v>
      </c>
      <c r="ET114" s="817">
        <f t="shared" si="809"/>
        <v>6566</v>
      </c>
      <c r="EU114" s="740">
        <f t="shared" si="810"/>
        <v>25</v>
      </c>
      <c r="EV114" s="741">
        <f t="shared" si="811"/>
        <v>1641.5</v>
      </c>
      <c r="EW114" s="742">
        <f t="shared" si="812"/>
        <v>0</v>
      </c>
      <c r="EX114" s="741">
        <f t="shared" si="811"/>
        <v>0</v>
      </c>
      <c r="EY114" s="742">
        <f t="shared" si="813"/>
        <v>0</v>
      </c>
      <c r="EZ114" s="741">
        <f t="shared" si="814"/>
        <v>0</v>
      </c>
      <c r="FA114" s="742">
        <f t="shared" si="815"/>
        <v>0</v>
      </c>
      <c r="FB114" s="741">
        <f t="shared" si="816"/>
        <v>0</v>
      </c>
      <c r="FC114" s="742">
        <f t="shared" si="817"/>
        <v>0</v>
      </c>
      <c r="FD114" s="741">
        <f t="shared" si="818"/>
        <v>0</v>
      </c>
      <c r="FE114" s="742">
        <f t="shared" si="819"/>
        <v>0</v>
      </c>
      <c r="FF114" s="741">
        <f t="shared" si="820"/>
        <v>0</v>
      </c>
      <c r="FG114" s="742">
        <f t="shared" si="821"/>
        <v>0</v>
      </c>
      <c r="FH114" s="741">
        <f t="shared" si="822"/>
        <v>0</v>
      </c>
      <c r="FI114" s="742">
        <f t="shared" si="823"/>
        <v>0</v>
      </c>
      <c r="FJ114" s="741">
        <f t="shared" si="824"/>
        <v>0</v>
      </c>
      <c r="FK114" s="742">
        <f t="shared" si="825"/>
        <v>0</v>
      </c>
      <c r="FL114" s="741">
        <f t="shared" si="826"/>
        <v>0</v>
      </c>
      <c r="FM114" s="742">
        <f t="shared" si="827"/>
        <v>0</v>
      </c>
      <c r="FN114" s="741">
        <f t="shared" si="828"/>
        <v>0</v>
      </c>
      <c r="FO114" s="743">
        <f t="shared" si="855"/>
        <v>0</v>
      </c>
      <c r="FP114" s="744">
        <f t="shared" si="830"/>
        <v>8207.5</v>
      </c>
      <c r="FQ114" s="745">
        <v>12</v>
      </c>
      <c r="FR114" s="746">
        <f t="shared" si="831"/>
        <v>98490</v>
      </c>
      <c r="FS114" s="747"/>
      <c r="FT114" s="741"/>
      <c r="FU114" s="746">
        <f t="shared" si="832"/>
        <v>98490</v>
      </c>
      <c r="FV114" s="746">
        <f t="shared" si="833"/>
        <v>29743.98</v>
      </c>
      <c r="FW114" s="746">
        <f t="shared" si="834"/>
        <v>128233.98</v>
      </c>
      <c r="FY114" s="1044"/>
      <c r="FZ114" s="770" t="s">
        <v>37</v>
      </c>
      <c r="GA114" s="737">
        <f t="shared" si="835"/>
        <v>24.5</v>
      </c>
      <c r="GB114" s="737">
        <f t="shared" si="835"/>
        <v>12626</v>
      </c>
      <c r="GC114" s="738">
        <f t="shared" si="836"/>
        <v>13132</v>
      </c>
      <c r="GD114" s="743">
        <f t="shared" si="837"/>
        <v>321734</v>
      </c>
      <c r="GE114" s="743"/>
      <c r="GF114" s="737">
        <f t="shared" si="838"/>
        <v>39553.58</v>
      </c>
      <c r="GG114" s="743"/>
      <c r="GH114" s="737">
        <f t="shared" si="839"/>
        <v>0</v>
      </c>
      <c r="GI114" s="743"/>
      <c r="GJ114" s="737">
        <f t="shared" si="840"/>
        <v>0</v>
      </c>
      <c r="GK114" s="743"/>
      <c r="GL114" s="737">
        <f t="shared" si="841"/>
        <v>0</v>
      </c>
      <c r="GM114" s="743"/>
      <c r="GN114" s="737">
        <f t="shared" si="842"/>
        <v>0</v>
      </c>
      <c r="GO114" s="743"/>
      <c r="GP114" s="737">
        <f t="shared" si="843"/>
        <v>0</v>
      </c>
      <c r="GQ114" s="743"/>
      <c r="GR114" s="737">
        <f t="shared" si="844"/>
        <v>39218.720000000001</v>
      </c>
      <c r="GS114" s="743"/>
      <c r="GT114" s="737">
        <f t="shared" si="845"/>
        <v>577.80999999999995</v>
      </c>
      <c r="GU114" s="743"/>
      <c r="GV114" s="737">
        <f t="shared" si="846"/>
        <v>0</v>
      </c>
      <c r="GW114" s="743"/>
      <c r="GX114" s="737">
        <f t="shared" si="847"/>
        <v>0</v>
      </c>
      <c r="GY114" s="743">
        <f t="shared" si="847"/>
        <v>0</v>
      </c>
      <c r="GZ114" s="744">
        <f t="shared" si="848"/>
        <v>401084.11</v>
      </c>
      <c r="HA114" s="745">
        <v>12</v>
      </c>
      <c r="HB114" s="746">
        <f t="shared" si="849"/>
        <v>4813009.32</v>
      </c>
      <c r="HC114" s="737">
        <f t="shared" si="850"/>
        <v>0</v>
      </c>
      <c r="HD114" s="737">
        <f t="shared" si="850"/>
        <v>0</v>
      </c>
      <c r="HE114" s="746">
        <f t="shared" si="851"/>
        <v>4813009.32</v>
      </c>
      <c r="HF114" s="746">
        <f t="shared" si="852"/>
        <v>1453528.81</v>
      </c>
      <c r="HG114" s="746">
        <f t="shared" si="853"/>
        <v>6266538.1299999999</v>
      </c>
    </row>
    <row r="115" spans="1:215" hidden="1" x14ac:dyDescent="0.25">
      <c r="A115" s="1044"/>
      <c r="B115" s="764" t="s">
        <v>38</v>
      </c>
      <c r="C115" s="737">
        <f t="shared" si="695"/>
        <v>9</v>
      </c>
      <c r="D115" s="737">
        <f t="shared" si="695"/>
        <v>12626</v>
      </c>
      <c r="E115" s="738">
        <f t="shared" si="696"/>
        <v>13132</v>
      </c>
      <c r="F115" s="817">
        <f t="shared" si="697"/>
        <v>118188</v>
      </c>
      <c r="G115" s="740">
        <f t="shared" si="698"/>
        <v>22.3</v>
      </c>
      <c r="H115" s="741">
        <f t="shared" si="699"/>
        <v>26355.919999999998</v>
      </c>
      <c r="I115" s="742">
        <f t="shared" si="698"/>
        <v>0</v>
      </c>
      <c r="J115" s="741">
        <f t="shared" si="699"/>
        <v>0</v>
      </c>
      <c r="K115" s="742">
        <f t="shared" si="700"/>
        <v>0</v>
      </c>
      <c r="L115" s="741">
        <f t="shared" si="701"/>
        <v>0</v>
      </c>
      <c r="M115" s="742">
        <f t="shared" si="702"/>
        <v>0</v>
      </c>
      <c r="N115" s="741">
        <f t="shared" si="703"/>
        <v>0</v>
      </c>
      <c r="O115" s="742">
        <f t="shared" si="704"/>
        <v>0</v>
      </c>
      <c r="P115" s="741">
        <f t="shared" si="705"/>
        <v>0</v>
      </c>
      <c r="Q115" s="742">
        <f t="shared" si="706"/>
        <v>0</v>
      </c>
      <c r="R115" s="741">
        <f t="shared" si="707"/>
        <v>0</v>
      </c>
      <c r="S115" s="742">
        <f t="shared" si="708"/>
        <v>20</v>
      </c>
      <c r="T115" s="741">
        <f t="shared" si="709"/>
        <v>23637.599999999999</v>
      </c>
      <c r="U115" s="742">
        <f t="shared" si="710"/>
        <v>0</v>
      </c>
      <c r="V115" s="741">
        <f t="shared" si="711"/>
        <v>0</v>
      </c>
      <c r="W115" s="742">
        <f t="shared" si="712"/>
        <v>0</v>
      </c>
      <c r="X115" s="741">
        <f t="shared" si="713"/>
        <v>0</v>
      </c>
      <c r="Y115" s="742">
        <f t="shared" si="714"/>
        <v>0</v>
      </c>
      <c r="Z115" s="741">
        <f t="shared" si="715"/>
        <v>0</v>
      </c>
      <c r="AA115" s="743">
        <f t="shared" si="716"/>
        <v>0</v>
      </c>
      <c r="AB115" s="744">
        <f t="shared" si="717"/>
        <v>168181.52</v>
      </c>
      <c r="AC115" s="745">
        <v>12</v>
      </c>
      <c r="AD115" s="746">
        <f t="shared" si="718"/>
        <v>2018178.24</v>
      </c>
      <c r="AE115" s="747"/>
      <c r="AF115" s="741"/>
      <c r="AG115" s="746">
        <f t="shared" si="719"/>
        <v>2018178.24</v>
      </c>
      <c r="AH115" s="746">
        <f t="shared" si="720"/>
        <v>609489.82999999996</v>
      </c>
      <c r="AI115" s="746">
        <f t="shared" si="721"/>
        <v>2627668.0699999998</v>
      </c>
      <c r="AK115" s="1044"/>
      <c r="AL115" s="765" t="s">
        <v>38</v>
      </c>
      <c r="AM115" s="737">
        <f t="shared" si="722"/>
        <v>6.25</v>
      </c>
      <c r="AN115" s="737">
        <f t="shared" si="722"/>
        <v>12626</v>
      </c>
      <c r="AO115" s="738">
        <f t="shared" si="723"/>
        <v>13132</v>
      </c>
      <c r="AP115" s="817">
        <f t="shared" si="724"/>
        <v>82075</v>
      </c>
      <c r="AQ115" s="740">
        <f t="shared" si="725"/>
        <v>21</v>
      </c>
      <c r="AR115" s="741">
        <f t="shared" si="726"/>
        <v>17235.75</v>
      </c>
      <c r="AS115" s="742">
        <f t="shared" si="727"/>
        <v>0</v>
      </c>
      <c r="AT115" s="741">
        <f t="shared" si="728"/>
        <v>0</v>
      </c>
      <c r="AU115" s="742">
        <f t="shared" si="729"/>
        <v>0</v>
      </c>
      <c r="AV115" s="741">
        <f t="shared" si="730"/>
        <v>0</v>
      </c>
      <c r="AW115" s="742">
        <f t="shared" si="731"/>
        <v>0</v>
      </c>
      <c r="AX115" s="741">
        <f t="shared" si="732"/>
        <v>0</v>
      </c>
      <c r="AY115" s="742">
        <f t="shared" si="733"/>
        <v>0</v>
      </c>
      <c r="AZ115" s="741">
        <f t="shared" si="734"/>
        <v>0</v>
      </c>
      <c r="BA115" s="742">
        <f t="shared" si="735"/>
        <v>0</v>
      </c>
      <c r="BB115" s="741">
        <f t="shared" si="736"/>
        <v>0</v>
      </c>
      <c r="BC115" s="742">
        <f t="shared" si="737"/>
        <v>18.7</v>
      </c>
      <c r="BD115" s="741">
        <f t="shared" si="738"/>
        <v>15348.03</v>
      </c>
      <c r="BE115" s="742">
        <f t="shared" si="739"/>
        <v>0</v>
      </c>
      <c r="BF115" s="741">
        <f t="shared" si="740"/>
        <v>0</v>
      </c>
      <c r="BG115" s="742">
        <f t="shared" si="741"/>
        <v>0</v>
      </c>
      <c r="BH115" s="741">
        <f t="shared" si="742"/>
        <v>0</v>
      </c>
      <c r="BI115" s="742">
        <f t="shared" si="743"/>
        <v>0</v>
      </c>
      <c r="BJ115" s="741">
        <f t="shared" si="744"/>
        <v>0</v>
      </c>
      <c r="BK115" s="743">
        <f t="shared" si="856"/>
        <v>0</v>
      </c>
      <c r="BL115" s="744">
        <f t="shared" si="746"/>
        <v>114658.78</v>
      </c>
      <c r="BM115" s="745">
        <v>12</v>
      </c>
      <c r="BN115" s="746">
        <f t="shared" si="747"/>
        <v>1375905.36</v>
      </c>
      <c r="BO115" s="747"/>
      <c r="BP115" s="741"/>
      <c r="BQ115" s="746">
        <f t="shared" si="748"/>
        <v>1375905.36</v>
      </c>
      <c r="BR115" s="746">
        <f t="shared" si="749"/>
        <v>415523.42</v>
      </c>
      <c r="BS115" s="746">
        <f t="shared" si="750"/>
        <v>1791428.78</v>
      </c>
      <c r="BU115" s="1044"/>
      <c r="BV115" s="765" t="s">
        <v>38</v>
      </c>
      <c r="BW115" s="737">
        <f t="shared" si="751"/>
        <v>0</v>
      </c>
      <c r="BX115" s="737">
        <f t="shared" si="751"/>
        <v>12626</v>
      </c>
      <c r="BY115" s="738">
        <f t="shared" si="752"/>
        <v>13132</v>
      </c>
      <c r="BZ115" s="817">
        <f t="shared" si="753"/>
        <v>0</v>
      </c>
      <c r="CA115" s="740">
        <f t="shared" si="754"/>
        <v>0</v>
      </c>
      <c r="CB115" s="741">
        <f t="shared" si="755"/>
        <v>0</v>
      </c>
      <c r="CC115" s="742">
        <f t="shared" si="756"/>
        <v>0</v>
      </c>
      <c r="CD115" s="741">
        <f t="shared" si="755"/>
        <v>0</v>
      </c>
      <c r="CE115" s="742">
        <f t="shared" si="757"/>
        <v>0</v>
      </c>
      <c r="CF115" s="741">
        <f t="shared" si="758"/>
        <v>0</v>
      </c>
      <c r="CG115" s="742">
        <f t="shared" si="759"/>
        <v>0</v>
      </c>
      <c r="CH115" s="741">
        <f t="shared" si="760"/>
        <v>0</v>
      </c>
      <c r="CI115" s="742">
        <f t="shared" si="761"/>
        <v>0</v>
      </c>
      <c r="CJ115" s="741">
        <f t="shared" si="762"/>
        <v>0</v>
      </c>
      <c r="CK115" s="742">
        <f t="shared" si="763"/>
        <v>0</v>
      </c>
      <c r="CL115" s="741">
        <f t="shared" si="764"/>
        <v>0</v>
      </c>
      <c r="CM115" s="742">
        <f t="shared" si="765"/>
        <v>0</v>
      </c>
      <c r="CN115" s="741">
        <f t="shared" si="766"/>
        <v>0</v>
      </c>
      <c r="CO115" s="742">
        <f t="shared" si="767"/>
        <v>0</v>
      </c>
      <c r="CP115" s="741">
        <f t="shared" si="768"/>
        <v>0</v>
      </c>
      <c r="CQ115" s="742">
        <f t="shared" si="769"/>
        <v>0</v>
      </c>
      <c r="CR115" s="741">
        <f t="shared" si="770"/>
        <v>0</v>
      </c>
      <c r="CS115" s="742">
        <f t="shared" si="771"/>
        <v>0</v>
      </c>
      <c r="CT115" s="741">
        <f t="shared" si="772"/>
        <v>0</v>
      </c>
      <c r="CU115" s="743">
        <f t="shared" si="773"/>
        <v>0</v>
      </c>
      <c r="CV115" s="744">
        <f t="shared" si="774"/>
        <v>0</v>
      </c>
      <c r="CW115" s="745">
        <v>12</v>
      </c>
      <c r="CX115" s="746">
        <f t="shared" si="775"/>
        <v>0</v>
      </c>
      <c r="CY115" s="747"/>
      <c r="CZ115" s="741"/>
      <c r="DA115" s="746">
        <f t="shared" si="776"/>
        <v>0</v>
      </c>
      <c r="DB115" s="746">
        <f t="shared" si="777"/>
        <v>0</v>
      </c>
      <c r="DC115" s="746">
        <f t="shared" si="778"/>
        <v>0</v>
      </c>
      <c r="DD115" s="750"/>
      <c r="DE115" s="1044"/>
      <c r="DF115" s="765" t="s">
        <v>38</v>
      </c>
      <c r="DG115" s="737">
        <f t="shared" si="779"/>
        <v>0</v>
      </c>
      <c r="DH115" s="737">
        <f t="shared" si="779"/>
        <v>12626</v>
      </c>
      <c r="DI115" s="738">
        <f t="shared" si="780"/>
        <v>13132</v>
      </c>
      <c r="DJ115" s="817">
        <f t="shared" si="781"/>
        <v>0</v>
      </c>
      <c r="DK115" s="740">
        <f t="shared" si="782"/>
        <v>0</v>
      </c>
      <c r="DL115" s="741">
        <f t="shared" si="783"/>
        <v>0</v>
      </c>
      <c r="DM115" s="742">
        <f t="shared" si="784"/>
        <v>0</v>
      </c>
      <c r="DN115" s="741">
        <f t="shared" si="783"/>
        <v>0</v>
      </c>
      <c r="DO115" s="742">
        <f t="shared" si="785"/>
        <v>0</v>
      </c>
      <c r="DP115" s="741">
        <f t="shared" si="786"/>
        <v>0</v>
      </c>
      <c r="DQ115" s="742">
        <f t="shared" si="787"/>
        <v>0</v>
      </c>
      <c r="DR115" s="741">
        <f t="shared" si="788"/>
        <v>0</v>
      </c>
      <c r="DS115" s="742">
        <f t="shared" si="789"/>
        <v>0</v>
      </c>
      <c r="DT115" s="741">
        <f t="shared" si="790"/>
        <v>0</v>
      </c>
      <c r="DU115" s="742">
        <f t="shared" si="791"/>
        <v>0</v>
      </c>
      <c r="DV115" s="741">
        <f t="shared" si="792"/>
        <v>0</v>
      </c>
      <c r="DW115" s="742">
        <f t="shared" si="793"/>
        <v>0</v>
      </c>
      <c r="DX115" s="741">
        <f t="shared" si="794"/>
        <v>0</v>
      </c>
      <c r="DY115" s="742">
        <f t="shared" si="795"/>
        <v>0</v>
      </c>
      <c r="DZ115" s="741">
        <f t="shared" si="796"/>
        <v>0</v>
      </c>
      <c r="EA115" s="742">
        <f t="shared" si="797"/>
        <v>0</v>
      </c>
      <c r="EB115" s="741">
        <f t="shared" si="798"/>
        <v>0</v>
      </c>
      <c r="EC115" s="742">
        <f t="shared" si="799"/>
        <v>0</v>
      </c>
      <c r="ED115" s="741">
        <f t="shared" si="800"/>
        <v>0</v>
      </c>
      <c r="EE115" s="743">
        <f t="shared" si="801"/>
        <v>0</v>
      </c>
      <c r="EF115" s="744">
        <f t="shared" si="802"/>
        <v>0</v>
      </c>
      <c r="EG115" s="745">
        <v>12</v>
      </c>
      <c r="EH115" s="746">
        <f t="shared" si="803"/>
        <v>0</v>
      </c>
      <c r="EI115" s="747"/>
      <c r="EJ115" s="741"/>
      <c r="EK115" s="746">
        <f t="shared" si="804"/>
        <v>0</v>
      </c>
      <c r="EL115" s="746">
        <f t="shared" si="805"/>
        <v>0</v>
      </c>
      <c r="EM115" s="746">
        <f t="shared" si="806"/>
        <v>0</v>
      </c>
      <c r="EO115" s="1044"/>
      <c r="EP115" s="765" t="s">
        <v>38</v>
      </c>
      <c r="EQ115" s="737">
        <f t="shared" si="807"/>
        <v>0</v>
      </c>
      <c r="ER115" s="737">
        <f t="shared" si="807"/>
        <v>12626</v>
      </c>
      <c r="ES115" s="738">
        <f t="shared" si="808"/>
        <v>13132</v>
      </c>
      <c r="ET115" s="817">
        <f t="shared" si="809"/>
        <v>0</v>
      </c>
      <c r="EU115" s="740">
        <f t="shared" si="810"/>
        <v>0</v>
      </c>
      <c r="EV115" s="741">
        <f t="shared" si="811"/>
        <v>0</v>
      </c>
      <c r="EW115" s="742">
        <f t="shared" si="812"/>
        <v>0</v>
      </c>
      <c r="EX115" s="741">
        <f t="shared" si="811"/>
        <v>0</v>
      </c>
      <c r="EY115" s="742">
        <f t="shared" si="813"/>
        <v>0</v>
      </c>
      <c r="EZ115" s="741">
        <f t="shared" si="814"/>
        <v>0</v>
      </c>
      <c r="FA115" s="742">
        <f t="shared" si="815"/>
        <v>0</v>
      </c>
      <c r="FB115" s="741">
        <f t="shared" si="816"/>
        <v>0</v>
      </c>
      <c r="FC115" s="742">
        <f t="shared" si="817"/>
        <v>0</v>
      </c>
      <c r="FD115" s="741">
        <f t="shared" si="818"/>
        <v>0</v>
      </c>
      <c r="FE115" s="742">
        <f t="shared" si="819"/>
        <v>0</v>
      </c>
      <c r="FF115" s="741">
        <f t="shared" si="820"/>
        <v>0</v>
      </c>
      <c r="FG115" s="742">
        <f t="shared" si="821"/>
        <v>0</v>
      </c>
      <c r="FH115" s="741">
        <f t="shared" si="822"/>
        <v>0</v>
      </c>
      <c r="FI115" s="742">
        <f t="shared" si="823"/>
        <v>0</v>
      </c>
      <c r="FJ115" s="741">
        <f t="shared" si="824"/>
        <v>0</v>
      </c>
      <c r="FK115" s="742">
        <f t="shared" si="825"/>
        <v>0</v>
      </c>
      <c r="FL115" s="741">
        <f t="shared" si="826"/>
        <v>0</v>
      </c>
      <c r="FM115" s="742">
        <f t="shared" si="827"/>
        <v>0</v>
      </c>
      <c r="FN115" s="741">
        <f t="shared" si="828"/>
        <v>0</v>
      </c>
      <c r="FO115" s="743">
        <f t="shared" si="855"/>
        <v>0</v>
      </c>
      <c r="FP115" s="744">
        <f t="shared" si="830"/>
        <v>0</v>
      </c>
      <c r="FQ115" s="745">
        <v>12</v>
      </c>
      <c r="FR115" s="746">
        <f t="shared" si="831"/>
        <v>0</v>
      </c>
      <c r="FS115" s="747"/>
      <c r="FT115" s="741"/>
      <c r="FU115" s="746">
        <f t="shared" si="832"/>
        <v>0</v>
      </c>
      <c r="FV115" s="746">
        <f t="shared" si="833"/>
        <v>0</v>
      </c>
      <c r="FW115" s="746">
        <f t="shared" si="834"/>
        <v>0</v>
      </c>
      <c r="FY115" s="1044"/>
      <c r="FZ115" s="765" t="s">
        <v>38</v>
      </c>
      <c r="GA115" s="737">
        <f t="shared" si="835"/>
        <v>15.25</v>
      </c>
      <c r="GB115" s="737">
        <f t="shared" si="835"/>
        <v>12626</v>
      </c>
      <c r="GC115" s="738">
        <f t="shared" si="836"/>
        <v>13132</v>
      </c>
      <c r="GD115" s="743">
        <f t="shared" si="837"/>
        <v>200263</v>
      </c>
      <c r="GE115" s="743"/>
      <c r="GF115" s="737">
        <f t="shared" si="838"/>
        <v>43591.67</v>
      </c>
      <c r="GG115" s="743"/>
      <c r="GH115" s="737">
        <f t="shared" si="839"/>
        <v>0</v>
      </c>
      <c r="GI115" s="743"/>
      <c r="GJ115" s="737">
        <f t="shared" si="840"/>
        <v>0</v>
      </c>
      <c r="GK115" s="743"/>
      <c r="GL115" s="737">
        <f t="shared" si="841"/>
        <v>0</v>
      </c>
      <c r="GM115" s="743"/>
      <c r="GN115" s="737">
        <f t="shared" si="842"/>
        <v>0</v>
      </c>
      <c r="GO115" s="743"/>
      <c r="GP115" s="737">
        <f t="shared" si="843"/>
        <v>0</v>
      </c>
      <c r="GQ115" s="743"/>
      <c r="GR115" s="737">
        <f t="shared" si="844"/>
        <v>38985.629999999997</v>
      </c>
      <c r="GS115" s="743"/>
      <c r="GT115" s="737">
        <f t="shared" si="845"/>
        <v>0</v>
      </c>
      <c r="GU115" s="743"/>
      <c r="GV115" s="737">
        <f t="shared" si="846"/>
        <v>0</v>
      </c>
      <c r="GW115" s="743"/>
      <c r="GX115" s="737">
        <f t="shared" si="847"/>
        <v>0</v>
      </c>
      <c r="GY115" s="743">
        <f t="shared" si="847"/>
        <v>0</v>
      </c>
      <c r="GZ115" s="744">
        <f t="shared" si="848"/>
        <v>282840.3</v>
      </c>
      <c r="HA115" s="745">
        <v>12</v>
      </c>
      <c r="HB115" s="746">
        <f t="shared" si="849"/>
        <v>3394083.6</v>
      </c>
      <c r="HC115" s="737">
        <f t="shared" si="850"/>
        <v>0</v>
      </c>
      <c r="HD115" s="737">
        <f t="shared" si="850"/>
        <v>0</v>
      </c>
      <c r="HE115" s="746">
        <f t="shared" si="851"/>
        <v>3394083.6</v>
      </c>
      <c r="HF115" s="746">
        <f t="shared" si="852"/>
        <v>1025013.25</v>
      </c>
      <c r="HG115" s="746">
        <f t="shared" si="853"/>
        <v>4419096.8499999996</v>
      </c>
    </row>
    <row r="116" spans="1:215" ht="15.75" hidden="1" x14ac:dyDescent="0.25">
      <c r="A116" s="1044"/>
      <c r="B116" s="760" t="s">
        <v>854</v>
      </c>
      <c r="C116" s="772"/>
      <c r="D116" s="773"/>
      <c r="E116" s="726"/>
      <c r="F116" s="734"/>
      <c r="G116" s="762"/>
      <c r="H116" s="732"/>
      <c r="I116" s="763"/>
      <c r="J116" s="732"/>
      <c r="K116" s="763"/>
      <c r="L116" s="732"/>
      <c r="M116" s="763"/>
      <c r="N116" s="732"/>
      <c r="O116" s="763"/>
      <c r="P116" s="732"/>
      <c r="Q116" s="763"/>
      <c r="R116" s="732"/>
      <c r="S116" s="763"/>
      <c r="T116" s="732"/>
      <c r="U116" s="763"/>
      <c r="V116" s="732"/>
      <c r="W116" s="763"/>
      <c r="X116" s="732"/>
      <c r="Y116" s="763"/>
      <c r="Z116" s="732"/>
      <c r="AA116" s="775"/>
      <c r="AB116" s="775"/>
      <c r="AC116" s="775"/>
      <c r="AD116" s="775"/>
      <c r="AE116" s="775"/>
      <c r="AF116" s="775"/>
      <c r="AG116" s="775"/>
      <c r="AH116" s="776"/>
      <c r="AI116" s="777"/>
      <c r="AK116" s="1044"/>
      <c r="AL116" s="760" t="s">
        <v>854</v>
      </c>
      <c r="AM116" s="772"/>
      <c r="AN116" s="773"/>
      <c r="AO116" s="726"/>
      <c r="AP116" s="734"/>
      <c r="AQ116" s="762"/>
      <c r="AR116" s="732"/>
      <c r="AS116" s="763"/>
      <c r="AT116" s="732"/>
      <c r="AU116" s="763"/>
      <c r="AV116" s="732"/>
      <c r="AW116" s="763"/>
      <c r="AX116" s="732"/>
      <c r="AY116" s="763"/>
      <c r="AZ116" s="732"/>
      <c r="BA116" s="763"/>
      <c r="BB116" s="732"/>
      <c r="BC116" s="763"/>
      <c r="BD116" s="732"/>
      <c r="BE116" s="763"/>
      <c r="BF116" s="732"/>
      <c r="BG116" s="763"/>
      <c r="BH116" s="732"/>
      <c r="BI116" s="763"/>
      <c r="BJ116" s="732"/>
      <c r="BK116" s="775"/>
      <c r="BL116" s="775"/>
      <c r="BM116" s="775"/>
      <c r="BN116" s="775"/>
      <c r="BO116" s="775"/>
      <c r="BP116" s="775"/>
      <c r="BQ116" s="775"/>
      <c r="BR116" s="776"/>
      <c r="BS116" s="777"/>
      <c r="BU116" s="1044"/>
      <c r="BV116" s="760" t="s">
        <v>854</v>
      </c>
      <c r="BW116" s="772"/>
      <c r="BX116" s="773"/>
      <c r="BY116" s="726"/>
      <c r="BZ116" s="734"/>
      <c r="CA116" s="762"/>
      <c r="CB116" s="732"/>
      <c r="CC116" s="763"/>
      <c r="CD116" s="732"/>
      <c r="CE116" s="763"/>
      <c r="CF116" s="732"/>
      <c r="CG116" s="763"/>
      <c r="CH116" s="732"/>
      <c r="CI116" s="763"/>
      <c r="CJ116" s="732"/>
      <c r="CK116" s="763"/>
      <c r="CL116" s="732"/>
      <c r="CM116" s="763"/>
      <c r="CN116" s="732"/>
      <c r="CO116" s="763"/>
      <c r="CP116" s="732"/>
      <c r="CQ116" s="763"/>
      <c r="CR116" s="732"/>
      <c r="CS116" s="763"/>
      <c r="CT116" s="732"/>
      <c r="CU116" s="775"/>
      <c r="CV116" s="775"/>
      <c r="CW116" s="775"/>
      <c r="CX116" s="775"/>
      <c r="CY116" s="775"/>
      <c r="CZ116" s="775"/>
      <c r="DA116" s="775"/>
      <c r="DB116" s="776"/>
      <c r="DC116" s="777"/>
      <c r="DE116" s="1044"/>
      <c r="DF116" s="760" t="s">
        <v>854</v>
      </c>
      <c r="DG116" s="772"/>
      <c r="DH116" s="773"/>
      <c r="DI116" s="726"/>
      <c r="DJ116" s="734"/>
      <c r="DK116" s="762"/>
      <c r="DL116" s="732"/>
      <c r="DM116" s="763"/>
      <c r="DN116" s="732"/>
      <c r="DO116" s="763"/>
      <c r="DP116" s="732"/>
      <c r="DQ116" s="763"/>
      <c r="DR116" s="732"/>
      <c r="DS116" s="763"/>
      <c r="DT116" s="732"/>
      <c r="DU116" s="763"/>
      <c r="DV116" s="732"/>
      <c r="DW116" s="763"/>
      <c r="DX116" s="732"/>
      <c r="DY116" s="763"/>
      <c r="DZ116" s="732"/>
      <c r="EA116" s="763"/>
      <c r="EB116" s="732"/>
      <c r="EC116" s="763"/>
      <c r="ED116" s="732"/>
      <c r="EE116" s="775"/>
      <c r="EF116" s="775"/>
      <c r="EG116" s="775"/>
      <c r="EH116" s="775"/>
      <c r="EI116" s="775"/>
      <c r="EJ116" s="775"/>
      <c r="EK116" s="775"/>
      <c r="EL116" s="776"/>
      <c r="EM116" s="777"/>
      <c r="EO116" s="1044"/>
      <c r="EP116" s="760" t="s">
        <v>854</v>
      </c>
      <c r="EQ116" s="772"/>
      <c r="ER116" s="773"/>
      <c r="ES116" s="726"/>
      <c r="ET116" s="734"/>
      <c r="EU116" s="762"/>
      <c r="EV116" s="732"/>
      <c r="EW116" s="763"/>
      <c r="EX116" s="732"/>
      <c r="EY116" s="763"/>
      <c r="EZ116" s="732"/>
      <c r="FA116" s="763"/>
      <c r="FB116" s="732"/>
      <c r="FC116" s="763"/>
      <c r="FD116" s="732"/>
      <c r="FE116" s="763"/>
      <c r="FF116" s="732"/>
      <c r="FG116" s="763"/>
      <c r="FH116" s="732"/>
      <c r="FI116" s="763"/>
      <c r="FJ116" s="732"/>
      <c r="FK116" s="763"/>
      <c r="FL116" s="732"/>
      <c r="FM116" s="763"/>
      <c r="FN116" s="732"/>
      <c r="FO116" s="775"/>
      <c r="FP116" s="775"/>
      <c r="FQ116" s="775"/>
      <c r="FR116" s="775"/>
      <c r="FS116" s="775"/>
      <c r="FT116" s="775"/>
      <c r="FU116" s="775"/>
      <c r="FV116" s="776"/>
      <c r="FW116" s="777"/>
      <c r="FY116" s="1044"/>
      <c r="FZ116" s="760" t="s">
        <v>854</v>
      </c>
      <c r="GA116" s="772"/>
      <c r="GB116" s="773"/>
      <c r="GC116" s="726"/>
      <c r="GD116" s="734">
        <f>F116+AP116+BZ116+DJ116+ET116</f>
        <v>0</v>
      </c>
      <c r="GE116" s="734"/>
      <c r="GF116" s="732"/>
      <c r="GG116" s="734"/>
      <c r="GH116" s="732"/>
      <c r="GI116" s="734"/>
      <c r="GJ116" s="732"/>
      <c r="GK116" s="734"/>
      <c r="GL116" s="732"/>
      <c r="GM116" s="734"/>
      <c r="GN116" s="732"/>
      <c r="GO116" s="734"/>
      <c r="GP116" s="732"/>
      <c r="GQ116" s="734"/>
      <c r="GR116" s="732"/>
      <c r="GS116" s="734"/>
      <c r="GT116" s="732"/>
      <c r="GU116" s="734"/>
      <c r="GV116" s="732"/>
      <c r="GW116" s="734"/>
      <c r="GX116" s="774"/>
      <c r="GY116" s="775"/>
      <c r="GZ116" s="775"/>
      <c r="HA116" s="775"/>
      <c r="HB116" s="775"/>
      <c r="HC116" s="775"/>
      <c r="HD116" s="775"/>
      <c r="HE116" s="775"/>
      <c r="HF116" s="776"/>
      <c r="HG116" s="777"/>
    </row>
    <row r="117" spans="1:215" hidden="1" x14ac:dyDescent="0.25">
      <c r="A117" s="1044"/>
      <c r="B117" s="735" t="s">
        <v>41</v>
      </c>
      <c r="C117" s="737">
        <f t="shared" ref="C117" si="857">C31</f>
        <v>1</v>
      </c>
      <c r="D117" s="737">
        <f>D31</f>
        <v>7607</v>
      </c>
      <c r="E117" s="738">
        <f>ROUNDUP(D117*1.04,0)</f>
        <v>7912</v>
      </c>
      <c r="F117" s="817">
        <f t="shared" ref="F117" si="858">C117*E117</f>
        <v>7912</v>
      </c>
      <c r="G117" s="740">
        <f>ROUND(G31,1)</f>
        <v>0</v>
      </c>
      <c r="H117" s="741">
        <f>$F117*G117/100</f>
        <v>0</v>
      </c>
      <c r="I117" s="742">
        <f>ROUND(I31,1)</f>
        <v>0</v>
      </c>
      <c r="J117" s="741">
        <f>$F117*I117/100</f>
        <v>0</v>
      </c>
      <c r="K117" s="742">
        <f>ROUND(K31,1)</f>
        <v>0</v>
      </c>
      <c r="L117" s="741">
        <f>$F117*K117/100</f>
        <v>0</v>
      </c>
      <c r="M117" s="742">
        <f>ROUND(M31,1)</f>
        <v>18</v>
      </c>
      <c r="N117" s="741">
        <f>$F117*M117/100</f>
        <v>1424.16</v>
      </c>
      <c r="O117" s="742">
        <f>ROUND(O31,1)</f>
        <v>0</v>
      </c>
      <c r="P117" s="741">
        <f>$F117*O117/100</f>
        <v>0</v>
      </c>
      <c r="Q117" s="742">
        <f>ROUND(Q31,1)</f>
        <v>64</v>
      </c>
      <c r="R117" s="741">
        <f>$F117*Q117/100</f>
        <v>5063.68</v>
      </c>
      <c r="S117" s="742">
        <f>ROUND(S31,1)</f>
        <v>10</v>
      </c>
      <c r="T117" s="741">
        <f>$F117*S117/100</f>
        <v>791.2</v>
      </c>
      <c r="U117" s="742">
        <f>ROUND(U31,1)</f>
        <v>0</v>
      </c>
      <c r="V117" s="741">
        <f>$F117*U117/100</f>
        <v>0</v>
      </c>
      <c r="W117" s="742">
        <f>ROUND(W31,1)</f>
        <v>0</v>
      </c>
      <c r="X117" s="741">
        <f>$F117*W117/100</f>
        <v>0</v>
      </c>
      <c r="Y117" s="742">
        <f>ROUND(Y31,1)</f>
        <v>0</v>
      </c>
      <c r="Z117" s="741">
        <f>$F117*Y117/100</f>
        <v>0</v>
      </c>
      <c r="AA117" s="743">
        <f t="shared" ref="AA117" si="859">IF(((SUM(F117:Z117))&gt;(15279*C117)),0,((15279*C117)-(SUM(F117:Z117))))</f>
        <v>0</v>
      </c>
      <c r="AB117" s="744">
        <f>F117+H117+J117+L117+N117+P117+R117+T117+V117+X117+Z117+AA117</f>
        <v>15191.04</v>
      </c>
      <c r="AC117" s="745">
        <v>12</v>
      </c>
      <c r="AD117" s="746">
        <f>AB117*AC117</f>
        <v>182292.48000000001</v>
      </c>
      <c r="AE117" s="747"/>
      <c r="AF117" s="741"/>
      <c r="AG117" s="746">
        <f>AD117+AE117+AF117</f>
        <v>182292.48000000001</v>
      </c>
      <c r="AH117" s="746">
        <f>AG117*0.302</f>
        <v>55052.33</v>
      </c>
      <c r="AI117" s="746">
        <f>AG117+AH117</f>
        <v>237344.81</v>
      </c>
      <c r="AK117" s="1044"/>
      <c r="AL117" s="755" t="s">
        <v>41</v>
      </c>
      <c r="AM117" s="737">
        <f t="shared" ref="AM117" si="860">AM31</f>
        <v>1</v>
      </c>
      <c r="AN117" s="737">
        <f>AN31</f>
        <v>7607</v>
      </c>
      <c r="AO117" s="738">
        <f>ROUNDUP(AN117*1.04,0)</f>
        <v>7912</v>
      </c>
      <c r="AP117" s="817">
        <f t="shared" ref="AP117" si="861">AM117*AO117</f>
        <v>7912</v>
      </c>
      <c r="AQ117" s="740">
        <f>ROUND(AQ31,1)</f>
        <v>0</v>
      </c>
      <c r="AR117" s="741">
        <f>$AP117*AQ117/100</f>
        <v>0</v>
      </c>
      <c r="AS117" s="742">
        <f>ROUND(AS31,1)</f>
        <v>4</v>
      </c>
      <c r="AT117" s="741">
        <f>$AP117*AS117/100</f>
        <v>316.48</v>
      </c>
      <c r="AU117" s="742">
        <f>ROUND(AU31,1)</f>
        <v>0</v>
      </c>
      <c r="AV117" s="741">
        <f>$AP117*AU117/100</f>
        <v>0</v>
      </c>
      <c r="AW117" s="742">
        <f>ROUND(AW31,1)</f>
        <v>15</v>
      </c>
      <c r="AX117" s="741">
        <f>$AP117*AW117/100</f>
        <v>1186.8</v>
      </c>
      <c r="AY117" s="742">
        <f>ROUND(AY31,1)</f>
        <v>0</v>
      </c>
      <c r="AZ117" s="741">
        <f>$AP117*AY117/100</f>
        <v>0</v>
      </c>
      <c r="BA117" s="742">
        <f>ROUND(BA31,1)</f>
        <v>110</v>
      </c>
      <c r="BB117" s="741">
        <f>$AP117*BA117/100</f>
        <v>8703.2000000000007</v>
      </c>
      <c r="BC117" s="742">
        <f>ROUND(BC31,1)</f>
        <v>10</v>
      </c>
      <c r="BD117" s="741">
        <f>$AP117*BC117/100</f>
        <v>791.2</v>
      </c>
      <c r="BE117" s="742">
        <f>ROUND(BE31,1)</f>
        <v>0</v>
      </c>
      <c r="BF117" s="741">
        <f>$AP117*BE117/100</f>
        <v>0</v>
      </c>
      <c r="BG117" s="742">
        <f>ROUND(BG31,1)</f>
        <v>0</v>
      </c>
      <c r="BH117" s="741">
        <f>$AP117*BG117/100</f>
        <v>0</v>
      </c>
      <c r="BI117" s="742">
        <f>ROUND(BI31,1)</f>
        <v>0</v>
      </c>
      <c r="BJ117" s="741">
        <f>$AP117*BI117/100</f>
        <v>0</v>
      </c>
      <c r="BK117" s="743">
        <f t="shared" ref="BK117" si="862">IF(((SUM(AP117:BJ117))&gt;(15279*AM117)),0,((15279*AM117)-(SUM(AP117:BJ117))))</f>
        <v>0</v>
      </c>
      <c r="BL117" s="744">
        <f>AP117+AR117+AT117+AV117+AX117+AZ117+BB117+BD117+BF117+BH117+BJ117+BK117</f>
        <v>18909.68</v>
      </c>
      <c r="BM117" s="745">
        <v>12</v>
      </c>
      <c r="BN117" s="746">
        <f>BL117*BM117</f>
        <v>226916.16</v>
      </c>
      <c r="BO117" s="747"/>
      <c r="BP117" s="741"/>
      <c r="BQ117" s="746">
        <f>BN117+BO117+BP117</f>
        <v>226916.16</v>
      </c>
      <c r="BR117" s="746">
        <f>BQ117*0.302</f>
        <v>68528.679999999993</v>
      </c>
      <c r="BS117" s="746">
        <f>BQ117+BR117</f>
        <v>295444.84000000003</v>
      </c>
      <c r="BU117" s="1044"/>
      <c r="BV117" s="755" t="s">
        <v>41</v>
      </c>
      <c r="BW117" s="737">
        <f t="shared" ref="BW117" si="863">BW31</f>
        <v>1</v>
      </c>
      <c r="BX117" s="737">
        <f>BX31</f>
        <v>7607</v>
      </c>
      <c r="BY117" s="738">
        <f>ROUNDUP(BX117*1.04,0)</f>
        <v>7912</v>
      </c>
      <c r="BZ117" s="817">
        <f t="shared" ref="BZ117" si="864">BW117*BY117</f>
        <v>7912</v>
      </c>
      <c r="CA117" s="740">
        <f>ROUND(CA31,1)</f>
        <v>0</v>
      </c>
      <c r="CB117" s="741">
        <f>$BZ117*CA117/100</f>
        <v>0</v>
      </c>
      <c r="CC117" s="742">
        <f>ROUND(CC31,1)</f>
        <v>0</v>
      </c>
      <c r="CD117" s="741">
        <f>$BZ117*CC117/100</f>
        <v>0</v>
      </c>
      <c r="CE117" s="742">
        <f>ROUND(CE31,1)</f>
        <v>0</v>
      </c>
      <c r="CF117" s="741">
        <f>$BZ117*CE117/100</f>
        <v>0</v>
      </c>
      <c r="CG117" s="742">
        <f>ROUND(CG31,1)</f>
        <v>0</v>
      </c>
      <c r="CH117" s="741">
        <f>$BZ117*CG117/100</f>
        <v>0</v>
      </c>
      <c r="CI117" s="742">
        <f>ROUND(CI31,1)</f>
        <v>0</v>
      </c>
      <c r="CJ117" s="741">
        <f>$BZ117*CI117/100</f>
        <v>0</v>
      </c>
      <c r="CK117" s="742">
        <f>ROUND(CK31,1)</f>
        <v>0</v>
      </c>
      <c r="CL117" s="741">
        <f>$BZ117*CK117/100</f>
        <v>0</v>
      </c>
      <c r="CM117" s="742">
        <f>ROUND(CM31,1)</f>
        <v>0</v>
      </c>
      <c r="CN117" s="741">
        <f>$BZ117*CM117/100</f>
        <v>0</v>
      </c>
      <c r="CO117" s="742">
        <f>ROUND(CO31,1)</f>
        <v>0</v>
      </c>
      <c r="CP117" s="741">
        <f>$BZ117*CO117/100</f>
        <v>0</v>
      </c>
      <c r="CQ117" s="742">
        <f>ROUND(CQ31,1)</f>
        <v>0</v>
      </c>
      <c r="CR117" s="741">
        <f>$BZ117*CQ117/100</f>
        <v>0</v>
      </c>
      <c r="CS117" s="742">
        <f>ROUND(CS31,1)</f>
        <v>0</v>
      </c>
      <c r="CT117" s="741">
        <f>$BZ117*CS117/100</f>
        <v>0</v>
      </c>
      <c r="CU117" s="743">
        <f t="shared" ref="CU117" si="865">IF(((SUM(BZ117:CT117))&gt;(15279*BW117)),0,((15279*BW117)-(SUM(BZ117:CT117))))</f>
        <v>7367</v>
      </c>
      <c r="CV117" s="744">
        <f>BZ117+CB117+CD117+CF117+CH117+CJ117+CL117+CN117+CP117+CR117+CT117+CU117</f>
        <v>15279</v>
      </c>
      <c r="CW117" s="745">
        <v>12</v>
      </c>
      <c r="CX117" s="746">
        <f>CV117*CW117</f>
        <v>183348</v>
      </c>
      <c r="CY117" s="747"/>
      <c r="CZ117" s="741"/>
      <c r="DA117" s="746">
        <f>CX117+CY117+CZ117</f>
        <v>183348</v>
      </c>
      <c r="DB117" s="746">
        <f>DA117*0.302</f>
        <v>55371.1</v>
      </c>
      <c r="DC117" s="746">
        <f>DA117+DB117</f>
        <v>238719.1</v>
      </c>
      <c r="DD117" s="750"/>
      <c r="DE117" s="1044"/>
      <c r="DF117" s="755" t="s">
        <v>41</v>
      </c>
      <c r="DG117" s="737">
        <f t="shared" ref="DG117" si="866">DG31</f>
        <v>1</v>
      </c>
      <c r="DH117" s="737">
        <f>DH31</f>
        <v>7607</v>
      </c>
      <c r="DI117" s="738">
        <f>ROUNDUP(DH117*1.04,0)</f>
        <v>7912</v>
      </c>
      <c r="DJ117" s="817">
        <f t="shared" ref="DJ117" si="867">DG117*DI117</f>
        <v>7912</v>
      </c>
      <c r="DK117" s="740">
        <f>ROUND(DK31,1)</f>
        <v>0</v>
      </c>
      <c r="DL117" s="741">
        <f>$DJ117*DK117/100</f>
        <v>0</v>
      </c>
      <c r="DM117" s="742">
        <f>ROUND(DM31,1)</f>
        <v>0</v>
      </c>
      <c r="DN117" s="741">
        <f>$DJ117*DM117/100</f>
        <v>0</v>
      </c>
      <c r="DO117" s="742">
        <f>ROUND(DO31,1)</f>
        <v>0</v>
      </c>
      <c r="DP117" s="741">
        <f>$DJ117*DO117/100</f>
        <v>0</v>
      </c>
      <c r="DQ117" s="742">
        <f>ROUND(DQ31,1)</f>
        <v>20</v>
      </c>
      <c r="DR117" s="741">
        <f>$DJ117*DQ117/100</f>
        <v>1582.4</v>
      </c>
      <c r="DS117" s="742">
        <f>ROUND(DS31,1)</f>
        <v>0</v>
      </c>
      <c r="DT117" s="741">
        <f>$DJ117*DS117/100</f>
        <v>0</v>
      </c>
      <c r="DU117" s="742">
        <f>ROUND(DU31,1)</f>
        <v>100</v>
      </c>
      <c r="DV117" s="741">
        <f>$DJ117*DU117/100</f>
        <v>7912</v>
      </c>
      <c r="DW117" s="742">
        <f>ROUND(DW31,1)</f>
        <v>0</v>
      </c>
      <c r="DX117" s="741">
        <f>$DJ117*DW117/100</f>
        <v>0</v>
      </c>
      <c r="DY117" s="742">
        <f>ROUND(DY31,1)</f>
        <v>0</v>
      </c>
      <c r="DZ117" s="741">
        <f>$DJ117*DY117/100</f>
        <v>0</v>
      </c>
      <c r="EA117" s="742">
        <f>ROUND(EA31,1)</f>
        <v>0</v>
      </c>
      <c r="EB117" s="741">
        <f>$DJ117*EA117/100</f>
        <v>0</v>
      </c>
      <c r="EC117" s="742">
        <f>ROUND(EC31,1)</f>
        <v>0</v>
      </c>
      <c r="ED117" s="741">
        <f>$DJ117*EC117/100</f>
        <v>0</v>
      </c>
      <c r="EE117" s="743">
        <f t="shared" ref="EE117" si="868">IF(((SUM(DJ117:ED117))&gt;(15279*DG117)),0,((15279*DG117)-(SUM(DJ117:ED117))))</f>
        <v>0</v>
      </c>
      <c r="EF117" s="744">
        <f>DJ117+DL117+DN117+DP117+DR117+DT117+DV117+DX117+DZ117+EB117+ED117+EE117</f>
        <v>17406.400000000001</v>
      </c>
      <c r="EG117" s="745">
        <v>12</v>
      </c>
      <c r="EH117" s="746">
        <f>EF117*EG117</f>
        <v>208876.79999999999</v>
      </c>
      <c r="EI117" s="747"/>
      <c r="EJ117" s="741"/>
      <c r="EK117" s="746">
        <f>EH117+EI117+EJ117</f>
        <v>208876.79999999999</v>
      </c>
      <c r="EL117" s="746">
        <f>EK117*0.302</f>
        <v>63080.79</v>
      </c>
      <c r="EM117" s="746">
        <f>EK117+EL117</f>
        <v>271957.59000000003</v>
      </c>
      <c r="EO117" s="1044"/>
      <c r="EP117" s="752" t="s">
        <v>41</v>
      </c>
      <c r="EQ117" s="737">
        <f t="shared" ref="EQ117" si="869">EQ31</f>
        <v>0.5</v>
      </c>
      <c r="ER117" s="737">
        <f>ER31</f>
        <v>7607</v>
      </c>
      <c r="ES117" s="738">
        <f>ROUNDUP(ER117*1.04,0)</f>
        <v>7912</v>
      </c>
      <c r="ET117" s="817">
        <f t="shared" ref="ET117" si="870">EQ117*ES117</f>
        <v>3956</v>
      </c>
      <c r="EU117" s="740">
        <f>ROUND(EU31,1)</f>
        <v>0</v>
      </c>
      <c r="EV117" s="741">
        <f>$ET117*EU117/100</f>
        <v>0</v>
      </c>
      <c r="EW117" s="742">
        <f>ROUND(EW31,1)</f>
        <v>0</v>
      </c>
      <c r="EX117" s="741">
        <f>$ET117*EW117/100</f>
        <v>0</v>
      </c>
      <c r="EY117" s="742">
        <f>ROUND(EY31,1)</f>
        <v>0</v>
      </c>
      <c r="EZ117" s="741">
        <f>$ET117*EY117/100</f>
        <v>0</v>
      </c>
      <c r="FA117" s="742">
        <f>ROUND(FA31,1)</f>
        <v>0</v>
      </c>
      <c r="FB117" s="741">
        <f>$ET117*FA117/100</f>
        <v>0</v>
      </c>
      <c r="FC117" s="742">
        <f>ROUND(FC31,1)</f>
        <v>0</v>
      </c>
      <c r="FD117" s="741">
        <f>$ET117*FC117/100</f>
        <v>0</v>
      </c>
      <c r="FE117" s="742">
        <f>ROUND(FE31,1)</f>
        <v>150</v>
      </c>
      <c r="FF117" s="741">
        <f>$ET117*FE117/100</f>
        <v>5934</v>
      </c>
      <c r="FG117" s="742">
        <f>ROUND(FG31,1)</f>
        <v>0</v>
      </c>
      <c r="FH117" s="741">
        <f>$ET117*FG117/100</f>
        <v>0</v>
      </c>
      <c r="FI117" s="742">
        <f>ROUND(FI31,1)</f>
        <v>0</v>
      </c>
      <c r="FJ117" s="741">
        <f>$ET117*FI117/100</f>
        <v>0</v>
      </c>
      <c r="FK117" s="742">
        <f>ROUND(FK31,1)</f>
        <v>0</v>
      </c>
      <c r="FL117" s="741">
        <f>$ET117*FK117/100</f>
        <v>0</v>
      </c>
      <c r="FM117" s="742">
        <f>ROUND(FM31,1)</f>
        <v>0</v>
      </c>
      <c r="FN117" s="741">
        <f>$ET117*FM117/100</f>
        <v>0</v>
      </c>
      <c r="FO117" s="743">
        <f t="shared" ref="FO117" si="871">IF(((SUM(ET117:FN117))&gt;(15279*EQ117)),0,((15279*EQ117)-(SUM(ET117:FN117))))</f>
        <v>0</v>
      </c>
      <c r="FP117" s="744">
        <f>ET117+EV117+EX117+EZ117+FB117+FD117+FF117+FH117+FJ117+FL117+FN117+FO117</f>
        <v>9890</v>
      </c>
      <c r="FQ117" s="745">
        <v>12</v>
      </c>
      <c r="FR117" s="746">
        <f>FP117*FQ117</f>
        <v>118680</v>
      </c>
      <c r="FS117" s="747"/>
      <c r="FT117" s="741"/>
      <c r="FU117" s="746">
        <f>FR117+FS117+FT117</f>
        <v>118680</v>
      </c>
      <c r="FV117" s="746">
        <f>FU117*0.302</f>
        <v>35841.360000000001</v>
      </c>
      <c r="FW117" s="746">
        <f>FU117+FV117</f>
        <v>154521.35999999999</v>
      </c>
      <c r="FY117" s="1044"/>
      <c r="FZ117" s="752" t="s">
        <v>41</v>
      </c>
      <c r="GA117" s="737">
        <f t="shared" ref="GA117" si="872">GA31</f>
        <v>4.5</v>
      </c>
      <c r="GB117" s="737">
        <f>GB31</f>
        <v>7607</v>
      </c>
      <c r="GC117" s="738">
        <f>ROUNDUP(GB117*1.04,0)</f>
        <v>7912</v>
      </c>
      <c r="GD117" s="743">
        <f>F117+AP117+BZ117+DJ117+ET117</f>
        <v>35604</v>
      </c>
      <c r="GE117" s="743"/>
      <c r="GF117" s="737">
        <f>H117+AR117+CB117+DL117+EV117</f>
        <v>0</v>
      </c>
      <c r="GG117" s="743"/>
      <c r="GH117" s="737">
        <f>J117+AT117+CD117+DN117+EX117</f>
        <v>316.48</v>
      </c>
      <c r="GI117" s="743"/>
      <c r="GJ117" s="737">
        <f>L117+AV117+CF117+DP117+EZ117</f>
        <v>0</v>
      </c>
      <c r="GK117" s="743"/>
      <c r="GL117" s="737">
        <f>N117+AX117+CH117+DR117+FB117</f>
        <v>4193.3599999999997</v>
      </c>
      <c r="GM117" s="743"/>
      <c r="GN117" s="737">
        <f>P117+AZ117+CJ117+DT117+FD117</f>
        <v>0</v>
      </c>
      <c r="GO117" s="743"/>
      <c r="GP117" s="737">
        <f>R117+BB117+CL117+DV117+FF117</f>
        <v>27612.880000000001</v>
      </c>
      <c r="GQ117" s="743"/>
      <c r="GR117" s="737">
        <f>T117+BD117+CN117+DX117+FH117</f>
        <v>1582.4</v>
      </c>
      <c r="GS117" s="743"/>
      <c r="GT117" s="737">
        <f>V117+BF117+CP117+DZ117+FJ117</f>
        <v>0</v>
      </c>
      <c r="GU117" s="743"/>
      <c r="GV117" s="737">
        <f>X117+BH117+CR117+EB117+FL117</f>
        <v>0</v>
      </c>
      <c r="GW117" s="743"/>
      <c r="GX117" s="737">
        <f>Z117+BJ117+CT117+ED117+FN117</f>
        <v>0</v>
      </c>
      <c r="GY117" s="743">
        <f>AA117+BK117+CU117+EE117+FO117</f>
        <v>7367</v>
      </c>
      <c r="GZ117" s="744">
        <f>GD117+GF117+GH117+GJ117+GL117+GN117+GP117+GR117+GT117+GV117+GX117+GY117</f>
        <v>76676.12</v>
      </c>
      <c r="HA117" s="745">
        <v>12</v>
      </c>
      <c r="HB117" s="746">
        <f>GZ117*HA117</f>
        <v>920113.44</v>
      </c>
      <c r="HC117" s="737">
        <f>AE117+BO117+CY117+EI117+FS117</f>
        <v>0</v>
      </c>
      <c r="HD117" s="737">
        <f>AF117+BP117+CZ117+EJ117+FT117</f>
        <v>0</v>
      </c>
      <c r="HE117" s="746">
        <f>HB117+HC117+HD117</f>
        <v>920113.44</v>
      </c>
      <c r="HF117" s="746">
        <f>HE117*0.302</f>
        <v>277874.26</v>
      </c>
      <c r="HG117" s="746">
        <f>HE117+HF117</f>
        <v>1197987.7</v>
      </c>
    </row>
    <row r="118" spans="1:215" ht="15.75" hidden="1" x14ac:dyDescent="0.25">
      <c r="A118" s="1044"/>
      <c r="B118" s="760" t="s">
        <v>855</v>
      </c>
      <c r="C118" s="730"/>
      <c r="D118" s="773"/>
      <c r="E118" s="726"/>
      <c r="F118" s="734"/>
      <c r="G118" s="762"/>
      <c r="H118" s="732"/>
      <c r="I118" s="763"/>
      <c r="J118" s="732"/>
      <c r="K118" s="763"/>
      <c r="L118" s="732"/>
      <c r="M118" s="763"/>
      <c r="N118" s="732"/>
      <c r="O118" s="763"/>
      <c r="P118" s="732"/>
      <c r="Q118" s="763"/>
      <c r="R118" s="732"/>
      <c r="S118" s="763"/>
      <c r="T118" s="732"/>
      <c r="U118" s="763"/>
      <c r="V118" s="732"/>
      <c r="W118" s="763"/>
      <c r="X118" s="732"/>
      <c r="Y118" s="763"/>
      <c r="Z118" s="732"/>
      <c r="AA118" s="775"/>
      <c r="AB118" s="775"/>
      <c r="AC118" s="775"/>
      <c r="AD118" s="775"/>
      <c r="AE118" s="775"/>
      <c r="AF118" s="775"/>
      <c r="AG118" s="775"/>
      <c r="AH118" s="776"/>
      <c r="AI118" s="777"/>
      <c r="AK118" s="1044"/>
      <c r="AL118" s="760" t="s">
        <v>855</v>
      </c>
      <c r="AM118" s="730"/>
      <c r="AN118" s="773"/>
      <c r="AO118" s="726"/>
      <c r="AP118" s="734"/>
      <c r="AQ118" s="762"/>
      <c r="AR118" s="732"/>
      <c r="AS118" s="763"/>
      <c r="AT118" s="732"/>
      <c r="AU118" s="763"/>
      <c r="AV118" s="732"/>
      <c r="AW118" s="763"/>
      <c r="AX118" s="732"/>
      <c r="AY118" s="763"/>
      <c r="AZ118" s="732"/>
      <c r="BA118" s="763"/>
      <c r="BB118" s="732"/>
      <c r="BC118" s="763"/>
      <c r="BD118" s="732"/>
      <c r="BE118" s="763"/>
      <c r="BF118" s="732"/>
      <c r="BG118" s="763"/>
      <c r="BH118" s="732"/>
      <c r="BI118" s="763"/>
      <c r="BJ118" s="732"/>
      <c r="BK118" s="775"/>
      <c r="BL118" s="775"/>
      <c r="BM118" s="775"/>
      <c r="BN118" s="775"/>
      <c r="BO118" s="775"/>
      <c r="BP118" s="775"/>
      <c r="BQ118" s="775"/>
      <c r="BR118" s="776"/>
      <c r="BS118" s="777"/>
      <c r="BU118" s="1044"/>
      <c r="BV118" s="760" t="s">
        <v>855</v>
      </c>
      <c r="BW118" s="730"/>
      <c r="BX118" s="773"/>
      <c r="BY118" s="726"/>
      <c r="BZ118" s="734"/>
      <c r="CA118" s="762"/>
      <c r="CB118" s="732"/>
      <c r="CC118" s="763"/>
      <c r="CD118" s="732"/>
      <c r="CE118" s="763"/>
      <c r="CF118" s="732"/>
      <c r="CG118" s="763"/>
      <c r="CH118" s="732"/>
      <c r="CI118" s="763"/>
      <c r="CJ118" s="732"/>
      <c r="CK118" s="763"/>
      <c r="CL118" s="732"/>
      <c r="CM118" s="763"/>
      <c r="CN118" s="732"/>
      <c r="CO118" s="763"/>
      <c r="CP118" s="732"/>
      <c r="CQ118" s="763"/>
      <c r="CR118" s="732"/>
      <c r="CS118" s="763"/>
      <c r="CT118" s="732"/>
      <c r="CU118" s="775"/>
      <c r="CV118" s="775"/>
      <c r="CW118" s="775"/>
      <c r="CX118" s="775"/>
      <c r="CY118" s="775"/>
      <c r="CZ118" s="775"/>
      <c r="DA118" s="775"/>
      <c r="DB118" s="776"/>
      <c r="DC118" s="777"/>
      <c r="DE118" s="1044"/>
      <c r="DF118" s="760" t="s">
        <v>855</v>
      </c>
      <c r="DG118" s="730"/>
      <c r="DH118" s="773"/>
      <c r="DI118" s="726"/>
      <c r="DJ118" s="734"/>
      <c r="DK118" s="762"/>
      <c r="DL118" s="732"/>
      <c r="DM118" s="763"/>
      <c r="DN118" s="732"/>
      <c r="DO118" s="763"/>
      <c r="DP118" s="732"/>
      <c r="DQ118" s="763"/>
      <c r="DR118" s="732"/>
      <c r="DS118" s="763"/>
      <c r="DT118" s="732"/>
      <c r="DU118" s="763"/>
      <c r="DV118" s="732"/>
      <c r="DW118" s="763"/>
      <c r="DX118" s="732"/>
      <c r="DY118" s="763"/>
      <c r="DZ118" s="732"/>
      <c r="EA118" s="763"/>
      <c r="EB118" s="732"/>
      <c r="EC118" s="763"/>
      <c r="ED118" s="732"/>
      <c r="EE118" s="775"/>
      <c r="EF118" s="775"/>
      <c r="EG118" s="775"/>
      <c r="EH118" s="775"/>
      <c r="EI118" s="775"/>
      <c r="EJ118" s="775"/>
      <c r="EK118" s="775"/>
      <c r="EL118" s="776"/>
      <c r="EM118" s="777"/>
      <c r="EO118" s="1044"/>
      <c r="EP118" s="760" t="s">
        <v>855</v>
      </c>
      <c r="EQ118" s="730"/>
      <c r="ER118" s="773"/>
      <c r="ES118" s="726"/>
      <c r="ET118" s="734"/>
      <c r="EU118" s="762"/>
      <c r="EV118" s="732"/>
      <c r="EW118" s="763"/>
      <c r="EX118" s="732"/>
      <c r="EY118" s="763"/>
      <c r="EZ118" s="732"/>
      <c r="FA118" s="763"/>
      <c r="FB118" s="732"/>
      <c r="FC118" s="763"/>
      <c r="FD118" s="732"/>
      <c r="FE118" s="763"/>
      <c r="FF118" s="732"/>
      <c r="FG118" s="763"/>
      <c r="FH118" s="732"/>
      <c r="FI118" s="763"/>
      <c r="FJ118" s="732"/>
      <c r="FK118" s="763"/>
      <c r="FL118" s="732"/>
      <c r="FM118" s="763"/>
      <c r="FN118" s="732"/>
      <c r="FO118" s="775"/>
      <c r="FP118" s="775"/>
      <c r="FQ118" s="775"/>
      <c r="FR118" s="775"/>
      <c r="FS118" s="775"/>
      <c r="FT118" s="775"/>
      <c r="FU118" s="775"/>
      <c r="FV118" s="776"/>
      <c r="FW118" s="777"/>
      <c r="FY118" s="1044"/>
      <c r="FZ118" s="760" t="s">
        <v>855</v>
      </c>
      <c r="GA118" s="730"/>
      <c r="GB118" s="773"/>
      <c r="GC118" s="726"/>
      <c r="GD118" s="734">
        <f>F118+AP118+BZ118+DJ118+ET118</f>
        <v>0</v>
      </c>
      <c r="GE118" s="734"/>
      <c r="GF118" s="732"/>
      <c r="GG118" s="734"/>
      <c r="GH118" s="732"/>
      <c r="GI118" s="734"/>
      <c r="GJ118" s="732"/>
      <c r="GK118" s="734"/>
      <c r="GL118" s="732"/>
      <c r="GM118" s="734"/>
      <c r="GN118" s="732"/>
      <c r="GO118" s="734"/>
      <c r="GP118" s="732"/>
      <c r="GQ118" s="734"/>
      <c r="GR118" s="732"/>
      <c r="GS118" s="734"/>
      <c r="GT118" s="732"/>
      <c r="GU118" s="734"/>
      <c r="GV118" s="732"/>
      <c r="GW118" s="734"/>
      <c r="GX118" s="774"/>
      <c r="GY118" s="775"/>
      <c r="GZ118" s="775"/>
      <c r="HA118" s="775"/>
      <c r="HB118" s="775"/>
      <c r="HC118" s="775"/>
      <c r="HD118" s="775"/>
      <c r="HE118" s="775"/>
      <c r="HF118" s="776"/>
      <c r="HG118" s="777"/>
    </row>
    <row r="119" spans="1:215" ht="24" hidden="1" x14ac:dyDescent="0.25">
      <c r="A119" s="1044"/>
      <c r="B119" s="755" t="s">
        <v>856</v>
      </c>
      <c r="C119" s="737">
        <f t="shared" ref="C119:D134" si="873">C33</f>
        <v>1</v>
      </c>
      <c r="D119" s="737">
        <f t="shared" si="873"/>
        <v>7456</v>
      </c>
      <c r="E119" s="738">
        <f t="shared" ref="E119:E141" si="874">ROUNDUP(D119*1.04,0)</f>
        <v>7755</v>
      </c>
      <c r="F119" s="817">
        <f t="shared" ref="F119:F141" si="875">C119*E119</f>
        <v>7755</v>
      </c>
      <c r="G119" s="740">
        <f t="shared" ref="G119:I134" si="876">ROUND(G33,1)</f>
        <v>0</v>
      </c>
      <c r="H119" s="741">
        <f t="shared" ref="H119:J141" si="877">$F119*G119/100</f>
        <v>0</v>
      </c>
      <c r="I119" s="742">
        <f t="shared" si="876"/>
        <v>0</v>
      </c>
      <c r="J119" s="741">
        <f t="shared" si="877"/>
        <v>0</v>
      </c>
      <c r="K119" s="742">
        <f t="shared" ref="K119:K141" si="878">ROUND(K33,1)</f>
        <v>0</v>
      </c>
      <c r="L119" s="741">
        <f t="shared" ref="L119:L141" si="879">$F119*K119/100</f>
        <v>0</v>
      </c>
      <c r="M119" s="742">
        <f t="shared" ref="M119:M141" si="880">ROUND(M33,1)</f>
        <v>23</v>
      </c>
      <c r="N119" s="741">
        <f t="shared" ref="N119:N141" si="881">$F119*M119/100</f>
        <v>1783.65</v>
      </c>
      <c r="O119" s="742">
        <f t="shared" ref="O119:O141" si="882">ROUND(O33,1)</f>
        <v>0</v>
      </c>
      <c r="P119" s="741">
        <f t="shared" ref="P119:P141" si="883">$F119*O119/100</f>
        <v>0</v>
      </c>
      <c r="Q119" s="742">
        <f t="shared" ref="Q119:Q141" si="884">ROUND(Q33,1)</f>
        <v>198</v>
      </c>
      <c r="R119" s="741">
        <f t="shared" ref="R119:R141" si="885">$F119*Q119/100</f>
        <v>15354.9</v>
      </c>
      <c r="S119" s="742">
        <f t="shared" ref="S119:S141" si="886">ROUND(S33,1)</f>
        <v>30</v>
      </c>
      <c r="T119" s="741">
        <f t="shared" ref="T119:T141" si="887">$F119*S119/100</f>
        <v>2326.5</v>
      </c>
      <c r="U119" s="742">
        <f t="shared" ref="U119:U141" si="888">ROUND(U33,1)</f>
        <v>0</v>
      </c>
      <c r="V119" s="741">
        <f t="shared" ref="V119:V141" si="889">$F119*U119/100</f>
        <v>0</v>
      </c>
      <c r="W119" s="742">
        <f t="shared" ref="W119:W141" si="890">ROUND(W33,1)</f>
        <v>0</v>
      </c>
      <c r="X119" s="741">
        <f t="shared" ref="X119:X141" si="891">$F119*W119/100</f>
        <v>0</v>
      </c>
      <c r="Y119" s="742">
        <f t="shared" ref="Y119:Y141" si="892">ROUND(Y33,1)</f>
        <v>0</v>
      </c>
      <c r="Z119" s="741">
        <f t="shared" ref="Z119:Z141" si="893">$F119*Y119/100</f>
        <v>0</v>
      </c>
      <c r="AA119" s="743">
        <f t="shared" ref="AA119:AA141" si="894">IF(((SUM(F119:Z119))&gt;(15279*C119)),0,((15279*C119)-(SUM(F119:Z119))))</f>
        <v>0</v>
      </c>
      <c r="AB119" s="744">
        <f t="shared" ref="AB119:AB141" si="895">F119+H119+J119+L119+N119+P119+R119+T119+V119+X119+Z119+AA119</f>
        <v>27220.05</v>
      </c>
      <c r="AC119" s="745">
        <v>12</v>
      </c>
      <c r="AD119" s="746">
        <f t="shared" ref="AD119:AD141" si="896">AB119*AC119</f>
        <v>326640.59999999998</v>
      </c>
      <c r="AE119" s="747"/>
      <c r="AF119" s="741"/>
      <c r="AG119" s="746">
        <f t="shared" ref="AG119:AG141" si="897">AD119+AE119+AF119</f>
        <v>326640.59999999998</v>
      </c>
      <c r="AH119" s="746">
        <f t="shared" ref="AH119:AH141" si="898">AG119*0.302</f>
        <v>98645.46</v>
      </c>
      <c r="AI119" s="746">
        <f t="shared" ref="AI119:AI141" si="899">AG119+AH119</f>
        <v>425286.06</v>
      </c>
      <c r="AK119" s="1044"/>
      <c r="AL119" s="755" t="s">
        <v>857</v>
      </c>
      <c r="AM119" s="737">
        <f t="shared" ref="AM119:AN134" si="900">AM33</f>
        <v>1</v>
      </c>
      <c r="AN119" s="737">
        <f t="shared" si="900"/>
        <v>7456</v>
      </c>
      <c r="AO119" s="738">
        <f t="shared" ref="AO119:AO141" si="901">ROUNDUP(AN119*1.04,0)</f>
        <v>7755</v>
      </c>
      <c r="AP119" s="817">
        <f t="shared" ref="AP119:AP141" si="902">AM119*AO119</f>
        <v>7755</v>
      </c>
      <c r="AQ119" s="740">
        <f t="shared" ref="AQ119:AQ141" si="903">ROUND(AQ33,1)</f>
        <v>0</v>
      </c>
      <c r="AR119" s="741">
        <f t="shared" ref="AR119:AR141" si="904">$AP119*AQ119/100</f>
        <v>0</v>
      </c>
      <c r="AS119" s="742">
        <f t="shared" ref="AS119:AS141" si="905">ROUND(AS33,1)</f>
        <v>4</v>
      </c>
      <c r="AT119" s="741">
        <f t="shared" ref="AT119:AT141" si="906">$AP119*AS119/100</f>
        <v>310.2</v>
      </c>
      <c r="AU119" s="742">
        <f t="shared" ref="AU119:AU141" si="907">ROUND(AU33,1)</f>
        <v>0</v>
      </c>
      <c r="AV119" s="741">
        <f t="shared" ref="AV119:AV141" si="908">$AP119*AU119/100</f>
        <v>0</v>
      </c>
      <c r="AW119" s="742">
        <f t="shared" ref="AW119:AW141" si="909">ROUND(AW33,1)</f>
        <v>0</v>
      </c>
      <c r="AX119" s="741">
        <f t="shared" ref="AX119:AX141" si="910">$AP119*AW119/100</f>
        <v>0</v>
      </c>
      <c r="AY119" s="742">
        <f t="shared" ref="AY119:AY141" si="911">ROUND(AY33,1)</f>
        <v>0</v>
      </c>
      <c r="AZ119" s="741">
        <f t="shared" ref="AZ119:AZ141" si="912">$AP119*AY119/100</f>
        <v>0</v>
      </c>
      <c r="BA119" s="742">
        <f t="shared" ref="BA119:BA141" si="913">ROUND(BA33,1)</f>
        <v>195</v>
      </c>
      <c r="BB119" s="741">
        <f t="shared" ref="BB119:BB141" si="914">$AP119*BA119/100</f>
        <v>15122.25</v>
      </c>
      <c r="BC119" s="742">
        <f t="shared" ref="BC119:BC141" si="915">ROUND(BC33,1)</f>
        <v>15</v>
      </c>
      <c r="BD119" s="741">
        <f t="shared" ref="BD119:BD141" si="916">$AP119*BC119/100</f>
        <v>1163.25</v>
      </c>
      <c r="BE119" s="742">
        <f t="shared" ref="BE119:BE141" si="917">ROUND(BE33,1)</f>
        <v>0</v>
      </c>
      <c r="BF119" s="741">
        <f t="shared" ref="BF119:BF141" si="918">$AP119*BE119/100</f>
        <v>0</v>
      </c>
      <c r="BG119" s="742">
        <f t="shared" ref="BG119:BG141" si="919">ROUND(BG33,1)</f>
        <v>0</v>
      </c>
      <c r="BH119" s="741">
        <f t="shared" ref="BH119:BH141" si="920">$AP119*BG119/100</f>
        <v>0</v>
      </c>
      <c r="BI119" s="742">
        <f t="shared" ref="BI119:BI141" si="921">ROUND(BI33,1)</f>
        <v>0</v>
      </c>
      <c r="BJ119" s="741">
        <f t="shared" ref="BJ119:BJ141" si="922">$AP119*BI119/100</f>
        <v>0</v>
      </c>
      <c r="BK119" s="743">
        <f t="shared" ref="BK119:BK120" si="923">IF(((SUM(AP119:BJ119))&gt;(15279*AM119)),0,((15279*AM119)-(SUM(AP119:BJ119))))</f>
        <v>0</v>
      </c>
      <c r="BL119" s="744">
        <f t="shared" ref="BL119:BL141" si="924">AP119+AR119+AT119+AV119+AX119+AZ119+BB119+BD119+BF119+BH119+BJ119+BK119</f>
        <v>24350.7</v>
      </c>
      <c r="BM119" s="745">
        <v>12</v>
      </c>
      <c r="BN119" s="746">
        <f t="shared" ref="BN119:BN141" si="925">BL119*BM119</f>
        <v>292208.40000000002</v>
      </c>
      <c r="BO119" s="747"/>
      <c r="BP119" s="741"/>
      <c r="BQ119" s="746">
        <f t="shared" ref="BQ119:BQ141" si="926">BN119+BO119+BP119</f>
        <v>292208.40000000002</v>
      </c>
      <c r="BR119" s="746">
        <f t="shared" ref="BR119:BR141" si="927">BQ119*0.302</f>
        <v>88246.94</v>
      </c>
      <c r="BS119" s="746">
        <f t="shared" ref="BS119:BS141" si="928">BQ119+BR119</f>
        <v>380455.34</v>
      </c>
      <c r="BU119" s="1044"/>
      <c r="BV119" s="755" t="s">
        <v>856</v>
      </c>
      <c r="BW119" s="737">
        <f t="shared" ref="BW119:BX134" si="929">BW33</f>
        <v>2</v>
      </c>
      <c r="BX119" s="737">
        <f t="shared" si="929"/>
        <v>7456</v>
      </c>
      <c r="BY119" s="738">
        <f t="shared" ref="BY119:BY141" si="930">ROUNDUP(BX119*1.04,0)</f>
        <v>7755</v>
      </c>
      <c r="BZ119" s="817">
        <f t="shared" ref="BZ119:BZ141" si="931">BW119*BY119</f>
        <v>15510</v>
      </c>
      <c r="CA119" s="740">
        <f t="shared" ref="CA119:CA141" si="932">ROUND(CA33,1)</f>
        <v>0</v>
      </c>
      <c r="CB119" s="741">
        <f t="shared" ref="CB119:CD141" si="933">$BZ119*CA119/100</f>
        <v>0</v>
      </c>
      <c r="CC119" s="742">
        <f t="shared" ref="CC119:CC141" si="934">ROUND(CC33,1)</f>
        <v>0</v>
      </c>
      <c r="CD119" s="741">
        <f t="shared" si="933"/>
        <v>0</v>
      </c>
      <c r="CE119" s="742">
        <f t="shared" ref="CE119:CE141" si="935">ROUND(CE33,1)</f>
        <v>0</v>
      </c>
      <c r="CF119" s="741">
        <f t="shared" ref="CF119:CF141" si="936">$BZ119*CE119/100</f>
        <v>0</v>
      </c>
      <c r="CG119" s="742">
        <f t="shared" ref="CG119:CG141" si="937">ROUND(CG33,1)</f>
        <v>50</v>
      </c>
      <c r="CH119" s="741">
        <f t="shared" ref="CH119:CH141" si="938">$BZ119*CG119/100</f>
        <v>7755</v>
      </c>
      <c r="CI119" s="742">
        <f t="shared" ref="CI119:CI141" si="939">ROUND(CI33,1)</f>
        <v>0</v>
      </c>
      <c r="CJ119" s="741">
        <f t="shared" ref="CJ119:CJ141" si="940">$BZ119*CI119/100</f>
        <v>0</v>
      </c>
      <c r="CK119" s="742">
        <f t="shared" ref="CK119:CK141" si="941">ROUND(CK33,1)</f>
        <v>0</v>
      </c>
      <c r="CL119" s="741">
        <f t="shared" ref="CL119:CL141" si="942">$BZ119*CK119/100</f>
        <v>0</v>
      </c>
      <c r="CM119" s="742">
        <f t="shared" ref="CM119:CM141" si="943">ROUND(CM33,1)</f>
        <v>15</v>
      </c>
      <c r="CN119" s="741">
        <f t="shared" ref="CN119:CN141" si="944">$BZ119*CM119/100</f>
        <v>2326.5</v>
      </c>
      <c r="CO119" s="742">
        <f t="shared" ref="CO119:CO141" si="945">ROUND(CO33,1)</f>
        <v>0</v>
      </c>
      <c r="CP119" s="741">
        <f t="shared" ref="CP119:CP141" si="946">$BZ119*CO119/100</f>
        <v>0</v>
      </c>
      <c r="CQ119" s="742">
        <f t="shared" ref="CQ119:CQ141" si="947">ROUND(CQ33,1)</f>
        <v>0</v>
      </c>
      <c r="CR119" s="741">
        <f t="shared" ref="CR119:CR141" si="948">$BZ119*CQ119/100</f>
        <v>0</v>
      </c>
      <c r="CS119" s="742">
        <f t="shared" ref="CS119:CS141" si="949">ROUND(CS33,1)</f>
        <v>0</v>
      </c>
      <c r="CT119" s="741">
        <f t="shared" ref="CT119:CT141" si="950">$BZ119*CS119/100</f>
        <v>0</v>
      </c>
      <c r="CU119" s="743">
        <f t="shared" ref="CU119:CU141" si="951">IF(((SUM(BZ119:CT119))&gt;(15279*BW119)),0,((15279*BW119)-(SUM(BZ119:CT119))))</f>
        <v>4901.5</v>
      </c>
      <c r="CV119" s="744">
        <f t="shared" ref="CV119:CV141" si="952">BZ119+CB119+CD119+CF119+CH119+CJ119+CL119+CN119+CP119+CR119+CT119+CU119</f>
        <v>30493</v>
      </c>
      <c r="CW119" s="745">
        <v>12</v>
      </c>
      <c r="CX119" s="746">
        <f t="shared" ref="CX119:CX141" si="953">CV119*CW119</f>
        <v>365916</v>
      </c>
      <c r="CY119" s="747"/>
      <c r="CZ119" s="741"/>
      <c r="DA119" s="746">
        <f t="shared" ref="DA119:DA141" si="954">CX119+CY119+CZ119</f>
        <v>365916</v>
      </c>
      <c r="DB119" s="746">
        <f t="shared" ref="DB119:DB141" si="955">DA119*0.302</f>
        <v>110506.63</v>
      </c>
      <c r="DC119" s="746">
        <f t="shared" ref="DC119:DC141" si="956">DA119+DB119</f>
        <v>476422.63</v>
      </c>
      <c r="DD119" s="750"/>
      <c r="DE119" s="1044"/>
      <c r="DF119" s="755" t="s">
        <v>856</v>
      </c>
      <c r="DG119" s="737">
        <f t="shared" ref="DG119:DH134" si="957">DG33</f>
        <v>0.5</v>
      </c>
      <c r="DH119" s="737">
        <f t="shared" si="957"/>
        <v>7456</v>
      </c>
      <c r="DI119" s="738">
        <f t="shared" ref="DI119:DI141" si="958">ROUNDUP(DH119*1.04,0)</f>
        <v>7755</v>
      </c>
      <c r="DJ119" s="817">
        <f t="shared" ref="DJ119:DJ141" si="959">DG119*DI119</f>
        <v>3877.5</v>
      </c>
      <c r="DK119" s="740">
        <f t="shared" ref="DK119:DK141" si="960">ROUND(DK33,1)</f>
        <v>0</v>
      </c>
      <c r="DL119" s="741">
        <f t="shared" ref="DL119:DN141" si="961">$DJ119*DK119/100</f>
        <v>0</v>
      </c>
      <c r="DM119" s="742">
        <f t="shared" ref="DM119:DM141" si="962">ROUND(DM33,1)</f>
        <v>0</v>
      </c>
      <c r="DN119" s="741">
        <f t="shared" si="961"/>
        <v>0</v>
      </c>
      <c r="DO119" s="742">
        <f t="shared" ref="DO119:DO141" si="963">ROUND(DO33,1)</f>
        <v>0</v>
      </c>
      <c r="DP119" s="741">
        <f t="shared" ref="DP119:DP141" si="964">$DJ119*DO119/100</f>
        <v>0</v>
      </c>
      <c r="DQ119" s="742">
        <f t="shared" ref="DQ119:DQ141" si="965">ROUND(DQ33,1)</f>
        <v>0</v>
      </c>
      <c r="DR119" s="741">
        <f t="shared" ref="DR119:DR141" si="966">$DJ119*DQ119/100</f>
        <v>0</v>
      </c>
      <c r="DS119" s="742">
        <f t="shared" ref="DS119:DS141" si="967">ROUND(DS33,1)</f>
        <v>0</v>
      </c>
      <c r="DT119" s="741">
        <f t="shared" ref="DT119:DT141" si="968">$DJ119*DS119/100</f>
        <v>0</v>
      </c>
      <c r="DU119" s="742">
        <f t="shared" ref="DU119:DU141" si="969">ROUND(DU33,1)</f>
        <v>77.2</v>
      </c>
      <c r="DV119" s="741">
        <f t="shared" ref="DV119:DV141" si="970">$DJ119*DU119/100</f>
        <v>2993.43</v>
      </c>
      <c r="DW119" s="742">
        <f t="shared" ref="DW119:DW141" si="971">ROUND(DW33,1)</f>
        <v>30</v>
      </c>
      <c r="DX119" s="741">
        <f t="shared" ref="DX119:DX141" si="972">$DJ119*DW119/100</f>
        <v>1163.25</v>
      </c>
      <c r="DY119" s="742">
        <f t="shared" ref="DY119:DY141" si="973">ROUND(DY33,1)</f>
        <v>0</v>
      </c>
      <c r="DZ119" s="741">
        <f t="shared" ref="DZ119:DZ141" si="974">$DJ119*DY119/100</f>
        <v>0</v>
      </c>
      <c r="EA119" s="742">
        <f t="shared" ref="EA119:EA141" si="975">ROUND(EA33,1)</f>
        <v>0</v>
      </c>
      <c r="EB119" s="741">
        <f t="shared" ref="EB119:EB141" si="976">$DJ119*EA119/100</f>
        <v>0</v>
      </c>
      <c r="EC119" s="742">
        <f t="shared" ref="EC119:EC141" si="977">ROUND(EC33,1)</f>
        <v>0</v>
      </c>
      <c r="ED119" s="741">
        <f t="shared" ref="ED119:ED141" si="978">$DJ119*EC119/100</f>
        <v>0</v>
      </c>
      <c r="EE119" s="743">
        <f t="shared" ref="EE119:EE128" si="979">IF(((SUM(DJ119:ED119))&gt;(15279*DG119)),0,((15279*DG119)-(SUM(DJ119:ED119))))</f>
        <v>0</v>
      </c>
      <c r="EF119" s="744">
        <f t="shared" ref="EF119:EF141" si="980">DJ119+DL119+DN119+DP119+DR119+DT119+DV119+DX119+DZ119+EB119+ED119+EE119</f>
        <v>8034.18</v>
      </c>
      <c r="EG119" s="745">
        <v>12</v>
      </c>
      <c r="EH119" s="746">
        <f t="shared" ref="EH119:EH141" si="981">EF119*EG119</f>
        <v>96410.16</v>
      </c>
      <c r="EI119" s="747"/>
      <c r="EJ119" s="741"/>
      <c r="EK119" s="746">
        <f t="shared" ref="EK119:EK141" si="982">EH119+EI119+EJ119</f>
        <v>96410.16</v>
      </c>
      <c r="EL119" s="746">
        <f t="shared" ref="EL119:EL141" si="983">EK119*0.302</f>
        <v>29115.87</v>
      </c>
      <c r="EM119" s="746">
        <f t="shared" ref="EM119:EM141" si="984">EK119+EL119</f>
        <v>125526.03</v>
      </c>
      <c r="EO119" s="1044"/>
      <c r="EP119" s="755" t="s">
        <v>856</v>
      </c>
      <c r="EQ119" s="737">
        <f t="shared" ref="EQ119:ER134" si="985">EQ33</f>
        <v>1</v>
      </c>
      <c r="ER119" s="737">
        <f t="shared" si="985"/>
        <v>7456</v>
      </c>
      <c r="ES119" s="738">
        <f t="shared" ref="ES119:ES141" si="986">ROUNDUP(ER119*1.04,0)</f>
        <v>7755</v>
      </c>
      <c r="ET119" s="817">
        <f t="shared" ref="ET119:ET141" si="987">EQ119*ES119</f>
        <v>7755</v>
      </c>
      <c r="EU119" s="740">
        <f t="shared" ref="EU119:EU141" si="988">ROUND(EU33,1)</f>
        <v>0</v>
      </c>
      <c r="EV119" s="741">
        <f t="shared" ref="EV119:EX141" si="989">$ET119*EU119/100</f>
        <v>0</v>
      </c>
      <c r="EW119" s="742">
        <f t="shared" ref="EW119:EW141" si="990">ROUND(EW33,1)</f>
        <v>0</v>
      </c>
      <c r="EX119" s="741">
        <f t="shared" si="989"/>
        <v>0</v>
      </c>
      <c r="EY119" s="742">
        <f t="shared" ref="EY119:EY141" si="991">ROUND(EY33,1)</f>
        <v>0</v>
      </c>
      <c r="EZ119" s="741">
        <f t="shared" ref="EZ119:EZ141" si="992">$ET119*EY119/100</f>
        <v>0</v>
      </c>
      <c r="FA119" s="742">
        <f t="shared" ref="FA119:FA141" si="993">ROUND(FA33,1)</f>
        <v>0</v>
      </c>
      <c r="FB119" s="741">
        <f t="shared" ref="FB119:FB141" si="994">$ET119*FA119/100</f>
        <v>0</v>
      </c>
      <c r="FC119" s="742">
        <f t="shared" ref="FC119:FC141" si="995">ROUND(FC33,1)</f>
        <v>0</v>
      </c>
      <c r="FD119" s="741">
        <f t="shared" ref="FD119:FD141" si="996">$ET119*FC119/100</f>
        <v>0</v>
      </c>
      <c r="FE119" s="742">
        <f t="shared" ref="FE119:FE141" si="997">ROUND(FE33,1)</f>
        <v>200</v>
      </c>
      <c r="FF119" s="741">
        <f t="shared" ref="FF119:FF141" si="998">$ET119*FE119/100</f>
        <v>15510</v>
      </c>
      <c r="FG119" s="742">
        <f t="shared" ref="FG119:FG141" si="999">ROUND(FG33,1)</f>
        <v>15</v>
      </c>
      <c r="FH119" s="741">
        <f t="shared" ref="FH119:FH141" si="1000">$ET119*FG119/100</f>
        <v>1163.25</v>
      </c>
      <c r="FI119" s="742">
        <f t="shared" ref="FI119:FI141" si="1001">ROUND(FI33,1)</f>
        <v>0</v>
      </c>
      <c r="FJ119" s="741">
        <f t="shared" ref="FJ119:FJ141" si="1002">$ET119*FI119/100</f>
        <v>0</v>
      </c>
      <c r="FK119" s="742">
        <f t="shared" ref="FK119:FK141" si="1003">ROUND(FK33,1)</f>
        <v>0</v>
      </c>
      <c r="FL119" s="741">
        <f t="shared" ref="FL119:FL141" si="1004">$ET119*FK119/100</f>
        <v>0</v>
      </c>
      <c r="FM119" s="742">
        <f t="shared" ref="FM119:FM141" si="1005">ROUND(FM33,1)</f>
        <v>0</v>
      </c>
      <c r="FN119" s="741">
        <f t="shared" ref="FN119:FN141" si="1006">$ET119*FM119/100</f>
        <v>0</v>
      </c>
      <c r="FO119" s="743">
        <f t="shared" ref="FO119:FO120" si="1007">IF(((SUM(ET119:FN119))&gt;(15279*EQ119)),0,((15279*EQ119)-(SUM(ET119:FN119))))</f>
        <v>0</v>
      </c>
      <c r="FP119" s="744">
        <f t="shared" ref="FP119:FP141" si="1008">ET119+EV119+EX119+EZ119+FB119+FD119+FF119+FH119+FJ119+FL119+FN119+FO119</f>
        <v>24428.25</v>
      </c>
      <c r="FQ119" s="745">
        <v>12</v>
      </c>
      <c r="FR119" s="746">
        <f t="shared" ref="FR119:FR141" si="1009">FP119*FQ119</f>
        <v>293139</v>
      </c>
      <c r="FS119" s="747"/>
      <c r="FT119" s="741"/>
      <c r="FU119" s="746">
        <f t="shared" ref="FU119:FU141" si="1010">FR119+FS119+FT119</f>
        <v>293139</v>
      </c>
      <c r="FV119" s="746">
        <f t="shared" ref="FV119:FV141" si="1011">FU119*0.302</f>
        <v>88527.98</v>
      </c>
      <c r="FW119" s="746">
        <f t="shared" ref="FW119:FW141" si="1012">FU119+FV119</f>
        <v>381666.98</v>
      </c>
      <c r="FY119" s="1044"/>
      <c r="FZ119" s="755" t="s">
        <v>856</v>
      </c>
      <c r="GA119" s="737">
        <f t="shared" ref="GA119:GB134" si="1013">GA33</f>
        <v>5.5</v>
      </c>
      <c r="GB119" s="737">
        <f t="shared" si="1013"/>
        <v>7456</v>
      </c>
      <c r="GC119" s="738">
        <f t="shared" ref="GC119:GC141" si="1014">ROUNDUP(GB119*1.04,0)</f>
        <v>7755</v>
      </c>
      <c r="GD119" s="743">
        <f t="shared" ref="GD119:GD141" si="1015">F119+AP119+BZ119+DJ119+ET119</f>
        <v>42652.5</v>
      </c>
      <c r="GE119" s="743"/>
      <c r="GF119" s="737">
        <f t="shared" ref="GF119:GF141" si="1016">H119+AR119+CB119+DL119+EV119</f>
        <v>0</v>
      </c>
      <c r="GG119" s="743"/>
      <c r="GH119" s="737">
        <f t="shared" ref="GH119:GH141" si="1017">J119+AT119+CD119+DN119+EX119</f>
        <v>310.2</v>
      </c>
      <c r="GI119" s="743"/>
      <c r="GJ119" s="737">
        <f t="shared" ref="GJ119:GJ141" si="1018">L119+AV119+CF119+DP119+EZ119</f>
        <v>0</v>
      </c>
      <c r="GK119" s="743"/>
      <c r="GL119" s="737">
        <f t="shared" ref="GL119:GL141" si="1019">N119+AX119+CH119+DR119+FB119</f>
        <v>9538.65</v>
      </c>
      <c r="GM119" s="743"/>
      <c r="GN119" s="737">
        <f t="shared" ref="GN119:GN141" si="1020">P119+AZ119+CJ119+DT119+FD119</f>
        <v>0</v>
      </c>
      <c r="GO119" s="743"/>
      <c r="GP119" s="737">
        <f t="shared" ref="GP119:GP141" si="1021">R119+BB119+CL119+DV119+FF119</f>
        <v>48980.58</v>
      </c>
      <c r="GQ119" s="743"/>
      <c r="GR119" s="737">
        <f t="shared" ref="GR119:GR141" si="1022">T119+BD119+CN119+DX119+FH119</f>
        <v>8142.75</v>
      </c>
      <c r="GS119" s="743"/>
      <c r="GT119" s="737">
        <f t="shared" ref="GT119:GT141" si="1023">V119+BF119+CP119+DZ119+FJ119</f>
        <v>0</v>
      </c>
      <c r="GU119" s="743"/>
      <c r="GV119" s="737">
        <f t="shared" ref="GV119:GV141" si="1024">X119+BH119+CR119+EB119+FL119</f>
        <v>0</v>
      </c>
      <c r="GW119" s="743"/>
      <c r="GX119" s="737">
        <f t="shared" ref="GX119:GY141" si="1025">Z119+BJ119+CT119+ED119+FN119</f>
        <v>0</v>
      </c>
      <c r="GY119" s="743">
        <f t="shared" si="1025"/>
        <v>4901.5</v>
      </c>
      <c r="GZ119" s="744">
        <f t="shared" ref="GZ119:GZ141" si="1026">GD119+GF119+GH119+GJ119+GL119+GN119+GP119+GR119+GT119+GV119+GX119+GY119</f>
        <v>114526.18</v>
      </c>
      <c r="HA119" s="745">
        <v>12</v>
      </c>
      <c r="HB119" s="746">
        <f t="shared" ref="HB119:HB141" si="1027">GZ119*HA119</f>
        <v>1374314.16</v>
      </c>
      <c r="HC119" s="737">
        <f t="shared" ref="HC119:HD141" si="1028">AE119+BO119+CY119+EI119+FS119</f>
        <v>0</v>
      </c>
      <c r="HD119" s="737">
        <f t="shared" si="1028"/>
        <v>0</v>
      </c>
      <c r="HE119" s="746">
        <f t="shared" ref="HE119:HE141" si="1029">HB119+HC119+HD119</f>
        <v>1374314.16</v>
      </c>
      <c r="HF119" s="746">
        <f t="shared" ref="HF119:HF141" si="1030">HE119*0.302</f>
        <v>415042.88</v>
      </c>
      <c r="HG119" s="746">
        <f t="shared" ref="HG119:HG141" si="1031">HE119+HF119</f>
        <v>1789357.04</v>
      </c>
    </row>
    <row r="120" spans="1:215" hidden="1" x14ac:dyDescent="0.25">
      <c r="A120" s="1044"/>
      <c r="B120" s="755" t="s">
        <v>858</v>
      </c>
      <c r="C120" s="737">
        <f t="shared" si="873"/>
        <v>1</v>
      </c>
      <c r="D120" s="737">
        <f t="shared" si="873"/>
        <v>7103</v>
      </c>
      <c r="E120" s="738">
        <f t="shared" si="874"/>
        <v>7388</v>
      </c>
      <c r="F120" s="817">
        <f t="shared" si="875"/>
        <v>7388</v>
      </c>
      <c r="G120" s="740">
        <f t="shared" si="876"/>
        <v>0</v>
      </c>
      <c r="H120" s="741">
        <f t="shared" si="877"/>
        <v>0</v>
      </c>
      <c r="I120" s="742">
        <f t="shared" si="876"/>
        <v>0</v>
      </c>
      <c r="J120" s="741">
        <f t="shared" si="877"/>
        <v>0</v>
      </c>
      <c r="K120" s="742">
        <f t="shared" si="878"/>
        <v>0</v>
      </c>
      <c r="L120" s="741">
        <f t="shared" si="879"/>
        <v>0</v>
      </c>
      <c r="M120" s="742">
        <f t="shared" si="880"/>
        <v>23</v>
      </c>
      <c r="N120" s="741">
        <f t="shared" si="881"/>
        <v>1699.24</v>
      </c>
      <c r="O120" s="742">
        <f t="shared" si="882"/>
        <v>0</v>
      </c>
      <c r="P120" s="741">
        <f t="shared" si="883"/>
        <v>0</v>
      </c>
      <c r="Q120" s="742">
        <f t="shared" si="884"/>
        <v>198</v>
      </c>
      <c r="R120" s="741">
        <f t="shared" si="885"/>
        <v>14628.24</v>
      </c>
      <c r="S120" s="742">
        <f t="shared" si="886"/>
        <v>30</v>
      </c>
      <c r="T120" s="741">
        <f t="shared" si="887"/>
        <v>2216.4</v>
      </c>
      <c r="U120" s="742">
        <f t="shared" si="888"/>
        <v>0</v>
      </c>
      <c r="V120" s="741">
        <f t="shared" si="889"/>
        <v>0</v>
      </c>
      <c r="W120" s="742">
        <f t="shared" si="890"/>
        <v>0</v>
      </c>
      <c r="X120" s="741">
        <f t="shared" si="891"/>
        <v>0</v>
      </c>
      <c r="Y120" s="742">
        <f t="shared" si="892"/>
        <v>0</v>
      </c>
      <c r="Z120" s="741">
        <f t="shared" si="893"/>
        <v>0</v>
      </c>
      <c r="AA120" s="743">
        <f t="shared" si="894"/>
        <v>0</v>
      </c>
      <c r="AB120" s="744">
        <f t="shared" si="895"/>
        <v>25931.88</v>
      </c>
      <c r="AC120" s="745">
        <v>12</v>
      </c>
      <c r="AD120" s="746">
        <f t="shared" si="896"/>
        <v>311182.56</v>
      </c>
      <c r="AE120" s="747"/>
      <c r="AF120" s="741"/>
      <c r="AG120" s="746">
        <f t="shared" si="897"/>
        <v>311182.56</v>
      </c>
      <c r="AH120" s="746">
        <f t="shared" si="898"/>
        <v>93977.13</v>
      </c>
      <c r="AI120" s="746">
        <f t="shared" si="899"/>
        <v>405159.69</v>
      </c>
      <c r="AK120" s="1044"/>
      <c r="AL120" s="755" t="s">
        <v>858</v>
      </c>
      <c r="AM120" s="737">
        <f t="shared" si="900"/>
        <v>0</v>
      </c>
      <c r="AN120" s="737">
        <f t="shared" si="900"/>
        <v>7103</v>
      </c>
      <c r="AO120" s="738">
        <f t="shared" si="901"/>
        <v>7388</v>
      </c>
      <c r="AP120" s="817">
        <f t="shared" si="902"/>
        <v>0</v>
      </c>
      <c r="AQ120" s="740">
        <f t="shared" si="903"/>
        <v>0</v>
      </c>
      <c r="AR120" s="741">
        <f t="shared" si="904"/>
        <v>0</v>
      </c>
      <c r="AS120" s="742">
        <f t="shared" si="905"/>
        <v>0</v>
      </c>
      <c r="AT120" s="741">
        <f t="shared" si="906"/>
        <v>0</v>
      </c>
      <c r="AU120" s="742">
        <f t="shared" si="907"/>
        <v>0</v>
      </c>
      <c r="AV120" s="741">
        <f t="shared" si="908"/>
        <v>0</v>
      </c>
      <c r="AW120" s="742">
        <f t="shared" si="909"/>
        <v>0</v>
      </c>
      <c r="AX120" s="741">
        <f t="shared" si="910"/>
        <v>0</v>
      </c>
      <c r="AY120" s="742">
        <f t="shared" si="911"/>
        <v>0</v>
      </c>
      <c r="AZ120" s="741">
        <f t="shared" si="912"/>
        <v>0</v>
      </c>
      <c r="BA120" s="742">
        <f t="shared" si="913"/>
        <v>0</v>
      </c>
      <c r="BB120" s="741">
        <f t="shared" si="914"/>
        <v>0</v>
      </c>
      <c r="BC120" s="742">
        <f t="shared" si="915"/>
        <v>0</v>
      </c>
      <c r="BD120" s="741">
        <f t="shared" si="916"/>
        <v>0</v>
      </c>
      <c r="BE120" s="742">
        <f t="shared" si="917"/>
        <v>0</v>
      </c>
      <c r="BF120" s="741">
        <f t="shared" si="918"/>
        <v>0</v>
      </c>
      <c r="BG120" s="742">
        <f t="shared" si="919"/>
        <v>0</v>
      </c>
      <c r="BH120" s="741">
        <f t="shared" si="920"/>
        <v>0</v>
      </c>
      <c r="BI120" s="742">
        <f t="shared" si="921"/>
        <v>0</v>
      </c>
      <c r="BJ120" s="741">
        <f t="shared" si="922"/>
        <v>0</v>
      </c>
      <c r="BK120" s="743">
        <f t="shared" si="923"/>
        <v>0</v>
      </c>
      <c r="BL120" s="744">
        <f t="shared" si="924"/>
        <v>0</v>
      </c>
      <c r="BM120" s="745">
        <v>12</v>
      </c>
      <c r="BN120" s="746">
        <f t="shared" si="925"/>
        <v>0</v>
      </c>
      <c r="BO120" s="747"/>
      <c r="BP120" s="741"/>
      <c r="BQ120" s="746">
        <f t="shared" si="926"/>
        <v>0</v>
      </c>
      <c r="BR120" s="746">
        <f t="shared" si="927"/>
        <v>0</v>
      </c>
      <c r="BS120" s="746">
        <f t="shared" si="928"/>
        <v>0</v>
      </c>
      <c r="BU120" s="1044"/>
      <c r="BV120" s="755" t="s">
        <v>858</v>
      </c>
      <c r="BW120" s="737">
        <f t="shared" si="929"/>
        <v>0</v>
      </c>
      <c r="BX120" s="737">
        <f t="shared" si="929"/>
        <v>7103</v>
      </c>
      <c r="BY120" s="738">
        <f t="shared" si="930"/>
        <v>7388</v>
      </c>
      <c r="BZ120" s="817">
        <f t="shared" si="931"/>
        <v>0</v>
      </c>
      <c r="CA120" s="740">
        <f t="shared" si="932"/>
        <v>0</v>
      </c>
      <c r="CB120" s="741">
        <f t="shared" si="933"/>
        <v>0</v>
      </c>
      <c r="CC120" s="742">
        <f t="shared" si="934"/>
        <v>0</v>
      </c>
      <c r="CD120" s="741">
        <f t="shared" si="933"/>
        <v>0</v>
      </c>
      <c r="CE120" s="742">
        <f t="shared" si="935"/>
        <v>0</v>
      </c>
      <c r="CF120" s="741">
        <f t="shared" si="936"/>
        <v>0</v>
      </c>
      <c r="CG120" s="742">
        <f t="shared" si="937"/>
        <v>0</v>
      </c>
      <c r="CH120" s="741">
        <f t="shared" si="938"/>
        <v>0</v>
      </c>
      <c r="CI120" s="742">
        <f t="shared" si="939"/>
        <v>0</v>
      </c>
      <c r="CJ120" s="741">
        <f t="shared" si="940"/>
        <v>0</v>
      </c>
      <c r="CK120" s="742">
        <f t="shared" si="941"/>
        <v>0</v>
      </c>
      <c r="CL120" s="741">
        <f t="shared" si="942"/>
        <v>0</v>
      </c>
      <c r="CM120" s="742">
        <f t="shared" si="943"/>
        <v>0</v>
      </c>
      <c r="CN120" s="741">
        <f t="shared" si="944"/>
        <v>0</v>
      </c>
      <c r="CO120" s="742">
        <f t="shared" si="945"/>
        <v>0</v>
      </c>
      <c r="CP120" s="741">
        <f t="shared" si="946"/>
        <v>0</v>
      </c>
      <c r="CQ120" s="742">
        <f t="shared" si="947"/>
        <v>0</v>
      </c>
      <c r="CR120" s="741">
        <f t="shared" si="948"/>
        <v>0</v>
      </c>
      <c r="CS120" s="742">
        <f t="shared" si="949"/>
        <v>0</v>
      </c>
      <c r="CT120" s="741">
        <f t="shared" si="950"/>
        <v>0</v>
      </c>
      <c r="CU120" s="743">
        <f t="shared" si="951"/>
        <v>0</v>
      </c>
      <c r="CV120" s="744">
        <f t="shared" si="952"/>
        <v>0</v>
      </c>
      <c r="CW120" s="745">
        <v>12</v>
      </c>
      <c r="CX120" s="746">
        <f t="shared" si="953"/>
        <v>0</v>
      </c>
      <c r="CY120" s="747"/>
      <c r="CZ120" s="741"/>
      <c r="DA120" s="746">
        <f t="shared" si="954"/>
        <v>0</v>
      </c>
      <c r="DB120" s="746">
        <f t="shared" si="955"/>
        <v>0</v>
      </c>
      <c r="DC120" s="746">
        <f t="shared" si="956"/>
        <v>0</v>
      </c>
      <c r="DD120" s="750"/>
      <c r="DE120" s="1044"/>
      <c r="DF120" s="755" t="s">
        <v>858</v>
      </c>
      <c r="DG120" s="737">
        <f t="shared" si="957"/>
        <v>0</v>
      </c>
      <c r="DH120" s="737">
        <f t="shared" si="957"/>
        <v>7103</v>
      </c>
      <c r="DI120" s="738">
        <f t="shared" si="958"/>
        <v>7388</v>
      </c>
      <c r="DJ120" s="817">
        <f t="shared" si="959"/>
        <v>0</v>
      </c>
      <c r="DK120" s="740">
        <f t="shared" si="960"/>
        <v>0</v>
      </c>
      <c r="DL120" s="741">
        <f t="shared" si="961"/>
        <v>0</v>
      </c>
      <c r="DM120" s="742">
        <f t="shared" si="962"/>
        <v>0</v>
      </c>
      <c r="DN120" s="741">
        <f t="shared" si="961"/>
        <v>0</v>
      </c>
      <c r="DO120" s="742">
        <f t="shared" si="963"/>
        <v>0</v>
      </c>
      <c r="DP120" s="741">
        <f t="shared" si="964"/>
        <v>0</v>
      </c>
      <c r="DQ120" s="742">
        <f t="shared" si="965"/>
        <v>0</v>
      </c>
      <c r="DR120" s="741">
        <f t="shared" si="966"/>
        <v>0</v>
      </c>
      <c r="DS120" s="742">
        <f t="shared" si="967"/>
        <v>0</v>
      </c>
      <c r="DT120" s="741">
        <f t="shared" si="968"/>
        <v>0</v>
      </c>
      <c r="DU120" s="742">
        <f t="shared" si="969"/>
        <v>0</v>
      </c>
      <c r="DV120" s="741">
        <f t="shared" si="970"/>
        <v>0</v>
      </c>
      <c r="DW120" s="742">
        <f t="shared" si="971"/>
        <v>0</v>
      </c>
      <c r="DX120" s="741">
        <f t="shared" si="972"/>
        <v>0</v>
      </c>
      <c r="DY120" s="742">
        <f t="shared" si="973"/>
        <v>0</v>
      </c>
      <c r="DZ120" s="741">
        <f t="shared" si="974"/>
        <v>0</v>
      </c>
      <c r="EA120" s="742">
        <f t="shared" si="975"/>
        <v>0</v>
      </c>
      <c r="EB120" s="741">
        <f t="shared" si="976"/>
        <v>0</v>
      </c>
      <c r="EC120" s="742">
        <f t="shared" si="977"/>
        <v>0</v>
      </c>
      <c r="ED120" s="741">
        <f t="shared" si="978"/>
        <v>0</v>
      </c>
      <c r="EE120" s="743">
        <f t="shared" si="979"/>
        <v>0</v>
      </c>
      <c r="EF120" s="744">
        <f t="shared" si="980"/>
        <v>0</v>
      </c>
      <c r="EG120" s="745">
        <v>12</v>
      </c>
      <c r="EH120" s="746">
        <f t="shared" si="981"/>
        <v>0</v>
      </c>
      <c r="EI120" s="747"/>
      <c r="EJ120" s="741"/>
      <c r="EK120" s="746">
        <f t="shared" si="982"/>
        <v>0</v>
      </c>
      <c r="EL120" s="746">
        <f t="shared" si="983"/>
        <v>0</v>
      </c>
      <c r="EM120" s="746">
        <f t="shared" si="984"/>
        <v>0</v>
      </c>
      <c r="EO120" s="1044"/>
      <c r="EP120" s="755" t="s">
        <v>858</v>
      </c>
      <c r="EQ120" s="737">
        <f t="shared" si="985"/>
        <v>0</v>
      </c>
      <c r="ER120" s="737">
        <f t="shared" si="985"/>
        <v>7103</v>
      </c>
      <c r="ES120" s="738">
        <f t="shared" si="986"/>
        <v>7388</v>
      </c>
      <c r="ET120" s="817">
        <f t="shared" si="987"/>
        <v>0</v>
      </c>
      <c r="EU120" s="740">
        <f t="shared" si="988"/>
        <v>0</v>
      </c>
      <c r="EV120" s="741">
        <f t="shared" si="989"/>
        <v>0</v>
      </c>
      <c r="EW120" s="742">
        <f t="shared" si="990"/>
        <v>0</v>
      </c>
      <c r="EX120" s="741">
        <f t="shared" si="989"/>
        <v>0</v>
      </c>
      <c r="EY120" s="742">
        <f t="shared" si="991"/>
        <v>0</v>
      </c>
      <c r="EZ120" s="741">
        <f t="shared" si="992"/>
        <v>0</v>
      </c>
      <c r="FA120" s="742">
        <f t="shared" si="993"/>
        <v>0</v>
      </c>
      <c r="FB120" s="741">
        <f t="shared" si="994"/>
        <v>0</v>
      </c>
      <c r="FC120" s="742">
        <f t="shared" si="995"/>
        <v>0</v>
      </c>
      <c r="FD120" s="741">
        <f t="shared" si="996"/>
        <v>0</v>
      </c>
      <c r="FE120" s="742">
        <f t="shared" si="997"/>
        <v>0</v>
      </c>
      <c r="FF120" s="741">
        <f t="shared" si="998"/>
        <v>0</v>
      </c>
      <c r="FG120" s="742">
        <f t="shared" si="999"/>
        <v>0</v>
      </c>
      <c r="FH120" s="741">
        <f t="shared" si="1000"/>
        <v>0</v>
      </c>
      <c r="FI120" s="742">
        <f t="shared" si="1001"/>
        <v>0</v>
      </c>
      <c r="FJ120" s="741">
        <f t="shared" si="1002"/>
        <v>0</v>
      </c>
      <c r="FK120" s="742">
        <f t="shared" si="1003"/>
        <v>0</v>
      </c>
      <c r="FL120" s="741">
        <f t="shared" si="1004"/>
        <v>0</v>
      </c>
      <c r="FM120" s="742">
        <f t="shared" si="1005"/>
        <v>0</v>
      </c>
      <c r="FN120" s="741">
        <f t="shared" si="1006"/>
        <v>0</v>
      </c>
      <c r="FO120" s="743">
        <f t="shared" si="1007"/>
        <v>0</v>
      </c>
      <c r="FP120" s="744">
        <f t="shared" si="1008"/>
        <v>0</v>
      </c>
      <c r="FQ120" s="745">
        <v>12</v>
      </c>
      <c r="FR120" s="746">
        <f t="shared" si="1009"/>
        <v>0</v>
      </c>
      <c r="FS120" s="747"/>
      <c r="FT120" s="741"/>
      <c r="FU120" s="746">
        <f t="shared" si="1010"/>
        <v>0</v>
      </c>
      <c r="FV120" s="746">
        <f t="shared" si="1011"/>
        <v>0</v>
      </c>
      <c r="FW120" s="746">
        <f t="shared" si="1012"/>
        <v>0</v>
      </c>
      <c r="FY120" s="1044"/>
      <c r="FZ120" s="755" t="s">
        <v>858</v>
      </c>
      <c r="GA120" s="737">
        <f t="shared" si="1013"/>
        <v>1</v>
      </c>
      <c r="GB120" s="737">
        <f t="shared" si="1013"/>
        <v>7103</v>
      </c>
      <c r="GC120" s="738">
        <f t="shared" si="1014"/>
        <v>7388</v>
      </c>
      <c r="GD120" s="743">
        <f t="shared" si="1015"/>
        <v>7388</v>
      </c>
      <c r="GE120" s="743"/>
      <c r="GF120" s="737">
        <f t="shared" si="1016"/>
        <v>0</v>
      </c>
      <c r="GG120" s="743"/>
      <c r="GH120" s="737">
        <f t="shared" si="1017"/>
        <v>0</v>
      </c>
      <c r="GI120" s="743"/>
      <c r="GJ120" s="737">
        <f t="shared" si="1018"/>
        <v>0</v>
      </c>
      <c r="GK120" s="743"/>
      <c r="GL120" s="737">
        <f t="shared" si="1019"/>
        <v>1699.24</v>
      </c>
      <c r="GM120" s="743"/>
      <c r="GN120" s="737">
        <f t="shared" si="1020"/>
        <v>0</v>
      </c>
      <c r="GO120" s="743"/>
      <c r="GP120" s="737">
        <f t="shared" si="1021"/>
        <v>14628.24</v>
      </c>
      <c r="GQ120" s="743"/>
      <c r="GR120" s="737">
        <f t="shared" si="1022"/>
        <v>2216.4</v>
      </c>
      <c r="GS120" s="743"/>
      <c r="GT120" s="737">
        <f t="shared" si="1023"/>
        <v>0</v>
      </c>
      <c r="GU120" s="743"/>
      <c r="GV120" s="737">
        <f t="shared" si="1024"/>
        <v>0</v>
      </c>
      <c r="GW120" s="743"/>
      <c r="GX120" s="737">
        <f t="shared" si="1025"/>
        <v>0</v>
      </c>
      <c r="GY120" s="743">
        <f t="shared" si="1025"/>
        <v>0</v>
      </c>
      <c r="GZ120" s="744">
        <f t="shared" si="1026"/>
        <v>25931.88</v>
      </c>
      <c r="HA120" s="745">
        <v>12</v>
      </c>
      <c r="HB120" s="746">
        <f t="shared" si="1027"/>
        <v>311182.56</v>
      </c>
      <c r="HC120" s="737">
        <f t="shared" si="1028"/>
        <v>0</v>
      </c>
      <c r="HD120" s="737">
        <f t="shared" si="1028"/>
        <v>0</v>
      </c>
      <c r="HE120" s="746">
        <f t="shared" si="1029"/>
        <v>311182.56</v>
      </c>
      <c r="HF120" s="746">
        <f t="shared" si="1030"/>
        <v>93977.13</v>
      </c>
      <c r="HG120" s="746">
        <f t="shared" si="1031"/>
        <v>405159.69</v>
      </c>
    </row>
    <row r="121" spans="1:215" hidden="1" x14ac:dyDescent="0.25">
      <c r="A121" s="1044"/>
      <c r="B121" s="755" t="s">
        <v>859</v>
      </c>
      <c r="C121" s="737">
        <f t="shared" si="873"/>
        <v>0</v>
      </c>
      <c r="D121" s="737">
        <f t="shared" si="873"/>
        <v>6767</v>
      </c>
      <c r="E121" s="738">
        <f t="shared" si="874"/>
        <v>7038</v>
      </c>
      <c r="F121" s="817">
        <f t="shared" si="875"/>
        <v>0</v>
      </c>
      <c r="G121" s="740">
        <f t="shared" si="876"/>
        <v>0</v>
      </c>
      <c r="H121" s="741">
        <f t="shared" si="877"/>
        <v>0</v>
      </c>
      <c r="I121" s="742">
        <f t="shared" si="876"/>
        <v>0</v>
      </c>
      <c r="J121" s="741">
        <f t="shared" si="877"/>
        <v>0</v>
      </c>
      <c r="K121" s="742">
        <f t="shared" si="878"/>
        <v>0</v>
      </c>
      <c r="L121" s="741">
        <f t="shared" si="879"/>
        <v>0</v>
      </c>
      <c r="M121" s="742">
        <f t="shared" si="880"/>
        <v>0</v>
      </c>
      <c r="N121" s="741">
        <f t="shared" si="881"/>
        <v>0</v>
      </c>
      <c r="O121" s="742">
        <f t="shared" si="882"/>
        <v>0</v>
      </c>
      <c r="P121" s="741">
        <f t="shared" si="883"/>
        <v>0</v>
      </c>
      <c r="Q121" s="742">
        <f t="shared" si="884"/>
        <v>0</v>
      </c>
      <c r="R121" s="741">
        <f t="shared" si="885"/>
        <v>0</v>
      </c>
      <c r="S121" s="742">
        <f t="shared" si="886"/>
        <v>0</v>
      </c>
      <c r="T121" s="741">
        <f t="shared" si="887"/>
        <v>0</v>
      </c>
      <c r="U121" s="742">
        <f t="shared" si="888"/>
        <v>0</v>
      </c>
      <c r="V121" s="741">
        <f t="shared" si="889"/>
        <v>0</v>
      </c>
      <c r="W121" s="742">
        <f t="shared" si="890"/>
        <v>0</v>
      </c>
      <c r="X121" s="741">
        <f t="shared" si="891"/>
        <v>0</v>
      </c>
      <c r="Y121" s="742">
        <f t="shared" si="892"/>
        <v>0</v>
      </c>
      <c r="Z121" s="741">
        <f t="shared" si="893"/>
        <v>0</v>
      </c>
      <c r="AA121" s="743">
        <f t="shared" si="894"/>
        <v>0</v>
      </c>
      <c r="AB121" s="744">
        <f t="shared" si="895"/>
        <v>0</v>
      </c>
      <c r="AC121" s="745">
        <v>12</v>
      </c>
      <c r="AD121" s="746">
        <f t="shared" si="896"/>
        <v>0</v>
      </c>
      <c r="AE121" s="747"/>
      <c r="AF121" s="741"/>
      <c r="AG121" s="746">
        <f t="shared" si="897"/>
        <v>0</v>
      </c>
      <c r="AH121" s="746">
        <f t="shared" si="898"/>
        <v>0</v>
      </c>
      <c r="AI121" s="746">
        <f t="shared" si="899"/>
        <v>0</v>
      </c>
      <c r="AK121" s="1044"/>
      <c r="AL121" s="755" t="s">
        <v>859</v>
      </c>
      <c r="AM121" s="737">
        <f t="shared" si="900"/>
        <v>1</v>
      </c>
      <c r="AN121" s="737">
        <f t="shared" si="900"/>
        <v>6767</v>
      </c>
      <c r="AO121" s="738">
        <f t="shared" si="901"/>
        <v>7038</v>
      </c>
      <c r="AP121" s="817">
        <f t="shared" si="902"/>
        <v>7038</v>
      </c>
      <c r="AQ121" s="740">
        <f t="shared" si="903"/>
        <v>0</v>
      </c>
      <c r="AR121" s="741">
        <f t="shared" si="904"/>
        <v>0</v>
      </c>
      <c r="AS121" s="742">
        <f t="shared" si="905"/>
        <v>0</v>
      </c>
      <c r="AT121" s="741">
        <f t="shared" si="906"/>
        <v>0</v>
      </c>
      <c r="AU121" s="742">
        <f t="shared" si="907"/>
        <v>0</v>
      </c>
      <c r="AV121" s="741">
        <f t="shared" si="908"/>
        <v>0</v>
      </c>
      <c r="AW121" s="742">
        <f t="shared" si="909"/>
        <v>0</v>
      </c>
      <c r="AX121" s="741">
        <f t="shared" si="910"/>
        <v>0</v>
      </c>
      <c r="AY121" s="742">
        <f t="shared" si="911"/>
        <v>0</v>
      </c>
      <c r="AZ121" s="741">
        <f t="shared" si="912"/>
        <v>0</v>
      </c>
      <c r="BA121" s="742">
        <f t="shared" si="913"/>
        <v>164.5</v>
      </c>
      <c r="BB121" s="741">
        <f t="shared" si="914"/>
        <v>11577.51</v>
      </c>
      <c r="BC121" s="742">
        <f t="shared" si="915"/>
        <v>17.5</v>
      </c>
      <c r="BD121" s="741">
        <f t="shared" si="916"/>
        <v>1231.6500000000001</v>
      </c>
      <c r="BE121" s="742">
        <f t="shared" si="917"/>
        <v>0</v>
      </c>
      <c r="BF121" s="741">
        <f t="shared" si="918"/>
        <v>0</v>
      </c>
      <c r="BG121" s="742">
        <f t="shared" si="919"/>
        <v>0</v>
      </c>
      <c r="BH121" s="741">
        <f t="shared" si="920"/>
        <v>0</v>
      </c>
      <c r="BI121" s="742">
        <f t="shared" si="921"/>
        <v>0</v>
      </c>
      <c r="BJ121" s="741">
        <f t="shared" si="922"/>
        <v>0</v>
      </c>
      <c r="BK121" s="743">
        <f t="shared" ref="BK121:BK141" si="1032">IF(((SUM(AP121:BJ121))&gt;(15279*AM121)),0,((15279*AM121)-(SUM(AP121:BJ121))))</f>
        <v>0</v>
      </c>
      <c r="BL121" s="744">
        <f t="shared" si="924"/>
        <v>19847.16</v>
      </c>
      <c r="BM121" s="745">
        <v>12</v>
      </c>
      <c r="BN121" s="746">
        <f t="shared" si="925"/>
        <v>238165.92</v>
      </c>
      <c r="BO121" s="747"/>
      <c r="BP121" s="741"/>
      <c r="BQ121" s="746">
        <f t="shared" si="926"/>
        <v>238165.92</v>
      </c>
      <c r="BR121" s="746">
        <f t="shared" si="927"/>
        <v>71926.11</v>
      </c>
      <c r="BS121" s="746">
        <f t="shared" si="928"/>
        <v>310092.03000000003</v>
      </c>
      <c r="BU121" s="1044"/>
      <c r="BV121" s="755" t="s">
        <v>859</v>
      </c>
      <c r="BW121" s="737">
        <f t="shared" si="929"/>
        <v>0</v>
      </c>
      <c r="BX121" s="737">
        <f t="shared" si="929"/>
        <v>6767</v>
      </c>
      <c r="BY121" s="738">
        <f t="shared" si="930"/>
        <v>7038</v>
      </c>
      <c r="BZ121" s="817">
        <f t="shared" si="931"/>
        <v>0</v>
      </c>
      <c r="CA121" s="740">
        <f t="shared" si="932"/>
        <v>0</v>
      </c>
      <c r="CB121" s="741">
        <f t="shared" si="933"/>
        <v>0</v>
      </c>
      <c r="CC121" s="742">
        <f t="shared" si="934"/>
        <v>0</v>
      </c>
      <c r="CD121" s="741">
        <f t="shared" si="933"/>
        <v>0</v>
      </c>
      <c r="CE121" s="742">
        <f t="shared" si="935"/>
        <v>0</v>
      </c>
      <c r="CF121" s="741">
        <f t="shared" si="936"/>
        <v>0</v>
      </c>
      <c r="CG121" s="742">
        <f t="shared" si="937"/>
        <v>0</v>
      </c>
      <c r="CH121" s="741">
        <f t="shared" si="938"/>
        <v>0</v>
      </c>
      <c r="CI121" s="742">
        <f t="shared" si="939"/>
        <v>0</v>
      </c>
      <c r="CJ121" s="741">
        <f t="shared" si="940"/>
        <v>0</v>
      </c>
      <c r="CK121" s="742">
        <f t="shared" si="941"/>
        <v>0</v>
      </c>
      <c r="CL121" s="741">
        <f t="shared" si="942"/>
        <v>0</v>
      </c>
      <c r="CM121" s="742">
        <f t="shared" si="943"/>
        <v>0</v>
      </c>
      <c r="CN121" s="741">
        <f t="shared" si="944"/>
        <v>0</v>
      </c>
      <c r="CO121" s="742">
        <f t="shared" si="945"/>
        <v>0</v>
      </c>
      <c r="CP121" s="741">
        <f t="shared" si="946"/>
        <v>0</v>
      </c>
      <c r="CQ121" s="742">
        <f t="shared" si="947"/>
        <v>0</v>
      </c>
      <c r="CR121" s="741">
        <f t="shared" si="948"/>
        <v>0</v>
      </c>
      <c r="CS121" s="742">
        <f t="shared" si="949"/>
        <v>0</v>
      </c>
      <c r="CT121" s="741">
        <f t="shared" si="950"/>
        <v>0</v>
      </c>
      <c r="CU121" s="743">
        <f t="shared" si="951"/>
        <v>0</v>
      </c>
      <c r="CV121" s="744">
        <f t="shared" si="952"/>
        <v>0</v>
      </c>
      <c r="CW121" s="745">
        <v>12</v>
      </c>
      <c r="CX121" s="746">
        <f t="shared" si="953"/>
        <v>0</v>
      </c>
      <c r="CY121" s="747"/>
      <c r="CZ121" s="741"/>
      <c r="DA121" s="746">
        <f t="shared" si="954"/>
        <v>0</v>
      </c>
      <c r="DB121" s="746">
        <f t="shared" si="955"/>
        <v>0</v>
      </c>
      <c r="DC121" s="746">
        <f t="shared" si="956"/>
        <v>0</v>
      </c>
      <c r="DD121" s="750"/>
      <c r="DE121" s="1044"/>
      <c r="DF121" s="755" t="s">
        <v>859</v>
      </c>
      <c r="DG121" s="737">
        <f t="shared" si="957"/>
        <v>0</v>
      </c>
      <c r="DH121" s="737">
        <f t="shared" si="957"/>
        <v>6767</v>
      </c>
      <c r="DI121" s="738">
        <f t="shared" si="958"/>
        <v>7038</v>
      </c>
      <c r="DJ121" s="817">
        <f t="shared" si="959"/>
        <v>0</v>
      </c>
      <c r="DK121" s="740">
        <f t="shared" si="960"/>
        <v>0</v>
      </c>
      <c r="DL121" s="741">
        <f t="shared" si="961"/>
        <v>0</v>
      </c>
      <c r="DM121" s="742">
        <f t="shared" si="962"/>
        <v>0</v>
      </c>
      <c r="DN121" s="741">
        <f t="shared" si="961"/>
        <v>0</v>
      </c>
      <c r="DO121" s="742">
        <f t="shared" si="963"/>
        <v>0</v>
      </c>
      <c r="DP121" s="741">
        <f t="shared" si="964"/>
        <v>0</v>
      </c>
      <c r="DQ121" s="742">
        <f t="shared" si="965"/>
        <v>0</v>
      </c>
      <c r="DR121" s="741">
        <f t="shared" si="966"/>
        <v>0</v>
      </c>
      <c r="DS121" s="742">
        <f t="shared" si="967"/>
        <v>0</v>
      </c>
      <c r="DT121" s="741">
        <f t="shared" si="968"/>
        <v>0</v>
      </c>
      <c r="DU121" s="742">
        <f t="shared" si="969"/>
        <v>0</v>
      </c>
      <c r="DV121" s="741">
        <f t="shared" si="970"/>
        <v>0</v>
      </c>
      <c r="DW121" s="742">
        <f t="shared" si="971"/>
        <v>0</v>
      </c>
      <c r="DX121" s="741">
        <f t="shared" si="972"/>
        <v>0</v>
      </c>
      <c r="DY121" s="742">
        <f t="shared" si="973"/>
        <v>0</v>
      </c>
      <c r="DZ121" s="741">
        <f t="shared" si="974"/>
        <v>0</v>
      </c>
      <c r="EA121" s="742">
        <f t="shared" si="975"/>
        <v>0</v>
      </c>
      <c r="EB121" s="741">
        <f t="shared" si="976"/>
        <v>0</v>
      </c>
      <c r="EC121" s="742">
        <f t="shared" si="977"/>
        <v>0</v>
      </c>
      <c r="ED121" s="741">
        <f t="shared" si="978"/>
        <v>0</v>
      </c>
      <c r="EE121" s="743">
        <f t="shared" si="979"/>
        <v>0</v>
      </c>
      <c r="EF121" s="744">
        <f t="shared" si="980"/>
        <v>0</v>
      </c>
      <c r="EG121" s="745">
        <v>12</v>
      </c>
      <c r="EH121" s="746">
        <f t="shared" si="981"/>
        <v>0</v>
      </c>
      <c r="EI121" s="747"/>
      <c r="EJ121" s="741"/>
      <c r="EK121" s="746">
        <f t="shared" si="982"/>
        <v>0</v>
      </c>
      <c r="EL121" s="746">
        <f t="shared" si="983"/>
        <v>0</v>
      </c>
      <c r="EM121" s="746">
        <f t="shared" si="984"/>
        <v>0</v>
      </c>
      <c r="EO121" s="1044"/>
      <c r="EP121" s="755" t="s">
        <v>859</v>
      </c>
      <c r="EQ121" s="737">
        <f t="shared" si="985"/>
        <v>0</v>
      </c>
      <c r="ER121" s="737">
        <f t="shared" si="985"/>
        <v>6767</v>
      </c>
      <c r="ES121" s="738">
        <f t="shared" si="986"/>
        <v>7038</v>
      </c>
      <c r="ET121" s="817">
        <f t="shared" si="987"/>
        <v>0</v>
      </c>
      <c r="EU121" s="740">
        <f t="shared" si="988"/>
        <v>0</v>
      </c>
      <c r="EV121" s="741">
        <f t="shared" si="989"/>
        <v>0</v>
      </c>
      <c r="EW121" s="742">
        <f t="shared" si="990"/>
        <v>0</v>
      </c>
      <c r="EX121" s="741">
        <f t="shared" si="989"/>
        <v>0</v>
      </c>
      <c r="EY121" s="742">
        <f t="shared" si="991"/>
        <v>0</v>
      </c>
      <c r="EZ121" s="741">
        <f t="shared" si="992"/>
        <v>0</v>
      </c>
      <c r="FA121" s="742">
        <f t="shared" si="993"/>
        <v>0</v>
      </c>
      <c r="FB121" s="741">
        <f t="shared" si="994"/>
        <v>0</v>
      </c>
      <c r="FC121" s="742">
        <f t="shared" si="995"/>
        <v>0</v>
      </c>
      <c r="FD121" s="741">
        <f t="shared" si="996"/>
        <v>0</v>
      </c>
      <c r="FE121" s="742">
        <f t="shared" si="997"/>
        <v>0</v>
      </c>
      <c r="FF121" s="741">
        <f t="shared" si="998"/>
        <v>0</v>
      </c>
      <c r="FG121" s="742">
        <f t="shared" si="999"/>
        <v>0</v>
      </c>
      <c r="FH121" s="741">
        <f t="shared" si="1000"/>
        <v>0</v>
      </c>
      <c r="FI121" s="742">
        <f t="shared" si="1001"/>
        <v>0</v>
      </c>
      <c r="FJ121" s="741">
        <f t="shared" si="1002"/>
        <v>0</v>
      </c>
      <c r="FK121" s="742">
        <f t="shared" si="1003"/>
        <v>0</v>
      </c>
      <c r="FL121" s="741">
        <f t="shared" si="1004"/>
        <v>0</v>
      </c>
      <c r="FM121" s="742">
        <f t="shared" si="1005"/>
        <v>0</v>
      </c>
      <c r="FN121" s="741">
        <f t="shared" si="1006"/>
        <v>0</v>
      </c>
      <c r="FO121" s="743"/>
      <c r="FP121" s="744">
        <f t="shared" si="1008"/>
        <v>0</v>
      </c>
      <c r="FQ121" s="745">
        <v>12</v>
      </c>
      <c r="FR121" s="746">
        <f t="shared" si="1009"/>
        <v>0</v>
      </c>
      <c r="FS121" s="747"/>
      <c r="FT121" s="741"/>
      <c r="FU121" s="746">
        <f t="shared" si="1010"/>
        <v>0</v>
      </c>
      <c r="FV121" s="746">
        <f t="shared" si="1011"/>
        <v>0</v>
      </c>
      <c r="FW121" s="746">
        <f t="shared" si="1012"/>
        <v>0</v>
      </c>
      <c r="FY121" s="1044"/>
      <c r="FZ121" s="755" t="s">
        <v>859</v>
      </c>
      <c r="GA121" s="737">
        <f t="shared" si="1013"/>
        <v>1</v>
      </c>
      <c r="GB121" s="737">
        <f t="shared" si="1013"/>
        <v>6767</v>
      </c>
      <c r="GC121" s="738">
        <f t="shared" si="1014"/>
        <v>7038</v>
      </c>
      <c r="GD121" s="743">
        <f t="shared" si="1015"/>
        <v>7038</v>
      </c>
      <c r="GE121" s="743"/>
      <c r="GF121" s="737">
        <f t="shared" si="1016"/>
        <v>0</v>
      </c>
      <c r="GG121" s="743"/>
      <c r="GH121" s="737">
        <f t="shared" si="1017"/>
        <v>0</v>
      </c>
      <c r="GI121" s="743"/>
      <c r="GJ121" s="737">
        <f t="shared" si="1018"/>
        <v>0</v>
      </c>
      <c r="GK121" s="743"/>
      <c r="GL121" s="737">
        <f t="shared" si="1019"/>
        <v>0</v>
      </c>
      <c r="GM121" s="743"/>
      <c r="GN121" s="737">
        <f t="shared" si="1020"/>
        <v>0</v>
      </c>
      <c r="GO121" s="743"/>
      <c r="GP121" s="737">
        <f t="shared" si="1021"/>
        <v>11577.51</v>
      </c>
      <c r="GQ121" s="743"/>
      <c r="GR121" s="737">
        <f t="shared" si="1022"/>
        <v>1231.6500000000001</v>
      </c>
      <c r="GS121" s="743"/>
      <c r="GT121" s="737">
        <f t="shared" si="1023"/>
        <v>0</v>
      </c>
      <c r="GU121" s="743"/>
      <c r="GV121" s="737">
        <f t="shared" si="1024"/>
        <v>0</v>
      </c>
      <c r="GW121" s="743"/>
      <c r="GX121" s="737">
        <f t="shared" si="1025"/>
        <v>0</v>
      </c>
      <c r="GY121" s="743">
        <f t="shared" si="1025"/>
        <v>0</v>
      </c>
      <c r="GZ121" s="744">
        <f t="shared" si="1026"/>
        <v>19847.16</v>
      </c>
      <c r="HA121" s="745">
        <v>12</v>
      </c>
      <c r="HB121" s="746">
        <f t="shared" si="1027"/>
        <v>238165.92</v>
      </c>
      <c r="HC121" s="737">
        <f t="shared" si="1028"/>
        <v>0</v>
      </c>
      <c r="HD121" s="737">
        <f t="shared" si="1028"/>
        <v>0</v>
      </c>
      <c r="HE121" s="746">
        <f t="shared" si="1029"/>
        <v>238165.92</v>
      </c>
      <c r="HF121" s="746">
        <f t="shared" si="1030"/>
        <v>71926.11</v>
      </c>
      <c r="HG121" s="746">
        <f t="shared" si="1031"/>
        <v>310092.03000000003</v>
      </c>
    </row>
    <row r="122" spans="1:215" hidden="1" x14ac:dyDescent="0.25">
      <c r="A122" s="1044"/>
      <c r="B122" s="735" t="s">
        <v>860</v>
      </c>
      <c r="C122" s="737">
        <f t="shared" si="873"/>
        <v>0</v>
      </c>
      <c r="D122" s="737">
        <f t="shared" si="873"/>
        <v>7456</v>
      </c>
      <c r="E122" s="738">
        <f t="shared" si="874"/>
        <v>7755</v>
      </c>
      <c r="F122" s="817">
        <f t="shared" si="875"/>
        <v>0</v>
      </c>
      <c r="G122" s="740">
        <f t="shared" si="876"/>
        <v>0</v>
      </c>
      <c r="H122" s="741">
        <f t="shared" si="877"/>
        <v>0</v>
      </c>
      <c r="I122" s="742">
        <f t="shared" si="876"/>
        <v>0</v>
      </c>
      <c r="J122" s="741">
        <f t="shared" si="877"/>
        <v>0</v>
      </c>
      <c r="K122" s="742">
        <f t="shared" si="878"/>
        <v>0</v>
      </c>
      <c r="L122" s="741">
        <f t="shared" si="879"/>
        <v>0</v>
      </c>
      <c r="M122" s="742">
        <f t="shared" si="880"/>
        <v>0</v>
      </c>
      <c r="N122" s="741">
        <f t="shared" si="881"/>
        <v>0</v>
      </c>
      <c r="O122" s="742">
        <f t="shared" si="882"/>
        <v>0</v>
      </c>
      <c r="P122" s="741">
        <f t="shared" si="883"/>
        <v>0</v>
      </c>
      <c r="Q122" s="742">
        <f t="shared" si="884"/>
        <v>0</v>
      </c>
      <c r="R122" s="741">
        <f t="shared" si="885"/>
        <v>0</v>
      </c>
      <c r="S122" s="742">
        <f t="shared" si="886"/>
        <v>0</v>
      </c>
      <c r="T122" s="741">
        <f t="shared" si="887"/>
        <v>0</v>
      </c>
      <c r="U122" s="742">
        <f t="shared" si="888"/>
        <v>0</v>
      </c>
      <c r="V122" s="741">
        <f t="shared" si="889"/>
        <v>0</v>
      </c>
      <c r="W122" s="742">
        <f t="shared" si="890"/>
        <v>0</v>
      </c>
      <c r="X122" s="741">
        <f t="shared" si="891"/>
        <v>0</v>
      </c>
      <c r="Y122" s="742">
        <f t="shared" si="892"/>
        <v>0</v>
      </c>
      <c r="Z122" s="741">
        <f t="shared" si="893"/>
        <v>0</v>
      </c>
      <c r="AA122" s="743">
        <f t="shared" si="894"/>
        <v>0</v>
      </c>
      <c r="AB122" s="744">
        <f t="shared" si="895"/>
        <v>0</v>
      </c>
      <c r="AC122" s="745">
        <v>12</v>
      </c>
      <c r="AD122" s="746">
        <f t="shared" si="896"/>
        <v>0</v>
      </c>
      <c r="AE122" s="747"/>
      <c r="AF122" s="741"/>
      <c r="AG122" s="746">
        <f t="shared" si="897"/>
        <v>0</v>
      </c>
      <c r="AH122" s="746">
        <f t="shared" si="898"/>
        <v>0</v>
      </c>
      <c r="AI122" s="746">
        <f t="shared" si="899"/>
        <v>0</v>
      </c>
      <c r="AK122" s="1044"/>
      <c r="AL122" s="735" t="s">
        <v>860</v>
      </c>
      <c r="AM122" s="737">
        <f t="shared" si="900"/>
        <v>0</v>
      </c>
      <c r="AN122" s="737">
        <f t="shared" si="900"/>
        <v>7456</v>
      </c>
      <c r="AO122" s="738">
        <f t="shared" si="901"/>
        <v>7755</v>
      </c>
      <c r="AP122" s="817">
        <f t="shared" si="902"/>
        <v>0</v>
      </c>
      <c r="AQ122" s="740">
        <f t="shared" si="903"/>
        <v>0</v>
      </c>
      <c r="AR122" s="741">
        <f t="shared" si="904"/>
        <v>0</v>
      </c>
      <c r="AS122" s="742">
        <f t="shared" si="905"/>
        <v>0</v>
      </c>
      <c r="AT122" s="741">
        <f t="shared" si="906"/>
        <v>0</v>
      </c>
      <c r="AU122" s="742">
        <f t="shared" si="907"/>
        <v>0</v>
      </c>
      <c r="AV122" s="741">
        <f t="shared" si="908"/>
        <v>0</v>
      </c>
      <c r="AW122" s="742">
        <f t="shared" si="909"/>
        <v>0</v>
      </c>
      <c r="AX122" s="741">
        <f t="shared" si="910"/>
        <v>0</v>
      </c>
      <c r="AY122" s="742">
        <f t="shared" si="911"/>
        <v>0</v>
      </c>
      <c r="AZ122" s="741">
        <f t="shared" si="912"/>
        <v>0</v>
      </c>
      <c r="BA122" s="742">
        <f t="shared" si="913"/>
        <v>0</v>
      </c>
      <c r="BB122" s="741">
        <f t="shared" si="914"/>
        <v>0</v>
      </c>
      <c r="BC122" s="742">
        <f t="shared" si="915"/>
        <v>0</v>
      </c>
      <c r="BD122" s="741">
        <f t="shared" si="916"/>
        <v>0</v>
      </c>
      <c r="BE122" s="742">
        <f t="shared" si="917"/>
        <v>0</v>
      </c>
      <c r="BF122" s="741">
        <f t="shared" si="918"/>
        <v>0</v>
      </c>
      <c r="BG122" s="742">
        <f t="shared" si="919"/>
        <v>0</v>
      </c>
      <c r="BH122" s="741">
        <f t="shared" si="920"/>
        <v>0</v>
      </c>
      <c r="BI122" s="742">
        <f t="shared" si="921"/>
        <v>0</v>
      </c>
      <c r="BJ122" s="741">
        <f t="shared" si="922"/>
        <v>0</v>
      </c>
      <c r="BK122" s="743">
        <f t="shared" si="1032"/>
        <v>0</v>
      </c>
      <c r="BL122" s="744">
        <f t="shared" si="924"/>
        <v>0</v>
      </c>
      <c r="BM122" s="745">
        <v>12</v>
      </c>
      <c r="BN122" s="746">
        <f t="shared" si="925"/>
        <v>0</v>
      </c>
      <c r="BO122" s="747"/>
      <c r="BP122" s="741"/>
      <c r="BQ122" s="746">
        <f t="shared" si="926"/>
        <v>0</v>
      </c>
      <c r="BR122" s="746">
        <f t="shared" si="927"/>
        <v>0</v>
      </c>
      <c r="BS122" s="746">
        <f t="shared" si="928"/>
        <v>0</v>
      </c>
      <c r="BU122" s="1044"/>
      <c r="BV122" s="735" t="s">
        <v>860</v>
      </c>
      <c r="BW122" s="737">
        <f t="shared" si="929"/>
        <v>1</v>
      </c>
      <c r="BX122" s="737">
        <f t="shared" si="929"/>
        <v>7456</v>
      </c>
      <c r="BY122" s="738">
        <f t="shared" si="930"/>
        <v>7755</v>
      </c>
      <c r="BZ122" s="817">
        <f t="shared" si="931"/>
        <v>7755</v>
      </c>
      <c r="CA122" s="740">
        <f t="shared" si="932"/>
        <v>0</v>
      </c>
      <c r="CB122" s="741">
        <f t="shared" si="933"/>
        <v>0</v>
      </c>
      <c r="CC122" s="742">
        <f t="shared" si="934"/>
        <v>0</v>
      </c>
      <c r="CD122" s="741">
        <f t="shared" si="933"/>
        <v>0</v>
      </c>
      <c r="CE122" s="742">
        <f t="shared" si="935"/>
        <v>0</v>
      </c>
      <c r="CF122" s="741">
        <f t="shared" si="936"/>
        <v>0</v>
      </c>
      <c r="CG122" s="742">
        <f t="shared" si="937"/>
        <v>0</v>
      </c>
      <c r="CH122" s="741">
        <f t="shared" si="938"/>
        <v>0</v>
      </c>
      <c r="CI122" s="742">
        <f t="shared" si="939"/>
        <v>0</v>
      </c>
      <c r="CJ122" s="741">
        <f t="shared" si="940"/>
        <v>0</v>
      </c>
      <c r="CK122" s="742">
        <f t="shared" si="941"/>
        <v>0</v>
      </c>
      <c r="CL122" s="741">
        <f t="shared" si="942"/>
        <v>0</v>
      </c>
      <c r="CM122" s="742">
        <f t="shared" si="943"/>
        <v>30</v>
      </c>
      <c r="CN122" s="741">
        <f t="shared" si="944"/>
        <v>2326.5</v>
      </c>
      <c r="CO122" s="742">
        <f t="shared" si="945"/>
        <v>0</v>
      </c>
      <c r="CP122" s="741">
        <f t="shared" si="946"/>
        <v>0</v>
      </c>
      <c r="CQ122" s="742">
        <f t="shared" si="947"/>
        <v>0</v>
      </c>
      <c r="CR122" s="741">
        <f t="shared" si="948"/>
        <v>0</v>
      </c>
      <c r="CS122" s="742">
        <f t="shared" si="949"/>
        <v>0</v>
      </c>
      <c r="CT122" s="741">
        <f t="shared" si="950"/>
        <v>0</v>
      </c>
      <c r="CU122" s="743">
        <f t="shared" si="951"/>
        <v>5167.5</v>
      </c>
      <c r="CV122" s="744">
        <f t="shared" si="952"/>
        <v>15249</v>
      </c>
      <c r="CW122" s="745">
        <v>12</v>
      </c>
      <c r="CX122" s="746">
        <f t="shared" si="953"/>
        <v>182988</v>
      </c>
      <c r="CY122" s="747"/>
      <c r="CZ122" s="741"/>
      <c r="DA122" s="746">
        <f t="shared" si="954"/>
        <v>182988</v>
      </c>
      <c r="DB122" s="746">
        <f t="shared" si="955"/>
        <v>55262.38</v>
      </c>
      <c r="DC122" s="746">
        <f t="shared" si="956"/>
        <v>238250.38</v>
      </c>
      <c r="DD122" s="750"/>
      <c r="DE122" s="1044"/>
      <c r="DF122" s="735" t="s">
        <v>860</v>
      </c>
      <c r="DG122" s="737">
        <f t="shared" si="957"/>
        <v>0</v>
      </c>
      <c r="DH122" s="737">
        <f t="shared" si="957"/>
        <v>7456</v>
      </c>
      <c r="DI122" s="738">
        <f t="shared" si="958"/>
        <v>7755</v>
      </c>
      <c r="DJ122" s="817">
        <f t="shared" si="959"/>
        <v>0</v>
      </c>
      <c r="DK122" s="740">
        <f t="shared" si="960"/>
        <v>0</v>
      </c>
      <c r="DL122" s="741">
        <f t="shared" si="961"/>
        <v>0</v>
      </c>
      <c r="DM122" s="742">
        <f t="shared" si="962"/>
        <v>0</v>
      </c>
      <c r="DN122" s="741">
        <f t="shared" si="961"/>
        <v>0</v>
      </c>
      <c r="DO122" s="742">
        <f t="shared" si="963"/>
        <v>0</v>
      </c>
      <c r="DP122" s="741">
        <f t="shared" si="964"/>
        <v>0</v>
      </c>
      <c r="DQ122" s="742">
        <f t="shared" si="965"/>
        <v>0</v>
      </c>
      <c r="DR122" s="741">
        <f t="shared" si="966"/>
        <v>0</v>
      </c>
      <c r="DS122" s="742">
        <f t="shared" si="967"/>
        <v>0</v>
      </c>
      <c r="DT122" s="741">
        <f t="shared" si="968"/>
        <v>0</v>
      </c>
      <c r="DU122" s="742">
        <f t="shared" si="969"/>
        <v>0</v>
      </c>
      <c r="DV122" s="741">
        <f t="shared" si="970"/>
        <v>0</v>
      </c>
      <c r="DW122" s="742">
        <f t="shared" si="971"/>
        <v>0</v>
      </c>
      <c r="DX122" s="741">
        <f t="shared" si="972"/>
        <v>0</v>
      </c>
      <c r="DY122" s="742">
        <f t="shared" si="973"/>
        <v>0</v>
      </c>
      <c r="DZ122" s="741">
        <f t="shared" si="974"/>
        <v>0</v>
      </c>
      <c r="EA122" s="742">
        <f t="shared" si="975"/>
        <v>0</v>
      </c>
      <c r="EB122" s="741">
        <f t="shared" si="976"/>
        <v>0</v>
      </c>
      <c r="EC122" s="742">
        <f t="shared" si="977"/>
        <v>0</v>
      </c>
      <c r="ED122" s="741">
        <f t="shared" si="978"/>
        <v>0</v>
      </c>
      <c r="EE122" s="743">
        <f t="shared" si="979"/>
        <v>0</v>
      </c>
      <c r="EF122" s="744">
        <f t="shared" si="980"/>
        <v>0</v>
      </c>
      <c r="EG122" s="745">
        <v>12</v>
      </c>
      <c r="EH122" s="746">
        <f t="shared" si="981"/>
        <v>0</v>
      </c>
      <c r="EI122" s="747"/>
      <c r="EJ122" s="741"/>
      <c r="EK122" s="746">
        <f t="shared" si="982"/>
        <v>0</v>
      </c>
      <c r="EL122" s="746">
        <f t="shared" si="983"/>
        <v>0</v>
      </c>
      <c r="EM122" s="746">
        <f t="shared" si="984"/>
        <v>0</v>
      </c>
      <c r="EO122" s="1044"/>
      <c r="EP122" s="735" t="s">
        <v>860</v>
      </c>
      <c r="EQ122" s="737">
        <f t="shared" si="985"/>
        <v>0</v>
      </c>
      <c r="ER122" s="737">
        <f t="shared" si="985"/>
        <v>7456</v>
      </c>
      <c r="ES122" s="738">
        <f t="shared" si="986"/>
        <v>7755</v>
      </c>
      <c r="ET122" s="817">
        <f t="shared" si="987"/>
        <v>0</v>
      </c>
      <c r="EU122" s="740">
        <f t="shared" si="988"/>
        <v>0</v>
      </c>
      <c r="EV122" s="741">
        <f t="shared" si="989"/>
        <v>0</v>
      </c>
      <c r="EW122" s="742">
        <f t="shared" si="990"/>
        <v>0</v>
      </c>
      <c r="EX122" s="741">
        <f t="shared" si="989"/>
        <v>0</v>
      </c>
      <c r="EY122" s="742">
        <f t="shared" si="991"/>
        <v>0</v>
      </c>
      <c r="EZ122" s="741">
        <f t="shared" si="992"/>
        <v>0</v>
      </c>
      <c r="FA122" s="742">
        <f t="shared" si="993"/>
        <v>0</v>
      </c>
      <c r="FB122" s="741">
        <f t="shared" si="994"/>
        <v>0</v>
      </c>
      <c r="FC122" s="742">
        <f t="shared" si="995"/>
        <v>0</v>
      </c>
      <c r="FD122" s="741">
        <f t="shared" si="996"/>
        <v>0</v>
      </c>
      <c r="FE122" s="742">
        <f t="shared" si="997"/>
        <v>0</v>
      </c>
      <c r="FF122" s="741">
        <f t="shared" si="998"/>
        <v>0</v>
      </c>
      <c r="FG122" s="742">
        <f t="shared" si="999"/>
        <v>0</v>
      </c>
      <c r="FH122" s="741">
        <f t="shared" si="1000"/>
        <v>0</v>
      </c>
      <c r="FI122" s="742">
        <f t="shared" si="1001"/>
        <v>0</v>
      </c>
      <c r="FJ122" s="741">
        <f t="shared" si="1002"/>
        <v>0</v>
      </c>
      <c r="FK122" s="742">
        <f t="shared" si="1003"/>
        <v>0</v>
      </c>
      <c r="FL122" s="741">
        <f t="shared" si="1004"/>
        <v>0</v>
      </c>
      <c r="FM122" s="742">
        <f t="shared" si="1005"/>
        <v>0</v>
      </c>
      <c r="FN122" s="741">
        <f t="shared" si="1006"/>
        <v>0</v>
      </c>
      <c r="FO122" s="743"/>
      <c r="FP122" s="744">
        <f t="shared" si="1008"/>
        <v>0</v>
      </c>
      <c r="FQ122" s="745">
        <v>12</v>
      </c>
      <c r="FR122" s="746">
        <f t="shared" si="1009"/>
        <v>0</v>
      </c>
      <c r="FS122" s="747"/>
      <c r="FT122" s="741"/>
      <c r="FU122" s="746">
        <f t="shared" si="1010"/>
        <v>0</v>
      </c>
      <c r="FV122" s="746">
        <f t="shared" si="1011"/>
        <v>0</v>
      </c>
      <c r="FW122" s="746">
        <f t="shared" si="1012"/>
        <v>0</v>
      </c>
      <c r="FY122" s="1044"/>
      <c r="FZ122" s="735" t="s">
        <v>860</v>
      </c>
      <c r="GA122" s="737">
        <f t="shared" si="1013"/>
        <v>1</v>
      </c>
      <c r="GB122" s="737">
        <f t="shared" si="1013"/>
        <v>7456</v>
      </c>
      <c r="GC122" s="738">
        <f t="shared" si="1014"/>
        <v>7755</v>
      </c>
      <c r="GD122" s="743">
        <f t="shared" si="1015"/>
        <v>7755</v>
      </c>
      <c r="GE122" s="743"/>
      <c r="GF122" s="737">
        <f t="shared" si="1016"/>
        <v>0</v>
      </c>
      <c r="GG122" s="743"/>
      <c r="GH122" s="737">
        <f t="shared" si="1017"/>
        <v>0</v>
      </c>
      <c r="GI122" s="743"/>
      <c r="GJ122" s="737">
        <f t="shared" si="1018"/>
        <v>0</v>
      </c>
      <c r="GK122" s="743"/>
      <c r="GL122" s="737">
        <f t="shared" si="1019"/>
        <v>0</v>
      </c>
      <c r="GM122" s="743"/>
      <c r="GN122" s="737">
        <f t="shared" si="1020"/>
        <v>0</v>
      </c>
      <c r="GO122" s="743"/>
      <c r="GP122" s="737">
        <f t="shared" si="1021"/>
        <v>0</v>
      </c>
      <c r="GQ122" s="743"/>
      <c r="GR122" s="737">
        <f t="shared" si="1022"/>
        <v>2326.5</v>
      </c>
      <c r="GS122" s="743"/>
      <c r="GT122" s="737">
        <f t="shared" si="1023"/>
        <v>0</v>
      </c>
      <c r="GU122" s="743"/>
      <c r="GV122" s="737">
        <f t="shared" si="1024"/>
        <v>0</v>
      </c>
      <c r="GW122" s="743"/>
      <c r="GX122" s="737">
        <f t="shared" si="1025"/>
        <v>0</v>
      </c>
      <c r="GY122" s="743">
        <f t="shared" si="1025"/>
        <v>5167.5</v>
      </c>
      <c r="GZ122" s="744">
        <f t="shared" si="1026"/>
        <v>15249</v>
      </c>
      <c r="HA122" s="745">
        <v>12</v>
      </c>
      <c r="HB122" s="746">
        <f t="shared" si="1027"/>
        <v>182988</v>
      </c>
      <c r="HC122" s="737">
        <f t="shared" si="1028"/>
        <v>0</v>
      </c>
      <c r="HD122" s="737">
        <f t="shared" si="1028"/>
        <v>0</v>
      </c>
      <c r="HE122" s="746">
        <f t="shared" si="1029"/>
        <v>182988</v>
      </c>
      <c r="HF122" s="746">
        <f t="shared" si="1030"/>
        <v>55262.38</v>
      </c>
      <c r="HG122" s="746">
        <f t="shared" si="1031"/>
        <v>238250.38</v>
      </c>
    </row>
    <row r="123" spans="1:215" hidden="1" x14ac:dyDescent="0.25">
      <c r="A123" s="1044"/>
      <c r="B123" s="735" t="s">
        <v>861</v>
      </c>
      <c r="C123" s="737">
        <f t="shared" si="873"/>
        <v>1</v>
      </c>
      <c r="D123" s="737">
        <f t="shared" si="873"/>
        <v>7456</v>
      </c>
      <c r="E123" s="738">
        <f t="shared" si="874"/>
        <v>7755</v>
      </c>
      <c r="F123" s="817">
        <f t="shared" si="875"/>
        <v>7755</v>
      </c>
      <c r="G123" s="740">
        <f t="shared" si="876"/>
        <v>0</v>
      </c>
      <c r="H123" s="741">
        <f t="shared" si="877"/>
        <v>0</v>
      </c>
      <c r="I123" s="742">
        <f t="shared" si="876"/>
        <v>0</v>
      </c>
      <c r="J123" s="741">
        <f t="shared" si="877"/>
        <v>0</v>
      </c>
      <c r="K123" s="742">
        <f t="shared" si="878"/>
        <v>0</v>
      </c>
      <c r="L123" s="741">
        <f t="shared" si="879"/>
        <v>0</v>
      </c>
      <c r="M123" s="742">
        <f t="shared" si="880"/>
        <v>23</v>
      </c>
      <c r="N123" s="741">
        <f t="shared" si="881"/>
        <v>1783.65</v>
      </c>
      <c r="O123" s="742">
        <f t="shared" si="882"/>
        <v>0</v>
      </c>
      <c r="P123" s="741">
        <f t="shared" si="883"/>
        <v>0</v>
      </c>
      <c r="Q123" s="742">
        <f t="shared" si="884"/>
        <v>198</v>
      </c>
      <c r="R123" s="741">
        <f t="shared" si="885"/>
        <v>15354.9</v>
      </c>
      <c r="S123" s="742">
        <f t="shared" si="886"/>
        <v>30</v>
      </c>
      <c r="T123" s="741">
        <f t="shared" si="887"/>
        <v>2326.5</v>
      </c>
      <c r="U123" s="742">
        <f t="shared" si="888"/>
        <v>0</v>
      </c>
      <c r="V123" s="741">
        <f t="shared" si="889"/>
        <v>0</v>
      </c>
      <c r="W123" s="742">
        <f t="shared" si="890"/>
        <v>0</v>
      </c>
      <c r="X123" s="741">
        <f t="shared" si="891"/>
        <v>0</v>
      </c>
      <c r="Y123" s="742">
        <f t="shared" si="892"/>
        <v>0</v>
      </c>
      <c r="Z123" s="741">
        <f t="shared" si="893"/>
        <v>0</v>
      </c>
      <c r="AA123" s="743">
        <f t="shared" si="894"/>
        <v>0</v>
      </c>
      <c r="AB123" s="744">
        <f t="shared" si="895"/>
        <v>27220.05</v>
      </c>
      <c r="AC123" s="745">
        <v>12</v>
      </c>
      <c r="AD123" s="746">
        <f t="shared" si="896"/>
        <v>326640.59999999998</v>
      </c>
      <c r="AE123" s="747"/>
      <c r="AF123" s="741"/>
      <c r="AG123" s="746">
        <f t="shared" si="897"/>
        <v>326640.59999999998</v>
      </c>
      <c r="AH123" s="746">
        <f t="shared" si="898"/>
        <v>98645.46</v>
      </c>
      <c r="AI123" s="746">
        <f t="shared" si="899"/>
        <v>425286.06</v>
      </c>
      <c r="AK123" s="1044"/>
      <c r="AL123" s="735" t="s">
        <v>861</v>
      </c>
      <c r="AM123" s="737">
        <f t="shared" si="900"/>
        <v>0</v>
      </c>
      <c r="AN123" s="737">
        <f t="shared" si="900"/>
        <v>7456</v>
      </c>
      <c r="AO123" s="738">
        <f t="shared" si="901"/>
        <v>7755</v>
      </c>
      <c r="AP123" s="817">
        <f t="shared" si="902"/>
        <v>0</v>
      </c>
      <c r="AQ123" s="740">
        <f t="shared" si="903"/>
        <v>0</v>
      </c>
      <c r="AR123" s="741">
        <f t="shared" si="904"/>
        <v>0</v>
      </c>
      <c r="AS123" s="742">
        <f t="shared" si="905"/>
        <v>0</v>
      </c>
      <c r="AT123" s="741">
        <f t="shared" si="906"/>
        <v>0</v>
      </c>
      <c r="AU123" s="742">
        <f t="shared" si="907"/>
        <v>0</v>
      </c>
      <c r="AV123" s="741">
        <f t="shared" si="908"/>
        <v>0</v>
      </c>
      <c r="AW123" s="742">
        <f t="shared" si="909"/>
        <v>0</v>
      </c>
      <c r="AX123" s="741">
        <f t="shared" si="910"/>
        <v>0</v>
      </c>
      <c r="AY123" s="742">
        <f t="shared" si="911"/>
        <v>0</v>
      </c>
      <c r="AZ123" s="741">
        <f t="shared" si="912"/>
        <v>0</v>
      </c>
      <c r="BA123" s="742">
        <f t="shared" si="913"/>
        <v>0</v>
      </c>
      <c r="BB123" s="741">
        <f t="shared" si="914"/>
        <v>0</v>
      </c>
      <c r="BC123" s="742">
        <f t="shared" si="915"/>
        <v>0</v>
      </c>
      <c r="BD123" s="741">
        <f t="shared" si="916"/>
        <v>0</v>
      </c>
      <c r="BE123" s="742">
        <f t="shared" si="917"/>
        <v>0</v>
      </c>
      <c r="BF123" s="741">
        <f t="shared" si="918"/>
        <v>0</v>
      </c>
      <c r="BG123" s="742">
        <f t="shared" si="919"/>
        <v>0</v>
      </c>
      <c r="BH123" s="741">
        <f t="shared" si="920"/>
        <v>0</v>
      </c>
      <c r="BI123" s="742">
        <f t="shared" si="921"/>
        <v>0</v>
      </c>
      <c r="BJ123" s="741">
        <f t="shared" si="922"/>
        <v>0</v>
      </c>
      <c r="BK123" s="743">
        <f t="shared" si="1032"/>
        <v>0</v>
      </c>
      <c r="BL123" s="744">
        <f t="shared" si="924"/>
        <v>0</v>
      </c>
      <c r="BM123" s="745">
        <v>12</v>
      </c>
      <c r="BN123" s="746">
        <f t="shared" si="925"/>
        <v>0</v>
      </c>
      <c r="BO123" s="747"/>
      <c r="BP123" s="741"/>
      <c r="BQ123" s="746">
        <f t="shared" si="926"/>
        <v>0</v>
      </c>
      <c r="BR123" s="746">
        <f t="shared" si="927"/>
        <v>0</v>
      </c>
      <c r="BS123" s="746">
        <f t="shared" si="928"/>
        <v>0</v>
      </c>
      <c r="BU123" s="1044"/>
      <c r="BV123" s="735" t="s">
        <v>861</v>
      </c>
      <c r="BW123" s="737">
        <f t="shared" si="929"/>
        <v>0</v>
      </c>
      <c r="BX123" s="737">
        <f t="shared" si="929"/>
        <v>7456</v>
      </c>
      <c r="BY123" s="738">
        <f t="shared" si="930"/>
        <v>7755</v>
      </c>
      <c r="BZ123" s="817">
        <f t="shared" si="931"/>
        <v>0</v>
      </c>
      <c r="CA123" s="740">
        <f t="shared" si="932"/>
        <v>0</v>
      </c>
      <c r="CB123" s="741">
        <f t="shared" si="933"/>
        <v>0</v>
      </c>
      <c r="CC123" s="742">
        <f t="shared" si="934"/>
        <v>0</v>
      </c>
      <c r="CD123" s="741">
        <f t="shared" si="933"/>
        <v>0</v>
      </c>
      <c r="CE123" s="742">
        <f t="shared" si="935"/>
        <v>0</v>
      </c>
      <c r="CF123" s="741">
        <f t="shared" si="936"/>
        <v>0</v>
      </c>
      <c r="CG123" s="742">
        <f t="shared" si="937"/>
        <v>0</v>
      </c>
      <c r="CH123" s="741">
        <f t="shared" si="938"/>
        <v>0</v>
      </c>
      <c r="CI123" s="742">
        <f t="shared" si="939"/>
        <v>0</v>
      </c>
      <c r="CJ123" s="741">
        <f t="shared" si="940"/>
        <v>0</v>
      </c>
      <c r="CK123" s="742">
        <f t="shared" si="941"/>
        <v>0</v>
      </c>
      <c r="CL123" s="741">
        <f t="shared" si="942"/>
        <v>0</v>
      </c>
      <c r="CM123" s="742">
        <f t="shared" si="943"/>
        <v>0</v>
      </c>
      <c r="CN123" s="741">
        <f t="shared" si="944"/>
        <v>0</v>
      </c>
      <c r="CO123" s="742">
        <f t="shared" si="945"/>
        <v>0</v>
      </c>
      <c r="CP123" s="741">
        <f t="shared" si="946"/>
        <v>0</v>
      </c>
      <c r="CQ123" s="742">
        <f t="shared" si="947"/>
        <v>0</v>
      </c>
      <c r="CR123" s="741">
        <f t="shared" si="948"/>
        <v>0</v>
      </c>
      <c r="CS123" s="742">
        <f t="shared" si="949"/>
        <v>0</v>
      </c>
      <c r="CT123" s="741">
        <f t="shared" si="950"/>
        <v>0</v>
      </c>
      <c r="CU123" s="743">
        <f t="shared" si="951"/>
        <v>0</v>
      </c>
      <c r="CV123" s="744">
        <f t="shared" si="952"/>
        <v>0</v>
      </c>
      <c r="CW123" s="745">
        <v>12</v>
      </c>
      <c r="CX123" s="746">
        <f t="shared" si="953"/>
        <v>0</v>
      </c>
      <c r="CY123" s="747"/>
      <c r="CZ123" s="741"/>
      <c r="DA123" s="746">
        <f t="shared" si="954"/>
        <v>0</v>
      </c>
      <c r="DB123" s="746">
        <f t="shared" si="955"/>
        <v>0</v>
      </c>
      <c r="DC123" s="746">
        <f t="shared" si="956"/>
        <v>0</v>
      </c>
      <c r="DD123" s="750"/>
      <c r="DE123" s="1044"/>
      <c r="DF123" s="735" t="s">
        <v>861</v>
      </c>
      <c r="DG123" s="737">
        <f t="shared" si="957"/>
        <v>0.5</v>
      </c>
      <c r="DH123" s="737">
        <f t="shared" si="957"/>
        <v>7456</v>
      </c>
      <c r="DI123" s="738">
        <f t="shared" si="958"/>
        <v>7755</v>
      </c>
      <c r="DJ123" s="817">
        <f t="shared" si="959"/>
        <v>3877.5</v>
      </c>
      <c r="DK123" s="740">
        <f t="shared" si="960"/>
        <v>0</v>
      </c>
      <c r="DL123" s="741">
        <f t="shared" si="961"/>
        <v>0</v>
      </c>
      <c r="DM123" s="742">
        <f t="shared" si="962"/>
        <v>0</v>
      </c>
      <c r="DN123" s="741">
        <f t="shared" si="961"/>
        <v>0</v>
      </c>
      <c r="DO123" s="742">
        <f t="shared" si="963"/>
        <v>0</v>
      </c>
      <c r="DP123" s="741">
        <f t="shared" si="964"/>
        <v>0</v>
      </c>
      <c r="DQ123" s="742">
        <f t="shared" si="965"/>
        <v>0</v>
      </c>
      <c r="DR123" s="741">
        <f t="shared" si="966"/>
        <v>0</v>
      </c>
      <c r="DS123" s="742">
        <f t="shared" si="967"/>
        <v>0</v>
      </c>
      <c r="DT123" s="741">
        <f t="shared" si="968"/>
        <v>0</v>
      </c>
      <c r="DU123" s="742">
        <f t="shared" si="969"/>
        <v>0</v>
      </c>
      <c r="DV123" s="741">
        <f t="shared" si="970"/>
        <v>0</v>
      </c>
      <c r="DW123" s="742">
        <f t="shared" si="971"/>
        <v>10</v>
      </c>
      <c r="DX123" s="741">
        <f t="shared" si="972"/>
        <v>387.75</v>
      </c>
      <c r="DY123" s="742">
        <f t="shared" si="973"/>
        <v>0</v>
      </c>
      <c r="DZ123" s="741">
        <f t="shared" si="974"/>
        <v>0</v>
      </c>
      <c r="EA123" s="742">
        <f t="shared" si="975"/>
        <v>0</v>
      </c>
      <c r="EB123" s="741">
        <f t="shared" si="976"/>
        <v>0</v>
      </c>
      <c r="EC123" s="742">
        <f t="shared" si="977"/>
        <v>0</v>
      </c>
      <c r="ED123" s="741">
        <f t="shared" si="978"/>
        <v>0</v>
      </c>
      <c r="EE123" s="743">
        <f t="shared" si="979"/>
        <v>3364.25</v>
      </c>
      <c r="EF123" s="744">
        <f t="shared" si="980"/>
        <v>7629.5</v>
      </c>
      <c r="EG123" s="745">
        <v>12</v>
      </c>
      <c r="EH123" s="746">
        <f t="shared" si="981"/>
        <v>91554</v>
      </c>
      <c r="EI123" s="747"/>
      <c r="EJ123" s="741"/>
      <c r="EK123" s="746">
        <f t="shared" si="982"/>
        <v>91554</v>
      </c>
      <c r="EL123" s="746">
        <f t="shared" si="983"/>
        <v>27649.31</v>
      </c>
      <c r="EM123" s="746">
        <f t="shared" si="984"/>
        <v>119203.31</v>
      </c>
      <c r="EO123" s="1044"/>
      <c r="EP123" s="735" t="s">
        <v>861</v>
      </c>
      <c r="EQ123" s="737">
        <f t="shared" si="985"/>
        <v>0.5</v>
      </c>
      <c r="ER123" s="737">
        <f t="shared" si="985"/>
        <v>7456</v>
      </c>
      <c r="ES123" s="738">
        <f t="shared" si="986"/>
        <v>7755</v>
      </c>
      <c r="ET123" s="817">
        <f t="shared" si="987"/>
        <v>3877.5</v>
      </c>
      <c r="EU123" s="740">
        <f t="shared" si="988"/>
        <v>0</v>
      </c>
      <c r="EV123" s="741">
        <f t="shared" si="989"/>
        <v>0</v>
      </c>
      <c r="EW123" s="742">
        <f t="shared" si="990"/>
        <v>0</v>
      </c>
      <c r="EX123" s="741">
        <f t="shared" si="989"/>
        <v>0</v>
      </c>
      <c r="EY123" s="742">
        <f t="shared" si="991"/>
        <v>0</v>
      </c>
      <c r="EZ123" s="741">
        <f t="shared" si="992"/>
        <v>0</v>
      </c>
      <c r="FA123" s="742">
        <f t="shared" si="993"/>
        <v>0</v>
      </c>
      <c r="FB123" s="741">
        <f t="shared" si="994"/>
        <v>0</v>
      </c>
      <c r="FC123" s="742">
        <f t="shared" si="995"/>
        <v>0</v>
      </c>
      <c r="FD123" s="741">
        <f t="shared" si="996"/>
        <v>0</v>
      </c>
      <c r="FE123" s="742">
        <f t="shared" si="997"/>
        <v>200</v>
      </c>
      <c r="FF123" s="741">
        <f t="shared" si="998"/>
        <v>7755</v>
      </c>
      <c r="FG123" s="742">
        <f t="shared" si="999"/>
        <v>0</v>
      </c>
      <c r="FH123" s="741">
        <f t="shared" si="1000"/>
        <v>0</v>
      </c>
      <c r="FI123" s="742">
        <f t="shared" si="1001"/>
        <v>0</v>
      </c>
      <c r="FJ123" s="741">
        <f t="shared" si="1002"/>
        <v>0</v>
      </c>
      <c r="FK123" s="742">
        <f t="shared" si="1003"/>
        <v>0</v>
      </c>
      <c r="FL123" s="741">
        <f t="shared" si="1004"/>
        <v>0</v>
      </c>
      <c r="FM123" s="742">
        <f t="shared" si="1005"/>
        <v>0</v>
      </c>
      <c r="FN123" s="741">
        <f t="shared" si="1006"/>
        <v>0</v>
      </c>
      <c r="FO123" s="743">
        <f t="shared" ref="FO123" si="1033">IF(((SUM(ET123:FN123))&gt;(15279*EQ123)),0,((15279*EQ123)-(SUM(ET123:FN123))))</f>
        <v>0</v>
      </c>
      <c r="FP123" s="744">
        <f t="shared" si="1008"/>
        <v>11632.5</v>
      </c>
      <c r="FQ123" s="745">
        <v>12</v>
      </c>
      <c r="FR123" s="746">
        <f t="shared" si="1009"/>
        <v>139590</v>
      </c>
      <c r="FS123" s="747"/>
      <c r="FT123" s="741"/>
      <c r="FU123" s="746">
        <f t="shared" si="1010"/>
        <v>139590</v>
      </c>
      <c r="FV123" s="746">
        <f t="shared" si="1011"/>
        <v>42156.18</v>
      </c>
      <c r="FW123" s="746">
        <f t="shared" si="1012"/>
        <v>181746.18</v>
      </c>
      <c r="FY123" s="1044"/>
      <c r="FZ123" s="735" t="s">
        <v>861</v>
      </c>
      <c r="GA123" s="737">
        <f t="shared" si="1013"/>
        <v>2</v>
      </c>
      <c r="GB123" s="737">
        <f t="shared" si="1013"/>
        <v>7456</v>
      </c>
      <c r="GC123" s="738">
        <f t="shared" si="1014"/>
        <v>7755</v>
      </c>
      <c r="GD123" s="743">
        <f t="shared" si="1015"/>
        <v>15510</v>
      </c>
      <c r="GE123" s="743"/>
      <c r="GF123" s="737">
        <f t="shared" si="1016"/>
        <v>0</v>
      </c>
      <c r="GG123" s="743"/>
      <c r="GH123" s="737">
        <f t="shared" si="1017"/>
        <v>0</v>
      </c>
      <c r="GI123" s="743"/>
      <c r="GJ123" s="737">
        <f t="shared" si="1018"/>
        <v>0</v>
      </c>
      <c r="GK123" s="743"/>
      <c r="GL123" s="737">
        <f t="shared" si="1019"/>
        <v>1783.65</v>
      </c>
      <c r="GM123" s="743"/>
      <c r="GN123" s="737">
        <f t="shared" si="1020"/>
        <v>0</v>
      </c>
      <c r="GO123" s="743"/>
      <c r="GP123" s="737">
        <f t="shared" si="1021"/>
        <v>23109.9</v>
      </c>
      <c r="GQ123" s="743"/>
      <c r="GR123" s="737">
        <f t="shared" si="1022"/>
        <v>2714.25</v>
      </c>
      <c r="GS123" s="743"/>
      <c r="GT123" s="737">
        <f t="shared" si="1023"/>
        <v>0</v>
      </c>
      <c r="GU123" s="743"/>
      <c r="GV123" s="737">
        <f t="shared" si="1024"/>
        <v>0</v>
      </c>
      <c r="GW123" s="743"/>
      <c r="GX123" s="737">
        <f t="shared" si="1025"/>
        <v>0</v>
      </c>
      <c r="GY123" s="743">
        <f t="shared" si="1025"/>
        <v>3364.25</v>
      </c>
      <c r="GZ123" s="744">
        <f t="shared" si="1026"/>
        <v>46482.05</v>
      </c>
      <c r="HA123" s="745">
        <v>12</v>
      </c>
      <c r="HB123" s="746">
        <f t="shared" si="1027"/>
        <v>557784.6</v>
      </c>
      <c r="HC123" s="737">
        <f t="shared" si="1028"/>
        <v>0</v>
      </c>
      <c r="HD123" s="737">
        <f t="shared" si="1028"/>
        <v>0</v>
      </c>
      <c r="HE123" s="746">
        <f t="shared" si="1029"/>
        <v>557784.6</v>
      </c>
      <c r="HF123" s="746">
        <f t="shared" si="1030"/>
        <v>168450.95</v>
      </c>
      <c r="HG123" s="746">
        <f t="shared" si="1031"/>
        <v>726235.55</v>
      </c>
    </row>
    <row r="124" spans="1:215" hidden="1" x14ac:dyDescent="0.25">
      <c r="A124" s="1044"/>
      <c r="B124" s="735" t="s">
        <v>862</v>
      </c>
      <c r="C124" s="737">
        <f t="shared" si="873"/>
        <v>0</v>
      </c>
      <c r="D124" s="737">
        <f t="shared" si="873"/>
        <v>6767</v>
      </c>
      <c r="E124" s="738">
        <f t="shared" si="874"/>
        <v>7038</v>
      </c>
      <c r="F124" s="817">
        <f t="shared" si="875"/>
        <v>0</v>
      </c>
      <c r="G124" s="740">
        <f t="shared" si="876"/>
        <v>0</v>
      </c>
      <c r="H124" s="741">
        <f t="shared" si="877"/>
        <v>0</v>
      </c>
      <c r="I124" s="742">
        <f t="shared" si="876"/>
        <v>0</v>
      </c>
      <c r="J124" s="741">
        <f t="shared" si="877"/>
        <v>0</v>
      </c>
      <c r="K124" s="742">
        <f t="shared" si="878"/>
        <v>0</v>
      </c>
      <c r="L124" s="741">
        <f t="shared" si="879"/>
        <v>0</v>
      </c>
      <c r="M124" s="742">
        <f t="shared" si="880"/>
        <v>0</v>
      </c>
      <c r="N124" s="741">
        <f t="shared" si="881"/>
        <v>0</v>
      </c>
      <c r="O124" s="742">
        <f t="shared" si="882"/>
        <v>0</v>
      </c>
      <c r="P124" s="741">
        <f t="shared" si="883"/>
        <v>0</v>
      </c>
      <c r="Q124" s="742">
        <f t="shared" si="884"/>
        <v>0</v>
      </c>
      <c r="R124" s="741">
        <f t="shared" si="885"/>
        <v>0</v>
      </c>
      <c r="S124" s="742">
        <f t="shared" si="886"/>
        <v>0</v>
      </c>
      <c r="T124" s="741">
        <f t="shared" si="887"/>
        <v>0</v>
      </c>
      <c r="U124" s="742">
        <f t="shared" si="888"/>
        <v>0</v>
      </c>
      <c r="V124" s="741">
        <f t="shared" si="889"/>
        <v>0</v>
      </c>
      <c r="W124" s="742">
        <f t="shared" si="890"/>
        <v>0</v>
      </c>
      <c r="X124" s="741">
        <f t="shared" si="891"/>
        <v>0</v>
      </c>
      <c r="Y124" s="742">
        <f t="shared" si="892"/>
        <v>0</v>
      </c>
      <c r="Z124" s="741">
        <f t="shared" si="893"/>
        <v>0</v>
      </c>
      <c r="AA124" s="743">
        <f t="shared" si="894"/>
        <v>0</v>
      </c>
      <c r="AB124" s="744">
        <f t="shared" si="895"/>
        <v>0</v>
      </c>
      <c r="AC124" s="745">
        <v>12</v>
      </c>
      <c r="AD124" s="746">
        <f t="shared" si="896"/>
        <v>0</v>
      </c>
      <c r="AE124" s="747"/>
      <c r="AF124" s="741"/>
      <c r="AG124" s="746">
        <f t="shared" si="897"/>
        <v>0</v>
      </c>
      <c r="AH124" s="746">
        <f t="shared" si="898"/>
        <v>0</v>
      </c>
      <c r="AI124" s="746">
        <f t="shared" si="899"/>
        <v>0</v>
      </c>
      <c r="AK124" s="1044"/>
      <c r="AL124" s="735" t="s">
        <v>862</v>
      </c>
      <c r="AM124" s="737">
        <f t="shared" si="900"/>
        <v>0</v>
      </c>
      <c r="AN124" s="737">
        <f t="shared" si="900"/>
        <v>6767</v>
      </c>
      <c r="AO124" s="738">
        <f t="shared" si="901"/>
        <v>7038</v>
      </c>
      <c r="AP124" s="817">
        <f t="shared" si="902"/>
        <v>0</v>
      </c>
      <c r="AQ124" s="740">
        <f t="shared" si="903"/>
        <v>0</v>
      </c>
      <c r="AR124" s="741">
        <f t="shared" si="904"/>
        <v>0</v>
      </c>
      <c r="AS124" s="742">
        <f t="shared" si="905"/>
        <v>0</v>
      </c>
      <c r="AT124" s="741">
        <f t="shared" si="906"/>
        <v>0</v>
      </c>
      <c r="AU124" s="742">
        <f t="shared" si="907"/>
        <v>0</v>
      </c>
      <c r="AV124" s="741">
        <f t="shared" si="908"/>
        <v>0</v>
      </c>
      <c r="AW124" s="742">
        <f t="shared" si="909"/>
        <v>0</v>
      </c>
      <c r="AX124" s="741">
        <f t="shared" si="910"/>
        <v>0</v>
      </c>
      <c r="AY124" s="742">
        <f t="shared" si="911"/>
        <v>0</v>
      </c>
      <c r="AZ124" s="741">
        <f t="shared" si="912"/>
        <v>0</v>
      </c>
      <c r="BA124" s="742">
        <f t="shared" si="913"/>
        <v>0</v>
      </c>
      <c r="BB124" s="741">
        <f t="shared" si="914"/>
        <v>0</v>
      </c>
      <c r="BC124" s="742">
        <f t="shared" si="915"/>
        <v>0</v>
      </c>
      <c r="BD124" s="741">
        <f t="shared" si="916"/>
        <v>0</v>
      </c>
      <c r="BE124" s="742">
        <f t="shared" si="917"/>
        <v>0</v>
      </c>
      <c r="BF124" s="741">
        <f t="shared" si="918"/>
        <v>0</v>
      </c>
      <c r="BG124" s="742">
        <f t="shared" si="919"/>
        <v>0</v>
      </c>
      <c r="BH124" s="741">
        <f t="shared" si="920"/>
        <v>0</v>
      </c>
      <c r="BI124" s="742">
        <f t="shared" si="921"/>
        <v>0</v>
      </c>
      <c r="BJ124" s="741">
        <f t="shared" si="922"/>
        <v>0</v>
      </c>
      <c r="BK124" s="743">
        <f t="shared" si="1032"/>
        <v>0</v>
      </c>
      <c r="BL124" s="744">
        <f t="shared" si="924"/>
        <v>0</v>
      </c>
      <c r="BM124" s="745">
        <v>12</v>
      </c>
      <c r="BN124" s="746">
        <f t="shared" si="925"/>
        <v>0</v>
      </c>
      <c r="BO124" s="747"/>
      <c r="BP124" s="741"/>
      <c r="BQ124" s="746">
        <f t="shared" si="926"/>
        <v>0</v>
      </c>
      <c r="BR124" s="746">
        <f t="shared" si="927"/>
        <v>0</v>
      </c>
      <c r="BS124" s="746">
        <f t="shared" si="928"/>
        <v>0</v>
      </c>
      <c r="BU124" s="1044"/>
      <c r="BV124" s="735" t="s">
        <v>862</v>
      </c>
      <c r="BW124" s="737">
        <f t="shared" si="929"/>
        <v>1</v>
      </c>
      <c r="BX124" s="737">
        <f t="shared" si="929"/>
        <v>6767</v>
      </c>
      <c r="BY124" s="738">
        <f t="shared" si="930"/>
        <v>7038</v>
      </c>
      <c r="BZ124" s="817">
        <f t="shared" si="931"/>
        <v>7038</v>
      </c>
      <c r="CA124" s="740">
        <f t="shared" si="932"/>
        <v>0</v>
      </c>
      <c r="CB124" s="741">
        <f t="shared" si="933"/>
        <v>0</v>
      </c>
      <c r="CC124" s="742">
        <f t="shared" si="934"/>
        <v>0</v>
      </c>
      <c r="CD124" s="741">
        <f t="shared" si="933"/>
        <v>0</v>
      </c>
      <c r="CE124" s="742">
        <f t="shared" si="935"/>
        <v>0</v>
      </c>
      <c r="CF124" s="741">
        <f t="shared" si="936"/>
        <v>0</v>
      </c>
      <c r="CG124" s="742">
        <f t="shared" si="937"/>
        <v>0</v>
      </c>
      <c r="CH124" s="741">
        <f t="shared" si="938"/>
        <v>0</v>
      </c>
      <c r="CI124" s="742">
        <f t="shared" si="939"/>
        <v>0</v>
      </c>
      <c r="CJ124" s="741">
        <f t="shared" si="940"/>
        <v>0</v>
      </c>
      <c r="CK124" s="742">
        <f t="shared" si="941"/>
        <v>0</v>
      </c>
      <c r="CL124" s="741">
        <f t="shared" si="942"/>
        <v>0</v>
      </c>
      <c r="CM124" s="742">
        <f t="shared" si="943"/>
        <v>10</v>
      </c>
      <c r="CN124" s="741">
        <f t="shared" si="944"/>
        <v>703.8</v>
      </c>
      <c r="CO124" s="742">
        <f t="shared" si="945"/>
        <v>0</v>
      </c>
      <c r="CP124" s="741">
        <f t="shared" si="946"/>
        <v>0</v>
      </c>
      <c r="CQ124" s="742">
        <f t="shared" si="947"/>
        <v>0</v>
      </c>
      <c r="CR124" s="741">
        <f t="shared" si="948"/>
        <v>0</v>
      </c>
      <c r="CS124" s="742">
        <f t="shared" si="949"/>
        <v>0</v>
      </c>
      <c r="CT124" s="741">
        <f t="shared" si="950"/>
        <v>0</v>
      </c>
      <c r="CU124" s="743">
        <f t="shared" si="951"/>
        <v>7527.2</v>
      </c>
      <c r="CV124" s="744">
        <f t="shared" si="952"/>
        <v>15269</v>
      </c>
      <c r="CW124" s="745">
        <v>12</v>
      </c>
      <c r="CX124" s="746">
        <f t="shared" si="953"/>
        <v>183228</v>
      </c>
      <c r="CY124" s="747"/>
      <c r="CZ124" s="741"/>
      <c r="DA124" s="746">
        <f t="shared" si="954"/>
        <v>183228</v>
      </c>
      <c r="DB124" s="746">
        <f t="shared" si="955"/>
        <v>55334.86</v>
      </c>
      <c r="DC124" s="746">
        <f t="shared" si="956"/>
        <v>238562.86</v>
      </c>
      <c r="DD124" s="750"/>
      <c r="DE124" s="1044"/>
      <c r="DF124" s="735" t="s">
        <v>862</v>
      </c>
      <c r="DG124" s="737">
        <f t="shared" si="957"/>
        <v>0</v>
      </c>
      <c r="DH124" s="737">
        <f t="shared" si="957"/>
        <v>6767</v>
      </c>
      <c r="DI124" s="738">
        <f t="shared" si="958"/>
        <v>7038</v>
      </c>
      <c r="DJ124" s="817">
        <f t="shared" si="959"/>
        <v>0</v>
      </c>
      <c r="DK124" s="740">
        <f t="shared" si="960"/>
        <v>0</v>
      </c>
      <c r="DL124" s="741">
        <f t="shared" si="961"/>
        <v>0</v>
      </c>
      <c r="DM124" s="742">
        <f t="shared" si="962"/>
        <v>0</v>
      </c>
      <c r="DN124" s="741">
        <f t="shared" si="961"/>
        <v>0</v>
      </c>
      <c r="DO124" s="742">
        <f t="shared" si="963"/>
        <v>0</v>
      </c>
      <c r="DP124" s="741">
        <f t="shared" si="964"/>
        <v>0</v>
      </c>
      <c r="DQ124" s="742">
        <f t="shared" si="965"/>
        <v>0</v>
      </c>
      <c r="DR124" s="741">
        <f t="shared" si="966"/>
        <v>0</v>
      </c>
      <c r="DS124" s="742">
        <f t="shared" si="967"/>
        <v>0</v>
      </c>
      <c r="DT124" s="741">
        <f t="shared" si="968"/>
        <v>0</v>
      </c>
      <c r="DU124" s="742">
        <f t="shared" si="969"/>
        <v>0</v>
      </c>
      <c r="DV124" s="741">
        <f t="shared" si="970"/>
        <v>0</v>
      </c>
      <c r="DW124" s="742">
        <f t="shared" si="971"/>
        <v>0</v>
      </c>
      <c r="DX124" s="741">
        <f t="shared" si="972"/>
        <v>0</v>
      </c>
      <c r="DY124" s="742">
        <f t="shared" si="973"/>
        <v>0</v>
      </c>
      <c r="DZ124" s="741">
        <f t="shared" si="974"/>
        <v>0</v>
      </c>
      <c r="EA124" s="742">
        <f t="shared" si="975"/>
        <v>0</v>
      </c>
      <c r="EB124" s="741">
        <f t="shared" si="976"/>
        <v>0</v>
      </c>
      <c r="EC124" s="742">
        <f t="shared" si="977"/>
        <v>0</v>
      </c>
      <c r="ED124" s="741">
        <f t="shared" si="978"/>
        <v>0</v>
      </c>
      <c r="EE124" s="743">
        <f t="shared" si="979"/>
        <v>0</v>
      </c>
      <c r="EF124" s="744">
        <f t="shared" si="980"/>
        <v>0</v>
      </c>
      <c r="EG124" s="745">
        <v>12</v>
      </c>
      <c r="EH124" s="746">
        <f t="shared" si="981"/>
        <v>0</v>
      </c>
      <c r="EI124" s="747"/>
      <c r="EJ124" s="741"/>
      <c r="EK124" s="746">
        <f t="shared" si="982"/>
        <v>0</v>
      </c>
      <c r="EL124" s="746">
        <f t="shared" si="983"/>
        <v>0</v>
      </c>
      <c r="EM124" s="746">
        <f t="shared" si="984"/>
        <v>0</v>
      </c>
      <c r="EO124" s="1044"/>
      <c r="EP124" s="735" t="s">
        <v>862</v>
      </c>
      <c r="EQ124" s="737">
        <f t="shared" si="985"/>
        <v>0</v>
      </c>
      <c r="ER124" s="737">
        <f t="shared" si="985"/>
        <v>6767</v>
      </c>
      <c r="ES124" s="738">
        <f t="shared" si="986"/>
        <v>7038</v>
      </c>
      <c r="ET124" s="817">
        <f t="shared" si="987"/>
        <v>0</v>
      </c>
      <c r="EU124" s="740">
        <f t="shared" si="988"/>
        <v>0</v>
      </c>
      <c r="EV124" s="741">
        <f t="shared" si="989"/>
        <v>0</v>
      </c>
      <c r="EW124" s="742">
        <f t="shared" si="990"/>
        <v>0</v>
      </c>
      <c r="EX124" s="741">
        <f t="shared" si="989"/>
        <v>0</v>
      </c>
      <c r="EY124" s="742">
        <f t="shared" si="991"/>
        <v>0</v>
      </c>
      <c r="EZ124" s="741">
        <f t="shared" si="992"/>
        <v>0</v>
      </c>
      <c r="FA124" s="742">
        <f t="shared" si="993"/>
        <v>0</v>
      </c>
      <c r="FB124" s="741">
        <f t="shared" si="994"/>
        <v>0</v>
      </c>
      <c r="FC124" s="742">
        <f t="shared" si="995"/>
        <v>0</v>
      </c>
      <c r="FD124" s="741">
        <f t="shared" si="996"/>
        <v>0</v>
      </c>
      <c r="FE124" s="742">
        <f t="shared" si="997"/>
        <v>0</v>
      </c>
      <c r="FF124" s="741">
        <f t="shared" si="998"/>
        <v>0</v>
      </c>
      <c r="FG124" s="742">
        <f t="shared" si="999"/>
        <v>0</v>
      </c>
      <c r="FH124" s="741">
        <f t="shared" si="1000"/>
        <v>0</v>
      </c>
      <c r="FI124" s="742">
        <f t="shared" si="1001"/>
        <v>0</v>
      </c>
      <c r="FJ124" s="741">
        <f t="shared" si="1002"/>
        <v>0</v>
      </c>
      <c r="FK124" s="742">
        <f t="shared" si="1003"/>
        <v>0</v>
      </c>
      <c r="FL124" s="741">
        <f t="shared" si="1004"/>
        <v>0</v>
      </c>
      <c r="FM124" s="742">
        <f t="shared" si="1005"/>
        <v>0</v>
      </c>
      <c r="FN124" s="741">
        <f t="shared" si="1006"/>
        <v>0</v>
      </c>
      <c r="FO124" s="743"/>
      <c r="FP124" s="744">
        <f t="shared" si="1008"/>
        <v>0</v>
      </c>
      <c r="FQ124" s="745">
        <v>12</v>
      </c>
      <c r="FR124" s="746">
        <f t="shared" si="1009"/>
        <v>0</v>
      </c>
      <c r="FS124" s="747"/>
      <c r="FT124" s="741"/>
      <c r="FU124" s="746">
        <f t="shared" si="1010"/>
        <v>0</v>
      </c>
      <c r="FV124" s="746">
        <f t="shared" si="1011"/>
        <v>0</v>
      </c>
      <c r="FW124" s="746">
        <f t="shared" si="1012"/>
        <v>0</v>
      </c>
      <c r="FY124" s="1044"/>
      <c r="FZ124" s="735" t="s">
        <v>862</v>
      </c>
      <c r="GA124" s="737">
        <f t="shared" si="1013"/>
        <v>1</v>
      </c>
      <c r="GB124" s="737">
        <f t="shared" si="1013"/>
        <v>6767</v>
      </c>
      <c r="GC124" s="738">
        <f t="shared" si="1014"/>
        <v>7038</v>
      </c>
      <c r="GD124" s="743">
        <f t="shared" si="1015"/>
        <v>7038</v>
      </c>
      <c r="GE124" s="743"/>
      <c r="GF124" s="737">
        <f t="shared" si="1016"/>
        <v>0</v>
      </c>
      <c r="GG124" s="743"/>
      <c r="GH124" s="737">
        <f t="shared" si="1017"/>
        <v>0</v>
      </c>
      <c r="GI124" s="743"/>
      <c r="GJ124" s="737">
        <f t="shared" si="1018"/>
        <v>0</v>
      </c>
      <c r="GK124" s="743"/>
      <c r="GL124" s="737">
        <f t="shared" si="1019"/>
        <v>0</v>
      </c>
      <c r="GM124" s="743"/>
      <c r="GN124" s="737">
        <f t="shared" si="1020"/>
        <v>0</v>
      </c>
      <c r="GO124" s="743"/>
      <c r="GP124" s="737">
        <f t="shared" si="1021"/>
        <v>0</v>
      </c>
      <c r="GQ124" s="743"/>
      <c r="GR124" s="737">
        <f t="shared" si="1022"/>
        <v>703.8</v>
      </c>
      <c r="GS124" s="743"/>
      <c r="GT124" s="737">
        <f t="shared" si="1023"/>
        <v>0</v>
      </c>
      <c r="GU124" s="743"/>
      <c r="GV124" s="737">
        <f t="shared" si="1024"/>
        <v>0</v>
      </c>
      <c r="GW124" s="743"/>
      <c r="GX124" s="737">
        <f t="shared" si="1025"/>
        <v>0</v>
      </c>
      <c r="GY124" s="743">
        <f t="shared" si="1025"/>
        <v>7527.2</v>
      </c>
      <c r="GZ124" s="744">
        <f t="shared" si="1026"/>
        <v>15269</v>
      </c>
      <c r="HA124" s="745">
        <v>12</v>
      </c>
      <c r="HB124" s="746">
        <f t="shared" si="1027"/>
        <v>183228</v>
      </c>
      <c r="HC124" s="737">
        <f t="shared" si="1028"/>
        <v>0</v>
      </c>
      <c r="HD124" s="737">
        <f t="shared" si="1028"/>
        <v>0</v>
      </c>
      <c r="HE124" s="746">
        <f t="shared" si="1029"/>
        <v>183228</v>
      </c>
      <c r="HF124" s="746">
        <f t="shared" si="1030"/>
        <v>55334.86</v>
      </c>
      <c r="HG124" s="746">
        <f t="shared" si="1031"/>
        <v>238562.86</v>
      </c>
    </row>
    <row r="125" spans="1:215" hidden="1" x14ac:dyDescent="0.25">
      <c r="A125" s="1044"/>
      <c r="B125" s="755" t="s">
        <v>681</v>
      </c>
      <c r="C125" s="737">
        <f t="shared" si="873"/>
        <v>0</v>
      </c>
      <c r="D125" s="737">
        <f t="shared" si="873"/>
        <v>6449</v>
      </c>
      <c r="E125" s="738">
        <f t="shared" si="874"/>
        <v>6707</v>
      </c>
      <c r="F125" s="817">
        <f t="shared" si="875"/>
        <v>0</v>
      </c>
      <c r="G125" s="740">
        <f t="shared" si="876"/>
        <v>0</v>
      </c>
      <c r="H125" s="741">
        <f t="shared" si="877"/>
        <v>0</v>
      </c>
      <c r="I125" s="742">
        <f t="shared" si="876"/>
        <v>0</v>
      </c>
      <c r="J125" s="741">
        <f t="shared" si="877"/>
        <v>0</v>
      </c>
      <c r="K125" s="742">
        <f t="shared" si="878"/>
        <v>0</v>
      </c>
      <c r="L125" s="741">
        <f t="shared" si="879"/>
        <v>0</v>
      </c>
      <c r="M125" s="742">
        <f t="shared" si="880"/>
        <v>0</v>
      </c>
      <c r="N125" s="741">
        <f t="shared" si="881"/>
        <v>0</v>
      </c>
      <c r="O125" s="742">
        <f t="shared" si="882"/>
        <v>0</v>
      </c>
      <c r="P125" s="741">
        <f t="shared" si="883"/>
        <v>0</v>
      </c>
      <c r="Q125" s="742">
        <f t="shared" si="884"/>
        <v>0</v>
      </c>
      <c r="R125" s="741">
        <f t="shared" si="885"/>
        <v>0</v>
      </c>
      <c r="S125" s="742">
        <f t="shared" si="886"/>
        <v>0</v>
      </c>
      <c r="T125" s="741">
        <f t="shared" si="887"/>
        <v>0</v>
      </c>
      <c r="U125" s="742">
        <f t="shared" si="888"/>
        <v>0</v>
      </c>
      <c r="V125" s="741">
        <f t="shared" si="889"/>
        <v>0</v>
      </c>
      <c r="W125" s="742">
        <f t="shared" si="890"/>
        <v>0</v>
      </c>
      <c r="X125" s="741">
        <f t="shared" si="891"/>
        <v>0</v>
      </c>
      <c r="Y125" s="742">
        <f t="shared" si="892"/>
        <v>0</v>
      </c>
      <c r="Z125" s="741">
        <f t="shared" si="893"/>
        <v>0</v>
      </c>
      <c r="AA125" s="743">
        <f t="shared" si="894"/>
        <v>0</v>
      </c>
      <c r="AB125" s="744">
        <f t="shared" si="895"/>
        <v>0</v>
      </c>
      <c r="AC125" s="745">
        <v>12</v>
      </c>
      <c r="AD125" s="746">
        <f t="shared" si="896"/>
        <v>0</v>
      </c>
      <c r="AE125" s="747"/>
      <c r="AF125" s="741"/>
      <c r="AG125" s="746">
        <f t="shared" si="897"/>
        <v>0</v>
      </c>
      <c r="AH125" s="746">
        <f t="shared" si="898"/>
        <v>0</v>
      </c>
      <c r="AI125" s="746">
        <f t="shared" si="899"/>
        <v>0</v>
      </c>
      <c r="AK125" s="1044"/>
      <c r="AL125" s="755" t="s">
        <v>681</v>
      </c>
      <c r="AM125" s="737">
        <f t="shared" si="900"/>
        <v>0.5</v>
      </c>
      <c r="AN125" s="737">
        <f t="shared" si="900"/>
        <v>6449</v>
      </c>
      <c r="AO125" s="738">
        <f t="shared" si="901"/>
        <v>6707</v>
      </c>
      <c r="AP125" s="817">
        <f t="shared" si="902"/>
        <v>3353.5</v>
      </c>
      <c r="AQ125" s="740">
        <f t="shared" si="903"/>
        <v>0</v>
      </c>
      <c r="AR125" s="741">
        <f t="shared" si="904"/>
        <v>0</v>
      </c>
      <c r="AS125" s="742">
        <f t="shared" si="905"/>
        <v>0</v>
      </c>
      <c r="AT125" s="741">
        <f t="shared" si="906"/>
        <v>0</v>
      </c>
      <c r="AU125" s="742">
        <f t="shared" si="907"/>
        <v>0</v>
      </c>
      <c r="AV125" s="741">
        <f t="shared" si="908"/>
        <v>0</v>
      </c>
      <c r="AW125" s="742">
        <f t="shared" si="909"/>
        <v>0</v>
      </c>
      <c r="AX125" s="741">
        <f t="shared" si="910"/>
        <v>0</v>
      </c>
      <c r="AY125" s="742">
        <f t="shared" si="911"/>
        <v>0</v>
      </c>
      <c r="AZ125" s="741">
        <f t="shared" si="912"/>
        <v>0</v>
      </c>
      <c r="BA125" s="742">
        <f t="shared" si="913"/>
        <v>160</v>
      </c>
      <c r="BB125" s="741">
        <f t="shared" si="914"/>
        <v>5365.6</v>
      </c>
      <c r="BC125" s="742">
        <f t="shared" si="915"/>
        <v>15</v>
      </c>
      <c r="BD125" s="741">
        <f t="shared" si="916"/>
        <v>503.03</v>
      </c>
      <c r="BE125" s="742">
        <f t="shared" si="917"/>
        <v>0</v>
      </c>
      <c r="BF125" s="741">
        <f t="shared" si="918"/>
        <v>0</v>
      </c>
      <c r="BG125" s="742">
        <f t="shared" si="919"/>
        <v>0</v>
      </c>
      <c r="BH125" s="741">
        <f t="shared" si="920"/>
        <v>0</v>
      </c>
      <c r="BI125" s="742">
        <f t="shared" si="921"/>
        <v>0</v>
      </c>
      <c r="BJ125" s="741">
        <f t="shared" si="922"/>
        <v>0</v>
      </c>
      <c r="BK125" s="743">
        <f t="shared" si="1032"/>
        <v>0</v>
      </c>
      <c r="BL125" s="744">
        <f t="shared" si="924"/>
        <v>9222.1299999999992</v>
      </c>
      <c r="BM125" s="745">
        <v>12</v>
      </c>
      <c r="BN125" s="746">
        <f t="shared" si="925"/>
        <v>110665.56</v>
      </c>
      <c r="BO125" s="747"/>
      <c r="BP125" s="741"/>
      <c r="BQ125" s="746">
        <f t="shared" si="926"/>
        <v>110665.56</v>
      </c>
      <c r="BR125" s="746">
        <f t="shared" si="927"/>
        <v>33421</v>
      </c>
      <c r="BS125" s="746">
        <f t="shared" si="928"/>
        <v>144086.56</v>
      </c>
      <c r="BU125" s="1044"/>
      <c r="BV125" s="755" t="s">
        <v>681</v>
      </c>
      <c r="BW125" s="737">
        <f t="shared" si="929"/>
        <v>0</v>
      </c>
      <c r="BX125" s="737">
        <f t="shared" si="929"/>
        <v>6449</v>
      </c>
      <c r="BY125" s="738">
        <f t="shared" si="930"/>
        <v>6707</v>
      </c>
      <c r="BZ125" s="817">
        <f t="shared" si="931"/>
        <v>0</v>
      </c>
      <c r="CA125" s="740">
        <f t="shared" si="932"/>
        <v>0</v>
      </c>
      <c r="CB125" s="741">
        <f t="shared" si="933"/>
        <v>0</v>
      </c>
      <c r="CC125" s="742">
        <f t="shared" si="934"/>
        <v>0</v>
      </c>
      <c r="CD125" s="741">
        <f t="shared" si="933"/>
        <v>0</v>
      </c>
      <c r="CE125" s="742">
        <f t="shared" si="935"/>
        <v>0</v>
      </c>
      <c r="CF125" s="741">
        <f t="shared" si="936"/>
        <v>0</v>
      </c>
      <c r="CG125" s="742">
        <f t="shared" si="937"/>
        <v>0</v>
      </c>
      <c r="CH125" s="741">
        <f t="shared" si="938"/>
        <v>0</v>
      </c>
      <c r="CI125" s="742">
        <f t="shared" si="939"/>
        <v>0</v>
      </c>
      <c r="CJ125" s="741">
        <f t="shared" si="940"/>
        <v>0</v>
      </c>
      <c r="CK125" s="742">
        <f t="shared" si="941"/>
        <v>0</v>
      </c>
      <c r="CL125" s="741">
        <f t="shared" si="942"/>
        <v>0</v>
      </c>
      <c r="CM125" s="742">
        <f t="shared" si="943"/>
        <v>0</v>
      </c>
      <c r="CN125" s="741">
        <f t="shared" si="944"/>
        <v>0</v>
      </c>
      <c r="CO125" s="742">
        <f t="shared" si="945"/>
        <v>0</v>
      </c>
      <c r="CP125" s="741">
        <f t="shared" si="946"/>
        <v>0</v>
      </c>
      <c r="CQ125" s="742">
        <f t="shared" si="947"/>
        <v>0</v>
      </c>
      <c r="CR125" s="741">
        <f t="shared" si="948"/>
        <v>0</v>
      </c>
      <c r="CS125" s="742">
        <f t="shared" si="949"/>
        <v>0</v>
      </c>
      <c r="CT125" s="741">
        <f t="shared" si="950"/>
        <v>0</v>
      </c>
      <c r="CU125" s="743">
        <f t="shared" si="951"/>
        <v>0</v>
      </c>
      <c r="CV125" s="744">
        <f t="shared" si="952"/>
        <v>0</v>
      </c>
      <c r="CW125" s="745">
        <v>12</v>
      </c>
      <c r="CX125" s="746">
        <f t="shared" si="953"/>
        <v>0</v>
      </c>
      <c r="CY125" s="747"/>
      <c r="CZ125" s="741"/>
      <c r="DA125" s="746">
        <f t="shared" si="954"/>
        <v>0</v>
      </c>
      <c r="DB125" s="746">
        <f t="shared" si="955"/>
        <v>0</v>
      </c>
      <c r="DC125" s="746">
        <f t="shared" si="956"/>
        <v>0</v>
      </c>
      <c r="DD125" s="750"/>
      <c r="DE125" s="1044"/>
      <c r="DF125" s="755" t="s">
        <v>681</v>
      </c>
      <c r="DG125" s="737">
        <f t="shared" si="957"/>
        <v>0</v>
      </c>
      <c r="DH125" s="737">
        <f t="shared" si="957"/>
        <v>6449</v>
      </c>
      <c r="DI125" s="738">
        <f t="shared" si="958"/>
        <v>6707</v>
      </c>
      <c r="DJ125" s="817">
        <f t="shared" si="959"/>
        <v>0</v>
      </c>
      <c r="DK125" s="740">
        <f t="shared" si="960"/>
        <v>0</v>
      </c>
      <c r="DL125" s="741">
        <f t="shared" si="961"/>
        <v>0</v>
      </c>
      <c r="DM125" s="742">
        <f t="shared" si="962"/>
        <v>0</v>
      </c>
      <c r="DN125" s="741">
        <f t="shared" si="961"/>
        <v>0</v>
      </c>
      <c r="DO125" s="742">
        <f t="shared" si="963"/>
        <v>0</v>
      </c>
      <c r="DP125" s="741">
        <f t="shared" si="964"/>
        <v>0</v>
      </c>
      <c r="DQ125" s="742">
        <f t="shared" si="965"/>
        <v>0</v>
      </c>
      <c r="DR125" s="741">
        <f t="shared" si="966"/>
        <v>0</v>
      </c>
      <c r="DS125" s="742">
        <f t="shared" si="967"/>
        <v>0</v>
      </c>
      <c r="DT125" s="741">
        <f t="shared" si="968"/>
        <v>0</v>
      </c>
      <c r="DU125" s="742">
        <f t="shared" si="969"/>
        <v>0</v>
      </c>
      <c r="DV125" s="741">
        <f t="shared" si="970"/>
        <v>0</v>
      </c>
      <c r="DW125" s="742">
        <f t="shared" si="971"/>
        <v>0</v>
      </c>
      <c r="DX125" s="741">
        <f t="shared" si="972"/>
        <v>0</v>
      </c>
      <c r="DY125" s="742">
        <f t="shared" si="973"/>
        <v>0</v>
      </c>
      <c r="DZ125" s="741">
        <f t="shared" si="974"/>
        <v>0</v>
      </c>
      <c r="EA125" s="742">
        <f t="shared" si="975"/>
        <v>0</v>
      </c>
      <c r="EB125" s="741">
        <f t="shared" si="976"/>
        <v>0</v>
      </c>
      <c r="EC125" s="742">
        <f t="shared" si="977"/>
        <v>0</v>
      </c>
      <c r="ED125" s="741">
        <f t="shared" si="978"/>
        <v>0</v>
      </c>
      <c r="EE125" s="743">
        <f t="shared" si="979"/>
        <v>0</v>
      </c>
      <c r="EF125" s="744">
        <f t="shared" si="980"/>
        <v>0</v>
      </c>
      <c r="EG125" s="745">
        <v>12</v>
      </c>
      <c r="EH125" s="746">
        <f t="shared" si="981"/>
        <v>0</v>
      </c>
      <c r="EI125" s="747"/>
      <c r="EJ125" s="741"/>
      <c r="EK125" s="746">
        <f t="shared" si="982"/>
        <v>0</v>
      </c>
      <c r="EL125" s="746">
        <f t="shared" si="983"/>
        <v>0</v>
      </c>
      <c r="EM125" s="746">
        <f t="shared" si="984"/>
        <v>0</v>
      </c>
      <c r="EO125" s="1044"/>
      <c r="EP125" s="755" t="s">
        <v>681</v>
      </c>
      <c r="EQ125" s="737">
        <f t="shared" si="985"/>
        <v>0</v>
      </c>
      <c r="ER125" s="737">
        <f t="shared" si="985"/>
        <v>6449</v>
      </c>
      <c r="ES125" s="738">
        <f t="shared" si="986"/>
        <v>6707</v>
      </c>
      <c r="ET125" s="817">
        <f t="shared" si="987"/>
        <v>0</v>
      </c>
      <c r="EU125" s="740">
        <f t="shared" si="988"/>
        <v>0</v>
      </c>
      <c r="EV125" s="741">
        <f t="shared" si="989"/>
        <v>0</v>
      </c>
      <c r="EW125" s="742">
        <f t="shared" si="990"/>
        <v>0</v>
      </c>
      <c r="EX125" s="741">
        <f t="shared" si="989"/>
        <v>0</v>
      </c>
      <c r="EY125" s="742">
        <f t="shared" si="991"/>
        <v>0</v>
      </c>
      <c r="EZ125" s="741">
        <f t="shared" si="992"/>
        <v>0</v>
      </c>
      <c r="FA125" s="742">
        <f t="shared" si="993"/>
        <v>0</v>
      </c>
      <c r="FB125" s="741">
        <f t="shared" si="994"/>
        <v>0</v>
      </c>
      <c r="FC125" s="742">
        <f t="shared" si="995"/>
        <v>0</v>
      </c>
      <c r="FD125" s="741">
        <f t="shared" si="996"/>
        <v>0</v>
      </c>
      <c r="FE125" s="742">
        <f t="shared" si="997"/>
        <v>0</v>
      </c>
      <c r="FF125" s="741">
        <f t="shared" si="998"/>
        <v>0</v>
      </c>
      <c r="FG125" s="742">
        <f t="shared" si="999"/>
        <v>0</v>
      </c>
      <c r="FH125" s="741">
        <f t="shared" si="1000"/>
        <v>0</v>
      </c>
      <c r="FI125" s="742">
        <f t="shared" si="1001"/>
        <v>0</v>
      </c>
      <c r="FJ125" s="741">
        <f t="shared" si="1002"/>
        <v>0</v>
      </c>
      <c r="FK125" s="742">
        <f t="shared" si="1003"/>
        <v>0</v>
      </c>
      <c r="FL125" s="741">
        <f t="shared" si="1004"/>
        <v>0</v>
      </c>
      <c r="FM125" s="742">
        <f t="shared" si="1005"/>
        <v>0</v>
      </c>
      <c r="FN125" s="741">
        <f t="shared" si="1006"/>
        <v>0</v>
      </c>
      <c r="FO125" s="743"/>
      <c r="FP125" s="744">
        <f t="shared" si="1008"/>
        <v>0</v>
      </c>
      <c r="FQ125" s="745">
        <v>12</v>
      </c>
      <c r="FR125" s="746">
        <f t="shared" si="1009"/>
        <v>0</v>
      </c>
      <c r="FS125" s="747"/>
      <c r="FT125" s="741"/>
      <c r="FU125" s="746">
        <f t="shared" si="1010"/>
        <v>0</v>
      </c>
      <c r="FV125" s="746">
        <f t="shared" si="1011"/>
        <v>0</v>
      </c>
      <c r="FW125" s="746">
        <f t="shared" si="1012"/>
        <v>0</v>
      </c>
      <c r="FY125" s="1044"/>
      <c r="FZ125" s="755" t="s">
        <v>681</v>
      </c>
      <c r="GA125" s="737">
        <f t="shared" si="1013"/>
        <v>0.5</v>
      </c>
      <c r="GB125" s="737">
        <f t="shared" si="1013"/>
        <v>6449</v>
      </c>
      <c r="GC125" s="738">
        <f t="shared" si="1014"/>
        <v>6707</v>
      </c>
      <c r="GD125" s="743">
        <f t="shared" si="1015"/>
        <v>3353.5</v>
      </c>
      <c r="GE125" s="743"/>
      <c r="GF125" s="737">
        <f t="shared" si="1016"/>
        <v>0</v>
      </c>
      <c r="GG125" s="743"/>
      <c r="GH125" s="737">
        <f t="shared" si="1017"/>
        <v>0</v>
      </c>
      <c r="GI125" s="743"/>
      <c r="GJ125" s="737">
        <f t="shared" si="1018"/>
        <v>0</v>
      </c>
      <c r="GK125" s="743"/>
      <c r="GL125" s="737">
        <f t="shared" si="1019"/>
        <v>0</v>
      </c>
      <c r="GM125" s="743"/>
      <c r="GN125" s="737">
        <f t="shared" si="1020"/>
        <v>0</v>
      </c>
      <c r="GO125" s="743"/>
      <c r="GP125" s="737">
        <f t="shared" si="1021"/>
        <v>5365.6</v>
      </c>
      <c r="GQ125" s="743"/>
      <c r="GR125" s="737">
        <f t="shared" si="1022"/>
        <v>503.03</v>
      </c>
      <c r="GS125" s="743"/>
      <c r="GT125" s="737">
        <f t="shared" si="1023"/>
        <v>0</v>
      </c>
      <c r="GU125" s="743"/>
      <c r="GV125" s="737">
        <f t="shared" si="1024"/>
        <v>0</v>
      </c>
      <c r="GW125" s="743"/>
      <c r="GX125" s="737">
        <f t="shared" si="1025"/>
        <v>0</v>
      </c>
      <c r="GY125" s="743">
        <f t="shared" si="1025"/>
        <v>0</v>
      </c>
      <c r="GZ125" s="744">
        <f t="shared" si="1026"/>
        <v>9222.1299999999992</v>
      </c>
      <c r="HA125" s="745">
        <v>12</v>
      </c>
      <c r="HB125" s="746">
        <f t="shared" si="1027"/>
        <v>110665.56</v>
      </c>
      <c r="HC125" s="737">
        <f t="shared" si="1028"/>
        <v>0</v>
      </c>
      <c r="HD125" s="737">
        <f t="shared" si="1028"/>
        <v>0</v>
      </c>
      <c r="HE125" s="746">
        <f t="shared" si="1029"/>
        <v>110665.56</v>
      </c>
      <c r="HF125" s="746">
        <f t="shared" si="1030"/>
        <v>33421</v>
      </c>
      <c r="HG125" s="746">
        <f t="shared" si="1031"/>
        <v>144086.56</v>
      </c>
    </row>
    <row r="126" spans="1:215" hidden="1" x14ac:dyDescent="0.25">
      <c r="A126" s="1044"/>
      <c r="B126" s="735" t="s">
        <v>531</v>
      </c>
      <c r="C126" s="737">
        <f t="shared" si="873"/>
        <v>0</v>
      </c>
      <c r="D126" s="737">
        <f t="shared" si="873"/>
        <v>6449</v>
      </c>
      <c r="E126" s="738">
        <f t="shared" si="874"/>
        <v>6707</v>
      </c>
      <c r="F126" s="817">
        <f t="shared" si="875"/>
        <v>0</v>
      </c>
      <c r="G126" s="740">
        <f t="shared" si="876"/>
        <v>0</v>
      </c>
      <c r="H126" s="741">
        <f t="shared" si="877"/>
        <v>0</v>
      </c>
      <c r="I126" s="742">
        <f t="shared" si="876"/>
        <v>0</v>
      </c>
      <c r="J126" s="741">
        <f t="shared" si="877"/>
        <v>0</v>
      </c>
      <c r="K126" s="742">
        <f t="shared" si="878"/>
        <v>0</v>
      </c>
      <c r="L126" s="741">
        <f t="shared" si="879"/>
        <v>0</v>
      </c>
      <c r="M126" s="742">
        <f t="shared" si="880"/>
        <v>0</v>
      </c>
      <c r="N126" s="741">
        <f t="shared" si="881"/>
        <v>0</v>
      </c>
      <c r="O126" s="742">
        <f t="shared" si="882"/>
        <v>0</v>
      </c>
      <c r="P126" s="741">
        <f t="shared" si="883"/>
        <v>0</v>
      </c>
      <c r="Q126" s="742">
        <f t="shared" si="884"/>
        <v>0</v>
      </c>
      <c r="R126" s="741">
        <f t="shared" si="885"/>
        <v>0</v>
      </c>
      <c r="S126" s="742">
        <f t="shared" si="886"/>
        <v>0</v>
      </c>
      <c r="T126" s="741">
        <f t="shared" si="887"/>
        <v>0</v>
      </c>
      <c r="U126" s="742">
        <f t="shared" si="888"/>
        <v>0</v>
      </c>
      <c r="V126" s="741">
        <f t="shared" si="889"/>
        <v>0</v>
      </c>
      <c r="W126" s="742">
        <f t="shared" si="890"/>
        <v>0</v>
      </c>
      <c r="X126" s="741">
        <f t="shared" si="891"/>
        <v>0</v>
      </c>
      <c r="Y126" s="742">
        <f t="shared" si="892"/>
        <v>0</v>
      </c>
      <c r="Z126" s="741">
        <f t="shared" si="893"/>
        <v>0</v>
      </c>
      <c r="AA126" s="743">
        <f t="shared" si="894"/>
        <v>0</v>
      </c>
      <c r="AB126" s="744">
        <f t="shared" si="895"/>
        <v>0</v>
      </c>
      <c r="AC126" s="745">
        <v>12</v>
      </c>
      <c r="AD126" s="746">
        <f t="shared" si="896"/>
        <v>0</v>
      </c>
      <c r="AE126" s="747"/>
      <c r="AF126" s="741"/>
      <c r="AG126" s="746">
        <f t="shared" si="897"/>
        <v>0</v>
      </c>
      <c r="AH126" s="746">
        <f t="shared" si="898"/>
        <v>0</v>
      </c>
      <c r="AI126" s="746">
        <f t="shared" si="899"/>
        <v>0</v>
      </c>
      <c r="AK126" s="1044"/>
      <c r="AL126" s="735" t="s">
        <v>531</v>
      </c>
      <c r="AM126" s="737">
        <f t="shared" si="900"/>
        <v>0</v>
      </c>
      <c r="AN126" s="737">
        <f t="shared" si="900"/>
        <v>6449</v>
      </c>
      <c r="AO126" s="738">
        <f t="shared" si="901"/>
        <v>6707</v>
      </c>
      <c r="AP126" s="817">
        <f t="shared" si="902"/>
        <v>0</v>
      </c>
      <c r="AQ126" s="740">
        <f t="shared" si="903"/>
        <v>0</v>
      </c>
      <c r="AR126" s="741">
        <f t="shared" si="904"/>
        <v>0</v>
      </c>
      <c r="AS126" s="742">
        <f t="shared" si="905"/>
        <v>0</v>
      </c>
      <c r="AT126" s="741">
        <f t="shared" si="906"/>
        <v>0</v>
      </c>
      <c r="AU126" s="742">
        <f t="shared" si="907"/>
        <v>0</v>
      </c>
      <c r="AV126" s="741">
        <f t="shared" si="908"/>
        <v>0</v>
      </c>
      <c r="AW126" s="742">
        <f t="shared" si="909"/>
        <v>0</v>
      </c>
      <c r="AX126" s="741">
        <f t="shared" si="910"/>
        <v>0</v>
      </c>
      <c r="AY126" s="742">
        <f t="shared" si="911"/>
        <v>0</v>
      </c>
      <c r="AZ126" s="741">
        <f t="shared" si="912"/>
        <v>0</v>
      </c>
      <c r="BA126" s="742">
        <f t="shared" si="913"/>
        <v>0</v>
      </c>
      <c r="BB126" s="741">
        <f t="shared" si="914"/>
        <v>0</v>
      </c>
      <c r="BC126" s="742">
        <f t="shared" si="915"/>
        <v>0</v>
      </c>
      <c r="BD126" s="741">
        <f t="shared" si="916"/>
        <v>0</v>
      </c>
      <c r="BE126" s="742">
        <f t="shared" si="917"/>
        <v>0</v>
      </c>
      <c r="BF126" s="741">
        <f t="shared" si="918"/>
        <v>0</v>
      </c>
      <c r="BG126" s="742">
        <f t="shared" si="919"/>
        <v>0</v>
      </c>
      <c r="BH126" s="741">
        <f t="shared" si="920"/>
        <v>0</v>
      </c>
      <c r="BI126" s="742">
        <f t="shared" si="921"/>
        <v>0</v>
      </c>
      <c r="BJ126" s="741">
        <f t="shared" si="922"/>
        <v>0</v>
      </c>
      <c r="BK126" s="743">
        <f t="shared" si="1032"/>
        <v>0</v>
      </c>
      <c r="BL126" s="744">
        <f t="shared" si="924"/>
        <v>0</v>
      </c>
      <c r="BM126" s="745">
        <v>12</v>
      </c>
      <c r="BN126" s="746">
        <f t="shared" si="925"/>
        <v>0</v>
      </c>
      <c r="BO126" s="747"/>
      <c r="BP126" s="741"/>
      <c r="BQ126" s="746">
        <f t="shared" si="926"/>
        <v>0</v>
      </c>
      <c r="BR126" s="746">
        <f t="shared" si="927"/>
        <v>0</v>
      </c>
      <c r="BS126" s="746">
        <f t="shared" si="928"/>
        <v>0</v>
      </c>
      <c r="BU126" s="1044"/>
      <c r="BV126" s="735" t="s">
        <v>531</v>
      </c>
      <c r="BW126" s="737">
        <f t="shared" si="929"/>
        <v>2</v>
      </c>
      <c r="BX126" s="737">
        <f t="shared" si="929"/>
        <v>6449</v>
      </c>
      <c r="BY126" s="738">
        <f t="shared" si="930"/>
        <v>6707</v>
      </c>
      <c r="BZ126" s="817">
        <f t="shared" si="931"/>
        <v>13414</v>
      </c>
      <c r="CA126" s="740">
        <f t="shared" si="932"/>
        <v>0</v>
      </c>
      <c r="CB126" s="741">
        <f t="shared" si="933"/>
        <v>0</v>
      </c>
      <c r="CC126" s="742">
        <f t="shared" si="934"/>
        <v>0</v>
      </c>
      <c r="CD126" s="741">
        <f t="shared" si="933"/>
        <v>0</v>
      </c>
      <c r="CE126" s="742">
        <f t="shared" si="935"/>
        <v>0</v>
      </c>
      <c r="CF126" s="741">
        <f t="shared" si="936"/>
        <v>0</v>
      </c>
      <c r="CG126" s="742">
        <f t="shared" si="937"/>
        <v>50</v>
      </c>
      <c r="CH126" s="741">
        <f t="shared" si="938"/>
        <v>6707</v>
      </c>
      <c r="CI126" s="742">
        <f t="shared" si="939"/>
        <v>0</v>
      </c>
      <c r="CJ126" s="741">
        <f t="shared" si="940"/>
        <v>0</v>
      </c>
      <c r="CK126" s="742">
        <f t="shared" si="941"/>
        <v>0</v>
      </c>
      <c r="CL126" s="741">
        <f t="shared" si="942"/>
        <v>0</v>
      </c>
      <c r="CM126" s="742">
        <f t="shared" si="943"/>
        <v>15</v>
      </c>
      <c r="CN126" s="741">
        <f t="shared" si="944"/>
        <v>2012.1</v>
      </c>
      <c r="CO126" s="742">
        <f t="shared" si="945"/>
        <v>0</v>
      </c>
      <c r="CP126" s="741">
        <f t="shared" si="946"/>
        <v>0</v>
      </c>
      <c r="CQ126" s="742">
        <f t="shared" si="947"/>
        <v>0</v>
      </c>
      <c r="CR126" s="741">
        <f t="shared" si="948"/>
        <v>0</v>
      </c>
      <c r="CS126" s="742">
        <f t="shared" si="949"/>
        <v>0</v>
      </c>
      <c r="CT126" s="741">
        <f t="shared" si="950"/>
        <v>0</v>
      </c>
      <c r="CU126" s="743">
        <f t="shared" si="951"/>
        <v>8359.9</v>
      </c>
      <c r="CV126" s="744">
        <f t="shared" si="952"/>
        <v>30493</v>
      </c>
      <c r="CW126" s="745">
        <v>12</v>
      </c>
      <c r="CX126" s="746">
        <f t="shared" si="953"/>
        <v>365916</v>
      </c>
      <c r="CY126" s="747"/>
      <c r="CZ126" s="741"/>
      <c r="DA126" s="746">
        <f t="shared" si="954"/>
        <v>365916</v>
      </c>
      <c r="DB126" s="746">
        <f t="shared" si="955"/>
        <v>110506.63</v>
      </c>
      <c r="DC126" s="746">
        <f t="shared" si="956"/>
        <v>476422.63</v>
      </c>
      <c r="DD126" s="750"/>
      <c r="DE126" s="1044"/>
      <c r="DF126" s="735" t="s">
        <v>531</v>
      </c>
      <c r="DG126" s="737">
        <f t="shared" si="957"/>
        <v>0</v>
      </c>
      <c r="DH126" s="737">
        <f t="shared" si="957"/>
        <v>6449</v>
      </c>
      <c r="DI126" s="738">
        <f t="shared" si="958"/>
        <v>6707</v>
      </c>
      <c r="DJ126" s="817">
        <f t="shared" si="959"/>
        <v>0</v>
      </c>
      <c r="DK126" s="740">
        <f t="shared" si="960"/>
        <v>0</v>
      </c>
      <c r="DL126" s="741">
        <f t="shared" si="961"/>
        <v>0</v>
      </c>
      <c r="DM126" s="742">
        <f t="shared" si="962"/>
        <v>0</v>
      </c>
      <c r="DN126" s="741">
        <f t="shared" si="961"/>
        <v>0</v>
      </c>
      <c r="DO126" s="742">
        <f t="shared" si="963"/>
        <v>0</v>
      </c>
      <c r="DP126" s="741">
        <f t="shared" si="964"/>
        <v>0</v>
      </c>
      <c r="DQ126" s="742">
        <f t="shared" si="965"/>
        <v>0</v>
      </c>
      <c r="DR126" s="741">
        <f t="shared" si="966"/>
        <v>0</v>
      </c>
      <c r="DS126" s="742">
        <f t="shared" si="967"/>
        <v>0</v>
      </c>
      <c r="DT126" s="741">
        <f t="shared" si="968"/>
        <v>0</v>
      </c>
      <c r="DU126" s="742">
        <f t="shared" si="969"/>
        <v>0</v>
      </c>
      <c r="DV126" s="741">
        <f t="shared" si="970"/>
        <v>0</v>
      </c>
      <c r="DW126" s="742">
        <f t="shared" si="971"/>
        <v>0</v>
      </c>
      <c r="DX126" s="741">
        <f t="shared" si="972"/>
        <v>0</v>
      </c>
      <c r="DY126" s="742">
        <f t="shared" si="973"/>
        <v>0</v>
      </c>
      <c r="DZ126" s="741">
        <f t="shared" si="974"/>
        <v>0</v>
      </c>
      <c r="EA126" s="742">
        <f t="shared" si="975"/>
        <v>0</v>
      </c>
      <c r="EB126" s="741">
        <f t="shared" si="976"/>
        <v>0</v>
      </c>
      <c r="EC126" s="742">
        <f t="shared" si="977"/>
        <v>0</v>
      </c>
      <c r="ED126" s="741">
        <f t="shared" si="978"/>
        <v>0</v>
      </c>
      <c r="EE126" s="743">
        <f t="shared" si="979"/>
        <v>0</v>
      </c>
      <c r="EF126" s="744">
        <f t="shared" si="980"/>
        <v>0</v>
      </c>
      <c r="EG126" s="745">
        <v>12</v>
      </c>
      <c r="EH126" s="746">
        <f t="shared" si="981"/>
        <v>0</v>
      </c>
      <c r="EI126" s="747"/>
      <c r="EJ126" s="741"/>
      <c r="EK126" s="746">
        <f t="shared" si="982"/>
        <v>0</v>
      </c>
      <c r="EL126" s="746">
        <f t="shared" si="983"/>
        <v>0</v>
      </c>
      <c r="EM126" s="746">
        <f t="shared" si="984"/>
        <v>0</v>
      </c>
      <c r="EO126" s="1044"/>
      <c r="EP126" s="735" t="s">
        <v>531</v>
      </c>
      <c r="EQ126" s="737">
        <f t="shared" si="985"/>
        <v>0</v>
      </c>
      <c r="ER126" s="737">
        <f t="shared" si="985"/>
        <v>6449</v>
      </c>
      <c r="ES126" s="738">
        <f t="shared" si="986"/>
        <v>6707</v>
      </c>
      <c r="ET126" s="817">
        <f t="shared" si="987"/>
        <v>0</v>
      </c>
      <c r="EU126" s="740">
        <f t="shared" si="988"/>
        <v>0</v>
      </c>
      <c r="EV126" s="741">
        <f t="shared" si="989"/>
        <v>0</v>
      </c>
      <c r="EW126" s="742">
        <f t="shared" si="990"/>
        <v>0</v>
      </c>
      <c r="EX126" s="741">
        <f t="shared" si="989"/>
        <v>0</v>
      </c>
      <c r="EY126" s="742">
        <f t="shared" si="991"/>
        <v>0</v>
      </c>
      <c r="EZ126" s="741">
        <f t="shared" si="992"/>
        <v>0</v>
      </c>
      <c r="FA126" s="742">
        <f t="shared" si="993"/>
        <v>0</v>
      </c>
      <c r="FB126" s="741">
        <f t="shared" si="994"/>
        <v>0</v>
      </c>
      <c r="FC126" s="742">
        <f t="shared" si="995"/>
        <v>0</v>
      </c>
      <c r="FD126" s="741">
        <f t="shared" si="996"/>
        <v>0</v>
      </c>
      <c r="FE126" s="742">
        <f t="shared" si="997"/>
        <v>0</v>
      </c>
      <c r="FF126" s="741">
        <f t="shared" si="998"/>
        <v>0</v>
      </c>
      <c r="FG126" s="742">
        <f t="shared" si="999"/>
        <v>0</v>
      </c>
      <c r="FH126" s="741">
        <f t="shared" si="1000"/>
        <v>0</v>
      </c>
      <c r="FI126" s="742">
        <f t="shared" si="1001"/>
        <v>0</v>
      </c>
      <c r="FJ126" s="741">
        <f t="shared" si="1002"/>
        <v>0</v>
      </c>
      <c r="FK126" s="742">
        <f t="shared" si="1003"/>
        <v>0</v>
      </c>
      <c r="FL126" s="741">
        <f t="shared" si="1004"/>
        <v>0</v>
      </c>
      <c r="FM126" s="742">
        <f t="shared" si="1005"/>
        <v>0</v>
      </c>
      <c r="FN126" s="741">
        <f t="shared" si="1006"/>
        <v>0</v>
      </c>
      <c r="FO126" s="743"/>
      <c r="FP126" s="744">
        <f t="shared" si="1008"/>
        <v>0</v>
      </c>
      <c r="FQ126" s="745">
        <v>12</v>
      </c>
      <c r="FR126" s="746">
        <f t="shared" si="1009"/>
        <v>0</v>
      </c>
      <c r="FS126" s="747"/>
      <c r="FT126" s="741"/>
      <c r="FU126" s="746">
        <f t="shared" si="1010"/>
        <v>0</v>
      </c>
      <c r="FV126" s="746">
        <f t="shared" si="1011"/>
        <v>0</v>
      </c>
      <c r="FW126" s="746">
        <f t="shared" si="1012"/>
        <v>0</v>
      </c>
      <c r="FY126" s="1044"/>
      <c r="FZ126" s="735" t="s">
        <v>531</v>
      </c>
      <c r="GA126" s="737">
        <f t="shared" si="1013"/>
        <v>2</v>
      </c>
      <c r="GB126" s="737">
        <f t="shared" si="1013"/>
        <v>6449</v>
      </c>
      <c r="GC126" s="738">
        <f t="shared" si="1014"/>
        <v>6707</v>
      </c>
      <c r="GD126" s="743">
        <f t="shared" si="1015"/>
        <v>13414</v>
      </c>
      <c r="GE126" s="743"/>
      <c r="GF126" s="737">
        <f t="shared" si="1016"/>
        <v>0</v>
      </c>
      <c r="GG126" s="743"/>
      <c r="GH126" s="737">
        <f t="shared" si="1017"/>
        <v>0</v>
      </c>
      <c r="GI126" s="743"/>
      <c r="GJ126" s="737">
        <f t="shared" si="1018"/>
        <v>0</v>
      </c>
      <c r="GK126" s="743"/>
      <c r="GL126" s="737">
        <f t="shared" si="1019"/>
        <v>6707</v>
      </c>
      <c r="GM126" s="743"/>
      <c r="GN126" s="737">
        <f t="shared" si="1020"/>
        <v>0</v>
      </c>
      <c r="GO126" s="743"/>
      <c r="GP126" s="737">
        <f t="shared" si="1021"/>
        <v>0</v>
      </c>
      <c r="GQ126" s="743"/>
      <c r="GR126" s="737">
        <f t="shared" si="1022"/>
        <v>2012.1</v>
      </c>
      <c r="GS126" s="743"/>
      <c r="GT126" s="737">
        <f t="shared" si="1023"/>
        <v>0</v>
      </c>
      <c r="GU126" s="743"/>
      <c r="GV126" s="737">
        <f t="shared" si="1024"/>
        <v>0</v>
      </c>
      <c r="GW126" s="743"/>
      <c r="GX126" s="737">
        <f t="shared" si="1025"/>
        <v>0</v>
      </c>
      <c r="GY126" s="743">
        <f t="shared" si="1025"/>
        <v>8359.9</v>
      </c>
      <c r="GZ126" s="744">
        <f t="shared" si="1026"/>
        <v>30493</v>
      </c>
      <c r="HA126" s="745">
        <v>12</v>
      </c>
      <c r="HB126" s="746">
        <f t="shared" si="1027"/>
        <v>365916</v>
      </c>
      <c r="HC126" s="737">
        <f t="shared" si="1028"/>
        <v>0</v>
      </c>
      <c r="HD126" s="737">
        <f t="shared" si="1028"/>
        <v>0</v>
      </c>
      <c r="HE126" s="746">
        <f t="shared" si="1029"/>
        <v>365916</v>
      </c>
      <c r="HF126" s="746">
        <f t="shared" si="1030"/>
        <v>110506.63</v>
      </c>
      <c r="HG126" s="746">
        <f t="shared" si="1031"/>
        <v>476422.63</v>
      </c>
    </row>
    <row r="127" spans="1:215" hidden="1" x14ac:dyDescent="0.25">
      <c r="A127" s="1044"/>
      <c r="B127" s="755" t="s">
        <v>39</v>
      </c>
      <c r="C127" s="737">
        <f t="shared" si="873"/>
        <v>1</v>
      </c>
      <c r="D127" s="737">
        <f t="shared" si="873"/>
        <v>5862</v>
      </c>
      <c r="E127" s="738">
        <f t="shared" si="874"/>
        <v>6097</v>
      </c>
      <c r="F127" s="817">
        <f t="shared" si="875"/>
        <v>6097</v>
      </c>
      <c r="G127" s="740">
        <f t="shared" si="876"/>
        <v>0</v>
      </c>
      <c r="H127" s="741">
        <f t="shared" si="877"/>
        <v>0</v>
      </c>
      <c r="I127" s="742">
        <f t="shared" si="876"/>
        <v>0</v>
      </c>
      <c r="J127" s="741">
        <f t="shared" si="877"/>
        <v>0</v>
      </c>
      <c r="K127" s="742">
        <f t="shared" si="878"/>
        <v>0</v>
      </c>
      <c r="L127" s="741">
        <f t="shared" si="879"/>
        <v>0</v>
      </c>
      <c r="M127" s="742">
        <f t="shared" si="880"/>
        <v>5</v>
      </c>
      <c r="N127" s="741">
        <f t="shared" si="881"/>
        <v>304.85000000000002</v>
      </c>
      <c r="O127" s="742">
        <f t="shared" si="882"/>
        <v>0</v>
      </c>
      <c r="P127" s="741">
        <f t="shared" si="883"/>
        <v>0</v>
      </c>
      <c r="Q127" s="742">
        <f t="shared" si="884"/>
        <v>198</v>
      </c>
      <c r="R127" s="741">
        <f t="shared" si="885"/>
        <v>12072.06</v>
      </c>
      <c r="S127" s="742">
        <f t="shared" si="886"/>
        <v>30</v>
      </c>
      <c r="T127" s="741">
        <f t="shared" si="887"/>
        <v>1829.1</v>
      </c>
      <c r="U127" s="742">
        <f t="shared" si="888"/>
        <v>0</v>
      </c>
      <c r="V127" s="741">
        <f t="shared" si="889"/>
        <v>0</v>
      </c>
      <c r="W127" s="742">
        <f t="shared" si="890"/>
        <v>0</v>
      </c>
      <c r="X127" s="741">
        <f t="shared" si="891"/>
        <v>0</v>
      </c>
      <c r="Y127" s="742">
        <f t="shared" si="892"/>
        <v>0</v>
      </c>
      <c r="Z127" s="741">
        <f t="shared" si="893"/>
        <v>0</v>
      </c>
      <c r="AA127" s="743">
        <f t="shared" si="894"/>
        <v>0</v>
      </c>
      <c r="AB127" s="744">
        <f t="shared" si="895"/>
        <v>20303.009999999998</v>
      </c>
      <c r="AC127" s="745">
        <v>12</v>
      </c>
      <c r="AD127" s="746">
        <f t="shared" si="896"/>
        <v>243636.12</v>
      </c>
      <c r="AE127" s="747"/>
      <c r="AF127" s="741"/>
      <c r="AG127" s="746">
        <f t="shared" si="897"/>
        <v>243636.12</v>
      </c>
      <c r="AH127" s="746">
        <f t="shared" si="898"/>
        <v>73578.11</v>
      </c>
      <c r="AI127" s="746">
        <f t="shared" si="899"/>
        <v>317214.23</v>
      </c>
      <c r="AK127" s="1044"/>
      <c r="AL127" s="755" t="s">
        <v>39</v>
      </c>
      <c r="AM127" s="737">
        <f t="shared" si="900"/>
        <v>1</v>
      </c>
      <c r="AN127" s="737">
        <f t="shared" si="900"/>
        <v>5862</v>
      </c>
      <c r="AO127" s="738">
        <f t="shared" si="901"/>
        <v>6097</v>
      </c>
      <c r="AP127" s="817">
        <f t="shared" si="902"/>
        <v>6097</v>
      </c>
      <c r="AQ127" s="740">
        <f t="shared" si="903"/>
        <v>0</v>
      </c>
      <c r="AR127" s="741">
        <f t="shared" si="904"/>
        <v>0</v>
      </c>
      <c r="AS127" s="742">
        <f t="shared" si="905"/>
        <v>0</v>
      </c>
      <c r="AT127" s="741">
        <f t="shared" si="906"/>
        <v>0</v>
      </c>
      <c r="AU127" s="742">
        <f t="shared" si="907"/>
        <v>0</v>
      </c>
      <c r="AV127" s="741">
        <f t="shared" si="908"/>
        <v>0</v>
      </c>
      <c r="AW127" s="742">
        <f t="shared" si="909"/>
        <v>0</v>
      </c>
      <c r="AX127" s="741">
        <f t="shared" si="910"/>
        <v>0</v>
      </c>
      <c r="AY127" s="742">
        <f t="shared" si="911"/>
        <v>0</v>
      </c>
      <c r="AZ127" s="741">
        <f t="shared" si="912"/>
        <v>0</v>
      </c>
      <c r="BA127" s="742">
        <f t="shared" si="913"/>
        <v>140</v>
      </c>
      <c r="BB127" s="741">
        <f t="shared" si="914"/>
        <v>8535.7999999999993</v>
      </c>
      <c r="BC127" s="742">
        <f t="shared" si="915"/>
        <v>30</v>
      </c>
      <c r="BD127" s="741">
        <f t="shared" si="916"/>
        <v>1829.1</v>
      </c>
      <c r="BE127" s="742">
        <f t="shared" si="917"/>
        <v>0</v>
      </c>
      <c r="BF127" s="741">
        <f t="shared" si="918"/>
        <v>0</v>
      </c>
      <c r="BG127" s="742">
        <f t="shared" si="919"/>
        <v>0</v>
      </c>
      <c r="BH127" s="741">
        <f t="shared" si="920"/>
        <v>0</v>
      </c>
      <c r="BI127" s="742">
        <f t="shared" si="921"/>
        <v>0</v>
      </c>
      <c r="BJ127" s="741">
        <f t="shared" si="922"/>
        <v>0</v>
      </c>
      <c r="BK127" s="743">
        <f t="shared" si="1032"/>
        <v>0</v>
      </c>
      <c r="BL127" s="744">
        <f t="shared" si="924"/>
        <v>16461.900000000001</v>
      </c>
      <c r="BM127" s="745">
        <v>12</v>
      </c>
      <c r="BN127" s="746">
        <f t="shared" si="925"/>
        <v>197542.8</v>
      </c>
      <c r="BO127" s="747"/>
      <c r="BP127" s="741"/>
      <c r="BQ127" s="746">
        <f t="shared" si="926"/>
        <v>197542.8</v>
      </c>
      <c r="BR127" s="746">
        <f t="shared" si="927"/>
        <v>59657.93</v>
      </c>
      <c r="BS127" s="746">
        <f t="shared" si="928"/>
        <v>257200.73</v>
      </c>
      <c r="BU127" s="1044"/>
      <c r="BV127" s="755" t="s">
        <v>39</v>
      </c>
      <c r="BW127" s="737">
        <f t="shared" si="929"/>
        <v>1</v>
      </c>
      <c r="BX127" s="737">
        <f t="shared" si="929"/>
        <v>5862</v>
      </c>
      <c r="BY127" s="738">
        <f t="shared" si="930"/>
        <v>6097</v>
      </c>
      <c r="BZ127" s="817">
        <f t="shared" si="931"/>
        <v>6097</v>
      </c>
      <c r="CA127" s="740">
        <f t="shared" si="932"/>
        <v>0</v>
      </c>
      <c r="CB127" s="741">
        <f t="shared" si="933"/>
        <v>0</v>
      </c>
      <c r="CC127" s="742">
        <f t="shared" si="934"/>
        <v>0</v>
      </c>
      <c r="CD127" s="741">
        <f t="shared" si="933"/>
        <v>0</v>
      </c>
      <c r="CE127" s="742">
        <f t="shared" si="935"/>
        <v>0</v>
      </c>
      <c r="CF127" s="741">
        <f t="shared" si="936"/>
        <v>0</v>
      </c>
      <c r="CG127" s="742">
        <f t="shared" si="937"/>
        <v>0</v>
      </c>
      <c r="CH127" s="741">
        <f t="shared" si="938"/>
        <v>0</v>
      </c>
      <c r="CI127" s="742">
        <f t="shared" si="939"/>
        <v>0</v>
      </c>
      <c r="CJ127" s="741">
        <f t="shared" si="940"/>
        <v>0</v>
      </c>
      <c r="CK127" s="742">
        <f t="shared" si="941"/>
        <v>0</v>
      </c>
      <c r="CL127" s="741">
        <f t="shared" si="942"/>
        <v>0</v>
      </c>
      <c r="CM127" s="742">
        <f t="shared" si="943"/>
        <v>0</v>
      </c>
      <c r="CN127" s="741">
        <f t="shared" si="944"/>
        <v>0</v>
      </c>
      <c r="CO127" s="742">
        <f t="shared" si="945"/>
        <v>0</v>
      </c>
      <c r="CP127" s="741">
        <f t="shared" si="946"/>
        <v>0</v>
      </c>
      <c r="CQ127" s="742">
        <f t="shared" si="947"/>
        <v>0</v>
      </c>
      <c r="CR127" s="741">
        <f t="shared" si="948"/>
        <v>0</v>
      </c>
      <c r="CS127" s="742">
        <f t="shared" si="949"/>
        <v>0</v>
      </c>
      <c r="CT127" s="741">
        <f t="shared" si="950"/>
        <v>0</v>
      </c>
      <c r="CU127" s="743">
        <f t="shared" si="951"/>
        <v>9182</v>
      </c>
      <c r="CV127" s="744">
        <f t="shared" si="952"/>
        <v>15279</v>
      </c>
      <c r="CW127" s="745">
        <v>12</v>
      </c>
      <c r="CX127" s="746">
        <f t="shared" si="953"/>
        <v>183348</v>
      </c>
      <c r="CY127" s="747"/>
      <c r="CZ127" s="741"/>
      <c r="DA127" s="746">
        <f t="shared" si="954"/>
        <v>183348</v>
      </c>
      <c r="DB127" s="746">
        <f t="shared" si="955"/>
        <v>55371.1</v>
      </c>
      <c r="DC127" s="746">
        <f t="shared" si="956"/>
        <v>238719.1</v>
      </c>
      <c r="DD127" s="750"/>
      <c r="DE127" s="1044"/>
      <c r="DF127" s="755" t="s">
        <v>39</v>
      </c>
      <c r="DG127" s="737">
        <f t="shared" si="957"/>
        <v>0</v>
      </c>
      <c r="DH127" s="737">
        <f t="shared" si="957"/>
        <v>5862</v>
      </c>
      <c r="DI127" s="738">
        <f t="shared" si="958"/>
        <v>6097</v>
      </c>
      <c r="DJ127" s="817">
        <f t="shared" si="959"/>
        <v>0</v>
      </c>
      <c r="DK127" s="740">
        <f t="shared" si="960"/>
        <v>0</v>
      </c>
      <c r="DL127" s="741">
        <f t="shared" si="961"/>
        <v>0</v>
      </c>
      <c r="DM127" s="742">
        <f t="shared" si="962"/>
        <v>0</v>
      </c>
      <c r="DN127" s="741">
        <f t="shared" si="961"/>
        <v>0</v>
      </c>
      <c r="DO127" s="742">
        <f t="shared" si="963"/>
        <v>0</v>
      </c>
      <c r="DP127" s="741">
        <f t="shared" si="964"/>
        <v>0</v>
      </c>
      <c r="DQ127" s="742">
        <f t="shared" si="965"/>
        <v>0</v>
      </c>
      <c r="DR127" s="741">
        <f t="shared" si="966"/>
        <v>0</v>
      </c>
      <c r="DS127" s="742">
        <f t="shared" si="967"/>
        <v>0</v>
      </c>
      <c r="DT127" s="741">
        <f t="shared" si="968"/>
        <v>0</v>
      </c>
      <c r="DU127" s="742">
        <f t="shared" si="969"/>
        <v>0</v>
      </c>
      <c r="DV127" s="741">
        <f t="shared" si="970"/>
        <v>0</v>
      </c>
      <c r="DW127" s="742">
        <f t="shared" si="971"/>
        <v>0</v>
      </c>
      <c r="DX127" s="741">
        <f t="shared" si="972"/>
        <v>0</v>
      </c>
      <c r="DY127" s="742">
        <f t="shared" si="973"/>
        <v>0</v>
      </c>
      <c r="DZ127" s="741">
        <f t="shared" si="974"/>
        <v>0</v>
      </c>
      <c r="EA127" s="742">
        <f t="shared" si="975"/>
        <v>0</v>
      </c>
      <c r="EB127" s="741">
        <f t="shared" si="976"/>
        <v>0</v>
      </c>
      <c r="EC127" s="742">
        <f t="shared" si="977"/>
        <v>0</v>
      </c>
      <c r="ED127" s="741">
        <f t="shared" si="978"/>
        <v>0</v>
      </c>
      <c r="EE127" s="743">
        <f t="shared" si="979"/>
        <v>0</v>
      </c>
      <c r="EF127" s="744">
        <f t="shared" si="980"/>
        <v>0</v>
      </c>
      <c r="EG127" s="745">
        <v>12</v>
      </c>
      <c r="EH127" s="746">
        <f t="shared" si="981"/>
        <v>0</v>
      </c>
      <c r="EI127" s="747"/>
      <c r="EJ127" s="741"/>
      <c r="EK127" s="746">
        <f t="shared" si="982"/>
        <v>0</v>
      </c>
      <c r="EL127" s="746">
        <f t="shared" si="983"/>
        <v>0</v>
      </c>
      <c r="EM127" s="746">
        <f t="shared" si="984"/>
        <v>0</v>
      </c>
      <c r="EO127" s="1044"/>
      <c r="EP127" s="752" t="s">
        <v>39</v>
      </c>
      <c r="EQ127" s="737">
        <f t="shared" si="985"/>
        <v>1</v>
      </c>
      <c r="ER127" s="737">
        <f t="shared" si="985"/>
        <v>5862</v>
      </c>
      <c r="ES127" s="738">
        <f t="shared" si="986"/>
        <v>6097</v>
      </c>
      <c r="ET127" s="817">
        <f t="shared" si="987"/>
        <v>6097</v>
      </c>
      <c r="EU127" s="740">
        <f t="shared" si="988"/>
        <v>0</v>
      </c>
      <c r="EV127" s="741">
        <f t="shared" si="989"/>
        <v>0</v>
      </c>
      <c r="EW127" s="742">
        <f t="shared" si="990"/>
        <v>0</v>
      </c>
      <c r="EX127" s="741">
        <f t="shared" si="989"/>
        <v>0</v>
      </c>
      <c r="EY127" s="742">
        <f t="shared" si="991"/>
        <v>0</v>
      </c>
      <c r="EZ127" s="741">
        <f t="shared" si="992"/>
        <v>0</v>
      </c>
      <c r="FA127" s="742">
        <f t="shared" si="993"/>
        <v>0</v>
      </c>
      <c r="FB127" s="741">
        <f t="shared" si="994"/>
        <v>0</v>
      </c>
      <c r="FC127" s="742">
        <f t="shared" si="995"/>
        <v>0</v>
      </c>
      <c r="FD127" s="741">
        <f t="shared" si="996"/>
        <v>0</v>
      </c>
      <c r="FE127" s="742">
        <f t="shared" si="997"/>
        <v>200</v>
      </c>
      <c r="FF127" s="741">
        <f t="shared" si="998"/>
        <v>12194</v>
      </c>
      <c r="FG127" s="742">
        <f t="shared" si="999"/>
        <v>30</v>
      </c>
      <c r="FH127" s="741">
        <f t="shared" si="1000"/>
        <v>1829.1</v>
      </c>
      <c r="FI127" s="742">
        <f t="shared" si="1001"/>
        <v>0</v>
      </c>
      <c r="FJ127" s="741">
        <f t="shared" si="1002"/>
        <v>0</v>
      </c>
      <c r="FK127" s="742">
        <f t="shared" si="1003"/>
        <v>0</v>
      </c>
      <c r="FL127" s="741">
        <f t="shared" si="1004"/>
        <v>0</v>
      </c>
      <c r="FM127" s="742">
        <f t="shared" si="1005"/>
        <v>0</v>
      </c>
      <c r="FN127" s="741">
        <f t="shared" si="1006"/>
        <v>0</v>
      </c>
      <c r="FO127" s="743">
        <f t="shared" ref="FO127:FO128" si="1034">IF(((SUM(ET127:FN127))&gt;(15279*EQ127)),0,((15279*EQ127)-(SUM(ET127:FN127))))</f>
        <v>0</v>
      </c>
      <c r="FP127" s="744">
        <f t="shared" si="1008"/>
        <v>20120.099999999999</v>
      </c>
      <c r="FQ127" s="745">
        <v>12</v>
      </c>
      <c r="FR127" s="746">
        <f t="shared" si="1009"/>
        <v>241441.2</v>
      </c>
      <c r="FS127" s="747"/>
      <c r="FT127" s="741"/>
      <c r="FU127" s="746">
        <f t="shared" si="1010"/>
        <v>241441.2</v>
      </c>
      <c r="FV127" s="746">
        <f t="shared" si="1011"/>
        <v>72915.240000000005</v>
      </c>
      <c r="FW127" s="746">
        <f t="shared" si="1012"/>
        <v>314356.44</v>
      </c>
      <c r="FY127" s="1044"/>
      <c r="FZ127" s="752" t="s">
        <v>39</v>
      </c>
      <c r="GA127" s="737">
        <f t="shared" si="1013"/>
        <v>4</v>
      </c>
      <c r="GB127" s="737">
        <f t="shared" si="1013"/>
        <v>5862</v>
      </c>
      <c r="GC127" s="738">
        <f t="shared" si="1014"/>
        <v>6097</v>
      </c>
      <c r="GD127" s="743">
        <f t="shared" si="1015"/>
        <v>24388</v>
      </c>
      <c r="GE127" s="743"/>
      <c r="GF127" s="737">
        <f t="shared" si="1016"/>
        <v>0</v>
      </c>
      <c r="GG127" s="743"/>
      <c r="GH127" s="737">
        <f t="shared" si="1017"/>
        <v>0</v>
      </c>
      <c r="GI127" s="743"/>
      <c r="GJ127" s="737">
        <f t="shared" si="1018"/>
        <v>0</v>
      </c>
      <c r="GK127" s="743"/>
      <c r="GL127" s="737">
        <f t="shared" si="1019"/>
        <v>304.85000000000002</v>
      </c>
      <c r="GM127" s="743"/>
      <c r="GN127" s="737">
        <f t="shared" si="1020"/>
        <v>0</v>
      </c>
      <c r="GO127" s="743"/>
      <c r="GP127" s="737">
        <f t="shared" si="1021"/>
        <v>32801.86</v>
      </c>
      <c r="GQ127" s="743"/>
      <c r="GR127" s="737">
        <f t="shared" si="1022"/>
        <v>5487.3</v>
      </c>
      <c r="GS127" s="743"/>
      <c r="GT127" s="737">
        <f t="shared" si="1023"/>
        <v>0</v>
      </c>
      <c r="GU127" s="743"/>
      <c r="GV127" s="737">
        <f t="shared" si="1024"/>
        <v>0</v>
      </c>
      <c r="GW127" s="743"/>
      <c r="GX127" s="737">
        <f t="shared" si="1025"/>
        <v>0</v>
      </c>
      <c r="GY127" s="743">
        <f t="shared" si="1025"/>
        <v>9182</v>
      </c>
      <c r="GZ127" s="744">
        <f t="shared" si="1026"/>
        <v>72164.009999999995</v>
      </c>
      <c r="HA127" s="745">
        <v>12</v>
      </c>
      <c r="HB127" s="746">
        <f t="shared" si="1027"/>
        <v>865968.12</v>
      </c>
      <c r="HC127" s="737">
        <f t="shared" si="1028"/>
        <v>0</v>
      </c>
      <c r="HD127" s="737">
        <f t="shared" si="1028"/>
        <v>0</v>
      </c>
      <c r="HE127" s="746">
        <f t="shared" si="1029"/>
        <v>865968.12</v>
      </c>
      <c r="HF127" s="746">
        <f t="shared" si="1030"/>
        <v>261522.37</v>
      </c>
      <c r="HG127" s="746">
        <f t="shared" si="1031"/>
        <v>1127490.49</v>
      </c>
    </row>
    <row r="128" spans="1:215" hidden="1" x14ac:dyDescent="0.25">
      <c r="A128" s="1044"/>
      <c r="B128" s="755" t="s">
        <v>863</v>
      </c>
      <c r="C128" s="737">
        <f t="shared" si="873"/>
        <v>0.5</v>
      </c>
      <c r="D128" s="737">
        <f t="shared" si="873"/>
        <v>6449</v>
      </c>
      <c r="E128" s="738">
        <f t="shared" si="874"/>
        <v>6707</v>
      </c>
      <c r="F128" s="817">
        <f t="shared" si="875"/>
        <v>3353.5</v>
      </c>
      <c r="G128" s="740">
        <f t="shared" si="876"/>
        <v>0</v>
      </c>
      <c r="H128" s="741">
        <f t="shared" si="877"/>
        <v>0</v>
      </c>
      <c r="I128" s="742">
        <f t="shared" si="876"/>
        <v>0</v>
      </c>
      <c r="J128" s="741">
        <f t="shared" si="877"/>
        <v>0</v>
      </c>
      <c r="K128" s="742">
        <f t="shared" si="878"/>
        <v>0</v>
      </c>
      <c r="L128" s="741">
        <f t="shared" si="879"/>
        <v>0</v>
      </c>
      <c r="M128" s="742">
        <f t="shared" si="880"/>
        <v>5</v>
      </c>
      <c r="N128" s="741">
        <f t="shared" si="881"/>
        <v>167.68</v>
      </c>
      <c r="O128" s="742">
        <f t="shared" si="882"/>
        <v>0</v>
      </c>
      <c r="P128" s="741">
        <f t="shared" si="883"/>
        <v>0</v>
      </c>
      <c r="Q128" s="742">
        <f t="shared" si="884"/>
        <v>198</v>
      </c>
      <c r="R128" s="741">
        <f t="shared" si="885"/>
        <v>6639.93</v>
      </c>
      <c r="S128" s="742">
        <f t="shared" si="886"/>
        <v>30</v>
      </c>
      <c r="T128" s="741">
        <f t="shared" si="887"/>
        <v>1006.05</v>
      </c>
      <c r="U128" s="742">
        <f t="shared" si="888"/>
        <v>0</v>
      </c>
      <c r="V128" s="741">
        <f t="shared" si="889"/>
        <v>0</v>
      </c>
      <c r="W128" s="742">
        <f t="shared" si="890"/>
        <v>0</v>
      </c>
      <c r="X128" s="741">
        <f t="shared" si="891"/>
        <v>0</v>
      </c>
      <c r="Y128" s="742">
        <f t="shared" si="892"/>
        <v>0</v>
      </c>
      <c r="Z128" s="741">
        <f t="shared" si="893"/>
        <v>0</v>
      </c>
      <c r="AA128" s="743">
        <f t="shared" si="894"/>
        <v>0</v>
      </c>
      <c r="AB128" s="744">
        <f t="shared" si="895"/>
        <v>11167.16</v>
      </c>
      <c r="AC128" s="745">
        <v>12</v>
      </c>
      <c r="AD128" s="746">
        <f t="shared" si="896"/>
        <v>134005.92000000001</v>
      </c>
      <c r="AE128" s="747"/>
      <c r="AF128" s="741"/>
      <c r="AG128" s="746">
        <f t="shared" si="897"/>
        <v>134005.92000000001</v>
      </c>
      <c r="AH128" s="746">
        <f t="shared" si="898"/>
        <v>40469.79</v>
      </c>
      <c r="AI128" s="746">
        <f t="shared" si="899"/>
        <v>174475.71</v>
      </c>
      <c r="AK128" s="1044"/>
      <c r="AL128" s="755" t="s">
        <v>863</v>
      </c>
      <c r="AM128" s="737">
        <f t="shared" si="900"/>
        <v>0</v>
      </c>
      <c r="AN128" s="737">
        <f t="shared" si="900"/>
        <v>6449</v>
      </c>
      <c r="AO128" s="738">
        <f t="shared" si="901"/>
        <v>6707</v>
      </c>
      <c r="AP128" s="817">
        <f t="shared" si="902"/>
        <v>0</v>
      </c>
      <c r="AQ128" s="740">
        <f t="shared" si="903"/>
        <v>0</v>
      </c>
      <c r="AR128" s="741">
        <f t="shared" si="904"/>
        <v>0</v>
      </c>
      <c r="AS128" s="742">
        <f t="shared" si="905"/>
        <v>0</v>
      </c>
      <c r="AT128" s="741">
        <f t="shared" si="906"/>
        <v>0</v>
      </c>
      <c r="AU128" s="742">
        <f t="shared" si="907"/>
        <v>0</v>
      </c>
      <c r="AV128" s="741">
        <f t="shared" si="908"/>
        <v>0</v>
      </c>
      <c r="AW128" s="742">
        <f t="shared" si="909"/>
        <v>0</v>
      </c>
      <c r="AX128" s="741">
        <f t="shared" si="910"/>
        <v>0</v>
      </c>
      <c r="AY128" s="742">
        <f t="shared" si="911"/>
        <v>0</v>
      </c>
      <c r="AZ128" s="741">
        <f t="shared" si="912"/>
        <v>0</v>
      </c>
      <c r="BA128" s="742">
        <f t="shared" si="913"/>
        <v>0</v>
      </c>
      <c r="BB128" s="741">
        <f t="shared" si="914"/>
        <v>0</v>
      </c>
      <c r="BC128" s="742">
        <f t="shared" si="915"/>
        <v>0</v>
      </c>
      <c r="BD128" s="741">
        <f t="shared" si="916"/>
        <v>0</v>
      </c>
      <c r="BE128" s="742">
        <f t="shared" si="917"/>
        <v>0</v>
      </c>
      <c r="BF128" s="741">
        <f t="shared" si="918"/>
        <v>0</v>
      </c>
      <c r="BG128" s="742">
        <f t="shared" si="919"/>
        <v>0</v>
      </c>
      <c r="BH128" s="741">
        <f t="shared" si="920"/>
        <v>0</v>
      </c>
      <c r="BI128" s="742">
        <f t="shared" si="921"/>
        <v>0</v>
      </c>
      <c r="BJ128" s="741">
        <f t="shared" si="922"/>
        <v>0</v>
      </c>
      <c r="BK128" s="743">
        <f t="shared" si="1032"/>
        <v>0</v>
      </c>
      <c r="BL128" s="744">
        <f t="shared" si="924"/>
        <v>0</v>
      </c>
      <c r="BM128" s="745">
        <v>12</v>
      </c>
      <c r="BN128" s="746">
        <f t="shared" si="925"/>
        <v>0</v>
      </c>
      <c r="BO128" s="747"/>
      <c r="BP128" s="741"/>
      <c r="BQ128" s="746">
        <f t="shared" si="926"/>
        <v>0</v>
      </c>
      <c r="BR128" s="746">
        <f t="shared" si="927"/>
        <v>0</v>
      </c>
      <c r="BS128" s="746">
        <f t="shared" si="928"/>
        <v>0</v>
      </c>
      <c r="BU128" s="1044"/>
      <c r="BV128" s="755" t="s">
        <v>863</v>
      </c>
      <c r="BW128" s="737">
        <f t="shared" si="929"/>
        <v>1</v>
      </c>
      <c r="BX128" s="737">
        <f t="shared" si="929"/>
        <v>6449</v>
      </c>
      <c r="BY128" s="738">
        <f t="shared" si="930"/>
        <v>6707</v>
      </c>
      <c r="BZ128" s="817">
        <f t="shared" si="931"/>
        <v>6707</v>
      </c>
      <c r="CA128" s="740">
        <f t="shared" si="932"/>
        <v>0</v>
      </c>
      <c r="CB128" s="741">
        <f t="shared" si="933"/>
        <v>0</v>
      </c>
      <c r="CC128" s="742">
        <f t="shared" si="934"/>
        <v>0</v>
      </c>
      <c r="CD128" s="741">
        <f t="shared" si="933"/>
        <v>0</v>
      </c>
      <c r="CE128" s="742">
        <f t="shared" si="935"/>
        <v>0</v>
      </c>
      <c r="CF128" s="741">
        <f t="shared" si="936"/>
        <v>0</v>
      </c>
      <c r="CG128" s="742">
        <f t="shared" si="937"/>
        <v>100</v>
      </c>
      <c r="CH128" s="741">
        <f t="shared" si="938"/>
        <v>6707</v>
      </c>
      <c r="CI128" s="742">
        <f t="shared" si="939"/>
        <v>0</v>
      </c>
      <c r="CJ128" s="741">
        <f t="shared" si="940"/>
        <v>0</v>
      </c>
      <c r="CK128" s="742">
        <f t="shared" si="941"/>
        <v>0</v>
      </c>
      <c r="CL128" s="741">
        <f t="shared" si="942"/>
        <v>0</v>
      </c>
      <c r="CM128" s="742">
        <f t="shared" si="943"/>
        <v>10</v>
      </c>
      <c r="CN128" s="741">
        <f t="shared" si="944"/>
        <v>670.7</v>
      </c>
      <c r="CO128" s="742">
        <f t="shared" si="945"/>
        <v>0</v>
      </c>
      <c r="CP128" s="741">
        <f t="shared" si="946"/>
        <v>0</v>
      </c>
      <c r="CQ128" s="742">
        <f t="shared" si="947"/>
        <v>0</v>
      </c>
      <c r="CR128" s="741">
        <f t="shared" si="948"/>
        <v>0</v>
      </c>
      <c r="CS128" s="742">
        <f t="shared" si="949"/>
        <v>0</v>
      </c>
      <c r="CT128" s="741">
        <f t="shared" si="950"/>
        <v>0</v>
      </c>
      <c r="CU128" s="743">
        <f t="shared" si="951"/>
        <v>1084.3</v>
      </c>
      <c r="CV128" s="744">
        <f t="shared" si="952"/>
        <v>15169</v>
      </c>
      <c r="CW128" s="745">
        <v>12</v>
      </c>
      <c r="CX128" s="746">
        <f t="shared" si="953"/>
        <v>182028</v>
      </c>
      <c r="CY128" s="747"/>
      <c r="CZ128" s="741"/>
      <c r="DA128" s="746">
        <f t="shared" si="954"/>
        <v>182028</v>
      </c>
      <c r="DB128" s="746">
        <f t="shared" si="955"/>
        <v>54972.46</v>
      </c>
      <c r="DC128" s="746">
        <f t="shared" si="956"/>
        <v>237000.46</v>
      </c>
      <c r="DD128" s="750"/>
      <c r="DE128" s="1044"/>
      <c r="DF128" s="755" t="s">
        <v>863</v>
      </c>
      <c r="DG128" s="737">
        <f t="shared" si="957"/>
        <v>0</v>
      </c>
      <c r="DH128" s="737">
        <f t="shared" si="957"/>
        <v>6449</v>
      </c>
      <c r="DI128" s="738">
        <f t="shared" si="958"/>
        <v>6707</v>
      </c>
      <c r="DJ128" s="817">
        <f t="shared" si="959"/>
        <v>0</v>
      </c>
      <c r="DK128" s="740">
        <f t="shared" si="960"/>
        <v>0</v>
      </c>
      <c r="DL128" s="741">
        <f t="shared" si="961"/>
        <v>0</v>
      </c>
      <c r="DM128" s="742">
        <f t="shared" si="962"/>
        <v>0</v>
      </c>
      <c r="DN128" s="741">
        <f t="shared" si="961"/>
        <v>0</v>
      </c>
      <c r="DO128" s="742">
        <f t="shared" si="963"/>
        <v>0</v>
      </c>
      <c r="DP128" s="741">
        <f t="shared" si="964"/>
        <v>0</v>
      </c>
      <c r="DQ128" s="742">
        <f t="shared" si="965"/>
        <v>0</v>
      </c>
      <c r="DR128" s="741">
        <f t="shared" si="966"/>
        <v>0</v>
      </c>
      <c r="DS128" s="742">
        <f t="shared" si="967"/>
        <v>0</v>
      </c>
      <c r="DT128" s="741">
        <f t="shared" si="968"/>
        <v>0</v>
      </c>
      <c r="DU128" s="742">
        <f t="shared" si="969"/>
        <v>0</v>
      </c>
      <c r="DV128" s="741">
        <f t="shared" si="970"/>
        <v>0</v>
      </c>
      <c r="DW128" s="742">
        <f t="shared" si="971"/>
        <v>0</v>
      </c>
      <c r="DX128" s="741">
        <f t="shared" si="972"/>
        <v>0</v>
      </c>
      <c r="DY128" s="742">
        <f t="shared" si="973"/>
        <v>0</v>
      </c>
      <c r="DZ128" s="741">
        <f t="shared" si="974"/>
        <v>0</v>
      </c>
      <c r="EA128" s="742">
        <f t="shared" si="975"/>
        <v>0</v>
      </c>
      <c r="EB128" s="741">
        <f t="shared" si="976"/>
        <v>0</v>
      </c>
      <c r="EC128" s="742">
        <f t="shared" si="977"/>
        <v>0</v>
      </c>
      <c r="ED128" s="741">
        <f t="shared" si="978"/>
        <v>0</v>
      </c>
      <c r="EE128" s="743">
        <f t="shared" si="979"/>
        <v>0</v>
      </c>
      <c r="EF128" s="744">
        <f t="shared" si="980"/>
        <v>0</v>
      </c>
      <c r="EG128" s="745">
        <v>12</v>
      </c>
      <c r="EH128" s="746">
        <f t="shared" si="981"/>
        <v>0</v>
      </c>
      <c r="EI128" s="747"/>
      <c r="EJ128" s="741"/>
      <c r="EK128" s="746">
        <f t="shared" si="982"/>
        <v>0</v>
      </c>
      <c r="EL128" s="746">
        <f t="shared" si="983"/>
        <v>0</v>
      </c>
      <c r="EM128" s="746">
        <f t="shared" si="984"/>
        <v>0</v>
      </c>
      <c r="EO128" s="1044"/>
      <c r="EP128" s="755" t="s">
        <v>863</v>
      </c>
      <c r="EQ128" s="737">
        <f t="shared" si="985"/>
        <v>0</v>
      </c>
      <c r="ER128" s="737">
        <f t="shared" si="985"/>
        <v>6449</v>
      </c>
      <c r="ES128" s="738">
        <f t="shared" si="986"/>
        <v>6707</v>
      </c>
      <c r="ET128" s="817">
        <f t="shared" si="987"/>
        <v>0</v>
      </c>
      <c r="EU128" s="740">
        <f t="shared" si="988"/>
        <v>0</v>
      </c>
      <c r="EV128" s="741">
        <f t="shared" si="989"/>
        <v>0</v>
      </c>
      <c r="EW128" s="742">
        <f t="shared" si="990"/>
        <v>0</v>
      </c>
      <c r="EX128" s="741">
        <f t="shared" si="989"/>
        <v>0</v>
      </c>
      <c r="EY128" s="742">
        <f t="shared" si="991"/>
        <v>0</v>
      </c>
      <c r="EZ128" s="741">
        <f t="shared" si="992"/>
        <v>0</v>
      </c>
      <c r="FA128" s="742">
        <f t="shared" si="993"/>
        <v>0</v>
      </c>
      <c r="FB128" s="741">
        <f t="shared" si="994"/>
        <v>0</v>
      </c>
      <c r="FC128" s="742">
        <f t="shared" si="995"/>
        <v>0</v>
      </c>
      <c r="FD128" s="741">
        <f t="shared" si="996"/>
        <v>0</v>
      </c>
      <c r="FE128" s="742">
        <f t="shared" si="997"/>
        <v>0</v>
      </c>
      <c r="FF128" s="741">
        <f t="shared" si="998"/>
        <v>0</v>
      </c>
      <c r="FG128" s="742">
        <f t="shared" si="999"/>
        <v>0</v>
      </c>
      <c r="FH128" s="741">
        <f t="shared" si="1000"/>
        <v>0</v>
      </c>
      <c r="FI128" s="742">
        <f t="shared" si="1001"/>
        <v>0</v>
      </c>
      <c r="FJ128" s="741">
        <f t="shared" si="1002"/>
        <v>0</v>
      </c>
      <c r="FK128" s="742">
        <f t="shared" si="1003"/>
        <v>0</v>
      </c>
      <c r="FL128" s="741">
        <f t="shared" si="1004"/>
        <v>0</v>
      </c>
      <c r="FM128" s="742">
        <f t="shared" si="1005"/>
        <v>0</v>
      </c>
      <c r="FN128" s="741">
        <f t="shared" si="1006"/>
        <v>0</v>
      </c>
      <c r="FO128" s="743">
        <f t="shared" si="1034"/>
        <v>0</v>
      </c>
      <c r="FP128" s="744">
        <f t="shared" si="1008"/>
        <v>0</v>
      </c>
      <c r="FQ128" s="745">
        <v>12</v>
      </c>
      <c r="FR128" s="746">
        <f t="shared" si="1009"/>
        <v>0</v>
      </c>
      <c r="FS128" s="747"/>
      <c r="FT128" s="741"/>
      <c r="FU128" s="746">
        <f t="shared" si="1010"/>
        <v>0</v>
      </c>
      <c r="FV128" s="746">
        <f t="shared" si="1011"/>
        <v>0</v>
      </c>
      <c r="FW128" s="746">
        <f t="shared" si="1012"/>
        <v>0</v>
      </c>
      <c r="FY128" s="1044"/>
      <c r="FZ128" s="755" t="s">
        <v>863</v>
      </c>
      <c r="GA128" s="737">
        <f t="shared" si="1013"/>
        <v>1.5</v>
      </c>
      <c r="GB128" s="737">
        <f t="shared" si="1013"/>
        <v>6449</v>
      </c>
      <c r="GC128" s="738">
        <f t="shared" si="1014"/>
        <v>6707</v>
      </c>
      <c r="GD128" s="743">
        <f t="shared" si="1015"/>
        <v>10060.5</v>
      </c>
      <c r="GE128" s="743"/>
      <c r="GF128" s="737">
        <f t="shared" si="1016"/>
        <v>0</v>
      </c>
      <c r="GG128" s="743"/>
      <c r="GH128" s="737">
        <f t="shared" si="1017"/>
        <v>0</v>
      </c>
      <c r="GI128" s="743"/>
      <c r="GJ128" s="737">
        <f t="shared" si="1018"/>
        <v>0</v>
      </c>
      <c r="GK128" s="743"/>
      <c r="GL128" s="737">
        <f t="shared" si="1019"/>
        <v>6874.68</v>
      </c>
      <c r="GM128" s="743"/>
      <c r="GN128" s="737">
        <f t="shared" si="1020"/>
        <v>0</v>
      </c>
      <c r="GO128" s="743"/>
      <c r="GP128" s="737">
        <f t="shared" si="1021"/>
        <v>6639.93</v>
      </c>
      <c r="GQ128" s="743"/>
      <c r="GR128" s="737">
        <f t="shared" si="1022"/>
        <v>1676.75</v>
      </c>
      <c r="GS128" s="743"/>
      <c r="GT128" s="737">
        <f t="shared" si="1023"/>
        <v>0</v>
      </c>
      <c r="GU128" s="743"/>
      <c r="GV128" s="737">
        <f t="shared" si="1024"/>
        <v>0</v>
      </c>
      <c r="GW128" s="743"/>
      <c r="GX128" s="737">
        <f t="shared" si="1025"/>
        <v>0</v>
      </c>
      <c r="GY128" s="743">
        <f t="shared" si="1025"/>
        <v>1084.3</v>
      </c>
      <c r="GZ128" s="744">
        <f t="shared" si="1026"/>
        <v>26336.16</v>
      </c>
      <c r="HA128" s="745">
        <v>12</v>
      </c>
      <c r="HB128" s="746">
        <f t="shared" si="1027"/>
        <v>316033.91999999998</v>
      </c>
      <c r="HC128" s="737">
        <f t="shared" si="1028"/>
        <v>0</v>
      </c>
      <c r="HD128" s="737">
        <f t="shared" si="1028"/>
        <v>0</v>
      </c>
      <c r="HE128" s="746">
        <f t="shared" si="1029"/>
        <v>316033.91999999998</v>
      </c>
      <c r="HF128" s="746">
        <f t="shared" si="1030"/>
        <v>95442.240000000005</v>
      </c>
      <c r="HG128" s="746">
        <f t="shared" si="1031"/>
        <v>411476.16</v>
      </c>
    </row>
    <row r="129" spans="1:215" hidden="1" x14ac:dyDescent="0.25">
      <c r="A129" s="1044"/>
      <c r="B129" s="755" t="s">
        <v>682</v>
      </c>
      <c r="C129" s="737">
        <f t="shared" si="873"/>
        <v>0</v>
      </c>
      <c r="D129" s="737">
        <f t="shared" si="873"/>
        <v>5581</v>
      </c>
      <c r="E129" s="738">
        <f t="shared" si="874"/>
        <v>5805</v>
      </c>
      <c r="F129" s="817">
        <f t="shared" si="875"/>
        <v>0</v>
      </c>
      <c r="G129" s="740">
        <f t="shared" si="876"/>
        <v>0</v>
      </c>
      <c r="H129" s="741">
        <f t="shared" si="877"/>
        <v>0</v>
      </c>
      <c r="I129" s="742">
        <f t="shared" si="876"/>
        <v>0</v>
      </c>
      <c r="J129" s="741">
        <f t="shared" si="877"/>
        <v>0</v>
      </c>
      <c r="K129" s="742">
        <f t="shared" si="878"/>
        <v>0</v>
      </c>
      <c r="L129" s="741">
        <f t="shared" si="879"/>
        <v>0</v>
      </c>
      <c r="M129" s="742">
        <f t="shared" si="880"/>
        <v>0</v>
      </c>
      <c r="N129" s="741">
        <f t="shared" si="881"/>
        <v>0</v>
      </c>
      <c r="O129" s="742">
        <f t="shared" si="882"/>
        <v>0</v>
      </c>
      <c r="P129" s="741">
        <f t="shared" si="883"/>
        <v>0</v>
      </c>
      <c r="Q129" s="742">
        <f t="shared" si="884"/>
        <v>0</v>
      </c>
      <c r="R129" s="741">
        <f t="shared" si="885"/>
        <v>0</v>
      </c>
      <c r="S129" s="742">
        <f t="shared" si="886"/>
        <v>0</v>
      </c>
      <c r="T129" s="741">
        <f t="shared" si="887"/>
        <v>0</v>
      </c>
      <c r="U129" s="742">
        <f t="shared" si="888"/>
        <v>0</v>
      </c>
      <c r="V129" s="741">
        <f t="shared" si="889"/>
        <v>0</v>
      </c>
      <c r="W129" s="742">
        <f t="shared" si="890"/>
        <v>0</v>
      </c>
      <c r="X129" s="741">
        <f t="shared" si="891"/>
        <v>0</v>
      </c>
      <c r="Y129" s="742">
        <f t="shared" si="892"/>
        <v>0</v>
      </c>
      <c r="Z129" s="741">
        <f t="shared" si="893"/>
        <v>0</v>
      </c>
      <c r="AA129" s="743">
        <f t="shared" si="894"/>
        <v>0</v>
      </c>
      <c r="AB129" s="744">
        <f t="shared" si="895"/>
        <v>0</v>
      </c>
      <c r="AC129" s="745">
        <v>12</v>
      </c>
      <c r="AD129" s="746">
        <f t="shared" si="896"/>
        <v>0</v>
      </c>
      <c r="AE129" s="747"/>
      <c r="AF129" s="741"/>
      <c r="AG129" s="746">
        <f t="shared" si="897"/>
        <v>0</v>
      </c>
      <c r="AH129" s="746">
        <f t="shared" si="898"/>
        <v>0</v>
      </c>
      <c r="AI129" s="746">
        <f t="shared" si="899"/>
        <v>0</v>
      </c>
      <c r="AK129" s="1044"/>
      <c r="AL129" s="755" t="s">
        <v>682</v>
      </c>
      <c r="AM129" s="737">
        <f t="shared" si="900"/>
        <v>1</v>
      </c>
      <c r="AN129" s="737">
        <f t="shared" si="900"/>
        <v>5581</v>
      </c>
      <c r="AO129" s="738">
        <f t="shared" si="901"/>
        <v>5805</v>
      </c>
      <c r="AP129" s="817">
        <f t="shared" si="902"/>
        <v>5805</v>
      </c>
      <c r="AQ129" s="740">
        <f t="shared" si="903"/>
        <v>0</v>
      </c>
      <c r="AR129" s="741">
        <f t="shared" si="904"/>
        <v>0</v>
      </c>
      <c r="AS129" s="742">
        <f t="shared" si="905"/>
        <v>4</v>
      </c>
      <c r="AT129" s="741">
        <f t="shared" si="906"/>
        <v>232.2</v>
      </c>
      <c r="AU129" s="742">
        <f t="shared" si="907"/>
        <v>0</v>
      </c>
      <c r="AV129" s="741">
        <f t="shared" si="908"/>
        <v>0</v>
      </c>
      <c r="AW129" s="742">
        <f t="shared" si="909"/>
        <v>20</v>
      </c>
      <c r="AX129" s="741">
        <f t="shared" si="910"/>
        <v>1161</v>
      </c>
      <c r="AY129" s="742">
        <f t="shared" si="911"/>
        <v>0</v>
      </c>
      <c r="AZ129" s="741">
        <f t="shared" si="912"/>
        <v>0</v>
      </c>
      <c r="BA129" s="742">
        <f t="shared" si="913"/>
        <v>199</v>
      </c>
      <c r="BB129" s="741">
        <f t="shared" si="914"/>
        <v>11551.95</v>
      </c>
      <c r="BC129" s="742">
        <f t="shared" si="915"/>
        <v>30</v>
      </c>
      <c r="BD129" s="741">
        <f t="shared" si="916"/>
        <v>1741.5</v>
      </c>
      <c r="BE129" s="742">
        <f t="shared" si="917"/>
        <v>0</v>
      </c>
      <c r="BF129" s="741">
        <f t="shared" si="918"/>
        <v>0</v>
      </c>
      <c r="BG129" s="742">
        <f t="shared" si="919"/>
        <v>0</v>
      </c>
      <c r="BH129" s="741">
        <f t="shared" si="920"/>
        <v>0</v>
      </c>
      <c r="BI129" s="742">
        <f t="shared" si="921"/>
        <v>0</v>
      </c>
      <c r="BJ129" s="741">
        <f t="shared" si="922"/>
        <v>0</v>
      </c>
      <c r="BK129" s="743">
        <f t="shared" si="1032"/>
        <v>0</v>
      </c>
      <c r="BL129" s="744">
        <f t="shared" si="924"/>
        <v>20491.650000000001</v>
      </c>
      <c r="BM129" s="745">
        <v>12</v>
      </c>
      <c r="BN129" s="746">
        <f t="shared" si="925"/>
        <v>245899.8</v>
      </c>
      <c r="BO129" s="747"/>
      <c r="BP129" s="741"/>
      <c r="BQ129" s="746">
        <f t="shared" si="926"/>
        <v>245899.8</v>
      </c>
      <c r="BR129" s="746">
        <f t="shared" si="927"/>
        <v>74261.740000000005</v>
      </c>
      <c r="BS129" s="746">
        <f t="shared" si="928"/>
        <v>320161.53999999998</v>
      </c>
      <c r="BU129" s="1044"/>
      <c r="BV129" s="755" t="s">
        <v>682</v>
      </c>
      <c r="BW129" s="737">
        <f t="shared" si="929"/>
        <v>0</v>
      </c>
      <c r="BX129" s="737">
        <f t="shared" si="929"/>
        <v>5581</v>
      </c>
      <c r="BY129" s="738">
        <f t="shared" si="930"/>
        <v>5805</v>
      </c>
      <c r="BZ129" s="817">
        <f t="shared" si="931"/>
        <v>0</v>
      </c>
      <c r="CA129" s="740">
        <f t="shared" si="932"/>
        <v>0</v>
      </c>
      <c r="CB129" s="741">
        <f t="shared" si="933"/>
        <v>0</v>
      </c>
      <c r="CC129" s="742">
        <f t="shared" si="934"/>
        <v>0</v>
      </c>
      <c r="CD129" s="741">
        <f t="shared" si="933"/>
        <v>0</v>
      </c>
      <c r="CE129" s="742">
        <f t="shared" si="935"/>
        <v>0</v>
      </c>
      <c r="CF129" s="741">
        <f t="shared" si="936"/>
        <v>0</v>
      </c>
      <c r="CG129" s="742">
        <f t="shared" si="937"/>
        <v>0</v>
      </c>
      <c r="CH129" s="741">
        <f t="shared" si="938"/>
        <v>0</v>
      </c>
      <c r="CI129" s="742">
        <f t="shared" si="939"/>
        <v>0</v>
      </c>
      <c r="CJ129" s="741">
        <f t="shared" si="940"/>
        <v>0</v>
      </c>
      <c r="CK129" s="742">
        <f t="shared" si="941"/>
        <v>0</v>
      </c>
      <c r="CL129" s="741">
        <f t="shared" si="942"/>
        <v>0</v>
      </c>
      <c r="CM129" s="742">
        <f t="shared" si="943"/>
        <v>0</v>
      </c>
      <c r="CN129" s="741">
        <f t="shared" si="944"/>
        <v>0</v>
      </c>
      <c r="CO129" s="742">
        <f t="shared" si="945"/>
        <v>0</v>
      </c>
      <c r="CP129" s="741">
        <f t="shared" si="946"/>
        <v>0</v>
      </c>
      <c r="CQ129" s="742">
        <f t="shared" si="947"/>
        <v>0</v>
      </c>
      <c r="CR129" s="741">
        <f t="shared" si="948"/>
        <v>0</v>
      </c>
      <c r="CS129" s="742">
        <f t="shared" si="949"/>
        <v>0</v>
      </c>
      <c r="CT129" s="741">
        <f t="shared" si="950"/>
        <v>0</v>
      </c>
      <c r="CU129" s="743">
        <f t="shared" si="951"/>
        <v>0</v>
      </c>
      <c r="CV129" s="744">
        <f t="shared" si="952"/>
        <v>0</v>
      </c>
      <c r="CW129" s="745">
        <v>12</v>
      </c>
      <c r="CX129" s="746">
        <f t="shared" si="953"/>
        <v>0</v>
      </c>
      <c r="CY129" s="747"/>
      <c r="CZ129" s="741"/>
      <c r="DA129" s="746">
        <f t="shared" si="954"/>
        <v>0</v>
      </c>
      <c r="DB129" s="746">
        <f t="shared" si="955"/>
        <v>0</v>
      </c>
      <c r="DC129" s="746">
        <f t="shared" si="956"/>
        <v>0</v>
      </c>
      <c r="DD129" s="750"/>
      <c r="DE129" s="1044"/>
      <c r="DF129" s="755" t="s">
        <v>682</v>
      </c>
      <c r="DG129" s="737">
        <f t="shared" si="957"/>
        <v>0</v>
      </c>
      <c r="DH129" s="737">
        <f t="shared" si="957"/>
        <v>5581</v>
      </c>
      <c r="DI129" s="738">
        <f t="shared" si="958"/>
        <v>5805</v>
      </c>
      <c r="DJ129" s="817">
        <f t="shared" si="959"/>
        <v>0</v>
      </c>
      <c r="DK129" s="740">
        <f t="shared" si="960"/>
        <v>0</v>
      </c>
      <c r="DL129" s="741">
        <f t="shared" si="961"/>
        <v>0</v>
      </c>
      <c r="DM129" s="742">
        <f t="shared" si="962"/>
        <v>0</v>
      </c>
      <c r="DN129" s="741">
        <f t="shared" si="961"/>
        <v>0</v>
      </c>
      <c r="DO129" s="742">
        <f t="shared" si="963"/>
        <v>0</v>
      </c>
      <c r="DP129" s="741">
        <f t="shared" si="964"/>
        <v>0</v>
      </c>
      <c r="DQ129" s="742">
        <f t="shared" si="965"/>
        <v>0</v>
      </c>
      <c r="DR129" s="741">
        <f t="shared" si="966"/>
        <v>0</v>
      </c>
      <c r="DS129" s="742">
        <f t="shared" si="967"/>
        <v>0</v>
      </c>
      <c r="DT129" s="741">
        <f t="shared" si="968"/>
        <v>0</v>
      </c>
      <c r="DU129" s="742">
        <f t="shared" si="969"/>
        <v>0</v>
      </c>
      <c r="DV129" s="741">
        <f t="shared" si="970"/>
        <v>0</v>
      </c>
      <c r="DW129" s="742">
        <f t="shared" si="971"/>
        <v>0</v>
      </c>
      <c r="DX129" s="741">
        <f t="shared" si="972"/>
        <v>0</v>
      </c>
      <c r="DY129" s="742">
        <f t="shared" si="973"/>
        <v>0</v>
      </c>
      <c r="DZ129" s="741">
        <f t="shared" si="974"/>
        <v>0</v>
      </c>
      <c r="EA129" s="742">
        <f t="shared" si="975"/>
        <v>0</v>
      </c>
      <c r="EB129" s="741">
        <f t="shared" si="976"/>
        <v>0</v>
      </c>
      <c r="EC129" s="742">
        <f t="shared" si="977"/>
        <v>0</v>
      </c>
      <c r="ED129" s="741">
        <f t="shared" si="978"/>
        <v>0</v>
      </c>
      <c r="EE129" s="743"/>
      <c r="EF129" s="744">
        <f t="shared" si="980"/>
        <v>0</v>
      </c>
      <c r="EG129" s="745">
        <v>12</v>
      </c>
      <c r="EH129" s="746">
        <f t="shared" si="981"/>
        <v>0</v>
      </c>
      <c r="EI129" s="747"/>
      <c r="EJ129" s="741"/>
      <c r="EK129" s="746">
        <f t="shared" si="982"/>
        <v>0</v>
      </c>
      <c r="EL129" s="746">
        <f t="shared" si="983"/>
        <v>0</v>
      </c>
      <c r="EM129" s="746">
        <f t="shared" si="984"/>
        <v>0</v>
      </c>
      <c r="EO129" s="1044"/>
      <c r="EP129" s="755" t="s">
        <v>682</v>
      </c>
      <c r="EQ129" s="737">
        <f t="shared" si="985"/>
        <v>0</v>
      </c>
      <c r="ER129" s="737">
        <f t="shared" si="985"/>
        <v>5581</v>
      </c>
      <c r="ES129" s="738">
        <f t="shared" si="986"/>
        <v>5805</v>
      </c>
      <c r="ET129" s="817">
        <f t="shared" si="987"/>
        <v>0</v>
      </c>
      <c r="EU129" s="740">
        <f t="shared" si="988"/>
        <v>0</v>
      </c>
      <c r="EV129" s="741">
        <f t="shared" si="989"/>
        <v>0</v>
      </c>
      <c r="EW129" s="742">
        <f t="shared" si="990"/>
        <v>0</v>
      </c>
      <c r="EX129" s="741">
        <f t="shared" si="989"/>
        <v>0</v>
      </c>
      <c r="EY129" s="742">
        <f t="shared" si="991"/>
        <v>0</v>
      </c>
      <c r="EZ129" s="741">
        <f t="shared" si="992"/>
        <v>0</v>
      </c>
      <c r="FA129" s="742">
        <f t="shared" si="993"/>
        <v>0</v>
      </c>
      <c r="FB129" s="741">
        <f t="shared" si="994"/>
        <v>0</v>
      </c>
      <c r="FC129" s="742">
        <f t="shared" si="995"/>
        <v>0</v>
      </c>
      <c r="FD129" s="741">
        <f t="shared" si="996"/>
        <v>0</v>
      </c>
      <c r="FE129" s="742">
        <f t="shared" si="997"/>
        <v>0</v>
      </c>
      <c r="FF129" s="741">
        <f t="shared" si="998"/>
        <v>0</v>
      </c>
      <c r="FG129" s="742">
        <f t="shared" si="999"/>
        <v>0</v>
      </c>
      <c r="FH129" s="741">
        <f t="shared" si="1000"/>
        <v>0</v>
      </c>
      <c r="FI129" s="742">
        <f t="shared" si="1001"/>
        <v>0</v>
      </c>
      <c r="FJ129" s="741">
        <f t="shared" si="1002"/>
        <v>0</v>
      </c>
      <c r="FK129" s="742">
        <f t="shared" si="1003"/>
        <v>0</v>
      </c>
      <c r="FL129" s="741">
        <f t="shared" si="1004"/>
        <v>0</v>
      </c>
      <c r="FM129" s="742">
        <f t="shared" si="1005"/>
        <v>0</v>
      </c>
      <c r="FN129" s="741">
        <f t="shared" si="1006"/>
        <v>0</v>
      </c>
      <c r="FO129" s="743"/>
      <c r="FP129" s="744">
        <f t="shared" si="1008"/>
        <v>0</v>
      </c>
      <c r="FQ129" s="745">
        <v>12</v>
      </c>
      <c r="FR129" s="746">
        <f t="shared" si="1009"/>
        <v>0</v>
      </c>
      <c r="FS129" s="747"/>
      <c r="FT129" s="741"/>
      <c r="FU129" s="746">
        <f t="shared" si="1010"/>
        <v>0</v>
      </c>
      <c r="FV129" s="746">
        <f t="shared" si="1011"/>
        <v>0</v>
      </c>
      <c r="FW129" s="746">
        <f t="shared" si="1012"/>
        <v>0</v>
      </c>
      <c r="FY129" s="1044"/>
      <c r="FZ129" s="755" t="s">
        <v>682</v>
      </c>
      <c r="GA129" s="737">
        <f t="shared" si="1013"/>
        <v>1</v>
      </c>
      <c r="GB129" s="737">
        <f t="shared" si="1013"/>
        <v>5581</v>
      </c>
      <c r="GC129" s="738">
        <f t="shared" si="1014"/>
        <v>5805</v>
      </c>
      <c r="GD129" s="743">
        <f t="shared" si="1015"/>
        <v>5805</v>
      </c>
      <c r="GE129" s="743"/>
      <c r="GF129" s="737">
        <f t="shared" si="1016"/>
        <v>0</v>
      </c>
      <c r="GG129" s="743"/>
      <c r="GH129" s="737">
        <f t="shared" si="1017"/>
        <v>232.2</v>
      </c>
      <c r="GI129" s="743"/>
      <c r="GJ129" s="737">
        <f t="shared" si="1018"/>
        <v>0</v>
      </c>
      <c r="GK129" s="743"/>
      <c r="GL129" s="737">
        <f t="shared" si="1019"/>
        <v>1161</v>
      </c>
      <c r="GM129" s="743"/>
      <c r="GN129" s="737">
        <f t="shared" si="1020"/>
        <v>0</v>
      </c>
      <c r="GO129" s="743"/>
      <c r="GP129" s="737">
        <f t="shared" si="1021"/>
        <v>11551.95</v>
      </c>
      <c r="GQ129" s="743"/>
      <c r="GR129" s="737">
        <f t="shared" si="1022"/>
        <v>1741.5</v>
      </c>
      <c r="GS129" s="743"/>
      <c r="GT129" s="737">
        <f t="shared" si="1023"/>
        <v>0</v>
      </c>
      <c r="GU129" s="743"/>
      <c r="GV129" s="737">
        <f t="shared" si="1024"/>
        <v>0</v>
      </c>
      <c r="GW129" s="743"/>
      <c r="GX129" s="737">
        <f t="shared" si="1025"/>
        <v>0</v>
      </c>
      <c r="GY129" s="743">
        <f t="shared" si="1025"/>
        <v>0</v>
      </c>
      <c r="GZ129" s="744">
        <f t="shared" si="1026"/>
        <v>20491.650000000001</v>
      </c>
      <c r="HA129" s="745">
        <v>12</v>
      </c>
      <c r="HB129" s="746">
        <f t="shared" si="1027"/>
        <v>245899.8</v>
      </c>
      <c r="HC129" s="737">
        <f t="shared" si="1028"/>
        <v>0</v>
      </c>
      <c r="HD129" s="737">
        <f t="shared" si="1028"/>
        <v>0</v>
      </c>
      <c r="HE129" s="746">
        <f t="shared" si="1029"/>
        <v>245899.8</v>
      </c>
      <c r="HF129" s="746">
        <f t="shared" si="1030"/>
        <v>74261.740000000005</v>
      </c>
      <c r="HG129" s="746">
        <f t="shared" si="1031"/>
        <v>320161.53999999998</v>
      </c>
    </row>
    <row r="130" spans="1:215" hidden="1" x14ac:dyDescent="0.25">
      <c r="A130" s="1044"/>
      <c r="B130" s="735" t="s">
        <v>415</v>
      </c>
      <c r="C130" s="737">
        <f t="shared" si="873"/>
        <v>0.5</v>
      </c>
      <c r="D130" s="737">
        <f t="shared" si="873"/>
        <v>6449</v>
      </c>
      <c r="E130" s="738">
        <f t="shared" si="874"/>
        <v>6707</v>
      </c>
      <c r="F130" s="817">
        <f t="shared" si="875"/>
        <v>3353.5</v>
      </c>
      <c r="G130" s="740">
        <f t="shared" si="876"/>
        <v>0</v>
      </c>
      <c r="H130" s="741">
        <f t="shared" si="877"/>
        <v>0</v>
      </c>
      <c r="I130" s="742">
        <f t="shared" si="876"/>
        <v>0</v>
      </c>
      <c r="J130" s="741">
        <f t="shared" si="877"/>
        <v>0</v>
      </c>
      <c r="K130" s="742">
        <f t="shared" si="878"/>
        <v>0</v>
      </c>
      <c r="L130" s="741">
        <f t="shared" si="879"/>
        <v>0</v>
      </c>
      <c r="M130" s="742">
        <f t="shared" si="880"/>
        <v>5</v>
      </c>
      <c r="N130" s="741">
        <f t="shared" si="881"/>
        <v>167.68</v>
      </c>
      <c r="O130" s="742">
        <f t="shared" si="882"/>
        <v>0</v>
      </c>
      <c r="P130" s="741">
        <f t="shared" si="883"/>
        <v>0</v>
      </c>
      <c r="Q130" s="742">
        <f t="shared" si="884"/>
        <v>198</v>
      </c>
      <c r="R130" s="741">
        <f t="shared" si="885"/>
        <v>6639.93</v>
      </c>
      <c r="S130" s="742">
        <f t="shared" si="886"/>
        <v>30</v>
      </c>
      <c r="T130" s="741">
        <f t="shared" si="887"/>
        <v>1006.05</v>
      </c>
      <c r="U130" s="742">
        <f t="shared" si="888"/>
        <v>0</v>
      </c>
      <c r="V130" s="741">
        <f t="shared" si="889"/>
        <v>0</v>
      </c>
      <c r="W130" s="742">
        <f t="shared" si="890"/>
        <v>0</v>
      </c>
      <c r="X130" s="741">
        <f t="shared" si="891"/>
        <v>0</v>
      </c>
      <c r="Y130" s="742">
        <f t="shared" si="892"/>
        <v>0</v>
      </c>
      <c r="Z130" s="741">
        <f t="shared" si="893"/>
        <v>0</v>
      </c>
      <c r="AA130" s="743">
        <f t="shared" si="894"/>
        <v>0</v>
      </c>
      <c r="AB130" s="744">
        <f t="shared" si="895"/>
        <v>11167.16</v>
      </c>
      <c r="AC130" s="745">
        <v>12</v>
      </c>
      <c r="AD130" s="746">
        <f t="shared" si="896"/>
        <v>134005.92000000001</v>
      </c>
      <c r="AE130" s="747"/>
      <c r="AF130" s="741"/>
      <c r="AG130" s="746">
        <f t="shared" si="897"/>
        <v>134005.92000000001</v>
      </c>
      <c r="AH130" s="746">
        <f t="shared" si="898"/>
        <v>40469.79</v>
      </c>
      <c r="AI130" s="746">
        <f t="shared" si="899"/>
        <v>174475.71</v>
      </c>
      <c r="AK130" s="1044"/>
      <c r="AL130" s="735" t="s">
        <v>415</v>
      </c>
      <c r="AM130" s="737">
        <f t="shared" si="900"/>
        <v>0</v>
      </c>
      <c r="AN130" s="737">
        <f t="shared" si="900"/>
        <v>6449</v>
      </c>
      <c r="AO130" s="738">
        <f t="shared" si="901"/>
        <v>6707</v>
      </c>
      <c r="AP130" s="817">
        <f t="shared" si="902"/>
        <v>0</v>
      </c>
      <c r="AQ130" s="740">
        <f t="shared" si="903"/>
        <v>0</v>
      </c>
      <c r="AR130" s="741">
        <f t="shared" si="904"/>
        <v>0</v>
      </c>
      <c r="AS130" s="742">
        <f t="shared" si="905"/>
        <v>0</v>
      </c>
      <c r="AT130" s="741">
        <f t="shared" si="906"/>
        <v>0</v>
      </c>
      <c r="AU130" s="742">
        <f t="shared" si="907"/>
        <v>0</v>
      </c>
      <c r="AV130" s="741">
        <f t="shared" si="908"/>
        <v>0</v>
      </c>
      <c r="AW130" s="742">
        <f t="shared" si="909"/>
        <v>0</v>
      </c>
      <c r="AX130" s="741">
        <f t="shared" si="910"/>
        <v>0</v>
      </c>
      <c r="AY130" s="742">
        <f t="shared" si="911"/>
        <v>0</v>
      </c>
      <c r="AZ130" s="741">
        <f t="shared" si="912"/>
        <v>0</v>
      </c>
      <c r="BA130" s="742">
        <f t="shared" si="913"/>
        <v>0</v>
      </c>
      <c r="BB130" s="741">
        <f t="shared" si="914"/>
        <v>0</v>
      </c>
      <c r="BC130" s="742">
        <f t="shared" si="915"/>
        <v>0</v>
      </c>
      <c r="BD130" s="741">
        <f t="shared" si="916"/>
        <v>0</v>
      </c>
      <c r="BE130" s="742">
        <f t="shared" si="917"/>
        <v>0</v>
      </c>
      <c r="BF130" s="741">
        <f t="shared" si="918"/>
        <v>0</v>
      </c>
      <c r="BG130" s="742">
        <f t="shared" si="919"/>
        <v>0</v>
      </c>
      <c r="BH130" s="741">
        <f t="shared" si="920"/>
        <v>0</v>
      </c>
      <c r="BI130" s="742">
        <f t="shared" si="921"/>
        <v>0</v>
      </c>
      <c r="BJ130" s="741">
        <f t="shared" si="922"/>
        <v>0</v>
      </c>
      <c r="BK130" s="743">
        <f t="shared" si="1032"/>
        <v>0</v>
      </c>
      <c r="BL130" s="744">
        <f t="shared" si="924"/>
        <v>0</v>
      </c>
      <c r="BM130" s="745">
        <v>12</v>
      </c>
      <c r="BN130" s="746">
        <f t="shared" si="925"/>
        <v>0</v>
      </c>
      <c r="BO130" s="747"/>
      <c r="BP130" s="741"/>
      <c r="BQ130" s="746">
        <f t="shared" si="926"/>
        <v>0</v>
      </c>
      <c r="BR130" s="746">
        <f t="shared" si="927"/>
        <v>0</v>
      </c>
      <c r="BS130" s="746">
        <f t="shared" si="928"/>
        <v>0</v>
      </c>
      <c r="BU130" s="1044"/>
      <c r="BV130" s="735" t="s">
        <v>415</v>
      </c>
      <c r="BW130" s="737">
        <f t="shared" si="929"/>
        <v>0</v>
      </c>
      <c r="BX130" s="737">
        <f t="shared" si="929"/>
        <v>6449</v>
      </c>
      <c r="BY130" s="738">
        <f t="shared" si="930"/>
        <v>6707</v>
      </c>
      <c r="BZ130" s="817">
        <f t="shared" si="931"/>
        <v>0</v>
      </c>
      <c r="CA130" s="740">
        <f t="shared" si="932"/>
        <v>0</v>
      </c>
      <c r="CB130" s="741">
        <f t="shared" si="933"/>
        <v>0</v>
      </c>
      <c r="CC130" s="742">
        <f t="shared" si="934"/>
        <v>0</v>
      </c>
      <c r="CD130" s="741">
        <f t="shared" si="933"/>
        <v>0</v>
      </c>
      <c r="CE130" s="742">
        <f t="shared" si="935"/>
        <v>0</v>
      </c>
      <c r="CF130" s="741">
        <f t="shared" si="936"/>
        <v>0</v>
      </c>
      <c r="CG130" s="742">
        <f t="shared" si="937"/>
        <v>0</v>
      </c>
      <c r="CH130" s="741">
        <f t="shared" si="938"/>
        <v>0</v>
      </c>
      <c r="CI130" s="742">
        <f t="shared" si="939"/>
        <v>0</v>
      </c>
      <c r="CJ130" s="741">
        <f t="shared" si="940"/>
        <v>0</v>
      </c>
      <c r="CK130" s="742">
        <f t="shared" si="941"/>
        <v>0</v>
      </c>
      <c r="CL130" s="741">
        <f t="shared" si="942"/>
        <v>0</v>
      </c>
      <c r="CM130" s="742">
        <f t="shared" si="943"/>
        <v>0</v>
      </c>
      <c r="CN130" s="741">
        <f t="shared" si="944"/>
        <v>0</v>
      </c>
      <c r="CO130" s="742">
        <f t="shared" si="945"/>
        <v>0</v>
      </c>
      <c r="CP130" s="741">
        <f t="shared" si="946"/>
        <v>0</v>
      </c>
      <c r="CQ130" s="742">
        <f t="shared" si="947"/>
        <v>0</v>
      </c>
      <c r="CR130" s="741">
        <f t="shared" si="948"/>
        <v>0</v>
      </c>
      <c r="CS130" s="742">
        <f t="shared" si="949"/>
        <v>0</v>
      </c>
      <c r="CT130" s="741">
        <f t="shared" si="950"/>
        <v>0</v>
      </c>
      <c r="CU130" s="743">
        <f t="shared" si="951"/>
        <v>0</v>
      </c>
      <c r="CV130" s="744">
        <f t="shared" si="952"/>
        <v>0</v>
      </c>
      <c r="CW130" s="745">
        <v>12</v>
      </c>
      <c r="CX130" s="746">
        <f t="shared" si="953"/>
        <v>0</v>
      </c>
      <c r="CY130" s="747"/>
      <c r="CZ130" s="741"/>
      <c r="DA130" s="746">
        <f t="shared" si="954"/>
        <v>0</v>
      </c>
      <c r="DB130" s="746">
        <f t="shared" si="955"/>
        <v>0</v>
      </c>
      <c r="DC130" s="746">
        <f t="shared" si="956"/>
        <v>0</v>
      </c>
      <c r="DD130" s="750"/>
      <c r="DE130" s="1044"/>
      <c r="DF130" s="735" t="s">
        <v>415</v>
      </c>
      <c r="DG130" s="737">
        <f t="shared" si="957"/>
        <v>0</v>
      </c>
      <c r="DH130" s="737">
        <f t="shared" si="957"/>
        <v>6449</v>
      </c>
      <c r="DI130" s="738">
        <f t="shared" si="958"/>
        <v>6707</v>
      </c>
      <c r="DJ130" s="817">
        <f t="shared" si="959"/>
        <v>0</v>
      </c>
      <c r="DK130" s="740">
        <f t="shared" si="960"/>
        <v>0</v>
      </c>
      <c r="DL130" s="741">
        <f t="shared" si="961"/>
        <v>0</v>
      </c>
      <c r="DM130" s="742">
        <f t="shared" si="962"/>
        <v>0</v>
      </c>
      <c r="DN130" s="741">
        <f t="shared" si="961"/>
        <v>0</v>
      </c>
      <c r="DO130" s="742">
        <f t="shared" si="963"/>
        <v>0</v>
      </c>
      <c r="DP130" s="741">
        <f t="shared" si="964"/>
        <v>0</v>
      </c>
      <c r="DQ130" s="742">
        <f t="shared" si="965"/>
        <v>0</v>
      </c>
      <c r="DR130" s="741">
        <f t="shared" si="966"/>
        <v>0</v>
      </c>
      <c r="DS130" s="742">
        <f t="shared" si="967"/>
        <v>0</v>
      </c>
      <c r="DT130" s="741">
        <f t="shared" si="968"/>
        <v>0</v>
      </c>
      <c r="DU130" s="742">
        <f t="shared" si="969"/>
        <v>0</v>
      </c>
      <c r="DV130" s="741">
        <f t="shared" si="970"/>
        <v>0</v>
      </c>
      <c r="DW130" s="742">
        <f t="shared" si="971"/>
        <v>0</v>
      </c>
      <c r="DX130" s="741">
        <f t="shared" si="972"/>
        <v>0</v>
      </c>
      <c r="DY130" s="742">
        <f t="shared" si="973"/>
        <v>0</v>
      </c>
      <c r="DZ130" s="741">
        <f t="shared" si="974"/>
        <v>0</v>
      </c>
      <c r="EA130" s="742">
        <f t="shared" si="975"/>
        <v>0</v>
      </c>
      <c r="EB130" s="741">
        <f t="shared" si="976"/>
        <v>0</v>
      </c>
      <c r="EC130" s="742">
        <f t="shared" si="977"/>
        <v>0</v>
      </c>
      <c r="ED130" s="741">
        <f t="shared" si="978"/>
        <v>0</v>
      </c>
      <c r="EE130" s="743">
        <f t="shared" ref="EE130:EE141" si="1035">IF(((SUM(DJ130:ED130))&gt;(15279*DG130)),0,((15279*DG130)-(SUM(DJ130:ED130))))</f>
        <v>0</v>
      </c>
      <c r="EF130" s="744">
        <f t="shared" si="980"/>
        <v>0</v>
      </c>
      <c r="EG130" s="745">
        <v>12</v>
      </c>
      <c r="EH130" s="746">
        <f t="shared" si="981"/>
        <v>0</v>
      </c>
      <c r="EI130" s="747"/>
      <c r="EJ130" s="741"/>
      <c r="EK130" s="746">
        <f t="shared" si="982"/>
        <v>0</v>
      </c>
      <c r="EL130" s="746">
        <f t="shared" si="983"/>
        <v>0</v>
      </c>
      <c r="EM130" s="746">
        <f t="shared" si="984"/>
        <v>0</v>
      </c>
      <c r="EO130" s="1044"/>
      <c r="EP130" s="735" t="s">
        <v>415</v>
      </c>
      <c r="EQ130" s="737">
        <f t="shared" si="985"/>
        <v>0</v>
      </c>
      <c r="ER130" s="737">
        <f t="shared" si="985"/>
        <v>6449</v>
      </c>
      <c r="ES130" s="738">
        <f t="shared" si="986"/>
        <v>6707</v>
      </c>
      <c r="ET130" s="817">
        <f t="shared" si="987"/>
        <v>0</v>
      </c>
      <c r="EU130" s="740">
        <f t="shared" si="988"/>
        <v>0</v>
      </c>
      <c r="EV130" s="741">
        <f t="shared" si="989"/>
        <v>0</v>
      </c>
      <c r="EW130" s="742">
        <f t="shared" si="990"/>
        <v>0</v>
      </c>
      <c r="EX130" s="741">
        <f t="shared" si="989"/>
        <v>0</v>
      </c>
      <c r="EY130" s="742">
        <f t="shared" si="991"/>
        <v>0</v>
      </c>
      <c r="EZ130" s="741">
        <f t="shared" si="992"/>
        <v>0</v>
      </c>
      <c r="FA130" s="742">
        <f t="shared" si="993"/>
        <v>0</v>
      </c>
      <c r="FB130" s="741">
        <f t="shared" si="994"/>
        <v>0</v>
      </c>
      <c r="FC130" s="742">
        <f t="shared" si="995"/>
        <v>0</v>
      </c>
      <c r="FD130" s="741">
        <f t="shared" si="996"/>
        <v>0</v>
      </c>
      <c r="FE130" s="742">
        <f t="shared" si="997"/>
        <v>0</v>
      </c>
      <c r="FF130" s="741">
        <f t="shared" si="998"/>
        <v>0</v>
      </c>
      <c r="FG130" s="742">
        <f t="shared" si="999"/>
        <v>0</v>
      </c>
      <c r="FH130" s="741">
        <f t="shared" si="1000"/>
        <v>0</v>
      </c>
      <c r="FI130" s="742">
        <f t="shared" si="1001"/>
        <v>0</v>
      </c>
      <c r="FJ130" s="741">
        <f t="shared" si="1002"/>
        <v>0</v>
      </c>
      <c r="FK130" s="742">
        <f t="shared" si="1003"/>
        <v>0</v>
      </c>
      <c r="FL130" s="741">
        <f t="shared" si="1004"/>
        <v>0</v>
      </c>
      <c r="FM130" s="742">
        <f t="shared" si="1005"/>
        <v>0</v>
      </c>
      <c r="FN130" s="741">
        <f t="shared" si="1006"/>
        <v>0</v>
      </c>
      <c r="FO130" s="743">
        <f t="shared" ref="FO130:FO132" si="1036">IF(((SUM(ET130:FN130))&gt;(15279*EQ130)),0,((15279*EQ130)-(SUM(ET130:FN130))))</f>
        <v>0</v>
      </c>
      <c r="FP130" s="744">
        <f t="shared" si="1008"/>
        <v>0</v>
      </c>
      <c r="FQ130" s="745">
        <v>12</v>
      </c>
      <c r="FR130" s="746">
        <f t="shared" si="1009"/>
        <v>0</v>
      </c>
      <c r="FS130" s="747"/>
      <c r="FT130" s="741"/>
      <c r="FU130" s="746">
        <f t="shared" si="1010"/>
        <v>0</v>
      </c>
      <c r="FV130" s="746">
        <f t="shared" si="1011"/>
        <v>0</v>
      </c>
      <c r="FW130" s="746">
        <f t="shared" si="1012"/>
        <v>0</v>
      </c>
      <c r="FY130" s="1044"/>
      <c r="FZ130" s="735" t="s">
        <v>415</v>
      </c>
      <c r="GA130" s="737">
        <f t="shared" si="1013"/>
        <v>0.5</v>
      </c>
      <c r="GB130" s="737">
        <f t="shared" si="1013"/>
        <v>6449</v>
      </c>
      <c r="GC130" s="738">
        <f t="shared" si="1014"/>
        <v>6707</v>
      </c>
      <c r="GD130" s="743">
        <f t="shared" si="1015"/>
        <v>3353.5</v>
      </c>
      <c r="GE130" s="743"/>
      <c r="GF130" s="737">
        <f t="shared" si="1016"/>
        <v>0</v>
      </c>
      <c r="GG130" s="743"/>
      <c r="GH130" s="737">
        <f t="shared" si="1017"/>
        <v>0</v>
      </c>
      <c r="GI130" s="743"/>
      <c r="GJ130" s="737">
        <f t="shared" si="1018"/>
        <v>0</v>
      </c>
      <c r="GK130" s="743"/>
      <c r="GL130" s="737">
        <f t="shared" si="1019"/>
        <v>167.68</v>
      </c>
      <c r="GM130" s="743"/>
      <c r="GN130" s="737">
        <f t="shared" si="1020"/>
        <v>0</v>
      </c>
      <c r="GO130" s="743"/>
      <c r="GP130" s="737">
        <f t="shared" si="1021"/>
        <v>6639.93</v>
      </c>
      <c r="GQ130" s="743"/>
      <c r="GR130" s="737">
        <f t="shared" si="1022"/>
        <v>1006.05</v>
      </c>
      <c r="GS130" s="743"/>
      <c r="GT130" s="737">
        <f t="shared" si="1023"/>
        <v>0</v>
      </c>
      <c r="GU130" s="743"/>
      <c r="GV130" s="737">
        <f t="shared" si="1024"/>
        <v>0</v>
      </c>
      <c r="GW130" s="743"/>
      <c r="GX130" s="737">
        <f t="shared" si="1025"/>
        <v>0</v>
      </c>
      <c r="GY130" s="743">
        <f t="shared" si="1025"/>
        <v>0</v>
      </c>
      <c r="GZ130" s="744">
        <f t="shared" si="1026"/>
        <v>11167.16</v>
      </c>
      <c r="HA130" s="745">
        <v>12</v>
      </c>
      <c r="HB130" s="746">
        <f t="shared" si="1027"/>
        <v>134005.92000000001</v>
      </c>
      <c r="HC130" s="737">
        <f t="shared" si="1028"/>
        <v>0</v>
      </c>
      <c r="HD130" s="737">
        <f t="shared" si="1028"/>
        <v>0</v>
      </c>
      <c r="HE130" s="746">
        <f t="shared" si="1029"/>
        <v>134005.92000000001</v>
      </c>
      <c r="HF130" s="746">
        <f t="shared" si="1030"/>
        <v>40469.79</v>
      </c>
      <c r="HG130" s="746">
        <f t="shared" si="1031"/>
        <v>174475.71</v>
      </c>
    </row>
    <row r="131" spans="1:215" hidden="1" x14ac:dyDescent="0.25">
      <c r="A131" s="1044"/>
      <c r="B131" s="735" t="s">
        <v>864</v>
      </c>
      <c r="C131" s="737">
        <f t="shared" si="873"/>
        <v>1</v>
      </c>
      <c r="D131" s="737">
        <f t="shared" si="873"/>
        <v>10077</v>
      </c>
      <c r="E131" s="738">
        <f t="shared" si="874"/>
        <v>10481</v>
      </c>
      <c r="F131" s="817">
        <f t="shared" si="875"/>
        <v>10481</v>
      </c>
      <c r="G131" s="740">
        <f t="shared" si="876"/>
        <v>0</v>
      </c>
      <c r="H131" s="741">
        <f t="shared" si="877"/>
        <v>0</v>
      </c>
      <c r="I131" s="742">
        <f t="shared" si="876"/>
        <v>0</v>
      </c>
      <c r="J131" s="741">
        <f t="shared" si="877"/>
        <v>0</v>
      </c>
      <c r="K131" s="742">
        <f t="shared" si="878"/>
        <v>0</v>
      </c>
      <c r="L131" s="741">
        <f t="shared" si="879"/>
        <v>0</v>
      </c>
      <c r="M131" s="742">
        <f t="shared" si="880"/>
        <v>5</v>
      </c>
      <c r="N131" s="741">
        <f t="shared" si="881"/>
        <v>524.04999999999995</v>
      </c>
      <c r="O131" s="742">
        <f t="shared" si="882"/>
        <v>0</v>
      </c>
      <c r="P131" s="741">
        <f t="shared" si="883"/>
        <v>0</v>
      </c>
      <c r="Q131" s="742">
        <f t="shared" si="884"/>
        <v>198</v>
      </c>
      <c r="R131" s="741">
        <f t="shared" si="885"/>
        <v>20752.38</v>
      </c>
      <c r="S131" s="742">
        <f t="shared" si="886"/>
        <v>30</v>
      </c>
      <c r="T131" s="741">
        <f t="shared" si="887"/>
        <v>3144.3</v>
      </c>
      <c r="U131" s="742">
        <f t="shared" si="888"/>
        <v>0</v>
      </c>
      <c r="V131" s="741">
        <f t="shared" si="889"/>
        <v>0</v>
      </c>
      <c r="W131" s="742">
        <f t="shared" si="890"/>
        <v>0</v>
      </c>
      <c r="X131" s="741">
        <f t="shared" si="891"/>
        <v>0</v>
      </c>
      <c r="Y131" s="742">
        <f t="shared" si="892"/>
        <v>0</v>
      </c>
      <c r="Z131" s="741">
        <f t="shared" si="893"/>
        <v>0</v>
      </c>
      <c r="AA131" s="743">
        <f t="shared" si="894"/>
        <v>0</v>
      </c>
      <c r="AB131" s="744">
        <f t="shared" si="895"/>
        <v>34901.730000000003</v>
      </c>
      <c r="AC131" s="745">
        <v>12</v>
      </c>
      <c r="AD131" s="746">
        <f t="shared" si="896"/>
        <v>418820.76</v>
      </c>
      <c r="AE131" s="747"/>
      <c r="AF131" s="741"/>
      <c r="AG131" s="746">
        <f t="shared" si="897"/>
        <v>418820.76</v>
      </c>
      <c r="AH131" s="746">
        <f t="shared" si="898"/>
        <v>126483.87</v>
      </c>
      <c r="AI131" s="746">
        <f t="shared" si="899"/>
        <v>545304.63</v>
      </c>
      <c r="AK131" s="1044"/>
      <c r="AL131" s="735" t="s">
        <v>864</v>
      </c>
      <c r="AM131" s="737">
        <f t="shared" si="900"/>
        <v>0</v>
      </c>
      <c r="AN131" s="737">
        <f t="shared" si="900"/>
        <v>10077</v>
      </c>
      <c r="AO131" s="738">
        <f t="shared" si="901"/>
        <v>10481</v>
      </c>
      <c r="AP131" s="817">
        <f t="shared" si="902"/>
        <v>0</v>
      </c>
      <c r="AQ131" s="740">
        <f t="shared" si="903"/>
        <v>0</v>
      </c>
      <c r="AR131" s="741">
        <f t="shared" si="904"/>
        <v>0</v>
      </c>
      <c r="AS131" s="742">
        <f t="shared" si="905"/>
        <v>0</v>
      </c>
      <c r="AT131" s="741">
        <f t="shared" si="906"/>
        <v>0</v>
      </c>
      <c r="AU131" s="742">
        <f t="shared" si="907"/>
        <v>0</v>
      </c>
      <c r="AV131" s="741">
        <f t="shared" si="908"/>
        <v>0</v>
      </c>
      <c r="AW131" s="742">
        <f t="shared" si="909"/>
        <v>0</v>
      </c>
      <c r="AX131" s="741">
        <f t="shared" si="910"/>
        <v>0</v>
      </c>
      <c r="AY131" s="742">
        <f t="shared" si="911"/>
        <v>0</v>
      </c>
      <c r="AZ131" s="741">
        <f t="shared" si="912"/>
        <v>0</v>
      </c>
      <c r="BA131" s="742">
        <f t="shared" si="913"/>
        <v>0</v>
      </c>
      <c r="BB131" s="741">
        <f t="shared" si="914"/>
        <v>0</v>
      </c>
      <c r="BC131" s="742">
        <f t="shared" si="915"/>
        <v>0</v>
      </c>
      <c r="BD131" s="741">
        <f t="shared" si="916"/>
        <v>0</v>
      </c>
      <c r="BE131" s="742">
        <f t="shared" si="917"/>
        <v>0</v>
      </c>
      <c r="BF131" s="741">
        <f t="shared" si="918"/>
        <v>0</v>
      </c>
      <c r="BG131" s="742">
        <f t="shared" si="919"/>
        <v>0</v>
      </c>
      <c r="BH131" s="741">
        <f t="shared" si="920"/>
        <v>0</v>
      </c>
      <c r="BI131" s="742">
        <f t="shared" si="921"/>
        <v>0</v>
      </c>
      <c r="BJ131" s="741">
        <f t="shared" si="922"/>
        <v>0</v>
      </c>
      <c r="BK131" s="743">
        <f t="shared" si="1032"/>
        <v>0</v>
      </c>
      <c r="BL131" s="744">
        <f t="shared" si="924"/>
        <v>0</v>
      </c>
      <c r="BM131" s="745">
        <v>12</v>
      </c>
      <c r="BN131" s="746">
        <f t="shared" si="925"/>
        <v>0</v>
      </c>
      <c r="BO131" s="747"/>
      <c r="BP131" s="741"/>
      <c r="BQ131" s="746">
        <f t="shared" si="926"/>
        <v>0</v>
      </c>
      <c r="BR131" s="746">
        <f t="shared" si="927"/>
        <v>0</v>
      </c>
      <c r="BS131" s="746">
        <f t="shared" si="928"/>
        <v>0</v>
      </c>
      <c r="BU131" s="1044"/>
      <c r="BV131" s="735" t="s">
        <v>864</v>
      </c>
      <c r="BW131" s="737">
        <f t="shared" si="929"/>
        <v>0</v>
      </c>
      <c r="BX131" s="737">
        <f t="shared" si="929"/>
        <v>10077</v>
      </c>
      <c r="BY131" s="738">
        <f t="shared" si="930"/>
        <v>10481</v>
      </c>
      <c r="BZ131" s="817">
        <f t="shared" si="931"/>
        <v>0</v>
      </c>
      <c r="CA131" s="740">
        <f t="shared" si="932"/>
        <v>0</v>
      </c>
      <c r="CB131" s="741">
        <f t="shared" si="933"/>
        <v>0</v>
      </c>
      <c r="CC131" s="742">
        <f t="shared" si="934"/>
        <v>0</v>
      </c>
      <c r="CD131" s="741">
        <f t="shared" si="933"/>
        <v>0</v>
      </c>
      <c r="CE131" s="742">
        <f t="shared" si="935"/>
        <v>0</v>
      </c>
      <c r="CF131" s="741">
        <f t="shared" si="936"/>
        <v>0</v>
      </c>
      <c r="CG131" s="742">
        <f t="shared" si="937"/>
        <v>0</v>
      </c>
      <c r="CH131" s="741">
        <f t="shared" si="938"/>
        <v>0</v>
      </c>
      <c r="CI131" s="742">
        <f t="shared" si="939"/>
        <v>0</v>
      </c>
      <c r="CJ131" s="741">
        <f t="shared" si="940"/>
        <v>0</v>
      </c>
      <c r="CK131" s="742">
        <f t="shared" si="941"/>
        <v>0</v>
      </c>
      <c r="CL131" s="741">
        <f t="shared" si="942"/>
        <v>0</v>
      </c>
      <c r="CM131" s="742">
        <f t="shared" si="943"/>
        <v>0</v>
      </c>
      <c r="CN131" s="741">
        <f t="shared" si="944"/>
        <v>0</v>
      </c>
      <c r="CO131" s="742">
        <f t="shared" si="945"/>
        <v>0</v>
      </c>
      <c r="CP131" s="741">
        <f t="shared" si="946"/>
        <v>0</v>
      </c>
      <c r="CQ131" s="742">
        <f t="shared" si="947"/>
        <v>0</v>
      </c>
      <c r="CR131" s="741">
        <f t="shared" si="948"/>
        <v>0</v>
      </c>
      <c r="CS131" s="742">
        <f t="shared" si="949"/>
        <v>0</v>
      </c>
      <c r="CT131" s="741">
        <f t="shared" si="950"/>
        <v>0</v>
      </c>
      <c r="CU131" s="743">
        <f t="shared" si="951"/>
        <v>0</v>
      </c>
      <c r="CV131" s="744">
        <f t="shared" si="952"/>
        <v>0</v>
      </c>
      <c r="CW131" s="745">
        <v>12</v>
      </c>
      <c r="CX131" s="746">
        <f t="shared" si="953"/>
        <v>0</v>
      </c>
      <c r="CY131" s="747"/>
      <c r="CZ131" s="741"/>
      <c r="DA131" s="746">
        <f t="shared" si="954"/>
        <v>0</v>
      </c>
      <c r="DB131" s="746">
        <f t="shared" si="955"/>
        <v>0</v>
      </c>
      <c r="DC131" s="746">
        <f t="shared" si="956"/>
        <v>0</v>
      </c>
      <c r="DD131" s="750"/>
      <c r="DE131" s="1044"/>
      <c r="DF131" s="735" t="s">
        <v>864</v>
      </c>
      <c r="DG131" s="737">
        <f t="shared" si="957"/>
        <v>0</v>
      </c>
      <c r="DH131" s="737">
        <f t="shared" si="957"/>
        <v>10077</v>
      </c>
      <c r="DI131" s="738">
        <f t="shared" si="958"/>
        <v>10481</v>
      </c>
      <c r="DJ131" s="817">
        <f t="shared" si="959"/>
        <v>0</v>
      </c>
      <c r="DK131" s="740">
        <f t="shared" si="960"/>
        <v>0</v>
      </c>
      <c r="DL131" s="741">
        <f t="shared" si="961"/>
        <v>0</v>
      </c>
      <c r="DM131" s="742">
        <f t="shared" si="962"/>
        <v>0</v>
      </c>
      <c r="DN131" s="741">
        <f t="shared" si="961"/>
        <v>0</v>
      </c>
      <c r="DO131" s="742">
        <f t="shared" si="963"/>
        <v>0</v>
      </c>
      <c r="DP131" s="741">
        <f t="shared" si="964"/>
        <v>0</v>
      </c>
      <c r="DQ131" s="742">
        <f t="shared" si="965"/>
        <v>0</v>
      </c>
      <c r="DR131" s="741">
        <f t="shared" si="966"/>
        <v>0</v>
      </c>
      <c r="DS131" s="742">
        <f t="shared" si="967"/>
        <v>0</v>
      </c>
      <c r="DT131" s="741">
        <f t="shared" si="968"/>
        <v>0</v>
      </c>
      <c r="DU131" s="742">
        <f t="shared" si="969"/>
        <v>0</v>
      </c>
      <c r="DV131" s="741">
        <f t="shared" si="970"/>
        <v>0</v>
      </c>
      <c r="DW131" s="742">
        <f t="shared" si="971"/>
        <v>0</v>
      </c>
      <c r="DX131" s="741">
        <f t="shared" si="972"/>
        <v>0</v>
      </c>
      <c r="DY131" s="742">
        <f t="shared" si="973"/>
        <v>0</v>
      </c>
      <c r="DZ131" s="741">
        <f t="shared" si="974"/>
        <v>0</v>
      </c>
      <c r="EA131" s="742">
        <f t="shared" si="975"/>
        <v>0</v>
      </c>
      <c r="EB131" s="741">
        <f t="shared" si="976"/>
        <v>0</v>
      </c>
      <c r="EC131" s="742">
        <f t="shared" si="977"/>
        <v>0</v>
      </c>
      <c r="ED131" s="741">
        <f t="shared" si="978"/>
        <v>0</v>
      </c>
      <c r="EE131" s="743">
        <f t="shared" si="1035"/>
        <v>0</v>
      </c>
      <c r="EF131" s="744">
        <f t="shared" si="980"/>
        <v>0</v>
      </c>
      <c r="EG131" s="745">
        <v>12</v>
      </c>
      <c r="EH131" s="746">
        <f t="shared" si="981"/>
        <v>0</v>
      </c>
      <c r="EI131" s="747"/>
      <c r="EJ131" s="741"/>
      <c r="EK131" s="746">
        <f t="shared" si="982"/>
        <v>0</v>
      </c>
      <c r="EL131" s="746">
        <f t="shared" si="983"/>
        <v>0</v>
      </c>
      <c r="EM131" s="746">
        <f t="shared" si="984"/>
        <v>0</v>
      </c>
      <c r="EO131" s="1044"/>
      <c r="EP131" s="735" t="s">
        <v>864</v>
      </c>
      <c r="EQ131" s="737">
        <f t="shared" si="985"/>
        <v>0</v>
      </c>
      <c r="ER131" s="737">
        <f t="shared" si="985"/>
        <v>10077</v>
      </c>
      <c r="ES131" s="738">
        <f t="shared" si="986"/>
        <v>10481</v>
      </c>
      <c r="ET131" s="817">
        <f t="shared" si="987"/>
        <v>0</v>
      </c>
      <c r="EU131" s="740">
        <f t="shared" si="988"/>
        <v>0</v>
      </c>
      <c r="EV131" s="741">
        <f t="shared" si="989"/>
        <v>0</v>
      </c>
      <c r="EW131" s="742">
        <f t="shared" si="990"/>
        <v>0</v>
      </c>
      <c r="EX131" s="741">
        <f t="shared" si="989"/>
        <v>0</v>
      </c>
      <c r="EY131" s="742">
        <f t="shared" si="991"/>
        <v>0</v>
      </c>
      <c r="EZ131" s="741">
        <f t="shared" si="992"/>
        <v>0</v>
      </c>
      <c r="FA131" s="742">
        <f t="shared" si="993"/>
        <v>0</v>
      </c>
      <c r="FB131" s="741">
        <f t="shared" si="994"/>
        <v>0</v>
      </c>
      <c r="FC131" s="742">
        <f t="shared" si="995"/>
        <v>0</v>
      </c>
      <c r="FD131" s="741">
        <f t="shared" si="996"/>
        <v>0</v>
      </c>
      <c r="FE131" s="742">
        <f t="shared" si="997"/>
        <v>0</v>
      </c>
      <c r="FF131" s="741">
        <f t="shared" si="998"/>
        <v>0</v>
      </c>
      <c r="FG131" s="742">
        <f t="shared" si="999"/>
        <v>0</v>
      </c>
      <c r="FH131" s="741">
        <f t="shared" si="1000"/>
        <v>0</v>
      </c>
      <c r="FI131" s="742">
        <f t="shared" si="1001"/>
        <v>0</v>
      </c>
      <c r="FJ131" s="741">
        <f t="shared" si="1002"/>
        <v>0</v>
      </c>
      <c r="FK131" s="742">
        <f t="shared" si="1003"/>
        <v>0</v>
      </c>
      <c r="FL131" s="741">
        <f t="shared" si="1004"/>
        <v>0</v>
      </c>
      <c r="FM131" s="742">
        <f t="shared" si="1005"/>
        <v>0</v>
      </c>
      <c r="FN131" s="741">
        <f t="shared" si="1006"/>
        <v>0</v>
      </c>
      <c r="FO131" s="743">
        <f t="shared" si="1036"/>
        <v>0</v>
      </c>
      <c r="FP131" s="744">
        <f t="shared" si="1008"/>
        <v>0</v>
      </c>
      <c r="FQ131" s="745">
        <v>12</v>
      </c>
      <c r="FR131" s="746">
        <f t="shared" si="1009"/>
        <v>0</v>
      </c>
      <c r="FS131" s="747"/>
      <c r="FT131" s="741"/>
      <c r="FU131" s="746">
        <f t="shared" si="1010"/>
        <v>0</v>
      </c>
      <c r="FV131" s="746">
        <f t="shared" si="1011"/>
        <v>0</v>
      </c>
      <c r="FW131" s="746">
        <f t="shared" si="1012"/>
        <v>0</v>
      </c>
      <c r="FY131" s="1044"/>
      <c r="FZ131" s="735" t="s">
        <v>864</v>
      </c>
      <c r="GA131" s="737">
        <f t="shared" si="1013"/>
        <v>1</v>
      </c>
      <c r="GB131" s="737">
        <f t="shared" si="1013"/>
        <v>10077</v>
      </c>
      <c r="GC131" s="738">
        <f t="shared" si="1014"/>
        <v>10481</v>
      </c>
      <c r="GD131" s="743">
        <f t="shared" si="1015"/>
        <v>10481</v>
      </c>
      <c r="GE131" s="743"/>
      <c r="GF131" s="737">
        <f t="shared" si="1016"/>
        <v>0</v>
      </c>
      <c r="GG131" s="743"/>
      <c r="GH131" s="737">
        <f t="shared" si="1017"/>
        <v>0</v>
      </c>
      <c r="GI131" s="743"/>
      <c r="GJ131" s="737">
        <f t="shared" si="1018"/>
        <v>0</v>
      </c>
      <c r="GK131" s="743"/>
      <c r="GL131" s="737">
        <f t="shared" si="1019"/>
        <v>524.04999999999995</v>
      </c>
      <c r="GM131" s="743"/>
      <c r="GN131" s="737">
        <f t="shared" si="1020"/>
        <v>0</v>
      </c>
      <c r="GO131" s="743"/>
      <c r="GP131" s="737">
        <f t="shared" si="1021"/>
        <v>20752.38</v>
      </c>
      <c r="GQ131" s="743"/>
      <c r="GR131" s="737">
        <f t="shared" si="1022"/>
        <v>3144.3</v>
      </c>
      <c r="GS131" s="743"/>
      <c r="GT131" s="737">
        <f t="shared" si="1023"/>
        <v>0</v>
      </c>
      <c r="GU131" s="743"/>
      <c r="GV131" s="737">
        <f t="shared" si="1024"/>
        <v>0</v>
      </c>
      <c r="GW131" s="743"/>
      <c r="GX131" s="737">
        <f t="shared" si="1025"/>
        <v>0</v>
      </c>
      <c r="GY131" s="743">
        <f t="shared" si="1025"/>
        <v>0</v>
      </c>
      <c r="GZ131" s="744">
        <f t="shared" si="1026"/>
        <v>34901.730000000003</v>
      </c>
      <c r="HA131" s="745">
        <v>12</v>
      </c>
      <c r="HB131" s="746">
        <f t="shared" si="1027"/>
        <v>418820.76</v>
      </c>
      <c r="HC131" s="737">
        <f t="shared" si="1028"/>
        <v>0</v>
      </c>
      <c r="HD131" s="737">
        <f t="shared" si="1028"/>
        <v>0</v>
      </c>
      <c r="HE131" s="746">
        <f t="shared" si="1029"/>
        <v>418820.76</v>
      </c>
      <c r="HF131" s="746">
        <f t="shared" si="1030"/>
        <v>126483.87</v>
      </c>
      <c r="HG131" s="746">
        <f t="shared" si="1031"/>
        <v>545304.63</v>
      </c>
    </row>
    <row r="132" spans="1:215" hidden="1" x14ac:dyDescent="0.25">
      <c r="A132" s="1044"/>
      <c r="B132" s="755" t="s">
        <v>414</v>
      </c>
      <c r="C132" s="737">
        <f t="shared" si="873"/>
        <v>1</v>
      </c>
      <c r="D132" s="737">
        <f t="shared" si="873"/>
        <v>5862</v>
      </c>
      <c r="E132" s="738">
        <f t="shared" si="874"/>
        <v>6097</v>
      </c>
      <c r="F132" s="817">
        <f t="shared" si="875"/>
        <v>6097</v>
      </c>
      <c r="G132" s="740">
        <f t="shared" si="876"/>
        <v>0</v>
      </c>
      <c r="H132" s="741">
        <f t="shared" si="877"/>
        <v>0</v>
      </c>
      <c r="I132" s="742">
        <f t="shared" si="876"/>
        <v>0</v>
      </c>
      <c r="J132" s="741">
        <f t="shared" si="877"/>
        <v>0</v>
      </c>
      <c r="K132" s="742">
        <f t="shared" si="878"/>
        <v>0</v>
      </c>
      <c r="L132" s="741">
        <f t="shared" si="879"/>
        <v>0</v>
      </c>
      <c r="M132" s="742">
        <f t="shared" si="880"/>
        <v>5</v>
      </c>
      <c r="N132" s="741">
        <f t="shared" si="881"/>
        <v>304.85000000000002</v>
      </c>
      <c r="O132" s="742">
        <f t="shared" si="882"/>
        <v>0</v>
      </c>
      <c r="P132" s="741">
        <f t="shared" si="883"/>
        <v>0</v>
      </c>
      <c r="Q132" s="742">
        <f t="shared" si="884"/>
        <v>198</v>
      </c>
      <c r="R132" s="741">
        <f t="shared" si="885"/>
        <v>12072.06</v>
      </c>
      <c r="S132" s="742">
        <f t="shared" si="886"/>
        <v>30</v>
      </c>
      <c r="T132" s="741">
        <f t="shared" si="887"/>
        <v>1829.1</v>
      </c>
      <c r="U132" s="742">
        <f t="shared" si="888"/>
        <v>0</v>
      </c>
      <c r="V132" s="741">
        <f t="shared" si="889"/>
        <v>0</v>
      </c>
      <c r="W132" s="742">
        <f t="shared" si="890"/>
        <v>0</v>
      </c>
      <c r="X132" s="741">
        <f t="shared" si="891"/>
        <v>0</v>
      </c>
      <c r="Y132" s="742">
        <f t="shared" si="892"/>
        <v>0</v>
      </c>
      <c r="Z132" s="741">
        <f t="shared" si="893"/>
        <v>0</v>
      </c>
      <c r="AA132" s="743">
        <f t="shared" si="894"/>
        <v>0</v>
      </c>
      <c r="AB132" s="744">
        <f t="shared" si="895"/>
        <v>20303.009999999998</v>
      </c>
      <c r="AC132" s="745">
        <v>12</v>
      </c>
      <c r="AD132" s="746">
        <f t="shared" si="896"/>
        <v>243636.12</v>
      </c>
      <c r="AE132" s="747"/>
      <c r="AF132" s="741"/>
      <c r="AG132" s="746">
        <f t="shared" si="897"/>
        <v>243636.12</v>
      </c>
      <c r="AH132" s="746">
        <f t="shared" si="898"/>
        <v>73578.11</v>
      </c>
      <c r="AI132" s="746">
        <f t="shared" si="899"/>
        <v>317214.23</v>
      </c>
      <c r="AK132" s="1044"/>
      <c r="AL132" s="755" t="s">
        <v>414</v>
      </c>
      <c r="AM132" s="737">
        <f t="shared" si="900"/>
        <v>0</v>
      </c>
      <c r="AN132" s="737">
        <f t="shared" si="900"/>
        <v>5862</v>
      </c>
      <c r="AO132" s="738">
        <f t="shared" si="901"/>
        <v>6097</v>
      </c>
      <c r="AP132" s="817">
        <f t="shared" si="902"/>
        <v>0</v>
      </c>
      <c r="AQ132" s="740">
        <f t="shared" si="903"/>
        <v>0</v>
      </c>
      <c r="AR132" s="741">
        <f t="shared" si="904"/>
        <v>0</v>
      </c>
      <c r="AS132" s="742">
        <f t="shared" si="905"/>
        <v>0</v>
      </c>
      <c r="AT132" s="741">
        <f t="shared" si="906"/>
        <v>0</v>
      </c>
      <c r="AU132" s="742">
        <f t="shared" si="907"/>
        <v>0</v>
      </c>
      <c r="AV132" s="741">
        <f t="shared" si="908"/>
        <v>0</v>
      </c>
      <c r="AW132" s="742">
        <f t="shared" si="909"/>
        <v>0</v>
      </c>
      <c r="AX132" s="741">
        <f t="shared" si="910"/>
        <v>0</v>
      </c>
      <c r="AY132" s="742">
        <f t="shared" si="911"/>
        <v>0</v>
      </c>
      <c r="AZ132" s="741">
        <f t="shared" si="912"/>
        <v>0</v>
      </c>
      <c r="BA132" s="742">
        <f t="shared" si="913"/>
        <v>0</v>
      </c>
      <c r="BB132" s="741">
        <f t="shared" si="914"/>
        <v>0</v>
      </c>
      <c r="BC132" s="742">
        <f t="shared" si="915"/>
        <v>0</v>
      </c>
      <c r="BD132" s="741">
        <f t="shared" si="916"/>
        <v>0</v>
      </c>
      <c r="BE132" s="742">
        <f t="shared" si="917"/>
        <v>0</v>
      </c>
      <c r="BF132" s="741">
        <f t="shared" si="918"/>
        <v>0</v>
      </c>
      <c r="BG132" s="742">
        <f t="shared" si="919"/>
        <v>0</v>
      </c>
      <c r="BH132" s="741">
        <f t="shared" si="920"/>
        <v>0</v>
      </c>
      <c r="BI132" s="742">
        <f t="shared" si="921"/>
        <v>0</v>
      </c>
      <c r="BJ132" s="741">
        <f t="shared" si="922"/>
        <v>0</v>
      </c>
      <c r="BK132" s="743">
        <f t="shared" si="1032"/>
        <v>0</v>
      </c>
      <c r="BL132" s="744">
        <f t="shared" si="924"/>
        <v>0</v>
      </c>
      <c r="BM132" s="745">
        <v>12</v>
      </c>
      <c r="BN132" s="746">
        <f t="shared" si="925"/>
        <v>0</v>
      </c>
      <c r="BO132" s="747"/>
      <c r="BP132" s="741"/>
      <c r="BQ132" s="746">
        <f t="shared" si="926"/>
        <v>0</v>
      </c>
      <c r="BR132" s="746">
        <f t="shared" si="927"/>
        <v>0</v>
      </c>
      <c r="BS132" s="746">
        <f t="shared" si="928"/>
        <v>0</v>
      </c>
      <c r="BU132" s="1044"/>
      <c r="BV132" s="755" t="s">
        <v>414</v>
      </c>
      <c r="BW132" s="737">
        <f t="shared" si="929"/>
        <v>0</v>
      </c>
      <c r="BX132" s="737">
        <f t="shared" si="929"/>
        <v>5862</v>
      </c>
      <c r="BY132" s="738">
        <f t="shared" si="930"/>
        <v>6097</v>
      </c>
      <c r="BZ132" s="817">
        <f t="shared" si="931"/>
        <v>0</v>
      </c>
      <c r="CA132" s="740">
        <f t="shared" si="932"/>
        <v>0</v>
      </c>
      <c r="CB132" s="741">
        <f t="shared" si="933"/>
        <v>0</v>
      </c>
      <c r="CC132" s="742">
        <f t="shared" si="934"/>
        <v>0</v>
      </c>
      <c r="CD132" s="741">
        <f t="shared" si="933"/>
        <v>0</v>
      </c>
      <c r="CE132" s="742">
        <f t="shared" si="935"/>
        <v>0</v>
      </c>
      <c r="CF132" s="741">
        <f t="shared" si="936"/>
        <v>0</v>
      </c>
      <c r="CG132" s="742">
        <f t="shared" si="937"/>
        <v>0</v>
      </c>
      <c r="CH132" s="741">
        <f t="shared" si="938"/>
        <v>0</v>
      </c>
      <c r="CI132" s="742">
        <f t="shared" si="939"/>
        <v>0</v>
      </c>
      <c r="CJ132" s="741">
        <f t="shared" si="940"/>
        <v>0</v>
      </c>
      <c r="CK132" s="742">
        <f t="shared" si="941"/>
        <v>0</v>
      </c>
      <c r="CL132" s="741">
        <f t="shared" si="942"/>
        <v>0</v>
      </c>
      <c r="CM132" s="742">
        <f t="shared" si="943"/>
        <v>0</v>
      </c>
      <c r="CN132" s="741">
        <f t="shared" si="944"/>
        <v>0</v>
      </c>
      <c r="CO132" s="742">
        <f t="shared" si="945"/>
        <v>0</v>
      </c>
      <c r="CP132" s="741">
        <f t="shared" si="946"/>
        <v>0</v>
      </c>
      <c r="CQ132" s="742">
        <f t="shared" si="947"/>
        <v>0</v>
      </c>
      <c r="CR132" s="741">
        <f t="shared" si="948"/>
        <v>0</v>
      </c>
      <c r="CS132" s="742">
        <f t="shared" si="949"/>
        <v>0</v>
      </c>
      <c r="CT132" s="741">
        <f t="shared" si="950"/>
        <v>0</v>
      </c>
      <c r="CU132" s="743">
        <f t="shared" si="951"/>
        <v>0</v>
      </c>
      <c r="CV132" s="744">
        <f t="shared" si="952"/>
        <v>0</v>
      </c>
      <c r="CW132" s="745">
        <v>12</v>
      </c>
      <c r="CX132" s="746">
        <f t="shared" si="953"/>
        <v>0</v>
      </c>
      <c r="CY132" s="747"/>
      <c r="CZ132" s="741"/>
      <c r="DA132" s="746">
        <f t="shared" si="954"/>
        <v>0</v>
      </c>
      <c r="DB132" s="746">
        <f t="shared" si="955"/>
        <v>0</v>
      </c>
      <c r="DC132" s="746">
        <f t="shared" si="956"/>
        <v>0</v>
      </c>
      <c r="DD132" s="750"/>
      <c r="DE132" s="1044"/>
      <c r="DF132" s="755" t="s">
        <v>414</v>
      </c>
      <c r="DG132" s="737">
        <f t="shared" si="957"/>
        <v>0</v>
      </c>
      <c r="DH132" s="737">
        <f t="shared" si="957"/>
        <v>5862</v>
      </c>
      <c r="DI132" s="738">
        <f t="shared" si="958"/>
        <v>6097</v>
      </c>
      <c r="DJ132" s="817">
        <f t="shared" si="959"/>
        <v>0</v>
      </c>
      <c r="DK132" s="740">
        <f t="shared" si="960"/>
        <v>0</v>
      </c>
      <c r="DL132" s="741">
        <f t="shared" si="961"/>
        <v>0</v>
      </c>
      <c r="DM132" s="742">
        <f t="shared" si="962"/>
        <v>0</v>
      </c>
      <c r="DN132" s="741">
        <f t="shared" si="961"/>
        <v>0</v>
      </c>
      <c r="DO132" s="742">
        <f t="shared" si="963"/>
        <v>0</v>
      </c>
      <c r="DP132" s="741">
        <f t="shared" si="964"/>
        <v>0</v>
      </c>
      <c r="DQ132" s="742">
        <f t="shared" si="965"/>
        <v>0</v>
      </c>
      <c r="DR132" s="741">
        <f t="shared" si="966"/>
        <v>0</v>
      </c>
      <c r="DS132" s="742">
        <f t="shared" si="967"/>
        <v>0</v>
      </c>
      <c r="DT132" s="741">
        <f t="shared" si="968"/>
        <v>0</v>
      </c>
      <c r="DU132" s="742">
        <f t="shared" si="969"/>
        <v>0</v>
      </c>
      <c r="DV132" s="741">
        <f t="shared" si="970"/>
        <v>0</v>
      </c>
      <c r="DW132" s="742">
        <f t="shared" si="971"/>
        <v>0</v>
      </c>
      <c r="DX132" s="741">
        <f t="shared" si="972"/>
        <v>0</v>
      </c>
      <c r="DY132" s="742">
        <f t="shared" si="973"/>
        <v>0</v>
      </c>
      <c r="DZ132" s="741">
        <f t="shared" si="974"/>
        <v>0</v>
      </c>
      <c r="EA132" s="742">
        <f t="shared" si="975"/>
        <v>0</v>
      </c>
      <c r="EB132" s="741">
        <f t="shared" si="976"/>
        <v>0</v>
      </c>
      <c r="EC132" s="742">
        <f t="shared" si="977"/>
        <v>0</v>
      </c>
      <c r="ED132" s="741">
        <f t="shared" si="978"/>
        <v>0</v>
      </c>
      <c r="EE132" s="743">
        <f t="shared" si="1035"/>
        <v>0</v>
      </c>
      <c r="EF132" s="744">
        <f t="shared" si="980"/>
        <v>0</v>
      </c>
      <c r="EG132" s="745">
        <v>12</v>
      </c>
      <c r="EH132" s="746">
        <f t="shared" si="981"/>
        <v>0</v>
      </c>
      <c r="EI132" s="747"/>
      <c r="EJ132" s="741"/>
      <c r="EK132" s="746">
        <f t="shared" si="982"/>
        <v>0</v>
      </c>
      <c r="EL132" s="746">
        <f t="shared" si="983"/>
        <v>0</v>
      </c>
      <c r="EM132" s="746">
        <f t="shared" si="984"/>
        <v>0</v>
      </c>
      <c r="EO132" s="1044"/>
      <c r="EP132" s="755" t="s">
        <v>414</v>
      </c>
      <c r="EQ132" s="737">
        <f t="shared" si="985"/>
        <v>0</v>
      </c>
      <c r="ER132" s="737">
        <f t="shared" si="985"/>
        <v>5862</v>
      </c>
      <c r="ES132" s="738">
        <f t="shared" si="986"/>
        <v>6097</v>
      </c>
      <c r="ET132" s="817">
        <f t="shared" si="987"/>
        <v>0</v>
      </c>
      <c r="EU132" s="740">
        <f t="shared" si="988"/>
        <v>0</v>
      </c>
      <c r="EV132" s="741">
        <f t="shared" si="989"/>
        <v>0</v>
      </c>
      <c r="EW132" s="742">
        <f t="shared" si="990"/>
        <v>0</v>
      </c>
      <c r="EX132" s="741">
        <f t="shared" si="989"/>
        <v>0</v>
      </c>
      <c r="EY132" s="742">
        <f t="shared" si="991"/>
        <v>0</v>
      </c>
      <c r="EZ132" s="741">
        <f t="shared" si="992"/>
        <v>0</v>
      </c>
      <c r="FA132" s="742">
        <f t="shared" si="993"/>
        <v>0</v>
      </c>
      <c r="FB132" s="741">
        <f t="shared" si="994"/>
        <v>0</v>
      </c>
      <c r="FC132" s="742">
        <f t="shared" si="995"/>
        <v>0</v>
      </c>
      <c r="FD132" s="741">
        <f t="shared" si="996"/>
        <v>0</v>
      </c>
      <c r="FE132" s="742">
        <f t="shared" si="997"/>
        <v>0</v>
      </c>
      <c r="FF132" s="741">
        <f t="shared" si="998"/>
        <v>0</v>
      </c>
      <c r="FG132" s="742">
        <f t="shared" si="999"/>
        <v>0</v>
      </c>
      <c r="FH132" s="741">
        <f t="shared" si="1000"/>
        <v>0</v>
      </c>
      <c r="FI132" s="742">
        <f t="shared" si="1001"/>
        <v>0</v>
      </c>
      <c r="FJ132" s="741">
        <f t="shared" si="1002"/>
        <v>0</v>
      </c>
      <c r="FK132" s="742">
        <f t="shared" si="1003"/>
        <v>0</v>
      </c>
      <c r="FL132" s="741">
        <f t="shared" si="1004"/>
        <v>0</v>
      </c>
      <c r="FM132" s="742">
        <f t="shared" si="1005"/>
        <v>0</v>
      </c>
      <c r="FN132" s="741">
        <f t="shared" si="1006"/>
        <v>0</v>
      </c>
      <c r="FO132" s="743">
        <f t="shared" si="1036"/>
        <v>0</v>
      </c>
      <c r="FP132" s="744">
        <f t="shared" si="1008"/>
        <v>0</v>
      </c>
      <c r="FQ132" s="745">
        <v>12</v>
      </c>
      <c r="FR132" s="746">
        <f t="shared" si="1009"/>
        <v>0</v>
      </c>
      <c r="FS132" s="747"/>
      <c r="FT132" s="741"/>
      <c r="FU132" s="746">
        <f t="shared" si="1010"/>
        <v>0</v>
      </c>
      <c r="FV132" s="746">
        <f t="shared" si="1011"/>
        <v>0</v>
      </c>
      <c r="FW132" s="746">
        <f t="shared" si="1012"/>
        <v>0</v>
      </c>
      <c r="FY132" s="1044"/>
      <c r="FZ132" s="755" t="s">
        <v>414</v>
      </c>
      <c r="GA132" s="737">
        <f t="shared" si="1013"/>
        <v>1</v>
      </c>
      <c r="GB132" s="737">
        <f t="shared" si="1013"/>
        <v>5862</v>
      </c>
      <c r="GC132" s="738">
        <f t="shared" si="1014"/>
        <v>6097</v>
      </c>
      <c r="GD132" s="743">
        <f t="shared" si="1015"/>
        <v>6097</v>
      </c>
      <c r="GE132" s="743"/>
      <c r="GF132" s="737">
        <f t="shared" si="1016"/>
        <v>0</v>
      </c>
      <c r="GG132" s="743"/>
      <c r="GH132" s="737">
        <f t="shared" si="1017"/>
        <v>0</v>
      </c>
      <c r="GI132" s="743"/>
      <c r="GJ132" s="737">
        <f t="shared" si="1018"/>
        <v>0</v>
      </c>
      <c r="GK132" s="743"/>
      <c r="GL132" s="737">
        <f t="shared" si="1019"/>
        <v>304.85000000000002</v>
      </c>
      <c r="GM132" s="743"/>
      <c r="GN132" s="737">
        <f t="shared" si="1020"/>
        <v>0</v>
      </c>
      <c r="GO132" s="743"/>
      <c r="GP132" s="737">
        <f t="shared" si="1021"/>
        <v>12072.06</v>
      </c>
      <c r="GQ132" s="743"/>
      <c r="GR132" s="737">
        <f t="shared" si="1022"/>
        <v>1829.1</v>
      </c>
      <c r="GS132" s="743"/>
      <c r="GT132" s="737">
        <f t="shared" si="1023"/>
        <v>0</v>
      </c>
      <c r="GU132" s="743"/>
      <c r="GV132" s="737">
        <f t="shared" si="1024"/>
        <v>0</v>
      </c>
      <c r="GW132" s="743"/>
      <c r="GX132" s="737">
        <f t="shared" si="1025"/>
        <v>0</v>
      </c>
      <c r="GY132" s="743">
        <f t="shared" si="1025"/>
        <v>0</v>
      </c>
      <c r="GZ132" s="744">
        <f t="shared" si="1026"/>
        <v>20303.009999999998</v>
      </c>
      <c r="HA132" s="745">
        <v>12</v>
      </c>
      <c r="HB132" s="746">
        <f t="shared" si="1027"/>
        <v>243636.12</v>
      </c>
      <c r="HC132" s="737">
        <f t="shared" si="1028"/>
        <v>0</v>
      </c>
      <c r="HD132" s="737">
        <f t="shared" si="1028"/>
        <v>0</v>
      </c>
      <c r="HE132" s="746">
        <f t="shared" si="1029"/>
        <v>243636.12</v>
      </c>
      <c r="HF132" s="746">
        <f t="shared" si="1030"/>
        <v>73578.11</v>
      </c>
      <c r="HG132" s="746">
        <f t="shared" si="1031"/>
        <v>317214.23</v>
      </c>
    </row>
    <row r="133" spans="1:215" hidden="1" x14ac:dyDescent="0.25">
      <c r="A133" s="1044"/>
      <c r="B133" s="755" t="s">
        <v>414</v>
      </c>
      <c r="C133" s="737">
        <f t="shared" si="873"/>
        <v>0</v>
      </c>
      <c r="D133" s="737">
        <f t="shared" si="873"/>
        <v>6449</v>
      </c>
      <c r="E133" s="738">
        <f t="shared" si="874"/>
        <v>6707</v>
      </c>
      <c r="F133" s="817">
        <f t="shared" si="875"/>
        <v>0</v>
      </c>
      <c r="G133" s="740">
        <f t="shared" si="876"/>
        <v>0</v>
      </c>
      <c r="H133" s="741">
        <f t="shared" si="877"/>
        <v>0</v>
      </c>
      <c r="I133" s="742">
        <f t="shared" si="876"/>
        <v>0</v>
      </c>
      <c r="J133" s="741">
        <f t="shared" si="877"/>
        <v>0</v>
      </c>
      <c r="K133" s="742">
        <f t="shared" si="878"/>
        <v>0</v>
      </c>
      <c r="L133" s="741">
        <f t="shared" si="879"/>
        <v>0</v>
      </c>
      <c r="M133" s="742">
        <f t="shared" si="880"/>
        <v>0</v>
      </c>
      <c r="N133" s="741">
        <f t="shared" si="881"/>
        <v>0</v>
      </c>
      <c r="O133" s="742">
        <f t="shared" si="882"/>
        <v>0</v>
      </c>
      <c r="P133" s="741">
        <f t="shared" si="883"/>
        <v>0</v>
      </c>
      <c r="Q133" s="742">
        <f t="shared" si="884"/>
        <v>0</v>
      </c>
      <c r="R133" s="741">
        <f t="shared" si="885"/>
        <v>0</v>
      </c>
      <c r="S133" s="742">
        <f t="shared" si="886"/>
        <v>0</v>
      </c>
      <c r="T133" s="741">
        <f t="shared" si="887"/>
        <v>0</v>
      </c>
      <c r="U133" s="742">
        <f t="shared" si="888"/>
        <v>0</v>
      </c>
      <c r="V133" s="741">
        <f t="shared" si="889"/>
        <v>0</v>
      </c>
      <c r="W133" s="742">
        <f t="shared" si="890"/>
        <v>0</v>
      </c>
      <c r="X133" s="741">
        <f t="shared" si="891"/>
        <v>0</v>
      </c>
      <c r="Y133" s="742">
        <f t="shared" si="892"/>
        <v>0</v>
      </c>
      <c r="Z133" s="741">
        <f t="shared" si="893"/>
        <v>0</v>
      </c>
      <c r="AA133" s="743">
        <f t="shared" si="894"/>
        <v>0</v>
      </c>
      <c r="AB133" s="744">
        <f t="shared" si="895"/>
        <v>0</v>
      </c>
      <c r="AC133" s="745">
        <v>12</v>
      </c>
      <c r="AD133" s="746">
        <f t="shared" si="896"/>
        <v>0</v>
      </c>
      <c r="AE133" s="747"/>
      <c r="AF133" s="741"/>
      <c r="AG133" s="746">
        <f t="shared" si="897"/>
        <v>0</v>
      </c>
      <c r="AH133" s="746">
        <f t="shared" si="898"/>
        <v>0</v>
      </c>
      <c r="AI133" s="746">
        <f t="shared" si="899"/>
        <v>0</v>
      </c>
      <c r="AK133" s="1044"/>
      <c r="AL133" s="755" t="s">
        <v>414</v>
      </c>
      <c r="AM133" s="737">
        <f t="shared" si="900"/>
        <v>0.5</v>
      </c>
      <c r="AN133" s="737">
        <f t="shared" si="900"/>
        <v>6449</v>
      </c>
      <c r="AO133" s="738">
        <f t="shared" si="901"/>
        <v>6707</v>
      </c>
      <c r="AP133" s="817">
        <f t="shared" si="902"/>
        <v>3353.5</v>
      </c>
      <c r="AQ133" s="740">
        <f t="shared" si="903"/>
        <v>0</v>
      </c>
      <c r="AR133" s="741">
        <f t="shared" si="904"/>
        <v>0</v>
      </c>
      <c r="AS133" s="742">
        <f t="shared" si="905"/>
        <v>0</v>
      </c>
      <c r="AT133" s="741">
        <f t="shared" si="906"/>
        <v>0</v>
      </c>
      <c r="AU133" s="742">
        <f t="shared" si="907"/>
        <v>0</v>
      </c>
      <c r="AV133" s="741">
        <f t="shared" si="908"/>
        <v>0</v>
      </c>
      <c r="AW133" s="742">
        <f t="shared" si="909"/>
        <v>0</v>
      </c>
      <c r="AX133" s="741">
        <f t="shared" si="910"/>
        <v>0</v>
      </c>
      <c r="AY133" s="742">
        <f t="shared" si="911"/>
        <v>0</v>
      </c>
      <c r="AZ133" s="741">
        <f t="shared" si="912"/>
        <v>0</v>
      </c>
      <c r="BA133" s="742">
        <f t="shared" si="913"/>
        <v>45</v>
      </c>
      <c r="BB133" s="741">
        <f t="shared" si="914"/>
        <v>1509.08</v>
      </c>
      <c r="BC133" s="742">
        <f t="shared" si="915"/>
        <v>15</v>
      </c>
      <c r="BD133" s="741">
        <f t="shared" si="916"/>
        <v>503.03</v>
      </c>
      <c r="BE133" s="742">
        <f t="shared" si="917"/>
        <v>0</v>
      </c>
      <c r="BF133" s="741">
        <f t="shared" si="918"/>
        <v>0</v>
      </c>
      <c r="BG133" s="742">
        <f t="shared" si="919"/>
        <v>0</v>
      </c>
      <c r="BH133" s="741">
        <f t="shared" si="920"/>
        <v>0</v>
      </c>
      <c r="BI133" s="742">
        <f t="shared" si="921"/>
        <v>0</v>
      </c>
      <c r="BJ133" s="741">
        <f t="shared" si="922"/>
        <v>0</v>
      </c>
      <c r="BK133" s="743">
        <f t="shared" si="1032"/>
        <v>2213.89</v>
      </c>
      <c r="BL133" s="744">
        <f t="shared" si="924"/>
        <v>7579.5</v>
      </c>
      <c r="BM133" s="745">
        <v>12</v>
      </c>
      <c r="BN133" s="746">
        <f t="shared" si="925"/>
        <v>90954</v>
      </c>
      <c r="BO133" s="747"/>
      <c r="BP133" s="741"/>
      <c r="BQ133" s="746">
        <f t="shared" si="926"/>
        <v>90954</v>
      </c>
      <c r="BR133" s="746">
        <f t="shared" si="927"/>
        <v>27468.11</v>
      </c>
      <c r="BS133" s="746">
        <f t="shared" si="928"/>
        <v>118422.11</v>
      </c>
      <c r="BU133" s="1044"/>
      <c r="BV133" s="755" t="s">
        <v>414</v>
      </c>
      <c r="BW133" s="737">
        <f t="shared" si="929"/>
        <v>0</v>
      </c>
      <c r="BX133" s="737">
        <f t="shared" si="929"/>
        <v>6449</v>
      </c>
      <c r="BY133" s="738">
        <f t="shared" si="930"/>
        <v>6707</v>
      </c>
      <c r="BZ133" s="817">
        <f t="shared" si="931"/>
        <v>0</v>
      </c>
      <c r="CA133" s="740">
        <f t="shared" si="932"/>
        <v>0</v>
      </c>
      <c r="CB133" s="741">
        <f t="shared" si="933"/>
        <v>0</v>
      </c>
      <c r="CC133" s="742">
        <f t="shared" si="934"/>
        <v>0</v>
      </c>
      <c r="CD133" s="741">
        <f t="shared" si="933"/>
        <v>0</v>
      </c>
      <c r="CE133" s="742">
        <f t="shared" si="935"/>
        <v>0</v>
      </c>
      <c r="CF133" s="741">
        <f t="shared" si="936"/>
        <v>0</v>
      </c>
      <c r="CG133" s="742">
        <f t="shared" si="937"/>
        <v>0</v>
      </c>
      <c r="CH133" s="741">
        <f t="shared" si="938"/>
        <v>0</v>
      </c>
      <c r="CI133" s="742">
        <f t="shared" si="939"/>
        <v>0</v>
      </c>
      <c r="CJ133" s="741">
        <f t="shared" si="940"/>
        <v>0</v>
      </c>
      <c r="CK133" s="742">
        <f t="shared" si="941"/>
        <v>0</v>
      </c>
      <c r="CL133" s="741">
        <f t="shared" si="942"/>
        <v>0</v>
      </c>
      <c r="CM133" s="742">
        <f t="shared" si="943"/>
        <v>0</v>
      </c>
      <c r="CN133" s="741">
        <f t="shared" si="944"/>
        <v>0</v>
      </c>
      <c r="CO133" s="742">
        <f t="shared" si="945"/>
        <v>0</v>
      </c>
      <c r="CP133" s="741">
        <f t="shared" si="946"/>
        <v>0</v>
      </c>
      <c r="CQ133" s="742">
        <f t="shared" si="947"/>
        <v>0</v>
      </c>
      <c r="CR133" s="741">
        <f t="shared" si="948"/>
        <v>0</v>
      </c>
      <c r="CS133" s="742">
        <f t="shared" si="949"/>
        <v>0</v>
      </c>
      <c r="CT133" s="741">
        <f t="shared" si="950"/>
        <v>0</v>
      </c>
      <c r="CU133" s="743">
        <f t="shared" si="951"/>
        <v>0</v>
      </c>
      <c r="CV133" s="744">
        <f t="shared" si="952"/>
        <v>0</v>
      </c>
      <c r="CW133" s="745">
        <v>12</v>
      </c>
      <c r="CX133" s="746">
        <f t="shared" si="953"/>
        <v>0</v>
      </c>
      <c r="CY133" s="747"/>
      <c r="CZ133" s="741"/>
      <c r="DA133" s="746">
        <f t="shared" si="954"/>
        <v>0</v>
      </c>
      <c r="DB133" s="746">
        <f t="shared" si="955"/>
        <v>0</v>
      </c>
      <c r="DC133" s="746">
        <f t="shared" si="956"/>
        <v>0</v>
      </c>
      <c r="DD133" s="750"/>
      <c r="DE133" s="1044"/>
      <c r="DF133" s="755" t="s">
        <v>414</v>
      </c>
      <c r="DG133" s="737">
        <f t="shared" si="957"/>
        <v>0</v>
      </c>
      <c r="DH133" s="737">
        <f t="shared" si="957"/>
        <v>6449</v>
      </c>
      <c r="DI133" s="738">
        <f t="shared" si="958"/>
        <v>6707</v>
      </c>
      <c r="DJ133" s="817">
        <f t="shared" si="959"/>
        <v>0</v>
      </c>
      <c r="DK133" s="740">
        <f t="shared" si="960"/>
        <v>0</v>
      </c>
      <c r="DL133" s="741">
        <f t="shared" si="961"/>
        <v>0</v>
      </c>
      <c r="DM133" s="742">
        <f t="shared" si="962"/>
        <v>0</v>
      </c>
      <c r="DN133" s="741">
        <f t="shared" si="961"/>
        <v>0</v>
      </c>
      <c r="DO133" s="742">
        <f t="shared" si="963"/>
        <v>0</v>
      </c>
      <c r="DP133" s="741">
        <f t="shared" si="964"/>
        <v>0</v>
      </c>
      <c r="DQ133" s="742">
        <f t="shared" si="965"/>
        <v>0</v>
      </c>
      <c r="DR133" s="741">
        <f t="shared" si="966"/>
        <v>0</v>
      </c>
      <c r="DS133" s="742">
        <f t="shared" si="967"/>
        <v>0</v>
      </c>
      <c r="DT133" s="741">
        <f t="shared" si="968"/>
        <v>0</v>
      </c>
      <c r="DU133" s="742">
        <f t="shared" si="969"/>
        <v>0</v>
      </c>
      <c r="DV133" s="741">
        <f t="shared" si="970"/>
        <v>0</v>
      </c>
      <c r="DW133" s="742">
        <f t="shared" si="971"/>
        <v>0</v>
      </c>
      <c r="DX133" s="741">
        <f t="shared" si="972"/>
        <v>0</v>
      </c>
      <c r="DY133" s="742">
        <f t="shared" si="973"/>
        <v>0</v>
      </c>
      <c r="DZ133" s="741">
        <f t="shared" si="974"/>
        <v>0</v>
      </c>
      <c r="EA133" s="742">
        <f t="shared" si="975"/>
        <v>0</v>
      </c>
      <c r="EB133" s="741">
        <f t="shared" si="976"/>
        <v>0</v>
      </c>
      <c r="EC133" s="742">
        <f t="shared" si="977"/>
        <v>0</v>
      </c>
      <c r="ED133" s="741">
        <f t="shared" si="978"/>
        <v>0</v>
      </c>
      <c r="EE133" s="743">
        <f t="shared" si="1035"/>
        <v>0</v>
      </c>
      <c r="EF133" s="744">
        <f t="shared" si="980"/>
        <v>0</v>
      </c>
      <c r="EG133" s="745">
        <v>12</v>
      </c>
      <c r="EH133" s="746">
        <f t="shared" si="981"/>
        <v>0</v>
      </c>
      <c r="EI133" s="747"/>
      <c r="EJ133" s="741"/>
      <c r="EK133" s="746">
        <f t="shared" si="982"/>
        <v>0</v>
      </c>
      <c r="EL133" s="746">
        <f t="shared" si="983"/>
        <v>0</v>
      </c>
      <c r="EM133" s="746">
        <f t="shared" si="984"/>
        <v>0</v>
      </c>
      <c r="EO133" s="1044"/>
      <c r="EP133" s="755" t="s">
        <v>414</v>
      </c>
      <c r="EQ133" s="737">
        <f t="shared" si="985"/>
        <v>0</v>
      </c>
      <c r="ER133" s="737">
        <f t="shared" si="985"/>
        <v>6449</v>
      </c>
      <c r="ES133" s="738">
        <f t="shared" si="986"/>
        <v>6707</v>
      </c>
      <c r="ET133" s="817">
        <f t="shared" si="987"/>
        <v>0</v>
      </c>
      <c r="EU133" s="740">
        <f t="shared" si="988"/>
        <v>0</v>
      </c>
      <c r="EV133" s="741">
        <f t="shared" si="989"/>
        <v>0</v>
      </c>
      <c r="EW133" s="742">
        <f t="shared" si="990"/>
        <v>0</v>
      </c>
      <c r="EX133" s="741">
        <f t="shared" si="989"/>
        <v>0</v>
      </c>
      <c r="EY133" s="742">
        <f t="shared" si="991"/>
        <v>0</v>
      </c>
      <c r="EZ133" s="741">
        <f t="shared" si="992"/>
        <v>0</v>
      </c>
      <c r="FA133" s="742">
        <f t="shared" si="993"/>
        <v>0</v>
      </c>
      <c r="FB133" s="741">
        <f t="shared" si="994"/>
        <v>0</v>
      </c>
      <c r="FC133" s="742">
        <f t="shared" si="995"/>
        <v>0</v>
      </c>
      <c r="FD133" s="741">
        <f t="shared" si="996"/>
        <v>0</v>
      </c>
      <c r="FE133" s="742">
        <f t="shared" si="997"/>
        <v>0</v>
      </c>
      <c r="FF133" s="741">
        <f t="shared" si="998"/>
        <v>0</v>
      </c>
      <c r="FG133" s="742">
        <f t="shared" si="999"/>
        <v>0</v>
      </c>
      <c r="FH133" s="741">
        <f t="shared" si="1000"/>
        <v>0</v>
      </c>
      <c r="FI133" s="742">
        <f t="shared" si="1001"/>
        <v>0</v>
      </c>
      <c r="FJ133" s="741">
        <f t="shared" si="1002"/>
        <v>0</v>
      </c>
      <c r="FK133" s="742">
        <f t="shared" si="1003"/>
        <v>0</v>
      </c>
      <c r="FL133" s="741">
        <f t="shared" si="1004"/>
        <v>0</v>
      </c>
      <c r="FM133" s="742">
        <f t="shared" si="1005"/>
        <v>0</v>
      </c>
      <c r="FN133" s="741">
        <f t="shared" si="1006"/>
        <v>0</v>
      </c>
      <c r="FO133" s="743"/>
      <c r="FP133" s="744">
        <f t="shared" si="1008"/>
        <v>0</v>
      </c>
      <c r="FQ133" s="745">
        <v>12</v>
      </c>
      <c r="FR133" s="746">
        <f t="shared" si="1009"/>
        <v>0</v>
      </c>
      <c r="FS133" s="747"/>
      <c r="FT133" s="741"/>
      <c r="FU133" s="746">
        <f t="shared" si="1010"/>
        <v>0</v>
      </c>
      <c r="FV133" s="746">
        <f t="shared" si="1011"/>
        <v>0</v>
      </c>
      <c r="FW133" s="746">
        <f t="shared" si="1012"/>
        <v>0</v>
      </c>
      <c r="FY133" s="1044"/>
      <c r="FZ133" s="755" t="s">
        <v>414</v>
      </c>
      <c r="GA133" s="737">
        <f t="shared" si="1013"/>
        <v>0.5</v>
      </c>
      <c r="GB133" s="737">
        <f t="shared" si="1013"/>
        <v>6449</v>
      </c>
      <c r="GC133" s="738">
        <f t="shared" si="1014"/>
        <v>6707</v>
      </c>
      <c r="GD133" s="743">
        <f t="shared" si="1015"/>
        <v>3353.5</v>
      </c>
      <c r="GE133" s="743"/>
      <c r="GF133" s="737">
        <f t="shared" si="1016"/>
        <v>0</v>
      </c>
      <c r="GG133" s="743"/>
      <c r="GH133" s="737">
        <f t="shared" si="1017"/>
        <v>0</v>
      </c>
      <c r="GI133" s="743"/>
      <c r="GJ133" s="737">
        <f t="shared" si="1018"/>
        <v>0</v>
      </c>
      <c r="GK133" s="743"/>
      <c r="GL133" s="737">
        <f t="shared" si="1019"/>
        <v>0</v>
      </c>
      <c r="GM133" s="743"/>
      <c r="GN133" s="737">
        <f t="shared" si="1020"/>
        <v>0</v>
      </c>
      <c r="GO133" s="743"/>
      <c r="GP133" s="737">
        <f t="shared" si="1021"/>
        <v>1509.08</v>
      </c>
      <c r="GQ133" s="743"/>
      <c r="GR133" s="737">
        <f t="shared" si="1022"/>
        <v>503.03</v>
      </c>
      <c r="GS133" s="743"/>
      <c r="GT133" s="737">
        <f t="shared" si="1023"/>
        <v>0</v>
      </c>
      <c r="GU133" s="743"/>
      <c r="GV133" s="737">
        <f t="shared" si="1024"/>
        <v>0</v>
      </c>
      <c r="GW133" s="743"/>
      <c r="GX133" s="737">
        <f t="shared" si="1025"/>
        <v>0</v>
      </c>
      <c r="GY133" s="743">
        <f t="shared" si="1025"/>
        <v>2213.89</v>
      </c>
      <c r="GZ133" s="744">
        <f t="shared" si="1026"/>
        <v>7579.5</v>
      </c>
      <c r="HA133" s="745">
        <v>12</v>
      </c>
      <c r="HB133" s="746">
        <f t="shared" si="1027"/>
        <v>90954</v>
      </c>
      <c r="HC133" s="737">
        <f t="shared" si="1028"/>
        <v>0</v>
      </c>
      <c r="HD133" s="737">
        <f t="shared" si="1028"/>
        <v>0</v>
      </c>
      <c r="HE133" s="746">
        <f t="shared" si="1029"/>
        <v>90954</v>
      </c>
      <c r="HF133" s="746">
        <f t="shared" si="1030"/>
        <v>27468.11</v>
      </c>
      <c r="HG133" s="746">
        <f t="shared" si="1031"/>
        <v>118422.11</v>
      </c>
    </row>
    <row r="134" spans="1:215" hidden="1" x14ac:dyDescent="0.25">
      <c r="A134" s="1044"/>
      <c r="B134" s="735" t="s">
        <v>865</v>
      </c>
      <c r="C134" s="737">
        <f t="shared" si="873"/>
        <v>2</v>
      </c>
      <c r="D134" s="737">
        <f t="shared" si="873"/>
        <v>7103</v>
      </c>
      <c r="E134" s="738">
        <f t="shared" si="874"/>
        <v>7388</v>
      </c>
      <c r="F134" s="817">
        <f t="shared" si="875"/>
        <v>14776</v>
      </c>
      <c r="G134" s="740">
        <f t="shared" si="876"/>
        <v>0</v>
      </c>
      <c r="H134" s="741">
        <f t="shared" si="877"/>
        <v>0</v>
      </c>
      <c r="I134" s="742">
        <f t="shared" si="876"/>
        <v>0</v>
      </c>
      <c r="J134" s="741">
        <f t="shared" si="877"/>
        <v>0</v>
      </c>
      <c r="K134" s="742">
        <f t="shared" si="878"/>
        <v>0</v>
      </c>
      <c r="L134" s="741">
        <f t="shared" si="879"/>
        <v>0</v>
      </c>
      <c r="M134" s="742">
        <f t="shared" si="880"/>
        <v>5</v>
      </c>
      <c r="N134" s="741">
        <f t="shared" si="881"/>
        <v>738.8</v>
      </c>
      <c r="O134" s="742">
        <f t="shared" si="882"/>
        <v>0</v>
      </c>
      <c r="P134" s="741">
        <f t="shared" si="883"/>
        <v>0</v>
      </c>
      <c r="Q134" s="742">
        <f t="shared" si="884"/>
        <v>198</v>
      </c>
      <c r="R134" s="741">
        <f t="shared" si="885"/>
        <v>29256.48</v>
      </c>
      <c r="S134" s="742">
        <f t="shared" si="886"/>
        <v>30</v>
      </c>
      <c r="T134" s="741">
        <f t="shared" si="887"/>
        <v>4432.8</v>
      </c>
      <c r="U134" s="742">
        <f t="shared" si="888"/>
        <v>0</v>
      </c>
      <c r="V134" s="741">
        <f t="shared" si="889"/>
        <v>0</v>
      </c>
      <c r="W134" s="742">
        <f t="shared" si="890"/>
        <v>0</v>
      </c>
      <c r="X134" s="741">
        <f t="shared" si="891"/>
        <v>0</v>
      </c>
      <c r="Y134" s="742">
        <f t="shared" si="892"/>
        <v>0</v>
      </c>
      <c r="Z134" s="741">
        <f t="shared" si="893"/>
        <v>0</v>
      </c>
      <c r="AA134" s="743">
        <f t="shared" si="894"/>
        <v>0</v>
      </c>
      <c r="AB134" s="744">
        <f t="shared" si="895"/>
        <v>49204.08</v>
      </c>
      <c r="AC134" s="745">
        <v>12</v>
      </c>
      <c r="AD134" s="746">
        <f t="shared" si="896"/>
        <v>590448.96</v>
      </c>
      <c r="AE134" s="747"/>
      <c r="AF134" s="741"/>
      <c r="AG134" s="746">
        <f t="shared" si="897"/>
        <v>590448.96</v>
      </c>
      <c r="AH134" s="746">
        <f t="shared" si="898"/>
        <v>178315.59</v>
      </c>
      <c r="AI134" s="746">
        <f t="shared" si="899"/>
        <v>768764.55</v>
      </c>
      <c r="AK134" s="1044"/>
      <c r="AL134" s="735" t="s">
        <v>865</v>
      </c>
      <c r="AM134" s="737">
        <f t="shared" si="900"/>
        <v>0</v>
      </c>
      <c r="AN134" s="737">
        <f t="shared" si="900"/>
        <v>7103</v>
      </c>
      <c r="AO134" s="738">
        <f t="shared" si="901"/>
        <v>7388</v>
      </c>
      <c r="AP134" s="817">
        <f t="shared" si="902"/>
        <v>0</v>
      </c>
      <c r="AQ134" s="740">
        <f t="shared" si="903"/>
        <v>0</v>
      </c>
      <c r="AR134" s="741">
        <f t="shared" si="904"/>
        <v>0</v>
      </c>
      <c r="AS134" s="742">
        <f t="shared" si="905"/>
        <v>0</v>
      </c>
      <c r="AT134" s="741">
        <f t="shared" si="906"/>
        <v>0</v>
      </c>
      <c r="AU134" s="742">
        <f t="shared" si="907"/>
        <v>0</v>
      </c>
      <c r="AV134" s="741">
        <f t="shared" si="908"/>
        <v>0</v>
      </c>
      <c r="AW134" s="742">
        <f t="shared" si="909"/>
        <v>0</v>
      </c>
      <c r="AX134" s="741">
        <f t="shared" si="910"/>
        <v>0</v>
      </c>
      <c r="AY134" s="742">
        <f t="shared" si="911"/>
        <v>0</v>
      </c>
      <c r="AZ134" s="741">
        <f t="shared" si="912"/>
        <v>0</v>
      </c>
      <c r="BA134" s="742">
        <f t="shared" si="913"/>
        <v>0</v>
      </c>
      <c r="BB134" s="741">
        <f t="shared" si="914"/>
        <v>0</v>
      </c>
      <c r="BC134" s="742">
        <f t="shared" si="915"/>
        <v>0</v>
      </c>
      <c r="BD134" s="741">
        <f t="shared" si="916"/>
        <v>0</v>
      </c>
      <c r="BE134" s="742">
        <f t="shared" si="917"/>
        <v>0</v>
      </c>
      <c r="BF134" s="741">
        <f t="shared" si="918"/>
        <v>0</v>
      </c>
      <c r="BG134" s="742">
        <f t="shared" si="919"/>
        <v>0</v>
      </c>
      <c r="BH134" s="741">
        <f t="shared" si="920"/>
        <v>0</v>
      </c>
      <c r="BI134" s="742">
        <f t="shared" si="921"/>
        <v>0</v>
      </c>
      <c r="BJ134" s="741">
        <f t="shared" si="922"/>
        <v>0</v>
      </c>
      <c r="BK134" s="743">
        <f t="shared" si="1032"/>
        <v>0</v>
      </c>
      <c r="BL134" s="744">
        <f t="shared" si="924"/>
        <v>0</v>
      </c>
      <c r="BM134" s="745">
        <v>12</v>
      </c>
      <c r="BN134" s="746">
        <f t="shared" si="925"/>
        <v>0</v>
      </c>
      <c r="BO134" s="747"/>
      <c r="BP134" s="741"/>
      <c r="BQ134" s="746">
        <f t="shared" si="926"/>
        <v>0</v>
      </c>
      <c r="BR134" s="746">
        <f t="shared" si="927"/>
        <v>0</v>
      </c>
      <c r="BS134" s="746">
        <f t="shared" si="928"/>
        <v>0</v>
      </c>
      <c r="BU134" s="1044"/>
      <c r="BV134" s="735" t="s">
        <v>865</v>
      </c>
      <c r="BW134" s="737">
        <f t="shared" si="929"/>
        <v>0</v>
      </c>
      <c r="BX134" s="737">
        <f t="shared" si="929"/>
        <v>7103</v>
      </c>
      <c r="BY134" s="738">
        <f t="shared" si="930"/>
        <v>7388</v>
      </c>
      <c r="BZ134" s="817">
        <f t="shared" si="931"/>
        <v>0</v>
      </c>
      <c r="CA134" s="740">
        <f t="shared" si="932"/>
        <v>0</v>
      </c>
      <c r="CB134" s="741">
        <f t="shared" si="933"/>
        <v>0</v>
      </c>
      <c r="CC134" s="742">
        <f t="shared" si="934"/>
        <v>0</v>
      </c>
      <c r="CD134" s="741">
        <f t="shared" si="933"/>
        <v>0</v>
      </c>
      <c r="CE134" s="742">
        <f t="shared" si="935"/>
        <v>0</v>
      </c>
      <c r="CF134" s="741">
        <f t="shared" si="936"/>
        <v>0</v>
      </c>
      <c r="CG134" s="742">
        <f t="shared" si="937"/>
        <v>0</v>
      </c>
      <c r="CH134" s="741">
        <f t="shared" si="938"/>
        <v>0</v>
      </c>
      <c r="CI134" s="742">
        <f t="shared" si="939"/>
        <v>0</v>
      </c>
      <c r="CJ134" s="741">
        <f t="shared" si="940"/>
        <v>0</v>
      </c>
      <c r="CK134" s="742">
        <f t="shared" si="941"/>
        <v>0</v>
      </c>
      <c r="CL134" s="741">
        <f t="shared" si="942"/>
        <v>0</v>
      </c>
      <c r="CM134" s="742">
        <f t="shared" si="943"/>
        <v>0</v>
      </c>
      <c r="CN134" s="741">
        <f t="shared" si="944"/>
        <v>0</v>
      </c>
      <c r="CO134" s="742">
        <f t="shared" si="945"/>
        <v>0</v>
      </c>
      <c r="CP134" s="741">
        <f t="shared" si="946"/>
        <v>0</v>
      </c>
      <c r="CQ134" s="742">
        <f t="shared" si="947"/>
        <v>0</v>
      </c>
      <c r="CR134" s="741">
        <f t="shared" si="948"/>
        <v>0</v>
      </c>
      <c r="CS134" s="742">
        <f t="shared" si="949"/>
        <v>0</v>
      </c>
      <c r="CT134" s="741">
        <f t="shared" si="950"/>
        <v>0</v>
      </c>
      <c r="CU134" s="743">
        <f t="shared" si="951"/>
        <v>0</v>
      </c>
      <c r="CV134" s="744">
        <f t="shared" si="952"/>
        <v>0</v>
      </c>
      <c r="CW134" s="745">
        <v>12</v>
      </c>
      <c r="CX134" s="746">
        <f t="shared" si="953"/>
        <v>0</v>
      </c>
      <c r="CY134" s="747"/>
      <c r="CZ134" s="741"/>
      <c r="DA134" s="746">
        <f t="shared" si="954"/>
        <v>0</v>
      </c>
      <c r="DB134" s="746">
        <f t="shared" si="955"/>
        <v>0</v>
      </c>
      <c r="DC134" s="746">
        <f t="shared" si="956"/>
        <v>0</v>
      </c>
      <c r="DD134" s="750"/>
      <c r="DE134" s="1044"/>
      <c r="DF134" s="735" t="s">
        <v>865</v>
      </c>
      <c r="DG134" s="737">
        <f t="shared" si="957"/>
        <v>0</v>
      </c>
      <c r="DH134" s="737">
        <f t="shared" si="957"/>
        <v>7103</v>
      </c>
      <c r="DI134" s="738">
        <f t="shared" si="958"/>
        <v>7388</v>
      </c>
      <c r="DJ134" s="817">
        <f t="shared" si="959"/>
        <v>0</v>
      </c>
      <c r="DK134" s="740">
        <f t="shared" si="960"/>
        <v>0</v>
      </c>
      <c r="DL134" s="741">
        <f t="shared" si="961"/>
        <v>0</v>
      </c>
      <c r="DM134" s="742">
        <f t="shared" si="962"/>
        <v>0</v>
      </c>
      <c r="DN134" s="741">
        <f t="shared" si="961"/>
        <v>0</v>
      </c>
      <c r="DO134" s="742">
        <f t="shared" si="963"/>
        <v>0</v>
      </c>
      <c r="DP134" s="741">
        <f t="shared" si="964"/>
        <v>0</v>
      </c>
      <c r="DQ134" s="742">
        <f t="shared" si="965"/>
        <v>0</v>
      </c>
      <c r="DR134" s="741">
        <f t="shared" si="966"/>
        <v>0</v>
      </c>
      <c r="DS134" s="742">
        <f t="shared" si="967"/>
        <v>0</v>
      </c>
      <c r="DT134" s="741">
        <f t="shared" si="968"/>
        <v>0</v>
      </c>
      <c r="DU134" s="742">
        <f t="shared" si="969"/>
        <v>0</v>
      </c>
      <c r="DV134" s="741">
        <f t="shared" si="970"/>
        <v>0</v>
      </c>
      <c r="DW134" s="742">
        <f t="shared" si="971"/>
        <v>0</v>
      </c>
      <c r="DX134" s="741">
        <f t="shared" si="972"/>
        <v>0</v>
      </c>
      <c r="DY134" s="742">
        <f t="shared" si="973"/>
        <v>0</v>
      </c>
      <c r="DZ134" s="741">
        <f t="shared" si="974"/>
        <v>0</v>
      </c>
      <c r="EA134" s="742">
        <f t="shared" si="975"/>
        <v>0</v>
      </c>
      <c r="EB134" s="741">
        <f t="shared" si="976"/>
        <v>0</v>
      </c>
      <c r="EC134" s="742">
        <f t="shared" si="977"/>
        <v>0</v>
      </c>
      <c r="ED134" s="741">
        <f t="shared" si="978"/>
        <v>0</v>
      </c>
      <c r="EE134" s="743">
        <f t="shared" si="1035"/>
        <v>0</v>
      </c>
      <c r="EF134" s="744">
        <f t="shared" si="980"/>
        <v>0</v>
      </c>
      <c r="EG134" s="745">
        <v>12</v>
      </c>
      <c r="EH134" s="746">
        <f t="shared" si="981"/>
        <v>0</v>
      </c>
      <c r="EI134" s="747"/>
      <c r="EJ134" s="741"/>
      <c r="EK134" s="746">
        <f t="shared" si="982"/>
        <v>0</v>
      </c>
      <c r="EL134" s="746">
        <f t="shared" si="983"/>
        <v>0</v>
      </c>
      <c r="EM134" s="746">
        <f t="shared" si="984"/>
        <v>0</v>
      </c>
      <c r="EO134" s="1044"/>
      <c r="EP134" s="735" t="s">
        <v>865</v>
      </c>
      <c r="EQ134" s="737">
        <f t="shared" si="985"/>
        <v>0</v>
      </c>
      <c r="ER134" s="737">
        <f t="shared" si="985"/>
        <v>7103</v>
      </c>
      <c r="ES134" s="738">
        <f t="shared" si="986"/>
        <v>7388</v>
      </c>
      <c r="ET134" s="817">
        <f t="shared" si="987"/>
        <v>0</v>
      </c>
      <c r="EU134" s="740">
        <f t="shared" si="988"/>
        <v>0</v>
      </c>
      <c r="EV134" s="741">
        <f t="shared" si="989"/>
        <v>0</v>
      </c>
      <c r="EW134" s="742">
        <f t="shared" si="990"/>
        <v>0</v>
      </c>
      <c r="EX134" s="741">
        <f t="shared" si="989"/>
        <v>0</v>
      </c>
      <c r="EY134" s="742">
        <f t="shared" si="991"/>
        <v>0</v>
      </c>
      <c r="EZ134" s="741">
        <f t="shared" si="992"/>
        <v>0</v>
      </c>
      <c r="FA134" s="742">
        <f t="shared" si="993"/>
        <v>0</v>
      </c>
      <c r="FB134" s="741">
        <f t="shared" si="994"/>
        <v>0</v>
      </c>
      <c r="FC134" s="742">
        <f t="shared" si="995"/>
        <v>0</v>
      </c>
      <c r="FD134" s="741">
        <f t="shared" si="996"/>
        <v>0</v>
      </c>
      <c r="FE134" s="742">
        <f t="shared" si="997"/>
        <v>0</v>
      </c>
      <c r="FF134" s="741">
        <f t="shared" si="998"/>
        <v>0</v>
      </c>
      <c r="FG134" s="742">
        <f t="shared" si="999"/>
        <v>0</v>
      </c>
      <c r="FH134" s="741">
        <f t="shared" si="1000"/>
        <v>0</v>
      </c>
      <c r="FI134" s="742">
        <f t="shared" si="1001"/>
        <v>0</v>
      </c>
      <c r="FJ134" s="741">
        <f t="shared" si="1002"/>
        <v>0</v>
      </c>
      <c r="FK134" s="742">
        <f t="shared" si="1003"/>
        <v>0</v>
      </c>
      <c r="FL134" s="741">
        <f t="shared" si="1004"/>
        <v>0</v>
      </c>
      <c r="FM134" s="742">
        <f t="shared" si="1005"/>
        <v>0</v>
      </c>
      <c r="FN134" s="741">
        <f t="shared" si="1006"/>
        <v>0</v>
      </c>
      <c r="FO134" s="743">
        <f t="shared" ref="FO134" si="1037">IF(((SUM(ET134:FN134))&gt;(15279*EQ134)),0,((15279*EQ134)-(SUM(ET134:FN134))))</f>
        <v>0</v>
      </c>
      <c r="FP134" s="744">
        <f t="shared" si="1008"/>
        <v>0</v>
      </c>
      <c r="FQ134" s="745">
        <v>12</v>
      </c>
      <c r="FR134" s="746">
        <f t="shared" si="1009"/>
        <v>0</v>
      </c>
      <c r="FS134" s="747"/>
      <c r="FT134" s="741"/>
      <c r="FU134" s="746">
        <f t="shared" si="1010"/>
        <v>0</v>
      </c>
      <c r="FV134" s="746">
        <f t="shared" si="1011"/>
        <v>0</v>
      </c>
      <c r="FW134" s="746">
        <f t="shared" si="1012"/>
        <v>0</v>
      </c>
      <c r="FY134" s="1044"/>
      <c r="FZ134" s="735" t="s">
        <v>865</v>
      </c>
      <c r="GA134" s="737">
        <f t="shared" si="1013"/>
        <v>2</v>
      </c>
      <c r="GB134" s="737">
        <f t="shared" si="1013"/>
        <v>7103</v>
      </c>
      <c r="GC134" s="738">
        <f t="shared" si="1014"/>
        <v>7388</v>
      </c>
      <c r="GD134" s="743">
        <f t="shared" si="1015"/>
        <v>14776</v>
      </c>
      <c r="GE134" s="743"/>
      <c r="GF134" s="737">
        <f t="shared" si="1016"/>
        <v>0</v>
      </c>
      <c r="GG134" s="743"/>
      <c r="GH134" s="737">
        <f t="shared" si="1017"/>
        <v>0</v>
      </c>
      <c r="GI134" s="743"/>
      <c r="GJ134" s="737">
        <f t="shared" si="1018"/>
        <v>0</v>
      </c>
      <c r="GK134" s="743"/>
      <c r="GL134" s="737">
        <f t="shared" si="1019"/>
        <v>738.8</v>
      </c>
      <c r="GM134" s="743"/>
      <c r="GN134" s="737">
        <f t="shared" si="1020"/>
        <v>0</v>
      </c>
      <c r="GO134" s="743"/>
      <c r="GP134" s="737">
        <f t="shared" si="1021"/>
        <v>29256.48</v>
      </c>
      <c r="GQ134" s="743"/>
      <c r="GR134" s="737">
        <f t="shared" si="1022"/>
        <v>4432.8</v>
      </c>
      <c r="GS134" s="743"/>
      <c r="GT134" s="737">
        <f t="shared" si="1023"/>
        <v>0</v>
      </c>
      <c r="GU134" s="743"/>
      <c r="GV134" s="737">
        <f t="shared" si="1024"/>
        <v>0</v>
      </c>
      <c r="GW134" s="743"/>
      <c r="GX134" s="737">
        <f t="shared" si="1025"/>
        <v>0</v>
      </c>
      <c r="GY134" s="743">
        <f t="shared" si="1025"/>
        <v>0</v>
      </c>
      <c r="GZ134" s="744">
        <f t="shared" si="1026"/>
        <v>49204.08</v>
      </c>
      <c r="HA134" s="745">
        <v>12</v>
      </c>
      <c r="HB134" s="746">
        <f t="shared" si="1027"/>
        <v>590448.96</v>
      </c>
      <c r="HC134" s="737">
        <f t="shared" si="1028"/>
        <v>0</v>
      </c>
      <c r="HD134" s="737">
        <f t="shared" si="1028"/>
        <v>0</v>
      </c>
      <c r="HE134" s="746">
        <f t="shared" si="1029"/>
        <v>590448.96</v>
      </c>
      <c r="HF134" s="746">
        <f t="shared" si="1030"/>
        <v>178315.59</v>
      </c>
      <c r="HG134" s="746">
        <f t="shared" si="1031"/>
        <v>768764.55</v>
      </c>
    </row>
    <row r="135" spans="1:215" hidden="1" x14ac:dyDescent="0.25">
      <c r="A135" s="1044"/>
      <c r="B135" s="755" t="s">
        <v>42</v>
      </c>
      <c r="C135" s="737">
        <f t="shared" ref="C135:D141" si="1038">C49</f>
        <v>0</v>
      </c>
      <c r="D135" s="737">
        <f t="shared" si="1038"/>
        <v>6449</v>
      </c>
      <c r="E135" s="738">
        <f t="shared" si="874"/>
        <v>6707</v>
      </c>
      <c r="F135" s="817">
        <f t="shared" si="875"/>
        <v>0</v>
      </c>
      <c r="G135" s="740">
        <f t="shared" ref="G135:I141" si="1039">ROUND(G49,1)</f>
        <v>0</v>
      </c>
      <c r="H135" s="741">
        <f t="shared" si="877"/>
        <v>0</v>
      </c>
      <c r="I135" s="742">
        <f t="shared" si="1039"/>
        <v>0</v>
      </c>
      <c r="J135" s="741">
        <f t="shared" si="877"/>
        <v>0</v>
      </c>
      <c r="K135" s="742">
        <f t="shared" si="878"/>
        <v>0</v>
      </c>
      <c r="L135" s="741">
        <f t="shared" si="879"/>
        <v>0</v>
      </c>
      <c r="M135" s="742">
        <f t="shared" si="880"/>
        <v>0</v>
      </c>
      <c r="N135" s="741">
        <f t="shared" si="881"/>
        <v>0</v>
      </c>
      <c r="O135" s="742">
        <f t="shared" si="882"/>
        <v>0</v>
      </c>
      <c r="P135" s="741">
        <f t="shared" si="883"/>
        <v>0</v>
      </c>
      <c r="Q135" s="742">
        <f t="shared" si="884"/>
        <v>0</v>
      </c>
      <c r="R135" s="741">
        <f t="shared" si="885"/>
        <v>0</v>
      </c>
      <c r="S135" s="742">
        <f t="shared" si="886"/>
        <v>0</v>
      </c>
      <c r="T135" s="741">
        <f t="shared" si="887"/>
        <v>0</v>
      </c>
      <c r="U135" s="742">
        <f t="shared" si="888"/>
        <v>0</v>
      </c>
      <c r="V135" s="741">
        <f t="shared" si="889"/>
        <v>0</v>
      </c>
      <c r="W135" s="742">
        <f t="shared" si="890"/>
        <v>0</v>
      </c>
      <c r="X135" s="741">
        <f t="shared" si="891"/>
        <v>0</v>
      </c>
      <c r="Y135" s="742">
        <f t="shared" si="892"/>
        <v>0</v>
      </c>
      <c r="Z135" s="741">
        <f t="shared" si="893"/>
        <v>0</v>
      </c>
      <c r="AA135" s="743">
        <f t="shared" si="894"/>
        <v>0</v>
      </c>
      <c r="AB135" s="744">
        <f t="shared" si="895"/>
        <v>0</v>
      </c>
      <c r="AC135" s="745">
        <v>12</v>
      </c>
      <c r="AD135" s="746">
        <f t="shared" si="896"/>
        <v>0</v>
      </c>
      <c r="AE135" s="747"/>
      <c r="AF135" s="741"/>
      <c r="AG135" s="746">
        <f t="shared" si="897"/>
        <v>0</v>
      </c>
      <c r="AH135" s="746">
        <f t="shared" si="898"/>
        <v>0</v>
      </c>
      <c r="AI135" s="746">
        <f t="shared" si="899"/>
        <v>0</v>
      </c>
      <c r="AK135" s="1044"/>
      <c r="AL135" s="755" t="s">
        <v>42</v>
      </c>
      <c r="AM135" s="737">
        <f t="shared" ref="AM135:AN141" si="1040">AM49</f>
        <v>0.5</v>
      </c>
      <c r="AN135" s="737">
        <f t="shared" si="1040"/>
        <v>6449</v>
      </c>
      <c r="AO135" s="738">
        <f t="shared" si="901"/>
        <v>6707</v>
      </c>
      <c r="AP135" s="817">
        <f t="shared" si="902"/>
        <v>3353.5</v>
      </c>
      <c r="AQ135" s="740">
        <f t="shared" si="903"/>
        <v>0</v>
      </c>
      <c r="AR135" s="741">
        <f t="shared" si="904"/>
        <v>0</v>
      </c>
      <c r="AS135" s="742">
        <f t="shared" si="905"/>
        <v>0</v>
      </c>
      <c r="AT135" s="741">
        <f t="shared" si="906"/>
        <v>0</v>
      </c>
      <c r="AU135" s="742">
        <f t="shared" si="907"/>
        <v>0</v>
      </c>
      <c r="AV135" s="741">
        <f t="shared" si="908"/>
        <v>0</v>
      </c>
      <c r="AW135" s="742">
        <f t="shared" si="909"/>
        <v>0</v>
      </c>
      <c r="AX135" s="741">
        <f t="shared" si="910"/>
        <v>0</v>
      </c>
      <c r="AY135" s="742">
        <f t="shared" si="911"/>
        <v>0</v>
      </c>
      <c r="AZ135" s="741">
        <f t="shared" si="912"/>
        <v>0</v>
      </c>
      <c r="BA135" s="742">
        <f t="shared" si="913"/>
        <v>0</v>
      </c>
      <c r="BB135" s="741">
        <f t="shared" si="914"/>
        <v>0</v>
      </c>
      <c r="BC135" s="742">
        <f t="shared" si="915"/>
        <v>15</v>
      </c>
      <c r="BD135" s="741">
        <f t="shared" si="916"/>
        <v>503.03</v>
      </c>
      <c r="BE135" s="742">
        <f t="shared" si="917"/>
        <v>0</v>
      </c>
      <c r="BF135" s="741">
        <f t="shared" si="918"/>
        <v>0</v>
      </c>
      <c r="BG135" s="742">
        <f t="shared" si="919"/>
        <v>0</v>
      </c>
      <c r="BH135" s="741">
        <f t="shared" si="920"/>
        <v>0</v>
      </c>
      <c r="BI135" s="742">
        <f t="shared" si="921"/>
        <v>0</v>
      </c>
      <c r="BJ135" s="741">
        <f t="shared" si="922"/>
        <v>0</v>
      </c>
      <c r="BK135" s="743">
        <f t="shared" si="1032"/>
        <v>3767.97</v>
      </c>
      <c r="BL135" s="744">
        <f t="shared" si="924"/>
        <v>7624.5</v>
      </c>
      <c r="BM135" s="745">
        <v>12</v>
      </c>
      <c r="BN135" s="746">
        <f t="shared" si="925"/>
        <v>91494</v>
      </c>
      <c r="BO135" s="747"/>
      <c r="BP135" s="741"/>
      <c r="BQ135" s="746">
        <f t="shared" si="926"/>
        <v>91494</v>
      </c>
      <c r="BR135" s="746">
        <f t="shared" si="927"/>
        <v>27631.19</v>
      </c>
      <c r="BS135" s="746">
        <f t="shared" si="928"/>
        <v>119125.19</v>
      </c>
      <c r="BU135" s="1044"/>
      <c r="BV135" s="755" t="s">
        <v>42</v>
      </c>
      <c r="BW135" s="737">
        <f t="shared" ref="BW135:BX141" si="1041">BW49</f>
        <v>0</v>
      </c>
      <c r="BX135" s="737">
        <f t="shared" si="1041"/>
        <v>6449</v>
      </c>
      <c r="BY135" s="738">
        <f t="shared" si="930"/>
        <v>6707</v>
      </c>
      <c r="BZ135" s="817">
        <f t="shared" si="931"/>
        <v>0</v>
      </c>
      <c r="CA135" s="740">
        <f t="shared" si="932"/>
        <v>0</v>
      </c>
      <c r="CB135" s="741">
        <f t="shared" si="933"/>
        <v>0</v>
      </c>
      <c r="CC135" s="742">
        <f t="shared" si="934"/>
        <v>0</v>
      </c>
      <c r="CD135" s="741">
        <f t="shared" si="933"/>
        <v>0</v>
      </c>
      <c r="CE135" s="742">
        <f t="shared" si="935"/>
        <v>0</v>
      </c>
      <c r="CF135" s="741">
        <f t="shared" si="936"/>
        <v>0</v>
      </c>
      <c r="CG135" s="742">
        <f t="shared" si="937"/>
        <v>0</v>
      </c>
      <c r="CH135" s="741">
        <f t="shared" si="938"/>
        <v>0</v>
      </c>
      <c r="CI135" s="742">
        <f t="shared" si="939"/>
        <v>0</v>
      </c>
      <c r="CJ135" s="741">
        <f t="shared" si="940"/>
        <v>0</v>
      </c>
      <c r="CK135" s="742">
        <f t="shared" si="941"/>
        <v>0</v>
      </c>
      <c r="CL135" s="741">
        <f t="shared" si="942"/>
        <v>0</v>
      </c>
      <c r="CM135" s="742">
        <f t="shared" si="943"/>
        <v>0</v>
      </c>
      <c r="CN135" s="741">
        <f t="shared" si="944"/>
        <v>0</v>
      </c>
      <c r="CO135" s="742">
        <f t="shared" si="945"/>
        <v>0</v>
      </c>
      <c r="CP135" s="741">
        <f t="shared" si="946"/>
        <v>0</v>
      </c>
      <c r="CQ135" s="742">
        <f t="shared" si="947"/>
        <v>0</v>
      </c>
      <c r="CR135" s="741">
        <f t="shared" si="948"/>
        <v>0</v>
      </c>
      <c r="CS135" s="742">
        <f t="shared" si="949"/>
        <v>0</v>
      </c>
      <c r="CT135" s="741">
        <f t="shared" si="950"/>
        <v>0</v>
      </c>
      <c r="CU135" s="743">
        <f t="shared" si="951"/>
        <v>0</v>
      </c>
      <c r="CV135" s="744">
        <f t="shared" si="952"/>
        <v>0</v>
      </c>
      <c r="CW135" s="745">
        <v>12</v>
      </c>
      <c r="CX135" s="746">
        <f t="shared" si="953"/>
        <v>0</v>
      </c>
      <c r="CY135" s="747"/>
      <c r="CZ135" s="741"/>
      <c r="DA135" s="746">
        <f t="shared" si="954"/>
        <v>0</v>
      </c>
      <c r="DB135" s="746">
        <f t="shared" si="955"/>
        <v>0</v>
      </c>
      <c r="DC135" s="746">
        <f t="shared" si="956"/>
        <v>0</v>
      </c>
      <c r="DD135" s="750"/>
      <c r="DE135" s="1044"/>
      <c r="DF135" s="755" t="s">
        <v>42</v>
      </c>
      <c r="DG135" s="737">
        <f t="shared" ref="DG135:DH141" si="1042">DG49</f>
        <v>0</v>
      </c>
      <c r="DH135" s="737">
        <f t="shared" si="1042"/>
        <v>6449</v>
      </c>
      <c r="DI135" s="738">
        <f t="shared" si="958"/>
        <v>6707</v>
      </c>
      <c r="DJ135" s="817">
        <f t="shared" si="959"/>
        <v>0</v>
      </c>
      <c r="DK135" s="740">
        <f t="shared" si="960"/>
        <v>0</v>
      </c>
      <c r="DL135" s="741">
        <f t="shared" si="961"/>
        <v>0</v>
      </c>
      <c r="DM135" s="742">
        <f t="shared" si="962"/>
        <v>0</v>
      </c>
      <c r="DN135" s="741">
        <f t="shared" si="961"/>
        <v>0</v>
      </c>
      <c r="DO135" s="742">
        <f t="shared" si="963"/>
        <v>0</v>
      </c>
      <c r="DP135" s="741">
        <f t="shared" si="964"/>
        <v>0</v>
      </c>
      <c r="DQ135" s="742">
        <f t="shared" si="965"/>
        <v>0</v>
      </c>
      <c r="DR135" s="741">
        <f t="shared" si="966"/>
        <v>0</v>
      </c>
      <c r="DS135" s="742">
        <f t="shared" si="967"/>
        <v>0</v>
      </c>
      <c r="DT135" s="741">
        <f t="shared" si="968"/>
        <v>0</v>
      </c>
      <c r="DU135" s="742">
        <f t="shared" si="969"/>
        <v>0</v>
      </c>
      <c r="DV135" s="741">
        <f t="shared" si="970"/>
        <v>0</v>
      </c>
      <c r="DW135" s="742">
        <f t="shared" si="971"/>
        <v>0</v>
      </c>
      <c r="DX135" s="741">
        <f t="shared" si="972"/>
        <v>0</v>
      </c>
      <c r="DY135" s="742">
        <f t="shared" si="973"/>
        <v>0</v>
      </c>
      <c r="DZ135" s="741">
        <f t="shared" si="974"/>
        <v>0</v>
      </c>
      <c r="EA135" s="742">
        <f t="shared" si="975"/>
        <v>0</v>
      </c>
      <c r="EB135" s="741">
        <f t="shared" si="976"/>
        <v>0</v>
      </c>
      <c r="EC135" s="742">
        <f t="shared" si="977"/>
        <v>0</v>
      </c>
      <c r="ED135" s="741">
        <f t="shared" si="978"/>
        <v>0</v>
      </c>
      <c r="EE135" s="743">
        <f t="shared" si="1035"/>
        <v>0</v>
      </c>
      <c r="EF135" s="744">
        <f t="shared" si="980"/>
        <v>0</v>
      </c>
      <c r="EG135" s="745">
        <v>12</v>
      </c>
      <c r="EH135" s="746">
        <f t="shared" si="981"/>
        <v>0</v>
      </c>
      <c r="EI135" s="747"/>
      <c r="EJ135" s="741"/>
      <c r="EK135" s="746">
        <f t="shared" si="982"/>
        <v>0</v>
      </c>
      <c r="EL135" s="746">
        <f t="shared" si="983"/>
        <v>0</v>
      </c>
      <c r="EM135" s="746">
        <f t="shared" si="984"/>
        <v>0</v>
      </c>
      <c r="EO135" s="1044"/>
      <c r="EP135" s="755" t="s">
        <v>42</v>
      </c>
      <c r="EQ135" s="737">
        <f t="shared" ref="EQ135:ER141" si="1043">EQ49</f>
        <v>0</v>
      </c>
      <c r="ER135" s="737">
        <f t="shared" si="1043"/>
        <v>6449</v>
      </c>
      <c r="ES135" s="738">
        <f t="shared" si="986"/>
        <v>6707</v>
      </c>
      <c r="ET135" s="817">
        <f t="shared" si="987"/>
        <v>0</v>
      </c>
      <c r="EU135" s="740">
        <f t="shared" si="988"/>
        <v>0</v>
      </c>
      <c r="EV135" s="741">
        <f t="shared" si="989"/>
        <v>0</v>
      </c>
      <c r="EW135" s="742">
        <f t="shared" si="990"/>
        <v>0</v>
      </c>
      <c r="EX135" s="741">
        <f t="shared" si="989"/>
        <v>0</v>
      </c>
      <c r="EY135" s="742">
        <f t="shared" si="991"/>
        <v>0</v>
      </c>
      <c r="EZ135" s="741">
        <f t="shared" si="992"/>
        <v>0</v>
      </c>
      <c r="FA135" s="742">
        <f t="shared" si="993"/>
        <v>0</v>
      </c>
      <c r="FB135" s="741">
        <f t="shared" si="994"/>
        <v>0</v>
      </c>
      <c r="FC135" s="742">
        <f t="shared" si="995"/>
        <v>0</v>
      </c>
      <c r="FD135" s="741">
        <f t="shared" si="996"/>
        <v>0</v>
      </c>
      <c r="FE135" s="742">
        <f t="shared" si="997"/>
        <v>0</v>
      </c>
      <c r="FF135" s="741">
        <f t="shared" si="998"/>
        <v>0</v>
      </c>
      <c r="FG135" s="742">
        <f t="shared" si="999"/>
        <v>0</v>
      </c>
      <c r="FH135" s="741">
        <f t="shared" si="1000"/>
        <v>0</v>
      </c>
      <c r="FI135" s="742">
        <f t="shared" si="1001"/>
        <v>0</v>
      </c>
      <c r="FJ135" s="741">
        <f t="shared" si="1002"/>
        <v>0</v>
      </c>
      <c r="FK135" s="742">
        <f t="shared" si="1003"/>
        <v>0</v>
      </c>
      <c r="FL135" s="741">
        <f t="shared" si="1004"/>
        <v>0</v>
      </c>
      <c r="FM135" s="742">
        <f t="shared" si="1005"/>
        <v>0</v>
      </c>
      <c r="FN135" s="741">
        <f t="shared" si="1006"/>
        <v>0</v>
      </c>
      <c r="FO135" s="743"/>
      <c r="FP135" s="744">
        <f t="shared" si="1008"/>
        <v>0</v>
      </c>
      <c r="FQ135" s="745">
        <v>12</v>
      </c>
      <c r="FR135" s="746">
        <f t="shared" si="1009"/>
        <v>0</v>
      </c>
      <c r="FS135" s="747"/>
      <c r="FT135" s="741"/>
      <c r="FU135" s="746">
        <f t="shared" si="1010"/>
        <v>0</v>
      </c>
      <c r="FV135" s="746">
        <f t="shared" si="1011"/>
        <v>0</v>
      </c>
      <c r="FW135" s="746">
        <f t="shared" si="1012"/>
        <v>0</v>
      </c>
      <c r="FY135" s="1044"/>
      <c r="FZ135" s="755" t="s">
        <v>42</v>
      </c>
      <c r="GA135" s="737">
        <f t="shared" ref="GA135:GB141" si="1044">GA49</f>
        <v>0.5</v>
      </c>
      <c r="GB135" s="737">
        <f t="shared" si="1044"/>
        <v>6449</v>
      </c>
      <c r="GC135" s="738">
        <f t="shared" si="1014"/>
        <v>6707</v>
      </c>
      <c r="GD135" s="743">
        <f t="shared" si="1015"/>
        <v>3353.5</v>
      </c>
      <c r="GE135" s="743"/>
      <c r="GF135" s="737">
        <f t="shared" si="1016"/>
        <v>0</v>
      </c>
      <c r="GG135" s="743"/>
      <c r="GH135" s="737">
        <f t="shared" si="1017"/>
        <v>0</v>
      </c>
      <c r="GI135" s="743"/>
      <c r="GJ135" s="737">
        <f t="shared" si="1018"/>
        <v>0</v>
      </c>
      <c r="GK135" s="743"/>
      <c r="GL135" s="737">
        <f t="shared" si="1019"/>
        <v>0</v>
      </c>
      <c r="GM135" s="743"/>
      <c r="GN135" s="737">
        <f t="shared" si="1020"/>
        <v>0</v>
      </c>
      <c r="GO135" s="743"/>
      <c r="GP135" s="737">
        <f t="shared" si="1021"/>
        <v>0</v>
      </c>
      <c r="GQ135" s="743"/>
      <c r="GR135" s="737">
        <f t="shared" si="1022"/>
        <v>503.03</v>
      </c>
      <c r="GS135" s="743"/>
      <c r="GT135" s="737">
        <f t="shared" si="1023"/>
        <v>0</v>
      </c>
      <c r="GU135" s="743"/>
      <c r="GV135" s="737">
        <f t="shared" si="1024"/>
        <v>0</v>
      </c>
      <c r="GW135" s="743"/>
      <c r="GX135" s="737">
        <f t="shared" si="1025"/>
        <v>0</v>
      </c>
      <c r="GY135" s="743">
        <f t="shared" si="1025"/>
        <v>3767.97</v>
      </c>
      <c r="GZ135" s="744">
        <f t="shared" si="1026"/>
        <v>7624.5</v>
      </c>
      <c r="HA135" s="745">
        <v>12</v>
      </c>
      <c r="HB135" s="746">
        <f t="shared" si="1027"/>
        <v>91494</v>
      </c>
      <c r="HC135" s="737">
        <f t="shared" si="1028"/>
        <v>0</v>
      </c>
      <c r="HD135" s="737">
        <f t="shared" si="1028"/>
        <v>0</v>
      </c>
      <c r="HE135" s="746">
        <f t="shared" si="1029"/>
        <v>91494</v>
      </c>
      <c r="HF135" s="746">
        <f t="shared" si="1030"/>
        <v>27631.19</v>
      </c>
      <c r="HG135" s="746">
        <f t="shared" si="1031"/>
        <v>119125.19</v>
      </c>
    </row>
    <row r="136" spans="1:215" hidden="1" x14ac:dyDescent="0.25">
      <c r="A136" s="1044"/>
      <c r="B136" s="755" t="s">
        <v>40</v>
      </c>
      <c r="C136" s="737">
        <f t="shared" si="1038"/>
        <v>0</v>
      </c>
      <c r="D136" s="737">
        <f t="shared" si="1038"/>
        <v>6449</v>
      </c>
      <c r="E136" s="738">
        <f t="shared" si="874"/>
        <v>6707</v>
      </c>
      <c r="F136" s="817">
        <f t="shared" si="875"/>
        <v>0</v>
      </c>
      <c r="G136" s="740">
        <f t="shared" si="1039"/>
        <v>0</v>
      </c>
      <c r="H136" s="741">
        <f t="shared" si="877"/>
        <v>0</v>
      </c>
      <c r="I136" s="742">
        <f t="shared" si="1039"/>
        <v>0</v>
      </c>
      <c r="J136" s="741">
        <f t="shared" si="877"/>
        <v>0</v>
      </c>
      <c r="K136" s="742">
        <f t="shared" si="878"/>
        <v>0</v>
      </c>
      <c r="L136" s="741">
        <f t="shared" si="879"/>
        <v>0</v>
      </c>
      <c r="M136" s="742">
        <f t="shared" si="880"/>
        <v>0</v>
      </c>
      <c r="N136" s="741">
        <f t="shared" si="881"/>
        <v>0</v>
      </c>
      <c r="O136" s="742">
        <f t="shared" si="882"/>
        <v>0</v>
      </c>
      <c r="P136" s="741">
        <f t="shared" si="883"/>
        <v>0</v>
      </c>
      <c r="Q136" s="742">
        <f t="shared" si="884"/>
        <v>0</v>
      </c>
      <c r="R136" s="741">
        <f t="shared" si="885"/>
        <v>0</v>
      </c>
      <c r="S136" s="742">
        <f t="shared" si="886"/>
        <v>0</v>
      </c>
      <c r="T136" s="741">
        <f t="shared" si="887"/>
        <v>0</v>
      </c>
      <c r="U136" s="742">
        <f t="shared" si="888"/>
        <v>0</v>
      </c>
      <c r="V136" s="741">
        <f t="shared" si="889"/>
        <v>0</v>
      </c>
      <c r="W136" s="742">
        <f t="shared" si="890"/>
        <v>0</v>
      </c>
      <c r="X136" s="741">
        <f t="shared" si="891"/>
        <v>0</v>
      </c>
      <c r="Y136" s="742">
        <f t="shared" si="892"/>
        <v>0</v>
      </c>
      <c r="Z136" s="741">
        <f t="shared" si="893"/>
        <v>0</v>
      </c>
      <c r="AA136" s="743">
        <f t="shared" si="894"/>
        <v>0</v>
      </c>
      <c r="AB136" s="744">
        <f t="shared" si="895"/>
        <v>0</v>
      </c>
      <c r="AC136" s="745">
        <v>12</v>
      </c>
      <c r="AD136" s="746">
        <f t="shared" si="896"/>
        <v>0</v>
      </c>
      <c r="AE136" s="747"/>
      <c r="AF136" s="741"/>
      <c r="AG136" s="746">
        <f t="shared" si="897"/>
        <v>0</v>
      </c>
      <c r="AH136" s="746">
        <f t="shared" si="898"/>
        <v>0</v>
      </c>
      <c r="AI136" s="746">
        <f t="shared" si="899"/>
        <v>0</v>
      </c>
      <c r="AK136" s="1044"/>
      <c r="AL136" s="755" t="s">
        <v>40</v>
      </c>
      <c r="AM136" s="737">
        <f t="shared" si="1040"/>
        <v>1</v>
      </c>
      <c r="AN136" s="737">
        <f t="shared" si="1040"/>
        <v>6449</v>
      </c>
      <c r="AO136" s="738">
        <f t="shared" si="901"/>
        <v>6707</v>
      </c>
      <c r="AP136" s="817">
        <f t="shared" si="902"/>
        <v>6707</v>
      </c>
      <c r="AQ136" s="740">
        <f t="shared" si="903"/>
        <v>0</v>
      </c>
      <c r="AR136" s="741">
        <f t="shared" si="904"/>
        <v>0</v>
      </c>
      <c r="AS136" s="742">
        <f t="shared" si="905"/>
        <v>4</v>
      </c>
      <c r="AT136" s="741">
        <f t="shared" si="906"/>
        <v>268.27999999999997</v>
      </c>
      <c r="AU136" s="742">
        <f t="shared" si="907"/>
        <v>0</v>
      </c>
      <c r="AV136" s="741">
        <f t="shared" si="908"/>
        <v>0</v>
      </c>
      <c r="AW136" s="742">
        <f t="shared" si="909"/>
        <v>0</v>
      </c>
      <c r="AX136" s="741">
        <f t="shared" si="910"/>
        <v>0</v>
      </c>
      <c r="AY136" s="742">
        <f t="shared" si="911"/>
        <v>0</v>
      </c>
      <c r="AZ136" s="741">
        <f t="shared" si="912"/>
        <v>0</v>
      </c>
      <c r="BA136" s="742">
        <f t="shared" si="913"/>
        <v>140</v>
      </c>
      <c r="BB136" s="741">
        <f t="shared" si="914"/>
        <v>9389.7999999999993</v>
      </c>
      <c r="BC136" s="742">
        <f t="shared" si="915"/>
        <v>30</v>
      </c>
      <c r="BD136" s="741">
        <f t="shared" si="916"/>
        <v>2012.1</v>
      </c>
      <c r="BE136" s="742">
        <f t="shared" si="917"/>
        <v>0</v>
      </c>
      <c r="BF136" s="741">
        <f t="shared" si="918"/>
        <v>0</v>
      </c>
      <c r="BG136" s="742">
        <f t="shared" si="919"/>
        <v>0</v>
      </c>
      <c r="BH136" s="741">
        <f t="shared" si="920"/>
        <v>0</v>
      </c>
      <c r="BI136" s="742">
        <f t="shared" si="921"/>
        <v>0</v>
      </c>
      <c r="BJ136" s="741">
        <f t="shared" si="922"/>
        <v>0</v>
      </c>
      <c r="BK136" s="743">
        <f t="shared" si="1032"/>
        <v>0</v>
      </c>
      <c r="BL136" s="744">
        <f t="shared" si="924"/>
        <v>18377.18</v>
      </c>
      <c r="BM136" s="745">
        <v>12</v>
      </c>
      <c r="BN136" s="746">
        <f t="shared" si="925"/>
        <v>220526.16</v>
      </c>
      <c r="BO136" s="747"/>
      <c r="BP136" s="741"/>
      <c r="BQ136" s="746">
        <f t="shared" si="926"/>
        <v>220526.16</v>
      </c>
      <c r="BR136" s="746">
        <f t="shared" si="927"/>
        <v>66598.899999999994</v>
      </c>
      <c r="BS136" s="746">
        <f t="shared" si="928"/>
        <v>287125.06</v>
      </c>
      <c r="BU136" s="1044"/>
      <c r="BV136" s="755" t="s">
        <v>40</v>
      </c>
      <c r="BW136" s="737">
        <f t="shared" si="1041"/>
        <v>0</v>
      </c>
      <c r="BX136" s="737">
        <f t="shared" si="1041"/>
        <v>6449</v>
      </c>
      <c r="BY136" s="738">
        <f t="shared" si="930"/>
        <v>6707</v>
      </c>
      <c r="BZ136" s="817">
        <f t="shared" si="931"/>
        <v>0</v>
      </c>
      <c r="CA136" s="740">
        <f t="shared" si="932"/>
        <v>0</v>
      </c>
      <c r="CB136" s="741">
        <f t="shared" si="933"/>
        <v>0</v>
      </c>
      <c r="CC136" s="742">
        <f t="shared" si="934"/>
        <v>0</v>
      </c>
      <c r="CD136" s="741">
        <f t="shared" si="933"/>
        <v>0</v>
      </c>
      <c r="CE136" s="742">
        <f t="shared" si="935"/>
        <v>0</v>
      </c>
      <c r="CF136" s="741">
        <f t="shared" si="936"/>
        <v>0</v>
      </c>
      <c r="CG136" s="742">
        <f t="shared" si="937"/>
        <v>0</v>
      </c>
      <c r="CH136" s="741">
        <f t="shared" si="938"/>
        <v>0</v>
      </c>
      <c r="CI136" s="742">
        <f t="shared" si="939"/>
        <v>0</v>
      </c>
      <c r="CJ136" s="741">
        <f t="shared" si="940"/>
        <v>0</v>
      </c>
      <c r="CK136" s="742">
        <f t="shared" si="941"/>
        <v>0</v>
      </c>
      <c r="CL136" s="741">
        <f t="shared" si="942"/>
        <v>0</v>
      </c>
      <c r="CM136" s="742">
        <f t="shared" si="943"/>
        <v>0</v>
      </c>
      <c r="CN136" s="741">
        <f t="shared" si="944"/>
        <v>0</v>
      </c>
      <c r="CO136" s="742">
        <f t="shared" si="945"/>
        <v>0</v>
      </c>
      <c r="CP136" s="741">
        <f t="shared" si="946"/>
        <v>0</v>
      </c>
      <c r="CQ136" s="742">
        <f t="shared" si="947"/>
        <v>0</v>
      </c>
      <c r="CR136" s="741">
        <f t="shared" si="948"/>
        <v>0</v>
      </c>
      <c r="CS136" s="742">
        <f t="shared" si="949"/>
        <v>0</v>
      </c>
      <c r="CT136" s="741">
        <f t="shared" si="950"/>
        <v>0</v>
      </c>
      <c r="CU136" s="743">
        <f t="shared" si="951"/>
        <v>0</v>
      </c>
      <c r="CV136" s="744">
        <f t="shared" si="952"/>
        <v>0</v>
      </c>
      <c r="CW136" s="745">
        <v>12</v>
      </c>
      <c r="CX136" s="746">
        <f t="shared" si="953"/>
        <v>0</v>
      </c>
      <c r="CY136" s="747"/>
      <c r="CZ136" s="741"/>
      <c r="DA136" s="746">
        <f t="shared" si="954"/>
        <v>0</v>
      </c>
      <c r="DB136" s="746">
        <f t="shared" si="955"/>
        <v>0</v>
      </c>
      <c r="DC136" s="746">
        <f t="shared" si="956"/>
        <v>0</v>
      </c>
      <c r="DD136" s="750"/>
      <c r="DE136" s="1044"/>
      <c r="DF136" s="755" t="s">
        <v>40</v>
      </c>
      <c r="DG136" s="737">
        <f t="shared" si="1042"/>
        <v>0</v>
      </c>
      <c r="DH136" s="737">
        <f t="shared" si="1042"/>
        <v>6449</v>
      </c>
      <c r="DI136" s="738">
        <f t="shared" si="958"/>
        <v>6707</v>
      </c>
      <c r="DJ136" s="817">
        <f t="shared" si="959"/>
        <v>0</v>
      </c>
      <c r="DK136" s="740">
        <f t="shared" si="960"/>
        <v>0</v>
      </c>
      <c r="DL136" s="741">
        <f t="shared" si="961"/>
        <v>0</v>
      </c>
      <c r="DM136" s="742">
        <f t="shared" si="962"/>
        <v>0</v>
      </c>
      <c r="DN136" s="741">
        <f t="shared" si="961"/>
        <v>0</v>
      </c>
      <c r="DO136" s="742">
        <f t="shared" si="963"/>
        <v>0</v>
      </c>
      <c r="DP136" s="741">
        <f t="shared" si="964"/>
        <v>0</v>
      </c>
      <c r="DQ136" s="742">
        <f t="shared" si="965"/>
        <v>0</v>
      </c>
      <c r="DR136" s="741">
        <f t="shared" si="966"/>
        <v>0</v>
      </c>
      <c r="DS136" s="742">
        <f t="shared" si="967"/>
        <v>0</v>
      </c>
      <c r="DT136" s="741">
        <f t="shared" si="968"/>
        <v>0</v>
      </c>
      <c r="DU136" s="742">
        <f t="shared" si="969"/>
        <v>0</v>
      </c>
      <c r="DV136" s="741">
        <f t="shared" si="970"/>
        <v>0</v>
      </c>
      <c r="DW136" s="742">
        <f t="shared" si="971"/>
        <v>0</v>
      </c>
      <c r="DX136" s="741">
        <f t="shared" si="972"/>
        <v>0</v>
      </c>
      <c r="DY136" s="742">
        <f t="shared" si="973"/>
        <v>0</v>
      </c>
      <c r="DZ136" s="741">
        <f t="shared" si="974"/>
        <v>0</v>
      </c>
      <c r="EA136" s="742">
        <f t="shared" si="975"/>
        <v>0</v>
      </c>
      <c r="EB136" s="741">
        <f t="shared" si="976"/>
        <v>0</v>
      </c>
      <c r="EC136" s="742">
        <f t="shared" si="977"/>
        <v>0</v>
      </c>
      <c r="ED136" s="741">
        <f t="shared" si="978"/>
        <v>0</v>
      </c>
      <c r="EE136" s="743">
        <f t="shared" si="1035"/>
        <v>0</v>
      </c>
      <c r="EF136" s="744">
        <f t="shared" si="980"/>
        <v>0</v>
      </c>
      <c r="EG136" s="745">
        <v>12</v>
      </c>
      <c r="EH136" s="746">
        <f t="shared" si="981"/>
        <v>0</v>
      </c>
      <c r="EI136" s="747"/>
      <c r="EJ136" s="741"/>
      <c r="EK136" s="746">
        <f t="shared" si="982"/>
        <v>0</v>
      </c>
      <c r="EL136" s="746">
        <f t="shared" si="983"/>
        <v>0</v>
      </c>
      <c r="EM136" s="746">
        <f t="shared" si="984"/>
        <v>0</v>
      </c>
      <c r="EO136" s="1044"/>
      <c r="EP136" s="755" t="s">
        <v>40</v>
      </c>
      <c r="EQ136" s="737">
        <f t="shared" si="1043"/>
        <v>0</v>
      </c>
      <c r="ER136" s="737">
        <f t="shared" si="1043"/>
        <v>6449</v>
      </c>
      <c r="ES136" s="738">
        <f t="shared" si="986"/>
        <v>6707</v>
      </c>
      <c r="ET136" s="817">
        <f t="shared" si="987"/>
        <v>0</v>
      </c>
      <c r="EU136" s="740">
        <f t="shared" si="988"/>
        <v>0</v>
      </c>
      <c r="EV136" s="741">
        <f t="shared" si="989"/>
        <v>0</v>
      </c>
      <c r="EW136" s="742">
        <f t="shared" si="990"/>
        <v>0</v>
      </c>
      <c r="EX136" s="741">
        <f t="shared" si="989"/>
        <v>0</v>
      </c>
      <c r="EY136" s="742">
        <f t="shared" si="991"/>
        <v>0</v>
      </c>
      <c r="EZ136" s="741">
        <f t="shared" si="992"/>
        <v>0</v>
      </c>
      <c r="FA136" s="742">
        <f t="shared" si="993"/>
        <v>0</v>
      </c>
      <c r="FB136" s="741">
        <f t="shared" si="994"/>
        <v>0</v>
      </c>
      <c r="FC136" s="742">
        <f t="shared" si="995"/>
        <v>0</v>
      </c>
      <c r="FD136" s="741">
        <f t="shared" si="996"/>
        <v>0</v>
      </c>
      <c r="FE136" s="742">
        <f t="shared" si="997"/>
        <v>0</v>
      </c>
      <c r="FF136" s="741">
        <f t="shared" si="998"/>
        <v>0</v>
      </c>
      <c r="FG136" s="742">
        <f t="shared" si="999"/>
        <v>0</v>
      </c>
      <c r="FH136" s="741">
        <f t="shared" si="1000"/>
        <v>0</v>
      </c>
      <c r="FI136" s="742">
        <f t="shared" si="1001"/>
        <v>0</v>
      </c>
      <c r="FJ136" s="741">
        <f t="shared" si="1002"/>
        <v>0</v>
      </c>
      <c r="FK136" s="742">
        <f t="shared" si="1003"/>
        <v>0</v>
      </c>
      <c r="FL136" s="741">
        <f t="shared" si="1004"/>
        <v>0</v>
      </c>
      <c r="FM136" s="742">
        <f t="shared" si="1005"/>
        <v>0</v>
      </c>
      <c r="FN136" s="741">
        <f t="shared" si="1006"/>
        <v>0</v>
      </c>
      <c r="FO136" s="743"/>
      <c r="FP136" s="744">
        <f t="shared" si="1008"/>
        <v>0</v>
      </c>
      <c r="FQ136" s="745">
        <v>12</v>
      </c>
      <c r="FR136" s="746">
        <f t="shared" si="1009"/>
        <v>0</v>
      </c>
      <c r="FS136" s="747"/>
      <c r="FT136" s="741"/>
      <c r="FU136" s="746">
        <f t="shared" si="1010"/>
        <v>0</v>
      </c>
      <c r="FV136" s="746">
        <f t="shared" si="1011"/>
        <v>0</v>
      </c>
      <c r="FW136" s="746">
        <f t="shared" si="1012"/>
        <v>0</v>
      </c>
      <c r="FY136" s="1044"/>
      <c r="FZ136" s="755" t="s">
        <v>40</v>
      </c>
      <c r="GA136" s="737">
        <f t="shared" si="1044"/>
        <v>1</v>
      </c>
      <c r="GB136" s="737">
        <f t="shared" si="1044"/>
        <v>6449</v>
      </c>
      <c r="GC136" s="738">
        <f t="shared" si="1014"/>
        <v>6707</v>
      </c>
      <c r="GD136" s="743">
        <f t="shared" si="1015"/>
        <v>6707</v>
      </c>
      <c r="GE136" s="743"/>
      <c r="GF136" s="737">
        <f t="shared" si="1016"/>
        <v>0</v>
      </c>
      <c r="GG136" s="743"/>
      <c r="GH136" s="737">
        <f t="shared" si="1017"/>
        <v>268.27999999999997</v>
      </c>
      <c r="GI136" s="743"/>
      <c r="GJ136" s="737">
        <f t="shared" si="1018"/>
        <v>0</v>
      </c>
      <c r="GK136" s="743"/>
      <c r="GL136" s="737">
        <f t="shared" si="1019"/>
        <v>0</v>
      </c>
      <c r="GM136" s="743"/>
      <c r="GN136" s="737">
        <f t="shared" si="1020"/>
        <v>0</v>
      </c>
      <c r="GO136" s="743"/>
      <c r="GP136" s="737">
        <f t="shared" si="1021"/>
        <v>9389.7999999999993</v>
      </c>
      <c r="GQ136" s="743"/>
      <c r="GR136" s="737">
        <f t="shared" si="1022"/>
        <v>2012.1</v>
      </c>
      <c r="GS136" s="743"/>
      <c r="GT136" s="737">
        <f t="shared" si="1023"/>
        <v>0</v>
      </c>
      <c r="GU136" s="743"/>
      <c r="GV136" s="737">
        <f t="shared" si="1024"/>
        <v>0</v>
      </c>
      <c r="GW136" s="743"/>
      <c r="GX136" s="737">
        <f t="shared" si="1025"/>
        <v>0</v>
      </c>
      <c r="GY136" s="743">
        <f t="shared" si="1025"/>
        <v>0</v>
      </c>
      <c r="GZ136" s="744">
        <f t="shared" si="1026"/>
        <v>18377.18</v>
      </c>
      <c r="HA136" s="745">
        <v>12</v>
      </c>
      <c r="HB136" s="746">
        <f t="shared" si="1027"/>
        <v>220526.16</v>
      </c>
      <c r="HC136" s="737">
        <f t="shared" si="1028"/>
        <v>0</v>
      </c>
      <c r="HD136" s="737">
        <f t="shared" si="1028"/>
        <v>0</v>
      </c>
      <c r="HE136" s="746">
        <f t="shared" si="1029"/>
        <v>220526.16</v>
      </c>
      <c r="HF136" s="746">
        <f t="shared" si="1030"/>
        <v>66598.899999999994</v>
      </c>
      <c r="HG136" s="746">
        <f t="shared" si="1031"/>
        <v>287125.06</v>
      </c>
    </row>
    <row r="137" spans="1:215" hidden="1" x14ac:dyDescent="0.25">
      <c r="A137" s="1044"/>
      <c r="B137" s="755" t="s">
        <v>522</v>
      </c>
      <c r="C137" s="737">
        <f t="shared" si="1038"/>
        <v>0</v>
      </c>
      <c r="D137" s="737">
        <f t="shared" si="1038"/>
        <v>6157</v>
      </c>
      <c r="E137" s="738">
        <f t="shared" si="874"/>
        <v>6404</v>
      </c>
      <c r="F137" s="817">
        <f t="shared" si="875"/>
        <v>0</v>
      </c>
      <c r="G137" s="740">
        <f t="shared" si="1039"/>
        <v>0</v>
      </c>
      <c r="H137" s="741">
        <f t="shared" si="877"/>
        <v>0</v>
      </c>
      <c r="I137" s="742">
        <f t="shared" si="1039"/>
        <v>0</v>
      </c>
      <c r="J137" s="741">
        <f t="shared" si="877"/>
        <v>0</v>
      </c>
      <c r="K137" s="742">
        <f t="shared" si="878"/>
        <v>0</v>
      </c>
      <c r="L137" s="741">
        <f t="shared" si="879"/>
        <v>0</v>
      </c>
      <c r="M137" s="742">
        <f t="shared" si="880"/>
        <v>0</v>
      </c>
      <c r="N137" s="741">
        <f t="shared" si="881"/>
        <v>0</v>
      </c>
      <c r="O137" s="742">
        <f t="shared" si="882"/>
        <v>0</v>
      </c>
      <c r="P137" s="741">
        <f t="shared" si="883"/>
        <v>0</v>
      </c>
      <c r="Q137" s="742">
        <f t="shared" si="884"/>
        <v>0</v>
      </c>
      <c r="R137" s="741">
        <f t="shared" si="885"/>
        <v>0</v>
      </c>
      <c r="S137" s="742">
        <f t="shared" si="886"/>
        <v>0</v>
      </c>
      <c r="T137" s="741">
        <f t="shared" si="887"/>
        <v>0</v>
      </c>
      <c r="U137" s="742">
        <f t="shared" si="888"/>
        <v>0</v>
      </c>
      <c r="V137" s="741">
        <f t="shared" si="889"/>
        <v>0</v>
      </c>
      <c r="W137" s="742">
        <f t="shared" si="890"/>
        <v>0</v>
      </c>
      <c r="X137" s="741">
        <f t="shared" si="891"/>
        <v>0</v>
      </c>
      <c r="Y137" s="742">
        <f t="shared" si="892"/>
        <v>0</v>
      </c>
      <c r="Z137" s="741">
        <f t="shared" si="893"/>
        <v>0</v>
      </c>
      <c r="AA137" s="743">
        <f t="shared" si="894"/>
        <v>0</v>
      </c>
      <c r="AB137" s="744">
        <f t="shared" si="895"/>
        <v>0</v>
      </c>
      <c r="AC137" s="745">
        <v>12</v>
      </c>
      <c r="AD137" s="746">
        <f t="shared" si="896"/>
        <v>0</v>
      </c>
      <c r="AE137" s="747"/>
      <c r="AF137" s="741"/>
      <c r="AG137" s="746">
        <f t="shared" si="897"/>
        <v>0</v>
      </c>
      <c r="AH137" s="746">
        <f t="shared" si="898"/>
        <v>0</v>
      </c>
      <c r="AI137" s="746">
        <f t="shared" si="899"/>
        <v>0</v>
      </c>
      <c r="AK137" s="1044"/>
      <c r="AL137" s="755" t="s">
        <v>522</v>
      </c>
      <c r="AM137" s="737">
        <f t="shared" si="1040"/>
        <v>1</v>
      </c>
      <c r="AN137" s="737">
        <f t="shared" si="1040"/>
        <v>6157</v>
      </c>
      <c r="AO137" s="738">
        <f t="shared" si="901"/>
        <v>6404</v>
      </c>
      <c r="AP137" s="817">
        <f t="shared" si="902"/>
        <v>6404</v>
      </c>
      <c r="AQ137" s="740">
        <f t="shared" si="903"/>
        <v>0</v>
      </c>
      <c r="AR137" s="741">
        <f t="shared" si="904"/>
        <v>0</v>
      </c>
      <c r="AS137" s="742">
        <f t="shared" si="905"/>
        <v>4</v>
      </c>
      <c r="AT137" s="741">
        <f t="shared" si="906"/>
        <v>256.16000000000003</v>
      </c>
      <c r="AU137" s="742">
        <f t="shared" si="907"/>
        <v>0</v>
      </c>
      <c r="AV137" s="741">
        <f t="shared" si="908"/>
        <v>0</v>
      </c>
      <c r="AW137" s="742">
        <f t="shared" si="909"/>
        <v>0</v>
      </c>
      <c r="AX137" s="741">
        <f t="shared" si="910"/>
        <v>0</v>
      </c>
      <c r="AY137" s="742">
        <f t="shared" si="911"/>
        <v>0</v>
      </c>
      <c r="AZ137" s="741">
        <f t="shared" si="912"/>
        <v>0</v>
      </c>
      <c r="BA137" s="742">
        <f t="shared" si="913"/>
        <v>170</v>
      </c>
      <c r="BB137" s="741">
        <f t="shared" si="914"/>
        <v>10886.8</v>
      </c>
      <c r="BC137" s="742">
        <f t="shared" si="915"/>
        <v>30</v>
      </c>
      <c r="BD137" s="741">
        <f t="shared" si="916"/>
        <v>1921.2</v>
      </c>
      <c r="BE137" s="742">
        <f t="shared" si="917"/>
        <v>0</v>
      </c>
      <c r="BF137" s="741">
        <f t="shared" si="918"/>
        <v>0</v>
      </c>
      <c r="BG137" s="742">
        <f t="shared" si="919"/>
        <v>0</v>
      </c>
      <c r="BH137" s="741">
        <f t="shared" si="920"/>
        <v>0</v>
      </c>
      <c r="BI137" s="742">
        <f t="shared" si="921"/>
        <v>0</v>
      </c>
      <c r="BJ137" s="741">
        <f t="shared" si="922"/>
        <v>0</v>
      </c>
      <c r="BK137" s="743">
        <f t="shared" si="1032"/>
        <v>0</v>
      </c>
      <c r="BL137" s="744">
        <f t="shared" si="924"/>
        <v>19468.16</v>
      </c>
      <c r="BM137" s="745">
        <v>12</v>
      </c>
      <c r="BN137" s="746">
        <f t="shared" si="925"/>
        <v>233617.92000000001</v>
      </c>
      <c r="BO137" s="747"/>
      <c r="BP137" s="741"/>
      <c r="BQ137" s="746">
        <f t="shared" si="926"/>
        <v>233617.92000000001</v>
      </c>
      <c r="BR137" s="746">
        <f t="shared" si="927"/>
        <v>70552.61</v>
      </c>
      <c r="BS137" s="746">
        <f t="shared" si="928"/>
        <v>304170.53000000003</v>
      </c>
      <c r="BU137" s="1044"/>
      <c r="BV137" s="755" t="s">
        <v>522</v>
      </c>
      <c r="BW137" s="737">
        <f t="shared" si="1041"/>
        <v>0</v>
      </c>
      <c r="BX137" s="737">
        <f t="shared" si="1041"/>
        <v>6157</v>
      </c>
      <c r="BY137" s="738">
        <f t="shared" si="930"/>
        <v>6404</v>
      </c>
      <c r="BZ137" s="817">
        <f t="shared" si="931"/>
        <v>0</v>
      </c>
      <c r="CA137" s="740">
        <f t="shared" si="932"/>
        <v>0</v>
      </c>
      <c r="CB137" s="741">
        <f t="shared" si="933"/>
        <v>0</v>
      </c>
      <c r="CC137" s="742">
        <f t="shared" si="934"/>
        <v>0</v>
      </c>
      <c r="CD137" s="741">
        <f t="shared" si="933"/>
        <v>0</v>
      </c>
      <c r="CE137" s="742">
        <f t="shared" si="935"/>
        <v>0</v>
      </c>
      <c r="CF137" s="741">
        <f t="shared" si="936"/>
        <v>0</v>
      </c>
      <c r="CG137" s="742">
        <f t="shared" si="937"/>
        <v>0</v>
      </c>
      <c r="CH137" s="741">
        <f t="shared" si="938"/>
        <v>0</v>
      </c>
      <c r="CI137" s="742">
        <f t="shared" si="939"/>
        <v>0</v>
      </c>
      <c r="CJ137" s="741">
        <f t="shared" si="940"/>
        <v>0</v>
      </c>
      <c r="CK137" s="742">
        <f t="shared" si="941"/>
        <v>0</v>
      </c>
      <c r="CL137" s="741">
        <f t="shared" si="942"/>
        <v>0</v>
      </c>
      <c r="CM137" s="742">
        <f t="shared" si="943"/>
        <v>0</v>
      </c>
      <c r="CN137" s="741">
        <f t="shared" si="944"/>
        <v>0</v>
      </c>
      <c r="CO137" s="742">
        <f t="shared" si="945"/>
        <v>0</v>
      </c>
      <c r="CP137" s="741">
        <f t="shared" si="946"/>
        <v>0</v>
      </c>
      <c r="CQ137" s="742">
        <f t="shared" si="947"/>
        <v>0</v>
      </c>
      <c r="CR137" s="741">
        <f t="shared" si="948"/>
        <v>0</v>
      </c>
      <c r="CS137" s="742">
        <f t="shared" si="949"/>
        <v>0</v>
      </c>
      <c r="CT137" s="741">
        <f t="shared" si="950"/>
        <v>0</v>
      </c>
      <c r="CU137" s="743">
        <f t="shared" si="951"/>
        <v>0</v>
      </c>
      <c r="CV137" s="744">
        <f t="shared" si="952"/>
        <v>0</v>
      </c>
      <c r="CW137" s="745">
        <v>12</v>
      </c>
      <c r="CX137" s="746">
        <f t="shared" si="953"/>
        <v>0</v>
      </c>
      <c r="CY137" s="747"/>
      <c r="CZ137" s="741"/>
      <c r="DA137" s="746">
        <f t="shared" si="954"/>
        <v>0</v>
      </c>
      <c r="DB137" s="746">
        <f t="shared" si="955"/>
        <v>0</v>
      </c>
      <c r="DC137" s="746">
        <f t="shared" si="956"/>
        <v>0</v>
      </c>
      <c r="DD137" s="750"/>
      <c r="DE137" s="1044"/>
      <c r="DF137" s="755" t="s">
        <v>522</v>
      </c>
      <c r="DG137" s="737">
        <f t="shared" si="1042"/>
        <v>0</v>
      </c>
      <c r="DH137" s="737">
        <f t="shared" si="1042"/>
        <v>6157</v>
      </c>
      <c r="DI137" s="738">
        <f t="shared" si="958"/>
        <v>6404</v>
      </c>
      <c r="DJ137" s="817">
        <f t="shared" si="959"/>
        <v>0</v>
      </c>
      <c r="DK137" s="740">
        <f t="shared" si="960"/>
        <v>0</v>
      </c>
      <c r="DL137" s="741">
        <f t="shared" si="961"/>
        <v>0</v>
      </c>
      <c r="DM137" s="742">
        <f t="shared" si="962"/>
        <v>0</v>
      </c>
      <c r="DN137" s="741">
        <f t="shared" si="961"/>
        <v>0</v>
      </c>
      <c r="DO137" s="742">
        <f t="shared" si="963"/>
        <v>0</v>
      </c>
      <c r="DP137" s="741">
        <f t="shared" si="964"/>
        <v>0</v>
      </c>
      <c r="DQ137" s="742">
        <f t="shared" si="965"/>
        <v>0</v>
      </c>
      <c r="DR137" s="741">
        <f t="shared" si="966"/>
        <v>0</v>
      </c>
      <c r="DS137" s="742">
        <f t="shared" si="967"/>
        <v>0</v>
      </c>
      <c r="DT137" s="741">
        <f t="shared" si="968"/>
        <v>0</v>
      </c>
      <c r="DU137" s="742">
        <f t="shared" si="969"/>
        <v>0</v>
      </c>
      <c r="DV137" s="741">
        <f t="shared" si="970"/>
        <v>0</v>
      </c>
      <c r="DW137" s="742">
        <f t="shared" si="971"/>
        <v>0</v>
      </c>
      <c r="DX137" s="741">
        <f t="shared" si="972"/>
        <v>0</v>
      </c>
      <c r="DY137" s="742">
        <f t="shared" si="973"/>
        <v>0</v>
      </c>
      <c r="DZ137" s="741">
        <f t="shared" si="974"/>
        <v>0</v>
      </c>
      <c r="EA137" s="742">
        <f t="shared" si="975"/>
        <v>0</v>
      </c>
      <c r="EB137" s="741">
        <f t="shared" si="976"/>
        <v>0</v>
      </c>
      <c r="EC137" s="742">
        <f t="shared" si="977"/>
        <v>0</v>
      </c>
      <c r="ED137" s="741">
        <f t="shared" si="978"/>
        <v>0</v>
      </c>
      <c r="EE137" s="743">
        <f t="shared" si="1035"/>
        <v>0</v>
      </c>
      <c r="EF137" s="744">
        <f t="shared" si="980"/>
        <v>0</v>
      </c>
      <c r="EG137" s="745">
        <v>12</v>
      </c>
      <c r="EH137" s="746">
        <f t="shared" si="981"/>
        <v>0</v>
      </c>
      <c r="EI137" s="747"/>
      <c r="EJ137" s="741"/>
      <c r="EK137" s="746">
        <f t="shared" si="982"/>
        <v>0</v>
      </c>
      <c r="EL137" s="746">
        <f t="shared" si="983"/>
        <v>0</v>
      </c>
      <c r="EM137" s="746">
        <f t="shared" si="984"/>
        <v>0</v>
      </c>
      <c r="EO137" s="1044"/>
      <c r="EP137" s="755" t="s">
        <v>522</v>
      </c>
      <c r="EQ137" s="737">
        <f t="shared" si="1043"/>
        <v>0</v>
      </c>
      <c r="ER137" s="737">
        <f t="shared" si="1043"/>
        <v>6157</v>
      </c>
      <c r="ES137" s="738">
        <f t="shared" si="986"/>
        <v>6404</v>
      </c>
      <c r="ET137" s="817">
        <f t="shared" si="987"/>
        <v>0</v>
      </c>
      <c r="EU137" s="740">
        <f t="shared" si="988"/>
        <v>0</v>
      </c>
      <c r="EV137" s="741">
        <f t="shared" si="989"/>
        <v>0</v>
      </c>
      <c r="EW137" s="742">
        <f t="shared" si="990"/>
        <v>0</v>
      </c>
      <c r="EX137" s="741">
        <f t="shared" si="989"/>
        <v>0</v>
      </c>
      <c r="EY137" s="742">
        <f t="shared" si="991"/>
        <v>0</v>
      </c>
      <c r="EZ137" s="741">
        <f t="shared" si="992"/>
        <v>0</v>
      </c>
      <c r="FA137" s="742">
        <f t="shared" si="993"/>
        <v>0</v>
      </c>
      <c r="FB137" s="741">
        <f t="shared" si="994"/>
        <v>0</v>
      </c>
      <c r="FC137" s="742">
        <f t="shared" si="995"/>
        <v>0</v>
      </c>
      <c r="FD137" s="741">
        <f t="shared" si="996"/>
        <v>0</v>
      </c>
      <c r="FE137" s="742">
        <f t="shared" si="997"/>
        <v>0</v>
      </c>
      <c r="FF137" s="741">
        <f t="shared" si="998"/>
        <v>0</v>
      </c>
      <c r="FG137" s="742">
        <f t="shared" si="999"/>
        <v>0</v>
      </c>
      <c r="FH137" s="741">
        <f t="shared" si="1000"/>
        <v>0</v>
      </c>
      <c r="FI137" s="742">
        <f t="shared" si="1001"/>
        <v>0</v>
      </c>
      <c r="FJ137" s="741">
        <f t="shared" si="1002"/>
        <v>0</v>
      </c>
      <c r="FK137" s="742">
        <f t="shared" si="1003"/>
        <v>0</v>
      </c>
      <c r="FL137" s="741">
        <f t="shared" si="1004"/>
        <v>0</v>
      </c>
      <c r="FM137" s="742">
        <f t="shared" si="1005"/>
        <v>0</v>
      </c>
      <c r="FN137" s="741">
        <f t="shared" si="1006"/>
        <v>0</v>
      </c>
      <c r="FO137" s="743"/>
      <c r="FP137" s="744">
        <f t="shared" si="1008"/>
        <v>0</v>
      </c>
      <c r="FQ137" s="745">
        <v>12</v>
      </c>
      <c r="FR137" s="746">
        <f t="shared" si="1009"/>
        <v>0</v>
      </c>
      <c r="FS137" s="747"/>
      <c r="FT137" s="741"/>
      <c r="FU137" s="746">
        <f t="shared" si="1010"/>
        <v>0</v>
      </c>
      <c r="FV137" s="746">
        <f t="shared" si="1011"/>
        <v>0</v>
      </c>
      <c r="FW137" s="746">
        <f t="shared" si="1012"/>
        <v>0</v>
      </c>
      <c r="FY137" s="1044"/>
      <c r="FZ137" s="755" t="s">
        <v>522</v>
      </c>
      <c r="GA137" s="737">
        <f t="shared" si="1044"/>
        <v>1</v>
      </c>
      <c r="GB137" s="737">
        <f t="shared" si="1044"/>
        <v>6157</v>
      </c>
      <c r="GC137" s="738">
        <f t="shared" si="1014"/>
        <v>6404</v>
      </c>
      <c r="GD137" s="743">
        <f t="shared" si="1015"/>
        <v>6404</v>
      </c>
      <c r="GE137" s="743"/>
      <c r="GF137" s="737">
        <f t="shared" si="1016"/>
        <v>0</v>
      </c>
      <c r="GG137" s="743"/>
      <c r="GH137" s="737">
        <f t="shared" si="1017"/>
        <v>256.16000000000003</v>
      </c>
      <c r="GI137" s="743"/>
      <c r="GJ137" s="737">
        <f t="shared" si="1018"/>
        <v>0</v>
      </c>
      <c r="GK137" s="743"/>
      <c r="GL137" s="737">
        <f t="shared" si="1019"/>
        <v>0</v>
      </c>
      <c r="GM137" s="743"/>
      <c r="GN137" s="737">
        <f t="shared" si="1020"/>
        <v>0</v>
      </c>
      <c r="GO137" s="743"/>
      <c r="GP137" s="737">
        <f t="shared" si="1021"/>
        <v>10886.8</v>
      </c>
      <c r="GQ137" s="743"/>
      <c r="GR137" s="737">
        <f t="shared" si="1022"/>
        <v>1921.2</v>
      </c>
      <c r="GS137" s="743"/>
      <c r="GT137" s="737">
        <f t="shared" si="1023"/>
        <v>0</v>
      </c>
      <c r="GU137" s="743"/>
      <c r="GV137" s="737">
        <f t="shared" si="1024"/>
        <v>0</v>
      </c>
      <c r="GW137" s="743"/>
      <c r="GX137" s="737">
        <f t="shared" si="1025"/>
        <v>0</v>
      </c>
      <c r="GY137" s="743">
        <f t="shared" si="1025"/>
        <v>0</v>
      </c>
      <c r="GZ137" s="744">
        <f t="shared" si="1026"/>
        <v>19468.16</v>
      </c>
      <c r="HA137" s="745">
        <v>12</v>
      </c>
      <c r="HB137" s="746">
        <f t="shared" si="1027"/>
        <v>233617.92000000001</v>
      </c>
      <c r="HC137" s="737">
        <f t="shared" si="1028"/>
        <v>0</v>
      </c>
      <c r="HD137" s="737">
        <f t="shared" si="1028"/>
        <v>0</v>
      </c>
      <c r="HE137" s="746">
        <f t="shared" si="1029"/>
        <v>233617.92000000001</v>
      </c>
      <c r="HF137" s="746">
        <f t="shared" si="1030"/>
        <v>70552.61</v>
      </c>
      <c r="HG137" s="746">
        <f t="shared" si="1031"/>
        <v>304170.53000000003</v>
      </c>
    </row>
    <row r="138" spans="1:215" hidden="1" x14ac:dyDescent="0.25">
      <c r="A138" s="1044"/>
      <c r="B138" s="755" t="s">
        <v>361</v>
      </c>
      <c r="C138" s="737">
        <f t="shared" si="1038"/>
        <v>0.5</v>
      </c>
      <c r="D138" s="737">
        <f t="shared" si="1038"/>
        <v>5071</v>
      </c>
      <c r="E138" s="738">
        <f t="shared" si="874"/>
        <v>5274</v>
      </c>
      <c r="F138" s="817">
        <f t="shared" si="875"/>
        <v>2637</v>
      </c>
      <c r="G138" s="740">
        <f t="shared" si="1039"/>
        <v>0</v>
      </c>
      <c r="H138" s="741">
        <f t="shared" si="877"/>
        <v>0</v>
      </c>
      <c r="I138" s="742">
        <f t="shared" si="1039"/>
        <v>0</v>
      </c>
      <c r="J138" s="741">
        <f t="shared" si="877"/>
        <v>0</v>
      </c>
      <c r="K138" s="742">
        <f t="shared" si="878"/>
        <v>0</v>
      </c>
      <c r="L138" s="741">
        <f t="shared" si="879"/>
        <v>0</v>
      </c>
      <c r="M138" s="742">
        <f t="shared" si="880"/>
        <v>5</v>
      </c>
      <c r="N138" s="741">
        <f t="shared" si="881"/>
        <v>131.85</v>
      </c>
      <c r="O138" s="742">
        <f t="shared" si="882"/>
        <v>0</v>
      </c>
      <c r="P138" s="741">
        <f t="shared" si="883"/>
        <v>0</v>
      </c>
      <c r="Q138" s="742">
        <f t="shared" si="884"/>
        <v>198</v>
      </c>
      <c r="R138" s="741">
        <f t="shared" si="885"/>
        <v>5221.26</v>
      </c>
      <c r="S138" s="742">
        <f t="shared" si="886"/>
        <v>30</v>
      </c>
      <c r="T138" s="741">
        <f t="shared" si="887"/>
        <v>791.1</v>
      </c>
      <c r="U138" s="742">
        <f t="shared" si="888"/>
        <v>0</v>
      </c>
      <c r="V138" s="741">
        <f t="shared" si="889"/>
        <v>0</v>
      </c>
      <c r="W138" s="742">
        <f t="shared" si="890"/>
        <v>0</v>
      </c>
      <c r="X138" s="741">
        <f t="shared" si="891"/>
        <v>0</v>
      </c>
      <c r="Y138" s="742">
        <f t="shared" si="892"/>
        <v>0</v>
      </c>
      <c r="Z138" s="741">
        <f t="shared" si="893"/>
        <v>0</v>
      </c>
      <c r="AA138" s="743">
        <f t="shared" si="894"/>
        <v>0</v>
      </c>
      <c r="AB138" s="744">
        <f t="shared" si="895"/>
        <v>8781.2099999999991</v>
      </c>
      <c r="AC138" s="745">
        <v>12</v>
      </c>
      <c r="AD138" s="746">
        <f t="shared" si="896"/>
        <v>105374.52</v>
      </c>
      <c r="AE138" s="747"/>
      <c r="AF138" s="741"/>
      <c r="AG138" s="746">
        <f t="shared" si="897"/>
        <v>105374.52</v>
      </c>
      <c r="AH138" s="746">
        <f t="shared" si="898"/>
        <v>31823.11</v>
      </c>
      <c r="AI138" s="746">
        <f t="shared" si="899"/>
        <v>137197.63</v>
      </c>
      <c r="AK138" s="1044"/>
      <c r="AL138" s="755" t="s">
        <v>361</v>
      </c>
      <c r="AM138" s="737">
        <f t="shared" si="1040"/>
        <v>0.5</v>
      </c>
      <c r="AN138" s="737">
        <f t="shared" si="1040"/>
        <v>5071</v>
      </c>
      <c r="AO138" s="738">
        <f t="shared" si="901"/>
        <v>5274</v>
      </c>
      <c r="AP138" s="817">
        <f t="shared" si="902"/>
        <v>2637</v>
      </c>
      <c r="AQ138" s="740">
        <f t="shared" si="903"/>
        <v>0</v>
      </c>
      <c r="AR138" s="741">
        <f t="shared" si="904"/>
        <v>0</v>
      </c>
      <c r="AS138" s="742">
        <f t="shared" si="905"/>
        <v>0</v>
      </c>
      <c r="AT138" s="741">
        <f t="shared" si="906"/>
        <v>0</v>
      </c>
      <c r="AU138" s="742">
        <f t="shared" si="907"/>
        <v>0</v>
      </c>
      <c r="AV138" s="741">
        <f t="shared" si="908"/>
        <v>0</v>
      </c>
      <c r="AW138" s="742">
        <f t="shared" si="909"/>
        <v>0</v>
      </c>
      <c r="AX138" s="741">
        <f t="shared" si="910"/>
        <v>0</v>
      </c>
      <c r="AY138" s="742">
        <f t="shared" si="911"/>
        <v>0</v>
      </c>
      <c r="AZ138" s="741">
        <f t="shared" si="912"/>
        <v>0</v>
      </c>
      <c r="BA138" s="742">
        <f t="shared" si="913"/>
        <v>199</v>
      </c>
      <c r="BB138" s="741">
        <f t="shared" si="914"/>
        <v>5247.63</v>
      </c>
      <c r="BC138" s="742">
        <f t="shared" si="915"/>
        <v>30</v>
      </c>
      <c r="BD138" s="741">
        <f t="shared" si="916"/>
        <v>791.1</v>
      </c>
      <c r="BE138" s="742">
        <f t="shared" si="917"/>
        <v>0</v>
      </c>
      <c r="BF138" s="741">
        <f t="shared" si="918"/>
        <v>0</v>
      </c>
      <c r="BG138" s="742">
        <f t="shared" si="919"/>
        <v>0</v>
      </c>
      <c r="BH138" s="741">
        <f t="shared" si="920"/>
        <v>0</v>
      </c>
      <c r="BI138" s="742">
        <f t="shared" si="921"/>
        <v>0</v>
      </c>
      <c r="BJ138" s="741">
        <f t="shared" si="922"/>
        <v>0</v>
      </c>
      <c r="BK138" s="743">
        <f t="shared" si="1032"/>
        <v>0</v>
      </c>
      <c r="BL138" s="744">
        <f t="shared" si="924"/>
        <v>8675.73</v>
      </c>
      <c r="BM138" s="745">
        <v>12</v>
      </c>
      <c r="BN138" s="746">
        <f t="shared" si="925"/>
        <v>104108.76</v>
      </c>
      <c r="BO138" s="747"/>
      <c r="BP138" s="741"/>
      <c r="BQ138" s="746">
        <f t="shared" si="926"/>
        <v>104108.76</v>
      </c>
      <c r="BR138" s="746">
        <f t="shared" si="927"/>
        <v>31440.85</v>
      </c>
      <c r="BS138" s="746">
        <f t="shared" si="928"/>
        <v>135549.60999999999</v>
      </c>
      <c r="BU138" s="1044"/>
      <c r="BV138" s="755" t="s">
        <v>361</v>
      </c>
      <c r="BW138" s="737">
        <f t="shared" si="1041"/>
        <v>1</v>
      </c>
      <c r="BX138" s="737">
        <f t="shared" si="1041"/>
        <v>5071</v>
      </c>
      <c r="BY138" s="738">
        <f t="shared" si="930"/>
        <v>5274</v>
      </c>
      <c r="BZ138" s="817">
        <f t="shared" si="931"/>
        <v>5274</v>
      </c>
      <c r="CA138" s="740">
        <f t="shared" si="932"/>
        <v>0</v>
      </c>
      <c r="CB138" s="741">
        <f t="shared" si="933"/>
        <v>0</v>
      </c>
      <c r="CC138" s="742">
        <f t="shared" si="934"/>
        <v>0</v>
      </c>
      <c r="CD138" s="741">
        <f t="shared" si="933"/>
        <v>0</v>
      </c>
      <c r="CE138" s="742">
        <f t="shared" si="935"/>
        <v>0</v>
      </c>
      <c r="CF138" s="741">
        <f t="shared" si="936"/>
        <v>0</v>
      </c>
      <c r="CG138" s="742">
        <f t="shared" si="937"/>
        <v>75</v>
      </c>
      <c r="CH138" s="741">
        <f t="shared" si="938"/>
        <v>3955.5</v>
      </c>
      <c r="CI138" s="742">
        <f t="shared" si="939"/>
        <v>0</v>
      </c>
      <c r="CJ138" s="741">
        <f t="shared" si="940"/>
        <v>0</v>
      </c>
      <c r="CK138" s="742">
        <f t="shared" si="941"/>
        <v>0</v>
      </c>
      <c r="CL138" s="741">
        <f t="shared" si="942"/>
        <v>0</v>
      </c>
      <c r="CM138" s="742">
        <f t="shared" si="943"/>
        <v>0</v>
      </c>
      <c r="CN138" s="741">
        <f t="shared" si="944"/>
        <v>0</v>
      </c>
      <c r="CO138" s="742">
        <f t="shared" si="945"/>
        <v>0</v>
      </c>
      <c r="CP138" s="741">
        <f t="shared" si="946"/>
        <v>0</v>
      </c>
      <c r="CQ138" s="742">
        <f t="shared" si="947"/>
        <v>0</v>
      </c>
      <c r="CR138" s="741">
        <f t="shared" si="948"/>
        <v>0</v>
      </c>
      <c r="CS138" s="742">
        <f t="shared" si="949"/>
        <v>0</v>
      </c>
      <c r="CT138" s="741">
        <f t="shared" si="950"/>
        <v>0</v>
      </c>
      <c r="CU138" s="743">
        <f t="shared" si="951"/>
        <v>5974.5</v>
      </c>
      <c r="CV138" s="744">
        <f t="shared" si="952"/>
        <v>15204</v>
      </c>
      <c r="CW138" s="745">
        <v>12</v>
      </c>
      <c r="CX138" s="746">
        <f t="shared" si="953"/>
        <v>182448</v>
      </c>
      <c r="CY138" s="747"/>
      <c r="CZ138" s="741"/>
      <c r="DA138" s="746">
        <f t="shared" si="954"/>
        <v>182448</v>
      </c>
      <c r="DB138" s="746">
        <f t="shared" si="955"/>
        <v>55099.3</v>
      </c>
      <c r="DC138" s="746">
        <f t="shared" si="956"/>
        <v>237547.3</v>
      </c>
      <c r="DD138" s="750"/>
      <c r="DE138" s="1044"/>
      <c r="DF138" s="755" t="s">
        <v>361</v>
      </c>
      <c r="DG138" s="737">
        <f t="shared" si="1042"/>
        <v>0</v>
      </c>
      <c r="DH138" s="737">
        <f t="shared" si="1042"/>
        <v>5071</v>
      </c>
      <c r="DI138" s="738">
        <f t="shared" si="958"/>
        <v>5274</v>
      </c>
      <c r="DJ138" s="817">
        <f t="shared" si="959"/>
        <v>0</v>
      </c>
      <c r="DK138" s="740">
        <f t="shared" si="960"/>
        <v>0</v>
      </c>
      <c r="DL138" s="741">
        <f t="shared" si="961"/>
        <v>0</v>
      </c>
      <c r="DM138" s="742">
        <f t="shared" si="962"/>
        <v>0</v>
      </c>
      <c r="DN138" s="741">
        <f t="shared" si="961"/>
        <v>0</v>
      </c>
      <c r="DO138" s="742">
        <f t="shared" si="963"/>
        <v>0</v>
      </c>
      <c r="DP138" s="741">
        <f t="shared" si="964"/>
        <v>0</v>
      </c>
      <c r="DQ138" s="742">
        <f t="shared" si="965"/>
        <v>0</v>
      </c>
      <c r="DR138" s="741">
        <f t="shared" si="966"/>
        <v>0</v>
      </c>
      <c r="DS138" s="742">
        <f t="shared" si="967"/>
        <v>0</v>
      </c>
      <c r="DT138" s="741">
        <f t="shared" si="968"/>
        <v>0</v>
      </c>
      <c r="DU138" s="742">
        <f t="shared" si="969"/>
        <v>0</v>
      </c>
      <c r="DV138" s="741">
        <f t="shared" si="970"/>
        <v>0</v>
      </c>
      <c r="DW138" s="742">
        <f t="shared" si="971"/>
        <v>0</v>
      </c>
      <c r="DX138" s="741">
        <f t="shared" si="972"/>
        <v>0</v>
      </c>
      <c r="DY138" s="742">
        <f t="shared" si="973"/>
        <v>0</v>
      </c>
      <c r="DZ138" s="741">
        <f t="shared" si="974"/>
        <v>0</v>
      </c>
      <c r="EA138" s="742">
        <f t="shared" si="975"/>
        <v>0</v>
      </c>
      <c r="EB138" s="741">
        <f t="shared" si="976"/>
        <v>0</v>
      </c>
      <c r="EC138" s="742">
        <f t="shared" si="977"/>
        <v>0</v>
      </c>
      <c r="ED138" s="741">
        <f t="shared" si="978"/>
        <v>0</v>
      </c>
      <c r="EE138" s="743">
        <f t="shared" si="1035"/>
        <v>0</v>
      </c>
      <c r="EF138" s="744">
        <f t="shared" si="980"/>
        <v>0</v>
      </c>
      <c r="EG138" s="745">
        <v>12</v>
      </c>
      <c r="EH138" s="746">
        <f t="shared" si="981"/>
        <v>0</v>
      </c>
      <c r="EI138" s="747"/>
      <c r="EJ138" s="741"/>
      <c r="EK138" s="746">
        <f t="shared" si="982"/>
        <v>0</v>
      </c>
      <c r="EL138" s="746">
        <f t="shared" si="983"/>
        <v>0</v>
      </c>
      <c r="EM138" s="746">
        <f t="shared" si="984"/>
        <v>0</v>
      </c>
      <c r="EO138" s="1044"/>
      <c r="EP138" s="755" t="s">
        <v>361</v>
      </c>
      <c r="EQ138" s="737">
        <f t="shared" si="1043"/>
        <v>0</v>
      </c>
      <c r="ER138" s="737">
        <f t="shared" si="1043"/>
        <v>5071</v>
      </c>
      <c r="ES138" s="738">
        <f t="shared" si="986"/>
        <v>5274</v>
      </c>
      <c r="ET138" s="817">
        <f t="shared" si="987"/>
        <v>0</v>
      </c>
      <c r="EU138" s="740">
        <f t="shared" si="988"/>
        <v>0</v>
      </c>
      <c r="EV138" s="741">
        <f t="shared" si="989"/>
        <v>0</v>
      </c>
      <c r="EW138" s="742">
        <f t="shared" si="990"/>
        <v>0</v>
      </c>
      <c r="EX138" s="741">
        <f t="shared" si="989"/>
        <v>0</v>
      </c>
      <c r="EY138" s="742">
        <f t="shared" si="991"/>
        <v>0</v>
      </c>
      <c r="EZ138" s="741">
        <f t="shared" si="992"/>
        <v>0</v>
      </c>
      <c r="FA138" s="742">
        <f t="shared" si="993"/>
        <v>0</v>
      </c>
      <c r="FB138" s="741">
        <f t="shared" si="994"/>
        <v>0</v>
      </c>
      <c r="FC138" s="742">
        <f t="shared" si="995"/>
        <v>0</v>
      </c>
      <c r="FD138" s="741">
        <f t="shared" si="996"/>
        <v>0</v>
      </c>
      <c r="FE138" s="742">
        <f t="shared" si="997"/>
        <v>0</v>
      </c>
      <c r="FF138" s="741">
        <f t="shared" si="998"/>
        <v>0</v>
      </c>
      <c r="FG138" s="742">
        <f t="shared" si="999"/>
        <v>0</v>
      </c>
      <c r="FH138" s="741">
        <f t="shared" si="1000"/>
        <v>0</v>
      </c>
      <c r="FI138" s="742">
        <f t="shared" si="1001"/>
        <v>0</v>
      </c>
      <c r="FJ138" s="741">
        <f t="shared" si="1002"/>
        <v>0</v>
      </c>
      <c r="FK138" s="742">
        <f t="shared" si="1003"/>
        <v>0</v>
      </c>
      <c r="FL138" s="741">
        <f t="shared" si="1004"/>
        <v>0</v>
      </c>
      <c r="FM138" s="742">
        <f t="shared" si="1005"/>
        <v>0</v>
      </c>
      <c r="FN138" s="741">
        <f t="shared" si="1006"/>
        <v>0</v>
      </c>
      <c r="FO138" s="743">
        <f t="shared" ref="FO138" si="1045">IF(((SUM(ET138:FN138))&gt;(15279*EQ138)),0,((15279*EQ138)-(SUM(ET138:FN138))))</f>
        <v>0</v>
      </c>
      <c r="FP138" s="744">
        <f t="shared" si="1008"/>
        <v>0</v>
      </c>
      <c r="FQ138" s="745">
        <v>12</v>
      </c>
      <c r="FR138" s="746">
        <f t="shared" si="1009"/>
        <v>0</v>
      </c>
      <c r="FS138" s="747"/>
      <c r="FT138" s="741"/>
      <c r="FU138" s="746">
        <f t="shared" si="1010"/>
        <v>0</v>
      </c>
      <c r="FV138" s="746">
        <f t="shared" si="1011"/>
        <v>0</v>
      </c>
      <c r="FW138" s="746">
        <f t="shared" si="1012"/>
        <v>0</v>
      </c>
      <c r="FY138" s="1044"/>
      <c r="FZ138" s="755" t="s">
        <v>361</v>
      </c>
      <c r="GA138" s="737">
        <f t="shared" si="1044"/>
        <v>2</v>
      </c>
      <c r="GB138" s="737">
        <f t="shared" si="1044"/>
        <v>5071</v>
      </c>
      <c r="GC138" s="738">
        <f t="shared" si="1014"/>
        <v>5274</v>
      </c>
      <c r="GD138" s="743">
        <f t="shared" si="1015"/>
        <v>10548</v>
      </c>
      <c r="GE138" s="743"/>
      <c r="GF138" s="737">
        <f t="shared" si="1016"/>
        <v>0</v>
      </c>
      <c r="GG138" s="743"/>
      <c r="GH138" s="737">
        <f t="shared" si="1017"/>
        <v>0</v>
      </c>
      <c r="GI138" s="743"/>
      <c r="GJ138" s="737">
        <f t="shared" si="1018"/>
        <v>0</v>
      </c>
      <c r="GK138" s="743"/>
      <c r="GL138" s="737">
        <f t="shared" si="1019"/>
        <v>4087.35</v>
      </c>
      <c r="GM138" s="743"/>
      <c r="GN138" s="737">
        <f t="shared" si="1020"/>
        <v>0</v>
      </c>
      <c r="GO138" s="743"/>
      <c r="GP138" s="737">
        <f t="shared" si="1021"/>
        <v>10468.89</v>
      </c>
      <c r="GQ138" s="743"/>
      <c r="GR138" s="737">
        <f t="shared" si="1022"/>
        <v>1582.2</v>
      </c>
      <c r="GS138" s="743"/>
      <c r="GT138" s="737">
        <f t="shared" si="1023"/>
        <v>0</v>
      </c>
      <c r="GU138" s="743"/>
      <c r="GV138" s="737">
        <f t="shared" si="1024"/>
        <v>0</v>
      </c>
      <c r="GW138" s="743"/>
      <c r="GX138" s="737">
        <f t="shared" si="1025"/>
        <v>0</v>
      </c>
      <c r="GY138" s="743">
        <f t="shared" si="1025"/>
        <v>5974.5</v>
      </c>
      <c r="GZ138" s="744">
        <f t="shared" si="1026"/>
        <v>32660.94</v>
      </c>
      <c r="HA138" s="745">
        <v>12</v>
      </c>
      <c r="HB138" s="746">
        <f t="shared" si="1027"/>
        <v>391931.28</v>
      </c>
      <c r="HC138" s="737">
        <f t="shared" si="1028"/>
        <v>0</v>
      </c>
      <c r="HD138" s="737">
        <f t="shared" si="1028"/>
        <v>0</v>
      </c>
      <c r="HE138" s="746">
        <f t="shared" si="1029"/>
        <v>391931.28</v>
      </c>
      <c r="HF138" s="746">
        <f t="shared" si="1030"/>
        <v>118363.25</v>
      </c>
      <c r="HG138" s="746">
        <f t="shared" si="1031"/>
        <v>510294.53</v>
      </c>
    </row>
    <row r="139" spans="1:215" hidden="1" x14ac:dyDescent="0.25">
      <c r="A139" s="1044"/>
      <c r="B139" s="779" t="s">
        <v>43</v>
      </c>
      <c r="C139" s="737">
        <f t="shared" si="1038"/>
        <v>0</v>
      </c>
      <c r="D139" s="737">
        <f t="shared" si="1038"/>
        <v>6449</v>
      </c>
      <c r="E139" s="738">
        <f t="shared" si="874"/>
        <v>6707</v>
      </c>
      <c r="F139" s="817">
        <f t="shared" si="875"/>
        <v>0</v>
      </c>
      <c r="G139" s="740">
        <f t="shared" si="1039"/>
        <v>0</v>
      </c>
      <c r="H139" s="741">
        <f t="shared" si="877"/>
        <v>0</v>
      </c>
      <c r="I139" s="742">
        <f t="shared" si="1039"/>
        <v>0</v>
      </c>
      <c r="J139" s="741">
        <f t="shared" si="877"/>
        <v>0</v>
      </c>
      <c r="K139" s="742">
        <f t="shared" si="878"/>
        <v>0</v>
      </c>
      <c r="L139" s="741">
        <f t="shared" si="879"/>
        <v>0</v>
      </c>
      <c r="M139" s="742">
        <f t="shared" si="880"/>
        <v>0</v>
      </c>
      <c r="N139" s="741">
        <f t="shared" si="881"/>
        <v>0</v>
      </c>
      <c r="O139" s="742">
        <f t="shared" si="882"/>
        <v>0</v>
      </c>
      <c r="P139" s="741">
        <f t="shared" si="883"/>
        <v>0</v>
      </c>
      <c r="Q139" s="742">
        <f t="shared" si="884"/>
        <v>0</v>
      </c>
      <c r="R139" s="741">
        <f t="shared" si="885"/>
        <v>0</v>
      </c>
      <c r="S139" s="742">
        <f t="shared" si="886"/>
        <v>0</v>
      </c>
      <c r="T139" s="741">
        <f t="shared" si="887"/>
        <v>0</v>
      </c>
      <c r="U139" s="742">
        <f t="shared" si="888"/>
        <v>0</v>
      </c>
      <c r="V139" s="741">
        <f t="shared" si="889"/>
        <v>0</v>
      </c>
      <c r="W139" s="742">
        <f t="shared" si="890"/>
        <v>0</v>
      </c>
      <c r="X139" s="741">
        <f t="shared" si="891"/>
        <v>0</v>
      </c>
      <c r="Y139" s="742">
        <f t="shared" si="892"/>
        <v>0</v>
      </c>
      <c r="Z139" s="741">
        <f t="shared" si="893"/>
        <v>0</v>
      </c>
      <c r="AA139" s="743">
        <f t="shared" si="894"/>
        <v>0</v>
      </c>
      <c r="AB139" s="744">
        <f t="shared" si="895"/>
        <v>0</v>
      </c>
      <c r="AC139" s="745">
        <v>12</v>
      </c>
      <c r="AD139" s="746">
        <f t="shared" si="896"/>
        <v>0</v>
      </c>
      <c r="AE139" s="747"/>
      <c r="AF139" s="741"/>
      <c r="AG139" s="746">
        <f t="shared" si="897"/>
        <v>0</v>
      </c>
      <c r="AH139" s="746">
        <f t="shared" si="898"/>
        <v>0</v>
      </c>
      <c r="AI139" s="746">
        <f t="shared" si="899"/>
        <v>0</v>
      </c>
      <c r="AK139" s="1044"/>
      <c r="AL139" s="779" t="s">
        <v>43</v>
      </c>
      <c r="AM139" s="737">
        <f t="shared" si="1040"/>
        <v>0</v>
      </c>
      <c r="AN139" s="737">
        <f t="shared" si="1040"/>
        <v>6449</v>
      </c>
      <c r="AO139" s="738">
        <f t="shared" si="901"/>
        <v>6707</v>
      </c>
      <c r="AP139" s="817">
        <f t="shared" si="902"/>
        <v>0</v>
      </c>
      <c r="AQ139" s="740">
        <f t="shared" si="903"/>
        <v>0</v>
      </c>
      <c r="AR139" s="741">
        <f t="shared" si="904"/>
        <v>0</v>
      </c>
      <c r="AS139" s="742">
        <f t="shared" si="905"/>
        <v>0</v>
      </c>
      <c r="AT139" s="741">
        <f t="shared" si="906"/>
        <v>0</v>
      </c>
      <c r="AU139" s="742">
        <f t="shared" si="907"/>
        <v>0</v>
      </c>
      <c r="AV139" s="741">
        <f t="shared" si="908"/>
        <v>0</v>
      </c>
      <c r="AW139" s="742">
        <f t="shared" si="909"/>
        <v>0</v>
      </c>
      <c r="AX139" s="741">
        <f t="shared" si="910"/>
        <v>0</v>
      </c>
      <c r="AY139" s="742">
        <f t="shared" si="911"/>
        <v>0</v>
      </c>
      <c r="AZ139" s="741">
        <f t="shared" si="912"/>
        <v>0</v>
      </c>
      <c r="BA139" s="742">
        <f t="shared" si="913"/>
        <v>0</v>
      </c>
      <c r="BB139" s="741">
        <f t="shared" si="914"/>
        <v>0</v>
      </c>
      <c r="BC139" s="742">
        <f t="shared" si="915"/>
        <v>0</v>
      </c>
      <c r="BD139" s="741">
        <f t="shared" si="916"/>
        <v>0</v>
      </c>
      <c r="BE139" s="742">
        <f t="shared" si="917"/>
        <v>0</v>
      </c>
      <c r="BF139" s="741">
        <f t="shared" si="918"/>
        <v>0</v>
      </c>
      <c r="BG139" s="742">
        <f t="shared" si="919"/>
        <v>0</v>
      </c>
      <c r="BH139" s="741">
        <f t="shared" si="920"/>
        <v>0</v>
      </c>
      <c r="BI139" s="742">
        <f t="shared" si="921"/>
        <v>0</v>
      </c>
      <c r="BJ139" s="741">
        <f t="shared" si="922"/>
        <v>0</v>
      </c>
      <c r="BK139" s="743">
        <f t="shared" si="1032"/>
        <v>0</v>
      </c>
      <c r="BL139" s="744">
        <f t="shared" si="924"/>
        <v>0</v>
      </c>
      <c r="BM139" s="745">
        <v>12</v>
      </c>
      <c r="BN139" s="746">
        <f t="shared" si="925"/>
        <v>0</v>
      </c>
      <c r="BO139" s="747"/>
      <c r="BP139" s="741"/>
      <c r="BQ139" s="746">
        <f t="shared" si="926"/>
        <v>0</v>
      </c>
      <c r="BR139" s="746">
        <f t="shared" si="927"/>
        <v>0</v>
      </c>
      <c r="BS139" s="746">
        <f t="shared" si="928"/>
        <v>0</v>
      </c>
      <c r="BU139" s="1044"/>
      <c r="BV139" s="779" t="s">
        <v>43</v>
      </c>
      <c r="BW139" s="737">
        <f t="shared" si="1041"/>
        <v>2.5</v>
      </c>
      <c r="BX139" s="737">
        <f t="shared" si="1041"/>
        <v>6449</v>
      </c>
      <c r="BY139" s="738">
        <f t="shared" si="930"/>
        <v>6707</v>
      </c>
      <c r="BZ139" s="817">
        <f t="shared" si="931"/>
        <v>16767.5</v>
      </c>
      <c r="CA139" s="740">
        <f t="shared" si="932"/>
        <v>0</v>
      </c>
      <c r="CB139" s="741">
        <f t="shared" si="933"/>
        <v>0</v>
      </c>
      <c r="CC139" s="742">
        <f t="shared" si="934"/>
        <v>0</v>
      </c>
      <c r="CD139" s="741">
        <f t="shared" si="933"/>
        <v>0</v>
      </c>
      <c r="CE139" s="742">
        <f t="shared" si="935"/>
        <v>0</v>
      </c>
      <c r="CF139" s="741">
        <f t="shared" si="936"/>
        <v>0</v>
      </c>
      <c r="CG139" s="742">
        <f t="shared" si="937"/>
        <v>0</v>
      </c>
      <c r="CH139" s="741">
        <f t="shared" si="938"/>
        <v>0</v>
      </c>
      <c r="CI139" s="742">
        <f t="shared" si="939"/>
        <v>0</v>
      </c>
      <c r="CJ139" s="741">
        <f t="shared" si="940"/>
        <v>0</v>
      </c>
      <c r="CK139" s="742">
        <f t="shared" si="941"/>
        <v>0</v>
      </c>
      <c r="CL139" s="741">
        <f t="shared" si="942"/>
        <v>0</v>
      </c>
      <c r="CM139" s="742">
        <f t="shared" si="943"/>
        <v>15</v>
      </c>
      <c r="CN139" s="741">
        <f t="shared" si="944"/>
        <v>2515.13</v>
      </c>
      <c r="CO139" s="742">
        <f t="shared" si="945"/>
        <v>0</v>
      </c>
      <c r="CP139" s="741">
        <f t="shared" si="946"/>
        <v>0</v>
      </c>
      <c r="CQ139" s="742">
        <f t="shared" si="947"/>
        <v>0</v>
      </c>
      <c r="CR139" s="741">
        <f t="shared" si="948"/>
        <v>0</v>
      </c>
      <c r="CS139" s="742">
        <f t="shared" si="949"/>
        <v>0</v>
      </c>
      <c r="CT139" s="741">
        <f t="shared" si="950"/>
        <v>0</v>
      </c>
      <c r="CU139" s="743">
        <f t="shared" si="951"/>
        <v>18899.87</v>
      </c>
      <c r="CV139" s="744">
        <f t="shared" si="952"/>
        <v>38182.5</v>
      </c>
      <c r="CW139" s="745">
        <v>12</v>
      </c>
      <c r="CX139" s="746">
        <f t="shared" si="953"/>
        <v>458190</v>
      </c>
      <c r="CY139" s="747"/>
      <c r="CZ139" s="741"/>
      <c r="DA139" s="746">
        <f t="shared" si="954"/>
        <v>458190</v>
      </c>
      <c r="DB139" s="746">
        <f t="shared" si="955"/>
        <v>138373.38</v>
      </c>
      <c r="DC139" s="746">
        <f t="shared" si="956"/>
        <v>596563.38</v>
      </c>
      <c r="DD139" s="750"/>
      <c r="DE139" s="1044"/>
      <c r="DF139" s="779" t="s">
        <v>43</v>
      </c>
      <c r="DG139" s="737">
        <f t="shared" si="1042"/>
        <v>0</v>
      </c>
      <c r="DH139" s="737">
        <f t="shared" si="1042"/>
        <v>6449</v>
      </c>
      <c r="DI139" s="738">
        <f t="shared" si="958"/>
        <v>6707</v>
      </c>
      <c r="DJ139" s="817">
        <f t="shared" si="959"/>
        <v>0</v>
      </c>
      <c r="DK139" s="740">
        <f t="shared" si="960"/>
        <v>0</v>
      </c>
      <c r="DL139" s="741">
        <f t="shared" si="961"/>
        <v>0</v>
      </c>
      <c r="DM139" s="742">
        <f t="shared" si="962"/>
        <v>0</v>
      </c>
      <c r="DN139" s="741">
        <f t="shared" si="961"/>
        <v>0</v>
      </c>
      <c r="DO139" s="742">
        <f t="shared" si="963"/>
        <v>0</v>
      </c>
      <c r="DP139" s="741">
        <f t="shared" si="964"/>
        <v>0</v>
      </c>
      <c r="DQ139" s="742">
        <f t="shared" si="965"/>
        <v>0</v>
      </c>
      <c r="DR139" s="741">
        <f t="shared" si="966"/>
        <v>0</v>
      </c>
      <c r="DS139" s="742">
        <f t="shared" si="967"/>
        <v>0</v>
      </c>
      <c r="DT139" s="741">
        <f t="shared" si="968"/>
        <v>0</v>
      </c>
      <c r="DU139" s="742">
        <f t="shared" si="969"/>
        <v>0</v>
      </c>
      <c r="DV139" s="741">
        <f t="shared" si="970"/>
        <v>0</v>
      </c>
      <c r="DW139" s="742">
        <f t="shared" si="971"/>
        <v>0</v>
      </c>
      <c r="DX139" s="741">
        <f t="shared" si="972"/>
        <v>0</v>
      </c>
      <c r="DY139" s="742">
        <f t="shared" si="973"/>
        <v>0</v>
      </c>
      <c r="DZ139" s="741">
        <f t="shared" si="974"/>
        <v>0</v>
      </c>
      <c r="EA139" s="742">
        <f t="shared" si="975"/>
        <v>0</v>
      </c>
      <c r="EB139" s="741">
        <f t="shared" si="976"/>
        <v>0</v>
      </c>
      <c r="EC139" s="742">
        <f t="shared" si="977"/>
        <v>0</v>
      </c>
      <c r="ED139" s="741">
        <f t="shared" si="978"/>
        <v>0</v>
      </c>
      <c r="EE139" s="743">
        <f t="shared" si="1035"/>
        <v>0</v>
      </c>
      <c r="EF139" s="744">
        <f t="shared" si="980"/>
        <v>0</v>
      </c>
      <c r="EG139" s="745">
        <v>12</v>
      </c>
      <c r="EH139" s="746">
        <f t="shared" si="981"/>
        <v>0</v>
      </c>
      <c r="EI139" s="747"/>
      <c r="EJ139" s="741"/>
      <c r="EK139" s="746">
        <f t="shared" si="982"/>
        <v>0</v>
      </c>
      <c r="EL139" s="746">
        <f t="shared" si="983"/>
        <v>0</v>
      </c>
      <c r="EM139" s="746">
        <f t="shared" si="984"/>
        <v>0</v>
      </c>
      <c r="EO139" s="1044"/>
      <c r="EP139" s="779" t="s">
        <v>43</v>
      </c>
      <c r="EQ139" s="737">
        <f t="shared" si="1043"/>
        <v>0</v>
      </c>
      <c r="ER139" s="737">
        <f t="shared" si="1043"/>
        <v>6449</v>
      </c>
      <c r="ES139" s="738">
        <f t="shared" si="986"/>
        <v>6707</v>
      </c>
      <c r="ET139" s="817">
        <f t="shared" si="987"/>
        <v>0</v>
      </c>
      <c r="EU139" s="740">
        <f t="shared" si="988"/>
        <v>0</v>
      </c>
      <c r="EV139" s="741">
        <f t="shared" si="989"/>
        <v>0</v>
      </c>
      <c r="EW139" s="742">
        <f t="shared" si="990"/>
        <v>0</v>
      </c>
      <c r="EX139" s="741">
        <f t="shared" si="989"/>
        <v>0</v>
      </c>
      <c r="EY139" s="742">
        <f t="shared" si="991"/>
        <v>0</v>
      </c>
      <c r="EZ139" s="741">
        <f t="shared" si="992"/>
        <v>0</v>
      </c>
      <c r="FA139" s="742">
        <f t="shared" si="993"/>
        <v>0</v>
      </c>
      <c r="FB139" s="741">
        <f t="shared" si="994"/>
        <v>0</v>
      </c>
      <c r="FC139" s="742">
        <f t="shared" si="995"/>
        <v>0</v>
      </c>
      <c r="FD139" s="741">
        <f t="shared" si="996"/>
        <v>0</v>
      </c>
      <c r="FE139" s="742">
        <f t="shared" si="997"/>
        <v>0</v>
      </c>
      <c r="FF139" s="741">
        <f t="shared" si="998"/>
        <v>0</v>
      </c>
      <c r="FG139" s="742">
        <f t="shared" si="999"/>
        <v>0</v>
      </c>
      <c r="FH139" s="741">
        <f t="shared" si="1000"/>
        <v>0</v>
      </c>
      <c r="FI139" s="742">
        <f t="shared" si="1001"/>
        <v>0</v>
      </c>
      <c r="FJ139" s="741">
        <f t="shared" si="1002"/>
        <v>0</v>
      </c>
      <c r="FK139" s="742">
        <f t="shared" si="1003"/>
        <v>0</v>
      </c>
      <c r="FL139" s="741">
        <f t="shared" si="1004"/>
        <v>0</v>
      </c>
      <c r="FM139" s="742">
        <f t="shared" si="1005"/>
        <v>0</v>
      </c>
      <c r="FN139" s="741">
        <f t="shared" si="1006"/>
        <v>0</v>
      </c>
      <c r="FO139" s="743"/>
      <c r="FP139" s="744">
        <f t="shared" si="1008"/>
        <v>0</v>
      </c>
      <c r="FQ139" s="745">
        <v>12</v>
      </c>
      <c r="FR139" s="746">
        <f t="shared" si="1009"/>
        <v>0</v>
      </c>
      <c r="FS139" s="747"/>
      <c r="FT139" s="741"/>
      <c r="FU139" s="746">
        <f t="shared" si="1010"/>
        <v>0</v>
      </c>
      <c r="FV139" s="746">
        <f t="shared" si="1011"/>
        <v>0</v>
      </c>
      <c r="FW139" s="746">
        <f t="shared" si="1012"/>
        <v>0</v>
      </c>
      <c r="FY139" s="1044"/>
      <c r="FZ139" s="779" t="s">
        <v>43</v>
      </c>
      <c r="GA139" s="737">
        <f t="shared" si="1044"/>
        <v>2.5</v>
      </c>
      <c r="GB139" s="737">
        <f t="shared" si="1044"/>
        <v>6449</v>
      </c>
      <c r="GC139" s="738">
        <f t="shared" si="1014"/>
        <v>6707</v>
      </c>
      <c r="GD139" s="743">
        <f t="shared" si="1015"/>
        <v>16767.5</v>
      </c>
      <c r="GE139" s="743"/>
      <c r="GF139" s="737">
        <f t="shared" si="1016"/>
        <v>0</v>
      </c>
      <c r="GG139" s="743"/>
      <c r="GH139" s="737">
        <f t="shared" si="1017"/>
        <v>0</v>
      </c>
      <c r="GI139" s="743"/>
      <c r="GJ139" s="737">
        <f t="shared" si="1018"/>
        <v>0</v>
      </c>
      <c r="GK139" s="743"/>
      <c r="GL139" s="737">
        <f t="shared" si="1019"/>
        <v>0</v>
      </c>
      <c r="GM139" s="743"/>
      <c r="GN139" s="737">
        <f t="shared" si="1020"/>
        <v>0</v>
      </c>
      <c r="GO139" s="743"/>
      <c r="GP139" s="737">
        <f t="shared" si="1021"/>
        <v>0</v>
      </c>
      <c r="GQ139" s="743"/>
      <c r="GR139" s="737">
        <f t="shared" si="1022"/>
        <v>2515.13</v>
      </c>
      <c r="GS139" s="743"/>
      <c r="GT139" s="737">
        <f t="shared" si="1023"/>
        <v>0</v>
      </c>
      <c r="GU139" s="743"/>
      <c r="GV139" s="737">
        <f t="shared" si="1024"/>
        <v>0</v>
      </c>
      <c r="GW139" s="743"/>
      <c r="GX139" s="737">
        <f t="shared" si="1025"/>
        <v>0</v>
      </c>
      <c r="GY139" s="743">
        <f t="shared" si="1025"/>
        <v>18899.87</v>
      </c>
      <c r="GZ139" s="744">
        <f t="shared" si="1026"/>
        <v>38182.5</v>
      </c>
      <c r="HA139" s="745">
        <v>12</v>
      </c>
      <c r="HB139" s="746">
        <f t="shared" si="1027"/>
        <v>458190</v>
      </c>
      <c r="HC139" s="737">
        <f t="shared" si="1028"/>
        <v>0</v>
      </c>
      <c r="HD139" s="737">
        <f t="shared" si="1028"/>
        <v>0</v>
      </c>
      <c r="HE139" s="746">
        <f t="shared" si="1029"/>
        <v>458190</v>
      </c>
      <c r="HF139" s="746">
        <f t="shared" si="1030"/>
        <v>138373.38</v>
      </c>
      <c r="HG139" s="746">
        <f t="shared" si="1031"/>
        <v>596563.38</v>
      </c>
    </row>
    <row r="140" spans="1:215" hidden="1" x14ac:dyDescent="0.25">
      <c r="A140" s="1044"/>
      <c r="B140" s="752"/>
      <c r="C140" s="737">
        <f t="shared" si="1038"/>
        <v>0</v>
      </c>
      <c r="D140" s="737">
        <f t="shared" si="1038"/>
        <v>0</v>
      </c>
      <c r="E140" s="738">
        <f t="shared" si="874"/>
        <v>0</v>
      </c>
      <c r="F140" s="817">
        <f t="shared" si="875"/>
        <v>0</v>
      </c>
      <c r="G140" s="740">
        <f t="shared" si="1039"/>
        <v>0</v>
      </c>
      <c r="H140" s="741">
        <f t="shared" si="877"/>
        <v>0</v>
      </c>
      <c r="I140" s="742">
        <f t="shared" si="1039"/>
        <v>0</v>
      </c>
      <c r="J140" s="741">
        <f t="shared" si="877"/>
        <v>0</v>
      </c>
      <c r="K140" s="742">
        <f t="shared" si="878"/>
        <v>0</v>
      </c>
      <c r="L140" s="741">
        <f t="shared" si="879"/>
        <v>0</v>
      </c>
      <c r="M140" s="742">
        <f t="shared" si="880"/>
        <v>0</v>
      </c>
      <c r="N140" s="741">
        <f t="shared" si="881"/>
        <v>0</v>
      </c>
      <c r="O140" s="742">
        <f t="shared" si="882"/>
        <v>0</v>
      </c>
      <c r="P140" s="741">
        <f t="shared" si="883"/>
        <v>0</v>
      </c>
      <c r="Q140" s="742">
        <f t="shared" si="884"/>
        <v>0</v>
      </c>
      <c r="R140" s="741">
        <f t="shared" si="885"/>
        <v>0</v>
      </c>
      <c r="S140" s="742">
        <f t="shared" si="886"/>
        <v>0</v>
      </c>
      <c r="T140" s="741">
        <f t="shared" si="887"/>
        <v>0</v>
      </c>
      <c r="U140" s="742">
        <f t="shared" si="888"/>
        <v>0</v>
      </c>
      <c r="V140" s="741">
        <f t="shared" si="889"/>
        <v>0</v>
      </c>
      <c r="W140" s="742">
        <f t="shared" si="890"/>
        <v>0</v>
      </c>
      <c r="X140" s="741">
        <f t="shared" si="891"/>
        <v>0</v>
      </c>
      <c r="Y140" s="742">
        <f t="shared" si="892"/>
        <v>0</v>
      </c>
      <c r="Z140" s="741">
        <f t="shared" si="893"/>
        <v>0</v>
      </c>
      <c r="AA140" s="743">
        <f t="shared" si="894"/>
        <v>0</v>
      </c>
      <c r="AB140" s="744">
        <f t="shared" si="895"/>
        <v>0</v>
      </c>
      <c r="AC140" s="745">
        <v>12</v>
      </c>
      <c r="AD140" s="746">
        <f t="shared" si="896"/>
        <v>0</v>
      </c>
      <c r="AE140" s="747"/>
      <c r="AF140" s="741"/>
      <c r="AG140" s="746">
        <f t="shared" si="897"/>
        <v>0</v>
      </c>
      <c r="AH140" s="746">
        <f t="shared" si="898"/>
        <v>0</v>
      </c>
      <c r="AI140" s="746">
        <f t="shared" si="899"/>
        <v>0</v>
      </c>
      <c r="AK140" s="1044"/>
      <c r="AL140" s="752"/>
      <c r="AM140" s="737">
        <f t="shared" si="1040"/>
        <v>0</v>
      </c>
      <c r="AN140" s="737">
        <f t="shared" si="1040"/>
        <v>0</v>
      </c>
      <c r="AO140" s="738">
        <f t="shared" si="901"/>
        <v>0</v>
      </c>
      <c r="AP140" s="817">
        <f t="shared" si="902"/>
        <v>0</v>
      </c>
      <c r="AQ140" s="740">
        <f t="shared" si="903"/>
        <v>0</v>
      </c>
      <c r="AR140" s="741">
        <f t="shared" si="904"/>
        <v>0</v>
      </c>
      <c r="AS140" s="742">
        <f t="shared" si="905"/>
        <v>0</v>
      </c>
      <c r="AT140" s="741">
        <f t="shared" si="906"/>
        <v>0</v>
      </c>
      <c r="AU140" s="742">
        <f t="shared" si="907"/>
        <v>0</v>
      </c>
      <c r="AV140" s="741">
        <f t="shared" si="908"/>
        <v>0</v>
      </c>
      <c r="AW140" s="742">
        <f t="shared" si="909"/>
        <v>0</v>
      </c>
      <c r="AX140" s="741">
        <f t="shared" si="910"/>
        <v>0</v>
      </c>
      <c r="AY140" s="742">
        <f t="shared" si="911"/>
        <v>0</v>
      </c>
      <c r="AZ140" s="741">
        <f t="shared" si="912"/>
        <v>0</v>
      </c>
      <c r="BA140" s="742">
        <f t="shared" si="913"/>
        <v>0</v>
      </c>
      <c r="BB140" s="741">
        <f t="shared" si="914"/>
        <v>0</v>
      </c>
      <c r="BC140" s="742">
        <f t="shared" si="915"/>
        <v>0</v>
      </c>
      <c r="BD140" s="741">
        <f t="shared" si="916"/>
        <v>0</v>
      </c>
      <c r="BE140" s="742">
        <f t="shared" si="917"/>
        <v>0</v>
      </c>
      <c r="BF140" s="741">
        <f t="shared" si="918"/>
        <v>0</v>
      </c>
      <c r="BG140" s="742">
        <f t="shared" si="919"/>
        <v>0</v>
      </c>
      <c r="BH140" s="741">
        <f t="shared" si="920"/>
        <v>0</v>
      </c>
      <c r="BI140" s="742">
        <f t="shared" si="921"/>
        <v>0</v>
      </c>
      <c r="BJ140" s="741">
        <f t="shared" si="922"/>
        <v>0</v>
      </c>
      <c r="BK140" s="743">
        <f t="shared" si="1032"/>
        <v>0</v>
      </c>
      <c r="BL140" s="744">
        <f t="shared" si="924"/>
        <v>0</v>
      </c>
      <c r="BM140" s="745">
        <v>12</v>
      </c>
      <c r="BN140" s="746">
        <f t="shared" si="925"/>
        <v>0</v>
      </c>
      <c r="BO140" s="747"/>
      <c r="BP140" s="741"/>
      <c r="BQ140" s="746">
        <f t="shared" si="926"/>
        <v>0</v>
      </c>
      <c r="BR140" s="746">
        <f t="shared" si="927"/>
        <v>0</v>
      </c>
      <c r="BS140" s="746">
        <f t="shared" si="928"/>
        <v>0</v>
      </c>
      <c r="BU140" s="1044"/>
      <c r="BV140" s="752"/>
      <c r="BW140" s="737">
        <f t="shared" si="1041"/>
        <v>0</v>
      </c>
      <c r="BX140" s="737">
        <f t="shared" si="1041"/>
        <v>0</v>
      </c>
      <c r="BY140" s="738">
        <f t="shared" si="930"/>
        <v>0</v>
      </c>
      <c r="BZ140" s="817">
        <f t="shared" si="931"/>
        <v>0</v>
      </c>
      <c r="CA140" s="740">
        <f t="shared" si="932"/>
        <v>0</v>
      </c>
      <c r="CB140" s="741">
        <f t="shared" si="933"/>
        <v>0</v>
      </c>
      <c r="CC140" s="742">
        <f t="shared" si="934"/>
        <v>0</v>
      </c>
      <c r="CD140" s="741">
        <f t="shared" si="933"/>
        <v>0</v>
      </c>
      <c r="CE140" s="742">
        <f t="shared" si="935"/>
        <v>0</v>
      </c>
      <c r="CF140" s="741">
        <f t="shared" si="936"/>
        <v>0</v>
      </c>
      <c r="CG140" s="742">
        <f t="shared" si="937"/>
        <v>0</v>
      </c>
      <c r="CH140" s="741">
        <f t="shared" si="938"/>
        <v>0</v>
      </c>
      <c r="CI140" s="742">
        <f t="shared" si="939"/>
        <v>0</v>
      </c>
      <c r="CJ140" s="741">
        <f t="shared" si="940"/>
        <v>0</v>
      </c>
      <c r="CK140" s="742">
        <f t="shared" si="941"/>
        <v>0</v>
      </c>
      <c r="CL140" s="741">
        <f t="shared" si="942"/>
        <v>0</v>
      </c>
      <c r="CM140" s="742">
        <f t="shared" si="943"/>
        <v>0</v>
      </c>
      <c r="CN140" s="741">
        <f t="shared" si="944"/>
        <v>0</v>
      </c>
      <c r="CO140" s="742">
        <f t="shared" si="945"/>
        <v>0</v>
      </c>
      <c r="CP140" s="741">
        <f t="shared" si="946"/>
        <v>0</v>
      </c>
      <c r="CQ140" s="742">
        <f t="shared" si="947"/>
        <v>0</v>
      </c>
      <c r="CR140" s="741">
        <f t="shared" si="948"/>
        <v>0</v>
      </c>
      <c r="CS140" s="742">
        <f t="shared" si="949"/>
        <v>0</v>
      </c>
      <c r="CT140" s="741">
        <f t="shared" si="950"/>
        <v>0</v>
      </c>
      <c r="CU140" s="743">
        <f t="shared" si="951"/>
        <v>0</v>
      </c>
      <c r="CV140" s="744">
        <f t="shared" si="952"/>
        <v>0</v>
      </c>
      <c r="CW140" s="745">
        <v>12</v>
      </c>
      <c r="CX140" s="746">
        <f t="shared" si="953"/>
        <v>0</v>
      </c>
      <c r="CY140" s="747"/>
      <c r="CZ140" s="741"/>
      <c r="DA140" s="746">
        <f t="shared" si="954"/>
        <v>0</v>
      </c>
      <c r="DB140" s="746">
        <f t="shared" si="955"/>
        <v>0</v>
      </c>
      <c r="DC140" s="746">
        <f t="shared" si="956"/>
        <v>0</v>
      </c>
      <c r="DD140" s="750"/>
      <c r="DE140" s="1044"/>
      <c r="DF140" s="752"/>
      <c r="DG140" s="737">
        <f t="shared" si="1042"/>
        <v>0</v>
      </c>
      <c r="DH140" s="737">
        <f t="shared" si="1042"/>
        <v>0</v>
      </c>
      <c r="DI140" s="738">
        <f t="shared" si="958"/>
        <v>0</v>
      </c>
      <c r="DJ140" s="817">
        <f t="shared" si="959"/>
        <v>0</v>
      </c>
      <c r="DK140" s="740">
        <f t="shared" si="960"/>
        <v>0</v>
      </c>
      <c r="DL140" s="741">
        <f t="shared" si="961"/>
        <v>0</v>
      </c>
      <c r="DM140" s="742">
        <f t="shared" si="962"/>
        <v>0</v>
      </c>
      <c r="DN140" s="741">
        <f t="shared" si="961"/>
        <v>0</v>
      </c>
      <c r="DO140" s="742">
        <f t="shared" si="963"/>
        <v>0</v>
      </c>
      <c r="DP140" s="741">
        <f t="shared" si="964"/>
        <v>0</v>
      </c>
      <c r="DQ140" s="742">
        <f t="shared" si="965"/>
        <v>0</v>
      </c>
      <c r="DR140" s="741">
        <f t="shared" si="966"/>
        <v>0</v>
      </c>
      <c r="DS140" s="742">
        <f t="shared" si="967"/>
        <v>0</v>
      </c>
      <c r="DT140" s="741">
        <f t="shared" si="968"/>
        <v>0</v>
      </c>
      <c r="DU140" s="742">
        <f t="shared" si="969"/>
        <v>0</v>
      </c>
      <c r="DV140" s="741">
        <f t="shared" si="970"/>
        <v>0</v>
      </c>
      <c r="DW140" s="742">
        <f t="shared" si="971"/>
        <v>0</v>
      </c>
      <c r="DX140" s="741">
        <f t="shared" si="972"/>
        <v>0</v>
      </c>
      <c r="DY140" s="742">
        <f t="shared" si="973"/>
        <v>0</v>
      </c>
      <c r="DZ140" s="741">
        <f t="shared" si="974"/>
        <v>0</v>
      </c>
      <c r="EA140" s="742">
        <f t="shared" si="975"/>
        <v>0</v>
      </c>
      <c r="EB140" s="741">
        <f t="shared" si="976"/>
        <v>0</v>
      </c>
      <c r="EC140" s="742">
        <f t="shared" si="977"/>
        <v>0</v>
      </c>
      <c r="ED140" s="741">
        <f t="shared" si="978"/>
        <v>0</v>
      </c>
      <c r="EE140" s="743">
        <f t="shared" si="1035"/>
        <v>0</v>
      </c>
      <c r="EF140" s="744">
        <f t="shared" si="980"/>
        <v>0</v>
      </c>
      <c r="EG140" s="745">
        <v>12</v>
      </c>
      <c r="EH140" s="746">
        <f t="shared" si="981"/>
        <v>0</v>
      </c>
      <c r="EI140" s="747"/>
      <c r="EJ140" s="741"/>
      <c r="EK140" s="746">
        <f t="shared" si="982"/>
        <v>0</v>
      </c>
      <c r="EL140" s="746">
        <f t="shared" si="983"/>
        <v>0</v>
      </c>
      <c r="EM140" s="746">
        <f t="shared" si="984"/>
        <v>0</v>
      </c>
      <c r="EO140" s="1044"/>
      <c r="EP140" s="752"/>
      <c r="EQ140" s="737">
        <f t="shared" si="1043"/>
        <v>0</v>
      </c>
      <c r="ER140" s="737">
        <f t="shared" si="1043"/>
        <v>0</v>
      </c>
      <c r="ES140" s="738">
        <f t="shared" si="986"/>
        <v>0</v>
      </c>
      <c r="ET140" s="817">
        <f t="shared" si="987"/>
        <v>0</v>
      </c>
      <c r="EU140" s="740">
        <f t="shared" si="988"/>
        <v>0</v>
      </c>
      <c r="EV140" s="741">
        <f t="shared" si="989"/>
        <v>0</v>
      </c>
      <c r="EW140" s="742">
        <f t="shared" si="990"/>
        <v>0</v>
      </c>
      <c r="EX140" s="741">
        <f t="shared" si="989"/>
        <v>0</v>
      </c>
      <c r="EY140" s="742">
        <f t="shared" si="991"/>
        <v>0</v>
      </c>
      <c r="EZ140" s="741">
        <f t="shared" si="992"/>
        <v>0</v>
      </c>
      <c r="FA140" s="742">
        <f t="shared" si="993"/>
        <v>0</v>
      </c>
      <c r="FB140" s="741">
        <f t="shared" si="994"/>
        <v>0</v>
      </c>
      <c r="FC140" s="742">
        <f t="shared" si="995"/>
        <v>0</v>
      </c>
      <c r="FD140" s="741">
        <f t="shared" si="996"/>
        <v>0</v>
      </c>
      <c r="FE140" s="742">
        <f t="shared" si="997"/>
        <v>0</v>
      </c>
      <c r="FF140" s="741">
        <f t="shared" si="998"/>
        <v>0</v>
      </c>
      <c r="FG140" s="742">
        <f t="shared" si="999"/>
        <v>0</v>
      </c>
      <c r="FH140" s="741">
        <f t="shared" si="1000"/>
        <v>0</v>
      </c>
      <c r="FI140" s="742">
        <f t="shared" si="1001"/>
        <v>0</v>
      </c>
      <c r="FJ140" s="741">
        <f t="shared" si="1002"/>
        <v>0</v>
      </c>
      <c r="FK140" s="742">
        <f t="shared" si="1003"/>
        <v>0</v>
      </c>
      <c r="FL140" s="741">
        <f t="shared" si="1004"/>
        <v>0</v>
      </c>
      <c r="FM140" s="742">
        <f t="shared" si="1005"/>
        <v>0</v>
      </c>
      <c r="FN140" s="741">
        <f t="shared" si="1006"/>
        <v>0</v>
      </c>
      <c r="FO140" s="743"/>
      <c r="FP140" s="744">
        <f t="shared" si="1008"/>
        <v>0</v>
      </c>
      <c r="FQ140" s="745">
        <v>12</v>
      </c>
      <c r="FR140" s="746">
        <f t="shared" si="1009"/>
        <v>0</v>
      </c>
      <c r="FS140" s="747"/>
      <c r="FT140" s="741"/>
      <c r="FU140" s="746">
        <f t="shared" si="1010"/>
        <v>0</v>
      </c>
      <c r="FV140" s="746">
        <f t="shared" si="1011"/>
        <v>0</v>
      </c>
      <c r="FW140" s="746">
        <f t="shared" si="1012"/>
        <v>0</v>
      </c>
      <c r="FY140" s="1044"/>
      <c r="FZ140" s="752"/>
      <c r="GA140" s="737">
        <f t="shared" si="1044"/>
        <v>0</v>
      </c>
      <c r="GB140" s="737">
        <f t="shared" si="1044"/>
        <v>0</v>
      </c>
      <c r="GC140" s="738">
        <f t="shared" si="1014"/>
        <v>0</v>
      </c>
      <c r="GD140" s="743">
        <f t="shared" si="1015"/>
        <v>0</v>
      </c>
      <c r="GE140" s="743"/>
      <c r="GF140" s="737">
        <f t="shared" si="1016"/>
        <v>0</v>
      </c>
      <c r="GG140" s="743"/>
      <c r="GH140" s="737">
        <f t="shared" si="1017"/>
        <v>0</v>
      </c>
      <c r="GI140" s="743"/>
      <c r="GJ140" s="737">
        <f t="shared" si="1018"/>
        <v>0</v>
      </c>
      <c r="GK140" s="743"/>
      <c r="GL140" s="737">
        <f t="shared" si="1019"/>
        <v>0</v>
      </c>
      <c r="GM140" s="743"/>
      <c r="GN140" s="737">
        <f t="shared" si="1020"/>
        <v>0</v>
      </c>
      <c r="GO140" s="743"/>
      <c r="GP140" s="737">
        <f t="shared" si="1021"/>
        <v>0</v>
      </c>
      <c r="GQ140" s="743"/>
      <c r="GR140" s="737">
        <f t="shared" si="1022"/>
        <v>0</v>
      </c>
      <c r="GS140" s="743"/>
      <c r="GT140" s="737">
        <f t="shared" si="1023"/>
        <v>0</v>
      </c>
      <c r="GU140" s="743"/>
      <c r="GV140" s="737">
        <f t="shared" si="1024"/>
        <v>0</v>
      </c>
      <c r="GW140" s="743"/>
      <c r="GX140" s="737">
        <f t="shared" si="1025"/>
        <v>0</v>
      </c>
      <c r="GY140" s="743">
        <f t="shared" si="1025"/>
        <v>0</v>
      </c>
      <c r="GZ140" s="744">
        <f t="shared" si="1026"/>
        <v>0</v>
      </c>
      <c r="HA140" s="745">
        <v>12</v>
      </c>
      <c r="HB140" s="746">
        <f t="shared" si="1027"/>
        <v>0</v>
      </c>
      <c r="HC140" s="737">
        <f t="shared" si="1028"/>
        <v>0</v>
      </c>
      <c r="HD140" s="737">
        <f t="shared" si="1028"/>
        <v>0</v>
      </c>
      <c r="HE140" s="746">
        <f t="shared" si="1029"/>
        <v>0</v>
      </c>
      <c r="HF140" s="746">
        <f t="shared" si="1030"/>
        <v>0</v>
      </c>
      <c r="HG140" s="746">
        <f t="shared" si="1031"/>
        <v>0</v>
      </c>
    </row>
    <row r="141" spans="1:215" hidden="1" x14ac:dyDescent="0.25">
      <c r="A141" s="1044"/>
      <c r="B141" s="752"/>
      <c r="C141" s="737">
        <f t="shared" si="1038"/>
        <v>0</v>
      </c>
      <c r="D141" s="737">
        <f t="shared" si="1038"/>
        <v>0</v>
      </c>
      <c r="E141" s="738">
        <f t="shared" si="874"/>
        <v>0</v>
      </c>
      <c r="F141" s="817">
        <f t="shared" si="875"/>
        <v>0</v>
      </c>
      <c r="G141" s="740">
        <f t="shared" si="1039"/>
        <v>0</v>
      </c>
      <c r="H141" s="741">
        <f t="shared" si="877"/>
        <v>0</v>
      </c>
      <c r="I141" s="742">
        <f t="shared" si="1039"/>
        <v>0</v>
      </c>
      <c r="J141" s="741">
        <f t="shared" si="877"/>
        <v>0</v>
      </c>
      <c r="K141" s="742">
        <f t="shared" si="878"/>
        <v>0</v>
      </c>
      <c r="L141" s="741">
        <f t="shared" si="879"/>
        <v>0</v>
      </c>
      <c r="M141" s="742">
        <f t="shared" si="880"/>
        <v>0</v>
      </c>
      <c r="N141" s="741">
        <f t="shared" si="881"/>
        <v>0</v>
      </c>
      <c r="O141" s="742">
        <f t="shared" si="882"/>
        <v>0</v>
      </c>
      <c r="P141" s="741">
        <f t="shared" si="883"/>
        <v>0</v>
      </c>
      <c r="Q141" s="742">
        <f t="shared" si="884"/>
        <v>0</v>
      </c>
      <c r="R141" s="741">
        <f t="shared" si="885"/>
        <v>0</v>
      </c>
      <c r="S141" s="742">
        <f t="shared" si="886"/>
        <v>0</v>
      </c>
      <c r="T141" s="741">
        <f t="shared" si="887"/>
        <v>0</v>
      </c>
      <c r="U141" s="742">
        <f t="shared" si="888"/>
        <v>0</v>
      </c>
      <c r="V141" s="741">
        <f t="shared" si="889"/>
        <v>0</v>
      </c>
      <c r="W141" s="742">
        <f t="shared" si="890"/>
        <v>0</v>
      </c>
      <c r="X141" s="741">
        <f t="shared" si="891"/>
        <v>0</v>
      </c>
      <c r="Y141" s="742">
        <f t="shared" si="892"/>
        <v>0</v>
      </c>
      <c r="Z141" s="741">
        <f t="shared" si="893"/>
        <v>0</v>
      </c>
      <c r="AA141" s="743">
        <f t="shared" si="894"/>
        <v>0</v>
      </c>
      <c r="AB141" s="744">
        <f t="shared" si="895"/>
        <v>0</v>
      </c>
      <c r="AC141" s="745">
        <v>12</v>
      </c>
      <c r="AD141" s="746">
        <f t="shared" si="896"/>
        <v>0</v>
      </c>
      <c r="AE141" s="747"/>
      <c r="AF141" s="741"/>
      <c r="AG141" s="746">
        <f t="shared" si="897"/>
        <v>0</v>
      </c>
      <c r="AH141" s="746">
        <f t="shared" si="898"/>
        <v>0</v>
      </c>
      <c r="AI141" s="746">
        <f t="shared" si="899"/>
        <v>0</v>
      </c>
      <c r="AK141" s="1044"/>
      <c r="AL141" s="752"/>
      <c r="AM141" s="737">
        <f t="shared" si="1040"/>
        <v>0</v>
      </c>
      <c r="AN141" s="737">
        <f t="shared" si="1040"/>
        <v>0</v>
      </c>
      <c r="AO141" s="738">
        <f t="shared" si="901"/>
        <v>0</v>
      </c>
      <c r="AP141" s="817">
        <f t="shared" si="902"/>
        <v>0</v>
      </c>
      <c r="AQ141" s="740">
        <f t="shared" si="903"/>
        <v>0</v>
      </c>
      <c r="AR141" s="741">
        <f t="shared" si="904"/>
        <v>0</v>
      </c>
      <c r="AS141" s="742">
        <f t="shared" si="905"/>
        <v>0</v>
      </c>
      <c r="AT141" s="741">
        <f t="shared" si="906"/>
        <v>0</v>
      </c>
      <c r="AU141" s="742">
        <f t="shared" si="907"/>
        <v>0</v>
      </c>
      <c r="AV141" s="741">
        <f t="shared" si="908"/>
        <v>0</v>
      </c>
      <c r="AW141" s="742">
        <f t="shared" si="909"/>
        <v>0</v>
      </c>
      <c r="AX141" s="741">
        <f t="shared" si="910"/>
        <v>0</v>
      </c>
      <c r="AY141" s="742">
        <f t="shared" si="911"/>
        <v>0</v>
      </c>
      <c r="AZ141" s="741">
        <f t="shared" si="912"/>
        <v>0</v>
      </c>
      <c r="BA141" s="742">
        <f t="shared" si="913"/>
        <v>0</v>
      </c>
      <c r="BB141" s="741">
        <f t="shared" si="914"/>
        <v>0</v>
      </c>
      <c r="BC141" s="742">
        <f t="shared" si="915"/>
        <v>0</v>
      </c>
      <c r="BD141" s="741">
        <f t="shared" si="916"/>
        <v>0</v>
      </c>
      <c r="BE141" s="742">
        <f t="shared" si="917"/>
        <v>0</v>
      </c>
      <c r="BF141" s="741">
        <f t="shared" si="918"/>
        <v>0</v>
      </c>
      <c r="BG141" s="742">
        <f t="shared" si="919"/>
        <v>0</v>
      </c>
      <c r="BH141" s="741">
        <f t="shared" si="920"/>
        <v>0</v>
      </c>
      <c r="BI141" s="742">
        <f t="shared" si="921"/>
        <v>0</v>
      </c>
      <c r="BJ141" s="741">
        <f t="shared" si="922"/>
        <v>0</v>
      </c>
      <c r="BK141" s="743">
        <f t="shared" si="1032"/>
        <v>0</v>
      </c>
      <c r="BL141" s="744">
        <f t="shared" si="924"/>
        <v>0</v>
      </c>
      <c r="BM141" s="745">
        <v>12</v>
      </c>
      <c r="BN141" s="746">
        <f t="shared" si="925"/>
        <v>0</v>
      </c>
      <c r="BO141" s="747"/>
      <c r="BP141" s="741"/>
      <c r="BQ141" s="746">
        <f t="shared" si="926"/>
        <v>0</v>
      </c>
      <c r="BR141" s="746">
        <f t="shared" si="927"/>
        <v>0</v>
      </c>
      <c r="BS141" s="746">
        <f t="shared" si="928"/>
        <v>0</v>
      </c>
      <c r="BU141" s="1044"/>
      <c r="BV141" s="752"/>
      <c r="BW141" s="737">
        <f t="shared" si="1041"/>
        <v>0</v>
      </c>
      <c r="BX141" s="737">
        <f t="shared" si="1041"/>
        <v>0</v>
      </c>
      <c r="BY141" s="738">
        <f t="shared" si="930"/>
        <v>0</v>
      </c>
      <c r="BZ141" s="817">
        <f t="shared" si="931"/>
        <v>0</v>
      </c>
      <c r="CA141" s="740">
        <f t="shared" si="932"/>
        <v>0</v>
      </c>
      <c r="CB141" s="741">
        <f t="shared" si="933"/>
        <v>0</v>
      </c>
      <c r="CC141" s="742">
        <f t="shared" si="934"/>
        <v>0</v>
      </c>
      <c r="CD141" s="741">
        <f t="shared" si="933"/>
        <v>0</v>
      </c>
      <c r="CE141" s="742">
        <f t="shared" si="935"/>
        <v>0</v>
      </c>
      <c r="CF141" s="741">
        <f t="shared" si="936"/>
        <v>0</v>
      </c>
      <c r="CG141" s="742">
        <f t="shared" si="937"/>
        <v>0</v>
      </c>
      <c r="CH141" s="741">
        <f t="shared" si="938"/>
        <v>0</v>
      </c>
      <c r="CI141" s="742">
        <f t="shared" si="939"/>
        <v>0</v>
      </c>
      <c r="CJ141" s="741">
        <f t="shared" si="940"/>
        <v>0</v>
      </c>
      <c r="CK141" s="742">
        <f t="shared" si="941"/>
        <v>0</v>
      </c>
      <c r="CL141" s="741">
        <f t="shared" si="942"/>
        <v>0</v>
      </c>
      <c r="CM141" s="742">
        <f t="shared" si="943"/>
        <v>0</v>
      </c>
      <c r="CN141" s="741">
        <f t="shared" si="944"/>
        <v>0</v>
      </c>
      <c r="CO141" s="742">
        <f t="shared" si="945"/>
        <v>0</v>
      </c>
      <c r="CP141" s="741">
        <f t="shared" si="946"/>
        <v>0</v>
      </c>
      <c r="CQ141" s="742">
        <f t="shared" si="947"/>
        <v>0</v>
      </c>
      <c r="CR141" s="741">
        <f t="shared" si="948"/>
        <v>0</v>
      </c>
      <c r="CS141" s="742">
        <f t="shared" si="949"/>
        <v>0</v>
      </c>
      <c r="CT141" s="741">
        <f t="shared" si="950"/>
        <v>0</v>
      </c>
      <c r="CU141" s="743">
        <f t="shared" si="951"/>
        <v>0</v>
      </c>
      <c r="CV141" s="744">
        <f t="shared" si="952"/>
        <v>0</v>
      </c>
      <c r="CW141" s="745">
        <v>12</v>
      </c>
      <c r="CX141" s="746">
        <f t="shared" si="953"/>
        <v>0</v>
      </c>
      <c r="CY141" s="747"/>
      <c r="CZ141" s="741"/>
      <c r="DA141" s="746">
        <f t="shared" si="954"/>
        <v>0</v>
      </c>
      <c r="DB141" s="746">
        <f t="shared" si="955"/>
        <v>0</v>
      </c>
      <c r="DC141" s="746">
        <f t="shared" si="956"/>
        <v>0</v>
      </c>
      <c r="DD141" s="750"/>
      <c r="DE141" s="1044"/>
      <c r="DF141" s="752"/>
      <c r="DG141" s="737">
        <f t="shared" si="1042"/>
        <v>0</v>
      </c>
      <c r="DH141" s="737">
        <f t="shared" si="1042"/>
        <v>0</v>
      </c>
      <c r="DI141" s="738">
        <f t="shared" si="958"/>
        <v>0</v>
      </c>
      <c r="DJ141" s="817">
        <f t="shared" si="959"/>
        <v>0</v>
      </c>
      <c r="DK141" s="740">
        <f t="shared" si="960"/>
        <v>0</v>
      </c>
      <c r="DL141" s="741">
        <f t="shared" si="961"/>
        <v>0</v>
      </c>
      <c r="DM141" s="742">
        <f t="shared" si="962"/>
        <v>0</v>
      </c>
      <c r="DN141" s="741">
        <f t="shared" si="961"/>
        <v>0</v>
      </c>
      <c r="DO141" s="742">
        <f t="shared" si="963"/>
        <v>0</v>
      </c>
      <c r="DP141" s="741">
        <f t="shared" si="964"/>
        <v>0</v>
      </c>
      <c r="DQ141" s="742">
        <f t="shared" si="965"/>
        <v>0</v>
      </c>
      <c r="DR141" s="741">
        <f t="shared" si="966"/>
        <v>0</v>
      </c>
      <c r="DS141" s="742">
        <f t="shared" si="967"/>
        <v>0</v>
      </c>
      <c r="DT141" s="741">
        <f t="shared" si="968"/>
        <v>0</v>
      </c>
      <c r="DU141" s="742">
        <f t="shared" si="969"/>
        <v>0</v>
      </c>
      <c r="DV141" s="741">
        <f t="shared" si="970"/>
        <v>0</v>
      </c>
      <c r="DW141" s="742">
        <f t="shared" si="971"/>
        <v>0</v>
      </c>
      <c r="DX141" s="741">
        <f t="shared" si="972"/>
        <v>0</v>
      </c>
      <c r="DY141" s="742">
        <f t="shared" si="973"/>
        <v>0</v>
      </c>
      <c r="DZ141" s="741">
        <f t="shared" si="974"/>
        <v>0</v>
      </c>
      <c r="EA141" s="742">
        <f t="shared" si="975"/>
        <v>0</v>
      </c>
      <c r="EB141" s="741">
        <f t="shared" si="976"/>
        <v>0</v>
      </c>
      <c r="EC141" s="742">
        <f t="shared" si="977"/>
        <v>0</v>
      </c>
      <c r="ED141" s="741">
        <f t="shared" si="978"/>
        <v>0</v>
      </c>
      <c r="EE141" s="743">
        <f t="shared" si="1035"/>
        <v>0</v>
      </c>
      <c r="EF141" s="744">
        <f t="shared" si="980"/>
        <v>0</v>
      </c>
      <c r="EG141" s="745">
        <v>12</v>
      </c>
      <c r="EH141" s="746">
        <f t="shared" si="981"/>
        <v>0</v>
      </c>
      <c r="EI141" s="747"/>
      <c r="EJ141" s="741"/>
      <c r="EK141" s="746">
        <f t="shared" si="982"/>
        <v>0</v>
      </c>
      <c r="EL141" s="746">
        <f t="shared" si="983"/>
        <v>0</v>
      </c>
      <c r="EM141" s="746">
        <f t="shared" si="984"/>
        <v>0</v>
      </c>
      <c r="EO141" s="1044"/>
      <c r="EP141" s="752"/>
      <c r="EQ141" s="737">
        <f t="shared" si="1043"/>
        <v>0</v>
      </c>
      <c r="ER141" s="737">
        <f t="shared" si="1043"/>
        <v>0</v>
      </c>
      <c r="ES141" s="738">
        <f t="shared" si="986"/>
        <v>0</v>
      </c>
      <c r="ET141" s="817">
        <f t="shared" si="987"/>
        <v>0</v>
      </c>
      <c r="EU141" s="740">
        <f t="shared" si="988"/>
        <v>0</v>
      </c>
      <c r="EV141" s="741">
        <f t="shared" si="989"/>
        <v>0</v>
      </c>
      <c r="EW141" s="742">
        <f t="shared" si="990"/>
        <v>0</v>
      </c>
      <c r="EX141" s="741">
        <f t="shared" si="989"/>
        <v>0</v>
      </c>
      <c r="EY141" s="742">
        <f t="shared" si="991"/>
        <v>0</v>
      </c>
      <c r="EZ141" s="741">
        <f t="shared" si="992"/>
        <v>0</v>
      </c>
      <c r="FA141" s="742">
        <f t="shared" si="993"/>
        <v>0</v>
      </c>
      <c r="FB141" s="741">
        <f t="shared" si="994"/>
        <v>0</v>
      </c>
      <c r="FC141" s="742">
        <f t="shared" si="995"/>
        <v>0</v>
      </c>
      <c r="FD141" s="741">
        <f t="shared" si="996"/>
        <v>0</v>
      </c>
      <c r="FE141" s="742">
        <f t="shared" si="997"/>
        <v>0</v>
      </c>
      <c r="FF141" s="741">
        <f t="shared" si="998"/>
        <v>0</v>
      </c>
      <c r="FG141" s="742">
        <f t="shared" si="999"/>
        <v>0</v>
      </c>
      <c r="FH141" s="741">
        <f t="shared" si="1000"/>
        <v>0</v>
      </c>
      <c r="FI141" s="742">
        <f t="shared" si="1001"/>
        <v>0</v>
      </c>
      <c r="FJ141" s="741">
        <f t="shared" si="1002"/>
        <v>0</v>
      </c>
      <c r="FK141" s="742">
        <f t="shared" si="1003"/>
        <v>0</v>
      </c>
      <c r="FL141" s="741">
        <f t="shared" si="1004"/>
        <v>0</v>
      </c>
      <c r="FM141" s="742">
        <f t="shared" si="1005"/>
        <v>0</v>
      </c>
      <c r="FN141" s="741">
        <f t="shared" si="1006"/>
        <v>0</v>
      </c>
      <c r="FO141" s="743"/>
      <c r="FP141" s="744">
        <f t="shared" si="1008"/>
        <v>0</v>
      </c>
      <c r="FQ141" s="745">
        <v>12</v>
      </c>
      <c r="FR141" s="746">
        <f t="shared" si="1009"/>
        <v>0</v>
      </c>
      <c r="FS141" s="747"/>
      <c r="FT141" s="741"/>
      <c r="FU141" s="746">
        <f t="shared" si="1010"/>
        <v>0</v>
      </c>
      <c r="FV141" s="746">
        <f t="shared" si="1011"/>
        <v>0</v>
      </c>
      <c r="FW141" s="746">
        <f t="shared" si="1012"/>
        <v>0</v>
      </c>
      <c r="FY141" s="1044"/>
      <c r="FZ141" s="752"/>
      <c r="GA141" s="737">
        <f t="shared" si="1044"/>
        <v>0</v>
      </c>
      <c r="GB141" s="737">
        <f t="shared" si="1044"/>
        <v>0</v>
      </c>
      <c r="GC141" s="738">
        <f t="shared" si="1014"/>
        <v>0</v>
      </c>
      <c r="GD141" s="743">
        <f t="shared" si="1015"/>
        <v>0</v>
      </c>
      <c r="GE141" s="743"/>
      <c r="GF141" s="737">
        <f t="shared" si="1016"/>
        <v>0</v>
      </c>
      <c r="GG141" s="743"/>
      <c r="GH141" s="737">
        <f t="shared" si="1017"/>
        <v>0</v>
      </c>
      <c r="GI141" s="743"/>
      <c r="GJ141" s="737">
        <f t="shared" si="1018"/>
        <v>0</v>
      </c>
      <c r="GK141" s="743"/>
      <c r="GL141" s="737">
        <f t="shared" si="1019"/>
        <v>0</v>
      </c>
      <c r="GM141" s="743"/>
      <c r="GN141" s="737">
        <f t="shared" si="1020"/>
        <v>0</v>
      </c>
      <c r="GO141" s="743"/>
      <c r="GP141" s="737">
        <f t="shared" si="1021"/>
        <v>0</v>
      </c>
      <c r="GQ141" s="743"/>
      <c r="GR141" s="737">
        <f t="shared" si="1022"/>
        <v>0</v>
      </c>
      <c r="GS141" s="743"/>
      <c r="GT141" s="737">
        <f t="shared" si="1023"/>
        <v>0</v>
      </c>
      <c r="GU141" s="743"/>
      <c r="GV141" s="737">
        <f t="shared" si="1024"/>
        <v>0</v>
      </c>
      <c r="GW141" s="743"/>
      <c r="GX141" s="737">
        <f t="shared" si="1025"/>
        <v>0</v>
      </c>
      <c r="GY141" s="743">
        <f t="shared" si="1025"/>
        <v>0</v>
      </c>
      <c r="GZ141" s="744">
        <f t="shared" si="1026"/>
        <v>0</v>
      </c>
      <c r="HA141" s="745">
        <v>12</v>
      </c>
      <c r="HB141" s="746">
        <f t="shared" si="1027"/>
        <v>0</v>
      </c>
      <c r="HC141" s="737">
        <f t="shared" si="1028"/>
        <v>0</v>
      </c>
      <c r="HD141" s="737">
        <f t="shared" si="1028"/>
        <v>0</v>
      </c>
      <c r="HE141" s="746">
        <f t="shared" si="1029"/>
        <v>0</v>
      </c>
      <c r="HF141" s="746">
        <f t="shared" si="1030"/>
        <v>0</v>
      </c>
      <c r="HG141" s="746">
        <f t="shared" si="1031"/>
        <v>0</v>
      </c>
    </row>
    <row r="142" spans="1:215" ht="15.75" hidden="1" x14ac:dyDescent="0.25">
      <c r="A142" s="1044"/>
      <c r="B142" s="760" t="s">
        <v>685</v>
      </c>
      <c r="C142" s="772"/>
      <c r="D142" s="773"/>
      <c r="E142" s="726"/>
      <c r="F142" s="734"/>
      <c r="G142" s="762"/>
      <c r="H142" s="732"/>
      <c r="I142" s="763"/>
      <c r="J142" s="732"/>
      <c r="K142" s="763"/>
      <c r="L142" s="732"/>
      <c r="M142" s="763"/>
      <c r="N142" s="732"/>
      <c r="O142" s="763"/>
      <c r="P142" s="732"/>
      <c r="Q142" s="763"/>
      <c r="R142" s="732"/>
      <c r="S142" s="763"/>
      <c r="T142" s="732"/>
      <c r="U142" s="763"/>
      <c r="V142" s="732"/>
      <c r="W142" s="763"/>
      <c r="X142" s="732"/>
      <c r="Y142" s="763"/>
      <c r="Z142" s="732"/>
      <c r="AA142" s="775"/>
      <c r="AB142" s="775"/>
      <c r="AC142" s="775"/>
      <c r="AD142" s="775"/>
      <c r="AE142" s="775"/>
      <c r="AF142" s="775"/>
      <c r="AG142" s="775"/>
      <c r="AH142" s="776"/>
      <c r="AI142" s="777"/>
      <c r="AK142" s="1044"/>
      <c r="AL142" s="760" t="s">
        <v>685</v>
      </c>
      <c r="AM142" s="772"/>
      <c r="AN142" s="773"/>
      <c r="AO142" s="726"/>
      <c r="AP142" s="734"/>
      <c r="AQ142" s="762"/>
      <c r="AR142" s="732"/>
      <c r="AS142" s="763"/>
      <c r="AT142" s="732"/>
      <c r="AU142" s="763"/>
      <c r="AV142" s="732"/>
      <c r="AW142" s="763"/>
      <c r="AX142" s="732"/>
      <c r="AY142" s="763"/>
      <c r="AZ142" s="732"/>
      <c r="BA142" s="763"/>
      <c r="BB142" s="732"/>
      <c r="BC142" s="763"/>
      <c r="BD142" s="732"/>
      <c r="BE142" s="763"/>
      <c r="BF142" s="732"/>
      <c r="BG142" s="763"/>
      <c r="BH142" s="732"/>
      <c r="BI142" s="763"/>
      <c r="BJ142" s="732"/>
      <c r="BK142" s="775"/>
      <c r="BL142" s="775"/>
      <c r="BM142" s="775"/>
      <c r="BN142" s="775"/>
      <c r="BO142" s="775"/>
      <c r="BP142" s="775"/>
      <c r="BQ142" s="775"/>
      <c r="BR142" s="776"/>
      <c r="BS142" s="777"/>
      <c r="BU142" s="1044"/>
      <c r="BV142" s="760" t="s">
        <v>685</v>
      </c>
      <c r="BW142" s="772"/>
      <c r="BX142" s="773"/>
      <c r="BY142" s="726"/>
      <c r="BZ142" s="734"/>
      <c r="CA142" s="762"/>
      <c r="CB142" s="732"/>
      <c r="CC142" s="763"/>
      <c r="CD142" s="732"/>
      <c r="CE142" s="763"/>
      <c r="CF142" s="732"/>
      <c r="CG142" s="763"/>
      <c r="CH142" s="732"/>
      <c r="CI142" s="763"/>
      <c r="CJ142" s="732"/>
      <c r="CK142" s="763"/>
      <c r="CL142" s="732"/>
      <c r="CM142" s="763"/>
      <c r="CN142" s="732"/>
      <c r="CO142" s="763"/>
      <c r="CP142" s="732"/>
      <c r="CQ142" s="763"/>
      <c r="CR142" s="732"/>
      <c r="CS142" s="763"/>
      <c r="CT142" s="732"/>
      <c r="CU142" s="775"/>
      <c r="CV142" s="775"/>
      <c r="CW142" s="775"/>
      <c r="CX142" s="775"/>
      <c r="CY142" s="775"/>
      <c r="CZ142" s="775"/>
      <c r="DA142" s="775"/>
      <c r="DB142" s="776"/>
      <c r="DC142" s="777"/>
      <c r="DE142" s="1044"/>
      <c r="DF142" s="760" t="s">
        <v>685</v>
      </c>
      <c r="DG142" s="772"/>
      <c r="DH142" s="773"/>
      <c r="DI142" s="726"/>
      <c r="DJ142" s="734"/>
      <c r="DK142" s="762"/>
      <c r="DL142" s="732"/>
      <c r="DM142" s="763"/>
      <c r="DN142" s="732"/>
      <c r="DO142" s="763"/>
      <c r="DP142" s="732"/>
      <c r="DQ142" s="763"/>
      <c r="DR142" s="732"/>
      <c r="DS142" s="763"/>
      <c r="DT142" s="732"/>
      <c r="DU142" s="763"/>
      <c r="DV142" s="732"/>
      <c r="DW142" s="763"/>
      <c r="DX142" s="732"/>
      <c r="DY142" s="763"/>
      <c r="DZ142" s="732"/>
      <c r="EA142" s="763"/>
      <c r="EB142" s="732"/>
      <c r="EC142" s="763"/>
      <c r="ED142" s="732"/>
      <c r="EE142" s="775"/>
      <c r="EF142" s="775"/>
      <c r="EG142" s="775"/>
      <c r="EH142" s="775"/>
      <c r="EI142" s="775"/>
      <c r="EJ142" s="775"/>
      <c r="EK142" s="775"/>
      <c r="EL142" s="776"/>
      <c r="EM142" s="777"/>
      <c r="EO142" s="1044"/>
      <c r="EP142" s="760" t="s">
        <v>685</v>
      </c>
      <c r="EQ142" s="772"/>
      <c r="ER142" s="773"/>
      <c r="ES142" s="726"/>
      <c r="ET142" s="734"/>
      <c r="EU142" s="762"/>
      <c r="EV142" s="732"/>
      <c r="EW142" s="763"/>
      <c r="EX142" s="732"/>
      <c r="EY142" s="763"/>
      <c r="EZ142" s="732"/>
      <c r="FA142" s="763"/>
      <c r="FB142" s="732"/>
      <c r="FC142" s="763"/>
      <c r="FD142" s="732"/>
      <c r="FE142" s="763"/>
      <c r="FF142" s="732"/>
      <c r="FG142" s="763"/>
      <c r="FH142" s="732"/>
      <c r="FI142" s="763"/>
      <c r="FJ142" s="732"/>
      <c r="FK142" s="763"/>
      <c r="FL142" s="732"/>
      <c r="FM142" s="763"/>
      <c r="FN142" s="732"/>
      <c r="FO142" s="775"/>
      <c r="FP142" s="775"/>
      <c r="FQ142" s="775"/>
      <c r="FR142" s="775"/>
      <c r="FS142" s="775"/>
      <c r="FT142" s="775"/>
      <c r="FU142" s="775"/>
      <c r="FV142" s="776"/>
      <c r="FW142" s="777"/>
      <c r="FY142" s="1044"/>
      <c r="FZ142" s="760" t="s">
        <v>685</v>
      </c>
      <c r="GA142" s="772"/>
      <c r="GB142" s="773"/>
      <c r="GC142" s="726"/>
      <c r="GD142" s="734">
        <f>F142+AP142+BZ142+DJ142+ET142</f>
        <v>0</v>
      </c>
      <c r="GE142" s="734"/>
      <c r="GF142" s="732"/>
      <c r="GG142" s="734"/>
      <c r="GH142" s="732"/>
      <c r="GI142" s="734"/>
      <c r="GJ142" s="732"/>
      <c r="GK142" s="734"/>
      <c r="GL142" s="732"/>
      <c r="GM142" s="734"/>
      <c r="GN142" s="732"/>
      <c r="GO142" s="734"/>
      <c r="GP142" s="732"/>
      <c r="GQ142" s="734"/>
      <c r="GR142" s="732"/>
      <c r="GS142" s="734"/>
      <c r="GT142" s="732"/>
      <c r="GU142" s="734"/>
      <c r="GV142" s="732"/>
      <c r="GW142" s="734"/>
      <c r="GX142" s="774"/>
      <c r="GY142" s="775"/>
      <c r="GZ142" s="775"/>
      <c r="HA142" s="775"/>
      <c r="HB142" s="775"/>
      <c r="HC142" s="775"/>
      <c r="HD142" s="775"/>
      <c r="HE142" s="775"/>
      <c r="HF142" s="776"/>
      <c r="HG142" s="777"/>
    </row>
    <row r="143" spans="1:215" ht="38.25" hidden="1" x14ac:dyDescent="0.25">
      <c r="A143" s="1044"/>
      <c r="B143" s="753" t="s">
        <v>523</v>
      </c>
      <c r="C143" s="737">
        <f>C57</f>
        <v>2.5</v>
      </c>
      <c r="D143" s="737">
        <f>D57</f>
        <v>4411</v>
      </c>
      <c r="E143" s="738">
        <f t="shared" ref="E143:E163" si="1046">ROUNDUP(D143*1.04,0)</f>
        <v>4588</v>
      </c>
      <c r="F143" s="817">
        <f t="shared" ref="F143:F163" si="1047">C143*E143</f>
        <v>11470</v>
      </c>
      <c r="G143" s="740">
        <f>ROUND(G57,1)</f>
        <v>0</v>
      </c>
      <c r="H143" s="741">
        <f t="shared" ref="H143:J163" si="1048">$F143*G143/100</f>
        <v>0</v>
      </c>
      <c r="I143" s="742">
        <f>ROUND(I57,1)</f>
        <v>0</v>
      </c>
      <c r="J143" s="741">
        <f t="shared" si="1048"/>
        <v>0</v>
      </c>
      <c r="K143" s="742">
        <f t="shared" ref="K143:K163" si="1049">ROUND(K57,1)</f>
        <v>0</v>
      </c>
      <c r="L143" s="741">
        <f t="shared" ref="L143:L163" si="1050">$F143*K143/100</f>
        <v>0</v>
      </c>
      <c r="M143" s="742">
        <f t="shared" ref="M143:M163" si="1051">ROUND(M57,1)</f>
        <v>0</v>
      </c>
      <c r="N143" s="741">
        <f t="shared" ref="N143:N163" si="1052">$F143*M143/100</f>
        <v>0</v>
      </c>
      <c r="O143" s="742">
        <f t="shared" ref="O143:O163" si="1053">ROUND(O57,1)</f>
        <v>0</v>
      </c>
      <c r="P143" s="741">
        <f t="shared" ref="P143:P163" si="1054">$F143*O143/100</f>
        <v>0</v>
      </c>
      <c r="Q143" s="742">
        <f t="shared" ref="Q143:Q163" si="1055">ROUND(Q57,1)</f>
        <v>0</v>
      </c>
      <c r="R143" s="741">
        <f t="shared" ref="R143:R163" si="1056">$F143*Q143/100</f>
        <v>0</v>
      </c>
      <c r="S143" s="742">
        <f t="shared" ref="S143:S163" si="1057">ROUND(S57,1)</f>
        <v>0</v>
      </c>
      <c r="T143" s="741">
        <f t="shared" ref="T143:T163" si="1058">$F143*S143/100</f>
        <v>0</v>
      </c>
      <c r="U143" s="742">
        <f t="shared" ref="U143:U163" si="1059">ROUND(U57,1)</f>
        <v>0</v>
      </c>
      <c r="V143" s="741">
        <f t="shared" ref="V143:V163" si="1060">$F143*U143/100</f>
        <v>0</v>
      </c>
      <c r="W143" s="742">
        <f t="shared" ref="W143:W163" si="1061">ROUND(W57,1)</f>
        <v>0</v>
      </c>
      <c r="X143" s="741">
        <f t="shared" ref="X143:X163" si="1062">$F143*W143/100</f>
        <v>0</v>
      </c>
      <c r="Y143" s="742">
        <f t="shared" ref="Y143:Y163" si="1063">ROUND(Y57,1)</f>
        <v>0</v>
      </c>
      <c r="Z143" s="741">
        <f t="shared" ref="Z143:Z163" si="1064">$F143*Y143/100</f>
        <v>0</v>
      </c>
      <c r="AA143" s="743">
        <f t="shared" ref="AA143:AA163" si="1065">IF(((SUM(F143:Z143))&gt;(15279*C143)),0,((15279*C143)-(SUM(F143:Z143))))</f>
        <v>26727.5</v>
      </c>
      <c r="AB143" s="744">
        <f t="shared" ref="AB143:AB163" si="1066">F143+H143+J143+L143+N143+P143+R143+T143+V143+X143+Z143+AA143</f>
        <v>38197.5</v>
      </c>
      <c r="AC143" s="745">
        <v>12</v>
      </c>
      <c r="AD143" s="746">
        <f t="shared" ref="AD143:AD163" si="1067">AB143*AC143</f>
        <v>458370</v>
      </c>
      <c r="AE143" s="747"/>
      <c r="AF143" s="741"/>
      <c r="AG143" s="746">
        <f t="shared" ref="AG143:AG163" si="1068">AD143+AE143+AF143</f>
        <v>458370</v>
      </c>
      <c r="AH143" s="746">
        <f t="shared" ref="AH143:AH163" si="1069">AG143*0.302</f>
        <v>138427.74</v>
      </c>
      <c r="AI143" s="746">
        <f t="shared" ref="AI143:AI163" si="1070">AG143+AH143</f>
        <v>596797.74</v>
      </c>
      <c r="AK143" s="1044"/>
      <c r="AL143" s="753" t="s">
        <v>523</v>
      </c>
      <c r="AM143" s="737">
        <f>AM57</f>
        <v>2</v>
      </c>
      <c r="AN143" s="737">
        <f>AN57</f>
        <v>4411</v>
      </c>
      <c r="AO143" s="738">
        <f t="shared" ref="AO143:AO163" si="1071">ROUNDUP(AN143*1.04,0)</f>
        <v>4588</v>
      </c>
      <c r="AP143" s="817">
        <f t="shared" ref="AP143:AP163" si="1072">AM143*AO143</f>
        <v>9176</v>
      </c>
      <c r="AQ143" s="740">
        <f t="shared" ref="AQ143:AQ163" si="1073">ROUND(AQ57,1)</f>
        <v>0</v>
      </c>
      <c r="AR143" s="741">
        <f t="shared" ref="AR143:AR163" si="1074">$AP143*AQ143/100</f>
        <v>0</v>
      </c>
      <c r="AS143" s="742">
        <f t="shared" ref="AS143:AS163" si="1075">ROUND(AS57,1)</f>
        <v>0</v>
      </c>
      <c r="AT143" s="741">
        <f t="shared" ref="AT143:AT163" si="1076">$AP143*AS143/100</f>
        <v>0</v>
      </c>
      <c r="AU143" s="742">
        <f t="shared" ref="AU143:AU163" si="1077">ROUND(AU57,1)</f>
        <v>0</v>
      </c>
      <c r="AV143" s="741">
        <f t="shared" ref="AV143:AV163" si="1078">$AP143*AU143/100</f>
        <v>0</v>
      </c>
      <c r="AW143" s="742">
        <f t="shared" ref="AW143:AW163" si="1079">ROUND(AW57,1)</f>
        <v>0</v>
      </c>
      <c r="AX143" s="741">
        <f t="shared" ref="AX143:AX163" si="1080">$AP143*AW143/100</f>
        <v>0</v>
      </c>
      <c r="AY143" s="742">
        <f t="shared" ref="AY143:AY163" si="1081">ROUND(AY57,1)</f>
        <v>0</v>
      </c>
      <c r="AZ143" s="741">
        <f t="shared" ref="AZ143:AZ163" si="1082">$AP143*AY143/100</f>
        <v>0</v>
      </c>
      <c r="BA143" s="742">
        <f t="shared" ref="BA143:BA163" si="1083">ROUND(BA57,1)</f>
        <v>0</v>
      </c>
      <c r="BB143" s="741">
        <f t="shared" ref="BB143:BB163" si="1084">$AP143*BA143/100</f>
        <v>0</v>
      </c>
      <c r="BC143" s="742">
        <f t="shared" ref="BC143:BC163" si="1085">ROUND(BC57,1)</f>
        <v>0</v>
      </c>
      <c r="BD143" s="741">
        <f t="shared" ref="BD143:BD163" si="1086">$AP143*BC143/100</f>
        <v>0</v>
      </c>
      <c r="BE143" s="742">
        <f t="shared" ref="BE143:BE163" si="1087">ROUND(BE57,1)</f>
        <v>0</v>
      </c>
      <c r="BF143" s="741">
        <f t="shared" ref="BF143:BF163" si="1088">$AP143*BE143/100</f>
        <v>0</v>
      </c>
      <c r="BG143" s="742">
        <f t="shared" ref="BG143:BG163" si="1089">ROUND(BG57,1)</f>
        <v>0</v>
      </c>
      <c r="BH143" s="741">
        <f t="shared" ref="BH143:BH163" si="1090">$AP143*BG143/100</f>
        <v>0</v>
      </c>
      <c r="BI143" s="742">
        <f t="shared" ref="BI143:BI163" si="1091">ROUND(BI57,1)</f>
        <v>0</v>
      </c>
      <c r="BJ143" s="741">
        <f t="shared" ref="BJ143:BJ163" si="1092">$AP143*BI143/100</f>
        <v>0</v>
      </c>
      <c r="BK143" s="743">
        <f t="shared" ref="BK143:BK148" si="1093">IF(((SUM(AP143:BJ143))&gt;(15279*AM143)),0,((15279*AM143)-(SUM(AP143:BJ143))))</f>
        <v>21382</v>
      </c>
      <c r="BL143" s="744">
        <f t="shared" ref="BL143:BL163" si="1094">AP143+AR143+AT143+AV143+AX143+AZ143+BB143+BD143+BF143+BH143+BJ143+BK143</f>
        <v>30558</v>
      </c>
      <c r="BM143" s="745">
        <v>12</v>
      </c>
      <c r="BN143" s="746">
        <f t="shared" ref="BN143:BN163" si="1095">BL143*BM143</f>
        <v>366696</v>
      </c>
      <c r="BO143" s="747"/>
      <c r="BP143" s="741"/>
      <c r="BQ143" s="746">
        <f t="shared" ref="BQ143:BQ163" si="1096">BN143+BO143+BP143</f>
        <v>366696</v>
      </c>
      <c r="BR143" s="746">
        <f t="shared" ref="BR143:BR163" si="1097">BQ143*0.302</f>
        <v>110742.19</v>
      </c>
      <c r="BS143" s="746">
        <f t="shared" ref="BS143:BS163" si="1098">BQ143+BR143</f>
        <v>477438.19</v>
      </c>
      <c r="BU143" s="1044"/>
      <c r="BV143" s="753" t="s">
        <v>523</v>
      </c>
      <c r="BW143" s="737">
        <f>BW57</f>
        <v>4.5</v>
      </c>
      <c r="BX143" s="737">
        <f>BX57</f>
        <v>4411</v>
      </c>
      <c r="BY143" s="738">
        <f t="shared" ref="BY143:BY163" si="1099">ROUNDUP(BX143*1.04,0)</f>
        <v>4588</v>
      </c>
      <c r="BZ143" s="817">
        <f t="shared" ref="BZ143:BZ163" si="1100">BW143*BY143</f>
        <v>20646</v>
      </c>
      <c r="CA143" s="740">
        <f t="shared" ref="CA143:CA163" si="1101">ROUND(CA57,1)</f>
        <v>0</v>
      </c>
      <c r="CB143" s="741">
        <f t="shared" ref="CB143:CD163" si="1102">$BZ143*CA143/100</f>
        <v>0</v>
      </c>
      <c r="CC143" s="742">
        <f t="shared" ref="CC143:CC163" si="1103">ROUND(CC57,1)</f>
        <v>0</v>
      </c>
      <c r="CD143" s="741">
        <f t="shared" si="1102"/>
        <v>0</v>
      </c>
      <c r="CE143" s="742">
        <f t="shared" ref="CE143:CE163" si="1104">ROUND(CE57,1)</f>
        <v>0</v>
      </c>
      <c r="CF143" s="741">
        <f t="shared" ref="CF143:CF163" si="1105">$BZ143*CE143/100</f>
        <v>0</v>
      </c>
      <c r="CG143" s="742">
        <f t="shared" ref="CG143:CG163" si="1106">ROUND(CG57,1)</f>
        <v>0</v>
      </c>
      <c r="CH143" s="741">
        <f t="shared" ref="CH143:CH163" si="1107">$BZ143*CG143/100</f>
        <v>0</v>
      </c>
      <c r="CI143" s="742">
        <f t="shared" ref="CI143:CI163" si="1108">ROUND(CI57,1)</f>
        <v>0</v>
      </c>
      <c r="CJ143" s="741">
        <f t="shared" ref="CJ143:CJ163" si="1109">$BZ143*CI143/100</f>
        <v>0</v>
      </c>
      <c r="CK143" s="742">
        <f t="shared" ref="CK143:CK163" si="1110">ROUND(CK57,1)</f>
        <v>0</v>
      </c>
      <c r="CL143" s="741">
        <f t="shared" ref="CL143:CL163" si="1111">$BZ143*CK143/100</f>
        <v>0</v>
      </c>
      <c r="CM143" s="742">
        <f t="shared" ref="CM143:CM163" si="1112">ROUND(CM57,1)</f>
        <v>0</v>
      </c>
      <c r="CN143" s="741">
        <f t="shared" ref="CN143:CN163" si="1113">$BZ143*CM143/100</f>
        <v>0</v>
      </c>
      <c r="CO143" s="742">
        <f t="shared" ref="CO143:CO163" si="1114">ROUND(CO57,1)</f>
        <v>0</v>
      </c>
      <c r="CP143" s="741">
        <f t="shared" ref="CP143:CP163" si="1115">$BZ143*CO143/100</f>
        <v>0</v>
      </c>
      <c r="CQ143" s="742">
        <f t="shared" ref="CQ143:CQ163" si="1116">ROUND(CQ57,1)</f>
        <v>0</v>
      </c>
      <c r="CR143" s="741">
        <f t="shared" ref="CR143:CR163" si="1117">$BZ143*CQ143/100</f>
        <v>0</v>
      </c>
      <c r="CS143" s="742">
        <f t="shared" ref="CS143:CS163" si="1118">ROUND(CS57,1)</f>
        <v>0</v>
      </c>
      <c r="CT143" s="741">
        <f t="shared" ref="CT143:CT163" si="1119">$BZ143*CS143/100</f>
        <v>0</v>
      </c>
      <c r="CU143" s="743">
        <f t="shared" ref="CU143:CU157" si="1120">IF(((SUM(BZ143:CT143))&gt;(15279*BW143)),0,((15279*BW143)-(SUM(BZ143:CT143))))</f>
        <v>48109.5</v>
      </c>
      <c r="CV143" s="744">
        <f t="shared" ref="CV143:CV163" si="1121">BZ143+CB143+CD143+CF143+CH143+CJ143+CL143+CN143+CP143+CR143+CT143+CU143</f>
        <v>68755.5</v>
      </c>
      <c r="CW143" s="745">
        <v>12</v>
      </c>
      <c r="CX143" s="746">
        <f t="shared" ref="CX143:CX163" si="1122">CV143*CW143</f>
        <v>825066</v>
      </c>
      <c r="CY143" s="747"/>
      <c r="CZ143" s="741"/>
      <c r="DA143" s="746">
        <f t="shared" ref="DA143:DA163" si="1123">CX143+CY143+CZ143</f>
        <v>825066</v>
      </c>
      <c r="DB143" s="746">
        <f t="shared" ref="DB143:DB163" si="1124">DA143*0.302</f>
        <v>249169.93</v>
      </c>
      <c r="DC143" s="746">
        <f t="shared" ref="DC143:DC163" si="1125">DA143+DB143</f>
        <v>1074235.93</v>
      </c>
      <c r="DD143" s="750"/>
      <c r="DE143" s="1044"/>
      <c r="DF143" s="753" t="s">
        <v>523</v>
      </c>
      <c r="DG143" s="737">
        <f>DG57</f>
        <v>0.8</v>
      </c>
      <c r="DH143" s="737">
        <f>DH57</f>
        <v>4411</v>
      </c>
      <c r="DI143" s="738">
        <f t="shared" ref="DI143:DI163" si="1126">ROUNDUP(DH143*1.04,0)</f>
        <v>4588</v>
      </c>
      <c r="DJ143" s="817">
        <f t="shared" ref="DJ143:DJ163" si="1127">DG143*DI143</f>
        <v>3670.4</v>
      </c>
      <c r="DK143" s="740">
        <f t="shared" ref="DK143:DK163" si="1128">ROUND(DK57,1)</f>
        <v>0</v>
      </c>
      <c r="DL143" s="741">
        <f t="shared" ref="DL143:DN163" si="1129">$DJ143*DK143/100</f>
        <v>0</v>
      </c>
      <c r="DM143" s="742">
        <f t="shared" ref="DM143:DM163" si="1130">ROUND(DM57,1)</f>
        <v>0</v>
      </c>
      <c r="DN143" s="741">
        <f t="shared" si="1129"/>
        <v>0</v>
      </c>
      <c r="DO143" s="742">
        <f t="shared" ref="DO143:DO163" si="1131">ROUND(DO57,1)</f>
        <v>0</v>
      </c>
      <c r="DP143" s="741">
        <f t="shared" ref="DP143:DP163" si="1132">$DJ143*DO143/100</f>
        <v>0</v>
      </c>
      <c r="DQ143" s="742">
        <f t="shared" ref="DQ143:DQ163" si="1133">ROUND(DQ57,1)</f>
        <v>0</v>
      </c>
      <c r="DR143" s="741">
        <f t="shared" ref="DR143:DR163" si="1134">$DJ143*DQ143/100</f>
        <v>0</v>
      </c>
      <c r="DS143" s="742">
        <f t="shared" ref="DS143:DS163" si="1135">ROUND(DS57,1)</f>
        <v>0</v>
      </c>
      <c r="DT143" s="741">
        <f t="shared" ref="DT143:DT163" si="1136">$DJ143*DS143/100</f>
        <v>0</v>
      </c>
      <c r="DU143" s="742">
        <f t="shared" ref="DU143:DU163" si="1137">ROUND(DU57,1)</f>
        <v>0</v>
      </c>
      <c r="DV143" s="741">
        <f t="shared" ref="DV143:DV163" si="1138">$DJ143*DU143/100</f>
        <v>0</v>
      </c>
      <c r="DW143" s="742">
        <f t="shared" ref="DW143:DW163" si="1139">ROUND(DW57,1)</f>
        <v>0</v>
      </c>
      <c r="DX143" s="741">
        <f t="shared" ref="DX143:DX163" si="1140">$DJ143*DW143/100</f>
        <v>0</v>
      </c>
      <c r="DY143" s="742">
        <f t="shared" ref="DY143:DY163" si="1141">ROUND(DY57,1)</f>
        <v>0</v>
      </c>
      <c r="DZ143" s="741">
        <f t="shared" ref="DZ143:DZ163" si="1142">$DJ143*DY143/100</f>
        <v>0</v>
      </c>
      <c r="EA143" s="742">
        <f t="shared" ref="EA143:EA163" si="1143">ROUND(EA57,1)</f>
        <v>0</v>
      </c>
      <c r="EB143" s="741">
        <f t="shared" ref="EB143:EB163" si="1144">$DJ143*EA143/100</f>
        <v>0</v>
      </c>
      <c r="EC143" s="742">
        <f t="shared" ref="EC143:EC163" si="1145">ROUND(EC57,1)</f>
        <v>0</v>
      </c>
      <c r="ED143" s="741">
        <f t="shared" ref="ED143:ED163" si="1146">$DJ143*EC143/100</f>
        <v>0</v>
      </c>
      <c r="EE143" s="743">
        <f t="shared" ref="EE143:EE148" si="1147">IF(((SUM(DJ143:ED143))&gt;(15279*DG143)),0,((15279*DG143)-(SUM(DJ143:ED143))))</f>
        <v>8552.7999999999993</v>
      </c>
      <c r="EF143" s="744">
        <f t="shared" ref="EF143:EF163" si="1148">DJ143+DL143+DN143+DP143+DR143+DT143+DV143+DX143+DZ143+EB143+ED143+EE143</f>
        <v>12223.2</v>
      </c>
      <c r="EG143" s="745">
        <v>12</v>
      </c>
      <c r="EH143" s="746">
        <f t="shared" ref="EH143:EH163" si="1149">EF143*EG143</f>
        <v>146678.39999999999</v>
      </c>
      <c r="EI143" s="747"/>
      <c r="EJ143" s="741"/>
      <c r="EK143" s="746">
        <f t="shared" ref="EK143:EK163" si="1150">EH143+EI143+EJ143</f>
        <v>146678.39999999999</v>
      </c>
      <c r="EL143" s="746">
        <f t="shared" ref="EL143:EL163" si="1151">EK143*0.302</f>
        <v>44296.88</v>
      </c>
      <c r="EM143" s="746">
        <f t="shared" ref="EM143:EM163" si="1152">EK143+EL143</f>
        <v>190975.28</v>
      </c>
      <c r="EO143" s="1044"/>
      <c r="EP143" s="753" t="s">
        <v>523</v>
      </c>
      <c r="EQ143" s="737">
        <f>EQ57</f>
        <v>0</v>
      </c>
      <c r="ER143" s="737">
        <f>ER57</f>
        <v>4411</v>
      </c>
      <c r="ES143" s="738">
        <f t="shared" ref="ES143:ES163" si="1153">ROUNDUP(ER143*1.04,0)</f>
        <v>4588</v>
      </c>
      <c r="ET143" s="817">
        <f t="shared" ref="ET143:ET163" si="1154">EQ143*ES143</f>
        <v>0</v>
      </c>
      <c r="EU143" s="740">
        <f t="shared" ref="EU143:EU163" si="1155">ROUND(EU57,1)</f>
        <v>0</v>
      </c>
      <c r="EV143" s="741">
        <f t="shared" ref="EV143:EX163" si="1156">$ET143*EU143/100</f>
        <v>0</v>
      </c>
      <c r="EW143" s="742">
        <f t="shared" ref="EW143:EW163" si="1157">ROUND(EW57,1)</f>
        <v>0</v>
      </c>
      <c r="EX143" s="741">
        <f t="shared" si="1156"/>
        <v>0</v>
      </c>
      <c r="EY143" s="742">
        <f t="shared" ref="EY143:EY163" si="1158">ROUND(EY57,1)</f>
        <v>0</v>
      </c>
      <c r="EZ143" s="741">
        <f t="shared" ref="EZ143:EZ163" si="1159">$ET143*EY143/100</f>
        <v>0</v>
      </c>
      <c r="FA143" s="742">
        <f t="shared" ref="FA143:FA163" si="1160">ROUND(FA57,1)</f>
        <v>0</v>
      </c>
      <c r="FB143" s="741">
        <f t="shared" ref="FB143:FB163" si="1161">$ET143*FA143/100</f>
        <v>0</v>
      </c>
      <c r="FC143" s="742">
        <f t="shared" ref="FC143:FC163" si="1162">ROUND(FC57,1)</f>
        <v>0</v>
      </c>
      <c r="FD143" s="741">
        <f t="shared" ref="FD143:FD163" si="1163">$ET143*FC143/100</f>
        <v>0</v>
      </c>
      <c r="FE143" s="742">
        <f t="shared" ref="FE143:FE163" si="1164">ROUND(FE57,1)</f>
        <v>0</v>
      </c>
      <c r="FF143" s="741">
        <f t="shared" ref="FF143:FF163" si="1165">$ET143*FE143/100</f>
        <v>0</v>
      </c>
      <c r="FG143" s="742">
        <f t="shared" ref="FG143:FG163" si="1166">ROUND(FG57,1)</f>
        <v>0</v>
      </c>
      <c r="FH143" s="741">
        <f t="shared" ref="FH143:FH163" si="1167">$ET143*FG143/100</f>
        <v>0</v>
      </c>
      <c r="FI143" s="742">
        <f t="shared" ref="FI143:FI163" si="1168">ROUND(FI57,1)</f>
        <v>0</v>
      </c>
      <c r="FJ143" s="741">
        <f t="shared" ref="FJ143:FJ163" si="1169">$ET143*FI143/100</f>
        <v>0</v>
      </c>
      <c r="FK143" s="742">
        <f t="shared" ref="FK143:FK163" si="1170">ROUND(FK57,1)</f>
        <v>0</v>
      </c>
      <c r="FL143" s="741">
        <f t="shared" ref="FL143:FL163" si="1171">$ET143*FK143/100</f>
        <v>0</v>
      </c>
      <c r="FM143" s="742">
        <f t="shared" ref="FM143:FM163" si="1172">ROUND(FM57,1)</f>
        <v>0</v>
      </c>
      <c r="FN143" s="741">
        <f t="shared" ref="FN143:FN163" si="1173">$ET143*FM143/100</f>
        <v>0</v>
      </c>
      <c r="FO143" s="743">
        <f t="shared" ref="FO143:FO146" si="1174">IF(((SUM(ET143:FN143))&gt;(15279*EQ143)),0,((15279*EQ143)-(SUM(ET143:FN143))))</f>
        <v>0</v>
      </c>
      <c r="FP143" s="744">
        <f t="shared" ref="FP143:FP163" si="1175">ET143+EV143+EX143+EZ143+FB143+FD143+FF143+FH143+FJ143+FL143+FN143+FO143</f>
        <v>0</v>
      </c>
      <c r="FQ143" s="745">
        <v>12</v>
      </c>
      <c r="FR143" s="746">
        <f t="shared" ref="FR143:FR163" si="1176">FP143*FQ143</f>
        <v>0</v>
      </c>
      <c r="FS143" s="747"/>
      <c r="FT143" s="741"/>
      <c r="FU143" s="746">
        <f t="shared" ref="FU143:FU163" si="1177">FR143+FS143+FT143</f>
        <v>0</v>
      </c>
      <c r="FV143" s="746">
        <f t="shared" ref="FV143:FV163" si="1178">FU143*0.302</f>
        <v>0</v>
      </c>
      <c r="FW143" s="746">
        <f t="shared" ref="FW143:FW163" si="1179">FU143+FV143</f>
        <v>0</v>
      </c>
      <c r="FY143" s="1044"/>
      <c r="FZ143" s="753" t="s">
        <v>523</v>
      </c>
      <c r="GA143" s="737">
        <f>GA57</f>
        <v>9.8000000000000007</v>
      </c>
      <c r="GB143" s="737">
        <f>GB57</f>
        <v>4411</v>
      </c>
      <c r="GC143" s="738">
        <f t="shared" ref="GC143:GC163" si="1180">ROUNDUP(GB143*1.04,0)</f>
        <v>4588</v>
      </c>
      <c r="GD143" s="743">
        <f t="shared" ref="GD143:GD163" si="1181">F143+AP143+BZ143+DJ143+ET143</f>
        <v>44962.400000000001</v>
      </c>
      <c r="GE143" s="743"/>
      <c r="GF143" s="737">
        <f t="shared" ref="GF143:GF163" si="1182">H143+AR143+CB143+DL143+EV143</f>
        <v>0</v>
      </c>
      <c r="GG143" s="743"/>
      <c r="GH143" s="737">
        <f t="shared" ref="GH143:GH163" si="1183">J143+AT143+CD143+DN143+EX143</f>
        <v>0</v>
      </c>
      <c r="GI143" s="743"/>
      <c r="GJ143" s="737">
        <f t="shared" ref="GJ143:GJ163" si="1184">L143+AV143+CF143+DP143+EZ143</f>
        <v>0</v>
      </c>
      <c r="GK143" s="743"/>
      <c r="GL143" s="737">
        <f t="shared" ref="GL143:GL163" si="1185">N143+AX143+CH143+DR143+FB143</f>
        <v>0</v>
      </c>
      <c r="GM143" s="743"/>
      <c r="GN143" s="737">
        <f t="shared" ref="GN143:GN163" si="1186">P143+AZ143+CJ143+DT143+FD143</f>
        <v>0</v>
      </c>
      <c r="GO143" s="743"/>
      <c r="GP143" s="737">
        <f t="shared" ref="GP143:GP163" si="1187">R143+BB143+CL143+DV143+FF143</f>
        <v>0</v>
      </c>
      <c r="GQ143" s="743"/>
      <c r="GR143" s="737">
        <f t="shared" ref="GR143:GR163" si="1188">T143+BD143+CN143+DX143+FH143</f>
        <v>0</v>
      </c>
      <c r="GS143" s="743"/>
      <c r="GT143" s="737">
        <f t="shared" ref="GT143:GT163" si="1189">V143+BF143+CP143+DZ143+FJ143</f>
        <v>0</v>
      </c>
      <c r="GU143" s="743"/>
      <c r="GV143" s="737">
        <f t="shared" ref="GV143:GV163" si="1190">X143+BH143+CR143+EB143+FL143</f>
        <v>0</v>
      </c>
      <c r="GW143" s="743"/>
      <c r="GX143" s="737">
        <f t="shared" ref="GX143:GY163" si="1191">Z143+BJ143+CT143+ED143+FN143</f>
        <v>0</v>
      </c>
      <c r="GY143" s="743">
        <f t="shared" si="1191"/>
        <v>104771.8</v>
      </c>
      <c r="GZ143" s="744">
        <f t="shared" ref="GZ143:GZ163" si="1192">GD143+GF143+GH143+GJ143+GL143+GN143+GP143+GR143+GT143+GV143+GX143+GY143</f>
        <v>149734.20000000001</v>
      </c>
      <c r="HA143" s="745">
        <v>12</v>
      </c>
      <c r="HB143" s="746">
        <f t="shared" ref="HB143:HB163" si="1193">GZ143*HA143</f>
        <v>1796810.4</v>
      </c>
      <c r="HC143" s="737">
        <f t="shared" ref="HC143:HD163" si="1194">AE143+BO143+CY143+EI143+FS143</f>
        <v>0</v>
      </c>
      <c r="HD143" s="737">
        <f t="shared" si="1194"/>
        <v>0</v>
      </c>
      <c r="HE143" s="746">
        <f t="shared" ref="HE143:HE163" si="1195">HB143+HC143+HD143</f>
        <v>1796810.4</v>
      </c>
      <c r="HF143" s="746">
        <f t="shared" ref="HF143:HF163" si="1196">HE143*0.302</f>
        <v>542636.74</v>
      </c>
      <c r="HG143" s="746">
        <f t="shared" ref="HG143:HG163" si="1197">HE143+HF143</f>
        <v>2339447.14</v>
      </c>
    </row>
    <row r="144" spans="1:215" ht="15.75" hidden="1" x14ac:dyDescent="0.25">
      <c r="A144" s="1044"/>
      <c r="B144" s="753" t="s">
        <v>524</v>
      </c>
      <c r="C144" s="818">
        <f>C58</f>
        <v>6</v>
      </c>
      <c r="D144" s="737">
        <f>D58</f>
        <v>4169</v>
      </c>
      <c r="E144" s="738">
        <f t="shared" si="1046"/>
        <v>4336</v>
      </c>
      <c r="F144" s="817">
        <f t="shared" si="1047"/>
        <v>26016</v>
      </c>
      <c r="G144" s="740">
        <f>ROUND(G58,1)</f>
        <v>0</v>
      </c>
      <c r="H144" s="741">
        <f t="shared" si="1048"/>
        <v>0</v>
      </c>
      <c r="I144" s="742">
        <f>ROUND(I58,1)</f>
        <v>0</v>
      </c>
      <c r="J144" s="741">
        <f t="shared" si="1048"/>
        <v>0</v>
      </c>
      <c r="K144" s="742">
        <f t="shared" si="1049"/>
        <v>0</v>
      </c>
      <c r="L144" s="741">
        <f t="shared" si="1050"/>
        <v>0</v>
      </c>
      <c r="M144" s="742">
        <f t="shared" si="1051"/>
        <v>0</v>
      </c>
      <c r="N144" s="741">
        <f t="shared" si="1052"/>
        <v>0</v>
      </c>
      <c r="O144" s="742">
        <f t="shared" si="1053"/>
        <v>0</v>
      </c>
      <c r="P144" s="741">
        <f t="shared" si="1054"/>
        <v>0</v>
      </c>
      <c r="Q144" s="742">
        <f t="shared" si="1055"/>
        <v>0</v>
      </c>
      <c r="R144" s="741">
        <f t="shared" si="1056"/>
        <v>0</v>
      </c>
      <c r="S144" s="742">
        <f t="shared" si="1057"/>
        <v>0</v>
      </c>
      <c r="T144" s="741">
        <f t="shared" si="1058"/>
        <v>0</v>
      </c>
      <c r="U144" s="742">
        <f t="shared" si="1059"/>
        <v>0</v>
      </c>
      <c r="V144" s="741">
        <f t="shared" si="1060"/>
        <v>0</v>
      </c>
      <c r="W144" s="742">
        <f t="shared" si="1061"/>
        <v>0</v>
      </c>
      <c r="X144" s="741">
        <f t="shared" si="1062"/>
        <v>0</v>
      </c>
      <c r="Y144" s="742">
        <f t="shared" si="1063"/>
        <v>0</v>
      </c>
      <c r="Z144" s="741">
        <f t="shared" si="1064"/>
        <v>0</v>
      </c>
      <c r="AA144" s="743">
        <f t="shared" si="1065"/>
        <v>65658</v>
      </c>
      <c r="AB144" s="744">
        <f t="shared" si="1066"/>
        <v>91674</v>
      </c>
      <c r="AC144" s="745">
        <v>12</v>
      </c>
      <c r="AD144" s="746">
        <f t="shared" si="1067"/>
        <v>1100088</v>
      </c>
      <c r="AE144" s="747">
        <f>C144*1009.76*12</f>
        <v>72702.720000000001</v>
      </c>
      <c r="AF144" s="782">
        <f t="shared" ref="AF144:AF146" si="1198">AD144*0.085</f>
        <v>93507.48</v>
      </c>
      <c r="AG144" s="746">
        <f t="shared" si="1068"/>
        <v>1266298.2</v>
      </c>
      <c r="AH144" s="746">
        <f t="shared" si="1069"/>
        <v>382422.06</v>
      </c>
      <c r="AI144" s="746">
        <f t="shared" si="1070"/>
        <v>1648720.26</v>
      </c>
      <c r="AK144" s="1044"/>
      <c r="AL144" s="753" t="s">
        <v>524</v>
      </c>
      <c r="AM144" s="783">
        <f>AM58</f>
        <v>3.67</v>
      </c>
      <c r="AN144" s="737">
        <f>AN58</f>
        <v>4169</v>
      </c>
      <c r="AO144" s="738">
        <f t="shared" si="1071"/>
        <v>4336</v>
      </c>
      <c r="AP144" s="817">
        <f t="shared" si="1072"/>
        <v>15913.12</v>
      </c>
      <c r="AQ144" s="740">
        <f t="shared" si="1073"/>
        <v>0</v>
      </c>
      <c r="AR144" s="741">
        <f t="shared" si="1074"/>
        <v>0</v>
      </c>
      <c r="AS144" s="742">
        <f t="shared" si="1075"/>
        <v>0</v>
      </c>
      <c r="AT144" s="741">
        <f t="shared" si="1076"/>
        <v>0</v>
      </c>
      <c r="AU144" s="742">
        <f t="shared" si="1077"/>
        <v>0</v>
      </c>
      <c r="AV144" s="741">
        <f t="shared" si="1078"/>
        <v>0</v>
      </c>
      <c r="AW144" s="742">
        <f t="shared" si="1079"/>
        <v>0</v>
      </c>
      <c r="AX144" s="741">
        <f t="shared" si="1080"/>
        <v>0</v>
      </c>
      <c r="AY144" s="742">
        <f t="shared" si="1081"/>
        <v>0</v>
      </c>
      <c r="AZ144" s="741">
        <f t="shared" si="1082"/>
        <v>0</v>
      </c>
      <c r="BA144" s="742">
        <f t="shared" si="1083"/>
        <v>0</v>
      </c>
      <c r="BB144" s="741">
        <f t="shared" si="1084"/>
        <v>0</v>
      </c>
      <c r="BC144" s="742">
        <f t="shared" si="1085"/>
        <v>0</v>
      </c>
      <c r="BD144" s="741">
        <f t="shared" si="1086"/>
        <v>0</v>
      </c>
      <c r="BE144" s="742">
        <f t="shared" si="1087"/>
        <v>0</v>
      </c>
      <c r="BF144" s="741">
        <f t="shared" si="1088"/>
        <v>0</v>
      </c>
      <c r="BG144" s="742">
        <f t="shared" si="1089"/>
        <v>0</v>
      </c>
      <c r="BH144" s="741">
        <f t="shared" si="1090"/>
        <v>0</v>
      </c>
      <c r="BI144" s="742">
        <f t="shared" si="1091"/>
        <v>0</v>
      </c>
      <c r="BJ144" s="741">
        <f t="shared" si="1092"/>
        <v>0</v>
      </c>
      <c r="BK144" s="743">
        <f t="shared" si="1093"/>
        <v>40160.81</v>
      </c>
      <c r="BL144" s="744">
        <f t="shared" si="1094"/>
        <v>56073.93</v>
      </c>
      <c r="BM144" s="745">
        <v>12</v>
      </c>
      <c r="BN144" s="746">
        <f t="shared" si="1095"/>
        <v>672887.16</v>
      </c>
      <c r="BO144" s="747">
        <f>AM144*1009.76*12</f>
        <v>44469.83</v>
      </c>
      <c r="BP144" s="782">
        <f t="shared" ref="BP144:BP146" si="1199">BN144*0.085</f>
        <v>57195.41</v>
      </c>
      <c r="BQ144" s="746">
        <f t="shared" si="1096"/>
        <v>774552.4</v>
      </c>
      <c r="BR144" s="746">
        <f t="shared" si="1097"/>
        <v>233914.82</v>
      </c>
      <c r="BS144" s="746">
        <f t="shared" si="1098"/>
        <v>1008467.22</v>
      </c>
      <c r="BU144" s="1044"/>
      <c r="BV144" s="753" t="s">
        <v>524</v>
      </c>
      <c r="BW144" s="737">
        <f>BW58</f>
        <v>20</v>
      </c>
      <c r="BX144" s="737">
        <f>BX58</f>
        <v>4169</v>
      </c>
      <c r="BY144" s="738">
        <f t="shared" si="1099"/>
        <v>4336</v>
      </c>
      <c r="BZ144" s="817">
        <f t="shared" si="1100"/>
        <v>86720</v>
      </c>
      <c r="CA144" s="740">
        <f t="shared" si="1101"/>
        <v>0</v>
      </c>
      <c r="CB144" s="741">
        <f t="shared" si="1102"/>
        <v>0</v>
      </c>
      <c r="CC144" s="742">
        <f t="shared" si="1103"/>
        <v>0</v>
      </c>
      <c r="CD144" s="741">
        <f t="shared" si="1102"/>
        <v>0</v>
      </c>
      <c r="CE144" s="742">
        <f t="shared" si="1104"/>
        <v>0</v>
      </c>
      <c r="CF144" s="741">
        <f t="shared" si="1105"/>
        <v>0</v>
      </c>
      <c r="CG144" s="742">
        <f t="shared" si="1106"/>
        <v>0</v>
      </c>
      <c r="CH144" s="741">
        <f t="shared" si="1107"/>
        <v>0</v>
      </c>
      <c r="CI144" s="742">
        <f t="shared" si="1108"/>
        <v>0</v>
      </c>
      <c r="CJ144" s="741">
        <f t="shared" si="1109"/>
        <v>0</v>
      </c>
      <c r="CK144" s="742">
        <f t="shared" si="1110"/>
        <v>0</v>
      </c>
      <c r="CL144" s="741">
        <f t="shared" si="1111"/>
        <v>0</v>
      </c>
      <c r="CM144" s="742">
        <f t="shared" si="1112"/>
        <v>0</v>
      </c>
      <c r="CN144" s="741">
        <f t="shared" si="1113"/>
        <v>0</v>
      </c>
      <c r="CO144" s="742">
        <f t="shared" si="1114"/>
        <v>0</v>
      </c>
      <c r="CP144" s="741">
        <f t="shared" si="1115"/>
        <v>0</v>
      </c>
      <c r="CQ144" s="742">
        <f t="shared" si="1116"/>
        <v>0</v>
      </c>
      <c r="CR144" s="741">
        <f t="shared" si="1117"/>
        <v>0</v>
      </c>
      <c r="CS144" s="742">
        <f t="shared" si="1118"/>
        <v>0</v>
      </c>
      <c r="CT144" s="741">
        <f t="shared" si="1119"/>
        <v>0</v>
      </c>
      <c r="CU144" s="743">
        <f t="shared" si="1120"/>
        <v>218860</v>
      </c>
      <c r="CV144" s="744">
        <f t="shared" si="1121"/>
        <v>305580</v>
      </c>
      <c r="CW144" s="745">
        <v>12</v>
      </c>
      <c r="CX144" s="746">
        <f t="shared" si="1122"/>
        <v>3666960</v>
      </c>
      <c r="CY144" s="747">
        <f>BW144*1009.76*12</f>
        <v>242342.39999999999</v>
      </c>
      <c r="CZ144" s="782">
        <f t="shared" ref="CZ144:CZ146" si="1200">CX144*0.085</f>
        <v>311691.59999999998</v>
      </c>
      <c r="DA144" s="746">
        <f t="shared" si="1123"/>
        <v>4220994</v>
      </c>
      <c r="DB144" s="746">
        <f t="shared" si="1124"/>
        <v>1274740.19</v>
      </c>
      <c r="DC144" s="746">
        <f t="shared" si="1125"/>
        <v>5495734.1900000004</v>
      </c>
      <c r="DD144" s="750"/>
      <c r="DE144" s="1044"/>
      <c r="DF144" s="753" t="s">
        <v>524</v>
      </c>
      <c r="DG144" s="737">
        <f>DG58</f>
        <v>3</v>
      </c>
      <c r="DH144" s="737">
        <f>DH58</f>
        <v>4169</v>
      </c>
      <c r="DI144" s="738">
        <f t="shared" si="1126"/>
        <v>4336</v>
      </c>
      <c r="DJ144" s="817">
        <f t="shared" si="1127"/>
        <v>13008</v>
      </c>
      <c r="DK144" s="740">
        <f t="shared" si="1128"/>
        <v>0</v>
      </c>
      <c r="DL144" s="741">
        <f t="shared" si="1129"/>
        <v>0</v>
      </c>
      <c r="DM144" s="742">
        <f t="shared" si="1130"/>
        <v>0</v>
      </c>
      <c r="DN144" s="741">
        <f t="shared" si="1129"/>
        <v>0</v>
      </c>
      <c r="DO144" s="742">
        <f t="shared" si="1131"/>
        <v>0</v>
      </c>
      <c r="DP144" s="741">
        <f t="shared" si="1132"/>
        <v>0</v>
      </c>
      <c r="DQ144" s="742">
        <f t="shared" si="1133"/>
        <v>0</v>
      </c>
      <c r="DR144" s="741">
        <f t="shared" si="1134"/>
        <v>0</v>
      </c>
      <c r="DS144" s="742">
        <f t="shared" si="1135"/>
        <v>0</v>
      </c>
      <c r="DT144" s="741">
        <f t="shared" si="1136"/>
        <v>0</v>
      </c>
      <c r="DU144" s="742">
        <f t="shared" si="1137"/>
        <v>0</v>
      </c>
      <c r="DV144" s="741">
        <f t="shared" si="1138"/>
        <v>0</v>
      </c>
      <c r="DW144" s="742">
        <f t="shared" si="1139"/>
        <v>0</v>
      </c>
      <c r="DX144" s="741">
        <f t="shared" si="1140"/>
        <v>0</v>
      </c>
      <c r="DY144" s="742">
        <f t="shared" si="1141"/>
        <v>0</v>
      </c>
      <c r="DZ144" s="741">
        <f t="shared" si="1142"/>
        <v>0</v>
      </c>
      <c r="EA144" s="742">
        <f t="shared" si="1143"/>
        <v>0</v>
      </c>
      <c r="EB144" s="741">
        <f t="shared" si="1144"/>
        <v>0</v>
      </c>
      <c r="EC144" s="742">
        <f t="shared" si="1145"/>
        <v>0</v>
      </c>
      <c r="ED144" s="741">
        <f t="shared" si="1146"/>
        <v>0</v>
      </c>
      <c r="EE144" s="743">
        <f t="shared" si="1147"/>
        <v>32829</v>
      </c>
      <c r="EF144" s="744">
        <f t="shared" si="1148"/>
        <v>45837</v>
      </c>
      <c r="EG144" s="745">
        <v>12</v>
      </c>
      <c r="EH144" s="746">
        <f t="shared" si="1149"/>
        <v>550044</v>
      </c>
      <c r="EI144" s="747">
        <f>DG144*1009.76*12</f>
        <v>36351.360000000001</v>
      </c>
      <c r="EJ144" s="782">
        <f t="shared" ref="EJ144:EJ146" si="1201">EH144*0.085</f>
        <v>46753.74</v>
      </c>
      <c r="EK144" s="746">
        <f t="shared" si="1150"/>
        <v>633149.1</v>
      </c>
      <c r="EL144" s="746">
        <f t="shared" si="1151"/>
        <v>191211.03</v>
      </c>
      <c r="EM144" s="746">
        <f t="shared" si="1152"/>
        <v>824360.13</v>
      </c>
      <c r="EO144" s="1044"/>
      <c r="EP144" s="753" t="s">
        <v>524</v>
      </c>
      <c r="EQ144" s="737">
        <f>EQ58</f>
        <v>0</v>
      </c>
      <c r="ER144" s="737">
        <f>ER58</f>
        <v>4169</v>
      </c>
      <c r="ES144" s="738">
        <f t="shared" si="1153"/>
        <v>4336</v>
      </c>
      <c r="ET144" s="817">
        <f t="shared" si="1154"/>
        <v>0</v>
      </c>
      <c r="EU144" s="740">
        <f t="shared" si="1155"/>
        <v>0</v>
      </c>
      <c r="EV144" s="741">
        <f t="shared" si="1156"/>
        <v>0</v>
      </c>
      <c r="EW144" s="742">
        <f t="shared" si="1157"/>
        <v>0</v>
      </c>
      <c r="EX144" s="741">
        <f t="shared" si="1156"/>
        <v>0</v>
      </c>
      <c r="EY144" s="742">
        <f t="shared" si="1158"/>
        <v>0</v>
      </c>
      <c r="EZ144" s="741">
        <f t="shared" si="1159"/>
        <v>0</v>
      </c>
      <c r="FA144" s="742">
        <f t="shared" si="1160"/>
        <v>0</v>
      </c>
      <c r="FB144" s="741">
        <f t="shared" si="1161"/>
        <v>0</v>
      </c>
      <c r="FC144" s="742">
        <f t="shared" si="1162"/>
        <v>0</v>
      </c>
      <c r="FD144" s="741">
        <f t="shared" si="1163"/>
        <v>0</v>
      </c>
      <c r="FE144" s="742">
        <f t="shared" si="1164"/>
        <v>0</v>
      </c>
      <c r="FF144" s="741">
        <f t="shared" si="1165"/>
        <v>0</v>
      </c>
      <c r="FG144" s="742">
        <f t="shared" si="1166"/>
        <v>0</v>
      </c>
      <c r="FH144" s="741">
        <f t="shared" si="1167"/>
        <v>0</v>
      </c>
      <c r="FI144" s="742">
        <f t="shared" si="1168"/>
        <v>0</v>
      </c>
      <c r="FJ144" s="741">
        <f t="shared" si="1169"/>
        <v>0</v>
      </c>
      <c r="FK144" s="742">
        <f t="shared" si="1170"/>
        <v>0</v>
      </c>
      <c r="FL144" s="741">
        <f t="shared" si="1171"/>
        <v>0</v>
      </c>
      <c r="FM144" s="742">
        <f t="shared" si="1172"/>
        <v>0</v>
      </c>
      <c r="FN144" s="741">
        <f t="shared" si="1173"/>
        <v>0</v>
      </c>
      <c r="FO144" s="743">
        <f t="shared" si="1174"/>
        <v>0</v>
      </c>
      <c r="FP144" s="744">
        <f t="shared" si="1175"/>
        <v>0</v>
      </c>
      <c r="FQ144" s="745">
        <v>12</v>
      </c>
      <c r="FR144" s="746">
        <f t="shared" si="1176"/>
        <v>0</v>
      </c>
      <c r="FS144" s="747">
        <f>EQ144*1009.76*12</f>
        <v>0</v>
      </c>
      <c r="FT144" s="782">
        <f t="shared" ref="FT144:FT146" si="1202">FR144*0.085</f>
        <v>0</v>
      </c>
      <c r="FU144" s="746">
        <f t="shared" si="1177"/>
        <v>0</v>
      </c>
      <c r="FV144" s="746">
        <f t="shared" si="1178"/>
        <v>0</v>
      </c>
      <c r="FW144" s="746">
        <f t="shared" si="1179"/>
        <v>0</v>
      </c>
      <c r="FY144" s="1044"/>
      <c r="FZ144" s="753" t="s">
        <v>524</v>
      </c>
      <c r="GA144" s="737">
        <f>GA58</f>
        <v>32.67</v>
      </c>
      <c r="GB144" s="737">
        <f>GB58</f>
        <v>4169</v>
      </c>
      <c r="GC144" s="738">
        <f t="shared" si="1180"/>
        <v>4336</v>
      </c>
      <c r="GD144" s="743">
        <f t="shared" si="1181"/>
        <v>141657.12</v>
      </c>
      <c r="GE144" s="743"/>
      <c r="GF144" s="737">
        <f t="shared" si="1182"/>
        <v>0</v>
      </c>
      <c r="GG144" s="743"/>
      <c r="GH144" s="737">
        <f t="shared" si="1183"/>
        <v>0</v>
      </c>
      <c r="GI144" s="743"/>
      <c r="GJ144" s="737">
        <f t="shared" si="1184"/>
        <v>0</v>
      </c>
      <c r="GK144" s="743"/>
      <c r="GL144" s="737">
        <f t="shared" si="1185"/>
        <v>0</v>
      </c>
      <c r="GM144" s="743"/>
      <c r="GN144" s="737">
        <f t="shared" si="1186"/>
        <v>0</v>
      </c>
      <c r="GO144" s="743"/>
      <c r="GP144" s="737">
        <f t="shared" si="1187"/>
        <v>0</v>
      </c>
      <c r="GQ144" s="743"/>
      <c r="GR144" s="737">
        <f t="shared" si="1188"/>
        <v>0</v>
      </c>
      <c r="GS144" s="743"/>
      <c r="GT144" s="737">
        <f t="shared" si="1189"/>
        <v>0</v>
      </c>
      <c r="GU144" s="743"/>
      <c r="GV144" s="737">
        <f t="shared" si="1190"/>
        <v>0</v>
      </c>
      <c r="GW144" s="743"/>
      <c r="GX144" s="737">
        <f t="shared" si="1191"/>
        <v>0</v>
      </c>
      <c r="GY144" s="743">
        <f t="shared" si="1191"/>
        <v>357507.81</v>
      </c>
      <c r="GZ144" s="744">
        <f t="shared" si="1192"/>
        <v>499164.93</v>
      </c>
      <c r="HA144" s="745">
        <v>12</v>
      </c>
      <c r="HB144" s="746">
        <f t="shared" si="1193"/>
        <v>5989979.1600000001</v>
      </c>
      <c r="HC144" s="737">
        <f t="shared" si="1194"/>
        <v>395866.31</v>
      </c>
      <c r="HD144" s="737">
        <f t="shared" si="1194"/>
        <v>509148.23</v>
      </c>
      <c r="HE144" s="746">
        <f t="shared" si="1195"/>
        <v>6894993.7000000002</v>
      </c>
      <c r="HF144" s="746">
        <f t="shared" si="1196"/>
        <v>2082288.1</v>
      </c>
      <c r="HG144" s="746">
        <f t="shared" si="1197"/>
        <v>8977281.8000000007</v>
      </c>
    </row>
    <row r="145" spans="1:215" hidden="1" x14ac:dyDescent="0.25">
      <c r="A145" s="1044"/>
      <c r="B145" s="753" t="s">
        <v>532</v>
      </c>
      <c r="C145" s="737">
        <f t="shared" ref="C145:D160" si="1203">C59</f>
        <v>2.5</v>
      </c>
      <c r="D145" s="737">
        <f t="shared" si="1203"/>
        <v>4169</v>
      </c>
      <c r="E145" s="738">
        <f t="shared" si="1046"/>
        <v>4336</v>
      </c>
      <c r="F145" s="817">
        <f t="shared" si="1047"/>
        <v>10840</v>
      </c>
      <c r="G145" s="740">
        <f t="shared" ref="G145:I160" si="1204">ROUND(G59,1)</f>
        <v>0</v>
      </c>
      <c r="H145" s="741">
        <f t="shared" si="1048"/>
        <v>0</v>
      </c>
      <c r="I145" s="742">
        <f t="shared" si="1204"/>
        <v>0</v>
      </c>
      <c r="J145" s="741">
        <f t="shared" si="1048"/>
        <v>0</v>
      </c>
      <c r="K145" s="742">
        <f t="shared" si="1049"/>
        <v>0</v>
      </c>
      <c r="L145" s="741">
        <f t="shared" si="1050"/>
        <v>0</v>
      </c>
      <c r="M145" s="742">
        <f t="shared" si="1051"/>
        <v>0</v>
      </c>
      <c r="N145" s="741">
        <f t="shared" si="1052"/>
        <v>0</v>
      </c>
      <c r="O145" s="742">
        <f t="shared" si="1053"/>
        <v>0</v>
      </c>
      <c r="P145" s="741">
        <f t="shared" si="1054"/>
        <v>0</v>
      </c>
      <c r="Q145" s="742">
        <f t="shared" si="1055"/>
        <v>0</v>
      </c>
      <c r="R145" s="741">
        <f t="shared" si="1056"/>
        <v>0</v>
      </c>
      <c r="S145" s="742">
        <f t="shared" si="1057"/>
        <v>0</v>
      </c>
      <c r="T145" s="741">
        <f t="shared" si="1058"/>
        <v>0</v>
      </c>
      <c r="U145" s="742">
        <f t="shared" si="1059"/>
        <v>0</v>
      </c>
      <c r="V145" s="741">
        <f t="shared" si="1060"/>
        <v>0</v>
      </c>
      <c r="W145" s="742">
        <f t="shared" si="1061"/>
        <v>0</v>
      </c>
      <c r="X145" s="741">
        <f t="shared" si="1062"/>
        <v>0</v>
      </c>
      <c r="Y145" s="742">
        <f t="shared" si="1063"/>
        <v>0</v>
      </c>
      <c r="Z145" s="741">
        <f t="shared" si="1064"/>
        <v>0</v>
      </c>
      <c r="AA145" s="743">
        <f t="shared" si="1065"/>
        <v>27357.5</v>
      </c>
      <c r="AB145" s="744">
        <f t="shared" si="1066"/>
        <v>38197.5</v>
      </c>
      <c r="AC145" s="745">
        <v>12</v>
      </c>
      <c r="AD145" s="746">
        <f t="shared" si="1067"/>
        <v>458370</v>
      </c>
      <c r="AE145" s="747"/>
      <c r="AF145" s="782">
        <f t="shared" si="1198"/>
        <v>38961.449999999997</v>
      </c>
      <c r="AG145" s="746">
        <f t="shared" si="1068"/>
        <v>497331.45</v>
      </c>
      <c r="AH145" s="746">
        <f t="shared" si="1069"/>
        <v>150194.1</v>
      </c>
      <c r="AI145" s="746">
        <f t="shared" si="1070"/>
        <v>647525.55000000005</v>
      </c>
      <c r="AK145" s="1044"/>
      <c r="AL145" s="753" t="s">
        <v>532</v>
      </c>
      <c r="AM145" s="737">
        <f t="shared" ref="AM145:AN160" si="1205">AM59</f>
        <v>0.5</v>
      </c>
      <c r="AN145" s="737">
        <f t="shared" si="1205"/>
        <v>4169</v>
      </c>
      <c r="AO145" s="738">
        <f t="shared" si="1071"/>
        <v>4336</v>
      </c>
      <c r="AP145" s="817">
        <f t="shared" si="1072"/>
        <v>2168</v>
      </c>
      <c r="AQ145" s="740">
        <f t="shared" si="1073"/>
        <v>0</v>
      </c>
      <c r="AR145" s="741">
        <f t="shared" si="1074"/>
        <v>0</v>
      </c>
      <c r="AS145" s="742">
        <f t="shared" si="1075"/>
        <v>0</v>
      </c>
      <c r="AT145" s="741">
        <f t="shared" si="1076"/>
        <v>0</v>
      </c>
      <c r="AU145" s="742">
        <f t="shared" si="1077"/>
        <v>0</v>
      </c>
      <c r="AV145" s="741">
        <f t="shared" si="1078"/>
        <v>0</v>
      </c>
      <c r="AW145" s="742">
        <f t="shared" si="1079"/>
        <v>0</v>
      </c>
      <c r="AX145" s="741">
        <f t="shared" si="1080"/>
        <v>0</v>
      </c>
      <c r="AY145" s="742">
        <f t="shared" si="1081"/>
        <v>0</v>
      </c>
      <c r="AZ145" s="741">
        <f t="shared" si="1082"/>
        <v>0</v>
      </c>
      <c r="BA145" s="742">
        <f t="shared" si="1083"/>
        <v>0</v>
      </c>
      <c r="BB145" s="741">
        <f t="shared" si="1084"/>
        <v>0</v>
      </c>
      <c r="BC145" s="742">
        <f t="shared" si="1085"/>
        <v>0</v>
      </c>
      <c r="BD145" s="741">
        <f t="shared" si="1086"/>
        <v>0</v>
      </c>
      <c r="BE145" s="742">
        <f t="shared" si="1087"/>
        <v>0</v>
      </c>
      <c r="BF145" s="741">
        <f t="shared" si="1088"/>
        <v>0</v>
      </c>
      <c r="BG145" s="742">
        <f t="shared" si="1089"/>
        <v>0</v>
      </c>
      <c r="BH145" s="741">
        <f t="shared" si="1090"/>
        <v>0</v>
      </c>
      <c r="BI145" s="742">
        <f t="shared" si="1091"/>
        <v>0</v>
      </c>
      <c r="BJ145" s="741">
        <f t="shared" si="1092"/>
        <v>0</v>
      </c>
      <c r="BK145" s="743">
        <f t="shared" si="1093"/>
        <v>5471.5</v>
      </c>
      <c r="BL145" s="744">
        <f t="shared" si="1094"/>
        <v>7639.5</v>
      </c>
      <c r="BM145" s="745">
        <v>12</v>
      </c>
      <c r="BN145" s="746">
        <f t="shared" si="1095"/>
        <v>91674</v>
      </c>
      <c r="BO145" s="747"/>
      <c r="BP145" s="782">
        <f t="shared" si="1199"/>
        <v>7792.29</v>
      </c>
      <c r="BQ145" s="746">
        <f t="shared" si="1096"/>
        <v>99466.29</v>
      </c>
      <c r="BR145" s="746">
        <f t="shared" si="1097"/>
        <v>30038.82</v>
      </c>
      <c r="BS145" s="746">
        <f t="shared" si="1098"/>
        <v>129505.11</v>
      </c>
      <c r="BU145" s="1044"/>
      <c r="BV145" s="753" t="s">
        <v>532</v>
      </c>
      <c r="BW145" s="737">
        <f t="shared" ref="BW145:BX160" si="1206">BW59</f>
        <v>1</v>
      </c>
      <c r="BX145" s="737">
        <f t="shared" si="1206"/>
        <v>4169</v>
      </c>
      <c r="BY145" s="738">
        <f t="shared" si="1099"/>
        <v>4336</v>
      </c>
      <c r="BZ145" s="817">
        <f t="shared" si="1100"/>
        <v>4336</v>
      </c>
      <c r="CA145" s="740">
        <f t="shared" si="1101"/>
        <v>0</v>
      </c>
      <c r="CB145" s="741">
        <f t="shared" si="1102"/>
        <v>0</v>
      </c>
      <c r="CC145" s="742">
        <f t="shared" si="1103"/>
        <v>0</v>
      </c>
      <c r="CD145" s="741">
        <f t="shared" si="1102"/>
        <v>0</v>
      </c>
      <c r="CE145" s="742">
        <f t="shared" si="1104"/>
        <v>0</v>
      </c>
      <c r="CF145" s="741">
        <f t="shared" si="1105"/>
        <v>0</v>
      </c>
      <c r="CG145" s="742">
        <f t="shared" si="1106"/>
        <v>0</v>
      </c>
      <c r="CH145" s="741">
        <f t="shared" si="1107"/>
        <v>0</v>
      </c>
      <c r="CI145" s="742">
        <f t="shared" si="1108"/>
        <v>0</v>
      </c>
      <c r="CJ145" s="741">
        <f t="shared" si="1109"/>
        <v>0</v>
      </c>
      <c r="CK145" s="742">
        <f t="shared" si="1110"/>
        <v>0</v>
      </c>
      <c r="CL145" s="741">
        <f t="shared" si="1111"/>
        <v>0</v>
      </c>
      <c r="CM145" s="742">
        <f t="shared" si="1112"/>
        <v>0</v>
      </c>
      <c r="CN145" s="741">
        <f t="shared" si="1113"/>
        <v>0</v>
      </c>
      <c r="CO145" s="742">
        <f t="shared" si="1114"/>
        <v>0</v>
      </c>
      <c r="CP145" s="741">
        <f t="shared" si="1115"/>
        <v>0</v>
      </c>
      <c r="CQ145" s="742">
        <f t="shared" si="1116"/>
        <v>0</v>
      </c>
      <c r="CR145" s="741">
        <f t="shared" si="1117"/>
        <v>0</v>
      </c>
      <c r="CS145" s="742">
        <f t="shared" si="1118"/>
        <v>0</v>
      </c>
      <c r="CT145" s="741">
        <f t="shared" si="1119"/>
        <v>0</v>
      </c>
      <c r="CU145" s="743">
        <f t="shared" si="1120"/>
        <v>10943</v>
      </c>
      <c r="CV145" s="744">
        <f t="shared" si="1121"/>
        <v>15279</v>
      </c>
      <c r="CW145" s="745">
        <v>12</v>
      </c>
      <c r="CX145" s="746">
        <f t="shared" si="1122"/>
        <v>183348</v>
      </c>
      <c r="CY145" s="747"/>
      <c r="CZ145" s="782">
        <f t="shared" si="1200"/>
        <v>15584.58</v>
      </c>
      <c r="DA145" s="746">
        <f t="shared" si="1123"/>
        <v>198932.58</v>
      </c>
      <c r="DB145" s="746">
        <f t="shared" si="1124"/>
        <v>60077.64</v>
      </c>
      <c r="DC145" s="746">
        <f t="shared" si="1125"/>
        <v>259010.22</v>
      </c>
      <c r="DD145" s="750"/>
      <c r="DE145" s="1044"/>
      <c r="DF145" s="753" t="s">
        <v>532</v>
      </c>
      <c r="DG145" s="737">
        <f t="shared" ref="DG145:DH160" si="1207">DG59</f>
        <v>1</v>
      </c>
      <c r="DH145" s="737">
        <f t="shared" si="1207"/>
        <v>4169</v>
      </c>
      <c r="DI145" s="738">
        <f t="shared" si="1126"/>
        <v>4336</v>
      </c>
      <c r="DJ145" s="817">
        <f t="shared" si="1127"/>
        <v>4336</v>
      </c>
      <c r="DK145" s="740">
        <f t="shared" si="1128"/>
        <v>0</v>
      </c>
      <c r="DL145" s="741">
        <f t="shared" si="1129"/>
        <v>0</v>
      </c>
      <c r="DM145" s="742">
        <f t="shared" si="1130"/>
        <v>0</v>
      </c>
      <c r="DN145" s="741">
        <f t="shared" si="1129"/>
        <v>0</v>
      </c>
      <c r="DO145" s="742">
        <f t="shared" si="1131"/>
        <v>0</v>
      </c>
      <c r="DP145" s="741">
        <f t="shared" si="1132"/>
        <v>0</v>
      </c>
      <c r="DQ145" s="742">
        <f t="shared" si="1133"/>
        <v>0</v>
      </c>
      <c r="DR145" s="741">
        <f t="shared" si="1134"/>
        <v>0</v>
      </c>
      <c r="DS145" s="742">
        <f t="shared" si="1135"/>
        <v>0</v>
      </c>
      <c r="DT145" s="741">
        <f t="shared" si="1136"/>
        <v>0</v>
      </c>
      <c r="DU145" s="742">
        <f t="shared" si="1137"/>
        <v>0</v>
      </c>
      <c r="DV145" s="741">
        <f t="shared" si="1138"/>
        <v>0</v>
      </c>
      <c r="DW145" s="742">
        <f t="shared" si="1139"/>
        <v>0</v>
      </c>
      <c r="DX145" s="741">
        <f t="shared" si="1140"/>
        <v>0</v>
      </c>
      <c r="DY145" s="742">
        <f t="shared" si="1141"/>
        <v>0</v>
      </c>
      <c r="DZ145" s="741">
        <f t="shared" si="1142"/>
        <v>0</v>
      </c>
      <c r="EA145" s="742">
        <f t="shared" si="1143"/>
        <v>0</v>
      </c>
      <c r="EB145" s="741">
        <f t="shared" si="1144"/>
        <v>0</v>
      </c>
      <c r="EC145" s="742">
        <f t="shared" si="1145"/>
        <v>0</v>
      </c>
      <c r="ED145" s="741">
        <f t="shared" si="1146"/>
        <v>0</v>
      </c>
      <c r="EE145" s="743">
        <f t="shared" si="1147"/>
        <v>10943</v>
      </c>
      <c r="EF145" s="744">
        <f t="shared" si="1148"/>
        <v>15279</v>
      </c>
      <c r="EG145" s="745">
        <v>12</v>
      </c>
      <c r="EH145" s="746">
        <f t="shared" si="1149"/>
        <v>183348</v>
      </c>
      <c r="EI145" s="747"/>
      <c r="EJ145" s="782">
        <f t="shared" si="1201"/>
        <v>15584.58</v>
      </c>
      <c r="EK145" s="746">
        <f t="shared" si="1150"/>
        <v>198932.58</v>
      </c>
      <c r="EL145" s="746">
        <f t="shared" si="1151"/>
        <v>60077.64</v>
      </c>
      <c r="EM145" s="746">
        <f t="shared" si="1152"/>
        <v>259010.22</v>
      </c>
      <c r="EO145" s="1044"/>
      <c r="EP145" s="753" t="s">
        <v>532</v>
      </c>
      <c r="EQ145" s="737">
        <f t="shared" ref="EQ145:ER160" si="1208">EQ59</f>
        <v>0</v>
      </c>
      <c r="ER145" s="737">
        <f t="shared" si="1208"/>
        <v>4169</v>
      </c>
      <c r="ES145" s="738">
        <f t="shared" si="1153"/>
        <v>4336</v>
      </c>
      <c r="ET145" s="817">
        <f t="shared" si="1154"/>
        <v>0</v>
      </c>
      <c r="EU145" s="740">
        <f t="shared" si="1155"/>
        <v>0</v>
      </c>
      <c r="EV145" s="741">
        <f t="shared" si="1156"/>
        <v>0</v>
      </c>
      <c r="EW145" s="742">
        <f t="shared" si="1157"/>
        <v>0</v>
      </c>
      <c r="EX145" s="741">
        <f t="shared" si="1156"/>
        <v>0</v>
      </c>
      <c r="EY145" s="742">
        <f t="shared" si="1158"/>
        <v>0</v>
      </c>
      <c r="EZ145" s="741">
        <f t="shared" si="1159"/>
        <v>0</v>
      </c>
      <c r="FA145" s="742">
        <f t="shared" si="1160"/>
        <v>0</v>
      </c>
      <c r="FB145" s="741">
        <f t="shared" si="1161"/>
        <v>0</v>
      </c>
      <c r="FC145" s="742">
        <f t="shared" si="1162"/>
        <v>0</v>
      </c>
      <c r="FD145" s="741">
        <f t="shared" si="1163"/>
        <v>0</v>
      </c>
      <c r="FE145" s="742">
        <f t="shared" si="1164"/>
        <v>0</v>
      </c>
      <c r="FF145" s="741">
        <f t="shared" si="1165"/>
        <v>0</v>
      </c>
      <c r="FG145" s="742">
        <f t="shared" si="1166"/>
        <v>0</v>
      </c>
      <c r="FH145" s="741">
        <f t="shared" si="1167"/>
        <v>0</v>
      </c>
      <c r="FI145" s="742">
        <f t="shared" si="1168"/>
        <v>0</v>
      </c>
      <c r="FJ145" s="741">
        <f t="shared" si="1169"/>
        <v>0</v>
      </c>
      <c r="FK145" s="742">
        <f t="shared" si="1170"/>
        <v>0</v>
      </c>
      <c r="FL145" s="741">
        <f t="shared" si="1171"/>
        <v>0</v>
      </c>
      <c r="FM145" s="742">
        <f t="shared" si="1172"/>
        <v>0</v>
      </c>
      <c r="FN145" s="741">
        <f t="shared" si="1173"/>
        <v>0</v>
      </c>
      <c r="FO145" s="743">
        <f t="shared" si="1174"/>
        <v>0</v>
      </c>
      <c r="FP145" s="744">
        <f t="shared" si="1175"/>
        <v>0</v>
      </c>
      <c r="FQ145" s="745">
        <v>12</v>
      </c>
      <c r="FR145" s="746">
        <f t="shared" si="1176"/>
        <v>0</v>
      </c>
      <c r="FS145" s="747"/>
      <c r="FT145" s="782">
        <f t="shared" si="1202"/>
        <v>0</v>
      </c>
      <c r="FU145" s="746">
        <f t="shared" si="1177"/>
        <v>0</v>
      </c>
      <c r="FV145" s="746">
        <f t="shared" si="1178"/>
        <v>0</v>
      </c>
      <c r="FW145" s="746">
        <f t="shared" si="1179"/>
        <v>0</v>
      </c>
      <c r="FY145" s="1044"/>
      <c r="FZ145" s="753" t="s">
        <v>532</v>
      </c>
      <c r="GA145" s="737">
        <f t="shared" ref="GA145:GB160" si="1209">GA59</f>
        <v>5</v>
      </c>
      <c r="GB145" s="737">
        <f t="shared" si="1209"/>
        <v>4169</v>
      </c>
      <c r="GC145" s="738">
        <f t="shared" si="1180"/>
        <v>4336</v>
      </c>
      <c r="GD145" s="743">
        <f t="shared" si="1181"/>
        <v>21680</v>
      </c>
      <c r="GE145" s="743"/>
      <c r="GF145" s="737">
        <f t="shared" si="1182"/>
        <v>0</v>
      </c>
      <c r="GG145" s="743"/>
      <c r="GH145" s="737">
        <f t="shared" si="1183"/>
        <v>0</v>
      </c>
      <c r="GI145" s="743"/>
      <c r="GJ145" s="737">
        <f t="shared" si="1184"/>
        <v>0</v>
      </c>
      <c r="GK145" s="743"/>
      <c r="GL145" s="737">
        <f t="shared" si="1185"/>
        <v>0</v>
      </c>
      <c r="GM145" s="743"/>
      <c r="GN145" s="737">
        <f t="shared" si="1186"/>
        <v>0</v>
      </c>
      <c r="GO145" s="743"/>
      <c r="GP145" s="737">
        <f t="shared" si="1187"/>
        <v>0</v>
      </c>
      <c r="GQ145" s="743"/>
      <c r="GR145" s="737">
        <f t="shared" si="1188"/>
        <v>0</v>
      </c>
      <c r="GS145" s="743"/>
      <c r="GT145" s="737">
        <f t="shared" si="1189"/>
        <v>0</v>
      </c>
      <c r="GU145" s="743"/>
      <c r="GV145" s="737">
        <f t="shared" si="1190"/>
        <v>0</v>
      </c>
      <c r="GW145" s="743"/>
      <c r="GX145" s="737">
        <f t="shared" si="1191"/>
        <v>0</v>
      </c>
      <c r="GY145" s="743">
        <f t="shared" si="1191"/>
        <v>54715</v>
      </c>
      <c r="GZ145" s="744">
        <f t="shared" si="1192"/>
        <v>76395</v>
      </c>
      <c r="HA145" s="745">
        <v>12</v>
      </c>
      <c r="HB145" s="746">
        <f t="shared" si="1193"/>
        <v>916740</v>
      </c>
      <c r="HC145" s="737">
        <f t="shared" si="1194"/>
        <v>0</v>
      </c>
      <c r="HD145" s="737">
        <f t="shared" si="1194"/>
        <v>77922.899999999994</v>
      </c>
      <c r="HE145" s="746">
        <f t="shared" si="1195"/>
        <v>994662.9</v>
      </c>
      <c r="HF145" s="746">
        <f t="shared" si="1196"/>
        <v>300388.2</v>
      </c>
      <c r="HG145" s="746">
        <f t="shared" si="1197"/>
        <v>1295051.1000000001</v>
      </c>
    </row>
    <row r="146" spans="1:215" ht="25.5" hidden="1" x14ac:dyDescent="0.25">
      <c r="A146" s="1044"/>
      <c r="B146" s="753" t="s">
        <v>525</v>
      </c>
      <c r="C146" s="737">
        <f t="shared" si="1203"/>
        <v>15.5</v>
      </c>
      <c r="D146" s="737">
        <f t="shared" si="1203"/>
        <v>4169</v>
      </c>
      <c r="E146" s="738">
        <f t="shared" si="1046"/>
        <v>4336</v>
      </c>
      <c r="F146" s="817">
        <f t="shared" si="1047"/>
        <v>67208</v>
      </c>
      <c r="G146" s="740">
        <f t="shared" si="1204"/>
        <v>0</v>
      </c>
      <c r="H146" s="741">
        <f t="shared" si="1048"/>
        <v>0</v>
      </c>
      <c r="I146" s="742">
        <f t="shared" si="1204"/>
        <v>0</v>
      </c>
      <c r="J146" s="741">
        <f t="shared" si="1048"/>
        <v>0</v>
      </c>
      <c r="K146" s="742">
        <f t="shared" si="1049"/>
        <v>0</v>
      </c>
      <c r="L146" s="741">
        <f t="shared" si="1050"/>
        <v>0</v>
      </c>
      <c r="M146" s="742">
        <f t="shared" si="1051"/>
        <v>0</v>
      </c>
      <c r="N146" s="741">
        <f t="shared" si="1052"/>
        <v>0</v>
      </c>
      <c r="O146" s="742">
        <f t="shared" si="1053"/>
        <v>0</v>
      </c>
      <c r="P146" s="741">
        <f t="shared" si="1054"/>
        <v>0</v>
      </c>
      <c r="Q146" s="742">
        <f t="shared" si="1055"/>
        <v>0</v>
      </c>
      <c r="R146" s="741">
        <f t="shared" si="1056"/>
        <v>0</v>
      </c>
      <c r="S146" s="742">
        <f t="shared" si="1057"/>
        <v>0</v>
      </c>
      <c r="T146" s="741">
        <f t="shared" si="1058"/>
        <v>0</v>
      </c>
      <c r="U146" s="742">
        <f t="shared" si="1059"/>
        <v>0</v>
      </c>
      <c r="V146" s="741">
        <f t="shared" si="1060"/>
        <v>0</v>
      </c>
      <c r="W146" s="742">
        <f t="shared" si="1061"/>
        <v>0</v>
      </c>
      <c r="X146" s="741">
        <f t="shared" si="1062"/>
        <v>0</v>
      </c>
      <c r="Y146" s="742">
        <f t="shared" si="1063"/>
        <v>0</v>
      </c>
      <c r="Z146" s="741">
        <f t="shared" si="1064"/>
        <v>0</v>
      </c>
      <c r="AA146" s="743">
        <f t="shared" si="1065"/>
        <v>169616.5</v>
      </c>
      <c r="AB146" s="744">
        <f t="shared" si="1066"/>
        <v>236824.5</v>
      </c>
      <c r="AC146" s="745">
        <v>12</v>
      </c>
      <c r="AD146" s="746">
        <f t="shared" si="1067"/>
        <v>2841894</v>
      </c>
      <c r="AE146" s="747"/>
      <c r="AF146" s="782">
        <f t="shared" si="1198"/>
        <v>241560.99</v>
      </c>
      <c r="AG146" s="746">
        <f t="shared" si="1068"/>
        <v>3083454.99</v>
      </c>
      <c r="AH146" s="746">
        <f t="shared" si="1069"/>
        <v>931203.41</v>
      </c>
      <c r="AI146" s="746">
        <f t="shared" si="1070"/>
        <v>4014658.4</v>
      </c>
      <c r="AK146" s="1044"/>
      <c r="AL146" s="753" t="s">
        <v>525</v>
      </c>
      <c r="AM146" s="737">
        <f t="shared" si="1205"/>
        <v>4.75</v>
      </c>
      <c r="AN146" s="737">
        <f t="shared" si="1205"/>
        <v>4169</v>
      </c>
      <c r="AO146" s="738">
        <f t="shared" si="1071"/>
        <v>4336</v>
      </c>
      <c r="AP146" s="817">
        <f t="shared" si="1072"/>
        <v>20596</v>
      </c>
      <c r="AQ146" s="740">
        <f t="shared" si="1073"/>
        <v>0</v>
      </c>
      <c r="AR146" s="741">
        <f t="shared" si="1074"/>
        <v>0</v>
      </c>
      <c r="AS146" s="742">
        <f t="shared" si="1075"/>
        <v>0</v>
      </c>
      <c r="AT146" s="741">
        <f t="shared" si="1076"/>
        <v>0</v>
      </c>
      <c r="AU146" s="742">
        <f t="shared" si="1077"/>
        <v>0</v>
      </c>
      <c r="AV146" s="741">
        <f t="shared" si="1078"/>
        <v>0</v>
      </c>
      <c r="AW146" s="742">
        <f t="shared" si="1079"/>
        <v>0</v>
      </c>
      <c r="AX146" s="741">
        <f t="shared" si="1080"/>
        <v>0</v>
      </c>
      <c r="AY146" s="742">
        <f t="shared" si="1081"/>
        <v>0</v>
      </c>
      <c r="AZ146" s="741">
        <f t="shared" si="1082"/>
        <v>0</v>
      </c>
      <c r="BA146" s="742">
        <f t="shared" si="1083"/>
        <v>0</v>
      </c>
      <c r="BB146" s="741">
        <f t="shared" si="1084"/>
        <v>0</v>
      </c>
      <c r="BC146" s="742">
        <f t="shared" si="1085"/>
        <v>0</v>
      </c>
      <c r="BD146" s="741">
        <f t="shared" si="1086"/>
        <v>0</v>
      </c>
      <c r="BE146" s="742">
        <f t="shared" si="1087"/>
        <v>0</v>
      </c>
      <c r="BF146" s="741">
        <f t="shared" si="1088"/>
        <v>0</v>
      </c>
      <c r="BG146" s="742">
        <f t="shared" si="1089"/>
        <v>0</v>
      </c>
      <c r="BH146" s="741">
        <f t="shared" si="1090"/>
        <v>0</v>
      </c>
      <c r="BI146" s="742">
        <f t="shared" si="1091"/>
        <v>0</v>
      </c>
      <c r="BJ146" s="741">
        <f t="shared" si="1092"/>
        <v>0</v>
      </c>
      <c r="BK146" s="743">
        <f t="shared" si="1093"/>
        <v>51979.25</v>
      </c>
      <c r="BL146" s="744">
        <f t="shared" si="1094"/>
        <v>72575.25</v>
      </c>
      <c r="BM146" s="745">
        <v>12</v>
      </c>
      <c r="BN146" s="746">
        <f t="shared" si="1095"/>
        <v>870903</v>
      </c>
      <c r="BO146" s="747"/>
      <c r="BP146" s="782">
        <f t="shared" si="1199"/>
        <v>74026.759999999995</v>
      </c>
      <c r="BQ146" s="746">
        <f t="shared" si="1096"/>
        <v>944929.76</v>
      </c>
      <c r="BR146" s="746">
        <f t="shared" si="1097"/>
        <v>285368.78999999998</v>
      </c>
      <c r="BS146" s="746">
        <f t="shared" si="1098"/>
        <v>1230298.55</v>
      </c>
      <c r="BU146" s="1044"/>
      <c r="BV146" s="753" t="s">
        <v>525</v>
      </c>
      <c r="BW146" s="737">
        <f t="shared" si="1206"/>
        <v>6.75</v>
      </c>
      <c r="BX146" s="737">
        <f t="shared" si="1206"/>
        <v>4169</v>
      </c>
      <c r="BY146" s="738">
        <f t="shared" si="1099"/>
        <v>4336</v>
      </c>
      <c r="BZ146" s="817">
        <f t="shared" si="1100"/>
        <v>29268</v>
      </c>
      <c r="CA146" s="740">
        <f t="shared" si="1101"/>
        <v>0</v>
      </c>
      <c r="CB146" s="741">
        <f t="shared" si="1102"/>
        <v>0</v>
      </c>
      <c r="CC146" s="742">
        <f t="shared" si="1103"/>
        <v>0</v>
      </c>
      <c r="CD146" s="741">
        <f t="shared" si="1102"/>
        <v>0</v>
      </c>
      <c r="CE146" s="742">
        <f t="shared" si="1104"/>
        <v>0</v>
      </c>
      <c r="CF146" s="741">
        <f t="shared" si="1105"/>
        <v>0</v>
      </c>
      <c r="CG146" s="742">
        <f t="shared" si="1106"/>
        <v>0</v>
      </c>
      <c r="CH146" s="741">
        <f t="shared" si="1107"/>
        <v>0</v>
      </c>
      <c r="CI146" s="742">
        <f t="shared" si="1108"/>
        <v>0</v>
      </c>
      <c r="CJ146" s="741">
        <f t="shared" si="1109"/>
        <v>0</v>
      </c>
      <c r="CK146" s="742">
        <f t="shared" si="1110"/>
        <v>0</v>
      </c>
      <c r="CL146" s="741">
        <f t="shared" si="1111"/>
        <v>0</v>
      </c>
      <c r="CM146" s="742">
        <f t="shared" si="1112"/>
        <v>0</v>
      </c>
      <c r="CN146" s="741">
        <f t="shared" si="1113"/>
        <v>0</v>
      </c>
      <c r="CO146" s="742">
        <f t="shared" si="1114"/>
        <v>0</v>
      </c>
      <c r="CP146" s="741">
        <f t="shared" si="1115"/>
        <v>0</v>
      </c>
      <c r="CQ146" s="742">
        <f t="shared" si="1116"/>
        <v>0</v>
      </c>
      <c r="CR146" s="741">
        <f t="shared" si="1117"/>
        <v>0</v>
      </c>
      <c r="CS146" s="742">
        <f t="shared" si="1118"/>
        <v>0</v>
      </c>
      <c r="CT146" s="741">
        <f t="shared" si="1119"/>
        <v>0</v>
      </c>
      <c r="CU146" s="743">
        <f t="shared" si="1120"/>
        <v>73865.25</v>
      </c>
      <c r="CV146" s="744">
        <f t="shared" si="1121"/>
        <v>103133.25</v>
      </c>
      <c r="CW146" s="745">
        <v>12</v>
      </c>
      <c r="CX146" s="746">
        <f t="shared" si="1122"/>
        <v>1237599</v>
      </c>
      <c r="CY146" s="747"/>
      <c r="CZ146" s="782">
        <f t="shared" si="1200"/>
        <v>105195.92</v>
      </c>
      <c r="DA146" s="746">
        <f t="shared" si="1123"/>
        <v>1342794.92</v>
      </c>
      <c r="DB146" s="746">
        <f t="shared" si="1124"/>
        <v>405524.07</v>
      </c>
      <c r="DC146" s="746">
        <f t="shared" si="1125"/>
        <v>1748318.99</v>
      </c>
      <c r="DD146" s="750"/>
      <c r="DE146" s="1044"/>
      <c r="DF146" s="753" t="s">
        <v>525</v>
      </c>
      <c r="DG146" s="737">
        <f t="shared" si="1207"/>
        <v>1</v>
      </c>
      <c r="DH146" s="737">
        <f t="shared" si="1207"/>
        <v>4169</v>
      </c>
      <c r="DI146" s="738">
        <f t="shared" si="1126"/>
        <v>4336</v>
      </c>
      <c r="DJ146" s="817">
        <f t="shared" si="1127"/>
        <v>4336</v>
      </c>
      <c r="DK146" s="740">
        <f t="shared" si="1128"/>
        <v>0</v>
      </c>
      <c r="DL146" s="741">
        <f t="shared" si="1129"/>
        <v>0</v>
      </c>
      <c r="DM146" s="742">
        <f t="shared" si="1130"/>
        <v>0</v>
      </c>
      <c r="DN146" s="741">
        <f t="shared" si="1129"/>
        <v>0</v>
      </c>
      <c r="DO146" s="742">
        <f t="shared" si="1131"/>
        <v>0</v>
      </c>
      <c r="DP146" s="741">
        <f t="shared" si="1132"/>
        <v>0</v>
      </c>
      <c r="DQ146" s="742">
        <f t="shared" si="1133"/>
        <v>0</v>
      </c>
      <c r="DR146" s="741">
        <f t="shared" si="1134"/>
        <v>0</v>
      </c>
      <c r="DS146" s="742">
        <f t="shared" si="1135"/>
        <v>0</v>
      </c>
      <c r="DT146" s="741">
        <f t="shared" si="1136"/>
        <v>0</v>
      </c>
      <c r="DU146" s="742">
        <f t="shared" si="1137"/>
        <v>0</v>
      </c>
      <c r="DV146" s="741">
        <f t="shared" si="1138"/>
        <v>0</v>
      </c>
      <c r="DW146" s="742">
        <f t="shared" si="1139"/>
        <v>0</v>
      </c>
      <c r="DX146" s="741">
        <f t="shared" si="1140"/>
        <v>0</v>
      </c>
      <c r="DY146" s="742">
        <f t="shared" si="1141"/>
        <v>0</v>
      </c>
      <c r="DZ146" s="741">
        <f t="shared" si="1142"/>
        <v>0</v>
      </c>
      <c r="EA146" s="742">
        <f t="shared" si="1143"/>
        <v>0</v>
      </c>
      <c r="EB146" s="741">
        <f t="shared" si="1144"/>
        <v>0</v>
      </c>
      <c r="EC146" s="742">
        <f t="shared" si="1145"/>
        <v>0</v>
      </c>
      <c r="ED146" s="741">
        <f t="shared" si="1146"/>
        <v>0</v>
      </c>
      <c r="EE146" s="743">
        <f t="shared" si="1147"/>
        <v>10943</v>
      </c>
      <c r="EF146" s="744">
        <f t="shared" si="1148"/>
        <v>15279</v>
      </c>
      <c r="EG146" s="745">
        <v>12</v>
      </c>
      <c r="EH146" s="746">
        <f t="shared" si="1149"/>
        <v>183348</v>
      </c>
      <c r="EI146" s="747"/>
      <c r="EJ146" s="782">
        <f t="shared" si="1201"/>
        <v>15584.58</v>
      </c>
      <c r="EK146" s="746">
        <f t="shared" si="1150"/>
        <v>198932.58</v>
      </c>
      <c r="EL146" s="746">
        <f t="shared" si="1151"/>
        <v>60077.64</v>
      </c>
      <c r="EM146" s="746">
        <f t="shared" si="1152"/>
        <v>259010.22</v>
      </c>
      <c r="EO146" s="1044"/>
      <c r="EP146" s="752" t="s">
        <v>525</v>
      </c>
      <c r="EQ146" s="737">
        <f t="shared" si="1208"/>
        <v>1</v>
      </c>
      <c r="ER146" s="737">
        <f t="shared" si="1208"/>
        <v>4169</v>
      </c>
      <c r="ES146" s="738">
        <f t="shared" si="1153"/>
        <v>4336</v>
      </c>
      <c r="ET146" s="817">
        <f t="shared" si="1154"/>
        <v>4336</v>
      </c>
      <c r="EU146" s="740">
        <f t="shared" si="1155"/>
        <v>0</v>
      </c>
      <c r="EV146" s="741">
        <f t="shared" si="1156"/>
        <v>0</v>
      </c>
      <c r="EW146" s="742">
        <f t="shared" si="1157"/>
        <v>0</v>
      </c>
      <c r="EX146" s="741">
        <f t="shared" si="1156"/>
        <v>0</v>
      </c>
      <c r="EY146" s="742">
        <f t="shared" si="1158"/>
        <v>0</v>
      </c>
      <c r="EZ146" s="741">
        <f t="shared" si="1159"/>
        <v>0</v>
      </c>
      <c r="FA146" s="742">
        <f t="shared" si="1160"/>
        <v>0</v>
      </c>
      <c r="FB146" s="741">
        <f t="shared" si="1161"/>
        <v>0</v>
      </c>
      <c r="FC146" s="742">
        <f t="shared" si="1162"/>
        <v>0</v>
      </c>
      <c r="FD146" s="741">
        <f t="shared" si="1163"/>
        <v>0</v>
      </c>
      <c r="FE146" s="742">
        <f t="shared" si="1164"/>
        <v>0</v>
      </c>
      <c r="FF146" s="741">
        <f t="shared" si="1165"/>
        <v>0</v>
      </c>
      <c r="FG146" s="742">
        <f t="shared" si="1166"/>
        <v>0</v>
      </c>
      <c r="FH146" s="741">
        <f t="shared" si="1167"/>
        <v>0</v>
      </c>
      <c r="FI146" s="742">
        <f t="shared" si="1168"/>
        <v>0</v>
      </c>
      <c r="FJ146" s="741">
        <f t="shared" si="1169"/>
        <v>0</v>
      </c>
      <c r="FK146" s="742">
        <f t="shared" si="1170"/>
        <v>0</v>
      </c>
      <c r="FL146" s="741">
        <f t="shared" si="1171"/>
        <v>0</v>
      </c>
      <c r="FM146" s="742">
        <f t="shared" si="1172"/>
        <v>0</v>
      </c>
      <c r="FN146" s="741">
        <f t="shared" si="1173"/>
        <v>0</v>
      </c>
      <c r="FO146" s="743">
        <f t="shared" si="1174"/>
        <v>10943</v>
      </c>
      <c r="FP146" s="744">
        <f t="shared" si="1175"/>
        <v>15279</v>
      </c>
      <c r="FQ146" s="745">
        <v>12</v>
      </c>
      <c r="FR146" s="746">
        <f t="shared" si="1176"/>
        <v>183348</v>
      </c>
      <c r="FS146" s="747"/>
      <c r="FT146" s="782">
        <f t="shared" si="1202"/>
        <v>15584.58</v>
      </c>
      <c r="FU146" s="746">
        <f t="shared" si="1177"/>
        <v>198932.58</v>
      </c>
      <c r="FV146" s="746">
        <f t="shared" si="1178"/>
        <v>60077.64</v>
      </c>
      <c r="FW146" s="746">
        <f t="shared" si="1179"/>
        <v>259010.22</v>
      </c>
      <c r="FY146" s="1044"/>
      <c r="FZ146" s="752" t="s">
        <v>525</v>
      </c>
      <c r="GA146" s="737">
        <f t="shared" si="1209"/>
        <v>29</v>
      </c>
      <c r="GB146" s="737">
        <f t="shared" si="1209"/>
        <v>4169</v>
      </c>
      <c r="GC146" s="738">
        <f t="shared" si="1180"/>
        <v>4336</v>
      </c>
      <c r="GD146" s="743">
        <f t="shared" si="1181"/>
        <v>125744</v>
      </c>
      <c r="GE146" s="743"/>
      <c r="GF146" s="737">
        <f t="shared" si="1182"/>
        <v>0</v>
      </c>
      <c r="GG146" s="743"/>
      <c r="GH146" s="737">
        <f t="shared" si="1183"/>
        <v>0</v>
      </c>
      <c r="GI146" s="743"/>
      <c r="GJ146" s="737">
        <f t="shared" si="1184"/>
        <v>0</v>
      </c>
      <c r="GK146" s="743"/>
      <c r="GL146" s="737">
        <f t="shared" si="1185"/>
        <v>0</v>
      </c>
      <c r="GM146" s="743"/>
      <c r="GN146" s="737">
        <f t="shared" si="1186"/>
        <v>0</v>
      </c>
      <c r="GO146" s="743"/>
      <c r="GP146" s="737">
        <f t="shared" si="1187"/>
        <v>0</v>
      </c>
      <c r="GQ146" s="743"/>
      <c r="GR146" s="737">
        <f t="shared" si="1188"/>
        <v>0</v>
      </c>
      <c r="GS146" s="743"/>
      <c r="GT146" s="737">
        <f t="shared" si="1189"/>
        <v>0</v>
      </c>
      <c r="GU146" s="743"/>
      <c r="GV146" s="737">
        <f t="shared" si="1190"/>
        <v>0</v>
      </c>
      <c r="GW146" s="743"/>
      <c r="GX146" s="737">
        <f t="shared" si="1191"/>
        <v>0</v>
      </c>
      <c r="GY146" s="743">
        <f t="shared" si="1191"/>
        <v>317347</v>
      </c>
      <c r="GZ146" s="744">
        <f t="shared" si="1192"/>
        <v>443091</v>
      </c>
      <c r="HA146" s="745">
        <v>12</v>
      </c>
      <c r="HB146" s="746">
        <f t="shared" si="1193"/>
        <v>5317092</v>
      </c>
      <c r="HC146" s="737">
        <f t="shared" si="1194"/>
        <v>0</v>
      </c>
      <c r="HD146" s="737">
        <f t="shared" si="1194"/>
        <v>451952.83</v>
      </c>
      <c r="HE146" s="746">
        <f t="shared" si="1195"/>
        <v>5769044.8300000001</v>
      </c>
      <c r="HF146" s="746">
        <f t="shared" si="1196"/>
        <v>1742251.54</v>
      </c>
      <c r="HG146" s="746">
        <f t="shared" si="1197"/>
        <v>7511296.3700000001</v>
      </c>
    </row>
    <row r="147" spans="1:215" hidden="1" x14ac:dyDescent="0.25">
      <c r="A147" s="1044"/>
      <c r="B147" s="755" t="s">
        <v>46</v>
      </c>
      <c r="C147" s="737">
        <f t="shared" si="1203"/>
        <v>1.5</v>
      </c>
      <c r="D147" s="737">
        <f t="shared" si="1203"/>
        <v>4169</v>
      </c>
      <c r="E147" s="738">
        <f t="shared" si="1046"/>
        <v>4336</v>
      </c>
      <c r="F147" s="817">
        <f t="shared" si="1047"/>
        <v>6504</v>
      </c>
      <c r="G147" s="740">
        <f t="shared" si="1204"/>
        <v>0</v>
      </c>
      <c r="H147" s="741">
        <f t="shared" si="1048"/>
        <v>0</v>
      </c>
      <c r="I147" s="742">
        <f t="shared" si="1204"/>
        <v>0</v>
      </c>
      <c r="J147" s="741">
        <f t="shared" si="1048"/>
        <v>0</v>
      </c>
      <c r="K147" s="742">
        <f t="shared" si="1049"/>
        <v>0</v>
      </c>
      <c r="L147" s="741">
        <f t="shared" si="1050"/>
        <v>0</v>
      </c>
      <c r="M147" s="742">
        <f t="shared" si="1051"/>
        <v>0</v>
      </c>
      <c r="N147" s="741">
        <f t="shared" si="1052"/>
        <v>0</v>
      </c>
      <c r="O147" s="742">
        <f t="shared" si="1053"/>
        <v>0</v>
      </c>
      <c r="P147" s="741">
        <f t="shared" si="1054"/>
        <v>0</v>
      </c>
      <c r="Q147" s="742">
        <f t="shared" si="1055"/>
        <v>0</v>
      </c>
      <c r="R147" s="741">
        <f t="shared" si="1056"/>
        <v>0</v>
      </c>
      <c r="S147" s="742">
        <f t="shared" si="1057"/>
        <v>0</v>
      </c>
      <c r="T147" s="741">
        <f t="shared" si="1058"/>
        <v>0</v>
      </c>
      <c r="U147" s="742">
        <f t="shared" si="1059"/>
        <v>0</v>
      </c>
      <c r="V147" s="741">
        <f t="shared" si="1060"/>
        <v>0</v>
      </c>
      <c r="W147" s="742">
        <f t="shared" si="1061"/>
        <v>0</v>
      </c>
      <c r="X147" s="741">
        <f t="shared" si="1062"/>
        <v>0</v>
      </c>
      <c r="Y147" s="742">
        <f t="shared" si="1063"/>
        <v>0</v>
      </c>
      <c r="Z147" s="741">
        <f t="shared" si="1064"/>
        <v>0</v>
      </c>
      <c r="AA147" s="743">
        <f t="shared" si="1065"/>
        <v>16414.5</v>
      </c>
      <c r="AB147" s="744">
        <f t="shared" si="1066"/>
        <v>22918.5</v>
      </c>
      <c r="AC147" s="745">
        <v>12</v>
      </c>
      <c r="AD147" s="746">
        <f t="shared" si="1067"/>
        <v>275022</v>
      </c>
      <c r="AE147" s="747"/>
      <c r="AF147" s="741"/>
      <c r="AG147" s="746">
        <f t="shared" si="1068"/>
        <v>275022</v>
      </c>
      <c r="AH147" s="746">
        <f t="shared" si="1069"/>
        <v>83056.639999999999</v>
      </c>
      <c r="AI147" s="746">
        <f t="shared" si="1070"/>
        <v>358078.64</v>
      </c>
      <c r="AK147" s="1044"/>
      <c r="AL147" s="755" t="s">
        <v>46</v>
      </c>
      <c r="AM147" s="737">
        <f t="shared" si="1205"/>
        <v>1</v>
      </c>
      <c r="AN147" s="737">
        <f t="shared" si="1205"/>
        <v>4169</v>
      </c>
      <c r="AO147" s="738">
        <f t="shared" si="1071"/>
        <v>4336</v>
      </c>
      <c r="AP147" s="817">
        <f t="shared" si="1072"/>
        <v>4336</v>
      </c>
      <c r="AQ147" s="740">
        <f t="shared" si="1073"/>
        <v>0</v>
      </c>
      <c r="AR147" s="741">
        <f t="shared" si="1074"/>
        <v>0</v>
      </c>
      <c r="AS147" s="742">
        <f t="shared" si="1075"/>
        <v>0</v>
      </c>
      <c r="AT147" s="741">
        <f t="shared" si="1076"/>
        <v>0</v>
      </c>
      <c r="AU147" s="742">
        <f t="shared" si="1077"/>
        <v>0</v>
      </c>
      <c r="AV147" s="741">
        <f t="shared" si="1078"/>
        <v>0</v>
      </c>
      <c r="AW147" s="742">
        <f t="shared" si="1079"/>
        <v>0</v>
      </c>
      <c r="AX147" s="741">
        <f t="shared" si="1080"/>
        <v>0</v>
      </c>
      <c r="AY147" s="742">
        <f t="shared" si="1081"/>
        <v>0</v>
      </c>
      <c r="AZ147" s="741">
        <f t="shared" si="1082"/>
        <v>0</v>
      </c>
      <c r="BA147" s="742">
        <f t="shared" si="1083"/>
        <v>0</v>
      </c>
      <c r="BB147" s="741">
        <f t="shared" si="1084"/>
        <v>0</v>
      </c>
      <c r="BC147" s="742">
        <f t="shared" si="1085"/>
        <v>0</v>
      </c>
      <c r="BD147" s="741">
        <f t="shared" si="1086"/>
        <v>0</v>
      </c>
      <c r="BE147" s="742">
        <f t="shared" si="1087"/>
        <v>0</v>
      </c>
      <c r="BF147" s="741">
        <f t="shared" si="1088"/>
        <v>0</v>
      </c>
      <c r="BG147" s="742">
        <f t="shared" si="1089"/>
        <v>0</v>
      </c>
      <c r="BH147" s="741">
        <f t="shared" si="1090"/>
        <v>0</v>
      </c>
      <c r="BI147" s="742">
        <f t="shared" si="1091"/>
        <v>0</v>
      </c>
      <c r="BJ147" s="741">
        <f t="shared" si="1092"/>
        <v>0</v>
      </c>
      <c r="BK147" s="743">
        <f t="shared" si="1093"/>
        <v>10943</v>
      </c>
      <c r="BL147" s="744">
        <f t="shared" si="1094"/>
        <v>15279</v>
      </c>
      <c r="BM147" s="745">
        <v>12</v>
      </c>
      <c r="BN147" s="746">
        <f t="shared" si="1095"/>
        <v>183348</v>
      </c>
      <c r="BO147" s="747"/>
      <c r="BP147" s="741"/>
      <c r="BQ147" s="746">
        <f t="shared" si="1096"/>
        <v>183348</v>
      </c>
      <c r="BR147" s="746">
        <f t="shared" si="1097"/>
        <v>55371.1</v>
      </c>
      <c r="BS147" s="746">
        <f t="shared" si="1098"/>
        <v>238719.1</v>
      </c>
      <c r="BU147" s="1044"/>
      <c r="BV147" s="755" t="s">
        <v>46</v>
      </c>
      <c r="BW147" s="737">
        <f t="shared" si="1206"/>
        <v>0</v>
      </c>
      <c r="BX147" s="737">
        <f t="shared" si="1206"/>
        <v>4169</v>
      </c>
      <c r="BY147" s="738">
        <f t="shared" si="1099"/>
        <v>4336</v>
      </c>
      <c r="BZ147" s="817">
        <f t="shared" si="1100"/>
        <v>0</v>
      </c>
      <c r="CA147" s="740">
        <f t="shared" si="1101"/>
        <v>0</v>
      </c>
      <c r="CB147" s="741">
        <f t="shared" si="1102"/>
        <v>0</v>
      </c>
      <c r="CC147" s="742">
        <f t="shared" si="1103"/>
        <v>0</v>
      </c>
      <c r="CD147" s="741">
        <f t="shared" si="1102"/>
        <v>0</v>
      </c>
      <c r="CE147" s="742">
        <f t="shared" si="1104"/>
        <v>0</v>
      </c>
      <c r="CF147" s="741">
        <f t="shared" si="1105"/>
        <v>0</v>
      </c>
      <c r="CG147" s="742">
        <f t="shared" si="1106"/>
        <v>0</v>
      </c>
      <c r="CH147" s="741">
        <f t="shared" si="1107"/>
        <v>0</v>
      </c>
      <c r="CI147" s="742">
        <f t="shared" si="1108"/>
        <v>0</v>
      </c>
      <c r="CJ147" s="741">
        <f t="shared" si="1109"/>
        <v>0</v>
      </c>
      <c r="CK147" s="742">
        <f t="shared" si="1110"/>
        <v>0</v>
      </c>
      <c r="CL147" s="741">
        <f t="shared" si="1111"/>
        <v>0</v>
      </c>
      <c r="CM147" s="742">
        <f t="shared" si="1112"/>
        <v>0</v>
      </c>
      <c r="CN147" s="741">
        <f t="shared" si="1113"/>
        <v>0</v>
      </c>
      <c r="CO147" s="742">
        <f t="shared" si="1114"/>
        <v>0</v>
      </c>
      <c r="CP147" s="741">
        <f t="shared" si="1115"/>
        <v>0</v>
      </c>
      <c r="CQ147" s="742">
        <f t="shared" si="1116"/>
        <v>0</v>
      </c>
      <c r="CR147" s="741">
        <f t="shared" si="1117"/>
        <v>0</v>
      </c>
      <c r="CS147" s="742">
        <f t="shared" si="1118"/>
        <v>0</v>
      </c>
      <c r="CT147" s="741">
        <f t="shared" si="1119"/>
        <v>0</v>
      </c>
      <c r="CU147" s="743">
        <f t="shared" si="1120"/>
        <v>0</v>
      </c>
      <c r="CV147" s="744">
        <f t="shared" si="1121"/>
        <v>0</v>
      </c>
      <c r="CW147" s="745">
        <v>12</v>
      </c>
      <c r="CX147" s="746">
        <f t="shared" si="1122"/>
        <v>0</v>
      </c>
      <c r="CY147" s="747"/>
      <c r="CZ147" s="741"/>
      <c r="DA147" s="746">
        <f t="shared" si="1123"/>
        <v>0</v>
      </c>
      <c r="DB147" s="746">
        <f t="shared" si="1124"/>
        <v>0</v>
      </c>
      <c r="DC147" s="746">
        <f t="shared" si="1125"/>
        <v>0</v>
      </c>
      <c r="DD147" s="750"/>
      <c r="DE147" s="1044"/>
      <c r="DF147" s="755" t="s">
        <v>46</v>
      </c>
      <c r="DG147" s="737">
        <f t="shared" si="1207"/>
        <v>0</v>
      </c>
      <c r="DH147" s="737">
        <f t="shared" si="1207"/>
        <v>4169</v>
      </c>
      <c r="DI147" s="738">
        <f t="shared" si="1126"/>
        <v>4336</v>
      </c>
      <c r="DJ147" s="817">
        <f t="shared" si="1127"/>
        <v>0</v>
      </c>
      <c r="DK147" s="740">
        <f t="shared" si="1128"/>
        <v>0</v>
      </c>
      <c r="DL147" s="741">
        <f t="shared" si="1129"/>
        <v>0</v>
      </c>
      <c r="DM147" s="742">
        <f t="shared" si="1130"/>
        <v>0</v>
      </c>
      <c r="DN147" s="741">
        <f t="shared" si="1129"/>
        <v>0</v>
      </c>
      <c r="DO147" s="742">
        <f t="shared" si="1131"/>
        <v>0</v>
      </c>
      <c r="DP147" s="741">
        <f t="shared" si="1132"/>
        <v>0</v>
      </c>
      <c r="DQ147" s="742">
        <f t="shared" si="1133"/>
        <v>0</v>
      </c>
      <c r="DR147" s="741">
        <f t="shared" si="1134"/>
        <v>0</v>
      </c>
      <c r="DS147" s="742">
        <f t="shared" si="1135"/>
        <v>0</v>
      </c>
      <c r="DT147" s="741">
        <f t="shared" si="1136"/>
        <v>0</v>
      </c>
      <c r="DU147" s="742">
        <f t="shared" si="1137"/>
        <v>0</v>
      </c>
      <c r="DV147" s="741">
        <f t="shared" si="1138"/>
        <v>0</v>
      </c>
      <c r="DW147" s="742">
        <f t="shared" si="1139"/>
        <v>0</v>
      </c>
      <c r="DX147" s="741">
        <f t="shared" si="1140"/>
        <v>0</v>
      </c>
      <c r="DY147" s="742">
        <f t="shared" si="1141"/>
        <v>0</v>
      </c>
      <c r="DZ147" s="741">
        <f t="shared" si="1142"/>
        <v>0</v>
      </c>
      <c r="EA147" s="742">
        <f t="shared" si="1143"/>
        <v>0</v>
      </c>
      <c r="EB147" s="741">
        <f t="shared" si="1144"/>
        <v>0</v>
      </c>
      <c r="EC147" s="742">
        <f t="shared" si="1145"/>
        <v>0</v>
      </c>
      <c r="ED147" s="741">
        <f t="shared" si="1146"/>
        <v>0</v>
      </c>
      <c r="EE147" s="743">
        <f t="shared" si="1147"/>
        <v>0</v>
      </c>
      <c r="EF147" s="744">
        <f t="shared" si="1148"/>
        <v>0</v>
      </c>
      <c r="EG147" s="745">
        <v>12</v>
      </c>
      <c r="EH147" s="746">
        <f t="shared" si="1149"/>
        <v>0</v>
      </c>
      <c r="EI147" s="747"/>
      <c r="EJ147" s="741"/>
      <c r="EK147" s="746">
        <f t="shared" si="1150"/>
        <v>0</v>
      </c>
      <c r="EL147" s="746">
        <f t="shared" si="1151"/>
        <v>0</v>
      </c>
      <c r="EM147" s="746">
        <f t="shared" si="1152"/>
        <v>0</v>
      </c>
      <c r="EO147" s="1044"/>
      <c r="EP147" s="755" t="s">
        <v>46</v>
      </c>
      <c r="EQ147" s="737">
        <f t="shared" si="1208"/>
        <v>0</v>
      </c>
      <c r="ER147" s="737">
        <f t="shared" si="1208"/>
        <v>4169</v>
      </c>
      <c r="ES147" s="738">
        <f t="shared" si="1153"/>
        <v>4336</v>
      </c>
      <c r="ET147" s="817">
        <f t="shared" si="1154"/>
        <v>0</v>
      </c>
      <c r="EU147" s="740">
        <f t="shared" si="1155"/>
        <v>0</v>
      </c>
      <c r="EV147" s="741">
        <f t="shared" si="1156"/>
        <v>0</v>
      </c>
      <c r="EW147" s="742">
        <f t="shared" si="1157"/>
        <v>0</v>
      </c>
      <c r="EX147" s="741">
        <f t="shared" si="1156"/>
        <v>0</v>
      </c>
      <c r="EY147" s="742">
        <f t="shared" si="1158"/>
        <v>0</v>
      </c>
      <c r="EZ147" s="741">
        <f t="shared" si="1159"/>
        <v>0</v>
      </c>
      <c r="FA147" s="742">
        <f t="shared" si="1160"/>
        <v>0</v>
      </c>
      <c r="FB147" s="741">
        <f t="shared" si="1161"/>
        <v>0</v>
      </c>
      <c r="FC147" s="742">
        <f t="shared" si="1162"/>
        <v>0</v>
      </c>
      <c r="FD147" s="741">
        <f t="shared" si="1163"/>
        <v>0</v>
      </c>
      <c r="FE147" s="742">
        <f t="shared" si="1164"/>
        <v>0</v>
      </c>
      <c r="FF147" s="741">
        <f t="shared" si="1165"/>
        <v>0</v>
      </c>
      <c r="FG147" s="742">
        <f t="shared" si="1166"/>
        <v>0</v>
      </c>
      <c r="FH147" s="741">
        <f t="shared" si="1167"/>
        <v>0</v>
      </c>
      <c r="FI147" s="742">
        <f t="shared" si="1168"/>
        <v>0</v>
      </c>
      <c r="FJ147" s="741">
        <f t="shared" si="1169"/>
        <v>0</v>
      </c>
      <c r="FK147" s="742">
        <f t="shared" si="1170"/>
        <v>0</v>
      </c>
      <c r="FL147" s="741">
        <f t="shared" si="1171"/>
        <v>0</v>
      </c>
      <c r="FM147" s="742">
        <f t="shared" si="1172"/>
        <v>0</v>
      </c>
      <c r="FN147" s="741">
        <f t="shared" si="1173"/>
        <v>0</v>
      </c>
      <c r="FO147" s="743">
        <f t="shared" ref="FO147:FO148" si="1210">IF(((SUM(ET147:FN147))&gt;(15279*EQ147)),0,((15279*EQ147)-(SUM(ET147:FN147))))</f>
        <v>0</v>
      </c>
      <c r="FP147" s="744">
        <f t="shared" si="1175"/>
        <v>0</v>
      </c>
      <c r="FQ147" s="745">
        <v>12</v>
      </c>
      <c r="FR147" s="746">
        <f t="shared" si="1176"/>
        <v>0</v>
      </c>
      <c r="FS147" s="747"/>
      <c r="FT147" s="741"/>
      <c r="FU147" s="746">
        <f t="shared" si="1177"/>
        <v>0</v>
      </c>
      <c r="FV147" s="746">
        <f t="shared" si="1178"/>
        <v>0</v>
      </c>
      <c r="FW147" s="746">
        <f t="shared" si="1179"/>
        <v>0</v>
      </c>
      <c r="FY147" s="1044"/>
      <c r="FZ147" s="755" t="s">
        <v>46</v>
      </c>
      <c r="GA147" s="737">
        <f t="shared" si="1209"/>
        <v>2.5</v>
      </c>
      <c r="GB147" s="737">
        <f t="shared" si="1209"/>
        <v>4169</v>
      </c>
      <c r="GC147" s="738">
        <f t="shared" si="1180"/>
        <v>4336</v>
      </c>
      <c r="GD147" s="743">
        <f t="shared" si="1181"/>
        <v>10840</v>
      </c>
      <c r="GE147" s="743"/>
      <c r="GF147" s="737">
        <f t="shared" si="1182"/>
        <v>0</v>
      </c>
      <c r="GG147" s="743"/>
      <c r="GH147" s="737">
        <f t="shared" si="1183"/>
        <v>0</v>
      </c>
      <c r="GI147" s="743"/>
      <c r="GJ147" s="737">
        <f t="shared" si="1184"/>
        <v>0</v>
      </c>
      <c r="GK147" s="743"/>
      <c r="GL147" s="737">
        <f t="shared" si="1185"/>
        <v>0</v>
      </c>
      <c r="GM147" s="743"/>
      <c r="GN147" s="737">
        <f t="shared" si="1186"/>
        <v>0</v>
      </c>
      <c r="GO147" s="743"/>
      <c r="GP147" s="737">
        <f t="shared" si="1187"/>
        <v>0</v>
      </c>
      <c r="GQ147" s="743"/>
      <c r="GR147" s="737">
        <f t="shared" si="1188"/>
        <v>0</v>
      </c>
      <c r="GS147" s="743"/>
      <c r="GT147" s="737">
        <f t="shared" si="1189"/>
        <v>0</v>
      </c>
      <c r="GU147" s="743"/>
      <c r="GV147" s="737">
        <f t="shared" si="1190"/>
        <v>0</v>
      </c>
      <c r="GW147" s="743"/>
      <c r="GX147" s="737">
        <f t="shared" si="1191"/>
        <v>0</v>
      </c>
      <c r="GY147" s="743">
        <f t="shared" si="1191"/>
        <v>27357.5</v>
      </c>
      <c r="GZ147" s="744">
        <f t="shared" si="1192"/>
        <v>38197.5</v>
      </c>
      <c r="HA147" s="745">
        <v>12</v>
      </c>
      <c r="HB147" s="746">
        <f t="shared" si="1193"/>
        <v>458370</v>
      </c>
      <c r="HC147" s="737">
        <f t="shared" si="1194"/>
        <v>0</v>
      </c>
      <c r="HD147" s="737">
        <f t="shared" si="1194"/>
        <v>0</v>
      </c>
      <c r="HE147" s="746">
        <f t="shared" si="1195"/>
        <v>458370</v>
      </c>
      <c r="HF147" s="746">
        <f t="shared" si="1196"/>
        <v>138427.74</v>
      </c>
      <c r="HG147" s="746">
        <f t="shared" si="1197"/>
        <v>596797.74</v>
      </c>
    </row>
    <row r="148" spans="1:215" ht="36" hidden="1" x14ac:dyDescent="0.25">
      <c r="A148" s="1044"/>
      <c r="B148" s="755" t="s">
        <v>45</v>
      </c>
      <c r="C148" s="737">
        <f t="shared" si="1203"/>
        <v>2</v>
      </c>
      <c r="D148" s="737">
        <f t="shared" si="1203"/>
        <v>5545</v>
      </c>
      <c r="E148" s="738">
        <f t="shared" si="1046"/>
        <v>5767</v>
      </c>
      <c r="F148" s="817">
        <f t="shared" si="1047"/>
        <v>11534</v>
      </c>
      <c r="G148" s="740">
        <f t="shared" si="1204"/>
        <v>0</v>
      </c>
      <c r="H148" s="741">
        <f t="shared" si="1048"/>
        <v>0</v>
      </c>
      <c r="I148" s="742">
        <f t="shared" si="1204"/>
        <v>0</v>
      </c>
      <c r="J148" s="741">
        <f t="shared" si="1048"/>
        <v>0</v>
      </c>
      <c r="K148" s="742">
        <f t="shared" si="1049"/>
        <v>0</v>
      </c>
      <c r="L148" s="741">
        <f t="shared" si="1050"/>
        <v>0</v>
      </c>
      <c r="M148" s="742">
        <f t="shared" si="1051"/>
        <v>0</v>
      </c>
      <c r="N148" s="741">
        <f t="shared" si="1052"/>
        <v>0</v>
      </c>
      <c r="O148" s="742">
        <f t="shared" si="1053"/>
        <v>0</v>
      </c>
      <c r="P148" s="741">
        <f t="shared" si="1054"/>
        <v>0</v>
      </c>
      <c r="Q148" s="742">
        <f t="shared" si="1055"/>
        <v>0</v>
      </c>
      <c r="R148" s="741">
        <f t="shared" si="1056"/>
        <v>0</v>
      </c>
      <c r="S148" s="742">
        <f t="shared" si="1057"/>
        <v>0</v>
      </c>
      <c r="T148" s="741">
        <f t="shared" si="1058"/>
        <v>0</v>
      </c>
      <c r="U148" s="742">
        <f t="shared" si="1059"/>
        <v>0</v>
      </c>
      <c r="V148" s="741">
        <f t="shared" si="1060"/>
        <v>0</v>
      </c>
      <c r="W148" s="742">
        <f t="shared" si="1061"/>
        <v>0</v>
      </c>
      <c r="X148" s="741">
        <f t="shared" si="1062"/>
        <v>0</v>
      </c>
      <c r="Y148" s="742">
        <f t="shared" si="1063"/>
        <v>0</v>
      </c>
      <c r="Z148" s="741">
        <f t="shared" si="1064"/>
        <v>0</v>
      </c>
      <c r="AA148" s="743">
        <f t="shared" si="1065"/>
        <v>19024</v>
      </c>
      <c r="AB148" s="744">
        <f t="shared" si="1066"/>
        <v>30558</v>
      </c>
      <c r="AC148" s="745">
        <v>12</v>
      </c>
      <c r="AD148" s="746">
        <f t="shared" si="1067"/>
        <v>366696</v>
      </c>
      <c r="AE148" s="747"/>
      <c r="AF148" s="741"/>
      <c r="AG148" s="746">
        <f t="shared" si="1068"/>
        <v>366696</v>
      </c>
      <c r="AH148" s="746">
        <f t="shared" si="1069"/>
        <v>110742.19</v>
      </c>
      <c r="AI148" s="746">
        <f t="shared" si="1070"/>
        <v>477438.19</v>
      </c>
      <c r="AK148" s="1044"/>
      <c r="AL148" s="755" t="s">
        <v>45</v>
      </c>
      <c r="AM148" s="737">
        <f t="shared" si="1205"/>
        <v>0</v>
      </c>
      <c r="AN148" s="737">
        <f t="shared" si="1205"/>
        <v>5545</v>
      </c>
      <c r="AO148" s="738">
        <f t="shared" si="1071"/>
        <v>5767</v>
      </c>
      <c r="AP148" s="817">
        <f t="shared" si="1072"/>
        <v>0</v>
      </c>
      <c r="AQ148" s="740">
        <f t="shared" si="1073"/>
        <v>0</v>
      </c>
      <c r="AR148" s="741">
        <f t="shared" si="1074"/>
        <v>0</v>
      </c>
      <c r="AS148" s="742">
        <f t="shared" si="1075"/>
        <v>0</v>
      </c>
      <c r="AT148" s="741">
        <f t="shared" si="1076"/>
        <v>0</v>
      </c>
      <c r="AU148" s="742">
        <f t="shared" si="1077"/>
        <v>0</v>
      </c>
      <c r="AV148" s="741">
        <f t="shared" si="1078"/>
        <v>0</v>
      </c>
      <c r="AW148" s="742">
        <f t="shared" si="1079"/>
        <v>0</v>
      </c>
      <c r="AX148" s="741">
        <f t="shared" si="1080"/>
        <v>0</v>
      </c>
      <c r="AY148" s="742">
        <f t="shared" si="1081"/>
        <v>0</v>
      </c>
      <c r="AZ148" s="741">
        <f t="shared" si="1082"/>
        <v>0</v>
      </c>
      <c r="BA148" s="742">
        <f t="shared" si="1083"/>
        <v>0</v>
      </c>
      <c r="BB148" s="741">
        <f t="shared" si="1084"/>
        <v>0</v>
      </c>
      <c r="BC148" s="742">
        <f t="shared" si="1085"/>
        <v>0</v>
      </c>
      <c r="BD148" s="741">
        <f t="shared" si="1086"/>
        <v>0</v>
      </c>
      <c r="BE148" s="742">
        <f t="shared" si="1087"/>
        <v>0</v>
      </c>
      <c r="BF148" s="741">
        <f t="shared" si="1088"/>
        <v>0</v>
      </c>
      <c r="BG148" s="742">
        <f t="shared" si="1089"/>
        <v>0</v>
      </c>
      <c r="BH148" s="741">
        <f t="shared" si="1090"/>
        <v>0</v>
      </c>
      <c r="BI148" s="742">
        <f t="shared" si="1091"/>
        <v>0</v>
      </c>
      <c r="BJ148" s="741">
        <f t="shared" si="1092"/>
        <v>0</v>
      </c>
      <c r="BK148" s="743">
        <f t="shared" si="1093"/>
        <v>0</v>
      </c>
      <c r="BL148" s="744">
        <f t="shared" si="1094"/>
        <v>0</v>
      </c>
      <c r="BM148" s="745">
        <v>12</v>
      </c>
      <c r="BN148" s="746">
        <f t="shared" si="1095"/>
        <v>0</v>
      </c>
      <c r="BO148" s="747"/>
      <c r="BP148" s="741"/>
      <c r="BQ148" s="746">
        <f t="shared" si="1096"/>
        <v>0</v>
      </c>
      <c r="BR148" s="746">
        <f t="shared" si="1097"/>
        <v>0</v>
      </c>
      <c r="BS148" s="746">
        <f t="shared" si="1098"/>
        <v>0</v>
      </c>
      <c r="BU148" s="1044"/>
      <c r="BV148" s="755" t="s">
        <v>45</v>
      </c>
      <c r="BW148" s="737">
        <f t="shared" si="1206"/>
        <v>0</v>
      </c>
      <c r="BX148" s="737">
        <f t="shared" si="1206"/>
        <v>5545</v>
      </c>
      <c r="BY148" s="738">
        <f t="shared" si="1099"/>
        <v>5767</v>
      </c>
      <c r="BZ148" s="817">
        <f t="shared" si="1100"/>
        <v>0</v>
      </c>
      <c r="CA148" s="740">
        <f t="shared" si="1101"/>
        <v>0</v>
      </c>
      <c r="CB148" s="741">
        <f t="shared" si="1102"/>
        <v>0</v>
      </c>
      <c r="CC148" s="742">
        <f t="shared" si="1103"/>
        <v>0</v>
      </c>
      <c r="CD148" s="741">
        <f t="shared" si="1102"/>
        <v>0</v>
      </c>
      <c r="CE148" s="742">
        <f t="shared" si="1104"/>
        <v>0</v>
      </c>
      <c r="CF148" s="741">
        <f t="shared" si="1105"/>
        <v>0</v>
      </c>
      <c r="CG148" s="742">
        <f t="shared" si="1106"/>
        <v>0</v>
      </c>
      <c r="CH148" s="741">
        <f t="shared" si="1107"/>
        <v>0</v>
      </c>
      <c r="CI148" s="742">
        <f t="shared" si="1108"/>
        <v>0</v>
      </c>
      <c r="CJ148" s="741">
        <f t="shared" si="1109"/>
        <v>0</v>
      </c>
      <c r="CK148" s="742">
        <f t="shared" si="1110"/>
        <v>0</v>
      </c>
      <c r="CL148" s="741">
        <f t="shared" si="1111"/>
        <v>0</v>
      </c>
      <c r="CM148" s="742">
        <f t="shared" si="1112"/>
        <v>0</v>
      </c>
      <c r="CN148" s="741">
        <f t="shared" si="1113"/>
        <v>0</v>
      </c>
      <c r="CO148" s="742">
        <f t="shared" si="1114"/>
        <v>0</v>
      </c>
      <c r="CP148" s="741">
        <f t="shared" si="1115"/>
        <v>0</v>
      </c>
      <c r="CQ148" s="742">
        <f t="shared" si="1116"/>
        <v>0</v>
      </c>
      <c r="CR148" s="741">
        <f t="shared" si="1117"/>
        <v>0</v>
      </c>
      <c r="CS148" s="742">
        <f t="shared" si="1118"/>
        <v>0</v>
      </c>
      <c r="CT148" s="741">
        <f t="shared" si="1119"/>
        <v>0</v>
      </c>
      <c r="CU148" s="743">
        <f t="shared" si="1120"/>
        <v>0</v>
      </c>
      <c r="CV148" s="744">
        <f t="shared" si="1121"/>
        <v>0</v>
      </c>
      <c r="CW148" s="745">
        <v>12</v>
      </c>
      <c r="CX148" s="746">
        <f t="shared" si="1122"/>
        <v>0</v>
      </c>
      <c r="CY148" s="747"/>
      <c r="CZ148" s="741"/>
      <c r="DA148" s="746">
        <f t="shared" si="1123"/>
        <v>0</v>
      </c>
      <c r="DB148" s="746">
        <f t="shared" si="1124"/>
        <v>0</v>
      </c>
      <c r="DC148" s="746">
        <f t="shared" si="1125"/>
        <v>0</v>
      </c>
      <c r="DD148" s="750"/>
      <c r="DE148" s="1044"/>
      <c r="DF148" s="755" t="s">
        <v>45</v>
      </c>
      <c r="DG148" s="737">
        <f t="shared" si="1207"/>
        <v>0</v>
      </c>
      <c r="DH148" s="737">
        <f t="shared" si="1207"/>
        <v>5545</v>
      </c>
      <c r="DI148" s="738">
        <f t="shared" si="1126"/>
        <v>5767</v>
      </c>
      <c r="DJ148" s="817">
        <f t="shared" si="1127"/>
        <v>0</v>
      </c>
      <c r="DK148" s="740">
        <f t="shared" si="1128"/>
        <v>0</v>
      </c>
      <c r="DL148" s="741">
        <f t="shared" si="1129"/>
        <v>0</v>
      </c>
      <c r="DM148" s="742">
        <f t="shared" si="1130"/>
        <v>0</v>
      </c>
      <c r="DN148" s="741">
        <f t="shared" si="1129"/>
        <v>0</v>
      </c>
      <c r="DO148" s="742">
        <f t="shared" si="1131"/>
        <v>0</v>
      </c>
      <c r="DP148" s="741">
        <f t="shared" si="1132"/>
        <v>0</v>
      </c>
      <c r="DQ148" s="742">
        <f t="shared" si="1133"/>
        <v>0</v>
      </c>
      <c r="DR148" s="741">
        <f t="shared" si="1134"/>
        <v>0</v>
      </c>
      <c r="DS148" s="742">
        <f t="shared" si="1135"/>
        <v>0</v>
      </c>
      <c r="DT148" s="741">
        <f t="shared" si="1136"/>
        <v>0</v>
      </c>
      <c r="DU148" s="742">
        <f t="shared" si="1137"/>
        <v>0</v>
      </c>
      <c r="DV148" s="741">
        <f t="shared" si="1138"/>
        <v>0</v>
      </c>
      <c r="DW148" s="742">
        <f t="shared" si="1139"/>
        <v>0</v>
      </c>
      <c r="DX148" s="741">
        <f t="shared" si="1140"/>
        <v>0</v>
      </c>
      <c r="DY148" s="742">
        <f t="shared" si="1141"/>
        <v>0</v>
      </c>
      <c r="DZ148" s="741">
        <f t="shared" si="1142"/>
        <v>0</v>
      </c>
      <c r="EA148" s="742">
        <f t="shared" si="1143"/>
        <v>0</v>
      </c>
      <c r="EB148" s="741">
        <f t="shared" si="1144"/>
        <v>0</v>
      </c>
      <c r="EC148" s="742">
        <f t="shared" si="1145"/>
        <v>0</v>
      </c>
      <c r="ED148" s="741">
        <f t="shared" si="1146"/>
        <v>0</v>
      </c>
      <c r="EE148" s="743">
        <f t="shared" si="1147"/>
        <v>0</v>
      </c>
      <c r="EF148" s="744">
        <f t="shared" si="1148"/>
        <v>0</v>
      </c>
      <c r="EG148" s="745">
        <v>12</v>
      </c>
      <c r="EH148" s="746">
        <f t="shared" si="1149"/>
        <v>0</v>
      </c>
      <c r="EI148" s="747"/>
      <c r="EJ148" s="741"/>
      <c r="EK148" s="746">
        <f t="shared" si="1150"/>
        <v>0</v>
      </c>
      <c r="EL148" s="746">
        <f t="shared" si="1151"/>
        <v>0</v>
      </c>
      <c r="EM148" s="746">
        <f t="shared" si="1152"/>
        <v>0</v>
      </c>
      <c r="EO148" s="1044"/>
      <c r="EP148" s="755" t="s">
        <v>45</v>
      </c>
      <c r="EQ148" s="737">
        <f t="shared" si="1208"/>
        <v>0</v>
      </c>
      <c r="ER148" s="737">
        <f t="shared" si="1208"/>
        <v>5545</v>
      </c>
      <c r="ES148" s="738">
        <f t="shared" si="1153"/>
        <v>5767</v>
      </c>
      <c r="ET148" s="817">
        <f t="shared" si="1154"/>
        <v>0</v>
      </c>
      <c r="EU148" s="740">
        <f t="shared" si="1155"/>
        <v>0</v>
      </c>
      <c r="EV148" s="741">
        <f t="shared" si="1156"/>
        <v>0</v>
      </c>
      <c r="EW148" s="742">
        <f t="shared" si="1157"/>
        <v>0</v>
      </c>
      <c r="EX148" s="741">
        <f t="shared" si="1156"/>
        <v>0</v>
      </c>
      <c r="EY148" s="742">
        <f t="shared" si="1158"/>
        <v>0</v>
      </c>
      <c r="EZ148" s="741">
        <f t="shared" si="1159"/>
        <v>0</v>
      </c>
      <c r="FA148" s="742">
        <f t="shared" si="1160"/>
        <v>0</v>
      </c>
      <c r="FB148" s="741">
        <f t="shared" si="1161"/>
        <v>0</v>
      </c>
      <c r="FC148" s="742">
        <f t="shared" si="1162"/>
        <v>0</v>
      </c>
      <c r="FD148" s="741">
        <f t="shared" si="1163"/>
        <v>0</v>
      </c>
      <c r="FE148" s="742">
        <f t="shared" si="1164"/>
        <v>0</v>
      </c>
      <c r="FF148" s="741">
        <f t="shared" si="1165"/>
        <v>0</v>
      </c>
      <c r="FG148" s="742">
        <f t="shared" si="1166"/>
        <v>0</v>
      </c>
      <c r="FH148" s="741">
        <f t="shared" si="1167"/>
        <v>0</v>
      </c>
      <c r="FI148" s="742">
        <f t="shared" si="1168"/>
        <v>0</v>
      </c>
      <c r="FJ148" s="741">
        <f t="shared" si="1169"/>
        <v>0</v>
      </c>
      <c r="FK148" s="742">
        <f t="shared" si="1170"/>
        <v>0</v>
      </c>
      <c r="FL148" s="741">
        <f t="shared" si="1171"/>
        <v>0</v>
      </c>
      <c r="FM148" s="742">
        <f t="shared" si="1172"/>
        <v>0</v>
      </c>
      <c r="FN148" s="741">
        <f t="shared" si="1173"/>
        <v>0</v>
      </c>
      <c r="FO148" s="743">
        <f t="shared" si="1210"/>
        <v>0</v>
      </c>
      <c r="FP148" s="744">
        <f t="shared" si="1175"/>
        <v>0</v>
      </c>
      <c r="FQ148" s="745">
        <v>12</v>
      </c>
      <c r="FR148" s="746">
        <f t="shared" si="1176"/>
        <v>0</v>
      </c>
      <c r="FS148" s="747"/>
      <c r="FT148" s="741"/>
      <c r="FU148" s="746">
        <f t="shared" si="1177"/>
        <v>0</v>
      </c>
      <c r="FV148" s="746">
        <f t="shared" si="1178"/>
        <v>0</v>
      </c>
      <c r="FW148" s="746">
        <f t="shared" si="1179"/>
        <v>0</v>
      </c>
      <c r="FY148" s="1044"/>
      <c r="FZ148" s="755" t="s">
        <v>45</v>
      </c>
      <c r="GA148" s="737">
        <f t="shared" si="1209"/>
        <v>2</v>
      </c>
      <c r="GB148" s="737">
        <f t="shared" si="1209"/>
        <v>5545</v>
      </c>
      <c r="GC148" s="738">
        <f t="shared" si="1180"/>
        <v>5767</v>
      </c>
      <c r="GD148" s="743">
        <f t="shared" si="1181"/>
        <v>11534</v>
      </c>
      <c r="GE148" s="743"/>
      <c r="GF148" s="737">
        <f t="shared" si="1182"/>
        <v>0</v>
      </c>
      <c r="GG148" s="743"/>
      <c r="GH148" s="737">
        <f t="shared" si="1183"/>
        <v>0</v>
      </c>
      <c r="GI148" s="743"/>
      <c r="GJ148" s="737">
        <f t="shared" si="1184"/>
        <v>0</v>
      </c>
      <c r="GK148" s="743"/>
      <c r="GL148" s="737">
        <f t="shared" si="1185"/>
        <v>0</v>
      </c>
      <c r="GM148" s="743"/>
      <c r="GN148" s="737">
        <f t="shared" si="1186"/>
        <v>0</v>
      </c>
      <c r="GO148" s="743"/>
      <c r="GP148" s="737">
        <f t="shared" si="1187"/>
        <v>0</v>
      </c>
      <c r="GQ148" s="743"/>
      <c r="GR148" s="737">
        <f t="shared" si="1188"/>
        <v>0</v>
      </c>
      <c r="GS148" s="743"/>
      <c r="GT148" s="737">
        <f t="shared" si="1189"/>
        <v>0</v>
      </c>
      <c r="GU148" s="743"/>
      <c r="GV148" s="737">
        <f t="shared" si="1190"/>
        <v>0</v>
      </c>
      <c r="GW148" s="743"/>
      <c r="GX148" s="737">
        <f t="shared" si="1191"/>
        <v>0</v>
      </c>
      <c r="GY148" s="743">
        <f t="shared" si="1191"/>
        <v>19024</v>
      </c>
      <c r="GZ148" s="744">
        <f t="shared" si="1192"/>
        <v>30558</v>
      </c>
      <c r="HA148" s="745">
        <v>12</v>
      </c>
      <c r="HB148" s="746">
        <f t="shared" si="1193"/>
        <v>366696</v>
      </c>
      <c r="HC148" s="737">
        <f t="shared" si="1194"/>
        <v>0</v>
      </c>
      <c r="HD148" s="737">
        <f t="shared" si="1194"/>
        <v>0</v>
      </c>
      <c r="HE148" s="746">
        <f t="shared" si="1195"/>
        <v>366696</v>
      </c>
      <c r="HF148" s="746">
        <f t="shared" si="1196"/>
        <v>110742.19</v>
      </c>
      <c r="HG148" s="746">
        <f t="shared" si="1197"/>
        <v>477438.19</v>
      </c>
    </row>
    <row r="149" spans="1:215" ht="36" hidden="1" x14ac:dyDescent="0.25">
      <c r="A149" s="1044"/>
      <c r="B149" s="755" t="s">
        <v>45</v>
      </c>
      <c r="C149" s="737">
        <f t="shared" si="1203"/>
        <v>0</v>
      </c>
      <c r="D149" s="737">
        <f t="shared" si="1203"/>
        <v>5244</v>
      </c>
      <c r="E149" s="738">
        <f t="shared" si="1046"/>
        <v>5454</v>
      </c>
      <c r="F149" s="817">
        <f t="shared" si="1047"/>
        <v>0</v>
      </c>
      <c r="G149" s="740">
        <f t="shared" si="1204"/>
        <v>0</v>
      </c>
      <c r="H149" s="741">
        <f t="shared" si="1048"/>
        <v>0</v>
      </c>
      <c r="I149" s="742">
        <f t="shared" si="1204"/>
        <v>0</v>
      </c>
      <c r="J149" s="741">
        <f t="shared" si="1048"/>
        <v>0</v>
      </c>
      <c r="K149" s="742">
        <f t="shared" si="1049"/>
        <v>0</v>
      </c>
      <c r="L149" s="741">
        <f t="shared" si="1050"/>
        <v>0</v>
      </c>
      <c r="M149" s="742">
        <f t="shared" si="1051"/>
        <v>0</v>
      </c>
      <c r="N149" s="741">
        <f t="shared" si="1052"/>
        <v>0</v>
      </c>
      <c r="O149" s="742">
        <f t="shared" si="1053"/>
        <v>0</v>
      </c>
      <c r="P149" s="741">
        <f t="shared" si="1054"/>
        <v>0</v>
      </c>
      <c r="Q149" s="742">
        <f t="shared" si="1055"/>
        <v>0</v>
      </c>
      <c r="R149" s="741">
        <f t="shared" si="1056"/>
        <v>0</v>
      </c>
      <c r="S149" s="742">
        <f t="shared" si="1057"/>
        <v>0</v>
      </c>
      <c r="T149" s="741">
        <f t="shared" si="1058"/>
        <v>0</v>
      </c>
      <c r="U149" s="742">
        <f t="shared" si="1059"/>
        <v>0</v>
      </c>
      <c r="V149" s="741">
        <f t="shared" si="1060"/>
        <v>0</v>
      </c>
      <c r="W149" s="742">
        <f t="shared" si="1061"/>
        <v>0</v>
      </c>
      <c r="X149" s="741">
        <f t="shared" si="1062"/>
        <v>0</v>
      </c>
      <c r="Y149" s="742">
        <f t="shared" si="1063"/>
        <v>0</v>
      </c>
      <c r="Z149" s="741">
        <f t="shared" si="1064"/>
        <v>0</v>
      </c>
      <c r="AA149" s="743">
        <f t="shared" si="1065"/>
        <v>0</v>
      </c>
      <c r="AB149" s="744">
        <f t="shared" si="1066"/>
        <v>0</v>
      </c>
      <c r="AC149" s="745">
        <v>12</v>
      </c>
      <c r="AD149" s="746">
        <f t="shared" si="1067"/>
        <v>0</v>
      </c>
      <c r="AE149" s="747"/>
      <c r="AF149" s="741"/>
      <c r="AG149" s="746">
        <f t="shared" si="1068"/>
        <v>0</v>
      </c>
      <c r="AH149" s="746">
        <f t="shared" si="1069"/>
        <v>0</v>
      </c>
      <c r="AI149" s="746">
        <f t="shared" si="1070"/>
        <v>0</v>
      </c>
      <c r="AK149" s="1044"/>
      <c r="AL149" s="755" t="s">
        <v>45</v>
      </c>
      <c r="AM149" s="737">
        <f t="shared" si="1205"/>
        <v>1</v>
      </c>
      <c r="AN149" s="737">
        <f t="shared" si="1205"/>
        <v>5244</v>
      </c>
      <c r="AO149" s="738">
        <f t="shared" si="1071"/>
        <v>5454</v>
      </c>
      <c r="AP149" s="817">
        <f t="shared" si="1072"/>
        <v>5454</v>
      </c>
      <c r="AQ149" s="740">
        <f t="shared" si="1073"/>
        <v>0</v>
      </c>
      <c r="AR149" s="741">
        <f t="shared" si="1074"/>
        <v>0</v>
      </c>
      <c r="AS149" s="742">
        <f t="shared" si="1075"/>
        <v>0</v>
      </c>
      <c r="AT149" s="741">
        <f t="shared" si="1076"/>
        <v>0</v>
      </c>
      <c r="AU149" s="742">
        <f t="shared" si="1077"/>
        <v>0</v>
      </c>
      <c r="AV149" s="741">
        <f t="shared" si="1078"/>
        <v>0</v>
      </c>
      <c r="AW149" s="742">
        <f t="shared" si="1079"/>
        <v>0</v>
      </c>
      <c r="AX149" s="741">
        <f t="shared" si="1080"/>
        <v>0</v>
      </c>
      <c r="AY149" s="742">
        <f t="shared" si="1081"/>
        <v>0</v>
      </c>
      <c r="AZ149" s="741">
        <f t="shared" si="1082"/>
        <v>0</v>
      </c>
      <c r="BA149" s="742">
        <f t="shared" si="1083"/>
        <v>0</v>
      </c>
      <c r="BB149" s="741">
        <f t="shared" si="1084"/>
        <v>0</v>
      </c>
      <c r="BC149" s="742">
        <f t="shared" si="1085"/>
        <v>0</v>
      </c>
      <c r="BD149" s="741">
        <f t="shared" si="1086"/>
        <v>0</v>
      </c>
      <c r="BE149" s="742">
        <f t="shared" si="1087"/>
        <v>0</v>
      </c>
      <c r="BF149" s="741">
        <f t="shared" si="1088"/>
        <v>0</v>
      </c>
      <c r="BG149" s="742">
        <f t="shared" si="1089"/>
        <v>0</v>
      </c>
      <c r="BH149" s="741">
        <f t="shared" si="1090"/>
        <v>0</v>
      </c>
      <c r="BI149" s="742">
        <f t="shared" si="1091"/>
        <v>0</v>
      </c>
      <c r="BJ149" s="741">
        <f t="shared" si="1092"/>
        <v>0</v>
      </c>
      <c r="BK149" s="743">
        <f t="shared" ref="BK149:BK163" si="1211">IF(((SUM(AP149:BJ149))&gt;(15279*AM149)),0,((15279*AM149)-(SUM(AP149:BJ149))))</f>
        <v>9825</v>
      </c>
      <c r="BL149" s="744">
        <f t="shared" si="1094"/>
        <v>15279</v>
      </c>
      <c r="BM149" s="745">
        <v>12</v>
      </c>
      <c r="BN149" s="746">
        <f t="shared" si="1095"/>
        <v>183348</v>
      </c>
      <c r="BO149" s="747"/>
      <c r="BP149" s="741"/>
      <c r="BQ149" s="746">
        <f t="shared" si="1096"/>
        <v>183348</v>
      </c>
      <c r="BR149" s="746">
        <f t="shared" si="1097"/>
        <v>55371.1</v>
      </c>
      <c r="BS149" s="746">
        <f t="shared" si="1098"/>
        <v>238719.1</v>
      </c>
      <c r="BU149" s="1044"/>
      <c r="BV149" s="755" t="s">
        <v>45</v>
      </c>
      <c r="BW149" s="737">
        <f t="shared" si="1206"/>
        <v>0</v>
      </c>
      <c r="BX149" s="737">
        <f t="shared" si="1206"/>
        <v>5244</v>
      </c>
      <c r="BY149" s="738">
        <f t="shared" si="1099"/>
        <v>5454</v>
      </c>
      <c r="BZ149" s="817">
        <f t="shared" si="1100"/>
        <v>0</v>
      </c>
      <c r="CA149" s="740">
        <f t="shared" si="1101"/>
        <v>0</v>
      </c>
      <c r="CB149" s="741">
        <f t="shared" si="1102"/>
        <v>0</v>
      </c>
      <c r="CC149" s="742">
        <f t="shared" si="1103"/>
        <v>0</v>
      </c>
      <c r="CD149" s="741">
        <f t="shared" si="1102"/>
        <v>0</v>
      </c>
      <c r="CE149" s="742">
        <f t="shared" si="1104"/>
        <v>0</v>
      </c>
      <c r="CF149" s="741">
        <f t="shared" si="1105"/>
        <v>0</v>
      </c>
      <c r="CG149" s="742">
        <f t="shared" si="1106"/>
        <v>0</v>
      </c>
      <c r="CH149" s="741">
        <f t="shared" si="1107"/>
        <v>0</v>
      </c>
      <c r="CI149" s="742">
        <f t="shared" si="1108"/>
        <v>0</v>
      </c>
      <c r="CJ149" s="741">
        <f t="shared" si="1109"/>
        <v>0</v>
      </c>
      <c r="CK149" s="742">
        <f t="shared" si="1110"/>
        <v>0</v>
      </c>
      <c r="CL149" s="741">
        <f t="shared" si="1111"/>
        <v>0</v>
      </c>
      <c r="CM149" s="742">
        <f t="shared" si="1112"/>
        <v>0</v>
      </c>
      <c r="CN149" s="741">
        <f t="shared" si="1113"/>
        <v>0</v>
      </c>
      <c r="CO149" s="742">
        <f t="shared" si="1114"/>
        <v>0</v>
      </c>
      <c r="CP149" s="741">
        <f t="shared" si="1115"/>
        <v>0</v>
      </c>
      <c r="CQ149" s="742">
        <f t="shared" si="1116"/>
        <v>0</v>
      </c>
      <c r="CR149" s="741">
        <f t="shared" si="1117"/>
        <v>0</v>
      </c>
      <c r="CS149" s="742">
        <f t="shared" si="1118"/>
        <v>0</v>
      </c>
      <c r="CT149" s="741">
        <f t="shared" si="1119"/>
        <v>0</v>
      </c>
      <c r="CU149" s="743">
        <f t="shared" si="1120"/>
        <v>0</v>
      </c>
      <c r="CV149" s="744">
        <f t="shared" si="1121"/>
        <v>0</v>
      </c>
      <c r="CW149" s="745">
        <v>12</v>
      </c>
      <c r="CX149" s="746">
        <f t="shared" si="1122"/>
        <v>0</v>
      </c>
      <c r="CY149" s="747"/>
      <c r="CZ149" s="741"/>
      <c r="DA149" s="746">
        <f t="shared" si="1123"/>
        <v>0</v>
      </c>
      <c r="DB149" s="746">
        <f t="shared" si="1124"/>
        <v>0</v>
      </c>
      <c r="DC149" s="746">
        <f t="shared" si="1125"/>
        <v>0</v>
      </c>
      <c r="DD149" s="750"/>
      <c r="DE149" s="1044"/>
      <c r="DF149" s="755" t="s">
        <v>45</v>
      </c>
      <c r="DG149" s="737">
        <f t="shared" si="1207"/>
        <v>0</v>
      </c>
      <c r="DH149" s="737">
        <f t="shared" si="1207"/>
        <v>5244</v>
      </c>
      <c r="DI149" s="738">
        <f t="shared" si="1126"/>
        <v>5454</v>
      </c>
      <c r="DJ149" s="817">
        <f t="shared" si="1127"/>
        <v>0</v>
      </c>
      <c r="DK149" s="740">
        <f t="shared" si="1128"/>
        <v>0</v>
      </c>
      <c r="DL149" s="741">
        <f t="shared" si="1129"/>
        <v>0</v>
      </c>
      <c r="DM149" s="742">
        <f t="shared" si="1130"/>
        <v>0</v>
      </c>
      <c r="DN149" s="741">
        <f t="shared" si="1129"/>
        <v>0</v>
      </c>
      <c r="DO149" s="742">
        <f t="shared" si="1131"/>
        <v>0</v>
      </c>
      <c r="DP149" s="741">
        <f t="shared" si="1132"/>
        <v>0</v>
      </c>
      <c r="DQ149" s="742">
        <f t="shared" si="1133"/>
        <v>0</v>
      </c>
      <c r="DR149" s="741">
        <f t="shared" si="1134"/>
        <v>0</v>
      </c>
      <c r="DS149" s="742">
        <f t="shared" si="1135"/>
        <v>0</v>
      </c>
      <c r="DT149" s="741">
        <f t="shared" si="1136"/>
        <v>0</v>
      </c>
      <c r="DU149" s="742">
        <f t="shared" si="1137"/>
        <v>0</v>
      </c>
      <c r="DV149" s="741">
        <f t="shared" si="1138"/>
        <v>0</v>
      </c>
      <c r="DW149" s="742">
        <f t="shared" si="1139"/>
        <v>0</v>
      </c>
      <c r="DX149" s="741">
        <f t="shared" si="1140"/>
        <v>0</v>
      </c>
      <c r="DY149" s="742">
        <f t="shared" si="1141"/>
        <v>0</v>
      </c>
      <c r="DZ149" s="741">
        <f t="shared" si="1142"/>
        <v>0</v>
      </c>
      <c r="EA149" s="742">
        <f t="shared" si="1143"/>
        <v>0</v>
      </c>
      <c r="EB149" s="741">
        <f t="shared" si="1144"/>
        <v>0</v>
      </c>
      <c r="EC149" s="742">
        <f t="shared" si="1145"/>
        <v>0</v>
      </c>
      <c r="ED149" s="741">
        <f t="shared" si="1146"/>
        <v>0</v>
      </c>
      <c r="EE149" s="743"/>
      <c r="EF149" s="744">
        <f t="shared" si="1148"/>
        <v>0</v>
      </c>
      <c r="EG149" s="745">
        <v>12</v>
      </c>
      <c r="EH149" s="746">
        <f t="shared" si="1149"/>
        <v>0</v>
      </c>
      <c r="EI149" s="747"/>
      <c r="EJ149" s="741"/>
      <c r="EK149" s="746">
        <f t="shared" si="1150"/>
        <v>0</v>
      </c>
      <c r="EL149" s="746">
        <f t="shared" si="1151"/>
        <v>0</v>
      </c>
      <c r="EM149" s="746">
        <f t="shared" si="1152"/>
        <v>0</v>
      </c>
      <c r="EO149" s="1044"/>
      <c r="EP149" s="755" t="s">
        <v>45</v>
      </c>
      <c r="EQ149" s="737">
        <f t="shared" si="1208"/>
        <v>0</v>
      </c>
      <c r="ER149" s="737">
        <f t="shared" si="1208"/>
        <v>5244</v>
      </c>
      <c r="ES149" s="738">
        <f t="shared" si="1153"/>
        <v>5454</v>
      </c>
      <c r="ET149" s="817">
        <f t="shared" si="1154"/>
        <v>0</v>
      </c>
      <c r="EU149" s="740">
        <f t="shared" si="1155"/>
        <v>0</v>
      </c>
      <c r="EV149" s="741">
        <f t="shared" si="1156"/>
        <v>0</v>
      </c>
      <c r="EW149" s="742">
        <f t="shared" si="1157"/>
        <v>0</v>
      </c>
      <c r="EX149" s="741">
        <f t="shared" si="1156"/>
        <v>0</v>
      </c>
      <c r="EY149" s="742">
        <f t="shared" si="1158"/>
        <v>0</v>
      </c>
      <c r="EZ149" s="741">
        <f t="shared" si="1159"/>
        <v>0</v>
      </c>
      <c r="FA149" s="742">
        <f t="shared" si="1160"/>
        <v>0</v>
      </c>
      <c r="FB149" s="741">
        <f t="shared" si="1161"/>
        <v>0</v>
      </c>
      <c r="FC149" s="742">
        <f t="shared" si="1162"/>
        <v>0</v>
      </c>
      <c r="FD149" s="741">
        <f t="shared" si="1163"/>
        <v>0</v>
      </c>
      <c r="FE149" s="742">
        <f t="shared" si="1164"/>
        <v>0</v>
      </c>
      <c r="FF149" s="741">
        <f t="shared" si="1165"/>
        <v>0</v>
      </c>
      <c r="FG149" s="742">
        <f t="shared" si="1166"/>
        <v>0</v>
      </c>
      <c r="FH149" s="741">
        <f t="shared" si="1167"/>
        <v>0</v>
      </c>
      <c r="FI149" s="742">
        <f t="shared" si="1168"/>
        <v>0</v>
      </c>
      <c r="FJ149" s="741">
        <f t="shared" si="1169"/>
        <v>0</v>
      </c>
      <c r="FK149" s="742">
        <f t="shared" si="1170"/>
        <v>0</v>
      </c>
      <c r="FL149" s="741">
        <f t="shared" si="1171"/>
        <v>0</v>
      </c>
      <c r="FM149" s="742">
        <f t="shared" si="1172"/>
        <v>0</v>
      </c>
      <c r="FN149" s="741">
        <f t="shared" si="1173"/>
        <v>0</v>
      </c>
      <c r="FO149" s="743"/>
      <c r="FP149" s="744">
        <f t="shared" si="1175"/>
        <v>0</v>
      </c>
      <c r="FQ149" s="745">
        <v>12</v>
      </c>
      <c r="FR149" s="746">
        <f t="shared" si="1176"/>
        <v>0</v>
      </c>
      <c r="FS149" s="747"/>
      <c r="FT149" s="741"/>
      <c r="FU149" s="746">
        <f t="shared" si="1177"/>
        <v>0</v>
      </c>
      <c r="FV149" s="746">
        <f t="shared" si="1178"/>
        <v>0</v>
      </c>
      <c r="FW149" s="746">
        <f t="shared" si="1179"/>
        <v>0</v>
      </c>
      <c r="FY149" s="1044"/>
      <c r="FZ149" s="755" t="s">
        <v>45</v>
      </c>
      <c r="GA149" s="737">
        <f t="shared" si="1209"/>
        <v>1</v>
      </c>
      <c r="GB149" s="737">
        <f t="shared" si="1209"/>
        <v>5244</v>
      </c>
      <c r="GC149" s="738">
        <f t="shared" si="1180"/>
        <v>5454</v>
      </c>
      <c r="GD149" s="743">
        <f t="shared" si="1181"/>
        <v>5454</v>
      </c>
      <c r="GE149" s="743"/>
      <c r="GF149" s="737">
        <f t="shared" si="1182"/>
        <v>0</v>
      </c>
      <c r="GG149" s="743"/>
      <c r="GH149" s="737">
        <f t="shared" si="1183"/>
        <v>0</v>
      </c>
      <c r="GI149" s="743"/>
      <c r="GJ149" s="737">
        <f t="shared" si="1184"/>
        <v>0</v>
      </c>
      <c r="GK149" s="743"/>
      <c r="GL149" s="737">
        <f t="shared" si="1185"/>
        <v>0</v>
      </c>
      <c r="GM149" s="743"/>
      <c r="GN149" s="737">
        <f t="shared" si="1186"/>
        <v>0</v>
      </c>
      <c r="GO149" s="743"/>
      <c r="GP149" s="737">
        <f t="shared" si="1187"/>
        <v>0</v>
      </c>
      <c r="GQ149" s="743"/>
      <c r="GR149" s="737">
        <f t="shared" si="1188"/>
        <v>0</v>
      </c>
      <c r="GS149" s="743"/>
      <c r="GT149" s="737">
        <f t="shared" si="1189"/>
        <v>0</v>
      </c>
      <c r="GU149" s="743"/>
      <c r="GV149" s="737">
        <f t="shared" si="1190"/>
        <v>0</v>
      </c>
      <c r="GW149" s="743"/>
      <c r="GX149" s="737">
        <f t="shared" si="1191"/>
        <v>0</v>
      </c>
      <c r="GY149" s="743">
        <f t="shared" si="1191"/>
        <v>9825</v>
      </c>
      <c r="GZ149" s="744">
        <f t="shared" si="1192"/>
        <v>15279</v>
      </c>
      <c r="HA149" s="745">
        <v>12</v>
      </c>
      <c r="HB149" s="746">
        <f t="shared" si="1193"/>
        <v>183348</v>
      </c>
      <c r="HC149" s="737">
        <f t="shared" si="1194"/>
        <v>0</v>
      </c>
      <c r="HD149" s="737">
        <f t="shared" si="1194"/>
        <v>0</v>
      </c>
      <c r="HE149" s="746">
        <f t="shared" si="1195"/>
        <v>183348</v>
      </c>
      <c r="HF149" s="746">
        <f t="shared" si="1196"/>
        <v>55371.1</v>
      </c>
      <c r="HG149" s="746">
        <f t="shared" si="1197"/>
        <v>238719.1</v>
      </c>
    </row>
    <row r="150" spans="1:215" hidden="1" x14ac:dyDescent="0.25">
      <c r="A150" s="1044"/>
      <c r="B150" s="735" t="s">
        <v>45</v>
      </c>
      <c r="C150" s="737">
        <f t="shared" si="1203"/>
        <v>0</v>
      </c>
      <c r="D150" s="737">
        <f t="shared" si="1203"/>
        <v>4957</v>
      </c>
      <c r="E150" s="738">
        <f t="shared" si="1046"/>
        <v>5156</v>
      </c>
      <c r="F150" s="817">
        <f t="shared" si="1047"/>
        <v>0</v>
      </c>
      <c r="G150" s="740">
        <f t="shared" si="1204"/>
        <v>0</v>
      </c>
      <c r="H150" s="741">
        <f t="shared" si="1048"/>
        <v>0</v>
      </c>
      <c r="I150" s="742">
        <f t="shared" si="1204"/>
        <v>0</v>
      </c>
      <c r="J150" s="741">
        <f t="shared" si="1048"/>
        <v>0</v>
      </c>
      <c r="K150" s="742">
        <f t="shared" si="1049"/>
        <v>0</v>
      </c>
      <c r="L150" s="741">
        <f t="shared" si="1050"/>
        <v>0</v>
      </c>
      <c r="M150" s="742">
        <f t="shared" si="1051"/>
        <v>0</v>
      </c>
      <c r="N150" s="741">
        <f t="shared" si="1052"/>
        <v>0</v>
      </c>
      <c r="O150" s="742">
        <f t="shared" si="1053"/>
        <v>0</v>
      </c>
      <c r="P150" s="741">
        <f t="shared" si="1054"/>
        <v>0</v>
      </c>
      <c r="Q150" s="742">
        <f t="shared" si="1055"/>
        <v>0</v>
      </c>
      <c r="R150" s="741">
        <f t="shared" si="1056"/>
        <v>0</v>
      </c>
      <c r="S150" s="742">
        <f t="shared" si="1057"/>
        <v>0</v>
      </c>
      <c r="T150" s="741">
        <f t="shared" si="1058"/>
        <v>0</v>
      </c>
      <c r="U150" s="742">
        <f t="shared" si="1059"/>
        <v>0</v>
      </c>
      <c r="V150" s="741">
        <f t="shared" si="1060"/>
        <v>0</v>
      </c>
      <c r="W150" s="742">
        <f t="shared" si="1061"/>
        <v>0</v>
      </c>
      <c r="X150" s="741">
        <f t="shared" si="1062"/>
        <v>0</v>
      </c>
      <c r="Y150" s="742">
        <f t="shared" si="1063"/>
        <v>0</v>
      </c>
      <c r="Z150" s="741">
        <f t="shared" si="1064"/>
        <v>0</v>
      </c>
      <c r="AA150" s="743">
        <f t="shared" si="1065"/>
        <v>0</v>
      </c>
      <c r="AB150" s="744">
        <f t="shared" si="1066"/>
        <v>0</v>
      </c>
      <c r="AC150" s="745">
        <v>12</v>
      </c>
      <c r="AD150" s="746">
        <f t="shared" si="1067"/>
        <v>0</v>
      </c>
      <c r="AE150" s="747"/>
      <c r="AF150" s="741"/>
      <c r="AG150" s="746">
        <f t="shared" si="1068"/>
        <v>0</v>
      </c>
      <c r="AH150" s="746">
        <f t="shared" si="1069"/>
        <v>0</v>
      </c>
      <c r="AI150" s="746">
        <f t="shared" si="1070"/>
        <v>0</v>
      </c>
      <c r="AK150" s="1044"/>
      <c r="AL150" s="735" t="s">
        <v>45</v>
      </c>
      <c r="AM150" s="737">
        <f t="shared" si="1205"/>
        <v>0</v>
      </c>
      <c r="AN150" s="737">
        <f t="shared" si="1205"/>
        <v>4957</v>
      </c>
      <c r="AO150" s="738">
        <f t="shared" si="1071"/>
        <v>5156</v>
      </c>
      <c r="AP150" s="817">
        <f t="shared" si="1072"/>
        <v>0</v>
      </c>
      <c r="AQ150" s="740">
        <f t="shared" si="1073"/>
        <v>0</v>
      </c>
      <c r="AR150" s="741">
        <f t="shared" si="1074"/>
        <v>0</v>
      </c>
      <c r="AS150" s="742">
        <f t="shared" si="1075"/>
        <v>0</v>
      </c>
      <c r="AT150" s="741">
        <f t="shared" si="1076"/>
        <v>0</v>
      </c>
      <c r="AU150" s="742">
        <f t="shared" si="1077"/>
        <v>0</v>
      </c>
      <c r="AV150" s="741">
        <f t="shared" si="1078"/>
        <v>0</v>
      </c>
      <c r="AW150" s="742">
        <f t="shared" si="1079"/>
        <v>0</v>
      </c>
      <c r="AX150" s="741">
        <f t="shared" si="1080"/>
        <v>0</v>
      </c>
      <c r="AY150" s="742">
        <f t="shared" si="1081"/>
        <v>0</v>
      </c>
      <c r="AZ150" s="741">
        <f t="shared" si="1082"/>
        <v>0</v>
      </c>
      <c r="BA150" s="742">
        <f t="shared" si="1083"/>
        <v>0</v>
      </c>
      <c r="BB150" s="741">
        <f t="shared" si="1084"/>
        <v>0</v>
      </c>
      <c r="BC150" s="742">
        <f t="shared" si="1085"/>
        <v>0</v>
      </c>
      <c r="BD150" s="741">
        <f t="shared" si="1086"/>
        <v>0</v>
      </c>
      <c r="BE150" s="742">
        <f t="shared" si="1087"/>
        <v>0</v>
      </c>
      <c r="BF150" s="741">
        <f t="shared" si="1088"/>
        <v>0</v>
      </c>
      <c r="BG150" s="742">
        <f t="shared" si="1089"/>
        <v>0</v>
      </c>
      <c r="BH150" s="741">
        <f t="shared" si="1090"/>
        <v>0</v>
      </c>
      <c r="BI150" s="742">
        <f t="shared" si="1091"/>
        <v>0</v>
      </c>
      <c r="BJ150" s="741">
        <f t="shared" si="1092"/>
        <v>0</v>
      </c>
      <c r="BK150" s="743">
        <f t="shared" si="1211"/>
        <v>0</v>
      </c>
      <c r="BL150" s="744">
        <f t="shared" si="1094"/>
        <v>0</v>
      </c>
      <c r="BM150" s="745">
        <v>12</v>
      </c>
      <c r="BN150" s="746">
        <f t="shared" si="1095"/>
        <v>0</v>
      </c>
      <c r="BO150" s="747"/>
      <c r="BP150" s="741"/>
      <c r="BQ150" s="746">
        <f t="shared" si="1096"/>
        <v>0</v>
      </c>
      <c r="BR150" s="746">
        <f t="shared" si="1097"/>
        <v>0</v>
      </c>
      <c r="BS150" s="746">
        <f t="shared" si="1098"/>
        <v>0</v>
      </c>
      <c r="BU150" s="1044"/>
      <c r="BV150" s="735" t="s">
        <v>45</v>
      </c>
      <c r="BW150" s="737">
        <f t="shared" si="1206"/>
        <v>0.5</v>
      </c>
      <c r="BX150" s="737">
        <f t="shared" si="1206"/>
        <v>4957</v>
      </c>
      <c r="BY150" s="738">
        <f t="shared" si="1099"/>
        <v>5156</v>
      </c>
      <c r="BZ150" s="817">
        <f t="shared" si="1100"/>
        <v>2578</v>
      </c>
      <c r="CA150" s="740">
        <f t="shared" si="1101"/>
        <v>0</v>
      </c>
      <c r="CB150" s="741">
        <f t="shared" si="1102"/>
        <v>0</v>
      </c>
      <c r="CC150" s="742">
        <f t="shared" si="1103"/>
        <v>0</v>
      </c>
      <c r="CD150" s="741">
        <f t="shared" si="1102"/>
        <v>0</v>
      </c>
      <c r="CE150" s="742">
        <f t="shared" si="1104"/>
        <v>0</v>
      </c>
      <c r="CF150" s="741">
        <f t="shared" si="1105"/>
        <v>0</v>
      </c>
      <c r="CG150" s="742">
        <f t="shared" si="1106"/>
        <v>0</v>
      </c>
      <c r="CH150" s="741">
        <f t="shared" si="1107"/>
        <v>0</v>
      </c>
      <c r="CI150" s="742">
        <f t="shared" si="1108"/>
        <v>0</v>
      </c>
      <c r="CJ150" s="741">
        <f t="shared" si="1109"/>
        <v>0</v>
      </c>
      <c r="CK150" s="742">
        <f t="shared" si="1110"/>
        <v>0</v>
      </c>
      <c r="CL150" s="741">
        <f t="shared" si="1111"/>
        <v>0</v>
      </c>
      <c r="CM150" s="742">
        <f t="shared" si="1112"/>
        <v>0</v>
      </c>
      <c r="CN150" s="741">
        <f t="shared" si="1113"/>
        <v>0</v>
      </c>
      <c r="CO150" s="742">
        <f t="shared" si="1114"/>
        <v>0</v>
      </c>
      <c r="CP150" s="741">
        <f t="shared" si="1115"/>
        <v>0</v>
      </c>
      <c r="CQ150" s="742">
        <f t="shared" si="1116"/>
        <v>0</v>
      </c>
      <c r="CR150" s="741">
        <f t="shared" si="1117"/>
        <v>0</v>
      </c>
      <c r="CS150" s="742">
        <f t="shared" si="1118"/>
        <v>0</v>
      </c>
      <c r="CT150" s="741">
        <f t="shared" si="1119"/>
        <v>0</v>
      </c>
      <c r="CU150" s="743">
        <f t="shared" si="1120"/>
        <v>5061.5</v>
      </c>
      <c r="CV150" s="744">
        <f t="shared" si="1121"/>
        <v>7639.5</v>
      </c>
      <c r="CW150" s="745">
        <v>12</v>
      </c>
      <c r="CX150" s="746">
        <f t="shared" si="1122"/>
        <v>91674</v>
      </c>
      <c r="CY150" s="747"/>
      <c r="CZ150" s="741"/>
      <c r="DA150" s="746">
        <f t="shared" si="1123"/>
        <v>91674</v>
      </c>
      <c r="DB150" s="746">
        <f t="shared" si="1124"/>
        <v>27685.55</v>
      </c>
      <c r="DC150" s="746">
        <f t="shared" si="1125"/>
        <v>119359.55</v>
      </c>
      <c r="DD150" s="750"/>
      <c r="DE150" s="1044"/>
      <c r="DF150" s="735" t="s">
        <v>45</v>
      </c>
      <c r="DG150" s="737">
        <f t="shared" si="1207"/>
        <v>0</v>
      </c>
      <c r="DH150" s="737">
        <f t="shared" si="1207"/>
        <v>4957</v>
      </c>
      <c r="DI150" s="738">
        <f t="shared" si="1126"/>
        <v>5156</v>
      </c>
      <c r="DJ150" s="817">
        <f t="shared" si="1127"/>
        <v>0</v>
      </c>
      <c r="DK150" s="740">
        <f t="shared" si="1128"/>
        <v>0</v>
      </c>
      <c r="DL150" s="741">
        <f t="shared" si="1129"/>
        <v>0</v>
      </c>
      <c r="DM150" s="742">
        <f t="shared" si="1130"/>
        <v>0</v>
      </c>
      <c r="DN150" s="741">
        <f t="shared" si="1129"/>
        <v>0</v>
      </c>
      <c r="DO150" s="742">
        <f t="shared" si="1131"/>
        <v>0</v>
      </c>
      <c r="DP150" s="741">
        <f t="shared" si="1132"/>
        <v>0</v>
      </c>
      <c r="DQ150" s="742">
        <f t="shared" si="1133"/>
        <v>0</v>
      </c>
      <c r="DR150" s="741">
        <f t="shared" si="1134"/>
        <v>0</v>
      </c>
      <c r="DS150" s="742">
        <f t="shared" si="1135"/>
        <v>0</v>
      </c>
      <c r="DT150" s="741">
        <f t="shared" si="1136"/>
        <v>0</v>
      </c>
      <c r="DU150" s="742">
        <f t="shared" si="1137"/>
        <v>0</v>
      </c>
      <c r="DV150" s="741">
        <f t="shared" si="1138"/>
        <v>0</v>
      </c>
      <c r="DW150" s="742">
        <f t="shared" si="1139"/>
        <v>0</v>
      </c>
      <c r="DX150" s="741">
        <f t="shared" si="1140"/>
        <v>0</v>
      </c>
      <c r="DY150" s="742">
        <f t="shared" si="1141"/>
        <v>0</v>
      </c>
      <c r="DZ150" s="741">
        <f t="shared" si="1142"/>
        <v>0</v>
      </c>
      <c r="EA150" s="742">
        <f t="shared" si="1143"/>
        <v>0</v>
      </c>
      <c r="EB150" s="741">
        <f t="shared" si="1144"/>
        <v>0</v>
      </c>
      <c r="EC150" s="742">
        <f t="shared" si="1145"/>
        <v>0</v>
      </c>
      <c r="ED150" s="741">
        <f t="shared" si="1146"/>
        <v>0</v>
      </c>
      <c r="EE150" s="743">
        <f t="shared" ref="EE150:EE157" si="1212">IF(((SUM(DJ150:ED150))&gt;(15279*DG150)),0,((15279*DG150)-(SUM(DJ150:ED150))))</f>
        <v>0</v>
      </c>
      <c r="EF150" s="744">
        <f t="shared" si="1148"/>
        <v>0</v>
      </c>
      <c r="EG150" s="745">
        <v>12</v>
      </c>
      <c r="EH150" s="746">
        <f t="shared" si="1149"/>
        <v>0</v>
      </c>
      <c r="EI150" s="747"/>
      <c r="EJ150" s="741"/>
      <c r="EK150" s="746">
        <f t="shared" si="1150"/>
        <v>0</v>
      </c>
      <c r="EL150" s="746">
        <f t="shared" si="1151"/>
        <v>0</v>
      </c>
      <c r="EM150" s="746">
        <f t="shared" si="1152"/>
        <v>0</v>
      </c>
      <c r="EO150" s="1044"/>
      <c r="EP150" s="735" t="s">
        <v>45</v>
      </c>
      <c r="EQ150" s="737">
        <f t="shared" si="1208"/>
        <v>0</v>
      </c>
      <c r="ER150" s="737">
        <f t="shared" si="1208"/>
        <v>4957</v>
      </c>
      <c r="ES150" s="738">
        <f t="shared" si="1153"/>
        <v>5156</v>
      </c>
      <c r="ET150" s="817">
        <f t="shared" si="1154"/>
        <v>0</v>
      </c>
      <c r="EU150" s="740">
        <f t="shared" si="1155"/>
        <v>0</v>
      </c>
      <c r="EV150" s="741">
        <f t="shared" si="1156"/>
        <v>0</v>
      </c>
      <c r="EW150" s="742">
        <f t="shared" si="1157"/>
        <v>0</v>
      </c>
      <c r="EX150" s="741">
        <f t="shared" si="1156"/>
        <v>0</v>
      </c>
      <c r="EY150" s="742">
        <f t="shared" si="1158"/>
        <v>0</v>
      </c>
      <c r="EZ150" s="741">
        <f t="shared" si="1159"/>
        <v>0</v>
      </c>
      <c r="FA150" s="742">
        <f t="shared" si="1160"/>
        <v>0</v>
      </c>
      <c r="FB150" s="741">
        <f t="shared" si="1161"/>
        <v>0</v>
      </c>
      <c r="FC150" s="742">
        <f t="shared" si="1162"/>
        <v>0</v>
      </c>
      <c r="FD150" s="741">
        <f t="shared" si="1163"/>
        <v>0</v>
      </c>
      <c r="FE150" s="742">
        <f t="shared" si="1164"/>
        <v>0</v>
      </c>
      <c r="FF150" s="741">
        <f t="shared" si="1165"/>
        <v>0</v>
      </c>
      <c r="FG150" s="742">
        <f t="shared" si="1166"/>
        <v>0</v>
      </c>
      <c r="FH150" s="741">
        <f t="shared" si="1167"/>
        <v>0</v>
      </c>
      <c r="FI150" s="742">
        <f t="shared" si="1168"/>
        <v>0</v>
      </c>
      <c r="FJ150" s="741">
        <f t="shared" si="1169"/>
        <v>0</v>
      </c>
      <c r="FK150" s="742">
        <f t="shared" si="1170"/>
        <v>0</v>
      </c>
      <c r="FL150" s="741">
        <f t="shared" si="1171"/>
        <v>0</v>
      </c>
      <c r="FM150" s="742">
        <f t="shared" si="1172"/>
        <v>0</v>
      </c>
      <c r="FN150" s="741">
        <f t="shared" si="1173"/>
        <v>0</v>
      </c>
      <c r="FO150" s="743">
        <f t="shared" ref="FO150:FO157" si="1213">IF(((SUM(ET150:FN150))&gt;(15279*EQ150)),0,((15279*EQ150)-(SUM(ET150:FN150))))</f>
        <v>0</v>
      </c>
      <c r="FP150" s="744">
        <f t="shared" si="1175"/>
        <v>0</v>
      </c>
      <c r="FQ150" s="745">
        <v>12</v>
      </c>
      <c r="FR150" s="746">
        <f t="shared" si="1176"/>
        <v>0</v>
      </c>
      <c r="FS150" s="747"/>
      <c r="FT150" s="741"/>
      <c r="FU150" s="746">
        <f t="shared" si="1177"/>
        <v>0</v>
      </c>
      <c r="FV150" s="746">
        <f t="shared" si="1178"/>
        <v>0</v>
      </c>
      <c r="FW150" s="746">
        <f t="shared" si="1179"/>
        <v>0</v>
      </c>
      <c r="FY150" s="1044"/>
      <c r="FZ150" s="735" t="s">
        <v>45</v>
      </c>
      <c r="GA150" s="737">
        <f t="shared" si="1209"/>
        <v>0.5</v>
      </c>
      <c r="GB150" s="737">
        <f t="shared" si="1209"/>
        <v>4957</v>
      </c>
      <c r="GC150" s="738">
        <f t="shared" si="1180"/>
        <v>5156</v>
      </c>
      <c r="GD150" s="743">
        <f t="shared" si="1181"/>
        <v>2578</v>
      </c>
      <c r="GE150" s="743"/>
      <c r="GF150" s="737">
        <f t="shared" si="1182"/>
        <v>0</v>
      </c>
      <c r="GG150" s="743"/>
      <c r="GH150" s="737">
        <f t="shared" si="1183"/>
        <v>0</v>
      </c>
      <c r="GI150" s="743"/>
      <c r="GJ150" s="737">
        <f t="shared" si="1184"/>
        <v>0</v>
      </c>
      <c r="GK150" s="743"/>
      <c r="GL150" s="737">
        <f t="shared" si="1185"/>
        <v>0</v>
      </c>
      <c r="GM150" s="743"/>
      <c r="GN150" s="737">
        <f t="shared" si="1186"/>
        <v>0</v>
      </c>
      <c r="GO150" s="743"/>
      <c r="GP150" s="737">
        <f t="shared" si="1187"/>
        <v>0</v>
      </c>
      <c r="GQ150" s="743"/>
      <c r="GR150" s="737">
        <f t="shared" si="1188"/>
        <v>0</v>
      </c>
      <c r="GS150" s="743"/>
      <c r="GT150" s="737">
        <f t="shared" si="1189"/>
        <v>0</v>
      </c>
      <c r="GU150" s="743"/>
      <c r="GV150" s="737">
        <f t="shared" si="1190"/>
        <v>0</v>
      </c>
      <c r="GW150" s="743"/>
      <c r="GX150" s="737">
        <f t="shared" si="1191"/>
        <v>0</v>
      </c>
      <c r="GY150" s="743">
        <f t="shared" si="1191"/>
        <v>5061.5</v>
      </c>
      <c r="GZ150" s="744">
        <f t="shared" si="1192"/>
        <v>7639.5</v>
      </c>
      <c r="HA150" s="745">
        <v>12</v>
      </c>
      <c r="HB150" s="746">
        <f t="shared" si="1193"/>
        <v>91674</v>
      </c>
      <c r="HC150" s="737">
        <f t="shared" si="1194"/>
        <v>0</v>
      </c>
      <c r="HD150" s="737">
        <f t="shared" si="1194"/>
        <v>0</v>
      </c>
      <c r="HE150" s="746">
        <f t="shared" si="1195"/>
        <v>91674</v>
      </c>
      <c r="HF150" s="746">
        <f t="shared" si="1196"/>
        <v>27685.55</v>
      </c>
      <c r="HG150" s="746">
        <f t="shared" si="1197"/>
        <v>119359.55</v>
      </c>
    </row>
    <row r="151" spans="1:215" hidden="1" x14ac:dyDescent="0.25">
      <c r="A151" s="1044"/>
      <c r="B151" s="735" t="s">
        <v>45</v>
      </c>
      <c r="C151" s="737">
        <f t="shared" si="1203"/>
        <v>0</v>
      </c>
      <c r="D151" s="737">
        <f t="shared" si="1203"/>
        <v>4669</v>
      </c>
      <c r="E151" s="738">
        <f t="shared" si="1046"/>
        <v>4856</v>
      </c>
      <c r="F151" s="817">
        <f t="shared" si="1047"/>
        <v>0</v>
      </c>
      <c r="G151" s="740">
        <f t="shared" si="1204"/>
        <v>0</v>
      </c>
      <c r="H151" s="741">
        <f t="shared" si="1048"/>
        <v>0</v>
      </c>
      <c r="I151" s="742">
        <f t="shared" si="1204"/>
        <v>0</v>
      </c>
      <c r="J151" s="741">
        <f t="shared" si="1048"/>
        <v>0</v>
      </c>
      <c r="K151" s="742">
        <f t="shared" si="1049"/>
        <v>0</v>
      </c>
      <c r="L151" s="741">
        <f t="shared" si="1050"/>
        <v>0</v>
      </c>
      <c r="M151" s="742">
        <f t="shared" si="1051"/>
        <v>0</v>
      </c>
      <c r="N151" s="741">
        <f t="shared" si="1052"/>
        <v>0</v>
      </c>
      <c r="O151" s="742">
        <f t="shared" si="1053"/>
        <v>0</v>
      </c>
      <c r="P151" s="741">
        <f t="shared" si="1054"/>
        <v>0</v>
      </c>
      <c r="Q151" s="742">
        <f t="shared" si="1055"/>
        <v>0</v>
      </c>
      <c r="R151" s="741">
        <f t="shared" si="1056"/>
        <v>0</v>
      </c>
      <c r="S151" s="742">
        <f t="shared" si="1057"/>
        <v>0</v>
      </c>
      <c r="T151" s="741">
        <f t="shared" si="1058"/>
        <v>0</v>
      </c>
      <c r="U151" s="742">
        <f t="shared" si="1059"/>
        <v>0</v>
      </c>
      <c r="V151" s="741">
        <f t="shared" si="1060"/>
        <v>0</v>
      </c>
      <c r="W151" s="742">
        <f t="shared" si="1061"/>
        <v>0</v>
      </c>
      <c r="X151" s="741">
        <f t="shared" si="1062"/>
        <v>0</v>
      </c>
      <c r="Y151" s="742">
        <f t="shared" si="1063"/>
        <v>0</v>
      </c>
      <c r="Z151" s="741">
        <f t="shared" si="1064"/>
        <v>0</v>
      </c>
      <c r="AA151" s="743">
        <f t="shared" si="1065"/>
        <v>0</v>
      </c>
      <c r="AB151" s="744">
        <f t="shared" si="1066"/>
        <v>0</v>
      </c>
      <c r="AC151" s="745">
        <v>12</v>
      </c>
      <c r="AD151" s="746">
        <f t="shared" si="1067"/>
        <v>0</v>
      </c>
      <c r="AE151" s="747"/>
      <c r="AF151" s="741"/>
      <c r="AG151" s="746">
        <f t="shared" si="1068"/>
        <v>0</v>
      </c>
      <c r="AH151" s="746">
        <f t="shared" si="1069"/>
        <v>0</v>
      </c>
      <c r="AI151" s="746">
        <f t="shared" si="1070"/>
        <v>0</v>
      </c>
      <c r="AK151" s="1044"/>
      <c r="AL151" s="735" t="s">
        <v>45</v>
      </c>
      <c r="AM151" s="737">
        <f t="shared" si="1205"/>
        <v>0</v>
      </c>
      <c r="AN151" s="737">
        <f t="shared" si="1205"/>
        <v>4669</v>
      </c>
      <c r="AO151" s="738">
        <f t="shared" si="1071"/>
        <v>4856</v>
      </c>
      <c r="AP151" s="817">
        <f t="shared" si="1072"/>
        <v>0</v>
      </c>
      <c r="AQ151" s="740">
        <f t="shared" si="1073"/>
        <v>0</v>
      </c>
      <c r="AR151" s="741">
        <f t="shared" si="1074"/>
        <v>0</v>
      </c>
      <c r="AS151" s="742">
        <f t="shared" si="1075"/>
        <v>0</v>
      </c>
      <c r="AT151" s="741">
        <f t="shared" si="1076"/>
        <v>0</v>
      </c>
      <c r="AU151" s="742">
        <f t="shared" si="1077"/>
        <v>0</v>
      </c>
      <c r="AV151" s="741">
        <f t="shared" si="1078"/>
        <v>0</v>
      </c>
      <c r="AW151" s="742">
        <f t="shared" si="1079"/>
        <v>0</v>
      </c>
      <c r="AX151" s="741">
        <f t="shared" si="1080"/>
        <v>0</v>
      </c>
      <c r="AY151" s="742">
        <f t="shared" si="1081"/>
        <v>0</v>
      </c>
      <c r="AZ151" s="741">
        <f t="shared" si="1082"/>
        <v>0</v>
      </c>
      <c r="BA151" s="742">
        <f t="shared" si="1083"/>
        <v>0</v>
      </c>
      <c r="BB151" s="741">
        <f t="shared" si="1084"/>
        <v>0</v>
      </c>
      <c r="BC151" s="742">
        <f t="shared" si="1085"/>
        <v>0</v>
      </c>
      <c r="BD151" s="741">
        <f t="shared" si="1086"/>
        <v>0</v>
      </c>
      <c r="BE151" s="742">
        <f t="shared" si="1087"/>
        <v>0</v>
      </c>
      <c r="BF151" s="741">
        <f t="shared" si="1088"/>
        <v>0</v>
      </c>
      <c r="BG151" s="742">
        <f t="shared" si="1089"/>
        <v>0</v>
      </c>
      <c r="BH151" s="741">
        <f t="shared" si="1090"/>
        <v>0</v>
      </c>
      <c r="BI151" s="742">
        <f t="shared" si="1091"/>
        <v>0</v>
      </c>
      <c r="BJ151" s="741">
        <f t="shared" si="1092"/>
        <v>0</v>
      </c>
      <c r="BK151" s="743">
        <f t="shared" si="1211"/>
        <v>0</v>
      </c>
      <c r="BL151" s="744">
        <f t="shared" si="1094"/>
        <v>0</v>
      </c>
      <c r="BM151" s="745">
        <v>12</v>
      </c>
      <c r="BN151" s="746">
        <f t="shared" si="1095"/>
        <v>0</v>
      </c>
      <c r="BO151" s="747"/>
      <c r="BP151" s="741"/>
      <c r="BQ151" s="746">
        <f t="shared" si="1096"/>
        <v>0</v>
      </c>
      <c r="BR151" s="746">
        <f t="shared" si="1097"/>
        <v>0</v>
      </c>
      <c r="BS151" s="746">
        <f t="shared" si="1098"/>
        <v>0</v>
      </c>
      <c r="BU151" s="1044"/>
      <c r="BV151" s="735" t="s">
        <v>45</v>
      </c>
      <c r="BW151" s="737">
        <f t="shared" si="1206"/>
        <v>0.75</v>
      </c>
      <c r="BX151" s="737">
        <f t="shared" si="1206"/>
        <v>4669</v>
      </c>
      <c r="BY151" s="738">
        <f t="shared" si="1099"/>
        <v>4856</v>
      </c>
      <c r="BZ151" s="817">
        <f t="shared" si="1100"/>
        <v>3642</v>
      </c>
      <c r="CA151" s="740">
        <f t="shared" si="1101"/>
        <v>0</v>
      </c>
      <c r="CB151" s="741">
        <f t="shared" si="1102"/>
        <v>0</v>
      </c>
      <c r="CC151" s="742">
        <f t="shared" si="1103"/>
        <v>0</v>
      </c>
      <c r="CD151" s="741">
        <f t="shared" si="1102"/>
        <v>0</v>
      </c>
      <c r="CE151" s="742">
        <f t="shared" si="1104"/>
        <v>0</v>
      </c>
      <c r="CF151" s="741">
        <f t="shared" si="1105"/>
        <v>0</v>
      </c>
      <c r="CG151" s="742">
        <f t="shared" si="1106"/>
        <v>0</v>
      </c>
      <c r="CH151" s="741">
        <f t="shared" si="1107"/>
        <v>0</v>
      </c>
      <c r="CI151" s="742">
        <f t="shared" si="1108"/>
        <v>0</v>
      </c>
      <c r="CJ151" s="741">
        <f t="shared" si="1109"/>
        <v>0</v>
      </c>
      <c r="CK151" s="742">
        <f t="shared" si="1110"/>
        <v>0</v>
      </c>
      <c r="CL151" s="741">
        <f t="shared" si="1111"/>
        <v>0</v>
      </c>
      <c r="CM151" s="742">
        <f t="shared" si="1112"/>
        <v>0</v>
      </c>
      <c r="CN151" s="741">
        <f t="shared" si="1113"/>
        <v>0</v>
      </c>
      <c r="CO151" s="742">
        <f t="shared" si="1114"/>
        <v>0</v>
      </c>
      <c r="CP151" s="741">
        <f t="shared" si="1115"/>
        <v>0</v>
      </c>
      <c r="CQ151" s="742">
        <f t="shared" si="1116"/>
        <v>0</v>
      </c>
      <c r="CR151" s="741">
        <f t="shared" si="1117"/>
        <v>0</v>
      </c>
      <c r="CS151" s="742">
        <f t="shared" si="1118"/>
        <v>0</v>
      </c>
      <c r="CT151" s="741">
        <f t="shared" si="1119"/>
        <v>0</v>
      </c>
      <c r="CU151" s="743">
        <f t="shared" si="1120"/>
        <v>7817.25</v>
      </c>
      <c r="CV151" s="744">
        <f t="shared" si="1121"/>
        <v>11459.25</v>
      </c>
      <c r="CW151" s="745">
        <v>12</v>
      </c>
      <c r="CX151" s="746">
        <f t="shared" si="1122"/>
        <v>137511</v>
      </c>
      <c r="CY151" s="747"/>
      <c r="CZ151" s="741"/>
      <c r="DA151" s="746">
        <f t="shared" si="1123"/>
        <v>137511</v>
      </c>
      <c r="DB151" s="746">
        <f t="shared" si="1124"/>
        <v>41528.32</v>
      </c>
      <c r="DC151" s="746">
        <f t="shared" si="1125"/>
        <v>179039.32</v>
      </c>
      <c r="DD151" s="750"/>
      <c r="DE151" s="1044"/>
      <c r="DF151" s="735" t="s">
        <v>45</v>
      </c>
      <c r="DG151" s="737">
        <f t="shared" si="1207"/>
        <v>0</v>
      </c>
      <c r="DH151" s="737">
        <f t="shared" si="1207"/>
        <v>4669</v>
      </c>
      <c r="DI151" s="738">
        <f t="shared" si="1126"/>
        <v>4856</v>
      </c>
      <c r="DJ151" s="817">
        <f t="shared" si="1127"/>
        <v>0</v>
      </c>
      <c r="DK151" s="740">
        <f t="shared" si="1128"/>
        <v>0</v>
      </c>
      <c r="DL151" s="741">
        <f t="shared" si="1129"/>
        <v>0</v>
      </c>
      <c r="DM151" s="742">
        <f t="shared" si="1130"/>
        <v>0</v>
      </c>
      <c r="DN151" s="741">
        <f t="shared" si="1129"/>
        <v>0</v>
      </c>
      <c r="DO151" s="742">
        <f t="shared" si="1131"/>
        <v>0</v>
      </c>
      <c r="DP151" s="741">
        <f t="shared" si="1132"/>
        <v>0</v>
      </c>
      <c r="DQ151" s="742">
        <f t="shared" si="1133"/>
        <v>0</v>
      </c>
      <c r="DR151" s="741">
        <f t="shared" si="1134"/>
        <v>0</v>
      </c>
      <c r="DS151" s="742">
        <f t="shared" si="1135"/>
        <v>0</v>
      </c>
      <c r="DT151" s="741">
        <f t="shared" si="1136"/>
        <v>0</v>
      </c>
      <c r="DU151" s="742">
        <f t="shared" si="1137"/>
        <v>0</v>
      </c>
      <c r="DV151" s="741">
        <f t="shared" si="1138"/>
        <v>0</v>
      </c>
      <c r="DW151" s="742">
        <f t="shared" si="1139"/>
        <v>0</v>
      </c>
      <c r="DX151" s="741">
        <f t="shared" si="1140"/>
        <v>0</v>
      </c>
      <c r="DY151" s="742">
        <f t="shared" si="1141"/>
        <v>0</v>
      </c>
      <c r="DZ151" s="741">
        <f t="shared" si="1142"/>
        <v>0</v>
      </c>
      <c r="EA151" s="742">
        <f t="shared" si="1143"/>
        <v>0</v>
      </c>
      <c r="EB151" s="741">
        <f t="shared" si="1144"/>
        <v>0</v>
      </c>
      <c r="EC151" s="742">
        <f t="shared" si="1145"/>
        <v>0</v>
      </c>
      <c r="ED151" s="741">
        <f t="shared" si="1146"/>
        <v>0</v>
      </c>
      <c r="EE151" s="743">
        <f t="shared" si="1212"/>
        <v>0</v>
      </c>
      <c r="EF151" s="744">
        <f t="shared" si="1148"/>
        <v>0</v>
      </c>
      <c r="EG151" s="745">
        <v>12</v>
      </c>
      <c r="EH151" s="746">
        <f t="shared" si="1149"/>
        <v>0</v>
      </c>
      <c r="EI151" s="747"/>
      <c r="EJ151" s="741"/>
      <c r="EK151" s="746">
        <f t="shared" si="1150"/>
        <v>0</v>
      </c>
      <c r="EL151" s="746">
        <f t="shared" si="1151"/>
        <v>0</v>
      </c>
      <c r="EM151" s="746">
        <f t="shared" si="1152"/>
        <v>0</v>
      </c>
      <c r="EO151" s="1044"/>
      <c r="EP151" s="735" t="s">
        <v>45</v>
      </c>
      <c r="EQ151" s="737">
        <f t="shared" si="1208"/>
        <v>0</v>
      </c>
      <c r="ER151" s="737">
        <f t="shared" si="1208"/>
        <v>4669</v>
      </c>
      <c r="ES151" s="738">
        <f t="shared" si="1153"/>
        <v>4856</v>
      </c>
      <c r="ET151" s="817">
        <f t="shared" si="1154"/>
        <v>0</v>
      </c>
      <c r="EU151" s="740">
        <f t="shared" si="1155"/>
        <v>0</v>
      </c>
      <c r="EV151" s="741">
        <f t="shared" si="1156"/>
        <v>0</v>
      </c>
      <c r="EW151" s="742">
        <f t="shared" si="1157"/>
        <v>0</v>
      </c>
      <c r="EX151" s="741">
        <f t="shared" si="1156"/>
        <v>0</v>
      </c>
      <c r="EY151" s="742">
        <f t="shared" si="1158"/>
        <v>0</v>
      </c>
      <c r="EZ151" s="741">
        <f t="shared" si="1159"/>
        <v>0</v>
      </c>
      <c r="FA151" s="742">
        <f t="shared" si="1160"/>
        <v>0</v>
      </c>
      <c r="FB151" s="741">
        <f t="shared" si="1161"/>
        <v>0</v>
      </c>
      <c r="FC151" s="742">
        <f t="shared" si="1162"/>
        <v>0</v>
      </c>
      <c r="FD151" s="741">
        <f t="shared" si="1163"/>
        <v>0</v>
      </c>
      <c r="FE151" s="742">
        <f t="shared" si="1164"/>
        <v>0</v>
      </c>
      <c r="FF151" s="741">
        <f t="shared" si="1165"/>
        <v>0</v>
      </c>
      <c r="FG151" s="742">
        <f t="shared" si="1166"/>
        <v>0</v>
      </c>
      <c r="FH151" s="741">
        <f t="shared" si="1167"/>
        <v>0</v>
      </c>
      <c r="FI151" s="742">
        <f t="shared" si="1168"/>
        <v>0</v>
      </c>
      <c r="FJ151" s="741">
        <f t="shared" si="1169"/>
        <v>0</v>
      </c>
      <c r="FK151" s="742">
        <f t="shared" si="1170"/>
        <v>0</v>
      </c>
      <c r="FL151" s="741">
        <f t="shared" si="1171"/>
        <v>0</v>
      </c>
      <c r="FM151" s="742">
        <f t="shared" si="1172"/>
        <v>0</v>
      </c>
      <c r="FN151" s="741">
        <f t="shared" si="1173"/>
        <v>0</v>
      </c>
      <c r="FO151" s="743">
        <f t="shared" si="1213"/>
        <v>0</v>
      </c>
      <c r="FP151" s="744">
        <f t="shared" si="1175"/>
        <v>0</v>
      </c>
      <c r="FQ151" s="745">
        <v>12</v>
      </c>
      <c r="FR151" s="746">
        <f t="shared" si="1176"/>
        <v>0</v>
      </c>
      <c r="FS151" s="747"/>
      <c r="FT151" s="741"/>
      <c r="FU151" s="746">
        <f t="shared" si="1177"/>
        <v>0</v>
      </c>
      <c r="FV151" s="746">
        <f t="shared" si="1178"/>
        <v>0</v>
      </c>
      <c r="FW151" s="746">
        <f t="shared" si="1179"/>
        <v>0</v>
      </c>
      <c r="FY151" s="1044"/>
      <c r="FZ151" s="735" t="s">
        <v>45</v>
      </c>
      <c r="GA151" s="737">
        <f t="shared" si="1209"/>
        <v>0.75</v>
      </c>
      <c r="GB151" s="737">
        <f t="shared" si="1209"/>
        <v>4669</v>
      </c>
      <c r="GC151" s="738">
        <f t="shared" si="1180"/>
        <v>4856</v>
      </c>
      <c r="GD151" s="743">
        <f t="shared" si="1181"/>
        <v>3642</v>
      </c>
      <c r="GE151" s="743"/>
      <c r="GF151" s="737">
        <f t="shared" si="1182"/>
        <v>0</v>
      </c>
      <c r="GG151" s="743"/>
      <c r="GH151" s="737">
        <f t="shared" si="1183"/>
        <v>0</v>
      </c>
      <c r="GI151" s="743"/>
      <c r="GJ151" s="737">
        <f t="shared" si="1184"/>
        <v>0</v>
      </c>
      <c r="GK151" s="743"/>
      <c r="GL151" s="737">
        <f t="shared" si="1185"/>
        <v>0</v>
      </c>
      <c r="GM151" s="743"/>
      <c r="GN151" s="737">
        <f t="shared" si="1186"/>
        <v>0</v>
      </c>
      <c r="GO151" s="743"/>
      <c r="GP151" s="737">
        <f t="shared" si="1187"/>
        <v>0</v>
      </c>
      <c r="GQ151" s="743"/>
      <c r="GR151" s="737">
        <f t="shared" si="1188"/>
        <v>0</v>
      </c>
      <c r="GS151" s="743"/>
      <c r="GT151" s="737">
        <f t="shared" si="1189"/>
        <v>0</v>
      </c>
      <c r="GU151" s="743"/>
      <c r="GV151" s="737">
        <f t="shared" si="1190"/>
        <v>0</v>
      </c>
      <c r="GW151" s="743"/>
      <c r="GX151" s="737">
        <f t="shared" si="1191"/>
        <v>0</v>
      </c>
      <c r="GY151" s="743">
        <f t="shared" si="1191"/>
        <v>7817.25</v>
      </c>
      <c r="GZ151" s="744">
        <f t="shared" si="1192"/>
        <v>11459.25</v>
      </c>
      <c r="HA151" s="745">
        <v>12</v>
      </c>
      <c r="HB151" s="746">
        <f t="shared" si="1193"/>
        <v>137511</v>
      </c>
      <c r="HC151" s="737">
        <f t="shared" si="1194"/>
        <v>0</v>
      </c>
      <c r="HD151" s="737">
        <f t="shared" si="1194"/>
        <v>0</v>
      </c>
      <c r="HE151" s="746">
        <f t="shared" si="1195"/>
        <v>137511</v>
      </c>
      <c r="HF151" s="746">
        <f t="shared" si="1196"/>
        <v>41528.32</v>
      </c>
      <c r="HG151" s="746">
        <f t="shared" si="1197"/>
        <v>179039.32</v>
      </c>
    </row>
    <row r="152" spans="1:215" hidden="1" x14ac:dyDescent="0.25">
      <c r="A152" s="1044"/>
      <c r="B152" s="735" t="s">
        <v>44</v>
      </c>
      <c r="C152" s="737">
        <f t="shared" si="1203"/>
        <v>3.5</v>
      </c>
      <c r="D152" s="737">
        <f t="shared" si="1203"/>
        <v>4411</v>
      </c>
      <c r="E152" s="738">
        <f t="shared" si="1046"/>
        <v>4588</v>
      </c>
      <c r="F152" s="817">
        <f t="shared" si="1047"/>
        <v>16058</v>
      </c>
      <c r="G152" s="740">
        <f t="shared" si="1204"/>
        <v>0</v>
      </c>
      <c r="H152" s="741">
        <f t="shared" si="1048"/>
        <v>0</v>
      </c>
      <c r="I152" s="742">
        <f t="shared" si="1204"/>
        <v>0</v>
      </c>
      <c r="J152" s="741">
        <f t="shared" si="1048"/>
        <v>0</v>
      </c>
      <c r="K152" s="742">
        <f t="shared" si="1049"/>
        <v>0</v>
      </c>
      <c r="L152" s="741">
        <f t="shared" si="1050"/>
        <v>0</v>
      </c>
      <c r="M152" s="742">
        <f t="shared" si="1051"/>
        <v>0</v>
      </c>
      <c r="N152" s="741">
        <f t="shared" si="1052"/>
        <v>0</v>
      </c>
      <c r="O152" s="742">
        <f t="shared" si="1053"/>
        <v>0</v>
      </c>
      <c r="P152" s="741">
        <f t="shared" si="1054"/>
        <v>0</v>
      </c>
      <c r="Q152" s="742">
        <f t="shared" si="1055"/>
        <v>0</v>
      </c>
      <c r="R152" s="741">
        <f t="shared" si="1056"/>
        <v>0</v>
      </c>
      <c r="S152" s="742">
        <f t="shared" si="1057"/>
        <v>0</v>
      </c>
      <c r="T152" s="741">
        <f t="shared" si="1058"/>
        <v>0</v>
      </c>
      <c r="U152" s="742">
        <f t="shared" si="1059"/>
        <v>0</v>
      </c>
      <c r="V152" s="741">
        <f t="shared" si="1060"/>
        <v>0</v>
      </c>
      <c r="W152" s="742">
        <f t="shared" si="1061"/>
        <v>0</v>
      </c>
      <c r="X152" s="741">
        <f t="shared" si="1062"/>
        <v>0</v>
      </c>
      <c r="Y152" s="742">
        <f t="shared" si="1063"/>
        <v>0</v>
      </c>
      <c r="Z152" s="741">
        <f t="shared" si="1064"/>
        <v>0</v>
      </c>
      <c r="AA152" s="743">
        <f t="shared" si="1065"/>
        <v>37418.5</v>
      </c>
      <c r="AB152" s="744">
        <f t="shared" si="1066"/>
        <v>53476.5</v>
      </c>
      <c r="AC152" s="745">
        <v>12</v>
      </c>
      <c r="AD152" s="746">
        <f t="shared" si="1067"/>
        <v>641718</v>
      </c>
      <c r="AE152" s="747"/>
      <c r="AF152" s="741"/>
      <c r="AG152" s="746">
        <f t="shared" si="1068"/>
        <v>641718</v>
      </c>
      <c r="AH152" s="746">
        <f t="shared" si="1069"/>
        <v>193798.84</v>
      </c>
      <c r="AI152" s="746">
        <f t="shared" si="1070"/>
        <v>835516.84</v>
      </c>
      <c r="AK152" s="1044"/>
      <c r="AL152" s="735" t="s">
        <v>44</v>
      </c>
      <c r="AM152" s="737">
        <f t="shared" si="1205"/>
        <v>0</v>
      </c>
      <c r="AN152" s="737">
        <f t="shared" si="1205"/>
        <v>4411</v>
      </c>
      <c r="AO152" s="738">
        <f t="shared" si="1071"/>
        <v>4588</v>
      </c>
      <c r="AP152" s="817">
        <f t="shared" si="1072"/>
        <v>0</v>
      </c>
      <c r="AQ152" s="740">
        <f t="shared" si="1073"/>
        <v>0</v>
      </c>
      <c r="AR152" s="741">
        <f t="shared" si="1074"/>
        <v>0</v>
      </c>
      <c r="AS152" s="742">
        <f t="shared" si="1075"/>
        <v>0</v>
      </c>
      <c r="AT152" s="741">
        <f t="shared" si="1076"/>
        <v>0</v>
      </c>
      <c r="AU152" s="742">
        <f t="shared" si="1077"/>
        <v>0</v>
      </c>
      <c r="AV152" s="741">
        <f t="shared" si="1078"/>
        <v>0</v>
      </c>
      <c r="AW152" s="742">
        <f t="shared" si="1079"/>
        <v>0</v>
      </c>
      <c r="AX152" s="741">
        <f t="shared" si="1080"/>
        <v>0</v>
      </c>
      <c r="AY152" s="742">
        <f t="shared" si="1081"/>
        <v>0</v>
      </c>
      <c r="AZ152" s="741">
        <f t="shared" si="1082"/>
        <v>0</v>
      </c>
      <c r="BA152" s="742">
        <f t="shared" si="1083"/>
        <v>0</v>
      </c>
      <c r="BB152" s="741">
        <f t="shared" si="1084"/>
        <v>0</v>
      </c>
      <c r="BC152" s="742">
        <f t="shared" si="1085"/>
        <v>0</v>
      </c>
      <c r="BD152" s="741">
        <f t="shared" si="1086"/>
        <v>0</v>
      </c>
      <c r="BE152" s="742">
        <f t="shared" si="1087"/>
        <v>0</v>
      </c>
      <c r="BF152" s="741">
        <f t="shared" si="1088"/>
        <v>0</v>
      </c>
      <c r="BG152" s="742">
        <f t="shared" si="1089"/>
        <v>0</v>
      </c>
      <c r="BH152" s="741">
        <f t="shared" si="1090"/>
        <v>0</v>
      </c>
      <c r="BI152" s="742">
        <f t="shared" si="1091"/>
        <v>0</v>
      </c>
      <c r="BJ152" s="741">
        <f t="shared" si="1092"/>
        <v>0</v>
      </c>
      <c r="BK152" s="743">
        <f t="shared" si="1211"/>
        <v>0</v>
      </c>
      <c r="BL152" s="744">
        <f t="shared" si="1094"/>
        <v>0</v>
      </c>
      <c r="BM152" s="745">
        <v>12</v>
      </c>
      <c r="BN152" s="746">
        <f t="shared" si="1095"/>
        <v>0</v>
      </c>
      <c r="BO152" s="747"/>
      <c r="BP152" s="741"/>
      <c r="BQ152" s="746">
        <f t="shared" si="1096"/>
        <v>0</v>
      </c>
      <c r="BR152" s="746">
        <f t="shared" si="1097"/>
        <v>0</v>
      </c>
      <c r="BS152" s="746">
        <f t="shared" si="1098"/>
        <v>0</v>
      </c>
      <c r="BU152" s="1044"/>
      <c r="BV152" s="735" t="s">
        <v>44</v>
      </c>
      <c r="BW152" s="737">
        <f t="shared" si="1206"/>
        <v>2</v>
      </c>
      <c r="BX152" s="737">
        <f t="shared" si="1206"/>
        <v>4411</v>
      </c>
      <c r="BY152" s="738">
        <f t="shared" si="1099"/>
        <v>4588</v>
      </c>
      <c r="BZ152" s="817">
        <f t="shared" si="1100"/>
        <v>9176</v>
      </c>
      <c r="CA152" s="740">
        <f t="shared" si="1101"/>
        <v>0</v>
      </c>
      <c r="CB152" s="741">
        <f t="shared" si="1102"/>
        <v>0</v>
      </c>
      <c r="CC152" s="742">
        <f t="shared" si="1103"/>
        <v>0</v>
      </c>
      <c r="CD152" s="741">
        <f t="shared" si="1102"/>
        <v>0</v>
      </c>
      <c r="CE152" s="742">
        <f t="shared" si="1104"/>
        <v>0</v>
      </c>
      <c r="CF152" s="741">
        <f t="shared" si="1105"/>
        <v>0</v>
      </c>
      <c r="CG152" s="742">
        <f t="shared" si="1106"/>
        <v>0</v>
      </c>
      <c r="CH152" s="741">
        <f t="shared" si="1107"/>
        <v>0</v>
      </c>
      <c r="CI152" s="742">
        <f t="shared" si="1108"/>
        <v>0</v>
      </c>
      <c r="CJ152" s="741">
        <f t="shared" si="1109"/>
        <v>0</v>
      </c>
      <c r="CK152" s="742">
        <f t="shared" si="1110"/>
        <v>0</v>
      </c>
      <c r="CL152" s="741">
        <f t="shared" si="1111"/>
        <v>0</v>
      </c>
      <c r="CM152" s="742">
        <f t="shared" si="1112"/>
        <v>0</v>
      </c>
      <c r="CN152" s="741">
        <f t="shared" si="1113"/>
        <v>0</v>
      </c>
      <c r="CO152" s="742">
        <f t="shared" si="1114"/>
        <v>0</v>
      </c>
      <c r="CP152" s="741">
        <f t="shared" si="1115"/>
        <v>0</v>
      </c>
      <c r="CQ152" s="742">
        <f t="shared" si="1116"/>
        <v>0</v>
      </c>
      <c r="CR152" s="741">
        <f t="shared" si="1117"/>
        <v>0</v>
      </c>
      <c r="CS152" s="742">
        <f t="shared" si="1118"/>
        <v>0</v>
      </c>
      <c r="CT152" s="741">
        <f t="shared" si="1119"/>
        <v>0</v>
      </c>
      <c r="CU152" s="743">
        <f t="shared" si="1120"/>
        <v>21382</v>
      </c>
      <c r="CV152" s="744">
        <f t="shared" si="1121"/>
        <v>30558</v>
      </c>
      <c r="CW152" s="745">
        <v>12</v>
      </c>
      <c r="CX152" s="746">
        <f t="shared" si="1122"/>
        <v>366696</v>
      </c>
      <c r="CY152" s="747"/>
      <c r="CZ152" s="741"/>
      <c r="DA152" s="746">
        <f t="shared" si="1123"/>
        <v>366696</v>
      </c>
      <c r="DB152" s="746">
        <f t="shared" si="1124"/>
        <v>110742.19</v>
      </c>
      <c r="DC152" s="746">
        <f t="shared" si="1125"/>
        <v>477438.19</v>
      </c>
      <c r="DD152" s="750"/>
      <c r="DE152" s="1044"/>
      <c r="DF152" s="735" t="s">
        <v>44</v>
      </c>
      <c r="DG152" s="737">
        <f t="shared" si="1207"/>
        <v>1</v>
      </c>
      <c r="DH152" s="737">
        <f t="shared" si="1207"/>
        <v>4411</v>
      </c>
      <c r="DI152" s="738">
        <f t="shared" si="1126"/>
        <v>4588</v>
      </c>
      <c r="DJ152" s="817">
        <f t="shared" si="1127"/>
        <v>4588</v>
      </c>
      <c r="DK152" s="740">
        <f t="shared" si="1128"/>
        <v>0</v>
      </c>
      <c r="DL152" s="741">
        <f t="shared" si="1129"/>
        <v>0</v>
      </c>
      <c r="DM152" s="742">
        <f t="shared" si="1130"/>
        <v>0</v>
      </c>
      <c r="DN152" s="741">
        <f t="shared" si="1129"/>
        <v>0</v>
      </c>
      <c r="DO152" s="742">
        <f t="shared" si="1131"/>
        <v>0</v>
      </c>
      <c r="DP152" s="741">
        <f t="shared" si="1132"/>
        <v>0</v>
      </c>
      <c r="DQ152" s="742">
        <f t="shared" si="1133"/>
        <v>0</v>
      </c>
      <c r="DR152" s="741">
        <f t="shared" si="1134"/>
        <v>0</v>
      </c>
      <c r="DS152" s="742">
        <f t="shared" si="1135"/>
        <v>0</v>
      </c>
      <c r="DT152" s="741">
        <f t="shared" si="1136"/>
        <v>0</v>
      </c>
      <c r="DU152" s="742">
        <f t="shared" si="1137"/>
        <v>0</v>
      </c>
      <c r="DV152" s="741">
        <f t="shared" si="1138"/>
        <v>0</v>
      </c>
      <c r="DW152" s="742">
        <f t="shared" si="1139"/>
        <v>0</v>
      </c>
      <c r="DX152" s="741">
        <f t="shared" si="1140"/>
        <v>0</v>
      </c>
      <c r="DY152" s="742">
        <f t="shared" si="1141"/>
        <v>0</v>
      </c>
      <c r="DZ152" s="741">
        <f t="shared" si="1142"/>
        <v>0</v>
      </c>
      <c r="EA152" s="742">
        <f t="shared" si="1143"/>
        <v>0</v>
      </c>
      <c r="EB152" s="741">
        <f t="shared" si="1144"/>
        <v>0</v>
      </c>
      <c r="EC152" s="742">
        <f t="shared" si="1145"/>
        <v>0</v>
      </c>
      <c r="ED152" s="741">
        <f t="shared" si="1146"/>
        <v>0</v>
      </c>
      <c r="EE152" s="743">
        <f t="shared" si="1212"/>
        <v>10691</v>
      </c>
      <c r="EF152" s="744">
        <f t="shared" si="1148"/>
        <v>15279</v>
      </c>
      <c r="EG152" s="745">
        <v>12</v>
      </c>
      <c r="EH152" s="746">
        <f t="shared" si="1149"/>
        <v>183348</v>
      </c>
      <c r="EI152" s="747"/>
      <c r="EJ152" s="741"/>
      <c r="EK152" s="746">
        <f t="shared" si="1150"/>
        <v>183348</v>
      </c>
      <c r="EL152" s="746">
        <f t="shared" si="1151"/>
        <v>55371.1</v>
      </c>
      <c r="EM152" s="746">
        <f t="shared" si="1152"/>
        <v>238719.1</v>
      </c>
      <c r="EO152" s="1044"/>
      <c r="EP152" s="735" t="s">
        <v>44</v>
      </c>
      <c r="EQ152" s="737">
        <f t="shared" si="1208"/>
        <v>0</v>
      </c>
      <c r="ER152" s="737">
        <f t="shared" si="1208"/>
        <v>4411</v>
      </c>
      <c r="ES152" s="738">
        <f t="shared" si="1153"/>
        <v>4588</v>
      </c>
      <c r="ET152" s="817">
        <f t="shared" si="1154"/>
        <v>0</v>
      </c>
      <c r="EU152" s="740">
        <f t="shared" si="1155"/>
        <v>0</v>
      </c>
      <c r="EV152" s="741">
        <f t="shared" si="1156"/>
        <v>0</v>
      </c>
      <c r="EW152" s="742">
        <f t="shared" si="1157"/>
        <v>0</v>
      </c>
      <c r="EX152" s="741">
        <f t="shared" si="1156"/>
        <v>0</v>
      </c>
      <c r="EY152" s="742">
        <f t="shared" si="1158"/>
        <v>0</v>
      </c>
      <c r="EZ152" s="741">
        <f t="shared" si="1159"/>
        <v>0</v>
      </c>
      <c r="FA152" s="742">
        <f t="shared" si="1160"/>
        <v>0</v>
      </c>
      <c r="FB152" s="741">
        <f t="shared" si="1161"/>
        <v>0</v>
      </c>
      <c r="FC152" s="742">
        <f t="shared" si="1162"/>
        <v>0</v>
      </c>
      <c r="FD152" s="741">
        <f t="shared" si="1163"/>
        <v>0</v>
      </c>
      <c r="FE152" s="742">
        <f t="shared" si="1164"/>
        <v>0</v>
      </c>
      <c r="FF152" s="741">
        <f t="shared" si="1165"/>
        <v>0</v>
      </c>
      <c r="FG152" s="742">
        <f t="shared" si="1166"/>
        <v>0</v>
      </c>
      <c r="FH152" s="741">
        <f t="shared" si="1167"/>
        <v>0</v>
      </c>
      <c r="FI152" s="742">
        <f t="shared" si="1168"/>
        <v>0</v>
      </c>
      <c r="FJ152" s="741">
        <f t="shared" si="1169"/>
        <v>0</v>
      </c>
      <c r="FK152" s="742">
        <f t="shared" si="1170"/>
        <v>0</v>
      </c>
      <c r="FL152" s="741">
        <f t="shared" si="1171"/>
        <v>0</v>
      </c>
      <c r="FM152" s="742">
        <f t="shared" si="1172"/>
        <v>0</v>
      </c>
      <c r="FN152" s="741">
        <f t="shared" si="1173"/>
        <v>0</v>
      </c>
      <c r="FO152" s="743">
        <f t="shared" si="1213"/>
        <v>0</v>
      </c>
      <c r="FP152" s="744">
        <f t="shared" si="1175"/>
        <v>0</v>
      </c>
      <c r="FQ152" s="745">
        <v>12</v>
      </c>
      <c r="FR152" s="746">
        <f t="shared" si="1176"/>
        <v>0</v>
      </c>
      <c r="FS152" s="747"/>
      <c r="FT152" s="741"/>
      <c r="FU152" s="746">
        <f t="shared" si="1177"/>
        <v>0</v>
      </c>
      <c r="FV152" s="746">
        <f t="shared" si="1178"/>
        <v>0</v>
      </c>
      <c r="FW152" s="746">
        <f t="shared" si="1179"/>
        <v>0</v>
      </c>
      <c r="FY152" s="1044"/>
      <c r="FZ152" s="735" t="s">
        <v>44</v>
      </c>
      <c r="GA152" s="737">
        <f t="shared" si="1209"/>
        <v>6.5</v>
      </c>
      <c r="GB152" s="737">
        <f t="shared" si="1209"/>
        <v>4411</v>
      </c>
      <c r="GC152" s="738">
        <f t="shared" si="1180"/>
        <v>4588</v>
      </c>
      <c r="GD152" s="743">
        <f t="shared" si="1181"/>
        <v>29822</v>
      </c>
      <c r="GE152" s="743"/>
      <c r="GF152" s="737">
        <f t="shared" si="1182"/>
        <v>0</v>
      </c>
      <c r="GG152" s="743"/>
      <c r="GH152" s="737">
        <f t="shared" si="1183"/>
        <v>0</v>
      </c>
      <c r="GI152" s="743"/>
      <c r="GJ152" s="737">
        <f t="shared" si="1184"/>
        <v>0</v>
      </c>
      <c r="GK152" s="743"/>
      <c r="GL152" s="737">
        <f t="shared" si="1185"/>
        <v>0</v>
      </c>
      <c r="GM152" s="743"/>
      <c r="GN152" s="737">
        <f t="shared" si="1186"/>
        <v>0</v>
      </c>
      <c r="GO152" s="743"/>
      <c r="GP152" s="737">
        <f t="shared" si="1187"/>
        <v>0</v>
      </c>
      <c r="GQ152" s="743"/>
      <c r="GR152" s="737">
        <f t="shared" si="1188"/>
        <v>0</v>
      </c>
      <c r="GS152" s="743"/>
      <c r="GT152" s="737">
        <f t="shared" si="1189"/>
        <v>0</v>
      </c>
      <c r="GU152" s="743"/>
      <c r="GV152" s="737">
        <f t="shared" si="1190"/>
        <v>0</v>
      </c>
      <c r="GW152" s="743"/>
      <c r="GX152" s="737">
        <f t="shared" si="1191"/>
        <v>0</v>
      </c>
      <c r="GY152" s="743">
        <f t="shared" si="1191"/>
        <v>69491.5</v>
      </c>
      <c r="GZ152" s="744">
        <f t="shared" si="1192"/>
        <v>99313.5</v>
      </c>
      <c r="HA152" s="745">
        <v>12</v>
      </c>
      <c r="HB152" s="746">
        <f t="shared" si="1193"/>
        <v>1191762</v>
      </c>
      <c r="HC152" s="737">
        <f t="shared" si="1194"/>
        <v>0</v>
      </c>
      <c r="HD152" s="737">
        <f t="shared" si="1194"/>
        <v>0</v>
      </c>
      <c r="HE152" s="746">
        <f t="shared" si="1195"/>
        <v>1191762</v>
      </c>
      <c r="HF152" s="746">
        <f t="shared" si="1196"/>
        <v>359912.12</v>
      </c>
      <c r="HG152" s="746">
        <f t="shared" si="1197"/>
        <v>1551674.12</v>
      </c>
    </row>
    <row r="153" spans="1:215" hidden="1" x14ac:dyDescent="0.25">
      <c r="A153" s="1044"/>
      <c r="B153" s="753" t="s">
        <v>686</v>
      </c>
      <c r="C153" s="737">
        <f t="shared" si="1203"/>
        <v>0</v>
      </c>
      <c r="D153" s="737">
        <f t="shared" si="1203"/>
        <v>4669</v>
      </c>
      <c r="E153" s="738">
        <f t="shared" si="1046"/>
        <v>4856</v>
      </c>
      <c r="F153" s="817">
        <f t="shared" si="1047"/>
        <v>0</v>
      </c>
      <c r="G153" s="740">
        <f t="shared" si="1204"/>
        <v>0</v>
      </c>
      <c r="H153" s="741">
        <f t="shared" si="1048"/>
        <v>0</v>
      </c>
      <c r="I153" s="742">
        <f t="shared" si="1204"/>
        <v>0</v>
      </c>
      <c r="J153" s="741">
        <f t="shared" si="1048"/>
        <v>0</v>
      </c>
      <c r="K153" s="742">
        <f t="shared" si="1049"/>
        <v>0</v>
      </c>
      <c r="L153" s="741">
        <f t="shared" si="1050"/>
        <v>0</v>
      </c>
      <c r="M153" s="742">
        <f t="shared" si="1051"/>
        <v>0</v>
      </c>
      <c r="N153" s="741">
        <f t="shared" si="1052"/>
        <v>0</v>
      </c>
      <c r="O153" s="742">
        <f t="shared" si="1053"/>
        <v>0</v>
      </c>
      <c r="P153" s="741">
        <f t="shared" si="1054"/>
        <v>0</v>
      </c>
      <c r="Q153" s="742">
        <f t="shared" si="1055"/>
        <v>0</v>
      </c>
      <c r="R153" s="741">
        <f t="shared" si="1056"/>
        <v>0</v>
      </c>
      <c r="S153" s="742">
        <f t="shared" si="1057"/>
        <v>0</v>
      </c>
      <c r="T153" s="741">
        <f t="shared" si="1058"/>
        <v>0</v>
      </c>
      <c r="U153" s="742">
        <f t="shared" si="1059"/>
        <v>0</v>
      </c>
      <c r="V153" s="741">
        <f t="shared" si="1060"/>
        <v>0</v>
      </c>
      <c r="W153" s="742">
        <f t="shared" si="1061"/>
        <v>0</v>
      </c>
      <c r="X153" s="741">
        <f t="shared" si="1062"/>
        <v>0</v>
      </c>
      <c r="Y153" s="742">
        <f t="shared" si="1063"/>
        <v>0</v>
      </c>
      <c r="Z153" s="741">
        <f t="shared" si="1064"/>
        <v>0</v>
      </c>
      <c r="AA153" s="743">
        <f t="shared" si="1065"/>
        <v>0</v>
      </c>
      <c r="AB153" s="744">
        <f t="shared" si="1066"/>
        <v>0</v>
      </c>
      <c r="AC153" s="745">
        <v>12</v>
      </c>
      <c r="AD153" s="746">
        <f t="shared" si="1067"/>
        <v>0</v>
      </c>
      <c r="AE153" s="747">
        <f t="shared" ref="AE153:AE154" si="1214">C153*1009.76*12</f>
        <v>0</v>
      </c>
      <c r="AF153" s="782">
        <f t="shared" ref="AF153:AF154" si="1215">AD153*0.085</f>
        <v>0</v>
      </c>
      <c r="AG153" s="746">
        <f t="shared" si="1068"/>
        <v>0</v>
      </c>
      <c r="AH153" s="746">
        <f t="shared" si="1069"/>
        <v>0</v>
      </c>
      <c r="AI153" s="746">
        <f t="shared" si="1070"/>
        <v>0</v>
      </c>
      <c r="AK153" s="1044"/>
      <c r="AL153" s="753" t="s">
        <v>686</v>
      </c>
      <c r="AM153" s="737">
        <f t="shared" si="1205"/>
        <v>0</v>
      </c>
      <c r="AN153" s="737">
        <f t="shared" si="1205"/>
        <v>4669</v>
      </c>
      <c r="AO153" s="738">
        <f t="shared" si="1071"/>
        <v>4856</v>
      </c>
      <c r="AP153" s="817">
        <f t="shared" si="1072"/>
        <v>0</v>
      </c>
      <c r="AQ153" s="740">
        <f t="shared" si="1073"/>
        <v>0</v>
      </c>
      <c r="AR153" s="741">
        <f t="shared" si="1074"/>
        <v>0</v>
      </c>
      <c r="AS153" s="742">
        <f t="shared" si="1075"/>
        <v>0</v>
      </c>
      <c r="AT153" s="741">
        <f t="shared" si="1076"/>
        <v>0</v>
      </c>
      <c r="AU153" s="742">
        <f t="shared" si="1077"/>
        <v>0</v>
      </c>
      <c r="AV153" s="741">
        <f t="shared" si="1078"/>
        <v>0</v>
      </c>
      <c r="AW153" s="742">
        <f t="shared" si="1079"/>
        <v>0</v>
      </c>
      <c r="AX153" s="741">
        <f t="shared" si="1080"/>
        <v>0</v>
      </c>
      <c r="AY153" s="742">
        <f t="shared" si="1081"/>
        <v>0</v>
      </c>
      <c r="AZ153" s="741">
        <f t="shared" si="1082"/>
        <v>0</v>
      </c>
      <c r="BA153" s="742">
        <f t="shared" si="1083"/>
        <v>0</v>
      </c>
      <c r="BB153" s="741">
        <f t="shared" si="1084"/>
        <v>0</v>
      </c>
      <c r="BC153" s="742">
        <f t="shared" si="1085"/>
        <v>0</v>
      </c>
      <c r="BD153" s="741">
        <f t="shared" si="1086"/>
        <v>0</v>
      </c>
      <c r="BE153" s="742">
        <f t="shared" si="1087"/>
        <v>0</v>
      </c>
      <c r="BF153" s="741">
        <f t="shared" si="1088"/>
        <v>0</v>
      </c>
      <c r="BG153" s="742">
        <f t="shared" si="1089"/>
        <v>0</v>
      </c>
      <c r="BH153" s="741">
        <f t="shared" si="1090"/>
        <v>0</v>
      </c>
      <c r="BI153" s="742">
        <f t="shared" si="1091"/>
        <v>0</v>
      </c>
      <c r="BJ153" s="741">
        <f t="shared" si="1092"/>
        <v>0</v>
      </c>
      <c r="BK153" s="743">
        <f t="shared" si="1211"/>
        <v>0</v>
      </c>
      <c r="BL153" s="744">
        <f t="shared" si="1094"/>
        <v>0</v>
      </c>
      <c r="BM153" s="745">
        <v>12</v>
      </c>
      <c r="BN153" s="746">
        <f t="shared" si="1095"/>
        <v>0</v>
      </c>
      <c r="BO153" s="747">
        <f t="shared" ref="BO153:BO154" si="1216">AM153*1009.76*12</f>
        <v>0</v>
      </c>
      <c r="BP153" s="782">
        <f t="shared" ref="BP153:BP154" si="1217">BN153*0.085</f>
        <v>0</v>
      </c>
      <c r="BQ153" s="746">
        <f t="shared" si="1096"/>
        <v>0</v>
      </c>
      <c r="BR153" s="746">
        <f t="shared" si="1097"/>
        <v>0</v>
      </c>
      <c r="BS153" s="746">
        <f t="shared" si="1098"/>
        <v>0</v>
      </c>
      <c r="BU153" s="1044"/>
      <c r="BV153" s="753" t="s">
        <v>686</v>
      </c>
      <c r="BW153" s="737">
        <f t="shared" si="1206"/>
        <v>4</v>
      </c>
      <c r="BX153" s="737">
        <f t="shared" si="1206"/>
        <v>4669</v>
      </c>
      <c r="BY153" s="738">
        <f t="shared" si="1099"/>
        <v>4856</v>
      </c>
      <c r="BZ153" s="817">
        <f t="shared" si="1100"/>
        <v>19424</v>
      </c>
      <c r="CA153" s="740">
        <f t="shared" si="1101"/>
        <v>0</v>
      </c>
      <c r="CB153" s="741">
        <f t="shared" si="1102"/>
        <v>0</v>
      </c>
      <c r="CC153" s="742">
        <f t="shared" si="1103"/>
        <v>0</v>
      </c>
      <c r="CD153" s="741">
        <f t="shared" si="1102"/>
        <v>0</v>
      </c>
      <c r="CE153" s="742">
        <f t="shared" si="1104"/>
        <v>0</v>
      </c>
      <c r="CF153" s="741">
        <f t="shared" si="1105"/>
        <v>0</v>
      </c>
      <c r="CG153" s="742">
        <f t="shared" si="1106"/>
        <v>0</v>
      </c>
      <c r="CH153" s="741">
        <f t="shared" si="1107"/>
        <v>0</v>
      </c>
      <c r="CI153" s="742">
        <f t="shared" si="1108"/>
        <v>0</v>
      </c>
      <c r="CJ153" s="741">
        <f t="shared" si="1109"/>
        <v>0</v>
      </c>
      <c r="CK153" s="742">
        <f t="shared" si="1110"/>
        <v>0</v>
      </c>
      <c r="CL153" s="741">
        <f t="shared" si="1111"/>
        <v>0</v>
      </c>
      <c r="CM153" s="742">
        <f t="shared" si="1112"/>
        <v>0</v>
      </c>
      <c r="CN153" s="741">
        <f t="shared" si="1113"/>
        <v>0</v>
      </c>
      <c r="CO153" s="742">
        <f t="shared" si="1114"/>
        <v>0</v>
      </c>
      <c r="CP153" s="741">
        <f t="shared" si="1115"/>
        <v>0</v>
      </c>
      <c r="CQ153" s="742">
        <f t="shared" si="1116"/>
        <v>0</v>
      </c>
      <c r="CR153" s="741">
        <f t="shared" si="1117"/>
        <v>0</v>
      </c>
      <c r="CS153" s="742">
        <f t="shared" si="1118"/>
        <v>0</v>
      </c>
      <c r="CT153" s="741">
        <f t="shared" si="1119"/>
        <v>0</v>
      </c>
      <c r="CU153" s="743">
        <f t="shared" si="1120"/>
        <v>41692</v>
      </c>
      <c r="CV153" s="744">
        <f t="shared" si="1121"/>
        <v>61116</v>
      </c>
      <c r="CW153" s="745">
        <v>12</v>
      </c>
      <c r="CX153" s="746">
        <f t="shared" si="1122"/>
        <v>733392</v>
      </c>
      <c r="CY153" s="747">
        <f t="shared" ref="CY153:CY154" si="1218">BW153*1009.76*12</f>
        <v>48468.480000000003</v>
      </c>
      <c r="CZ153" s="782">
        <f t="shared" ref="CZ153:CZ154" si="1219">CX153*0.085</f>
        <v>62338.32</v>
      </c>
      <c r="DA153" s="746">
        <f t="shared" si="1123"/>
        <v>844198.8</v>
      </c>
      <c r="DB153" s="746">
        <f t="shared" si="1124"/>
        <v>254948.04</v>
      </c>
      <c r="DC153" s="746">
        <f t="shared" si="1125"/>
        <v>1099146.8400000001</v>
      </c>
      <c r="DD153" s="750"/>
      <c r="DE153" s="1044"/>
      <c r="DF153" s="753" t="s">
        <v>686</v>
      </c>
      <c r="DG153" s="737">
        <f t="shared" si="1207"/>
        <v>0</v>
      </c>
      <c r="DH153" s="737">
        <f t="shared" si="1207"/>
        <v>4669</v>
      </c>
      <c r="DI153" s="738">
        <f t="shared" si="1126"/>
        <v>4856</v>
      </c>
      <c r="DJ153" s="817">
        <f t="shared" si="1127"/>
        <v>0</v>
      </c>
      <c r="DK153" s="740">
        <f t="shared" si="1128"/>
        <v>0</v>
      </c>
      <c r="DL153" s="741">
        <f t="shared" si="1129"/>
        <v>0</v>
      </c>
      <c r="DM153" s="742">
        <f t="shared" si="1130"/>
        <v>0</v>
      </c>
      <c r="DN153" s="741">
        <f t="shared" si="1129"/>
        <v>0</v>
      </c>
      <c r="DO153" s="742">
        <f t="shared" si="1131"/>
        <v>0</v>
      </c>
      <c r="DP153" s="741">
        <f t="shared" si="1132"/>
        <v>0</v>
      </c>
      <c r="DQ153" s="742">
        <f t="shared" si="1133"/>
        <v>0</v>
      </c>
      <c r="DR153" s="741">
        <f t="shared" si="1134"/>
        <v>0</v>
      </c>
      <c r="DS153" s="742">
        <f t="shared" si="1135"/>
        <v>0</v>
      </c>
      <c r="DT153" s="741">
        <f t="shared" si="1136"/>
        <v>0</v>
      </c>
      <c r="DU153" s="742">
        <f t="shared" si="1137"/>
        <v>0</v>
      </c>
      <c r="DV153" s="741">
        <f t="shared" si="1138"/>
        <v>0</v>
      </c>
      <c r="DW153" s="742">
        <f t="shared" si="1139"/>
        <v>0</v>
      </c>
      <c r="DX153" s="741">
        <f t="shared" si="1140"/>
        <v>0</v>
      </c>
      <c r="DY153" s="742">
        <f t="shared" si="1141"/>
        <v>0</v>
      </c>
      <c r="DZ153" s="741">
        <f t="shared" si="1142"/>
        <v>0</v>
      </c>
      <c r="EA153" s="742">
        <f t="shared" si="1143"/>
        <v>0</v>
      </c>
      <c r="EB153" s="741">
        <f t="shared" si="1144"/>
        <v>0</v>
      </c>
      <c r="EC153" s="742">
        <f t="shared" si="1145"/>
        <v>0</v>
      </c>
      <c r="ED153" s="741">
        <f t="shared" si="1146"/>
        <v>0</v>
      </c>
      <c r="EE153" s="743">
        <f t="shared" si="1212"/>
        <v>0</v>
      </c>
      <c r="EF153" s="744">
        <f t="shared" si="1148"/>
        <v>0</v>
      </c>
      <c r="EG153" s="745">
        <v>12</v>
      </c>
      <c r="EH153" s="746">
        <f t="shared" si="1149"/>
        <v>0</v>
      </c>
      <c r="EI153" s="747">
        <f t="shared" ref="EI153:EI154" si="1220">DG153*1009.76*12</f>
        <v>0</v>
      </c>
      <c r="EJ153" s="782">
        <f t="shared" ref="EJ153:EJ154" si="1221">EH153*0.085</f>
        <v>0</v>
      </c>
      <c r="EK153" s="746">
        <f t="shared" si="1150"/>
        <v>0</v>
      </c>
      <c r="EL153" s="746">
        <f t="shared" si="1151"/>
        <v>0</v>
      </c>
      <c r="EM153" s="746">
        <f t="shared" si="1152"/>
        <v>0</v>
      </c>
      <c r="EO153" s="1044"/>
      <c r="EP153" s="753" t="s">
        <v>686</v>
      </c>
      <c r="EQ153" s="737">
        <f t="shared" si="1208"/>
        <v>0</v>
      </c>
      <c r="ER153" s="737">
        <f t="shared" si="1208"/>
        <v>4669</v>
      </c>
      <c r="ES153" s="738">
        <f t="shared" si="1153"/>
        <v>4856</v>
      </c>
      <c r="ET153" s="817">
        <f t="shared" si="1154"/>
        <v>0</v>
      </c>
      <c r="EU153" s="740">
        <f t="shared" si="1155"/>
        <v>0</v>
      </c>
      <c r="EV153" s="741">
        <f t="shared" si="1156"/>
        <v>0</v>
      </c>
      <c r="EW153" s="742">
        <f t="shared" si="1157"/>
        <v>0</v>
      </c>
      <c r="EX153" s="741">
        <f t="shared" si="1156"/>
        <v>0</v>
      </c>
      <c r="EY153" s="742">
        <f t="shared" si="1158"/>
        <v>0</v>
      </c>
      <c r="EZ153" s="741">
        <f t="shared" si="1159"/>
        <v>0</v>
      </c>
      <c r="FA153" s="742">
        <f t="shared" si="1160"/>
        <v>0</v>
      </c>
      <c r="FB153" s="741">
        <f t="shared" si="1161"/>
        <v>0</v>
      </c>
      <c r="FC153" s="742">
        <f t="shared" si="1162"/>
        <v>0</v>
      </c>
      <c r="FD153" s="741">
        <f t="shared" si="1163"/>
        <v>0</v>
      </c>
      <c r="FE153" s="742">
        <f t="shared" si="1164"/>
        <v>0</v>
      </c>
      <c r="FF153" s="741">
        <f t="shared" si="1165"/>
        <v>0</v>
      </c>
      <c r="FG153" s="742">
        <f t="shared" si="1166"/>
        <v>0</v>
      </c>
      <c r="FH153" s="741">
        <f t="shared" si="1167"/>
        <v>0</v>
      </c>
      <c r="FI153" s="742">
        <f t="shared" si="1168"/>
        <v>0</v>
      </c>
      <c r="FJ153" s="741">
        <f t="shared" si="1169"/>
        <v>0</v>
      </c>
      <c r="FK153" s="742">
        <f t="shared" si="1170"/>
        <v>0</v>
      </c>
      <c r="FL153" s="741">
        <f t="shared" si="1171"/>
        <v>0</v>
      </c>
      <c r="FM153" s="742">
        <f t="shared" si="1172"/>
        <v>0</v>
      </c>
      <c r="FN153" s="741">
        <f t="shared" si="1173"/>
        <v>0</v>
      </c>
      <c r="FO153" s="743">
        <f t="shared" si="1213"/>
        <v>0</v>
      </c>
      <c r="FP153" s="744">
        <f t="shared" si="1175"/>
        <v>0</v>
      </c>
      <c r="FQ153" s="745">
        <v>12</v>
      </c>
      <c r="FR153" s="746">
        <f t="shared" si="1176"/>
        <v>0</v>
      </c>
      <c r="FS153" s="747">
        <f t="shared" ref="FS153:FS154" si="1222">EQ153*1009.76*12</f>
        <v>0</v>
      </c>
      <c r="FT153" s="782">
        <f t="shared" ref="FT153:FT154" si="1223">FR153*0.085</f>
        <v>0</v>
      </c>
      <c r="FU153" s="746">
        <f t="shared" si="1177"/>
        <v>0</v>
      </c>
      <c r="FV153" s="746">
        <f t="shared" si="1178"/>
        <v>0</v>
      </c>
      <c r="FW153" s="746">
        <f t="shared" si="1179"/>
        <v>0</v>
      </c>
      <c r="FY153" s="1044"/>
      <c r="FZ153" s="753" t="s">
        <v>686</v>
      </c>
      <c r="GA153" s="737">
        <f t="shared" si="1209"/>
        <v>4</v>
      </c>
      <c r="GB153" s="737">
        <f t="shared" si="1209"/>
        <v>4669</v>
      </c>
      <c r="GC153" s="738">
        <f t="shared" si="1180"/>
        <v>4856</v>
      </c>
      <c r="GD153" s="743">
        <f t="shared" si="1181"/>
        <v>19424</v>
      </c>
      <c r="GE153" s="743"/>
      <c r="GF153" s="737">
        <f t="shared" si="1182"/>
        <v>0</v>
      </c>
      <c r="GG153" s="743"/>
      <c r="GH153" s="737">
        <f t="shared" si="1183"/>
        <v>0</v>
      </c>
      <c r="GI153" s="743"/>
      <c r="GJ153" s="737">
        <f t="shared" si="1184"/>
        <v>0</v>
      </c>
      <c r="GK153" s="743"/>
      <c r="GL153" s="737">
        <f t="shared" si="1185"/>
        <v>0</v>
      </c>
      <c r="GM153" s="743"/>
      <c r="GN153" s="737">
        <f t="shared" si="1186"/>
        <v>0</v>
      </c>
      <c r="GO153" s="743"/>
      <c r="GP153" s="737">
        <f t="shared" si="1187"/>
        <v>0</v>
      </c>
      <c r="GQ153" s="743"/>
      <c r="GR153" s="737">
        <f t="shared" si="1188"/>
        <v>0</v>
      </c>
      <c r="GS153" s="743"/>
      <c r="GT153" s="737">
        <f t="shared" si="1189"/>
        <v>0</v>
      </c>
      <c r="GU153" s="743"/>
      <c r="GV153" s="737">
        <f t="shared" si="1190"/>
        <v>0</v>
      </c>
      <c r="GW153" s="743"/>
      <c r="GX153" s="737">
        <f t="shared" si="1191"/>
        <v>0</v>
      </c>
      <c r="GY153" s="743">
        <f t="shared" si="1191"/>
        <v>41692</v>
      </c>
      <c r="GZ153" s="744">
        <f t="shared" si="1192"/>
        <v>61116</v>
      </c>
      <c r="HA153" s="745">
        <v>12</v>
      </c>
      <c r="HB153" s="746">
        <f t="shared" si="1193"/>
        <v>733392</v>
      </c>
      <c r="HC153" s="737">
        <f t="shared" si="1194"/>
        <v>48468.480000000003</v>
      </c>
      <c r="HD153" s="737">
        <f t="shared" si="1194"/>
        <v>62338.32</v>
      </c>
      <c r="HE153" s="746">
        <f t="shared" si="1195"/>
        <v>844198.8</v>
      </c>
      <c r="HF153" s="746">
        <f t="shared" si="1196"/>
        <v>254948.04</v>
      </c>
      <c r="HG153" s="746">
        <f t="shared" si="1197"/>
        <v>1099146.8400000001</v>
      </c>
    </row>
    <row r="154" spans="1:215" hidden="1" x14ac:dyDescent="0.25">
      <c r="A154" s="1044"/>
      <c r="B154" s="753" t="s">
        <v>686</v>
      </c>
      <c r="C154" s="737">
        <f t="shared" si="1203"/>
        <v>0</v>
      </c>
      <c r="D154" s="737">
        <f t="shared" si="1203"/>
        <v>4411</v>
      </c>
      <c r="E154" s="738">
        <f t="shared" si="1046"/>
        <v>4588</v>
      </c>
      <c r="F154" s="817">
        <f t="shared" si="1047"/>
        <v>0</v>
      </c>
      <c r="G154" s="740">
        <f t="shared" si="1204"/>
        <v>0</v>
      </c>
      <c r="H154" s="741">
        <f t="shared" si="1048"/>
        <v>0</v>
      </c>
      <c r="I154" s="742">
        <f t="shared" si="1204"/>
        <v>0</v>
      </c>
      <c r="J154" s="741">
        <f t="shared" si="1048"/>
        <v>0</v>
      </c>
      <c r="K154" s="742">
        <f t="shared" si="1049"/>
        <v>0</v>
      </c>
      <c r="L154" s="741">
        <f t="shared" si="1050"/>
        <v>0</v>
      </c>
      <c r="M154" s="742">
        <f t="shared" si="1051"/>
        <v>0</v>
      </c>
      <c r="N154" s="741">
        <f t="shared" si="1052"/>
        <v>0</v>
      </c>
      <c r="O154" s="742">
        <f t="shared" si="1053"/>
        <v>0</v>
      </c>
      <c r="P154" s="741">
        <f t="shared" si="1054"/>
        <v>0</v>
      </c>
      <c r="Q154" s="742">
        <f t="shared" si="1055"/>
        <v>0</v>
      </c>
      <c r="R154" s="741">
        <f t="shared" si="1056"/>
        <v>0</v>
      </c>
      <c r="S154" s="742">
        <f t="shared" si="1057"/>
        <v>0</v>
      </c>
      <c r="T154" s="741">
        <f t="shared" si="1058"/>
        <v>0</v>
      </c>
      <c r="U154" s="742">
        <f t="shared" si="1059"/>
        <v>0</v>
      </c>
      <c r="V154" s="741">
        <f t="shared" si="1060"/>
        <v>0</v>
      </c>
      <c r="W154" s="742">
        <f t="shared" si="1061"/>
        <v>0</v>
      </c>
      <c r="X154" s="741">
        <f t="shared" si="1062"/>
        <v>0</v>
      </c>
      <c r="Y154" s="742">
        <f t="shared" si="1063"/>
        <v>0</v>
      </c>
      <c r="Z154" s="741">
        <f t="shared" si="1064"/>
        <v>0</v>
      </c>
      <c r="AA154" s="743">
        <f t="shared" si="1065"/>
        <v>0</v>
      </c>
      <c r="AB154" s="744">
        <f t="shared" si="1066"/>
        <v>0</v>
      </c>
      <c r="AC154" s="745">
        <v>12</v>
      </c>
      <c r="AD154" s="746">
        <f t="shared" si="1067"/>
        <v>0</v>
      </c>
      <c r="AE154" s="747">
        <f t="shared" si="1214"/>
        <v>0</v>
      </c>
      <c r="AF154" s="782">
        <f t="shared" si="1215"/>
        <v>0</v>
      </c>
      <c r="AG154" s="746">
        <f t="shared" si="1068"/>
        <v>0</v>
      </c>
      <c r="AH154" s="746">
        <f t="shared" si="1069"/>
        <v>0</v>
      </c>
      <c r="AI154" s="746">
        <f t="shared" si="1070"/>
        <v>0</v>
      </c>
      <c r="AK154" s="1044"/>
      <c r="AL154" s="753" t="s">
        <v>686</v>
      </c>
      <c r="AM154" s="737">
        <f t="shared" si="1205"/>
        <v>0</v>
      </c>
      <c r="AN154" s="737">
        <f t="shared" si="1205"/>
        <v>4411</v>
      </c>
      <c r="AO154" s="738">
        <f t="shared" si="1071"/>
        <v>4588</v>
      </c>
      <c r="AP154" s="817">
        <f t="shared" si="1072"/>
        <v>0</v>
      </c>
      <c r="AQ154" s="740">
        <f t="shared" si="1073"/>
        <v>0</v>
      </c>
      <c r="AR154" s="741">
        <f t="shared" si="1074"/>
        <v>0</v>
      </c>
      <c r="AS154" s="742">
        <f t="shared" si="1075"/>
        <v>0</v>
      </c>
      <c r="AT154" s="741">
        <f t="shared" si="1076"/>
        <v>0</v>
      </c>
      <c r="AU154" s="742">
        <f t="shared" si="1077"/>
        <v>0</v>
      </c>
      <c r="AV154" s="741">
        <f t="shared" si="1078"/>
        <v>0</v>
      </c>
      <c r="AW154" s="742">
        <f t="shared" si="1079"/>
        <v>0</v>
      </c>
      <c r="AX154" s="741">
        <f t="shared" si="1080"/>
        <v>0</v>
      </c>
      <c r="AY154" s="742">
        <f t="shared" si="1081"/>
        <v>0</v>
      </c>
      <c r="AZ154" s="741">
        <f t="shared" si="1082"/>
        <v>0</v>
      </c>
      <c r="BA154" s="742">
        <f t="shared" si="1083"/>
        <v>0</v>
      </c>
      <c r="BB154" s="741">
        <f t="shared" si="1084"/>
        <v>0</v>
      </c>
      <c r="BC154" s="742">
        <f t="shared" si="1085"/>
        <v>0</v>
      </c>
      <c r="BD154" s="741">
        <f t="shared" si="1086"/>
        <v>0</v>
      </c>
      <c r="BE154" s="742">
        <f t="shared" si="1087"/>
        <v>0</v>
      </c>
      <c r="BF154" s="741">
        <f t="shared" si="1088"/>
        <v>0</v>
      </c>
      <c r="BG154" s="742">
        <f t="shared" si="1089"/>
        <v>0</v>
      </c>
      <c r="BH154" s="741">
        <f t="shared" si="1090"/>
        <v>0</v>
      </c>
      <c r="BI154" s="742">
        <f t="shared" si="1091"/>
        <v>0</v>
      </c>
      <c r="BJ154" s="741">
        <f t="shared" si="1092"/>
        <v>0</v>
      </c>
      <c r="BK154" s="743">
        <f t="shared" si="1211"/>
        <v>0</v>
      </c>
      <c r="BL154" s="744">
        <f t="shared" si="1094"/>
        <v>0</v>
      </c>
      <c r="BM154" s="745">
        <v>12</v>
      </c>
      <c r="BN154" s="746">
        <f t="shared" si="1095"/>
        <v>0</v>
      </c>
      <c r="BO154" s="747">
        <f t="shared" si="1216"/>
        <v>0</v>
      </c>
      <c r="BP154" s="782">
        <f t="shared" si="1217"/>
        <v>0</v>
      </c>
      <c r="BQ154" s="746">
        <f t="shared" si="1096"/>
        <v>0</v>
      </c>
      <c r="BR154" s="746">
        <f t="shared" si="1097"/>
        <v>0</v>
      </c>
      <c r="BS154" s="746">
        <f t="shared" si="1098"/>
        <v>0</v>
      </c>
      <c r="BU154" s="1044"/>
      <c r="BV154" s="753" t="s">
        <v>686</v>
      </c>
      <c r="BW154" s="737">
        <f t="shared" si="1206"/>
        <v>1</v>
      </c>
      <c r="BX154" s="737">
        <f t="shared" si="1206"/>
        <v>4411</v>
      </c>
      <c r="BY154" s="738">
        <f t="shared" si="1099"/>
        <v>4588</v>
      </c>
      <c r="BZ154" s="817">
        <f t="shared" si="1100"/>
        <v>4588</v>
      </c>
      <c r="CA154" s="740">
        <f t="shared" si="1101"/>
        <v>0</v>
      </c>
      <c r="CB154" s="741">
        <f t="shared" si="1102"/>
        <v>0</v>
      </c>
      <c r="CC154" s="742">
        <f t="shared" si="1103"/>
        <v>0</v>
      </c>
      <c r="CD154" s="741">
        <f t="shared" si="1102"/>
        <v>0</v>
      </c>
      <c r="CE154" s="742">
        <f t="shared" si="1104"/>
        <v>0</v>
      </c>
      <c r="CF154" s="741">
        <f t="shared" si="1105"/>
        <v>0</v>
      </c>
      <c r="CG154" s="742">
        <f t="shared" si="1106"/>
        <v>0</v>
      </c>
      <c r="CH154" s="741">
        <f t="shared" si="1107"/>
        <v>0</v>
      </c>
      <c r="CI154" s="742">
        <f t="shared" si="1108"/>
        <v>0</v>
      </c>
      <c r="CJ154" s="741">
        <f t="shared" si="1109"/>
        <v>0</v>
      </c>
      <c r="CK154" s="742">
        <f t="shared" si="1110"/>
        <v>0</v>
      </c>
      <c r="CL154" s="741">
        <f t="shared" si="1111"/>
        <v>0</v>
      </c>
      <c r="CM154" s="742">
        <f t="shared" si="1112"/>
        <v>0</v>
      </c>
      <c r="CN154" s="741">
        <f t="shared" si="1113"/>
        <v>0</v>
      </c>
      <c r="CO154" s="742">
        <f t="shared" si="1114"/>
        <v>0</v>
      </c>
      <c r="CP154" s="741">
        <f t="shared" si="1115"/>
        <v>0</v>
      </c>
      <c r="CQ154" s="742">
        <f t="shared" si="1116"/>
        <v>0</v>
      </c>
      <c r="CR154" s="741">
        <f t="shared" si="1117"/>
        <v>0</v>
      </c>
      <c r="CS154" s="742">
        <f t="shared" si="1118"/>
        <v>0</v>
      </c>
      <c r="CT154" s="741">
        <f t="shared" si="1119"/>
        <v>0</v>
      </c>
      <c r="CU154" s="743">
        <f t="shared" si="1120"/>
        <v>10691</v>
      </c>
      <c r="CV154" s="744">
        <f t="shared" si="1121"/>
        <v>15279</v>
      </c>
      <c r="CW154" s="745">
        <v>12</v>
      </c>
      <c r="CX154" s="746">
        <f t="shared" si="1122"/>
        <v>183348</v>
      </c>
      <c r="CY154" s="747">
        <f t="shared" si="1218"/>
        <v>12117.12</v>
      </c>
      <c r="CZ154" s="782">
        <f t="shared" si="1219"/>
        <v>15584.58</v>
      </c>
      <c r="DA154" s="746">
        <f t="shared" si="1123"/>
        <v>211049.7</v>
      </c>
      <c r="DB154" s="746">
        <f t="shared" si="1124"/>
        <v>63737.01</v>
      </c>
      <c r="DC154" s="746">
        <f t="shared" si="1125"/>
        <v>274786.71000000002</v>
      </c>
      <c r="DD154" s="750"/>
      <c r="DE154" s="1044"/>
      <c r="DF154" s="753" t="s">
        <v>686</v>
      </c>
      <c r="DG154" s="737">
        <f t="shared" si="1207"/>
        <v>4</v>
      </c>
      <c r="DH154" s="737">
        <f t="shared" si="1207"/>
        <v>4411</v>
      </c>
      <c r="DI154" s="738">
        <f t="shared" si="1126"/>
        <v>4588</v>
      </c>
      <c r="DJ154" s="817">
        <f t="shared" si="1127"/>
        <v>18352</v>
      </c>
      <c r="DK154" s="740">
        <f t="shared" si="1128"/>
        <v>0</v>
      </c>
      <c r="DL154" s="741">
        <f t="shared" si="1129"/>
        <v>0</v>
      </c>
      <c r="DM154" s="742">
        <f t="shared" si="1130"/>
        <v>0</v>
      </c>
      <c r="DN154" s="741">
        <f t="shared" si="1129"/>
        <v>0</v>
      </c>
      <c r="DO154" s="742">
        <f t="shared" si="1131"/>
        <v>0</v>
      </c>
      <c r="DP154" s="741">
        <f t="shared" si="1132"/>
        <v>0</v>
      </c>
      <c r="DQ154" s="742">
        <f t="shared" si="1133"/>
        <v>0</v>
      </c>
      <c r="DR154" s="741">
        <f t="shared" si="1134"/>
        <v>0</v>
      </c>
      <c r="DS154" s="742">
        <f t="shared" si="1135"/>
        <v>0</v>
      </c>
      <c r="DT154" s="741">
        <f t="shared" si="1136"/>
        <v>0</v>
      </c>
      <c r="DU154" s="742">
        <f t="shared" si="1137"/>
        <v>0</v>
      </c>
      <c r="DV154" s="741">
        <f t="shared" si="1138"/>
        <v>0</v>
      </c>
      <c r="DW154" s="742">
        <f t="shared" si="1139"/>
        <v>0</v>
      </c>
      <c r="DX154" s="741">
        <f t="shared" si="1140"/>
        <v>0</v>
      </c>
      <c r="DY154" s="742">
        <f t="shared" si="1141"/>
        <v>0</v>
      </c>
      <c r="DZ154" s="741">
        <f t="shared" si="1142"/>
        <v>0</v>
      </c>
      <c r="EA154" s="742">
        <f t="shared" si="1143"/>
        <v>0</v>
      </c>
      <c r="EB154" s="741">
        <f t="shared" si="1144"/>
        <v>0</v>
      </c>
      <c r="EC154" s="742">
        <f t="shared" si="1145"/>
        <v>0</v>
      </c>
      <c r="ED154" s="741">
        <f t="shared" si="1146"/>
        <v>0</v>
      </c>
      <c r="EE154" s="743">
        <f t="shared" si="1212"/>
        <v>42764</v>
      </c>
      <c r="EF154" s="744">
        <f t="shared" si="1148"/>
        <v>61116</v>
      </c>
      <c r="EG154" s="745">
        <v>12</v>
      </c>
      <c r="EH154" s="746">
        <f t="shared" si="1149"/>
        <v>733392</v>
      </c>
      <c r="EI154" s="747">
        <f t="shared" si="1220"/>
        <v>48468.480000000003</v>
      </c>
      <c r="EJ154" s="782">
        <f t="shared" si="1221"/>
        <v>62338.32</v>
      </c>
      <c r="EK154" s="746">
        <f t="shared" si="1150"/>
        <v>844198.8</v>
      </c>
      <c r="EL154" s="746">
        <f t="shared" si="1151"/>
        <v>254948.04</v>
      </c>
      <c r="EM154" s="746">
        <f t="shared" si="1152"/>
        <v>1099146.8400000001</v>
      </c>
      <c r="EO154" s="1044"/>
      <c r="EP154" s="753" t="s">
        <v>686</v>
      </c>
      <c r="EQ154" s="737">
        <f t="shared" si="1208"/>
        <v>0</v>
      </c>
      <c r="ER154" s="737">
        <f t="shared" si="1208"/>
        <v>4411</v>
      </c>
      <c r="ES154" s="738">
        <f t="shared" si="1153"/>
        <v>4588</v>
      </c>
      <c r="ET154" s="817">
        <f t="shared" si="1154"/>
        <v>0</v>
      </c>
      <c r="EU154" s="740">
        <f t="shared" si="1155"/>
        <v>0</v>
      </c>
      <c r="EV154" s="741">
        <f t="shared" si="1156"/>
        <v>0</v>
      </c>
      <c r="EW154" s="742">
        <f t="shared" si="1157"/>
        <v>0</v>
      </c>
      <c r="EX154" s="741">
        <f t="shared" si="1156"/>
        <v>0</v>
      </c>
      <c r="EY154" s="742">
        <f t="shared" si="1158"/>
        <v>0</v>
      </c>
      <c r="EZ154" s="741">
        <f t="shared" si="1159"/>
        <v>0</v>
      </c>
      <c r="FA154" s="742">
        <f t="shared" si="1160"/>
        <v>0</v>
      </c>
      <c r="FB154" s="741">
        <f t="shared" si="1161"/>
        <v>0</v>
      </c>
      <c r="FC154" s="742">
        <f t="shared" si="1162"/>
        <v>0</v>
      </c>
      <c r="FD154" s="741">
        <f t="shared" si="1163"/>
        <v>0</v>
      </c>
      <c r="FE154" s="742">
        <f t="shared" si="1164"/>
        <v>0</v>
      </c>
      <c r="FF154" s="741">
        <f t="shared" si="1165"/>
        <v>0</v>
      </c>
      <c r="FG154" s="742">
        <f t="shared" si="1166"/>
        <v>0</v>
      </c>
      <c r="FH154" s="741">
        <f t="shared" si="1167"/>
        <v>0</v>
      </c>
      <c r="FI154" s="742">
        <f t="shared" si="1168"/>
        <v>0</v>
      </c>
      <c r="FJ154" s="741">
        <f t="shared" si="1169"/>
        <v>0</v>
      </c>
      <c r="FK154" s="742">
        <f t="shared" si="1170"/>
        <v>0</v>
      </c>
      <c r="FL154" s="741">
        <f t="shared" si="1171"/>
        <v>0</v>
      </c>
      <c r="FM154" s="742">
        <f t="shared" si="1172"/>
        <v>0</v>
      </c>
      <c r="FN154" s="741">
        <f t="shared" si="1173"/>
        <v>0</v>
      </c>
      <c r="FO154" s="743">
        <f t="shared" si="1213"/>
        <v>0</v>
      </c>
      <c r="FP154" s="744">
        <f t="shared" si="1175"/>
        <v>0</v>
      </c>
      <c r="FQ154" s="745">
        <v>12</v>
      </c>
      <c r="FR154" s="746">
        <f t="shared" si="1176"/>
        <v>0</v>
      </c>
      <c r="FS154" s="747">
        <f t="shared" si="1222"/>
        <v>0</v>
      </c>
      <c r="FT154" s="782">
        <f t="shared" si="1223"/>
        <v>0</v>
      </c>
      <c r="FU154" s="746">
        <f t="shared" si="1177"/>
        <v>0</v>
      </c>
      <c r="FV154" s="746">
        <f t="shared" si="1178"/>
        <v>0</v>
      </c>
      <c r="FW154" s="746">
        <f t="shared" si="1179"/>
        <v>0</v>
      </c>
      <c r="FY154" s="1044"/>
      <c r="FZ154" s="753" t="s">
        <v>686</v>
      </c>
      <c r="GA154" s="737">
        <f t="shared" si="1209"/>
        <v>5</v>
      </c>
      <c r="GB154" s="737">
        <f t="shared" si="1209"/>
        <v>4411</v>
      </c>
      <c r="GC154" s="738">
        <f t="shared" si="1180"/>
        <v>4588</v>
      </c>
      <c r="GD154" s="743">
        <f t="shared" si="1181"/>
        <v>22940</v>
      </c>
      <c r="GE154" s="743"/>
      <c r="GF154" s="737">
        <f t="shared" si="1182"/>
        <v>0</v>
      </c>
      <c r="GG154" s="743"/>
      <c r="GH154" s="737">
        <f t="shared" si="1183"/>
        <v>0</v>
      </c>
      <c r="GI154" s="743"/>
      <c r="GJ154" s="737">
        <f t="shared" si="1184"/>
        <v>0</v>
      </c>
      <c r="GK154" s="743"/>
      <c r="GL154" s="737">
        <f t="shared" si="1185"/>
        <v>0</v>
      </c>
      <c r="GM154" s="743"/>
      <c r="GN154" s="737">
        <f t="shared" si="1186"/>
        <v>0</v>
      </c>
      <c r="GO154" s="743"/>
      <c r="GP154" s="737">
        <f t="shared" si="1187"/>
        <v>0</v>
      </c>
      <c r="GQ154" s="743"/>
      <c r="GR154" s="737">
        <f t="shared" si="1188"/>
        <v>0</v>
      </c>
      <c r="GS154" s="743"/>
      <c r="GT154" s="737">
        <f t="shared" si="1189"/>
        <v>0</v>
      </c>
      <c r="GU154" s="743"/>
      <c r="GV154" s="737">
        <f t="shared" si="1190"/>
        <v>0</v>
      </c>
      <c r="GW154" s="743"/>
      <c r="GX154" s="737">
        <f t="shared" si="1191"/>
        <v>0</v>
      </c>
      <c r="GY154" s="743">
        <f t="shared" si="1191"/>
        <v>53455</v>
      </c>
      <c r="GZ154" s="744">
        <f t="shared" si="1192"/>
        <v>76395</v>
      </c>
      <c r="HA154" s="745">
        <v>12</v>
      </c>
      <c r="HB154" s="746">
        <f t="shared" si="1193"/>
        <v>916740</v>
      </c>
      <c r="HC154" s="737">
        <f t="shared" si="1194"/>
        <v>60585.599999999999</v>
      </c>
      <c r="HD154" s="737">
        <f t="shared" si="1194"/>
        <v>77922.899999999994</v>
      </c>
      <c r="HE154" s="746">
        <f t="shared" si="1195"/>
        <v>1055248.5</v>
      </c>
      <c r="HF154" s="746">
        <f t="shared" si="1196"/>
        <v>318685.05</v>
      </c>
      <c r="HG154" s="746">
        <f t="shared" si="1197"/>
        <v>1373933.55</v>
      </c>
    </row>
    <row r="155" spans="1:215" hidden="1" x14ac:dyDescent="0.25">
      <c r="A155" s="1044"/>
      <c r="B155" s="735" t="s">
        <v>47</v>
      </c>
      <c r="C155" s="737">
        <f t="shared" si="1203"/>
        <v>2</v>
      </c>
      <c r="D155" s="737">
        <f t="shared" si="1203"/>
        <v>4669</v>
      </c>
      <c r="E155" s="738">
        <f t="shared" si="1046"/>
        <v>4856</v>
      </c>
      <c r="F155" s="817">
        <f t="shared" si="1047"/>
        <v>9712</v>
      </c>
      <c r="G155" s="740">
        <f t="shared" si="1204"/>
        <v>0</v>
      </c>
      <c r="H155" s="741">
        <f t="shared" si="1048"/>
        <v>0</v>
      </c>
      <c r="I155" s="742">
        <f t="shared" si="1204"/>
        <v>0</v>
      </c>
      <c r="J155" s="741">
        <f t="shared" si="1048"/>
        <v>0</v>
      </c>
      <c r="K155" s="742">
        <f t="shared" si="1049"/>
        <v>0</v>
      </c>
      <c r="L155" s="741">
        <f t="shared" si="1050"/>
        <v>0</v>
      </c>
      <c r="M155" s="742">
        <f t="shared" si="1051"/>
        <v>0</v>
      </c>
      <c r="N155" s="741">
        <f t="shared" si="1052"/>
        <v>0</v>
      </c>
      <c r="O155" s="742">
        <f t="shared" si="1053"/>
        <v>0</v>
      </c>
      <c r="P155" s="741">
        <f t="shared" si="1054"/>
        <v>0</v>
      </c>
      <c r="Q155" s="742">
        <f t="shared" si="1055"/>
        <v>0</v>
      </c>
      <c r="R155" s="741">
        <f t="shared" si="1056"/>
        <v>0</v>
      </c>
      <c r="S155" s="742">
        <f t="shared" si="1057"/>
        <v>0</v>
      </c>
      <c r="T155" s="741">
        <f t="shared" si="1058"/>
        <v>0</v>
      </c>
      <c r="U155" s="742">
        <f t="shared" si="1059"/>
        <v>0</v>
      </c>
      <c r="V155" s="741">
        <f t="shared" si="1060"/>
        <v>0</v>
      </c>
      <c r="W155" s="742">
        <f t="shared" si="1061"/>
        <v>0</v>
      </c>
      <c r="X155" s="741">
        <f t="shared" si="1062"/>
        <v>0</v>
      </c>
      <c r="Y155" s="742">
        <f t="shared" si="1063"/>
        <v>0</v>
      </c>
      <c r="Z155" s="741">
        <f t="shared" si="1064"/>
        <v>0</v>
      </c>
      <c r="AA155" s="743">
        <f t="shared" si="1065"/>
        <v>20846</v>
      </c>
      <c r="AB155" s="744">
        <f t="shared" si="1066"/>
        <v>30558</v>
      </c>
      <c r="AC155" s="745">
        <v>12</v>
      </c>
      <c r="AD155" s="746">
        <f t="shared" si="1067"/>
        <v>366696</v>
      </c>
      <c r="AE155" s="747"/>
      <c r="AF155" s="741"/>
      <c r="AG155" s="746">
        <f t="shared" si="1068"/>
        <v>366696</v>
      </c>
      <c r="AH155" s="746">
        <f t="shared" si="1069"/>
        <v>110742.19</v>
      </c>
      <c r="AI155" s="746">
        <f t="shared" si="1070"/>
        <v>477438.19</v>
      </c>
      <c r="AK155" s="1044"/>
      <c r="AL155" s="735" t="s">
        <v>47</v>
      </c>
      <c r="AM155" s="737">
        <f t="shared" si="1205"/>
        <v>0</v>
      </c>
      <c r="AN155" s="737">
        <f t="shared" si="1205"/>
        <v>4669</v>
      </c>
      <c r="AO155" s="738">
        <f t="shared" si="1071"/>
        <v>4856</v>
      </c>
      <c r="AP155" s="817">
        <f t="shared" si="1072"/>
        <v>0</v>
      </c>
      <c r="AQ155" s="740">
        <f t="shared" si="1073"/>
        <v>0</v>
      </c>
      <c r="AR155" s="741">
        <f t="shared" si="1074"/>
        <v>0</v>
      </c>
      <c r="AS155" s="742">
        <f t="shared" si="1075"/>
        <v>0</v>
      </c>
      <c r="AT155" s="741">
        <f t="shared" si="1076"/>
        <v>0</v>
      </c>
      <c r="AU155" s="742">
        <f t="shared" si="1077"/>
        <v>0</v>
      </c>
      <c r="AV155" s="741">
        <f t="shared" si="1078"/>
        <v>0</v>
      </c>
      <c r="AW155" s="742">
        <f t="shared" si="1079"/>
        <v>0</v>
      </c>
      <c r="AX155" s="741">
        <f t="shared" si="1080"/>
        <v>0</v>
      </c>
      <c r="AY155" s="742">
        <f t="shared" si="1081"/>
        <v>0</v>
      </c>
      <c r="AZ155" s="741">
        <f t="shared" si="1082"/>
        <v>0</v>
      </c>
      <c r="BA155" s="742">
        <f t="shared" si="1083"/>
        <v>0</v>
      </c>
      <c r="BB155" s="741">
        <f t="shared" si="1084"/>
        <v>0</v>
      </c>
      <c r="BC155" s="742">
        <f t="shared" si="1085"/>
        <v>0</v>
      </c>
      <c r="BD155" s="741">
        <f t="shared" si="1086"/>
        <v>0</v>
      </c>
      <c r="BE155" s="742">
        <f t="shared" si="1087"/>
        <v>0</v>
      </c>
      <c r="BF155" s="741">
        <f t="shared" si="1088"/>
        <v>0</v>
      </c>
      <c r="BG155" s="742">
        <f t="shared" si="1089"/>
        <v>0</v>
      </c>
      <c r="BH155" s="741">
        <f t="shared" si="1090"/>
        <v>0</v>
      </c>
      <c r="BI155" s="742">
        <f t="shared" si="1091"/>
        <v>0</v>
      </c>
      <c r="BJ155" s="741">
        <f t="shared" si="1092"/>
        <v>0</v>
      </c>
      <c r="BK155" s="743">
        <f t="shared" si="1211"/>
        <v>0</v>
      </c>
      <c r="BL155" s="744">
        <f t="shared" si="1094"/>
        <v>0</v>
      </c>
      <c r="BM155" s="745">
        <v>12</v>
      </c>
      <c r="BN155" s="746">
        <f t="shared" si="1095"/>
        <v>0</v>
      </c>
      <c r="BO155" s="747"/>
      <c r="BP155" s="741"/>
      <c r="BQ155" s="746">
        <f t="shared" si="1096"/>
        <v>0</v>
      </c>
      <c r="BR155" s="746">
        <f t="shared" si="1097"/>
        <v>0</v>
      </c>
      <c r="BS155" s="746">
        <f t="shared" si="1098"/>
        <v>0</v>
      </c>
      <c r="BU155" s="1044"/>
      <c r="BV155" s="735" t="s">
        <v>47</v>
      </c>
      <c r="BW155" s="737">
        <f t="shared" si="1206"/>
        <v>0</v>
      </c>
      <c r="BX155" s="737">
        <f t="shared" si="1206"/>
        <v>4669</v>
      </c>
      <c r="BY155" s="738">
        <f t="shared" si="1099"/>
        <v>4856</v>
      </c>
      <c r="BZ155" s="817">
        <f t="shared" si="1100"/>
        <v>0</v>
      </c>
      <c r="CA155" s="740">
        <f t="shared" si="1101"/>
        <v>0</v>
      </c>
      <c r="CB155" s="741">
        <f t="shared" si="1102"/>
        <v>0</v>
      </c>
      <c r="CC155" s="742">
        <f t="shared" si="1103"/>
        <v>0</v>
      </c>
      <c r="CD155" s="741">
        <f t="shared" si="1102"/>
        <v>0</v>
      </c>
      <c r="CE155" s="742">
        <f t="shared" si="1104"/>
        <v>0</v>
      </c>
      <c r="CF155" s="741">
        <f t="shared" si="1105"/>
        <v>0</v>
      </c>
      <c r="CG155" s="742">
        <f t="shared" si="1106"/>
        <v>0</v>
      </c>
      <c r="CH155" s="741">
        <f t="shared" si="1107"/>
        <v>0</v>
      </c>
      <c r="CI155" s="742">
        <f t="shared" si="1108"/>
        <v>0</v>
      </c>
      <c r="CJ155" s="741">
        <f t="shared" si="1109"/>
        <v>0</v>
      </c>
      <c r="CK155" s="742">
        <f t="shared" si="1110"/>
        <v>0</v>
      </c>
      <c r="CL155" s="741">
        <f t="shared" si="1111"/>
        <v>0</v>
      </c>
      <c r="CM155" s="742">
        <f t="shared" si="1112"/>
        <v>0</v>
      </c>
      <c r="CN155" s="741">
        <f t="shared" si="1113"/>
        <v>0</v>
      </c>
      <c r="CO155" s="742">
        <f t="shared" si="1114"/>
        <v>0</v>
      </c>
      <c r="CP155" s="741">
        <f t="shared" si="1115"/>
        <v>0</v>
      </c>
      <c r="CQ155" s="742">
        <f t="shared" si="1116"/>
        <v>0</v>
      </c>
      <c r="CR155" s="741">
        <f t="shared" si="1117"/>
        <v>0</v>
      </c>
      <c r="CS155" s="742">
        <f t="shared" si="1118"/>
        <v>0</v>
      </c>
      <c r="CT155" s="741">
        <f t="shared" si="1119"/>
        <v>0</v>
      </c>
      <c r="CU155" s="743">
        <f t="shared" si="1120"/>
        <v>0</v>
      </c>
      <c r="CV155" s="744">
        <f t="shared" si="1121"/>
        <v>0</v>
      </c>
      <c r="CW155" s="745">
        <v>12</v>
      </c>
      <c r="CX155" s="746">
        <f t="shared" si="1122"/>
        <v>0</v>
      </c>
      <c r="CY155" s="747"/>
      <c r="CZ155" s="741"/>
      <c r="DA155" s="746">
        <f t="shared" si="1123"/>
        <v>0</v>
      </c>
      <c r="DB155" s="746">
        <f t="shared" si="1124"/>
        <v>0</v>
      </c>
      <c r="DC155" s="746">
        <f t="shared" si="1125"/>
        <v>0</v>
      </c>
      <c r="DD155" s="750"/>
      <c r="DE155" s="1044"/>
      <c r="DF155" s="735" t="s">
        <v>47</v>
      </c>
      <c r="DG155" s="737">
        <f t="shared" si="1207"/>
        <v>0</v>
      </c>
      <c r="DH155" s="737">
        <f t="shared" si="1207"/>
        <v>4669</v>
      </c>
      <c r="DI155" s="738">
        <f t="shared" si="1126"/>
        <v>4856</v>
      </c>
      <c r="DJ155" s="817">
        <f t="shared" si="1127"/>
        <v>0</v>
      </c>
      <c r="DK155" s="740">
        <f t="shared" si="1128"/>
        <v>0</v>
      </c>
      <c r="DL155" s="741">
        <f t="shared" si="1129"/>
        <v>0</v>
      </c>
      <c r="DM155" s="742">
        <f t="shared" si="1130"/>
        <v>0</v>
      </c>
      <c r="DN155" s="741">
        <f t="shared" si="1129"/>
        <v>0</v>
      </c>
      <c r="DO155" s="742">
        <f t="shared" si="1131"/>
        <v>0</v>
      </c>
      <c r="DP155" s="741">
        <f t="shared" si="1132"/>
        <v>0</v>
      </c>
      <c r="DQ155" s="742">
        <f t="shared" si="1133"/>
        <v>0</v>
      </c>
      <c r="DR155" s="741">
        <f t="shared" si="1134"/>
        <v>0</v>
      </c>
      <c r="DS155" s="742">
        <f t="shared" si="1135"/>
        <v>0</v>
      </c>
      <c r="DT155" s="741">
        <f t="shared" si="1136"/>
        <v>0</v>
      </c>
      <c r="DU155" s="742">
        <f t="shared" si="1137"/>
        <v>0</v>
      </c>
      <c r="DV155" s="741">
        <f t="shared" si="1138"/>
        <v>0</v>
      </c>
      <c r="DW155" s="742">
        <f t="shared" si="1139"/>
        <v>0</v>
      </c>
      <c r="DX155" s="741">
        <f t="shared" si="1140"/>
        <v>0</v>
      </c>
      <c r="DY155" s="742">
        <f t="shared" si="1141"/>
        <v>0</v>
      </c>
      <c r="DZ155" s="741">
        <f t="shared" si="1142"/>
        <v>0</v>
      </c>
      <c r="EA155" s="742">
        <f t="shared" si="1143"/>
        <v>0</v>
      </c>
      <c r="EB155" s="741">
        <f t="shared" si="1144"/>
        <v>0</v>
      </c>
      <c r="EC155" s="742">
        <f t="shared" si="1145"/>
        <v>0</v>
      </c>
      <c r="ED155" s="741">
        <f t="shared" si="1146"/>
        <v>0</v>
      </c>
      <c r="EE155" s="743">
        <f t="shared" si="1212"/>
        <v>0</v>
      </c>
      <c r="EF155" s="744">
        <f t="shared" si="1148"/>
        <v>0</v>
      </c>
      <c r="EG155" s="745">
        <v>12</v>
      </c>
      <c r="EH155" s="746">
        <f t="shared" si="1149"/>
        <v>0</v>
      </c>
      <c r="EI155" s="747"/>
      <c r="EJ155" s="741"/>
      <c r="EK155" s="746">
        <f t="shared" si="1150"/>
        <v>0</v>
      </c>
      <c r="EL155" s="746">
        <f t="shared" si="1151"/>
        <v>0</v>
      </c>
      <c r="EM155" s="746">
        <f t="shared" si="1152"/>
        <v>0</v>
      </c>
      <c r="EO155" s="1044"/>
      <c r="EP155" s="735" t="s">
        <v>47</v>
      </c>
      <c r="EQ155" s="737">
        <f t="shared" si="1208"/>
        <v>0</v>
      </c>
      <c r="ER155" s="737">
        <f t="shared" si="1208"/>
        <v>4669</v>
      </c>
      <c r="ES155" s="738">
        <f t="shared" si="1153"/>
        <v>4856</v>
      </c>
      <c r="ET155" s="817">
        <f t="shared" si="1154"/>
        <v>0</v>
      </c>
      <c r="EU155" s="740">
        <f t="shared" si="1155"/>
        <v>0</v>
      </c>
      <c r="EV155" s="741">
        <f t="shared" si="1156"/>
        <v>0</v>
      </c>
      <c r="EW155" s="742">
        <f t="shared" si="1157"/>
        <v>0</v>
      </c>
      <c r="EX155" s="741">
        <f t="shared" si="1156"/>
        <v>0</v>
      </c>
      <c r="EY155" s="742">
        <f t="shared" si="1158"/>
        <v>0</v>
      </c>
      <c r="EZ155" s="741">
        <f t="shared" si="1159"/>
        <v>0</v>
      </c>
      <c r="FA155" s="742">
        <f t="shared" si="1160"/>
        <v>0</v>
      </c>
      <c r="FB155" s="741">
        <f t="shared" si="1161"/>
        <v>0</v>
      </c>
      <c r="FC155" s="742">
        <f t="shared" si="1162"/>
        <v>0</v>
      </c>
      <c r="FD155" s="741">
        <f t="shared" si="1163"/>
        <v>0</v>
      </c>
      <c r="FE155" s="742">
        <f t="shared" si="1164"/>
        <v>0</v>
      </c>
      <c r="FF155" s="741">
        <f t="shared" si="1165"/>
        <v>0</v>
      </c>
      <c r="FG155" s="742">
        <f t="shared" si="1166"/>
        <v>0</v>
      </c>
      <c r="FH155" s="741">
        <f t="shared" si="1167"/>
        <v>0</v>
      </c>
      <c r="FI155" s="742">
        <f t="shared" si="1168"/>
        <v>0</v>
      </c>
      <c r="FJ155" s="741">
        <f t="shared" si="1169"/>
        <v>0</v>
      </c>
      <c r="FK155" s="742">
        <f t="shared" si="1170"/>
        <v>0</v>
      </c>
      <c r="FL155" s="741">
        <f t="shared" si="1171"/>
        <v>0</v>
      </c>
      <c r="FM155" s="742">
        <f t="shared" si="1172"/>
        <v>0</v>
      </c>
      <c r="FN155" s="741">
        <f t="shared" si="1173"/>
        <v>0</v>
      </c>
      <c r="FO155" s="743">
        <f t="shared" si="1213"/>
        <v>0</v>
      </c>
      <c r="FP155" s="744">
        <f t="shared" si="1175"/>
        <v>0</v>
      </c>
      <c r="FQ155" s="745">
        <v>12</v>
      </c>
      <c r="FR155" s="746">
        <f t="shared" si="1176"/>
        <v>0</v>
      </c>
      <c r="FS155" s="747"/>
      <c r="FT155" s="741"/>
      <c r="FU155" s="746">
        <f t="shared" si="1177"/>
        <v>0</v>
      </c>
      <c r="FV155" s="746">
        <f t="shared" si="1178"/>
        <v>0</v>
      </c>
      <c r="FW155" s="746">
        <f t="shared" si="1179"/>
        <v>0</v>
      </c>
      <c r="FY155" s="1044"/>
      <c r="FZ155" s="735" t="s">
        <v>47</v>
      </c>
      <c r="GA155" s="737">
        <f t="shared" si="1209"/>
        <v>2</v>
      </c>
      <c r="GB155" s="737">
        <f t="shared" si="1209"/>
        <v>4669</v>
      </c>
      <c r="GC155" s="738">
        <f t="shared" si="1180"/>
        <v>4856</v>
      </c>
      <c r="GD155" s="743">
        <f t="shared" si="1181"/>
        <v>9712</v>
      </c>
      <c r="GE155" s="743"/>
      <c r="GF155" s="737">
        <f t="shared" si="1182"/>
        <v>0</v>
      </c>
      <c r="GG155" s="743"/>
      <c r="GH155" s="737">
        <f t="shared" si="1183"/>
        <v>0</v>
      </c>
      <c r="GI155" s="743"/>
      <c r="GJ155" s="737">
        <f t="shared" si="1184"/>
        <v>0</v>
      </c>
      <c r="GK155" s="743"/>
      <c r="GL155" s="737">
        <f t="shared" si="1185"/>
        <v>0</v>
      </c>
      <c r="GM155" s="743"/>
      <c r="GN155" s="737">
        <f t="shared" si="1186"/>
        <v>0</v>
      </c>
      <c r="GO155" s="743"/>
      <c r="GP155" s="737">
        <f t="shared" si="1187"/>
        <v>0</v>
      </c>
      <c r="GQ155" s="743"/>
      <c r="GR155" s="737">
        <f t="shared" si="1188"/>
        <v>0</v>
      </c>
      <c r="GS155" s="743"/>
      <c r="GT155" s="737">
        <f t="shared" si="1189"/>
        <v>0</v>
      </c>
      <c r="GU155" s="743"/>
      <c r="GV155" s="737">
        <f t="shared" si="1190"/>
        <v>0</v>
      </c>
      <c r="GW155" s="743"/>
      <c r="GX155" s="737">
        <f t="shared" si="1191"/>
        <v>0</v>
      </c>
      <c r="GY155" s="743">
        <f t="shared" si="1191"/>
        <v>20846</v>
      </c>
      <c r="GZ155" s="744">
        <f t="shared" si="1192"/>
        <v>30558</v>
      </c>
      <c r="HA155" s="745">
        <v>12</v>
      </c>
      <c r="HB155" s="746">
        <f t="shared" si="1193"/>
        <v>366696</v>
      </c>
      <c r="HC155" s="737">
        <f t="shared" si="1194"/>
        <v>0</v>
      </c>
      <c r="HD155" s="737">
        <f t="shared" si="1194"/>
        <v>0</v>
      </c>
      <c r="HE155" s="746">
        <f t="shared" si="1195"/>
        <v>366696</v>
      </c>
      <c r="HF155" s="746">
        <f t="shared" si="1196"/>
        <v>110742.19</v>
      </c>
      <c r="HG155" s="746">
        <f t="shared" si="1197"/>
        <v>477438.19</v>
      </c>
    </row>
    <row r="156" spans="1:215" hidden="1" x14ac:dyDescent="0.25">
      <c r="A156" s="1044"/>
      <c r="B156" s="735" t="s">
        <v>866</v>
      </c>
      <c r="C156" s="737">
        <f t="shared" si="1203"/>
        <v>1</v>
      </c>
      <c r="D156" s="737">
        <f t="shared" si="1203"/>
        <v>5545</v>
      </c>
      <c r="E156" s="738">
        <f t="shared" si="1046"/>
        <v>5767</v>
      </c>
      <c r="F156" s="817">
        <f t="shared" si="1047"/>
        <v>5767</v>
      </c>
      <c r="G156" s="740">
        <f t="shared" si="1204"/>
        <v>0</v>
      </c>
      <c r="H156" s="741">
        <f t="shared" si="1048"/>
        <v>0</v>
      </c>
      <c r="I156" s="742">
        <f t="shared" si="1204"/>
        <v>0</v>
      </c>
      <c r="J156" s="741">
        <f t="shared" si="1048"/>
        <v>0</v>
      </c>
      <c r="K156" s="742">
        <f t="shared" si="1049"/>
        <v>0</v>
      </c>
      <c r="L156" s="741">
        <f t="shared" si="1050"/>
        <v>0</v>
      </c>
      <c r="M156" s="742">
        <f t="shared" si="1051"/>
        <v>0</v>
      </c>
      <c r="N156" s="741">
        <f t="shared" si="1052"/>
        <v>0</v>
      </c>
      <c r="O156" s="742">
        <f t="shared" si="1053"/>
        <v>0</v>
      </c>
      <c r="P156" s="741">
        <f t="shared" si="1054"/>
        <v>0</v>
      </c>
      <c r="Q156" s="742">
        <f t="shared" si="1055"/>
        <v>0</v>
      </c>
      <c r="R156" s="741">
        <f t="shared" si="1056"/>
        <v>0</v>
      </c>
      <c r="S156" s="742">
        <f t="shared" si="1057"/>
        <v>0</v>
      </c>
      <c r="T156" s="741">
        <f t="shared" si="1058"/>
        <v>0</v>
      </c>
      <c r="U156" s="742">
        <f t="shared" si="1059"/>
        <v>0</v>
      </c>
      <c r="V156" s="741">
        <f t="shared" si="1060"/>
        <v>0</v>
      </c>
      <c r="W156" s="742">
        <f t="shared" si="1061"/>
        <v>0</v>
      </c>
      <c r="X156" s="741">
        <f t="shared" si="1062"/>
        <v>0</v>
      </c>
      <c r="Y156" s="742">
        <f t="shared" si="1063"/>
        <v>0</v>
      </c>
      <c r="Z156" s="741">
        <f t="shared" si="1064"/>
        <v>0</v>
      </c>
      <c r="AA156" s="743">
        <f t="shared" si="1065"/>
        <v>9512</v>
      </c>
      <c r="AB156" s="744">
        <f t="shared" si="1066"/>
        <v>15279</v>
      </c>
      <c r="AC156" s="745">
        <v>12</v>
      </c>
      <c r="AD156" s="746">
        <f t="shared" si="1067"/>
        <v>183348</v>
      </c>
      <c r="AE156" s="747"/>
      <c r="AF156" s="741"/>
      <c r="AG156" s="746">
        <f t="shared" si="1068"/>
        <v>183348</v>
      </c>
      <c r="AH156" s="746">
        <f t="shared" si="1069"/>
        <v>55371.1</v>
      </c>
      <c r="AI156" s="746">
        <f t="shared" si="1070"/>
        <v>238719.1</v>
      </c>
      <c r="AK156" s="1044"/>
      <c r="AL156" s="735" t="s">
        <v>866</v>
      </c>
      <c r="AM156" s="737">
        <f t="shared" si="1205"/>
        <v>0</v>
      </c>
      <c r="AN156" s="737">
        <f t="shared" si="1205"/>
        <v>5545</v>
      </c>
      <c r="AO156" s="738">
        <f t="shared" si="1071"/>
        <v>5767</v>
      </c>
      <c r="AP156" s="817">
        <f t="shared" si="1072"/>
        <v>0</v>
      </c>
      <c r="AQ156" s="740">
        <f t="shared" si="1073"/>
        <v>0</v>
      </c>
      <c r="AR156" s="741">
        <f t="shared" si="1074"/>
        <v>0</v>
      </c>
      <c r="AS156" s="742">
        <f t="shared" si="1075"/>
        <v>0</v>
      </c>
      <c r="AT156" s="741">
        <f t="shared" si="1076"/>
        <v>0</v>
      </c>
      <c r="AU156" s="742">
        <f t="shared" si="1077"/>
        <v>0</v>
      </c>
      <c r="AV156" s="741">
        <f t="shared" si="1078"/>
        <v>0</v>
      </c>
      <c r="AW156" s="742">
        <f t="shared" si="1079"/>
        <v>0</v>
      </c>
      <c r="AX156" s="741">
        <f t="shared" si="1080"/>
        <v>0</v>
      </c>
      <c r="AY156" s="742">
        <f t="shared" si="1081"/>
        <v>0</v>
      </c>
      <c r="AZ156" s="741">
        <f t="shared" si="1082"/>
        <v>0</v>
      </c>
      <c r="BA156" s="742">
        <f t="shared" si="1083"/>
        <v>0</v>
      </c>
      <c r="BB156" s="741">
        <f t="shared" si="1084"/>
        <v>0</v>
      </c>
      <c r="BC156" s="742">
        <f t="shared" si="1085"/>
        <v>0</v>
      </c>
      <c r="BD156" s="741">
        <f t="shared" si="1086"/>
        <v>0</v>
      </c>
      <c r="BE156" s="742">
        <f t="shared" si="1087"/>
        <v>0</v>
      </c>
      <c r="BF156" s="741">
        <f t="shared" si="1088"/>
        <v>0</v>
      </c>
      <c r="BG156" s="742">
        <f t="shared" si="1089"/>
        <v>0</v>
      </c>
      <c r="BH156" s="741">
        <f t="shared" si="1090"/>
        <v>0</v>
      </c>
      <c r="BI156" s="742">
        <f t="shared" si="1091"/>
        <v>0</v>
      </c>
      <c r="BJ156" s="741">
        <f t="shared" si="1092"/>
        <v>0</v>
      </c>
      <c r="BK156" s="743">
        <f t="shared" si="1211"/>
        <v>0</v>
      </c>
      <c r="BL156" s="744">
        <f t="shared" si="1094"/>
        <v>0</v>
      </c>
      <c r="BM156" s="745">
        <v>12</v>
      </c>
      <c r="BN156" s="746">
        <f t="shared" si="1095"/>
        <v>0</v>
      </c>
      <c r="BO156" s="747"/>
      <c r="BP156" s="741"/>
      <c r="BQ156" s="746">
        <f t="shared" si="1096"/>
        <v>0</v>
      </c>
      <c r="BR156" s="746">
        <f t="shared" si="1097"/>
        <v>0</v>
      </c>
      <c r="BS156" s="746">
        <f t="shared" si="1098"/>
        <v>0</v>
      </c>
      <c r="BU156" s="1044"/>
      <c r="BV156" s="735" t="s">
        <v>866</v>
      </c>
      <c r="BW156" s="737">
        <f t="shared" si="1206"/>
        <v>0</v>
      </c>
      <c r="BX156" s="737">
        <f t="shared" si="1206"/>
        <v>5545</v>
      </c>
      <c r="BY156" s="738">
        <f t="shared" si="1099"/>
        <v>5767</v>
      </c>
      <c r="BZ156" s="817">
        <f t="shared" si="1100"/>
        <v>0</v>
      </c>
      <c r="CA156" s="740">
        <f t="shared" si="1101"/>
        <v>0</v>
      </c>
      <c r="CB156" s="741">
        <f t="shared" si="1102"/>
        <v>0</v>
      </c>
      <c r="CC156" s="742">
        <f t="shared" si="1103"/>
        <v>0</v>
      </c>
      <c r="CD156" s="741">
        <f t="shared" si="1102"/>
        <v>0</v>
      </c>
      <c r="CE156" s="742">
        <f t="shared" si="1104"/>
        <v>0</v>
      </c>
      <c r="CF156" s="741">
        <f t="shared" si="1105"/>
        <v>0</v>
      </c>
      <c r="CG156" s="742">
        <f t="shared" si="1106"/>
        <v>0</v>
      </c>
      <c r="CH156" s="741">
        <f t="shared" si="1107"/>
        <v>0</v>
      </c>
      <c r="CI156" s="742">
        <f t="shared" si="1108"/>
        <v>0</v>
      </c>
      <c r="CJ156" s="741">
        <f t="shared" si="1109"/>
        <v>0</v>
      </c>
      <c r="CK156" s="742">
        <f t="shared" si="1110"/>
        <v>0</v>
      </c>
      <c r="CL156" s="741">
        <f t="shared" si="1111"/>
        <v>0</v>
      </c>
      <c r="CM156" s="742">
        <f t="shared" si="1112"/>
        <v>0</v>
      </c>
      <c r="CN156" s="741">
        <f t="shared" si="1113"/>
        <v>0</v>
      </c>
      <c r="CO156" s="742">
        <f t="shared" si="1114"/>
        <v>0</v>
      </c>
      <c r="CP156" s="741">
        <f t="shared" si="1115"/>
        <v>0</v>
      </c>
      <c r="CQ156" s="742">
        <f t="shared" si="1116"/>
        <v>0</v>
      </c>
      <c r="CR156" s="741">
        <f t="shared" si="1117"/>
        <v>0</v>
      </c>
      <c r="CS156" s="742">
        <f t="shared" si="1118"/>
        <v>0</v>
      </c>
      <c r="CT156" s="741">
        <f t="shared" si="1119"/>
        <v>0</v>
      </c>
      <c r="CU156" s="743">
        <f t="shared" si="1120"/>
        <v>0</v>
      </c>
      <c r="CV156" s="744">
        <f t="shared" si="1121"/>
        <v>0</v>
      </c>
      <c r="CW156" s="745">
        <v>12</v>
      </c>
      <c r="CX156" s="746">
        <f t="shared" si="1122"/>
        <v>0</v>
      </c>
      <c r="CY156" s="747"/>
      <c r="CZ156" s="741"/>
      <c r="DA156" s="746">
        <f t="shared" si="1123"/>
        <v>0</v>
      </c>
      <c r="DB156" s="746">
        <f t="shared" si="1124"/>
        <v>0</v>
      </c>
      <c r="DC156" s="746">
        <f t="shared" si="1125"/>
        <v>0</v>
      </c>
      <c r="DD156" s="750"/>
      <c r="DE156" s="1044"/>
      <c r="DF156" s="735" t="s">
        <v>866</v>
      </c>
      <c r="DG156" s="737">
        <f t="shared" si="1207"/>
        <v>0</v>
      </c>
      <c r="DH156" s="737">
        <f t="shared" si="1207"/>
        <v>5545</v>
      </c>
      <c r="DI156" s="738">
        <f t="shared" si="1126"/>
        <v>5767</v>
      </c>
      <c r="DJ156" s="817">
        <f t="shared" si="1127"/>
        <v>0</v>
      </c>
      <c r="DK156" s="740">
        <f t="shared" si="1128"/>
        <v>0</v>
      </c>
      <c r="DL156" s="741">
        <f t="shared" si="1129"/>
        <v>0</v>
      </c>
      <c r="DM156" s="742">
        <f t="shared" si="1130"/>
        <v>0</v>
      </c>
      <c r="DN156" s="741">
        <f t="shared" si="1129"/>
        <v>0</v>
      </c>
      <c r="DO156" s="742">
        <f t="shared" si="1131"/>
        <v>0</v>
      </c>
      <c r="DP156" s="741">
        <f t="shared" si="1132"/>
        <v>0</v>
      </c>
      <c r="DQ156" s="742">
        <f t="shared" si="1133"/>
        <v>0</v>
      </c>
      <c r="DR156" s="741">
        <f t="shared" si="1134"/>
        <v>0</v>
      </c>
      <c r="DS156" s="742">
        <f t="shared" si="1135"/>
        <v>0</v>
      </c>
      <c r="DT156" s="741">
        <f t="shared" si="1136"/>
        <v>0</v>
      </c>
      <c r="DU156" s="742">
        <f t="shared" si="1137"/>
        <v>0</v>
      </c>
      <c r="DV156" s="741">
        <f t="shared" si="1138"/>
        <v>0</v>
      </c>
      <c r="DW156" s="742">
        <f t="shared" si="1139"/>
        <v>0</v>
      </c>
      <c r="DX156" s="741">
        <f t="shared" si="1140"/>
        <v>0</v>
      </c>
      <c r="DY156" s="742">
        <f t="shared" si="1141"/>
        <v>0</v>
      </c>
      <c r="DZ156" s="741">
        <f t="shared" si="1142"/>
        <v>0</v>
      </c>
      <c r="EA156" s="742">
        <f t="shared" si="1143"/>
        <v>0</v>
      </c>
      <c r="EB156" s="741">
        <f t="shared" si="1144"/>
        <v>0</v>
      </c>
      <c r="EC156" s="742">
        <f t="shared" si="1145"/>
        <v>0</v>
      </c>
      <c r="ED156" s="741">
        <f t="shared" si="1146"/>
        <v>0</v>
      </c>
      <c r="EE156" s="743">
        <f t="shared" si="1212"/>
        <v>0</v>
      </c>
      <c r="EF156" s="744">
        <f t="shared" si="1148"/>
        <v>0</v>
      </c>
      <c r="EG156" s="745">
        <v>12</v>
      </c>
      <c r="EH156" s="746">
        <f t="shared" si="1149"/>
        <v>0</v>
      </c>
      <c r="EI156" s="747"/>
      <c r="EJ156" s="741"/>
      <c r="EK156" s="746">
        <f t="shared" si="1150"/>
        <v>0</v>
      </c>
      <c r="EL156" s="746">
        <f t="shared" si="1151"/>
        <v>0</v>
      </c>
      <c r="EM156" s="746">
        <f t="shared" si="1152"/>
        <v>0</v>
      </c>
      <c r="EO156" s="1044"/>
      <c r="EP156" s="735" t="s">
        <v>866</v>
      </c>
      <c r="EQ156" s="737">
        <f t="shared" si="1208"/>
        <v>0</v>
      </c>
      <c r="ER156" s="737">
        <f t="shared" si="1208"/>
        <v>5545</v>
      </c>
      <c r="ES156" s="738">
        <f t="shared" si="1153"/>
        <v>5767</v>
      </c>
      <c r="ET156" s="817">
        <f t="shared" si="1154"/>
        <v>0</v>
      </c>
      <c r="EU156" s="740">
        <f t="shared" si="1155"/>
        <v>0</v>
      </c>
      <c r="EV156" s="741">
        <f t="shared" si="1156"/>
        <v>0</v>
      </c>
      <c r="EW156" s="742">
        <f t="shared" si="1157"/>
        <v>0</v>
      </c>
      <c r="EX156" s="741">
        <f t="shared" si="1156"/>
        <v>0</v>
      </c>
      <c r="EY156" s="742">
        <f t="shared" si="1158"/>
        <v>0</v>
      </c>
      <c r="EZ156" s="741">
        <f t="shared" si="1159"/>
        <v>0</v>
      </c>
      <c r="FA156" s="742">
        <f t="shared" si="1160"/>
        <v>0</v>
      </c>
      <c r="FB156" s="741">
        <f t="shared" si="1161"/>
        <v>0</v>
      </c>
      <c r="FC156" s="742">
        <f t="shared" si="1162"/>
        <v>0</v>
      </c>
      <c r="FD156" s="741">
        <f t="shared" si="1163"/>
        <v>0</v>
      </c>
      <c r="FE156" s="742">
        <f t="shared" si="1164"/>
        <v>0</v>
      </c>
      <c r="FF156" s="741">
        <f t="shared" si="1165"/>
        <v>0</v>
      </c>
      <c r="FG156" s="742">
        <f t="shared" si="1166"/>
        <v>0</v>
      </c>
      <c r="FH156" s="741">
        <f t="shared" si="1167"/>
        <v>0</v>
      </c>
      <c r="FI156" s="742">
        <f t="shared" si="1168"/>
        <v>0</v>
      </c>
      <c r="FJ156" s="741">
        <f t="shared" si="1169"/>
        <v>0</v>
      </c>
      <c r="FK156" s="742">
        <f t="shared" si="1170"/>
        <v>0</v>
      </c>
      <c r="FL156" s="741">
        <f t="shared" si="1171"/>
        <v>0</v>
      </c>
      <c r="FM156" s="742">
        <f t="shared" si="1172"/>
        <v>0</v>
      </c>
      <c r="FN156" s="741">
        <f t="shared" si="1173"/>
        <v>0</v>
      </c>
      <c r="FO156" s="743">
        <f t="shared" si="1213"/>
        <v>0</v>
      </c>
      <c r="FP156" s="744">
        <f t="shared" si="1175"/>
        <v>0</v>
      </c>
      <c r="FQ156" s="745">
        <v>12</v>
      </c>
      <c r="FR156" s="746">
        <f t="shared" si="1176"/>
        <v>0</v>
      </c>
      <c r="FS156" s="747"/>
      <c r="FT156" s="741"/>
      <c r="FU156" s="746">
        <f t="shared" si="1177"/>
        <v>0</v>
      </c>
      <c r="FV156" s="746">
        <f t="shared" si="1178"/>
        <v>0</v>
      </c>
      <c r="FW156" s="746">
        <f t="shared" si="1179"/>
        <v>0</v>
      </c>
      <c r="FY156" s="1044"/>
      <c r="FZ156" s="735" t="s">
        <v>866</v>
      </c>
      <c r="GA156" s="737">
        <f t="shared" si="1209"/>
        <v>1</v>
      </c>
      <c r="GB156" s="737">
        <f t="shared" si="1209"/>
        <v>5545</v>
      </c>
      <c r="GC156" s="738">
        <f t="shared" si="1180"/>
        <v>5767</v>
      </c>
      <c r="GD156" s="743">
        <f t="shared" si="1181"/>
        <v>5767</v>
      </c>
      <c r="GE156" s="743"/>
      <c r="GF156" s="737">
        <f t="shared" si="1182"/>
        <v>0</v>
      </c>
      <c r="GG156" s="743"/>
      <c r="GH156" s="737">
        <f t="shared" si="1183"/>
        <v>0</v>
      </c>
      <c r="GI156" s="743"/>
      <c r="GJ156" s="737">
        <f t="shared" si="1184"/>
        <v>0</v>
      </c>
      <c r="GK156" s="743"/>
      <c r="GL156" s="737">
        <f t="shared" si="1185"/>
        <v>0</v>
      </c>
      <c r="GM156" s="743"/>
      <c r="GN156" s="737">
        <f t="shared" si="1186"/>
        <v>0</v>
      </c>
      <c r="GO156" s="743"/>
      <c r="GP156" s="737">
        <f t="shared" si="1187"/>
        <v>0</v>
      </c>
      <c r="GQ156" s="743"/>
      <c r="GR156" s="737">
        <f t="shared" si="1188"/>
        <v>0</v>
      </c>
      <c r="GS156" s="743"/>
      <c r="GT156" s="737">
        <f t="shared" si="1189"/>
        <v>0</v>
      </c>
      <c r="GU156" s="743"/>
      <c r="GV156" s="737">
        <f t="shared" si="1190"/>
        <v>0</v>
      </c>
      <c r="GW156" s="743"/>
      <c r="GX156" s="737">
        <f t="shared" si="1191"/>
        <v>0</v>
      </c>
      <c r="GY156" s="743">
        <f t="shared" si="1191"/>
        <v>9512</v>
      </c>
      <c r="GZ156" s="744">
        <f t="shared" si="1192"/>
        <v>15279</v>
      </c>
      <c r="HA156" s="745">
        <v>12</v>
      </c>
      <c r="HB156" s="746">
        <f t="shared" si="1193"/>
        <v>183348</v>
      </c>
      <c r="HC156" s="737">
        <f t="shared" si="1194"/>
        <v>0</v>
      </c>
      <c r="HD156" s="737">
        <f t="shared" si="1194"/>
        <v>0</v>
      </c>
      <c r="HE156" s="746">
        <f t="shared" si="1195"/>
        <v>183348</v>
      </c>
      <c r="HF156" s="746">
        <f t="shared" si="1196"/>
        <v>55371.1</v>
      </c>
      <c r="HG156" s="746">
        <f t="shared" si="1197"/>
        <v>238719.1</v>
      </c>
    </row>
    <row r="157" spans="1:215" hidden="1" x14ac:dyDescent="0.25">
      <c r="A157" s="1044"/>
      <c r="B157" s="755" t="s">
        <v>418</v>
      </c>
      <c r="C157" s="737">
        <f t="shared" si="1203"/>
        <v>0</v>
      </c>
      <c r="D157" s="737">
        <f t="shared" si="1203"/>
        <v>4411</v>
      </c>
      <c r="E157" s="738">
        <f t="shared" si="1046"/>
        <v>4588</v>
      </c>
      <c r="F157" s="817">
        <f t="shared" si="1047"/>
        <v>0</v>
      </c>
      <c r="G157" s="740">
        <f t="shared" si="1204"/>
        <v>0</v>
      </c>
      <c r="H157" s="741">
        <f t="shared" si="1048"/>
        <v>0</v>
      </c>
      <c r="I157" s="742">
        <f t="shared" si="1204"/>
        <v>0</v>
      </c>
      <c r="J157" s="741">
        <f t="shared" si="1048"/>
        <v>0</v>
      </c>
      <c r="K157" s="742">
        <f t="shared" si="1049"/>
        <v>0</v>
      </c>
      <c r="L157" s="741">
        <f t="shared" si="1050"/>
        <v>0</v>
      </c>
      <c r="M157" s="742">
        <f t="shared" si="1051"/>
        <v>0</v>
      </c>
      <c r="N157" s="741">
        <f t="shared" si="1052"/>
        <v>0</v>
      </c>
      <c r="O157" s="742">
        <f t="shared" si="1053"/>
        <v>0</v>
      </c>
      <c r="P157" s="741">
        <f t="shared" si="1054"/>
        <v>0</v>
      </c>
      <c r="Q157" s="742">
        <f t="shared" si="1055"/>
        <v>0</v>
      </c>
      <c r="R157" s="741">
        <f t="shared" si="1056"/>
        <v>0</v>
      </c>
      <c r="S157" s="742">
        <f t="shared" si="1057"/>
        <v>0</v>
      </c>
      <c r="T157" s="741">
        <f t="shared" si="1058"/>
        <v>0</v>
      </c>
      <c r="U157" s="742">
        <f t="shared" si="1059"/>
        <v>0</v>
      </c>
      <c r="V157" s="741">
        <f t="shared" si="1060"/>
        <v>0</v>
      </c>
      <c r="W157" s="742">
        <f t="shared" si="1061"/>
        <v>0</v>
      </c>
      <c r="X157" s="741">
        <f t="shared" si="1062"/>
        <v>0</v>
      </c>
      <c r="Y157" s="742">
        <f t="shared" si="1063"/>
        <v>0</v>
      </c>
      <c r="Z157" s="741">
        <f t="shared" si="1064"/>
        <v>0</v>
      </c>
      <c r="AA157" s="743">
        <f t="shared" si="1065"/>
        <v>0</v>
      </c>
      <c r="AB157" s="744">
        <f t="shared" si="1066"/>
        <v>0</v>
      </c>
      <c r="AC157" s="745">
        <v>12</v>
      </c>
      <c r="AD157" s="746">
        <f t="shared" si="1067"/>
        <v>0</v>
      </c>
      <c r="AE157" s="747">
        <f>C157*1009.76*12</f>
        <v>0</v>
      </c>
      <c r="AF157" s="782">
        <f t="shared" ref="AF157:AF159" si="1224">AD157*0.085</f>
        <v>0</v>
      </c>
      <c r="AG157" s="746">
        <f t="shared" si="1068"/>
        <v>0</v>
      </c>
      <c r="AH157" s="746">
        <f t="shared" si="1069"/>
        <v>0</v>
      </c>
      <c r="AI157" s="746">
        <f t="shared" si="1070"/>
        <v>0</v>
      </c>
      <c r="AK157" s="1044"/>
      <c r="AL157" s="755" t="s">
        <v>418</v>
      </c>
      <c r="AM157" s="737">
        <f t="shared" si="1205"/>
        <v>2</v>
      </c>
      <c r="AN157" s="737">
        <f t="shared" si="1205"/>
        <v>4411</v>
      </c>
      <c r="AO157" s="738">
        <f t="shared" si="1071"/>
        <v>4588</v>
      </c>
      <c r="AP157" s="817">
        <f t="shared" si="1072"/>
        <v>9176</v>
      </c>
      <c r="AQ157" s="740">
        <f t="shared" si="1073"/>
        <v>0</v>
      </c>
      <c r="AR157" s="741">
        <f t="shared" si="1074"/>
        <v>0</v>
      </c>
      <c r="AS157" s="742">
        <f t="shared" si="1075"/>
        <v>0</v>
      </c>
      <c r="AT157" s="741">
        <f t="shared" si="1076"/>
        <v>0</v>
      </c>
      <c r="AU157" s="742">
        <f t="shared" si="1077"/>
        <v>0</v>
      </c>
      <c r="AV157" s="741">
        <f t="shared" si="1078"/>
        <v>0</v>
      </c>
      <c r="AW157" s="742">
        <f t="shared" si="1079"/>
        <v>0</v>
      </c>
      <c r="AX157" s="741">
        <f t="shared" si="1080"/>
        <v>0</v>
      </c>
      <c r="AY157" s="742">
        <f t="shared" si="1081"/>
        <v>0</v>
      </c>
      <c r="AZ157" s="741">
        <f t="shared" si="1082"/>
        <v>0</v>
      </c>
      <c r="BA157" s="742">
        <f t="shared" si="1083"/>
        <v>0</v>
      </c>
      <c r="BB157" s="741">
        <f t="shared" si="1084"/>
        <v>0</v>
      </c>
      <c r="BC157" s="742">
        <f t="shared" si="1085"/>
        <v>0</v>
      </c>
      <c r="BD157" s="741">
        <f t="shared" si="1086"/>
        <v>0</v>
      </c>
      <c r="BE157" s="742">
        <f t="shared" si="1087"/>
        <v>0</v>
      </c>
      <c r="BF157" s="741">
        <f t="shared" si="1088"/>
        <v>0</v>
      </c>
      <c r="BG157" s="742">
        <f t="shared" si="1089"/>
        <v>0</v>
      </c>
      <c r="BH157" s="741">
        <f t="shared" si="1090"/>
        <v>0</v>
      </c>
      <c r="BI157" s="742">
        <f t="shared" si="1091"/>
        <v>0</v>
      </c>
      <c r="BJ157" s="741">
        <f t="shared" si="1092"/>
        <v>0</v>
      </c>
      <c r="BK157" s="743">
        <f t="shared" si="1211"/>
        <v>21382</v>
      </c>
      <c r="BL157" s="744">
        <f t="shared" si="1094"/>
        <v>30558</v>
      </c>
      <c r="BM157" s="745">
        <v>12</v>
      </c>
      <c r="BN157" s="746">
        <f t="shared" si="1095"/>
        <v>366696</v>
      </c>
      <c r="BO157" s="747">
        <f>AM157*1009.76*12</f>
        <v>24234.240000000002</v>
      </c>
      <c r="BP157" s="782">
        <f t="shared" ref="BP157:BP159" si="1225">BN157*0.085</f>
        <v>31169.16</v>
      </c>
      <c r="BQ157" s="746">
        <f t="shared" si="1096"/>
        <v>422099.4</v>
      </c>
      <c r="BR157" s="746">
        <f t="shared" si="1097"/>
        <v>127474.02</v>
      </c>
      <c r="BS157" s="746">
        <f t="shared" si="1098"/>
        <v>549573.42000000004</v>
      </c>
      <c r="BU157" s="1044"/>
      <c r="BV157" s="755" t="s">
        <v>418</v>
      </c>
      <c r="BW157" s="737">
        <f t="shared" si="1206"/>
        <v>0</v>
      </c>
      <c r="BX157" s="737">
        <f t="shared" si="1206"/>
        <v>4411</v>
      </c>
      <c r="BY157" s="738">
        <f t="shared" si="1099"/>
        <v>4588</v>
      </c>
      <c r="BZ157" s="817">
        <f t="shared" si="1100"/>
        <v>0</v>
      </c>
      <c r="CA157" s="740">
        <f t="shared" si="1101"/>
        <v>0</v>
      </c>
      <c r="CB157" s="741">
        <f t="shared" si="1102"/>
        <v>0</v>
      </c>
      <c r="CC157" s="742">
        <f t="shared" si="1103"/>
        <v>0</v>
      </c>
      <c r="CD157" s="741">
        <f t="shared" si="1102"/>
        <v>0</v>
      </c>
      <c r="CE157" s="742">
        <f t="shared" si="1104"/>
        <v>0</v>
      </c>
      <c r="CF157" s="741">
        <f t="shared" si="1105"/>
        <v>0</v>
      </c>
      <c r="CG157" s="742">
        <f t="shared" si="1106"/>
        <v>0</v>
      </c>
      <c r="CH157" s="741">
        <f t="shared" si="1107"/>
        <v>0</v>
      </c>
      <c r="CI157" s="742">
        <f t="shared" si="1108"/>
        <v>0</v>
      </c>
      <c r="CJ157" s="741">
        <f t="shared" si="1109"/>
        <v>0</v>
      </c>
      <c r="CK157" s="742">
        <f t="shared" si="1110"/>
        <v>0</v>
      </c>
      <c r="CL157" s="741">
        <f t="shared" si="1111"/>
        <v>0</v>
      </c>
      <c r="CM157" s="742">
        <f t="shared" si="1112"/>
        <v>0</v>
      </c>
      <c r="CN157" s="741">
        <f t="shared" si="1113"/>
        <v>0</v>
      </c>
      <c r="CO157" s="742">
        <f t="shared" si="1114"/>
        <v>0</v>
      </c>
      <c r="CP157" s="741">
        <f t="shared" si="1115"/>
        <v>0</v>
      </c>
      <c r="CQ157" s="742">
        <f t="shared" si="1116"/>
        <v>0</v>
      </c>
      <c r="CR157" s="741">
        <f t="shared" si="1117"/>
        <v>0</v>
      </c>
      <c r="CS157" s="742">
        <f t="shared" si="1118"/>
        <v>0</v>
      </c>
      <c r="CT157" s="741">
        <f t="shared" si="1119"/>
        <v>0</v>
      </c>
      <c r="CU157" s="743">
        <f t="shared" si="1120"/>
        <v>0</v>
      </c>
      <c r="CV157" s="744">
        <f t="shared" si="1121"/>
        <v>0</v>
      </c>
      <c r="CW157" s="745">
        <v>12</v>
      </c>
      <c r="CX157" s="746">
        <f t="shared" si="1122"/>
        <v>0</v>
      </c>
      <c r="CY157" s="747">
        <f>BW157*1009.76*12</f>
        <v>0</v>
      </c>
      <c r="CZ157" s="782">
        <f t="shared" ref="CZ157:CZ159" si="1226">CX157*0.085</f>
        <v>0</v>
      </c>
      <c r="DA157" s="746">
        <f t="shared" si="1123"/>
        <v>0</v>
      </c>
      <c r="DB157" s="746">
        <f t="shared" si="1124"/>
        <v>0</v>
      </c>
      <c r="DC157" s="746">
        <f t="shared" si="1125"/>
        <v>0</v>
      </c>
      <c r="DD157" s="750"/>
      <c r="DE157" s="1044"/>
      <c r="DF157" s="755" t="s">
        <v>418</v>
      </c>
      <c r="DG157" s="737">
        <f t="shared" si="1207"/>
        <v>0</v>
      </c>
      <c r="DH157" s="737">
        <f t="shared" si="1207"/>
        <v>4411</v>
      </c>
      <c r="DI157" s="738">
        <f t="shared" si="1126"/>
        <v>4588</v>
      </c>
      <c r="DJ157" s="817">
        <f t="shared" si="1127"/>
        <v>0</v>
      </c>
      <c r="DK157" s="740">
        <f t="shared" si="1128"/>
        <v>0</v>
      </c>
      <c r="DL157" s="741">
        <f t="shared" si="1129"/>
        <v>0</v>
      </c>
      <c r="DM157" s="742">
        <f t="shared" si="1130"/>
        <v>0</v>
      </c>
      <c r="DN157" s="741">
        <f t="shared" si="1129"/>
        <v>0</v>
      </c>
      <c r="DO157" s="742">
        <f t="shared" si="1131"/>
        <v>0</v>
      </c>
      <c r="DP157" s="741">
        <f t="shared" si="1132"/>
        <v>0</v>
      </c>
      <c r="DQ157" s="742">
        <f t="shared" si="1133"/>
        <v>0</v>
      </c>
      <c r="DR157" s="741">
        <f t="shared" si="1134"/>
        <v>0</v>
      </c>
      <c r="DS157" s="742">
        <f t="shared" si="1135"/>
        <v>0</v>
      </c>
      <c r="DT157" s="741">
        <f t="shared" si="1136"/>
        <v>0</v>
      </c>
      <c r="DU157" s="742">
        <f t="shared" si="1137"/>
        <v>0</v>
      </c>
      <c r="DV157" s="741">
        <f t="shared" si="1138"/>
        <v>0</v>
      </c>
      <c r="DW157" s="742">
        <f t="shared" si="1139"/>
        <v>0</v>
      </c>
      <c r="DX157" s="741">
        <f t="shared" si="1140"/>
        <v>0</v>
      </c>
      <c r="DY157" s="742">
        <f t="shared" si="1141"/>
        <v>0</v>
      </c>
      <c r="DZ157" s="741">
        <f t="shared" si="1142"/>
        <v>0</v>
      </c>
      <c r="EA157" s="742">
        <f t="shared" si="1143"/>
        <v>0</v>
      </c>
      <c r="EB157" s="741">
        <f t="shared" si="1144"/>
        <v>0</v>
      </c>
      <c r="EC157" s="742">
        <f t="shared" si="1145"/>
        <v>0</v>
      </c>
      <c r="ED157" s="741">
        <f t="shared" si="1146"/>
        <v>0</v>
      </c>
      <c r="EE157" s="743">
        <f t="shared" si="1212"/>
        <v>0</v>
      </c>
      <c r="EF157" s="744">
        <f t="shared" si="1148"/>
        <v>0</v>
      </c>
      <c r="EG157" s="745">
        <v>12</v>
      </c>
      <c r="EH157" s="746">
        <f t="shared" si="1149"/>
        <v>0</v>
      </c>
      <c r="EI157" s="747">
        <f>DG157*1009.76*12</f>
        <v>0</v>
      </c>
      <c r="EJ157" s="782">
        <f t="shared" ref="EJ157:EJ159" si="1227">EH157*0.085</f>
        <v>0</v>
      </c>
      <c r="EK157" s="746">
        <f t="shared" si="1150"/>
        <v>0</v>
      </c>
      <c r="EL157" s="746">
        <f t="shared" si="1151"/>
        <v>0</v>
      </c>
      <c r="EM157" s="746">
        <f t="shared" si="1152"/>
        <v>0</v>
      </c>
      <c r="EO157" s="1044"/>
      <c r="EP157" s="755" t="s">
        <v>418</v>
      </c>
      <c r="EQ157" s="737">
        <f t="shared" si="1208"/>
        <v>0</v>
      </c>
      <c r="ER157" s="737">
        <f t="shared" si="1208"/>
        <v>4411</v>
      </c>
      <c r="ES157" s="738">
        <f t="shared" si="1153"/>
        <v>4588</v>
      </c>
      <c r="ET157" s="817">
        <f t="shared" si="1154"/>
        <v>0</v>
      </c>
      <c r="EU157" s="740">
        <f t="shared" si="1155"/>
        <v>0</v>
      </c>
      <c r="EV157" s="741">
        <f t="shared" si="1156"/>
        <v>0</v>
      </c>
      <c r="EW157" s="742">
        <f t="shared" si="1157"/>
        <v>0</v>
      </c>
      <c r="EX157" s="741">
        <f t="shared" si="1156"/>
        <v>0</v>
      </c>
      <c r="EY157" s="742">
        <f t="shared" si="1158"/>
        <v>0</v>
      </c>
      <c r="EZ157" s="741">
        <f t="shared" si="1159"/>
        <v>0</v>
      </c>
      <c r="FA157" s="742">
        <f t="shared" si="1160"/>
        <v>0</v>
      </c>
      <c r="FB157" s="741">
        <f t="shared" si="1161"/>
        <v>0</v>
      </c>
      <c r="FC157" s="742">
        <f t="shared" si="1162"/>
        <v>0</v>
      </c>
      <c r="FD157" s="741">
        <f t="shared" si="1163"/>
        <v>0</v>
      </c>
      <c r="FE157" s="742">
        <f t="shared" si="1164"/>
        <v>0</v>
      </c>
      <c r="FF157" s="741">
        <f t="shared" si="1165"/>
        <v>0</v>
      </c>
      <c r="FG157" s="742">
        <f t="shared" si="1166"/>
        <v>0</v>
      </c>
      <c r="FH157" s="741">
        <f t="shared" si="1167"/>
        <v>0</v>
      </c>
      <c r="FI157" s="742">
        <f t="shared" si="1168"/>
        <v>0</v>
      </c>
      <c r="FJ157" s="741">
        <f t="shared" si="1169"/>
        <v>0</v>
      </c>
      <c r="FK157" s="742">
        <f t="shared" si="1170"/>
        <v>0</v>
      </c>
      <c r="FL157" s="741">
        <f t="shared" si="1171"/>
        <v>0</v>
      </c>
      <c r="FM157" s="742">
        <f t="shared" si="1172"/>
        <v>0</v>
      </c>
      <c r="FN157" s="741">
        <f t="shared" si="1173"/>
        <v>0</v>
      </c>
      <c r="FO157" s="743">
        <f t="shared" si="1213"/>
        <v>0</v>
      </c>
      <c r="FP157" s="744">
        <f t="shared" si="1175"/>
        <v>0</v>
      </c>
      <c r="FQ157" s="745">
        <v>12</v>
      </c>
      <c r="FR157" s="746">
        <f t="shared" si="1176"/>
        <v>0</v>
      </c>
      <c r="FS157" s="747">
        <f>EQ157*1009.76*12</f>
        <v>0</v>
      </c>
      <c r="FT157" s="782">
        <f t="shared" ref="FT157:FT159" si="1228">FR157*0.085</f>
        <v>0</v>
      </c>
      <c r="FU157" s="746">
        <f t="shared" si="1177"/>
        <v>0</v>
      </c>
      <c r="FV157" s="746">
        <f t="shared" si="1178"/>
        <v>0</v>
      </c>
      <c r="FW157" s="746">
        <f t="shared" si="1179"/>
        <v>0</v>
      </c>
      <c r="FY157" s="1044"/>
      <c r="FZ157" s="755" t="s">
        <v>418</v>
      </c>
      <c r="GA157" s="737">
        <f t="shared" si="1209"/>
        <v>2</v>
      </c>
      <c r="GB157" s="737">
        <f t="shared" si="1209"/>
        <v>4411</v>
      </c>
      <c r="GC157" s="738">
        <f t="shared" si="1180"/>
        <v>4588</v>
      </c>
      <c r="GD157" s="743">
        <f t="shared" si="1181"/>
        <v>9176</v>
      </c>
      <c r="GE157" s="743"/>
      <c r="GF157" s="737">
        <f t="shared" si="1182"/>
        <v>0</v>
      </c>
      <c r="GG157" s="743"/>
      <c r="GH157" s="737">
        <f t="shared" si="1183"/>
        <v>0</v>
      </c>
      <c r="GI157" s="743"/>
      <c r="GJ157" s="737">
        <f t="shared" si="1184"/>
        <v>0</v>
      </c>
      <c r="GK157" s="743"/>
      <c r="GL157" s="737">
        <f t="shared" si="1185"/>
        <v>0</v>
      </c>
      <c r="GM157" s="743"/>
      <c r="GN157" s="737">
        <f t="shared" si="1186"/>
        <v>0</v>
      </c>
      <c r="GO157" s="743"/>
      <c r="GP157" s="737">
        <f t="shared" si="1187"/>
        <v>0</v>
      </c>
      <c r="GQ157" s="743"/>
      <c r="GR157" s="737">
        <f t="shared" si="1188"/>
        <v>0</v>
      </c>
      <c r="GS157" s="743"/>
      <c r="GT157" s="737">
        <f t="shared" si="1189"/>
        <v>0</v>
      </c>
      <c r="GU157" s="743"/>
      <c r="GV157" s="737">
        <f t="shared" si="1190"/>
        <v>0</v>
      </c>
      <c r="GW157" s="743"/>
      <c r="GX157" s="737">
        <f t="shared" si="1191"/>
        <v>0</v>
      </c>
      <c r="GY157" s="743">
        <f t="shared" si="1191"/>
        <v>21382</v>
      </c>
      <c r="GZ157" s="744">
        <f t="shared" si="1192"/>
        <v>30558</v>
      </c>
      <c r="HA157" s="745">
        <v>12</v>
      </c>
      <c r="HB157" s="746">
        <f t="shared" si="1193"/>
        <v>366696</v>
      </c>
      <c r="HC157" s="737">
        <f t="shared" si="1194"/>
        <v>24234.240000000002</v>
      </c>
      <c r="HD157" s="737">
        <f t="shared" si="1194"/>
        <v>31169.16</v>
      </c>
      <c r="HE157" s="746">
        <f t="shared" si="1195"/>
        <v>422099.4</v>
      </c>
      <c r="HF157" s="746">
        <f t="shared" si="1196"/>
        <v>127474.02</v>
      </c>
      <c r="HG157" s="746">
        <f t="shared" si="1197"/>
        <v>549573.42000000004</v>
      </c>
    </row>
    <row r="158" spans="1:215" hidden="1" x14ac:dyDescent="0.25">
      <c r="A158" s="1044"/>
      <c r="B158" s="755" t="s">
        <v>526</v>
      </c>
      <c r="C158" s="737">
        <f t="shared" si="1203"/>
        <v>0</v>
      </c>
      <c r="D158" s="737">
        <f t="shared" si="1203"/>
        <v>4411</v>
      </c>
      <c r="E158" s="738">
        <f t="shared" si="1046"/>
        <v>4588</v>
      </c>
      <c r="F158" s="817">
        <f t="shared" si="1047"/>
        <v>0</v>
      </c>
      <c r="G158" s="740">
        <f t="shared" si="1204"/>
        <v>0</v>
      </c>
      <c r="H158" s="741">
        <f t="shared" si="1048"/>
        <v>0</v>
      </c>
      <c r="I158" s="742">
        <f t="shared" si="1204"/>
        <v>0</v>
      </c>
      <c r="J158" s="741">
        <f t="shared" si="1048"/>
        <v>0</v>
      </c>
      <c r="K158" s="742">
        <f t="shared" si="1049"/>
        <v>0</v>
      </c>
      <c r="L158" s="741">
        <f t="shared" si="1050"/>
        <v>0</v>
      </c>
      <c r="M158" s="742">
        <f t="shared" si="1051"/>
        <v>0</v>
      </c>
      <c r="N158" s="741">
        <f t="shared" si="1052"/>
        <v>0</v>
      </c>
      <c r="O158" s="742">
        <f t="shared" si="1053"/>
        <v>0</v>
      </c>
      <c r="P158" s="741">
        <f t="shared" si="1054"/>
        <v>0</v>
      </c>
      <c r="Q158" s="742">
        <f t="shared" si="1055"/>
        <v>0</v>
      </c>
      <c r="R158" s="741">
        <f t="shared" si="1056"/>
        <v>0</v>
      </c>
      <c r="S158" s="742">
        <f t="shared" si="1057"/>
        <v>0</v>
      </c>
      <c r="T158" s="741">
        <f t="shared" si="1058"/>
        <v>0</v>
      </c>
      <c r="U158" s="742">
        <f t="shared" si="1059"/>
        <v>0</v>
      </c>
      <c r="V158" s="741">
        <f t="shared" si="1060"/>
        <v>0</v>
      </c>
      <c r="W158" s="742">
        <f t="shared" si="1061"/>
        <v>0</v>
      </c>
      <c r="X158" s="741">
        <f t="shared" si="1062"/>
        <v>0</v>
      </c>
      <c r="Y158" s="742">
        <f t="shared" si="1063"/>
        <v>0</v>
      </c>
      <c r="Z158" s="741">
        <f t="shared" si="1064"/>
        <v>0</v>
      </c>
      <c r="AA158" s="743">
        <f t="shared" si="1065"/>
        <v>0</v>
      </c>
      <c r="AB158" s="744">
        <f t="shared" si="1066"/>
        <v>0</v>
      </c>
      <c r="AC158" s="745">
        <v>12</v>
      </c>
      <c r="AD158" s="746">
        <f t="shared" si="1067"/>
        <v>0</v>
      </c>
      <c r="AE158" s="747"/>
      <c r="AF158" s="782">
        <f t="shared" si="1224"/>
        <v>0</v>
      </c>
      <c r="AG158" s="746">
        <f t="shared" si="1068"/>
        <v>0</v>
      </c>
      <c r="AH158" s="746">
        <f t="shared" si="1069"/>
        <v>0</v>
      </c>
      <c r="AI158" s="746">
        <f t="shared" si="1070"/>
        <v>0</v>
      </c>
      <c r="AK158" s="1044"/>
      <c r="AL158" s="755" t="s">
        <v>526</v>
      </c>
      <c r="AM158" s="737">
        <f t="shared" si="1205"/>
        <v>4</v>
      </c>
      <c r="AN158" s="737">
        <f t="shared" si="1205"/>
        <v>4411</v>
      </c>
      <c r="AO158" s="738">
        <f t="shared" si="1071"/>
        <v>4588</v>
      </c>
      <c r="AP158" s="817">
        <f t="shared" si="1072"/>
        <v>18352</v>
      </c>
      <c r="AQ158" s="740">
        <f t="shared" si="1073"/>
        <v>0</v>
      </c>
      <c r="AR158" s="741">
        <f t="shared" si="1074"/>
        <v>0</v>
      </c>
      <c r="AS158" s="742">
        <f t="shared" si="1075"/>
        <v>0</v>
      </c>
      <c r="AT158" s="741">
        <f t="shared" si="1076"/>
        <v>0</v>
      </c>
      <c r="AU158" s="742">
        <f t="shared" si="1077"/>
        <v>0</v>
      </c>
      <c r="AV158" s="741">
        <f t="shared" si="1078"/>
        <v>0</v>
      </c>
      <c r="AW158" s="742">
        <f t="shared" si="1079"/>
        <v>0</v>
      </c>
      <c r="AX158" s="741">
        <f t="shared" si="1080"/>
        <v>0</v>
      </c>
      <c r="AY158" s="742">
        <f t="shared" si="1081"/>
        <v>0</v>
      </c>
      <c r="AZ158" s="741">
        <f t="shared" si="1082"/>
        <v>0</v>
      </c>
      <c r="BA158" s="742">
        <f t="shared" si="1083"/>
        <v>0</v>
      </c>
      <c r="BB158" s="741">
        <f t="shared" si="1084"/>
        <v>0</v>
      </c>
      <c r="BC158" s="742">
        <f t="shared" si="1085"/>
        <v>0</v>
      </c>
      <c r="BD158" s="741">
        <f t="shared" si="1086"/>
        <v>0</v>
      </c>
      <c r="BE158" s="742">
        <f t="shared" si="1087"/>
        <v>0</v>
      </c>
      <c r="BF158" s="741">
        <f t="shared" si="1088"/>
        <v>0</v>
      </c>
      <c r="BG158" s="742">
        <f t="shared" si="1089"/>
        <v>0</v>
      </c>
      <c r="BH158" s="741">
        <f t="shared" si="1090"/>
        <v>0</v>
      </c>
      <c r="BI158" s="742">
        <f t="shared" si="1091"/>
        <v>0</v>
      </c>
      <c r="BJ158" s="741">
        <f t="shared" si="1092"/>
        <v>0</v>
      </c>
      <c r="BK158" s="743">
        <f t="shared" si="1211"/>
        <v>42764</v>
      </c>
      <c r="BL158" s="744">
        <f t="shared" si="1094"/>
        <v>61116</v>
      </c>
      <c r="BM158" s="745">
        <v>12</v>
      </c>
      <c r="BN158" s="746">
        <f t="shared" si="1095"/>
        <v>733392</v>
      </c>
      <c r="BO158" s="747"/>
      <c r="BP158" s="782">
        <f t="shared" si="1225"/>
        <v>62338.32</v>
      </c>
      <c r="BQ158" s="746">
        <f t="shared" si="1096"/>
        <v>795730.32</v>
      </c>
      <c r="BR158" s="746">
        <f t="shared" si="1097"/>
        <v>240310.56</v>
      </c>
      <c r="BS158" s="746">
        <f t="shared" si="1098"/>
        <v>1036040.88</v>
      </c>
      <c r="BU158" s="1044"/>
      <c r="BV158" s="755" t="s">
        <v>526</v>
      </c>
      <c r="BW158" s="737">
        <f t="shared" si="1206"/>
        <v>0</v>
      </c>
      <c r="BX158" s="737">
        <f t="shared" si="1206"/>
        <v>4411</v>
      </c>
      <c r="BY158" s="738">
        <f t="shared" si="1099"/>
        <v>4588</v>
      </c>
      <c r="BZ158" s="817">
        <f t="shared" si="1100"/>
        <v>0</v>
      </c>
      <c r="CA158" s="740">
        <f t="shared" si="1101"/>
        <v>0</v>
      </c>
      <c r="CB158" s="741">
        <f t="shared" si="1102"/>
        <v>0</v>
      </c>
      <c r="CC158" s="742">
        <f t="shared" si="1103"/>
        <v>0</v>
      </c>
      <c r="CD158" s="741">
        <f t="shared" si="1102"/>
        <v>0</v>
      </c>
      <c r="CE158" s="742">
        <f t="shared" si="1104"/>
        <v>0</v>
      </c>
      <c r="CF158" s="741">
        <f t="shared" si="1105"/>
        <v>0</v>
      </c>
      <c r="CG158" s="742">
        <f t="shared" si="1106"/>
        <v>0</v>
      </c>
      <c r="CH158" s="741">
        <f t="shared" si="1107"/>
        <v>0</v>
      </c>
      <c r="CI158" s="742">
        <f t="shared" si="1108"/>
        <v>0</v>
      </c>
      <c r="CJ158" s="741">
        <f t="shared" si="1109"/>
        <v>0</v>
      </c>
      <c r="CK158" s="742">
        <f t="shared" si="1110"/>
        <v>0</v>
      </c>
      <c r="CL158" s="741">
        <f t="shared" si="1111"/>
        <v>0</v>
      </c>
      <c r="CM158" s="742">
        <f t="shared" si="1112"/>
        <v>0</v>
      </c>
      <c r="CN158" s="741">
        <f t="shared" si="1113"/>
        <v>0</v>
      </c>
      <c r="CO158" s="742">
        <f t="shared" si="1114"/>
        <v>0</v>
      </c>
      <c r="CP158" s="741">
        <f t="shared" si="1115"/>
        <v>0</v>
      </c>
      <c r="CQ158" s="742">
        <f t="shared" si="1116"/>
        <v>0</v>
      </c>
      <c r="CR158" s="741">
        <f t="shared" si="1117"/>
        <v>0</v>
      </c>
      <c r="CS158" s="742">
        <f t="shared" si="1118"/>
        <v>0</v>
      </c>
      <c r="CT158" s="741">
        <f t="shared" si="1119"/>
        <v>0</v>
      </c>
      <c r="CU158" s="743"/>
      <c r="CV158" s="744">
        <f t="shared" si="1121"/>
        <v>0</v>
      </c>
      <c r="CW158" s="745">
        <v>12</v>
      </c>
      <c r="CX158" s="746">
        <f t="shared" si="1122"/>
        <v>0</v>
      </c>
      <c r="CY158" s="747"/>
      <c r="CZ158" s="782">
        <f t="shared" si="1226"/>
        <v>0</v>
      </c>
      <c r="DA158" s="746">
        <f t="shared" si="1123"/>
        <v>0</v>
      </c>
      <c r="DB158" s="746">
        <f t="shared" si="1124"/>
        <v>0</v>
      </c>
      <c r="DC158" s="746">
        <f t="shared" si="1125"/>
        <v>0</v>
      </c>
      <c r="DD158" s="750"/>
      <c r="DE158" s="1044"/>
      <c r="DF158" s="755" t="s">
        <v>526</v>
      </c>
      <c r="DG158" s="737">
        <f t="shared" si="1207"/>
        <v>0</v>
      </c>
      <c r="DH158" s="737">
        <f t="shared" si="1207"/>
        <v>4411</v>
      </c>
      <c r="DI158" s="738">
        <f t="shared" si="1126"/>
        <v>4588</v>
      </c>
      <c r="DJ158" s="817">
        <f t="shared" si="1127"/>
        <v>0</v>
      </c>
      <c r="DK158" s="740">
        <f t="shared" si="1128"/>
        <v>0</v>
      </c>
      <c r="DL158" s="741">
        <f t="shared" si="1129"/>
        <v>0</v>
      </c>
      <c r="DM158" s="742">
        <f t="shared" si="1130"/>
        <v>0</v>
      </c>
      <c r="DN158" s="741">
        <f t="shared" si="1129"/>
        <v>0</v>
      </c>
      <c r="DO158" s="742">
        <f t="shared" si="1131"/>
        <v>0</v>
      </c>
      <c r="DP158" s="741">
        <f t="shared" si="1132"/>
        <v>0</v>
      </c>
      <c r="DQ158" s="742">
        <f t="shared" si="1133"/>
        <v>0</v>
      </c>
      <c r="DR158" s="741">
        <f t="shared" si="1134"/>
        <v>0</v>
      </c>
      <c r="DS158" s="742">
        <f t="shared" si="1135"/>
        <v>0</v>
      </c>
      <c r="DT158" s="741">
        <f t="shared" si="1136"/>
        <v>0</v>
      </c>
      <c r="DU158" s="742">
        <f t="shared" si="1137"/>
        <v>0</v>
      </c>
      <c r="DV158" s="741">
        <f t="shared" si="1138"/>
        <v>0</v>
      </c>
      <c r="DW158" s="742">
        <f t="shared" si="1139"/>
        <v>0</v>
      </c>
      <c r="DX158" s="741">
        <f t="shared" si="1140"/>
        <v>0</v>
      </c>
      <c r="DY158" s="742">
        <f t="shared" si="1141"/>
        <v>0</v>
      </c>
      <c r="DZ158" s="741">
        <f t="shared" si="1142"/>
        <v>0</v>
      </c>
      <c r="EA158" s="742">
        <f t="shared" si="1143"/>
        <v>0</v>
      </c>
      <c r="EB158" s="741">
        <f t="shared" si="1144"/>
        <v>0</v>
      </c>
      <c r="EC158" s="742">
        <f t="shared" si="1145"/>
        <v>0</v>
      </c>
      <c r="ED158" s="741">
        <f t="shared" si="1146"/>
        <v>0</v>
      </c>
      <c r="EE158" s="743"/>
      <c r="EF158" s="744">
        <f t="shared" si="1148"/>
        <v>0</v>
      </c>
      <c r="EG158" s="745">
        <v>12</v>
      </c>
      <c r="EH158" s="746">
        <f t="shared" si="1149"/>
        <v>0</v>
      </c>
      <c r="EI158" s="747"/>
      <c r="EJ158" s="782">
        <f t="shared" si="1227"/>
        <v>0</v>
      </c>
      <c r="EK158" s="746">
        <f t="shared" si="1150"/>
        <v>0</v>
      </c>
      <c r="EL158" s="746">
        <f t="shared" si="1151"/>
        <v>0</v>
      </c>
      <c r="EM158" s="746">
        <f t="shared" si="1152"/>
        <v>0</v>
      </c>
      <c r="EO158" s="1044"/>
      <c r="EP158" s="755" t="s">
        <v>526</v>
      </c>
      <c r="EQ158" s="737">
        <f t="shared" si="1208"/>
        <v>0</v>
      </c>
      <c r="ER158" s="737">
        <f t="shared" si="1208"/>
        <v>4411</v>
      </c>
      <c r="ES158" s="738">
        <f t="shared" si="1153"/>
        <v>4588</v>
      </c>
      <c r="ET158" s="817">
        <f t="shared" si="1154"/>
        <v>0</v>
      </c>
      <c r="EU158" s="740">
        <f t="shared" si="1155"/>
        <v>0</v>
      </c>
      <c r="EV158" s="741">
        <f t="shared" si="1156"/>
        <v>0</v>
      </c>
      <c r="EW158" s="742">
        <f t="shared" si="1157"/>
        <v>0</v>
      </c>
      <c r="EX158" s="741">
        <f t="shared" si="1156"/>
        <v>0</v>
      </c>
      <c r="EY158" s="742">
        <f t="shared" si="1158"/>
        <v>0</v>
      </c>
      <c r="EZ158" s="741">
        <f t="shared" si="1159"/>
        <v>0</v>
      </c>
      <c r="FA158" s="742">
        <f t="shared" si="1160"/>
        <v>0</v>
      </c>
      <c r="FB158" s="741">
        <f t="shared" si="1161"/>
        <v>0</v>
      </c>
      <c r="FC158" s="742">
        <f t="shared" si="1162"/>
        <v>0</v>
      </c>
      <c r="FD158" s="741">
        <f t="shared" si="1163"/>
        <v>0</v>
      </c>
      <c r="FE158" s="742">
        <f t="shared" si="1164"/>
        <v>0</v>
      </c>
      <c r="FF158" s="741">
        <f t="shared" si="1165"/>
        <v>0</v>
      </c>
      <c r="FG158" s="742">
        <f t="shared" si="1166"/>
        <v>0</v>
      </c>
      <c r="FH158" s="741">
        <f t="shared" si="1167"/>
        <v>0</v>
      </c>
      <c r="FI158" s="742">
        <f t="shared" si="1168"/>
        <v>0</v>
      </c>
      <c r="FJ158" s="741">
        <f t="shared" si="1169"/>
        <v>0</v>
      </c>
      <c r="FK158" s="742">
        <f t="shared" si="1170"/>
        <v>0</v>
      </c>
      <c r="FL158" s="741">
        <f t="shared" si="1171"/>
        <v>0</v>
      </c>
      <c r="FM158" s="742">
        <f t="shared" si="1172"/>
        <v>0</v>
      </c>
      <c r="FN158" s="741">
        <f t="shared" si="1173"/>
        <v>0</v>
      </c>
      <c r="FO158" s="743"/>
      <c r="FP158" s="744">
        <f t="shared" si="1175"/>
        <v>0</v>
      </c>
      <c r="FQ158" s="745">
        <v>12</v>
      </c>
      <c r="FR158" s="746">
        <f t="shared" si="1176"/>
        <v>0</v>
      </c>
      <c r="FS158" s="747"/>
      <c r="FT158" s="782">
        <f t="shared" si="1228"/>
        <v>0</v>
      </c>
      <c r="FU158" s="746">
        <f t="shared" si="1177"/>
        <v>0</v>
      </c>
      <c r="FV158" s="746">
        <f t="shared" si="1178"/>
        <v>0</v>
      </c>
      <c r="FW158" s="746">
        <f t="shared" si="1179"/>
        <v>0</v>
      </c>
      <c r="FY158" s="1044"/>
      <c r="FZ158" s="755" t="s">
        <v>526</v>
      </c>
      <c r="GA158" s="737">
        <f t="shared" si="1209"/>
        <v>4</v>
      </c>
      <c r="GB158" s="737">
        <f t="shared" si="1209"/>
        <v>4411</v>
      </c>
      <c r="GC158" s="738">
        <f t="shared" si="1180"/>
        <v>4588</v>
      </c>
      <c r="GD158" s="743">
        <f t="shared" si="1181"/>
        <v>18352</v>
      </c>
      <c r="GE158" s="743"/>
      <c r="GF158" s="737">
        <f t="shared" si="1182"/>
        <v>0</v>
      </c>
      <c r="GG158" s="743"/>
      <c r="GH158" s="737">
        <f t="shared" si="1183"/>
        <v>0</v>
      </c>
      <c r="GI158" s="743"/>
      <c r="GJ158" s="737">
        <f t="shared" si="1184"/>
        <v>0</v>
      </c>
      <c r="GK158" s="743"/>
      <c r="GL158" s="737">
        <f t="shared" si="1185"/>
        <v>0</v>
      </c>
      <c r="GM158" s="743"/>
      <c r="GN158" s="737">
        <f t="shared" si="1186"/>
        <v>0</v>
      </c>
      <c r="GO158" s="743"/>
      <c r="GP158" s="737">
        <f t="shared" si="1187"/>
        <v>0</v>
      </c>
      <c r="GQ158" s="743"/>
      <c r="GR158" s="737">
        <f t="shared" si="1188"/>
        <v>0</v>
      </c>
      <c r="GS158" s="743"/>
      <c r="GT158" s="737">
        <f t="shared" si="1189"/>
        <v>0</v>
      </c>
      <c r="GU158" s="743"/>
      <c r="GV158" s="737">
        <f t="shared" si="1190"/>
        <v>0</v>
      </c>
      <c r="GW158" s="743"/>
      <c r="GX158" s="737">
        <f t="shared" si="1191"/>
        <v>0</v>
      </c>
      <c r="GY158" s="743">
        <f t="shared" si="1191"/>
        <v>42764</v>
      </c>
      <c r="GZ158" s="744">
        <f t="shared" si="1192"/>
        <v>61116</v>
      </c>
      <c r="HA158" s="745">
        <v>12</v>
      </c>
      <c r="HB158" s="746">
        <f t="shared" si="1193"/>
        <v>733392</v>
      </c>
      <c r="HC158" s="737">
        <f t="shared" si="1194"/>
        <v>0</v>
      </c>
      <c r="HD158" s="737">
        <f t="shared" si="1194"/>
        <v>62338.32</v>
      </c>
      <c r="HE158" s="746">
        <f t="shared" si="1195"/>
        <v>795730.32</v>
      </c>
      <c r="HF158" s="746">
        <f t="shared" si="1196"/>
        <v>240310.56</v>
      </c>
      <c r="HG158" s="746">
        <f t="shared" si="1197"/>
        <v>1036040.88</v>
      </c>
    </row>
    <row r="159" spans="1:215" hidden="1" x14ac:dyDescent="0.25">
      <c r="A159" s="1044"/>
      <c r="B159" s="755" t="s">
        <v>527</v>
      </c>
      <c r="C159" s="737">
        <f t="shared" si="1203"/>
        <v>0</v>
      </c>
      <c r="D159" s="737">
        <f t="shared" si="1203"/>
        <v>4411</v>
      </c>
      <c r="E159" s="738">
        <f t="shared" si="1046"/>
        <v>4588</v>
      </c>
      <c r="F159" s="817">
        <f t="shared" si="1047"/>
        <v>0</v>
      </c>
      <c r="G159" s="740">
        <f t="shared" si="1204"/>
        <v>0</v>
      </c>
      <c r="H159" s="741">
        <f t="shared" si="1048"/>
        <v>0</v>
      </c>
      <c r="I159" s="742">
        <f t="shared" si="1204"/>
        <v>0</v>
      </c>
      <c r="J159" s="741">
        <f t="shared" si="1048"/>
        <v>0</v>
      </c>
      <c r="K159" s="742">
        <f t="shared" si="1049"/>
        <v>0</v>
      </c>
      <c r="L159" s="741">
        <f t="shared" si="1050"/>
        <v>0</v>
      </c>
      <c r="M159" s="742">
        <f t="shared" si="1051"/>
        <v>0</v>
      </c>
      <c r="N159" s="741">
        <f t="shared" si="1052"/>
        <v>0</v>
      </c>
      <c r="O159" s="742">
        <f t="shared" si="1053"/>
        <v>0</v>
      </c>
      <c r="P159" s="741">
        <f t="shared" si="1054"/>
        <v>0</v>
      </c>
      <c r="Q159" s="742">
        <f t="shared" si="1055"/>
        <v>0</v>
      </c>
      <c r="R159" s="741">
        <f t="shared" si="1056"/>
        <v>0</v>
      </c>
      <c r="S159" s="742">
        <f t="shared" si="1057"/>
        <v>0</v>
      </c>
      <c r="T159" s="741">
        <f t="shared" si="1058"/>
        <v>0</v>
      </c>
      <c r="U159" s="742">
        <f t="shared" si="1059"/>
        <v>0</v>
      </c>
      <c r="V159" s="741">
        <f t="shared" si="1060"/>
        <v>0</v>
      </c>
      <c r="W159" s="742">
        <f t="shared" si="1061"/>
        <v>0</v>
      </c>
      <c r="X159" s="741">
        <f t="shared" si="1062"/>
        <v>0</v>
      </c>
      <c r="Y159" s="742">
        <f t="shared" si="1063"/>
        <v>0</v>
      </c>
      <c r="Z159" s="741">
        <f t="shared" si="1064"/>
        <v>0</v>
      </c>
      <c r="AA159" s="743">
        <f t="shared" si="1065"/>
        <v>0</v>
      </c>
      <c r="AB159" s="744">
        <f t="shared" si="1066"/>
        <v>0</v>
      </c>
      <c r="AC159" s="745">
        <v>12</v>
      </c>
      <c r="AD159" s="746">
        <f t="shared" si="1067"/>
        <v>0</v>
      </c>
      <c r="AE159" s="747"/>
      <c r="AF159" s="782">
        <f t="shared" si="1224"/>
        <v>0</v>
      </c>
      <c r="AG159" s="746">
        <f t="shared" si="1068"/>
        <v>0</v>
      </c>
      <c r="AH159" s="746">
        <f t="shared" si="1069"/>
        <v>0</v>
      </c>
      <c r="AI159" s="746">
        <f t="shared" si="1070"/>
        <v>0</v>
      </c>
      <c r="AK159" s="1044"/>
      <c r="AL159" s="755" t="s">
        <v>527</v>
      </c>
      <c r="AM159" s="737">
        <f t="shared" si="1205"/>
        <v>1</v>
      </c>
      <c r="AN159" s="737">
        <f t="shared" si="1205"/>
        <v>4411</v>
      </c>
      <c r="AO159" s="738">
        <f t="shared" si="1071"/>
        <v>4588</v>
      </c>
      <c r="AP159" s="817">
        <f t="shared" si="1072"/>
        <v>4588</v>
      </c>
      <c r="AQ159" s="740">
        <f t="shared" si="1073"/>
        <v>0</v>
      </c>
      <c r="AR159" s="741">
        <f t="shared" si="1074"/>
        <v>0</v>
      </c>
      <c r="AS159" s="742">
        <f t="shared" si="1075"/>
        <v>0</v>
      </c>
      <c r="AT159" s="741">
        <f t="shared" si="1076"/>
        <v>0</v>
      </c>
      <c r="AU159" s="742">
        <f t="shared" si="1077"/>
        <v>0</v>
      </c>
      <c r="AV159" s="741">
        <f t="shared" si="1078"/>
        <v>0</v>
      </c>
      <c r="AW159" s="742">
        <f t="shared" si="1079"/>
        <v>0</v>
      </c>
      <c r="AX159" s="741">
        <f t="shared" si="1080"/>
        <v>0</v>
      </c>
      <c r="AY159" s="742">
        <f t="shared" si="1081"/>
        <v>0</v>
      </c>
      <c r="AZ159" s="741">
        <f t="shared" si="1082"/>
        <v>0</v>
      </c>
      <c r="BA159" s="742">
        <f t="shared" si="1083"/>
        <v>0</v>
      </c>
      <c r="BB159" s="741">
        <f t="shared" si="1084"/>
        <v>0</v>
      </c>
      <c r="BC159" s="742">
        <f t="shared" si="1085"/>
        <v>0</v>
      </c>
      <c r="BD159" s="741">
        <f t="shared" si="1086"/>
        <v>0</v>
      </c>
      <c r="BE159" s="742">
        <f t="shared" si="1087"/>
        <v>0</v>
      </c>
      <c r="BF159" s="741">
        <f t="shared" si="1088"/>
        <v>0</v>
      </c>
      <c r="BG159" s="742">
        <f t="shared" si="1089"/>
        <v>0</v>
      </c>
      <c r="BH159" s="741">
        <f t="shared" si="1090"/>
        <v>0</v>
      </c>
      <c r="BI159" s="742">
        <f t="shared" si="1091"/>
        <v>0</v>
      </c>
      <c r="BJ159" s="741">
        <f t="shared" si="1092"/>
        <v>0</v>
      </c>
      <c r="BK159" s="743">
        <f t="shared" si="1211"/>
        <v>10691</v>
      </c>
      <c r="BL159" s="744">
        <f t="shared" si="1094"/>
        <v>15279</v>
      </c>
      <c r="BM159" s="745">
        <v>12</v>
      </c>
      <c r="BN159" s="746">
        <f t="shared" si="1095"/>
        <v>183348</v>
      </c>
      <c r="BO159" s="747"/>
      <c r="BP159" s="782">
        <f t="shared" si="1225"/>
        <v>15584.58</v>
      </c>
      <c r="BQ159" s="746">
        <f t="shared" si="1096"/>
        <v>198932.58</v>
      </c>
      <c r="BR159" s="746">
        <f t="shared" si="1097"/>
        <v>60077.64</v>
      </c>
      <c r="BS159" s="746">
        <f t="shared" si="1098"/>
        <v>259010.22</v>
      </c>
      <c r="BU159" s="1044"/>
      <c r="BV159" s="755" t="s">
        <v>527</v>
      </c>
      <c r="BW159" s="737">
        <f t="shared" si="1206"/>
        <v>0</v>
      </c>
      <c r="BX159" s="737">
        <f t="shared" si="1206"/>
        <v>4411</v>
      </c>
      <c r="BY159" s="738">
        <f t="shared" si="1099"/>
        <v>4588</v>
      </c>
      <c r="BZ159" s="817">
        <f t="shared" si="1100"/>
        <v>0</v>
      </c>
      <c r="CA159" s="740">
        <f t="shared" si="1101"/>
        <v>0</v>
      </c>
      <c r="CB159" s="741">
        <f t="shared" si="1102"/>
        <v>0</v>
      </c>
      <c r="CC159" s="742">
        <f t="shared" si="1103"/>
        <v>0</v>
      </c>
      <c r="CD159" s="741">
        <f t="shared" si="1102"/>
        <v>0</v>
      </c>
      <c r="CE159" s="742">
        <f t="shared" si="1104"/>
        <v>0</v>
      </c>
      <c r="CF159" s="741">
        <f t="shared" si="1105"/>
        <v>0</v>
      </c>
      <c r="CG159" s="742">
        <f t="shared" si="1106"/>
        <v>0</v>
      </c>
      <c r="CH159" s="741">
        <f t="shared" si="1107"/>
        <v>0</v>
      </c>
      <c r="CI159" s="742">
        <f t="shared" si="1108"/>
        <v>0</v>
      </c>
      <c r="CJ159" s="741">
        <f t="shared" si="1109"/>
        <v>0</v>
      </c>
      <c r="CK159" s="742">
        <f t="shared" si="1110"/>
        <v>0</v>
      </c>
      <c r="CL159" s="741">
        <f t="shared" si="1111"/>
        <v>0</v>
      </c>
      <c r="CM159" s="742">
        <f t="shared" si="1112"/>
        <v>0</v>
      </c>
      <c r="CN159" s="741">
        <f t="shared" si="1113"/>
        <v>0</v>
      </c>
      <c r="CO159" s="742">
        <f t="shared" si="1114"/>
        <v>0</v>
      </c>
      <c r="CP159" s="741">
        <f t="shared" si="1115"/>
        <v>0</v>
      </c>
      <c r="CQ159" s="742">
        <f t="shared" si="1116"/>
        <v>0</v>
      </c>
      <c r="CR159" s="741">
        <f t="shared" si="1117"/>
        <v>0</v>
      </c>
      <c r="CS159" s="742">
        <f t="shared" si="1118"/>
        <v>0</v>
      </c>
      <c r="CT159" s="741">
        <f t="shared" si="1119"/>
        <v>0</v>
      </c>
      <c r="CU159" s="743"/>
      <c r="CV159" s="744">
        <f t="shared" si="1121"/>
        <v>0</v>
      </c>
      <c r="CW159" s="745">
        <v>12</v>
      </c>
      <c r="CX159" s="746">
        <f t="shared" si="1122"/>
        <v>0</v>
      </c>
      <c r="CY159" s="747"/>
      <c r="CZ159" s="782">
        <f t="shared" si="1226"/>
        <v>0</v>
      </c>
      <c r="DA159" s="746">
        <f t="shared" si="1123"/>
        <v>0</v>
      </c>
      <c r="DB159" s="746">
        <f t="shared" si="1124"/>
        <v>0</v>
      </c>
      <c r="DC159" s="746">
        <f t="shared" si="1125"/>
        <v>0</v>
      </c>
      <c r="DD159" s="750"/>
      <c r="DE159" s="1044"/>
      <c r="DF159" s="755" t="s">
        <v>527</v>
      </c>
      <c r="DG159" s="737">
        <f t="shared" si="1207"/>
        <v>0</v>
      </c>
      <c r="DH159" s="737">
        <f t="shared" si="1207"/>
        <v>4411</v>
      </c>
      <c r="DI159" s="738">
        <f t="shared" si="1126"/>
        <v>4588</v>
      </c>
      <c r="DJ159" s="817">
        <f t="shared" si="1127"/>
        <v>0</v>
      </c>
      <c r="DK159" s="740">
        <f t="shared" si="1128"/>
        <v>0</v>
      </c>
      <c r="DL159" s="741">
        <f t="shared" si="1129"/>
        <v>0</v>
      </c>
      <c r="DM159" s="742">
        <f t="shared" si="1130"/>
        <v>0</v>
      </c>
      <c r="DN159" s="741">
        <f t="shared" si="1129"/>
        <v>0</v>
      </c>
      <c r="DO159" s="742">
        <f t="shared" si="1131"/>
        <v>0</v>
      </c>
      <c r="DP159" s="741">
        <f t="shared" si="1132"/>
        <v>0</v>
      </c>
      <c r="DQ159" s="742">
        <f t="shared" si="1133"/>
        <v>0</v>
      </c>
      <c r="DR159" s="741">
        <f t="shared" si="1134"/>
        <v>0</v>
      </c>
      <c r="DS159" s="742">
        <f t="shared" si="1135"/>
        <v>0</v>
      </c>
      <c r="DT159" s="741">
        <f t="shared" si="1136"/>
        <v>0</v>
      </c>
      <c r="DU159" s="742">
        <f t="shared" si="1137"/>
        <v>0</v>
      </c>
      <c r="DV159" s="741">
        <f t="shared" si="1138"/>
        <v>0</v>
      </c>
      <c r="DW159" s="742">
        <f t="shared" si="1139"/>
        <v>0</v>
      </c>
      <c r="DX159" s="741">
        <f t="shared" si="1140"/>
        <v>0</v>
      </c>
      <c r="DY159" s="742">
        <f t="shared" si="1141"/>
        <v>0</v>
      </c>
      <c r="DZ159" s="741">
        <f t="shared" si="1142"/>
        <v>0</v>
      </c>
      <c r="EA159" s="742">
        <f t="shared" si="1143"/>
        <v>0</v>
      </c>
      <c r="EB159" s="741">
        <f t="shared" si="1144"/>
        <v>0</v>
      </c>
      <c r="EC159" s="742">
        <f t="shared" si="1145"/>
        <v>0</v>
      </c>
      <c r="ED159" s="741">
        <f t="shared" si="1146"/>
        <v>0</v>
      </c>
      <c r="EE159" s="743"/>
      <c r="EF159" s="744">
        <f t="shared" si="1148"/>
        <v>0</v>
      </c>
      <c r="EG159" s="745">
        <v>12</v>
      </c>
      <c r="EH159" s="746">
        <f t="shared" si="1149"/>
        <v>0</v>
      </c>
      <c r="EI159" s="747"/>
      <c r="EJ159" s="782">
        <f t="shared" si="1227"/>
        <v>0</v>
      </c>
      <c r="EK159" s="746">
        <f t="shared" si="1150"/>
        <v>0</v>
      </c>
      <c r="EL159" s="746">
        <f t="shared" si="1151"/>
        <v>0</v>
      </c>
      <c r="EM159" s="746">
        <f t="shared" si="1152"/>
        <v>0</v>
      </c>
      <c r="EO159" s="1044"/>
      <c r="EP159" s="755" t="s">
        <v>527</v>
      </c>
      <c r="EQ159" s="737">
        <f t="shared" si="1208"/>
        <v>0</v>
      </c>
      <c r="ER159" s="737">
        <f t="shared" si="1208"/>
        <v>4411</v>
      </c>
      <c r="ES159" s="738">
        <f t="shared" si="1153"/>
        <v>4588</v>
      </c>
      <c r="ET159" s="817">
        <f t="shared" si="1154"/>
        <v>0</v>
      </c>
      <c r="EU159" s="740">
        <f t="shared" si="1155"/>
        <v>0</v>
      </c>
      <c r="EV159" s="741">
        <f t="shared" si="1156"/>
        <v>0</v>
      </c>
      <c r="EW159" s="742">
        <f t="shared" si="1157"/>
        <v>0</v>
      </c>
      <c r="EX159" s="741">
        <f t="shared" si="1156"/>
        <v>0</v>
      </c>
      <c r="EY159" s="742">
        <f t="shared" si="1158"/>
        <v>0</v>
      </c>
      <c r="EZ159" s="741">
        <f t="shared" si="1159"/>
        <v>0</v>
      </c>
      <c r="FA159" s="742">
        <f t="shared" si="1160"/>
        <v>0</v>
      </c>
      <c r="FB159" s="741">
        <f t="shared" si="1161"/>
        <v>0</v>
      </c>
      <c r="FC159" s="742">
        <f t="shared" si="1162"/>
        <v>0</v>
      </c>
      <c r="FD159" s="741">
        <f t="shared" si="1163"/>
        <v>0</v>
      </c>
      <c r="FE159" s="742">
        <f t="shared" si="1164"/>
        <v>0</v>
      </c>
      <c r="FF159" s="741">
        <f t="shared" si="1165"/>
        <v>0</v>
      </c>
      <c r="FG159" s="742">
        <f t="shared" si="1166"/>
        <v>0</v>
      </c>
      <c r="FH159" s="741">
        <f t="shared" si="1167"/>
        <v>0</v>
      </c>
      <c r="FI159" s="742">
        <f t="shared" si="1168"/>
        <v>0</v>
      </c>
      <c r="FJ159" s="741">
        <f t="shared" si="1169"/>
        <v>0</v>
      </c>
      <c r="FK159" s="742">
        <f t="shared" si="1170"/>
        <v>0</v>
      </c>
      <c r="FL159" s="741">
        <f t="shared" si="1171"/>
        <v>0</v>
      </c>
      <c r="FM159" s="742">
        <f t="shared" si="1172"/>
        <v>0</v>
      </c>
      <c r="FN159" s="741">
        <f t="shared" si="1173"/>
        <v>0</v>
      </c>
      <c r="FO159" s="743"/>
      <c r="FP159" s="744">
        <f t="shared" si="1175"/>
        <v>0</v>
      </c>
      <c r="FQ159" s="745">
        <v>12</v>
      </c>
      <c r="FR159" s="746">
        <f t="shared" si="1176"/>
        <v>0</v>
      </c>
      <c r="FS159" s="747"/>
      <c r="FT159" s="782">
        <f t="shared" si="1228"/>
        <v>0</v>
      </c>
      <c r="FU159" s="746">
        <f t="shared" si="1177"/>
        <v>0</v>
      </c>
      <c r="FV159" s="746">
        <f t="shared" si="1178"/>
        <v>0</v>
      </c>
      <c r="FW159" s="746">
        <f t="shared" si="1179"/>
        <v>0</v>
      </c>
      <c r="FY159" s="1044"/>
      <c r="FZ159" s="755" t="s">
        <v>527</v>
      </c>
      <c r="GA159" s="737">
        <f t="shared" si="1209"/>
        <v>1</v>
      </c>
      <c r="GB159" s="737">
        <f t="shared" si="1209"/>
        <v>4411</v>
      </c>
      <c r="GC159" s="738">
        <f t="shared" si="1180"/>
        <v>4588</v>
      </c>
      <c r="GD159" s="743">
        <f t="shared" si="1181"/>
        <v>4588</v>
      </c>
      <c r="GE159" s="743"/>
      <c r="GF159" s="737">
        <f t="shared" si="1182"/>
        <v>0</v>
      </c>
      <c r="GG159" s="743"/>
      <c r="GH159" s="737">
        <f t="shared" si="1183"/>
        <v>0</v>
      </c>
      <c r="GI159" s="743"/>
      <c r="GJ159" s="737">
        <f t="shared" si="1184"/>
        <v>0</v>
      </c>
      <c r="GK159" s="743"/>
      <c r="GL159" s="737">
        <f t="shared" si="1185"/>
        <v>0</v>
      </c>
      <c r="GM159" s="743"/>
      <c r="GN159" s="737">
        <f t="shared" si="1186"/>
        <v>0</v>
      </c>
      <c r="GO159" s="743"/>
      <c r="GP159" s="737">
        <f t="shared" si="1187"/>
        <v>0</v>
      </c>
      <c r="GQ159" s="743"/>
      <c r="GR159" s="737">
        <f t="shared" si="1188"/>
        <v>0</v>
      </c>
      <c r="GS159" s="743"/>
      <c r="GT159" s="737">
        <f t="shared" si="1189"/>
        <v>0</v>
      </c>
      <c r="GU159" s="743"/>
      <c r="GV159" s="737">
        <f t="shared" si="1190"/>
        <v>0</v>
      </c>
      <c r="GW159" s="743"/>
      <c r="GX159" s="737">
        <f t="shared" si="1191"/>
        <v>0</v>
      </c>
      <c r="GY159" s="743">
        <f t="shared" si="1191"/>
        <v>10691</v>
      </c>
      <c r="GZ159" s="744">
        <f t="shared" si="1192"/>
        <v>15279</v>
      </c>
      <c r="HA159" s="745">
        <v>12</v>
      </c>
      <c r="HB159" s="746">
        <f t="shared" si="1193"/>
        <v>183348</v>
      </c>
      <c r="HC159" s="737">
        <f t="shared" si="1194"/>
        <v>0</v>
      </c>
      <c r="HD159" s="737">
        <f t="shared" si="1194"/>
        <v>15584.58</v>
      </c>
      <c r="HE159" s="746">
        <f t="shared" si="1195"/>
        <v>198932.58</v>
      </c>
      <c r="HF159" s="746">
        <f t="shared" si="1196"/>
        <v>60077.64</v>
      </c>
      <c r="HG159" s="746">
        <f t="shared" si="1197"/>
        <v>259010.22</v>
      </c>
    </row>
    <row r="160" spans="1:215" hidden="1" x14ac:dyDescent="0.25">
      <c r="A160" s="1044"/>
      <c r="B160" s="735" t="s">
        <v>419</v>
      </c>
      <c r="C160" s="737">
        <f t="shared" si="1203"/>
        <v>0</v>
      </c>
      <c r="D160" s="737">
        <f t="shared" si="1203"/>
        <v>4411</v>
      </c>
      <c r="E160" s="738">
        <f t="shared" si="1046"/>
        <v>4588</v>
      </c>
      <c r="F160" s="817">
        <f t="shared" si="1047"/>
        <v>0</v>
      </c>
      <c r="G160" s="740">
        <f t="shared" si="1204"/>
        <v>0</v>
      </c>
      <c r="H160" s="741">
        <f t="shared" si="1048"/>
        <v>0</v>
      </c>
      <c r="I160" s="742">
        <f t="shared" si="1204"/>
        <v>0</v>
      </c>
      <c r="J160" s="741">
        <f t="shared" si="1048"/>
        <v>0</v>
      </c>
      <c r="K160" s="742">
        <f t="shared" si="1049"/>
        <v>0</v>
      </c>
      <c r="L160" s="741">
        <f t="shared" si="1050"/>
        <v>0</v>
      </c>
      <c r="M160" s="742">
        <f t="shared" si="1051"/>
        <v>0</v>
      </c>
      <c r="N160" s="741">
        <f t="shared" si="1052"/>
        <v>0</v>
      </c>
      <c r="O160" s="742">
        <f t="shared" si="1053"/>
        <v>0</v>
      </c>
      <c r="P160" s="741">
        <f t="shared" si="1054"/>
        <v>0</v>
      </c>
      <c r="Q160" s="742">
        <f t="shared" si="1055"/>
        <v>0</v>
      </c>
      <c r="R160" s="741">
        <f t="shared" si="1056"/>
        <v>0</v>
      </c>
      <c r="S160" s="742">
        <f t="shared" si="1057"/>
        <v>0</v>
      </c>
      <c r="T160" s="741">
        <f t="shared" si="1058"/>
        <v>0</v>
      </c>
      <c r="U160" s="742">
        <f t="shared" si="1059"/>
        <v>0</v>
      </c>
      <c r="V160" s="741">
        <f t="shared" si="1060"/>
        <v>0</v>
      </c>
      <c r="W160" s="742">
        <f t="shared" si="1061"/>
        <v>0</v>
      </c>
      <c r="X160" s="741">
        <f t="shared" si="1062"/>
        <v>0</v>
      </c>
      <c r="Y160" s="742">
        <f t="shared" si="1063"/>
        <v>0</v>
      </c>
      <c r="Z160" s="741">
        <f t="shared" si="1064"/>
        <v>0</v>
      </c>
      <c r="AA160" s="743">
        <f t="shared" si="1065"/>
        <v>0</v>
      </c>
      <c r="AB160" s="744">
        <f t="shared" si="1066"/>
        <v>0</v>
      </c>
      <c r="AC160" s="745">
        <v>12</v>
      </c>
      <c r="AD160" s="746">
        <f t="shared" si="1067"/>
        <v>0</v>
      </c>
      <c r="AE160" s="747"/>
      <c r="AF160" s="741"/>
      <c r="AG160" s="746">
        <f t="shared" si="1068"/>
        <v>0</v>
      </c>
      <c r="AH160" s="746">
        <f t="shared" si="1069"/>
        <v>0</v>
      </c>
      <c r="AI160" s="746">
        <f t="shared" si="1070"/>
        <v>0</v>
      </c>
      <c r="AK160" s="1044"/>
      <c r="AL160" s="735" t="s">
        <v>419</v>
      </c>
      <c r="AM160" s="737">
        <f t="shared" si="1205"/>
        <v>0</v>
      </c>
      <c r="AN160" s="737">
        <f t="shared" si="1205"/>
        <v>4411</v>
      </c>
      <c r="AO160" s="738">
        <f t="shared" si="1071"/>
        <v>4588</v>
      </c>
      <c r="AP160" s="817">
        <f t="shared" si="1072"/>
        <v>0</v>
      </c>
      <c r="AQ160" s="740">
        <f t="shared" si="1073"/>
        <v>0</v>
      </c>
      <c r="AR160" s="741">
        <f t="shared" si="1074"/>
        <v>0</v>
      </c>
      <c r="AS160" s="742">
        <f t="shared" si="1075"/>
        <v>0</v>
      </c>
      <c r="AT160" s="741">
        <f t="shared" si="1076"/>
        <v>0</v>
      </c>
      <c r="AU160" s="742">
        <f t="shared" si="1077"/>
        <v>0</v>
      </c>
      <c r="AV160" s="741">
        <f t="shared" si="1078"/>
        <v>0</v>
      </c>
      <c r="AW160" s="742">
        <f t="shared" si="1079"/>
        <v>0</v>
      </c>
      <c r="AX160" s="741">
        <f t="shared" si="1080"/>
        <v>0</v>
      </c>
      <c r="AY160" s="742">
        <f t="shared" si="1081"/>
        <v>0</v>
      </c>
      <c r="AZ160" s="741">
        <f t="shared" si="1082"/>
        <v>0</v>
      </c>
      <c r="BA160" s="742">
        <f t="shared" si="1083"/>
        <v>0</v>
      </c>
      <c r="BB160" s="741">
        <f t="shared" si="1084"/>
        <v>0</v>
      </c>
      <c r="BC160" s="742">
        <f t="shared" si="1085"/>
        <v>0</v>
      </c>
      <c r="BD160" s="741">
        <f t="shared" si="1086"/>
        <v>0</v>
      </c>
      <c r="BE160" s="742">
        <f t="shared" si="1087"/>
        <v>0</v>
      </c>
      <c r="BF160" s="741">
        <f t="shared" si="1088"/>
        <v>0</v>
      </c>
      <c r="BG160" s="742">
        <f t="shared" si="1089"/>
        <v>0</v>
      </c>
      <c r="BH160" s="741">
        <f t="shared" si="1090"/>
        <v>0</v>
      </c>
      <c r="BI160" s="742">
        <f t="shared" si="1091"/>
        <v>0</v>
      </c>
      <c r="BJ160" s="741">
        <f t="shared" si="1092"/>
        <v>0</v>
      </c>
      <c r="BK160" s="743">
        <f t="shared" si="1211"/>
        <v>0</v>
      </c>
      <c r="BL160" s="744">
        <f t="shared" si="1094"/>
        <v>0</v>
      </c>
      <c r="BM160" s="745">
        <v>12</v>
      </c>
      <c r="BN160" s="746">
        <f t="shared" si="1095"/>
        <v>0</v>
      </c>
      <c r="BO160" s="747"/>
      <c r="BP160" s="741"/>
      <c r="BQ160" s="746">
        <f t="shared" si="1096"/>
        <v>0</v>
      </c>
      <c r="BR160" s="746">
        <f t="shared" si="1097"/>
        <v>0</v>
      </c>
      <c r="BS160" s="746">
        <f t="shared" si="1098"/>
        <v>0</v>
      </c>
      <c r="BU160" s="1044"/>
      <c r="BV160" s="735" t="s">
        <v>419</v>
      </c>
      <c r="BW160" s="737">
        <f t="shared" si="1206"/>
        <v>1</v>
      </c>
      <c r="BX160" s="737">
        <f t="shared" si="1206"/>
        <v>4411</v>
      </c>
      <c r="BY160" s="738">
        <f t="shared" si="1099"/>
        <v>4588</v>
      </c>
      <c r="BZ160" s="817">
        <f t="shared" si="1100"/>
        <v>4588</v>
      </c>
      <c r="CA160" s="740">
        <f t="shared" si="1101"/>
        <v>0</v>
      </c>
      <c r="CB160" s="741">
        <f t="shared" si="1102"/>
        <v>0</v>
      </c>
      <c r="CC160" s="742">
        <f t="shared" si="1103"/>
        <v>0</v>
      </c>
      <c r="CD160" s="741">
        <f t="shared" si="1102"/>
        <v>0</v>
      </c>
      <c r="CE160" s="742">
        <f t="shared" si="1104"/>
        <v>0</v>
      </c>
      <c r="CF160" s="741">
        <f t="shared" si="1105"/>
        <v>0</v>
      </c>
      <c r="CG160" s="742">
        <f t="shared" si="1106"/>
        <v>0</v>
      </c>
      <c r="CH160" s="741">
        <f t="shared" si="1107"/>
        <v>0</v>
      </c>
      <c r="CI160" s="742">
        <f t="shared" si="1108"/>
        <v>0</v>
      </c>
      <c r="CJ160" s="741">
        <f t="shared" si="1109"/>
        <v>0</v>
      </c>
      <c r="CK160" s="742">
        <f t="shared" si="1110"/>
        <v>0</v>
      </c>
      <c r="CL160" s="741">
        <f t="shared" si="1111"/>
        <v>0</v>
      </c>
      <c r="CM160" s="742">
        <f t="shared" si="1112"/>
        <v>0</v>
      </c>
      <c r="CN160" s="741">
        <f t="shared" si="1113"/>
        <v>0</v>
      </c>
      <c r="CO160" s="742">
        <f t="shared" si="1114"/>
        <v>0</v>
      </c>
      <c r="CP160" s="741">
        <f t="shared" si="1115"/>
        <v>0</v>
      </c>
      <c r="CQ160" s="742">
        <f t="shared" si="1116"/>
        <v>0</v>
      </c>
      <c r="CR160" s="741">
        <f t="shared" si="1117"/>
        <v>0</v>
      </c>
      <c r="CS160" s="742">
        <f t="shared" si="1118"/>
        <v>0</v>
      </c>
      <c r="CT160" s="741">
        <f t="shared" si="1119"/>
        <v>0</v>
      </c>
      <c r="CU160" s="743">
        <f t="shared" ref="CU160:CU163" si="1229">IF(((SUM(BZ160:CT160))&gt;(15279*BW160)),0,((15279*BW160)-(SUM(BZ160:CT160))))</f>
        <v>10691</v>
      </c>
      <c r="CV160" s="744">
        <f t="shared" si="1121"/>
        <v>15279</v>
      </c>
      <c r="CW160" s="745">
        <v>12</v>
      </c>
      <c r="CX160" s="746">
        <f t="shared" si="1122"/>
        <v>183348</v>
      </c>
      <c r="CY160" s="747"/>
      <c r="CZ160" s="741"/>
      <c r="DA160" s="746">
        <f t="shared" si="1123"/>
        <v>183348</v>
      </c>
      <c r="DB160" s="746">
        <f t="shared" si="1124"/>
        <v>55371.1</v>
      </c>
      <c r="DC160" s="746">
        <f t="shared" si="1125"/>
        <v>238719.1</v>
      </c>
      <c r="DD160" s="750"/>
      <c r="DE160" s="1044"/>
      <c r="DF160" s="735" t="s">
        <v>419</v>
      </c>
      <c r="DG160" s="737">
        <f t="shared" si="1207"/>
        <v>0</v>
      </c>
      <c r="DH160" s="737">
        <f t="shared" si="1207"/>
        <v>4411</v>
      </c>
      <c r="DI160" s="738">
        <f t="shared" si="1126"/>
        <v>4588</v>
      </c>
      <c r="DJ160" s="817">
        <f t="shared" si="1127"/>
        <v>0</v>
      </c>
      <c r="DK160" s="740">
        <f t="shared" si="1128"/>
        <v>0</v>
      </c>
      <c r="DL160" s="741">
        <f t="shared" si="1129"/>
        <v>0</v>
      </c>
      <c r="DM160" s="742">
        <f t="shared" si="1130"/>
        <v>0</v>
      </c>
      <c r="DN160" s="741">
        <f t="shared" si="1129"/>
        <v>0</v>
      </c>
      <c r="DO160" s="742">
        <f t="shared" si="1131"/>
        <v>0</v>
      </c>
      <c r="DP160" s="741">
        <f t="shared" si="1132"/>
        <v>0</v>
      </c>
      <c r="DQ160" s="742">
        <f t="shared" si="1133"/>
        <v>0</v>
      </c>
      <c r="DR160" s="741">
        <f t="shared" si="1134"/>
        <v>0</v>
      </c>
      <c r="DS160" s="742">
        <f t="shared" si="1135"/>
        <v>0</v>
      </c>
      <c r="DT160" s="741">
        <f t="shared" si="1136"/>
        <v>0</v>
      </c>
      <c r="DU160" s="742">
        <f t="shared" si="1137"/>
        <v>0</v>
      </c>
      <c r="DV160" s="741">
        <f t="shared" si="1138"/>
        <v>0</v>
      </c>
      <c r="DW160" s="742">
        <f t="shared" si="1139"/>
        <v>0</v>
      </c>
      <c r="DX160" s="741">
        <f t="shared" si="1140"/>
        <v>0</v>
      </c>
      <c r="DY160" s="742">
        <f t="shared" si="1141"/>
        <v>0</v>
      </c>
      <c r="DZ160" s="741">
        <f t="shared" si="1142"/>
        <v>0</v>
      </c>
      <c r="EA160" s="742">
        <f t="shared" si="1143"/>
        <v>0</v>
      </c>
      <c r="EB160" s="741">
        <f t="shared" si="1144"/>
        <v>0</v>
      </c>
      <c r="EC160" s="742">
        <f t="shared" si="1145"/>
        <v>0</v>
      </c>
      <c r="ED160" s="741">
        <f t="shared" si="1146"/>
        <v>0</v>
      </c>
      <c r="EE160" s="743">
        <f t="shared" ref="EE160:EE163" si="1230">IF(((SUM(DJ160:ED160))&gt;(15279*DG160)),0,((15279*DG160)-(SUM(DJ160:ED160))))</f>
        <v>0</v>
      </c>
      <c r="EF160" s="744">
        <f t="shared" si="1148"/>
        <v>0</v>
      </c>
      <c r="EG160" s="745">
        <v>12</v>
      </c>
      <c r="EH160" s="746">
        <f t="shared" si="1149"/>
        <v>0</v>
      </c>
      <c r="EI160" s="747"/>
      <c r="EJ160" s="741"/>
      <c r="EK160" s="746">
        <f t="shared" si="1150"/>
        <v>0</v>
      </c>
      <c r="EL160" s="746">
        <f t="shared" si="1151"/>
        <v>0</v>
      </c>
      <c r="EM160" s="746">
        <f t="shared" si="1152"/>
        <v>0</v>
      </c>
      <c r="EO160" s="1044"/>
      <c r="EP160" s="735" t="s">
        <v>419</v>
      </c>
      <c r="EQ160" s="737">
        <f t="shared" si="1208"/>
        <v>0</v>
      </c>
      <c r="ER160" s="737">
        <f t="shared" si="1208"/>
        <v>4411</v>
      </c>
      <c r="ES160" s="738">
        <f t="shared" si="1153"/>
        <v>4588</v>
      </c>
      <c r="ET160" s="817">
        <f t="shared" si="1154"/>
        <v>0</v>
      </c>
      <c r="EU160" s="740">
        <f t="shared" si="1155"/>
        <v>0</v>
      </c>
      <c r="EV160" s="741">
        <f t="shared" si="1156"/>
        <v>0</v>
      </c>
      <c r="EW160" s="742">
        <f t="shared" si="1157"/>
        <v>0</v>
      </c>
      <c r="EX160" s="741">
        <f t="shared" si="1156"/>
        <v>0</v>
      </c>
      <c r="EY160" s="742">
        <f t="shared" si="1158"/>
        <v>0</v>
      </c>
      <c r="EZ160" s="741">
        <f t="shared" si="1159"/>
        <v>0</v>
      </c>
      <c r="FA160" s="742">
        <f t="shared" si="1160"/>
        <v>0</v>
      </c>
      <c r="FB160" s="741">
        <f t="shared" si="1161"/>
        <v>0</v>
      </c>
      <c r="FC160" s="742">
        <f t="shared" si="1162"/>
        <v>0</v>
      </c>
      <c r="FD160" s="741">
        <f t="shared" si="1163"/>
        <v>0</v>
      </c>
      <c r="FE160" s="742">
        <f t="shared" si="1164"/>
        <v>0</v>
      </c>
      <c r="FF160" s="741">
        <f t="shared" si="1165"/>
        <v>0</v>
      </c>
      <c r="FG160" s="742">
        <f t="shared" si="1166"/>
        <v>0</v>
      </c>
      <c r="FH160" s="741">
        <f t="shared" si="1167"/>
        <v>0</v>
      </c>
      <c r="FI160" s="742">
        <f t="shared" si="1168"/>
        <v>0</v>
      </c>
      <c r="FJ160" s="741">
        <f t="shared" si="1169"/>
        <v>0</v>
      </c>
      <c r="FK160" s="742">
        <f t="shared" si="1170"/>
        <v>0</v>
      </c>
      <c r="FL160" s="741">
        <f t="shared" si="1171"/>
        <v>0</v>
      </c>
      <c r="FM160" s="742">
        <f t="shared" si="1172"/>
        <v>0</v>
      </c>
      <c r="FN160" s="741">
        <f t="shared" si="1173"/>
        <v>0</v>
      </c>
      <c r="FO160" s="743">
        <f t="shared" ref="FO160:FO163" si="1231">IF(((SUM(ET160:FN160))&gt;(15279*EQ160)),0,((15279*EQ160)-(SUM(ET160:FN160))))</f>
        <v>0</v>
      </c>
      <c r="FP160" s="744">
        <f t="shared" si="1175"/>
        <v>0</v>
      </c>
      <c r="FQ160" s="745">
        <v>12</v>
      </c>
      <c r="FR160" s="746">
        <f t="shared" si="1176"/>
        <v>0</v>
      </c>
      <c r="FS160" s="747"/>
      <c r="FT160" s="741"/>
      <c r="FU160" s="746">
        <f t="shared" si="1177"/>
        <v>0</v>
      </c>
      <c r="FV160" s="746">
        <f t="shared" si="1178"/>
        <v>0</v>
      </c>
      <c r="FW160" s="746">
        <f t="shared" si="1179"/>
        <v>0</v>
      </c>
      <c r="FY160" s="1044"/>
      <c r="FZ160" s="735" t="s">
        <v>419</v>
      </c>
      <c r="GA160" s="737">
        <f t="shared" si="1209"/>
        <v>1</v>
      </c>
      <c r="GB160" s="737">
        <f t="shared" si="1209"/>
        <v>4411</v>
      </c>
      <c r="GC160" s="738">
        <f t="shared" si="1180"/>
        <v>4588</v>
      </c>
      <c r="GD160" s="743">
        <f t="shared" si="1181"/>
        <v>4588</v>
      </c>
      <c r="GE160" s="743"/>
      <c r="GF160" s="737">
        <f t="shared" si="1182"/>
        <v>0</v>
      </c>
      <c r="GG160" s="743"/>
      <c r="GH160" s="737">
        <f t="shared" si="1183"/>
        <v>0</v>
      </c>
      <c r="GI160" s="743"/>
      <c r="GJ160" s="737">
        <f t="shared" si="1184"/>
        <v>0</v>
      </c>
      <c r="GK160" s="743"/>
      <c r="GL160" s="737">
        <f t="shared" si="1185"/>
        <v>0</v>
      </c>
      <c r="GM160" s="743"/>
      <c r="GN160" s="737">
        <f t="shared" si="1186"/>
        <v>0</v>
      </c>
      <c r="GO160" s="743"/>
      <c r="GP160" s="737">
        <f t="shared" si="1187"/>
        <v>0</v>
      </c>
      <c r="GQ160" s="743"/>
      <c r="GR160" s="737">
        <f t="shared" si="1188"/>
        <v>0</v>
      </c>
      <c r="GS160" s="743"/>
      <c r="GT160" s="737">
        <f t="shared" si="1189"/>
        <v>0</v>
      </c>
      <c r="GU160" s="743"/>
      <c r="GV160" s="737">
        <f t="shared" si="1190"/>
        <v>0</v>
      </c>
      <c r="GW160" s="743"/>
      <c r="GX160" s="737">
        <f t="shared" si="1191"/>
        <v>0</v>
      </c>
      <c r="GY160" s="743">
        <f t="shared" si="1191"/>
        <v>10691</v>
      </c>
      <c r="GZ160" s="744">
        <f t="shared" si="1192"/>
        <v>15279</v>
      </c>
      <c r="HA160" s="745">
        <v>12</v>
      </c>
      <c r="HB160" s="746">
        <f t="shared" si="1193"/>
        <v>183348</v>
      </c>
      <c r="HC160" s="737">
        <f t="shared" si="1194"/>
        <v>0</v>
      </c>
      <c r="HD160" s="737">
        <f t="shared" si="1194"/>
        <v>0</v>
      </c>
      <c r="HE160" s="746">
        <f t="shared" si="1195"/>
        <v>183348</v>
      </c>
      <c r="HF160" s="746">
        <f t="shared" si="1196"/>
        <v>55371.1</v>
      </c>
      <c r="HG160" s="746">
        <f t="shared" si="1197"/>
        <v>238719.1</v>
      </c>
    </row>
    <row r="161" spans="1:225" hidden="1" x14ac:dyDescent="0.25">
      <c r="A161" s="1044"/>
      <c r="B161" s="735" t="s">
        <v>43</v>
      </c>
      <c r="C161" s="737">
        <f t="shared" ref="C161:D163" si="1232">C75</f>
        <v>0</v>
      </c>
      <c r="D161" s="737">
        <f t="shared" si="1232"/>
        <v>5862</v>
      </c>
      <c r="E161" s="738">
        <f t="shared" si="1046"/>
        <v>6097</v>
      </c>
      <c r="F161" s="817">
        <f t="shared" si="1047"/>
        <v>0</v>
      </c>
      <c r="G161" s="740">
        <f t="shared" ref="G161:I163" si="1233">ROUND(G75,1)</f>
        <v>0</v>
      </c>
      <c r="H161" s="741">
        <f t="shared" si="1048"/>
        <v>0</v>
      </c>
      <c r="I161" s="742">
        <f t="shared" si="1233"/>
        <v>0</v>
      </c>
      <c r="J161" s="741">
        <f t="shared" si="1048"/>
        <v>0</v>
      </c>
      <c r="K161" s="742">
        <f t="shared" si="1049"/>
        <v>0</v>
      </c>
      <c r="L161" s="741">
        <f t="shared" si="1050"/>
        <v>0</v>
      </c>
      <c r="M161" s="742">
        <f t="shared" si="1051"/>
        <v>0</v>
      </c>
      <c r="N161" s="741">
        <f t="shared" si="1052"/>
        <v>0</v>
      </c>
      <c r="O161" s="742">
        <f t="shared" si="1053"/>
        <v>0</v>
      </c>
      <c r="P161" s="741">
        <f t="shared" si="1054"/>
        <v>0</v>
      </c>
      <c r="Q161" s="742">
        <f t="shared" si="1055"/>
        <v>0</v>
      </c>
      <c r="R161" s="741">
        <f t="shared" si="1056"/>
        <v>0</v>
      </c>
      <c r="S161" s="742">
        <f t="shared" si="1057"/>
        <v>0</v>
      </c>
      <c r="T161" s="741">
        <f t="shared" si="1058"/>
        <v>0</v>
      </c>
      <c r="U161" s="742">
        <f t="shared" si="1059"/>
        <v>0</v>
      </c>
      <c r="V161" s="741">
        <f t="shared" si="1060"/>
        <v>0</v>
      </c>
      <c r="W161" s="742">
        <f t="shared" si="1061"/>
        <v>0</v>
      </c>
      <c r="X161" s="741">
        <f t="shared" si="1062"/>
        <v>0</v>
      </c>
      <c r="Y161" s="742">
        <f t="shared" si="1063"/>
        <v>0</v>
      </c>
      <c r="Z161" s="741">
        <f t="shared" si="1064"/>
        <v>0</v>
      </c>
      <c r="AA161" s="743">
        <f t="shared" si="1065"/>
        <v>0</v>
      </c>
      <c r="AB161" s="744">
        <f t="shared" si="1066"/>
        <v>0</v>
      </c>
      <c r="AC161" s="745">
        <v>12</v>
      </c>
      <c r="AD161" s="746">
        <f t="shared" si="1067"/>
        <v>0</v>
      </c>
      <c r="AE161" s="747"/>
      <c r="AF161" s="741"/>
      <c r="AG161" s="746">
        <f t="shared" si="1068"/>
        <v>0</v>
      </c>
      <c r="AH161" s="746">
        <f t="shared" si="1069"/>
        <v>0</v>
      </c>
      <c r="AI161" s="746">
        <f t="shared" si="1070"/>
        <v>0</v>
      </c>
      <c r="AK161" s="1044"/>
      <c r="AL161" s="735" t="s">
        <v>43</v>
      </c>
      <c r="AM161" s="737">
        <f t="shared" ref="AM161:AN163" si="1234">AM75</f>
        <v>0</v>
      </c>
      <c r="AN161" s="737">
        <f t="shared" si="1234"/>
        <v>5862</v>
      </c>
      <c r="AO161" s="738">
        <f t="shared" si="1071"/>
        <v>6097</v>
      </c>
      <c r="AP161" s="817">
        <f t="shared" si="1072"/>
        <v>0</v>
      </c>
      <c r="AQ161" s="740">
        <f t="shared" si="1073"/>
        <v>0</v>
      </c>
      <c r="AR161" s="741">
        <f t="shared" si="1074"/>
        <v>0</v>
      </c>
      <c r="AS161" s="742">
        <f t="shared" si="1075"/>
        <v>0</v>
      </c>
      <c r="AT161" s="741">
        <f t="shared" si="1076"/>
        <v>0</v>
      </c>
      <c r="AU161" s="742">
        <f t="shared" si="1077"/>
        <v>0</v>
      </c>
      <c r="AV161" s="741">
        <f t="shared" si="1078"/>
        <v>0</v>
      </c>
      <c r="AW161" s="742">
        <f t="shared" si="1079"/>
        <v>0</v>
      </c>
      <c r="AX161" s="741">
        <f t="shared" si="1080"/>
        <v>0</v>
      </c>
      <c r="AY161" s="742">
        <f t="shared" si="1081"/>
        <v>0</v>
      </c>
      <c r="AZ161" s="741">
        <f t="shared" si="1082"/>
        <v>0</v>
      </c>
      <c r="BA161" s="742">
        <f t="shared" si="1083"/>
        <v>0</v>
      </c>
      <c r="BB161" s="741">
        <f t="shared" si="1084"/>
        <v>0</v>
      </c>
      <c r="BC161" s="742">
        <f t="shared" si="1085"/>
        <v>0</v>
      </c>
      <c r="BD161" s="741">
        <f t="shared" si="1086"/>
        <v>0</v>
      </c>
      <c r="BE161" s="742">
        <f t="shared" si="1087"/>
        <v>0</v>
      </c>
      <c r="BF161" s="741">
        <f t="shared" si="1088"/>
        <v>0</v>
      </c>
      <c r="BG161" s="742">
        <f t="shared" si="1089"/>
        <v>0</v>
      </c>
      <c r="BH161" s="741">
        <f t="shared" si="1090"/>
        <v>0</v>
      </c>
      <c r="BI161" s="742">
        <f t="shared" si="1091"/>
        <v>0</v>
      </c>
      <c r="BJ161" s="741">
        <f t="shared" si="1092"/>
        <v>0</v>
      </c>
      <c r="BK161" s="743">
        <f t="shared" si="1211"/>
        <v>0</v>
      </c>
      <c r="BL161" s="744">
        <f t="shared" si="1094"/>
        <v>0</v>
      </c>
      <c r="BM161" s="745">
        <v>12</v>
      </c>
      <c r="BN161" s="746">
        <f t="shared" si="1095"/>
        <v>0</v>
      </c>
      <c r="BO161" s="747"/>
      <c r="BP161" s="741"/>
      <c r="BQ161" s="746">
        <f t="shared" si="1096"/>
        <v>0</v>
      </c>
      <c r="BR161" s="746">
        <f t="shared" si="1097"/>
        <v>0</v>
      </c>
      <c r="BS161" s="746">
        <f t="shared" si="1098"/>
        <v>0</v>
      </c>
      <c r="BU161" s="1044"/>
      <c r="BV161" s="735" t="s">
        <v>43</v>
      </c>
      <c r="BW161" s="737">
        <f t="shared" ref="BW161:BX163" si="1235">BW75</f>
        <v>0.5</v>
      </c>
      <c r="BX161" s="737">
        <f t="shared" si="1235"/>
        <v>5862</v>
      </c>
      <c r="BY161" s="738">
        <f t="shared" si="1099"/>
        <v>6097</v>
      </c>
      <c r="BZ161" s="817">
        <f t="shared" si="1100"/>
        <v>3048.5</v>
      </c>
      <c r="CA161" s="740">
        <f t="shared" si="1101"/>
        <v>0</v>
      </c>
      <c r="CB161" s="741">
        <f t="shared" si="1102"/>
        <v>0</v>
      </c>
      <c r="CC161" s="742">
        <f t="shared" si="1103"/>
        <v>0</v>
      </c>
      <c r="CD161" s="741">
        <f t="shared" si="1102"/>
        <v>0</v>
      </c>
      <c r="CE161" s="742">
        <f t="shared" si="1104"/>
        <v>0</v>
      </c>
      <c r="CF161" s="741">
        <f t="shared" si="1105"/>
        <v>0</v>
      </c>
      <c r="CG161" s="742">
        <f t="shared" si="1106"/>
        <v>0</v>
      </c>
      <c r="CH161" s="741">
        <f t="shared" si="1107"/>
        <v>0</v>
      </c>
      <c r="CI161" s="742">
        <f t="shared" si="1108"/>
        <v>0</v>
      </c>
      <c r="CJ161" s="741">
        <f t="shared" si="1109"/>
        <v>0</v>
      </c>
      <c r="CK161" s="742">
        <f t="shared" si="1110"/>
        <v>0</v>
      </c>
      <c r="CL161" s="741">
        <f t="shared" si="1111"/>
        <v>0</v>
      </c>
      <c r="CM161" s="742">
        <f t="shared" si="1112"/>
        <v>0</v>
      </c>
      <c r="CN161" s="741">
        <f t="shared" si="1113"/>
        <v>0</v>
      </c>
      <c r="CO161" s="742">
        <f t="shared" si="1114"/>
        <v>0</v>
      </c>
      <c r="CP161" s="741">
        <f t="shared" si="1115"/>
        <v>0</v>
      </c>
      <c r="CQ161" s="742">
        <f t="shared" si="1116"/>
        <v>0</v>
      </c>
      <c r="CR161" s="741">
        <f t="shared" si="1117"/>
        <v>0</v>
      </c>
      <c r="CS161" s="742">
        <f t="shared" si="1118"/>
        <v>0</v>
      </c>
      <c r="CT161" s="741">
        <f t="shared" si="1119"/>
        <v>0</v>
      </c>
      <c r="CU161" s="743">
        <f t="shared" si="1229"/>
        <v>4591</v>
      </c>
      <c r="CV161" s="744">
        <f t="shared" si="1121"/>
        <v>7639.5</v>
      </c>
      <c r="CW161" s="745">
        <v>12</v>
      </c>
      <c r="CX161" s="746">
        <f t="shared" si="1122"/>
        <v>91674</v>
      </c>
      <c r="CY161" s="747"/>
      <c r="CZ161" s="741"/>
      <c r="DA161" s="746">
        <f t="shared" si="1123"/>
        <v>91674</v>
      </c>
      <c r="DB161" s="746">
        <f t="shared" si="1124"/>
        <v>27685.55</v>
      </c>
      <c r="DC161" s="746">
        <f t="shared" si="1125"/>
        <v>119359.55</v>
      </c>
      <c r="DD161" s="750"/>
      <c r="DE161" s="1044"/>
      <c r="DF161" s="735" t="s">
        <v>43</v>
      </c>
      <c r="DG161" s="737">
        <f t="shared" ref="DG161:DH163" si="1236">DG75</f>
        <v>0</v>
      </c>
      <c r="DH161" s="737">
        <f t="shared" si="1236"/>
        <v>5862</v>
      </c>
      <c r="DI161" s="738">
        <f t="shared" si="1126"/>
        <v>6097</v>
      </c>
      <c r="DJ161" s="817">
        <f t="shared" si="1127"/>
        <v>0</v>
      </c>
      <c r="DK161" s="740">
        <f t="shared" si="1128"/>
        <v>0</v>
      </c>
      <c r="DL161" s="741">
        <f t="shared" si="1129"/>
        <v>0</v>
      </c>
      <c r="DM161" s="742">
        <f t="shared" si="1130"/>
        <v>0</v>
      </c>
      <c r="DN161" s="741">
        <f t="shared" si="1129"/>
        <v>0</v>
      </c>
      <c r="DO161" s="742">
        <f t="shared" si="1131"/>
        <v>0</v>
      </c>
      <c r="DP161" s="741">
        <f t="shared" si="1132"/>
        <v>0</v>
      </c>
      <c r="DQ161" s="742">
        <f t="shared" si="1133"/>
        <v>0</v>
      </c>
      <c r="DR161" s="741">
        <f t="shared" si="1134"/>
        <v>0</v>
      </c>
      <c r="DS161" s="742">
        <f t="shared" si="1135"/>
        <v>0</v>
      </c>
      <c r="DT161" s="741">
        <f t="shared" si="1136"/>
        <v>0</v>
      </c>
      <c r="DU161" s="742">
        <f t="shared" si="1137"/>
        <v>0</v>
      </c>
      <c r="DV161" s="741">
        <f t="shared" si="1138"/>
        <v>0</v>
      </c>
      <c r="DW161" s="742">
        <f t="shared" si="1139"/>
        <v>0</v>
      </c>
      <c r="DX161" s="741">
        <f t="shared" si="1140"/>
        <v>0</v>
      </c>
      <c r="DY161" s="742">
        <f t="shared" si="1141"/>
        <v>0</v>
      </c>
      <c r="DZ161" s="741">
        <f t="shared" si="1142"/>
        <v>0</v>
      </c>
      <c r="EA161" s="742">
        <f t="shared" si="1143"/>
        <v>0</v>
      </c>
      <c r="EB161" s="741">
        <f t="shared" si="1144"/>
        <v>0</v>
      </c>
      <c r="EC161" s="742">
        <f t="shared" si="1145"/>
        <v>0</v>
      </c>
      <c r="ED161" s="741">
        <f t="shared" si="1146"/>
        <v>0</v>
      </c>
      <c r="EE161" s="743">
        <f t="shared" si="1230"/>
        <v>0</v>
      </c>
      <c r="EF161" s="744">
        <f t="shared" si="1148"/>
        <v>0</v>
      </c>
      <c r="EG161" s="745">
        <v>12</v>
      </c>
      <c r="EH161" s="746">
        <f t="shared" si="1149"/>
        <v>0</v>
      </c>
      <c r="EI161" s="747"/>
      <c r="EJ161" s="741"/>
      <c r="EK161" s="746">
        <f t="shared" si="1150"/>
        <v>0</v>
      </c>
      <c r="EL161" s="746">
        <f t="shared" si="1151"/>
        <v>0</v>
      </c>
      <c r="EM161" s="746">
        <f t="shared" si="1152"/>
        <v>0</v>
      </c>
      <c r="EO161" s="1044"/>
      <c r="EP161" s="735" t="s">
        <v>43</v>
      </c>
      <c r="EQ161" s="737">
        <f t="shared" ref="EQ161:ER163" si="1237">EQ75</f>
        <v>0</v>
      </c>
      <c r="ER161" s="737">
        <f t="shared" si="1237"/>
        <v>5862</v>
      </c>
      <c r="ES161" s="738">
        <f t="shared" si="1153"/>
        <v>6097</v>
      </c>
      <c r="ET161" s="817">
        <f t="shared" si="1154"/>
        <v>0</v>
      </c>
      <c r="EU161" s="740">
        <f t="shared" si="1155"/>
        <v>0</v>
      </c>
      <c r="EV161" s="741">
        <f t="shared" si="1156"/>
        <v>0</v>
      </c>
      <c r="EW161" s="742">
        <f t="shared" si="1157"/>
        <v>0</v>
      </c>
      <c r="EX161" s="741">
        <f t="shared" si="1156"/>
        <v>0</v>
      </c>
      <c r="EY161" s="742">
        <f t="shared" si="1158"/>
        <v>0</v>
      </c>
      <c r="EZ161" s="741">
        <f t="shared" si="1159"/>
        <v>0</v>
      </c>
      <c r="FA161" s="742">
        <f t="shared" si="1160"/>
        <v>0</v>
      </c>
      <c r="FB161" s="741">
        <f t="shared" si="1161"/>
        <v>0</v>
      </c>
      <c r="FC161" s="742">
        <f t="shared" si="1162"/>
        <v>0</v>
      </c>
      <c r="FD161" s="741">
        <f t="shared" si="1163"/>
        <v>0</v>
      </c>
      <c r="FE161" s="742">
        <f t="shared" si="1164"/>
        <v>0</v>
      </c>
      <c r="FF161" s="741">
        <f t="shared" si="1165"/>
        <v>0</v>
      </c>
      <c r="FG161" s="742">
        <f t="shared" si="1166"/>
        <v>0</v>
      </c>
      <c r="FH161" s="741">
        <f t="shared" si="1167"/>
        <v>0</v>
      </c>
      <c r="FI161" s="742">
        <f t="shared" si="1168"/>
        <v>0</v>
      </c>
      <c r="FJ161" s="741">
        <f t="shared" si="1169"/>
        <v>0</v>
      </c>
      <c r="FK161" s="742">
        <f t="shared" si="1170"/>
        <v>0</v>
      </c>
      <c r="FL161" s="741">
        <f t="shared" si="1171"/>
        <v>0</v>
      </c>
      <c r="FM161" s="742">
        <f t="shared" si="1172"/>
        <v>0</v>
      </c>
      <c r="FN161" s="741">
        <f t="shared" si="1173"/>
        <v>0</v>
      </c>
      <c r="FO161" s="743">
        <f t="shared" si="1231"/>
        <v>0</v>
      </c>
      <c r="FP161" s="744">
        <f t="shared" si="1175"/>
        <v>0</v>
      </c>
      <c r="FQ161" s="745">
        <v>12</v>
      </c>
      <c r="FR161" s="746">
        <f t="shared" si="1176"/>
        <v>0</v>
      </c>
      <c r="FS161" s="747"/>
      <c r="FT161" s="741"/>
      <c r="FU161" s="746">
        <f t="shared" si="1177"/>
        <v>0</v>
      </c>
      <c r="FV161" s="746">
        <f t="shared" si="1178"/>
        <v>0</v>
      </c>
      <c r="FW161" s="746">
        <f t="shared" si="1179"/>
        <v>0</v>
      </c>
      <c r="FY161" s="1044"/>
      <c r="FZ161" s="735" t="s">
        <v>43</v>
      </c>
      <c r="GA161" s="737">
        <f t="shared" ref="GA161:GB163" si="1238">GA75</f>
        <v>0.5</v>
      </c>
      <c r="GB161" s="737">
        <f t="shared" si="1238"/>
        <v>5862</v>
      </c>
      <c r="GC161" s="738">
        <f t="shared" si="1180"/>
        <v>6097</v>
      </c>
      <c r="GD161" s="743">
        <f t="shared" si="1181"/>
        <v>3048.5</v>
      </c>
      <c r="GE161" s="743"/>
      <c r="GF161" s="737">
        <f t="shared" si="1182"/>
        <v>0</v>
      </c>
      <c r="GG161" s="743"/>
      <c r="GH161" s="737">
        <f t="shared" si="1183"/>
        <v>0</v>
      </c>
      <c r="GI161" s="743"/>
      <c r="GJ161" s="737">
        <f t="shared" si="1184"/>
        <v>0</v>
      </c>
      <c r="GK161" s="743"/>
      <c r="GL161" s="737">
        <f t="shared" si="1185"/>
        <v>0</v>
      </c>
      <c r="GM161" s="743"/>
      <c r="GN161" s="737">
        <f t="shared" si="1186"/>
        <v>0</v>
      </c>
      <c r="GO161" s="743"/>
      <c r="GP161" s="737">
        <f t="shared" si="1187"/>
        <v>0</v>
      </c>
      <c r="GQ161" s="743"/>
      <c r="GR161" s="737">
        <f t="shared" si="1188"/>
        <v>0</v>
      </c>
      <c r="GS161" s="743"/>
      <c r="GT161" s="737">
        <f t="shared" si="1189"/>
        <v>0</v>
      </c>
      <c r="GU161" s="743"/>
      <c r="GV161" s="737">
        <f t="shared" si="1190"/>
        <v>0</v>
      </c>
      <c r="GW161" s="743"/>
      <c r="GX161" s="737">
        <f t="shared" si="1191"/>
        <v>0</v>
      </c>
      <c r="GY161" s="743">
        <f t="shared" si="1191"/>
        <v>4591</v>
      </c>
      <c r="GZ161" s="744">
        <f t="shared" si="1192"/>
        <v>7639.5</v>
      </c>
      <c r="HA161" s="745">
        <v>12</v>
      </c>
      <c r="HB161" s="746">
        <f t="shared" si="1193"/>
        <v>91674</v>
      </c>
      <c r="HC161" s="737">
        <f t="shared" si="1194"/>
        <v>0</v>
      </c>
      <c r="HD161" s="737">
        <f t="shared" si="1194"/>
        <v>0</v>
      </c>
      <c r="HE161" s="746">
        <f t="shared" si="1195"/>
        <v>91674</v>
      </c>
      <c r="HF161" s="746">
        <f t="shared" si="1196"/>
        <v>27685.55</v>
      </c>
      <c r="HG161" s="746">
        <f t="shared" si="1197"/>
        <v>119359.55</v>
      </c>
    </row>
    <row r="162" spans="1:225" hidden="1" x14ac:dyDescent="0.25">
      <c r="A162" s="1044"/>
      <c r="B162" s="756" t="s">
        <v>48</v>
      </c>
      <c r="C162" s="737">
        <f t="shared" si="1232"/>
        <v>0</v>
      </c>
      <c r="D162" s="737">
        <f t="shared" si="1232"/>
        <v>5244</v>
      </c>
      <c r="E162" s="738">
        <f t="shared" si="1046"/>
        <v>5454</v>
      </c>
      <c r="F162" s="817">
        <f t="shared" si="1047"/>
        <v>0</v>
      </c>
      <c r="G162" s="740">
        <f t="shared" si="1233"/>
        <v>0</v>
      </c>
      <c r="H162" s="741">
        <f t="shared" si="1048"/>
        <v>0</v>
      </c>
      <c r="I162" s="742">
        <f t="shared" si="1233"/>
        <v>0</v>
      </c>
      <c r="J162" s="741">
        <f t="shared" si="1048"/>
        <v>0</v>
      </c>
      <c r="K162" s="742">
        <f t="shared" si="1049"/>
        <v>0</v>
      </c>
      <c r="L162" s="741">
        <f t="shared" si="1050"/>
        <v>0</v>
      </c>
      <c r="M162" s="742">
        <f t="shared" si="1051"/>
        <v>0</v>
      </c>
      <c r="N162" s="741">
        <f t="shared" si="1052"/>
        <v>0</v>
      </c>
      <c r="O162" s="742">
        <f t="shared" si="1053"/>
        <v>0</v>
      </c>
      <c r="P162" s="741">
        <f t="shared" si="1054"/>
        <v>0</v>
      </c>
      <c r="Q162" s="742">
        <f t="shared" si="1055"/>
        <v>0</v>
      </c>
      <c r="R162" s="741">
        <f t="shared" si="1056"/>
        <v>0</v>
      </c>
      <c r="S162" s="742">
        <f t="shared" si="1057"/>
        <v>0</v>
      </c>
      <c r="T162" s="741">
        <f t="shared" si="1058"/>
        <v>0</v>
      </c>
      <c r="U162" s="742">
        <f t="shared" si="1059"/>
        <v>0</v>
      </c>
      <c r="V162" s="741">
        <f t="shared" si="1060"/>
        <v>0</v>
      </c>
      <c r="W162" s="742">
        <f t="shared" si="1061"/>
        <v>0</v>
      </c>
      <c r="X162" s="741">
        <f t="shared" si="1062"/>
        <v>0</v>
      </c>
      <c r="Y162" s="742">
        <f t="shared" si="1063"/>
        <v>0</v>
      </c>
      <c r="Z162" s="741">
        <f t="shared" si="1064"/>
        <v>0</v>
      </c>
      <c r="AA162" s="743">
        <f t="shared" si="1065"/>
        <v>0</v>
      </c>
      <c r="AB162" s="744">
        <f t="shared" si="1066"/>
        <v>0</v>
      </c>
      <c r="AC162" s="745">
        <v>12</v>
      </c>
      <c r="AD162" s="746">
        <f t="shared" si="1067"/>
        <v>0</v>
      </c>
      <c r="AE162" s="747"/>
      <c r="AF162" s="782">
        <f t="shared" ref="AF162" si="1239">AD162*0.085</f>
        <v>0</v>
      </c>
      <c r="AG162" s="746">
        <f t="shared" si="1068"/>
        <v>0</v>
      </c>
      <c r="AH162" s="746">
        <f t="shared" si="1069"/>
        <v>0</v>
      </c>
      <c r="AI162" s="746">
        <f t="shared" si="1070"/>
        <v>0</v>
      </c>
      <c r="AK162" s="1044"/>
      <c r="AL162" s="756" t="s">
        <v>48</v>
      </c>
      <c r="AM162" s="737">
        <f t="shared" si="1234"/>
        <v>0</v>
      </c>
      <c r="AN162" s="737">
        <f t="shared" si="1234"/>
        <v>5244</v>
      </c>
      <c r="AO162" s="738">
        <f t="shared" si="1071"/>
        <v>5454</v>
      </c>
      <c r="AP162" s="817">
        <f t="shared" si="1072"/>
        <v>0</v>
      </c>
      <c r="AQ162" s="740">
        <f t="shared" si="1073"/>
        <v>0</v>
      </c>
      <c r="AR162" s="741">
        <f t="shared" si="1074"/>
        <v>0</v>
      </c>
      <c r="AS162" s="742">
        <f t="shared" si="1075"/>
        <v>0</v>
      </c>
      <c r="AT162" s="741">
        <f t="shared" si="1076"/>
        <v>0</v>
      </c>
      <c r="AU162" s="742">
        <f t="shared" si="1077"/>
        <v>0</v>
      </c>
      <c r="AV162" s="741">
        <f t="shared" si="1078"/>
        <v>0</v>
      </c>
      <c r="AW162" s="742">
        <f t="shared" si="1079"/>
        <v>0</v>
      </c>
      <c r="AX162" s="741">
        <f t="shared" si="1080"/>
        <v>0</v>
      </c>
      <c r="AY162" s="742">
        <f t="shared" si="1081"/>
        <v>0</v>
      </c>
      <c r="AZ162" s="741">
        <f t="shared" si="1082"/>
        <v>0</v>
      </c>
      <c r="BA162" s="742">
        <f t="shared" si="1083"/>
        <v>0</v>
      </c>
      <c r="BB162" s="741">
        <f t="shared" si="1084"/>
        <v>0</v>
      </c>
      <c r="BC162" s="742">
        <f t="shared" si="1085"/>
        <v>0</v>
      </c>
      <c r="BD162" s="741">
        <f t="shared" si="1086"/>
        <v>0</v>
      </c>
      <c r="BE162" s="742">
        <f t="shared" si="1087"/>
        <v>0</v>
      </c>
      <c r="BF162" s="741">
        <f t="shared" si="1088"/>
        <v>0</v>
      </c>
      <c r="BG162" s="742">
        <f t="shared" si="1089"/>
        <v>0</v>
      </c>
      <c r="BH162" s="741">
        <f t="shared" si="1090"/>
        <v>0</v>
      </c>
      <c r="BI162" s="742">
        <f t="shared" si="1091"/>
        <v>0</v>
      </c>
      <c r="BJ162" s="741">
        <f t="shared" si="1092"/>
        <v>0</v>
      </c>
      <c r="BK162" s="743">
        <f t="shared" si="1211"/>
        <v>0</v>
      </c>
      <c r="BL162" s="744">
        <f t="shared" si="1094"/>
        <v>0</v>
      </c>
      <c r="BM162" s="745">
        <v>12</v>
      </c>
      <c r="BN162" s="746">
        <f t="shared" si="1095"/>
        <v>0</v>
      </c>
      <c r="BO162" s="747"/>
      <c r="BP162" s="782">
        <f t="shared" ref="BP162" si="1240">BN162*0.085</f>
        <v>0</v>
      </c>
      <c r="BQ162" s="746">
        <f t="shared" si="1096"/>
        <v>0</v>
      </c>
      <c r="BR162" s="746">
        <f t="shared" si="1097"/>
        <v>0</v>
      </c>
      <c r="BS162" s="746">
        <f t="shared" si="1098"/>
        <v>0</v>
      </c>
      <c r="BU162" s="1044"/>
      <c r="BV162" s="756" t="s">
        <v>48</v>
      </c>
      <c r="BW162" s="737">
        <f t="shared" si="1235"/>
        <v>0</v>
      </c>
      <c r="BX162" s="737">
        <f t="shared" si="1235"/>
        <v>5244</v>
      </c>
      <c r="BY162" s="738">
        <f t="shared" si="1099"/>
        <v>5454</v>
      </c>
      <c r="BZ162" s="817">
        <f t="shared" si="1100"/>
        <v>0</v>
      </c>
      <c r="CA162" s="740">
        <f t="shared" si="1101"/>
        <v>0</v>
      </c>
      <c r="CB162" s="741">
        <f t="shared" si="1102"/>
        <v>0</v>
      </c>
      <c r="CC162" s="742">
        <f t="shared" si="1103"/>
        <v>0</v>
      </c>
      <c r="CD162" s="741">
        <f t="shared" si="1102"/>
        <v>0</v>
      </c>
      <c r="CE162" s="742">
        <f t="shared" si="1104"/>
        <v>0</v>
      </c>
      <c r="CF162" s="741">
        <f t="shared" si="1105"/>
        <v>0</v>
      </c>
      <c r="CG162" s="742">
        <f t="shared" si="1106"/>
        <v>0</v>
      </c>
      <c r="CH162" s="741">
        <f t="shared" si="1107"/>
        <v>0</v>
      </c>
      <c r="CI162" s="742">
        <f t="shared" si="1108"/>
        <v>0</v>
      </c>
      <c r="CJ162" s="741">
        <f t="shared" si="1109"/>
        <v>0</v>
      </c>
      <c r="CK162" s="742">
        <f t="shared" si="1110"/>
        <v>0</v>
      </c>
      <c r="CL162" s="741">
        <f t="shared" si="1111"/>
        <v>0</v>
      </c>
      <c r="CM162" s="742">
        <f t="shared" si="1112"/>
        <v>0</v>
      </c>
      <c r="CN162" s="741">
        <f t="shared" si="1113"/>
        <v>0</v>
      </c>
      <c r="CO162" s="742">
        <f t="shared" si="1114"/>
        <v>0</v>
      </c>
      <c r="CP162" s="741">
        <f t="shared" si="1115"/>
        <v>0</v>
      </c>
      <c r="CQ162" s="742">
        <f t="shared" si="1116"/>
        <v>0</v>
      </c>
      <c r="CR162" s="741">
        <f t="shared" si="1117"/>
        <v>0</v>
      </c>
      <c r="CS162" s="742">
        <f t="shared" si="1118"/>
        <v>0</v>
      </c>
      <c r="CT162" s="741">
        <f t="shared" si="1119"/>
        <v>0</v>
      </c>
      <c r="CU162" s="743">
        <f t="shared" si="1229"/>
        <v>0</v>
      </c>
      <c r="CV162" s="744">
        <f t="shared" si="1121"/>
        <v>0</v>
      </c>
      <c r="CW162" s="745">
        <v>12</v>
      </c>
      <c r="CX162" s="746">
        <f t="shared" si="1122"/>
        <v>0</v>
      </c>
      <c r="CY162" s="747"/>
      <c r="CZ162" s="782">
        <f t="shared" ref="CZ162" si="1241">CX162*0.085</f>
        <v>0</v>
      </c>
      <c r="DA162" s="746">
        <f t="shared" si="1123"/>
        <v>0</v>
      </c>
      <c r="DB162" s="746">
        <f t="shared" si="1124"/>
        <v>0</v>
      </c>
      <c r="DC162" s="746">
        <f t="shared" si="1125"/>
        <v>0</v>
      </c>
      <c r="DE162" s="1044"/>
      <c r="DF162" s="756" t="s">
        <v>48</v>
      </c>
      <c r="DG162" s="737">
        <f t="shared" si="1236"/>
        <v>1</v>
      </c>
      <c r="DH162" s="737">
        <f t="shared" si="1236"/>
        <v>5244</v>
      </c>
      <c r="DI162" s="738">
        <f t="shared" si="1126"/>
        <v>5454</v>
      </c>
      <c r="DJ162" s="817">
        <f t="shared" si="1127"/>
        <v>5454</v>
      </c>
      <c r="DK162" s="740">
        <f t="shared" si="1128"/>
        <v>0</v>
      </c>
      <c r="DL162" s="741">
        <f t="shared" si="1129"/>
        <v>0</v>
      </c>
      <c r="DM162" s="742">
        <f t="shared" si="1130"/>
        <v>0</v>
      </c>
      <c r="DN162" s="741">
        <f t="shared" si="1129"/>
        <v>0</v>
      </c>
      <c r="DO162" s="742">
        <f t="shared" si="1131"/>
        <v>0</v>
      </c>
      <c r="DP162" s="741">
        <f t="shared" si="1132"/>
        <v>0</v>
      </c>
      <c r="DQ162" s="742">
        <f t="shared" si="1133"/>
        <v>0</v>
      </c>
      <c r="DR162" s="741">
        <f t="shared" si="1134"/>
        <v>0</v>
      </c>
      <c r="DS162" s="742">
        <f t="shared" si="1135"/>
        <v>0</v>
      </c>
      <c r="DT162" s="741">
        <f t="shared" si="1136"/>
        <v>0</v>
      </c>
      <c r="DU162" s="742">
        <f t="shared" si="1137"/>
        <v>0</v>
      </c>
      <c r="DV162" s="741">
        <f t="shared" si="1138"/>
        <v>0</v>
      </c>
      <c r="DW162" s="742">
        <f t="shared" si="1139"/>
        <v>0</v>
      </c>
      <c r="DX162" s="741">
        <f t="shared" si="1140"/>
        <v>0</v>
      </c>
      <c r="DY162" s="742">
        <f t="shared" si="1141"/>
        <v>0</v>
      </c>
      <c r="DZ162" s="741">
        <f t="shared" si="1142"/>
        <v>0</v>
      </c>
      <c r="EA162" s="742">
        <f t="shared" si="1143"/>
        <v>0</v>
      </c>
      <c r="EB162" s="741">
        <f t="shared" si="1144"/>
        <v>0</v>
      </c>
      <c r="EC162" s="742">
        <f t="shared" si="1145"/>
        <v>0</v>
      </c>
      <c r="ED162" s="741">
        <f t="shared" si="1146"/>
        <v>0</v>
      </c>
      <c r="EE162" s="743">
        <f t="shared" si="1230"/>
        <v>9825</v>
      </c>
      <c r="EF162" s="744">
        <f t="shared" si="1148"/>
        <v>15279</v>
      </c>
      <c r="EG162" s="745">
        <v>12</v>
      </c>
      <c r="EH162" s="746">
        <f t="shared" si="1149"/>
        <v>183348</v>
      </c>
      <c r="EI162" s="747"/>
      <c r="EJ162" s="782">
        <f t="shared" ref="EJ162" si="1242">EH162*0.085</f>
        <v>15584.58</v>
      </c>
      <c r="EK162" s="746">
        <f t="shared" si="1150"/>
        <v>198932.58</v>
      </c>
      <c r="EL162" s="746">
        <f t="shared" si="1151"/>
        <v>60077.64</v>
      </c>
      <c r="EM162" s="746">
        <f t="shared" si="1152"/>
        <v>259010.22</v>
      </c>
      <c r="EO162" s="1044"/>
      <c r="EP162" s="756" t="s">
        <v>48</v>
      </c>
      <c r="EQ162" s="737">
        <f t="shared" si="1237"/>
        <v>0</v>
      </c>
      <c r="ER162" s="737">
        <f t="shared" si="1237"/>
        <v>5244</v>
      </c>
      <c r="ES162" s="738">
        <f t="shared" si="1153"/>
        <v>5454</v>
      </c>
      <c r="ET162" s="817">
        <f t="shared" si="1154"/>
        <v>0</v>
      </c>
      <c r="EU162" s="740">
        <f t="shared" si="1155"/>
        <v>0</v>
      </c>
      <c r="EV162" s="741">
        <f t="shared" si="1156"/>
        <v>0</v>
      </c>
      <c r="EW162" s="742">
        <f t="shared" si="1157"/>
        <v>0</v>
      </c>
      <c r="EX162" s="741">
        <f t="shared" si="1156"/>
        <v>0</v>
      </c>
      <c r="EY162" s="742">
        <f t="shared" si="1158"/>
        <v>0</v>
      </c>
      <c r="EZ162" s="741">
        <f t="shared" si="1159"/>
        <v>0</v>
      </c>
      <c r="FA162" s="742">
        <f t="shared" si="1160"/>
        <v>0</v>
      </c>
      <c r="FB162" s="741">
        <f t="shared" si="1161"/>
        <v>0</v>
      </c>
      <c r="FC162" s="742">
        <f t="shared" si="1162"/>
        <v>0</v>
      </c>
      <c r="FD162" s="741">
        <f t="shared" si="1163"/>
        <v>0</v>
      </c>
      <c r="FE162" s="742">
        <f t="shared" si="1164"/>
        <v>0</v>
      </c>
      <c r="FF162" s="741">
        <f t="shared" si="1165"/>
        <v>0</v>
      </c>
      <c r="FG162" s="742">
        <f t="shared" si="1166"/>
        <v>0</v>
      </c>
      <c r="FH162" s="741">
        <f t="shared" si="1167"/>
        <v>0</v>
      </c>
      <c r="FI162" s="742">
        <f t="shared" si="1168"/>
        <v>0</v>
      </c>
      <c r="FJ162" s="741">
        <f t="shared" si="1169"/>
        <v>0</v>
      </c>
      <c r="FK162" s="742">
        <f t="shared" si="1170"/>
        <v>0</v>
      </c>
      <c r="FL162" s="741">
        <f t="shared" si="1171"/>
        <v>0</v>
      </c>
      <c r="FM162" s="742">
        <f t="shared" si="1172"/>
        <v>0</v>
      </c>
      <c r="FN162" s="741">
        <f t="shared" si="1173"/>
        <v>0</v>
      </c>
      <c r="FO162" s="743">
        <f t="shared" si="1231"/>
        <v>0</v>
      </c>
      <c r="FP162" s="744">
        <f t="shared" si="1175"/>
        <v>0</v>
      </c>
      <c r="FQ162" s="745">
        <v>12</v>
      </c>
      <c r="FR162" s="746">
        <f t="shared" si="1176"/>
        <v>0</v>
      </c>
      <c r="FS162" s="747"/>
      <c r="FT162" s="782">
        <f t="shared" ref="FT162" si="1243">FR162*0.085</f>
        <v>0</v>
      </c>
      <c r="FU162" s="746">
        <f t="shared" si="1177"/>
        <v>0</v>
      </c>
      <c r="FV162" s="746">
        <f t="shared" si="1178"/>
        <v>0</v>
      </c>
      <c r="FW162" s="746">
        <f t="shared" si="1179"/>
        <v>0</v>
      </c>
      <c r="FY162" s="1044"/>
      <c r="FZ162" s="756" t="s">
        <v>48</v>
      </c>
      <c r="GA162" s="737">
        <f t="shared" si="1238"/>
        <v>1</v>
      </c>
      <c r="GB162" s="737">
        <f t="shared" si="1238"/>
        <v>5244</v>
      </c>
      <c r="GC162" s="738">
        <f t="shared" si="1180"/>
        <v>5454</v>
      </c>
      <c r="GD162" s="743">
        <f t="shared" si="1181"/>
        <v>5454</v>
      </c>
      <c r="GE162" s="743"/>
      <c r="GF162" s="737">
        <f t="shared" si="1182"/>
        <v>0</v>
      </c>
      <c r="GG162" s="743"/>
      <c r="GH162" s="737">
        <f t="shared" si="1183"/>
        <v>0</v>
      </c>
      <c r="GI162" s="743"/>
      <c r="GJ162" s="737">
        <f t="shared" si="1184"/>
        <v>0</v>
      </c>
      <c r="GK162" s="743"/>
      <c r="GL162" s="737">
        <f t="shared" si="1185"/>
        <v>0</v>
      </c>
      <c r="GM162" s="743"/>
      <c r="GN162" s="737">
        <f t="shared" si="1186"/>
        <v>0</v>
      </c>
      <c r="GO162" s="743"/>
      <c r="GP162" s="737">
        <f t="shared" si="1187"/>
        <v>0</v>
      </c>
      <c r="GQ162" s="743"/>
      <c r="GR162" s="737">
        <f t="shared" si="1188"/>
        <v>0</v>
      </c>
      <c r="GS162" s="743"/>
      <c r="GT162" s="737">
        <f t="shared" si="1189"/>
        <v>0</v>
      </c>
      <c r="GU162" s="743"/>
      <c r="GV162" s="737">
        <f t="shared" si="1190"/>
        <v>0</v>
      </c>
      <c r="GW162" s="743"/>
      <c r="GX162" s="737">
        <f t="shared" si="1191"/>
        <v>0</v>
      </c>
      <c r="GY162" s="743">
        <f t="shared" si="1191"/>
        <v>9825</v>
      </c>
      <c r="GZ162" s="744">
        <f t="shared" si="1192"/>
        <v>15279</v>
      </c>
      <c r="HA162" s="745">
        <v>12</v>
      </c>
      <c r="HB162" s="746">
        <f t="shared" si="1193"/>
        <v>183348</v>
      </c>
      <c r="HC162" s="737">
        <f t="shared" si="1194"/>
        <v>0</v>
      </c>
      <c r="HD162" s="737">
        <f t="shared" si="1194"/>
        <v>15584.58</v>
      </c>
      <c r="HE162" s="746">
        <f t="shared" si="1195"/>
        <v>198932.58</v>
      </c>
      <c r="HF162" s="746">
        <f t="shared" si="1196"/>
        <v>60077.64</v>
      </c>
      <c r="HG162" s="746">
        <f t="shared" si="1197"/>
        <v>259010.22</v>
      </c>
    </row>
    <row r="163" spans="1:225" hidden="1" x14ac:dyDescent="0.25">
      <c r="A163" s="1045"/>
      <c r="B163" s="752"/>
      <c r="C163" s="737">
        <f t="shared" si="1232"/>
        <v>0</v>
      </c>
      <c r="D163" s="737">
        <f t="shared" si="1232"/>
        <v>0</v>
      </c>
      <c r="E163" s="738">
        <f t="shared" si="1046"/>
        <v>0</v>
      </c>
      <c r="F163" s="817">
        <f t="shared" si="1047"/>
        <v>0</v>
      </c>
      <c r="G163" s="740">
        <f t="shared" si="1233"/>
        <v>0</v>
      </c>
      <c r="H163" s="741">
        <f t="shared" si="1048"/>
        <v>0</v>
      </c>
      <c r="I163" s="742">
        <f t="shared" si="1233"/>
        <v>0</v>
      </c>
      <c r="J163" s="741">
        <f t="shared" si="1048"/>
        <v>0</v>
      </c>
      <c r="K163" s="742">
        <f t="shared" si="1049"/>
        <v>0</v>
      </c>
      <c r="L163" s="741">
        <f t="shared" si="1050"/>
        <v>0</v>
      </c>
      <c r="M163" s="742">
        <f t="shared" si="1051"/>
        <v>0</v>
      </c>
      <c r="N163" s="741">
        <f t="shared" si="1052"/>
        <v>0</v>
      </c>
      <c r="O163" s="742">
        <f t="shared" si="1053"/>
        <v>0</v>
      </c>
      <c r="P163" s="741">
        <f t="shared" si="1054"/>
        <v>0</v>
      </c>
      <c r="Q163" s="742">
        <f t="shared" si="1055"/>
        <v>0</v>
      </c>
      <c r="R163" s="741">
        <f t="shared" si="1056"/>
        <v>0</v>
      </c>
      <c r="S163" s="742">
        <f t="shared" si="1057"/>
        <v>0</v>
      </c>
      <c r="T163" s="741">
        <f t="shared" si="1058"/>
        <v>0</v>
      </c>
      <c r="U163" s="742">
        <f t="shared" si="1059"/>
        <v>0</v>
      </c>
      <c r="V163" s="741">
        <f t="shared" si="1060"/>
        <v>0</v>
      </c>
      <c r="W163" s="742">
        <f t="shared" si="1061"/>
        <v>0</v>
      </c>
      <c r="X163" s="741">
        <f t="shared" si="1062"/>
        <v>0</v>
      </c>
      <c r="Y163" s="742">
        <f t="shared" si="1063"/>
        <v>0</v>
      </c>
      <c r="Z163" s="741">
        <f t="shared" si="1064"/>
        <v>0</v>
      </c>
      <c r="AA163" s="743">
        <f t="shared" si="1065"/>
        <v>0</v>
      </c>
      <c r="AB163" s="744">
        <f t="shared" si="1066"/>
        <v>0</v>
      </c>
      <c r="AC163" s="745">
        <v>12</v>
      </c>
      <c r="AD163" s="746">
        <f t="shared" si="1067"/>
        <v>0</v>
      </c>
      <c r="AE163" s="747"/>
      <c r="AF163" s="741"/>
      <c r="AG163" s="746">
        <f t="shared" si="1068"/>
        <v>0</v>
      </c>
      <c r="AH163" s="746">
        <f t="shared" si="1069"/>
        <v>0</v>
      </c>
      <c r="AI163" s="746">
        <f t="shared" si="1070"/>
        <v>0</v>
      </c>
      <c r="AK163" s="1045"/>
      <c r="AL163" s="752"/>
      <c r="AM163" s="737">
        <f t="shared" si="1234"/>
        <v>0</v>
      </c>
      <c r="AN163" s="737">
        <f t="shared" si="1234"/>
        <v>0</v>
      </c>
      <c r="AO163" s="738">
        <f t="shared" si="1071"/>
        <v>0</v>
      </c>
      <c r="AP163" s="817">
        <f t="shared" si="1072"/>
        <v>0</v>
      </c>
      <c r="AQ163" s="740">
        <f t="shared" si="1073"/>
        <v>0</v>
      </c>
      <c r="AR163" s="741">
        <f t="shared" si="1074"/>
        <v>0</v>
      </c>
      <c r="AS163" s="742">
        <f t="shared" si="1075"/>
        <v>0</v>
      </c>
      <c r="AT163" s="741">
        <f t="shared" si="1076"/>
        <v>0</v>
      </c>
      <c r="AU163" s="742">
        <f t="shared" si="1077"/>
        <v>0</v>
      </c>
      <c r="AV163" s="741">
        <f t="shared" si="1078"/>
        <v>0</v>
      </c>
      <c r="AW163" s="742">
        <f t="shared" si="1079"/>
        <v>0</v>
      </c>
      <c r="AX163" s="741">
        <f t="shared" si="1080"/>
        <v>0</v>
      </c>
      <c r="AY163" s="742">
        <f t="shared" si="1081"/>
        <v>0</v>
      </c>
      <c r="AZ163" s="741">
        <f t="shared" si="1082"/>
        <v>0</v>
      </c>
      <c r="BA163" s="742">
        <f t="shared" si="1083"/>
        <v>0</v>
      </c>
      <c r="BB163" s="741">
        <f t="shared" si="1084"/>
        <v>0</v>
      </c>
      <c r="BC163" s="742">
        <f t="shared" si="1085"/>
        <v>0</v>
      </c>
      <c r="BD163" s="741">
        <f t="shared" si="1086"/>
        <v>0</v>
      </c>
      <c r="BE163" s="742">
        <f t="shared" si="1087"/>
        <v>0</v>
      </c>
      <c r="BF163" s="741">
        <f t="shared" si="1088"/>
        <v>0</v>
      </c>
      <c r="BG163" s="742">
        <f t="shared" si="1089"/>
        <v>0</v>
      </c>
      <c r="BH163" s="741">
        <f t="shared" si="1090"/>
        <v>0</v>
      </c>
      <c r="BI163" s="742">
        <f t="shared" si="1091"/>
        <v>0</v>
      </c>
      <c r="BJ163" s="741">
        <f t="shared" si="1092"/>
        <v>0</v>
      </c>
      <c r="BK163" s="743">
        <f t="shared" si="1211"/>
        <v>0</v>
      </c>
      <c r="BL163" s="744">
        <f t="shared" si="1094"/>
        <v>0</v>
      </c>
      <c r="BM163" s="745">
        <v>12</v>
      </c>
      <c r="BN163" s="746">
        <f t="shared" si="1095"/>
        <v>0</v>
      </c>
      <c r="BO163" s="747"/>
      <c r="BP163" s="741"/>
      <c r="BQ163" s="746">
        <f t="shared" si="1096"/>
        <v>0</v>
      </c>
      <c r="BR163" s="746">
        <f t="shared" si="1097"/>
        <v>0</v>
      </c>
      <c r="BS163" s="746">
        <f t="shared" si="1098"/>
        <v>0</v>
      </c>
      <c r="BU163" s="1045"/>
      <c r="BV163" s="752"/>
      <c r="BW163" s="737">
        <f t="shared" si="1235"/>
        <v>0</v>
      </c>
      <c r="BX163" s="737">
        <f t="shared" si="1235"/>
        <v>0</v>
      </c>
      <c r="BY163" s="738">
        <f t="shared" si="1099"/>
        <v>0</v>
      </c>
      <c r="BZ163" s="817">
        <f t="shared" si="1100"/>
        <v>0</v>
      </c>
      <c r="CA163" s="740">
        <f t="shared" si="1101"/>
        <v>0</v>
      </c>
      <c r="CB163" s="741">
        <f t="shared" si="1102"/>
        <v>0</v>
      </c>
      <c r="CC163" s="742">
        <f t="shared" si="1103"/>
        <v>0</v>
      </c>
      <c r="CD163" s="741">
        <f t="shared" si="1102"/>
        <v>0</v>
      </c>
      <c r="CE163" s="742">
        <f t="shared" si="1104"/>
        <v>0</v>
      </c>
      <c r="CF163" s="741">
        <f t="shared" si="1105"/>
        <v>0</v>
      </c>
      <c r="CG163" s="742">
        <f t="shared" si="1106"/>
        <v>0</v>
      </c>
      <c r="CH163" s="741">
        <f t="shared" si="1107"/>
        <v>0</v>
      </c>
      <c r="CI163" s="742">
        <f t="shared" si="1108"/>
        <v>0</v>
      </c>
      <c r="CJ163" s="741">
        <f t="shared" si="1109"/>
        <v>0</v>
      </c>
      <c r="CK163" s="742">
        <f t="shared" si="1110"/>
        <v>0</v>
      </c>
      <c r="CL163" s="741">
        <f t="shared" si="1111"/>
        <v>0</v>
      </c>
      <c r="CM163" s="742">
        <f t="shared" si="1112"/>
        <v>0</v>
      </c>
      <c r="CN163" s="741">
        <f t="shared" si="1113"/>
        <v>0</v>
      </c>
      <c r="CO163" s="742">
        <f t="shared" si="1114"/>
        <v>0</v>
      </c>
      <c r="CP163" s="741">
        <f t="shared" si="1115"/>
        <v>0</v>
      </c>
      <c r="CQ163" s="742">
        <f t="shared" si="1116"/>
        <v>0</v>
      </c>
      <c r="CR163" s="741">
        <f t="shared" si="1117"/>
        <v>0</v>
      </c>
      <c r="CS163" s="742">
        <f t="shared" si="1118"/>
        <v>0</v>
      </c>
      <c r="CT163" s="741">
        <f t="shared" si="1119"/>
        <v>0</v>
      </c>
      <c r="CU163" s="743">
        <f t="shared" si="1229"/>
        <v>0</v>
      </c>
      <c r="CV163" s="744">
        <f t="shared" si="1121"/>
        <v>0</v>
      </c>
      <c r="CW163" s="745">
        <v>12</v>
      </c>
      <c r="CX163" s="746">
        <f t="shared" si="1122"/>
        <v>0</v>
      </c>
      <c r="CY163" s="747"/>
      <c r="CZ163" s="741"/>
      <c r="DA163" s="746">
        <f t="shared" si="1123"/>
        <v>0</v>
      </c>
      <c r="DB163" s="746">
        <f t="shared" si="1124"/>
        <v>0</v>
      </c>
      <c r="DC163" s="746">
        <f t="shared" si="1125"/>
        <v>0</v>
      </c>
      <c r="DE163" s="1045"/>
      <c r="DF163" s="752"/>
      <c r="DG163" s="737">
        <f t="shared" si="1236"/>
        <v>0</v>
      </c>
      <c r="DH163" s="737">
        <f t="shared" si="1236"/>
        <v>0</v>
      </c>
      <c r="DI163" s="738">
        <f t="shared" si="1126"/>
        <v>0</v>
      </c>
      <c r="DJ163" s="817">
        <f t="shared" si="1127"/>
        <v>0</v>
      </c>
      <c r="DK163" s="740">
        <f t="shared" si="1128"/>
        <v>0</v>
      </c>
      <c r="DL163" s="741">
        <f t="shared" si="1129"/>
        <v>0</v>
      </c>
      <c r="DM163" s="742">
        <f t="shared" si="1130"/>
        <v>0</v>
      </c>
      <c r="DN163" s="741">
        <f t="shared" si="1129"/>
        <v>0</v>
      </c>
      <c r="DO163" s="742">
        <f t="shared" si="1131"/>
        <v>0</v>
      </c>
      <c r="DP163" s="741">
        <f t="shared" si="1132"/>
        <v>0</v>
      </c>
      <c r="DQ163" s="742">
        <f t="shared" si="1133"/>
        <v>0</v>
      </c>
      <c r="DR163" s="741">
        <f t="shared" si="1134"/>
        <v>0</v>
      </c>
      <c r="DS163" s="742">
        <f t="shared" si="1135"/>
        <v>0</v>
      </c>
      <c r="DT163" s="741">
        <f t="shared" si="1136"/>
        <v>0</v>
      </c>
      <c r="DU163" s="742">
        <f t="shared" si="1137"/>
        <v>0</v>
      </c>
      <c r="DV163" s="741">
        <f t="shared" si="1138"/>
        <v>0</v>
      </c>
      <c r="DW163" s="742">
        <f t="shared" si="1139"/>
        <v>0</v>
      </c>
      <c r="DX163" s="741">
        <f t="shared" si="1140"/>
        <v>0</v>
      </c>
      <c r="DY163" s="742">
        <f t="shared" si="1141"/>
        <v>0</v>
      </c>
      <c r="DZ163" s="741">
        <f t="shared" si="1142"/>
        <v>0</v>
      </c>
      <c r="EA163" s="742">
        <f t="shared" si="1143"/>
        <v>0</v>
      </c>
      <c r="EB163" s="741">
        <f t="shared" si="1144"/>
        <v>0</v>
      </c>
      <c r="EC163" s="742">
        <f t="shared" si="1145"/>
        <v>0</v>
      </c>
      <c r="ED163" s="741">
        <f t="shared" si="1146"/>
        <v>0</v>
      </c>
      <c r="EE163" s="743">
        <f t="shared" si="1230"/>
        <v>0</v>
      </c>
      <c r="EF163" s="744">
        <f t="shared" si="1148"/>
        <v>0</v>
      </c>
      <c r="EG163" s="745">
        <v>12</v>
      </c>
      <c r="EH163" s="746">
        <f t="shared" si="1149"/>
        <v>0</v>
      </c>
      <c r="EI163" s="747"/>
      <c r="EJ163" s="741"/>
      <c r="EK163" s="746">
        <f t="shared" si="1150"/>
        <v>0</v>
      </c>
      <c r="EL163" s="746">
        <f t="shared" si="1151"/>
        <v>0</v>
      </c>
      <c r="EM163" s="746">
        <f t="shared" si="1152"/>
        <v>0</v>
      </c>
      <c r="EO163" s="1045"/>
      <c r="EP163" s="752"/>
      <c r="EQ163" s="737">
        <f t="shared" si="1237"/>
        <v>0</v>
      </c>
      <c r="ER163" s="737">
        <f t="shared" si="1237"/>
        <v>0</v>
      </c>
      <c r="ES163" s="738">
        <f t="shared" si="1153"/>
        <v>0</v>
      </c>
      <c r="ET163" s="817">
        <f t="shared" si="1154"/>
        <v>0</v>
      </c>
      <c r="EU163" s="740">
        <f t="shared" si="1155"/>
        <v>0</v>
      </c>
      <c r="EV163" s="741">
        <f t="shared" si="1156"/>
        <v>0</v>
      </c>
      <c r="EW163" s="742">
        <f t="shared" si="1157"/>
        <v>0</v>
      </c>
      <c r="EX163" s="741">
        <f t="shared" si="1156"/>
        <v>0</v>
      </c>
      <c r="EY163" s="742">
        <f t="shared" si="1158"/>
        <v>0</v>
      </c>
      <c r="EZ163" s="741">
        <f t="shared" si="1159"/>
        <v>0</v>
      </c>
      <c r="FA163" s="742">
        <f t="shared" si="1160"/>
        <v>0</v>
      </c>
      <c r="FB163" s="741">
        <f t="shared" si="1161"/>
        <v>0</v>
      </c>
      <c r="FC163" s="742">
        <f t="shared" si="1162"/>
        <v>0</v>
      </c>
      <c r="FD163" s="741">
        <f t="shared" si="1163"/>
        <v>0</v>
      </c>
      <c r="FE163" s="742">
        <f t="shared" si="1164"/>
        <v>0</v>
      </c>
      <c r="FF163" s="741">
        <f t="shared" si="1165"/>
        <v>0</v>
      </c>
      <c r="FG163" s="742">
        <f t="shared" si="1166"/>
        <v>0</v>
      </c>
      <c r="FH163" s="741">
        <f t="shared" si="1167"/>
        <v>0</v>
      </c>
      <c r="FI163" s="742">
        <f t="shared" si="1168"/>
        <v>0</v>
      </c>
      <c r="FJ163" s="741">
        <f t="shared" si="1169"/>
        <v>0</v>
      </c>
      <c r="FK163" s="742">
        <f t="shared" si="1170"/>
        <v>0</v>
      </c>
      <c r="FL163" s="741">
        <f t="shared" si="1171"/>
        <v>0</v>
      </c>
      <c r="FM163" s="742">
        <f t="shared" si="1172"/>
        <v>0</v>
      </c>
      <c r="FN163" s="741">
        <f t="shared" si="1173"/>
        <v>0</v>
      </c>
      <c r="FO163" s="743">
        <f t="shared" si="1231"/>
        <v>0</v>
      </c>
      <c r="FP163" s="744">
        <f t="shared" si="1175"/>
        <v>0</v>
      </c>
      <c r="FQ163" s="745">
        <v>12</v>
      </c>
      <c r="FR163" s="746">
        <f t="shared" si="1176"/>
        <v>0</v>
      </c>
      <c r="FS163" s="747"/>
      <c r="FT163" s="741"/>
      <c r="FU163" s="746">
        <f t="shared" si="1177"/>
        <v>0</v>
      </c>
      <c r="FV163" s="746">
        <f t="shared" si="1178"/>
        <v>0</v>
      </c>
      <c r="FW163" s="746">
        <f t="shared" si="1179"/>
        <v>0</v>
      </c>
      <c r="FY163" s="1045"/>
      <c r="FZ163" s="752"/>
      <c r="GA163" s="737">
        <f t="shared" si="1238"/>
        <v>0</v>
      </c>
      <c r="GB163" s="737">
        <f t="shared" si="1238"/>
        <v>0</v>
      </c>
      <c r="GC163" s="738">
        <f t="shared" si="1180"/>
        <v>0</v>
      </c>
      <c r="GD163" s="743">
        <f t="shared" si="1181"/>
        <v>0</v>
      </c>
      <c r="GE163" s="743"/>
      <c r="GF163" s="737">
        <f t="shared" si="1182"/>
        <v>0</v>
      </c>
      <c r="GG163" s="743"/>
      <c r="GH163" s="737">
        <f t="shared" si="1183"/>
        <v>0</v>
      </c>
      <c r="GI163" s="743"/>
      <c r="GJ163" s="737">
        <f t="shared" si="1184"/>
        <v>0</v>
      </c>
      <c r="GK163" s="743"/>
      <c r="GL163" s="737">
        <f t="shared" si="1185"/>
        <v>0</v>
      </c>
      <c r="GM163" s="743"/>
      <c r="GN163" s="737">
        <f t="shared" si="1186"/>
        <v>0</v>
      </c>
      <c r="GO163" s="743"/>
      <c r="GP163" s="737">
        <f t="shared" si="1187"/>
        <v>0</v>
      </c>
      <c r="GQ163" s="743"/>
      <c r="GR163" s="737">
        <f t="shared" si="1188"/>
        <v>0</v>
      </c>
      <c r="GS163" s="743"/>
      <c r="GT163" s="737">
        <f t="shared" si="1189"/>
        <v>0</v>
      </c>
      <c r="GU163" s="743"/>
      <c r="GV163" s="737">
        <f t="shared" si="1190"/>
        <v>0</v>
      </c>
      <c r="GW163" s="743"/>
      <c r="GX163" s="737">
        <f t="shared" si="1191"/>
        <v>0</v>
      </c>
      <c r="GY163" s="743">
        <f t="shared" si="1191"/>
        <v>0</v>
      </c>
      <c r="GZ163" s="744">
        <f t="shared" si="1192"/>
        <v>0</v>
      </c>
      <c r="HA163" s="745">
        <v>12</v>
      </c>
      <c r="HB163" s="746">
        <f t="shared" si="1193"/>
        <v>0</v>
      </c>
      <c r="HC163" s="737">
        <f t="shared" si="1194"/>
        <v>0</v>
      </c>
      <c r="HD163" s="737">
        <f t="shared" si="1194"/>
        <v>0</v>
      </c>
      <c r="HE163" s="746">
        <f t="shared" si="1195"/>
        <v>0</v>
      </c>
      <c r="HF163" s="746">
        <f t="shared" si="1196"/>
        <v>0</v>
      </c>
      <c r="HG163" s="746">
        <f t="shared" si="1197"/>
        <v>0</v>
      </c>
    </row>
    <row r="164" spans="1:225" hidden="1" x14ac:dyDescent="0.25">
      <c r="A164" s="1041" t="s">
        <v>867</v>
      </c>
      <c r="B164" s="1042"/>
      <c r="C164" s="784">
        <f>SUM(C97:C163)</f>
        <v>149.61000000000001</v>
      </c>
      <c r="D164" s="785" t="s">
        <v>492</v>
      </c>
      <c r="E164" s="786" t="s">
        <v>492</v>
      </c>
      <c r="F164" s="784">
        <f t="shared" ref="F164:AB164" si="1244">SUM(F97:F163)</f>
        <v>1643954.52</v>
      </c>
      <c r="G164" s="787"/>
      <c r="H164" s="784">
        <f t="shared" si="1244"/>
        <v>232789.34</v>
      </c>
      <c r="I164" s="788"/>
      <c r="J164" s="784">
        <f t="shared" si="1244"/>
        <v>0</v>
      </c>
      <c r="K164" s="788"/>
      <c r="L164" s="784">
        <f t="shared" si="1244"/>
        <v>8363.92</v>
      </c>
      <c r="M164" s="788"/>
      <c r="N164" s="784">
        <f t="shared" si="1244"/>
        <v>22998.68</v>
      </c>
      <c r="O164" s="788"/>
      <c r="P164" s="784">
        <f t="shared" si="1244"/>
        <v>0</v>
      </c>
      <c r="Q164" s="788"/>
      <c r="R164" s="784">
        <f t="shared" si="1244"/>
        <v>298677.82</v>
      </c>
      <c r="S164" s="788"/>
      <c r="T164" s="784">
        <f t="shared" si="1244"/>
        <v>301947.2</v>
      </c>
      <c r="U164" s="788"/>
      <c r="V164" s="784">
        <f t="shared" si="1244"/>
        <v>3633.1</v>
      </c>
      <c r="W164" s="788"/>
      <c r="X164" s="784">
        <f t="shared" si="1244"/>
        <v>0</v>
      </c>
      <c r="Y164" s="788"/>
      <c r="Z164" s="784">
        <f t="shared" si="1244"/>
        <v>0</v>
      </c>
      <c r="AA164" s="784">
        <f t="shared" si="1244"/>
        <v>392574.5</v>
      </c>
      <c r="AB164" s="784">
        <f t="shared" si="1244"/>
        <v>2904939.08</v>
      </c>
      <c r="AC164" s="784"/>
      <c r="AD164" s="784">
        <f t="shared" ref="AD164:AI164" si="1245">SUM(AD97:AD163)</f>
        <v>34859268.960000001</v>
      </c>
      <c r="AE164" s="784">
        <f t="shared" si="1245"/>
        <v>72702.720000000001</v>
      </c>
      <c r="AF164" s="784">
        <f t="shared" si="1245"/>
        <v>374029.92</v>
      </c>
      <c r="AG164" s="784">
        <f t="shared" si="1245"/>
        <v>35306001.600000001</v>
      </c>
      <c r="AH164" s="784">
        <f t="shared" si="1245"/>
        <v>10662412.51</v>
      </c>
      <c r="AI164" s="784">
        <f t="shared" si="1245"/>
        <v>45968414.109999999</v>
      </c>
      <c r="AJ164" s="750"/>
      <c r="AK164" s="789"/>
      <c r="AL164" s="789"/>
      <c r="AM164" s="784">
        <f>SUM(AM97:AM163)</f>
        <v>108.56</v>
      </c>
      <c r="AN164" s="785" t="s">
        <v>492</v>
      </c>
      <c r="AO164" s="786" t="s">
        <v>492</v>
      </c>
      <c r="AP164" s="784">
        <f t="shared" ref="AP164" si="1246">SUM(AP97:AP163)</f>
        <v>1240695.1000000001</v>
      </c>
      <c r="AQ164" s="784"/>
      <c r="AR164" s="784">
        <f t="shared" ref="AR164:BL164" si="1247">SUM(AR97:AR163)</f>
        <v>176784.64000000001</v>
      </c>
      <c r="AS164" s="784"/>
      <c r="AT164" s="784">
        <f t="shared" si="1247"/>
        <v>6706.44</v>
      </c>
      <c r="AU164" s="784"/>
      <c r="AV164" s="784">
        <f t="shared" si="1247"/>
        <v>12898.1</v>
      </c>
      <c r="AW164" s="784"/>
      <c r="AX164" s="784">
        <f t="shared" si="1247"/>
        <v>9498.67</v>
      </c>
      <c r="AY164" s="784"/>
      <c r="AZ164" s="784">
        <f t="shared" si="1247"/>
        <v>0</v>
      </c>
      <c r="BA164" s="784"/>
      <c r="BB164" s="784">
        <f t="shared" si="1247"/>
        <v>195398.56</v>
      </c>
      <c r="BC164" s="784"/>
      <c r="BD164" s="784">
        <f t="shared" si="1247"/>
        <v>188465.67</v>
      </c>
      <c r="BE164" s="784"/>
      <c r="BF164" s="784">
        <f t="shared" si="1247"/>
        <v>5289.21</v>
      </c>
      <c r="BG164" s="784"/>
      <c r="BH164" s="784">
        <f t="shared" si="1247"/>
        <v>0</v>
      </c>
      <c r="BI164" s="784"/>
      <c r="BJ164" s="784">
        <f t="shared" si="1247"/>
        <v>0</v>
      </c>
      <c r="BK164" s="784">
        <f t="shared" si="1247"/>
        <v>222123.91</v>
      </c>
      <c r="BL164" s="784">
        <f t="shared" si="1247"/>
        <v>2057860.3</v>
      </c>
      <c r="BM164" s="784"/>
      <c r="BN164" s="784">
        <f t="shared" ref="BN164:BS164" si="1248">SUM(BN97:BN163)</f>
        <v>24694323.600000001</v>
      </c>
      <c r="BO164" s="784">
        <f t="shared" si="1248"/>
        <v>68704.070000000007</v>
      </c>
      <c r="BP164" s="784">
        <f t="shared" si="1248"/>
        <v>248106.52</v>
      </c>
      <c r="BQ164" s="784">
        <f t="shared" si="1248"/>
        <v>25011134.190000001</v>
      </c>
      <c r="BR164" s="784">
        <f t="shared" si="1248"/>
        <v>7553362.5499999998</v>
      </c>
      <c r="BS164" s="784">
        <f t="shared" si="1248"/>
        <v>32564496.739999998</v>
      </c>
      <c r="BU164" s="789"/>
      <c r="BV164" s="789"/>
      <c r="BW164" s="784">
        <f>SUM(BW97:BW163)</f>
        <v>116.46</v>
      </c>
      <c r="BX164" s="785" t="s">
        <v>492</v>
      </c>
      <c r="BY164" s="786" t="s">
        <v>492</v>
      </c>
      <c r="BZ164" s="784">
        <f t="shared" ref="BZ164" si="1249">SUM(BZ97:BZ163)</f>
        <v>1151645.72</v>
      </c>
      <c r="CA164" s="784"/>
      <c r="CB164" s="784">
        <f t="shared" ref="CB164:CV164" si="1250">SUM(CB97:CB163)</f>
        <v>113432.22</v>
      </c>
      <c r="CC164" s="784"/>
      <c r="CD164" s="784">
        <f t="shared" si="1250"/>
        <v>0</v>
      </c>
      <c r="CE164" s="784"/>
      <c r="CF164" s="784">
        <f t="shared" si="1250"/>
        <v>0</v>
      </c>
      <c r="CG164" s="784"/>
      <c r="CH164" s="784">
        <f t="shared" si="1250"/>
        <v>54909.84</v>
      </c>
      <c r="CI164" s="784"/>
      <c r="CJ164" s="784">
        <f t="shared" si="1250"/>
        <v>0</v>
      </c>
      <c r="CK164" s="784"/>
      <c r="CL164" s="784">
        <f t="shared" si="1250"/>
        <v>35894.400000000001</v>
      </c>
      <c r="CM164" s="784"/>
      <c r="CN164" s="784">
        <f t="shared" si="1250"/>
        <v>141832.76</v>
      </c>
      <c r="CO164" s="784"/>
      <c r="CP164" s="784">
        <f t="shared" si="1250"/>
        <v>11819.98</v>
      </c>
      <c r="CQ164" s="784"/>
      <c r="CR164" s="784">
        <f t="shared" si="1250"/>
        <v>0</v>
      </c>
      <c r="CS164" s="784"/>
      <c r="CT164" s="784">
        <f t="shared" si="1250"/>
        <v>0</v>
      </c>
      <c r="CU164" s="784">
        <f t="shared" si="1250"/>
        <v>522167.27</v>
      </c>
      <c r="CV164" s="784">
        <f t="shared" si="1250"/>
        <v>2031702.19</v>
      </c>
      <c r="CW164" s="784"/>
      <c r="CX164" s="784">
        <f t="shared" ref="CX164:DC164" si="1251">SUM(CX97:CX163)</f>
        <v>24380426.280000001</v>
      </c>
      <c r="CY164" s="784">
        <f t="shared" si="1251"/>
        <v>302928</v>
      </c>
      <c r="CZ164" s="784">
        <f t="shared" si="1251"/>
        <v>510395</v>
      </c>
      <c r="DA164" s="784">
        <f t="shared" si="1251"/>
        <v>25193749.280000001</v>
      </c>
      <c r="DB164" s="784">
        <f t="shared" si="1251"/>
        <v>7608512.3200000003</v>
      </c>
      <c r="DC164" s="784">
        <f t="shared" si="1251"/>
        <v>32802261.600000001</v>
      </c>
      <c r="DE164" s="789"/>
      <c r="DF164" s="789"/>
      <c r="DG164" s="784">
        <f>SUM(DG97:DG163)</f>
        <v>37.24</v>
      </c>
      <c r="DH164" s="785" t="s">
        <v>492</v>
      </c>
      <c r="DI164" s="786" t="s">
        <v>492</v>
      </c>
      <c r="DJ164" s="784">
        <f t="shared" ref="DJ164" si="1252">SUM(DJ97:DJ163)</f>
        <v>419325.48</v>
      </c>
      <c r="DK164" s="784"/>
      <c r="DL164" s="784">
        <f t="shared" ref="DL164:EF164" si="1253">SUM(DL97:DL163)</f>
        <v>44216.92</v>
      </c>
      <c r="DM164" s="784"/>
      <c r="DN164" s="784">
        <f t="shared" si="1253"/>
        <v>0</v>
      </c>
      <c r="DO164" s="784"/>
      <c r="DP164" s="784">
        <f t="shared" si="1253"/>
        <v>0</v>
      </c>
      <c r="DQ164" s="784"/>
      <c r="DR164" s="784">
        <f t="shared" si="1253"/>
        <v>1582.4</v>
      </c>
      <c r="DS164" s="784"/>
      <c r="DT164" s="784">
        <f t="shared" si="1253"/>
        <v>0</v>
      </c>
      <c r="DU164" s="784"/>
      <c r="DV164" s="784">
        <f t="shared" si="1253"/>
        <v>23683.919999999998</v>
      </c>
      <c r="DW164" s="784"/>
      <c r="DX164" s="784">
        <f t="shared" si="1253"/>
        <v>69020.75</v>
      </c>
      <c r="DY164" s="784"/>
      <c r="DZ164" s="784">
        <f t="shared" si="1253"/>
        <v>0</v>
      </c>
      <c r="EA164" s="784"/>
      <c r="EB164" s="784">
        <f t="shared" si="1253"/>
        <v>0</v>
      </c>
      <c r="EC164" s="784"/>
      <c r="ED164" s="784">
        <f t="shared" si="1253"/>
        <v>0</v>
      </c>
      <c r="EE164" s="784">
        <f t="shared" si="1253"/>
        <v>129912.05</v>
      </c>
      <c r="EF164" s="784">
        <f t="shared" si="1253"/>
        <v>687741.52</v>
      </c>
      <c r="EG164" s="784"/>
      <c r="EH164" s="784">
        <f t="shared" ref="EH164:EM164" si="1254">SUM(EH97:EH163)</f>
        <v>8252898.2400000002</v>
      </c>
      <c r="EI164" s="784">
        <f t="shared" si="1254"/>
        <v>84819.839999999997</v>
      </c>
      <c r="EJ164" s="784">
        <f t="shared" si="1254"/>
        <v>155845.79999999999</v>
      </c>
      <c r="EK164" s="784">
        <f t="shared" si="1254"/>
        <v>8493563.8800000008</v>
      </c>
      <c r="EL164" s="784">
        <f t="shared" si="1254"/>
        <v>2565056.31</v>
      </c>
      <c r="EM164" s="784">
        <f t="shared" si="1254"/>
        <v>11058620.189999999</v>
      </c>
      <c r="EO164" s="789"/>
      <c r="EP164" s="789"/>
      <c r="EQ164" s="784">
        <f>SUM(EQ97:EQ163)</f>
        <v>16.5</v>
      </c>
      <c r="ER164" s="785" t="s">
        <v>492</v>
      </c>
      <c r="ES164" s="786" t="s">
        <v>492</v>
      </c>
      <c r="ET164" s="784">
        <f t="shared" ref="ET164" si="1255">SUM(ET97:ET163)</f>
        <v>207433.5</v>
      </c>
      <c r="EU164" s="784"/>
      <c r="EV164" s="784">
        <f t="shared" ref="EV164:FP164" si="1256">SUM(EV97:EV163)</f>
        <v>21427.27</v>
      </c>
      <c r="EW164" s="784"/>
      <c r="EX164" s="784">
        <f t="shared" si="1256"/>
        <v>0</v>
      </c>
      <c r="EY164" s="784"/>
      <c r="EZ164" s="784">
        <f t="shared" si="1256"/>
        <v>0</v>
      </c>
      <c r="FA164" s="784"/>
      <c r="FB164" s="784">
        <f t="shared" si="1256"/>
        <v>0</v>
      </c>
      <c r="FC164" s="784"/>
      <c r="FD164" s="784">
        <f t="shared" si="1256"/>
        <v>0</v>
      </c>
      <c r="FE164" s="784"/>
      <c r="FF164" s="784">
        <f t="shared" si="1256"/>
        <v>50598.239999999998</v>
      </c>
      <c r="FG164" s="784"/>
      <c r="FH164" s="784">
        <f t="shared" si="1256"/>
        <v>24857.52</v>
      </c>
      <c r="FI164" s="784"/>
      <c r="FJ164" s="784">
        <f t="shared" si="1256"/>
        <v>1372.29</v>
      </c>
      <c r="FK164" s="784"/>
      <c r="FL164" s="784">
        <f t="shared" si="1256"/>
        <v>0</v>
      </c>
      <c r="FM164" s="784"/>
      <c r="FN164" s="784">
        <f t="shared" si="1256"/>
        <v>0</v>
      </c>
      <c r="FO164" s="784">
        <f t="shared" si="1256"/>
        <v>15367.3</v>
      </c>
      <c r="FP164" s="784">
        <f t="shared" si="1256"/>
        <v>321056.12</v>
      </c>
      <c r="FQ164" s="784"/>
      <c r="FR164" s="784">
        <f t="shared" ref="FR164:FW164" si="1257">SUM(FR97:FR163)</f>
        <v>3852673.44</v>
      </c>
      <c r="FS164" s="784">
        <f t="shared" si="1257"/>
        <v>0</v>
      </c>
      <c r="FT164" s="784">
        <f t="shared" si="1257"/>
        <v>15584.58</v>
      </c>
      <c r="FU164" s="784">
        <f t="shared" si="1257"/>
        <v>3868258.02</v>
      </c>
      <c r="FV164" s="784">
        <f t="shared" si="1257"/>
        <v>1168213.93</v>
      </c>
      <c r="FW164" s="784">
        <f t="shared" si="1257"/>
        <v>5036471.95</v>
      </c>
      <c r="FY164" s="789"/>
      <c r="FZ164" s="789"/>
      <c r="GA164" s="784">
        <f>SUM(GA97:GA163)</f>
        <v>428.37</v>
      </c>
      <c r="GB164" s="785" t="s">
        <v>492</v>
      </c>
      <c r="GC164" s="786" t="s">
        <v>492</v>
      </c>
      <c r="GD164" s="790">
        <f t="shared" ref="GD164" si="1258">SUM(GD97:GD163)</f>
        <v>4663054.32</v>
      </c>
      <c r="GE164" s="790"/>
      <c r="GF164" s="784">
        <f t="shared" ref="GF164" si="1259">SUM(GF97:GF163)</f>
        <v>588650.39</v>
      </c>
      <c r="GG164" s="790"/>
      <c r="GH164" s="784">
        <f t="shared" ref="GH164" si="1260">SUM(GH97:GH163)</f>
        <v>6706.44</v>
      </c>
      <c r="GI164" s="790"/>
      <c r="GJ164" s="784">
        <f t="shared" ref="GJ164" si="1261">SUM(GJ97:GJ163)</f>
        <v>21262.02</v>
      </c>
      <c r="GK164" s="790"/>
      <c r="GL164" s="784">
        <f t="shared" ref="GL164" si="1262">SUM(GL97:GL163)</f>
        <v>88989.59</v>
      </c>
      <c r="GM164" s="790"/>
      <c r="GN164" s="784">
        <f t="shared" ref="GN164" si="1263">SUM(GN97:GN163)</f>
        <v>0</v>
      </c>
      <c r="GO164" s="790"/>
      <c r="GP164" s="784">
        <f t="shared" ref="GP164" si="1264">SUM(GP97:GP163)</f>
        <v>604252.93999999994</v>
      </c>
      <c r="GQ164" s="790"/>
      <c r="GR164" s="784">
        <f t="shared" ref="GR164" si="1265">SUM(GR97:GR163)</f>
        <v>726123.9</v>
      </c>
      <c r="GS164" s="790"/>
      <c r="GT164" s="784">
        <f t="shared" ref="GT164" si="1266">SUM(GT97:GT163)</f>
        <v>22114.58</v>
      </c>
      <c r="GU164" s="790"/>
      <c r="GV164" s="784">
        <f t="shared" ref="GV164" si="1267">SUM(GV97:GV163)</f>
        <v>0</v>
      </c>
      <c r="GW164" s="790"/>
      <c r="GX164" s="784">
        <f t="shared" ref="GX164:GZ164" si="1268">SUM(GX97:GX163)</f>
        <v>0</v>
      </c>
      <c r="GY164" s="784">
        <f t="shared" si="1268"/>
        <v>1282145.03</v>
      </c>
      <c r="GZ164" s="784">
        <f t="shared" si="1268"/>
        <v>8003299.21</v>
      </c>
      <c r="HA164" s="784"/>
      <c r="HB164" s="784">
        <f t="shared" ref="HB164:HG164" si="1269">SUM(HB97:HB163)</f>
        <v>96039590.519999996</v>
      </c>
      <c r="HC164" s="784">
        <f t="shared" si="1269"/>
        <v>529154.63</v>
      </c>
      <c r="HD164" s="784">
        <f t="shared" si="1269"/>
        <v>1303961.82</v>
      </c>
      <c r="HE164" s="784">
        <f t="shared" si="1269"/>
        <v>97872706.969999999</v>
      </c>
      <c r="HF164" s="784">
        <f t="shared" si="1269"/>
        <v>29557557.550000001</v>
      </c>
      <c r="HG164" s="784">
        <f t="shared" si="1269"/>
        <v>127430264.52</v>
      </c>
      <c r="HP164" s="750">
        <f>AI164+BS164+DC164+EM164+FW164</f>
        <v>127430264.59</v>
      </c>
      <c r="HQ164" s="750">
        <f>HP164-HG164</f>
        <v>7.0000000000000007E-2</v>
      </c>
    </row>
    <row r="165" spans="1:225" ht="15" hidden="1" customHeight="1" x14ac:dyDescent="0.25">
      <c r="A165" s="1041" t="s">
        <v>868</v>
      </c>
      <c r="B165" s="1042"/>
      <c r="C165" s="784"/>
      <c r="D165" s="785"/>
      <c r="E165" s="786"/>
      <c r="F165" s="784"/>
      <c r="G165" s="787"/>
      <c r="H165" s="784"/>
      <c r="I165" s="788"/>
      <c r="J165" s="784"/>
      <c r="K165" s="788"/>
      <c r="L165" s="784"/>
      <c r="M165" s="788"/>
      <c r="N165" s="784"/>
      <c r="O165" s="788"/>
      <c r="P165" s="784"/>
      <c r="Q165" s="788"/>
      <c r="R165" s="784"/>
      <c r="S165" s="788"/>
      <c r="T165" s="784"/>
      <c r="U165" s="788"/>
      <c r="V165" s="784"/>
      <c r="W165" s="788"/>
      <c r="X165" s="784"/>
      <c r="Y165" s="788"/>
      <c r="Z165" s="784"/>
      <c r="AA165" s="784"/>
      <c r="AB165" s="784"/>
      <c r="AC165" s="784"/>
      <c r="AD165" s="784"/>
      <c r="AE165" s="784"/>
      <c r="AF165" s="784"/>
      <c r="AG165" s="787">
        <f>AG164/1000</f>
        <v>35306</v>
      </c>
      <c r="AH165" s="787">
        <f>AH164/1000</f>
        <v>10662.4</v>
      </c>
      <c r="AI165" s="787">
        <f>AG165+AH165</f>
        <v>45968.4</v>
      </c>
      <c r="AJ165" s="750"/>
      <c r="AK165" s="1041" t="s">
        <v>868</v>
      </c>
      <c r="AL165" s="1042"/>
      <c r="AM165" s="784"/>
      <c r="AN165" s="785"/>
      <c r="AO165" s="786"/>
      <c r="AP165" s="784"/>
      <c r="AQ165" s="784"/>
      <c r="AR165" s="784"/>
      <c r="AS165" s="784"/>
      <c r="AT165" s="784"/>
      <c r="AU165" s="784"/>
      <c r="AV165" s="784"/>
      <c r="AW165" s="784"/>
      <c r="AX165" s="784"/>
      <c r="AY165" s="784"/>
      <c r="AZ165" s="784"/>
      <c r="BA165" s="784"/>
      <c r="BB165" s="784"/>
      <c r="BC165" s="784"/>
      <c r="BD165" s="784"/>
      <c r="BE165" s="784"/>
      <c r="BF165" s="784"/>
      <c r="BG165" s="784"/>
      <c r="BH165" s="784"/>
      <c r="BI165" s="784"/>
      <c r="BJ165" s="784"/>
      <c r="BK165" s="784"/>
      <c r="BL165" s="784"/>
      <c r="BM165" s="784"/>
      <c r="BN165" s="784"/>
      <c r="BO165" s="784"/>
      <c r="BP165" s="784"/>
      <c r="BQ165" s="787">
        <f>BQ164/1000</f>
        <v>25011.1</v>
      </c>
      <c r="BR165" s="787">
        <f>BR164/1000</f>
        <v>7553.4</v>
      </c>
      <c r="BS165" s="787">
        <f>BQ165+BR165</f>
        <v>32564.5</v>
      </c>
      <c r="BU165" s="1041" t="s">
        <v>868</v>
      </c>
      <c r="BV165" s="1042"/>
      <c r="BW165" s="784"/>
      <c r="BX165" s="785"/>
      <c r="BY165" s="786"/>
      <c r="BZ165" s="784"/>
      <c r="CA165" s="784"/>
      <c r="CB165" s="784"/>
      <c r="CC165" s="784"/>
      <c r="CD165" s="784"/>
      <c r="CE165" s="784"/>
      <c r="CF165" s="784"/>
      <c r="CG165" s="784"/>
      <c r="CH165" s="784"/>
      <c r="CI165" s="784"/>
      <c r="CJ165" s="784"/>
      <c r="CK165" s="784"/>
      <c r="CL165" s="784"/>
      <c r="CM165" s="784"/>
      <c r="CN165" s="784"/>
      <c r="CO165" s="784"/>
      <c r="CP165" s="784"/>
      <c r="CQ165" s="784"/>
      <c r="CR165" s="784"/>
      <c r="CS165" s="784"/>
      <c r="CT165" s="784"/>
      <c r="CU165" s="784"/>
      <c r="CV165" s="784"/>
      <c r="CW165" s="784"/>
      <c r="CX165" s="784"/>
      <c r="CY165" s="784"/>
      <c r="CZ165" s="784"/>
      <c r="DA165" s="787">
        <f>DA164/1000</f>
        <v>25193.7</v>
      </c>
      <c r="DB165" s="787">
        <f>DB164/1000</f>
        <v>7608.5</v>
      </c>
      <c r="DC165" s="787">
        <f>DA165+DB165</f>
        <v>32802.199999999997</v>
      </c>
      <c r="DE165" s="1041" t="s">
        <v>868</v>
      </c>
      <c r="DF165" s="1042"/>
      <c r="DG165" s="784"/>
      <c r="DH165" s="785"/>
      <c r="DI165" s="786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7">
        <f>EK164/1000</f>
        <v>8493.6</v>
      </c>
      <c r="EL165" s="787">
        <f>EL164/1000</f>
        <v>2565.1</v>
      </c>
      <c r="EM165" s="787">
        <f>EK165+EL165</f>
        <v>11058.7</v>
      </c>
      <c r="EO165" s="1041" t="s">
        <v>868</v>
      </c>
      <c r="EP165" s="1042"/>
      <c r="EQ165" s="784"/>
      <c r="ER165" s="785"/>
      <c r="ES165" s="786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  <c r="FS165" s="784"/>
      <c r="FT165" s="784"/>
      <c r="FU165" s="787">
        <f>FU164/1000</f>
        <v>3868.3</v>
      </c>
      <c r="FV165" s="787">
        <f>FV164/1000</f>
        <v>1168.2</v>
      </c>
      <c r="FW165" s="787">
        <f>FU165+FV165</f>
        <v>5036.5</v>
      </c>
      <c r="FY165" s="1041" t="s">
        <v>868</v>
      </c>
      <c r="FZ165" s="1042"/>
      <c r="GA165" s="784"/>
      <c r="GB165" s="785"/>
      <c r="GC165" s="786"/>
      <c r="GD165" s="784"/>
      <c r="GE165" s="784"/>
      <c r="GF165" s="784"/>
      <c r="GG165" s="784"/>
      <c r="GH165" s="784"/>
      <c r="GI165" s="784"/>
      <c r="GJ165" s="784"/>
      <c r="GK165" s="784"/>
      <c r="GL165" s="784"/>
      <c r="GM165" s="784"/>
      <c r="GN165" s="784"/>
      <c r="GO165" s="784"/>
      <c r="GP165" s="784"/>
      <c r="GQ165" s="784"/>
      <c r="GR165" s="784"/>
      <c r="GS165" s="784"/>
      <c r="GT165" s="784"/>
      <c r="GU165" s="784"/>
      <c r="GV165" s="784"/>
      <c r="GW165" s="784"/>
      <c r="GX165" s="784"/>
      <c r="GY165" s="784"/>
      <c r="GZ165" s="784"/>
      <c r="HA165" s="784"/>
      <c r="HB165" s="784"/>
      <c r="HC165" s="784"/>
      <c r="HD165" s="784"/>
      <c r="HE165" s="787">
        <f>HE164/1000</f>
        <v>97872.7</v>
      </c>
      <c r="HF165" s="787">
        <f>HF164/1000</f>
        <v>29557.599999999999</v>
      </c>
      <c r="HG165" s="787">
        <f>HE165+HF165</f>
        <v>127430.3</v>
      </c>
    </row>
    <row r="166" spans="1:225" ht="24" hidden="1" x14ac:dyDescent="0.25">
      <c r="A166" s="791" t="s">
        <v>528</v>
      </c>
      <c r="B166" s="792" t="s">
        <v>869</v>
      </c>
      <c r="C166" s="793">
        <f>SUM(C108:C115)</f>
        <v>94.61</v>
      </c>
      <c r="D166" s="794" t="s">
        <v>492</v>
      </c>
      <c r="E166" s="795" t="s">
        <v>492</v>
      </c>
      <c r="F166" s="796">
        <f>SUM(F108:F115)/1000</f>
        <v>1245.5999999999999</v>
      </c>
      <c r="G166" s="796"/>
      <c r="H166" s="796">
        <f t="shared" ref="H166:AB166" si="1270">SUM(H108:H115)/1000</f>
        <v>232.8</v>
      </c>
      <c r="I166" s="797"/>
      <c r="J166" s="796">
        <f t="shared" si="1270"/>
        <v>0</v>
      </c>
      <c r="K166" s="797"/>
      <c r="L166" s="796">
        <f t="shared" si="1270"/>
        <v>3.6</v>
      </c>
      <c r="M166" s="797"/>
      <c r="N166" s="796">
        <f t="shared" si="1270"/>
        <v>0</v>
      </c>
      <c r="O166" s="797"/>
      <c r="P166" s="796">
        <f t="shared" si="1270"/>
        <v>0</v>
      </c>
      <c r="Q166" s="797"/>
      <c r="R166" s="796">
        <f t="shared" si="1270"/>
        <v>0</v>
      </c>
      <c r="S166" s="797"/>
      <c r="T166" s="796">
        <f t="shared" si="1270"/>
        <v>249.1</v>
      </c>
      <c r="U166" s="797"/>
      <c r="V166" s="796">
        <f t="shared" si="1270"/>
        <v>3.6</v>
      </c>
      <c r="W166" s="797"/>
      <c r="X166" s="796">
        <f t="shared" si="1270"/>
        <v>0</v>
      </c>
      <c r="Y166" s="797"/>
      <c r="Z166" s="796">
        <f t="shared" si="1270"/>
        <v>0</v>
      </c>
      <c r="AA166" s="796">
        <f t="shared" si="1270"/>
        <v>0</v>
      </c>
      <c r="AB166" s="796">
        <f t="shared" si="1270"/>
        <v>1734.8</v>
      </c>
      <c r="AC166" s="796"/>
      <c r="AD166" s="796">
        <f t="shared" ref="AD166:AI166" si="1271">SUM(AD108:AD115)/1000</f>
        <v>20817.2</v>
      </c>
      <c r="AE166" s="796">
        <f t="shared" si="1271"/>
        <v>0</v>
      </c>
      <c r="AF166" s="796">
        <f t="shared" si="1271"/>
        <v>0</v>
      </c>
      <c r="AG166" s="796">
        <f t="shared" si="1271"/>
        <v>20817.2</v>
      </c>
      <c r="AH166" s="796">
        <f t="shared" si="1271"/>
        <v>6286.8</v>
      </c>
      <c r="AI166" s="796">
        <f t="shared" si="1271"/>
        <v>27104</v>
      </c>
      <c r="AK166" s="791" t="s">
        <v>528</v>
      </c>
      <c r="AL166" s="792" t="s">
        <v>869</v>
      </c>
      <c r="AM166" s="793">
        <f>SUM(AM108:AM115)</f>
        <v>71.64</v>
      </c>
      <c r="AN166" s="794" t="s">
        <v>492</v>
      </c>
      <c r="AO166" s="795" t="s">
        <v>492</v>
      </c>
      <c r="AP166" s="796">
        <f>SUM(AP108:AP115)/1000</f>
        <v>944</v>
      </c>
      <c r="AQ166" s="796"/>
      <c r="AR166" s="796">
        <f t="shared" ref="AR166:BL166" si="1272">SUM(AR108:AR115)/1000</f>
        <v>176.8</v>
      </c>
      <c r="AS166" s="796"/>
      <c r="AT166" s="796">
        <f t="shared" si="1272"/>
        <v>0</v>
      </c>
      <c r="AU166" s="796"/>
      <c r="AV166" s="796">
        <f t="shared" si="1272"/>
        <v>4.5</v>
      </c>
      <c r="AW166" s="796"/>
      <c r="AX166" s="796">
        <f t="shared" si="1272"/>
        <v>0</v>
      </c>
      <c r="AY166" s="796"/>
      <c r="AZ166" s="796">
        <f t="shared" si="1272"/>
        <v>0</v>
      </c>
      <c r="BA166" s="796"/>
      <c r="BB166" s="796">
        <f t="shared" si="1272"/>
        <v>0</v>
      </c>
      <c r="BC166" s="796"/>
      <c r="BD166" s="796">
        <f t="shared" si="1272"/>
        <v>148.4</v>
      </c>
      <c r="BE166" s="796"/>
      <c r="BF166" s="796">
        <f t="shared" si="1272"/>
        <v>3</v>
      </c>
      <c r="BG166" s="796"/>
      <c r="BH166" s="796">
        <f t="shared" si="1272"/>
        <v>0</v>
      </c>
      <c r="BI166" s="796"/>
      <c r="BJ166" s="796">
        <f t="shared" si="1272"/>
        <v>0</v>
      </c>
      <c r="BK166" s="796">
        <f t="shared" si="1272"/>
        <v>1.5</v>
      </c>
      <c r="BL166" s="796">
        <f t="shared" si="1272"/>
        <v>1278.3</v>
      </c>
      <c r="BM166" s="796"/>
      <c r="BN166" s="796">
        <f t="shared" ref="BN166:BS166" si="1273">SUM(BN108:BN115)/1000</f>
        <v>15339.6</v>
      </c>
      <c r="BO166" s="796">
        <f t="shared" si="1273"/>
        <v>0</v>
      </c>
      <c r="BP166" s="796">
        <f t="shared" si="1273"/>
        <v>0</v>
      </c>
      <c r="BQ166" s="796">
        <f t="shared" si="1273"/>
        <v>15339.6</v>
      </c>
      <c r="BR166" s="796">
        <f t="shared" si="1273"/>
        <v>4632.6000000000004</v>
      </c>
      <c r="BS166" s="796">
        <f t="shared" si="1273"/>
        <v>19972.099999999999</v>
      </c>
      <c r="BU166" s="791" t="s">
        <v>528</v>
      </c>
      <c r="BV166" s="792" t="s">
        <v>869</v>
      </c>
      <c r="BW166" s="793">
        <f>SUM(BW108:BW115)</f>
        <v>52.96</v>
      </c>
      <c r="BX166" s="794" t="s">
        <v>492</v>
      </c>
      <c r="BY166" s="795" t="s">
        <v>492</v>
      </c>
      <c r="BZ166" s="796">
        <f>SUM(BZ108:BZ115)/1000</f>
        <v>699</v>
      </c>
      <c r="CA166" s="796"/>
      <c r="CB166" s="796">
        <f t="shared" ref="CB166:CV166" si="1274">SUM(CB108:CB115)/1000</f>
        <v>113.4</v>
      </c>
      <c r="CC166" s="796"/>
      <c r="CD166" s="796">
        <f t="shared" si="1274"/>
        <v>0</v>
      </c>
      <c r="CE166" s="796"/>
      <c r="CF166" s="796">
        <f t="shared" si="1274"/>
        <v>0</v>
      </c>
      <c r="CG166" s="796"/>
      <c r="CH166" s="796">
        <f t="shared" si="1274"/>
        <v>6.9</v>
      </c>
      <c r="CI166" s="796"/>
      <c r="CJ166" s="796">
        <f t="shared" si="1274"/>
        <v>0</v>
      </c>
      <c r="CK166" s="796"/>
      <c r="CL166" s="796">
        <f t="shared" si="1274"/>
        <v>0</v>
      </c>
      <c r="CM166" s="796"/>
      <c r="CN166" s="796">
        <f t="shared" si="1274"/>
        <v>99.5</v>
      </c>
      <c r="CO166" s="796"/>
      <c r="CP166" s="796">
        <f t="shared" si="1274"/>
        <v>8.1999999999999993</v>
      </c>
      <c r="CQ166" s="796"/>
      <c r="CR166" s="796">
        <f t="shared" si="1274"/>
        <v>0</v>
      </c>
      <c r="CS166" s="796"/>
      <c r="CT166" s="796">
        <f t="shared" si="1274"/>
        <v>0</v>
      </c>
      <c r="CU166" s="796">
        <f t="shared" si="1274"/>
        <v>0</v>
      </c>
      <c r="CV166" s="796">
        <f t="shared" si="1274"/>
        <v>927</v>
      </c>
      <c r="CW166" s="796"/>
      <c r="CX166" s="796">
        <f t="shared" ref="CX166:DC166" si="1275">SUM(CX108:CX115)/1000</f>
        <v>11124.4</v>
      </c>
      <c r="CY166" s="796">
        <f t="shared" si="1275"/>
        <v>0</v>
      </c>
      <c r="CZ166" s="796">
        <f t="shared" si="1275"/>
        <v>0</v>
      </c>
      <c r="DA166" s="796">
        <f t="shared" si="1275"/>
        <v>11124.4</v>
      </c>
      <c r="DB166" s="796">
        <f t="shared" si="1275"/>
        <v>3359.6</v>
      </c>
      <c r="DC166" s="796">
        <f t="shared" si="1275"/>
        <v>14483.9</v>
      </c>
      <c r="DE166" s="791" t="s">
        <v>528</v>
      </c>
      <c r="DF166" s="792" t="s">
        <v>869</v>
      </c>
      <c r="DG166" s="793">
        <f>SUM(DG108:DG115)</f>
        <v>17.440000000000001</v>
      </c>
      <c r="DH166" s="794" t="s">
        <v>492</v>
      </c>
      <c r="DI166" s="795" t="s">
        <v>492</v>
      </c>
      <c r="DJ166" s="796">
        <f>SUM(DJ108:DJ115)/1000</f>
        <v>230.3</v>
      </c>
      <c r="DK166" s="796"/>
      <c r="DL166" s="796">
        <f t="shared" ref="DL166:EF166" si="1276">SUM(DL108:DL115)/1000</f>
        <v>44.2</v>
      </c>
      <c r="DM166" s="796"/>
      <c r="DN166" s="796">
        <f t="shared" si="1276"/>
        <v>0</v>
      </c>
      <c r="DO166" s="796"/>
      <c r="DP166" s="796">
        <f t="shared" si="1276"/>
        <v>0</v>
      </c>
      <c r="DQ166" s="796"/>
      <c r="DR166" s="796">
        <f t="shared" si="1276"/>
        <v>0</v>
      </c>
      <c r="DS166" s="796"/>
      <c r="DT166" s="796">
        <f t="shared" si="1276"/>
        <v>0</v>
      </c>
      <c r="DU166" s="796"/>
      <c r="DV166" s="796">
        <f t="shared" si="1276"/>
        <v>0</v>
      </c>
      <c r="DW166" s="796"/>
      <c r="DX166" s="796">
        <f t="shared" si="1276"/>
        <v>45.8</v>
      </c>
      <c r="DY166" s="796"/>
      <c r="DZ166" s="796">
        <f t="shared" si="1276"/>
        <v>0</v>
      </c>
      <c r="EA166" s="796"/>
      <c r="EB166" s="796">
        <f t="shared" si="1276"/>
        <v>0</v>
      </c>
      <c r="EC166" s="796"/>
      <c r="ED166" s="796">
        <f t="shared" si="1276"/>
        <v>0</v>
      </c>
      <c r="EE166" s="796">
        <f t="shared" si="1276"/>
        <v>0</v>
      </c>
      <c r="EF166" s="796">
        <f t="shared" si="1276"/>
        <v>320.3</v>
      </c>
      <c r="EG166" s="796"/>
      <c r="EH166" s="796">
        <f t="shared" ref="EH166:EM166" si="1277">SUM(EH108:EH115)/1000</f>
        <v>3843.8</v>
      </c>
      <c r="EI166" s="796">
        <f t="shared" si="1277"/>
        <v>0</v>
      </c>
      <c r="EJ166" s="796">
        <f t="shared" si="1277"/>
        <v>0</v>
      </c>
      <c r="EK166" s="796">
        <f t="shared" si="1277"/>
        <v>3843.8</v>
      </c>
      <c r="EL166" s="796">
        <f t="shared" si="1277"/>
        <v>1160.8</v>
      </c>
      <c r="EM166" s="796">
        <f t="shared" si="1277"/>
        <v>5004.7</v>
      </c>
      <c r="EO166" s="791" t="s">
        <v>528</v>
      </c>
      <c r="EP166" s="792" t="s">
        <v>869</v>
      </c>
      <c r="EQ166" s="793">
        <f>SUM(EQ108:EQ115)</f>
        <v>11</v>
      </c>
      <c r="ER166" s="794" t="s">
        <v>492</v>
      </c>
      <c r="ES166" s="795" t="s">
        <v>492</v>
      </c>
      <c r="ET166" s="796">
        <f>SUM(ET108:ET115)/1000</f>
        <v>145.1</v>
      </c>
      <c r="EU166" s="796"/>
      <c r="EV166" s="796">
        <f t="shared" ref="EV166:FP166" si="1278">SUM(EV108:EV115)/1000</f>
        <v>21.4</v>
      </c>
      <c r="EW166" s="796"/>
      <c r="EX166" s="796">
        <f t="shared" si="1278"/>
        <v>0</v>
      </c>
      <c r="EY166" s="796"/>
      <c r="EZ166" s="796">
        <f t="shared" si="1278"/>
        <v>0</v>
      </c>
      <c r="FA166" s="796"/>
      <c r="FB166" s="796">
        <f t="shared" si="1278"/>
        <v>0</v>
      </c>
      <c r="FC166" s="796"/>
      <c r="FD166" s="796">
        <f t="shared" si="1278"/>
        <v>0</v>
      </c>
      <c r="FE166" s="796"/>
      <c r="FF166" s="796">
        <f t="shared" si="1278"/>
        <v>0</v>
      </c>
      <c r="FG166" s="796"/>
      <c r="FH166" s="796">
        <f t="shared" si="1278"/>
        <v>15.9</v>
      </c>
      <c r="FI166" s="796"/>
      <c r="FJ166" s="796">
        <f t="shared" si="1278"/>
        <v>1.4</v>
      </c>
      <c r="FK166" s="796"/>
      <c r="FL166" s="796">
        <f t="shared" si="1278"/>
        <v>0</v>
      </c>
      <c r="FM166" s="796"/>
      <c r="FN166" s="796">
        <f t="shared" si="1278"/>
        <v>0</v>
      </c>
      <c r="FO166" s="796">
        <f t="shared" si="1278"/>
        <v>4.4000000000000004</v>
      </c>
      <c r="FP166" s="796">
        <f t="shared" si="1278"/>
        <v>188.2</v>
      </c>
      <c r="FQ166" s="796"/>
      <c r="FR166" s="796">
        <f t="shared" ref="FR166:FW166" si="1279">SUM(FR108:FR115)/1000</f>
        <v>2258</v>
      </c>
      <c r="FS166" s="796">
        <f t="shared" si="1279"/>
        <v>0</v>
      </c>
      <c r="FT166" s="796">
        <f t="shared" si="1279"/>
        <v>0</v>
      </c>
      <c r="FU166" s="796">
        <f t="shared" si="1279"/>
        <v>2258</v>
      </c>
      <c r="FV166" s="796">
        <f t="shared" si="1279"/>
        <v>681.9</v>
      </c>
      <c r="FW166" s="796">
        <f t="shared" si="1279"/>
        <v>2940</v>
      </c>
      <c r="FY166" s="791" t="s">
        <v>528</v>
      </c>
      <c r="FZ166" s="792" t="s">
        <v>869</v>
      </c>
      <c r="GA166" s="793">
        <f>SUM(GA108:GA115)</f>
        <v>247.65</v>
      </c>
      <c r="GB166" s="794" t="s">
        <v>492</v>
      </c>
      <c r="GC166" s="795" t="s">
        <v>492</v>
      </c>
      <c r="GD166" s="796">
        <f>SUM(GD108:GD115)/1000</f>
        <v>3264</v>
      </c>
      <c r="GE166" s="796"/>
      <c r="GF166" s="796">
        <f t="shared" ref="GF166:GZ166" si="1280">SUM(GF108:GF115)/1000</f>
        <v>588.70000000000005</v>
      </c>
      <c r="GG166" s="796"/>
      <c r="GH166" s="796">
        <f t="shared" si="1280"/>
        <v>0</v>
      </c>
      <c r="GI166" s="796"/>
      <c r="GJ166" s="796">
        <f t="shared" si="1280"/>
        <v>8.1</v>
      </c>
      <c r="GK166" s="796"/>
      <c r="GL166" s="796">
        <f t="shared" si="1280"/>
        <v>6.9</v>
      </c>
      <c r="GM166" s="796"/>
      <c r="GN166" s="796">
        <f t="shared" si="1280"/>
        <v>0</v>
      </c>
      <c r="GO166" s="796"/>
      <c r="GP166" s="796">
        <f t="shared" si="1280"/>
        <v>0</v>
      </c>
      <c r="GQ166" s="796"/>
      <c r="GR166" s="796">
        <f t="shared" si="1280"/>
        <v>558.70000000000005</v>
      </c>
      <c r="GS166" s="796"/>
      <c r="GT166" s="796">
        <f t="shared" si="1280"/>
        <v>16.3</v>
      </c>
      <c r="GU166" s="796"/>
      <c r="GV166" s="796">
        <f t="shared" si="1280"/>
        <v>0</v>
      </c>
      <c r="GW166" s="796"/>
      <c r="GX166" s="796">
        <f t="shared" si="1280"/>
        <v>0</v>
      </c>
      <c r="GY166" s="796">
        <f t="shared" si="1280"/>
        <v>6</v>
      </c>
      <c r="GZ166" s="796">
        <f t="shared" si="1280"/>
        <v>4448.6000000000004</v>
      </c>
      <c r="HA166" s="796"/>
      <c r="HB166" s="796">
        <f t="shared" ref="HB166:HG166" si="1281">SUM(HB108:HB115)/1000</f>
        <v>53383.1</v>
      </c>
      <c r="HC166" s="796">
        <f t="shared" si="1281"/>
        <v>0</v>
      </c>
      <c r="HD166" s="796">
        <f t="shared" si="1281"/>
        <v>0</v>
      </c>
      <c r="HE166" s="796">
        <f t="shared" si="1281"/>
        <v>53383.1</v>
      </c>
      <c r="HF166" s="796">
        <f t="shared" si="1281"/>
        <v>16121.7</v>
      </c>
      <c r="HG166" s="796">
        <f t="shared" si="1281"/>
        <v>69504.800000000003</v>
      </c>
    </row>
    <row r="167" spans="1:225" ht="24" hidden="1" x14ac:dyDescent="0.25">
      <c r="A167" s="791"/>
      <c r="B167" s="798" t="s">
        <v>870</v>
      </c>
      <c r="C167" s="799"/>
      <c r="D167" s="794"/>
      <c r="E167" s="795"/>
      <c r="F167" s="796"/>
      <c r="G167" s="800"/>
      <c r="H167" s="800"/>
      <c r="I167" s="801"/>
      <c r="J167" s="800"/>
      <c r="K167" s="801"/>
      <c r="L167" s="800"/>
      <c r="M167" s="801"/>
      <c r="N167" s="800"/>
      <c r="O167" s="801"/>
      <c r="P167" s="800"/>
      <c r="Q167" s="801"/>
      <c r="R167" s="800"/>
      <c r="S167" s="801"/>
      <c r="T167" s="800"/>
      <c r="U167" s="801"/>
      <c r="V167" s="800"/>
      <c r="W167" s="801"/>
      <c r="X167" s="800"/>
      <c r="Y167" s="801"/>
      <c r="Z167" s="800"/>
      <c r="AA167" s="796"/>
      <c r="AB167" s="796"/>
      <c r="AC167" s="802"/>
      <c r="AD167" s="796"/>
      <c r="AE167" s="803"/>
      <c r="AF167" s="800"/>
      <c r="AG167" s="804">
        <v>67</v>
      </c>
      <c r="AH167" s="805"/>
      <c r="AI167" s="805"/>
      <c r="AK167" s="791"/>
      <c r="AL167" s="798" t="s">
        <v>870</v>
      </c>
      <c r="AM167" s="799"/>
      <c r="AN167" s="794"/>
      <c r="AO167" s="795"/>
      <c r="AP167" s="796"/>
      <c r="AQ167" s="796"/>
      <c r="AR167" s="800"/>
      <c r="AS167" s="800"/>
      <c r="AT167" s="800"/>
      <c r="AU167" s="800"/>
      <c r="AV167" s="800"/>
      <c r="AW167" s="800"/>
      <c r="AX167" s="800"/>
      <c r="AY167" s="800"/>
      <c r="AZ167" s="800"/>
      <c r="BA167" s="800"/>
      <c r="BB167" s="800"/>
      <c r="BC167" s="800"/>
      <c r="BD167" s="800"/>
      <c r="BE167" s="800"/>
      <c r="BF167" s="800"/>
      <c r="BG167" s="800"/>
      <c r="BH167" s="800"/>
      <c r="BI167" s="800"/>
      <c r="BJ167" s="800"/>
      <c r="BK167" s="796"/>
      <c r="BL167" s="796"/>
      <c r="BM167" s="802"/>
      <c r="BN167" s="796"/>
      <c r="BO167" s="803"/>
      <c r="BP167" s="800"/>
      <c r="BQ167" s="804">
        <v>41.3</v>
      </c>
      <c r="BR167" s="805"/>
      <c r="BS167" s="805"/>
      <c r="BU167" s="791"/>
      <c r="BV167" s="798" t="s">
        <v>870</v>
      </c>
      <c r="BW167" s="799"/>
      <c r="BX167" s="794"/>
      <c r="BY167" s="795"/>
      <c r="BZ167" s="796"/>
      <c r="CA167" s="796"/>
      <c r="CB167" s="800"/>
      <c r="CC167" s="800"/>
      <c r="CD167" s="800"/>
      <c r="CE167" s="800"/>
      <c r="CF167" s="800"/>
      <c r="CG167" s="800"/>
      <c r="CH167" s="800"/>
      <c r="CI167" s="800"/>
      <c r="CJ167" s="800"/>
      <c r="CK167" s="800"/>
      <c r="CL167" s="800"/>
      <c r="CM167" s="800"/>
      <c r="CN167" s="800"/>
      <c r="CO167" s="800"/>
      <c r="CP167" s="800"/>
      <c r="CQ167" s="800"/>
      <c r="CR167" s="800"/>
      <c r="CS167" s="800"/>
      <c r="CT167" s="800"/>
      <c r="CU167" s="796"/>
      <c r="CV167" s="796"/>
      <c r="CW167" s="802"/>
      <c r="CX167" s="796"/>
      <c r="CY167" s="803"/>
      <c r="CZ167" s="800"/>
      <c r="DA167" s="804">
        <v>29.1</v>
      </c>
      <c r="DB167" s="805"/>
      <c r="DC167" s="805"/>
      <c r="DE167" s="791"/>
      <c r="DF167" s="798" t="s">
        <v>870</v>
      </c>
      <c r="DG167" s="799"/>
      <c r="DH167" s="794"/>
      <c r="DI167" s="795"/>
      <c r="DJ167" s="796"/>
      <c r="DK167" s="796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796"/>
      <c r="EF167" s="796"/>
      <c r="EG167" s="802"/>
      <c r="EH167" s="796"/>
      <c r="EI167" s="803"/>
      <c r="EJ167" s="800"/>
      <c r="EK167" s="804">
        <v>8.8000000000000007</v>
      </c>
      <c r="EL167" s="805"/>
      <c r="EM167" s="805"/>
      <c r="EO167" s="791"/>
      <c r="EP167" s="798" t="s">
        <v>870</v>
      </c>
      <c r="EQ167" s="799"/>
      <c r="ER167" s="794"/>
      <c r="ES167" s="795"/>
      <c r="ET167" s="796"/>
      <c r="EU167" s="796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  <c r="FH167" s="800"/>
      <c r="FI167" s="800"/>
      <c r="FJ167" s="800"/>
      <c r="FK167" s="800"/>
      <c r="FL167" s="800"/>
      <c r="FM167" s="800"/>
      <c r="FN167" s="800"/>
      <c r="FO167" s="796"/>
      <c r="FP167" s="796"/>
      <c r="FQ167" s="802"/>
      <c r="FR167" s="796"/>
      <c r="FS167" s="803"/>
      <c r="FT167" s="800"/>
      <c r="FU167" s="804">
        <v>4</v>
      </c>
      <c r="FV167" s="805"/>
      <c r="FW167" s="805"/>
      <c r="FY167" s="791"/>
      <c r="FZ167" s="798" t="s">
        <v>870</v>
      </c>
      <c r="GA167" s="799"/>
      <c r="GB167" s="794"/>
      <c r="GC167" s="795"/>
      <c r="GD167" s="796"/>
      <c r="GE167" s="796"/>
      <c r="GF167" s="800"/>
      <c r="GG167" s="796"/>
      <c r="GH167" s="800"/>
      <c r="GI167" s="796"/>
      <c r="GJ167" s="800"/>
      <c r="GK167" s="796"/>
      <c r="GL167" s="800"/>
      <c r="GM167" s="796"/>
      <c r="GN167" s="800"/>
      <c r="GO167" s="796"/>
      <c r="GP167" s="800"/>
      <c r="GQ167" s="796"/>
      <c r="GR167" s="800"/>
      <c r="GS167" s="796"/>
      <c r="GT167" s="800"/>
      <c r="GU167" s="796"/>
      <c r="GV167" s="800"/>
      <c r="GW167" s="796"/>
      <c r="GX167" s="800"/>
      <c r="GY167" s="796"/>
      <c r="GZ167" s="796"/>
      <c r="HA167" s="802"/>
      <c r="HB167" s="796"/>
      <c r="HC167" s="803"/>
      <c r="HD167" s="800"/>
      <c r="HE167" s="806">
        <f t="shared" ref="HE167:HE171" si="1282">AG167+BQ167+DA167+EK167+FU167</f>
        <v>150.19999999999999</v>
      </c>
      <c r="HF167" s="805"/>
      <c r="HG167" s="805"/>
    </row>
    <row r="168" spans="1:225" ht="36" hidden="1" x14ac:dyDescent="0.25">
      <c r="A168" s="791"/>
      <c r="B168" s="798" t="s">
        <v>871</v>
      </c>
      <c r="C168" s="799"/>
      <c r="D168" s="794"/>
      <c r="E168" s="795"/>
      <c r="F168" s="796"/>
      <c r="G168" s="800"/>
      <c r="H168" s="800"/>
      <c r="I168" s="801"/>
      <c r="J168" s="800"/>
      <c r="K168" s="801"/>
      <c r="L168" s="800"/>
      <c r="M168" s="801"/>
      <c r="N168" s="800"/>
      <c r="O168" s="801"/>
      <c r="P168" s="800"/>
      <c r="Q168" s="801"/>
      <c r="R168" s="800"/>
      <c r="S168" s="801"/>
      <c r="T168" s="800"/>
      <c r="U168" s="801"/>
      <c r="V168" s="800"/>
      <c r="W168" s="801"/>
      <c r="X168" s="800"/>
      <c r="Y168" s="801"/>
      <c r="Z168" s="800"/>
      <c r="AA168" s="796"/>
      <c r="AB168" s="796"/>
      <c r="AC168" s="802"/>
      <c r="AD168" s="796"/>
      <c r="AE168" s="803"/>
      <c r="AF168" s="800"/>
      <c r="AG168" s="819">
        <f t="shared" ref="AG168" si="1283">AG82*1.04</f>
        <v>29813</v>
      </c>
      <c r="AH168" s="805"/>
      <c r="AI168" s="805"/>
      <c r="AK168" s="791"/>
      <c r="AL168" s="798" t="s">
        <v>871</v>
      </c>
      <c r="AM168" s="799"/>
      <c r="AN168" s="794"/>
      <c r="AO168" s="795"/>
      <c r="AP168" s="796"/>
      <c r="AQ168" s="796"/>
      <c r="AR168" s="800"/>
      <c r="AS168" s="800"/>
      <c r="AT168" s="800"/>
      <c r="AU168" s="800"/>
      <c r="AV168" s="800"/>
      <c r="AW168" s="800"/>
      <c r="AX168" s="800"/>
      <c r="AY168" s="800"/>
      <c r="AZ168" s="800"/>
      <c r="BA168" s="800"/>
      <c r="BB168" s="800"/>
      <c r="BC168" s="800"/>
      <c r="BD168" s="800"/>
      <c r="BE168" s="800"/>
      <c r="BF168" s="800"/>
      <c r="BG168" s="800"/>
      <c r="BH168" s="800"/>
      <c r="BI168" s="800"/>
      <c r="BJ168" s="800"/>
      <c r="BK168" s="796"/>
      <c r="BL168" s="796"/>
      <c r="BM168" s="802"/>
      <c r="BN168" s="796"/>
      <c r="BO168" s="803"/>
      <c r="BP168" s="800"/>
      <c r="BQ168" s="819">
        <f t="shared" ref="BQ168" si="1284">BQ82*1.04</f>
        <v>14254.4</v>
      </c>
      <c r="BR168" s="805"/>
      <c r="BS168" s="805"/>
      <c r="BU168" s="791"/>
      <c r="BV168" s="798" t="s">
        <v>871</v>
      </c>
      <c r="BW168" s="799"/>
      <c r="BX168" s="794"/>
      <c r="BY168" s="795"/>
      <c r="BZ168" s="796"/>
      <c r="CA168" s="796"/>
      <c r="CB168" s="800"/>
      <c r="CC168" s="800"/>
      <c r="CD168" s="800"/>
      <c r="CE168" s="800"/>
      <c r="CF168" s="800"/>
      <c r="CG168" s="800"/>
      <c r="CH168" s="800"/>
      <c r="CI168" s="800"/>
      <c r="CJ168" s="800"/>
      <c r="CK168" s="800"/>
      <c r="CL168" s="800"/>
      <c r="CM168" s="800"/>
      <c r="CN168" s="800"/>
      <c r="CO168" s="800"/>
      <c r="CP168" s="800"/>
      <c r="CQ168" s="800"/>
      <c r="CR168" s="800"/>
      <c r="CS168" s="800"/>
      <c r="CT168" s="800"/>
      <c r="CU168" s="796"/>
      <c r="CV168" s="796"/>
      <c r="CW168" s="802"/>
      <c r="CX168" s="796"/>
      <c r="CY168" s="803"/>
      <c r="CZ168" s="800"/>
      <c r="DA168" s="819">
        <f t="shared" ref="DA168" si="1285">DA82*1.04</f>
        <v>11211.8</v>
      </c>
      <c r="DB168" s="805"/>
      <c r="DC168" s="805"/>
      <c r="DE168" s="791"/>
      <c r="DF168" s="798" t="s">
        <v>871</v>
      </c>
      <c r="DG168" s="799"/>
      <c r="DH168" s="794"/>
      <c r="DI168" s="795"/>
      <c r="DJ168" s="796"/>
      <c r="DK168" s="796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796"/>
      <c r="EF168" s="796"/>
      <c r="EG168" s="802"/>
      <c r="EH168" s="796"/>
      <c r="EI168" s="803"/>
      <c r="EJ168" s="800"/>
      <c r="EK168" s="819">
        <f t="shared" ref="EK168" si="1286">EK82*1.04</f>
        <v>3128.4</v>
      </c>
      <c r="EL168" s="805"/>
      <c r="EM168" s="805"/>
      <c r="EO168" s="791"/>
      <c r="EP168" s="798" t="s">
        <v>871</v>
      </c>
      <c r="EQ168" s="799"/>
      <c r="ER168" s="794"/>
      <c r="ES168" s="795"/>
      <c r="ET168" s="796"/>
      <c r="EU168" s="796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  <c r="FH168" s="800"/>
      <c r="FI168" s="800"/>
      <c r="FJ168" s="800"/>
      <c r="FK168" s="800"/>
      <c r="FL168" s="800"/>
      <c r="FM168" s="800"/>
      <c r="FN168" s="800"/>
      <c r="FO168" s="796"/>
      <c r="FP168" s="796"/>
      <c r="FQ168" s="802"/>
      <c r="FR168" s="796"/>
      <c r="FS168" s="803"/>
      <c r="FT168" s="800"/>
      <c r="FU168" s="819">
        <f t="shared" ref="FU168" si="1287">FU82*1.04</f>
        <v>1460.5</v>
      </c>
      <c r="FV168" s="805"/>
      <c r="FW168" s="805"/>
      <c r="FY168" s="791"/>
      <c r="FZ168" s="798" t="s">
        <v>871</v>
      </c>
      <c r="GA168" s="799"/>
      <c r="GB168" s="794"/>
      <c r="GC168" s="795"/>
      <c r="GD168" s="796"/>
      <c r="GE168" s="796"/>
      <c r="GF168" s="800"/>
      <c r="GG168" s="796"/>
      <c r="GH168" s="800"/>
      <c r="GI168" s="796"/>
      <c r="GJ168" s="800"/>
      <c r="GK168" s="796"/>
      <c r="GL168" s="800"/>
      <c r="GM168" s="796"/>
      <c r="GN168" s="800"/>
      <c r="GO168" s="796"/>
      <c r="GP168" s="800"/>
      <c r="GQ168" s="796"/>
      <c r="GR168" s="800"/>
      <c r="GS168" s="796"/>
      <c r="GT168" s="800"/>
      <c r="GU168" s="796"/>
      <c r="GV168" s="800"/>
      <c r="GW168" s="796"/>
      <c r="GX168" s="800"/>
      <c r="GY168" s="796"/>
      <c r="GZ168" s="796"/>
      <c r="HA168" s="802"/>
      <c r="HB168" s="796"/>
      <c r="HC168" s="803"/>
      <c r="HD168" s="800"/>
      <c r="HE168" s="806">
        <f t="shared" si="1282"/>
        <v>59868.1</v>
      </c>
      <c r="HF168" s="805"/>
      <c r="HG168" s="805"/>
    </row>
    <row r="169" spans="1:225" ht="36" hidden="1" x14ac:dyDescent="0.25">
      <c r="A169" s="791"/>
      <c r="B169" s="798" t="s">
        <v>872</v>
      </c>
      <c r="C169" s="799"/>
      <c r="D169" s="794"/>
      <c r="E169" s="795"/>
      <c r="F169" s="796"/>
      <c r="G169" s="800"/>
      <c r="H169" s="800"/>
      <c r="I169" s="801"/>
      <c r="J169" s="800"/>
      <c r="K169" s="801"/>
      <c r="L169" s="800"/>
      <c r="M169" s="801"/>
      <c r="N169" s="800"/>
      <c r="O169" s="801"/>
      <c r="P169" s="800"/>
      <c r="Q169" s="801"/>
      <c r="R169" s="800"/>
      <c r="S169" s="801"/>
      <c r="T169" s="800"/>
      <c r="U169" s="801"/>
      <c r="V169" s="800"/>
      <c r="W169" s="801"/>
      <c r="X169" s="800"/>
      <c r="Y169" s="801"/>
      <c r="Z169" s="800"/>
      <c r="AA169" s="796"/>
      <c r="AB169" s="796"/>
      <c r="AC169" s="802"/>
      <c r="AD169" s="796"/>
      <c r="AE169" s="803"/>
      <c r="AF169" s="800"/>
      <c r="AG169" s="804">
        <f>42.7*2</f>
        <v>85.4</v>
      </c>
      <c r="AH169" s="805"/>
      <c r="AI169" s="805"/>
      <c r="AK169" s="791"/>
      <c r="AL169" s="798" t="s">
        <v>872</v>
      </c>
      <c r="AM169" s="799"/>
      <c r="AN169" s="794"/>
      <c r="AO169" s="795"/>
      <c r="AP169" s="796"/>
      <c r="AQ169" s="796"/>
      <c r="AR169" s="800"/>
      <c r="AS169" s="800"/>
      <c r="AT169" s="800"/>
      <c r="AU169" s="800"/>
      <c r="AV169" s="800"/>
      <c r="AW169" s="800"/>
      <c r="AX169" s="800"/>
      <c r="AY169" s="800"/>
      <c r="AZ169" s="800"/>
      <c r="BA169" s="800"/>
      <c r="BB169" s="800"/>
      <c r="BC169" s="800"/>
      <c r="BD169" s="800"/>
      <c r="BE169" s="800"/>
      <c r="BF169" s="800"/>
      <c r="BG169" s="800"/>
      <c r="BH169" s="800"/>
      <c r="BI169" s="800"/>
      <c r="BJ169" s="800"/>
      <c r="BK169" s="796"/>
      <c r="BL169" s="796"/>
      <c r="BM169" s="802"/>
      <c r="BN169" s="796"/>
      <c r="BO169" s="803"/>
      <c r="BP169" s="800"/>
      <c r="BQ169" s="804">
        <f>368.9*2</f>
        <v>737.8</v>
      </c>
      <c r="BR169" s="805"/>
      <c r="BS169" s="805"/>
      <c r="BU169" s="791"/>
      <c r="BV169" s="798" t="s">
        <v>872</v>
      </c>
      <c r="BW169" s="799"/>
      <c r="BX169" s="794"/>
      <c r="BY169" s="795"/>
      <c r="BZ169" s="796"/>
      <c r="CA169" s="796"/>
      <c r="CB169" s="800"/>
      <c r="CC169" s="800"/>
      <c r="CD169" s="800"/>
      <c r="CE169" s="800"/>
      <c r="CF169" s="800"/>
      <c r="CG169" s="800"/>
      <c r="CH169" s="800"/>
      <c r="CI169" s="800"/>
      <c r="CJ169" s="800"/>
      <c r="CK169" s="800"/>
      <c r="CL169" s="800"/>
      <c r="CM169" s="800"/>
      <c r="CN169" s="800"/>
      <c r="CO169" s="800"/>
      <c r="CP169" s="800"/>
      <c r="CQ169" s="800"/>
      <c r="CR169" s="800"/>
      <c r="CS169" s="800"/>
      <c r="CT169" s="800"/>
      <c r="CU169" s="796"/>
      <c r="CV169" s="796"/>
      <c r="CW169" s="802"/>
      <c r="CX169" s="796"/>
      <c r="CY169" s="803"/>
      <c r="CZ169" s="800"/>
      <c r="DA169" s="804">
        <f>0*2</f>
        <v>0</v>
      </c>
      <c r="DB169" s="805"/>
      <c r="DC169" s="805"/>
      <c r="DE169" s="791"/>
      <c r="DF169" s="798" t="s">
        <v>872</v>
      </c>
      <c r="DG169" s="799"/>
      <c r="DH169" s="794"/>
      <c r="DI169" s="795"/>
      <c r="DJ169" s="796"/>
      <c r="DK169" s="796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796"/>
      <c r="EF169" s="796"/>
      <c r="EG169" s="802"/>
      <c r="EH169" s="796"/>
      <c r="EI169" s="803"/>
      <c r="EJ169" s="800"/>
      <c r="EK169" s="804">
        <f>0*2</f>
        <v>0</v>
      </c>
      <c r="EL169" s="805"/>
      <c r="EM169" s="805"/>
      <c r="EO169" s="791"/>
      <c r="EP169" s="798" t="s">
        <v>872</v>
      </c>
      <c r="EQ169" s="799"/>
      <c r="ER169" s="794"/>
      <c r="ES169" s="795"/>
      <c r="ET169" s="796"/>
      <c r="EU169" s="796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  <c r="FH169" s="800"/>
      <c r="FI169" s="800"/>
      <c r="FJ169" s="800"/>
      <c r="FK169" s="800"/>
      <c r="FL169" s="800"/>
      <c r="FM169" s="800"/>
      <c r="FN169" s="800"/>
      <c r="FO169" s="796"/>
      <c r="FP169" s="796"/>
      <c r="FQ169" s="802"/>
      <c r="FR169" s="796"/>
      <c r="FS169" s="803"/>
      <c r="FT169" s="800"/>
      <c r="FU169" s="804">
        <f>0*2</f>
        <v>0</v>
      </c>
      <c r="FV169" s="805"/>
      <c r="FW169" s="805"/>
      <c r="FY169" s="791"/>
      <c r="FZ169" s="798" t="s">
        <v>872</v>
      </c>
      <c r="GA169" s="799"/>
      <c r="GB169" s="794"/>
      <c r="GC169" s="795"/>
      <c r="GD169" s="796"/>
      <c r="GE169" s="796"/>
      <c r="GF169" s="800"/>
      <c r="GG169" s="796"/>
      <c r="GH169" s="800"/>
      <c r="GI169" s="796"/>
      <c r="GJ169" s="800"/>
      <c r="GK169" s="796"/>
      <c r="GL169" s="800"/>
      <c r="GM169" s="796"/>
      <c r="GN169" s="800"/>
      <c r="GO169" s="796"/>
      <c r="GP169" s="800"/>
      <c r="GQ169" s="796"/>
      <c r="GR169" s="800"/>
      <c r="GS169" s="796"/>
      <c r="GT169" s="800"/>
      <c r="GU169" s="796"/>
      <c r="GV169" s="800"/>
      <c r="GW169" s="796"/>
      <c r="GX169" s="800"/>
      <c r="GY169" s="796"/>
      <c r="GZ169" s="796"/>
      <c r="HA169" s="802"/>
      <c r="HB169" s="796"/>
      <c r="HC169" s="803"/>
      <c r="HD169" s="800"/>
      <c r="HE169" s="806">
        <f t="shared" si="1282"/>
        <v>823.2</v>
      </c>
      <c r="HF169" s="805"/>
      <c r="HG169" s="805"/>
    </row>
    <row r="170" spans="1:225" ht="36" hidden="1" x14ac:dyDescent="0.25">
      <c r="A170" s="791"/>
      <c r="B170" s="807" t="s">
        <v>873</v>
      </c>
      <c r="C170" s="799"/>
      <c r="D170" s="794"/>
      <c r="E170" s="795"/>
      <c r="F170" s="796"/>
      <c r="G170" s="800"/>
      <c r="H170" s="800"/>
      <c r="I170" s="801"/>
      <c r="J170" s="800"/>
      <c r="K170" s="801"/>
      <c r="L170" s="800"/>
      <c r="M170" s="801"/>
      <c r="N170" s="800"/>
      <c r="O170" s="801"/>
      <c r="P170" s="800"/>
      <c r="Q170" s="801"/>
      <c r="R170" s="800"/>
      <c r="S170" s="801"/>
      <c r="T170" s="800"/>
      <c r="U170" s="801"/>
      <c r="V170" s="800"/>
      <c r="W170" s="801"/>
      <c r="X170" s="800"/>
      <c r="Y170" s="801"/>
      <c r="Z170" s="800"/>
      <c r="AA170" s="796"/>
      <c r="AB170" s="796"/>
      <c r="AC170" s="802"/>
      <c r="AD170" s="796"/>
      <c r="AE170" s="803"/>
      <c r="AF170" s="800"/>
      <c r="AG170" s="804">
        <v>12</v>
      </c>
      <c r="AH170" s="805"/>
      <c r="AI170" s="805"/>
      <c r="AK170" s="791"/>
      <c r="AL170" s="807" t="s">
        <v>873</v>
      </c>
      <c r="AM170" s="799"/>
      <c r="AN170" s="794"/>
      <c r="AO170" s="795"/>
      <c r="AP170" s="796"/>
      <c r="AQ170" s="796"/>
      <c r="AR170" s="800"/>
      <c r="AS170" s="800"/>
      <c r="AT170" s="800"/>
      <c r="AU170" s="800"/>
      <c r="AV170" s="800"/>
      <c r="AW170" s="800"/>
      <c r="AX170" s="800"/>
      <c r="AY170" s="800"/>
      <c r="AZ170" s="800"/>
      <c r="BA170" s="800"/>
      <c r="BB170" s="800"/>
      <c r="BC170" s="800"/>
      <c r="BD170" s="800"/>
      <c r="BE170" s="800"/>
      <c r="BF170" s="800"/>
      <c r="BG170" s="800"/>
      <c r="BH170" s="800"/>
      <c r="BI170" s="800"/>
      <c r="BJ170" s="800"/>
      <c r="BK170" s="796"/>
      <c r="BL170" s="796"/>
      <c r="BM170" s="802"/>
      <c r="BN170" s="796"/>
      <c r="BO170" s="803"/>
      <c r="BP170" s="800"/>
      <c r="BQ170" s="804">
        <v>7.1</v>
      </c>
      <c r="BR170" s="805"/>
      <c r="BS170" s="805"/>
      <c r="BU170" s="791"/>
      <c r="BV170" s="807" t="s">
        <v>873</v>
      </c>
      <c r="BW170" s="799"/>
      <c r="BX170" s="794"/>
      <c r="BY170" s="795"/>
      <c r="BZ170" s="796"/>
      <c r="CA170" s="796"/>
      <c r="CB170" s="800"/>
      <c r="CC170" s="800"/>
      <c r="CD170" s="800"/>
      <c r="CE170" s="800"/>
      <c r="CF170" s="800"/>
      <c r="CG170" s="800"/>
      <c r="CH170" s="800"/>
      <c r="CI170" s="800"/>
      <c r="CJ170" s="800"/>
      <c r="CK170" s="800"/>
      <c r="CL170" s="800"/>
      <c r="CM170" s="800"/>
      <c r="CN170" s="800"/>
      <c r="CO170" s="800"/>
      <c r="CP170" s="800"/>
      <c r="CQ170" s="800"/>
      <c r="CR170" s="800"/>
      <c r="CS170" s="800"/>
      <c r="CT170" s="800"/>
      <c r="CU170" s="796"/>
      <c r="CV170" s="796"/>
      <c r="CW170" s="802"/>
      <c r="CX170" s="796"/>
      <c r="CY170" s="803"/>
      <c r="CZ170" s="800"/>
      <c r="DA170" s="804">
        <v>10</v>
      </c>
      <c r="DB170" s="805"/>
      <c r="DC170" s="805"/>
      <c r="DE170" s="791"/>
      <c r="DF170" s="807" t="s">
        <v>873</v>
      </c>
      <c r="DG170" s="799"/>
      <c r="DH170" s="794"/>
      <c r="DI170" s="795"/>
      <c r="DJ170" s="796"/>
      <c r="DK170" s="796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796"/>
      <c r="EF170" s="796"/>
      <c r="EG170" s="802"/>
      <c r="EH170" s="796"/>
      <c r="EI170" s="803"/>
      <c r="EJ170" s="800"/>
      <c r="EK170" s="808">
        <v>2.95</v>
      </c>
      <c r="EL170" s="805"/>
      <c r="EM170" s="805"/>
      <c r="EO170" s="791"/>
      <c r="EP170" s="807" t="s">
        <v>873</v>
      </c>
      <c r="EQ170" s="799"/>
      <c r="ER170" s="794"/>
      <c r="ES170" s="795"/>
      <c r="ET170" s="796"/>
      <c r="EU170" s="796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  <c r="FH170" s="800"/>
      <c r="FI170" s="800"/>
      <c r="FJ170" s="800"/>
      <c r="FK170" s="800"/>
      <c r="FL170" s="800"/>
      <c r="FM170" s="800"/>
      <c r="FN170" s="800"/>
      <c r="FO170" s="796"/>
      <c r="FP170" s="796"/>
      <c r="FQ170" s="802"/>
      <c r="FR170" s="796"/>
      <c r="FS170" s="803"/>
      <c r="FT170" s="800"/>
      <c r="FU170" s="804">
        <v>6</v>
      </c>
      <c r="FV170" s="805"/>
      <c r="FW170" s="805"/>
      <c r="FY170" s="791"/>
      <c r="FZ170" s="807" t="s">
        <v>873</v>
      </c>
      <c r="GA170" s="799"/>
      <c r="GB170" s="794"/>
      <c r="GC170" s="795"/>
      <c r="GD170" s="796"/>
      <c r="GE170" s="796"/>
      <c r="GF170" s="800"/>
      <c r="GG170" s="796"/>
      <c r="GH170" s="800"/>
      <c r="GI170" s="796"/>
      <c r="GJ170" s="800"/>
      <c r="GK170" s="796"/>
      <c r="GL170" s="800"/>
      <c r="GM170" s="796"/>
      <c r="GN170" s="800"/>
      <c r="GO170" s="796"/>
      <c r="GP170" s="800"/>
      <c r="GQ170" s="796"/>
      <c r="GR170" s="800"/>
      <c r="GS170" s="796"/>
      <c r="GT170" s="800"/>
      <c r="GU170" s="796"/>
      <c r="GV170" s="800"/>
      <c r="GW170" s="796"/>
      <c r="GX170" s="800"/>
      <c r="GY170" s="796"/>
      <c r="GZ170" s="796"/>
      <c r="HA170" s="802"/>
      <c r="HB170" s="796"/>
      <c r="HC170" s="803"/>
      <c r="HD170" s="800"/>
      <c r="HE170" s="809">
        <f t="shared" si="1282"/>
        <v>38.049999999999997</v>
      </c>
      <c r="HF170" s="805"/>
      <c r="HG170" s="805"/>
    </row>
    <row r="171" spans="1:225" ht="35.25" hidden="1" customHeight="1" x14ac:dyDescent="0.25">
      <c r="A171" s="791"/>
      <c r="B171" s="807" t="s">
        <v>874</v>
      </c>
      <c r="C171" s="799"/>
      <c r="D171" s="794"/>
      <c r="E171" s="795"/>
      <c r="F171" s="796"/>
      <c r="G171" s="800"/>
      <c r="H171" s="800"/>
      <c r="I171" s="801"/>
      <c r="J171" s="800"/>
      <c r="K171" s="801"/>
      <c r="L171" s="800"/>
      <c r="M171" s="801"/>
      <c r="N171" s="800"/>
      <c r="O171" s="801"/>
      <c r="P171" s="800"/>
      <c r="Q171" s="801"/>
      <c r="R171" s="800"/>
      <c r="S171" s="801"/>
      <c r="T171" s="800"/>
      <c r="U171" s="801"/>
      <c r="V171" s="800"/>
      <c r="W171" s="801"/>
      <c r="X171" s="800"/>
      <c r="Y171" s="801"/>
      <c r="Z171" s="800"/>
      <c r="AA171" s="796"/>
      <c r="AB171" s="796"/>
      <c r="AC171" s="802"/>
      <c r="AD171" s="796"/>
      <c r="AE171" s="803"/>
      <c r="AF171" s="800"/>
      <c r="AG171" s="819">
        <f t="shared" ref="AG171" si="1288">AG85*1.04</f>
        <v>1655.2</v>
      </c>
      <c r="AH171" s="805"/>
      <c r="AI171" s="805"/>
      <c r="AK171" s="791"/>
      <c r="AL171" s="807" t="s">
        <v>874</v>
      </c>
      <c r="AM171" s="799"/>
      <c r="AN171" s="794"/>
      <c r="AO171" s="795"/>
      <c r="AP171" s="796"/>
      <c r="AQ171" s="796"/>
      <c r="AR171" s="800"/>
      <c r="AS171" s="800"/>
      <c r="AT171" s="800"/>
      <c r="AU171" s="800"/>
      <c r="AV171" s="800"/>
      <c r="AW171" s="800"/>
      <c r="AX171" s="800"/>
      <c r="AY171" s="800"/>
      <c r="AZ171" s="800"/>
      <c r="BA171" s="800"/>
      <c r="BB171" s="800"/>
      <c r="BC171" s="800"/>
      <c r="BD171" s="800"/>
      <c r="BE171" s="800"/>
      <c r="BF171" s="800"/>
      <c r="BG171" s="800"/>
      <c r="BH171" s="800"/>
      <c r="BI171" s="800"/>
      <c r="BJ171" s="800"/>
      <c r="BK171" s="796"/>
      <c r="BL171" s="796"/>
      <c r="BM171" s="802"/>
      <c r="BN171" s="796"/>
      <c r="BO171" s="803"/>
      <c r="BP171" s="800"/>
      <c r="BQ171" s="819">
        <f t="shared" ref="BQ171" si="1289">BQ85*1.04</f>
        <v>1445.9</v>
      </c>
      <c r="BR171" s="805"/>
      <c r="BS171" s="805"/>
      <c r="BU171" s="791"/>
      <c r="BV171" s="807" t="s">
        <v>874</v>
      </c>
      <c r="BW171" s="799"/>
      <c r="BX171" s="794"/>
      <c r="BY171" s="795"/>
      <c r="BZ171" s="796"/>
      <c r="CA171" s="796"/>
      <c r="CB171" s="800"/>
      <c r="CC171" s="800"/>
      <c r="CD171" s="800"/>
      <c r="CE171" s="800"/>
      <c r="CF171" s="800"/>
      <c r="CG171" s="800"/>
      <c r="CH171" s="800"/>
      <c r="CI171" s="800"/>
      <c r="CJ171" s="800"/>
      <c r="CK171" s="800"/>
      <c r="CL171" s="800"/>
      <c r="CM171" s="800"/>
      <c r="CN171" s="800"/>
      <c r="CO171" s="800"/>
      <c r="CP171" s="800"/>
      <c r="CQ171" s="800"/>
      <c r="CR171" s="800"/>
      <c r="CS171" s="800"/>
      <c r="CT171" s="800"/>
      <c r="CU171" s="796"/>
      <c r="CV171" s="796"/>
      <c r="CW171" s="802"/>
      <c r="CX171" s="796"/>
      <c r="CY171" s="803"/>
      <c r="CZ171" s="800"/>
      <c r="DA171" s="819">
        <f t="shared" ref="DA171" si="1290">DA85*1.04</f>
        <v>1240.7</v>
      </c>
      <c r="DB171" s="805"/>
      <c r="DC171" s="805"/>
      <c r="DE171" s="791"/>
      <c r="DF171" s="807" t="s">
        <v>874</v>
      </c>
      <c r="DG171" s="799"/>
      <c r="DH171" s="794"/>
      <c r="DI171" s="795"/>
      <c r="DJ171" s="796"/>
      <c r="DK171" s="796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796"/>
      <c r="EF171" s="796"/>
      <c r="EG171" s="802"/>
      <c r="EH171" s="796"/>
      <c r="EI171" s="803"/>
      <c r="EJ171" s="800"/>
      <c r="EK171" s="819">
        <f t="shared" ref="EK171" si="1291">EK85*1.04</f>
        <v>597.79999999999995</v>
      </c>
      <c r="EL171" s="805"/>
      <c r="EM171" s="805"/>
      <c r="EO171" s="791"/>
      <c r="EP171" s="807" t="s">
        <v>874</v>
      </c>
      <c r="EQ171" s="799"/>
      <c r="ER171" s="794"/>
      <c r="ES171" s="795"/>
      <c r="ET171" s="796"/>
      <c r="EU171" s="796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  <c r="FH171" s="800"/>
      <c r="FI171" s="800"/>
      <c r="FJ171" s="800"/>
      <c r="FK171" s="800"/>
      <c r="FL171" s="800"/>
      <c r="FM171" s="800"/>
      <c r="FN171" s="800"/>
      <c r="FO171" s="796"/>
      <c r="FP171" s="796"/>
      <c r="FQ171" s="802"/>
      <c r="FR171" s="796"/>
      <c r="FS171" s="803"/>
      <c r="FT171" s="800"/>
      <c r="FU171" s="819">
        <f t="shared" ref="FU171" si="1292">FU85*1.04</f>
        <v>938.2</v>
      </c>
      <c r="FV171" s="805"/>
      <c r="FW171" s="805"/>
      <c r="FY171" s="791"/>
      <c r="FZ171" s="807" t="s">
        <v>874</v>
      </c>
      <c r="GA171" s="799"/>
      <c r="GB171" s="794"/>
      <c r="GC171" s="795"/>
      <c r="GD171" s="796"/>
      <c r="GE171" s="796"/>
      <c r="GF171" s="800"/>
      <c r="GG171" s="796"/>
      <c r="GH171" s="800"/>
      <c r="GI171" s="796"/>
      <c r="GJ171" s="800"/>
      <c r="GK171" s="796"/>
      <c r="GL171" s="800"/>
      <c r="GM171" s="796"/>
      <c r="GN171" s="800"/>
      <c r="GO171" s="796"/>
      <c r="GP171" s="800"/>
      <c r="GQ171" s="796"/>
      <c r="GR171" s="800"/>
      <c r="GS171" s="796"/>
      <c r="GT171" s="800"/>
      <c r="GU171" s="796"/>
      <c r="GV171" s="800"/>
      <c r="GW171" s="796"/>
      <c r="GX171" s="800"/>
      <c r="GY171" s="796"/>
      <c r="GZ171" s="796"/>
      <c r="HA171" s="802"/>
      <c r="HB171" s="796"/>
      <c r="HC171" s="803"/>
      <c r="HD171" s="800"/>
      <c r="HE171" s="806">
        <f t="shared" si="1282"/>
        <v>5877.8</v>
      </c>
      <c r="HF171" s="805"/>
      <c r="HG171" s="805"/>
    </row>
    <row r="172" spans="1:225" ht="24" hidden="1" x14ac:dyDescent="0.25">
      <c r="A172" s="791"/>
      <c r="B172" s="792" t="s">
        <v>885</v>
      </c>
      <c r="C172" s="799"/>
      <c r="D172" s="794"/>
      <c r="E172" s="795"/>
      <c r="F172" s="796"/>
      <c r="G172" s="800"/>
      <c r="H172" s="800"/>
      <c r="I172" s="801"/>
      <c r="J172" s="800"/>
      <c r="K172" s="801"/>
      <c r="L172" s="800"/>
      <c r="M172" s="801"/>
      <c r="N172" s="800"/>
      <c r="O172" s="801"/>
      <c r="P172" s="800"/>
      <c r="Q172" s="801"/>
      <c r="R172" s="800"/>
      <c r="S172" s="801"/>
      <c r="T172" s="800"/>
      <c r="U172" s="801"/>
      <c r="V172" s="800"/>
      <c r="W172" s="801"/>
      <c r="X172" s="800"/>
      <c r="Y172" s="801"/>
      <c r="Z172" s="800"/>
      <c r="AA172" s="796"/>
      <c r="AB172" s="796"/>
      <c r="AC172" s="802"/>
      <c r="AD172" s="796"/>
      <c r="AE172" s="803"/>
      <c r="AF172" s="800"/>
      <c r="AG172" s="810">
        <v>36020.699999999997</v>
      </c>
      <c r="AH172" s="805"/>
      <c r="AI172" s="805"/>
      <c r="AK172" s="791"/>
      <c r="AL172" s="792" t="s">
        <v>885</v>
      </c>
      <c r="AM172" s="799"/>
      <c r="AN172" s="794"/>
      <c r="AO172" s="795"/>
      <c r="AP172" s="796"/>
      <c r="AQ172" s="800"/>
      <c r="AR172" s="800"/>
      <c r="AS172" s="801"/>
      <c r="AT172" s="800"/>
      <c r="AU172" s="801"/>
      <c r="AV172" s="800"/>
      <c r="AW172" s="801"/>
      <c r="AX172" s="800"/>
      <c r="AY172" s="801"/>
      <c r="AZ172" s="800"/>
      <c r="BA172" s="801"/>
      <c r="BB172" s="800"/>
      <c r="BC172" s="801"/>
      <c r="BD172" s="800"/>
      <c r="BE172" s="801"/>
      <c r="BF172" s="800"/>
      <c r="BG172" s="801"/>
      <c r="BH172" s="800"/>
      <c r="BI172" s="801"/>
      <c r="BJ172" s="800"/>
      <c r="BK172" s="796"/>
      <c r="BL172" s="796"/>
      <c r="BM172" s="802"/>
      <c r="BN172" s="796"/>
      <c r="BO172" s="803"/>
      <c r="BP172" s="800"/>
      <c r="BQ172" s="810">
        <v>36020.699999999997</v>
      </c>
      <c r="BR172" s="805"/>
      <c r="BS172" s="805"/>
      <c r="BU172" s="791"/>
      <c r="BV172" s="792" t="s">
        <v>885</v>
      </c>
      <c r="BW172" s="799"/>
      <c r="BX172" s="794"/>
      <c r="BY172" s="795"/>
      <c r="BZ172" s="796"/>
      <c r="CA172" s="800"/>
      <c r="CB172" s="800"/>
      <c r="CC172" s="801"/>
      <c r="CD172" s="800"/>
      <c r="CE172" s="801"/>
      <c r="CF172" s="800"/>
      <c r="CG172" s="801"/>
      <c r="CH172" s="800"/>
      <c r="CI172" s="801"/>
      <c r="CJ172" s="800"/>
      <c r="CK172" s="801"/>
      <c r="CL172" s="800"/>
      <c r="CM172" s="801"/>
      <c r="CN172" s="800"/>
      <c r="CO172" s="801"/>
      <c r="CP172" s="800"/>
      <c r="CQ172" s="801"/>
      <c r="CR172" s="800"/>
      <c r="CS172" s="801"/>
      <c r="CT172" s="800"/>
      <c r="CU172" s="796"/>
      <c r="CV172" s="796"/>
      <c r="CW172" s="802"/>
      <c r="CX172" s="796"/>
      <c r="CY172" s="803"/>
      <c r="CZ172" s="800"/>
      <c r="DA172" s="810">
        <v>36020.699999999997</v>
      </c>
      <c r="DB172" s="805"/>
      <c r="DC172" s="805"/>
      <c r="DE172" s="791"/>
      <c r="DF172" s="792" t="s">
        <v>885</v>
      </c>
      <c r="DG172" s="799"/>
      <c r="DH172" s="794"/>
      <c r="DI172" s="795"/>
      <c r="DJ172" s="796"/>
      <c r="DK172" s="800"/>
      <c r="DL172" s="800"/>
      <c r="DM172" s="801"/>
      <c r="DN172" s="800"/>
      <c r="DO172" s="801"/>
      <c r="DP172" s="800"/>
      <c r="DQ172" s="801"/>
      <c r="DR172" s="800"/>
      <c r="DS172" s="801"/>
      <c r="DT172" s="800"/>
      <c r="DU172" s="801"/>
      <c r="DV172" s="800"/>
      <c r="DW172" s="801"/>
      <c r="DX172" s="800"/>
      <c r="DY172" s="801"/>
      <c r="DZ172" s="800"/>
      <c r="EA172" s="801"/>
      <c r="EB172" s="800"/>
      <c r="EC172" s="801"/>
      <c r="ED172" s="800"/>
      <c r="EE172" s="796"/>
      <c r="EF172" s="796"/>
      <c r="EG172" s="802"/>
      <c r="EH172" s="796"/>
      <c r="EI172" s="803"/>
      <c r="EJ172" s="800"/>
      <c r="EK172" s="810">
        <v>36020.699999999997</v>
      </c>
      <c r="EL172" s="805"/>
      <c r="EM172" s="805"/>
      <c r="EO172" s="791"/>
      <c r="EP172" s="792" t="s">
        <v>885</v>
      </c>
      <c r="EQ172" s="799"/>
      <c r="ER172" s="794"/>
      <c r="ES172" s="795"/>
      <c r="ET172" s="796"/>
      <c r="EU172" s="800"/>
      <c r="EV172" s="800"/>
      <c r="EW172" s="801"/>
      <c r="EX172" s="800"/>
      <c r="EY172" s="801"/>
      <c r="EZ172" s="800"/>
      <c r="FA172" s="801"/>
      <c r="FB172" s="800"/>
      <c r="FC172" s="801"/>
      <c r="FD172" s="800"/>
      <c r="FE172" s="801"/>
      <c r="FF172" s="800"/>
      <c r="FG172" s="801"/>
      <c r="FH172" s="800"/>
      <c r="FI172" s="801"/>
      <c r="FJ172" s="800"/>
      <c r="FK172" s="801"/>
      <c r="FL172" s="800"/>
      <c r="FM172" s="801"/>
      <c r="FN172" s="800"/>
      <c r="FO172" s="796"/>
      <c r="FP172" s="796"/>
      <c r="FQ172" s="802"/>
      <c r="FR172" s="796"/>
      <c r="FS172" s="803"/>
      <c r="FT172" s="800"/>
      <c r="FU172" s="810">
        <v>36020.699999999997</v>
      </c>
      <c r="FV172" s="805"/>
      <c r="FW172" s="805"/>
      <c r="FY172" s="791"/>
      <c r="FZ172" s="792" t="s">
        <v>885</v>
      </c>
      <c r="GA172" s="799"/>
      <c r="GB172" s="794"/>
      <c r="GC172" s="795"/>
      <c r="GD172" s="796"/>
      <c r="GE172" s="800"/>
      <c r="GF172" s="800"/>
      <c r="GG172" s="801"/>
      <c r="GH172" s="800"/>
      <c r="GI172" s="801"/>
      <c r="GJ172" s="800"/>
      <c r="GK172" s="801"/>
      <c r="GL172" s="800"/>
      <c r="GM172" s="801"/>
      <c r="GN172" s="800"/>
      <c r="GO172" s="801"/>
      <c r="GP172" s="800"/>
      <c r="GQ172" s="801"/>
      <c r="GR172" s="800"/>
      <c r="GS172" s="801"/>
      <c r="GT172" s="800"/>
      <c r="GU172" s="801"/>
      <c r="GV172" s="800"/>
      <c r="GW172" s="801"/>
      <c r="GX172" s="800"/>
      <c r="GY172" s="796"/>
      <c r="GZ172" s="796"/>
      <c r="HA172" s="802"/>
      <c r="HB172" s="796"/>
      <c r="HC172" s="803"/>
      <c r="HD172" s="800"/>
      <c r="HE172" s="810">
        <v>36020.699999999997</v>
      </c>
      <c r="HF172" s="805"/>
      <c r="HG172" s="805"/>
    </row>
    <row r="173" spans="1:225" ht="24" hidden="1" x14ac:dyDescent="0.25">
      <c r="A173" s="791"/>
      <c r="B173" s="792" t="s">
        <v>876</v>
      </c>
      <c r="C173" s="799"/>
      <c r="D173" s="794"/>
      <c r="E173" s="795"/>
      <c r="F173" s="796"/>
      <c r="G173" s="800"/>
      <c r="H173" s="800"/>
      <c r="I173" s="801"/>
      <c r="J173" s="800"/>
      <c r="K173" s="801"/>
      <c r="L173" s="800"/>
      <c r="M173" s="801"/>
      <c r="N173" s="800"/>
      <c r="O173" s="801"/>
      <c r="P173" s="800"/>
      <c r="Q173" s="801"/>
      <c r="R173" s="800"/>
      <c r="S173" s="801"/>
      <c r="T173" s="800"/>
      <c r="U173" s="801"/>
      <c r="V173" s="800"/>
      <c r="W173" s="801"/>
      <c r="X173" s="800"/>
      <c r="Y173" s="801"/>
      <c r="Z173" s="800"/>
      <c r="AA173" s="796"/>
      <c r="AB173" s="796"/>
      <c r="AC173" s="802"/>
      <c r="AD173" s="796"/>
      <c r="AE173" s="803"/>
      <c r="AF173" s="800"/>
      <c r="AG173" s="805">
        <f>(AG166-AG171+AG169)/AG167/12*1000</f>
        <v>23939.599999999999</v>
      </c>
      <c r="AH173" s="805"/>
      <c r="AI173" s="805"/>
      <c r="AK173" s="791"/>
      <c r="AL173" s="792" t="s">
        <v>876</v>
      </c>
      <c r="AM173" s="799"/>
      <c r="AN173" s="794"/>
      <c r="AO173" s="795"/>
      <c r="AP173" s="796"/>
      <c r="AQ173" s="796"/>
      <c r="AR173" s="800"/>
      <c r="AS173" s="800"/>
      <c r="AT173" s="800"/>
      <c r="AU173" s="800"/>
      <c r="AV173" s="800"/>
      <c r="AW173" s="800"/>
      <c r="AX173" s="800"/>
      <c r="AY173" s="800"/>
      <c r="AZ173" s="800"/>
      <c r="BA173" s="800"/>
      <c r="BB173" s="800"/>
      <c r="BC173" s="800"/>
      <c r="BD173" s="800"/>
      <c r="BE173" s="800"/>
      <c r="BF173" s="800"/>
      <c r="BG173" s="800"/>
      <c r="BH173" s="800"/>
      <c r="BI173" s="800"/>
      <c r="BJ173" s="800"/>
      <c r="BK173" s="796"/>
      <c r="BL173" s="796"/>
      <c r="BM173" s="802"/>
      <c r="BN173" s="796"/>
      <c r="BO173" s="803"/>
      <c r="BP173" s="800"/>
      <c r="BQ173" s="805">
        <f>(BQ166-BQ171+BQ169)/BQ167/12*1000</f>
        <v>29522.799999999999</v>
      </c>
      <c r="BR173" s="805"/>
      <c r="BS173" s="805"/>
      <c r="BU173" s="791"/>
      <c r="BV173" s="792" t="s">
        <v>876</v>
      </c>
      <c r="BW173" s="799"/>
      <c r="BX173" s="794"/>
      <c r="BY173" s="795"/>
      <c r="BZ173" s="796"/>
      <c r="CA173" s="796"/>
      <c r="CB173" s="800"/>
      <c r="CC173" s="800"/>
      <c r="CD173" s="800"/>
      <c r="CE173" s="800"/>
      <c r="CF173" s="800"/>
      <c r="CG173" s="800"/>
      <c r="CH173" s="800"/>
      <c r="CI173" s="800"/>
      <c r="CJ173" s="800"/>
      <c r="CK173" s="800"/>
      <c r="CL173" s="800"/>
      <c r="CM173" s="800"/>
      <c r="CN173" s="800"/>
      <c r="CO173" s="800"/>
      <c r="CP173" s="800"/>
      <c r="CQ173" s="800"/>
      <c r="CR173" s="800"/>
      <c r="CS173" s="800"/>
      <c r="CT173" s="800"/>
      <c r="CU173" s="796"/>
      <c r="CV173" s="796"/>
      <c r="CW173" s="802"/>
      <c r="CX173" s="796"/>
      <c r="CY173" s="803"/>
      <c r="CZ173" s="800"/>
      <c r="DA173" s="805">
        <f>(DA166-DA171+DA169)/DA167/12*1000</f>
        <v>28303.8</v>
      </c>
      <c r="DB173" s="805"/>
      <c r="DC173" s="805"/>
      <c r="DE173" s="791"/>
      <c r="DF173" s="792" t="s">
        <v>876</v>
      </c>
      <c r="DG173" s="799"/>
      <c r="DH173" s="794"/>
      <c r="DI173" s="795"/>
      <c r="DJ173" s="796"/>
      <c r="DK173" s="796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796"/>
      <c r="EF173" s="796"/>
      <c r="EG173" s="802"/>
      <c r="EH173" s="796"/>
      <c r="EI173" s="803"/>
      <c r="EJ173" s="800"/>
      <c r="EK173" s="805">
        <f>(EK166-EK171+EK169)/EK167/12*1000</f>
        <v>30738.6</v>
      </c>
      <c r="EL173" s="805"/>
      <c r="EM173" s="805"/>
      <c r="EO173" s="791"/>
      <c r="EP173" s="792" t="s">
        <v>876</v>
      </c>
      <c r="EQ173" s="799"/>
      <c r="ER173" s="794"/>
      <c r="ES173" s="795"/>
      <c r="ET173" s="796"/>
      <c r="EU173" s="796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  <c r="FH173" s="800"/>
      <c r="FI173" s="800"/>
      <c r="FJ173" s="800"/>
      <c r="FK173" s="800"/>
      <c r="FL173" s="800"/>
      <c r="FM173" s="800"/>
      <c r="FN173" s="800"/>
      <c r="FO173" s="796"/>
      <c r="FP173" s="796"/>
      <c r="FQ173" s="802"/>
      <c r="FR173" s="796"/>
      <c r="FS173" s="803"/>
      <c r="FT173" s="800"/>
      <c r="FU173" s="805">
        <f>(FU166-FU171+FU169)/FU167/12*1000</f>
        <v>27495.8</v>
      </c>
      <c r="FV173" s="805"/>
      <c r="FW173" s="805"/>
      <c r="FY173" s="791"/>
      <c r="FZ173" s="792" t="s">
        <v>876</v>
      </c>
      <c r="GA173" s="799"/>
      <c r="GB173" s="794"/>
      <c r="GC173" s="795"/>
      <c r="GD173" s="796"/>
      <c r="GE173" s="796"/>
      <c r="GF173" s="800"/>
      <c r="GG173" s="796"/>
      <c r="GH173" s="800"/>
      <c r="GI173" s="796"/>
      <c r="GJ173" s="800"/>
      <c r="GK173" s="796"/>
      <c r="GL173" s="800"/>
      <c r="GM173" s="796"/>
      <c r="GN173" s="800"/>
      <c r="GO173" s="796"/>
      <c r="GP173" s="800"/>
      <c r="GQ173" s="796"/>
      <c r="GR173" s="800"/>
      <c r="GS173" s="796"/>
      <c r="GT173" s="800"/>
      <c r="GU173" s="796"/>
      <c r="GV173" s="800"/>
      <c r="GW173" s="796"/>
      <c r="GX173" s="800"/>
      <c r="GY173" s="796"/>
      <c r="GZ173" s="796"/>
      <c r="HA173" s="802"/>
      <c r="HB173" s="796"/>
      <c r="HC173" s="803"/>
      <c r="HD173" s="800"/>
      <c r="HE173" s="805">
        <f>(HE166-HE171+HE169)/HE167/12*1000</f>
        <v>26813.4</v>
      </c>
      <c r="HF173" s="805"/>
      <c r="HG173" s="805"/>
    </row>
    <row r="174" spans="1:225" ht="24" hidden="1" x14ac:dyDescent="0.25">
      <c r="A174" s="791"/>
      <c r="B174" s="811" t="s">
        <v>877</v>
      </c>
      <c r="C174" s="799"/>
      <c r="D174" s="794"/>
      <c r="E174" s="795"/>
      <c r="F174" s="796"/>
      <c r="G174" s="800"/>
      <c r="H174" s="800"/>
      <c r="I174" s="801"/>
      <c r="J174" s="800"/>
      <c r="K174" s="801"/>
      <c r="L174" s="800"/>
      <c r="M174" s="801"/>
      <c r="N174" s="800"/>
      <c r="O174" s="801"/>
      <c r="P174" s="800"/>
      <c r="Q174" s="801"/>
      <c r="R174" s="800"/>
      <c r="S174" s="801"/>
      <c r="T174" s="800"/>
      <c r="U174" s="801"/>
      <c r="V174" s="800"/>
      <c r="W174" s="801"/>
      <c r="X174" s="800"/>
      <c r="Y174" s="801"/>
      <c r="Z174" s="800"/>
      <c r="AA174" s="796"/>
      <c r="AB174" s="796"/>
      <c r="AC174" s="802"/>
      <c r="AD174" s="796"/>
      <c r="AE174" s="803"/>
      <c r="AF174" s="800"/>
      <c r="AG174" s="812">
        <f>(AG172-AG173)*AG167*12/1000</f>
        <v>9713.2000000000007</v>
      </c>
      <c r="AH174" s="812">
        <f>AG174*0.302</f>
        <v>2933.4</v>
      </c>
      <c r="AI174" s="812">
        <f>AG174+AH174</f>
        <v>12646.6</v>
      </c>
      <c r="AK174" s="791"/>
      <c r="AL174" s="811" t="s">
        <v>877</v>
      </c>
      <c r="AM174" s="799"/>
      <c r="AN174" s="794"/>
      <c r="AO174" s="795"/>
      <c r="AP174" s="796"/>
      <c r="AQ174" s="796"/>
      <c r="AR174" s="800"/>
      <c r="AS174" s="800"/>
      <c r="AT174" s="800"/>
      <c r="AU174" s="800"/>
      <c r="AV174" s="800"/>
      <c r="AW174" s="800"/>
      <c r="AX174" s="800"/>
      <c r="AY174" s="800"/>
      <c r="AZ174" s="800"/>
      <c r="BA174" s="800"/>
      <c r="BB174" s="800"/>
      <c r="BC174" s="800"/>
      <c r="BD174" s="800"/>
      <c r="BE174" s="800"/>
      <c r="BF174" s="800"/>
      <c r="BG174" s="800"/>
      <c r="BH174" s="800"/>
      <c r="BI174" s="800"/>
      <c r="BJ174" s="800"/>
      <c r="BK174" s="796"/>
      <c r="BL174" s="796"/>
      <c r="BM174" s="802"/>
      <c r="BN174" s="796"/>
      <c r="BO174" s="803"/>
      <c r="BP174" s="800"/>
      <c r="BQ174" s="812">
        <f>(BQ172-BQ173)*BQ167*12/1000</f>
        <v>3220.4</v>
      </c>
      <c r="BR174" s="812">
        <f>BQ174*0.302</f>
        <v>972.6</v>
      </c>
      <c r="BS174" s="812">
        <f>BQ174+BR174</f>
        <v>4193</v>
      </c>
      <c r="BU174" s="791"/>
      <c r="BV174" s="811" t="s">
        <v>877</v>
      </c>
      <c r="BW174" s="799"/>
      <c r="BX174" s="794"/>
      <c r="BY174" s="795"/>
      <c r="BZ174" s="796"/>
      <c r="CA174" s="796"/>
      <c r="CB174" s="800"/>
      <c r="CC174" s="800"/>
      <c r="CD174" s="800"/>
      <c r="CE174" s="800"/>
      <c r="CF174" s="800"/>
      <c r="CG174" s="800"/>
      <c r="CH174" s="800"/>
      <c r="CI174" s="800"/>
      <c r="CJ174" s="800"/>
      <c r="CK174" s="800"/>
      <c r="CL174" s="800"/>
      <c r="CM174" s="800"/>
      <c r="CN174" s="800"/>
      <c r="CO174" s="800"/>
      <c r="CP174" s="800"/>
      <c r="CQ174" s="800"/>
      <c r="CR174" s="800"/>
      <c r="CS174" s="800"/>
      <c r="CT174" s="800"/>
      <c r="CU174" s="796"/>
      <c r="CV174" s="796"/>
      <c r="CW174" s="802"/>
      <c r="CX174" s="796"/>
      <c r="CY174" s="803"/>
      <c r="CZ174" s="800"/>
      <c r="DA174" s="812">
        <f>(DA172-DA173)*DA167*12/1000</f>
        <v>2694.7</v>
      </c>
      <c r="DB174" s="812">
        <f>DA174*0.302</f>
        <v>813.8</v>
      </c>
      <c r="DC174" s="812">
        <f>DA174+DB174</f>
        <v>3508.5</v>
      </c>
      <c r="DE174" s="791"/>
      <c r="DF174" s="811" t="s">
        <v>877</v>
      </c>
      <c r="DG174" s="799"/>
      <c r="DH174" s="794"/>
      <c r="DI174" s="795"/>
      <c r="DJ174" s="796"/>
      <c r="DK174" s="796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796"/>
      <c r="EF174" s="796"/>
      <c r="EG174" s="802"/>
      <c r="EH174" s="796"/>
      <c r="EI174" s="803"/>
      <c r="EJ174" s="800"/>
      <c r="EK174" s="812">
        <f>(EK172-EK173)*EK167*12/1000</f>
        <v>557.79999999999995</v>
      </c>
      <c r="EL174" s="812">
        <f>EK174*0.302</f>
        <v>168.5</v>
      </c>
      <c r="EM174" s="812">
        <f>EK174+EL174</f>
        <v>726.3</v>
      </c>
      <c r="EO174" s="791"/>
      <c r="EP174" s="811" t="s">
        <v>877</v>
      </c>
      <c r="EQ174" s="799"/>
      <c r="ER174" s="794"/>
      <c r="ES174" s="795"/>
      <c r="ET174" s="796"/>
      <c r="EU174" s="796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  <c r="FH174" s="800"/>
      <c r="FI174" s="800"/>
      <c r="FJ174" s="800"/>
      <c r="FK174" s="800"/>
      <c r="FL174" s="800"/>
      <c r="FM174" s="800"/>
      <c r="FN174" s="800"/>
      <c r="FO174" s="796"/>
      <c r="FP174" s="796"/>
      <c r="FQ174" s="802"/>
      <c r="FR174" s="796"/>
      <c r="FS174" s="803"/>
      <c r="FT174" s="800"/>
      <c r="FU174" s="812">
        <f>(FU172-FU173)*FU167*12/1000</f>
        <v>409.2</v>
      </c>
      <c r="FV174" s="812">
        <f>FU174*0.302</f>
        <v>123.6</v>
      </c>
      <c r="FW174" s="812">
        <f>FU174+FV174</f>
        <v>532.79999999999995</v>
      </c>
      <c r="FY174" s="791"/>
      <c r="FZ174" s="811" t="s">
        <v>877</v>
      </c>
      <c r="GA174" s="799"/>
      <c r="GB174" s="794"/>
      <c r="GC174" s="795"/>
      <c r="GD174" s="796"/>
      <c r="GE174" s="796"/>
      <c r="GF174" s="800"/>
      <c r="GG174" s="796"/>
      <c r="GH174" s="800"/>
      <c r="GI174" s="796"/>
      <c r="GJ174" s="800"/>
      <c r="GK174" s="796"/>
      <c r="GL174" s="800"/>
      <c r="GM174" s="796"/>
      <c r="GN174" s="800"/>
      <c r="GO174" s="796"/>
      <c r="GP174" s="800"/>
      <c r="GQ174" s="796"/>
      <c r="GR174" s="800"/>
      <c r="GS174" s="796"/>
      <c r="GT174" s="800"/>
      <c r="GU174" s="796"/>
      <c r="GV174" s="800"/>
      <c r="GW174" s="796"/>
      <c r="GX174" s="800"/>
      <c r="GY174" s="796"/>
      <c r="GZ174" s="796"/>
      <c r="HA174" s="802"/>
      <c r="HB174" s="796"/>
      <c r="HC174" s="803"/>
      <c r="HD174" s="800"/>
      <c r="HE174" s="812">
        <f>AG174+BQ174+DA174+EK174+FU174</f>
        <v>16595.3</v>
      </c>
      <c r="HF174" s="812">
        <f>AH174+BR174+DB174+EL174+FV174</f>
        <v>5011.8999999999996</v>
      </c>
      <c r="HG174" s="812">
        <f>HE174+HF174</f>
        <v>21607.200000000001</v>
      </c>
      <c r="HP174" s="750">
        <f t="shared" ref="HP174:HP177" si="1293">AI174+BS174+DC174+EM174+FW174</f>
        <v>21607.200000000001</v>
      </c>
      <c r="HQ174" s="750">
        <f t="shared" ref="HQ174:HQ177" si="1294">HP174-HG174</f>
        <v>0</v>
      </c>
    </row>
    <row r="175" spans="1:225" ht="30" hidden="1" customHeight="1" x14ac:dyDescent="0.25">
      <c r="A175" s="1041" t="s">
        <v>878</v>
      </c>
      <c r="B175" s="1042"/>
      <c r="C175" s="784"/>
      <c r="D175" s="785"/>
      <c r="E175" s="786"/>
      <c r="F175" s="784"/>
      <c r="G175" s="787"/>
      <c r="H175" s="784"/>
      <c r="I175" s="788"/>
      <c r="J175" s="784"/>
      <c r="K175" s="788"/>
      <c r="L175" s="784"/>
      <c r="M175" s="788"/>
      <c r="N175" s="784"/>
      <c r="O175" s="788"/>
      <c r="P175" s="784"/>
      <c r="Q175" s="788"/>
      <c r="R175" s="784"/>
      <c r="S175" s="788"/>
      <c r="T175" s="784"/>
      <c r="U175" s="788"/>
      <c r="V175" s="784"/>
      <c r="W175" s="788"/>
      <c r="X175" s="784"/>
      <c r="Y175" s="788"/>
      <c r="Z175" s="784"/>
      <c r="AA175" s="784"/>
      <c r="AB175" s="784"/>
      <c r="AC175" s="784"/>
      <c r="AD175" s="784"/>
      <c r="AE175" s="784"/>
      <c r="AF175" s="784"/>
      <c r="AG175" s="813">
        <f>AG165+AG174</f>
        <v>45019.199999999997</v>
      </c>
      <c r="AH175" s="813">
        <f t="shared" ref="AH175" si="1295">AH165+AH174</f>
        <v>13595.8</v>
      </c>
      <c r="AI175" s="787">
        <f t="shared" ref="AI175:AI177" si="1296">AG175+AH175</f>
        <v>58615</v>
      </c>
      <c r="AJ175" s="750"/>
      <c r="AK175" s="1041" t="s">
        <v>879</v>
      </c>
      <c r="AL175" s="1042"/>
      <c r="AM175" s="784"/>
      <c r="AN175" s="785"/>
      <c r="AO175" s="786"/>
      <c r="AP175" s="784"/>
      <c r="AQ175" s="784"/>
      <c r="AR175" s="784"/>
      <c r="AS175" s="784"/>
      <c r="AT175" s="784"/>
      <c r="AU175" s="784"/>
      <c r="AV175" s="784"/>
      <c r="AW175" s="784"/>
      <c r="AX175" s="784"/>
      <c r="AY175" s="784"/>
      <c r="AZ175" s="784"/>
      <c r="BA175" s="784"/>
      <c r="BB175" s="784"/>
      <c r="BC175" s="784"/>
      <c r="BD175" s="784"/>
      <c r="BE175" s="784"/>
      <c r="BF175" s="784"/>
      <c r="BG175" s="784"/>
      <c r="BH175" s="784"/>
      <c r="BI175" s="784"/>
      <c r="BJ175" s="784"/>
      <c r="BK175" s="784"/>
      <c r="BL175" s="784"/>
      <c r="BM175" s="784"/>
      <c r="BN175" s="784"/>
      <c r="BO175" s="784"/>
      <c r="BP175" s="784"/>
      <c r="BQ175" s="813">
        <f>BQ165+BQ174</f>
        <v>28231.5</v>
      </c>
      <c r="BR175" s="813">
        <f t="shared" ref="BR175" si="1297">BR165+BR174</f>
        <v>8526</v>
      </c>
      <c r="BS175" s="787">
        <f t="shared" ref="BS175:BS177" si="1298">BQ175+BR175</f>
        <v>36757.5</v>
      </c>
      <c r="BU175" s="1041" t="s">
        <v>879</v>
      </c>
      <c r="BV175" s="1042"/>
      <c r="BW175" s="784"/>
      <c r="BX175" s="785"/>
      <c r="BY175" s="786"/>
      <c r="BZ175" s="784"/>
      <c r="CA175" s="784"/>
      <c r="CB175" s="784"/>
      <c r="CC175" s="784"/>
      <c r="CD175" s="784"/>
      <c r="CE175" s="784"/>
      <c r="CF175" s="784"/>
      <c r="CG175" s="784"/>
      <c r="CH175" s="784"/>
      <c r="CI175" s="784"/>
      <c r="CJ175" s="784"/>
      <c r="CK175" s="784"/>
      <c r="CL175" s="784"/>
      <c r="CM175" s="784"/>
      <c r="CN175" s="784"/>
      <c r="CO175" s="784"/>
      <c r="CP175" s="784"/>
      <c r="CQ175" s="784"/>
      <c r="CR175" s="784"/>
      <c r="CS175" s="784"/>
      <c r="CT175" s="784"/>
      <c r="CU175" s="784"/>
      <c r="CV175" s="784"/>
      <c r="CW175" s="784"/>
      <c r="CX175" s="784"/>
      <c r="CY175" s="784"/>
      <c r="CZ175" s="784"/>
      <c r="DA175" s="813">
        <f>DA165+DA174</f>
        <v>27888.400000000001</v>
      </c>
      <c r="DB175" s="813">
        <f t="shared" ref="DB175" si="1299">DB165+DB174</f>
        <v>8422.2999999999993</v>
      </c>
      <c r="DC175" s="787">
        <f t="shared" ref="DC175:DC177" si="1300">DA175+DB175</f>
        <v>36310.699999999997</v>
      </c>
      <c r="DE175" s="1041" t="s">
        <v>879</v>
      </c>
      <c r="DF175" s="1042"/>
      <c r="DG175" s="784"/>
      <c r="DH175" s="785"/>
      <c r="DI175" s="786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813">
        <f>EK165+EK174</f>
        <v>9051.4</v>
      </c>
      <c r="EL175" s="813">
        <f t="shared" ref="EL175" si="1301">EL165+EL174</f>
        <v>2733.6</v>
      </c>
      <c r="EM175" s="787">
        <f t="shared" ref="EM175:EM177" si="1302">EK175+EL175</f>
        <v>11785</v>
      </c>
      <c r="EO175" s="1041" t="s">
        <v>879</v>
      </c>
      <c r="EP175" s="1042"/>
      <c r="EQ175" s="784"/>
      <c r="ER175" s="785"/>
      <c r="ES175" s="786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  <c r="FS175" s="784"/>
      <c r="FT175" s="784"/>
      <c r="FU175" s="813">
        <f>FU165+FU174</f>
        <v>4277.5</v>
      </c>
      <c r="FV175" s="813">
        <f t="shared" ref="FV175" si="1303">FV165+FV174</f>
        <v>1291.8</v>
      </c>
      <c r="FW175" s="787">
        <f t="shared" ref="FW175:FW177" si="1304">FU175+FV175</f>
        <v>5569.3</v>
      </c>
      <c r="FY175" s="1041" t="s">
        <v>879</v>
      </c>
      <c r="FZ175" s="1042"/>
      <c r="GA175" s="784"/>
      <c r="GB175" s="785"/>
      <c r="GC175" s="786"/>
      <c r="GD175" s="784"/>
      <c r="GE175" s="784"/>
      <c r="GF175" s="784"/>
      <c r="GG175" s="784"/>
      <c r="GH175" s="784"/>
      <c r="GI175" s="784"/>
      <c r="GJ175" s="784"/>
      <c r="GK175" s="784"/>
      <c r="GL175" s="784"/>
      <c r="GM175" s="784"/>
      <c r="GN175" s="784"/>
      <c r="GO175" s="784"/>
      <c r="GP175" s="784"/>
      <c r="GQ175" s="784"/>
      <c r="GR175" s="784"/>
      <c r="GS175" s="784"/>
      <c r="GT175" s="784"/>
      <c r="GU175" s="784"/>
      <c r="GV175" s="784"/>
      <c r="GW175" s="784"/>
      <c r="GX175" s="784"/>
      <c r="GY175" s="784"/>
      <c r="GZ175" s="784"/>
      <c r="HA175" s="784"/>
      <c r="HB175" s="784"/>
      <c r="HC175" s="784"/>
      <c r="HD175" s="784"/>
      <c r="HE175" s="813">
        <f>HE165+HE174</f>
        <v>114468</v>
      </c>
      <c r="HF175" s="813">
        <f t="shared" ref="HF175" si="1305">HF165+HF174</f>
        <v>34569.5</v>
      </c>
      <c r="HG175" s="813">
        <f t="shared" ref="HG175:HG177" si="1306">HE175+HF175</f>
        <v>149037.5</v>
      </c>
      <c r="HP175" s="750">
        <f t="shared" si="1293"/>
        <v>149037.5</v>
      </c>
      <c r="HQ175" s="750">
        <f t="shared" si="1294"/>
        <v>0</v>
      </c>
    </row>
    <row r="176" spans="1:225" ht="15" hidden="1" customHeight="1" x14ac:dyDescent="0.25">
      <c r="A176" s="1041" t="s">
        <v>880</v>
      </c>
      <c r="B176" s="1042"/>
      <c r="C176" s="784"/>
      <c r="D176" s="785"/>
      <c r="E176" s="786"/>
      <c r="F176" s="784"/>
      <c r="G176" s="787"/>
      <c r="H176" s="784"/>
      <c r="I176" s="788"/>
      <c r="J176" s="784"/>
      <c r="K176" s="788"/>
      <c r="L176" s="784"/>
      <c r="M176" s="788"/>
      <c r="N176" s="784"/>
      <c r="O176" s="788"/>
      <c r="P176" s="784"/>
      <c r="Q176" s="788"/>
      <c r="R176" s="784"/>
      <c r="S176" s="788"/>
      <c r="T176" s="784"/>
      <c r="U176" s="788"/>
      <c r="V176" s="784"/>
      <c r="W176" s="788"/>
      <c r="X176" s="784"/>
      <c r="Y176" s="788"/>
      <c r="Z176" s="784"/>
      <c r="AA176" s="784"/>
      <c r="AB176" s="784"/>
      <c r="AC176" s="784"/>
      <c r="AD176" s="784"/>
      <c r="AE176" s="784"/>
      <c r="AF176" s="784"/>
      <c r="AG176" s="813">
        <f>AG175*0.05</f>
        <v>2251</v>
      </c>
      <c r="AH176" s="813">
        <f>AH175*0.05</f>
        <v>679.8</v>
      </c>
      <c r="AI176" s="787">
        <f t="shared" si="1296"/>
        <v>2930.8</v>
      </c>
      <c r="AJ176" s="750"/>
      <c r="AK176" s="1041" t="s">
        <v>880</v>
      </c>
      <c r="AL176" s="1042"/>
      <c r="AM176" s="784"/>
      <c r="AN176" s="785"/>
      <c r="AO176" s="786"/>
      <c r="AP176" s="784"/>
      <c r="AQ176" s="784"/>
      <c r="AR176" s="784"/>
      <c r="AS176" s="784"/>
      <c r="AT176" s="784"/>
      <c r="AU176" s="784"/>
      <c r="AV176" s="784"/>
      <c r="AW176" s="784"/>
      <c r="AX176" s="784"/>
      <c r="AY176" s="784"/>
      <c r="AZ176" s="784"/>
      <c r="BA176" s="784"/>
      <c r="BB176" s="784"/>
      <c r="BC176" s="784"/>
      <c r="BD176" s="784"/>
      <c r="BE176" s="784"/>
      <c r="BF176" s="784"/>
      <c r="BG176" s="784"/>
      <c r="BH176" s="784"/>
      <c r="BI176" s="784"/>
      <c r="BJ176" s="784"/>
      <c r="BK176" s="784"/>
      <c r="BL176" s="784"/>
      <c r="BM176" s="784"/>
      <c r="BN176" s="784"/>
      <c r="BO176" s="784"/>
      <c r="BP176" s="784"/>
      <c r="BQ176" s="813">
        <f>BQ175*0.05</f>
        <v>1411.6</v>
      </c>
      <c r="BR176" s="813">
        <f>BR175*0.05</f>
        <v>426.3</v>
      </c>
      <c r="BS176" s="787">
        <f t="shared" si="1298"/>
        <v>1837.9</v>
      </c>
      <c r="BU176" s="1041" t="s">
        <v>880</v>
      </c>
      <c r="BV176" s="1042"/>
      <c r="BW176" s="784"/>
      <c r="BX176" s="785"/>
      <c r="BY176" s="786"/>
      <c r="BZ176" s="784"/>
      <c r="CA176" s="784"/>
      <c r="CB176" s="784"/>
      <c r="CC176" s="784"/>
      <c r="CD176" s="784"/>
      <c r="CE176" s="784"/>
      <c r="CF176" s="784"/>
      <c r="CG176" s="784"/>
      <c r="CH176" s="784"/>
      <c r="CI176" s="784"/>
      <c r="CJ176" s="784"/>
      <c r="CK176" s="784"/>
      <c r="CL176" s="784"/>
      <c r="CM176" s="784"/>
      <c r="CN176" s="784"/>
      <c r="CO176" s="784"/>
      <c r="CP176" s="784"/>
      <c r="CQ176" s="784"/>
      <c r="CR176" s="784"/>
      <c r="CS176" s="784"/>
      <c r="CT176" s="784"/>
      <c r="CU176" s="784"/>
      <c r="CV176" s="784"/>
      <c r="CW176" s="784"/>
      <c r="CX176" s="784"/>
      <c r="CY176" s="784"/>
      <c r="CZ176" s="784"/>
      <c r="DA176" s="813">
        <f>DA175*0.05</f>
        <v>1394.4</v>
      </c>
      <c r="DB176" s="813">
        <f>DB175*0.05</f>
        <v>421.1</v>
      </c>
      <c r="DC176" s="787">
        <f t="shared" si="1300"/>
        <v>1815.5</v>
      </c>
      <c r="DE176" s="1041" t="s">
        <v>880</v>
      </c>
      <c r="DF176" s="1042"/>
      <c r="DG176" s="784"/>
      <c r="DH176" s="785"/>
      <c r="DI176" s="786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813">
        <f>EK175*0.05</f>
        <v>452.6</v>
      </c>
      <c r="EL176" s="813">
        <f>EL175*0.05</f>
        <v>136.69999999999999</v>
      </c>
      <c r="EM176" s="787">
        <f t="shared" si="1302"/>
        <v>589.29999999999995</v>
      </c>
      <c r="EO176" s="1041" t="s">
        <v>880</v>
      </c>
      <c r="EP176" s="1042"/>
      <c r="EQ176" s="784"/>
      <c r="ER176" s="785"/>
      <c r="ES176" s="786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  <c r="FS176" s="784"/>
      <c r="FT176" s="784"/>
      <c r="FU176" s="813">
        <f>FU175*0.05</f>
        <v>213.9</v>
      </c>
      <c r="FV176" s="813">
        <f>FV175*0.05</f>
        <v>64.599999999999994</v>
      </c>
      <c r="FW176" s="787">
        <f t="shared" si="1304"/>
        <v>278.5</v>
      </c>
      <c r="FY176" s="1041" t="s">
        <v>880</v>
      </c>
      <c r="FZ176" s="1042"/>
      <c r="GA176" s="784"/>
      <c r="GB176" s="785"/>
      <c r="GC176" s="786"/>
      <c r="GD176" s="784"/>
      <c r="GE176" s="784"/>
      <c r="GF176" s="784"/>
      <c r="GG176" s="784"/>
      <c r="GH176" s="784"/>
      <c r="GI176" s="784"/>
      <c r="GJ176" s="784"/>
      <c r="GK176" s="784"/>
      <c r="GL176" s="784"/>
      <c r="GM176" s="784"/>
      <c r="GN176" s="784"/>
      <c r="GO176" s="784"/>
      <c r="GP176" s="784"/>
      <c r="GQ176" s="784"/>
      <c r="GR176" s="784"/>
      <c r="GS176" s="784"/>
      <c r="GT176" s="784"/>
      <c r="GU176" s="784"/>
      <c r="GV176" s="784"/>
      <c r="GW176" s="784"/>
      <c r="GX176" s="784"/>
      <c r="GY176" s="784"/>
      <c r="GZ176" s="784"/>
      <c r="HA176" s="784"/>
      <c r="HB176" s="784"/>
      <c r="HC176" s="784"/>
      <c r="HD176" s="784"/>
      <c r="HE176" s="813">
        <f>AG176+BQ176+DA176+EK176+FU176</f>
        <v>5723.5</v>
      </c>
      <c r="HF176" s="813">
        <f>AH176+BR176+DB176+EL176+FV176</f>
        <v>1728.5</v>
      </c>
      <c r="HG176" s="813">
        <f t="shared" si="1306"/>
        <v>7452</v>
      </c>
      <c r="HP176" s="750">
        <f t="shared" si="1293"/>
        <v>7452</v>
      </c>
      <c r="HQ176" s="750">
        <f t="shared" si="1294"/>
        <v>0</v>
      </c>
    </row>
    <row r="177" spans="1:225" ht="30" hidden="1" customHeight="1" x14ac:dyDescent="0.25">
      <c r="A177" s="1041" t="s">
        <v>881</v>
      </c>
      <c r="B177" s="1042"/>
      <c r="C177" s="784"/>
      <c r="D177" s="785"/>
      <c r="E177" s="786"/>
      <c r="F177" s="784"/>
      <c r="G177" s="787"/>
      <c r="H177" s="784"/>
      <c r="I177" s="788"/>
      <c r="J177" s="784"/>
      <c r="K177" s="788"/>
      <c r="L177" s="784"/>
      <c r="M177" s="788"/>
      <c r="N177" s="784"/>
      <c r="O177" s="788"/>
      <c r="P177" s="784"/>
      <c r="Q177" s="788"/>
      <c r="R177" s="784"/>
      <c r="S177" s="788"/>
      <c r="T177" s="784"/>
      <c r="U177" s="788"/>
      <c r="V177" s="784"/>
      <c r="W177" s="788"/>
      <c r="X177" s="784"/>
      <c r="Y177" s="788"/>
      <c r="Z177" s="784"/>
      <c r="AA177" s="784"/>
      <c r="AB177" s="784"/>
      <c r="AC177" s="784"/>
      <c r="AD177" s="784"/>
      <c r="AE177" s="784"/>
      <c r="AF177" s="784"/>
      <c r="AG177" s="813">
        <f>AG175-AG176</f>
        <v>42768.2</v>
      </c>
      <c r="AH177" s="813">
        <f>AH175-AH176</f>
        <v>12916</v>
      </c>
      <c r="AI177" s="787">
        <f t="shared" si="1296"/>
        <v>55684.2</v>
      </c>
      <c r="AJ177" s="750"/>
      <c r="AK177" s="1041" t="s">
        <v>881</v>
      </c>
      <c r="AL177" s="1042"/>
      <c r="AM177" s="784"/>
      <c r="AN177" s="785"/>
      <c r="AO177" s="786"/>
      <c r="AP177" s="784"/>
      <c r="AQ177" s="784"/>
      <c r="AR177" s="784"/>
      <c r="AS177" s="784"/>
      <c r="AT177" s="784"/>
      <c r="AU177" s="784"/>
      <c r="AV177" s="784"/>
      <c r="AW177" s="784"/>
      <c r="AX177" s="784"/>
      <c r="AY177" s="784"/>
      <c r="AZ177" s="784"/>
      <c r="BA177" s="784"/>
      <c r="BB177" s="784"/>
      <c r="BC177" s="784"/>
      <c r="BD177" s="784"/>
      <c r="BE177" s="784"/>
      <c r="BF177" s="784"/>
      <c r="BG177" s="784"/>
      <c r="BH177" s="784"/>
      <c r="BI177" s="784"/>
      <c r="BJ177" s="784"/>
      <c r="BK177" s="784"/>
      <c r="BL177" s="784"/>
      <c r="BM177" s="784"/>
      <c r="BN177" s="784"/>
      <c r="BO177" s="784"/>
      <c r="BP177" s="784"/>
      <c r="BQ177" s="813">
        <f>BQ175-BQ176</f>
        <v>26819.9</v>
      </c>
      <c r="BR177" s="813">
        <f>BR175-BR176</f>
        <v>8099.7</v>
      </c>
      <c r="BS177" s="787">
        <f t="shared" si="1298"/>
        <v>34919.599999999999</v>
      </c>
      <c r="BU177" s="1041" t="s">
        <v>881</v>
      </c>
      <c r="BV177" s="1042"/>
      <c r="BW177" s="784"/>
      <c r="BX177" s="785"/>
      <c r="BY177" s="786"/>
      <c r="BZ177" s="784"/>
      <c r="CA177" s="784"/>
      <c r="CB177" s="784"/>
      <c r="CC177" s="784"/>
      <c r="CD177" s="784"/>
      <c r="CE177" s="784"/>
      <c r="CF177" s="784"/>
      <c r="CG177" s="784"/>
      <c r="CH177" s="784"/>
      <c r="CI177" s="784"/>
      <c r="CJ177" s="784"/>
      <c r="CK177" s="784"/>
      <c r="CL177" s="784"/>
      <c r="CM177" s="784"/>
      <c r="CN177" s="784"/>
      <c r="CO177" s="784"/>
      <c r="CP177" s="784"/>
      <c r="CQ177" s="784"/>
      <c r="CR177" s="784"/>
      <c r="CS177" s="784"/>
      <c r="CT177" s="784"/>
      <c r="CU177" s="784"/>
      <c r="CV177" s="784"/>
      <c r="CW177" s="784"/>
      <c r="CX177" s="784"/>
      <c r="CY177" s="784"/>
      <c r="CZ177" s="784"/>
      <c r="DA177" s="813">
        <f>DA175-DA176</f>
        <v>26494</v>
      </c>
      <c r="DB177" s="813">
        <f>DB175-DB176</f>
        <v>8001.2</v>
      </c>
      <c r="DC177" s="787">
        <f t="shared" si="1300"/>
        <v>34495.199999999997</v>
      </c>
      <c r="DE177" s="1041" t="s">
        <v>881</v>
      </c>
      <c r="DF177" s="1042"/>
      <c r="DG177" s="784"/>
      <c r="DH177" s="785"/>
      <c r="DI177" s="786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813">
        <f>EK175-EK176</f>
        <v>8598.7999999999993</v>
      </c>
      <c r="EL177" s="813">
        <f>EL175-EL176</f>
        <v>2596.9</v>
      </c>
      <c r="EM177" s="787">
        <f t="shared" si="1302"/>
        <v>11195.7</v>
      </c>
      <c r="EO177" s="1041" t="s">
        <v>881</v>
      </c>
      <c r="EP177" s="1042"/>
      <c r="EQ177" s="784"/>
      <c r="ER177" s="785"/>
      <c r="ES177" s="786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  <c r="FS177" s="784"/>
      <c r="FT177" s="784"/>
      <c r="FU177" s="813">
        <f>FU175-FU176</f>
        <v>4063.6</v>
      </c>
      <c r="FV177" s="813">
        <f>FV175-FV176</f>
        <v>1227.2</v>
      </c>
      <c r="FW177" s="787">
        <f t="shared" si="1304"/>
        <v>5290.8</v>
      </c>
      <c r="FY177" s="1041" t="s">
        <v>881</v>
      </c>
      <c r="FZ177" s="1042"/>
      <c r="GA177" s="784"/>
      <c r="GB177" s="785"/>
      <c r="GC177" s="786"/>
      <c r="GD177" s="784"/>
      <c r="GE177" s="784"/>
      <c r="GF177" s="784"/>
      <c r="GG177" s="784"/>
      <c r="GH177" s="784"/>
      <c r="GI177" s="784"/>
      <c r="GJ177" s="784"/>
      <c r="GK177" s="784"/>
      <c r="GL177" s="784"/>
      <c r="GM177" s="784"/>
      <c r="GN177" s="784"/>
      <c r="GO177" s="784"/>
      <c r="GP177" s="784"/>
      <c r="GQ177" s="784"/>
      <c r="GR177" s="784"/>
      <c r="GS177" s="784"/>
      <c r="GT177" s="784"/>
      <c r="GU177" s="784"/>
      <c r="GV177" s="784"/>
      <c r="GW177" s="784"/>
      <c r="GX177" s="784"/>
      <c r="GY177" s="784"/>
      <c r="GZ177" s="784"/>
      <c r="HA177" s="784"/>
      <c r="HB177" s="784"/>
      <c r="HC177" s="784"/>
      <c r="HD177" s="784"/>
      <c r="HE177" s="813">
        <f>HE175-HE176</f>
        <v>108744.5</v>
      </c>
      <c r="HF177" s="813">
        <f>HF175-HF176</f>
        <v>32841</v>
      </c>
      <c r="HG177" s="813">
        <f t="shared" si="1306"/>
        <v>141585.5</v>
      </c>
      <c r="HP177" s="750">
        <f t="shared" si="1293"/>
        <v>141585.5</v>
      </c>
      <c r="HQ177" s="750">
        <f t="shared" si="1294"/>
        <v>0</v>
      </c>
    </row>
    <row r="178" spans="1:225" hidden="1" x14ac:dyDescent="0.25">
      <c r="GD178" s="750"/>
      <c r="GE178" s="750"/>
      <c r="GF178" s="750"/>
      <c r="GG178" s="750"/>
      <c r="GH178" s="750"/>
      <c r="GI178" s="750"/>
      <c r="GJ178" s="750"/>
      <c r="GK178" s="750"/>
      <c r="GL178" s="750"/>
      <c r="GM178" s="750"/>
      <c r="GN178" s="750"/>
      <c r="GO178" s="750"/>
      <c r="GP178" s="750"/>
      <c r="GQ178" s="750"/>
      <c r="GR178" s="750"/>
      <c r="GS178" s="750"/>
      <c r="GT178" s="750"/>
      <c r="GU178" s="750"/>
      <c r="GV178" s="750"/>
      <c r="GW178" s="750"/>
      <c r="GX178" s="750"/>
      <c r="GY178" s="750"/>
      <c r="HB178" s="750"/>
      <c r="HC178" s="750"/>
      <c r="HD178" s="750"/>
      <c r="HE178" s="750"/>
      <c r="HF178" s="750"/>
      <c r="HG178" s="750"/>
    </row>
    <row r="179" spans="1:225" hidden="1" x14ac:dyDescent="0.25"/>
    <row r="180" spans="1:225" ht="15.75" customHeight="1" x14ac:dyDescent="0.25">
      <c r="A180" s="820" t="s">
        <v>886</v>
      </c>
      <c r="B180" s="820"/>
      <c r="C180" s="820"/>
      <c r="D180" s="820"/>
      <c r="E180" s="820"/>
      <c r="HI180" s="1046" t="s">
        <v>887</v>
      </c>
      <c r="HJ180" s="1046"/>
      <c r="HK180" s="1046"/>
      <c r="HL180" s="1046"/>
      <c r="HM180" s="1046"/>
      <c r="HN180" s="1046"/>
    </row>
    <row r="181" spans="1:225" ht="126.75" customHeight="1" x14ac:dyDescent="0.25">
      <c r="A181" s="710" t="s">
        <v>399</v>
      </c>
      <c r="B181" s="710" t="s">
        <v>400</v>
      </c>
      <c r="C181" s="814" t="s">
        <v>846</v>
      </c>
      <c r="D181" s="814" t="s">
        <v>888</v>
      </c>
      <c r="E181" s="815" t="s">
        <v>889</v>
      </c>
      <c r="F181" s="712" t="s">
        <v>514</v>
      </c>
      <c r="G181" s="713" t="s">
        <v>841</v>
      </c>
      <c r="H181" s="712" t="s">
        <v>401</v>
      </c>
      <c r="I181" s="714" t="s">
        <v>841</v>
      </c>
      <c r="J181" s="712" t="s">
        <v>360</v>
      </c>
      <c r="K181" s="714" t="s">
        <v>841</v>
      </c>
      <c r="L181" s="712" t="s">
        <v>515</v>
      </c>
      <c r="M181" s="714" t="s">
        <v>841</v>
      </c>
      <c r="N181" s="712" t="s">
        <v>402</v>
      </c>
      <c r="O181" s="714" t="s">
        <v>841</v>
      </c>
      <c r="P181" s="712" t="s">
        <v>403</v>
      </c>
      <c r="Q181" s="714" t="s">
        <v>841</v>
      </c>
      <c r="R181" s="712" t="s">
        <v>404</v>
      </c>
      <c r="S181" s="714" t="s">
        <v>841</v>
      </c>
      <c r="T181" s="712" t="s">
        <v>405</v>
      </c>
      <c r="U181" s="714" t="s">
        <v>841</v>
      </c>
      <c r="V181" s="712" t="s">
        <v>406</v>
      </c>
      <c r="W181" s="714" t="s">
        <v>841</v>
      </c>
      <c r="X181" s="715" t="s">
        <v>407</v>
      </c>
      <c r="Y181" s="714" t="s">
        <v>841</v>
      </c>
      <c r="Z181" s="715" t="s">
        <v>408</v>
      </c>
      <c r="AA181" s="712" t="s">
        <v>890</v>
      </c>
      <c r="AB181" s="710" t="s">
        <v>409</v>
      </c>
      <c r="AC181" s="710" t="s">
        <v>410</v>
      </c>
      <c r="AD181" s="716" t="s">
        <v>411</v>
      </c>
      <c r="AE181" s="717" t="s">
        <v>843</v>
      </c>
      <c r="AF181" s="717" t="s">
        <v>844</v>
      </c>
      <c r="AG181" s="716" t="s">
        <v>411</v>
      </c>
      <c r="AH181" s="716" t="s">
        <v>412</v>
      </c>
      <c r="AI181" s="716" t="s">
        <v>845</v>
      </c>
      <c r="AK181" s="710" t="s">
        <v>399</v>
      </c>
      <c r="AL181" s="710" t="s">
        <v>400</v>
      </c>
      <c r="AM181" s="710" t="s">
        <v>846</v>
      </c>
      <c r="AN181" s="814" t="s">
        <v>888</v>
      </c>
      <c r="AO181" s="815" t="s">
        <v>889</v>
      </c>
      <c r="AP181" s="712" t="s">
        <v>514</v>
      </c>
      <c r="AQ181" s="713" t="s">
        <v>841</v>
      </c>
      <c r="AR181" s="712" t="s">
        <v>401</v>
      </c>
      <c r="AS181" s="714" t="s">
        <v>841</v>
      </c>
      <c r="AT181" s="712" t="s">
        <v>360</v>
      </c>
      <c r="AU181" s="714" t="s">
        <v>841</v>
      </c>
      <c r="AV181" s="712" t="s">
        <v>515</v>
      </c>
      <c r="AW181" s="714" t="s">
        <v>841</v>
      </c>
      <c r="AX181" s="712" t="s">
        <v>402</v>
      </c>
      <c r="AY181" s="714" t="s">
        <v>841</v>
      </c>
      <c r="AZ181" s="712" t="s">
        <v>403</v>
      </c>
      <c r="BA181" s="714" t="s">
        <v>841</v>
      </c>
      <c r="BB181" s="712" t="s">
        <v>404</v>
      </c>
      <c r="BC181" s="714" t="s">
        <v>841</v>
      </c>
      <c r="BD181" s="712" t="s">
        <v>405</v>
      </c>
      <c r="BE181" s="714" t="s">
        <v>841</v>
      </c>
      <c r="BF181" s="712" t="s">
        <v>406</v>
      </c>
      <c r="BG181" s="714" t="s">
        <v>841</v>
      </c>
      <c r="BH181" s="715" t="s">
        <v>407</v>
      </c>
      <c r="BI181" s="714" t="s">
        <v>841</v>
      </c>
      <c r="BJ181" s="715" t="s">
        <v>408</v>
      </c>
      <c r="BK181" s="712" t="s">
        <v>890</v>
      </c>
      <c r="BL181" s="710" t="s">
        <v>409</v>
      </c>
      <c r="BM181" s="710" t="s">
        <v>410</v>
      </c>
      <c r="BN181" s="716" t="s">
        <v>411</v>
      </c>
      <c r="BO181" s="717" t="s">
        <v>843</v>
      </c>
      <c r="BP181" s="717" t="s">
        <v>844</v>
      </c>
      <c r="BQ181" s="716" t="s">
        <v>411</v>
      </c>
      <c r="BR181" s="716" t="s">
        <v>412</v>
      </c>
      <c r="BS181" s="716" t="s">
        <v>845</v>
      </c>
      <c r="BU181" s="710" t="s">
        <v>399</v>
      </c>
      <c r="BV181" s="710" t="s">
        <v>400</v>
      </c>
      <c r="BW181" s="710" t="s">
        <v>846</v>
      </c>
      <c r="BX181" s="814" t="s">
        <v>888</v>
      </c>
      <c r="BY181" s="815" t="s">
        <v>889</v>
      </c>
      <c r="BZ181" s="712" t="s">
        <v>514</v>
      </c>
      <c r="CA181" s="713" t="s">
        <v>841</v>
      </c>
      <c r="CB181" s="712" t="s">
        <v>401</v>
      </c>
      <c r="CC181" s="714" t="s">
        <v>841</v>
      </c>
      <c r="CD181" s="712" t="s">
        <v>360</v>
      </c>
      <c r="CE181" s="714" t="s">
        <v>841</v>
      </c>
      <c r="CF181" s="712" t="s">
        <v>515</v>
      </c>
      <c r="CG181" s="714" t="s">
        <v>841</v>
      </c>
      <c r="CH181" s="712" t="s">
        <v>402</v>
      </c>
      <c r="CI181" s="714" t="s">
        <v>841</v>
      </c>
      <c r="CJ181" s="712" t="s">
        <v>403</v>
      </c>
      <c r="CK181" s="714" t="s">
        <v>841</v>
      </c>
      <c r="CL181" s="712" t="s">
        <v>404</v>
      </c>
      <c r="CM181" s="714" t="s">
        <v>841</v>
      </c>
      <c r="CN181" s="712" t="s">
        <v>405</v>
      </c>
      <c r="CO181" s="714" t="s">
        <v>841</v>
      </c>
      <c r="CP181" s="712" t="s">
        <v>406</v>
      </c>
      <c r="CQ181" s="714" t="s">
        <v>841</v>
      </c>
      <c r="CR181" s="715" t="s">
        <v>407</v>
      </c>
      <c r="CS181" s="714" t="s">
        <v>841</v>
      </c>
      <c r="CT181" s="715" t="s">
        <v>408</v>
      </c>
      <c r="CU181" s="712" t="s">
        <v>890</v>
      </c>
      <c r="CV181" s="710" t="s">
        <v>409</v>
      </c>
      <c r="CW181" s="710" t="s">
        <v>410</v>
      </c>
      <c r="CX181" s="716" t="s">
        <v>411</v>
      </c>
      <c r="CY181" s="717" t="s">
        <v>843</v>
      </c>
      <c r="CZ181" s="717" t="s">
        <v>844</v>
      </c>
      <c r="DA181" s="716" t="s">
        <v>411</v>
      </c>
      <c r="DB181" s="716" t="s">
        <v>412</v>
      </c>
      <c r="DC181" s="716" t="s">
        <v>845</v>
      </c>
      <c r="DE181" s="710" t="s">
        <v>399</v>
      </c>
      <c r="DF181" s="710" t="s">
        <v>400</v>
      </c>
      <c r="DG181" s="710" t="s">
        <v>846</v>
      </c>
      <c r="DH181" s="814" t="s">
        <v>888</v>
      </c>
      <c r="DI181" s="815" t="s">
        <v>889</v>
      </c>
      <c r="DJ181" s="712" t="s">
        <v>514</v>
      </c>
      <c r="DK181" s="713" t="s">
        <v>841</v>
      </c>
      <c r="DL181" s="712" t="s">
        <v>401</v>
      </c>
      <c r="DM181" s="714" t="s">
        <v>841</v>
      </c>
      <c r="DN181" s="712" t="s">
        <v>360</v>
      </c>
      <c r="DO181" s="714" t="s">
        <v>841</v>
      </c>
      <c r="DP181" s="712" t="s">
        <v>515</v>
      </c>
      <c r="DQ181" s="714" t="s">
        <v>841</v>
      </c>
      <c r="DR181" s="712" t="s">
        <v>402</v>
      </c>
      <c r="DS181" s="714" t="s">
        <v>841</v>
      </c>
      <c r="DT181" s="712" t="s">
        <v>403</v>
      </c>
      <c r="DU181" s="714" t="s">
        <v>841</v>
      </c>
      <c r="DV181" s="712" t="s">
        <v>404</v>
      </c>
      <c r="DW181" s="714" t="s">
        <v>841</v>
      </c>
      <c r="DX181" s="712" t="s">
        <v>405</v>
      </c>
      <c r="DY181" s="714" t="s">
        <v>841</v>
      </c>
      <c r="DZ181" s="712" t="s">
        <v>406</v>
      </c>
      <c r="EA181" s="714" t="s">
        <v>841</v>
      </c>
      <c r="EB181" s="715" t="s">
        <v>407</v>
      </c>
      <c r="EC181" s="714" t="s">
        <v>841</v>
      </c>
      <c r="ED181" s="715" t="s">
        <v>408</v>
      </c>
      <c r="EE181" s="712" t="s">
        <v>890</v>
      </c>
      <c r="EF181" s="710" t="s">
        <v>409</v>
      </c>
      <c r="EG181" s="710" t="s">
        <v>410</v>
      </c>
      <c r="EH181" s="716" t="s">
        <v>411</v>
      </c>
      <c r="EI181" s="717" t="s">
        <v>843</v>
      </c>
      <c r="EJ181" s="717" t="s">
        <v>844</v>
      </c>
      <c r="EK181" s="716" t="s">
        <v>411</v>
      </c>
      <c r="EL181" s="716" t="s">
        <v>412</v>
      </c>
      <c r="EM181" s="716" t="s">
        <v>845</v>
      </c>
      <c r="EO181" s="710" t="s">
        <v>399</v>
      </c>
      <c r="EP181" s="710" t="s">
        <v>400</v>
      </c>
      <c r="EQ181" s="710" t="s">
        <v>846</v>
      </c>
      <c r="ER181" s="814" t="s">
        <v>888</v>
      </c>
      <c r="ES181" s="815" t="s">
        <v>889</v>
      </c>
      <c r="ET181" s="712" t="s">
        <v>514</v>
      </c>
      <c r="EU181" s="713" t="s">
        <v>841</v>
      </c>
      <c r="EV181" s="712" t="s">
        <v>401</v>
      </c>
      <c r="EW181" s="714" t="s">
        <v>841</v>
      </c>
      <c r="EX181" s="712" t="s">
        <v>360</v>
      </c>
      <c r="EY181" s="714" t="s">
        <v>841</v>
      </c>
      <c r="EZ181" s="712" t="s">
        <v>515</v>
      </c>
      <c r="FA181" s="714" t="s">
        <v>841</v>
      </c>
      <c r="FB181" s="712" t="s">
        <v>402</v>
      </c>
      <c r="FC181" s="714" t="s">
        <v>841</v>
      </c>
      <c r="FD181" s="712" t="s">
        <v>403</v>
      </c>
      <c r="FE181" s="714" t="s">
        <v>841</v>
      </c>
      <c r="FF181" s="712" t="s">
        <v>404</v>
      </c>
      <c r="FG181" s="714" t="s">
        <v>841</v>
      </c>
      <c r="FH181" s="712" t="s">
        <v>405</v>
      </c>
      <c r="FI181" s="714" t="s">
        <v>841</v>
      </c>
      <c r="FJ181" s="712" t="s">
        <v>406</v>
      </c>
      <c r="FK181" s="714" t="s">
        <v>841</v>
      </c>
      <c r="FL181" s="715" t="s">
        <v>407</v>
      </c>
      <c r="FM181" s="714" t="s">
        <v>841</v>
      </c>
      <c r="FN181" s="715" t="s">
        <v>408</v>
      </c>
      <c r="FO181" s="712" t="s">
        <v>890</v>
      </c>
      <c r="FP181" s="710" t="s">
        <v>409</v>
      </c>
      <c r="FQ181" s="710" t="s">
        <v>410</v>
      </c>
      <c r="FR181" s="716" t="s">
        <v>411</v>
      </c>
      <c r="FS181" s="717" t="s">
        <v>843</v>
      </c>
      <c r="FT181" s="717" t="s">
        <v>844</v>
      </c>
      <c r="FU181" s="716" t="s">
        <v>411</v>
      </c>
      <c r="FV181" s="716" t="s">
        <v>412</v>
      </c>
      <c r="FW181" s="716" t="s">
        <v>845</v>
      </c>
      <c r="FY181" s="710" t="s">
        <v>399</v>
      </c>
      <c r="FZ181" s="710" t="s">
        <v>400</v>
      </c>
      <c r="GA181" s="710" t="s">
        <v>846</v>
      </c>
      <c r="GB181" s="814" t="s">
        <v>888</v>
      </c>
      <c r="GC181" s="815" t="s">
        <v>889</v>
      </c>
      <c r="GD181" s="712" t="s">
        <v>514</v>
      </c>
      <c r="GE181" s="712"/>
      <c r="GF181" s="712" t="s">
        <v>401</v>
      </c>
      <c r="GG181" s="712"/>
      <c r="GH181" s="712" t="s">
        <v>360</v>
      </c>
      <c r="GI181" s="712"/>
      <c r="GJ181" s="712" t="s">
        <v>515</v>
      </c>
      <c r="GK181" s="712"/>
      <c r="GL181" s="712" t="s">
        <v>402</v>
      </c>
      <c r="GM181" s="712"/>
      <c r="GN181" s="712" t="s">
        <v>403</v>
      </c>
      <c r="GO181" s="712"/>
      <c r="GP181" s="712" t="s">
        <v>404</v>
      </c>
      <c r="GQ181" s="712"/>
      <c r="GR181" s="712" t="s">
        <v>405</v>
      </c>
      <c r="GS181" s="712"/>
      <c r="GT181" s="712" t="s">
        <v>406</v>
      </c>
      <c r="GU181" s="712"/>
      <c r="GV181" s="715" t="s">
        <v>407</v>
      </c>
      <c r="GW181" s="712"/>
      <c r="GX181" s="715" t="s">
        <v>408</v>
      </c>
      <c r="GY181" s="712" t="s">
        <v>891</v>
      </c>
      <c r="GZ181" s="710" t="s">
        <v>409</v>
      </c>
      <c r="HA181" s="710" t="s">
        <v>410</v>
      </c>
      <c r="HB181" s="716" t="s">
        <v>411</v>
      </c>
      <c r="HC181" s="717" t="s">
        <v>843</v>
      </c>
      <c r="HD181" s="717" t="s">
        <v>844</v>
      </c>
      <c r="HE181" s="716" t="s">
        <v>411</v>
      </c>
      <c r="HF181" s="716" t="s">
        <v>412</v>
      </c>
      <c r="HG181" s="716" t="s">
        <v>845</v>
      </c>
      <c r="HI181" s="821" t="s">
        <v>892</v>
      </c>
      <c r="HJ181" s="821" t="s">
        <v>893</v>
      </c>
      <c r="HK181" s="821" t="s">
        <v>894</v>
      </c>
      <c r="HL181" s="821" t="s">
        <v>895</v>
      </c>
      <c r="HM181" s="822"/>
      <c r="HN181" s="822"/>
      <c r="HO181" s="823"/>
    </row>
    <row r="182" spans="1:225" s="724" customFormat="1" ht="36" x14ac:dyDescent="0.25">
      <c r="A182" s="718">
        <v>1</v>
      </c>
      <c r="B182" s="718">
        <v>2</v>
      </c>
      <c r="C182" s="722">
        <v>3</v>
      </c>
      <c r="D182" s="722">
        <v>4</v>
      </c>
      <c r="E182" s="816" t="s">
        <v>896</v>
      </c>
      <c r="F182" s="718" t="s">
        <v>516</v>
      </c>
      <c r="G182" s="720"/>
      <c r="H182" s="718">
        <v>7</v>
      </c>
      <c r="I182" s="721"/>
      <c r="J182" s="718">
        <v>8</v>
      </c>
      <c r="K182" s="721"/>
      <c r="L182" s="718">
        <v>9</v>
      </c>
      <c r="M182" s="721"/>
      <c r="N182" s="718">
        <v>10</v>
      </c>
      <c r="O182" s="721"/>
      <c r="P182" s="718">
        <v>11</v>
      </c>
      <c r="Q182" s="721"/>
      <c r="R182" s="718">
        <v>12</v>
      </c>
      <c r="S182" s="721"/>
      <c r="T182" s="718">
        <v>13</v>
      </c>
      <c r="U182" s="721"/>
      <c r="V182" s="718">
        <v>14</v>
      </c>
      <c r="W182" s="721"/>
      <c r="X182" s="718">
        <v>15</v>
      </c>
      <c r="Y182" s="721"/>
      <c r="Z182" s="718">
        <v>16</v>
      </c>
      <c r="AA182" s="718">
        <v>17</v>
      </c>
      <c r="AB182" s="718" t="s">
        <v>517</v>
      </c>
      <c r="AC182" s="718">
        <v>19</v>
      </c>
      <c r="AD182" s="718" t="s">
        <v>413</v>
      </c>
      <c r="AE182" s="722" t="s">
        <v>848</v>
      </c>
      <c r="AF182" s="722" t="s">
        <v>849</v>
      </c>
      <c r="AG182" s="718" t="s">
        <v>518</v>
      </c>
      <c r="AH182" s="718" t="s">
        <v>519</v>
      </c>
      <c r="AI182" s="718" t="s">
        <v>850</v>
      </c>
      <c r="AJ182" s="723"/>
      <c r="AK182" s="718">
        <v>1</v>
      </c>
      <c r="AL182" s="718">
        <v>2</v>
      </c>
      <c r="AM182" s="718">
        <v>3</v>
      </c>
      <c r="AN182" s="722">
        <v>4</v>
      </c>
      <c r="AO182" s="816" t="s">
        <v>896</v>
      </c>
      <c r="AP182" s="718" t="s">
        <v>516</v>
      </c>
      <c r="AQ182" s="720"/>
      <c r="AR182" s="718">
        <v>7</v>
      </c>
      <c r="AS182" s="721"/>
      <c r="AT182" s="718">
        <v>8</v>
      </c>
      <c r="AU182" s="721"/>
      <c r="AV182" s="718">
        <v>9</v>
      </c>
      <c r="AW182" s="721"/>
      <c r="AX182" s="718">
        <v>10</v>
      </c>
      <c r="AY182" s="721"/>
      <c r="AZ182" s="718">
        <v>11</v>
      </c>
      <c r="BA182" s="721"/>
      <c r="BB182" s="718">
        <v>12</v>
      </c>
      <c r="BC182" s="721"/>
      <c r="BD182" s="718">
        <v>13</v>
      </c>
      <c r="BE182" s="721"/>
      <c r="BF182" s="718">
        <v>14</v>
      </c>
      <c r="BG182" s="721"/>
      <c r="BH182" s="718">
        <v>15</v>
      </c>
      <c r="BI182" s="721"/>
      <c r="BJ182" s="718">
        <v>16</v>
      </c>
      <c r="BK182" s="718">
        <v>17</v>
      </c>
      <c r="BL182" s="718" t="s">
        <v>517</v>
      </c>
      <c r="BM182" s="718">
        <v>19</v>
      </c>
      <c r="BN182" s="718" t="s">
        <v>413</v>
      </c>
      <c r="BO182" s="722" t="s">
        <v>848</v>
      </c>
      <c r="BP182" s="722" t="s">
        <v>849</v>
      </c>
      <c r="BQ182" s="718" t="s">
        <v>518</v>
      </c>
      <c r="BR182" s="718" t="s">
        <v>519</v>
      </c>
      <c r="BS182" s="718" t="s">
        <v>850</v>
      </c>
      <c r="BU182" s="718">
        <v>1</v>
      </c>
      <c r="BV182" s="718">
        <v>2</v>
      </c>
      <c r="BW182" s="718">
        <v>3</v>
      </c>
      <c r="BX182" s="722">
        <v>4</v>
      </c>
      <c r="BY182" s="816" t="s">
        <v>896</v>
      </c>
      <c r="BZ182" s="718" t="s">
        <v>516</v>
      </c>
      <c r="CA182" s="720"/>
      <c r="CB182" s="718">
        <v>7</v>
      </c>
      <c r="CC182" s="721"/>
      <c r="CD182" s="718">
        <v>8</v>
      </c>
      <c r="CE182" s="721"/>
      <c r="CF182" s="718">
        <v>9</v>
      </c>
      <c r="CG182" s="721"/>
      <c r="CH182" s="718">
        <v>10</v>
      </c>
      <c r="CI182" s="721"/>
      <c r="CJ182" s="718">
        <v>11</v>
      </c>
      <c r="CK182" s="721"/>
      <c r="CL182" s="718">
        <v>12</v>
      </c>
      <c r="CM182" s="721"/>
      <c r="CN182" s="718">
        <v>13</v>
      </c>
      <c r="CO182" s="721"/>
      <c r="CP182" s="718">
        <v>14</v>
      </c>
      <c r="CQ182" s="721"/>
      <c r="CR182" s="718">
        <v>15</v>
      </c>
      <c r="CS182" s="721"/>
      <c r="CT182" s="718">
        <v>16</v>
      </c>
      <c r="CU182" s="718">
        <v>17</v>
      </c>
      <c r="CV182" s="718" t="s">
        <v>517</v>
      </c>
      <c r="CW182" s="718">
        <v>19</v>
      </c>
      <c r="CX182" s="718" t="s">
        <v>413</v>
      </c>
      <c r="CY182" s="722" t="s">
        <v>848</v>
      </c>
      <c r="CZ182" s="722" t="s">
        <v>849</v>
      </c>
      <c r="DA182" s="718" t="s">
        <v>518</v>
      </c>
      <c r="DB182" s="718" t="s">
        <v>519</v>
      </c>
      <c r="DC182" s="718" t="s">
        <v>850</v>
      </c>
      <c r="DE182" s="718">
        <v>1</v>
      </c>
      <c r="DF182" s="718">
        <v>2</v>
      </c>
      <c r="DG182" s="718">
        <v>3</v>
      </c>
      <c r="DH182" s="722">
        <v>4</v>
      </c>
      <c r="DI182" s="816" t="s">
        <v>896</v>
      </c>
      <c r="DJ182" s="718" t="s">
        <v>516</v>
      </c>
      <c r="DK182" s="720"/>
      <c r="DL182" s="718">
        <v>7</v>
      </c>
      <c r="DM182" s="721"/>
      <c r="DN182" s="718">
        <v>8</v>
      </c>
      <c r="DO182" s="721"/>
      <c r="DP182" s="718">
        <v>9</v>
      </c>
      <c r="DQ182" s="721"/>
      <c r="DR182" s="718">
        <v>10</v>
      </c>
      <c r="DS182" s="721"/>
      <c r="DT182" s="718">
        <v>11</v>
      </c>
      <c r="DU182" s="721"/>
      <c r="DV182" s="718">
        <v>12</v>
      </c>
      <c r="DW182" s="721"/>
      <c r="DX182" s="718">
        <v>13</v>
      </c>
      <c r="DY182" s="721"/>
      <c r="DZ182" s="718">
        <v>14</v>
      </c>
      <c r="EA182" s="721"/>
      <c r="EB182" s="718">
        <v>15</v>
      </c>
      <c r="EC182" s="721"/>
      <c r="ED182" s="718">
        <v>16</v>
      </c>
      <c r="EE182" s="718">
        <v>17</v>
      </c>
      <c r="EF182" s="718" t="s">
        <v>517</v>
      </c>
      <c r="EG182" s="718">
        <v>19</v>
      </c>
      <c r="EH182" s="718" t="s">
        <v>413</v>
      </c>
      <c r="EI182" s="722" t="s">
        <v>848</v>
      </c>
      <c r="EJ182" s="722" t="s">
        <v>849</v>
      </c>
      <c r="EK182" s="718" t="s">
        <v>518</v>
      </c>
      <c r="EL182" s="718" t="s">
        <v>519</v>
      </c>
      <c r="EM182" s="718" t="s">
        <v>850</v>
      </c>
      <c r="EO182" s="718">
        <v>1</v>
      </c>
      <c r="EP182" s="718">
        <v>2</v>
      </c>
      <c r="EQ182" s="718">
        <v>3</v>
      </c>
      <c r="ER182" s="722">
        <v>4</v>
      </c>
      <c r="ES182" s="816" t="s">
        <v>896</v>
      </c>
      <c r="ET182" s="718" t="s">
        <v>516</v>
      </c>
      <c r="EU182" s="720"/>
      <c r="EV182" s="718">
        <v>7</v>
      </c>
      <c r="EW182" s="721"/>
      <c r="EX182" s="718">
        <v>8</v>
      </c>
      <c r="EY182" s="721"/>
      <c r="EZ182" s="718">
        <v>9</v>
      </c>
      <c r="FA182" s="721"/>
      <c r="FB182" s="718">
        <v>10</v>
      </c>
      <c r="FC182" s="721"/>
      <c r="FD182" s="718">
        <v>11</v>
      </c>
      <c r="FE182" s="721"/>
      <c r="FF182" s="718">
        <v>12</v>
      </c>
      <c r="FG182" s="721"/>
      <c r="FH182" s="718">
        <v>13</v>
      </c>
      <c r="FI182" s="721"/>
      <c r="FJ182" s="718">
        <v>14</v>
      </c>
      <c r="FK182" s="721"/>
      <c r="FL182" s="718">
        <v>15</v>
      </c>
      <c r="FM182" s="721"/>
      <c r="FN182" s="718">
        <v>16</v>
      </c>
      <c r="FO182" s="718">
        <v>17</v>
      </c>
      <c r="FP182" s="718" t="s">
        <v>517</v>
      </c>
      <c r="FQ182" s="718">
        <v>19</v>
      </c>
      <c r="FR182" s="718" t="s">
        <v>413</v>
      </c>
      <c r="FS182" s="722" t="s">
        <v>848</v>
      </c>
      <c r="FT182" s="722" t="s">
        <v>849</v>
      </c>
      <c r="FU182" s="718" t="s">
        <v>518</v>
      </c>
      <c r="FV182" s="718" t="s">
        <v>519</v>
      </c>
      <c r="FW182" s="718" t="s">
        <v>850</v>
      </c>
      <c r="FY182" s="718">
        <v>1</v>
      </c>
      <c r="FZ182" s="718">
        <v>2</v>
      </c>
      <c r="GA182" s="718">
        <v>3</v>
      </c>
      <c r="GB182" s="722">
        <v>4</v>
      </c>
      <c r="GC182" s="816" t="s">
        <v>896</v>
      </c>
      <c r="GD182" s="718" t="s">
        <v>516</v>
      </c>
      <c r="GE182" s="718"/>
      <c r="GF182" s="718">
        <v>7</v>
      </c>
      <c r="GG182" s="718"/>
      <c r="GH182" s="718">
        <v>8</v>
      </c>
      <c r="GI182" s="718"/>
      <c r="GJ182" s="718">
        <v>9</v>
      </c>
      <c r="GK182" s="718"/>
      <c r="GL182" s="718">
        <v>10</v>
      </c>
      <c r="GM182" s="718"/>
      <c r="GN182" s="718">
        <v>11</v>
      </c>
      <c r="GO182" s="718"/>
      <c r="GP182" s="718">
        <v>12</v>
      </c>
      <c r="GQ182" s="718"/>
      <c r="GR182" s="718">
        <v>13</v>
      </c>
      <c r="GS182" s="718"/>
      <c r="GT182" s="718">
        <v>14</v>
      </c>
      <c r="GU182" s="718"/>
      <c r="GV182" s="718">
        <v>15</v>
      </c>
      <c r="GW182" s="718"/>
      <c r="GX182" s="718">
        <v>16</v>
      </c>
      <c r="GY182" s="718">
        <v>17</v>
      </c>
      <c r="GZ182" s="718" t="s">
        <v>517</v>
      </c>
      <c r="HA182" s="718">
        <v>19</v>
      </c>
      <c r="HB182" s="718" t="s">
        <v>413</v>
      </c>
      <c r="HC182" s="722" t="s">
        <v>848</v>
      </c>
      <c r="HD182" s="722" t="s">
        <v>849</v>
      </c>
      <c r="HE182" s="718" t="s">
        <v>518</v>
      </c>
      <c r="HF182" s="718" t="s">
        <v>519</v>
      </c>
      <c r="HG182" s="718" t="s">
        <v>850</v>
      </c>
      <c r="HI182" s="822"/>
      <c r="HJ182" s="822"/>
      <c r="HK182" s="822"/>
      <c r="HL182" s="822"/>
      <c r="HM182" s="822"/>
      <c r="HN182" s="822"/>
      <c r="HO182" s="823"/>
    </row>
    <row r="183" spans="1:225" ht="33.75" customHeight="1" x14ac:dyDescent="0.25">
      <c r="A183" s="1043" t="s">
        <v>362</v>
      </c>
      <c r="B183" s="725" t="s">
        <v>851</v>
      </c>
      <c r="C183" s="726"/>
      <c r="D183" s="726"/>
      <c r="E183" s="726"/>
      <c r="F183" s="726"/>
      <c r="G183" s="727"/>
      <c r="H183" s="726"/>
      <c r="I183" s="727"/>
      <c r="J183" s="726"/>
      <c r="K183" s="727"/>
      <c r="L183" s="726"/>
      <c r="M183" s="727"/>
      <c r="N183" s="726"/>
      <c r="O183" s="727"/>
      <c r="P183" s="726"/>
      <c r="Q183" s="727"/>
      <c r="R183" s="726"/>
      <c r="S183" s="727"/>
      <c r="T183" s="726"/>
      <c r="U183" s="727"/>
      <c r="V183" s="726"/>
      <c r="W183" s="727"/>
      <c r="X183" s="726"/>
      <c r="Y183" s="727"/>
      <c r="Z183" s="726"/>
      <c r="AA183" s="726"/>
      <c r="AB183" s="729"/>
      <c r="AC183" s="730"/>
      <c r="AD183" s="731"/>
      <c r="AE183" s="726"/>
      <c r="AF183" s="726"/>
      <c r="AG183" s="731"/>
      <c r="AH183" s="731"/>
      <c r="AI183" s="726"/>
      <c r="AK183" s="1043" t="s">
        <v>62</v>
      </c>
      <c r="AL183" s="725" t="s">
        <v>851</v>
      </c>
      <c r="AM183" s="726"/>
      <c r="AN183" s="726"/>
      <c r="AO183" s="726"/>
      <c r="AP183" s="726"/>
      <c r="AQ183" s="727"/>
      <c r="AR183" s="726"/>
      <c r="AS183" s="727"/>
      <c r="AT183" s="726"/>
      <c r="AU183" s="727"/>
      <c r="AV183" s="726"/>
      <c r="AW183" s="727"/>
      <c r="AX183" s="726"/>
      <c r="AY183" s="727"/>
      <c r="AZ183" s="726"/>
      <c r="BA183" s="727"/>
      <c r="BB183" s="726"/>
      <c r="BC183" s="727"/>
      <c r="BD183" s="726"/>
      <c r="BE183" s="727"/>
      <c r="BF183" s="726"/>
      <c r="BG183" s="727"/>
      <c r="BH183" s="726"/>
      <c r="BI183" s="727"/>
      <c r="BJ183" s="726"/>
      <c r="BK183" s="726"/>
      <c r="BL183" s="729"/>
      <c r="BM183" s="730"/>
      <c r="BN183" s="731"/>
      <c r="BO183" s="726"/>
      <c r="BP183" s="726"/>
      <c r="BQ183" s="731"/>
      <c r="BR183" s="731"/>
      <c r="BS183" s="726"/>
      <c r="BU183" s="1043" t="s">
        <v>369</v>
      </c>
      <c r="BV183" s="725" t="s">
        <v>851</v>
      </c>
      <c r="BW183" s="726"/>
      <c r="BX183" s="726"/>
      <c r="BY183" s="726"/>
      <c r="BZ183" s="726"/>
      <c r="CA183" s="727"/>
      <c r="CB183" s="726"/>
      <c r="CC183" s="727"/>
      <c r="CD183" s="726"/>
      <c r="CE183" s="727"/>
      <c r="CF183" s="726"/>
      <c r="CG183" s="727"/>
      <c r="CH183" s="726"/>
      <c r="CI183" s="727"/>
      <c r="CJ183" s="726"/>
      <c r="CK183" s="727"/>
      <c r="CL183" s="726"/>
      <c r="CM183" s="727"/>
      <c r="CN183" s="726"/>
      <c r="CO183" s="727"/>
      <c r="CP183" s="726"/>
      <c r="CQ183" s="727"/>
      <c r="CR183" s="726"/>
      <c r="CS183" s="727"/>
      <c r="CT183" s="726"/>
      <c r="CU183" s="726"/>
      <c r="CV183" s="729"/>
      <c r="CW183" s="730"/>
      <c r="CX183" s="731"/>
      <c r="CY183" s="726"/>
      <c r="CZ183" s="726"/>
      <c r="DA183" s="731"/>
      <c r="DB183" s="731"/>
      <c r="DC183" s="726"/>
      <c r="DE183" s="1043" t="s">
        <v>63</v>
      </c>
      <c r="DF183" s="725" t="s">
        <v>851</v>
      </c>
      <c r="DG183" s="726"/>
      <c r="DH183" s="726"/>
      <c r="DI183" s="726"/>
      <c r="DJ183" s="726"/>
      <c r="DK183" s="727"/>
      <c r="DL183" s="726"/>
      <c r="DM183" s="727"/>
      <c r="DN183" s="726"/>
      <c r="DO183" s="727"/>
      <c r="DP183" s="726"/>
      <c r="DQ183" s="727"/>
      <c r="DR183" s="726"/>
      <c r="DS183" s="727"/>
      <c r="DT183" s="726"/>
      <c r="DU183" s="727"/>
      <c r="DV183" s="726"/>
      <c r="DW183" s="727"/>
      <c r="DX183" s="726"/>
      <c r="DY183" s="727"/>
      <c r="DZ183" s="726"/>
      <c r="EA183" s="727"/>
      <c r="EB183" s="726"/>
      <c r="EC183" s="727"/>
      <c r="ED183" s="726"/>
      <c r="EE183" s="726"/>
      <c r="EF183" s="729"/>
      <c r="EG183" s="730"/>
      <c r="EH183" s="731"/>
      <c r="EI183" s="726"/>
      <c r="EJ183" s="726"/>
      <c r="EK183" s="731"/>
      <c r="EL183" s="731"/>
      <c r="EM183" s="726"/>
      <c r="EO183" s="1043" t="s">
        <v>287</v>
      </c>
      <c r="EP183" s="725" t="s">
        <v>851</v>
      </c>
      <c r="EQ183" s="726"/>
      <c r="ER183" s="726"/>
      <c r="ES183" s="726"/>
      <c r="ET183" s="726"/>
      <c r="EU183" s="727"/>
      <c r="EV183" s="726"/>
      <c r="EW183" s="727"/>
      <c r="EX183" s="726"/>
      <c r="EY183" s="727"/>
      <c r="EZ183" s="726"/>
      <c r="FA183" s="727"/>
      <c r="FB183" s="726"/>
      <c r="FC183" s="727"/>
      <c r="FD183" s="726"/>
      <c r="FE183" s="727"/>
      <c r="FF183" s="726"/>
      <c r="FG183" s="727"/>
      <c r="FH183" s="726"/>
      <c r="FI183" s="727"/>
      <c r="FJ183" s="726"/>
      <c r="FK183" s="727"/>
      <c r="FL183" s="726"/>
      <c r="FM183" s="727"/>
      <c r="FN183" s="726"/>
      <c r="FO183" s="726"/>
      <c r="FP183" s="729"/>
      <c r="FQ183" s="730"/>
      <c r="FR183" s="731"/>
      <c r="FS183" s="726"/>
      <c r="FT183" s="726"/>
      <c r="FU183" s="731"/>
      <c r="FV183" s="731"/>
      <c r="FW183" s="726"/>
      <c r="FY183" s="1043" t="s">
        <v>504</v>
      </c>
      <c r="FZ183" s="725" t="s">
        <v>851</v>
      </c>
      <c r="GA183" s="726"/>
      <c r="GB183" s="726"/>
      <c r="GC183" s="726"/>
      <c r="GD183" s="734"/>
      <c r="GE183" s="734"/>
      <c r="GF183" s="732"/>
      <c r="GG183" s="734"/>
      <c r="GH183" s="732"/>
      <c r="GI183" s="734"/>
      <c r="GJ183" s="732"/>
      <c r="GK183" s="734"/>
      <c r="GL183" s="732"/>
      <c r="GM183" s="734"/>
      <c r="GN183" s="732"/>
      <c r="GO183" s="734"/>
      <c r="GP183" s="732"/>
      <c r="GQ183" s="734"/>
      <c r="GR183" s="732"/>
      <c r="GS183" s="734"/>
      <c r="GT183" s="732"/>
      <c r="GU183" s="734"/>
      <c r="GV183" s="732"/>
      <c r="GW183" s="734"/>
      <c r="GX183" s="732"/>
      <c r="GY183" s="733"/>
      <c r="GZ183" s="729"/>
      <c r="HA183" s="730"/>
      <c r="HB183" s="731"/>
      <c r="HC183" s="733"/>
      <c r="HD183" s="732"/>
      <c r="HE183" s="731"/>
      <c r="HF183" s="731"/>
      <c r="HG183" s="726"/>
    </row>
    <row r="184" spans="1:225" x14ac:dyDescent="0.25">
      <c r="A184" s="1044"/>
      <c r="B184" s="735" t="s">
        <v>520</v>
      </c>
      <c r="C184" s="737">
        <f t="shared" ref="C184:C192" si="1307">C98</f>
        <v>1</v>
      </c>
      <c r="D184" s="737">
        <f>ROUNDUP(D98*1.04,0)</f>
        <v>25048</v>
      </c>
      <c r="E184" s="738">
        <f>ROUNDUP(D184*1.01525,0)</f>
        <v>25430</v>
      </c>
      <c r="F184" s="817">
        <f t="shared" ref="F184:F192" si="1308">C184*E184</f>
        <v>25430</v>
      </c>
      <c r="G184" s="740">
        <f>ROUND(G12,1)</f>
        <v>0</v>
      </c>
      <c r="H184" s="741">
        <f>$F184*G184/100</f>
        <v>0</v>
      </c>
      <c r="I184" s="740">
        <f>ROUND(I12,1)</f>
        <v>0</v>
      </c>
      <c r="J184" s="741">
        <f>$F184*I184/100</f>
        <v>0</v>
      </c>
      <c r="K184" s="740">
        <f>ROUND(K12,1)</f>
        <v>10</v>
      </c>
      <c r="L184" s="741">
        <f>$F184*K184/100</f>
        <v>2543</v>
      </c>
      <c r="M184" s="740">
        <f>ROUND(M12,1)</f>
        <v>0</v>
      </c>
      <c r="N184" s="741">
        <f>$F184*M184/100</f>
        <v>0</v>
      </c>
      <c r="O184" s="740">
        <f>ROUND(O12,1)</f>
        <v>0</v>
      </c>
      <c r="P184" s="741">
        <f>$F184*O184/100</f>
        <v>0</v>
      </c>
      <c r="Q184" s="740">
        <f>ROUND(Q12,1)</f>
        <v>100</v>
      </c>
      <c r="R184" s="741">
        <f>$F184*Q184/100</f>
        <v>25430</v>
      </c>
      <c r="S184" s="740">
        <f>ROUND(S12,1)</f>
        <v>20</v>
      </c>
      <c r="T184" s="741">
        <f>$F184*S184/100</f>
        <v>5086</v>
      </c>
      <c r="U184" s="740">
        <f>ROUND(U12,1)</f>
        <v>0</v>
      </c>
      <c r="V184" s="741">
        <f>$F184*U184/100</f>
        <v>0</v>
      </c>
      <c r="W184" s="740">
        <f>ROUND(W12,1)</f>
        <v>0</v>
      </c>
      <c r="X184" s="741">
        <f>$F184*W184/100</f>
        <v>0</v>
      </c>
      <c r="Y184" s="740">
        <f>ROUND(Y12,1)</f>
        <v>0</v>
      </c>
      <c r="Z184" s="741">
        <f>$F184*Y184/100</f>
        <v>0</v>
      </c>
      <c r="AA184" s="743">
        <f>IF(((SUM(F184:Z184))&gt;(16242*C184)),0,((16242*C184)-(SUM(F184:Z184))))</f>
        <v>0</v>
      </c>
      <c r="AB184" s="744">
        <f>F184+H184+J184+L184+N184+P184+R184+T184+V184+X184+Z184+AA184</f>
        <v>58489</v>
      </c>
      <c r="AC184" s="745">
        <v>12</v>
      </c>
      <c r="AD184" s="746">
        <f>AB184*AC184</f>
        <v>701868</v>
      </c>
      <c r="AE184" s="747"/>
      <c r="AF184" s="741"/>
      <c r="AG184" s="746">
        <f>AD184+AE184+AF184</f>
        <v>701868</v>
      </c>
      <c r="AH184" s="746">
        <f>AG184*0.302</f>
        <v>211964.14</v>
      </c>
      <c r="AI184" s="746">
        <f>AG184+AH184</f>
        <v>913832.14</v>
      </c>
      <c r="AK184" s="1044"/>
      <c r="AL184" s="735" t="s">
        <v>520</v>
      </c>
      <c r="AM184" s="737">
        <f t="shared" ref="AM184:AM192" si="1309">AM98</f>
        <v>1</v>
      </c>
      <c r="AN184" s="737">
        <f>ROUNDUP(AN98*1.04,0)</f>
        <v>25048</v>
      </c>
      <c r="AO184" s="738">
        <f>ROUNDUP(AN184*1.01525,0)</f>
        <v>25430</v>
      </c>
      <c r="AP184" s="817">
        <f t="shared" ref="AP184:AP192" si="1310">AM184*AO184</f>
        <v>25430</v>
      </c>
      <c r="AQ184" s="740">
        <f>ROUND(AQ12,1)</f>
        <v>0</v>
      </c>
      <c r="AR184" s="741">
        <f>$AP184*AQ184/100</f>
        <v>0</v>
      </c>
      <c r="AS184" s="740">
        <f>ROUND(AS12,1)</f>
        <v>4</v>
      </c>
      <c r="AT184" s="741">
        <f>$AP184*AS184/100</f>
        <v>1017.2</v>
      </c>
      <c r="AU184" s="740">
        <f>ROUND(AU12,1)</f>
        <v>10</v>
      </c>
      <c r="AV184" s="741">
        <f>$AP184*AU184/100</f>
        <v>2543</v>
      </c>
      <c r="AW184" s="740">
        <f>ROUND(AW12,1)</f>
        <v>0</v>
      </c>
      <c r="AX184" s="741">
        <f>$AP184*AW184/100</f>
        <v>0</v>
      </c>
      <c r="AY184" s="740">
        <f>ROUND(AY12,1)</f>
        <v>0</v>
      </c>
      <c r="AZ184" s="741">
        <f>$AP184*AY184/100</f>
        <v>0</v>
      </c>
      <c r="BA184" s="740">
        <f>ROUND(BA12,1)</f>
        <v>40.799999999999997</v>
      </c>
      <c r="BB184" s="741">
        <f>$AP184*BA184/100</f>
        <v>10375.44</v>
      </c>
      <c r="BC184" s="740">
        <f>ROUND(BC12,1)</f>
        <v>20</v>
      </c>
      <c r="BD184" s="741">
        <f>$AP184*BC184/100</f>
        <v>5086</v>
      </c>
      <c r="BE184" s="740">
        <f>ROUND(BE12,1)</f>
        <v>0</v>
      </c>
      <c r="BF184" s="741">
        <f>$AP184*BE184/100</f>
        <v>0</v>
      </c>
      <c r="BG184" s="740">
        <f>ROUND(BG12,1)</f>
        <v>0</v>
      </c>
      <c r="BH184" s="741">
        <f>$AP184*BG184/100</f>
        <v>0</v>
      </c>
      <c r="BI184" s="740">
        <f>ROUND(BI12,1)</f>
        <v>0</v>
      </c>
      <c r="BJ184" s="741">
        <f>$AP184*BI184/100</f>
        <v>0</v>
      </c>
      <c r="BK184" s="743">
        <f>IF(((SUM(AP184:BJ184))&gt;(16242*AM184)),0,((16242*AM184)-(SUM(AP184:BJ184))))</f>
        <v>0</v>
      </c>
      <c r="BL184" s="744">
        <f>AP184+AR184+AT184+AV184+AX184+AZ184+BB184+BD184+BF184+BH184+BJ184+BK184</f>
        <v>44451.64</v>
      </c>
      <c r="BM184" s="745">
        <v>12</v>
      </c>
      <c r="BN184" s="746">
        <f>BL184*BM184</f>
        <v>533419.68000000005</v>
      </c>
      <c r="BO184" s="747"/>
      <c r="BP184" s="741"/>
      <c r="BQ184" s="746">
        <f>BN184+BO184+BP184</f>
        <v>533419.68000000005</v>
      </c>
      <c r="BR184" s="746">
        <f>BQ184*0.302</f>
        <v>161092.74</v>
      </c>
      <c r="BS184" s="746">
        <f>BQ184+BR184</f>
        <v>694512.42</v>
      </c>
      <c r="BU184" s="1044"/>
      <c r="BV184" s="735" t="s">
        <v>520</v>
      </c>
      <c r="BW184" s="737">
        <f t="shared" ref="BW184:BW192" si="1311">BW98</f>
        <v>1</v>
      </c>
      <c r="BX184" s="737">
        <f>ROUNDUP(BX98*1.04,0)</f>
        <v>25048</v>
      </c>
      <c r="BY184" s="738">
        <f>ROUNDUP(BX184*1.01525,0)</f>
        <v>25430</v>
      </c>
      <c r="BZ184" s="817">
        <f t="shared" ref="BZ184:BZ192" si="1312">BW184*BY184</f>
        <v>25430</v>
      </c>
      <c r="CA184" s="740">
        <f>ROUND(CA12,1)</f>
        <v>0</v>
      </c>
      <c r="CB184" s="741">
        <f>$BZ184*CA184/100</f>
        <v>0</v>
      </c>
      <c r="CC184" s="740">
        <f>ROUND(CC12,1)</f>
        <v>0</v>
      </c>
      <c r="CD184" s="741">
        <f>$BZ184*CC184/100</f>
        <v>0</v>
      </c>
      <c r="CE184" s="740">
        <f>ROUND(CE12,1)</f>
        <v>0</v>
      </c>
      <c r="CF184" s="741">
        <f>$BZ184*CE184/100</f>
        <v>0</v>
      </c>
      <c r="CG184" s="740">
        <f>ROUND(CG12,1)</f>
        <v>0</v>
      </c>
      <c r="CH184" s="741">
        <f>$BZ184*CG184/100</f>
        <v>0</v>
      </c>
      <c r="CI184" s="740">
        <f>ROUND(CI12,1)</f>
        <v>0</v>
      </c>
      <c r="CJ184" s="741">
        <f>$BZ184*CI184/100</f>
        <v>0</v>
      </c>
      <c r="CK184" s="740">
        <f>ROUND(CK12,1)</f>
        <v>74</v>
      </c>
      <c r="CL184" s="741">
        <f>$BZ184*CK184/100</f>
        <v>18818.2</v>
      </c>
      <c r="CM184" s="740">
        <f>ROUND(CM12,1)</f>
        <v>10</v>
      </c>
      <c r="CN184" s="741">
        <f>$BZ184*CM184/100</f>
        <v>2543</v>
      </c>
      <c r="CO184" s="740">
        <f>ROUND(CO12,1)</f>
        <v>0</v>
      </c>
      <c r="CP184" s="741">
        <f>$BZ184*CO184/100</f>
        <v>0</v>
      </c>
      <c r="CQ184" s="740">
        <f>ROUND(CQ12,1)</f>
        <v>0</v>
      </c>
      <c r="CR184" s="741">
        <f>$BZ184*CQ184/100</f>
        <v>0</v>
      </c>
      <c r="CS184" s="740">
        <f>ROUND(CS12,1)</f>
        <v>0</v>
      </c>
      <c r="CT184" s="741">
        <f>$BZ184*CS184/100</f>
        <v>0</v>
      </c>
      <c r="CU184" s="743">
        <f>IF(((SUM(BZ184:CT184))&gt;(16242*BW184)),0,((16242*BW184)-(SUM(BZ184:CT184))))</f>
        <v>0</v>
      </c>
      <c r="CV184" s="744">
        <f>BZ184+CB184+CD184+CF184+CH184+CJ184+CL184+CN184+CP184+CR184+CT184+CU184</f>
        <v>46791.199999999997</v>
      </c>
      <c r="CW184" s="745">
        <v>12</v>
      </c>
      <c r="CX184" s="746">
        <f>CV184*CW184</f>
        <v>561494.4</v>
      </c>
      <c r="CY184" s="747"/>
      <c r="CZ184" s="741"/>
      <c r="DA184" s="746">
        <f>CX184+CY184+CZ184</f>
        <v>561494.4</v>
      </c>
      <c r="DB184" s="746">
        <f>DA184*0.302</f>
        <v>169571.31</v>
      </c>
      <c r="DC184" s="746">
        <f>DA184+DB184</f>
        <v>731065.71</v>
      </c>
      <c r="DD184" s="750"/>
      <c r="DE184" s="1044"/>
      <c r="DF184" s="735" t="s">
        <v>520</v>
      </c>
      <c r="DG184" s="737">
        <f t="shared" ref="DG184:DG192" si="1313">DG98</f>
        <v>1</v>
      </c>
      <c r="DH184" s="737">
        <f>ROUNDUP(DH98*1.04,0)</f>
        <v>25048</v>
      </c>
      <c r="DI184" s="738">
        <f>ROUNDUP(DH184*1.01525,0)</f>
        <v>25430</v>
      </c>
      <c r="DJ184" s="817">
        <f t="shared" ref="DJ184:DJ192" si="1314">DG184*DI184</f>
        <v>25430</v>
      </c>
      <c r="DK184" s="740">
        <f>ROUND(DK12,1)</f>
        <v>0</v>
      </c>
      <c r="DL184" s="741">
        <f>$DJ184*DK184/100</f>
        <v>0</v>
      </c>
      <c r="DM184" s="740">
        <f>ROUND(DM12,1)</f>
        <v>0</v>
      </c>
      <c r="DN184" s="741">
        <f>$DJ184*DM184/100</f>
        <v>0</v>
      </c>
      <c r="DO184" s="740">
        <f>ROUND(DO12,1)</f>
        <v>0</v>
      </c>
      <c r="DP184" s="741">
        <f>$DJ184*DO184/100</f>
        <v>0</v>
      </c>
      <c r="DQ184" s="740">
        <f>ROUND(DQ12,1)</f>
        <v>0</v>
      </c>
      <c r="DR184" s="741">
        <f>$DJ184*DQ184/100</f>
        <v>0</v>
      </c>
      <c r="DS184" s="740">
        <f>ROUND(DS12,1)</f>
        <v>0</v>
      </c>
      <c r="DT184" s="741">
        <f>$DJ184*DS184/100</f>
        <v>0</v>
      </c>
      <c r="DU184" s="740">
        <f>ROUND(DU12,1)</f>
        <v>15.9</v>
      </c>
      <c r="DV184" s="741">
        <f>$DJ184*DU184/100</f>
        <v>4043.37</v>
      </c>
      <c r="DW184" s="740">
        <f>ROUND(DW12,1)</f>
        <v>20</v>
      </c>
      <c r="DX184" s="741">
        <f>$DJ184*DW184/100</f>
        <v>5086</v>
      </c>
      <c r="DY184" s="740">
        <f>ROUND(DY12,1)</f>
        <v>0</v>
      </c>
      <c r="DZ184" s="741">
        <f>$DJ184*DY184/100</f>
        <v>0</v>
      </c>
      <c r="EA184" s="740">
        <f>ROUND(EA12,1)</f>
        <v>0</v>
      </c>
      <c r="EB184" s="741">
        <f>$DJ184*EA184/100</f>
        <v>0</v>
      </c>
      <c r="EC184" s="740">
        <f>ROUND(EC12,1)</f>
        <v>0</v>
      </c>
      <c r="ED184" s="741">
        <f>$DJ184*EC184/100</f>
        <v>0</v>
      </c>
      <c r="EE184" s="743">
        <f>IF(((SUM(DJ184:ED184))&gt;(16242*DG184)),0,((16242*DG184)-(SUM(DJ184:ED184))))</f>
        <v>0</v>
      </c>
      <c r="EF184" s="744">
        <f>DJ184+DL184+DN184+DP184+DR184+DT184+DV184+DX184+DZ184+EB184+ED184+EE184</f>
        <v>34559.370000000003</v>
      </c>
      <c r="EG184" s="745">
        <v>12</v>
      </c>
      <c r="EH184" s="746">
        <f>EF184*EG184</f>
        <v>414712.44</v>
      </c>
      <c r="EI184" s="747"/>
      <c r="EJ184" s="741"/>
      <c r="EK184" s="746">
        <f>EH184+EI184+EJ184</f>
        <v>414712.44</v>
      </c>
      <c r="EL184" s="746">
        <f>EK184*0.302</f>
        <v>125243.16</v>
      </c>
      <c r="EM184" s="746">
        <f>EK184+EL184</f>
        <v>539955.6</v>
      </c>
      <c r="EO184" s="1044"/>
      <c r="EP184" s="752" t="s">
        <v>520</v>
      </c>
      <c r="EQ184" s="737">
        <f t="shared" ref="EQ184:EQ192" si="1315">EQ98</f>
        <v>1</v>
      </c>
      <c r="ER184" s="737">
        <f>ROUNDUP(ER98*1.04,0)</f>
        <v>25048</v>
      </c>
      <c r="ES184" s="738">
        <f>ROUNDUP(ER184*1.01525,0)</f>
        <v>25430</v>
      </c>
      <c r="ET184" s="817">
        <f t="shared" ref="ET184:ET192" si="1316">EQ184*ES184</f>
        <v>25430</v>
      </c>
      <c r="EU184" s="740">
        <f>ROUND(EU12,1)</f>
        <v>0</v>
      </c>
      <c r="EV184" s="741">
        <f>$ET184*EU184/100</f>
        <v>0</v>
      </c>
      <c r="EW184" s="740">
        <f>ROUND(EW12,1)</f>
        <v>0</v>
      </c>
      <c r="EX184" s="741">
        <f>$ET184*EW184/100</f>
        <v>0</v>
      </c>
      <c r="EY184" s="740">
        <f>ROUND(EY12,1)</f>
        <v>0</v>
      </c>
      <c r="EZ184" s="741">
        <f>$ET184*EY184/100</f>
        <v>0</v>
      </c>
      <c r="FA184" s="740">
        <f>ROUND(FA12,1)</f>
        <v>0</v>
      </c>
      <c r="FB184" s="741">
        <f>$ET184*FA184/100</f>
        <v>0</v>
      </c>
      <c r="FC184" s="740">
        <f>ROUND(FC12,1)</f>
        <v>0</v>
      </c>
      <c r="FD184" s="741">
        <f>$ET184*FC184/100</f>
        <v>0</v>
      </c>
      <c r="FE184" s="740">
        <f>ROUND(FE12,1)</f>
        <v>25.5</v>
      </c>
      <c r="FF184" s="741">
        <f>$ET184*FE184/100</f>
        <v>6484.65</v>
      </c>
      <c r="FG184" s="740">
        <f>ROUND(FG12,1)</f>
        <v>15</v>
      </c>
      <c r="FH184" s="741">
        <f>$ET184*FG184/100</f>
        <v>3814.5</v>
      </c>
      <c r="FI184" s="740">
        <f>ROUND(FI12,1)</f>
        <v>0</v>
      </c>
      <c r="FJ184" s="741">
        <f>$ET184*FI184/100</f>
        <v>0</v>
      </c>
      <c r="FK184" s="740">
        <f>ROUND(FK12,1)</f>
        <v>0</v>
      </c>
      <c r="FL184" s="741">
        <f>$ET184*FK184/100</f>
        <v>0</v>
      </c>
      <c r="FM184" s="740">
        <f>ROUND(FM12,1)</f>
        <v>0</v>
      </c>
      <c r="FN184" s="741">
        <f>$ET184*FM184/100</f>
        <v>0</v>
      </c>
      <c r="FO184" s="743">
        <f>IF(((SUM(ET184:FN184))&gt;(16242*EQ184)),0,((16242*EQ184)-(SUM(ET184:FN184))))</f>
        <v>0</v>
      </c>
      <c r="FP184" s="744">
        <f>ET184+EV184+EX184+EZ184+FB184+FD184+FF184+FH184+FJ184+FL184+FN184+FO184</f>
        <v>35729.15</v>
      </c>
      <c r="FQ184" s="745">
        <v>12</v>
      </c>
      <c r="FR184" s="746">
        <f>FP184*FQ184</f>
        <v>428749.8</v>
      </c>
      <c r="FS184" s="747"/>
      <c r="FT184" s="741"/>
      <c r="FU184" s="746">
        <f>FR184+FS184+FT184</f>
        <v>428749.8</v>
      </c>
      <c r="FV184" s="746">
        <f>FU184*0.302</f>
        <v>129482.44</v>
      </c>
      <c r="FW184" s="746">
        <f>FU184+FV184</f>
        <v>558232.24</v>
      </c>
      <c r="FY184" s="1044"/>
      <c r="FZ184" s="752" t="s">
        <v>520</v>
      </c>
      <c r="GA184" s="737">
        <f t="shared" ref="GA184:GA192" si="1317">GA98</f>
        <v>5</v>
      </c>
      <c r="GB184" s="737">
        <f>ROUNDUP(GB98*1.04,0)</f>
        <v>25048</v>
      </c>
      <c r="GC184" s="738">
        <f>ROUNDUP(GB184*1.01525,0)</f>
        <v>25430</v>
      </c>
      <c r="GD184" s="743">
        <f t="shared" ref="GD184" si="1318">F184+AP184+BZ184+DJ184+ET184</f>
        <v>127150</v>
      </c>
      <c r="GE184" s="743"/>
      <c r="GF184" s="737">
        <f t="shared" ref="GF184:GF192" si="1319">H184+AR184+CB184+DL184+EV184</f>
        <v>0</v>
      </c>
      <c r="GG184" s="743"/>
      <c r="GH184" s="737">
        <f t="shared" ref="GH184:GH192" si="1320">J184+AT184+CD184+DN184+EX184</f>
        <v>1017.2</v>
      </c>
      <c r="GI184" s="743"/>
      <c r="GJ184" s="737">
        <f t="shared" ref="GJ184:GJ192" si="1321">L184+AV184+CF184+DP184+EZ184</f>
        <v>5086</v>
      </c>
      <c r="GK184" s="743"/>
      <c r="GL184" s="737">
        <f t="shared" ref="GL184:GL192" si="1322">N184+AX184+CH184+DR184+FB184</f>
        <v>0</v>
      </c>
      <c r="GM184" s="743"/>
      <c r="GN184" s="737">
        <f t="shared" ref="GN184:GN192" si="1323">P184+AZ184+CJ184+DT184+FD184</f>
        <v>0</v>
      </c>
      <c r="GO184" s="743"/>
      <c r="GP184" s="737">
        <f t="shared" ref="GP184:GP192" si="1324">R184+BB184+CL184+DV184+FF184</f>
        <v>65151.66</v>
      </c>
      <c r="GQ184" s="743"/>
      <c r="GR184" s="737">
        <f t="shared" ref="GR184:GR192" si="1325">T184+BD184+CN184+DX184+FH184</f>
        <v>21615.5</v>
      </c>
      <c r="GS184" s="743"/>
      <c r="GT184" s="737">
        <f t="shared" ref="GT184:GT192" si="1326">V184+BF184+CP184+DZ184+FJ184</f>
        <v>0</v>
      </c>
      <c r="GU184" s="743"/>
      <c r="GV184" s="737">
        <f t="shared" ref="GV184:GV192" si="1327">X184+BH184+CR184+EB184+FL184</f>
        <v>0</v>
      </c>
      <c r="GW184" s="743"/>
      <c r="GX184" s="737">
        <f t="shared" ref="GX184:GY192" si="1328">Z184+BJ184+CT184+ED184+FN184</f>
        <v>0</v>
      </c>
      <c r="GY184" s="743">
        <f t="shared" si="1328"/>
        <v>0</v>
      </c>
      <c r="GZ184" s="744">
        <f>GD184+GF184+GH184+GJ184+GL184+GN184+GP184+GR184+GT184+GV184+GX184+GY184</f>
        <v>220020.36</v>
      </c>
      <c r="HA184" s="745">
        <v>12</v>
      </c>
      <c r="HB184" s="746">
        <f>GZ184*HA184</f>
        <v>2640244.3199999998</v>
      </c>
      <c r="HC184" s="737">
        <f t="shared" ref="HC184:HD192" si="1329">AE184+BO184+CY184+EI184+FS184</f>
        <v>0</v>
      </c>
      <c r="HD184" s="737">
        <f t="shared" si="1329"/>
        <v>0</v>
      </c>
      <c r="HE184" s="746">
        <f>HB184+HC184+HD184</f>
        <v>2640244.3199999998</v>
      </c>
      <c r="HF184" s="746">
        <f>HE184*0.302</f>
        <v>797353.78</v>
      </c>
      <c r="HG184" s="746">
        <f>HE184+HF184</f>
        <v>3437598.1</v>
      </c>
    </row>
    <row r="185" spans="1:225" ht="38.25" x14ac:dyDescent="0.25">
      <c r="A185" s="1044"/>
      <c r="B185" s="753" t="s">
        <v>852</v>
      </c>
      <c r="C185" s="737">
        <f t="shared" si="1307"/>
        <v>1</v>
      </c>
      <c r="D185" s="737">
        <f t="shared" ref="D185:D192" si="1330">ROUNDUP(D99*1.04,0)</f>
        <v>22544</v>
      </c>
      <c r="E185" s="738">
        <f t="shared" ref="E185:E192" si="1331">ROUNDUP(D185*1.01525,0)</f>
        <v>22888</v>
      </c>
      <c r="F185" s="817">
        <f t="shared" si="1308"/>
        <v>22888</v>
      </c>
      <c r="G185" s="740">
        <f t="shared" ref="G185:I192" si="1332">ROUND(G13,1)</f>
        <v>0</v>
      </c>
      <c r="H185" s="741">
        <f t="shared" ref="H185:H192" si="1333">$F185*G185/100</f>
        <v>0</v>
      </c>
      <c r="I185" s="740">
        <f t="shared" si="1332"/>
        <v>0</v>
      </c>
      <c r="J185" s="741">
        <f t="shared" ref="J185:J192" si="1334">$F185*I185/100</f>
        <v>0</v>
      </c>
      <c r="K185" s="740">
        <f t="shared" ref="K185:K192" si="1335">ROUND(K13,1)</f>
        <v>10</v>
      </c>
      <c r="L185" s="741">
        <f t="shared" ref="L185:L192" si="1336">$F185*K185/100</f>
        <v>2288.8000000000002</v>
      </c>
      <c r="M185" s="740">
        <f t="shared" ref="M185:M192" si="1337">ROUND(M13,1)</f>
        <v>20</v>
      </c>
      <c r="N185" s="741">
        <f t="shared" ref="N185:N192" si="1338">$F185*M185/100</f>
        <v>4577.6000000000004</v>
      </c>
      <c r="O185" s="740">
        <f t="shared" ref="O185:O192" si="1339">ROUND(O13,1)</f>
        <v>0</v>
      </c>
      <c r="P185" s="741">
        <f t="shared" ref="P185:P192" si="1340">$F185*O185/100</f>
        <v>0</v>
      </c>
      <c r="Q185" s="740">
        <f t="shared" ref="Q185:Q192" si="1341">ROUND(Q13,1)</f>
        <v>100</v>
      </c>
      <c r="R185" s="741">
        <f t="shared" ref="R185:R192" si="1342">$F185*Q185/100</f>
        <v>22888</v>
      </c>
      <c r="S185" s="740">
        <f t="shared" ref="S185:S192" si="1343">ROUND(S13,1)</f>
        <v>20</v>
      </c>
      <c r="T185" s="741">
        <f t="shared" ref="T185:T192" si="1344">$F185*S185/100</f>
        <v>4577.6000000000004</v>
      </c>
      <c r="U185" s="740">
        <f t="shared" ref="U185:U192" si="1345">ROUND(U13,1)</f>
        <v>0</v>
      </c>
      <c r="V185" s="741">
        <f t="shared" ref="V185:V192" si="1346">$F185*U185/100</f>
        <v>0</v>
      </c>
      <c r="W185" s="740">
        <f t="shared" ref="W185:W192" si="1347">ROUND(W13,1)</f>
        <v>0</v>
      </c>
      <c r="X185" s="741">
        <f t="shared" ref="X185:X192" si="1348">$F185*W185/100</f>
        <v>0</v>
      </c>
      <c r="Y185" s="740">
        <f t="shared" ref="Y185:Y192" si="1349">ROUND(Y13,1)</f>
        <v>0</v>
      </c>
      <c r="Z185" s="741">
        <f t="shared" ref="Z185:Z192" si="1350">$F185*Y185/100</f>
        <v>0</v>
      </c>
      <c r="AA185" s="743">
        <f t="shared" ref="AA185:AA192" si="1351">IF(((SUM(F185:Z185))&gt;(16242*C185)),0,((16242*C185)-(SUM(F185:Z185))))</f>
        <v>0</v>
      </c>
      <c r="AB185" s="744">
        <f t="shared" ref="AB185:AB192" si="1352">F185+H185+J185+L185+N185+P185+R185+T185+V185+X185+Z185+AA185</f>
        <v>57220</v>
      </c>
      <c r="AC185" s="745">
        <v>12</v>
      </c>
      <c r="AD185" s="746">
        <f t="shared" ref="AD185:AD192" si="1353">AB185*AC185</f>
        <v>686640</v>
      </c>
      <c r="AE185" s="747"/>
      <c r="AF185" s="741"/>
      <c r="AG185" s="746">
        <f t="shared" ref="AG185:AG192" si="1354">AD185+AE185+AF185</f>
        <v>686640</v>
      </c>
      <c r="AH185" s="746">
        <f t="shared" ref="AH185:AH192" si="1355">AG185*0.302</f>
        <v>207365.28</v>
      </c>
      <c r="AI185" s="746">
        <f t="shared" ref="AI185:AI192" si="1356">AG185+AH185</f>
        <v>894005.28</v>
      </c>
      <c r="AK185" s="1044"/>
      <c r="AL185" s="753" t="s">
        <v>852</v>
      </c>
      <c r="AM185" s="737">
        <f t="shared" si="1309"/>
        <v>0</v>
      </c>
      <c r="AN185" s="737">
        <f t="shared" ref="AN185:AN192" si="1357">ROUNDUP(AN99*1.04,0)</f>
        <v>22544</v>
      </c>
      <c r="AO185" s="738">
        <f t="shared" ref="AO185:AO192" si="1358">ROUNDUP(AN185*1.01525,0)</f>
        <v>22888</v>
      </c>
      <c r="AP185" s="817">
        <f t="shared" si="1310"/>
        <v>0</v>
      </c>
      <c r="AQ185" s="740">
        <f t="shared" ref="AQ185:AQ192" si="1359">ROUND(AQ13,1)</f>
        <v>0</v>
      </c>
      <c r="AR185" s="741">
        <f t="shared" ref="AR185:AR192" si="1360">$AP185*AQ185/100</f>
        <v>0</v>
      </c>
      <c r="AS185" s="740">
        <f t="shared" ref="AS185:AS192" si="1361">ROUND(AS13,1)</f>
        <v>0</v>
      </c>
      <c r="AT185" s="741">
        <f t="shared" ref="AT185:AT192" si="1362">$AP185*AS185/100</f>
        <v>0</v>
      </c>
      <c r="AU185" s="740">
        <f t="shared" ref="AU185:AU192" si="1363">ROUND(AU13,1)</f>
        <v>0</v>
      </c>
      <c r="AV185" s="741">
        <f t="shared" ref="AV185:AV192" si="1364">$AP185*AU185/100</f>
        <v>0</v>
      </c>
      <c r="AW185" s="740">
        <f t="shared" ref="AW185:AW192" si="1365">ROUND(AW13,1)</f>
        <v>0</v>
      </c>
      <c r="AX185" s="741">
        <f t="shared" ref="AX185:AX192" si="1366">$AP185*AW185/100</f>
        <v>0</v>
      </c>
      <c r="AY185" s="740">
        <f t="shared" ref="AY185:AY192" si="1367">ROUND(AY13,1)</f>
        <v>0</v>
      </c>
      <c r="AZ185" s="741">
        <f t="shared" ref="AZ185:AZ192" si="1368">$AP185*AY185/100</f>
        <v>0</v>
      </c>
      <c r="BA185" s="740">
        <f t="shared" ref="BA185:BA192" si="1369">ROUND(BA13,1)</f>
        <v>0</v>
      </c>
      <c r="BB185" s="741">
        <f t="shared" ref="BB185:BB192" si="1370">$AP185*BA185/100</f>
        <v>0</v>
      </c>
      <c r="BC185" s="740">
        <f t="shared" ref="BC185:BC192" si="1371">ROUND(BC13,1)</f>
        <v>0</v>
      </c>
      <c r="BD185" s="741">
        <f t="shared" ref="BD185:BD192" si="1372">$AP185*BC185/100</f>
        <v>0</v>
      </c>
      <c r="BE185" s="740">
        <f t="shared" ref="BE185:BE192" si="1373">ROUND(BE13,1)</f>
        <v>0</v>
      </c>
      <c r="BF185" s="741">
        <f t="shared" ref="BF185:BF192" si="1374">$AP185*BE185/100</f>
        <v>0</v>
      </c>
      <c r="BG185" s="740">
        <f t="shared" ref="BG185:BG192" si="1375">ROUND(BG13,1)</f>
        <v>0</v>
      </c>
      <c r="BH185" s="741">
        <f t="shared" ref="BH185:BH192" si="1376">$AP185*BG185/100</f>
        <v>0</v>
      </c>
      <c r="BI185" s="740">
        <f t="shared" ref="BI185:BI192" si="1377">ROUND(BI13,1)</f>
        <v>0</v>
      </c>
      <c r="BJ185" s="741">
        <f t="shared" ref="BJ185:BJ192" si="1378">$AP185*BI185/100</f>
        <v>0</v>
      </c>
      <c r="BK185" s="743">
        <f t="shared" ref="BK185:BK192" si="1379">IF(((SUM(AP185:BJ185))&gt;(16242*AM185)),0,((16242*AM185)-(SUM(AP185:BJ185))))</f>
        <v>0</v>
      </c>
      <c r="BL185" s="744">
        <f t="shared" ref="BL185:BL192" si="1380">AP185+AR185+AT185+AV185+AX185+AZ185+BB185+BD185+BF185+BH185+BJ185+BK185</f>
        <v>0</v>
      </c>
      <c r="BM185" s="745">
        <v>12</v>
      </c>
      <c r="BN185" s="746">
        <f t="shared" ref="BN185:BN192" si="1381">BL185*BM185</f>
        <v>0</v>
      </c>
      <c r="BO185" s="747"/>
      <c r="BP185" s="741"/>
      <c r="BQ185" s="746">
        <f t="shared" ref="BQ185:BQ192" si="1382">BN185+BO185+BP185</f>
        <v>0</v>
      </c>
      <c r="BR185" s="746">
        <f t="shared" ref="BR185:BR192" si="1383">BQ185*0.302</f>
        <v>0</v>
      </c>
      <c r="BS185" s="746">
        <f t="shared" ref="BS185:BS192" si="1384">BQ185+BR185</f>
        <v>0</v>
      </c>
      <c r="BU185" s="1044"/>
      <c r="BV185" s="753" t="s">
        <v>852</v>
      </c>
      <c r="BW185" s="737">
        <f t="shared" si="1311"/>
        <v>0</v>
      </c>
      <c r="BX185" s="737">
        <f t="shared" ref="BX185:BX192" si="1385">ROUNDUP(BX99*1.04,0)</f>
        <v>22544</v>
      </c>
      <c r="BY185" s="738">
        <f t="shared" ref="BY185:BY192" si="1386">ROUNDUP(BX185*1.01525,0)</f>
        <v>22888</v>
      </c>
      <c r="BZ185" s="817">
        <f t="shared" si="1312"/>
        <v>0</v>
      </c>
      <c r="CA185" s="740">
        <f t="shared" ref="CA185:CA192" si="1387">ROUND(CA13,1)</f>
        <v>0</v>
      </c>
      <c r="CB185" s="741">
        <f t="shared" ref="CB185:CB192" si="1388">$BZ185*CA185/100</f>
        <v>0</v>
      </c>
      <c r="CC185" s="740">
        <f t="shared" ref="CC185:CC192" si="1389">ROUND(CC13,1)</f>
        <v>0</v>
      </c>
      <c r="CD185" s="741">
        <f t="shared" ref="CD185:CD192" si="1390">$BZ185*CC185/100</f>
        <v>0</v>
      </c>
      <c r="CE185" s="740">
        <f t="shared" ref="CE185:CE192" si="1391">ROUND(CE13,1)</f>
        <v>0</v>
      </c>
      <c r="CF185" s="741">
        <f t="shared" ref="CF185:CF192" si="1392">$BZ185*CE185/100</f>
        <v>0</v>
      </c>
      <c r="CG185" s="740">
        <f t="shared" ref="CG185:CG192" si="1393">ROUND(CG13,1)</f>
        <v>0</v>
      </c>
      <c r="CH185" s="741">
        <f t="shared" ref="CH185:CH192" si="1394">$BZ185*CG185/100</f>
        <v>0</v>
      </c>
      <c r="CI185" s="740">
        <f t="shared" ref="CI185:CI192" si="1395">ROUND(CI13,1)</f>
        <v>0</v>
      </c>
      <c r="CJ185" s="741">
        <f t="shared" ref="CJ185:CJ192" si="1396">$BZ185*CI185/100</f>
        <v>0</v>
      </c>
      <c r="CK185" s="740">
        <f t="shared" ref="CK185:CK192" si="1397">ROUND(CK13,1)</f>
        <v>0</v>
      </c>
      <c r="CL185" s="741">
        <f t="shared" ref="CL185:CL192" si="1398">$BZ185*CK185/100</f>
        <v>0</v>
      </c>
      <c r="CM185" s="740">
        <f t="shared" ref="CM185:CM192" si="1399">ROUND(CM13,1)</f>
        <v>0</v>
      </c>
      <c r="CN185" s="741">
        <f t="shared" ref="CN185:CN192" si="1400">$BZ185*CM185/100</f>
        <v>0</v>
      </c>
      <c r="CO185" s="740">
        <f t="shared" ref="CO185:CO192" si="1401">ROUND(CO13,1)</f>
        <v>0</v>
      </c>
      <c r="CP185" s="741">
        <f t="shared" ref="CP185:CP192" si="1402">$BZ185*CO185/100</f>
        <v>0</v>
      </c>
      <c r="CQ185" s="740">
        <f t="shared" ref="CQ185:CQ192" si="1403">ROUND(CQ13,1)</f>
        <v>0</v>
      </c>
      <c r="CR185" s="741">
        <f t="shared" ref="CR185:CR192" si="1404">$BZ185*CQ185/100</f>
        <v>0</v>
      </c>
      <c r="CS185" s="740">
        <f t="shared" ref="CS185:CS192" si="1405">ROUND(CS13,1)</f>
        <v>0</v>
      </c>
      <c r="CT185" s="741">
        <f t="shared" ref="CT185:CT192" si="1406">$BZ185*CS185/100</f>
        <v>0</v>
      </c>
      <c r="CU185" s="743">
        <f t="shared" ref="CU185:CU192" si="1407">IF(((SUM(BZ185:CT185))&gt;(16242*BW185)),0,((16242*BW185)-(SUM(BZ185:CT185))))</f>
        <v>0</v>
      </c>
      <c r="CV185" s="744">
        <f t="shared" ref="CV185:CV192" si="1408">BZ185+CB185+CD185+CF185+CH185+CJ185+CL185+CN185+CP185+CR185+CT185+CU185</f>
        <v>0</v>
      </c>
      <c r="CW185" s="745">
        <v>12</v>
      </c>
      <c r="CX185" s="746">
        <f t="shared" ref="CX185:CX192" si="1409">CV185*CW185</f>
        <v>0</v>
      </c>
      <c r="CY185" s="747"/>
      <c r="CZ185" s="741"/>
      <c r="DA185" s="746">
        <f t="shared" ref="DA185:DA192" si="1410">CX185+CY185+CZ185</f>
        <v>0</v>
      </c>
      <c r="DB185" s="746">
        <f t="shared" ref="DB185:DB192" si="1411">DA185*0.302</f>
        <v>0</v>
      </c>
      <c r="DC185" s="746">
        <f t="shared" ref="DC185:DC192" si="1412">DA185+DB185</f>
        <v>0</v>
      </c>
      <c r="DD185" s="750"/>
      <c r="DE185" s="1044"/>
      <c r="DF185" s="753" t="s">
        <v>852</v>
      </c>
      <c r="DG185" s="737">
        <f t="shared" si="1313"/>
        <v>0</v>
      </c>
      <c r="DH185" s="737">
        <f t="shared" ref="DH185:DH192" si="1413">ROUNDUP(DH99*1.04,0)</f>
        <v>22544</v>
      </c>
      <c r="DI185" s="738">
        <f t="shared" ref="DI185:DI192" si="1414">ROUNDUP(DH185*1.01525,0)</f>
        <v>22888</v>
      </c>
      <c r="DJ185" s="817">
        <f t="shared" si="1314"/>
        <v>0</v>
      </c>
      <c r="DK185" s="740">
        <f t="shared" ref="DK185:DK192" si="1415">ROUND(DK13,1)</f>
        <v>0</v>
      </c>
      <c r="DL185" s="741">
        <f t="shared" ref="DL185:DL192" si="1416">$DJ185*DK185/100</f>
        <v>0</v>
      </c>
      <c r="DM185" s="740">
        <f t="shared" ref="DM185:DM192" si="1417">ROUND(DM13,1)</f>
        <v>0</v>
      </c>
      <c r="DN185" s="741">
        <f t="shared" ref="DN185:DN192" si="1418">$DJ185*DM185/100</f>
        <v>0</v>
      </c>
      <c r="DO185" s="740">
        <f t="shared" ref="DO185:DO192" si="1419">ROUND(DO13,1)</f>
        <v>0</v>
      </c>
      <c r="DP185" s="741">
        <f t="shared" ref="DP185:DP192" si="1420">$DJ185*DO185/100</f>
        <v>0</v>
      </c>
      <c r="DQ185" s="740">
        <f t="shared" ref="DQ185:DQ192" si="1421">ROUND(DQ13,1)</f>
        <v>0</v>
      </c>
      <c r="DR185" s="741">
        <f t="shared" ref="DR185:DR192" si="1422">$DJ185*DQ185/100</f>
        <v>0</v>
      </c>
      <c r="DS185" s="740">
        <f t="shared" ref="DS185:DS192" si="1423">ROUND(DS13,1)</f>
        <v>0</v>
      </c>
      <c r="DT185" s="741">
        <f t="shared" ref="DT185:DT192" si="1424">$DJ185*DS185/100</f>
        <v>0</v>
      </c>
      <c r="DU185" s="740">
        <f t="shared" ref="DU185:DU192" si="1425">ROUND(DU13,1)</f>
        <v>0</v>
      </c>
      <c r="DV185" s="741">
        <f t="shared" ref="DV185:DV192" si="1426">$DJ185*DU185/100</f>
        <v>0</v>
      </c>
      <c r="DW185" s="740">
        <f t="shared" ref="DW185:DW192" si="1427">ROUND(DW13,1)</f>
        <v>0</v>
      </c>
      <c r="DX185" s="741">
        <f t="shared" ref="DX185:DX192" si="1428">$DJ185*DW185/100</f>
        <v>0</v>
      </c>
      <c r="DY185" s="740">
        <f t="shared" ref="DY185:DY192" si="1429">ROUND(DY13,1)</f>
        <v>0</v>
      </c>
      <c r="DZ185" s="741">
        <f t="shared" ref="DZ185:DZ192" si="1430">$DJ185*DY185/100</f>
        <v>0</v>
      </c>
      <c r="EA185" s="740">
        <f t="shared" ref="EA185:EA192" si="1431">ROUND(EA13,1)</f>
        <v>0</v>
      </c>
      <c r="EB185" s="741">
        <f t="shared" ref="EB185:EB192" si="1432">$DJ185*EA185/100</f>
        <v>0</v>
      </c>
      <c r="EC185" s="740">
        <f t="shared" ref="EC185:EC192" si="1433">ROUND(EC13,1)</f>
        <v>0</v>
      </c>
      <c r="ED185" s="741">
        <f t="shared" ref="ED185:ED192" si="1434">$DJ185*EC185/100</f>
        <v>0</v>
      </c>
      <c r="EE185" s="743">
        <f t="shared" ref="EE185:EE192" si="1435">IF(((SUM(DJ185:ED185))&gt;(16242*DG185)),0,((16242*DG185)-(SUM(DJ185:ED185))))</f>
        <v>0</v>
      </c>
      <c r="EF185" s="744">
        <f t="shared" ref="EF185:EF192" si="1436">DJ185+DL185+DN185+DP185+DR185+DT185+DV185+DX185+DZ185+EB185+ED185+EE185</f>
        <v>0</v>
      </c>
      <c r="EG185" s="745">
        <v>12</v>
      </c>
      <c r="EH185" s="746">
        <f t="shared" ref="EH185:EH192" si="1437">EF185*EG185</f>
        <v>0</v>
      </c>
      <c r="EI185" s="747"/>
      <c r="EJ185" s="741"/>
      <c r="EK185" s="746">
        <f t="shared" ref="EK185:EK192" si="1438">EH185+EI185+EJ185</f>
        <v>0</v>
      </c>
      <c r="EL185" s="746">
        <f t="shared" ref="EL185:EL192" si="1439">EK185*0.302</f>
        <v>0</v>
      </c>
      <c r="EM185" s="746">
        <f t="shared" ref="EM185:EM192" si="1440">EK185+EL185</f>
        <v>0</v>
      </c>
      <c r="EO185" s="1044"/>
      <c r="EP185" s="753" t="s">
        <v>852</v>
      </c>
      <c r="EQ185" s="737">
        <f t="shared" si="1315"/>
        <v>0</v>
      </c>
      <c r="ER185" s="737">
        <f t="shared" ref="ER185:ER192" si="1441">ROUNDUP(ER99*1.04,0)</f>
        <v>22544</v>
      </c>
      <c r="ES185" s="738">
        <f t="shared" ref="ES185:ES192" si="1442">ROUNDUP(ER185*1.01525,0)</f>
        <v>22888</v>
      </c>
      <c r="ET185" s="817">
        <f t="shared" si="1316"/>
        <v>0</v>
      </c>
      <c r="EU185" s="740">
        <f t="shared" ref="EU185:EU192" si="1443">ROUND(EU13,1)</f>
        <v>0</v>
      </c>
      <c r="EV185" s="741">
        <f t="shared" ref="EV185:EV192" si="1444">$ET185*EU185/100</f>
        <v>0</v>
      </c>
      <c r="EW185" s="740">
        <f t="shared" ref="EW185:EW192" si="1445">ROUND(EW13,1)</f>
        <v>0</v>
      </c>
      <c r="EX185" s="741">
        <f t="shared" ref="EX185:EX192" si="1446">$ET185*EW185/100</f>
        <v>0</v>
      </c>
      <c r="EY185" s="740">
        <f t="shared" ref="EY185:EY192" si="1447">ROUND(EY13,1)</f>
        <v>0</v>
      </c>
      <c r="EZ185" s="741">
        <f t="shared" ref="EZ185:EZ192" si="1448">$ET185*EY185/100</f>
        <v>0</v>
      </c>
      <c r="FA185" s="740">
        <f t="shared" ref="FA185:FA192" si="1449">ROUND(FA13,1)</f>
        <v>0</v>
      </c>
      <c r="FB185" s="741">
        <f t="shared" ref="FB185:FB192" si="1450">$ET185*FA185/100</f>
        <v>0</v>
      </c>
      <c r="FC185" s="740">
        <f t="shared" ref="FC185:FC192" si="1451">ROUND(FC13,1)</f>
        <v>0</v>
      </c>
      <c r="FD185" s="741">
        <f t="shared" ref="FD185:FD192" si="1452">$ET185*FC185/100</f>
        <v>0</v>
      </c>
      <c r="FE185" s="740">
        <f t="shared" ref="FE185:FE192" si="1453">ROUND(FE13,1)</f>
        <v>0</v>
      </c>
      <c r="FF185" s="741">
        <f t="shared" ref="FF185:FF192" si="1454">$ET185*FE185/100</f>
        <v>0</v>
      </c>
      <c r="FG185" s="740">
        <f t="shared" ref="FG185:FG192" si="1455">ROUND(FG13,1)</f>
        <v>0</v>
      </c>
      <c r="FH185" s="741">
        <f t="shared" ref="FH185:FH192" si="1456">$ET185*FG185/100</f>
        <v>0</v>
      </c>
      <c r="FI185" s="740">
        <f t="shared" ref="FI185:FI192" si="1457">ROUND(FI13,1)</f>
        <v>0</v>
      </c>
      <c r="FJ185" s="741">
        <f t="shared" ref="FJ185:FJ192" si="1458">$ET185*FI185/100</f>
        <v>0</v>
      </c>
      <c r="FK185" s="740">
        <f t="shared" ref="FK185:FK192" si="1459">ROUND(FK13,1)</f>
        <v>0</v>
      </c>
      <c r="FL185" s="741">
        <f t="shared" ref="FL185:FL192" si="1460">$ET185*FK185/100</f>
        <v>0</v>
      </c>
      <c r="FM185" s="740">
        <f t="shared" ref="FM185:FM192" si="1461">ROUND(FM13,1)</f>
        <v>0</v>
      </c>
      <c r="FN185" s="741">
        <f t="shared" ref="FN185:FN192" si="1462">$ET185*FM185/100</f>
        <v>0</v>
      </c>
      <c r="FO185" s="743">
        <f t="shared" ref="FO185:FO192" si="1463">IF(((SUM(ET185:FN185))&gt;(16242*EQ185)),0,((16242*EQ185)-(SUM(ET185:FN185))))</f>
        <v>0</v>
      </c>
      <c r="FP185" s="744">
        <f t="shared" ref="FP185:FP192" si="1464">ET185+EV185+EX185+EZ185+FB185+FD185+FF185+FH185+FJ185+FL185+FN185+FO185</f>
        <v>0</v>
      </c>
      <c r="FQ185" s="745">
        <v>12</v>
      </c>
      <c r="FR185" s="746">
        <f t="shared" ref="FR185:FR192" si="1465">FP185*FQ185</f>
        <v>0</v>
      </c>
      <c r="FS185" s="747"/>
      <c r="FT185" s="741"/>
      <c r="FU185" s="746">
        <f t="shared" ref="FU185:FU192" si="1466">FR185+FS185+FT185</f>
        <v>0</v>
      </c>
      <c r="FV185" s="746">
        <f t="shared" ref="FV185:FV192" si="1467">FU185*0.302</f>
        <v>0</v>
      </c>
      <c r="FW185" s="746">
        <f t="shared" ref="FW185:FW192" si="1468">FU185+FV185</f>
        <v>0</v>
      </c>
      <c r="FY185" s="1044"/>
      <c r="FZ185" s="753" t="s">
        <v>852</v>
      </c>
      <c r="GA185" s="737">
        <f t="shared" si="1317"/>
        <v>1</v>
      </c>
      <c r="GB185" s="737">
        <f t="shared" ref="GB185:GB192" si="1469">ROUNDUP(GB99*1.04,0)</f>
        <v>22544</v>
      </c>
      <c r="GC185" s="738">
        <f t="shared" ref="GC185:GC192" si="1470">ROUNDUP(GB185*1.01525,0)</f>
        <v>22888</v>
      </c>
      <c r="GD185" s="743">
        <f>F185+AP185+BZ185+DJ185+ET185</f>
        <v>22888</v>
      </c>
      <c r="GE185" s="743"/>
      <c r="GF185" s="737">
        <f t="shared" si="1319"/>
        <v>0</v>
      </c>
      <c r="GG185" s="743"/>
      <c r="GH185" s="737">
        <f t="shared" si="1320"/>
        <v>0</v>
      </c>
      <c r="GI185" s="743"/>
      <c r="GJ185" s="737">
        <f t="shared" si="1321"/>
        <v>2288.8000000000002</v>
      </c>
      <c r="GK185" s="743"/>
      <c r="GL185" s="737">
        <f t="shared" si="1322"/>
        <v>4577.6000000000004</v>
      </c>
      <c r="GM185" s="743"/>
      <c r="GN185" s="737">
        <f t="shared" si="1323"/>
        <v>0</v>
      </c>
      <c r="GO185" s="743"/>
      <c r="GP185" s="737">
        <f t="shared" si="1324"/>
        <v>22888</v>
      </c>
      <c r="GQ185" s="743"/>
      <c r="GR185" s="737">
        <f t="shared" si="1325"/>
        <v>4577.6000000000004</v>
      </c>
      <c r="GS185" s="743"/>
      <c r="GT185" s="737">
        <f t="shared" si="1326"/>
        <v>0</v>
      </c>
      <c r="GU185" s="743"/>
      <c r="GV185" s="737">
        <f t="shared" si="1327"/>
        <v>0</v>
      </c>
      <c r="GW185" s="743"/>
      <c r="GX185" s="737">
        <f t="shared" si="1328"/>
        <v>0</v>
      </c>
      <c r="GY185" s="743">
        <f t="shared" si="1328"/>
        <v>0</v>
      </c>
      <c r="GZ185" s="744">
        <f t="shared" ref="GZ185:GZ192" si="1471">GD185+GF185+GH185+GJ185+GL185+GN185+GP185+GR185+GT185+GV185+GX185+GY185</f>
        <v>57220</v>
      </c>
      <c r="HA185" s="745">
        <v>12</v>
      </c>
      <c r="HB185" s="746">
        <f t="shared" ref="HB185:HB192" si="1472">GZ185*HA185</f>
        <v>686640</v>
      </c>
      <c r="HC185" s="737">
        <f t="shared" si="1329"/>
        <v>0</v>
      </c>
      <c r="HD185" s="737">
        <f t="shared" si="1329"/>
        <v>0</v>
      </c>
      <c r="HE185" s="746">
        <f t="shared" ref="HE185:HE192" si="1473">HB185+HC185+HD185</f>
        <v>686640</v>
      </c>
      <c r="HF185" s="746">
        <f t="shared" ref="HF185:HF192" si="1474">HE185*0.302</f>
        <v>207365.28</v>
      </c>
      <c r="HG185" s="746">
        <f t="shared" ref="HG185:HG192" si="1475">HE185+HF185</f>
        <v>894005.28</v>
      </c>
    </row>
    <row r="186" spans="1:225" ht="24" x14ac:dyDescent="0.25">
      <c r="A186" s="1044"/>
      <c r="B186" s="754" t="s">
        <v>529</v>
      </c>
      <c r="C186" s="737">
        <f t="shared" si="1307"/>
        <v>0</v>
      </c>
      <c r="D186" s="737">
        <f t="shared" si="1330"/>
        <v>22544</v>
      </c>
      <c r="E186" s="738">
        <f t="shared" si="1331"/>
        <v>22888</v>
      </c>
      <c r="F186" s="817">
        <f t="shared" si="1308"/>
        <v>0</v>
      </c>
      <c r="G186" s="740">
        <f t="shared" si="1332"/>
        <v>0</v>
      </c>
      <c r="H186" s="741">
        <f t="shared" si="1333"/>
        <v>0</v>
      </c>
      <c r="I186" s="740">
        <f t="shared" si="1332"/>
        <v>0</v>
      </c>
      <c r="J186" s="741">
        <f t="shared" si="1334"/>
        <v>0</v>
      </c>
      <c r="K186" s="740">
        <f t="shared" si="1335"/>
        <v>0</v>
      </c>
      <c r="L186" s="741">
        <f t="shared" si="1336"/>
        <v>0</v>
      </c>
      <c r="M186" s="740">
        <f t="shared" si="1337"/>
        <v>0</v>
      </c>
      <c r="N186" s="741">
        <f t="shared" si="1338"/>
        <v>0</v>
      </c>
      <c r="O186" s="740">
        <f t="shared" si="1339"/>
        <v>0</v>
      </c>
      <c r="P186" s="741">
        <f t="shared" si="1340"/>
        <v>0</v>
      </c>
      <c r="Q186" s="740">
        <f t="shared" si="1341"/>
        <v>0</v>
      </c>
      <c r="R186" s="741">
        <f t="shared" si="1342"/>
        <v>0</v>
      </c>
      <c r="S186" s="740">
        <f t="shared" si="1343"/>
        <v>0</v>
      </c>
      <c r="T186" s="741">
        <f t="shared" si="1344"/>
        <v>0</v>
      </c>
      <c r="U186" s="740">
        <f t="shared" si="1345"/>
        <v>0</v>
      </c>
      <c r="V186" s="741">
        <f t="shared" si="1346"/>
        <v>0</v>
      </c>
      <c r="W186" s="740">
        <f t="shared" si="1347"/>
        <v>0</v>
      </c>
      <c r="X186" s="741">
        <f t="shared" si="1348"/>
        <v>0</v>
      </c>
      <c r="Y186" s="740">
        <f t="shared" si="1349"/>
        <v>0</v>
      </c>
      <c r="Z186" s="741">
        <f t="shared" si="1350"/>
        <v>0</v>
      </c>
      <c r="AA186" s="743">
        <f t="shared" si="1351"/>
        <v>0</v>
      </c>
      <c r="AB186" s="744">
        <f t="shared" si="1352"/>
        <v>0</v>
      </c>
      <c r="AC186" s="745">
        <v>12</v>
      </c>
      <c r="AD186" s="746">
        <f t="shared" si="1353"/>
        <v>0</v>
      </c>
      <c r="AE186" s="747"/>
      <c r="AF186" s="741"/>
      <c r="AG186" s="746">
        <f t="shared" si="1354"/>
        <v>0</v>
      </c>
      <c r="AH186" s="746">
        <f t="shared" si="1355"/>
        <v>0</v>
      </c>
      <c r="AI186" s="746">
        <f t="shared" si="1356"/>
        <v>0</v>
      </c>
      <c r="AK186" s="1044"/>
      <c r="AL186" s="754" t="s">
        <v>529</v>
      </c>
      <c r="AM186" s="737">
        <f t="shared" si="1309"/>
        <v>0</v>
      </c>
      <c r="AN186" s="737">
        <f t="shared" si="1357"/>
        <v>22544</v>
      </c>
      <c r="AO186" s="738">
        <f t="shared" si="1358"/>
        <v>22888</v>
      </c>
      <c r="AP186" s="817">
        <f t="shared" si="1310"/>
        <v>0</v>
      </c>
      <c r="AQ186" s="740">
        <f t="shared" si="1359"/>
        <v>0</v>
      </c>
      <c r="AR186" s="741">
        <f t="shared" si="1360"/>
        <v>0</v>
      </c>
      <c r="AS186" s="740">
        <f t="shared" si="1361"/>
        <v>0</v>
      </c>
      <c r="AT186" s="741">
        <f t="shared" si="1362"/>
        <v>0</v>
      </c>
      <c r="AU186" s="740">
        <f t="shared" si="1363"/>
        <v>0</v>
      </c>
      <c r="AV186" s="741">
        <f t="shared" si="1364"/>
        <v>0</v>
      </c>
      <c r="AW186" s="740">
        <f t="shared" si="1365"/>
        <v>0</v>
      </c>
      <c r="AX186" s="741">
        <f t="shared" si="1366"/>
        <v>0</v>
      </c>
      <c r="AY186" s="740">
        <f t="shared" si="1367"/>
        <v>0</v>
      </c>
      <c r="AZ186" s="741">
        <f t="shared" si="1368"/>
        <v>0</v>
      </c>
      <c r="BA186" s="740">
        <f t="shared" si="1369"/>
        <v>0</v>
      </c>
      <c r="BB186" s="741">
        <f t="shared" si="1370"/>
        <v>0</v>
      </c>
      <c r="BC186" s="740">
        <f t="shared" si="1371"/>
        <v>0</v>
      </c>
      <c r="BD186" s="741">
        <f t="shared" si="1372"/>
        <v>0</v>
      </c>
      <c r="BE186" s="740">
        <f t="shared" si="1373"/>
        <v>0</v>
      </c>
      <c r="BF186" s="741">
        <f t="shared" si="1374"/>
        <v>0</v>
      </c>
      <c r="BG186" s="740">
        <f t="shared" si="1375"/>
        <v>0</v>
      </c>
      <c r="BH186" s="741">
        <f t="shared" si="1376"/>
        <v>0</v>
      </c>
      <c r="BI186" s="740">
        <f t="shared" si="1377"/>
        <v>0</v>
      </c>
      <c r="BJ186" s="741">
        <f t="shared" si="1378"/>
        <v>0</v>
      </c>
      <c r="BK186" s="743">
        <f t="shared" si="1379"/>
        <v>0</v>
      </c>
      <c r="BL186" s="744">
        <f t="shared" si="1380"/>
        <v>0</v>
      </c>
      <c r="BM186" s="745">
        <v>12</v>
      </c>
      <c r="BN186" s="746">
        <f t="shared" si="1381"/>
        <v>0</v>
      </c>
      <c r="BO186" s="747"/>
      <c r="BP186" s="741"/>
      <c r="BQ186" s="746">
        <f t="shared" si="1382"/>
        <v>0</v>
      </c>
      <c r="BR186" s="746">
        <f t="shared" si="1383"/>
        <v>0</v>
      </c>
      <c r="BS186" s="746">
        <f t="shared" si="1384"/>
        <v>0</v>
      </c>
      <c r="BU186" s="1044"/>
      <c r="BV186" s="754" t="s">
        <v>529</v>
      </c>
      <c r="BW186" s="737">
        <f t="shared" si="1311"/>
        <v>1</v>
      </c>
      <c r="BX186" s="737">
        <f t="shared" si="1385"/>
        <v>22544</v>
      </c>
      <c r="BY186" s="738">
        <f t="shared" si="1386"/>
        <v>22888</v>
      </c>
      <c r="BZ186" s="817">
        <f t="shared" si="1312"/>
        <v>22888</v>
      </c>
      <c r="CA186" s="740">
        <f t="shared" si="1387"/>
        <v>0</v>
      </c>
      <c r="CB186" s="741">
        <f t="shared" si="1388"/>
        <v>0</v>
      </c>
      <c r="CC186" s="740">
        <f t="shared" si="1389"/>
        <v>0</v>
      </c>
      <c r="CD186" s="741">
        <f t="shared" si="1390"/>
        <v>0</v>
      </c>
      <c r="CE186" s="740">
        <f t="shared" si="1391"/>
        <v>0</v>
      </c>
      <c r="CF186" s="741">
        <f t="shared" si="1392"/>
        <v>0</v>
      </c>
      <c r="CG186" s="740">
        <f t="shared" si="1393"/>
        <v>0</v>
      </c>
      <c r="CH186" s="741">
        <f t="shared" si="1394"/>
        <v>0</v>
      </c>
      <c r="CI186" s="740">
        <f t="shared" si="1395"/>
        <v>0</v>
      </c>
      <c r="CJ186" s="741">
        <f t="shared" si="1396"/>
        <v>0</v>
      </c>
      <c r="CK186" s="740">
        <f t="shared" si="1397"/>
        <v>10</v>
      </c>
      <c r="CL186" s="741">
        <f t="shared" si="1398"/>
        <v>2288.8000000000002</v>
      </c>
      <c r="CM186" s="740">
        <f t="shared" si="1399"/>
        <v>20</v>
      </c>
      <c r="CN186" s="741">
        <f t="shared" si="1400"/>
        <v>4577.6000000000004</v>
      </c>
      <c r="CO186" s="740">
        <f t="shared" si="1401"/>
        <v>0</v>
      </c>
      <c r="CP186" s="741">
        <f t="shared" si="1402"/>
        <v>0</v>
      </c>
      <c r="CQ186" s="740">
        <f t="shared" si="1403"/>
        <v>0</v>
      </c>
      <c r="CR186" s="741">
        <f t="shared" si="1404"/>
        <v>0</v>
      </c>
      <c r="CS186" s="740">
        <f t="shared" si="1405"/>
        <v>0</v>
      </c>
      <c r="CT186" s="741">
        <f t="shared" si="1406"/>
        <v>0</v>
      </c>
      <c r="CU186" s="743">
        <f t="shared" si="1407"/>
        <v>0</v>
      </c>
      <c r="CV186" s="744">
        <f t="shared" si="1408"/>
        <v>29754.400000000001</v>
      </c>
      <c r="CW186" s="745">
        <v>12</v>
      </c>
      <c r="CX186" s="746">
        <f t="shared" si="1409"/>
        <v>357052.8</v>
      </c>
      <c r="CY186" s="747"/>
      <c r="CZ186" s="741"/>
      <c r="DA186" s="746">
        <f t="shared" si="1410"/>
        <v>357052.8</v>
      </c>
      <c r="DB186" s="746">
        <f t="shared" si="1411"/>
        <v>107829.95</v>
      </c>
      <c r="DC186" s="746">
        <f t="shared" si="1412"/>
        <v>464882.75</v>
      </c>
      <c r="DD186" s="750"/>
      <c r="DE186" s="1044"/>
      <c r="DF186" s="754" t="s">
        <v>529</v>
      </c>
      <c r="DG186" s="737">
        <f t="shared" si="1313"/>
        <v>0</v>
      </c>
      <c r="DH186" s="737">
        <f t="shared" si="1413"/>
        <v>22544</v>
      </c>
      <c r="DI186" s="738">
        <f t="shared" si="1414"/>
        <v>22888</v>
      </c>
      <c r="DJ186" s="817">
        <f t="shared" si="1314"/>
        <v>0</v>
      </c>
      <c r="DK186" s="740">
        <f t="shared" si="1415"/>
        <v>0</v>
      </c>
      <c r="DL186" s="741">
        <f t="shared" si="1416"/>
        <v>0</v>
      </c>
      <c r="DM186" s="740">
        <f t="shared" si="1417"/>
        <v>0</v>
      </c>
      <c r="DN186" s="741">
        <f t="shared" si="1418"/>
        <v>0</v>
      </c>
      <c r="DO186" s="740">
        <f t="shared" si="1419"/>
        <v>0</v>
      </c>
      <c r="DP186" s="741">
        <f t="shared" si="1420"/>
        <v>0</v>
      </c>
      <c r="DQ186" s="740">
        <f t="shared" si="1421"/>
        <v>0</v>
      </c>
      <c r="DR186" s="741">
        <f t="shared" si="1422"/>
        <v>0</v>
      </c>
      <c r="DS186" s="740">
        <f t="shared" si="1423"/>
        <v>0</v>
      </c>
      <c r="DT186" s="741">
        <f t="shared" si="1424"/>
        <v>0</v>
      </c>
      <c r="DU186" s="740">
        <f t="shared" si="1425"/>
        <v>0</v>
      </c>
      <c r="DV186" s="741">
        <f t="shared" si="1426"/>
        <v>0</v>
      </c>
      <c r="DW186" s="740">
        <f t="shared" si="1427"/>
        <v>0</v>
      </c>
      <c r="DX186" s="741">
        <f t="shared" si="1428"/>
        <v>0</v>
      </c>
      <c r="DY186" s="740">
        <f t="shared" si="1429"/>
        <v>0</v>
      </c>
      <c r="DZ186" s="741">
        <f t="shared" si="1430"/>
        <v>0</v>
      </c>
      <c r="EA186" s="740">
        <f t="shared" si="1431"/>
        <v>0</v>
      </c>
      <c r="EB186" s="741">
        <f t="shared" si="1432"/>
        <v>0</v>
      </c>
      <c r="EC186" s="740">
        <f t="shared" si="1433"/>
        <v>0</v>
      </c>
      <c r="ED186" s="741">
        <f t="shared" si="1434"/>
        <v>0</v>
      </c>
      <c r="EE186" s="743">
        <f t="shared" si="1435"/>
        <v>0</v>
      </c>
      <c r="EF186" s="744">
        <f t="shared" si="1436"/>
        <v>0</v>
      </c>
      <c r="EG186" s="745">
        <v>12</v>
      </c>
      <c r="EH186" s="746">
        <f t="shared" si="1437"/>
        <v>0</v>
      </c>
      <c r="EI186" s="747"/>
      <c r="EJ186" s="741"/>
      <c r="EK186" s="746">
        <f t="shared" si="1438"/>
        <v>0</v>
      </c>
      <c r="EL186" s="746">
        <f t="shared" si="1439"/>
        <v>0</v>
      </c>
      <c r="EM186" s="746">
        <f t="shared" si="1440"/>
        <v>0</v>
      </c>
      <c r="EO186" s="1044"/>
      <c r="EP186" s="754" t="s">
        <v>529</v>
      </c>
      <c r="EQ186" s="737">
        <f t="shared" si="1315"/>
        <v>0</v>
      </c>
      <c r="ER186" s="737">
        <f t="shared" si="1441"/>
        <v>22544</v>
      </c>
      <c r="ES186" s="738">
        <f t="shared" si="1442"/>
        <v>22888</v>
      </c>
      <c r="ET186" s="817">
        <f t="shared" si="1316"/>
        <v>0</v>
      </c>
      <c r="EU186" s="740">
        <f t="shared" si="1443"/>
        <v>0</v>
      </c>
      <c r="EV186" s="741">
        <f t="shared" si="1444"/>
        <v>0</v>
      </c>
      <c r="EW186" s="740">
        <f t="shared" si="1445"/>
        <v>0</v>
      </c>
      <c r="EX186" s="741">
        <f t="shared" si="1446"/>
        <v>0</v>
      </c>
      <c r="EY186" s="740">
        <f t="shared" si="1447"/>
        <v>0</v>
      </c>
      <c r="EZ186" s="741">
        <f t="shared" si="1448"/>
        <v>0</v>
      </c>
      <c r="FA186" s="740">
        <f t="shared" si="1449"/>
        <v>0</v>
      </c>
      <c r="FB186" s="741">
        <f t="shared" si="1450"/>
        <v>0</v>
      </c>
      <c r="FC186" s="740">
        <f t="shared" si="1451"/>
        <v>0</v>
      </c>
      <c r="FD186" s="741">
        <f t="shared" si="1452"/>
        <v>0</v>
      </c>
      <c r="FE186" s="740">
        <f t="shared" si="1453"/>
        <v>0</v>
      </c>
      <c r="FF186" s="741">
        <f t="shared" si="1454"/>
        <v>0</v>
      </c>
      <c r="FG186" s="740">
        <f t="shared" si="1455"/>
        <v>0</v>
      </c>
      <c r="FH186" s="741">
        <f t="shared" si="1456"/>
        <v>0</v>
      </c>
      <c r="FI186" s="740">
        <f t="shared" si="1457"/>
        <v>0</v>
      </c>
      <c r="FJ186" s="741">
        <f t="shared" si="1458"/>
        <v>0</v>
      </c>
      <c r="FK186" s="740">
        <f t="shared" si="1459"/>
        <v>0</v>
      </c>
      <c r="FL186" s="741">
        <f t="shared" si="1460"/>
        <v>0</v>
      </c>
      <c r="FM186" s="740">
        <f t="shared" si="1461"/>
        <v>0</v>
      </c>
      <c r="FN186" s="741">
        <f t="shared" si="1462"/>
        <v>0</v>
      </c>
      <c r="FO186" s="743">
        <f t="shared" si="1463"/>
        <v>0</v>
      </c>
      <c r="FP186" s="744">
        <f t="shared" si="1464"/>
        <v>0</v>
      </c>
      <c r="FQ186" s="745">
        <v>12</v>
      </c>
      <c r="FR186" s="746">
        <f t="shared" si="1465"/>
        <v>0</v>
      </c>
      <c r="FS186" s="747"/>
      <c r="FT186" s="741"/>
      <c r="FU186" s="746">
        <f t="shared" si="1466"/>
        <v>0</v>
      </c>
      <c r="FV186" s="746">
        <f t="shared" si="1467"/>
        <v>0</v>
      </c>
      <c r="FW186" s="746">
        <f t="shared" si="1468"/>
        <v>0</v>
      </c>
      <c r="FY186" s="1044"/>
      <c r="FZ186" s="754" t="s">
        <v>529</v>
      </c>
      <c r="GA186" s="737">
        <f t="shared" si="1317"/>
        <v>1</v>
      </c>
      <c r="GB186" s="737">
        <f t="shared" si="1469"/>
        <v>22544</v>
      </c>
      <c r="GC186" s="738">
        <f t="shared" si="1470"/>
        <v>22888</v>
      </c>
      <c r="GD186" s="743">
        <f t="shared" ref="GD186:GD192" si="1476">F186+AP186+BZ186+DJ186+ET186</f>
        <v>22888</v>
      </c>
      <c r="GE186" s="743"/>
      <c r="GF186" s="737">
        <f t="shared" si="1319"/>
        <v>0</v>
      </c>
      <c r="GG186" s="743"/>
      <c r="GH186" s="737">
        <f t="shared" si="1320"/>
        <v>0</v>
      </c>
      <c r="GI186" s="743"/>
      <c r="GJ186" s="737">
        <f t="shared" si="1321"/>
        <v>0</v>
      </c>
      <c r="GK186" s="743"/>
      <c r="GL186" s="737">
        <f t="shared" si="1322"/>
        <v>0</v>
      </c>
      <c r="GM186" s="743"/>
      <c r="GN186" s="737">
        <f t="shared" si="1323"/>
        <v>0</v>
      </c>
      <c r="GO186" s="743"/>
      <c r="GP186" s="737">
        <f t="shared" si="1324"/>
        <v>2288.8000000000002</v>
      </c>
      <c r="GQ186" s="743"/>
      <c r="GR186" s="737">
        <f t="shared" si="1325"/>
        <v>4577.6000000000004</v>
      </c>
      <c r="GS186" s="743"/>
      <c r="GT186" s="737">
        <f t="shared" si="1326"/>
        <v>0</v>
      </c>
      <c r="GU186" s="743"/>
      <c r="GV186" s="737">
        <f t="shared" si="1327"/>
        <v>0</v>
      </c>
      <c r="GW186" s="743"/>
      <c r="GX186" s="737">
        <f t="shared" si="1328"/>
        <v>0</v>
      </c>
      <c r="GY186" s="743">
        <f t="shared" si="1328"/>
        <v>0</v>
      </c>
      <c r="GZ186" s="744">
        <f t="shared" si="1471"/>
        <v>29754.400000000001</v>
      </c>
      <c r="HA186" s="745">
        <v>12</v>
      </c>
      <c r="HB186" s="746">
        <f t="shared" si="1472"/>
        <v>357052.8</v>
      </c>
      <c r="HC186" s="737">
        <f t="shared" si="1329"/>
        <v>0</v>
      </c>
      <c r="HD186" s="737">
        <f t="shared" si="1329"/>
        <v>0</v>
      </c>
      <c r="HE186" s="746">
        <f t="shared" si="1473"/>
        <v>357052.8</v>
      </c>
      <c r="HF186" s="746">
        <f t="shared" si="1474"/>
        <v>107829.95</v>
      </c>
      <c r="HG186" s="746">
        <f t="shared" si="1475"/>
        <v>464882.75</v>
      </c>
    </row>
    <row r="187" spans="1:225" ht="25.5" x14ac:dyDescent="0.25">
      <c r="A187" s="1044"/>
      <c r="B187" s="753" t="s">
        <v>853</v>
      </c>
      <c r="C187" s="737">
        <f t="shared" si="1307"/>
        <v>1</v>
      </c>
      <c r="D187" s="737">
        <f t="shared" si="1330"/>
        <v>22544</v>
      </c>
      <c r="E187" s="738">
        <f t="shared" si="1331"/>
        <v>22888</v>
      </c>
      <c r="F187" s="817">
        <f t="shared" si="1308"/>
        <v>22888</v>
      </c>
      <c r="G187" s="740">
        <f t="shared" si="1332"/>
        <v>0</v>
      </c>
      <c r="H187" s="741">
        <f t="shared" si="1333"/>
        <v>0</v>
      </c>
      <c r="I187" s="740">
        <f t="shared" si="1332"/>
        <v>0</v>
      </c>
      <c r="J187" s="741">
        <f t="shared" si="1334"/>
        <v>0</v>
      </c>
      <c r="K187" s="740">
        <f t="shared" si="1335"/>
        <v>0</v>
      </c>
      <c r="L187" s="741">
        <f t="shared" si="1336"/>
        <v>0</v>
      </c>
      <c r="M187" s="740">
        <f t="shared" si="1337"/>
        <v>5</v>
      </c>
      <c r="N187" s="741">
        <f t="shared" si="1338"/>
        <v>1144.4000000000001</v>
      </c>
      <c r="O187" s="740">
        <f t="shared" si="1339"/>
        <v>0</v>
      </c>
      <c r="P187" s="741">
        <f t="shared" si="1340"/>
        <v>0</v>
      </c>
      <c r="Q187" s="740">
        <f t="shared" si="1341"/>
        <v>100</v>
      </c>
      <c r="R187" s="741">
        <f t="shared" si="1342"/>
        <v>22888</v>
      </c>
      <c r="S187" s="740">
        <f t="shared" si="1343"/>
        <v>20</v>
      </c>
      <c r="T187" s="741">
        <f t="shared" si="1344"/>
        <v>4577.6000000000004</v>
      </c>
      <c r="U187" s="740">
        <f t="shared" si="1345"/>
        <v>0</v>
      </c>
      <c r="V187" s="741">
        <f t="shared" si="1346"/>
        <v>0</v>
      </c>
      <c r="W187" s="740">
        <f t="shared" si="1347"/>
        <v>0</v>
      </c>
      <c r="X187" s="741">
        <f t="shared" si="1348"/>
        <v>0</v>
      </c>
      <c r="Y187" s="740">
        <f t="shared" si="1349"/>
        <v>0</v>
      </c>
      <c r="Z187" s="741">
        <f t="shared" si="1350"/>
        <v>0</v>
      </c>
      <c r="AA187" s="743">
        <f t="shared" si="1351"/>
        <v>0</v>
      </c>
      <c r="AB187" s="744">
        <f t="shared" si="1352"/>
        <v>51498</v>
      </c>
      <c r="AC187" s="745">
        <v>12</v>
      </c>
      <c r="AD187" s="746">
        <f t="shared" si="1353"/>
        <v>617976</v>
      </c>
      <c r="AE187" s="747"/>
      <c r="AF187" s="741"/>
      <c r="AG187" s="746">
        <f t="shared" si="1354"/>
        <v>617976</v>
      </c>
      <c r="AH187" s="746">
        <f t="shared" si="1355"/>
        <v>186628.75</v>
      </c>
      <c r="AI187" s="746">
        <f t="shared" si="1356"/>
        <v>804604.75</v>
      </c>
      <c r="AK187" s="1044"/>
      <c r="AL187" s="753" t="s">
        <v>853</v>
      </c>
      <c r="AM187" s="737">
        <f t="shared" si="1309"/>
        <v>0</v>
      </c>
      <c r="AN187" s="737">
        <f t="shared" si="1357"/>
        <v>22544</v>
      </c>
      <c r="AO187" s="738">
        <f t="shared" si="1358"/>
        <v>22888</v>
      </c>
      <c r="AP187" s="817">
        <f t="shared" si="1310"/>
        <v>0</v>
      </c>
      <c r="AQ187" s="740">
        <f t="shared" si="1359"/>
        <v>0</v>
      </c>
      <c r="AR187" s="741">
        <f t="shared" si="1360"/>
        <v>0</v>
      </c>
      <c r="AS187" s="740">
        <f t="shared" si="1361"/>
        <v>0</v>
      </c>
      <c r="AT187" s="741">
        <f t="shared" si="1362"/>
        <v>0</v>
      </c>
      <c r="AU187" s="740">
        <f t="shared" si="1363"/>
        <v>0</v>
      </c>
      <c r="AV187" s="741">
        <f t="shared" si="1364"/>
        <v>0</v>
      </c>
      <c r="AW187" s="740">
        <f t="shared" si="1365"/>
        <v>0</v>
      </c>
      <c r="AX187" s="741">
        <f t="shared" si="1366"/>
        <v>0</v>
      </c>
      <c r="AY187" s="740">
        <f t="shared" si="1367"/>
        <v>0</v>
      </c>
      <c r="AZ187" s="741">
        <f t="shared" si="1368"/>
        <v>0</v>
      </c>
      <c r="BA187" s="740">
        <f t="shared" si="1369"/>
        <v>0</v>
      </c>
      <c r="BB187" s="741">
        <f t="shared" si="1370"/>
        <v>0</v>
      </c>
      <c r="BC187" s="740">
        <f t="shared" si="1371"/>
        <v>0</v>
      </c>
      <c r="BD187" s="741">
        <f t="shared" si="1372"/>
        <v>0</v>
      </c>
      <c r="BE187" s="740">
        <f t="shared" si="1373"/>
        <v>0</v>
      </c>
      <c r="BF187" s="741">
        <f t="shared" si="1374"/>
        <v>0</v>
      </c>
      <c r="BG187" s="740">
        <f t="shared" si="1375"/>
        <v>0</v>
      </c>
      <c r="BH187" s="741">
        <f t="shared" si="1376"/>
        <v>0</v>
      </c>
      <c r="BI187" s="740">
        <f t="shared" si="1377"/>
        <v>0</v>
      </c>
      <c r="BJ187" s="741">
        <f t="shared" si="1378"/>
        <v>0</v>
      </c>
      <c r="BK187" s="743">
        <f t="shared" si="1379"/>
        <v>0</v>
      </c>
      <c r="BL187" s="744">
        <f t="shared" si="1380"/>
        <v>0</v>
      </c>
      <c r="BM187" s="745">
        <v>12</v>
      </c>
      <c r="BN187" s="746">
        <f t="shared" si="1381"/>
        <v>0</v>
      </c>
      <c r="BO187" s="747"/>
      <c r="BP187" s="741"/>
      <c r="BQ187" s="746">
        <f t="shared" si="1382"/>
        <v>0</v>
      </c>
      <c r="BR187" s="746">
        <f t="shared" si="1383"/>
        <v>0</v>
      </c>
      <c r="BS187" s="746">
        <f t="shared" si="1384"/>
        <v>0</v>
      </c>
      <c r="BU187" s="1044"/>
      <c r="BV187" s="753" t="s">
        <v>853</v>
      </c>
      <c r="BW187" s="737">
        <f t="shared" si="1311"/>
        <v>0</v>
      </c>
      <c r="BX187" s="737">
        <f t="shared" si="1385"/>
        <v>22544</v>
      </c>
      <c r="BY187" s="738">
        <f t="shared" si="1386"/>
        <v>22888</v>
      </c>
      <c r="BZ187" s="817">
        <f t="shared" si="1312"/>
        <v>0</v>
      </c>
      <c r="CA187" s="740">
        <f t="shared" si="1387"/>
        <v>0</v>
      </c>
      <c r="CB187" s="741">
        <f t="shared" si="1388"/>
        <v>0</v>
      </c>
      <c r="CC187" s="740">
        <f t="shared" si="1389"/>
        <v>0</v>
      </c>
      <c r="CD187" s="741">
        <f t="shared" si="1390"/>
        <v>0</v>
      </c>
      <c r="CE187" s="740">
        <f t="shared" si="1391"/>
        <v>0</v>
      </c>
      <c r="CF187" s="741">
        <f t="shared" si="1392"/>
        <v>0</v>
      </c>
      <c r="CG187" s="740">
        <f t="shared" si="1393"/>
        <v>0</v>
      </c>
      <c r="CH187" s="741">
        <f t="shared" si="1394"/>
        <v>0</v>
      </c>
      <c r="CI187" s="740">
        <f t="shared" si="1395"/>
        <v>0</v>
      </c>
      <c r="CJ187" s="741">
        <f t="shared" si="1396"/>
        <v>0</v>
      </c>
      <c r="CK187" s="740">
        <f t="shared" si="1397"/>
        <v>0</v>
      </c>
      <c r="CL187" s="741">
        <f t="shared" si="1398"/>
        <v>0</v>
      </c>
      <c r="CM187" s="740">
        <f t="shared" si="1399"/>
        <v>0</v>
      </c>
      <c r="CN187" s="741">
        <f t="shared" si="1400"/>
        <v>0</v>
      </c>
      <c r="CO187" s="740">
        <f t="shared" si="1401"/>
        <v>0</v>
      </c>
      <c r="CP187" s="741">
        <f t="shared" si="1402"/>
        <v>0</v>
      </c>
      <c r="CQ187" s="740">
        <f t="shared" si="1403"/>
        <v>0</v>
      </c>
      <c r="CR187" s="741">
        <f t="shared" si="1404"/>
        <v>0</v>
      </c>
      <c r="CS187" s="740">
        <f t="shared" si="1405"/>
        <v>0</v>
      </c>
      <c r="CT187" s="741">
        <f t="shared" si="1406"/>
        <v>0</v>
      </c>
      <c r="CU187" s="743">
        <f t="shared" si="1407"/>
        <v>0</v>
      </c>
      <c r="CV187" s="744">
        <f t="shared" si="1408"/>
        <v>0</v>
      </c>
      <c r="CW187" s="745">
        <v>12</v>
      </c>
      <c r="CX187" s="746">
        <f t="shared" si="1409"/>
        <v>0</v>
      </c>
      <c r="CY187" s="747"/>
      <c r="CZ187" s="741"/>
      <c r="DA187" s="746">
        <f t="shared" si="1410"/>
        <v>0</v>
      </c>
      <c r="DB187" s="746">
        <f t="shared" si="1411"/>
        <v>0</v>
      </c>
      <c r="DC187" s="746">
        <f t="shared" si="1412"/>
        <v>0</v>
      </c>
      <c r="DD187" s="750"/>
      <c r="DE187" s="1044"/>
      <c r="DF187" s="753" t="s">
        <v>853</v>
      </c>
      <c r="DG187" s="737">
        <f t="shared" si="1313"/>
        <v>0</v>
      </c>
      <c r="DH187" s="737">
        <f t="shared" si="1413"/>
        <v>22544</v>
      </c>
      <c r="DI187" s="738">
        <f t="shared" si="1414"/>
        <v>22888</v>
      </c>
      <c r="DJ187" s="817">
        <f t="shared" si="1314"/>
        <v>0</v>
      </c>
      <c r="DK187" s="740">
        <f t="shared" si="1415"/>
        <v>0</v>
      </c>
      <c r="DL187" s="741">
        <f t="shared" si="1416"/>
        <v>0</v>
      </c>
      <c r="DM187" s="740">
        <f t="shared" si="1417"/>
        <v>0</v>
      </c>
      <c r="DN187" s="741">
        <f t="shared" si="1418"/>
        <v>0</v>
      </c>
      <c r="DO187" s="740">
        <f t="shared" si="1419"/>
        <v>0</v>
      </c>
      <c r="DP187" s="741">
        <f t="shared" si="1420"/>
        <v>0</v>
      </c>
      <c r="DQ187" s="740">
        <f t="shared" si="1421"/>
        <v>0</v>
      </c>
      <c r="DR187" s="741">
        <f t="shared" si="1422"/>
        <v>0</v>
      </c>
      <c r="DS187" s="740">
        <f t="shared" si="1423"/>
        <v>0</v>
      </c>
      <c r="DT187" s="741">
        <f t="shared" si="1424"/>
        <v>0</v>
      </c>
      <c r="DU187" s="740">
        <f t="shared" si="1425"/>
        <v>0</v>
      </c>
      <c r="DV187" s="741">
        <f t="shared" si="1426"/>
        <v>0</v>
      </c>
      <c r="DW187" s="740">
        <f t="shared" si="1427"/>
        <v>0</v>
      </c>
      <c r="DX187" s="741">
        <f t="shared" si="1428"/>
        <v>0</v>
      </c>
      <c r="DY187" s="740">
        <f t="shared" si="1429"/>
        <v>0</v>
      </c>
      <c r="DZ187" s="741">
        <f t="shared" si="1430"/>
        <v>0</v>
      </c>
      <c r="EA187" s="740">
        <f t="shared" si="1431"/>
        <v>0</v>
      </c>
      <c r="EB187" s="741">
        <f t="shared" si="1432"/>
        <v>0</v>
      </c>
      <c r="EC187" s="740">
        <f t="shared" si="1433"/>
        <v>0</v>
      </c>
      <c r="ED187" s="741">
        <f t="shared" si="1434"/>
        <v>0</v>
      </c>
      <c r="EE187" s="743">
        <f t="shared" si="1435"/>
        <v>0</v>
      </c>
      <c r="EF187" s="744">
        <f t="shared" si="1436"/>
        <v>0</v>
      </c>
      <c r="EG187" s="745">
        <v>12</v>
      </c>
      <c r="EH187" s="746">
        <f t="shared" si="1437"/>
        <v>0</v>
      </c>
      <c r="EI187" s="747"/>
      <c r="EJ187" s="741"/>
      <c r="EK187" s="746">
        <f t="shared" si="1438"/>
        <v>0</v>
      </c>
      <c r="EL187" s="746">
        <f t="shared" si="1439"/>
        <v>0</v>
      </c>
      <c r="EM187" s="746">
        <f t="shared" si="1440"/>
        <v>0</v>
      </c>
      <c r="EO187" s="1044"/>
      <c r="EP187" s="753" t="s">
        <v>853</v>
      </c>
      <c r="EQ187" s="737">
        <f t="shared" si="1315"/>
        <v>0</v>
      </c>
      <c r="ER187" s="737">
        <f t="shared" si="1441"/>
        <v>22544</v>
      </c>
      <c r="ES187" s="738">
        <f t="shared" si="1442"/>
        <v>22888</v>
      </c>
      <c r="ET187" s="817">
        <f t="shared" si="1316"/>
        <v>0</v>
      </c>
      <c r="EU187" s="740">
        <f t="shared" si="1443"/>
        <v>0</v>
      </c>
      <c r="EV187" s="741">
        <f t="shared" si="1444"/>
        <v>0</v>
      </c>
      <c r="EW187" s="740">
        <f t="shared" si="1445"/>
        <v>0</v>
      </c>
      <c r="EX187" s="741">
        <f t="shared" si="1446"/>
        <v>0</v>
      </c>
      <c r="EY187" s="740">
        <f t="shared" si="1447"/>
        <v>0</v>
      </c>
      <c r="EZ187" s="741">
        <f t="shared" si="1448"/>
        <v>0</v>
      </c>
      <c r="FA187" s="740">
        <f t="shared" si="1449"/>
        <v>0</v>
      </c>
      <c r="FB187" s="741">
        <f t="shared" si="1450"/>
        <v>0</v>
      </c>
      <c r="FC187" s="740">
        <f t="shared" si="1451"/>
        <v>0</v>
      </c>
      <c r="FD187" s="741">
        <f t="shared" si="1452"/>
        <v>0</v>
      </c>
      <c r="FE187" s="740">
        <f t="shared" si="1453"/>
        <v>0</v>
      </c>
      <c r="FF187" s="741">
        <f t="shared" si="1454"/>
        <v>0</v>
      </c>
      <c r="FG187" s="740">
        <f t="shared" si="1455"/>
        <v>0</v>
      </c>
      <c r="FH187" s="741">
        <f t="shared" si="1456"/>
        <v>0</v>
      </c>
      <c r="FI187" s="740">
        <f t="shared" si="1457"/>
        <v>0</v>
      </c>
      <c r="FJ187" s="741">
        <f t="shared" si="1458"/>
        <v>0</v>
      </c>
      <c r="FK187" s="740">
        <f t="shared" si="1459"/>
        <v>0</v>
      </c>
      <c r="FL187" s="741">
        <f t="shared" si="1460"/>
        <v>0</v>
      </c>
      <c r="FM187" s="740">
        <f t="shared" si="1461"/>
        <v>0</v>
      </c>
      <c r="FN187" s="741">
        <f t="shared" si="1462"/>
        <v>0</v>
      </c>
      <c r="FO187" s="743">
        <f t="shared" si="1463"/>
        <v>0</v>
      </c>
      <c r="FP187" s="744">
        <f t="shared" si="1464"/>
        <v>0</v>
      </c>
      <c r="FQ187" s="745">
        <v>12</v>
      </c>
      <c r="FR187" s="746">
        <f t="shared" si="1465"/>
        <v>0</v>
      </c>
      <c r="FS187" s="747"/>
      <c r="FT187" s="741"/>
      <c r="FU187" s="746">
        <f t="shared" si="1466"/>
        <v>0</v>
      </c>
      <c r="FV187" s="746">
        <f t="shared" si="1467"/>
        <v>0</v>
      </c>
      <c r="FW187" s="746">
        <f t="shared" si="1468"/>
        <v>0</v>
      </c>
      <c r="FY187" s="1044"/>
      <c r="FZ187" s="753" t="s">
        <v>853</v>
      </c>
      <c r="GA187" s="737">
        <f t="shared" si="1317"/>
        <v>1</v>
      </c>
      <c r="GB187" s="737">
        <f t="shared" si="1469"/>
        <v>22544</v>
      </c>
      <c r="GC187" s="738">
        <f t="shared" si="1470"/>
        <v>22888</v>
      </c>
      <c r="GD187" s="743">
        <f t="shared" si="1476"/>
        <v>22888</v>
      </c>
      <c r="GE187" s="743"/>
      <c r="GF187" s="737">
        <f t="shared" si="1319"/>
        <v>0</v>
      </c>
      <c r="GG187" s="743"/>
      <c r="GH187" s="737">
        <f t="shared" si="1320"/>
        <v>0</v>
      </c>
      <c r="GI187" s="743"/>
      <c r="GJ187" s="737">
        <f t="shared" si="1321"/>
        <v>0</v>
      </c>
      <c r="GK187" s="743"/>
      <c r="GL187" s="737">
        <f t="shared" si="1322"/>
        <v>1144.4000000000001</v>
      </c>
      <c r="GM187" s="743"/>
      <c r="GN187" s="737">
        <f t="shared" si="1323"/>
        <v>0</v>
      </c>
      <c r="GO187" s="743"/>
      <c r="GP187" s="737">
        <f t="shared" si="1324"/>
        <v>22888</v>
      </c>
      <c r="GQ187" s="743"/>
      <c r="GR187" s="737">
        <f t="shared" si="1325"/>
        <v>4577.6000000000004</v>
      </c>
      <c r="GS187" s="743"/>
      <c r="GT187" s="737">
        <f t="shared" si="1326"/>
        <v>0</v>
      </c>
      <c r="GU187" s="743"/>
      <c r="GV187" s="737">
        <f t="shared" si="1327"/>
        <v>0</v>
      </c>
      <c r="GW187" s="743"/>
      <c r="GX187" s="737">
        <f t="shared" si="1328"/>
        <v>0</v>
      </c>
      <c r="GY187" s="743">
        <f t="shared" si="1328"/>
        <v>0</v>
      </c>
      <c r="GZ187" s="744">
        <f t="shared" si="1471"/>
        <v>51498</v>
      </c>
      <c r="HA187" s="745">
        <v>12</v>
      </c>
      <c r="HB187" s="746">
        <f t="shared" si="1472"/>
        <v>617976</v>
      </c>
      <c r="HC187" s="737">
        <f t="shared" si="1329"/>
        <v>0</v>
      </c>
      <c r="HD187" s="737">
        <f t="shared" si="1329"/>
        <v>0</v>
      </c>
      <c r="HE187" s="746">
        <f t="shared" si="1473"/>
        <v>617976</v>
      </c>
      <c r="HF187" s="746">
        <f t="shared" si="1474"/>
        <v>186628.75</v>
      </c>
      <c r="HG187" s="746">
        <f t="shared" si="1475"/>
        <v>804604.75</v>
      </c>
    </row>
    <row r="188" spans="1:225" ht="24" x14ac:dyDescent="0.25">
      <c r="A188" s="1044"/>
      <c r="B188" s="754" t="s">
        <v>416</v>
      </c>
      <c r="C188" s="737">
        <f t="shared" si="1307"/>
        <v>0</v>
      </c>
      <c r="D188" s="737">
        <f t="shared" si="1330"/>
        <v>22544</v>
      </c>
      <c r="E188" s="738">
        <f t="shared" si="1331"/>
        <v>22888</v>
      </c>
      <c r="F188" s="817">
        <f t="shared" si="1308"/>
        <v>0</v>
      </c>
      <c r="G188" s="740">
        <f t="shared" si="1332"/>
        <v>0</v>
      </c>
      <c r="H188" s="741">
        <f t="shared" si="1333"/>
        <v>0</v>
      </c>
      <c r="I188" s="740">
        <f t="shared" si="1332"/>
        <v>0</v>
      </c>
      <c r="J188" s="741">
        <f t="shared" si="1334"/>
        <v>0</v>
      </c>
      <c r="K188" s="740">
        <f t="shared" si="1335"/>
        <v>0</v>
      </c>
      <c r="L188" s="741">
        <f t="shared" si="1336"/>
        <v>0</v>
      </c>
      <c r="M188" s="740">
        <f t="shared" si="1337"/>
        <v>0</v>
      </c>
      <c r="N188" s="741">
        <f t="shared" si="1338"/>
        <v>0</v>
      </c>
      <c r="O188" s="740">
        <f t="shared" si="1339"/>
        <v>0</v>
      </c>
      <c r="P188" s="741">
        <f t="shared" si="1340"/>
        <v>0</v>
      </c>
      <c r="Q188" s="740">
        <f t="shared" si="1341"/>
        <v>0</v>
      </c>
      <c r="R188" s="741">
        <f t="shared" si="1342"/>
        <v>0</v>
      </c>
      <c r="S188" s="740">
        <f t="shared" si="1343"/>
        <v>0</v>
      </c>
      <c r="T188" s="741">
        <f t="shared" si="1344"/>
        <v>0</v>
      </c>
      <c r="U188" s="740">
        <f t="shared" si="1345"/>
        <v>0</v>
      </c>
      <c r="V188" s="741">
        <f t="shared" si="1346"/>
        <v>0</v>
      </c>
      <c r="W188" s="740">
        <f t="shared" si="1347"/>
        <v>0</v>
      </c>
      <c r="X188" s="741">
        <f t="shared" si="1348"/>
        <v>0</v>
      </c>
      <c r="Y188" s="740">
        <f t="shared" si="1349"/>
        <v>0</v>
      </c>
      <c r="Z188" s="741">
        <f t="shared" si="1350"/>
        <v>0</v>
      </c>
      <c r="AA188" s="743">
        <f t="shared" si="1351"/>
        <v>0</v>
      </c>
      <c r="AB188" s="744">
        <f t="shared" si="1352"/>
        <v>0</v>
      </c>
      <c r="AC188" s="745">
        <v>12</v>
      </c>
      <c r="AD188" s="746">
        <f t="shared" si="1353"/>
        <v>0</v>
      </c>
      <c r="AE188" s="747"/>
      <c r="AF188" s="741"/>
      <c r="AG188" s="746">
        <f t="shared" si="1354"/>
        <v>0</v>
      </c>
      <c r="AH188" s="746">
        <f t="shared" si="1355"/>
        <v>0</v>
      </c>
      <c r="AI188" s="746">
        <f t="shared" si="1356"/>
        <v>0</v>
      </c>
      <c r="AK188" s="1044"/>
      <c r="AL188" s="755" t="s">
        <v>30</v>
      </c>
      <c r="AM188" s="737">
        <f t="shared" si="1309"/>
        <v>1</v>
      </c>
      <c r="AN188" s="737">
        <f t="shared" si="1357"/>
        <v>22544</v>
      </c>
      <c r="AO188" s="738">
        <f t="shared" si="1358"/>
        <v>22888</v>
      </c>
      <c r="AP188" s="817">
        <f t="shared" si="1310"/>
        <v>22888</v>
      </c>
      <c r="AQ188" s="740">
        <f t="shared" si="1359"/>
        <v>0</v>
      </c>
      <c r="AR188" s="741">
        <f t="shared" si="1360"/>
        <v>0</v>
      </c>
      <c r="AS188" s="740">
        <f t="shared" si="1361"/>
        <v>4</v>
      </c>
      <c r="AT188" s="741">
        <f t="shared" si="1362"/>
        <v>915.52</v>
      </c>
      <c r="AU188" s="740">
        <f t="shared" si="1363"/>
        <v>10</v>
      </c>
      <c r="AV188" s="741">
        <f t="shared" si="1364"/>
        <v>2288.8000000000002</v>
      </c>
      <c r="AW188" s="740">
        <f t="shared" si="1365"/>
        <v>0</v>
      </c>
      <c r="AX188" s="741">
        <f t="shared" si="1366"/>
        <v>0</v>
      </c>
      <c r="AY188" s="740">
        <f t="shared" si="1367"/>
        <v>0</v>
      </c>
      <c r="AZ188" s="741">
        <f t="shared" si="1368"/>
        <v>0</v>
      </c>
      <c r="BA188" s="740">
        <f t="shared" si="1369"/>
        <v>35</v>
      </c>
      <c r="BB188" s="741">
        <f t="shared" si="1370"/>
        <v>8010.8</v>
      </c>
      <c r="BC188" s="740">
        <f t="shared" si="1371"/>
        <v>20</v>
      </c>
      <c r="BD188" s="741">
        <f t="shared" si="1372"/>
        <v>4577.6000000000004</v>
      </c>
      <c r="BE188" s="740">
        <f t="shared" si="1373"/>
        <v>10</v>
      </c>
      <c r="BF188" s="741">
        <f t="shared" si="1374"/>
        <v>2288.8000000000002</v>
      </c>
      <c r="BG188" s="740">
        <f t="shared" si="1375"/>
        <v>0</v>
      </c>
      <c r="BH188" s="741">
        <f t="shared" si="1376"/>
        <v>0</v>
      </c>
      <c r="BI188" s="740">
        <f t="shared" si="1377"/>
        <v>0</v>
      </c>
      <c r="BJ188" s="741">
        <f t="shared" si="1378"/>
        <v>0</v>
      </c>
      <c r="BK188" s="743">
        <f t="shared" si="1379"/>
        <v>0</v>
      </c>
      <c r="BL188" s="744">
        <f t="shared" si="1380"/>
        <v>40969.519999999997</v>
      </c>
      <c r="BM188" s="745">
        <v>12</v>
      </c>
      <c r="BN188" s="746">
        <f t="shared" si="1381"/>
        <v>491634.24</v>
      </c>
      <c r="BO188" s="747"/>
      <c r="BP188" s="741"/>
      <c r="BQ188" s="746">
        <f t="shared" si="1382"/>
        <v>491634.24</v>
      </c>
      <c r="BR188" s="746">
        <f t="shared" si="1383"/>
        <v>148473.54</v>
      </c>
      <c r="BS188" s="746">
        <f t="shared" si="1384"/>
        <v>640107.78</v>
      </c>
      <c r="BU188" s="1044"/>
      <c r="BV188" s="754" t="s">
        <v>416</v>
      </c>
      <c r="BW188" s="737">
        <f t="shared" si="1311"/>
        <v>1</v>
      </c>
      <c r="BX188" s="737">
        <f t="shared" si="1385"/>
        <v>22544</v>
      </c>
      <c r="BY188" s="738">
        <f t="shared" si="1386"/>
        <v>22888</v>
      </c>
      <c r="BZ188" s="817">
        <f t="shared" si="1312"/>
        <v>22888</v>
      </c>
      <c r="CA188" s="740">
        <f t="shared" si="1387"/>
        <v>0</v>
      </c>
      <c r="CB188" s="741">
        <f t="shared" si="1388"/>
        <v>0</v>
      </c>
      <c r="CC188" s="740">
        <f t="shared" si="1389"/>
        <v>0</v>
      </c>
      <c r="CD188" s="741">
        <f t="shared" si="1390"/>
        <v>0</v>
      </c>
      <c r="CE188" s="740">
        <f t="shared" si="1391"/>
        <v>0</v>
      </c>
      <c r="CF188" s="741">
        <f t="shared" si="1392"/>
        <v>0</v>
      </c>
      <c r="CG188" s="740">
        <f t="shared" si="1393"/>
        <v>0</v>
      </c>
      <c r="CH188" s="741">
        <f t="shared" si="1394"/>
        <v>0</v>
      </c>
      <c r="CI188" s="740">
        <f t="shared" si="1395"/>
        <v>0</v>
      </c>
      <c r="CJ188" s="741">
        <f t="shared" si="1396"/>
        <v>0</v>
      </c>
      <c r="CK188" s="740">
        <f t="shared" si="1397"/>
        <v>0</v>
      </c>
      <c r="CL188" s="741">
        <f t="shared" si="1398"/>
        <v>0</v>
      </c>
      <c r="CM188" s="740">
        <f t="shared" si="1399"/>
        <v>20</v>
      </c>
      <c r="CN188" s="741">
        <f t="shared" si="1400"/>
        <v>4577.6000000000004</v>
      </c>
      <c r="CO188" s="740">
        <f t="shared" si="1401"/>
        <v>10</v>
      </c>
      <c r="CP188" s="741">
        <f t="shared" si="1402"/>
        <v>2288.8000000000002</v>
      </c>
      <c r="CQ188" s="740">
        <f t="shared" si="1403"/>
        <v>0</v>
      </c>
      <c r="CR188" s="741">
        <f t="shared" si="1404"/>
        <v>0</v>
      </c>
      <c r="CS188" s="740">
        <f t="shared" si="1405"/>
        <v>0</v>
      </c>
      <c r="CT188" s="741">
        <f t="shared" si="1406"/>
        <v>0</v>
      </c>
      <c r="CU188" s="743">
        <f t="shared" si="1407"/>
        <v>0</v>
      </c>
      <c r="CV188" s="744">
        <f t="shared" si="1408"/>
        <v>29754.400000000001</v>
      </c>
      <c r="CW188" s="745">
        <v>12</v>
      </c>
      <c r="CX188" s="746">
        <f t="shared" si="1409"/>
        <v>357052.8</v>
      </c>
      <c r="CY188" s="747"/>
      <c r="CZ188" s="741"/>
      <c r="DA188" s="746">
        <f t="shared" si="1410"/>
        <v>357052.8</v>
      </c>
      <c r="DB188" s="746">
        <f t="shared" si="1411"/>
        <v>107829.95</v>
      </c>
      <c r="DC188" s="746">
        <f t="shared" si="1412"/>
        <v>464882.75</v>
      </c>
      <c r="DD188" s="750"/>
      <c r="DE188" s="1044"/>
      <c r="DF188" s="756" t="s">
        <v>416</v>
      </c>
      <c r="DG188" s="737">
        <f t="shared" si="1313"/>
        <v>1</v>
      </c>
      <c r="DH188" s="737">
        <f t="shared" si="1413"/>
        <v>22544</v>
      </c>
      <c r="DI188" s="738">
        <f t="shared" si="1414"/>
        <v>22888</v>
      </c>
      <c r="DJ188" s="817">
        <f t="shared" si="1314"/>
        <v>22888</v>
      </c>
      <c r="DK188" s="740">
        <f t="shared" si="1415"/>
        <v>0</v>
      </c>
      <c r="DL188" s="741">
        <f t="shared" si="1416"/>
        <v>0</v>
      </c>
      <c r="DM188" s="740">
        <f t="shared" si="1417"/>
        <v>0</v>
      </c>
      <c r="DN188" s="741">
        <f t="shared" si="1418"/>
        <v>0</v>
      </c>
      <c r="DO188" s="740">
        <f t="shared" si="1419"/>
        <v>0</v>
      </c>
      <c r="DP188" s="741">
        <f t="shared" si="1420"/>
        <v>0</v>
      </c>
      <c r="DQ188" s="740">
        <f t="shared" si="1421"/>
        <v>0</v>
      </c>
      <c r="DR188" s="741">
        <f t="shared" si="1422"/>
        <v>0</v>
      </c>
      <c r="DS188" s="740">
        <f t="shared" si="1423"/>
        <v>0</v>
      </c>
      <c r="DT188" s="741">
        <f t="shared" si="1424"/>
        <v>0</v>
      </c>
      <c r="DU188" s="740">
        <f t="shared" si="1425"/>
        <v>3.5</v>
      </c>
      <c r="DV188" s="741">
        <f t="shared" si="1426"/>
        <v>801.08</v>
      </c>
      <c r="DW188" s="740">
        <f t="shared" si="1427"/>
        <v>20</v>
      </c>
      <c r="DX188" s="741">
        <f t="shared" si="1428"/>
        <v>4577.6000000000004</v>
      </c>
      <c r="DY188" s="740">
        <f t="shared" si="1429"/>
        <v>0</v>
      </c>
      <c r="DZ188" s="741">
        <f t="shared" si="1430"/>
        <v>0</v>
      </c>
      <c r="EA188" s="740">
        <f t="shared" si="1431"/>
        <v>0</v>
      </c>
      <c r="EB188" s="741">
        <f t="shared" si="1432"/>
        <v>0</v>
      </c>
      <c r="EC188" s="740">
        <f t="shared" si="1433"/>
        <v>0</v>
      </c>
      <c r="ED188" s="741">
        <f t="shared" si="1434"/>
        <v>0</v>
      </c>
      <c r="EE188" s="743">
        <f t="shared" si="1435"/>
        <v>0</v>
      </c>
      <c r="EF188" s="744">
        <f t="shared" si="1436"/>
        <v>28266.68</v>
      </c>
      <c r="EG188" s="745">
        <v>12</v>
      </c>
      <c r="EH188" s="746">
        <f t="shared" si="1437"/>
        <v>339200.16</v>
      </c>
      <c r="EI188" s="747"/>
      <c r="EJ188" s="741"/>
      <c r="EK188" s="746">
        <f t="shared" si="1438"/>
        <v>339200.16</v>
      </c>
      <c r="EL188" s="746">
        <f t="shared" si="1439"/>
        <v>102438.45</v>
      </c>
      <c r="EM188" s="746">
        <f t="shared" si="1440"/>
        <v>441638.61</v>
      </c>
      <c r="EO188" s="1044"/>
      <c r="EP188" s="752" t="s">
        <v>416</v>
      </c>
      <c r="EQ188" s="737">
        <f t="shared" si="1315"/>
        <v>0.5</v>
      </c>
      <c r="ER188" s="737">
        <f t="shared" si="1441"/>
        <v>22544</v>
      </c>
      <c r="ES188" s="738">
        <f t="shared" si="1442"/>
        <v>22888</v>
      </c>
      <c r="ET188" s="817">
        <f t="shared" si="1316"/>
        <v>11444</v>
      </c>
      <c r="EU188" s="740">
        <f t="shared" si="1443"/>
        <v>0</v>
      </c>
      <c r="EV188" s="741">
        <f t="shared" si="1444"/>
        <v>0</v>
      </c>
      <c r="EW188" s="740">
        <f t="shared" si="1445"/>
        <v>0</v>
      </c>
      <c r="EX188" s="741">
        <f t="shared" si="1446"/>
        <v>0</v>
      </c>
      <c r="EY188" s="740">
        <f t="shared" si="1447"/>
        <v>0</v>
      </c>
      <c r="EZ188" s="741">
        <f t="shared" si="1448"/>
        <v>0</v>
      </c>
      <c r="FA188" s="740">
        <f t="shared" si="1449"/>
        <v>0</v>
      </c>
      <c r="FB188" s="741">
        <f t="shared" si="1450"/>
        <v>0</v>
      </c>
      <c r="FC188" s="740">
        <f t="shared" si="1451"/>
        <v>0</v>
      </c>
      <c r="FD188" s="741">
        <f t="shared" si="1452"/>
        <v>0</v>
      </c>
      <c r="FE188" s="740">
        <f t="shared" si="1453"/>
        <v>25</v>
      </c>
      <c r="FF188" s="741">
        <f t="shared" si="1454"/>
        <v>2861</v>
      </c>
      <c r="FG188" s="740">
        <f t="shared" si="1455"/>
        <v>20</v>
      </c>
      <c r="FH188" s="741">
        <f t="shared" si="1456"/>
        <v>2288.8000000000002</v>
      </c>
      <c r="FI188" s="740">
        <f t="shared" si="1457"/>
        <v>0</v>
      </c>
      <c r="FJ188" s="741">
        <f t="shared" si="1458"/>
        <v>0</v>
      </c>
      <c r="FK188" s="740">
        <f t="shared" si="1459"/>
        <v>0</v>
      </c>
      <c r="FL188" s="741">
        <f t="shared" si="1460"/>
        <v>0</v>
      </c>
      <c r="FM188" s="740">
        <f t="shared" si="1461"/>
        <v>0</v>
      </c>
      <c r="FN188" s="741">
        <f t="shared" si="1462"/>
        <v>0</v>
      </c>
      <c r="FO188" s="743">
        <f t="shared" si="1463"/>
        <v>0</v>
      </c>
      <c r="FP188" s="744">
        <f t="shared" si="1464"/>
        <v>16593.8</v>
      </c>
      <c r="FQ188" s="745">
        <v>12</v>
      </c>
      <c r="FR188" s="746">
        <f t="shared" si="1465"/>
        <v>199125.6</v>
      </c>
      <c r="FS188" s="747"/>
      <c r="FT188" s="741"/>
      <c r="FU188" s="746">
        <f t="shared" si="1466"/>
        <v>199125.6</v>
      </c>
      <c r="FV188" s="746">
        <f t="shared" si="1467"/>
        <v>60135.93</v>
      </c>
      <c r="FW188" s="746">
        <f t="shared" si="1468"/>
        <v>259261.53</v>
      </c>
      <c r="FY188" s="1044"/>
      <c r="FZ188" s="752" t="s">
        <v>416</v>
      </c>
      <c r="GA188" s="737">
        <f t="shared" si="1317"/>
        <v>3.5</v>
      </c>
      <c r="GB188" s="737">
        <f t="shared" si="1469"/>
        <v>22544</v>
      </c>
      <c r="GC188" s="738">
        <f t="shared" si="1470"/>
        <v>22888</v>
      </c>
      <c r="GD188" s="743">
        <f t="shared" si="1476"/>
        <v>80108</v>
      </c>
      <c r="GE188" s="743"/>
      <c r="GF188" s="737">
        <f t="shared" si="1319"/>
        <v>0</v>
      </c>
      <c r="GG188" s="743"/>
      <c r="GH188" s="737">
        <f t="shared" si="1320"/>
        <v>915.52</v>
      </c>
      <c r="GI188" s="743"/>
      <c r="GJ188" s="737">
        <f t="shared" si="1321"/>
        <v>2288.8000000000002</v>
      </c>
      <c r="GK188" s="743"/>
      <c r="GL188" s="737">
        <f t="shared" si="1322"/>
        <v>0</v>
      </c>
      <c r="GM188" s="743"/>
      <c r="GN188" s="737">
        <f t="shared" si="1323"/>
        <v>0</v>
      </c>
      <c r="GO188" s="743"/>
      <c r="GP188" s="737">
        <f t="shared" si="1324"/>
        <v>11672.88</v>
      </c>
      <c r="GQ188" s="743"/>
      <c r="GR188" s="737">
        <f t="shared" si="1325"/>
        <v>16021.6</v>
      </c>
      <c r="GS188" s="743"/>
      <c r="GT188" s="737">
        <f t="shared" si="1326"/>
        <v>4577.6000000000004</v>
      </c>
      <c r="GU188" s="743"/>
      <c r="GV188" s="737">
        <f t="shared" si="1327"/>
        <v>0</v>
      </c>
      <c r="GW188" s="743"/>
      <c r="GX188" s="737">
        <f t="shared" si="1328"/>
        <v>0</v>
      </c>
      <c r="GY188" s="743">
        <f t="shared" si="1328"/>
        <v>0</v>
      </c>
      <c r="GZ188" s="744">
        <f t="shared" si="1471"/>
        <v>115584.4</v>
      </c>
      <c r="HA188" s="745">
        <v>12</v>
      </c>
      <c r="HB188" s="746">
        <f t="shared" si="1472"/>
        <v>1387012.8</v>
      </c>
      <c r="HC188" s="737">
        <f t="shared" si="1329"/>
        <v>0</v>
      </c>
      <c r="HD188" s="737">
        <f t="shared" si="1329"/>
        <v>0</v>
      </c>
      <c r="HE188" s="746">
        <f t="shared" si="1473"/>
        <v>1387012.8</v>
      </c>
      <c r="HF188" s="746">
        <f t="shared" si="1474"/>
        <v>418877.87</v>
      </c>
      <c r="HG188" s="746">
        <f t="shared" si="1475"/>
        <v>1805890.67</v>
      </c>
    </row>
    <row r="189" spans="1:225" ht="24" x14ac:dyDescent="0.25">
      <c r="A189" s="1044"/>
      <c r="B189" s="754" t="s">
        <v>530</v>
      </c>
      <c r="C189" s="737">
        <f t="shared" si="1307"/>
        <v>0</v>
      </c>
      <c r="D189" s="737">
        <f t="shared" si="1330"/>
        <v>22544</v>
      </c>
      <c r="E189" s="738">
        <f t="shared" si="1331"/>
        <v>22888</v>
      </c>
      <c r="F189" s="817">
        <f t="shared" si="1308"/>
        <v>0</v>
      </c>
      <c r="G189" s="740">
        <f t="shared" si="1332"/>
        <v>0</v>
      </c>
      <c r="H189" s="741">
        <f t="shared" si="1333"/>
        <v>0</v>
      </c>
      <c r="I189" s="740">
        <f t="shared" si="1332"/>
        <v>0</v>
      </c>
      <c r="J189" s="741">
        <f t="shared" si="1334"/>
        <v>0</v>
      </c>
      <c r="K189" s="740">
        <f t="shared" si="1335"/>
        <v>0</v>
      </c>
      <c r="L189" s="741">
        <f t="shared" si="1336"/>
        <v>0</v>
      </c>
      <c r="M189" s="740">
        <f t="shared" si="1337"/>
        <v>0</v>
      </c>
      <c r="N189" s="741">
        <f t="shared" si="1338"/>
        <v>0</v>
      </c>
      <c r="O189" s="740">
        <f t="shared" si="1339"/>
        <v>0</v>
      </c>
      <c r="P189" s="741">
        <f t="shared" si="1340"/>
        <v>0</v>
      </c>
      <c r="Q189" s="740">
        <f t="shared" si="1341"/>
        <v>0</v>
      </c>
      <c r="R189" s="741">
        <f t="shared" si="1342"/>
        <v>0</v>
      </c>
      <c r="S189" s="740">
        <f t="shared" si="1343"/>
        <v>0</v>
      </c>
      <c r="T189" s="741">
        <f t="shared" si="1344"/>
        <v>0</v>
      </c>
      <c r="U189" s="740">
        <f t="shared" si="1345"/>
        <v>0</v>
      </c>
      <c r="V189" s="741">
        <f t="shared" si="1346"/>
        <v>0</v>
      </c>
      <c r="W189" s="740">
        <f t="shared" si="1347"/>
        <v>0</v>
      </c>
      <c r="X189" s="741">
        <f t="shared" si="1348"/>
        <v>0</v>
      </c>
      <c r="Y189" s="740">
        <f t="shared" si="1349"/>
        <v>0</v>
      </c>
      <c r="Z189" s="741">
        <f t="shared" si="1350"/>
        <v>0</v>
      </c>
      <c r="AA189" s="743">
        <f t="shared" si="1351"/>
        <v>0</v>
      </c>
      <c r="AB189" s="744">
        <f t="shared" si="1352"/>
        <v>0</v>
      </c>
      <c r="AC189" s="745">
        <v>12</v>
      </c>
      <c r="AD189" s="746">
        <f t="shared" si="1353"/>
        <v>0</v>
      </c>
      <c r="AE189" s="747"/>
      <c r="AF189" s="741"/>
      <c r="AG189" s="746">
        <f t="shared" si="1354"/>
        <v>0</v>
      </c>
      <c r="AH189" s="746">
        <f t="shared" si="1355"/>
        <v>0</v>
      </c>
      <c r="AI189" s="746">
        <f t="shared" si="1356"/>
        <v>0</v>
      </c>
      <c r="AK189" s="1044"/>
      <c r="AL189" s="754" t="s">
        <v>530</v>
      </c>
      <c r="AM189" s="737">
        <f t="shared" si="1309"/>
        <v>0</v>
      </c>
      <c r="AN189" s="737">
        <f t="shared" si="1357"/>
        <v>22544</v>
      </c>
      <c r="AO189" s="738">
        <f t="shared" si="1358"/>
        <v>22888</v>
      </c>
      <c r="AP189" s="817">
        <f t="shared" si="1310"/>
        <v>0</v>
      </c>
      <c r="AQ189" s="740">
        <f t="shared" si="1359"/>
        <v>0</v>
      </c>
      <c r="AR189" s="741">
        <f t="shared" si="1360"/>
        <v>0</v>
      </c>
      <c r="AS189" s="740">
        <f t="shared" si="1361"/>
        <v>0</v>
      </c>
      <c r="AT189" s="741">
        <f t="shared" si="1362"/>
        <v>0</v>
      </c>
      <c r="AU189" s="740">
        <f t="shared" si="1363"/>
        <v>0</v>
      </c>
      <c r="AV189" s="741">
        <f t="shared" si="1364"/>
        <v>0</v>
      </c>
      <c r="AW189" s="740">
        <f t="shared" si="1365"/>
        <v>0</v>
      </c>
      <c r="AX189" s="741">
        <f t="shared" si="1366"/>
        <v>0</v>
      </c>
      <c r="AY189" s="740">
        <f t="shared" si="1367"/>
        <v>0</v>
      </c>
      <c r="AZ189" s="741">
        <f t="shared" si="1368"/>
        <v>0</v>
      </c>
      <c r="BA189" s="740">
        <f t="shared" si="1369"/>
        <v>0</v>
      </c>
      <c r="BB189" s="741">
        <f t="shared" si="1370"/>
        <v>0</v>
      </c>
      <c r="BC189" s="740">
        <f t="shared" si="1371"/>
        <v>0</v>
      </c>
      <c r="BD189" s="741">
        <f t="shared" si="1372"/>
        <v>0</v>
      </c>
      <c r="BE189" s="740">
        <f t="shared" si="1373"/>
        <v>0</v>
      </c>
      <c r="BF189" s="741">
        <f t="shared" si="1374"/>
        <v>0</v>
      </c>
      <c r="BG189" s="740">
        <f t="shared" si="1375"/>
        <v>0</v>
      </c>
      <c r="BH189" s="741">
        <f t="shared" si="1376"/>
        <v>0</v>
      </c>
      <c r="BI189" s="740">
        <f t="shared" si="1377"/>
        <v>0</v>
      </c>
      <c r="BJ189" s="741">
        <f t="shared" si="1378"/>
        <v>0</v>
      </c>
      <c r="BK189" s="743">
        <f t="shared" si="1379"/>
        <v>0</v>
      </c>
      <c r="BL189" s="744">
        <f t="shared" si="1380"/>
        <v>0</v>
      </c>
      <c r="BM189" s="745">
        <v>12</v>
      </c>
      <c r="BN189" s="746">
        <f t="shared" si="1381"/>
        <v>0</v>
      </c>
      <c r="BO189" s="747"/>
      <c r="BP189" s="741"/>
      <c r="BQ189" s="746">
        <f t="shared" si="1382"/>
        <v>0</v>
      </c>
      <c r="BR189" s="746">
        <f t="shared" si="1383"/>
        <v>0</v>
      </c>
      <c r="BS189" s="746">
        <f t="shared" si="1384"/>
        <v>0</v>
      </c>
      <c r="BU189" s="1044"/>
      <c r="BV189" s="754" t="s">
        <v>530</v>
      </c>
      <c r="BW189" s="737">
        <f t="shared" si="1311"/>
        <v>1</v>
      </c>
      <c r="BX189" s="737">
        <f t="shared" si="1385"/>
        <v>22544</v>
      </c>
      <c r="BY189" s="738">
        <f t="shared" si="1386"/>
        <v>22888</v>
      </c>
      <c r="BZ189" s="817">
        <f t="shared" si="1312"/>
        <v>22888</v>
      </c>
      <c r="CA189" s="740">
        <f t="shared" si="1387"/>
        <v>0</v>
      </c>
      <c r="CB189" s="741">
        <f t="shared" si="1388"/>
        <v>0</v>
      </c>
      <c r="CC189" s="740">
        <f t="shared" si="1389"/>
        <v>0</v>
      </c>
      <c r="CD189" s="741">
        <f t="shared" si="1390"/>
        <v>0</v>
      </c>
      <c r="CE189" s="740">
        <f t="shared" si="1391"/>
        <v>0</v>
      </c>
      <c r="CF189" s="741">
        <f t="shared" si="1392"/>
        <v>0</v>
      </c>
      <c r="CG189" s="740">
        <f t="shared" si="1393"/>
        <v>0</v>
      </c>
      <c r="CH189" s="741">
        <f t="shared" si="1394"/>
        <v>0</v>
      </c>
      <c r="CI189" s="740">
        <f t="shared" si="1395"/>
        <v>0</v>
      </c>
      <c r="CJ189" s="741">
        <f t="shared" si="1396"/>
        <v>0</v>
      </c>
      <c r="CK189" s="740">
        <f t="shared" si="1397"/>
        <v>14</v>
      </c>
      <c r="CL189" s="741">
        <f t="shared" si="1398"/>
        <v>3204.32</v>
      </c>
      <c r="CM189" s="740">
        <f t="shared" si="1399"/>
        <v>20</v>
      </c>
      <c r="CN189" s="741">
        <f t="shared" si="1400"/>
        <v>4577.6000000000004</v>
      </c>
      <c r="CO189" s="740">
        <f t="shared" si="1401"/>
        <v>0</v>
      </c>
      <c r="CP189" s="741">
        <f t="shared" si="1402"/>
        <v>0</v>
      </c>
      <c r="CQ189" s="740">
        <f t="shared" si="1403"/>
        <v>0</v>
      </c>
      <c r="CR189" s="741">
        <f t="shared" si="1404"/>
        <v>0</v>
      </c>
      <c r="CS189" s="740">
        <f t="shared" si="1405"/>
        <v>0</v>
      </c>
      <c r="CT189" s="741">
        <f t="shared" si="1406"/>
        <v>0</v>
      </c>
      <c r="CU189" s="743">
        <f t="shared" si="1407"/>
        <v>0</v>
      </c>
      <c r="CV189" s="744">
        <f t="shared" si="1408"/>
        <v>30669.919999999998</v>
      </c>
      <c r="CW189" s="745">
        <v>12</v>
      </c>
      <c r="CX189" s="746">
        <f t="shared" si="1409"/>
        <v>368039.04</v>
      </c>
      <c r="CY189" s="747"/>
      <c r="CZ189" s="741"/>
      <c r="DA189" s="746">
        <f t="shared" si="1410"/>
        <v>368039.04</v>
      </c>
      <c r="DB189" s="746">
        <f t="shared" si="1411"/>
        <v>111147.79</v>
      </c>
      <c r="DC189" s="746">
        <f t="shared" si="1412"/>
        <v>479186.83</v>
      </c>
      <c r="DD189" s="750"/>
      <c r="DE189" s="1044"/>
      <c r="DF189" s="754" t="s">
        <v>530</v>
      </c>
      <c r="DG189" s="737">
        <f t="shared" si="1313"/>
        <v>0</v>
      </c>
      <c r="DH189" s="737">
        <f t="shared" si="1413"/>
        <v>22544</v>
      </c>
      <c r="DI189" s="738">
        <f t="shared" si="1414"/>
        <v>22888</v>
      </c>
      <c r="DJ189" s="817">
        <f t="shared" si="1314"/>
        <v>0</v>
      </c>
      <c r="DK189" s="740">
        <f t="shared" si="1415"/>
        <v>0</v>
      </c>
      <c r="DL189" s="741">
        <f t="shared" si="1416"/>
        <v>0</v>
      </c>
      <c r="DM189" s="740">
        <f t="shared" si="1417"/>
        <v>0</v>
      </c>
      <c r="DN189" s="741">
        <f t="shared" si="1418"/>
        <v>0</v>
      </c>
      <c r="DO189" s="740">
        <f t="shared" si="1419"/>
        <v>0</v>
      </c>
      <c r="DP189" s="741">
        <f t="shared" si="1420"/>
        <v>0</v>
      </c>
      <c r="DQ189" s="740">
        <f t="shared" si="1421"/>
        <v>0</v>
      </c>
      <c r="DR189" s="741">
        <f t="shared" si="1422"/>
        <v>0</v>
      </c>
      <c r="DS189" s="740">
        <f t="shared" si="1423"/>
        <v>0</v>
      </c>
      <c r="DT189" s="741">
        <f t="shared" si="1424"/>
        <v>0</v>
      </c>
      <c r="DU189" s="740">
        <f t="shared" si="1425"/>
        <v>0</v>
      </c>
      <c r="DV189" s="741">
        <f t="shared" si="1426"/>
        <v>0</v>
      </c>
      <c r="DW189" s="740">
        <f t="shared" si="1427"/>
        <v>0</v>
      </c>
      <c r="DX189" s="741">
        <f t="shared" si="1428"/>
        <v>0</v>
      </c>
      <c r="DY189" s="740">
        <f t="shared" si="1429"/>
        <v>0</v>
      </c>
      <c r="DZ189" s="741">
        <f t="shared" si="1430"/>
        <v>0</v>
      </c>
      <c r="EA189" s="740">
        <f t="shared" si="1431"/>
        <v>0</v>
      </c>
      <c r="EB189" s="741">
        <f t="shared" si="1432"/>
        <v>0</v>
      </c>
      <c r="EC189" s="740">
        <f t="shared" si="1433"/>
        <v>0</v>
      </c>
      <c r="ED189" s="741">
        <f t="shared" si="1434"/>
        <v>0</v>
      </c>
      <c r="EE189" s="743">
        <f t="shared" si="1435"/>
        <v>0</v>
      </c>
      <c r="EF189" s="744">
        <f t="shared" si="1436"/>
        <v>0</v>
      </c>
      <c r="EG189" s="745">
        <v>12</v>
      </c>
      <c r="EH189" s="746">
        <f t="shared" si="1437"/>
        <v>0</v>
      </c>
      <c r="EI189" s="747"/>
      <c r="EJ189" s="741"/>
      <c r="EK189" s="746">
        <f t="shared" si="1438"/>
        <v>0</v>
      </c>
      <c r="EL189" s="746">
        <f t="shared" si="1439"/>
        <v>0</v>
      </c>
      <c r="EM189" s="746">
        <f t="shared" si="1440"/>
        <v>0</v>
      </c>
      <c r="EO189" s="1044"/>
      <c r="EP189" s="754" t="s">
        <v>530</v>
      </c>
      <c r="EQ189" s="737">
        <f t="shared" si="1315"/>
        <v>0</v>
      </c>
      <c r="ER189" s="737">
        <f t="shared" si="1441"/>
        <v>22544</v>
      </c>
      <c r="ES189" s="738">
        <f t="shared" si="1442"/>
        <v>22888</v>
      </c>
      <c r="ET189" s="817">
        <f t="shared" si="1316"/>
        <v>0</v>
      </c>
      <c r="EU189" s="740">
        <f t="shared" si="1443"/>
        <v>0</v>
      </c>
      <c r="EV189" s="741">
        <f t="shared" si="1444"/>
        <v>0</v>
      </c>
      <c r="EW189" s="740">
        <f t="shared" si="1445"/>
        <v>0</v>
      </c>
      <c r="EX189" s="741">
        <f t="shared" si="1446"/>
        <v>0</v>
      </c>
      <c r="EY189" s="740">
        <f t="shared" si="1447"/>
        <v>0</v>
      </c>
      <c r="EZ189" s="741">
        <f t="shared" si="1448"/>
        <v>0</v>
      </c>
      <c r="FA189" s="740">
        <f t="shared" si="1449"/>
        <v>0</v>
      </c>
      <c r="FB189" s="741">
        <f t="shared" si="1450"/>
        <v>0</v>
      </c>
      <c r="FC189" s="740">
        <f t="shared" si="1451"/>
        <v>0</v>
      </c>
      <c r="FD189" s="741">
        <f t="shared" si="1452"/>
        <v>0</v>
      </c>
      <c r="FE189" s="740">
        <f t="shared" si="1453"/>
        <v>0</v>
      </c>
      <c r="FF189" s="741">
        <f t="shared" si="1454"/>
        <v>0</v>
      </c>
      <c r="FG189" s="740">
        <f t="shared" si="1455"/>
        <v>0</v>
      </c>
      <c r="FH189" s="741">
        <f t="shared" si="1456"/>
        <v>0</v>
      </c>
      <c r="FI189" s="740">
        <f t="shared" si="1457"/>
        <v>0</v>
      </c>
      <c r="FJ189" s="741">
        <f t="shared" si="1458"/>
        <v>0</v>
      </c>
      <c r="FK189" s="740">
        <f t="shared" si="1459"/>
        <v>0</v>
      </c>
      <c r="FL189" s="741">
        <f t="shared" si="1460"/>
        <v>0</v>
      </c>
      <c r="FM189" s="740">
        <f t="shared" si="1461"/>
        <v>0</v>
      </c>
      <c r="FN189" s="741">
        <f t="shared" si="1462"/>
        <v>0</v>
      </c>
      <c r="FO189" s="743">
        <f t="shared" si="1463"/>
        <v>0</v>
      </c>
      <c r="FP189" s="744">
        <f t="shared" si="1464"/>
        <v>0</v>
      </c>
      <c r="FQ189" s="745">
        <v>12</v>
      </c>
      <c r="FR189" s="746">
        <f t="shared" si="1465"/>
        <v>0</v>
      </c>
      <c r="FS189" s="747"/>
      <c r="FT189" s="741"/>
      <c r="FU189" s="746">
        <f t="shared" si="1466"/>
        <v>0</v>
      </c>
      <c r="FV189" s="746">
        <f t="shared" si="1467"/>
        <v>0</v>
      </c>
      <c r="FW189" s="746">
        <f t="shared" si="1468"/>
        <v>0</v>
      </c>
      <c r="FY189" s="1044"/>
      <c r="FZ189" s="754" t="s">
        <v>530</v>
      </c>
      <c r="GA189" s="737">
        <f t="shared" si="1317"/>
        <v>1</v>
      </c>
      <c r="GB189" s="737">
        <f t="shared" si="1469"/>
        <v>22544</v>
      </c>
      <c r="GC189" s="738">
        <f t="shared" si="1470"/>
        <v>22888</v>
      </c>
      <c r="GD189" s="743">
        <f t="shared" si="1476"/>
        <v>22888</v>
      </c>
      <c r="GE189" s="743"/>
      <c r="GF189" s="737">
        <f t="shared" si="1319"/>
        <v>0</v>
      </c>
      <c r="GG189" s="743"/>
      <c r="GH189" s="737">
        <f t="shared" si="1320"/>
        <v>0</v>
      </c>
      <c r="GI189" s="743"/>
      <c r="GJ189" s="737">
        <f t="shared" si="1321"/>
        <v>0</v>
      </c>
      <c r="GK189" s="743"/>
      <c r="GL189" s="737">
        <f t="shared" si="1322"/>
        <v>0</v>
      </c>
      <c r="GM189" s="743"/>
      <c r="GN189" s="737">
        <f t="shared" si="1323"/>
        <v>0</v>
      </c>
      <c r="GO189" s="743"/>
      <c r="GP189" s="737">
        <f t="shared" si="1324"/>
        <v>3204.32</v>
      </c>
      <c r="GQ189" s="743"/>
      <c r="GR189" s="737">
        <f t="shared" si="1325"/>
        <v>4577.6000000000004</v>
      </c>
      <c r="GS189" s="743"/>
      <c r="GT189" s="737">
        <f t="shared" si="1326"/>
        <v>0</v>
      </c>
      <c r="GU189" s="743"/>
      <c r="GV189" s="737">
        <f t="shared" si="1327"/>
        <v>0</v>
      </c>
      <c r="GW189" s="743"/>
      <c r="GX189" s="737">
        <f t="shared" si="1328"/>
        <v>0</v>
      </c>
      <c r="GY189" s="743">
        <f t="shared" si="1328"/>
        <v>0</v>
      </c>
      <c r="GZ189" s="744">
        <f t="shared" si="1471"/>
        <v>30669.919999999998</v>
      </c>
      <c r="HA189" s="745">
        <v>12</v>
      </c>
      <c r="HB189" s="746">
        <f t="shared" si="1472"/>
        <v>368039.04</v>
      </c>
      <c r="HC189" s="737">
        <f t="shared" si="1329"/>
        <v>0</v>
      </c>
      <c r="HD189" s="737">
        <f t="shared" si="1329"/>
        <v>0</v>
      </c>
      <c r="HE189" s="746">
        <f t="shared" si="1473"/>
        <v>368039.04</v>
      </c>
      <c r="HF189" s="746">
        <f t="shared" si="1474"/>
        <v>111147.79</v>
      </c>
      <c r="HG189" s="746">
        <f t="shared" si="1475"/>
        <v>479186.83</v>
      </c>
    </row>
    <row r="190" spans="1:225" ht="38.25" x14ac:dyDescent="0.25">
      <c r="A190" s="1044"/>
      <c r="B190" s="753" t="s">
        <v>31</v>
      </c>
      <c r="C190" s="737">
        <f t="shared" si="1307"/>
        <v>1</v>
      </c>
      <c r="D190" s="737">
        <f t="shared" si="1330"/>
        <v>22544</v>
      </c>
      <c r="E190" s="738">
        <f t="shared" si="1331"/>
        <v>22888</v>
      </c>
      <c r="F190" s="817">
        <f t="shared" si="1308"/>
        <v>22888</v>
      </c>
      <c r="G190" s="740">
        <f t="shared" si="1332"/>
        <v>0</v>
      </c>
      <c r="H190" s="741">
        <f t="shared" si="1333"/>
        <v>0</v>
      </c>
      <c r="I190" s="740">
        <f t="shared" si="1332"/>
        <v>0</v>
      </c>
      <c r="J190" s="741">
        <f t="shared" si="1334"/>
        <v>0</v>
      </c>
      <c r="K190" s="740">
        <f t="shared" si="1335"/>
        <v>0</v>
      </c>
      <c r="L190" s="741">
        <f t="shared" si="1336"/>
        <v>0</v>
      </c>
      <c r="M190" s="740">
        <f t="shared" si="1337"/>
        <v>5</v>
      </c>
      <c r="N190" s="741">
        <f t="shared" si="1338"/>
        <v>1144.4000000000001</v>
      </c>
      <c r="O190" s="740">
        <f t="shared" si="1339"/>
        <v>0</v>
      </c>
      <c r="P190" s="741">
        <f t="shared" si="1340"/>
        <v>0</v>
      </c>
      <c r="Q190" s="740">
        <f t="shared" si="1341"/>
        <v>100</v>
      </c>
      <c r="R190" s="741">
        <f t="shared" si="1342"/>
        <v>22888</v>
      </c>
      <c r="S190" s="740">
        <f t="shared" si="1343"/>
        <v>20</v>
      </c>
      <c r="T190" s="741">
        <f t="shared" si="1344"/>
        <v>4577.6000000000004</v>
      </c>
      <c r="U190" s="740">
        <f t="shared" si="1345"/>
        <v>0</v>
      </c>
      <c r="V190" s="741">
        <f t="shared" si="1346"/>
        <v>0</v>
      </c>
      <c r="W190" s="740">
        <f t="shared" si="1347"/>
        <v>0</v>
      </c>
      <c r="X190" s="741">
        <f t="shared" si="1348"/>
        <v>0</v>
      </c>
      <c r="Y190" s="740">
        <f t="shared" si="1349"/>
        <v>0</v>
      </c>
      <c r="Z190" s="741">
        <f t="shared" si="1350"/>
        <v>0</v>
      </c>
      <c r="AA190" s="743">
        <f t="shared" si="1351"/>
        <v>0</v>
      </c>
      <c r="AB190" s="744">
        <f t="shared" si="1352"/>
        <v>51498</v>
      </c>
      <c r="AC190" s="745">
        <v>12</v>
      </c>
      <c r="AD190" s="746">
        <f t="shared" si="1353"/>
        <v>617976</v>
      </c>
      <c r="AE190" s="747"/>
      <c r="AF190" s="741"/>
      <c r="AG190" s="746">
        <f t="shared" si="1354"/>
        <v>617976</v>
      </c>
      <c r="AH190" s="746">
        <f t="shared" si="1355"/>
        <v>186628.75</v>
      </c>
      <c r="AI190" s="746">
        <f t="shared" si="1356"/>
        <v>804604.75</v>
      </c>
      <c r="AK190" s="1044"/>
      <c r="AL190" s="755" t="s">
        <v>31</v>
      </c>
      <c r="AM190" s="737">
        <f t="shared" si="1309"/>
        <v>1</v>
      </c>
      <c r="AN190" s="737">
        <f t="shared" si="1357"/>
        <v>22544</v>
      </c>
      <c r="AO190" s="738">
        <f t="shared" si="1358"/>
        <v>22888</v>
      </c>
      <c r="AP190" s="817">
        <f t="shared" si="1310"/>
        <v>22888</v>
      </c>
      <c r="AQ190" s="740">
        <f t="shared" si="1359"/>
        <v>0</v>
      </c>
      <c r="AR190" s="741">
        <f t="shared" si="1360"/>
        <v>0</v>
      </c>
      <c r="AS190" s="740">
        <f t="shared" si="1361"/>
        <v>4</v>
      </c>
      <c r="AT190" s="741">
        <f t="shared" si="1362"/>
        <v>915.52</v>
      </c>
      <c r="AU190" s="740">
        <f t="shared" si="1363"/>
        <v>10</v>
      </c>
      <c r="AV190" s="741">
        <f t="shared" si="1364"/>
        <v>2288.8000000000002</v>
      </c>
      <c r="AW190" s="740">
        <f t="shared" si="1365"/>
        <v>0</v>
      </c>
      <c r="AX190" s="741">
        <f t="shared" si="1366"/>
        <v>0</v>
      </c>
      <c r="AY190" s="740">
        <f t="shared" si="1367"/>
        <v>0</v>
      </c>
      <c r="AZ190" s="741">
        <f t="shared" si="1368"/>
        <v>0</v>
      </c>
      <c r="BA190" s="740">
        <f t="shared" si="1369"/>
        <v>35</v>
      </c>
      <c r="BB190" s="741">
        <f t="shared" si="1370"/>
        <v>8010.8</v>
      </c>
      <c r="BC190" s="740">
        <f t="shared" si="1371"/>
        <v>15</v>
      </c>
      <c r="BD190" s="741">
        <f t="shared" si="1372"/>
        <v>3433.2</v>
      </c>
      <c r="BE190" s="740">
        <f t="shared" si="1373"/>
        <v>0</v>
      </c>
      <c r="BF190" s="741">
        <f t="shared" si="1374"/>
        <v>0</v>
      </c>
      <c r="BG190" s="740">
        <f t="shared" si="1375"/>
        <v>0</v>
      </c>
      <c r="BH190" s="741">
        <f t="shared" si="1376"/>
        <v>0</v>
      </c>
      <c r="BI190" s="740">
        <f t="shared" si="1377"/>
        <v>0</v>
      </c>
      <c r="BJ190" s="741">
        <f t="shared" si="1378"/>
        <v>0</v>
      </c>
      <c r="BK190" s="743">
        <f t="shared" si="1379"/>
        <v>0</v>
      </c>
      <c r="BL190" s="744">
        <f t="shared" si="1380"/>
        <v>37536.32</v>
      </c>
      <c r="BM190" s="745">
        <v>12</v>
      </c>
      <c r="BN190" s="746">
        <f t="shared" si="1381"/>
        <v>450435.84000000003</v>
      </c>
      <c r="BO190" s="747"/>
      <c r="BP190" s="741"/>
      <c r="BQ190" s="746">
        <f t="shared" si="1382"/>
        <v>450435.84000000003</v>
      </c>
      <c r="BR190" s="746">
        <f t="shared" si="1383"/>
        <v>136031.62</v>
      </c>
      <c r="BS190" s="746">
        <f t="shared" si="1384"/>
        <v>586467.46</v>
      </c>
      <c r="BU190" s="1044"/>
      <c r="BV190" s="754" t="s">
        <v>31</v>
      </c>
      <c r="BW190" s="737">
        <f t="shared" si="1311"/>
        <v>1</v>
      </c>
      <c r="BX190" s="737">
        <f t="shared" si="1385"/>
        <v>22544</v>
      </c>
      <c r="BY190" s="738">
        <f t="shared" si="1386"/>
        <v>22888</v>
      </c>
      <c r="BZ190" s="817">
        <f t="shared" si="1312"/>
        <v>22888</v>
      </c>
      <c r="CA190" s="740">
        <f t="shared" si="1387"/>
        <v>0</v>
      </c>
      <c r="CB190" s="741">
        <f t="shared" si="1388"/>
        <v>0</v>
      </c>
      <c r="CC190" s="740">
        <f t="shared" si="1389"/>
        <v>0</v>
      </c>
      <c r="CD190" s="741">
        <f t="shared" si="1390"/>
        <v>0</v>
      </c>
      <c r="CE190" s="740">
        <f t="shared" si="1391"/>
        <v>0</v>
      </c>
      <c r="CF190" s="741">
        <f t="shared" si="1392"/>
        <v>0</v>
      </c>
      <c r="CG190" s="740">
        <f t="shared" si="1393"/>
        <v>27</v>
      </c>
      <c r="CH190" s="741">
        <f t="shared" si="1394"/>
        <v>6179.76</v>
      </c>
      <c r="CI190" s="740">
        <f t="shared" si="1395"/>
        <v>0</v>
      </c>
      <c r="CJ190" s="741">
        <f t="shared" si="1396"/>
        <v>0</v>
      </c>
      <c r="CK190" s="740">
        <f t="shared" si="1397"/>
        <v>0</v>
      </c>
      <c r="CL190" s="741">
        <f t="shared" si="1398"/>
        <v>0</v>
      </c>
      <c r="CM190" s="740">
        <f t="shared" si="1399"/>
        <v>20</v>
      </c>
      <c r="CN190" s="741">
        <f t="shared" si="1400"/>
        <v>4577.6000000000004</v>
      </c>
      <c r="CO190" s="740">
        <f t="shared" si="1401"/>
        <v>0</v>
      </c>
      <c r="CP190" s="741">
        <f t="shared" si="1402"/>
        <v>0</v>
      </c>
      <c r="CQ190" s="740">
        <f t="shared" si="1403"/>
        <v>0</v>
      </c>
      <c r="CR190" s="741">
        <f t="shared" si="1404"/>
        <v>0</v>
      </c>
      <c r="CS190" s="740">
        <f t="shared" si="1405"/>
        <v>0</v>
      </c>
      <c r="CT190" s="741">
        <f t="shared" si="1406"/>
        <v>0</v>
      </c>
      <c r="CU190" s="743">
        <f t="shared" si="1407"/>
        <v>0</v>
      </c>
      <c r="CV190" s="744">
        <f t="shared" si="1408"/>
        <v>33645.360000000001</v>
      </c>
      <c r="CW190" s="745">
        <v>12</v>
      </c>
      <c r="CX190" s="746">
        <f t="shared" si="1409"/>
        <v>403744.32</v>
      </c>
      <c r="CY190" s="747"/>
      <c r="CZ190" s="741"/>
      <c r="DA190" s="746">
        <f t="shared" si="1410"/>
        <v>403744.32</v>
      </c>
      <c r="DB190" s="746">
        <f t="shared" si="1411"/>
        <v>121930.78</v>
      </c>
      <c r="DC190" s="746">
        <f t="shared" si="1412"/>
        <v>525675.1</v>
      </c>
      <c r="DD190" s="750"/>
      <c r="DE190" s="1044"/>
      <c r="DF190" s="754" t="s">
        <v>31</v>
      </c>
      <c r="DG190" s="737">
        <f t="shared" si="1313"/>
        <v>1</v>
      </c>
      <c r="DH190" s="737">
        <f t="shared" si="1413"/>
        <v>22544</v>
      </c>
      <c r="DI190" s="738">
        <f t="shared" si="1414"/>
        <v>22888</v>
      </c>
      <c r="DJ190" s="817">
        <f t="shared" si="1314"/>
        <v>22888</v>
      </c>
      <c r="DK190" s="740">
        <f t="shared" si="1415"/>
        <v>0</v>
      </c>
      <c r="DL190" s="741">
        <f t="shared" si="1416"/>
        <v>0</v>
      </c>
      <c r="DM190" s="740">
        <f t="shared" si="1417"/>
        <v>0</v>
      </c>
      <c r="DN190" s="741">
        <f t="shared" si="1418"/>
        <v>0</v>
      </c>
      <c r="DO190" s="740">
        <f t="shared" si="1419"/>
        <v>0</v>
      </c>
      <c r="DP190" s="741">
        <f t="shared" si="1420"/>
        <v>0</v>
      </c>
      <c r="DQ190" s="740">
        <f t="shared" si="1421"/>
        <v>0</v>
      </c>
      <c r="DR190" s="741">
        <f t="shared" si="1422"/>
        <v>0</v>
      </c>
      <c r="DS190" s="740">
        <f t="shared" si="1423"/>
        <v>0</v>
      </c>
      <c r="DT190" s="741">
        <f t="shared" si="1424"/>
        <v>0</v>
      </c>
      <c r="DU190" s="740">
        <f t="shared" si="1425"/>
        <v>3.5</v>
      </c>
      <c r="DV190" s="741">
        <f t="shared" si="1426"/>
        <v>801.08</v>
      </c>
      <c r="DW190" s="740">
        <f t="shared" si="1427"/>
        <v>20</v>
      </c>
      <c r="DX190" s="741">
        <f t="shared" si="1428"/>
        <v>4577.6000000000004</v>
      </c>
      <c r="DY190" s="740">
        <f t="shared" si="1429"/>
        <v>0</v>
      </c>
      <c r="DZ190" s="741">
        <f t="shared" si="1430"/>
        <v>0</v>
      </c>
      <c r="EA190" s="740">
        <f t="shared" si="1431"/>
        <v>0</v>
      </c>
      <c r="EB190" s="741">
        <f t="shared" si="1432"/>
        <v>0</v>
      </c>
      <c r="EC190" s="740">
        <f t="shared" si="1433"/>
        <v>0</v>
      </c>
      <c r="ED190" s="741">
        <f t="shared" si="1434"/>
        <v>0</v>
      </c>
      <c r="EE190" s="743">
        <f t="shared" si="1435"/>
        <v>0</v>
      </c>
      <c r="EF190" s="744">
        <f t="shared" si="1436"/>
        <v>28266.68</v>
      </c>
      <c r="EG190" s="745">
        <v>12</v>
      </c>
      <c r="EH190" s="746">
        <f t="shared" si="1437"/>
        <v>339200.16</v>
      </c>
      <c r="EI190" s="747"/>
      <c r="EJ190" s="741"/>
      <c r="EK190" s="746">
        <f t="shared" si="1438"/>
        <v>339200.16</v>
      </c>
      <c r="EL190" s="746">
        <f t="shared" si="1439"/>
        <v>102438.45</v>
      </c>
      <c r="EM190" s="746">
        <f t="shared" si="1440"/>
        <v>441638.61</v>
      </c>
      <c r="EO190" s="1044"/>
      <c r="EP190" s="754" t="s">
        <v>31</v>
      </c>
      <c r="EQ190" s="737">
        <f t="shared" si="1315"/>
        <v>0</v>
      </c>
      <c r="ER190" s="737">
        <f t="shared" si="1441"/>
        <v>22544</v>
      </c>
      <c r="ES190" s="738">
        <f t="shared" si="1442"/>
        <v>22888</v>
      </c>
      <c r="ET190" s="817">
        <f t="shared" si="1316"/>
        <v>0</v>
      </c>
      <c r="EU190" s="740">
        <f t="shared" si="1443"/>
        <v>0</v>
      </c>
      <c r="EV190" s="741">
        <f t="shared" si="1444"/>
        <v>0</v>
      </c>
      <c r="EW190" s="740">
        <f t="shared" si="1445"/>
        <v>0</v>
      </c>
      <c r="EX190" s="741">
        <f t="shared" si="1446"/>
        <v>0</v>
      </c>
      <c r="EY190" s="740">
        <f t="shared" si="1447"/>
        <v>0</v>
      </c>
      <c r="EZ190" s="741">
        <f t="shared" si="1448"/>
        <v>0</v>
      </c>
      <c r="FA190" s="740">
        <f t="shared" si="1449"/>
        <v>0</v>
      </c>
      <c r="FB190" s="741">
        <f t="shared" si="1450"/>
        <v>0</v>
      </c>
      <c r="FC190" s="740">
        <f t="shared" si="1451"/>
        <v>0</v>
      </c>
      <c r="FD190" s="741">
        <f t="shared" si="1452"/>
        <v>0</v>
      </c>
      <c r="FE190" s="740">
        <f t="shared" si="1453"/>
        <v>0</v>
      </c>
      <c r="FF190" s="741">
        <f t="shared" si="1454"/>
        <v>0</v>
      </c>
      <c r="FG190" s="740">
        <f t="shared" si="1455"/>
        <v>0</v>
      </c>
      <c r="FH190" s="741">
        <f t="shared" si="1456"/>
        <v>0</v>
      </c>
      <c r="FI190" s="740">
        <f t="shared" si="1457"/>
        <v>0</v>
      </c>
      <c r="FJ190" s="741">
        <f t="shared" si="1458"/>
        <v>0</v>
      </c>
      <c r="FK190" s="740">
        <f t="shared" si="1459"/>
        <v>0</v>
      </c>
      <c r="FL190" s="741">
        <f t="shared" si="1460"/>
        <v>0</v>
      </c>
      <c r="FM190" s="740">
        <f t="shared" si="1461"/>
        <v>0</v>
      </c>
      <c r="FN190" s="741">
        <f t="shared" si="1462"/>
        <v>0</v>
      </c>
      <c r="FO190" s="743">
        <f t="shared" si="1463"/>
        <v>0</v>
      </c>
      <c r="FP190" s="744">
        <f t="shared" si="1464"/>
        <v>0</v>
      </c>
      <c r="FQ190" s="745">
        <v>12</v>
      </c>
      <c r="FR190" s="746">
        <f t="shared" si="1465"/>
        <v>0</v>
      </c>
      <c r="FS190" s="747"/>
      <c r="FT190" s="741"/>
      <c r="FU190" s="746">
        <f t="shared" si="1466"/>
        <v>0</v>
      </c>
      <c r="FV190" s="746">
        <f t="shared" si="1467"/>
        <v>0</v>
      </c>
      <c r="FW190" s="746">
        <f t="shared" si="1468"/>
        <v>0</v>
      </c>
      <c r="FY190" s="1044"/>
      <c r="FZ190" s="754" t="s">
        <v>31</v>
      </c>
      <c r="GA190" s="737">
        <f t="shared" si="1317"/>
        <v>4</v>
      </c>
      <c r="GB190" s="737">
        <f t="shared" si="1469"/>
        <v>22544</v>
      </c>
      <c r="GC190" s="738">
        <f t="shared" si="1470"/>
        <v>22888</v>
      </c>
      <c r="GD190" s="743">
        <f t="shared" si="1476"/>
        <v>91552</v>
      </c>
      <c r="GE190" s="743"/>
      <c r="GF190" s="737">
        <f t="shared" si="1319"/>
        <v>0</v>
      </c>
      <c r="GG190" s="743"/>
      <c r="GH190" s="737">
        <f t="shared" si="1320"/>
        <v>915.52</v>
      </c>
      <c r="GI190" s="743"/>
      <c r="GJ190" s="737">
        <f t="shared" si="1321"/>
        <v>2288.8000000000002</v>
      </c>
      <c r="GK190" s="743"/>
      <c r="GL190" s="737">
        <f t="shared" si="1322"/>
        <v>7324.16</v>
      </c>
      <c r="GM190" s="743"/>
      <c r="GN190" s="737">
        <f t="shared" si="1323"/>
        <v>0</v>
      </c>
      <c r="GO190" s="743"/>
      <c r="GP190" s="737">
        <f t="shared" si="1324"/>
        <v>31699.88</v>
      </c>
      <c r="GQ190" s="743"/>
      <c r="GR190" s="737">
        <f t="shared" si="1325"/>
        <v>17166</v>
      </c>
      <c r="GS190" s="743"/>
      <c r="GT190" s="737">
        <f t="shared" si="1326"/>
        <v>0</v>
      </c>
      <c r="GU190" s="743"/>
      <c r="GV190" s="737">
        <f t="shared" si="1327"/>
        <v>0</v>
      </c>
      <c r="GW190" s="743"/>
      <c r="GX190" s="737">
        <f t="shared" si="1328"/>
        <v>0</v>
      </c>
      <c r="GY190" s="743">
        <f t="shared" si="1328"/>
        <v>0</v>
      </c>
      <c r="GZ190" s="744">
        <f t="shared" si="1471"/>
        <v>150946.35999999999</v>
      </c>
      <c r="HA190" s="745">
        <v>12</v>
      </c>
      <c r="HB190" s="746">
        <f t="shared" si="1472"/>
        <v>1811356.32</v>
      </c>
      <c r="HC190" s="737">
        <f t="shared" si="1329"/>
        <v>0</v>
      </c>
      <c r="HD190" s="737">
        <f t="shared" si="1329"/>
        <v>0</v>
      </c>
      <c r="HE190" s="746">
        <f t="shared" si="1473"/>
        <v>1811356.32</v>
      </c>
      <c r="HF190" s="746">
        <f t="shared" si="1474"/>
        <v>547029.61</v>
      </c>
      <c r="HG190" s="746">
        <f t="shared" si="1475"/>
        <v>2358385.9300000002</v>
      </c>
    </row>
    <row r="191" spans="1:225" x14ac:dyDescent="0.25">
      <c r="A191" s="1044"/>
      <c r="B191" s="735" t="s">
        <v>33</v>
      </c>
      <c r="C191" s="737">
        <f t="shared" si="1307"/>
        <v>3</v>
      </c>
      <c r="D191" s="737">
        <f t="shared" si="1330"/>
        <v>13466</v>
      </c>
      <c r="E191" s="738">
        <f t="shared" si="1331"/>
        <v>13672</v>
      </c>
      <c r="F191" s="817">
        <f t="shared" si="1308"/>
        <v>41016</v>
      </c>
      <c r="G191" s="740">
        <f t="shared" si="1332"/>
        <v>0</v>
      </c>
      <c r="H191" s="741">
        <f t="shared" si="1333"/>
        <v>0</v>
      </c>
      <c r="I191" s="740">
        <f t="shared" si="1332"/>
        <v>0</v>
      </c>
      <c r="J191" s="741">
        <f t="shared" si="1334"/>
        <v>0</v>
      </c>
      <c r="K191" s="740">
        <f t="shared" si="1335"/>
        <v>0</v>
      </c>
      <c r="L191" s="741">
        <f t="shared" si="1336"/>
        <v>0</v>
      </c>
      <c r="M191" s="740">
        <f t="shared" si="1337"/>
        <v>5</v>
      </c>
      <c r="N191" s="741">
        <f t="shared" si="1338"/>
        <v>2050.8000000000002</v>
      </c>
      <c r="O191" s="740">
        <f t="shared" si="1339"/>
        <v>0</v>
      </c>
      <c r="P191" s="741">
        <f t="shared" si="1340"/>
        <v>0</v>
      </c>
      <c r="Q191" s="740">
        <f t="shared" si="1341"/>
        <v>100</v>
      </c>
      <c r="R191" s="741">
        <f t="shared" si="1342"/>
        <v>41016</v>
      </c>
      <c r="S191" s="740">
        <f t="shared" si="1343"/>
        <v>20</v>
      </c>
      <c r="T191" s="741">
        <f t="shared" si="1344"/>
        <v>8203.2000000000007</v>
      </c>
      <c r="U191" s="740">
        <f t="shared" si="1345"/>
        <v>0</v>
      </c>
      <c r="V191" s="741">
        <f t="shared" si="1346"/>
        <v>0</v>
      </c>
      <c r="W191" s="740">
        <f t="shared" si="1347"/>
        <v>0</v>
      </c>
      <c r="X191" s="741">
        <f t="shared" si="1348"/>
        <v>0</v>
      </c>
      <c r="Y191" s="740">
        <f t="shared" si="1349"/>
        <v>0</v>
      </c>
      <c r="Z191" s="741">
        <f t="shared" si="1350"/>
        <v>0</v>
      </c>
      <c r="AA191" s="743">
        <f t="shared" si="1351"/>
        <v>0</v>
      </c>
      <c r="AB191" s="744">
        <f t="shared" si="1352"/>
        <v>92286</v>
      </c>
      <c r="AC191" s="745">
        <v>12</v>
      </c>
      <c r="AD191" s="746">
        <f t="shared" si="1353"/>
        <v>1107432</v>
      </c>
      <c r="AE191" s="747"/>
      <c r="AF191" s="741"/>
      <c r="AG191" s="746">
        <f t="shared" si="1354"/>
        <v>1107432</v>
      </c>
      <c r="AH191" s="746">
        <f t="shared" si="1355"/>
        <v>334444.46000000002</v>
      </c>
      <c r="AI191" s="746">
        <f t="shared" si="1356"/>
        <v>1441876.46</v>
      </c>
      <c r="AK191" s="1044"/>
      <c r="AL191" s="755" t="s">
        <v>33</v>
      </c>
      <c r="AM191" s="737">
        <f t="shared" si="1309"/>
        <v>4</v>
      </c>
      <c r="AN191" s="737">
        <f t="shared" si="1357"/>
        <v>13466</v>
      </c>
      <c r="AO191" s="738">
        <f t="shared" si="1358"/>
        <v>13672</v>
      </c>
      <c r="AP191" s="817">
        <f t="shared" si="1310"/>
        <v>54688</v>
      </c>
      <c r="AQ191" s="740">
        <f t="shared" si="1359"/>
        <v>0</v>
      </c>
      <c r="AR191" s="741">
        <f t="shared" si="1360"/>
        <v>0</v>
      </c>
      <c r="AS191" s="740">
        <f t="shared" si="1361"/>
        <v>3</v>
      </c>
      <c r="AT191" s="741">
        <f t="shared" si="1362"/>
        <v>1640.64</v>
      </c>
      <c r="AU191" s="740">
        <f t="shared" si="1363"/>
        <v>2.5</v>
      </c>
      <c r="AV191" s="741">
        <f t="shared" si="1364"/>
        <v>1367.2</v>
      </c>
      <c r="AW191" s="740">
        <f t="shared" si="1365"/>
        <v>7.5</v>
      </c>
      <c r="AX191" s="741">
        <f t="shared" si="1366"/>
        <v>4101.6000000000004</v>
      </c>
      <c r="AY191" s="740">
        <f t="shared" si="1367"/>
        <v>0</v>
      </c>
      <c r="AZ191" s="741">
        <f t="shared" si="1368"/>
        <v>0</v>
      </c>
      <c r="BA191" s="740">
        <f t="shared" si="1369"/>
        <v>135</v>
      </c>
      <c r="BB191" s="741">
        <f t="shared" si="1370"/>
        <v>73828.800000000003</v>
      </c>
      <c r="BC191" s="740">
        <f t="shared" si="1371"/>
        <v>20</v>
      </c>
      <c r="BD191" s="741">
        <f t="shared" si="1372"/>
        <v>10937.6</v>
      </c>
      <c r="BE191" s="740">
        <f t="shared" si="1373"/>
        <v>0</v>
      </c>
      <c r="BF191" s="741">
        <f t="shared" si="1374"/>
        <v>0</v>
      </c>
      <c r="BG191" s="740">
        <f t="shared" si="1375"/>
        <v>0</v>
      </c>
      <c r="BH191" s="741">
        <f t="shared" si="1376"/>
        <v>0</v>
      </c>
      <c r="BI191" s="740">
        <f t="shared" si="1377"/>
        <v>0</v>
      </c>
      <c r="BJ191" s="741">
        <f t="shared" si="1378"/>
        <v>0</v>
      </c>
      <c r="BK191" s="743">
        <f t="shared" si="1379"/>
        <v>0</v>
      </c>
      <c r="BL191" s="744">
        <f t="shared" si="1380"/>
        <v>146563.84</v>
      </c>
      <c r="BM191" s="745">
        <v>12</v>
      </c>
      <c r="BN191" s="746">
        <f t="shared" si="1381"/>
        <v>1758766.0800000001</v>
      </c>
      <c r="BO191" s="747"/>
      <c r="BP191" s="741"/>
      <c r="BQ191" s="746">
        <f t="shared" si="1382"/>
        <v>1758766.0800000001</v>
      </c>
      <c r="BR191" s="746">
        <f t="shared" si="1383"/>
        <v>531147.36</v>
      </c>
      <c r="BS191" s="746">
        <f t="shared" si="1384"/>
        <v>2289913.44</v>
      </c>
      <c r="BU191" s="1044"/>
      <c r="BV191" s="754" t="s">
        <v>33</v>
      </c>
      <c r="BW191" s="737">
        <f t="shared" si="1311"/>
        <v>3</v>
      </c>
      <c r="BX191" s="737">
        <f t="shared" si="1385"/>
        <v>13466</v>
      </c>
      <c r="BY191" s="738">
        <f t="shared" si="1386"/>
        <v>13672</v>
      </c>
      <c r="BZ191" s="817">
        <f t="shared" si="1312"/>
        <v>41016</v>
      </c>
      <c r="CA191" s="740">
        <f t="shared" si="1387"/>
        <v>0</v>
      </c>
      <c r="CB191" s="741">
        <f t="shared" si="1388"/>
        <v>0</v>
      </c>
      <c r="CC191" s="740">
        <f t="shared" si="1389"/>
        <v>0</v>
      </c>
      <c r="CD191" s="741">
        <f t="shared" si="1390"/>
        <v>0</v>
      </c>
      <c r="CE191" s="740">
        <f t="shared" si="1391"/>
        <v>0</v>
      </c>
      <c r="CF191" s="741">
        <f t="shared" si="1392"/>
        <v>0</v>
      </c>
      <c r="CG191" s="740">
        <f t="shared" si="1393"/>
        <v>41.6</v>
      </c>
      <c r="CH191" s="741">
        <f t="shared" si="1394"/>
        <v>17062.66</v>
      </c>
      <c r="CI191" s="740">
        <f t="shared" si="1395"/>
        <v>0</v>
      </c>
      <c r="CJ191" s="741">
        <f t="shared" si="1396"/>
        <v>0</v>
      </c>
      <c r="CK191" s="740">
        <f t="shared" si="1397"/>
        <v>0</v>
      </c>
      <c r="CL191" s="741">
        <f t="shared" si="1398"/>
        <v>0</v>
      </c>
      <c r="CM191" s="740">
        <f t="shared" si="1399"/>
        <v>16.7</v>
      </c>
      <c r="CN191" s="741">
        <f t="shared" si="1400"/>
        <v>6849.67</v>
      </c>
      <c r="CO191" s="740">
        <f t="shared" si="1401"/>
        <v>3.3</v>
      </c>
      <c r="CP191" s="741">
        <f t="shared" si="1402"/>
        <v>1353.53</v>
      </c>
      <c r="CQ191" s="740">
        <f t="shared" si="1403"/>
        <v>0</v>
      </c>
      <c r="CR191" s="741">
        <f t="shared" si="1404"/>
        <v>0</v>
      </c>
      <c r="CS191" s="740">
        <f t="shared" si="1405"/>
        <v>0</v>
      </c>
      <c r="CT191" s="741">
        <f t="shared" si="1406"/>
        <v>0</v>
      </c>
      <c r="CU191" s="743">
        <f t="shared" si="1407"/>
        <v>0</v>
      </c>
      <c r="CV191" s="744">
        <f t="shared" si="1408"/>
        <v>66281.86</v>
      </c>
      <c r="CW191" s="745">
        <v>12</v>
      </c>
      <c r="CX191" s="746">
        <f t="shared" si="1409"/>
        <v>795382.32</v>
      </c>
      <c r="CY191" s="747"/>
      <c r="CZ191" s="741"/>
      <c r="DA191" s="746">
        <f t="shared" si="1410"/>
        <v>795382.32</v>
      </c>
      <c r="DB191" s="746">
        <f t="shared" si="1411"/>
        <v>240205.46</v>
      </c>
      <c r="DC191" s="746">
        <f t="shared" si="1412"/>
        <v>1035587.78</v>
      </c>
      <c r="DD191" s="750"/>
      <c r="DE191" s="1044"/>
      <c r="DF191" s="756" t="s">
        <v>33</v>
      </c>
      <c r="DG191" s="737">
        <f t="shared" si="1313"/>
        <v>2</v>
      </c>
      <c r="DH191" s="737">
        <f t="shared" si="1413"/>
        <v>13466</v>
      </c>
      <c r="DI191" s="738">
        <f t="shared" si="1414"/>
        <v>13672</v>
      </c>
      <c r="DJ191" s="817">
        <f t="shared" si="1314"/>
        <v>27344</v>
      </c>
      <c r="DK191" s="740">
        <f t="shared" si="1415"/>
        <v>0</v>
      </c>
      <c r="DL191" s="741">
        <f t="shared" si="1416"/>
        <v>0</v>
      </c>
      <c r="DM191" s="740">
        <f t="shared" si="1417"/>
        <v>0</v>
      </c>
      <c r="DN191" s="741">
        <f t="shared" si="1418"/>
        <v>0</v>
      </c>
      <c r="DO191" s="740">
        <f t="shared" si="1419"/>
        <v>0</v>
      </c>
      <c r="DP191" s="741">
        <f t="shared" si="1420"/>
        <v>0</v>
      </c>
      <c r="DQ191" s="740">
        <f t="shared" si="1421"/>
        <v>0</v>
      </c>
      <c r="DR191" s="741">
        <f t="shared" si="1422"/>
        <v>0</v>
      </c>
      <c r="DS191" s="740">
        <f t="shared" si="1423"/>
        <v>0</v>
      </c>
      <c r="DT191" s="741">
        <f t="shared" si="1424"/>
        <v>0</v>
      </c>
      <c r="DU191" s="740">
        <f t="shared" si="1425"/>
        <v>26.8</v>
      </c>
      <c r="DV191" s="741">
        <f t="shared" si="1426"/>
        <v>7328.19</v>
      </c>
      <c r="DW191" s="740">
        <f t="shared" si="1427"/>
        <v>20</v>
      </c>
      <c r="DX191" s="741">
        <f t="shared" si="1428"/>
        <v>5468.8</v>
      </c>
      <c r="DY191" s="740">
        <f t="shared" si="1429"/>
        <v>0</v>
      </c>
      <c r="DZ191" s="741">
        <f t="shared" si="1430"/>
        <v>0</v>
      </c>
      <c r="EA191" s="740">
        <f t="shared" si="1431"/>
        <v>0</v>
      </c>
      <c r="EB191" s="741">
        <f t="shared" si="1432"/>
        <v>0</v>
      </c>
      <c r="EC191" s="740">
        <f t="shared" si="1433"/>
        <v>0</v>
      </c>
      <c r="ED191" s="741">
        <f t="shared" si="1434"/>
        <v>0</v>
      </c>
      <c r="EE191" s="743">
        <f t="shared" si="1435"/>
        <v>0</v>
      </c>
      <c r="EF191" s="744">
        <f t="shared" si="1436"/>
        <v>40140.99</v>
      </c>
      <c r="EG191" s="745">
        <v>12</v>
      </c>
      <c r="EH191" s="746">
        <f t="shared" si="1437"/>
        <v>481691.88</v>
      </c>
      <c r="EI191" s="747"/>
      <c r="EJ191" s="741"/>
      <c r="EK191" s="746">
        <f t="shared" si="1438"/>
        <v>481691.88</v>
      </c>
      <c r="EL191" s="746">
        <f t="shared" si="1439"/>
        <v>145470.95000000001</v>
      </c>
      <c r="EM191" s="746">
        <f t="shared" si="1440"/>
        <v>627162.82999999996</v>
      </c>
      <c r="EO191" s="1044"/>
      <c r="EP191" s="756" t="s">
        <v>33</v>
      </c>
      <c r="EQ191" s="737">
        <f t="shared" si="1315"/>
        <v>0</v>
      </c>
      <c r="ER191" s="737">
        <f t="shared" si="1441"/>
        <v>13466</v>
      </c>
      <c r="ES191" s="738">
        <f t="shared" si="1442"/>
        <v>13672</v>
      </c>
      <c r="ET191" s="817">
        <f t="shared" si="1316"/>
        <v>0</v>
      </c>
      <c r="EU191" s="740">
        <f t="shared" si="1443"/>
        <v>0</v>
      </c>
      <c r="EV191" s="741">
        <f t="shared" si="1444"/>
        <v>0</v>
      </c>
      <c r="EW191" s="740">
        <f t="shared" si="1445"/>
        <v>0</v>
      </c>
      <c r="EX191" s="741">
        <f t="shared" si="1446"/>
        <v>0</v>
      </c>
      <c r="EY191" s="740">
        <f t="shared" si="1447"/>
        <v>0</v>
      </c>
      <c r="EZ191" s="741">
        <f t="shared" si="1448"/>
        <v>0</v>
      </c>
      <c r="FA191" s="740">
        <f t="shared" si="1449"/>
        <v>0</v>
      </c>
      <c r="FB191" s="741">
        <f t="shared" si="1450"/>
        <v>0</v>
      </c>
      <c r="FC191" s="740">
        <f t="shared" si="1451"/>
        <v>0</v>
      </c>
      <c r="FD191" s="741">
        <f t="shared" si="1452"/>
        <v>0</v>
      </c>
      <c r="FE191" s="740">
        <f t="shared" si="1453"/>
        <v>0</v>
      </c>
      <c r="FF191" s="741">
        <f t="shared" si="1454"/>
        <v>0</v>
      </c>
      <c r="FG191" s="740">
        <f t="shared" si="1455"/>
        <v>0</v>
      </c>
      <c r="FH191" s="741">
        <f t="shared" si="1456"/>
        <v>0</v>
      </c>
      <c r="FI191" s="740">
        <f t="shared" si="1457"/>
        <v>0</v>
      </c>
      <c r="FJ191" s="741">
        <f t="shared" si="1458"/>
        <v>0</v>
      </c>
      <c r="FK191" s="740">
        <f t="shared" si="1459"/>
        <v>0</v>
      </c>
      <c r="FL191" s="741">
        <f t="shared" si="1460"/>
        <v>0</v>
      </c>
      <c r="FM191" s="740">
        <f t="shared" si="1461"/>
        <v>0</v>
      </c>
      <c r="FN191" s="741">
        <f t="shared" si="1462"/>
        <v>0</v>
      </c>
      <c r="FO191" s="743">
        <f t="shared" si="1463"/>
        <v>0</v>
      </c>
      <c r="FP191" s="744">
        <f t="shared" si="1464"/>
        <v>0</v>
      </c>
      <c r="FQ191" s="745">
        <v>12</v>
      </c>
      <c r="FR191" s="746">
        <f t="shared" si="1465"/>
        <v>0</v>
      </c>
      <c r="FS191" s="747"/>
      <c r="FT191" s="741"/>
      <c r="FU191" s="746">
        <f t="shared" si="1466"/>
        <v>0</v>
      </c>
      <c r="FV191" s="746">
        <f t="shared" si="1467"/>
        <v>0</v>
      </c>
      <c r="FW191" s="746">
        <f t="shared" si="1468"/>
        <v>0</v>
      </c>
      <c r="FY191" s="1044"/>
      <c r="FZ191" s="756" t="s">
        <v>33</v>
      </c>
      <c r="GA191" s="737">
        <f t="shared" si="1317"/>
        <v>12</v>
      </c>
      <c r="GB191" s="737">
        <f t="shared" si="1469"/>
        <v>13466</v>
      </c>
      <c r="GC191" s="738">
        <f t="shared" si="1470"/>
        <v>13672</v>
      </c>
      <c r="GD191" s="743">
        <f t="shared" si="1476"/>
        <v>164064</v>
      </c>
      <c r="GE191" s="743"/>
      <c r="GF191" s="737">
        <f t="shared" si="1319"/>
        <v>0</v>
      </c>
      <c r="GG191" s="743"/>
      <c r="GH191" s="737">
        <f t="shared" si="1320"/>
        <v>1640.64</v>
      </c>
      <c r="GI191" s="743"/>
      <c r="GJ191" s="737">
        <f t="shared" si="1321"/>
        <v>1367.2</v>
      </c>
      <c r="GK191" s="743"/>
      <c r="GL191" s="737">
        <f t="shared" si="1322"/>
        <v>23215.06</v>
      </c>
      <c r="GM191" s="743"/>
      <c r="GN191" s="737">
        <f t="shared" si="1323"/>
        <v>0</v>
      </c>
      <c r="GO191" s="743"/>
      <c r="GP191" s="737">
        <f t="shared" si="1324"/>
        <v>122172.99</v>
      </c>
      <c r="GQ191" s="743"/>
      <c r="GR191" s="737">
        <f t="shared" si="1325"/>
        <v>31459.27</v>
      </c>
      <c r="GS191" s="743"/>
      <c r="GT191" s="737">
        <f t="shared" si="1326"/>
        <v>1353.53</v>
      </c>
      <c r="GU191" s="743"/>
      <c r="GV191" s="737">
        <f t="shared" si="1327"/>
        <v>0</v>
      </c>
      <c r="GW191" s="743"/>
      <c r="GX191" s="737">
        <f t="shared" si="1328"/>
        <v>0</v>
      </c>
      <c r="GY191" s="743">
        <f t="shared" si="1328"/>
        <v>0</v>
      </c>
      <c r="GZ191" s="744">
        <f t="shared" si="1471"/>
        <v>345272.69</v>
      </c>
      <c r="HA191" s="745">
        <v>12</v>
      </c>
      <c r="HB191" s="746">
        <f t="shared" si="1472"/>
        <v>4143272.28</v>
      </c>
      <c r="HC191" s="737">
        <f t="shared" si="1329"/>
        <v>0</v>
      </c>
      <c r="HD191" s="737">
        <f t="shared" si="1329"/>
        <v>0</v>
      </c>
      <c r="HE191" s="746">
        <f t="shared" si="1473"/>
        <v>4143272.28</v>
      </c>
      <c r="HF191" s="746">
        <f t="shared" si="1474"/>
        <v>1251268.23</v>
      </c>
      <c r="HG191" s="746">
        <f t="shared" si="1475"/>
        <v>5394540.5099999998</v>
      </c>
    </row>
    <row r="192" spans="1:225" x14ac:dyDescent="0.25">
      <c r="A192" s="1044"/>
      <c r="B192" s="735" t="s">
        <v>32</v>
      </c>
      <c r="C192" s="737">
        <f t="shared" si="1307"/>
        <v>1</v>
      </c>
      <c r="D192" s="737">
        <f t="shared" si="1330"/>
        <v>22544</v>
      </c>
      <c r="E192" s="738">
        <f t="shared" si="1331"/>
        <v>22888</v>
      </c>
      <c r="F192" s="817">
        <f t="shared" si="1308"/>
        <v>22888</v>
      </c>
      <c r="G192" s="740">
        <f t="shared" si="1332"/>
        <v>0</v>
      </c>
      <c r="H192" s="741">
        <f t="shared" si="1333"/>
        <v>0</v>
      </c>
      <c r="I192" s="740">
        <f t="shared" si="1332"/>
        <v>0</v>
      </c>
      <c r="J192" s="741">
        <f t="shared" si="1334"/>
        <v>0</v>
      </c>
      <c r="K192" s="740">
        <f t="shared" si="1335"/>
        <v>0</v>
      </c>
      <c r="L192" s="741">
        <f t="shared" si="1336"/>
        <v>0</v>
      </c>
      <c r="M192" s="740">
        <f t="shared" si="1337"/>
        <v>23</v>
      </c>
      <c r="N192" s="741">
        <f t="shared" si="1338"/>
        <v>5264.24</v>
      </c>
      <c r="O192" s="740">
        <f t="shared" si="1339"/>
        <v>0</v>
      </c>
      <c r="P192" s="741">
        <f t="shared" si="1340"/>
        <v>0</v>
      </c>
      <c r="Q192" s="740">
        <f t="shared" si="1341"/>
        <v>100</v>
      </c>
      <c r="R192" s="741">
        <f t="shared" si="1342"/>
        <v>22888</v>
      </c>
      <c r="S192" s="740">
        <f t="shared" si="1343"/>
        <v>20</v>
      </c>
      <c r="T192" s="741">
        <f t="shared" si="1344"/>
        <v>4577.6000000000004</v>
      </c>
      <c r="U192" s="740">
        <f t="shared" si="1345"/>
        <v>0</v>
      </c>
      <c r="V192" s="741">
        <f t="shared" si="1346"/>
        <v>0</v>
      </c>
      <c r="W192" s="740">
        <f t="shared" si="1347"/>
        <v>0</v>
      </c>
      <c r="X192" s="741">
        <f t="shared" si="1348"/>
        <v>0</v>
      </c>
      <c r="Y192" s="740">
        <f t="shared" si="1349"/>
        <v>0</v>
      </c>
      <c r="Z192" s="741">
        <f t="shared" si="1350"/>
        <v>0</v>
      </c>
      <c r="AA192" s="743">
        <f t="shared" si="1351"/>
        <v>0</v>
      </c>
      <c r="AB192" s="744">
        <f t="shared" si="1352"/>
        <v>55617.84</v>
      </c>
      <c r="AC192" s="745">
        <v>12</v>
      </c>
      <c r="AD192" s="746">
        <f t="shared" si="1353"/>
        <v>667414.07999999996</v>
      </c>
      <c r="AE192" s="747"/>
      <c r="AF192" s="741"/>
      <c r="AG192" s="746">
        <f t="shared" si="1354"/>
        <v>667414.07999999996</v>
      </c>
      <c r="AH192" s="746">
        <f t="shared" si="1355"/>
        <v>201559.05</v>
      </c>
      <c r="AI192" s="746">
        <f t="shared" si="1356"/>
        <v>868973.13</v>
      </c>
      <c r="AK192" s="1044"/>
      <c r="AL192" s="755" t="s">
        <v>32</v>
      </c>
      <c r="AM192" s="737">
        <f t="shared" si="1309"/>
        <v>1</v>
      </c>
      <c r="AN192" s="737">
        <f t="shared" si="1357"/>
        <v>22544</v>
      </c>
      <c r="AO192" s="738">
        <f t="shared" si="1358"/>
        <v>22888</v>
      </c>
      <c r="AP192" s="817">
        <f t="shared" si="1310"/>
        <v>22888</v>
      </c>
      <c r="AQ192" s="740">
        <f t="shared" si="1359"/>
        <v>0</v>
      </c>
      <c r="AR192" s="741">
        <f t="shared" si="1360"/>
        <v>0</v>
      </c>
      <c r="AS192" s="740">
        <f t="shared" si="1361"/>
        <v>4</v>
      </c>
      <c r="AT192" s="741">
        <f t="shared" si="1362"/>
        <v>915.52</v>
      </c>
      <c r="AU192" s="740">
        <f t="shared" si="1363"/>
        <v>0</v>
      </c>
      <c r="AV192" s="741">
        <f t="shared" si="1364"/>
        <v>0</v>
      </c>
      <c r="AW192" s="740">
        <f t="shared" si="1365"/>
        <v>13.8</v>
      </c>
      <c r="AX192" s="741">
        <f t="shared" si="1366"/>
        <v>3158.54</v>
      </c>
      <c r="AY192" s="740">
        <f t="shared" si="1367"/>
        <v>0</v>
      </c>
      <c r="AZ192" s="741">
        <f t="shared" si="1368"/>
        <v>0</v>
      </c>
      <c r="BA192" s="740">
        <f t="shared" si="1369"/>
        <v>39</v>
      </c>
      <c r="BB192" s="741">
        <f t="shared" si="1370"/>
        <v>8926.32</v>
      </c>
      <c r="BC192" s="740">
        <f t="shared" si="1371"/>
        <v>15</v>
      </c>
      <c r="BD192" s="741">
        <f t="shared" si="1372"/>
        <v>3433.2</v>
      </c>
      <c r="BE192" s="740">
        <f t="shared" si="1373"/>
        <v>0</v>
      </c>
      <c r="BF192" s="741">
        <f t="shared" si="1374"/>
        <v>0</v>
      </c>
      <c r="BG192" s="740">
        <f t="shared" si="1375"/>
        <v>0</v>
      </c>
      <c r="BH192" s="741">
        <f t="shared" si="1376"/>
        <v>0</v>
      </c>
      <c r="BI192" s="740">
        <f t="shared" si="1377"/>
        <v>0</v>
      </c>
      <c r="BJ192" s="741">
        <f t="shared" si="1378"/>
        <v>0</v>
      </c>
      <c r="BK192" s="743">
        <f t="shared" si="1379"/>
        <v>0</v>
      </c>
      <c r="BL192" s="744">
        <f t="shared" si="1380"/>
        <v>39321.58</v>
      </c>
      <c r="BM192" s="745">
        <v>12</v>
      </c>
      <c r="BN192" s="746">
        <f t="shared" si="1381"/>
        <v>471858.96</v>
      </c>
      <c r="BO192" s="747"/>
      <c r="BP192" s="741"/>
      <c r="BQ192" s="746">
        <f t="shared" si="1382"/>
        <v>471858.96</v>
      </c>
      <c r="BR192" s="746">
        <f t="shared" si="1383"/>
        <v>142501.41</v>
      </c>
      <c r="BS192" s="746">
        <f t="shared" si="1384"/>
        <v>614360.37</v>
      </c>
      <c r="BU192" s="1044"/>
      <c r="BV192" s="754" t="s">
        <v>32</v>
      </c>
      <c r="BW192" s="737">
        <f t="shared" si="1311"/>
        <v>1</v>
      </c>
      <c r="BX192" s="737">
        <f t="shared" si="1385"/>
        <v>22544</v>
      </c>
      <c r="BY192" s="738">
        <f t="shared" si="1386"/>
        <v>22888</v>
      </c>
      <c r="BZ192" s="817">
        <f t="shared" si="1312"/>
        <v>22888</v>
      </c>
      <c r="CA192" s="740">
        <f t="shared" si="1387"/>
        <v>0</v>
      </c>
      <c r="CB192" s="741">
        <f t="shared" si="1388"/>
        <v>0</v>
      </c>
      <c r="CC192" s="740">
        <f t="shared" si="1389"/>
        <v>0</v>
      </c>
      <c r="CD192" s="741">
        <f t="shared" si="1390"/>
        <v>0</v>
      </c>
      <c r="CE192" s="740">
        <f t="shared" si="1391"/>
        <v>0</v>
      </c>
      <c r="CF192" s="741">
        <f t="shared" si="1392"/>
        <v>0</v>
      </c>
      <c r="CG192" s="740">
        <f t="shared" si="1393"/>
        <v>0</v>
      </c>
      <c r="CH192" s="741">
        <f t="shared" si="1394"/>
        <v>0</v>
      </c>
      <c r="CI192" s="740">
        <f t="shared" si="1395"/>
        <v>0</v>
      </c>
      <c r="CJ192" s="741">
        <f t="shared" si="1396"/>
        <v>0</v>
      </c>
      <c r="CK192" s="740">
        <f t="shared" si="1397"/>
        <v>53</v>
      </c>
      <c r="CL192" s="741">
        <f t="shared" si="1398"/>
        <v>12130.64</v>
      </c>
      <c r="CM192" s="740">
        <f t="shared" si="1399"/>
        <v>20</v>
      </c>
      <c r="CN192" s="741">
        <f t="shared" si="1400"/>
        <v>4577.6000000000004</v>
      </c>
      <c r="CO192" s="740">
        <f t="shared" si="1401"/>
        <v>0</v>
      </c>
      <c r="CP192" s="741">
        <f t="shared" si="1402"/>
        <v>0</v>
      </c>
      <c r="CQ192" s="740">
        <f t="shared" si="1403"/>
        <v>0</v>
      </c>
      <c r="CR192" s="741">
        <f t="shared" si="1404"/>
        <v>0</v>
      </c>
      <c r="CS192" s="740">
        <f t="shared" si="1405"/>
        <v>0</v>
      </c>
      <c r="CT192" s="741">
        <f t="shared" si="1406"/>
        <v>0</v>
      </c>
      <c r="CU192" s="743">
        <f t="shared" si="1407"/>
        <v>0</v>
      </c>
      <c r="CV192" s="744">
        <f t="shared" si="1408"/>
        <v>39596.239999999998</v>
      </c>
      <c r="CW192" s="745">
        <v>12</v>
      </c>
      <c r="CX192" s="746">
        <f t="shared" si="1409"/>
        <v>475154.88</v>
      </c>
      <c r="CY192" s="747"/>
      <c r="CZ192" s="741"/>
      <c r="DA192" s="746">
        <f t="shared" si="1410"/>
        <v>475154.88</v>
      </c>
      <c r="DB192" s="746">
        <f t="shared" si="1411"/>
        <v>143496.76999999999</v>
      </c>
      <c r="DC192" s="746">
        <f t="shared" si="1412"/>
        <v>618651.65</v>
      </c>
      <c r="DD192" s="750"/>
      <c r="DE192" s="1044"/>
      <c r="DF192" s="754" t="s">
        <v>32</v>
      </c>
      <c r="DG192" s="737">
        <f t="shared" si="1313"/>
        <v>1</v>
      </c>
      <c r="DH192" s="737">
        <f t="shared" si="1413"/>
        <v>22544</v>
      </c>
      <c r="DI192" s="738">
        <f t="shared" si="1414"/>
        <v>22888</v>
      </c>
      <c r="DJ192" s="817">
        <f t="shared" si="1314"/>
        <v>22888</v>
      </c>
      <c r="DK192" s="740">
        <f t="shared" si="1415"/>
        <v>0</v>
      </c>
      <c r="DL192" s="741">
        <f t="shared" si="1416"/>
        <v>0</v>
      </c>
      <c r="DM192" s="740">
        <f t="shared" si="1417"/>
        <v>0</v>
      </c>
      <c r="DN192" s="741">
        <f t="shared" si="1418"/>
        <v>0</v>
      </c>
      <c r="DO192" s="740">
        <f t="shared" si="1419"/>
        <v>0</v>
      </c>
      <c r="DP192" s="741">
        <f t="shared" si="1420"/>
        <v>0</v>
      </c>
      <c r="DQ192" s="740">
        <f t="shared" si="1421"/>
        <v>0</v>
      </c>
      <c r="DR192" s="741">
        <f t="shared" si="1422"/>
        <v>0</v>
      </c>
      <c r="DS192" s="740">
        <f t="shared" si="1423"/>
        <v>0</v>
      </c>
      <c r="DT192" s="741">
        <f t="shared" si="1424"/>
        <v>0</v>
      </c>
      <c r="DU192" s="740">
        <f t="shared" si="1425"/>
        <v>0</v>
      </c>
      <c r="DV192" s="741">
        <f t="shared" si="1426"/>
        <v>0</v>
      </c>
      <c r="DW192" s="740">
        <f t="shared" si="1427"/>
        <v>10</v>
      </c>
      <c r="DX192" s="741">
        <f t="shared" si="1428"/>
        <v>2288.8000000000002</v>
      </c>
      <c r="DY192" s="740">
        <f t="shared" si="1429"/>
        <v>0</v>
      </c>
      <c r="DZ192" s="741">
        <f t="shared" si="1430"/>
        <v>0</v>
      </c>
      <c r="EA192" s="740">
        <f t="shared" si="1431"/>
        <v>0</v>
      </c>
      <c r="EB192" s="741">
        <f t="shared" si="1432"/>
        <v>0</v>
      </c>
      <c r="EC192" s="740">
        <f t="shared" si="1433"/>
        <v>0</v>
      </c>
      <c r="ED192" s="741">
        <f t="shared" si="1434"/>
        <v>0</v>
      </c>
      <c r="EE192" s="743">
        <f t="shared" si="1435"/>
        <v>0</v>
      </c>
      <c r="EF192" s="744">
        <f t="shared" si="1436"/>
        <v>25176.799999999999</v>
      </c>
      <c r="EG192" s="745">
        <v>12</v>
      </c>
      <c r="EH192" s="746">
        <f t="shared" si="1437"/>
        <v>302121.59999999998</v>
      </c>
      <c r="EI192" s="747"/>
      <c r="EJ192" s="741"/>
      <c r="EK192" s="746">
        <f t="shared" si="1438"/>
        <v>302121.59999999998</v>
      </c>
      <c r="EL192" s="746">
        <f t="shared" si="1439"/>
        <v>91240.72</v>
      </c>
      <c r="EM192" s="746">
        <f t="shared" si="1440"/>
        <v>393362.32</v>
      </c>
      <c r="EO192" s="1044"/>
      <c r="EP192" s="754" t="s">
        <v>32</v>
      </c>
      <c r="EQ192" s="737">
        <f t="shared" si="1315"/>
        <v>0</v>
      </c>
      <c r="ER192" s="737">
        <f t="shared" si="1441"/>
        <v>22544</v>
      </c>
      <c r="ES192" s="738">
        <f t="shared" si="1442"/>
        <v>22888</v>
      </c>
      <c r="ET192" s="817">
        <f t="shared" si="1316"/>
        <v>0</v>
      </c>
      <c r="EU192" s="740">
        <f t="shared" si="1443"/>
        <v>0</v>
      </c>
      <c r="EV192" s="741">
        <f t="shared" si="1444"/>
        <v>0</v>
      </c>
      <c r="EW192" s="740">
        <f t="shared" si="1445"/>
        <v>0</v>
      </c>
      <c r="EX192" s="741">
        <f t="shared" si="1446"/>
        <v>0</v>
      </c>
      <c r="EY192" s="740">
        <f t="shared" si="1447"/>
        <v>0</v>
      </c>
      <c r="EZ192" s="741">
        <f t="shared" si="1448"/>
        <v>0</v>
      </c>
      <c r="FA192" s="740">
        <f t="shared" si="1449"/>
        <v>0</v>
      </c>
      <c r="FB192" s="741">
        <f t="shared" si="1450"/>
        <v>0</v>
      </c>
      <c r="FC192" s="740">
        <f t="shared" si="1451"/>
        <v>0</v>
      </c>
      <c r="FD192" s="741">
        <f t="shared" si="1452"/>
        <v>0</v>
      </c>
      <c r="FE192" s="740">
        <f t="shared" si="1453"/>
        <v>0</v>
      </c>
      <c r="FF192" s="741">
        <f t="shared" si="1454"/>
        <v>0</v>
      </c>
      <c r="FG192" s="740">
        <f t="shared" si="1455"/>
        <v>0</v>
      </c>
      <c r="FH192" s="741">
        <f t="shared" si="1456"/>
        <v>0</v>
      </c>
      <c r="FI192" s="740">
        <f t="shared" si="1457"/>
        <v>0</v>
      </c>
      <c r="FJ192" s="741">
        <f t="shared" si="1458"/>
        <v>0</v>
      </c>
      <c r="FK192" s="740">
        <f t="shared" si="1459"/>
        <v>0</v>
      </c>
      <c r="FL192" s="741">
        <f t="shared" si="1460"/>
        <v>0</v>
      </c>
      <c r="FM192" s="740">
        <f t="shared" si="1461"/>
        <v>0</v>
      </c>
      <c r="FN192" s="741">
        <f t="shared" si="1462"/>
        <v>0</v>
      </c>
      <c r="FO192" s="743">
        <f t="shared" si="1463"/>
        <v>0</v>
      </c>
      <c r="FP192" s="744">
        <f t="shared" si="1464"/>
        <v>0</v>
      </c>
      <c r="FQ192" s="745">
        <v>12</v>
      </c>
      <c r="FR192" s="746">
        <f t="shared" si="1465"/>
        <v>0</v>
      </c>
      <c r="FS192" s="747"/>
      <c r="FT192" s="741"/>
      <c r="FU192" s="746">
        <f t="shared" si="1466"/>
        <v>0</v>
      </c>
      <c r="FV192" s="746">
        <f t="shared" si="1467"/>
        <v>0</v>
      </c>
      <c r="FW192" s="746">
        <f t="shared" si="1468"/>
        <v>0</v>
      </c>
      <c r="FY192" s="1044"/>
      <c r="FZ192" s="754" t="s">
        <v>32</v>
      </c>
      <c r="GA192" s="737">
        <f t="shared" si="1317"/>
        <v>4</v>
      </c>
      <c r="GB192" s="737">
        <f t="shared" si="1469"/>
        <v>22544</v>
      </c>
      <c r="GC192" s="738">
        <f t="shared" si="1470"/>
        <v>22888</v>
      </c>
      <c r="GD192" s="743">
        <f t="shared" si="1476"/>
        <v>91552</v>
      </c>
      <c r="GE192" s="743"/>
      <c r="GF192" s="737">
        <f t="shared" si="1319"/>
        <v>0</v>
      </c>
      <c r="GG192" s="743"/>
      <c r="GH192" s="737">
        <f t="shared" si="1320"/>
        <v>915.52</v>
      </c>
      <c r="GI192" s="743"/>
      <c r="GJ192" s="737">
        <f t="shared" si="1321"/>
        <v>0</v>
      </c>
      <c r="GK192" s="743"/>
      <c r="GL192" s="737">
        <f t="shared" si="1322"/>
        <v>8422.7800000000007</v>
      </c>
      <c r="GM192" s="743"/>
      <c r="GN192" s="737">
        <f t="shared" si="1323"/>
        <v>0</v>
      </c>
      <c r="GO192" s="743"/>
      <c r="GP192" s="737">
        <f t="shared" si="1324"/>
        <v>43944.959999999999</v>
      </c>
      <c r="GQ192" s="743"/>
      <c r="GR192" s="737">
        <f t="shared" si="1325"/>
        <v>14877.2</v>
      </c>
      <c r="GS192" s="743"/>
      <c r="GT192" s="737">
        <f t="shared" si="1326"/>
        <v>0</v>
      </c>
      <c r="GU192" s="743"/>
      <c r="GV192" s="737">
        <f t="shared" si="1327"/>
        <v>0</v>
      </c>
      <c r="GW192" s="743"/>
      <c r="GX192" s="737">
        <f t="shared" si="1328"/>
        <v>0</v>
      </c>
      <c r="GY192" s="743">
        <f t="shared" si="1328"/>
        <v>0</v>
      </c>
      <c r="GZ192" s="744">
        <f t="shared" si="1471"/>
        <v>159712.46</v>
      </c>
      <c r="HA192" s="745">
        <v>12</v>
      </c>
      <c r="HB192" s="746">
        <f t="shared" si="1472"/>
        <v>1916549.52</v>
      </c>
      <c r="HC192" s="737">
        <f t="shared" si="1329"/>
        <v>0</v>
      </c>
      <c r="HD192" s="737">
        <f t="shared" si="1329"/>
        <v>0</v>
      </c>
      <c r="HE192" s="746">
        <f t="shared" si="1473"/>
        <v>1916549.52</v>
      </c>
      <c r="HF192" s="746">
        <f t="shared" si="1474"/>
        <v>578797.96</v>
      </c>
      <c r="HG192" s="746">
        <f t="shared" si="1475"/>
        <v>2495347.48</v>
      </c>
    </row>
    <row r="193" spans="1:215" ht="15.75" x14ac:dyDescent="0.25">
      <c r="A193" s="1044"/>
      <c r="B193" s="760" t="s">
        <v>683</v>
      </c>
      <c r="C193" s="761"/>
      <c r="D193" s="761"/>
      <c r="E193" s="726"/>
      <c r="F193" s="734"/>
      <c r="G193" s="762"/>
      <c r="H193" s="732"/>
      <c r="I193" s="762"/>
      <c r="J193" s="732"/>
      <c r="K193" s="762"/>
      <c r="L193" s="732"/>
      <c r="M193" s="762"/>
      <c r="N193" s="732"/>
      <c r="O193" s="762"/>
      <c r="P193" s="732"/>
      <c r="Q193" s="762"/>
      <c r="R193" s="732"/>
      <c r="S193" s="762"/>
      <c r="T193" s="732"/>
      <c r="U193" s="762"/>
      <c r="V193" s="732"/>
      <c r="W193" s="762"/>
      <c r="X193" s="732"/>
      <c r="Y193" s="762"/>
      <c r="Z193" s="732"/>
      <c r="AA193" s="733"/>
      <c r="AB193" s="729"/>
      <c r="AC193" s="730"/>
      <c r="AD193" s="731"/>
      <c r="AE193" s="733"/>
      <c r="AF193" s="732"/>
      <c r="AG193" s="731"/>
      <c r="AH193" s="731"/>
      <c r="AI193" s="731"/>
      <c r="AK193" s="1044"/>
      <c r="AL193" s="760" t="s">
        <v>683</v>
      </c>
      <c r="AM193" s="761"/>
      <c r="AN193" s="761"/>
      <c r="AO193" s="726"/>
      <c r="AP193" s="734"/>
      <c r="AQ193" s="762"/>
      <c r="AR193" s="732"/>
      <c r="AS193" s="762"/>
      <c r="AT193" s="732"/>
      <c r="AU193" s="762"/>
      <c r="AV193" s="732"/>
      <c r="AW193" s="762"/>
      <c r="AX193" s="732"/>
      <c r="AY193" s="762"/>
      <c r="AZ193" s="732"/>
      <c r="BA193" s="762"/>
      <c r="BB193" s="732"/>
      <c r="BC193" s="762"/>
      <c r="BD193" s="732"/>
      <c r="BE193" s="762"/>
      <c r="BF193" s="732"/>
      <c r="BG193" s="762"/>
      <c r="BH193" s="732"/>
      <c r="BI193" s="762"/>
      <c r="BJ193" s="732"/>
      <c r="BK193" s="733"/>
      <c r="BL193" s="729"/>
      <c r="BM193" s="730"/>
      <c r="BN193" s="731"/>
      <c r="BO193" s="733"/>
      <c r="BP193" s="732"/>
      <c r="BQ193" s="731"/>
      <c r="BR193" s="731"/>
      <c r="BS193" s="731"/>
      <c r="BU193" s="1044"/>
      <c r="BV193" s="760" t="s">
        <v>683</v>
      </c>
      <c r="BW193" s="761"/>
      <c r="BX193" s="761"/>
      <c r="BY193" s="726"/>
      <c r="BZ193" s="734"/>
      <c r="CA193" s="762"/>
      <c r="CB193" s="732"/>
      <c r="CC193" s="762"/>
      <c r="CD193" s="732"/>
      <c r="CE193" s="762"/>
      <c r="CF193" s="732"/>
      <c r="CG193" s="762"/>
      <c r="CH193" s="732"/>
      <c r="CI193" s="762"/>
      <c r="CJ193" s="732"/>
      <c r="CK193" s="762"/>
      <c r="CL193" s="732"/>
      <c r="CM193" s="762"/>
      <c r="CN193" s="732"/>
      <c r="CO193" s="762"/>
      <c r="CP193" s="732"/>
      <c r="CQ193" s="762"/>
      <c r="CR193" s="732"/>
      <c r="CS193" s="762"/>
      <c r="CT193" s="732"/>
      <c r="CU193" s="733"/>
      <c r="CV193" s="729"/>
      <c r="CW193" s="730"/>
      <c r="CX193" s="731"/>
      <c r="CY193" s="733"/>
      <c r="CZ193" s="732"/>
      <c r="DA193" s="731"/>
      <c r="DB193" s="731"/>
      <c r="DC193" s="731"/>
      <c r="DE193" s="1044"/>
      <c r="DF193" s="760" t="s">
        <v>683</v>
      </c>
      <c r="DG193" s="761"/>
      <c r="DH193" s="761"/>
      <c r="DI193" s="726"/>
      <c r="DJ193" s="734"/>
      <c r="DK193" s="762"/>
      <c r="DL193" s="732"/>
      <c r="DM193" s="762"/>
      <c r="DN193" s="732"/>
      <c r="DO193" s="762"/>
      <c r="DP193" s="732"/>
      <c r="DQ193" s="762"/>
      <c r="DR193" s="732"/>
      <c r="DS193" s="762"/>
      <c r="DT193" s="732"/>
      <c r="DU193" s="762"/>
      <c r="DV193" s="732"/>
      <c r="DW193" s="762"/>
      <c r="DX193" s="732"/>
      <c r="DY193" s="762"/>
      <c r="DZ193" s="732"/>
      <c r="EA193" s="762"/>
      <c r="EB193" s="732"/>
      <c r="EC193" s="762"/>
      <c r="ED193" s="732"/>
      <c r="EE193" s="733"/>
      <c r="EF193" s="729"/>
      <c r="EG193" s="730"/>
      <c r="EH193" s="731"/>
      <c r="EI193" s="733"/>
      <c r="EJ193" s="732"/>
      <c r="EK193" s="731"/>
      <c r="EL193" s="731"/>
      <c r="EM193" s="731"/>
      <c r="EO193" s="1044"/>
      <c r="EP193" s="760" t="s">
        <v>683</v>
      </c>
      <c r="EQ193" s="761"/>
      <c r="ER193" s="761"/>
      <c r="ES193" s="726"/>
      <c r="ET193" s="734"/>
      <c r="EU193" s="762"/>
      <c r="EV193" s="732"/>
      <c r="EW193" s="762"/>
      <c r="EX193" s="732"/>
      <c r="EY193" s="762"/>
      <c r="EZ193" s="732"/>
      <c r="FA193" s="762"/>
      <c r="FB193" s="732"/>
      <c r="FC193" s="762"/>
      <c r="FD193" s="732"/>
      <c r="FE193" s="762"/>
      <c r="FF193" s="732"/>
      <c r="FG193" s="762"/>
      <c r="FH193" s="732"/>
      <c r="FI193" s="762"/>
      <c r="FJ193" s="732"/>
      <c r="FK193" s="762"/>
      <c r="FL193" s="732"/>
      <c r="FM193" s="762"/>
      <c r="FN193" s="732"/>
      <c r="FO193" s="733"/>
      <c r="FP193" s="729"/>
      <c r="FQ193" s="730"/>
      <c r="FR193" s="731"/>
      <c r="FS193" s="733"/>
      <c r="FT193" s="732"/>
      <c r="FU193" s="731"/>
      <c r="FV193" s="731"/>
      <c r="FW193" s="731"/>
      <c r="FY193" s="1044"/>
      <c r="FZ193" s="760" t="s">
        <v>683</v>
      </c>
      <c r="GA193" s="761"/>
      <c r="GB193" s="761"/>
      <c r="GC193" s="726"/>
      <c r="GD193" s="734">
        <f>F193+AP193+BZ193+DJ193+ET193</f>
        <v>0</v>
      </c>
      <c r="GE193" s="734"/>
      <c r="GF193" s="732"/>
      <c r="GG193" s="734"/>
      <c r="GH193" s="732"/>
      <c r="GI193" s="734"/>
      <c r="GJ193" s="732"/>
      <c r="GK193" s="734"/>
      <c r="GL193" s="732"/>
      <c r="GM193" s="734"/>
      <c r="GN193" s="732"/>
      <c r="GO193" s="734"/>
      <c r="GP193" s="732"/>
      <c r="GQ193" s="734"/>
      <c r="GR193" s="732"/>
      <c r="GS193" s="734"/>
      <c r="GT193" s="732"/>
      <c r="GU193" s="734"/>
      <c r="GV193" s="732"/>
      <c r="GW193" s="734"/>
      <c r="GX193" s="732"/>
      <c r="GY193" s="733"/>
      <c r="GZ193" s="729"/>
      <c r="HA193" s="730"/>
      <c r="HB193" s="731"/>
      <c r="HC193" s="733"/>
      <c r="HD193" s="732"/>
      <c r="HE193" s="731"/>
      <c r="HF193" s="731"/>
      <c r="HG193" s="731"/>
    </row>
    <row r="194" spans="1:215" x14ac:dyDescent="0.25">
      <c r="A194" s="1044"/>
      <c r="B194" s="764" t="s">
        <v>521</v>
      </c>
      <c r="C194" s="737">
        <f t="shared" ref="C194:C201" si="1477">C108</f>
        <v>6.78</v>
      </c>
      <c r="D194" s="737">
        <f t="shared" ref="D194:D201" si="1478">ROUNDUP(D108*1.04,0)</f>
        <v>13132</v>
      </c>
      <c r="E194" s="738">
        <f t="shared" ref="E194:E201" si="1479">ROUNDUP(D194*1.01525,0)</f>
        <v>13333</v>
      </c>
      <c r="F194" s="817">
        <f t="shared" ref="F194:F201" si="1480">C194*E194</f>
        <v>90397.74</v>
      </c>
      <c r="G194" s="740">
        <f t="shared" ref="G194:I201" si="1481">ROUND(G22,1)</f>
        <v>9.6999999999999993</v>
      </c>
      <c r="H194" s="741">
        <f t="shared" ref="H194:H201" si="1482">$F194*G194/100</f>
        <v>8768.58</v>
      </c>
      <c r="I194" s="740">
        <f t="shared" si="1481"/>
        <v>0</v>
      </c>
      <c r="J194" s="741">
        <f t="shared" ref="J194:J201" si="1483">$F194*I194/100</f>
        <v>0</v>
      </c>
      <c r="K194" s="740">
        <f t="shared" ref="K194:K201" si="1484">ROUND(K22,1)</f>
        <v>0</v>
      </c>
      <c r="L194" s="741">
        <f t="shared" ref="L194:L201" si="1485">$F194*K194/100</f>
        <v>0</v>
      </c>
      <c r="M194" s="740">
        <f t="shared" ref="M194:M201" si="1486">ROUND(M22,1)</f>
        <v>0</v>
      </c>
      <c r="N194" s="741">
        <f t="shared" ref="N194:N201" si="1487">$F194*M194/100</f>
        <v>0</v>
      </c>
      <c r="O194" s="740">
        <f t="shared" ref="O194:O201" si="1488">ROUND(O22,1)</f>
        <v>0</v>
      </c>
      <c r="P194" s="741">
        <f t="shared" ref="P194:P201" si="1489">$F194*O194/100</f>
        <v>0</v>
      </c>
      <c r="Q194" s="740">
        <f t="shared" ref="Q194:Q201" si="1490">ROUND(Q22,1)</f>
        <v>0</v>
      </c>
      <c r="R194" s="741">
        <f t="shared" ref="R194:R201" si="1491">$F194*Q194/100</f>
        <v>0</v>
      </c>
      <c r="S194" s="740">
        <f t="shared" ref="S194:S201" si="1492">ROUND(S22,1)</f>
        <v>20</v>
      </c>
      <c r="T194" s="741">
        <f t="shared" ref="T194:T201" si="1493">$F194*S194/100</f>
        <v>18079.55</v>
      </c>
      <c r="U194" s="740">
        <f t="shared" ref="U194:U201" si="1494">ROUND(U22,1)</f>
        <v>0</v>
      </c>
      <c r="V194" s="741">
        <f t="shared" ref="V194:V201" si="1495">$F194*U194/100</f>
        <v>0</v>
      </c>
      <c r="W194" s="740">
        <f t="shared" ref="W194:W201" si="1496">ROUND(W22,1)</f>
        <v>0</v>
      </c>
      <c r="X194" s="741">
        <f t="shared" ref="X194:X201" si="1497">$F194*W194/100</f>
        <v>0</v>
      </c>
      <c r="Y194" s="740">
        <f t="shared" ref="Y194:Y201" si="1498">ROUND(Y22,1)</f>
        <v>0</v>
      </c>
      <c r="Z194" s="741">
        <f t="shared" ref="Z194:Z201" si="1499">$F194*Y194/100</f>
        <v>0</v>
      </c>
      <c r="AA194" s="743">
        <f t="shared" ref="AA194:AA201" si="1500">IF(((SUM(F194:Z194))&gt;(16242*C194)),0,((16242*C194)-(SUM(F194:Z194))))</f>
        <v>0</v>
      </c>
      <c r="AB194" s="744">
        <f t="shared" ref="AB194:AB201" si="1501">F194+H194+J194+L194+N194+P194+R194+T194+V194+X194+Z194+AA194</f>
        <v>117245.87</v>
      </c>
      <c r="AC194" s="745">
        <v>12</v>
      </c>
      <c r="AD194" s="746">
        <f t="shared" ref="AD194:AD201" si="1502">AB194*AC194</f>
        <v>1406950.44</v>
      </c>
      <c r="AE194" s="747"/>
      <c r="AF194" s="741"/>
      <c r="AG194" s="746">
        <f t="shared" ref="AG194:AG201" si="1503">AD194+AE194+AF194</f>
        <v>1406950.44</v>
      </c>
      <c r="AH194" s="746">
        <f t="shared" ref="AH194:AH201" si="1504">AG194*0.302</f>
        <v>424899.03</v>
      </c>
      <c r="AI194" s="746">
        <f t="shared" ref="AI194:AI201" si="1505">AG194+AH194</f>
        <v>1831849.47</v>
      </c>
      <c r="AK194" s="1044"/>
      <c r="AL194" s="765" t="s">
        <v>521</v>
      </c>
      <c r="AM194" s="737">
        <f t="shared" ref="AM194:AM201" si="1506">AM108</f>
        <v>3.67</v>
      </c>
      <c r="AN194" s="737">
        <f t="shared" ref="AN194:AN201" si="1507">ROUNDUP(AN108*1.04,0)</f>
        <v>13132</v>
      </c>
      <c r="AO194" s="738">
        <f t="shared" ref="AO194:AO201" si="1508">ROUNDUP(AN194*1.01525,0)</f>
        <v>13333</v>
      </c>
      <c r="AP194" s="817">
        <f t="shared" ref="AP194:AP201" si="1509">AM194*AO194</f>
        <v>48932.11</v>
      </c>
      <c r="AQ194" s="740">
        <f t="shared" ref="AQ194:AQ201" si="1510">ROUND(AQ22,1)</f>
        <v>17</v>
      </c>
      <c r="AR194" s="741">
        <f t="shared" ref="AR194:AR201" si="1511">$AP194*AQ194/100</f>
        <v>8318.4599999999991</v>
      </c>
      <c r="AS194" s="740">
        <f t="shared" ref="AS194:AS201" si="1512">ROUND(AS22,1)</f>
        <v>0</v>
      </c>
      <c r="AT194" s="741">
        <f t="shared" ref="AT194:AT201" si="1513">$AP194*AS194/100</f>
        <v>0</v>
      </c>
      <c r="AU194" s="740">
        <f t="shared" ref="AU194:AU201" si="1514">ROUND(AU22,1)</f>
        <v>0.6</v>
      </c>
      <c r="AV194" s="741">
        <f t="shared" ref="AV194:AV201" si="1515">$AP194*AU194/100</f>
        <v>293.58999999999997</v>
      </c>
      <c r="AW194" s="740">
        <f t="shared" ref="AW194:AW201" si="1516">ROUND(AW22,1)</f>
        <v>0</v>
      </c>
      <c r="AX194" s="741">
        <f t="shared" ref="AX194:AX201" si="1517">$AP194*AW194/100</f>
        <v>0</v>
      </c>
      <c r="AY194" s="740">
        <f t="shared" ref="AY194:AY201" si="1518">ROUND(AY22,1)</f>
        <v>0</v>
      </c>
      <c r="AZ194" s="741">
        <f t="shared" ref="AZ194:AZ201" si="1519">$AP194*AY194/100</f>
        <v>0</v>
      </c>
      <c r="BA194" s="740">
        <f t="shared" ref="BA194:BA201" si="1520">ROUND(BA22,1)</f>
        <v>0</v>
      </c>
      <c r="BB194" s="741">
        <f t="shared" ref="BB194:BB201" si="1521">$AP194*BA194/100</f>
        <v>0</v>
      </c>
      <c r="BC194" s="740">
        <f t="shared" ref="BC194:BC201" si="1522">ROUND(BC22,1)</f>
        <v>17.600000000000001</v>
      </c>
      <c r="BD194" s="741">
        <f t="shared" ref="BD194:BD201" si="1523">$AP194*BC194/100</f>
        <v>8612.0499999999993</v>
      </c>
      <c r="BE194" s="740">
        <f t="shared" ref="BE194:BE201" si="1524">ROUND(BE22,1)</f>
        <v>0</v>
      </c>
      <c r="BF194" s="741">
        <f t="shared" ref="BF194:BF201" si="1525">$AP194*BE194/100</f>
        <v>0</v>
      </c>
      <c r="BG194" s="740">
        <f t="shared" ref="BG194:BG201" si="1526">ROUND(BG22,1)</f>
        <v>0</v>
      </c>
      <c r="BH194" s="741">
        <f t="shared" ref="BH194:BH201" si="1527">$AP194*BG194/100</f>
        <v>0</v>
      </c>
      <c r="BI194" s="740">
        <f t="shared" ref="BI194:BI201" si="1528">ROUND(BI22,1)</f>
        <v>0</v>
      </c>
      <c r="BJ194" s="741">
        <f t="shared" ref="BJ194:BJ201" si="1529">$AP194*BI194/100</f>
        <v>0</v>
      </c>
      <c r="BK194" s="743">
        <f t="shared" ref="BK194:BK201" si="1530">IF(((SUM(AP194:BJ194))&gt;(16242*AM194)),0,((16242*AM194)-(SUM(AP194:BJ194))))</f>
        <v>0</v>
      </c>
      <c r="BL194" s="744">
        <f t="shared" ref="BL194:BL201" si="1531">AP194+AR194+AT194+AV194+AX194+AZ194+BB194+BD194+BF194+BH194+BJ194+BK194</f>
        <v>66156.210000000006</v>
      </c>
      <c r="BM194" s="745">
        <v>12</v>
      </c>
      <c r="BN194" s="746">
        <f t="shared" ref="BN194:BN201" si="1532">BL194*BM194</f>
        <v>793874.52</v>
      </c>
      <c r="BO194" s="747"/>
      <c r="BP194" s="741"/>
      <c r="BQ194" s="746">
        <f t="shared" ref="BQ194:BQ201" si="1533">BN194+BO194+BP194</f>
        <v>793874.52</v>
      </c>
      <c r="BR194" s="746">
        <f t="shared" ref="BR194:BR201" si="1534">BQ194*0.302</f>
        <v>239750.11</v>
      </c>
      <c r="BS194" s="746">
        <f t="shared" ref="BS194:BS201" si="1535">BQ194+BR194</f>
        <v>1033624.63</v>
      </c>
      <c r="BU194" s="1044"/>
      <c r="BV194" s="765" t="s">
        <v>521</v>
      </c>
      <c r="BW194" s="737">
        <f t="shared" ref="BW194:BW201" si="1536">BW108</f>
        <v>0</v>
      </c>
      <c r="BX194" s="737">
        <f t="shared" ref="BX194:BX201" si="1537">ROUNDUP(BX108*1.04,0)</f>
        <v>13132</v>
      </c>
      <c r="BY194" s="738">
        <f t="shared" ref="BY194:BY201" si="1538">ROUNDUP(BX194*1.01525,0)</f>
        <v>13333</v>
      </c>
      <c r="BZ194" s="817">
        <f t="shared" ref="BZ194:BZ201" si="1539">BW194*BY194</f>
        <v>0</v>
      </c>
      <c r="CA194" s="740">
        <f t="shared" ref="CA194:CA201" si="1540">ROUND(CA22,1)</f>
        <v>0</v>
      </c>
      <c r="CB194" s="741">
        <f t="shared" ref="CB194:CB201" si="1541">$BZ194*CA194/100</f>
        <v>0</v>
      </c>
      <c r="CC194" s="740">
        <f t="shared" ref="CC194:CC201" si="1542">ROUND(CC22,1)</f>
        <v>0</v>
      </c>
      <c r="CD194" s="741">
        <f t="shared" ref="CD194:CD201" si="1543">$BZ194*CC194/100</f>
        <v>0</v>
      </c>
      <c r="CE194" s="740">
        <f t="shared" ref="CE194:CE201" si="1544">ROUND(CE22,1)</f>
        <v>0</v>
      </c>
      <c r="CF194" s="741">
        <f t="shared" ref="CF194:CF201" si="1545">$BZ194*CE194/100</f>
        <v>0</v>
      </c>
      <c r="CG194" s="740">
        <f t="shared" ref="CG194:CG201" si="1546">ROUND(CG22,1)</f>
        <v>0</v>
      </c>
      <c r="CH194" s="741">
        <f t="shared" ref="CH194:CH201" si="1547">$BZ194*CG194/100</f>
        <v>0</v>
      </c>
      <c r="CI194" s="740">
        <f t="shared" ref="CI194:CI201" si="1548">ROUND(CI22,1)</f>
        <v>0</v>
      </c>
      <c r="CJ194" s="741">
        <f t="shared" ref="CJ194:CJ201" si="1549">$BZ194*CI194/100</f>
        <v>0</v>
      </c>
      <c r="CK194" s="740">
        <f t="shared" ref="CK194:CK201" si="1550">ROUND(CK22,1)</f>
        <v>0</v>
      </c>
      <c r="CL194" s="741">
        <f t="shared" ref="CL194:CL201" si="1551">$BZ194*CK194/100</f>
        <v>0</v>
      </c>
      <c r="CM194" s="740">
        <f t="shared" ref="CM194:CM201" si="1552">ROUND(CM22,1)</f>
        <v>0</v>
      </c>
      <c r="CN194" s="741">
        <f t="shared" ref="CN194:CN201" si="1553">$BZ194*CM194/100</f>
        <v>0</v>
      </c>
      <c r="CO194" s="740">
        <f t="shared" ref="CO194:CO201" si="1554">ROUND(CO22,1)</f>
        <v>0</v>
      </c>
      <c r="CP194" s="741">
        <f t="shared" ref="CP194:CP201" si="1555">$BZ194*CO194/100</f>
        <v>0</v>
      </c>
      <c r="CQ194" s="740">
        <f t="shared" ref="CQ194:CQ201" si="1556">ROUND(CQ22,1)</f>
        <v>0</v>
      </c>
      <c r="CR194" s="741">
        <f t="shared" ref="CR194:CR201" si="1557">$BZ194*CQ194/100</f>
        <v>0</v>
      </c>
      <c r="CS194" s="740">
        <f t="shared" ref="CS194:CS201" si="1558">ROUND(CS22,1)</f>
        <v>0</v>
      </c>
      <c r="CT194" s="741">
        <f t="shared" ref="CT194:CT201" si="1559">$BZ194*CS194/100</f>
        <v>0</v>
      </c>
      <c r="CU194" s="743">
        <f t="shared" ref="CU194:CU201" si="1560">IF(((SUM(BZ194:CT194))&gt;(16242*BW194)),0,((16242*BW194)-(SUM(BZ194:CT194))))</f>
        <v>0</v>
      </c>
      <c r="CV194" s="744">
        <f t="shared" ref="CV194:CV201" si="1561">BZ194+CB194+CD194+CF194+CH194+CJ194+CL194+CN194+CP194+CR194+CT194+CU194</f>
        <v>0</v>
      </c>
      <c r="CW194" s="745">
        <v>12</v>
      </c>
      <c r="CX194" s="746">
        <f t="shared" ref="CX194:CX201" si="1562">CV194*CW194</f>
        <v>0</v>
      </c>
      <c r="CY194" s="747"/>
      <c r="CZ194" s="741"/>
      <c r="DA194" s="746">
        <f t="shared" ref="DA194:DA201" si="1563">CX194+CY194+CZ194</f>
        <v>0</v>
      </c>
      <c r="DB194" s="746">
        <f t="shared" ref="DB194:DB201" si="1564">DA194*0.302</f>
        <v>0</v>
      </c>
      <c r="DC194" s="746">
        <f t="shared" ref="DC194:DC201" si="1565">DA194+DB194</f>
        <v>0</v>
      </c>
      <c r="DD194" s="750"/>
      <c r="DE194" s="1044"/>
      <c r="DF194" s="765" t="s">
        <v>521</v>
      </c>
      <c r="DG194" s="737">
        <f t="shared" ref="DG194:DG201" si="1566">DG108</f>
        <v>0</v>
      </c>
      <c r="DH194" s="737">
        <f t="shared" ref="DH194:DH201" si="1567">ROUNDUP(DH108*1.04,0)</f>
        <v>13132</v>
      </c>
      <c r="DI194" s="738">
        <f t="shared" ref="DI194:DI201" si="1568">ROUNDUP(DH194*1.01525,0)</f>
        <v>13333</v>
      </c>
      <c r="DJ194" s="817">
        <f t="shared" ref="DJ194:DJ201" si="1569">DG194*DI194</f>
        <v>0</v>
      </c>
      <c r="DK194" s="740">
        <f t="shared" ref="DK194:DK201" si="1570">ROUND(DK22,1)</f>
        <v>0</v>
      </c>
      <c r="DL194" s="741">
        <f t="shared" ref="DL194:DL201" si="1571">$DJ194*DK194/100</f>
        <v>0</v>
      </c>
      <c r="DM194" s="740">
        <f t="shared" ref="DM194:DM201" si="1572">ROUND(DM22,1)</f>
        <v>0</v>
      </c>
      <c r="DN194" s="741">
        <f t="shared" ref="DN194:DN201" si="1573">$DJ194*DM194/100</f>
        <v>0</v>
      </c>
      <c r="DO194" s="740">
        <f t="shared" ref="DO194:DO201" si="1574">ROUND(DO22,1)</f>
        <v>0</v>
      </c>
      <c r="DP194" s="741">
        <f t="shared" ref="DP194:DP201" si="1575">$DJ194*DO194/100</f>
        <v>0</v>
      </c>
      <c r="DQ194" s="740">
        <f t="shared" ref="DQ194:DQ201" si="1576">ROUND(DQ22,1)</f>
        <v>0</v>
      </c>
      <c r="DR194" s="741">
        <f t="shared" ref="DR194:DR201" si="1577">$DJ194*DQ194/100</f>
        <v>0</v>
      </c>
      <c r="DS194" s="740">
        <f t="shared" ref="DS194:DS201" si="1578">ROUND(DS22,1)</f>
        <v>0</v>
      </c>
      <c r="DT194" s="741">
        <f t="shared" ref="DT194:DT201" si="1579">$DJ194*DS194/100</f>
        <v>0</v>
      </c>
      <c r="DU194" s="740">
        <f t="shared" ref="DU194:DU201" si="1580">ROUND(DU22,1)</f>
        <v>0</v>
      </c>
      <c r="DV194" s="741">
        <f t="shared" ref="DV194:DV201" si="1581">$DJ194*DU194/100</f>
        <v>0</v>
      </c>
      <c r="DW194" s="740">
        <f t="shared" ref="DW194:DW201" si="1582">ROUND(DW22,1)</f>
        <v>0</v>
      </c>
      <c r="DX194" s="741">
        <f t="shared" ref="DX194:DX201" si="1583">$DJ194*DW194/100</f>
        <v>0</v>
      </c>
      <c r="DY194" s="740">
        <f t="shared" ref="DY194:DY201" si="1584">ROUND(DY22,1)</f>
        <v>0</v>
      </c>
      <c r="DZ194" s="741">
        <f t="shared" ref="DZ194:DZ201" si="1585">$DJ194*DY194/100</f>
        <v>0</v>
      </c>
      <c r="EA194" s="740">
        <f t="shared" ref="EA194:EA201" si="1586">ROUND(EA22,1)</f>
        <v>0</v>
      </c>
      <c r="EB194" s="741">
        <f t="shared" ref="EB194:EB201" si="1587">$DJ194*EA194/100</f>
        <v>0</v>
      </c>
      <c r="EC194" s="740">
        <f t="shared" ref="EC194:EC201" si="1588">ROUND(EC22,1)</f>
        <v>0</v>
      </c>
      <c r="ED194" s="741">
        <f t="shared" ref="ED194:ED201" si="1589">$DJ194*EC194/100</f>
        <v>0</v>
      </c>
      <c r="EE194" s="743">
        <f t="shared" ref="EE194:EE201" si="1590">IF(((SUM(DJ194:ED194))&gt;(16242*DG194)),0,((16242*DG194)-(SUM(DJ194:ED194))))</f>
        <v>0</v>
      </c>
      <c r="EF194" s="744">
        <f t="shared" ref="EF194:EF201" si="1591">DJ194+DL194+DN194+DP194+DR194+DT194+DV194+DX194+DZ194+EB194+ED194+EE194</f>
        <v>0</v>
      </c>
      <c r="EG194" s="745">
        <v>12</v>
      </c>
      <c r="EH194" s="746">
        <f t="shared" ref="EH194:EH201" si="1592">EF194*EG194</f>
        <v>0</v>
      </c>
      <c r="EI194" s="747"/>
      <c r="EJ194" s="741"/>
      <c r="EK194" s="746">
        <f t="shared" ref="EK194:EK201" si="1593">EH194+EI194+EJ194</f>
        <v>0</v>
      </c>
      <c r="EL194" s="746">
        <f t="shared" ref="EL194:EL201" si="1594">EK194*0.302</f>
        <v>0</v>
      </c>
      <c r="EM194" s="746">
        <f t="shared" ref="EM194:EM201" si="1595">EK194+EL194</f>
        <v>0</v>
      </c>
      <c r="EO194" s="1044"/>
      <c r="EP194" s="765" t="s">
        <v>521</v>
      </c>
      <c r="EQ194" s="737">
        <f t="shared" ref="EQ194:EQ201" si="1596">EQ108</f>
        <v>0</v>
      </c>
      <c r="ER194" s="737">
        <f t="shared" ref="ER194:ER201" si="1597">ROUNDUP(ER108*1.04,0)</f>
        <v>13132</v>
      </c>
      <c r="ES194" s="738">
        <f t="shared" ref="ES194:ES201" si="1598">ROUNDUP(ER194*1.01525,0)</f>
        <v>13333</v>
      </c>
      <c r="ET194" s="817">
        <f t="shared" ref="ET194:ET201" si="1599">EQ194*ES194</f>
        <v>0</v>
      </c>
      <c r="EU194" s="740">
        <f t="shared" ref="EU194:EU201" si="1600">ROUND(EU22,1)</f>
        <v>0</v>
      </c>
      <c r="EV194" s="741">
        <f t="shared" ref="EV194:EV201" si="1601">$ET194*EU194/100</f>
        <v>0</v>
      </c>
      <c r="EW194" s="740">
        <f t="shared" ref="EW194:EW201" si="1602">ROUND(EW22,1)</f>
        <v>0</v>
      </c>
      <c r="EX194" s="741">
        <f t="shared" ref="EX194:EX201" si="1603">$ET194*EW194/100</f>
        <v>0</v>
      </c>
      <c r="EY194" s="740">
        <f t="shared" ref="EY194:EY201" si="1604">ROUND(EY22,1)</f>
        <v>0</v>
      </c>
      <c r="EZ194" s="741">
        <f t="shared" ref="EZ194:EZ201" si="1605">$ET194*EY194/100</f>
        <v>0</v>
      </c>
      <c r="FA194" s="740">
        <f t="shared" ref="FA194:FA201" si="1606">ROUND(FA22,1)</f>
        <v>0</v>
      </c>
      <c r="FB194" s="741">
        <f t="shared" ref="FB194:FB201" si="1607">$ET194*FA194/100</f>
        <v>0</v>
      </c>
      <c r="FC194" s="740">
        <f t="shared" ref="FC194:FC201" si="1608">ROUND(FC22,1)</f>
        <v>0</v>
      </c>
      <c r="FD194" s="741">
        <f t="shared" ref="FD194:FD201" si="1609">$ET194*FC194/100</f>
        <v>0</v>
      </c>
      <c r="FE194" s="740">
        <f t="shared" ref="FE194:FE201" si="1610">ROUND(FE22,1)</f>
        <v>0</v>
      </c>
      <c r="FF194" s="741">
        <f t="shared" ref="FF194:FF201" si="1611">$ET194*FE194/100</f>
        <v>0</v>
      </c>
      <c r="FG194" s="740">
        <f t="shared" ref="FG194:FG201" si="1612">ROUND(FG22,1)</f>
        <v>0</v>
      </c>
      <c r="FH194" s="741">
        <f t="shared" ref="FH194:FH201" si="1613">$ET194*FG194/100</f>
        <v>0</v>
      </c>
      <c r="FI194" s="740">
        <f t="shared" ref="FI194:FI201" si="1614">ROUND(FI22,1)</f>
        <v>0</v>
      </c>
      <c r="FJ194" s="741">
        <f t="shared" ref="FJ194:FJ201" si="1615">$ET194*FI194/100</f>
        <v>0</v>
      </c>
      <c r="FK194" s="740">
        <f t="shared" ref="FK194:FK201" si="1616">ROUND(FK22,1)</f>
        <v>0</v>
      </c>
      <c r="FL194" s="741">
        <f t="shared" ref="FL194:FL201" si="1617">$ET194*FK194/100</f>
        <v>0</v>
      </c>
      <c r="FM194" s="740">
        <f t="shared" ref="FM194:FM201" si="1618">ROUND(FM22,1)</f>
        <v>0</v>
      </c>
      <c r="FN194" s="741">
        <f t="shared" ref="FN194:FN201" si="1619">$ET194*FM194/100</f>
        <v>0</v>
      </c>
      <c r="FO194" s="743">
        <f t="shared" ref="FO194:FO201" si="1620">IF(((SUM(ET194:FN194))&gt;(16242*EQ194)),0,((16242*EQ194)-(SUM(ET194:FN194))))</f>
        <v>0</v>
      </c>
      <c r="FP194" s="744">
        <f t="shared" ref="FP194:FP201" si="1621">ET194+EV194+EX194+EZ194+FB194+FD194+FF194+FH194+FJ194+FL194+FN194+FO194</f>
        <v>0</v>
      </c>
      <c r="FQ194" s="745">
        <v>12</v>
      </c>
      <c r="FR194" s="746">
        <f t="shared" ref="FR194:FR201" si="1622">FP194*FQ194</f>
        <v>0</v>
      </c>
      <c r="FS194" s="747"/>
      <c r="FT194" s="741"/>
      <c r="FU194" s="746">
        <f t="shared" ref="FU194:FU201" si="1623">FR194+FS194+FT194</f>
        <v>0</v>
      </c>
      <c r="FV194" s="746">
        <f t="shared" ref="FV194:FV201" si="1624">FU194*0.302</f>
        <v>0</v>
      </c>
      <c r="FW194" s="746">
        <f t="shared" ref="FW194:FW201" si="1625">FU194+FV194</f>
        <v>0</v>
      </c>
      <c r="FY194" s="1044"/>
      <c r="FZ194" s="765" t="s">
        <v>521</v>
      </c>
      <c r="GA194" s="737">
        <f t="shared" ref="GA194:GA201" si="1626">GA108</f>
        <v>10.45</v>
      </c>
      <c r="GB194" s="737">
        <f t="shared" ref="GB194:GB201" si="1627">ROUNDUP(GB108*1.04,0)</f>
        <v>13132</v>
      </c>
      <c r="GC194" s="738">
        <f t="shared" ref="GC194:GC201" si="1628">ROUNDUP(GB194*1.01525,0)</f>
        <v>13333</v>
      </c>
      <c r="GD194" s="743">
        <f t="shared" ref="GD194:GD201" si="1629">F194+AP194+BZ194+DJ194+ET194</f>
        <v>139329.85</v>
      </c>
      <c r="GE194" s="743"/>
      <c r="GF194" s="737">
        <f t="shared" ref="GF194:GF201" si="1630">H194+AR194+CB194+DL194+EV194</f>
        <v>17087.04</v>
      </c>
      <c r="GG194" s="743"/>
      <c r="GH194" s="737">
        <f t="shared" ref="GH194:GH201" si="1631">J194+AT194+CD194+DN194+EX194</f>
        <v>0</v>
      </c>
      <c r="GI194" s="743"/>
      <c r="GJ194" s="737">
        <f t="shared" ref="GJ194:GJ201" si="1632">L194+AV194+CF194+DP194+EZ194</f>
        <v>293.58999999999997</v>
      </c>
      <c r="GK194" s="743"/>
      <c r="GL194" s="737">
        <f t="shared" ref="GL194:GL201" si="1633">N194+AX194+CH194+DR194+FB194</f>
        <v>0</v>
      </c>
      <c r="GM194" s="743"/>
      <c r="GN194" s="737">
        <f t="shared" ref="GN194:GN201" si="1634">P194+AZ194+CJ194+DT194+FD194</f>
        <v>0</v>
      </c>
      <c r="GO194" s="743"/>
      <c r="GP194" s="737">
        <f t="shared" ref="GP194:GP201" si="1635">R194+BB194+CL194+DV194+FF194</f>
        <v>0</v>
      </c>
      <c r="GQ194" s="743"/>
      <c r="GR194" s="737">
        <f t="shared" ref="GR194:GR201" si="1636">T194+BD194+CN194+DX194+FH194</f>
        <v>26691.599999999999</v>
      </c>
      <c r="GS194" s="743"/>
      <c r="GT194" s="737">
        <f t="shared" ref="GT194:GT201" si="1637">V194+BF194+CP194+DZ194+FJ194</f>
        <v>0</v>
      </c>
      <c r="GU194" s="743"/>
      <c r="GV194" s="737">
        <f t="shared" ref="GV194:GV201" si="1638">X194+BH194+CR194+EB194+FL194</f>
        <v>0</v>
      </c>
      <c r="GW194" s="743"/>
      <c r="GX194" s="737">
        <f t="shared" ref="GX194:GY201" si="1639">Z194+BJ194+CT194+ED194+FN194</f>
        <v>0</v>
      </c>
      <c r="GY194" s="743">
        <f t="shared" si="1639"/>
        <v>0</v>
      </c>
      <c r="GZ194" s="744">
        <f t="shared" ref="GZ194:GZ201" si="1640">GD194+GF194+GH194+GJ194+GL194+GN194+GP194+GR194+GT194+GV194+GX194+GY194</f>
        <v>183402.08</v>
      </c>
      <c r="HA194" s="745">
        <v>12</v>
      </c>
      <c r="HB194" s="746">
        <f t="shared" ref="HB194:HB201" si="1641">GZ194*HA194</f>
        <v>2200824.96</v>
      </c>
      <c r="HC194" s="737">
        <f t="shared" ref="HC194:HD201" si="1642">AE194+BO194+CY194+EI194+FS194</f>
        <v>0</v>
      </c>
      <c r="HD194" s="737">
        <f t="shared" si="1642"/>
        <v>0</v>
      </c>
      <c r="HE194" s="746">
        <f t="shared" ref="HE194:HE201" si="1643">HB194+HC194+HD194</f>
        <v>2200824.96</v>
      </c>
      <c r="HF194" s="746">
        <f t="shared" ref="HF194:HF201" si="1644">HE194*0.302</f>
        <v>664649.14</v>
      </c>
      <c r="HG194" s="746">
        <f t="shared" ref="HG194:HG201" si="1645">HE194+HF194</f>
        <v>2865474.1</v>
      </c>
    </row>
    <row r="195" spans="1:215" x14ac:dyDescent="0.25">
      <c r="A195" s="1044"/>
      <c r="B195" s="764" t="s">
        <v>417</v>
      </c>
      <c r="C195" s="737">
        <f t="shared" si="1477"/>
        <v>1</v>
      </c>
      <c r="D195" s="737">
        <f t="shared" si="1478"/>
        <v>13772</v>
      </c>
      <c r="E195" s="738">
        <f t="shared" si="1479"/>
        <v>13983</v>
      </c>
      <c r="F195" s="817">
        <f t="shared" si="1480"/>
        <v>13983</v>
      </c>
      <c r="G195" s="740">
        <f t="shared" si="1481"/>
        <v>17.5</v>
      </c>
      <c r="H195" s="741">
        <f t="shared" si="1482"/>
        <v>2447.0300000000002</v>
      </c>
      <c r="I195" s="740">
        <f t="shared" si="1481"/>
        <v>0</v>
      </c>
      <c r="J195" s="741">
        <f t="shared" si="1483"/>
        <v>0</v>
      </c>
      <c r="K195" s="740">
        <f t="shared" si="1484"/>
        <v>0</v>
      </c>
      <c r="L195" s="741">
        <f t="shared" si="1485"/>
        <v>0</v>
      </c>
      <c r="M195" s="740">
        <f t="shared" si="1486"/>
        <v>0</v>
      </c>
      <c r="N195" s="741">
        <f t="shared" si="1487"/>
        <v>0</v>
      </c>
      <c r="O195" s="740">
        <f t="shared" si="1488"/>
        <v>0</v>
      </c>
      <c r="P195" s="741">
        <f t="shared" si="1489"/>
        <v>0</v>
      </c>
      <c r="Q195" s="740">
        <f t="shared" si="1490"/>
        <v>0</v>
      </c>
      <c r="R195" s="741">
        <f t="shared" si="1491"/>
        <v>0</v>
      </c>
      <c r="S195" s="740">
        <f t="shared" si="1492"/>
        <v>20</v>
      </c>
      <c r="T195" s="741">
        <f t="shared" si="1493"/>
        <v>2796.6</v>
      </c>
      <c r="U195" s="740">
        <f t="shared" si="1494"/>
        <v>0</v>
      </c>
      <c r="V195" s="741">
        <f t="shared" si="1495"/>
        <v>0</v>
      </c>
      <c r="W195" s="740">
        <f t="shared" si="1496"/>
        <v>0</v>
      </c>
      <c r="X195" s="741">
        <f t="shared" si="1497"/>
        <v>0</v>
      </c>
      <c r="Y195" s="740">
        <f t="shared" si="1498"/>
        <v>0</v>
      </c>
      <c r="Z195" s="741">
        <f t="shared" si="1499"/>
        <v>0</v>
      </c>
      <c r="AA195" s="743">
        <f t="shared" si="1500"/>
        <v>0</v>
      </c>
      <c r="AB195" s="744">
        <f t="shared" si="1501"/>
        <v>19226.63</v>
      </c>
      <c r="AC195" s="745">
        <v>12</v>
      </c>
      <c r="AD195" s="746">
        <f t="shared" si="1502"/>
        <v>230719.56</v>
      </c>
      <c r="AE195" s="747"/>
      <c r="AF195" s="741"/>
      <c r="AG195" s="746">
        <f t="shared" si="1503"/>
        <v>230719.56</v>
      </c>
      <c r="AH195" s="746">
        <f t="shared" si="1504"/>
        <v>69677.31</v>
      </c>
      <c r="AI195" s="746">
        <f t="shared" si="1505"/>
        <v>300396.87</v>
      </c>
      <c r="AK195" s="1044"/>
      <c r="AL195" s="765" t="s">
        <v>417</v>
      </c>
      <c r="AM195" s="737">
        <f t="shared" si="1506"/>
        <v>1</v>
      </c>
      <c r="AN195" s="737">
        <f t="shared" si="1507"/>
        <v>13772</v>
      </c>
      <c r="AO195" s="738">
        <f t="shared" si="1508"/>
        <v>13983</v>
      </c>
      <c r="AP195" s="817">
        <f t="shared" si="1509"/>
        <v>13983</v>
      </c>
      <c r="AQ195" s="740">
        <f t="shared" si="1510"/>
        <v>25</v>
      </c>
      <c r="AR195" s="741">
        <f t="shared" si="1511"/>
        <v>3495.75</v>
      </c>
      <c r="AS195" s="740">
        <f t="shared" si="1512"/>
        <v>0</v>
      </c>
      <c r="AT195" s="741">
        <f t="shared" si="1513"/>
        <v>0</v>
      </c>
      <c r="AU195" s="740">
        <f t="shared" si="1514"/>
        <v>0</v>
      </c>
      <c r="AV195" s="741">
        <f t="shared" si="1515"/>
        <v>0</v>
      </c>
      <c r="AW195" s="740">
        <f t="shared" si="1516"/>
        <v>0</v>
      </c>
      <c r="AX195" s="741">
        <f t="shared" si="1517"/>
        <v>0</v>
      </c>
      <c r="AY195" s="740">
        <f t="shared" si="1518"/>
        <v>0</v>
      </c>
      <c r="AZ195" s="741">
        <f t="shared" si="1519"/>
        <v>0</v>
      </c>
      <c r="BA195" s="740">
        <f t="shared" si="1520"/>
        <v>0</v>
      </c>
      <c r="BB195" s="741">
        <f t="shared" si="1521"/>
        <v>0</v>
      </c>
      <c r="BC195" s="740">
        <f t="shared" si="1522"/>
        <v>20</v>
      </c>
      <c r="BD195" s="741">
        <f t="shared" si="1523"/>
        <v>2796.6</v>
      </c>
      <c r="BE195" s="740">
        <f t="shared" si="1524"/>
        <v>0</v>
      </c>
      <c r="BF195" s="741">
        <f t="shared" si="1525"/>
        <v>0</v>
      </c>
      <c r="BG195" s="740">
        <f t="shared" si="1526"/>
        <v>0</v>
      </c>
      <c r="BH195" s="741">
        <f t="shared" si="1527"/>
        <v>0</v>
      </c>
      <c r="BI195" s="740">
        <f t="shared" si="1528"/>
        <v>0</v>
      </c>
      <c r="BJ195" s="741">
        <f t="shared" si="1529"/>
        <v>0</v>
      </c>
      <c r="BK195" s="743">
        <f t="shared" si="1530"/>
        <v>0</v>
      </c>
      <c r="BL195" s="744">
        <f t="shared" si="1531"/>
        <v>20275.349999999999</v>
      </c>
      <c r="BM195" s="745">
        <v>12</v>
      </c>
      <c r="BN195" s="746">
        <f t="shared" si="1532"/>
        <v>243304.2</v>
      </c>
      <c r="BO195" s="747"/>
      <c r="BP195" s="741"/>
      <c r="BQ195" s="746">
        <f t="shared" si="1533"/>
        <v>243304.2</v>
      </c>
      <c r="BR195" s="746">
        <f t="shared" si="1534"/>
        <v>73477.87</v>
      </c>
      <c r="BS195" s="746">
        <f t="shared" si="1535"/>
        <v>316782.07</v>
      </c>
      <c r="BU195" s="1044"/>
      <c r="BV195" s="766" t="s">
        <v>417</v>
      </c>
      <c r="BW195" s="737">
        <f t="shared" si="1536"/>
        <v>2</v>
      </c>
      <c r="BX195" s="737">
        <f t="shared" si="1537"/>
        <v>13772</v>
      </c>
      <c r="BY195" s="738">
        <f t="shared" si="1538"/>
        <v>13983</v>
      </c>
      <c r="BZ195" s="817">
        <f t="shared" si="1539"/>
        <v>27966</v>
      </c>
      <c r="CA195" s="740">
        <f t="shared" si="1540"/>
        <v>17.5</v>
      </c>
      <c r="CB195" s="741">
        <f t="shared" si="1541"/>
        <v>4894.05</v>
      </c>
      <c r="CC195" s="740">
        <f t="shared" si="1542"/>
        <v>0</v>
      </c>
      <c r="CD195" s="741">
        <f t="shared" si="1543"/>
        <v>0</v>
      </c>
      <c r="CE195" s="740">
        <f t="shared" si="1544"/>
        <v>0</v>
      </c>
      <c r="CF195" s="741">
        <f t="shared" si="1545"/>
        <v>0</v>
      </c>
      <c r="CG195" s="740">
        <f t="shared" si="1546"/>
        <v>0</v>
      </c>
      <c r="CH195" s="741">
        <f t="shared" si="1547"/>
        <v>0</v>
      </c>
      <c r="CI195" s="740">
        <f t="shared" si="1548"/>
        <v>0</v>
      </c>
      <c r="CJ195" s="741">
        <f t="shared" si="1549"/>
        <v>0</v>
      </c>
      <c r="CK195" s="740">
        <f t="shared" si="1550"/>
        <v>0</v>
      </c>
      <c r="CL195" s="741">
        <f t="shared" si="1551"/>
        <v>0</v>
      </c>
      <c r="CM195" s="740">
        <f t="shared" si="1552"/>
        <v>15</v>
      </c>
      <c r="CN195" s="741">
        <f t="shared" si="1553"/>
        <v>4194.8999999999996</v>
      </c>
      <c r="CO195" s="740">
        <f t="shared" si="1554"/>
        <v>0</v>
      </c>
      <c r="CP195" s="741">
        <f t="shared" si="1555"/>
        <v>0</v>
      </c>
      <c r="CQ195" s="740">
        <f t="shared" si="1556"/>
        <v>0</v>
      </c>
      <c r="CR195" s="741">
        <f t="shared" si="1557"/>
        <v>0</v>
      </c>
      <c r="CS195" s="740">
        <f t="shared" si="1558"/>
        <v>0</v>
      </c>
      <c r="CT195" s="741">
        <f t="shared" si="1559"/>
        <v>0</v>
      </c>
      <c r="CU195" s="743">
        <f t="shared" si="1560"/>
        <v>0</v>
      </c>
      <c r="CV195" s="744">
        <f t="shared" si="1561"/>
        <v>37054.949999999997</v>
      </c>
      <c r="CW195" s="745">
        <v>12</v>
      </c>
      <c r="CX195" s="746">
        <f t="shared" si="1562"/>
        <v>444659.4</v>
      </c>
      <c r="CY195" s="747"/>
      <c r="CZ195" s="741"/>
      <c r="DA195" s="746">
        <f t="shared" si="1563"/>
        <v>444659.4</v>
      </c>
      <c r="DB195" s="746">
        <f t="shared" si="1564"/>
        <v>134287.14000000001</v>
      </c>
      <c r="DC195" s="746">
        <f t="shared" si="1565"/>
        <v>578946.54</v>
      </c>
      <c r="DD195" s="750"/>
      <c r="DE195" s="1044"/>
      <c r="DF195" s="768" t="s">
        <v>417</v>
      </c>
      <c r="DG195" s="737">
        <f t="shared" si="1566"/>
        <v>1</v>
      </c>
      <c r="DH195" s="737">
        <f t="shared" si="1567"/>
        <v>13772</v>
      </c>
      <c r="DI195" s="738">
        <f t="shared" si="1568"/>
        <v>13983</v>
      </c>
      <c r="DJ195" s="817">
        <f t="shared" si="1569"/>
        <v>13983</v>
      </c>
      <c r="DK195" s="740">
        <f t="shared" si="1570"/>
        <v>30</v>
      </c>
      <c r="DL195" s="741">
        <f t="shared" si="1571"/>
        <v>4194.8999999999996</v>
      </c>
      <c r="DM195" s="740">
        <f t="shared" si="1572"/>
        <v>0</v>
      </c>
      <c r="DN195" s="741">
        <f t="shared" si="1573"/>
        <v>0</v>
      </c>
      <c r="DO195" s="740">
        <f t="shared" si="1574"/>
        <v>0</v>
      </c>
      <c r="DP195" s="741">
        <f t="shared" si="1575"/>
        <v>0</v>
      </c>
      <c r="DQ195" s="740">
        <f t="shared" si="1576"/>
        <v>0</v>
      </c>
      <c r="DR195" s="741">
        <f t="shared" si="1577"/>
        <v>0</v>
      </c>
      <c r="DS195" s="740">
        <f t="shared" si="1578"/>
        <v>0</v>
      </c>
      <c r="DT195" s="741">
        <f t="shared" si="1579"/>
        <v>0</v>
      </c>
      <c r="DU195" s="740">
        <f t="shared" si="1580"/>
        <v>0</v>
      </c>
      <c r="DV195" s="741">
        <f t="shared" si="1581"/>
        <v>0</v>
      </c>
      <c r="DW195" s="740">
        <f t="shared" si="1582"/>
        <v>26</v>
      </c>
      <c r="DX195" s="741">
        <f t="shared" si="1583"/>
        <v>3635.58</v>
      </c>
      <c r="DY195" s="740">
        <f t="shared" si="1584"/>
        <v>0</v>
      </c>
      <c r="DZ195" s="741">
        <f t="shared" si="1585"/>
        <v>0</v>
      </c>
      <c r="EA195" s="740">
        <f t="shared" si="1586"/>
        <v>0</v>
      </c>
      <c r="EB195" s="741">
        <f t="shared" si="1587"/>
        <v>0</v>
      </c>
      <c r="EC195" s="740">
        <f t="shared" si="1588"/>
        <v>0</v>
      </c>
      <c r="ED195" s="741">
        <f t="shared" si="1589"/>
        <v>0</v>
      </c>
      <c r="EE195" s="743">
        <f t="shared" si="1590"/>
        <v>0</v>
      </c>
      <c r="EF195" s="744">
        <f t="shared" si="1591"/>
        <v>21813.48</v>
      </c>
      <c r="EG195" s="745">
        <v>12</v>
      </c>
      <c r="EH195" s="746">
        <f t="shared" si="1592"/>
        <v>261761.76</v>
      </c>
      <c r="EI195" s="747"/>
      <c r="EJ195" s="741"/>
      <c r="EK195" s="746">
        <f t="shared" si="1593"/>
        <v>261761.76</v>
      </c>
      <c r="EL195" s="746">
        <f t="shared" si="1594"/>
        <v>79052.05</v>
      </c>
      <c r="EM195" s="746">
        <f t="shared" si="1595"/>
        <v>340813.81</v>
      </c>
      <c r="EO195" s="1044"/>
      <c r="EP195" s="768" t="s">
        <v>417</v>
      </c>
      <c r="EQ195" s="737">
        <f t="shared" si="1596"/>
        <v>0</v>
      </c>
      <c r="ER195" s="737">
        <f t="shared" si="1597"/>
        <v>13772</v>
      </c>
      <c r="ES195" s="738">
        <f t="shared" si="1598"/>
        <v>13983</v>
      </c>
      <c r="ET195" s="817">
        <f t="shared" si="1599"/>
        <v>0</v>
      </c>
      <c r="EU195" s="740">
        <f t="shared" si="1600"/>
        <v>0</v>
      </c>
      <c r="EV195" s="741">
        <f t="shared" si="1601"/>
        <v>0</v>
      </c>
      <c r="EW195" s="740">
        <f t="shared" si="1602"/>
        <v>0</v>
      </c>
      <c r="EX195" s="741">
        <f t="shared" si="1603"/>
        <v>0</v>
      </c>
      <c r="EY195" s="740">
        <f t="shared" si="1604"/>
        <v>0</v>
      </c>
      <c r="EZ195" s="741">
        <f t="shared" si="1605"/>
        <v>0</v>
      </c>
      <c r="FA195" s="740">
        <f t="shared" si="1606"/>
        <v>0</v>
      </c>
      <c r="FB195" s="741">
        <f t="shared" si="1607"/>
        <v>0</v>
      </c>
      <c r="FC195" s="740">
        <f t="shared" si="1608"/>
        <v>0</v>
      </c>
      <c r="FD195" s="741">
        <f t="shared" si="1609"/>
        <v>0</v>
      </c>
      <c r="FE195" s="740">
        <f t="shared" si="1610"/>
        <v>0</v>
      </c>
      <c r="FF195" s="741">
        <f t="shared" si="1611"/>
        <v>0</v>
      </c>
      <c r="FG195" s="740">
        <f t="shared" si="1612"/>
        <v>0</v>
      </c>
      <c r="FH195" s="741">
        <f t="shared" si="1613"/>
        <v>0</v>
      </c>
      <c r="FI195" s="740">
        <f t="shared" si="1614"/>
        <v>0</v>
      </c>
      <c r="FJ195" s="741">
        <f t="shared" si="1615"/>
        <v>0</v>
      </c>
      <c r="FK195" s="740">
        <f t="shared" si="1616"/>
        <v>0</v>
      </c>
      <c r="FL195" s="741">
        <f t="shared" si="1617"/>
        <v>0</v>
      </c>
      <c r="FM195" s="740">
        <f t="shared" si="1618"/>
        <v>0</v>
      </c>
      <c r="FN195" s="741">
        <f t="shared" si="1619"/>
        <v>0</v>
      </c>
      <c r="FO195" s="743">
        <f t="shared" si="1620"/>
        <v>0</v>
      </c>
      <c r="FP195" s="744">
        <f t="shared" si="1621"/>
        <v>0</v>
      </c>
      <c r="FQ195" s="745">
        <v>12</v>
      </c>
      <c r="FR195" s="746">
        <f t="shared" si="1622"/>
        <v>0</v>
      </c>
      <c r="FS195" s="747"/>
      <c r="FT195" s="741"/>
      <c r="FU195" s="746">
        <f t="shared" si="1623"/>
        <v>0</v>
      </c>
      <c r="FV195" s="746">
        <f t="shared" si="1624"/>
        <v>0</v>
      </c>
      <c r="FW195" s="746">
        <f t="shared" si="1625"/>
        <v>0</v>
      </c>
      <c r="FY195" s="1044"/>
      <c r="FZ195" s="768" t="s">
        <v>417</v>
      </c>
      <c r="GA195" s="737">
        <f t="shared" si="1626"/>
        <v>5</v>
      </c>
      <c r="GB195" s="737">
        <f t="shared" si="1627"/>
        <v>13772</v>
      </c>
      <c r="GC195" s="738">
        <f t="shared" si="1628"/>
        <v>13983</v>
      </c>
      <c r="GD195" s="743">
        <f t="shared" si="1629"/>
        <v>69915</v>
      </c>
      <c r="GE195" s="743"/>
      <c r="GF195" s="737">
        <f t="shared" si="1630"/>
        <v>15031.73</v>
      </c>
      <c r="GG195" s="743"/>
      <c r="GH195" s="737">
        <f t="shared" si="1631"/>
        <v>0</v>
      </c>
      <c r="GI195" s="743"/>
      <c r="GJ195" s="737">
        <f t="shared" si="1632"/>
        <v>0</v>
      </c>
      <c r="GK195" s="743"/>
      <c r="GL195" s="737">
        <f t="shared" si="1633"/>
        <v>0</v>
      </c>
      <c r="GM195" s="743"/>
      <c r="GN195" s="737">
        <f t="shared" si="1634"/>
        <v>0</v>
      </c>
      <c r="GO195" s="743"/>
      <c r="GP195" s="737">
        <f t="shared" si="1635"/>
        <v>0</v>
      </c>
      <c r="GQ195" s="743"/>
      <c r="GR195" s="737">
        <f t="shared" si="1636"/>
        <v>13423.68</v>
      </c>
      <c r="GS195" s="743"/>
      <c r="GT195" s="737">
        <f t="shared" si="1637"/>
        <v>0</v>
      </c>
      <c r="GU195" s="743"/>
      <c r="GV195" s="737">
        <f t="shared" si="1638"/>
        <v>0</v>
      </c>
      <c r="GW195" s="743"/>
      <c r="GX195" s="737">
        <f t="shared" si="1639"/>
        <v>0</v>
      </c>
      <c r="GY195" s="743">
        <f t="shared" si="1639"/>
        <v>0</v>
      </c>
      <c r="GZ195" s="744">
        <f t="shared" si="1640"/>
        <v>98370.41</v>
      </c>
      <c r="HA195" s="745">
        <v>12</v>
      </c>
      <c r="HB195" s="746">
        <f t="shared" si="1641"/>
        <v>1180444.92</v>
      </c>
      <c r="HC195" s="737">
        <f t="shared" si="1642"/>
        <v>0</v>
      </c>
      <c r="HD195" s="737">
        <f t="shared" si="1642"/>
        <v>0</v>
      </c>
      <c r="HE195" s="746">
        <f t="shared" si="1643"/>
        <v>1180444.92</v>
      </c>
      <c r="HF195" s="746">
        <f t="shared" si="1644"/>
        <v>356494.37</v>
      </c>
      <c r="HG195" s="746">
        <f t="shared" si="1645"/>
        <v>1536939.29</v>
      </c>
    </row>
    <row r="196" spans="1:215" ht="24" x14ac:dyDescent="0.25">
      <c r="A196" s="1044"/>
      <c r="B196" s="764" t="s">
        <v>35</v>
      </c>
      <c r="C196" s="737">
        <f t="shared" si="1477"/>
        <v>66.33</v>
      </c>
      <c r="D196" s="737">
        <f t="shared" si="1478"/>
        <v>13132</v>
      </c>
      <c r="E196" s="738">
        <f t="shared" si="1479"/>
        <v>13333</v>
      </c>
      <c r="F196" s="817">
        <f t="shared" si="1480"/>
        <v>884377.89</v>
      </c>
      <c r="G196" s="740">
        <f t="shared" si="1481"/>
        <v>20.399999999999999</v>
      </c>
      <c r="H196" s="741">
        <f t="shared" si="1482"/>
        <v>180413.09</v>
      </c>
      <c r="I196" s="740">
        <f t="shared" si="1481"/>
        <v>0</v>
      </c>
      <c r="J196" s="741">
        <f t="shared" si="1483"/>
        <v>0</v>
      </c>
      <c r="K196" s="740">
        <f t="shared" si="1484"/>
        <v>0.3</v>
      </c>
      <c r="L196" s="741">
        <f t="shared" si="1485"/>
        <v>2653.13</v>
      </c>
      <c r="M196" s="740">
        <f t="shared" si="1486"/>
        <v>0</v>
      </c>
      <c r="N196" s="741">
        <f t="shared" si="1487"/>
        <v>0</v>
      </c>
      <c r="O196" s="740">
        <f t="shared" si="1488"/>
        <v>0</v>
      </c>
      <c r="P196" s="741">
        <f t="shared" si="1489"/>
        <v>0</v>
      </c>
      <c r="Q196" s="740">
        <f t="shared" si="1490"/>
        <v>0</v>
      </c>
      <c r="R196" s="741">
        <f t="shared" si="1491"/>
        <v>0</v>
      </c>
      <c r="S196" s="740">
        <f t="shared" si="1492"/>
        <v>20</v>
      </c>
      <c r="T196" s="741">
        <f t="shared" si="1493"/>
        <v>176875.58</v>
      </c>
      <c r="U196" s="740">
        <f t="shared" si="1494"/>
        <v>0.2</v>
      </c>
      <c r="V196" s="741">
        <f t="shared" si="1495"/>
        <v>1768.76</v>
      </c>
      <c r="W196" s="740">
        <f t="shared" si="1496"/>
        <v>0</v>
      </c>
      <c r="X196" s="741">
        <f t="shared" si="1497"/>
        <v>0</v>
      </c>
      <c r="Y196" s="740">
        <f t="shared" si="1498"/>
        <v>0</v>
      </c>
      <c r="Z196" s="741">
        <f t="shared" si="1499"/>
        <v>0</v>
      </c>
      <c r="AA196" s="743">
        <f t="shared" si="1500"/>
        <v>0</v>
      </c>
      <c r="AB196" s="744">
        <f t="shared" si="1501"/>
        <v>1246088.45</v>
      </c>
      <c r="AC196" s="745">
        <v>12</v>
      </c>
      <c r="AD196" s="746">
        <f t="shared" si="1502"/>
        <v>14953061.4</v>
      </c>
      <c r="AE196" s="747"/>
      <c r="AF196" s="741"/>
      <c r="AG196" s="746">
        <f t="shared" si="1503"/>
        <v>14953061.4</v>
      </c>
      <c r="AH196" s="746">
        <f t="shared" si="1504"/>
        <v>4515824.54</v>
      </c>
      <c r="AI196" s="746">
        <f t="shared" si="1505"/>
        <v>19468885.940000001</v>
      </c>
      <c r="AK196" s="1044"/>
      <c r="AL196" s="765" t="s">
        <v>35</v>
      </c>
      <c r="AM196" s="737">
        <f t="shared" si="1506"/>
        <v>46.22</v>
      </c>
      <c r="AN196" s="737">
        <f t="shared" si="1507"/>
        <v>13132</v>
      </c>
      <c r="AO196" s="738">
        <f t="shared" si="1508"/>
        <v>13333</v>
      </c>
      <c r="AP196" s="817">
        <f t="shared" si="1509"/>
        <v>616251.26</v>
      </c>
      <c r="AQ196" s="740">
        <f t="shared" si="1510"/>
        <v>19.100000000000001</v>
      </c>
      <c r="AR196" s="741">
        <f t="shared" si="1511"/>
        <v>117703.99</v>
      </c>
      <c r="AS196" s="740">
        <f t="shared" si="1512"/>
        <v>0</v>
      </c>
      <c r="AT196" s="741">
        <f t="shared" si="1513"/>
        <v>0</v>
      </c>
      <c r="AU196" s="740">
        <f t="shared" si="1514"/>
        <v>0.7</v>
      </c>
      <c r="AV196" s="741">
        <f t="shared" si="1515"/>
        <v>4313.76</v>
      </c>
      <c r="AW196" s="740">
        <f t="shared" si="1516"/>
        <v>0</v>
      </c>
      <c r="AX196" s="741">
        <f t="shared" si="1517"/>
        <v>0</v>
      </c>
      <c r="AY196" s="740">
        <f t="shared" si="1518"/>
        <v>0</v>
      </c>
      <c r="AZ196" s="741">
        <f t="shared" si="1519"/>
        <v>0</v>
      </c>
      <c r="BA196" s="740">
        <f t="shared" si="1520"/>
        <v>0</v>
      </c>
      <c r="BB196" s="741">
        <f t="shared" si="1521"/>
        <v>0</v>
      </c>
      <c r="BC196" s="740">
        <f t="shared" si="1522"/>
        <v>16.8</v>
      </c>
      <c r="BD196" s="741">
        <f t="shared" si="1523"/>
        <v>103530.21</v>
      </c>
      <c r="BE196" s="740">
        <f t="shared" si="1524"/>
        <v>0.5</v>
      </c>
      <c r="BF196" s="741">
        <f t="shared" si="1525"/>
        <v>3081.26</v>
      </c>
      <c r="BG196" s="740">
        <f t="shared" si="1526"/>
        <v>0</v>
      </c>
      <c r="BH196" s="741">
        <f t="shared" si="1527"/>
        <v>0</v>
      </c>
      <c r="BI196" s="740">
        <f t="shared" si="1528"/>
        <v>0</v>
      </c>
      <c r="BJ196" s="741">
        <f t="shared" si="1529"/>
        <v>0</v>
      </c>
      <c r="BK196" s="743">
        <f t="shared" si="1530"/>
        <v>0</v>
      </c>
      <c r="BL196" s="744">
        <f t="shared" si="1531"/>
        <v>844880.48</v>
      </c>
      <c r="BM196" s="745">
        <v>12</v>
      </c>
      <c r="BN196" s="746">
        <f t="shared" si="1532"/>
        <v>10138565.76</v>
      </c>
      <c r="BO196" s="747"/>
      <c r="BP196" s="741"/>
      <c r="BQ196" s="746">
        <f t="shared" si="1533"/>
        <v>10138565.76</v>
      </c>
      <c r="BR196" s="746">
        <f t="shared" si="1534"/>
        <v>3061846.86</v>
      </c>
      <c r="BS196" s="746">
        <f t="shared" si="1535"/>
        <v>13200412.619999999</v>
      </c>
      <c r="BU196" s="1044"/>
      <c r="BV196" s="766" t="s">
        <v>35</v>
      </c>
      <c r="BW196" s="737">
        <f t="shared" si="1536"/>
        <v>38.46</v>
      </c>
      <c r="BX196" s="737">
        <f t="shared" si="1537"/>
        <v>13132</v>
      </c>
      <c r="BY196" s="738">
        <f t="shared" si="1538"/>
        <v>13333</v>
      </c>
      <c r="BZ196" s="817">
        <f t="shared" si="1539"/>
        <v>512787.18</v>
      </c>
      <c r="CA196" s="740">
        <f t="shared" si="1540"/>
        <v>18.3</v>
      </c>
      <c r="CB196" s="741">
        <f t="shared" si="1541"/>
        <v>93840.05</v>
      </c>
      <c r="CC196" s="740">
        <f t="shared" si="1542"/>
        <v>0</v>
      </c>
      <c r="CD196" s="741">
        <f t="shared" si="1543"/>
        <v>0</v>
      </c>
      <c r="CE196" s="740">
        <f t="shared" si="1544"/>
        <v>0</v>
      </c>
      <c r="CF196" s="741">
        <f t="shared" si="1545"/>
        <v>0</v>
      </c>
      <c r="CG196" s="740">
        <f t="shared" si="1546"/>
        <v>0</v>
      </c>
      <c r="CH196" s="741">
        <f t="shared" si="1547"/>
        <v>0</v>
      </c>
      <c r="CI196" s="740">
        <f t="shared" si="1548"/>
        <v>0</v>
      </c>
      <c r="CJ196" s="741">
        <f t="shared" si="1549"/>
        <v>0</v>
      </c>
      <c r="CK196" s="740">
        <f t="shared" si="1550"/>
        <v>0</v>
      </c>
      <c r="CL196" s="741">
        <f t="shared" si="1551"/>
        <v>0</v>
      </c>
      <c r="CM196" s="740">
        <f t="shared" si="1552"/>
        <v>15.2</v>
      </c>
      <c r="CN196" s="741">
        <f t="shared" si="1553"/>
        <v>77943.649999999994</v>
      </c>
      <c r="CO196" s="740">
        <f t="shared" si="1554"/>
        <v>1.5</v>
      </c>
      <c r="CP196" s="741">
        <f t="shared" si="1555"/>
        <v>7691.81</v>
      </c>
      <c r="CQ196" s="740">
        <f t="shared" si="1556"/>
        <v>0</v>
      </c>
      <c r="CR196" s="741">
        <f t="shared" si="1557"/>
        <v>0</v>
      </c>
      <c r="CS196" s="740">
        <f t="shared" si="1558"/>
        <v>0</v>
      </c>
      <c r="CT196" s="741">
        <f t="shared" si="1559"/>
        <v>0</v>
      </c>
      <c r="CU196" s="743">
        <f t="shared" si="1560"/>
        <v>0</v>
      </c>
      <c r="CV196" s="744">
        <f t="shared" si="1561"/>
        <v>692262.69</v>
      </c>
      <c r="CW196" s="745">
        <v>12</v>
      </c>
      <c r="CX196" s="746">
        <f t="shared" si="1562"/>
        <v>8307152.2800000003</v>
      </c>
      <c r="CY196" s="747"/>
      <c r="CZ196" s="741"/>
      <c r="DA196" s="746">
        <f t="shared" si="1563"/>
        <v>8307152.2800000003</v>
      </c>
      <c r="DB196" s="746">
        <f t="shared" si="1564"/>
        <v>2508759.9900000002</v>
      </c>
      <c r="DC196" s="746">
        <f t="shared" si="1565"/>
        <v>10815912.27</v>
      </c>
      <c r="DD196" s="750"/>
      <c r="DE196" s="1044"/>
      <c r="DF196" s="768" t="s">
        <v>35</v>
      </c>
      <c r="DG196" s="737">
        <f t="shared" si="1566"/>
        <v>14.44</v>
      </c>
      <c r="DH196" s="737">
        <f t="shared" si="1567"/>
        <v>13132</v>
      </c>
      <c r="DI196" s="738">
        <f t="shared" si="1568"/>
        <v>13333</v>
      </c>
      <c r="DJ196" s="817">
        <f t="shared" si="1569"/>
        <v>192528.52</v>
      </c>
      <c r="DK196" s="740">
        <f t="shared" si="1570"/>
        <v>18.5</v>
      </c>
      <c r="DL196" s="741">
        <f t="shared" si="1571"/>
        <v>35617.78</v>
      </c>
      <c r="DM196" s="740">
        <f t="shared" si="1572"/>
        <v>0</v>
      </c>
      <c r="DN196" s="741">
        <f t="shared" si="1573"/>
        <v>0</v>
      </c>
      <c r="DO196" s="740">
        <f t="shared" si="1574"/>
        <v>0</v>
      </c>
      <c r="DP196" s="741">
        <f t="shared" si="1575"/>
        <v>0</v>
      </c>
      <c r="DQ196" s="740">
        <f t="shared" si="1576"/>
        <v>0</v>
      </c>
      <c r="DR196" s="741">
        <f t="shared" si="1577"/>
        <v>0</v>
      </c>
      <c r="DS196" s="740">
        <f t="shared" si="1578"/>
        <v>0</v>
      </c>
      <c r="DT196" s="741">
        <f t="shared" si="1579"/>
        <v>0</v>
      </c>
      <c r="DU196" s="740">
        <f t="shared" si="1580"/>
        <v>0</v>
      </c>
      <c r="DV196" s="741">
        <f t="shared" si="1581"/>
        <v>0</v>
      </c>
      <c r="DW196" s="740">
        <f t="shared" si="1582"/>
        <v>18.899999999999999</v>
      </c>
      <c r="DX196" s="741">
        <f t="shared" si="1583"/>
        <v>36387.89</v>
      </c>
      <c r="DY196" s="740">
        <f t="shared" si="1584"/>
        <v>0</v>
      </c>
      <c r="DZ196" s="741">
        <f t="shared" si="1585"/>
        <v>0</v>
      </c>
      <c r="EA196" s="740">
        <f t="shared" si="1586"/>
        <v>0</v>
      </c>
      <c r="EB196" s="741">
        <f t="shared" si="1587"/>
        <v>0</v>
      </c>
      <c r="EC196" s="740">
        <f t="shared" si="1588"/>
        <v>0</v>
      </c>
      <c r="ED196" s="741">
        <f t="shared" si="1589"/>
        <v>0</v>
      </c>
      <c r="EE196" s="743">
        <f t="shared" si="1590"/>
        <v>0</v>
      </c>
      <c r="EF196" s="744">
        <f t="shared" si="1591"/>
        <v>264534.19</v>
      </c>
      <c r="EG196" s="745">
        <v>12</v>
      </c>
      <c r="EH196" s="746">
        <f t="shared" si="1592"/>
        <v>3174410.28</v>
      </c>
      <c r="EI196" s="747"/>
      <c r="EJ196" s="741"/>
      <c r="EK196" s="746">
        <f t="shared" si="1593"/>
        <v>3174410.28</v>
      </c>
      <c r="EL196" s="746">
        <f t="shared" si="1594"/>
        <v>958671.9</v>
      </c>
      <c r="EM196" s="746">
        <f t="shared" si="1595"/>
        <v>4133082.18</v>
      </c>
      <c r="EO196" s="1044"/>
      <c r="EP196" s="770" t="s">
        <v>35</v>
      </c>
      <c r="EQ196" s="737">
        <f t="shared" si="1596"/>
        <v>9.5</v>
      </c>
      <c r="ER196" s="737">
        <f t="shared" si="1597"/>
        <v>13132</v>
      </c>
      <c r="ES196" s="738">
        <f t="shared" si="1598"/>
        <v>13333</v>
      </c>
      <c r="ET196" s="817">
        <f t="shared" si="1599"/>
        <v>126663.5</v>
      </c>
      <c r="EU196" s="740">
        <f t="shared" si="1600"/>
        <v>13.1</v>
      </c>
      <c r="EV196" s="741">
        <f t="shared" si="1601"/>
        <v>16592.919999999998</v>
      </c>
      <c r="EW196" s="740">
        <f t="shared" si="1602"/>
        <v>0</v>
      </c>
      <c r="EX196" s="741">
        <f t="shared" si="1603"/>
        <v>0</v>
      </c>
      <c r="EY196" s="740">
        <f t="shared" si="1604"/>
        <v>0</v>
      </c>
      <c r="EZ196" s="741">
        <f t="shared" si="1605"/>
        <v>0</v>
      </c>
      <c r="FA196" s="740">
        <f t="shared" si="1606"/>
        <v>0</v>
      </c>
      <c r="FB196" s="741">
        <f t="shared" si="1607"/>
        <v>0</v>
      </c>
      <c r="FC196" s="740">
        <f t="shared" si="1608"/>
        <v>0</v>
      </c>
      <c r="FD196" s="741">
        <f t="shared" si="1609"/>
        <v>0</v>
      </c>
      <c r="FE196" s="740">
        <f t="shared" si="1610"/>
        <v>0</v>
      </c>
      <c r="FF196" s="741">
        <f t="shared" si="1611"/>
        <v>0</v>
      </c>
      <c r="FG196" s="740">
        <f t="shared" si="1612"/>
        <v>10.5</v>
      </c>
      <c r="FH196" s="741">
        <f t="shared" si="1613"/>
        <v>13299.67</v>
      </c>
      <c r="FI196" s="740">
        <f t="shared" si="1614"/>
        <v>1.1000000000000001</v>
      </c>
      <c r="FJ196" s="741">
        <f t="shared" si="1615"/>
        <v>1393.3</v>
      </c>
      <c r="FK196" s="740">
        <f t="shared" si="1616"/>
        <v>0</v>
      </c>
      <c r="FL196" s="741">
        <f t="shared" si="1617"/>
        <v>0</v>
      </c>
      <c r="FM196" s="740">
        <f t="shared" si="1618"/>
        <v>0</v>
      </c>
      <c r="FN196" s="741">
        <f t="shared" si="1619"/>
        <v>0</v>
      </c>
      <c r="FO196" s="743">
        <f t="shared" si="1620"/>
        <v>0</v>
      </c>
      <c r="FP196" s="744">
        <f t="shared" si="1621"/>
        <v>157949.39000000001</v>
      </c>
      <c r="FQ196" s="745">
        <v>12</v>
      </c>
      <c r="FR196" s="746">
        <f t="shared" si="1622"/>
        <v>1895392.68</v>
      </c>
      <c r="FS196" s="747"/>
      <c r="FT196" s="741"/>
      <c r="FU196" s="746">
        <f t="shared" si="1623"/>
        <v>1895392.68</v>
      </c>
      <c r="FV196" s="746">
        <f t="shared" si="1624"/>
        <v>572408.59</v>
      </c>
      <c r="FW196" s="746">
        <f t="shared" si="1625"/>
        <v>2467801.27</v>
      </c>
      <c r="FY196" s="1044"/>
      <c r="FZ196" s="770" t="s">
        <v>35</v>
      </c>
      <c r="GA196" s="737">
        <f t="shared" si="1626"/>
        <v>174.95</v>
      </c>
      <c r="GB196" s="737">
        <f t="shared" si="1627"/>
        <v>13132</v>
      </c>
      <c r="GC196" s="738">
        <f t="shared" si="1628"/>
        <v>13333</v>
      </c>
      <c r="GD196" s="743">
        <f t="shared" si="1629"/>
        <v>2332608.35</v>
      </c>
      <c r="GE196" s="743"/>
      <c r="GF196" s="737">
        <f t="shared" si="1630"/>
        <v>444167.83</v>
      </c>
      <c r="GG196" s="743"/>
      <c r="GH196" s="737">
        <f t="shared" si="1631"/>
        <v>0</v>
      </c>
      <c r="GI196" s="743"/>
      <c r="GJ196" s="737">
        <f t="shared" si="1632"/>
        <v>6966.89</v>
      </c>
      <c r="GK196" s="743"/>
      <c r="GL196" s="737">
        <f t="shared" si="1633"/>
        <v>0</v>
      </c>
      <c r="GM196" s="743"/>
      <c r="GN196" s="737">
        <f t="shared" si="1634"/>
        <v>0</v>
      </c>
      <c r="GO196" s="743"/>
      <c r="GP196" s="737">
        <f t="shared" si="1635"/>
        <v>0</v>
      </c>
      <c r="GQ196" s="743"/>
      <c r="GR196" s="737">
        <f t="shared" si="1636"/>
        <v>408037</v>
      </c>
      <c r="GS196" s="743"/>
      <c r="GT196" s="737">
        <f t="shared" si="1637"/>
        <v>13935.13</v>
      </c>
      <c r="GU196" s="743"/>
      <c r="GV196" s="737">
        <f t="shared" si="1638"/>
        <v>0</v>
      </c>
      <c r="GW196" s="743"/>
      <c r="GX196" s="737">
        <f t="shared" si="1639"/>
        <v>0</v>
      </c>
      <c r="GY196" s="743">
        <f t="shared" si="1639"/>
        <v>0</v>
      </c>
      <c r="GZ196" s="744">
        <f t="shared" si="1640"/>
        <v>3205715.2</v>
      </c>
      <c r="HA196" s="745">
        <v>12</v>
      </c>
      <c r="HB196" s="746">
        <f t="shared" si="1641"/>
        <v>38468582.399999999</v>
      </c>
      <c r="HC196" s="737">
        <f t="shared" si="1642"/>
        <v>0</v>
      </c>
      <c r="HD196" s="737">
        <f t="shared" si="1642"/>
        <v>0</v>
      </c>
      <c r="HE196" s="746">
        <f t="shared" si="1643"/>
        <v>38468582.399999999</v>
      </c>
      <c r="HF196" s="746">
        <f t="shared" si="1644"/>
        <v>11617511.880000001</v>
      </c>
      <c r="HG196" s="746">
        <f t="shared" si="1645"/>
        <v>50086094.280000001</v>
      </c>
    </row>
    <row r="197" spans="1:215" x14ac:dyDescent="0.25">
      <c r="A197" s="1044"/>
      <c r="B197" s="764" t="s">
        <v>34</v>
      </c>
      <c r="C197" s="737">
        <f t="shared" si="1477"/>
        <v>1</v>
      </c>
      <c r="D197" s="737">
        <f t="shared" si="1478"/>
        <v>13132</v>
      </c>
      <c r="E197" s="738">
        <f t="shared" si="1479"/>
        <v>13333</v>
      </c>
      <c r="F197" s="817">
        <f t="shared" si="1480"/>
        <v>13333</v>
      </c>
      <c r="G197" s="740">
        <f t="shared" si="1481"/>
        <v>10</v>
      </c>
      <c r="H197" s="741">
        <f t="shared" si="1482"/>
        <v>1333.3</v>
      </c>
      <c r="I197" s="740">
        <f t="shared" si="1481"/>
        <v>0</v>
      </c>
      <c r="J197" s="741">
        <f t="shared" si="1483"/>
        <v>0</v>
      </c>
      <c r="K197" s="740">
        <f t="shared" si="1484"/>
        <v>0</v>
      </c>
      <c r="L197" s="741">
        <f t="shared" si="1485"/>
        <v>0</v>
      </c>
      <c r="M197" s="740">
        <f t="shared" si="1486"/>
        <v>0</v>
      </c>
      <c r="N197" s="741">
        <f t="shared" si="1487"/>
        <v>0</v>
      </c>
      <c r="O197" s="740">
        <f t="shared" si="1488"/>
        <v>0</v>
      </c>
      <c r="P197" s="741">
        <f t="shared" si="1489"/>
        <v>0</v>
      </c>
      <c r="Q197" s="740">
        <f t="shared" si="1490"/>
        <v>0</v>
      </c>
      <c r="R197" s="741">
        <f t="shared" si="1491"/>
        <v>0</v>
      </c>
      <c r="S197" s="740">
        <f t="shared" si="1492"/>
        <v>20</v>
      </c>
      <c r="T197" s="741">
        <f t="shared" si="1493"/>
        <v>2666.6</v>
      </c>
      <c r="U197" s="740">
        <f t="shared" si="1494"/>
        <v>0</v>
      </c>
      <c r="V197" s="741">
        <f t="shared" si="1495"/>
        <v>0</v>
      </c>
      <c r="W197" s="740">
        <f t="shared" si="1496"/>
        <v>0</v>
      </c>
      <c r="X197" s="741">
        <f t="shared" si="1497"/>
        <v>0</v>
      </c>
      <c r="Y197" s="740">
        <f t="shared" si="1498"/>
        <v>0</v>
      </c>
      <c r="Z197" s="741">
        <f t="shared" si="1499"/>
        <v>0</v>
      </c>
      <c r="AA197" s="743">
        <f t="shared" si="1500"/>
        <v>0</v>
      </c>
      <c r="AB197" s="744">
        <f t="shared" si="1501"/>
        <v>17332.900000000001</v>
      </c>
      <c r="AC197" s="745">
        <v>12</v>
      </c>
      <c r="AD197" s="746">
        <f t="shared" si="1502"/>
        <v>207994.8</v>
      </c>
      <c r="AE197" s="747"/>
      <c r="AF197" s="741"/>
      <c r="AG197" s="746">
        <f t="shared" si="1503"/>
        <v>207994.8</v>
      </c>
      <c r="AH197" s="746">
        <f t="shared" si="1504"/>
        <v>62814.43</v>
      </c>
      <c r="AI197" s="746">
        <f t="shared" si="1505"/>
        <v>270809.23</v>
      </c>
      <c r="AK197" s="1044"/>
      <c r="AL197" s="765" t="s">
        <v>34</v>
      </c>
      <c r="AM197" s="737">
        <f t="shared" si="1506"/>
        <v>1</v>
      </c>
      <c r="AN197" s="737">
        <f t="shared" si="1507"/>
        <v>13132</v>
      </c>
      <c r="AO197" s="738">
        <f t="shared" si="1508"/>
        <v>13333</v>
      </c>
      <c r="AP197" s="817">
        <f t="shared" si="1509"/>
        <v>13333</v>
      </c>
      <c r="AQ197" s="740">
        <f t="shared" si="1510"/>
        <v>25</v>
      </c>
      <c r="AR197" s="741">
        <f t="shared" si="1511"/>
        <v>3333.25</v>
      </c>
      <c r="AS197" s="740">
        <f t="shared" si="1512"/>
        <v>0</v>
      </c>
      <c r="AT197" s="741">
        <f t="shared" si="1513"/>
        <v>0</v>
      </c>
      <c r="AU197" s="740">
        <f t="shared" si="1514"/>
        <v>0</v>
      </c>
      <c r="AV197" s="741">
        <f t="shared" si="1515"/>
        <v>0</v>
      </c>
      <c r="AW197" s="740">
        <f t="shared" si="1516"/>
        <v>0</v>
      </c>
      <c r="AX197" s="741">
        <f t="shared" si="1517"/>
        <v>0</v>
      </c>
      <c r="AY197" s="740">
        <f t="shared" si="1518"/>
        <v>0</v>
      </c>
      <c r="AZ197" s="741">
        <f t="shared" si="1519"/>
        <v>0</v>
      </c>
      <c r="BA197" s="740">
        <f t="shared" si="1520"/>
        <v>0</v>
      </c>
      <c r="BB197" s="741">
        <f t="shared" si="1521"/>
        <v>0</v>
      </c>
      <c r="BC197" s="740">
        <f t="shared" si="1522"/>
        <v>20</v>
      </c>
      <c r="BD197" s="741">
        <f t="shared" si="1523"/>
        <v>2666.6</v>
      </c>
      <c r="BE197" s="740">
        <f t="shared" si="1524"/>
        <v>0</v>
      </c>
      <c r="BF197" s="741">
        <f t="shared" si="1525"/>
        <v>0</v>
      </c>
      <c r="BG197" s="740">
        <f t="shared" si="1526"/>
        <v>0</v>
      </c>
      <c r="BH197" s="741">
        <f t="shared" si="1527"/>
        <v>0</v>
      </c>
      <c r="BI197" s="740">
        <f t="shared" si="1528"/>
        <v>0</v>
      </c>
      <c r="BJ197" s="741">
        <f t="shared" si="1529"/>
        <v>0</v>
      </c>
      <c r="BK197" s="743">
        <f t="shared" si="1530"/>
        <v>0</v>
      </c>
      <c r="BL197" s="744">
        <f t="shared" si="1531"/>
        <v>19332.849999999999</v>
      </c>
      <c r="BM197" s="745">
        <v>12</v>
      </c>
      <c r="BN197" s="746">
        <f t="shared" si="1532"/>
        <v>231994.2</v>
      </c>
      <c r="BO197" s="747"/>
      <c r="BP197" s="741"/>
      <c r="BQ197" s="746">
        <f t="shared" si="1533"/>
        <v>231994.2</v>
      </c>
      <c r="BR197" s="746">
        <f t="shared" si="1534"/>
        <v>70062.25</v>
      </c>
      <c r="BS197" s="746">
        <f t="shared" si="1535"/>
        <v>302056.45</v>
      </c>
      <c r="BU197" s="1044"/>
      <c r="BV197" s="766" t="s">
        <v>34</v>
      </c>
      <c r="BW197" s="737">
        <f t="shared" si="1536"/>
        <v>1</v>
      </c>
      <c r="BX197" s="737">
        <f t="shared" si="1537"/>
        <v>13132</v>
      </c>
      <c r="BY197" s="738">
        <f t="shared" si="1538"/>
        <v>13333</v>
      </c>
      <c r="BZ197" s="817">
        <f t="shared" si="1539"/>
        <v>13333</v>
      </c>
      <c r="CA197" s="740">
        <f t="shared" si="1540"/>
        <v>10</v>
      </c>
      <c r="CB197" s="741">
        <f t="shared" si="1541"/>
        <v>1333.3</v>
      </c>
      <c r="CC197" s="740">
        <f t="shared" si="1542"/>
        <v>0</v>
      </c>
      <c r="CD197" s="741">
        <f t="shared" si="1543"/>
        <v>0</v>
      </c>
      <c r="CE197" s="740">
        <f t="shared" si="1544"/>
        <v>0</v>
      </c>
      <c r="CF197" s="741">
        <f t="shared" si="1545"/>
        <v>0</v>
      </c>
      <c r="CG197" s="740">
        <f t="shared" si="1546"/>
        <v>0</v>
      </c>
      <c r="CH197" s="741">
        <f t="shared" si="1547"/>
        <v>0</v>
      </c>
      <c r="CI197" s="740">
        <f t="shared" si="1548"/>
        <v>0</v>
      </c>
      <c r="CJ197" s="741">
        <f t="shared" si="1549"/>
        <v>0</v>
      </c>
      <c r="CK197" s="740">
        <f t="shared" si="1550"/>
        <v>0</v>
      </c>
      <c r="CL197" s="741">
        <f t="shared" si="1551"/>
        <v>0</v>
      </c>
      <c r="CM197" s="740">
        <f t="shared" si="1552"/>
        <v>20</v>
      </c>
      <c r="CN197" s="741">
        <f t="shared" si="1553"/>
        <v>2666.6</v>
      </c>
      <c r="CO197" s="740">
        <f t="shared" si="1554"/>
        <v>5</v>
      </c>
      <c r="CP197" s="741">
        <f t="shared" si="1555"/>
        <v>666.65</v>
      </c>
      <c r="CQ197" s="740">
        <f t="shared" si="1556"/>
        <v>0</v>
      </c>
      <c r="CR197" s="741">
        <f t="shared" si="1557"/>
        <v>0</v>
      </c>
      <c r="CS197" s="740">
        <f t="shared" si="1558"/>
        <v>0</v>
      </c>
      <c r="CT197" s="741">
        <f t="shared" si="1559"/>
        <v>0</v>
      </c>
      <c r="CU197" s="743">
        <f t="shared" si="1560"/>
        <v>0</v>
      </c>
      <c r="CV197" s="744">
        <f t="shared" si="1561"/>
        <v>17999.55</v>
      </c>
      <c r="CW197" s="745">
        <v>12</v>
      </c>
      <c r="CX197" s="746">
        <f t="shared" si="1562"/>
        <v>215994.6</v>
      </c>
      <c r="CY197" s="747"/>
      <c r="CZ197" s="741"/>
      <c r="DA197" s="746">
        <f t="shared" si="1563"/>
        <v>215994.6</v>
      </c>
      <c r="DB197" s="746">
        <f t="shared" si="1564"/>
        <v>65230.37</v>
      </c>
      <c r="DC197" s="746">
        <f t="shared" si="1565"/>
        <v>281224.96999999997</v>
      </c>
      <c r="DD197" s="750"/>
      <c r="DE197" s="1044"/>
      <c r="DF197" s="766" t="s">
        <v>34</v>
      </c>
      <c r="DG197" s="737">
        <f t="shared" si="1566"/>
        <v>0</v>
      </c>
      <c r="DH197" s="737">
        <f t="shared" si="1567"/>
        <v>13132</v>
      </c>
      <c r="DI197" s="738">
        <f t="shared" si="1568"/>
        <v>13333</v>
      </c>
      <c r="DJ197" s="817">
        <f t="shared" si="1569"/>
        <v>0</v>
      </c>
      <c r="DK197" s="740">
        <f t="shared" si="1570"/>
        <v>0</v>
      </c>
      <c r="DL197" s="741">
        <f t="shared" si="1571"/>
        <v>0</v>
      </c>
      <c r="DM197" s="740">
        <f t="shared" si="1572"/>
        <v>0</v>
      </c>
      <c r="DN197" s="741">
        <f t="shared" si="1573"/>
        <v>0</v>
      </c>
      <c r="DO197" s="740">
        <f t="shared" si="1574"/>
        <v>0</v>
      </c>
      <c r="DP197" s="741">
        <f t="shared" si="1575"/>
        <v>0</v>
      </c>
      <c r="DQ197" s="740">
        <f t="shared" si="1576"/>
        <v>0</v>
      </c>
      <c r="DR197" s="741">
        <f t="shared" si="1577"/>
        <v>0</v>
      </c>
      <c r="DS197" s="740">
        <f t="shared" si="1578"/>
        <v>0</v>
      </c>
      <c r="DT197" s="741">
        <f t="shared" si="1579"/>
        <v>0</v>
      </c>
      <c r="DU197" s="740">
        <f t="shared" si="1580"/>
        <v>0</v>
      </c>
      <c r="DV197" s="741">
        <f t="shared" si="1581"/>
        <v>0</v>
      </c>
      <c r="DW197" s="740">
        <f t="shared" si="1582"/>
        <v>0</v>
      </c>
      <c r="DX197" s="741">
        <f t="shared" si="1583"/>
        <v>0</v>
      </c>
      <c r="DY197" s="740">
        <f t="shared" si="1584"/>
        <v>0</v>
      </c>
      <c r="DZ197" s="741">
        <f t="shared" si="1585"/>
        <v>0</v>
      </c>
      <c r="EA197" s="740">
        <f t="shared" si="1586"/>
        <v>0</v>
      </c>
      <c r="EB197" s="741">
        <f t="shared" si="1587"/>
        <v>0</v>
      </c>
      <c r="EC197" s="740">
        <f t="shared" si="1588"/>
        <v>0</v>
      </c>
      <c r="ED197" s="741">
        <f t="shared" si="1589"/>
        <v>0</v>
      </c>
      <c r="EE197" s="743">
        <f t="shared" si="1590"/>
        <v>0</v>
      </c>
      <c r="EF197" s="744">
        <f t="shared" si="1591"/>
        <v>0</v>
      </c>
      <c r="EG197" s="745">
        <v>12</v>
      </c>
      <c r="EH197" s="746">
        <f t="shared" si="1592"/>
        <v>0</v>
      </c>
      <c r="EI197" s="747"/>
      <c r="EJ197" s="741"/>
      <c r="EK197" s="746">
        <f t="shared" si="1593"/>
        <v>0</v>
      </c>
      <c r="EL197" s="746">
        <f t="shared" si="1594"/>
        <v>0</v>
      </c>
      <c r="EM197" s="746">
        <f t="shared" si="1595"/>
        <v>0</v>
      </c>
      <c r="EO197" s="1044"/>
      <c r="EP197" s="766" t="s">
        <v>34</v>
      </c>
      <c r="EQ197" s="737">
        <f t="shared" si="1596"/>
        <v>0</v>
      </c>
      <c r="ER197" s="737">
        <f t="shared" si="1597"/>
        <v>13132</v>
      </c>
      <c r="ES197" s="738">
        <f t="shared" si="1598"/>
        <v>13333</v>
      </c>
      <c r="ET197" s="817">
        <f t="shared" si="1599"/>
        <v>0</v>
      </c>
      <c r="EU197" s="740">
        <f t="shared" si="1600"/>
        <v>0</v>
      </c>
      <c r="EV197" s="741">
        <f t="shared" si="1601"/>
        <v>0</v>
      </c>
      <c r="EW197" s="740">
        <f t="shared" si="1602"/>
        <v>0</v>
      </c>
      <c r="EX197" s="741">
        <f t="shared" si="1603"/>
        <v>0</v>
      </c>
      <c r="EY197" s="740">
        <f t="shared" si="1604"/>
        <v>0</v>
      </c>
      <c r="EZ197" s="741">
        <f t="shared" si="1605"/>
        <v>0</v>
      </c>
      <c r="FA197" s="740">
        <f t="shared" si="1606"/>
        <v>0</v>
      </c>
      <c r="FB197" s="741">
        <f t="shared" si="1607"/>
        <v>0</v>
      </c>
      <c r="FC197" s="740">
        <f t="shared" si="1608"/>
        <v>0</v>
      </c>
      <c r="FD197" s="741">
        <f t="shared" si="1609"/>
        <v>0</v>
      </c>
      <c r="FE197" s="740">
        <f t="shared" si="1610"/>
        <v>0</v>
      </c>
      <c r="FF197" s="741">
        <f t="shared" si="1611"/>
        <v>0</v>
      </c>
      <c r="FG197" s="740">
        <f t="shared" si="1612"/>
        <v>0</v>
      </c>
      <c r="FH197" s="741">
        <f t="shared" si="1613"/>
        <v>0</v>
      </c>
      <c r="FI197" s="740">
        <f t="shared" si="1614"/>
        <v>0</v>
      </c>
      <c r="FJ197" s="741">
        <f t="shared" si="1615"/>
        <v>0</v>
      </c>
      <c r="FK197" s="740">
        <f t="shared" si="1616"/>
        <v>0</v>
      </c>
      <c r="FL197" s="741">
        <f t="shared" si="1617"/>
        <v>0</v>
      </c>
      <c r="FM197" s="740">
        <f t="shared" si="1618"/>
        <v>0</v>
      </c>
      <c r="FN197" s="741">
        <f t="shared" si="1619"/>
        <v>0</v>
      </c>
      <c r="FO197" s="743">
        <f t="shared" si="1620"/>
        <v>0</v>
      </c>
      <c r="FP197" s="744">
        <f t="shared" si="1621"/>
        <v>0</v>
      </c>
      <c r="FQ197" s="745">
        <v>12</v>
      </c>
      <c r="FR197" s="746">
        <f t="shared" si="1622"/>
        <v>0</v>
      </c>
      <c r="FS197" s="747"/>
      <c r="FT197" s="741"/>
      <c r="FU197" s="746">
        <f t="shared" si="1623"/>
        <v>0</v>
      </c>
      <c r="FV197" s="746">
        <f t="shared" si="1624"/>
        <v>0</v>
      </c>
      <c r="FW197" s="746">
        <f t="shared" si="1625"/>
        <v>0</v>
      </c>
      <c r="FY197" s="1044"/>
      <c r="FZ197" s="766" t="s">
        <v>34</v>
      </c>
      <c r="GA197" s="737">
        <f t="shared" si="1626"/>
        <v>3</v>
      </c>
      <c r="GB197" s="737">
        <f t="shared" si="1627"/>
        <v>13132</v>
      </c>
      <c r="GC197" s="738">
        <f t="shared" si="1628"/>
        <v>13333</v>
      </c>
      <c r="GD197" s="743">
        <f t="shared" si="1629"/>
        <v>39999</v>
      </c>
      <c r="GE197" s="743"/>
      <c r="GF197" s="737">
        <f t="shared" si="1630"/>
        <v>5999.85</v>
      </c>
      <c r="GG197" s="743"/>
      <c r="GH197" s="737">
        <f t="shared" si="1631"/>
        <v>0</v>
      </c>
      <c r="GI197" s="743"/>
      <c r="GJ197" s="737">
        <f t="shared" si="1632"/>
        <v>0</v>
      </c>
      <c r="GK197" s="743"/>
      <c r="GL197" s="737">
        <f t="shared" si="1633"/>
        <v>0</v>
      </c>
      <c r="GM197" s="743"/>
      <c r="GN197" s="737">
        <f t="shared" si="1634"/>
        <v>0</v>
      </c>
      <c r="GO197" s="743"/>
      <c r="GP197" s="737">
        <f t="shared" si="1635"/>
        <v>0</v>
      </c>
      <c r="GQ197" s="743"/>
      <c r="GR197" s="737">
        <f t="shared" si="1636"/>
        <v>7999.8</v>
      </c>
      <c r="GS197" s="743"/>
      <c r="GT197" s="737">
        <f t="shared" si="1637"/>
        <v>666.65</v>
      </c>
      <c r="GU197" s="743"/>
      <c r="GV197" s="737">
        <f t="shared" si="1638"/>
        <v>0</v>
      </c>
      <c r="GW197" s="743"/>
      <c r="GX197" s="737">
        <f t="shared" si="1639"/>
        <v>0</v>
      </c>
      <c r="GY197" s="743">
        <f t="shared" si="1639"/>
        <v>0</v>
      </c>
      <c r="GZ197" s="744">
        <f t="shared" si="1640"/>
        <v>54665.3</v>
      </c>
      <c r="HA197" s="745">
        <v>12</v>
      </c>
      <c r="HB197" s="746">
        <f t="shared" si="1641"/>
        <v>655983.6</v>
      </c>
      <c r="HC197" s="737">
        <f t="shared" si="1642"/>
        <v>0</v>
      </c>
      <c r="HD197" s="737">
        <f t="shared" si="1642"/>
        <v>0</v>
      </c>
      <c r="HE197" s="746">
        <f t="shared" si="1643"/>
        <v>655983.6</v>
      </c>
      <c r="HF197" s="746">
        <f t="shared" si="1644"/>
        <v>198107.05</v>
      </c>
      <c r="HG197" s="746">
        <f t="shared" si="1645"/>
        <v>854090.65</v>
      </c>
    </row>
    <row r="198" spans="1:215" x14ac:dyDescent="0.25">
      <c r="A198" s="1044"/>
      <c r="B198" s="764" t="s">
        <v>36</v>
      </c>
      <c r="C198" s="737">
        <f t="shared" si="1477"/>
        <v>4</v>
      </c>
      <c r="D198" s="737">
        <f t="shared" si="1478"/>
        <v>13772</v>
      </c>
      <c r="E198" s="738">
        <f t="shared" si="1479"/>
        <v>13983</v>
      </c>
      <c r="F198" s="817">
        <f t="shared" si="1480"/>
        <v>55932</v>
      </c>
      <c r="G198" s="740">
        <f t="shared" si="1481"/>
        <v>12.5</v>
      </c>
      <c r="H198" s="741">
        <f t="shared" si="1482"/>
        <v>6991.5</v>
      </c>
      <c r="I198" s="740">
        <f t="shared" si="1481"/>
        <v>0</v>
      </c>
      <c r="J198" s="741">
        <f t="shared" si="1483"/>
        <v>0</v>
      </c>
      <c r="K198" s="740">
        <f t="shared" si="1484"/>
        <v>1.8</v>
      </c>
      <c r="L198" s="741">
        <f t="shared" si="1485"/>
        <v>1006.78</v>
      </c>
      <c r="M198" s="740">
        <f t="shared" si="1486"/>
        <v>0</v>
      </c>
      <c r="N198" s="741">
        <f t="shared" si="1487"/>
        <v>0</v>
      </c>
      <c r="O198" s="740">
        <f t="shared" si="1488"/>
        <v>0</v>
      </c>
      <c r="P198" s="741">
        <f t="shared" si="1489"/>
        <v>0</v>
      </c>
      <c r="Q198" s="740">
        <f t="shared" si="1490"/>
        <v>0</v>
      </c>
      <c r="R198" s="741">
        <f t="shared" si="1491"/>
        <v>0</v>
      </c>
      <c r="S198" s="740">
        <f t="shared" si="1492"/>
        <v>20</v>
      </c>
      <c r="T198" s="741">
        <f t="shared" si="1493"/>
        <v>11186.4</v>
      </c>
      <c r="U198" s="740">
        <f t="shared" si="1494"/>
        <v>0</v>
      </c>
      <c r="V198" s="741">
        <f t="shared" si="1495"/>
        <v>0</v>
      </c>
      <c r="W198" s="740">
        <f t="shared" si="1496"/>
        <v>0</v>
      </c>
      <c r="X198" s="741">
        <f t="shared" si="1497"/>
        <v>0</v>
      </c>
      <c r="Y198" s="740">
        <f t="shared" si="1498"/>
        <v>0</v>
      </c>
      <c r="Z198" s="741">
        <f t="shared" si="1499"/>
        <v>0</v>
      </c>
      <c r="AA198" s="743">
        <f t="shared" si="1500"/>
        <v>0</v>
      </c>
      <c r="AB198" s="744">
        <f t="shared" si="1501"/>
        <v>75116.679999999993</v>
      </c>
      <c r="AC198" s="745">
        <v>12</v>
      </c>
      <c r="AD198" s="746">
        <f t="shared" si="1502"/>
        <v>901400.16</v>
      </c>
      <c r="AE198" s="747"/>
      <c r="AF198" s="741"/>
      <c r="AG198" s="746">
        <f t="shared" si="1503"/>
        <v>901400.16</v>
      </c>
      <c r="AH198" s="746">
        <f t="shared" si="1504"/>
        <v>272222.84999999998</v>
      </c>
      <c r="AI198" s="746">
        <f t="shared" si="1505"/>
        <v>1173623.01</v>
      </c>
      <c r="AK198" s="1044"/>
      <c r="AL198" s="765" t="s">
        <v>36</v>
      </c>
      <c r="AM198" s="737">
        <f t="shared" si="1506"/>
        <v>4</v>
      </c>
      <c r="AN198" s="737">
        <f t="shared" si="1507"/>
        <v>13772</v>
      </c>
      <c r="AO198" s="738">
        <f t="shared" si="1508"/>
        <v>13983</v>
      </c>
      <c r="AP198" s="817">
        <f t="shared" si="1509"/>
        <v>55932</v>
      </c>
      <c r="AQ198" s="740">
        <f t="shared" si="1510"/>
        <v>21.3</v>
      </c>
      <c r="AR198" s="741">
        <f t="shared" si="1511"/>
        <v>11913.52</v>
      </c>
      <c r="AS198" s="740">
        <f t="shared" si="1512"/>
        <v>0</v>
      </c>
      <c r="AT198" s="741">
        <f t="shared" si="1513"/>
        <v>0</v>
      </c>
      <c r="AU198" s="740">
        <f t="shared" si="1514"/>
        <v>0</v>
      </c>
      <c r="AV198" s="741">
        <f t="shared" si="1515"/>
        <v>0</v>
      </c>
      <c r="AW198" s="740">
        <f t="shared" si="1516"/>
        <v>0</v>
      </c>
      <c r="AX198" s="741">
        <f t="shared" si="1517"/>
        <v>0</v>
      </c>
      <c r="AY198" s="740">
        <f t="shared" si="1518"/>
        <v>0</v>
      </c>
      <c r="AZ198" s="741">
        <f t="shared" si="1519"/>
        <v>0</v>
      </c>
      <c r="BA198" s="740">
        <f t="shared" si="1520"/>
        <v>0</v>
      </c>
      <c r="BB198" s="741">
        <f t="shared" si="1521"/>
        <v>0</v>
      </c>
      <c r="BC198" s="740">
        <f t="shared" si="1522"/>
        <v>12.5</v>
      </c>
      <c r="BD198" s="741">
        <f t="shared" si="1523"/>
        <v>6991.5</v>
      </c>
      <c r="BE198" s="740">
        <f t="shared" si="1524"/>
        <v>0</v>
      </c>
      <c r="BF198" s="741">
        <f t="shared" si="1525"/>
        <v>0</v>
      </c>
      <c r="BG198" s="740">
        <f t="shared" si="1526"/>
        <v>0</v>
      </c>
      <c r="BH198" s="741">
        <f t="shared" si="1527"/>
        <v>0</v>
      </c>
      <c r="BI198" s="740">
        <f t="shared" si="1528"/>
        <v>0</v>
      </c>
      <c r="BJ198" s="741">
        <f t="shared" si="1529"/>
        <v>0</v>
      </c>
      <c r="BK198" s="743">
        <f t="shared" si="1530"/>
        <v>0</v>
      </c>
      <c r="BL198" s="744">
        <f t="shared" si="1531"/>
        <v>74837.02</v>
      </c>
      <c r="BM198" s="745">
        <v>12</v>
      </c>
      <c r="BN198" s="746">
        <f t="shared" si="1532"/>
        <v>898044.24</v>
      </c>
      <c r="BO198" s="747"/>
      <c r="BP198" s="741"/>
      <c r="BQ198" s="746">
        <f t="shared" si="1533"/>
        <v>898044.24</v>
      </c>
      <c r="BR198" s="746">
        <f t="shared" si="1534"/>
        <v>271209.36</v>
      </c>
      <c r="BS198" s="746">
        <f t="shared" si="1535"/>
        <v>1169253.6000000001</v>
      </c>
      <c r="BU198" s="1044"/>
      <c r="BV198" s="766" t="s">
        <v>36</v>
      </c>
      <c r="BW198" s="737">
        <f t="shared" si="1536"/>
        <v>3.5</v>
      </c>
      <c r="BX198" s="737">
        <f t="shared" si="1537"/>
        <v>13772</v>
      </c>
      <c r="BY198" s="738">
        <f t="shared" si="1538"/>
        <v>13983</v>
      </c>
      <c r="BZ198" s="817">
        <f t="shared" si="1539"/>
        <v>48940.5</v>
      </c>
      <c r="CA198" s="740">
        <f t="shared" si="1540"/>
        <v>7.1</v>
      </c>
      <c r="CB198" s="741">
        <f t="shared" si="1541"/>
        <v>3474.78</v>
      </c>
      <c r="CC198" s="740">
        <f t="shared" si="1542"/>
        <v>0</v>
      </c>
      <c r="CD198" s="741">
        <f t="shared" si="1543"/>
        <v>0</v>
      </c>
      <c r="CE198" s="740">
        <f t="shared" si="1544"/>
        <v>0</v>
      </c>
      <c r="CF198" s="741">
        <f t="shared" si="1545"/>
        <v>0</v>
      </c>
      <c r="CG198" s="740">
        <f t="shared" si="1546"/>
        <v>14.3</v>
      </c>
      <c r="CH198" s="741">
        <f t="shared" si="1547"/>
        <v>6998.49</v>
      </c>
      <c r="CI198" s="740">
        <f t="shared" si="1548"/>
        <v>0</v>
      </c>
      <c r="CJ198" s="741">
        <f t="shared" si="1549"/>
        <v>0</v>
      </c>
      <c r="CK198" s="740">
        <f t="shared" si="1550"/>
        <v>0</v>
      </c>
      <c r="CL198" s="741">
        <f t="shared" si="1551"/>
        <v>0</v>
      </c>
      <c r="CM198" s="740">
        <f t="shared" si="1552"/>
        <v>10</v>
      </c>
      <c r="CN198" s="741">
        <f t="shared" si="1553"/>
        <v>4894.05</v>
      </c>
      <c r="CO198" s="740">
        <f t="shared" si="1554"/>
        <v>0</v>
      </c>
      <c r="CP198" s="741">
        <f t="shared" si="1555"/>
        <v>0</v>
      </c>
      <c r="CQ198" s="740">
        <f t="shared" si="1556"/>
        <v>0</v>
      </c>
      <c r="CR198" s="741">
        <f t="shared" si="1557"/>
        <v>0</v>
      </c>
      <c r="CS198" s="740">
        <f t="shared" si="1558"/>
        <v>0</v>
      </c>
      <c r="CT198" s="741">
        <f t="shared" si="1559"/>
        <v>0</v>
      </c>
      <c r="CU198" s="743">
        <f t="shared" si="1560"/>
        <v>0</v>
      </c>
      <c r="CV198" s="744">
        <f t="shared" si="1561"/>
        <v>64307.82</v>
      </c>
      <c r="CW198" s="745">
        <v>12</v>
      </c>
      <c r="CX198" s="746">
        <f t="shared" si="1562"/>
        <v>771693.84</v>
      </c>
      <c r="CY198" s="747"/>
      <c r="CZ198" s="741"/>
      <c r="DA198" s="746">
        <f t="shared" si="1563"/>
        <v>771693.84</v>
      </c>
      <c r="DB198" s="746">
        <f t="shared" si="1564"/>
        <v>233051.54</v>
      </c>
      <c r="DC198" s="746">
        <f t="shared" si="1565"/>
        <v>1004745.38</v>
      </c>
      <c r="DD198" s="750"/>
      <c r="DE198" s="1044"/>
      <c r="DF198" s="768" t="s">
        <v>36</v>
      </c>
      <c r="DG198" s="737">
        <f t="shared" si="1566"/>
        <v>1</v>
      </c>
      <c r="DH198" s="737">
        <f t="shared" si="1567"/>
        <v>13772</v>
      </c>
      <c r="DI198" s="738">
        <f t="shared" si="1568"/>
        <v>13983</v>
      </c>
      <c r="DJ198" s="817">
        <f t="shared" si="1569"/>
        <v>13983</v>
      </c>
      <c r="DK198" s="740">
        <f t="shared" si="1570"/>
        <v>12.5</v>
      </c>
      <c r="DL198" s="741">
        <f t="shared" si="1571"/>
        <v>1747.88</v>
      </c>
      <c r="DM198" s="740">
        <f t="shared" si="1572"/>
        <v>0</v>
      </c>
      <c r="DN198" s="741">
        <f t="shared" si="1573"/>
        <v>0</v>
      </c>
      <c r="DO198" s="740">
        <f t="shared" si="1574"/>
        <v>0</v>
      </c>
      <c r="DP198" s="741">
        <f t="shared" si="1575"/>
        <v>0</v>
      </c>
      <c r="DQ198" s="740">
        <f t="shared" si="1576"/>
        <v>0</v>
      </c>
      <c r="DR198" s="741">
        <f t="shared" si="1577"/>
        <v>0</v>
      </c>
      <c r="DS198" s="740">
        <f t="shared" si="1578"/>
        <v>0</v>
      </c>
      <c r="DT198" s="741">
        <f t="shared" si="1579"/>
        <v>0</v>
      </c>
      <c r="DU198" s="740">
        <f t="shared" si="1580"/>
        <v>0</v>
      </c>
      <c r="DV198" s="741">
        <f t="shared" si="1581"/>
        <v>0</v>
      </c>
      <c r="DW198" s="740">
        <f t="shared" si="1582"/>
        <v>22.5</v>
      </c>
      <c r="DX198" s="741">
        <f t="shared" si="1583"/>
        <v>3146.18</v>
      </c>
      <c r="DY198" s="740">
        <f t="shared" si="1584"/>
        <v>0</v>
      </c>
      <c r="DZ198" s="741">
        <f t="shared" si="1585"/>
        <v>0</v>
      </c>
      <c r="EA198" s="740">
        <f t="shared" si="1586"/>
        <v>0</v>
      </c>
      <c r="EB198" s="741">
        <f t="shared" si="1587"/>
        <v>0</v>
      </c>
      <c r="EC198" s="740">
        <f t="shared" si="1588"/>
        <v>0</v>
      </c>
      <c r="ED198" s="741">
        <f t="shared" si="1589"/>
        <v>0</v>
      </c>
      <c r="EE198" s="743">
        <f t="shared" si="1590"/>
        <v>0</v>
      </c>
      <c r="EF198" s="744">
        <f t="shared" si="1591"/>
        <v>18877.060000000001</v>
      </c>
      <c r="EG198" s="745">
        <v>12</v>
      </c>
      <c r="EH198" s="746">
        <f t="shared" si="1592"/>
        <v>226524.72</v>
      </c>
      <c r="EI198" s="747"/>
      <c r="EJ198" s="741"/>
      <c r="EK198" s="746">
        <f t="shared" si="1593"/>
        <v>226524.72</v>
      </c>
      <c r="EL198" s="746">
        <f t="shared" si="1594"/>
        <v>68410.47</v>
      </c>
      <c r="EM198" s="746">
        <f t="shared" si="1595"/>
        <v>294935.19</v>
      </c>
      <c r="EO198" s="1044"/>
      <c r="EP198" s="770" t="s">
        <v>36</v>
      </c>
      <c r="EQ198" s="737">
        <f t="shared" si="1596"/>
        <v>1</v>
      </c>
      <c r="ER198" s="737">
        <f t="shared" si="1597"/>
        <v>13772</v>
      </c>
      <c r="ES198" s="738">
        <f t="shared" si="1598"/>
        <v>13983</v>
      </c>
      <c r="ET198" s="817">
        <f t="shared" si="1599"/>
        <v>13983</v>
      </c>
      <c r="EU198" s="740">
        <f t="shared" si="1600"/>
        <v>25</v>
      </c>
      <c r="EV198" s="741">
        <f t="shared" si="1601"/>
        <v>3495.75</v>
      </c>
      <c r="EW198" s="740">
        <f t="shared" si="1602"/>
        <v>0</v>
      </c>
      <c r="EX198" s="741">
        <f t="shared" si="1603"/>
        <v>0</v>
      </c>
      <c r="EY198" s="740">
        <f t="shared" si="1604"/>
        <v>0</v>
      </c>
      <c r="EZ198" s="741">
        <f t="shared" si="1605"/>
        <v>0</v>
      </c>
      <c r="FA198" s="740">
        <f t="shared" si="1606"/>
        <v>0</v>
      </c>
      <c r="FB198" s="741">
        <f t="shared" si="1607"/>
        <v>0</v>
      </c>
      <c r="FC198" s="740">
        <f t="shared" si="1608"/>
        <v>0</v>
      </c>
      <c r="FD198" s="741">
        <f t="shared" si="1609"/>
        <v>0</v>
      </c>
      <c r="FE198" s="740">
        <f t="shared" si="1610"/>
        <v>0</v>
      </c>
      <c r="FF198" s="741">
        <f t="shared" si="1611"/>
        <v>0</v>
      </c>
      <c r="FG198" s="740">
        <f t="shared" si="1612"/>
        <v>20</v>
      </c>
      <c r="FH198" s="741">
        <f t="shared" si="1613"/>
        <v>2796.6</v>
      </c>
      <c r="FI198" s="740">
        <f t="shared" si="1614"/>
        <v>0</v>
      </c>
      <c r="FJ198" s="741">
        <f t="shared" si="1615"/>
        <v>0</v>
      </c>
      <c r="FK198" s="740">
        <f t="shared" si="1616"/>
        <v>0</v>
      </c>
      <c r="FL198" s="741">
        <f t="shared" si="1617"/>
        <v>0</v>
      </c>
      <c r="FM198" s="740">
        <f t="shared" si="1618"/>
        <v>0</v>
      </c>
      <c r="FN198" s="741">
        <f t="shared" si="1619"/>
        <v>0</v>
      </c>
      <c r="FO198" s="743">
        <f t="shared" si="1620"/>
        <v>0</v>
      </c>
      <c r="FP198" s="744">
        <f t="shared" si="1621"/>
        <v>20275.349999999999</v>
      </c>
      <c r="FQ198" s="745">
        <v>12</v>
      </c>
      <c r="FR198" s="746">
        <f t="shared" si="1622"/>
        <v>243304.2</v>
      </c>
      <c r="FS198" s="747"/>
      <c r="FT198" s="741"/>
      <c r="FU198" s="746">
        <f t="shared" si="1623"/>
        <v>243304.2</v>
      </c>
      <c r="FV198" s="746">
        <f t="shared" si="1624"/>
        <v>73477.87</v>
      </c>
      <c r="FW198" s="746">
        <f t="shared" si="1625"/>
        <v>316782.07</v>
      </c>
      <c r="FY198" s="1044"/>
      <c r="FZ198" s="770" t="s">
        <v>36</v>
      </c>
      <c r="GA198" s="737">
        <f t="shared" si="1626"/>
        <v>13.5</v>
      </c>
      <c r="GB198" s="737">
        <f t="shared" si="1627"/>
        <v>13772</v>
      </c>
      <c r="GC198" s="738">
        <f t="shared" si="1628"/>
        <v>13983</v>
      </c>
      <c r="GD198" s="743">
        <f t="shared" si="1629"/>
        <v>188770.5</v>
      </c>
      <c r="GE198" s="743"/>
      <c r="GF198" s="737">
        <f t="shared" si="1630"/>
        <v>27623.43</v>
      </c>
      <c r="GG198" s="743"/>
      <c r="GH198" s="737">
        <f t="shared" si="1631"/>
        <v>0</v>
      </c>
      <c r="GI198" s="743"/>
      <c r="GJ198" s="737">
        <f t="shared" si="1632"/>
        <v>1006.78</v>
      </c>
      <c r="GK198" s="743"/>
      <c r="GL198" s="737">
        <f t="shared" si="1633"/>
        <v>6998.49</v>
      </c>
      <c r="GM198" s="743"/>
      <c r="GN198" s="737">
        <f t="shared" si="1634"/>
        <v>0</v>
      </c>
      <c r="GO198" s="743"/>
      <c r="GP198" s="737">
        <f t="shared" si="1635"/>
        <v>0</v>
      </c>
      <c r="GQ198" s="743"/>
      <c r="GR198" s="737">
        <f t="shared" si="1636"/>
        <v>29014.73</v>
      </c>
      <c r="GS198" s="743"/>
      <c r="GT198" s="737">
        <f t="shared" si="1637"/>
        <v>0</v>
      </c>
      <c r="GU198" s="743"/>
      <c r="GV198" s="737">
        <f t="shared" si="1638"/>
        <v>0</v>
      </c>
      <c r="GW198" s="743"/>
      <c r="GX198" s="737">
        <f t="shared" si="1639"/>
        <v>0</v>
      </c>
      <c r="GY198" s="743">
        <f t="shared" si="1639"/>
        <v>0</v>
      </c>
      <c r="GZ198" s="744">
        <f t="shared" si="1640"/>
        <v>253413.93</v>
      </c>
      <c r="HA198" s="745">
        <v>12</v>
      </c>
      <c r="HB198" s="746">
        <f t="shared" si="1641"/>
        <v>3040967.16</v>
      </c>
      <c r="HC198" s="737">
        <f t="shared" si="1642"/>
        <v>0</v>
      </c>
      <c r="HD198" s="737">
        <f t="shared" si="1642"/>
        <v>0</v>
      </c>
      <c r="HE198" s="746">
        <f t="shared" si="1643"/>
        <v>3040967.16</v>
      </c>
      <c r="HF198" s="746">
        <f t="shared" si="1644"/>
        <v>918372.08</v>
      </c>
      <c r="HG198" s="746">
        <f t="shared" si="1645"/>
        <v>3959339.24</v>
      </c>
    </row>
    <row r="199" spans="1:215" x14ac:dyDescent="0.25">
      <c r="A199" s="1044"/>
      <c r="B199" s="764" t="s">
        <v>684</v>
      </c>
      <c r="C199" s="737">
        <f t="shared" si="1477"/>
        <v>1</v>
      </c>
      <c r="D199" s="737">
        <f t="shared" si="1478"/>
        <v>13132</v>
      </c>
      <c r="E199" s="738">
        <f t="shared" si="1479"/>
        <v>13333</v>
      </c>
      <c r="F199" s="817">
        <f t="shared" si="1480"/>
        <v>13333</v>
      </c>
      <c r="G199" s="740">
        <f t="shared" si="1481"/>
        <v>25</v>
      </c>
      <c r="H199" s="741">
        <f t="shared" si="1482"/>
        <v>3333.25</v>
      </c>
      <c r="I199" s="740">
        <f t="shared" si="1481"/>
        <v>0</v>
      </c>
      <c r="J199" s="741">
        <f t="shared" si="1483"/>
        <v>0</v>
      </c>
      <c r="K199" s="740">
        <f t="shared" si="1484"/>
        <v>0</v>
      </c>
      <c r="L199" s="741">
        <f t="shared" si="1485"/>
        <v>0</v>
      </c>
      <c r="M199" s="740">
        <f t="shared" si="1486"/>
        <v>0</v>
      </c>
      <c r="N199" s="741">
        <f t="shared" si="1487"/>
        <v>0</v>
      </c>
      <c r="O199" s="740">
        <f t="shared" si="1488"/>
        <v>0</v>
      </c>
      <c r="P199" s="741">
        <f t="shared" si="1489"/>
        <v>0</v>
      </c>
      <c r="Q199" s="740">
        <f t="shared" si="1490"/>
        <v>0</v>
      </c>
      <c r="R199" s="741">
        <f t="shared" si="1491"/>
        <v>0</v>
      </c>
      <c r="S199" s="740">
        <f t="shared" si="1492"/>
        <v>20</v>
      </c>
      <c r="T199" s="741">
        <f t="shared" si="1493"/>
        <v>2666.6</v>
      </c>
      <c r="U199" s="740">
        <f t="shared" si="1494"/>
        <v>10</v>
      </c>
      <c r="V199" s="741">
        <f t="shared" si="1495"/>
        <v>1333.3</v>
      </c>
      <c r="W199" s="740">
        <f t="shared" si="1496"/>
        <v>0</v>
      </c>
      <c r="X199" s="741">
        <f t="shared" si="1497"/>
        <v>0</v>
      </c>
      <c r="Y199" s="740">
        <f t="shared" si="1498"/>
        <v>0</v>
      </c>
      <c r="Z199" s="741">
        <f t="shared" si="1499"/>
        <v>0</v>
      </c>
      <c r="AA199" s="743">
        <f t="shared" si="1500"/>
        <v>0</v>
      </c>
      <c r="AB199" s="744">
        <f t="shared" si="1501"/>
        <v>20666.150000000001</v>
      </c>
      <c r="AC199" s="745">
        <v>12</v>
      </c>
      <c r="AD199" s="746">
        <f t="shared" si="1502"/>
        <v>247993.8</v>
      </c>
      <c r="AE199" s="747"/>
      <c r="AF199" s="741"/>
      <c r="AG199" s="746">
        <f t="shared" si="1503"/>
        <v>247993.8</v>
      </c>
      <c r="AH199" s="746">
        <f t="shared" si="1504"/>
        <v>74894.13</v>
      </c>
      <c r="AI199" s="746">
        <f t="shared" si="1505"/>
        <v>322887.93</v>
      </c>
      <c r="AK199" s="1044"/>
      <c r="AL199" s="764" t="s">
        <v>684</v>
      </c>
      <c r="AM199" s="737">
        <f t="shared" si="1506"/>
        <v>0</v>
      </c>
      <c r="AN199" s="737">
        <f t="shared" si="1507"/>
        <v>13132</v>
      </c>
      <c r="AO199" s="738">
        <f t="shared" si="1508"/>
        <v>13333</v>
      </c>
      <c r="AP199" s="817">
        <f t="shared" si="1509"/>
        <v>0</v>
      </c>
      <c r="AQ199" s="740">
        <f t="shared" si="1510"/>
        <v>0</v>
      </c>
      <c r="AR199" s="741">
        <f t="shared" si="1511"/>
        <v>0</v>
      </c>
      <c r="AS199" s="740">
        <f t="shared" si="1512"/>
        <v>0</v>
      </c>
      <c r="AT199" s="741">
        <f t="shared" si="1513"/>
        <v>0</v>
      </c>
      <c r="AU199" s="740">
        <f t="shared" si="1514"/>
        <v>0</v>
      </c>
      <c r="AV199" s="741">
        <f t="shared" si="1515"/>
        <v>0</v>
      </c>
      <c r="AW199" s="740">
        <f t="shared" si="1516"/>
        <v>0</v>
      </c>
      <c r="AX199" s="741">
        <f t="shared" si="1517"/>
        <v>0</v>
      </c>
      <c r="AY199" s="740">
        <f t="shared" si="1518"/>
        <v>0</v>
      </c>
      <c r="AZ199" s="741">
        <f t="shared" si="1519"/>
        <v>0</v>
      </c>
      <c r="BA199" s="740">
        <f t="shared" si="1520"/>
        <v>0</v>
      </c>
      <c r="BB199" s="741">
        <f t="shared" si="1521"/>
        <v>0</v>
      </c>
      <c r="BC199" s="740">
        <f t="shared" si="1522"/>
        <v>0</v>
      </c>
      <c r="BD199" s="741">
        <f t="shared" si="1523"/>
        <v>0</v>
      </c>
      <c r="BE199" s="740">
        <f t="shared" si="1524"/>
        <v>0</v>
      </c>
      <c r="BF199" s="741">
        <f t="shared" si="1525"/>
        <v>0</v>
      </c>
      <c r="BG199" s="740">
        <f t="shared" si="1526"/>
        <v>0</v>
      </c>
      <c r="BH199" s="741">
        <f t="shared" si="1527"/>
        <v>0</v>
      </c>
      <c r="BI199" s="740">
        <f t="shared" si="1528"/>
        <v>0</v>
      </c>
      <c r="BJ199" s="741">
        <f t="shared" si="1529"/>
        <v>0</v>
      </c>
      <c r="BK199" s="743">
        <f t="shared" si="1530"/>
        <v>0</v>
      </c>
      <c r="BL199" s="744">
        <f t="shared" si="1531"/>
        <v>0</v>
      </c>
      <c r="BM199" s="745">
        <v>12</v>
      </c>
      <c r="BN199" s="746">
        <f t="shared" si="1532"/>
        <v>0</v>
      </c>
      <c r="BO199" s="747"/>
      <c r="BP199" s="741"/>
      <c r="BQ199" s="746">
        <f t="shared" si="1533"/>
        <v>0</v>
      </c>
      <c r="BR199" s="746">
        <f t="shared" si="1534"/>
        <v>0</v>
      </c>
      <c r="BS199" s="746">
        <f t="shared" si="1535"/>
        <v>0</v>
      </c>
      <c r="BU199" s="1044"/>
      <c r="BV199" s="764" t="s">
        <v>684</v>
      </c>
      <c r="BW199" s="737">
        <f t="shared" si="1536"/>
        <v>0</v>
      </c>
      <c r="BX199" s="737">
        <f t="shared" si="1537"/>
        <v>13132</v>
      </c>
      <c r="BY199" s="738">
        <f t="shared" si="1538"/>
        <v>13333</v>
      </c>
      <c r="BZ199" s="817">
        <f t="shared" si="1539"/>
        <v>0</v>
      </c>
      <c r="CA199" s="740">
        <f t="shared" si="1540"/>
        <v>0</v>
      </c>
      <c r="CB199" s="741">
        <f t="shared" si="1541"/>
        <v>0</v>
      </c>
      <c r="CC199" s="740">
        <f t="shared" si="1542"/>
        <v>0</v>
      </c>
      <c r="CD199" s="741">
        <f t="shared" si="1543"/>
        <v>0</v>
      </c>
      <c r="CE199" s="740">
        <f t="shared" si="1544"/>
        <v>0</v>
      </c>
      <c r="CF199" s="741">
        <f t="shared" si="1545"/>
        <v>0</v>
      </c>
      <c r="CG199" s="740">
        <f t="shared" si="1546"/>
        <v>0</v>
      </c>
      <c r="CH199" s="741">
        <f t="shared" si="1547"/>
        <v>0</v>
      </c>
      <c r="CI199" s="740">
        <f t="shared" si="1548"/>
        <v>0</v>
      </c>
      <c r="CJ199" s="741">
        <f t="shared" si="1549"/>
        <v>0</v>
      </c>
      <c r="CK199" s="740">
        <f t="shared" si="1550"/>
        <v>0</v>
      </c>
      <c r="CL199" s="741">
        <f t="shared" si="1551"/>
        <v>0</v>
      </c>
      <c r="CM199" s="740">
        <f t="shared" si="1552"/>
        <v>0</v>
      </c>
      <c r="CN199" s="741">
        <f t="shared" si="1553"/>
        <v>0</v>
      </c>
      <c r="CO199" s="740">
        <f t="shared" si="1554"/>
        <v>0</v>
      </c>
      <c r="CP199" s="741">
        <f t="shared" si="1555"/>
        <v>0</v>
      </c>
      <c r="CQ199" s="740">
        <f t="shared" si="1556"/>
        <v>0</v>
      </c>
      <c r="CR199" s="741">
        <f t="shared" si="1557"/>
        <v>0</v>
      </c>
      <c r="CS199" s="740">
        <f t="shared" si="1558"/>
        <v>0</v>
      </c>
      <c r="CT199" s="741">
        <f t="shared" si="1559"/>
        <v>0</v>
      </c>
      <c r="CU199" s="743">
        <f t="shared" si="1560"/>
        <v>0</v>
      </c>
      <c r="CV199" s="744">
        <f t="shared" si="1561"/>
        <v>0</v>
      </c>
      <c r="CW199" s="745">
        <v>12</v>
      </c>
      <c r="CX199" s="746">
        <f t="shared" si="1562"/>
        <v>0</v>
      </c>
      <c r="CY199" s="747"/>
      <c r="CZ199" s="741"/>
      <c r="DA199" s="746">
        <f t="shared" si="1563"/>
        <v>0</v>
      </c>
      <c r="DB199" s="746">
        <f t="shared" si="1564"/>
        <v>0</v>
      </c>
      <c r="DC199" s="746">
        <f t="shared" si="1565"/>
        <v>0</v>
      </c>
      <c r="DD199" s="750"/>
      <c r="DE199" s="1044"/>
      <c r="DF199" s="764" t="s">
        <v>684</v>
      </c>
      <c r="DG199" s="737">
        <f t="shared" si="1566"/>
        <v>0</v>
      </c>
      <c r="DH199" s="737">
        <f t="shared" si="1567"/>
        <v>13132</v>
      </c>
      <c r="DI199" s="738">
        <f t="shared" si="1568"/>
        <v>13333</v>
      </c>
      <c r="DJ199" s="817">
        <f t="shared" si="1569"/>
        <v>0</v>
      </c>
      <c r="DK199" s="740">
        <f t="shared" si="1570"/>
        <v>0</v>
      </c>
      <c r="DL199" s="741">
        <f t="shared" si="1571"/>
        <v>0</v>
      </c>
      <c r="DM199" s="740">
        <f t="shared" si="1572"/>
        <v>0</v>
      </c>
      <c r="DN199" s="741">
        <f t="shared" si="1573"/>
        <v>0</v>
      </c>
      <c r="DO199" s="740">
        <f t="shared" si="1574"/>
        <v>0</v>
      </c>
      <c r="DP199" s="741">
        <f t="shared" si="1575"/>
        <v>0</v>
      </c>
      <c r="DQ199" s="740">
        <f t="shared" si="1576"/>
        <v>0</v>
      </c>
      <c r="DR199" s="741">
        <f t="shared" si="1577"/>
        <v>0</v>
      </c>
      <c r="DS199" s="740">
        <f t="shared" si="1578"/>
        <v>0</v>
      </c>
      <c r="DT199" s="741">
        <f t="shared" si="1579"/>
        <v>0</v>
      </c>
      <c r="DU199" s="740">
        <f t="shared" si="1580"/>
        <v>0</v>
      </c>
      <c r="DV199" s="741">
        <f t="shared" si="1581"/>
        <v>0</v>
      </c>
      <c r="DW199" s="740">
        <f t="shared" si="1582"/>
        <v>0</v>
      </c>
      <c r="DX199" s="741">
        <f t="shared" si="1583"/>
        <v>0</v>
      </c>
      <c r="DY199" s="740">
        <f t="shared" si="1584"/>
        <v>0</v>
      </c>
      <c r="DZ199" s="741">
        <f t="shared" si="1585"/>
        <v>0</v>
      </c>
      <c r="EA199" s="740">
        <f t="shared" si="1586"/>
        <v>0</v>
      </c>
      <c r="EB199" s="741">
        <f t="shared" si="1587"/>
        <v>0</v>
      </c>
      <c r="EC199" s="740">
        <f t="shared" si="1588"/>
        <v>0</v>
      </c>
      <c r="ED199" s="741">
        <f t="shared" si="1589"/>
        <v>0</v>
      </c>
      <c r="EE199" s="743">
        <f t="shared" si="1590"/>
        <v>0</v>
      </c>
      <c r="EF199" s="744">
        <f t="shared" si="1591"/>
        <v>0</v>
      </c>
      <c r="EG199" s="745">
        <v>12</v>
      </c>
      <c r="EH199" s="746">
        <f t="shared" si="1592"/>
        <v>0</v>
      </c>
      <c r="EI199" s="747"/>
      <c r="EJ199" s="741"/>
      <c r="EK199" s="746">
        <f t="shared" si="1593"/>
        <v>0</v>
      </c>
      <c r="EL199" s="746">
        <f t="shared" si="1594"/>
        <v>0</v>
      </c>
      <c r="EM199" s="746">
        <f t="shared" si="1595"/>
        <v>0</v>
      </c>
      <c r="EO199" s="1044"/>
      <c r="EP199" s="764" t="s">
        <v>684</v>
      </c>
      <c r="EQ199" s="737">
        <f t="shared" si="1596"/>
        <v>0</v>
      </c>
      <c r="ER199" s="737">
        <f t="shared" si="1597"/>
        <v>13132</v>
      </c>
      <c r="ES199" s="738">
        <f t="shared" si="1598"/>
        <v>13333</v>
      </c>
      <c r="ET199" s="817">
        <f t="shared" si="1599"/>
        <v>0</v>
      </c>
      <c r="EU199" s="740">
        <f t="shared" si="1600"/>
        <v>0</v>
      </c>
      <c r="EV199" s="741">
        <f t="shared" si="1601"/>
        <v>0</v>
      </c>
      <c r="EW199" s="740">
        <f t="shared" si="1602"/>
        <v>0</v>
      </c>
      <c r="EX199" s="741">
        <f t="shared" si="1603"/>
        <v>0</v>
      </c>
      <c r="EY199" s="740">
        <f t="shared" si="1604"/>
        <v>0</v>
      </c>
      <c r="EZ199" s="741">
        <f t="shared" si="1605"/>
        <v>0</v>
      </c>
      <c r="FA199" s="740">
        <f t="shared" si="1606"/>
        <v>0</v>
      </c>
      <c r="FB199" s="741">
        <f t="shared" si="1607"/>
        <v>0</v>
      </c>
      <c r="FC199" s="740">
        <f t="shared" si="1608"/>
        <v>0</v>
      </c>
      <c r="FD199" s="741">
        <f t="shared" si="1609"/>
        <v>0</v>
      </c>
      <c r="FE199" s="740">
        <f t="shared" si="1610"/>
        <v>0</v>
      </c>
      <c r="FF199" s="741">
        <f t="shared" si="1611"/>
        <v>0</v>
      </c>
      <c r="FG199" s="740">
        <f t="shared" si="1612"/>
        <v>0</v>
      </c>
      <c r="FH199" s="741">
        <f t="shared" si="1613"/>
        <v>0</v>
      </c>
      <c r="FI199" s="740">
        <f t="shared" si="1614"/>
        <v>0</v>
      </c>
      <c r="FJ199" s="741">
        <f t="shared" si="1615"/>
        <v>0</v>
      </c>
      <c r="FK199" s="740">
        <f t="shared" si="1616"/>
        <v>0</v>
      </c>
      <c r="FL199" s="741">
        <f t="shared" si="1617"/>
        <v>0</v>
      </c>
      <c r="FM199" s="740">
        <f t="shared" si="1618"/>
        <v>0</v>
      </c>
      <c r="FN199" s="741">
        <f t="shared" si="1619"/>
        <v>0</v>
      </c>
      <c r="FO199" s="743">
        <f t="shared" si="1620"/>
        <v>0</v>
      </c>
      <c r="FP199" s="744">
        <f t="shared" si="1621"/>
        <v>0</v>
      </c>
      <c r="FQ199" s="745">
        <v>12</v>
      </c>
      <c r="FR199" s="746">
        <f t="shared" si="1622"/>
        <v>0</v>
      </c>
      <c r="FS199" s="747"/>
      <c r="FT199" s="741"/>
      <c r="FU199" s="746">
        <f t="shared" si="1623"/>
        <v>0</v>
      </c>
      <c r="FV199" s="746">
        <f t="shared" si="1624"/>
        <v>0</v>
      </c>
      <c r="FW199" s="746">
        <f t="shared" si="1625"/>
        <v>0</v>
      </c>
      <c r="FY199" s="1044"/>
      <c r="FZ199" s="764" t="s">
        <v>684</v>
      </c>
      <c r="GA199" s="737">
        <f t="shared" si="1626"/>
        <v>1</v>
      </c>
      <c r="GB199" s="737">
        <f t="shared" si="1627"/>
        <v>13132</v>
      </c>
      <c r="GC199" s="738">
        <f t="shared" si="1628"/>
        <v>13333</v>
      </c>
      <c r="GD199" s="743">
        <f t="shared" si="1629"/>
        <v>13333</v>
      </c>
      <c r="GE199" s="743"/>
      <c r="GF199" s="737">
        <f t="shared" si="1630"/>
        <v>3333.25</v>
      </c>
      <c r="GG199" s="743"/>
      <c r="GH199" s="737">
        <f t="shared" si="1631"/>
        <v>0</v>
      </c>
      <c r="GI199" s="743"/>
      <c r="GJ199" s="737">
        <f t="shared" si="1632"/>
        <v>0</v>
      </c>
      <c r="GK199" s="743"/>
      <c r="GL199" s="737">
        <f t="shared" si="1633"/>
        <v>0</v>
      </c>
      <c r="GM199" s="743"/>
      <c r="GN199" s="737">
        <f t="shared" si="1634"/>
        <v>0</v>
      </c>
      <c r="GO199" s="743"/>
      <c r="GP199" s="737">
        <f t="shared" si="1635"/>
        <v>0</v>
      </c>
      <c r="GQ199" s="743"/>
      <c r="GR199" s="737">
        <f t="shared" si="1636"/>
        <v>2666.6</v>
      </c>
      <c r="GS199" s="743"/>
      <c r="GT199" s="737">
        <f t="shared" si="1637"/>
        <v>1333.3</v>
      </c>
      <c r="GU199" s="743"/>
      <c r="GV199" s="737">
        <f t="shared" si="1638"/>
        <v>0</v>
      </c>
      <c r="GW199" s="743"/>
      <c r="GX199" s="737">
        <f t="shared" si="1639"/>
        <v>0</v>
      </c>
      <c r="GY199" s="743">
        <f t="shared" si="1639"/>
        <v>0</v>
      </c>
      <c r="GZ199" s="744">
        <f t="shared" si="1640"/>
        <v>20666.150000000001</v>
      </c>
      <c r="HA199" s="745">
        <v>12</v>
      </c>
      <c r="HB199" s="746">
        <f t="shared" si="1641"/>
        <v>247993.8</v>
      </c>
      <c r="HC199" s="737">
        <f t="shared" si="1642"/>
        <v>0</v>
      </c>
      <c r="HD199" s="737">
        <f t="shared" si="1642"/>
        <v>0</v>
      </c>
      <c r="HE199" s="746">
        <f t="shared" si="1643"/>
        <v>247993.8</v>
      </c>
      <c r="HF199" s="746">
        <f t="shared" si="1644"/>
        <v>74894.13</v>
      </c>
      <c r="HG199" s="746">
        <f t="shared" si="1645"/>
        <v>322887.93</v>
      </c>
    </row>
    <row r="200" spans="1:215" x14ac:dyDescent="0.25">
      <c r="A200" s="1044"/>
      <c r="B200" s="764" t="s">
        <v>37</v>
      </c>
      <c r="C200" s="737">
        <f t="shared" si="1477"/>
        <v>5.5</v>
      </c>
      <c r="D200" s="737">
        <f t="shared" si="1478"/>
        <v>13132</v>
      </c>
      <c r="E200" s="738">
        <f t="shared" si="1479"/>
        <v>13333</v>
      </c>
      <c r="F200" s="817">
        <f t="shared" si="1480"/>
        <v>73331.5</v>
      </c>
      <c r="G200" s="740">
        <f t="shared" si="1481"/>
        <v>8.6</v>
      </c>
      <c r="H200" s="741">
        <f t="shared" si="1482"/>
        <v>6306.51</v>
      </c>
      <c r="I200" s="740">
        <f t="shared" si="1481"/>
        <v>0</v>
      </c>
      <c r="J200" s="741">
        <f t="shared" si="1483"/>
        <v>0</v>
      </c>
      <c r="K200" s="740">
        <f t="shared" si="1484"/>
        <v>0</v>
      </c>
      <c r="L200" s="741">
        <f t="shared" si="1485"/>
        <v>0</v>
      </c>
      <c r="M200" s="740">
        <f t="shared" si="1486"/>
        <v>0</v>
      </c>
      <c r="N200" s="741">
        <f t="shared" si="1487"/>
        <v>0</v>
      </c>
      <c r="O200" s="740">
        <f t="shared" si="1488"/>
        <v>0</v>
      </c>
      <c r="P200" s="741">
        <f t="shared" si="1489"/>
        <v>0</v>
      </c>
      <c r="Q200" s="740">
        <f t="shared" si="1490"/>
        <v>0</v>
      </c>
      <c r="R200" s="741">
        <f t="shared" si="1491"/>
        <v>0</v>
      </c>
      <c r="S200" s="740">
        <f t="shared" si="1492"/>
        <v>20</v>
      </c>
      <c r="T200" s="741">
        <f t="shared" si="1493"/>
        <v>14666.3</v>
      </c>
      <c r="U200" s="740">
        <f t="shared" si="1494"/>
        <v>0.8</v>
      </c>
      <c r="V200" s="741">
        <f t="shared" si="1495"/>
        <v>586.65</v>
      </c>
      <c r="W200" s="740">
        <f t="shared" si="1496"/>
        <v>0</v>
      </c>
      <c r="X200" s="741">
        <f t="shared" si="1497"/>
        <v>0</v>
      </c>
      <c r="Y200" s="740">
        <f t="shared" si="1498"/>
        <v>0</v>
      </c>
      <c r="Z200" s="741">
        <f t="shared" si="1499"/>
        <v>0</v>
      </c>
      <c r="AA200" s="743">
        <f t="shared" si="1500"/>
        <v>0</v>
      </c>
      <c r="AB200" s="744">
        <f t="shared" si="1501"/>
        <v>94890.96</v>
      </c>
      <c r="AC200" s="745">
        <v>12</v>
      </c>
      <c r="AD200" s="746">
        <f t="shared" si="1502"/>
        <v>1138691.52</v>
      </c>
      <c r="AE200" s="747"/>
      <c r="AF200" s="741"/>
      <c r="AG200" s="746">
        <f t="shared" si="1503"/>
        <v>1138691.52</v>
      </c>
      <c r="AH200" s="746">
        <f t="shared" si="1504"/>
        <v>343884.84</v>
      </c>
      <c r="AI200" s="746">
        <f t="shared" si="1505"/>
        <v>1482576.36</v>
      </c>
      <c r="AK200" s="1044"/>
      <c r="AL200" s="765" t="s">
        <v>37</v>
      </c>
      <c r="AM200" s="737">
        <f t="shared" si="1506"/>
        <v>9.5</v>
      </c>
      <c r="AN200" s="737">
        <f t="shared" si="1507"/>
        <v>13132</v>
      </c>
      <c r="AO200" s="738">
        <f t="shared" si="1508"/>
        <v>13333</v>
      </c>
      <c r="AP200" s="817">
        <f t="shared" si="1509"/>
        <v>126663.5</v>
      </c>
      <c r="AQ200" s="740">
        <f t="shared" si="1510"/>
        <v>13.6</v>
      </c>
      <c r="AR200" s="741">
        <f t="shared" si="1511"/>
        <v>17226.240000000002</v>
      </c>
      <c r="AS200" s="740">
        <f t="shared" si="1512"/>
        <v>0</v>
      </c>
      <c r="AT200" s="741">
        <f t="shared" si="1513"/>
        <v>0</v>
      </c>
      <c r="AU200" s="740">
        <f t="shared" si="1514"/>
        <v>0</v>
      </c>
      <c r="AV200" s="741">
        <f t="shared" si="1515"/>
        <v>0</v>
      </c>
      <c r="AW200" s="740">
        <f t="shared" si="1516"/>
        <v>0</v>
      </c>
      <c r="AX200" s="741">
        <f t="shared" si="1517"/>
        <v>0</v>
      </c>
      <c r="AY200" s="740">
        <f t="shared" si="1518"/>
        <v>0</v>
      </c>
      <c r="AZ200" s="741">
        <f t="shared" si="1519"/>
        <v>0</v>
      </c>
      <c r="BA200" s="740">
        <f t="shared" si="1520"/>
        <v>0</v>
      </c>
      <c r="BB200" s="741">
        <f t="shared" si="1521"/>
        <v>0</v>
      </c>
      <c r="BC200" s="740">
        <f t="shared" si="1522"/>
        <v>8.3000000000000007</v>
      </c>
      <c r="BD200" s="741">
        <f t="shared" si="1523"/>
        <v>10513.07</v>
      </c>
      <c r="BE200" s="740">
        <f t="shared" si="1524"/>
        <v>0</v>
      </c>
      <c r="BF200" s="741">
        <f t="shared" si="1525"/>
        <v>0</v>
      </c>
      <c r="BG200" s="740">
        <f t="shared" si="1526"/>
        <v>0</v>
      </c>
      <c r="BH200" s="741">
        <f t="shared" si="1527"/>
        <v>0</v>
      </c>
      <c r="BI200" s="740">
        <f t="shared" si="1528"/>
        <v>0</v>
      </c>
      <c r="BJ200" s="741">
        <f t="shared" si="1529"/>
        <v>0</v>
      </c>
      <c r="BK200" s="743">
        <f t="shared" si="1530"/>
        <v>0</v>
      </c>
      <c r="BL200" s="744">
        <f t="shared" si="1531"/>
        <v>154402.81</v>
      </c>
      <c r="BM200" s="745">
        <v>12</v>
      </c>
      <c r="BN200" s="746">
        <f t="shared" si="1532"/>
        <v>1852833.72</v>
      </c>
      <c r="BO200" s="747"/>
      <c r="BP200" s="741"/>
      <c r="BQ200" s="746">
        <f t="shared" si="1533"/>
        <v>1852833.72</v>
      </c>
      <c r="BR200" s="746">
        <f t="shared" si="1534"/>
        <v>559555.78</v>
      </c>
      <c r="BS200" s="746">
        <f t="shared" si="1535"/>
        <v>2412389.5</v>
      </c>
      <c r="BU200" s="1044"/>
      <c r="BV200" s="771" t="s">
        <v>37</v>
      </c>
      <c r="BW200" s="737">
        <f t="shared" si="1536"/>
        <v>8</v>
      </c>
      <c r="BX200" s="737">
        <f t="shared" si="1537"/>
        <v>13132</v>
      </c>
      <c r="BY200" s="738">
        <f t="shared" si="1538"/>
        <v>13333</v>
      </c>
      <c r="BZ200" s="817">
        <f t="shared" si="1539"/>
        <v>106664</v>
      </c>
      <c r="CA200" s="740">
        <f t="shared" si="1540"/>
        <v>10.9</v>
      </c>
      <c r="CB200" s="741">
        <f t="shared" si="1541"/>
        <v>11626.38</v>
      </c>
      <c r="CC200" s="740">
        <f t="shared" si="1542"/>
        <v>0</v>
      </c>
      <c r="CD200" s="741">
        <f t="shared" si="1543"/>
        <v>0</v>
      </c>
      <c r="CE200" s="740">
        <f t="shared" si="1544"/>
        <v>0</v>
      </c>
      <c r="CF200" s="741">
        <f t="shared" si="1545"/>
        <v>0</v>
      </c>
      <c r="CG200" s="740">
        <f t="shared" si="1546"/>
        <v>0</v>
      </c>
      <c r="CH200" s="741">
        <f t="shared" si="1547"/>
        <v>0</v>
      </c>
      <c r="CI200" s="740">
        <f t="shared" si="1548"/>
        <v>0</v>
      </c>
      <c r="CJ200" s="741">
        <f t="shared" si="1549"/>
        <v>0</v>
      </c>
      <c r="CK200" s="740">
        <f t="shared" si="1550"/>
        <v>0</v>
      </c>
      <c r="CL200" s="741">
        <f t="shared" si="1551"/>
        <v>0</v>
      </c>
      <c r="CM200" s="740">
        <f t="shared" si="1552"/>
        <v>10.6</v>
      </c>
      <c r="CN200" s="741">
        <f t="shared" si="1553"/>
        <v>11306.38</v>
      </c>
      <c r="CO200" s="740">
        <f t="shared" si="1554"/>
        <v>0</v>
      </c>
      <c r="CP200" s="741">
        <f t="shared" si="1555"/>
        <v>0</v>
      </c>
      <c r="CQ200" s="740">
        <f t="shared" si="1556"/>
        <v>0</v>
      </c>
      <c r="CR200" s="741">
        <f t="shared" si="1557"/>
        <v>0</v>
      </c>
      <c r="CS200" s="740">
        <f t="shared" si="1558"/>
        <v>0</v>
      </c>
      <c r="CT200" s="741">
        <f t="shared" si="1559"/>
        <v>0</v>
      </c>
      <c r="CU200" s="743">
        <f t="shared" si="1560"/>
        <v>317.74</v>
      </c>
      <c r="CV200" s="744">
        <f t="shared" si="1561"/>
        <v>129914.5</v>
      </c>
      <c r="CW200" s="745">
        <v>12</v>
      </c>
      <c r="CX200" s="746">
        <f t="shared" si="1562"/>
        <v>1558974</v>
      </c>
      <c r="CY200" s="747"/>
      <c r="CZ200" s="741"/>
      <c r="DA200" s="746">
        <f t="shared" si="1563"/>
        <v>1558974</v>
      </c>
      <c r="DB200" s="746">
        <f t="shared" si="1564"/>
        <v>470810.15</v>
      </c>
      <c r="DC200" s="746">
        <f t="shared" si="1565"/>
        <v>2029784.15</v>
      </c>
      <c r="DD200" s="750"/>
      <c r="DE200" s="1044"/>
      <c r="DF200" s="768" t="s">
        <v>37</v>
      </c>
      <c r="DG200" s="737">
        <f t="shared" si="1566"/>
        <v>1</v>
      </c>
      <c r="DH200" s="737">
        <f t="shared" si="1567"/>
        <v>13132</v>
      </c>
      <c r="DI200" s="738">
        <f t="shared" si="1568"/>
        <v>13333</v>
      </c>
      <c r="DJ200" s="817">
        <f t="shared" si="1569"/>
        <v>13333</v>
      </c>
      <c r="DK200" s="740">
        <f t="shared" si="1570"/>
        <v>25</v>
      </c>
      <c r="DL200" s="741">
        <f t="shared" si="1571"/>
        <v>3333.25</v>
      </c>
      <c r="DM200" s="740">
        <f t="shared" si="1572"/>
        <v>0</v>
      </c>
      <c r="DN200" s="741">
        <f t="shared" si="1573"/>
        <v>0</v>
      </c>
      <c r="DO200" s="740">
        <f t="shared" si="1574"/>
        <v>0</v>
      </c>
      <c r="DP200" s="741">
        <f t="shared" si="1575"/>
        <v>0</v>
      </c>
      <c r="DQ200" s="740">
        <f t="shared" si="1576"/>
        <v>0</v>
      </c>
      <c r="DR200" s="741">
        <f t="shared" si="1577"/>
        <v>0</v>
      </c>
      <c r="DS200" s="740">
        <f t="shared" si="1578"/>
        <v>0</v>
      </c>
      <c r="DT200" s="741">
        <f t="shared" si="1579"/>
        <v>0</v>
      </c>
      <c r="DU200" s="740">
        <f t="shared" si="1580"/>
        <v>0</v>
      </c>
      <c r="DV200" s="741">
        <f t="shared" si="1581"/>
        <v>0</v>
      </c>
      <c r="DW200" s="740">
        <f t="shared" si="1582"/>
        <v>25</v>
      </c>
      <c r="DX200" s="741">
        <f t="shared" si="1583"/>
        <v>3333.25</v>
      </c>
      <c r="DY200" s="740">
        <f t="shared" si="1584"/>
        <v>0</v>
      </c>
      <c r="DZ200" s="741">
        <f t="shared" si="1585"/>
        <v>0</v>
      </c>
      <c r="EA200" s="740">
        <f t="shared" si="1586"/>
        <v>0</v>
      </c>
      <c r="EB200" s="741">
        <f t="shared" si="1587"/>
        <v>0</v>
      </c>
      <c r="EC200" s="740">
        <f t="shared" si="1588"/>
        <v>0</v>
      </c>
      <c r="ED200" s="741">
        <f t="shared" si="1589"/>
        <v>0</v>
      </c>
      <c r="EE200" s="743">
        <f t="shared" si="1590"/>
        <v>0</v>
      </c>
      <c r="EF200" s="744">
        <f t="shared" si="1591"/>
        <v>19999.5</v>
      </c>
      <c r="EG200" s="745">
        <v>12</v>
      </c>
      <c r="EH200" s="746">
        <f t="shared" si="1592"/>
        <v>239994</v>
      </c>
      <c r="EI200" s="747"/>
      <c r="EJ200" s="741"/>
      <c r="EK200" s="746">
        <f t="shared" si="1593"/>
        <v>239994</v>
      </c>
      <c r="EL200" s="746">
        <f t="shared" si="1594"/>
        <v>72478.19</v>
      </c>
      <c r="EM200" s="746">
        <f t="shared" si="1595"/>
        <v>312472.19</v>
      </c>
      <c r="EO200" s="1044"/>
      <c r="EP200" s="770" t="s">
        <v>37</v>
      </c>
      <c r="EQ200" s="737">
        <f t="shared" si="1596"/>
        <v>0.5</v>
      </c>
      <c r="ER200" s="737">
        <f t="shared" si="1597"/>
        <v>13132</v>
      </c>
      <c r="ES200" s="738">
        <f t="shared" si="1598"/>
        <v>13333</v>
      </c>
      <c r="ET200" s="817">
        <f t="shared" si="1599"/>
        <v>6666.5</v>
      </c>
      <c r="EU200" s="740">
        <f t="shared" si="1600"/>
        <v>25</v>
      </c>
      <c r="EV200" s="741">
        <f t="shared" si="1601"/>
        <v>1666.63</v>
      </c>
      <c r="EW200" s="740">
        <f t="shared" si="1602"/>
        <v>0</v>
      </c>
      <c r="EX200" s="741">
        <f t="shared" si="1603"/>
        <v>0</v>
      </c>
      <c r="EY200" s="740">
        <f t="shared" si="1604"/>
        <v>0</v>
      </c>
      <c r="EZ200" s="741">
        <f t="shared" si="1605"/>
        <v>0</v>
      </c>
      <c r="FA200" s="740">
        <f t="shared" si="1606"/>
        <v>0</v>
      </c>
      <c r="FB200" s="741">
        <f t="shared" si="1607"/>
        <v>0</v>
      </c>
      <c r="FC200" s="740">
        <f t="shared" si="1608"/>
        <v>0</v>
      </c>
      <c r="FD200" s="741">
        <f t="shared" si="1609"/>
        <v>0</v>
      </c>
      <c r="FE200" s="740">
        <f t="shared" si="1610"/>
        <v>0</v>
      </c>
      <c r="FF200" s="741">
        <f t="shared" si="1611"/>
        <v>0</v>
      </c>
      <c r="FG200" s="740">
        <f t="shared" si="1612"/>
        <v>0</v>
      </c>
      <c r="FH200" s="741">
        <f t="shared" si="1613"/>
        <v>0</v>
      </c>
      <c r="FI200" s="740">
        <f t="shared" si="1614"/>
        <v>0</v>
      </c>
      <c r="FJ200" s="741">
        <f t="shared" si="1615"/>
        <v>0</v>
      </c>
      <c r="FK200" s="740">
        <f t="shared" si="1616"/>
        <v>0</v>
      </c>
      <c r="FL200" s="741">
        <f t="shared" si="1617"/>
        <v>0</v>
      </c>
      <c r="FM200" s="740">
        <f t="shared" si="1618"/>
        <v>0</v>
      </c>
      <c r="FN200" s="741">
        <f t="shared" si="1619"/>
        <v>0</v>
      </c>
      <c r="FO200" s="743">
        <f t="shared" si="1620"/>
        <v>0</v>
      </c>
      <c r="FP200" s="744">
        <f t="shared" si="1621"/>
        <v>8333.1299999999992</v>
      </c>
      <c r="FQ200" s="745">
        <v>12</v>
      </c>
      <c r="FR200" s="746">
        <f t="shared" si="1622"/>
        <v>99997.56</v>
      </c>
      <c r="FS200" s="747"/>
      <c r="FT200" s="741"/>
      <c r="FU200" s="746">
        <f t="shared" si="1623"/>
        <v>99997.56</v>
      </c>
      <c r="FV200" s="746">
        <f t="shared" si="1624"/>
        <v>30199.26</v>
      </c>
      <c r="FW200" s="746">
        <f t="shared" si="1625"/>
        <v>130196.82</v>
      </c>
      <c r="FY200" s="1044"/>
      <c r="FZ200" s="770" t="s">
        <v>37</v>
      </c>
      <c r="GA200" s="737">
        <f t="shared" si="1626"/>
        <v>24.5</v>
      </c>
      <c r="GB200" s="737">
        <f t="shared" si="1627"/>
        <v>13132</v>
      </c>
      <c r="GC200" s="738">
        <f t="shared" si="1628"/>
        <v>13333</v>
      </c>
      <c r="GD200" s="743">
        <f t="shared" si="1629"/>
        <v>326658.5</v>
      </c>
      <c r="GE200" s="743"/>
      <c r="GF200" s="737">
        <f t="shared" si="1630"/>
        <v>40159.01</v>
      </c>
      <c r="GG200" s="743"/>
      <c r="GH200" s="737">
        <f t="shared" si="1631"/>
        <v>0</v>
      </c>
      <c r="GI200" s="743"/>
      <c r="GJ200" s="737">
        <f t="shared" si="1632"/>
        <v>0</v>
      </c>
      <c r="GK200" s="743"/>
      <c r="GL200" s="737">
        <f t="shared" si="1633"/>
        <v>0</v>
      </c>
      <c r="GM200" s="743"/>
      <c r="GN200" s="737">
        <f t="shared" si="1634"/>
        <v>0</v>
      </c>
      <c r="GO200" s="743"/>
      <c r="GP200" s="737">
        <f t="shared" si="1635"/>
        <v>0</v>
      </c>
      <c r="GQ200" s="743"/>
      <c r="GR200" s="737">
        <f t="shared" si="1636"/>
        <v>39819</v>
      </c>
      <c r="GS200" s="743"/>
      <c r="GT200" s="737">
        <f t="shared" si="1637"/>
        <v>586.65</v>
      </c>
      <c r="GU200" s="743"/>
      <c r="GV200" s="737">
        <f t="shared" si="1638"/>
        <v>0</v>
      </c>
      <c r="GW200" s="743"/>
      <c r="GX200" s="737">
        <f t="shared" si="1639"/>
        <v>0</v>
      </c>
      <c r="GY200" s="743">
        <f t="shared" si="1639"/>
        <v>317.74</v>
      </c>
      <c r="GZ200" s="744">
        <f t="shared" si="1640"/>
        <v>407540.9</v>
      </c>
      <c r="HA200" s="745">
        <v>12</v>
      </c>
      <c r="HB200" s="746">
        <f t="shared" si="1641"/>
        <v>4890490.8</v>
      </c>
      <c r="HC200" s="737">
        <f t="shared" si="1642"/>
        <v>0</v>
      </c>
      <c r="HD200" s="737">
        <f t="shared" si="1642"/>
        <v>0</v>
      </c>
      <c r="HE200" s="746">
        <f t="shared" si="1643"/>
        <v>4890490.8</v>
      </c>
      <c r="HF200" s="746">
        <f t="shared" si="1644"/>
        <v>1476928.22</v>
      </c>
      <c r="HG200" s="746">
        <f t="shared" si="1645"/>
        <v>6367419.0199999996</v>
      </c>
    </row>
    <row r="201" spans="1:215" x14ac:dyDescent="0.25">
      <c r="A201" s="1044"/>
      <c r="B201" s="764" t="s">
        <v>38</v>
      </c>
      <c r="C201" s="737">
        <f t="shared" si="1477"/>
        <v>9</v>
      </c>
      <c r="D201" s="737">
        <f t="shared" si="1478"/>
        <v>13132</v>
      </c>
      <c r="E201" s="738">
        <f t="shared" si="1479"/>
        <v>13333</v>
      </c>
      <c r="F201" s="817">
        <f t="shared" si="1480"/>
        <v>119997</v>
      </c>
      <c r="G201" s="740">
        <f t="shared" si="1481"/>
        <v>22.3</v>
      </c>
      <c r="H201" s="741">
        <f t="shared" si="1482"/>
        <v>26759.33</v>
      </c>
      <c r="I201" s="740">
        <f t="shared" si="1481"/>
        <v>0</v>
      </c>
      <c r="J201" s="741">
        <f t="shared" si="1483"/>
        <v>0</v>
      </c>
      <c r="K201" s="740">
        <f t="shared" si="1484"/>
        <v>0</v>
      </c>
      <c r="L201" s="741">
        <f t="shared" si="1485"/>
        <v>0</v>
      </c>
      <c r="M201" s="740">
        <f t="shared" si="1486"/>
        <v>0</v>
      </c>
      <c r="N201" s="741">
        <f t="shared" si="1487"/>
        <v>0</v>
      </c>
      <c r="O201" s="740">
        <f t="shared" si="1488"/>
        <v>0</v>
      </c>
      <c r="P201" s="741">
        <f t="shared" si="1489"/>
        <v>0</v>
      </c>
      <c r="Q201" s="740">
        <f t="shared" si="1490"/>
        <v>0</v>
      </c>
      <c r="R201" s="741">
        <f t="shared" si="1491"/>
        <v>0</v>
      </c>
      <c r="S201" s="740">
        <f t="shared" si="1492"/>
        <v>20</v>
      </c>
      <c r="T201" s="741">
        <f t="shared" si="1493"/>
        <v>23999.4</v>
      </c>
      <c r="U201" s="740">
        <f t="shared" si="1494"/>
        <v>0</v>
      </c>
      <c r="V201" s="741">
        <f t="shared" si="1495"/>
        <v>0</v>
      </c>
      <c r="W201" s="740">
        <f t="shared" si="1496"/>
        <v>0</v>
      </c>
      <c r="X201" s="741">
        <f t="shared" si="1497"/>
        <v>0</v>
      </c>
      <c r="Y201" s="740">
        <f t="shared" si="1498"/>
        <v>0</v>
      </c>
      <c r="Z201" s="741">
        <f t="shared" si="1499"/>
        <v>0</v>
      </c>
      <c r="AA201" s="743">
        <f t="shared" si="1500"/>
        <v>0</v>
      </c>
      <c r="AB201" s="744">
        <f t="shared" si="1501"/>
        <v>170755.73</v>
      </c>
      <c r="AC201" s="745">
        <v>12</v>
      </c>
      <c r="AD201" s="746">
        <f t="shared" si="1502"/>
        <v>2049068.76</v>
      </c>
      <c r="AE201" s="747"/>
      <c r="AF201" s="741"/>
      <c r="AG201" s="746">
        <f t="shared" si="1503"/>
        <v>2049068.76</v>
      </c>
      <c r="AH201" s="746">
        <f t="shared" si="1504"/>
        <v>618818.77</v>
      </c>
      <c r="AI201" s="746">
        <f t="shared" si="1505"/>
        <v>2667887.5299999998</v>
      </c>
      <c r="AK201" s="1044"/>
      <c r="AL201" s="765" t="s">
        <v>38</v>
      </c>
      <c r="AM201" s="737">
        <f t="shared" si="1506"/>
        <v>6.25</v>
      </c>
      <c r="AN201" s="737">
        <f t="shared" si="1507"/>
        <v>13132</v>
      </c>
      <c r="AO201" s="738">
        <f t="shared" si="1508"/>
        <v>13333</v>
      </c>
      <c r="AP201" s="817">
        <f t="shared" si="1509"/>
        <v>83331.25</v>
      </c>
      <c r="AQ201" s="740">
        <f t="shared" si="1510"/>
        <v>21</v>
      </c>
      <c r="AR201" s="741">
        <f t="shared" si="1511"/>
        <v>17499.560000000001</v>
      </c>
      <c r="AS201" s="740">
        <f t="shared" si="1512"/>
        <v>0</v>
      </c>
      <c r="AT201" s="741">
        <f t="shared" si="1513"/>
        <v>0</v>
      </c>
      <c r="AU201" s="740">
        <f t="shared" si="1514"/>
        <v>0</v>
      </c>
      <c r="AV201" s="741">
        <f t="shared" si="1515"/>
        <v>0</v>
      </c>
      <c r="AW201" s="740">
        <f t="shared" si="1516"/>
        <v>0</v>
      </c>
      <c r="AX201" s="741">
        <f t="shared" si="1517"/>
        <v>0</v>
      </c>
      <c r="AY201" s="740">
        <f t="shared" si="1518"/>
        <v>0</v>
      </c>
      <c r="AZ201" s="741">
        <f t="shared" si="1519"/>
        <v>0</v>
      </c>
      <c r="BA201" s="740">
        <f t="shared" si="1520"/>
        <v>0</v>
      </c>
      <c r="BB201" s="741">
        <f t="shared" si="1521"/>
        <v>0</v>
      </c>
      <c r="BC201" s="740">
        <f t="shared" si="1522"/>
        <v>18.7</v>
      </c>
      <c r="BD201" s="741">
        <f t="shared" si="1523"/>
        <v>15582.94</v>
      </c>
      <c r="BE201" s="740">
        <f t="shared" si="1524"/>
        <v>0</v>
      </c>
      <c r="BF201" s="741">
        <f t="shared" si="1525"/>
        <v>0</v>
      </c>
      <c r="BG201" s="740">
        <f t="shared" si="1526"/>
        <v>0</v>
      </c>
      <c r="BH201" s="741">
        <f t="shared" si="1527"/>
        <v>0</v>
      </c>
      <c r="BI201" s="740">
        <f t="shared" si="1528"/>
        <v>0</v>
      </c>
      <c r="BJ201" s="741">
        <f t="shared" si="1529"/>
        <v>0</v>
      </c>
      <c r="BK201" s="743">
        <f t="shared" si="1530"/>
        <v>0</v>
      </c>
      <c r="BL201" s="744">
        <f t="shared" si="1531"/>
        <v>116413.75</v>
      </c>
      <c r="BM201" s="745">
        <v>12</v>
      </c>
      <c r="BN201" s="746">
        <f t="shared" si="1532"/>
        <v>1396965</v>
      </c>
      <c r="BO201" s="747"/>
      <c r="BP201" s="741"/>
      <c r="BQ201" s="746">
        <f t="shared" si="1533"/>
        <v>1396965</v>
      </c>
      <c r="BR201" s="746">
        <f t="shared" si="1534"/>
        <v>421883.43</v>
      </c>
      <c r="BS201" s="746">
        <f t="shared" si="1535"/>
        <v>1818848.43</v>
      </c>
      <c r="BU201" s="1044"/>
      <c r="BV201" s="765" t="s">
        <v>38</v>
      </c>
      <c r="BW201" s="737">
        <f t="shared" si="1536"/>
        <v>0</v>
      </c>
      <c r="BX201" s="737">
        <f t="shared" si="1537"/>
        <v>13132</v>
      </c>
      <c r="BY201" s="738">
        <f t="shared" si="1538"/>
        <v>13333</v>
      </c>
      <c r="BZ201" s="817">
        <f t="shared" si="1539"/>
        <v>0</v>
      </c>
      <c r="CA201" s="740">
        <f t="shared" si="1540"/>
        <v>0</v>
      </c>
      <c r="CB201" s="741">
        <f t="shared" si="1541"/>
        <v>0</v>
      </c>
      <c r="CC201" s="740">
        <f t="shared" si="1542"/>
        <v>0</v>
      </c>
      <c r="CD201" s="741">
        <f t="shared" si="1543"/>
        <v>0</v>
      </c>
      <c r="CE201" s="740">
        <f t="shared" si="1544"/>
        <v>0</v>
      </c>
      <c r="CF201" s="741">
        <f t="shared" si="1545"/>
        <v>0</v>
      </c>
      <c r="CG201" s="740">
        <f t="shared" si="1546"/>
        <v>0</v>
      </c>
      <c r="CH201" s="741">
        <f t="shared" si="1547"/>
        <v>0</v>
      </c>
      <c r="CI201" s="740">
        <f t="shared" si="1548"/>
        <v>0</v>
      </c>
      <c r="CJ201" s="741">
        <f t="shared" si="1549"/>
        <v>0</v>
      </c>
      <c r="CK201" s="740">
        <f t="shared" si="1550"/>
        <v>0</v>
      </c>
      <c r="CL201" s="741">
        <f t="shared" si="1551"/>
        <v>0</v>
      </c>
      <c r="CM201" s="740">
        <f t="shared" si="1552"/>
        <v>0</v>
      </c>
      <c r="CN201" s="741">
        <f t="shared" si="1553"/>
        <v>0</v>
      </c>
      <c r="CO201" s="740">
        <f t="shared" si="1554"/>
        <v>0</v>
      </c>
      <c r="CP201" s="741">
        <f t="shared" si="1555"/>
        <v>0</v>
      </c>
      <c r="CQ201" s="740">
        <f t="shared" si="1556"/>
        <v>0</v>
      </c>
      <c r="CR201" s="741">
        <f t="shared" si="1557"/>
        <v>0</v>
      </c>
      <c r="CS201" s="740">
        <f t="shared" si="1558"/>
        <v>0</v>
      </c>
      <c r="CT201" s="741">
        <f t="shared" si="1559"/>
        <v>0</v>
      </c>
      <c r="CU201" s="743">
        <f t="shared" si="1560"/>
        <v>0</v>
      </c>
      <c r="CV201" s="744">
        <f t="shared" si="1561"/>
        <v>0</v>
      </c>
      <c r="CW201" s="745">
        <v>12</v>
      </c>
      <c r="CX201" s="746">
        <f t="shared" si="1562"/>
        <v>0</v>
      </c>
      <c r="CY201" s="747"/>
      <c r="CZ201" s="741"/>
      <c r="DA201" s="746">
        <f t="shared" si="1563"/>
        <v>0</v>
      </c>
      <c r="DB201" s="746">
        <f t="shared" si="1564"/>
        <v>0</v>
      </c>
      <c r="DC201" s="746">
        <f t="shared" si="1565"/>
        <v>0</v>
      </c>
      <c r="DD201" s="750"/>
      <c r="DE201" s="1044"/>
      <c r="DF201" s="765" t="s">
        <v>38</v>
      </c>
      <c r="DG201" s="737">
        <f t="shared" si="1566"/>
        <v>0</v>
      </c>
      <c r="DH201" s="737">
        <f t="shared" si="1567"/>
        <v>13132</v>
      </c>
      <c r="DI201" s="738">
        <f t="shared" si="1568"/>
        <v>13333</v>
      </c>
      <c r="DJ201" s="817">
        <f t="shared" si="1569"/>
        <v>0</v>
      </c>
      <c r="DK201" s="740">
        <f t="shared" si="1570"/>
        <v>0</v>
      </c>
      <c r="DL201" s="741">
        <f t="shared" si="1571"/>
        <v>0</v>
      </c>
      <c r="DM201" s="740">
        <f t="shared" si="1572"/>
        <v>0</v>
      </c>
      <c r="DN201" s="741">
        <f t="shared" si="1573"/>
        <v>0</v>
      </c>
      <c r="DO201" s="740">
        <f t="shared" si="1574"/>
        <v>0</v>
      </c>
      <c r="DP201" s="741">
        <f t="shared" si="1575"/>
        <v>0</v>
      </c>
      <c r="DQ201" s="740">
        <f t="shared" si="1576"/>
        <v>0</v>
      </c>
      <c r="DR201" s="741">
        <f t="shared" si="1577"/>
        <v>0</v>
      </c>
      <c r="DS201" s="740">
        <f t="shared" si="1578"/>
        <v>0</v>
      </c>
      <c r="DT201" s="741">
        <f t="shared" si="1579"/>
        <v>0</v>
      </c>
      <c r="DU201" s="740">
        <f t="shared" si="1580"/>
        <v>0</v>
      </c>
      <c r="DV201" s="741">
        <f t="shared" si="1581"/>
        <v>0</v>
      </c>
      <c r="DW201" s="740">
        <f t="shared" si="1582"/>
        <v>0</v>
      </c>
      <c r="DX201" s="741">
        <f t="shared" si="1583"/>
        <v>0</v>
      </c>
      <c r="DY201" s="740">
        <f t="shared" si="1584"/>
        <v>0</v>
      </c>
      <c r="DZ201" s="741">
        <f t="shared" si="1585"/>
        <v>0</v>
      </c>
      <c r="EA201" s="740">
        <f t="shared" si="1586"/>
        <v>0</v>
      </c>
      <c r="EB201" s="741">
        <f t="shared" si="1587"/>
        <v>0</v>
      </c>
      <c r="EC201" s="740">
        <f t="shared" si="1588"/>
        <v>0</v>
      </c>
      <c r="ED201" s="741">
        <f t="shared" si="1589"/>
        <v>0</v>
      </c>
      <c r="EE201" s="743">
        <f t="shared" si="1590"/>
        <v>0</v>
      </c>
      <c r="EF201" s="744">
        <f t="shared" si="1591"/>
        <v>0</v>
      </c>
      <c r="EG201" s="745">
        <v>12</v>
      </c>
      <c r="EH201" s="746">
        <f t="shared" si="1592"/>
        <v>0</v>
      </c>
      <c r="EI201" s="747"/>
      <c r="EJ201" s="741"/>
      <c r="EK201" s="746">
        <f t="shared" si="1593"/>
        <v>0</v>
      </c>
      <c r="EL201" s="746">
        <f t="shared" si="1594"/>
        <v>0</v>
      </c>
      <c r="EM201" s="746">
        <f t="shared" si="1595"/>
        <v>0</v>
      </c>
      <c r="EO201" s="1044"/>
      <c r="EP201" s="765" t="s">
        <v>38</v>
      </c>
      <c r="EQ201" s="737">
        <f t="shared" si="1596"/>
        <v>0</v>
      </c>
      <c r="ER201" s="737">
        <f t="shared" si="1597"/>
        <v>13132</v>
      </c>
      <c r="ES201" s="738">
        <f t="shared" si="1598"/>
        <v>13333</v>
      </c>
      <c r="ET201" s="817">
        <f t="shared" si="1599"/>
        <v>0</v>
      </c>
      <c r="EU201" s="740">
        <f t="shared" si="1600"/>
        <v>0</v>
      </c>
      <c r="EV201" s="741">
        <f t="shared" si="1601"/>
        <v>0</v>
      </c>
      <c r="EW201" s="740">
        <f t="shared" si="1602"/>
        <v>0</v>
      </c>
      <c r="EX201" s="741">
        <f t="shared" si="1603"/>
        <v>0</v>
      </c>
      <c r="EY201" s="740">
        <f t="shared" si="1604"/>
        <v>0</v>
      </c>
      <c r="EZ201" s="741">
        <f t="shared" si="1605"/>
        <v>0</v>
      </c>
      <c r="FA201" s="740">
        <f t="shared" si="1606"/>
        <v>0</v>
      </c>
      <c r="FB201" s="741">
        <f t="shared" si="1607"/>
        <v>0</v>
      </c>
      <c r="FC201" s="740">
        <f t="shared" si="1608"/>
        <v>0</v>
      </c>
      <c r="FD201" s="741">
        <f t="shared" si="1609"/>
        <v>0</v>
      </c>
      <c r="FE201" s="740">
        <f t="shared" si="1610"/>
        <v>0</v>
      </c>
      <c r="FF201" s="741">
        <f t="shared" si="1611"/>
        <v>0</v>
      </c>
      <c r="FG201" s="740">
        <f t="shared" si="1612"/>
        <v>0</v>
      </c>
      <c r="FH201" s="741">
        <f t="shared" si="1613"/>
        <v>0</v>
      </c>
      <c r="FI201" s="740">
        <f t="shared" si="1614"/>
        <v>0</v>
      </c>
      <c r="FJ201" s="741">
        <f t="shared" si="1615"/>
        <v>0</v>
      </c>
      <c r="FK201" s="740">
        <f t="shared" si="1616"/>
        <v>0</v>
      </c>
      <c r="FL201" s="741">
        <f t="shared" si="1617"/>
        <v>0</v>
      </c>
      <c r="FM201" s="740">
        <f t="shared" si="1618"/>
        <v>0</v>
      </c>
      <c r="FN201" s="741">
        <f t="shared" si="1619"/>
        <v>0</v>
      </c>
      <c r="FO201" s="743">
        <f t="shared" si="1620"/>
        <v>0</v>
      </c>
      <c r="FP201" s="744">
        <f t="shared" si="1621"/>
        <v>0</v>
      </c>
      <c r="FQ201" s="745">
        <v>12</v>
      </c>
      <c r="FR201" s="746">
        <f t="shared" si="1622"/>
        <v>0</v>
      </c>
      <c r="FS201" s="747"/>
      <c r="FT201" s="741"/>
      <c r="FU201" s="746">
        <f t="shared" si="1623"/>
        <v>0</v>
      </c>
      <c r="FV201" s="746">
        <f t="shared" si="1624"/>
        <v>0</v>
      </c>
      <c r="FW201" s="746">
        <f t="shared" si="1625"/>
        <v>0</v>
      </c>
      <c r="FY201" s="1044"/>
      <c r="FZ201" s="765" t="s">
        <v>38</v>
      </c>
      <c r="GA201" s="737">
        <f t="shared" si="1626"/>
        <v>15.25</v>
      </c>
      <c r="GB201" s="737">
        <f t="shared" si="1627"/>
        <v>13132</v>
      </c>
      <c r="GC201" s="738">
        <f t="shared" si="1628"/>
        <v>13333</v>
      </c>
      <c r="GD201" s="743">
        <f t="shared" si="1629"/>
        <v>203328.25</v>
      </c>
      <c r="GE201" s="743"/>
      <c r="GF201" s="737">
        <f t="shared" si="1630"/>
        <v>44258.89</v>
      </c>
      <c r="GG201" s="743"/>
      <c r="GH201" s="737">
        <f t="shared" si="1631"/>
        <v>0</v>
      </c>
      <c r="GI201" s="743"/>
      <c r="GJ201" s="737">
        <f t="shared" si="1632"/>
        <v>0</v>
      </c>
      <c r="GK201" s="743"/>
      <c r="GL201" s="737">
        <f t="shared" si="1633"/>
        <v>0</v>
      </c>
      <c r="GM201" s="743"/>
      <c r="GN201" s="737">
        <f t="shared" si="1634"/>
        <v>0</v>
      </c>
      <c r="GO201" s="743"/>
      <c r="GP201" s="737">
        <f t="shared" si="1635"/>
        <v>0</v>
      </c>
      <c r="GQ201" s="743"/>
      <c r="GR201" s="737">
        <f t="shared" si="1636"/>
        <v>39582.339999999997</v>
      </c>
      <c r="GS201" s="743"/>
      <c r="GT201" s="737">
        <f t="shared" si="1637"/>
        <v>0</v>
      </c>
      <c r="GU201" s="743"/>
      <c r="GV201" s="737">
        <f t="shared" si="1638"/>
        <v>0</v>
      </c>
      <c r="GW201" s="743"/>
      <c r="GX201" s="737">
        <f t="shared" si="1639"/>
        <v>0</v>
      </c>
      <c r="GY201" s="743">
        <f t="shared" si="1639"/>
        <v>0</v>
      </c>
      <c r="GZ201" s="744">
        <f t="shared" si="1640"/>
        <v>287169.48</v>
      </c>
      <c r="HA201" s="745">
        <v>12</v>
      </c>
      <c r="HB201" s="746">
        <f t="shared" si="1641"/>
        <v>3446033.76</v>
      </c>
      <c r="HC201" s="737">
        <f t="shared" si="1642"/>
        <v>0</v>
      </c>
      <c r="HD201" s="737">
        <f t="shared" si="1642"/>
        <v>0</v>
      </c>
      <c r="HE201" s="746">
        <f t="shared" si="1643"/>
        <v>3446033.76</v>
      </c>
      <c r="HF201" s="746">
        <f t="shared" si="1644"/>
        <v>1040702.2</v>
      </c>
      <c r="HG201" s="746">
        <f t="shared" si="1645"/>
        <v>4486735.96</v>
      </c>
    </row>
    <row r="202" spans="1:215" ht="15.75" x14ac:dyDescent="0.25">
      <c r="A202" s="1044"/>
      <c r="B202" s="760" t="s">
        <v>854</v>
      </c>
      <c r="C202" s="772"/>
      <c r="D202" s="773"/>
      <c r="E202" s="726"/>
      <c r="F202" s="734"/>
      <c r="G202" s="762"/>
      <c r="H202" s="732"/>
      <c r="I202" s="762"/>
      <c r="J202" s="732"/>
      <c r="K202" s="762"/>
      <c r="L202" s="732"/>
      <c r="M202" s="762"/>
      <c r="N202" s="732"/>
      <c r="O202" s="762"/>
      <c r="P202" s="732"/>
      <c r="Q202" s="762"/>
      <c r="R202" s="732"/>
      <c r="S202" s="762"/>
      <c r="T202" s="732"/>
      <c r="U202" s="762"/>
      <c r="V202" s="732"/>
      <c r="W202" s="762"/>
      <c r="X202" s="732"/>
      <c r="Y202" s="762"/>
      <c r="Z202" s="732"/>
      <c r="AA202" s="775"/>
      <c r="AB202" s="775"/>
      <c r="AC202" s="775"/>
      <c r="AD202" s="775"/>
      <c r="AE202" s="775"/>
      <c r="AF202" s="775"/>
      <c r="AG202" s="775"/>
      <c r="AH202" s="776"/>
      <c r="AI202" s="777"/>
      <c r="AK202" s="1044"/>
      <c r="AL202" s="760" t="s">
        <v>854</v>
      </c>
      <c r="AM202" s="772"/>
      <c r="AN202" s="773"/>
      <c r="AO202" s="726"/>
      <c r="AP202" s="734"/>
      <c r="AQ202" s="762"/>
      <c r="AR202" s="732"/>
      <c r="AS202" s="762"/>
      <c r="AT202" s="732"/>
      <c r="AU202" s="762"/>
      <c r="AV202" s="732"/>
      <c r="AW202" s="762"/>
      <c r="AX202" s="732"/>
      <c r="AY202" s="762"/>
      <c r="AZ202" s="732"/>
      <c r="BA202" s="762"/>
      <c r="BB202" s="732"/>
      <c r="BC202" s="762"/>
      <c r="BD202" s="732"/>
      <c r="BE202" s="762"/>
      <c r="BF202" s="732"/>
      <c r="BG202" s="762"/>
      <c r="BH202" s="732"/>
      <c r="BI202" s="762"/>
      <c r="BJ202" s="732"/>
      <c r="BK202" s="775"/>
      <c r="BL202" s="775"/>
      <c r="BM202" s="775"/>
      <c r="BN202" s="775"/>
      <c r="BO202" s="775"/>
      <c r="BP202" s="775"/>
      <c r="BQ202" s="775"/>
      <c r="BR202" s="776"/>
      <c r="BS202" s="777"/>
      <c r="BU202" s="1044"/>
      <c r="BV202" s="760" t="s">
        <v>854</v>
      </c>
      <c r="BW202" s="772"/>
      <c r="BX202" s="773"/>
      <c r="BY202" s="726"/>
      <c r="BZ202" s="734"/>
      <c r="CA202" s="762"/>
      <c r="CB202" s="732"/>
      <c r="CC202" s="762"/>
      <c r="CD202" s="732"/>
      <c r="CE202" s="762"/>
      <c r="CF202" s="732"/>
      <c r="CG202" s="762"/>
      <c r="CH202" s="732"/>
      <c r="CI202" s="762"/>
      <c r="CJ202" s="732"/>
      <c r="CK202" s="762"/>
      <c r="CL202" s="732"/>
      <c r="CM202" s="762"/>
      <c r="CN202" s="732"/>
      <c r="CO202" s="762"/>
      <c r="CP202" s="732"/>
      <c r="CQ202" s="762"/>
      <c r="CR202" s="732"/>
      <c r="CS202" s="762"/>
      <c r="CT202" s="732"/>
      <c r="CU202" s="775"/>
      <c r="CV202" s="775"/>
      <c r="CW202" s="775"/>
      <c r="CX202" s="775"/>
      <c r="CY202" s="775"/>
      <c r="CZ202" s="775"/>
      <c r="DA202" s="775"/>
      <c r="DB202" s="776"/>
      <c r="DC202" s="777"/>
      <c r="DE202" s="1044"/>
      <c r="DF202" s="760" t="s">
        <v>854</v>
      </c>
      <c r="DG202" s="772"/>
      <c r="DH202" s="773"/>
      <c r="DI202" s="726"/>
      <c r="DJ202" s="734"/>
      <c r="DK202" s="762"/>
      <c r="DL202" s="732"/>
      <c r="DM202" s="762"/>
      <c r="DN202" s="732"/>
      <c r="DO202" s="762"/>
      <c r="DP202" s="732"/>
      <c r="DQ202" s="762"/>
      <c r="DR202" s="732"/>
      <c r="DS202" s="762"/>
      <c r="DT202" s="732"/>
      <c r="DU202" s="762"/>
      <c r="DV202" s="732"/>
      <c r="DW202" s="762"/>
      <c r="DX202" s="732"/>
      <c r="DY202" s="762"/>
      <c r="DZ202" s="732"/>
      <c r="EA202" s="762"/>
      <c r="EB202" s="732"/>
      <c r="EC202" s="762"/>
      <c r="ED202" s="732"/>
      <c r="EE202" s="775"/>
      <c r="EF202" s="775"/>
      <c r="EG202" s="775"/>
      <c r="EH202" s="775"/>
      <c r="EI202" s="775"/>
      <c r="EJ202" s="775"/>
      <c r="EK202" s="775"/>
      <c r="EL202" s="776"/>
      <c r="EM202" s="777"/>
      <c r="EO202" s="1044"/>
      <c r="EP202" s="760" t="s">
        <v>854</v>
      </c>
      <c r="EQ202" s="772"/>
      <c r="ER202" s="773"/>
      <c r="ES202" s="726"/>
      <c r="ET202" s="734"/>
      <c r="EU202" s="762"/>
      <c r="EV202" s="732"/>
      <c r="EW202" s="762"/>
      <c r="EX202" s="732"/>
      <c r="EY202" s="762"/>
      <c r="EZ202" s="732"/>
      <c r="FA202" s="762"/>
      <c r="FB202" s="732"/>
      <c r="FC202" s="762"/>
      <c r="FD202" s="732"/>
      <c r="FE202" s="762"/>
      <c r="FF202" s="732"/>
      <c r="FG202" s="762"/>
      <c r="FH202" s="732"/>
      <c r="FI202" s="762"/>
      <c r="FJ202" s="732"/>
      <c r="FK202" s="762"/>
      <c r="FL202" s="732"/>
      <c r="FM202" s="762"/>
      <c r="FN202" s="732"/>
      <c r="FO202" s="775"/>
      <c r="FP202" s="775"/>
      <c r="FQ202" s="775"/>
      <c r="FR202" s="775"/>
      <c r="FS202" s="775"/>
      <c r="FT202" s="775"/>
      <c r="FU202" s="775"/>
      <c r="FV202" s="776"/>
      <c r="FW202" s="777"/>
      <c r="FY202" s="1044"/>
      <c r="FZ202" s="760" t="s">
        <v>854</v>
      </c>
      <c r="GA202" s="772"/>
      <c r="GB202" s="773"/>
      <c r="GC202" s="726"/>
      <c r="GD202" s="734">
        <f>F202+AP202+BZ202+DJ202+ET202</f>
        <v>0</v>
      </c>
      <c r="GE202" s="734"/>
      <c r="GF202" s="732"/>
      <c r="GG202" s="734"/>
      <c r="GH202" s="732"/>
      <c r="GI202" s="734"/>
      <c r="GJ202" s="732"/>
      <c r="GK202" s="734"/>
      <c r="GL202" s="732"/>
      <c r="GM202" s="734"/>
      <c r="GN202" s="732"/>
      <c r="GO202" s="734"/>
      <c r="GP202" s="732"/>
      <c r="GQ202" s="734"/>
      <c r="GR202" s="732"/>
      <c r="GS202" s="734"/>
      <c r="GT202" s="732"/>
      <c r="GU202" s="734"/>
      <c r="GV202" s="732"/>
      <c r="GW202" s="734"/>
      <c r="GX202" s="774"/>
      <c r="GY202" s="775"/>
      <c r="GZ202" s="775"/>
      <c r="HA202" s="775"/>
      <c r="HB202" s="775"/>
      <c r="HC202" s="775"/>
      <c r="HD202" s="775"/>
      <c r="HE202" s="775"/>
      <c r="HF202" s="776"/>
      <c r="HG202" s="777"/>
    </row>
    <row r="203" spans="1:215" x14ac:dyDescent="0.25">
      <c r="A203" s="1044"/>
      <c r="B203" s="735" t="s">
        <v>41</v>
      </c>
      <c r="C203" s="737">
        <f t="shared" ref="C203" si="1646">C117</f>
        <v>1</v>
      </c>
      <c r="D203" s="737">
        <f>ROUNDUP(D117*1.04,0)</f>
        <v>7912</v>
      </c>
      <c r="E203" s="738">
        <f>ROUNDUP(D203*1.01525,0)</f>
        <v>8033</v>
      </c>
      <c r="F203" s="817">
        <f t="shared" ref="F203" si="1647">C203*E203</f>
        <v>8033</v>
      </c>
      <c r="G203" s="740">
        <f>ROUND(G31,1)</f>
        <v>0</v>
      </c>
      <c r="H203" s="741">
        <f>$F203*G203/100</f>
        <v>0</v>
      </c>
      <c r="I203" s="740">
        <f>ROUND(I31,1)</f>
        <v>0</v>
      </c>
      <c r="J203" s="741">
        <f>$F203*I203/100</f>
        <v>0</v>
      </c>
      <c r="K203" s="740">
        <f>ROUND(K31,1)</f>
        <v>0</v>
      </c>
      <c r="L203" s="741">
        <f>$F203*K203/100</f>
        <v>0</v>
      </c>
      <c r="M203" s="740">
        <f>ROUND(M31,1)</f>
        <v>18</v>
      </c>
      <c r="N203" s="741">
        <f>$F203*M203/100</f>
        <v>1445.94</v>
      </c>
      <c r="O203" s="740">
        <f>ROUND(O31,1)</f>
        <v>0</v>
      </c>
      <c r="P203" s="741">
        <f>$F203*O203/100</f>
        <v>0</v>
      </c>
      <c r="Q203" s="740">
        <f>ROUND(Q31,1)</f>
        <v>64</v>
      </c>
      <c r="R203" s="741">
        <f>$F203*Q203/100</f>
        <v>5141.12</v>
      </c>
      <c r="S203" s="740">
        <f>ROUND(S31,1)</f>
        <v>10</v>
      </c>
      <c r="T203" s="741">
        <f>$F203*S203/100</f>
        <v>803.3</v>
      </c>
      <c r="U203" s="740">
        <f>ROUND(U31,1)</f>
        <v>0</v>
      </c>
      <c r="V203" s="741">
        <f>$F203*U203/100</f>
        <v>0</v>
      </c>
      <c r="W203" s="740">
        <f>ROUND(W31,1)</f>
        <v>0</v>
      </c>
      <c r="X203" s="741">
        <f>$F203*W203/100</f>
        <v>0</v>
      </c>
      <c r="Y203" s="740">
        <f>ROUND(Y31,1)</f>
        <v>0</v>
      </c>
      <c r="Z203" s="741">
        <f>$F203*Y203/100</f>
        <v>0</v>
      </c>
      <c r="AA203" s="743">
        <f>IF(((SUM(F203:Z203))&gt;(16242*C203)),0,((16242*C203)-(SUM(F203:Z203))))</f>
        <v>726.64</v>
      </c>
      <c r="AB203" s="744">
        <f>F203+H203+J203+L203+N203+P203+R203+T203+V203+X203+Z203+AA203</f>
        <v>16150</v>
      </c>
      <c r="AC203" s="745">
        <v>12</v>
      </c>
      <c r="AD203" s="746">
        <f>AB203*AC203</f>
        <v>193800</v>
      </c>
      <c r="AE203" s="747"/>
      <c r="AF203" s="741"/>
      <c r="AG203" s="746">
        <f>AD203+AE203+AF203</f>
        <v>193800</v>
      </c>
      <c r="AH203" s="746">
        <f>AG203*0.302</f>
        <v>58527.6</v>
      </c>
      <c r="AI203" s="746">
        <f>AG203+AH203</f>
        <v>252327.6</v>
      </c>
      <c r="AK203" s="1044"/>
      <c r="AL203" s="755" t="s">
        <v>41</v>
      </c>
      <c r="AM203" s="737">
        <f t="shared" ref="AM203" si="1648">AM117</f>
        <v>1</v>
      </c>
      <c r="AN203" s="737">
        <f>ROUNDUP(AN117*1.04,0)</f>
        <v>7912</v>
      </c>
      <c r="AO203" s="738">
        <f>ROUNDUP(AN203*1.01525,0)</f>
        <v>8033</v>
      </c>
      <c r="AP203" s="817">
        <f t="shared" ref="AP203" si="1649">AM203*AO203</f>
        <v>8033</v>
      </c>
      <c r="AQ203" s="740">
        <f>ROUND(AQ31,1)</f>
        <v>0</v>
      </c>
      <c r="AR203" s="741">
        <f>$AP203*AQ203/100</f>
        <v>0</v>
      </c>
      <c r="AS203" s="740">
        <f>ROUND(AS31,1)</f>
        <v>4</v>
      </c>
      <c r="AT203" s="741">
        <f>$AP203*AS203/100</f>
        <v>321.32</v>
      </c>
      <c r="AU203" s="740">
        <f>ROUND(AU31,1)</f>
        <v>0</v>
      </c>
      <c r="AV203" s="741">
        <f>$AP203*AU203/100</f>
        <v>0</v>
      </c>
      <c r="AW203" s="740">
        <f>ROUND(AW31,1)</f>
        <v>15</v>
      </c>
      <c r="AX203" s="741">
        <f>$AP203*AW203/100</f>
        <v>1204.95</v>
      </c>
      <c r="AY203" s="740">
        <f>ROUND(AY31,1)</f>
        <v>0</v>
      </c>
      <c r="AZ203" s="741">
        <f>$AP203*AY203/100</f>
        <v>0</v>
      </c>
      <c r="BA203" s="740">
        <f>ROUND(BA31,1)</f>
        <v>110</v>
      </c>
      <c r="BB203" s="741">
        <f>$AP203*BA203/100</f>
        <v>8836.2999999999993</v>
      </c>
      <c r="BC203" s="740">
        <f>ROUND(BC31,1)</f>
        <v>10</v>
      </c>
      <c r="BD203" s="741">
        <f>$AP203*BC203/100</f>
        <v>803.3</v>
      </c>
      <c r="BE203" s="740">
        <f>ROUND(BE31,1)</f>
        <v>0</v>
      </c>
      <c r="BF203" s="741">
        <f>$AP203*BE203/100</f>
        <v>0</v>
      </c>
      <c r="BG203" s="740">
        <f>ROUND(BG31,1)</f>
        <v>0</v>
      </c>
      <c r="BH203" s="741">
        <f>$AP203*BG203/100</f>
        <v>0</v>
      </c>
      <c r="BI203" s="740">
        <f>ROUND(BI31,1)</f>
        <v>0</v>
      </c>
      <c r="BJ203" s="741">
        <f>$AP203*BI203/100</f>
        <v>0</v>
      </c>
      <c r="BK203" s="743">
        <f>IF(((SUM(AP203:BJ203))&gt;(16242*AM203)),0,((16242*AM203)-(SUM(AP203:BJ203))))</f>
        <v>0</v>
      </c>
      <c r="BL203" s="744">
        <f>AP203+AR203+AT203+AV203+AX203+AZ203+BB203+BD203+BF203+BH203+BJ203+BK203</f>
        <v>19198.87</v>
      </c>
      <c r="BM203" s="745">
        <v>12</v>
      </c>
      <c r="BN203" s="746">
        <f>BL203*BM203</f>
        <v>230386.44</v>
      </c>
      <c r="BO203" s="747"/>
      <c r="BP203" s="741"/>
      <c r="BQ203" s="746">
        <f>BN203+BO203+BP203</f>
        <v>230386.44</v>
      </c>
      <c r="BR203" s="746">
        <f>BQ203*0.302</f>
        <v>69576.7</v>
      </c>
      <c r="BS203" s="746">
        <f>BQ203+BR203</f>
        <v>299963.14</v>
      </c>
      <c r="BU203" s="1044"/>
      <c r="BV203" s="755" t="s">
        <v>41</v>
      </c>
      <c r="BW203" s="737">
        <f t="shared" ref="BW203" si="1650">BW117</f>
        <v>1</v>
      </c>
      <c r="BX203" s="737">
        <f>ROUNDUP(BX117*1.04,0)</f>
        <v>7912</v>
      </c>
      <c r="BY203" s="738">
        <f>ROUNDUP(BX203*1.01525,0)</f>
        <v>8033</v>
      </c>
      <c r="BZ203" s="817">
        <f t="shared" ref="BZ203" si="1651">BW203*BY203</f>
        <v>8033</v>
      </c>
      <c r="CA203" s="740">
        <f>ROUND(CA31,1)</f>
        <v>0</v>
      </c>
      <c r="CB203" s="741">
        <f>$BZ203*CA203/100</f>
        <v>0</v>
      </c>
      <c r="CC203" s="740">
        <f>ROUND(CC31,1)</f>
        <v>0</v>
      </c>
      <c r="CD203" s="741">
        <f>$BZ203*CC203/100</f>
        <v>0</v>
      </c>
      <c r="CE203" s="740">
        <f>ROUND(CE31,1)</f>
        <v>0</v>
      </c>
      <c r="CF203" s="741">
        <f>$BZ203*CE203/100</f>
        <v>0</v>
      </c>
      <c r="CG203" s="740">
        <f>ROUND(CG31,1)</f>
        <v>0</v>
      </c>
      <c r="CH203" s="741">
        <f>$BZ203*CG203/100</f>
        <v>0</v>
      </c>
      <c r="CI203" s="740">
        <f>ROUND(CI31,1)</f>
        <v>0</v>
      </c>
      <c r="CJ203" s="741">
        <f>$BZ203*CI203/100</f>
        <v>0</v>
      </c>
      <c r="CK203" s="740">
        <f>ROUND(CK31,1)</f>
        <v>0</v>
      </c>
      <c r="CL203" s="741">
        <f>$BZ203*CK203/100</f>
        <v>0</v>
      </c>
      <c r="CM203" s="740">
        <f>ROUND(CM31,1)</f>
        <v>0</v>
      </c>
      <c r="CN203" s="741">
        <f>$BZ203*CM203/100</f>
        <v>0</v>
      </c>
      <c r="CO203" s="740">
        <f>ROUND(CO31,1)</f>
        <v>0</v>
      </c>
      <c r="CP203" s="741">
        <f>$BZ203*CO203/100</f>
        <v>0</v>
      </c>
      <c r="CQ203" s="740">
        <f>ROUND(CQ31,1)</f>
        <v>0</v>
      </c>
      <c r="CR203" s="741">
        <f>$BZ203*CQ203/100</f>
        <v>0</v>
      </c>
      <c r="CS203" s="740">
        <f>ROUND(CS31,1)</f>
        <v>0</v>
      </c>
      <c r="CT203" s="741">
        <f>$BZ203*CS203/100</f>
        <v>0</v>
      </c>
      <c r="CU203" s="743">
        <f>IF(((SUM(BZ203:CT203))&gt;(16242*BW203)),0,((16242*BW203)-(SUM(BZ203:CT203))))</f>
        <v>8209</v>
      </c>
      <c r="CV203" s="744">
        <f>BZ203+CB203+CD203+CF203+CH203+CJ203+CL203+CN203+CP203+CR203+CT203+CU203</f>
        <v>16242</v>
      </c>
      <c r="CW203" s="745">
        <v>12</v>
      </c>
      <c r="CX203" s="746">
        <f>CV203*CW203</f>
        <v>194904</v>
      </c>
      <c r="CY203" s="747"/>
      <c r="CZ203" s="741"/>
      <c r="DA203" s="746">
        <f>CX203+CY203+CZ203</f>
        <v>194904</v>
      </c>
      <c r="DB203" s="746">
        <f>DA203*0.302</f>
        <v>58861.01</v>
      </c>
      <c r="DC203" s="746">
        <f>DA203+DB203</f>
        <v>253765.01</v>
      </c>
      <c r="DD203" s="750"/>
      <c r="DE203" s="1044"/>
      <c r="DF203" s="755" t="s">
        <v>41</v>
      </c>
      <c r="DG203" s="737">
        <f t="shared" ref="DG203" si="1652">DG117</f>
        <v>1</v>
      </c>
      <c r="DH203" s="737">
        <f>ROUNDUP(DH117*1.04,0)</f>
        <v>7912</v>
      </c>
      <c r="DI203" s="738">
        <f>ROUNDUP(DH203*1.01525,0)</f>
        <v>8033</v>
      </c>
      <c r="DJ203" s="817">
        <f t="shared" ref="DJ203" si="1653">DG203*DI203</f>
        <v>8033</v>
      </c>
      <c r="DK203" s="740">
        <f>ROUND(DK31,1)</f>
        <v>0</v>
      </c>
      <c r="DL203" s="741">
        <f>$DJ203*DK203/100</f>
        <v>0</v>
      </c>
      <c r="DM203" s="740">
        <f>ROUND(DM31,1)</f>
        <v>0</v>
      </c>
      <c r="DN203" s="741">
        <f>$DJ203*DM203/100</f>
        <v>0</v>
      </c>
      <c r="DO203" s="740">
        <f>ROUND(DO31,1)</f>
        <v>0</v>
      </c>
      <c r="DP203" s="741">
        <f>$DJ203*DO203/100</f>
        <v>0</v>
      </c>
      <c r="DQ203" s="740">
        <f>ROUND(DQ31,1)</f>
        <v>20</v>
      </c>
      <c r="DR203" s="741">
        <f>$DJ203*DQ203/100</f>
        <v>1606.6</v>
      </c>
      <c r="DS203" s="740">
        <f>ROUND(DS31,1)</f>
        <v>0</v>
      </c>
      <c r="DT203" s="741">
        <f>$DJ203*DS203/100</f>
        <v>0</v>
      </c>
      <c r="DU203" s="740">
        <f>ROUND(DU31,1)</f>
        <v>100</v>
      </c>
      <c r="DV203" s="741">
        <f>$DJ203*DU203/100</f>
        <v>8033</v>
      </c>
      <c r="DW203" s="740">
        <f>ROUND(DW31,1)</f>
        <v>0</v>
      </c>
      <c r="DX203" s="741">
        <f>$DJ203*DW203/100</f>
        <v>0</v>
      </c>
      <c r="DY203" s="740">
        <f>ROUND(DY31,1)</f>
        <v>0</v>
      </c>
      <c r="DZ203" s="741">
        <f>$DJ203*DY203/100</f>
        <v>0</v>
      </c>
      <c r="EA203" s="740">
        <f>ROUND(EA31,1)</f>
        <v>0</v>
      </c>
      <c r="EB203" s="741">
        <f>$DJ203*EA203/100</f>
        <v>0</v>
      </c>
      <c r="EC203" s="740">
        <f>ROUND(EC31,1)</f>
        <v>0</v>
      </c>
      <c r="ED203" s="741">
        <f>$DJ203*EC203/100</f>
        <v>0</v>
      </c>
      <c r="EE203" s="743">
        <f>IF(((SUM(DJ203:ED203))&gt;(16242*DG203)),0,((16242*DG203)-(SUM(DJ203:ED203))))</f>
        <v>0</v>
      </c>
      <c r="EF203" s="744">
        <f>DJ203+DL203+DN203+DP203+DR203+DT203+DV203+DX203+DZ203+EB203+ED203+EE203</f>
        <v>17672.599999999999</v>
      </c>
      <c r="EG203" s="745">
        <v>12</v>
      </c>
      <c r="EH203" s="746">
        <f>EF203*EG203</f>
        <v>212071.2</v>
      </c>
      <c r="EI203" s="747"/>
      <c r="EJ203" s="741"/>
      <c r="EK203" s="746">
        <f>EH203+EI203+EJ203</f>
        <v>212071.2</v>
      </c>
      <c r="EL203" s="746">
        <f>EK203*0.302</f>
        <v>64045.5</v>
      </c>
      <c r="EM203" s="746">
        <f>EK203+EL203</f>
        <v>276116.7</v>
      </c>
      <c r="EO203" s="1044"/>
      <c r="EP203" s="752" t="s">
        <v>41</v>
      </c>
      <c r="EQ203" s="737">
        <f t="shared" ref="EQ203" si="1654">EQ117</f>
        <v>0.5</v>
      </c>
      <c r="ER203" s="737">
        <f>ROUNDUP(ER117*1.04,0)</f>
        <v>7912</v>
      </c>
      <c r="ES203" s="738">
        <f>ROUNDUP(ER203*1.01525,0)</f>
        <v>8033</v>
      </c>
      <c r="ET203" s="817">
        <f t="shared" ref="ET203" si="1655">EQ203*ES203</f>
        <v>4016.5</v>
      </c>
      <c r="EU203" s="740">
        <f>ROUND(EU31,1)</f>
        <v>0</v>
      </c>
      <c r="EV203" s="741">
        <f>$ET203*EU203/100</f>
        <v>0</v>
      </c>
      <c r="EW203" s="740">
        <f>ROUND(EW31,1)</f>
        <v>0</v>
      </c>
      <c r="EX203" s="741">
        <f>$ET203*EW203/100</f>
        <v>0</v>
      </c>
      <c r="EY203" s="740">
        <f>ROUND(EY31,1)</f>
        <v>0</v>
      </c>
      <c r="EZ203" s="741">
        <f>$ET203*EY203/100</f>
        <v>0</v>
      </c>
      <c r="FA203" s="740">
        <f>ROUND(FA31,1)</f>
        <v>0</v>
      </c>
      <c r="FB203" s="741">
        <f>$ET203*FA203/100</f>
        <v>0</v>
      </c>
      <c r="FC203" s="740">
        <f>ROUND(FC31,1)</f>
        <v>0</v>
      </c>
      <c r="FD203" s="741">
        <f>$ET203*FC203/100</f>
        <v>0</v>
      </c>
      <c r="FE203" s="740">
        <f>ROUND(FE31,1)</f>
        <v>150</v>
      </c>
      <c r="FF203" s="741">
        <f>$ET203*FE203/100</f>
        <v>6024.75</v>
      </c>
      <c r="FG203" s="740">
        <f>ROUND(FG31,1)</f>
        <v>0</v>
      </c>
      <c r="FH203" s="741">
        <f>$ET203*FG203/100</f>
        <v>0</v>
      </c>
      <c r="FI203" s="740">
        <f>ROUND(FI31,1)</f>
        <v>0</v>
      </c>
      <c r="FJ203" s="741">
        <f>$ET203*FI203/100</f>
        <v>0</v>
      </c>
      <c r="FK203" s="740">
        <f>ROUND(FK31,1)</f>
        <v>0</v>
      </c>
      <c r="FL203" s="741">
        <f>$ET203*FK203/100</f>
        <v>0</v>
      </c>
      <c r="FM203" s="740">
        <f>ROUND(FM31,1)</f>
        <v>0</v>
      </c>
      <c r="FN203" s="741">
        <f>$ET203*FM203/100</f>
        <v>0</v>
      </c>
      <c r="FO203" s="743">
        <f>IF(((SUM(ET203:FN203))&gt;(16242*EQ203)),0,((16242*EQ203)-(SUM(ET203:FN203))))</f>
        <v>0</v>
      </c>
      <c r="FP203" s="744">
        <f>ET203+EV203+EX203+EZ203+FB203+FD203+FF203+FH203+FJ203+FL203+FN203+FO203</f>
        <v>10041.25</v>
      </c>
      <c r="FQ203" s="745">
        <v>12</v>
      </c>
      <c r="FR203" s="746">
        <f>FP203*FQ203</f>
        <v>120495</v>
      </c>
      <c r="FS203" s="747"/>
      <c r="FT203" s="741"/>
      <c r="FU203" s="746">
        <f>FR203+FS203+FT203</f>
        <v>120495</v>
      </c>
      <c r="FV203" s="746">
        <f>FU203*0.302</f>
        <v>36389.49</v>
      </c>
      <c r="FW203" s="746">
        <f>FU203+FV203</f>
        <v>156884.49</v>
      </c>
      <c r="FY203" s="1044"/>
      <c r="FZ203" s="752" t="s">
        <v>41</v>
      </c>
      <c r="GA203" s="737">
        <f t="shared" ref="GA203" si="1656">GA117</f>
        <v>4.5</v>
      </c>
      <c r="GB203" s="737">
        <f>ROUNDUP(GB117*1.04,0)</f>
        <v>7912</v>
      </c>
      <c r="GC203" s="738">
        <f>ROUNDUP(GB203*1.01525,0)</f>
        <v>8033</v>
      </c>
      <c r="GD203" s="743">
        <f>F203+AP203+BZ203+DJ203+ET203</f>
        <v>36148.5</v>
      </c>
      <c r="GE203" s="743"/>
      <c r="GF203" s="737">
        <f>H203+AR203+CB203+DL203+EV203</f>
        <v>0</v>
      </c>
      <c r="GG203" s="743"/>
      <c r="GH203" s="737">
        <f>J203+AT203+CD203+DN203+EX203</f>
        <v>321.32</v>
      </c>
      <c r="GI203" s="743"/>
      <c r="GJ203" s="737">
        <f>L203+AV203+CF203+DP203+EZ203</f>
        <v>0</v>
      </c>
      <c r="GK203" s="743"/>
      <c r="GL203" s="737">
        <f>N203+AX203+CH203+DR203+FB203</f>
        <v>4257.49</v>
      </c>
      <c r="GM203" s="743"/>
      <c r="GN203" s="737">
        <f>P203+AZ203+CJ203+DT203+FD203</f>
        <v>0</v>
      </c>
      <c r="GO203" s="743"/>
      <c r="GP203" s="737">
        <f>R203+BB203+CL203+DV203+FF203</f>
        <v>28035.17</v>
      </c>
      <c r="GQ203" s="743"/>
      <c r="GR203" s="737">
        <f>T203+BD203+CN203+DX203+FH203</f>
        <v>1606.6</v>
      </c>
      <c r="GS203" s="743"/>
      <c r="GT203" s="737">
        <f>V203+BF203+CP203+DZ203+FJ203</f>
        <v>0</v>
      </c>
      <c r="GU203" s="743"/>
      <c r="GV203" s="737">
        <f>X203+BH203+CR203+EB203+FL203</f>
        <v>0</v>
      </c>
      <c r="GW203" s="743"/>
      <c r="GX203" s="737">
        <f>Z203+BJ203+CT203+ED203+FN203</f>
        <v>0</v>
      </c>
      <c r="GY203" s="743">
        <f>AA203+BK203+CU203+EE203+FO203</f>
        <v>8935.64</v>
      </c>
      <c r="GZ203" s="744">
        <f>GD203+GF203+GH203+GJ203+GL203+GN203+GP203+GR203+GT203+GV203+GX203+GY203</f>
        <v>79304.72</v>
      </c>
      <c r="HA203" s="745">
        <v>12</v>
      </c>
      <c r="HB203" s="746">
        <f>GZ203*HA203</f>
        <v>951656.64</v>
      </c>
      <c r="HC203" s="737">
        <f>AE203+BO203+CY203+EI203+FS203</f>
        <v>0</v>
      </c>
      <c r="HD203" s="737">
        <f>AF203+BP203+CZ203+EJ203+FT203</f>
        <v>0</v>
      </c>
      <c r="HE203" s="746">
        <f>HB203+HC203+HD203</f>
        <v>951656.64</v>
      </c>
      <c r="HF203" s="746">
        <f>HE203*0.302</f>
        <v>287400.31</v>
      </c>
      <c r="HG203" s="746">
        <f>HE203+HF203</f>
        <v>1239056.95</v>
      </c>
    </row>
    <row r="204" spans="1:215" ht="15.75" x14ac:dyDescent="0.25">
      <c r="A204" s="1044"/>
      <c r="B204" s="760" t="s">
        <v>855</v>
      </c>
      <c r="C204" s="730"/>
      <c r="D204" s="773"/>
      <c r="E204" s="726"/>
      <c r="F204" s="734"/>
      <c r="G204" s="762"/>
      <c r="H204" s="732"/>
      <c r="I204" s="762"/>
      <c r="J204" s="732"/>
      <c r="K204" s="762"/>
      <c r="L204" s="732"/>
      <c r="M204" s="762"/>
      <c r="N204" s="732"/>
      <c r="O204" s="762"/>
      <c r="P204" s="732"/>
      <c r="Q204" s="762"/>
      <c r="R204" s="732"/>
      <c r="S204" s="762"/>
      <c r="T204" s="732"/>
      <c r="U204" s="762"/>
      <c r="V204" s="732"/>
      <c r="W204" s="762"/>
      <c r="X204" s="732"/>
      <c r="Y204" s="762"/>
      <c r="Z204" s="732"/>
      <c r="AA204" s="775"/>
      <c r="AB204" s="775"/>
      <c r="AC204" s="775"/>
      <c r="AD204" s="775"/>
      <c r="AE204" s="775"/>
      <c r="AF204" s="775"/>
      <c r="AG204" s="775"/>
      <c r="AH204" s="776"/>
      <c r="AI204" s="777"/>
      <c r="AK204" s="1044"/>
      <c r="AL204" s="760" t="s">
        <v>855</v>
      </c>
      <c r="AM204" s="730"/>
      <c r="AN204" s="773"/>
      <c r="AO204" s="726"/>
      <c r="AP204" s="734"/>
      <c r="AQ204" s="762"/>
      <c r="AR204" s="732"/>
      <c r="AS204" s="762"/>
      <c r="AT204" s="732"/>
      <c r="AU204" s="762"/>
      <c r="AV204" s="732"/>
      <c r="AW204" s="762"/>
      <c r="AX204" s="732"/>
      <c r="AY204" s="762"/>
      <c r="AZ204" s="732"/>
      <c r="BA204" s="762"/>
      <c r="BB204" s="732"/>
      <c r="BC204" s="762"/>
      <c r="BD204" s="732"/>
      <c r="BE204" s="762"/>
      <c r="BF204" s="732"/>
      <c r="BG204" s="762"/>
      <c r="BH204" s="732"/>
      <c r="BI204" s="762"/>
      <c r="BJ204" s="732"/>
      <c r="BK204" s="775"/>
      <c r="BL204" s="775"/>
      <c r="BM204" s="775"/>
      <c r="BN204" s="775"/>
      <c r="BO204" s="775"/>
      <c r="BP204" s="775"/>
      <c r="BQ204" s="775"/>
      <c r="BR204" s="776"/>
      <c r="BS204" s="777"/>
      <c r="BU204" s="1044"/>
      <c r="BV204" s="760" t="s">
        <v>855</v>
      </c>
      <c r="BW204" s="730"/>
      <c r="BX204" s="773"/>
      <c r="BY204" s="726"/>
      <c r="BZ204" s="734"/>
      <c r="CA204" s="762"/>
      <c r="CB204" s="732"/>
      <c r="CC204" s="762"/>
      <c r="CD204" s="732"/>
      <c r="CE204" s="762"/>
      <c r="CF204" s="732"/>
      <c r="CG204" s="762"/>
      <c r="CH204" s="732"/>
      <c r="CI204" s="762"/>
      <c r="CJ204" s="732"/>
      <c r="CK204" s="762"/>
      <c r="CL204" s="732"/>
      <c r="CM204" s="762"/>
      <c r="CN204" s="732"/>
      <c r="CO204" s="762"/>
      <c r="CP204" s="732"/>
      <c r="CQ204" s="762"/>
      <c r="CR204" s="732"/>
      <c r="CS204" s="762"/>
      <c r="CT204" s="732"/>
      <c r="CU204" s="775"/>
      <c r="CV204" s="775"/>
      <c r="CW204" s="775"/>
      <c r="CX204" s="775"/>
      <c r="CY204" s="775"/>
      <c r="CZ204" s="775"/>
      <c r="DA204" s="775"/>
      <c r="DB204" s="776"/>
      <c r="DC204" s="777"/>
      <c r="DE204" s="1044"/>
      <c r="DF204" s="760" t="s">
        <v>855</v>
      </c>
      <c r="DG204" s="730"/>
      <c r="DH204" s="773"/>
      <c r="DI204" s="726"/>
      <c r="DJ204" s="734"/>
      <c r="DK204" s="762"/>
      <c r="DL204" s="732"/>
      <c r="DM204" s="762"/>
      <c r="DN204" s="732"/>
      <c r="DO204" s="762"/>
      <c r="DP204" s="732"/>
      <c r="DQ204" s="762"/>
      <c r="DR204" s="732"/>
      <c r="DS204" s="762"/>
      <c r="DT204" s="732"/>
      <c r="DU204" s="762"/>
      <c r="DV204" s="732"/>
      <c r="DW204" s="762"/>
      <c r="DX204" s="732"/>
      <c r="DY204" s="762"/>
      <c r="DZ204" s="732"/>
      <c r="EA204" s="762"/>
      <c r="EB204" s="732"/>
      <c r="EC204" s="762"/>
      <c r="ED204" s="732"/>
      <c r="EE204" s="775"/>
      <c r="EF204" s="775"/>
      <c r="EG204" s="775"/>
      <c r="EH204" s="775"/>
      <c r="EI204" s="775"/>
      <c r="EJ204" s="775"/>
      <c r="EK204" s="775"/>
      <c r="EL204" s="776"/>
      <c r="EM204" s="777"/>
      <c r="EO204" s="1044"/>
      <c r="EP204" s="760" t="s">
        <v>855</v>
      </c>
      <c r="EQ204" s="730"/>
      <c r="ER204" s="773"/>
      <c r="ES204" s="726"/>
      <c r="ET204" s="734"/>
      <c r="EU204" s="762"/>
      <c r="EV204" s="732"/>
      <c r="EW204" s="762"/>
      <c r="EX204" s="732"/>
      <c r="EY204" s="762"/>
      <c r="EZ204" s="732"/>
      <c r="FA204" s="762"/>
      <c r="FB204" s="732"/>
      <c r="FC204" s="762"/>
      <c r="FD204" s="732"/>
      <c r="FE204" s="762"/>
      <c r="FF204" s="732"/>
      <c r="FG204" s="762"/>
      <c r="FH204" s="732"/>
      <c r="FI204" s="762"/>
      <c r="FJ204" s="732"/>
      <c r="FK204" s="762"/>
      <c r="FL204" s="732"/>
      <c r="FM204" s="762"/>
      <c r="FN204" s="732"/>
      <c r="FO204" s="775"/>
      <c r="FP204" s="775"/>
      <c r="FQ204" s="775"/>
      <c r="FR204" s="775"/>
      <c r="FS204" s="775"/>
      <c r="FT204" s="775"/>
      <c r="FU204" s="775"/>
      <c r="FV204" s="776"/>
      <c r="FW204" s="777"/>
      <c r="FY204" s="1044"/>
      <c r="FZ204" s="760" t="s">
        <v>855</v>
      </c>
      <c r="GA204" s="730"/>
      <c r="GB204" s="773"/>
      <c r="GC204" s="726"/>
      <c r="GD204" s="734">
        <f>F204+AP204+BZ204+DJ204+ET204</f>
        <v>0</v>
      </c>
      <c r="GE204" s="734"/>
      <c r="GF204" s="732"/>
      <c r="GG204" s="734"/>
      <c r="GH204" s="732"/>
      <c r="GI204" s="734"/>
      <c r="GJ204" s="732"/>
      <c r="GK204" s="734"/>
      <c r="GL204" s="732"/>
      <c r="GM204" s="734"/>
      <c r="GN204" s="732"/>
      <c r="GO204" s="734"/>
      <c r="GP204" s="732"/>
      <c r="GQ204" s="734"/>
      <c r="GR204" s="732"/>
      <c r="GS204" s="734"/>
      <c r="GT204" s="732"/>
      <c r="GU204" s="734"/>
      <c r="GV204" s="732"/>
      <c r="GW204" s="734"/>
      <c r="GX204" s="774"/>
      <c r="GY204" s="775"/>
      <c r="GZ204" s="775"/>
      <c r="HA204" s="775"/>
      <c r="HB204" s="775"/>
      <c r="HC204" s="775"/>
      <c r="HD204" s="775"/>
      <c r="HE204" s="775"/>
      <c r="HF204" s="776"/>
      <c r="HG204" s="777"/>
    </row>
    <row r="205" spans="1:215" ht="24" x14ac:dyDescent="0.25">
      <c r="A205" s="1044"/>
      <c r="B205" s="755" t="s">
        <v>856</v>
      </c>
      <c r="C205" s="737">
        <f t="shared" ref="C205:C227" si="1657">C119</f>
        <v>1</v>
      </c>
      <c r="D205" s="737">
        <f t="shared" ref="D205:D227" si="1658">ROUNDUP(D119*1.04,0)</f>
        <v>7755</v>
      </c>
      <c r="E205" s="738">
        <f t="shared" ref="E205:E227" si="1659">ROUNDUP(D205*1.01525,0)</f>
        <v>7874</v>
      </c>
      <c r="F205" s="817">
        <f t="shared" ref="F205:F227" si="1660">C205*E205</f>
        <v>7874</v>
      </c>
      <c r="G205" s="740">
        <f t="shared" ref="G205:I220" si="1661">ROUND(G33,1)</f>
        <v>0</v>
      </c>
      <c r="H205" s="741">
        <f t="shared" ref="H205:H227" si="1662">$F205*G205/100</f>
        <v>0</v>
      </c>
      <c r="I205" s="740">
        <f t="shared" si="1661"/>
        <v>0</v>
      </c>
      <c r="J205" s="741">
        <f t="shared" ref="J205:J227" si="1663">$F205*I205/100</f>
        <v>0</v>
      </c>
      <c r="K205" s="740">
        <f t="shared" ref="K205:K227" si="1664">ROUND(K33,1)</f>
        <v>0</v>
      </c>
      <c r="L205" s="741">
        <f t="shared" ref="L205:L227" si="1665">$F205*K205/100</f>
        <v>0</v>
      </c>
      <c r="M205" s="740">
        <f t="shared" ref="M205:M227" si="1666">ROUND(M33,1)</f>
        <v>23</v>
      </c>
      <c r="N205" s="741">
        <f t="shared" ref="N205:N227" si="1667">$F205*M205/100</f>
        <v>1811.02</v>
      </c>
      <c r="O205" s="740">
        <f t="shared" ref="O205:O227" si="1668">ROUND(O33,1)</f>
        <v>0</v>
      </c>
      <c r="P205" s="741">
        <f t="shared" ref="P205:P227" si="1669">$F205*O205/100</f>
        <v>0</v>
      </c>
      <c r="Q205" s="740">
        <f t="shared" ref="Q205:Q227" si="1670">ROUND(Q33,1)</f>
        <v>198</v>
      </c>
      <c r="R205" s="741">
        <f t="shared" ref="R205:R227" si="1671">$F205*Q205/100</f>
        <v>15590.52</v>
      </c>
      <c r="S205" s="740">
        <f t="shared" ref="S205:S227" si="1672">ROUND(S33,1)</f>
        <v>30</v>
      </c>
      <c r="T205" s="741">
        <f t="shared" ref="T205:T227" si="1673">$F205*S205/100</f>
        <v>2362.1999999999998</v>
      </c>
      <c r="U205" s="740">
        <f t="shared" ref="U205:U227" si="1674">ROUND(U33,1)</f>
        <v>0</v>
      </c>
      <c r="V205" s="741">
        <f t="shared" ref="V205:V227" si="1675">$F205*U205/100</f>
        <v>0</v>
      </c>
      <c r="W205" s="740">
        <f t="shared" ref="W205:W227" si="1676">ROUND(W33,1)</f>
        <v>0</v>
      </c>
      <c r="X205" s="741">
        <f t="shared" ref="X205:X227" si="1677">$F205*W205/100</f>
        <v>0</v>
      </c>
      <c r="Y205" s="740">
        <f t="shared" ref="Y205:Y227" si="1678">ROUND(Y33,1)</f>
        <v>0</v>
      </c>
      <c r="Z205" s="741">
        <f t="shared" ref="Z205:Z227" si="1679">$F205*Y205/100</f>
        <v>0</v>
      </c>
      <c r="AA205" s="743">
        <f t="shared" ref="AA205:AA227" si="1680">IF(((SUM(F205:Z205))&gt;(16242*C205)),0,((16242*C205)-(SUM(F205:Z205))))</f>
        <v>0</v>
      </c>
      <c r="AB205" s="744">
        <f t="shared" ref="AB205:AB227" si="1681">F205+H205+J205+L205+N205+P205+R205+T205+V205+X205+Z205+AA205</f>
        <v>27637.74</v>
      </c>
      <c r="AC205" s="745">
        <v>12</v>
      </c>
      <c r="AD205" s="746">
        <f t="shared" ref="AD205:AD227" si="1682">AB205*AC205</f>
        <v>331652.88</v>
      </c>
      <c r="AE205" s="747"/>
      <c r="AF205" s="741"/>
      <c r="AG205" s="746">
        <f t="shared" ref="AG205:AG227" si="1683">AD205+AE205+AF205</f>
        <v>331652.88</v>
      </c>
      <c r="AH205" s="746">
        <f t="shared" ref="AH205:AH227" si="1684">AG205*0.302</f>
        <v>100159.17</v>
      </c>
      <c r="AI205" s="746">
        <f t="shared" ref="AI205:AI227" si="1685">AG205+AH205</f>
        <v>431812.05</v>
      </c>
      <c r="AK205" s="1044"/>
      <c r="AL205" s="755" t="s">
        <v>857</v>
      </c>
      <c r="AM205" s="737">
        <f t="shared" ref="AM205:AM227" si="1686">AM119</f>
        <v>1</v>
      </c>
      <c r="AN205" s="737">
        <f t="shared" ref="AN205:AN227" si="1687">ROUNDUP(AN119*1.04,0)</f>
        <v>7755</v>
      </c>
      <c r="AO205" s="738">
        <f t="shared" ref="AO205:AO227" si="1688">ROUNDUP(AN205*1.01525,0)</f>
        <v>7874</v>
      </c>
      <c r="AP205" s="817">
        <f t="shared" ref="AP205:AP227" si="1689">AM205*AO205</f>
        <v>7874</v>
      </c>
      <c r="AQ205" s="740">
        <f t="shared" ref="AQ205:AQ227" si="1690">ROUND(AQ33,1)</f>
        <v>0</v>
      </c>
      <c r="AR205" s="741">
        <f t="shared" ref="AR205:AR227" si="1691">$AP205*AQ205/100</f>
        <v>0</v>
      </c>
      <c r="AS205" s="740">
        <f t="shared" ref="AS205:AS227" si="1692">ROUND(AS33,1)</f>
        <v>4</v>
      </c>
      <c r="AT205" s="741">
        <f t="shared" ref="AT205:AT227" si="1693">$AP205*AS205/100</f>
        <v>314.95999999999998</v>
      </c>
      <c r="AU205" s="740">
        <f t="shared" ref="AU205:AU227" si="1694">ROUND(AU33,1)</f>
        <v>0</v>
      </c>
      <c r="AV205" s="741">
        <f t="shared" ref="AV205:AV227" si="1695">$AP205*AU205/100</f>
        <v>0</v>
      </c>
      <c r="AW205" s="740">
        <f t="shared" ref="AW205:AW227" si="1696">ROUND(AW33,1)</f>
        <v>0</v>
      </c>
      <c r="AX205" s="741">
        <f t="shared" ref="AX205:AX227" si="1697">$AP205*AW205/100</f>
        <v>0</v>
      </c>
      <c r="AY205" s="740">
        <f t="shared" ref="AY205:AY227" si="1698">ROUND(AY33,1)</f>
        <v>0</v>
      </c>
      <c r="AZ205" s="741">
        <f t="shared" ref="AZ205:AZ227" si="1699">$AP205*AY205/100</f>
        <v>0</v>
      </c>
      <c r="BA205" s="740">
        <f t="shared" ref="BA205:BA227" si="1700">ROUND(BA33,1)</f>
        <v>195</v>
      </c>
      <c r="BB205" s="741">
        <f t="shared" ref="BB205:BB227" si="1701">$AP205*BA205/100</f>
        <v>15354.3</v>
      </c>
      <c r="BC205" s="740">
        <f t="shared" ref="BC205:BC227" si="1702">ROUND(BC33,1)</f>
        <v>15</v>
      </c>
      <c r="BD205" s="741">
        <f t="shared" ref="BD205:BD227" si="1703">$AP205*BC205/100</f>
        <v>1181.0999999999999</v>
      </c>
      <c r="BE205" s="740">
        <f t="shared" ref="BE205:BE227" si="1704">ROUND(BE33,1)</f>
        <v>0</v>
      </c>
      <c r="BF205" s="741">
        <f t="shared" ref="BF205:BF227" si="1705">$AP205*BE205/100</f>
        <v>0</v>
      </c>
      <c r="BG205" s="740">
        <f t="shared" ref="BG205:BG227" si="1706">ROUND(BG33,1)</f>
        <v>0</v>
      </c>
      <c r="BH205" s="741">
        <f t="shared" ref="BH205:BH227" si="1707">$AP205*BG205/100</f>
        <v>0</v>
      </c>
      <c r="BI205" s="740">
        <f t="shared" ref="BI205:BI227" si="1708">ROUND(BI33,1)</f>
        <v>0</v>
      </c>
      <c r="BJ205" s="741">
        <f t="shared" ref="BJ205:BJ227" si="1709">$AP205*BI205/100</f>
        <v>0</v>
      </c>
      <c r="BK205" s="743">
        <f t="shared" ref="BK205:BK227" si="1710">IF(((SUM(AP205:BJ205))&gt;(16242*AM205)),0,((16242*AM205)-(SUM(AP205:BJ205))))</f>
        <v>0</v>
      </c>
      <c r="BL205" s="744">
        <f t="shared" ref="BL205:BL227" si="1711">AP205+AR205+AT205+AV205+AX205+AZ205+BB205+BD205+BF205+BH205+BJ205+BK205</f>
        <v>24724.36</v>
      </c>
      <c r="BM205" s="745">
        <v>12</v>
      </c>
      <c r="BN205" s="746">
        <f t="shared" ref="BN205:BN227" si="1712">BL205*BM205</f>
        <v>296692.32</v>
      </c>
      <c r="BO205" s="747"/>
      <c r="BP205" s="741"/>
      <c r="BQ205" s="746">
        <f t="shared" ref="BQ205:BQ227" si="1713">BN205+BO205+BP205</f>
        <v>296692.32</v>
      </c>
      <c r="BR205" s="746">
        <f t="shared" ref="BR205:BR227" si="1714">BQ205*0.302</f>
        <v>89601.08</v>
      </c>
      <c r="BS205" s="746">
        <f t="shared" ref="BS205:BS227" si="1715">BQ205+BR205</f>
        <v>386293.4</v>
      </c>
      <c r="BU205" s="1044"/>
      <c r="BV205" s="755" t="s">
        <v>856</v>
      </c>
      <c r="BW205" s="737">
        <f t="shared" ref="BW205:BW227" si="1716">BW119</f>
        <v>2</v>
      </c>
      <c r="BX205" s="737">
        <f t="shared" ref="BX205:BX227" si="1717">ROUNDUP(BX119*1.04,0)</f>
        <v>7755</v>
      </c>
      <c r="BY205" s="738">
        <f t="shared" ref="BY205:BY227" si="1718">ROUNDUP(BX205*1.01525,0)</f>
        <v>7874</v>
      </c>
      <c r="BZ205" s="817">
        <f t="shared" ref="BZ205:BZ227" si="1719">BW205*BY205</f>
        <v>15748</v>
      </c>
      <c r="CA205" s="740">
        <f t="shared" ref="CA205:CA227" si="1720">ROUND(CA33,1)</f>
        <v>0</v>
      </c>
      <c r="CB205" s="741">
        <f t="shared" ref="CB205:CB227" si="1721">$BZ205*CA205/100</f>
        <v>0</v>
      </c>
      <c r="CC205" s="740">
        <f t="shared" ref="CC205:CC227" si="1722">ROUND(CC33,1)</f>
        <v>0</v>
      </c>
      <c r="CD205" s="741">
        <f t="shared" ref="CD205:CD227" si="1723">$BZ205*CC205/100</f>
        <v>0</v>
      </c>
      <c r="CE205" s="740">
        <f t="shared" ref="CE205:CE227" si="1724">ROUND(CE33,1)</f>
        <v>0</v>
      </c>
      <c r="CF205" s="741">
        <f t="shared" ref="CF205:CF227" si="1725">$BZ205*CE205/100</f>
        <v>0</v>
      </c>
      <c r="CG205" s="740">
        <f t="shared" ref="CG205:CG227" si="1726">ROUND(CG33,1)</f>
        <v>50</v>
      </c>
      <c r="CH205" s="741">
        <f t="shared" ref="CH205:CH227" si="1727">$BZ205*CG205/100</f>
        <v>7874</v>
      </c>
      <c r="CI205" s="740">
        <f t="shared" ref="CI205:CI227" si="1728">ROUND(CI33,1)</f>
        <v>0</v>
      </c>
      <c r="CJ205" s="741">
        <f t="shared" ref="CJ205:CJ227" si="1729">$BZ205*CI205/100</f>
        <v>0</v>
      </c>
      <c r="CK205" s="740">
        <f t="shared" ref="CK205:CK227" si="1730">ROUND(CK33,1)</f>
        <v>0</v>
      </c>
      <c r="CL205" s="741">
        <f t="shared" ref="CL205:CL227" si="1731">$BZ205*CK205/100</f>
        <v>0</v>
      </c>
      <c r="CM205" s="740">
        <f t="shared" ref="CM205:CM227" si="1732">ROUND(CM33,1)</f>
        <v>15</v>
      </c>
      <c r="CN205" s="741">
        <f t="shared" ref="CN205:CN227" si="1733">$BZ205*CM205/100</f>
        <v>2362.1999999999998</v>
      </c>
      <c r="CO205" s="740">
        <f t="shared" ref="CO205:CO227" si="1734">ROUND(CO33,1)</f>
        <v>0</v>
      </c>
      <c r="CP205" s="741">
        <f t="shared" ref="CP205:CP227" si="1735">$BZ205*CO205/100</f>
        <v>0</v>
      </c>
      <c r="CQ205" s="740">
        <f t="shared" ref="CQ205:CQ227" si="1736">ROUND(CQ33,1)</f>
        <v>0</v>
      </c>
      <c r="CR205" s="741">
        <f t="shared" ref="CR205:CR227" si="1737">$BZ205*CQ205/100</f>
        <v>0</v>
      </c>
      <c r="CS205" s="740">
        <f t="shared" ref="CS205:CS227" si="1738">ROUND(CS33,1)</f>
        <v>0</v>
      </c>
      <c r="CT205" s="741">
        <f t="shared" ref="CT205:CT227" si="1739">$BZ205*CS205/100</f>
        <v>0</v>
      </c>
      <c r="CU205" s="743">
        <f t="shared" ref="CU205:CU227" si="1740">IF(((SUM(BZ205:CT205))&gt;(16242*BW205)),0,((16242*BW205)-(SUM(BZ205:CT205))))</f>
        <v>6434.8</v>
      </c>
      <c r="CV205" s="744">
        <f t="shared" ref="CV205:CV227" si="1741">BZ205+CB205+CD205+CF205+CH205+CJ205+CL205+CN205+CP205+CR205+CT205+CU205</f>
        <v>32419</v>
      </c>
      <c r="CW205" s="745">
        <v>12</v>
      </c>
      <c r="CX205" s="746">
        <f t="shared" ref="CX205:CX227" si="1742">CV205*CW205</f>
        <v>389028</v>
      </c>
      <c r="CY205" s="747"/>
      <c r="CZ205" s="741"/>
      <c r="DA205" s="746">
        <f t="shared" ref="DA205:DA227" si="1743">CX205+CY205+CZ205</f>
        <v>389028</v>
      </c>
      <c r="DB205" s="746">
        <f t="shared" ref="DB205:DB227" si="1744">DA205*0.302</f>
        <v>117486.46</v>
      </c>
      <c r="DC205" s="746">
        <f t="shared" ref="DC205:DC227" si="1745">DA205+DB205</f>
        <v>506514.46</v>
      </c>
      <c r="DD205" s="750"/>
      <c r="DE205" s="1044"/>
      <c r="DF205" s="755" t="s">
        <v>856</v>
      </c>
      <c r="DG205" s="737">
        <f t="shared" ref="DG205:DG227" si="1746">DG119</f>
        <v>0.5</v>
      </c>
      <c r="DH205" s="737">
        <f t="shared" ref="DH205:DH227" si="1747">ROUNDUP(DH119*1.04,0)</f>
        <v>7755</v>
      </c>
      <c r="DI205" s="738">
        <f t="shared" ref="DI205:DI227" si="1748">ROUNDUP(DH205*1.01525,0)</f>
        <v>7874</v>
      </c>
      <c r="DJ205" s="817">
        <f t="shared" ref="DJ205:DJ227" si="1749">DG205*DI205</f>
        <v>3937</v>
      </c>
      <c r="DK205" s="740">
        <f t="shared" ref="DK205:DK227" si="1750">ROUND(DK33,1)</f>
        <v>0</v>
      </c>
      <c r="DL205" s="741">
        <f t="shared" ref="DL205:DL227" si="1751">$DJ205*DK205/100</f>
        <v>0</v>
      </c>
      <c r="DM205" s="740">
        <f t="shared" ref="DM205:DM227" si="1752">ROUND(DM33,1)</f>
        <v>0</v>
      </c>
      <c r="DN205" s="741">
        <f t="shared" ref="DN205:DN227" si="1753">$DJ205*DM205/100</f>
        <v>0</v>
      </c>
      <c r="DO205" s="740">
        <f t="shared" ref="DO205:DO227" si="1754">ROUND(DO33,1)</f>
        <v>0</v>
      </c>
      <c r="DP205" s="741">
        <f t="shared" ref="DP205:DP227" si="1755">$DJ205*DO205/100</f>
        <v>0</v>
      </c>
      <c r="DQ205" s="740">
        <f t="shared" ref="DQ205:DQ227" si="1756">ROUND(DQ33,1)</f>
        <v>0</v>
      </c>
      <c r="DR205" s="741">
        <f t="shared" ref="DR205:DR227" si="1757">$DJ205*DQ205/100</f>
        <v>0</v>
      </c>
      <c r="DS205" s="740">
        <f t="shared" ref="DS205:DS227" si="1758">ROUND(DS33,1)</f>
        <v>0</v>
      </c>
      <c r="DT205" s="741">
        <f t="shared" ref="DT205:DT227" si="1759">$DJ205*DS205/100</f>
        <v>0</v>
      </c>
      <c r="DU205" s="740">
        <f t="shared" ref="DU205:DU227" si="1760">ROUND(DU33,1)</f>
        <v>77.2</v>
      </c>
      <c r="DV205" s="741">
        <f t="shared" ref="DV205:DV227" si="1761">$DJ205*DU205/100</f>
        <v>3039.36</v>
      </c>
      <c r="DW205" s="740">
        <f t="shared" ref="DW205:DW227" si="1762">ROUND(DW33,1)</f>
        <v>30</v>
      </c>
      <c r="DX205" s="741">
        <f t="shared" ref="DX205:DX227" si="1763">$DJ205*DW205/100</f>
        <v>1181.0999999999999</v>
      </c>
      <c r="DY205" s="740">
        <f t="shared" ref="DY205:DY227" si="1764">ROUND(DY33,1)</f>
        <v>0</v>
      </c>
      <c r="DZ205" s="741">
        <f t="shared" ref="DZ205:DZ227" si="1765">$DJ205*DY205/100</f>
        <v>0</v>
      </c>
      <c r="EA205" s="740">
        <f t="shared" ref="EA205:EA227" si="1766">ROUND(EA33,1)</f>
        <v>0</v>
      </c>
      <c r="EB205" s="741">
        <f t="shared" ref="EB205:EB227" si="1767">$DJ205*EA205/100</f>
        <v>0</v>
      </c>
      <c r="EC205" s="740">
        <f t="shared" ref="EC205:EC227" si="1768">ROUND(EC33,1)</f>
        <v>0</v>
      </c>
      <c r="ED205" s="741">
        <f t="shared" ref="ED205:ED227" si="1769">$DJ205*EC205/100</f>
        <v>0</v>
      </c>
      <c r="EE205" s="743">
        <f t="shared" ref="EE205:EE227" si="1770">IF(((SUM(DJ205:ED205))&gt;(16242*DG205)),0,((16242*DG205)-(SUM(DJ205:ED205))))</f>
        <v>0</v>
      </c>
      <c r="EF205" s="744">
        <f t="shared" ref="EF205:EF227" si="1771">DJ205+DL205+DN205+DP205+DR205+DT205+DV205+DX205+DZ205+EB205+ED205+EE205</f>
        <v>8157.46</v>
      </c>
      <c r="EG205" s="745">
        <v>12</v>
      </c>
      <c r="EH205" s="746">
        <f t="shared" ref="EH205:EH227" si="1772">EF205*EG205</f>
        <v>97889.52</v>
      </c>
      <c r="EI205" s="747"/>
      <c r="EJ205" s="741"/>
      <c r="EK205" s="746">
        <f t="shared" ref="EK205:EK227" si="1773">EH205+EI205+EJ205</f>
        <v>97889.52</v>
      </c>
      <c r="EL205" s="746">
        <f t="shared" ref="EL205:EL227" si="1774">EK205*0.302</f>
        <v>29562.639999999999</v>
      </c>
      <c r="EM205" s="746">
        <f t="shared" ref="EM205:EM227" si="1775">EK205+EL205</f>
        <v>127452.16</v>
      </c>
      <c r="EO205" s="1044"/>
      <c r="EP205" s="755" t="s">
        <v>856</v>
      </c>
      <c r="EQ205" s="737">
        <f t="shared" ref="EQ205:EQ227" si="1776">EQ119</f>
        <v>1</v>
      </c>
      <c r="ER205" s="737">
        <f t="shared" ref="ER205:ER227" si="1777">ROUNDUP(ER119*1.04,0)</f>
        <v>7755</v>
      </c>
      <c r="ES205" s="738">
        <f t="shared" ref="ES205:ES227" si="1778">ROUNDUP(ER205*1.01525,0)</f>
        <v>7874</v>
      </c>
      <c r="ET205" s="817">
        <f t="shared" ref="ET205:ET227" si="1779">EQ205*ES205</f>
        <v>7874</v>
      </c>
      <c r="EU205" s="740">
        <f t="shared" ref="EU205:EU227" si="1780">ROUND(EU33,1)</f>
        <v>0</v>
      </c>
      <c r="EV205" s="741">
        <f t="shared" ref="EV205:EV227" si="1781">$ET205*EU205/100</f>
        <v>0</v>
      </c>
      <c r="EW205" s="740">
        <f t="shared" ref="EW205:EW227" si="1782">ROUND(EW33,1)</f>
        <v>0</v>
      </c>
      <c r="EX205" s="741">
        <f t="shared" ref="EX205:EX227" si="1783">$ET205*EW205/100</f>
        <v>0</v>
      </c>
      <c r="EY205" s="740">
        <f t="shared" ref="EY205:EY227" si="1784">ROUND(EY33,1)</f>
        <v>0</v>
      </c>
      <c r="EZ205" s="741">
        <f t="shared" ref="EZ205:EZ227" si="1785">$ET205*EY205/100</f>
        <v>0</v>
      </c>
      <c r="FA205" s="740">
        <f t="shared" ref="FA205:FA227" si="1786">ROUND(FA33,1)</f>
        <v>0</v>
      </c>
      <c r="FB205" s="741">
        <f t="shared" ref="FB205:FB227" si="1787">$ET205*FA205/100</f>
        <v>0</v>
      </c>
      <c r="FC205" s="740">
        <f t="shared" ref="FC205:FC227" si="1788">ROUND(FC33,1)</f>
        <v>0</v>
      </c>
      <c r="FD205" s="741">
        <f t="shared" ref="FD205:FD227" si="1789">$ET205*FC205/100</f>
        <v>0</v>
      </c>
      <c r="FE205" s="740">
        <f t="shared" ref="FE205:FE227" si="1790">ROUND(FE33,1)</f>
        <v>200</v>
      </c>
      <c r="FF205" s="741">
        <f t="shared" ref="FF205:FF227" si="1791">$ET205*FE205/100</f>
        <v>15748</v>
      </c>
      <c r="FG205" s="740">
        <f t="shared" ref="FG205:FG227" si="1792">ROUND(FG33,1)</f>
        <v>15</v>
      </c>
      <c r="FH205" s="741">
        <f t="shared" ref="FH205:FH227" si="1793">$ET205*FG205/100</f>
        <v>1181.0999999999999</v>
      </c>
      <c r="FI205" s="740">
        <f t="shared" ref="FI205:FI227" si="1794">ROUND(FI33,1)</f>
        <v>0</v>
      </c>
      <c r="FJ205" s="741">
        <f t="shared" ref="FJ205:FJ227" si="1795">$ET205*FI205/100</f>
        <v>0</v>
      </c>
      <c r="FK205" s="740">
        <f t="shared" ref="FK205:FK227" si="1796">ROUND(FK33,1)</f>
        <v>0</v>
      </c>
      <c r="FL205" s="741">
        <f t="shared" ref="FL205:FL227" si="1797">$ET205*FK205/100</f>
        <v>0</v>
      </c>
      <c r="FM205" s="740">
        <f t="shared" ref="FM205:FM227" si="1798">ROUND(FM33,1)</f>
        <v>0</v>
      </c>
      <c r="FN205" s="741">
        <f t="shared" ref="FN205:FN227" si="1799">$ET205*FM205/100</f>
        <v>0</v>
      </c>
      <c r="FO205" s="743">
        <f t="shared" ref="FO205:FO227" si="1800">IF(((SUM(ET205:FN205))&gt;(16242*EQ205)),0,((16242*EQ205)-(SUM(ET205:FN205))))</f>
        <v>0</v>
      </c>
      <c r="FP205" s="744">
        <f t="shared" ref="FP205:FP227" si="1801">ET205+EV205+EX205+EZ205+FB205+FD205+FF205+FH205+FJ205+FL205+FN205+FO205</f>
        <v>24803.1</v>
      </c>
      <c r="FQ205" s="745">
        <v>12</v>
      </c>
      <c r="FR205" s="746">
        <f t="shared" ref="FR205:FR227" si="1802">FP205*FQ205</f>
        <v>297637.2</v>
      </c>
      <c r="FS205" s="747"/>
      <c r="FT205" s="741"/>
      <c r="FU205" s="746">
        <f t="shared" ref="FU205:FU227" si="1803">FR205+FS205+FT205</f>
        <v>297637.2</v>
      </c>
      <c r="FV205" s="746">
        <f t="shared" ref="FV205:FV227" si="1804">FU205*0.302</f>
        <v>89886.43</v>
      </c>
      <c r="FW205" s="746">
        <f t="shared" ref="FW205:FW227" si="1805">FU205+FV205</f>
        <v>387523.63</v>
      </c>
      <c r="FY205" s="1044"/>
      <c r="FZ205" s="755" t="s">
        <v>856</v>
      </c>
      <c r="GA205" s="737">
        <f t="shared" ref="GA205:GA227" si="1806">GA119</f>
        <v>5.5</v>
      </c>
      <c r="GB205" s="737">
        <f t="shared" ref="GB205:GB227" si="1807">ROUNDUP(GB119*1.04,0)</f>
        <v>7755</v>
      </c>
      <c r="GC205" s="738">
        <f t="shared" ref="GC205:GC227" si="1808">ROUNDUP(GB205*1.01525,0)</f>
        <v>7874</v>
      </c>
      <c r="GD205" s="743">
        <f t="shared" ref="GD205:GD227" si="1809">F205+AP205+BZ205+DJ205+ET205</f>
        <v>43307</v>
      </c>
      <c r="GE205" s="743"/>
      <c r="GF205" s="737">
        <f t="shared" ref="GF205:GF227" si="1810">H205+AR205+CB205+DL205+EV205</f>
        <v>0</v>
      </c>
      <c r="GG205" s="743"/>
      <c r="GH205" s="737">
        <f t="shared" ref="GH205:GH227" si="1811">J205+AT205+CD205+DN205+EX205</f>
        <v>314.95999999999998</v>
      </c>
      <c r="GI205" s="743"/>
      <c r="GJ205" s="737">
        <f t="shared" ref="GJ205:GJ227" si="1812">L205+AV205+CF205+DP205+EZ205</f>
        <v>0</v>
      </c>
      <c r="GK205" s="743"/>
      <c r="GL205" s="737">
        <f t="shared" ref="GL205:GL227" si="1813">N205+AX205+CH205+DR205+FB205</f>
        <v>9685.02</v>
      </c>
      <c r="GM205" s="743"/>
      <c r="GN205" s="737">
        <f t="shared" ref="GN205:GN227" si="1814">P205+AZ205+CJ205+DT205+FD205</f>
        <v>0</v>
      </c>
      <c r="GO205" s="743"/>
      <c r="GP205" s="737">
        <f t="shared" ref="GP205:GP227" si="1815">R205+BB205+CL205+DV205+FF205</f>
        <v>49732.18</v>
      </c>
      <c r="GQ205" s="743"/>
      <c r="GR205" s="737">
        <f t="shared" ref="GR205:GR227" si="1816">T205+BD205+CN205+DX205+FH205</f>
        <v>8267.7000000000007</v>
      </c>
      <c r="GS205" s="743"/>
      <c r="GT205" s="737">
        <f t="shared" ref="GT205:GT227" si="1817">V205+BF205+CP205+DZ205+FJ205</f>
        <v>0</v>
      </c>
      <c r="GU205" s="743"/>
      <c r="GV205" s="737">
        <f t="shared" ref="GV205:GV227" si="1818">X205+BH205+CR205+EB205+FL205</f>
        <v>0</v>
      </c>
      <c r="GW205" s="743"/>
      <c r="GX205" s="737">
        <f t="shared" ref="GX205:GY227" si="1819">Z205+BJ205+CT205+ED205+FN205</f>
        <v>0</v>
      </c>
      <c r="GY205" s="743">
        <f t="shared" si="1819"/>
        <v>6434.8</v>
      </c>
      <c r="GZ205" s="744">
        <f t="shared" ref="GZ205:GZ227" si="1820">GD205+GF205+GH205+GJ205+GL205+GN205+GP205+GR205+GT205+GV205+GX205+GY205</f>
        <v>117741.66</v>
      </c>
      <c r="HA205" s="745">
        <v>12</v>
      </c>
      <c r="HB205" s="746">
        <f t="shared" ref="HB205:HB227" si="1821">GZ205*HA205</f>
        <v>1412899.92</v>
      </c>
      <c r="HC205" s="737">
        <f t="shared" ref="HC205:HD227" si="1822">AE205+BO205+CY205+EI205+FS205</f>
        <v>0</v>
      </c>
      <c r="HD205" s="737">
        <f t="shared" si="1822"/>
        <v>0</v>
      </c>
      <c r="HE205" s="746">
        <f t="shared" ref="HE205:HE227" si="1823">HB205+HC205+HD205</f>
        <v>1412899.92</v>
      </c>
      <c r="HF205" s="746">
        <f t="shared" ref="HF205:HF227" si="1824">HE205*0.302</f>
        <v>426695.78</v>
      </c>
      <c r="HG205" s="746">
        <f t="shared" ref="HG205:HG227" si="1825">HE205+HF205</f>
        <v>1839595.7</v>
      </c>
    </row>
    <row r="206" spans="1:215" x14ac:dyDescent="0.25">
      <c r="A206" s="1044"/>
      <c r="B206" s="755" t="s">
        <v>858</v>
      </c>
      <c r="C206" s="737">
        <f t="shared" si="1657"/>
        <v>1</v>
      </c>
      <c r="D206" s="737">
        <f t="shared" si="1658"/>
        <v>7388</v>
      </c>
      <c r="E206" s="738">
        <f t="shared" si="1659"/>
        <v>7501</v>
      </c>
      <c r="F206" s="817">
        <f t="shared" si="1660"/>
        <v>7501</v>
      </c>
      <c r="G206" s="740">
        <f t="shared" si="1661"/>
        <v>0</v>
      </c>
      <c r="H206" s="741">
        <f t="shared" si="1662"/>
        <v>0</v>
      </c>
      <c r="I206" s="740">
        <f t="shared" si="1661"/>
        <v>0</v>
      </c>
      <c r="J206" s="741">
        <f t="shared" si="1663"/>
        <v>0</v>
      </c>
      <c r="K206" s="740">
        <f t="shared" si="1664"/>
        <v>0</v>
      </c>
      <c r="L206" s="741">
        <f t="shared" si="1665"/>
        <v>0</v>
      </c>
      <c r="M206" s="740">
        <f t="shared" si="1666"/>
        <v>23</v>
      </c>
      <c r="N206" s="741">
        <f t="shared" si="1667"/>
        <v>1725.23</v>
      </c>
      <c r="O206" s="740">
        <f t="shared" si="1668"/>
        <v>0</v>
      </c>
      <c r="P206" s="741">
        <f t="shared" si="1669"/>
        <v>0</v>
      </c>
      <c r="Q206" s="740">
        <f t="shared" si="1670"/>
        <v>198</v>
      </c>
      <c r="R206" s="741">
        <f t="shared" si="1671"/>
        <v>14851.98</v>
      </c>
      <c r="S206" s="740">
        <f t="shared" si="1672"/>
        <v>30</v>
      </c>
      <c r="T206" s="741">
        <f t="shared" si="1673"/>
        <v>2250.3000000000002</v>
      </c>
      <c r="U206" s="740">
        <f t="shared" si="1674"/>
        <v>0</v>
      </c>
      <c r="V206" s="741">
        <f t="shared" si="1675"/>
        <v>0</v>
      </c>
      <c r="W206" s="740">
        <f t="shared" si="1676"/>
        <v>0</v>
      </c>
      <c r="X206" s="741">
        <f t="shared" si="1677"/>
        <v>0</v>
      </c>
      <c r="Y206" s="740">
        <f t="shared" si="1678"/>
        <v>0</v>
      </c>
      <c r="Z206" s="741">
        <f t="shared" si="1679"/>
        <v>0</v>
      </c>
      <c r="AA206" s="743">
        <f t="shared" si="1680"/>
        <v>0</v>
      </c>
      <c r="AB206" s="744">
        <f t="shared" si="1681"/>
        <v>26328.51</v>
      </c>
      <c r="AC206" s="745">
        <v>12</v>
      </c>
      <c r="AD206" s="746">
        <f t="shared" si="1682"/>
        <v>315942.12</v>
      </c>
      <c r="AE206" s="747"/>
      <c r="AF206" s="741"/>
      <c r="AG206" s="746">
        <f t="shared" si="1683"/>
        <v>315942.12</v>
      </c>
      <c r="AH206" s="746">
        <f t="shared" si="1684"/>
        <v>95414.52</v>
      </c>
      <c r="AI206" s="746">
        <f t="shared" si="1685"/>
        <v>411356.64</v>
      </c>
      <c r="AK206" s="1044"/>
      <c r="AL206" s="755" t="s">
        <v>858</v>
      </c>
      <c r="AM206" s="737">
        <f t="shared" si="1686"/>
        <v>0</v>
      </c>
      <c r="AN206" s="737">
        <f t="shared" si="1687"/>
        <v>7388</v>
      </c>
      <c r="AO206" s="738">
        <f t="shared" si="1688"/>
        <v>7501</v>
      </c>
      <c r="AP206" s="817">
        <f t="shared" si="1689"/>
        <v>0</v>
      </c>
      <c r="AQ206" s="740">
        <f t="shared" si="1690"/>
        <v>0</v>
      </c>
      <c r="AR206" s="741">
        <f t="shared" si="1691"/>
        <v>0</v>
      </c>
      <c r="AS206" s="740">
        <f t="shared" si="1692"/>
        <v>0</v>
      </c>
      <c r="AT206" s="741">
        <f t="shared" si="1693"/>
        <v>0</v>
      </c>
      <c r="AU206" s="740">
        <f t="shared" si="1694"/>
        <v>0</v>
      </c>
      <c r="AV206" s="741">
        <f t="shared" si="1695"/>
        <v>0</v>
      </c>
      <c r="AW206" s="740">
        <f t="shared" si="1696"/>
        <v>0</v>
      </c>
      <c r="AX206" s="741">
        <f t="shared" si="1697"/>
        <v>0</v>
      </c>
      <c r="AY206" s="740">
        <f t="shared" si="1698"/>
        <v>0</v>
      </c>
      <c r="AZ206" s="741">
        <f t="shared" si="1699"/>
        <v>0</v>
      </c>
      <c r="BA206" s="740">
        <f t="shared" si="1700"/>
        <v>0</v>
      </c>
      <c r="BB206" s="741">
        <f t="shared" si="1701"/>
        <v>0</v>
      </c>
      <c r="BC206" s="740">
        <f t="shared" si="1702"/>
        <v>0</v>
      </c>
      <c r="BD206" s="741">
        <f t="shared" si="1703"/>
        <v>0</v>
      </c>
      <c r="BE206" s="740">
        <f t="shared" si="1704"/>
        <v>0</v>
      </c>
      <c r="BF206" s="741">
        <f t="shared" si="1705"/>
        <v>0</v>
      </c>
      <c r="BG206" s="740">
        <f t="shared" si="1706"/>
        <v>0</v>
      </c>
      <c r="BH206" s="741">
        <f t="shared" si="1707"/>
        <v>0</v>
      </c>
      <c r="BI206" s="740">
        <f t="shared" si="1708"/>
        <v>0</v>
      </c>
      <c r="BJ206" s="741">
        <f t="shared" si="1709"/>
        <v>0</v>
      </c>
      <c r="BK206" s="743">
        <f t="shared" si="1710"/>
        <v>0</v>
      </c>
      <c r="BL206" s="744">
        <f t="shared" si="1711"/>
        <v>0</v>
      </c>
      <c r="BM206" s="745">
        <v>12</v>
      </c>
      <c r="BN206" s="746">
        <f t="shared" si="1712"/>
        <v>0</v>
      </c>
      <c r="BO206" s="747"/>
      <c r="BP206" s="741"/>
      <c r="BQ206" s="746">
        <f t="shared" si="1713"/>
        <v>0</v>
      </c>
      <c r="BR206" s="746">
        <f t="shared" si="1714"/>
        <v>0</v>
      </c>
      <c r="BS206" s="746">
        <f t="shared" si="1715"/>
        <v>0</v>
      </c>
      <c r="BU206" s="1044"/>
      <c r="BV206" s="755" t="s">
        <v>858</v>
      </c>
      <c r="BW206" s="737">
        <f t="shared" si="1716"/>
        <v>0</v>
      </c>
      <c r="BX206" s="737">
        <f t="shared" si="1717"/>
        <v>7388</v>
      </c>
      <c r="BY206" s="738">
        <f t="shared" si="1718"/>
        <v>7501</v>
      </c>
      <c r="BZ206" s="817">
        <f t="shared" si="1719"/>
        <v>0</v>
      </c>
      <c r="CA206" s="740">
        <f t="shared" si="1720"/>
        <v>0</v>
      </c>
      <c r="CB206" s="741">
        <f t="shared" si="1721"/>
        <v>0</v>
      </c>
      <c r="CC206" s="740">
        <f t="shared" si="1722"/>
        <v>0</v>
      </c>
      <c r="CD206" s="741">
        <f t="shared" si="1723"/>
        <v>0</v>
      </c>
      <c r="CE206" s="740">
        <f t="shared" si="1724"/>
        <v>0</v>
      </c>
      <c r="CF206" s="741">
        <f t="shared" si="1725"/>
        <v>0</v>
      </c>
      <c r="CG206" s="740">
        <f t="shared" si="1726"/>
        <v>0</v>
      </c>
      <c r="CH206" s="741">
        <f t="shared" si="1727"/>
        <v>0</v>
      </c>
      <c r="CI206" s="740">
        <f t="shared" si="1728"/>
        <v>0</v>
      </c>
      <c r="CJ206" s="741">
        <f t="shared" si="1729"/>
        <v>0</v>
      </c>
      <c r="CK206" s="740">
        <f t="shared" si="1730"/>
        <v>0</v>
      </c>
      <c r="CL206" s="741">
        <f t="shared" si="1731"/>
        <v>0</v>
      </c>
      <c r="CM206" s="740">
        <f t="shared" si="1732"/>
        <v>0</v>
      </c>
      <c r="CN206" s="741">
        <f t="shared" si="1733"/>
        <v>0</v>
      </c>
      <c r="CO206" s="740">
        <f t="shared" si="1734"/>
        <v>0</v>
      </c>
      <c r="CP206" s="741">
        <f t="shared" si="1735"/>
        <v>0</v>
      </c>
      <c r="CQ206" s="740">
        <f t="shared" si="1736"/>
        <v>0</v>
      </c>
      <c r="CR206" s="741">
        <f t="shared" si="1737"/>
        <v>0</v>
      </c>
      <c r="CS206" s="740">
        <f t="shared" si="1738"/>
        <v>0</v>
      </c>
      <c r="CT206" s="741">
        <f t="shared" si="1739"/>
        <v>0</v>
      </c>
      <c r="CU206" s="743">
        <f t="shared" si="1740"/>
        <v>0</v>
      </c>
      <c r="CV206" s="744">
        <f t="shared" si="1741"/>
        <v>0</v>
      </c>
      <c r="CW206" s="745">
        <v>12</v>
      </c>
      <c r="CX206" s="746">
        <f t="shared" si="1742"/>
        <v>0</v>
      </c>
      <c r="CY206" s="747"/>
      <c r="CZ206" s="741"/>
      <c r="DA206" s="746">
        <f t="shared" si="1743"/>
        <v>0</v>
      </c>
      <c r="DB206" s="746">
        <f t="shared" si="1744"/>
        <v>0</v>
      </c>
      <c r="DC206" s="746">
        <f t="shared" si="1745"/>
        <v>0</v>
      </c>
      <c r="DD206" s="750"/>
      <c r="DE206" s="1044"/>
      <c r="DF206" s="755" t="s">
        <v>858</v>
      </c>
      <c r="DG206" s="737">
        <f t="shared" si="1746"/>
        <v>0</v>
      </c>
      <c r="DH206" s="737">
        <f t="shared" si="1747"/>
        <v>7388</v>
      </c>
      <c r="DI206" s="738">
        <f t="shared" si="1748"/>
        <v>7501</v>
      </c>
      <c r="DJ206" s="817">
        <f t="shared" si="1749"/>
        <v>0</v>
      </c>
      <c r="DK206" s="740">
        <f t="shared" si="1750"/>
        <v>0</v>
      </c>
      <c r="DL206" s="741">
        <f t="shared" si="1751"/>
        <v>0</v>
      </c>
      <c r="DM206" s="740">
        <f t="shared" si="1752"/>
        <v>0</v>
      </c>
      <c r="DN206" s="741">
        <f t="shared" si="1753"/>
        <v>0</v>
      </c>
      <c r="DO206" s="740">
        <f t="shared" si="1754"/>
        <v>0</v>
      </c>
      <c r="DP206" s="741">
        <f t="shared" si="1755"/>
        <v>0</v>
      </c>
      <c r="DQ206" s="740">
        <f t="shared" si="1756"/>
        <v>0</v>
      </c>
      <c r="DR206" s="741">
        <f t="shared" si="1757"/>
        <v>0</v>
      </c>
      <c r="DS206" s="740">
        <f t="shared" si="1758"/>
        <v>0</v>
      </c>
      <c r="DT206" s="741">
        <f t="shared" si="1759"/>
        <v>0</v>
      </c>
      <c r="DU206" s="740">
        <f t="shared" si="1760"/>
        <v>0</v>
      </c>
      <c r="DV206" s="741">
        <f t="shared" si="1761"/>
        <v>0</v>
      </c>
      <c r="DW206" s="740">
        <f t="shared" si="1762"/>
        <v>0</v>
      </c>
      <c r="DX206" s="741">
        <f t="shared" si="1763"/>
        <v>0</v>
      </c>
      <c r="DY206" s="740">
        <f t="shared" si="1764"/>
        <v>0</v>
      </c>
      <c r="DZ206" s="741">
        <f t="shared" si="1765"/>
        <v>0</v>
      </c>
      <c r="EA206" s="740">
        <f t="shared" si="1766"/>
        <v>0</v>
      </c>
      <c r="EB206" s="741">
        <f t="shared" si="1767"/>
        <v>0</v>
      </c>
      <c r="EC206" s="740">
        <f t="shared" si="1768"/>
        <v>0</v>
      </c>
      <c r="ED206" s="741">
        <f t="shared" si="1769"/>
        <v>0</v>
      </c>
      <c r="EE206" s="743">
        <f t="shared" si="1770"/>
        <v>0</v>
      </c>
      <c r="EF206" s="744">
        <f t="shared" si="1771"/>
        <v>0</v>
      </c>
      <c r="EG206" s="745">
        <v>12</v>
      </c>
      <c r="EH206" s="746">
        <f t="shared" si="1772"/>
        <v>0</v>
      </c>
      <c r="EI206" s="747"/>
      <c r="EJ206" s="741"/>
      <c r="EK206" s="746">
        <f t="shared" si="1773"/>
        <v>0</v>
      </c>
      <c r="EL206" s="746">
        <f t="shared" si="1774"/>
        <v>0</v>
      </c>
      <c r="EM206" s="746">
        <f t="shared" si="1775"/>
        <v>0</v>
      </c>
      <c r="EO206" s="1044"/>
      <c r="EP206" s="755" t="s">
        <v>858</v>
      </c>
      <c r="EQ206" s="737">
        <f t="shared" si="1776"/>
        <v>0</v>
      </c>
      <c r="ER206" s="737">
        <f t="shared" si="1777"/>
        <v>7388</v>
      </c>
      <c r="ES206" s="738">
        <f t="shared" si="1778"/>
        <v>7501</v>
      </c>
      <c r="ET206" s="817">
        <f t="shared" si="1779"/>
        <v>0</v>
      </c>
      <c r="EU206" s="740">
        <f t="shared" si="1780"/>
        <v>0</v>
      </c>
      <c r="EV206" s="741">
        <f t="shared" si="1781"/>
        <v>0</v>
      </c>
      <c r="EW206" s="740">
        <f t="shared" si="1782"/>
        <v>0</v>
      </c>
      <c r="EX206" s="741">
        <f t="shared" si="1783"/>
        <v>0</v>
      </c>
      <c r="EY206" s="740">
        <f t="shared" si="1784"/>
        <v>0</v>
      </c>
      <c r="EZ206" s="741">
        <f t="shared" si="1785"/>
        <v>0</v>
      </c>
      <c r="FA206" s="740">
        <f t="shared" si="1786"/>
        <v>0</v>
      </c>
      <c r="FB206" s="741">
        <f t="shared" si="1787"/>
        <v>0</v>
      </c>
      <c r="FC206" s="740">
        <f t="shared" si="1788"/>
        <v>0</v>
      </c>
      <c r="FD206" s="741">
        <f t="shared" si="1789"/>
        <v>0</v>
      </c>
      <c r="FE206" s="740">
        <f t="shared" si="1790"/>
        <v>0</v>
      </c>
      <c r="FF206" s="741">
        <f t="shared" si="1791"/>
        <v>0</v>
      </c>
      <c r="FG206" s="740">
        <f t="shared" si="1792"/>
        <v>0</v>
      </c>
      <c r="FH206" s="741">
        <f t="shared" si="1793"/>
        <v>0</v>
      </c>
      <c r="FI206" s="740">
        <f t="shared" si="1794"/>
        <v>0</v>
      </c>
      <c r="FJ206" s="741">
        <f t="shared" si="1795"/>
        <v>0</v>
      </c>
      <c r="FK206" s="740">
        <f t="shared" si="1796"/>
        <v>0</v>
      </c>
      <c r="FL206" s="741">
        <f t="shared" si="1797"/>
        <v>0</v>
      </c>
      <c r="FM206" s="740">
        <f t="shared" si="1798"/>
        <v>0</v>
      </c>
      <c r="FN206" s="741">
        <f t="shared" si="1799"/>
        <v>0</v>
      </c>
      <c r="FO206" s="743">
        <f t="shared" si="1800"/>
        <v>0</v>
      </c>
      <c r="FP206" s="744">
        <f t="shared" si="1801"/>
        <v>0</v>
      </c>
      <c r="FQ206" s="745">
        <v>12</v>
      </c>
      <c r="FR206" s="746">
        <f t="shared" si="1802"/>
        <v>0</v>
      </c>
      <c r="FS206" s="747"/>
      <c r="FT206" s="741"/>
      <c r="FU206" s="746">
        <f t="shared" si="1803"/>
        <v>0</v>
      </c>
      <c r="FV206" s="746">
        <f t="shared" si="1804"/>
        <v>0</v>
      </c>
      <c r="FW206" s="746">
        <f t="shared" si="1805"/>
        <v>0</v>
      </c>
      <c r="FY206" s="1044"/>
      <c r="FZ206" s="755" t="s">
        <v>858</v>
      </c>
      <c r="GA206" s="737">
        <f t="shared" si="1806"/>
        <v>1</v>
      </c>
      <c r="GB206" s="737">
        <f t="shared" si="1807"/>
        <v>7388</v>
      </c>
      <c r="GC206" s="738">
        <f t="shared" si="1808"/>
        <v>7501</v>
      </c>
      <c r="GD206" s="743">
        <f t="shared" si="1809"/>
        <v>7501</v>
      </c>
      <c r="GE206" s="743"/>
      <c r="GF206" s="737">
        <f t="shared" si="1810"/>
        <v>0</v>
      </c>
      <c r="GG206" s="743"/>
      <c r="GH206" s="737">
        <f t="shared" si="1811"/>
        <v>0</v>
      </c>
      <c r="GI206" s="743"/>
      <c r="GJ206" s="737">
        <f t="shared" si="1812"/>
        <v>0</v>
      </c>
      <c r="GK206" s="743"/>
      <c r="GL206" s="737">
        <f t="shared" si="1813"/>
        <v>1725.23</v>
      </c>
      <c r="GM206" s="743"/>
      <c r="GN206" s="737">
        <f t="shared" si="1814"/>
        <v>0</v>
      </c>
      <c r="GO206" s="743"/>
      <c r="GP206" s="737">
        <f t="shared" si="1815"/>
        <v>14851.98</v>
      </c>
      <c r="GQ206" s="743"/>
      <c r="GR206" s="737">
        <f t="shared" si="1816"/>
        <v>2250.3000000000002</v>
      </c>
      <c r="GS206" s="743"/>
      <c r="GT206" s="737">
        <f t="shared" si="1817"/>
        <v>0</v>
      </c>
      <c r="GU206" s="743"/>
      <c r="GV206" s="737">
        <f t="shared" si="1818"/>
        <v>0</v>
      </c>
      <c r="GW206" s="743"/>
      <c r="GX206" s="737">
        <f t="shared" si="1819"/>
        <v>0</v>
      </c>
      <c r="GY206" s="743">
        <f t="shared" si="1819"/>
        <v>0</v>
      </c>
      <c r="GZ206" s="744">
        <f t="shared" si="1820"/>
        <v>26328.51</v>
      </c>
      <c r="HA206" s="745">
        <v>12</v>
      </c>
      <c r="HB206" s="746">
        <f t="shared" si="1821"/>
        <v>315942.12</v>
      </c>
      <c r="HC206" s="737">
        <f t="shared" si="1822"/>
        <v>0</v>
      </c>
      <c r="HD206" s="737">
        <f t="shared" si="1822"/>
        <v>0</v>
      </c>
      <c r="HE206" s="746">
        <f t="shared" si="1823"/>
        <v>315942.12</v>
      </c>
      <c r="HF206" s="746">
        <f t="shared" si="1824"/>
        <v>95414.52</v>
      </c>
      <c r="HG206" s="746">
        <f t="shared" si="1825"/>
        <v>411356.64</v>
      </c>
    </row>
    <row r="207" spans="1:215" x14ac:dyDescent="0.25">
      <c r="A207" s="1044"/>
      <c r="B207" s="755" t="s">
        <v>859</v>
      </c>
      <c r="C207" s="737">
        <f t="shared" si="1657"/>
        <v>0</v>
      </c>
      <c r="D207" s="737">
        <f t="shared" si="1658"/>
        <v>7038</v>
      </c>
      <c r="E207" s="738">
        <f t="shared" si="1659"/>
        <v>7146</v>
      </c>
      <c r="F207" s="817">
        <f t="shared" si="1660"/>
        <v>0</v>
      </c>
      <c r="G207" s="740">
        <f t="shared" si="1661"/>
        <v>0</v>
      </c>
      <c r="H207" s="741">
        <f t="shared" si="1662"/>
        <v>0</v>
      </c>
      <c r="I207" s="740">
        <f t="shared" si="1661"/>
        <v>0</v>
      </c>
      <c r="J207" s="741">
        <f t="shared" si="1663"/>
        <v>0</v>
      </c>
      <c r="K207" s="740">
        <f t="shared" si="1664"/>
        <v>0</v>
      </c>
      <c r="L207" s="741">
        <f t="shared" si="1665"/>
        <v>0</v>
      </c>
      <c r="M207" s="740">
        <f t="shared" si="1666"/>
        <v>0</v>
      </c>
      <c r="N207" s="741">
        <f t="shared" si="1667"/>
        <v>0</v>
      </c>
      <c r="O207" s="740">
        <f t="shared" si="1668"/>
        <v>0</v>
      </c>
      <c r="P207" s="741">
        <f t="shared" si="1669"/>
        <v>0</v>
      </c>
      <c r="Q207" s="740">
        <f t="shared" si="1670"/>
        <v>0</v>
      </c>
      <c r="R207" s="741">
        <f t="shared" si="1671"/>
        <v>0</v>
      </c>
      <c r="S207" s="740">
        <f t="shared" si="1672"/>
        <v>0</v>
      </c>
      <c r="T207" s="741">
        <f t="shared" si="1673"/>
        <v>0</v>
      </c>
      <c r="U207" s="740">
        <f t="shared" si="1674"/>
        <v>0</v>
      </c>
      <c r="V207" s="741">
        <f t="shared" si="1675"/>
        <v>0</v>
      </c>
      <c r="W207" s="740">
        <f t="shared" si="1676"/>
        <v>0</v>
      </c>
      <c r="X207" s="741">
        <f t="shared" si="1677"/>
        <v>0</v>
      </c>
      <c r="Y207" s="740">
        <f t="shared" si="1678"/>
        <v>0</v>
      </c>
      <c r="Z207" s="741">
        <f t="shared" si="1679"/>
        <v>0</v>
      </c>
      <c r="AA207" s="743">
        <f t="shared" si="1680"/>
        <v>0</v>
      </c>
      <c r="AB207" s="744">
        <f t="shared" si="1681"/>
        <v>0</v>
      </c>
      <c r="AC207" s="745">
        <v>12</v>
      </c>
      <c r="AD207" s="746">
        <f t="shared" si="1682"/>
        <v>0</v>
      </c>
      <c r="AE207" s="747"/>
      <c r="AF207" s="741"/>
      <c r="AG207" s="746">
        <f t="shared" si="1683"/>
        <v>0</v>
      </c>
      <c r="AH207" s="746">
        <f t="shared" si="1684"/>
        <v>0</v>
      </c>
      <c r="AI207" s="746">
        <f t="shared" si="1685"/>
        <v>0</v>
      </c>
      <c r="AK207" s="1044"/>
      <c r="AL207" s="755" t="s">
        <v>859</v>
      </c>
      <c r="AM207" s="737">
        <f t="shared" si="1686"/>
        <v>1</v>
      </c>
      <c r="AN207" s="737">
        <f t="shared" si="1687"/>
        <v>7038</v>
      </c>
      <c r="AO207" s="738">
        <f t="shared" si="1688"/>
        <v>7146</v>
      </c>
      <c r="AP207" s="817">
        <f t="shared" si="1689"/>
        <v>7146</v>
      </c>
      <c r="AQ207" s="740">
        <f t="shared" si="1690"/>
        <v>0</v>
      </c>
      <c r="AR207" s="741">
        <f t="shared" si="1691"/>
        <v>0</v>
      </c>
      <c r="AS207" s="740">
        <f t="shared" si="1692"/>
        <v>0</v>
      </c>
      <c r="AT207" s="741">
        <f t="shared" si="1693"/>
        <v>0</v>
      </c>
      <c r="AU207" s="740">
        <f t="shared" si="1694"/>
        <v>0</v>
      </c>
      <c r="AV207" s="741">
        <f t="shared" si="1695"/>
        <v>0</v>
      </c>
      <c r="AW207" s="740">
        <f t="shared" si="1696"/>
        <v>0</v>
      </c>
      <c r="AX207" s="741">
        <f t="shared" si="1697"/>
        <v>0</v>
      </c>
      <c r="AY207" s="740">
        <f t="shared" si="1698"/>
        <v>0</v>
      </c>
      <c r="AZ207" s="741">
        <f t="shared" si="1699"/>
        <v>0</v>
      </c>
      <c r="BA207" s="740">
        <f t="shared" si="1700"/>
        <v>164.5</v>
      </c>
      <c r="BB207" s="741">
        <f t="shared" si="1701"/>
        <v>11755.17</v>
      </c>
      <c r="BC207" s="740">
        <f t="shared" si="1702"/>
        <v>17.5</v>
      </c>
      <c r="BD207" s="741">
        <f t="shared" si="1703"/>
        <v>1250.55</v>
      </c>
      <c r="BE207" s="740">
        <f t="shared" si="1704"/>
        <v>0</v>
      </c>
      <c r="BF207" s="741">
        <f t="shared" si="1705"/>
        <v>0</v>
      </c>
      <c r="BG207" s="740">
        <f t="shared" si="1706"/>
        <v>0</v>
      </c>
      <c r="BH207" s="741">
        <f t="shared" si="1707"/>
        <v>0</v>
      </c>
      <c r="BI207" s="740">
        <f t="shared" si="1708"/>
        <v>0</v>
      </c>
      <c r="BJ207" s="741">
        <f t="shared" si="1709"/>
        <v>0</v>
      </c>
      <c r="BK207" s="743">
        <f t="shared" si="1710"/>
        <v>0</v>
      </c>
      <c r="BL207" s="744">
        <f t="shared" si="1711"/>
        <v>20151.72</v>
      </c>
      <c r="BM207" s="745">
        <v>12</v>
      </c>
      <c r="BN207" s="746">
        <f t="shared" si="1712"/>
        <v>241820.64</v>
      </c>
      <c r="BO207" s="747"/>
      <c r="BP207" s="741"/>
      <c r="BQ207" s="746">
        <f t="shared" si="1713"/>
        <v>241820.64</v>
      </c>
      <c r="BR207" s="746">
        <f t="shared" si="1714"/>
        <v>73029.83</v>
      </c>
      <c r="BS207" s="746">
        <f t="shared" si="1715"/>
        <v>314850.46999999997</v>
      </c>
      <c r="BU207" s="1044"/>
      <c r="BV207" s="755" t="s">
        <v>859</v>
      </c>
      <c r="BW207" s="737">
        <f t="shared" si="1716"/>
        <v>0</v>
      </c>
      <c r="BX207" s="737">
        <f t="shared" si="1717"/>
        <v>7038</v>
      </c>
      <c r="BY207" s="738">
        <f t="shared" si="1718"/>
        <v>7146</v>
      </c>
      <c r="BZ207" s="817">
        <f t="shared" si="1719"/>
        <v>0</v>
      </c>
      <c r="CA207" s="740">
        <f t="shared" si="1720"/>
        <v>0</v>
      </c>
      <c r="CB207" s="741">
        <f t="shared" si="1721"/>
        <v>0</v>
      </c>
      <c r="CC207" s="740">
        <f t="shared" si="1722"/>
        <v>0</v>
      </c>
      <c r="CD207" s="741">
        <f t="shared" si="1723"/>
        <v>0</v>
      </c>
      <c r="CE207" s="740">
        <f t="shared" si="1724"/>
        <v>0</v>
      </c>
      <c r="CF207" s="741">
        <f t="shared" si="1725"/>
        <v>0</v>
      </c>
      <c r="CG207" s="740">
        <f t="shared" si="1726"/>
        <v>0</v>
      </c>
      <c r="CH207" s="741">
        <f t="shared" si="1727"/>
        <v>0</v>
      </c>
      <c r="CI207" s="740">
        <f t="shared" si="1728"/>
        <v>0</v>
      </c>
      <c r="CJ207" s="741">
        <f t="shared" si="1729"/>
        <v>0</v>
      </c>
      <c r="CK207" s="740">
        <f t="shared" si="1730"/>
        <v>0</v>
      </c>
      <c r="CL207" s="741">
        <f t="shared" si="1731"/>
        <v>0</v>
      </c>
      <c r="CM207" s="740">
        <f t="shared" si="1732"/>
        <v>0</v>
      </c>
      <c r="CN207" s="741">
        <f t="shared" si="1733"/>
        <v>0</v>
      </c>
      <c r="CO207" s="740">
        <f t="shared" si="1734"/>
        <v>0</v>
      </c>
      <c r="CP207" s="741">
        <f t="shared" si="1735"/>
        <v>0</v>
      </c>
      <c r="CQ207" s="740">
        <f t="shared" si="1736"/>
        <v>0</v>
      </c>
      <c r="CR207" s="741">
        <f t="shared" si="1737"/>
        <v>0</v>
      </c>
      <c r="CS207" s="740">
        <f t="shared" si="1738"/>
        <v>0</v>
      </c>
      <c r="CT207" s="741">
        <f t="shared" si="1739"/>
        <v>0</v>
      </c>
      <c r="CU207" s="743">
        <f t="shared" si="1740"/>
        <v>0</v>
      </c>
      <c r="CV207" s="744">
        <f t="shared" si="1741"/>
        <v>0</v>
      </c>
      <c r="CW207" s="745">
        <v>12</v>
      </c>
      <c r="CX207" s="746">
        <f t="shared" si="1742"/>
        <v>0</v>
      </c>
      <c r="CY207" s="747"/>
      <c r="CZ207" s="741"/>
      <c r="DA207" s="746">
        <f t="shared" si="1743"/>
        <v>0</v>
      </c>
      <c r="DB207" s="746">
        <f t="shared" si="1744"/>
        <v>0</v>
      </c>
      <c r="DC207" s="746">
        <f t="shared" si="1745"/>
        <v>0</v>
      </c>
      <c r="DD207" s="750"/>
      <c r="DE207" s="1044"/>
      <c r="DF207" s="755" t="s">
        <v>859</v>
      </c>
      <c r="DG207" s="737">
        <f t="shared" si="1746"/>
        <v>0</v>
      </c>
      <c r="DH207" s="737">
        <f t="shared" si="1747"/>
        <v>7038</v>
      </c>
      <c r="DI207" s="738">
        <f t="shared" si="1748"/>
        <v>7146</v>
      </c>
      <c r="DJ207" s="817">
        <f t="shared" si="1749"/>
        <v>0</v>
      </c>
      <c r="DK207" s="740">
        <f t="shared" si="1750"/>
        <v>0</v>
      </c>
      <c r="DL207" s="741">
        <f t="shared" si="1751"/>
        <v>0</v>
      </c>
      <c r="DM207" s="740">
        <f t="shared" si="1752"/>
        <v>0</v>
      </c>
      <c r="DN207" s="741">
        <f t="shared" si="1753"/>
        <v>0</v>
      </c>
      <c r="DO207" s="740">
        <f t="shared" si="1754"/>
        <v>0</v>
      </c>
      <c r="DP207" s="741">
        <f t="shared" si="1755"/>
        <v>0</v>
      </c>
      <c r="DQ207" s="740">
        <f t="shared" si="1756"/>
        <v>0</v>
      </c>
      <c r="DR207" s="741">
        <f t="shared" si="1757"/>
        <v>0</v>
      </c>
      <c r="DS207" s="740">
        <f t="shared" si="1758"/>
        <v>0</v>
      </c>
      <c r="DT207" s="741">
        <f t="shared" si="1759"/>
        <v>0</v>
      </c>
      <c r="DU207" s="740">
        <f t="shared" si="1760"/>
        <v>0</v>
      </c>
      <c r="DV207" s="741">
        <f t="shared" si="1761"/>
        <v>0</v>
      </c>
      <c r="DW207" s="740">
        <f t="shared" si="1762"/>
        <v>0</v>
      </c>
      <c r="DX207" s="741">
        <f t="shared" si="1763"/>
        <v>0</v>
      </c>
      <c r="DY207" s="740">
        <f t="shared" si="1764"/>
        <v>0</v>
      </c>
      <c r="DZ207" s="741">
        <f t="shared" si="1765"/>
        <v>0</v>
      </c>
      <c r="EA207" s="740">
        <f t="shared" si="1766"/>
        <v>0</v>
      </c>
      <c r="EB207" s="741">
        <f t="shared" si="1767"/>
        <v>0</v>
      </c>
      <c r="EC207" s="740">
        <f t="shared" si="1768"/>
        <v>0</v>
      </c>
      <c r="ED207" s="741">
        <f t="shared" si="1769"/>
        <v>0</v>
      </c>
      <c r="EE207" s="743">
        <f t="shared" si="1770"/>
        <v>0</v>
      </c>
      <c r="EF207" s="744">
        <f t="shared" si="1771"/>
        <v>0</v>
      </c>
      <c r="EG207" s="745">
        <v>12</v>
      </c>
      <c r="EH207" s="746">
        <f t="shared" si="1772"/>
        <v>0</v>
      </c>
      <c r="EI207" s="747"/>
      <c r="EJ207" s="741"/>
      <c r="EK207" s="746">
        <f t="shared" si="1773"/>
        <v>0</v>
      </c>
      <c r="EL207" s="746">
        <f t="shared" si="1774"/>
        <v>0</v>
      </c>
      <c r="EM207" s="746">
        <f t="shared" si="1775"/>
        <v>0</v>
      </c>
      <c r="EO207" s="1044"/>
      <c r="EP207" s="755" t="s">
        <v>859</v>
      </c>
      <c r="EQ207" s="737">
        <f t="shared" si="1776"/>
        <v>0</v>
      </c>
      <c r="ER207" s="737">
        <f t="shared" si="1777"/>
        <v>7038</v>
      </c>
      <c r="ES207" s="738">
        <f t="shared" si="1778"/>
        <v>7146</v>
      </c>
      <c r="ET207" s="817">
        <f t="shared" si="1779"/>
        <v>0</v>
      </c>
      <c r="EU207" s="740">
        <f t="shared" si="1780"/>
        <v>0</v>
      </c>
      <c r="EV207" s="741">
        <f t="shared" si="1781"/>
        <v>0</v>
      </c>
      <c r="EW207" s="740">
        <f t="shared" si="1782"/>
        <v>0</v>
      </c>
      <c r="EX207" s="741">
        <f t="shared" si="1783"/>
        <v>0</v>
      </c>
      <c r="EY207" s="740">
        <f t="shared" si="1784"/>
        <v>0</v>
      </c>
      <c r="EZ207" s="741">
        <f t="shared" si="1785"/>
        <v>0</v>
      </c>
      <c r="FA207" s="740">
        <f t="shared" si="1786"/>
        <v>0</v>
      </c>
      <c r="FB207" s="741">
        <f t="shared" si="1787"/>
        <v>0</v>
      </c>
      <c r="FC207" s="740">
        <f t="shared" si="1788"/>
        <v>0</v>
      </c>
      <c r="FD207" s="741">
        <f t="shared" si="1789"/>
        <v>0</v>
      </c>
      <c r="FE207" s="740">
        <f t="shared" si="1790"/>
        <v>0</v>
      </c>
      <c r="FF207" s="741">
        <f t="shared" si="1791"/>
        <v>0</v>
      </c>
      <c r="FG207" s="740">
        <f t="shared" si="1792"/>
        <v>0</v>
      </c>
      <c r="FH207" s="741">
        <f t="shared" si="1793"/>
        <v>0</v>
      </c>
      <c r="FI207" s="740">
        <f t="shared" si="1794"/>
        <v>0</v>
      </c>
      <c r="FJ207" s="741">
        <f t="shared" si="1795"/>
        <v>0</v>
      </c>
      <c r="FK207" s="740">
        <f t="shared" si="1796"/>
        <v>0</v>
      </c>
      <c r="FL207" s="741">
        <f t="shared" si="1797"/>
        <v>0</v>
      </c>
      <c r="FM207" s="740">
        <f t="shared" si="1798"/>
        <v>0</v>
      </c>
      <c r="FN207" s="741">
        <f t="shared" si="1799"/>
        <v>0</v>
      </c>
      <c r="FO207" s="743">
        <f t="shared" si="1800"/>
        <v>0</v>
      </c>
      <c r="FP207" s="744">
        <f t="shared" si="1801"/>
        <v>0</v>
      </c>
      <c r="FQ207" s="745">
        <v>12</v>
      </c>
      <c r="FR207" s="746">
        <f t="shared" si="1802"/>
        <v>0</v>
      </c>
      <c r="FS207" s="747"/>
      <c r="FT207" s="741"/>
      <c r="FU207" s="746">
        <f t="shared" si="1803"/>
        <v>0</v>
      </c>
      <c r="FV207" s="746">
        <f t="shared" si="1804"/>
        <v>0</v>
      </c>
      <c r="FW207" s="746">
        <f t="shared" si="1805"/>
        <v>0</v>
      </c>
      <c r="FY207" s="1044"/>
      <c r="FZ207" s="755" t="s">
        <v>859</v>
      </c>
      <c r="GA207" s="737">
        <f t="shared" si="1806"/>
        <v>1</v>
      </c>
      <c r="GB207" s="737">
        <f t="shared" si="1807"/>
        <v>7038</v>
      </c>
      <c r="GC207" s="738">
        <f t="shared" si="1808"/>
        <v>7146</v>
      </c>
      <c r="GD207" s="743">
        <f t="shared" si="1809"/>
        <v>7146</v>
      </c>
      <c r="GE207" s="743"/>
      <c r="GF207" s="737">
        <f t="shared" si="1810"/>
        <v>0</v>
      </c>
      <c r="GG207" s="743"/>
      <c r="GH207" s="737">
        <f t="shared" si="1811"/>
        <v>0</v>
      </c>
      <c r="GI207" s="743"/>
      <c r="GJ207" s="737">
        <f t="shared" si="1812"/>
        <v>0</v>
      </c>
      <c r="GK207" s="743"/>
      <c r="GL207" s="737">
        <f t="shared" si="1813"/>
        <v>0</v>
      </c>
      <c r="GM207" s="743"/>
      <c r="GN207" s="737">
        <f t="shared" si="1814"/>
        <v>0</v>
      </c>
      <c r="GO207" s="743"/>
      <c r="GP207" s="737">
        <f t="shared" si="1815"/>
        <v>11755.17</v>
      </c>
      <c r="GQ207" s="743"/>
      <c r="GR207" s="737">
        <f t="shared" si="1816"/>
        <v>1250.55</v>
      </c>
      <c r="GS207" s="743"/>
      <c r="GT207" s="737">
        <f t="shared" si="1817"/>
        <v>0</v>
      </c>
      <c r="GU207" s="743"/>
      <c r="GV207" s="737">
        <f t="shared" si="1818"/>
        <v>0</v>
      </c>
      <c r="GW207" s="743"/>
      <c r="GX207" s="737">
        <f t="shared" si="1819"/>
        <v>0</v>
      </c>
      <c r="GY207" s="743">
        <f t="shared" si="1819"/>
        <v>0</v>
      </c>
      <c r="GZ207" s="744">
        <f t="shared" si="1820"/>
        <v>20151.72</v>
      </c>
      <c r="HA207" s="745">
        <v>12</v>
      </c>
      <c r="HB207" s="746">
        <f t="shared" si="1821"/>
        <v>241820.64</v>
      </c>
      <c r="HC207" s="737">
        <f t="shared" si="1822"/>
        <v>0</v>
      </c>
      <c r="HD207" s="737">
        <f t="shared" si="1822"/>
        <v>0</v>
      </c>
      <c r="HE207" s="746">
        <f t="shared" si="1823"/>
        <v>241820.64</v>
      </c>
      <c r="HF207" s="746">
        <f t="shared" si="1824"/>
        <v>73029.83</v>
      </c>
      <c r="HG207" s="746">
        <f t="shared" si="1825"/>
        <v>314850.46999999997</v>
      </c>
    </row>
    <row r="208" spans="1:215" x14ac:dyDescent="0.25">
      <c r="A208" s="1044"/>
      <c r="B208" s="735" t="s">
        <v>860</v>
      </c>
      <c r="C208" s="737">
        <f t="shared" si="1657"/>
        <v>0</v>
      </c>
      <c r="D208" s="737">
        <f t="shared" si="1658"/>
        <v>7755</v>
      </c>
      <c r="E208" s="738">
        <f t="shared" si="1659"/>
        <v>7874</v>
      </c>
      <c r="F208" s="817">
        <f t="shared" si="1660"/>
        <v>0</v>
      </c>
      <c r="G208" s="740">
        <f t="shared" si="1661"/>
        <v>0</v>
      </c>
      <c r="H208" s="741">
        <f t="shared" si="1662"/>
        <v>0</v>
      </c>
      <c r="I208" s="740">
        <f t="shared" si="1661"/>
        <v>0</v>
      </c>
      <c r="J208" s="741">
        <f t="shared" si="1663"/>
        <v>0</v>
      </c>
      <c r="K208" s="740">
        <f t="shared" si="1664"/>
        <v>0</v>
      </c>
      <c r="L208" s="741">
        <f t="shared" si="1665"/>
        <v>0</v>
      </c>
      <c r="M208" s="740">
        <f t="shared" si="1666"/>
        <v>0</v>
      </c>
      <c r="N208" s="741">
        <f t="shared" si="1667"/>
        <v>0</v>
      </c>
      <c r="O208" s="740">
        <f t="shared" si="1668"/>
        <v>0</v>
      </c>
      <c r="P208" s="741">
        <f t="shared" si="1669"/>
        <v>0</v>
      </c>
      <c r="Q208" s="740">
        <f t="shared" si="1670"/>
        <v>0</v>
      </c>
      <c r="R208" s="741">
        <f t="shared" si="1671"/>
        <v>0</v>
      </c>
      <c r="S208" s="740">
        <f t="shared" si="1672"/>
        <v>0</v>
      </c>
      <c r="T208" s="741">
        <f t="shared" si="1673"/>
        <v>0</v>
      </c>
      <c r="U208" s="740">
        <f t="shared" si="1674"/>
        <v>0</v>
      </c>
      <c r="V208" s="741">
        <f t="shared" si="1675"/>
        <v>0</v>
      </c>
      <c r="W208" s="740">
        <f t="shared" si="1676"/>
        <v>0</v>
      </c>
      <c r="X208" s="741">
        <f t="shared" si="1677"/>
        <v>0</v>
      </c>
      <c r="Y208" s="740">
        <f t="shared" si="1678"/>
        <v>0</v>
      </c>
      <c r="Z208" s="741">
        <f t="shared" si="1679"/>
        <v>0</v>
      </c>
      <c r="AA208" s="743">
        <f t="shared" si="1680"/>
        <v>0</v>
      </c>
      <c r="AB208" s="744">
        <f t="shared" si="1681"/>
        <v>0</v>
      </c>
      <c r="AC208" s="745">
        <v>12</v>
      </c>
      <c r="AD208" s="746">
        <f t="shared" si="1682"/>
        <v>0</v>
      </c>
      <c r="AE208" s="747"/>
      <c r="AF208" s="741"/>
      <c r="AG208" s="746">
        <f t="shared" si="1683"/>
        <v>0</v>
      </c>
      <c r="AH208" s="746">
        <f t="shared" si="1684"/>
        <v>0</v>
      </c>
      <c r="AI208" s="746">
        <f t="shared" si="1685"/>
        <v>0</v>
      </c>
      <c r="AK208" s="1044"/>
      <c r="AL208" s="735" t="s">
        <v>860</v>
      </c>
      <c r="AM208" s="737">
        <f t="shared" si="1686"/>
        <v>0</v>
      </c>
      <c r="AN208" s="737">
        <f t="shared" si="1687"/>
        <v>7755</v>
      </c>
      <c r="AO208" s="738">
        <f t="shared" si="1688"/>
        <v>7874</v>
      </c>
      <c r="AP208" s="817">
        <f t="shared" si="1689"/>
        <v>0</v>
      </c>
      <c r="AQ208" s="740">
        <f t="shared" si="1690"/>
        <v>0</v>
      </c>
      <c r="AR208" s="741">
        <f t="shared" si="1691"/>
        <v>0</v>
      </c>
      <c r="AS208" s="740">
        <f t="shared" si="1692"/>
        <v>0</v>
      </c>
      <c r="AT208" s="741">
        <f t="shared" si="1693"/>
        <v>0</v>
      </c>
      <c r="AU208" s="740">
        <f t="shared" si="1694"/>
        <v>0</v>
      </c>
      <c r="AV208" s="741">
        <f t="shared" si="1695"/>
        <v>0</v>
      </c>
      <c r="AW208" s="740">
        <f t="shared" si="1696"/>
        <v>0</v>
      </c>
      <c r="AX208" s="741">
        <f t="shared" si="1697"/>
        <v>0</v>
      </c>
      <c r="AY208" s="740">
        <f t="shared" si="1698"/>
        <v>0</v>
      </c>
      <c r="AZ208" s="741">
        <f t="shared" si="1699"/>
        <v>0</v>
      </c>
      <c r="BA208" s="740">
        <f t="shared" si="1700"/>
        <v>0</v>
      </c>
      <c r="BB208" s="741">
        <f t="shared" si="1701"/>
        <v>0</v>
      </c>
      <c r="BC208" s="740">
        <f t="shared" si="1702"/>
        <v>0</v>
      </c>
      <c r="BD208" s="741">
        <f t="shared" si="1703"/>
        <v>0</v>
      </c>
      <c r="BE208" s="740">
        <f t="shared" si="1704"/>
        <v>0</v>
      </c>
      <c r="BF208" s="741">
        <f t="shared" si="1705"/>
        <v>0</v>
      </c>
      <c r="BG208" s="740">
        <f t="shared" si="1706"/>
        <v>0</v>
      </c>
      <c r="BH208" s="741">
        <f t="shared" si="1707"/>
        <v>0</v>
      </c>
      <c r="BI208" s="740">
        <f t="shared" si="1708"/>
        <v>0</v>
      </c>
      <c r="BJ208" s="741">
        <f t="shared" si="1709"/>
        <v>0</v>
      </c>
      <c r="BK208" s="743">
        <f t="shared" si="1710"/>
        <v>0</v>
      </c>
      <c r="BL208" s="744">
        <f t="shared" si="1711"/>
        <v>0</v>
      </c>
      <c r="BM208" s="745">
        <v>12</v>
      </c>
      <c r="BN208" s="746">
        <f t="shared" si="1712"/>
        <v>0</v>
      </c>
      <c r="BO208" s="747"/>
      <c r="BP208" s="741"/>
      <c r="BQ208" s="746">
        <f t="shared" si="1713"/>
        <v>0</v>
      </c>
      <c r="BR208" s="746">
        <f t="shared" si="1714"/>
        <v>0</v>
      </c>
      <c r="BS208" s="746">
        <f t="shared" si="1715"/>
        <v>0</v>
      </c>
      <c r="BU208" s="1044"/>
      <c r="BV208" s="735" t="s">
        <v>860</v>
      </c>
      <c r="BW208" s="737">
        <f t="shared" si="1716"/>
        <v>1</v>
      </c>
      <c r="BX208" s="737">
        <f t="shared" si="1717"/>
        <v>7755</v>
      </c>
      <c r="BY208" s="738">
        <f t="shared" si="1718"/>
        <v>7874</v>
      </c>
      <c r="BZ208" s="817">
        <f t="shared" si="1719"/>
        <v>7874</v>
      </c>
      <c r="CA208" s="740">
        <f t="shared" si="1720"/>
        <v>0</v>
      </c>
      <c r="CB208" s="741">
        <f t="shared" si="1721"/>
        <v>0</v>
      </c>
      <c r="CC208" s="740">
        <f t="shared" si="1722"/>
        <v>0</v>
      </c>
      <c r="CD208" s="741">
        <f t="shared" si="1723"/>
        <v>0</v>
      </c>
      <c r="CE208" s="740">
        <f t="shared" si="1724"/>
        <v>0</v>
      </c>
      <c r="CF208" s="741">
        <f t="shared" si="1725"/>
        <v>0</v>
      </c>
      <c r="CG208" s="740">
        <f t="shared" si="1726"/>
        <v>0</v>
      </c>
      <c r="CH208" s="741">
        <f t="shared" si="1727"/>
        <v>0</v>
      </c>
      <c r="CI208" s="740">
        <f t="shared" si="1728"/>
        <v>0</v>
      </c>
      <c r="CJ208" s="741">
        <f t="shared" si="1729"/>
        <v>0</v>
      </c>
      <c r="CK208" s="740">
        <f t="shared" si="1730"/>
        <v>0</v>
      </c>
      <c r="CL208" s="741">
        <f t="shared" si="1731"/>
        <v>0</v>
      </c>
      <c r="CM208" s="740">
        <f t="shared" si="1732"/>
        <v>30</v>
      </c>
      <c r="CN208" s="741">
        <f t="shared" si="1733"/>
        <v>2362.1999999999998</v>
      </c>
      <c r="CO208" s="740">
        <f t="shared" si="1734"/>
        <v>0</v>
      </c>
      <c r="CP208" s="741">
        <f t="shared" si="1735"/>
        <v>0</v>
      </c>
      <c r="CQ208" s="740">
        <f t="shared" si="1736"/>
        <v>0</v>
      </c>
      <c r="CR208" s="741">
        <f t="shared" si="1737"/>
        <v>0</v>
      </c>
      <c r="CS208" s="740">
        <f t="shared" si="1738"/>
        <v>0</v>
      </c>
      <c r="CT208" s="741">
        <f t="shared" si="1739"/>
        <v>0</v>
      </c>
      <c r="CU208" s="743">
        <f t="shared" si="1740"/>
        <v>5975.8</v>
      </c>
      <c r="CV208" s="744">
        <f t="shared" si="1741"/>
        <v>16212</v>
      </c>
      <c r="CW208" s="745">
        <v>12</v>
      </c>
      <c r="CX208" s="746">
        <f t="shared" si="1742"/>
        <v>194544</v>
      </c>
      <c r="CY208" s="747"/>
      <c r="CZ208" s="741"/>
      <c r="DA208" s="746">
        <f t="shared" si="1743"/>
        <v>194544</v>
      </c>
      <c r="DB208" s="746">
        <f t="shared" si="1744"/>
        <v>58752.29</v>
      </c>
      <c r="DC208" s="746">
        <f t="shared" si="1745"/>
        <v>253296.29</v>
      </c>
      <c r="DD208" s="750"/>
      <c r="DE208" s="1044"/>
      <c r="DF208" s="735" t="s">
        <v>860</v>
      </c>
      <c r="DG208" s="737">
        <f t="shared" si="1746"/>
        <v>0</v>
      </c>
      <c r="DH208" s="737">
        <f t="shared" si="1747"/>
        <v>7755</v>
      </c>
      <c r="DI208" s="738">
        <f t="shared" si="1748"/>
        <v>7874</v>
      </c>
      <c r="DJ208" s="817">
        <f t="shared" si="1749"/>
        <v>0</v>
      </c>
      <c r="DK208" s="740">
        <f t="shared" si="1750"/>
        <v>0</v>
      </c>
      <c r="DL208" s="741">
        <f t="shared" si="1751"/>
        <v>0</v>
      </c>
      <c r="DM208" s="740">
        <f t="shared" si="1752"/>
        <v>0</v>
      </c>
      <c r="DN208" s="741">
        <f t="shared" si="1753"/>
        <v>0</v>
      </c>
      <c r="DO208" s="740">
        <f t="shared" si="1754"/>
        <v>0</v>
      </c>
      <c r="DP208" s="741">
        <f t="shared" si="1755"/>
        <v>0</v>
      </c>
      <c r="DQ208" s="740">
        <f t="shared" si="1756"/>
        <v>0</v>
      </c>
      <c r="DR208" s="741">
        <f t="shared" si="1757"/>
        <v>0</v>
      </c>
      <c r="DS208" s="740">
        <f t="shared" si="1758"/>
        <v>0</v>
      </c>
      <c r="DT208" s="741">
        <f t="shared" si="1759"/>
        <v>0</v>
      </c>
      <c r="DU208" s="740">
        <f t="shared" si="1760"/>
        <v>0</v>
      </c>
      <c r="DV208" s="741">
        <f t="shared" si="1761"/>
        <v>0</v>
      </c>
      <c r="DW208" s="740">
        <f t="shared" si="1762"/>
        <v>0</v>
      </c>
      <c r="DX208" s="741">
        <f t="shared" si="1763"/>
        <v>0</v>
      </c>
      <c r="DY208" s="740">
        <f t="shared" si="1764"/>
        <v>0</v>
      </c>
      <c r="DZ208" s="741">
        <f t="shared" si="1765"/>
        <v>0</v>
      </c>
      <c r="EA208" s="740">
        <f t="shared" si="1766"/>
        <v>0</v>
      </c>
      <c r="EB208" s="741">
        <f t="shared" si="1767"/>
        <v>0</v>
      </c>
      <c r="EC208" s="740">
        <f t="shared" si="1768"/>
        <v>0</v>
      </c>
      <c r="ED208" s="741">
        <f t="shared" si="1769"/>
        <v>0</v>
      </c>
      <c r="EE208" s="743">
        <f t="shared" si="1770"/>
        <v>0</v>
      </c>
      <c r="EF208" s="744">
        <f t="shared" si="1771"/>
        <v>0</v>
      </c>
      <c r="EG208" s="745">
        <v>12</v>
      </c>
      <c r="EH208" s="746">
        <f t="shared" si="1772"/>
        <v>0</v>
      </c>
      <c r="EI208" s="747"/>
      <c r="EJ208" s="741"/>
      <c r="EK208" s="746">
        <f t="shared" si="1773"/>
        <v>0</v>
      </c>
      <c r="EL208" s="746">
        <f t="shared" si="1774"/>
        <v>0</v>
      </c>
      <c r="EM208" s="746">
        <f t="shared" si="1775"/>
        <v>0</v>
      </c>
      <c r="EO208" s="1044"/>
      <c r="EP208" s="735" t="s">
        <v>860</v>
      </c>
      <c r="EQ208" s="737">
        <f t="shared" si="1776"/>
        <v>0</v>
      </c>
      <c r="ER208" s="737">
        <f t="shared" si="1777"/>
        <v>7755</v>
      </c>
      <c r="ES208" s="738">
        <f t="shared" si="1778"/>
        <v>7874</v>
      </c>
      <c r="ET208" s="817">
        <f t="shared" si="1779"/>
        <v>0</v>
      </c>
      <c r="EU208" s="740">
        <f t="shared" si="1780"/>
        <v>0</v>
      </c>
      <c r="EV208" s="741">
        <f t="shared" si="1781"/>
        <v>0</v>
      </c>
      <c r="EW208" s="740">
        <f t="shared" si="1782"/>
        <v>0</v>
      </c>
      <c r="EX208" s="741">
        <f t="shared" si="1783"/>
        <v>0</v>
      </c>
      <c r="EY208" s="740">
        <f t="shared" si="1784"/>
        <v>0</v>
      </c>
      <c r="EZ208" s="741">
        <f t="shared" si="1785"/>
        <v>0</v>
      </c>
      <c r="FA208" s="740">
        <f t="shared" si="1786"/>
        <v>0</v>
      </c>
      <c r="FB208" s="741">
        <f t="shared" si="1787"/>
        <v>0</v>
      </c>
      <c r="FC208" s="740">
        <f t="shared" si="1788"/>
        <v>0</v>
      </c>
      <c r="FD208" s="741">
        <f t="shared" si="1789"/>
        <v>0</v>
      </c>
      <c r="FE208" s="740">
        <f t="shared" si="1790"/>
        <v>0</v>
      </c>
      <c r="FF208" s="741">
        <f t="shared" si="1791"/>
        <v>0</v>
      </c>
      <c r="FG208" s="740">
        <f t="shared" si="1792"/>
        <v>0</v>
      </c>
      <c r="FH208" s="741">
        <f t="shared" si="1793"/>
        <v>0</v>
      </c>
      <c r="FI208" s="740">
        <f t="shared" si="1794"/>
        <v>0</v>
      </c>
      <c r="FJ208" s="741">
        <f t="shared" si="1795"/>
        <v>0</v>
      </c>
      <c r="FK208" s="740">
        <f t="shared" si="1796"/>
        <v>0</v>
      </c>
      <c r="FL208" s="741">
        <f t="shared" si="1797"/>
        <v>0</v>
      </c>
      <c r="FM208" s="740">
        <f t="shared" si="1798"/>
        <v>0</v>
      </c>
      <c r="FN208" s="741">
        <f t="shared" si="1799"/>
        <v>0</v>
      </c>
      <c r="FO208" s="743">
        <f t="shared" si="1800"/>
        <v>0</v>
      </c>
      <c r="FP208" s="744">
        <f t="shared" si="1801"/>
        <v>0</v>
      </c>
      <c r="FQ208" s="745">
        <v>12</v>
      </c>
      <c r="FR208" s="746">
        <f t="shared" si="1802"/>
        <v>0</v>
      </c>
      <c r="FS208" s="747"/>
      <c r="FT208" s="741"/>
      <c r="FU208" s="746">
        <f t="shared" si="1803"/>
        <v>0</v>
      </c>
      <c r="FV208" s="746">
        <f t="shared" si="1804"/>
        <v>0</v>
      </c>
      <c r="FW208" s="746">
        <f t="shared" si="1805"/>
        <v>0</v>
      </c>
      <c r="FY208" s="1044"/>
      <c r="FZ208" s="735" t="s">
        <v>860</v>
      </c>
      <c r="GA208" s="737">
        <f t="shared" si="1806"/>
        <v>1</v>
      </c>
      <c r="GB208" s="737">
        <f t="shared" si="1807"/>
        <v>7755</v>
      </c>
      <c r="GC208" s="738">
        <f t="shared" si="1808"/>
        <v>7874</v>
      </c>
      <c r="GD208" s="743">
        <f t="shared" si="1809"/>
        <v>7874</v>
      </c>
      <c r="GE208" s="743"/>
      <c r="GF208" s="737">
        <f t="shared" si="1810"/>
        <v>0</v>
      </c>
      <c r="GG208" s="743"/>
      <c r="GH208" s="737">
        <f t="shared" si="1811"/>
        <v>0</v>
      </c>
      <c r="GI208" s="743"/>
      <c r="GJ208" s="737">
        <f t="shared" si="1812"/>
        <v>0</v>
      </c>
      <c r="GK208" s="743"/>
      <c r="GL208" s="737">
        <f t="shared" si="1813"/>
        <v>0</v>
      </c>
      <c r="GM208" s="743"/>
      <c r="GN208" s="737">
        <f t="shared" si="1814"/>
        <v>0</v>
      </c>
      <c r="GO208" s="743"/>
      <c r="GP208" s="737">
        <f t="shared" si="1815"/>
        <v>0</v>
      </c>
      <c r="GQ208" s="743"/>
      <c r="GR208" s="737">
        <f t="shared" si="1816"/>
        <v>2362.1999999999998</v>
      </c>
      <c r="GS208" s="743"/>
      <c r="GT208" s="737">
        <f t="shared" si="1817"/>
        <v>0</v>
      </c>
      <c r="GU208" s="743"/>
      <c r="GV208" s="737">
        <f t="shared" si="1818"/>
        <v>0</v>
      </c>
      <c r="GW208" s="743"/>
      <c r="GX208" s="737">
        <f t="shared" si="1819"/>
        <v>0</v>
      </c>
      <c r="GY208" s="743">
        <f t="shared" si="1819"/>
        <v>5975.8</v>
      </c>
      <c r="GZ208" s="744">
        <f t="shared" si="1820"/>
        <v>16212</v>
      </c>
      <c r="HA208" s="745">
        <v>12</v>
      </c>
      <c r="HB208" s="746">
        <f t="shared" si="1821"/>
        <v>194544</v>
      </c>
      <c r="HC208" s="737">
        <f t="shared" si="1822"/>
        <v>0</v>
      </c>
      <c r="HD208" s="737">
        <f t="shared" si="1822"/>
        <v>0</v>
      </c>
      <c r="HE208" s="746">
        <f t="shared" si="1823"/>
        <v>194544</v>
      </c>
      <c r="HF208" s="746">
        <f t="shared" si="1824"/>
        <v>58752.29</v>
      </c>
      <c r="HG208" s="746">
        <f t="shared" si="1825"/>
        <v>253296.29</v>
      </c>
    </row>
    <row r="209" spans="1:215" x14ac:dyDescent="0.25">
      <c r="A209" s="1044"/>
      <c r="B209" s="735" t="s">
        <v>861</v>
      </c>
      <c r="C209" s="737">
        <f t="shared" si="1657"/>
        <v>1</v>
      </c>
      <c r="D209" s="737">
        <f t="shared" si="1658"/>
        <v>7755</v>
      </c>
      <c r="E209" s="738">
        <f t="shared" si="1659"/>
        <v>7874</v>
      </c>
      <c r="F209" s="817">
        <f t="shared" si="1660"/>
        <v>7874</v>
      </c>
      <c r="G209" s="740">
        <f t="shared" si="1661"/>
        <v>0</v>
      </c>
      <c r="H209" s="741">
        <f t="shared" si="1662"/>
        <v>0</v>
      </c>
      <c r="I209" s="740">
        <f t="shared" si="1661"/>
        <v>0</v>
      </c>
      <c r="J209" s="741">
        <f t="shared" si="1663"/>
        <v>0</v>
      </c>
      <c r="K209" s="740">
        <f t="shared" si="1664"/>
        <v>0</v>
      </c>
      <c r="L209" s="741">
        <f t="shared" si="1665"/>
        <v>0</v>
      </c>
      <c r="M209" s="740">
        <f t="shared" si="1666"/>
        <v>23</v>
      </c>
      <c r="N209" s="741">
        <f t="shared" si="1667"/>
        <v>1811.02</v>
      </c>
      <c r="O209" s="740">
        <f t="shared" si="1668"/>
        <v>0</v>
      </c>
      <c r="P209" s="741">
        <f t="shared" si="1669"/>
        <v>0</v>
      </c>
      <c r="Q209" s="740">
        <f t="shared" si="1670"/>
        <v>198</v>
      </c>
      <c r="R209" s="741">
        <f t="shared" si="1671"/>
        <v>15590.52</v>
      </c>
      <c r="S209" s="740">
        <f t="shared" si="1672"/>
        <v>30</v>
      </c>
      <c r="T209" s="741">
        <f t="shared" si="1673"/>
        <v>2362.1999999999998</v>
      </c>
      <c r="U209" s="740">
        <f t="shared" si="1674"/>
        <v>0</v>
      </c>
      <c r="V209" s="741">
        <f t="shared" si="1675"/>
        <v>0</v>
      </c>
      <c r="W209" s="740">
        <f t="shared" si="1676"/>
        <v>0</v>
      </c>
      <c r="X209" s="741">
        <f t="shared" si="1677"/>
        <v>0</v>
      </c>
      <c r="Y209" s="740">
        <f t="shared" si="1678"/>
        <v>0</v>
      </c>
      <c r="Z209" s="741">
        <f t="shared" si="1679"/>
        <v>0</v>
      </c>
      <c r="AA209" s="743">
        <f t="shared" si="1680"/>
        <v>0</v>
      </c>
      <c r="AB209" s="744">
        <f t="shared" si="1681"/>
        <v>27637.74</v>
      </c>
      <c r="AC209" s="745">
        <v>12</v>
      </c>
      <c r="AD209" s="746">
        <f t="shared" si="1682"/>
        <v>331652.88</v>
      </c>
      <c r="AE209" s="747"/>
      <c r="AF209" s="741"/>
      <c r="AG209" s="746">
        <f t="shared" si="1683"/>
        <v>331652.88</v>
      </c>
      <c r="AH209" s="746">
        <f t="shared" si="1684"/>
        <v>100159.17</v>
      </c>
      <c r="AI209" s="746">
        <f t="shared" si="1685"/>
        <v>431812.05</v>
      </c>
      <c r="AK209" s="1044"/>
      <c r="AL209" s="735" t="s">
        <v>861</v>
      </c>
      <c r="AM209" s="737">
        <f t="shared" si="1686"/>
        <v>0</v>
      </c>
      <c r="AN209" s="737">
        <f t="shared" si="1687"/>
        <v>7755</v>
      </c>
      <c r="AO209" s="738">
        <f t="shared" si="1688"/>
        <v>7874</v>
      </c>
      <c r="AP209" s="817">
        <f t="shared" si="1689"/>
        <v>0</v>
      </c>
      <c r="AQ209" s="740">
        <f t="shared" si="1690"/>
        <v>0</v>
      </c>
      <c r="AR209" s="741">
        <f t="shared" si="1691"/>
        <v>0</v>
      </c>
      <c r="AS209" s="740">
        <f t="shared" si="1692"/>
        <v>0</v>
      </c>
      <c r="AT209" s="741">
        <f t="shared" si="1693"/>
        <v>0</v>
      </c>
      <c r="AU209" s="740">
        <f t="shared" si="1694"/>
        <v>0</v>
      </c>
      <c r="AV209" s="741">
        <f t="shared" si="1695"/>
        <v>0</v>
      </c>
      <c r="AW209" s="740">
        <f t="shared" si="1696"/>
        <v>0</v>
      </c>
      <c r="AX209" s="741">
        <f t="shared" si="1697"/>
        <v>0</v>
      </c>
      <c r="AY209" s="740">
        <f t="shared" si="1698"/>
        <v>0</v>
      </c>
      <c r="AZ209" s="741">
        <f t="shared" si="1699"/>
        <v>0</v>
      </c>
      <c r="BA209" s="740">
        <f t="shared" si="1700"/>
        <v>0</v>
      </c>
      <c r="BB209" s="741">
        <f t="shared" si="1701"/>
        <v>0</v>
      </c>
      <c r="BC209" s="740">
        <f t="shared" si="1702"/>
        <v>0</v>
      </c>
      <c r="BD209" s="741">
        <f t="shared" si="1703"/>
        <v>0</v>
      </c>
      <c r="BE209" s="740">
        <f t="shared" si="1704"/>
        <v>0</v>
      </c>
      <c r="BF209" s="741">
        <f t="shared" si="1705"/>
        <v>0</v>
      </c>
      <c r="BG209" s="740">
        <f t="shared" si="1706"/>
        <v>0</v>
      </c>
      <c r="BH209" s="741">
        <f t="shared" si="1707"/>
        <v>0</v>
      </c>
      <c r="BI209" s="740">
        <f t="shared" si="1708"/>
        <v>0</v>
      </c>
      <c r="BJ209" s="741">
        <f t="shared" si="1709"/>
        <v>0</v>
      </c>
      <c r="BK209" s="743">
        <f t="shared" si="1710"/>
        <v>0</v>
      </c>
      <c r="BL209" s="744">
        <f t="shared" si="1711"/>
        <v>0</v>
      </c>
      <c r="BM209" s="745">
        <v>12</v>
      </c>
      <c r="BN209" s="746">
        <f t="shared" si="1712"/>
        <v>0</v>
      </c>
      <c r="BO209" s="747"/>
      <c r="BP209" s="741"/>
      <c r="BQ209" s="746">
        <f t="shared" si="1713"/>
        <v>0</v>
      </c>
      <c r="BR209" s="746">
        <f t="shared" si="1714"/>
        <v>0</v>
      </c>
      <c r="BS209" s="746">
        <f t="shared" si="1715"/>
        <v>0</v>
      </c>
      <c r="BU209" s="1044"/>
      <c r="BV209" s="735" t="s">
        <v>861</v>
      </c>
      <c r="BW209" s="737">
        <f t="shared" si="1716"/>
        <v>0</v>
      </c>
      <c r="BX209" s="737">
        <f t="shared" si="1717"/>
        <v>7755</v>
      </c>
      <c r="BY209" s="738">
        <f t="shared" si="1718"/>
        <v>7874</v>
      </c>
      <c r="BZ209" s="817">
        <f t="shared" si="1719"/>
        <v>0</v>
      </c>
      <c r="CA209" s="740">
        <f t="shared" si="1720"/>
        <v>0</v>
      </c>
      <c r="CB209" s="741">
        <f t="shared" si="1721"/>
        <v>0</v>
      </c>
      <c r="CC209" s="740">
        <f t="shared" si="1722"/>
        <v>0</v>
      </c>
      <c r="CD209" s="741">
        <f t="shared" si="1723"/>
        <v>0</v>
      </c>
      <c r="CE209" s="740">
        <f t="shared" si="1724"/>
        <v>0</v>
      </c>
      <c r="CF209" s="741">
        <f t="shared" si="1725"/>
        <v>0</v>
      </c>
      <c r="CG209" s="740">
        <f t="shared" si="1726"/>
        <v>0</v>
      </c>
      <c r="CH209" s="741">
        <f t="shared" si="1727"/>
        <v>0</v>
      </c>
      <c r="CI209" s="740">
        <f t="shared" si="1728"/>
        <v>0</v>
      </c>
      <c r="CJ209" s="741">
        <f t="shared" si="1729"/>
        <v>0</v>
      </c>
      <c r="CK209" s="740">
        <f t="shared" si="1730"/>
        <v>0</v>
      </c>
      <c r="CL209" s="741">
        <f t="shared" si="1731"/>
        <v>0</v>
      </c>
      <c r="CM209" s="740">
        <f t="shared" si="1732"/>
        <v>0</v>
      </c>
      <c r="CN209" s="741">
        <f t="shared" si="1733"/>
        <v>0</v>
      </c>
      <c r="CO209" s="740">
        <f t="shared" si="1734"/>
        <v>0</v>
      </c>
      <c r="CP209" s="741">
        <f t="shared" si="1735"/>
        <v>0</v>
      </c>
      <c r="CQ209" s="740">
        <f t="shared" si="1736"/>
        <v>0</v>
      </c>
      <c r="CR209" s="741">
        <f t="shared" si="1737"/>
        <v>0</v>
      </c>
      <c r="CS209" s="740">
        <f t="shared" si="1738"/>
        <v>0</v>
      </c>
      <c r="CT209" s="741">
        <f t="shared" si="1739"/>
        <v>0</v>
      </c>
      <c r="CU209" s="743">
        <f t="shared" si="1740"/>
        <v>0</v>
      </c>
      <c r="CV209" s="744">
        <f t="shared" si="1741"/>
        <v>0</v>
      </c>
      <c r="CW209" s="745">
        <v>12</v>
      </c>
      <c r="CX209" s="746">
        <f t="shared" si="1742"/>
        <v>0</v>
      </c>
      <c r="CY209" s="747"/>
      <c r="CZ209" s="741"/>
      <c r="DA209" s="746">
        <f t="shared" si="1743"/>
        <v>0</v>
      </c>
      <c r="DB209" s="746">
        <f t="shared" si="1744"/>
        <v>0</v>
      </c>
      <c r="DC209" s="746">
        <f t="shared" si="1745"/>
        <v>0</v>
      </c>
      <c r="DD209" s="750"/>
      <c r="DE209" s="1044"/>
      <c r="DF209" s="735" t="s">
        <v>861</v>
      </c>
      <c r="DG209" s="737">
        <f t="shared" si="1746"/>
        <v>0.5</v>
      </c>
      <c r="DH209" s="737">
        <f t="shared" si="1747"/>
        <v>7755</v>
      </c>
      <c r="DI209" s="738">
        <f t="shared" si="1748"/>
        <v>7874</v>
      </c>
      <c r="DJ209" s="817">
        <f t="shared" si="1749"/>
        <v>3937</v>
      </c>
      <c r="DK209" s="740">
        <f t="shared" si="1750"/>
        <v>0</v>
      </c>
      <c r="DL209" s="741">
        <f t="shared" si="1751"/>
        <v>0</v>
      </c>
      <c r="DM209" s="740">
        <f t="shared" si="1752"/>
        <v>0</v>
      </c>
      <c r="DN209" s="741">
        <f t="shared" si="1753"/>
        <v>0</v>
      </c>
      <c r="DO209" s="740">
        <f t="shared" si="1754"/>
        <v>0</v>
      </c>
      <c r="DP209" s="741">
        <f t="shared" si="1755"/>
        <v>0</v>
      </c>
      <c r="DQ209" s="740">
        <f t="shared" si="1756"/>
        <v>0</v>
      </c>
      <c r="DR209" s="741">
        <f t="shared" si="1757"/>
        <v>0</v>
      </c>
      <c r="DS209" s="740">
        <f t="shared" si="1758"/>
        <v>0</v>
      </c>
      <c r="DT209" s="741">
        <f t="shared" si="1759"/>
        <v>0</v>
      </c>
      <c r="DU209" s="740">
        <f t="shared" si="1760"/>
        <v>0</v>
      </c>
      <c r="DV209" s="741">
        <f t="shared" si="1761"/>
        <v>0</v>
      </c>
      <c r="DW209" s="740">
        <f t="shared" si="1762"/>
        <v>10</v>
      </c>
      <c r="DX209" s="741">
        <f t="shared" si="1763"/>
        <v>393.7</v>
      </c>
      <c r="DY209" s="740">
        <f t="shared" si="1764"/>
        <v>0</v>
      </c>
      <c r="DZ209" s="741">
        <f t="shared" si="1765"/>
        <v>0</v>
      </c>
      <c r="EA209" s="740">
        <f t="shared" si="1766"/>
        <v>0</v>
      </c>
      <c r="EB209" s="741">
        <f t="shared" si="1767"/>
        <v>0</v>
      </c>
      <c r="EC209" s="740">
        <f t="shared" si="1768"/>
        <v>0</v>
      </c>
      <c r="ED209" s="741">
        <f t="shared" si="1769"/>
        <v>0</v>
      </c>
      <c r="EE209" s="743">
        <f t="shared" si="1770"/>
        <v>3780.3</v>
      </c>
      <c r="EF209" s="744">
        <f t="shared" si="1771"/>
        <v>8111</v>
      </c>
      <c r="EG209" s="745">
        <v>12</v>
      </c>
      <c r="EH209" s="746">
        <f t="shared" si="1772"/>
        <v>97332</v>
      </c>
      <c r="EI209" s="747"/>
      <c r="EJ209" s="741"/>
      <c r="EK209" s="746">
        <f t="shared" si="1773"/>
        <v>97332</v>
      </c>
      <c r="EL209" s="746">
        <f t="shared" si="1774"/>
        <v>29394.26</v>
      </c>
      <c r="EM209" s="746">
        <f t="shared" si="1775"/>
        <v>126726.26</v>
      </c>
      <c r="EO209" s="1044"/>
      <c r="EP209" s="735" t="s">
        <v>861</v>
      </c>
      <c r="EQ209" s="737">
        <f t="shared" si="1776"/>
        <v>0.5</v>
      </c>
      <c r="ER209" s="737">
        <f t="shared" si="1777"/>
        <v>7755</v>
      </c>
      <c r="ES209" s="738">
        <f t="shared" si="1778"/>
        <v>7874</v>
      </c>
      <c r="ET209" s="817">
        <f t="shared" si="1779"/>
        <v>3937</v>
      </c>
      <c r="EU209" s="740">
        <f t="shared" si="1780"/>
        <v>0</v>
      </c>
      <c r="EV209" s="741">
        <f t="shared" si="1781"/>
        <v>0</v>
      </c>
      <c r="EW209" s="740">
        <f t="shared" si="1782"/>
        <v>0</v>
      </c>
      <c r="EX209" s="741">
        <f t="shared" si="1783"/>
        <v>0</v>
      </c>
      <c r="EY209" s="740">
        <f t="shared" si="1784"/>
        <v>0</v>
      </c>
      <c r="EZ209" s="741">
        <f t="shared" si="1785"/>
        <v>0</v>
      </c>
      <c r="FA209" s="740">
        <f t="shared" si="1786"/>
        <v>0</v>
      </c>
      <c r="FB209" s="741">
        <f t="shared" si="1787"/>
        <v>0</v>
      </c>
      <c r="FC209" s="740">
        <f t="shared" si="1788"/>
        <v>0</v>
      </c>
      <c r="FD209" s="741">
        <f t="shared" si="1789"/>
        <v>0</v>
      </c>
      <c r="FE209" s="740">
        <f t="shared" si="1790"/>
        <v>200</v>
      </c>
      <c r="FF209" s="741">
        <f t="shared" si="1791"/>
        <v>7874</v>
      </c>
      <c r="FG209" s="740">
        <f t="shared" si="1792"/>
        <v>0</v>
      </c>
      <c r="FH209" s="741">
        <f t="shared" si="1793"/>
        <v>0</v>
      </c>
      <c r="FI209" s="740">
        <f t="shared" si="1794"/>
        <v>0</v>
      </c>
      <c r="FJ209" s="741">
        <f t="shared" si="1795"/>
        <v>0</v>
      </c>
      <c r="FK209" s="740">
        <f t="shared" si="1796"/>
        <v>0</v>
      </c>
      <c r="FL209" s="741">
        <f t="shared" si="1797"/>
        <v>0</v>
      </c>
      <c r="FM209" s="740">
        <f t="shared" si="1798"/>
        <v>0</v>
      </c>
      <c r="FN209" s="741">
        <f t="shared" si="1799"/>
        <v>0</v>
      </c>
      <c r="FO209" s="743">
        <f t="shared" si="1800"/>
        <v>0</v>
      </c>
      <c r="FP209" s="744">
        <f t="shared" si="1801"/>
        <v>11811</v>
      </c>
      <c r="FQ209" s="745">
        <v>12</v>
      </c>
      <c r="FR209" s="746">
        <f t="shared" si="1802"/>
        <v>141732</v>
      </c>
      <c r="FS209" s="747"/>
      <c r="FT209" s="741"/>
      <c r="FU209" s="746">
        <f t="shared" si="1803"/>
        <v>141732</v>
      </c>
      <c r="FV209" s="746">
        <f t="shared" si="1804"/>
        <v>42803.06</v>
      </c>
      <c r="FW209" s="746">
        <f t="shared" si="1805"/>
        <v>184535.06</v>
      </c>
      <c r="FY209" s="1044"/>
      <c r="FZ209" s="735" t="s">
        <v>861</v>
      </c>
      <c r="GA209" s="737">
        <f t="shared" si="1806"/>
        <v>2</v>
      </c>
      <c r="GB209" s="737">
        <f t="shared" si="1807"/>
        <v>7755</v>
      </c>
      <c r="GC209" s="738">
        <f t="shared" si="1808"/>
        <v>7874</v>
      </c>
      <c r="GD209" s="743">
        <f t="shared" si="1809"/>
        <v>15748</v>
      </c>
      <c r="GE209" s="743"/>
      <c r="GF209" s="737">
        <f t="shared" si="1810"/>
        <v>0</v>
      </c>
      <c r="GG209" s="743"/>
      <c r="GH209" s="737">
        <f t="shared" si="1811"/>
        <v>0</v>
      </c>
      <c r="GI209" s="743"/>
      <c r="GJ209" s="737">
        <f t="shared" si="1812"/>
        <v>0</v>
      </c>
      <c r="GK209" s="743"/>
      <c r="GL209" s="737">
        <f t="shared" si="1813"/>
        <v>1811.02</v>
      </c>
      <c r="GM209" s="743"/>
      <c r="GN209" s="737">
        <f t="shared" si="1814"/>
        <v>0</v>
      </c>
      <c r="GO209" s="743"/>
      <c r="GP209" s="737">
        <f t="shared" si="1815"/>
        <v>23464.52</v>
      </c>
      <c r="GQ209" s="743"/>
      <c r="GR209" s="737">
        <f t="shared" si="1816"/>
        <v>2755.9</v>
      </c>
      <c r="GS209" s="743"/>
      <c r="GT209" s="737">
        <f t="shared" si="1817"/>
        <v>0</v>
      </c>
      <c r="GU209" s="743"/>
      <c r="GV209" s="737">
        <f t="shared" si="1818"/>
        <v>0</v>
      </c>
      <c r="GW209" s="743"/>
      <c r="GX209" s="737">
        <f t="shared" si="1819"/>
        <v>0</v>
      </c>
      <c r="GY209" s="743">
        <f t="shared" si="1819"/>
        <v>3780.3</v>
      </c>
      <c r="GZ209" s="744">
        <f t="shared" si="1820"/>
        <v>47559.74</v>
      </c>
      <c r="HA209" s="745">
        <v>12</v>
      </c>
      <c r="HB209" s="746">
        <f t="shared" si="1821"/>
        <v>570716.88</v>
      </c>
      <c r="HC209" s="737">
        <f t="shared" si="1822"/>
        <v>0</v>
      </c>
      <c r="HD209" s="737">
        <f t="shared" si="1822"/>
        <v>0</v>
      </c>
      <c r="HE209" s="746">
        <f t="shared" si="1823"/>
        <v>570716.88</v>
      </c>
      <c r="HF209" s="746">
        <f t="shared" si="1824"/>
        <v>172356.5</v>
      </c>
      <c r="HG209" s="746">
        <f t="shared" si="1825"/>
        <v>743073.38</v>
      </c>
    </row>
    <row r="210" spans="1:215" x14ac:dyDescent="0.25">
      <c r="A210" s="1044"/>
      <c r="B210" s="735" t="s">
        <v>862</v>
      </c>
      <c r="C210" s="737">
        <f t="shared" si="1657"/>
        <v>0</v>
      </c>
      <c r="D210" s="737">
        <f t="shared" si="1658"/>
        <v>7038</v>
      </c>
      <c r="E210" s="738">
        <f t="shared" si="1659"/>
        <v>7146</v>
      </c>
      <c r="F210" s="817">
        <f t="shared" si="1660"/>
        <v>0</v>
      </c>
      <c r="G210" s="740">
        <f t="shared" si="1661"/>
        <v>0</v>
      </c>
      <c r="H210" s="741">
        <f t="shared" si="1662"/>
        <v>0</v>
      </c>
      <c r="I210" s="740">
        <f t="shared" si="1661"/>
        <v>0</v>
      </c>
      <c r="J210" s="741">
        <f t="shared" si="1663"/>
        <v>0</v>
      </c>
      <c r="K210" s="740">
        <f t="shared" si="1664"/>
        <v>0</v>
      </c>
      <c r="L210" s="741">
        <f t="shared" si="1665"/>
        <v>0</v>
      </c>
      <c r="M210" s="740">
        <f t="shared" si="1666"/>
        <v>0</v>
      </c>
      <c r="N210" s="741">
        <f t="shared" si="1667"/>
        <v>0</v>
      </c>
      <c r="O210" s="740">
        <f t="shared" si="1668"/>
        <v>0</v>
      </c>
      <c r="P210" s="741">
        <f t="shared" si="1669"/>
        <v>0</v>
      </c>
      <c r="Q210" s="740">
        <f t="shared" si="1670"/>
        <v>0</v>
      </c>
      <c r="R210" s="741">
        <f t="shared" si="1671"/>
        <v>0</v>
      </c>
      <c r="S210" s="740">
        <f t="shared" si="1672"/>
        <v>0</v>
      </c>
      <c r="T210" s="741">
        <f t="shared" si="1673"/>
        <v>0</v>
      </c>
      <c r="U210" s="740">
        <f t="shared" si="1674"/>
        <v>0</v>
      </c>
      <c r="V210" s="741">
        <f t="shared" si="1675"/>
        <v>0</v>
      </c>
      <c r="W210" s="740">
        <f t="shared" si="1676"/>
        <v>0</v>
      </c>
      <c r="X210" s="741">
        <f t="shared" si="1677"/>
        <v>0</v>
      </c>
      <c r="Y210" s="740">
        <f t="shared" si="1678"/>
        <v>0</v>
      </c>
      <c r="Z210" s="741">
        <f t="shared" si="1679"/>
        <v>0</v>
      </c>
      <c r="AA210" s="743">
        <f t="shared" si="1680"/>
        <v>0</v>
      </c>
      <c r="AB210" s="744">
        <f t="shared" si="1681"/>
        <v>0</v>
      </c>
      <c r="AC210" s="745">
        <v>12</v>
      </c>
      <c r="AD210" s="746">
        <f t="shared" si="1682"/>
        <v>0</v>
      </c>
      <c r="AE210" s="747"/>
      <c r="AF210" s="741"/>
      <c r="AG210" s="746">
        <f t="shared" si="1683"/>
        <v>0</v>
      </c>
      <c r="AH210" s="746">
        <f t="shared" si="1684"/>
        <v>0</v>
      </c>
      <c r="AI210" s="746">
        <f t="shared" si="1685"/>
        <v>0</v>
      </c>
      <c r="AK210" s="1044"/>
      <c r="AL210" s="735" t="s">
        <v>862</v>
      </c>
      <c r="AM210" s="737">
        <f t="shared" si="1686"/>
        <v>0</v>
      </c>
      <c r="AN210" s="737">
        <f t="shared" si="1687"/>
        <v>7038</v>
      </c>
      <c r="AO210" s="738">
        <f t="shared" si="1688"/>
        <v>7146</v>
      </c>
      <c r="AP210" s="817">
        <f t="shared" si="1689"/>
        <v>0</v>
      </c>
      <c r="AQ210" s="740">
        <f t="shared" si="1690"/>
        <v>0</v>
      </c>
      <c r="AR210" s="741">
        <f t="shared" si="1691"/>
        <v>0</v>
      </c>
      <c r="AS210" s="740">
        <f t="shared" si="1692"/>
        <v>0</v>
      </c>
      <c r="AT210" s="741">
        <f t="shared" si="1693"/>
        <v>0</v>
      </c>
      <c r="AU210" s="740">
        <f t="shared" si="1694"/>
        <v>0</v>
      </c>
      <c r="AV210" s="741">
        <f t="shared" si="1695"/>
        <v>0</v>
      </c>
      <c r="AW210" s="740">
        <f t="shared" si="1696"/>
        <v>0</v>
      </c>
      <c r="AX210" s="741">
        <f t="shared" si="1697"/>
        <v>0</v>
      </c>
      <c r="AY210" s="740">
        <f t="shared" si="1698"/>
        <v>0</v>
      </c>
      <c r="AZ210" s="741">
        <f t="shared" si="1699"/>
        <v>0</v>
      </c>
      <c r="BA210" s="740">
        <f t="shared" si="1700"/>
        <v>0</v>
      </c>
      <c r="BB210" s="741">
        <f t="shared" si="1701"/>
        <v>0</v>
      </c>
      <c r="BC210" s="740">
        <f t="shared" si="1702"/>
        <v>0</v>
      </c>
      <c r="BD210" s="741">
        <f t="shared" si="1703"/>
        <v>0</v>
      </c>
      <c r="BE210" s="740">
        <f t="shared" si="1704"/>
        <v>0</v>
      </c>
      <c r="BF210" s="741">
        <f t="shared" si="1705"/>
        <v>0</v>
      </c>
      <c r="BG210" s="740">
        <f t="shared" si="1706"/>
        <v>0</v>
      </c>
      <c r="BH210" s="741">
        <f t="shared" si="1707"/>
        <v>0</v>
      </c>
      <c r="BI210" s="740">
        <f t="shared" si="1708"/>
        <v>0</v>
      </c>
      <c r="BJ210" s="741">
        <f t="shared" si="1709"/>
        <v>0</v>
      </c>
      <c r="BK210" s="743">
        <f t="shared" si="1710"/>
        <v>0</v>
      </c>
      <c r="BL210" s="744">
        <f t="shared" si="1711"/>
        <v>0</v>
      </c>
      <c r="BM210" s="745">
        <v>12</v>
      </c>
      <c r="BN210" s="746">
        <f t="shared" si="1712"/>
        <v>0</v>
      </c>
      <c r="BO210" s="747"/>
      <c r="BP210" s="741"/>
      <c r="BQ210" s="746">
        <f t="shared" si="1713"/>
        <v>0</v>
      </c>
      <c r="BR210" s="746">
        <f t="shared" si="1714"/>
        <v>0</v>
      </c>
      <c r="BS210" s="746">
        <f t="shared" si="1715"/>
        <v>0</v>
      </c>
      <c r="BU210" s="1044"/>
      <c r="BV210" s="735" t="s">
        <v>862</v>
      </c>
      <c r="BW210" s="737">
        <f t="shared" si="1716"/>
        <v>1</v>
      </c>
      <c r="BX210" s="737">
        <f t="shared" si="1717"/>
        <v>7038</v>
      </c>
      <c r="BY210" s="738">
        <f t="shared" si="1718"/>
        <v>7146</v>
      </c>
      <c r="BZ210" s="817">
        <f t="shared" si="1719"/>
        <v>7146</v>
      </c>
      <c r="CA210" s="740">
        <f t="shared" si="1720"/>
        <v>0</v>
      </c>
      <c r="CB210" s="741">
        <f t="shared" si="1721"/>
        <v>0</v>
      </c>
      <c r="CC210" s="740">
        <f t="shared" si="1722"/>
        <v>0</v>
      </c>
      <c r="CD210" s="741">
        <f t="shared" si="1723"/>
        <v>0</v>
      </c>
      <c r="CE210" s="740">
        <f t="shared" si="1724"/>
        <v>0</v>
      </c>
      <c r="CF210" s="741">
        <f t="shared" si="1725"/>
        <v>0</v>
      </c>
      <c r="CG210" s="740">
        <f t="shared" si="1726"/>
        <v>0</v>
      </c>
      <c r="CH210" s="741">
        <f t="shared" si="1727"/>
        <v>0</v>
      </c>
      <c r="CI210" s="740">
        <f t="shared" si="1728"/>
        <v>0</v>
      </c>
      <c r="CJ210" s="741">
        <f t="shared" si="1729"/>
        <v>0</v>
      </c>
      <c r="CK210" s="740">
        <f t="shared" si="1730"/>
        <v>0</v>
      </c>
      <c r="CL210" s="741">
        <f t="shared" si="1731"/>
        <v>0</v>
      </c>
      <c r="CM210" s="740">
        <f t="shared" si="1732"/>
        <v>10</v>
      </c>
      <c r="CN210" s="741">
        <f t="shared" si="1733"/>
        <v>714.6</v>
      </c>
      <c r="CO210" s="740">
        <f t="shared" si="1734"/>
        <v>0</v>
      </c>
      <c r="CP210" s="741">
        <f t="shared" si="1735"/>
        <v>0</v>
      </c>
      <c r="CQ210" s="740">
        <f t="shared" si="1736"/>
        <v>0</v>
      </c>
      <c r="CR210" s="741">
        <f t="shared" si="1737"/>
        <v>0</v>
      </c>
      <c r="CS210" s="740">
        <f t="shared" si="1738"/>
        <v>0</v>
      </c>
      <c r="CT210" s="741">
        <f t="shared" si="1739"/>
        <v>0</v>
      </c>
      <c r="CU210" s="743">
        <f t="shared" si="1740"/>
        <v>8371.4</v>
      </c>
      <c r="CV210" s="744">
        <f t="shared" si="1741"/>
        <v>16232</v>
      </c>
      <c r="CW210" s="745">
        <v>12</v>
      </c>
      <c r="CX210" s="746">
        <f t="shared" si="1742"/>
        <v>194784</v>
      </c>
      <c r="CY210" s="747"/>
      <c r="CZ210" s="741"/>
      <c r="DA210" s="746">
        <f t="shared" si="1743"/>
        <v>194784</v>
      </c>
      <c r="DB210" s="746">
        <f t="shared" si="1744"/>
        <v>58824.77</v>
      </c>
      <c r="DC210" s="746">
        <f t="shared" si="1745"/>
        <v>253608.77</v>
      </c>
      <c r="DD210" s="750"/>
      <c r="DE210" s="1044"/>
      <c r="DF210" s="735" t="s">
        <v>862</v>
      </c>
      <c r="DG210" s="737">
        <f t="shared" si="1746"/>
        <v>0</v>
      </c>
      <c r="DH210" s="737">
        <f t="shared" si="1747"/>
        <v>7038</v>
      </c>
      <c r="DI210" s="738">
        <f t="shared" si="1748"/>
        <v>7146</v>
      </c>
      <c r="DJ210" s="817">
        <f t="shared" si="1749"/>
        <v>0</v>
      </c>
      <c r="DK210" s="740">
        <f t="shared" si="1750"/>
        <v>0</v>
      </c>
      <c r="DL210" s="741">
        <f t="shared" si="1751"/>
        <v>0</v>
      </c>
      <c r="DM210" s="740">
        <f t="shared" si="1752"/>
        <v>0</v>
      </c>
      <c r="DN210" s="741">
        <f t="shared" si="1753"/>
        <v>0</v>
      </c>
      <c r="DO210" s="740">
        <f t="shared" si="1754"/>
        <v>0</v>
      </c>
      <c r="DP210" s="741">
        <f t="shared" si="1755"/>
        <v>0</v>
      </c>
      <c r="DQ210" s="740">
        <f t="shared" si="1756"/>
        <v>0</v>
      </c>
      <c r="DR210" s="741">
        <f t="shared" si="1757"/>
        <v>0</v>
      </c>
      <c r="DS210" s="740">
        <f t="shared" si="1758"/>
        <v>0</v>
      </c>
      <c r="DT210" s="741">
        <f t="shared" si="1759"/>
        <v>0</v>
      </c>
      <c r="DU210" s="740">
        <f t="shared" si="1760"/>
        <v>0</v>
      </c>
      <c r="DV210" s="741">
        <f t="shared" si="1761"/>
        <v>0</v>
      </c>
      <c r="DW210" s="740">
        <f t="shared" si="1762"/>
        <v>0</v>
      </c>
      <c r="DX210" s="741">
        <f t="shared" si="1763"/>
        <v>0</v>
      </c>
      <c r="DY210" s="740">
        <f t="shared" si="1764"/>
        <v>0</v>
      </c>
      <c r="DZ210" s="741">
        <f t="shared" si="1765"/>
        <v>0</v>
      </c>
      <c r="EA210" s="740">
        <f t="shared" si="1766"/>
        <v>0</v>
      </c>
      <c r="EB210" s="741">
        <f t="shared" si="1767"/>
        <v>0</v>
      </c>
      <c r="EC210" s="740">
        <f t="shared" si="1768"/>
        <v>0</v>
      </c>
      <c r="ED210" s="741">
        <f t="shared" si="1769"/>
        <v>0</v>
      </c>
      <c r="EE210" s="743">
        <f t="shared" si="1770"/>
        <v>0</v>
      </c>
      <c r="EF210" s="744">
        <f t="shared" si="1771"/>
        <v>0</v>
      </c>
      <c r="EG210" s="745">
        <v>12</v>
      </c>
      <c r="EH210" s="746">
        <f t="shared" si="1772"/>
        <v>0</v>
      </c>
      <c r="EI210" s="747"/>
      <c r="EJ210" s="741"/>
      <c r="EK210" s="746">
        <f t="shared" si="1773"/>
        <v>0</v>
      </c>
      <c r="EL210" s="746">
        <f t="shared" si="1774"/>
        <v>0</v>
      </c>
      <c r="EM210" s="746">
        <f t="shared" si="1775"/>
        <v>0</v>
      </c>
      <c r="EO210" s="1044"/>
      <c r="EP210" s="735" t="s">
        <v>862</v>
      </c>
      <c r="EQ210" s="737">
        <f t="shared" si="1776"/>
        <v>0</v>
      </c>
      <c r="ER210" s="737">
        <f t="shared" si="1777"/>
        <v>7038</v>
      </c>
      <c r="ES210" s="738">
        <f t="shared" si="1778"/>
        <v>7146</v>
      </c>
      <c r="ET210" s="817">
        <f t="shared" si="1779"/>
        <v>0</v>
      </c>
      <c r="EU210" s="740">
        <f t="shared" si="1780"/>
        <v>0</v>
      </c>
      <c r="EV210" s="741">
        <f t="shared" si="1781"/>
        <v>0</v>
      </c>
      <c r="EW210" s="740">
        <f t="shared" si="1782"/>
        <v>0</v>
      </c>
      <c r="EX210" s="741">
        <f t="shared" si="1783"/>
        <v>0</v>
      </c>
      <c r="EY210" s="740">
        <f t="shared" si="1784"/>
        <v>0</v>
      </c>
      <c r="EZ210" s="741">
        <f t="shared" si="1785"/>
        <v>0</v>
      </c>
      <c r="FA210" s="740">
        <f t="shared" si="1786"/>
        <v>0</v>
      </c>
      <c r="FB210" s="741">
        <f t="shared" si="1787"/>
        <v>0</v>
      </c>
      <c r="FC210" s="740">
        <f t="shared" si="1788"/>
        <v>0</v>
      </c>
      <c r="FD210" s="741">
        <f t="shared" si="1789"/>
        <v>0</v>
      </c>
      <c r="FE210" s="740">
        <f t="shared" si="1790"/>
        <v>0</v>
      </c>
      <c r="FF210" s="741">
        <f t="shared" si="1791"/>
        <v>0</v>
      </c>
      <c r="FG210" s="740">
        <f t="shared" si="1792"/>
        <v>0</v>
      </c>
      <c r="FH210" s="741">
        <f t="shared" si="1793"/>
        <v>0</v>
      </c>
      <c r="FI210" s="740">
        <f t="shared" si="1794"/>
        <v>0</v>
      </c>
      <c r="FJ210" s="741">
        <f t="shared" si="1795"/>
        <v>0</v>
      </c>
      <c r="FK210" s="740">
        <f t="shared" si="1796"/>
        <v>0</v>
      </c>
      <c r="FL210" s="741">
        <f t="shared" si="1797"/>
        <v>0</v>
      </c>
      <c r="FM210" s="740">
        <f t="shared" si="1798"/>
        <v>0</v>
      </c>
      <c r="FN210" s="741">
        <f t="shared" si="1799"/>
        <v>0</v>
      </c>
      <c r="FO210" s="743">
        <f t="shared" si="1800"/>
        <v>0</v>
      </c>
      <c r="FP210" s="744">
        <f t="shared" si="1801"/>
        <v>0</v>
      </c>
      <c r="FQ210" s="745">
        <v>12</v>
      </c>
      <c r="FR210" s="746">
        <f t="shared" si="1802"/>
        <v>0</v>
      </c>
      <c r="FS210" s="747"/>
      <c r="FT210" s="741"/>
      <c r="FU210" s="746">
        <f t="shared" si="1803"/>
        <v>0</v>
      </c>
      <c r="FV210" s="746">
        <f t="shared" si="1804"/>
        <v>0</v>
      </c>
      <c r="FW210" s="746">
        <f t="shared" si="1805"/>
        <v>0</v>
      </c>
      <c r="FY210" s="1044"/>
      <c r="FZ210" s="735" t="s">
        <v>862</v>
      </c>
      <c r="GA210" s="737">
        <f t="shared" si="1806"/>
        <v>1</v>
      </c>
      <c r="GB210" s="737">
        <f t="shared" si="1807"/>
        <v>7038</v>
      </c>
      <c r="GC210" s="738">
        <f t="shared" si="1808"/>
        <v>7146</v>
      </c>
      <c r="GD210" s="743">
        <f t="shared" si="1809"/>
        <v>7146</v>
      </c>
      <c r="GE210" s="743"/>
      <c r="GF210" s="737">
        <f t="shared" si="1810"/>
        <v>0</v>
      </c>
      <c r="GG210" s="743"/>
      <c r="GH210" s="737">
        <f t="shared" si="1811"/>
        <v>0</v>
      </c>
      <c r="GI210" s="743"/>
      <c r="GJ210" s="737">
        <f t="shared" si="1812"/>
        <v>0</v>
      </c>
      <c r="GK210" s="743"/>
      <c r="GL210" s="737">
        <f t="shared" si="1813"/>
        <v>0</v>
      </c>
      <c r="GM210" s="743"/>
      <c r="GN210" s="737">
        <f t="shared" si="1814"/>
        <v>0</v>
      </c>
      <c r="GO210" s="743"/>
      <c r="GP210" s="737">
        <f t="shared" si="1815"/>
        <v>0</v>
      </c>
      <c r="GQ210" s="743"/>
      <c r="GR210" s="737">
        <f t="shared" si="1816"/>
        <v>714.6</v>
      </c>
      <c r="GS210" s="743"/>
      <c r="GT210" s="737">
        <f t="shared" si="1817"/>
        <v>0</v>
      </c>
      <c r="GU210" s="743"/>
      <c r="GV210" s="737">
        <f t="shared" si="1818"/>
        <v>0</v>
      </c>
      <c r="GW210" s="743"/>
      <c r="GX210" s="737">
        <f t="shared" si="1819"/>
        <v>0</v>
      </c>
      <c r="GY210" s="743">
        <f t="shared" si="1819"/>
        <v>8371.4</v>
      </c>
      <c r="GZ210" s="744">
        <f t="shared" si="1820"/>
        <v>16232</v>
      </c>
      <c r="HA210" s="745">
        <v>12</v>
      </c>
      <c r="HB210" s="746">
        <f t="shared" si="1821"/>
        <v>194784</v>
      </c>
      <c r="HC210" s="737">
        <f t="shared" si="1822"/>
        <v>0</v>
      </c>
      <c r="HD210" s="737">
        <f t="shared" si="1822"/>
        <v>0</v>
      </c>
      <c r="HE210" s="746">
        <f t="shared" si="1823"/>
        <v>194784</v>
      </c>
      <c r="HF210" s="746">
        <f t="shared" si="1824"/>
        <v>58824.77</v>
      </c>
      <c r="HG210" s="746">
        <f t="shared" si="1825"/>
        <v>253608.77</v>
      </c>
    </row>
    <row r="211" spans="1:215" x14ac:dyDescent="0.25">
      <c r="A211" s="1044"/>
      <c r="B211" s="755" t="s">
        <v>681</v>
      </c>
      <c r="C211" s="737">
        <f t="shared" si="1657"/>
        <v>0</v>
      </c>
      <c r="D211" s="737">
        <f t="shared" si="1658"/>
        <v>6707</v>
      </c>
      <c r="E211" s="738">
        <f t="shared" si="1659"/>
        <v>6810</v>
      </c>
      <c r="F211" s="817">
        <f t="shared" si="1660"/>
        <v>0</v>
      </c>
      <c r="G211" s="740">
        <f t="shared" si="1661"/>
        <v>0</v>
      </c>
      <c r="H211" s="741">
        <f t="shared" si="1662"/>
        <v>0</v>
      </c>
      <c r="I211" s="740">
        <f t="shared" si="1661"/>
        <v>0</v>
      </c>
      <c r="J211" s="741">
        <f t="shared" si="1663"/>
        <v>0</v>
      </c>
      <c r="K211" s="740">
        <f t="shared" si="1664"/>
        <v>0</v>
      </c>
      <c r="L211" s="741">
        <f t="shared" si="1665"/>
        <v>0</v>
      </c>
      <c r="M211" s="740">
        <f t="shared" si="1666"/>
        <v>0</v>
      </c>
      <c r="N211" s="741">
        <f t="shared" si="1667"/>
        <v>0</v>
      </c>
      <c r="O211" s="740">
        <f t="shared" si="1668"/>
        <v>0</v>
      </c>
      <c r="P211" s="741">
        <f t="shared" si="1669"/>
        <v>0</v>
      </c>
      <c r="Q211" s="740">
        <f t="shared" si="1670"/>
        <v>0</v>
      </c>
      <c r="R211" s="741">
        <f t="shared" si="1671"/>
        <v>0</v>
      </c>
      <c r="S211" s="740">
        <f t="shared" si="1672"/>
        <v>0</v>
      </c>
      <c r="T211" s="741">
        <f t="shared" si="1673"/>
        <v>0</v>
      </c>
      <c r="U211" s="740">
        <f t="shared" si="1674"/>
        <v>0</v>
      </c>
      <c r="V211" s="741">
        <f t="shared" si="1675"/>
        <v>0</v>
      </c>
      <c r="W211" s="740">
        <f t="shared" si="1676"/>
        <v>0</v>
      </c>
      <c r="X211" s="741">
        <f t="shared" si="1677"/>
        <v>0</v>
      </c>
      <c r="Y211" s="740">
        <f t="shared" si="1678"/>
        <v>0</v>
      </c>
      <c r="Z211" s="741">
        <f t="shared" si="1679"/>
        <v>0</v>
      </c>
      <c r="AA211" s="743">
        <f t="shared" si="1680"/>
        <v>0</v>
      </c>
      <c r="AB211" s="744">
        <f t="shared" si="1681"/>
        <v>0</v>
      </c>
      <c r="AC211" s="745">
        <v>12</v>
      </c>
      <c r="AD211" s="746">
        <f t="shared" si="1682"/>
        <v>0</v>
      </c>
      <c r="AE211" s="747"/>
      <c r="AF211" s="741"/>
      <c r="AG211" s="746">
        <f t="shared" si="1683"/>
        <v>0</v>
      </c>
      <c r="AH211" s="746">
        <f t="shared" si="1684"/>
        <v>0</v>
      </c>
      <c r="AI211" s="746">
        <f t="shared" si="1685"/>
        <v>0</v>
      </c>
      <c r="AK211" s="1044"/>
      <c r="AL211" s="755" t="s">
        <v>681</v>
      </c>
      <c r="AM211" s="737">
        <f t="shared" si="1686"/>
        <v>0.5</v>
      </c>
      <c r="AN211" s="737">
        <f t="shared" si="1687"/>
        <v>6707</v>
      </c>
      <c r="AO211" s="738">
        <f t="shared" si="1688"/>
        <v>6810</v>
      </c>
      <c r="AP211" s="817">
        <f t="shared" si="1689"/>
        <v>3405</v>
      </c>
      <c r="AQ211" s="740">
        <f t="shared" si="1690"/>
        <v>0</v>
      </c>
      <c r="AR211" s="741">
        <f t="shared" si="1691"/>
        <v>0</v>
      </c>
      <c r="AS211" s="740">
        <f t="shared" si="1692"/>
        <v>0</v>
      </c>
      <c r="AT211" s="741">
        <f t="shared" si="1693"/>
        <v>0</v>
      </c>
      <c r="AU211" s="740">
        <f t="shared" si="1694"/>
        <v>0</v>
      </c>
      <c r="AV211" s="741">
        <f t="shared" si="1695"/>
        <v>0</v>
      </c>
      <c r="AW211" s="740">
        <f t="shared" si="1696"/>
        <v>0</v>
      </c>
      <c r="AX211" s="741">
        <f t="shared" si="1697"/>
        <v>0</v>
      </c>
      <c r="AY211" s="740">
        <f t="shared" si="1698"/>
        <v>0</v>
      </c>
      <c r="AZ211" s="741">
        <f t="shared" si="1699"/>
        <v>0</v>
      </c>
      <c r="BA211" s="740">
        <f t="shared" si="1700"/>
        <v>160</v>
      </c>
      <c r="BB211" s="741">
        <f t="shared" si="1701"/>
        <v>5448</v>
      </c>
      <c r="BC211" s="740">
        <f t="shared" si="1702"/>
        <v>15</v>
      </c>
      <c r="BD211" s="741">
        <f t="shared" si="1703"/>
        <v>510.75</v>
      </c>
      <c r="BE211" s="740">
        <f t="shared" si="1704"/>
        <v>0</v>
      </c>
      <c r="BF211" s="741">
        <f t="shared" si="1705"/>
        <v>0</v>
      </c>
      <c r="BG211" s="740">
        <f t="shared" si="1706"/>
        <v>0</v>
      </c>
      <c r="BH211" s="741">
        <f t="shared" si="1707"/>
        <v>0</v>
      </c>
      <c r="BI211" s="740">
        <f t="shared" si="1708"/>
        <v>0</v>
      </c>
      <c r="BJ211" s="741">
        <f t="shared" si="1709"/>
        <v>0</v>
      </c>
      <c r="BK211" s="743">
        <f t="shared" si="1710"/>
        <v>0</v>
      </c>
      <c r="BL211" s="744">
        <f t="shared" si="1711"/>
        <v>9363.75</v>
      </c>
      <c r="BM211" s="745">
        <v>12</v>
      </c>
      <c r="BN211" s="746">
        <f t="shared" si="1712"/>
        <v>112365</v>
      </c>
      <c r="BO211" s="747"/>
      <c r="BP211" s="741"/>
      <c r="BQ211" s="746">
        <f t="shared" si="1713"/>
        <v>112365</v>
      </c>
      <c r="BR211" s="746">
        <f t="shared" si="1714"/>
        <v>33934.230000000003</v>
      </c>
      <c r="BS211" s="746">
        <f t="shared" si="1715"/>
        <v>146299.23000000001</v>
      </c>
      <c r="BU211" s="1044"/>
      <c r="BV211" s="755" t="s">
        <v>681</v>
      </c>
      <c r="BW211" s="737">
        <f t="shared" si="1716"/>
        <v>0</v>
      </c>
      <c r="BX211" s="737">
        <f t="shared" si="1717"/>
        <v>6707</v>
      </c>
      <c r="BY211" s="738">
        <f t="shared" si="1718"/>
        <v>6810</v>
      </c>
      <c r="BZ211" s="817">
        <f t="shared" si="1719"/>
        <v>0</v>
      </c>
      <c r="CA211" s="740">
        <f t="shared" si="1720"/>
        <v>0</v>
      </c>
      <c r="CB211" s="741">
        <f t="shared" si="1721"/>
        <v>0</v>
      </c>
      <c r="CC211" s="740">
        <f t="shared" si="1722"/>
        <v>0</v>
      </c>
      <c r="CD211" s="741">
        <f t="shared" si="1723"/>
        <v>0</v>
      </c>
      <c r="CE211" s="740">
        <f t="shared" si="1724"/>
        <v>0</v>
      </c>
      <c r="CF211" s="741">
        <f t="shared" si="1725"/>
        <v>0</v>
      </c>
      <c r="CG211" s="740">
        <f t="shared" si="1726"/>
        <v>0</v>
      </c>
      <c r="CH211" s="741">
        <f t="shared" si="1727"/>
        <v>0</v>
      </c>
      <c r="CI211" s="740">
        <f t="shared" si="1728"/>
        <v>0</v>
      </c>
      <c r="CJ211" s="741">
        <f t="shared" si="1729"/>
        <v>0</v>
      </c>
      <c r="CK211" s="740">
        <f t="shared" si="1730"/>
        <v>0</v>
      </c>
      <c r="CL211" s="741">
        <f t="shared" si="1731"/>
        <v>0</v>
      </c>
      <c r="CM211" s="740">
        <f t="shared" si="1732"/>
        <v>0</v>
      </c>
      <c r="CN211" s="741">
        <f t="shared" si="1733"/>
        <v>0</v>
      </c>
      <c r="CO211" s="740">
        <f t="shared" si="1734"/>
        <v>0</v>
      </c>
      <c r="CP211" s="741">
        <f t="shared" si="1735"/>
        <v>0</v>
      </c>
      <c r="CQ211" s="740">
        <f t="shared" si="1736"/>
        <v>0</v>
      </c>
      <c r="CR211" s="741">
        <f t="shared" si="1737"/>
        <v>0</v>
      </c>
      <c r="CS211" s="740">
        <f t="shared" si="1738"/>
        <v>0</v>
      </c>
      <c r="CT211" s="741">
        <f t="shared" si="1739"/>
        <v>0</v>
      </c>
      <c r="CU211" s="743">
        <f t="shared" si="1740"/>
        <v>0</v>
      </c>
      <c r="CV211" s="744">
        <f t="shared" si="1741"/>
        <v>0</v>
      </c>
      <c r="CW211" s="745">
        <v>12</v>
      </c>
      <c r="CX211" s="746">
        <f t="shared" si="1742"/>
        <v>0</v>
      </c>
      <c r="CY211" s="747"/>
      <c r="CZ211" s="741"/>
      <c r="DA211" s="746">
        <f t="shared" si="1743"/>
        <v>0</v>
      </c>
      <c r="DB211" s="746">
        <f t="shared" si="1744"/>
        <v>0</v>
      </c>
      <c r="DC211" s="746">
        <f t="shared" si="1745"/>
        <v>0</v>
      </c>
      <c r="DD211" s="750"/>
      <c r="DE211" s="1044"/>
      <c r="DF211" s="755" t="s">
        <v>681</v>
      </c>
      <c r="DG211" s="737">
        <f t="shared" si="1746"/>
        <v>0</v>
      </c>
      <c r="DH211" s="737">
        <f t="shared" si="1747"/>
        <v>6707</v>
      </c>
      <c r="DI211" s="738">
        <f t="shared" si="1748"/>
        <v>6810</v>
      </c>
      <c r="DJ211" s="817">
        <f t="shared" si="1749"/>
        <v>0</v>
      </c>
      <c r="DK211" s="740">
        <f t="shared" si="1750"/>
        <v>0</v>
      </c>
      <c r="DL211" s="741">
        <f t="shared" si="1751"/>
        <v>0</v>
      </c>
      <c r="DM211" s="740">
        <f t="shared" si="1752"/>
        <v>0</v>
      </c>
      <c r="DN211" s="741">
        <f t="shared" si="1753"/>
        <v>0</v>
      </c>
      <c r="DO211" s="740">
        <f t="shared" si="1754"/>
        <v>0</v>
      </c>
      <c r="DP211" s="741">
        <f t="shared" si="1755"/>
        <v>0</v>
      </c>
      <c r="DQ211" s="740">
        <f t="shared" si="1756"/>
        <v>0</v>
      </c>
      <c r="DR211" s="741">
        <f t="shared" si="1757"/>
        <v>0</v>
      </c>
      <c r="DS211" s="740">
        <f t="shared" si="1758"/>
        <v>0</v>
      </c>
      <c r="DT211" s="741">
        <f t="shared" si="1759"/>
        <v>0</v>
      </c>
      <c r="DU211" s="740">
        <f t="shared" si="1760"/>
        <v>0</v>
      </c>
      <c r="DV211" s="741">
        <f t="shared" si="1761"/>
        <v>0</v>
      </c>
      <c r="DW211" s="740">
        <f t="shared" si="1762"/>
        <v>0</v>
      </c>
      <c r="DX211" s="741">
        <f t="shared" si="1763"/>
        <v>0</v>
      </c>
      <c r="DY211" s="740">
        <f t="shared" si="1764"/>
        <v>0</v>
      </c>
      <c r="DZ211" s="741">
        <f t="shared" si="1765"/>
        <v>0</v>
      </c>
      <c r="EA211" s="740">
        <f t="shared" si="1766"/>
        <v>0</v>
      </c>
      <c r="EB211" s="741">
        <f t="shared" si="1767"/>
        <v>0</v>
      </c>
      <c r="EC211" s="740">
        <f t="shared" si="1768"/>
        <v>0</v>
      </c>
      <c r="ED211" s="741">
        <f t="shared" si="1769"/>
        <v>0</v>
      </c>
      <c r="EE211" s="743">
        <f t="shared" si="1770"/>
        <v>0</v>
      </c>
      <c r="EF211" s="744">
        <f t="shared" si="1771"/>
        <v>0</v>
      </c>
      <c r="EG211" s="745">
        <v>12</v>
      </c>
      <c r="EH211" s="746">
        <f t="shared" si="1772"/>
        <v>0</v>
      </c>
      <c r="EI211" s="747"/>
      <c r="EJ211" s="741"/>
      <c r="EK211" s="746">
        <f t="shared" si="1773"/>
        <v>0</v>
      </c>
      <c r="EL211" s="746">
        <f t="shared" si="1774"/>
        <v>0</v>
      </c>
      <c r="EM211" s="746">
        <f t="shared" si="1775"/>
        <v>0</v>
      </c>
      <c r="EO211" s="1044"/>
      <c r="EP211" s="755" t="s">
        <v>681</v>
      </c>
      <c r="EQ211" s="737">
        <f t="shared" si="1776"/>
        <v>0</v>
      </c>
      <c r="ER211" s="737">
        <f t="shared" si="1777"/>
        <v>6707</v>
      </c>
      <c r="ES211" s="738">
        <f t="shared" si="1778"/>
        <v>6810</v>
      </c>
      <c r="ET211" s="817">
        <f t="shared" si="1779"/>
        <v>0</v>
      </c>
      <c r="EU211" s="740">
        <f t="shared" si="1780"/>
        <v>0</v>
      </c>
      <c r="EV211" s="741">
        <f t="shared" si="1781"/>
        <v>0</v>
      </c>
      <c r="EW211" s="740">
        <f t="shared" si="1782"/>
        <v>0</v>
      </c>
      <c r="EX211" s="741">
        <f t="shared" si="1783"/>
        <v>0</v>
      </c>
      <c r="EY211" s="740">
        <f t="shared" si="1784"/>
        <v>0</v>
      </c>
      <c r="EZ211" s="741">
        <f t="shared" si="1785"/>
        <v>0</v>
      </c>
      <c r="FA211" s="740">
        <f t="shared" si="1786"/>
        <v>0</v>
      </c>
      <c r="FB211" s="741">
        <f t="shared" si="1787"/>
        <v>0</v>
      </c>
      <c r="FC211" s="740">
        <f t="shared" si="1788"/>
        <v>0</v>
      </c>
      <c r="FD211" s="741">
        <f t="shared" si="1789"/>
        <v>0</v>
      </c>
      <c r="FE211" s="740">
        <f t="shared" si="1790"/>
        <v>0</v>
      </c>
      <c r="FF211" s="741">
        <f t="shared" si="1791"/>
        <v>0</v>
      </c>
      <c r="FG211" s="740">
        <f t="shared" si="1792"/>
        <v>0</v>
      </c>
      <c r="FH211" s="741">
        <f t="shared" si="1793"/>
        <v>0</v>
      </c>
      <c r="FI211" s="740">
        <f t="shared" si="1794"/>
        <v>0</v>
      </c>
      <c r="FJ211" s="741">
        <f t="shared" si="1795"/>
        <v>0</v>
      </c>
      <c r="FK211" s="740">
        <f t="shared" si="1796"/>
        <v>0</v>
      </c>
      <c r="FL211" s="741">
        <f t="shared" si="1797"/>
        <v>0</v>
      </c>
      <c r="FM211" s="740">
        <f t="shared" si="1798"/>
        <v>0</v>
      </c>
      <c r="FN211" s="741">
        <f t="shared" si="1799"/>
        <v>0</v>
      </c>
      <c r="FO211" s="743">
        <f t="shared" si="1800"/>
        <v>0</v>
      </c>
      <c r="FP211" s="744">
        <f t="shared" si="1801"/>
        <v>0</v>
      </c>
      <c r="FQ211" s="745">
        <v>12</v>
      </c>
      <c r="FR211" s="746">
        <f t="shared" si="1802"/>
        <v>0</v>
      </c>
      <c r="FS211" s="747"/>
      <c r="FT211" s="741"/>
      <c r="FU211" s="746">
        <f t="shared" si="1803"/>
        <v>0</v>
      </c>
      <c r="FV211" s="746">
        <f t="shared" si="1804"/>
        <v>0</v>
      </c>
      <c r="FW211" s="746">
        <f t="shared" si="1805"/>
        <v>0</v>
      </c>
      <c r="FY211" s="1044"/>
      <c r="FZ211" s="755" t="s">
        <v>681</v>
      </c>
      <c r="GA211" s="737">
        <f t="shared" si="1806"/>
        <v>0.5</v>
      </c>
      <c r="GB211" s="737">
        <f t="shared" si="1807"/>
        <v>6707</v>
      </c>
      <c r="GC211" s="738">
        <f t="shared" si="1808"/>
        <v>6810</v>
      </c>
      <c r="GD211" s="743">
        <f t="shared" si="1809"/>
        <v>3405</v>
      </c>
      <c r="GE211" s="743"/>
      <c r="GF211" s="737">
        <f t="shared" si="1810"/>
        <v>0</v>
      </c>
      <c r="GG211" s="743"/>
      <c r="GH211" s="737">
        <f t="shared" si="1811"/>
        <v>0</v>
      </c>
      <c r="GI211" s="743"/>
      <c r="GJ211" s="737">
        <f t="shared" si="1812"/>
        <v>0</v>
      </c>
      <c r="GK211" s="743"/>
      <c r="GL211" s="737">
        <f t="shared" si="1813"/>
        <v>0</v>
      </c>
      <c r="GM211" s="743"/>
      <c r="GN211" s="737">
        <f t="shared" si="1814"/>
        <v>0</v>
      </c>
      <c r="GO211" s="743"/>
      <c r="GP211" s="737">
        <f t="shared" si="1815"/>
        <v>5448</v>
      </c>
      <c r="GQ211" s="743"/>
      <c r="GR211" s="737">
        <f t="shared" si="1816"/>
        <v>510.75</v>
      </c>
      <c r="GS211" s="743"/>
      <c r="GT211" s="737">
        <f t="shared" si="1817"/>
        <v>0</v>
      </c>
      <c r="GU211" s="743"/>
      <c r="GV211" s="737">
        <f t="shared" si="1818"/>
        <v>0</v>
      </c>
      <c r="GW211" s="743"/>
      <c r="GX211" s="737">
        <f t="shared" si="1819"/>
        <v>0</v>
      </c>
      <c r="GY211" s="743">
        <f t="shared" si="1819"/>
        <v>0</v>
      </c>
      <c r="GZ211" s="744">
        <f t="shared" si="1820"/>
        <v>9363.75</v>
      </c>
      <c r="HA211" s="745">
        <v>12</v>
      </c>
      <c r="HB211" s="746">
        <f t="shared" si="1821"/>
        <v>112365</v>
      </c>
      <c r="HC211" s="737">
        <f t="shared" si="1822"/>
        <v>0</v>
      </c>
      <c r="HD211" s="737">
        <f t="shared" si="1822"/>
        <v>0</v>
      </c>
      <c r="HE211" s="746">
        <f t="shared" si="1823"/>
        <v>112365</v>
      </c>
      <c r="HF211" s="746">
        <f t="shared" si="1824"/>
        <v>33934.230000000003</v>
      </c>
      <c r="HG211" s="746">
        <f t="shared" si="1825"/>
        <v>146299.23000000001</v>
      </c>
    </row>
    <row r="212" spans="1:215" x14ac:dyDescent="0.25">
      <c r="A212" s="1044"/>
      <c r="B212" s="735" t="s">
        <v>531</v>
      </c>
      <c r="C212" s="737">
        <f t="shared" si="1657"/>
        <v>0</v>
      </c>
      <c r="D212" s="737">
        <f t="shared" si="1658"/>
        <v>6707</v>
      </c>
      <c r="E212" s="738">
        <f t="shared" si="1659"/>
        <v>6810</v>
      </c>
      <c r="F212" s="817">
        <f t="shared" si="1660"/>
        <v>0</v>
      </c>
      <c r="G212" s="740">
        <f t="shared" si="1661"/>
        <v>0</v>
      </c>
      <c r="H212" s="741">
        <f t="shared" si="1662"/>
        <v>0</v>
      </c>
      <c r="I212" s="740">
        <f t="shared" si="1661"/>
        <v>0</v>
      </c>
      <c r="J212" s="741">
        <f t="shared" si="1663"/>
        <v>0</v>
      </c>
      <c r="K212" s="740">
        <f t="shared" si="1664"/>
        <v>0</v>
      </c>
      <c r="L212" s="741">
        <f t="shared" si="1665"/>
        <v>0</v>
      </c>
      <c r="M212" s="740">
        <f t="shared" si="1666"/>
        <v>0</v>
      </c>
      <c r="N212" s="741">
        <f t="shared" si="1667"/>
        <v>0</v>
      </c>
      <c r="O212" s="740">
        <f t="shared" si="1668"/>
        <v>0</v>
      </c>
      <c r="P212" s="741">
        <f t="shared" si="1669"/>
        <v>0</v>
      </c>
      <c r="Q212" s="740">
        <f t="shared" si="1670"/>
        <v>0</v>
      </c>
      <c r="R212" s="741">
        <f t="shared" si="1671"/>
        <v>0</v>
      </c>
      <c r="S212" s="740">
        <f t="shared" si="1672"/>
        <v>0</v>
      </c>
      <c r="T212" s="741">
        <f t="shared" si="1673"/>
        <v>0</v>
      </c>
      <c r="U212" s="740">
        <f t="shared" si="1674"/>
        <v>0</v>
      </c>
      <c r="V212" s="741">
        <f t="shared" si="1675"/>
        <v>0</v>
      </c>
      <c r="W212" s="740">
        <f t="shared" si="1676"/>
        <v>0</v>
      </c>
      <c r="X212" s="741">
        <f t="shared" si="1677"/>
        <v>0</v>
      </c>
      <c r="Y212" s="740">
        <f t="shared" si="1678"/>
        <v>0</v>
      </c>
      <c r="Z212" s="741">
        <f t="shared" si="1679"/>
        <v>0</v>
      </c>
      <c r="AA212" s="743">
        <f t="shared" si="1680"/>
        <v>0</v>
      </c>
      <c r="AB212" s="744">
        <f t="shared" si="1681"/>
        <v>0</v>
      </c>
      <c r="AC212" s="745">
        <v>12</v>
      </c>
      <c r="AD212" s="746">
        <f t="shared" si="1682"/>
        <v>0</v>
      </c>
      <c r="AE212" s="747"/>
      <c r="AF212" s="741"/>
      <c r="AG212" s="746">
        <f t="shared" si="1683"/>
        <v>0</v>
      </c>
      <c r="AH212" s="746">
        <f t="shared" si="1684"/>
        <v>0</v>
      </c>
      <c r="AI212" s="746">
        <f t="shared" si="1685"/>
        <v>0</v>
      </c>
      <c r="AK212" s="1044"/>
      <c r="AL212" s="735" t="s">
        <v>531</v>
      </c>
      <c r="AM212" s="737">
        <f t="shared" si="1686"/>
        <v>0</v>
      </c>
      <c r="AN212" s="737">
        <f t="shared" si="1687"/>
        <v>6707</v>
      </c>
      <c r="AO212" s="738">
        <f t="shared" si="1688"/>
        <v>6810</v>
      </c>
      <c r="AP212" s="817">
        <f t="shared" si="1689"/>
        <v>0</v>
      </c>
      <c r="AQ212" s="740">
        <f t="shared" si="1690"/>
        <v>0</v>
      </c>
      <c r="AR212" s="741">
        <f t="shared" si="1691"/>
        <v>0</v>
      </c>
      <c r="AS212" s="740">
        <f t="shared" si="1692"/>
        <v>0</v>
      </c>
      <c r="AT212" s="741">
        <f t="shared" si="1693"/>
        <v>0</v>
      </c>
      <c r="AU212" s="740">
        <f t="shared" si="1694"/>
        <v>0</v>
      </c>
      <c r="AV212" s="741">
        <f t="shared" si="1695"/>
        <v>0</v>
      </c>
      <c r="AW212" s="740">
        <f t="shared" si="1696"/>
        <v>0</v>
      </c>
      <c r="AX212" s="741">
        <f t="shared" si="1697"/>
        <v>0</v>
      </c>
      <c r="AY212" s="740">
        <f t="shared" si="1698"/>
        <v>0</v>
      </c>
      <c r="AZ212" s="741">
        <f t="shared" si="1699"/>
        <v>0</v>
      </c>
      <c r="BA212" s="740">
        <f t="shared" si="1700"/>
        <v>0</v>
      </c>
      <c r="BB212" s="741">
        <f t="shared" si="1701"/>
        <v>0</v>
      </c>
      <c r="BC212" s="740">
        <f t="shared" si="1702"/>
        <v>0</v>
      </c>
      <c r="BD212" s="741">
        <f t="shared" si="1703"/>
        <v>0</v>
      </c>
      <c r="BE212" s="740">
        <f t="shared" si="1704"/>
        <v>0</v>
      </c>
      <c r="BF212" s="741">
        <f t="shared" si="1705"/>
        <v>0</v>
      </c>
      <c r="BG212" s="740">
        <f t="shared" si="1706"/>
        <v>0</v>
      </c>
      <c r="BH212" s="741">
        <f t="shared" si="1707"/>
        <v>0</v>
      </c>
      <c r="BI212" s="740">
        <f t="shared" si="1708"/>
        <v>0</v>
      </c>
      <c r="BJ212" s="741">
        <f t="shared" si="1709"/>
        <v>0</v>
      </c>
      <c r="BK212" s="743">
        <f t="shared" si="1710"/>
        <v>0</v>
      </c>
      <c r="BL212" s="744">
        <f t="shared" si="1711"/>
        <v>0</v>
      </c>
      <c r="BM212" s="745">
        <v>12</v>
      </c>
      <c r="BN212" s="746">
        <f t="shared" si="1712"/>
        <v>0</v>
      </c>
      <c r="BO212" s="747"/>
      <c r="BP212" s="741"/>
      <c r="BQ212" s="746">
        <f t="shared" si="1713"/>
        <v>0</v>
      </c>
      <c r="BR212" s="746">
        <f t="shared" si="1714"/>
        <v>0</v>
      </c>
      <c r="BS212" s="746">
        <f t="shared" si="1715"/>
        <v>0</v>
      </c>
      <c r="BU212" s="1044"/>
      <c r="BV212" s="735" t="s">
        <v>531</v>
      </c>
      <c r="BW212" s="737">
        <f t="shared" si="1716"/>
        <v>2</v>
      </c>
      <c r="BX212" s="737">
        <f t="shared" si="1717"/>
        <v>6707</v>
      </c>
      <c r="BY212" s="738">
        <f t="shared" si="1718"/>
        <v>6810</v>
      </c>
      <c r="BZ212" s="817">
        <f t="shared" si="1719"/>
        <v>13620</v>
      </c>
      <c r="CA212" s="740">
        <f t="shared" si="1720"/>
        <v>0</v>
      </c>
      <c r="CB212" s="741">
        <f t="shared" si="1721"/>
        <v>0</v>
      </c>
      <c r="CC212" s="740">
        <f t="shared" si="1722"/>
        <v>0</v>
      </c>
      <c r="CD212" s="741">
        <f t="shared" si="1723"/>
        <v>0</v>
      </c>
      <c r="CE212" s="740">
        <f t="shared" si="1724"/>
        <v>0</v>
      </c>
      <c r="CF212" s="741">
        <f t="shared" si="1725"/>
        <v>0</v>
      </c>
      <c r="CG212" s="740">
        <f t="shared" si="1726"/>
        <v>50</v>
      </c>
      <c r="CH212" s="741">
        <f t="shared" si="1727"/>
        <v>6810</v>
      </c>
      <c r="CI212" s="740">
        <f t="shared" si="1728"/>
        <v>0</v>
      </c>
      <c r="CJ212" s="741">
        <f t="shared" si="1729"/>
        <v>0</v>
      </c>
      <c r="CK212" s="740">
        <f t="shared" si="1730"/>
        <v>0</v>
      </c>
      <c r="CL212" s="741">
        <f t="shared" si="1731"/>
        <v>0</v>
      </c>
      <c r="CM212" s="740">
        <f t="shared" si="1732"/>
        <v>15</v>
      </c>
      <c r="CN212" s="741">
        <f t="shared" si="1733"/>
        <v>2043</v>
      </c>
      <c r="CO212" s="740">
        <f t="shared" si="1734"/>
        <v>0</v>
      </c>
      <c r="CP212" s="741">
        <f t="shared" si="1735"/>
        <v>0</v>
      </c>
      <c r="CQ212" s="740">
        <f t="shared" si="1736"/>
        <v>0</v>
      </c>
      <c r="CR212" s="741">
        <f t="shared" si="1737"/>
        <v>0</v>
      </c>
      <c r="CS212" s="740">
        <f t="shared" si="1738"/>
        <v>0</v>
      </c>
      <c r="CT212" s="741">
        <f t="shared" si="1739"/>
        <v>0</v>
      </c>
      <c r="CU212" s="743">
        <f t="shared" si="1740"/>
        <v>9946</v>
      </c>
      <c r="CV212" s="744">
        <f t="shared" si="1741"/>
        <v>32419</v>
      </c>
      <c r="CW212" s="745">
        <v>12</v>
      </c>
      <c r="CX212" s="746">
        <f t="shared" si="1742"/>
        <v>389028</v>
      </c>
      <c r="CY212" s="747"/>
      <c r="CZ212" s="741"/>
      <c r="DA212" s="746">
        <f t="shared" si="1743"/>
        <v>389028</v>
      </c>
      <c r="DB212" s="746">
        <f t="shared" si="1744"/>
        <v>117486.46</v>
      </c>
      <c r="DC212" s="746">
        <f t="shared" si="1745"/>
        <v>506514.46</v>
      </c>
      <c r="DD212" s="750"/>
      <c r="DE212" s="1044"/>
      <c r="DF212" s="735" t="s">
        <v>531</v>
      </c>
      <c r="DG212" s="737">
        <f t="shared" si="1746"/>
        <v>0</v>
      </c>
      <c r="DH212" s="737">
        <f t="shared" si="1747"/>
        <v>6707</v>
      </c>
      <c r="DI212" s="738">
        <f t="shared" si="1748"/>
        <v>6810</v>
      </c>
      <c r="DJ212" s="817">
        <f t="shared" si="1749"/>
        <v>0</v>
      </c>
      <c r="DK212" s="740">
        <f t="shared" si="1750"/>
        <v>0</v>
      </c>
      <c r="DL212" s="741">
        <f t="shared" si="1751"/>
        <v>0</v>
      </c>
      <c r="DM212" s="740">
        <f t="shared" si="1752"/>
        <v>0</v>
      </c>
      <c r="DN212" s="741">
        <f t="shared" si="1753"/>
        <v>0</v>
      </c>
      <c r="DO212" s="740">
        <f t="shared" si="1754"/>
        <v>0</v>
      </c>
      <c r="DP212" s="741">
        <f t="shared" si="1755"/>
        <v>0</v>
      </c>
      <c r="DQ212" s="740">
        <f t="shared" si="1756"/>
        <v>0</v>
      </c>
      <c r="DR212" s="741">
        <f t="shared" si="1757"/>
        <v>0</v>
      </c>
      <c r="DS212" s="740">
        <f t="shared" si="1758"/>
        <v>0</v>
      </c>
      <c r="DT212" s="741">
        <f t="shared" si="1759"/>
        <v>0</v>
      </c>
      <c r="DU212" s="740">
        <f t="shared" si="1760"/>
        <v>0</v>
      </c>
      <c r="DV212" s="741">
        <f t="shared" si="1761"/>
        <v>0</v>
      </c>
      <c r="DW212" s="740">
        <f t="shared" si="1762"/>
        <v>0</v>
      </c>
      <c r="DX212" s="741">
        <f t="shared" si="1763"/>
        <v>0</v>
      </c>
      <c r="DY212" s="740">
        <f t="shared" si="1764"/>
        <v>0</v>
      </c>
      <c r="DZ212" s="741">
        <f t="shared" si="1765"/>
        <v>0</v>
      </c>
      <c r="EA212" s="740">
        <f t="shared" si="1766"/>
        <v>0</v>
      </c>
      <c r="EB212" s="741">
        <f t="shared" si="1767"/>
        <v>0</v>
      </c>
      <c r="EC212" s="740">
        <f t="shared" si="1768"/>
        <v>0</v>
      </c>
      <c r="ED212" s="741">
        <f t="shared" si="1769"/>
        <v>0</v>
      </c>
      <c r="EE212" s="743">
        <f t="shared" si="1770"/>
        <v>0</v>
      </c>
      <c r="EF212" s="744">
        <f t="shared" si="1771"/>
        <v>0</v>
      </c>
      <c r="EG212" s="745">
        <v>12</v>
      </c>
      <c r="EH212" s="746">
        <f t="shared" si="1772"/>
        <v>0</v>
      </c>
      <c r="EI212" s="747"/>
      <c r="EJ212" s="741"/>
      <c r="EK212" s="746">
        <f t="shared" si="1773"/>
        <v>0</v>
      </c>
      <c r="EL212" s="746">
        <f t="shared" si="1774"/>
        <v>0</v>
      </c>
      <c r="EM212" s="746">
        <f t="shared" si="1775"/>
        <v>0</v>
      </c>
      <c r="EO212" s="1044"/>
      <c r="EP212" s="735" t="s">
        <v>531</v>
      </c>
      <c r="EQ212" s="737">
        <f t="shared" si="1776"/>
        <v>0</v>
      </c>
      <c r="ER212" s="737">
        <f t="shared" si="1777"/>
        <v>6707</v>
      </c>
      <c r="ES212" s="738">
        <f t="shared" si="1778"/>
        <v>6810</v>
      </c>
      <c r="ET212" s="817">
        <f t="shared" si="1779"/>
        <v>0</v>
      </c>
      <c r="EU212" s="740">
        <f t="shared" si="1780"/>
        <v>0</v>
      </c>
      <c r="EV212" s="741">
        <f t="shared" si="1781"/>
        <v>0</v>
      </c>
      <c r="EW212" s="740">
        <f t="shared" si="1782"/>
        <v>0</v>
      </c>
      <c r="EX212" s="741">
        <f t="shared" si="1783"/>
        <v>0</v>
      </c>
      <c r="EY212" s="740">
        <f t="shared" si="1784"/>
        <v>0</v>
      </c>
      <c r="EZ212" s="741">
        <f t="shared" si="1785"/>
        <v>0</v>
      </c>
      <c r="FA212" s="740">
        <f t="shared" si="1786"/>
        <v>0</v>
      </c>
      <c r="FB212" s="741">
        <f t="shared" si="1787"/>
        <v>0</v>
      </c>
      <c r="FC212" s="740">
        <f t="shared" si="1788"/>
        <v>0</v>
      </c>
      <c r="FD212" s="741">
        <f t="shared" si="1789"/>
        <v>0</v>
      </c>
      <c r="FE212" s="740">
        <f t="shared" si="1790"/>
        <v>0</v>
      </c>
      <c r="FF212" s="741">
        <f t="shared" si="1791"/>
        <v>0</v>
      </c>
      <c r="FG212" s="740">
        <f t="shared" si="1792"/>
        <v>0</v>
      </c>
      <c r="FH212" s="741">
        <f t="shared" si="1793"/>
        <v>0</v>
      </c>
      <c r="FI212" s="740">
        <f t="shared" si="1794"/>
        <v>0</v>
      </c>
      <c r="FJ212" s="741">
        <f t="shared" si="1795"/>
        <v>0</v>
      </c>
      <c r="FK212" s="740">
        <f t="shared" si="1796"/>
        <v>0</v>
      </c>
      <c r="FL212" s="741">
        <f t="shared" si="1797"/>
        <v>0</v>
      </c>
      <c r="FM212" s="740">
        <f t="shared" si="1798"/>
        <v>0</v>
      </c>
      <c r="FN212" s="741">
        <f t="shared" si="1799"/>
        <v>0</v>
      </c>
      <c r="FO212" s="743">
        <f t="shared" si="1800"/>
        <v>0</v>
      </c>
      <c r="FP212" s="744">
        <f t="shared" si="1801"/>
        <v>0</v>
      </c>
      <c r="FQ212" s="745">
        <v>12</v>
      </c>
      <c r="FR212" s="746">
        <f t="shared" si="1802"/>
        <v>0</v>
      </c>
      <c r="FS212" s="747"/>
      <c r="FT212" s="741"/>
      <c r="FU212" s="746">
        <f t="shared" si="1803"/>
        <v>0</v>
      </c>
      <c r="FV212" s="746">
        <f t="shared" si="1804"/>
        <v>0</v>
      </c>
      <c r="FW212" s="746">
        <f t="shared" si="1805"/>
        <v>0</v>
      </c>
      <c r="FY212" s="1044"/>
      <c r="FZ212" s="735" t="s">
        <v>531</v>
      </c>
      <c r="GA212" s="737">
        <f t="shared" si="1806"/>
        <v>2</v>
      </c>
      <c r="GB212" s="737">
        <f t="shared" si="1807"/>
        <v>6707</v>
      </c>
      <c r="GC212" s="738">
        <f t="shared" si="1808"/>
        <v>6810</v>
      </c>
      <c r="GD212" s="743">
        <f t="shared" si="1809"/>
        <v>13620</v>
      </c>
      <c r="GE212" s="743"/>
      <c r="GF212" s="737">
        <f t="shared" si="1810"/>
        <v>0</v>
      </c>
      <c r="GG212" s="743"/>
      <c r="GH212" s="737">
        <f t="shared" si="1811"/>
        <v>0</v>
      </c>
      <c r="GI212" s="743"/>
      <c r="GJ212" s="737">
        <f t="shared" si="1812"/>
        <v>0</v>
      </c>
      <c r="GK212" s="743"/>
      <c r="GL212" s="737">
        <f t="shared" si="1813"/>
        <v>6810</v>
      </c>
      <c r="GM212" s="743"/>
      <c r="GN212" s="737">
        <f t="shared" si="1814"/>
        <v>0</v>
      </c>
      <c r="GO212" s="743"/>
      <c r="GP212" s="737">
        <f t="shared" si="1815"/>
        <v>0</v>
      </c>
      <c r="GQ212" s="743"/>
      <c r="GR212" s="737">
        <f t="shared" si="1816"/>
        <v>2043</v>
      </c>
      <c r="GS212" s="743"/>
      <c r="GT212" s="737">
        <f t="shared" si="1817"/>
        <v>0</v>
      </c>
      <c r="GU212" s="743"/>
      <c r="GV212" s="737">
        <f t="shared" si="1818"/>
        <v>0</v>
      </c>
      <c r="GW212" s="743"/>
      <c r="GX212" s="737">
        <f t="shared" si="1819"/>
        <v>0</v>
      </c>
      <c r="GY212" s="743">
        <f t="shared" si="1819"/>
        <v>9946</v>
      </c>
      <c r="GZ212" s="744">
        <f t="shared" si="1820"/>
        <v>32419</v>
      </c>
      <c r="HA212" s="745">
        <v>12</v>
      </c>
      <c r="HB212" s="746">
        <f t="shared" si="1821"/>
        <v>389028</v>
      </c>
      <c r="HC212" s="737">
        <f t="shared" si="1822"/>
        <v>0</v>
      </c>
      <c r="HD212" s="737">
        <f t="shared" si="1822"/>
        <v>0</v>
      </c>
      <c r="HE212" s="746">
        <f t="shared" si="1823"/>
        <v>389028</v>
      </c>
      <c r="HF212" s="746">
        <f t="shared" si="1824"/>
        <v>117486.46</v>
      </c>
      <c r="HG212" s="746">
        <f t="shared" si="1825"/>
        <v>506514.46</v>
      </c>
    </row>
    <row r="213" spans="1:215" x14ac:dyDescent="0.25">
      <c r="A213" s="1044"/>
      <c r="B213" s="755" t="s">
        <v>39</v>
      </c>
      <c r="C213" s="737">
        <f t="shared" si="1657"/>
        <v>1</v>
      </c>
      <c r="D213" s="737">
        <f t="shared" si="1658"/>
        <v>6097</v>
      </c>
      <c r="E213" s="738">
        <f t="shared" si="1659"/>
        <v>6190</v>
      </c>
      <c r="F213" s="817">
        <f t="shared" si="1660"/>
        <v>6190</v>
      </c>
      <c r="G213" s="740">
        <f t="shared" si="1661"/>
        <v>0</v>
      </c>
      <c r="H213" s="741">
        <f t="shared" si="1662"/>
        <v>0</v>
      </c>
      <c r="I213" s="740">
        <f t="shared" si="1661"/>
        <v>0</v>
      </c>
      <c r="J213" s="741">
        <f t="shared" si="1663"/>
        <v>0</v>
      </c>
      <c r="K213" s="740">
        <f t="shared" si="1664"/>
        <v>0</v>
      </c>
      <c r="L213" s="741">
        <f t="shared" si="1665"/>
        <v>0</v>
      </c>
      <c r="M213" s="740">
        <f t="shared" si="1666"/>
        <v>5</v>
      </c>
      <c r="N213" s="741">
        <f t="shared" si="1667"/>
        <v>309.5</v>
      </c>
      <c r="O213" s="740">
        <f t="shared" si="1668"/>
        <v>0</v>
      </c>
      <c r="P213" s="741">
        <f t="shared" si="1669"/>
        <v>0</v>
      </c>
      <c r="Q213" s="740">
        <f t="shared" si="1670"/>
        <v>198</v>
      </c>
      <c r="R213" s="741">
        <f t="shared" si="1671"/>
        <v>12256.2</v>
      </c>
      <c r="S213" s="740">
        <f t="shared" si="1672"/>
        <v>30</v>
      </c>
      <c r="T213" s="741">
        <f t="shared" si="1673"/>
        <v>1857</v>
      </c>
      <c r="U213" s="740">
        <f t="shared" si="1674"/>
        <v>0</v>
      </c>
      <c r="V213" s="741">
        <f t="shared" si="1675"/>
        <v>0</v>
      </c>
      <c r="W213" s="740">
        <f t="shared" si="1676"/>
        <v>0</v>
      </c>
      <c r="X213" s="741">
        <f t="shared" si="1677"/>
        <v>0</v>
      </c>
      <c r="Y213" s="740">
        <f t="shared" si="1678"/>
        <v>0</v>
      </c>
      <c r="Z213" s="741">
        <f t="shared" si="1679"/>
        <v>0</v>
      </c>
      <c r="AA213" s="743">
        <f t="shared" si="1680"/>
        <v>0</v>
      </c>
      <c r="AB213" s="744">
        <f t="shared" si="1681"/>
        <v>20612.7</v>
      </c>
      <c r="AC213" s="745">
        <v>12</v>
      </c>
      <c r="AD213" s="746">
        <f t="shared" si="1682"/>
        <v>247352.4</v>
      </c>
      <c r="AE213" s="747"/>
      <c r="AF213" s="741"/>
      <c r="AG213" s="746">
        <f t="shared" si="1683"/>
        <v>247352.4</v>
      </c>
      <c r="AH213" s="746">
        <f t="shared" si="1684"/>
        <v>74700.42</v>
      </c>
      <c r="AI213" s="746">
        <f t="shared" si="1685"/>
        <v>322052.82</v>
      </c>
      <c r="AK213" s="1044"/>
      <c r="AL213" s="755" t="s">
        <v>39</v>
      </c>
      <c r="AM213" s="737">
        <f t="shared" si="1686"/>
        <v>1</v>
      </c>
      <c r="AN213" s="737">
        <f t="shared" si="1687"/>
        <v>6097</v>
      </c>
      <c r="AO213" s="738">
        <f t="shared" si="1688"/>
        <v>6190</v>
      </c>
      <c r="AP213" s="817">
        <f t="shared" si="1689"/>
        <v>6190</v>
      </c>
      <c r="AQ213" s="740">
        <f t="shared" si="1690"/>
        <v>0</v>
      </c>
      <c r="AR213" s="741">
        <f t="shared" si="1691"/>
        <v>0</v>
      </c>
      <c r="AS213" s="740">
        <f t="shared" si="1692"/>
        <v>0</v>
      </c>
      <c r="AT213" s="741">
        <f t="shared" si="1693"/>
        <v>0</v>
      </c>
      <c r="AU213" s="740">
        <f t="shared" si="1694"/>
        <v>0</v>
      </c>
      <c r="AV213" s="741">
        <f t="shared" si="1695"/>
        <v>0</v>
      </c>
      <c r="AW213" s="740">
        <f t="shared" si="1696"/>
        <v>0</v>
      </c>
      <c r="AX213" s="741">
        <f t="shared" si="1697"/>
        <v>0</v>
      </c>
      <c r="AY213" s="740">
        <f t="shared" si="1698"/>
        <v>0</v>
      </c>
      <c r="AZ213" s="741">
        <f t="shared" si="1699"/>
        <v>0</v>
      </c>
      <c r="BA213" s="740">
        <f t="shared" si="1700"/>
        <v>140</v>
      </c>
      <c r="BB213" s="741">
        <f t="shared" si="1701"/>
        <v>8666</v>
      </c>
      <c r="BC213" s="740">
        <f t="shared" si="1702"/>
        <v>30</v>
      </c>
      <c r="BD213" s="741">
        <f t="shared" si="1703"/>
        <v>1857</v>
      </c>
      <c r="BE213" s="740">
        <f t="shared" si="1704"/>
        <v>0</v>
      </c>
      <c r="BF213" s="741">
        <f t="shared" si="1705"/>
        <v>0</v>
      </c>
      <c r="BG213" s="740">
        <f t="shared" si="1706"/>
        <v>0</v>
      </c>
      <c r="BH213" s="741">
        <f t="shared" si="1707"/>
        <v>0</v>
      </c>
      <c r="BI213" s="740">
        <f t="shared" si="1708"/>
        <v>0</v>
      </c>
      <c r="BJ213" s="741">
        <f t="shared" si="1709"/>
        <v>0</v>
      </c>
      <c r="BK213" s="743">
        <f t="shared" si="1710"/>
        <v>0</v>
      </c>
      <c r="BL213" s="744">
        <f t="shared" si="1711"/>
        <v>16713</v>
      </c>
      <c r="BM213" s="745">
        <v>12</v>
      </c>
      <c r="BN213" s="746">
        <f t="shared" si="1712"/>
        <v>200556</v>
      </c>
      <c r="BO213" s="747"/>
      <c r="BP213" s="741"/>
      <c r="BQ213" s="746">
        <f t="shared" si="1713"/>
        <v>200556</v>
      </c>
      <c r="BR213" s="746">
        <f t="shared" si="1714"/>
        <v>60567.91</v>
      </c>
      <c r="BS213" s="746">
        <f t="shared" si="1715"/>
        <v>261123.91</v>
      </c>
      <c r="BU213" s="1044"/>
      <c r="BV213" s="755" t="s">
        <v>39</v>
      </c>
      <c r="BW213" s="737">
        <f t="shared" si="1716"/>
        <v>1</v>
      </c>
      <c r="BX213" s="737">
        <f t="shared" si="1717"/>
        <v>6097</v>
      </c>
      <c r="BY213" s="738">
        <f t="shared" si="1718"/>
        <v>6190</v>
      </c>
      <c r="BZ213" s="817">
        <f t="shared" si="1719"/>
        <v>6190</v>
      </c>
      <c r="CA213" s="740">
        <f t="shared" si="1720"/>
        <v>0</v>
      </c>
      <c r="CB213" s="741">
        <f t="shared" si="1721"/>
        <v>0</v>
      </c>
      <c r="CC213" s="740">
        <f t="shared" si="1722"/>
        <v>0</v>
      </c>
      <c r="CD213" s="741">
        <f t="shared" si="1723"/>
        <v>0</v>
      </c>
      <c r="CE213" s="740">
        <f t="shared" si="1724"/>
        <v>0</v>
      </c>
      <c r="CF213" s="741">
        <f t="shared" si="1725"/>
        <v>0</v>
      </c>
      <c r="CG213" s="740">
        <f t="shared" si="1726"/>
        <v>0</v>
      </c>
      <c r="CH213" s="741">
        <f t="shared" si="1727"/>
        <v>0</v>
      </c>
      <c r="CI213" s="740">
        <f t="shared" si="1728"/>
        <v>0</v>
      </c>
      <c r="CJ213" s="741">
        <f t="shared" si="1729"/>
        <v>0</v>
      </c>
      <c r="CK213" s="740">
        <f t="shared" si="1730"/>
        <v>0</v>
      </c>
      <c r="CL213" s="741">
        <f t="shared" si="1731"/>
        <v>0</v>
      </c>
      <c r="CM213" s="740">
        <f t="shared" si="1732"/>
        <v>0</v>
      </c>
      <c r="CN213" s="741">
        <f t="shared" si="1733"/>
        <v>0</v>
      </c>
      <c r="CO213" s="740">
        <f t="shared" si="1734"/>
        <v>0</v>
      </c>
      <c r="CP213" s="741">
        <f t="shared" si="1735"/>
        <v>0</v>
      </c>
      <c r="CQ213" s="740">
        <f t="shared" si="1736"/>
        <v>0</v>
      </c>
      <c r="CR213" s="741">
        <f t="shared" si="1737"/>
        <v>0</v>
      </c>
      <c r="CS213" s="740">
        <f t="shared" si="1738"/>
        <v>0</v>
      </c>
      <c r="CT213" s="741">
        <f t="shared" si="1739"/>
        <v>0</v>
      </c>
      <c r="CU213" s="743">
        <f t="shared" si="1740"/>
        <v>10052</v>
      </c>
      <c r="CV213" s="744">
        <f t="shared" si="1741"/>
        <v>16242</v>
      </c>
      <c r="CW213" s="745">
        <v>12</v>
      </c>
      <c r="CX213" s="746">
        <f t="shared" si="1742"/>
        <v>194904</v>
      </c>
      <c r="CY213" s="747"/>
      <c r="CZ213" s="741"/>
      <c r="DA213" s="746">
        <f t="shared" si="1743"/>
        <v>194904</v>
      </c>
      <c r="DB213" s="746">
        <f t="shared" si="1744"/>
        <v>58861.01</v>
      </c>
      <c r="DC213" s="746">
        <f t="shared" si="1745"/>
        <v>253765.01</v>
      </c>
      <c r="DD213" s="750"/>
      <c r="DE213" s="1044"/>
      <c r="DF213" s="755" t="s">
        <v>39</v>
      </c>
      <c r="DG213" s="737">
        <f t="shared" si="1746"/>
        <v>0</v>
      </c>
      <c r="DH213" s="737">
        <f t="shared" si="1747"/>
        <v>6097</v>
      </c>
      <c r="DI213" s="738">
        <f t="shared" si="1748"/>
        <v>6190</v>
      </c>
      <c r="DJ213" s="817">
        <f t="shared" si="1749"/>
        <v>0</v>
      </c>
      <c r="DK213" s="740">
        <f t="shared" si="1750"/>
        <v>0</v>
      </c>
      <c r="DL213" s="741">
        <f t="shared" si="1751"/>
        <v>0</v>
      </c>
      <c r="DM213" s="740">
        <f t="shared" si="1752"/>
        <v>0</v>
      </c>
      <c r="DN213" s="741">
        <f t="shared" si="1753"/>
        <v>0</v>
      </c>
      <c r="DO213" s="740">
        <f t="shared" si="1754"/>
        <v>0</v>
      </c>
      <c r="DP213" s="741">
        <f t="shared" si="1755"/>
        <v>0</v>
      </c>
      <c r="DQ213" s="740">
        <f t="shared" si="1756"/>
        <v>0</v>
      </c>
      <c r="DR213" s="741">
        <f t="shared" si="1757"/>
        <v>0</v>
      </c>
      <c r="DS213" s="740">
        <f t="shared" si="1758"/>
        <v>0</v>
      </c>
      <c r="DT213" s="741">
        <f t="shared" si="1759"/>
        <v>0</v>
      </c>
      <c r="DU213" s="740">
        <f t="shared" si="1760"/>
        <v>0</v>
      </c>
      <c r="DV213" s="741">
        <f t="shared" si="1761"/>
        <v>0</v>
      </c>
      <c r="DW213" s="740">
        <f t="shared" si="1762"/>
        <v>0</v>
      </c>
      <c r="DX213" s="741">
        <f t="shared" si="1763"/>
        <v>0</v>
      </c>
      <c r="DY213" s="740">
        <f t="shared" si="1764"/>
        <v>0</v>
      </c>
      <c r="DZ213" s="741">
        <f t="shared" si="1765"/>
        <v>0</v>
      </c>
      <c r="EA213" s="740">
        <f t="shared" si="1766"/>
        <v>0</v>
      </c>
      <c r="EB213" s="741">
        <f t="shared" si="1767"/>
        <v>0</v>
      </c>
      <c r="EC213" s="740">
        <f t="shared" si="1768"/>
        <v>0</v>
      </c>
      <c r="ED213" s="741">
        <f t="shared" si="1769"/>
        <v>0</v>
      </c>
      <c r="EE213" s="743">
        <f t="shared" si="1770"/>
        <v>0</v>
      </c>
      <c r="EF213" s="744">
        <f t="shared" si="1771"/>
        <v>0</v>
      </c>
      <c r="EG213" s="745">
        <v>12</v>
      </c>
      <c r="EH213" s="746">
        <f t="shared" si="1772"/>
        <v>0</v>
      </c>
      <c r="EI213" s="747"/>
      <c r="EJ213" s="741"/>
      <c r="EK213" s="746">
        <f t="shared" si="1773"/>
        <v>0</v>
      </c>
      <c r="EL213" s="746">
        <f t="shared" si="1774"/>
        <v>0</v>
      </c>
      <c r="EM213" s="746">
        <f t="shared" si="1775"/>
        <v>0</v>
      </c>
      <c r="EO213" s="1044"/>
      <c r="EP213" s="752" t="s">
        <v>39</v>
      </c>
      <c r="EQ213" s="737">
        <f t="shared" si="1776"/>
        <v>1</v>
      </c>
      <c r="ER213" s="737">
        <f t="shared" si="1777"/>
        <v>6097</v>
      </c>
      <c r="ES213" s="738">
        <f t="shared" si="1778"/>
        <v>6190</v>
      </c>
      <c r="ET213" s="817">
        <f t="shared" si="1779"/>
        <v>6190</v>
      </c>
      <c r="EU213" s="740">
        <f t="shared" si="1780"/>
        <v>0</v>
      </c>
      <c r="EV213" s="741">
        <f t="shared" si="1781"/>
        <v>0</v>
      </c>
      <c r="EW213" s="740">
        <f t="shared" si="1782"/>
        <v>0</v>
      </c>
      <c r="EX213" s="741">
        <f t="shared" si="1783"/>
        <v>0</v>
      </c>
      <c r="EY213" s="740">
        <f t="shared" si="1784"/>
        <v>0</v>
      </c>
      <c r="EZ213" s="741">
        <f t="shared" si="1785"/>
        <v>0</v>
      </c>
      <c r="FA213" s="740">
        <f t="shared" si="1786"/>
        <v>0</v>
      </c>
      <c r="FB213" s="741">
        <f t="shared" si="1787"/>
        <v>0</v>
      </c>
      <c r="FC213" s="740">
        <f t="shared" si="1788"/>
        <v>0</v>
      </c>
      <c r="FD213" s="741">
        <f t="shared" si="1789"/>
        <v>0</v>
      </c>
      <c r="FE213" s="740">
        <f t="shared" si="1790"/>
        <v>200</v>
      </c>
      <c r="FF213" s="741">
        <f t="shared" si="1791"/>
        <v>12380</v>
      </c>
      <c r="FG213" s="740">
        <f t="shared" si="1792"/>
        <v>30</v>
      </c>
      <c r="FH213" s="741">
        <f t="shared" si="1793"/>
        <v>1857</v>
      </c>
      <c r="FI213" s="740">
        <f t="shared" si="1794"/>
        <v>0</v>
      </c>
      <c r="FJ213" s="741">
        <f t="shared" si="1795"/>
        <v>0</v>
      </c>
      <c r="FK213" s="740">
        <f t="shared" si="1796"/>
        <v>0</v>
      </c>
      <c r="FL213" s="741">
        <f t="shared" si="1797"/>
        <v>0</v>
      </c>
      <c r="FM213" s="740">
        <f t="shared" si="1798"/>
        <v>0</v>
      </c>
      <c r="FN213" s="741">
        <f t="shared" si="1799"/>
        <v>0</v>
      </c>
      <c r="FO213" s="743">
        <f t="shared" si="1800"/>
        <v>0</v>
      </c>
      <c r="FP213" s="744">
        <f t="shared" si="1801"/>
        <v>20427</v>
      </c>
      <c r="FQ213" s="745">
        <v>12</v>
      </c>
      <c r="FR213" s="746">
        <f t="shared" si="1802"/>
        <v>245124</v>
      </c>
      <c r="FS213" s="747"/>
      <c r="FT213" s="741"/>
      <c r="FU213" s="746">
        <f t="shared" si="1803"/>
        <v>245124</v>
      </c>
      <c r="FV213" s="746">
        <f t="shared" si="1804"/>
        <v>74027.45</v>
      </c>
      <c r="FW213" s="746">
        <f t="shared" si="1805"/>
        <v>319151.45</v>
      </c>
      <c r="FY213" s="1044"/>
      <c r="FZ213" s="752" t="s">
        <v>39</v>
      </c>
      <c r="GA213" s="737">
        <f t="shared" si="1806"/>
        <v>4</v>
      </c>
      <c r="GB213" s="737">
        <f t="shared" si="1807"/>
        <v>6097</v>
      </c>
      <c r="GC213" s="738">
        <f t="shared" si="1808"/>
        <v>6190</v>
      </c>
      <c r="GD213" s="743">
        <f t="shared" si="1809"/>
        <v>24760</v>
      </c>
      <c r="GE213" s="743"/>
      <c r="GF213" s="737">
        <f t="shared" si="1810"/>
        <v>0</v>
      </c>
      <c r="GG213" s="743"/>
      <c r="GH213" s="737">
        <f t="shared" si="1811"/>
        <v>0</v>
      </c>
      <c r="GI213" s="743"/>
      <c r="GJ213" s="737">
        <f t="shared" si="1812"/>
        <v>0</v>
      </c>
      <c r="GK213" s="743"/>
      <c r="GL213" s="737">
        <f t="shared" si="1813"/>
        <v>309.5</v>
      </c>
      <c r="GM213" s="743"/>
      <c r="GN213" s="737">
        <f t="shared" si="1814"/>
        <v>0</v>
      </c>
      <c r="GO213" s="743"/>
      <c r="GP213" s="737">
        <f t="shared" si="1815"/>
        <v>33302.199999999997</v>
      </c>
      <c r="GQ213" s="743"/>
      <c r="GR213" s="737">
        <f t="shared" si="1816"/>
        <v>5571</v>
      </c>
      <c r="GS213" s="743"/>
      <c r="GT213" s="737">
        <f t="shared" si="1817"/>
        <v>0</v>
      </c>
      <c r="GU213" s="743"/>
      <c r="GV213" s="737">
        <f t="shared" si="1818"/>
        <v>0</v>
      </c>
      <c r="GW213" s="743"/>
      <c r="GX213" s="737">
        <f t="shared" si="1819"/>
        <v>0</v>
      </c>
      <c r="GY213" s="743">
        <f t="shared" si="1819"/>
        <v>10052</v>
      </c>
      <c r="GZ213" s="744">
        <f t="shared" si="1820"/>
        <v>73994.7</v>
      </c>
      <c r="HA213" s="745">
        <v>12</v>
      </c>
      <c r="HB213" s="746">
        <f t="shared" si="1821"/>
        <v>887936.4</v>
      </c>
      <c r="HC213" s="737">
        <f t="shared" si="1822"/>
        <v>0</v>
      </c>
      <c r="HD213" s="737">
        <f t="shared" si="1822"/>
        <v>0</v>
      </c>
      <c r="HE213" s="746">
        <f t="shared" si="1823"/>
        <v>887936.4</v>
      </c>
      <c r="HF213" s="746">
        <f t="shared" si="1824"/>
        <v>268156.78999999998</v>
      </c>
      <c r="HG213" s="746">
        <f t="shared" si="1825"/>
        <v>1156093.19</v>
      </c>
    </row>
    <row r="214" spans="1:215" x14ac:dyDescent="0.25">
      <c r="A214" s="1044"/>
      <c r="B214" s="755" t="s">
        <v>863</v>
      </c>
      <c r="C214" s="737">
        <f t="shared" si="1657"/>
        <v>0.5</v>
      </c>
      <c r="D214" s="737">
        <f t="shared" si="1658"/>
        <v>6707</v>
      </c>
      <c r="E214" s="738">
        <f t="shared" si="1659"/>
        <v>6810</v>
      </c>
      <c r="F214" s="817">
        <f t="shared" si="1660"/>
        <v>3405</v>
      </c>
      <c r="G214" s="740">
        <f t="shared" si="1661"/>
        <v>0</v>
      </c>
      <c r="H214" s="741">
        <f t="shared" si="1662"/>
        <v>0</v>
      </c>
      <c r="I214" s="740">
        <f t="shared" si="1661"/>
        <v>0</v>
      </c>
      <c r="J214" s="741">
        <f t="shared" si="1663"/>
        <v>0</v>
      </c>
      <c r="K214" s="740">
        <f t="shared" si="1664"/>
        <v>0</v>
      </c>
      <c r="L214" s="741">
        <f t="shared" si="1665"/>
        <v>0</v>
      </c>
      <c r="M214" s="740">
        <f t="shared" si="1666"/>
        <v>5</v>
      </c>
      <c r="N214" s="741">
        <f t="shared" si="1667"/>
        <v>170.25</v>
      </c>
      <c r="O214" s="740">
        <f t="shared" si="1668"/>
        <v>0</v>
      </c>
      <c r="P214" s="741">
        <f t="shared" si="1669"/>
        <v>0</v>
      </c>
      <c r="Q214" s="740">
        <f t="shared" si="1670"/>
        <v>198</v>
      </c>
      <c r="R214" s="741">
        <f t="shared" si="1671"/>
        <v>6741.9</v>
      </c>
      <c r="S214" s="740">
        <f t="shared" si="1672"/>
        <v>30</v>
      </c>
      <c r="T214" s="741">
        <f t="shared" si="1673"/>
        <v>1021.5</v>
      </c>
      <c r="U214" s="740">
        <f t="shared" si="1674"/>
        <v>0</v>
      </c>
      <c r="V214" s="741">
        <f t="shared" si="1675"/>
        <v>0</v>
      </c>
      <c r="W214" s="740">
        <f t="shared" si="1676"/>
        <v>0</v>
      </c>
      <c r="X214" s="741">
        <f t="shared" si="1677"/>
        <v>0</v>
      </c>
      <c r="Y214" s="740">
        <f t="shared" si="1678"/>
        <v>0</v>
      </c>
      <c r="Z214" s="741">
        <f t="shared" si="1679"/>
        <v>0</v>
      </c>
      <c r="AA214" s="743">
        <f t="shared" si="1680"/>
        <v>0</v>
      </c>
      <c r="AB214" s="744">
        <f t="shared" si="1681"/>
        <v>11338.65</v>
      </c>
      <c r="AC214" s="745">
        <v>12</v>
      </c>
      <c r="AD214" s="746">
        <f t="shared" si="1682"/>
        <v>136063.79999999999</v>
      </c>
      <c r="AE214" s="747"/>
      <c r="AF214" s="741"/>
      <c r="AG214" s="746">
        <f t="shared" si="1683"/>
        <v>136063.79999999999</v>
      </c>
      <c r="AH214" s="746">
        <f t="shared" si="1684"/>
        <v>41091.269999999997</v>
      </c>
      <c r="AI214" s="746">
        <f t="shared" si="1685"/>
        <v>177155.07</v>
      </c>
      <c r="AK214" s="1044"/>
      <c r="AL214" s="755" t="s">
        <v>863</v>
      </c>
      <c r="AM214" s="737">
        <f t="shared" si="1686"/>
        <v>0</v>
      </c>
      <c r="AN214" s="737">
        <f t="shared" si="1687"/>
        <v>6707</v>
      </c>
      <c r="AO214" s="738">
        <f t="shared" si="1688"/>
        <v>6810</v>
      </c>
      <c r="AP214" s="817">
        <f t="shared" si="1689"/>
        <v>0</v>
      </c>
      <c r="AQ214" s="740">
        <f t="shared" si="1690"/>
        <v>0</v>
      </c>
      <c r="AR214" s="741">
        <f t="shared" si="1691"/>
        <v>0</v>
      </c>
      <c r="AS214" s="740">
        <f t="shared" si="1692"/>
        <v>0</v>
      </c>
      <c r="AT214" s="741">
        <f t="shared" si="1693"/>
        <v>0</v>
      </c>
      <c r="AU214" s="740">
        <f t="shared" si="1694"/>
        <v>0</v>
      </c>
      <c r="AV214" s="741">
        <f t="shared" si="1695"/>
        <v>0</v>
      </c>
      <c r="AW214" s="740">
        <f t="shared" si="1696"/>
        <v>0</v>
      </c>
      <c r="AX214" s="741">
        <f t="shared" si="1697"/>
        <v>0</v>
      </c>
      <c r="AY214" s="740">
        <f t="shared" si="1698"/>
        <v>0</v>
      </c>
      <c r="AZ214" s="741">
        <f t="shared" si="1699"/>
        <v>0</v>
      </c>
      <c r="BA214" s="740">
        <f t="shared" si="1700"/>
        <v>0</v>
      </c>
      <c r="BB214" s="741">
        <f t="shared" si="1701"/>
        <v>0</v>
      </c>
      <c r="BC214" s="740">
        <f t="shared" si="1702"/>
        <v>0</v>
      </c>
      <c r="BD214" s="741">
        <f t="shared" si="1703"/>
        <v>0</v>
      </c>
      <c r="BE214" s="740">
        <f t="shared" si="1704"/>
        <v>0</v>
      </c>
      <c r="BF214" s="741">
        <f t="shared" si="1705"/>
        <v>0</v>
      </c>
      <c r="BG214" s="740">
        <f t="shared" si="1706"/>
        <v>0</v>
      </c>
      <c r="BH214" s="741">
        <f t="shared" si="1707"/>
        <v>0</v>
      </c>
      <c r="BI214" s="740">
        <f t="shared" si="1708"/>
        <v>0</v>
      </c>
      <c r="BJ214" s="741">
        <f t="shared" si="1709"/>
        <v>0</v>
      </c>
      <c r="BK214" s="743">
        <f t="shared" si="1710"/>
        <v>0</v>
      </c>
      <c r="BL214" s="744">
        <f t="shared" si="1711"/>
        <v>0</v>
      </c>
      <c r="BM214" s="745">
        <v>12</v>
      </c>
      <c r="BN214" s="746">
        <f t="shared" si="1712"/>
        <v>0</v>
      </c>
      <c r="BO214" s="747"/>
      <c r="BP214" s="741"/>
      <c r="BQ214" s="746">
        <f t="shared" si="1713"/>
        <v>0</v>
      </c>
      <c r="BR214" s="746">
        <f t="shared" si="1714"/>
        <v>0</v>
      </c>
      <c r="BS214" s="746">
        <f t="shared" si="1715"/>
        <v>0</v>
      </c>
      <c r="BU214" s="1044"/>
      <c r="BV214" s="755" t="s">
        <v>863</v>
      </c>
      <c r="BW214" s="737">
        <f t="shared" si="1716"/>
        <v>1</v>
      </c>
      <c r="BX214" s="737">
        <f t="shared" si="1717"/>
        <v>6707</v>
      </c>
      <c r="BY214" s="738">
        <f t="shared" si="1718"/>
        <v>6810</v>
      </c>
      <c r="BZ214" s="817">
        <f t="shared" si="1719"/>
        <v>6810</v>
      </c>
      <c r="CA214" s="740">
        <f t="shared" si="1720"/>
        <v>0</v>
      </c>
      <c r="CB214" s="741">
        <f t="shared" si="1721"/>
        <v>0</v>
      </c>
      <c r="CC214" s="740">
        <f t="shared" si="1722"/>
        <v>0</v>
      </c>
      <c r="CD214" s="741">
        <f t="shared" si="1723"/>
        <v>0</v>
      </c>
      <c r="CE214" s="740">
        <f t="shared" si="1724"/>
        <v>0</v>
      </c>
      <c r="CF214" s="741">
        <f t="shared" si="1725"/>
        <v>0</v>
      </c>
      <c r="CG214" s="740">
        <f t="shared" si="1726"/>
        <v>100</v>
      </c>
      <c r="CH214" s="741">
        <f t="shared" si="1727"/>
        <v>6810</v>
      </c>
      <c r="CI214" s="740">
        <f t="shared" si="1728"/>
        <v>0</v>
      </c>
      <c r="CJ214" s="741">
        <f t="shared" si="1729"/>
        <v>0</v>
      </c>
      <c r="CK214" s="740">
        <f t="shared" si="1730"/>
        <v>0</v>
      </c>
      <c r="CL214" s="741">
        <f t="shared" si="1731"/>
        <v>0</v>
      </c>
      <c r="CM214" s="740">
        <f t="shared" si="1732"/>
        <v>10</v>
      </c>
      <c r="CN214" s="741">
        <f t="shared" si="1733"/>
        <v>681</v>
      </c>
      <c r="CO214" s="740">
        <f t="shared" si="1734"/>
        <v>0</v>
      </c>
      <c r="CP214" s="741">
        <f t="shared" si="1735"/>
        <v>0</v>
      </c>
      <c r="CQ214" s="740">
        <f t="shared" si="1736"/>
        <v>0</v>
      </c>
      <c r="CR214" s="741">
        <f t="shared" si="1737"/>
        <v>0</v>
      </c>
      <c r="CS214" s="740">
        <f t="shared" si="1738"/>
        <v>0</v>
      </c>
      <c r="CT214" s="741">
        <f t="shared" si="1739"/>
        <v>0</v>
      </c>
      <c r="CU214" s="743">
        <f t="shared" si="1740"/>
        <v>1831</v>
      </c>
      <c r="CV214" s="744">
        <f t="shared" si="1741"/>
        <v>16132</v>
      </c>
      <c r="CW214" s="745">
        <v>12</v>
      </c>
      <c r="CX214" s="746">
        <f t="shared" si="1742"/>
        <v>193584</v>
      </c>
      <c r="CY214" s="747"/>
      <c r="CZ214" s="741"/>
      <c r="DA214" s="746">
        <f t="shared" si="1743"/>
        <v>193584</v>
      </c>
      <c r="DB214" s="746">
        <f t="shared" si="1744"/>
        <v>58462.37</v>
      </c>
      <c r="DC214" s="746">
        <f t="shared" si="1745"/>
        <v>252046.37</v>
      </c>
      <c r="DD214" s="750"/>
      <c r="DE214" s="1044"/>
      <c r="DF214" s="755" t="s">
        <v>863</v>
      </c>
      <c r="DG214" s="737">
        <f t="shared" si="1746"/>
        <v>0</v>
      </c>
      <c r="DH214" s="737">
        <f t="shared" si="1747"/>
        <v>6707</v>
      </c>
      <c r="DI214" s="738">
        <f t="shared" si="1748"/>
        <v>6810</v>
      </c>
      <c r="DJ214" s="817">
        <f t="shared" si="1749"/>
        <v>0</v>
      </c>
      <c r="DK214" s="740">
        <f t="shared" si="1750"/>
        <v>0</v>
      </c>
      <c r="DL214" s="741">
        <f t="shared" si="1751"/>
        <v>0</v>
      </c>
      <c r="DM214" s="740">
        <f t="shared" si="1752"/>
        <v>0</v>
      </c>
      <c r="DN214" s="741">
        <f t="shared" si="1753"/>
        <v>0</v>
      </c>
      <c r="DO214" s="740">
        <f t="shared" si="1754"/>
        <v>0</v>
      </c>
      <c r="DP214" s="741">
        <f t="shared" si="1755"/>
        <v>0</v>
      </c>
      <c r="DQ214" s="740">
        <f t="shared" si="1756"/>
        <v>0</v>
      </c>
      <c r="DR214" s="741">
        <f t="shared" si="1757"/>
        <v>0</v>
      </c>
      <c r="DS214" s="740">
        <f t="shared" si="1758"/>
        <v>0</v>
      </c>
      <c r="DT214" s="741">
        <f t="shared" si="1759"/>
        <v>0</v>
      </c>
      <c r="DU214" s="740">
        <f t="shared" si="1760"/>
        <v>0</v>
      </c>
      <c r="DV214" s="741">
        <f t="shared" si="1761"/>
        <v>0</v>
      </c>
      <c r="DW214" s="740">
        <f t="shared" si="1762"/>
        <v>0</v>
      </c>
      <c r="DX214" s="741">
        <f t="shared" si="1763"/>
        <v>0</v>
      </c>
      <c r="DY214" s="740">
        <f t="shared" si="1764"/>
        <v>0</v>
      </c>
      <c r="DZ214" s="741">
        <f t="shared" si="1765"/>
        <v>0</v>
      </c>
      <c r="EA214" s="740">
        <f t="shared" si="1766"/>
        <v>0</v>
      </c>
      <c r="EB214" s="741">
        <f t="shared" si="1767"/>
        <v>0</v>
      </c>
      <c r="EC214" s="740">
        <f t="shared" si="1768"/>
        <v>0</v>
      </c>
      <c r="ED214" s="741">
        <f t="shared" si="1769"/>
        <v>0</v>
      </c>
      <c r="EE214" s="743">
        <f t="shared" si="1770"/>
        <v>0</v>
      </c>
      <c r="EF214" s="744">
        <f t="shared" si="1771"/>
        <v>0</v>
      </c>
      <c r="EG214" s="745">
        <v>12</v>
      </c>
      <c r="EH214" s="746">
        <f t="shared" si="1772"/>
        <v>0</v>
      </c>
      <c r="EI214" s="747"/>
      <c r="EJ214" s="741"/>
      <c r="EK214" s="746">
        <f t="shared" si="1773"/>
        <v>0</v>
      </c>
      <c r="EL214" s="746">
        <f t="shared" si="1774"/>
        <v>0</v>
      </c>
      <c r="EM214" s="746">
        <f t="shared" si="1775"/>
        <v>0</v>
      </c>
      <c r="EO214" s="1044"/>
      <c r="EP214" s="755" t="s">
        <v>863</v>
      </c>
      <c r="EQ214" s="737">
        <f t="shared" si="1776"/>
        <v>0</v>
      </c>
      <c r="ER214" s="737">
        <f t="shared" si="1777"/>
        <v>6707</v>
      </c>
      <c r="ES214" s="738">
        <f t="shared" si="1778"/>
        <v>6810</v>
      </c>
      <c r="ET214" s="817">
        <f t="shared" si="1779"/>
        <v>0</v>
      </c>
      <c r="EU214" s="740">
        <f t="shared" si="1780"/>
        <v>0</v>
      </c>
      <c r="EV214" s="741">
        <f t="shared" si="1781"/>
        <v>0</v>
      </c>
      <c r="EW214" s="740">
        <f t="shared" si="1782"/>
        <v>0</v>
      </c>
      <c r="EX214" s="741">
        <f t="shared" si="1783"/>
        <v>0</v>
      </c>
      <c r="EY214" s="740">
        <f t="shared" si="1784"/>
        <v>0</v>
      </c>
      <c r="EZ214" s="741">
        <f t="shared" si="1785"/>
        <v>0</v>
      </c>
      <c r="FA214" s="740">
        <f t="shared" si="1786"/>
        <v>0</v>
      </c>
      <c r="FB214" s="741">
        <f t="shared" si="1787"/>
        <v>0</v>
      </c>
      <c r="FC214" s="740">
        <f t="shared" si="1788"/>
        <v>0</v>
      </c>
      <c r="FD214" s="741">
        <f t="shared" si="1789"/>
        <v>0</v>
      </c>
      <c r="FE214" s="740">
        <f t="shared" si="1790"/>
        <v>0</v>
      </c>
      <c r="FF214" s="741">
        <f t="shared" si="1791"/>
        <v>0</v>
      </c>
      <c r="FG214" s="740">
        <f t="shared" si="1792"/>
        <v>0</v>
      </c>
      <c r="FH214" s="741">
        <f t="shared" si="1793"/>
        <v>0</v>
      </c>
      <c r="FI214" s="740">
        <f t="shared" si="1794"/>
        <v>0</v>
      </c>
      <c r="FJ214" s="741">
        <f t="shared" si="1795"/>
        <v>0</v>
      </c>
      <c r="FK214" s="740">
        <f t="shared" si="1796"/>
        <v>0</v>
      </c>
      <c r="FL214" s="741">
        <f t="shared" si="1797"/>
        <v>0</v>
      </c>
      <c r="FM214" s="740">
        <f t="shared" si="1798"/>
        <v>0</v>
      </c>
      <c r="FN214" s="741">
        <f t="shared" si="1799"/>
        <v>0</v>
      </c>
      <c r="FO214" s="743">
        <f t="shared" si="1800"/>
        <v>0</v>
      </c>
      <c r="FP214" s="744">
        <f t="shared" si="1801"/>
        <v>0</v>
      </c>
      <c r="FQ214" s="745">
        <v>12</v>
      </c>
      <c r="FR214" s="746">
        <f t="shared" si="1802"/>
        <v>0</v>
      </c>
      <c r="FS214" s="747"/>
      <c r="FT214" s="741"/>
      <c r="FU214" s="746">
        <f t="shared" si="1803"/>
        <v>0</v>
      </c>
      <c r="FV214" s="746">
        <f t="shared" si="1804"/>
        <v>0</v>
      </c>
      <c r="FW214" s="746">
        <f t="shared" si="1805"/>
        <v>0</v>
      </c>
      <c r="FY214" s="1044"/>
      <c r="FZ214" s="755" t="s">
        <v>863</v>
      </c>
      <c r="GA214" s="737">
        <f t="shared" si="1806"/>
        <v>1.5</v>
      </c>
      <c r="GB214" s="737">
        <f t="shared" si="1807"/>
        <v>6707</v>
      </c>
      <c r="GC214" s="738">
        <f t="shared" si="1808"/>
        <v>6810</v>
      </c>
      <c r="GD214" s="743">
        <f t="shared" si="1809"/>
        <v>10215</v>
      </c>
      <c r="GE214" s="743"/>
      <c r="GF214" s="737">
        <f t="shared" si="1810"/>
        <v>0</v>
      </c>
      <c r="GG214" s="743"/>
      <c r="GH214" s="737">
        <f t="shared" si="1811"/>
        <v>0</v>
      </c>
      <c r="GI214" s="743"/>
      <c r="GJ214" s="737">
        <f t="shared" si="1812"/>
        <v>0</v>
      </c>
      <c r="GK214" s="743"/>
      <c r="GL214" s="737">
        <f t="shared" si="1813"/>
        <v>6980.25</v>
      </c>
      <c r="GM214" s="743"/>
      <c r="GN214" s="737">
        <f t="shared" si="1814"/>
        <v>0</v>
      </c>
      <c r="GO214" s="743"/>
      <c r="GP214" s="737">
        <f t="shared" si="1815"/>
        <v>6741.9</v>
      </c>
      <c r="GQ214" s="743"/>
      <c r="GR214" s="737">
        <f t="shared" si="1816"/>
        <v>1702.5</v>
      </c>
      <c r="GS214" s="743"/>
      <c r="GT214" s="737">
        <f t="shared" si="1817"/>
        <v>0</v>
      </c>
      <c r="GU214" s="743"/>
      <c r="GV214" s="737">
        <f t="shared" si="1818"/>
        <v>0</v>
      </c>
      <c r="GW214" s="743"/>
      <c r="GX214" s="737">
        <f t="shared" si="1819"/>
        <v>0</v>
      </c>
      <c r="GY214" s="743">
        <f t="shared" si="1819"/>
        <v>1831</v>
      </c>
      <c r="GZ214" s="744">
        <f t="shared" si="1820"/>
        <v>27470.65</v>
      </c>
      <c r="HA214" s="745">
        <v>12</v>
      </c>
      <c r="HB214" s="746">
        <f t="shared" si="1821"/>
        <v>329647.8</v>
      </c>
      <c r="HC214" s="737">
        <f t="shared" si="1822"/>
        <v>0</v>
      </c>
      <c r="HD214" s="737">
        <f t="shared" si="1822"/>
        <v>0</v>
      </c>
      <c r="HE214" s="746">
        <f t="shared" si="1823"/>
        <v>329647.8</v>
      </c>
      <c r="HF214" s="746">
        <f t="shared" si="1824"/>
        <v>99553.64</v>
      </c>
      <c r="HG214" s="746">
        <f t="shared" si="1825"/>
        <v>429201.44</v>
      </c>
    </row>
    <row r="215" spans="1:215" x14ac:dyDescent="0.25">
      <c r="A215" s="1044"/>
      <c r="B215" s="755" t="s">
        <v>682</v>
      </c>
      <c r="C215" s="737">
        <f t="shared" si="1657"/>
        <v>0</v>
      </c>
      <c r="D215" s="737">
        <f t="shared" si="1658"/>
        <v>5805</v>
      </c>
      <c r="E215" s="738">
        <f t="shared" si="1659"/>
        <v>5894</v>
      </c>
      <c r="F215" s="817">
        <f t="shared" si="1660"/>
        <v>0</v>
      </c>
      <c r="G215" s="740">
        <f t="shared" si="1661"/>
        <v>0</v>
      </c>
      <c r="H215" s="741">
        <f t="shared" si="1662"/>
        <v>0</v>
      </c>
      <c r="I215" s="740">
        <f t="shared" si="1661"/>
        <v>0</v>
      </c>
      <c r="J215" s="741">
        <f t="shared" si="1663"/>
        <v>0</v>
      </c>
      <c r="K215" s="740">
        <f t="shared" si="1664"/>
        <v>0</v>
      </c>
      <c r="L215" s="741">
        <f t="shared" si="1665"/>
        <v>0</v>
      </c>
      <c r="M215" s="740">
        <f t="shared" si="1666"/>
        <v>0</v>
      </c>
      <c r="N215" s="741">
        <f t="shared" si="1667"/>
        <v>0</v>
      </c>
      <c r="O215" s="740">
        <f t="shared" si="1668"/>
        <v>0</v>
      </c>
      <c r="P215" s="741">
        <f t="shared" si="1669"/>
        <v>0</v>
      </c>
      <c r="Q215" s="740">
        <f t="shared" si="1670"/>
        <v>0</v>
      </c>
      <c r="R215" s="741">
        <f t="shared" si="1671"/>
        <v>0</v>
      </c>
      <c r="S215" s="740">
        <f t="shared" si="1672"/>
        <v>0</v>
      </c>
      <c r="T215" s="741">
        <f t="shared" si="1673"/>
        <v>0</v>
      </c>
      <c r="U215" s="740">
        <f t="shared" si="1674"/>
        <v>0</v>
      </c>
      <c r="V215" s="741">
        <f t="shared" si="1675"/>
        <v>0</v>
      </c>
      <c r="W215" s="740">
        <f t="shared" si="1676"/>
        <v>0</v>
      </c>
      <c r="X215" s="741">
        <f t="shared" si="1677"/>
        <v>0</v>
      </c>
      <c r="Y215" s="740">
        <f t="shared" si="1678"/>
        <v>0</v>
      </c>
      <c r="Z215" s="741">
        <f t="shared" si="1679"/>
        <v>0</v>
      </c>
      <c r="AA215" s="743">
        <f t="shared" si="1680"/>
        <v>0</v>
      </c>
      <c r="AB215" s="744">
        <f t="shared" si="1681"/>
        <v>0</v>
      </c>
      <c r="AC215" s="745">
        <v>12</v>
      </c>
      <c r="AD215" s="746">
        <f t="shared" si="1682"/>
        <v>0</v>
      </c>
      <c r="AE215" s="747"/>
      <c r="AF215" s="741"/>
      <c r="AG215" s="746">
        <f t="shared" si="1683"/>
        <v>0</v>
      </c>
      <c r="AH215" s="746">
        <f t="shared" si="1684"/>
        <v>0</v>
      </c>
      <c r="AI215" s="746">
        <f t="shared" si="1685"/>
        <v>0</v>
      </c>
      <c r="AK215" s="1044"/>
      <c r="AL215" s="755" t="s">
        <v>682</v>
      </c>
      <c r="AM215" s="737">
        <f t="shared" si="1686"/>
        <v>1</v>
      </c>
      <c r="AN215" s="737">
        <f t="shared" si="1687"/>
        <v>5805</v>
      </c>
      <c r="AO215" s="738">
        <f t="shared" si="1688"/>
        <v>5894</v>
      </c>
      <c r="AP215" s="817">
        <f t="shared" si="1689"/>
        <v>5894</v>
      </c>
      <c r="AQ215" s="740">
        <f t="shared" si="1690"/>
        <v>0</v>
      </c>
      <c r="AR215" s="741">
        <f t="shared" si="1691"/>
        <v>0</v>
      </c>
      <c r="AS215" s="740">
        <f t="shared" si="1692"/>
        <v>4</v>
      </c>
      <c r="AT215" s="741">
        <f t="shared" si="1693"/>
        <v>235.76</v>
      </c>
      <c r="AU215" s="740">
        <f t="shared" si="1694"/>
        <v>0</v>
      </c>
      <c r="AV215" s="741">
        <f t="shared" si="1695"/>
        <v>0</v>
      </c>
      <c r="AW215" s="740">
        <f t="shared" si="1696"/>
        <v>20</v>
      </c>
      <c r="AX215" s="741">
        <f t="shared" si="1697"/>
        <v>1178.8</v>
      </c>
      <c r="AY215" s="740">
        <f t="shared" si="1698"/>
        <v>0</v>
      </c>
      <c r="AZ215" s="741">
        <f t="shared" si="1699"/>
        <v>0</v>
      </c>
      <c r="BA215" s="740">
        <f t="shared" si="1700"/>
        <v>199</v>
      </c>
      <c r="BB215" s="741">
        <f t="shared" si="1701"/>
        <v>11729.06</v>
      </c>
      <c r="BC215" s="740">
        <f t="shared" si="1702"/>
        <v>30</v>
      </c>
      <c r="BD215" s="741">
        <f t="shared" si="1703"/>
        <v>1768.2</v>
      </c>
      <c r="BE215" s="740">
        <f t="shared" si="1704"/>
        <v>0</v>
      </c>
      <c r="BF215" s="741">
        <f t="shared" si="1705"/>
        <v>0</v>
      </c>
      <c r="BG215" s="740">
        <f t="shared" si="1706"/>
        <v>0</v>
      </c>
      <c r="BH215" s="741">
        <f t="shared" si="1707"/>
        <v>0</v>
      </c>
      <c r="BI215" s="740">
        <f t="shared" si="1708"/>
        <v>0</v>
      </c>
      <c r="BJ215" s="741">
        <f t="shared" si="1709"/>
        <v>0</v>
      </c>
      <c r="BK215" s="743">
        <f t="shared" si="1710"/>
        <v>0</v>
      </c>
      <c r="BL215" s="744">
        <f t="shared" si="1711"/>
        <v>20805.82</v>
      </c>
      <c r="BM215" s="745">
        <v>12</v>
      </c>
      <c r="BN215" s="746">
        <f t="shared" si="1712"/>
        <v>249669.84</v>
      </c>
      <c r="BO215" s="747"/>
      <c r="BP215" s="741"/>
      <c r="BQ215" s="746">
        <f t="shared" si="1713"/>
        <v>249669.84</v>
      </c>
      <c r="BR215" s="746">
        <f t="shared" si="1714"/>
        <v>75400.289999999994</v>
      </c>
      <c r="BS215" s="746">
        <f t="shared" si="1715"/>
        <v>325070.13</v>
      </c>
      <c r="BU215" s="1044"/>
      <c r="BV215" s="755" t="s">
        <v>682</v>
      </c>
      <c r="BW215" s="737">
        <f t="shared" si="1716"/>
        <v>0</v>
      </c>
      <c r="BX215" s="737">
        <f t="shared" si="1717"/>
        <v>5805</v>
      </c>
      <c r="BY215" s="738">
        <f t="shared" si="1718"/>
        <v>5894</v>
      </c>
      <c r="BZ215" s="817">
        <f t="shared" si="1719"/>
        <v>0</v>
      </c>
      <c r="CA215" s="740">
        <f t="shared" si="1720"/>
        <v>0</v>
      </c>
      <c r="CB215" s="741">
        <f t="shared" si="1721"/>
        <v>0</v>
      </c>
      <c r="CC215" s="740">
        <f t="shared" si="1722"/>
        <v>0</v>
      </c>
      <c r="CD215" s="741">
        <f t="shared" si="1723"/>
        <v>0</v>
      </c>
      <c r="CE215" s="740">
        <f t="shared" si="1724"/>
        <v>0</v>
      </c>
      <c r="CF215" s="741">
        <f t="shared" si="1725"/>
        <v>0</v>
      </c>
      <c r="CG215" s="740">
        <f t="shared" si="1726"/>
        <v>0</v>
      </c>
      <c r="CH215" s="741">
        <f t="shared" si="1727"/>
        <v>0</v>
      </c>
      <c r="CI215" s="740">
        <f t="shared" si="1728"/>
        <v>0</v>
      </c>
      <c r="CJ215" s="741">
        <f t="shared" si="1729"/>
        <v>0</v>
      </c>
      <c r="CK215" s="740">
        <f t="shared" si="1730"/>
        <v>0</v>
      </c>
      <c r="CL215" s="741">
        <f t="shared" si="1731"/>
        <v>0</v>
      </c>
      <c r="CM215" s="740">
        <f t="shared" si="1732"/>
        <v>0</v>
      </c>
      <c r="CN215" s="741">
        <f t="shared" si="1733"/>
        <v>0</v>
      </c>
      <c r="CO215" s="740">
        <f t="shared" si="1734"/>
        <v>0</v>
      </c>
      <c r="CP215" s="741">
        <f t="shared" si="1735"/>
        <v>0</v>
      </c>
      <c r="CQ215" s="740">
        <f t="shared" si="1736"/>
        <v>0</v>
      </c>
      <c r="CR215" s="741">
        <f t="shared" si="1737"/>
        <v>0</v>
      </c>
      <c r="CS215" s="740">
        <f t="shared" si="1738"/>
        <v>0</v>
      </c>
      <c r="CT215" s="741">
        <f t="shared" si="1739"/>
        <v>0</v>
      </c>
      <c r="CU215" s="743">
        <f t="shared" si="1740"/>
        <v>0</v>
      </c>
      <c r="CV215" s="744">
        <f t="shared" si="1741"/>
        <v>0</v>
      </c>
      <c r="CW215" s="745">
        <v>12</v>
      </c>
      <c r="CX215" s="746">
        <f t="shared" si="1742"/>
        <v>0</v>
      </c>
      <c r="CY215" s="747"/>
      <c r="CZ215" s="741"/>
      <c r="DA215" s="746">
        <f t="shared" si="1743"/>
        <v>0</v>
      </c>
      <c r="DB215" s="746">
        <f t="shared" si="1744"/>
        <v>0</v>
      </c>
      <c r="DC215" s="746">
        <f t="shared" si="1745"/>
        <v>0</v>
      </c>
      <c r="DD215" s="750"/>
      <c r="DE215" s="1044"/>
      <c r="DF215" s="755" t="s">
        <v>682</v>
      </c>
      <c r="DG215" s="737">
        <f t="shared" si="1746"/>
        <v>0</v>
      </c>
      <c r="DH215" s="737">
        <f t="shared" si="1747"/>
        <v>5805</v>
      </c>
      <c r="DI215" s="738">
        <f t="shared" si="1748"/>
        <v>5894</v>
      </c>
      <c r="DJ215" s="817">
        <f t="shared" si="1749"/>
        <v>0</v>
      </c>
      <c r="DK215" s="740">
        <f t="shared" si="1750"/>
        <v>0</v>
      </c>
      <c r="DL215" s="741">
        <f t="shared" si="1751"/>
        <v>0</v>
      </c>
      <c r="DM215" s="740">
        <f t="shared" si="1752"/>
        <v>0</v>
      </c>
      <c r="DN215" s="741">
        <f t="shared" si="1753"/>
        <v>0</v>
      </c>
      <c r="DO215" s="740">
        <f t="shared" si="1754"/>
        <v>0</v>
      </c>
      <c r="DP215" s="741">
        <f t="shared" si="1755"/>
        <v>0</v>
      </c>
      <c r="DQ215" s="740">
        <f t="shared" si="1756"/>
        <v>0</v>
      </c>
      <c r="DR215" s="741">
        <f t="shared" si="1757"/>
        <v>0</v>
      </c>
      <c r="DS215" s="740">
        <f t="shared" si="1758"/>
        <v>0</v>
      </c>
      <c r="DT215" s="741">
        <f t="shared" si="1759"/>
        <v>0</v>
      </c>
      <c r="DU215" s="740">
        <f t="shared" si="1760"/>
        <v>0</v>
      </c>
      <c r="DV215" s="741">
        <f t="shared" si="1761"/>
        <v>0</v>
      </c>
      <c r="DW215" s="740">
        <f t="shared" si="1762"/>
        <v>0</v>
      </c>
      <c r="DX215" s="741">
        <f t="shared" si="1763"/>
        <v>0</v>
      </c>
      <c r="DY215" s="740">
        <f t="shared" si="1764"/>
        <v>0</v>
      </c>
      <c r="DZ215" s="741">
        <f t="shared" si="1765"/>
        <v>0</v>
      </c>
      <c r="EA215" s="740">
        <f t="shared" si="1766"/>
        <v>0</v>
      </c>
      <c r="EB215" s="741">
        <f t="shared" si="1767"/>
        <v>0</v>
      </c>
      <c r="EC215" s="740">
        <f t="shared" si="1768"/>
        <v>0</v>
      </c>
      <c r="ED215" s="741">
        <f t="shared" si="1769"/>
        <v>0</v>
      </c>
      <c r="EE215" s="743">
        <f t="shared" si="1770"/>
        <v>0</v>
      </c>
      <c r="EF215" s="744">
        <f t="shared" si="1771"/>
        <v>0</v>
      </c>
      <c r="EG215" s="745">
        <v>12</v>
      </c>
      <c r="EH215" s="746">
        <f t="shared" si="1772"/>
        <v>0</v>
      </c>
      <c r="EI215" s="747"/>
      <c r="EJ215" s="741"/>
      <c r="EK215" s="746">
        <f t="shared" si="1773"/>
        <v>0</v>
      </c>
      <c r="EL215" s="746">
        <f t="shared" si="1774"/>
        <v>0</v>
      </c>
      <c r="EM215" s="746">
        <f t="shared" si="1775"/>
        <v>0</v>
      </c>
      <c r="EO215" s="1044"/>
      <c r="EP215" s="755" t="s">
        <v>682</v>
      </c>
      <c r="EQ215" s="737">
        <f t="shared" si="1776"/>
        <v>0</v>
      </c>
      <c r="ER215" s="737">
        <f t="shared" si="1777"/>
        <v>5805</v>
      </c>
      <c r="ES215" s="738">
        <f t="shared" si="1778"/>
        <v>5894</v>
      </c>
      <c r="ET215" s="817">
        <f t="shared" si="1779"/>
        <v>0</v>
      </c>
      <c r="EU215" s="740">
        <f t="shared" si="1780"/>
        <v>0</v>
      </c>
      <c r="EV215" s="741">
        <f t="shared" si="1781"/>
        <v>0</v>
      </c>
      <c r="EW215" s="740">
        <f t="shared" si="1782"/>
        <v>0</v>
      </c>
      <c r="EX215" s="741">
        <f t="shared" si="1783"/>
        <v>0</v>
      </c>
      <c r="EY215" s="740">
        <f t="shared" si="1784"/>
        <v>0</v>
      </c>
      <c r="EZ215" s="741">
        <f t="shared" si="1785"/>
        <v>0</v>
      </c>
      <c r="FA215" s="740">
        <f t="shared" si="1786"/>
        <v>0</v>
      </c>
      <c r="FB215" s="741">
        <f t="shared" si="1787"/>
        <v>0</v>
      </c>
      <c r="FC215" s="740">
        <f t="shared" si="1788"/>
        <v>0</v>
      </c>
      <c r="FD215" s="741">
        <f t="shared" si="1789"/>
        <v>0</v>
      </c>
      <c r="FE215" s="740">
        <f t="shared" si="1790"/>
        <v>0</v>
      </c>
      <c r="FF215" s="741">
        <f t="shared" si="1791"/>
        <v>0</v>
      </c>
      <c r="FG215" s="740">
        <f t="shared" si="1792"/>
        <v>0</v>
      </c>
      <c r="FH215" s="741">
        <f t="shared" si="1793"/>
        <v>0</v>
      </c>
      <c r="FI215" s="740">
        <f t="shared" si="1794"/>
        <v>0</v>
      </c>
      <c r="FJ215" s="741">
        <f t="shared" si="1795"/>
        <v>0</v>
      </c>
      <c r="FK215" s="740">
        <f t="shared" si="1796"/>
        <v>0</v>
      </c>
      <c r="FL215" s="741">
        <f t="shared" si="1797"/>
        <v>0</v>
      </c>
      <c r="FM215" s="740">
        <f t="shared" si="1798"/>
        <v>0</v>
      </c>
      <c r="FN215" s="741">
        <f t="shared" si="1799"/>
        <v>0</v>
      </c>
      <c r="FO215" s="743">
        <f t="shared" si="1800"/>
        <v>0</v>
      </c>
      <c r="FP215" s="744">
        <f t="shared" si="1801"/>
        <v>0</v>
      </c>
      <c r="FQ215" s="745">
        <v>12</v>
      </c>
      <c r="FR215" s="746">
        <f t="shared" si="1802"/>
        <v>0</v>
      </c>
      <c r="FS215" s="747"/>
      <c r="FT215" s="741"/>
      <c r="FU215" s="746">
        <f t="shared" si="1803"/>
        <v>0</v>
      </c>
      <c r="FV215" s="746">
        <f t="shared" si="1804"/>
        <v>0</v>
      </c>
      <c r="FW215" s="746">
        <f t="shared" si="1805"/>
        <v>0</v>
      </c>
      <c r="FY215" s="1044"/>
      <c r="FZ215" s="755" t="s">
        <v>682</v>
      </c>
      <c r="GA215" s="737">
        <f t="shared" si="1806"/>
        <v>1</v>
      </c>
      <c r="GB215" s="737">
        <f t="shared" si="1807"/>
        <v>5805</v>
      </c>
      <c r="GC215" s="738">
        <f t="shared" si="1808"/>
        <v>5894</v>
      </c>
      <c r="GD215" s="743">
        <f t="shared" si="1809"/>
        <v>5894</v>
      </c>
      <c r="GE215" s="743"/>
      <c r="GF215" s="737">
        <f t="shared" si="1810"/>
        <v>0</v>
      </c>
      <c r="GG215" s="743"/>
      <c r="GH215" s="737">
        <f t="shared" si="1811"/>
        <v>235.76</v>
      </c>
      <c r="GI215" s="743"/>
      <c r="GJ215" s="737">
        <f t="shared" si="1812"/>
        <v>0</v>
      </c>
      <c r="GK215" s="743"/>
      <c r="GL215" s="737">
        <f t="shared" si="1813"/>
        <v>1178.8</v>
      </c>
      <c r="GM215" s="743"/>
      <c r="GN215" s="737">
        <f t="shared" si="1814"/>
        <v>0</v>
      </c>
      <c r="GO215" s="743"/>
      <c r="GP215" s="737">
        <f t="shared" si="1815"/>
        <v>11729.06</v>
      </c>
      <c r="GQ215" s="743"/>
      <c r="GR215" s="737">
        <f t="shared" si="1816"/>
        <v>1768.2</v>
      </c>
      <c r="GS215" s="743"/>
      <c r="GT215" s="737">
        <f t="shared" si="1817"/>
        <v>0</v>
      </c>
      <c r="GU215" s="743"/>
      <c r="GV215" s="737">
        <f t="shared" si="1818"/>
        <v>0</v>
      </c>
      <c r="GW215" s="743"/>
      <c r="GX215" s="737">
        <f t="shared" si="1819"/>
        <v>0</v>
      </c>
      <c r="GY215" s="743">
        <f t="shared" si="1819"/>
        <v>0</v>
      </c>
      <c r="GZ215" s="744">
        <f t="shared" si="1820"/>
        <v>20805.82</v>
      </c>
      <c r="HA215" s="745">
        <v>12</v>
      </c>
      <c r="HB215" s="746">
        <f t="shared" si="1821"/>
        <v>249669.84</v>
      </c>
      <c r="HC215" s="737">
        <f t="shared" si="1822"/>
        <v>0</v>
      </c>
      <c r="HD215" s="737">
        <f t="shared" si="1822"/>
        <v>0</v>
      </c>
      <c r="HE215" s="746">
        <f t="shared" si="1823"/>
        <v>249669.84</v>
      </c>
      <c r="HF215" s="746">
        <f t="shared" si="1824"/>
        <v>75400.289999999994</v>
      </c>
      <c r="HG215" s="746">
        <f t="shared" si="1825"/>
        <v>325070.13</v>
      </c>
    </row>
    <row r="216" spans="1:215" x14ac:dyDescent="0.25">
      <c r="A216" s="1044"/>
      <c r="B216" s="735" t="s">
        <v>415</v>
      </c>
      <c r="C216" s="737">
        <f t="shared" si="1657"/>
        <v>0.5</v>
      </c>
      <c r="D216" s="737">
        <f t="shared" si="1658"/>
        <v>6707</v>
      </c>
      <c r="E216" s="738">
        <f t="shared" si="1659"/>
        <v>6810</v>
      </c>
      <c r="F216" s="817">
        <f t="shared" si="1660"/>
        <v>3405</v>
      </c>
      <c r="G216" s="740">
        <f t="shared" si="1661"/>
        <v>0</v>
      </c>
      <c r="H216" s="741">
        <f t="shared" si="1662"/>
        <v>0</v>
      </c>
      <c r="I216" s="740">
        <f t="shared" si="1661"/>
        <v>0</v>
      </c>
      <c r="J216" s="741">
        <f t="shared" si="1663"/>
        <v>0</v>
      </c>
      <c r="K216" s="740">
        <f t="shared" si="1664"/>
        <v>0</v>
      </c>
      <c r="L216" s="741">
        <f t="shared" si="1665"/>
        <v>0</v>
      </c>
      <c r="M216" s="740">
        <f t="shared" si="1666"/>
        <v>5</v>
      </c>
      <c r="N216" s="741">
        <f t="shared" si="1667"/>
        <v>170.25</v>
      </c>
      <c r="O216" s="740">
        <f t="shared" si="1668"/>
        <v>0</v>
      </c>
      <c r="P216" s="741">
        <f t="shared" si="1669"/>
        <v>0</v>
      </c>
      <c r="Q216" s="740">
        <f t="shared" si="1670"/>
        <v>198</v>
      </c>
      <c r="R216" s="741">
        <f t="shared" si="1671"/>
        <v>6741.9</v>
      </c>
      <c r="S216" s="740">
        <f t="shared" si="1672"/>
        <v>30</v>
      </c>
      <c r="T216" s="741">
        <f t="shared" si="1673"/>
        <v>1021.5</v>
      </c>
      <c r="U216" s="740">
        <f t="shared" si="1674"/>
        <v>0</v>
      </c>
      <c r="V216" s="741">
        <f t="shared" si="1675"/>
        <v>0</v>
      </c>
      <c r="W216" s="740">
        <f t="shared" si="1676"/>
        <v>0</v>
      </c>
      <c r="X216" s="741">
        <f t="shared" si="1677"/>
        <v>0</v>
      </c>
      <c r="Y216" s="740">
        <f t="shared" si="1678"/>
        <v>0</v>
      </c>
      <c r="Z216" s="741">
        <f t="shared" si="1679"/>
        <v>0</v>
      </c>
      <c r="AA216" s="743">
        <f t="shared" si="1680"/>
        <v>0</v>
      </c>
      <c r="AB216" s="744">
        <f t="shared" si="1681"/>
        <v>11338.65</v>
      </c>
      <c r="AC216" s="745">
        <v>12</v>
      </c>
      <c r="AD216" s="746">
        <f t="shared" si="1682"/>
        <v>136063.79999999999</v>
      </c>
      <c r="AE216" s="747"/>
      <c r="AF216" s="741"/>
      <c r="AG216" s="746">
        <f t="shared" si="1683"/>
        <v>136063.79999999999</v>
      </c>
      <c r="AH216" s="746">
        <f t="shared" si="1684"/>
        <v>41091.269999999997</v>
      </c>
      <c r="AI216" s="746">
        <f t="shared" si="1685"/>
        <v>177155.07</v>
      </c>
      <c r="AK216" s="1044"/>
      <c r="AL216" s="735" t="s">
        <v>415</v>
      </c>
      <c r="AM216" s="737">
        <f t="shared" si="1686"/>
        <v>0</v>
      </c>
      <c r="AN216" s="737">
        <f t="shared" si="1687"/>
        <v>6707</v>
      </c>
      <c r="AO216" s="738">
        <f t="shared" si="1688"/>
        <v>6810</v>
      </c>
      <c r="AP216" s="817">
        <f t="shared" si="1689"/>
        <v>0</v>
      </c>
      <c r="AQ216" s="740">
        <f t="shared" si="1690"/>
        <v>0</v>
      </c>
      <c r="AR216" s="741">
        <f t="shared" si="1691"/>
        <v>0</v>
      </c>
      <c r="AS216" s="740">
        <f t="shared" si="1692"/>
        <v>0</v>
      </c>
      <c r="AT216" s="741">
        <f t="shared" si="1693"/>
        <v>0</v>
      </c>
      <c r="AU216" s="740">
        <f t="shared" si="1694"/>
        <v>0</v>
      </c>
      <c r="AV216" s="741">
        <f t="shared" si="1695"/>
        <v>0</v>
      </c>
      <c r="AW216" s="740">
        <f t="shared" si="1696"/>
        <v>0</v>
      </c>
      <c r="AX216" s="741">
        <f t="shared" si="1697"/>
        <v>0</v>
      </c>
      <c r="AY216" s="740">
        <f t="shared" si="1698"/>
        <v>0</v>
      </c>
      <c r="AZ216" s="741">
        <f t="shared" si="1699"/>
        <v>0</v>
      </c>
      <c r="BA216" s="740">
        <f t="shared" si="1700"/>
        <v>0</v>
      </c>
      <c r="BB216" s="741">
        <f t="shared" si="1701"/>
        <v>0</v>
      </c>
      <c r="BC216" s="740">
        <f t="shared" si="1702"/>
        <v>0</v>
      </c>
      <c r="BD216" s="741">
        <f t="shared" si="1703"/>
        <v>0</v>
      </c>
      <c r="BE216" s="740">
        <f t="shared" si="1704"/>
        <v>0</v>
      </c>
      <c r="BF216" s="741">
        <f t="shared" si="1705"/>
        <v>0</v>
      </c>
      <c r="BG216" s="740">
        <f t="shared" si="1706"/>
        <v>0</v>
      </c>
      <c r="BH216" s="741">
        <f t="shared" si="1707"/>
        <v>0</v>
      </c>
      <c r="BI216" s="740">
        <f t="shared" si="1708"/>
        <v>0</v>
      </c>
      <c r="BJ216" s="741">
        <f t="shared" si="1709"/>
        <v>0</v>
      </c>
      <c r="BK216" s="743">
        <f t="shared" si="1710"/>
        <v>0</v>
      </c>
      <c r="BL216" s="744">
        <f t="shared" si="1711"/>
        <v>0</v>
      </c>
      <c r="BM216" s="745">
        <v>12</v>
      </c>
      <c r="BN216" s="746">
        <f t="shared" si="1712"/>
        <v>0</v>
      </c>
      <c r="BO216" s="747"/>
      <c r="BP216" s="741"/>
      <c r="BQ216" s="746">
        <f t="shared" si="1713"/>
        <v>0</v>
      </c>
      <c r="BR216" s="746">
        <f t="shared" si="1714"/>
        <v>0</v>
      </c>
      <c r="BS216" s="746">
        <f t="shared" si="1715"/>
        <v>0</v>
      </c>
      <c r="BU216" s="1044"/>
      <c r="BV216" s="735" t="s">
        <v>415</v>
      </c>
      <c r="BW216" s="737">
        <f t="shared" si="1716"/>
        <v>0</v>
      </c>
      <c r="BX216" s="737">
        <f t="shared" si="1717"/>
        <v>6707</v>
      </c>
      <c r="BY216" s="738">
        <f t="shared" si="1718"/>
        <v>6810</v>
      </c>
      <c r="BZ216" s="817">
        <f t="shared" si="1719"/>
        <v>0</v>
      </c>
      <c r="CA216" s="740">
        <f t="shared" si="1720"/>
        <v>0</v>
      </c>
      <c r="CB216" s="741">
        <f t="shared" si="1721"/>
        <v>0</v>
      </c>
      <c r="CC216" s="740">
        <f t="shared" si="1722"/>
        <v>0</v>
      </c>
      <c r="CD216" s="741">
        <f t="shared" si="1723"/>
        <v>0</v>
      </c>
      <c r="CE216" s="740">
        <f t="shared" si="1724"/>
        <v>0</v>
      </c>
      <c r="CF216" s="741">
        <f t="shared" si="1725"/>
        <v>0</v>
      </c>
      <c r="CG216" s="740">
        <f t="shared" si="1726"/>
        <v>0</v>
      </c>
      <c r="CH216" s="741">
        <f t="shared" si="1727"/>
        <v>0</v>
      </c>
      <c r="CI216" s="740">
        <f t="shared" si="1728"/>
        <v>0</v>
      </c>
      <c r="CJ216" s="741">
        <f t="shared" si="1729"/>
        <v>0</v>
      </c>
      <c r="CK216" s="740">
        <f t="shared" si="1730"/>
        <v>0</v>
      </c>
      <c r="CL216" s="741">
        <f t="shared" si="1731"/>
        <v>0</v>
      </c>
      <c r="CM216" s="740">
        <f t="shared" si="1732"/>
        <v>0</v>
      </c>
      <c r="CN216" s="741">
        <f t="shared" si="1733"/>
        <v>0</v>
      </c>
      <c r="CO216" s="740">
        <f t="shared" si="1734"/>
        <v>0</v>
      </c>
      <c r="CP216" s="741">
        <f t="shared" si="1735"/>
        <v>0</v>
      </c>
      <c r="CQ216" s="740">
        <f t="shared" si="1736"/>
        <v>0</v>
      </c>
      <c r="CR216" s="741">
        <f t="shared" si="1737"/>
        <v>0</v>
      </c>
      <c r="CS216" s="740">
        <f t="shared" si="1738"/>
        <v>0</v>
      </c>
      <c r="CT216" s="741">
        <f t="shared" si="1739"/>
        <v>0</v>
      </c>
      <c r="CU216" s="743">
        <f t="shared" si="1740"/>
        <v>0</v>
      </c>
      <c r="CV216" s="744">
        <f t="shared" si="1741"/>
        <v>0</v>
      </c>
      <c r="CW216" s="745">
        <v>12</v>
      </c>
      <c r="CX216" s="746">
        <f t="shared" si="1742"/>
        <v>0</v>
      </c>
      <c r="CY216" s="747"/>
      <c r="CZ216" s="741"/>
      <c r="DA216" s="746">
        <f t="shared" si="1743"/>
        <v>0</v>
      </c>
      <c r="DB216" s="746">
        <f t="shared" si="1744"/>
        <v>0</v>
      </c>
      <c r="DC216" s="746">
        <f t="shared" si="1745"/>
        <v>0</v>
      </c>
      <c r="DD216" s="750"/>
      <c r="DE216" s="1044"/>
      <c r="DF216" s="735" t="s">
        <v>415</v>
      </c>
      <c r="DG216" s="737">
        <f t="shared" si="1746"/>
        <v>0</v>
      </c>
      <c r="DH216" s="737">
        <f t="shared" si="1747"/>
        <v>6707</v>
      </c>
      <c r="DI216" s="738">
        <f t="shared" si="1748"/>
        <v>6810</v>
      </c>
      <c r="DJ216" s="817">
        <f t="shared" si="1749"/>
        <v>0</v>
      </c>
      <c r="DK216" s="740">
        <f t="shared" si="1750"/>
        <v>0</v>
      </c>
      <c r="DL216" s="741">
        <f t="shared" si="1751"/>
        <v>0</v>
      </c>
      <c r="DM216" s="740">
        <f t="shared" si="1752"/>
        <v>0</v>
      </c>
      <c r="DN216" s="741">
        <f t="shared" si="1753"/>
        <v>0</v>
      </c>
      <c r="DO216" s="740">
        <f t="shared" si="1754"/>
        <v>0</v>
      </c>
      <c r="DP216" s="741">
        <f t="shared" si="1755"/>
        <v>0</v>
      </c>
      <c r="DQ216" s="740">
        <f t="shared" si="1756"/>
        <v>0</v>
      </c>
      <c r="DR216" s="741">
        <f t="shared" si="1757"/>
        <v>0</v>
      </c>
      <c r="DS216" s="740">
        <f t="shared" si="1758"/>
        <v>0</v>
      </c>
      <c r="DT216" s="741">
        <f t="shared" si="1759"/>
        <v>0</v>
      </c>
      <c r="DU216" s="740">
        <f t="shared" si="1760"/>
        <v>0</v>
      </c>
      <c r="DV216" s="741">
        <f t="shared" si="1761"/>
        <v>0</v>
      </c>
      <c r="DW216" s="740">
        <f t="shared" si="1762"/>
        <v>0</v>
      </c>
      <c r="DX216" s="741">
        <f t="shared" si="1763"/>
        <v>0</v>
      </c>
      <c r="DY216" s="740">
        <f t="shared" si="1764"/>
        <v>0</v>
      </c>
      <c r="DZ216" s="741">
        <f t="shared" si="1765"/>
        <v>0</v>
      </c>
      <c r="EA216" s="740">
        <f t="shared" si="1766"/>
        <v>0</v>
      </c>
      <c r="EB216" s="741">
        <f t="shared" si="1767"/>
        <v>0</v>
      </c>
      <c r="EC216" s="740">
        <f t="shared" si="1768"/>
        <v>0</v>
      </c>
      <c r="ED216" s="741">
        <f t="shared" si="1769"/>
        <v>0</v>
      </c>
      <c r="EE216" s="743">
        <f t="shared" si="1770"/>
        <v>0</v>
      </c>
      <c r="EF216" s="744">
        <f t="shared" si="1771"/>
        <v>0</v>
      </c>
      <c r="EG216" s="745">
        <v>12</v>
      </c>
      <c r="EH216" s="746">
        <f t="shared" si="1772"/>
        <v>0</v>
      </c>
      <c r="EI216" s="747"/>
      <c r="EJ216" s="741"/>
      <c r="EK216" s="746">
        <f t="shared" si="1773"/>
        <v>0</v>
      </c>
      <c r="EL216" s="746">
        <f t="shared" si="1774"/>
        <v>0</v>
      </c>
      <c r="EM216" s="746">
        <f t="shared" si="1775"/>
        <v>0</v>
      </c>
      <c r="EO216" s="1044"/>
      <c r="EP216" s="735" t="s">
        <v>415</v>
      </c>
      <c r="EQ216" s="737">
        <f t="shared" si="1776"/>
        <v>0</v>
      </c>
      <c r="ER216" s="737">
        <f t="shared" si="1777"/>
        <v>6707</v>
      </c>
      <c r="ES216" s="738">
        <f t="shared" si="1778"/>
        <v>6810</v>
      </c>
      <c r="ET216" s="817">
        <f t="shared" si="1779"/>
        <v>0</v>
      </c>
      <c r="EU216" s="740">
        <f t="shared" si="1780"/>
        <v>0</v>
      </c>
      <c r="EV216" s="741">
        <f t="shared" si="1781"/>
        <v>0</v>
      </c>
      <c r="EW216" s="740">
        <f t="shared" si="1782"/>
        <v>0</v>
      </c>
      <c r="EX216" s="741">
        <f t="shared" si="1783"/>
        <v>0</v>
      </c>
      <c r="EY216" s="740">
        <f t="shared" si="1784"/>
        <v>0</v>
      </c>
      <c r="EZ216" s="741">
        <f t="shared" si="1785"/>
        <v>0</v>
      </c>
      <c r="FA216" s="740">
        <f t="shared" si="1786"/>
        <v>0</v>
      </c>
      <c r="FB216" s="741">
        <f t="shared" si="1787"/>
        <v>0</v>
      </c>
      <c r="FC216" s="740">
        <f t="shared" si="1788"/>
        <v>0</v>
      </c>
      <c r="FD216" s="741">
        <f t="shared" si="1789"/>
        <v>0</v>
      </c>
      <c r="FE216" s="740">
        <f t="shared" si="1790"/>
        <v>0</v>
      </c>
      <c r="FF216" s="741">
        <f t="shared" si="1791"/>
        <v>0</v>
      </c>
      <c r="FG216" s="740">
        <f t="shared" si="1792"/>
        <v>0</v>
      </c>
      <c r="FH216" s="741">
        <f t="shared" si="1793"/>
        <v>0</v>
      </c>
      <c r="FI216" s="740">
        <f t="shared" si="1794"/>
        <v>0</v>
      </c>
      <c r="FJ216" s="741">
        <f t="shared" si="1795"/>
        <v>0</v>
      </c>
      <c r="FK216" s="740">
        <f t="shared" si="1796"/>
        <v>0</v>
      </c>
      <c r="FL216" s="741">
        <f t="shared" si="1797"/>
        <v>0</v>
      </c>
      <c r="FM216" s="740">
        <f t="shared" si="1798"/>
        <v>0</v>
      </c>
      <c r="FN216" s="741">
        <f t="shared" si="1799"/>
        <v>0</v>
      </c>
      <c r="FO216" s="743">
        <f t="shared" si="1800"/>
        <v>0</v>
      </c>
      <c r="FP216" s="744">
        <f t="shared" si="1801"/>
        <v>0</v>
      </c>
      <c r="FQ216" s="745">
        <v>12</v>
      </c>
      <c r="FR216" s="746">
        <f t="shared" si="1802"/>
        <v>0</v>
      </c>
      <c r="FS216" s="747"/>
      <c r="FT216" s="741"/>
      <c r="FU216" s="746">
        <f t="shared" si="1803"/>
        <v>0</v>
      </c>
      <c r="FV216" s="746">
        <f t="shared" si="1804"/>
        <v>0</v>
      </c>
      <c r="FW216" s="746">
        <f t="shared" si="1805"/>
        <v>0</v>
      </c>
      <c r="FY216" s="1044"/>
      <c r="FZ216" s="735" t="s">
        <v>415</v>
      </c>
      <c r="GA216" s="737">
        <f t="shared" si="1806"/>
        <v>0.5</v>
      </c>
      <c r="GB216" s="737">
        <f t="shared" si="1807"/>
        <v>6707</v>
      </c>
      <c r="GC216" s="738">
        <f t="shared" si="1808"/>
        <v>6810</v>
      </c>
      <c r="GD216" s="743">
        <f t="shared" si="1809"/>
        <v>3405</v>
      </c>
      <c r="GE216" s="743"/>
      <c r="GF216" s="737">
        <f t="shared" si="1810"/>
        <v>0</v>
      </c>
      <c r="GG216" s="743"/>
      <c r="GH216" s="737">
        <f t="shared" si="1811"/>
        <v>0</v>
      </c>
      <c r="GI216" s="743"/>
      <c r="GJ216" s="737">
        <f t="shared" si="1812"/>
        <v>0</v>
      </c>
      <c r="GK216" s="743"/>
      <c r="GL216" s="737">
        <f t="shared" si="1813"/>
        <v>170.25</v>
      </c>
      <c r="GM216" s="743"/>
      <c r="GN216" s="737">
        <f t="shared" si="1814"/>
        <v>0</v>
      </c>
      <c r="GO216" s="743"/>
      <c r="GP216" s="737">
        <f t="shared" si="1815"/>
        <v>6741.9</v>
      </c>
      <c r="GQ216" s="743"/>
      <c r="GR216" s="737">
        <f t="shared" si="1816"/>
        <v>1021.5</v>
      </c>
      <c r="GS216" s="743"/>
      <c r="GT216" s="737">
        <f t="shared" si="1817"/>
        <v>0</v>
      </c>
      <c r="GU216" s="743"/>
      <c r="GV216" s="737">
        <f t="shared" si="1818"/>
        <v>0</v>
      </c>
      <c r="GW216" s="743"/>
      <c r="GX216" s="737">
        <f t="shared" si="1819"/>
        <v>0</v>
      </c>
      <c r="GY216" s="743">
        <f t="shared" si="1819"/>
        <v>0</v>
      </c>
      <c r="GZ216" s="744">
        <f t="shared" si="1820"/>
        <v>11338.65</v>
      </c>
      <c r="HA216" s="745">
        <v>12</v>
      </c>
      <c r="HB216" s="746">
        <f t="shared" si="1821"/>
        <v>136063.79999999999</v>
      </c>
      <c r="HC216" s="737">
        <f t="shared" si="1822"/>
        <v>0</v>
      </c>
      <c r="HD216" s="737">
        <f t="shared" si="1822"/>
        <v>0</v>
      </c>
      <c r="HE216" s="746">
        <f t="shared" si="1823"/>
        <v>136063.79999999999</v>
      </c>
      <c r="HF216" s="746">
        <f t="shared" si="1824"/>
        <v>41091.269999999997</v>
      </c>
      <c r="HG216" s="746">
        <f t="shared" si="1825"/>
        <v>177155.07</v>
      </c>
    </row>
    <row r="217" spans="1:215" x14ac:dyDescent="0.25">
      <c r="A217" s="1044"/>
      <c r="B217" s="735" t="s">
        <v>864</v>
      </c>
      <c r="C217" s="737">
        <f t="shared" si="1657"/>
        <v>1</v>
      </c>
      <c r="D217" s="737">
        <f t="shared" si="1658"/>
        <v>10481</v>
      </c>
      <c r="E217" s="738">
        <f t="shared" si="1659"/>
        <v>10641</v>
      </c>
      <c r="F217" s="817">
        <f t="shared" si="1660"/>
        <v>10641</v>
      </c>
      <c r="G217" s="740">
        <f t="shared" si="1661"/>
        <v>0</v>
      </c>
      <c r="H217" s="741">
        <f t="shared" si="1662"/>
        <v>0</v>
      </c>
      <c r="I217" s="740">
        <f t="shared" si="1661"/>
        <v>0</v>
      </c>
      <c r="J217" s="741">
        <f t="shared" si="1663"/>
        <v>0</v>
      </c>
      <c r="K217" s="740">
        <f t="shared" si="1664"/>
        <v>0</v>
      </c>
      <c r="L217" s="741">
        <f t="shared" si="1665"/>
        <v>0</v>
      </c>
      <c r="M217" s="740">
        <f t="shared" si="1666"/>
        <v>5</v>
      </c>
      <c r="N217" s="741">
        <f t="shared" si="1667"/>
        <v>532.04999999999995</v>
      </c>
      <c r="O217" s="740">
        <f t="shared" si="1668"/>
        <v>0</v>
      </c>
      <c r="P217" s="741">
        <f t="shared" si="1669"/>
        <v>0</v>
      </c>
      <c r="Q217" s="740">
        <f t="shared" si="1670"/>
        <v>198</v>
      </c>
      <c r="R217" s="741">
        <f t="shared" si="1671"/>
        <v>21069.18</v>
      </c>
      <c r="S217" s="740">
        <f t="shared" si="1672"/>
        <v>30</v>
      </c>
      <c r="T217" s="741">
        <f t="shared" si="1673"/>
        <v>3192.3</v>
      </c>
      <c r="U217" s="740">
        <f t="shared" si="1674"/>
        <v>0</v>
      </c>
      <c r="V217" s="741">
        <f t="shared" si="1675"/>
        <v>0</v>
      </c>
      <c r="W217" s="740">
        <f t="shared" si="1676"/>
        <v>0</v>
      </c>
      <c r="X217" s="741">
        <f t="shared" si="1677"/>
        <v>0</v>
      </c>
      <c r="Y217" s="740">
        <f t="shared" si="1678"/>
        <v>0</v>
      </c>
      <c r="Z217" s="741">
        <f t="shared" si="1679"/>
        <v>0</v>
      </c>
      <c r="AA217" s="743">
        <f t="shared" si="1680"/>
        <v>0</v>
      </c>
      <c r="AB217" s="744">
        <f t="shared" si="1681"/>
        <v>35434.53</v>
      </c>
      <c r="AC217" s="745">
        <v>12</v>
      </c>
      <c r="AD217" s="746">
        <f t="shared" si="1682"/>
        <v>425214.36</v>
      </c>
      <c r="AE217" s="747"/>
      <c r="AF217" s="741"/>
      <c r="AG217" s="746">
        <f t="shared" si="1683"/>
        <v>425214.36</v>
      </c>
      <c r="AH217" s="746">
        <f t="shared" si="1684"/>
        <v>128414.74</v>
      </c>
      <c r="AI217" s="746">
        <f t="shared" si="1685"/>
        <v>553629.1</v>
      </c>
      <c r="AK217" s="1044"/>
      <c r="AL217" s="735" t="s">
        <v>864</v>
      </c>
      <c r="AM217" s="737">
        <f t="shared" si="1686"/>
        <v>0</v>
      </c>
      <c r="AN217" s="737">
        <f t="shared" si="1687"/>
        <v>10481</v>
      </c>
      <c r="AO217" s="738">
        <f t="shared" si="1688"/>
        <v>10641</v>
      </c>
      <c r="AP217" s="817">
        <f t="shared" si="1689"/>
        <v>0</v>
      </c>
      <c r="AQ217" s="740">
        <f t="shared" si="1690"/>
        <v>0</v>
      </c>
      <c r="AR217" s="741">
        <f t="shared" si="1691"/>
        <v>0</v>
      </c>
      <c r="AS217" s="740">
        <f t="shared" si="1692"/>
        <v>0</v>
      </c>
      <c r="AT217" s="741">
        <f t="shared" si="1693"/>
        <v>0</v>
      </c>
      <c r="AU217" s="740">
        <f t="shared" si="1694"/>
        <v>0</v>
      </c>
      <c r="AV217" s="741">
        <f t="shared" si="1695"/>
        <v>0</v>
      </c>
      <c r="AW217" s="740">
        <f t="shared" si="1696"/>
        <v>0</v>
      </c>
      <c r="AX217" s="741">
        <f t="shared" si="1697"/>
        <v>0</v>
      </c>
      <c r="AY217" s="740">
        <f t="shared" si="1698"/>
        <v>0</v>
      </c>
      <c r="AZ217" s="741">
        <f t="shared" si="1699"/>
        <v>0</v>
      </c>
      <c r="BA217" s="740">
        <f t="shared" si="1700"/>
        <v>0</v>
      </c>
      <c r="BB217" s="741">
        <f t="shared" si="1701"/>
        <v>0</v>
      </c>
      <c r="BC217" s="740">
        <f t="shared" si="1702"/>
        <v>0</v>
      </c>
      <c r="BD217" s="741">
        <f t="shared" si="1703"/>
        <v>0</v>
      </c>
      <c r="BE217" s="740">
        <f t="shared" si="1704"/>
        <v>0</v>
      </c>
      <c r="BF217" s="741">
        <f t="shared" si="1705"/>
        <v>0</v>
      </c>
      <c r="BG217" s="740">
        <f t="shared" si="1706"/>
        <v>0</v>
      </c>
      <c r="BH217" s="741">
        <f t="shared" si="1707"/>
        <v>0</v>
      </c>
      <c r="BI217" s="740">
        <f t="shared" si="1708"/>
        <v>0</v>
      </c>
      <c r="BJ217" s="741">
        <f t="shared" si="1709"/>
        <v>0</v>
      </c>
      <c r="BK217" s="743">
        <f t="shared" si="1710"/>
        <v>0</v>
      </c>
      <c r="BL217" s="744">
        <f t="shared" si="1711"/>
        <v>0</v>
      </c>
      <c r="BM217" s="745">
        <v>12</v>
      </c>
      <c r="BN217" s="746">
        <f t="shared" si="1712"/>
        <v>0</v>
      </c>
      <c r="BO217" s="747"/>
      <c r="BP217" s="741"/>
      <c r="BQ217" s="746">
        <f t="shared" si="1713"/>
        <v>0</v>
      </c>
      <c r="BR217" s="746">
        <f t="shared" si="1714"/>
        <v>0</v>
      </c>
      <c r="BS217" s="746">
        <f t="shared" si="1715"/>
        <v>0</v>
      </c>
      <c r="BU217" s="1044"/>
      <c r="BV217" s="735" t="s">
        <v>864</v>
      </c>
      <c r="BW217" s="737">
        <f t="shared" si="1716"/>
        <v>0</v>
      </c>
      <c r="BX217" s="737">
        <f t="shared" si="1717"/>
        <v>10481</v>
      </c>
      <c r="BY217" s="738">
        <f t="shared" si="1718"/>
        <v>10641</v>
      </c>
      <c r="BZ217" s="817">
        <f t="shared" si="1719"/>
        <v>0</v>
      </c>
      <c r="CA217" s="740">
        <f t="shared" si="1720"/>
        <v>0</v>
      </c>
      <c r="CB217" s="741">
        <f t="shared" si="1721"/>
        <v>0</v>
      </c>
      <c r="CC217" s="740">
        <f t="shared" si="1722"/>
        <v>0</v>
      </c>
      <c r="CD217" s="741">
        <f t="shared" si="1723"/>
        <v>0</v>
      </c>
      <c r="CE217" s="740">
        <f t="shared" si="1724"/>
        <v>0</v>
      </c>
      <c r="CF217" s="741">
        <f t="shared" si="1725"/>
        <v>0</v>
      </c>
      <c r="CG217" s="740">
        <f t="shared" si="1726"/>
        <v>0</v>
      </c>
      <c r="CH217" s="741">
        <f t="shared" si="1727"/>
        <v>0</v>
      </c>
      <c r="CI217" s="740">
        <f t="shared" si="1728"/>
        <v>0</v>
      </c>
      <c r="CJ217" s="741">
        <f t="shared" si="1729"/>
        <v>0</v>
      </c>
      <c r="CK217" s="740">
        <f t="shared" si="1730"/>
        <v>0</v>
      </c>
      <c r="CL217" s="741">
        <f t="shared" si="1731"/>
        <v>0</v>
      </c>
      <c r="CM217" s="740">
        <f t="shared" si="1732"/>
        <v>0</v>
      </c>
      <c r="CN217" s="741">
        <f t="shared" si="1733"/>
        <v>0</v>
      </c>
      <c r="CO217" s="740">
        <f t="shared" si="1734"/>
        <v>0</v>
      </c>
      <c r="CP217" s="741">
        <f t="shared" si="1735"/>
        <v>0</v>
      </c>
      <c r="CQ217" s="740">
        <f t="shared" si="1736"/>
        <v>0</v>
      </c>
      <c r="CR217" s="741">
        <f t="shared" si="1737"/>
        <v>0</v>
      </c>
      <c r="CS217" s="740">
        <f t="shared" si="1738"/>
        <v>0</v>
      </c>
      <c r="CT217" s="741">
        <f t="shared" si="1739"/>
        <v>0</v>
      </c>
      <c r="CU217" s="743">
        <f t="shared" si="1740"/>
        <v>0</v>
      </c>
      <c r="CV217" s="744">
        <f t="shared" si="1741"/>
        <v>0</v>
      </c>
      <c r="CW217" s="745">
        <v>12</v>
      </c>
      <c r="CX217" s="746">
        <f t="shared" si="1742"/>
        <v>0</v>
      </c>
      <c r="CY217" s="747"/>
      <c r="CZ217" s="741"/>
      <c r="DA217" s="746">
        <f t="shared" si="1743"/>
        <v>0</v>
      </c>
      <c r="DB217" s="746">
        <f t="shared" si="1744"/>
        <v>0</v>
      </c>
      <c r="DC217" s="746">
        <f t="shared" si="1745"/>
        <v>0</v>
      </c>
      <c r="DD217" s="750"/>
      <c r="DE217" s="1044"/>
      <c r="DF217" s="735" t="s">
        <v>864</v>
      </c>
      <c r="DG217" s="737">
        <f t="shared" si="1746"/>
        <v>0</v>
      </c>
      <c r="DH217" s="737">
        <f t="shared" si="1747"/>
        <v>10481</v>
      </c>
      <c r="DI217" s="738">
        <f t="shared" si="1748"/>
        <v>10641</v>
      </c>
      <c r="DJ217" s="817">
        <f t="shared" si="1749"/>
        <v>0</v>
      </c>
      <c r="DK217" s="740">
        <f t="shared" si="1750"/>
        <v>0</v>
      </c>
      <c r="DL217" s="741">
        <f t="shared" si="1751"/>
        <v>0</v>
      </c>
      <c r="DM217" s="740">
        <f t="shared" si="1752"/>
        <v>0</v>
      </c>
      <c r="DN217" s="741">
        <f t="shared" si="1753"/>
        <v>0</v>
      </c>
      <c r="DO217" s="740">
        <f t="shared" si="1754"/>
        <v>0</v>
      </c>
      <c r="DP217" s="741">
        <f t="shared" si="1755"/>
        <v>0</v>
      </c>
      <c r="DQ217" s="740">
        <f t="shared" si="1756"/>
        <v>0</v>
      </c>
      <c r="DR217" s="741">
        <f t="shared" si="1757"/>
        <v>0</v>
      </c>
      <c r="DS217" s="740">
        <f t="shared" si="1758"/>
        <v>0</v>
      </c>
      <c r="DT217" s="741">
        <f t="shared" si="1759"/>
        <v>0</v>
      </c>
      <c r="DU217" s="740">
        <f t="shared" si="1760"/>
        <v>0</v>
      </c>
      <c r="DV217" s="741">
        <f t="shared" si="1761"/>
        <v>0</v>
      </c>
      <c r="DW217" s="740">
        <f t="shared" si="1762"/>
        <v>0</v>
      </c>
      <c r="DX217" s="741">
        <f t="shared" si="1763"/>
        <v>0</v>
      </c>
      <c r="DY217" s="740">
        <f t="shared" si="1764"/>
        <v>0</v>
      </c>
      <c r="DZ217" s="741">
        <f t="shared" si="1765"/>
        <v>0</v>
      </c>
      <c r="EA217" s="740">
        <f t="shared" si="1766"/>
        <v>0</v>
      </c>
      <c r="EB217" s="741">
        <f t="shared" si="1767"/>
        <v>0</v>
      </c>
      <c r="EC217" s="740">
        <f t="shared" si="1768"/>
        <v>0</v>
      </c>
      <c r="ED217" s="741">
        <f t="shared" si="1769"/>
        <v>0</v>
      </c>
      <c r="EE217" s="743">
        <f t="shared" si="1770"/>
        <v>0</v>
      </c>
      <c r="EF217" s="744">
        <f t="shared" si="1771"/>
        <v>0</v>
      </c>
      <c r="EG217" s="745">
        <v>12</v>
      </c>
      <c r="EH217" s="746">
        <f t="shared" si="1772"/>
        <v>0</v>
      </c>
      <c r="EI217" s="747"/>
      <c r="EJ217" s="741"/>
      <c r="EK217" s="746">
        <f t="shared" si="1773"/>
        <v>0</v>
      </c>
      <c r="EL217" s="746">
        <f t="shared" si="1774"/>
        <v>0</v>
      </c>
      <c r="EM217" s="746">
        <f t="shared" si="1775"/>
        <v>0</v>
      </c>
      <c r="EO217" s="1044"/>
      <c r="EP217" s="735" t="s">
        <v>864</v>
      </c>
      <c r="EQ217" s="737">
        <f t="shared" si="1776"/>
        <v>0</v>
      </c>
      <c r="ER217" s="737">
        <f t="shared" si="1777"/>
        <v>10481</v>
      </c>
      <c r="ES217" s="738">
        <f t="shared" si="1778"/>
        <v>10641</v>
      </c>
      <c r="ET217" s="817">
        <f t="shared" si="1779"/>
        <v>0</v>
      </c>
      <c r="EU217" s="740">
        <f t="shared" si="1780"/>
        <v>0</v>
      </c>
      <c r="EV217" s="741">
        <f t="shared" si="1781"/>
        <v>0</v>
      </c>
      <c r="EW217" s="740">
        <f t="shared" si="1782"/>
        <v>0</v>
      </c>
      <c r="EX217" s="741">
        <f t="shared" si="1783"/>
        <v>0</v>
      </c>
      <c r="EY217" s="740">
        <f t="shared" si="1784"/>
        <v>0</v>
      </c>
      <c r="EZ217" s="741">
        <f t="shared" si="1785"/>
        <v>0</v>
      </c>
      <c r="FA217" s="740">
        <f t="shared" si="1786"/>
        <v>0</v>
      </c>
      <c r="FB217" s="741">
        <f t="shared" si="1787"/>
        <v>0</v>
      </c>
      <c r="FC217" s="740">
        <f t="shared" si="1788"/>
        <v>0</v>
      </c>
      <c r="FD217" s="741">
        <f t="shared" si="1789"/>
        <v>0</v>
      </c>
      <c r="FE217" s="740">
        <f t="shared" si="1790"/>
        <v>0</v>
      </c>
      <c r="FF217" s="741">
        <f t="shared" si="1791"/>
        <v>0</v>
      </c>
      <c r="FG217" s="740">
        <f t="shared" si="1792"/>
        <v>0</v>
      </c>
      <c r="FH217" s="741">
        <f t="shared" si="1793"/>
        <v>0</v>
      </c>
      <c r="FI217" s="740">
        <f t="shared" si="1794"/>
        <v>0</v>
      </c>
      <c r="FJ217" s="741">
        <f t="shared" si="1795"/>
        <v>0</v>
      </c>
      <c r="FK217" s="740">
        <f t="shared" si="1796"/>
        <v>0</v>
      </c>
      <c r="FL217" s="741">
        <f t="shared" si="1797"/>
        <v>0</v>
      </c>
      <c r="FM217" s="740">
        <f t="shared" si="1798"/>
        <v>0</v>
      </c>
      <c r="FN217" s="741">
        <f t="shared" si="1799"/>
        <v>0</v>
      </c>
      <c r="FO217" s="743">
        <f t="shared" si="1800"/>
        <v>0</v>
      </c>
      <c r="FP217" s="744">
        <f t="shared" si="1801"/>
        <v>0</v>
      </c>
      <c r="FQ217" s="745">
        <v>12</v>
      </c>
      <c r="FR217" s="746">
        <f t="shared" si="1802"/>
        <v>0</v>
      </c>
      <c r="FS217" s="747"/>
      <c r="FT217" s="741"/>
      <c r="FU217" s="746">
        <f t="shared" si="1803"/>
        <v>0</v>
      </c>
      <c r="FV217" s="746">
        <f t="shared" si="1804"/>
        <v>0</v>
      </c>
      <c r="FW217" s="746">
        <f t="shared" si="1805"/>
        <v>0</v>
      </c>
      <c r="FY217" s="1044"/>
      <c r="FZ217" s="735" t="s">
        <v>864</v>
      </c>
      <c r="GA217" s="737">
        <f t="shared" si="1806"/>
        <v>1</v>
      </c>
      <c r="GB217" s="737">
        <f t="shared" si="1807"/>
        <v>10481</v>
      </c>
      <c r="GC217" s="738">
        <f t="shared" si="1808"/>
        <v>10641</v>
      </c>
      <c r="GD217" s="743">
        <f t="shared" si="1809"/>
        <v>10641</v>
      </c>
      <c r="GE217" s="743"/>
      <c r="GF217" s="737">
        <f t="shared" si="1810"/>
        <v>0</v>
      </c>
      <c r="GG217" s="743"/>
      <c r="GH217" s="737">
        <f t="shared" si="1811"/>
        <v>0</v>
      </c>
      <c r="GI217" s="743"/>
      <c r="GJ217" s="737">
        <f t="shared" si="1812"/>
        <v>0</v>
      </c>
      <c r="GK217" s="743"/>
      <c r="GL217" s="737">
        <f t="shared" si="1813"/>
        <v>532.04999999999995</v>
      </c>
      <c r="GM217" s="743"/>
      <c r="GN217" s="737">
        <f t="shared" si="1814"/>
        <v>0</v>
      </c>
      <c r="GO217" s="743"/>
      <c r="GP217" s="737">
        <f t="shared" si="1815"/>
        <v>21069.18</v>
      </c>
      <c r="GQ217" s="743"/>
      <c r="GR217" s="737">
        <f t="shared" si="1816"/>
        <v>3192.3</v>
      </c>
      <c r="GS217" s="743"/>
      <c r="GT217" s="737">
        <f t="shared" si="1817"/>
        <v>0</v>
      </c>
      <c r="GU217" s="743"/>
      <c r="GV217" s="737">
        <f t="shared" si="1818"/>
        <v>0</v>
      </c>
      <c r="GW217" s="743"/>
      <c r="GX217" s="737">
        <f t="shared" si="1819"/>
        <v>0</v>
      </c>
      <c r="GY217" s="743">
        <f t="shared" si="1819"/>
        <v>0</v>
      </c>
      <c r="GZ217" s="744">
        <f t="shared" si="1820"/>
        <v>35434.53</v>
      </c>
      <c r="HA217" s="745">
        <v>12</v>
      </c>
      <c r="HB217" s="746">
        <f t="shared" si="1821"/>
        <v>425214.36</v>
      </c>
      <c r="HC217" s="737">
        <f t="shared" si="1822"/>
        <v>0</v>
      </c>
      <c r="HD217" s="737">
        <f t="shared" si="1822"/>
        <v>0</v>
      </c>
      <c r="HE217" s="746">
        <f t="shared" si="1823"/>
        <v>425214.36</v>
      </c>
      <c r="HF217" s="746">
        <f t="shared" si="1824"/>
        <v>128414.74</v>
      </c>
      <c r="HG217" s="746">
        <f t="shared" si="1825"/>
        <v>553629.1</v>
      </c>
    </row>
    <row r="218" spans="1:215" x14ac:dyDescent="0.25">
      <c r="A218" s="1044"/>
      <c r="B218" s="755" t="s">
        <v>414</v>
      </c>
      <c r="C218" s="737">
        <f t="shared" si="1657"/>
        <v>1</v>
      </c>
      <c r="D218" s="737">
        <f t="shared" si="1658"/>
        <v>6097</v>
      </c>
      <c r="E218" s="738">
        <f t="shared" si="1659"/>
        <v>6190</v>
      </c>
      <c r="F218" s="817">
        <f t="shared" si="1660"/>
        <v>6190</v>
      </c>
      <c r="G218" s="740">
        <f t="shared" si="1661"/>
        <v>0</v>
      </c>
      <c r="H218" s="741">
        <f t="shared" si="1662"/>
        <v>0</v>
      </c>
      <c r="I218" s="740">
        <f t="shared" si="1661"/>
        <v>0</v>
      </c>
      <c r="J218" s="741">
        <f t="shared" si="1663"/>
        <v>0</v>
      </c>
      <c r="K218" s="740">
        <f t="shared" si="1664"/>
        <v>0</v>
      </c>
      <c r="L218" s="741">
        <f t="shared" si="1665"/>
        <v>0</v>
      </c>
      <c r="M218" s="740">
        <f t="shared" si="1666"/>
        <v>5</v>
      </c>
      <c r="N218" s="741">
        <f t="shared" si="1667"/>
        <v>309.5</v>
      </c>
      <c r="O218" s="740">
        <f t="shared" si="1668"/>
        <v>0</v>
      </c>
      <c r="P218" s="741">
        <f t="shared" si="1669"/>
        <v>0</v>
      </c>
      <c r="Q218" s="740">
        <f t="shared" si="1670"/>
        <v>198</v>
      </c>
      <c r="R218" s="741">
        <f t="shared" si="1671"/>
        <v>12256.2</v>
      </c>
      <c r="S218" s="740">
        <f t="shared" si="1672"/>
        <v>30</v>
      </c>
      <c r="T218" s="741">
        <f t="shared" si="1673"/>
        <v>1857</v>
      </c>
      <c r="U218" s="740">
        <f t="shared" si="1674"/>
        <v>0</v>
      </c>
      <c r="V218" s="741">
        <f t="shared" si="1675"/>
        <v>0</v>
      </c>
      <c r="W218" s="740">
        <f t="shared" si="1676"/>
        <v>0</v>
      </c>
      <c r="X218" s="741">
        <f t="shared" si="1677"/>
        <v>0</v>
      </c>
      <c r="Y218" s="740">
        <f t="shared" si="1678"/>
        <v>0</v>
      </c>
      <c r="Z218" s="741">
        <f t="shared" si="1679"/>
        <v>0</v>
      </c>
      <c r="AA218" s="743">
        <f t="shared" si="1680"/>
        <v>0</v>
      </c>
      <c r="AB218" s="744">
        <f t="shared" si="1681"/>
        <v>20612.7</v>
      </c>
      <c r="AC218" s="745">
        <v>12</v>
      </c>
      <c r="AD218" s="746">
        <f t="shared" si="1682"/>
        <v>247352.4</v>
      </c>
      <c r="AE218" s="747"/>
      <c r="AF218" s="741"/>
      <c r="AG218" s="746">
        <f t="shared" si="1683"/>
        <v>247352.4</v>
      </c>
      <c r="AH218" s="746">
        <f t="shared" si="1684"/>
        <v>74700.42</v>
      </c>
      <c r="AI218" s="746">
        <f t="shared" si="1685"/>
        <v>322052.82</v>
      </c>
      <c r="AK218" s="1044"/>
      <c r="AL218" s="755" t="s">
        <v>414</v>
      </c>
      <c r="AM218" s="737">
        <f t="shared" si="1686"/>
        <v>0</v>
      </c>
      <c r="AN218" s="737">
        <f t="shared" si="1687"/>
        <v>6097</v>
      </c>
      <c r="AO218" s="738">
        <f t="shared" si="1688"/>
        <v>6190</v>
      </c>
      <c r="AP218" s="817">
        <f t="shared" si="1689"/>
        <v>0</v>
      </c>
      <c r="AQ218" s="740">
        <f t="shared" si="1690"/>
        <v>0</v>
      </c>
      <c r="AR218" s="741">
        <f t="shared" si="1691"/>
        <v>0</v>
      </c>
      <c r="AS218" s="740">
        <f t="shared" si="1692"/>
        <v>0</v>
      </c>
      <c r="AT218" s="741">
        <f t="shared" si="1693"/>
        <v>0</v>
      </c>
      <c r="AU218" s="740">
        <f t="shared" si="1694"/>
        <v>0</v>
      </c>
      <c r="AV218" s="741">
        <f t="shared" si="1695"/>
        <v>0</v>
      </c>
      <c r="AW218" s="740">
        <f t="shared" si="1696"/>
        <v>0</v>
      </c>
      <c r="AX218" s="741">
        <f t="shared" si="1697"/>
        <v>0</v>
      </c>
      <c r="AY218" s="740">
        <f t="shared" si="1698"/>
        <v>0</v>
      </c>
      <c r="AZ218" s="741">
        <f t="shared" si="1699"/>
        <v>0</v>
      </c>
      <c r="BA218" s="740">
        <f t="shared" si="1700"/>
        <v>0</v>
      </c>
      <c r="BB218" s="741">
        <f t="shared" si="1701"/>
        <v>0</v>
      </c>
      <c r="BC218" s="740">
        <f t="shared" si="1702"/>
        <v>0</v>
      </c>
      <c r="BD218" s="741">
        <f t="shared" si="1703"/>
        <v>0</v>
      </c>
      <c r="BE218" s="740">
        <f t="shared" si="1704"/>
        <v>0</v>
      </c>
      <c r="BF218" s="741">
        <f t="shared" si="1705"/>
        <v>0</v>
      </c>
      <c r="BG218" s="740">
        <f t="shared" si="1706"/>
        <v>0</v>
      </c>
      <c r="BH218" s="741">
        <f t="shared" si="1707"/>
        <v>0</v>
      </c>
      <c r="BI218" s="740">
        <f t="shared" si="1708"/>
        <v>0</v>
      </c>
      <c r="BJ218" s="741">
        <f t="shared" si="1709"/>
        <v>0</v>
      </c>
      <c r="BK218" s="743">
        <f t="shared" si="1710"/>
        <v>0</v>
      </c>
      <c r="BL218" s="744">
        <f t="shared" si="1711"/>
        <v>0</v>
      </c>
      <c r="BM218" s="745">
        <v>12</v>
      </c>
      <c r="BN218" s="746">
        <f t="shared" si="1712"/>
        <v>0</v>
      </c>
      <c r="BO218" s="747"/>
      <c r="BP218" s="741"/>
      <c r="BQ218" s="746">
        <f t="shared" si="1713"/>
        <v>0</v>
      </c>
      <c r="BR218" s="746">
        <f t="shared" si="1714"/>
        <v>0</v>
      </c>
      <c r="BS218" s="746">
        <f t="shared" si="1715"/>
        <v>0</v>
      </c>
      <c r="BU218" s="1044"/>
      <c r="BV218" s="755" t="s">
        <v>414</v>
      </c>
      <c r="BW218" s="737">
        <f t="shared" si="1716"/>
        <v>0</v>
      </c>
      <c r="BX218" s="737">
        <f t="shared" si="1717"/>
        <v>6097</v>
      </c>
      <c r="BY218" s="738">
        <f t="shared" si="1718"/>
        <v>6190</v>
      </c>
      <c r="BZ218" s="817">
        <f t="shared" si="1719"/>
        <v>0</v>
      </c>
      <c r="CA218" s="740">
        <f t="shared" si="1720"/>
        <v>0</v>
      </c>
      <c r="CB218" s="741">
        <f t="shared" si="1721"/>
        <v>0</v>
      </c>
      <c r="CC218" s="740">
        <f t="shared" si="1722"/>
        <v>0</v>
      </c>
      <c r="CD218" s="741">
        <f t="shared" si="1723"/>
        <v>0</v>
      </c>
      <c r="CE218" s="740">
        <f t="shared" si="1724"/>
        <v>0</v>
      </c>
      <c r="CF218" s="741">
        <f t="shared" si="1725"/>
        <v>0</v>
      </c>
      <c r="CG218" s="740">
        <f t="shared" si="1726"/>
        <v>0</v>
      </c>
      <c r="CH218" s="741">
        <f t="shared" si="1727"/>
        <v>0</v>
      </c>
      <c r="CI218" s="740">
        <f t="shared" si="1728"/>
        <v>0</v>
      </c>
      <c r="CJ218" s="741">
        <f t="shared" si="1729"/>
        <v>0</v>
      </c>
      <c r="CK218" s="740">
        <f t="shared" si="1730"/>
        <v>0</v>
      </c>
      <c r="CL218" s="741">
        <f t="shared" si="1731"/>
        <v>0</v>
      </c>
      <c r="CM218" s="740">
        <f t="shared" si="1732"/>
        <v>0</v>
      </c>
      <c r="CN218" s="741">
        <f t="shared" si="1733"/>
        <v>0</v>
      </c>
      <c r="CO218" s="740">
        <f t="shared" si="1734"/>
        <v>0</v>
      </c>
      <c r="CP218" s="741">
        <f t="shared" si="1735"/>
        <v>0</v>
      </c>
      <c r="CQ218" s="740">
        <f t="shared" si="1736"/>
        <v>0</v>
      </c>
      <c r="CR218" s="741">
        <f t="shared" si="1737"/>
        <v>0</v>
      </c>
      <c r="CS218" s="740">
        <f t="shared" si="1738"/>
        <v>0</v>
      </c>
      <c r="CT218" s="741">
        <f t="shared" si="1739"/>
        <v>0</v>
      </c>
      <c r="CU218" s="743">
        <f t="shared" si="1740"/>
        <v>0</v>
      </c>
      <c r="CV218" s="744">
        <f t="shared" si="1741"/>
        <v>0</v>
      </c>
      <c r="CW218" s="745">
        <v>12</v>
      </c>
      <c r="CX218" s="746">
        <f t="shared" si="1742"/>
        <v>0</v>
      </c>
      <c r="CY218" s="747"/>
      <c r="CZ218" s="741"/>
      <c r="DA218" s="746">
        <f t="shared" si="1743"/>
        <v>0</v>
      </c>
      <c r="DB218" s="746">
        <f t="shared" si="1744"/>
        <v>0</v>
      </c>
      <c r="DC218" s="746">
        <f t="shared" si="1745"/>
        <v>0</v>
      </c>
      <c r="DD218" s="750"/>
      <c r="DE218" s="1044"/>
      <c r="DF218" s="755" t="s">
        <v>414</v>
      </c>
      <c r="DG218" s="737">
        <f t="shared" si="1746"/>
        <v>0</v>
      </c>
      <c r="DH218" s="737">
        <f t="shared" si="1747"/>
        <v>6097</v>
      </c>
      <c r="DI218" s="738">
        <f t="shared" si="1748"/>
        <v>6190</v>
      </c>
      <c r="DJ218" s="817">
        <f t="shared" si="1749"/>
        <v>0</v>
      </c>
      <c r="DK218" s="740">
        <f t="shared" si="1750"/>
        <v>0</v>
      </c>
      <c r="DL218" s="741">
        <f t="shared" si="1751"/>
        <v>0</v>
      </c>
      <c r="DM218" s="740">
        <f t="shared" si="1752"/>
        <v>0</v>
      </c>
      <c r="DN218" s="741">
        <f t="shared" si="1753"/>
        <v>0</v>
      </c>
      <c r="DO218" s="740">
        <f t="shared" si="1754"/>
        <v>0</v>
      </c>
      <c r="DP218" s="741">
        <f t="shared" si="1755"/>
        <v>0</v>
      </c>
      <c r="DQ218" s="740">
        <f t="shared" si="1756"/>
        <v>0</v>
      </c>
      <c r="DR218" s="741">
        <f t="shared" si="1757"/>
        <v>0</v>
      </c>
      <c r="DS218" s="740">
        <f t="shared" si="1758"/>
        <v>0</v>
      </c>
      <c r="DT218" s="741">
        <f t="shared" si="1759"/>
        <v>0</v>
      </c>
      <c r="DU218" s="740">
        <f t="shared" si="1760"/>
        <v>0</v>
      </c>
      <c r="DV218" s="741">
        <f t="shared" si="1761"/>
        <v>0</v>
      </c>
      <c r="DW218" s="740">
        <f t="shared" si="1762"/>
        <v>0</v>
      </c>
      <c r="DX218" s="741">
        <f t="shared" si="1763"/>
        <v>0</v>
      </c>
      <c r="DY218" s="740">
        <f t="shared" si="1764"/>
        <v>0</v>
      </c>
      <c r="DZ218" s="741">
        <f t="shared" si="1765"/>
        <v>0</v>
      </c>
      <c r="EA218" s="740">
        <f t="shared" si="1766"/>
        <v>0</v>
      </c>
      <c r="EB218" s="741">
        <f t="shared" si="1767"/>
        <v>0</v>
      </c>
      <c r="EC218" s="740">
        <f t="shared" si="1768"/>
        <v>0</v>
      </c>
      <c r="ED218" s="741">
        <f t="shared" si="1769"/>
        <v>0</v>
      </c>
      <c r="EE218" s="743">
        <f t="shared" si="1770"/>
        <v>0</v>
      </c>
      <c r="EF218" s="744">
        <f t="shared" si="1771"/>
        <v>0</v>
      </c>
      <c r="EG218" s="745">
        <v>12</v>
      </c>
      <c r="EH218" s="746">
        <f t="shared" si="1772"/>
        <v>0</v>
      </c>
      <c r="EI218" s="747"/>
      <c r="EJ218" s="741"/>
      <c r="EK218" s="746">
        <f t="shared" si="1773"/>
        <v>0</v>
      </c>
      <c r="EL218" s="746">
        <f t="shared" si="1774"/>
        <v>0</v>
      </c>
      <c r="EM218" s="746">
        <f t="shared" si="1775"/>
        <v>0</v>
      </c>
      <c r="EO218" s="1044"/>
      <c r="EP218" s="755" t="s">
        <v>414</v>
      </c>
      <c r="EQ218" s="737">
        <f t="shared" si="1776"/>
        <v>0</v>
      </c>
      <c r="ER218" s="737">
        <f t="shared" si="1777"/>
        <v>6097</v>
      </c>
      <c r="ES218" s="738">
        <f t="shared" si="1778"/>
        <v>6190</v>
      </c>
      <c r="ET218" s="817">
        <f t="shared" si="1779"/>
        <v>0</v>
      </c>
      <c r="EU218" s="740">
        <f t="shared" si="1780"/>
        <v>0</v>
      </c>
      <c r="EV218" s="741">
        <f t="shared" si="1781"/>
        <v>0</v>
      </c>
      <c r="EW218" s="740">
        <f t="shared" si="1782"/>
        <v>0</v>
      </c>
      <c r="EX218" s="741">
        <f t="shared" si="1783"/>
        <v>0</v>
      </c>
      <c r="EY218" s="740">
        <f t="shared" si="1784"/>
        <v>0</v>
      </c>
      <c r="EZ218" s="741">
        <f t="shared" si="1785"/>
        <v>0</v>
      </c>
      <c r="FA218" s="740">
        <f t="shared" si="1786"/>
        <v>0</v>
      </c>
      <c r="FB218" s="741">
        <f t="shared" si="1787"/>
        <v>0</v>
      </c>
      <c r="FC218" s="740">
        <f t="shared" si="1788"/>
        <v>0</v>
      </c>
      <c r="FD218" s="741">
        <f t="shared" si="1789"/>
        <v>0</v>
      </c>
      <c r="FE218" s="740">
        <f t="shared" si="1790"/>
        <v>0</v>
      </c>
      <c r="FF218" s="741">
        <f t="shared" si="1791"/>
        <v>0</v>
      </c>
      <c r="FG218" s="740">
        <f t="shared" si="1792"/>
        <v>0</v>
      </c>
      <c r="FH218" s="741">
        <f t="shared" si="1793"/>
        <v>0</v>
      </c>
      <c r="FI218" s="740">
        <f t="shared" si="1794"/>
        <v>0</v>
      </c>
      <c r="FJ218" s="741">
        <f t="shared" si="1795"/>
        <v>0</v>
      </c>
      <c r="FK218" s="740">
        <f t="shared" si="1796"/>
        <v>0</v>
      </c>
      <c r="FL218" s="741">
        <f t="shared" si="1797"/>
        <v>0</v>
      </c>
      <c r="FM218" s="740">
        <f t="shared" si="1798"/>
        <v>0</v>
      </c>
      <c r="FN218" s="741">
        <f t="shared" si="1799"/>
        <v>0</v>
      </c>
      <c r="FO218" s="743">
        <f t="shared" si="1800"/>
        <v>0</v>
      </c>
      <c r="FP218" s="744">
        <f t="shared" si="1801"/>
        <v>0</v>
      </c>
      <c r="FQ218" s="745">
        <v>12</v>
      </c>
      <c r="FR218" s="746">
        <f t="shared" si="1802"/>
        <v>0</v>
      </c>
      <c r="FS218" s="747"/>
      <c r="FT218" s="741"/>
      <c r="FU218" s="746">
        <f t="shared" si="1803"/>
        <v>0</v>
      </c>
      <c r="FV218" s="746">
        <f t="shared" si="1804"/>
        <v>0</v>
      </c>
      <c r="FW218" s="746">
        <f t="shared" si="1805"/>
        <v>0</v>
      </c>
      <c r="FY218" s="1044"/>
      <c r="FZ218" s="755" t="s">
        <v>414</v>
      </c>
      <c r="GA218" s="737">
        <f t="shared" si="1806"/>
        <v>1</v>
      </c>
      <c r="GB218" s="737">
        <f t="shared" si="1807"/>
        <v>6097</v>
      </c>
      <c r="GC218" s="738">
        <f t="shared" si="1808"/>
        <v>6190</v>
      </c>
      <c r="GD218" s="743">
        <f t="shared" si="1809"/>
        <v>6190</v>
      </c>
      <c r="GE218" s="743"/>
      <c r="GF218" s="737">
        <f t="shared" si="1810"/>
        <v>0</v>
      </c>
      <c r="GG218" s="743"/>
      <c r="GH218" s="737">
        <f t="shared" si="1811"/>
        <v>0</v>
      </c>
      <c r="GI218" s="743"/>
      <c r="GJ218" s="737">
        <f t="shared" si="1812"/>
        <v>0</v>
      </c>
      <c r="GK218" s="743"/>
      <c r="GL218" s="737">
        <f t="shared" si="1813"/>
        <v>309.5</v>
      </c>
      <c r="GM218" s="743"/>
      <c r="GN218" s="737">
        <f t="shared" si="1814"/>
        <v>0</v>
      </c>
      <c r="GO218" s="743"/>
      <c r="GP218" s="737">
        <f t="shared" si="1815"/>
        <v>12256.2</v>
      </c>
      <c r="GQ218" s="743"/>
      <c r="GR218" s="737">
        <f t="shared" si="1816"/>
        <v>1857</v>
      </c>
      <c r="GS218" s="743"/>
      <c r="GT218" s="737">
        <f t="shared" si="1817"/>
        <v>0</v>
      </c>
      <c r="GU218" s="743"/>
      <c r="GV218" s="737">
        <f t="shared" si="1818"/>
        <v>0</v>
      </c>
      <c r="GW218" s="743"/>
      <c r="GX218" s="737">
        <f t="shared" si="1819"/>
        <v>0</v>
      </c>
      <c r="GY218" s="743">
        <f t="shared" si="1819"/>
        <v>0</v>
      </c>
      <c r="GZ218" s="744">
        <f t="shared" si="1820"/>
        <v>20612.7</v>
      </c>
      <c r="HA218" s="745">
        <v>12</v>
      </c>
      <c r="HB218" s="746">
        <f t="shared" si="1821"/>
        <v>247352.4</v>
      </c>
      <c r="HC218" s="737">
        <f t="shared" si="1822"/>
        <v>0</v>
      </c>
      <c r="HD218" s="737">
        <f t="shared" si="1822"/>
        <v>0</v>
      </c>
      <c r="HE218" s="746">
        <f t="shared" si="1823"/>
        <v>247352.4</v>
      </c>
      <c r="HF218" s="746">
        <f t="shared" si="1824"/>
        <v>74700.42</v>
      </c>
      <c r="HG218" s="746">
        <f t="shared" si="1825"/>
        <v>322052.82</v>
      </c>
    </row>
    <row r="219" spans="1:215" x14ac:dyDescent="0.25">
      <c r="A219" s="1044"/>
      <c r="B219" s="755" t="s">
        <v>414</v>
      </c>
      <c r="C219" s="737">
        <f t="shared" si="1657"/>
        <v>0</v>
      </c>
      <c r="D219" s="737">
        <f t="shared" si="1658"/>
        <v>6707</v>
      </c>
      <c r="E219" s="738">
        <f t="shared" si="1659"/>
        <v>6810</v>
      </c>
      <c r="F219" s="817">
        <f t="shared" si="1660"/>
        <v>0</v>
      </c>
      <c r="G219" s="740">
        <f t="shared" si="1661"/>
        <v>0</v>
      </c>
      <c r="H219" s="741">
        <f t="shared" si="1662"/>
        <v>0</v>
      </c>
      <c r="I219" s="740">
        <f t="shared" si="1661"/>
        <v>0</v>
      </c>
      <c r="J219" s="741">
        <f t="shared" si="1663"/>
        <v>0</v>
      </c>
      <c r="K219" s="740">
        <f t="shared" si="1664"/>
        <v>0</v>
      </c>
      <c r="L219" s="741">
        <f t="shared" si="1665"/>
        <v>0</v>
      </c>
      <c r="M219" s="740">
        <f t="shared" si="1666"/>
        <v>0</v>
      </c>
      <c r="N219" s="741">
        <f t="shared" si="1667"/>
        <v>0</v>
      </c>
      <c r="O219" s="740">
        <f t="shared" si="1668"/>
        <v>0</v>
      </c>
      <c r="P219" s="741">
        <f t="shared" si="1669"/>
        <v>0</v>
      </c>
      <c r="Q219" s="740">
        <f t="shared" si="1670"/>
        <v>0</v>
      </c>
      <c r="R219" s="741">
        <f t="shared" si="1671"/>
        <v>0</v>
      </c>
      <c r="S219" s="740">
        <f t="shared" si="1672"/>
        <v>0</v>
      </c>
      <c r="T219" s="741">
        <f t="shared" si="1673"/>
        <v>0</v>
      </c>
      <c r="U219" s="740">
        <f t="shared" si="1674"/>
        <v>0</v>
      </c>
      <c r="V219" s="741">
        <f t="shared" si="1675"/>
        <v>0</v>
      </c>
      <c r="W219" s="740">
        <f t="shared" si="1676"/>
        <v>0</v>
      </c>
      <c r="X219" s="741">
        <f t="shared" si="1677"/>
        <v>0</v>
      </c>
      <c r="Y219" s="740">
        <f t="shared" si="1678"/>
        <v>0</v>
      </c>
      <c r="Z219" s="741">
        <f t="shared" si="1679"/>
        <v>0</v>
      </c>
      <c r="AA219" s="743">
        <f t="shared" si="1680"/>
        <v>0</v>
      </c>
      <c r="AB219" s="744">
        <f t="shared" si="1681"/>
        <v>0</v>
      </c>
      <c r="AC219" s="745">
        <v>12</v>
      </c>
      <c r="AD219" s="746">
        <f t="shared" si="1682"/>
        <v>0</v>
      </c>
      <c r="AE219" s="747"/>
      <c r="AF219" s="741"/>
      <c r="AG219" s="746">
        <f t="shared" si="1683"/>
        <v>0</v>
      </c>
      <c r="AH219" s="746">
        <f t="shared" si="1684"/>
        <v>0</v>
      </c>
      <c r="AI219" s="746">
        <f t="shared" si="1685"/>
        <v>0</v>
      </c>
      <c r="AK219" s="1044"/>
      <c r="AL219" s="755" t="s">
        <v>414</v>
      </c>
      <c r="AM219" s="737">
        <f t="shared" si="1686"/>
        <v>0.5</v>
      </c>
      <c r="AN219" s="737">
        <f t="shared" si="1687"/>
        <v>6707</v>
      </c>
      <c r="AO219" s="738">
        <f t="shared" si="1688"/>
        <v>6810</v>
      </c>
      <c r="AP219" s="817">
        <f t="shared" si="1689"/>
        <v>3405</v>
      </c>
      <c r="AQ219" s="740">
        <f t="shared" si="1690"/>
        <v>0</v>
      </c>
      <c r="AR219" s="741">
        <f t="shared" si="1691"/>
        <v>0</v>
      </c>
      <c r="AS219" s="740">
        <f t="shared" si="1692"/>
        <v>0</v>
      </c>
      <c r="AT219" s="741">
        <f t="shared" si="1693"/>
        <v>0</v>
      </c>
      <c r="AU219" s="740">
        <f t="shared" si="1694"/>
        <v>0</v>
      </c>
      <c r="AV219" s="741">
        <f t="shared" si="1695"/>
        <v>0</v>
      </c>
      <c r="AW219" s="740">
        <f t="shared" si="1696"/>
        <v>0</v>
      </c>
      <c r="AX219" s="741">
        <f t="shared" si="1697"/>
        <v>0</v>
      </c>
      <c r="AY219" s="740">
        <f t="shared" si="1698"/>
        <v>0</v>
      </c>
      <c r="AZ219" s="741">
        <f t="shared" si="1699"/>
        <v>0</v>
      </c>
      <c r="BA219" s="740">
        <f t="shared" si="1700"/>
        <v>45</v>
      </c>
      <c r="BB219" s="741">
        <f t="shared" si="1701"/>
        <v>1532.25</v>
      </c>
      <c r="BC219" s="740">
        <f t="shared" si="1702"/>
        <v>15</v>
      </c>
      <c r="BD219" s="741">
        <f t="shared" si="1703"/>
        <v>510.75</v>
      </c>
      <c r="BE219" s="740">
        <f t="shared" si="1704"/>
        <v>0</v>
      </c>
      <c r="BF219" s="741">
        <f t="shared" si="1705"/>
        <v>0</v>
      </c>
      <c r="BG219" s="740">
        <f t="shared" si="1706"/>
        <v>0</v>
      </c>
      <c r="BH219" s="741">
        <f t="shared" si="1707"/>
        <v>0</v>
      </c>
      <c r="BI219" s="740">
        <f t="shared" si="1708"/>
        <v>0</v>
      </c>
      <c r="BJ219" s="741">
        <f t="shared" si="1709"/>
        <v>0</v>
      </c>
      <c r="BK219" s="743">
        <f t="shared" si="1710"/>
        <v>2613</v>
      </c>
      <c r="BL219" s="744">
        <f t="shared" si="1711"/>
        <v>8061</v>
      </c>
      <c r="BM219" s="745">
        <v>12</v>
      </c>
      <c r="BN219" s="746">
        <f t="shared" si="1712"/>
        <v>96732</v>
      </c>
      <c r="BO219" s="747"/>
      <c r="BP219" s="741"/>
      <c r="BQ219" s="746">
        <f t="shared" si="1713"/>
        <v>96732</v>
      </c>
      <c r="BR219" s="746">
        <f t="shared" si="1714"/>
        <v>29213.06</v>
      </c>
      <c r="BS219" s="746">
        <f t="shared" si="1715"/>
        <v>125945.06</v>
      </c>
      <c r="BU219" s="1044"/>
      <c r="BV219" s="755" t="s">
        <v>414</v>
      </c>
      <c r="BW219" s="737">
        <f t="shared" si="1716"/>
        <v>0</v>
      </c>
      <c r="BX219" s="737">
        <f t="shared" si="1717"/>
        <v>6707</v>
      </c>
      <c r="BY219" s="738">
        <f t="shared" si="1718"/>
        <v>6810</v>
      </c>
      <c r="BZ219" s="817">
        <f t="shared" si="1719"/>
        <v>0</v>
      </c>
      <c r="CA219" s="740">
        <f t="shared" si="1720"/>
        <v>0</v>
      </c>
      <c r="CB219" s="741">
        <f t="shared" si="1721"/>
        <v>0</v>
      </c>
      <c r="CC219" s="740">
        <f t="shared" si="1722"/>
        <v>0</v>
      </c>
      <c r="CD219" s="741">
        <f t="shared" si="1723"/>
        <v>0</v>
      </c>
      <c r="CE219" s="740">
        <f t="shared" si="1724"/>
        <v>0</v>
      </c>
      <c r="CF219" s="741">
        <f t="shared" si="1725"/>
        <v>0</v>
      </c>
      <c r="CG219" s="740">
        <f t="shared" si="1726"/>
        <v>0</v>
      </c>
      <c r="CH219" s="741">
        <f t="shared" si="1727"/>
        <v>0</v>
      </c>
      <c r="CI219" s="740">
        <f t="shared" si="1728"/>
        <v>0</v>
      </c>
      <c r="CJ219" s="741">
        <f t="shared" si="1729"/>
        <v>0</v>
      </c>
      <c r="CK219" s="740">
        <f t="shared" si="1730"/>
        <v>0</v>
      </c>
      <c r="CL219" s="741">
        <f t="shared" si="1731"/>
        <v>0</v>
      </c>
      <c r="CM219" s="740">
        <f t="shared" si="1732"/>
        <v>0</v>
      </c>
      <c r="CN219" s="741">
        <f t="shared" si="1733"/>
        <v>0</v>
      </c>
      <c r="CO219" s="740">
        <f t="shared" si="1734"/>
        <v>0</v>
      </c>
      <c r="CP219" s="741">
        <f t="shared" si="1735"/>
        <v>0</v>
      </c>
      <c r="CQ219" s="740">
        <f t="shared" si="1736"/>
        <v>0</v>
      </c>
      <c r="CR219" s="741">
        <f t="shared" si="1737"/>
        <v>0</v>
      </c>
      <c r="CS219" s="740">
        <f t="shared" si="1738"/>
        <v>0</v>
      </c>
      <c r="CT219" s="741">
        <f t="shared" si="1739"/>
        <v>0</v>
      </c>
      <c r="CU219" s="743">
        <f t="shared" si="1740"/>
        <v>0</v>
      </c>
      <c r="CV219" s="744">
        <f t="shared" si="1741"/>
        <v>0</v>
      </c>
      <c r="CW219" s="745">
        <v>12</v>
      </c>
      <c r="CX219" s="746">
        <f t="shared" si="1742"/>
        <v>0</v>
      </c>
      <c r="CY219" s="747"/>
      <c r="CZ219" s="741"/>
      <c r="DA219" s="746">
        <f t="shared" si="1743"/>
        <v>0</v>
      </c>
      <c r="DB219" s="746">
        <f t="shared" si="1744"/>
        <v>0</v>
      </c>
      <c r="DC219" s="746">
        <f t="shared" si="1745"/>
        <v>0</v>
      </c>
      <c r="DD219" s="750"/>
      <c r="DE219" s="1044"/>
      <c r="DF219" s="755" t="s">
        <v>414</v>
      </c>
      <c r="DG219" s="737">
        <f t="shared" si="1746"/>
        <v>0</v>
      </c>
      <c r="DH219" s="737">
        <f t="shared" si="1747"/>
        <v>6707</v>
      </c>
      <c r="DI219" s="738">
        <f t="shared" si="1748"/>
        <v>6810</v>
      </c>
      <c r="DJ219" s="817">
        <f t="shared" si="1749"/>
        <v>0</v>
      </c>
      <c r="DK219" s="740">
        <f t="shared" si="1750"/>
        <v>0</v>
      </c>
      <c r="DL219" s="741">
        <f t="shared" si="1751"/>
        <v>0</v>
      </c>
      <c r="DM219" s="740">
        <f t="shared" si="1752"/>
        <v>0</v>
      </c>
      <c r="DN219" s="741">
        <f t="shared" si="1753"/>
        <v>0</v>
      </c>
      <c r="DO219" s="740">
        <f t="shared" si="1754"/>
        <v>0</v>
      </c>
      <c r="DP219" s="741">
        <f t="shared" si="1755"/>
        <v>0</v>
      </c>
      <c r="DQ219" s="740">
        <f t="shared" si="1756"/>
        <v>0</v>
      </c>
      <c r="DR219" s="741">
        <f t="shared" si="1757"/>
        <v>0</v>
      </c>
      <c r="DS219" s="740">
        <f t="shared" si="1758"/>
        <v>0</v>
      </c>
      <c r="DT219" s="741">
        <f t="shared" si="1759"/>
        <v>0</v>
      </c>
      <c r="DU219" s="740">
        <f t="shared" si="1760"/>
        <v>0</v>
      </c>
      <c r="DV219" s="741">
        <f t="shared" si="1761"/>
        <v>0</v>
      </c>
      <c r="DW219" s="740">
        <f t="shared" si="1762"/>
        <v>0</v>
      </c>
      <c r="DX219" s="741">
        <f t="shared" si="1763"/>
        <v>0</v>
      </c>
      <c r="DY219" s="740">
        <f t="shared" si="1764"/>
        <v>0</v>
      </c>
      <c r="DZ219" s="741">
        <f t="shared" si="1765"/>
        <v>0</v>
      </c>
      <c r="EA219" s="740">
        <f t="shared" si="1766"/>
        <v>0</v>
      </c>
      <c r="EB219" s="741">
        <f t="shared" si="1767"/>
        <v>0</v>
      </c>
      <c r="EC219" s="740">
        <f t="shared" si="1768"/>
        <v>0</v>
      </c>
      <c r="ED219" s="741">
        <f t="shared" si="1769"/>
        <v>0</v>
      </c>
      <c r="EE219" s="743">
        <f t="shared" si="1770"/>
        <v>0</v>
      </c>
      <c r="EF219" s="744">
        <f t="shared" si="1771"/>
        <v>0</v>
      </c>
      <c r="EG219" s="745">
        <v>12</v>
      </c>
      <c r="EH219" s="746">
        <f t="shared" si="1772"/>
        <v>0</v>
      </c>
      <c r="EI219" s="747"/>
      <c r="EJ219" s="741"/>
      <c r="EK219" s="746">
        <f t="shared" si="1773"/>
        <v>0</v>
      </c>
      <c r="EL219" s="746">
        <f t="shared" si="1774"/>
        <v>0</v>
      </c>
      <c r="EM219" s="746">
        <f t="shared" si="1775"/>
        <v>0</v>
      </c>
      <c r="EO219" s="1044"/>
      <c r="EP219" s="755" t="s">
        <v>414</v>
      </c>
      <c r="EQ219" s="737">
        <f t="shared" si="1776"/>
        <v>0</v>
      </c>
      <c r="ER219" s="737">
        <f t="shared" si="1777"/>
        <v>6707</v>
      </c>
      <c r="ES219" s="738">
        <f t="shared" si="1778"/>
        <v>6810</v>
      </c>
      <c r="ET219" s="817">
        <f t="shared" si="1779"/>
        <v>0</v>
      </c>
      <c r="EU219" s="740">
        <f t="shared" si="1780"/>
        <v>0</v>
      </c>
      <c r="EV219" s="741">
        <f t="shared" si="1781"/>
        <v>0</v>
      </c>
      <c r="EW219" s="740">
        <f t="shared" si="1782"/>
        <v>0</v>
      </c>
      <c r="EX219" s="741">
        <f t="shared" si="1783"/>
        <v>0</v>
      </c>
      <c r="EY219" s="740">
        <f t="shared" si="1784"/>
        <v>0</v>
      </c>
      <c r="EZ219" s="741">
        <f t="shared" si="1785"/>
        <v>0</v>
      </c>
      <c r="FA219" s="740">
        <f t="shared" si="1786"/>
        <v>0</v>
      </c>
      <c r="FB219" s="741">
        <f t="shared" si="1787"/>
        <v>0</v>
      </c>
      <c r="FC219" s="740">
        <f t="shared" si="1788"/>
        <v>0</v>
      </c>
      <c r="FD219" s="741">
        <f t="shared" si="1789"/>
        <v>0</v>
      </c>
      <c r="FE219" s="740">
        <f t="shared" si="1790"/>
        <v>0</v>
      </c>
      <c r="FF219" s="741">
        <f t="shared" si="1791"/>
        <v>0</v>
      </c>
      <c r="FG219" s="740">
        <f t="shared" si="1792"/>
        <v>0</v>
      </c>
      <c r="FH219" s="741">
        <f t="shared" si="1793"/>
        <v>0</v>
      </c>
      <c r="FI219" s="740">
        <f t="shared" si="1794"/>
        <v>0</v>
      </c>
      <c r="FJ219" s="741">
        <f t="shared" si="1795"/>
        <v>0</v>
      </c>
      <c r="FK219" s="740">
        <f t="shared" si="1796"/>
        <v>0</v>
      </c>
      <c r="FL219" s="741">
        <f t="shared" si="1797"/>
        <v>0</v>
      </c>
      <c r="FM219" s="740">
        <f t="shared" si="1798"/>
        <v>0</v>
      </c>
      <c r="FN219" s="741">
        <f t="shared" si="1799"/>
        <v>0</v>
      </c>
      <c r="FO219" s="743">
        <f t="shared" si="1800"/>
        <v>0</v>
      </c>
      <c r="FP219" s="744">
        <f t="shared" si="1801"/>
        <v>0</v>
      </c>
      <c r="FQ219" s="745">
        <v>12</v>
      </c>
      <c r="FR219" s="746">
        <f t="shared" si="1802"/>
        <v>0</v>
      </c>
      <c r="FS219" s="747"/>
      <c r="FT219" s="741"/>
      <c r="FU219" s="746">
        <f t="shared" si="1803"/>
        <v>0</v>
      </c>
      <c r="FV219" s="746">
        <f t="shared" si="1804"/>
        <v>0</v>
      </c>
      <c r="FW219" s="746">
        <f t="shared" si="1805"/>
        <v>0</v>
      </c>
      <c r="FY219" s="1044"/>
      <c r="FZ219" s="755" t="s">
        <v>414</v>
      </c>
      <c r="GA219" s="737">
        <f t="shared" si="1806"/>
        <v>0.5</v>
      </c>
      <c r="GB219" s="737">
        <f t="shared" si="1807"/>
        <v>6707</v>
      </c>
      <c r="GC219" s="738">
        <f t="shared" si="1808"/>
        <v>6810</v>
      </c>
      <c r="GD219" s="743">
        <f t="shared" si="1809"/>
        <v>3405</v>
      </c>
      <c r="GE219" s="743"/>
      <c r="GF219" s="737">
        <f t="shared" si="1810"/>
        <v>0</v>
      </c>
      <c r="GG219" s="743"/>
      <c r="GH219" s="737">
        <f t="shared" si="1811"/>
        <v>0</v>
      </c>
      <c r="GI219" s="743"/>
      <c r="GJ219" s="737">
        <f t="shared" si="1812"/>
        <v>0</v>
      </c>
      <c r="GK219" s="743"/>
      <c r="GL219" s="737">
        <f t="shared" si="1813"/>
        <v>0</v>
      </c>
      <c r="GM219" s="743"/>
      <c r="GN219" s="737">
        <f t="shared" si="1814"/>
        <v>0</v>
      </c>
      <c r="GO219" s="743"/>
      <c r="GP219" s="737">
        <f t="shared" si="1815"/>
        <v>1532.25</v>
      </c>
      <c r="GQ219" s="743"/>
      <c r="GR219" s="737">
        <f t="shared" si="1816"/>
        <v>510.75</v>
      </c>
      <c r="GS219" s="743"/>
      <c r="GT219" s="737">
        <f t="shared" si="1817"/>
        <v>0</v>
      </c>
      <c r="GU219" s="743"/>
      <c r="GV219" s="737">
        <f t="shared" si="1818"/>
        <v>0</v>
      </c>
      <c r="GW219" s="743"/>
      <c r="GX219" s="737">
        <f t="shared" si="1819"/>
        <v>0</v>
      </c>
      <c r="GY219" s="743">
        <f t="shared" si="1819"/>
        <v>2613</v>
      </c>
      <c r="GZ219" s="744">
        <f t="shared" si="1820"/>
        <v>8061</v>
      </c>
      <c r="HA219" s="745">
        <v>12</v>
      </c>
      <c r="HB219" s="746">
        <f t="shared" si="1821"/>
        <v>96732</v>
      </c>
      <c r="HC219" s="737">
        <f t="shared" si="1822"/>
        <v>0</v>
      </c>
      <c r="HD219" s="737">
        <f t="shared" si="1822"/>
        <v>0</v>
      </c>
      <c r="HE219" s="746">
        <f t="shared" si="1823"/>
        <v>96732</v>
      </c>
      <c r="HF219" s="746">
        <f t="shared" si="1824"/>
        <v>29213.06</v>
      </c>
      <c r="HG219" s="746">
        <f t="shared" si="1825"/>
        <v>125945.06</v>
      </c>
    </row>
    <row r="220" spans="1:215" x14ac:dyDescent="0.25">
      <c r="A220" s="1044"/>
      <c r="B220" s="735" t="s">
        <v>865</v>
      </c>
      <c r="C220" s="737">
        <f t="shared" si="1657"/>
        <v>2</v>
      </c>
      <c r="D220" s="737">
        <f t="shared" si="1658"/>
        <v>7388</v>
      </c>
      <c r="E220" s="738">
        <f t="shared" si="1659"/>
        <v>7501</v>
      </c>
      <c r="F220" s="817">
        <f t="shared" si="1660"/>
        <v>15002</v>
      </c>
      <c r="G220" s="740">
        <f t="shared" si="1661"/>
        <v>0</v>
      </c>
      <c r="H220" s="741">
        <f t="shared" si="1662"/>
        <v>0</v>
      </c>
      <c r="I220" s="740">
        <f t="shared" si="1661"/>
        <v>0</v>
      </c>
      <c r="J220" s="741">
        <f t="shared" si="1663"/>
        <v>0</v>
      </c>
      <c r="K220" s="740">
        <f t="shared" si="1664"/>
        <v>0</v>
      </c>
      <c r="L220" s="741">
        <f t="shared" si="1665"/>
        <v>0</v>
      </c>
      <c r="M220" s="740">
        <f t="shared" si="1666"/>
        <v>5</v>
      </c>
      <c r="N220" s="741">
        <f t="shared" si="1667"/>
        <v>750.1</v>
      </c>
      <c r="O220" s="740">
        <f t="shared" si="1668"/>
        <v>0</v>
      </c>
      <c r="P220" s="741">
        <f t="shared" si="1669"/>
        <v>0</v>
      </c>
      <c r="Q220" s="740">
        <f t="shared" si="1670"/>
        <v>198</v>
      </c>
      <c r="R220" s="741">
        <f t="shared" si="1671"/>
        <v>29703.96</v>
      </c>
      <c r="S220" s="740">
        <f t="shared" si="1672"/>
        <v>30</v>
      </c>
      <c r="T220" s="741">
        <f t="shared" si="1673"/>
        <v>4500.6000000000004</v>
      </c>
      <c r="U220" s="740">
        <f t="shared" si="1674"/>
        <v>0</v>
      </c>
      <c r="V220" s="741">
        <f t="shared" si="1675"/>
        <v>0</v>
      </c>
      <c r="W220" s="740">
        <f t="shared" si="1676"/>
        <v>0</v>
      </c>
      <c r="X220" s="741">
        <f t="shared" si="1677"/>
        <v>0</v>
      </c>
      <c r="Y220" s="740">
        <f t="shared" si="1678"/>
        <v>0</v>
      </c>
      <c r="Z220" s="741">
        <f t="shared" si="1679"/>
        <v>0</v>
      </c>
      <c r="AA220" s="743">
        <f t="shared" si="1680"/>
        <v>0</v>
      </c>
      <c r="AB220" s="744">
        <f t="shared" si="1681"/>
        <v>49956.66</v>
      </c>
      <c r="AC220" s="745">
        <v>12</v>
      </c>
      <c r="AD220" s="746">
        <f t="shared" si="1682"/>
        <v>599479.92000000004</v>
      </c>
      <c r="AE220" s="747"/>
      <c r="AF220" s="741"/>
      <c r="AG220" s="746">
        <f t="shared" si="1683"/>
        <v>599479.92000000004</v>
      </c>
      <c r="AH220" s="746">
        <f t="shared" si="1684"/>
        <v>181042.94</v>
      </c>
      <c r="AI220" s="746">
        <f t="shared" si="1685"/>
        <v>780522.86</v>
      </c>
      <c r="AK220" s="1044"/>
      <c r="AL220" s="735" t="s">
        <v>865</v>
      </c>
      <c r="AM220" s="737">
        <f t="shared" si="1686"/>
        <v>0</v>
      </c>
      <c r="AN220" s="737">
        <f t="shared" si="1687"/>
        <v>7388</v>
      </c>
      <c r="AO220" s="738">
        <f t="shared" si="1688"/>
        <v>7501</v>
      </c>
      <c r="AP220" s="817">
        <f t="shared" si="1689"/>
        <v>0</v>
      </c>
      <c r="AQ220" s="740">
        <f t="shared" si="1690"/>
        <v>0</v>
      </c>
      <c r="AR220" s="741">
        <f t="shared" si="1691"/>
        <v>0</v>
      </c>
      <c r="AS220" s="740">
        <f t="shared" si="1692"/>
        <v>0</v>
      </c>
      <c r="AT220" s="741">
        <f t="shared" si="1693"/>
        <v>0</v>
      </c>
      <c r="AU220" s="740">
        <f t="shared" si="1694"/>
        <v>0</v>
      </c>
      <c r="AV220" s="741">
        <f t="shared" si="1695"/>
        <v>0</v>
      </c>
      <c r="AW220" s="740">
        <f t="shared" si="1696"/>
        <v>0</v>
      </c>
      <c r="AX220" s="741">
        <f t="shared" si="1697"/>
        <v>0</v>
      </c>
      <c r="AY220" s="740">
        <f t="shared" si="1698"/>
        <v>0</v>
      </c>
      <c r="AZ220" s="741">
        <f t="shared" si="1699"/>
        <v>0</v>
      </c>
      <c r="BA220" s="740">
        <f t="shared" si="1700"/>
        <v>0</v>
      </c>
      <c r="BB220" s="741">
        <f t="shared" si="1701"/>
        <v>0</v>
      </c>
      <c r="BC220" s="740">
        <f t="shared" si="1702"/>
        <v>0</v>
      </c>
      <c r="BD220" s="741">
        <f t="shared" si="1703"/>
        <v>0</v>
      </c>
      <c r="BE220" s="740">
        <f t="shared" si="1704"/>
        <v>0</v>
      </c>
      <c r="BF220" s="741">
        <f t="shared" si="1705"/>
        <v>0</v>
      </c>
      <c r="BG220" s="740">
        <f t="shared" si="1706"/>
        <v>0</v>
      </c>
      <c r="BH220" s="741">
        <f t="shared" si="1707"/>
        <v>0</v>
      </c>
      <c r="BI220" s="740">
        <f t="shared" si="1708"/>
        <v>0</v>
      </c>
      <c r="BJ220" s="741">
        <f t="shared" si="1709"/>
        <v>0</v>
      </c>
      <c r="BK220" s="743">
        <f t="shared" si="1710"/>
        <v>0</v>
      </c>
      <c r="BL220" s="744">
        <f t="shared" si="1711"/>
        <v>0</v>
      </c>
      <c r="BM220" s="745">
        <v>12</v>
      </c>
      <c r="BN220" s="746">
        <f t="shared" si="1712"/>
        <v>0</v>
      </c>
      <c r="BO220" s="747"/>
      <c r="BP220" s="741"/>
      <c r="BQ220" s="746">
        <f t="shared" si="1713"/>
        <v>0</v>
      </c>
      <c r="BR220" s="746">
        <f t="shared" si="1714"/>
        <v>0</v>
      </c>
      <c r="BS220" s="746">
        <f t="shared" si="1715"/>
        <v>0</v>
      </c>
      <c r="BU220" s="1044"/>
      <c r="BV220" s="735" t="s">
        <v>865</v>
      </c>
      <c r="BW220" s="737">
        <f t="shared" si="1716"/>
        <v>0</v>
      </c>
      <c r="BX220" s="737">
        <f t="shared" si="1717"/>
        <v>7388</v>
      </c>
      <c r="BY220" s="738">
        <f t="shared" si="1718"/>
        <v>7501</v>
      </c>
      <c r="BZ220" s="817">
        <f t="shared" si="1719"/>
        <v>0</v>
      </c>
      <c r="CA220" s="740">
        <f t="shared" si="1720"/>
        <v>0</v>
      </c>
      <c r="CB220" s="741">
        <f t="shared" si="1721"/>
        <v>0</v>
      </c>
      <c r="CC220" s="740">
        <f t="shared" si="1722"/>
        <v>0</v>
      </c>
      <c r="CD220" s="741">
        <f t="shared" si="1723"/>
        <v>0</v>
      </c>
      <c r="CE220" s="740">
        <f t="shared" si="1724"/>
        <v>0</v>
      </c>
      <c r="CF220" s="741">
        <f t="shared" si="1725"/>
        <v>0</v>
      </c>
      <c r="CG220" s="740">
        <f t="shared" si="1726"/>
        <v>0</v>
      </c>
      <c r="CH220" s="741">
        <f t="shared" si="1727"/>
        <v>0</v>
      </c>
      <c r="CI220" s="740">
        <f t="shared" si="1728"/>
        <v>0</v>
      </c>
      <c r="CJ220" s="741">
        <f t="shared" si="1729"/>
        <v>0</v>
      </c>
      <c r="CK220" s="740">
        <f t="shared" si="1730"/>
        <v>0</v>
      </c>
      <c r="CL220" s="741">
        <f t="shared" si="1731"/>
        <v>0</v>
      </c>
      <c r="CM220" s="740">
        <f t="shared" si="1732"/>
        <v>0</v>
      </c>
      <c r="CN220" s="741">
        <f t="shared" si="1733"/>
        <v>0</v>
      </c>
      <c r="CO220" s="740">
        <f t="shared" si="1734"/>
        <v>0</v>
      </c>
      <c r="CP220" s="741">
        <f t="shared" si="1735"/>
        <v>0</v>
      </c>
      <c r="CQ220" s="740">
        <f t="shared" si="1736"/>
        <v>0</v>
      </c>
      <c r="CR220" s="741">
        <f t="shared" si="1737"/>
        <v>0</v>
      </c>
      <c r="CS220" s="740">
        <f t="shared" si="1738"/>
        <v>0</v>
      </c>
      <c r="CT220" s="741">
        <f t="shared" si="1739"/>
        <v>0</v>
      </c>
      <c r="CU220" s="743">
        <f t="shared" si="1740"/>
        <v>0</v>
      </c>
      <c r="CV220" s="744">
        <f t="shared" si="1741"/>
        <v>0</v>
      </c>
      <c r="CW220" s="745">
        <v>12</v>
      </c>
      <c r="CX220" s="746">
        <f t="shared" si="1742"/>
        <v>0</v>
      </c>
      <c r="CY220" s="747"/>
      <c r="CZ220" s="741"/>
      <c r="DA220" s="746">
        <f t="shared" si="1743"/>
        <v>0</v>
      </c>
      <c r="DB220" s="746">
        <f t="shared" si="1744"/>
        <v>0</v>
      </c>
      <c r="DC220" s="746">
        <f t="shared" si="1745"/>
        <v>0</v>
      </c>
      <c r="DD220" s="750"/>
      <c r="DE220" s="1044"/>
      <c r="DF220" s="735" t="s">
        <v>865</v>
      </c>
      <c r="DG220" s="737">
        <f t="shared" si="1746"/>
        <v>0</v>
      </c>
      <c r="DH220" s="737">
        <f t="shared" si="1747"/>
        <v>7388</v>
      </c>
      <c r="DI220" s="738">
        <f t="shared" si="1748"/>
        <v>7501</v>
      </c>
      <c r="DJ220" s="817">
        <f t="shared" si="1749"/>
        <v>0</v>
      </c>
      <c r="DK220" s="740">
        <f t="shared" si="1750"/>
        <v>0</v>
      </c>
      <c r="DL220" s="741">
        <f t="shared" si="1751"/>
        <v>0</v>
      </c>
      <c r="DM220" s="740">
        <f t="shared" si="1752"/>
        <v>0</v>
      </c>
      <c r="DN220" s="741">
        <f t="shared" si="1753"/>
        <v>0</v>
      </c>
      <c r="DO220" s="740">
        <f t="shared" si="1754"/>
        <v>0</v>
      </c>
      <c r="DP220" s="741">
        <f t="shared" si="1755"/>
        <v>0</v>
      </c>
      <c r="DQ220" s="740">
        <f t="shared" si="1756"/>
        <v>0</v>
      </c>
      <c r="DR220" s="741">
        <f t="shared" si="1757"/>
        <v>0</v>
      </c>
      <c r="DS220" s="740">
        <f t="shared" si="1758"/>
        <v>0</v>
      </c>
      <c r="DT220" s="741">
        <f t="shared" si="1759"/>
        <v>0</v>
      </c>
      <c r="DU220" s="740">
        <f t="shared" si="1760"/>
        <v>0</v>
      </c>
      <c r="DV220" s="741">
        <f t="shared" si="1761"/>
        <v>0</v>
      </c>
      <c r="DW220" s="740">
        <f t="shared" si="1762"/>
        <v>0</v>
      </c>
      <c r="DX220" s="741">
        <f t="shared" si="1763"/>
        <v>0</v>
      </c>
      <c r="DY220" s="740">
        <f t="shared" si="1764"/>
        <v>0</v>
      </c>
      <c r="DZ220" s="741">
        <f t="shared" si="1765"/>
        <v>0</v>
      </c>
      <c r="EA220" s="740">
        <f t="shared" si="1766"/>
        <v>0</v>
      </c>
      <c r="EB220" s="741">
        <f t="shared" si="1767"/>
        <v>0</v>
      </c>
      <c r="EC220" s="740">
        <f t="shared" si="1768"/>
        <v>0</v>
      </c>
      <c r="ED220" s="741">
        <f t="shared" si="1769"/>
        <v>0</v>
      </c>
      <c r="EE220" s="743">
        <f t="shared" si="1770"/>
        <v>0</v>
      </c>
      <c r="EF220" s="744">
        <f t="shared" si="1771"/>
        <v>0</v>
      </c>
      <c r="EG220" s="745">
        <v>12</v>
      </c>
      <c r="EH220" s="746">
        <f t="shared" si="1772"/>
        <v>0</v>
      </c>
      <c r="EI220" s="747"/>
      <c r="EJ220" s="741"/>
      <c r="EK220" s="746">
        <f t="shared" si="1773"/>
        <v>0</v>
      </c>
      <c r="EL220" s="746">
        <f t="shared" si="1774"/>
        <v>0</v>
      </c>
      <c r="EM220" s="746">
        <f t="shared" si="1775"/>
        <v>0</v>
      </c>
      <c r="EO220" s="1044"/>
      <c r="EP220" s="735" t="s">
        <v>865</v>
      </c>
      <c r="EQ220" s="737">
        <f t="shared" si="1776"/>
        <v>0</v>
      </c>
      <c r="ER220" s="737">
        <f t="shared" si="1777"/>
        <v>7388</v>
      </c>
      <c r="ES220" s="738">
        <f t="shared" si="1778"/>
        <v>7501</v>
      </c>
      <c r="ET220" s="817">
        <f t="shared" si="1779"/>
        <v>0</v>
      </c>
      <c r="EU220" s="740">
        <f t="shared" si="1780"/>
        <v>0</v>
      </c>
      <c r="EV220" s="741">
        <f t="shared" si="1781"/>
        <v>0</v>
      </c>
      <c r="EW220" s="740">
        <f t="shared" si="1782"/>
        <v>0</v>
      </c>
      <c r="EX220" s="741">
        <f t="shared" si="1783"/>
        <v>0</v>
      </c>
      <c r="EY220" s="740">
        <f t="shared" si="1784"/>
        <v>0</v>
      </c>
      <c r="EZ220" s="741">
        <f t="shared" si="1785"/>
        <v>0</v>
      </c>
      <c r="FA220" s="740">
        <f t="shared" si="1786"/>
        <v>0</v>
      </c>
      <c r="FB220" s="741">
        <f t="shared" si="1787"/>
        <v>0</v>
      </c>
      <c r="FC220" s="740">
        <f t="shared" si="1788"/>
        <v>0</v>
      </c>
      <c r="FD220" s="741">
        <f t="shared" si="1789"/>
        <v>0</v>
      </c>
      <c r="FE220" s="740">
        <f t="shared" si="1790"/>
        <v>0</v>
      </c>
      <c r="FF220" s="741">
        <f t="shared" si="1791"/>
        <v>0</v>
      </c>
      <c r="FG220" s="740">
        <f t="shared" si="1792"/>
        <v>0</v>
      </c>
      <c r="FH220" s="741">
        <f t="shared" si="1793"/>
        <v>0</v>
      </c>
      <c r="FI220" s="740">
        <f t="shared" si="1794"/>
        <v>0</v>
      </c>
      <c r="FJ220" s="741">
        <f t="shared" si="1795"/>
        <v>0</v>
      </c>
      <c r="FK220" s="740">
        <f t="shared" si="1796"/>
        <v>0</v>
      </c>
      <c r="FL220" s="741">
        <f t="shared" si="1797"/>
        <v>0</v>
      </c>
      <c r="FM220" s="740">
        <f t="shared" si="1798"/>
        <v>0</v>
      </c>
      <c r="FN220" s="741">
        <f t="shared" si="1799"/>
        <v>0</v>
      </c>
      <c r="FO220" s="743">
        <f t="shared" si="1800"/>
        <v>0</v>
      </c>
      <c r="FP220" s="744">
        <f t="shared" si="1801"/>
        <v>0</v>
      </c>
      <c r="FQ220" s="745">
        <v>12</v>
      </c>
      <c r="FR220" s="746">
        <f t="shared" si="1802"/>
        <v>0</v>
      </c>
      <c r="FS220" s="747"/>
      <c r="FT220" s="741"/>
      <c r="FU220" s="746">
        <f t="shared" si="1803"/>
        <v>0</v>
      </c>
      <c r="FV220" s="746">
        <f t="shared" si="1804"/>
        <v>0</v>
      </c>
      <c r="FW220" s="746">
        <f t="shared" si="1805"/>
        <v>0</v>
      </c>
      <c r="FY220" s="1044"/>
      <c r="FZ220" s="735" t="s">
        <v>865</v>
      </c>
      <c r="GA220" s="737">
        <f t="shared" si="1806"/>
        <v>2</v>
      </c>
      <c r="GB220" s="737">
        <f t="shared" si="1807"/>
        <v>7388</v>
      </c>
      <c r="GC220" s="738">
        <f t="shared" si="1808"/>
        <v>7501</v>
      </c>
      <c r="GD220" s="743">
        <f t="shared" si="1809"/>
        <v>15002</v>
      </c>
      <c r="GE220" s="743"/>
      <c r="GF220" s="737">
        <f t="shared" si="1810"/>
        <v>0</v>
      </c>
      <c r="GG220" s="743"/>
      <c r="GH220" s="737">
        <f t="shared" si="1811"/>
        <v>0</v>
      </c>
      <c r="GI220" s="743"/>
      <c r="GJ220" s="737">
        <f t="shared" si="1812"/>
        <v>0</v>
      </c>
      <c r="GK220" s="743"/>
      <c r="GL220" s="737">
        <f t="shared" si="1813"/>
        <v>750.1</v>
      </c>
      <c r="GM220" s="743"/>
      <c r="GN220" s="737">
        <f t="shared" si="1814"/>
        <v>0</v>
      </c>
      <c r="GO220" s="743"/>
      <c r="GP220" s="737">
        <f t="shared" si="1815"/>
        <v>29703.96</v>
      </c>
      <c r="GQ220" s="743"/>
      <c r="GR220" s="737">
        <f t="shared" si="1816"/>
        <v>4500.6000000000004</v>
      </c>
      <c r="GS220" s="743"/>
      <c r="GT220" s="737">
        <f t="shared" si="1817"/>
        <v>0</v>
      </c>
      <c r="GU220" s="743"/>
      <c r="GV220" s="737">
        <f t="shared" si="1818"/>
        <v>0</v>
      </c>
      <c r="GW220" s="743"/>
      <c r="GX220" s="737">
        <f t="shared" si="1819"/>
        <v>0</v>
      </c>
      <c r="GY220" s="743">
        <f t="shared" si="1819"/>
        <v>0</v>
      </c>
      <c r="GZ220" s="744">
        <f t="shared" si="1820"/>
        <v>49956.66</v>
      </c>
      <c r="HA220" s="745">
        <v>12</v>
      </c>
      <c r="HB220" s="746">
        <f t="shared" si="1821"/>
        <v>599479.92000000004</v>
      </c>
      <c r="HC220" s="737">
        <f t="shared" si="1822"/>
        <v>0</v>
      </c>
      <c r="HD220" s="737">
        <f t="shared" si="1822"/>
        <v>0</v>
      </c>
      <c r="HE220" s="746">
        <f t="shared" si="1823"/>
        <v>599479.92000000004</v>
      </c>
      <c r="HF220" s="746">
        <f t="shared" si="1824"/>
        <v>181042.94</v>
      </c>
      <c r="HG220" s="746">
        <f t="shared" si="1825"/>
        <v>780522.86</v>
      </c>
    </row>
    <row r="221" spans="1:215" x14ac:dyDescent="0.25">
      <c r="A221" s="1044"/>
      <c r="B221" s="755" t="s">
        <v>42</v>
      </c>
      <c r="C221" s="737">
        <f t="shared" si="1657"/>
        <v>0</v>
      </c>
      <c r="D221" s="737">
        <f t="shared" si="1658"/>
        <v>6707</v>
      </c>
      <c r="E221" s="738">
        <f t="shared" si="1659"/>
        <v>6810</v>
      </c>
      <c r="F221" s="817">
        <f t="shared" si="1660"/>
        <v>0</v>
      </c>
      <c r="G221" s="740">
        <f t="shared" ref="G221:I227" si="1826">ROUND(G49,1)</f>
        <v>0</v>
      </c>
      <c r="H221" s="741">
        <f t="shared" si="1662"/>
        <v>0</v>
      </c>
      <c r="I221" s="740">
        <f t="shared" si="1826"/>
        <v>0</v>
      </c>
      <c r="J221" s="741">
        <f t="shared" si="1663"/>
        <v>0</v>
      </c>
      <c r="K221" s="740">
        <f t="shared" si="1664"/>
        <v>0</v>
      </c>
      <c r="L221" s="741">
        <f t="shared" si="1665"/>
        <v>0</v>
      </c>
      <c r="M221" s="740">
        <f t="shared" si="1666"/>
        <v>0</v>
      </c>
      <c r="N221" s="741">
        <f t="shared" si="1667"/>
        <v>0</v>
      </c>
      <c r="O221" s="740">
        <f t="shared" si="1668"/>
        <v>0</v>
      </c>
      <c r="P221" s="741">
        <f t="shared" si="1669"/>
        <v>0</v>
      </c>
      <c r="Q221" s="740">
        <f t="shared" si="1670"/>
        <v>0</v>
      </c>
      <c r="R221" s="741">
        <f t="shared" si="1671"/>
        <v>0</v>
      </c>
      <c r="S221" s="740">
        <f t="shared" si="1672"/>
        <v>0</v>
      </c>
      <c r="T221" s="741">
        <f t="shared" si="1673"/>
        <v>0</v>
      </c>
      <c r="U221" s="740">
        <f t="shared" si="1674"/>
        <v>0</v>
      </c>
      <c r="V221" s="741">
        <f t="shared" si="1675"/>
        <v>0</v>
      </c>
      <c r="W221" s="740">
        <f t="shared" si="1676"/>
        <v>0</v>
      </c>
      <c r="X221" s="741">
        <f t="shared" si="1677"/>
        <v>0</v>
      </c>
      <c r="Y221" s="740">
        <f t="shared" si="1678"/>
        <v>0</v>
      </c>
      <c r="Z221" s="741">
        <f t="shared" si="1679"/>
        <v>0</v>
      </c>
      <c r="AA221" s="743">
        <f t="shared" si="1680"/>
        <v>0</v>
      </c>
      <c r="AB221" s="744">
        <f t="shared" si="1681"/>
        <v>0</v>
      </c>
      <c r="AC221" s="745">
        <v>12</v>
      </c>
      <c r="AD221" s="746">
        <f t="shared" si="1682"/>
        <v>0</v>
      </c>
      <c r="AE221" s="747"/>
      <c r="AF221" s="741"/>
      <c r="AG221" s="746">
        <f t="shared" si="1683"/>
        <v>0</v>
      </c>
      <c r="AH221" s="746">
        <f t="shared" si="1684"/>
        <v>0</v>
      </c>
      <c r="AI221" s="746">
        <f t="shared" si="1685"/>
        <v>0</v>
      </c>
      <c r="AK221" s="1044"/>
      <c r="AL221" s="755" t="s">
        <v>42</v>
      </c>
      <c r="AM221" s="737">
        <f t="shared" si="1686"/>
        <v>0.5</v>
      </c>
      <c r="AN221" s="737">
        <f t="shared" si="1687"/>
        <v>6707</v>
      </c>
      <c r="AO221" s="738">
        <f t="shared" si="1688"/>
        <v>6810</v>
      </c>
      <c r="AP221" s="817">
        <f t="shared" si="1689"/>
        <v>3405</v>
      </c>
      <c r="AQ221" s="740">
        <f t="shared" si="1690"/>
        <v>0</v>
      </c>
      <c r="AR221" s="741">
        <f t="shared" si="1691"/>
        <v>0</v>
      </c>
      <c r="AS221" s="740">
        <f t="shared" si="1692"/>
        <v>0</v>
      </c>
      <c r="AT221" s="741">
        <f t="shared" si="1693"/>
        <v>0</v>
      </c>
      <c r="AU221" s="740">
        <f t="shared" si="1694"/>
        <v>0</v>
      </c>
      <c r="AV221" s="741">
        <f t="shared" si="1695"/>
        <v>0</v>
      </c>
      <c r="AW221" s="740">
        <f t="shared" si="1696"/>
        <v>0</v>
      </c>
      <c r="AX221" s="741">
        <f t="shared" si="1697"/>
        <v>0</v>
      </c>
      <c r="AY221" s="740">
        <f t="shared" si="1698"/>
        <v>0</v>
      </c>
      <c r="AZ221" s="741">
        <f t="shared" si="1699"/>
        <v>0</v>
      </c>
      <c r="BA221" s="740">
        <f t="shared" si="1700"/>
        <v>0</v>
      </c>
      <c r="BB221" s="741">
        <f t="shared" si="1701"/>
        <v>0</v>
      </c>
      <c r="BC221" s="740">
        <f t="shared" si="1702"/>
        <v>15</v>
      </c>
      <c r="BD221" s="741">
        <f t="shared" si="1703"/>
        <v>510.75</v>
      </c>
      <c r="BE221" s="740">
        <f t="shared" si="1704"/>
        <v>0</v>
      </c>
      <c r="BF221" s="741">
        <f t="shared" si="1705"/>
        <v>0</v>
      </c>
      <c r="BG221" s="740">
        <f t="shared" si="1706"/>
        <v>0</v>
      </c>
      <c r="BH221" s="741">
        <f t="shared" si="1707"/>
        <v>0</v>
      </c>
      <c r="BI221" s="740">
        <f t="shared" si="1708"/>
        <v>0</v>
      </c>
      <c r="BJ221" s="741">
        <f t="shared" si="1709"/>
        <v>0</v>
      </c>
      <c r="BK221" s="743">
        <f t="shared" si="1710"/>
        <v>4190.25</v>
      </c>
      <c r="BL221" s="744">
        <f t="shared" si="1711"/>
        <v>8106</v>
      </c>
      <c r="BM221" s="745">
        <v>12</v>
      </c>
      <c r="BN221" s="746">
        <f t="shared" si="1712"/>
        <v>97272</v>
      </c>
      <c r="BO221" s="747"/>
      <c r="BP221" s="741"/>
      <c r="BQ221" s="746">
        <f t="shared" si="1713"/>
        <v>97272</v>
      </c>
      <c r="BR221" s="746">
        <f t="shared" si="1714"/>
        <v>29376.14</v>
      </c>
      <c r="BS221" s="746">
        <f t="shared" si="1715"/>
        <v>126648.14</v>
      </c>
      <c r="BU221" s="1044"/>
      <c r="BV221" s="755" t="s">
        <v>42</v>
      </c>
      <c r="BW221" s="737">
        <f t="shared" si="1716"/>
        <v>0</v>
      </c>
      <c r="BX221" s="737">
        <f t="shared" si="1717"/>
        <v>6707</v>
      </c>
      <c r="BY221" s="738">
        <f t="shared" si="1718"/>
        <v>6810</v>
      </c>
      <c r="BZ221" s="817">
        <f t="shared" si="1719"/>
        <v>0</v>
      </c>
      <c r="CA221" s="740">
        <f t="shared" si="1720"/>
        <v>0</v>
      </c>
      <c r="CB221" s="741">
        <f t="shared" si="1721"/>
        <v>0</v>
      </c>
      <c r="CC221" s="740">
        <f t="shared" si="1722"/>
        <v>0</v>
      </c>
      <c r="CD221" s="741">
        <f t="shared" si="1723"/>
        <v>0</v>
      </c>
      <c r="CE221" s="740">
        <f t="shared" si="1724"/>
        <v>0</v>
      </c>
      <c r="CF221" s="741">
        <f t="shared" si="1725"/>
        <v>0</v>
      </c>
      <c r="CG221" s="740">
        <f t="shared" si="1726"/>
        <v>0</v>
      </c>
      <c r="CH221" s="741">
        <f t="shared" si="1727"/>
        <v>0</v>
      </c>
      <c r="CI221" s="740">
        <f t="shared" si="1728"/>
        <v>0</v>
      </c>
      <c r="CJ221" s="741">
        <f t="shared" si="1729"/>
        <v>0</v>
      </c>
      <c r="CK221" s="740">
        <f t="shared" si="1730"/>
        <v>0</v>
      </c>
      <c r="CL221" s="741">
        <f t="shared" si="1731"/>
        <v>0</v>
      </c>
      <c r="CM221" s="740">
        <f t="shared" si="1732"/>
        <v>0</v>
      </c>
      <c r="CN221" s="741">
        <f t="shared" si="1733"/>
        <v>0</v>
      </c>
      <c r="CO221" s="740">
        <f t="shared" si="1734"/>
        <v>0</v>
      </c>
      <c r="CP221" s="741">
        <f t="shared" si="1735"/>
        <v>0</v>
      </c>
      <c r="CQ221" s="740">
        <f t="shared" si="1736"/>
        <v>0</v>
      </c>
      <c r="CR221" s="741">
        <f t="shared" si="1737"/>
        <v>0</v>
      </c>
      <c r="CS221" s="740">
        <f t="shared" si="1738"/>
        <v>0</v>
      </c>
      <c r="CT221" s="741">
        <f t="shared" si="1739"/>
        <v>0</v>
      </c>
      <c r="CU221" s="743">
        <f t="shared" si="1740"/>
        <v>0</v>
      </c>
      <c r="CV221" s="744">
        <f t="shared" si="1741"/>
        <v>0</v>
      </c>
      <c r="CW221" s="745">
        <v>12</v>
      </c>
      <c r="CX221" s="746">
        <f t="shared" si="1742"/>
        <v>0</v>
      </c>
      <c r="CY221" s="747"/>
      <c r="CZ221" s="741"/>
      <c r="DA221" s="746">
        <f t="shared" si="1743"/>
        <v>0</v>
      </c>
      <c r="DB221" s="746">
        <f t="shared" si="1744"/>
        <v>0</v>
      </c>
      <c r="DC221" s="746">
        <f t="shared" si="1745"/>
        <v>0</v>
      </c>
      <c r="DD221" s="750"/>
      <c r="DE221" s="1044"/>
      <c r="DF221" s="755" t="s">
        <v>42</v>
      </c>
      <c r="DG221" s="737">
        <f t="shared" si="1746"/>
        <v>0</v>
      </c>
      <c r="DH221" s="737">
        <f t="shared" si="1747"/>
        <v>6707</v>
      </c>
      <c r="DI221" s="738">
        <f t="shared" si="1748"/>
        <v>6810</v>
      </c>
      <c r="DJ221" s="817">
        <f t="shared" si="1749"/>
        <v>0</v>
      </c>
      <c r="DK221" s="740">
        <f t="shared" si="1750"/>
        <v>0</v>
      </c>
      <c r="DL221" s="741">
        <f t="shared" si="1751"/>
        <v>0</v>
      </c>
      <c r="DM221" s="740">
        <f t="shared" si="1752"/>
        <v>0</v>
      </c>
      <c r="DN221" s="741">
        <f t="shared" si="1753"/>
        <v>0</v>
      </c>
      <c r="DO221" s="740">
        <f t="shared" si="1754"/>
        <v>0</v>
      </c>
      <c r="DP221" s="741">
        <f t="shared" si="1755"/>
        <v>0</v>
      </c>
      <c r="DQ221" s="740">
        <f t="shared" si="1756"/>
        <v>0</v>
      </c>
      <c r="DR221" s="741">
        <f t="shared" si="1757"/>
        <v>0</v>
      </c>
      <c r="DS221" s="740">
        <f t="shared" si="1758"/>
        <v>0</v>
      </c>
      <c r="DT221" s="741">
        <f t="shared" si="1759"/>
        <v>0</v>
      </c>
      <c r="DU221" s="740">
        <f t="shared" si="1760"/>
        <v>0</v>
      </c>
      <c r="DV221" s="741">
        <f t="shared" si="1761"/>
        <v>0</v>
      </c>
      <c r="DW221" s="740">
        <f t="shared" si="1762"/>
        <v>0</v>
      </c>
      <c r="DX221" s="741">
        <f t="shared" si="1763"/>
        <v>0</v>
      </c>
      <c r="DY221" s="740">
        <f t="shared" si="1764"/>
        <v>0</v>
      </c>
      <c r="DZ221" s="741">
        <f t="shared" si="1765"/>
        <v>0</v>
      </c>
      <c r="EA221" s="740">
        <f t="shared" si="1766"/>
        <v>0</v>
      </c>
      <c r="EB221" s="741">
        <f t="shared" si="1767"/>
        <v>0</v>
      </c>
      <c r="EC221" s="740">
        <f t="shared" si="1768"/>
        <v>0</v>
      </c>
      <c r="ED221" s="741">
        <f t="shared" si="1769"/>
        <v>0</v>
      </c>
      <c r="EE221" s="743">
        <f t="shared" si="1770"/>
        <v>0</v>
      </c>
      <c r="EF221" s="744">
        <f t="shared" si="1771"/>
        <v>0</v>
      </c>
      <c r="EG221" s="745">
        <v>12</v>
      </c>
      <c r="EH221" s="746">
        <f t="shared" si="1772"/>
        <v>0</v>
      </c>
      <c r="EI221" s="747"/>
      <c r="EJ221" s="741"/>
      <c r="EK221" s="746">
        <f t="shared" si="1773"/>
        <v>0</v>
      </c>
      <c r="EL221" s="746">
        <f t="shared" si="1774"/>
        <v>0</v>
      </c>
      <c r="EM221" s="746">
        <f t="shared" si="1775"/>
        <v>0</v>
      </c>
      <c r="EO221" s="1044"/>
      <c r="EP221" s="755" t="s">
        <v>42</v>
      </c>
      <c r="EQ221" s="737">
        <f t="shared" si="1776"/>
        <v>0</v>
      </c>
      <c r="ER221" s="737">
        <f t="shared" si="1777"/>
        <v>6707</v>
      </c>
      <c r="ES221" s="738">
        <f t="shared" si="1778"/>
        <v>6810</v>
      </c>
      <c r="ET221" s="817">
        <f t="shared" si="1779"/>
        <v>0</v>
      </c>
      <c r="EU221" s="740">
        <f t="shared" si="1780"/>
        <v>0</v>
      </c>
      <c r="EV221" s="741">
        <f t="shared" si="1781"/>
        <v>0</v>
      </c>
      <c r="EW221" s="740">
        <f t="shared" si="1782"/>
        <v>0</v>
      </c>
      <c r="EX221" s="741">
        <f t="shared" si="1783"/>
        <v>0</v>
      </c>
      <c r="EY221" s="740">
        <f t="shared" si="1784"/>
        <v>0</v>
      </c>
      <c r="EZ221" s="741">
        <f t="shared" si="1785"/>
        <v>0</v>
      </c>
      <c r="FA221" s="740">
        <f t="shared" si="1786"/>
        <v>0</v>
      </c>
      <c r="FB221" s="741">
        <f t="shared" si="1787"/>
        <v>0</v>
      </c>
      <c r="FC221" s="740">
        <f t="shared" si="1788"/>
        <v>0</v>
      </c>
      <c r="FD221" s="741">
        <f t="shared" si="1789"/>
        <v>0</v>
      </c>
      <c r="FE221" s="740">
        <f t="shared" si="1790"/>
        <v>0</v>
      </c>
      <c r="FF221" s="741">
        <f t="shared" si="1791"/>
        <v>0</v>
      </c>
      <c r="FG221" s="740">
        <f t="shared" si="1792"/>
        <v>0</v>
      </c>
      <c r="FH221" s="741">
        <f t="shared" si="1793"/>
        <v>0</v>
      </c>
      <c r="FI221" s="740">
        <f t="shared" si="1794"/>
        <v>0</v>
      </c>
      <c r="FJ221" s="741">
        <f t="shared" si="1795"/>
        <v>0</v>
      </c>
      <c r="FK221" s="740">
        <f t="shared" si="1796"/>
        <v>0</v>
      </c>
      <c r="FL221" s="741">
        <f t="shared" si="1797"/>
        <v>0</v>
      </c>
      <c r="FM221" s="740">
        <f t="shared" si="1798"/>
        <v>0</v>
      </c>
      <c r="FN221" s="741">
        <f t="shared" si="1799"/>
        <v>0</v>
      </c>
      <c r="FO221" s="743">
        <f t="shared" si="1800"/>
        <v>0</v>
      </c>
      <c r="FP221" s="744">
        <f t="shared" si="1801"/>
        <v>0</v>
      </c>
      <c r="FQ221" s="745">
        <v>12</v>
      </c>
      <c r="FR221" s="746">
        <f t="shared" si="1802"/>
        <v>0</v>
      </c>
      <c r="FS221" s="747"/>
      <c r="FT221" s="741"/>
      <c r="FU221" s="746">
        <f t="shared" si="1803"/>
        <v>0</v>
      </c>
      <c r="FV221" s="746">
        <f t="shared" si="1804"/>
        <v>0</v>
      </c>
      <c r="FW221" s="746">
        <f t="shared" si="1805"/>
        <v>0</v>
      </c>
      <c r="FY221" s="1044"/>
      <c r="FZ221" s="755" t="s">
        <v>42</v>
      </c>
      <c r="GA221" s="737">
        <f t="shared" si="1806"/>
        <v>0.5</v>
      </c>
      <c r="GB221" s="737">
        <f t="shared" si="1807"/>
        <v>6707</v>
      </c>
      <c r="GC221" s="738">
        <f t="shared" si="1808"/>
        <v>6810</v>
      </c>
      <c r="GD221" s="743">
        <f t="shared" si="1809"/>
        <v>3405</v>
      </c>
      <c r="GE221" s="743"/>
      <c r="GF221" s="737">
        <f t="shared" si="1810"/>
        <v>0</v>
      </c>
      <c r="GG221" s="743"/>
      <c r="GH221" s="737">
        <f t="shared" si="1811"/>
        <v>0</v>
      </c>
      <c r="GI221" s="743"/>
      <c r="GJ221" s="737">
        <f t="shared" si="1812"/>
        <v>0</v>
      </c>
      <c r="GK221" s="743"/>
      <c r="GL221" s="737">
        <f t="shared" si="1813"/>
        <v>0</v>
      </c>
      <c r="GM221" s="743"/>
      <c r="GN221" s="737">
        <f t="shared" si="1814"/>
        <v>0</v>
      </c>
      <c r="GO221" s="743"/>
      <c r="GP221" s="737">
        <f t="shared" si="1815"/>
        <v>0</v>
      </c>
      <c r="GQ221" s="743"/>
      <c r="GR221" s="737">
        <f t="shared" si="1816"/>
        <v>510.75</v>
      </c>
      <c r="GS221" s="743"/>
      <c r="GT221" s="737">
        <f t="shared" si="1817"/>
        <v>0</v>
      </c>
      <c r="GU221" s="743"/>
      <c r="GV221" s="737">
        <f t="shared" si="1818"/>
        <v>0</v>
      </c>
      <c r="GW221" s="743"/>
      <c r="GX221" s="737">
        <f t="shared" si="1819"/>
        <v>0</v>
      </c>
      <c r="GY221" s="743">
        <f t="shared" si="1819"/>
        <v>4190.25</v>
      </c>
      <c r="GZ221" s="744">
        <f t="shared" si="1820"/>
        <v>8106</v>
      </c>
      <c r="HA221" s="745">
        <v>12</v>
      </c>
      <c r="HB221" s="746">
        <f t="shared" si="1821"/>
        <v>97272</v>
      </c>
      <c r="HC221" s="737">
        <f t="shared" si="1822"/>
        <v>0</v>
      </c>
      <c r="HD221" s="737">
        <f t="shared" si="1822"/>
        <v>0</v>
      </c>
      <c r="HE221" s="746">
        <f t="shared" si="1823"/>
        <v>97272</v>
      </c>
      <c r="HF221" s="746">
        <f t="shared" si="1824"/>
        <v>29376.14</v>
      </c>
      <c r="HG221" s="746">
        <f t="shared" si="1825"/>
        <v>126648.14</v>
      </c>
    </row>
    <row r="222" spans="1:215" x14ac:dyDescent="0.25">
      <c r="A222" s="1044"/>
      <c r="B222" s="755" t="s">
        <v>40</v>
      </c>
      <c r="C222" s="737">
        <f t="shared" si="1657"/>
        <v>0</v>
      </c>
      <c r="D222" s="737">
        <f t="shared" si="1658"/>
        <v>6707</v>
      </c>
      <c r="E222" s="738">
        <f t="shared" si="1659"/>
        <v>6810</v>
      </c>
      <c r="F222" s="817">
        <f t="shared" si="1660"/>
        <v>0</v>
      </c>
      <c r="G222" s="740">
        <f t="shared" si="1826"/>
        <v>0</v>
      </c>
      <c r="H222" s="741">
        <f t="shared" si="1662"/>
        <v>0</v>
      </c>
      <c r="I222" s="740">
        <f t="shared" si="1826"/>
        <v>0</v>
      </c>
      <c r="J222" s="741">
        <f t="shared" si="1663"/>
        <v>0</v>
      </c>
      <c r="K222" s="740">
        <f t="shared" si="1664"/>
        <v>0</v>
      </c>
      <c r="L222" s="741">
        <f t="shared" si="1665"/>
        <v>0</v>
      </c>
      <c r="M222" s="740">
        <f t="shared" si="1666"/>
        <v>0</v>
      </c>
      <c r="N222" s="741">
        <f t="shared" si="1667"/>
        <v>0</v>
      </c>
      <c r="O222" s="740">
        <f t="shared" si="1668"/>
        <v>0</v>
      </c>
      <c r="P222" s="741">
        <f t="shared" si="1669"/>
        <v>0</v>
      </c>
      <c r="Q222" s="740">
        <f t="shared" si="1670"/>
        <v>0</v>
      </c>
      <c r="R222" s="741">
        <f t="shared" si="1671"/>
        <v>0</v>
      </c>
      <c r="S222" s="740">
        <f t="shared" si="1672"/>
        <v>0</v>
      </c>
      <c r="T222" s="741">
        <f t="shared" si="1673"/>
        <v>0</v>
      </c>
      <c r="U222" s="740">
        <f t="shared" si="1674"/>
        <v>0</v>
      </c>
      <c r="V222" s="741">
        <f t="shared" si="1675"/>
        <v>0</v>
      </c>
      <c r="W222" s="740">
        <f t="shared" si="1676"/>
        <v>0</v>
      </c>
      <c r="X222" s="741">
        <f t="shared" si="1677"/>
        <v>0</v>
      </c>
      <c r="Y222" s="740">
        <f t="shared" si="1678"/>
        <v>0</v>
      </c>
      <c r="Z222" s="741">
        <f t="shared" si="1679"/>
        <v>0</v>
      </c>
      <c r="AA222" s="743">
        <f t="shared" si="1680"/>
        <v>0</v>
      </c>
      <c r="AB222" s="744">
        <f t="shared" si="1681"/>
        <v>0</v>
      </c>
      <c r="AC222" s="745">
        <v>12</v>
      </c>
      <c r="AD222" s="746">
        <f t="shared" si="1682"/>
        <v>0</v>
      </c>
      <c r="AE222" s="747"/>
      <c r="AF222" s="741"/>
      <c r="AG222" s="746">
        <f t="shared" si="1683"/>
        <v>0</v>
      </c>
      <c r="AH222" s="746">
        <f t="shared" si="1684"/>
        <v>0</v>
      </c>
      <c r="AI222" s="746">
        <f t="shared" si="1685"/>
        <v>0</v>
      </c>
      <c r="AK222" s="1044"/>
      <c r="AL222" s="755" t="s">
        <v>40</v>
      </c>
      <c r="AM222" s="737">
        <f t="shared" si="1686"/>
        <v>1</v>
      </c>
      <c r="AN222" s="737">
        <f t="shared" si="1687"/>
        <v>6707</v>
      </c>
      <c r="AO222" s="738">
        <f t="shared" si="1688"/>
        <v>6810</v>
      </c>
      <c r="AP222" s="817">
        <f t="shared" si="1689"/>
        <v>6810</v>
      </c>
      <c r="AQ222" s="740">
        <f t="shared" si="1690"/>
        <v>0</v>
      </c>
      <c r="AR222" s="741">
        <f t="shared" si="1691"/>
        <v>0</v>
      </c>
      <c r="AS222" s="740">
        <f t="shared" si="1692"/>
        <v>4</v>
      </c>
      <c r="AT222" s="741">
        <f t="shared" si="1693"/>
        <v>272.39999999999998</v>
      </c>
      <c r="AU222" s="740">
        <f t="shared" si="1694"/>
        <v>0</v>
      </c>
      <c r="AV222" s="741">
        <f t="shared" si="1695"/>
        <v>0</v>
      </c>
      <c r="AW222" s="740">
        <f t="shared" si="1696"/>
        <v>0</v>
      </c>
      <c r="AX222" s="741">
        <f t="shared" si="1697"/>
        <v>0</v>
      </c>
      <c r="AY222" s="740">
        <f t="shared" si="1698"/>
        <v>0</v>
      </c>
      <c r="AZ222" s="741">
        <f t="shared" si="1699"/>
        <v>0</v>
      </c>
      <c r="BA222" s="740">
        <f t="shared" si="1700"/>
        <v>140</v>
      </c>
      <c r="BB222" s="741">
        <f t="shared" si="1701"/>
        <v>9534</v>
      </c>
      <c r="BC222" s="740">
        <f t="shared" si="1702"/>
        <v>30</v>
      </c>
      <c r="BD222" s="741">
        <f t="shared" si="1703"/>
        <v>2043</v>
      </c>
      <c r="BE222" s="740">
        <f t="shared" si="1704"/>
        <v>0</v>
      </c>
      <c r="BF222" s="741">
        <f t="shared" si="1705"/>
        <v>0</v>
      </c>
      <c r="BG222" s="740">
        <f t="shared" si="1706"/>
        <v>0</v>
      </c>
      <c r="BH222" s="741">
        <f t="shared" si="1707"/>
        <v>0</v>
      </c>
      <c r="BI222" s="740">
        <f t="shared" si="1708"/>
        <v>0</v>
      </c>
      <c r="BJ222" s="741">
        <f t="shared" si="1709"/>
        <v>0</v>
      </c>
      <c r="BK222" s="743">
        <f t="shared" si="1710"/>
        <v>0</v>
      </c>
      <c r="BL222" s="744">
        <f t="shared" si="1711"/>
        <v>18659.400000000001</v>
      </c>
      <c r="BM222" s="745">
        <v>12</v>
      </c>
      <c r="BN222" s="746">
        <f t="shared" si="1712"/>
        <v>223912.8</v>
      </c>
      <c r="BO222" s="747"/>
      <c r="BP222" s="741"/>
      <c r="BQ222" s="746">
        <f t="shared" si="1713"/>
        <v>223912.8</v>
      </c>
      <c r="BR222" s="746">
        <f t="shared" si="1714"/>
        <v>67621.67</v>
      </c>
      <c r="BS222" s="746">
        <f t="shared" si="1715"/>
        <v>291534.46999999997</v>
      </c>
      <c r="BU222" s="1044"/>
      <c r="BV222" s="755" t="s">
        <v>40</v>
      </c>
      <c r="BW222" s="737">
        <f t="shared" si="1716"/>
        <v>0</v>
      </c>
      <c r="BX222" s="737">
        <f t="shared" si="1717"/>
        <v>6707</v>
      </c>
      <c r="BY222" s="738">
        <f t="shared" si="1718"/>
        <v>6810</v>
      </c>
      <c r="BZ222" s="817">
        <f t="shared" si="1719"/>
        <v>0</v>
      </c>
      <c r="CA222" s="740">
        <f t="shared" si="1720"/>
        <v>0</v>
      </c>
      <c r="CB222" s="741">
        <f t="shared" si="1721"/>
        <v>0</v>
      </c>
      <c r="CC222" s="740">
        <f t="shared" si="1722"/>
        <v>0</v>
      </c>
      <c r="CD222" s="741">
        <f t="shared" si="1723"/>
        <v>0</v>
      </c>
      <c r="CE222" s="740">
        <f t="shared" si="1724"/>
        <v>0</v>
      </c>
      <c r="CF222" s="741">
        <f t="shared" si="1725"/>
        <v>0</v>
      </c>
      <c r="CG222" s="740">
        <f t="shared" si="1726"/>
        <v>0</v>
      </c>
      <c r="CH222" s="741">
        <f t="shared" si="1727"/>
        <v>0</v>
      </c>
      <c r="CI222" s="740">
        <f t="shared" si="1728"/>
        <v>0</v>
      </c>
      <c r="CJ222" s="741">
        <f t="shared" si="1729"/>
        <v>0</v>
      </c>
      <c r="CK222" s="740">
        <f t="shared" si="1730"/>
        <v>0</v>
      </c>
      <c r="CL222" s="741">
        <f t="shared" si="1731"/>
        <v>0</v>
      </c>
      <c r="CM222" s="740">
        <f t="shared" si="1732"/>
        <v>0</v>
      </c>
      <c r="CN222" s="741">
        <f t="shared" si="1733"/>
        <v>0</v>
      </c>
      <c r="CO222" s="740">
        <f t="shared" si="1734"/>
        <v>0</v>
      </c>
      <c r="CP222" s="741">
        <f t="shared" si="1735"/>
        <v>0</v>
      </c>
      <c r="CQ222" s="740">
        <f t="shared" si="1736"/>
        <v>0</v>
      </c>
      <c r="CR222" s="741">
        <f t="shared" si="1737"/>
        <v>0</v>
      </c>
      <c r="CS222" s="740">
        <f t="shared" si="1738"/>
        <v>0</v>
      </c>
      <c r="CT222" s="741">
        <f t="shared" si="1739"/>
        <v>0</v>
      </c>
      <c r="CU222" s="743">
        <f t="shared" si="1740"/>
        <v>0</v>
      </c>
      <c r="CV222" s="744">
        <f t="shared" si="1741"/>
        <v>0</v>
      </c>
      <c r="CW222" s="745">
        <v>12</v>
      </c>
      <c r="CX222" s="746">
        <f t="shared" si="1742"/>
        <v>0</v>
      </c>
      <c r="CY222" s="747"/>
      <c r="CZ222" s="741"/>
      <c r="DA222" s="746">
        <f t="shared" si="1743"/>
        <v>0</v>
      </c>
      <c r="DB222" s="746">
        <f t="shared" si="1744"/>
        <v>0</v>
      </c>
      <c r="DC222" s="746">
        <f t="shared" si="1745"/>
        <v>0</v>
      </c>
      <c r="DD222" s="750"/>
      <c r="DE222" s="1044"/>
      <c r="DF222" s="755" t="s">
        <v>40</v>
      </c>
      <c r="DG222" s="737">
        <f t="shared" si="1746"/>
        <v>0</v>
      </c>
      <c r="DH222" s="737">
        <f t="shared" si="1747"/>
        <v>6707</v>
      </c>
      <c r="DI222" s="738">
        <f t="shared" si="1748"/>
        <v>6810</v>
      </c>
      <c r="DJ222" s="817">
        <f t="shared" si="1749"/>
        <v>0</v>
      </c>
      <c r="DK222" s="740">
        <f t="shared" si="1750"/>
        <v>0</v>
      </c>
      <c r="DL222" s="741">
        <f t="shared" si="1751"/>
        <v>0</v>
      </c>
      <c r="DM222" s="740">
        <f t="shared" si="1752"/>
        <v>0</v>
      </c>
      <c r="DN222" s="741">
        <f t="shared" si="1753"/>
        <v>0</v>
      </c>
      <c r="DO222" s="740">
        <f t="shared" si="1754"/>
        <v>0</v>
      </c>
      <c r="DP222" s="741">
        <f t="shared" si="1755"/>
        <v>0</v>
      </c>
      <c r="DQ222" s="740">
        <f t="shared" si="1756"/>
        <v>0</v>
      </c>
      <c r="DR222" s="741">
        <f t="shared" si="1757"/>
        <v>0</v>
      </c>
      <c r="DS222" s="740">
        <f t="shared" si="1758"/>
        <v>0</v>
      </c>
      <c r="DT222" s="741">
        <f t="shared" si="1759"/>
        <v>0</v>
      </c>
      <c r="DU222" s="740">
        <f t="shared" si="1760"/>
        <v>0</v>
      </c>
      <c r="DV222" s="741">
        <f t="shared" si="1761"/>
        <v>0</v>
      </c>
      <c r="DW222" s="740">
        <f t="shared" si="1762"/>
        <v>0</v>
      </c>
      <c r="DX222" s="741">
        <f t="shared" si="1763"/>
        <v>0</v>
      </c>
      <c r="DY222" s="740">
        <f t="shared" si="1764"/>
        <v>0</v>
      </c>
      <c r="DZ222" s="741">
        <f t="shared" si="1765"/>
        <v>0</v>
      </c>
      <c r="EA222" s="740">
        <f t="shared" si="1766"/>
        <v>0</v>
      </c>
      <c r="EB222" s="741">
        <f t="shared" si="1767"/>
        <v>0</v>
      </c>
      <c r="EC222" s="740">
        <f t="shared" si="1768"/>
        <v>0</v>
      </c>
      <c r="ED222" s="741">
        <f t="shared" si="1769"/>
        <v>0</v>
      </c>
      <c r="EE222" s="743">
        <f t="shared" si="1770"/>
        <v>0</v>
      </c>
      <c r="EF222" s="744">
        <f t="shared" si="1771"/>
        <v>0</v>
      </c>
      <c r="EG222" s="745">
        <v>12</v>
      </c>
      <c r="EH222" s="746">
        <f t="shared" si="1772"/>
        <v>0</v>
      </c>
      <c r="EI222" s="747"/>
      <c r="EJ222" s="741"/>
      <c r="EK222" s="746">
        <f t="shared" si="1773"/>
        <v>0</v>
      </c>
      <c r="EL222" s="746">
        <f t="shared" si="1774"/>
        <v>0</v>
      </c>
      <c r="EM222" s="746">
        <f t="shared" si="1775"/>
        <v>0</v>
      </c>
      <c r="EO222" s="1044"/>
      <c r="EP222" s="755" t="s">
        <v>40</v>
      </c>
      <c r="EQ222" s="737">
        <f t="shared" si="1776"/>
        <v>0</v>
      </c>
      <c r="ER222" s="737">
        <f t="shared" si="1777"/>
        <v>6707</v>
      </c>
      <c r="ES222" s="738">
        <f t="shared" si="1778"/>
        <v>6810</v>
      </c>
      <c r="ET222" s="817">
        <f t="shared" si="1779"/>
        <v>0</v>
      </c>
      <c r="EU222" s="740">
        <f t="shared" si="1780"/>
        <v>0</v>
      </c>
      <c r="EV222" s="741">
        <f t="shared" si="1781"/>
        <v>0</v>
      </c>
      <c r="EW222" s="740">
        <f t="shared" si="1782"/>
        <v>0</v>
      </c>
      <c r="EX222" s="741">
        <f t="shared" si="1783"/>
        <v>0</v>
      </c>
      <c r="EY222" s="740">
        <f t="shared" si="1784"/>
        <v>0</v>
      </c>
      <c r="EZ222" s="741">
        <f t="shared" si="1785"/>
        <v>0</v>
      </c>
      <c r="FA222" s="740">
        <f t="shared" si="1786"/>
        <v>0</v>
      </c>
      <c r="FB222" s="741">
        <f t="shared" si="1787"/>
        <v>0</v>
      </c>
      <c r="FC222" s="740">
        <f t="shared" si="1788"/>
        <v>0</v>
      </c>
      <c r="FD222" s="741">
        <f t="shared" si="1789"/>
        <v>0</v>
      </c>
      <c r="FE222" s="740">
        <f t="shared" si="1790"/>
        <v>0</v>
      </c>
      <c r="FF222" s="741">
        <f t="shared" si="1791"/>
        <v>0</v>
      </c>
      <c r="FG222" s="740">
        <f t="shared" si="1792"/>
        <v>0</v>
      </c>
      <c r="FH222" s="741">
        <f t="shared" si="1793"/>
        <v>0</v>
      </c>
      <c r="FI222" s="740">
        <f t="shared" si="1794"/>
        <v>0</v>
      </c>
      <c r="FJ222" s="741">
        <f t="shared" si="1795"/>
        <v>0</v>
      </c>
      <c r="FK222" s="740">
        <f t="shared" si="1796"/>
        <v>0</v>
      </c>
      <c r="FL222" s="741">
        <f t="shared" si="1797"/>
        <v>0</v>
      </c>
      <c r="FM222" s="740">
        <f t="shared" si="1798"/>
        <v>0</v>
      </c>
      <c r="FN222" s="741">
        <f t="shared" si="1799"/>
        <v>0</v>
      </c>
      <c r="FO222" s="743">
        <f t="shared" si="1800"/>
        <v>0</v>
      </c>
      <c r="FP222" s="744">
        <f t="shared" si="1801"/>
        <v>0</v>
      </c>
      <c r="FQ222" s="745">
        <v>12</v>
      </c>
      <c r="FR222" s="746">
        <f t="shared" si="1802"/>
        <v>0</v>
      </c>
      <c r="FS222" s="747"/>
      <c r="FT222" s="741"/>
      <c r="FU222" s="746">
        <f t="shared" si="1803"/>
        <v>0</v>
      </c>
      <c r="FV222" s="746">
        <f t="shared" si="1804"/>
        <v>0</v>
      </c>
      <c r="FW222" s="746">
        <f t="shared" si="1805"/>
        <v>0</v>
      </c>
      <c r="FY222" s="1044"/>
      <c r="FZ222" s="755" t="s">
        <v>40</v>
      </c>
      <c r="GA222" s="737">
        <f t="shared" si="1806"/>
        <v>1</v>
      </c>
      <c r="GB222" s="737">
        <f t="shared" si="1807"/>
        <v>6707</v>
      </c>
      <c r="GC222" s="738">
        <f t="shared" si="1808"/>
        <v>6810</v>
      </c>
      <c r="GD222" s="743">
        <f t="shared" si="1809"/>
        <v>6810</v>
      </c>
      <c r="GE222" s="743"/>
      <c r="GF222" s="737">
        <f t="shared" si="1810"/>
        <v>0</v>
      </c>
      <c r="GG222" s="743"/>
      <c r="GH222" s="737">
        <f t="shared" si="1811"/>
        <v>272.39999999999998</v>
      </c>
      <c r="GI222" s="743"/>
      <c r="GJ222" s="737">
        <f t="shared" si="1812"/>
        <v>0</v>
      </c>
      <c r="GK222" s="743"/>
      <c r="GL222" s="737">
        <f t="shared" si="1813"/>
        <v>0</v>
      </c>
      <c r="GM222" s="743"/>
      <c r="GN222" s="737">
        <f t="shared" si="1814"/>
        <v>0</v>
      </c>
      <c r="GO222" s="743"/>
      <c r="GP222" s="737">
        <f t="shared" si="1815"/>
        <v>9534</v>
      </c>
      <c r="GQ222" s="743"/>
      <c r="GR222" s="737">
        <f t="shared" si="1816"/>
        <v>2043</v>
      </c>
      <c r="GS222" s="743"/>
      <c r="GT222" s="737">
        <f t="shared" si="1817"/>
        <v>0</v>
      </c>
      <c r="GU222" s="743"/>
      <c r="GV222" s="737">
        <f t="shared" si="1818"/>
        <v>0</v>
      </c>
      <c r="GW222" s="743"/>
      <c r="GX222" s="737">
        <f t="shared" si="1819"/>
        <v>0</v>
      </c>
      <c r="GY222" s="743">
        <f t="shared" si="1819"/>
        <v>0</v>
      </c>
      <c r="GZ222" s="744">
        <f t="shared" si="1820"/>
        <v>18659.400000000001</v>
      </c>
      <c r="HA222" s="745">
        <v>12</v>
      </c>
      <c r="HB222" s="746">
        <f t="shared" si="1821"/>
        <v>223912.8</v>
      </c>
      <c r="HC222" s="737">
        <f t="shared" si="1822"/>
        <v>0</v>
      </c>
      <c r="HD222" s="737">
        <f t="shared" si="1822"/>
        <v>0</v>
      </c>
      <c r="HE222" s="746">
        <f t="shared" si="1823"/>
        <v>223912.8</v>
      </c>
      <c r="HF222" s="746">
        <f t="shared" si="1824"/>
        <v>67621.67</v>
      </c>
      <c r="HG222" s="746">
        <f t="shared" si="1825"/>
        <v>291534.46999999997</v>
      </c>
    </row>
    <row r="223" spans="1:215" x14ac:dyDescent="0.25">
      <c r="A223" s="1044"/>
      <c r="B223" s="755" t="s">
        <v>522</v>
      </c>
      <c r="C223" s="737">
        <f t="shared" si="1657"/>
        <v>0</v>
      </c>
      <c r="D223" s="737">
        <f t="shared" si="1658"/>
        <v>6404</v>
      </c>
      <c r="E223" s="738">
        <f t="shared" si="1659"/>
        <v>6502</v>
      </c>
      <c r="F223" s="817">
        <f t="shared" si="1660"/>
        <v>0</v>
      </c>
      <c r="G223" s="740">
        <f t="shared" si="1826"/>
        <v>0</v>
      </c>
      <c r="H223" s="741">
        <f t="shared" si="1662"/>
        <v>0</v>
      </c>
      <c r="I223" s="740">
        <f t="shared" si="1826"/>
        <v>0</v>
      </c>
      <c r="J223" s="741">
        <f t="shared" si="1663"/>
        <v>0</v>
      </c>
      <c r="K223" s="740">
        <f t="shared" si="1664"/>
        <v>0</v>
      </c>
      <c r="L223" s="741">
        <f t="shared" si="1665"/>
        <v>0</v>
      </c>
      <c r="M223" s="740">
        <f t="shared" si="1666"/>
        <v>0</v>
      </c>
      <c r="N223" s="741">
        <f t="shared" si="1667"/>
        <v>0</v>
      </c>
      <c r="O223" s="740">
        <f t="shared" si="1668"/>
        <v>0</v>
      </c>
      <c r="P223" s="741">
        <f t="shared" si="1669"/>
        <v>0</v>
      </c>
      <c r="Q223" s="740">
        <f t="shared" si="1670"/>
        <v>0</v>
      </c>
      <c r="R223" s="741">
        <f t="shared" si="1671"/>
        <v>0</v>
      </c>
      <c r="S223" s="740">
        <f t="shared" si="1672"/>
        <v>0</v>
      </c>
      <c r="T223" s="741">
        <f t="shared" si="1673"/>
        <v>0</v>
      </c>
      <c r="U223" s="740">
        <f t="shared" si="1674"/>
        <v>0</v>
      </c>
      <c r="V223" s="741">
        <f t="shared" si="1675"/>
        <v>0</v>
      </c>
      <c r="W223" s="740">
        <f t="shared" si="1676"/>
        <v>0</v>
      </c>
      <c r="X223" s="741">
        <f t="shared" si="1677"/>
        <v>0</v>
      </c>
      <c r="Y223" s="740">
        <f t="shared" si="1678"/>
        <v>0</v>
      </c>
      <c r="Z223" s="741">
        <f t="shared" si="1679"/>
        <v>0</v>
      </c>
      <c r="AA223" s="743">
        <f t="shared" si="1680"/>
        <v>0</v>
      </c>
      <c r="AB223" s="744">
        <f t="shared" si="1681"/>
        <v>0</v>
      </c>
      <c r="AC223" s="745">
        <v>12</v>
      </c>
      <c r="AD223" s="746">
        <f t="shared" si="1682"/>
        <v>0</v>
      </c>
      <c r="AE223" s="747"/>
      <c r="AF223" s="741"/>
      <c r="AG223" s="746">
        <f t="shared" si="1683"/>
        <v>0</v>
      </c>
      <c r="AH223" s="746">
        <f t="shared" si="1684"/>
        <v>0</v>
      </c>
      <c r="AI223" s="746">
        <f t="shared" si="1685"/>
        <v>0</v>
      </c>
      <c r="AK223" s="1044"/>
      <c r="AL223" s="755" t="s">
        <v>522</v>
      </c>
      <c r="AM223" s="737">
        <f t="shared" si="1686"/>
        <v>1</v>
      </c>
      <c r="AN223" s="737">
        <f t="shared" si="1687"/>
        <v>6404</v>
      </c>
      <c r="AO223" s="738">
        <f t="shared" si="1688"/>
        <v>6502</v>
      </c>
      <c r="AP223" s="817">
        <f t="shared" si="1689"/>
        <v>6502</v>
      </c>
      <c r="AQ223" s="740">
        <f t="shared" si="1690"/>
        <v>0</v>
      </c>
      <c r="AR223" s="741">
        <f t="shared" si="1691"/>
        <v>0</v>
      </c>
      <c r="AS223" s="740">
        <f t="shared" si="1692"/>
        <v>4</v>
      </c>
      <c r="AT223" s="741">
        <f t="shared" si="1693"/>
        <v>260.08</v>
      </c>
      <c r="AU223" s="740">
        <f t="shared" si="1694"/>
        <v>0</v>
      </c>
      <c r="AV223" s="741">
        <f t="shared" si="1695"/>
        <v>0</v>
      </c>
      <c r="AW223" s="740">
        <f t="shared" si="1696"/>
        <v>0</v>
      </c>
      <c r="AX223" s="741">
        <f t="shared" si="1697"/>
        <v>0</v>
      </c>
      <c r="AY223" s="740">
        <f t="shared" si="1698"/>
        <v>0</v>
      </c>
      <c r="AZ223" s="741">
        <f t="shared" si="1699"/>
        <v>0</v>
      </c>
      <c r="BA223" s="740">
        <f t="shared" si="1700"/>
        <v>170</v>
      </c>
      <c r="BB223" s="741">
        <f t="shared" si="1701"/>
        <v>11053.4</v>
      </c>
      <c r="BC223" s="740">
        <f t="shared" si="1702"/>
        <v>30</v>
      </c>
      <c r="BD223" s="741">
        <f t="shared" si="1703"/>
        <v>1950.6</v>
      </c>
      <c r="BE223" s="740">
        <f t="shared" si="1704"/>
        <v>0</v>
      </c>
      <c r="BF223" s="741">
        <f t="shared" si="1705"/>
        <v>0</v>
      </c>
      <c r="BG223" s="740">
        <f t="shared" si="1706"/>
        <v>0</v>
      </c>
      <c r="BH223" s="741">
        <f t="shared" si="1707"/>
        <v>0</v>
      </c>
      <c r="BI223" s="740">
        <f t="shared" si="1708"/>
        <v>0</v>
      </c>
      <c r="BJ223" s="741">
        <f t="shared" si="1709"/>
        <v>0</v>
      </c>
      <c r="BK223" s="743">
        <f t="shared" si="1710"/>
        <v>0</v>
      </c>
      <c r="BL223" s="744">
        <f t="shared" si="1711"/>
        <v>19766.080000000002</v>
      </c>
      <c r="BM223" s="745">
        <v>12</v>
      </c>
      <c r="BN223" s="746">
        <f t="shared" si="1712"/>
        <v>237192.95999999999</v>
      </c>
      <c r="BO223" s="747"/>
      <c r="BP223" s="741"/>
      <c r="BQ223" s="746">
        <f t="shared" si="1713"/>
        <v>237192.95999999999</v>
      </c>
      <c r="BR223" s="746">
        <f t="shared" si="1714"/>
        <v>71632.27</v>
      </c>
      <c r="BS223" s="746">
        <f t="shared" si="1715"/>
        <v>308825.23</v>
      </c>
      <c r="BU223" s="1044"/>
      <c r="BV223" s="755" t="s">
        <v>522</v>
      </c>
      <c r="BW223" s="737">
        <f t="shared" si="1716"/>
        <v>0</v>
      </c>
      <c r="BX223" s="737">
        <f t="shared" si="1717"/>
        <v>6404</v>
      </c>
      <c r="BY223" s="738">
        <f t="shared" si="1718"/>
        <v>6502</v>
      </c>
      <c r="BZ223" s="817">
        <f t="shared" si="1719"/>
        <v>0</v>
      </c>
      <c r="CA223" s="740">
        <f t="shared" si="1720"/>
        <v>0</v>
      </c>
      <c r="CB223" s="741">
        <f t="shared" si="1721"/>
        <v>0</v>
      </c>
      <c r="CC223" s="740">
        <f t="shared" si="1722"/>
        <v>0</v>
      </c>
      <c r="CD223" s="741">
        <f t="shared" si="1723"/>
        <v>0</v>
      </c>
      <c r="CE223" s="740">
        <f t="shared" si="1724"/>
        <v>0</v>
      </c>
      <c r="CF223" s="741">
        <f t="shared" si="1725"/>
        <v>0</v>
      </c>
      <c r="CG223" s="740">
        <f t="shared" si="1726"/>
        <v>0</v>
      </c>
      <c r="CH223" s="741">
        <f t="shared" si="1727"/>
        <v>0</v>
      </c>
      <c r="CI223" s="740">
        <f t="shared" si="1728"/>
        <v>0</v>
      </c>
      <c r="CJ223" s="741">
        <f t="shared" si="1729"/>
        <v>0</v>
      </c>
      <c r="CK223" s="740">
        <f t="shared" si="1730"/>
        <v>0</v>
      </c>
      <c r="CL223" s="741">
        <f t="shared" si="1731"/>
        <v>0</v>
      </c>
      <c r="CM223" s="740">
        <f t="shared" si="1732"/>
        <v>0</v>
      </c>
      <c r="CN223" s="741">
        <f t="shared" si="1733"/>
        <v>0</v>
      </c>
      <c r="CO223" s="740">
        <f t="shared" si="1734"/>
        <v>0</v>
      </c>
      <c r="CP223" s="741">
        <f t="shared" si="1735"/>
        <v>0</v>
      </c>
      <c r="CQ223" s="740">
        <f t="shared" si="1736"/>
        <v>0</v>
      </c>
      <c r="CR223" s="741">
        <f t="shared" si="1737"/>
        <v>0</v>
      </c>
      <c r="CS223" s="740">
        <f t="shared" si="1738"/>
        <v>0</v>
      </c>
      <c r="CT223" s="741">
        <f t="shared" si="1739"/>
        <v>0</v>
      </c>
      <c r="CU223" s="743">
        <f t="shared" si="1740"/>
        <v>0</v>
      </c>
      <c r="CV223" s="744">
        <f t="shared" si="1741"/>
        <v>0</v>
      </c>
      <c r="CW223" s="745">
        <v>12</v>
      </c>
      <c r="CX223" s="746">
        <f t="shared" si="1742"/>
        <v>0</v>
      </c>
      <c r="CY223" s="747"/>
      <c r="CZ223" s="741"/>
      <c r="DA223" s="746">
        <f t="shared" si="1743"/>
        <v>0</v>
      </c>
      <c r="DB223" s="746">
        <f t="shared" si="1744"/>
        <v>0</v>
      </c>
      <c r="DC223" s="746">
        <f t="shared" si="1745"/>
        <v>0</v>
      </c>
      <c r="DD223" s="750"/>
      <c r="DE223" s="1044"/>
      <c r="DF223" s="755" t="s">
        <v>522</v>
      </c>
      <c r="DG223" s="737">
        <f t="shared" si="1746"/>
        <v>0</v>
      </c>
      <c r="DH223" s="737">
        <f t="shared" si="1747"/>
        <v>6404</v>
      </c>
      <c r="DI223" s="738">
        <f t="shared" si="1748"/>
        <v>6502</v>
      </c>
      <c r="DJ223" s="817">
        <f t="shared" si="1749"/>
        <v>0</v>
      </c>
      <c r="DK223" s="740">
        <f t="shared" si="1750"/>
        <v>0</v>
      </c>
      <c r="DL223" s="741">
        <f t="shared" si="1751"/>
        <v>0</v>
      </c>
      <c r="DM223" s="740">
        <f t="shared" si="1752"/>
        <v>0</v>
      </c>
      <c r="DN223" s="741">
        <f t="shared" si="1753"/>
        <v>0</v>
      </c>
      <c r="DO223" s="740">
        <f t="shared" si="1754"/>
        <v>0</v>
      </c>
      <c r="DP223" s="741">
        <f t="shared" si="1755"/>
        <v>0</v>
      </c>
      <c r="DQ223" s="740">
        <f t="shared" si="1756"/>
        <v>0</v>
      </c>
      <c r="DR223" s="741">
        <f t="shared" si="1757"/>
        <v>0</v>
      </c>
      <c r="DS223" s="740">
        <f t="shared" si="1758"/>
        <v>0</v>
      </c>
      <c r="DT223" s="741">
        <f t="shared" si="1759"/>
        <v>0</v>
      </c>
      <c r="DU223" s="740">
        <f t="shared" si="1760"/>
        <v>0</v>
      </c>
      <c r="DV223" s="741">
        <f t="shared" si="1761"/>
        <v>0</v>
      </c>
      <c r="DW223" s="740">
        <f t="shared" si="1762"/>
        <v>0</v>
      </c>
      <c r="DX223" s="741">
        <f t="shared" si="1763"/>
        <v>0</v>
      </c>
      <c r="DY223" s="740">
        <f t="shared" si="1764"/>
        <v>0</v>
      </c>
      <c r="DZ223" s="741">
        <f t="shared" si="1765"/>
        <v>0</v>
      </c>
      <c r="EA223" s="740">
        <f t="shared" si="1766"/>
        <v>0</v>
      </c>
      <c r="EB223" s="741">
        <f t="shared" si="1767"/>
        <v>0</v>
      </c>
      <c r="EC223" s="740">
        <f t="shared" si="1768"/>
        <v>0</v>
      </c>
      <c r="ED223" s="741">
        <f t="shared" si="1769"/>
        <v>0</v>
      </c>
      <c r="EE223" s="743">
        <f t="shared" si="1770"/>
        <v>0</v>
      </c>
      <c r="EF223" s="744">
        <f t="shared" si="1771"/>
        <v>0</v>
      </c>
      <c r="EG223" s="745">
        <v>12</v>
      </c>
      <c r="EH223" s="746">
        <f t="shared" si="1772"/>
        <v>0</v>
      </c>
      <c r="EI223" s="747"/>
      <c r="EJ223" s="741"/>
      <c r="EK223" s="746">
        <f t="shared" si="1773"/>
        <v>0</v>
      </c>
      <c r="EL223" s="746">
        <f t="shared" si="1774"/>
        <v>0</v>
      </c>
      <c r="EM223" s="746">
        <f t="shared" si="1775"/>
        <v>0</v>
      </c>
      <c r="EO223" s="1044"/>
      <c r="EP223" s="755" t="s">
        <v>522</v>
      </c>
      <c r="EQ223" s="737">
        <f t="shared" si="1776"/>
        <v>0</v>
      </c>
      <c r="ER223" s="737">
        <f t="shared" si="1777"/>
        <v>6404</v>
      </c>
      <c r="ES223" s="738">
        <f t="shared" si="1778"/>
        <v>6502</v>
      </c>
      <c r="ET223" s="817">
        <f t="shared" si="1779"/>
        <v>0</v>
      </c>
      <c r="EU223" s="740">
        <f t="shared" si="1780"/>
        <v>0</v>
      </c>
      <c r="EV223" s="741">
        <f t="shared" si="1781"/>
        <v>0</v>
      </c>
      <c r="EW223" s="740">
        <f t="shared" si="1782"/>
        <v>0</v>
      </c>
      <c r="EX223" s="741">
        <f t="shared" si="1783"/>
        <v>0</v>
      </c>
      <c r="EY223" s="740">
        <f t="shared" si="1784"/>
        <v>0</v>
      </c>
      <c r="EZ223" s="741">
        <f t="shared" si="1785"/>
        <v>0</v>
      </c>
      <c r="FA223" s="740">
        <f t="shared" si="1786"/>
        <v>0</v>
      </c>
      <c r="FB223" s="741">
        <f t="shared" si="1787"/>
        <v>0</v>
      </c>
      <c r="FC223" s="740">
        <f t="shared" si="1788"/>
        <v>0</v>
      </c>
      <c r="FD223" s="741">
        <f t="shared" si="1789"/>
        <v>0</v>
      </c>
      <c r="FE223" s="740">
        <f t="shared" si="1790"/>
        <v>0</v>
      </c>
      <c r="FF223" s="741">
        <f t="shared" si="1791"/>
        <v>0</v>
      </c>
      <c r="FG223" s="740">
        <f t="shared" si="1792"/>
        <v>0</v>
      </c>
      <c r="FH223" s="741">
        <f t="shared" si="1793"/>
        <v>0</v>
      </c>
      <c r="FI223" s="740">
        <f t="shared" si="1794"/>
        <v>0</v>
      </c>
      <c r="FJ223" s="741">
        <f t="shared" si="1795"/>
        <v>0</v>
      </c>
      <c r="FK223" s="740">
        <f t="shared" si="1796"/>
        <v>0</v>
      </c>
      <c r="FL223" s="741">
        <f t="shared" si="1797"/>
        <v>0</v>
      </c>
      <c r="FM223" s="740">
        <f t="shared" si="1798"/>
        <v>0</v>
      </c>
      <c r="FN223" s="741">
        <f t="shared" si="1799"/>
        <v>0</v>
      </c>
      <c r="FO223" s="743">
        <f t="shared" si="1800"/>
        <v>0</v>
      </c>
      <c r="FP223" s="744">
        <f t="shared" si="1801"/>
        <v>0</v>
      </c>
      <c r="FQ223" s="745">
        <v>12</v>
      </c>
      <c r="FR223" s="746">
        <f t="shared" si="1802"/>
        <v>0</v>
      </c>
      <c r="FS223" s="747"/>
      <c r="FT223" s="741"/>
      <c r="FU223" s="746">
        <f t="shared" si="1803"/>
        <v>0</v>
      </c>
      <c r="FV223" s="746">
        <f t="shared" si="1804"/>
        <v>0</v>
      </c>
      <c r="FW223" s="746">
        <f t="shared" si="1805"/>
        <v>0</v>
      </c>
      <c r="FY223" s="1044"/>
      <c r="FZ223" s="755" t="s">
        <v>522</v>
      </c>
      <c r="GA223" s="737">
        <f t="shared" si="1806"/>
        <v>1</v>
      </c>
      <c r="GB223" s="737">
        <f t="shared" si="1807"/>
        <v>6404</v>
      </c>
      <c r="GC223" s="738">
        <f t="shared" si="1808"/>
        <v>6502</v>
      </c>
      <c r="GD223" s="743">
        <f t="shared" si="1809"/>
        <v>6502</v>
      </c>
      <c r="GE223" s="743"/>
      <c r="GF223" s="737">
        <f t="shared" si="1810"/>
        <v>0</v>
      </c>
      <c r="GG223" s="743"/>
      <c r="GH223" s="737">
        <f t="shared" si="1811"/>
        <v>260.08</v>
      </c>
      <c r="GI223" s="743"/>
      <c r="GJ223" s="737">
        <f t="shared" si="1812"/>
        <v>0</v>
      </c>
      <c r="GK223" s="743"/>
      <c r="GL223" s="737">
        <f t="shared" si="1813"/>
        <v>0</v>
      </c>
      <c r="GM223" s="743"/>
      <c r="GN223" s="737">
        <f t="shared" si="1814"/>
        <v>0</v>
      </c>
      <c r="GO223" s="743"/>
      <c r="GP223" s="737">
        <f t="shared" si="1815"/>
        <v>11053.4</v>
      </c>
      <c r="GQ223" s="743"/>
      <c r="GR223" s="737">
        <f t="shared" si="1816"/>
        <v>1950.6</v>
      </c>
      <c r="GS223" s="743"/>
      <c r="GT223" s="737">
        <f t="shared" si="1817"/>
        <v>0</v>
      </c>
      <c r="GU223" s="743"/>
      <c r="GV223" s="737">
        <f t="shared" si="1818"/>
        <v>0</v>
      </c>
      <c r="GW223" s="743"/>
      <c r="GX223" s="737">
        <f t="shared" si="1819"/>
        <v>0</v>
      </c>
      <c r="GY223" s="743">
        <f t="shared" si="1819"/>
        <v>0</v>
      </c>
      <c r="GZ223" s="744">
        <f t="shared" si="1820"/>
        <v>19766.080000000002</v>
      </c>
      <c r="HA223" s="745">
        <v>12</v>
      </c>
      <c r="HB223" s="746">
        <f t="shared" si="1821"/>
        <v>237192.95999999999</v>
      </c>
      <c r="HC223" s="737">
        <f t="shared" si="1822"/>
        <v>0</v>
      </c>
      <c r="HD223" s="737">
        <f t="shared" si="1822"/>
        <v>0</v>
      </c>
      <c r="HE223" s="746">
        <f t="shared" si="1823"/>
        <v>237192.95999999999</v>
      </c>
      <c r="HF223" s="746">
        <f t="shared" si="1824"/>
        <v>71632.27</v>
      </c>
      <c r="HG223" s="746">
        <f t="shared" si="1825"/>
        <v>308825.23</v>
      </c>
    </row>
    <row r="224" spans="1:215" x14ac:dyDescent="0.25">
      <c r="A224" s="1044"/>
      <c r="B224" s="755" t="s">
        <v>361</v>
      </c>
      <c r="C224" s="737">
        <f t="shared" si="1657"/>
        <v>0.5</v>
      </c>
      <c r="D224" s="737">
        <f t="shared" si="1658"/>
        <v>5274</v>
      </c>
      <c r="E224" s="738">
        <f t="shared" si="1659"/>
        <v>5355</v>
      </c>
      <c r="F224" s="817">
        <f t="shared" si="1660"/>
        <v>2677.5</v>
      </c>
      <c r="G224" s="740">
        <f t="shared" si="1826"/>
        <v>0</v>
      </c>
      <c r="H224" s="741">
        <f t="shared" si="1662"/>
        <v>0</v>
      </c>
      <c r="I224" s="740">
        <f t="shared" si="1826"/>
        <v>0</v>
      </c>
      <c r="J224" s="741">
        <f t="shared" si="1663"/>
        <v>0</v>
      </c>
      <c r="K224" s="740">
        <f t="shared" si="1664"/>
        <v>0</v>
      </c>
      <c r="L224" s="741">
        <f t="shared" si="1665"/>
        <v>0</v>
      </c>
      <c r="M224" s="740">
        <f t="shared" si="1666"/>
        <v>5</v>
      </c>
      <c r="N224" s="741">
        <f t="shared" si="1667"/>
        <v>133.88</v>
      </c>
      <c r="O224" s="740">
        <f t="shared" si="1668"/>
        <v>0</v>
      </c>
      <c r="P224" s="741">
        <f t="shared" si="1669"/>
        <v>0</v>
      </c>
      <c r="Q224" s="740">
        <f t="shared" si="1670"/>
        <v>198</v>
      </c>
      <c r="R224" s="741">
        <f t="shared" si="1671"/>
        <v>5301.45</v>
      </c>
      <c r="S224" s="740">
        <f t="shared" si="1672"/>
        <v>30</v>
      </c>
      <c r="T224" s="741">
        <f t="shared" si="1673"/>
        <v>803.25</v>
      </c>
      <c r="U224" s="740">
        <f t="shared" si="1674"/>
        <v>0</v>
      </c>
      <c r="V224" s="741">
        <f t="shared" si="1675"/>
        <v>0</v>
      </c>
      <c r="W224" s="740">
        <f t="shared" si="1676"/>
        <v>0</v>
      </c>
      <c r="X224" s="741">
        <f t="shared" si="1677"/>
        <v>0</v>
      </c>
      <c r="Y224" s="740">
        <f t="shared" si="1678"/>
        <v>0</v>
      </c>
      <c r="Z224" s="741">
        <f t="shared" si="1679"/>
        <v>0</v>
      </c>
      <c r="AA224" s="743">
        <f t="shared" si="1680"/>
        <v>0</v>
      </c>
      <c r="AB224" s="744">
        <f t="shared" si="1681"/>
        <v>8916.08</v>
      </c>
      <c r="AC224" s="745">
        <v>12</v>
      </c>
      <c r="AD224" s="746">
        <f t="shared" si="1682"/>
        <v>106992.96000000001</v>
      </c>
      <c r="AE224" s="747"/>
      <c r="AF224" s="741"/>
      <c r="AG224" s="746">
        <f t="shared" si="1683"/>
        <v>106992.96000000001</v>
      </c>
      <c r="AH224" s="746">
        <f t="shared" si="1684"/>
        <v>32311.87</v>
      </c>
      <c r="AI224" s="746">
        <f t="shared" si="1685"/>
        <v>139304.82999999999</v>
      </c>
      <c r="AK224" s="1044"/>
      <c r="AL224" s="755" t="s">
        <v>361</v>
      </c>
      <c r="AM224" s="737">
        <f t="shared" si="1686"/>
        <v>0.5</v>
      </c>
      <c r="AN224" s="737">
        <f t="shared" si="1687"/>
        <v>5274</v>
      </c>
      <c r="AO224" s="738">
        <f t="shared" si="1688"/>
        <v>5355</v>
      </c>
      <c r="AP224" s="817">
        <f t="shared" si="1689"/>
        <v>2677.5</v>
      </c>
      <c r="AQ224" s="740">
        <f t="shared" si="1690"/>
        <v>0</v>
      </c>
      <c r="AR224" s="741">
        <f t="shared" si="1691"/>
        <v>0</v>
      </c>
      <c r="AS224" s="740">
        <f t="shared" si="1692"/>
        <v>0</v>
      </c>
      <c r="AT224" s="741">
        <f t="shared" si="1693"/>
        <v>0</v>
      </c>
      <c r="AU224" s="740">
        <f t="shared" si="1694"/>
        <v>0</v>
      </c>
      <c r="AV224" s="741">
        <f t="shared" si="1695"/>
        <v>0</v>
      </c>
      <c r="AW224" s="740">
        <f t="shared" si="1696"/>
        <v>0</v>
      </c>
      <c r="AX224" s="741">
        <f t="shared" si="1697"/>
        <v>0</v>
      </c>
      <c r="AY224" s="740">
        <f t="shared" si="1698"/>
        <v>0</v>
      </c>
      <c r="AZ224" s="741">
        <f t="shared" si="1699"/>
        <v>0</v>
      </c>
      <c r="BA224" s="740">
        <f t="shared" si="1700"/>
        <v>199</v>
      </c>
      <c r="BB224" s="741">
        <f t="shared" si="1701"/>
        <v>5328.23</v>
      </c>
      <c r="BC224" s="740">
        <f t="shared" si="1702"/>
        <v>30</v>
      </c>
      <c r="BD224" s="741">
        <f t="shared" si="1703"/>
        <v>803.25</v>
      </c>
      <c r="BE224" s="740">
        <f t="shared" si="1704"/>
        <v>0</v>
      </c>
      <c r="BF224" s="741">
        <f t="shared" si="1705"/>
        <v>0</v>
      </c>
      <c r="BG224" s="740">
        <f t="shared" si="1706"/>
        <v>0</v>
      </c>
      <c r="BH224" s="741">
        <f t="shared" si="1707"/>
        <v>0</v>
      </c>
      <c r="BI224" s="740">
        <f t="shared" si="1708"/>
        <v>0</v>
      </c>
      <c r="BJ224" s="741">
        <f t="shared" si="1709"/>
        <v>0</v>
      </c>
      <c r="BK224" s="743">
        <f t="shared" si="1710"/>
        <v>0</v>
      </c>
      <c r="BL224" s="744">
        <f t="shared" si="1711"/>
        <v>8808.98</v>
      </c>
      <c r="BM224" s="745">
        <v>12</v>
      </c>
      <c r="BN224" s="746">
        <f t="shared" si="1712"/>
        <v>105707.76</v>
      </c>
      <c r="BO224" s="747"/>
      <c r="BP224" s="741"/>
      <c r="BQ224" s="746">
        <f t="shared" si="1713"/>
        <v>105707.76</v>
      </c>
      <c r="BR224" s="746">
        <f t="shared" si="1714"/>
        <v>31923.74</v>
      </c>
      <c r="BS224" s="746">
        <f t="shared" si="1715"/>
        <v>137631.5</v>
      </c>
      <c r="BU224" s="1044"/>
      <c r="BV224" s="755" t="s">
        <v>361</v>
      </c>
      <c r="BW224" s="737">
        <f t="shared" si="1716"/>
        <v>1</v>
      </c>
      <c r="BX224" s="737">
        <f t="shared" si="1717"/>
        <v>5274</v>
      </c>
      <c r="BY224" s="738">
        <f t="shared" si="1718"/>
        <v>5355</v>
      </c>
      <c r="BZ224" s="817">
        <f t="shared" si="1719"/>
        <v>5355</v>
      </c>
      <c r="CA224" s="740">
        <f t="shared" si="1720"/>
        <v>0</v>
      </c>
      <c r="CB224" s="741">
        <f t="shared" si="1721"/>
        <v>0</v>
      </c>
      <c r="CC224" s="740">
        <f t="shared" si="1722"/>
        <v>0</v>
      </c>
      <c r="CD224" s="741">
        <f t="shared" si="1723"/>
        <v>0</v>
      </c>
      <c r="CE224" s="740">
        <f t="shared" si="1724"/>
        <v>0</v>
      </c>
      <c r="CF224" s="741">
        <f t="shared" si="1725"/>
        <v>0</v>
      </c>
      <c r="CG224" s="740">
        <f t="shared" si="1726"/>
        <v>75</v>
      </c>
      <c r="CH224" s="741">
        <f t="shared" si="1727"/>
        <v>4016.25</v>
      </c>
      <c r="CI224" s="740">
        <f t="shared" si="1728"/>
        <v>0</v>
      </c>
      <c r="CJ224" s="741">
        <f t="shared" si="1729"/>
        <v>0</v>
      </c>
      <c r="CK224" s="740">
        <f t="shared" si="1730"/>
        <v>0</v>
      </c>
      <c r="CL224" s="741">
        <f t="shared" si="1731"/>
        <v>0</v>
      </c>
      <c r="CM224" s="740">
        <f t="shared" si="1732"/>
        <v>0</v>
      </c>
      <c r="CN224" s="741">
        <f t="shared" si="1733"/>
        <v>0</v>
      </c>
      <c r="CO224" s="740">
        <f t="shared" si="1734"/>
        <v>0</v>
      </c>
      <c r="CP224" s="741">
        <f t="shared" si="1735"/>
        <v>0</v>
      </c>
      <c r="CQ224" s="740">
        <f t="shared" si="1736"/>
        <v>0</v>
      </c>
      <c r="CR224" s="741">
        <f t="shared" si="1737"/>
        <v>0</v>
      </c>
      <c r="CS224" s="740">
        <f t="shared" si="1738"/>
        <v>0</v>
      </c>
      <c r="CT224" s="741">
        <f t="shared" si="1739"/>
        <v>0</v>
      </c>
      <c r="CU224" s="743">
        <f t="shared" si="1740"/>
        <v>6795.75</v>
      </c>
      <c r="CV224" s="744">
        <f t="shared" si="1741"/>
        <v>16167</v>
      </c>
      <c r="CW224" s="745">
        <v>12</v>
      </c>
      <c r="CX224" s="746">
        <f t="shared" si="1742"/>
        <v>194004</v>
      </c>
      <c r="CY224" s="747"/>
      <c r="CZ224" s="741"/>
      <c r="DA224" s="746">
        <f t="shared" si="1743"/>
        <v>194004</v>
      </c>
      <c r="DB224" s="746">
        <f t="shared" si="1744"/>
        <v>58589.21</v>
      </c>
      <c r="DC224" s="746">
        <f t="shared" si="1745"/>
        <v>252593.21</v>
      </c>
      <c r="DD224" s="750"/>
      <c r="DE224" s="1044"/>
      <c r="DF224" s="755" t="s">
        <v>361</v>
      </c>
      <c r="DG224" s="737">
        <f t="shared" si="1746"/>
        <v>0</v>
      </c>
      <c r="DH224" s="737">
        <f t="shared" si="1747"/>
        <v>5274</v>
      </c>
      <c r="DI224" s="738">
        <f t="shared" si="1748"/>
        <v>5355</v>
      </c>
      <c r="DJ224" s="817">
        <f t="shared" si="1749"/>
        <v>0</v>
      </c>
      <c r="DK224" s="740">
        <f t="shared" si="1750"/>
        <v>0</v>
      </c>
      <c r="DL224" s="741">
        <f t="shared" si="1751"/>
        <v>0</v>
      </c>
      <c r="DM224" s="740">
        <f t="shared" si="1752"/>
        <v>0</v>
      </c>
      <c r="DN224" s="741">
        <f t="shared" si="1753"/>
        <v>0</v>
      </c>
      <c r="DO224" s="740">
        <f t="shared" si="1754"/>
        <v>0</v>
      </c>
      <c r="DP224" s="741">
        <f t="shared" si="1755"/>
        <v>0</v>
      </c>
      <c r="DQ224" s="740">
        <f t="shared" si="1756"/>
        <v>0</v>
      </c>
      <c r="DR224" s="741">
        <f t="shared" si="1757"/>
        <v>0</v>
      </c>
      <c r="DS224" s="740">
        <f t="shared" si="1758"/>
        <v>0</v>
      </c>
      <c r="DT224" s="741">
        <f t="shared" si="1759"/>
        <v>0</v>
      </c>
      <c r="DU224" s="740">
        <f t="shared" si="1760"/>
        <v>0</v>
      </c>
      <c r="DV224" s="741">
        <f t="shared" si="1761"/>
        <v>0</v>
      </c>
      <c r="DW224" s="740">
        <f t="shared" si="1762"/>
        <v>0</v>
      </c>
      <c r="DX224" s="741">
        <f t="shared" si="1763"/>
        <v>0</v>
      </c>
      <c r="DY224" s="740">
        <f t="shared" si="1764"/>
        <v>0</v>
      </c>
      <c r="DZ224" s="741">
        <f t="shared" si="1765"/>
        <v>0</v>
      </c>
      <c r="EA224" s="740">
        <f t="shared" si="1766"/>
        <v>0</v>
      </c>
      <c r="EB224" s="741">
        <f t="shared" si="1767"/>
        <v>0</v>
      </c>
      <c r="EC224" s="740">
        <f t="shared" si="1768"/>
        <v>0</v>
      </c>
      <c r="ED224" s="741">
        <f t="shared" si="1769"/>
        <v>0</v>
      </c>
      <c r="EE224" s="743">
        <f t="shared" si="1770"/>
        <v>0</v>
      </c>
      <c r="EF224" s="744">
        <f t="shared" si="1771"/>
        <v>0</v>
      </c>
      <c r="EG224" s="745">
        <v>12</v>
      </c>
      <c r="EH224" s="746">
        <f t="shared" si="1772"/>
        <v>0</v>
      </c>
      <c r="EI224" s="747"/>
      <c r="EJ224" s="741"/>
      <c r="EK224" s="746">
        <f t="shared" si="1773"/>
        <v>0</v>
      </c>
      <c r="EL224" s="746">
        <f t="shared" si="1774"/>
        <v>0</v>
      </c>
      <c r="EM224" s="746">
        <f t="shared" si="1775"/>
        <v>0</v>
      </c>
      <c r="EO224" s="1044"/>
      <c r="EP224" s="755" t="s">
        <v>361</v>
      </c>
      <c r="EQ224" s="737">
        <f t="shared" si="1776"/>
        <v>0</v>
      </c>
      <c r="ER224" s="737">
        <f t="shared" si="1777"/>
        <v>5274</v>
      </c>
      <c r="ES224" s="738">
        <f t="shared" si="1778"/>
        <v>5355</v>
      </c>
      <c r="ET224" s="817">
        <f t="shared" si="1779"/>
        <v>0</v>
      </c>
      <c r="EU224" s="740">
        <f t="shared" si="1780"/>
        <v>0</v>
      </c>
      <c r="EV224" s="741">
        <f t="shared" si="1781"/>
        <v>0</v>
      </c>
      <c r="EW224" s="740">
        <f t="shared" si="1782"/>
        <v>0</v>
      </c>
      <c r="EX224" s="741">
        <f t="shared" si="1783"/>
        <v>0</v>
      </c>
      <c r="EY224" s="740">
        <f t="shared" si="1784"/>
        <v>0</v>
      </c>
      <c r="EZ224" s="741">
        <f t="shared" si="1785"/>
        <v>0</v>
      </c>
      <c r="FA224" s="740">
        <f t="shared" si="1786"/>
        <v>0</v>
      </c>
      <c r="FB224" s="741">
        <f t="shared" si="1787"/>
        <v>0</v>
      </c>
      <c r="FC224" s="740">
        <f t="shared" si="1788"/>
        <v>0</v>
      </c>
      <c r="FD224" s="741">
        <f t="shared" si="1789"/>
        <v>0</v>
      </c>
      <c r="FE224" s="740">
        <f t="shared" si="1790"/>
        <v>0</v>
      </c>
      <c r="FF224" s="741">
        <f t="shared" si="1791"/>
        <v>0</v>
      </c>
      <c r="FG224" s="740">
        <f t="shared" si="1792"/>
        <v>0</v>
      </c>
      <c r="FH224" s="741">
        <f t="shared" si="1793"/>
        <v>0</v>
      </c>
      <c r="FI224" s="740">
        <f t="shared" si="1794"/>
        <v>0</v>
      </c>
      <c r="FJ224" s="741">
        <f t="shared" si="1795"/>
        <v>0</v>
      </c>
      <c r="FK224" s="740">
        <f t="shared" si="1796"/>
        <v>0</v>
      </c>
      <c r="FL224" s="741">
        <f t="shared" si="1797"/>
        <v>0</v>
      </c>
      <c r="FM224" s="740">
        <f t="shared" si="1798"/>
        <v>0</v>
      </c>
      <c r="FN224" s="741">
        <f t="shared" si="1799"/>
        <v>0</v>
      </c>
      <c r="FO224" s="743">
        <f t="shared" si="1800"/>
        <v>0</v>
      </c>
      <c r="FP224" s="744">
        <f t="shared" si="1801"/>
        <v>0</v>
      </c>
      <c r="FQ224" s="745">
        <v>12</v>
      </c>
      <c r="FR224" s="746">
        <f t="shared" si="1802"/>
        <v>0</v>
      </c>
      <c r="FS224" s="747"/>
      <c r="FT224" s="741"/>
      <c r="FU224" s="746">
        <f t="shared" si="1803"/>
        <v>0</v>
      </c>
      <c r="FV224" s="746">
        <f t="shared" si="1804"/>
        <v>0</v>
      </c>
      <c r="FW224" s="746">
        <f t="shared" si="1805"/>
        <v>0</v>
      </c>
      <c r="FY224" s="1044"/>
      <c r="FZ224" s="755" t="s">
        <v>361</v>
      </c>
      <c r="GA224" s="737">
        <f t="shared" si="1806"/>
        <v>2</v>
      </c>
      <c r="GB224" s="737">
        <f t="shared" si="1807"/>
        <v>5274</v>
      </c>
      <c r="GC224" s="738">
        <f t="shared" si="1808"/>
        <v>5355</v>
      </c>
      <c r="GD224" s="743">
        <f t="shared" si="1809"/>
        <v>10710</v>
      </c>
      <c r="GE224" s="743"/>
      <c r="GF224" s="737">
        <f t="shared" si="1810"/>
        <v>0</v>
      </c>
      <c r="GG224" s="743"/>
      <c r="GH224" s="737">
        <f t="shared" si="1811"/>
        <v>0</v>
      </c>
      <c r="GI224" s="743"/>
      <c r="GJ224" s="737">
        <f t="shared" si="1812"/>
        <v>0</v>
      </c>
      <c r="GK224" s="743"/>
      <c r="GL224" s="737">
        <f t="shared" si="1813"/>
        <v>4150.13</v>
      </c>
      <c r="GM224" s="743"/>
      <c r="GN224" s="737">
        <f t="shared" si="1814"/>
        <v>0</v>
      </c>
      <c r="GO224" s="743"/>
      <c r="GP224" s="737">
        <f t="shared" si="1815"/>
        <v>10629.68</v>
      </c>
      <c r="GQ224" s="743"/>
      <c r="GR224" s="737">
        <f t="shared" si="1816"/>
        <v>1606.5</v>
      </c>
      <c r="GS224" s="743"/>
      <c r="GT224" s="737">
        <f t="shared" si="1817"/>
        <v>0</v>
      </c>
      <c r="GU224" s="743"/>
      <c r="GV224" s="737">
        <f t="shared" si="1818"/>
        <v>0</v>
      </c>
      <c r="GW224" s="743"/>
      <c r="GX224" s="737">
        <f t="shared" si="1819"/>
        <v>0</v>
      </c>
      <c r="GY224" s="743">
        <f t="shared" si="1819"/>
        <v>6795.75</v>
      </c>
      <c r="GZ224" s="744">
        <f t="shared" si="1820"/>
        <v>33892.06</v>
      </c>
      <c r="HA224" s="745">
        <v>12</v>
      </c>
      <c r="HB224" s="746">
        <f t="shared" si="1821"/>
        <v>406704.72</v>
      </c>
      <c r="HC224" s="737">
        <f t="shared" si="1822"/>
        <v>0</v>
      </c>
      <c r="HD224" s="737">
        <f t="shared" si="1822"/>
        <v>0</v>
      </c>
      <c r="HE224" s="746">
        <f t="shared" si="1823"/>
        <v>406704.72</v>
      </c>
      <c r="HF224" s="746">
        <f t="shared" si="1824"/>
        <v>122824.83</v>
      </c>
      <c r="HG224" s="746">
        <f t="shared" si="1825"/>
        <v>529529.55000000005</v>
      </c>
    </row>
    <row r="225" spans="1:215" x14ac:dyDescent="0.25">
      <c r="A225" s="1044"/>
      <c r="B225" s="779" t="s">
        <v>1064</v>
      </c>
      <c r="C225" s="737">
        <f t="shared" si="1657"/>
        <v>0</v>
      </c>
      <c r="D225" s="737">
        <f t="shared" si="1658"/>
        <v>6707</v>
      </c>
      <c r="E225" s="738">
        <f t="shared" si="1659"/>
        <v>6810</v>
      </c>
      <c r="F225" s="817">
        <f t="shared" si="1660"/>
        <v>0</v>
      </c>
      <c r="G225" s="740">
        <f t="shared" si="1826"/>
        <v>0</v>
      </c>
      <c r="H225" s="741">
        <f t="shared" si="1662"/>
        <v>0</v>
      </c>
      <c r="I225" s="740">
        <f t="shared" si="1826"/>
        <v>0</v>
      </c>
      <c r="J225" s="741">
        <f t="shared" si="1663"/>
        <v>0</v>
      </c>
      <c r="K225" s="740">
        <f t="shared" si="1664"/>
        <v>0</v>
      </c>
      <c r="L225" s="741">
        <f t="shared" si="1665"/>
        <v>0</v>
      </c>
      <c r="M225" s="740">
        <f t="shared" si="1666"/>
        <v>0</v>
      </c>
      <c r="N225" s="741">
        <f t="shared" si="1667"/>
        <v>0</v>
      </c>
      <c r="O225" s="740">
        <f t="shared" si="1668"/>
        <v>0</v>
      </c>
      <c r="P225" s="741">
        <f t="shared" si="1669"/>
        <v>0</v>
      </c>
      <c r="Q225" s="740">
        <f t="shared" si="1670"/>
        <v>0</v>
      </c>
      <c r="R225" s="741">
        <f t="shared" si="1671"/>
        <v>0</v>
      </c>
      <c r="S225" s="740">
        <f t="shared" si="1672"/>
        <v>0</v>
      </c>
      <c r="T225" s="741">
        <f t="shared" si="1673"/>
        <v>0</v>
      </c>
      <c r="U225" s="740">
        <f t="shared" si="1674"/>
        <v>0</v>
      </c>
      <c r="V225" s="741">
        <f t="shared" si="1675"/>
        <v>0</v>
      </c>
      <c r="W225" s="740">
        <f t="shared" si="1676"/>
        <v>0</v>
      </c>
      <c r="X225" s="741">
        <f t="shared" si="1677"/>
        <v>0</v>
      </c>
      <c r="Y225" s="740">
        <f t="shared" si="1678"/>
        <v>0</v>
      </c>
      <c r="Z225" s="741">
        <f t="shared" si="1679"/>
        <v>0</v>
      </c>
      <c r="AA225" s="743">
        <f t="shared" si="1680"/>
        <v>0</v>
      </c>
      <c r="AB225" s="744">
        <f t="shared" si="1681"/>
        <v>0</v>
      </c>
      <c r="AC225" s="745">
        <v>12</v>
      </c>
      <c r="AD225" s="746">
        <f t="shared" si="1682"/>
        <v>0</v>
      </c>
      <c r="AE225" s="747"/>
      <c r="AF225" s="741"/>
      <c r="AG225" s="746">
        <f t="shared" si="1683"/>
        <v>0</v>
      </c>
      <c r="AH225" s="746">
        <f t="shared" si="1684"/>
        <v>0</v>
      </c>
      <c r="AI225" s="746">
        <f t="shared" si="1685"/>
        <v>0</v>
      </c>
      <c r="AK225" s="1044"/>
      <c r="AL225" s="779" t="s">
        <v>43</v>
      </c>
      <c r="AM225" s="737">
        <f t="shared" si="1686"/>
        <v>0</v>
      </c>
      <c r="AN225" s="737">
        <f t="shared" si="1687"/>
        <v>6707</v>
      </c>
      <c r="AO225" s="738">
        <f t="shared" si="1688"/>
        <v>6810</v>
      </c>
      <c r="AP225" s="817">
        <f t="shared" si="1689"/>
        <v>0</v>
      </c>
      <c r="AQ225" s="740">
        <f t="shared" si="1690"/>
        <v>0</v>
      </c>
      <c r="AR225" s="741">
        <f t="shared" si="1691"/>
        <v>0</v>
      </c>
      <c r="AS225" s="740">
        <f t="shared" si="1692"/>
        <v>0</v>
      </c>
      <c r="AT225" s="741">
        <f t="shared" si="1693"/>
        <v>0</v>
      </c>
      <c r="AU225" s="740">
        <f t="shared" si="1694"/>
        <v>0</v>
      </c>
      <c r="AV225" s="741">
        <f t="shared" si="1695"/>
        <v>0</v>
      </c>
      <c r="AW225" s="740">
        <f t="shared" si="1696"/>
        <v>0</v>
      </c>
      <c r="AX225" s="741">
        <f t="shared" si="1697"/>
        <v>0</v>
      </c>
      <c r="AY225" s="740">
        <f t="shared" si="1698"/>
        <v>0</v>
      </c>
      <c r="AZ225" s="741">
        <f t="shared" si="1699"/>
        <v>0</v>
      </c>
      <c r="BA225" s="740">
        <f t="shared" si="1700"/>
        <v>0</v>
      </c>
      <c r="BB225" s="741">
        <f t="shared" si="1701"/>
        <v>0</v>
      </c>
      <c r="BC225" s="740">
        <f t="shared" si="1702"/>
        <v>0</v>
      </c>
      <c r="BD225" s="741">
        <f t="shared" si="1703"/>
        <v>0</v>
      </c>
      <c r="BE225" s="740">
        <f t="shared" si="1704"/>
        <v>0</v>
      </c>
      <c r="BF225" s="741">
        <f t="shared" si="1705"/>
        <v>0</v>
      </c>
      <c r="BG225" s="740">
        <f t="shared" si="1706"/>
        <v>0</v>
      </c>
      <c r="BH225" s="741">
        <f t="shared" si="1707"/>
        <v>0</v>
      </c>
      <c r="BI225" s="740">
        <f t="shared" si="1708"/>
        <v>0</v>
      </c>
      <c r="BJ225" s="741">
        <f t="shared" si="1709"/>
        <v>0</v>
      </c>
      <c r="BK225" s="743">
        <f t="shared" si="1710"/>
        <v>0</v>
      </c>
      <c r="BL225" s="744">
        <f t="shared" si="1711"/>
        <v>0</v>
      </c>
      <c r="BM225" s="745">
        <v>12</v>
      </c>
      <c r="BN225" s="746">
        <f t="shared" si="1712"/>
        <v>0</v>
      </c>
      <c r="BO225" s="747"/>
      <c r="BP225" s="741"/>
      <c r="BQ225" s="746">
        <f t="shared" si="1713"/>
        <v>0</v>
      </c>
      <c r="BR225" s="746">
        <f t="shared" si="1714"/>
        <v>0</v>
      </c>
      <c r="BS225" s="746">
        <f t="shared" si="1715"/>
        <v>0</v>
      </c>
      <c r="BU225" s="1044"/>
      <c r="BV225" s="779" t="s">
        <v>43</v>
      </c>
      <c r="BW225" s="737">
        <f t="shared" si="1716"/>
        <v>2.5</v>
      </c>
      <c r="BX225" s="737">
        <f t="shared" si="1717"/>
        <v>6707</v>
      </c>
      <c r="BY225" s="738">
        <f t="shared" si="1718"/>
        <v>6810</v>
      </c>
      <c r="BZ225" s="817">
        <f t="shared" si="1719"/>
        <v>17025</v>
      </c>
      <c r="CA225" s="740">
        <f t="shared" si="1720"/>
        <v>0</v>
      </c>
      <c r="CB225" s="741">
        <f t="shared" si="1721"/>
        <v>0</v>
      </c>
      <c r="CC225" s="740">
        <f t="shared" si="1722"/>
        <v>0</v>
      </c>
      <c r="CD225" s="741">
        <f t="shared" si="1723"/>
        <v>0</v>
      </c>
      <c r="CE225" s="740">
        <f t="shared" si="1724"/>
        <v>0</v>
      </c>
      <c r="CF225" s="741">
        <f t="shared" si="1725"/>
        <v>0</v>
      </c>
      <c r="CG225" s="740">
        <f t="shared" si="1726"/>
        <v>0</v>
      </c>
      <c r="CH225" s="741">
        <f t="shared" si="1727"/>
        <v>0</v>
      </c>
      <c r="CI225" s="740">
        <f t="shared" si="1728"/>
        <v>0</v>
      </c>
      <c r="CJ225" s="741">
        <f t="shared" si="1729"/>
        <v>0</v>
      </c>
      <c r="CK225" s="740">
        <f t="shared" si="1730"/>
        <v>0</v>
      </c>
      <c r="CL225" s="741">
        <f t="shared" si="1731"/>
        <v>0</v>
      </c>
      <c r="CM225" s="740">
        <f t="shared" si="1732"/>
        <v>15</v>
      </c>
      <c r="CN225" s="741">
        <f t="shared" si="1733"/>
        <v>2553.75</v>
      </c>
      <c r="CO225" s="740">
        <f t="shared" si="1734"/>
        <v>0</v>
      </c>
      <c r="CP225" s="741">
        <f t="shared" si="1735"/>
        <v>0</v>
      </c>
      <c r="CQ225" s="740">
        <f t="shared" si="1736"/>
        <v>0</v>
      </c>
      <c r="CR225" s="741">
        <f t="shared" si="1737"/>
        <v>0</v>
      </c>
      <c r="CS225" s="740">
        <f t="shared" si="1738"/>
        <v>0</v>
      </c>
      <c r="CT225" s="741">
        <f t="shared" si="1739"/>
        <v>0</v>
      </c>
      <c r="CU225" s="743">
        <f t="shared" si="1740"/>
        <v>21011.25</v>
      </c>
      <c r="CV225" s="744">
        <f t="shared" si="1741"/>
        <v>40590</v>
      </c>
      <c r="CW225" s="745">
        <v>12</v>
      </c>
      <c r="CX225" s="746">
        <f t="shared" si="1742"/>
        <v>487080</v>
      </c>
      <c r="CY225" s="747"/>
      <c r="CZ225" s="741"/>
      <c r="DA225" s="746">
        <f t="shared" si="1743"/>
        <v>487080</v>
      </c>
      <c r="DB225" s="746">
        <f t="shared" si="1744"/>
        <v>147098.16</v>
      </c>
      <c r="DC225" s="746">
        <f t="shared" si="1745"/>
        <v>634178.16</v>
      </c>
      <c r="DD225" s="750"/>
      <c r="DE225" s="1044"/>
      <c r="DF225" s="779" t="s">
        <v>43</v>
      </c>
      <c r="DG225" s="737">
        <f t="shared" si="1746"/>
        <v>0</v>
      </c>
      <c r="DH225" s="737">
        <f t="shared" si="1747"/>
        <v>6707</v>
      </c>
      <c r="DI225" s="738">
        <f t="shared" si="1748"/>
        <v>6810</v>
      </c>
      <c r="DJ225" s="817">
        <f t="shared" si="1749"/>
        <v>0</v>
      </c>
      <c r="DK225" s="740">
        <f t="shared" si="1750"/>
        <v>0</v>
      </c>
      <c r="DL225" s="741">
        <f t="shared" si="1751"/>
        <v>0</v>
      </c>
      <c r="DM225" s="740">
        <f t="shared" si="1752"/>
        <v>0</v>
      </c>
      <c r="DN225" s="741">
        <f t="shared" si="1753"/>
        <v>0</v>
      </c>
      <c r="DO225" s="740">
        <f t="shared" si="1754"/>
        <v>0</v>
      </c>
      <c r="DP225" s="741">
        <f t="shared" si="1755"/>
        <v>0</v>
      </c>
      <c r="DQ225" s="740">
        <f t="shared" si="1756"/>
        <v>0</v>
      </c>
      <c r="DR225" s="741">
        <f t="shared" si="1757"/>
        <v>0</v>
      </c>
      <c r="DS225" s="740">
        <f t="shared" si="1758"/>
        <v>0</v>
      </c>
      <c r="DT225" s="741">
        <f t="shared" si="1759"/>
        <v>0</v>
      </c>
      <c r="DU225" s="740">
        <f t="shared" si="1760"/>
        <v>0</v>
      </c>
      <c r="DV225" s="741">
        <f t="shared" si="1761"/>
        <v>0</v>
      </c>
      <c r="DW225" s="740">
        <f t="shared" si="1762"/>
        <v>0</v>
      </c>
      <c r="DX225" s="741">
        <f t="shared" si="1763"/>
        <v>0</v>
      </c>
      <c r="DY225" s="740">
        <f t="shared" si="1764"/>
        <v>0</v>
      </c>
      <c r="DZ225" s="741">
        <f t="shared" si="1765"/>
        <v>0</v>
      </c>
      <c r="EA225" s="740">
        <f t="shared" si="1766"/>
        <v>0</v>
      </c>
      <c r="EB225" s="741">
        <f t="shared" si="1767"/>
        <v>0</v>
      </c>
      <c r="EC225" s="740">
        <f t="shared" si="1768"/>
        <v>0</v>
      </c>
      <c r="ED225" s="741">
        <f t="shared" si="1769"/>
        <v>0</v>
      </c>
      <c r="EE225" s="743">
        <f t="shared" si="1770"/>
        <v>0</v>
      </c>
      <c r="EF225" s="744">
        <f t="shared" si="1771"/>
        <v>0</v>
      </c>
      <c r="EG225" s="745">
        <v>12</v>
      </c>
      <c r="EH225" s="746">
        <f t="shared" si="1772"/>
        <v>0</v>
      </c>
      <c r="EI225" s="747"/>
      <c r="EJ225" s="741"/>
      <c r="EK225" s="746">
        <f t="shared" si="1773"/>
        <v>0</v>
      </c>
      <c r="EL225" s="746">
        <f t="shared" si="1774"/>
        <v>0</v>
      </c>
      <c r="EM225" s="746">
        <f t="shared" si="1775"/>
        <v>0</v>
      </c>
      <c r="EO225" s="1044"/>
      <c r="EP225" s="779" t="s">
        <v>43</v>
      </c>
      <c r="EQ225" s="737">
        <f t="shared" si="1776"/>
        <v>0</v>
      </c>
      <c r="ER225" s="737">
        <f t="shared" si="1777"/>
        <v>6707</v>
      </c>
      <c r="ES225" s="738">
        <f t="shared" si="1778"/>
        <v>6810</v>
      </c>
      <c r="ET225" s="817">
        <f t="shared" si="1779"/>
        <v>0</v>
      </c>
      <c r="EU225" s="740">
        <f t="shared" si="1780"/>
        <v>0</v>
      </c>
      <c r="EV225" s="741">
        <f t="shared" si="1781"/>
        <v>0</v>
      </c>
      <c r="EW225" s="740">
        <f t="shared" si="1782"/>
        <v>0</v>
      </c>
      <c r="EX225" s="741">
        <f t="shared" si="1783"/>
        <v>0</v>
      </c>
      <c r="EY225" s="740">
        <f t="shared" si="1784"/>
        <v>0</v>
      </c>
      <c r="EZ225" s="741">
        <f t="shared" si="1785"/>
        <v>0</v>
      </c>
      <c r="FA225" s="740">
        <f t="shared" si="1786"/>
        <v>0</v>
      </c>
      <c r="FB225" s="741">
        <f t="shared" si="1787"/>
        <v>0</v>
      </c>
      <c r="FC225" s="740">
        <f t="shared" si="1788"/>
        <v>0</v>
      </c>
      <c r="FD225" s="741">
        <f t="shared" si="1789"/>
        <v>0</v>
      </c>
      <c r="FE225" s="740">
        <f t="shared" si="1790"/>
        <v>0</v>
      </c>
      <c r="FF225" s="741">
        <f t="shared" si="1791"/>
        <v>0</v>
      </c>
      <c r="FG225" s="740">
        <f t="shared" si="1792"/>
        <v>0</v>
      </c>
      <c r="FH225" s="741">
        <f t="shared" si="1793"/>
        <v>0</v>
      </c>
      <c r="FI225" s="740">
        <f t="shared" si="1794"/>
        <v>0</v>
      </c>
      <c r="FJ225" s="741">
        <f t="shared" si="1795"/>
        <v>0</v>
      </c>
      <c r="FK225" s="740">
        <f t="shared" si="1796"/>
        <v>0</v>
      </c>
      <c r="FL225" s="741">
        <f t="shared" si="1797"/>
        <v>0</v>
      </c>
      <c r="FM225" s="740">
        <f t="shared" si="1798"/>
        <v>0</v>
      </c>
      <c r="FN225" s="741">
        <f t="shared" si="1799"/>
        <v>0</v>
      </c>
      <c r="FO225" s="743">
        <f t="shared" si="1800"/>
        <v>0</v>
      </c>
      <c r="FP225" s="744">
        <f t="shared" si="1801"/>
        <v>0</v>
      </c>
      <c r="FQ225" s="745">
        <v>12</v>
      </c>
      <c r="FR225" s="746">
        <f t="shared" si="1802"/>
        <v>0</v>
      </c>
      <c r="FS225" s="747"/>
      <c r="FT225" s="741"/>
      <c r="FU225" s="746">
        <f t="shared" si="1803"/>
        <v>0</v>
      </c>
      <c r="FV225" s="746">
        <f t="shared" si="1804"/>
        <v>0</v>
      </c>
      <c r="FW225" s="746">
        <f t="shared" si="1805"/>
        <v>0</v>
      </c>
      <c r="FY225" s="1044"/>
      <c r="FZ225" s="779" t="s">
        <v>43</v>
      </c>
      <c r="GA225" s="737">
        <f t="shared" si="1806"/>
        <v>2.5</v>
      </c>
      <c r="GB225" s="737">
        <f t="shared" si="1807"/>
        <v>6707</v>
      </c>
      <c r="GC225" s="738">
        <f t="shared" si="1808"/>
        <v>6810</v>
      </c>
      <c r="GD225" s="743">
        <f t="shared" si="1809"/>
        <v>17025</v>
      </c>
      <c r="GE225" s="743"/>
      <c r="GF225" s="737">
        <f t="shared" si="1810"/>
        <v>0</v>
      </c>
      <c r="GG225" s="743"/>
      <c r="GH225" s="737">
        <f t="shared" si="1811"/>
        <v>0</v>
      </c>
      <c r="GI225" s="743"/>
      <c r="GJ225" s="737">
        <f t="shared" si="1812"/>
        <v>0</v>
      </c>
      <c r="GK225" s="743"/>
      <c r="GL225" s="737">
        <f t="shared" si="1813"/>
        <v>0</v>
      </c>
      <c r="GM225" s="743"/>
      <c r="GN225" s="737">
        <f t="shared" si="1814"/>
        <v>0</v>
      </c>
      <c r="GO225" s="743"/>
      <c r="GP225" s="737">
        <f t="shared" si="1815"/>
        <v>0</v>
      </c>
      <c r="GQ225" s="743"/>
      <c r="GR225" s="737">
        <f t="shared" si="1816"/>
        <v>2553.75</v>
      </c>
      <c r="GS225" s="743"/>
      <c r="GT225" s="737">
        <f t="shared" si="1817"/>
        <v>0</v>
      </c>
      <c r="GU225" s="743"/>
      <c r="GV225" s="737">
        <f t="shared" si="1818"/>
        <v>0</v>
      </c>
      <c r="GW225" s="743"/>
      <c r="GX225" s="737">
        <f t="shared" si="1819"/>
        <v>0</v>
      </c>
      <c r="GY225" s="743">
        <f t="shared" si="1819"/>
        <v>21011.25</v>
      </c>
      <c r="GZ225" s="744">
        <f t="shared" si="1820"/>
        <v>40590</v>
      </c>
      <c r="HA225" s="745">
        <v>12</v>
      </c>
      <c r="HB225" s="746">
        <f t="shared" si="1821"/>
        <v>487080</v>
      </c>
      <c r="HC225" s="737">
        <f t="shared" si="1822"/>
        <v>0</v>
      </c>
      <c r="HD225" s="737">
        <f t="shared" si="1822"/>
        <v>0</v>
      </c>
      <c r="HE225" s="746">
        <f t="shared" si="1823"/>
        <v>487080</v>
      </c>
      <c r="HF225" s="746">
        <f t="shared" si="1824"/>
        <v>147098.16</v>
      </c>
      <c r="HG225" s="746">
        <f t="shared" si="1825"/>
        <v>634178.16</v>
      </c>
    </row>
    <row r="226" spans="1:215" x14ac:dyDescent="0.25">
      <c r="A226" s="1044"/>
      <c r="B226" s="752"/>
      <c r="C226" s="737">
        <f t="shared" si="1657"/>
        <v>0</v>
      </c>
      <c r="D226" s="737">
        <f t="shared" si="1658"/>
        <v>0</v>
      </c>
      <c r="E226" s="738">
        <f t="shared" si="1659"/>
        <v>0</v>
      </c>
      <c r="F226" s="817">
        <f t="shared" si="1660"/>
        <v>0</v>
      </c>
      <c r="G226" s="740">
        <f t="shared" si="1826"/>
        <v>0</v>
      </c>
      <c r="H226" s="741">
        <f t="shared" si="1662"/>
        <v>0</v>
      </c>
      <c r="I226" s="740">
        <f t="shared" si="1826"/>
        <v>0</v>
      </c>
      <c r="J226" s="741">
        <f t="shared" si="1663"/>
        <v>0</v>
      </c>
      <c r="K226" s="740">
        <f t="shared" si="1664"/>
        <v>0</v>
      </c>
      <c r="L226" s="741">
        <f t="shared" si="1665"/>
        <v>0</v>
      </c>
      <c r="M226" s="740">
        <f t="shared" si="1666"/>
        <v>0</v>
      </c>
      <c r="N226" s="741">
        <f t="shared" si="1667"/>
        <v>0</v>
      </c>
      <c r="O226" s="740">
        <f t="shared" si="1668"/>
        <v>0</v>
      </c>
      <c r="P226" s="741">
        <f t="shared" si="1669"/>
        <v>0</v>
      </c>
      <c r="Q226" s="740">
        <f t="shared" si="1670"/>
        <v>0</v>
      </c>
      <c r="R226" s="741">
        <f t="shared" si="1671"/>
        <v>0</v>
      </c>
      <c r="S226" s="740">
        <f t="shared" si="1672"/>
        <v>0</v>
      </c>
      <c r="T226" s="741">
        <f t="shared" si="1673"/>
        <v>0</v>
      </c>
      <c r="U226" s="740">
        <f t="shared" si="1674"/>
        <v>0</v>
      </c>
      <c r="V226" s="741">
        <f t="shared" si="1675"/>
        <v>0</v>
      </c>
      <c r="W226" s="740">
        <f t="shared" si="1676"/>
        <v>0</v>
      </c>
      <c r="X226" s="741">
        <f t="shared" si="1677"/>
        <v>0</v>
      </c>
      <c r="Y226" s="740">
        <f t="shared" si="1678"/>
        <v>0</v>
      </c>
      <c r="Z226" s="741">
        <f t="shared" si="1679"/>
        <v>0</v>
      </c>
      <c r="AA226" s="743">
        <f t="shared" si="1680"/>
        <v>0</v>
      </c>
      <c r="AB226" s="744">
        <f t="shared" si="1681"/>
        <v>0</v>
      </c>
      <c r="AC226" s="745">
        <v>12</v>
      </c>
      <c r="AD226" s="746">
        <f t="shared" si="1682"/>
        <v>0</v>
      </c>
      <c r="AE226" s="747"/>
      <c r="AF226" s="741"/>
      <c r="AG226" s="746">
        <f t="shared" si="1683"/>
        <v>0</v>
      </c>
      <c r="AH226" s="746">
        <f t="shared" si="1684"/>
        <v>0</v>
      </c>
      <c r="AI226" s="746">
        <f t="shared" si="1685"/>
        <v>0</v>
      </c>
      <c r="AK226" s="1044"/>
      <c r="AL226" s="752"/>
      <c r="AM226" s="737">
        <f t="shared" si="1686"/>
        <v>0</v>
      </c>
      <c r="AN226" s="737">
        <f t="shared" si="1687"/>
        <v>0</v>
      </c>
      <c r="AO226" s="738">
        <f t="shared" si="1688"/>
        <v>0</v>
      </c>
      <c r="AP226" s="817">
        <f t="shared" si="1689"/>
        <v>0</v>
      </c>
      <c r="AQ226" s="740">
        <f t="shared" si="1690"/>
        <v>0</v>
      </c>
      <c r="AR226" s="741">
        <f t="shared" si="1691"/>
        <v>0</v>
      </c>
      <c r="AS226" s="740">
        <f t="shared" si="1692"/>
        <v>0</v>
      </c>
      <c r="AT226" s="741">
        <f t="shared" si="1693"/>
        <v>0</v>
      </c>
      <c r="AU226" s="740">
        <f t="shared" si="1694"/>
        <v>0</v>
      </c>
      <c r="AV226" s="741">
        <f t="shared" si="1695"/>
        <v>0</v>
      </c>
      <c r="AW226" s="740">
        <f t="shared" si="1696"/>
        <v>0</v>
      </c>
      <c r="AX226" s="741">
        <f t="shared" si="1697"/>
        <v>0</v>
      </c>
      <c r="AY226" s="740">
        <f t="shared" si="1698"/>
        <v>0</v>
      </c>
      <c r="AZ226" s="741">
        <f t="shared" si="1699"/>
        <v>0</v>
      </c>
      <c r="BA226" s="740">
        <f t="shared" si="1700"/>
        <v>0</v>
      </c>
      <c r="BB226" s="741">
        <f t="shared" si="1701"/>
        <v>0</v>
      </c>
      <c r="BC226" s="740">
        <f t="shared" si="1702"/>
        <v>0</v>
      </c>
      <c r="BD226" s="741">
        <f t="shared" si="1703"/>
        <v>0</v>
      </c>
      <c r="BE226" s="740">
        <f t="shared" si="1704"/>
        <v>0</v>
      </c>
      <c r="BF226" s="741">
        <f t="shared" si="1705"/>
        <v>0</v>
      </c>
      <c r="BG226" s="740">
        <f t="shared" si="1706"/>
        <v>0</v>
      </c>
      <c r="BH226" s="741">
        <f t="shared" si="1707"/>
        <v>0</v>
      </c>
      <c r="BI226" s="740">
        <f t="shared" si="1708"/>
        <v>0</v>
      </c>
      <c r="BJ226" s="741">
        <f t="shared" si="1709"/>
        <v>0</v>
      </c>
      <c r="BK226" s="743">
        <f t="shared" si="1710"/>
        <v>0</v>
      </c>
      <c r="BL226" s="744">
        <f t="shared" si="1711"/>
        <v>0</v>
      </c>
      <c r="BM226" s="745">
        <v>12</v>
      </c>
      <c r="BN226" s="746">
        <f t="shared" si="1712"/>
        <v>0</v>
      </c>
      <c r="BO226" s="747"/>
      <c r="BP226" s="741"/>
      <c r="BQ226" s="746">
        <f t="shared" si="1713"/>
        <v>0</v>
      </c>
      <c r="BR226" s="746">
        <f t="shared" si="1714"/>
        <v>0</v>
      </c>
      <c r="BS226" s="746">
        <f t="shared" si="1715"/>
        <v>0</v>
      </c>
      <c r="BU226" s="1044"/>
      <c r="BV226" s="752"/>
      <c r="BW226" s="737">
        <f t="shared" si="1716"/>
        <v>0</v>
      </c>
      <c r="BX226" s="737">
        <f t="shared" si="1717"/>
        <v>0</v>
      </c>
      <c r="BY226" s="738">
        <f t="shared" si="1718"/>
        <v>0</v>
      </c>
      <c r="BZ226" s="817">
        <f t="shared" si="1719"/>
        <v>0</v>
      </c>
      <c r="CA226" s="740">
        <f t="shared" si="1720"/>
        <v>0</v>
      </c>
      <c r="CB226" s="741">
        <f t="shared" si="1721"/>
        <v>0</v>
      </c>
      <c r="CC226" s="740">
        <f t="shared" si="1722"/>
        <v>0</v>
      </c>
      <c r="CD226" s="741">
        <f t="shared" si="1723"/>
        <v>0</v>
      </c>
      <c r="CE226" s="740">
        <f t="shared" si="1724"/>
        <v>0</v>
      </c>
      <c r="CF226" s="741">
        <f t="shared" si="1725"/>
        <v>0</v>
      </c>
      <c r="CG226" s="740">
        <f t="shared" si="1726"/>
        <v>0</v>
      </c>
      <c r="CH226" s="741">
        <f t="shared" si="1727"/>
        <v>0</v>
      </c>
      <c r="CI226" s="740">
        <f t="shared" si="1728"/>
        <v>0</v>
      </c>
      <c r="CJ226" s="741">
        <f t="shared" si="1729"/>
        <v>0</v>
      </c>
      <c r="CK226" s="740">
        <f t="shared" si="1730"/>
        <v>0</v>
      </c>
      <c r="CL226" s="741">
        <f t="shared" si="1731"/>
        <v>0</v>
      </c>
      <c r="CM226" s="740">
        <f t="shared" si="1732"/>
        <v>0</v>
      </c>
      <c r="CN226" s="741">
        <f t="shared" si="1733"/>
        <v>0</v>
      </c>
      <c r="CO226" s="740">
        <f t="shared" si="1734"/>
        <v>0</v>
      </c>
      <c r="CP226" s="741">
        <f t="shared" si="1735"/>
        <v>0</v>
      </c>
      <c r="CQ226" s="740">
        <f t="shared" si="1736"/>
        <v>0</v>
      </c>
      <c r="CR226" s="741">
        <f t="shared" si="1737"/>
        <v>0</v>
      </c>
      <c r="CS226" s="740">
        <f t="shared" si="1738"/>
        <v>0</v>
      </c>
      <c r="CT226" s="741">
        <f t="shared" si="1739"/>
        <v>0</v>
      </c>
      <c r="CU226" s="743">
        <f t="shared" si="1740"/>
        <v>0</v>
      </c>
      <c r="CV226" s="744">
        <f t="shared" si="1741"/>
        <v>0</v>
      </c>
      <c r="CW226" s="745">
        <v>12</v>
      </c>
      <c r="CX226" s="746">
        <f t="shared" si="1742"/>
        <v>0</v>
      </c>
      <c r="CY226" s="747"/>
      <c r="CZ226" s="741"/>
      <c r="DA226" s="746">
        <f t="shared" si="1743"/>
        <v>0</v>
      </c>
      <c r="DB226" s="746">
        <f t="shared" si="1744"/>
        <v>0</v>
      </c>
      <c r="DC226" s="746">
        <f t="shared" si="1745"/>
        <v>0</v>
      </c>
      <c r="DD226" s="750"/>
      <c r="DE226" s="1044"/>
      <c r="DF226" s="752"/>
      <c r="DG226" s="737">
        <f t="shared" si="1746"/>
        <v>0</v>
      </c>
      <c r="DH226" s="737">
        <f t="shared" si="1747"/>
        <v>0</v>
      </c>
      <c r="DI226" s="738">
        <f t="shared" si="1748"/>
        <v>0</v>
      </c>
      <c r="DJ226" s="817">
        <f t="shared" si="1749"/>
        <v>0</v>
      </c>
      <c r="DK226" s="740">
        <f t="shared" si="1750"/>
        <v>0</v>
      </c>
      <c r="DL226" s="741">
        <f t="shared" si="1751"/>
        <v>0</v>
      </c>
      <c r="DM226" s="740">
        <f t="shared" si="1752"/>
        <v>0</v>
      </c>
      <c r="DN226" s="741">
        <f t="shared" si="1753"/>
        <v>0</v>
      </c>
      <c r="DO226" s="740">
        <f t="shared" si="1754"/>
        <v>0</v>
      </c>
      <c r="DP226" s="741">
        <f t="shared" si="1755"/>
        <v>0</v>
      </c>
      <c r="DQ226" s="740">
        <f t="shared" si="1756"/>
        <v>0</v>
      </c>
      <c r="DR226" s="741">
        <f t="shared" si="1757"/>
        <v>0</v>
      </c>
      <c r="DS226" s="740">
        <f t="shared" si="1758"/>
        <v>0</v>
      </c>
      <c r="DT226" s="741">
        <f t="shared" si="1759"/>
        <v>0</v>
      </c>
      <c r="DU226" s="740">
        <f t="shared" si="1760"/>
        <v>0</v>
      </c>
      <c r="DV226" s="741">
        <f t="shared" si="1761"/>
        <v>0</v>
      </c>
      <c r="DW226" s="740">
        <f t="shared" si="1762"/>
        <v>0</v>
      </c>
      <c r="DX226" s="741">
        <f t="shared" si="1763"/>
        <v>0</v>
      </c>
      <c r="DY226" s="740">
        <f t="shared" si="1764"/>
        <v>0</v>
      </c>
      <c r="DZ226" s="741">
        <f t="shared" si="1765"/>
        <v>0</v>
      </c>
      <c r="EA226" s="740">
        <f t="shared" si="1766"/>
        <v>0</v>
      </c>
      <c r="EB226" s="741">
        <f t="shared" si="1767"/>
        <v>0</v>
      </c>
      <c r="EC226" s="740">
        <f t="shared" si="1768"/>
        <v>0</v>
      </c>
      <c r="ED226" s="741">
        <f t="shared" si="1769"/>
        <v>0</v>
      </c>
      <c r="EE226" s="743">
        <f t="shared" si="1770"/>
        <v>0</v>
      </c>
      <c r="EF226" s="744">
        <f t="shared" si="1771"/>
        <v>0</v>
      </c>
      <c r="EG226" s="745">
        <v>12</v>
      </c>
      <c r="EH226" s="746">
        <f t="shared" si="1772"/>
        <v>0</v>
      </c>
      <c r="EI226" s="747"/>
      <c r="EJ226" s="741"/>
      <c r="EK226" s="746">
        <f t="shared" si="1773"/>
        <v>0</v>
      </c>
      <c r="EL226" s="746">
        <f t="shared" si="1774"/>
        <v>0</v>
      </c>
      <c r="EM226" s="746">
        <f t="shared" si="1775"/>
        <v>0</v>
      </c>
      <c r="EO226" s="1044"/>
      <c r="EP226" s="752"/>
      <c r="EQ226" s="737">
        <f t="shared" si="1776"/>
        <v>0</v>
      </c>
      <c r="ER226" s="737">
        <f t="shared" si="1777"/>
        <v>0</v>
      </c>
      <c r="ES226" s="738">
        <f t="shared" si="1778"/>
        <v>0</v>
      </c>
      <c r="ET226" s="817">
        <f t="shared" si="1779"/>
        <v>0</v>
      </c>
      <c r="EU226" s="740">
        <f t="shared" si="1780"/>
        <v>0</v>
      </c>
      <c r="EV226" s="741">
        <f t="shared" si="1781"/>
        <v>0</v>
      </c>
      <c r="EW226" s="740">
        <f t="shared" si="1782"/>
        <v>0</v>
      </c>
      <c r="EX226" s="741">
        <f t="shared" si="1783"/>
        <v>0</v>
      </c>
      <c r="EY226" s="740">
        <f t="shared" si="1784"/>
        <v>0</v>
      </c>
      <c r="EZ226" s="741">
        <f t="shared" si="1785"/>
        <v>0</v>
      </c>
      <c r="FA226" s="740">
        <f t="shared" si="1786"/>
        <v>0</v>
      </c>
      <c r="FB226" s="741">
        <f t="shared" si="1787"/>
        <v>0</v>
      </c>
      <c r="FC226" s="740">
        <f t="shared" si="1788"/>
        <v>0</v>
      </c>
      <c r="FD226" s="741">
        <f t="shared" si="1789"/>
        <v>0</v>
      </c>
      <c r="FE226" s="740">
        <f t="shared" si="1790"/>
        <v>0</v>
      </c>
      <c r="FF226" s="741">
        <f t="shared" si="1791"/>
        <v>0</v>
      </c>
      <c r="FG226" s="740">
        <f t="shared" si="1792"/>
        <v>0</v>
      </c>
      <c r="FH226" s="741">
        <f t="shared" si="1793"/>
        <v>0</v>
      </c>
      <c r="FI226" s="740">
        <f t="shared" si="1794"/>
        <v>0</v>
      </c>
      <c r="FJ226" s="741">
        <f t="shared" si="1795"/>
        <v>0</v>
      </c>
      <c r="FK226" s="740">
        <f t="shared" si="1796"/>
        <v>0</v>
      </c>
      <c r="FL226" s="741">
        <f t="shared" si="1797"/>
        <v>0</v>
      </c>
      <c r="FM226" s="740">
        <f t="shared" si="1798"/>
        <v>0</v>
      </c>
      <c r="FN226" s="741">
        <f t="shared" si="1799"/>
        <v>0</v>
      </c>
      <c r="FO226" s="743">
        <f t="shared" si="1800"/>
        <v>0</v>
      </c>
      <c r="FP226" s="744">
        <f t="shared" si="1801"/>
        <v>0</v>
      </c>
      <c r="FQ226" s="745">
        <v>12</v>
      </c>
      <c r="FR226" s="746">
        <f t="shared" si="1802"/>
        <v>0</v>
      </c>
      <c r="FS226" s="747"/>
      <c r="FT226" s="741"/>
      <c r="FU226" s="746">
        <f t="shared" si="1803"/>
        <v>0</v>
      </c>
      <c r="FV226" s="746">
        <f t="shared" si="1804"/>
        <v>0</v>
      </c>
      <c r="FW226" s="746">
        <f t="shared" si="1805"/>
        <v>0</v>
      </c>
      <c r="FY226" s="1044"/>
      <c r="FZ226" s="752"/>
      <c r="GA226" s="737">
        <f t="shared" si="1806"/>
        <v>0</v>
      </c>
      <c r="GB226" s="737">
        <f t="shared" si="1807"/>
        <v>0</v>
      </c>
      <c r="GC226" s="738">
        <f t="shared" si="1808"/>
        <v>0</v>
      </c>
      <c r="GD226" s="743">
        <f t="shared" si="1809"/>
        <v>0</v>
      </c>
      <c r="GE226" s="743"/>
      <c r="GF226" s="737">
        <f t="shared" si="1810"/>
        <v>0</v>
      </c>
      <c r="GG226" s="743"/>
      <c r="GH226" s="737">
        <f t="shared" si="1811"/>
        <v>0</v>
      </c>
      <c r="GI226" s="743"/>
      <c r="GJ226" s="737">
        <f t="shared" si="1812"/>
        <v>0</v>
      </c>
      <c r="GK226" s="743"/>
      <c r="GL226" s="737">
        <f t="shared" si="1813"/>
        <v>0</v>
      </c>
      <c r="GM226" s="743"/>
      <c r="GN226" s="737">
        <f t="shared" si="1814"/>
        <v>0</v>
      </c>
      <c r="GO226" s="743"/>
      <c r="GP226" s="737">
        <f t="shared" si="1815"/>
        <v>0</v>
      </c>
      <c r="GQ226" s="743"/>
      <c r="GR226" s="737">
        <f t="shared" si="1816"/>
        <v>0</v>
      </c>
      <c r="GS226" s="743"/>
      <c r="GT226" s="737">
        <f t="shared" si="1817"/>
        <v>0</v>
      </c>
      <c r="GU226" s="743"/>
      <c r="GV226" s="737">
        <f t="shared" si="1818"/>
        <v>0</v>
      </c>
      <c r="GW226" s="743"/>
      <c r="GX226" s="737">
        <f t="shared" si="1819"/>
        <v>0</v>
      </c>
      <c r="GY226" s="743">
        <f t="shared" si="1819"/>
        <v>0</v>
      </c>
      <c r="GZ226" s="744">
        <f t="shared" si="1820"/>
        <v>0</v>
      </c>
      <c r="HA226" s="745">
        <v>12</v>
      </c>
      <c r="HB226" s="746">
        <f t="shared" si="1821"/>
        <v>0</v>
      </c>
      <c r="HC226" s="737">
        <f t="shared" si="1822"/>
        <v>0</v>
      </c>
      <c r="HD226" s="737">
        <f t="shared" si="1822"/>
        <v>0</v>
      </c>
      <c r="HE226" s="746">
        <f t="shared" si="1823"/>
        <v>0</v>
      </c>
      <c r="HF226" s="746">
        <f t="shared" si="1824"/>
        <v>0</v>
      </c>
      <c r="HG226" s="746">
        <f t="shared" si="1825"/>
        <v>0</v>
      </c>
    </row>
    <row r="227" spans="1:215" x14ac:dyDescent="0.25">
      <c r="A227" s="1044"/>
      <c r="B227" s="752"/>
      <c r="C227" s="737">
        <f t="shared" si="1657"/>
        <v>0</v>
      </c>
      <c r="D227" s="737">
        <f t="shared" si="1658"/>
        <v>0</v>
      </c>
      <c r="E227" s="738">
        <f t="shared" si="1659"/>
        <v>0</v>
      </c>
      <c r="F227" s="817">
        <f t="shared" si="1660"/>
        <v>0</v>
      </c>
      <c r="G227" s="740">
        <f t="shared" si="1826"/>
        <v>0</v>
      </c>
      <c r="H227" s="741">
        <f t="shared" si="1662"/>
        <v>0</v>
      </c>
      <c r="I227" s="740">
        <f t="shared" si="1826"/>
        <v>0</v>
      </c>
      <c r="J227" s="741">
        <f t="shared" si="1663"/>
        <v>0</v>
      </c>
      <c r="K227" s="740">
        <f t="shared" si="1664"/>
        <v>0</v>
      </c>
      <c r="L227" s="741">
        <f t="shared" si="1665"/>
        <v>0</v>
      </c>
      <c r="M227" s="740">
        <f t="shared" si="1666"/>
        <v>0</v>
      </c>
      <c r="N227" s="741">
        <f t="shared" si="1667"/>
        <v>0</v>
      </c>
      <c r="O227" s="740">
        <f t="shared" si="1668"/>
        <v>0</v>
      </c>
      <c r="P227" s="741">
        <f t="shared" si="1669"/>
        <v>0</v>
      </c>
      <c r="Q227" s="740">
        <f t="shared" si="1670"/>
        <v>0</v>
      </c>
      <c r="R227" s="741">
        <f t="shared" si="1671"/>
        <v>0</v>
      </c>
      <c r="S227" s="740">
        <f t="shared" si="1672"/>
        <v>0</v>
      </c>
      <c r="T227" s="741">
        <f t="shared" si="1673"/>
        <v>0</v>
      </c>
      <c r="U227" s="740">
        <f t="shared" si="1674"/>
        <v>0</v>
      </c>
      <c r="V227" s="741">
        <f t="shared" si="1675"/>
        <v>0</v>
      </c>
      <c r="W227" s="740">
        <f t="shared" si="1676"/>
        <v>0</v>
      </c>
      <c r="X227" s="741">
        <f t="shared" si="1677"/>
        <v>0</v>
      </c>
      <c r="Y227" s="740">
        <f t="shared" si="1678"/>
        <v>0</v>
      </c>
      <c r="Z227" s="741">
        <f t="shared" si="1679"/>
        <v>0</v>
      </c>
      <c r="AA227" s="743">
        <f t="shared" si="1680"/>
        <v>0</v>
      </c>
      <c r="AB227" s="744">
        <f t="shared" si="1681"/>
        <v>0</v>
      </c>
      <c r="AC227" s="745">
        <v>12</v>
      </c>
      <c r="AD227" s="746">
        <f t="shared" si="1682"/>
        <v>0</v>
      </c>
      <c r="AE227" s="747"/>
      <c r="AF227" s="741"/>
      <c r="AG227" s="746">
        <f t="shared" si="1683"/>
        <v>0</v>
      </c>
      <c r="AH227" s="746">
        <f t="shared" si="1684"/>
        <v>0</v>
      </c>
      <c r="AI227" s="746">
        <f t="shared" si="1685"/>
        <v>0</v>
      </c>
      <c r="AK227" s="1044"/>
      <c r="AL227" s="752"/>
      <c r="AM227" s="737">
        <f t="shared" si="1686"/>
        <v>0</v>
      </c>
      <c r="AN227" s="737">
        <f t="shared" si="1687"/>
        <v>0</v>
      </c>
      <c r="AO227" s="738">
        <f t="shared" si="1688"/>
        <v>0</v>
      </c>
      <c r="AP227" s="817">
        <f t="shared" si="1689"/>
        <v>0</v>
      </c>
      <c r="AQ227" s="740">
        <f t="shared" si="1690"/>
        <v>0</v>
      </c>
      <c r="AR227" s="741">
        <f t="shared" si="1691"/>
        <v>0</v>
      </c>
      <c r="AS227" s="740">
        <f t="shared" si="1692"/>
        <v>0</v>
      </c>
      <c r="AT227" s="741">
        <f t="shared" si="1693"/>
        <v>0</v>
      </c>
      <c r="AU227" s="740">
        <f t="shared" si="1694"/>
        <v>0</v>
      </c>
      <c r="AV227" s="741">
        <f t="shared" si="1695"/>
        <v>0</v>
      </c>
      <c r="AW227" s="740">
        <f t="shared" si="1696"/>
        <v>0</v>
      </c>
      <c r="AX227" s="741">
        <f t="shared" si="1697"/>
        <v>0</v>
      </c>
      <c r="AY227" s="740">
        <f t="shared" si="1698"/>
        <v>0</v>
      </c>
      <c r="AZ227" s="741">
        <f t="shared" si="1699"/>
        <v>0</v>
      </c>
      <c r="BA227" s="740">
        <f t="shared" si="1700"/>
        <v>0</v>
      </c>
      <c r="BB227" s="741">
        <f t="shared" si="1701"/>
        <v>0</v>
      </c>
      <c r="BC227" s="740">
        <f t="shared" si="1702"/>
        <v>0</v>
      </c>
      <c r="BD227" s="741">
        <f t="shared" si="1703"/>
        <v>0</v>
      </c>
      <c r="BE227" s="740">
        <f t="shared" si="1704"/>
        <v>0</v>
      </c>
      <c r="BF227" s="741">
        <f t="shared" si="1705"/>
        <v>0</v>
      </c>
      <c r="BG227" s="740">
        <f t="shared" si="1706"/>
        <v>0</v>
      </c>
      <c r="BH227" s="741">
        <f t="shared" si="1707"/>
        <v>0</v>
      </c>
      <c r="BI227" s="740">
        <f t="shared" si="1708"/>
        <v>0</v>
      </c>
      <c r="BJ227" s="741">
        <f t="shared" si="1709"/>
        <v>0</v>
      </c>
      <c r="BK227" s="743">
        <f t="shared" si="1710"/>
        <v>0</v>
      </c>
      <c r="BL227" s="744">
        <f t="shared" si="1711"/>
        <v>0</v>
      </c>
      <c r="BM227" s="745">
        <v>12</v>
      </c>
      <c r="BN227" s="746">
        <f t="shared" si="1712"/>
        <v>0</v>
      </c>
      <c r="BO227" s="747"/>
      <c r="BP227" s="741"/>
      <c r="BQ227" s="746">
        <f t="shared" si="1713"/>
        <v>0</v>
      </c>
      <c r="BR227" s="746">
        <f t="shared" si="1714"/>
        <v>0</v>
      </c>
      <c r="BS227" s="746">
        <f t="shared" si="1715"/>
        <v>0</v>
      </c>
      <c r="BU227" s="1044"/>
      <c r="BV227" s="752"/>
      <c r="BW227" s="737">
        <f t="shared" si="1716"/>
        <v>0</v>
      </c>
      <c r="BX227" s="737">
        <f t="shared" si="1717"/>
        <v>0</v>
      </c>
      <c r="BY227" s="738">
        <f t="shared" si="1718"/>
        <v>0</v>
      </c>
      <c r="BZ227" s="817">
        <f t="shared" si="1719"/>
        <v>0</v>
      </c>
      <c r="CA227" s="740">
        <f t="shared" si="1720"/>
        <v>0</v>
      </c>
      <c r="CB227" s="741">
        <f t="shared" si="1721"/>
        <v>0</v>
      </c>
      <c r="CC227" s="740">
        <f t="shared" si="1722"/>
        <v>0</v>
      </c>
      <c r="CD227" s="741">
        <f t="shared" si="1723"/>
        <v>0</v>
      </c>
      <c r="CE227" s="740">
        <f t="shared" si="1724"/>
        <v>0</v>
      </c>
      <c r="CF227" s="741">
        <f t="shared" si="1725"/>
        <v>0</v>
      </c>
      <c r="CG227" s="740">
        <f t="shared" si="1726"/>
        <v>0</v>
      </c>
      <c r="CH227" s="741">
        <f t="shared" si="1727"/>
        <v>0</v>
      </c>
      <c r="CI227" s="740">
        <f t="shared" si="1728"/>
        <v>0</v>
      </c>
      <c r="CJ227" s="741">
        <f t="shared" si="1729"/>
        <v>0</v>
      </c>
      <c r="CK227" s="740">
        <f t="shared" si="1730"/>
        <v>0</v>
      </c>
      <c r="CL227" s="741">
        <f t="shared" si="1731"/>
        <v>0</v>
      </c>
      <c r="CM227" s="740">
        <f t="shared" si="1732"/>
        <v>0</v>
      </c>
      <c r="CN227" s="741">
        <f t="shared" si="1733"/>
        <v>0</v>
      </c>
      <c r="CO227" s="740">
        <f t="shared" si="1734"/>
        <v>0</v>
      </c>
      <c r="CP227" s="741">
        <f t="shared" si="1735"/>
        <v>0</v>
      </c>
      <c r="CQ227" s="740">
        <f t="shared" si="1736"/>
        <v>0</v>
      </c>
      <c r="CR227" s="741">
        <f t="shared" si="1737"/>
        <v>0</v>
      </c>
      <c r="CS227" s="740">
        <f t="shared" si="1738"/>
        <v>0</v>
      </c>
      <c r="CT227" s="741">
        <f t="shared" si="1739"/>
        <v>0</v>
      </c>
      <c r="CU227" s="743">
        <f t="shared" si="1740"/>
        <v>0</v>
      </c>
      <c r="CV227" s="744">
        <f t="shared" si="1741"/>
        <v>0</v>
      </c>
      <c r="CW227" s="745">
        <v>12</v>
      </c>
      <c r="CX227" s="746">
        <f t="shared" si="1742"/>
        <v>0</v>
      </c>
      <c r="CY227" s="747"/>
      <c r="CZ227" s="741"/>
      <c r="DA227" s="746">
        <f t="shared" si="1743"/>
        <v>0</v>
      </c>
      <c r="DB227" s="746">
        <f t="shared" si="1744"/>
        <v>0</v>
      </c>
      <c r="DC227" s="746">
        <f t="shared" si="1745"/>
        <v>0</v>
      </c>
      <c r="DD227" s="750"/>
      <c r="DE227" s="1044"/>
      <c r="DF227" s="752"/>
      <c r="DG227" s="737">
        <f t="shared" si="1746"/>
        <v>0</v>
      </c>
      <c r="DH227" s="737">
        <f t="shared" si="1747"/>
        <v>0</v>
      </c>
      <c r="DI227" s="738">
        <f t="shared" si="1748"/>
        <v>0</v>
      </c>
      <c r="DJ227" s="817">
        <f t="shared" si="1749"/>
        <v>0</v>
      </c>
      <c r="DK227" s="740">
        <f t="shared" si="1750"/>
        <v>0</v>
      </c>
      <c r="DL227" s="741">
        <f t="shared" si="1751"/>
        <v>0</v>
      </c>
      <c r="DM227" s="740">
        <f t="shared" si="1752"/>
        <v>0</v>
      </c>
      <c r="DN227" s="741">
        <f t="shared" si="1753"/>
        <v>0</v>
      </c>
      <c r="DO227" s="740">
        <f t="shared" si="1754"/>
        <v>0</v>
      </c>
      <c r="DP227" s="741">
        <f t="shared" si="1755"/>
        <v>0</v>
      </c>
      <c r="DQ227" s="740">
        <f t="shared" si="1756"/>
        <v>0</v>
      </c>
      <c r="DR227" s="741">
        <f t="shared" si="1757"/>
        <v>0</v>
      </c>
      <c r="DS227" s="740">
        <f t="shared" si="1758"/>
        <v>0</v>
      </c>
      <c r="DT227" s="741">
        <f t="shared" si="1759"/>
        <v>0</v>
      </c>
      <c r="DU227" s="740">
        <f t="shared" si="1760"/>
        <v>0</v>
      </c>
      <c r="DV227" s="741">
        <f t="shared" si="1761"/>
        <v>0</v>
      </c>
      <c r="DW227" s="740">
        <f t="shared" si="1762"/>
        <v>0</v>
      </c>
      <c r="DX227" s="741">
        <f t="shared" si="1763"/>
        <v>0</v>
      </c>
      <c r="DY227" s="740">
        <f t="shared" si="1764"/>
        <v>0</v>
      </c>
      <c r="DZ227" s="741">
        <f t="shared" si="1765"/>
        <v>0</v>
      </c>
      <c r="EA227" s="740">
        <f t="shared" si="1766"/>
        <v>0</v>
      </c>
      <c r="EB227" s="741">
        <f t="shared" si="1767"/>
        <v>0</v>
      </c>
      <c r="EC227" s="740">
        <f t="shared" si="1768"/>
        <v>0</v>
      </c>
      <c r="ED227" s="741">
        <f t="shared" si="1769"/>
        <v>0</v>
      </c>
      <c r="EE227" s="743">
        <f t="shared" si="1770"/>
        <v>0</v>
      </c>
      <c r="EF227" s="744">
        <f t="shared" si="1771"/>
        <v>0</v>
      </c>
      <c r="EG227" s="745">
        <v>12</v>
      </c>
      <c r="EH227" s="746">
        <f t="shared" si="1772"/>
        <v>0</v>
      </c>
      <c r="EI227" s="747"/>
      <c r="EJ227" s="741"/>
      <c r="EK227" s="746">
        <f t="shared" si="1773"/>
        <v>0</v>
      </c>
      <c r="EL227" s="746">
        <f t="shared" si="1774"/>
        <v>0</v>
      </c>
      <c r="EM227" s="746">
        <f t="shared" si="1775"/>
        <v>0</v>
      </c>
      <c r="EO227" s="1044"/>
      <c r="EP227" s="752"/>
      <c r="EQ227" s="737">
        <f t="shared" si="1776"/>
        <v>0</v>
      </c>
      <c r="ER227" s="737">
        <f t="shared" si="1777"/>
        <v>0</v>
      </c>
      <c r="ES227" s="738">
        <f t="shared" si="1778"/>
        <v>0</v>
      </c>
      <c r="ET227" s="817">
        <f t="shared" si="1779"/>
        <v>0</v>
      </c>
      <c r="EU227" s="740">
        <f t="shared" si="1780"/>
        <v>0</v>
      </c>
      <c r="EV227" s="741">
        <f t="shared" si="1781"/>
        <v>0</v>
      </c>
      <c r="EW227" s="740">
        <f t="shared" si="1782"/>
        <v>0</v>
      </c>
      <c r="EX227" s="741">
        <f t="shared" si="1783"/>
        <v>0</v>
      </c>
      <c r="EY227" s="740">
        <f t="shared" si="1784"/>
        <v>0</v>
      </c>
      <c r="EZ227" s="741">
        <f t="shared" si="1785"/>
        <v>0</v>
      </c>
      <c r="FA227" s="740">
        <f t="shared" si="1786"/>
        <v>0</v>
      </c>
      <c r="FB227" s="741">
        <f t="shared" si="1787"/>
        <v>0</v>
      </c>
      <c r="FC227" s="740">
        <f t="shared" si="1788"/>
        <v>0</v>
      </c>
      <c r="FD227" s="741">
        <f t="shared" si="1789"/>
        <v>0</v>
      </c>
      <c r="FE227" s="740">
        <f t="shared" si="1790"/>
        <v>0</v>
      </c>
      <c r="FF227" s="741">
        <f t="shared" si="1791"/>
        <v>0</v>
      </c>
      <c r="FG227" s="740">
        <f t="shared" si="1792"/>
        <v>0</v>
      </c>
      <c r="FH227" s="741">
        <f t="shared" si="1793"/>
        <v>0</v>
      </c>
      <c r="FI227" s="740">
        <f t="shared" si="1794"/>
        <v>0</v>
      </c>
      <c r="FJ227" s="741">
        <f t="shared" si="1795"/>
        <v>0</v>
      </c>
      <c r="FK227" s="740">
        <f t="shared" si="1796"/>
        <v>0</v>
      </c>
      <c r="FL227" s="741">
        <f t="shared" si="1797"/>
        <v>0</v>
      </c>
      <c r="FM227" s="740">
        <f t="shared" si="1798"/>
        <v>0</v>
      </c>
      <c r="FN227" s="741">
        <f t="shared" si="1799"/>
        <v>0</v>
      </c>
      <c r="FO227" s="743">
        <f t="shared" si="1800"/>
        <v>0</v>
      </c>
      <c r="FP227" s="744">
        <f t="shared" si="1801"/>
        <v>0</v>
      </c>
      <c r="FQ227" s="745">
        <v>12</v>
      </c>
      <c r="FR227" s="746">
        <f t="shared" si="1802"/>
        <v>0</v>
      </c>
      <c r="FS227" s="747"/>
      <c r="FT227" s="741"/>
      <c r="FU227" s="746">
        <f t="shared" si="1803"/>
        <v>0</v>
      </c>
      <c r="FV227" s="746">
        <f t="shared" si="1804"/>
        <v>0</v>
      </c>
      <c r="FW227" s="746">
        <f t="shared" si="1805"/>
        <v>0</v>
      </c>
      <c r="FY227" s="1044"/>
      <c r="FZ227" s="752"/>
      <c r="GA227" s="737">
        <f t="shared" si="1806"/>
        <v>0</v>
      </c>
      <c r="GB227" s="737">
        <f t="shared" si="1807"/>
        <v>0</v>
      </c>
      <c r="GC227" s="738">
        <f t="shared" si="1808"/>
        <v>0</v>
      </c>
      <c r="GD227" s="743">
        <f t="shared" si="1809"/>
        <v>0</v>
      </c>
      <c r="GE227" s="743"/>
      <c r="GF227" s="737">
        <f t="shared" si="1810"/>
        <v>0</v>
      </c>
      <c r="GG227" s="743"/>
      <c r="GH227" s="737">
        <f t="shared" si="1811"/>
        <v>0</v>
      </c>
      <c r="GI227" s="743"/>
      <c r="GJ227" s="737">
        <f t="shared" si="1812"/>
        <v>0</v>
      </c>
      <c r="GK227" s="743"/>
      <c r="GL227" s="737">
        <f t="shared" si="1813"/>
        <v>0</v>
      </c>
      <c r="GM227" s="743"/>
      <c r="GN227" s="737">
        <f t="shared" si="1814"/>
        <v>0</v>
      </c>
      <c r="GO227" s="743"/>
      <c r="GP227" s="737">
        <f t="shared" si="1815"/>
        <v>0</v>
      </c>
      <c r="GQ227" s="743"/>
      <c r="GR227" s="737">
        <f t="shared" si="1816"/>
        <v>0</v>
      </c>
      <c r="GS227" s="743"/>
      <c r="GT227" s="737">
        <f t="shared" si="1817"/>
        <v>0</v>
      </c>
      <c r="GU227" s="743"/>
      <c r="GV227" s="737">
        <f t="shared" si="1818"/>
        <v>0</v>
      </c>
      <c r="GW227" s="743"/>
      <c r="GX227" s="737">
        <f t="shared" si="1819"/>
        <v>0</v>
      </c>
      <c r="GY227" s="743">
        <f t="shared" si="1819"/>
        <v>0</v>
      </c>
      <c r="GZ227" s="744">
        <f t="shared" si="1820"/>
        <v>0</v>
      </c>
      <c r="HA227" s="745">
        <v>12</v>
      </c>
      <c r="HB227" s="746">
        <f t="shared" si="1821"/>
        <v>0</v>
      </c>
      <c r="HC227" s="737">
        <f t="shared" si="1822"/>
        <v>0</v>
      </c>
      <c r="HD227" s="737">
        <f t="shared" si="1822"/>
        <v>0</v>
      </c>
      <c r="HE227" s="746">
        <f t="shared" si="1823"/>
        <v>0</v>
      </c>
      <c r="HF227" s="746">
        <f t="shared" si="1824"/>
        <v>0</v>
      </c>
      <c r="HG227" s="746">
        <f t="shared" si="1825"/>
        <v>0</v>
      </c>
    </row>
    <row r="228" spans="1:215" ht="15.75" x14ac:dyDescent="0.25">
      <c r="A228" s="1044"/>
      <c r="B228" s="760" t="s">
        <v>685</v>
      </c>
      <c r="C228" s="772"/>
      <c r="D228" s="773"/>
      <c r="E228" s="726"/>
      <c r="F228" s="734"/>
      <c r="G228" s="762"/>
      <c r="H228" s="732"/>
      <c r="I228" s="762"/>
      <c r="J228" s="732"/>
      <c r="K228" s="762"/>
      <c r="L228" s="732"/>
      <c r="M228" s="762"/>
      <c r="N228" s="732"/>
      <c r="O228" s="762"/>
      <c r="P228" s="732"/>
      <c r="Q228" s="762"/>
      <c r="R228" s="732"/>
      <c r="S228" s="762"/>
      <c r="T228" s="732"/>
      <c r="U228" s="762"/>
      <c r="V228" s="732"/>
      <c r="W228" s="762"/>
      <c r="X228" s="732"/>
      <c r="Y228" s="762"/>
      <c r="Z228" s="732"/>
      <c r="AA228" s="775"/>
      <c r="AB228" s="775"/>
      <c r="AC228" s="775"/>
      <c r="AD228" s="775"/>
      <c r="AE228" s="775"/>
      <c r="AF228" s="775"/>
      <c r="AG228" s="775"/>
      <c r="AH228" s="776"/>
      <c r="AI228" s="777"/>
      <c r="AK228" s="1044"/>
      <c r="AL228" s="760" t="s">
        <v>685</v>
      </c>
      <c r="AM228" s="772"/>
      <c r="AN228" s="773"/>
      <c r="AO228" s="726"/>
      <c r="AP228" s="734"/>
      <c r="AQ228" s="762"/>
      <c r="AR228" s="732"/>
      <c r="AS228" s="762"/>
      <c r="AT228" s="732"/>
      <c r="AU228" s="762"/>
      <c r="AV228" s="732"/>
      <c r="AW228" s="762"/>
      <c r="AX228" s="732"/>
      <c r="AY228" s="762"/>
      <c r="AZ228" s="732"/>
      <c r="BA228" s="762"/>
      <c r="BB228" s="732"/>
      <c r="BC228" s="762"/>
      <c r="BD228" s="732"/>
      <c r="BE228" s="762"/>
      <c r="BF228" s="732"/>
      <c r="BG228" s="762"/>
      <c r="BH228" s="732"/>
      <c r="BI228" s="762"/>
      <c r="BJ228" s="732"/>
      <c r="BK228" s="775"/>
      <c r="BL228" s="775"/>
      <c r="BM228" s="775"/>
      <c r="BN228" s="775"/>
      <c r="BO228" s="775"/>
      <c r="BP228" s="775"/>
      <c r="BQ228" s="775"/>
      <c r="BR228" s="776"/>
      <c r="BS228" s="777"/>
      <c r="BU228" s="1044"/>
      <c r="BV228" s="760" t="s">
        <v>685</v>
      </c>
      <c r="BW228" s="772"/>
      <c r="BX228" s="773"/>
      <c r="BY228" s="726"/>
      <c r="BZ228" s="734"/>
      <c r="CA228" s="762"/>
      <c r="CB228" s="732"/>
      <c r="CC228" s="762"/>
      <c r="CD228" s="732"/>
      <c r="CE228" s="762"/>
      <c r="CF228" s="732"/>
      <c r="CG228" s="762"/>
      <c r="CH228" s="732"/>
      <c r="CI228" s="762"/>
      <c r="CJ228" s="732"/>
      <c r="CK228" s="762"/>
      <c r="CL228" s="732"/>
      <c r="CM228" s="762"/>
      <c r="CN228" s="732"/>
      <c r="CO228" s="762"/>
      <c r="CP228" s="732"/>
      <c r="CQ228" s="762"/>
      <c r="CR228" s="732"/>
      <c r="CS228" s="762"/>
      <c r="CT228" s="732"/>
      <c r="CU228" s="775"/>
      <c r="CV228" s="775"/>
      <c r="CW228" s="775"/>
      <c r="CX228" s="775"/>
      <c r="CY228" s="775"/>
      <c r="CZ228" s="775"/>
      <c r="DA228" s="775"/>
      <c r="DB228" s="776"/>
      <c r="DC228" s="777"/>
      <c r="DE228" s="1044"/>
      <c r="DF228" s="760" t="s">
        <v>685</v>
      </c>
      <c r="DG228" s="772"/>
      <c r="DH228" s="773"/>
      <c r="DI228" s="726"/>
      <c r="DJ228" s="734"/>
      <c r="DK228" s="762"/>
      <c r="DL228" s="732"/>
      <c r="DM228" s="762"/>
      <c r="DN228" s="732"/>
      <c r="DO228" s="762"/>
      <c r="DP228" s="732"/>
      <c r="DQ228" s="762"/>
      <c r="DR228" s="732"/>
      <c r="DS228" s="762"/>
      <c r="DT228" s="732"/>
      <c r="DU228" s="762"/>
      <c r="DV228" s="732"/>
      <c r="DW228" s="762"/>
      <c r="DX228" s="732"/>
      <c r="DY228" s="762"/>
      <c r="DZ228" s="732"/>
      <c r="EA228" s="762"/>
      <c r="EB228" s="732"/>
      <c r="EC228" s="762"/>
      <c r="ED228" s="732"/>
      <c r="EE228" s="775"/>
      <c r="EF228" s="775"/>
      <c r="EG228" s="775"/>
      <c r="EH228" s="775"/>
      <c r="EI228" s="775"/>
      <c r="EJ228" s="775"/>
      <c r="EK228" s="775"/>
      <c r="EL228" s="776"/>
      <c r="EM228" s="777"/>
      <c r="EO228" s="1044"/>
      <c r="EP228" s="760" t="s">
        <v>685</v>
      </c>
      <c r="EQ228" s="772"/>
      <c r="ER228" s="773"/>
      <c r="ES228" s="726"/>
      <c r="ET228" s="734"/>
      <c r="EU228" s="762"/>
      <c r="EV228" s="732"/>
      <c r="EW228" s="762"/>
      <c r="EX228" s="732"/>
      <c r="EY228" s="762"/>
      <c r="EZ228" s="732"/>
      <c r="FA228" s="762"/>
      <c r="FB228" s="732"/>
      <c r="FC228" s="762"/>
      <c r="FD228" s="732"/>
      <c r="FE228" s="762"/>
      <c r="FF228" s="732"/>
      <c r="FG228" s="762"/>
      <c r="FH228" s="732"/>
      <c r="FI228" s="762"/>
      <c r="FJ228" s="732"/>
      <c r="FK228" s="762"/>
      <c r="FL228" s="732"/>
      <c r="FM228" s="762"/>
      <c r="FN228" s="732"/>
      <c r="FO228" s="775"/>
      <c r="FP228" s="775"/>
      <c r="FQ228" s="775"/>
      <c r="FR228" s="775"/>
      <c r="FS228" s="775"/>
      <c r="FT228" s="775"/>
      <c r="FU228" s="775"/>
      <c r="FV228" s="776"/>
      <c r="FW228" s="777"/>
      <c r="FY228" s="1044"/>
      <c r="FZ228" s="760" t="s">
        <v>685</v>
      </c>
      <c r="GA228" s="772"/>
      <c r="GB228" s="773"/>
      <c r="GC228" s="726"/>
      <c r="GD228" s="734">
        <f>F228+AP228+BZ228+DJ228+ET228</f>
        <v>0</v>
      </c>
      <c r="GE228" s="734"/>
      <c r="GF228" s="732"/>
      <c r="GG228" s="734"/>
      <c r="GH228" s="732"/>
      <c r="GI228" s="734"/>
      <c r="GJ228" s="732"/>
      <c r="GK228" s="734"/>
      <c r="GL228" s="732"/>
      <c r="GM228" s="734"/>
      <c r="GN228" s="732"/>
      <c r="GO228" s="734"/>
      <c r="GP228" s="732"/>
      <c r="GQ228" s="734"/>
      <c r="GR228" s="732"/>
      <c r="GS228" s="734"/>
      <c r="GT228" s="732"/>
      <c r="GU228" s="734"/>
      <c r="GV228" s="732"/>
      <c r="GW228" s="734"/>
      <c r="GX228" s="774"/>
      <c r="GY228" s="775"/>
      <c r="GZ228" s="775"/>
      <c r="HA228" s="775"/>
      <c r="HB228" s="775"/>
      <c r="HC228" s="775"/>
      <c r="HD228" s="775"/>
      <c r="HE228" s="775"/>
      <c r="HF228" s="776"/>
      <c r="HG228" s="777"/>
    </row>
    <row r="229" spans="1:215" ht="38.25" x14ac:dyDescent="0.25">
      <c r="A229" s="1044"/>
      <c r="B229" s="753" t="s">
        <v>523</v>
      </c>
      <c r="C229" s="737">
        <f t="shared" ref="C229:C249" si="1827">C143</f>
        <v>2.5</v>
      </c>
      <c r="D229" s="737">
        <f t="shared" ref="D229:D249" si="1828">ROUNDUP(D143*1.04,0)</f>
        <v>4588</v>
      </c>
      <c r="E229" s="738">
        <f t="shared" ref="E229:E249" si="1829">ROUNDUP(D229*1.01525,0)</f>
        <v>4658</v>
      </c>
      <c r="F229" s="817">
        <f t="shared" ref="F229:F249" si="1830">C229*E229</f>
        <v>11645</v>
      </c>
      <c r="G229" s="740">
        <f>ROUND(G57,1)</f>
        <v>0</v>
      </c>
      <c r="H229" s="741">
        <f t="shared" ref="H229:H249" si="1831">$F229*G229/100</f>
        <v>0</v>
      </c>
      <c r="I229" s="740">
        <f>ROUND(I57,1)</f>
        <v>0</v>
      </c>
      <c r="J229" s="741">
        <f t="shared" ref="J229:J249" si="1832">$F229*I229/100</f>
        <v>0</v>
      </c>
      <c r="K229" s="740">
        <f t="shared" ref="K229:K249" si="1833">ROUND(K57,1)</f>
        <v>0</v>
      </c>
      <c r="L229" s="741">
        <f t="shared" ref="L229:L249" si="1834">$F229*K229/100</f>
        <v>0</v>
      </c>
      <c r="M229" s="740">
        <f t="shared" ref="M229:M249" si="1835">ROUND(M57,1)</f>
        <v>0</v>
      </c>
      <c r="N229" s="741">
        <f t="shared" ref="N229:N249" si="1836">$F229*M229/100</f>
        <v>0</v>
      </c>
      <c r="O229" s="740">
        <f t="shared" ref="O229:O249" si="1837">ROUND(O57,1)</f>
        <v>0</v>
      </c>
      <c r="P229" s="741">
        <f t="shared" ref="P229:P249" si="1838">$F229*O229/100</f>
        <v>0</v>
      </c>
      <c r="Q229" s="740">
        <f t="shared" ref="Q229:Q249" si="1839">ROUND(Q57,1)</f>
        <v>0</v>
      </c>
      <c r="R229" s="741">
        <f t="shared" ref="R229:R249" si="1840">$F229*Q229/100</f>
        <v>0</v>
      </c>
      <c r="S229" s="740">
        <f t="shared" ref="S229:S249" si="1841">ROUND(S57,1)</f>
        <v>0</v>
      </c>
      <c r="T229" s="741">
        <f t="shared" ref="T229:T249" si="1842">$F229*S229/100</f>
        <v>0</v>
      </c>
      <c r="U229" s="740">
        <f t="shared" ref="U229:U249" si="1843">ROUND(U57,1)</f>
        <v>0</v>
      </c>
      <c r="V229" s="741">
        <f t="shared" ref="V229:V249" si="1844">$F229*U229/100</f>
        <v>0</v>
      </c>
      <c r="W229" s="740">
        <f t="shared" ref="W229:W249" si="1845">ROUND(W57,1)</f>
        <v>0</v>
      </c>
      <c r="X229" s="741">
        <f t="shared" ref="X229:X249" si="1846">$F229*W229/100</f>
        <v>0</v>
      </c>
      <c r="Y229" s="740">
        <f t="shared" ref="Y229:Y249" si="1847">ROUND(Y57,1)</f>
        <v>0</v>
      </c>
      <c r="Z229" s="741">
        <f t="shared" ref="Z229:Z249" si="1848">$F229*Y229/100</f>
        <v>0</v>
      </c>
      <c r="AA229" s="743">
        <f t="shared" ref="AA229:AA249" si="1849">IF(((SUM(F229:Z229))&gt;(16242*C229)),0,((16242*C229)-(SUM(F229:Z229))))</f>
        <v>28960</v>
      </c>
      <c r="AB229" s="744">
        <f t="shared" ref="AB229:AB249" si="1850">F229+H229+J229+L229+N229+P229+R229+T229+V229+X229+Z229+AA229</f>
        <v>40605</v>
      </c>
      <c r="AC229" s="745">
        <v>12</v>
      </c>
      <c r="AD229" s="746">
        <f t="shared" ref="AD229:AD249" si="1851">AB229*AC229</f>
        <v>487260</v>
      </c>
      <c r="AE229" s="747"/>
      <c r="AF229" s="741"/>
      <c r="AG229" s="746">
        <f t="shared" ref="AG229:AG249" si="1852">AD229+AE229+AF229</f>
        <v>487260</v>
      </c>
      <c r="AH229" s="746">
        <f t="shared" ref="AH229:AH249" si="1853">AG229*0.302</f>
        <v>147152.51999999999</v>
      </c>
      <c r="AI229" s="746">
        <f t="shared" ref="AI229:AI249" si="1854">AG229+AH229</f>
        <v>634412.52</v>
      </c>
      <c r="AK229" s="1044"/>
      <c r="AL229" s="753" t="s">
        <v>523</v>
      </c>
      <c r="AM229" s="737">
        <f t="shared" ref="AM229:AM249" si="1855">AM143</f>
        <v>2</v>
      </c>
      <c r="AN229" s="737">
        <f t="shared" ref="AN229:AN249" si="1856">ROUNDUP(AN143*1.04,0)</f>
        <v>4588</v>
      </c>
      <c r="AO229" s="738">
        <f t="shared" ref="AO229:AO249" si="1857">ROUNDUP(AN229*1.01525,0)</f>
        <v>4658</v>
      </c>
      <c r="AP229" s="817">
        <f t="shared" ref="AP229:AP249" si="1858">AM229*AO229</f>
        <v>9316</v>
      </c>
      <c r="AQ229" s="740">
        <f t="shared" ref="AQ229:AQ249" si="1859">ROUND(AQ57,1)</f>
        <v>0</v>
      </c>
      <c r="AR229" s="741">
        <f t="shared" ref="AR229:AR249" si="1860">$AP229*AQ229/100</f>
        <v>0</v>
      </c>
      <c r="AS229" s="740">
        <f t="shared" ref="AS229:AS249" si="1861">ROUND(AS57,1)</f>
        <v>0</v>
      </c>
      <c r="AT229" s="741">
        <f t="shared" ref="AT229:AT249" si="1862">$AP229*AS229/100</f>
        <v>0</v>
      </c>
      <c r="AU229" s="740">
        <f>ROUND(AU57,1)</f>
        <v>0</v>
      </c>
      <c r="AV229" s="741">
        <f t="shared" ref="AV229:AV249" si="1863">$AP229*AU229/100</f>
        <v>0</v>
      </c>
      <c r="AW229" s="740">
        <f>ROUND(AW57,1)</f>
        <v>0</v>
      </c>
      <c r="AX229" s="741">
        <f t="shared" ref="AX229:AX249" si="1864">$AP229*AW229/100</f>
        <v>0</v>
      </c>
      <c r="AY229" s="740">
        <f>ROUND(AY57,1)</f>
        <v>0</v>
      </c>
      <c r="AZ229" s="741">
        <f t="shared" ref="AZ229:AZ249" si="1865">$AP229*AY229/100</f>
        <v>0</v>
      </c>
      <c r="BA229" s="740">
        <f>ROUND(BA57,1)</f>
        <v>0</v>
      </c>
      <c r="BB229" s="741">
        <f t="shared" ref="BB229:BB249" si="1866">$AP229*BA229/100</f>
        <v>0</v>
      </c>
      <c r="BC229" s="740">
        <f>ROUND(BC57,1)</f>
        <v>0</v>
      </c>
      <c r="BD229" s="741">
        <f t="shared" ref="BD229:BD249" si="1867">$AP229*BC229/100</f>
        <v>0</v>
      </c>
      <c r="BE229" s="740">
        <f>ROUND(BE57,1)</f>
        <v>0</v>
      </c>
      <c r="BF229" s="741">
        <f t="shared" ref="BF229:BF249" si="1868">$AP229*BE229/100</f>
        <v>0</v>
      </c>
      <c r="BG229" s="740">
        <f>ROUND(BG57,1)</f>
        <v>0</v>
      </c>
      <c r="BH229" s="741">
        <f t="shared" ref="BH229:BH249" si="1869">$AP229*BG229/100</f>
        <v>0</v>
      </c>
      <c r="BI229" s="740">
        <f>ROUND(BI57,1)</f>
        <v>0</v>
      </c>
      <c r="BJ229" s="741">
        <f t="shared" ref="BJ229:BJ249" si="1870">$AP229*BI229/100</f>
        <v>0</v>
      </c>
      <c r="BK229" s="743">
        <f t="shared" ref="BK229:BK249" si="1871">IF(((SUM(AP229:BJ229))&gt;(16242*AM229)),0,((16242*AM229)-(SUM(AP229:BJ229))))</f>
        <v>23168</v>
      </c>
      <c r="BL229" s="744">
        <f t="shared" ref="BL229:BL249" si="1872">AP229+AR229+AT229+AV229+AX229+AZ229+BB229+BD229+BF229+BH229+BJ229+BK229</f>
        <v>32484</v>
      </c>
      <c r="BM229" s="745">
        <v>12</v>
      </c>
      <c r="BN229" s="746">
        <f t="shared" ref="BN229:BN249" si="1873">BL229*BM229</f>
        <v>389808</v>
      </c>
      <c r="BO229" s="747"/>
      <c r="BP229" s="741"/>
      <c r="BQ229" s="746">
        <f t="shared" ref="BQ229:BQ249" si="1874">BN229+BO229+BP229</f>
        <v>389808</v>
      </c>
      <c r="BR229" s="746">
        <f t="shared" ref="BR229:BR249" si="1875">BQ229*0.302</f>
        <v>117722.02</v>
      </c>
      <c r="BS229" s="746">
        <f t="shared" ref="BS229:BS249" si="1876">BQ229+BR229</f>
        <v>507530.02</v>
      </c>
      <c r="BU229" s="1044"/>
      <c r="BV229" s="753" t="s">
        <v>523</v>
      </c>
      <c r="BW229" s="737">
        <f t="shared" ref="BW229:BW249" si="1877">BW143</f>
        <v>4.5</v>
      </c>
      <c r="BX229" s="737">
        <f t="shared" ref="BX229:BX249" si="1878">ROUNDUP(BX143*1.04,0)</f>
        <v>4588</v>
      </c>
      <c r="BY229" s="738">
        <f t="shared" ref="BY229:BY249" si="1879">ROUNDUP(BX229*1.01525,0)</f>
        <v>4658</v>
      </c>
      <c r="BZ229" s="817">
        <f t="shared" ref="BZ229:BZ249" si="1880">BW229*BY229</f>
        <v>20961</v>
      </c>
      <c r="CA229" s="740">
        <f t="shared" ref="CA229:CA249" si="1881">ROUND(CA57,1)</f>
        <v>0</v>
      </c>
      <c r="CB229" s="741">
        <f t="shared" ref="CB229:CB249" si="1882">$BZ229*CA229/100</f>
        <v>0</v>
      </c>
      <c r="CC229" s="740">
        <f t="shared" ref="CC229:CC249" si="1883">ROUND(CC57,1)</f>
        <v>0</v>
      </c>
      <c r="CD229" s="741">
        <f t="shared" ref="CD229:CD249" si="1884">$BZ229*CC229/100</f>
        <v>0</v>
      </c>
      <c r="CE229" s="740">
        <f>ROUND(CE57,1)</f>
        <v>0</v>
      </c>
      <c r="CF229" s="741">
        <f t="shared" ref="CF229:CF249" si="1885">$BZ229*CE229/100</f>
        <v>0</v>
      </c>
      <c r="CG229" s="740">
        <f>ROUND(CG57,1)</f>
        <v>0</v>
      </c>
      <c r="CH229" s="741">
        <f t="shared" ref="CH229:CH249" si="1886">$BZ229*CG229/100</f>
        <v>0</v>
      </c>
      <c r="CI229" s="740">
        <f>ROUND(CI57,1)</f>
        <v>0</v>
      </c>
      <c r="CJ229" s="741">
        <f t="shared" ref="CJ229:CJ249" si="1887">$BZ229*CI229/100</f>
        <v>0</v>
      </c>
      <c r="CK229" s="740">
        <f>ROUND(CK57,1)</f>
        <v>0</v>
      </c>
      <c r="CL229" s="741">
        <f t="shared" ref="CL229:CL249" si="1888">$BZ229*CK229/100</f>
        <v>0</v>
      </c>
      <c r="CM229" s="740">
        <f>ROUND(CM57,1)</f>
        <v>0</v>
      </c>
      <c r="CN229" s="741">
        <f t="shared" ref="CN229:CN249" si="1889">$BZ229*CM229/100</f>
        <v>0</v>
      </c>
      <c r="CO229" s="740">
        <f>ROUND(CO57,1)</f>
        <v>0</v>
      </c>
      <c r="CP229" s="741">
        <f t="shared" ref="CP229:CP249" si="1890">$BZ229*CO229/100</f>
        <v>0</v>
      </c>
      <c r="CQ229" s="740">
        <f>ROUND(CQ57,1)</f>
        <v>0</v>
      </c>
      <c r="CR229" s="741">
        <f t="shared" ref="CR229:CR249" si="1891">$BZ229*CQ229/100</f>
        <v>0</v>
      </c>
      <c r="CS229" s="740">
        <f>ROUND(CS57,1)</f>
        <v>0</v>
      </c>
      <c r="CT229" s="741">
        <f t="shared" ref="CT229:CT249" si="1892">$BZ229*CS229/100</f>
        <v>0</v>
      </c>
      <c r="CU229" s="743">
        <f t="shared" ref="CU229:CU249" si="1893">IF(((SUM(BZ229:CT229))&gt;(16242*BW229)),0,((16242*BW229)-(SUM(BZ229:CT229))))</f>
        <v>52128</v>
      </c>
      <c r="CV229" s="744">
        <f t="shared" ref="CV229:CV249" si="1894">BZ229+CB229+CD229+CF229+CH229+CJ229+CL229+CN229+CP229+CR229+CT229+CU229</f>
        <v>73089</v>
      </c>
      <c r="CW229" s="745">
        <v>12</v>
      </c>
      <c r="CX229" s="746">
        <f t="shared" ref="CX229:CX249" si="1895">CV229*CW229</f>
        <v>877068</v>
      </c>
      <c r="CY229" s="747"/>
      <c r="CZ229" s="741"/>
      <c r="DA229" s="746">
        <f t="shared" ref="DA229:DA249" si="1896">CX229+CY229+CZ229</f>
        <v>877068</v>
      </c>
      <c r="DB229" s="746">
        <f t="shared" ref="DB229:DB249" si="1897">DA229*0.302</f>
        <v>264874.53999999998</v>
      </c>
      <c r="DC229" s="746">
        <f t="shared" ref="DC229:DC249" si="1898">DA229+DB229</f>
        <v>1141942.54</v>
      </c>
      <c r="DD229" s="750"/>
      <c r="DE229" s="1044"/>
      <c r="DF229" s="753" t="s">
        <v>523</v>
      </c>
      <c r="DG229" s="737">
        <f t="shared" ref="DG229:DG249" si="1899">DG143</f>
        <v>0.8</v>
      </c>
      <c r="DH229" s="737">
        <f t="shared" ref="DH229:DH249" si="1900">ROUNDUP(DH143*1.04,0)</f>
        <v>4588</v>
      </c>
      <c r="DI229" s="738">
        <f t="shared" ref="DI229:DI249" si="1901">ROUNDUP(DH229*1.01525,0)</f>
        <v>4658</v>
      </c>
      <c r="DJ229" s="817">
        <f t="shared" ref="DJ229:DJ249" si="1902">DG229*DI229</f>
        <v>3726.4</v>
      </c>
      <c r="DK229" s="740">
        <f t="shared" ref="DK229:DK249" si="1903">ROUND(DK57,1)</f>
        <v>0</v>
      </c>
      <c r="DL229" s="741">
        <f t="shared" ref="DL229:DL249" si="1904">$DJ229*DK229/100</f>
        <v>0</v>
      </c>
      <c r="DM229" s="740">
        <f t="shared" ref="DM229:DM249" si="1905">ROUND(DM57,1)</f>
        <v>0</v>
      </c>
      <c r="DN229" s="741">
        <f t="shared" ref="DN229:DN249" si="1906">$DJ229*DM229/100</f>
        <v>0</v>
      </c>
      <c r="DO229" s="740">
        <f>ROUND(DO57,1)</f>
        <v>0</v>
      </c>
      <c r="DP229" s="741">
        <f t="shared" ref="DP229:DP249" si="1907">$DJ229*DO229/100</f>
        <v>0</v>
      </c>
      <c r="DQ229" s="740">
        <f>ROUND(DQ57,1)</f>
        <v>0</v>
      </c>
      <c r="DR229" s="741">
        <f t="shared" ref="DR229:DR249" si="1908">$DJ229*DQ229/100</f>
        <v>0</v>
      </c>
      <c r="DS229" s="740">
        <f>ROUND(DS57,1)</f>
        <v>0</v>
      </c>
      <c r="DT229" s="741">
        <f t="shared" ref="DT229:DT249" si="1909">$DJ229*DS229/100</f>
        <v>0</v>
      </c>
      <c r="DU229" s="740">
        <f>ROUND(DU57,1)</f>
        <v>0</v>
      </c>
      <c r="DV229" s="741">
        <f t="shared" ref="DV229:DV249" si="1910">$DJ229*DU229/100</f>
        <v>0</v>
      </c>
      <c r="DW229" s="740">
        <f>ROUND(DW57,1)</f>
        <v>0</v>
      </c>
      <c r="DX229" s="741">
        <f t="shared" ref="DX229:DX249" si="1911">$DJ229*DW229/100</f>
        <v>0</v>
      </c>
      <c r="DY229" s="740">
        <f>ROUND(DY57,1)</f>
        <v>0</v>
      </c>
      <c r="DZ229" s="741">
        <f t="shared" ref="DZ229:DZ249" si="1912">$DJ229*DY229/100</f>
        <v>0</v>
      </c>
      <c r="EA229" s="740">
        <f>ROUND(EA57,1)</f>
        <v>0</v>
      </c>
      <c r="EB229" s="741">
        <f t="shared" ref="EB229:EB249" si="1913">$DJ229*EA229/100</f>
        <v>0</v>
      </c>
      <c r="EC229" s="740">
        <f>ROUND(EC57,1)</f>
        <v>0</v>
      </c>
      <c r="ED229" s="741">
        <f t="shared" ref="ED229:ED249" si="1914">$DJ229*EC229/100</f>
        <v>0</v>
      </c>
      <c r="EE229" s="743">
        <f t="shared" ref="EE229:EE249" si="1915">IF(((SUM(DJ229:ED229))&gt;(16242*DG229)),0,((16242*DG229)-(SUM(DJ229:ED229))))</f>
        <v>9267.2000000000007</v>
      </c>
      <c r="EF229" s="744">
        <f t="shared" ref="EF229:EF249" si="1916">DJ229+DL229+DN229+DP229+DR229+DT229+DV229+DX229+DZ229+EB229+ED229+EE229</f>
        <v>12993.6</v>
      </c>
      <c r="EG229" s="745">
        <v>12</v>
      </c>
      <c r="EH229" s="746">
        <f t="shared" ref="EH229:EH249" si="1917">EF229*EG229</f>
        <v>155923.20000000001</v>
      </c>
      <c r="EI229" s="747"/>
      <c r="EJ229" s="741"/>
      <c r="EK229" s="746">
        <f t="shared" ref="EK229:EK249" si="1918">EH229+EI229+EJ229</f>
        <v>155923.20000000001</v>
      </c>
      <c r="EL229" s="746">
        <f t="shared" ref="EL229:EL249" si="1919">EK229*0.302</f>
        <v>47088.81</v>
      </c>
      <c r="EM229" s="746">
        <f t="shared" ref="EM229:EM249" si="1920">EK229+EL229</f>
        <v>203012.01</v>
      </c>
      <c r="EO229" s="1044"/>
      <c r="EP229" s="753" t="s">
        <v>523</v>
      </c>
      <c r="EQ229" s="737">
        <f t="shared" ref="EQ229:EQ249" si="1921">EQ143</f>
        <v>0</v>
      </c>
      <c r="ER229" s="737">
        <f t="shared" ref="ER229:ER249" si="1922">ROUNDUP(ER143*1.04,0)</f>
        <v>4588</v>
      </c>
      <c r="ES229" s="738">
        <f t="shared" ref="ES229:ES249" si="1923">ROUNDUP(ER229*1.01525,0)</f>
        <v>4658</v>
      </c>
      <c r="ET229" s="817">
        <f t="shared" ref="ET229:ET249" si="1924">EQ229*ES229</f>
        <v>0</v>
      </c>
      <c r="EU229" s="740">
        <f t="shared" ref="EU229:EU249" si="1925">ROUND(EU57,1)</f>
        <v>0</v>
      </c>
      <c r="EV229" s="741">
        <f t="shared" ref="EV229:EV249" si="1926">$ET229*EU229/100</f>
        <v>0</v>
      </c>
      <c r="EW229" s="740">
        <f t="shared" ref="EW229:EW249" si="1927">ROUND(EW57,1)</f>
        <v>0</v>
      </c>
      <c r="EX229" s="741">
        <f t="shared" ref="EX229:EX249" si="1928">$ET229*EW229/100</f>
        <v>0</v>
      </c>
      <c r="EY229" s="740">
        <f>ROUND(EY57,1)</f>
        <v>0</v>
      </c>
      <c r="EZ229" s="741">
        <f t="shared" ref="EZ229:EZ249" si="1929">$ET229*EY229/100</f>
        <v>0</v>
      </c>
      <c r="FA229" s="740">
        <f>ROUND(FA57,1)</f>
        <v>0</v>
      </c>
      <c r="FB229" s="741">
        <f t="shared" ref="FB229:FB249" si="1930">$ET229*FA229/100</f>
        <v>0</v>
      </c>
      <c r="FC229" s="740">
        <f>ROUND(FC57,1)</f>
        <v>0</v>
      </c>
      <c r="FD229" s="741">
        <f t="shared" ref="FD229:FD249" si="1931">$ET229*FC229/100</f>
        <v>0</v>
      </c>
      <c r="FE229" s="740">
        <f>ROUND(FE57,1)</f>
        <v>0</v>
      </c>
      <c r="FF229" s="741">
        <f t="shared" ref="FF229:FF249" si="1932">$ET229*FE229/100</f>
        <v>0</v>
      </c>
      <c r="FG229" s="740">
        <f>ROUND(FG57,1)</f>
        <v>0</v>
      </c>
      <c r="FH229" s="741">
        <f t="shared" ref="FH229:FH249" si="1933">$ET229*FG229/100</f>
        <v>0</v>
      </c>
      <c r="FI229" s="740">
        <f>ROUND(FI57,1)</f>
        <v>0</v>
      </c>
      <c r="FJ229" s="741">
        <f t="shared" ref="FJ229:FJ249" si="1934">$ET229*FI229/100</f>
        <v>0</v>
      </c>
      <c r="FK229" s="740">
        <f>ROUND(FK57,1)</f>
        <v>0</v>
      </c>
      <c r="FL229" s="741">
        <f t="shared" ref="FL229:FL249" si="1935">$ET229*FK229/100</f>
        <v>0</v>
      </c>
      <c r="FM229" s="740">
        <f>ROUND(FM57,1)</f>
        <v>0</v>
      </c>
      <c r="FN229" s="741">
        <f t="shared" ref="FN229:FN249" si="1936">$ET229*FM229/100</f>
        <v>0</v>
      </c>
      <c r="FO229" s="743">
        <f t="shared" ref="FO229:FO249" si="1937">IF(((SUM(ET229:FN229))&gt;(16242*EQ229)),0,((16242*EQ229)-(SUM(ET229:FN229))))</f>
        <v>0</v>
      </c>
      <c r="FP229" s="744">
        <f t="shared" ref="FP229:FP249" si="1938">ET229+EV229+EX229+EZ229+FB229+FD229+FF229+FH229+FJ229+FL229+FN229+FO229</f>
        <v>0</v>
      </c>
      <c r="FQ229" s="745">
        <v>12</v>
      </c>
      <c r="FR229" s="746">
        <f t="shared" ref="FR229:FR249" si="1939">FP229*FQ229</f>
        <v>0</v>
      </c>
      <c r="FS229" s="747"/>
      <c r="FT229" s="741"/>
      <c r="FU229" s="746">
        <f t="shared" ref="FU229:FU249" si="1940">FR229+FS229+FT229</f>
        <v>0</v>
      </c>
      <c r="FV229" s="746">
        <f t="shared" ref="FV229:FV249" si="1941">FU229*0.302</f>
        <v>0</v>
      </c>
      <c r="FW229" s="746">
        <f t="shared" ref="FW229:FW249" si="1942">FU229+FV229</f>
        <v>0</v>
      </c>
      <c r="FY229" s="1044"/>
      <c r="FZ229" s="753" t="s">
        <v>523</v>
      </c>
      <c r="GA229" s="737">
        <f t="shared" ref="GA229:GA249" si="1943">GA143</f>
        <v>9.8000000000000007</v>
      </c>
      <c r="GB229" s="737">
        <f t="shared" ref="GB229:GB249" si="1944">ROUNDUP(GB143*1.04,0)</f>
        <v>4588</v>
      </c>
      <c r="GC229" s="738">
        <f t="shared" ref="GC229:GC249" si="1945">ROUNDUP(GB229*1.01525,0)</f>
        <v>4658</v>
      </c>
      <c r="GD229" s="743">
        <f t="shared" ref="GD229:GD249" si="1946">F229+AP229+BZ229+DJ229+ET229</f>
        <v>45648.4</v>
      </c>
      <c r="GE229" s="743"/>
      <c r="GF229" s="737">
        <f t="shared" ref="GF229:GF249" si="1947">H229+AR229+CB229+DL229+EV229</f>
        <v>0</v>
      </c>
      <c r="GG229" s="743"/>
      <c r="GH229" s="737">
        <f t="shared" ref="GH229:GH249" si="1948">J229+AT229+CD229+DN229+EX229</f>
        <v>0</v>
      </c>
      <c r="GI229" s="743"/>
      <c r="GJ229" s="737">
        <f t="shared" ref="GJ229:GJ249" si="1949">L229+AV229+CF229+DP229+EZ229</f>
        <v>0</v>
      </c>
      <c r="GK229" s="743"/>
      <c r="GL229" s="737">
        <f t="shared" ref="GL229:GL249" si="1950">N229+AX229+CH229+DR229+FB229</f>
        <v>0</v>
      </c>
      <c r="GM229" s="743"/>
      <c r="GN229" s="737">
        <f t="shared" ref="GN229:GN249" si="1951">P229+AZ229+CJ229+DT229+FD229</f>
        <v>0</v>
      </c>
      <c r="GO229" s="743"/>
      <c r="GP229" s="737">
        <f t="shared" ref="GP229:GP249" si="1952">R229+BB229+CL229+DV229+FF229</f>
        <v>0</v>
      </c>
      <c r="GQ229" s="743"/>
      <c r="GR229" s="737">
        <f t="shared" ref="GR229:GR249" si="1953">T229+BD229+CN229+DX229+FH229</f>
        <v>0</v>
      </c>
      <c r="GS229" s="743"/>
      <c r="GT229" s="737">
        <f t="shared" ref="GT229:GT249" si="1954">V229+BF229+CP229+DZ229+FJ229</f>
        <v>0</v>
      </c>
      <c r="GU229" s="743"/>
      <c r="GV229" s="737">
        <f t="shared" ref="GV229:GV249" si="1955">X229+BH229+CR229+EB229+FL229</f>
        <v>0</v>
      </c>
      <c r="GW229" s="743"/>
      <c r="GX229" s="737">
        <f t="shared" ref="GX229:GY249" si="1956">Z229+BJ229+CT229+ED229+FN229</f>
        <v>0</v>
      </c>
      <c r="GY229" s="743">
        <f t="shared" si="1956"/>
        <v>113523.2</v>
      </c>
      <c r="GZ229" s="744">
        <f t="shared" ref="GZ229:GZ249" si="1957">GD229+GF229+GH229+GJ229+GL229+GN229+GP229+GR229+GT229+GV229+GX229+GY229</f>
        <v>159171.6</v>
      </c>
      <c r="HA229" s="745">
        <v>12</v>
      </c>
      <c r="HB229" s="746">
        <f t="shared" ref="HB229:HB249" si="1958">GZ229*HA229</f>
        <v>1910059.2</v>
      </c>
      <c r="HC229" s="737">
        <f t="shared" ref="HC229:HD249" si="1959">AE229+BO229+CY229+EI229+FS229</f>
        <v>0</v>
      </c>
      <c r="HD229" s="737">
        <f t="shared" si="1959"/>
        <v>0</v>
      </c>
      <c r="HE229" s="746">
        <f t="shared" ref="HE229:HE249" si="1960">HB229+HC229+HD229</f>
        <v>1910059.2</v>
      </c>
      <c r="HF229" s="746">
        <f t="shared" ref="HF229:HF249" si="1961">HE229*0.302</f>
        <v>576837.88</v>
      </c>
      <c r="HG229" s="746">
        <f t="shared" ref="HG229:HG249" si="1962">HE229+HF229</f>
        <v>2486897.08</v>
      </c>
    </row>
    <row r="230" spans="1:215" ht="15.75" x14ac:dyDescent="0.25">
      <c r="A230" s="1044"/>
      <c r="B230" s="753" t="s">
        <v>524</v>
      </c>
      <c r="C230" s="818">
        <f t="shared" si="1827"/>
        <v>6</v>
      </c>
      <c r="D230" s="737">
        <f t="shared" si="1828"/>
        <v>4336</v>
      </c>
      <c r="E230" s="738">
        <f t="shared" si="1829"/>
        <v>4403</v>
      </c>
      <c r="F230" s="817">
        <f t="shared" si="1830"/>
        <v>26418</v>
      </c>
      <c r="G230" s="740">
        <f>ROUND(G58,1)</f>
        <v>0</v>
      </c>
      <c r="H230" s="741">
        <f t="shared" si="1831"/>
        <v>0</v>
      </c>
      <c r="I230" s="740">
        <f>ROUND(I58,1)</f>
        <v>0</v>
      </c>
      <c r="J230" s="741">
        <f t="shared" si="1832"/>
        <v>0</v>
      </c>
      <c r="K230" s="740">
        <f t="shared" si="1833"/>
        <v>0</v>
      </c>
      <c r="L230" s="741">
        <f t="shared" si="1834"/>
        <v>0</v>
      </c>
      <c r="M230" s="740">
        <f t="shared" si="1835"/>
        <v>0</v>
      </c>
      <c r="N230" s="741">
        <f t="shared" si="1836"/>
        <v>0</v>
      </c>
      <c r="O230" s="740">
        <f t="shared" si="1837"/>
        <v>0</v>
      </c>
      <c r="P230" s="741">
        <f t="shared" si="1838"/>
        <v>0</v>
      </c>
      <c r="Q230" s="740">
        <f t="shared" si="1839"/>
        <v>0</v>
      </c>
      <c r="R230" s="741">
        <f t="shared" si="1840"/>
        <v>0</v>
      </c>
      <c r="S230" s="740">
        <f t="shared" si="1841"/>
        <v>0</v>
      </c>
      <c r="T230" s="741">
        <f t="shared" si="1842"/>
        <v>0</v>
      </c>
      <c r="U230" s="740">
        <f t="shared" si="1843"/>
        <v>0</v>
      </c>
      <c r="V230" s="741">
        <f t="shared" si="1844"/>
        <v>0</v>
      </c>
      <c r="W230" s="740">
        <f t="shared" si="1845"/>
        <v>0</v>
      </c>
      <c r="X230" s="741">
        <f t="shared" si="1846"/>
        <v>0</v>
      </c>
      <c r="Y230" s="740">
        <f t="shared" si="1847"/>
        <v>0</v>
      </c>
      <c r="Z230" s="741">
        <f t="shared" si="1848"/>
        <v>0</v>
      </c>
      <c r="AA230" s="743">
        <f t="shared" si="1849"/>
        <v>71034</v>
      </c>
      <c r="AB230" s="744">
        <f t="shared" si="1850"/>
        <v>97452</v>
      </c>
      <c r="AC230" s="745">
        <v>12</v>
      </c>
      <c r="AD230" s="746">
        <f t="shared" si="1851"/>
        <v>1169424</v>
      </c>
      <c r="AE230" s="747">
        <f>C230*1009.76*12</f>
        <v>72702.720000000001</v>
      </c>
      <c r="AF230" s="782">
        <f t="shared" ref="AF230:AF232" si="1963">AD230*0.085</f>
        <v>99401.04</v>
      </c>
      <c r="AG230" s="746">
        <f t="shared" si="1852"/>
        <v>1341527.76</v>
      </c>
      <c r="AH230" s="746">
        <f t="shared" si="1853"/>
        <v>405141.38</v>
      </c>
      <c r="AI230" s="746">
        <f t="shared" si="1854"/>
        <v>1746669.14</v>
      </c>
      <c r="AK230" s="1044"/>
      <c r="AL230" s="753" t="s">
        <v>524</v>
      </c>
      <c r="AM230" s="783">
        <f t="shared" si="1855"/>
        <v>3.67</v>
      </c>
      <c r="AN230" s="737">
        <f t="shared" si="1856"/>
        <v>4336</v>
      </c>
      <c r="AO230" s="738">
        <f t="shared" si="1857"/>
        <v>4403</v>
      </c>
      <c r="AP230" s="817">
        <f t="shared" si="1858"/>
        <v>16159.01</v>
      </c>
      <c r="AQ230" s="740">
        <f t="shared" si="1859"/>
        <v>0</v>
      </c>
      <c r="AR230" s="741">
        <f t="shared" si="1860"/>
        <v>0</v>
      </c>
      <c r="AS230" s="740">
        <f t="shared" si="1861"/>
        <v>0</v>
      </c>
      <c r="AT230" s="741">
        <f t="shared" si="1862"/>
        <v>0</v>
      </c>
      <c r="AU230" s="740">
        <f>ROUND(AU58,1)</f>
        <v>0</v>
      </c>
      <c r="AV230" s="741">
        <f t="shared" si="1863"/>
        <v>0</v>
      </c>
      <c r="AW230" s="740">
        <f>ROUND(AW58,1)</f>
        <v>0</v>
      </c>
      <c r="AX230" s="741">
        <f t="shared" si="1864"/>
        <v>0</v>
      </c>
      <c r="AY230" s="740">
        <f>ROUND(AY58,1)</f>
        <v>0</v>
      </c>
      <c r="AZ230" s="741">
        <f t="shared" si="1865"/>
        <v>0</v>
      </c>
      <c r="BA230" s="740">
        <f>ROUND(BA58,1)</f>
        <v>0</v>
      </c>
      <c r="BB230" s="741">
        <f t="shared" si="1866"/>
        <v>0</v>
      </c>
      <c r="BC230" s="740">
        <f>ROUND(BC58,1)</f>
        <v>0</v>
      </c>
      <c r="BD230" s="741">
        <f t="shared" si="1867"/>
        <v>0</v>
      </c>
      <c r="BE230" s="740">
        <f>ROUND(BE58,1)</f>
        <v>0</v>
      </c>
      <c r="BF230" s="741">
        <f t="shared" si="1868"/>
        <v>0</v>
      </c>
      <c r="BG230" s="740">
        <f>ROUND(BG58,1)</f>
        <v>0</v>
      </c>
      <c r="BH230" s="741">
        <f t="shared" si="1869"/>
        <v>0</v>
      </c>
      <c r="BI230" s="740">
        <f>ROUND(BI58,1)</f>
        <v>0</v>
      </c>
      <c r="BJ230" s="741">
        <f t="shared" si="1870"/>
        <v>0</v>
      </c>
      <c r="BK230" s="743">
        <f t="shared" si="1871"/>
        <v>43449.13</v>
      </c>
      <c r="BL230" s="744">
        <f t="shared" si="1872"/>
        <v>59608.14</v>
      </c>
      <c r="BM230" s="745">
        <v>12</v>
      </c>
      <c r="BN230" s="746">
        <f t="shared" si="1873"/>
        <v>715297.68</v>
      </c>
      <c r="BO230" s="747">
        <f>AM230*1009.76*12</f>
        <v>44469.83</v>
      </c>
      <c r="BP230" s="782">
        <f t="shared" ref="BP230:BP232" si="1964">BN230*0.085</f>
        <v>60800.3</v>
      </c>
      <c r="BQ230" s="746">
        <f t="shared" si="1874"/>
        <v>820567.81</v>
      </c>
      <c r="BR230" s="746">
        <f t="shared" si="1875"/>
        <v>247811.48</v>
      </c>
      <c r="BS230" s="746">
        <f t="shared" si="1876"/>
        <v>1068379.29</v>
      </c>
      <c r="BU230" s="1044"/>
      <c r="BV230" s="753" t="s">
        <v>524</v>
      </c>
      <c r="BW230" s="737">
        <f t="shared" si="1877"/>
        <v>20</v>
      </c>
      <c r="BX230" s="737">
        <f t="shared" si="1878"/>
        <v>4336</v>
      </c>
      <c r="BY230" s="738">
        <f t="shared" si="1879"/>
        <v>4403</v>
      </c>
      <c r="BZ230" s="817">
        <f t="shared" si="1880"/>
        <v>88060</v>
      </c>
      <c r="CA230" s="740">
        <f t="shared" si="1881"/>
        <v>0</v>
      </c>
      <c r="CB230" s="741">
        <f t="shared" si="1882"/>
        <v>0</v>
      </c>
      <c r="CC230" s="740">
        <f t="shared" si="1883"/>
        <v>0</v>
      </c>
      <c r="CD230" s="741">
        <f t="shared" si="1884"/>
        <v>0</v>
      </c>
      <c r="CE230" s="740">
        <f>ROUND(CE58,1)</f>
        <v>0</v>
      </c>
      <c r="CF230" s="741">
        <f t="shared" si="1885"/>
        <v>0</v>
      </c>
      <c r="CG230" s="740">
        <f>ROUND(CG58,1)</f>
        <v>0</v>
      </c>
      <c r="CH230" s="741">
        <f t="shared" si="1886"/>
        <v>0</v>
      </c>
      <c r="CI230" s="740">
        <f>ROUND(CI58,1)</f>
        <v>0</v>
      </c>
      <c r="CJ230" s="741">
        <f t="shared" si="1887"/>
        <v>0</v>
      </c>
      <c r="CK230" s="740">
        <f>ROUND(CK58,1)</f>
        <v>0</v>
      </c>
      <c r="CL230" s="741">
        <f t="shared" si="1888"/>
        <v>0</v>
      </c>
      <c r="CM230" s="740">
        <f>ROUND(CM58,1)</f>
        <v>0</v>
      </c>
      <c r="CN230" s="741">
        <f t="shared" si="1889"/>
        <v>0</v>
      </c>
      <c r="CO230" s="740">
        <f>ROUND(CO58,1)</f>
        <v>0</v>
      </c>
      <c r="CP230" s="741">
        <f t="shared" si="1890"/>
        <v>0</v>
      </c>
      <c r="CQ230" s="740">
        <f>ROUND(CQ58,1)</f>
        <v>0</v>
      </c>
      <c r="CR230" s="741">
        <f t="shared" si="1891"/>
        <v>0</v>
      </c>
      <c r="CS230" s="740">
        <f>ROUND(CS58,1)</f>
        <v>0</v>
      </c>
      <c r="CT230" s="741">
        <f t="shared" si="1892"/>
        <v>0</v>
      </c>
      <c r="CU230" s="743">
        <f t="shared" si="1893"/>
        <v>236780</v>
      </c>
      <c r="CV230" s="744">
        <f t="shared" si="1894"/>
        <v>324840</v>
      </c>
      <c r="CW230" s="745">
        <v>12</v>
      </c>
      <c r="CX230" s="746">
        <f t="shared" si="1895"/>
        <v>3898080</v>
      </c>
      <c r="CY230" s="747">
        <f>BW230*1009.76*12</f>
        <v>242342.39999999999</v>
      </c>
      <c r="CZ230" s="782">
        <f t="shared" ref="CZ230:CZ232" si="1965">CX230*0.085</f>
        <v>331336.8</v>
      </c>
      <c r="DA230" s="746">
        <f t="shared" si="1896"/>
        <v>4471759.2</v>
      </c>
      <c r="DB230" s="746">
        <f t="shared" si="1897"/>
        <v>1350471.28</v>
      </c>
      <c r="DC230" s="746">
        <f t="shared" si="1898"/>
        <v>5822230.4800000004</v>
      </c>
      <c r="DD230" s="750"/>
      <c r="DE230" s="1044"/>
      <c r="DF230" s="753" t="s">
        <v>524</v>
      </c>
      <c r="DG230" s="737">
        <f t="shared" si="1899"/>
        <v>3</v>
      </c>
      <c r="DH230" s="737">
        <f t="shared" si="1900"/>
        <v>4336</v>
      </c>
      <c r="DI230" s="738">
        <f t="shared" si="1901"/>
        <v>4403</v>
      </c>
      <c r="DJ230" s="817">
        <f t="shared" si="1902"/>
        <v>13209</v>
      </c>
      <c r="DK230" s="740">
        <f t="shared" si="1903"/>
        <v>0</v>
      </c>
      <c r="DL230" s="741">
        <f t="shared" si="1904"/>
        <v>0</v>
      </c>
      <c r="DM230" s="740">
        <f t="shared" si="1905"/>
        <v>0</v>
      </c>
      <c r="DN230" s="741">
        <f t="shared" si="1906"/>
        <v>0</v>
      </c>
      <c r="DO230" s="740">
        <f>ROUND(DO58,1)</f>
        <v>0</v>
      </c>
      <c r="DP230" s="741">
        <f t="shared" si="1907"/>
        <v>0</v>
      </c>
      <c r="DQ230" s="740">
        <f>ROUND(DQ58,1)</f>
        <v>0</v>
      </c>
      <c r="DR230" s="741">
        <f t="shared" si="1908"/>
        <v>0</v>
      </c>
      <c r="DS230" s="740">
        <f>ROUND(DS58,1)</f>
        <v>0</v>
      </c>
      <c r="DT230" s="741">
        <f t="shared" si="1909"/>
        <v>0</v>
      </c>
      <c r="DU230" s="740">
        <f>ROUND(DU58,1)</f>
        <v>0</v>
      </c>
      <c r="DV230" s="741">
        <f t="shared" si="1910"/>
        <v>0</v>
      </c>
      <c r="DW230" s="740">
        <f>ROUND(DW58,1)</f>
        <v>0</v>
      </c>
      <c r="DX230" s="741">
        <f t="shared" si="1911"/>
        <v>0</v>
      </c>
      <c r="DY230" s="740">
        <f>ROUND(DY58,1)</f>
        <v>0</v>
      </c>
      <c r="DZ230" s="741">
        <f t="shared" si="1912"/>
        <v>0</v>
      </c>
      <c r="EA230" s="740">
        <f>ROUND(EA58,1)</f>
        <v>0</v>
      </c>
      <c r="EB230" s="741">
        <f t="shared" si="1913"/>
        <v>0</v>
      </c>
      <c r="EC230" s="740">
        <f>ROUND(EC58,1)</f>
        <v>0</v>
      </c>
      <c r="ED230" s="741">
        <f t="shared" si="1914"/>
        <v>0</v>
      </c>
      <c r="EE230" s="743">
        <f t="shared" si="1915"/>
        <v>35517</v>
      </c>
      <c r="EF230" s="744">
        <f t="shared" si="1916"/>
        <v>48726</v>
      </c>
      <c r="EG230" s="745">
        <v>12</v>
      </c>
      <c r="EH230" s="746">
        <f t="shared" si="1917"/>
        <v>584712</v>
      </c>
      <c r="EI230" s="747">
        <f>DG230*1009.76*12</f>
        <v>36351.360000000001</v>
      </c>
      <c r="EJ230" s="782">
        <f t="shared" ref="EJ230:EJ232" si="1966">EH230*0.085</f>
        <v>49700.52</v>
      </c>
      <c r="EK230" s="746">
        <f t="shared" si="1918"/>
        <v>670763.88</v>
      </c>
      <c r="EL230" s="746">
        <f t="shared" si="1919"/>
        <v>202570.69</v>
      </c>
      <c r="EM230" s="746">
        <f t="shared" si="1920"/>
        <v>873334.57</v>
      </c>
      <c r="EO230" s="1044"/>
      <c r="EP230" s="753" t="s">
        <v>524</v>
      </c>
      <c r="EQ230" s="737">
        <f t="shared" si="1921"/>
        <v>0</v>
      </c>
      <c r="ER230" s="737">
        <f t="shared" si="1922"/>
        <v>4336</v>
      </c>
      <c r="ES230" s="738">
        <f t="shared" si="1923"/>
        <v>4403</v>
      </c>
      <c r="ET230" s="817">
        <f t="shared" si="1924"/>
        <v>0</v>
      </c>
      <c r="EU230" s="740">
        <f t="shared" si="1925"/>
        <v>0</v>
      </c>
      <c r="EV230" s="741">
        <f t="shared" si="1926"/>
        <v>0</v>
      </c>
      <c r="EW230" s="740">
        <f t="shared" si="1927"/>
        <v>0</v>
      </c>
      <c r="EX230" s="741">
        <f t="shared" si="1928"/>
        <v>0</v>
      </c>
      <c r="EY230" s="740">
        <f>ROUND(EY58,1)</f>
        <v>0</v>
      </c>
      <c r="EZ230" s="741">
        <f t="shared" si="1929"/>
        <v>0</v>
      </c>
      <c r="FA230" s="740">
        <f>ROUND(FA58,1)</f>
        <v>0</v>
      </c>
      <c r="FB230" s="741">
        <f t="shared" si="1930"/>
        <v>0</v>
      </c>
      <c r="FC230" s="740">
        <f>ROUND(FC58,1)</f>
        <v>0</v>
      </c>
      <c r="FD230" s="741">
        <f t="shared" si="1931"/>
        <v>0</v>
      </c>
      <c r="FE230" s="740">
        <f>ROUND(FE58,1)</f>
        <v>0</v>
      </c>
      <c r="FF230" s="741">
        <f t="shared" si="1932"/>
        <v>0</v>
      </c>
      <c r="FG230" s="740">
        <f>ROUND(FG58,1)</f>
        <v>0</v>
      </c>
      <c r="FH230" s="741">
        <f t="shared" si="1933"/>
        <v>0</v>
      </c>
      <c r="FI230" s="740">
        <f>ROUND(FI58,1)</f>
        <v>0</v>
      </c>
      <c r="FJ230" s="741">
        <f t="shared" si="1934"/>
        <v>0</v>
      </c>
      <c r="FK230" s="740">
        <f>ROUND(FK58,1)</f>
        <v>0</v>
      </c>
      <c r="FL230" s="741">
        <f t="shared" si="1935"/>
        <v>0</v>
      </c>
      <c r="FM230" s="740">
        <f>ROUND(FM58,1)</f>
        <v>0</v>
      </c>
      <c r="FN230" s="741">
        <f t="shared" si="1936"/>
        <v>0</v>
      </c>
      <c r="FO230" s="743">
        <f t="shared" si="1937"/>
        <v>0</v>
      </c>
      <c r="FP230" s="744">
        <f t="shared" si="1938"/>
        <v>0</v>
      </c>
      <c r="FQ230" s="745">
        <v>12</v>
      </c>
      <c r="FR230" s="746">
        <f t="shared" si="1939"/>
        <v>0</v>
      </c>
      <c r="FS230" s="747">
        <f>EQ230*1009.76*12</f>
        <v>0</v>
      </c>
      <c r="FT230" s="782">
        <f t="shared" ref="FT230:FT232" si="1967">FR230*0.085</f>
        <v>0</v>
      </c>
      <c r="FU230" s="746">
        <f t="shared" si="1940"/>
        <v>0</v>
      </c>
      <c r="FV230" s="746">
        <f t="shared" si="1941"/>
        <v>0</v>
      </c>
      <c r="FW230" s="746">
        <f t="shared" si="1942"/>
        <v>0</v>
      </c>
      <c r="FY230" s="1044"/>
      <c r="FZ230" s="753" t="s">
        <v>524</v>
      </c>
      <c r="GA230" s="737">
        <f t="shared" si="1943"/>
        <v>32.67</v>
      </c>
      <c r="GB230" s="737">
        <f t="shared" si="1944"/>
        <v>4336</v>
      </c>
      <c r="GC230" s="738">
        <f t="shared" si="1945"/>
        <v>4403</v>
      </c>
      <c r="GD230" s="743">
        <f t="shared" si="1946"/>
        <v>143846.01</v>
      </c>
      <c r="GE230" s="743"/>
      <c r="GF230" s="737">
        <f t="shared" si="1947"/>
        <v>0</v>
      </c>
      <c r="GG230" s="743"/>
      <c r="GH230" s="737">
        <f t="shared" si="1948"/>
        <v>0</v>
      </c>
      <c r="GI230" s="743"/>
      <c r="GJ230" s="737">
        <f t="shared" si="1949"/>
        <v>0</v>
      </c>
      <c r="GK230" s="743"/>
      <c r="GL230" s="737">
        <f t="shared" si="1950"/>
        <v>0</v>
      </c>
      <c r="GM230" s="743"/>
      <c r="GN230" s="737">
        <f t="shared" si="1951"/>
        <v>0</v>
      </c>
      <c r="GO230" s="743"/>
      <c r="GP230" s="737">
        <f t="shared" si="1952"/>
        <v>0</v>
      </c>
      <c r="GQ230" s="743"/>
      <c r="GR230" s="737">
        <f t="shared" si="1953"/>
        <v>0</v>
      </c>
      <c r="GS230" s="743"/>
      <c r="GT230" s="737">
        <f t="shared" si="1954"/>
        <v>0</v>
      </c>
      <c r="GU230" s="743"/>
      <c r="GV230" s="737">
        <f t="shared" si="1955"/>
        <v>0</v>
      </c>
      <c r="GW230" s="743"/>
      <c r="GX230" s="737">
        <f t="shared" si="1956"/>
        <v>0</v>
      </c>
      <c r="GY230" s="743">
        <f t="shared" si="1956"/>
        <v>386780.13</v>
      </c>
      <c r="GZ230" s="744">
        <f t="shared" si="1957"/>
        <v>530626.14</v>
      </c>
      <c r="HA230" s="745">
        <v>12</v>
      </c>
      <c r="HB230" s="746">
        <f t="shared" si="1958"/>
        <v>6367513.6799999997</v>
      </c>
      <c r="HC230" s="737">
        <f t="shared" si="1959"/>
        <v>395866.31</v>
      </c>
      <c r="HD230" s="737">
        <f t="shared" si="1959"/>
        <v>541238.66</v>
      </c>
      <c r="HE230" s="746">
        <f t="shared" si="1960"/>
        <v>7304618.6500000004</v>
      </c>
      <c r="HF230" s="746">
        <f t="shared" si="1961"/>
        <v>2205994.83</v>
      </c>
      <c r="HG230" s="746">
        <f t="shared" si="1962"/>
        <v>9510613.4800000004</v>
      </c>
    </row>
    <row r="231" spans="1:215" x14ac:dyDescent="0.25">
      <c r="A231" s="1044"/>
      <c r="B231" s="753" t="s">
        <v>532</v>
      </c>
      <c r="C231" s="737">
        <f t="shared" si="1827"/>
        <v>2.5</v>
      </c>
      <c r="D231" s="737">
        <f t="shared" si="1828"/>
        <v>4336</v>
      </c>
      <c r="E231" s="738">
        <f t="shared" si="1829"/>
        <v>4403</v>
      </c>
      <c r="F231" s="817">
        <f t="shared" si="1830"/>
        <v>11007.5</v>
      </c>
      <c r="G231" s="740">
        <f t="shared" ref="G231:I246" si="1968">ROUND(G59,1)</f>
        <v>0</v>
      </c>
      <c r="H231" s="741">
        <f t="shared" si="1831"/>
        <v>0</v>
      </c>
      <c r="I231" s="740">
        <f t="shared" si="1968"/>
        <v>0</v>
      </c>
      <c r="J231" s="741">
        <f t="shared" si="1832"/>
        <v>0</v>
      </c>
      <c r="K231" s="740">
        <f t="shared" si="1833"/>
        <v>0</v>
      </c>
      <c r="L231" s="741">
        <f t="shared" si="1834"/>
        <v>0</v>
      </c>
      <c r="M231" s="740">
        <f t="shared" si="1835"/>
        <v>0</v>
      </c>
      <c r="N231" s="741">
        <f t="shared" si="1836"/>
        <v>0</v>
      </c>
      <c r="O231" s="740">
        <f t="shared" si="1837"/>
        <v>0</v>
      </c>
      <c r="P231" s="741">
        <f t="shared" si="1838"/>
        <v>0</v>
      </c>
      <c r="Q231" s="740">
        <f t="shared" si="1839"/>
        <v>0</v>
      </c>
      <c r="R231" s="741">
        <f t="shared" si="1840"/>
        <v>0</v>
      </c>
      <c r="S231" s="740">
        <f t="shared" si="1841"/>
        <v>0</v>
      </c>
      <c r="T231" s="741">
        <f t="shared" si="1842"/>
        <v>0</v>
      </c>
      <c r="U231" s="740">
        <f t="shared" si="1843"/>
        <v>0</v>
      </c>
      <c r="V231" s="741">
        <f t="shared" si="1844"/>
        <v>0</v>
      </c>
      <c r="W231" s="740">
        <f t="shared" si="1845"/>
        <v>0</v>
      </c>
      <c r="X231" s="741">
        <f t="shared" si="1846"/>
        <v>0</v>
      </c>
      <c r="Y231" s="740">
        <f t="shared" si="1847"/>
        <v>0</v>
      </c>
      <c r="Z231" s="741">
        <f t="shared" si="1848"/>
        <v>0</v>
      </c>
      <c r="AA231" s="743">
        <f t="shared" si="1849"/>
        <v>29597.5</v>
      </c>
      <c r="AB231" s="744">
        <f t="shared" si="1850"/>
        <v>40605</v>
      </c>
      <c r="AC231" s="745">
        <v>12</v>
      </c>
      <c r="AD231" s="746">
        <f t="shared" si="1851"/>
        <v>487260</v>
      </c>
      <c r="AE231" s="747"/>
      <c r="AF231" s="782">
        <f t="shared" si="1963"/>
        <v>41417.1</v>
      </c>
      <c r="AG231" s="746">
        <f t="shared" si="1852"/>
        <v>528677.1</v>
      </c>
      <c r="AH231" s="746">
        <f t="shared" si="1853"/>
        <v>159660.48000000001</v>
      </c>
      <c r="AI231" s="746">
        <f t="shared" si="1854"/>
        <v>688337.58</v>
      </c>
      <c r="AK231" s="1044"/>
      <c r="AL231" s="753" t="s">
        <v>532</v>
      </c>
      <c r="AM231" s="737">
        <f t="shared" si="1855"/>
        <v>0.5</v>
      </c>
      <c r="AN231" s="737">
        <f t="shared" si="1856"/>
        <v>4336</v>
      </c>
      <c r="AO231" s="738">
        <f t="shared" si="1857"/>
        <v>4403</v>
      </c>
      <c r="AP231" s="817">
        <f t="shared" si="1858"/>
        <v>2201.5</v>
      </c>
      <c r="AQ231" s="740">
        <f t="shared" si="1859"/>
        <v>0</v>
      </c>
      <c r="AR231" s="741">
        <f t="shared" si="1860"/>
        <v>0</v>
      </c>
      <c r="AS231" s="740">
        <f t="shared" si="1861"/>
        <v>0</v>
      </c>
      <c r="AT231" s="741">
        <f t="shared" si="1862"/>
        <v>0</v>
      </c>
      <c r="AU231" s="740">
        <f t="shared" ref="AU231:AU249" si="1969">ROUND(AU59,1)</f>
        <v>0</v>
      </c>
      <c r="AV231" s="741">
        <f t="shared" si="1863"/>
        <v>0</v>
      </c>
      <c r="AW231" s="740">
        <f t="shared" ref="AW231:AW249" si="1970">ROUND(AW59,1)</f>
        <v>0</v>
      </c>
      <c r="AX231" s="741">
        <f t="shared" si="1864"/>
        <v>0</v>
      </c>
      <c r="AY231" s="740">
        <f t="shared" ref="AY231:AY249" si="1971">ROUND(AY59,1)</f>
        <v>0</v>
      </c>
      <c r="AZ231" s="741">
        <f t="shared" si="1865"/>
        <v>0</v>
      </c>
      <c r="BA231" s="740">
        <f t="shared" ref="BA231:BA249" si="1972">ROUND(BA59,1)</f>
        <v>0</v>
      </c>
      <c r="BB231" s="741">
        <f t="shared" si="1866"/>
        <v>0</v>
      </c>
      <c r="BC231" s="740">
        <f t="shared" ref="BC231:BC249" si="1973">ROUND(BC59,1)</f>
        <v>0</v>
      </c>
      <c r="BD231" s="741">
        <f t="shared" si="1867"/>
        <v>0</v>
      </c>
      <c r="BE231" s="740">
        <f t="shared" ref="BE231:BE249" si="1974">ROUND(BE59,1)</f>
        <v>0</v>
      </c>
      <c r="BF231" s="741">
        <f t="shared" si="1868"/>
        <v>0</v>
      </c>
      <c r="BG231" s="740">
        <f t="shared" ref="BG231:BG249" si="1975">ROUND(BG59,1)</f>
        <v>0</v>
      </c>
      <c r="BH231" s="741">
        <f t="shared" si="1869"/>
        <v>0</v>
      </c>
      <c r="BI231" s="740">
        <f t="shared" ref="BI231:BI249" si="1976">ROUND(BI59,1)</f>
        <v>0</v>
      </c>
      <c r="BJ231" s="741">
        <f t="shared" si="1870"/>
        <v>0</v>
      </c>
      <c r="BK231" s="743">
        <f t="shared" si="1871"/>
        <v>5919.5</v>
      </c>
      <c r="BL231" s="744">
        <f t="shared" si="1872"/>
        <v>8121</v>
      </c>
      <c r="BM231" s="745">
        <v>12</v>
      </c>
      <c r="BN231" s="746">
        <f t="shared" si="1873"/>
        <v>97452</v>
      </c>
      <c r="BO231" s="747"/>
      <c r="BP231" s="782">
        <f t="shared" si="1964"/>
        <v>8283.42</v>
      </c>
      <c r="BQ231" s="746">
        <f t="shared" si="1874"/>
        <v>105735.42</v>
      </c>
      <c r="BR231" s="746">
        <f t="shared" si="1875"/>
        <v>31932.1</v>
      </c>
      <c r="BS231" s="746">
        <f t="shared" si="1876"/>
        <v>137667.51999999999</v>
      </c>
      <c r="BU231" s="1044"/>
      <c r="BV231" s="753" t="s">
        <v>532</v>
      </c>
      <c r="BW231" s="737">
        <f t="shared" si="1877"/>
        <v>1</v>
      </c>
      <c r="BX231" s="737">
        <f t="shared" si="1878"/>
        <v>4336</v>
      </c>
      <c r="BY231" s="738">
        <f t="shared" si="1879"/>
        <v>4403</v>
      </c>
      <c r="BZ231" s="817">
        <f t="shared" si="1880"/>
        <v>4403</v>
      </c>
      <c r="CA231" s="740">
        <f t="shared" si="1881"/>
        <v>0</v>
      </c>
      <c r="CB231" s="741">
        <f t="shared" si="1882"/>
        <v>0</v>
      </c>
      <c r="CC231" s="740">
        <f t="shared" si="1883"/>
        <v>0</v>
      </c>
      <c r="CD231" s="741">
        <f t="shared" si="1884"/>
        <v>0</v>
      </c>
      <c r="CE231" s="740">
        <f t="shared" ref="CE231:CE249" si="1977">ROUND(CE59,1)</f>
        <v>0</v>
      </c>
      <c r="CF231" s="741">
        <f t="shared" si="1885"/>
        <v>0</v>
      </c>
      <c r="CG231" s="740">
        <f t="shared" ref="CG231:CG249" si="1978">ROUND(CG59,1)</f>
        <v>0</v>
      </c>
      <c r="CH231" s="741">
        <f t="shared" si="1886"/>
        <v>0</v>
      </c>
      <c r="CI231" s="740">
        <f t="shared" ref="CI231:CI249" si="1979">ROUND(CI59,1)</f>
        <v>0</v>
      </c>
      <c r="CJ231" s="741">
        <f t="shared" si="1887"/>
        <v>0</v>
      </c>
      <c r="CK231" s="740">
        <f t="shared" ref="CK231:CK249" si="1980">ROUND(CK59,1)</f>
        <v>0</v>
      </c>
      <c r="CL231" s="741">
        <f t="shared" si="1888"/>
        <v>0</v>
      </c>
      <c r="CM231" s="740">
        <f t="shared" ref="CM231:CM249" si="1981">ROUND(CM59,1)</f>
        <v>0</v>
      </c>
      <c r="CN231" s="741">
        <f t="shared" si="1889"/>
        <v>0</v>
      </c>
      <c r="CO231" s="740">
        <f t="shared" ref="CO231:CO249" si="1982">ROUND(CO59,1)</f>
        <v>0</v>
      </c>
      <c r="CP231" s="741">
        <f t="shared" si="1890"/>
        <v>0</v>
      </c>
      <c r="CQ231" s="740">
        <f t="shared" ref="CQ231:CQ249" si="1983">ROUND(CQ59,1)</f>
        <v>0</v>
      </c>
      <c r="CR231" s="741">
        <f t="shared" si="1891"/>
        <v>0</v>
      </c>
      <c r="CS231" s="740">
        <f t="shared" ref="CS231:CS249" si="1984">ROUND(CS59,1)</f>
        <v>0</v>
      </c>
      <c r="CT231" s="741">
        <f t="shared" si="1892"/>
        <v>0</v>
      </c>
      <c r="CU231" s="743">
        <f t="shared" si="1893"/>
        <v>11839</v>
      </c>
      <c r="CV231" s="744">
        <f t="shared" si="1894"/>
        <v>16242</v>
      </c>
      <c r="CW231" s="745">
        <v>12</v>
      </c>
      <c r="CX231" s="746">
        <f t="shared" si="1895"/>
        <v>194904</v>
      </c>
      <c r="CY231" s="747"/>
      <c r="CZ231" s="782">
        <f t="shared" si="1965"/>
        <v>16566.84</v>
      </c>
      <c r="DA231" s="746">
        <f t="shared" si="1896"/>
        <v>211470.84</v>
      </c>
      <c r="DB231" s="746">
        <f t="shared" si="1897"/>
        <v>63864.19</v>
      </c>
      <c r="DC231" s="746">
        <f t="shared" si="1898"/>
        <v>275335.03000000003</v>
      </c>
      <c r="DD231" s="750"/>
      <c r="DE231" s="1044"/>
      <c r="DF231" s="753" t="s">
        <v>532</v>
      </c>
      <c r="DG231" s="737">
        <f t="shared" si="1899"/>
        <v>1</v>
      </c>
      <c r="DH231" s="737">
        <f t="shared" si="1900"/>
        <v>4336</v>
      </c>
      <c r="DI231" s="738">
        <f t="shared" si="1901"/>
        <v>4403</v>
      </c>
      <c r="DJ231" s="817">
        <f t="shared" si="1902"/>
        <v>4403</v>
      </c>
      <c r="DK231" s="740">
        <f t="shared" si="1903"/>
        <v>0</v>
      </c>
      <c r="DL231" s="741">
        <f t="shared" si="1904"/>
        <v>0</v>
      </c>
      <c r="DM231" s="740">
        <f t="shared" si="1905"/>
        <v>0</v>
      </c>
      <c r="DN231" s="741">
        <f t="shared" si="1906"/>
        <v>0</v>
      </c>
      <c r="DO231" s="740">
        <f t="shared" ref="DO231:DO249" si="1985">ROUND(DO59,1)</f>
        <v>0</v>
      </c>
      <c r="DP231" s="741">
        <f t="shared" si="1907"/>
        <v>0</v>
      </c>
      <c r="DQ231" s="740">
        <f t="shared" ref="DQ231:DQ249" si="1986">ROUND(DQ59,1)</f>
        <v>0</v>
      </c>
      <c r="DR231" s="741">
        <f t="shared" si="1908"/>
        <v>0</v>
      </c>
      <c r="DS231" s="740">
        <f t="shared" ref="DS231:DS249" si="1987">ROUND(DS59,1)</f>
        <v>0</v>
      </c>
      <c r="DT231" s="741">
        <f t="shared" si="1909"/>
        <v>0</v>
      </c>
      <c r="DU231" s="740">
        <f t="shared" ref="DU231:DU249" si="1988">ROUND(DU59,1)</f>
        <v>0</v>
      </c>
      <c r="DV231" s="741">
        <f t="shared" si="1910"/>
        <v>0</v>
      </c>
      <c r="DW231" s="740">
        <f t="shared" ref="DW231:DW249" si="1989">ROUND(DW59,1)</f>
        <v>0</v>
      </c>
      <c r="DX231" s="741">
        <f t="shared" si="1911"/>
        <v>0</v>
      </c>
      <c r="DY231" s="740">
        <f t="shared" ref="DY231:DY249" si="1990">ROUND(DY59,1)</f>
        <v>0</v>
      </c>
      <c r="DZ231" s="741">
        <f t="shared" si="1912"/>
        <v>0</v>
      </c>
      <c r="EA231" s="740">
        <f t="shared" ref="EA231:EA249" si="1991">ROUND(EA59,1)</f>
        <v>0</v>
      </c>
      <c r="EB231" s="741">
        <f t="shared" si="1913"/>
        <v>0</v>
      </c>
      <c r="EC231" s="740">
        <f t="shared" ref="EC231:EC249" si="1992">ROUND(EC59,1)</f>
        <v>0</v>
      </c>
      <c r="ED231" s="741">
        <f t="shared" si="1914"/>
        <v>0</v>
      </c>
      <c r="EE231" s="743">
        <f t="shared" si="1915"/>
        <v>11839</v>
      </c>
      <c r="EF231" s="744">
        <f t="shared" si="1916"/>
        <v>16242</v>
      </c>
      <c r="EG231" s="745">
        <v>12</v>
      </c>
      <c r="EH231" s="746">
        <f t="shared" si="1917"/>
        <v>194904</v>
      </c>
      <c r="EI231" s="747"/>
      <c r="EJ231" s="782">
        <f t="shared" si="1966"/>
        <v>16566.84</v>
      </c>
      <c r="EK231" s="746">
        <f t="shared" si="1918"/>
        <v>211470.84</v>
      </c>
      <c r="EL231" s="746">
        <f t="shared" si="1919"/>
        <v>63864.19</v>
      </c>
      <c r="EM231" s="746">
        <f t="shared" si="1920"/>
        <v>275335.03000000003</v>
      </c>
      <c r="EO231" s="1044"/>
      <c r="EP231" s="753" t="s">
        <v>532</v>
      </c>
      <c r="EQ231" s="737">
        <f t="shared" si="1921"/>
        <v>0</v>
      </c>
      <c r="ER231" s="737">
        <f t="shared" si="1922"/>
        <v>4336</v>
      </c>
      <c r="ES231" s="738">
        <f t="shared" si="1923"/>
        <v>4403</v>
      </c>
      <c r="ET231" s="817">
        <f t="shared" si="1924"/>
        <v>0</v>
      </c>
      <c r="EU231" s="740">
        <f t="shared" si="1925"/>
        <v>0</v>
      </c>
      <c r="EV231" s="741">
        <f t="shared" si="1926"/>
        <v>0</v>
      </c>
      <c r="EW231" s="740">
        <f t="shared" si="1927"/>
        <v>0</v>
      </c>
      <c r="EX231" s="741">
        <f t="shared" si="1928"/>
        <v>0</v>
      </c>
      <c r="EY231" s="740">
        <f t="shared" ref="EY231:EY249" si="1993">ROUND(EY59,1)</f>
        <v>0</v>
      </c>
      <c r="EZ231" s="741">
        <f t="shared" si="1929"/>
        <v>0</v>
      </c>
      <c r="FA231" s="740">
        <f t="shared" ref="FA231:FA249" si="1994">ROUND(FA59,1)</f>
        <v>0</v>
      </c>
      <c r="FB231" s="741">
        <f t="shared" si="1930"/>
        <v>0</v>
      </c>
      <c r="FC231" s="740">
        <f t="shared" ref="FC231:FC249" si="1995">ROUND(FC59,1)</f>
        <v>0</v>
      </c>
      <c r="FD231" s="741">
        <f t="shared" si="1931"/>
        <v>0</v>
      </c>
      <c r="FE231" s="740">
        <f t="shared" ref="FE231:FE249" si="1996">ROUND(FE59,1)</f>
        <v>0</v>
      </c>
      <c r="FF231" s="741">
        <f t="shared" si="1932"/>
        <v>0</v>
      </c>
      <c r="FG231" s="740">
        <f t="shared" ref="FG231:FG249" si="1997">ROUND(FG59,1)</f>
        <v>0</v>
      </c>
      <c r="FH231" s="741">
        <f t="shared" si="1933"/>
        <v>0</v>
      </c>
      <c r="FI231" s="740">
        <f t="shared" ref="FI231:FI249" si="1998">ROUND(FI59,1)</f>
        <v>0</v>
      </c>
      <c r="FJ231" s="741">
        <f t="shared" si="1934"/>
        <v>0</v>
      </c>
      <c r="FK231" s="740">
        <f t="shared" ref="FK231:FK249" si="1999">ROUND(FK59,1)</f>
        <v>0</v>
      </c>
      <c r="FL231" s="741">
        <f t="shared" si="1935"/>
        <v>0</v>
      </c>
      <c r="FM231" s="740">
        <f t="shared" ref="FM231:FM249" si="2000">ROUND(FM59,1)</f>
        <v>0</v>
      </c>
      <c r="FN231" s="741">
        <f t="shared" si="1936"/>
        <v>0</v>
      </c>
      <c r="FO231" s="743">
        <f t="shared" si="1937"/>
        <v>0</v>
      </c>
      <c r="FP231" s="744">
        <f t="shared" si="1938"/>
        <v>0</v>
      </c>
      <c r="FQ231" s="745">
        <v>12</v>
      </c>
      <c r="FR231" s="746">
        <f t="shared" si="1939"/>
        <v>0</v>
      </c>
      <c r="FS231" s="747"/>
      <c r="FT231" s="782">
        <f t="shared" si="1967"/>
        <v>0</v>
      </c>
      <c r="FU231" s="746">
        <f t="shared" si="1940"/>
        <v>0</v>
      </c>
      <c r="FV231" s="746">
        <f t="shared" si="1941"/>
        <v>0</v>
      </c>
      <c r="FW231" s="746">
        <f t="shared" si="1942"/>
        <v>0</v>
      </c>
      <c r="FY231" s="1044"/>
      <c r="FZ231" s="753" t="s">
        <v>532</v>
      </c>
      <c r="GA231" s="737">
        <f t="shared" si="1943"/>
        <v>5</v>
      </c>
      <c r="GB231" s="737">
        <f t="shared" si="1944"/>
        <v>4336</v>
      </c>
      <c r="GC231" s="738">
        <f t="shared" si="1945"/>
        <v>4403</v>
      </c>
      <c r="GD231" s="743">
        <f t="shared" si="1946"/>
        <v>22015</v>
      </c>
      <c r="GE231" s="743"/>
      <c r="GF231" s="737">
        <f t="shared" si="1947"/>
        <v>0</v>
      </c>
      <c r="GG231" s="743"/>
      <c r="GH231" s="737">
        <f t="shared" si="1948"/>
        <v>0</v>
      </c>
      <c r="GI231" s="743"/>
      <c r="GJ231" s="737">
        <f t="shared" si="1949"/>
        <v>0</v>
      </c>
      <c r="GK231" s="743"/>
      <c r="GL231" s="737">
        <f t="shared" si="1950"/>
        <v>0</v>
      </c>
      <c r="GM231" s="743"/>
      <c r="GN231" s="737">
        <f t="shared" si="1951"/>
        <v>0</v>
      </c>
      <c r="GO231" s="743"/>
      <c r="GP231" s="737">
        <f t="shared" si="1952"/>
        <v>0</v>
      </c>
      <c r="GQ231" s="743"/>
      <c r="GR231" s="737">
        <f t="shared" si="1953"/>
        <v>0</v>
      </c>
      <c r="GS231" s="743"/>
      <c r="GT231" s="737">
        <f t="shared" si="1954"/>
        <v>0</v>
      </c>
      <c r="GU231" s="743"/>
      <c r="GV231" s="737">
        <f t="shared" si="1955"/>
        <v>0</v>
      </c>
      <c r="GW231" s="743"/>
      <c r="GX231" s="737">
        <f t="shared" si="1956"/>
        <v>0</v>
      </c>
      <c r="GY231" s="743">
        <f t="shared" si="1956"/>
        <v>59195</v>
      </c>
      <c r="GZ231" s="744">
        <f t="shared" si="1957"/>
        <v>81210</v>
      </c>
      <c r="HA231" s="745">
        <v>12</v>
      </c>
      <c r="HB231" s="746">
        <f t="shared" si="1958"/>
        <v>974520</v>
      </c>
      <c r="HC231" s="737">
        <f t="shared" si="1959"/>
        <v>0</v>
      </c>
      <c r="HD231" s="737">
        <f t="shared" si="1959"/>
        <v>82834.2</v>
      </c>
      <c r="HE231" s="746">
        <f t="shared" si="1960"/>
        <v>1057354.2</v>
      </c>
      <c r="HF231" s="746">
        <f t="shared" si="1961"/>
        <v>319320.96999999997</v>
      </c>
      <c r="HG231" s="746">
        <f t="shared" si="1962"/>
        <v>1376675.17</v>
      </c>
    </row>
    <row r="232" spans="1:215" ht="25.5" x14ac:dyDescent="0.25">
      <c r="A232" s="1044"/>
      <c r="B232" s="753" t="s">
        <v>525</v>
      </c>
      <c r="C232" s="737">
        <f t="shared" si="1827"/>
        <v>15.5</v>
      </c>
      <c r="D232" s="737">
        <f t="shared" si="1828"/>
        <v>4336</v>
      </c>
      <c r="E232" s="738">
        <f t="shared" si="1829"/>
        <v>4403</v>
      </c>
      <c r="F232" s="817">
        <f t="shared" si="1830"/>
        <v>68246.5</v>
      </c>
      <c r="G232" s="740">
        <f t="shared" si="1968"/>
        <v>0</v>
      </c>
      <c r="H232" s="741">
        <f t="shared" si="1831"/>
        <v>0</v>
      </c>
      <c r="I232" s="740">
        <f t="shared" si="1968"/>
        <v>0</v>
      </c>
      <c r="J232" s="741">
        <f t="shared" si="1832"/>
        <v>0</v>
      </c>
      <c r="K232" s="740">
        <f t="shared" si="1833"/>
        <v>0</v>
      </c>
      <c r="L232" s="741">
        <f t="shared" si="1834"/>
        <v>0</v>
      </c>
      <c r="M232" s="740">
        <f t="shared" si="1835"/>
        <v>0</v>
      </c>
      <c r="N232" s="741">
        <f t="shared" si="1836"/>
        <v>0</v>
      </c>
      <c r="O232" s="740">
        <f t="shared" si="1837"/>
        <v>0</v>
      </c>
      <c r="P232" s="741">
        <f t="shared" si="1838"/>
        <v>0</v>
      </c>
      <c r="Q232" s="740">
        <f t="shared" si="1839"/>
        <v>0</v>
      </c>
      <c r="R232" s="741">
        <f t="shared" si="1840"/>
        <v>0</v>
      </c>
      <c r="S232" s="740">
        <f t="shared" si="1841"/>
        <v>0</v>
      </c>
      <c r="T232" s="741">
        <f t="shared" si="1842"/>
        <v>0</v>
      </c>
      <c r="U232" s="740">
        <f t="shared" si="1843"/>
        <v>0</v>
      </c>
      <c r="V232" s="741">
        <f t="shared" si="1844"/>
        <v>0</v>
      </c>
      <c r="W232" s="740">
        <f t="shared" si="1845"/>
        <v>0</v>
      </c>
      <c r="X232" s="741">
        <f t="shared" si="1846"/>
        <v>0</v>
      </c>
      <c r="Y232" s="740">
        <f t="shared" si="1847"/>
        <v>0</v>
      </c>
      <c r="Z232" s="741">
        <f t="shared" si="1848"/>
        <v>0</v>
      </c>
      <c r="AA232" s="743">
        <f t="shared" si="1849"/>
        <v>183504.5</v>
      </c>
      <c r="AB232" s="744">
        <f t="shared" si="1850"/>
        <v>251751</v>
      </c>
      <c r="AC232" s="745">
        <v>12</v>
      </c>
      <c r="AD232" s="746">
        <f t="shared" si="1851"/>
        <v>3021012</v>
      </c>
      <c r="AE232" s="747"/>
      <c r="AF232" s="782">
        <f t="shared" si="1963"/>
        <v>256786.02</v>
      </c>
      <c r="AG232" s="746">
        <f t="shared" si="1852"/>
        <v>3277798.02</v>
      </c>
      <c r="AH232" s="746">
        <f t="shared" si="1853"/>
        <v>989895</v>
      </c>
      <c r="AI232" s="746">
        <f t="shared" si="1854"/>
        <v>4267693.0199999996</v>
      </c>
      <c r="AK232" s="1044"/>
      <c r="AL232" s="753" t="s">
        <v>525</v>
      </c>
      <c r="AM232" s="737">
        <f t="shared" si="1855"/>
        <v>4.75</v>
      </c>
      <c r="AN232" s="737">
        <f t="shared" si="1856"/>
        <v>4336</v>
      </c>
      <c r="AO232" s="738">
        <f t="shared" si="1857"/>
        <v>4403</v>
      </c>
      <c r="AP232" s="817">
        <f t="shared" si="1858"/>
        <v>20914.25</v>
      </c>
      <c r="AQ232" s="740">
        <f t="shared" si="1859"/>
        <v>0</v>
      </c>
      <c r="AR232" s="741">
        <f t="shared" si="1860"/>
        <v>0</v>
      </c>
      <c r="AS232" s="740">
        <f t="shared" si="1861"/>
        <v>0</v>
      </c>
      <c r="AT232" s="741">
        <f t="shared" si="1862"/>
        <v>0</v>
      </c>
      <c r="AU232" s="740">
        <f t="shared" si="1969"/>
        <v>0</v>
      </c>
      <c r="AV232" s="741">
        <f t="shared" si="1863"/>
        <v>0</v>
      </c>
      <c r="AW232" s="740">
        <f t="shared" si="1970"/>
        <v>0</v>
      </c>
      <c r="AX232" s="741">
        <f t="shared" si="1864"/>
        <v>0</v>
      </c>
      <c r="AY232" s="740">
        <f t="shared" si="1971"/>
        <v>0</v>
      </c>
      <c r="AZ232" s="741">
        <f t="shared" si="1865"/>
        <v>0</v>
      </c>
      <c r="BA232" s="740">
        <f t="shared" si="1972"/>
        <v>0</v>
      </c>
      <c r="BB232" s="741">
        <f t="shared" si="1866"/>
        <v>0</v>
      </c>
      <c r="BC232" s="740">
        <f t="shared" si="1973"/>
        <v>0</v>
      </c>
      <c r="BD232" s="741">
        <f t="shared" si="1867"/>
        <v>0</v>
      </c>
      <c r="BE232" s="740">
        <f t="shared" si="1974"/>
        <v>0</v>
      </c>
      <c r="BF232" s="741">
        <f t="shared" si="1868"/>
        <v>0</v>
      </c>
      <c r="BG232" s="740">
        <f t="shared" si="1975"/>
        <v>0</v>
      </c>
      <c r="BH232" s="741">
        <f t="shared" si="1869"/>
        <v>0</v>
      </c>
      <c r="BI232" s="740">
        <f t="shared" si="1976"/>
        <v>0</v>
      </c>
      <c r="BJ232" s="741">
        <f t="shared" si="1870"/>
        <v>0</v>
      </c>
      <c r="BK232" s="743">
        <f t="shared" si="1871"/>
        <v>56235.25</v>
      </c>
      <c r="BL232" s="744">
        <f t="shared" si="1872"/>
        <v>77149.5</v>
      </c>
      <c r="BM232" s="745">
        <v>12</v>
      </c>
      <c r="BN232" s="746">
        <f t="shared" si="1873"/>
        <v>925794</v>
      </c>
      <c r="BO232" s="747"/>
      <c r="BP232" s="782">
        <f t="shared" si="1964"/>
        <v>78692.490000000005</v>
      </c>
      <c r="BQ232" s="746">
        <f t="shared" si="1874"/>
        <v>1004486.49</v>
      </c>
      <c r="BR232" s="746">
        <f t="shared" si="1875"/>
        <v>303354.92</v>
      </c>
      <c r="BS232" s="746">
        <f t="shared" si="1876"/>
        <v>1307841.4099999999</v>
      </c>
      <c r="BU232" s="1044"/>
      <c r="BV232" s="753" t="s">
        <v>525</v>
      </c>
      <c r="BW232" s="737">
        <f t="shared" si="1877"/>
        <v>6.75</v>
      </c>
      <c r="BX232" s="737">
        <f t="shared" si="1878"/>
        <v>4336</v>
      </c>
      <c r="BY232" s="738">
        <f t="shared" si="1879"/>
        <v>4403</v>
      </c>
      <c r="BZ232" s="817">
        <f t="shared" si="1880"/>
        <v>29720.25</v>
      </c>
      <c r="CA232" s="740">
        <f t="shared" si="1881"/>
        <v>0</v>
      </c>
      <c r="CB232" s="741">
        <f t="shared" si="1882"/>
        <v>0</v>
      </c>
      <c r="CC232" s="740">
        <f t="shared" si="1883"/>
        <v>0</v>
      </c>
      <c r="CD232" s="741">
        <f t="shared" si="1884"/>
        <v>0</v>
      </c>
      <c r="CE232" s="740">
        <f t="shared" si="1977"/>
        <v>0</v>
      </c>
      <c r="CF232" s="741">
        <f t="shared" si="1885"/>
        <v>0</v>
      </c>
      <c r="CG232" s="740">
        <f t="shared" si="1978"/>
        <v>0</v>
      </c>
      <c r="CH232" s="741">
        <f t="shared" si="1886"/>
        <v>0</v>
      </c>
      <c r="CI232" s="740">
        <f t="shared" si="1979"/>
        <v>0</v>
      </c>
      <c r="CJ232" s="741">
        <f t="shared" si="1887"/>
        <v>0</v>
      </c>
      <c r="CK232" s="740">
        <f t="shared" si="1980"/>
        <v>0</v>
      </c>
      <c r="CL232" s="741">
        <f t="shared" si="1888"/>
        <v>0</v>
      </c>
      <c r="CM232" s="740">
        <f t="shared" si="1981"/>
        <v>0</v>
      </c>
      <c r="CN232" s="741">
        <f t="shared" si="1889"/>
        <v>0</v>
      </c>
      <c r="CO232" s="740">
        <f t="shared" si="1982"/>
        <v>0</v>
      </c>
      <c r="CP232" s="741">
        <f t="shared" si="1890"/>
        <v>0</v>
      </c>
      <c r="CQ232" s="740">
        <f t="shared" si="1983"/>
        <v>0</v>
      </c>
      <c r="CR232" s="741">
        <f t="shared" si="1891"/>
        <v>0</v>
      </c>
      <c r="CS232" s="740">
        <f t="shared" si="1984"/>
        <v>0</v>
      </c>
      <c r="CT232" s="741">
        <f t="shared" si="1892"/>
        <v>0</v>
      </c>
      <c r="CU232" s="743">
        <f t="shared" si="1893"/>
        <v>79913.25</v>
      </c>
      <c r="CV232" s="744">
        <f t="shared" si="1894"/>
        <v>109633.5</v>
      </c>
      <c r="CW232" s="745">
        <v>12</v>
      </c>
      <c r="CX232" s="746">
        <f t="shared" si="1895"/>
        <v>1315602</v>
      </c>
      <c r="CY232" s="747"/>
      <c r="CZ232" s="782">
        <f t="shared" si="1965"/>
        <v>111826.17</v>
      </c>
      <c r="DA232" s="746">
        <f t="shared" si="1896"/>
        <v>1427428.17</v>
      </c>
      <c r="DB232" s="746">
        <f t="shared" si="1897"/>
        <v>431083.31</v>
      </c>
      <c r="DC232" s="746">
        <f t="shared" si="1898"/>
        <v>1858511.48</v>
      </c>
      <c r="DD232" s="750"/>
      <c r="DE232" s="1044"/>
      <c r="DF232" s="753" t="s">
        <v>525</v>
      </c>
      <c r="DG232" s="737">
        <f t="shared" si="1899"/>
        <v>1</v>
      </c>
      <c r="DH232" s="737">
        <f t="shared" si="1900"/>
        <v>4336</v>
      </c>
      <c r="DI232" s="738">
        <f t="shared" si="1901"/>
        <v>4403</v>
      </c>
      <c r="DJ232" s="817">
        <f t="shared" si="1902"/>
        <v>4403</v>
      </c>
      <c r="DK232" s="740">
        <f t="shared" si="1903"/>
        <v>0</v>
      </c>
      <c r="DL232" s="741">
        <f t="shared" si="1904"/>
        <v>0</v>
      </c>
      <c r="DM232" s="740">
        <f t="shared" si="1905"/>
        <v>0</v>
      </c>
      <c r="DN232" s="741">
        <f t="shared" si="1906"/>
        <v>0</v>
      </c>
      <c r="DO232" s="740">
        <f t="shared" si="1985"/>
        <v>0</v>
      </c>
      <c r="DP232" s="741">
        <f t="shared" si="1907"/>
        <v>0</v>
      </c>
      <c r="DQ232" s="740">
        <f t="shared" si="1986"/>
        <v>0</v>
      </c>
      <c r="DR232" s="741">
        <f t="shared" si="1908"/>
        <v>0</v>
      </c>
      <c r="DS232" s="740">
        <f t="shared" si="1987"/>
        <v>0</v>
      </c>
      <c r="DT232" s="741">
        <f t="shared" si="1909"/>
        <v>0</v>
      </c>
      <c r="DU232" s="740">
        <f t="shared" si="1988"/>
        <v>0</v>
      </c>
      <c r="DV232" s="741">
        <f t="shared" si="1910"/>
        <v>0</v>
      </c>
      <c r="DW232" s="740">
        <f t="shared" si="1989"/>
        <v>0</v>
      </c>
      <c r="DX232" s="741">
        <f t="shared" si="1911"/>
        <v>0</v>
      </c>
      <c r="DY232" s="740">
        <f t="shared" si="1990"/>
        <v>0</v>
      </c>
      <c r="DZ232" s="741">
        <f t="shared" si="1912"/>
        <v>0</v>
      </c>
      <c r="EA232" s="740">
        <f t="shared" si="1991"/>
        <v>0</v>
      </c>
      <c r="EB232" s="741">
        <f t="shared" si="1913"/>
        <v>0</v>
      </c>
      <c r="EC232" s="740">
        <f t="shared" si="1992"/>
        <v>0</v>
      </c>
      <c r="ED232" s="741">
        <f t="shared" si="1914"/>
        <v>0</v>
      </c>
      <c r="EE232" s="743">
        <f t="shared" si="1915"/>
        <v>11839</v>
      </c>
      <c r="EF232" s="744">
        <f t="shared" si="1916"/>
        <v>16242</v>
      </c>
      <c r="EG232" s="745">
        <v>12</v>
      </c>
      <c r="EH232" s="746">
        <f t="shared" si="1917"/>
        <v>194904</v>
      </c>
      <c r="EI232" s="747"/>
      <c r="EJ232" s="782">
        <f t="shared" si="1966"/>
        <v>16566.84</v>
      </c>
      <c r="EK232" s="746">
        <f t="shared" si="1918"/>
        <v>211470.84</v>
      </c>
      <c r="EL232" s="746">
        <f t="shared" si="1919"/>
        <v>63864.19</v>
      </c>
      <c r="EM232" s="746">
        <f t="shared" si="1920"/>
        <v>275335.03000000003</v>
      </c>
      <c r="EO232" s="1044"/>
      <c r="EP232" s="752" t="s">
        <v>525</v>
      </c>
      <c r="EQ232" s="737">
        <f t="shared" si="1921"/>
        <v>1</v>
      </c>
      <c r="ER232" s="737">
        <f t="shared" si="1922"/>
        <v>4336</v>
      </c>
      <c r="ES232" s="738">
        <f t="shared" si="1923"/>
        <v>4403</v>
      </c>
      <c r="ET232" s="817">
        <f t="shared" si="1924"/>
        <v>4403</v>
      </c>
      <c r="EU232" s="740">
        <f t="shared" si="1925"/>
        <v>0</v>
      </c>
      <c r="EV232" s="741">
        <f t="shared" si="1926"/>
        <v>0</v>
      </c>
      <c r="EW232" s="740">
        <f t="shared" si="1927"/>
        <v>0</v>
      </c>
      <c r="EX232" s="741">
        <f t="shared" si="1928"/>
        <v>0</v>
      </c>
      <c r="EY232" s="740">
        <f t="shared" si="1993"/>
        <v>0</v>
      </c>
      <c r="EZ232" s="741">
        <f t="shared" si="1929"/>
        <v>0</v>
      </c>
      <c r="FA232" s="740">
        <f t="shared" si="1994"/>
        <v>0</v>
      </c>
      <c r="FB232" s="741">
        <f t="shared" si="1930"/>
        <v>0</v>
      </c>
      <c r="FC232" s="740">
        <f t="shared" si="1995"/>
        <v>0</v>
      </c>
      <c r="FD232" s="741">
        <f t="shared" si="1931"/>
        <v>0</v>
      </c>
      <c r="FE232" s="740">
        <f t="shared" si="1996"/>
        <v>0</v>
      </c>
      <c r="FF232" s="741">
        <f t="shared" si="1932"/>
        <v>0</v>
      </c>
      <c r="FG232" s="740">
        <f t="shared" si="1997"/>
        <v>0</v>
      </c>
      <c r="FH232" s="741">
        <f t="shared" si="1933"/>
        <v>0</v>
      </c>
      <c r="FI232" s="740">
        <f t="shared" si="1998"/>
        <v>0</v>
      </c>
      <c r="FJ232" s="741">
        <f t="shared" si="1934"/>
        <v>0</v>
      </c>
      <c r="FK232" s="740">
        <f t="shared" si="1999"/>
        <v>0</v>
      </c>
      <c r="FL232" s="741">
        <f t="shared" si="1935"/>
        <v>0</v>
      </c>
      <c r="FM232" s="740">
        <f t="shared" si="2000"/>
        <v>0</v>
      </c>
      <c r="FN232" s="741">
        <f t="shared" si="1936"/>
        <v>0</v>
      </c>
      <c r="FO232" s="743">
        <f t="shared" si="1937"/>
        <v>11839</v>
      </c>
      <c r="FP232" s="744">
        <f t="shared" si="1938"/>
        <v>16242</v>
      </c>
      <c r="FQ232" s="745">
        <v>12</v>
      </c>
      <c r="FR232" s="746">
        <f t="shared" si="1939"/>
        <v>194904</v>
      </c>
      <c r="FS232" s="747"/>
      <c r="FT232" s="782">
        <f t="shared" si="1967"/>
        <v>16566.84</v>
      </c>
      <c r="FU232" s="746">
        <f t="shared" si="1940"/>
        <v>211470.84</v>
      </c>
      <c r="FV232" s="746">
        <f t="shared" si="1941"/>
        <v>63864.19</v>
      </c>
      <c r="FW232" s="746">
        <f t="shared" si="1942"/>
        <v>275335.03000000003</v>
      </c>
      <c r="FY232" s="1044"/>
      <c r="FZ232" s="752" t="s">
        <v>525</v>
      </c>
      <c r="GA232" s="737">
        <f t="shared" si="1943"/>
        <v>29</v>
      </c>
      <c r="GB232" s="737">
        <f t="shared" si="1944"/>
        <v>4336</v>
      </c>
      <c r="GC232" s="738">
        <f t="shared" si="1945"/>
        <v>4403</v>
      </c>
      <c r="GD232" s="743">
        <f t="shared" si="1946"/>
        <v>127687</v>
      </c>
      <c r="GE232" s="743"/>
      <c r="GF232" s="737">
        <f t="shared" si="1947"/>
        <v>0</v>
      </c>
      <c r="GG232" s="743"/>
      <c r="GH232" s="737">
        <f t="shared" si="1948"/>
        <v>0</v>
      </c>
      <c r="GI232" s="743"/>
      <c r="GJ232" s="737">
        <f t="shared" si="1949"/>
        <v>0</v>
      </c>
      <c r="GK232" s="743"/>
      <c r="GL232" s="737">
        <f t="shared" si="1950"/>
        <v>0</v>
      </c>
      <c r="GM232" s="743"/>
      <c r="GN232" s="737">
        <f t="shared" si="1951"/>
        <v>0</v>
      </c>
      <c r="GO232" s="743"/>
      <c r="GP232" s="737">
        <f t="shared" si="1952"/>
        <v>0</v>
      </c>
      <c r="GQ232" s="743"/>
      <c r="GR232" s="737">
        <f t="shared" si="1953"/>
        <v>0</v>
      </c>
      <c r="GS232" s="743"/>
      <c r="GT232" s="737">
        <f t="shared" si="1954"/>
        <v>0</v>
      </c>
      <c r="GU232" s="743"/>
      <c r="GV232" s="737">
        <f t="shared" si="1955"/>
        <v>0</v>
      </c>
      <c r="GW232" s="743"/>
      <c r="GX232" s="737">
        <f t="shared" si="1956"/>
        <v>0</v>
      </c>
      <c r="GY232" s="743">
        <f t="shared" si="1956"/>
        <v>343331</v>
      </c>
      <c r="GZ232" s="744">
        <f t="shared" si="1957"/>
        <v>471018</v>
      </c>
      <c r="HA232" s="745">
        <v>12</v>
      </c>
      <c r="HB232" s="746">
        <f t="shared" si="1958"/>
        <v>5652216</v>
      </c>
      <c r="HC232" s="737">
        <f t="shared" si="1959"/>
        <v>0</v>
      </c>
      <c r="HD232" s="737">
        <f t="shared" si="1959"/>
        <v>480438.36</v>
      </c>
      <c r="HE232" s="746">
        <f t="shared" si="1960"/>
        <v>6132654.3600000003</v>
      </c>
      <c r="HF232" s="746">
        <f t="shared" si="1961"/>
        <v>1852061.62</v>
      </c>
      <c r="HG232" s="746">
        <f t="shared" si="1962"/>
        <v>7984715.9800000004</v>
      </c>
    </row>
    <row r="233" spans="1:215" x14ac:dyDescent="0.25">
      <c r="A233" s="1044"/>
      <c r="B233" s="755" t="s">
        <v>46</v>
      </c>
      <c r="C233" s="737">
        <f t="shared" si="1827"/>
        <v>1.5</v>
      </c>
      <c r="D233" s="737">
        <f t="shared" si="1828"/>
        <v>4336</v>
      </c>
      <c r="E233" s="738">
        <f t="shared" si="1829"/>
        <v>4403</v>
      </c>
      <c r="F233" s="817">
        <f t="shared" si="1830"/>
        <v>6604.5</v>
      </c>
      <c r="G233" s="740">
        <f t="shared" si="1968"/>
        <v>0</v>
      </c>
      <c r="H233" s="741">
        <f t="shared" si="1831"/>
        <v>0</v>
      </c>
      <c r="I233" s="740">
        <f t="shared" si="1968"/>
        <v>0</v>
      </c>
      <c r="J233" s="741">
        <f t="shared" si="1832"/>
        <v>0</v>
      </c>
      <c r="K233" s="740">
        <f t="shared" si="1833"/>
        <v>0</v>
      </c>
      <c r="L233" s="741">
        <f t="shared" si="1834"/>
        <v>0</v>
      </c>
      <c r="M233" s="740">
        <f t="shared" si="1835"/>
        <v>0</v>
      </c>
      <c r="N233" s="741">
        <f t="shared" si="1836"/>
        <v>0</v>
      </c>
      <c r="O233" s="740">
        <f t="shared" si="1837"/>
        <v>0</v>
      </c>
      <c r="P233" s="741">
        <f t="shared" si="1838"/>
        <v>0</v>
      </c>
      <c r="Q233" s="740">
        <f t="shared" si="1839"/>
        <v>0</v>
      </c>
      <c r="R233" s="741">
        <f t="shared" si="1840"/>
        <v>0</v>
      </c>
      <c r="S233" s="740">
        <f t="shared" si="1841"/>
        <v>0</v>
      </c>
      <c r="T233" s="741">
        <f t="shared" si="1842"/>
        <v>0</v>
      </c>
      <c r="U233" s="740">
        <f t="shared" si="1843"/>
        <v>0</v>
      </c>
      <c r="V233" s="741">
        <f t="shared" si="1844"/>
        <v>0</v>
      </c>
      <c r="W233" s="740">
        <f t="shared" si="1845"/>
        <v>0</v>
      </c>
      <c r="X233" s="741">
        <f t="shared" si="1846"/>
        <v>0</v>
      </c>
      <c r="Y233" s="740">
        <f t="shared" si="1847"/>
        <v>0</v>
      </c>
      <c r="Z233" s="741">
        <f t="shared" si="1848"/>
        <v>0</v>
      </c>
      <c r="AA233" s="743">
        <f t="shared" si="1849"/>
        <v>17758.5</v>
      </c>
      <c r="AB233" s="744">
        <f t="shared" si="1850"/>
        <v>24363</v>
      </c>
      <c r="AC233" s="745">
        <v>12</v>
      </c>
      <c r="AD233" s="746">
        <f t="shared" si="1851"/>
        <v>292356</v>
      </c>
      <c r="AE233" s="747"/>
      <c r="AF233" s="741"/>
      <c r="AG233" s="746">
        <f t="shared" si="1852"/>
        <v>292356</v>
      </c>
      <c r="AH233" s="746">
        <f t="shared" si="1853"/>
        <v>88291.51</v>
      </c>
      <c r="AI233" s="746">
        <f t="shared" si="1854"/>
        <v>380647.51</v>
      </c>
      <c r="AK233" s="1044"/>
      <c r="AL233" s="755" t="s">
        <v>46</v>
      </c>
      <c r="AM233" s="737">
        <f t="shared" si="1855"/>
        <v>1</v>
      </c>
      <c r="AN233" s="737">
        <f t="shared" si="1856"/>
        <v>4336</v>
      </c>
      <c r="AO233" s="738">
        <f t="shared" si="1857"/>
        <v>4403</v>
      </c>
      <c r="AP233" s="817">
        <f t="shared" si="1858"/>
        <v>4403</v>
      </c>
      <c r="AQ233" s="740">
        <f t="shared" si="1859"/>
        <v>0</v>
      </c>
      <c r="AR233" s="741">
        <f t="shared" si="1860"/>
        <v>0</v>
      </c>
      <c r="AS233" s="740">
        <f t="shared" si="1861"/>
        <v>0</v>
      </c>
      <c r="AT233" s="741">
        <f t="shared" si="1862"/>
        <v>0</v>
      </c>
      <c r="AU233" s="740">
        <f t="shared" si="1969"/>
        <v>0</v>
      </c>
      <c r="AV233" s="741">
        <f t="shared" si="1863"/>
        <v>0</v>
      </c>
      <c r="AW233" s="740">
        <f t="shared" si="1970"/>
        <v>0</v>
      </c>
      <c r="AX233" s="741">
        <f t="shared" si="1864"/>
        <v>0</v>
      </c>
      <c r="AY233" s="740">
        <f t="shared" si="1971"/>
        <v>0</v>
      </c>
      <c r="AZ233" s="741">
        <f t="shared" si="1865"/>
        <v>0</v>
      </c>
      <c r="BA233" s="740">
        <f t="shared" si="1972"/>
        <v>0</v>
      </c>
      <c r="BB233" s="741">
        <f t="shared" si="1866"/>
        <v>0</v>
      </c>
      <c r="BC233" s="740">
        <f t="shared" si="1973"/>
        <v>0</v>
      </c>
      <c r="BD233" s="741">
        <f t="shared" si="1867"/>
        <v>0</v>
      </c>
      <c r="BE233" s="740">
        <f t="shared" si="1974"/>
        <v>0</v>
      </c>
      <c r="BF233" s="741">
        <f t="shared" si="1868"/>
        <v>0</v>
      </c>
      <c r="BG233" s="740">
        <f t="shared" si="1975"/>
        <v>0</v>
      </c>
      <c r="BH233" s="741">
        <f t="shared" si="1869"/>
        <v>0</v>
      </c>
      <c r="BI233" s="740">
        <f t="shared" si="1976"/>
        <v>0</v>
      </c>
      <c r="BJ233" s="741">
        <f t="shared" si="1870"/>
        <v>0</v>
      </c>
      <c r="BK233" s="743">
        <f t="shared" si="1871"/>
        <v>11839</v>
      </c>
      <c r="BL233" s="744">
        <f t="shared" si="1872"/>
        <v>16242</v>
      </c>
      <c r="BM233" s="745">
        <v>12</v>
      </c>
      <c r="BN233" s="746">
        <f t="shared" si="1873"/>
        <v>194904</v>
      </c>
      <c r="BO233" s="747"/>
      <c r="BP233" s="741"/>
      <c r="BQ233" s="746">
        <f t="shared" si="1874"/>
        <v>194904</v>
      </c>
      <c r="BR233" s="746">
        <f t="shared" si="1875"/>
        <v>58861.01</v>
      </c>
      <c r="BS233" s="746">
        <f t="shared" si="1876"/>
        <v>253765.01</v>
      </c>
      <c r="BU233" s="1044"/>
      <c r="BV233" s="755" t="s">
        <v>46</v>
      </c>
      <c r="BW233" s="737">
        <f t="shared" si="1877"/>
        <v>0</v>
      </c>
      <c r="BX233" s="737">
        <f t="shared" si="1878"/>
        <v>4336</v>
      </c>
      <c r="BY233" s="738">
        <f t="shared" si="1879"/>
        <v>4403</v>
      </c>
      <c r="BZ233" s="817">
        <f t="shared" si="1880"/>
        <v>0</v>
      </c>
      <c r="CA233" s="740">
        <f t="shared" si="1881"/>
        <v>0</v>
      </c>
      <c r="CB233" s="741">
        <f t="shared" si="1882"/>
        <v>0</v>
      </c>
      <c r="CC233" s="740">
        <f t="shared" si="1883"/>
        <v>0</v>
      </c>
      <c r="CD233" s="741">
        <f t="shared" si="1884"/>
        <v>0</v>
      </c>
      <c r="CE233" s="740">
        <f t="shared" si="1977"/>
        <v>0</v>
      </c>
      <c r="CF233" s="741">
        <f t="shared" si="1885"/>
        <v>0</v>
      </c>
      <c r="CG233" s="740">
        <f t="shared" si="1978"/>
        <v>0</v>
      </c>
      <c r="CH233" s="741">
        <f t="shared" si="1886"/>
        <v>0</v>
      </c>
      <c r="CI233" s="740">
        <f t="shared" si="1979"/>
        <v>0</v>
      </c>
      <c r="CJ233" s="741">
        <f t="shared" si="1887"/>
        <v>0</v>
      </c>
      <c r="CK233" s="740">
        <f t="shared" si="1980"/>
        <v>0</v>
      </c>
      <c r="CL233" s="741">
        <f t="shared" si="1888"/>
        <v>0</v>
      </c>
      <c r="CM233" s="740">
        <f t="shared" si="1981"/>
        <v>0</v>
      </c>
      <c r="CN233" s="741">
        <f t="shared" si="1889"/>
        <v>0</v>
      </c>
      <c r="CO233" s="740">
        <f t="shared" si="1982"/>
        <v>0</v>
      </c>
      <c r="CP233" s="741">
        <f t="shared" si="1890"/>
        <v>0</v>
      </c>
      <c r="CQ233" s="740">
        <f t="shared" si="1983"/>
        <v>0</v>
      </c>
      <c r="CR233" s="741">
        <f t="shared" si="1891"/>
        <v>0</v>
      </c>
      <c r="CS233" s="740">
        <f t="shared" si="1984"/>
        <v>0</v>
      </c>
      <c r="CT233" s="741">
        <f t="shared" si="1892"/>
        <v>0</v>
      </c>
      <c r="CU233" s="743">
        <f t="shared" si="1893"/>
        <v>0</v>
      </c>
      <c r="CV233" s="744">
        <f t="shared" si="1894"/>
        <v>0</v>
      </c>
      <c r="CW233" s="745">
        <v>12</v>
      </c>
      <c r="CX233" s="746">
        <f t="shared" si="1895"/>
        <v>0</v>
      </c>
      <c r="CY233" s="747"/>
      <c r="CZ233" s="741"/>
      <c r="DA233" s="746">
        <f t="shared" si="1896"/>
        <v>0</v>
      </c>
      <c r="DB233" s="746">
        <f t="shared" si="1897"/>
        <v>0</v>
      </c>
      <c r="DC233" s="746">
        <f t="shared" si="1898"/>
        <v>0</v>
      </c>
      <c r="DD233" s="750"/>
      <c r="DE233" s="1044"/>
      <c r="DF233" s="755" t="s">
        <v>46</v>
      </c>
      <c r="DG233" s="737">
        <f t="shared" si="1899"/>
        <v>0</v>
      </c>
      <c r="DH233" s="737">
        <f t="shared" si="1900"/>
        <v>4336</v>
      </c>
      <c r="DI233" s="738">
        <f t="shared" si="1901"/>
        <v>4403</v>
      </c>
      <c r="DJ233" s="817">
        <f t="shared" si="1902"/>
        <v>0</v>
      </c>
      <c r="DK233" s="740">
        <f t="shared" si="1903"/>
        <v>0</v>
      </c>
      <c r="DL233" s="741">
        <f t="shared" si="1904"/>
        <v>0</v>
      </c>
      <c r="DM233" s="740">
        <f t="shared" si="1905"/>
        <v>0</v>
      </c>
      <c r="DN233" s="741">
        <f t="shared" si="1906"/>
        <v>0</v>
      </c>
      <c r="DO233" s="740">
        <f t="shared" si="1985"/>
        <v>0</v>
      </c>
      <c r="DP233" s="741">
        <f t="shared" si="1907"/>
        <v>0</v>
      </c>
      <c r="DQ233" s="740">
        <f t="shared" si="1986"/>
        <v>0</v>
      </c>
      <c r="DR233" s="741">
        <f t="shared" si="1908"/>
        <v>0</v>
      </c>
      <c r="DS233" s="740">
        <f t="shared" si="1987"/>
        <v>0</v>
      </c>
      <c r="DT233" s="741">
        <f t="shared" si="1909"/>
        <v>0</v>
      </c>
      <c r="DU233" s="740">
        <f t="shared" si="1988"/>
        <v>0</v>
      </c>
      <c r="DV233" s="741">
        <f t="shared" si="1910"/>
        <v>0</v>
      </c>
      <c r="DW233" s="740">
        <f t="shared" si="1989"/>
        <v>0</v>
      </c>
      <c r="DX233" s="741">
        <f t="shared" si="1911"/>
        <v>0</v>
      </c>
      <c r="DY233" s="740">
        <f t="shared" si="1990"/>
        <v>0</v>
      </c>
      <c r="DZ233" s="741">
        <f t="shared" si="1912"/>
        <v>0</v>
      </c>
      <c r="EA233" s="740">
        <f t="shared" si="1991"/>
        <v>0</v>
      </c>
      <c r="EB233" s="741">
        <f t="shared" si="1913"/>
        <v>0</v>
      </c>
      <c r="EC233" s="740">
        <f t="shared" si="1992"/>
        <v>0</v>
      </c>
      <c r="ED233" s="741">
        <f t="shared" si="1914"/>
        <v>0</v>
      </c>
      <c r="EE233" s="743">
        <f t="shared" si="1915"/>
        <v>0</v>
      </c>
      <c r="EF233" s="744">
        <f t="shared" si="1916"/>
        <v>0</v>
      </c>
      <c r="EG233" s="745">
        <v>12</v>
      </c>
      <c r="EH233" s="746">
        <f t="shared" si="1917"/>
        <v>0</v>
      </c>
      <c r="EI233" s="747"/>
      <c r="EJ233" s="741"/>
      <c r="EK233" s="746">
        <f t="shared" si="1918"/>
        <v>0</v>
      </c>
      <c r="EL233" s="746">
        <f t="shared" si="1919"/>
        <v>0</v>
      </c>
      <c r="EM233" s="746">
        <f t="shared" si="1920"/>
        <v>0</v>
      </c>
      <c r="EO233" s="1044"/>
      <c r="EP233" s="755" t="s">
        <v>46</v>
      </c>
      <c r="EQ233" s="737">
        <f t="shared" si="1921"/>
        <v>0</v>
      </c>
      <c r="ER233" s="737">
        <f t="shared" si="1922"/>
        <v>4336</v>
      </c>
      <c r="ES233" s="738">
        <f t="shared" si="1923"/>
        <v>4403</v>
      </c>
      <c r="ET233" s="817">
        <f t="shared" si="1924"/>
        <v>0</v>
      </c>
      <c r="EU233" s="740">
        <f t="shared" si="1925"/>
        <v>0</v>
      </c>
      <c r="EV233" s="741">
        <f t="shared" si="1926"/>
        <v>0</v>
      </c>
      <c r="EW233" s="740">
        <f t="shared" si="1927"/>
        <v>0</v>
      </c>
      <c r="EX233" s="741">
        <f t="shared" si="1928"/>
        <v>0</v>
      </c>
      <c r="EY233" s="740">
        <f t="shared" si="1993"/>
        <v>0</v>
      </c>
      <c r="EZ233" s="741">
        <f t="shared" si="1929"/>
        <v>0</v>
      </c>
      <c r="FA233" s="740">
        <f t="shared" si="1994"/>
        <v>0</v>
      </c>
      <c r="FB233" s="741">
        <f t="shared" si="1930"/>
        <v>0</v>
      </c>
      <c r="FC233" s="740">
        <f t="shared" si="1995"/>
        <v>0</v>
      </c>
      <c r="FD233" s="741">
        <f t="shared" si="1931"/>
        <v>0</v>
      </c>
      <c r="FE233" s="740">
        <f t="shared" si="1996"/>
        <v>0</v>
      </c>
      <c r="FF233" s="741">
        <f t="shared" si="1932"/>
        <v>0</v>
      </c>
      <c r="FG233" s="740">
        <f t="shared" si="1997"/>
        <v>0</v>
      </c>
      <c r="FH233" s="741">
        <f t="shared" si="1933"/>
        <v>0</v>
      </c>
      <c r="FI233" s="740">
        <f t="shared" si="1998"/>
        <v>0</v>
      </c>
      <c r="FJ233" s="741">
        <f t="shared" si="1934"/>
        <v>0</v>
      </c>
      <c r="FK233" s="740">
        <f t="shared" si="1999"/>
        <v>0</v>
      </c>
      <c r="FL233" s="741">
        <f t="shared" si="1935"/>
        <v>0</v>
      </c>
      <c r="FM233" s="740">
        <f t="shared" si="2000"/>
        <v>0</v>
      </c>
      <c r="FN233" s="741">
        <f t="shared" si="1936"/>
        <v>0</v>
      </c>
      <c r="FO233" s="743">
        <f t="shared" si="1937"/>
        <v>0</v>
      </c>
      <c r="FP233" s="744">
        <f t="shared" si="1938"/>
        <v>0</v>
      </c>
      <c r="FQ233" s="745">
        <v>12</v>
      </c>
      <c r="FR233" s="746">
        <f t="shared" si="1939"/>
        <v>0</v>
      </c>
      <c r="FS233" s="747"/>
      <c r="FT233" s="741"/>
      <c r="FU233" s="746">
        <f t="shared" si="1940"/>
        <v>0</v>
      </c>
      <c r="FV233" s="746">
        <f t="shared" si="1941"/>
        <v>0</v>
      </c>
      <c r="FW233" s="746">
        <f t="shared" si="1942"/>
        <v>0</v>
      </c>
      <c r="FY233" s="1044"/>
      <c r="FZ233" s="755" t="s">
        <v>46</v>
      </c>
      <c r="GA233" s="737">
        <f t="shared" si="1943"/>
        <v>2.5</v>
      </c>
      <c r="GB233" s="737">
        <f t="shared" si="1944"/>
        <v>4336</v>
      </c>
      <c r="GC233" s="738">
        <f t="shared" si="1945"/>
        <v>4403</v>
      </c>
      <c r="GD233" s="743">
        <f t="shared" si="1946"/>
        <v>11007.5</v>
      </c>
      <c r="GE233" s="743"/>
      <c r="GF233" s="737">
        <f t="shared" si="1947"/>
        <v>0</v>
      </c>
      <c r="GG233" s="743"/>
      <c r="GH233" s="737">
        <f t="shared" si="1948"/>
        <v>0</v>
      </c>
      <c r="GI233" s="743"/>
      <c r="GJ233" s="737">
        <f t="shared" si="1949"/>
        <v>0</v>
      </c>
      <c r="GK233" s="743"/>
      <c r="GL233" s="737">
        <f t="shared" si="1950"/>
        <v>0</v>
      </c>
      <c r="GM233" s="743"/>
      <c r="GN233" s="737">
        <f t="shared" si="1951"/>
        <v>0</v>
      </c>
      <c r="GO233" s="743"/>
      <c r="GP233" s="737">
        <f t="shared" si="1952"/>
        <v>0</v>
      </c>
      <c r="GQ233" s="743"/>
      <c r="GR233" s="737">
        <f t="shared" si="1953"/>
        <v>0</v>
      </c>
      <c r="GS233" s="743"/>
      <c r="GT233" s="737">
        <f t="shared" si="1954"/>
        <v>0</v>
      </c>
      <c r="GU233" s="743"/>
      <c r="GV233" s="737">
        <f t="shared" si="1955"/>
        <v>0</v>
      </c>
      <c r="GW233" s="743"/>
      <c r="GX233" s="737">
        <f t="shared" si="1956"/>
        <v>0</v>
      </c>
      <c r="GY233" s="743">
        <f t="shared" si="1956"/>
        <v>29597.5</v>
      </c>
      <c r="GZ233" s="744">
        <f t="shared" si="1957"/>
        <v>40605</v>
      </c>
      <c r="HA233" s="745">
        <v>12</v>
      </c>
      <c r="HB233" s="746">
        <f t="shared" si="1958"/>
        <v>487260</v>
      </c>
      <c r="HC233" s="737">
        <f t="shared" si="1959"/>
        <v>0</v>
      </c>
      <c r="HD233" s="737">
        <f t="shared" si="1959"/>
        <v>0</v>
      </c>
      <c r="HE233" s="746">
        <f t="shared" si="1960"/>
        <v>487260</v>
      </c>
      <c r="HF233" s="746">
        <f t="shared" si="1961"/>
        <v>147152.51999999999</v>
      </c>
      <c r="HG233" s="746">
        <f t="shared" si="1962"/>
        <v>634412.52</v>
      </c>
    </row>
    <row r="234" spans="1:215" ht="36" x14ac:dyDescent="0.25">
      <c r="A234" s="1044"/>
      <c r="B234" s="755" t="s">
        <v>45</v>
      </c>
      <c r="C234" s="737">
        <f t="shared" si="1827"/>
        <v>2</v>
      </c>
      <c r="D234" s="737">
        <f t="shared" si="1828"/>
        <v>5767</v>
      </c>
      <c r="E234" s="738">
        <f t="shared" si="1829"/>
        <v>5855</v>
      </c>
      <c r="F234" s="817">
        <f t="shared" si="1830"/>
        <v>11710</v>
      </c>
      <c r="G234" s="740">
        <f t="shared" si="1968"/>
        <v>0</v>
      </c>
      <c r="H234" s="741">
        <f t="shared" si="1831"/>
        <v>0</v>
      </c>
      <c r="I234" s="740">
        <f t="shared" si="1968"/>
        <v>0</v>
      </c>
      <c r="J234" s="741">
        <f t="shared" si="1832"/>
        <v>0</v>
      </c>
      <c r="K234" s="740">
        <f t="shared" si="1833"/>
        <v>0</v>
      </c>
      <c r="L234" s="741">
        <f t="shared" si="1834"/>
        <v>0</v>
      </c>
      <c r="M234" s="740">
        <f t="shared" si="1835"/>
        <v>0</v>
      </c>
      <c r="N234" s="741">
        <f t="shared" si="1836"/>
        <v>0</v>
      </c>
      <c r="O234" s="740">
        <f t="shared" si="1837"/>
        <v>0</v>
      </c>
      <c r="P234" s="741">
        <f t="shared" si="1838"/>
        <v>0</v>
      </c>
      <c r="Q234" s="740">
        <f t="shared" si="1839"/>
        <v>0</v>
      </c>
      <c r="R234" s="741">
        <f t="shared" si="1840"/>
        <v>0</v>
      </c>
      <c r="S234" s="740">
        <f t="shared" si="1841"/>
        <v>0</v>
      </c>
      <c r="T234" s="741">
        <f t="shared" si="1842"/>
        <v>0</v>
      </c>
      <c r="U234" s="740">
        <f t="shared" si="1843"/>
        <v>0</v>
      </c>
      <c r="V234" s="741">
        <f t="shared" si="1844"/>
        <v>0</v>
      </c>
      <c r="W234" s="740">
        <f t="shared" si="1845"/>
        <v>0</v>
      </c>
      <c r="X234" s="741">
        <f t="shared" si="1846"/>
        <v>0</v>
      </c>
      <c r="Y234" s="740">
        <f t="shared" si="1847"/>
        <v>0</v>
      </c>
      <c r="Z234" s="741">
        <f t="shared" si="1848"/>
        <v>0</v>
      </c>
      <c r="AA234" s="743">
        <f t="shared" si="1849"/>
        <v>20774</v>
      </c>
      <c r="AB234" s="744">
        <f t="shared" si="1850"/>
        <v>32484</v>
      </c>
      <c r="AC234" s="745">
        <v>12</v>
      </c>
      <c r="AD234" s="746">
        <f t="shared" si="1851"/>
        <v>389808</v>
      </c>
      <c r="AE234" s="747"/>
      <c r="AF234" s="741"/>
      <c r="AG234" s="746">
        <f t="shared" si="1852"/>
        <v>389808</v>
      </c>
      <c r="AH234" s="746">
        <f t="shared" si="1853"/>
        <v>117722.02</v>
      </c>
      <c r="AI234" s="746">
        <f t="shared" si="1854"/>
        <v>507530.02</v>
      </c>
      <c r="AK234" s="1044"/>
      <c r="AL234" s="755" t="s">
        <v>45</v>
      </c>
      <c r="AM234" s="737">
        <f t="shared" si="1855"/>
        <v>0</v>
      </c>
      <c r="AN234" s="737">
        <f t="shared" si="1856"/>
        <v>5767</v>
      </c>
      <c r="AO234" s="738">
        <f t="shared" si="1857"/>
        <v>5855</v>
      </c>
      <c r="AP234" s="817">
        <f t="shared" si="1858"/>
        <v>0</v>
      </c>
      <c r="AQ234" s="740">
        <f t="shared" si="1859"/>
        <v>0</v>
      </c>
      <c r="AR234" s="741">
        <f t="shared" si="1860"/>
        <v>0</v>
      </c>
      <c r="AS234" s="740">
        <f t="shared" si="1861"/>
        <v>0</v>
      </c>
      <c r="AT234" s="741">
        <f t="shared" si="1862"/>
        <v>0</v>
      </c>
      <c r="AU234" s="740">
        <f t="shared" si="1969"/>
        <v>0</v>
      </c>
      <c r="AV234" s="741">
        <f t="shared" si="1863"/>
        <v>0</v>
      </c>
      <c r="AW234" s="740">
        <f t="shared" si="1970"/>
        <v>0</v>
      </c>
      <c r="AX234" s="741">
        <f t="shared" si="1864"/>
        <v>0</v>
      </c>
      <c r="AY234" s="740">
        <f t="shared" si="1971"/>
        <v>0</v>
      </c>
      <c r="AZ234" s="741">
        <f t="shared" si="1865"/>
        <v>0</v>
      </c>
      <c r="BA234" s="740">
        <f t="shared" si="1972"/>
        <v>0</v>
      </c>
      <c r="BB234" s="741">
        <f t="shared" si="1866"/>
        <v>0</v>
      </c>
      <c r="BC234" s="740">
        <f t="shared" si="1973"/>
        <v>0</v>
      </c>
      <c r="BD234" s="741">
        <f t="shared" si="1867"/>
        <v>0</v>
      </c>
      <c r="BE234" s="740">
        <f t="shared" si="1974"/>
        <v>0</v>
      </c>
      <c r="BF234" s="741">
        <f t="shared" si="1868"/>
        <v>0</v>
      </c>
      <c r="BG234" s="740">
        <f t="shared" si="1975"/>
        <v>0</v>
      </c>
      <c r="BH234" s="741">
        <f t="shared" si="1869"/>
        <v>0</v>
      </c>
      <c r="BI234" s="740">
        <f t="shared" si="1976"/>
        <v>0</v>
      </c>
      <c r="BJ234" s="741">
        <f t="shared" si="1870"/>
        <v>0</v>
      </c>
      <c r="BK234" s="743">
        <f t="shared" si="1871"/>
        <v>0</v>
      </c>
      <c r="BL234" s="744">
        <f t="shared" si="1872"/>
        <v>0</v>
      </c>
      <c r="BM234" s="745">
        <v>12</v>
      </c>
      <c r="BN234" s="746">
        <f t="shared" si="1873"/>
        <v>0</v>
      </c>
      <c r="BO234" s="747"/>
      <c r="BP234" s="741"/>
      <c r="BQ234" s="746">
        <f t="shared" si="1874"/>
        <v>0</v>
      </c>
      <c r="BR234" s="746">
        <f t="shared" si="1875"/>
        <v>0</v>
      </c>
      <c r="BS234" s="746">
        <f t="shared" si="1876"/>
        <v>0</v>
      </c>
      <c r="BU234" s="1044"/>
      <c r="BV234" s="755" t="s">
        <v>45</v>
      </c>
      <c r="BW234" s="737">
        <f t="shared" si="1877"/>
        <v>0</v>
      </c>
      <c r="BX234" s="737">
        <f t="shared" si="1878"/>
        <v>5767</v>
      </c>
      <c r="BY234" s="738">
        <f t="shared" si="1879"/>
        <v>5855</v>
      </c>
      <c r="BZ234" s="817">
        <f t="shared" si="1880"/>
        <v>0</v>
      </c>
      <c r="CA234" s="740">
        <f t="shared" si="1881"/>
        <v>0</v>
      </c>
      <c r="CB234" s="741">
        <f t="shared" si="1882"/>
        <v>0</v>
      </c>
      <c r="CC234" s="740">
        <f t="shared" si="1883"/>
        <v>0</v>
      </c>
      <c r="CD234" s="741">
        <f t="shared" si="1884"/>
        <v>0</v>
      </c>
      <c r="CE234" s="740">
        <f t="shared" si="1977"/>
        <v>0</v>
      </c>
      <c r="CF234" s="741">
        <f t="shared" si="1885"/>
        <v>0</v>
      </c>
      <c r="CG234" s="740">
        <f t="shared" si="1978"/>
        <v>0</v>
      </c>
      <c r="CH234" s="741">
        <f t="shared" si="1886"/>
        <v>0</v>
      </c>
      <c r="CI234" s="740">
        <f t="shared" si="1979"/>
        <v>0</v>
      </c>
      <c r="CJ234" s="741">
        <f t="shared" si="1887"/>
        <v>0</v>
      </c>
      <c r="CK234" s="740">
        <f t="shared" si="1980"/>
        <v>0</v>
      </c>
      <c r="CL234" s="741">
        <f t="shared" si="1888"/>
        <v>0</v>
      </c>
      <c r="CM234" s="740">
        <f t="shared" si="1981"/>
        <v>0</v>
      </c>
      <c r="CN234" s="741">
        <f t="shared" si="1889"/>
        <v>0</v>
      </c>
      <c r="CO234" s="740">
        <f t="shared" si="1982"/>
        <v>0</v>
      </c>
      <c r="CP234" s="741">
        <f t="shared" si="1890"/>
        <v>0</v>
      </c>
      <c r="CQ234" s="740">
        <f t="shared" si="1983"/>
        <v>0</v>
      </c>
      <c r="CR234" s="741">
        <f t="shared" si="1891"/>
        <v>0</v>
      </c>
      <c r="CS234" s="740">
        <f t="shared" si="1984"/>
        <v>0</v>
      </c>
      <c r="CT234" s="741">
        <f t="shared" si="1892"/>
        <v>0</v>
      </c>
      <c r="CU234" s="743">
        <f t="shared" si="1893"/>
        <v>0</v>
      </c>
      <c r="CV234" s="744">
        <f t="shared" si="1894"/>
        <v>0</v>
      </c>
      <c r="CW234" s="745">
        <v>12</v>
      </c>
      <c r="CX234" s="746">
        <f t="shared" si="1895"/>
        <v>0</v>
      </c>
      <c r="CY234" s="747"/>
      <c r="CZ234" s="741"/>
      <c r="DA234" s="746">
        <f t="shared" si="1896"/>
        <v>0</v>
      </c>
      <c r="DB234" s="746">
        <f t="shared" si="1897"/>
        <v>0</v>
      </c>
      <c r="DC234" s="746">
        <f t="shared" si="1898"/>
        <v>0</v>
      </c>
      <c r="DD234" s="750"/>
      <c r="DE234" s="1044"/>
      <c r="DF234" s="755" t="s">
        <v>45</v>
      </c>
      <c r="DG234" s="737">
        <f t="shared" si="1899"/>
        <v>0</v>
      </c>
      <c r="DH234" s="737">
        <f t="shared" si="1900"/>
        <v>5767</v>
      </c>
      <c r="DI234" s="738">
        <f t="shared" si="1901"/>
        <v>5855</v>
      </c>
      <c r="DJ234" s="817">
        <f t="shared" si="1902"/>
        <v>0</v>
      </c>
      <c r="DK234" s="740">
        <f t="shared" si="1903"/>
        <v>0</v>
      </c>
      <c r="DL234" s="741">
        <f t="shared" si="1904"/>
        <v>0</v>
      </c>
      <c r="DM234" s="740">
        <f t="shared" si="1905"/>
        <v>0</v>
      </c>
      <c r="DN234" s="741">
        <f t="shared" si="1906"/>
        <v>0</v>
      </c>
      <c r="DO234" s="740">
        <f t="shared" si="1985"/>
        <v>0</v>
      </c>
      <c r="DP234" s="741">
        <f t="shared" si="1907"/>
        <v>0</v>
      </c>
      <c r="DQ234" s="740">
        <f t="shared" si="1986"/>
        <v>0</v>
      </c>
      <c r="DR234" s="741">
        <f t="shared" si="1908"/>
        <v>0</v>
      </c>
      <c r="DS234" s="740">
        <f t="shared" si="1987"/>
        <v>0</v>
      </c>
      <c r="DT234" s="741">
        <f t="shared" si="1909"/>
        <v>0</v>
      </c>
      <c r="DU234" s="740">
        <f t="shared" si="1988"/>
        <v>0</v>
      </c>
      <c r="DV234" s="741">
        <f t="shared" si="1910"/>
        <v>0</v>
      </c>
      <c r="DW234" s="740">
        <f t="shared" si="1989"/>
        <v>0</v>
      </c>
      <c r="DX234" s="741">
        <f t="shared" si="1911"/>
        <v>0</v>
      </c>
      <c r="DY234" s="740">
        <f t="shared" si="1990"/>
        <v>0</v>
      </c>
      <c r="DZ234" s="741">
        <f t="shared" si="1912"/>
        <v>0</v>
      </c>
      <c r="EA234" s="740">
        <f t="shared" si="1991"/>
        <v>0</v>
      </c>
      <c r="EB234" s="741">
        <f t="shared" si="1913"/>
        <v>0</v>
      </c>
      <c r="EC234" s="740">
        <f t="shared" si="1992"/>
        <v>0</v>
      </c>
      <c r="ED234" s="741">
        <f t="shared" si="1914"/>
        <v>0</v>
      </c>
      <c r="EE234" s="743">
        <f t="shared" si="1915"/>
        <v>0</v>
      </c>
      <c r="EF234" s="744">
        <f t="shared" si="1916"/>
        <v>0</v>
      </c>
      <c r="EG234" s="745">
        <v>12</v>
      </c>
      <c r="EH234" s="746">
        <f t="shared" si="1917"/>
        <v>0</v>
      </c>
      <c r="EI234" s="747"/>
      <c r="EJ234" s="741"/>
      <c r="EK234" s="746">
        <f t="shared" si="1918"/>
        <v>0</v>
      </c>
      <c r="EL234" s="746">
        <f t="shared" si="1919"/>
        <v>0</v>
      </c>
      <c r="EM234" s="746">
        <f t="shared" si="1920"/>
        <v>0</v>
      </c>
      <c r="EO234" s="1044"/>
      <c r="EP234" s="755" t="s">
        <v>45</v>
      </c>
      <c r="EQ234" s="737">
        <f t="shared" si="1921"/>
        <v>0</v>
      </c>
      <c r="ER234" s="737">
        <f t="shared" si="1922"/>
        <v>5767</v>
      </c>
      <c r="ES234" s="738">
        <f t="shared" si="1923"/>
        <v>5855</v>
      </c>
      <c r="ET234" s="817">
        <f t="shared" si="1924"/>
        <v>0</v>
      </c>
      <c r="EU234" s="740">
        <f t="shared" si="1925"/>
        <v>0</v>
      </c>
      <c r="EV234" s="741">
        <f t="shared" si="1926"/>
        <v>0</v>
      </c>
      <c r="EW234" s="740">
        <f t="shared" si="1927"/>
        <v>0</v>
      </c>
      <c r="EX234" s="741">
        <f t="shared" si="1928"/>
        <v>0</v>
      </c>
      <c r="EY234" s="740">
        <f t="shared" si="1993"/>
        <v>0</v>
      </c>
      <c r="EZ234" s="741">
        <f t="shared" si="1929"/>
        <v>0</v>
      </c>
      <c r="FA234" s="740">
        <f t="shared" si="1994"/>
        <v>0</v>
      </c>
      <c r="FB234" s="741">
        <f t="shared" si="1930"/>
        <v>0</v>
      </c>
      <c r="FC234" s="740">
        <f t="shared" si="1995"/>
        <v>0</v>
      </c>
      <c r="FD234" s="741">
        <f t="shared" si="1931"/>
        <v>0</v>
      </c>
      <c r="FE234" s="740">
        <f t="shared" si="1996"/>
        <v>0</v>
      </c>
      <c r="FF234" s="741">
        <f t="shared" si="1932"/>
        <v>0</v>
      </c>
      <c r="FG234" s="740">
        <f t="shared" si="1997"/>
        <v>0</v>
      </c>
      <c r="FH234" s="741">
        <f t="shared" si="1933"/>
        <v>0</v>
      </c>
      <c r="FI234" s="740">
        <f t="shared" si="1998"/>
        <v>0</v>
      </c>
      <c r="FJ234" s="741">
        <f t="shared" si="1934"/>
        <v>0</v>
      </c>
      <c r="FK234" s="740">
        <f t="shared" si="1999"/>
        <v>0</v>
      </c>
      <c r="FL234" s="741">
        <f t="shared" si="1935"/>
        <v>0</v>
      </c>
      <c r="FM234" s="740">
        <f t="shared" si="2000"/>
        <v>0</v>
      </c>
      <c r="FN234" s="741">
        <f t="shared" si="1936"/>
        <v>0</v>
      </c>
      <c r="FO234" s="743">
        <f t="shared" si="1937"/>
        <v>0</v>
      </c>
      <c r="FP234" s="744">
        <f t="shared" si="1938"/>
        <v>0</v>
      </c>
      <c r="FQ234" s="745">
        <v>12</v>
      </c>
      <c r="FR234" s="746">
        <f t="shared" si="1939"/>
        <v>0</v>
      </c>
      <c r="FS234" s="747"/>
      <c r="FT234" s="741"/>
      <c r="FU234" s="746">
        <f t="shared" si="1940"/>
        <v>0</v>
      </c>
      <c r="FV234" s="746">
        <f t="shared" si="1941"/>
        <v>0</v>
      </c>
      <c r="FW234" s="746">
        <f t="shared" si="1942"/>
        <v>0</v>
      </c>
      <c r="FY234" s="1044"/>
      <c r="FZ234" s="755" t="s">
        <v>45</v>
      </c>
      <c r="GA234" s="737">
        <f t="shared" si="1943"/>
        <v>2</v>
      </c>
      <c r="GB234" s="737">
        <f t="shared" si="1944"/>
        <v>5767</v>
      </c>
      <c r="GC234" s="738">
        <f t="shared" si="1945"/>
        <v>5855</v>
      </c>
      <c r="GD234" s="743">
        <f t="shared" si="1946"/>
        <v>11710</v>
      </c>
      <c r="GE234" s="743"/>
      <c r="GF234" s="737">
        <f t="shared" si="1947"/>
        <v>0</v>
      </c>
      <c r="GG234" s="743"/>
      <c r="GH234" s="737">
        <f t="shared" si="1948"/>
        <v>0</v>
      </c>
      <c r="GI234" s="743"/>
      <c r="GJ234" s="737">
        <f t="shared" si="1949"/>
        <v>0</v>
      </c>
      <c r="GK234" s="743"/>
      <c r="GL234" s="737">
        <f t="shared" si="1950"/>
        <v>0</v>
      </c>
      <c r="GM234" s="743"/>
      <c r="GN234" s="737">
        <f t="shared" si="1951"/>
        <v>0</v>
      </c>
      <c r="GO234" s="743"/>
      <c r="GP234" s="737">
        <f t="shared" si="1952"/>
        <v>0</v>
      </c>
      <c r="GQ234" s="743"/>
      <c r="GR234" s="737">
        <f t="shared" si="1953"/>
        <v>0</v>
      </c>
      <c r="GS234" s="743"/>
      <c r="GT234" s="737">
        <f t="shared" si="1954"/>
        <v>0</v>
      </c>
      <c r="GU234" s="743"/>
      <c r="GV234" s="737">
        <f t="shared" si="1955"/>
        <v>0</v>
      </c>
      <c r="GW234" s="743"/>
      <c r="GX234" s="737">
        <f t="shared" si="1956"/>
        <v>0</v>
      </c>
      <c r="GY234" s="743">
        <f t="shared" si="1956"/>
        <v>20774</v>
      </c>
      <c r="GZ234" s="744">
        <f t="shared" si="1957"/>
        <v>32484</v>
      </c>
      <c r="HA234" s="745">
        <v>12</v>
      </c>
      <c r="HB234" s="746">
        <f t="shared" si="1958"/>
        <v>389808</v>
      </c>
      <c r="HC234" s="737">
        <f t="shared" si="1959"/>
        <v>0</v>
      </c>
      <c r="HD234" s="737">
        <f t="shared" si="1959"/>
        <v>0</v>
      </c>
      <c r="HE234" s="746">
        <f t="shared" si="1960"/>
        <v>389808</v>
      </c>
      <c r="HF234" s="746">
        <f t="shared" si="1961"/>
        <v>117722.02</v>
      </c>
      <c r="HG234" s="746">
        <f t="shared" si="1962"/>
        <v>507530.02</v>
      </c>
    </row>
    <row r="235" spans="1:215" ht="36" x14ac:dyDescent="0.25">
      <c r="A235" s="1044"/>
      <c r="B235" s="755" t="s">
        <v>45</v>
      </c>
      <c r="C235" s="737">
        <f t="shared" si="1827"/>
        <v>0</v>
      </c>
      <c r="D235" s="737">
        <f t="shared" si="1828"/>
        <v>5454</v>
      </c>
      <c r="E235" s="738">
        <f t="shared" si="1829"/>
        <v>5538</v>
      </c>
      <c r="F235" s="817">
        <f t="shared" si="1830"/>
        <v>0</v>
      </c>
      <c r="G235" s="740">
        <f t="shared" si="1968"/>
        <v>0</v>
      </c>
      <c r="H235" s="741">
        <f t="shared" si="1831"/>
        <v>0</v>
      </c>
      <c r="I235" s="740">
        <f t="shared" si="1968"/>
        <v>0</v>
      </c>
      <c r="J235" s="741">
        <f t="shared" si="1832"/>
        <v>0</v>
      </c>
      <c r="K235" s="740">
        <f t="shared" si="1833"/>
        <v>0</v>
      </c>
      <c r="L235" s="741">
        <f t="shared" si="1834"/>
        <v>0</v>
      </c>
      <c r="M235" s="740">
        <f t="shared" si="1835"/>
        <v>0</v>
      </c>
      <c r="N235" s="741">
        <f t="shared" si="1836"/>
        <v>0</v>
      </c>
      <c r="O235" s="740">
        <f t="shared" si="1837"/>
        <v>0</v>
      </c>
      <c r="P235" s="741">
        <f t="shared" si="1838"/>
        <v>0</v>
      </c>
      <c r="Q235" s="740">
        <f t="shared" si="1839"/>
        <v>0</v>
      </c>
      <c r="R235" s="741">
        <f t="shared" si="1840"/>
        <v>0</v>
      </c>
      <c r="S235" s="740">
        <f t="shared" si="1841"/>
        <v>0</v>
      </c>
      <c r="T235" s="741">
        <f t="shared" si="1842"/>
        <v>0</v>
      </c>
      <c r="U235" s="740">
        <f t="shared" si="1843"/>
        <v>0</v>
      </c>
      <c r="V235" s="741">
        <f t="shared" si="1844"/>
        <v>0</v>
      </c>
      <c r="W235" s="740">
        <f t="shared" si="1845"/>
        <v>0</v>
      </c>
      <c r="X235" s="741">
        <f t="shared" si="1846"/>
        <v>0</v>
      </c>
      <c r="Y235" s="740">
        <f t="shared" si="1847"/>
        <v>0</v>
      </c>
      <c r="Z235" s="741">
        <f t="shared" si="1848"/>
        <v>0</v>
      </c>
      <c r="AA235" s="743">
        <f t="shared" si="1849"/>
        <v>0</v>
      </c>
      <c r="AB235" s="744">
        <f t="shared" si="1850"/>
        <v>0</v>
      </c>
      <c r="AC235" s="745">
        <v>12</v>
      </c>
      <c r="AD235" s="746">
        <f t="shared" si="1851"/>
        <v>0</v>
      </c>
      <c r="AE235" s="747"/>
      <c r="AF235" s="741"/>
      <c r="AG235" s="746">
        <f t="shared" si="1852"/>
        <v>0</v>
      </c>
      <c r="AH235" s="746">
        <f t="shared" si="1853"/>
        <v>0</v>
      </c>
      <c r="AI235" s="746">
        <f t="shared" si="1854"/>
        <v>0</v>
      </c>
      <c r="AK235" s="1044"/>
      <c r="AL235" s="755" t="s">
        <v>45</v>
      </c>
      <c r="AM235" s="737">
        <f t="shared" si="1855"/>
        <v>1</v>
      </c>
      <c r="AN235" s="737">
        <f t="shared" si="1856"/>
        <v>5454</v>
      </c>
      <c r="AO235" s="738">
        <f t="shared" si="1857"/>
        <v>5538</v>
      </c>
      <c r="AP235" s="817">
        <f t="shared" si="1858"/>
        <v>5538</v>
      </c>
      <c r="AQ235" s="740">
        <f t="shared" si="1859"/>
        <v>0</v>
      </c>
      <c r="AR235" s="741">
        <f t="shared" si="1860"/>
        <v>0</v>
      </c>
      <c r="AS235" s="740">
        <f t="shared" si="1861"/>
        <v>0</v>
      </c>
      <c r="AT235" s="741">
        <f t="shared" si="1862"/>
        <v>0</v>
      </c>
      <c r="AU235" s="740">
        <f t="shared" si="1969"/>
        <v>0</v>
      </c>
      <c r="AV235" s="741">
        <f t="shared" si="1863"/>
        <v>0</v>
      </c>
      <c r="AW235" s="740">
        <f t="shared" si="1970"/>
        <v>0</v>
      </c>
      <c r="AX235" s="741">
        <f t="shared" si="1864"/>
        <v>0</v>
      </c>
      <c r="AY235" s="740">
        <f t="shared" si="1971"/>
        <v>0</v>
      </c>
      <c r="AZ235" s="741">
        <f t="shared" si="1865"/>
        <v>0</v>
      </c>
      <c r="BA235" s="740">
        <f t="shared" si="1972"/>
        <v>0</v>
      </c>
      <c r="BB235" s="741">
        <f t="shared" si="1866"/>
        <v>0</v>
      </c>
      <c r="BC235" s="740">
        <f t="shared" si="1973"/>
        <v>0</v>
      </c>
      <c r="BD235" s="741">
        <f t="shared" si="1867"/>
        <v>0</v>
      </c>
      <c r="BE235" s="740">
        <f t="shared" si="1974"/>
        <v>0</v>
      </c>
      <c r="BF235" s="741">
        <f t="shared" si="1868"/>
        <v>0</v>
      </c>
      <c r="BG235" s="740">
        <f t="shared" si="1975"/>
        <v>0</v>
      </c>
      <c r="BH235" s="741">
        <f t="shared" si="1869"/>
        <v>0</v>
      </c>
      <c r="BI235" s="740">
        <f t="shared" si="1976"/>
        <v>0</v>
      </c>
      <c r="BJ235" s="741">
        <f t="shared" si="1870"/>
        <v>0</v>
      </c>
      <c r="BK235" s="743">
        <f t="shared" si="1871"/>
        <v>10704</v>
      </c>
      <c r="BL235" s="744">
        <f t="shared" si="1872"/>
        <v>16242</v>
      </c>
      <c r="BM235" s="745">
        <v>12</v>
      </c>
      <c r="BN235" s="746">
        <f t="shared" si="1873"/>
        <v>194904</v>
      </c>
      <c r="BO235" s="747"/>
      <c r="BP235" s="741"/>
      <c r="BQ235" s="746">
        <f t="shared" si="1874"/>
        <v>194904</v>
      </c>
      <c r="BR235" s="746">
        <f t="shared" si="1875"/>
        <v>58861.01</v>
      </c>
      <c r="BS235" s="746">
        <f t="shared" si="1876"/>
        <v>253765.01</v>
      </c>
      <c r="BU235" s="1044"/>
      <c r="BV235" s="755" t="s">
        <v>45</v>
      </c>
      <c r="BW235" s="737">
        <f t="shared" si="1877"/>
        <v>0</v>
      </c>
      <c r="BX235" s="737">
        <f t="shared" si="1878"/>
        <v>5454</v>
      </c>
      <c r="BY235" s="738">
        <f t="shared" si="1879"/>
        <v>5538</v>
      </c>
      <c r="BZ235" s="817">
        <f t="shared" si="1880"/>
        <v>0</v>
      </c>
      <c r="CA235" s="740">
        <f t="shared" si="1881"/>
        <v>0</v>
      </c>
      <c r="CB235" s="741">
        <f t="shared" si="1882"/>
        <v>0</v>
      </c>
      <c r="CC235" s="740">
        <f t="shared" si="1883"/>
        <v>0</v>
      </c>
      <c r="CD235" s="741">
        <f t="shared" si="1884"/>
        <v>0</v>
      </c>
      <c r="CE235" s="740">
        <f t="shared" si="1977"/>
        <v>0</v>
      </c>
      <c r="CF235" s="741">
        <f t="shared" si="1885"/>
        <v>0</v>
      </c>
      <c r="CG235" s="740">
        <f t="shared" si="1978"/>
        <v>0</v>
      </c>
      <c r="CH235" s="741">
        <f t="shared" si="1886"/>
        <v>0</v>
      </c>
      <c r="CI235" s="740">
        <f t="shared" si="1979"/>
        <v>0</v>
      </c>
      <c r="CJ235" s="741">
        <f t="shared" si="1887"/>
        <v>0</v>
      </c>
      <c r="CK235" s="740">
        <f t="shared" si="1980"/>
        <v>0</v>
      </c>
      <c r="CL235" s="741">
        <f t="shared" si="1888"/>
        <v>0</v>
      </c>
      <c r="CM235" s="740">
        <f t="shared" si="1981"/>
        <v>0</v>
      </c>
      <c r="CN235" s="741">
        <f t="shared" si="1889"/>
        <v>0</v>
      </c>
      <c r="CO235" s="740">
        <f t="shared" si="1982"/>
        <v>0</v>
      </c>
      <c r="CP235" s="741">
        <f t="shared" si="1890"/>
        <v>0</v>
      </c>
      <c r="CQ235" s="740">
        <f t="shared" si="1983"/>
        <v>0</v>
      </c>
      <c r="CR235" s="741">
        <f t="shared" si="1891"/>
        <v>0</v>
      </c>
      <c r="CS235" s="740">
        <f t="shared" si="1984"/>
        <v>0</v>
      </c>
      <c r="CT235" s="741">
        <f t="shared" si="1892"/>
        <v>0</v>
      </c>
      <c r="CU235" s="743">
        <f t="shared" si="1893"/>
        <v>0</v>
      </c>
      <c r="CV235" s="744">
        <f t="shared" si="1894"/>
        <v>0</v>
      </c>
      <c r="CW235" s="745">
        <v>12</v>
      </c>
      <c r="CX235" s="746">
        <f t="shared" si="1895"/>
        <v>0</v>
      </c>
      <c r="CY235" s="747"/>
      <c r="CZ235" s="741"/>
      <c r="DA235" s="746">
        <f t="shared" si="1896"/>
        <v>0</v>
      </c>
      <c r="DB235" s="746">
        <f t="shared" si="1897"/>
        <v>0</v>
      </c>
      <c r="DC235" s="746">
        <f t="shared" si="1898"/>
        <v>0</v>
      </c>
      <c r="DD235" s="750"/>
      <c r="DE235" s="1044"/>
      <c r="DF235" s="755" t="s">
        <v>45</v>
      </c>
      <c r="DG235" s="737">
        <f t="shared" si="1899"/>
        <v>0</v>
      </c>
      <c r="DH235" s="737">
        <f t="shared" si="1900"/>
        <v>5454</v>
      </c>
      <c r="DI235" s="738">
        <f t="shared" si="1901"/>
        <v>5538</v>
      </c>
      <c r="DJ235" s="817">
        <f t="shared" si="1902"/>
        <v>0</v>
      </c>
      <c r="DK235" s="740">
        <f t="shared" si="1903"/>
        <v>0</v>
      </c>
      <c r="DL235" s="741">
        <f t="shared" si="1904"/>
        <v>0</v>
      </c>
      <c r="DM235" s="740">
        <f t="shared" si="1905"/>
        <v>0</v>
      </c>
      <c r="DN235" s="741">
        <f t="shared" si="1906"/>
        <v>0</v>
      </c>
      <c r="DO235" s="740">
        <f t="shared" si="1985"/>
        <v>0</v>
      </c>
      <c r="DP235" s="741">
        <f t="shared" si="1907"/>
        <v>0</v>
      </c>
      <c r="DQ235" s="740">
        <f t="shared" si="1986"/>
        <v>0</v>
      </c>
      <c r="DR235" s="741">
        <f t="shared" si="1908"/>
        <v>0</v>
      </c>
      <c r="DS235" s="740">
        <f t="shared" si="1987"/>
        <v>0</v>
      </c>
      <c r="DT235" s="741">
        <f t="shared" si="1909"/>
        <v>0</v>
      </c>
      <c r="DU235" s="740">
        <f t="shared" si="1988"/>
        <v>0</v>
      </c>
      <c r="DV235" s="741">
        <f t="shared" si="1910"/>
        <v>0</v>
      </c>
      <c r="DW235" s="740">
        <f t="shared" si="1989"/>
        <v>0</v>
      </c>
      <c r="DX235" s="741">
        <f t="shared" si="1911"/>
        <v>0</v>
      </c>
      <c r="DY235" s="740">
        <f t="shared" si="1990"/>
        <v>0</v>
      </c>
      <c r="DZ235" s="741">
        <f t="shared" si="1912"/>
        <v>0</v>
      </c>
      <c r="EA235" s="740">
        <f t="shared" si="1991"/>
        <v>0</v>
      </c>
      <c r="EB235" s="741">
        <f t="shared" si="1913"/>
        <v>0</v>
      </c>
      <c r="EC235" s="740">
        <f t="shared" si="1992"/>
        <v>0</v>
      </c>
      <c r="ED235" s="741">
        <f t="shared" si="1914"/>
        <v>0</v>
      </c>
      <c r="EE235" s="743">
        <f t="shared" si="1915"/>
        <v>0</v>
      </c>
      <c r="EF235" s="744">
        <f t="shared" si="1916"/>
        <v>0</v>
      </c>
      <c r="EG235" s="745">
        <v>12</v>
      </c>
      <c r="EH235" s="746">
        <f t="shared" si="1917"/>
        <v>0</v>
      </c>
      <c r="EI235" s="747"/>
      <c r="EJ235" s="741"/>
      <c r="EK235" s="746">
        <f t="shared" si="1918"/>
        <v>0</v>
      </c>
      <c r="EL235" s="746">
        <f t="shared" si="1919"/>
        <v>0</v>
      </c>
      <c r="EM235" s="746">
        <f t="shared" si="1920"/>
        <v>0</v>
      </c>
      <c r="EO235" s="1044"/>
      <c r="EP235" s="755" t="s">
        <v>45</v>
      </c>
      <c r="EQ235" s="737">
        <f t="shared" si="1921"/>
        <v>0</v>
      </c>
      <c r="ER235" s="737">
        <f t="shared" si="1922"/>
        <v>5454</v>
      </c>
      <c r="ES235" s="738">
        <f t="shared" si="1923"/>
        <v>5538</v>
      </c>
      <c r="ET235" s="817">
        <f t="shared" si="1924"/>
        <v>0</v>
      </c>
      <c r="EU235" s="740">
        <f t="shared" si="1925"/>
        <v>0</v>
      </c>
      <c r="EV235" s="741">
        <f t="shared" si="1926"/>
        <v>0</v>
      </c>
      <c r="EW235" s="740">
        <f t="shared" si="1927"/>
        <v>0</v>
      </c>
      <c r="EX235" s="741">
        <f t="shared" si="1928"/>
        <v>0</v>
      </c>
      <c r="EY235" s="740">
        <f t="shared" si="1993"/>
        <v>0</v>
      </c>
      <c r="EZ235" s="741">
        <f t="shared" si="1929"/>
        <v>0</v>
      </c>
      <c r="FA235" s="740">
        <f t="shared" si="1994"/>
        <v>0</v>
      </c>
      <c r="FB235" s="741">
        <f t="shared" si="1930"/>
        <v>0</v>
      </c>
      <c r="FC235" s="740">
        <f t="shared" si="1995"/>
        <v>0</v>
      </c>
      <c r="FD235" s="741">
        <f t="shared" si="1931"/>
        <v>0</v>
      </c>
      <c r="FE235" s="740">
        <f t="shared" si="1996"/>
        <v>0</v>
      </c>
      <c r="FF235" s="741">
        <f t="shared" si="1932"/>
        <v>0</v>
      </c>
      <c r="FG235" s="740">
        <f t="shared" si="1997"/>
        <v>0</v>
      </c>
      <c r="FH235" s="741">
        <f t="shared" si="1933"/>
        <v>0</v>
      </c>
      <c r="FI235" s="740">
        <f t="shared" si="1998"/>
        <v>0</v>
      </c>
      <c r="FJ235" s="741">
        <f t="shared" si="1934"/>
        <v>0</v>
      </c>
      <c r="FK235" s="740">
        <f t="shared" si="1999"/>
        <v>0</v>
      </c>
      <c r="FL235" s="741">
        <f t="shared" si="1935"/>
        <v>0</v>
      </c>
      <c r="FM235" s="740">
        <f t="shared" si="2000"/>
        <v>0</v>
      </c>
      <c r="FN235" s="741">
        <f t="shared" si="1936"/>
        <v>0</v>
      </c>
      <c r="FO235" s="743">
        <f t="shared" si="1937"/>
        <v>0</v>
      </c>
      <c r="FP235" s="744">
        <f t="shared" si="1938"/>
        <v>0</v>
      </c>
      <c r="FQ235" s="745">
        <v>12</v>
      </c>
      <c r="FR235" s="746">
        <f t="shared" si="1939"/>
        <v>0</v>
      </c>
      <c r="FS235" s="747"/>
      <c r="FT235" s="741"/>
      <c r="FU235" s="746">
        <f t="shared" si="1940"/>
        <v>0</v>
      </c>
      <c r="FV235" s="746">
        <f t="shared" si="1941"/>
        <v>0</v>
      </c>
      <c r="FW235" s="746">
        <f t="shared" si="1942"/>
        <v>0</v>
      </c>
      <c r="FY235" s="1044"/>
      <c r="FZ235" s="755" t="s">
        <v>45</v>
      </c>
      <c r="GA235" s="737">
        <f t="shared" si="1943"/>
        <v>1</v>
      </c>
      <c r="GB235" s="737">
        <f t="shared" si="1944"/>
        <v>5454</v>
      </c>
      <c r="GC235" s="738">
        <f t="shared" si="1945"/>
        <v>5538</v>
      </c>
      <c r="GD235" s="743">
        <f t="shared" si="1946"/>
        <v>5538</v>
      </c>
      <c r="GE235" s="743"/>
      <c r="GF235" s="737">
        <f t="shared" si="1947"/>
        <v>0</v>
      </c>
      <c r="GG235" s="743"/>
      <c r="GH235" s="737">
        <f t="shared" si="1948"/>
        <v>0</v>
      </c>
      <c r="GI235" s="743"/>
      <c r="GJ235" s="737">
        <f t="shared" si="1949"/>
        <v>0</v>
      </c>
      <c r="GK235" s="743"/>
      <c r="GL235" s="737">
        <f t="shared" si="1950"/>
        <v>0</v>
      </c>
      <c r="GM235" s="743"/>
      <c r="GN235" s="737">
        <f t="shared" si="1951"/>
        <v>0</v>
      </c>
      <c r="GO235" s="743"/>
      <c r="GP235" s="737">
        <f t="shared" si="1952"/>
        <v>0</v>
      </c>
      <c r="GQ235" s="743"/>
      <c r="GR235" s="737">
        <f t="shared" si="1953"/>
        <v>0</v>
      </c>
      <c r="GS235" s="743"/>
      <c r="GT235" s="737">
        <f t="shared" si="1954"/>
        <v>0</v>
      </c>
      <c r="GU235" s="743"/>
      <c r="GV235" s="737">
        <f t="shared" si="1955"/>
        <v>0</v>
      </c>
      <c r="GW235" s="743"/>
      <c r="GX235" s="737">
        <f t="shared" si="1956"/>
        <v>0</v>
      </c>
      <c r="GY235" s="743">
        <f t="shared" si="1956"/>
        <v>10704</v>
      </c>
      <c r="GZ235" s="744">
        <f t="shared" si="1957"/>
        <v>16242</v>
      </c>
      <c r="HA235" s="745">
        <v>12</v>
      </c>
      <c r="HB235" s="746">
        <f t="shared" si="1958"/>
        <v>194904</v>
      </c>
      <c r="HC235" s="737">
        <f t="shared" si="1959"/>
        <v>0</v>
      </c>
      <c r="HD235" s="737">
        <f t="shared" si="1959"/>
        <v>0</v>
      </c>
      <c r="HE235" s="746">
        <f t="shared" si="1960"/>
        <v>194904</v>
      </c>
      <c r="HF235" s="746">
        <f t="shared" si="1961"/>
        <v>58861.01</v>
      </c>
      <c r="HG235" s="746">
        <f t="shared" si="1962"/>
        <v>253765.01</v>
      </c>
    </row>
    <row r="236" spans="1:215" x14ac:dyDescent="0.25">
      <c r="A236" s="1044"/>
      <c r="B236" s="735" t="s">
        <v>45</v>
      </c>
      <c r="C236" s="737">
        <f t="shared" si="1827"/>
        <v>0</v>
      </c>
      <c r="D236" s="737">
        <f t="shared" si="1828"/>
        <v>5156</v>
      </c>
      <c r="E236" s="738">
        <f t="shared" si="1829"/>
        <v>5235</v>
      </c>
      <c r="F236" s="817">
        <f t="shared" si="1830"/>
        <v>0</v>
      </c>
      <c r="G236" s="740">
        <f t="shared" si="1968"/>
        <v>0</v>
      </c>
      <c r="H236" s="741">
        <f t="shared" si="1831"/>
        <v>0</v>
      </c>
      <c r="I236" s="740">
        <f t="shared" si="1968"/>
        <v>0</v>
      </c>
      <c r="J236" s="741">
        <f t="shared" si="1832"/>
        <v>0</v>
      </c>
      <c r="K236" s="740">
        <f t="shared" si="1833"/>
        <v>0</v>
      </c>
      <c r="L236" s="741">
        <f t="shared" si="1834"/>
        <v>0</v>
      </c>
      <c r="M236" s="740">
        <f t="shared" si="1835"/>
        <v>0</v>
      </c>
      <c r="N236" s="741">
        <f t="shared" si="1836"/>
        <v>0</v>
      </c>
      <c r="O236" s="740">
        <f t="shared" si="1837"/>
        <v>0</v>
      </c>
      <c r="P236" s="741">
        <f t="shared" si="1838"/>
        <v>0</v>
      </c>
      <c r="Q236" s="740">
        <f t="shared" si="1839"/>
        <v>0</v>
      </c>
      <c r="R236" s="741">
        <f t="shared" si="1840"/>
        <v>0</v>
      </c>
      <c r="S236" s="740">
        <f t="shared" si="1841"/>
        <v>0</v>
      </c>
      <c r="T236" s="741">
        <f t="shared" si="1842"/>
        <v>0</v>
      </c>
      <c r="U236" s="740">
        <f t="shared" si="1843"/>
        <v>0</v>
      </c>
      <c r="V236" s="741">
        <f t="shared" si="1844"/>
        <v>0</v>
      </c>
      <c r="W236" s="740">
        <f t="shared" si="1845"/>
        <v>0</v>
      </c>
      <c r="X236" s="741">
        <f t="shared" si="1846"/>
        <v>0</v>
      </c>
      <c r="Y236" s="740">
        <f t="shared" si="1847"/>
        <v>0</v>
      </c>
      <c r="Z236" s="741">
        <f t="shared" si="1848"/>
        <v>0</v>
      </c>
      <c r="AA236" s="743">
        <f t="shared" si="1849"/>
        <v>0</v>
      </c>
      <c r="AB236" s="744">
        <f t="shared" si="1850"/>
        <v>0</v>
      </c>
      <c r="AC236" s="745">
        <v>12</v>
      </c>
      <c r="AD236" s="746">
        <f t="shared" si="1851"/>
        <v>0</v>
      </c>
      <c r="AE236" s="747"/>
      <c r="AF236" s="741"/>
      <c r="AG236" s="746">
        <f t="shared" si="1852"/>
        <v>0</v>
      </c>
      <c r="AH236" s="746">
        <f t="shared" si="1853"/>
        <v>0</v>
      </c>
      <c r="AI236" s="746">
        <f t="shared" si="1854"/>
        <v>0</v>
      </c>
      <c r="AK236" s="1044"/>
      <c r="AL236" s="735" t="s">
        <v>45</v>
      </c>
      <c r="AM236" s="737">
        <f t="shared" si="1855"/>
        <v>0</v>
      </c>
      <c r="AN236" s="737">
        <f t="shared" si="1856"/>
        <v>5156</v>
      </c>
      <c r="AO236" s="738">
        <f t="shared" si="1857"/>
        <v>5235</v>
      </c>
      <c r="AP236" s="817">
        <f t="shared" si="1858"/>
        <v>0</v>
      </c>
      <c r="AQ236" s="740">
        <f t="shared" si="1859"/>
        <v>0</v>
      </c>
      <c r="AR236" s="741">
        <f t="shared" si="1860"/>
        <v>0</v>
      </c>
      <c r="AS236" s="740">
        <f t="shared" si="1861"/>
        <v>0</v>
      </c>
      <c r="AT236" s="741">
        <f t="shared" si="1862"/>
        <v>0</v>
      </c>
      <c r="AU236" s="740">
        <f t="shared" si="1969"/>
        <v>0</v>
      </c>
      <c r="AV236" s="741">
        <f t="shared" si="1863"/>
        <v>0</v>
      </c>
      <c r="AW236" s="740">
        <f t="shared" si="1970"/>
        <v>0</v>
      </c>
      <c r="AX236" s="741">
        <f t="shared" si="1864"/>
        <v>0</v>
      </c>
      <c r="AY236" s="740">
        <f t="shared" si="1971"/>
        <v>0</v>
      </c>
      <c r="AZ236" s="741">
        <f t="shared" si="1865"/>
        <v>0</v>
      </c>
      <c r="BA236" s="740">
        <f t="shared" si="1972"/>
        <v>0</v>
      </c>
      <c r="BB236" s="741">
        <f t="shared" si="1866"/>
        <v>0</v>
      </c>
      <c r="BC236" s="740">
        <f t="shared" si="1973"/>
        <v>0</v>
      </c>
      <c r="BD236" s="741">
        <f t="shared" si="1867"/>
        <v>0</v>
      </c>
      <c r="BE236" s="740">
        <f t="shared" si="1974"/>
        <v>0</v>
      </c>
      <c r="BF236" s="741">
        <f t="shared" si="1868"/>
        <v>0</v>
      </c>
      <c r="BG236" s="740">
        <f t="shared" si="1975"/>
        <v>0</v>
      </c>
      <c r="BH236" s="741">
        <f t="shared" si="1869"/>
        <v>0</v>
      </c>
      <c r="BI236" s="740">
        <f t="shared" si="1976"/>
        <v>0</v>
      </c>
      <c r="BJ236" s="741">
        <f t="shared" si="1870"/>
        <v>0</v>
      </c>
      <c r="BK236" s="743">
        <f t="shared" si="1871"/>
        <v>0</v>
      </c>
      <c r="BL236" s="744">
        <f t="shared" si="1872"/>
        <v>0</v>
      </c>
      <c r="BM236" s="745">
        <v>12</v>
      </c>
      <c r="BN236" s="746">
        <f t="shared" si="1873"/>
        <v>0</v>
      </c>
      <c r="BO236" s="747"/>
      <c r="BP236" s="741"/>
      <c r="BQ236" s="746">
        <f t="shared" si="1874"/>
        <v>0</v>
      </c>
      <c r="BR236" s="746">
        <f t="shared" si="1875"/>
        <v>0</v>
      </c>
      <c r="BS236" s="746">
        <f t="shared" si="1876"/>
        <v>0</v>
      </c>
      <c r="BU236" s="1044"/>
      <c r="BV236" s="735" t="s">
        <v>45</v>
      </c>
      <c r="BW236" s="737">
        <f t="shared" si="1877"/>
        <v>0.5</v>
      </c>
      <c r="BX236" s="737">
        <f t="shared" si="1878"/>
        <v>5156</v>
      </c>
      <c r="BY236" s="738">
        <f t="shared" si="1879"/>
        <v>5235</v>
      </c>
      <c r="BZ236" s="817">
        <f t="shared" si="1880"/>
        <v>2617.5</v>
      </c>
      <c r="CA236" s="740">
        <f t="shared" si="1881"/>
        <v>0</v>
      </c>
      <c r="CB236" s="741">
        <f t="shared" si="1882"/>
        <v>0</v>
      </c>
      <c r="CC236" s="740">
        <f t="shared" si="1883"/>
        <v>0</v>
      </c>
      <c r="CD236" s="741">
        <f t="shared" si="1884"/>
        <v>0</v>
      </c>
      <c r="CE236" s="740">
        <f t="shared" si="1977"/>
        <v>0</v>
      </c>
      <c r="CF236" s="741">
        <f t="shared" si="1885"/>
        <v>0</v>
      </c>
      <c r="CG236" s="740">
        <f t="shared" si="1978"/>
        <v>0</v>
      </c>
      <c r="CH236" s="741">
        <f t="shared" si="1886"/>
        <v>0</v>
      </c>
      <c r="CI236" s="740">
        <f t="shared" si="1979"/>
        <v>0</v>
      </c>
      <c r="CJ236" s="741">
        <f t="shared" si="1887"/>
        <v>0</v>
      </c>
      <c r="CK236" s="740">
        <f t="shared" si="1980"/>
        <v>0</v>
      </c>
      <c r="CL236" s="741">
        <f t="shared" si="1888"/>
        <v>0</v>
      </c>
      <c r="CM236" s="740">
        <f t="shared" si="1981"/>
        <v>0</v>
      </c>
      <c r="CN236" s="741">
        <f t="shared" si="1889"/>
        <v>0</v>
      </c>
      <c r="CO236" s="740">
        <f t="shared" si="1982"/>
        <v>0</v>
      </c>
      <c r="CP236" s="741">
        <f t="shared" si="1890"/>
        <v>0</v>
      </c>
      <c r="CQ236" s="740">
        <f t="shared" si="1983"/>
        <v>0</v>
      </c>
      <c r="CR236" s="741">
        <f t="shared" si="1891"/>
        <v>0</v>
      </c>
      <c r="CS236" s="740">
        <f t="shared" si="1984"/>
        <v>0</v>
      </c>
      <c r="CT236" s="741">
        <f t="shared" si="1892"/>
        <v>0</v>
      </c>
      <c r="CU236" s="743">
        <f t="shared" si="1893"/>
        <v>5503.5</v>
      </c>
      <c r="CV236" s="744">
        <f t="shared" si="1894"/>
        <v>8121</v>
      </c>
      <c r="CW236" s="745">
        <v>12</v>
      </c>
      <c r="CX236" s="746">
        <f t="shared" si="1895"/>
        <v>97452</v>
      </c>
      <c r="CY236" s="747"/>
      <c r="CZ236" s="741"/>
      <c r="DA236" s="746">
        <f t="shared" si="1896"/>
        <v>97452</v>
      </c>
      <c r="DB236" s="746">
        <f t="shared" si="1897"/>
        <v>29430.5</v>
      </c>
      <c r="DC236" s="746">
        <f t="shared" si="1898"/>
        <v>126882.5</v>
      </c>
      <c r="DD236" s="750"/>
      <c r="DE236" s="1044"/>
      <c r="DF236" s="735" t="s">
        <v>45</v>
      </c>
      <c r="DG236" s="737">
        <f t="shared" si="1899"/>
        <v>0</v>
      </c>
      <c r="DH236" s="737">
        <f t="shared" si="1900"/>
        <v>5156</v>
      </c>
      <c r="DI236" s="738">
        <f t="shared" si="1901"/>
        <v>5235</v>
      </c>
      <c r="DJ236" s="817">
        <f t="shared" si="1902"/>
        <v>0</v>
      </c>
      <c r="DK236" s="740">
        <f t="shared" si="1903"/>
        <v>0</v>
      </c>
      <c r="DL236" s="741">
        <f t="shared" si="1904"/>
        <v>0</v>
      </c>
      <c r="DM236" s="740">
        <f t="shared" si="1905"/>
        <v>0</v>
      </c>
      <c r="DN236" s="741">
        <f t="shared" si="1906"/>
        <v>0</v>
      </c>
      <c r="DO236" s="740">
        <f t="shared" si="1985"/>
        <v>0</v>
      </c>
      <c r="DP236" s="741">
        <f t="shared" si="1907"/>
        <v>0</v>
      </c>
      <c r="DQ236" s="740">
        <f t="shared" si="1986"/>
        <v>0</v>
      </c>
      <c r="DR236" s="741">
        <f t="shared" si="1908"/>
        <v>0</v>
      </c>
      <c r="DS236" s="740">
        <f t="shared" si="1987"/>
        <v>0</v>
      </c>
      <c r="DT236" s="741">
        <f t="shared" si="1909"/>
        <v>0</v>
      </c>
      <c r="DU236" s="740">
        <f t="shared" si="1988"/>
        <v>0</v>
      </c>
      <c r="DV236" s="741">
        <f t="shared" si="1910"/>
        <v>0</v>
      </c>
      <c r="DW236" s="740">
        <f t="shared" si="1989"/>
        <v>0</v>
      </c>
      <c r="DX236" s="741">
        <f t="shared" si="1911"/>
        <v>0</v>
      </c>
      <c r="DY236" s="740">
        <f t="shared" si="1990"/>
        <v>0</v>
      </c>
      <c r="DZ236" s="741">
        <f t="shared" si="1912"/>
        <v>0</v>
      </c>
      <c r="EA236" s="740">
        <f t="shared" si="1991"/>
        <v>0</v>
      </c>
      <c r="EB236" s="741">
        <f t="shared" si="1913"/>
        <v>0</v>
      </c>
      <c r="EC236" s="740">
        <f t="shared" si="1992"/>
        <v>0</v>
      </c>
      <c r="ED236" s="741">
        <f t="shared" si="1914"/>
        <v>0</v>
      </c>
      <c r="EE236" s="743">
        <f t="shared" si="1915"/>
        <v>0</v>
      </c>
      <c r="EF236" s="744">
        <f t="shared" si="1916"/>
        <v>0</v>
      </c>
      <c r="EG236" s="745">
        <v>12</v>
      </c>
      <c r="EH236" s="746">
        <f t="shared" si="1917"/>
        <v>0</v>
      </c>
      <c r="EI236" s="747"/>
      <c r="EJ236" s="741"/>
      <c r="EK236" s="746">
        <f t="shared" si="1918"/>
        <v>0</v>
      </c>
      <c r="EL236" s="746">
        <f t="shared" si="1919"/>
        <v>0</v>
      </c>
      <c r="EM236" s="746">
        <f t="shared" si="1920"/>
        <v>0</v>
      </c>
      <c r="EO236" s="1044"/>
      <c r="EP236" s="735" t="s">
        <v>45</v>
      </c>
      <c r="EQ236" s="737">
        <f t="shared" si="1921"/>
        <v>0</v>
      </c>
      <c r="ER236" s="737">
        <f t="shared" si="1922"/>
        <v>5156</v>
      </c>
      <c r="ES236" s="738">
        <f t="shared" si="1923"/>
        <v>5235</v>
      </c>
      <c r="ET236" s="817">
        <f t="shared" si="1924"/>
        <v>0</v>
      </c>
      <c r="EU236" s="740">
        <f t="shared" si="1925"/>
        <v>0</v>
      </c>
      <c r="EV236" s="741">
        <f t="shared" si="1926"/>
        <v>0</v>
      </c>
      <c r="EW236" s="740">
        <f t="shared" si="1927"/>
        <v>0</v>
      </c>
      <c r="EX236" s="741">
        <f t="shared" si="1928"/>
        <v>0</v>
      </c>
      <c r="EY236" s="740">
        <f t="shared" si="1993"/>
        <v>0</v>
      </c>
      <c r="EZ236" s="741">
        <f t="shared" si="1929"/>
        <v>0</v>
      </c>
      <c r="FA236" s="740">
        <f t="shared" si="1994"/>
        <v>0</v>
      </c>
      <c r="FB236" s="741">
        <f t="shared" si="1930"/>
        <v>0</v>
      </c>
      <c r="FC236" s="740">
        <f t="shared" si="1995"/>
        <v>0</v>
      </c>
      <c r="FD236" s="741">
        <f t="shared" si="1931"/>
        <v>0</v>
      </c>
      <c r="FE236" s="740">
        <f t="shared" si="1996"/>
        <v>0</v>
      </c>
      <c r="FF236" s="741">
        <f t="shared" si="1932"/>
        <v>0</v>
      </c>
      <c r="FG236" s="740">
        <f t="shared" si="1997"/>
        <v>0</v>
      </c>
      <c r="FH236" s="741">
        <f t="shared" si="1933"/>
        <v>0</v>
      </c>
      <c r="FI236" s="740">
        <f t="shared" si="1998"/>
        <v>0</v>
      </c>
      <c r="FJ236" s="741">
        <f t="shared" si="1934"/>
        <v>0</v>
      </c>
      <c r="FK236" s="740">
        <f t="shared" si="1999"/>
        <v>0</v>
      </c>
      <c r="FL236" s="741">
        <f t="shared" si="1935"/>
        <v>0</v>
      </c>
      <c r="FM236" s="740">
        <f t="shared" si="2000"/>
        <v>0</v>
      </c>
      <c r="FN236" s="741">
        <f t="shared" si="1936"/>
        <v>0</v>
      </c>
      <c r="FO236" s="743">
        <f t="shared" si="1937"/>
        <v>0</v>
      </c>
      <c r="FP236" s="744">
        <f t="shared" si="1938"/>
        <v>0</v>
      </c>
      <c r="FQ236" s="745">
        <v>12</v>
      </c>
      <c r="FR236" s="746">
        <f t="shared" si="1939"/>
        <v>0</v>
      </c>
      <c r="FS236" s="747"/>
      <c r="FT236" s="741"/>
      <c r="FU236" s="746">
        <f t="shared" si="1940"/>
        <v>0</v>
      </c>
      <c r="FV236" s="746">
        <f t="shared" si="1941"/>
        <v>0</v>
      </c>
      <c r="FW236" s="746">
        <f t="shared" si="1942"/>
        <v>0</v>
      </c>
      <c r="FY236" s="1044"/>
      <c r="FZ236" s="735" t="s">
        <v>45</v>
      </c>
      <c r="GA236" s="737">
        <f t="shared" si="1943"/>
        <v>0.5</v>
      </c>
      <c r="GB236" s="737">
        <f t="shared" si="1944"/>
        <v>5156</v>
      </c>
      <c r="GC236" s="738">
        <f t="shared" si="1945"/>
        <v>5235</v>
      </c>
      <c r="GD236" s="743">
        <f t="shared" si="1946"/>
        <v>2617.5</v>
      </c>
      <c r="GE236" s="743"/>
      <c r="GF236" s="737">
        <f t="shared" si="1947"/>
        <v>0</v>
      </c>
      <c r="GG236" s="743"/>
      <c r="GH236" s="737">
        <f t="shared" si="1948"/>
        <v>0</v>
      </c>
      <c r="GI236" s="743"/>
      <c r="GJ236" s="737">
        <f t="shared" si="1949"/>
        <v>0</v>
      </c>
      <c r="GK236" s="743"/>
      <c r="GL236" s="737">
        <f t="shared" si="1950"/>
        <v>0</v>
      </c>
      <c r="GM236" s="743"/>
      <c r="GN236" s="737">
        <f t="shared" si="1951"/>
        <v>0</v>
      </c>
      <c r="GO236" s="743"/>
      <c r="GP236" s="737">
        <f t="shared" si="1952"/>
        <v>0</v>
      </c>
      <c r="GQ236" s="743"/>
      <c r="GR236" s="737">
        <f t="shared" si="1953"/>
        <v>0</v>
      </c>
      <c r="GS236" s="743"/>
      <c r="GT236" s="737">
        <f t="shared" si="1954"/>
        <v>0</v>
      </c>
      <c r="GU236" s="743"/>
      <c r="GV236" s="737">
        <f t="shared" si="1955"/>
        <v>0</v>
      </c>
      <c r="GW236" s="743"/>
      <c r="GX236" s="737">
        <f t="shared" si="1956"/>
        <v>0</v>
      </c>
      <c r="GY236" s="743">
        <f t="shared" si="1956"/>
        <v>5503.5</v>
      </c>
      <c r="GZ236" s="744">
        <f t="shared" si="1957"/>
        <v>8121</v>
      </c>
      <c r="HA236" s="745">
        <v>12</v>
      </c>
      <c r="HB236" s="746">
        <f t="shared" si="1958"/>
        <v>97452</v>
      </c>
      <c r="HC236" s="737">
        <f t="shared" si="1959"/>
        <v>0</v>
      </c>
      <c r="HD236" s="737">
        <f t="shared" si="1959"/>
        <v>0</v>
      </c>
      <c r="HE236" s="746">
        <f t="shared" si="1960"/>
        <v>97452</v>
      </c>
      <c r="HF236" s="746">
        <f t="shared" si="1961"/>
        <v>29430.5</v>
      </c>
      <c r="HG236" s="746">
        <f t="shared" si="1962"/>
        <v>126882.5</v>
      </c>
    </row>
    <row r="237" spans="1:215" x14ac:dyDescent="0.25">
      <c r="A237" s="1044"/>
      <c r="B237" s="735" t="s">
        <v>45</v>
      </c>
      <c r="C237" s="737">
        <f t="shared" si="1827"/>
        <v>0</v>
      </c>
      <c r="D237" s="737">
        <f t="shared" si="1828"/>
        <v>4856</v>
      </c>
      <c r="E237" s="738">
        <f t="shared" si="1829"/>
        <v>4931</v>
      </c>
      <c r="F237" s="817">
        <f t="shared" si="1830"/>
        <v>0</v>
      </c>
      <c r="G237" s="740">
        <f t="shared" si="1968"/>
        <v>0</v>
      </c>
      <c r="H237" s="741">
        <f t="shared" si="1831"/>
        <v>0</v>
      </c>
      <c r="I237" s="740">
        <f t="shared" si="1968"/>
        <v>0</v>
      </c>
      <c r="J237" s="741">
        <f t="shared" si="1832"/>
        <v>0</v>
      </c>
      <c r="K237" s="740">
        <f t="shared" si="1833"/>
        <v>0</v>
      </c>
      <c r="L237" s="741">
        <f t="shared" si="1834"/>
        <v>0</v>
      </c>
      <c r="M237" s="740">
        <f t="shared" si="1835"/>
        <v>0</v>
      </c>
      <c r="N237" s="741">
        <f t="shared" si="1836"/>
        <v>0</v>
      </c>
      <c r="O237" s="740">
        <f t="shared" si="1837"/>
        <v>0</v>
      </c>
      <c r="P237" s="741">
        <f t="shared" si="1838"/>
        <v>0</v>
      </c>
      <c r="Q237" s="740">
        <f t="shared" si="1839"/>
        <v>0</v>
      </c>
      <c r="R237" s="741">
        <f t="shared" si="1840"/>
        <v>0</v>
      </c>
      <c r="S237" s="740">
        <f t="shared" si="1841"/>
        <v>0</v>
      </c>
      <c r="T237" s="741">
        <f t="shared" si="1842"/>
        <v>0</v>
      </c>
      <c r="U237" s="740">
        <f t="shared" si="1843"/>
        <v>0</v>
      </c>
      <c r="V237" s="741">
        <f t="shared" si="1844"/>
        <v>0</v>
      </c>
      <c r="W237" s="740">
        <f t="shared" si="1845"/>
        <v>0</v>
      </c>
      <c r="X237" s="741">
        <f t="shared" si="1846"/>
        <v>0</v>
      </c>
      <c r="Y237" s="740">
        <f t="shared" si="1847"/>
        <v>0</v>
      </c>
      <c r="Z237" s="741">
        <f t="shared" si="1848"/>
        <v>0</v>
      </c>
      <c r="AA237" s="743">
        <f t="shared" si="1849"/>
        <v>0</v>
      </c>
      <c r="AB237" s="744">
        <f t="shared" si="1850"/>
        <v>0</v>
      </c>
      <c r="AC237" s="745">
        <v>12</v>
      </c>
      <c r="AD237" s="746">
        <f t="shared" si="1851"/>
        <v>0</v>
      </c>
      <c r="AE237" s="747"/>
      <c r="AF237" s="741"/>
      <c r="AG237" s="746">
        <f t="shared" si="1852"/>
        <v>0</v>
      </c>
      <c r="AH237" s="746">
        <f t="shared" si="1853"/>
        <v>0</v>
      </c>
      <c r="AI237" s="746">
        <f t="shared" si="1854"/>
        <v>0</v>
      </c>
      <c r="AK237" s="1044"/>
      <c r="AL237" s="735" t="s">
        <v>45</v>
      </c>
      <c r="AM237" s="737">
        <f t="shared" si="1855"/>
        <v>0</v>
      </c>
      <c r="AN237" s="737">
        <f t="shared" si="1856"/>
        <v>4856</v>
      </c>
      <c r="AO237" s="738">
        <f t="shared" si="1857"/>
        <v>4931</v>
      </c>
      <c r="AP237" s="817">
        <f t="shared" si="1858"/>
        <v>0</v>
      </c>
      <c r="AQ237" s="740">
        <f t="shared" si="1859"/>
        <v>0</v>
      </c>
      <c r="AR237" s="741">
        <f t="shared" si="1860"/>
        <v>0</v>
      </c>
      <c r="AS237" s="740">
        <f t="shared" si="1861"/>
        <v>0</v>
      </c>
      <c r="AT237" s="741">
        <f t="shared" si="1862"/>
        <v>0</v>
      </c>
      <c r="AU237" s="740">
        <f t="shared" si="1969"/>
        <v>0</v>
      </c>
      <c r="AV237" s="741">
        <f t="shared" si="1863"/>
        <v>0</v>
      </c>
      <c r="AW237" s="740">
        <f t="shared" si="1970"/>
        <v>0</v>
      </c>
      <c r="AX237" s="741">
        <f t="shared" si="1864"/>
        <v>0</v>
      </c>
      <c r="AY237" s="740">
        <f t="shared" si="1971"/>
        <v>0</v>
      </c>
      <c r="AZ237" s="741">
        <f t="shared" si="1865"/>
        <v>0</v>
      </c>
      <c r="BA237" s="740">
        <f t="shared" si="1972"/>
        <v>0</v>
      </c>
      <c r="BB237" s="741">
        <f t="shared" si="1866"/>
        <v>0</v>
      </c>
      <c r="BC237" s="740">
        <f t="shared" si="1973"/>
        <v>0</v>
      </c>
      <c r="BD237" s="741">
        <f t="shared" si="1867"/>
        <v>0</v>
      </c>
      <c r="BE237" s="740">
        <f t="shared" si="1974"/>
        <v>0</v>
      </c>
      <c r="BF237" s="741">
        <f t="shared" si="1868"/>
        <v>0</v>
      </c>
      <c r="BG237" s="740">
        <f t="shared" si="1975"/>
        <v>0</v>
      </c>
      <c r="BH237" s="741">
        <f t="shared" si="1869"/>
        <v>0</v>
      </c>
      <c r="BI237" s="740">
        <f t="shared" si="1976"/>
        <v>0</v>
      </c>
      <c r="BJ237" s="741">
        <f t="shared" si="1870"/>
        <v>0</v>
      </c>
      <c r="BK237" s="743">
        <f t="shared" si="1871"/>
        <v>0</v>
      </c>
      <c r="BL237" s="744">
        <f t="shared" si="1872"/>
        <v>0</v>
      </c>
      <c r="BM237" s="745">
        <v>12</v>
      </c>
      <c r="BN237" s="746">
        <f t="shared" si="1873"/>
        <v>0</v>
      </c>
      <c r="BO237" s="747"/>
      <c r="BP237" s="741"/>
      <c r="BQ237" s="746">
        <f t="shared" si="1874"/>
        <v>0</v>
      </c>
      <c r="BR237" s="746">
        <f t="shared" si="1875"/>
        <v>0</v>
      </c>
      <c r="BS237" s="746">
        <f t="shared" si="1876"/>
        <v>0</v>
      </c>
      <c r="BU237" s="1044"/>
      <c r="BV237" s="735" t="s">
        <v>45</v>
      </c>
      <c r="BW237" s="737">
        <f t="shared" si="1877"/>
        <v>0.75</v>
      </c>
      <c r="BX237" s="737">
        <f t="shared" si="1878"/>
        <v>4856</v>
      </c>
      <c r="BY237" s="738">
        <f t="shared" si="1879"/>
        <v>4931</v>
      </c>
      <c r="BZ237" s="817">
        <f t="shared" si="1880"/>
        <v>3698.25</v>
      </c>
      <c r="CA237" s="740">
        <f t="shared" si="1881"/>
        <v>0</v>
      </c>
      <c r="CB237" s="741">
        <f t="shared" si="1882"/>
        <v>0</v>
      </c>
      <c r="CC237" s="740">
        <f t="shared" si="1883"/>
        <v>0</v>
      </c>
      <c r="CD237" s="741">
        <f t="shared" si="1884"/>
        <v>0</v>
      </c>
      <c r="CE237" s="740">
        <f t="shared" si="1977"/>
        <v>0</v>
      </c>
      <c r="CF237" s="741">
        <f t="shared" si="1885"/>
        <v>0</v>
      </c>
      <c r="CG237" s="740">
        <f t="shared" si="1978"/>
        <v>0</v>
      </c>
      <c r="CH237" s="741">
        <f t="shared" si="1886"/>
        <v>0</v>
      </c>
      <c r="CI237" s="740">
        <f t="shared" si="1979"/>
        <v>0</v>
      </c>
      <c r="CJ237" s="741">
        <f t="shared" si="1887"/>
        <v>0</v>
      </c>
      <c r="CK237" s="740">
        <f t="shared" si="1980"/>
        <v>0</v>
      </c>
      <c r="CL237" s="741">
        <f t="shared" si="1888"/>
        <v>0</v>
      </c>
      <c r="CM237" s="740">
        <f t="shared" si="1981"/>
        <v>0</v>
      </c>
      <c r="CN237" s="741">
        <f t="shared" si="1889"/>
        <v>0</v>
      </c>
      <c r="CO237" s="740">
        <f t="shared" si="1982"/>
        <v>0</v>
      </c>
      <c r="CP237" s="741">
        <f t="shared" si="1890"/>
        <v>0</v>
      </c>
      <c r="CQ237" s="740">
        <f t="shared" si="1983"/>
        <v>0</v>
      </c>
      <c r="CR237" s="741">
        <f t="shared" si="1891"/>
        <v>0</v>
      </c>
      <c r="CS237" s="740">
        <f t="shared" si="1984"/>
        <v>0</v>
      </c>
      <c r="CT237" s="741">
        <f t="shared" si="1892"/>
        <v>0</v>
      </c>
      <c r="CU237" s="743">
        <f t="shared" si="1893"/>
        <v>8483.25</v>
      </c>
      <c r="CV237" s="744">
        <f t="shared" si="1894"/>
        <v>12181.5</v>
      </c>
      <c r="CW237" s="745">
        <v>12</v>
      </c>
      <c r="CX237" s="746">
        <f t="shared" si="1895"/>
        <v>146178</v>
      </c>
      <c r="CY237" s="747"/>
      <c r="CZ237" s="741"/>
      <c r="DA237" s="746">
        <f t="shared" si="1896"/>
        <v>146178</v>
      </c>
      <c r="DB237" s="746">
        <f t="shared" si="1897"/>
        <v>44145.760000000002</v>
      </c>
      <c r="DC237" s="746">
        <f t="shared" si="1898"/>
        <v>190323.76</v>
      </c>
      <c r="DD237" s="750"/>
      <c r="DE237" s="1044"/>
      <c r="DF237" s="735" t="s">
        <v>45</v>
      </c>
      <c r="DG237" s="737">
        <f t="shared" si="1899"/>
        <v>0</v>
      </c>
      <c r="DH237" s="737">
        <f t="shared" si="1900"/>
        <v>4856</v>
      </c>
      <c r="DI237" s="738">
        <f t="shared" si="1901"/>
        <v>4931</v>
      </c>
      <c r="DJ237" s="817">
        <f t="shared" si="1902"/>
        <v>0</v>
      </c>
      <c r="DK237" s="740">
        <f t="shared" si="1903"/>
        <v>0</v>
      </c>
      <c r="DL237" s="741">
        <f t="shared" si="1904"/>
        <v>0</v>
      </c>
      <c r="DM237" s="740">
        <f t="shared" si="1905"/>
        <v>0</v>
      </c>
      <c r="DN237" s="741">
        <f t="shared" si="1906"/>
        <v>0</v>
      </c>
      <c r="DO237" s="740">
        <f t="shared" si="1985"/>
        <v>0</v>
      </c>
      <c r="DP237" s="741">
        <f t="shared" si="1907"/>
        <v>0</v>
      </c>
      <c r="DQ237" s="740">
        <f t="shared" si="1986"/>
        <v>0</v>
      </c>
      <c r="DR237" s="741">
        <f t="shared" si="1908"/>
        <v>0</v>
      </c>
      <c r="DS237" s="740">
        <f t="shared" si="1987"/>
        <v>0</v>
      </c>
      <c r="DT237" s="741">
        <f t="shared" si="1909"/>
        <v>0</v>
      </c>
      <c r="DU237" s="740">
        <f t="shared" si="1988"/>
        <v>0</v>
      </c>
      <c r="DV237" s="741">
        <f t="shared" si="1910"/>
        <v>0</v>
      </c>
      <c r="DW237" s="740">
        <f t="shared" si="1989"/>
        <v>0</v>
      </c>
      <c r="DX237" s="741">
        <f t="shared" si="1911"/>
        <v>0</v>
      </c>
      <c r="DY237" s="740">
        <f t="shared" si="1990"/>
        <v>0</v>
      </c>
      <c r="DZ237" s="741">
        <f t="shared" si="1912"/>
        <v>0</v>
      </c>
      <c r="EA237" s="740">
        <f t="shared" si="1991"/>
        <v>0</v>
      </c>
      <c r="EB237" s="741">
        <f t="shared" si="1913"/>
        <v>0</v>
      </c>
      <c r="EC237" s="740">
        <f t="shared" si="1992"/>
        <v>0</v>
      </c>
      <c r="ED237" s="741">
        <f t="shared" si="1914"/>
        <v>0</v>
      </c>
      <c r="EE237" s="743">
        <f t="shared" si="1915"/>
        <v>0</v>
      </c>
      <c r="EF237" s="744">
        <f t="shared" si="1916"/>
        <v>0</v>
      </c>
      <c r="EG237" s="745">
        <v>12</v>
      </c>
      <c r="EH237" s="746">
        <f t="shared" si="1917"/>
        <v>0</v>
      </c>
      <c r="EI237" s="747"/>
      <c r="EJ237" s="741"/>
      <c r="EK237" s="746">
        <f t="shared" si="1918"/>
        <v>0</v>
      </c>
      <c r="EL237" s="746">
        <f t="shared" si="1919"/>
        <v>0</v>
      </c>
      <c r="EM237" s="746">
        <f t="shared" si="1920"/>
        <v>0</v>
      </c>
      <c r="EO237" s="1044"/>
      <c r="EP237" s="735" t="s">
        <v>45</v>
      </c>
      <c r="EQ237" s="737">
        <f t="shared" si="1921"/>
        <v>0</v>
      </c>
      <c r="ER237" s="737">
        <f t="shared" si="1922"/>
        <v>4856</v>
      </c>
      <c r="ES237" s="738">
        <f t="shared" si="1923"/>
        <v>4931</v>
      </c>
      <c r="ET237" s="817">
        <f t="shared" si="1924"/>
        <v>0</v>
      </c>
      <c r="EU237" s="740">
        <f t="shared" si="1925"/>
        <v>0</v>
      </c>
      <c r="EV237" s="741">
        <f t="shared" si="1926"/>
        <v>0</v>
      </c>
      <c r="EW237" s="740">
        <f t="shared" si="1927"/>
        <v>0</v>
      </c>
      <c r="EX237" s="741">
        <f t="shared" si="1928"/>
        <v>0</v>
      </c>
      <c r="EY237" s="740">
        <f t="shared" si="1993"/>
        <v>0</v>
      </c>
      <c r="EZ237" s="741">
        <f t="shared" si="1929"/>
        <v>0</v>
      </c>
      <c r="FA237" s="740">
        <f t="shared" si="1994"/>
        <v>0</v>
      </c>
      <c r="FB237" s="741">
        <f t="shared" si="1930"/>
        <v>0</v>
      </c>
      <c r="FC237" s="740">
        <f t="shared" si="1995"/>
        <v>0</v>
      </c>
      <c r="FD237" s="741">
        <f t="shared" si="1931"/>
        <v>0</v>
      </c>
      <c r="FE237" s="740">
        <f t="shared" si="1996"/>
        <v>0</v>
      </c>
      <c r="FF237" s="741">
        <f t="shared" si="1932"/>
        <v>0</v>
      </c>
      <c r="FG237" s="740">
        <f t="shared" si="1997"/>
        <v>0</v>
      </c>
      <c r="FH237" s="741">
        <f t="shared" si="1933"/>
        <v>0</v>
      </c>
      <c r="FI237" s="740">
        <f t="shared" si="1998"/>
        <v>0</v>
      </c>
      <c r="FJ237" s="741">
        <f t="shared" si="1934"/>
        <v>0</v>
      </c>
      <c r="FK237" s="740">
        <f t="shared" si="1999"/>
        <v>0</v>
      </c>
      <c r="FL237" s="741">
        <f t="shared" si="1935"/>
        <v>0</v>
      </c>
      <c r="FM237" s="740">
        <f t="shared" si="2000"/>
        <v>0</v>
      </c>
      <c r="FN237" s="741">
        <f t="shared" si="1936"/>
        <v>0</v>
      </c>
      <c r="FO237" s="743">
        <f t="shared" si="1937"/>
        <v>0</v>
      </c>
      <c r="FP237" s="744">
        <f t="shared" si="1938"/>
        <v>0</v>
      </c>
      <c r="FQ237" s="745">
        <v>12</v>
      </c>
      <c r="FR237" s="746">
        <f t="shared" si="1939"/>
        <v>0</v>
      </c>
      <c r="FS237" s="747"/>
      <c r="FT237" s="741"/>
      <c r="FU237" s="746">
        <f t="shared" si="1940"/>
        <v>0</v>
      </c>
      <c r="FV237" s="746">
        <f t="shared" si="1941"/>
        <v>0</v>
      </c>
      <c r="FW237" s="746">
        <f t="shared" si="1942"/>
        <v>0</v>
      </c>
      <c r="FY237" s="1044"/>
      <c r="FZ237" s="735" t="s">
        <v>45</v>
      </c>
      <c r="GA237" s="737">
        <f t="shared" si="1943"/>
        <v>0.75</v>
      </c>
      <c r="GB237" s="737">
        <f t="shared" si="1944"/>
        <v>4856</v>
      </c>
      <c r="GC237" s="738">
        <f t="shared" si="1945"/>
        <v>4931</v>
      </c>
      <c r="GD237" s="743">
        <f t="shared" si="1946"/>
        <v>3698.25</v>
      </c>
      <c r="GE237" s="743"/>
      <c r="GF237" s="737">
        <f t="shared" si="1947"/>
        <v>0</v>
      </c>
      <c r="GG237" s="743"/>
      <c r="GH237" s="737">
        <f t="shared" si="1948"/>
        <v>0</v>
      </c>
      <c r="GI237" s="743"/>
      <c r="GJ237" s="737">
        <f t="shared" si="1949"/>
        <v>0</v>
      </c>
      <c r="GK237" s="743"/>
      <c r="GL237" s="737">
        <f t="shared" si="1950"/>
        <v>0</v>
      </c>
      <c r="GM237" s="743"/>
      <c r="GN237" s="737">
        <f t="shared" si="1951"/>
        <v>0</v>
      </c>
      <c r="GO237" s="743"/>
      <c r="GP237" s="737">
        <f t="shared" si="1952"/>
        <v>0</v>
      </c>
      <c r="GQ237" s="743"/>
      <c r="GR237" s="737">
        <f t="shared" si="1953"/>
        <v>0</v>
      </c>
      <c r="GS237" s="743"/>
      <c r="GT237" s="737">
        <f t="shared" si="1954"/>
        <v>0</v>
      </c>
      <c r="GU237" s="743"/>
      <c r="GV237" s="737">
        <f t="shared" si="1955"/>
        <v>0</v>
      </c>
      <c r="GW237" s="743"/>
      <c r="GX237" s="737">
        <f t="shared" si="1956"/>
        <v>0</v>
      </c>
      <c r="GY237" s="743">
        <f t="shared" si="1956"/>
        <v>8483.25</v>
      </c>
      <c r="GZ237" s="744">
        <f t="shared" si="1957"/>
        <v>12181.5</v>
      </c>
      <c r="HA237" s="745">
        <v>12</v>
      </c>
      <c r="HB237" s="746">
        <f t="shared" si="1958"/>
        <v>146178</v>
      </c>
      <c r="HC237" s="737">
        <f t="shared" si="1959"/>
        <v>0</v>
      </c>
      <c r="HD237" s="737">
        <f t="shared" si="1959"/>
        <v>0</v>
      </c>
      <c r="HE237" s="746">
        <f t="shared" si="1960"/>
        <v>146178</v>
      </c>
      <c r="HF237" s="746">
        <f t="shared" si="1961"/>
        <v>44145.760000000002</v>
      </c>
      <c r="HG237" s="746">
        <f t="shared" si="1962"/>
        <v>190323.76</v>
      </c>
    </row>
    <row r="238" spans="1:215" x14ac:dyDescent="0.25">
      <c r="A238" s="1044"/>
      <c r="B238" s="735" t="s">
        <v>44</v>
      </c>
      <c r="C238" s="737">
        <f t="shared" si="1827"/>
        <v>3.5</v>
      </c>
      <c r="D238" s="737">
        <f t="shared" si="1828"/>
        <v>4588</v>
      </c>
      <c r="E238" s="738">
        <f t="shared" si="1829"/>
        <v>4658</v>
      </c>
      <c r="F238" s="817">
        <f t="shared" si="1830"/>
        <v>16303</v>
      </c>
      <c r="G238" s="740">
        <f t="shared" si="1968"/>
        <v>0</v>
      </c>
      <c r="H238" s="741">
        <f t="shared" si="1831"/>
        <v>0</v>
      </c>
      <c r="I238" s="740">
        <f t="shared" si="1968"/>
        <v>0</v>
      </c>
      <c r="J238" s="741">
        <f t="shared" si="1832"/>
        <v>0</v>
      </c>
      <c r="K238" s="740">
        <f t="shared" si="1833"/>
        <v>0</v>
      </c>
      <c r="L238" s="741">
        <f t="shared" si="1834"/>
        <v>0</v>
      </c>
      <c r="M238" s="740">
        <f t="shared" si="1835"/>
        <v>0</v>
      </c>
      <c r="N238" s="741">
        <f t="shared" si="1836"/>
        <v>0</v>
      </c>
      <c r="O238" s="740">
        <f t="shared" si="1837"/>
        <v>0</v>
      </c>
      <c r="P238" s="741">
        <f t="shared" si="1838"/>
        <v>0</v>
      </c>
      <c r="Q238" s="740">
        <f t="shared" si="1839"/>
        <v>0</v>
      </c>
      <c r="R238" s="741">
        <f t="shared" si="1840"/>
        <v>0</v>
      </c>
      <c r="S238" s="740">
        <f t="shared" si="1841"/>
        <v>0</v>
      </c>
      <c r="T238" s="741">
        <f t="shared" si="1842"/>
        <v>0</v>
      </c>
      <c r="U238" s="740">
        <f t="shared" si="1843"/>
        <v>0</v>
      </c>
      <c r="V238" s="741">
        <f t="shared" si="1844"/>
        <v>0</v>
      </c>
      <c r="W238" s="740">
        <f t="shared" si="1845"/>
        <v>0</v>
      </c>
      <c r="X238" s="741">
        <f t="shared" si="1846"/>
        <v>0</v>
      </c>
      <c r="Y238" s="740">
        <f t="shared" si="1847"/>
        <v>0</v>
      </c>
      <c r="Z238" s="741">
        <f t="shared" si="1848"/>
        <v>0</v>
      </c>
      <c r="AA238" s="743">
        <f t="shared" si="1849"/>
        <v>40544</v>
      </c>
      <c r="AB238" s="744">
        <f t="shared" si="1850"/>
        <v>56847</v>
      </c>
      <c r="AC238" s="745">
        <v>12</v>
      </c>
      <c r="AD238" s="746">
        <f t="shared" si="1851"/>
        <v>682164</v>
      </c>
      <c r="AE238" s="747"/>
      <c r="AF238" s="741"/>
      <c r="AG238" s="746">
        <f t="shared" si="1852"/>
        <v>682164</v>
      </c>
      <c r="AH238" s="746">
        <f t="shared" si="1853"/>
        <v>206013.53</v>
      </c>
      <c r="AI238" s="746">
        <f t="shared" si="1854"/>
        <v>888177.53</v>
      </c>
      <c r="AK238" s="1044"/>
      <c r="AL238" s="735" t="s">
        <v>44</v>
      </c>
      <c r="AM238" s="737">
        <f t="shared" si="1855"/>
        <v>0</v>
      </c>
      <c r="AN238" s="737">
        <f t="shared" si="1856"/>
        <v>4588</v>
      </c>
      <c r="AO238" s="738">
        <f t="shared" si="1857"/>
        <v>4658</v>
      </c>
      <c r="AP238" s="817">
        <f t="shared" si="1858"/>
        <v>0</v>
      </c>
      <c r="AQ238" s="740">
        <f t="shared" si="1859"/>
        <v>0</v>
      </c>
      <c r="AR238" s="741">
        <f t="shared" si="1860"/>
        <v>0</v>
      </c>
      <c r="AS238" s="740">
        <f t="shared" si="1861"/>
        <v>0</v>
      </c>
      <c r="AT238" s="741">
        <f t="shared" si="1862"/>
        <v>0</v>
      </c>
      <c r="AU238" s="740">
        <f t="shared" si="1969"/>
        <v>0</v>
      </c>
      <c r="AV238" s="741">
        <f t="shared" si="1863"/>
        <v>0</v>
      </c>
      <c r="AW238" s="740">
        <f t="shared" si="1970"/>
        <v>0</v>
      </c>
      <c r="AX238" s="741">
        <f t="shared" si="1864"/>
        <v>0</v>
      </c>
      <c r="AY238" s="740">
        <f t="shared" si="1971"/>
        <v>0</v>
      </c>
      <c r="AZ238" s="741">
        <f t="shared" si="1865"/>
        <v>0</v>
      </c>
      <c r="BA238" s="740">
        <f t="shared" si="1972"/>
        <v>0</v>
      </c>
      <c r="BB238" s="741">
        <f t="shared" si="1866"/>
        <v>0</v>
      </c>
      <c r="BC238" s="740">
        <f t="shared" si="1973"/>
        <v>0</v>
      </c>
      <c r="BD238" s="741">
        <f t="shared" si="1867"/>
        <v>0</v>
      </c>
      <c r="BE238" s="740">
        <f t="shared" si="1974"/>
        <v>0</v>
      </c>
      <c r="BF238" s="741">
        <f t="shared" si="1868"/>
        <v>0</v>
      </c>
      <c r="BG238" s="740">
        <f t="shared" si="1975"/>
        <v>0</v>
      </c>
      <c r="BH238" s="741">
        <f t="shared" si="1869"/>
        <v>0</v>
      </c>
      <c r="BI238" s="740">
        <f t="shared" si="1976"/>
        <v>0</v>
      </c>
      <c r="BJ238" s="741">
        <f t="shared" si="1870"/>
        <v>0</v>
      </c>
      <c r="BK238" s="743">
        <f t="shared" si="1871"/>
        <v>0</v>
      </c>
      <c r="BL238" s="744">
        <f t="shared" si="1872"/>
        <v>0</v>
      </c>
      <c r="BM238" s="745">
        <v>12</v>
      </c>
      <c r="BN238" s="746">
        <f t="shared" si="1873"/>
        <v>0</v>
      </c>
      <c r="BO238" s="747"/>
      <c r="BP238" s="741"/>
      <c r="BQ238" s="746">
        <f t="shared" si="1874"/>
        <v>0</v>
      </c>
      <c r="BR238" s="746">
        <f t="shared" si="1875"/>
        <v>0</v>
      </c>
      <c r="BS238" s="746">
        <f t="shared" si="1876"/>
        <v>0</v>
      </c>
      <c r="BU238" s="1044"/>
      <c r="BV238" s="735" t="s">
        <v>44</v>
      </c>
      <c r="BW238" s="737">
        <f t="shared" si="1877"/>
        <v>2</v>
      </c>
      <c r="BX238" s="737">
        <f t="shared" si="1878"/>
        <v>4588</v>
      </c>
      <c r="BY238" s="738">
        <f t="shared" si="1879"/>
        <v>4658</v>
      </c>
      <c r="BZ238" s="817">
        <f t="shared" si="1880"/>
        <v>9316</v>
      </c>
      <c r="CA238" s="740">
        <f t="shared" si="1881"/>
        <v>0</v>
      </c>
      <c r="CB238" s="741">
        <f t="shared" si="1882"/>
        <v>0</v>
      </c>
      <c r="CC238" s="740">
        <f t="shared" si="1883"/>
        <v>0</v>
      </c>
      <c r="CD238" s="741">
        <f t="shared" si="1884"/>
        <v>0</v>
      </c>
      <c r="CE238" s="740">
        <f t="shared" si="1977"/>
        <v>0</v>
      </c>
      <c r="CF238" s="741">
        <f t="shared" si="1885"/>
        <v>0</v>
      </c>
      <c r="CG238" s="740">
        <f t="shared" si="1978"/>
        <v>0</v>
      </c>
      <c r="CH238" s="741">
        <f t="shared" si="1886"/>
        <v>0</v>
      </c>
      <c r="CI238" s="740">
        <f t="shared" si="1979"/>
        <v>0</v>
      </c>
      <c r="CJ238" s="741">
        <f t="shared" si="1887"/>
        <v>0</v>
      </c>
      <c r="CK238" s="740">
        <f t="shared" si="1980"/>
        <v>0</v>
      </c>
      <c r="CL238" s="741">
        <f t="shared" si="1888"/>
        <v>0</v>
      </c>
      <c r="CM238" s="740">
        <f t="shared" si="1981"/>
        <v>0</v>
      </c>
      <c r="CN238" s="741">
        <f t="shared" si="1889"/>
        <v>0</v>
      </c>
      <c r="CO238" s="740">
        <f t="shared" si="1982"/>
        <v>0</v>
      </c>
      <c r="CP238" s="741">
        <f t="shared" si="1890"/>
        <v>0</v>
      </c>
      <c r="CQ238" s="740">
        <f t="shared" si="1983"/>
        <v>0</v>
      </c>
      <c r="CR238" s="741">
        <f t="shared" si="1891"/>
        <v>0</v>
      </c>
      <c r="CS238" s="740">
        <f t="shared" si="1984"/>
        <v>0</v>
      </c>
      <c r="CT238" s="741">
        <f t="shared" si="1892"/>
        <v>0</v>
      </c>
      <c r="CU238" s="743">
        <f t="shared" si="1893"/>
        <v>23168</v>
      </c>
      <c r="CV238" s="744">
        <f t="shared" si="1894"/>
        <v>32484</v>
      </c>
      <c r="CW238" s="745">
        <v>12</v>
      </c>
      <c r="CX238" s="746">
        <f t="shared" si="1895"/>
        <v>389808</v>
      </c>
      <c r="CY238" s="747"/>
      <c r="CZ238" s="741"/>
      <c r="DA238" s="746">
        <f t="shared" si="1896"/>
        <v>389808</v>
      </c>
      <c r="DB238" s="746">
        <f t="shared" si="1897"/>
        <v>117722.02</v>
      </c>
      <c r="DC238" s="746">
        <f t="shared" si="1898"/>
        <v>507530.02</v>
      </c>
      <c r="DD238" s="750"/>
      <c r="DE238" s="1044"/>
      <c r="DF238" s="735" t="s">
        <v>44</v>
      </c>
      <c r="DG238" s="737">
        <f t="shared" si="1899"/>
        <v>1</v>
      </c>
      <c r="DH238" s="737">
        <f t="shared" si="1900"/>
        <v>4588</v>
      </c>
      <c r="DI238" s="738">
        <f t="shared" si="1901"/>
        <v>4658</v>
      </c>
      <c r="DJ238" s="817">
        <f t="shared" si="1902"/>
        <v>4658</v>
      </c>
      <c r="DK238" s="740">
        <f t="shared" si="1903"/>
        <v>0</v>
      </c>
      <c r="DL238" s="741">
        <f t="shared" si="1904"/>
        <v>0</v>
      </c>
      <c r="DM238" s="740">
        <f t="shared" si="1905"/>
        <v>0</v>
      </c>
      <c r="DN238" s="741">
        <f t="shared" si="1906"/>
        <v>0</v>
      </c>
      <c r="DO238" s="740">
        <f t="shared" si="1985"/>
        <v>0</v>
      </c>
      <c r="DP238" s="741">
        <f t="shared" si="1907"/>
        <v>0</v>
      </c>
      <c r="DQ238" s="740">
        <f t="shared" si="1986"/>
        <v>0</v>
      </c>
      <c r="DR238" s="741">
        <f t="shared" si="1908"/>
        <v>0</v>
      </c>
      <c r="DS238" s="740">
        <f t="shared" si="1987"/>
        <v>0</v>
      </c>
      <c r="DT238" s="741">
        <f t="shared" si="1909"/>
        <v>0</v>
      </c>
      <c r="DU238" s="740">
        <f t="shared" si="1988"/>
        <v>0</v>
      </c>
      <c r="DV238" s="741">
        <f t="shared" si="1910"/>
        <v>0</v>
      </c>
      <c r="DW238" s="740">
        <f t="shared" si="1989"/>
        <v>0</v>
      </c>
      <c r="DX238" s="741">
        <f t="shared" si="1911"/>
        <v>0</v>
      </c>
      <c r="DY238" s="740">
        <f t="shared" si="1990"/>
        <v>0</v>
      </c>
      <c r="DZ238" s="741">
        <f t="shared" si="1912"/>
        <v>0</v>
      </c>
      <c r="EA238" s="740">
        <f t="shared" si="1991"/>
        <v>0</v>
      </c>
      <c r="EB238" s="741">
        <f t="shared" si="1913"/>
        <v>0</v>
      </c>
      <c r="EC238" s="740">
        <f t="shared" si="1992"/>
        <v>0</v>
      </c>
      <c r="ED238" s="741">
        <f t="shared" si="1914"/>
        <v>0</v>
      </c>
      <c r="EE238" s="743">
        <f t="shared" si="1915"/>
        <v>11584</v>
      </c>
      <c r="EF238" s="744">
        <f t="shared" si="1916"/>
        <v>16242</v>
      </c>
      <c r="EG238" s="745">
        <v>12</v>
      </c>
      <c r="EH238" s="746">
        <f t="shared" si="1917"/>
        <v>194904</v>
      </c>
      <c r="EI238" s="747"/>
      <c r="EJ238" s="741"/>
      <c r="EK238" s="746">
        <f t="shared" si="1918"/>
        <v>194904</v>
      </c>
      <c r="EL238" s="746">
        <f t="shared" si="1919"/>
        <v>58861.01</v>
      </c>
      <c r="EM238" s="746">
        <f t="shared" si="1920"/>
        <v>253765.01</v>
      </c>
      <c r="EO238" s="1044"/>
      <c r="EP238" s="735" t="s">
        <v>44</v>
      </c>
      <c r="EQ238" s="737">
        <f t="shared" si="1921"/>
        <v>0</v>
      </c>
      <c r="ER238" s="737">
        <f t="shared" si="1922"/>
        <v>4588</v>
      </c>
      <c r="ES238" s="738">
        <f t="shared" si="1923"/>
        <v>4658</v>
      </c>
      <c r="ET238" s="817">
        <f t="shared" si="1924"/>
        <v>0</v>
      </c>
      <c r="EU238" s="740">
        <f t="shared" si="1925"/>
        <v>0</v>
      </c>
      <c r="EV238" s="741">
        <f t="shared" si="1926"/>
        <v>0</v>
      </c>
      <c r="EW238" s="740">
        <f t="shared" si="1927"/>
        <v>0</v>
      </c>
      <c r="EX238" s="741">
        <f t="shared" si="1928"/>
        <v>0</v>
      </c>
      <c r="EY238" s="740">
        <f t="shared" si="1993"/>
        <v>0</v>
      </c>
      <c r="EZ238" s="741">
        <f t="shared" si="1929"/>
        <v>0</v>
      </c>
      <c r="FA238" s="740">
        <f t="shared" si="1994"/>
        <v>0</v>
      </c>
      <c r="FB238" s="741">
        <f t="shared" si="1930"/>
        <v>0</v>
      </c>
      <c r="FC238" s="740">
        <f t="shared" si="1995"/>
        <v>0</v>
      </c>
      <c r="FD238" s="741">
        <f t="shared" si="1931"/>
        <v>0</v>
      </c>
      <c r="FE238" s="740">
        <f t="shared" si="1996"/>
        <v>0</v>
      </c>
      <c r="FF238" s="741">
        <f t="shared" si="1932"/>
        <v>0</v>
      </c>
      <c r="FG238" s="740">
        <f t="shared" si="1997"/>
        <v>0</v>
      </c>
      <c r="FH238" s="741">
        <f t="shared" si="1933"/>
        <v>0</v>
      </c>
      <c r="FI238" s="740">
        <f t="shared" si="1998"/>
        <v>0</v>
      </c>
      <c r="FJ238" s="741">
        <f t="shared" si="1934"/>
        <v>0</v>
      </c>
      <c r="FK238" s="740">
        <f t="shared" si="1999"/>
        <v>0</v>
      </c>
      <c r="FL238" s="741">
        <f t="shared" si="1935"/>
        <v>0</v>
      </c>
      <c r="FM238" s="740">
        <f t="shared" si="2000"/>
        <v>0</v>
      </c>
      <c r="FN238" s="741">
        <f t="shared" si="1936"/>
        <v>0</v>
      </c>
      <c r="FO238" s="743">
        <f t="shared" si="1937"/>
        <v>0</v>
      </c>
      <c r="FP238" s="744">
        <f t="shared" si="1938"/>
        <v>0</v>
      </c>
      <c r="FQ238" s="745">
        <v>12</v>
      </c>
      <c r="FR238" s="746">
        <f t="shared" si="1939"/>
        <v>0</v>
      </c>
      <c r="FS238" s="747"/>
      <c r="FT238" s="741"/>
      <c r="FU238" s="746">
        <f t="shared" si="1940"/>
        <v>0</v>
      </c>
      <c r="FV238" s="746">
        <f t="shared" si="1941"/>
        <v>0</v>
      </c>
      <c r="FW238" s="746">
        <f t="shared" si="1942"/>
        <v>0</v>
      </c>
      <c r="FY238" s="1044"/>
      <c r="FZ238" s="735" t="s">
        <v>44</v>
      </c>
      <c r="GA238" s="737">
        <f t="shared" si="1943"/>
        <v>6.5</v>
      </c>
      <c r="GB238" s="737">
        <f t="shared" si="1944"/>
        <v>4588</v>
      </c>
      <c r="GC238" s="738">
        <f t="shared" si="1945"/>
        <v>4658</v>
      </c>
      <c r="GD238" s="743">
        <f t="shared" si="1946"/>
        <v>30277</v>
      </c>
      <c r="GE238" s="743"/>
      <c r="GF238" s="737">
        <f t="shared" si="1947"/>
        <v>0</v>
      </c>
      <c r="GG238" s="743"/>
      <c r="GH238" s="737">
        <f t="shared" si="1948"/>
        <v>0</v>
      </c>
      <c r="GI238" s="743"/>
      <c r="GJ238" s="737">
        <f t="shared" si="1949"/>
        <v>0</v>
      </c>
      <c r="GK238" s="743"/>
      <c r="GL238" s="737">
        <f t="shared" si="1950"/>
        <v>0</v>
      </c>
      <c r="GM238" s="743"/>
      <c r="GN238" s="737">
        <f t="shared" si="1951"/>
        <v>0</v>
      </c>
      <c r="GO238" s="743"/>
      <c r="GP238" s="737">
        <f t="shared" si="1952"/>
        <v>0</v>
      </c>
      <c r="GQ238" s="743"/>
      <c r="GR238" s="737">
        <f t="shared" si="1953"/>
        <v>0</v>
      </c>
      <c r="GS238" s="743"/>
      <c r="GT238" s="737">
        <f t="shared" si="1954"/>
        <v>0</v>
      </c>
      <c r="GU238" s="743"/>
      <c r="GV238" s="737">
        <f t="shared" si="1955"/>
        <v>0</v>
      </c>
      <c r="GW238" s="743"/>
      <c r="GX238" s="737">
        <f t="shared" si="1956"/>
        <v>0</v>
      </c>
      <c r="GY238" s="743">
        <f t="shared" si="1956"/>
        <v>75296</v>
      </c>
      <c r="GZ238" s="744">
        <f t="shared" si="1957"/>
        <v>105573</v>
      </c>
      <c r="HA238" s="745">
        <v>12</v>
      </c>
      <c r="HB238" s="746">
        <f t="shared" si="1958"/>
        <v>1266876</v>
      </c>
      <c r="HC238" s="737">
        <f t="shared" si="1959"/>
        <v>0</v>
      </c>
      <c r="HD238" s="737">
        <f t="shared" si="1959"/>
        <v>0</v>
      </c>
      <c r="HE238" s="746">
        <f t="shared" si="1960"/>
        <v>1266876</v>
      </c>
      <c r="HF238" s="746">
        <f t="shared" si="1961"/>
        <v>382596.55</v>
      </c>
      <c r="HG238" s="746">
        <f t="shared" si="1962"/>
        <v>1649472.55</v>
      </c>
    </row>
    <row r="239" spans="1:215" x14ac:dyDescent="0.25">
      <c r="A239" s="1044"/>
      <c r="B239" s="753" t="s">
        <v>686</v>
      </c>
      <c r="C239" s="737">
        <f t="shared" si="1827"/>
        <v>0</v>
      </c>
      <c r="D239" s="737">
        <f t="shared" si="1828"/>
        <v>4856</v>
      </c>
      <c r="E239" s="738">
        <f t="shared" si="1829"/>
        <v>4931</v>
      </c>
      <c r="F239" s="817">
        <f t="shared" si="1830"/>
        <v>0</v>
      </c>
      <c r="G239" s="740">
        <f t="shared" si="1968"/>
        <v>0</v>
      </c>
      <c r="H239" s="741">
        <f t="shared" si="1831"/>
        <v>0</v>
      </c>
      <c r="I239" s="740">
        <f t="shared" si="1968"/>
        <v>0</v>
      </c>
      <c r="J239" s="741">
        <f t="shared" si="1832"/>
        <v>0</v>
      </c>
      <c r="K239" s="740">
        <f t="shared" si="1833"/>
        <v>0</v>
      </c>
      <c r="L239" s="741">
        <f t="shared" si="1834"/>
        <v>0</v>
      </c>
      <c r="M239" s="740">
        <f t="shared" si="1835"/>
        <v>0</v>
      </c>
      <c r="N239" s="741">
        <f t="shared" si="1836"/>
        <v>0</v>
      </c>
      <c r="O239" s="740">
        <f t="shared" si="1837"/>
        <v>0</v>
      </c>
      <c r="P239" s="741">
        <f t="shared" si="1838"/>
        <v>0</v>
      </c>
      <c r="Q239" s="740">
        <f t="shared" si="1839"/>
        <v>0</v>
      </c>
      <c r="R239" s="741">
        <f t="shared" si="1840"/>
        <v>0</v>
      </c>
      <c r="S239" s="740">
        <f t="shared" si="1841"/>
        <v>0</v>
      </c>
      <c r="T239" s="741">
        <f t="shared" si="1842"/>
        <v>0</v>
      </c>
      <c r="U239" s="740">
        <f t="shared" si="1843"/>
        <v>0</v>
      </c>
      <c r="V239" s="741">
        <f t="shared" si="1844"/>
        <v>0</v>
      </c>
      <c r="W239" s="740">
        <f t="shared" si="1845"/>
        <v>0</v>
      </c>
      <c r="X239" s="741">
        <f t="shared" si="1846"/>
        <v>0</v>
      </c>
      <c r="Y239" s="740">
        <f t="shared" si="1847"/>
        <v>0</v>
      </c>
      <c r="Z239" s="741">
        <f t="shared" si="1848"/>
        <v>0</v>
      </c>
      <c r="AA239" s="743">
        <f t="shared" si="1849"/>
        <v>0</v>
      </c>
      <c r="AB239" s="744">
        <f t="shared" si="1850"/>
        <v>0</v>
      </c>
      <c r="AC239" s="745">
        <v>12</v>
      </c>
      <c r="AD239" s="746">
        <f t="shared" si="1851"/>
        <v>0</v>
      </c>
      <c r="AE239" s="747">
        <f t="shared" ref="AE239:AE240" si="2001">C239*1009.76*12</f>
        <v>0</v>
      </c>
      <c r="AF239" s="782">
        <f t="shared" ref="AF239:AF240" si="2002">AD239*0.085</f>
        <v>0</v>
      </c>
      <c r="AG239" s="746">
        <f t="shared" si="1852"/>
        <v>0</v>
      </c>
      <c r="AH239" s="746">
        <f t="shared" si="1853"/>
        <v>0</v>
      </c>
      <c r="AI239" s="746">
        <f t="shared" si="1854"/>
        <v>0</v>
      </c>
      <c r="AK239" s="1044"/>
      <c r="AL239" s="753" t="s">
        <v>686</v>
      </c>
      <c r="AM239" s="737">
        <f t="shared" si="1855"/>
        <v>0</v>
      </c>
      <c r="AN239" s="737">
        <f t="shared" si="1856"/>
        <v>4856</v>
      </c>
      <c r="AO239" s="738">
        <f t="shared" si="1857"/>
        <v>4931</v>
      </c>
      <c r="AP239" s="817">
        <f t="shared" si="1858"/>
        <v>0</v>
      </c>
      <c r="AQ239" s="740">
        <f t="shared" si="1859"/>
        <v>0</v>
      </c>
      <c r="AR239" s="741">
        <f t="shared" si="1860"/>
        <v>0</v>
      </c>
      <c r="AS239" s="740">
        <f t="shared" si="1861"/>
        <v>0</v>
      </c>
      <c r="AT239" s="741">
        <f t="shared" si="1862"/>
        <v>0</v>
      </c>
      <c r="AU239" s="740">
        <f t="shared" si="1969"/>
        <v>0</v>
      </c>
      <c r="AV239" s="741">
        <f t="shared" si="1863"/>
        <v>0</v>
      </c>
      <c r="AW239" s="740">
        <f t="shared" si="1970"/>
        <v>0</v>
      </c>
      <c r="AX239" s="741">
        <f t="shared" si="1864"/>
        <v>0</v>
      </c>
      <c r="AY239" s="740">
        <f t="shared" si="1971"/>
        <v>0</v>
      </c>
      <c r="AZ239" s="741">
        <f t="shared" si="1865"/>
        <v>0</v>
      </c>
      <c r="BA239" s="740">
        <f t="shared" si="1972"/>
        <v>0</v>
      </c>
      <c r="BB239" s="741">
        <f t="shared" si="1866"/>
        <v>0</v>
      </c>
      <c r="BC239" s="740">
        <f t="shared" si="1973"/>
        <v>0</v>
      </c>
      <c r="BD239" s="741">
        <f t="shared" si="1867"/>
        <v>0</v>
      </c>
      <c r="BE239" s="740">
        <f t="shared" si="1974"/>
        <v>0</v>
      </c>
      <c r="BF239" s="741">
        <f t="shared" si="1868"/>
        <v>0</v>
      </c>
      <c r="BG239" s="740">
        <f t="shared" si="1975"/>
        <v>0</v>
      </c>
      <c r="BH239" s="741">
        <f t="shared" si="1869"/>
        <v>0</v>
      </c>
      <c r="BI239" s="740">
        <f t="shared" si="1976"/>
        <v>0</v>
      </c>
      <c r="BJ239" s="741">
        <f t="shared" si="1870"/>
        <v>0</v>
      </c>
      <c r="BK239" s="743">
        <f t="shared" si="1871"/>
        <v>0</v>
      </c>
      <c r="BL239" s="744">
        <f t="shared" si="1872"/>
        <v>0</v>
      </c>
      <c r="BM239" s="745">
        <v>12</v>
      </c>
      <c r="BN239" s="746">
        <f t="shared" si="1873"/>
        <v>0</v>
      </c>
      <c r="BO239" s="747">
        <f t="shared" ref="BO239:BO240" si="2003">AM239*1009.76*12</f>
        <v>0</v>
      </c>
      <c r="BP239" s="782">
        <f t="shared" ref="BP239:BP240" si="2004">BN239*0.085</f>
        <v>0</v>
      </c>
      <c r="BQ239" s="746">
        <f t="shared" si="1874"/>
        <v>0</v>
      </c>
      <c r="BR239" s="746">
        <f t="shared" si="1875"/>
        <v>0</v>
      </c>
      <c r="BS239" s="746">
        <f t="shared" si="1876"/>
        <v>0</v>
      </c>
      <c r="BU239" s="1044"/>
      <c r="BV239" s="753" t="s">
        <v>686</v>
      </c>
      <c r="BW239" s="737">
        <f t="shared" si="1877"/>
        <v>4</v>
      </c>
      <c r="BX239" s="737">
        <f t="shared" si="1878"/>
        <v>4856</v>
      </c>
      <c r="BY239" s="738">
        <f t="shared" si="1879"/>
        <v>4931</v>
      </c>
      <c r="BZ239" s="817">
        <f t="shared" si="1880"/>
        <v>19724</v>
      </c>
      <c r="CA239" s="740">
        <f t="shared" si="1881"/>
        <v>0</v>
      </c>
      <c r="CB239" s="741">
        <f t="shared" si="1882"/>
        <v>0</v>
      </c>
      <c r="CC239" s="740">
        <f t="shared" si="1883"/>
        <v>0</v>
      </c>
      <c r="CD239" s="741">
        <f t="shared" si="1884"/>
        <v>0</v>
      </c>
      <c r="CE239" s="740">
        <f t="shared" si="1977"/>
        <v>0</v>
      </c>
      <c r="CF239" s="741">
        <f t="shared" si="1885"/>
        <v>0</v>
      </c>
      <c r="CG239" s="740">
        <f t="shared" si="1978"/>
        <v>0</v>
      </c>
      <c r="CH239" s="741">
        <f t="shared" si="1886"/>
        <v>0</v>
      </c>
      <c r="CI239" s="740">
        <f t="shared" si="1979"/>
        <v>0</v>
      </c>
      <c r="CJ239" s="741">
        <f t="shared" si="1887"/>
        <v>0</v>
      </c>
      <c r="CK239" s="740">
        <f t="shared" si="1980"/>
        <v>0</v>
      </c>
      <c r="CL239" s="741">
        <f t="shared" si="1888"/>
        <v>0</v>
      </c>
      <c r="CM239" s="740">
        <f t="shared" si="1981"/>
        <v>0</v>
      </c>
      <c r="CN239" s="741">
        <f t="shared" si="1889"/>
        <v>0</v>
      </c>
      <c r="CO239" s="740">
        <f t="shared" si="1982"/>
        <v>0</v>
      </c>
      <c r="CP239" s="741">
        <f t="shared" si="1890"/>
        <v>0</v>
      </c>
      <c r="CQ239" s="740">
        <f t="shared" si="1983"/>
        <v>0</v>
      </c>
      <c r="CR239" s="741">
        <f t="shared" si="1891"/>
        <v>0</v>
      </c>
      <c r="CS239" s="740">
        <f t="shared" si="1984"/>
        <v>0</v>
      </c>
      <c r="CT239" s="741">
        <f t="shared" si="1892"/>
        <v>0</v>
      </c>
      <c r="CU239" s="743">
        <f t="shared" si="1893"/>
        <v>45244</v>
      </c>
      <c r="CV239" s="744">
        <f t="shared" si="1894"/>
        <v>64968</v>
      </c>
      <c r="CW239" s="745">
        <v>12</v>
      </c>
      <c r="CX239" s="746">
        <f t="shared" si="1895"/>
        <v>779616</v>
      </c>
      <c r="CY239" s="747">
        <f t="shared" ref="CY239:CY240" si="2005">BW239*1009.76*12</f>
        <v>48468.480000000003</v>
      </c>
      <c r="CZ239" s="782">
        <f t="shared" ref="CZ239:CZ240" si="2006">CX239*0.085</f>
        <v>66267.360000000001</v>
      </c>
      <c r="DA239" s="746">
        <f t="shared" si="1896"/>
        <v>894351.84</v>
      </c>
      <c r="DB239" s="746">
        <f t="shared" si="1897"/>
        <v>270094.26</v>
      </c>
      <c r="DC239" s="746">
        <f t="shared" si="1898"/>
        <v>1164446.1000000001</v>
      </c>
      <c r="DD239" s="750"/>
      <c r="DE239" s="1044"/>
      <c r="DF239" s="753" t="s">
        <v>686</v>
      </c>
      <c r="DG239" s="737">
        <f t="shared" si="1899"/>
        <v>0</v>
      </c>
      <c r="DH239" s="737">
        <f t="shared" si="1900"/>
        <v>4856</v>
      </c>
      <c r="DI239" s="738">
        <f t="shared" si="1901"/>
        <v>4931</v>
      </c>
      <c r="DJ239" s="817">
        <f t="shared" si="1902"/>
        <v>0</v>
      </c>
      <c r="DK239" s="740">
        <f t="shared" si="1903"/>
        <v>0</v>
      </c>
      <c r="DL239" s="741">
        <f t="shared" si="1904"/>
        <v>0</v>
      </c>
      <c r="DM239" s="740">
        <f t="shared" si="1905"/>
        <v>0</v>
      </c>
      <c r="DN239" s="741">
        <f t="shared" si="1906"/>
        <v>0</v>
      </c>
      <c r="DO239" s="740">
        <f t="shared" si="1985"/>
        <v>0</v>
      </c>
      <c r="DP239" s="741">
        <f t="shared" si="1907"/>
        <v>0</v>
      </c>
      <c r="DQ239" s="740">
        <f t="shared" si="1986"/>
        <v>0</v>
      </c>
      <c r="DR239" s="741">
        <f t="shared" si="1908"/>
        <v>0</v>
      </c>
      <c r="DS239" s="740">
        <f t="shared" si="1987"/>
        <v>0</v>
      </c>
      <c r="DT239" s="741">
        <f t="shared" si="1909"/>
        <v>0</v>
      </c>
      <c r="DU239" s="740">
        <f t="shared" si="1988"/>
        <v>0</v>
      </c>
      <c r="DV239" s="741">
        <f t="shared" si="1910"/>
        <v>0</v>
      </c>
      <c r="DW239" s="740">
        <f t="shared" si="1989"/>
        <v>0</v>
      </c>
      <c r="DX239" s="741">
        <f t="shared" si="1911"/>
        <v>0</v>
      </c>
      <c r="DY239" s="740">
        <f t="shared" si="1990"/>
        <v>0</v>
      </c>
      <c r="DZ239" s="741">
        <f t="shared" si="1912"/>
        <v>0</v>
      </c>
      <c r="EA239" s="740">
        <f t="shared" si="1991"/>
        <v>0</v>
      </c>
      <c r="EB239" s="741">
        <f t="shared" si="1913"/>
        <v>0</v>
      </c>
      <c r="EC239" s="740">
        <f t="shared" si="1992"/>
        <v>0</v>
      </c>
      <c r="ED239" s="741">
        <f t="shared" si="1914"/>
        <v>0</v>
      </c>
      <c r="EE239" s="743">
        <f t="shared" si="1915"/>
        <v>0</v>
      </c>
      <c r="EF239" s="744">
        <f t="shared" si="1916"/>
        <v>0</v>
      </c>
      <c r="EG239" s="745">
        <v>12</v>
      </c>
      <c r="EH239" s="746">
        <f t="shared" si="1917"/>
        <v>0</v>
      </c>
      <c r="EI239" s="747">
        <f t="shared" ref="EI239:EI240" si="2007">DG239*1009.76*12</f>
        <v>0</v>
      </c>
      <c r="EJ239" s="782">
        <f t="shared" ref="EJ239:EJ240" si="2008">EH239*0.085</f>
        <v>0</v>
      </c>
      <c r="EK239" s="746">
        <f t="shared" si="1918"/>
        <v>0</v>
      </c>
      <c r="EL239" s="746">
        <f t="shared" si="1919"/>
        <v>0</v>
      </c>
      <c r="EM239" s="746">
        <f t="shared" si="1920"/>
        <v>0</v>
      </c>
      <c r="EO239" s="1044"/>
      <c r="EP239" s="753" t="s">
        <v>686</v>
      </c>
      <c r="EQ239" s="737">
        <f t="shared" si="1921"/>
        <v>0</v>
      </c>
      <c r="ER239" s="737">
        <f t="shared" si="1922"/>
        <v>4856</v>
      </c>
      <c r="ES239" s="738">
        <f t="shared" si="1923"/>
        <v>4931</v>
      </c>
      <c r="ET239" s="817">
        <f t="shared" si="1924"/>
        <v>0</v>
      </c>
      <c r="EU239" s="740">
        <f t="shared" si="1925"/>
        <v>0</v>
      </c>
      <c r="EV239" s="741">
        <f t="shared" si="1926"/>
        <v>0</v>
      </c>
      <c r="EW239" s="740">
        <f t="shared" si="1927"/>
        <v>0</v>
      </c>
      <c r="EX239" s="741">
        <f t="shared" si="1928"/>
        <v>0</v>
      </c>
      <c r="EY239" s="740">
        <f t="shared" si="1993"/>
        <v>0</v>
      </c>
      <c r="EZ239" s="741">
        <f t="shared" si="1929"/>
        <v>0</v>
      </c>
      <c r="FA239" s="740">
        <f t="shared" si="1994"/>
        <v>0</v>
      </c>
      <c r="FB239" s="741">
        <f t="shared" si="1930"/>
        <v>0</v>
      </c>
      <c r="FC239" s="740">
        <f t="shared" si="1995"/>
        <v>0</v>
      </c>
      <c r="FD239" s="741">
        <f t="shared" si="1931"/>
        <v>0</v>
      </c>
      <c r="FE239" s="740">
        <f t="shared" si="1996"/>
        <v>0</v>
      </c>
      <c r="FF239" s="741">
        <f t="shared" si="1932"/>
        <v>0</v>
      </c>
      <c r="FG239" s="740">
        <f t="shared" si="1997"/>
        <v>0</v>
      </c>
      <c r="FH239" s="741">
        <f t="shared" si="1933"/>
        <v>0</v>
      </c>
      <c r="FI239" s="740">
        <f t="shared" si="1998"/>
        <v>0</v>
      </c>
      <c r="FJ239" s="741">
        <f t="shared" si="1934"/>
        <v>0</v>
      </c>
      <c r="FK239" s="740">
        <f t="shared" si="1999"/>
        <v>0</v>
      </c>
      <c r="FL239" s="741">
        <f t="shared" si="1935"/>
        <v>0</v>
      </c>
      <c r="FM239" s="740">
        <f t="shared" si="2000"/>
        <v>0</v>
      </c>
      <c r="FN239" s="741">
        <f t="shared" si="1936"/>
        <v>0</v>
      </c>
      <c r="FO239" s="743">
        <f t="shared" si="1937"/>
        <v>0</v>
      </c>
      <c r="FP239" s="744">
        <f t="shared" si="1938"/>
        <v>0</v>
      </c>
      <c r="FQ239" s="745">
        <v>12</v>
      </c>
      <c r="FR239" s="746">
        <f t="shared" si="1939"/>
        <v>0</v>
      </c>
      <c r="FS239" s="747">
        <f t="shared" ref="FS239:FS240" si="2009">EQ239*1009.76*12</f>
        <v>0</v>
      </c>
      <c r="FT239" s="782">
        <f t="shared" ref="FT239:FT240" si="2010">FR239*0.085</f>
        <v>0</v>
      </c>
      <c r="FU239" s="746">
        <f t="shared" si="1940"/>
        <v>0</v>
      </c>
      <c r="FV239" s="746">
        <f t="shared" si="1941"/>
        <v>0</v>
      </c>
      <c r="FW239" s="746">
        <f t="shared" si="1942"/>
        <v>0</v>
      </c>
      <c r="FY239" s="1044"/>
      <c r="FZ239" s="753" t="s">
        <v>686</v>
      </c>
      <c r="GA239" s="737">
        <f t="shared" si="1943"/>
        <v>4</v>
      </c>
      <c r="GB239" s="737">
        <f t="shared" si="1944"/>
        <v>4856</v>
      </c>
      <c r="GC239" s="738">
        <f t="shared" si="1945"/>
        <v>4931</v>
      </c>
      <c r="GD239" s="743">
        <f t="shared" si="1946"/>
        <v>19724</v>
      </c>
      <c r="GE239" s="743"/>
      <c r="GF239" s="737">
        <f t="shared" si="1947"/>
        <v>0</v>
      </c>
      <c r="GG239" s="743"/>
      <c r="GH239" s="737">
        <f t="shared" si="1948"/>
        <v>0</v>
      </c>
      <c r="GI239" s="743"/>
      <c r="GJ239" s="737">
        <f t="shared" si="1949"/>
        <v>0</v>
      </c>
      <c r="GK239" s="743"/>
      <c r="GL239" s="737">
        <f t="shared" si="1950"/>
        <v>0</v>
      </c>
      <c r="GM239" s="743"/>
      <c r="GN239" s="737">
        <f t="shared" si="1951"/>
        <v>0</v>
      </c>
      <c r="GO239" s="743"/>
      <c r="GP239" s="737">
        <f t="shared" si="1952"/>
        <v>0</v>
      </c>
      <c r="GQ239" s="743"/>
      <c r="GR239" s="737">
        <f t="shared" si="1953"/>
        <v>0</v>
      </c>
      <c r="GS239" s="743"/>
      <c r="GT239" s="737">
        <f t="shared" si="1954"/>
        <v>0</v>
      </c>
      <c r="GU239" s="743"/>
      <c r="GV239" s="737">
        <f t="shared" si="1955"/>
        <v>0</v>
      </c>
      <c r="GW239" s="743"/>
      <c r="GX239" s="737">
        <f t="shared" si="1956"/>
        <v>0</v>
      </c>
      <c r="GY239" s="743">
        <f t="shared" si="1956"/>
        <v>45244</v>
      </c>
      <c r="GZ239" s="744">
        <f t="shared" si="1957"/>
        <v>64968</v>
      </c>
      <c r="HA239" s="745">
        <v>12</v>
      </c>
      <c r="HB239" s="746">
        <f t="shared" si="1958"/>
        <v>779616</v>
      </c>
      <c r="HC239" s="737">
        <f t="shared" si="1959"/>
        <v>48468.480000000003</v>
      </c>
      <c r="HD239" s="737">
        <f t="shared" si="1959"/>
        <v>66267.360000000001</v>
      </c>
      <c r="HE239" s="746">
        <f t="shared" si="1960"/>
        <v>894351.84</v>
      </c>
      <c r="HF239" s="746">
        <f t="shared" si="1961"/>
        <v>270094.26</v>
      </c>
      <c r="HG239" s="746">
        <f t="shared" si="1962"/>
        <v>1164446.1000000001</v>
      </c>
    </row>
    <row r="240" spans="1:215" x14ac:dyDescent="0.25">
      <c r="A240" s="1044"/>
      <c r="B240" s="753" t="s">
        <v>686</v>
      </c>
      <c r="C240" s="737">
        <f t="shared" si="1827"/>
        <v>0</v>
      </c>
      <c r="D240" s="737">
        <f t="shared" si="1828"/>
        <v>4588</v>
      </c>
      <c r="E240" s="738">
        <f t="shared" si="1829"/>
        <v>4658</v>
      </c>
      <c r="F240" s="817">
        <f t="shared" si="1830"/>
        <v>0</v>
      </c>
      <c r="G240" s="740">
        <f t="shared" si="1968"/>
        <v>0</v>
      </c>
      <c r="H240" s="741">
        <f t="shared" si="1831"/>
        <v>0</v>
      </c>
      <c r="I240" s="740">
        <f t="shared" si="1968"/>
        <v>0</v>
      </c>
      <c r="J240" s="741">
        <f t="shared" si="1832"/>
        <v>0</v>
      </c>
      <c r="K240" s="740">
        <f t="shared" si="1833"/>
        <v>0</v>
      </c>
      <c r="L240" s="741">
        <f t="shared" si="1834"/>
        <v>0</v>
      </c>
      <c r="M240" s="740">
        <f t="shared" si="1835"/>
        <v>0</v>
      </c>
      <c r="N240" s="741">
        <f t="shared" si="1836"/>
        <v>0</v>
      </c>
      <c r="O240" s="740">
        <f t="shared" si="1837"/>
        <v>0</v>
      </c>
      <c r="P240" s="741">
        <f t="shared" si="1838"/>
        <v>0</v>
      </c>
      <c r="Q240" s="740">
        <f t="shared" si="1839"/>
        <v>0</v>
      </c>
      <c r="R240" s="741">
        <f t="shared" si="1840"/>
        <v>0</v>
      </c>
      <c r="S240" s="740">
        <f t="shared" si="1841"/>
        <v>0</v>
      </c>
      <c r="T240" s="741">
        <f t="shared" si="1842"/>
        <v>0</v>
      </c>
      <c r="U240" s="740">
        <f t="shared" si="1843"/>
        <v>0</v>
      </c>
      <c r="V240" s="741">
        <f t="shared" si="1844"/>
        <v>0</v>
      </c>
      <c r="W240" s="740">
        <f t="shared" si="1845"/>
        <v>0</v>
      </c>
      <c r="X240" s="741">
        <f t="shared" si="1846"/>
        <v>0</v>
      </c>
      <c r="Y240" s="740">
        <f t="shared" si="1847"/>
        <v>0</v>
      </c>
      <c r="Z240" s="741">
        <f t="shared" si="1848"/>
        <v>0</v>
      </c>
      <c r="AA240" s="743">
        <f t="shared" si="1849"/>
        <v>0</v>
      </c>
      <c r="AB240" s="744">
        <f t="shared" si="1850"/>
        <v>0</v>
      </c>
      <c r="AC240" s="745">
        <v>12</v>
      </c>
      <c r="AD240" s="746">
        <f t="shared" si="1851"/>
        <v>0</v>
      </c>
      <c r="AE240" s="747">
        <f t="shared" si="2001"/>
        <v>0</v>
      </c>
      <c r="AF240" s="782">
        <f t="shared" si="2002"/>
        <v>0</v>
      </c>
      <c r="AG240" s="746">
        <f t="shared" si="1852"/>
        <v>0</v>
      </c>
      <c r="AH240" s="746">
        <f t="shared" si="1853"/>
        <v>0</v>
      </c>
      <c r="AI240" s="746">
        <f t="shared" si="1854"/>
        <v>0</v>
      </c>
      <c r="AK240" s="1044"/>
      <c r="AL240" s="753" t="s">
        <v>686</v>
      </c>
      <c r="AM240" s="737">
        <f t="shared" si="1855"/>
        <v>0</v>
      </c>
      <c r="AN240" s="737">
        <f t="shared" si="1856"/>
        <v>4588</v>
      </c>
      <c r="AO240" s="738">
        <f t="shared" si="1857"/>
        <v>4658</v>
      </c>
      <c r="AP240" s="817">
        <f t="shared" si="1858"/>
        <v>0</v>
      </c>
      <c r="AQ240" s="740">
        <f t="shared" si="1859"/>
        <v>0</v>
      </c>
      <c r="AR240" s="741">
        <f t="shared" si="1860"/>
        <v>0</v>
      </c>
      <c r="AS240" s="740">
        <f t="shared" si="1861"/>
        <v>0</v>
      </c>
      <c r="AT240" s="741">
        <f t="shared" si="1862"/>
        <v>0</v>
      </c>
      <c r="AU240" s="740">
        <f t="shared" si="1969"/>
        <v>0</v>
      </c>
      <c r="AV240" s="741">
        <f t="shared" si="1863"/>
        <v>0</v>
      </c>
      <c r="AW240" s="740">
        <f t="shared" si="1970"/>
        <v>0</v>
      </c>
      <c r="AX240" s="741">
        <f t="shared" si="1864"/>
        <v>0</v>
      </c>
      <c r="AY240" s="740">
        <f t="shared" si="1971"/>
        <v>0</v>
      </c>
      <c r="AZ240" s="741">
        <f t="shared" si="1865"/>
        <v>0</v>
      </c>
      <c r="BA240" s="740">
        <f t="shared" si="1972"/>
        <v>0</v>
      </c>
      <c r="BB240" s="741">
        <f t="shared" si="1866"/>
        <v>0</v>
      </c>
      <c r="BC240" s="740">
        <f t="shared" si="1973"/>
        <v>0</v>
      </c>
      <c r="BD240" s="741">
        <f t="shared" si="1867"/>
        <v>0</v>
      </c>
      <c r="BE240" s="740">
        <f t="shared" si="1974"/>
        <v>0</v>
      </c>
      <c r="BF240" s="741">
        <f t="shared" si="1868"/>
        <v>0</v>
      </c>
      <c r="BG240" s="740">
        <f t="shared" si="1975"/>
        <v>0</v>
      </c>
      <c r="BH240" s="741">
        <f t="shared" si="1869"/>
        <v>0</v>
      </c>
      <c r="BI240" s="740">
        <f t="shared" si="1976"/>
        <v>0</v>
      </c>
      <c r="BJ240" s="741">
        <f t="shared" si="1870"/>
        <v>0</v>
      </c>
      <c r="BK240" s="743">
        <f t="shared" si="1871"/>
        <v>0</v>
      </c>
      <c r="BL240" s="744">
        <f t="shared" si="1872"/>
        <v>0</v>
      </c>
      <c r="BM240" s="745">
        <v>12</v>
      </c>
      <c r="BN240" s="746">
        <f t="shared" si="1873"/>
        <v>0</v>
      </c>
      <c r="BO240" s="747">
        <f t="shared" si="2003"/>
        <v>0</v>
      </c>
      <c r="BP240" s="782">
        <f t="shared" si="2004"/>
        <v>0</v>
      </c>
      <c r="BQ240" s="746">
        <f t="shared" si="1874"/>
        <v>0</v>
      </c>
      <c r="BR240" s="746">
        <f t="shared" si="1875"/>
        <v>0</v>
      </c>
      <c r="BS240" s="746">
        <f t="shared" si="1876"/>
        <v>0</v>
      </c>
      <c r="BU240" s="1044"/>
      <c r="BV240" s="753" t="s">
        <v>686</v>
      </c>
      <c r="BW240" s="737">
        <f t="shared" si="1877"/>
        <v>1</v>
      </c>
      <c r="BX240" s="737">
        <f t="shared" si="1878"/>
        <v>4588</v>
      </c>
      <c r="BY240" s="738">
        <f t="shared" si="1879"/>
        <v>4658</v>
      </c>
      <c r="BZ240" s="817">
        <f t="shared" si="1880"/>
        <v>4658</v>
      </c>
      <c r="CA240" s="740">
        <f t="shared" si="1881"/>
        <v>0</v>
      </c>
      <c r="CB240" s="741">
        <f t="shared" si="1882"/>
        <v>0</v>
      </c>
      <c r="CC240" s="740">
        <f t="shared" si="1883"/>
        <v>0</v>
      </c>
      <c r="CD240" s="741">
        <f t="shared" si="1884"/>
        <v>0</v>
      </c>
      <c r="CE240" s="740">
        <f t="shared" si="1977"/>
        <v>0</v>
      </c>
      <c r="CF240" s="741">
        <f t="shared" si="1885"/>
        <v>0</v>
      </c>
      <c r="CG240" s="740">
        <f t="shared" si="1978"/>
        <v>0</v>
      </c>
      <c r="CH240" s="741">
        <f t="shared" si="1886"/>
        <v>0</v>
      </c>
      <c r="CI240" s="740">
        <f t="shared" si="1979"/>
        <v>0</v>
      </c>
      <c r="CJ240" s="741">
        <f t="shared" si="1887"/>
        <v>0</v>
      </c>
      <c r="CK240" s="740">
        <f t="shared" si="1980"/>
        <v>0</v>
      </c>
      <c r="CL240" s="741">
        <f t="shared" si="1888"/>
        <v>0</v>
      </c>
      <c r="CM240" s="740">
        <f t="shared" si="1981"/>
        <v>0</v>
      </c>
      <c r="CN240" s="741">
        <f t="shared" si="1889"/>
        <v>0</v>
      </c>
      <c r="CO240" s="740">
        <f t="shared" si="1982"/>
        <v>0</v>
      </c>
      <c r="CP240" s="741">
        <f t="shared" si="1890"/>
        <v>0</v>
      </c>
      <c r="CQ240" s="740">
        <f t="shared" si="1983"/>
        <v>0</v>
      </c>
      <c r="CR240" s="741">
        <f t="shared" si="1891"/>
        <v>0</v>
      </c>
      <c r="CS240" s="740">
        <f t="shared" si="1984"/>
        <v>0</v>
      </c>
      <c r="CT240" s="741">
        <f t="shared" si="1892"/>
        <v>0</v>
      </c>
      <c r="CU240" s="743">
        <f t="shared" si="1893"/>
        <v>11584</v>
      </c>
      <c r="CV240" s="744">
        <f t="shared" si="1894"/>
        <v>16242</v>
      </c>
      <c r="CW240" s="745">
        <v>12</v>
      </c>
      <c r="CX240" s="746">
        <f t="shared" si="1895"/>
        <v>194904</v>
      </c>
      <c r="CY240" s="747">
        <f t="shared" si="2005"/>
        <v>12117.12</v>
      </c>
      <c r="CZ240" s="782">
        <f t="shared" si="2006"/>
        <v>16566.84</v>
      </c>
      <c r="DA240" s="746">
        <f t="shared" si="1896"/>
        <v>223587.96</v>
      </c>
      <c r="DB240" s="746">
        <f t="shared" si="1897"/>
        <v>67523.56</v>
      </c>
      <c r="DC240" s="746">
        <f t="shared" si="1898"/>
        <v>291111.52</v>
      </c>
      <c r="DD240" s="750"/>
      <c r="DE240" s="1044"/>
      <c r="DF240" s="753" t="s">
        <v>686</v>
      </c>
      <c r="DG240" s="737">
        <f t="shared" si="1899"/>
        <v>4</v>
      </c>
      <c r="DH240" s="737">
        <f t="shared" si="1900"/>
        <v>4588</v>
      </c>
      <c r="DI240" s="738">
        <f t="shared" si="1901"/>
        <v>4658</v>
      </c>
      <c r="DJ240" s="817">
        <f t="shared" si="1902"/>
        <v>18632</v>
      </c>
      <c r="DK240" s="740">
        <f t="shared" si="1903"/>
        <v>0</v>
      </c>
      <c r="DL240" s="741">
        <f t="shared" si="1904"/>
        <v>0</v>
      </c>
      <c r="DM240" s="740">
        <f t="shared" si="1905"/>
        <v>0</v>
      </c>
      <c r="DN240" s="741">
        <f t="shared" si="1906"/>
        <v>0</v>
      </c>
      <c r="DO240" s="740">
        <f t="shared" si="1985"/>
        <v>0</v>
      </c>
      <c r="DP240" s="741">
        <f t="shared" si="1907"/>
        <v>0</v>
      </c>
      <c r="DQ240" s="740">
        <f t="shared" si="1986"/>
        <v>0</v>
      </c>
      <c r="DR240" s="741">
        <f t="shared" si="1908"/>
        <v>0</v>
      </c>
      <c r="DS240" s="740">
        <f t="shared" si="1987"/>
        <v>0</v>
      </c>
      <c r="DT240" s="741">
        <f t="shared" si="1909"/>
        <v>0</v>
      </c>
      <c r="DU240" s="740">
        <f t="shared" si="1988"/>
        <v>0</v>
      </c>
      <c r="DV240" s="741">
        <f t="shared" si="1910"/>
        <v>0</v>
      </c>
      <c r="DW240" s="740">
        <f t="shared" si="1989"/>
        <v>0</v>
      </c>
      <c r="DX240" s="741">
        <f t="shared" si="1911"/>
        <v>0</v>
      </c>
      <c r="DY240" s="740">
        <f t="shared" si="1990"/>
        <v>0</v>
      </c>
      <c r="DZ240" s="741">
        <f t="shared" si="1912"/>
        <v>0</v>
      </c>
      <c r="EA240" s="740">
        <f t="shared" si="1991"/>
        <v>0</v>
      </c>
      <c r="EB240" s="741">
        <f t="shared" si="1913"/>
        <v>0</v>
      </c>
      <c r="EC240" s="740">
        <f t="shared" si="1992"/>
        <v>0</v>
      </c>
      <c r="ED240" s="741">
        <f t="shared" si="1914"/>
        <v>0</v>
      </c>
      <c r="EE240" s="743">
        <f t="shared" si="1915"/>
        <v>46336</v>
      </c>
      <c r="EF240" s="744">
        <f t="shared" si="1916"/>
        <v>64968</v>
      </c>
      <c r="EG240" s="745">
        <v>12</v>
      </c>
      <c r="EH240" s="746">
        <f t="shared" si="1917"/>
        <v>779616</v>
      </c>
      <c r="EI240" s="747">
        <f t="shared" si="2007"/>
        <v>48468.480000000003</v>
      </c>
      <c r="EJ240" s="782">
        <f t="shared" si="2008"/>
        <v>66267.360000000001</v>
      </c>
      <c r="EK240" s="746">
        <f t="shared" si="1918"/>
        <v>894351.84</v>
      </c>
      <c r="EL240" s="746">
        <f t="shared" si="1919"/>
        <v>270094.26</v>
      </c>
      <c r="EM240" s="746">
        <f t="shared" si="1920"/>
        <v>1164446.1000000001</v>
      </c>
      <c r="EO240" s="1044"/>
      <c r="EP240" s="753" t="s">
        <v>686</v>
      </c>
      <c r="EQ240" s="737">
        <f t="shared" si="1921"/>
        <v>0</v>
      </c>
      <c r="ER240" s="737">
        <f t="shared" si="1922"/>
        <v>4588</v>
      </c>
      <c r="ES240" s="738">
        <f t="shared" si="1923"/>
        <v>4658</v>
      </c>
      <c r="ET240" s="817">
        <f t="shared" si="1924"/>
        <v>0</v>
      </c>
      <c r="EU240" s="740">
        <f t="shared" si="1925"/>
        <v>0</v>
      </c>
      <c r="EV240" s="741">
        <f t="shared" si="1926"/>
        <v>0</v>
      </c>
      <c r="EW240" s="740">
        <f t="shared" si="1927"/>
        <v>0</v>
      </c>
      <c r="EX240" s="741">
        <f t="shared" si="1928"/>
        <v>0</v>
      </c>
      <c r="EY240" s="740">
        <f t="shared" si="1993"/>
        <v>0</v>
      </c>
      <c r="EZ240" s="741">
        <f t="shared" si="1929"/>
        <v>0</v>
      </c>
      <c r="FA240" s="740">
        <f t="shared" si="1994"/>
        <v>0</v>
      </c>
      <c r="FB240" s="741">
        <f t="shared" si="1930"/>
        <v>0</v>
      </c>
      <c r="FC240" s="740">
        <f t="shared" si="1995"/>
        <v>0</v>
      </c>
      <c r="FD240" s="741">
        <f t="shared" si="1931"/>
        <v>0</v>
      </c>
      <c r="FE240" s="740">
        <f t="shared" si="1996"/>
        <v>0</v>
      </c>
      <c r="FF240" s="741">
        <f t="shared" si="1932"/>
        <v>0</v>
      </c>
      <c r="FG240" s="740">
        <f t="shared" si="1997"/>
        <v>0</v>
      </c>
      <c r="FH240" s="741">
        <f t="shared" si="1933"/>
        <v>0</v>
      </c>
      <c r="FI240" s="740">
        <f t="shared" si="1998"/>
        <v>0</v>
      </c>
      <c r="FJ240" s="741">
        <f t="shared" si="1934"/>
        <v>0</v>
      </c>
      <c r="FK240" s="740">
        <f t="shared" si="1999"/>
        <v>0</v>
      </c>
      <c r="FL240" s="741">
        <f t="shared" si="1935"/>
        <v>0</v>
      </c>
      <c r="FM240" s="740">
        <f t="shared" si="2000"/>
        <v>0</v>
      </c>
      <c r="FN240" s="741">
        <f t="shared" si="1936"/>
        <v>0</v>
      </c>
      <c r="FO240" s="743">
        <f t="shared" si="1937"/>
        <v>0</v>
      </c>
      <c r="FP240" s="744">
        <f t="shared" si="1938"/>
        <v>0</v>
      </c>
      <c r="FQ240" s="745">
        <v>12</v>
      </c>
      <c r="FR240" s="746">
        <f t="shared" si="1939"/>
        <v>0</v>
      </c>
      <c r="FS240" s="747">
        <f t="shared" si="2009"/>
        <v>0</v>
      </c>
      <c r="FT240" s="782">
        <f t="shared" si="2010"/>
        <v>0</v>
      </c>
      <c r="FU240" s="746">
        <f t="shared" si="1940"/>
        <v>0</v>
      </c>
      <c r="FV240" s="746">
        <f t="shared" si="1941"/>
        <v>0</v>
      </c>
      <c r="FW240" s="746">
        <f t="shared" si="1942"/>
        <v>0</v>
      </c>
      <c r="FY240" s="1044"/>
      <c r="FZ240" s="753" t="s">
        <v>686</v>
      </c>
      <c r="GA240" s="737">
        <f t="shared" si="1943"/>
        <v>5</v>
      </c>
      <c r="GB240" s="737">
        <f t="shared" si="1944"/>
        <v>4588</v>
      </c>
      <c r="GC240" s="738">
        <f t="shared" si="1945"/>
        <v>4658</v>
      </c>
      <c r="GD240" s="743">
        <f t="shared" si="1946"/>
        <v>23290</v>
      </c>
      <c r="GE240" s="743"/>
      <c r="GF240" s="737">
        <f t="shared" si="1947"/>
        <v>0</v>
      </c>
      <c r="GG240" s="743"/>
      <c r="GH240" s="737">
        <f t="shared" si="1948"/>
        <v>0</v>
      </c>
      <c r="GI240" s="743"/>
      <c r="GJ240" s="737">
        <f t="shared" si="1949"/>
        <v>0</v>
      </c>
      <c r="GK240" s="743"/>
      <c r="GL240" s="737">
        <f t="shared" si="1950"/>
        <v>0</v>
      </c>
      <c r="GM240" s="743"/>
      <c r="GN240" s="737">
        <f t="shared" si="1951"/>
        <v>0</v>
      </c>
      <c r="GO240" s="743"/>
      <c r="GP240" s="737">
        <f t="shared" si="1952"/>
        <v>0</v>
      </c>
      <c r="GQ240" s="743"/>
      <c r="GR240" s="737">
        <f t="shared" si="1953"/>
        <v>0</v>
      </c>
      <c r="GS240" s="743"/>
      <c r="GT240" s="737">
        <f t="shared" si="1954"/>
        <v>0</v>
      </c>
      <c r="GU240" s="743"/>
      <c r="GV240" s="737">
        <f t="shared" si="1955"/>
        <v>0</v>
      </c>
      <c r="GW240" s="743"/>
      <c r="GX240" s="737">
        <f t="shared" si="1956"/>
        <v>0</v>
      </c>
      <c r="GY240" s="743">
        <f t="shared" si="1956"/>
        <v>57920</v>
      </c>
      <c r="GZ240" s="744">
        <f t="shared" si="1957"/>
        <v>81210</v>
      </c>
      <c r="HA240" s="745">
        <v>12</v>
      </c>
      <c r="HB240" s="746">
        <f t="shared" si="1958"/>
        <v>974520</v>
      </c>
      <c r="HC240" s="737">
        <f t="shared" si="1959"/>
        <v>60585.599999999999</v>
      </c>
      <c r="HD240" s="737">
        <f t="shared" si="1959"/>
        <v>82834.2</v>
      </c>
      <c r="HE240" s="746">
        <f t="shared" si="1960"/>
        <v>1117939.8</v>
      </c>
      <c r="HF240" s="746">
        <f t="shared" si="1961"/>
        <v>337617.82</v>
      </c>
      <c r="HG240" s="746">
        <f t="shared" si="1962"/>
        <v>1455557.62</v>
      </c>
    </row>
    <row r="241" spans="1:225" x14ac:dyDescent="0.25">
      <c r="A241" s="1044"/>
      <c r="B241" s="735" t="s">
        <v>47</v>
      </c>
      <c r="C241" s="737">
        <f t="shared" si="1827"/>
        <v>2</v>
      </c>
      <c r="D241" s="737">
        <f t="shared" si="1828"/>
        <v>4856</v>
      </c>
      <c r="E241" s="738">
        <f t="shared" si="1829"/>
        <v>4931</v>
      </c>
      <c r="F241" s="817">
        <f t="shared" si="1830"/>
        <v>9862</v>
      </c>
      <c r="G241" s="740">
        <f t="shared" si="1968"/>
        <v>0</v>
      </c>
      <c r="H241" s="741">
        <f t="shared" si="1831"/>
        <v>0</v>
      </c>
      <c r="I241" s="740">
        <f t="shared" si="1968"/>
        <v>0</v>
      </c>
      <c r="J241" s="741">
        <f t="shared" si="1832"/>
        <v>0</v>
      </c>
      <c r="K241" s="740">
        <f t="shared" si="1833"/>
        <v>0</v>
      </c>
      <c r="L241" s="741">
        <f t="shared" si="1834"/>
        <v>0</v>
      </c>
      <c r="M241" s="740">
        <f t="shared" si="1835"/>
        <v>0</v>
      </c>
      <c r="N241" s="741">
        <f t="shared" si="1836"/>
        <v>0</v>
      </c>
      <c r="O241" s="740">
        <f t="shared" si="1837"/>
        <v>0</v>
      </c>
      <c r="P241" s="741">
        <f t="shared" si="1838"/>
        <v>0</v>
      </c>
      <c r="Q241" s="740">
        <f t="shared" si="1839"/>
        <v>0</v>
      </c>
      <c r="R241" s="741">
        <f t="shared" si="1840"/>
        <v>0</v>
      </c>
      <c r="S241" s="740">
        <f t="shared" si="1841"/>
        <v>0</v>
      </c>
      <c r="T241" s="741">
        <f t="shared" si="1842"/>
        <v>0</v>
      </c>
      <c r="U241" s="740">
        <f t="shared" si="1843"/>
        <v>0</v>
      </c>
      <c r="V241" s="741">
        <f t="shared" si="1844"/>
        <v>0</v>
      </c>
      <c r="W241" s="740">
        <f t="shared" si="1845"/>
        <v>0</v>
      </c>
      <c r="X241" s="741">
        <f t="shared" si="1846"/>
        <v>0</v>
      </c>
      <c r="Y241" s="740">
        <f t="shared" si="1847"/>
        <v>0</v>
      </c>
      <c r="Z241" s="741">
        <f t="shared" si="1848"/>
        <v>0</v>
      </c>
      <c r="AA241" s="743">
        <f t="shared" si="1849"/>
        <v>22622</v>
      </c>
      <c r="AB241" s="744">
        <f t="shared" si="1850"/>
        <v>32484</v>
      </c>
      <c r="AC241" s="745">
        <v>12</v>
      </c>
      <c r="AD241" s="746">
        <f t="shared" si="1851"/>
        <v>389808</v>
      </c>
      <c r="AE241" s="747"/>
      <c r="AF241" s="741"/>
      <c r="AG241" s="746">
        <f t="shared" si="1852"/>
        <v>389808</v>
      </c>
      <c r="AH241" s="746">
        <f t="shared" si="1853"/>
        <v>117722.02</v>
      </c>
      <c r="AI241" s="746">
        <f t="shared" si="1854"/>
        <v>507530.02</v>
      </c>
      <c r="AK241" s="1044"/>
      <c r="AL241" s="735" t="s">
        <v>47</v>
      </c>
      <c r="AM241" s="737">
        <f t="shared" si="1855"/>
        <v>0</v>
      </c>
      <c r="AN241" s="737">
        <f t="shared" si="1856"/>
        <v>4856</v>
      </c>
      <c r="AO241" s="738">
        <f t="shared" si="1857"/>
        <v>4931</v>
      </c>
      <c r="AP241" s="817">
        <f t="shared" si="1858"/>
        <v>0</v>
      </c>
      <c r="AQ241" s="740">
        <f t="shared" si="1859"/>
        <v>0</v>
      </c>
      <c r="AR241" s="741">
        <f t="shared" si="1860"/>
        <v>0</v>
      </c>
      <c r="AS241" s="740">
        <f t="shared" si="1861"/>
        <v>0</v>
      </c>
      <c r="AT241" s="741">
        <f t="shared" si="1862"/>
        <v>0</v>
      </c>
      <c r="AU241" s="740">
        <f t="shared" si="1969"/>
        <v>0</v>
      </c>
      <c r="AV241" s="741">
        <f t="shared" si="1863"/>
        <v>0</v>
      </c>
      <c r="AW241" s="740">
        <f t="shared" si="1970"/>
        <v>0</v>
      </c>
      <c r="AX241" s="741">
        <f t="shared" si="1864"/>
        <v>0</v>
      </c>
      <c r="AY241" s="740">
        <f t="shared" si="1971"/>
        <v>0</v>
      </c>
      <c r="AZ241" s="741">
        <f t="shared" si="1865"/>
        <v>0</v>
      </c>
      <c r="BA241" s="740">
        <f t="shared" si="1972"/>
        <v>0</v>
      </c>
      <c r="BB241" s="741">
        <f t="shared" si="1866"/>
        <v>0</v>
      </c>
      <c r="BC241" s="740">
        <f t="shared" si="1973"/>
        <v>0</v>
      </c>
      <c r="BD241" s="741">
        <f t="shared" si="1867"/>
        <v>0</v>
      </c>
      <c r="BE241" s="740">
        <f t="shared" si="1974"/>
        <v>0</v>
      </c>
      <c r="BF241" s="741">
        <f t="shared" si="1868"/>
        <v>0</v>
      </c>
      <c r="BG241" s="740">
        <f t="shared" si="1975"/>
        <v>0</v>
      </c>
      <c r="BH241" s="741">
        <f t="shared" si="1869"/>
        <v>0</v>
      </c>
      <c r="BI241" s="740">
        <f t="shared" si="1976"/>
        <v>0</v>
      </c>
      <c r="BJ241" s="741">
        <f t="shared" si="1870"/>
        <v>0</v>
      </c>
      <c r="BK241" s="743">
        <f t="shared" si="1871"/>
        <v>0</v>
      </c>
      <c r="BL241" s="744">
        <f t="shared" si="1872"/>
        <v>0</v>
      </c>
      <c r="BM241" s="745">
        <v>12</v>
      </c>
      <c r="BN241" s="746">
        <f t="shared" si="1873"/>
        <v>0</v>
      </c>
      <c r="BO241" s="747"/>
      <c r="BP241" s="741"/>
      <c r="BQ241" s="746">
        <f t="shared" si="1874"/>
        <v>0</v>
      </c>
      <c r="BR241" s="746">
        <f t="shared" si="1875"/>
        <v>0</v>
      </c>
      <c r="BS241" s="746">
        <f t="shared" si="1876"/>
        <v>0</v>
      </c>
      <c r="BU241" s="1044"/>
      <c r="BV241" s="735" t="s">
        <v>47</v>
      </c>
      <c r="BW241" s="737">
        <f t="shared" si="1877"/>
        <v>0</v>
      </c>
      <c r="BX241" s="737">
        <f t="shared" si="1878"/>
        <v>4856</v>
      </c>
      <c r="BY241" s="738">
        <f t="shared" si="1879"/>
        <v>4931</v>
      </c>
      <c r="BZ241" s="817">
        <f t="shared" si="1880"/>
        <v>0</v>
      </c>
      <c r="CA241" s="740">
        <f t="shared" si="1881"/>
        <v>0</v>
      </c>
      <c r="CB241" s="741">
        <f t="shared" si="1882"/>
        <v>0</v>
      </c>
      <c r="CC241" s="740">
        <f t="shared" si="1883"/>
        <v>0</v>
      </c>
      <c r="CD241" s="741">
        <f t="shared" si="1884"/>
        <v>0</v>
      </c>
      <c r="CE241" s="740">
        <f t="shared" si="1977"/>
        <v>0</v>
      </c>
      <c r="CF241" s="741">
        <f t="shared" si="1885"/>
        <v>0</v>
      </c>
      <c r="CG241" s="740">
        <f t="shared" si="1978"/>
        <v>0</v>
      </c>
      <c r="CH241" s="741">
        <f t="shared" si="1886"/>
        <v>0</v>
      </c>
      <c r="CI241" s="740">
        <f t="shared" si="1979"/>
        <v>0</v>
      </c>
      <c r="CJ241" s="741">
        <f t="shared" si="1887"/>
        <v>0</v>
      </c>
      <c r="CK241" s="740">
        <f t="shared" si="1980"/>
        <v>0</v>
      </c>
      <c r="CL241" s="741">
        <f t="shared" si="1888"/>
        <v>0</v>
      </c>
      <c r="CM241" s="740">
        <f t="shared" si="1981"/>
        <v>0</v>
      </c>
      <c r="CN241" s="741">
        <f t="shared" si="1889"/>
        <v>0</v>
      </c>
      <c r="CO241" s="740">
        <f t="shared" si="1982"/>
        <v>0</v>
      </c>
      <c r="CP241" s="741">
        <f t="shared" si="1890"/>
        <v>0</v>
      </c>
      <c r="CQ241" s="740">
        <f t="shared" si="1983"/>
        <v>0</v>
      </c>
      <c r="CR241" s="741">
        <f t="shared" si="1891"/>
        <v>0</v>
      </c>
      <c r="CS241" s="740">
        <f t="shared" si="1984"/>
        <v>0</v>
      </c>
      <c r="CT241" s="741">
        <f t="shared" si="1892"/>
        <v>0</v>
      </c>
      <c r="CU241" s="743">
        <f t="shared" si="1893"/>
        <v>0</v>
      </c>
      <c r="CV241" s="744">
        <f t="shared" si="1894"/>
        <v>0</v>
      </c>
      <c r="CW241" s="745">
        <v>12</v>
      </c>
      <c r="CX241" s="746">
        <f t="shared" si="1895"/>
        <v>0</v>
      </c>
      <c r="CY241" s="747"/>
      <c r="CZ241" s="741"/>
      <c r="DA241" s="746">
        <f t="shared" si="1896"/>
        <v>0</v>
      </c>
      <c r="DB241" s="746">
        <f t="shared" si="1897"/>
        <v>0</v>
      </c>
      <c r="DC241" s="746">
        <f t="shared" si="1898"/>
        <v>0</v>
      </c>
      <c r="DD241" s="750"/>
      <c r="DE241" s="1044"/>
      <c r="DF241" s="735" t="s">
        <v>47</v>
      </c>
      <c r="DG241" s="737">
        <f t="shared" si="1899"/>
        <v>0</v>
      </c>
      <c r="DH241" s="737">
        <f t="shared" si="1900"/>
        <v>4856</v>
      </c>
      <c r="DI241" s="738">
        <f t="shared" si="1901"/>
        <v>4931</v>
      </c>
      <c r="DJ241" s="817">
        <f t="shared" si="1902"/>
        <v>0</v>
      </c>
      <c r="DK241" s="740">
        <f t="shared" si="1903"/>
        <v>0</v>
      </c>
      <c r="DL241" s="741">
        <f t="shared" si="1904"/>
        <v>0</v>
      </c>
      <c r="DM241" s="740">
        <f t="shared" si="1905"/>
        <v>0</v>
      </c>
      <c r="DN241" s="741">
        <f t="shared" si="1906"/>
        <v>0</v>
      </c>
      <c r="DO241" s="740">
        <f t="shared" si="1985"/>
        <v>0</v>
      </c>
      <c r="DP241" s="741">
        <f t="shared" si="1907"/>
        <v>0</v>
      </c>
      <c r="DQ241" s="740">
        <f t="shared" si="1986"/>
        <v>0</v>
      </c>
      <c r="DR241" s="741">
        <f t="shared" si="1908"/>
        <v>0</v>
      </c>
      <c r="DS241" s="740">
        <f t="shared" si="1987"/>
        <v>0</v>
      </c>
      <c r="DT241" s="741">
        <f t="shared" si="1909"/>
        <v>0</v>
      </c>
      <c r="DU241" s="740">
        <f t="shared" si="1988"/>
        <v>0</v>
      </c>
      <c r="DV241" s="741">
        <f t="shared" si="1910"/>
        <v>0</v>
      </c>
      <c r="DW241" s="740">
        <f t="shared" si="1989"/>
        <v>0</v>
      </c>
      <c r="DX241" s="741">
        <f t="shared" si="1911"/>
        <v>0</v>
      </c>
      <c r="DY241" s="740">
        <f t="shared" si="1990"/>
        <v>0</v>
      </c>
      <c r="DZ241" s="741">
        <f t="shared" si="1912"/>
        <v>0</v>
      </c>
      <c r="EA241" s="740">
        <f t="shared" si="1991"/>
        <v>0</v>
      </c>
      <c r="EB241" s="741">
        <f t="shared" si="1913"/>
        <v>0</v>
      </c>
      <c r="EC241" s="740">
        <f t="shared" si="1992"/>
        <v>0</v>
      </c>
      <c r="ED241" s="741">
        <f t="shared" si="1914"/>
        <v>0</v>
      </c>
      <c r="EE241" s="743">
        <f t="shared" si="1915"/>
        <v>0</v>
      </c>
      <c r="EF241" s="744">
        <f t="shared" si="1916"/>
        <v>0</v>
      </c>
      <c r="EG241" s="745">
        <v>12</v>
      </c>
      <c r="EH241" s="746">
        <f t="shared" si="1917"/>
        <v>0</v>
      </c>
      <c r="EI241" s="747"/>
      <c r="EJ241" s="741"/>
      <c r="EK241" s="746">
        <f t="shared" si="1918"/>
        <v>0</v>
      </c>
      <c r="EL241" s="746">
        <f t="shared" si="1919"/>
        <v>0</v>
      </c>
      <c r="EM241" s="746">
        <f t="shared" si="1920"/>
        <v>0</v>
      </c>
      <c r="EO241" s="1044"/>
      <c r="EP241" s="735" t="s">
        <v>47</v>
      </c>
      <c r="EQ241" s="737">
        <f t="shared" si="1921"/>
        <v>0</v>
      </c>
      <c r="ER241" s="737">
        <f t="shared" si="1922"/>
        <v>4856</v>
      </c>
      <c r="ES241" s="738">
        <f t="shared" si="1923"/>
        <v>4931</v>
      </c>
      <c r="ET241" s="817">
        <f t="shared" si="1924"/>
        <v>0</v>
      </c>
      <c r="EU241" s="740">
        <f t="shared" si="1925"/>
        <v>0</v>
      </c>
      <c r="EV241" s="741">
        <f t="shared" si="1926"/>
        <v>0</v>
      </c>
      <c r="EW241" s="740">
        <f t="shared" si="1927"/>
        <v>0</v>
      </c>
      <c r="EX241" s="741">
        <f t="shared" si="1928"/>
        <v>0</v>
      </c>
      <c r="EY241" s="740">
        <f t="shared" si="1993"/>
        <v>0</v>
      </c>
      <c r="EZ241" s="741">
        <f t="shared" si="1929"/>
        <v>0</v>
      </c>
      <c r="FA241" s="740">
        <f t="shared" si="1994"/>
        <v>0</v>
      </c>
      <c r="FB241" s="741">
        <f t="shared" si="1930"/>
        <v>0</v>
      </c>
      <c r="FC241" s="740">
        <f t="shared" si="1995"/>
        <v>0</v>
      </c>
      <c r="FD241" s="741">
        <f t="shared" si="1931"/>
        <v>0</v>
      </c>
      <c r="FE241" s="740">
        <f t="shared" si="1996"/>
        <v>0</v>
      </c>
      <c r="FF241" s="741">
        <f t="shared" si="1932"/>
        <v>0</v>
      </c>
      <c r="FG241" s="740">
        <f t="shared" si="1997"/>
        <v>0</v>
      </c>
      <c r="FH241" s="741">
        <f t="shared" si="1933"/>
        <v>0</v>
      </c>
      <c r="FI241" s="740">
        <f t="shared" si="1998"/>
        <v>0</v>
      </c>
      <c r="FJ241" s="741">
        <f t="shared" si="1934"/>
        <v>0</v>
      </c>
      <c r="FK241" s="740">
        <f t="shared" si="1999"/>
        <v>0</v>
      </c>
      <c r="FL241" s="741">
        <f t="shared" si="1935"/>
        <v>0</v>
      </c>
      <c r="FM241" s="740">
        <f t="shared" si="2000"/>
        <v>0</v>
      </c>
      <c r="FN241" s="741">
        <f t="shared" si="1936"/>
        <v>0</v>
      </c>
      <c r="FO241" s="743">
        <f t="shared" si="1937"/>
        <v>0</v>
      </c>
      <c r="FP241" s="744">
        <f t="shared" si="1938"/>
        <v>0</v>
      </c>
      <c r="FQ241" s="745">
        <v>12</v>
      </c>
      <c r="FR241" s="746">
        <f t="shared" si="1939"/>
        <v>0</v>
      </c>
      <c r="FS241" s="747"/>
      <c r="FT241" s="741"/>
      <c r="FU241" s="746">
        <f t="shared" si="1940"/>
        <v>0</v>
      </c>
      <c r="FV241" s="746">
        <f t="shared" si="1941"/>
        <v>0</v>
      </c>
      <c r="FW241" s="746">
        <f t="shared" si="1942"/>
        <v>0</v>
      </c>
      <c r="FY241" s="1044"/>
      <c r="FZ241" s="735" t="s">
        <v>47</v>
      </c>
      <c r="GA241" s="737">
        <f t="shared" si="1943"/>
        <v>2</v>
      </c>
      <c r="GB241" s="737">
        <f t="shared" si="1944"/>
        <v>4856</v>
      </c>
      <c r="GC241" s="738">
        <f t="shared" si="1945"/>
        <v>4931</v>
      </c>
      <c r="GD241" s="743">
        <f t="shared" si="1946"/>
        <v>9862</v>
      </c>
      <c r="GE241" s="743"/>
      <c r="GF241" s="737">
        <f t="shared" si="1947"/>
        <v>0</v>
      </c>
      <c r="GG241" s="743"/>
      <c r="GH241" s="737">
        <f t="shared" si="1948"/>
        <v>0</v>
      </c>
      <c r="GI241" s="743"/>
      <c r="GJ241" s="737">
        <f t="shared" si="1949"/>
        <v>0</v>
      </c>
      <c r="GK241" s="743"/>
      <c r="GL241" s="737">
        <f t="shared" si="1950"/>
        <v>0</v>
      </c>
      <c r="GM241" s="743"/>
      <c r="GN241" s="737">
        <f t="shared" si="1951"/>
        <v>0</v>
      </c>
      <c r="GO241" s="743"/>
      <c r="GP241" s="737">
        <f t="shared" si="1952"/>
        <v>0</v>
      </c>
      <c r="GQ241" s="743"/>
      <c r="GR241" s="737">
        <f t="shared" si="1953"/>
        <v>0</v>
      </c>
      <c r="GS241" s="743"/>
      <c r="GT241" s="737">
        <f t="shared" si="1954"/>
        <v>0</v>
      </c>
      <c r="GU241" s="743"/>
      <c r="GV241" s="737">
        <f t="shared" si="1955"/>
        <v>0</v>
      </c>
      <c r="GW241" s="743"/>
      <c r="GX241" s="737">
        <f t="shared" si="1956"/>
        <v>0</v>
      </c>
      <c r="GY241" s="743">
        <f t="shared" si="1956"/>
        <v>22622</v>
      </c>
      <c r="GZ241" s="744">
        <f t="shared" si="1957"/>
        <v>32484</v>
      </c>
      <c r="HA241" s="745">
        <v>12</v>
      </c>
      <c r="HB241" s="746">
        <f t="shared" si="1958"/>
        <v>389808</v>
      </c>
      <c r="HC241" s="737">
        <f t="shared" si="1959"/>
        <v>0</v>
      </c>
      <c r="HD241" s="737">
        <f t="shared" si="1959"/>
        <v>0</v>
      </c>
      <c r="HE241" s="746">
        <f t="shared" si="1960"/>
        <v>389808</v>
      </c>
      <c r="HF241" s="746">
        <f t="shared" si="1961"/>
        <v>117722.02</v>
      </c>
      <c r="HG241" s="746">
        <f t="shared" si="1962"/>
        <v>507530.02</v>
      </c>
    </row>
    <row r="242" spans="1:225" x14ac:dyDescent="0.25">
      <c r="A242" s="1044"/>
      <c r="B242" s="735" t="s">
        <v>866</v>
      </c>
      <c r="C242" s="737">
        <f t="shared" si="1827"/>
        <v>1</v>
      </c>
      <c r="D242" s="737">
        <f t="shared" si="1828"/>
        <v>5767</v>
      </c>
      <c r="E242" s="738">
        <f t="shared" si="1829"/>
        <v>5855</v>
      </c>
      <c r="F242" s="817">
        <f t="shared" si="1830"/>
        <v>5855</v>
      </c>
      <c r="G242" s="740">
        <f t="shared" si="1968"/>
        <v>0</v>
      </c>
      <c r="H242" s="741">
        <f t="shared" si="1831"/>
        <v>0</v>
      </c>
      <c r="I242" s="740">
        <f t="shared" si="1968"/>
        <v>0</v>
      </c>
      <c r="J242" s="741">
        <f t="shared" si="1832"/>
        <v>0</v>
      </c>
      <c r="K242" s="740">
        <f t="shared" si="1833"/>
        <v>0</v>
      </c>
      <c r="L242" s="741">
        <f t="shared" si="1834"/>
        <v>0</v>
      </c>
      <c r="M242" s="740">
        <f t="shared" si="1835"/>
        <v>0</v>
      </c>
      <c r="N242" s="741">
        <f t="shared" si="1836"/>
        <v>0</v>
      </c>
      <c r="O242" s="740">
        <f t="shared" si="1837"/>
        <v>0</v>
      </c>
      <c r="P242" s="741">
        <f t="shared" si="1838"/>
        <v>0</v>
      </c>
      <c r="Q242" s="740">
        <f t="shared" si="1839"/>
        <v>0</v>
      </c>
      <c r="R242" s="741">
        <f t="shared" si="1840"/>
        <v>0</v>
      </c>
      <c r="S242" s="740">
        <f t="shared" si="1841"/>
        <v>0</v>
      </c>
      <c r="T242" s="741">
        <f t="shared" si="1842"/>
        <v>0</v>
      </c>
      <c r="U242" s="740">
        <f t="shared" si="1843"/>
        <v>0</v>
      </c>
      <c r="V242" s="741">
        <f t="shared" si="1844"/>
        <v>0</v>
      </c>
      <c r="W242" s="740">
        <f t="shared" si="1845"/>
        <v>0</v>
      </c>
      <c r="X242" s="741">
        <f t="shared" si="1846"/>
        <v>0</v>
      </c>
      <c r="Y242" s="740">
        <f t="shared" si="1847"/>
        <v>0</v>
      </c>
      <c r="Z242" s="741">
        <f t="shared" si="1848"/>
        <v>0</v>
      </c>
      <c r="AA242" s="743">
        <f t="shared" si="1849"/>
        <v>10387</v>
      </c>
      <c r="AB242" s="744">
        <f t="shared" si="1850"/>
        <v>16242</v>
      </c>
      <c r="AC242" s="745">
        <v>12</v>
      </c>
      <c r="AD242" s="746">
        <f t="shared" si="1851"/>
        <v>194904</v>
      </c>
      <c r="AE242" s="747"/>
      <c r="AF242" s="741"/>
      <c r="AG242" s="746">
        <f t="shared" si="1852"/>
        <v>194904</v>
      </c>
      <c r="AH242" s="746">
        <f t="shared" si="1853"/>
        <v>58861.01</v>
      </c>
      <c r="AI242" s="746">
        <f t="shared" si="1854"/>
        <v>253765.01</v>
      </c>
      <c r="AK242" s="1044"/>
      <c r="AL242" s="735" t="s">
        <v>866</v>
      </c>
      <c r="AM242" s="737">
        <f t="shared" si="1855"/>
        <v>0</v>
      </c>
      <c r="AN242" s="737">
        <f t="shared" si="1856"/>
        <v>5767</v>
      </c>
      <c r="AO242" s="738">
        <f t="shared" si="1857"/>
        <v>5855</v>
      </c>
      <c r="AP242" s="817">
        <f t="shared" si="1858"/>
        <v>0</v>
      </c>
      <c r="AQ242" s="740">
        <f t="shared" si="1859"/>
        <v>0</v>
      </c>
      <c r="AR242" s="741">
        <f t="shared" si="1860"/>
        <v>0</v>
      </c>
      <c r="AS242" s="740">
        <f t="shared" si="1861"/>
        <v>0</v>
      </c>
      <c r="AT242" s="741">
        <f t="shared" si="1862"/>
        <v>0</v>
      </c>
      <c r="AU242" s="740">
        <f t="shared" si="1969"/>
        <v>0</v>
      </c>
      <c r="AV242" s="741">
        <f t="shared" si="1863"/>
        <v>0</v>
      </c>
      <c r="AW242" s="740">
        <f t="shared" si="1970"/>
        <v>0</v>
      </c>
      <c r="AX242" s="741">
        <f t="shared" si="1864"/>
        <v>0</v>
      </c>
      <c r="AY242" s="740">
        <f t="shared" si="1971"/>
        <v>0</v>
      </c>
      <c r="AZ242" s="741">
        <f t="shared" si="1865"/>
        <v>0</v>
      </c>
      <c r="BA242" s="740">
        <f t="shared" si="1972"/>
        <v>0</v>
      </c>
      <c r="BB242" s="741">
        <f t="shared" si="1866"/>
        <v>0</v>
      </c>
      <c r="BC242" s="740">
        <f t="shared" si="1973"/>
        <v>0</v>
      </c>
      <c r="BD242" s="741">
        <f t="shared" si="1867"/>
        <v>0</v>
      </c>
      <c r="BE242" s="740">
        <f t="shared" si="1974"/>
        <v>0</v>
      </c>
      <c r="BF242" s="741">
        <f t="shared" si="1868"/>
        <v>0</v>
      </c>
      <c r="BG242" s="740">
        <f t="shared" si="1975"/>
        <v>0</v>
      </c>
      <c r="BH242" s="741">
        <f t="shared" si="1869"/>
        <v>0</v>
      </c>
      <c r="BI242" s="740">
        <f t="shared" si="1976"/>
        <v>0</v>
      </c>
      <c r="BJ242" s="741">
        <f t="shared" si="1870"/>
        <v>0</v>
      </c>
      <c r="BK242" s="743">
        <f t="shared" si="1871"/>
        <v>0</v>
      </c>
      <c r="BL242" s="744">
        <f t="shared" si="1872"/>
        <v>0</v>
      </c>
      <c r="BM242" s="745">
        <v>12</v>
      </c>
      <c r="BN242" s="746">
        <f t="shared" si="1873"/>
        <v>0</v>
      </c>
      <c r="BO242" s="747"/>
      <c r="BP242" s="741"/>
      <c r="BQ242" s="746">
        <f t="shared" si="1874"/>
        <v>0</v>
      </c>
      <c r="BR242" s="746">
        <f t="shared" si="1875"/>
        <v>0</v>
      </c>
      <c r="BS242" s="746">
        <f t="shared" si="1876"/>
        <v>0</v>
      </c>
      <c r="BU242" s="1044"/>
      <c r="BV242" s="735" t="s">
        <v>866</v>
      </c>
      <c r="BW242" s="737">
        <f t="shared" si="1877"/>
        <v>0</v>
      </c>
      <c r="BX242" s="737">
        <f t="shared" si="1878"/>
        <v>5767</v>
      </c>
      <c r="BY242" s="738">
        <f t="shared" si="1879"/>
        <v>5855</v>
      </c>
      <c r="BZ242" s="817">
        <f t="shared" si="1880"/>
        <v>0</v>
      </c>
      <c r="CA242" s="740">
        <f t="shared" si="1881"/>
        <v>0</v>
      </c>
      <c r="CB242" s="741">
        <f t="shared" si="1882"/>
        <v>0</v>
      </c>
      <c r="CC242" s="740">
        <f t="shared" si="1883"/>
        <v>0</v>
      </c>
      <c r="CD242" s="741">
        <f t="shared" si="1884"/>
        <v>0</v>
      </c>
      <c r="CE242" s="740">
        <f t="shared" si="1977"/>
        <v>0</v>
      </c>
      <c r="CF242" s="741">
        <f t="shared" si="1885"/>
        <v>0</v>
      </c>
      <c r="CG242" s="740">
        <f t="shared" si="1978"/>
        <v>0</v>
      </c>
      <c r="CH242" s="741">
        <f t="shared" si="1886"/>
        <v>0</v>
      </c>
      <c r="CI242" s="740">
        <f t="shared" si="1979"/>
        <v>0</v>
      </c>
      <c r="CJ242" s="741">
        <f t="shared" si="1887"/>
        <v>0</v>
      </c>
      <c r="CK242" s="740">
        <f t="shared" si="1980"/>
        <v>0</v>
      </c>
      <c r="CL242" s="741">
        <f t="shared" si="1888"/>
        <v>0</v>
      </c>
      <c r="CM242" s="740">
        <f t="shared" si="1981"/>
        <v>0</v>
      </c>
      <c r="CN242" s="741">
        <f t="shared" si="1889"/>
        <v>0</v>
      </c>
      <c r="CO242" s="740">
        <f t="shared" si="1982"/>
        <v>0</v>
      </c>
      <c r="CP242" s="741">
        <f t="shared" si="1890"/>
        <v>0</v>
      </c>
      <c r="CQ242" s="740">
        <f t="shared" si="1983"/>
        <v>0</v>
      </c>
      <c r="CR242" s="741">
        <f t="shared" si="1891"/>
        <v>0</v>
      </c>
      <c r="CS242" s="740">
        <f t="shared" si="1984"/>
        <v>0</v>
      </c>
      <c r="CT242" s="741">
        <f t="shared" si="1892"/>
        <v>0</v>
      </c>
      <c r="CU242" s="743">
        <f t="shared" si="1893"/>
        <v>0</v>
      </c>
      <c r="CV242" s="744">
        <f t="shared" si="1894"/>
        <v>0</v>
      </c>
      <c r="CW242" s="745">
        <v>12</v>
      </c>
      <c r="CX242" s="746">
        <f t="shared" si="1895"/>
        <v>0</v>
      </c>
      <c r="CY242" s="747"/>
      <c r="CZ242" s="741"/>
      <c r="DA242" s="746">
        <f t="shared" si="1896"/>
        <v>0</v>
      </c>
      <c r="DB242" s="746">
        <f t="shared" si="1897"/>
        <v>0</v>
      </c>
      <c r="DC242" s="746">
        <f t="shared" si="1898"/>
        <v>0</v>
      </c>
      <c r="DD242" s="750"/>
      <c r="DE242" s="1044"/>
      <c r="DF242" s="735" t="s">
        <v>866</v>
      </c>
      <c r="DG242" s="737">
        <f t="shared" si="1899"/>
        <v>0</v>
      </c>
      <c r="DH242" s="737">
        <f t="shared" si="1900"/>
        <v>5767</v>
      </c>
      <c r="DI242" s="738">
        <f t="shared" si="1901"/>
        <v>5855</v>
      </c>
      <c r="DJ242" s="817">
        <f t="shared" si="1902"/>
        <v>0</v>
      </c>
      <c r="DK242" s="740">
        <f t="shared" si="1903"/>
        <v>0</v>
      </c>
      <c r="DL242" s="741">
        <f t="shared" si="1904"/>
        <v>0</v>
      </c>
      <c r="DM242" s="740">
        <f t="shared" si="1905"/>
        <v>0</v>
      </c>
      <c r="DN242" s="741">
        <f t="shared" si="1906"/>
        <v>0</v>
      </c>
      <c r="DO242" s="740">
        <f t="shared" si="1985"/>
        <v>0</v>
      </c>
      <c r="DP242" s="741">
        <f t="shared" si="1907"/>
        <v>0</v>
      </c>
      <c r="DQ242" s="740">
        <f t="shared" si="1986"/>
        <v>0</v>
      </c>
      <c r="DR242" s="741">
        <f t="shared" si="1908"/>
        <v>0</v>
      </c>
      <c r="DS242" s="740">
        <f t="shared" si="1987"/>
        <v>0</v>
      </c>
      <c r="DT242" s="741">
        <f t="shared" si="1909"/>
        <v>0</v>
      </c>
      <c r="DU242" s="740">
        <f t="shared" si="1988"/>
        <v>0</v>
      </c>
      <c r="DV242" s="741">
        <f t="shared" si="1910"/>
        <v>0</v>
      </c>
      <c r="DW242" s="740">
        <f t="shared" si="1989"/>
        <v>0</v>
      </c>
      <c r="DX242" s="741">
        <f t="shared" si="1911"/>
        <v>0</v>
      </c>
      <c r="DY242" s="740">
        <f t="shared" si="1990"/>
        <v>0</v>
      </c>
      <c r="DZ242" s="741">
        <f t="shared" si="1912"/>
        <v>0</v>
      </c>
      <c r="EA242" s="740">
        <f t="shared" si="1991"/>
        <v>0</v>
      </c>
      <c r="EB242" s="741">
        <f t="shared" si="1913"/>
        <v>0</v>
      </c>
      <c r="EC242" s="740">
        <f t="shared" si="1992"/>
        <v>0</v>
      </c>
      <c r="ED242" s="741">
        <f t="shared" si="1914"/>
        <v>0</v>
      </c>
      <c r="EE242" s="743">
        <f t="shared" si="1915"/>
        <v>0</v>
      </c>
      <c r="EF242" s="744">
        <f t="shared" si="1916"/>
        <v>0</v>
      </c>
      <c r="EG242" s="745">
        <v>12</v>
      </c>
      <c r="EH242" s="746">
        <f t="shared" si="1917"/>
        <v>0</v>
      </c>
      <c r="EI242" s="747"/>
      <c r="EJ242" s="741"/>
      <c r="EK242" s="746">
        <f t="shared" si="1918"/>
        <v>0</v>
      </c>
      <c r="EL242" s="746">
        <f t="shared" si="1919"/>
        <v>0</v>
      </c>
      <c r="EM242" s="746">
        <f t="shared" si="1920"/>
        <v>0</v>
      </c>
      <c r="EO242" s="1044"/>
      <c r="EP242" s="735" t="s">
        <v>866</v>
      </c>
      <c r="EQ242" s="737">
        <f t="shared" si="1921"/>
        <v>0</v>
      </c>
      <c r="ER242" s="737">
        <f t="shared" si="1922"/>
        <v>5767</v>
      </c>
      <c r="ES242" s="738">
        <f t="shared" si="1923"/>
        <v>5855</v>
      </c>
      <c r="ET242" s="817">
        <f t="shared" si="1924"/>
        <v>0</v>
      </c>
      <c r="EU242" s="740">
        <f t="shared" si="1925"/>
        <v>0</v>
      </c>
      <c r="EV242" s="741">
        <f t="shared" si="1926"/>
        <v>0</v>
      </c>
      <c r="EW242" s="740">
        <f t="shared" si="1927"/>
        <v>0</v>
      </c>
      <c r="EX242" s="741">
        <f t="shared" si="1928"/>
        <v>0</v>
      </c>
      <c r="EY242" s="740">
        <f t="shared" si="1993"/>
        <v>0</v>
      </c>
      <c r="EZ242" s="741">
        <f t="shared" si="1929"/>
        <v>0</v>
      </c>
      <c r="FA242" s="740">
        <f t="shared" si="1994"/>
        <v>0</v>
      </c>
      <c r="FB242" s="741">
        <f t="shared" si="1930"/>
        <v>0</v>
      </c>
      <c r="FC242" s="740">
        <f t="shared" si="1995"/>
        <v>0</v>
      </c>
      <c r="FD242" s="741">
        <f t="shared" si="1931"/>
        <v>0</v>
      </c>
      <c r="FE242" s="740">
        <f t="shared" si="1996"/>
        <v>0</v>
      </c>
      <c r="FF242" s="741">
        <f t="shared" si="1932"/>
        <v>0</v>
      </c>
      <c r="FG242" s="740">
        <f t="shared" si="1997"/>
        <v>0</v>
      </c>
      <c r="FH242" s="741">
        <f t="shared" si="1933"/>
        <v>0</v>
      </c>
      <c r="FI242" s="740">
        <f t="shared" si="1998"/>
        <v>0</v>
      </c>
      <c r="FJ242" s="741">
        <f t="shared" si="1934"/>
        <v>0</v>
      </c>
      <c r="FK242" s="740">
        <f t="shared" si="1999"/>
        <v>0</v>
      </c>
      <c r="FL242" s="741">
        <f t="shared" si="1935"/>
        <v>0</v>
      </c>
      <c r="FM242" s="740">
        <f t="shared" si="2000"/>
        <v>0</v>
      </c>
      <c r="FN242" s="741">
        <f t="shared" si="1936"/>
        <v>0</v>
      </c>
      <c r="FO242" s="743">
        <f t="shared" si="1937"/>
        <v>0</v>
      </c>
      <c r="FP242" s="744">
        <f t="shared" si="1938"/>
        <v>0</v>
      </c>
      <c r="FQ242" s="745">
        <v>12</v>
      </c>
      <c r="FR242" s="746">
        <f t="shared" si="1939"/>
        <v>0</v>
      </c>
      <c r="FS242" s="747"/>
      <c r="FT242" s="741"/>
      <c r="FU242" s="746">
        <f t="shared" si="1940"/>
        <v>0</v>
      </c>
      <c r="FV242" s="746">
        <f t="shared" si="1941"/>
        <v>0</v>
      </c>
      <c r="FW242" s="746">
        <f t="shared" si="1942"/>
        <v>0</v>
      </c>
      <c r="FY242" s="1044"/>
      <c r="FZ242" s="735" t="s">
        <v>866</v>
      </c>
      <c r="GA242" s="737">
        <f t="shared" si="1943"/>
        <v>1</v>
      </c>
      <c r="GB242" s="737">
        <f t="shared" si="1944"/>
        <v>5767</v>
      </c>
      <c r="GC242" s="738">
        <f t="shared" si="1945"/>
        <v>5855</v>
      </c>
      <c r="GD242" s="743">
        <f t="shared" si="1946"/>
        <v>5855</v>
      </c>
      <c r="GE242" s="743"/>
      <c r="GF242" s="737">
        <f t="shared" si="1947"/>
        <v>0</v>
      </c>
      <c r="GG242" s="743"/>
      <c r="GH242" s="737">
        <f t="shared" si="1948"/>
        <v>0</v>
      </c>
      <c r="GI242" s="743"/>
      <c r="GJ242" s="737">
        <f t="shared" si="1949"/>
        <v>0</v>
      </c>
      <c r="GK242" s="743"/>
      <c r="GL242" s="737">
        <f t="shared" si="1950"/>
        <v>0</v>
      </c>
      <c r="GM242" s="743"/>
      <c r="GN242" s="737">
        <f t="shared" si="1951"/>
        <v>0</v>
      </c>
      <c r="GO242" s="743"/>
      <c r="GP242" s="737">
        <f t="shared" si="1952"/>
        <v>0</v>
      </c>
      <c r="GQ242" s="743"/>
      <c r="GR242" s="737">
        <f t="shared" si="1953"/>
        <v>0</v>
      </c>
      <c r="GS242" s="743"/>
      <c r="GT242" s="737">
        <f t="shared" si="1954"/>
        <v>0</v>
      </c>
      <c r="GU242" s="743"/>
      <c r="GV242" s="737">
        <f t="shared" si="1955"/>
        <v>0</v>
      </c>
      <c r="GW242" s="743"/>
      <c r="GX242" s="737">
        <f t="shared" si="1956"/>
        <v>0</v>
      </c>
      <c r="GY242" s="743">
        <f t="shared" si="1956"/>
        <v>10387</v>
      </c>
      <c r="GZ242" s="744">
        <f t="shared" si="1957"/>
        <v>16242</v>
      </c>
      <c r="HA242" s="745">
        <v>12</v>
      </c>
      <c r="HB242" s="746">
        <f t="shared" si="1958"/>
        <v>194904</v>
      </c>
      <c r="HC242" s="737">
        <f t="shared" si="1959"/>
        <v>0</v>
      </c>
      <c r="HD242" s="737">
        <f t="shared" si="1959"/>
        <v>0</v>
      </c>
      <c r="HE242" s="746">
        <f t="shared" si="1960"/>
        <v>194904</v>
      </c>
      <c r="HF242" s="746">
        <f t="shared" si="1961"/>
        <v>58861.01</v>
      </c>
      <c r="HG242" s="746">
        <f t="shared" si="1962"/>
        <v>253765.01</v>
      </c>
    </row>
    <row r="243" spans="1:225" x14ac:dyDescent="0.25">
      <c r="A243" s="1044"/>
      <c r="B243" s="755" t="s">
        <v>418</v>
      </c>
      <c r="C243" s="737">
        <f t="shared" si="1827"/>
        <v>0</v>
      </c>
      <c r="D243" s="737">
        <f t="shared" si="1828"/>
        <v>4588</v>
      </c>
      <c r="E243" s="738">
        <f t="shared" si="1829"/>
        <v>4658</v>
      </c>
      <c r="F243" s="817">
        <f t="shared" si="1830"/>
        <v>0</v>
      </c>
      <c r="G243" s="740">
        <f t="shared" si="1968"/>
        <v>0</v>
      </c>
      <c r="H243" s="741">
        <f t="shared" si="1831"/>
        <v>0</v>
      </c>
      <c r="I243" s="740">
        <f t="shared" si="1968"/>
        <v>0</v>
      </c>
      <c r="J243" s="741">
        <f t="shared" si="1832"/>
        <v>0</v>
      </c>
      <c r="K243" s="740">
        <f t="shared" si="1833"/>
        <v>0</v>
      </c>
      <c r="L243" s="741">
        <f t="shared" si="1834"/>
        <v>0</v>
      </c>
      <c r="M243" s="740">
        <f t="shared" si="1835"/>
        <v>0</v>
      </c>
      <c r="N243" s="741">
        <f t="shared" si="1836"/>
        <v>0</v>
      </c>
      <c r="O243" s="740">
        <f t="shared" si="1837"/>
        <v>0</v>
      </c>
      <c r="P243" s="741">
        <f t="shared" si="1838"/>
        <v>0</v>
      </c>
      <c r="Q243" s="740">
        <f t="shared" si="1839"/>
        <v>0</v>
      </c>
      <c r="R243" s="741">
        <f t="shared" si="1840"/>
        <v>0</v>
      </c>
      <c r="S243" s="740">
        <f t="shared" si="1841"/>
        <v>0</v>
      </c>
      <c r="T243" s="741">
        <f t="shared" si="1842"/>
        <v>0</v>
      </c>
      <c r="U243" s="740">
        <f t="shared" si="1843"/>
        <v>0</v>
      </c>
      <c r="V243" s="741">
        <f t="shared" si="1844"/>
        <v>0</v>
      </c>
      <c r="W243" s="740">
        <f t="shared" si="1845"/>
        <v>0</v>
      </c>
      <c r="X243" s="741">
        <f t="shared" si="1846"/>
        <v>0</v>
      </c>
      <c r="Y243" s="740">
        <f t="shared" si="1847"/>
        <v>0</v>
      </c>
      <c r="Z243" s="741">
        <f t="shared" si="1848"/>
        <v>0</v>
      </c>
      <c r="AA243" s="743">
        <f t="shared" si="1849"/>
        <v>0</v>
      </c>
      <c r="AB243" s="744">
        <f t="shared" si="1850"/>
        <v>0</v>
      </c>
      <c r="AC243" s="745">
        <v>12</v>
      </c>
      <c r="AD243" s="746">
        <f t="shared" si="1851"/>
        <v>0</v>
      </c>
      <c r="AE243" s="747">
        <f>C243*1009.76*12</f>
        <v>0</v>
      </c>
      <c r="AF243" s="782">
        <f t="shared" ref="AF243:AF245" si="2011">AD243*0.085</f>
        <v>0</v>
      </c>
      <c r="AG243" s="746">
        <f t="shared" si="1852"/>
        <v>0</v>
      </c>
      <c r="AH243" s="746">
        <f t="shared" si="1853"/>
        <v>0</v>
      </c>
      <c r="AI243" s="746">
        <f t="shared" si="1854"/>
        <v>0</v>
      </c>
      <c r="AK243" s="1044"/>
      <c r="AL243" s="755" t="s">
        <v>418</v>
      </c>
      <c r="AM243" s="737">
        <f t="shared" si="1855"/>
        <v>2</v>
      </c>
      <c r="AN243" s="737">
        <f t="shared" si="1856"/>
        <v>4588</v>
      </c>
      <c r="AO243" s="738">
        <f t="shared" si="1857"/>
        <v>4658</v>
      </c>
      <c r="AP243" s="817">
        <f t="shared" si="1858"/>
        <v>9316</v>
      </c>
      <c r="AQ243" s="740">
        <f t="shared" si="1859"/>
        <v>0</v>
      </c>
      <c r="AR243" s="741">
        <f t="shared" si="1860"/>
        <v>0</v>
      </c>
      <c r="AS243" s="740">
        <f t="shared" si="1861"/>
        <v>0</v>
      </c>
      <c r="AT243" s="741">
        <f t="shared" si="1862"/>
        <v>0</v>
      </c>
      <c r="AU243" s="740">
        <f t="shared" si="1969"/>
        <v>0</v>
      </c>
      <c r="AV243" s="741">
        <f t="shared" si="1863"/>
        <v>0</v>
      </c>
      <c r="AW243" s="740">
        <f t="shared" si="1970"/>
        <v>0</v>
      </c>
      <c r="AX243" s="741">
        <f t="shared" si="1864"/>
        <v>0</v>
      </c>
      <c r="AY243" s="740">
        <f t="shared" si="1971"/>
        <v>0</v>
      </c>
      <c r="AZ243" s="741">
        <f t="shared" si="1865"/>
        <v>0</v>
      </c>
      <c r="BA243" s="740">
        <f t="shared" si="1972"/>
        <v>0</v>
      </c>
      <c r="BB243" s="741">
        <f t="shared" si="1866"/>
        <v>0</v>
      </c>
      <c r="BC243" s="740">
        <f t="shared" si="1973"/>
        <v>0</v>
      </c>
      <c r="BD243" s="741">
        <f t="shared" si="1867"/>
        <v>0</v>
      </c>
      <c r="BE243" s="740">
        <f t="shared" si="1974"/>
        <v>0</v>
      </c>
      <c r="BF243" s="741">
        <f t="shared" si="1868"/>
        <v>0</v>
      </c>
      <c r="BG243" s="740">
        <f t="shared" si="1975"/>
        <v>0</v>
      </c>
      <c r="BH243" s="741">
        <f t="shared" si="1869"/>
        <v>0</v>
      </c>
      <c r="BI243" s="740">
        <f t="shared" si="1976"/>
        <v>0</v>
      </c>
      <c r="BJ243" s="741">
        <f t="shared" si="1870"/>
        <v>0</v>
      </c>
      <c r="BK243" s="743">
        <f t="shared" si="1871"/>
        <v>23168</v>
      </c>
      <c r="BL243" s="744">
        <f t="shared" si="1872"/>
        <v>32484</v>
      </c>
      <c r="BM243" s="745">
        <v>12</v>
      </c>
      <c r="BN243" s="746">
        <f t="shared" si="1873"/>
        <v>389808</v>
      </c>
      <c r="BO243" s="747">
        <f>AM243*1009.76*12</f>
        <v>24234.240000000002</v>
      </c>
      <c r="BP243" s="782">
        <f t="shared" ref="BP243:BP245" si="2012">BN243*0.085</f>
        <v>33133.68</v>
      </c>
      <c r="BQ243" s="746">
        <f t="shared" si="1874"/>
        <v>447175.92</v>
      </c>
      <c r="BR243" s="746">
        <f t="shared" si="1875"/>
        <v>135047.13</v>
      </c>
      <c r="BS243" s="746">
        <f t="shared" si="1876"/>
        <v>582223.05000000005</v>
      </c>
      <c r="BU243" s="1044"/>
      <c r="BV243" s="755" t="s">
        <v>418</v>
      </c>
      <c r="BW243" s="737">
        <f t="shared" si="1877"/>
        <v>0</v>
      </c>
      <c r="BX243" s="737">
        <f t="shared" si="1878"/>
        <v>4588</v>
      </c>
      <c r="BY243" s="738">
        <f t="shared" si="1879"/>
        <v>4658</v>
      </c>
      <c r="BZ243" s="817">
        <f t="shared" si="1880"/>
        <v>0</v>
      </c>
      <c r="CA243" s="740">
        <f t="shared" si="1881"/>
        <v>0</v>
      </c>
      <c r="CB243" s="741">
        <f t="shared" si="1882"/>
        <v>0</v>
      </c>
      <c r="CC243" s="740">
        <f t="shared" si="1883"/>
        <v>0</v>
      </c>
      <c r="CD243" s="741">
        <f t="shared" si="1884"/>
        <v>0</v>
      </c>
      <c r="CE243" s="740">
        <f t="shared" si="1977"/>
        <v>0</v>
      </c>
      <c r="CF243" s="741">
        <f t="shared" si="1885"/>
        <v>0</v>
      </c>
      <c r="CG243" s="740">
        <f t="shared" si="1978"/>
        <v>0</v>
      </c>
      <c r="CH243" s="741">
        <f t="shared" si="1886"/>
        <v>0</v>
      </c>
      <c r="CI243" s="740">
        <f t="shared" si="1979"/>
        <v>0</v>
      </c>
      <c r="CJ243" s="741">
        <f t="shared" si="1887"/>
        <v>0</v>
      </c>
      <c r="CK243" s="740">
        <f t="shared" si="1980"/>
        <v>0</v>
      </c>
      <c r="CL243" s="741">
        <f t="shared" si="1888"/>
        <v>0</v>
      </c>
      <c r="CM243" s="740">
        <f t="shared" si="1981"/>
        <v>0</v>
      </c>
      <c r="CN243" s="741">
        <f t="shared" si="1889"/>
        <v>0</v>
      </c>
      <c r="CO243" s="740">
        <f t="shared" si="1982"/>
        <v>0</v>
      </c>
      <c r="CP243" s="741">
        <f t="shared" si="1890"/>
        <v>0</v>
      </c>
      <c r="CQ243" s="740">
        <f t="shared" si="1983"/>
        <v>0</v>
      </c>
      <c r="CR243" s="741">
        <f t="shared" si="1891"/>
        <v>0</v>
      </c>
      <c r="CS243" s="740">
        <f t="shared" si="1984"/>
        <v>0</v>
      </c>
      <c r="CT243" s="741">
        <f t="shared" si="1892"/>
        <v>0</v>
      </c>
      <c r="CU243" s="743">
        <f t="shared" si="1893"/>
        <v>0</v>
      </c>
      <c r="CV243" s="744">
        <f t="shared" si="1894"/>
        <v>0</v>
      </c>
      <c r="CW243" s="745">
        <v>12</v>
      </c>
      <c r="CX243" s="746">
        <f t="shared" si="1895"/>
        <v>0</v>
      </c>
      <c r="CY243" s="747">
        <f>BW243*1009.76*12</f>
        <v>0</v>
      </c>
      <c r="CZ243" s="782">
        <f t="shared" ref="CZ243:CZ245" si="2013">CX243*0.085</f>
        <v>0</v>
      </c>
      <c r="DA243" s="746">
        <f t="shared" si="1896"/>
        <v>0</v>
      </c>
      <c r="DB243" s="746">
        <f t="shared" si="1897"/>
        <v>0</v>
      </c>
      <c r="DC243" s="746">
        <f t="shared" si="1898"/>
        <v>0</v>
      </c>
      <c r="DD243" s="750"/>
      <c r="DE243" s="1044"/>
      <c r="DF243" s="755" t="s">
        <v>418</v>
      </c>
      <c r="DG243" s="737">
        <f t="shared" si="1899"/>
        <v>0</v>
      </c>
      <c r="DH243" s="737">
        <f t="shared" si="1900"/>
        <v>4588</v>
      </c>
      <c r="DI243" s="738">
        <f t="shared" si="1901"/>
        <v>4658</v>
      </c>
      <c r="DJ243" s="817">
        <f t="shared" si="1902"/>
        <v>0</v>
      </c>
      <c r="DK243" s="740">
        <f t="shared" si="1903"/>
        <v>0</v>
      </c>
      <c r="DL243" s="741">
        <f t="shared" si="1904"/>
        <v>0</v>
      </c>
      <c r="DM243" s="740">
        <f t="shared" si="1905"/>
        <v>0</v>
      </c>
      <c r="DN243" s="741">
        <f t="shared" si="1906"/>
        <v>0</v>
      </c>
      <c r="DO243" s="740">
        <f t="shared" si="1985"/>
        <v>0</v>
      </c>
      <c r="DP243" s="741">
        <f t="shared" si="1907"/>
        <v>0</v>
      </c>
      <c r="DQ243" s="740">
        <f t="shared" si="1986"/>
        <v>0</v>
      </c>
      <c r="DR243" s="741">
        <f t="shared" si="1908"/>
        <v>0</v>
      </c>
      <c r="DS243" s="740">
        <f t="shared" si="1987"/>
        <v>0</v>
      </c>
      <c r="DT243" s="741">
        <f t="shared" si="1909"/>
        <v>0</v>
      </c>
      <c r="DU243" s="740">
        <f t="shared" si="1988"/>
        <v>0</v>
      </c>
      <c r="DV243" s="741">
        <f t="shared" si="1910"/>
        <v>0</v>
      </c>
      <c r="DW243" s="740">
        <f t="shared" si="1989"/>
        <v>0</v>
      </c>
      <c r="DX243" s="741">
        <f t="shared" si="1911"/>
        <v>0</v>
      </c>
      <c r="DY243" s="740">
        <f t="shared" si="1990"/>
        <v>0</v>
      </c>
      <c r="DZ243" s="741">
        <f t="shared" si="1912"/>
        <v>0</v>
      </c>
      <c r="EA243" s="740">
        <f t="shared" si="1991"/>
        <v>0</v>
      </c>
      <c r="EB243" s="741">
        <f t="shared" si="1913"/>
        <v>0</v>
      </c>
      <c r="EC243" s="740">
        <f t="shared" si="1992"/>
        <v>0</v>
      </c>
      <c r="ED243" s="741">
        <f t="shared" si="1914"/>
        <v>0</v>
      </c>
      <c r="EE243" s="743">
        <f t="shared" si="1915"/>
        <v>0</v>
      </c>
      <c r="EF243" s="744">
        <f t="shared" si="1916"/>
        <v>0</v>
      </c>
      <c r="EG243" s="745">
        <v>12</v>
      </c>
      <c r="EH243" s="746">
        <f t="shared" si="1917"/>
        <v>0</v>
      </c>
      <c r="EI243" s="747">
        <f>DG243*1009.76*12</f>
        <v>0</v>
      </c>
      <c r="EJ243" s="782">
        <f t="shared" ref="EJ243:EJ245" si="2014">EH243*0.085</f>
        <v>0</v>
      </c>
      <c r="EK243" s="746">
        <f t="shared" si="1918"/>
        <v>0</v>
      </c>
      <c r="EL243" s="746">
        <f t="shared" si="1919"/>
        <v>0</v>
      </c>
      <c r="EM243" s="746">
        <f t="shared" si="1920"/>
        <v>0</v>
      </c>
      <c r="EO243" s="1044"/>
      <c r="EP243" s="755" t="s">
        <v>418</v>
      </c>
      <c r="EQ243" s="737">
        <f t="shared" si="1921"/>
        <v>0</v>
      </c>
      <c r="ER243" s="737">
        <f t="shared" si="1922"/>
        <v>4588</v>
      </c>
      <c r="ES243" s="738">
        <f t="shared" si="1923"/>
        <v>4658</v>
      </c>
      <c r="ET243" s="817">
        <f t="shared" si="1924"/>
        <v>0</v>
      </c>
      <c r="EU243" s="740">
        <f t="shared" si="1925"/>
        <v>0</v>
      </c>
      <c r="EV243" s="741">
        <f t="shared" si="1926"/>
        <v>0</v>
      </c>
      <c r="EW243" s="740">
        <f t="shared" si="1927"/>
        <v>0</v>
      </c>
      <c r="EX243" s="741">
        <f t="shared" si="1928"/>
        <v>0</v>
      </c>
      <c r="EY243" s="740">
        <f t="shared" si="1993"/>
        <v>0</v>
      </c>
      <c r="EZ243" s="741">
        <f t="shared" si="1929"/>
        <v>0</v>
      </c>
      <c r="FA243" s="740">
        <f t="shared" si="1994"/>
        <v>0</v>
      </c>
      <c r="FB243" s="741">
        <f t="shared" si="1930"/>
        <v>0</v>
      </c>
      <c r="FC243" s="740">
        <f t="shared" si="1995"/>
        <v>0</v>
      </c>
      <c r="FD243" s="741">
        <f t="shared" si="1931"/>
        <v>0</v>
      </c>
      <c r="FE243" s="740">
        <f t="shared" si="1996"/>
        <v>0</v>
      </c>
      <c r="FF243" s="741">
        <f t="shared" si="1932"/>
        <v>0</v>
      </c>
      <c r="FG243" s="740">
        <f t="shared" si="1997"/>
        <v>0</v>
      </c>
      <c r="FH243" s="741">
        <f t="shared" si="1933"/>
        <v>0</v>
      </c>
      <c r="FI243" s="740">
        <f t="shared" si="1998"/>
        <v>0</v>
      </c>
      <c r="FJ243" s="741">
        <f t="shared" si="1934"/>
        <v>0</v>
      </c>
      <c r="FK243" s="740">
        <f t="shared" si="1999"/>
        <v>0</v>
      </c>
      <c r="FL243" s="741">
        <f t="shared" si="1935"/>
        <v>0</v>
      </c>
      <c r="FM243" s="740">
        <f t="shared" si="2000"/>
        <v>0</v>
      </c>
      <c r="FN243" s="741">
        <f t="shared" si="1936"/>
        <v>0</v>
      </c>
      <c r="FO243" s="743">
        <f t="shared" si="1937"/>
        <v>0</v>
      </c>
      <c r="FP243" s="744">
        <f t="shared" si="1938"/>
        <v>0</v>
      </c>
      <c r="FQ243" s="745">
        <v>12</v>
      </c>
      <c r="FR243" s="746">
        <f t="shared" si="1939"/>
        <v>0</v>
      </c>
      <c r="FS243" s="747">
        <f>EQ243*1009.76*12</f>
        <v>0</v>
      </c>
      <c r="FT243" s="782">
        <f t="shared" ref="FT243:FT245" si="2015">FR243*0.085</f>
        <v>0</v>
      </c>
      <c r="FU243" s="746">
        <f t="shared" si="1940"/>
        <v>0</v>
      </c>
      <c r="FV243" s="746">
        <f t="shared" si="1941"/>
        <v>0</v>
      </c>
      <c r="FW243" s="746">
        <f t="shared" si="1942"/>
        <v>0</v>
      </c>
      <c r="FY243" s="1044"/>
      <c r="FZ243" s="755" t="s">
        <v>418</v>
      </c>
      <c r="GA243" s="737">
        <f t="shared" si="1943"/>
        <v>2</v>
      </c>
      <c r="GB243" s="737">
        <f t="shared" si="1944"/>
        <v>4588</v>
      </c>
      <c r="GC243" s="738">
        <f t="shared" si="1945"/>
        <v>4658</v>
      </c>
      <c r="GD243" s="743">
        <f t="shared" si="1946"/>
        <v>9316</v>
      </c>
      <c r="GE243" s="743"/>
      <c r="GF243" s="737">
        <f t="shared" si="1947"/>
        <v>0</v>
      </c>
      <c r="GG243" s="743"/>
      <c r="GH243" s="737">
        <f t="shared" si="1948"/>
        <v>0</v>
      </c>
      <c r="GI243" s="743"/>
      <c r="GJ243" s="737">
        <f t="shared" si="1949"/>
        <v>0</v>
      </c>
      <c r="GK243" s="743"/>
      <c r="GL243" s="737">
        <f t="shared" si="1950"/>
        <v>0</v>
      </c>
      <c r="GM243" s="743"/>
      <c r="GN243" s="737">
        <f t="shared" si="1951"/>
        <v>0</v>
      </c>
      <c r="GO243" s="743"/>
      <c r="GP243" s="737">
        <f t="shared" si="1952"/>
        <v>0</v>
      </c>
      <c r="GQ243" s="743"/>
      <c r="GR243" s="737">
        <f t="shared" si="1953"/>
        <v>0</v>
      </c>
      <c r="GS243" s="743"/>
      <c r="GT243" s="737">
        <f t="shared" si="1954"/>
        <v>0</v>
      </c>
      <c r="GU243" s="743"/>
      <c r="GV243" s="737">
        <f t="shared" si="1955"/>
        <v>0</v>
      </c>
      <c r="GW243" s="743"/>
      <c r="GX243" s="737">
        <f t="shared" si="1956"/>
        <v>0</v>
      </c>
      <c r="GY243" s="743">
        <f t="shared" si="1956"/>
        <v>23168</v>
      </c>
      <c r="GZ243" s="744">
        <f t="shared" si="1957"/>
        <v>32484</v>
      </c>
      <c r="HA243" s="745">
        <v>12</v>
      </c>
      <c r="HB243" s="746">
        <f t="shared" si="1958"/>
        <v>389808</v>
      </c>
      <c r="HC243" s="737">
        <f t="shared" si="1959"/>
        <v>24234.240000000002</v>
      </c>
      <c r="HD243" s="737">
        <f t="shared" si="1959"/>
        <v>33133.68</v>
      </c>
      <c r="HE243" s="746">
        <f t="shared" si="1960"/>
        <v>447175.92</v>
      </c>
      <c r="HF243" s="746">
        <f t="shared" si="1961"/>
        <v>135047.13</v>
      </c>
      <c r="HG243" s="746">
        <f t="shared" si="1962"/>
        <v>582223.05000000005</v>
      </c>
    </row>
    <row r="244" spans="1:225" x14ac:dyDescent="0.25">
      <c r="A244" s="1044"/>
      <c r="B244" s="755" t="s">
        <v>526</v>
      </c>
      <c r="C244" s="737">
        <f t="shared" si="1827"/>
        <v>0</v>
      </c>
      <c r="D244" s="737">
        <f t="shared" si="1828"/>
        <v>4588</v>
      </c>
      <c r="E244" s="738">
        <f t="shared" si="1829"/>
        <v>4658</v>
      </c>
      <c r="F244" s="817">
        <f t="shared" si="1830"/>
        <v>0</v>
      </c>
      <c r="G244" s="740">
        <f t="shared" si="1968"/>
        <v>0</v>
      </c>
      <c r="H244" s="741">
        <f t="shared" si="1831"/>
        <v>0</v>
      </c>
      <c r="I244" s="740">
        <f t="shared" si="1968"/>
        <v>0</v>
      </c>
      <c r="J244" s="741">
        <f t="shared" si="1832"/>
        <v>0</v>
      </c>
      <c r="K244" s="740">
        <f t="shared" si="1833"/>
        <v>0</v>
      </c>
      <c r="L244" s="741">
        <f t="shared" si="1834"/>
        <v>0</v>
      </c>
      <c r="M244" s="740">
        <f t="shared" si="1835"/>
        <v>0</v>
      </c>
      <c r="N244" s="741">
        <f t="shared" si="1836"/>
        <v>0</v>
      </c>
      <c r="O244" s="740">
        <f t="shared" si="1837"/>
        <v>0</v>
      </c>
      <c r="P244" s="741">
        <f t="shared" si="1838"/>
        <v>0</v>
      </c>
      <c r="Q244" s="740">
        <f t="shared" si="1839"/>
        <v>0</v>
      </c>
      <c r="R244" s="741">
        <f t="shared" si="1840"/>
        <v>0</v>
      </c>
      <c r="S244" s="740">
        <f t="shared" si="1841"/>
        <v>0</v>
      </c>
      <c r="T244" s="741">
        <f t="shared" si="1842"/>
        <v>0</v>
      </c>
      <c r="U244" s="740">
        <f t="shared" si="1843"/>
        <v>0</v>
      </c>
      <c r="V244" s="741">
        <f t="shared" si="1844"/>
        <v>0</v>
      </c>
      <c r="W244" s="740">
        <f t="shared" si="1845"/>
        <v>0</v>
      </c>
      <c r="X244" s="741">
        <f t="shared" si="1846"/>
        <v>0</v>
      </c>
      <c r="Y244" s="740">
        <f t="shared" si="1847"/>
        <v>0</v>
      </c>
      <c r="Z244" s="741">
        <f t="shared" si="1848"/>
        <v>0</v>
      </c>
      <c r="AA244" s="743">
        <f t="shared" si="1849"/>
        <v>0</v>
      </c>
      <c r="AB244" s="744">
        <f t="shared" si="1850"/>
        <v>0</v>
      </c>
      <c r="AC244" s="745">
        <v>12</v>
      </c>
      <c r="AD244" s="746">
        <f t="shared" si="1851"/>
        <v>0</v>
      </c>
      <c r="AE244" s="747"/>
      <c r="AF244" s="782">
        <f t="shared" si="2011"/>
        <v>0</v>
      </c>
      <c r="AG244" s="746">
        <f t="shared" si="1852"/>
        <v>0</v>
      </c>
      <c r="AH244" s="746">
        <f t="shared" si="1853"/>
        <v>0</v>
      </c>
      <c r="AI244" s="746">
        <f t="shared" si="1854"/>
        <v>0</v>
      </c>
      <c r="AK244" s="1044"/>
      <c r="AL244" s="755" t="s">
        <v>526</v>
      </c>
      <c r="AM244" s="737">
        <f t="shared" si="1855"/>
        <v>4</v>
      </c>
      <c r="AN244" s="737">
        <f t="shared" si="1856"/>
        <v>4588</v>
      </c>
      <c r="AO244" s="738">
        <f t="shared" si="1857"/>
        <v>4658</v>
      </c>
      <c r="AP244" s="817">
        <f t="shared" si="1858"/>
        <v>18632</v>
      </c>
      <c r="AQ244" s="740">
        <f t="shared" si="1859"/>
        <v>0</v>
      </c>
      <c r="AR244" s="741">
        <f t="shared" si="1860"/>
        <v>0</v>
      </c>
      <c r="AS244" s="740">
        <f t="shared" si="1861"/>
        <v>0</v>
      </c>
      <c r="AT244" s="741">
        <f t="shared" si="1862"/>
        <v>0</v>
      </c>
      <c r="AU244" s="740">
        <f t="shared" si="1969"/>
        <v>0</v>
      </c>
      <c r="AV244" s="741">
        <f t="shared" si="1863"/>
        <v>0</v>
      </c>
      <c r="AW244" s="740">
        <f t="shared" si="1970"/>
        <v>0</v>
      </c>
      <c r="AX244" s="741">
        <f t="shared" si="1864"/>
        <v>0</v>
      </c>
      <c r="AY244" s="740">
        <f t="shared" si="1971"/>
        <v>0</v>
      </c>
      <c r="AZ244" s="741">
        <f t="shared" si="1865"/>
        <v>0</v>
      </c>
      <c r="BA244" s="740">
        <f t="shared" si="1972"/>
        <v>0</v>
      </c>
      <c r="BB244" s="741">
        <f t="shared" si="1866"/>
        <v>0</v>
      </c>
      <c r="BC244" s="740">
        <f t="shared" si="1973"/>
        <v>0</v>
      </c>
      <c r="BD244" s="741">
        <f t="shared" si="1867"/>
        <v>0</v>
      </c>
      <c r="BE244" s="740">
        <f t="shared" si="1974"/>
        <v>0</v>
      </c>
      <c r="BF244" s="741">
        <f t="shared" si="1868"/>
        <v>0</v>
      </c>
      <c r="BG244" s="740">
        <f t="shared" si="1975"/>
        <v>0</v>
      </c>
      <c r="BH244" s="741">
        <f t="shared" si="1869"/>
        <v>0</v>
      </c>
      <c r="BI244" s="740">
        <f t="shared" si="1976"/>
        <v>0</v>
      </c>
      <c r="BJ244" s="741">
        <f t="shared" si="1870"/>
        <v>0</v>
      </c>
      <c r="BK244" s="743">
        <f t="shared" si="1871"/>
        <v>46336</v>
      </c>
      <c r="BL244" s="744">
        <f t="shared" si="1872"/>
        <v>64968</v>
      </c>
      <c r="BM244" s="745">
        <v>12</v>
      </c>
      <c r="BN244" s="746">
        <f t="shared" si="1873"/>
        <v>779616</v>
      </c>
      <c r="BO244" s="747"/>
      <c r="BP244" s="782">
        <f t="shared" si="2012"/>
        <v>66267.360000000001</v>
      </c>
      <c r="BQ244" s="746">
        <f t="shared" si="1874"/>
        <v>845883.36</v>
      </c>
      <c r="BR244" s="746">
        <f t="shared" si="1875"/>
        <v>255456.77</v>
      </c>
      <c r="BS244" s="746">
        <f t="shared" si="1876"/>
        <v>1101340.1299999999</v>
      </c>
      <c r="BU244" s="1044"/>
      <c r="BV244" s="755" t="s">
        <v>526</v>
      </c>
      <c r="BW244" s="737">
        <f t="shared" si="1877"/>
        <v>0</v>
      </c>
      <c r="BX244" s="737">
        <f t="shared" si="1878"/>
        <v>4588</v>
      </c>
      <c r="BY244" s="738">
        <f t="shared" si="1879"/>
        <v>4658</v>
      </c>
      <c r="BZ244" s="817">
        <f t="shared" si="1880"/>
        <v>0</v>
      </c>
      <c r="CA244" s="740">
        <f t="shared" si="1881"/>
        <v>0</v>
      </c>
      <c r="CB244" s="741">
        <f t="shared" si="1882"/>
        <v>0</v>
      </c>
      <c r="CC244" s="740">
        <f t="shared" si="1883"/>
        <v>0</v>
      </c>
      <c r="CD244" s="741">
        <f t="shared" si="1884"/>
        <v>0</v>
      </c>
      <c r="CE244" s="740">
        <f t="shared" si="1977"/>
        <v>0</v>
      </c>
      <c r="CF244" s="741">
        <f t="shared" si="1885"/>
        <v>0</v>
      </c>
      <c r="CG244" s="740">
        <f t="shared" si="1978"/>
        <v>0</v>
      </c>
      <c r="CH244" s="741">
        <f t="shared" si="1886"/>
        <v>0</v>
      </c>
      <c r="CI244" s="740">
        <f t="shared" si="1979"/>
        <v>0</v>
      </c>
      <c r="CJ244" s="741">
        <f t="shared" si="1887"/>
        <v>0</v>
      </c>
      <c r="CK244" s="740">
        <f t="shared" si="1980"/>
        <v>0</v>
      </c>
      <c r="CL244" s="741">
        <f t="shared" si="1888"/>
        <v>0</v>
      </c>
      <c r="CM244" s="740">
        <f t="shared" si="1981"/>
        <v>0</v>
      </c>
      <c r="CN244" s="741">
        <f t="shared" si="1889"/>
        <v>0</v>
      </c>
      <c r="CO244" s="740">
        <f t="shared" si="1982"/>
        <v>0</v>
      </c>
      <c r="CP244" s="741">
        <f t="shared" si="1890"/>
        <v>0</v>
      </c>
      <c r="CQ244" s="740">
        <f t="shared" si="1983"/>
        <v>0</v>
      </c>
      <c r="CR244" s="741">
        <f t="shared" si="1891"/>
        <v>0</v>
      </c>
      <c r="CS244" s="740">
        <f t="shared" si="1984"/>
        <v>0</v>
      </c>
      <c r="CT244" s="741">
        <f t="shared" si="1892"/>
        <v>0</v>
      </c>
      <c r="CU244" s="743">
        <f t="shared" si="1893"/>
        <v>0</v>
      </c>
      <c r="CV244" s="744">
        <f t="shared" si="1894"/>
        <v>0</v>
      </c>
      <c r="CW244" s="745">
        <v>12</v>
      </c>
      <c r="CX244" s="746">
        <f t="shared" si="1895"/>
        <v>0</v>
      </c>
      <c r="CY244" s="747"/>
      <c r="CZ244" s="782">
        <f t="shared" si="2013"/>
        <v>0</v>
      </c>
      <c r="DA244" s="746">
        <f t="shared" si="1896"/>
        <v>0</v>
      </c>
      <c r="DB244" s="746">
        <f t="shared" si="1897"/>
        <v>0</v>
      </c>
      <c r="DC244" s="746">
        <f t="shared" si="1898"/>
        <v>0</v>
      </c>
      <c r="DD244" s="750"/>
      <c r="DE244" s="1044"/>
      <c r="DF244" s="755" t="s">
        <v>526</v>
      </c>
      <c r="DG244" s="737">
        <f t="shared" si="1899"/>
        <v>0</v>
      </c>
      <c r="DH244" s="737">
        <f t="shared" si="1900"/>
        <v>4588</v>
      </c>
      <c r="DI244" s="738">
        <f t="shared" si="1901"/>
        <v>4658</v>
      </c>
      <c r="DJ244" s="817">
        <f t="shared" si="1902"/>
        <v>0</v>
      </c>
      <c r="DK244" s="740">
        <f t="shared" si="1903"/>
        <v>0</v>
      </c>
      <c r="DL244" s="741">
        <f t="shared" si="1904"/>
        <v>0</v>
      </c>
      <c r="DM244" s="740">
        <f t="shared" si="1905"/>
        <v>0</v>
      </c>
      <c r="DN244" s="741">
        <f t="shared" si="1906"/>
        <v>0</v>
      </c>
      <c r="DO244" s="740">
        <f t="shared" si="1985"/>
        <v>0</v>
      </c>
      <c r="DP244" s="741">
        <f t="shared" si="1907"/>
        <v>0</v>
      </c>
      <c r="DQ244" s="740">
        <f t="shared" si="1986"/>
        <v>0</v>
      </c>
      <c r="DR244" s="741">
        <f t="shared" si="1908"/>
        <v>0</v>
      </c>
      <c r="DS244" s="740">
        <f t="shared" si="1987"/>
        <v>0</v>
      </c>
      <c r="DT244" s="741">
        <f t="shared" si="1909"/>
        <v>0</v>
      </c>
      <c r="DU244" s="740">
        <f t="shared" si="1988"/>
        <v>0</v>
      </c>
      <c r="DV244" s="741">
        <f t="shared" si="1910"/>
        <v>0</v>
      </c>
      <c r="DW244" s="740">
        <f t="shared" si="1989"/>
        <v>0</v>
      </c>
      <c r="DX244" s="741">
        <f t="shared" si="1911"/>
        <v>0</v>
      </c>
      <c r="DY244" s="740">
        <f t="shared" si="1990"/>
        <v>0</v>
      </c>
      <c r="DZ244" s="741">
        <f t="shared" si="1912"/>
        <v>0</v>
      </c>
      <c r="EA244" s="740">
        <f t="shared" si="1991"/>
        <v>0</v>
      </c>
      <c r="EB244" s="741">
        <f t="shared" si="1913"/>
        <v>0</v>
      </c>
      <c r="EC244" s="740">
        <f t="shared" si="1992"/>
        <v>0</v>
      </c>
      <c r="ED244" s="741">
        <f t="shared" si="1914"/>
        <v>0</v>
      </c>
      <c r="EE244" s="743">
        <f t="shared" si="1915"/>
        <v>0</v>
      </c>
      <c r="EF244" s="744">
        <f t="shared" si="1916"/>
        <v>0</v>
      </c>
      <c r="EG244" s="745">
        <v>12</v>
      </c>
      <c r="EH244" s="746">
        <f t="shared" si="1917"/>
        <v>0</v>
      </c>
      <c r="EI244" s="747"/>
      <c r="EJ244" s="782">
        <f t="shared" si="2014"/>
        <v>0</v>
      </c>
      <c r="EK244" s="746">
        <f t="shared" si="1918"/>
        <v>0</v>
      </c>
      <c r="EL244" s="746">
        <f t="shared" si="1919"/>
        <v>0</v>
      </c>
      <c r="EM244" s="746">
        <f t="shared" si="1920"/>
        <v>0</v>
      </c>
      <c r="EO244" s="1044"/>
      <c r="EP244" s="755" t="s">
        <v>526</v>
      </c>
      <c r="EQ244" s="737">
        <f t="shared" si="1921"/>
        <v>0</v>
      </c>
      <c r="ER244" s="737">
        <f t="shared" si="1922"/>
        <v>4588</v>
      </c>
      <c r="ES244" s="738">
        <f t="shared" si="1923"/>
        <v>4658</v>
      </c>
      <c r="ET244" s="817">
        <f t="shared" si="1924"/>
        <v>0</v>
      </c>
      <c r="EU244" s="740">
        <f t="shared" si="1925"/>
        <v>0</v>
      </c>
      <c r="EV244" s="741">
        <f t="shared" si="1926"/>
        <v>0</v>
      </c>
      <c r="EW244" s="740">
        <f t="shared" si="1927"/>
        <v>0</v>
      </c>
      <c r="EX244" s="741">
        <f t="shared" si="1928"/>
        <v>0</v>
      </c>
      <c r="EY244" s="740">
        <f t="shared" si="1993"/>
        <v>0</v>
      </c>
      <c r="EZ244" s="741">
        <f t="shared" si="1929"/>
        <v>0</v>
      </c>
      <c r="FA244" s="740">
        <f t="shared" si="1994"/>
        <v>0</v>
      </c>
      <c r="FB244" s="741">
        <f t="shared" si="1930"/>
        <v>0</v>
      </c>
      <c r="FC244" s="740">
        <f t="shared" si="1995"/>
        <v>0</v>
      </c>
      <c r="FD244" s="741">
        <f t="shared" si="1931"/>
        <v>0</v>
      </c>
      <c r="FE244" s="740">
        <f t="shared" si="1996"/>
        <v>0</v>
      </c>
      <c r="FF244" s="741">
        <f t="shared" si="1932"/>
        <v>0</v>
      </c>
      <c r="FG244" s="740">
        <f t="shared" si="1997"/>
        <v>0</v>
      </c>
      <c r="FH244" s="741">
        <f t="shared" si="1933"/>
        <v>0</v>
      </c>
      <c r="FI244" s="740">
        <f t="shared" si="1998"/>
        <v>0</v>
      </c>
      <c r="FJ244" s="741">
        <f t="shared" si="1934"/>
        <v>0</v>
      </c>
      <c r="FK244" s="740">
        <f t="shared" si="1999"/>
        <v>0</v>
      </c>
      <c r="FL244" s="741">
        <f t="shared" si="1935"/>
        <v>0</v>
      </c>
      <c r="FM244" s="740">
        <f t="shared" si="2000"/>
        <v>0</v>
      </c>
      <c r="FN244" s="741">
        <f t="shared" si="1936"/>
        <v>0</v>
      </c>
      <c r="FO244" s="743">
        <f t="shared" si="1937"/>
        <v>0</v>
      </c>
      <c r="FP244" s="744">
        <f t="shared" si="1938"/>
        <v>0</v>
      </c>
      <c r="FQ244" s="745">
        <v>12</v>
      </c>
      <c r="FR244" s="746">
        <f t="shared" si="1939"/>
        <v>0</v>
      </c>
      <c r="FS244" s="747"/>
      <c r="FT244" s="782">
        <f t="shared" si="2015"/>
        <v>0</v>
      </c>
      <c r="FU244" s="746">
        <f t="shared" si="1940"/>
        <v>0</v>
      </c>
      <c r="FV244" s="746">
        <f t="shared" si="1941"/>
        <v>0</v>
      </c>
      <c r="FW244" s="746">
        <f t="shared" si="1942"/>
        <v>0</v>
      </c>
      <c r="FY244" s="1044"/>
      <c r="FZ244" s="755" t="s">
        <v>526</v>
      </c>
      <c r="GA244" s="737">
        <f t="shared" si="1943"/>
        <v>4</v>
      </c>
      <c r="GB244" s="737">
        <f t="shared" si="1944"/>
        <v>4588</v>
      </c>
      <c r="GC244" s="738">
        <f t="shared" si="1945"/>
        <v>4658</v>
      </c>
      <c r="GD244" s="743">
        <f t="shared" si="1946"/>
        <v>18632</v>
      </c>
      <c r="GE244" s="743"/>
      <c r="GF244" s="737">
        <f t="shared" si="1947"/>
        <v>0</v>
      </c>
      <c r="GG244" s="743"/>
      <c r="GH244" s="737">
        <f t="shared" si="1948"/>
        <v>0</v>
      </c>
      <c r="GI244" s="743"/>
      <c r="GJ244" s="737">
        <f t="shared" si="1949"/>
        <v>0</v>
      </c>
      <c r="GK244" s="743"/>
      <c r="GL244" s="737">
        <f t="shared" si="1950"/>
        <v>0</v>
      </c>
      <c r="GM244" s="743"/>
      <c r="GN244" s="737">
        <f t="shared" si="1951"/>
        <v>0</v>
      </c>
      <c r="GO244" s="743"/>
      <c r="GP244" s="737">
        <f t="shared" si="1952"/>
        <v>0</v>
      </c>
      <c r="GQ244" s="743"/>
      <c r="GR244" s="737">
        <f t="shared" si="1953"/>
        <v>0</v>
      </c>
      <c r="GS244" s="743"/>
      <c r="GT244" s="737">
        <f t="shared" si="1954"/>
        <v>0</v>
      </c>
      <c r="GU244" s="743"/>
      <c r="GV244" s="737">
        <f t="shared" si="1955"/>
        <v>0</v>
      </c>
      <c r="GW244" s="743"/>
      <c r="GX244" s="737">
        <f t="shared" si="1956"/>
        <v>0</v>
      </c>
      <c r="GY244" s="743">
        <f t="shared" si="1956"/>
        <v>46336</v>
      </c>
      <c r="GZ244" s="744">
        <f t="shared" si="1957"/>
        <v>64968</v>
      </c>
      <c r="HA244" s="745">
        <v>12</v>
      </c>
      <c r="HB244" s="746">
        <f t="shared" si="1958"/>
        <v>779616</v>
      </c>
      <c r="HC244" s="737">
        <f t="shared" si="1959"/>
        <v>0</v>
      </c>
      <c r="HD244" s="737">
        <f t="shared" si="1959"/>
        <v>66267.360000000001</v>
      </c>
      <c r="HE244" s="746">
        <f t="shared" si="1960"/>
        <v>845883.36</v>
      </c>
      <c r="HF244" s="746">
        <f t="shared" si="1961"/>
        <v>255456.77</v>
      </c>
      <c r="HG244" s="746">
        <f t="shared" si="1962"/>
        <v>1101340.1299999999</v>
      </c>
    </row>
    <row r="245" spans="1:225" x14ac:dyDescent="0.25">
      <c r="A245" s="1044"/>
      <c r="B245" s="755" t="s">
        <v>527</v>
      </c>
      <c r="C245" s="737">
        <f t="shared" si="1827"/>
        <v>0</v>
      </c>
      <c r="D245" s="737">
        <f t="shared" si="1828"/>
        <v>4588</v>
      </c>
      <c r="E245" s="738">
        <f t="shared" si="1829"/>
        <v>4658</v>
      </c>
      <c r="F245" s="817">
        <f t="shared" si="1830"/>
        <v>0</v>
      </c>
      <c r="G245" s="740">
        <f t="shared" si="1968"/>
        <v>0</v>
      </c>
      <c r="H245" s="741">
        <f t="shared" si="1831"/>
        <v>0</v>
      </c>
      <c r="I245" s="740">
        <f t="shared" si="1968"/>
        <v>0</v>
      </c>
      <c r="J245" s="741">
        <f t="shared" si="1832"/>
        <v>0</v>
      </c>
      <c r="K245" s="740">
        <f t="shared" si="1833"/>
        <v>0</v>
      </c>
      <c r="L245" s="741">
        <f t="shared" si="1834"/>
        <v>0</v>
      </c>
      <c r="M245" s="740">
        <f t="shared" si="1835"/>
        <v>0</v>
      </c>
      <c r="N245" s="741">
        <f t="shared" si="1836"/>
        <v>0</v>
      </c>
      <c r="O245" s="740">
        <f t="shared" si="1837"/>
        <v>0</v>
      </c>
      <c r="P245" s="741">
        <f t="shared" si="1838"/>
        <v>0</v>
      </c>
      <c r="Q245" s="740">
        <f t="shared" si="1839"/>
        <v>0</v>
      </c>
      <c r="R245" s="741">
        <f t="shared" si="1840"/>
        <v>0</v>
      </c>
      <c r="S245" s="740">
        <f t="shared" si="1841"/>
        <v>0</v>
      </c>
      <c r="T245" s="741">
        <f t="shared" si="1842"/>
        <v>0</v>
      </c>
      <c r="U245" s="740">
        <f t="shared" si="1843"/>
        <v>0</v>
      </c>
      <c r="V245" s="741">
        <f t="shared" si="1844"/>
        <v>0</v>
      </c>
      <c r="W245" s="740">
        <f t="shared" si="1845"/>
        <v>0</v>
      </c>
      <c r="X245" s="741">
        <f t="shared" si="1846"/>
        <v>0</v>
      </c>
      <c r="Y245" s="740">
        <f t="shared" si="1847"/>
        <v>0</v>
      </c>
      <c r="Z245" s="741">
        <f t="shared" si="1848"/>
        <v>0</v>
      </c>
      <c r="AA245" s="743">
        <f t="shared" si="1849"/>
        <v>0</v>
      </c>
      <c r="AB245" s="744">
        <f t="shared" si="1850"/>
        <v>0</v>
      </c>
      <c r="AC245" s="745">
        <v>12</v>
      </c>
      <c r="AD245" s="746">
        <f t="shared" si="1851"/>
        <v>0</v>
      </c>
      <c r="AE245" s="747"/>
      <c r="AF245" s="782">
        <f t="shared" si="2011"/>
        <v>0</v>
      </c>
      <c r="AG245" s="746">
        <f t="shared" si="1852"/>
        <v>0</v>
      </c>
      <c r="AH245" s="746">
        <f t="shared" si="1853"/>
        <v>0</v>
      </c>
      <c r="AI245" s="746">
        <f t="shared" si="1854"/>
        <v>0</v>
      </c>
      <c r="AK245" s="1044"/>
      <c r="AL245" s="755" t="s">
        <v>527</v>
      </c>
      <c r="AM245" s="737">
        <f t="shared" si="1855"/>
        <v>1</v>
      </c>
      <c r="AN245" s="737">
        <f t="shared" si="1856"/>
        <v>4588</v>
      </c>
      <c r="AO245" s="738">
        <f t="shared" si="1857"/>
        <v>4658</v>
      </c>
      <c r="AP245" s="817">
        <f t="shared" si="1858"/>
        <v>4658</v>
      </c>
      <c r="AQ245" s="740">
        <f t="shared" si="1859"/>
        <v>0</v>
      </c>
      <c r="AR245" s="741">
        <f t="shared" si="1860"/>
        <v>0</v>
      </c>
      <c r="AS245" s="740">
        <f t="shared" si="1861"/>
        <v>0</v>
      </c>
      <c r="AT245" s="741">
        <f t="shared" si="1862"/>
        <v>0</v>
      </c>
      <c r="AU245" s="740">
        <f t="shared" si="1969"/>
        <v>0</v>
      </c>
      <c r="AV245" s="741">
        <f t="shared" si="1863"/>
        <v>0</v>
      </c>
      <c r="AW245" s="740">
        <f t="shared" si="1970"/>
        <v>0</v>
      </c>
      <c r="AX245" s="741">
        <f t="shared" si="1864"/>
        <v>0</v>
      </c>
      <c r="AY245" s="740">
        <f t="shared" si="1971"/>
        <v>0</v>
      </c>
      <c r="AZ245" s="741">
        <f t="shared" si="1865"/>
        <v>0</v>
      </c>
      <c r="BA245" s="740">
        <f t="shared" si="1972"/>
        <v>0</v>
      </c>
      <c r="BB245" s="741">
        <f t="shared" si="1866"/>
        <v>0</v>
      </c>
      <c r="BC245" s="740">
        <f t="shared" si="1973"/>
        <v>0</v>
      </c>
      <c r="BD245" s="741">
        <f t="shared" si="1867"/>
        <v>0</v>
      </c>
      <c r="BE245" s="740">
        <f t="shared" si="1974"/>
        <v>0</v>
      </c>
      <c r="BF245" s="741">
        <f t="shared" si="1868"/>
        <v>0</v>
      </c>
      <c r="BG245" s="740">
        <f t="shared" si="1975"/>
        <v>0</v>
      </c>
      <c r="BH245" s="741">
        <f t="shared" si="1869"/>
        <v>0</v>
      </c>
      <c r="BI245" s="740">
        <f t="shared" si="1976"/>
        <v>0</v>
      </c>
      <c r="BJ245" s="741">
        <f t="shared" si="1870"/>
        <v>0</v>
      </c>
      <c r="BK245" s="743">
        <f t="shared" si="1871"/>
        <v>11584</v>
      </c>
      <c r="BL245" s="744">
        <f t="shared" si="1872"/>
        <v>16242</v>
      </c>
      <c r="BM245" s="745">
        <v>12</v>
      </c>
      <c r="BN245" s="746">
        <f t="shared" si="1873"/>
        <v>194904</v>
      </c>
      <c r="BO245" s="747"/>
      <c r="BP245" s="782">
        <f t="shared" si="2012"/>
        <v>16566.84</v>
      </c>
      <c r="BQ245" s="746">
        <f t="shared" si="1874"/>
        <v>211470.84</v>
      </c>
      <c r="BR245" s="746">
        <f t="shared" si="1875"/>
        <v>63864.19</v>
      </c>
      <c r="BS245" s="746">
        <f t="shared" si="1876"/>
        <v>275335.03000000003</v>
      </c>
      <c r="BU245" s="1044"/>
      <c r="BV245" s="755" t="s">
        <v>527</v>
      </c>
      <c r="BW245" s="737">
        <f t="shared" si="1877"/>
        <v>0</v>
      </c>
      <c r="BX245" s="737">
        <f t="shared" si="1878"/>
        <v>4588</v>
      </c>
      <c r="BY245" s="738">
        <f t="shared" si="1879"/>
        <v>4658</v>
      </c>
      <c r="BZ245" s="817">
        <f t="shared" si="1880"/>
        <v>0</v>
      </c>
      <c r="CA245" s="740">
        <f t="shared" si="1881"/>
        <v>0</v>
      </c>
      <c r="CB245" s="741">
        <f t="shared" si="1882"/>
        <v>0</v>
      </c>
      <c r="CC245" s="740">
        <f t="shared" si="1883"/>
        <v>0</v>
      </c>
      <c r="CD245" s="741">
        <f t="shared" si="1884"/>
        <v>0</v>
      </c>
      <c r="CE245" s="740">
        <f t="shared" si="1977"/>
        <v>0</v>
      </c>
      <c r="CF245" s="741">
        <f t="shared" si="1885"/>
        <v>0</v>
      </c>
      <c r="CG245" s="740">
        <f t="shared" si="1978"/>
        <v>0</v>
      </c>
      <c r="CH245" s="741">
        <f t="shared" si="1886"/>
        <v>0</v>
      </c>
      <c r="CI245" s="740">
        <f t="shared" si="1979"/>
        <v>0</v>
      </c>
      <c r="CJ245" s="741">
        <f t="shared" si="1887"/>
        <v>0</v>
      </c>
      <c r="CK245" s="740">
        <f t="shared" si="1980"/>
        <v>0</v>
      </c>
      <c r="CL245" s="741">
        <f t="shared" si="1888"/>
        <v>0</v>
      </c>
      <c r="CM245" s="740">
        <f t="shared" si="1981"/>
        <v>0</v>
      </c>
      <c r="CN245" s="741">
        <f t="shared" si="1889"/>
        <v>0</v>
      </c>
      <c r="CO245" s="740">
        <f t="shared" si="1982"/>
        <v>0</v>
      </c>
      <c r="CP245" s="741">
        <f t="shared" si="1890"/>
        <v>0</v>
      </c>
      <c r="CQ245" s="740">
        <f t="shared" si="1983"/>
        <v>0</v>
      </c>
      <c r="CR245" s="741">
        <f t="shared" si="1891"/>
        <v>0</v>
      </c>
      <c r="CS245" s="740">
        <f t="shared" si="1984"/>
        <v>0</v>
      </c>
      <c r="CT245" s="741">
        <f t="shared" si="1892"/>
        <v>0</v>
      </c>
      <c r="CU245" s="743">
        <f t="shared" si="1893"/>
        <v>0</v>
      </c>
      <c r="CV245" s="744">
        <f t="shared" si="1894"/>
        <v>0</v>
      </c>
      <c r="CW245" s="745">
        <v>12</v>
      </c>
      <c r="CX245" s="746">
        <f t="shared" si="1895"/>
        <v>0</v>
      </c>
      <c r="CY245" s="747"/>
      <c r="CZ245" s="782">
        <f t="shared" si="2013"/>
        <v>0</v>
      </c>
      <c r="DA245" s="746">
        <f t="shared" si="1896"/>
        <v>0</v>
      </c>
      <c r="DB245" s="746">
        <f t="shared" si="1897"/>
        <v>0</v>
      </c>
      <c r="DC245" s="746">
        <f t="shared" si="1898"/>
        <v>0</v>
      </c>
      <c r="DD245" s="750"/>
      <c r="DE245" s="1044"/>
      <c r="DF245" s="755" t="s">
        <v>527</v>
      </c>
      <c r="DG245" s="737">
        <f t="shared" si="1899"/>
        <v>0</v>
      </c>
      <c r="DH245" s="737">
        <f t="shared" si="1900"/>
        <v>4588</v>
      </c>
      <c r="DI245" s="738">
        <f t="shared" si="1901"/>
        <v>4658</v>
      </c>
      <c r="DJ245" s="817">
        <f t="shared" si="1902"/>
        <v>0</v>
      </c>
      <c r="DK245" s="740">
        <f t="shared" si="1903"/>
        <v>0</v>
      </c>
      <c r="DL245" s="741">
        <f t="shared" si="1904"/>
        <v>0</v>
      </c>
      <c r="DM245" s="740">
        <f t="shared" si="1905"/>
        <v>0</v>
      </c>
      <c r="DN245" s="741">
        <f t="shared" si="1906"/>
        <v>0</v>
      </c>
      <c r="DO245" s="740">
        <f t="shared" si="1985"/>
        <v>0</v>
      </c>
      <c r="DP245" s="741">
        <f t="shared" si="1907"/>
        <v>0</v>
      </c>
      <c r="DQ245" s="740">
        <f t="shared" si="1986"/>
        <v>0</v>
      </c>
      <c r="DR245" s="741">
        <f t="shared" si="1908"/>
        <v>0</v>
      </c>
      <c r="DS245" s="740">
        <f t="shared" si="1987"/>
        <v>0</v>
      </c>
      <c r="DT245" s="741">
        <f t="shared" si="1909"/>
        <v>0</v>
      </c>
      <c r="DU245" s="740">
        <f t="shared" si="1988"/>
        <v>0</v>
      </c>
      <c r="DV245" s="741">
        <f t="shared" si="1910"/>
        <v>0</v>
      </c>
      <c r="DW245" s="740">
        <f t="shared" si="1989"/>
        <v>0</v>
      </c>
      <c r="DX245" s="741">
        <f t="shared" si="1911"/>
        <v>0</v>
      </c>
      <c r="DY245" s="740">
        <f t="shared" si="1990"/>
        <v>0</v>
      </c>
      <c r="DZ245" s="741">
        <f t="shared" si="1912"/>
        <v>0</v>
      </c>
      <c r="EA245" s="740">
        <f t="shared" si="1991"/>
        <v>0</v>
      </c>
      <c r="EB245" s="741">
        <f t="shared" si="1913"/>
        <v>0</v>
      </c>
      <c r="EC245" s="740">
        <f t="shared" si="1992"/>
        <v>0</v>
      </c>
      <c r="ED245" s="741">
        <f t="shared" si="1914"/>
        <v>0</v>
      </c>
      <c r="EE245" s="743">
        <f t="shared" si="1915"/>
        <v>0</v>
      </c>
      <c r="EF245" s="744">
        <f t="shared" si="1916"/>
        <v>0</v>
      </c>
      <c r="EG245" s="745">
        <v>12</v>
      </c>
      <c r="EH245" s="746">
        <f t="shared" si="1917"/>
        <v>0</v>
      </c>
      <c r="EI245" s="747"/>
      <c r="EJ245" s="782">
        <f t="shared" si="2014"/>
        <v>0</v>
      </c>
      <c r="EK245" s="746">
        <f t="shared" si="1918"/>
        <v>0</v>
      </c>
      <c r="EL245" s="746">
        <f t="shared" si="1919"/>
        <v>0</v>
      </c>
      <c r="EM245" s="746">
        <f t="shared" si="1920"/>
        <v>0</v>
      </c>
      <c r="EO245" s="1044"/>
      <c r="EP245" s="755" t="s">
        <v>527</v>
      </c>
      <c r="EQ245" s="737">
        <f t="shared" si="1921"/>
        <v>0</v>
      </c>
      <c r="ER245" s="737">
        <f t="shared" si="1922"/>
        <v>4588</v>
      </c>
      <c r="ES245" s="738">
        <f t="shared" si="1923"/>
        <v>4658</v>
      </c>
      <c r="ET245" s="817">
        <f t="shared" si="1924"/>
        <v>0</v>
      </c>
      <c r="EU245" s="740">
        <f t="shared" si="1925"/>
        <v>0</v>
      </c>
      <c r="EV245" s="741">
        <f t="shared" si="1926"/>
        <v>0</v>
      </c>
      <c r="EW245" s="740">
        <f t="shared" si="1927"/>
        <v>0</v>
      </c>
      <c r="EX245" s="741">
        <f t="shared" si="1928"/>
        <v>0</v>
      </c>
      <c r="EY245" s="740">
        <f t="shared" si="1993"/>
        <v>0</v>
      </c>
      <c r="EZ245" s="741">
        <f t="shared" si="1929"/>
        <v>0</v>
      </c>
      <c r="FA245" s="740">
        <f t="shared" si="1994"/>
        <v>0</v>
      </c>
      <c r="FB245" s="741">
        <f t="shared" si="1930"/>
        <v>0</v>
      </c>
      <c r="FC245" s="740">
        <f t="shared" si="1995"/>
        <v>0</v>
      </c>
      <c r="FD245" s="741">
        <f t="shared" si="1931"/>
        <v>0</v>
      </c>
      <c r="FE245" s="740">
        <f t="shared" si="1996"/>
        <v>0</v>
      </c>
      <c r="FF245" s="741">
        <f t="shared" si="1932"/>
        <v>0</v>
      </c>
      <c r="FG245" s="740">
        <f t="shared" si="1997"/>
        <v>0</v>
      </c>
      <c r="FH245" s="741">
        <f t="shared" si="1933"/>
        <v>0</v>
      </c>
      <c r="FI245" s="740">
        <f t="shared" si="1998"/>
        <v>0</v>
      </c>
      <c r="FJ245" s="741">
        <f t="shared" si="1934"/>
        <v>0</v>
      </c>
      <c r="FK245" s="740">
        <f t="shared" si="1999"/>
        <v>0</v>
      </c>
      <c r="FL245" s="741">
        <f t="shared" si="1935"/>
        <v>0</v>
      </c>
      <c r="FM245" s="740">
        <f t="shared" si="2000"/>
        <v>0</v>
      </c>
      <c r="FN245" s="741">
        <f t="shared" si="1936"/>
        <v>0</v>
      </c>
      <c r="FO245" s="743">
        <f t="shared" si="1937"/>
        <v>0</v>
      </c>
      <c r="FP245" s="744">
        <f t="shared" si="1938"/>
        <v>0</v>
      </c>
      <c r="FQ245" s="745">
        <v>12</v>
      </c>
      <c r="FR245" s="746">
        <f t="shared" si="1939"/>
        <v>0</v>
      </c>
      <c r="FS245" s="747"/>
      <c r="FT245" s="782">
        <f t="shared" si="2015"/>
        <v>0</v>
      </c>
      <c r="FU245" s="746">
        <f t="shared" si="1940"/>
        <v>0</v>
      </c>
      <c r="FV245" s="746">
        <f t="shared" si="1941"/>
        <v>0</v>
      </c>
      <c r="FW245" s="746">
        <f t="shared" si="1942"/>
        <v>0</v>
      </c>
      <c r="FY245" s="1044"/>
      <c r="FZ245" s="755" t="s">
        <v>527</v>
      </c>
      <c r="GA245" s="737">
        <f t="shared" si="1943"/>
        <v>1</v>
      </c>
      <c r="GB245" s="737">
        <f t="shared" si="1944"/>
        <v>4588</v>
      </c>
      <c r="GC245" s="738">
        <f t="shared" si="1945"/>
        <v>4658</v>
      </c>
      <c r="GD245" s="743">
        <f t="shared" si="1946"/>
        <v>4658</v>
      </c>
      <c r="GE245" s="743"/>
      <c r="GF245" s="737">
        <f t="shared" si="1947"/>
        <v>0</v>
      </c>
      <c r="GG245" s="743"/>
      <c r="GH245" s="737">
        <f t="shared" si="1948"/>
        <v>0</v>
      </c>
      <c r="GI245" s="743"/>
      <c r="GJ245" s="737">
        <f t="shared" si="1949"/>
        <v>0</v>
      </c>
      <c r="GK245" s="743"/>
      <c r="GL245" s="737">
        <f t="shared" si="1950"/>
        <v>0</v>
      </c>
      <c r="GM245" s="743"/>
      <c r="GN245" s="737">
        <f t="shared" si="1951"/>
        <v>0</v>
      </c>
      <c r="GO245" s="743"/>
      <c r="GP245" s="737">
        <f t="shared" si="1952"/>
        <v>0</v>
      </c>
      <c r="GQ245" s="743"/>
      <c r="GR245" s="737">
        <f t="shared" si="1953"/>
        <v>0</v>
      </c>
      <c r="GS245" s="743"/>
      <c r="GT245" s="737">
        <f t="shared" si="1954"/>
        <v>0</v>
      </c>
      <c r="GU245" s="743"/>
      <c r="GV245" s="737">
        <f t="shared" si="1955"/>
        <v>0</v>
      </c>
      <c r="GW245" s="743"/>
      <c r="GX245" s="737">
        <f t="shared" si="1956"/>
        <v>0</v>
      </c>
      <c r="GY245" s="743">
        <f t="shared" si="1956"/>
        <v>11584</v>
      </c>
      <c r="GZ245" s="744">
        <f t="shared" si="1957"/>
        <v>16242</v>
      </c>
      <c r="HA245" s="745">
        <v>12</v>
      </c>
      <c r="HB245" s="746">
        <f t="shared" si="1958"/>
        <v>194904</v>
      </c>
      <c r="HC245" s="737">
        <f t="shared" si="1959"/>
        <v>0</v>
      </c>
      <c r="HD245" s="737">
        <f t="shared" si="1959"/>
        <v>16566.84</v>
      </c>
      <c r="HE245" s="746">
        <f t="shared" si="1960"/>
        <v>211470.84</v>
      </c>
      <c r="HF245" s="746">
        <f t="shared" si="1961"/>
        <v>63864.19</v>
      </c>
      <c r="HG245" s="746">
        <f t="shared" si="1962"/>
        <v>275335.03000000003</v>
      </c>
    </row>
    <row r="246" spans="1:225" x14ac:dyDescent="0.25">
      <c r="A246" s="1044"/>
      <c r="B246" s="735" t="s">
        <v>419</v>
      </c>
      <c r="C246" s="737">
        <f t="shared" si="1827"/>
        <v>0</v>
      </c>
      <c r="D246" s="737">
        <f t="shared" si="1828"/>
        <v>4588</v>
      </c>
      <c r="E246" s="738">
        <f t="shared" si="1829"/>
        <v>4658</v>
      </c>
      <c r="F246" s="817">
        <f t="shared" si="1830"/>
        <v>0</v>
      </c>
      <c r="G246" s="740">
        <f t="shared" si="1968"/>
        <v>0</v>
      </c>
      <c r="H246" s="741">
        <f t="shared" si="1831"/>
        <v>0</v>
      </c>
      <c r="I246" s="740">
        <f t="shared" si="1968"/>
        <v>0</v>
      </c>
      <c r="J246" s="741">
        <f t="shared" si="1832"/>
        <v>0</v>
      </c>
      <c r="K246" s="740">
        <f t="shared" si="1833"/>
        <v>0</v>
      </c>
      <c r="L246" s="741">
        <f t="shared" si="1834"/>
        <v>0</v>
      </c>
      <c r="M246" s="740">
        <f t="shared" si="1835"/>
        <v>0</v>
      </c>
      <c r="N246" s="741">
        <f t="shared" si="1836"/>
        <v>0</v>
      </c>
      <c r="O246" s="740">
        <f t="shared" si="1837"/>
        <v>0</v>
      </c>
      <c r="P246" s="741">
        <f t="shared" si="1838"/>
        <v>0</v>
      </c>
      <c r="Q246" s="740">
        <f t="shared" si="1839"/>
        <v>0</v>
      </c>
      <c r="R246" s="741">
        <f t="shared" si="1840"/>
        <v>0</v>
      </c>
      <c r="S246" s="740">
        <f t="shared" si="1841"/>
        <v>0</v>
      </c>
      <c r="T246" s="741">
        <f t="shared" si="1842"/>
        <v>0</v>
      </c>
      <c r="U246" s="740">
        <f t="shared" si="1843"/>
        <v>0</v>
      </c>
      <c r="V246" s="741">
        <f t="shared" si="1844"/>
        <v>0</v>
      </c>
      <c r="W246" s="740">
        <f t="shared" si="1845"/>
        <v>0</v>
      </c>
      <c r="X246" s="741">
        <f t="shared" si="1846"/>
        <v>0</v>
      </c>
      <c r="Y246" s="740">
        <f t="shared" si="1847"/>
        <v>0</v>
      </c>
      <c r="Z246" s="741">
        <f t="shared" si="1848"/>
        <v>0</v>
      </c>
      <c r="AA246" s="743">
        <f t="shared" si="1849"/>
        <v>0</v>
      </c>
      <c r="AB246" s="744">
        <f t="shared" si="1850"/>
        <v>0</v>
      </c>
      <c r="AC246" s="745">
        <v>12</v>
      </c>
      <c r="AD246" s="746">
        <f t="shared" si="1851"/>
        <v>0</v>
      </c>
      <c r="AE246" s="747"/>
      <c r="AF246" s="741"/>
      <c r="AG246" s="746">
        <f t="shared" si="1852"/>
        <v>0</v>
      </c>
      <c r="AH246" s="746">
        <f t="shared" si="1853"/>
        <v>0</v>
      </c>
      <c r="AI246" s="746">
        <f t="shared" si="1854"/>
        <v>0</v>
      </c>
      <c r="AK246" s="1044"/>
      <c r="AL246" s="735" t="s">
        <v>419</v>
      </c>
      <c r="AM246" s="737">
        <f t="shared" si="1855"/>
        <v>0</v>
      </c>
      <c r="AN246" s="737">
        <f t="shared" si="1856"/>
        <v>4588</v>
      </c>
      <c r="AO246" s="738">
        <f t="shared" si="1857"/>
        <v>4658</v>
      </c>
      <c r="AP246" s="817">
        <f t="shared" si="1858"/>
        <v>0</v>
      </c>
      <c r="AQ246" s="740">
        <f t="shared" si="1859"/>
        <v>0</v>
      </c>
      <c r="AR246" s="741">
        <f t="shared" si="1860"/>
        <v>0</v>
      </c>
      <c r="AS246" s="740">
        <f t="shared" si="1861"/>
        <v>0</v>
      </c>
      <c r="AT246" s="741">
        <f t="shared" si="1862"/>
        <v>0</v>
      </c>
      <c r="AU246" s="740">
        <f t="shared" si="1969"/>
        <v>0</v>
      </c>
      <c r="AV246" s="741">
        <f t="shared" si="1863"/>
        <v>0</v>
      </c>
      <c r="AW246" s="740">
        <f t="shared" si="1970"/>
        <v>0</v>
      </c>
      <c r="AX246" s="741">
        <f t="shared" si="1864"/>
        <v>0</v>
      </c>
      <c r="AY246" s="740">
        <f t="shared" si="1971"/>
        <v>0</v>
      </c>
      <c r="AZ246" s="741">
        <f t="shared" si="1865"/>
        <v>0</v>
      </c>
      <c r="BA246" s="740">
        <f t="shared" si="1972"/>
        <v>0</v>
      </c>
      <c r="BB246" s="741">
        <f t="shared" si="1866"/>
        <v>0</v>
      </c>
      <c r="BC246" s="740">
        <f t="shared" si="1973"/>
        <v>0</v>
      </c>
      <c r="BD246" s="741">
        <f t="shared" si="1867"/>
        <v>0</v>
      </c>
      <c r="BE246" s="740">
        <f t="shared" si="1974"/>
        <v>0</v>
      </c>
      <c r="BF246" s="741">
        <f t="shared" si="1868"/>
        <v>0</v>
      </c>
      <c r="BG246" s="740">
        <f t="shared" si="1975"/>
        <v>0</v>
      </c>
      <c r="BH246" s="741">
        <f t="shared" si="1869"/>
        <v>0</v>
      </c>
      <c r="BI246" s="740">
        <f t="shared" si="1976"/>
        <v>0</v>
      </c>
      <c r="BJ246" s="741">
        <f t="shared" si="1870"/>
        <v>0</v>
      </c>
      <c r="BK246" s="743">
        <f t="shared" si="1871"/>
        <v>0</v>
      </c>
      <c r="BL246" s="744">
        <f t="shared" si="1872"/>
        <v>0</v>
      </c>
      <c r="BM246" s="745">
        <v>12</v>
      </c>
      <c r="BN246" s="746">
        <f t="shared" si="1873"/>
        <v>0</v>
      </c>
      <c r="BO246" s="747"/>
      <c r="BP246" s="741"/>
      <c r="BQ246" s="746">
        <f t="shared" si="1874"/>
        <v>0</v>
      </c>
      <c r="BR246" s="746">
        <f t="shared" si="1875"/>
        <v>0</v>
      </c>
      <c r="BS246" s="746">
        <f t="shared" si="1876"/>
        <v>0</v>
      </c>
      <c r="BU246" s="1044"/>
      <c r="BV246" s="735" t="s">
        <v>419</v>
      </c>
      <c r="BW246" s="737">
        <f t="shared" si="1877"/>
        <v>1</v>
      </c>
      <c r="BX246" s="737">
        <f t="shared" si="1878"/>
        <v>4588</v>
      </c>
      <c r="BY246" s="738">
        <f t="shared" si="1879"/>
        <v>4658</v>
      </c>
      <c r="BZ246" s="817">
        <f t="shared" si="1880"/>
        <v>4658</v>
      </c>
      <c r="CA246" s="740">
        <f t="shared" si="1881"/>
        <v>0</v>
      </c>
      <c r="CB246" s="741">
        <f t="shared" si="1882"/>
        <v>0</v>
      </c>
      <c r="CC246" s="740">
        <f t="shared" si="1883"/>
        <v>0</v>
      </c>
      <c r="CD246" s="741">
        <f t="shared" si="1884"/>
        <v>0</v>
      </c>
      <c r="CE246" s="740">
        <f t="shared" si="1977"/>
        <v>0</v>
      </c>
      <c r="CF246" s="741">
        <f t="shared" si="1885"/>
        <v>0</v>
      </c>
      <c r="CG246" s="740">
        <f t="shared" si="1978"/>
        <v>0</v>
      </c>
      <c r="CH246" s="741">
        <f t="shared" si="1886"/>
        <v>0</v>
      </c>
      <c r="CI246" s="740">
        <f t="shared" si="1979"/>
        <v>0</v>
      </c>
      <c r="CJ246" s="741">
        <f t="shared" si="1887"/>
        <v>0</v>
      </c>
      <c r="CK246" s="740">
        <f t="shared" si="1980"/>
        <v>0</v>
      </c>
      <c r="CL246" s="741">
        <f t="shared" si="1888"/>
        <v>0</v>
      </c>
      <c r="CM246" s="740">
        <f t="shared" si="1981"/>
        <v>0</v>
      </c>
      <c r="CN246" s="741">
        <f t="shared" si="1889"/>
        <v>0</v>
      </c>
      <c r="CO246" s="740">
        <f t="shared" si="1982"/>
        <v>0</v>
      </c>
      <c r="CP246" s="741">
        <f t="shared" si="1890"/>
        <v>0</v>
      </c>
      <c r="CQ246" s="740">
        <f t="shared" si="1983"/>
        <v>0</v>
      </c>
      <c r="CR246" s="741">
        <f t="shared" si="1891"/>
        <v>0</v>
      </c>
      <c r="CS246" s="740">
        <f t="shared" si="1984"/>
        <v>0</v>
      </c>
      <c r="CT246" s="741">
        <f t="shared" si="1892"/>
        <v>0</v>
      </c>
      <c r="CU246" s="743">
        <f t="shared" si="1893"/>
        <v>11584</v>
      </c>
      <c r="CV246" s="744">
        <f t="shared" si="1894"/>
        <v>16242</v>
      </c>
      <c r="CW246" s="745">
        <v>12</v>
      </c>
      <c r="CX246" s="746">
        <f t="shared" si="1895"/>
        <v>194904</v>
      </c>
      <c r="CY246" s="747"/>
      <c r="CZ246" s="741"/>
      <c r="DA246" s="746">
        <f t="shared" si="1896"/>
        <v>194904</v>
      </c>
      <c r="DB246" s="746">
        <f t="shared" si="1897"/>
        <v>58861.01</v>
      </c>
      <c r="DC246" s="746">
        <f t="shared" si="1898"/>
        <v>253765.01</v>
      </c>
      <c r="DD246" s="750"/>
      <c r="DE246" s="1044"/>
      <c r="DF246" s="735" t="s">
        <v>419</v>
      </c>
      <c r="DG246" s="737">
        <f t="shared" si="1899"/>
        <v>0</v>
      </c>
      <c r="DH246" s="737">
        <f t="shared" si="1900"/>
        <v>4588</v>
      </c>
      <c r="DI246" s="738">
        <f t="shared" si="1901"/>
        <v>4658</v>
      </c>
      <c r="DJ246" s="817">
        <f t="shared" si="1902"/>
        <v>0</v>
      </c>
      <c r="DK246" s="740">
        <f t="shared" si="1903"/>
        <v>0</v>
      </c>
      <c r="DL246" s="741">
        <f t="shared" si="1904"/>
        <v>0</v>
      </c>
      <c r="DM246" s="740">
        <f t="shared" si="1905"/>
        <v>0</v>
      </c>
      <c r="DN246" s="741">
        <f t="shared" si="1906"/>
        <v>0</v>
      </c>
      <c r="DO246" s="740">
        <f t="shared" si="1985"/>
        <v>0</v>
      </c>
      <c r="DP246" s="741">
        <f t="shared" si="1907"/>
        <v>0</v>
      </c>
      <c r="DQ246" s="740">
        <f t="shared" si="1986"/>
        <v>0</v>
      </c>
      <c r="DR246" s="741">
        <f t="shared" si="1908"/>
        <v>0</v>
      </c>
      <c r="DS246" s="740">
        <f t="shared" si="1987"/>
        <v>0</v>
      </c>
      <c r="DT246" s="741">
        <f t="shared" si="1909"/>
        <v>0</v>
      </c>
      <c r="DU246" s="740">
        <f t="shared" si="1988"/>
        <v>0</v>
      </c>
      <c r="DV246" s="741">
        <f t="shared" si="1910"/>
        <v>0</v>
      </c>
      <c r="DW246" s="740">
        <f t="shared" si="1989"/>
        <v>0</v>
      </c>
      <c r="DX246" s="741">
        <f t="shared" si="1911"/>
        <v>0</v>
      </c>
      <c r="DY246" s="740">
        <f t="shared" si="1990"/>
        <v>0</v>
      </c>
      <c r="DZ246" s="741">
        <f t="shared" si="1912"/>
        <v>0</v>
      </c>
      <c r="EA246" s="740">
        <f t="shared" si="1991"/>
        <v>0</v>
      </c>
      <c r="EB246" s="741">
        <f t="shared" si="1913"/>
        <v>0</v>
      </c>
      <c r="EC246" s="740">
        <f t="shared" si="1992"/>
        <v>0</v>
      </c>
      <c r="ED246" s="741">
        <f t="shared" si="1914"/>
        <v>0</v>
      </c>
      <c r="EE246" s="743">
        <f t="shared" si="1915"/>
        <v>0</v>
      </c>
      <c r="EF246" s="744">
        <f t="shared" si="1916"/>
        <v>0</v>
      </c>
      <c r="EG246" s="745">
        <v>12</v>
      </c>
      <c r="EH246" s="746">
        <f t="shared" si="1917"/>
        <v>0</v>
      </c>
      <c r="EI246" s="747"/>
      <c r="EJ246" s="741"/>
      <c r="EK246" s="746">
        <f t="shared" si="1918"/>
        <v>0</v>
      </c>
      <c r="EL246" s="746">
        <f t="shared" si="1919"/>
        <v>0</v>
      </c>
      <c r="EM246" s="746">
        <f t="shared" si="1920"/>
        <v>0</v>
      </c>
      <c r="EO246" s="1044"/>
      <c r="EP246" s="735" t="s">
        <v>419</v>
      </c>
      <c r="EQ246" s="737">
        <f t="shared" si="1921"/>
        <v>0</v>
      </c>
      <c r="ER246" s="737">
        <f t="shared" si="1922"/>
        <v>4588</v>
      </c>
      <c r="ES246" s="738">
        <f t="shared" si="1923"/>
        <v>4658</v>
      </c>
      <c r="ET246" s="817">
        <f t="shared" si="1924"/>
        <v>0</v>
      </c>
      <c r="EU246" s="740">
        <f t="shared" si="1925"/>
        <v>0</v>
      </c>
      <c r="EV246" s="741">
        <f t="shared" si="1926"/>
        <v>0</v>
      </c>
      <c r="EW246" s="740">
        <f t="shared" si="1927"/>
        <v>0</v>
      </c>
      <c r="EX246" s="741">
        <f t="shared" si="1928"/>
        <v>0</v>
      </c>
      <c r="EY246" s="740">
        <f t="shared" si="1993"/>
        <v>0</v>
      </c>
      <c r="EZ246" s="741">
        <f t="shared" si="1929"/>
        <v>0</v>
      </c>
      <c r="FA246" s="740">
        <f t="shared" si="1994"/>
        <v>0</v>
      </c>
      <c r="FB246" s="741">
        <f t="shared" si="1930"/>
        <v>0</v>
      </c>
      <c r="FC246" s="740">
        <f t="shared" si="1995"/>
        <v>0</v>
      </c>
      <c r="FD246" s="741">
        <f t="shared" si="1931"/>
        <v>0</v>
      </c>
      <c r="FE246" s="740">
        <f t="shared" si="1996"/>
        <v>0</v>
      </c>
      <c r="FF246" s="741">
        <f t="shared" si="1932"/>
        <v>0</v>
      </c>
      <c r="FG246" s="740">
        <f t="shared" si="1997"/>
        <v>0</v>
      </c>
      <c r="FH246" s="741">
        <f t="shared" si="1933"/>
        <v>0</v>
      </c>
      <c r="FI246" s="740">
        <f t="shared" si="1998"/>
        <v>0</v>
      </c>
      <c r="FJ246" s="741">
        <f t="shared" si="1934"/>
        <v>0</v>
      </c>
      <c r="FK246" s="740">
        <f t="shared" si="1999"/>
        <v>0</v>
      </c>
      <c r="FL246" s="741">
        <f t="shared" si="1935"/>
        <v>0</v>
      </c>
      <c r="FM246" s="740">
        <f t="shared" si="2000"/>
        <v>0</v>
      </c>
      <c r="FN246" s="741">
        <f t="shared" si="1936"/>
        <v>0</v>
      </c>
      <c r="FO246" s="743">
        <f t="shared" si="1937"/>
        <v>0</v>
      </c>
      <c r="FP246" s="744">
        <f t="shared" si="1938"/>
        <v>0</v>
      </c>
      <c r="FQ246" s="745">
        <v>12</v>
      </c>
      <c r="FR246" s="746">
        <f t="shared" si="1939"/>
        <v>0</v>
      </c>
      <c r="FS246" s="747"/>
      <c r="FT246" s="741"/>
      <c r="FU246" s="746">
        <f t="shared" si="1940"/>
        <v>0</v>
      </c>
      <c r="FV246" s="746">
        <f t="shared" si="1941"/>
        <v>0</v>
      </c>
      <c r="FW246" s="746">
        <f t="shared" si="1942"/>
        <v>0</v>
      </c>
      <c r="FY246" s="1044"/>
      <c r="FZ246" s="735" t="s">
        <v>419</v>
      </c>
      <c r="GA246" s="737">
        <f t="shared" si="1943"/>
        <v>1</v>
      </c>
      <c r="GB246" s="737">
        <f t="shared" si="1944"/>
        <v>4588</v>
      </c>
      <c r="GC246" s="738">
        <f t="shared" si="1945"/>
        <v>4658</v>
      </c>
      <c r="GD246" s="743">
        <f t="shared" si="1946"/>
        <v>4658</v>
      </c>
      <c r="GE246" s="743"/>
      <c r="GF246" s="737">
        <f t="shared" si="1947"/>
        <v>0</v>
      </c>
      <c r="GG246" s="743"/>
      <c r="GH246" s="737">
        <f t="shared" si="1948"/>
        <v>0</v>
      </c>
      <c r="GI246" s="743"/>
      <c r="GJ246" s="737">
        <f t="shared" si="1949"/>
        <v>0</v>
      </c>
      <c r="GK246" s="743"/>
      <c r="GL246" s="737">
        <f t="shared" si="1950"/>
        <v>0</v>
      </c>
      <c r="GM246" s="743"/>
      <c r="GN246" s="737">
        <f t="shared" si="1951"/>
        <v>0</v>
      </c>
      <c r="GO246" s="743"/>
      <c r="GP246" s="737">
        <f t="shared" si="1952"/>
        <v>0</v>
      </c>
      <c r="GQ246" s="743"/>
      <c r="GR246" s="737">
        <f t="shared" si="1953"/>
        <v>0</v>
      </c>
      <c r="GS246" s="743"/>
      <c r="GT246" s="737">
        <f t="shared" si="1954"/>
        <v>0</v>
      </c>
      <c r="GU246" s="743"/>
      <c r="GV246" s="737">
        <f t="shared" si="1955"/>
        <v>0</v>
      </c>
      <c r="GW246" s="743"/>
      <c r="GX246" s="737">
        <f t="shared" si="1956"/>
        <v>0</v>
      </c>
      <c r="GY246" s="743">
        <f t="shared" si="1956"/>
        <v>11584</v>
      </c>
      <c r="GZ246" s="744">
        <f t="shared" si="1957"/>
        <v>16242</v>
      </c>
      <c r="HA246" s="745">
        <v>12</v>
      </c>
      <c r="HB246" s="746">
        <f t="shared" si="1958"/>
        <v>194904</v>
      </c>
      <c r="HC246" s="737">
        <f t="shared" si="1959"/>
        <v>0</v>
      </c>
      <c r="HD246" s="737">
        <f t="shared" si="1959"/>
        <v>0</v>
      </c>
      <c r="HE246" s="746">
        <f t="shared" si="1960"/>
        <v>194904</v>
      </c>
      <c r="HF246" s="746">
        <f t="shared" si="1961"/>
        <v>58861.01</v>
      </c>
      <c r="HG246" s="746">
        <f t="shared" si="1962"/>
        <v>253765.01</v>
      </c>
    </row>
    <row r="247" spans="1:225" x14ac:dyDescent="0.25">
      <c r="A247" s="1044"/>
      <c r="B247" s="735" t="s">
        <v>43</v>
      </c>
      <c r="C247" s="737">
        <f t="shared" si="1827"/>
        <v>0</v>
      </c>
      <c r="D247" s="737">
        <f t="shared" si="1828"/>
        <v>6097</v>
      </c>
      <c r="E247" s="738">
        <f t="shared" si="1829"/>
        <v>6190</v>
      </c>
      <c r="F247" s="817">
        <f t="shared" si="1830"/>
        <v>0</v>
      </c>
      <c r="G247" s="740">
        <f t="shared" ref="G247:I249" si="2016">ROUND(G75,1)</f>
        <v>0</v>
      </c>
      <c r="H247" s="741">
        <f t="shared" si="1831"/>
        <v>0</v>
      </c>
      <c r="I247" s="740">
        <f t="shared" si="2016"/>
        <v>0</v>
      </c>
      <c r="J247" s="741">
        <f t="shared" si="1832"/>
        <v>0</v>
      </c>
      <c r="K247" s="740">
        <f t="shared" si="1833"/>
        <v>0</v>
      </c>
      <c r="L247" s="741">
        <f t="shared" si="1834"/>
        <v>0</v>
      </c>
      <c r="M247" s="740">
        <f t="shared" si="1835"/>
        <v>0</v>
      </c>
      <c r="N247" s="741">
        <f t="shared" si="1836"/>
        <v>0</v>
      </c>
      <c r="O247" s="740">
        <f t="shared" si="1837"/>
        <v>0</v>
      </c>
      <c r="P247" s="741">
        <f t="shared" si="1838"/>
        <v>0</v>
      </c>
      <c r="Q247" s="740">
        <f t="shared" si="1839"/>
        <v>0</v>
      </c>
      <c r="R247" s="741">
        <f t="shared" si="1840"/>
        <v>0</v>
      </c>
      <c r="S247" s="740">
        <f t="shared" si="1841"/>
        <v>0</v>
      </c>
      <c r="T247" s="741">
        <f t="shared" si="1842"/>
        <v>0</v>
      </c>
      <c r="U247" s="740">
        <f t="shared" si="1843"/>
        <v>0</v>
      </c>
      <c r="V247" s="741">
        <f t="shared" si="1844"/>
        <v>0</v>
      </c>
      <c r="W247" s="740">
        <f t="shared" si="1845"/>
        <v>0</v>
      </c>
      <c r="X247" s="741">
        <f t="shared" si="1846"/>
        <v>0</v>
      </c>
      <c r="Y247" s="740">
        <f t="shared" si="1847"/>
        <v>0</v>
      </c>
      <c r="Z247" s="741">
        <f t="shared" si="1848"/>
        <v>0</v>
      </c>
      <c r="AA247" s="743">
        <f t="shared" si="1849"/>
        <v>0</v>
      </c>
      <c r="AB247" s="744">
        <f t="shared" si="1850"/>
        <v>0</v>
      </c>
      <c r="AC247" s="745">
        <v>12</v>
      </c>
      <c r="AD247" s="746">
        <f t="shared" si="1851"/>
        <v>0</v>
      </c>
      <c r="AE247" s="747"/>
      <c r="AF247" s="741"/>
      <c r="AG247" s="746">
        <f t="shared" si="1852"/>
        <v>0</v>
      </c>
      <c r="AH247" s="746">
        <f t="shared" si="1853"/>
        <v>0</v>
      </c>
      <c r="AI247" s="746">
        <f t="shared" si="1854"/>
        <v>0</v>
      </c>
      <c r="AK247" s="1044"/>
      <c r="AL247" s="735" t="s">
        <v>43</v>
      </c>
      <c r="AM247" s="737">
        <f t="shared" si="1855"/>
        <v>0</v>
      </c>
      <c r="AN247" s="737">
        <f t="shared" si="1856"/>
        <v>6097</v>
      </c>
      <c r="AO247" s="738">
        <f t="shared" si="1857"/>
        <v>6190</v>
      </c>
      <c r="AP247" s="817">
        <f t="shared" si="1858"/>
        <v>0</v>
      </c>
      <c r="AQ247" s="740">
        <f t="shared" si="1859"/>
        <v>0</v>
      </c>
      <c r="AR247" s="741">
        <f t="shared" si="1860"/>
        <v>0</v>
      </c>
      <c r="AS247" s="740">
        <f t="shared" si="1861"/>
        <v>0</v>
      </c>
      <c r="AT247" s="741">
        <f t="shared" si="1862"/>
        <v>0</v>
      </c>
      <c r="AU247" s="740">
        <f t="shared" si="1969"/>
        <v>0</v>
      </c>
      <c r="AV247" s="741">
        <f t="shared" si="1863"/>
        <v>0</v>
      </c>
      <c r="AW247" s="740">
        <f t="shared" si="1970"/>
        <v>0</v>
      </c>
      <c r="AX247" s="741">
        <f t="shared" si="1864"/>
        <v>0</v>
      </c>
      <c r="AY247" s="740">
        <f t="shared" si="1971"/>
        <v>0</v>
      </c>
      <c r="AZ247" s="741">
        <f t="shared" si="1865"/>
        <v>0</v>
      </c>
      <c r="BA247" s="740">
        <f t="shared" si="1972"/>
        <v>0</v>
      </c>
      <c r="BB247" s="741">
        <f t="shared" si="1866"/>
        <v>0</v>
      </c>
      <c r="BC247" s="740">
        <f t="shared" si="1973"/>
        <v>0</v>
      </c>
      <c r="BD247" s="741">
        <f t="shared" si="1867"/>
        <v>0</v>
      </c>
      <c r="BE247" s="740">
        <f t="shared" si="1974"/>
        <v>0</v>
      </c>
      <c r="BF247" s="741">
        <f t="shared" si="1868"/>
        <v>0</v>
      </c>
      <c r="BG247" s="740">
        <f t="shared" si="1975"/>
        <v>0</v>
      </c>
      <c r="BH247" s="741">
        <f t="shared" si="1869"/>
        <v>0</v>
      </c>
      <c r="BI247" s="740">
        <f t="shared" si="1976"/>
        <v>0</v>
      </c>
      <c r="BJ247" s="741">
        <f t="shared" si="1870"/>
        <v>0</v>
      </c>
      <c r="BK247" s="743">
        <f t="shared" si="1871"/>
        <v>0</v>
      </c>
      <c r="BL247" s="744">
        <f t="shared" si="1872"/>
        <v>0</v>
      </c>
      <c r="BM247" s="745">
        <v>12</v>
      </c>
      <c r="BN247" s="746">
        <f t="shared" si="1873"/>
        <v>0</v>
      </c>
      <c r="BO247" s="747"/>
      <c r="BP247" s="741"/>
      <c r="BQ247" s="746">
        <f t="shared" si="1874"/>
        <v>0</v>
      </c>
      <c r="BR247" s="746">
        <f t="shared" si="1875"/>
        <v>0</v>
      </c>
      <c r="BS247" s="746">
        <f t="shared" si="1876"/>
        <v>0</v>
      </c>
      <c r="BU247" s="1044"/>
      <c r="BV247" s="735" t="s">
        <v>43</v>
      </c>
      <c r="BW247" s="737">
        <f t="shared" si="1877"/>
        <v>0.5</v>
      </c>
      <c r="BX247" s="737">
        <f t="shared" si="1878"/>
        <v>6097</v>
      </c>
      <c r="BY247" s="738">
        <f t="shared" si="1879"/>
        <v>6190</v>
      </c>
      <c r="BZ247" s="817">
        <f t="shared" si="1880"/>
        <v>3095</v>
      </c>
      <c r="CA247" s="740">
        <f t="shared" si="1881"/>
        <v>0</v>
      </c>
      <c r="CB247" s="741">
        <f t="shared" si="1882"/>
        <v>0</v>
      </c>
      <c r="CC247" s="740">
        <f t="shared" si="1883"/>
        <v>0</v>
      </c>
      <c r="CD247" s="741">
        <f t="shared" si="1884"/>
        <v>0</v>
      </c>
      <c r="CE247" s="740">
        <f t="shared" si="1977"/>
        <v>0</v>
      </c>
      <c r="CF247" s="741">
        <f t="shared" si="1885"/>
        <v>0</v>
      </c>
      <c r="CG247" s="740">
        <f t="shared" si="1978"/>
        <v>0</v>
      </c>
      <c r="CH247" s="741">
        <f t="shared" si="1886"/>
        <v>0</v>
      </c>
      <c r="CI247" s="740">
        <f t="shared" si="1979"/>
        <v>0</v>
      </c>
      <c r="CJ247" s="741">
        <f t="shared" si="1887"/>
        <v>0</v>
      </c>
      <c r="CK247" s="740">
        <f t="shared" si="1980"/>
        <v>0</v>
      </c>
      <c r="CL247" s="741">
        <f t="shared" si="1888"/>
        <v>0</v>
      </c>
      <c r="CM247" s="740">
        <f t="shared" si="1981"/>
        <v>0</v>
      </c>
      <c r="CN247" s="741">
        <f t="shared" si="1889"/>
        <v>0</v>
      </c>
      <c r="CO247" s="740">
        <f t="shared" si="1982"/>
        <v>0</v>
      </c>
      <c r="CP247" s="741">
        <f t="shared" si="1890"/>
        <v>0</v>
      </c>
      <c r="CQ247" s="740">
        <f t="shared" si="1983"/>
        <v>0</v>
      </c>
      <c r="CR247" s="741">
        <f t="shared" si="1891"/>
        <v>0</v>
      </c>
      <c r="CS247" s="740">
        <f t="shared" si="1984"/>
        <v>0</v>
      </c>
      <c r="CT247" s="741">
        <f t="shared" si="1892"/>
        <v>0</v>
      </c>
      <c r="CU247" s="743">
        <f t="shared" si="1893"/>
        <v>5026</v>
      </c>
      <c r="CV247" s="744">
        <f t="shared" si="1894"/>
        <v>8121</v>
      </c>
      <c r="CW247" s="745">
        <v>12</v>
      </c>
      <c r="CX247" s="746">
        <f t="shared" si="1895"/>
        <v>97452</v>
      </c>
      <c r="CY247" s="747"/>
      <c r="CZ247" s="741"/>
      <c r="DA247" s="746">
        <f t="shared" si="1896"/>
        <v>97452</v>
      </c>
      <c r="DB247" s="746">
        <f t="shared" si="1897"/>
        <v>29430.5</v>
      </c>
      <c r="DC247" s="746">
        <f t="shared" si="1898"/>
        <v>126882.5</v>
      </c>
      <c r="DD247" s="750"/>
      <c r="DE247" s="1044"/>
      <c r="DF247" s="735" t="s">
        <v>43</v>
      </c>
      <c r="DG247" s="737">
        <f t="shared" si="1899"/>
        <v>0</v>
      </c>
      <c r="DH247" s="737">
        <f t="shared" si="1900"/>
        <v>6097</v>
      </c>
      <c r="DI247" s="738">
        <f t="shared" si="1901"/>
        <v>6190</v>
      </c>
      <c r="DJ247" s="817">
        <f t="shared" si="1902"/>
        <v>0</v>
      </c>
      <c r="DK247" s="740">
        <f t="shared" si="1903"/>
        <v>0</v>
      </c>
      <c r="DL247" s="741">
        <f t="shared" si="1904"/>
        <v>0</v>
      </c>
      <c r="DM247" s="740">
        <f t="shared" si="1905"/>
        <v>0</v>
      </c>
      <c r="DN247" s="741">
        <f t="shared" si="1906"/>
        <v>0</v>
      </c>
      <c r="DO247" s="740">
        <f t="shared" si="1985"/>
        <v>0</v>
      </c>
      <c r="DP247" s="741">
        <f t="shared" si="1907"/>
        <v>0</v>
      </c>
      <c r="DQ247" s="740">
        <f t="shared" si="1986"/>
        <v>0</v>
      </c>
      <c r="DR247" s="741">
        <f t="shared" si="1908"/>
        <v>0</v>
      </c>
      <c r="DS247" s="740">
        <f t="shared" si="1987"/>
        <v>0</v>
      </c>
      <c r="DT247" s="741">
        <f t="shared" si="1909"/>
        <v>0</v>
      </c>
      <c r="DU247" s="740">
        <f t="shared" si="1988"/>
        <v>0</v>
      </c>
      <c r="DV247" s="741">
        <f t="shared" si="1910"/>
        <v>0</v>
      </c>
      <c r="DW247" s="740">
        <f t="shared" si="1989"/>
        <v>0</v>
      </c>
      <c r="DX247" s="741">
        <f t="shared" si="1911"/>
        <v>0</v>
      </c>
      <c r="DY247" s="740">
        <f t="shared" si="1990"/>
        <v>0</v>
      </c>
      <c r="DZ247" s="741">
        <f t="shared" si="1912"/>
        <v>0</v>
      </c>
      <c r="EA247" s="740">
        <f t="shared" si="1991"/>
        <v>0</v>
      </c>
      <c r="EB247" s="741">
        <f t="shared" si="1913"/>
        <v>0</v>
      </c>
      <c r="EC247" s="740">
        <f t="shared" si="1992"/>
        <v>0</v>
      </c>
      <c r="ED247" s="741">
        <f t="shared" si="1914"/>
        <v>0</v>
      </c>
      <c r="EE247" s="743">
        <f t="shared" si="1915"/>
        <v>0</v>
      </c>
      <c r="EF247" s="744">
        <f t="shared" si="1916"/>
        <v>0</v>
      </c>
      <c r="EG247" s="745">
        <v>12</v>
      </c>
      <c r="EH247" s="746">
        <f t="shared" si="1917"/>
        <v>0</v>
      </c>
      <c r="EI247" s="747"/>
      <c r="EJ247" s="741"/>
      <c r="EK247" s="746">
        <f t="shared" si="1918"/>
        <v>0</v>
      </c>
      <c r="EL247" s="746">
        <f t="shared" si="1919"/>
        <v>0</v>
      </c>
      <c r="EM247" s="746">
        <f t="shared" si="1920"/>
        <v>0</v>
      </c>
      <c r="EO247" s="1044"/>
      <c r="EP247" s="735" t="s">
        <v>43</v>
      </c>
      <c r="EQ247" s="737">
        <f t="shared" si="1921"/>
        <v>0</v>
      </c>
      <c r="ER247" s="737">
        <f t="shared" si="1922"/>
        <v>6097</v>
      </c>
      <c r="ES247" s="738">
        <f t="shared" si="1923"/>
        <v>6190</v>
      </c>
      <c r="ET247" s="817">
        <f t="shared" si="1924"/>
        <v>0</v>
      </c>
      <c r="EU247" s="740">
        <f t="shared" si="1925"/>
        <v>0</v>
      </c>
      <c r="EV247" s="741">
        <f t="shared" si="1926"/>
        <v>0</v>
      </c>
      <c r="EW247" s="740">
        <f t="shared" si="1927"/>
        <v>0</v>
      </c>
      <c r="EX247" s="741">
        <f t="shared" si="1928"/>
        <v>0</v>
      </c>
      <c r="EY247" s="740">
        <f t="shared" si="1993"/>
        <v>0</v>
      </c>
      <c r="EZ247" s="741">
        <f t="shared" si="1929"/>
        <v>0</v>
      </c>
      <c r="FA247" s="740">
        <f t="shared" si="1994"/>
        <v>0</v>
      </c>
      <c r="FB247" s="741">
        <f t="shared" si="1930"/>
        <v>0</v>
      </c>
      <c r="FC247" s="740">
        <f t="shared" si="1995"/>
        <v>0</v>
      </c>
      <c r="FD247" s="741">
        <f t="shared" si="1931"/>
        <v>0</v>
      </c>
      <c r="FE247" s="740">
        <f t="shared" si="1996"/>
        <v>0</v>
      </c>
      <c r="FF247" s="741">
        <f t="shared" si="1932"/>
        <v>0</v>
      </c>
      <c r="FG247" s="740">
        <f t="shared" si="1997"/>
        <v>0</v>
      </c>
      <c r="FH247" s="741">
        <f t="shared" si="1933"/>
        <v>0</v>
      </c>
      <c r="FI247" s="740">
        <f t="shared" si="1998"/>
        <v>0</v>
      </c>
      <c r="FJ247" s="741">
        <f t="shared" si="1934"/>
        <v>0</v>
      </c>
      <c r="FK247" s="740">
        <f t="shared" si="1999"/>
        <v>0</v>
      </c>
      <c r="FL247" s="741">
        <f t="shared" si="1935"/>
        <v>0</v>
      </c>
      <c r="FM247" s="740">
        <f t="shared" si="2000"/>
        <v>0</v>
      </c>
      <c r="FN247" s="741">
        <f t="shared" si="1936"/>
        <v>0</v>
      </c>
      <c r="FO247" s="743">
        <f t="shared" si="1937"/>
        <v>0</v>
      </c>
      <c r="FP247" s="744">
        <f t="shared" si="1938"/>
        <v>0</v>
      </c>
      <c r="FQ247" s="745">
        <v>12</v>
      </c>
      <c r="FR247" s="746">
        <f t="shared" si="1939"/>
        <v>0</v>
      </c>
      <c r="FS247" s="747"/>
      <c r="FT247" s="741"/>
      <c r="FU247" s="746">
        <f t="shared" si="1940"/>
        <v>0</v>
      </c>
      <c r="FV247" s="746">
        <f t="shared" si="1941"/>
        <v>0</v>
      </c>
      <c r="FW247" s="746">
        <f t="shared" si="1942"/>
        <v>0</v>
      </c>
      <c r="FY247" s="1044"/>
      <c r="FZ247" s="735" t="s">
        <v>43</v>
      </c>
      <c r="GA247" s="737">
        <f t="shared" si="1943"/>
        <v>0.5</v>
      </c>
      <c r="GB247" s="737">
        <f t="shared" si="1944"/>
        <v>6097</v>
      </c>
      <c r="GC247" s="738">
        <f t="shared" si="1945"/>
        <v>6190</v>
      </c>
      <c r="GD247" s="743">
        <f t="shared" si="1946"/>
        <v>3095</v>
      </c>
      <c r="GE247" s="743"/>
      <c r="GF247" s="737">
        <f t="shared" si="1947"/>
        <v>0</v>
      </c>
      <c r="GG247" s="743"/>
      <c r="GH247" s="737">
        <f t="shared" si="1948"/>
        <v>0</v>
      </c>
      <c r="GI247" s="743"/>
      <c r="GJ247" s="737">
        <f t="shared" si="1949"/>
        <v>0</v>
      </c>
      <c r="GK247" s="743"/>
      <c r="GL247" s="737">
        <f t="shared" si="1950"/>
        <v>0</v>
      </c>
      <c r="GM247" s="743"/>
      <c r="GN247" s="737">
        <f t="shared" si="1951"/>
        <v>0</v>
      </c>
      <c r="GO247" s="743"/>
      <c r="GP247" s="737">
        <f t="shared" si="1952"/>
        <v>0</v>
      </c>
      <c r="GQ247" s="743"/>
      <c r="GR247" s="737">
        <f t="shared" si="1953"/>
        <v>0</v>
      </c>
      <c r="GS247" s="743"/>
      <c r="GT247" s="737">
        <f t="shared" si="1954"/>
        <v>0</v>
      </c>
      <c r="GU247" s="743"/>
      <c r="GV247" s="737">
        <f t="shared" si="1955"/>
        <v>0</v>
      </c>
      <c r="GW247" s="743"/>
      <c r="GX247" s="737">
        <f t="shared" si="1956"/>
        <v>0</v>
      </c>
      <c r="GY247" s="743">
        <f t="shared" si="1956"/>
        <v>5026</v>
      </c>
      <c r="GZ247" s="744">
        <f t="shared" si="1957"/>
        <v>8121</v>
      </c>
      <c r="HA247" s="745">
        <v>12</v>
      </c>
      <c r="HB247" s="746">
        <f t="shared" si="1958"/>
        <v>97452</v>
      </c>
      <c r="HC247" s="737">
        <f t="shared" si="1959"/>
        <v>0</v>
      </c>
      <c r="HD247" s="737">
        <f t="shared" si="1959"/>
        <v>0</v>
      </c>
      <c r="HE247" s="746">
        <f t="shared" si="1960"/>
        <v>97452</v>
      </c>
      <c r="HF247" s="746">
        <f t="shared" si="1961"/>
        <v>29430.5</v>
      </c>
      <c r="HG247" s="746">
        <f t="shared" si="1962"/>
        <v>126882.5</v>
      </c>
    </row>
    <row r="248" spans="1:225" x14ac:dyDescent="0.25">
      <c r="A248" s="1044"/>
      <c r="B248" s="756" t="s">
        <v>48</v>
      </c>
      <c r="C248" s="737">
        <f t="shared" si="1827"/>
        <v>0</v>
      </c>
      <c r="D248" s="737">
        <f t="shared" si="1828"/>
        <v>5454</v>
      </c>
      <c r="E248" s="738">
        <f t="shared" si="1829"/>
        <v>5538</v>
      </c>
      <c r="F248" s="817">
        <f t="shared" si="1830"/>
        <v>0</v>
      </c>
      <c r="G248" s="740">
        <f t="shared" si="2016"/>
        <v>0</v>
      </c>
      <c r="H248" s="741">
        <f t="shared" si="1831"/>
        <v>0</v>
      </c>
      <c r="I248" s="740">
        <f t="shared" si="2016"/>
        <v>0</v>
      </c>
      <c r="J248" s="741">
        <f t="shared" si="1832"/>
        <v>0</v>
      </c>
      <c r="K248" s="740">
        <f t="shared" si="1833"/>
        <v>0</v>
      </c>
      <c r="L248" s="741">
        <f t="shared" si="1834"/>
        <v>0</v>
      </c>
      <c r="M248" s="740">
        <f t="shared" si="1835"/>
        <v>0</v>
      </c>
      <c r="N248" s="741">
        <f t="shared" si="1836"/>
        <v>0</v>
      </c>
      <c r="O248" s="740">
        <f t="shared" si="1837"/>
        <v>0</v>
      </c>
      <c r="P248" s="741">
        <f t="shared" si="1838"/>
        <v>0</v>
      </c>
      <c r="Q248" s="740">
        <f t="shared" si="1839"/>
        <v>0</v>
      </c>
      <c r="R248" s="741">
        <f t="shared" si="1840"/>
        <v>0</v>
      </c>
      <c r="S248" s="740">
        <f t="shared" si="1841"/>
        <v>0</v>
      </c>
      <c r="T248" s="741">
        <f t="shared" si="1842"/>
        <v>0</v>
      </c>
      <c r="U248" s="740">
        <f t="shared" si="1843"/>
        <v>0</v>
      </c>
      <c r="V248" s="741">
        <f t="shared" si="1844"/>
        <v>0</v>
      </c>
      <c r="W248" s="740">
        <f t="shared" si="1845"/>
        <v>0</v>
      </c>
      <c r="X248" s="741">
        <f t="shared" si="1846"/>
        <v>0</v>
      </c>
      <c r="Y248" s="740">
        <f t="shared" si="1847"/>
        <v>0</v>
      </c>
      <c r="Z248" s="741">
        <f t="shared" si="1848"/>
        <v>0</v>
      </c>
      <c r="AA248" s="743">
        <f t="shared" si="1849"/>
        <v>0</v>
      </c>
      <c r="AB248" s="744">
        <f t="shared" si="1850"/>
        <v>0</v>
      </c>
      <c r="AC248" s="745">
        <v>12</v>
      </c>
      <c r="AD248" s="746">
        <f t="shared" si="1851"/>
        <v>0</v>
      </c>
      <c r="AE248" s="747"/>
      <c r="AF248" s="782">
        <f t="shared" ref="AF248" si="2017">AD248*0.085</f>
        <v>0</v>
      </c>
      <c r="AG248" s="746">
        <f t="shared" si="1852"/>
        <v>0</v>
      </c>
      <c r="AH248" s="746">
        <f t="shared" si="1853"/>
        <v>0</v>
      </c>
      <c r="AI248" s="746">
        <f t="shared" si="1854"/>
        <v>0</v>
      </c>
      <c r="AK248" s="1044"/>
      <c r="AL248" s="756" t="s">
        <v>48</v>
      </c>
      <c r="AM248" s="737">
        <f t="shared" si="1855"/>
        <v>0</v>
      </c>
      <c r="AN248" s="737">
        <f t="shared" si="1856"/>
        <v>5454</v>
      </c>
      <c r="AO248" s="738">
        <f t="shared" si="1857"/>
        <v>5538</v>
      </c>
      <c r="AP248" s="817">
        <f t="shared" si="1858"/>
        <v>0</v>
      </c>
      <c r="AQ248" s="740">
        <f t="shared" si="1859"/>
        <v>0</v>
      </c>
      <c r="AR248" s="741">
        <f t="shared" si="1860"/>
        <v>0</v>
      </c>
      <c r="AS248" s="740">
        <f t="shared" si="1861"/>
        <v>0</v>
      </c>
      <c r="AT248" s="741">
        <f t="shared" si="1862"/>
        <v>0</v>
      </c>
      <c r="AU248" s="740">
        <f t="shared" si="1969"/>
        <v>0</v>
      </c>
      <c r="AV248" s="741">
        <f t="shared" si="1863"/>
        <v>0</v>
      </c>
      <c r="AW248" s="740">
        <f t="shared" si="1970"/>
        <v>0</v>
      </c>
      <c r="AX248" s="741">
        <f t="shared" si="1864"/>
        <v>0</v>
      </c>
      <c r="AY248" s="740">
        <f t="shared" si="1971"/>
        <v>0</v>
      </c>
      <c r="AZ248" s="741">
        <f t="shared" si="1865"/>
        <v>0</v>
      </c>
      <c r="BA248" s="740">
        <f t="shared" si="1972"/>
        <v>0</v>
      </c>
      <c r="BB248" s="741">
        <f t="shared" si="1866"/>
        <v>0</v>
      </c>
      <c r="BC248" s="740">
        <f t="shared" si="1973"/>
        <v>0</v>
      </c>
      <c r="BD248" s="741">
        <f t="shared" si="1867"/>
        <v>0</v>
      </c>
      <c r="BE248" s="740">
        <f t="shared" si="1974"/>
        <v>0</v>
      </c>
      <c r="BF248" s="741">
        <f t="shared" si="1868"/>
        <v>0</v>
      </c>
      <c r="BG248" s="740">
        <f t="shared" si="1975"/>
        <v>0</v>
      </c>
      <c r="BH248" s="741">
        <f t="shared" si="1869"/>
        <v>0</v>
      </c>
      <c r="BI248" s="740">
        <f t="shared" si="1976"/>
        <v>0</v>
      </c>
      <c r="BJ248" s="741">
        <f t="shared" si="1870"/>
        <v>0</v>
      </c>
      <c r="BK248" s="743">
        <f t="shared" si="1871"/>
        <v>0</v>
      </c>
      <c r="BL248" s="744">
        <f t="shared" si="1872"/>
        <v>0</v>
      </c>
      <c r="BM248" s="745">
        <v>12</v>
      </c>
      <c r="BN248" s="746">
        <f t="shared" si="1873"/>
        <v>0</v>
      </c>
      <c r="BO248" s="747"/>
      <c r="BP248" s="782">
        <f t="shared" ref="BP248" si="2018">BN248*0.085</f>
        <v>0</v>
      </c>
      <c r="BQ248" s="746">
        <f t="shared" si="1874"/>
        <v>0</v>
      </c>
      <c r="BR248" s="746">
        <f t="shared" si="1875"/>
        <v>0</v>
      </c>
      <c r="BS248" s="746">
        <f t="shared" si="1876"/>
        <v>0</v>
      </c>
      <c r="BU248" s="1044"/>
      <c r="BV248" s="756" t="s">
        <v>48</v>
      </c>
      <c r="BW248" s="737">
        <f t="shared" si="1877"/>
        <v>0</v>
      </c>
      <c r="BX248" s="737">
        <f t="shared" si="1878"/>
        <v>5454</v>
      </c>
      <c r="BY248" s="738">
        <f t="shared" si="1879"/>
        <v>5538</v>
      </c>
      <c r="BZ248" s="817">
        <f t="shared" si="1880"/>
        <v>0</v>
      </c>
      <c r="CA248" s="740">
        <f t="shared" si="1881"/>
        <v>0</v>
      </c>
      <c r="CB248" s="741">
        <f t="shared" si="1882"/>
        <v>0</v>
      </c>
      <c r="CC248" s="740">
        <f t="shared" si="1883"/>
        <v>0</v>
      </c>
      <c r="CD248" s="741">
        <f t="shared" si="1884"/>
        <v>0</v>
      </c>
      <c r="CE248" s="740">
        <f t="shared" si="1977"/>
        <v>0</v>
      </c>
      <c r="CF248" s="741">
        <f t="shared" si="1885"/>
        <v>0</v>
      </c>
      <c r="CG248" s="740">
        <f t="shared" si="1978"/>
        <v>0</v>
      </c>
      <c r="CH248" s="741">
        <f t="shared" si="1886"/>
        <v>0</v>
      </c>
      <c r="CI248" s="740">
        <f t="shared" si="1979"/>
        <v>0</v>
      </c>
      <c r="CJ248" s="741">
        <f t="shared" si="1887"/>
        <v>0</v>
      </c>
      <c r="CK248" s="740">
        <f t="shared" si="1980"/>
        <v>0</v>
      </c>
      <c r="CL248" s="741">
        <f t="shared" si="1888"/>
        <v>0</v>
      </c>
      <c r="CM248" s="740">
        <f t="shared" si="1981"/>
        <v>0</v>
      </c>
      <c r="CN248" s="741">
        <f t="shared" si="1889"/>
        <v>0</v>
      </c>
      <c r="CO248" s="740">
        <f t="shared" si="1982"/>
        <v>0</v>
      </c>
      <c r="CP248" s="741">
        <f t="shared" si="1890"/>
        <v>0</v>
      </c>
      <c r="CQ248" s="740">
        <f t="shared" si="1983"/>
        <v>0</v>
      </c>
      <c r="CR248" s="741">
        <f t="shared" si="1891"/>
        <v>0</v>
      </c>
      <c r="CS248" s="740">
        <f t="shared" si="1984"/>
        <v>0</v>
      </c>
      <c r="CT248" s="741">
        <f t="shared" si="1892"/>
        <v>0</v>
      </c>
      <c r="CU248" s="743">
        <f t="shared" si="1893"/>
        <v>0</v>
      </c>
      <c r="CV248" s="744">
        <f t="shared" si="1894"/>
        <v>0</v>
      </c>
      <c r="CW248" s="745">
        <v>12</v>
      </c>
      <c r="CX248" s="746">
        <f t="shared" si="1895"/>
        <v>0</v>
      </c>
      <c r="CY248" s="747"/>
      <c r="CZ248" s="782">
        <f t="shared" ref="CZ248" si="2019">CX248*0.085</f>
        <v>0</v>
      </c>
      <c r="DA248" s="746">
        <f t="shared" si="1896"/>
        <v>0</v>
      </c>
      <c r="DB248" s="746">
        <f t="shared" si="1897"/>
        <v>0</v>
      </c>
      <c r="DC248" s="746">
        <f t="shared" si="1898"/>
        <v>0</v>
      </c>
      <c r="DE248" s="1044"/>
      <c r="DF248" s="756" t="s">
        <v>48</v>
      </c>
      <c r="DG248" s="737">
        <f t="shared" si="1899"/>
        <v>1</v>
      </c>
      <c r="DH248" s="737">
        <f t="shared" si="1900"/>
        <v>5454</v>
      </c>
      <c r="DI248" s="738">
        <f t="shared" si="1901"/>
        <v>5538</v>
      </c>
      <c r="DJ248" s="817">
        <f t="shared" si="1902"/>
        <v>5538</v>
      </c>
      <c r="DK248" s="740">
        <f t="shared" si="1903"/>
        <v>0</v>
      </c>
      <c r="DL248" s="741">
        <f t="shared" si="1904"/>
        <v>0</v>
      </c>
      <c r="DM248" s="740">
        <f t="shared" si="1905"/>
        <v>0</v>
      </c>
      <c r="DN248" s="741">
        <f t="shared" si="1906"/>
        <v>0</v>
      </c>
      <c r="DO248" s="740">
        <f t="shared" si="1985"/>
        <v>0</v>
      </c>
      <c r="DP248" s="741">
        <f t="shared" si="1907"/>
        <v>0</v>
      </c>
      <c r="DQ248" s="740">
        <f t="shared" si="1986"/>
        <v>0</v>
      </c>
      <c r="DR248" s="741">
        <f t="shared" si="1908"/>
        <v>0</v>
      </c>
      <c r="DS248" s="740">
        <f t="shared" si="1987"/>
        <v>0</v>
      </c>
      <c r="DT248" s="741">
        <f t="shared" si="1909"/>
        <v>0</v>
      </c>
      <c r="DU248" s="740">
        <f t="shared" si="1988"/>
        <v>0</v>
      </c>
      <c r="DV248" s="741">
        <f t="shared" si="1910"/>
        <v>0</v>
      </c>
      <c r="DW248" s="740">
        <f t="shared" si="1989"/>
        <v>0</v>
      </c>
      <c r="DX248" s="741">
        <f t="shared" si="1911"/>
        <v>0</v>
      </c>
      <c r="DY248" s="740">
        <f t="shared" si="1990"/>
        <v>0</v>
      </c>
      <c r="DZ248" s="741">
        <f t="shared" si="1912"/>
        <v>0</v>
      </c>
      <c r="EA248" s="740">
        <f t="shared" si="1991"/>
        <v>0</v>
      </c>
      <c r="EB248" s="741">
        <f t="shared" si="1913"/>
        <v>0</v>
      </c>
      <c r="EC248" s="740">
        <f t="shared" si="1992"/>
        <v>0</v>
      </c>
      <c r="ED248" s="741">
        <f t="shared" si="1914"/>
        <v>0</v>
      </c>
      <c r="EE248" s="743">
        <f t="shared" si="1915"/>
        <v>10704</v>
      </c>
      <c r="EF248" s="744">
        <f t="shared" si="1916"/>
        <v>16242</v>
      </c>
      <c r="EG248" s="745">
        <v>12</v>
      </c>
      <c r="EH248" s="746">
        <f t="shared" si="1917"/>
        <v>194904</v>
      </c>
      <c r="EI248" s="747"/>
      <c r="EJ248" s="782">
        <f t="shared" ref="EJ248" si="2020">EH248*0.085</f>
        <v>16566.84</v>
      </c>
      <c r="EK248" s="746">
        <f t="shared" si="1918"/>
        <v>211470.84</v>
      </c>
      <c r="EL248" s="746">
        <f t="shared" si="1919"/>
        <v>63864.19</v>
      </c>
      <c r="EM248" s="746">
        <f t="shared" si="1920"/>
        <v>275335.03000000003</v>
      </c>
      <c r="EO248" s="1044"/>
      <c r="EP248" s="756" t="s">
        <v>48</v>
      </c>
      <c r="EQ248" s="737">
        <f t="shared" si="1921"/>
        <v>0</v>
      </c>
      <c r="ER248" s="737">
        <f t="shared" si="1922"/>
        <v>5454</v>
      </c>
      <c r="ES248" s="738">
        <f t="shared" si="1923"/>
        <v>5538</v>
      </c>
      <c r="ET248" s="817">
        <f t="shared" si="1924"/>
        <v>0</v>
      </c>
      <c r="EU248" s="740">
        <f t="shared" si="1925"/>
        <v>0</v>
      </c>
      <c r="EV248" s="741">
        <f t="shared" si="1926"/>
        <v>0</v>
      </c>
      <c r="EW248" s="740">
        <f t="shared" si="1927"/>
        <v>0</v>
      </c>
      <c r="EX248" s="741">
        <f t="shared" si="1928"/>
        <v>0</v>
      </c>
      <c r="EY248" s="740">
        <f t="shared" si="1993"/>
        <v>0</v>
      </c>
      <c r="EZ248" s="741">
        <f t="shared" si="1929"/>
        <v>0</v>
      </c>
      <c r="FA248" s="740">
        <f t="shared" si="1994"/>
        <v>0</v>
      </c>
      <c r="FB248" s="741">
        <f t="shared" si="1930"/>
        <v>0</v>
      </c>
      <c r="FC248" s="740">
        <f t="shared" si="1995"/>
        <v>0</v>
      </c>
      <c r="FD248" s="741">
        <f t="shared" si="1931"/>
        <v>0</v>
      </c>
      <c r="FE248" s="740">
        <f t="shared" si="1996"/>
        <v>0</v>
      </c>
      <c r="FF248" s="741">
        <f t="shared" si="1932"/>
        <v>0</v>
      </c>
      <c r="FG248" s="740">
        <f t="shared" si="1997"/>
        <v>0</v>
      </c>
      <c r="FH248" s="741">
        <f t="shared" si="1933"/>
        <v>0</v>
      </c>
      <c r="FI248" s="740">
        <f t="shared" si="1998"/>
        <v>0</v>
      </c>
      <c r="FJ248" s="741">
        <f t="shared" si="1934"/>
        <v>0</v>
      </c>
      <c r="FK248" s="740">
        <f t="shared" si="1999"/>
        <v>0</v>
      </c>
      <c r="FL248" s="741">
        <f t="shared" si="1935"/>
        <v>0</v>
      </c>
      <c r="FM248" s="740">
        <f t="shared" si="2000"/>
        <v>0</v>
      </c>
      <c r="FN248" s="741">
        <f t="shared" si="1936"/>
        <v>0</v>
      </c>
      <c r="FO248" s="743">
        <f t="shared" si="1937"/>
        <v>0</v>
      </c>
      <c r="FP248" s="744">
        <f t="shared" si="1938"/>
        <v>0</v>
      </c>
      <c r="FQ248" s="745">
        <v>12</v>
      </c>
      <c r="FR248" s="746">
        <f t="shared" si="1939"/>
        <v>0</v>
      </c>
      <c r="FS248" s="747"/>
      <c r="FT248" s="782">
        <f t="shared" ref="FT248" si="2021">FR248*0.085</f>
        <v>0</v>
      </c>
      <c r="FU248" s="746">
        <f t="shared" si="1940"/>
        <v>0</v>
      </c>
      <c r="FV248" s="746">
        <f t="shared" si="1941"/>
        <v>0</v>
      </c>
      <c r="FW248" s="746">
        <f t="shared" si="1942"/>
        <v>0</v>
      </c>
      <c r="FY248" s="1044"/>
      <c r="FZ248" s="756" t="s">
        <v>48</v>
      </c>
      <c r="GA248" s="737">
        <f t="shared" si="1943"/>
        <v>1</v>
      </c>
      <c r="GB248" s="737">
        <f t="shared" si="1944"/>
        <v>5454</v>
      </c>
      <c r="GC248" s="738">
        <f t="shared" si="1945"/>
        <v>5538</v>
      </c>
      <c r="GD248" s="743">
        <f t="shared" si="1946"/>
        <v>5538</v>
      </c>
      <c r="GE248" s="743"/>
      <c r="GF248" s="737">
        <f t="shared" si="1947"/>
        <v>0</v>
      </c>
      <c r="GG248" s="743"/>
      <c r="GH248" s="737">
        <f t="shared" si="1948"/>
        <v>0</v>
      </c>
      <c r="GI248" s="743"/>
      <c r="GJ248" s="737">
        <f t="shared" si="1949"/>
        <v>0</v>
      </c>
      <c r="GK248" s="743"/>
      <c r="GL248" s="737">
        <f t="shared" si="1950"/>
        <v>0</v>
      </c>
      <c r="GM248" s="743"/>
      <c r="GN248" s="737">
        <f t="shared" si="1951"/>
        <v>0</v>
      </c>
      <c r="GO248" s="743"/>
      <c r="GP248" s="737">
        <f t="shared" si="1952"/>
        <v>0</v>
      </c>
      <c r="GQ248" s="743"/>
      <c r="GR248" s="737">
        <f t="shared" si="1953"/>
        <v>0</v>
      </c>
      <c r="GS248" s="743"/>
      <c r="GT248" s="737">
        <f t="shared" si="1954"/>
        <v>0</v>
      </c>
      <c r="GU248" s="743"/>
      <c r="GV248" s="737">
        <f t="shared" si="1955"/>
        <v>0</v>
      </c>
      <c r="GW248" s="743"/>
      <c r="GX248" s="737">
        <f t="shared" si="1956"/>
        <v>0</v>
      </c>
      <c r="GY248" s="743">
        <f t="shared" si="1956"/>
        <v>10704</v>
      </c>
      <c r="GZ248" s="744">
        <f t="shared" si="1957"/>
        <v>16242</v>
      </c>
      <c r="HA248" s="745">
        <v>12</v>
      </c>
      <c r="HB248" s="746">
        <f t="shared" si="1958"/>
        <v>194904</v>
      </c>
      <c r="HC248" s="737">
        <f t="shared" si="1959"/>
        <v>0</v>
      </c>
      <c r="HD248" s="737">
        <f t="shared" si="1959"/>
        <v>16566.84</v>
      </c>
      <c r="HE248" s="746">
        <f t="shared" si="1960"/>
        <v>211470.84</v>
      </c>
      <c r="HF248" s="746">
        <f t="shared" si="1961"/>
        <v>63864.19</v>
      </c>
      <c r="HG248" s="746">
        <f t="shared" si="1962"/>
        <v>275335.03000000003</v>
      </c>
    </row>
    <row r="249" spans="1:225" x14ac:dyDescent="0.25">
      <c r="A249" s="1045"/>
      <c r="B249" s="752"/>
      <c r="C249" s="737">
        <f t="shared" si="1827"/>
        <v>0</v>
      </c>
      <c r="D249" s="737">
        <f t="shared" si="1828"/>
        <v>0</v>
      </c>
      <c r="E249" s="738">
        <f t="shared" si="1829"/>
        <v>0</v>
      </c>
      <c r="F249" s="817">
        <f t="shared" si="1830"/>
        <v>0</v>
      </c>
      <c r="G249" s="740">
        <f t="shared" si="2016"/>
        <v>0</v>
      </c>
      <c r="H249" s="741">
        <f t="shared" si="1831"/>
        <v>0</v>
      </c>
      <c r="I249" s="740">
        <f t="shared" si="2016"/>
        <v>0</v>
      </c>
      <c r="J249" s="741">
        <f t="shared" si="1832"/>
        <v>0</v>
      </c>
      <c r="K249" s="740">
        <f t="shared" si="1833"/>
        <v>0</v>
      </c>
      <c r="L249" s="741">
        <f t="shared" si="1834"/>
        <v>0</v>
      </c>
      <c r="M249" s="740">
        <f t="shared" si="1835"/>
        <v>0</v>
      </c>
      <c r="N249" s="741">
        <f t="shared" si="1836"/>
        <v>0</v>
      </c>
      <c r="O249" s="740">
        <f t="shared" si="1837"/>
        <v>0</v>
      </c>
      <c r="P249" s="741">
        <f t="shared" si="1838"/>
        <v>0</v>
      </c>
      <c r="Q249" s="740">
        <f t="shared" si="1839"/>
        <v>0</v>
      </c>
      <c r="R249" s="741">
        <f t="shared" si="1840"/>
        <v>0</v>
      </c>
      <c r="S249" s="740">
        <f t="shared" si="1841"/>
        <v>0</v>
      </c>
      <c r="T249" s="741">
        <f t="shared" si="1842"/>
        <v>0</v>
      </c>
      <c r="U249" s="740">
        <f t="shared" si="1843"/>
        <v>0</v>
      </c>
      <c r="V249" s="741">
        <f t="shared" si="1844"/>
        <v>0</v>
      </c>
      <c r="W249" s="740">
        <f t="shared" si="1845"/>
        <v>0</v>
      </c>
      <c r="X249" s="741">
        <f t="shared" si="1846"/>
        <v>0</v>
      </c>
      <c r="Y249" s="740">
        <f t="shared" si="1847"/>
        <v>0</v>
      </c>
      <c r="Z249" s="741">
        <f t="shared" si="1848"/>
        <v>0</v>
      </c>
      <c r="AA249" s="743">
        <f t="shared" si="1849"/>
        <v>0</v>
      </c>
      <c r="AB249" s="744">
        <f t="shared" si="1850"/>
        <v>0</v>
      </c>
      <c r="AC249" s="745">
        <v>12</v>
      </c>
      <c r="AD249" s="746">
        <f t="shared" si="1851"/>
        <v>0</v>
      </c>
      <c r="AE249" s="747"/>
      <c r="AF249" s="741"/>
      <c r="AG249" s="746">
        <f t="shared" si="1852"/>
        <v>0</v>
      </c>
      <c r="AH249" s="746">
        <f t="shared" si="1853"/>
        <v>0</v>
      </c>
      <c r="AI249" s="746">
        <f t="shared" si="1854"/>
        <v>0</v>
      </c>
      <c r="AK249" s="1045"/>
      <c r="AL249" s="752"/>
      <c r="AM249" s="737">
        <f t="shared" si="1855"/>
        <v>0</v>
      </c>
      <c r="AN249" s="737">
        <f t="shared" si="1856"/>
        <v>0</v>
      </c>
      <c r="AO249" s="738">
        <f t="shared" si="1857"/>
        <v>0</v>
      </c>
      <c r="AP249" s="817">
        <f t="shared" si="1858"/>
        <v>0</v>
      </c>
      <c r="AQ249" s="740">
        <f t="shared" si="1859"/>
        <v>0</v>
      </c>
      <c r="AR249" s="741">
        <f t="shared" si="1860"/>
        <v>0</v>
      </c>
      <c r="AS249" s="740">
        <f t="shared" si="1861"/>
        <v>0</v>
      </c>
      <c r="AT249" s="741">
        <f t="shared" si="1862"/>
        <v>0</v>
      </c>
      <c r="AU249" s="740">
        <f t="shared" si="1969"/>
        <v>0</v>
      </c>
      <c r="AV249" s="741">
        <f t="shared" si="1863"/>
        <v>0</v>
      </c>
      <c r="AW249" s="740">
        <f t="shared" si="1970"/>
        <v>0</v>
      </c>
      <c r="AX249" s="741">
        <f t="shared" si="1864"/>
        <v>0</v>
      </c>
      <c r="AY249" s="740">
        <f t="shared" si="1971"/>
        <v>0</v>
      </c>
      <c r="AZ249" s="741">
        <f t="shared" si="1865"/>
        <v>0</v>
      </c>
      <c r="BA249" s="740">
        <f t="shared" si="1972"/>
        <v>0</v>
      </c>
      <c r="BB249" s="741">
        <f t="shared" si="1866"/>
        <v>0</v>
      </c>
      <c r="BC249" s="740">
        <f t="shared" si="1973"/>
        <v>0</v>
      </c>
      <c r="BD249" s="741">
        <f t="shared" si="1867"/>
        <v>0</v>
      </c>
      <c r="BE249" s="740">
        <f t="shared" si="1974"/>
        <v>0</v>
      </c>
      <c r="BF249" s="741">
        <f t="shared" si="1868"/>
        <v>0</v>
      </c>
      <c r="BG249" s="740">
        <f t="shared" si="1975"/>
        <v>0</v>
      </c>
      <c r="BH249" s="741">
        <f t="shared" si="1869"/>
        <v>0</v>
      </c>
      <c r="BI249" s="740">
        <f t="shared" si="1976"/>
        <v>0</v>
      </c>
      <c r="BJ249" s="741">
        <f t="shared" si="1870"/>
        <v>0</v>
      </c>
      <c r="BK249" s="743">
        <f t="shared" si="1871"/>
        <v>0</v>
      </c>
      <c r="BL249" s="744">
        <f t="shared" si="1872"/>
        <v>0</v>
      </c>
      <c r="BM249" s="745">
        <v>12</v>
      </c>
      <c r="BN249" s="746">
        <f t="shared" si="1873"/>
        <v>0</v>
      </c>
      <c r="BO249" s="747"/>
      <c r="BP249" s="741"/>
      <c r="BQ249" s="746">
        <f t="shared" si="1874"/>
        <v>0</v>
      </c>
      <c r="BR249" s="746">
        <f t="shared" si="1875"/>
        <v>0</v>
      </c>
      <c r="BS249" s="746">
        <f t="shared" si="1876"/>
        <v>0</v>
      </c>
      <c r="BU249" s="1045"/>
      <c r="BV249" s="752"/>
      <c r="BW249" s="737">
        <f t="shared" si="1877"/>
        <v>0</v>
      </c>
      <c r="BX249" s="737">
        <f t="shared" si="1878"/>
        <v>0</v>
      </c>
      <c r="BY249" s="738">
        <f t="shared" si="1879"/>
        <v>0</v>
      </c>
      <c r="BZ249" s="817">
        <f t="shared" si="1880"/>
        <v>0</v>
      </c>
      <c r="CA249" s="740">
        <f t="shared" si="1881"/>
        <v>0</v>
      </c>
      <c r="CB249" s="741">
        <f t="shared" si="1882"/>
        <v>0</v>
      </c>
      <c r="CC249" s="740">
        <f t="shared" si="1883"/>
        <v>0</v>
      </c>
      <c r="CD249" s="741">
        <f t="shared" si="1884"/>
        <v>0</v>
      </c>
      <c r="CE249" s="740">
        <f t="shared" si="1977"/>
        <v>0</v>
      </c>
      <c r="CF249" s="741">
        <f t="shared" si="1885"/>
        <v>0</v>
      </c>
      <c r="CG249" s="740">
        <f t="shared" si="1978"/>
        <v>0</v>
      </c>
      <c r="CH249" s="741">
        <f t="shared" si="1886"/>
        <v>0</v>
      </c>
      <c r="CI249" s="740">
        <f t="shared" si="1979"/>
        <v>0</v>
      </c>
      <c r="CJ249" s="741">
        <f t="shared" si="1887"/>
        <v>0</v>
      </c>
      <c r="CK249" s="740">
        <f t="shared" si="1980"/>
        <v>0</v>
      </c>
      <c r="CL249" s="741">
        <f t="shared" si="1888"/>
        <v>0</v>
      </c>
      <c r="CM249" s="740">
        <f t="shared" si="1981"/>
        <v>0</v>
      </c>
      <c r="CN249" s="741">
        <f t="shared" si="1889"/>
        <v>0</v>
      </c>
      <c r="CO249" s="740">
        <f t="shared" si="1982"/>
        <v>0</v>
      </c>
      <c r="CP249" s="741">
        <f t="shared" si="1890"/>
        <v>0</v>
      </c>
      <c r="CQ249" s="740">
        <f t="shared" si="1983"/>
        <v>0</v>
      </c>
      <c r="CR249" s="741">
        <f t="shared" si="1891"/>
        <v>0</v>
      </c>
      <c r="CS249" s="740">
        <f t="shared" si="1984"/>
        <v>0</v>
      </c>
      <c r="CT249" s="741">
        <f t="shared" si="1892"/>
        <v>0</v>
      </c>
      <c r="CU249" s="743">
        <f t="shared" si="1893"/>
        <v>0</v>
      </c>
      <c r="CV249" s="744">
        <f t="shared" si="1894"/>
        <v>0</v>
      </c>
      <c r="CW249" s="745">
        <v>12</v>
      </c>
      <c r="CX249" s="746">
        <f t="shared" si="1895"/>
        <v>0</v>
      </c>
      <c r="CY249" s="747"/>
      <c r="CZ249" s="741"/>
      <c r="DA249" s="746">
        <f t="shared" si="1896"/>
        <v>0</v>
      </c>
      <c r="DB249" s="746">
        <f t="shared" si="1897"/>
        <v>0</v>
      </c>
      <c r="DC249" s="746">
        <f t="shared" si="1898"/>
        <v>0</v>
      </c>
      <c r="DE249" s="1045"/>
      <c r="DF249" s="752"/>
      <c r="DG249" s="737">
        <f t="shared" si="1899"/>
        <v>0</v>
      </c>
      <c r="DH249" s="737">
        <f t="shared" si="1900"/>
        <v>0</v>
      </c>
      <c r="DI249" s="738">
        <f t="shared" si="1901"/>
        <v>0</v>
      </c>
      <c r="DJ249" s="817">
        <f t="shared" si="1902"/>
        <v>0</v>
      </c>
      <c r="DK249" s="740">
        <f t="shared" si="1903"/>
        <v>0</v>
      </c>
      <c r="DL249" s="741">
        <f t="shared" si="1904"/>
        <v>0</v>
      </c>
      <c r="DM249" s="740">
        <f t="shared" si="1905"/>
        <v>0</v>
      </c>
      <c r="DN249" s="741">
        <f t="shared" si="1906"/>
        <v>0</v>
      </c>
      <c r="DO249" s="740">
        <f t="shared" si="1985"/>
        <v>0</v>
      </c>
      <c r="DP249" s="741">
        <f t="shared" si="1907"/>
        <v>0</v>
      </c>
      <c r="DQ249" s="740">
        <f t="shared" si="1986"/>
        <v>0</v>
      </c>
      <c r="DR249" s="741">
        <f t="shared" si="1908"/>
        <v>0</v>
      </c>
      <c r="DS249" s="740">
        <f t="shared" si="1987"/>
        <v>0</v>
      </c>
      <c r="DT249" s="741">
        <f t="shared" si="1909"/>
        <v>0</v>
      </c>
      <c r="DU249" s="740">
        <f t="shared" si="1988"/>
        <v>0</v>
      </c>
      <c r="DV249" s="741">
        <f t="shared" si="1910"/>
        <v>0</v>
      </c>
      <c r="DW249" s="740">
        <f t="shared" si="1989"/>
        <v>0</v>
      </c>
      <c r="DX249" s="741">
        <f t="shared" si="1911"/>
        <v>0</v>
      </c>
      <c r="DY249" s="740">
        <f t="shared" si="1990"/>
        <v>0</v>
      </c>
      <c r="DZ249" s="741">
        <f t="shared" si="1912"/>
        <v>0</v>
      </c>
      <c r="EA249" s="740">
        <f t="shared" si="1991"/>
        <v>0</v>
      </c>
      <c r="EB249" s="741">
        <f t="shared" si="1913"/>
        <v>0</v>
      </c>
      <c r="EC249" s="740">
        <f t="shared" si="1992"/>
        <v>0</v>
      </c>
      <c r="ED249" s="741">
        <f t="shared" si="1914"/>
        <v>0</v>
      </c>
      <c r="EE249" s="743">
        <f t="shared" si="1915"/>
        <v>0</v>
      </c>
      <c r="EF249" s="744">
        <f t="shared" si="1916"/>
        <v>0</v>
      </c>
      <c r="EG249" s="745">
        <v>12</v>
      </c>
      <c r="EH249" s="746">
        <f t="shared" si="1917"/>
        <v>0</v>
      </c>
      <c r="EI249" s="747"/>
      <c r="EJ249" s="741"/>
      <c r="EK249" s="746">
        <f t="shared" si="1918"/>
        <v>0</v>
      </c>
      <c r="EL249" s="746">
        <f t="shared" si="1919"/>
        <v>0</v>
      </c>
      <c r="EM249" s="746">
        <f t="shared" si="1920"/>
        <v>0</v>
      </c>
      <c r="EO249" s="1045"/>
      <c r="EP249" s="752"/>
      <c r="EQ249" s="737">
        <f t="shared" si="1921"/>
        <v>0</v>
      </c>
      <c r="ER249" s="737">
        <f t="shared" si="1922"/>
        <v>0</v>
      </c>
      <c r="ES249" s="738">
        <f t="shared" si="1923"/>
        <v>0</v>
      </c>
      <c r="ET249" s="817">
        <f t="shared" si="1924"/>
        <v>0</v>
      </c>
      <c r="EU249" s="740">
        <f t="shared" si="1925"/>
        <v>0</v>
      </c>
      <c r="EV249" s="741">
        <f t="shared" si="1926"/>
        <v>0</v>
      </c>
      <c r="EW249" s="740">
        <f t="shared" si="1927"/>
        <v>0</v>
      </c>
      <c r="EX249" s="741">
        <f t="shared" si="1928"/>
        <v>0</v>
      </c>
      <c r="EY249" s="740">
        <f t="shared" si="1993"/>
        <v>0</v>
      </c>
      <c r="EZ249" s="741">
        <f t="shared" si="1929"/>
        <v>0</v>
      </c>
      <c r="FA249" s="740">
        <f t="shared" si="1994"/>
        <v>0</v>
      </c>
      <c r="FB249" s="741">
        <f t="shared" si="1930"/>
        <v>0</v>
      </c>
      <c r="FC249" s="740">
        <f t="shared" si="1995"/>
        <v>0</v>
      </c>
      <c r="FD249" s="741">
        <f t="shared" si="1931"/>
        <v>0</v>
      </c>
      <c r="FE249" s="740">
        <f t="shared" si="1996"/>
        <v>0</v>
      </c>
      <c r="FF249" s="741">
        <f t="shared" si="1932"/>
        <v>0</v>
      </c>
      <c r="FG249" s="740">
        <f t="shared" si="1997"/>
        <v>0</v>
      </c>
      <c r="FH249" s="741">
        <f t="shared" si="1933"/>
        <v>0</v>
      </c>
      <c r="FI249" s="740">
        <f t="shared" si="1998"/>
        <v>0</v>
      </c>
      <c r="FJ249" s="741">
        <f t="shared" si="1934"/>
        <v>0</v>
      </c>
      <c r="FK249" s="740">
        <f t="shared" si="1999"/>
        <v>0</v>
      </c>
      <c r="FL249" s="741">
        <f t="shared" si="1935"/>
        <v>0</v>
      </c>
      <c r="FM249" s="740">
        <f t="shared" si="2000"/>
        <v>0</v>
      </c>
      <c r="FN249" s="741">
        <f t="shared" si="1936"/>
        <v>0</v>
      </c>
      <c r="FO249" s="743">
        <f t="shared" si="1937"/>
        <v>0</v>
      </c>
      <c r="FP249" s="744">
        <f t="shared" si="1938"/>
        <v>0</v>
      </c>
      <c r="FQ249" s="745">
        <v>12</v>
      </c>
      <c r="FR249" s="746">
        <f t="shared" si="1939"/>
        <v>0</v>
      </c>
      <c r="FS249" s="747"/>
      <c r="FT249" s="741"/>
      <c r="FU249" s="746">
        <f t="shared" si="1940"/>
        <v>0</v>
      </c>
      <c r="FV249" s="746">
        <f t="shared" si="1941"/>
        <v>0</v>
      </c>
      <c r="FW249" s="746">
        <f t="shared" si="1942"/>
        <v>0</v>
      </c>
      <c r="FY249" s="1045"/>
      <c r="FZ249" s="752"/>
      <c r="GA249" s="737">
        <f t="shared" si="1943"/>
        <v>0</v>
      </c>
      <c r="GB249" s="737">
        <f t="shared" si="1944"/>
        <v>0</v>
      </c>
      <c r="GC249" s="738">
        <f t="shared" si="1945"/>
        <v>0</v>
      </c>
      <c r="GD249" s="743">
        <f t="shared" si="1946"/>
        <v>0</v>
      </c>
      <c r="GE249" s="743"/>
      <c r="GF249" s="737">
        <f t="shared" si="1947"/>
        <v>0</v>
      </c>
      <c r="GG249" s="743"/>
      <c r="GH249" s="737">
        <f t="shared" si="1948"/>
        <v>0</v>
      </c>
      <c r="GI249" s="743"/>
      <c r="GJ249" s="737">
        <f t="shared" si="1949"/>
        <v>0</v>
      </c>
      <c r="GK249" s="743"/>
      <c r="GL249" s="737">
        <f t="shared" si="1950"/>
        <v>0</v>
      </c>
      <c r="GM249" s="743"/>
      <c r="GN249" s="737">
        <f t="shared" si="1951"/>
        <v>0</v>
      </c>
      <c r="GO249" s="743"/>
      <c r="GP249" s="737">
        <f t="shared" si="1952"/>
        <v>0</v>
      </c>
      <c r="GQ249" s="743"/>
      <c r="GR249" s="737">
        <f t="shared" si="1953"/>
        <v>0</v>
      </c>
      <c r="GS249" s="743"/>
      <c r="GT249" s="737">
        <f t="shared" si="1954"/>
        <v>0</v>
      </c>
      <c r="GU249" s="743"/>
      <c r="GV249" s="737">
        <f t="shared" si="1955"/>
        <v>0</v>
      </c>
      <c r="GW249" s="743"/>
      <c r="GX249" s="737">
        <f t="shared" si="1956"/>
        <v>0</v>
      </c>
      <c r="GY249" s="743">
        <f t="shared" si="1956"/>
        <v>0</v>
      </c>
      <c r="GZ249" s="744">
        <f t="shared" si="1957"/>
        <v>0</v>
      </c>
      <c r="HA249" s="745">
        <v>12</v>
      </c>
      <c r="HB249" s="746">
        <f t="shared" si="1958"/>
        <v>0</v>
      </c>
      <c r="HC249" s="737">
        <f t="shared" si="1959"/>
        <v>0</v>
      </c>
      <c r="HD249" s="737">
        <f t="shared" si="1959"/>
        <v>0</v>
      </c>
      <c r="HE249" s="746">
        <f t="shared" si="1960"/>
        <v>0</v>
      </c>
      <c r="HF249" s="746">
        <f t="shared" si="1961"/>
        <v>0</v>
      </c>
      <c r="HG249" s="746">
        <f t="shared" si="1962"/>
        <v>0</v>
      </c>
    </row>
    <row r="250" spans="1:225" x14ac:dyDescent="0.25">
      <c r="A250" s="1041" t="s">
        <v>867</v>
      </c>
      <c r="B250" s="1042"/>
      <c r="C250" s="784">
        <f>SUM(C183:C249)</f>
        <v>149.61000000000001</v>
      </c>
      <c r="D250" s="785" t="s">
        <v>492</v>
      </c>
      <c r="E250" s="786" t="s">
        <v>492</v>
      </c>
      <c r="F250" s="784">
        <f t="shared" ref="F250:AB250" si="2022">SUM(F183:F249)</f>
        <v>1669127.13</v>
      </c>
      <c r="G250" s="787"/>
      <c r="H250" s="784">
        <f t="shared" si="2022"/>
        <v>236352.59</v>
      </c>
      <c r="I250" s="788"/>
      <c r="J250" s="784">
        <f t="shared" si="2022"/>
        <v>0</v>
      </c>
      <c r="K250" s="788"/>
      <c r="L250" s="784">
        <f t="shared" si="2022"/>
        <v>8491.7099999999991</v>
      </c>
      <c r="M250" s="788"/>
      <c r="N250" s="784">
        <f t="shared" si="2022"/>
        <v>23350.18</v>
      </c>
      <c r="O250" s="788"/>
      <c r="P250" s="784">
        <f t="shared" si="2022"/>
        <v>0</v>
      </c>
      <c r="Q250" s="788"/>
      <c r="R250" s="784">
        <f t="shared" si="2022"/>
        <v>303242.93</v>
      </c>
      <c r="S250" s="788"/>
      <c r="T250" s="784">
        <f t="shared" si="2022"/>
        <v>306567.78000000003</v>
      </c>
      <c r="U250" s="788"/>
      <c r="V250" s="784">
        <f t="shared" si="2022"/>
        <v>3688.71</v>
      </c>
      <c r="W250" s="788"/>
      <c r="X250" s="784">
        <f t="shared" si="2022"/>
        <v>0</v>
      </c>
      <c r="Y250" s="788"/>
      <c r="Z250" s="784">
        <f t="shared" si="2022"/>
        <v>0</v>
      </c>
      <c r="AA250" s="784">
        <f t="shared" si="2022"/>
        <v>425908.14</v>
      </c>
      <c r="AB250" s="784">
        <f t="shared" si="2022"/>
        <v>2976729.17</v>
      </c>
      <c r="AC250" s="784"/>
      <c r="AD250" s="784">
        <f t="shared" ref="AD250:AI250" si="2023">SUM(AD183:AD249)</f>
        <v>35720750.039999999</v>
      </c>
      <c r="AE250" s="784">
        <f t="shared" si="2023"/>
        <v>72702.720000000001</v>
      </c>
      <c r="AF250" s="784">
        <f t="shared" si="2023"/>
        <v>397604.16</v>
      </c>
      <c r="AG250" s="784">
        <f t="shared" si="2023"/>
        <v>36191056.920000002</v>
      </c>
      <c r="AH250" s="784">
        <f t="shared" si="2023"/>
        <v>10929699.189999999</v>
      </c>
      <c r="AI250" s="784">
        <f t="shared" si="2023"/>
        <v>47120756.109999999</v>
      </c>
      <c r="AJ250" s="750"/>
      <c r="AK250" s="1041" t="s">
        <v>867</v>
      </c>
      <c r="AL250" s="1042"/>
      <c r="AM250" s="784">
        <f>SUM(AM183:AM249)</f>
        <v>108.56</v>
      </c>
      <c r="AN250" s="785" t="s">
        <v>492</v>
      </c>
      <c r="AO250" s="786" t="s">
        <v>492</v>
      </c>
      <c r="AP250" s="784">
        <f t="shared" ref="AP250" si="2024">SUM(AP183:AP249)</f>
        <v>1259687.3799999999</v>
      </c>
      <c r="AQ250" s="784"/>
      <c r="AR250" s="784">
        <f t="shared" ref="AR250:BL250" si="2025">SUM(AR183:AR249)</f>
        <v>179490.77</v>
      </c>
      <c r="AS250" s="784"/>
      <c r="AT250" s="784">
        <f t="shared" si="2025"/>
        <v>6808.92</v>
      </c>
      <c r="AU250" s="784"/>
      <c r="AV250" s="784">
        <f t="shared" si="2025"/>
        <v>13095.15</v>
      </c>
      <c r="AW250" s="784"/>
      <c r="AX250" s="784">
        <f t="shared" si="2025"/>
        <v>9643.89</v>
      </c>
      <c r="AY250" s="784"/>
      <c r="AZ250" s="784">
        <f t="shared" si="2025"/>
        <v>0</v>
      </c>
      <c r="BA250" s="784"/>
      <c r="BB250" s="784">
        <f t="shared" si="2025"/>
        <v>198388.87</v>
      </c>
      <c r="BC250" s="784"/>
      <c r="BD250" s="784">
        <f t="shared" si="2025"/>
        <v>191349.82</v>
      </c>
      <c r="BE250" s="784"/>
      <c r="BF250" s="784">
        <f t="shared" si="2025"/>
        <v>5370.06</v>
      </c>
      <c r="BG250" s="784"/>
      <c r="BH250" s="784">
        <f t="shared" si="2025"/>
        <v>0</v>
      </c>
      <c r="BI250" s="784"/>
      <c r="BJ250" s="784">
        <f t="shared" si="2025"/>
        <v>0</v>
      </c>
      <c r="BK250" s="784">
        <f t="shared" si="2025"/>
        <v>239206.13</v>
      </c>
      <c r="BL250" s="784">
        <f t="shared" si="2025"/>
        <v>2103040.9900000002</v>
      </c>
      <c r="BM250" s="784"/>
      <c r="BN250" s="784">
        <f t="shared" ref="BN250:BS250" si="2026">SUM(BN183:BN249)</f>
        <v>25236491.879999999</v>
      </c>
      <c r="BO250" s="784">
        <f t="shared" si="2026"/>
        <v>68704.070000000007</v>
      </c>
      <c r="BP250" s="784">
        <f t="shared" si="2026"/>
        <v>263744.09000000003</v>
      </c>
      <c r="BQ250" s="784">
        <f t="shared" si="2026"/>
        <v>25568940.039999999</v>
      </c>
      <c r="BR250" s="784">
        <f t="shared" si="2026"/>
        <v>7721819.8799999999</v>
      </c>
      <c r="BS250" s="784">
        <f t="shared" si="2026"/>
        <v>33290759.920000002</v>
      </c>
      <c r="BU250" s="1041" t="s">
        <v>867</v>
      </c>
      <c r="BV250" s="1042"/>
      <c r="BW250" s="784">
        <f>SUM(BW183:BW249)</f>
        <v>116.46</v>
      </c>
      <c r="BX250" s="785" t="s">
        <v>492</v>
      </c>
      <c r="BY250" s="786" t="s">
        <v>492</v>
      </c>
      <c r="BZ250" s="784">
        <f t="shared" ref="BZ250" si="2027">SUM(BZ183:BZ249)</f>
        <v>1169288.68</v>
      </c>
      <c r="CA250" s="784"/>
      <c r="CB250" s="784">
        <f t="shared" ref="CB250:CV250" si="2028">SUM(CB183:CB249)</f>
        <v>115168.56</v>
      </c>
      <c r="CC250" s="784"/>
      <c r="CD250" s="784">
        <f t="shared" si="2028"/>
        <v>0</v>
      </c>
      <c r="CE250" s="784"/>
      <c r="CF250" s="784">
        <f t="shared" si="2028"/>
        <v>0</v>
      </c>
      <c r="CG250" s="784"/>
      <c r="CH250" s="784">
        <f t="shared" si="2028"/>
        <v>55751.16</v>
      </c>
      <c r="CI250" s="784"/>
      <c r="CJ250" s="784">
        <f t="shared" si="2028"/>
        <v>0</v>
      </c>
      <c r="CK250" s="784"/>
      <c r="CL250" s="784">
        <f t="shared" si="2028"/>
        <v>36441.96</v>
      </c>
      <c r="CM250" s="784"/>
      <c r="CN250" s="784">
        <f t="shared" si="2028"/>
        <v>144003</v>
      </c>
      <c r="CO250" s="784"/>
      <c r="CP250" s="784">
        <f t="shared" si="2028"/>
        <v>12000.79</v>
      </c>
      <c r="CQ250" s="784"/>
      <c r="CR250" s="784">
        <f t="shared" si="2028"/>
        <v>0</v>
      </c>
      <c r="CS250" s="784"/>
      <c r="CT250" s="784">
        <f t="shared" si="2028"/>
        <v>0</v>
      </c>
      <c r="CU250" s="784">
        <f t="shared" si="2028"/>
        <v>570197.74</v>
      </c>
      <c r="CV250" s="784">
        <f t="shared" si="2028"/>
        <v>2102851.89</v>
      </c>
      <c r="CW250" s="784"/>
      <c r="CX250" s="784">
        <f t="shared" ref="CX250:DC250" si="2029">SUM(CX183:CX249)</f>
        <v>25234222.68</v>
      </c>
      <c r="CY250" s="784">
        <f t="shared" si="2029"/>
        <v>302928</v>
      </c>
      <c r="CZ250" s="784">
        <f t="shared" si="2029"/>
        <v>542564.01</v>
      </c>
      <c r="DA250" s="784">
        <f t="shared" si="2029"/>
        <v>26079714.690000001</v>
      </c>
      <c r="DB250" s="784">
        <f t="shared" si="2029"/>
        <v>7876073.8700000001</v>
      </c>
      <c r="DC250" s="784">
        <f t="shared" si="2029"/>
        <v>33955788.560000002</v>
      </c>
      <c r="DE250" s="1041" t="s">
        <v>867</v>
      </c>
      <c r="DF250" s="1042"/>
      <c r="DG250" s="784">
        <f>SUM(DG183:DG249)</f>
        <v>37.24</v>
      </c>
      <c r="DH250" s="785" t="s">
        <v>492</v>
      </c>
      <c r="DI250" s="786" t="s">
        <v>492</v>
      </c>
      <c r="DJ250" s="784">
        <f t="shared" ref="DJ250" si="2030">SUM(DJ183:DJ249)</f>
        <v>425741.92</v>
      </c>
      <c r="DK250" s="784"/>
      <c r="DL250" s="784">
        <f t="shared" ref="DL250:EF250" si="2031">SUM(DL183:DL249)</f>
        <v>44893.81</v>
      </c>
      <c r="DM250" s="784"/>
      <c r="DN250" s="784">
        <f t="shared" si="2031"/>
        <v>0</v>
      </c>
      <c r="DO250" s="784"/>
      <c r="DP250" s="784">
        <f t="shared" si="2031"/>
        <v>0</v>
      </c>
      <c r="DQ250" s="784"/>
      <c r="DR250" s="784">
        <f t="shared" si="2031"/>
        <v>1606.6</v>
      </c>
      <c r="DS250" s="784"/>
      <c r="DT250" s="784">
        <f t="shared" si="2031"/>
        <v>0</v>
      </c>
      <c r="DU250" s="784"/>
      <c r="DV250" s="784">
        <f t="shared" si="2031"/>
        <v>24046.080000000002</v>
      </c>
      <c r="DW250" s="784"/>
      <c r="DX250" s="784">
        <f t="shared" si="2031"/>
        <v>70076.5</v>
      </c>
      <c r="DY250" s="784"/>
      <c r="DZ250" s="784">
        <f t="shared" si="2031"/>
        <v>0</v>
      </c>
      <c r="EA250" s="784"/>
      <c r="EB250" s="784">
        <f t="shared" si="2031"/>
        <v>0</v>
      </c>
      <c r="EC250" s="784"/>
      <c r="ED250" s="784">
        <f t="shared" si="2031"/>
        <v>0</v>
      </c>
      <c r="EE250" s="784">
        <f t="shared" si="2031"/>
        <v>140866.5</v>
      </c>
      <c r="EF250" s="784">
        <f t="shared" si="2031"/>
        <v>707231.41</v>
      </c>
      <c r="EG250" s="784"/>
      <c r="EH250" s="784">
        <f t="shared" ref="EH250:EM250" si="2032">SUM(EH183:EH249)</f>
        <v>8486776.9199999999</v>
      </c>
      <c r="EI250" s="784">
        <f t="shared" si="2032"/>
        <v>84819.839999999997</v>
      </c>
      <c r="EJ250" s="784">
        <f t="shared" si="2032"/>
        <v>165668.4</v>
      </c>
      <c r="EK250" s="784">
        <f t="shared" si="2032"/>
        <v>8737265.1600000001</v>
      </c>
      <c r="EL250" s="784">
        <f t="shared" si="2032"/>
        <v>2638654.08</v>
      </c>
      <c r="EM250" s="784">
        <f t="shared" si="2032"/>
        <v>11375919.24</v>
      </c>
      <c r="EO250" s="1041" t="s">
        <v>867</v>
      </c>
      <c r="EP250" s="1042"/>
      <c r="EQ250" s="784">
        <f>SUM(EQ183:EQ249)</f>
        <v>16.5</v>
      </c>
      <c r="ER250" s="785" t="s">
        <v>492</v>
      </c>
      <c r="ES250" s="786" t="s">
        <v>492</v>
      </c>
      <c r="ET250" s="784">
        <f t="shared" ref="ET250" si="2033">SUM(ET183:ET249)</f>
        <v>210607.5</v>
      </c>
      <c r="EU250" s="784"/>
      <c r="EV250" s="784">
        <f t="shared" ref="EV250:FP250" si="2034">SUM(EV183:EV249)</f>
        <v>21755.3</v>
      </c>
      <c r="EW250" s="784"/>
      <c r="EX250" s="784">
        <f t="shared" si="2034"/>
        <v>0</v>
      </c>
      <c r="EY250" s="784"/>
      <c r="EZ250" s="784">
        <f t="shared" si="2034"/>
        <v>0</v>
      </c>
      <c r="FA250" s="784"/>
      <c r="FB250" s="784">
        <f t="shared" si="2034"/>
        <v>0</v>
      </c>
      <c r="FC250" s="784"/>
      <c r="FD250" s="784">
        <f t="shared" si="2034"/>
        <v>0</v>
      </c>
      <c r="FE250" s="784"/>
      <c r="FF250" s="784">
        <f t="shared" si="2034"/>
        <v>51372.4</v>
      </c>
      <c r="FG250" s="784"/>
      <c r="FH250" s="784">
        <f t="shared" si="2034"/>
        <v>25237.67</v>
      </c>
      <c r="FI250" s="784"/>
      <c r="FJ250" s="784">
        <f t="shared" si="2034"/>
        <v>1393.3</v>
      </c>
      <c r="FK250" s="784"/>
      <c r="FL250" s="784">
        <f t="shared" si="2034"/>
        <v>0</v>
      </c>
      <c r="FM250" s="784"/>
      <c r="FN250" s="784">
        <f t="shared" si="2034"/>
        <v>0</v>
      </c>
      <c r="FO250" s="784">
        <f t="shared" si="2034"/>
        <v>11839</v>
      </c>
      <c r="FP250" s="784">
        <f t="shared" si="2034"/>
        <v>322205.17</v>
      </c>
      <c r="FQ250" s="784"/>
      <c r="FR250" s="784">
        <f t="shared" ref="FR250:FW250" si="2035">SUM(FR183:FR249)</f>
        <v>3866462.04</v>
      </c>
      <c r="FS250" s="784">
        <f t="shared" si="2035"/>
        <v>0</v>
      </c>
      <c r="FT250" s="784">
        <f t="shared" si="2035"/>
        <v>16566.84</v>
      </c>
      <c r="FU250" s="784">
        <f t="shared" si="2035"/>
        <v>3883028.88</v>
      </c>
      <c r="FV250" s="784">
        <f t="shared" si="2035"/>
        <v>1172674.71</v>
      </c>
      <c r="FW250" s="784">
        <f t="shared" si="2035"/>
        <v>5055703.59</v>
      </c>
      <c r="FY250" s="1041" t="s">
        <v>867</v>
      </c>
      <c r="FZ250" s="1042"/>
      <c r="GA250" s="784">
        <f>SUM(GA183:GA249)</f>
        <v>428.37</v>
      </c>
      <c r="GB250" s="785" t="s">
        <v>492</v>
      </c>
      <c r="GC250" s="786" t="s">
        <v>492</v>
      </c>
      <c r="GD250" s="790">
        <f t="shared" ref="GD250" si="2036">SUM(GD183:GD249)</f>
        <v>4734452.6100000003</v>
      </c>
      <c r="GE250" s="790"/>
      <c r="GF250" s="784">
        <f t="shared" ref="GF250" si="2037">SUM(GF183:GF249)</f>
        <v>597661.03</v>
      </c>
      <c r="GG250" s="790"/>
      <c r="GH250" s="784">
        <f t="shared" ref="GH250" si="2038">SUM(GH183:GH249)</f>
        <v>6808.92</v>
      </c>
      <c r="GI250" s="790"/>
      <c r="GJ250" s="784">
        <f t="shared" ref="GJ250" si="2039">SUM(GJ183:GJ249)</f>
        <v>21586.86</v>
      </c>
      <c r="GK250" s="790"/>
      <c r="GL250" s="784">
        <f t="shared" ref="GL250" si="2040">SUM(GL183:GL249)</f>
        <v>90351.83</v>
      </c>
      <c r="GM250" s="790"/>
      <c r="GN250" s="784">
        <f t="shared" ref="GN250" si="2041">SUM(GN183:GN249)</f>
        <v>0</v>
      </c>
      <c r="GO250" s="790"/>
      <c r="GP250" s="784">
        <f t="shared" ref="GP250" si="2042">SUM(GP183:GP249)</f>
        <v>613492.24</v>
      </c>
      <c r="GQ250" s="790"/>
      <c r="GR250" s="784">
        <f t="shared" ref="GR250" si="2043">SUM(GR183:GR249)</f>
        <v>737234.77</v>
      </c>
      <c r="GS250" s="790"/>
      <c r="GT250" s="784">
        <f t="shared" ref="GT250" si="2044">SUM(GT183:GT249)</f>
        <v>22452.86</v>
      </c>
      <c r="GU250" s="790"/>
      <c r="GV250" s="784">
        <f t="shared" ref="GV250" si="2045">SUM(GV183:GV249)</f>
        <v>0</v>
      </c>
      <c r="GW250" s="790"/>
      <c r="GX250" s="784">
        <f t="shared" ref="GX250:GZ250" si="2046">SUM(GX183:GX249)</f>
        <v>0</v>
      </c>
      <c r="GY250" s="784">
        <f t="shared" si="2046"/>
        <v>1388017.51</v>
      </c>
      <c r="GZ250" s="784">
        <f t="shared" si="2046"/>
        <v>8212058.6299999999</v>
      </c>
      <c r="HA250" s="784"/>
      <c r="HB250" s="784">
        <f t="shared" ref="HB250:HG250" si="2047">SUM(HB183:HB249)</f>
        <v>98544703.560000002</v>
      </c>
      <c r="HC250" s="784">
        <f t="shared" si="2047"/>
        <v>529154.63</v>
      </c>
      <c r="HD250" s="784">
        <f t="shared" si="2047"/>
        <v>1386147.5</v>
      </c>
      <c r="HE250" s="784">
        <f t="shared" si="2047"/>
        <v>100460005.69</v>
      </c>
      <c r="HF250" s="784">
        <f t="shared" si="2047"/>
        <v>30338921.760000002</v>
      </c>
      <c r="HG250" s="784">
        <f t="shared" si="2047"/>
        <v>130798927.45</v>
      </c>
      <c r="HP250" s="750">
        <f>AI250+BS250+DC250+EM250+FW250</f>
        <v>130798927.42</v>
      </c>
      <c r="HQ250" s="750">
        <f>HP250-HG250</f>
        <v>-0.03</v>
      </c>
    </row>
    <row r="251" spans="1:225" s="959" customFormat="1" ht="15" customHeight="1" x14ac:dyDescent="0.25">
      <c r="A251" s="952" t="s">
        <v>1047</v>
      </c>
      <c r="B251" s="961" t="s">
        <v>426</v>
      </c>
      <c r="C251" s="963">
        <f>C194+C196</f>
        <v>73.11</v>
      </c>
      <c r="D251" s="953"/>
      <c r="E251" s="953"/>
      <c r="F251" s="963">
        <f>F194+F196</f>
        <v>974775.63</v>
      </c>
      <c r="G251" s="956"/>
      <c r="H251" s="963">
        <f>H194+H196</f>
        <v>189181.67</v>
      </c>
      <c r="I251" s="957"/>
      <c r="J251" s="963">
        <f>J194+J196</f>
        <v>0</v>
      </c>
      <c r="K251" s="957"/>
      <c r="L251" s="963">
        <f>L194+L196</f>
        <v>2653.13</v>
      </c>
      <c r="M251" s="957"/>
      <c r="N251" s="963">
        <f>N194+N196</f>
        <v>0</v>
      </c>
      <c r="O251" s="957"/>
      <c r="P251" s="963">
        <f>P194+P196</f>
        <v>0</v>
      </c>
      <c r="Q251" s="957"/>
      <c r="R251" s="963">
        <f>R194+R196</f>
        <v>0</v>
      </c>
      <c r="S251" s="957"/>
      <c r="T251" s="963">
        <f>T194+T196</f>
        <v>194955.13</v>
      </c>
      <c r="U251" s="957"/>
      <c r="V251" s="963">
        <f>V194+V196</f>
        <v>1768.76</v>
      </c>
      <c r="W251" s="957"/>
      <c r="X251" s="963">
        <f>X194+X196</f>
        <v>0</v>
      </c>
      <c r="Y251" s="957"/>
      <c r="Z251" s="963">
        <f t="shared" ref="Z251:AB251" si="2048">Z194+Z196</f>
        <v>0</v>
      </c>
      <c r="AA251" s="963">
        <f t="shared" si="2048"/>
        <v>0</v>
      </c>
      <c r="AB251" s="963">
        <f t="shared" si="2048"/>
        <v>1363334.32</v>
      </c>
      <c r="AC251" s="953"/>
      <c r="AD251" s="963">
        <f t="shared" ref="AD251:AI251" si="2049">AD194+AD196</f>
        <v>16360011.84</v>
      </c>
      <c r="AE251" s="963">
        <f t="shared" si="2049"/>
        <v>0</v>
      </c>
      <c r="AF251" s="963">
        <f t="shared" si="2049"/>
        <v>0</v>
      </c>
      <c r="AG251" s="963">
        <f t="shared" si="2049"/>
        <v>16360011.84</v>
      </c>
      <c r="AH251" s="963">
        <f t="shared" si="2049"/>
        <v>4940723.57</v>
      </c>
      <c r="AI251" s="963">
        <f t="shared" si="2049"/>
        <v>21300735.41</v>
      </c>
      <c r="AJ251" s="958"/>
      <c r="AK251" s="952" t="s">
        <v>1047</v>
      </c>
      <c r="AL251" s="961" t="s">
        <v>426</v>
      </c>
      <c r="AM251" s="963">
        <f>AM194+AM196</f>
        <v>49.89</v>
      </c>
      <c r="AN251" s="953"/>
      <c r="AO251" s="953"/>
      <c r="AP251" s="963">
        <f>AP194+AP196</f>
        <v>665183.37</v>
      </c>
      <c r="AQ251" s="956"/>
      <c r="AR251" s="963">
        <f>AR194+AR196</f>
        <v>126022.45</v>
      </c>
      <c r="AS251" s="957"/>
      <c r="AT251" s="963">
        <f>AT194+AT196</f>
        <v>0</v>
      </c>
      <c r="AU251" s="957"/>
      <c r="AV251" s="963">
        <f>AV194+AV196</f>
        <v>4607.3500000000004</v>
      </c>
      <c r="AW251" s="957"/>
      <c r="AX251" s="963">
        <f>AX194+AX196</f>
        <v>0</v>
      </c>
      <c r="AY251" s="957"/>
      <c r="AZ251" s="963">
        <f>AZ194+AZ196</f>
        <v>0</v>
      </c>
      <c r="BA251" s="957"/>
      <c r="BB251" s="963">
        <f>BB194+BB196</f>
        <v>0</v>
      </c>
      <c r="BC251" s="957"/>
      <c r="BD251" s="963">
        <f>BD194+BD196</f>
        <v>112142.26</v>
      </c>
      <c r="BE251" s="957"/>
      <c r="BF251" s="963">
        <f>BF194+BF196</f>
        <v>3081.26</v>
      </c>
      <c r="BG251" s="957"/>
      <c r="BH251" s="963">
        <f>BH194+BH196</f>
        <v>0</v>
      </c>
      <c r="BI251" s="957"/>
      <c r="BJ251" s="963">
        <f t="shared" ref="BJ251:BL251" si="2050">BJ194+BJ196</f>
        <v>0</v>
      </c>
      <c r="BK251" s="963">
        <f t="shared" si="2050"/>
        <v>0</v>
      </c>
      <c r="BL251" s="963">
        <f t="shared" si="2050"/>
        <v>911036.69</v>
      </c>
      <c r="BM251" s="953"/>
      <c r="BN251" s="963">
        <f t="shared" ref="BN251:BS251" si="2051">BN194+BN196</f>
        <v>10932440.279999999</v>
      </c>
      <c r="BO251" s="963">
        <f t="shared" si="2051"/>
        <v>0</v>
      </c>
      <c r="BP251" s="963">
        <f t="shared" si="2051"/>
        <v>0</v>
      </c>
      <c r="BQ251" s="963">
        <f t="shared" si="2051"/>
        <v>10932440.279999999</v>
      </c>
      <c r="BR251" s="963">
        <f t="shared" si="2051"/>
        <v>3301596.97</v>
      </c>
      <c r="BS251" s="963">
        <f t="shared" si="2051"/>
        <v>14234037.25</v>
      </c>
      <c r="BU251" s="952" t="s">
        <v>1047</v>
      </c>
      <c r="BV251" s="961" t="s">
        <v>426</v>
      </c>
      <c r="BW251" s="963">
        <f>BW194+BW196</f>
        <v>38.46</v>
      </c>
      <c r="BX251" s="953"/>
      <c r="BY251" s="953"/>
      <c r="BZ251" s="963">
        <f>BZ194+BZ196</f>
        <v>512787.18</v>
      </c>
      <c r="CA251" s="956"/>
      <c r="CB251" s="963">
        <f>CB194+CB196</f>
        <v>93840.05</v>
      </c>
      <c r="CC251" s="957"/>
      <c r="CD251" s="963">
        <f>CD194+CD196</f>
        <v>0</v>
      </c>
      <c r="CE251" s="957"/>
      <c r="CF251" s="963">
        <f>CF194+CF196</f>
        <v>0</v>
      </c>
      <c r="CG251" s="957"/>
      <c r="CH251" s="963">
        <f>CH194+CH196</f>
        <v>0</v>
      </c>
      <c r="CI251" s="957"/>
      <c r="CJ251" s="963">
        <f>CJ194+CJ196</f>
        <v>0</v>
      </c>
      <c r="CK251" s="957"/>
      <c r="CL251" s="963">
        <f>CL194+CL196</f>
        <v>0</v>
      </c>
      <c r="CM251" s="957"/>
      <c r="CN251" s="963">
        <f>CN194+CN196</f>
        <v>77943.649999999994</v>
      </c>
      <c r="CO251" s="957"/>
      <c r="CP251" s="963">
        <f>CP194+CP196</f>
        <v>7691.81</v>
      </c>
      <c r="CQ251" s="957"/>
      <c r="CR251" s="963">
        <f>CR194+CR196</f>
        <v>0</v>
      </c>
      <c r="CS251" s="957"/>
      <c r="CT251" s="963">
        <f t="shared" ref="CT251:CV251" si="2052">CT194+CT196</f>
        <v>0</v>
      </c>
      <c r="CU251" s="963">
        <f t="shared" si="2052"/>
        <v>0</v>
      </c>
      <c r="CV251" s="963">
        <f t="shared" si="2052"/>
        <v>692262.69</v>
      </c>
      <c r="CW251" s="953"/>
      <c r="CX251" s="963">
        <f t="shared" ref="CX251:DC251" si="2053">CX194+CX196</f>
        <v>8307152.2800000003</v>
      </c>
      <c r="CY251" s="963">
        <f t="shared" si="2053"/>
        <v>0</v>
      </c>
      <c r="CZ251" s="963">
        <f t="shared" si="2053"/>
        <v>0</v>
      </c>
      <c r="DA251" s="963">
        <f t="shared" si="2053"/>
        <v>8307152.2800000003</v>
      </c>
      <c r="DB251" s="963">
        <f t="shared" si="2053"/>
        <v>2508759.9900000002</v>
      </c>
      <c r="DC251" s="963">
        <f t="shared" si="2053"/>
        <v>10815912.27</v>
      </c>
      <c r="DE251" s="952" t="s">
        <v>1047</v>
      </c>
      <c r="DF251" s="961" t="s">
        <v>426</v>
      </c>
      <c r="DG251" s="963">
        <f>DG194+DG196</f>
        <v>14.44</v>
      </c>
      <c r="DH251" s="953"/>
      <c r="DI251" s="953"/>
      <c r="DJ251" s="963">
        <f>DJ194+DJ196</f>
        <v>192528.52</v>
      </c>
      <c r="DK251" s="956"/>
      <c r="DL251" s="963">
        <f>DL194+DL196</f>
        <v>35617.78</v>
      </c>
      <c r="DM251" s="957"/>
      <c r="DN251" s="963">
        <f>DN194+DN196</f>
        <v>0</v>
      </c>
      <c r="DO251" s="957"/>
      <c r="DP251" s="963">
        <f>DP194+DP196</f>
        <v>0</v>
      </c>
      <c r="DQ251" s="957"/>
      <c r="DR251" s="963">
        <f>DR194+DR196</f>
        <v>0</v>
      </c>
      <c r="DS251" s="957"/>
      <c r="DT251" s="963">
        <f>DT194+DT196</f>
        <v>0</v>
      </c>
      <c r="DU251" s="957"/>
      <c r="DV251" s="963">
        <f>DV194+DV196</f>
        <v>0</v>
      </c>
      <c r="DW251" s="957"/>
      <c r="DX251" s="963">
        <f>DX194+DX196</f>
        <v>36387.89</v>
      </c>
      <c r="DY251" s="957"/>
      <c r="DZ251" s="963">
        <f>DZ194+DZ196</f>
        <v>0</v>
      </c>
      <c r="EA251" s="957"/>
      <c r="EB251" s="963">
        <f>EB194+EB196</f>
        <v>0</v>
      </c>
      <c r="EC251" s="957"/>
      <c r="ED251" s="963">
        <f t="shared" ref="ED251:EF251" si="2054">ED194+ED196</f>
        <v>0</v>
      </c>
      <c r="EE251" s="963">
        <f t="shared" si="2054"/>
        <v>0</v>
      </c>
      <c r="EF251" s="963">
        <f t="shared" si="2054"/>
        <v>264534.19</v>
      </c>
      <c r="EG251" s="953"/>
      <c r="EH251" s="963">
        <f t="shared" ref="EH251:EM251" si="2055">EH194+EH196</f>
        <v>3174410.28</v>
      </c>
      <c r="EI251" s="963">
        <f t="shared" si="2055"/>
        <v>0</v>
      </c>
      <c r="EJ251" s="963">
        <f t="shared" si="2055"/>
        <v>0</v>
      </c>
      <c r="EK251" s="963">
        <f t="shared" si="2055"/>
        <v>3174410.28</v>
      </c>
      <c r="EL251" s="963">
        <f t="shared" si="2055"/>
        <v>958671.9</v>
      </c>
      <c r="EM251" s="963">
        <f t="shared" si="2055"/>
        <v>4133082.18</v>
      </c>
      <c r="EO251" s="952" t="s">
        <v>1047</v>
      </c>
      <c r="EP251" s="961" t="s">
        <v>426</v>
      </c>
      <c r="EQ251" s="963">
        <f>EQ194+EQ196</f>
        <v>9.5</v>
      </c>
      <c r="ER251" s="953"/>
      <c r="ES251" s="953"/>
      <c r="ET251" s="963">
        <f>ET194+ET196</f>
        <v>126663.5</v>
      </c>
      <c r="EU251" s="956"/>
      <c r="EV251" s="963">
        <f>EV194+EV196</f>
        <v>16592.919999999998</v>
      </c>
      <c r="EW251" s="957"/>
      <c r="EX251" s="963">
        <f>EX194+EX196</f>
        <v>0</v>
      </c>
      <c r="EY251" s="957"/>
      <c r="EZ251" s="963">
        <f>EZ194+EZ196</f>
        <v>0</v>
      </c>
      <c r="FA251" s="957"/>
      <c r="FB251" s="963">
        <f>FB194+FB196</f>
        <v>0</v>
      </c>
      <c r="FC251" s="957"/>
      <c r="FD251" s="963">
        <f>FD194+FD196</f>
        <v>0</v>
      </c>
      <c r="FE251" s="957"/>
      <c r="FF251" s="963">
        <f>FF194+FF196</f>
        <v>0</v>
      </c>
      <c r="FG251" s="957"/>
      <c r="FH251" s="963">
        <f>FH194+FH196</f>
        <v>13299.67</v>
      </c>
      <c r="FI251" s="957"/>
      <c r="FJ251" s="963">
        <f>FJ194+FJ196</f>
        <v>1393.3</v>
      </c>
      <c r="FK251" s="957"/>
      <c r="FL251" s="963">
        <f>FL194+FL196</f>
        <v>0</v>
      </c>
      <c r="FM251" s="957"/>
      <c r="FN251" s="963">
        <f t="shared" ref="FN251:FP251" si="2056">FN194+FN196</f>
        <v>0</v>
      </c>
      <c r="FO251" s="963">
        <f t="shared" si="2056"/>
        <v>0</v>
      </c>
      <c r="FP251" s="963">
        <f t="shared" si="2056"/>
        <v>157949.39000000001</v>
      </c>
      <c r="FQ251" s="953"/>
      <c r="FR251" s="963">
        <f t="shared" ref="FR251:FW251" si="2057">FR194+FR196</f>
        <v>1895392.68</v>
      </c>
      <c r="FS251" s="963">
        <f t="shared" si="2057"/>
        <v>0</v>
      </c>
      <c r="FT251" s="963">
        <f t="shared" si="2057"/>
        <v>0</v>
      </c>
      <c r="FU251" s="963">
        <f t="shared" si="2057"/>
        <v>1895392.68</v>
      </c>
      <c r="FV251" s="963">
        <f t="shared" si="2057"/>
        <v>572408.59</v>
      </c>
      <c r="FW251" s="963">
        <f t="shared" si="2057"/>
        <v>2467801.27</v>
      </c>
      <c r="FY251" s="952" t="s">
        <v>1047</v>
      </c>
      <c r="FZ251" s="961" t="s">
        <v>426</v>
      </c>
      <c r="GA251" s="963">
        <f>GA194+GA196</f>
        <v>185.4</v>
      </c>
      <c r="GB251" s="953"/>
      <c r="GC251" s="953"/>
      <c r="GD251" s="963">
        <f>GD194+GD196</f>
        <v>2471938.2000000002</v>
      </c>
      <c r="GE251" s="956"/>
      <c r="GF251" s="963">
        <f>GF194+GF196</f>
        <v>461254.87</v>
      </c>
      <c r="GG251" s="957"/>
      <c r="GH251" s="963">
        <f>GH194+GH196</f>
        <v>0</v>
      </c>
      <c r="GI251" s="957"/>
      <c r="GJ251" s="963">
        <f>GJ194+GJ196</f>
        <v>7260.48</v>
      </c>
      <c r="GK251" s="957"/>
      <c r="GL251" s="963">
        <f>GL194+GL196</f>
        <v>0</v>
      </c>
      <c r="GM251" s="957"/>
      <c r="GN251" s="963">
        <f>GN194+GN196</f>
        <v>0</v>
      </c>
      <c r="GO251" s="957"/>
      <c r="GP251" s="963">
        <f>GP194+GP196</f>
        <v>0</v>
      </c>
      <c r="GQ251" s="957"/>
      <c r="GR251" s="963">
        <f>GR194+GR196</f>
        <v>434728.6</v>
      </c>
      <c r="GS251" s="957"/>
      <c r="GT251" s="963">
        <f>GT194+GT196</f>
        <v>13935.13</v>
      </c>
      <c r="GU251" s="957"/>
      <c r="GV251" s="963">
        <f>GV194+GV196</f>
        <v>0</v>
      </c>
      <c r="GW251" s="957"/>
      <c r="GX251" s="963">
        <f t="shared" ref="GX251:GZ251" si="2058">GX194+GX196</f>
        <v>0</v>
      </c>
      <c r="GY251" s="963">
        <f t="shared" si="2058"/>
        <v>0</v>
      </c>
      <c r="GZ251" s="963">
        <f t="shared" si="2058"/>
        <v>3389117.28</v>
      </c>
      <c r="HA251" s="953"/>
      <c r="HB251" s="963">
        <f t="shared" ref="HB251:HG251" si="2059">HB194+HB196</f>
        <v>40669407.359999999</v>
      </c>
      <c r="HC251" s="963">
        <f t="shared" si="2059"/>
        <v>0</v>
      </c>
      <c r="HD251" s="963">
        <f t="shared" si="2059"/>
        <v>0</v>
      </c>
      <c r="HE251" s="963">
        <f t="shared" si="2059"/>
        <v>40669407.359999999</v>
      </c>
      <c r="HF251" s="963">
        <f t="shared" si="2059"/>
        <v>12282161.02</v>
      </c>
      <c r="HG251" s="963">
        <f t="shared" si="2059"/>
        <v>52951568.380000003</v>
      </c>
      <c r="HP251" s="958"/>
      <c r="HQ251" s="958"/>
    </row>
    <row r="252" spans="1:225" s="959" customFormat="1" x14ac:dyDescent="0.25">
      <c r="A252" s="952"/>
      <c r="B252" s="961" t="s">
        <v>423</v>
      </c>
      <c r="C252" s="963">
        <f>SUM(C194:C201)-C251</f>
        <v>21.5</v>
      </c>
      <c r="D252" s="953"/>
      <c r="E252" s="953"/>
      <c r="F252" s="963">
        <f>SUM(F194:F201)-F251</f>
        <v>289909.5</v>
      </c>
      <c r="G252" s="956"/>
      <c r="H252" s="963">
        <f>SUM(H194:H201)-H251</f>
        <v>47170.92</v>
      </c>
      <c r="I252" s="957"/>
      <c r="J252" s="963">
        <f>SUM(J194:J201)-J251</f>
        <v>0</v>
      </c>
      <c r="K252" s="957"/>
      <c r="L252" s="963">
        <f>SUM(L194:L201)-L251</f>
        <v>1006.78</v>
      </c>
      <c r="M252" s="957"/>
      <c r="N252" s="963">
        <f>SUM(N194:N201)-N251</f>
        <v>0</v>
      </c>
      <c r="O252" s="957"/>
      <c r="P252" s="963">
        <f>SUM(P194:P201)-P251</f>
        <v>0</v>
      </c>
      <c r="Q252" s="957"/>
      <c r="R252" s="963">
        <f>SUM(R194:R201)-R251</f>
        <v>0</v>
      </c>
      <c r="S252" s="957"/>
      <c r="T252" s="963">
        <f>SUM(T194:T201)-T251</f>
        <v>57981.9</v>
      </c>
      <c r="U252" s="957"/>
      <c r="V252" s="963">
        <f>SUM(V194:V201)-V251</f>
        <v>1919.95</v>
      </c>
      <c r="W252" s="957"/>
      <c r="X252" s="963">
        <f>SUM(X194:X201)-X251</f>
        <v>0</v>
      </c>
      <c r="Y252" s="957"/>
      <c r="Z252" s="963">
        <f t="shared" ref="Z252:AB252" si="2060">SUM(Z194:Z201)-Z251</f>
        <v>0</v>
      </c>
      <c r="AA252" s="963">
        <f t="shared" si="2060"/>
        <v>0</v>
      </c>
      <c r="AB252" s="963">
        <f t="shared" si="2060"/>
        <v>397989.05</v>
      </c>
      <c r="AC252" s="953"/>
      <c r="AD252" s="963">
        <f t="shared" ref="AD252:AI252" si="2061">SUM(AD194:AD201)-AD251</f>
        <v>4775868.5999999996</v>
      </c>
      <c r="AE252" s="963">
        <f t="shared" si="2061"/>
        <v>0</v>
      </c>
      <c r="AF252" s="963">
        <f t="shared" si="2061"/>
        <v>0</v>
      </c>
      <c r="AG252" s="963">
        <f t="shared" si="2061"/>
        <v>4775868.5999999996</v>
      </c>
      <c r="AH252" s="963">
        <f t="shared" si="2061"/>
        <v>1442312.33</v>
      </c>
      <c r="AI252" s="963">
        <f t="shared" si="2061"/>
        <v>6218180.9299999997</v>
      </c>
      <c r="AJ252" s="958"/>
      <c r="AK252" s="952"/>
      <c r="AL252" s="961" t="s">
        <v>423</v>
      </c>
      <c r="AM252" s="963">
        <f>SUM(AM194:AM201)-AM251</f>
        <v>21.75</v>
      </c>
      <c r="AN252" s="953"/>
      <c r="AO252" s="953"/>
      <c r="AP252" s="963">
        <f>SUM(AP194:AP201)-AP251</f>
        <v>293242.75</v>
      </c>
      <c r="AQ252" s="956"/>
      <c r="AR252" s="963">
        <f>SUM(AR194:AR201)-AR251</f>
        <v>53468.32</v>
      </c>
      <c r="AS252" s="957"/>
      <c r="AT252" s="963">
        <f>SUM(AT194:AT201)-AT251</f>
        <v>0</v>
      </c>
      <c r="AU252" s="957"/>
      <c r="AV252" s="963">
        <f>SUM(AV194:AV201)-AV251</f>
        <v>0</v>
      </c>
      <c r="AW252" s="957"/>
      <c r="AX252" s="963">
        <f>SUM(AX194:AX201)-AX251</f>
        <v>0</v>
      </c>
      <c r="AY252" s="957"/>
      <c r="AZ252" s="963">
        <f>SUM(AZ194:AZ201)-AZ251</f>
        <v>0</v>
      </c>
      <c r="BA252" s="957"/>
      <c r="BB252" s="963">
        <f>SUM(BB194:BB201)-BB251</f>
        <v>0</v>
      </c>
      <c r="BC252" s="957"/>
      <c r="BD252" s="963">
        <f>SUM(BD194:BD201)-BD251</f>
        <v>38550.71</v>
      </c>
      <c r="BE252" s="957"/>
      <c r="BF252" s="963">
        <f>SUM(BF194:BF201)-BF251</f>
        <v>0</v>
      </c>
      <c r="BG252" s="957"/>
      <c r="BH252" s="963">
        <f>SUM(BH194:BH201)-BH251</f>
        <v>0</v>
      </c>
      <c r="BI252" s="957"/>
      <c r="BJ252" s="963">
        <f t="shared" ref="BJ252" si="2062">SUM(BJ194:BJ201)-BJ251</f>
        <v>0</v>
      </c>
      <c r="BK252" s="963">
        <f t="shared" ref="BK252" si="2063">SUM(BK194:BK201)-BK251</f>
        <v>0</v>
      </c>
      <c r="BL252" s="963">
        <f t="shared" ref="BL252" si="2064">SUM(BL194:BL201)-BL251</f>
        <v>385261.78</v>
      </c>
      <c r="BM252" s="953"/>
      <c r="BN252" s="963">
        <f t="shared" ref="BN252" si="2065">SUM(BN194:BN201)-BN251</f>
        <v>4623141.3600000003</v>
      </c>
      <c r="BO252" s="963">
        <f t="shared" ref="BO252" si="2066">SUM(BO194:BO201)-BO251</f>
        <v>0</v>
      </c>
      <c r="BP252" s="963">
        <f t="shared" ref="BP252" si="2067">SUM(BP194:BP201)-BP251</f>
        <v>0</v>
      </c>
      <c r="BQ252" s="963">
        <f t="shared" ref="BQ252" si="2068">SUM(BQ194:BQ201)-BQ251</f>
        <v>4623141.3600000003</v>
      </c>
      <c r="BR252" s="963">
        <f t="shared" ref="BR252" si="2069">SUM(BR194:BR201)-BR251</f>
        <v>1396188.69</v>
      </c>
      <c r="BS252" s="963">
        <f t="shared" ref="BS252" si="2070">SUM(BS194:BS201)-BS251</f>
        <v>6019330.0499999998</v>
      </c>
      <c r="BU252" s="952"/>
      <c r="BV252" s="961" t="s">
        <v>423</v>
      </c>
      <c r="BW252" s="963">
        <f>SUM(BW194:BW201)-BW251</f>
        <v>14.5</v>
      </c>
      <c r="BX252" s="953"/>
      <c r="BY252" s="953"/>
      <c r="BZ252" s="963">
        <f>SUM(BZ194:BZ201)-BZ251</f>
        <v>196903.5</v>
      </c>
      <c r="CA252" s="956"/>
      <c r="CB252" s="963">
        <f>SUM(CB194:CB201)-CB251</f>
        <v>21328.51</v>
      </c>
      <c r="CC252" s="957"/>
      <c r="CD252" s="963">
        <f>SUM(CD194:CD201)-CD251</f>
        <v>0</v>
      </c>
      <c r="CE252" s="957"/>
      <c r="CF252" s="963">
        <f>SUM(CF194:CF201)-CF251</f>
        <v>0</v>
      </c>
      <c r="CG252" s="957"/>
      <c r="CH252" s="963">
        <f>SUM(CH194:CH201)-CH251</f>
        <v>6998.49</v>
      </c>
      <c r="CI252" s="957"/>
      <c r="CJ252" s="963">
        <f>SUM(CJ194:CJ201)-CJ251</f>
        <v>0</v>
      </c>
      <c r="CK252" s="957"/>
      <c r="CL252" s="963">
        <f>SUM(CL194:CL201)-CL251</f>
        <v>0</v>
      </c>
      <c r="CM252" s="957"/>
      <c r="CN252" s="963">
        <f>SUM(CN194:CN201)-CN251</f>
        <v>23061.93</v>
      </c>
      <c r="CO252" s="957"/>
      <c r="CP252" s="963">
        <f>SUM(CP194:CP201)-CP251</f>
        <v>666.65</v>
      </c>
      <c r="CQ252" s="957"/>
      <c r="CR252" s="963">
        <f>SUM(CR194:CR201)-CR251</f>
        <v>0</v>
      </c>
      <c r="CS252" s="957"/>
      <c r="CT252" s="963">
        <f t="shared" ref="CT252" si="2071">SUM(CT194:CT201)-CT251</f>
        <v>0</v>
      </c>
      <c r="CU252" s="963">
        <f t="shared" ref="CU252" si="2072">SUM(CU194:CU201)-CU251</f>
        <v>317.74</v>
      </c>
      <c r="CV252" s="963">
        <f t="shared" ref="CV252" si="2073">SUM(CV194:CV201)-CV251</f>
        <v>249276.82</v>
      </c>
      <c r="CW252" s="953"/>
      <c r="CX252" s="963">
        <f t="shared" ref="CX252" si="2074">SUM(CX194:CX201)-CX251</f>
        <v>2991321.84</v>
      </c>
      <c r="CY252" s="963">
        <f t="shared" ref="CY252" si="2075">SUM(CY194:CY201)-CY251</f>
        <v>0</v>
      </c>
      <c r="CZ252" s="963">
        <f t="shared" ref="CZ252" si="2076">SUM(CZ194:CZ201)-CZ251</f>
        <v>0</v>
      </c>
      <c r="DA252" s="963">
        <f t="shared" ref="DA252" si="2077">SUM(DA194:DA201)-DA251</f>
        <v>2991321.84</v>
      </c>
      <c r="DB252" s="963">
        <f t="shared" ref="DB252" si="2078">SUM(DB194:DB201)-DB251</f>
        <v>903379.2</v>
      </c>
      <c r="DC252" s="963">
        <f t="shared" ref="DC252" si="2079">SUM(DC194:DC201)-DC251</f>
        <v>3894701.04</v>
      </c>
      <c r="DE252" s="952"/>
      <c r="DF252" s="961" t="s">
        <v>423</v>
      </c>
      <c r="DG252" s="963">
        <f>SUM(DG194:DG201)-DG251</f>
        <v>3</v>
      </c>
      <c r="DH252" s="953"/>
      <c r="DI252" s="953"/>
      <c r="DJ252" s="963">
        <f>SUM(DJ194:DJ201)-DJ251</f>
        <v>41299</v>
      </c>
      <c r="DK252" s="956"/>
      <c r="DL252" s="963">
        <f>SUM(DL194:DL201)-DL251</f>
        <v>9276.0300000000007</v>
      </c>
      <c r="DM252" s="957"/>
      <c r="DN252" s="963">
        <f>SUM(DN194:DN201)-DN251</f>
        <v>0</v>
      </c>
      <c r="DO252" s="957"/>
      <c r="DP252" s="963">
        <f>SUM(DP194:DP201)-DP251</f>
        <v>0</v>
      </c>
      <c r="DQ252" s="957"/>
      <c r="DR252" s="963">
        <f>SUM(DR194:DR201)-DR251</f>
        <v>0</v>
      </c>
      <c r="DS252" s="957"/>
      <c r="DT252" s="963">
        <f>SUM(DT194:DT201)-DT251</f>
        <v>0</v>
      </c>
      <c r="DU252" s="957"/>
      <c r="DV252" s="963">
        <f>SUM(DV194:DV201)-DV251</f>
        <v>0</v>
      </c>
      <c r="DW252" s="957"/>
      <c r="DX252" s="963">
        <f>SUM(DX194:DX201)-DX251</f>
        <v>10115.01</v>
      </c>
      <c r="DY252" s="957"/>
      <c r="DZ252" s="963">
        <f>SUM(DZ194:DZ201)-DZ251</f>
        <v>0</v>
      </c>
      <c r="EA252" s="957"/>
      <c r="EB252" s="963">
        <f>SUM(EB194:EB201)-EB251</f>
        <v>0</v>
      </c>
      <c r="EC252" s="957"/>
      <c r="ED252" s="963">
        <f t="shared" ref="ED252" si="2080">SUM(ED194:ED201)-ED251</f>
        <v>0</v>
      </c>
      <c r="EE252" s="963">
        <f t="shared" ref="EE252" si="2081">SUM(EE194:EE201)-EE251</f>
        <v>0</v>
      </c>
      <c r="EF252" s="963">
        <f t="shared" ref="EF252" si="2082">SUM(EF194:EF201)-EF251</f>
        <v>60690.04</v>
      </c>
      <c r="EG252" s="953"/>
      <c r="EH252" s="963">
        <f t="shared" ref="EH252" si="2083">SUM(EH194:EH201)-EH251</f>
        <v>728280.48</v>
      </c>
      <c r="EI252" s="963">
        <f t="shared" ref="EI252" si="2084">SUM(EI194:EI201)-EI251</f>
        <v>0</v>
      </c>
      <c r="EJ252" s="963">
        <f t="shared" ref="EJ252" si="2085">SUM(EJ194:EJ201)-EJ251</f>
        <v>0</v>
      </c>
      <c r="EK252" s="963">
        <f t="shared" ref="EK252" si="2086">SUM(EK194:EK201)-EK251</f>
        <v>728280.48</v>
      </c>
      <c r="EL252" s="963">
        <f t="shared" ref="EL252" si="2087">SUM(EL194:EL201)-EL251</f>
        <v>219940.71</v>
      </c>
      <c r="EM252" s="963">
        <f t="shared" ref="EM252" si="2088">SUM(EM194:EM201)-EM251</f>
        <v>948221.19</v>
      </c>
      <c r="EO252" s="952"/>
      <c r="EP252" s="961" t="s">
        <v>423</v>
      </c>
      <c r="EQ252" s="963">
        <f>SUM(EQ194:EQ201)-EQ251</f>
        <v>1.5</v>
      </c>
      <c r="ER252" s="953"/>
      <c r="ES252" s="953"/>
      <c r="ET252" s="963">
        <f>SUM(ET194:ET201)-ET251</f>
        <v>20649.5</v>
      </c>
      <c r="EU252" s="956"/>
      <c r="EV252" s="963">
        <f>SUM(EV194:EV201)-EV251</f>
        <v>5162.38</v>
      </c>
      <c r="EW252" s="957"/>
      <c r="EX252" s="963">
        <f>SUM(EX194:EX201)-EX251</f>
        <v>0</v>
      </c>
      <c r="EY252" s="957"/>
      <c r="EZ252" s="963">
        <f>SUM(EZ194:EZ201)-EZ251</f>
        <v>0</v>
      </c>
      <c r="FA252" s="957"/>
      <c r="FB252" s="963">
        <f>SUM(FB194:FB201)-FB251</f>
        <v>0</v>
      </c>
      <c r="FC252" s="957"/>
      <c r="FD252" s="963">
        <f>SUM(FD194:FD201)-FD251</f>
        <v>0</v>
      </c>
      <c r="FE252" s="957"/>
      <c r="FF252" s="963">
        <f>SUM(FF194:FF201)-FF251</f>
        <v>0</v>
      </c>
      <c r="FG252" s="957"/>
      <c r="FH252" s="963">
        <f>SUM(FH194:FH201)-FH251</f>
        <v>2796.6</v>
      </c>
      <c r="FI252" s="957"/>
      <c r="FJ252" s="963">
        <f>SUM(FJ194:FJ201)-FJ251</f>
        <v>0</v>
      </c>
      <c r="FK252" s="957"/>
      <c r="FL252" s="963">
        <f>SUM(FL194:FL201)-FL251</f>
        <v>0</v>
      </c>
      <c r="FM252" s="957"/>
      <c r="FN252" s="963">
        <f t="shared" ref="FN252" si="2089">SUM(FN194:FN201)-FN251</f>
        <v>0</v>
      </c>
      <c r="FO252" s="963">
        <f t="shared" ref="FO252" si="2090">SUM(FO194:FO201)-FO251</f>
        <v>0</v>
      </c>
      <c r="FP252" s="963">
        <f t="shared" ref="FP252" si="2091">SUM(FP194:FP201)-FP251</f>
        <v>28608.48</v>
      </c>
      <c r="FQ252" s="953"/>
      <c r="FR252" s="963">
        <f t="shared" ref="FR252" si="2092">SUM(FR194:FR201)-FR251</f>
        <v>343301.76</v>
      </c>
      <c r="FS252" s="963">
        <f t="shared" ref="FS252" si="2093">SUM(FS194:FS201)-FS251</f>
        <v>0</v>
      </c>
      <c r="FT252" s="963">
        <f t="shared" ref="FT252" si="2094">SUM(FT194:FT201)-FT251</f>
        <v>0</v>
      </c>
      <c r="FU252" s="963">
        <f t="shared" ref="FU252" si="2095">SUM(FU194:FU201)-FU251</f>
        <v>343301.76</v>
      </c>
      <c r="FV252" s="963">
        <f t="shared" ref="FV252" si="2096">SUM(FV194:FV201)-FV251</f>
        <v>103677.13</v>
      </c>
      <c r="FW252" s="963">
        <f t="shared" ref="FW252" si="2097">SUM(FW194:FW201)-FW251</f>
        <v>446978.89</v>
      </c>
      <c r="FY252" s="952"/>
      <c r="FZ252" s="961" t="s">
        <v>423</v>
      </c>
      <c r="GA252" s="963">
        <f>SUM(GA194:GA201)-GA251</f>
        <v>62.25</v>
      </c>
      <c r="GB252" s="953"/>
      <c r="GC252" s="953"/>
      <c r="GD252" s="963">
        <f>SUM(GD194:GD201)-GD251</f>
        <v>842004.25</v>
      </c>
      <c r="GE252" s="956"/>
      <c r="GF252" s="963">
        <f>SUM(GF194:GF201)-GF251</f>
        <v>136406.16</v>
      </c>
      <c r="GG252" s="957"/>
      <c r="GH252" s="963">
        <f>SUM(GH194:GH201)-GH251</f>
        <v>0</v>
      </c>
      <c r="GI252" s="957"/>
      <c r="GJ252" s="963">
        <f>SUM(GJ194:GJ201)-GJ251</f>
        <v>1006.78</v>
      </c>
      <c r="GK252" s="957"/>
      <c r="GL252" s="963">
        <f>SUM(GL194:GL201)-GL251</f>
        <v>6998.49</v>
      </c>
      <c r="GM252" s="957"/>
      <c r="GN252" s="963">
        <f>SUM(GN194:GN201)-GN251</f>
        <v>0</v>
      </c>
      <c r="GO252" s="957"/>
      <c r="GP252" s="963">
        <f>SUM(GP194:GP201)-GP251</f>
        <v>0</v>
      </c>
      <c r="GQ252" s="957"/>
      <c r="GR252" s="963">
        <f>SUM(GR194:GR201)-GR251</f>
        <v>132506.15</v>
      </c>
      <c r="GS252" s="957"/>
      <c r="GT252" s="963">
        <f>SUM(GT194:GT201)-GT251</f>
        <v>2586.6</v>
      </c>
      <c r="GU252" s="957"/>
      <c r="GV252" s="963">
        <f>SUM(GV194:GV201)-GV251</f>
        <v>0</v>
      </c>
      <c r="GW252" s="957"/>
      <c r="GX252" s="963">
        <f t="shared" ref="GX252" si="2098">SUM(GX194:GX201)-GX251</f>
        <v>0</v>
      </c>
      <c r="GY252" s="963">
        <f t="shared" ref="GY252" si="2099">SUM(GY194:GY201)-GY251</f>
        <v>317.74</v>
      </c>
      <c r="GZ252" s="963">
        <f t="shared" ref="GZ252" si="2100">SUM(GZ194:GZ201)-GZ251</f>
        <v>1121826.17</v>
      </c>
      <c r="HA252" s="953"/>
      <c r="HB252" s="963">
        <f t="shared" ref="HB252" si="2101">SUM(HB194:HB201)-HB251</f>
        <v>13461914.039999999</v>
      </c>
      <c r="HC252" s="963">
        <f t="shared" ref="HC252" si="2102">SUM(HC194:HC201)-HC251</f>
        <v>0</v>
      </c>
      <c r="HD252" s="963">
        <f t="shared" ref="HD252" si="2103">SUM(HD194:HD201)-HD251</f>
        <v>0</v>
      </c>
      <c r="HE252" s="963">
        <f t="shared" ref="HE252" si="2104">SUM(HE194:HE201)-HE251</f>
        <v>13461914.039999999</v>
      </c>
      <c r="HF252" s="963">
        <f t="shared" ref="HF252" si="2105">SUM(HF194:HF201)-HF251</f>
        <v>4065498.05</v>
      </c>
      <c r="HG252" s="963">
        <f t="shared" ref="HG252" si="2106">SUM(HG194:HG201)-HG251</f>
        <v>17527412.09</v>
      </c>
      <c r="HP252" s="958"/>
      <c r="HQ252" s="958"/>
    </row>
    <row r="253" spans="1:225" s="959" customFormat="1" ht="15" customHeight="1" x14ac:dyDescent="0.25">
      <c r="A253" s="952"/>
      <c r="B253" s="961" t="s">
        <v>424</v>
      </c>
      <c r="C253" s="963">
        <f>SUM(C184:C192)+C203+SUM(C205:C227)+C231+C232+C233+C241+C242+C243+C244+C245+C247+C248</f>
        <v>41</v>
      </c>
      <c r="D253" s="953"/>
      <c r="E253" s="953"/>
      <c r="F253" s="963">
        <f>SUM(F184:F192)+F203+SUM(F205:F227)+F231+F232+F233+F241+F242+F243+F244+F245+F247+F248</f>
        <v>338366</v>
      </c>
      <c r="G253" s="956"/>
      <c r="H253" s="963">
        <f>SUM(H184:H192)+H203+SUM(H205:H227)+H231+H232+H233+H241+H242+H243+H244+H245+H247+H248</f>
        <v>0</v>
      </c>
      <c r="I253" s="957"/>
      <c r="J253" s="963">
        <f>SUM(J184:J192)+J203+SUM(J205:J227)+J231+J232+J233+J241+J242+J243+J244+J245+J247+J248</f>
        <v>0</v>
      </c>
      <c r="K253" s="957"/>
      <c r="L253" s="963">
        <f>SUM(L184:L192)+L203+SUM(L205:L227)+L231+L232+L233+L241+L242+L243+L244+L245+L247+L248</f>
        <v>4831.8</v>
      </c>
      <c r="M253" s="957"/>
      <c r="N253" s="963">
        <f>SUM(N184:N192)+N203+SUM(N205:N227)+N231+N232+N233+N241+N242+N243+N244+N245+N247+N248</f>
        <v>23350.18</v>
      </c>
      <c r="O253" s="957"/>
      <c r="P253" s="963">
        <f>SUM(P184:P192)+P203+SUM(P205:P227)+P231+P232+P233+P241+P242+P243+P244+P245+P247+P248</f>
        <v>0</v>
      </c>
      <c r="Q253" s="957"/>
      <c r="R253" s="963">
        <f>SUM(R184:R192)+R203+SUM(R205:R227)+R231+R232+R233+R241+R242+R243+R244+R245+R247+R248</f>
        <v>303242.93</v>
      </c>
      <c r="S253" s="957"/>
      <c r="T253" s="963">
        <f>SUM(T184:T192)+T203+SUM(T205:T227)+T231+T232+T233+T241+T242+T243+T244+T245+T247+T248</f>
        <v>53630.75</v>
      </c>
      <c r="U253" s="957"/>
      <c r="V253" s="963">
        <f>SUM(V184:V192)+V203+SUM(V205:V227)+V231+V232+V233+V241+V242+V243+V244+V245+V247+V248</f>
        <v>0</v>
      </c>
      <c r="W253" s="957"/>
      <c r="X253" s="963">
        <f>SUM(X184:X192)+X203+SUM(X205:X227)+X231+X232+X233+X241+X242+X243+X244+X245+X247+X248</f>
        <v>0</v>
      </c>
      <c r="Y253" s="957"/>
      <c r="Z253" s="963">
        <f t="shared" ref="Z253:AB253" si="2107">SUM(Z184:Z192)+Z203+SUM(Z205:Z227)+Z231+Z232+Z233+Z241+Z242+Z243+Z244+Z245+Z247+Z248</f>
        <v>0</v>
      </c>
      <c r="AA253" s="963">
        <f t="shared" si="2107"/>
        <v>264596.14</v>
      </c>
      <c r="AB253" s="963">
        <f t="shared" si="2107"/>
        <v>988017.8</v>
      </c>
      <c r="AC253" s="953"/>
      <c r="AD253" s="963">
        <f t="shared" ref="AD253:AI253" si="2108">SUM(AD184:AD192)+AD203+SUM(AD205:AD227)+AD231+AD232+AD233+AD241+AD242+AD243+AD244+AD245+AD247+AD248</f>
        <v>11856213.6</v>
      </c>
      <c r="AE253" s="963">
        <f t="shared" si="2108"/>
        <v>0</v>
      </c>
      <c r="AF253" s="963">
        <f t="shared" si="2108"/>
        <v>298203.12</v>
      </c>
      <c r="AG253" s="963">
        <f t="shared" si="2108"/>
        <v>12154416.720000001</v>
      </c>
      <c r="AH253" s="963">
        <f t="shared" si="2108"/>
        <v>3670633.84</v>
      </c>
      <c r="AI253" s="963">
        <f t="shared" si="2108"/>
        <v>15825050.560000001</v>
      </c>
      <c r="AJ253" s="958"/>
      <c r="AK253" s="952"/>
      <c r="AL253" s="961" t="s">
        <v>424</v>
      </c>
      <c r="AM253" s="963">
        <f>SUM(AM184:AM192)+AM203+SUM(AM205:AM227)+AM231+AM232+AM233+AM241+AM242+AM243+AM244+AM245+AM247+AM248</f>
        <v>30.25</v>
      </c>
      <c r="AN253" s="953"/>
      <c r="AO253" s="953"/>
      <c r="AP253" s="963">
        <f>SUM(AP184:AP192)+AP203+SUM(AP205:AP227)+AP231+AP232+AP233+AP241+AP242+AP243+AP244+AP245+AP247+AP248</f>
        <v>270248.25</v>
      </c>
      <c r="AQ253" s="956"/>
      <c r="AR253" s="963">
        <f>SUM(AR184:AR192)+AR203+SUM(AR205:AR227)+AR231+AR232+AR233+AR241+AR242+AR243+AR244+AR245+AR247+AR248</f>
        <v>0</v>
      </c>
      <c r="AS253" s="957"/>
      <c r="AT253" s="963">
        <f>SUM(AT184:AT192)+AT203+SUM(AT205:AT227)+AT231+AT232+AT233+AT241+AT242+AT243+AT244+AT245+AT247+AT248</f>
        <v>6808.92</v>
      </c>
      <c r="AU253" s="957"/>
      <c r="AV253" s="963">
        <f>SUM(AV184:AV192)+AV203+SUM(AV205:AV227)+AV231+AV232+AV233+AV241+AV242+AV243+AV244+AV245+AV247+AV248</f>
        <v>8487.7999999999993</v>
      </c>
      <c r="AW253" s="957"/>
      <c r="AX253" s="963">
        <f>SUM(AX184:AX192)+AX203+SUM(AX205:AX227)+AX231+AX232+AX233+AX241+AX242+AX243+AX244+AX245+AX247+AX248</f>
        <v>9643.89</v>
      </c>
      <c r="AY253" s="957"/>
      <c r="AZ253" s="963">
        <f>SUM(AZ184:AZ192)+AZ203+SUM(AZ205:AZ227)+AZ231+AZ232+AZ233+AZ241+AZ242+AZ243+AZ244+AZ245+AZ247+AZ248</f>
        <v>0</v>
      </c>
      <c r="BA253" s="957"/>
      <c r="BB253" s="963">
        <f>SUM(BB184:BB192)+BB203+SUM(BB205:BB227)+BB231+BB232+BB233+BB241+BB242+BB243+BB244+BB245+BB247+BB248</f>
        <v>198388.87</v>
      </c>
      <c r="BC253" s="957"/>
      <c r="BD253" s="963">
        <f>SUM(BD184:BD192)+BD203+SUM(BD205:BD227)+BD231+BD232+BD233+BD241+BD242+BD243+BD244+BD245+BD247+BD248</f>
        <v>40656.85</v>
      </c>
      <c r="BE253" s="957"/>
      <c r="BF253" s="963">
        <f>SUM(BF184:BF192)+BF203+SUM(BF205:BF227)+BF231+BF232+BF233+BF241+BF242+BF243+BF244+BF245+BF247+BF248</f>
        <v>2288.8000000000002</v>
      </c>
      <c r="BG253" s="957"/>
      <c r="BH253" s="963">
        <f>SUM(BH184:BH192)+BH203+SUM(BH205:BH227)+BH231+BH232+BH233+BH241+BH242+BH243+BH244+BH245+BH247+BH248</f>
        <v>0</v>
      </c>
      <c r="BI253" s="957"/>
      <c r="BJ253" s="963">
        <f t="shared" ref="BJ253:BL253" si="2109">SUM(BJ184:BJ192)+BJ203+SUM(BJ205:BJ227)+BJ231+BJ232+BJ233+BJ241+BJ242+BJ243+BJ244+BJ245+BJ247+BJ248</f>
        <v>0</v>
      </c>
      <c r="BK253" s="963">
        <f t="shared" si="2109"/>
        <v>161885</v>
      </c>
      <c r="BL253" s="963">
        <f t="shared" si="2109"/>
        <v>698408.38</v>
      </c>
      <c r="BM253" s="953"/>
      <c r="BN253" s="963">
        <f t="shared" ref="BN253:BS253" si="2110">SUM(BN184:BN192)+BN203+SUM(BN205:BN227)+BN231+BN232+BN233+BN241+BN242+BN243+BN244+BN245+BN247+BN248</f>
        <v>8380900.5599999996</v>
      </c>
      <c r="BO253" s="963">
        <f t="shared" si="2110"/>
        <v>24234.240000000002</v>
      </c>
      <c r="BP253" s="963">
        <f t="shared" si="2110"/>
        <v>202943.79</v>
      </c>
      <c r="BQ253" s="963">
        <f t="shared" si="2110"/>
        <v>8608078.5899999999</v>
      </c>
      <c r="BR253" s="963">
        <f t="shared" si="2110"/>
        <v>2599639.71</v>
      </c>
      <c r="BS253" s="963">
        <f t="shared" si="2110"/>
        <v>11207718.300000001</v>
      </c>
      <c r="BU253" s="952"/>
      <c r="BV253" s="961" t="s">
        <v>424</v>
      </c>
      <c r="BW253" s="963">
        <f>SUM(BW184:BW192)+BW203+SUM(BW205:BW227)+BW231+BW232+BW233+BW241+BW242+BW243+BW244+BW245+BW247+BW248</f>
        <v>29.75</v>
      </c>
      <c r="BX253" s="953"/>
      <c r="BY253" s="953"/>
      <c r="BZ253" s="963">
        <f>SUM(BZ184:BZ192)+BZ203+SUM(BZ205:BZ227)+BZ231+BZ232+BZ233+BZ241+BZ242+BZ243+BZ244+BZ245+BZ247+BZ248</f>
        <v>305905.25</v>
      </c>
      <c r="CA253" s="956"/>
      <c r="CB253" s="963">
        <f>SUM(CB184:CB192)+CB203+SUM(CB205:CB227)+CB231+CB232+CB233+CB241+CB242+CB243+CB244+CB245+CB247+CB248</f>
        <v>0</v>
      </c>
      <c r="CC253" s="957"/>
      <c r="CD253" s="963">
        <f>SUM(CD184:CD192)+CD203+SUM(CD205:CD227)+CD231+CD232+CD233+CD241+CD242+CD243+CD244+CD245+CD247+CD248</f>
        <v>0</v>
      </c>
      <c r="CE253" s="957"/>
      <c r="CF253" s="963">
        <f>SUM(CF184:CF192)+CF203+SUM(CF205:CF227)+CF231+CF232+CF233+CF241+CF242+CF243+CF244+CF245+CF247+CF248</f>
        <v>0</v>
      </c>
      <c r="CG253" s="957"/>
      <c r="CH253" s="963">
        <f>SUM(CH184:CH192)+CH203+SUM(CH205:CH227)+CH231+CH232+CH233+CH241+CH242+CH243+CH244+CH245+CH247+CH248</f>
        <v>48752.67</v>
      </c>
      <c r="CI253" s="957"/>
      <c r="CJ253" s="963">
        <f>SUM(CJ184:CJ192)+CJ203+SUM(CJ205:CJ227)+CJ231+CJ232+CJ233+CJ241+CJ242+CJ243+CJ244+CJ245+CJ247+CJ248</f>
        <v>0</v>
      </c>
      <c r="CK253" s="957"/>
      <c r="CL253" s="963">
        <f>SUM(CL184:CL192)+CL203+SUM(CL205:CL227)+CL231+CL232+CL233+CL241+CL242+CL243+CL244+CL245+CL247+CL248</f>
        <v>36441.96</v>
      </c>
      <c r="CM253" s="957"/>
      <c r="CN253" s="963">
        <f>SUM(CN184:CN192)+CN203+SUM(CN205:CN227)+CN231+CN232+CN233+CN241+CN242+CN243+CN244+CN245+CN247+CN248</f>
        <v>42997.42</v>
      </c>
      <c r="CO253" s="957"/>
      <c r="CP253" s="963">
        <f>SUM(CP184:CP192)+CP203+SUM(CP205:CP227)+CP231+CP232+CP233+CP241+CP242+CP243+CP244+CP245+CP247+CP248</f>
        <v>3642.33</v>
      </c>
      <c r="CQ253" s="957"/>
      <c r="CR253" s="963">
        <f>SUM(CR184:CR192)+CR203+SUM(CR205:CR227)+CR231+CR232+CR233+CR241+CR242+CR243+CR244+CR245+CR247+CR248</f>
        <v>0</v>
      </c>
      <c r="CS253" s="957"/>
      <c r="CT253" s="963">
        <f t="shared" ref="CT253:CV253" si="2111">SUM(CT184:CT192)+CT203+SUM(CT205:CT227)+CT231+CT232+CT233+CT241+CT242+CT243+CT244+CT245+CT247+CT248</f>
        <v>0</v>
      </c>
      <c r="CU253" s="963">
        <f t="shared" si="2111"/>
        <v>175405.25</v>
      </c>
      <c r="CV253" s="963">
        <f t="shared" si="2111"/>
        <v>613144.88</v>
      </c>
      <c r="CW253" s="953"/>
      <c r="CX253" s="963">
        <f t="shared" ref="CX253:DC253" si="2112">SUM(CX184:CX192)+CX203+SUM(CX205:CX227)+CX231+CX232+CX233+CX241+CX242+CX243+CX244+CX245+CX247+CX248</f>
        <v>7357738.5599999996</v>
      </c>
      <c r="CY253" s="963">
        <f t="shared" si="2112"/>
        <v>0</v>
      </c>
      <c r="CZ253" s="963">
        <f t="shared" si="2112"/>
        <v>128393.01</v>
      </c>
      <c r="DA253" s="963">
        <f t="shared" si="2112"/>
        <v>7486131.5700000003</v>
      </c>
      <c r="DB253" s="963">
        <f t="shared" si="2112"/>
        <v>2260811.75</v>
      </c>
      <c r="DC253" s="963">
        <f t="shared" si="2112"/>
        <v>9746943.3200000003</v>
      </c>
      <c r="DE253" s="952"/>
      <c r="DF253" s="961" t="s">
        <v>424</v>
      </c>
      <c r="DG253" s="963">
        <f>SUM(DG184:DG192)+DG203+SUM(DG205:DG227)+DG231+DG232+DG233+DG241+DG242+DG243+DG244+DG245+DG247+DG248</f>
        <v>11</v>
      </c>
      <c r="DH253" s="953"/>
      <c r="DI253" s="953"/>
      <c r="DJ253" s="963">
        <f>SUM(DJ184:DJ192)+DJ203+SUM(DJ205:DJ227)+DJ231+DJ232+DJ233+DJ241+DJ242+DJ243+DJ244+DJ245+DJ247+DJ248</f>
        <v>151689</v>
      </c>
      <c r="DK253" s="956"/>
      <c r="DL253" s="963">
        <f>SUM(DL184:DL192)+DL203+SUM(DL205:DL227)+DL231+DL232+DL233+DL241+DL242+DL243+DL244+DL245+DL247+DL248</f>
        <v>0</v>
      </c>
      <c r="DM253" s="957"/>
      <c r="DN253" s="963">
        <f>SUM(DN184:DN192)+DN203+SUM(DN205:DN227)+DN231+DN232+DN233+DN241+DN242+DN243+DN244+DN245+DN247+DN248</f>
        <v>0</v>
      </c>
      <c r="DO253" s="957"/>
      <c r="DP253" s="963">
        <f>SUM(DP184:DP192)+DP203+SUM(DP205:DP227)+DP231+DP232+DP233+DP241+DP242+DP243+DP244+DP245+DP247+DP248</f>
        <v>0</v>
      </c>
      <c r="DQ253" s="957"/>
      <c r="DR253" s="963">
        <f>SUM(DR184:DR192)+DR203+SUM(DR205:DR227)+DR231+DR232+DR233+DR241+DR242+DR243+DR244+DR245+DR247+DR248</f>
        <v>1606.6</v>
      </c>
      <c r="DS253" s="957"/>
      <c r="DT253" s="963">
        <f>SUM(DT184:DT192)+DT203+SUM(DT205:DT227)+DT231+DT232+DT233+DT241+DT242+DT243+DT244+DT245+DT247+DT248</f>
        <v>0</v>
      </c>
      <c r="DU253" s="957"/>
      <c r="DV253" s="963">
        <f>SUM(DV184:DV192)+DV203+SUM(DV205:DV227)+DV231+DV232+DV233+DV241+DV242+DV243+DV244+DV245+DV247+DV248</f>
        <v>24046.080000000002</v>
      </c>
      <c r="DW253" s="957"/>
      <c r="DX253" s="963">
        <f>SUM(DX184:DX192)+DX203+SUM(DX205:DX227)+DX231+DX232+DX233+DX241+DX242+DX243+DX244+DX245+DX247+DX248</f>
        <v>23573.599999999999</v>
      </c>
      <c r="DY253" s="957"/>
      <c r="DZ253" s="963">
        <f>SUM(DZ184:DZ192)+DZ203+SUM(DZ205:DZ227)+DZ231+DZ232+DZ233+DZ241+DZ242+DZ243+DZ244+DZ245+DZ247+DZ248</f>
        <v>0</v>
      </c>
      <c r="EA253" s="957"/>
      <c r="EB253" s="963">
        <f>SUM(EB184:EB192)+EB203+SUM(EB205:EB227)+EB231+EB232+EB233+EB241+EB242+EB243+EB244+EB245+EB247+EB248</f>
        <v>0</v>
      </c>
      <c r="EC253" s="957"/>
      <c r="ED253" s="963">
        <f t="shared" ref="ED253:EF253" si="2113">SUM(ED184:ED192)+ED203+SUM(ED205:ED227)+ED231+ED232+ED233+ED241+ED242+ED243+ED244+ED245+ED247+ED248</f>
        <v>0</v>
      </c>
      <c r="EE253" s="963">
        <f t="shared" si="2113"/>
        <v>38162.300000000003</v>
      </c>
      <c r="EF253" s="963">
        <f t="shared" si="2113"/>
        <v>239077.58</v>
      </c>
      <c r="EG253" s="953"/>
      <c r="EH253" s="963">
        <f t="shared" ref="EH253:EM253" si="2114">SUM(EH184:EH192)+EH203+SUM(EH205:EH227)+EH231+EH232+EH233+EH241+EH242+EH243+EH244+EH245+EH247+EH248</f>
        <v>2868930.96</v>
      </c>
      <c r="EI253" s="963">
        <f t="shared" si="2114"/>
        <v>0</v>
      </c>
      <c r="EJ253" s="963">
        <f t="shared" si="2114"/>
        <v>49700.52</v>
      </c>
      <c r="EK253" s="963">
        <f t="shared" si="2114"/>
        <v>2918631.48</v>
      </c>
      <c r="EL253" s="963">
        <f t="shared" si="2114"/>
        <v>881426.7</v>
      </c>
      <c r="EM253" s="963">
        <f t="shared" si="2114"/>
        <v>3800058.18</v>
      </c>
      <c r="EO253" s="952"/>
      <c r="EP253" s="961" t="s">
        <v>424</v>
      </c>
      <c r="EQ253" s="963">
        <f>SUM(EQ184:EQ192)+EQ203+SUM(EQ205:EQ227)+EQ231+EQ232+EQ233+EQ241+EQ242+EQ243+EQ244+EQ245+EQ247+EQ248</f>
        <v>5.5</v>
      </c>
      <c r="ER253" s="953"/>
      <c r="ES253" s="953"/>
      <c r="ET253" s="963">
        <f>SUM(ET184:ET192)+ET203+SUM(ET205:ET227)+ET231+ET232+ET233+ET241+ET242+ET243+ET244+ET245+ET247+ET248</f>
        <v>63294.5</v>
      </c>
      <c r="EU253" s="956"/>
      <c r="EV253" s="963">
        <f>SUM(EV184:EV192)+EV203+SUM(EV205:EV227)+EV231+EV232+EV233+EV241+EV242+EV243+EV244+EV245+EV247+EV248</f>
        <v>0</v>
      </c>
      <c r="EW253" s="957"/>
      <c r="EX253" s="963">
        <f>SUM(EX184:EX192)+EX203+SUM(EX205:EX227)+EX231+EX232+EX233+EX241+EX242+EX243+EX244+EX245+EX247+EX248</f>
        <v>0</v>
      </c>
      <c r="EY253" s="957"/>
      <c r="EZ253" s="963">
        <f>SUM(EZ184:EZ192)+EZ203+SUM(EZ205:EZ227)+EZ231+EZ232+EZ233+EZ241+EZ242+EZ243+EZ244+EZ245+EZ247+EZ248</f>
        <v>0</v>
      </c>
      <c r="FA253" s="957"/>
      <c r="FB253" s="963">
        <f>SUM(FB184:FB192)+FB203+SUM(FB205:FB227)+FB231+FB232+FB233+FB241+FB242+FB243+FB244+FB245+FB247+FB248</f>
        <v>0</v>
      </c>
      <c r="FC253" s="957"/>
      <c r="FD253" s="963">
        <f>SUM(FD184:FD192)+FD203+SUM(FD205:FD227)+FD231+FD232+FD233+FD241+FD242+FD243+FD244+FD245+FD247+FD248</f>
        <v>0</v>
      </c>
      <c r="FE253" s="957"/>
      <c r="FF253" s="963">
        <f>SUM(FF184:FF192)+FF203+SUM(FF205:FF227)+FF231+FF232+FF233+FF241+FF242+FF243+FF244+FF245+FF247+FF248</f>
        <v>51372.4</v>
      </c>
      <c r="FG253" s="957"/>
      <c r="FH253" s="963">
        <f>SUM(FH184:FH192)+FH203+SUM(FH205:FH227)+FH231+FH232+FH233+FH241+FH242+FH243+FH244+FH245+FH247+FH248</f>
        <v>9141.4</v>
      </c>
      <c r="FI253" s="957"/>
      <c r="FJ253" s="963">
        <f>SUM(FJ184:FJ192)+FJ203+SUM(FJ205:FJ227)+FJ231+FJ232+FJ233+FJ241+FJ242+FJ243+FJ244+FJ245+FJ247+FJ248</f>
        <v>0</v>
      </c>
      <c r="FK253" s="957"/>
      <c r="FL253" s="963">
        <f>SUM(FL184:FL192)+FL203+SUM(FL205:FL227)+FL231+FL232+FL233+FL241+FL242+FL243+FL244+FL245+FL247+FL248</f>
        <v>0</v>
      </c>
      <c r="FM253" s="957"/>
      <c r="FN253" s="963">
        <f t="shared" ref="FN253:FP253" si="2115">SUM(FN184:FN192)+FN203+SUM(FN205:FN227)+FN231+FN232+FN233+FN241+FN242+FN243+FN244+FN245+FN247+FN248</f>
        <v>0</v>
      </c>
      <c r="FO253" s="963">
        <f t="shared" si="2115"/>
        <v>11839</v>
      </c>
      <c r="FP253" s="963">
        <f t="shared" si="2115"/>
        <v>135647.29999999999</v>
      </c>
      <c r="FQ253" s="953"/>
      <c r="FR253" s="963">
        <f t="shared" ref="FR253:FW253" si="2116">SUM(FR184:FR192)+FR203+SUM(FR205:FR227)+FR231+FR232+FR233+FR241+FR242+FR243+FR244+FR245+FR247+FR248</f>
        <v>1627767.6</v>
      </c>
      <c r="FS253" s="963">
        <f t="shared" si="2116"/>
        <v>0</v>
      </c>
      <c r="FT253" s="963">
        <f t="shared" si="2116"/>
        <v>16566.84</v>
      </c>
      <c r="FU253" s="963">
        <f t="shared" si="2116"/>
        <v>1644334.44</v>
      </c>
      <c r="FV253" s="963">
        <f t="shared" si="2116"/>
        <v>496588.99</v>
      </c>
      <c r="FW253" s="963">
        <f t="shared" si="2116"/>
        <v>2140923.4300000002</v>
      </c>
      <c r="FY253" s="952"/>
      <c r="FZ253" s="961" t="s">
        <v>424</v>
      </c>
      <c r="GA253" s="963">
        <f>SUM(GA184:GA192)+GA203+SUM(GA205:GA227)+GA231+GA232+GA233+GA241+GA242+GA243+GA244+GA245+GA247+GA248</f>
        <v>117.5</v>
      </c>
      <c r="GB253" s="953"/>
      <c r="GC253" s="953"/>
      <c r="GD253" s="963">
        <f>SUM(GD184:GD192)+GD203+SUM(GD205:GD227)+GD231+GD232+GD233+GD241+GD242+GD243+GD244+GD245+GD247+GD248</f>
        <v>1129503</v>
      </c>
      <c r="GE253" s="956"/>
      <c r="GF253" s="963">
        <f>SUM(GF184:GF192)+GF203+SUM(GF205:GF227)+GF231+GF232+GF233+GF241+GF242+GF243+GF244+GF245+GF247+GF248</f>
        <v>0</v>
      </c>
      <c r="GG253" s="957"/>
      <c r="GH253" s="963">
        <f>SUM(GH184:GH192)+GH203+SUM(GH205:GH227)+GH231+GH232+GH233+GH241+GH242+GH243+GH244+GH245+GH247+GH248</f>
        <v>6808.92</v>
      </c>
      <c r="GI253" s="957"/>
      <c r="GJ253" s="963">
        <f>SUM(GJ184:GJ192)+GJ203+SUM(GJ205:GJ227)+GJ231+GJ232+GJ233+GJ241+GJ242+GJ243+GJ244+GJ245+GJ247+GJ248</f>
        <v>13319.6</v>
      </c>
      <c r="GK253" s="957"/>
      <c r="GL253" s="963">
        <f>SUM(GL184:GL192)+GL203+SUM(GL205:GL227)+GL231+GL232+GL233+GL241+GL242+GL243+GL244+GL245+GL247+GL248</f>
        <v>83353.34</v>
      </c>
      <c r="GM253" s="957"/>
      <c r="GN253" s="963">
        <f>SUM(GN184:GN192)+GN203+SUM(GN205:GN227)+GN231+GN232+GN233+GN241+GN242+GN243+GN244+GN245+GN247+GN248</f>
        <v>0</v>
      </c>
      <c r="GO253" s="957"/>
      <c r="GP253" s="963">
        <f>SUM(GP184:GP192)+GP203+SUM(GP205:GP227)+GP231+GP232+GP233+GP241+GP242+GP243+GP244+GP245+GP247+GP248</f>
        <v>613492.24</v>
      </c>
      <c r="GQ253" s="957"/>
      <c r="GR253" s="963">
        <f>SUM(GR184:GR192)+GR203+SUM(GR205:GR227)+GR231+GR232+GR233+GR241+GR242+GR243+GR244+GR245+GR247+GR248</f>
        <v>170000.02</v>
      </c>
      <c r="GS253" s="957"/>
      <c r="GT253" s="963">
        <f>SUM(GT184:GT192)+GT203+SUM(GT205:GT227)+GT231+GT232+GT233+GT241+GT242+GT243+GT244+GT245+GT247+GT248</f>
        <v>5931.13</v>
      </c>
      <c r="GU253" s="957"/>
      <c r="GV253" s="963">
        <f>SUM(GV184:GV192)+GV203+SUM(GV205:GV227)+GV231+GV232+GV233+GV241+GV242+GV243+GV244+GV245+GV247+GV248</f>
        <v>0</v>
      </c>
      <c r="GW253" s="957"/>
      <c r="GX253" s="963">
        <f t="shared" ref="GX253:GZ253" si="2117">SUM(GX184:GX192)+GX203+SUM(GX205:GX227)+GX231+GX232+GX233+GX241+GX242+GX243+GX244+GX245+GX247+GX248</f>
        <v>0</v>
      </c>
      <c r="GY253" s="963">
        <f t="shared" si="2117"/>
        <v>651887.68999999994</v>
      </c>
      <c r="GZ253" s="963">
        <f t="shared" si="2117"/>
        <v>2674295.94</v>
      </c>
      <c r="HA253" s="953"/>
      <c r="HB253" s="963">
        <f t="shared" ref="HB253:HG253" si="2118">SUM(HB184:HB192)+HB203+SUM(HB205:HB227)+HB231+HB232+HB233+HB241+HB242+HB243+HB244+HB245+HB247+HB248</f>
        <v>32091551.280000001</v>
      </c>
      <c r="HC253" s="963">
        <f t="shared" si="2118"/>
        <v>24234.240000000002</v>
      </c>
      <c r="HD253" s="963">
        <f t="shared" si="2118"/>
        <v>695807.28</v>
      </c>
      <c r="HE253" s="963">
        <f t="shared" si="2118"/>
        <v>32811592.800000001</v>
      </c>
      <c r="HF253" s="963">
        <f t="shared" si="2118"/>
        <v>9909101.0500000007</v>
      </c>
      <c r="HG253" s="963">
        <f t="shared" si="2118"/>
        <v>42720693.850000001</v>
      </c>
      <c r="HP253" s="958"/>
      <c r="HQ253" s="958"/>
    </row>
    <row r="254" spans="1:225" s="959" customFormat="1" ht="15" customHeight="1" x14ac:dyDescent="0.25">
      <c r="A254" s="952"/>
      <c r="B254" s="961" t="s">
        <v>425</v>
      </c>
      <c r="C254" s="963">
        <f>C250-C251-C252-C253</f>
        <v>14</v>
      </c>
      <c r="D254" s="953"/>
      <c r="E254" s="953"/>
      <c r="F254" s="963">
        <f>F250-F251-F252-F253</f>
        <v>66076</v>
      </c>
      <c r="G254" s="956"/>
      <c r="H254" s="963">
        <f>H250-H251-H252-H253</f>
        <v>0</v>
      </c>
      <c r="I254" s="957"/>
      <c r="J254" s="963">
        <f>J250-J251-J252-J253</f>
        <v>0</v>
      </c>
      <c r="K254" s="957"/>
      <c r="L254" s="963">
        <f>L250-L251-L252-L253</f>
        <v>0</v>
      </c>
      <c r="M254" s="957"/>
      <c r="N254" s="963">
        <f>N250-N251-N252-N253</f>
        <v>0</v>
      </c>
      <c r="O254" s="957"/>
      <c r="P254" s="963">
        <f>P250-P251-P252-P253</f>
        <v>0</v>
      </c>
      <c r="Q254" s="957"/>
      <c r="R254" s="963">
        <f>R250-R251-R252-R253</f>
        <v>0</v>
      </c>
      <c r="S254" s="957"/>
      <c r="T254" s="963">
        <f>T250-T251-T252-T253</f>
        <v>0</v>
      </c>
      <c r="U254" s="957"/>
      <c r="V254" s="963">
        <f>V250-V251-V252-V253</f>
        <v>0</v>
      </c>
      <c r="W254" s="957"/>
      <c r="X254" s="963">
        <f>X250-X251-X252-X253</f>
        <v>0</v>
      </c>
      <c r="Y254" s="957"/>
      <c r="Z254" s="963">
        <f t="shared" ref="Z254:AB254" si="2119">Z250-Z251-Z252-Z253</f>
        <v>0</v>
      </c>
      <c r="AA254" s="963">
        <f t="shared" si="2119"/>
        <v>161312</v>
      </c>
      <c r="AB254" s="963">
        <f t="shared" si="2119"/>
        <v>227388</v>
      </c>
      <c r="AC254" s="953"/>
      <c r="AD254" s="963">
        <f t="shared" ref="AD254:AI254" si="2120">AD250-AD251-AD252-AD253</f>
        <v>2728656</v>
      </c>
      <c r="AE254" s="963">
        <f t="shared" si="2120"/>
        <v>72702.720000000001</v>
      </c>
      <c r="AF254" s="963">
        <f t="shared" si="2120"/>
        <v>99401.04</v>
      </c>
      <c r="AG254" s="963">
        <f t="shared" si="2120"/>
        <v>2900759.76</v>
      </c>
      <c r="AH254" s="963">
        <f t="shared" si="2120"/>
        <v>876029.45</v>
      </c>
      <c r="AI254" s="963">
        <f t="shared" si="2120"/>
        <v>3776789.21</v>
      </c>
      <c r="AJ254" s="958"/>
      <c r="AK254" s="952"/>
      <c r="AL254" s="961" t="s">
        <v>425</v>
      </c>
      <c r="AM254" s="963">
        <f>AM250-AM251-AM252-AM253</f>
        <v>6.67</v>
      </c>
      <c r="AN254" s="953"/>
      <c r="AO254" s="953"/>
      <c r="AP254" s="963">
        <f>AP250-AP251-AP252-AP253</f>
        <v>31013.01</v>
      </c>
      <c r="AQ254" s="956"/>
      <c r="AR254" s="963">
        <f>AR250-AR251-AR252-AR253</f>
        <v>0</v>
      </c>
      <c r="AS254" s="957"/>
      <c r="AT254" s="963">
        <f>AT250-AT251-AT252-AT253</f>
        <v>0</v>
      </c>
      <c r="AU254" s="957"/>
      <c r="AV254" s="963">
        <f>AV250-AV251-AV252-AV253</f>
        <v>0</v>
      </c>
      <c r="AW254" s="957"/>
      <c r="AX254" s="963">
        <f>AX250-AX251-AX252-AX253</f>
        <v>0</v>
      </c>
      <c r="AY254" s="957"/>
      <c r="AZ254" s="963">
        <f>AZ250-AZ251-AZ252-AZ253</f>
        <v>0</v>
      </c>
      <c r="BA254" s="957"/>
      <c r="BB254" s="963">
        <f>BB250-BB251-BB252-BB253</f>
        <v>0</v>
      </c>
      <c r="BC254" s="957"/>
      <c r="BD254" s="963">
        <f>BD250-BD251-BD252-BD253</f>
        <v>0</v>
      </c>
      <c r="BE254" s="957"/>
      <c r="BF254" s="963">
        <f>BF250-BF251-BF252-BF253</f>
        <v>0</v>
      </c>
      <c r="BG254" s="957"/>
      <c r="BH254" s="963">
        <f>BH250-BH251-BH252-BH253</f>
        <v>0</v>
      </c>
      <c r="BI254" s="957"/>
      <c r="BJ254" s="963">
        <f t="shared" ref="BJ254" si="2121">BJ250-BJ251-BJ252-BJ253</f>
        <v>0</v>
      </c>
      <c r="BK254" s="963">
        <f t="shared" ref="BK254" si="2122">BK250-BK251-BK252-BK253</f>
        <v>77321.13</v>
      </c>
      <c r="BL254" s="963">
        <f t="shared" ref="BL254" si="2123">BL250-BL251-BL252-BL253</f>
        <v>108334.14</v>
      </c>
      <c r="BM254" s="953"/>
      <c r="BN254" s="963">
        <f t="shared" ref="BN254" si="2124">BN250-BN251-BN252-BN253</f>
        <v>1300009.68</v>
      </c>
      <c r="BO254" s="963">
        <f t="shared" ref="BO254" si="2125">BO250-BO251-BO252-BO253</f>
        <v>44469.83</v>
      </c>
      <c r="BP254" s="963">
        <f t="shared" ref="BP254" si="2126">BP250-BP251-BP252-BP253</f>
        <v>60800.3</v>
      </c>
      <c r="BQ254" s="963">
        <f t="shared" ref="BQ254" si="2127">BQ250-BQ251-BQ252-BQ253</f>
        <v>1405279.81</v>
      </c>
      <c r="BR254" s="963">
        <f t="shared" ref="BR254" si="2128">BR250-BR251-BR252-BR253</f>
        <v>424394.51</v>
      </c>
      <c r="BS254" s="963">
        <f t="shared" ref="BS254" si="2129">BS250-BS251-BS252-BS253</f>
        <v>1829674.32</v>
      </c>
      <c r="BU254" s="952"/>
      <c r="BV254" s="961" t="s">
        <v>425</v>
      </c>
      <c r="BW254" s="963">
        <f>BW250-BW251-BW252-BW253</f>
        <v>33.75</v>
      </c>
      <c r="BX254" s="953"/>
      <c r="BY254" s="953"/>
      <c r="BZ254" s="963">
        <f>BZ250-BZ251-BZ252-BZ253</f>
        <v>153692.75</v>
      </c>
      <c r="CA254" s="956"/>
      <c r="CB254" s="963">
        <f>CB250-CB251-CB252-CB253</f>
        <v>0</v>
      </c>
      <c r="CC254" s="957"/>
      <c r="CD254" s="963">
        <f>CD250-CD251-CD252-CD253</f>
        <v>0</v>
      </c>
      <c r="CE254" s="957"/>
      <c r="CF254" s="963">
        <f>CF250-CF251-CF252-CF253</f>
        <v>0</v>
      </c>
      <c r="CG254" s="957"/>
      <c r="CH254" s="963">
        <f>CH250-CH251-CH252-CH253</f>
        <v>0</v>
      </c>
      <c r="CI254" s="957"/>
      <c r="CJ254" s="963">
        <f>CJ250-CJ251-CJ252-CJ253</f>
        <v>0</v>
      </c>
      <c r="CK254" s="957"/>
      <c r="CL254" s="963">
        <f>CL250-CL251-CL252-CL253</f>
        <v>0</v>
      </c>
      <c r="CM254" s="957"/>
      <c r="CN254" s="963">
        <f>CN250-CN251-CN252-CN253</f>
        <v>0</v>
      </c>
      <c r="CO254" s="957"/>
      <c r="CP254" s="963">
        <f>CP250-CP251-CP252-CP253</f>
        <v>0</v>
      </c>
      <c r="CQ254" s="957"/>
      <c r="CR254" s="963">
        <f>CR250-CR251-CR252-CR253</f>
        <v>0</v>
      </c>
      <c r="CS254" s="957"/>
      <c r="CT254" s="963">
        <f t="shared" ref="CT254" si="2130">CT250-CT251-CT252-CT253</f>
        <v>0</v>
      </c>
      <c r="CU254" s="963">
        <f t="shared" ref="CU254" si="2131">CU250-CU251-CU252-CU253</f>
        <v>394474.75</v>
      </c>
      <c r="CV254" s="963">
        <f t="shared" ref="CV254" si="2132">CV250-CV251-CV252-CV253</f>
        <v>548167.5</v>
      </c>
      <c r="CW254" s="953"/>
      <c r="CX254" s="963">
        <f t="shared" ref="CX254" si="2133">CX250-CX251-CX252-CX253</f>
        <v>6578010</v>
      </c>
      <c r="CY254" s="963">
        <f t="shared" ref="CY254" si="2134">CY250-CY251-CY252-CY253</f>
        <v>302928</v>
      </c>
      <c r="CZ254" s="963">
        <f t="shared" ref="CZ254" si="2135">CZ250-CZ251-CZ252-CZ253</f>
        <v>414171</v>
      </c>
      <c r="DA254" s="963">
        <f t="shared" ref="DA254" si="2136">DA250-DA251-DA252-DA253</f>
        <v>7295109</v>
      </c>
      <c r="DB254" s="963">
        <f t="shared" ref="DB254" si="2137">DB250-DB251-DB252-DB253</f>
        <v>2203122.9300000002</v>
      </c>
      <c r="DC254" s="963">
        <f t="shared" ref="DC254" si="2138">DC250-DC251-DC252-DC253</f>
        <v>9498231.9299999997</v>
      </c>
      <c r="DE254" s="952"/>
      <c r="DF254" s="961" t="s">
        <v>425</v>
      </c>
      <c r="DG254" s="963">
        <f>DG250-DG251-DG252-DG253</f>
        <v>8.8000000000000007</v>
      </c>
      <c r="DH254" s="953"/>
      <c r="DI254" s="953"/>
      <c r="DJ254" s="963">
        <f>DJ250-DJ251-DJ252-DJ253</f>
        <v>40225.4</v>
      </c>
      <c r="DK254" s="956"/>
      <c r="DL254" s="963">
        <f>DL250-DL251-DL252-DL253</f>
        <v>0</v>
      </c>
      <c r="DM254" s="957"/>
      <c r="DN254" s="963">
        <f>DN250-DN251-DN252-DN253</f>
        <v>0</v>
      </c>
      <c r="DO254" s="957"/>
      <c r="DP254" s="963">
        <f>DP250-DP251-DP252-DP253</f>
        <v>0</v>
      </c>
      <c r="DQ254" s="957"/>
      <c r="DR254" s="963">
        <f>DR250-DR251-DR252-DR253</f>
        <v>0</v>
      </c>
      <c r="DS254" s="957"/>
      <c r="DT254" s="963">
        <f>DT250-DT251-DT252-DT253</f>
        <v>0</v>
      </c>
      <c r="DU254" s="957"/>
      <c r="DV254" s="963">
        <f>DV250-DV251-DV252-DV253</f>
        <v>0</v>
      </c>
      <c r="DW254" s="957"/>
      <c r="DX254" s="963">
        <f>DX250-DX251-DX252-DX253</f>
        <v>0</v>
      </c>
      <c r="DY254" s="957"/>
      <c r="DZ254" s="963">
        <f>DZ250-DZ251-DZ252-DZ253</f>
        <v>0</v>
      </c>
      <c r="EA254" s="957"/>
      <c r="EB254" s="963">
        <f>EB250-EB251-EB252-EB253</f>
        <v>0</v>
      </c>
      <c r="EC254" s="957"/>
      <c r="ED254" s="963">
        <f t="shared" ref="ED254" si="2139">ED250-ED251-ED252-ED253</f>
        <v>0</v>
      </c>
      <c r="EE254" s="963">
        <f t="shared" ref="EE254" si="2140">EE250-EE251-EE252-EE253</f>
        <v>102704.2</v>
      </c>
      <c r="EF254" s="963">
        <f t="shared" ref="EF254" si="2141">EF250-EF251-EF252-EF253</f>
        <v>142929.60000000001</v>
      </c>
      <c r="EG254" s="953"/>
      <c r="EH254" s="963">
        <f t="shared" ref="EH254" si="2142">EH250-EH251-EH252-EH253</f>
        <v>1715155.2</v>
      </c>
      <c r="EI254" s="963">
        <f t="shared" ref="EI254" si="2143">EI250-EI251-EI252-EI253</f>
        <v>84819.839999999997</v>
      </c>
      <c r="EJ254" s="963">
        <f t="shared" ref="EJ254" si="2144">EJ250-EJ251-EJ252-EJ253</f>
        <v>115967.88</v>
      </c>
      <c r="EK254" s="963">
        <f t="shared" ref="EK254" si="2145">EK250-EK251-EK252-EK253</f>
        <v>1915942.92</v>
      </c>
      <c r="EL254" s="963">
        <f t="shared" ref="EL254" si="2146">EL250-EL251-EL252-EL253</f>
        <v>578614.77</v>
      </c>
      <c r="EM254" s="963">
        <f t="shared" ref="EM254" si="2147">EM250-EM251-EM252-EM253</f>
        <v>2494557.69</v>
      </c>
      <c r="EO254" s="952"/>
      <c r="EP254" s="961" t="s">
        <v>425</v>
      </c>
      <c r="EQ254" s="963">
        <f>EQ250-EQ251-EQ252-EQ253</f>
        <v>0</v>
      </c>
      <c r="ER254" s="953"/>
      <c r="ES254" s="953"/>
      <c r="ET254" s="963">
        <f>ET250-ET251-ET252-ET253</f>
        <v>0</v>
      </c>
      <c r="EU254" s="956"/>
      <c r="EV254" s="963">
        <f>EV250-EV251-EV252-EV253</f>
        <v>0</v>
      </c>
      <c r="EW254" s="957"/>
      <c r="EX254" s="963">
        <f>EX250-EX251-EX252-EX253</f>
        <v>0</v>
      </c>
      <c r="EY254" s="957"/>
      <c r="EZ254" s="963">
        <f>EZ250-EZ251-EZ252-EZ253</f>
        <v>0</v>
      </c>
      <c r="FA254" s="957"/>
      <c r="FB254" s="963">
        <f>FB250-FB251-FB252-FB253</f>
        <v>0</v>
      </c>
      <c r="FC254" s="957"/>
      <c r="FD254" s="963">
        <f>FD250-FD251-FD252-FD253</f>
        <v>0</v>
      </c>
      <c r="FE254" s="957"/>
      <c r="FF254" s="963">
        <f>FF250-FF251-FF252-FF253</f>
        <v>0</v>
      </c>
      <c r="FG254" s="957"/>
      <c r="FH254" s="963">
        <f>FH250-FH251-FH252-FH253</f>
        <v>0</v>
      </c>
      <c r="FI254" s="957"/>
      <c r="FJ254" s="963">
        <f>FJ250-FJ251-FJ252-FJ253</f>
        <v>0</v>
      </c>
      <c r="FK254" s="957"/>
      <c r="FL254" s="963">
        <f>FL250-FL251-FL252-FL253</f>
        <v>0</v>
      </c>
      <c r="FM254" s="957"/>
      <c r="FN254" s="963">
        <f t="shared" ref="FN254" si="2148">FN250-FN251-FN252-FN253</f>
        <v>0</v>
      </c>
      <c r="FO254" s="963">
        <f t="shared" ref="FO254" si="2149">FO250-FO251-FO252-FO253</f>
        <v>0</v>
      </c>
      <c r="FP254" s="963">
        <f t="shared" ref="FP254" si="2150">FP250-FP251-FP252-FP253</f>
        <v>0</v>
      </c>
      <c r="FQ254" s="953"/>
      <c r="FR254" s="963">
        <f t="shared" ref="FR254" si="2151">FR250-FR251-FR252-FR253</f>
        <v>0</v>
      </c>
      <c r="FS254" s="963">
        <f t="shared" ref="FS254" si="2152">FS250-FS251-FS252-FS253</f>
        <v>0</v>
      </c>
      <c r="FT254" s="963">
        <f t="shared" ref="FT254" si="2153">FT250-FT251-FT252-FT253</f>
        <v>0</v>
      </c>
      <c r="FU254" s="963">
        <f t="shared" ref="FU254" si="2154">FU250-FU251-FU252-FU253</f>
        <v>0</v>
      </c>
      <c r="FV254" s="963">
        <f t="shared" ref="FV254" si="2155">FV250-FV251-FV252-FV253</f>
        <v>0</v>
      </c>
      <c r="FW254" s="963">
        <f t="shared" ref="FW254" si="2156">FW250-FW251-FW252-FW253</f>
        <v>0</v>
      </c>
      <c r="FY254" s="952"/>
      <c r="FZ254" s="961" t="s">
        <v>425</v>
      </c>
      <c r="GA254" s="963">
        <f>GA250-GA251-GA252-GA253</f>
        <v>63.22</v>
      </c>
      <c r="GB254" s="953"/>
      <c r="GC254" s="953"/>
      <c r="GD254" s="963">
        <f>GD250-GD251-GD252-GD253</f>
        <v>291007.15999999997</v>
      </c>
      <c r="GE254" s="956"/>
      <c r="GF254" s="963">
        <f>GF250-GF251-GF252-GF253</f>
        <v>0</v>
      </c>
      <c r="GG254" s="957"/>
      <c r="GH254" s="963">
        <f>GH250-GH251-GH252-GH253</f>
        <v>0</v>
      </c>
      <c r="GI254" s="957"/>
      <c r="GJ254" s="963">
        <f>GJ250-GJ251-GJ252-GJ253</f>
        <v>0</v>
      </c>
      <c r="GK254" s="957"/>
      <c r="GL254" s="963">
        <f>GL250-GL251-GL252-GL253</f>
        <v>0</v>
      </c>
      <c r="GM254" s="957"/>
      <c r="GN254" s="963">
        <f>GN250-GN251-GN252-GN253</f>
        <v>0</v>
      </c>
      <c r="GO254" s="957"/>
      <c r="GP254" s="963">
        <f>GP250-GP251-GP252-GP253</f>
        <v>0</v>
      </c>
      <c r="GQ254" s="957"/>
      <c r="GR254" s="963">
        <f>GR250-GR251-GR252-GR253</f>
        <v>0</v>
      </c>
      <c r="GS254" s="957"/>
      <c r="GT254" s="963">
        <f>GT250-GT251-GT252-GT253</f>
        <v>0</v>
      </c>
      <c r="GU254" s="957"/>
      <c r="GV254" s="963">
        <f>GV250-GV251-GV252-GV253</f>
        <v>0</v>
      </c>
      <c r="GW254" s="957"/>
      <c r="GX254" s="963">
        <f t="shared" ref="GX254" si="2157">GX250-GX251-GX252-GX253</f>
        <v>0</v>
      </c>
      <c r="GY254" s="963">
        <f t="shared" ref="GY254" si="2158">GY250-GY251-GY252-GY253</f>
        <v>735812.08</v>
      </c>
      <c r="GZ254" s="963">
        <f t="shared" ref="GZ254" si="2159">GZ250-GZ251-GZ252-GZ253</f>
        <v>1026819.24</v>
      </c>
      <c r="HA254" s="953"/>
      <c r="HB254" s="963">
        <f t="shared" ref="HB254" si="2160">HB250-HB251-HB252-HB253</f>
        <v>12321830.880000001</v>
      </c>
      <c r="HC254" s="963">
        <f t="shared" ref="HC254" si="2161">HC250-HC251-HC252-HC253</f>
        <v>504920.39</v>
      </c>
      <c r="HD254" s="963">
        <f t="shared" ref="HD254" si="2162">HD250-HD251-HD252-HD253</f>
        <v>690340.22</v>
      </c>
      <c r="HE254" s="963">
        <f t="shared" ref="HE254" si="2163">HE250-HE251-HE252-HE253</f>
        <v>13517091.49</v>
      </c>
      <c r="HF254" s="963">
        <f t="shared" ref="HF254" si="2164">HF250-HF251-HF252-HF253</f>
        <v>4082161.64</v>
      </c>
      <c r="HG254" s="963">
        <f t="shared" ref="HG254" si="2165">HG250-HG251-HG252-HG253</f>
        <v>17599253.129999999</v>
      </c>
      <c r="HP254" s="958"/>
      <c r="HQ254" s="958"/>
    </row>
    <row r="255" spans="1:225" s="959" customFormat="1" x14ac:dyDescent="0.25">
      <c r="A255" s="952"/>
      <c r="B255" s="961"/>
      <c r="C255" s="953"/>
      <c r="D255" s="954"/>
      <c r="E255" s="955"/>
      <c r="F255" s="953"/>
      <c r="G255" s="956"/>
      <c r="H255" s="953"/>
      <c r="I255" s="957"/>
      <c r="J255" s="953"/>
      <c r="K255" s="957"/>
      <c r="L255" s="953"/>
      <c r="M255" s="957"/>
      <c r="N255" s="953"/>
      <c r="O255" s="957"/>
      <c r="P255" s="953"/>
      <c r="Q255" s="957"/>
      <c r="R255" s="953"/>
      <c r="S255" s="957"/>
      <c r="T255" s="953"/>
      <c r="U255" s="957"/>
      <c r="V255" s="953"/>
      <c r="W255" s="957"/>
      <c r="X255" s="953"/>
      <c r="Y255" s="957"/>
      <c r="Z255" s="953"/>
      <c r="AA255" s="953"/>
      <c r="AB255" s="953"/>
      <c r="AC255" s="953"/>
      <c r="AD255" s="953"/>
      <c r="AE255" s="953"/>
      <c r="AF255" s="953"/>
      <c r="AG255" s="953"/>
      <c r="AH255" s="953"/>
      <c r="AI255" s="953"/>
      <c r="AJ255" s="958"/>
      <c r="AK255" s="952"/>
      <c r="AL255" s="961"/>
      <c r="AM255" s="953"/>
      <c r="AN255" s="954"/>
      <c r="AO255" s="955"/>
      <c r="AP255" s="953"/>
      <c r="AQ255" s="956"/>
      <c r="AR255" s="953"/>
      <c r="AS255" s="957"/>
      <c r="AT255" s="953"/>
      <c r="AU255" s="957"/>
      <c r="AV255" s="953"/>
      <c r="AW255" s="957"/>
      <c r="AX255" s="953"/>
      <c r="AY255" s="957"/>
      <c r="AZ255" s="953"/>
      <c r="BA255" s="957"/>
      <c r="BB255" s="953"/>
      <c r="BC255" s="957"/>
      <c r="BD255" s="953"/>
      <c r="BE255" s="957"/>
      <c r="BF255" s="953"/>
      <c r="BG255" s="957"/>
      <c r="BH255" s="953"/>
      <c r="BI255" s="957"/>
      <c r="BJ255" s="953"/>
      <c r="BK255" s="953"/>
      <c r="BL255" s="953"/>
      <c r="BM255" s="953"/>
      <c r="BN255" s="953"/>
      <c r="BO255" s="953"/>
      <c r="BP255" s="953"/>
      <c r="BQ255" s="953"/>
      <c r="BR255" s="953"/>
      <c r="BS255" s="953"/>
      <c r="BU255" s="952"/>
      <c r="BV255" s="961"/>
      <c r="BW255" s="953"/>
      <c r="BX255" s="954"/>
      <c r="BY255" s="955"/>
      <c r="BZ255" s="953"/>
      <c r="CA255" s="956"/>
      <c r="CB255" s="953"/>
      <c r="CC255" s="957"/>
      <c r="CD255" s="953"/>
      <c r="CE255" s="957"/>
      <c r="CF255" s="953"/>
      <c r="CG255" s="957"/>
      <c r="CH255" s="953"/>
      <c r="CI255" s="957"/>
      <c r="CJ255" s="953"/>
      <c r="CK255" s="957"/>
      <c r="CL255" s="953"/>
      <c r="CM255" s="957"/>
      <c r="CN255" s="953"/>
      <c r="CO255" s="957"/>
      <c r="CP255" s="953"/>
      <c r="CQ255" s="957"/>
      <c r="CR255" s="953"/>
      <c r="CS255" s="957"/>
      <c r="CT255" s="953"/>
      <c r="CU255" s="953"/>
      <c r="CV255" s="953"/>
      <c r="CW255" s="953"/>
      <c r="CX255" s="953"/>
      <c r="CY255" s="953"/>
      <c r="CZ255" s="953"/>
      <c r="DA255" s="953"/>
      <c r="DB255" s="953"/>
      <c r="DC255" s="953"/>
      <c r="DE255" s="952"/>
      <c r="DF255" s="961"/>
      <c r="DG255" s="953"/>
      <c r="DH255" s="954"/>
      <c r="DI255" s="955"/>
      <c r="DJ255" s="953"/>
      <c r="DK255" s="956"/>
      <c r="DL255" s="953"/>
      <c r="DM255" s="957"/>
      <c r="DN255" s="953"/>
      <c r="DO255" s="957"/>
      <c r="DP255" s="953"/>
      <c r="DQ255" s="957"/>
      <c r="DR255" s="953"/>
      <c r="DS255" s="957"/>
      <c r="DT255" s="953"/>
      <c r="DU255" s="957"/>
      <c r="DV255" s="953"/>
      <c r="DW255" s="957"/>
      <c r="DX255" s="953"/>
      <c r="DY255" s="957"/>
      <c r="DZ255" s="953"/>
      <c r="EA255" s="957"/>
      <c r="EB255" s="953"/>
      <c r="EC255" s="957"/>
      <c r="ED255" s="953"/>
      <c r="EE255" s="953"/>
      <c r="EF255" s="953"/>
      <c r="EG255" s="953"/>
      <c r="EH255" s="953"/>
      <c r="EI255" s="953"/>
      <c r="EJ255" s="953"/>
      <c r="EK255" s="953"/>
      <c r="EL255" s="953"/>
      <c r="EM255" s="953"/>
      <c r="EO255" s="952"/>
      <c r="EP255" s="961"/>
      <c r="EQ255" s="953"/>
      <c r="ER255" s="954"/>
      <c r="ES255" s="955"/>
      <c r="ET255" s="953"/>
      <c r="EU255" s="956"/>
      <c r="EV255" s="953"/>
      <c r="EW255" s="957"/>
      <c r="EX255" s="953"/>
      <c r="EY255" s="957"/>
      <c r="EZ255" s="953"/>
      <c r="FA255" s="957"/>
      <c r="FB255" s="953"/>
      <c r="FC255" s="957"/>
      <c r="FD255" s="953"/>
      <c r="FE255" s="957"/>
      <c r="FF255" s="953"/>
      <c r="FG255" s="957"/>
      <c r="FH255" s="953"/>
      <c r="FI255" s="957"/>
      <c r="FJ255" s="953"/>
      <c r="FK255" s="957"/>
      <c r="FL255" s="953"/>
      <c r="FM255" s="957"/>
      <c r="FN255" s="953"/>
      <c r="FO255" s="953"/>
      <c r="FP255" s="953"/>
      <c r="FQ255" s="953"/>
      <c r="FR255" s="953"/>
      <c r="FS255" s="953"/>
      <c r="FT255" s="953"/>
      <c r="FU255" s="953"/>
      <c r="FV255" s="953"/>
      <c r="FW255" s="953"/>
      <c r="FY255" s="952"/>
      <c r="FZ255" s="961"/>
      <c r="GA255" s="953"/>
      <c r="GB255" s="954"/>
      <c r="GC255" s="955"/>
      <c r="GD255" s="953"/>
      <c r="GE255" s="956"/>
      <c r="GF255" s="953"/>
      <c r="GG255" s="957"/>
      <c r="GH255" s="953"/>
      <c r="GI255" s="957"/>
      <c r="GJ255" s="953"/>
      <c r="GK255" s="957"/>
      <c r="GL255" s="953"/>
      <c r="GM255" s="957"/>
      <c r="GN255" s="953"/>
      <c r="GO255" s="957"/>
      <c r="GP255" s="953"/>
      <c r="GQ255" s="957"/>
      <c r="GR255" s="953"/>
      <c r="GS255" s="957"/>
      <c r="GT255" s="953"/>
      <c r="GU255" s="957"/>
      <c r="GV255" s="953"/>
      <c r="GW255" s="957"/>
      <c r="GX255" s="953"/>
      <c r="GY255" s="953"/>
      <c r="GZ255" s="953"/>
      <c r="HA255" s="953"/>
      <c r="HB255" s="953"/>
      <c r="HC255" s="953"/>
      <c r="HD255" s="953"/>
      <c r="HE255" s="953"/>
      <c r="HF255" s="953"/>
      <c r="HG255" s="953"/>
      <c r="HP255" s="958"/>
      <c r="HQ255" s="958"/>
    </row>
    <row r="256" spans="1:225" s="959" customFormat="1" ht="24" x14ac:dyDescent="0.25">
      <c r="A256" s="952"/>
      <c r="B256" s="961" t="s">
        <v>1065</v>
      </c>
      <c r="C256" s="953"/>
      <c r="D256" s="954"/>
      <c r="E256" s="955"/>
      <c r="F256" s="953"/>
      <c r="G256" s="956"/>
      <c r="H256" s="953"/>
      <c r="I256" s="957"/>
      <c r="J256" s="953"/>
      <c r="K256" s="957"/>
      <c r="L256" s="953"/>
      <c r="M256" s="957"/>
      <c r="N256" s="953"/>
      <c r="O256" s="957"/>
      <c r="P256" s="953"/>
      <c r="Q256" s="957"/>
      <c r="R256" s="953"/>
      <c r="S256" s="957"/>
      <c r="T256" s="953"/>
      <c r="U256" s="957"/>
      <c r="V256" s="953"/>
      <c r="W256" s="957"/>
      <c r="X256" s="953"/>
      <c r="Y256" s="957"/>
      <c r="Z256" s="953"/>
      <c r="AA256" s="953"/>
      <c r="AB256" s="953"/>
      <c r="AC256" s="953"/>
      <c r="AD256" s="953"/>
      <c r="AE256" s="953"/>
      <c r="AF256" s="953"/>
      <c r="AG256" s="960">
        <f>AG250/12-AA250</f>
        <v>2590013.27</v>
      </c>
      <c r="AH256" s="953"/>
      <c r="AI256" s="953"/>
      <c r="AJ256" s="958"/>
      <c r="AK256" s="952"/>
      <c r="AL256" s="961" t="s">
        <v>1065</v>
      </c>
      <c r="AM256" s="953"/>
      <c r="AN256" s="954"/>
      <c r="AO256" s="955"/>
      <c r="AP256" s="953"/>
      <c r="AQ256" s="956"/>
      <c r="AR256" s="953"/>
      <c r="AS256" s="957"/>
      <c r="AT256" s="953"/>
      <c r="AU256" s="957"/>
      <c r="AV256" s="953"/>
      <c r="AW256" s="957"/>
      <c r="AX256" s="953"/>
      <c r="AY256" s="957"/>
      <c r="AZ256" s="953"/>
      <c r="BA256" s="957"/>
      <c r="BB256" s="953"/>
      <c r="BC256" s="957"/>
      <c r="BD256" s="953"/>
      <c r="BE256" s="957"/>
      <c r="BF256" s="953"/>
      <c r="BG256" s="957"/>
      <c r="BH256" s="953"/>
      <c r="BI256" s="957"/>
      <c r="BJ256" s="953"/>
      <c r="BK256" s="953"/>
      <c r="BL256" s="953"/>
      <c r="BM256" s="953"/>
      <c r="BN256" s="953"/>
      <c r="BO256" s="953"/>
      <c r="BP256" s="953"/>
      <c r="BQ256" s="960">
        <f>BQ250/12-BK250</f>
        <v>1891538.87</v>
      </c>
      <c r="BR256" s="953"/>
      <c r="BS256" s="953"/>
      <c r="BU256" s="952"/>
      <c r="BV256" s="961" t="s">
        <v>1065</v>
      </c>
      <c r="BW256" s="953"/>
      <c r="BX256" s="954"/>
      <c r="BY256" s="955"/>
      <c r="BZ256" s="953"/>
      <c r="CA256" s="956"/>
      <c r="CB256" s="953"/>
      <c r="CC256" s="957"/>
      <c r="CD256" s="953"/>
      <c r="CE256" s="957"/>
      <c r="CF256" s="953"/>
      <c r="CG256" s="957"/>
      <c r="CH256" s="953"/>
      <c r="CI256" s="957"/>
      <c r="CJ256" s="953"/>
      <c r="CK256" s="957"/>
      <c r="CL256" s="953"/>
      <c r="CM256" s="957"/>
      <c r="CN256" s="953"/>
      <c r="CO256" s="957"/>
      <c r="CP256" s="953"/>
      <c r="CQ256" s="957"/>
      <c r="CR256" s="953"/>
      <c r="CS256" s="957"/>
      <c r="CT256" s="953"/>
      <c r="CU256" s="953"/>
      <c r="CV256" s="953"/>
      <c r="CW256" s="953"/>
      <c r="CX256" s="953"/>
      <c r="CY256" s="953"/>
      <c r="CZ256" s="953"/>
      <c r="DA256" s="960">
        <f>DA250/12-CU250</f>
        <v>1603111.82</v>
      </c>
      <c r="DB256" s="953"/>
      <c r="DC256" s="953"/>
      <c r="DE256" s="952"/>
      <c r="DF256" s="961" t="s">
        <v>1065</v>
      </c>
      <c r="DG256" s="953"/>
      <c r="DH256" s="954"/>
      <c r="DI256" s="955"/>
      <c r="DJ256" s="953"/>
      <c r="DK256" s="956"/>
      <c r="DL256" s="953"/>
      <c r="DM256" s="957"/>
      <c r="DN256" s="953"/>
      <c r="DO256" s="957"/>
      <c r="DP256" s="953"/>
      <c r="DQ256" s="957"/>
      <c r="DR256" s="953"/>
      <c r="DS256" s="957"/>
      <c r="DT256" s="953"/>
      <c r="DU256" s="957"/>
      <c r="DV256" s="953"/>
      <c r="DW256" s="957"/>
      <c r="DX256" s="953"/>
      <c r="DY256" s="957"/>
      <c r="DZ256" s="953"/>
      <c r="EA256" s="957"/>
      <c r="EB256" s="953"/>
      <c r="EC256" s="957"/>
      <c r="ED256" s="953"/>
      <c r="EE256" s="953"/>
      <c r="EF256" s="953"/>
      <c r="EG256" s="953"/>
      <c r="EH256" s="953"/>
      <c r="EI256" s="953"/>
      <c r="EJ256" s="953"/>
      <c r="EK256" s="960">
        <f>EK250/12-EE250</f>
        <v>587238.93000000005</v>
      </c>
      <c r="EL256" s="953"/>
      <c r="EM256" s="953"/>
      <c r="EO256" s="952"/>
      <c r="EP256" s="961" t="s">
        <v>1065</v>
      </c>
      <c r="EQ256" s="953"/>
      <c r="ER256" s="954"/>
      <c r="ES256" s="955"/>
      <c r="ET256" s="953"/>
      <c r="EU256" s="956"/>
      <c r="EV256" s="953"/>
      <c r="EW256" s="957"/>
      <c r="EX256" s="953"/>
      <c r="EY256" s="957"/>
      <c r="EZ256" s="953"/>
      <c r="FA256" s="957"/>
      <c r="FB256" s="953"/>
      <c r="FC256" s="957"/>
      <c r="FD256" s="953"/>
      <c r="FE256" s="957"/>
      <c r="FF256" s="953"/>
      <c r="FG256" s="957"/>
      <c r="FH256" s="953"/>
      <c r="FI256" s="957"/>
      <c r="FJ256" s="953"/>
      <c r="FK256" s="957"/>
      <c r="FL256" s="953"/>
      <c r="FM256" s="957"/>
      <c r="FN256" s="953"/>
      <c r="FO256" s="953"/>
      <c r="FP256" s="953"/>
      <c r="FQ256" s="953"/>
      <c r="FR256" s="953"/>
      <c r="FS256" s="953"/>
      <c r="FT256" s="953"/>
      <c r="FU256" s="960">
        <f>FU250/12-FO250</f>
        <v>311746.74</v>
      </c>
      <c r="FV256" s="953"/>
      <c r="FW256" s="953"/>
      <c r="FY256" s="952"/>
      <c r="FZ256" s="961" t="s">
        <v>1065</v>
      </c>
      <c r="GA256" s="953"/>
      <c r="GB256" s="954"/>
      <c r="GC256" s="955"/>
      <c r="GD256" s="953"/>
      <c r="GE256" s="956"/>
      <c r="GF256" s="953"/>
      <c r="GG256" s="957"/>
      <c r="GH256" s="953"/>
      <c r="GI256" s="957"/>
      <c r="GJ256" s="953"/>
      <c r="GK256" s="957"/>
      <c r="GL256" s="953"/>
      <c r="GM256" s="957"/>
      <c r="GN256" s="953"/>
      <c r="GO256" s="957"/>
      <c r="GP256" s="953"/>
      <c r="GQ256" s="957"/>
      <c r="GR256" s="953"/>
      <c r="GS256" s="957"/>
      <c r="GT256" s="953"/>
      <c r="GU256" s="957"/>
      <c r="GV256" s="953"/>
      <c r="GW256" s="957"/>
      <c r="GX256" s="953"/>
      <c r="GY256" s="953"/>
      <c r="GZ256" s="953"/>
      <c r="HA256" s="953"/>
      <c r="HB256" s="953"/>
      <c r="HC256" s="953"/>
      <c r="HD256" s="953"/>
      <c r="HE256" s="960">
        <f>HE250/12-GY250</f>
        <v>6983649.6299999999</v>
      </c>
      <c r="HF256" s="953"/>
      <c r="HG256" s="953"/>
      <c r="HP256" s="958"/>
      <c r="HQ256" s="958"/>
    </row>
    <row r="257" spans="1:225" s="959" customFormat="1" x14ac:dyDescent="0.25">
      <c r="A257" s="952"/>
      <c r="B257" s="961" t="s">
        <v>426</v>
      </c>
      <c r="C257" s="953"/>
      <c r="D257" s="954"/>
      <c r="E257" s="955"/>
      <c r="F257" s="953"/>
      <c r="G257" s="956"/>
      <c r="H257" s="953"/>
      <c r="I257" s="957"/>
      <c r="J257" s="953"/>
      <c r="K257" s="957"/>
      <c r="L257" s="953"/>
      <c r="M257" s="957"/>
      <c r="N257" s="953"/>
      <c r="O257" s="957"/>
      <c r="P257" s="953"/>
      <c r="Q257" s="957"/>
      <c r="R257" s="953"/>
      <c r="S257" s="957"/>
      <c r="T257" s="953"/>
      <c r="U257" s="957"/>
      <c r="V257" s="953"/>
      <c r="W257" s="957"/>
      <c r="X257" s="953"/>
      <c r="Y257" s="957"/>
      <c r="Z257" s="953"/>
      <c r="AA257" s="953"/>
      <c r="AB257" s="953"/>
      <c r="AC257" s="953"/>
      <c r="AD257" s="953"/>
      <c r="AE257" s="953"/>
      <c r="AF257" s="953"/>
      <c r="AG257" s="960">
        <f t="shared" ref="AG257:AG260" si="2166">AG251/12-AA251</f>
        <v>1363334.32</v>
      </c>
      <c r="AH257" s="953"/>
      <c r="AI257" s="953"/>
      <c r="AJ257" s="958"/>
      <c r="AK257" s="952"/>
      <c r="AL257" s="961" t="s">
        <v>426</v>
      </c>
      <c r="AM257" s="953"/>
      <c r="AN257" s="954"/>
      <c r="AO257" s="955"/>
      <c r="AP257" s="953"/>
      <c r="AQ257" s="956"/>
      <c r="AR257" s="953"/>
      <c r="AS257" s="957"/>
      <c r="AT257" s="953"/>
      <c r="AU257" s="957"/>
      <c r="AV257" s="953"/>
      <c r="AW257" s="957"/>
      <c r="AX257" s="953"/>
      <c r="AY257" s="957"/>
      <c r="AZ257" s="953"/>
      <c r="BA257" s="957"/>
      <c r="BB257" s="953"/>
      <c r="BC257" s="957"/>
      <c r="BD257" s="953"/>
      <c r="BE257" s="957"/>
      <c r="BF257" s="953"/>
      <c r="BG257" s="957"/>
      <c r="BH257" s="953"/>
      <c r="BI257" s="957"/>
      <c r="BJ257" s="953"/>
      <c r="BK257" s="953"/>
      <c r="BL257" s="953"/>
      <c r="BM257" s="953"/>
      <c r="BN257" s="953"/>
      <c r="BO257" s="953"/>
      <c r="BP257" s="953"/>
      <c r="BQ257" s="960">
        <f t="shared" ref="BQ257:BQ260" si="2167">BQ251/12-BK251</f>
        <v>911036.69</v>
      </c>
      <c r="BR257" s="953"/>
      <c r="BS257" s="953"/>
      <c r="BU257" s="952"/>
      <c r="BV257" s="961" t="s">
        <v>426</v>
      </c>
      <c r="BW257" s="953"/>
      <c r="BX257" s="954"/>
      <c r="BY257" s="955"/>
      <c r="BZ257" s="953"/>
      <c r="CA257" s="956"/>
      <c r="CB257" s="953"/>
      <c r="CC257" s="957"/>
      <c r="CD257" s="953"/>
      <c r="CE257" s="957"/>
      <c r="CF257" s="953"/>
      <c r="CG257" s="957"/>
      <c r="CH257" s="953"/>
      <c r="CI257" s="957"/>
      <c r="CJ257" s="953"/>
      <c r="CK257" s="957"/>
      <c r="CL257" s="953"/>
      <c r="CM257" s="957"/>
      <c r="CN257" s="953"/>
      <c r="CO257" s="957"/>
      <c r="CP257" s="953"/>
      <c r="CQ257" s="957"/>
      <c r="CR257" s="953"/>
      <c r="CS257" s="957"/>
      <c r="CT257" s="953"/>
      <c r="CU257" s="953"/>
      <c r="CV257" s="953"/>
      <c r="CW257" s="953"/>
      <c r="CX257" s="953"/>
      <c r="CY257" s="953"/>
      <c r="CZ257" s="953"/>
      <c r="DA257" s="960">
        <f t="shared" ref="DA257:DA260" si="2168">DA251/12-CU251</f>
        <v>692262.69</v>
      </c>
      <c r="DB257" s="953"/>
      <c r="DC257" s="953"/>
      <c r="DE257" s="952"/>
      <c r="DF257" s="961" t="s">
        <v>426</v>
      </c>
      <c r="DG257" s="953"/>
      <c r="DH257" s="954"/>
      <c r="DI257" s="955"/>
      <c r="DJ257" s="953"/>
      <c r="DK257" s="956"/>
      <c r="DL257" s="953"/>
      <c r="DM257" s="957"/>
      <c r="DN257" s="953"/>
      <c r="DO257" s="957"/>
      <c r="DP257" s="953"/>
      <c r="DQ257" s="957"/>
      <c r="DR257" s="953"/>
      <c r="DS257" s="957"/>
      <c r="DT257" s="953"/>
      <c r="DU257" s="957"/>
      <c r="DV257" s="953"/>
      <c r="DW257" s="957"/>
      <c r="DX257" s="953"/>
      <c r="DY257" s="957"/>
      <c r="DZ257" s="953"/>
      <c r="EA257" s="957"/>
      <c r="EB257" s="953"/>
      <c r="EC257" s="957"/>
      <c r="ED257" s="953"/>
      <c r="EE257" s="953"/>
      <c r="EF257" s="953"/>
      <c r="EG257" s="953"/>
      <c r="EH257" s="953"/>
      <c r="EI257" s="953"/>
      <c r="EJ257" s="953"/>
      <c r="EK257" s="960">
        <f t="shared" ref="EK257:EK260" si="2169">EK251/12-EE251</f>
        <v>264534.19</v>
      </c>
      <c r="EL257" s="953"/>
      <c r="EM257" s="953"/>
      <c r="EO257" s="952"/>
      <c r="EP257" s="961" t="s">
        <v>426</v>
      </c>
      <c r="EQ257" s="953"/>
      <c r="ER257" s="954"/>
      <c r="ES257" s="955"/>
      <c r="ET257" s="953"/>
      <c r="EU257" s="956"/>
      <c r="EV257" s="953"/>
      <c r="EW257" s="957"/>
      <c r="EX257" s="953"/>
      <c r="EY257" s="957"/>
      <c r="EZ257" s="953"/>
      <c r="FA257" s="957"/>
      <c r="FB257" s="953"/>
      <c r="FC257" s="957"/>
      <c r="FD257" s="953"/>
      <c r="FE257" s="957"/>
      <c r="FF257" s="953"/>
      <c r="FG257" s="957"/>
      <c r="FH257" s="953"/>
      <c r="FI257" s="957"/>
      <c r="FJ257" s="953"/>
      <c r="FK257" s="957"/>
      <c r="FL257" s="953"/>
      <c r="FM257" s="957"/>
      <c r="FN257" s="953"/>
      <c r="FO257" s="953"/>
      <c r="FP257" s="953"/>
      <c r="FQ257" s="953"/>
      <c r="FR257" s="953"/>
      <c r="FS257" s="953"/>
      <c r="FT257" s="953"/>
      <c r="FU257" s="960">
        <f t="shared" ref="FU257:FU260" si="2170">FU251/12-FO251</f>
        <v>157949.39000000001</v>
      </c>
      <c r="FV257" s="953"/>
      <c r="FW257" s="953"/>
      <c r="FY257" s="952"/>
      <c r="FZ257" s="961" t="s">
        <v>426</v>
      </c>
      <c r="GA257" s="953"/>
      <c r="GB257" s="954"/>
      <c r="GC257" s="955"/>
      <c r="GD257" s="953"/>
      <c r="GE257" s="956"/>
      <c r="GF257" s="953"/>
      <c r="GG257" s="957"/>
      <c r="GH257" s="953"/>
      <c r="GI257" s="957"/>
      <c r="GJ257" s="953"/>
      <c r="GK257" s="957"/>
      <c r="GL257" s="953"/>
      <c r="GM257" s="957"/>
      <c r="GN257" s="953"/>
      <c r="GO257" s="957"/>
      <c r="GP257" s="953"/>
      <c r="GQ257" s="957"/>
      <c r="GR257" s="953"/>
      <c r="GS257" s="957"/>
      <c r="GT257" s="953"/>
      <c r="GU257" s="957"/>
      <c r="GV257" s="953"/>
      <c r="GW257" s="957"/>
      <c r="GX257" s="953"/>
      <c r="GY257" s="953"/>
      <c r="GZ257" s="953"/>
      <c r="HA257" s="953"/>
      <c r="HB257" s="953"/>
      <c r="HC257" s="953"/>
      <c r="HD257" s="953"/>
      <c r="HE257" s="960">
        <f t="shared" ref="HE257:HE260" si="2171">HE251/12-GY251</f>
        <v>3389117.28</v>
      </c>
      <c r="HF257" s="953"/>
      <c r="HG257" s="953"/>
      <c r="HP257" s="958"/>
      <c r="HQ257" s="958"/>
    </row>
    <row r="258" spans="1:225" s="959" customFormat="1" x14ac:dyDescent="0.25">
      <c r="A258" s="952"/>
      <c r="B258" s="961" t="s">
        <v>423</v>
      </c>
      <c r="C258" s="953"/>
      <c r="D258" s="954"/>
      <c r="E258" s="955"/>
      <c r="F258" s="953"/>
      <c r="G258" s="956"/>
      <c r="H258" s="953"/>
      <c r="I258" s="957"/>
      <c r="J258" s="953"/>
      <c r="K258" s="957"/>
      <c r="L258" s="953"/>
      <c r="M258" s="957"/>
      <c r="N258" s="953"/>
      <c r="O258" s="957"/>
      <c r="P258" s="953"/>
      <c r="Q258" s="957"/>
      <c r="R258" s="953"/>
      <c r="S258" s="957"/>
      <c r="T258" s="953"/>
      <c r="U258" s="957"/>
      <c r="V258" s="953"/>
      <c r="W258" s="957"/>
      <c r="X258" s="953"/>
      <c r="Y258" s="957"/>
      <c r="Z258" s="953"/>
      <c r="AA258" s="953"/>
      <c r="AB258" s="953"/>
      <c r="AC258" s="953"/>
      <c r="AD258" s="953"/>
      <c r="AE258" s="953"/>
      <c r="AF258" s="953"/>
      <c r="AG258" s="960">
        <f t="shared" si="2166"/>
        <v>397989.05</v>
      </c>
      <c r="AH258" s="953"/>
      <c r="AI258" s="953"/>
      <c r="AJ258" s="958"/>
      <c r="AK258" s="952"/>
      <c r="AL258" s="961" t="s">
        <v>423</v>
      </c>
      <c r="AM258" s="953"/>
      <c r="AN258" s="954"/>
      <c r="AO258" s="955"/>
      <c r="AP258" s="953"/>
      <c r="AQ258" s="956"/>
      <c r="AR258" s="953"/>
      <c r="AS258" s="957"/>
      <c r="AT258" s="953"/>
      <c r="AU258" s="957"/>
      <c r="AV258" s="953"/>
      <c r="AW258" s="957"/>
      <c r="AX258" s="953"/>
      <c r="AY258" s="957"/>
      <c r="AZ258" s="953"/>
      <c r="BA258" s="957"/>
      <c r="BB258" s="953"/>
      <c r="BC258" s="957"/>
      <c r="BD258" s="953"/>
      <c r="BE258" s="957"/>
      <c r="BF258" s="953"/>
      <c r="BG258" s="957"/>
      <c r="BH258" s="953"/>
      <c r="BI258" s="957"/>
      <c r="BJ258" s="953"/>
      <c r="BK258" s="953"/>
      <c r="BL258" s="953"/>
      <c r="BM258" s="953"/>
      <c r="BN258" s="953"/>
      <c r="BO258" s="953"/>
      <c r="BP258" s="953"/>
      <c r="BQ258" s="960">
        <f t="shared" si="2167"/>
        <v>385261.78</v>
      </c>
      <c r="BR258" s="953"/>
      <c r="BS258" s="953"/>
      <c r="BU258" s="952"/>
      <c r="BV258" s="961" t="s">
        <v>423</v>
      </c>
      <c r="BW258" s="953"/>
      <c r="BX258" s="954"/>
      <c r="BY258" s="955"/>
      <c r="BZ258" s="953"/>
      <c r="CA258" s="956"/>
      <c r="CB258" s="953"/>
      <c r="CC258" s="957"/>
      <c r="CD258" s="953"/>
      <c r="CE258" s="957"/>
      <c r="CF258" s="953"/>
      <c r="CG258" s="957"/>
      <c r="CH258" s="953"/>
      <c r="CI258" s="957"/>
      <c r="CJ258" s="953"/>
      <c r="CK258" s="957"/>
      <c r="CL258" s="953"/>
      <c r="CM258" s="957"/>
      <c r="CN258" s="953"/>
      <c r="CO258" s="957"/>
      <c r="CP258" s="953"/>
      <c r="CQ258" s="957"/>
      <c r="CR258" s="953"/>
      <c r="CS258" s="957"/>
      <c r="CT258" s="953"/>
      <c r="CU258" s="953"/>
      <c r="CV258" s="953"/>
      <c r="CW258" s="953"/>
      <c r="CX258" s="953"/>
      <c r="CY258" s="953"/>
      <c r="CZ258" s="953"/>
      <c r="DA258" s="960">
        <f t="shared" si="2168"/>
        <v>248959.08</v>
      </c>
      <c r="DB258" s="953"/>
      <c r="DC258" s="953"/>
      <c r="DE258" s="952"/>
      <c r="DF258" s="961" t="s">
        <v>423</v>
      </c>
      <c r="DG258" s="953"/>
      <c r="DH258" s="954"/>
      <c r="DI258" s="955"/>
      <c r="DJ258" s="953"/>
      <c r="DK258" s="956"/>
      <c r="DL258" s="953"/>
      <c r="DM258" s="957"/>
      <c r="DN258" s="953"/>
      <c r="DO258" s="957"/>
      <c r="DP258" s="953"/>
      <c r="DQ258" s="957"/>
      <c r="DR258" s="953"/>
      <c r="DS258" s="957"/>
      <c r="DT258" s="953"/>
      <c r="DU258" s="957"/>
      <c r="DV258" s="953"/>
      <c r="DW258" s="957"/>
      <c r="DX258" s="953"/>
      <c r="DY258" s="957"/>
      <c r="DZ258" s="953"/>
      <c r="EA258" s="957"/>
      <c r="EB258" s="953"/>
      <c r="EC258" s="957"/>
      <c r="ED258" s="953"/>
      <c r="EE258" s="953"/>
      <c r="EF258" s="953"/>
      <c r="EG258" s="953"/>
      <c r="EH258" s="953"/>
      <c r="EI258" s="953"/>
      <c r="EJ258" s="953"/>
      <c r="EK258" s="960">
        <f t="shared" si="2169"/>
        <v>60690.04</v>
      </c>
      <c r="EL258" s="953"/>
      <c r="EM258" s="953"/>
      <c r="EO258" s="952"/>
      <c r="EP258" s="961" t="s">
        <v>423</v>
      </c>
      <c r="EQ258" s="953"/>
      <c r="ER258" s="954"/>
      <c r="ES258" s="955"/>
      <c r="ET258" s="953"/>
      <c r="EU258" s="956"/>
      <c r="EV258" s="953"/>
      <c r="EW258" s="957"/>
      <c r="EX258" s="953"/>
      <c r="EY258" s="957"/>
      <c r="EZ258" s="953"/>
      <c r="FA258" s="957"/>
      <c r="FB258" s="953"/>
      <c r="FC258" s="957"/>
      <c r="FD258" s="953"/>
      <c r="FE258" s="957"/>
      <c r="FF258" s="953"/>
      <c r="FG258" s="957"/>
      <c r="FH258" s="953"/>
      <c r="FI258" s="957"/>
      <c r="FJ258" s="953"/>
      <c r="FK258" s="957"/>
      <c r="FL258" s="953"/>
      <c r="FM258" s="957"/>
      <c r="FN258" s="953"/>
      <c r="FO258" s="953"/>
      <c r="FP258" s="953"/>
      <c r="FQ258" s="953"/>
      <c r="FR258" s="953"/>
      <c r="FS258" s="953"/>
      <c r="FT258" s="953"/>
      <c r="FU258" s="960">
        <f t="shared" si="2170"/>
        <v>28608.48</v>
      </c>
      <c r="FV258" s="953"/>
      <c r="FW258" s="953"/>
      <c r="FY258" s="952"/>
      <c r="FZ258" s="961" t="s">
        <v>423</v>
      </c>
      <c r="GA258" s="953"/>
      <c r="GB258" s="954"/>
      <c r="GC258" s="955"/>
      <c r="GD258" s="953"/>
      <c r="GE258" s="956"/>
      <c r="GF258" s="953"/>
      <c r="GG258" s="957"/>
      <c r="GH258" s="953"/>
      <c r="GI258" s="957"/>
      <c r="GJ258" s="953"/>
      <c r="GK258" s="957"/>
      <c r="GL258" s="953"/>
      <c r="GM258" s="957"/>
      <c r="GN258" s="953"/>
      <c r="GO258" s="957"/>
      <c r="GP258" s="953"/>
      <c r="GQ258" s="957"/>
      <c r="GR258" s="953"/>
      <c r="GS258" s="957"/>
      <c r="GT258" s="953"/>
      <c r="GU258" s="957"/>
      <c r="GV258" s="953"/>
      <c r="GW258" s="957"/>
      <c r="GX258" s="953"/>
      <c r="GY258" s="953"/>
      <c r="GZ258" s="953"/>
      <c r="HA258" s="953"/>
      <c r="HB258" s="953"/>
      <c r="HC258" s="953"/>
      <c r="HD258" s="953"/>
      <c r="HE258" s="960">
        <f t="shared" si="2171"/>
        <v>1121508.43</v>
      </c>
      <c r="HF258" s="953"/>
      <c r="HG258" s="953"/>
      <c r="HP258" s="958"/>
      <c r="HQ258" s="958"/>
    </row>
    <row r="259" spans="1:225" s="959" customFormat="1" x14ac:dyDescent="0.25">
      <c r="A259" s="952"/>
      <c r="B259" s="961" t="s">
        <v>424</v>
      </c>
      <c r="C259" s="953"/>
      <c r="D259" s="954"/>
      <c r="E259" s="955"/>
      <c r="F259" s="953"/>
      <c r="G259" s="956"/>
      <c r="H259" s="953"/>
      <c r="I259" s="957"/>
      <c r="J259" s="953"/>
      <c r="K259" s="957"/>
      <c r="L259" s="953"/>
      <c r="M259" s="957"/>
      <c r="N259" s="953"/>
      <c r="O259" s="957"/>
      <c r="P259" s="953"/>
      <c r="Q259" s="957"/>
      <c r="R259" s="953"/>
      <c r="S259" s="957"/>
      <c r="T259" s="953"/>
      <c r="U259" s="957"/>
      <c r="V259" s="953"/>
      <c r="W259" s="957"/>
      <c r="X259" s="953"/>
      <c r="Y259" s="957"/>
      <c r="Z259" s="953"/>
      <c r="AA259" s="953"/>
      <c r="AB259" s="953"/>
      <c r="AC259" s="953"/>
      <c r="AD259" s="953"/>
      <c r="AE259" s="953"/>
      <c r="AF259" s="953"/>
      <c r="AG259" s="960">
        <f t="shared" si="2166"/>
        <v>748271.92</v>
      </c>
      <c r="AH259" s="953"/>
      <c r="AI259" s="953"/>
      <c r="AJ259" s="958"/>
      <c r="AK259" s="952"/>
      <c r="AL259" s="961" t="s">
        <v>424</v>
      </c>
      <c r="AM259" s="953"/>
      <c r="AN259" s="954"/>
      <c r="AO259" s="955"/>
      <c r="AP259" s="953"/>
      <c r="AQ259" s="956"/>
      <c r="AR259" s="953"/>
      <c r="AS259" s="957"/>
      <c r="AT259" s="953"/>
      <c r="AU259" s="957"/>
      <c r="AV259" s="953"/>
      <c r="AW259" s="957"/>
      <c r="AX259" s="953"/>
      <c r="AY259" s="957"/>
      <c r="AZ259" s="953"/>
      <c r="BA259" s="957"/>
      <c r="BB259" s="953"/>
      <c r="BC259" s="957"/>
      <c r="BD259" s="953"/>
      <c r="BE259" s="957"/>
      <c r="BF259" s="953"/>
      <c r="BG259" s="957"/>
      <c r="BH259" s="953"/>
      <c r="BI259" s="957"/>
      <c r="BJ259" s="953"/>
      <c r="BK259" s="953"/>
      <c r="BL259" s="953"/>
      <c r="BM259" s="953"/>
      <c r="BN259" s="953"/>
      <c r="BO259" s="953"/>
      <c r="BP259" s="953"/>
      <c r="BQ259" s="960">
        <f t="shared" si="2167"/>
        <v>555454.88</v>
      </c>
      <c r="BR259" s="953"/>
      <c r="BS259" s="953"/>
      <c r="BU259" s="952"/>
      <c r="BV259" s="961" t="s">
        <v>424</v>
      </c>
      <c r="BW259" s="953"/>
      <c r="BX259" s="954"/>
      <c r="BY259" s="955"/>
      <c r="BZ259" s="953"/>
      <c r="CA259" s="956"/>
      <c r="CB259" s="953"/>
      <c r="CC259" s="957"/>
      <c r="CD259" s="953"/>
      <c r="CE259" s="957"/>
      <c r="CF259" s="953"/>
      <c r="CG259" s="957"/>
      <c r="CH259" s="953"/>
      <c r="CI259" s="957"/>
      <c r="CJ259" s="953"/>
      <c r="CK259" s="957"/>
      <c r="CL259" s="953"/>
      <c r="CM259" s="957"/>
      <c r="CN259" s="953"/>
      <c r="CO259" s="957"/>
      <c r="CP259" s="953"/>
      <c r="CQ259" s="957"/>
      <c r="CR259" s="953"/>
      <c r="CS259" s="957"/>
      <c r="CT259" s="953"/>
      <c r="CU259" s="953"/>
      <c r="CV259" s="953"/>
      <c r="CW259" s="953"/>
      <c r="CX259" s="953"/>
      <c r="CY259" s="953"/>
      <c r="CZ259" s="953"/>
      <c r="DA259" s="960">
        <f t="shared" si="2168"/>
        <v>448439.05</v>
      </c>
      <c r="DB259" s="953"/>
      <c r="DC259" s="953"/>
      <c r="DE259" s="952"/>
      <c r="DF259" s="961" t="s">
        <v>424</v>
      </c>
      <c r="DG259" s="953"/>
      <c r="DH259" s="954"/>
      <c r="DI259" s="955"/>
      <c r="DJ259" s="953"/>
      <c r="DK259" s="956"/>
      <c r="DL259" s="953"/>
      <c r="DM259" s="957"/>
      <c r="DN259" s="953"/>
      <c r="DO259" s="957"/>
      <c r="DP259" s="953"/>
      <c r="DQ259" s="957"/>
      <c r="DR259" s="953"/>
      <c r="DS259" s="957"/>
      <c r="DT259" s="953"/>
      <c r="DU259" s="957"/>
      <c r="DV259" s="953"/>
      <c r="DW259" s="957"/>
      <c r="DX259" s="953"/>
      <c r="DY259" s="957"/>
      <c r="DZ259" s="953"/>
      <c r="EA259" s="957"/>
      <c r="EB259" s="953"/>
      <c r="EC259" s="957"/>
      <c r="ED259" s="953"/>
      <c r="EE259" s="953"/>
      <c r="EF259" s="953"/>
      <c r="EG259" s="953"/>
      <c r="EH259" s="953"/>
      <c r="EI259" s="953"/>
      <c r="EJ259" s="953"/>
      <c r="EK259" s="960">
        <f t="shared" si="2169"/>
        <v>205056.99</v>
      </c>
      <c r="EL259" s="953"/>
      <c r="EM259" s="953"/>
      <c r="EO259" s="952"/>
      <c r="EP259" s="961" t="s">
        <v>424</v>
      </c>
      <c r="EQ259" s="953"/>
      <c r="ER259" s="954"/>
      <c r="ES259" s="955"/>
      <c r="ET259" s="953"/>
      <c r="EU259" s="956"/>
      <c r="EV259" s="953"/>
      <c r="EW259" s="957"/>
      <c r="EX259" s="953"/>
      <c r="EY259" s="957"/>
      <c r="EZ259" s="953"/>
      <c r="FA259" s="957"/>
      <c r="FB259" s="953"/>
      <c r="FC259" s="957"/>
      <c r="FD259" s="953"/>
      <c r="FE259" s="957"/>
      <c r="FF259" s="953"/>
      <c r="FG259" s="957"/>
      <c r="FH259" s="953"/>
      <c r="FI259" s="957"/>
      <c r="FJ259" s="953"/>
      <c r="FK259" s="957"/>
      <c r="FL259" s="953"/>
      <c r="FM259" s="957"/>
      <c r="FN259" s="953"/>
      <c r="FO259" s="953"/>
      <c r="FP259" s="953"/>
      <c r="FQ259" s="953"/>
      <c r="FR259" s="953"/>
      <c r="FS259" s="953"/>
      <c r="FT259" s="953"/>
      <c r="FU259" s="960">
        <f t="shared" si="2170"/>
        <v>125188.87</v>
      </c>
      <c r="FV259" s="953"/>
      <c r="FW259" s="953"/>
      <c r="FY259" s="952"/>
      <c r="FZ259" s="961" t="s">
        <v>424</v>
      </c>
      <c r="GA259" s="953"/>
      <c r="GB259" s="954"/>
      <c r="GC259" s="955"/>
      <c r="GD259" s="953"/>
      <c r="GE259" s="956"/>
      <c r="GF259" s="953"/>
      <c r="GG259" s="957"/>
      <c r="GH259" s="953"/>
      <c r="GI259" s="957"/>
      <c r="GJ259" s="953"/>
      <c r="GK259" s="957"/>
      <c r="GL259" s="953"/>
      <c r="GM259" s="957"/>
      <c r="GN259" s="953"/>
      <c r="GO259" s="957"/>
      <c r="GP259" s="953"/>
      <c r="GQ259" s="957"/>
      <c r="GR259" s="953"/>
      <c r="GS259" s="957"/>
      <c r="GT259" s="953"/>
      <c r="GU259" s="957"/>
      <c r="GV259" s="953"/>
      <c r="GW259" s="957"/>
      <c r="GX259" s="953"/>
      <c r="GY259" s="953"/>
      <c r="GZ259" s="953"/>
      <c r="HA259" s="953"/>
      <c r="HB259" s="953"/>
      <c r="HC259" s="953"/>
      <c r="HD259" s="953"/>
      <c r="HE259" s="960">
        <f t="shared" si="2171"/>
        <v>2082411.71</v>
      </c>
      <c r="HF259" s="953"/>
      <c r="HG259" s="953"/>
      <c r="HP259" s="958"/>
      <c r="HQ259" s="958"/>
    </row>
    <row r="260" spans="1:225" s="959" customFormat="1" x14ac:dyDescent="0.25">
      <c r="A260" s="952"/>
      <c r="B260" s="961" t="s">
        <v>425</v>
      </c>
      <c r="C260" s="953"/>
      <c r="D260" s="954"/>
      <c r="E260" s="955"/>
      <c r="F260" s="953"/>
      <c r="G260" s="956"/>
      <c r="H260" s="953"/>
      <c r="I260" s="957"/>
      <c r="J260" s="953"/>
      <c r="K260" s="957"/>
      <c r="L260" s="953"/>
      <c r="M260" s="957"/>
      <c r="N260" s="953"/>
      <c r="O260" s="957"/>
      <c r="P260" s="953"/>
      <c r="Q260" s="957"/>
      <c r="R260" s="953"/>
      <c r="S260" s="957"/>
      <c r="T260" s="953"/>
      <c r="U260" s="957"/>
      <c r="V260" s="953"/>
      <c r="W260" s="957"/>
      <c r="X260" s="953"/>
      <c r="Y260" s="957"/>
      <c r="Z260" s="953"/>
      <c r="AA260" s="953"/>
      <c r="AB260" s="953"/>
      <c r="AC260" s="953"/>
      <c r="AD260" s="953"/>
      <c r="AE260" s="953"/>
      <c r="AF260" s="953"/>
      <c r="AG260" s="960">
        <f t="shared" si="2166"/>
        <v>80417.98</v>
      </c>
      <c r="AH260" s="953"/>
      <c r="AI260" s="953"/>
      <c r="AJ260" s="958"/>
      <c r="AK260" s="952"/>
      <c r="AL260" s="961" t="s">
        <v>425</v>
      </c>
      <c r="AM260" s="953"/>
      <c r="AN260" s="954"/>
      <c r="AO260" s="955"/>
      <c r="AP260" s="953"/>
      <c r="AQ260" s="956"/>
      <c r="AR260" s="953"/>
      <c r="AS260" s="957"/>
      <c r="AT260" s="953"/>
      <c r="AU260" s="957"/>
      <c r="AV260" s="953"/>
      <c r="AW260" s="957"/>
      <c r="AX260" s="953"/>
      <c r="AY260" s="957"/>
      <c r="AZ260" s="953"/>
      <c r="BA260" s="957"/>
      <c r="BB260" s="953"/>
      <c r="BC260" s="957"/>
      <c r="BD260" s="953"/>
      <c r="BE260" s="957"/>
      <c r="BF260" s="953"/>
      <c r="BG260" s="957"/>
      <c r="BH260" s="953"/>
      <c r="BI260" s="957"/>
      <c r="BJ260" s="953"/>
      <c r="BK260" s="953"/>
      <c r="BL260" s="953"/>
      <c r="BM260" s="953"/>
      <c r="BN260" s="953"/>
      <c r="BO260" s="953"/>
      <c r="BP260" s="953"/>
      <c r="BQ260" s="960">
        <f t="shared" si="2167"/>
        <v>39785.519999999997</v>
      </c>
      <c r="BR260" s="953"/>
      <c r="BS260" s="953"/>
      <c r="BU260" s="952"/>
      <c r="BV260" s="961" t="s">
        <v>425</v>
      </c>
      <c r="BW260" s="953"/>
      <c r="BX260" s="954"/>
      <c r="BY260" s="955"/>
      <c r="BZ260" s="953"/>
      <c r="CA260" s="956"/>
      <c r="CB260" s="953"/>
      <c r="CC260" s="957"/>
      <c r="CD260" s="953"/>
      <c r="CE260" s="957"/>
      <c r="CF260" s="953"/>
      <c r="CG260" s="957"/>
      <c r="CH260" s="953"/>
      <c r="CI260" s="957"/>
      <c r="CJ260" s="953"/>
      <c r="CK260" s="957"/>
      <c r="CL260" s="953"/>
      <c r="CM260" s="957"/>
      <c r="CN260" s="953"/>
      <c r="CO260" s="957"/>
      <c r="CP260" s="953"/>
      <c r="CQ260" s="957"/>
      <c r="CR260" s="953"/>
      <c r="CS260" s="957"/>
      <c r="CT260" s="953"/>
      <c r="CU260" s="953"/>
      <c r="CV260" s="953"/>
      <c r="CW260" s="953"/>
      <c r="CX260" s="953"/>
      <c r="CY260" s="953"/>
      <c r="CZ260" s="953"/>
      <c r="DA260" s="960">
        <f t="shared" si="2168"/>
        <v>213451</v>
      </c>
      <c r="DB260" s="953"/>
      <c r="DC260" s="953"/>
      <c r="DE260" s="952"/>
      <c r="DF260" s="961" t="s">
        <v>425</v>
      </c>
      <c r="DG260" s="953"/>
      <c r="DH260" s="954"/>
      <c r="DI260" s="955"/>
      <c r="DJ260" s="953"/>
      <c r="DK260" s="956"/>
      <c r="DL260" s="953"/>
      <c r="DM260" s="957"/>
      <c r="DN260" s="953"/>
      <c r="DO260" s="957"/>
      <c r="DP260" s="953"/>
      <c r="DQ260" s="957"/>
      <c r="DR260" s="953"/>
      <c r="DS260" s="957"/>
      <c r="DT260" s="953"/>
      <c r="DU260" s="957"/>
      <c r="DV260" s="953"/>
      <c r="DW260" s="957"/>
      <c r="DX260" s="953"/>
      <c r="DY260" s="957"/>
      <c r="DZ260" s="953"/>
      <c r="EA260" s="957"/>
      <c r="EB260" s="953"/>
      <c r="EC260" s="957"/>
      <c r="ED260" s="953"/>
      <c r="EE260" s="953"/>
      <c r="EF260" s="953"/>
      <c r="EG260" s="953"/>
      <c r="EH260" s="953"/>
      <c r="EI260" s="953"/>
      <c r="EJ260" s="953"/>
      <c r="EK260" s="960">
        <f t="shared" si="2169"/>
        <v>56957.71</v>
      </c>
      <c r="EL260" s="953"/>
      <c r="EM260" s="953"/>
      <c r="EO260" s="952"/>
      <c r="EP260" s="961" t="s">
        <v>425</v>
      </c>
      <c r="EQ260" s="953"/>
      <c r="ER260" s="954"/>
      <c r="ES260" s="955"/>
      <c r="ET260" s="953"/>
      <c r="EU260" s="956"/>
      <c r="EV260" s="953"/>
      <c r="EW260" s="957"/>
      <c r="EX260" s="953"/>
      <c r="EY260" s="957"/>
      <c r="EZ260" s="953"/>
      <c r="FA260" s="957"/>
      <c r="FB260" s="953"/>
      <c r="FC260" s="957"/>
      <c r="FD260" s="953"/>
      <c r="FE260" s="957"/>
      <c r="FF260" s="953"/>
      <c r="FG260" s="957"/>
      <c r="FH260" s="953"/>
      <c r="FI260" s="957"/>
      <c r="FJ260" s="953"/>
      <c r="FK260" s="957"/>
      <c r="FL260" s="953"/>
      <c r="FM260" s="957"/>
      <c r="FN260" s="953"/>
      <c r="FO260" s="953"/>
      <c r="FP260" s="953"/>
      <c r="FQ260" s="953"/>
      <c r="FR260" s="953"/>
      <c r="FS260" s="953"/>
      <c r="FT260" s="953"/>
      <c r="FU260" s="960">
        <f t="shared" si="2170"/>
        <v>0</v>
      </c>
      <c r="FV260" s="953"/>
      <c r="FW260" s="953"/>
      <c r="FY260" s="952"/>
      <c r="FZ260" s="961" t="s">
        <v>425</v>
      </c>
      <c r="GA260" s="953"/>
      <c r="GB260" s="954"/>
      <c r="GC260" s="955"/>
      <c r="GD260" s="953"/>
      <c r="GE260" s="956"/>
      <c r="GF260" s="953"/>
      <c r="GG260" s="957"/>
      <c r="GH260" s="953"/>
      <c r="GI260" s="957"/>
      <c r="GJ260" s="953"/>
      <c r="GK260" s="957"/>
      <c r="GL260" s="953"/>
      <c r="GM260" s="957"/>
      <c r="GN260" s="953"/>
      <c r="GO260" s="957"/>
      <c r="GP260" s="953"/>
      <c r="GQ260" s="957"/>
      <c r="GR260" s="953"/>
      <c r="GS260" s="957"/>
      <c r="GT260" s="953"/>
      <c r="GU260" s="957"/>
      <c r="GV260" s="953"/>
      <c r="GW260" s="957"/>
      <c r="GX260" s="953"/>
      <c r="GY260" s="953"/>
      <c r="GZ260" s="953"/>
      <c r="HA260" s="953"/>
      <c r="HB260" s="953"/>
      <c r="HC260" s="953"/>
      <c r="HD260" s="953"/>
      <c r="HE260" s="960">
        <f t="shared" si="2171"/>
        <v>390612.21</v>
      </c>
      <c r="HF260" s="953"/>
      <c r="HG260" s="953"/>
      <c r="HP260" s="958"/>
      <c r="HQ260" s="958"/>
    </row>
    <row r="261" spans="1:225" s="959" customFormat="1" x14ac:dyDescent="0.25">
      <c r="A261" s="952"/>
      <c r="B261" s="961" t="s">
        <v>537</v>
      </c>
      <c r="C261" s="953"/>
      <c r="D261" s="954"/>
      <c r="E261" s="955"/>
      <c r="F261" s="953"/>
      <c r="G261" s="956"/>
      <c r="H261" s="953"/>
      <c r="I261" s="957"/>
      <c r="J261" s="953"/>
      <c r="K261" s="957"/>
      <c r="L261" s="953"/>
      <c r="M261" s="957"/>
      <c r="N261" s="953"/>
      <c r="O261" s="957"/>
      <c r="P261" s="953"/>
      <c r="Q261" s="957"/>
      <c r="R261" s="953"/>
      <c r="S261" s="957"/>
      <c r="T261" s="953"/>
      <c r="U261" s="957"/>
      <c r="V261" s="953"/>
      <c r="W261" s="957"/>
      <c r="X261" s="953"/>
      <c r="Y261" s="957"/>
      <c r="Z261" s="953"/>
      <c r="AA261" s="953"/>
      <c r="AB261" s="953"/>
      <c r="AC261" s="953"/>
      <c r="AD261" s="953"/>
      <c r="AE261" s="953"/>
      <c r="AF261" s="953"/>
      <c r="AG261" s="962"/>
      <c r="AH261" s="953"/>
      <c r="AI261" s="953"/>
      <c r="AJ261" s="958"/>
      <c r="AK261" s="952"/>
      <c r="AL261" s="961" t="s">
        <v>537</v>
      </c>
      <c r="AM261" s="953"/>
      <c r="AN261" s="954"/>
      <c r="AO261" s="955"/>
      <c r="AP261" s="953"/>
      <c r="AQ261" s="956"/>
      <c r="AR261" s="953"/>
      <c r="AS261" s="957"/>
      <c r="AT261" s="953"/>
      <c r="AU261" s="957"/>
      <c r="AV261" s="953"/>
      <c r="AW261" s="957"/>
      <c r="AX261" s="953"/>
      <c r="AY261" s="957"/>
      <c r="AZ261" s="953"/>
      <c r="BA261" s="957"/>
      <c r="BB261" s="953"/>
      <c r="BC261" s="957"/>
      <c r="BD261" s="953"/>
      <c r="BE261" s="957"/>
      <c r="BF261" s="953"/>
      <c r="BG261" s="957"/>
      <c r="BH261" s="953"/>
      <c r="BI261" s="957"/>
      <c r="BJ261" s="953"/>
      <c r="BK261" s="953"/>
      <c r="BL261" s="953"/>
      <c r="BM261" s="953"/>
      <c r="BN261" s="953"/>
      <c r="BO261" s="953"/>
      <c r="BP261" s="953"/>
      <c r="BQ261" s="962"/>
      <c r="BR261" s="953"/>
      <c r="BS261" s="953"/>
      <c r="BU261" s="952"/>
      <c r="BV261" s="961" t="s">
        <v>537</v>
      </c>
      <c r="BW261" s="953"/>
      <c r="BX261" s="954"/>
      <c r="BY261" s="955"/>
      <c r="BZ261" s="953"/>
      <c r="CA261" s="956"/>
      <c r="CB261" s="953"/>
      <c r="CC261" s="957"/>
      <c r="CD261" s="953"/>
      <c r="CE261" s="957"/>
      <c r="CF261" s="953"/>
      <c r="CG261" s="957"/>
      <c r="CH261" s="953"/>
      <c r="CI261" s="957"/>
      <c r="CJ261" s="953"/>
      <c r="CK261" s="957"/>
      <c r="CL261" s="953"/>
      <c r="CM261" s="957"/>
      <c r="CN261" s="953"/>
      <c r="CO261" s="957"/>
      <c r="CP261" s="953"/>
      <c r="CQ261" s="957"/>
      <c r="CR261" s="953"/>
      <c r="CS261" s="957"/>
      <c r="CT261" s="953"/>
      <c r="CU261" s="953"/>
      <c r="CV261" s="953"/>
      <c r="CW261" s="953"/>
      <c r="CX261" s="953"/>
      <c r="CY261" s="953"/>
      <c r="CZ261" s="953"/>
      <c r="DA261" s="962"/>
      <c r="DB261" s="953"/>
      <c r="DC261" s="953"/>
      <c r="DE261" s="952"/>
      <c r="DF261" s="961" t="s">
        <v>537</v>
      </c>
      <c r="DG261" s="953"/>
      <c r="DH261" s="954"/>
      <c r="DI261" s="955"/>
      <c r="DJ261" s="953"/>
      <c r="DK261" s="956"/>
      <c r="DL261" s="953"/>
      <c r="DM261" s="957"/>
      <c r="DN261" s="953"/>
      <c r="DO261" s="957"/>
      <c r="DP261" s="953"/>
      <c r="DQ261" s="957"/>
      <c r="DR261" s="953"/>
      <c r="DS261" s="957"/>
      <c r="DT261" s="953"/>
      <c r="DU261" s="957"/>
      <c r="DV261" s="953"/>
      <c r="DW261" s="957"/>
      <c r="DX261" s="953"/>
      <c r="DY261" s="957"/>
      <c r="DZ261" s="953"/>
      <c r="EA261" s="957"/>
      <c r="EB261" s="953"/>
      <c r="EC261" s="957"/>
      <c r="ED261" s="953"/>
      <c r="EE261" s="953"/>
      <c r="EF261" s="953"/>
      <c r="EG261" s="953"/>
      <c r="EH261" s="953"/>
      <c r="EI261" s="953"/>
      <c r="EJ261" s="953"/>
      <c r="EK261" s="962"/>
      <c r="EL261" s="953"/>
      <c r="EM261" s="953"/>
      <c r="EO261" s="952"/>
      <c r="EP261" s="961" t="s">
        <v>537</v>
      </c>
      <c r="EQ261" s="953"/>
      <c r="ER261" s="954"/>
      <c r="ES261" s="955"/>
      <c r="ET261" s="953"/>
      <c r="EU261" s="956"/>
      <c r="EV261" s="953"/>
      <c r="EW261" s="957"/>
      <c r="EX261" s="953"/>
      <c r="EY261" s="957"/>
      <c r="EZ261" s="953"/>
      <c r="FA261" s="957"/>
      <c r="FB261" s="953"/>
      <c r="FC261" s="957"/>
      <c r="FD261" s="953"/>
      <c r="FE261" s="957"/>
      <c r="FF261" s="953"/>
      <c r="FG261" s="957"/>
      <c r="FH261" s="953"/>
      <c r="FI261" s="957"/>
      <c r="FJ261" s="953"/>
      <c r="FK261" s="957"/>
      <c r="FL261" s="953"/>
      <c r="FM261" s="957"/>
      <c r="FN261" s="953"/>
      <c r="FO261" s="953"/>
      <c r="FP261" s="953"/>
      <c r="FQ261" s="953"/>
      <c r="FR261" s="953"/>
      <c r="FS261" s="953"/>
      <c r="FT261" s="953"/>
      <c r="FU261" s="962"/>
      <c r="FV261" s="953"/>
      <c r="FW261" s="953"/>
      <c r="FY261" s="952"/>
      <c r="FZ261" s="961" t="s">
        <v>537</v>
      </c>
      <c r="GA261" s="953"/>
      <c r="GB261" s="954"/>
      <c r="GC261" s="955"/>
      <c r="GD261" s="953"/>
      <c r="GE261" s="956"/>
      <c r="GF261" s="953"/>
      <c r="GG261" s="957"/>
      <c r="GH261" s="953"/>
      <c r="GI261" s="957"/>
      <c r="GJ261" s="953"/>
      <c r="GK261" s="957"/>
      <c r="GL261" s="953"/>
      <c r="GM261" s="957"/>
      <c r="GN261" s="953"/>
      <c r="GO261" s="957"/>
      <c r="GP261" s="953"/>
      <c r="GQ261" s="957"/>
      <c r="GR261" s="953"/>
      <c r="GS261" s="957"/>
      <c r="GT261" s="953"/>
      <c r="GU261" s="957"/>
      <c r="GV261" s="953"/>
      <c r="GW261" s="957"/>
      <c r="GX261" s="953"/>
      <c r="GY261" s="953"/>
      <c r="GZ261" s="953"/>
      <c r="HA261" s="953"/>
      <c r="HB261" s="953"/>
      <c r="HC261" s="953"/>
      <c r="HD261" s="953"/>
      <c r="HE261" s="962"/>
      <c r="HF261" s="953"/>
      <c r="HG261" s="953"/>
      <c r="HP261" s="958"/>
      <c r="HQ261" s="958"/>
    </row>
    <row r="262" spans="1:225" s="959" customFormat="1" x14ac:dyDescent="0.25">
      <c r="A262" s="952"/>
      <c r="B262" s="961" t="s">
        <v>426</v>
      </c>
      <c r="C262" s="953"/>
      <c r="D262" s="954"/>
      <c r="E262" s="955"/>
      <c r="F262" s="953"/>
      <c r="G262" s="956"/>
      <c r="H262" s="953"/>
      <c r="I262" s="957"/>
      <c r="J262" s="953"/>
      <c r="K262" s="957"/>
      <c r="L262" s="953"/>
      <c r="M262" s="957"/>
      <c r="N262" s="953"/>
      <c r="O262" s="957"/>
      <c r="P262" s="953"/>
      <c r="Q262" s="957"/>
      <c r="R262" s="953"/>
      <c r="S262" s="957"/>
      <c r="T262" s="953"/>
      <c r="U262" s="957"/>
      <c r="V262" s="953"/>
      <c r="W262" s="957"/>
      <c r="X262" s="953"/>
      <c r="Y262" s="957"/>
      <c r="Z262" s="953"/>
      <c r="AA262" s="953"/>
      <c r="AB262" s="953"/>
      <c r="AC262" s="953"/>
      <c r="AD262" s="953"/>
      <c r="AE262" s="953"/>
      <c r="AF262" s="953"/>
      <c r="AG262" s="459">
        <f>AG257/F251</f>
        <v>1.3986099999999999</v>
      </c>
      <c r="AH262" s="953"/>
      <c r="AI262" s="953"/>
      <c r="AJ262" s="958"/>
      <c r="AK262" s="952"/>
      <c r="AL262" s="961" t="s">
        <v>426</v>
      </c>
      <c r="AM262" s="953"/>
      <c r="AN262" s="954"/>
      <c r="AO262" s="955"/>
      <c r="AP262" s="953"/>
      <c r="AQ262" s="956"/>
      <c r="AR262" s="953"/>
      <c r="AS262" s="957"/>
      <c r="AT262" s="953"/>
      <c r="AU262" s="957"/>
      <c r="AV262" s="953"/>
      <c r="AW262" s="957"/>
      <c r="AX262" s="953"/>
      <c r="AY262" s="957"/>
      <c r="AZ262" s="953"/>
      <c r="BA262" s="957"/>
      <c r="BB262" s="953"/>
      <c r="BC262" s="957"/>
      <c r="BD262" s="953"/>
      <c r="BE262" s="957"/>
      <c r="BF262" s="953"/>
      <c r="BG262" s="957"/>
      <c r="BH262" s="953"/>
      <c r="BI262" s="957"/>
      <c r="BJ262" s="953"/>
      <c r="BK262" s="953"/>
      <c r="BL262" s="953"/>
      <c r="BM262" s="953"/>
      <c r="BN262" s="953"/>
      <c r="BO262" s="953"/>
      <c r="BP262" s="953"/>
      <c r="BQ262" s="459">
        <f>BQ257/AP251</f>
        <v>1.3695999999999999</v>
      </c>
      <c r="BR262" s="953"/>
      <c r="BS262" s="953"/>
      <c r="BU262" s="952"/>
      <c r="BV262" s="961" t="s">
        <v>426</v>
      </c>
      <c r="BW262" s="953"/>
      <c r="BX262" s="954"/>
      <c r="BY262" s="955"/>
      <c r="BZ262" s="953"/>
      <c r="CA262" s="956"/>
      <c r="CB262" s="953"/>
      <c r="CC262" s="957"/>
      <c r="CD262" s="953"/>
      <c r="CE262" s="957"/>
      <c r="CF262" s="953"/>
      <c r="CG262" s="957"/>
      <c r="CH262" s="953"/>
      <c r="CI262" s="957"/>
      <c r="CJ262" s="953"/>
      <c r="CK262" s="957"/>
      <c r="CL262" s="953"/>
      <c r="CM262" s="957"/>
      <c r="CN262" s="953"/>
      <c r="CO262" s="957"/>
      <c r="CP262" s="953"/>
      <c r="CQ262" s="957"/>
      <c r="CR262" s="953"/>
      <c r="CS262" s="957"/>
      <c r="CT262" s="953"/>
      <c r="CU262" s="953"/>
      <c r="CV262" s="953"/>
      <c r="CW262" s="953"/>
      <c r="CX262" s="953"/>
      <c r="CY262" s="953"/>
      <c r="CZ262" s="953"/>
      <c r="DA262" s="459">
        <f>DA257/BZ251</f>
        <v>1.35</v>
      </c>
      <c r="DB262" s="953"/>
      <c r="DC262" s="953"/>
      <c r="DE262" s="952"/>
      <c r="DF262" s="961" t="s">
        <v>426</v>
      </c>
      <c r="DG262" s="953"/>
      <c r="DH262" s="954"/>
      <c r="DI262" s="955"/>
      <c r="DJ262" s="953"/>
      <c r="DK262" s="956"/>
      <c r="DL262" s="953"/>
      <c r="DM262" s="957"/>
      <c r="DN262" s="953"/>
      <c r="DO262" s="957"/>
      <c r="DP262" s="953"/>
      <c r="DQ262" s="957"/>
      <c r="DR262" s="953"/>
      <c r="DS262" s="957"/>
      <c r="DT262" s="953"/>
      <c r="DU262" s="957"/>
      <c r="DV262" s="953"/>
      <c r="DW262" s="957"/>
      <c r="DX262" s="953"/>
      <c r="DY262" s="957"/>
      <c r="DZ262" s="953"/>
      <c r="EA262" s="957"/>
      <c r="EB262" s="953"/>
      <c r="EC262" s="957"/>
      <c r="ED262" s="953"/>
      <c r="EE262" s="953"/>
      <c r="EF262" s="953"/>
      <c r="EG262" s="953"/>
      <c r="EH262" s="953"/>
      <c r="EI262" s="953"/>
      <c r="EJ262" s="953"/>
      <c r="EK262" s="459">
        <f>EK257/DJ251</f>
        <v>1.3740000000000001</v>
      </c>
      <c r="EL262" s="953"/>
      <c r="EM262" s="953"/>
      <c r="EO262" s="952"/>
      <c r="EP262" s="961" t="s">
        <v>426</v>
      </c>
      <c r="EQ262" s="953"/>
      <c r="ER262" s="954"/>
      <c r="ES262" s="955"/>
      <c r="ET262" s="953"/>
      <c r="EU262" s="956"/>
      <c r="EV262" s="953"/>
      <c r="EW262" s="957"/>
      <c r="EX262" s="953"/>
      <c r="EY262" s="957"/>
      <c r="EZ262" s="953"/>
      <c r="FA262" s="957"/>
      <c r="FB262" s="953"/>
      <c r="FC262" s="957"/>
      <c r="FD262" s="953"/>
      <c r="FE262" s="957"/>
      <c r="FF262" s="953"/>
      <c r="FG262" s="957"/>
      <c r="FH262" s="953"/>
      <c r="FI262" s="957"/>
      <c r="FJ262" s="953"/>
      <c r="FK262" s="957"/>
      <c r="FL262" s="953"/>
      <c r="FM262" s="957"/>
      <c r="FN262" s="953"/>
      <c r="FO262" s="953"/>
      <c r="FP262" s="953"/>
      <c r="FQ262" s="953"/>
      <c r="FR262" s="953"/>
      <c r="FS262" s="953"/>
      <c r="FT262" s="953"/>
      <c r="FU262" s="459">
        <f>FU257/ET251</f>
        <v>1.2470000000000001</v>
      </c>
      <c r="FV262" s="953"/>
      <c r="FW262" s="953"/>
      <c r="FY262" s="952"/>
      <c r="FZ262" s="961" t="s">
        <v>426</v>
      </c>
      <c r="GA262" s="953"/>
      <c r="GB262" s="954"/>
      <c r="GC262" s="955"/>
      <c r="GD262" s="953"/>
      <c r="GE262" s="956"/>
      <c r="GF262" s="953"/>
      <c r="GG262" s="957"/>
      <c r="GH262" s="953"/>
      <c r="GI262" s="957"/>
      <c r="GJ262" s="953"/>
      <c r="GK262" s="957"/>
      <c r="GL262" s="953"/>
      <c r="GM262" s="957"/>
      <c r="GN262" s="953"/>
      <c r="GO262" s="957"/>
      <c r="GP262" s="953"/>
      <c r="GQ262" s="957"/>
      <c r="GR262" s="953"/>
      <c r="GS262" s="957"/>
      <c r="GT262" s="953"/>
      <c r="GU262" s="957"/>
      <c r="GV262" s="953"/>
      <c r="GW262" s="957"/>
      <c r="GX262" s="953"/>
      <c r="GY262" s="953"/>
      <c r="GZ262" s="953"/>
      <c r="HA262" s="953"/>
      <c r="HB262" s="953"/>
      <c r="HC262" s="953"/>
      <c r="HD262" s="953"/>
      <c r="HE262" s="459">
        <f>HE257/GD251</f>
        <v>1.37104</v>
      </c>
      <c r="HF262" s="953"/>
      <c r="HG262" s="953"/>
      <c r="HP262" s="958"/>
      <c r="HQ262" s="958"/>
    </row>
    <row r="263" spans="1:225" s="959" customFormat="1" x14ac:dyDescent="0.25">
      <c r="A263" s="952"/>
      <c r="B263" s="961" t="s">
        <v>536</v>
      </c>
      <c r="C263" s="953"/>
      <c r="D263" s="954"/>
      <c r="E263" s="955"/>
      <c r="F263" s="953"/>
      <c r="G263" s="956"/>
      <c r="H263" s="953"/>
      <c r="I263" s="957"/>
      <c r="J263" s="953"/>
      <c r="K263" s="957"/>
      <c r="L263" s="953"/>
      <c r="M263" s="957"/>
      <c r="N263" s="953"/>
      <c r="O263" s="957"/>
      <c r="P263" s="953"/>
      <c r="Q263" s="957"/>
      <c r="R263" s="953"/>
      <c r="S263" s="957"/>
      <c r="T263" s="953"/>
      <c r="U263" s="957"/>
      <c r="V263" s="953"/>
      <c r="W263" s="957"/>
      <c r="X263" s="953"/>
      <c r="Y263" s="957"/>
      <c r="Z263" s="953"/>
      <c r="AA263" s="953"/>
      <c r="AB263" s="953"/>
      <c r="AC263" s="953"/>
      <c r="AD263" s="953"/>
      <c r="AE263" s="953"/>
      <c r="AF263" s="953"/>
      <c r="AG263" s="962"/>
      <c r="AH263" s="953"/>
      <c r="AI263" s="953"/>
      <c r="AJ263" s="958"/>
      <c r="AK263" s="952"/>
      <c r="AL263" s="961" t="s">
        <v>536</v>
      </c>
      <c r="AM263" s="953"/>
      <c r="AN263" s="954"/>
      <c r="AO263" s="955"/>
      <c r="AP263" s="953"/>
      <c r="AQ263" s="956"/>
      <c r="AR263" s="953"/>
      <c r="AS263" s="957"/>
      <c r="AT263" s="953"/>
      <c r="AU263" s="957"/>
      <c r="AV263" s="953"/>
      <c r="AW263" s="957"/>
      <c r="AX263" s="953"/>
      <c r="AY263" s="957"/>
      <c r="AZ263" s="953"/>
      <c r="BA263" s="957"/>
      <c r="BB263" s="953"/>
      <c r="BC263" s="957"/>
      <c r="BD263" s="953"/>
      <c r="BE263" s="957"/>
      <c r="BF263" s="953"/>
      <c r="BG263" s="957"/>
      <c r="BH263" s="953"/>
      <c r="BI263" s="957"/>
      <c r="BJ263" s="953"/>
      <c r="BK263" s="953"/>
      <c r="BL263" s="953"/>
      <c r="BM263" s="953"/>
      <c r="BN263" s="953"/>
      <c r="BO263" s="953"/>
      <c r="BP263" s="953"/>
      <c r="BQ263" s="962"/>
      <c r="BR263" s="953"/>
      <c r="BS263" s="953"/>
      <c r="BU263" s="952"/>
      <c r="BV263" s="961" t="s">
        <v>536</v>
      </c>
      <c r="BW263" s="953"/>
      <c r="BX263" s="954"/>
      <c r="BY263" s="955"/>
      <c r="BZ263" s="953"/>
      <c r="CA263" s="956"/>
      <c r="CB263" s="953"/>
      <c r="CC263" s="957"/>
      <c r="CD263" s="953"/>
      <c r="CE263" s="957"/>
      <c r="CF263" s="953"/>
      <c r="CG263" s="957"/>
      <c r="CH263" s="953"/>
      <c r="CI263" s="957"/>
      <c r="CJ263" s="953"/>
      <c r="CK263" s="957"/>
      <c r="CL263" s="953"/>
      <c r="CM263" s="957"/>
      <c r="CN263" s="953"/>
      <c r="CO263" s="957"/>
      <c r="CP263" s="953"/>
      <c r="CQ263" s="957"/>
      <c r="CR263" s="953"/>
      <c r="CS263" s="957"/>
      <c r="CT263" s="953"/>
      <c r="CU263" s="953"/>
      <c r="CV263" s="953"/>
      <c r="CW263" s="953"/>
      <c r="CX263" s="953"/>
      <c r="CY263" s="953"/>
      <c r="CZ263" s="953"/>
      <c r="DA263" s="962"/>
      <c r="DB263" s="953"/>
      <c r="DC263" s="953"/>
      <c r="DE263" s="952"/>
      <c r="DF263" s="961" t="s">
        <v>536</v>
      </c>
      <c r="DG263" s="953"/>
      <c r="DH263" s="954"/>
      <c r="DI263" s="955"/>
      <c r="DJ263" s="953"/>
      <c r="DK263" s="956"/>
      <c r="DL263" s="953"/>
      <c r="DM263" s="957"/>
      <c r="DN263" s="953"/>
      <c r="DO263" s="957"/>
      <c r="DP263" s="953"/>
      <c r="DQ263" s="957"/>
      <c r="DR263" s="953"/>
      <c r="DS263" s="957"/>
      <c r="DT263" s="953"/>
      <c r="DU263" s="957"/>
      <c r="DV263" s="953"/>
      <c r="DW263" s="957"/>
      <c r="DX263" s="953"/>
      <c r="DY263" s="957"/>
      <c r="DZ263" s="953"/>
      <c r="EA263" s="957"/>
      <c r="EB263" s="953"/>
      <c r="EC263" s="957"/>
      <c r="ED263" s="953"/>
      <c r="EE263" s="953"/>
      <c r="EF263" s="953"/>
      <c r="EG263" s="953"/>
      <c r="EH263" s="953"/>
      <c r="EI263" s="953"/>
      <c r="EJ263" s="953"/>
      <c r="EK263" s="962"/>
      <c r="EL263" s="953"/>
      <c r="EM263" s="953"/>
      <c r="EO263" s="952"/>
      <c r="EP263" s="961" t="s">
        <v>536</v>
      </c>
      <c r="EQ263" s="953"/>
      <c r="ER263" s="954"/>
      <c r="ES263" s="955"/>
      <c r="ET263" s="953"/>
      <c r="EU263" s="956"/>
      <c r="EV263" s="953"/>
      <c r="EW263" s="957"/>
      <c r="EX263" s="953"/>
      <c r="EY263" s="957"/>
      <c r="EZ263" s="953"/>
      <c r="FA263" s="957"/>
      <c r="FB263" s="953"/>
      <c r="FC263" s="957"/>
      <c r="FD263" s="953"/>
      <c r="FE263" s="957"/>
      <c r="FF263" s="953"/>
      <c r="FG263" s="957"/>
      <c r="FH263" s="953"/>
      <c r="FI263" s="957"/>
      <c r="FJ263" s="953"/>
      <c r="FK263" s="957"/>
      <c r="FL263" s="953"/>
      <c r="FM263" s="957"/>
      <c r="FN263" s="953"/>
      <c r="FO263" s="953"/>
      <c r="FP263" s="953"/>
      <c r="FQ263" s="953"/>
      <c r="FR263" s="953"/>
      <c r="FS263" s="953"/>
      <c r="FT263" s="953"/>
      <c r="FU263" s="962"/>
      <c r="FV263" s="953"/>
      <c r="FW263" s="953"/>
      <c r="FY263" s="952"/>
      <c r="FZ263" s="961" t="s">
        <v>536</v>
      </c>
      <c r="GA263" s="953"/>
      <c r="GB263" s="954"/>
      <c r="GC263" s="955"/>
      <c r="GD263" s="953"/>
      <c r="GE263" s="956"/>
      <c r="GF263" s="953"/>
      <c r="GG263" s="957"/>
      <c r="GH263" s="953"/>
      <c r="GI263" s="957"/>
      <c r="GJ263" s="953"/>
      <c r="GK263" s="957"/>
      <c r="GL263" s="953"/>
      <c r="GM263" s="957"/>
      <c r="GN263" s="953"/>
      <c r="GO263" s="957"/>
      <c r="GP263" s="953"/>
      <c r="GQ263" s="957"/>
      <c r="GR263" s="953"/>
      <c r="GS263" s="957"/>
      <c r="GT263" s="953"/>
      <c r="GU263" s="957"/>
      <c r="GV263" s="953"/>
      <c r="GW263" s="957"/>
      <c r="GX263" s="953"/>
      <c r="GY263" s="953"/>
      <c r="GZ263" s="953"/>
      <c r="HA263" s="953"/>
      <c r="HB263" s="953"/>
      <c r="HC263" s="953"/>
      <c r="HD263" s="953"/>
      <c r="HE263" s="962"/>
      <c r="HF263" s="953"/>
      <c r="HG263" s="953"/>
      <c r="HP263" s="958"/>
      <c r="HQ263" s="958"/>
    </row>
    <row r="264" spans="1:225" s="959" customFormat="1" x14ac:dyDescent="0.25">
      <c r="A264" s="952"/>
      <c r="B264" s="961" t="s">
        <v>423</v>
      </c>
      <c r="C264" s="953"/>
      <c r="D264" s="954"/>
      <c r="E264" s="955"/>
      <c r="F264" s="953"/>
      <c r="G264" s="956"/>
      <c r="H264" s="953"/>
      <c r="I264" s="957"/>
      <c r="J264" s="953"/>
      <c r="K264" s="957"/>
      <c r="L264" s="953"/>
      <c r="M264" s="957"/>
      <c r="N264" s="953"/>
      <c r="O264" s="957"/>
      <c r="P264" s="953"/>
      <c r="Q264" s="957"/>
      <c r="R264" s="953"/>
      <c r="S264" s="957"/>
      <c r="T264" s="953"/>
      <c r="U264" s="957"/>
      <c r="V264" s="953"/>
      <c r="W264" s="957"/>
      <c r="X264" s="953"/>
      <c r="Y264" s="957"/>
      <c r="Z264" s="953"/>
      <c r="AA264" s="953"/>
      <c r="AB264" s="953"/>
      <c r="AC264" s="953"/>
      <c r="AD264" s="953"/>
      <c r="AE264" s="953"/>
      <c r="AF264" s="953"/>
      <c r="AG264" s="460">
        <f>AG258/AG257</f>
        <v>0.29192000000000001</v>
      </c>
      <c r="AH264" s="953"/>
      <c r="AI264" s="953"/>
      <c r="AJ264" s="958"/>
      <c r="AK264" s="952"/>
      <c r="AL264" s="961" t="s">
        <v>423</v>
      </c>
      <c r="AM264" s="953"/>
      <c r="AN264" s="954"/>
      <c r="AO264" s="955"/>
      <c r="AP264" s="953"/>
      <c r="AQ264" s="956"/>
      <c r="AR264" s="953"/>
      <c r="AS264" s="957"/>
      <c r="AT264" s="953"/>
      <c r="AU264" s="957"/>
      <c r="AV264" s="953"/>
      <c r="AW264" s="957"/>
      <c r="AX264" s="953"/>
      <c r="AY264" s="957"/>
      <c r="AZ264" s="953"/>
      <c r="BA264" s="957"/>
      <c r="BB264" s="953"/>
      <c r="BC264" s="957"/>
      <c r="BD264" s="953"/>
      <c r="BE264" s="957"/>
      <c r="BF264" s="953"/>
      <c r="BG264" s="957"/>
      <c r="BH264" s="953"/>
      <c r="BI264" s="957"/>
      <c r="BJ264" s="953"/>
      <c r="BK264" s="953"/>
      <c r="BL264" s="953"/>
      <c r="BM264" s="953"/>
      <c r="BN264" s="953"/>
      <c r="BO264" s="953"/>
      <c r="BP264" s="953"/>
      <c r="BQ264" s="460">
        <f>BQ258/BQ257</f>
        <v>0.42287999999999998</v>
      </c>
      <c r="BR264" s="953"/>
      <c r="BS264" s="953"/>
      <c r="BU264" s="952"/>
      <c r="BV264" s="961" t="s">
        <v>423</v>
      </c>
      <c r="BW264" s="953"/>
      <c r="BX264" s="954"/>
      <c r="BY264" s="955"/>
      <c r="BZ264" s="953"/>
      <c r="CA264" s="956"/>
      <c r="CB264" s="953"/>
      <c r="CC264" s="957"/>
      <c r="CD264" s="953"/>
      <c r="CE264" s="957"/>
      <c r="CF264" s="953"/>
      <c r="CG264" s="957"/>
      <c r="CH264" s="953"/>
      <c r="CI264" s="957"/>
      <c r="CJ264" s="953"/>
      <c r="CK264" s="957"/>
      <c r="CL264" s="953"/>
      <c r="CM264" s="957"/>
      <c r="CN264" s="953"/>
      <c r="CO264" s="957"/>
      <c r="CP264" s="953"/>
      <c r="CQ264" s="957"/>
      <c r="CR264" s="953"/>
      <c r="CS264" s="957"/>
      <c r="CT264" s="953"/>
      <c r="CU264" s="953"/>
      <c r="CV264" s="953"/>
      <c r="CW264" s="953"/>
      <c r="CX264" s="953"/>
      <c r="CY264" s="953"/>
      <c r="CZ264" s="953"/>
      <c r="DA264" s="460">
        <f>DA258/DA257</f>
        <v>0.35963000000000001</v>
      </c>
      <c r="DB264" s="953"/>
      <c r="DC264" s="953"/>
      <c r="DE264" s="952"/>
      <c r="DF264" s="961" t="s">
        <v>423</v>
      </c>
      <c r="DG264" s="953"/>
      <c r="DH264" s="954"/>
      <c r="DI264" s="955"/>
      <c r="DJ264" s="953"/>
      <c r="DK264" s="956"/>
      <c r="DL264" s="953"/>
      <c r="DM264" s="957"/>
      <c r="DN264" s="953"/>
      <c r="DO264" s="957"/>
      <c r="DP264" s="953"/>
      <c r="DQ264" s="957"/>
      <c r="DR264" s="953"/>
      <c r="DS264" s="957"/>
      <c r="DT264" s="953"/>
      <c r="DU264" s="957"/>
      <c r="DV264" s="953"/>
      <c r="DW264" s="957"/>
      <c r="DX264" s="953"/>
      <c r="DY264" s="957"/>
      <c r="DZ264" s="953"/>
      <c r="EA264" s="957"/>
      <c r="EB264" s="953"/>
      <c r="EC264" s="957"/>
      <c r="ED264" s="953"/>
      <c r="EE264" s="953"/>
      <c r="EF264" s="953"/>
      <c r="EG264" s="953"/>
      <c r="EH264" s="953"/>
      <c r="EI264" s="953"/>
      <c r="EJ264" s="953"/>
      <c r="EK264" s="460">
        <f>EK258/EK257</f>
        <v>0.22942000000000001</v>
      </c>
      <c r="EL264" s="953"/>
      <c r="EM264" s="953"/>
      <c r="EO264" s="952"/>
      <c r="EP264" s="961" t="s">
        <v>423</v>
      </c>
      <c r="EQ264" s="953"/>
      <c r="ER264" s="954"/>
      <c r="ES264" s="955"/>
      <c r="ET264" s="953"/>
      <c r="EU264" s="956"/>
      <c r="EV264" s="953"/>
      <c r="EW264" s="957"/>
      <c r="EX264" s="953"/>
      <c r="EY264" s="957"/>
      <c r="EZ264" s="953"/>
      <c r="FA264" s="957"/>
      <c r="FB264" s="953"/>
      <c r="FC264" s="957"/>
      <c r="FD264" s="953"/>
      <c r="FE264" s="957"/>
      <c r="FF264" s="953"/>
      <c r="FG264" s="957"/>
      <c r="FH264" s="953"/>
      <c r="FI264" s="957"/>
      <c r="FJ264" s="953"/>
      <c r="FK264" s="957"/>
      <c r="FL264" s="953"/>
      <c r="FM264" s="957"/>
      <c r="FN264" s="953"/>
      <c r="FO264" s="953"/>
      <c r="FP264" s="953"/>
      <c r="FQ264" s="953"/>
      <c r="FR264" s="953"/>
      <c r="FS264" s="953"/>
      <c r="FT264" s="953"/>
      <c r="FU264" s="460">
        <f>FU258/FU257</f>
        <v>0.18112</v>
      </c>
      <c r="FV264" s="953"/>
      <c r="FW264" s="953"/>
      <c r="FY264" s="952"/>
      <c r="FZ264" s="961" t="s">
        <v>423</v>
      </c>
      <c r="GA264" s="953"/>
      <c r="GB264" s="954"/>
      <c r="GC264" s="955"/>
      <c r="GD264" s="953"/>
      <c r="GE264" s="956"/>
      <c r="GF264" s="953"/>
      <c r="GG264" s="957"/>
      <c r="GH264" s="953"/>
      <c r="GI264" s="957"/>
      <c r="GJ264" s="953"/>
      <c r="GK264" s="957"/>
      <c r="GL264" s="953"/>
      <c r="GM264" s="957"/>
      <c r="GN264" s="953"/>
      <c r="GO264" s="957"/>
      <c r="GP264" s="953"/>
      <c r="GQ264" s="957"/>
      <c r="GR264" s="953"/>
      <c r="GS264" s="957"/>
      <c r="GT264" s="953"/>
      <c r="GU264" s="957"/>
      <c r="GV264" s="953"/>
      <c r="GW264" s="957"/>
      <c r="GX264" s="953"/>
      <c r="GY264" s="953"/>
      <c r="GZ264" s="953"/>
      <c r="HA264" s="953"/>
      <c r="HB264" s="953"/>
      <c r="HC264" s="953"/>
      <c r="HD264" s="953"/>
      <c r="HE264" s="460">
        <f>HE258/HE257</f>
        <v>0.33090999999999998</v>
      </c>
      <c r="HF264" s="953"/>
      <c r="HG264" s="953"/>
      <c r="HP264" s="958"/>
      <c r="HQ264" s="958"/>
    </row>
    <row r="265" spans="1:225" s="959" customFormat="1" x14ac:dyDescent="0.25">
      <c r="A265" s="952"/>
      <c r="B265" s="961" t="s">
        <v>424</v>
      </c>
      <c r="C265" s="953"/>
      <c r="D265" s="954"/>
      <c r="E265" s="955"/>
      <c r="F265" s="953"/>
      <c r="G265" s="956"/>
      <c r="H265" s="953"/>
      <c r="I265" s="957"/>
      <c r="J265" s="953"/>
      <c r="K265" s="957"/>
      <c r="L265" s="953"/>
      <c r="M265" s="957"/>
      <c r="N265" s="953"/>
      <c r="O265" s="957"/>
      <c r="P265" s="953"/>
      <c r="Q265" s="957"/>
      <c r="R265" s="953"/>
      <c r="S265" s="957"/>
      <c r="T265" s="953"/>
      <c r="U265" s="957"/>
      <c r="V265" s="953"/>
      <c r="W265" s="957"/>
      <c r="X265" s="953"/>
      <c r="Y265" s="957"/>
      <c r="Z265" s="953"/>
      <c r="AA265" s="953"/>
      <c r="AB265" s="953"/>
      <c r="AC265" s="953"/>
      <c r="AD265" s="953"/>
      <c r="AE265" s="953"/>
      <c r="AF265" s="953"/>
      <c r="AG265" s="461">
        <f>AG259/AG257</f>
        <v>0.54884999999999995</v>
      </c>
      <c r="AH265" s="953"/>
      <c r="AI265" s="953"/>
      <c r="AJ265" s="958"/>
      <c r="AK265" s="952"/>
      <c r="AL265" s="961" t="s">
        <v>424</v>
      </c>
      <c r="AM265" s="953"/>
      <c r="AN265" s="954"/>
      <c r="AO265" s="955"/>
      <c r="AP265" s="953"/>
      <c r="AQ265" s="956"/>
      <c r="AR265" s="953"/>
      <c r="AS265" s="957"/>
      <c r="AT265" s="953"/>
      <c r="AU265" s="957"/>
      <c r="AV265" s="953"/>
      <c r="AW265" s="957"/>
      <c r="AX265" s="953"/>
      <c r="AY265" s="957"/>
      <c r="AZ265" s="953"/>
      <c r="BA265" s="957"/>
      <c r="BB265" s="953"/>
      <c r="BC265" s="957"/>
      <c r="BD265" s="953"/>
      <c r="BE265" s="957"/>
      <c r="BF265" s="953"/>
      <c r="BG265" s="957"/>
      <c r="BH265" s="953"/>
      <c r="BI265" s="957"/>
      <c r="BJ265" s="953"/>
      <c r="BK265" s="953"/>
      <c r="BL265" s="953"/>
      <c r="BM265" s="953"/>
      <c r="BN265" s="953"/>
      <c r="BO265" s="953"/>
      <c r="BP265" s="953"/>
      <c r="BQ265" s="461">
        <f>BQ259/BQ257</f>
        <v>0.60970000000000002</v>
      </c>
      <c r="BR265" s="953"/>
      <c r="BS265" s="953"/>
      <c r="BU265" s="952"/>
      <c r="BV265" s="961" t="s">
        <v>424</v>
      </c>
      <c r="BW265" s="953"/>
      <c r="BX265" s="954"/>
      <c r="BY265" s="955"/>
      <c r="BZ265" s="953"/>
      <c r="CA265" s="956"/>
      <c r="CB265" s="953"/>
      <c r="CC265" s="957"/>
      <c r="CD265" s="953"/>
      <c r="CE265" s="957"/>
      <c r="CF265" s="953"/>
      <c r="CG265" s="957"/>
      <c r="CH265" s="953"/>
      <c r="CI265" s="957"/>
      <c r="CJ265" s="953"/>
      <c r="CK265" s="957"/>
      <c r="CL265" s="953"/>
      <c r="CM265" s="957"/>
      <c r="CN265" s="953"/>
      <c r="CO265" s="957"/>
      <c r="CP265" s="953"/>
      <c r="CQ265" s="957"/>
      <c r="CR265" s="953"/>
      <c r="CS265" s="957"/>
      <c r="CT265" s="953"/>
      <c r="CU265" s="953"/>
      <c r="CV265" s="953"/>
      <c r="CW265" s="953"/>
      <c r="CX265" s="953"/>
      <c r="CY265" s="953"/>
      <c r="CZ265" s="953"/>
      <c r="DA265" s="461">
        <f>DA259/DA257</f>
        <v>0.64778999999999998</v>
      </c>
      <c r="DB265" s="953"/>
      <c r="DC265" s="953"/>
      <c r="DE265" s="952"/>
      <c r="DF265" s="961" t="s">
        <v>424</v>
      </c>
      <c r="DG265" s="953"/>
      <c r="DH265" s="954"/>
      <c r="DI265" s="955"/>
      <c r="DJ265" s="953"/>
      <c r="DK265" s="956"/>
      <c r="DL265" s="953"/>
      <c r="DM265" s="957"/>
      <c r="DN265" s="953"/>
      <c r="DO265" s="957"/>
      <c r="DP265" s="953"/>
      <c r="DQ265" s="957"/>
      <c r="DR265" s="953"/>
      <c r="DS265" s="957"/>
      <c r="DT265" s="953"/>
      <c r="DU265" s="957"/>
      <c r="DV265" s="953"/>
      <c r="DW265" s="957"/>
      <c r="DX265" s="953"/>
      <c r="DY265" s="957"/>
      <c r="DZ265" s="953"/>
      <c r="EA265" s="957"/>
      <c r="EB265" s="953"/>
      <c r="EC265" s="957"/>
      <c r="ED265" s="953"/>
      <c r="EE265" s="953"/>
      <c r="EF265" s="953"/>
      <c r="EG265" s="953"/>
      <c r="EH265" s="953"/>
      <c r="EI265" s="953"/>
      <c r="EJ265" s="953"/>
      <c r="EK265" s="461">
        <f>EK259/EK257</f>
        <v>0.77515999999999996</v>
      </c>
      <c r="EL265" s="953"/>
      <c r="EM265" s="953"/>
      <c r="EO265" s="952"/>
      <c r="EP265" s="961" t="s">
        <v>424</v>
      </c>
      <c r="EQ265" s="953"/>
      <c r="ER265" s="954"/>
      <c r="ES265" s="955"/>
      <c r="ET265" s="953"/>
      <c r="EU265" s="956"/>
      <c r="EV265" s="953"/>
      <c r="EW265" s="957"/>
      <c r="EX265" s="953"/>
      <c r="EY265" s="957"/>
      <c r="EZ265" s="953"/>
      <c r="FA265" s="957"/>
      <c r="FB265" s="953"/>
      <c r="FC265" s="957"/>
      <c r="FD265" s="953"/>
      <c r="FE265" s="957"/>
      <c r="FF265" s="953"/>
      <c r="FG265" s="957"/>
      <c r="FH265" s="953"/>
      <c r="FI265" s="957"/>
      <c r="FJ265" s="953"/>
      <c r="FK265" s="957"/>
      <c r="FL265" s="953"/>
      <c r="FM265" s="957"/>
      <c r="FN265" s="953"/>
      <c r="FO265" s="953"/>
      <c r="FP265" s="953"/>
      <c r="FQ265" s="953"/>
      <c r="FR265" s="953"/>
      <c r="FS265" s="953"/>
      <c r="FT265" s="953"/>
      <c r="FU265" s="461">
        <f>FU259/FU257</f>
        <v>0.79259000000000002</v>
      </c>
      <c r="FV265" s="953"/>
      <c r="FW265" s="953"/>
      <c r="FY265" s="952"/>
      <c r="FZ265" s="961" t="s">
        <v>424</v>
      </c>
      <c r="GA265" s="953"/>
      <c r="GB265" s="954"/>
      <c r="GC265" s="955"/>
      <c r="GD265" s="953"/>
      <c r="GE265" s="956"/>
      <c r="GF265" s="953"/>
      <c r="GG265" s="957"/>
      <c r="GH265" s="953"/>
      <c r="GI265" s="957"/>
      <c r="GJ265" s="953"/>
      <c r="GK265" s="957"/>
      <c r="GL265" s="953"/>
      <c r="GM265" s="957"/>
      <c r="GN265" s="953"/>
      <c r="GO265" s="957"/>
      <c r="GP265" s="953"/>
      <c r="GQ265" s="957"/>
      <c r="GR265" s="953"/>
      <c r="GS265" s="957"/>
      <c r="GT265" s="953"/>
      <c r="GU265" s="957"/>
      <c r="GV265" s="953"/>
      <c r="GW265" s="957"/>
      <c r="GX265" s="953"/>
      <c r="GY265" s="953"/>
      <c r="GZ265" s="953"/>
      <c r="HA265" s="953"/>
      <c r="HB265" s="953"/>
      <c r="HC265" s="953"/>
      <c r="HD265" s="953"/>
      <c r="HE265" s="461">
        <f>HE259/HE257</f>
        <v>0.61443999999999999</v>
      </c>
      <c r="HF265" s="953"/>
      <c r="HG265" s="953"/>
      <c r="HP265" s="958"/>
      <c r="HQ265" s="958"/>
    </row>
    <row r="266" spans="1:225" s="959" customFormat="1" x14ac:dyDescent="0.25">
      <c r="A266" s="952"/>
      <c r="B266" s="961" t="s">
        <v>425</v>
      </c>
      <c r="C266" s="953"/>
      <c r="D266" s="954"/>
      <c r="E266" s="955"/>
      <c r="F266" s="953"/>
      <c r="G266" s="956"/>
      <c r="H266" s="953"/>
      <c r="I266" s="957"/>
      <c r="J266" s="953"/>
      <c r="K266" s="957"/>
      <c r="L266" s="953"/>
      <c r="M266" s="957"/>
      <c r="N266" s="953"/>
      <c r="O266" s="957"/>
      <c r="P266" s="953"/>
      <c r="Q266" s="957"/>
      <c r="R266" s="953"/>
      <c r="S266" s="957"/>
      <c r="T266" s="953"/>
      <c r="U266" s="957"/>
      <c r="V266" s="953"/>
      <c r="W266" s="957"/>
      <c r="X266" s="953"/>
      <c r="Y266" s="957"/>
      <c r="Z266" s="953"/>
      <c r="AA266" s="953"/>
      <c r="AB266" s="953"/>
      <c r="AC266" s="953"/>
      <c r="AD266" s="953"/>
      <c r="AE266" s="953"/>
      <c r="AF266" s="953"/>
      <c r="AG266" s="462">
        <f>AG260/AG257</f>
        <v>5.8990000000000001E-2</v>
      </c>
      <c r="AH266" s="953"/>
      <c r="AI266" s="953"/>
      <c r="AJ266" s="958"/>
      <c r="AK266" s="952"/>
      <c r="AL266" s="961" t="s">
        <v>425</v>
      </c>
      <c r="AM266" s="953"/>
      <c r="AN266" s="954"/>
      <c r="AO266" s="955"/>
      <c r="AP266" s="953"/>
      <c r="AQ266" s="956"/>
      <c r="AR266" s="953"/>
      <c r="AS266" s="957"/>
      <c r="AT266" s="953"/>
      <c r="AU266" s="957"/>
      <c r="AV266" s="953"/>
      <c r="AW266" s="957"/>
      <c r="AX266" s="953"/>
      <c r="AY266" s="957"/>
      <c r="AZ266" s="953"/>
      <c r="BA266" s="957"/>
      <c r="BB266" s="953"/>
      <c r="BC266" s="957"/>
      <c r="BD266" s="953"/>
      <c r="BE266" s="957"/>
      <c r="BF266" s="953"/>
      <c r="BG266" s="957"/>
      <c r="BH266" s="953"/>
      <c r="BI266" s="957"/>
      <c r="BJ266" s="953"/>
      <c r="BK266" s="953"/>
      <c r="BL266" s="953"/>
      <c r="BM266" s="953"/>
      <c r="BN266" s="953"/>
      <c r="BO266" s="953"/>
      <c r="BP266" s="953"/>
      <c r="BQ266" s="462">
        <f>BQ260/BQ257</f>
        <v>4.367E-2</v>
      </c>
      <c r="BR266" s="953"/>
      <c r="BS266" s="953"/>
      <c r="BU266" s="952"/>
      <c r="BV266" s="961" t="s">
        <v>425</v>
      </c>
      <c r="BW266" s="953"/>
      <c r="BX266" s="954"/>
      <c r="BY266" s="955"/>
      <c r="BZ266" s="953"/>
      <c r="CA266" s="956"/>
      <c r="CB266" s="953"/>
      <c r="CC266" s="957"/>
      <c r="CD266" s="953"/>
      <c r="CE266" s="957"/>
      <c r="CF266" s="953"/>
      <c r="CG266" s="957"/>
      <c r="CH266" s="953"/>
      <c r="CI266" s="957"/>
      <c r="CJ266" s="953"/>
      <c r="CK266" s="957"/>
      <c r="CL266" s="953"/>
      <c r="CM266" s="957"/>
      <c r="CN266" s="953"/>
      <c r="CO266" s="957"/>
      <c r="CP266" s="953"/>
      <c r="CQ266" s="957"/>
      <c r="CR266" s="953"/>
      <c r="CS266" s="957"/>
      <c r="CT266" s="953"/>
      <c r="CU266" s="953"/>
      <c r="CV266" s="953"/>
      <c r="CW266" s="953"/>
      <c r="CX266" s="953"/>
      <c r="CY266" s="953"/>
      <c r="CZ266" s="953"/>
      <c r="DA266" s="462">
        <f>DA260/DA257</f>
        <v>0.30834</v>
      </c>
      <c r="DB266" s="953"/>
      <c r="DC266" s="953"/>
      <c r="DE266" s="952"/>
      <c r="DF266" s="961" t="s">
        <v>425</v>
      </c>
      <c r="DG266" s="953"/>
      <c r="DH266" s="954"/>
      <c r="DI266" s="955"/>
      <c r="DJ266" s="953"/>
      <c r="DK266" s="956"/>
      <c r="DL266" s="953"/>
      <c r="DM266" s="957"/>
      <c r="DN266" s="953"/>
      <c r="DO266" s="957"/>
      <c r="DP266" s="953"/>
      <c r="DQ266" s="957"/>
      <c r="DR266" s="953"/>
      <c r="DS266" s="957"/>
      <c r="DT266" s="953"/>
      <c r="DU266" s="957"/>
      <c r="DV266" s="953"/>
      <c r="DW266" s="957"/>
      <c r="DX266" s="953"/>
      <c r="DY266" s="957"/>
      <c r="DZ266" s="953"/>
      <c r="EA266" s="957"/>
      <c r="EB266" s="953"/>
      <c r="EC266" s="957"/>
      <c r="ED266" s="953"/>
      <c r="EE266" s="953"/>
      <c r="EF266" s="953"/>
      <c r="EG266" s="953"/>
      <c r="EH266" s="953"/>
      <c r="EI266" s="953"/>
      <c r="EJ266" s="953"/>
      <c r="EK266" s="462">
        <f>EK260/EK257</f>
        <v>0.21531</v>
      </c>
      <c r="EL266" s="953"/>
      <c r="EM266" s="953"/>
      <c r="EO266" s="952"/>
      <c r="EP266" s="961" t="s">
        <v>425</v>
      </c>
      <c r="EQ266" s="953"/>
      <c r="ER266" s="954"/>
      <c r="ES266" s="955"/>
      <c r="ET266" s="953"/>
      <c r="EU266" s="956"/>
      <c r="EV266" s="953"/>
      <c r="EW266" s="957"/>
      <c r="EX266" s="953"/>
      <c r="EY266" s="957"/>
      <c r="EZ266" s="953"/>
      <c r="FA266" s="957"/>
      <c r="FB266" s="953"/>
      <c r="FC266" s="957"/>
      <c r="FD266" s="953"/>
      <c r="FE266" s="957"/>
      <c r="FF266" s="953"/>
      <c r="FG266" s="957"/>
      <c r="FH266" s="953"/>
      <c r="FI266" s="957"/>
      <c r="FJ266" s="953"/>
      <c r="FK266" s="957"/>
      <c r="FL266" s="953"/>
      <c r="FM266" s="957"/>
      <c r="FN266" s="953"/>
      <c r="FO266" s="953"/>
      <c r="FP266" s="953"/>
      <c r="FQ266" s="953"/>
      <c r="FR266" s="953"/>
      <c r="FS266" s="953"/>
      <c r="FT266" s="953"/>
      <c r="FU266" s="462">
        <f>FU260/FU257</f>
        <v>0</v>
      </c>
      <c r="FV266" s="953"/>
      <c r="FW266" s="953"/>
      <c r="FY266" s="952"/>
      <c r="FZ266" s="961" t="s">
        <v>425</v>
      </c>
      <c r="GA266" s="953"/>
      <c r="GB266" s="954"/>
      <c r="GC266" s="955"/>
      <c r="GD266" s="953"/>
      <c r="GE266" s="956"/>
      <c r="GF266" s="953"/>
      <c r="GG266" s="957"/>
      <c r="GH266" s="953"/>
      <c r="GI266" s="957"/>
      <c r="GJ266" s="953"/>
      <c r="GK266" s="957"/>
      <c r="GL266" s="953"/>
      <c r="GM266" s="957"/>
      <c r="GN266" s="953"/>
      <c r="GO266" s="957"/>
      <c r="GP266" s="953"/>
      <c r="GQ266" s="957"/>
      <c r="GR266" s="953"/>
      <c r="GS266" s="957"/>
      <c r="GT266" s="953"/>
      <c r="GU266" s="957"/>
      <c r="GV266" s="953"/>
      <c r="GW266" s="957"/>
      <c r="GX266" s="953"/>
      <c r="GY266" s="953"/>
      <c r="GZ266" s="953"/>
      <c r="HA266" s="953"/>
      <c r="HB266" s="953"/>
      <c r="HC266" s="953"/>
      <c r="HD266" s="953"/>
      <c r="HE266" s="462">
        <f>HE260/HE257</f>
        <v>0.11525000000000001</v>
      </c>
      <c r="HF266" s="953"/>
      <c r="HG266" s="953"/>
      <c r="HP266" s="958"/>
      <c r="HQ266" s="958"/>
    </row>
    <row r="267" spans="1:225" s="959" customFormat="1" x14ac:dyDescent="0.25">
      <c r="A267" s="952"/>
      <c r="B267" s="961" t="s">
        <v>1066</v>
      </c>
      <c r="C267" s="953"/>
      <c r="D267" s="954"/>
      <c r="E267" s="955"/>
      <c r="F267" s="953"/>
      <c r="G267" s="956"/>
      <c r="H267" s="953"/>
      <c r="I267" s="957"/>
      <c r="J267" s="953"/>
      <c r="K267" s="957"/>
      <c r="L267" s="953"/>
      <c r="M267" s="957"/>
      <c r="N267" s="953"/>
      <c r="O267" s="957"/>
      <c r="P267" s="953"/>
      <c r="Q267" s="957"/>
      <c r="R267" s="953"/>
      <c r="S267" s="957"/>
      <c r="T267" s="953"/>
      <c r="U267" s="957"/>
      <c r="V267" s="953"/>
      <c r="W267" s="957"/>
      <c r="X267" s="953"/>
      <c r="Y267" s="957"/>
      <c r="Z267" s="953"/>
      <c r="AA267" s="953"/>
      <c r="AB267" s="953"/>
      <c r="AC267" s="953"/>
      <c r="AD267" s="953"/>
      <c r="AE267" s="953"/>
      <c r="AF267" s="953"/>
      <c r="AG267" s="458">
        <f>(AG250/12)/AG256</f>
        <v>1.1644399999999999</v>
      </c>
      <c r="AH267" s="953"/>
      <c r="AI267" s="953"/>
      <c r="AJ267" s="958"/>
      <c r="AK267" s="952"/>
      <c r="AL267" s="961" t="s">
        <v>1066</v>
      </c>
      <c r="AM267" s="953"/>
      <c r="AN267" s="954"/>
      <c r="AO267" s="955"/>
      <c r="AP267" s="953"/>
      <c r="AQ267" s="956"/>
      <c r="AR267" s="953"/>
      <c r="AS267" s="957"/>
      <c r="AT267" s="953"/>
      <c r="AU267" s="957"/>
      <c r="AV267" s="953"/>
      <c r="AW267" s="957"/>
      <c r="AX267" s="953"/>
      <c r="AY267" s="957"/>
      <c r="AZ267" s="953"/>
      <c r="BA267" s="957"/>
      <c r="BB267" s="953"/>
      <c r="BC267" s="957"/>
      <c r="BD267" s="953"/>
      <c r="BE267" s="957"/>
      <c r="BF267" s="953"/>
      <c r="BG267" s="957"/>
      <c r="BH267" s="953"/>
      <c r="BI267" s="957"/>
      <c r="BJ267" s="953"/>
      <c r="BK267" s="953"/>
      <c r="BL267" s="953"/>
      <c r="BM267" s="953"/>
      <c r="BN267" s="953"/>
      <c r="BO267" s="953"/>
      <c r="BP267" s="953"/>
      <c r="BQ267" s="458">
        <f>(BQ250/12)/BQ256</f>
        <v>1.12646</v>
      </c>
      <c r="BR267" s="953"/>
      <c r="BS267" s="953"/>
      <c r="BU267" s="952"/>
      <c r="BV267" s="961" t="s">
        <v>1066</v>
      </c>
      <c r="BW267" s="953"/>
      <c r="BX267" s="954"/>
      <c r="BY267" s="955"/>
      <c r="BZ267" s="953"/>
      <c r="CA267" s="956"/>
      <c r="CB267" s="953"/>
      <c r="CC267" s="957"/>
      <c r="CD267" s="953"/>
      <c r="CE267" s="957"/>
      <c r="CF267" s="953"/>
      <c r="CG267" s="957"/>
      <c r="CH267" s="953"/>
      <c r="CI267" s="957"/>
      <c r="CJ267" s="953"/>
      <c r="CK267" s="957"/>
      <c r="CL267" s="953"/>
      <c r="CM267" s="957"/>
      <c r="CN267" s="953"/>
      <c r="CO267" s="957"/>
      <c r="CP267" s="953"/>
      <c r="CQ267" s="957"/>
      <c r="CR267" s="953"/>
      <c r="CS267" s="957"/>
      <c r="CT267" s="953"/>
      <c r="CU267" s="953"/>
      <c r="CV267" s="953"/>
      <c r="CW267" s="953"/>
      <c r="CX267" s="953"/>
      <c r="CY267" s="953"/>
      <c r="CZ267" s="953"/>
      <c r="DA267" s="458">
        <f>(DA250/12)/DA256</f>
        <v>1.35568</v>
      </c>
      <c r="DB267" s="953"/>
      <c r="DC267" s="953"/>
      <c r="DE267" s="952"/>
      <c r="DF267" s="961" t="s">
        <v>1066</v>
      </c>
      <c r="DG267" s="953"/>
      <c r="DH267" s="954"/>
      <c r="DI267" s="955"/>
      <c r="DJ267" s="953"/>
      <c r="DK267" s="956"/>
      <c r="DL267" s="953"/>
      <c r="DM267" s="957"/>
      <c r="DN267" s="953"/>
      <c r="DO267" s="957"/>
      <c r="DP267" s="953"/>
      <c r="DQ267" s="957"/>
      <c r="DR267" s="953"/>
      <c r="DS267" s="957"/>
      <c r="DT267" s="953"/>
      <c r="DU267" s="957"/>
      <c r="DV267" s="953"/>
      <c r="DW267" s="957"/>
      <c r="DX267" s="953"/>
      <c r="DY267" s="957"/>
      <c r="DZ267" s="953"/>
      <c r="EA267" s="957"/>
      <c r="EB267" s="953"/>
      <c r="EC267" s="957"/>
      <c r="ED267" s="953"/>
      <c r="EE267" s="953"/>
      <c r="EF267" s="953"/>
      <c r="EG267" s="953"/>
      <c r="EH267" s="953"/>
      <c r="EI267" s="953"/>
      <c r="EJ267" s="953"/>
      <c r="EK267" s="458">
        <f>(EK250/12)/EK256</f>
        <v>1.2398800000000001</v>
      </c>
      <c r="EL267" s="953"/>
      <c r="EM267" s="953"/>
      <c r="EO267" s="952"/>
      <c r="EP267" s="961" t="s">
        <v>1066</v>
      </c>
      <c r="EQ267" s="953"/>
      <c r="ER267" s="954"/>
      <c r="ES267" s="955"/>
      <c r="ET267" s="953"/>
      <c r="EU267" s="956"/>
      <c r="EV267" s="953"/>
      <c r="EW267" s="957"/>
      <c r="EX267" s="953"/>
      <c r="EY267" s="957"/>
      <c r="EZ267" s="953"/>
      <c r="FA267" s="957"/>
      <c r="FB267" s="953"/>
      <c r="FC267" s="957"/>
      <c r="FD267" s="953"/>
      <c r="FE267" s="957"/>
      <c r="FF267" s="953"/>
      <c r="FG267" s="957"/>
      <c r="FH267" s="953"/>
      <c r="FI267" s="957"/>
      <c r="FJ267" s="953"/>
      <c r="FK267" s="957"/>
      <c r="FL267" s="953"/>
      <c r="FM267" s="957"/>
      <c r="FN267" s="953"/>
      <c r="FO267" s="953"/>
      <c r="FP267" s="953"/>
      <c r="FQ267" s="953"/>
      <c r="FR267" s="953"/>
      <c r="FS267" s="953"/>
      <c r="FT267" s="953"/>
      <c r="FU267" s="458">
        <f>(FU250/12)/FU256</f>
        <v>1.0379799999999999</v>
      </c>
      <c r="FV267" s="953"/>
      <c r="FW267" s="953"/>
      <c r="FY267" s="952"/>
      <c r="FZ267" s="961" t="s">
        <v>1066</v>
      </c>
      <c r="GA267" s="953"/>
      <c r="GB267" s="954"/>
      <c r="GC267" s="955"/>
      <c r="GD267" s="953"/>
      <c r="GE267" s="956"/>
      <c r="GF267" s="953"/>
      <c r="GG267" s="957"/>
      <c r="GH267" s="953"/>
      <c r="GI267" s="957"/>
      <c r="GJ267" s="953"/>
      <c r="GK267" s="957"/>
      <c r="GL267" s="953"/>
      <c r="GM267" s="957"/>
      <c r="GN267" s="953"/>
      <c r="GO267" s="957"/>
      <c r="GP267" s="953"/>
      <c r="GQ267" s="957"/>
      <c r="GR267" s="953"/>
      <c r="GS267" s="957"/>
      <c r="GT267" s="953"/>
      <c r="GU267" s="957"/>
      <c r="GV267" s="953"/>
      <c r="GW267" s="957"/>
      <c r="GX267" s="953"/>
      <c r="GY267" s="953"/>
      <c r="GZ267" s="953"/>
      <c r="HA267" s="953"/>
      <c r="HB267" s="953"/>
      <c r="HC267" s="953"/>
      <c r="HD267" s="953"/>
      <c r="HE267" s="458">
        <f>(HE250/12)/HE256</f>
        <v>1.19875</v>
      </c>
      <c r="HF267" s="953"/>
      <c r="HG267" s="953"/>
      <c r="HP267" s="958"/>
      <c r="HQ267" s="958"/>
    </row>
    <row r="268" spans="1:225" ht="15" customHeight="1" x14ac:dyDescent="0.25">
      <c r="A268" s="1041" t="s">
        <v>868</v>
      </c>
      <c r="B268" s="1042"/>
      <c r="C268" s="784"/>
      <c r="D268" s="785"/>
      <c r="E268" s="786"/>
      <c r="F268" s="784"/>
      <c r="G268" s="787"/>
      <c r="H268" s="784"/>
      <c r="I268" s="788"/>
      <c r="J268" s="784"/>
      <c r="K268" s="788"/>
      <c r="L268" s="784"/>
      <c r="M268" s="788"/>
      <c r="N268" s="784"/>
      <c r="O268" s="788"/>
      <c r="P268" s="784"/>
      <c r="Q268" s="788"/>
      <c r="R268" s="784"/>
      <c r="S268" s="788"/>
      <c r="T268" s="784"/>
      <c r="U268" s="788"/>
      <c r="V268" s="784"/>
      <c r="W268" s="788"/>
      <c r="X268" s="784"/>
      <c r="Y268" s="788"/>
      <c r="Z268" s="784"/>
      <c r="AA268" s="784"/>
      <c r="AB268" s="784"/>
      <c r="AC268" s="784"/>
      <c r="AD268" s="784"/>
      <c r="AE268" s="784"/>
      <c r="AF268" s="784"/>
      <c r="AG268" s="787">
        <f>AG250/1000</f>
        <v>36191.1</v>
      </c>
      <c r="AH268" s="787">
        <f>AH250/1000</f>
        <v>10929.7</v>
      </c>
      <c r="AI268" s="787">
        <f>AG268+AH268</f>
        <v>47120.800000000003</v>
      </c>
      <c r="AJ268" s="750"/>
      <c r="AK268" s="1041" t="s">
        <v>868</v>
      </c>
      <c r="AL268" s="1042"/>
      <c r="AM268" s="784"/>
      <c r="AN268" s="785"/>
      <c r="AO268" s="786"/>
      <c r="AP268" s="784"/>
      <c r="AQ268" s="784"/>
      <c r="AR268" s="784"/>
      <c r="AS268" s="784"/>
      <c r="AT268" s="784"/>
      <c r="AU268" s="784"/>
      <c r="AV268" s="784"/>
      <c r="AW268" s="784"/>
      <c r="AX268" s="784"/>
      <c r="AY268" s="784"/>
      <c r="AZ268" s="784"/>
      <c r="BA268" s="784"/>
      <c r="BB268" s="784"/>
      <c r="BC268" s="784"/>
      <c r="BD268" s="784"/>
      <c r="BE268" s="784"/>
      <c r="BF268" s="784"/>
      <c r="BG268" s="784"/>
      <c r="BH268" s="784"/>
      <c r="BI268" s="784"/>
      <c r="BJ268" s="784"/>
      <c r="BK268" s="784"/>
      <c r="BL268" s="784"/>
      <c r="BM268" s="784"/>
      <c r="BN268" s="784"/>
      <c r="BO268" s="784"/>
      <c r="BP268" s="784"/>
      <c r="BQ268" s="787">
        <f>BQ250/1000</f>
        <v>25568.9</v>
      </c>
      <c r="BR268" s="787">
        <f>BR250/1000</f>
        <v>7721.8</v>
      </c>
      <c r="BS268" s="787">
        <f>BQ268+BR268</f>
        <v>33290.699999999997</v>
      </c>
      <c r="BU268" s="1041" t="s">
        <v>868</v>
      </c>
      <c r="BV268" s="1042"/>
      <c r="BW268" s="784"/>
      <c r="BX268" s="785"/>
      <c r="BY268" s="786"/>
      <c r="BZ268" s="784"/>
      <c r="CA268" s="784"/>
      <c r="CB268" s="784"/>
      <c r="CC268" s="784"/>
      <c r="CD268" s="784"/>
      <c r="CE268" s="784"/>
      <c r="CF268" s="784"/>
      <c r="CG268" s="784"/>
      <c r="CH268" s="784"/>
      <c r="CI268" s="784"/>
      <c r="CJ268" s="784"/>
      <c r="CK268" s="784"/>
      <c r="CL268" s="784"/>
      <c r="CM268" s="784"/>
      <c r="CN268" s="784"/>
      <c r="CO268" s="784"/>
      <c r="CP268" s="784"/>
      <c r="CQ268" s="784"/>
      <c r="CR268" s="784"/>
      <c r="CS268" s="784"/>
      <c r="CT268" s="784"/>
      <c r="CU268" s="784"/>
      <c r="CV268" s="784"/>
      <c r="CW268" s="784"/>
      <c r="CX268" s="784"/>
      <c r="CY268" s="784"/>
      <c r="CZ268" s="784"/>
      <c r="DA268" s="787">
        <f>DA250/1000</f>
        <v>26079.7</v>
      </c>
      <c r="DB268" s="787">
        <f>DB250/1000</f>
        <v>7876.1</v>
      </c>
      <c r="DC268" s="787">
        <f>DA268+DB268</f>
        <v>33955.800000000003</v>
      </c>
      <c r="DE268" s="1041" t="s">
        <v>868</v>
      </c>
      <c r="DF268" s="1042"/>
      <c r="DG268" s="784"/>
      <c r="DH268" s="785"/>
      <c r="DI268" s="786"/>
      <c r="DJ268" s="784"/>
      <c r="DK268" s="784"/>
      <c r="DL268" s="784"/>
      <c r="DM268" s="784"/>
      <c r="DN268" s="784"/>
      <c r="DO268" s="784"/>
      <c r="DP268" s="784"/>
      <c r="DQ268" s="784"/>
      <c r="DR268" s="784"/>
      <c r="DS268" s="784"/>
      <c r="DT268" s="784"/>
      <c r="DU268" s="784"/>
      <c r="DV268" s="784"/>
      <c r="DW268" s="784"/>
      <c r="DX268" s="784"/>
      <c r="DY268" s="784"/>
      <c r="DZ268" s="784"/>
      <c r="EA268" s="784"/>
      <c r="EB268" s="784"/>
      <c r="EC268" s="784"/>
      <c r="ED268" s="784"/>
      <c r="EE268" s="784"/>
      <c r="EF268" s="784"/>
      <c r="EG268" s="784"/>
      <c r="EH268" s="784"/>
      <c r="EI268" s="784"/>
      <c r="EJ268" s="784"/>
      <c r="EK268" s="787">
        <f>EK250/1000</f>
        <v>8737.2999999999993</v>
      </c>
      <c r="EL268" s="787">
        <f>EL250/1000</f>
        <v>2638.7</v>
      </c>
      <c r="EM268" s="787">
        <f>EK268+EL268</f>
        <v>11376</v>
      </c>
      <c r="EO268" s="1041" t="s">
        <v>868</v>
      </c>
      <c r="EP268" s="1042"/>
      <c r="EQ268" s="784"/>
      <c r="ER268" s="785"/>
      <c r="ES268" s="786"/>
      <c r="ET268" s="784"/>
      <c r="EU268" s="784"/>
      <c r="EV268" s="784"/>
      <c r="EW268" s="784"/>
      <c r="EX268" s="784"/>
      <c r="EY268" s="784"/>
      <c r="EZ268" s="784"/>
      <c r="FA268" s="784"/>
      <c r="FB268" s="784"/>
      <c r="FC268" s="784"/>
      <c r="FD268" s="784"/>
      <c r="FE268" s="784"/>
      <c r="FF268" s="784"/>
      <c r="FG268" s="784"/>
      <c r="FH268" s="784"/>
      <c r="FI268" s="784"/>
      <c r="FJ268" s="784"/>
      <c r="FK268" s="784"/>
      <c r="FL268" s="784"/>
      <c r="FM268" s="784"/>
      <c r="FN268" s="784"/>
      <c r="FO268" s="784"/>
      <c r="FP268" s="784"/>
      <c r="FQ268" s="784"/>
      <c r="FR268" s="784"/>
      <c r="FS268" s="784"/>
      <c r="FT268" s="784"/>
      <c r="FU268" s="787">
        <f>FU250/1000</f>
        <v>3883</v>
      </c>
      <c r="FV268" s="787">
        <f>FV250/1000</f>
        <v>1172.7</v>
      </c>
      <c r="FW268" s="787">
        <f>FU268+FV268</f>
        <v>5055.7</v>
      </c>
      <c r="FY268" s="1041" t="s">
        <v>868</v>
      </c>
      <c r="FZ268" s="1042"/>
      <c r="GA268" s="784"/>
      <c r="GB268" s="785"/>
      <c r="GC268" s="786"/>
      <c r="GD268" s="784"/>
      <c r="GE268" s="784"/>
      <c r="GF268" s="784"/>
      <c r="GG268" s="784"/>
      <c r="GH268" s="784"/>
      <c r="GI268" s="784"/>
      <c r="GJ268" s="784"/>
      <c r="GK268" s="784"/>
      <c r="GL268" s="784"/>
      <c r="GM268" s="784"/>
      <c r="GN268" s="784"/>
      <c r="GO268" s="784"/>
      <c r="GP268" s="784"/>
      <c r="GQ268" s="784"/>
      <c r="GR268" s="784"/>
      <c r="GS268" s="784"/>
      <c r="GT268" s="784"/>
      <c r="GU268" s="784"/>
      <c r="GV268" s="784"/>
      <c r="GW268" s="784"/>
      <c r="GX268" s="784"/>
      <c r="GY268" s="784"/>
      <c r="GZ268" s="784"/>
      <c r="HA268" s="784"/>
      <c r="HB268" s="784"/>
      <c r="HC268" s="784"/>
      <c r="HD268" s="784"/>
      <c r="HE268" s="787">
        <f>HE250/1000</f>
        <v>100460</v>
      </c>
      <c r="HF268" s="787">
        <f>HF250/1000</f>
        <v>30338.9</v>
      </c>
      <c r="HG268" s="787">
        <f>HE268+HF268</f>
        <v>130798.9</v>
      </c>
    </row>
    <row r="269" spans="1:225" ht="24" x14ac:dyDescent="0.25">
      <c r="A269" s="791" t="s">
        <v>528</v>
      </c>
      <c r="B269" s="792" t="s">
        <v>869</v>
      </c>
      <c r="C269" s="793">
        <f>SUM(C194:C201)</f>
        <v>94.61</v>
      </c>
      <c r="D269" s="794" t="s">
        <v>492</v>
      </c>
      <c r="E269" s="795" t="s">
        <v>492</v>
      </c>
      <c r="F269" s="796">
        <f>SUM(F194:F201)/1000</f>
        <v>1264.7</v>
      </c>
      <c r="G269" s="796"/>
      <c r="H269" s="796">
        <f t="shared" ref="H269:AB269" si="2172">SUM(H194:H201)/1000</f>
        <v>236.4</v>
      </c>
      <c r="I269" s="797"/>
      <c r="J269" s="796">
        <f t="shared" si="2172"/>
        <v>0</v>
      </c>
      <c r="K269" s="797"/>
      <c r="L269" s="796">
        <f t="shared" si="2172"/>
        <v>3.7</v>
      </c>
      <c r="M269" s="797"/>
      <c r="N269" s="796">
        <f t="shared" si="2172"/>
        <v>0</v>
      </c>
      <c r="O269" s="797"/>
      <c r="P269" s="796">
        <f t="shared" si="2172"/>
        <v>0</v>
      </c>
      <c r="Q269" s="797"/>
      <c r="R269" s="796">
        <f t="shared" si="2172"/>
        <v>0</v>
      </c>
      <c r="S269" s="797"/>
      <c r="T269" s="796">
        <f t="shared" si="2172"/>
        <v>252.9</v>
      </c>
      <c r="U269" s="797"/>
      <c r="V269" s="796">
        <f t="shared" si="2172"/>
        <v>3.7</v>
      </c>
      <c r="W269" s="797"/>
      <c r="X269" s="796">
        <f t="shared" si="2172"/>
        <v>0</v>
      </c>
      <c r="Y269" s="797"/>
      <c r="Z269" s="796">
        <f t="shared" si="2172"/>
        <v>0</v>
      </c>
      <c r="AA269" s="796">
        <f t="shared" si="2172"/>
        <v>0</v>
      </c>
      <c r="AB269" s="796">
        <f t="shared" si="2172"/>
        <v>1761.3</v>
      </c>
      <c r="AC269" s="796"/>
      <c r="AD269" s="796">
        <f t="shared" ref="AD269:AI269" si="2173">SUM(AD194:AD201)/1000</f>
        <v>21135.9</v>
      </c>
      <c r="AE269" s="796">
        <f t="shared" si="2173"/>
        <v>0</v>
      </c>
      <c r="AF269" s="796">
        <f t="shared" si="2173"/>
        <v>0</v>
      </c>
      <c r="AG269" s="796">
        <f t="shared" si="2173"/>
        <v>21135.9</v>
      </c>
      <c r="AH269" s="796">
        <f t="shared" si="2173"/>
        <v>6383</v>
      </c>
      <c r="AI269" s="796">
        <f t="shared" si="2173"/>
        <v>27518.9</v>
      </c>
      <c r="AK269" s="791" t="s">
        <v>528</v>
      </c>
      <c r="AL269" s="792" t="s">
        <v>869</v>
      </c>
      <c r="AM269" s="793">
        <f>SUM(AM194:AM201)</f>
        <v>71.64</v>
      </c>
      <c r="AN269" s="794" t="s">
        <v>492</v>
      </c>
      <c r="AO269" s="795" t="s">
        <v>492</v>
      </c>
      <c r="AP269" s="796">
        <f>SUM(AP194:AP201)/1000</f>
        <v>958.4</v>
      </c>
      <c r="AQ269" s="796"/>
      <c r="AR269" s="796">
        <f t="shared" ref="AR269:BL269" si="2174">SUM(AR194:AR201)/1000</f>
        <v>179.5</v>
      </c>
      <c r="AS269" s="796"/>
      <c r="AT269" s="796">
        <f t="shared" si="2174"/>
        <v>0</v>
      </c>
      <c r="AU269" s="796"/>
      <c r="AV269" s="796">
        <f t="shared" si="2174"/>
        <v>4.5999999999999996</v>
      </c>
      <c r="AW269" s="796"/>
      <c r="AX269" s="796">
        <f t="shared" si="2174"/>
        <v>0</v>
      </c>
      <c r="AY269" s="796"/>
      <c r="AZ269" s="796">
        <f t="shared" si="2174"/>
        <v>0</v>
      </c>
      <c r="BA269" s="796"/>
      <c r="BB269" s="796">
        <f t="shared" si="2174"/>
        <v>0</v>
      </c>
      <c r="BC269" s="796"/>
      <c r="BD269" s="796">
        <f t="shared" si="2174"/>
        <v>150.69999999999999</v>
      </c>
      <c r="BE269" s="796"/>
      <c r="BF269" s="796">
        <f t="shared" si="2174"/>
        <v>3.1</v>
      </c>
      <c r="BG269" s="796"/>
      <c r="BH269" s="796">
        <f t="shared" si="2174"/>
        <v>0</v>
      </c>
      <c r="BI269" s="796"/>
      <c r="BJ269" s="796">
        <f t="shared" si="2174"/>
        <v>0</v>
      </c>
      <c r="BK269" s="796">
        <f t="shared" si="2174"/>
        <v>0</v>
      </c>
      <c r="BL269" s="796">
        <f t="shared" si="2174"/>
        <v>1296.3</v>
      </c>
      <c r="BM269" s="796"/>
      <c r="BN269" s="796">
        <f t="shared" ref="BN269:BS269" si="2175">SUM(BN194:BN201)/1000</f>
        <v>15555.6</v>
      </c>
      <c r="BO269" s="796">
        <f t="shared" si="2175"/>
        <v>0</v>
      </c>
      <c r="BP269" s="796">
        <f t="shared" si="2175"/>
        <v>0</v>
      </c>
      <c r="BQ269" s="796">
        <f t="shared" si="2175"/>
        <v>15555.6</v>
      </c>
      <c r="BR269" s="796">
        <f t="shared" si="2175"/>
        <v>4697.8</v>
      </c>
      <c r="BS269" s="796">
        <f t="shared" si="2175"/>
        <v>20253.400000000001</v>
      </c>
      <c r="BU269" s="791" t="s">
        <v>528</v>
      </c>
      <c r="BV269" s="792" t="s">
        <v>869</v>
      </c>
      <c r="BW269" s="793">
        <f>SUM(BW194:BW201)</f>
        <v>52.96</v>
      </c>
      <c r="BX269" s="794" t="s">
        <v>492</v>
      </c>
      <c r="BY269" s="795" t="s">
        <v>492</v>
      </c>
      <c r="BZ269" s="796">
        <f>SUM(BZ194:BZ201)/1000</f>
        <v>709.7</v>
      </c>
      <c r="CA269" s="796"/>
      <c r="CB269" s="796">
        <f t="shared" ref="CB269:CV269" si="2176">SUM(CB194:CB201)/1000</f>
        <v>115.2</v>
      </c>
      <c r="CC269" s="796"/>
      <c r="CD269" s="796">
        <f t="shared" si="2176"/>
        <v>0</v>
      </c>
      <c r="CE269" s="796"/>
      <c r="CF269" s="796">
        <f t="shared" si="2176"/>
        <v>0</v>
      </c>
      <c r="CG269" s="796"/>
      <c r="CH269" s="796">
        <f t="shared" si="2176"/>
        <v>7</v>
      </c>
      <c r="CI269" s="796"/>
      <c r="CJ269" s="796">
        <f t="shared" si="2176"/>
        <v>0</v>
      </c>
      <c r="CK269" s="796"/>
      <c r="CL269" s="796">
        <f t="shared" si="2176"/>
        <v>0</v>
      </c>
      <c r="CM269" s="796"/>
      <c r="CN269" s="796">
        <f t="shared" si="2176"/>
        <v>101</v>
      </c>
      <c r="CO269" s="796"/>
      <c r="CP269" s="796">
        <f t="shared" si="2176"/>
        <v>8.4</v>
      </c>
      <c r="CQ269" s="796"/>
      <c r="CR269" s="796">
        <f t="shared" si="2176"/>
        <v>0</v>
      </c>
      <c r="CS269" s="796"/>
      <c r="CT269" s="796">
        <f t="shared" si="2176"/>
        <v>0</v>
      </c>
      <c r="CU269" s="796">
        <f t="shared" si="2176"/>
        <v>0.3</v>
      </c>
      <c r="CV269" s="796">
        <f t="shared" si="2176"/>
        <v>941.5</v>
      </c>
      <c r="CW269" s="796"/>
      <c r="CX269" s="796">
        <f t="shared" ref="CX269:DC269" si="2177">SUM(CX194:CX201)/1000</f>
        <v>11298.5</v>
      </c>
      <c r="CY269" s="796">
        <f t="shared" si="2177"/>
        <v>0</v>
      </c>
      <c r="CZ269" s="796">
        <f t="shared" si="2177"/>
        <v>0</v>
      </c>
      <c r="DA269" s="796">
        <f t="shared" si="2177"/>
        <v>11298.5</v>
      </c>
      <c r="DB269" s="796">
        <f t="shared" si="2177"/>
        <v>3412.1</v>
      </c>
      <c r="DC269" s="796">
        <f t="shared" si="2177"/>
        <v>14710.6</v>
      </c>
      <c r="DE269" s="791" t="s">
        <v>528</v>
      </c>
      <c r="DF269" s="792" t="s">
        <v>869</v>
      </c>
      <c r="DG269" s="793">
        <f>SUM(DG194:DG201)</f>
        <v>17.440000000000001</v>
      </c>
      <c r="DH269" s="794" t="s">
        <v>492</v>
      </c>
      <c r="DI269" s="795" t="s">
        <v>492</v>
      </c>
      <c r="DJ269" s="796">
        <f>SUM(DJ194:DJ201)/1000</f>
        <v>233.8</v>
      </c>
      <c r="DK269" s="796"/>
      <c r="DL269" s="796">
        <f t="shared" ref="DL269:EF269" si="2178">SUM(DL194:DL201)/1000</f>
        <v>44.9</v>
      </c>
      <c r="DM269" s="796"/>
      <c r="DN269" s="796">
        <f t="shared" si="2178"/>
        <v>0</v>
      </c>
      <c r="DO269" s="796"/>
      <c r="DP269" s="796">
        <f t="shared" si="2178"/>
        <v>0</v>
      </c>
      <c r="DQ269" s="796"/>
      <c r="DR269" s="796">
        <f t="shared" si="2178"/>
        <v>0</v>
      </c>
      <c r="DS269" s="796"/>
      <c r="DT269" s="796">
        <f t="shared" si="2178"/>
        <v>0</v>
      </c>
      <c r="DU269" s="796"/>
      <c r="DV269" s="796">
        <f t="shared" si="2178"/>
        <v>0</v>
      </c>
      <c r="DW269" s="796"/>
      <c r="DX269" s="796">
        <f t="shared" si="2178"/>
        <v>46.5</v>
      </c>
      <c r="DY269" s="796"/>
      <c r="DZ269" s="796">
        <f t="shared" si="2178"/>
        <v>0</v>
      </c>
      <c r="EA269" s="796"/>
      <c r="EB269" s="796">
        <f t="shared" si="2178"/>
        <v>0</v>
      </c>
      <c r="EC269" s="796"/>
      <c r="ED269" s="796">
        <f t="shared" si="2178"/>
        <v>0</v>
      </c>
      <c r="EE269" s="796">
        <f t="shared" si="2178"/>
        <v>0</v>
      </c>
      <c r="EF269" s="796">
        <f t="shared" si="2178"/>
        <v>325.2</v>
      </c>
      <c r="EG269" s="796"/>
      <c r="EH269" s="796">
        <f t="shared" ref="EH269:EM269" si="2179">SUM(EH194:EH201)/1000</f>
        <v>3902.7</v>
      </c>
      <c r="EI269" s="796">
        <f t="shared" si="2179"/>
        <v>0</v>
      </c>
      <c r="EJ269" s="796">
        <f t="shared" si="2179"/>
        <v>0</v>
      </c>
      <c r="EK269" s="796">
        <f t="shared" si="2179"/>
        <v>3902.7</v>
      </c>
      <c r="EL269" s="796">
        <f t="shared" si="2179"/>
        <v>1178.5999999999999</v>
      </c>
      <c r="EM269" s="796">
        <f t="shared" si="2179"/>
        <v>5081.3</v>
      </c>
      <c r="EO269" s="791" t="s">
        <v>528</v>
      </c>
      <c r="EP269" s="792" t="s">
        <v>869</v>
      </c>
      <c r="EQ269" s="793">
        <f>SUM(EQ194:EQ201)</f>
        <v>11</v>
      </c>
      <c r="ER269" s="794" t="s">
        <v>492</v>
      </c>
      <c r="ES269" s="795" t="s">
        <v>492</v>
      </c>
      <c r="ET269" s="796">
        <f>SUM(ET194:ET201)/1000</f>
        <v>147.30000000000001</v>
      </c>
      <c r="EU269" s="796"/>
      <c r="EV269" s="796">
        <f t="shared" ref="EV269:FP269" si="2180">SUM(EV194:EV201)/1000</f>
        <v>21.8</v>
      </c>
      <c r="EW269" s="796"/>
      <c r="EX269" s="796">
        <f t="shared" si="2180"/>
        <v>0</v>
      </c>
      <c r="EY269" s="796"/>
      <c r="EZ269" s="796">
        <f t="shared" si="2180"/>
        <v>0</v>
      </c>
      <c r="FA269" s="796"/>
      <c r="FB269" s="796">
        <f t="shared" si="2180"/>
        <v>0</v>
      </c>
      <c r="FC269" s="796"/>
      <c r="FD269" s="796">
        <f t="shared" si="2180"/>
        <v>0</v>
      </c>
      <c r="FE269" s="796"/>
      <c r="FF269" s="796">
        <f t="shared" si="2180"/>
        <v>0</v>
      </c>
      <c r="FG269" s="796"/>
      <c r="FH269" s="796">
        <f t="shared" si="2180"/>
        <v>16.100000000000001</v>
      </c>
      <c r="FI269" s="796"/>
      <c r="FJ269" s="796">
        <f t="shared" si="2180"/>
        <v>1.4</v>
      </c>
      <c r="FK269" s="796"/>
      <c r="FL269" s="796">
        <f t="shared" si="2180"/>
        <v>0</v>
      </c>
      <c r="FM269" s="796"/>
      <c r="FN269" s="796">
        <f t="shared" si="2180"/>
        <v>0</v>
      </c>
      <c r="FO269" s="796">
        <f t="shared" si="2180"/>
        <v>0</v>
      </c>
      <c r="FP269" s="796">
        <f t="shared" si="2180"/>
        <v>186.6</v>
      </c>
      <c r="FQ269" s="796"/>
      <c r="FR269" s="796">
        <f t="shared" ref="FR269:FW269" si="2181">SUM(FR194:FR201)/1000</f>
        <v>2238.6999999999998</v>
      </c>
      <c r="FS269" s="796">
        <f t="shared" si="2181"/>
        <v>0</v>
      </c>
      <c r="FT269" s="796">
        <f t="shared" si="2181"/>
        <v>0</v>
      </c>
      <c r="FU269" s="796">
        <f t="shared" si="2181"/>
        <v>2238.6999999999998</v>
      </c>
      <c r="FV269" s="796">
        <f t="shared" si="2181"/>
        <v>676.1</v>
      </c>
      <c r="FW269" s="796">
        <f t="shared" si="2181"/>
        <v>2914.8</v>
      </c>
      <c r="FY269" s="791" t="s">
        <v>528</v>
      </c>
      <c r="FZ269" s="792" t="s">
        <v>869</v>
      </c>
      <c r="GA269" s="793">
        <f>SUM(GA194:GA201)</f>
        <v>247.65</v>
      </c>
      <c r="GB269" s="794" t="s">
        <v>492</v>
      </c>
      <c r="GC269" s="795" t="s">
        <v>492</v>
      </c>
      <c r="GD269" s="796">
        <f>SUM(GD194:GD201)/1000</f>
        <v>3313.9</v>
      </c>
      <c r="GE269" s="796"/>
      <c r="GF269" s="796">
        <f t="shared" ref="GF269:GZ269" si="2182">SUM(GF194:GF201)/1000</f>
        <v>597.70000000000005</v>
      </c>
      <c r="GG269" s="796"/>
      <c r="GH269" s="796">
        <f t="shared" si="2182"/>
        <v>0</v>
      </c>
      <c r="GI269" s="796"/>
      <c r="GJ269" s="796">
        <f t="shared" si="2182"/>
        <v>8.3000000000000007</v>
      </c>
      <c r="GK269" s="796"/>
      <c r="GL269" s="796">
        <f t="shared" si="2182"/>
        <v>7</v>
      </c>
      <c r="GM269" s="796"/>
      <c r="GN269" s="796">
        <f t="shared" si="2182"/>
        <v>0</v>
      </c>
      <c r="GO269" s="796"/>
      <c r="GP269" s="796">
        <f t="shared" si="2182"/>
        <v>0</v>
      </c>
      <c r="GQ269" s="796"/>
      <c r="GR269" s="796">
        <f t="shared" si="2182"/>
        <v>567.20000000000005</v>
      </c>
      <c r="GS269" s="796"/>
      <c r="GT269" s="796">
        <f t="shared" si="2182"/>
        <v>16.5</v>
      </c>
      <c r="GU269" s="796"/>
      <c r="GV269" s="796">
        <f t="shared" si="2182"/>
        <v>0</v>
      </c>
      <c r="GW269" s="796"/>
      <c r="GX269" s="796">
        <f t="shared" si="2182"/>
        <v>0</v>
      </c>
      <c r="GY269" s="796">
        <f t="shared" si="2182"/>
        <v>0.3</v>
      </c>
      <c r="GZ269" s="796">
        <f t="shared" si="2182"/>
        <v>4510.8999999999996</v>
      </c>
      <c r="HA269" s="796"/>
      <c r="HB269" s="796">
        <f t="shared" ref="HB269:HG269" si="2183">SUM(HB194:HB201)/1000</f>
        <v>54131.3</v>
      </c>
      <c r="HC269" s="796">
        <f t="shared" si="2183"/>
        <v>0</v>
      </c>
      <c r="HD269" s="796">
        <f t="shared" si="2183"/>
        <v>0</v>
      </c>
      <c r="HE269" s="796">
        <f t="shared" si="2183"/>
        <v>54131.3</v>
      </c>
      <c r="HF269" s="796">
        <f t="shared" si="2183"/>
        <v>16347.7</v>
      </c>
      <c r="HG269" s="796">
        <f t="shared" si="2183"/>
        <v>70479</v>
      </c>
    </row>
    <row r="270" spans="1:225" ht="24" x14ac:dyDescent="0.25">
      <c r="A270" s="791"/>
      <c r="B270" s="798" t="s">
        <v>870</v>
      </c>
      <c r="C270" s="799"/>
      <c r="D270" s="794"/>
      <c r="E270" s="795"/>
      <c r="F270" s="796"/>
      <c r="G270" s="800"/>
      <c r="H270" s="800"/>
      <c r="I270" s="801"/>
      <c r="J270" s="800"/>
      <c r="K270" s="801"/>
      <c r="L270" s="800"/>
      <c r="M270" s="801"/>
      <c r="N270" s="800"/>
      <c r="O270" s="801"/>
      <c r="P270" s="800"/>
      <c r="Q270" s="801"/>
      <c r="R270" s="800"/>
      <c r="S270" s="801"/>
      <c r="T270" s="800"/>
      <c r="U270" s="801"/>
      <c r="V270" s="800"/>
      <c r="W270" s="801"/>
      <c r="X270" s="800"/>
      <c r="Y270" s="801"/>
      <c r="Z270" s="800"/>
      <c r="AA270" s="796"/>
      <c r="AB270" s="796"/>
      <c r="AC270" s="802"/>
      <c r="AD270" s="796"/>
      <c r="AE270" s="803"/>
      <c r="AF270" s="800"/>
      <c r="AG270" s="804">
        <v>67</v>
      </c>
      <c r="AH270" s="805"/>
      <c r="AI270" s="805"/>
      <c r="AK270" s="791"/>
      <c r="AL270" s="798" t="s">
        <v>870</v>
      </c>
      <c r="AM270" s="799"/>
      <c r="AN270" s="794"/>
      <c r="AO270" s="795"/>
      <c r="AP270" s="796"/>
      <c r="AQ270" s="796"/>
      <c r="AR270" s="800"/>
      <c r="AS270" s="800"/>
      <c r="AT270" s="800"/>
      <c r="AU270" s="800"/>
      <c r="AV270" s="800"/>
      <c r="AW270" s="800"/>
      <c r="AX270" s="800"/>
      <c r="AY270" s="800"/>
      <c r="AZ270" s="800"/>
      <c r="BA270" s="800"/>
      <c r="BB270" s="800"/>
      <c r="BC270" s="800"/>
      <c r="BD270" s="800"/>
      <c r="BE270" s="800"/>
      <c r="BF270" s="800"/>
      <c r="BG270" s="800"/>
      <c r="BH270" s="800"/>
      <c r="BI270" s="800"/>
      <c r="BJ270" s="800"/>
      <c r="BK270" s="796"/>
      <c r="BL270" s="796"/>
      <c r="BM270" s="802"/>
      <c r="BN270" s="796"/>
      <c r="BO270" s="803"/>
      <c r="BP270" s="800"/>
      <c r="BQ270" s="804">
        <v>41.3</v>
      </c>
      <c r="BR270" s="805"/>
      <c r="BS270" s="805"/>
      <c r="BU270" s="791"/>
      <c r="BV270" s="798" t="s">
        <v>870</v>
      </c>
      <c r="BW270" s="799"/>
      <c r="BX270" s="794"/>
      <c r="BY270" s="795"/>
      <c r="BZ270" s="796"/>
      <c r="CA270" s="796"/>
      <c r="CB270" s="800"/>
      <c r="CC270" s="800"/>
      <c r="CD270" s="800"/>
      <c r="CE270" s="800"/>
      <c r="CF270" s="800"/>
      <c r="CG270" s="800"/>
      <c r="CH270" s="800"/>
      <c r="CI270" s="800"/>
      <c r="CJ270" s="800"/>
      <c r="CK270" s="800"/>
      <c r="CL270" s="800"/>
      <c r="CM270" s="800"/>
      <c r="CN270" s="800"/>
      <c r="CO270" s="800"/>
      <c r="CP270" s="800"/>
      <c r="CQ270" s="800"/>
      <c r="CR270" s="800"/>
      <c r="CS270" s="800"/>
      <c r="CT270" s="800"/>
      <c r="CU270" s="796"/>
      <c r="CV270" s="796"/>
      <c r="CW270" s="802"/>
      <c r="CX270" s="796"/>
      <c r="CY270" s="803"/>
      <c r="CZ270" s="800"/>
      <c r="DA270" s="804">
        <v>29.1</v>
      </c>
      <c r="DB270" s="805"/>
      <c r="DC270" s="805"/>
      <c r="DE270" s="791"/>
      <c r="DF270" s="798" t="s">
        <v>870</v>
      </c>
      <c r="DG270" s="799"/>
      <c r="DH270" s="794"/>
      <c r="DI270" s="795"/>
      <c r="DJ270" s="796"/>
      <c r="DK270" s="796"/>
      <c r="DL270" s="800"/>
      <c r="DM270" s="800"/>
      <c r="DN270" s="800"/>
      <c r="DO270" s="800"/>
      <c r="DP270" s="800"/>
      <c r="DQ270" s="800"/>
      <c r="DR270" s="800"/>
      <c r="DS270" s="800"/>
      <c r="DT270" s="800"/>
      <c r="DU270" s="800"/>
      <c r="DV270" s="800"/>
      <c r="DW270" s="800"/>
      <c r="DX270" s="800"/>
      <c r="DY270" s="800"/>
      <c r="DZ270" s="800"/>
      <c r="EA270" s="800"/>
      <c r="EB270" s="800"/>
      <c r="EC270" s="800"/>
      <c r="ED270" s="800"/>
      <c r="EE270" s="796"/>
      <c r="EF270" s="796"/>
      <c r="EG270" s="802"/>
      <c r="EH270" s="796"/>
      <c r="EI270" s="803"/>
      <c r="EJ270" s="800"/>
      <c r="EK270" s="804">
        <v>8.8000000000000007</v>
      </c>
      <c r="EL270" s="805"/>
      <c r="EM270" s="805"/>
      <c r="EO270" s="791"/>
      <c r="EP270" s="798" t="s">
        <v>870</v>
      </c>
      <c r="EQ270" s="799"/>
      <c r="ER270" s="794"/>
      <c r="ES270" s="795"/>
      <c r="ET270" s="796"/>
      <c r="EU270" s="796"/>
      <c r="EV270" s="800"/>
      <c r="EW270" s="800"/>
      <c r="EX270" s="800"/>
      <c r="EY270" s="800"/>
      <c r="EZ270" s="800"/>
      <c r="FA270" s="800"/>
      <c r="FB270" s="800"/>
      <c r="FC270" s="800"/>
      <c r="FD270" s="800"/>
      <c r="FE270" s="800"/>
      <c r="FF270" s="800"/>
      <c r="FG270" s="800"/>
      <c r="FH270" s="800"/>
      <c r="FI270" s="800"/>
      <c r="FJ270" s="800"/>
      <c r="FK270" s="800"/>
      <c r="FL270" s="800"/>
      <c r="FM270" s="800"/>
      <c r="FN270" s="800"/>
      <c r="FO270" s="796"/>
      <c r="FP270" s="796"/>
      <c r="FQ270" s="802"/>
      <c r="FR270" s="796"/>
      <c r="FS270" s="803"/>
      <c r="FT270" s="800"/>
      <c r="FU270" s="804">
        <v>4</v>
      </c>
      <c r="FV270" s="805"/>
      <c r="FW270" s="805"/>
      <c r="FY270" s="791"/>
      <c r="FZ270" s="798" t="s">
        <v>870</v>
      </c>
      <c r="GA270" s="799"/>
      <c r="GB270" s="794"/>
      <c r="GC270" s="795"/>
      <c r="GD270" s="796"/>
      <c r="GE270" s="796"/>
      <c r="GF270" s="800"/>
      <c r="GG270" s="796"/>
      <c r="GH270" s="800"/>
      <c r="GI270" s="796"/>
      <c r="GJ270" s="800"/>
      <c r="GK270" s="796"/>
      <c r="GL270" s="800"/>
      <c r="GM270" s="796"/>
      <c r="GN270" s="800"/>
      <c r="GO270" s="796"/>
      <c r="GP270" s="800"/>
      <c r="GQ270" s="796"/>
      <c r="GR270" s="800"/>
      <c r="GS270" s="796"/>
      <c r="GT270" s="800"/>
      <c r="GU270" s="796"/>
      <c r="GV270" s="800"/>
      <c r="GW270" s="796"/>
      <c r="GX270" s="800"/>
      <c r="GY270" s="796"/>
      <c r="GZ270" s="796"/>
      <c r="HA270" s="802"/>
      <c r="HB270" s="796"/>
      <c r="HC270" s="803"/>
      <c r="HD270" s="800"/>
      <c r="HE270" s="806">
        <f t="shared" ref="HE270:HE274" si="2184">AG270+BQ270+DA270+EK270+FU270</f>
        <v>150.19999999999999</v>
      </c>
      <c r="HF270" s="805"/>
      <c r="HG270" s="805"/>
    </row>
    <row r="271" spans="1:225" ht="36" x14ac:dyDescent="0.25">
      <c r="A271" s="791"/>
      <c r="B271" s="798" t="s">
        <v>871</v>
      </c>
      <c r="C271" s="799"/>
      <c r="D271" s="794"/>
      <c r="E271" s="795"/>
      <c r="F271" s="796"/>
      <c r="G271" s="800"/>
      <c r="H271" s="800"/>
      <c r="I271" s="801"/>
      <c r="J271" s="800"/>
      <c r="K271" s="801"/>
      <c r="L271" s="800"/>
      <c r="M271" s="801"/>
      <c r="N271" s="800"/>
      <c r="O271" s="801"/>
      <c r="P271" s="800"/>
      <c r="Q271" s="801"/>
      <c r="R271" s="800"/>
      <c r="S271" s="801"/>
      <c r="T271" s="800"/>
      <c r="U271" s="801"/>
      <c r="V271" s="800"/>
      <c r="W271" s="801"/>
      <c r="X271" s="800"/>
      <c r="Y271" s="801"/>
      <c r="Z271" s="800"/>
      <c r="AA271" s="796"/>
      <c r="AB271" s="796"/>
      <c r="AC271" s="802"/>
      <c r="AD271" s="796"/>
      <c r="AE271" s="803"/>
      <c r="AF271" s="800"/>
      <c r="AG271" s="819">
        <f t="shared" ref="AG271" si="2185">AG168*1.01525</f>
        <v>30267.599999999999</v>
      </c>
      <c r="AH271" s="805"/>
      <c r="AI271" s="805"/>
      <c r="AK271" s="791"/>
      <c r="AL271" s="798" t="s">
        <v>871</v>
      </c>
      <c r="AM271" s="799"/>
      <c r="AN271" s="794"/>
      <c r="AO271" s="795"/>
      <c r="AP271" s="796"/>
      <c r="AQ271" s="796"/>
      <c r="AR271" s="800"/>
      <c r="AS271" s="800"/>
      <c r="AT271" s="800"/>
      <c r="AU271" s="800"/>
      <c r="AV271" s="800"/>
      <c r="AW271" s="800"/>
      <c r="AX271" s="800"/>
      <c r="AY271" s="800"/>
      <c r="AZ271" s="800"/>
      <c r="BA271" s="800"/>
      <c r="BB271" s="800"/>
      <c r="BC271" s="800"/>
      <c r="BD271" s="800"/>
      <c r="BE271" s="800"/>
      <c r="BF271" s="800"/>
      <c r="BG271" s="800"/>
      <c r="BH271" s="800"/>
      <c r="BI271" s="800"/>
      <c r="BJ271" s="800"/>
      <c r="BK271" s="796"/>
      <c r="BL271" s="796"/>
      <c r="BM271" s="802"/>
      <c r="BN271" s="796"/>
      <c r="BO271" s="803"/>
      <c r="BP271" s="800"/>
      <c r="BQ271" s="819">
        <f t="shared" ref="BQ271" si="2186">BQ168*1.01525</f>
        <v>14471.8</v>
      </c>
      <c r="BR271" s="805"/>
      <c r="BS271" s="805"/>
      <c r="BU271" s="791"/>
      <c r="BV271" s="798" t="s">
        <v>871</v>
      </c>
      <c r="BW271" s="799"/>
      <c r="BX271" s="794"/>
      <c r="BY271" s="795"/>
      <c r="BZ271" s="796"/>
      <c r="CA271" s="796"/>
      <c r="CB271" s="800"/>
      <c r="CC271" s="800"/>
      <c r="CD271" s="800"/>
      <c r="CE271" s="800"/>
      <c r="CF271" s="800"/>
      <c r="CG271" s="800"/>
      <c r="CH271" s="800"/>
      <c r="CI271" s="800"/>
      <c r="CJ271" s="800"/>
      <c r="CK271" s="800"/>
      <c r="CL271" s="800"/>
      <c r="CM271" s="800"/>
      <c r="CN271" s="800"/>
      <c r="CO271" s="800"/>
      <c r="CP271" s="800"/>
      <c r="CQ271" s="800"/>
      <c r="CR271" s="800"/>
      <c r="CS271" s="800"/>
      <c r="CT271" s="800"/>
      <c r="CU271" s="796"/>
      <c r="CV271" s="796"/>
      <c r="CW271" s="802"/>
      <c r="CX271" s="796"/>
      <c r="CY271" s="803"/>
      <c r="CZ271" s="800"/>
      <c r="DA271" s="819">
        <f t="shared" ref="DA271" si="2187">DA168*1.01525</f>
        <v>11382.8</v>
      </c>
      <c r="DB271" s="805"/>
      <c r="DC271" s="805"/>
      <c r="DE271" s="791"/>
      <c r="DF271" s="798" t="s">
        <v>871</v>
      </c>
      <c r="DG271" s="799"/>
      <c r="DH271" s="794"/>
      <c r="DI271" s="795"/>
      <c r="DJ271" s="796"/>
      <c r="DK271" s="796"/>
      <c r="DL271" s="800"/>
      <c r="DM271" s="800"/>
      <c r="DN271" s="800"/>
      <c r="DO271" s="800"/>
      <c r="DP271" s="800"/>
      <c r="DQ271" s="800"/>
      <c r="DR271" s="800"/>
      <c r="DS271" s="800"/>
      <c r="DT271" s="800"/>
      <c r="DU271" s="800"/>
      <c r="DV271" s="800"/>
      <c r="DW271" s="800"/>
      <c r="DX271" s="800"/>
      <c r="DY271" s="800"/>
      <c r="DZ271" s="800"/>
      <c r="EA271" s="800"/>
      <c r="EB271" s="800"/>
      <c r="EC271" s="800"/>
      <c r="ED271" s="800"/>
      <c r="EE271" s="796"/>
      <c r="EF271" s="796"/>
      <c r="EG271" s="802"/>
      <c r="EH271" s="796"/>
      <c r="EI271" s="803"/>
      <c r="EJ271" s="800"/>
      <c r="EK271" s="819">
        <f t="shared" ref="EK271" si="2188">EK168*1.01525</f>
        <v>3176.1</v>
      </c>
      <c r="EL271" s="805"/>
      <c r="EM271" s="805"/>
      <c r="EO271" s="791"/>
      <c r="EP271" s="798" t="s">
        <v>871</v>
      </c>
      <c r="EQ271" s="799"/>
      <c r="ER271" s="794"/>
      <c r="ES271" s="795"/>
      <c r="ET271" s="796"/>
      <c r="EU271" s="796"/>
      <c r="EV271" s="800"/>
      <c r="EW271" s="800"/>
      <c r="EX271" s="800"/>
      <c r="EY271" s="800"/>
      <c r="EZ271" s="800"/>
      <c r="FA271" s="800"/>
      <c r="FB271" s="800"/>
      <c r="FC271" s="800"/>
      <c r="FD271" s="800"/>
      <c r="FE271" s="800"/>
      <c r="FF271" s="800"/>
      <c r="FG271" s="800"/>
      <c r="FH271" s="800"/>
      <c r="FI271" s="800"/>
      <c r="FJ271" s="800"/>
      <c r="FK271" s="800"/>
      <c r="FL271" s="800"/>
      <c r="FM271" s="800"/>
      <c r="FN271" s="800"/>
      <c r="FO271" s="796"/>
      <c r="FP271" s="796"/>
      <c r="FQ271" s="802"/>
      <c r="FR271" s="796"/>
      <c r="FS271" s="803"/>
      <c r="FT271" s="800"/>
      <c r="FU271" s="819">
        <f t="shared" ref="FU271" si="2189">FU168*1.01525</f>
        <v>1482.8</v>
      </c>
      <c r="FV271" s="805"/>
      <c r="FW271" s="805"/>
      <c r="FY271" s="791"/>
      <c r="FZ271" s="798" t="s">
        <v>871</v>
      </c>
      <c r="GA271" s="799"/>
      <c r="GB271" s="794"/>
      <c r="GC271" s="795"/>
      <c r="GD271" s="796"/>
      <c r="GE271" s="796"/>
      <c r="GF271" s="800"/>
      <c r="GG271" s="796"/>
      <c r="GH271" s="800"/>
      <c r="GI271" s="796"/>
      <c r="GJ271" s="800"/>
      <c r="GK271" s="796"/>
      <c r="GL271" s="800"/>
      <c r="GM271" s="796"/>
      <c r="GN271" s="800"/>
      <c r="GO271" s="796"/>
      <c r="GP271" s="800"/>
      <c r="GQ271" s="796"/>
      <c r="GR271" s="800"/>
      <c r="GS271" s="796"/>
      <c r="GT271" s="800"/>
      <c r="GU271" s="796"/>
      <c r="GV271" s="800"/>
      <c r="GW271" s="796"/>
      <c r="GX271" s="800"/>
      <c r="GY271" s="796"/>
      <c r="GZ271" s="796"/>
      <c r="HA271" s="802"/>
      <c r="HB271" s="796"/>
      <c r="HC271" s="803"/>
      <c r="HD271" s="800"/>
      <c r="HE271" s="806">
        <f t="shared" si="2184"/>
        <v>60781.1</v>
      </c>
      <c r="HF271" s="805"/>
      <c r="HG271" s="805"/>
    </row>
    <row r="272" spans="1:225" ht="36" x14ac:dyDescent="0.25">
      <c r="A272" s="791"/>
      <c r="B272" s="798" t="s">
        <v>872</v>
      </c>
      <c r="C272" s="799"/>
      <c r="D272" s="794"/>
      <c r="E272" s="795"/>
      <c r="F272" s="796"/>
      <c r="G272" s="800"/>
      <c r="H272" s="800"/>
      <c r="I272" s="801"/>
      <c r="J272" s="800"/>
      <c r="K272" s="801"/>
      <c r="L272" s="800"/>
      <c r="M272" s="801"/>
      <c r="N272" s="800"/>
      <c r="O272" s="801"/>
      <c r="P272" s="800"/>
      <c r="Q272" s="801"/>
      <c r="R272" s="800"/>
      <c r="S272" s="801"/>
      <c r="T272" s="800"/>
      <c r="U272" s="801"/>
      <c r="V272" s="800"/>
      <c r="W272" s="801"/>
      <c r="X272" s="800"/>
      <c r="Y272" s="801"/>
      <c r="Z272" s="800"/>
      <c r="AA272" s="796"/>
      <c r="AB272" s="796"/>
      <c r="AC272" s="802"/>
      <c r="AD272" s="796"/>
      <c r="AE272" s="803"/>
      <c r="AF272" s="800"/>
      <c r="AG272" s="804">
        <f>42.7*2</f>
        <v>85.4</v>
      </c>
      <c r="AH272" s="805"/>
      <c r="AI272" s="805"/>
      <c r="AK272" s="791"/>
      <c r="AL272" s="798" t="s">
        <v>872</v>
      </c>
      <c r="AM272" s="799"/>
      <c r="AN272" s="794"/>
      <c r="AO272" s="795"/>
      <c r="AP272" s="796"/>
      <c r="AQ272" s="796"/>
      <c r="AR272" s="800"/>
      <c r="AS272" s="800"/>
      <c r="AT272" s="800"/>
      <c r="AU272" s="800"/>
      <c r="AV272" s="800"/>
      <c r="AW272" s="800"/>
      <c r="AX272" s="800"/>
      <c r="AY272" s="800"/>
      <c r="AZ272" s="800"/>
      <c r="BA272" s="800"/>
      <c r="BB272" s="800"/>
      <c r="BC272" s="800"/>
      <c r="BD272" s="800"/>
      <c r="BE272" s="800"/>
      <c r="BF272" s="800"/>
      <c r="BG272" s="800"/>
      <c r="BH272" s="800"/>
      <c r="BI272" s="800"/>
      <c r="BJ272" s="800"/>
      <c r="BK272" s="796"/>
      <c r="BL272" s="796"/>
      <c r="BM272" s="802"/>
      <c r="BN272" s="796"/>
      <c r="BO272" s="803"/>
      <c r="BP272" s="800"/>
      <c r="BQ272" s="804">
        <f>368.9*2</f>
        <v>737.8</v>
      </c>
      <c r="BR272" s="805"/>
      <c r="BS272" s="805"/>
      <c r="BU272" s="791"/>
      <c r="BV272" s="798" t="s">
        <v>872</v>
      </c>
      <c r="BW272" s="799"/>
      <c r="BX272" s="794"/>
      <c r="BY272" s="795"/>
      <c r="BZ272" s="796"/>
      <c r="CA272" s="796"/>
      <c r="CB272" s="800"/>
      <c r="CC272" s="800"/>
      <c r="CD272" s="800"/>
      <c r="CE272" s="800"/>
      <c r="CF272" s="800"/>
      <c r="CG272" s="800"/>
      <c r="CH272" s="800"/>
      <c r="CI272" s="800"/>
      <c r="CJ272" s="800"/>
      <c r="CK272" s="800"/>
      <c r="CL272" s="800"/>
      <c r="CM272" s="800"/>
      <c r="CN272" s="800"/>
      <c r="CO272" s="800"/>
      <c r="CP272" s="800"/>
      <c r="CQ272" s="800"/>
      <c r="CR272" s="800"/>
      <c r="CS272" s="800"/>
      <c r="CT272" s="800"/>
      <c r="CU272" s="796"/>
      <c r="CV272" s="796"/>
      <c r="CW272" s="802"/>
      <c r="CX272" s="796"/>
      <c r="CY272" s="803"/>
      <c r="CZ272" s="800"/>
      <c r="DA272" s="804">
        <f>0*2</f>
        <v>0</v>
      </c>
      <c r="DB272" s="805"/>
      <c r="DC272" s="805"/>
      <c r="DE272" s="791"/>
      <c r="DF272" s="798" t="s">
        <v>872</v>
      </c>
      <c r="DG272" s="799"/>
      <c r="DH272" s="794"/>
      <c r="DI272" s="795"/>
      <c r="DJ272" s="796"/>
      <c r="DK272" s="796"/>
      <c r="DL272" s="800"/>
      <c r="DM272" s="800"/>
      <c r="DN272" s="800"/>
      <c r="DO272" s="800"/>
      <c r="DP272" s="800"/>
      <c r="DQ272" s="800"/>
      <c r="DR272" s="800"/>
      <c r="DS272" s="800"/>
      <c r="DT272" s="800"/>
      <c r="DU272" s="800"/>
      <c r="DV272" s="800"/>
      <c r="DW272" s="800"/>
      <c r="DX272" s="800"/>
      <c r="DY272" s="800"/>
      <c r="DZ272" s="800"/>
      <c r="EA272" s="800"/>
      <c r="EB272" s="800"/>
      <c r="EC272" s="800"/>
      <c r="ED272" s="800"/>
      <c r="EE272" s="796"/>
      <c r="EF272" s="796"/>
      <c r="EG272" s="802"/>
      <c r="EH272" s="796"/>
      <c r="EI272" s="803"/>
      <c r="EJ272" s="800"/>
      <c r="EK272" s="804">
        <f>0*2</f>
        <v>0</v>
      </c>
      <c r="EL272" s="805"/>
      <c r="EM272" s="805"/>
      <c r="EO272" s="791"/>
      <c r="EP272" s="798" t="s">
        <v>872</v>
      </c>
      <c r="EQ272" s="799"/>
      <c r="ER272" s="794"/>
      <c r="ES272" s="795"/>
      <c r="ET272" s="796"/>
      <c r="EU272" s="796"/>
      <c r="EV272" s="800"/>
      <c r="EW272" s="800"/>
      <c r="EX272" s="800"/>
      <c r="EY272" s="800"/>
      <c r="EZ272" s="800"/>
      <c r="FA272" s="800"/>
      <c r="FB272" s="800"/>
      <c r="FC272" s="800"/>
      <c r="FD272" s="800"/>
      <c r="FE272" s="800"/>
      <c r="FF272" s="800"/>
      <c r="FG272" s="800"/>
      <c r="FH272" s="800"/>
      <c r="FI272" s="800"/>
      <c r="FJ272" s="800"/>
      <c r="FK272" s="800"/>
      <c r="FL272" s="800"/>
      <c r="FM272" s="800"/>
      <c r="FN272" s="800"/>
      <c r="FO272" s="796"/>
      <c r="FP272" s="796"/>
      <c r="FQ272" s="802"/>
      <c r="FR272" s="796"/>
      <c r="FS272" s="803"/>
      <c r="FT272" s="800"/>
      <c r="FU272" s="804">
        <f>0*2</f>
        <v>0</v>
      </c>
      <c r="FV272" s="805"/>
      <c r="FW272" s="805"/>
      <c r="FY272" s="791"/>
      <c r="FZ272" s="798" t="s">
        <v>872</v>
      </c>
      <c r="GA272" s="799"/>
      <c r="GB272" s="794"/>
      <c r="GC272" s="795"/>
      <c r="GD272" s="796"/>
      <c r="GE272" s="796"/>
      <c r="GF272" s="800"/>
      <c r="GG272" s="796"/>
      <c r="GH272" s="800"/>
      <c r="GI272" s="796"/>
      <c r="GJ272" s="800"/>
      <c r="GK272" s="796"/>
      <c r="GL272" s="800"/>
      <c r="GM272" s="796"/>
      <c r="GN272" s="800"/>
      <c r="GO272" s="796"/>
      <c r="GP272" s="800"/>
      <c r="GQ272" s="796"/>
      <c r="GR272" s="800"/>
      <c r="GS272" s="796"/>
      <c r="GT272" s="800"/>
      <c r="GU272" s="796"/>
      <c r="GV272" s="800"/>
      <c r="GW272" s="796"/>
      <c r="GX272" s="800"/>
      <c r="GY272" s="796"/>
      <c r="GZ272" s="796"/>
      <c r="HA272" s="802"/>
      <c r="HB272" s="796"/>
      <c r="HC272" s="803"/>
      <c r="HD272" s="800"/>
      <c r="HE272" s="806">
        <f t="shared" si="2184"/>
        <v>823.2</v>
      </c>
      <c r="HF272" s="805"/>
      <c r="HG272" s="805"/>
    </row>
    <row r="273" spans="1:225" ht="36" x14ac:dyDescent="0.25">
      <c r="A273" s="791"/>
      <c r="B273" s="807" t="s">
        <v>873</v>
      </c>
      <c r="C273" s="799"/>
      <c r="D273" s="794"/>
      <c r="E273" s="795"/>
      <c r="F273" s="796"/>
      <c r="G273" s="800"/>
      <c r="H273" s="800"/>
      <c r="I273" s="801"/>
      <c r="J273" s="800"/>
      <c r="K273" s="801"/>
      <c r="L273" s="800"/>
      <c r="M273" s="801"/>
      <c r="N273" s="800"/>
      <c r="O273" s="801"/>
      <c r="P273" s="800"/>
      <c r="Q273" s="801"/>
      <c r="R273" s="800"/>
      <c r="S273" s="801"/>
      <c r="T273" s="800"/>
      <c r="U273" s="801"/>
      <c r="V273" s="800"/>
      <c r="W273" s="801"/>
      <c r="X273" s="800"/>
      <c r="Y273" s="801"/>
      <c r="Z273" s="800"/>
      <c r="AA273" s="796"/>
      <c r="AB273" s="796"/>
      <c r="AC273" s="802"/>
      <c r="AD273" s="796"/>
      <c r="AE273" s="803"/>
      <c r="AF273" s="800"/>
      <c r="AG273" s="804">
        <v>12</v>
      </c>
      <c r="AH273" s="805"/>
      <c r="AI273" s="805"/>
      <c r="AK273" s="791"/>
      <c r="AL273" s="807" t="s">
        <v>873</v>
      </c>
      <c r="AM273" s="799"/>
      <c r="AN273" s="794"/>
      <c r="AO273" s="795"/>
      <c r="AP273" s="796"/>
      <c r="AQ273" s="796"/>
      <c r="AR273" s="800"/>
      <c r="AS273" s="800"/>
      <c r="AT273" s="800"/>
      <c r="AU273" s="800"/>
      <c r="AV273" s="800"/>
      <c r="AW273" s="800"/>
      <c r="AX273" s="800"/>
      <c r="AY273" s="800"/>
      <c r="AZ273" s="800"/>
      <c r="BA273" s="800"/>
      <c r="BB273" s="800"/>
      <c r="BC273" s="800"/>
      <c r="BD273" s="800"/>
      <c r="BE273" s="800"/>
      <c r="BF273" s="800"/>
      <c r="BG273" s="800"/>
      <c r="BH273" s="800"/>
      <c r="BI273" s="800"/>
      <c r="BJ273" s="800"/>
      <c r="BK273" s="796"/>
      <c r="BL273" s="796"/>
      <c r="BM273" s="802"/>
      <c r="BN273" s="796"/>
      <c r="BO273" s="803"/>
      <c r="BP273" s="800"/>
      <c r="BQ273" s="804">
        <v>7.1</v>
      </c>
      <c r="BR273" s="805"/>
      <c r="BS273" s="805"/>
      <c r="BU273" s="791"/>
      <c r="BV273" s="807" t="s">
        <v>873</v>
      </c>
      <c r="BW273" s="799"/>
      <c r="BX273" s="794"/>
      <c r="BY273" s="795"/>
      <c r="BZ273" s="796"/>
      <c r="CA273" s="796"/>
      <c r="CB273" s="800"/>
      <c r="CC273" s="800"/>
      <c r="CD273" s="800"/>
      <c r="CE273" s="800"/>
      <c r="CF273" s="800"/>
      <c r="CG273" s="800"/>
      <c r="CH273" s="800"/>
      <c r="CI273" s="800"/>
      <c r="CJ273" s="800"/>
      <c r="CK273" s="800"/>
      <c r="CL273" s="800"/>
      <c r="CM273" s="800"/>
      <c r="CN273" s="800"/>
      <c r="CO273" s="800"/>
      <c r="CP273" s="800"/>
      <c r="CQ273" s="800"/>
      <c r="CR273" s="800"/>
      <c r="CS273" s="800"/>
      <c r="CT273" s="800"/>
      <c r="CU273" s="796"/>
      <c r="CV273" s="796"/>
      <c r="CW273" s="802"/>
      <c r="CX273" s="796"/>
      <c r="CY273" s="803"/>
      <c r="CZ273" s="800"/>
      <c r="DA273" s="804">
        <v>10</v>
      </c>
      <c r="DB273" s="805"/>
      <c r="DC273" s="805"/>
      <c r="DE273" s="791"/>
      <c r="DF273" s="807" t="s">
        <v>873</v>
      </c>
      <c r="DG273" s="799"/>
      <c r="DH273" s="794"/>
      <c r="DI273" s="795"/>
      <c r="DJ273" s="796"/>
      <c r="DK273" s="796"/>
      <c r="DL273" s="800"/>
      <c r="DM273" s="800"/>
      <c r="DN273" s="800"/>
      <c r="DO273" s="800"/>
      <c r="DP273" s="800"/>
      <c r="DQ273" s="800"/>
      <c r="DR273" s="800"/>
      <c r="DS273" s="800"/>
      <c r="DT273" s="800"/>
      <c r="DU273" s="800"/>
      <c r="DV273" s="800"/>
      <c r="DW273" s="800"/>
      <c r="DX273" s="800"/>
      <c r="DY273" s="800"/>
      <c r="DZ273" s="800"/>
      <c r="EA273" s="800"/>
      <c r="EB273" s="800"/>
      <c r="EC273" s="800"/>
      <c r="ED273" s="800"/>
      <c r="EE273" s="796"/>
      <c r="EF273" s="796"/>
      <c r="EG273" s="802"/>
      <c r="EH273" s="796"/>
      <c r="EI273" s="803"/>
      <c r="EJ273" s="800"/>
      <c r="EK273" s="808">
        <v>2.95</v>
      </c>
      <c r="EL273" s="805"/>
      <c r="EM273" s="805"/>
      <c r="EO273" s="791"/>
      <c r="EP273" s="807" t="s">
        <v>873</v>
      </c>
      <c r="EQ273" s="799"/>
      <c r="ER273" s="794"/>
      <c r="ES273" s="795"/>
      <c r="ET273" s="796"/>
      <c r="EU273" s="796"/>
      <c r="EV273" s="800"/>
      <c r="EW273" s="800"/>
      <c r="EX273" s="800"/>
      <c r="EY273" s="800"/>
      <c r="EZ273" s="800"/>
      <c r="FA273" s="800"/>
      <c r="FB273" s="800"/>
      <c r="FC273" s="800"/>
      <c r="FD273" s="800"/>
      <c r="FE273" s="800"/>
      <c r="FF273" s="800"/>
      <c r="FG273" s="800"/>
      <c r="FH273" s="800"/>
      <c r="FI273" s="800"/>
      <c r="FJ273" s="800"/>
      <c r="FK273" s="800"/>
      <c r="FL273" s="800"/>
      <c r="FM273" s="800"/>
      <c r="FN273" s="800"/>
      <c r="FO273" s="796"/>
      <c r="FP273" s="796"/>
      <c r="FQ273" s="802"/>
      <c r="FR273" s="796"/>
      <c r="FS273" s="803"/>
      <c r="FT273" s="800"/>
      <c r="FU273" s="804">
        <v>6</v>
      </c>
      <c r="FV273" s="805"/>
      <c r="FW273" s="805"/>
      <c r="FY273" s="791"/>
      <c r="FZ273" s="807" t="s">
        <v>873</v>
      </c>
      <c r="GA273" s="799"/>
      <c r="GB273" s="794"/>
      <c r="GC273" s="795"/>
      <c r="GD273" s="796"/>
      <c r="GE273" s="796"/>
      <c r="GF273" s="800"/>
      <c r="GG273" s="796"/>
      <c r="GH273" s="800"/>
      <c r="GI273" s="796"/>
      <c r="GJ273" s="800"/>
      <c r="GK273" s="796"/>
      <c r="GL273" s="800"/>
      <c r="GM273" s="796"/>
      <c r="GN273" s="800"/>
      <c r="GO273" s="796"/>
      <c r="GP273" s="800"/>
      <c r="GQ273" s="796"/>
      <c r="GR273" s="800"/>
      <c r="GS273" s="796"/>
      <c r="GT273" s="800"/>
      <c r="GU273" s="796"/>
      <c r="GV273" s="800"/>
      <c r="GW273" s="796"/>
      <c r="GX273" s="800"/>
      <c r="GY273" s="796"/>
      <c r="GZ273" s="796"/>
      <c r="HA273" s="802"/>
      <c r="HB273" s="796"/>
      <c r="HC273" s="803"/>
      <c r="HD273" s="800"/>
      <c r="HE273" s="809">
        <f t="shared" si="2184"/>
        <v>38.049999999999997</v>
      </c>
      <c r="HF273" s="805"/>
      <c r="HG273" s="805"/>
    </row>
    <row r="274" spans="1:225" ht="35.25" customHeight="1" x14ac:dyDescent="0.25">
      <c r="A274" s="791"/>
      <c r="B274" s="807" t="s">
        <v>874</v>
      </c>
      <c r="C274" s="799"/>
      <c r="D274" s="794"/>
      <c r="E274" s="795"/>
      <c r="F274" s="796"/>
      <c r="G274" s="800"/>
      <c r="H274" s="800"/>
      <c r="I274" s="801"/>
      <c r="J274" s="800"/>
      <c r="K274" s="801"/>
      <c r="L274" s="800"/>
      <c r="M274" s="801"/>
      <c r="N274" s="800"/>
      <c r="O274" s="801"/>
      <c r="P274" s="800"/>
      <c r="Q274" s="801"/>
      <c r="R274" s="800"/>
      <c r="S274" s="801"/>
      <c r="T274" s="800"/>
      <c r="U274" s="801"/>
      <c r="V274" s="800"/>
      <c r="W274" s="801"/>
      <c r="X274" s="800"/>
      <c r="Y274" s="801"/>
      <c r="Z274" s="800"/>
      <c r="AA274" s="796"/>
      <c r="AB274" s="796"/>
      <c r="AC274" s="802"/>
      <c r="AD274" s="796"/>
      <c r="AE274" s="803"/>
      <c r="AF274" s="800"/>
      <c r="AG274" s="819">
        <f t="shared" ref="AG274" si="2190">AG171*1.01525</f>
        <v>1680.4</v>
      </c>
      <c r="AH274" s="805"/>
      <c r="AI274" s="805"/>
      <c r="AK274" s="791"/>
      <c r="AL274" s="807" t="s">
        <v>874</v>
      </c>
      <c r="AM274" s="799"/>
      <c r="AN274" s="794"/>
      <c r="AO274" s="795"/>
      <c r="AP274" s="796"/>
      <c r="AQ274" s="796"/>
      <c r="AR274" s="800"/>
      <c r="AS274" s="800"/>
      <c r="AT274" s="800"/>
      <c r="AU274" s="800"/>
      <c r="AV274" s="800"/>
      <c r="AW274" s="800"/>
      <c r="AX274" s="800"/>
      <c r="AY274" s="800"/>
      <c r="AZ274" s="800"/>
      <c r="BA274" s="800"/>
      <c r="BB274" s="800"/>
      <c r="BC274" s="800"/>
      <c r="BD274" s="800"/>
      <c r="BE274" s="800"/>
      <c r="BF274" s="800"/>
      <c r="BG274" s="800"/>
      <c r="BH274" s="800"/>
      <c r="BI274" s="800"/>
      <c r="BJ274" s="800"/>
      <c r="BK274" s="796"/>
      <c r="BL274" s="796"/>
      <c r="BM274" s="802"/>
      <c r="BN274" s="796"/>
      <c r="BO274" s="803"/>
      <c r="BP274" s="800"/>
      <c r="BQ274" s="819">
        <f t="shared" ref="BQ274" si="2191">BQ171*1.01525</f>
        <v>1467.9</v>
      </c>
      <c r="BR274" s="805"/>
      <c r="BS274" s="805"/>
      <c r="BU274" s="791"/>
      <c r="BV274" s="807" t="s">
        <v>874</v>
      </c>
      <c r="BW274" s="799"/>
      <c r="BX274" s="794"/>
      <c r="BY274" s="795"/>
      <c r="BZ274" s="796"/>
      <c r="CA274" s="796"/>
      <c r="CB274" s="800"/>
      <c r="CC274" s="800"/>
      <c r="CD274" s="800"/>
      <c r="CE274" s="800"/>
      <c r="CF274" s="800"/>
      <c r="CG274" s="800"/>
      <c r="CH274" s="800"/>
      <c r="CI274" s="800"/>
      <c r="CJ274" s="800"/>
      <c r="CK274" s="800"/>
      <c r="CL274" s="800"/>
      <c r="CM274" s="800"/>
      <c r="CN274" s="800"/>
      <c r="CO274" s="800"/>
      <c r="CP274" s="800"/>
      <c r="CQ274" s="800"/>
      <c r="CR274" s="800"/>
      <c r="CS274" s="800"/>
      <c r="CT274" s="800"/>
      <c r="CU274" s="796"/>
      <c r="CV274" s="796"/>
      <c r="CW274" s="802"/>
      <c r="CX274" s="796"/>
      <c r="CY274" s="803"/>
      <c r="CZ274" s="800"/>
      <c r="DA274" s="819">
        <f t="shared" ref="DA274" si="2192">DA171*1.01525</f>
        <v>1259.5999999999999</v>
      </c>
      <c r="DB274" s="805"/>
      <c r="DC274" s="805"/>
      <c r="DE274" s="791"/>
      <c r="DF274" s="807" t="s">
        <v>874</v>
      </c>
      <c r="DG274" s="799"/>
      <c r="DH274" s="794"/>
      <c r="DI274" s="795"/>
      <c r="DJ274" s="796"/>
      <c r="DK274" s="796"/>
      <c r="DL274" s="800"/>
      <c r="DM274" s="800"/>
      <c r="DN274" s="800"/>
      <c r="DO274" s="800"/>
      <c r="DP274" s="800"/>
      <c r="DQ274" s="800"/>
      <c r="DR274" s="800"/>
      <c r="DS274" s="800"/>
      <c r="DT274" s="800"/>
      <c r="DU274" s="800"/>
      <c r="DV274" s="800"/>
      <c r="DW274" s="800"/>
      <c r="DX274" s="800"/>
      <c r="DY274" s="800"/>
      <c r="DZ274" s="800"/>
      <c r="EA274" s="800"/>
      <c r="EB274" s="800"/>
      <c r="EC274" s="800"/>
      <c r="ED274" s="800"/>
      <c r="EE274" s="796"/>
      <c r="EF274" s="796"/>
      <c r="EG274" s="802"/>
      <c r="EH274" s="796"/>
      <c r="EI274" s="803"/>
      <c r="EJ274" s="800"/>
      <c r="EK274" s="819">
        <f t="shared" ref="EK274" si="2193">EK171*1.01525</f>
        <v>606.9</v>
      </c>
      <c r="EL274" s="805"/>
      <c r="EM274" s="805"/>
      <c r="EO274" s="791"/>
      <c r="EP274" s="807" t="s">
        <v>874</v>
      </c>
      <c r="EQ274" s="799"/>
      <c r="ER274" s="794"/>
      <c r="ES274" s="795"/>
      <c r="ET274" s="796"/>
      <c r="EU274" s="796"/>
      <c r="EV274" s="800"/>
      <c r="EW274" s="800"/>
      <c r="EX274" s="800"/>
      <c r="EY274" s="800"/>
      <c r="EZ274" s="800"/>
      <c r="FA274" s="800"/>
      <c r="FB274" s="800"/>
      <c r="FC274" s="800"/>
      <c r="FD274" s="800"/>
      <c r="FE274" s="800"/>
      <c r="FF274" s="800"/>
      <c r="FG274" s="800"/>
      <c r="FH274" s="800"/>
      <c r="FI274" s="800"/>
      <c r="FJ274" s="800"/>
      <c r="FK274" s="800"/>
      <c r="FL274" s="800"/>
      <c r="FM274" s="800"/>
      <c r="FN274" s="800"/>
      <c r="FO274" s="796"/>
      <c r="FP274" s="796"/>
      <c r="FQ274" s="802"/>
      <c r="FR274" s="796"/>
      <c r="FS274" s="803"/>
      <c r="FT274" s="800"/>
      <c r="FU274" s="819">
        <f t="shared" ref="FU274" si="2194">FU171*1.01525</f>
        <v>952.5</v>
      </c>
      <c r="FV274" s="805"/>
      <c r="FW274" s="805"/>
      <c r="FY274" s="791"/>
      <c r="FZ274" s="807" t="s">
        <v>874</v>
      </c>
      <c r="GA274" s="799"/>
      <c r="GB274" s="794"/>
      <c r="GC274" s="795"/>
      <c r="GD274" s="796"/>
      <c r="GE274" s="796"/>
      <c r="GF274" s="800"/>
      <c r="GG274" s="796"/>
      <c r="GH274" s="800"/>
      <c r="GI274" s="796"/>
      <c r="GJ274" s="800"/>
      <c r="GK274" s="796"/>
      <c r="GL274" s="800"/>
      <c r="GM274" s="796"/>
      <c r="GN274" s="800"/>
      <c r="GO274" s="796"/>
      <c r="GP274" s="800"/>
      <c r="GQ274" s="796"/>
      <c r="GR274" s="800"/>
      <c r="GS274" s="796"/>
      <c r="GT274" s="800"/>
      <c r="GU274" s="796"/>
      <c r="GV274" s="800"/>
      <c r="GW274" s="796"/>
      <c r="GX274" s="800"/>
      <c r="GY274" s="796"/>
      <c r="GZ274" s="796"/>
      <c r="HA274" s="802"/>
      <c r="HB274" s="796"/>
      <c r="HC274" s="803"/>
      <c r="HD274" s="800"/>
      <c r="HE274" s="806">
        <f t="shared" si="2184"/>
        <v>5967.3</v>
      </c>
      <c r="HF274" s="805"/>
      <c r="HG274" s="805"/>
    </row>
    <row r="275" spans="1:225" ht="24" x14ac:dyDescent="0.25">
      <c r="A275" s="791"/>
      <c r="B275" s="792" t="s">
        <v>897</v>
      </c>
      <c r="C275" s="799"/>
      <c r="D275" s="794"/>
      <c r="E275" s="795"/>
      <c r="F275" s="796"/>
      <c r="G275" s="800"/>
      <c r="H275" s="800"/>
      <c r="I275" s="801"/>
      <c r="J275" s="800"/>
      <c r="K275" s="801"/>
      <c r="L275" s="800"/>
      <c r="M275" s="801"/>
      <c r="N275" s="800"/>
      <c r="O275" s="801"/>
      <c r="P275" s="800"/>
      <c r="Q275" s="801"/>
      <c r="R275" s="800"/>
      <c r="S275" s="801"/>
      <c r="T275" s="800"/>
      <c r="U275" s="801"/>
      <c r="V275" s="800"/>
      <c r="W275" s="801"/>
      <c r="X275" s="800"/>
      <c r="Y275" s="801"/>
      <c r="Z275" s="800"/>
      <c r="AA275" s="796"/>
      <c r="AB275" s="796"/>
      <c r="AC275" s="802"/>
      <c r="AD275" s="796"/>
      <c r="AE275" s="803"/>
      <c r="AF275" s="800"/>
      <c r="AG275" s="810">
        <v>39586.699999999997</v>
      </c>
      <c r="AH275" s="805"/>
      <c r="AI275" s="805"/>
      <c r="AK275" s="791"/>
      <c r="AL275" s="792" t="s">
        <v>897</v>
      </c>
      <c r="AM275" s="799"/>
      <c r="AN275" s="794"/>
      <c r="AO275" s="795"/>
      <c r="AP275" s="796"/>
      <c r="AQ275" s="800"/>
      <c r="AR275" s="800"/>
      <c r="AS275" s="801"/>
      <c r="AT275" s="800"/>
      <c r="AU275" s="801"/>
      <c r="AV275" s="800"/>
      <c r="AW275" s="801"/>
      <c r="AX275" s="800"/>
      <c r="AY275" s="801"/>
      <c r="AZ275" s="800"/>
      <c r="BA275" s="801"/>
      <c r="BB275" s="800"/>
      <c r="BC275" s="801"/>
      <c r="BD275" s="800"/>
      <c r="BE275" s="801"/>
      <c r="BF275" s="800"/>
      <c r="BG275" s="801"/>
      <c r="BH275" s="800"/>
      <c r="BI275" s="801"/>
      <c r="BJ275" s="800"/>
      <c r="BK275" s="796"/>
      <c r="BL275" s="796"/>
      <c r="BM275" s="802"/>
      <c r="BN275" s="796"/>
      <c r="BO275" s="803"/>
      <c r="BP275" s="800"/>
      <c r="BQ275" s="810">
        <v>39586.699999999997</v>
      </c>
      <c r="BR275" s="805"/>
      <c r="BS275" s="805"/>
      <c r="BU275" s="791"/>
      <c r="BV275" s="792" t="s">
        <v>897</v>
      </c>
      <c r="BW275" s="799"/>
      <c r="BX275" s="794"/>
      <c r="BY275" s="795"/>
      <c r="BZ275" s="796"/>
      <c r="CA275" s="800"/>
      <c r="CB275" s="800"/>
      <c r="CC275" s="801"/>
      <c r="CD275" s="800"/>
      <c r="CE275" s="801"/>
      <c r="CF275" s="800"/>
      <c r="CG275" s="801"/>
      <c r="CH275" s="800"/>
      <c r="CI275" s="801"/>
      <c r="CJ275" s="800"/>
      <c r="CK275" s="801"/>
      <c r="CL275" s="800"/>
      <c r="CM275" s="801"/>
      <c r="CN275" s="800"/>
      <c r="CO275" s="801"/>
      <c r="CP275" s="800"/>
      <c r="CQ275" s="801"/>
      <c r="CR275" s="800"/>
      <c r="CS275" s="801"/>
      <c r="CT275" s="800"/>
      <c r="CU275" s="796"/>
      <c r="CV275" s="796"/>
      <c r="CW275" s="802"/>
      <c r="CX275" s="796"/>
      <c r="CY275" s="803"/>
      <c r="CZ275" s="800"/>
      <c r="DA275" s="810">
        <v>39586.699999999997</v>
      </c>
      <c r="DB275" s="805"/>
      <c r="DC275" s="805"/>
      <c r="DE275" s="791"/>
      <c r="DF275" s="792" t="s">
        <v>897</v>
      </c>
      <c r="DG275" s="799"/>
      <c r="DH275" s="794"/>
      <c r="DI275" s="795"/>
      <c r="DJ275" s="796"/>
      <c r="DK275" s="800"/>
      <c r="DL275" s="800"/>
      <c r="DM275" s="801"/>
      <c r="DN275" s="800"/>
      <c r="DO275" s="801"/>
      <c r="DP275" s="800"/>
      <c r="DQ275" s="801"/>
      <c r="DR275" s="800"/>
      <c r="DS275" s="801"/>
      <c r="DT275" s="800"/>
      <c r="DU275" s="801"/>
      <c r="DV275" s="800"/>
      <c r="DW275" s="801"/>
      <c r="DX275" s="800"/>
      <c r="DY275" s="801"/>
      <c r="DZ275" s="800"/>
      <c r="EA275" s="801"/>
      <c r="EB275" s="800"/>
      <c r="EC275" s="801"/>
      <c r="ED275" s="800"/>
      <c r="EE275" s="796"/>
      <c r="EF275" s="796"/>
      <c r="EG275" s="802"/>
      <c r="EH275" s="796"/>
      <c r="EI275" s="803"/>
      <c r="EJ275" s="800"/>
      <c r="EK275" s="810">
        <v>39586.699999999997</v>
      </c>
      <c r="EL275" s="805"/>
      <c r="EM275" s="805"/>
      <c r="EO275" s="791"/>
      <c r="EP275" s="792" t="s">
        <v>897</v>
      </c>
      <c r="EQ275" s="799"/>
      <c r="ER275" s="794"/>
      <c r="ES275" s="795"/>
      <c r="ET275" s="796"/>
      <c r="EU275" s="800"/>
      <c r="EV275" s="800"/>
      <c r="EW275" s="801"/>
      <c r="EX275" s="800"/>
      <c r="EY275" s="801"/>
      <c r="EZ275" s="800"/>
      <c r="FA275" s="801"/>
      <c r="FB275" s="800"/>
      <c r="FC275" s="801"/>
      <c r="FD275" s="800"/>
      <c r="FE275" s="801"/>
      <c r="FF275" s="800"/>
      <c r="FG275" s="801"/>
      <c r="FH275" s="800"/>
      <c r="FI275" s="801"/>
      <c r="FJ275" s="800"/>
      <c r="FK275" s="801"/>
      <c r="FL275" s="800"/>
      <c r="FM275" s="801"/>
      <c r="FN275" s="800"/>
      <c r="FO275" s="796"/>
      <c r="FP275" s="796"/>
      <c r="FQ275" s="802"/>
      <c r="FR275" s="796"/>
      <c r="FS275" s="803"/>
      <c r="FT275" s="800"/>
      <c r="FU275" s="810">
        <v>39586.699999999997</v>
      </c>
      <c r="FV275" s="805"/>
      <c r="FW275" s="805"/>
      <c r="FY275" s="791"/>
      <c r="FZ275" s="792" t="s">
        <v>897</v>
      </c>
      <c r="GA275" s="799"/>
      <c r="GB275" s="794"/>
      <c r="GC275" s="795"/>
      <c r="GD275" s="796"/>
      <c r="GE275" s="800"/>
      <c r="GF275" s="800"/>
      <c r="GG275" s="801"/>
      <c r="GH275" s="800"/>
      <c r="GI275" s="801"/>
      <c r="GJ275" s="800"/>
      <c r="GK275" s="801"/>
      <c r="GL275" s="800"/>
      <c r="GM275" s="801"/>
      <c r="GN275" s="800"/>
      <c r="GO275" s="801"/>
      <c r="GP275" s="800"/>
      <c r="GQ275" s="801"/>
      <c r="GR275" s="800"/>
      <c r="GS275" s="801"/>
      <c r="GT275" s="800"/>
      <c r="GU275" s="801"/>
      <c r="GV275" s="800"/>
      <c r="GW275" s="801"/>
      <c r="GX275" s="800"/>
      <c r="GY275" s="796"/>
      <c r="GZ275" s="796"/>
      <c r="HA275" s="802"/>
      <c r="HB275" s="796"/>
      <c r="HC275" s="803"/>
      <c r="HD275" s="800"/>
      <c r="HE275" s="810">
        <v>39586.699999999997</v>
      </c>
      <c r="HF275" s="805"/>
      <c r="HG275" s="805"/>
    </row>
    <row r="276" spans="1:225" ht="24" x14ac:dyDescent="0.25">
      <c r="A276" s="791"/>
      <c r="B276" s="792" t="s">
        <v>876</v>
      </c>
      <c r="C276" s="799"/>
      <c r="D276" s="794"/>
      <c r="E276" s="795"/>
      <c r="F276" s="796"/>
      <c r="G276" s="800"/>
      <c r="H276" s="800"/>
      <c r="I276" s="801"/>
      <c r="J276" s="800"/>
      <c r="K276" s="801"/>
      <c r="L276" s="800"/>
      <c r="M276" s="801"/>
      <c r="N276" s="800"/>
      <c r="O276" s="801"/>
      <c r="P276" s="800"/>
      <c r="Q276" s="801"/>
      <c r="R276" s="800"/>
      <c r="S276" s="801"/>
      <c r="T276" s="800"/>
      <c r="U276" s="801"/>
      <c r="V276" s="800"/>
      <c r="W276" s="801"/>
      <c r="X276" s="800"/>
      <c r="Y276" s="801"/>
      <c r="Z276" s="800"/>
      <c r="AA276" s="796"/>
      <c r="AB276" s="796"/>
      <c r="AC276" s="802"/>
      <c r="AD276" s="796"/>
      <c r="AE276" s="803"/>
      <c r="AF276" s="800"/>
      <c r="AG276" s="805">
        <f>(AG269-AG274+AG272)/AG270/12*1000</f>
        <v>24304.6</v>
      </c>
      <c r="AH276" s="805"/>
      <c r="AI276" s="805"/>
      <c r="AK276" s="791"/>
      <c r="AL276" s="792" t="s">
        <v>876</v>
      </c>
      <c r="AM276" s="799"/>
      <c r="AN276" s="794"/>
      <c r="AO276" s="795"/>
      <c r="AP276" s="796"/>
      <c r="AQ276" s="796"/>
      <c r="AR276" s="800"/>
      <c r="AS276" s="800"/>
      <c r="AT276" s="800"/>
      <c r="AU276" s="800"/>
      <c r="AV276" s="800"/>
      <c r="AW276" s="800"/>
      <c r="AX276" s="800"/>
      <c r="AY276" s="800"/>
      <c r="AZ276" s="800"/>
      <c r="BA276" s="800"/>
      <c r="BB276" s="800"/>
      <c r="BC276" s="800"/>
      <c r="BD276" s="800"/>
      <c r="BE276" s="800"/>
      <c r="BF276" s="800"/>
      <c r="BG276" s="800"/>
      <c r="BH276" s="800"/>
      <c r="BI276" s="800"/>
      <c r="BJ276" s="800"/>
      <c r="BK276" s="796"/>
      <c r="BL276" s="796"/>
      <c r="BM276" s="802"/>
      <c r="BN276" s="796"/>
      <c r="BO276" s="803"/>
      <c r="BP276" s="800"/>
      <c r="BQ276" s="805">
        <f>(BQ269-BQ274+BQ272)/BQ270/12*1000</f>
        <v>29914.2</v>
      </c>
      <c r="BR276" s="805"/>
      <c r="BS276" s="805"/>
      <c r="BU276" s="791"/>
      <c r="BV276" s="792" t="s">
        <v>876</v>
      </c>
      <c r="BW276" s="799"/>
      <c r="BX276" s="794"/>
      <c r="BY276" s="795"/>
      <c r="BZ276" s="796"/>
      <c r="CA276" s="796"/>
      <c r="CB276" s="800"/>
      <c r="CC276" s="800"/>
      <c r="CD276" s="800"/>
      <c r="CE276" s="800"/>
      <c r="CF276" s="800"/>
      <c r="CG276" s="800"/>
      <c r="CH276" s="800"/>
      <c r="CI276" s="800"/>
      <c r="CJ276" s="800"/>
      <c r="CK276" s="800"/>
      <c r="CL276" s="800"/>
      <c r="CM276" s="800"/>
      <c r="CN276" s="800"/>
      <c r="CO276" s="800"/>
      <c r="CP276" s="800"/>
      <c r="CQ276" s="800"/>
      <c r="CR276" s="800"/>
      <c r="CS276" s="800"/>
      <c r="CT276" s="800"/>
      <c r="CU276" s="796"/>
      <c r="CV276" s="796"/>
      <c r="CW276" s="802"/>
      <c r="CX276" s="796"/>
      <c r="CY276" s="803"/>
      <c r="CZ276" s="800"/>
      <c r="DA276" s="805">
        <f>(DA269-DA274+DA272)/DA270/12*1000</f>
        <v>28748.3</v>
      </c>
      <c r="DB276" s="805"/>
      <c r="DC276" s="805"/>
      <c r="DE276" s="791"/>
      <c r="DF276" s="792" t="s">
        <v>876</v>
      </c>
      <c r="DG276" s="799"/>
      <c r="DH276" s="794"/>
      <c r="DI276" s="795"/>
      <c r="DJ276" s="796"/>
      <c r="DK276" s="796"/>
      <c r="DL276" s="800"/>
      <c r="DM276" s="800"/>
      <c r="DN276" s="800"/>
      <c r="DO276" s="800"/>
      <c r="DP276" s="800"/>
      <c r="DQ276" s="800"/>
      <c r="DR276" s="800"/>
      <c r="DS276" s="800"/>
      <c r="DT276" s="800"/>
      <c r="DU276" s="800"/>
      <c r="DV276" s="800"/>
      <c r="DW276" s="800"/>
      <c r="DX276" s="800"/>
      <c r="DY276" s="800"/>
      <c r="DZ276" s="800"/>
      <c r="EA276" s="800"/>
      <c r="EB276" s="800"/>
      <c r="EC276" s="800"/>
      <c r="ED276" s="800"/>
      <c r="EE276" s="796"/>
      <c r="EF276" s="796"/>
      <c r="EG276" s="802"/>
      <c r="EH276" s="796"/>
      <c r="EI276" s="803"/>
      <c r="EJ276" s="800"/>
      <c r="EK276" s="805">
        <f>(EK269-EK274+EK272)/EK270/12*1000</f>
        <v>31210.2</v>
      </c>
      <c r="EL276" s="805"/>
      <c r="EM276" s="805"/>
      <c r="EO276" s="791"/>
      <c r="EP276" s="792" t="s">
        <v>876</v>
      </c>
      <c r="EQ276" s="799"/>
      <c r="ER276" s="794"/>
      <c r="ES276" s="795"/>
      <c r="ET276" s="796"/>
      <c r="EU276" s="796"/>
      <c r="EV276" s="800"/>
      <c r="EW276" s="800"/>
      <c r="EX276" s="800"/>
      <c r="EY276" s="800"/>
      <c r="EZ276" s="800"/>
      <c r="FA276" s="800"/>
      <c r="FB276" s="800"/>
      <c r="FC276" s="800"/>
      <c r="FD276" s="800"/>
      <c r="FE276" s="800"/>
      <c r="FF276" s="800"/>
      <c r="FG276" s="800"/>
      <c r="FH276" s="800"/>
      <c r="FI276" s="800"/>
      <c r="FJ276" s="800"/>
      <c r="FK276" s="800"/>
      <c r="FL276" s="800"/>
      <c r="FM276" s="800"/>
      <c r="FN276" s="800"/>
      <c r="FO276" s="796"/>
      <c r="FP276" s="796"/>
      <c r="FQ276" s="802"/>
      <c r="FR276" s="796"/>
      <c r="FS276" s="803"/>
      <c r="FT276" s="800"/>
      <c r="FU276" s="805">
        <f>(FU269-FU274+FU272)/FU270/12*1000</f>
        <v>26795.8</v>
      </c>
      <c r="FV276" s="805"/>
      <c r="FW276" s="805"/>
      <c r="FY276" s="791"/>
      <c r="FZ276" s="792" t="s">
        <v>876</v>
      </c>
      <c r="GA276" s="799"/>
      <c r="GB276" s="794"/>
      <c r="GC276" s="795"/>
      <c r="GD276" s="796"/>
      <c r="GE276" s="796"/>
      <c r="GF276" s="800"/>
      <c r="GG276" s="796"/>
      <c r="GH276" s="800"/>
      <c r="GI276" s="796"/>
      <c r="GJ276" s="800"/>
      <c r="GK276" s="796"/>
      <c r="GL276" s="800"/>
      <c r="GM276" s="796"/>
      <c r="GN276" s="800"/>
      <c r="GO276" s="796"/>
      <c r="GP276" s="800"/>
      <c r="GQ276" s="796"/>
      <c r="GR276" s="800"/>
      <c r="GS276" s="796"/>
      <c r="GT276" s="800"/>
      <c r="GU276" s="796"/>
      <c r="GV276" s="800"/>
      <c r="GW276" s="796"/>
      <c r="GX276" s="800"/>
      <c r="GY276" s="796"/>
      <c r="GZ276" s="796"/>
      <c r="HA276" s="802"/>
      <c r="HB276" s="796"/>
      <c r="HC276" s="803"/>
      <c r="HD276" s="800"/>
      <c r="HE276" s="805">
        <f>(HE269-HE274+HE272)/HE270/12*1000</f>
        <v>27178.9</v>
      </c>
      <c r="HF276" s="805"/>
      <c r="HG276" s="805"/>
    </row>
    <row r="277" spans="1:225" ht="24" x14ac:dyDescent="0.25">
      <c r="A277" s="791"/>
      <c r="B277" s="811" t="s">
        <v>877</v>
      </c>
      <c r="C277" s="799"/>
      <c r="D277" s="794"/>
      <c r="E277" s="795"/>
      <c r="F277" s="796"/>
      <c r="G277" s="800"/>
      <c r="H277" s="800"/>
      <c r="I277" s="801"/>
      <c r="J277" s="800"/>
      <c r="K277" s="801"/>
      <c r="L277" s="800"/>
      <c r="M277" s="801"/>
      <c r="N277" s="800"/>
      <c r="O277" s="801"/>
      <c r="P277" s="800"/>
      <c r="Q277" s="801"/>
      <c r="R277" s="800"/>
      <c r="S277" s="801"/>
      <c r="T277" s="800"/>
      <c r="U277" s="801"/>
      <c r="V277" s="800"/>
      <c r="W277" s="801"/>
      <c r="X277" s="800"/>
      <c r="Y277" s="801"/>
      <c r="Z277" s="800"/>
      <c r="AA277" s="796"/>
      <c r="AB277" s="796"/>
      <c r="AC277" s="802"/>
      <c r="AD277" s="796"/>
      <c r="AE277" s="803"/>
      <c r="AF277" s="800"/>
      <c r="AG277" s="812">
        <f>(AG275-AG276)*AG270*12/1000</f>
        <v>12286.8</v>
      </c>
      <c r="AH277" s="812">
        <f>AG277*0.302</f>
        <v>3710.6</v>
      </c>
      <c r="AI277" s="812">
        <f>AG277+AH277</f>
        <v>15997.4</v>
      </c>
      <c r="AK277" s="791"/>
      <c r="AL277" s="811" t="s">
        <v>877</v>
      </c>
      <c r="AM277" s="799"/>
      <c r="AN277" s="794"/>
      <c r="AO277" s="795"/>
      <c r="AP277" s="796"/>
      <c r="AQ277" s="796"/>
      <c r="AR277" s="800"/>
      <c r="AS277" s="800"/>
      <c r="AT277" s="800"/>
      <c r="AU277" s="800"/>
      <c r="AV277" s="800"/>
      <c r="AW277" s="800"/>
      <c r="AX277" s="800"/>
      <c r="AY277" s="800"/>
      <c r="AZ277" s="800"/>
      <c r="BA277" s="800"/>
      <c r="BB277" s="800"/>
      <c r="BC277" s="800"/>
      <c r="BD277" s="800"/>
      <c r="BE277" s="800"/>
      <c r="BF277" s="800"/>
      <c r="BG277" s="800"/>
      <c r="BH277" s="800"/>
      <c r="BI277" s="800"/>
      <c r="BJ277" s="800"/>
      <c r="BK277" s="796"/>
      <c r="BL277" s="796"/>
      <c r="BM277" s="802"/>
      <c r="BN277" s="796"/>
      <c r="BO277" s="803"/>
      <c r="BP277" s="800"/>
      <c r="BQ277" s="812">
        <f>(BQ275-BQ276)*BQ270*12/1000</f>
        <v>4793.7</v>
      </c>
      <c r="BR277" s="812">
        <f>BQ277*0.302</f>
        <v>1447.7</v>
      </c>
      <c r="BS277" s="812">
        <f>BQ277+BR277</f>
        <v>6241.4</v>
      </c>
      <c r="BU277" s="791"/>
      <c r="BV277" s="811" t="s">
        <v>877</v>
      </c>
      <c r="BW277" s="799"/>
      <c r="BX277" s="794"/>
      <c r="BY277" s="795"/>
      <c r="BZ277" s="796"/>
      <c r="CA277" s="796"/>
      <c r="CB277" s="800"/>
      <c r="CC277" s="800"/>
      <c r="CD277" s="800"/>
      <c r="CE277" s="800"/>
      <c r="CF277" s="800"/>
      <c r="CG277" s="800"/>
      <c r="CH277" s="800"/>
      <c r="CI277" s="800"/>
      <c r="CJ277" s="800"/>
      <c r="CK277" s="800"/>
      <c r="CL277" s="800"/>
      <c r="CM277" s="800"/>
      <c r="CN277" s="800"/>
      <c r="CO277" s="800"/>
      <c r="CP277" s="800"/>
      <c r="CQ277" s="800"/>
      <c r="CR277" s="800"/>
      <c r="CS277" s="800"/>
      <c r="CT277" s="800"/>
      <c r="CU277" s="796"/>
      <c r="CV277" s="796"/>
      <c r="CW277" s="802"/>
      <c r="CX277" s="796"/>
      <c r="CY277" s="803"/>
      <c r="CZ277" s="800"/>
      <c r="DA277" s="812">
        <f>(DA275-DA276)*DA270*12/1000</f>
        <v>3784.8</v>
      </c>
      <c r="DB277" s="812">
        <f>DA277*0.302</f>
        <v>1143</v>
      </c>
      <c r="DC277" s="812">
        <f>DA277+DB277</f>
        <v>4927.8</v>
      </c>
      <c r="DE277" s="791"/>
      <c r="DF277" s="811" t="s">
        <v>877</v>
      </c>
      <c r="DG277" s="799"/>
      <c r="DH277" s="794"/>
      <c r="DI277" s="795"/>
      <c r="DJ277" s="796"/>
      <c r="DK277" s="796"/>
      <c r="DL277" s="800"/>
      <c r="DM277" s="800"/>
      <c r="DN277" s="800"/>
      <c r="DO277" s="800"/>
      <c r="DP277" s="800"/>
      <c r="DQ277" s="800"/>
      <c r="DR277" s="800"/>
      <c r="DS277" s="800"/>
      <c r="DT277" s="800"/>
      <c r="DU277" s="800"/>
      <c r="DV277" s="800"/>
      <c r="DW277" s="800"/>
      <c r="DX277" s="800"/>
      <c r="DY277" s="800"/>
      <c r="DZ277" s="800"/>
      <c r="EA277" s="800"/>
      <c r="EB277" s="800"/>
      <c r="EC277" s="800"/>
      <c r="ED277" s="800"/>
      <c r="EE277" s="796"/>
      <c r="EF277" s="796"/>
      <c r="EG277" s="802"/>
      <c r="EH277" s="796"/>
      <c r="EI277" s="803"/>
      <c r="EJ277" s="800"/>
      <c r="EK277" s="812">
        <f>(EK275-EK276)*EK270*12/1000</f>
        <v>884.6</v>
      </c>
      <c r="EL277" s="812">
        <f>EK277*0.302</f>
        <v>267.10000000000002</v>
      </c>
      <c r="EM277" s="812">
        <f>EK277+EL277</f>
        <v>1151.7</v>
      </c>
      <c r="EO277" s="791"/>
      <c r="EP277" s="811" t="s">
        <v>877</v>
      </c>
      <c r="EQ277" s="799"/>
      <c r="ER277" s="794"/>
      <c r="ES277" s="795"/>
      <c r="ET277" s="796"/>
      <c r="EU277" s="796"/>
      <c r="EV277" s="800"/>
      <c r="EW277" s="800"/>
      <c r="EX277" s="800"/>
      <c r="EY277" s="800"/>
      <c r="EZ277" s="800"/>
      <c r="FA277" s="800"/>
      <c r="FB277" s="800"/>
      <c r="FC277" s="800"/>
      <c r="FD277" s="800"/>
      <c r="FE277" s="800"/>
      <c r="FF277" s="800"/>
      <c r="FG277" s="800"/>
      <c r="FH277" s="800"/>
      <c r="FI277" s="800"/>
      <c r="FJ277" s="800"/>
      <c r="FK277" s="800"/>
      <c r="FL277" s="800"/>
      <c r="FM277" s="800"/>
      <c r="FN277" s="800"/>
      <c r="FO277" s="796"/>
      <c r="FP277" s="796"/>
      <c r="FQ277" s="802"/>
      <c r="FR277" s="796"/>
      <c r="FS277" s="803"/>
      <c r="FT277" s="800"/>
      <c r="FU277" s="812">
        <f>(FU275-FU276)*FU270*12/1000</f>
        <v>614</v>
      </c>
      <c r="FV277" s="812">
        <f>FU277*0.302</f>
        <v>185.4</v>
      </c>
      <c r="FW277" s="812">
        <f>FU277+FV277</f>
        <v>799.4</v>
      </c>
      <c r="FY277" s="791"/>
      <c r="FZ277" s="811" t="s">
        <v>877</v>
      </c>
      <c r="GA277" s="799"/>
      <c r="GB277" s="794"/>
      <c r="GC277" s="795"/>
      <c r="GD277" s="796"/>
      <c r="GE277" s="796"/>
      <c r="GF277" s="800"/>
      <c r="GG277" s="796"/>
      <c r="GH277" s="800"/>
      <c r="GI277" s="796"/>
      <c r="GJ277" s="800"/>
      <c r="GK277" s="796"/>
      <c r="GL277" s="800"/>
      <c r="GM277" s="796"/>
      <c r="GN277" s="800"/>
      <c r="GO277" s="796"/>
      <c r="GP277" s="800"/>
      <c r="GQ277" s="796"/>
      <c r="GR277" s="800"/>
      <c r="GS277" s="796"/>
      <c r="GT277" s="800"/>
      <c r="GU277" s="796"/>
      <c r="GV277" s="800"/>
      <c r="GW277" s="796"/>
      <c r="GX277" s="800"/>
      <c r="GY277" s="796"/>
      <c r="GZ277" s="796"/>
      <c r="HA277" s="802"/>
      <c r="HB277" s="796"/>
      <c r="HC277" s="803"/>
      <c r="HD277" s="800"/>
      <c r="HE277" s="812">
        <f>AG277+BQ277+DA277+EK277+FU277</f>
        <v>22363.9</v>
      </c>
      <c r="HF277" s="812">
        <f>AH277+BR277+DB277+EL277+FV277</f>
        <v>6753.8</v>
      </c>
      <c r="HG277" s="812">
        <f>HE277+HF277</f>
        <v>29117.7</v>
      </c>
      <c r="HP277" s="750">
        <f t="shared" ref="HP277:HP282" si="2195">AI277+BS277+DC277+EM277+FW277</f>
        <v>29117.7</v>
      </c>
      <c r="HQ277" s="750">
        <f t="shared" ref="HQ277:HQ282" si="2196">HP277-HG277</f>
        <v>0</v>
      </c>
    </row>
    <row r="278" spans="1:225" ht="30" customHeight="1" x14ac:dyDescent="0.25">
      <c r="A278" s="1041" t="s">
        <v>878</v>
      </c>
      <c r="B278" s="1042"/>
      <c r="C278" s="784"/>
      <c r="D278" s="785"/>
      <c r="E278" s="786"/>
      <c r="F278" s="784"/>
      <c r="G278" s="787"/>
      <c r="H278" s="784"/>
      <c r="I278" s="788"/>
      <c r="J278" s="784"/>
      <c r="K278" s="788"/>
      <c r="L278" s="784"/>
      <c r="M278" s="788"/>
      <c r="N278" s="784"/>
      <c r="O278" s="788"/>
      <c r="P278" s="784"/>
      <c r="Q278" s="788"/>
      <c r="R278" s="784"/>
      <c r="S278" s="788"/>
      <c r="T278" s="784"/>
      <c r="U278" s="788"/>
      <c r="V278" s="784"/>
      <c r="W278" s="788"/>
      <c r="X278" s="784"/>
      <c r="Y278" s="788"/>
      <c r="Z278" s="784"/>
      <c r="AA278" s="784"/>
      <c r="AB278" s="784"/>
      <c r="AC278" s="784"/>
      <c r="AD278" s="784"/>
      <c r="AE278" s="784"/>
      <c r="AF278" s="784"/>
      <c r="AG278" s="813">
        <f>AG268+AG277</f>
        <v>48477.9</v>
      </c>
      <c r="AH278" s="813">
        <f t="shared" ref="AH278" si="2197">AH268+AH277</f>
        <v>14640.3</v>
      </c>
      <c r="AI278" s="787">
        <f t="shared" ref="AI278:AI282" si="2198">AG278+AH278</f>
        <v>63118.2</v>
      </c>
      <c r="AJ278" s="750"/>
      <c r="AK278" s="1041" t="s">
        <v>879</v>
      </c>
      <c r="AL278" s="1042"/>
      <c r="AM278" s="784"/>
      <c r="AN278" s="785"/>
      <c r="AO278" s="786"/>
      <c r="AP278" s="784"/>
      <c r="AQ278" s="784"/>
      <c r="AR278" s="784"/>
      <c r="AS278" s="784"/>
      <c r="AT278" s="784"/>
      <c r="AU278" s="784"/>
      <c r="AV278" s="784"/>
      <c r="AW278" s="784"/>
      <c r="AX278" s="784"/>
      <c r="AY278" s="784"/>
      <c r="AZ278" s="784"/>
      <c r="BA278" s="784"/>
      <c r="BB278" s="784"/>
      <c r="BC278" s="784"/>
      <c r="BD278" s="784"/>
      <c r="BE278" s="784"/>
      <c r="BF278" s="784"/>
      <c r="BG278" s="784"/>
      <c r="BH278" s="784"/>
      <c r="BI278" s="784"/>
      <c r="BJ278" s="784"/>
      <c r="BK278" s="784"/>
      <c r="BL278" s="784"/>
      <c r="BM278" s="784"/>
      <c r="BN278" s="784"/>
      <c r="BO278" s="784"/>
      <c r="BP278" s="784"/>
      <c r="BQ278" s="813">
        <f>BQ268+BQ277</f>
        <v>30362.6</v>
      </c>
      <c r="BR278" s="813">
        <f t="shared" ref="BR278" si="2199">BR268+BR277</f>
        <v>9169.5</v>
      </c>
      <c r="BS278" s="787">
        <f t="shared" ref="BS278:BS282" si="2200">BQ278+BR278</f>
        <v>39532.1</v>
      </c>
      <c r="BU278" s="1041" t="s">
        <v>879</v>
      </c>
      <c r="BV278" s="1042"/>
      <c r="BW278" s="784"/>
      <c r="BX278" s="785"/>
      <c r="BY278" s="786"/>
      <c r="BZ278" s="784"/>
      <c r="CA278" s="784"/>
      <c r="CB278" s="784"/>
      <c r="CC278" s="784"/>
      <c r="CD278" s="784"/>
      <c r="CE278" s="784"/>
      <c r="CF278" s="784"/>
      <c r="CG278" s="784"/>
      <c r="CH278" s="784"/>
      <c r="CI278" s="784"/>
      <c r="CJ278" s="784"/>
      <c r="CK278" s="784"/>
      <c r="CL278" s="784"/>
      <c r="CM278" s="784"/>
      <c r="CN278" s="784"/>
      <c r="CO278" s="784"/>
      <c r="CP278" s="784"/>
      <c r="CQ278" s="784"/>
      <c r="CR278" s="784"/>
      <c r="CS278" s="784"/>
      <c r="CT278" s="784"/>
      <c r="CU278" s="784"/>
      <c r="CV278" s="784"/>
      <c r="CW278" s="784"/>
      <c r="CX278" s="784"/>
      <c r="CY278" s="784"/>
      <c r="CZ278" s="784"/>
      <c r="DA278" s="813">
        <f>DA268+DA277</f>
        <v>29864.5</v>
      </c>
      <c r="DB278" s="813">
        <f t="shared" ref="DB278" si="2201">DB268+DB277</f>
        <v>9019.1</v>
      </c>
      <c r="DC278" s="787">
        <f t="shared" ref="DC278:DC282" si="2202">DA278+DB278</f>
        <v>38883.599999999999</v>
      </c>
      <c r="DE278" s="1041" t="s">
        <v>879</v>
      </c>
      <c r="DF278" s="1042"/>
      <c r="DG278" s="784"/>
      <c r="DH278" s="785"/>
      <c r="DI278" s="786"/>
      <c r="DJ278" s="784"/>
      <c r="DK278" s="784"/>
      <c r="DL278" s="784"/>
      <c r="DM278" s="784"/>
      <c r="DN278" s="784"/>
      <c r="DO278" s="784"/>
      <c r="DP278" s="784"/>
      <c r="DQ278" s="784"/>
      <c r="DR278" s="784"/>
      <c r="DS278" s="784"/>
      <c r="DT278" s="784"/>
      <c r="DU278" s="784"/>
      <c r="DV278" s="784"/>
      <c r="DW278" s="784"/>
      <c r="DX278" s="784"/>
      <c r="DY278" s="784"/>
      <c r="DZ278" s="784"/>
      <c r="EA278" s="784"/>
      <c r="EB278" s="784"/>
      <c r="EC278" s="784"/>
      <c r="ED278" s="784"/>
      <c r="EE278" s="784"/>
      <c r="EF278" s="784"/>
      <c r="EG278" s="784"/>
      <c r="EH278" s="784"/>
      <c r="EI278" s="784"/>
      <c r="EJ278" s="784"/>
      <c r="EK278" s="813">
        <f>EK268+EK277</f>
        <v>9621.9</v>
      </c>
      <c r="EL278" s="813">
        <f t="shared" ref="EL278" si="2203">EL268+EL277</f>
        <v>2905.8</v>
      </c>
      <c r="EM278" s="787">
        <f t="shared" ref="EM278:EM282" si="2204">EK278+EL278</f>
        <v>12527.7</v>
      </c>
      <c r="EO278" s="1041" t="s">
        <v>879</v>
      </c>
      <c r="EP278" s="1042"/>
      <c r="EQ278" s="784"/>
      <c r="ER278" s="785"/>
      <c r="ES278" s="786"/>
      <c r="ET278" s="784"/>
      <c r="EU278" s="784"/>
      <c r="EV278" s="784"/>
      <c r="EW278" s="784"/>
      <c r="EX278" s="784"/>
      <c r="EY278" s="784"/>
      <c r="EZ278" s="784"/>
      <c r="FA278" s="784"/>
      <c r="FB278" s="784"/>
      <c r="FC278" s="784"/>
      <c r="FD278" s="784"/>
      <c r="FE278" s="784"/>
      <c r="FF278" s="784"/>
      <c r="FG278" s="784"/>
      <c r="FH278" s="784"/>
      <c r="FI278" s="784"/>
      <c r="FJ278" s="784"/>
      <c r="FK278" s="784"/>
      <c r="FL278" s="784"/>
      <c r="FM278" s="784"/>
      <c r="FN278" s="784"/>
      <c r="FO278" s="784"/>
      <c r="FP278" s="784"/>
      <c r="FQ278" s="784"/>
      <c r="FR278" s="784"/>
      <c r="FS278" s="784"/>
      <c r="FT278" s="784"/>
      <c r="FU278" s="813">
        <f>FU268+FU277</f>
        <v>4497</v>
      </c>
      <c r="FV278" s="813">
        <f t="shared" ref="FV278" si="2205">FV268+FV277</f>
        <v>1358.1</v>
      </c>
      <c r="FW278" s="787">
        <f t="shared" ref="FW278:FW282" si="2206">FU278+FV278</f>
        <v>5855.1</v>
      </c>
      <c r="FY278" s="1041" t="s">
        <v>879</v>
      </c>
      <c r="FZ278" s="1042"/>
      <c r="GA278" s="784"/>
      <c r="GB278" s="785"/>
      <c r="GC278" s="786"/>
      <c r="GD278" s="784"/>
      <c r="GE278" s="784"/>
      <c r="GF278" s="784"/>
      <c r="GG278" s="784"/>
      <c r="GH278" s="784"/>
      <c r="GI278" s="784"/>
      <c r="GJ278" s="784"/>
      <c r="GK278" s="784"/>
      <c r="GL278" s="784"/>
      <c r="GM278" s="784"/>
      <c r="GN278" s="784"/>
      <c r="GO278" s="784"/>
      <c r="GP278" s="784"/>
      <c r="GQ278" s="784"/>
      <c r="GR278" s="784"/>
      <c r="GS278" s="784"/>
      <c r="GT278" s="784"/>
      <c r="GU278" s="784"/>
      <c r="GV278" s="784"/>
      <c r="GW278" s="784"/>
      <c r="GX278" s="784"/>
      <c r="GY278" s="784"/>
      <c r="GZ278" s="784"/>
      <c r="HA278" s="784"/>
      <c r="HB278" s="784"/>
      <c r="HC278" s="784"/>
      <c r="HD278" s="784"/>
      <c r="HE278" s="813">
        <f>HE268+HE277</f>
        <v>122823.9</v>
      </c>
      <c r="HF278" s="813">
        <f t="shared" ref="HF278" si="2207">HF268+HF277</f>
        <v>37092.699999999997</v>
      </c>
      <c r="HG278" s="813">
        <f t="shared" ref="HG278:HG282" si="2208">HE278+HF278</f>
        <v>159916.6</v>
      </c>
      <c r="HP278" s="750">
        <f t="shared" si="2195"/>
        <v>159916.70000000001</v>
      </c>
      <c r="HQ278" s="750">
        <f t="shared" si="2196"/>
        <v>0.1</v>
      </c>
    </row>
    <row r="279" spans="1:225" ht="15" customHeight="1" x14ac:dyDescent="0.25">
      <c r="A279" s="1041" t="s">
        <v>880</v>
      </c>
      <c r="B279" s="1042"/>
      <c r="C279" s="784"/>
      <c r="D279" s="785"/>
      <c r="E279" s="786"/>
      <c r="F279" s="784"/>
      <c r="G279" s="787"/>
      <c r="H279" s="784"/>
      <c r="I279" s="788"/>
      <c r="J279" s="784"/>
      <c r="K279" s="788"/>
      <c r="L279" s="784"/>
      <c r="M279" s="788"/>
      <c r="N279" s="784"/>
      <c r="O279" s="788"/>
      <c r="P279" s="784"/>
      <c r="Q279" s="788"/>
      <c r="R279" s="784"/>
      <c r="S279" s="788"/>
      <c r="T279" s="784"/>
      <c r="U279" s="788"/>
      <c r="V279" s="784"/>
      <c r="W279" s="788"/>
      <c r="X279" s="784"/>
      <c r="Y279" s="788"/>
      <c r="Z279" s="784"/>
      <c r="AA279" s="784"/>
      <c r="AB279" s="784"/>
      <c r="AC279" s="784"/>
      <c r="AD279" s="784"/>
      <c r="AE279" s="784"/>
      <c r="AF279" s="784"/>
      <c r="AG279" s="813">
        <f>AG278*0.05</f>
        <v>2423.9</v>
      </c>
      <c r="AH279" s="813">
        <f>AH278*0.05</f>
        <v>732</v>
      </c>
      <c r="AI279" s="787">
        <f t="shared" si="2198"/>
        <v>3155.9</v>
      </c>
      <c r="AJ279" s="750"/>
      <c r="AK279" s="1041" t="s">
        <v>880</v>
      </c>
      <c r="AL279" s="1042"/>
      <c r="AM279" s="784"/>
      <c r="AN279" s="785"/>
      <c r="AO279" s="786"/>
      <c r="AP279" s="784"/>
      <c r="AQ279" s="784"/>
      <c r="AR279" s="784"/>
      <c r="AS279" s="784"/>
      <c r="AT279" s="784"/>
      <c r="AU279" s="784"/>
      <c r="AV279" s="784"/>
      <c r="AW279" s="784"/>
      <c r="AX279" s="784"/>
      <c r="AY279" s="784"/>
      <c r="AZ279" s="784"/>
      <c r="BA279" s="784"/>
      <c r="BB279" s="784"/>
      <c r="BC279" s="784"/>
      <c r="BD279" s="784"/>
      <c r="BE279" s="784"/>
      <c r="BF279" s="784"/>
      <c r="BG279" s="784"/>
      <c r="BH279" s="784"/>
      <c r="BI279" s="784"/>
      <c r="BJ279" s="784"/>
      <c r="BK279" s="784"/>
      <c r="BL279" s="784"/>
      <c r="BM279" s="784"/>
      <c r="BN279" s="784"/>
      <c r="BO279" s="784"/>
      <c r="BP279" s="784"/>
      <c r="BQ279" s="813">
        <f>BQ278*0.05</f>
        <v>1518.1</v>
      </c>
      <c r="BR279" s="813">
        <f>BR278*0.05</f>
        <v>458.5</v>
      </c>
      <c r="BS279" s="787">
        <f t="shared" si="2200"/>
        <v>1976.6</v>
      </c>
      <c r="BU279" s="1041" t="s">
        <v>880</v>
      </c>
      <c r="BV279" s="1042"/>
      <c r="BW279" s="784"/>
      <c r="BX279" s="785"/>
      <c r="BY279" s="786"/>
      <c r="BZ279" s="784"/>
      <c r="CA279" s="784"/>
      <c r="CB279" s="784"/>
      <c r="CC279" s="784"/>
      <c r="CD279" s="784"/>
      <c r="CE279" s="784"/>
      <c r="CF279" s="784"/>
      <c r="CG279" s="784"/>
      <c r="CH279" s="784"/>
      <c r="CI279" s="784"/>
      <c r="CJ279" s="784"/>
      <c r="CK279" s="784"/>
      <c r="CL279" s="784"/>
      <c r="CM279" s="784"/>
      <c r="CN279" s="784"/>
      <c r="CO279" s="784"/>
      <c r="CP279" s="784"/>
      <c r="CQ279" s="784"/>
      <c r="CR279" s="784"/>
      <c r="CS279" s="784"/>
      <c r="CT279" s="784"/>
      <c r="CU279" s="784"/>
      <c r="CV279" s="784"/>
      <c r="CW279" s="784"/>
      <c r="CX279" s="784"/>
      <c r="CY279" s="784"/>
      <c r="CZ279" s="784"/>
      <c r="DA279" s="813">
        <f>DA278*0.05</f>
        <v>1493.2</v>
      </c>
      <c r="DB279" s="813">
        <f>DB278*0.05</f>
        <v>451</v>
      </c>
      <c r="DC279" s="787">
        <f t="shared" si="2202"/>
        <v>1944.2</v>
      </c>
      <c r="DE279" s="1041" t="s">
        <v>880</v>
      </c>
      <c r="DF279" s="1042"/>
      <c r="DG279" s="784"/>
      <c r="DH279" s="785"/>
      <c r="DI279" s="786"/>
      <c r="DJ279" s="784"/>
      <c r="DK279" s="784"/>
      <c r="DL279" s="784"/>
      <c r="DM279" s="784"/>
      <c r="DN279" s="784"/>
      <c r="DO279" s="784"/>
      <c r="DP279" s="784"/>
      <c r="DQ279" s="784"/>
      <c r="DR279" s="784"/>
      <c r="DS279" s="784"/>
      <c r="DT279" s="784"/>
      <c r="DU279" s="784"/>
      <c r="DV279" s="784"/>
      <c r="DW279" s="784"/>
      <c r="DX279" s="784"/>
      <c r="DY279" s="784"/>
      <c r="DZ279" s="784"/>
      <c r="EA279" s="784"/>
      <c r="EB279" s="784"/>
      <c r="EC279" s="784"/>
      <c r="ED279" s="784"/>
      <c r="EE279" s="784"/>
      <c r="EF279" s="784"/>
      <c r="EG279" s="784"/>
      <c r="EH279" s="784"/>
      <c r="EI279" s="784"/>
      <c r="EJ279" s="784"/>
      <c r="EK279" s="813">
        <f>EK278*0.05</f>
        <v>481.1</v>
      </c>
      <c r="EL279" s="813">
        <f>EL278*0.05</f>
        <v>145.30000000000001</v>
      </c>
      <c r="EM279" s="787">
        <f t="shared" si="2204"/>
        <v>626.4</v>
      </c>
      <c r="EO279" s="1041" t="s">
        <v>880</v>
      </c>
      <c r="EP279" s="1042"/>
      <c r="EQ279" s="784"/>
      <c r="ER279" s="785"/>
      <c r="ES279" s="786"/>
      <c r="ET279" s="784"/>
      <c r="EU279" s="784"/>
      <c r="EV279" s="784"/>
      <c r="EW279" s="784"/>
      <c r="EX279" s="784"/>
      <c r="EY279" s="784"/>
      <c r="EZ279" s="784"/>
      <c r="FA279" s="784"/>
      <c r="FB279" s="784"/>
      <c r="FC279" s="784"/>
      <c r="FD279" s="784"/>
      <c r="FE279" s="784"/>
      <c r="FF279" s="784"/>
      <c r="FG279" s="784"/>
      <c r="FH279" s="784"/>
      <c r="FI279" s="784"/>
      <c r="FJ279" s="784"/>
      <c r="FK279" s="784"/>
      <c r="FL279" s="784"/>
      <c r="FM279" s="784"/>
      <c r="FN279" s="784"/>
      <c r="FO279" s="784"/>
      <c r="FP279" s="784"/>
      <c r="FQ279" s="784"/>
      <c r="FR279" s="784"/>
      <c r="FS279" s="784"/>
      <c r="FT279" s="784"/>
      <c r="FU279" s="813">
        <f>FU278*0.05</f>
        <v>224.9</v>
      </c>
      <c r="FV279" s="813">
        <f>FV278*0.05</f>
        <v>67.900000000000006</v>
      </c>
      <c r="FW279" s="787">
        <f t="shared" si="2206"/>
        <v>292.8</v>
      </c>
      <c r="FY279" s="1041" t="s">
        <v>880</v>
      </c>
      <c r="FZ279" s="1042"/>
      <c r="GA279" s="784"/>
      <c r="GB279" s="785"/>
      <c r="GC279" s="786"/>
      <c r="GD279" s="784"/>
      <c r="GE279" s="784"/>
      <c r="GF279" s="784"/>
      <c r="GG279" s="784"/>
      <c r="GH279" s="784"/>
      <c r="GI279" s="784"/>
      <c r="GJ279" s="784"/>
      <c r="GK279" s="784"/>
      <c r="GL279" s="784"/>
      <c r="GM279" s="784"/>
      <c r="GN279" s="784"/>
      <c r="GO279" s="784"/>
      <c r="GP279" s="784"/>
      <c r="GQ279" s="784"/>
      <c r="GR279" s="784"/>
      <c r="GS279" s="784"/>
      <c r="GT279" s="784"/>
      <c r="GU279" s="784"/>
      <c r="GV279" s="784"/>
      <c r="GW279" s="784"/>
      <c r="GX279" s="784"/>
      <c r="GY279" s="784"/>
      <c r="GZ279" s="784"/>
      <c r="HA279" s="784"/>
      <c r="HB279" s="784"/>
      <c r="HC279" s="784"/>
      <c r="HD279" s="784"/>
      <c r="HE279" s="813">
        <f>AG279+BQ279+DA279+EK279+FU279</f>
        <v>6141.2</v>
      </c>
      <c r="HF279" s="813">
        <f>AH279+BR279+DB279+EL279+FV279</f>
        <v>1854.7</v>
      </c>
      <c r="HG279" s="813">
        <f t="shared" si="2208"/>
        <v>7995.9</v>
      </c>
      <c r="HP279" s="750">
        <f t="shared" si="2195"/>
        <v>7995.9</v>
      </c>
      <c r="HQ279" s="750">
        <f t="shared" si="2196"/>
        <v>0</v>
      </c>
    </row>
    <row r="280" spans="1:225" ht="30" customHeight="1" x14ac:dyDescent="0.25">
      <c r="A280" s="1041" t="s">
        <v>881</v>
      </c>
      <c r="B280" s="1042"/>
      <c r="C280" s="784"/>
      <c r="D280" s="785"/>
      <c r="E280" s="786"/>
      <c r="F280" s="784"/>
      <c r="G280" s="787"/>
      <c r="H280" s="784"/>
      <c r="I280" s="788"/>
      <c r="J280" s="784"/>
      <c r="K280" s="788"/>
      <c r="L280" s="784"/>
      <c r="M280" s="788"/>
      <c r="N280" s="784"/>
      <c r="O280" s="788"/>
      <c r="P280" s="784"/>
      <c r="Q280" s="788"/>
      <c r="R280" s="784"/>
      <c r="S280" s="788"/>
      <c r="T280" s="784"/>
      <c r="U280" s="788"/>
      <c r="V280" s="784"/>
      <c r="W280" s="788"/>
      <c r="X280" s="784"/>
      <c r="Y280" s="788"/>
      <c r="Z280" s="784"/>
      <c r="AA280" s="784"/>
      <c r="AB280" s="784"/>
      <c r="AC280" s="784"/>
      <c r="AD280" s="784"/>
      <c r="AE280" s="784"/>
      <c r="AF280" s="784"/>
      <c r="AG280" s="813">
        <f>AG278-AG279</f>
        <v>46054</v>
      </c>
      <c r="AH280" s="813">
        <f>AH278-AH279</f>
        <v>13908.3</v>
      </c>
      <c r="AI280" s="787">
        <f t="shared" si="2198"/>
        <v>59962.3</v>
      </c>
      <c r="AJ280" s="750"/>
      <c r="AK280" s="1041" t="s">
        <v>881</v>
      </c>
      <c r="AL280" s="1042"/>
      <c r="AM280" s="784"/>
      <c r="AN280" s="785"/>
      <c r="AO280" s="786"/>
      <c r="AP280" s="784"/>
      <c r="AQ280" s="784"/>
      <c r="AR280" s="784"/>
      <c r="AS280" s="784"/>
      <c r="AT280" s="784"/>
      <c r="AU280" s="784"/>
      <c r="AV280" s="784"/>
      <c r="AW280" s="784"/>
      <c r="AX280" s="784"/>
      <c r="AY280" s="784"/>
      <c r="AZ280" s="784"/>
      <c r="BA280" s="784"/>
      <c r="BB280" s="784"/>
      <c r="BC280" s="784"/>
      <c r="BD280" s="784"/>
      <c r="BE280" s="784"/>
      <c r="BF280" s="784"/>
      <c r="BG280" s="784"/>
      <c r="BH280" s="784"/>
      <c r="BI280" s="784"/>
      <c r="BJ280" s="784"/>
      <c r="BK280" s="784"/>
      <c r="BL280" s="784"/>
      <c r="BM280" s="784"/>
      <c r="BN280" s="784"/>
      <c r="BO280" s="784"/>
      <c r="BP280" s="784"/>
      <c r="BQ280" s="813">
        <f>BQ278-BQ279</f>
        <v>28844.5</v>
      </c>
      <c r="BR280" s="813">
        <f>BR278-BR279</f>
        <v>8711</v>
      </c>
      <c r="BS280" s="787">
        <f t="shared" si="2200"/>
        <v>37555.5</v>
      </c>
      <c r="BU280" s="1041" t="s">
        <v>881</v>
      </c>
      <c r="BV280" s="1042"/>
      <c r="BW280" s="784"/>
      <c r="BX280" s="785"/>
      <c r="BY280" s="786"/>
      <c r="BZ280" s="784"/>
      <c r="CA280" s="784"/>
      <c r="CB280" s="784"/>
      <c r="CC280" s="784"/>
      <c r="CD280" s="784"/>
      <c r="CE280" s="784"/>
      <c r="CF280" s="784"/>
      <c r="CG280" s="784"/>
      <c r="CH280" s="784"/>
      <c r="CI280" s="784"/>
      <c r="CJ280" s="784"/>
      <c r="CK280" s="784"/>
      <c r="CL280" s="784"/>
      <c r="CM280" s="784"/>
      <c r="CN280" s="784"/>
      <c r="CO280" s="784"/>
      <c r="CP280" s="784"/>
      <c r="CQ280" s="784"/>
      <c r="CR280" s="784"/>
      <c r="CS280" s="784"/>
      <c r="CT280" s="784"/>
      <c r="CU280" s="784"/>
      <c r="CV280" s="784"/>
      <c r="CW280" s="784"/>
      <c r="CX280" s="784"/>
      <c r="CY280" s="784"/>
      <c r="CZ280" s="784"/>
      <c r="DA280" s="813">
        <f>DA278-DA279</f>
        <v>28371.3</v>
      </c>
      <c r="DB280" s="813">
        <f>DB278-DB279</f>
        <v>8568.1</v>
      </c>
      <c r="DC280" s="787">
        <f t="shared" si="2202"/>
        <v>36939.4</v>
      </c>
      <c r="DE280" s="1041" t="s">
        <v>881</v>
      </c>
      <c r="DF280" s="1042"/>
      <c r="DG280" s="784"/>
      <c r="DH280" s="785"/>
      <c r="DI280" s="786"/>
      <c r="DJ280" s="784"/>
      <c r="DK280" s="784"/>
      <c r="DL280" s="784"/>
      <c r="DM280" s="784"/>
      <c r="DN280" s="784"/>
      <c r="DO280" s="784"/>
      <c r="DP280" s="784"/>
      <c r="DQ280" s="784"/>
      <c r="DR280" s="784"/>
      <c r="DS280" s="784"/>
      <c r="DT280" s="784"/>
      <c r="DU280" s="784"/>
      <c r="DV280" s="784"/>
      <c r="DW280" s="784"/>
      <c r="DX280" s="784"/>
      <c r="DY280" s="784"/>
      <c r="DZ280" s="784"/>
      <c r="EA280" s="784"/>
      <c r="EB280" s="784"/>
      <c r="EC280" s="784"/>
      <c r="ED280" s="784"/>
      <c r="EE280" s="784"/>
      <c r="EF280" s="784"/>
      <c r="EG280" s="784"/>
      <c r="EH280" s="784"/>
      <c r="EI280" s="784"/>
      <c r="EJ280" s="784"/>
      <c r="EK280" s="813">
        <f>EK278-EK279</f>
        <v>9140.7999999999993</v>
      </c>
      <c r="EL280" s="813">
        <f>EL278-EL279</f>
        <v>2760.5</v>
      </c>
      <c r="EM280" s="787">
        <f t="shared" si="2204"/>
        <v>11901.3</v>
      </c>
      <c r="EO280" s="1041" t="s">
        <v>881</v>
      </c>
      <c r="EP280" s="1042"/>
      <c r="EQ280" s="784"/>
      <c r="ER280" s="785"/>
      <c r="ES280" s="786"/>
      <c r="ET280" s="784"/>
      <c r="EU280" s="784"/>
      <c r="EV280" s="784"/>
      <c r="EW280" s="784"/>
      <c r="EX280" s="784"/>
      <c r="EY280" s="784"/>
      <c r="EZ280" s="784"/>
      <c r="FA280" s="784"/>
      <c r="FB280" s="784"/>
      <c r="FC280" s="784"/>
      <c r="FD280" s="784"/>
      <c r="FE280" s="784"/>
      <c r="FF280" s="784"/>
      <c r="FG280" s="784"/>
      <c r="FH280" s="784"/>
      <c r="FI280" s="784"/>
      <c r="FJ280" s="784"/>
      <c r="FK280" s="784"/>
      <c r="FL280" s="784"/>
      <c r="FM280" s="784"/>
      <c r="FN280" s="784"/>
      <c r="FO280" s="784"/>
      <c r="FP280" s="784"/>
      <c r="FQ280" s="784"/>
      <c r="FR280" s="784"/>
      <c r="FS280" s="784"/>
      <c r="FT280" s="784"/>
      <c r="FU280" s="813">
        <f>FU278-FU279</f>
        <v>4272.1000000000004</v>
      </c>
      <c r="FV280" s="813">
        <f>FV278-FV279</f>
        <v>1290.2</v>
      </c>
      <c r="FW280" s="787">
        <f t="shared" si="2206"/>
        <v>5562.3</v>
      </c>
      <c r="FY280" s="1041" t="s">
        <v>881</v>
      </c>
      <c r="FZ280" s="1042"/>
      <c r="GA280" s="784"/>
      <c r="GB280" s="785"/>
      <c r="GC280" s="786"/>
      <c r="GD280" s="784"/>
      <c r="GE280" s="784"/>
      <c r="GF280" s="784"/>
      <c r="GG280" s="784"/>
      <c r="GH280" s="784"/>
      <c r="GI280" s="784"/>
      <c r="GJ280" s="784"/>
      <c r="GK280" s="784"/>
      <c r="GL280" s="784"/>
      <c r="GM280" s="784"/>
      <c r="GN280" s="784"/>
      <c r="GO280" s="784"/>
      <c r="GP280" s="784"/>
      <c r="GQ280" s="784"/>
      <c r="GR280" s="784"/>
      <c r="GS280" s="784"/>
      <c r="GT280" s="784"/>
      <c r="GU280" s="784"/>
      <c r="GV280" s="784"/>
      <c r="GW280" s="784"/>
      <c r="GX280" s="784"/>
      <c r="GY280" s="784"/>
      <c r="GZ280" s="784"/>
      <c r="HA280" s="784"/>
      <c r="HB280" s="784"/>
      <c r="HC280" s="784"/>
      <c r="HD280" s="784"/>
      <c r="HE280" s="813">
        <f>HE278-HE279</f>
        <v>116682.7</v>
      </c>
      <c r="HF280" s="813">
        <f>HF278-HF279</f>
        <v>35238</v>
      </c>
      <c r="HG280" s="813">
        <f t="shared" si="2208"/>
        <v>151920.70000000001</v>
      </c>
      <c r="HI280" s="822" t="s">
        <v>892</v>
      </c>
      <c r="HJ280" s="822" t="s">
        <v>893</v>
      </c>
      <c r="HK280" s="822" t="s">
        <v>894</v>
      </c>
      <c r="HL280" s="822" t="s">
        <v>898</v>
      </c>
      <c r="HP280" s="750">
        <f t="shared" si="2195"/>
        <v>151920.79999999999</v>
      </c>
      <c r="HQ280" s="750">
        <f t="shared" si="2196"/>
        <v>0.1</v>
      </c>
    </row>
    <row r="281" spans="1:225" s="831" customFormat="1" ht="15" customHeight="1" x14ac:dyDescent="0.25">
      <c r="A281" s="1039" t="s">
        <v>899</v>
      </c>
      <c r="B281" s="1040"/>
      <c r="C281" s="824"/>
      <c r="D281" s="825"/>
      <c r="E281" s="826"/>
      <c r="F281" s="824"/>
      <c r="G281" s="827"/>
      <c r="H281" s="824"/>
      <c r="I281" s="828"/>
      <c r="J281" s="824"/>
      <c r="K281" s="828"/>
      <c r="L281" s="824"/>
      <c r="M281" s="828"/>
      <c r="N281" s="824"/>
      <c r="O281" s="828"/>
      <c r="P281" s="824"/>
      <c r="Q281" s="828"/>
      <c r="R281" s="824"/>
      <c r="S281" s="828"/>
      <c r="T281" s="824"/>
      <c r="U281" s="828"/>
      <c r="V281" s="824"/>
      <c r="W281" s="828"/>
      <c r="X281" s="824"/>
      <c r="Y281" s="828"/>
      <c r="Z281" s="824"/>
      <c r="AA281" s="824"/>
      <c r="AB281" s="824"/>
      <c r="AC281" s="824"/>
      <c r="AD281" s="824"/>
      <c r="AE281" s="824"/>
      <c r="AF281" s="824"/>
      <c r="AG281" s="829">
        <f>AG277-AG277*0.05</f>
        <v>11672.5</v>
      </c>
      <c r="AH281" s="829">
        <f>AG281*0.302</f>
        <v>3525.1</v>
      </c>
      <c r="AI281" s="827">
        <f t="shared" si="2198"/>
        <v>15197.6</v>
      </c>
      <c r="AJ281" s="830"/>
      <c r="AK281" s="1039" t="s">
        <v>899</v>
      </c>
      <c r="AL281" s="1040"/>
      <c r="AM281" s="824"/>
      <c r="AN281" s="825"/>
      <c r="AO281" s="826"/>
      <c r="AP281" s="824"/>
      <c r="AQ281" s="827"/>
      <c r="AR281" s="824"/>
      <c r="AS281" s="828"/>
      <c r="AT281" s="824"/>
      <c r="AU281" s="828"/>
      <c r="AV281" s="824"/>
      <c r="AW281" s="828"/>
      <c r="AX281" s="824"/>
      <c r="AY281" s="828"/>
      <c r="AZ281" s="824"/>
      <c r="BA281" s="828"/>
      <c r="BB281" s="824"/>
      <c r="BC281" s="828"/>
      <c r="BD281" s="824"/>
      <c r="BE281" s="828"/>
      <c r="BF281" s="824"/>
      <c r="BG281" s="828"/>
      <c r="BH281" s="824"/>
      <c r="BI281" s="828"/>
      <c r="BJ281" s="824"/>
      <c r="BK281" s="824"/>
      <c r="BL281" s="824"/>
      <c r="BM281" s="824"/>
      <c r="BN281" s="824"/>
      <c r="BO281" s="824"/>
      <c r="BP281" s="824"/>
      <c r="BQ281" s="829">
        <f>BQ277-BQ277*0.05</f>
        <v>4554</v>
      </c>
      <c r="BR281" s="829">
        <f>BQ281*0.302</f>
        <v>1375.3</v>
      </c>
      <c r="BS281" s="827">
        <f t="shared" si="2200"/>
        <v>5929.3</v>
      </c>
      <c r="BU281" s="1039" t="s">
        <v>899</v>
      </c>
      <c r="BV281" s="1040"/>
      <c r="BW281" s="824"/>
      <c r="BX281" s="825"/>
      <c r="BY281" s="826"/>
      <c r="BZ281" s="824"/>
      <c r="CA281" s="827"/>
      <c r="CB281" s="824"/>
      <c r="CC281" s="828"/>
      <c r="CD281" s="824"/>
      <c r="CE281" s="828"/>
      <c r="CF281" s="824"/>
      <c r="CG281" s="828"/>
      <c r="CH281" s="824"/>
      <c r="CI281" s="828"/>
      <c r="CJ281" s="824"/>
      <c r="CK281" s="828"/>
      <c r="CL281" s="824"/>
      <c r="CM281" s="828"/>
      <c r="CN281" s="824"/>
      <c r="CO281" s="828"/>
      <c r="CP281" s="824"/>
      <c r="CQ281" s="828"/>
      <c r="CR281" s="824"/>
      <c r="CS281" s="828"/>
      <c r="CT281" s="824"/>
      <c r="CU281" s="824"/>
      <c r="CV281" s="824"/>
      <c r="CW281" s="824"/>
      <c r="CX281" s="824"/>
      <c r="CY281" s="824"/>
      <c r="CZ281" s="824"/>
      <c r="DA281" s="829">
        <f>DA277-DA277*0.05</f>
        <v>3595.6</v>
      </c>
      <c r="DB281" s="829">
        <f>DA281*0.302</f>
        <v>1085.9000000000001</v>
      </c>
      <c r="DC281" s="827">
        <f t="shared" si="2202"/>
        <v>4681.5</v>
      </c>
      <c r="DE281" s="1039" t="s">
        <v>899</v>
      </c>
      <c r="DF281" s="1040"/>
      <c r="DG281" s="824"/>
      <c r="DH281" s="825"/>
      <c r="DI281" s="826"/>
      <c r="DJ281" s="824"/>
      <c r="DK281" s="827"/>
      <c r="DL281" s="824"/>
      <c r="DM281" s="828"/>
      <c r="DN281" s="824"/>
      <c r="DO281" s="828"/>
      <c r="DP281" s="824"/>
      <c r="DQ281" s="828"/>
      <c r="DR281" s="824"/>
      <c r="DS281" s="828"/>
      <c r="DT281" s="824"/>
      <c r="DU281" s="828"/>
      <c r="DV281" s="824"/>
      <c r="DW281" s="828"/>
      <c r="DX281" s="824"/>
      <c r="DY281" s="828"/>
      <c r="DZ281" s="824"/>
      <c r="EA281" s="828"/>
      <c r="EB281" s="824"/>
      <c r="EC281" s="828"/>
      <c r="ED281" s="824"/>
      <c r="EE281" s="824"/>
      <c r="EF281" s="824"/>
      <c r="EG281" s="824"/>
      <c r="EH281" s="824"/>
      <c r="EI281" s="824"/>
      <c r="EJ281" s="824"/>
      <c r="EK281" s="829">
        <f>EK277-EK277*0.05</f>
        <v>840.4</v>
      </c>
      <c r="EL281" s="829">
        <f>EK281*0.302</f>
        <v>253.8</v>
      </c>
      <c r="EM281" s="827">
        <f t="shared" si="2204"/>
        <v>1094.2</v>
      </c>
      <c r="EO281" s="1039" t="s">
        <v>899</v>
      </c>
      <c r="EP281" s="1040"/>
      <c r="EQ281" s="824"/>
      <c r="ER281" s="825"/>
      <c r="ES281" s="826"/>
      <c r="ET281" s="824"/>
      <c r="EU281" s="827"/>
      <c r="EV281" s="824"/>
      <c r="EW281" s="828"/>
      <c r="EX281" s="824"/>
      <c r="EY281" s="828"/>
      <c r="EZ281" s="824"/>
      <c r="FA281" s="828"/>
      <c r="FB281" s="824"/>
      <c r="FC281" s="828"/>
      <c r="FD281" s="824"/>
      <c r="FE281" s="828"/>
      <c r="FF281" s="824"/>
      <c r="FG281" s="828"/>
      <c r="FH281" s="824"/>
      <c r="FI281" s="828"/>
      <c r="FJ281" s="824"/>
      <c r="FK281" s="828"/>
      <c r="FL281" s="824"/>
      <c r="FM281" s="828"/>
      <c r="FN281" s="824"/>
      <c r="FO281" s="824"/>
      <c r="FP281" s="824"/>
      <c r="FQ281" s="824"/>
      <c r="FR281" s="824"/>
      <c r="FS281" s="824"/>
      <c r="FT281" s="824"/>
      <c r="FU281" s="829">
        <f>FU277-FU277*0.05</f>
        <v>583.29999999999995</v>
      </c>
      <c r="FV281" s="829">
        <f>FU281*0.302</f>
        <v>176.2</v>
      </c>
      <c r="FW281" s="827">
        <f t="shared" si="2206"/>
        <v>759.5</v>
      </c>
      <c r="FY281" s="1039" t="s">
        <v>899</v>
      </c>
      <c r="FZ281" s="1040"/>
      <c r="GA281" s="824"/>
      <c r="GB281" s="825"/>
      <c r="GC281" s="826"/>
      <c r="GD281" s="824"/>
      <c r="GE281" s="824"/>
      <c r="GF281" s="824"/>
      <c r="GG281" s="824"/>
      <c r="GH281" s="824"/>
      <c r="GI281" s="824"/>
      <c r="GJ281" s="824"/>
      <c r="GK281" s="824"/>
      <c r="GL281" s="824"/>
      <c r="GM281" s="824"/>
      <c r="GN281" s="824"/>
      <c r="GO281" s="824"/>
      <c r="GP281" s="824"/>
      <c r="GQ281" s="824"/>
      <c r="GR281" s="824"/>
      <c r="GS281" s="824"/>
      <c r="GT281" s="824"/>
      <c r="GU281" s="824"/>
      <c r="GV281" s="824"/>
      <c r="GW281" s="824"/>
      <c r="GX281" s="824"/>
      <c r="GY281" s="824"/>
      <c r="GZ281" s="824"/>
      <c r="HA281" s="824"/>
      <c r="HB281" s="824"/>
      <c r="HC281" s="824"/>
      <c r="HD281" s="824"/>
      <c r="HE281" s="829">
        <f t="shared" ref="HE281:HF281" si="2209">AG281+BQ281+DA281+EK281+FU281</f>
        <v>21245.8</v>
      </c>
      <c r="HF281" s="829">
        <f t="shared" si="2209"/>
        <v>6416.3</v>
      </c>
      <c r="HG281" s="829">
        <f t="shared" si="2208"/>
        <v>27662.1</v>
      </c>
      <c r="HP281" s="830">
        <f t="shared" si="2195"/>
        <v>27662.1</v>
      </c>
      <c r="HQ281" s="830">
        <f t="shared" si="2196"/>
        <v>0</v>
      </c>
    </row>
    <row r="282" spans="1:225" s="831" customFormat="1" ht="15" customHeight="1" x14ac:dyDescent="0.25">
      <c r="A282" s="1039" t="s">
        <v>900</v>
      </c>
      <c r="B282" s="1040"/>
      <c r="C282" s="824"/>
      <c r="D282" s="825"/>
      <c r="E282" s="826"/>
      <c r="F282" s="824"/>
      <c r="G282" s="827"/>
      <c r="H282" s="824"/>
      <c r="I282" s="828"/>
      <c r="J282" s="824"/>
      <c r="K282" s="828"/>
      <c r="L282" s="824"/>
      <c r="M282" s="828"/>
      <c r="N282" s="824"/>
      <c r="O282" s="828"/>
      <c r="P282" s="824"/>
      <c r="Q282" s="828"/>
      <c r="R282" s="824"/>
      <c r="S282" s="828"/>
      <c r="T282" s="824"/>
      <c r="U282" s="828"/>
      <c r="V282" s="824"/>
      <c r="W282" s="828"/>
      <c r="X282" s="824"/>
      <c r="Y282" s="828"/>
      <c r="Z282" s="824"/>
      <c r="AA282" s="824"/>
      <c r="AB282" s="824"/>
      <c r="AC282" s="824"/>
      <c r="AD282" s="824"/>
      <c r="AE282" s="824"/>
      <c r="AF282" s="824"/>
      <c r="AG282" s="829">
        <f>AG280-AG281</f>
        <v>34381.5</v>
      </c>
      <c r="AH282" s="829">
        <f>AH280-AH281</f>
        <v>10383.200000000001</v>
      </c>
      <c r="AI282" s="827">
        <f t="shared" si="2198"/>
        <v>44764.7</v>
      </c>
      <c r="AJ282" s="830"/>
      <c r="AK282" s="1039" t="s">
        <v>900</v>
      </c>
      <c r="AL282" s="1040"/>
      <c r="AM282" s="824"/>
      <c r="AN282" s="825"/>
      <c r="AO282" s="826"/>
      <c r="AP282" s="824"/>
      <c r="AQ282" s="827"/>
      <c r="AR282" s="824"/>
      <c r="AS282" s="828"/>
      <c r="AT282" s="824"/>
      <c r="AU282" s="828"/>
      <c r="AV282" s="824"/>
      <c r="AW282" s="828"/>
      <c r="AX282" s="824"/>
      <c r="AY282" s="828"/>
      <c r="AZ282" s="824"/>
      <c r="BA282" s="828"/>
      <c r="BB282" s="824"/>
      <c r="BC282" s="828"/>
      <c r="BD282" s="824"/>
      <c r="BE282" s="828"/>
      <c r="BF282" s="824"/>
      <c r="BG282" s="828"/>
      <c r="BH282" s="824"/>
      <c r="BI282" s="828"/>
      <c r="BJ282" s="824"/>
      <c r="BK282" s="824"/>
      <c r="BL282" s="824"/>
      <c r="BM282" s="824"/>
      <c r="BN282" s="824"/>
      <c r="BO282" s="824"/>
      <c r="BP282" s="824"/>
      <c r="BQ282" s="829">
        <f>BQ280-BQ281</f>
        <v>24290.5</v>
      </c>
      <c r="BR282" s="829">
        <f>BR280-BR281</f>
        <v>7335.7</v>
      </c>
      <c r="BS282" s="827">
        <f t="shared" si="2200"/>
        <v>31626.2</v>
      </c>
      <c r="BU282" s="1039" t="s">
        <v>900</v>
      </c>
      <c r="BV282" s="1040"/>
      <c r="BW282" s="824"/>
      <c r="BX282" s="825"/>
      <c r="BY282" s="826"/>
      <c r="BZ282" s="824"/>
      <c r="CA282" s="827"/>
      <c r="CB282" s="824"/>
      <c r="CC282" s="828"/>
      <c r="CD282" s="824"/>
      <c r="CE282" s="828"/>
      <c r="CF282" s="824"/>
      <c r="CG282" s="828"/>
      <c r="CH282" s="824"/>
      <c r="CI282" s="828"/>
      <c r="CJ282" s="824"/>
      <c r="CK282" s="828"/>
      <c r="CL282" s="824"/>
      <c r="CM282" s="828"/>
      <c r="CN282" s="824"/>
      <c r="CO282" s="828"/>
      <c r="CP282" s="824"/>
      <c r="CQ282" s="828"/>
      <c r="CR282" s="824"/>
      <c r="CS282" s="828"/>
      <c r="CT282" s="824"/>
      <c r="CU282" s="824"/>
      <c r="CV282" s="824"/>
      <c r="CW282" s="824"/>
      <c r="CX282" s="824"/>
      <c r="CY282" s="824"/>
      <c r="CZ282" s="824"/>
      <c r="DA282" s="829">
        <f>DA280-DA281</f>
        <v>24775.7</v>
      </c>
      <c r="DB282" s="829">
        <f>DB280-DB281</f>
        <v>7482.2</v>
      </c>
      <c r="DC282" s="827">
        <f t="shared" si="2202"/>
        <v>32257.9</v>
      </c>
      <c r="DE282" s="1039" t="s">
        <v>900</v>
      </c>
      <c r="DF282" s="1040"/>
      <c r="DG282" s="824"/>
      <c r="DH282" s="825"/>
      <c r="DI282" s="826"/>
      <c r="DJ282" s="824"/>
      <c r="DK282" s="827"/>
      <c r="DL282" s="824"/>
      <c r="DM282" s="828"/>
      <c r="DN282" s="824"/>
      <c r="DO282" s="828"/>
      <c r="DP282" s="824"/>
      <c r="DQ282" s="828"/>
      <c r="DR282" s="824"/>
      <c r="DS282" s="828"/>
      <c r="DT282" s="824"/>
      <c r="DU282" s="828"/>
      <c r="DV282" s="824"/>
      <c r="DW282" s="828"/>
      <c r="DX282" s="824"/>
      <c r="DY282" s="828"/>
      <c r="DZ282" s="824"/>
      <c r="EA282" s="828"/>
      <c r="EB282" s="824"/>
      <c r="EC282" s="828"/>
      <c r="ED282" s="824"/>
      <c r="EE282" s="824"/>
      <c r="EF282" s="824"/>
      <c r="EG282" s="824"/>
      <c r="EH282" s="824"/>
      <c r="EI282" s="824"/>
      <c r="EJ282" s="824"/>
      <c r="EK282" s="829">
        <f>EK280-EK281</f>
        <v>8300.4</v>
      </c>
      <c r="EL282" s="829">
        <f>EL280-EL281</f>
        <v>2506.6999999999998</v>
      </c>
      <c r="EM282" s="827">
        <f t="shared" si="2204"/>
        <v>10807.1</v>
      </c>
      <c r="EO282" s="1039" t="s">
        <v>900</v>
      </c>
      <c r="EP282" s="1040"/>
      <c r="EQ282" s="824"/>
      <c r="ER282" s="825"/>
      <c r="ES282" s="826"/>
      <c r="ET282" s="824"/>
      <c r="EU282" s="827"/>
      <c r="EV282" s="824"/>
      <c r="EW282" s="828"/>
      <c r="EX282" s="824"/>
      <c r="EY282" s="828"/>
      <c r="EZ282" s="824"/>
      <c r="FA282" s="828"/>
      <c r="FB282" s="824"/>
      <c r="FC282" s="828"/>
      <c r="FD282" s="824"/>
      <c r="FE282" s="828"/>
      <c r="FF282" s="824"/>
      <c r="FG282" s="828"/>
      <c r="FH282" s="824"/>
      <c r="FI282" s="828"/>
      <c r="FJ282" s="824"/>
      <c r="FK282" s="828"/>
      <c r="FL282" s="824"/>
      <c r="FM282" s="828"/>
      <c r="FN282" s="824"/>
      <c r="FO282" s="824"/>
      <c r="FP282" s="824"/>
      <c r="FQ282" s="824"/>
      <c r="FR282" s="824"/>
      <c r="FS282" s="824"/>
      <c r="FT282" s="824"/>
      <c r="FU282" s="829">
        <f>FU280-FU281</f>
        <v>3688.8</v>
      </c>
      <c r="FV282" s="829">
        <f>FV280-FV281</f>
        <v>1114</v>
      </c>
      <c r="FW282" s="827">
        <f t="shared" si="2206"/>
        <v>4802.8</v>
      </c>
      <c r="FY282" s="1039" t="s">
        <v>900</v>
      </c>
      <c r="FZ282" s="1040"/>
      <c r="GA282" s="824"/>
      <c r="GB282" s="825"/>
      <c r="GC282" s="826"/>
      <c r="GD282" s="824"/>
      <c r="GE282" s="824"/>
      <c r="GF282" s="824"/>
      <c r="GG282" s="824"/>
      <c r="GH282" s="824"/>
      <c r="GI282" s="824"/>
      <c r="GJ282" s="824"/>
      <c r="GK282" s="824"/>
      <c r="GL282" s="824"/>
      <c r="GM282" s="824"/>
      <c r="GN282" s="824"/>
      <c r="GO282" s="824"/>
      <c r="GP282" s="824"/>
      <c r="GQ282" s="824"/>
      <c r="GR282" s="824"/>
      <c r="GS282" s="824"/>
      <c r="GT282" s="824"/>
      <c r="GU282" s="824"/>
      <c r="GV282" s="824"/>
      <c r="GW282" s="824"/>
      <c r="GX282" s="824"/>
      <c r="GY282" s="824"/>
      <c r="GZ282" s="824"/>
      <c r="HA282" s="824"/>
      <c r="HB282" s="824"/>
      <c r="HC282" s="824"/>
      <c r="HD282" s="824"/>
      <c r="HE282" s="829">
        <f>HE280-HE281</f>
        <v>95436.9</v>
      </c>
      <c r="HF282" s="829">
        <f>HF280-HF281</f>
        <v>28821.7</v>
      </c>
      <c r="HG282" s="829">
        <f t="shared" si="2208"/>
        <v>124258.6</v>
      </c>
      <c r="HP282" s="830">
        <f t="shared" si="2195"/>
        <v>124258.7</v>
      </c>
      <c r="HQ282" s="830">
        <f t="shared" si="2196"/>
        <v>0.1</v>
      </c>
    </row>
    <row r="283" spans="1:225" x14ac:dyDescent="0.25">
      <c r="A283" s="697" t="s">
        <v>901</v>
      </c>
      <c r="C283" s="750">
        <f>C229+C230+C231+C232+C233+C234+C238+C241+C242</f>
        <v>36.5</v>
      </c>
      <c r="D283" s="750"/>
      <c r="E283" s="832"/>
      <c r="F283" s="750"/>
      <c r="G283" s="750"/>
      <c r="H283" s="750"/>
      <c r="I283" s="750"/>
      <c r="J283" s="750"/>
      <c r="K283" s="750"/>
      <c r="L283" s="750"/>
      <c r="M283" s="750"/>
      <c r="N283" s="750"/>
      <c r="O283" s="750"/>
      <c r="P283" s="750"/>
      <c r="Q283" s="750"/>
      <c r="R283" s="750"/>
      <c r="S283" s="750"/>
      <c r="T283" s="750"/>
      <c r="U283" s="750"/>
      <c r="V283" s="750"/>
      <c r="W283" s="750"/>
      <c r="X283" s="750"/>
      <c r="Y283" s="750"/>
      <c r="Z283" s="750"/>
      <c r="AA283" s="750">
        <f>AA229+AA230+AA231+AA232+AA233+AA234+AA238+AA241+AA242</f>
        <v>425181.5</v>
      </c>
      <c r="AB283" s="750"/>
      <c r="AC283" s="750"/>
      <c r="AD283" s="750"/>
      <c r="AE283" s="750"/>
      <c r="AF283" s="750"/>
      <c r="AG283" s="750">
        <f>AA283*12</f>
        <v>5102178</v>
      </c>
      <c r="AH283" s="750">
        <f>AG283*0.302</f>
        <v>1540857.76</v>
      </c>
      <c r="AI283" s="833">
        <f>AG283+AH283</f>
        <v>6643035.7599999998</v>
      </c>
      <c r="AK283" s="697" t="s">
        <v>901</v>
      </c>
      <c r="AM283" s="750">
        <f>AM219+AM221+AM229+AM230+AM231+AM232+AM233+AM235+AM243+AM244+AM245</f>
        <v>20.92</v>
      </c>
      <c r="AN283" s="750"/>
      <c r="AO283" s="832"/>
      <c r="AP283" s="750"/>
      <c r="AQ283" s="750"/>
      <c r="AR283" s="750"/>
      <c r="AS283" s="750"/>
      <c r="AT283" s="750"/>
      <c r="AU283" s="750"/>
      <c r="AV283" s="750"/>
      <c r="AW283" s="750"/>
      <c r="AX283" s="750"/>
      <c r="AY283" s="750"/>
      <c r="AZ283" s="750"/>
      <c r="BA283" s="750"/>
      <c r="BB283" s="750"/>
      <c r="BC283" s="750"/>
      <c r="BD283" s="750"/>
      <c r="BE283" s="750"/>
      <c r="BF283" s="750"/>
      <c r="BG283" s="750"/>
      <c r="BH283" s="750"/>
      <c r="BI283" s="750"/>
      <c r="BJ283" s="750"/>
      <c r="BK283" s="750">
        <f>BK219+BK221+BK229+BK230+BK231+BK232+BK233+BK235+BK243+BK244+BK245</f>
        <v>239206.13</v>
      </c>
      <c r="BL283" s="750"/>
      <c r="BM283" s="750"/>
      <c r="BN283" s="750"/>
      <c r="BO283" s="750"/>
      <c r="BP283" s="750"/>
      <c r="BQ283" s="750">
        <f>BK283*12</f>
        <v>2870473.56</v>
      </c>
      <c r="BR283" s="750">
        <f>BQ283*0.302</f>
        <v>866883.02</v>
      </c>
      <c r="BS283" s="833">
        <f>BQ283+BR283</f>
        <v>3737356.58</v>
      </c>
      <c r="BU283" s="697" t="s">
        <v>901</v>
      </c>
      <c r="BW283" s="750">
        <f>BW203+BW205+BW208+BW210+BW212+BW213+BW214+BW224+BW225+BW229+BW230+BW231+BW232+BW236+BW237+BW238+BW239+BW240+BW246+BW247</f>
        <v>54.5</v>
      </c>
      <c r="BX283" s="750"/>
      <c r="BY283" s="832"/>
      <c r="BZ283" s="750"/>
      <c r="CA283" s="750"/>
      <c r="CB283" s="750"/>
      <c r="CC283" s="750"/>
      <c r="CD283" s="750"/>
      <c r="CE283" s="750"/>
      <c r="CF283" s="750"/>
      <c r="CG283" s="750"/>
      <c r="CH283" s="750"/>
      <c r="CI283" s="750"/>
      <c r="CJ283" s="750"/>
      <c r="CK283" s="750"/>
      <c r="CL283" s="750"/>
      <c r="CM283" s="750"/>
      <c r="CN283" s="750"/>
      <c r="CO283" s="750"/>
      <c r="CP283" s="750"/>
      <c r="CQ283" s="750"/>
      <c r="CR283" s="750"/>
      <c r="CS283" s="750"/>
      <c r="CT283" s="750"/>
      <c r="CU283" s="750">
        <f>CU203+CU205+CU208+CU210+CU212+CU213+CU214+CU224+CU225+CU229+CU230+CU231+CU232+CU236+CU237+CU238+CU239+CU240+CU246+CU247</f>
        <v>569880</v>
      </c>
      <c r="CV283" s="750"/>
      <c r="CW283" s="750"/>
      <c r="CX283" s="750"/>
      <c r="CY283" s="750"/>
      <c r="CZ283" s="750"/>
      <c r="DA283" s="750">
        <f>CU283*12</f>
        <v>6838560</v>
      </c>
      <c r="DB283" s="750">
        <f>DA283*0.302</f>
        <v>2065245.12</v>
      </c>
      <c r="DC283" s="833">
        <f>DA283+DB283</f>
        <v>8903805.1199999992</v>
      </c>
      <c r="DE283" s="697" t="s">
        <v>901</v>
      </c>
      <c r="DF283" s="709"/>
      <c r="DG283" s="750">
        <f>DG209+DG229+DG230+DG231+DG232+DG238+DG240+DG248</f>
        <v>12.3</v>
      </c>
      <c r="DH283" s="750"/>
      <c r="DI283" s="832"/>
      <c r="DJ283" s="750"/>
      <c r="DK283" s="750"/>
      <c r="DL283" s="750"/>
      <c r="DM283" s="750"/>
      <c r="DN283" s="750"/>
      <c r="DO283" s="750"/>
      <c r="DP283" s="750"/>
      <c r="DQ283" s="750"/>
      <c r="DR283" s="750"/>
      <c r="DS283" s="750"/>
      <c r="DT283" s="750"/>
      <c r="DU283" s="750"/>
      <c r="DV283" s="750"/>
      <c r="DW283" s="750"/>
      <c r="DX283" s="750"/>
      <c r="DY283" s="750"/>
      <c r="DZ283" s="750"/>
      <c r="EA283" s="750"/>
      <c r="EB283" s="750"/>
      <c r="EC283" s="750"/>
      <c r="ED283" s="750"/>
      <c r="EE283" s="750">
        <f>EE209+EE229+EE230+EE231+EE232+EE238+EE240+EE248</f>
        <v>140866.5</v>
      </c>
      <c r="EF283" s="750"/>
      <c r="EG283" s="750"/>
      <c r="EH283" s="750"/>
      <c r="EI283" s="750"/>
      <c r="EJ283" s="750"/>
      <c r="EK283" s="750">
        <f>EE283*12</f>
        <v>1690398</v>
      </c>
      <c r="EL283" s="750">
        <f>EK283*0.302</f>
        <v>510500.2</v>
      </c>
      <c r="EM283" s="833">
        <f>EK283+EL283</f>
        <v>2200898.2000000002</v>
      </c>
      <c r="EO283" s="697" t="s">
        <v>901</v>
      </c>
      <c r="EP283" s="709"/>
      <c r="EQ283" s="750">
        <f>EQ232</f>
        <v>1</v>
      </c>
      <c r="ER283" s="750"/>
      <c r="ES283" s="832"/>
      <c r="ET283" s="750"/>
      <c r="EU283" s="750"/>
      <c r="EV283" s="750"/>
      <c r="EW283" s="750"/>
      <c r="EX283" s="750"/>
      <c r="EY283" s="750"/>
      <c r="EZ283" s="750"/>
      <c r="FA283" s="750"/>
      <c r="FB283" s="750"/>
      <c r="FC283" s="750"/>
      <c r="FD283" s="750"/>
      <c r="FE283" s="750"/>
      <c r="FF283" s="750"/>
      <c r="FG283" s="750"/>
      <c r="FH283" s="750"/>
      <c r="FI283" s="750"/>
      <c r="FJ283" s="750"/>
      <c r="FK283" s="750"/>
      <c r="FL283" s="750"/>
      <c r="FM283" s="750"/>
      <c r="FN283" s="750"/>
      <c r="FO283" s="750">
        <f>FO232</f>
        <v>11839</v>
      </c>
      <c r="FP283" s="750"/>
      <c r="FQ283" s="750"/>
      <c r="FR283" s="750"/>
      <c r="FS283" s="750"/>
      <c r="FT283" s="750"/>
      <c r="FU283" s="750">
        <f>FO283*12</f>
        <v>142068</v>
      </c>
      <c r="FV283" s="750">
        <f>FU283*0.302</f>
        <v>42904.54</v>
      </c>
      <c r="FW283" s="833">
        <f>FU283+FV283</f>
        <v>184972.54</v>
      </c>
      <c r="FY283" s="697" t="s">
        <v>901</v>
      </c>
      <c r="FZ283" s="709"/>
      <c r="GA283" s="750">
        <f t="shared" ref="GA283" si="2210">C283+AM283+BW283+DG283+EQ283</f>
        <v>125.22</v>
      </c>
      <c r="GB283" s="750"/>
      <c r="GC283" s="832"/>
      <c r="GD283" s="750"/>
      <c r="GE283" s="750"/>
      <c r="GF283" s="750"/>
      <c r="GG283" s="750"/>
      <c r="GH283" s="750"/>
      <c r="GI283" s="750"/>
      <c r="GJ283" s="750"/>
      <c r="GK283" s="750"/>
      <c r="GL283" s="750"/>
      <c r="GM283" s="750"/>
      <c r="GN283" s="750"/>
      <c r="GO283" s="750"/>
      <c r="GP283" s="750"/>
      <c r="GQ283" s="750"/>
      <c r="GR283" s="750"/>
      <c r="GS283" s="750"/>
      <c r="GT283" s="750"/>
      <c r="GU283" s="750"/>
      <c r="GV283" s="750"/>
      <c r="GW283" s="750"/>
      <c r="GX283" s="750"/>
      <c r="GY283" s="750">
        <f t="shared" ref="GY283:HD283" si="2211">AA283+BK283+CU283+EE283+FO283</f>
        <v>1386973.13</v>
      </c>
      <c r="GZ283" s="750">
        <f t="shared" si="2211"/>
        <v>0</v>
      </c>
      <c r="HA283" s="750">
        <f t="shared" si="2211"/>
        <v>0</v>
      </c>
      <c r="HB283" s="750">
        <f t="shared" si="2211"/>
        <v>0</v>
      </c>
      <c r="HC283" s="750">
        <f t="shared" si="2211"/>
        <v>0</v>
      </c>
      <c r="HD283" s="750">
        <f t="shared" si="2211"/>
        <v>0</v>
      </c>
      <c r="HE283" s="750">
        <f>GY283*12</f>
        <v>16643677.560000001</v>
      </c>
      <c r="HF283" s="750">
        <f>HE283*0.302</f>
        <v>5026390.62</v>
      </c>
      <c r="HG283" s="833">
        <f>HE283+HF283</f>
        <v>21670068.18</v>
      </c>
      <c r="HI283" s="834">
        <f>GA283*(16242-15279)*12*1.302/1000</f>
        <v>1884</v>
      </c>
      <c r="HJ283" s="835" t="e">
        <f>#REF!*0.01525/1000</f>
        <v>#REF!</v>
      </c>
      <c r="HK283" s="835">
        <f>HG284*0.01525/1000</f>
        <v>589.4</v>
      </c>
      <c r="HL283" s="835">
        <f>(HG284/1000-HK283)*0.04</f>
        <v>1522.4</v>
      </c>
      <c r="HM283" s="700"/>
      <c r="HN283" s="700"/>
      <c r="HO283" s="700"/>
    </row>
    <row r="284" spans="1:225" x14ac:dyDescent="0.25">
      <c r="A284" s="836" t="s">
        <v>902</v>
      </c>
      <c r="C284" s="750"/>
      <c r="AG284" s="750">
        <f>AG250-SUM(AG194:AG201)-AG283</f>
        <v>9952998.4800000004</v>
      </c>
      <c r="AH284" s="750">
        <f>AG284*0.302</f>
        <v>3005805.54</v>
      </c>
      <c r="AI284" s="833">
        <f>AG284+AH284</f>
        <v>12958804.02</v>
      </c>
      <c r="AK284" s="836" t="s">
        <v>902</v>
      </c>
      <c r="AM284" s="750"/>
      <c r="AQ284" s="708"/>
      <c r="AS284" s="700"/>
      <c r="AU284" s="700"/>
      <c r="AW284" s="700"/>
      <c r="AY284" s="700"/>
      <c r="BA284" s="700"/>
      <c r="BC284" s="700"/>
      <c r="BE284" s="700"/>
      <c r="BG284" s="700"/>
      <c r="BI284" s="700"/>
      <c r="BQ284" s="750">
        <f>BQ250-SUM(BQ194:BQ201)-BQ283</f>
        <v>7142884.8399999999</v>
      </c>
      <c r="BR284" s="750">
        <f>BQ284*0.302</f>
        <v>2157151.2200000002</v>
      </c>
      <c r="BS284" s="833">
        <f>BQ284+BR284</f>
        <v>9300036.0600000005</v>
      </c>
      <c r="BU284" s="836" t="s">
        <v>902</v>
      </c>
      <c r="BW284" s="750"/>
      <c r="CA284" s="708"/>
      <c r="CC284" s="700"/>
      <c r="CE284" s="700"/>
      <c r="CG284" s="700"/>
      <c r="CI284" s="700"/>
      <c r="CK284" s="700"/>
      <c r="CM284" s="700"/>
      <c r="CO284" s="700"/>
      <c r="CQ284" s="700"/>
      <c r="CS284" s="700"/>
      <c r="DA284" s="750">
        <f>DA250-SUM(DA194:DA201)-DA283</f>
        <v>7942680.5700000003</v>
      </c>
      <c r="DB284" s="750">
        <f>DA284*0.302</f>
        <v>2398689.5299999998</v>
      </c>
      <c r="DC284" s="833">
        <f>DA284+DB284</f>
        <v>10341370.1</v>
      </c>
      <c r="DE284" s="836" t="s">
        <v>902</v>
      </c>
      <c r="DF284" s="709"/>
      <c r="DG284" s="750"/>
      <c r="DK284" s="708"/>
      <c r="DM284" s="700"/>
      <c r="DO284" s="700"/>
      <c r="DQ284" s="700"/>
      <c r="DS284" s="700"/>
      <c r="DU284" s="700"/>
      <c r="DW284" s="700"/>
      <c r="DY284" s="700"/>
      <c r="EA284" s="700"/>
      <c r="EC284" s="700"/>
      <c r="EK284" s="750">
        <f>EK250-SUM(EK194:EK201)-EK283</f>
        <v>3144176.4</v>
      </c>
      <c r="EL284" s="750">
        <f>EK284*0.302</f>
        <v>949541.27</v>
      </c>
      <c r="EM284" s="833">
        <f>EK284+EL284</f>
        <v>4093717.67</v>
      </c>
      <c r="EO284" s="836" t="s">
        <v>902</v>
      </c>
      <c r="EP284" s="709"/>
      <c r="EQ284" s="750"/>
      <c r="EU284" s="708"/>
      <c r="EW284" s="700"/>
      <c r="EY284" s="700"/>
      <c r="FA284" s="700"/>
      <c r="FC284" s="700"/>
      <c r="FE284" s="700"/>
      <c r="FG284" s="700"/>
      <c r="FI284" s="700"/>
      <c r="FK284" s="700"/>
      <c r="FM284" s="700"/>
      <c r="FU284" s="750">
        <f>FU250-SUM(FU194:FU201)-FU283</f>
        <v>1502266.44</v>
      </c>
      <c r="FV284" s="750">
        <f>FU284*0.302</f>
        <v>453684.46</v>
      </c>
      <c r="FW284" s="833">
        <f>FU284+FV284</f>
        <v>1955950.9</v>
      </c>
      <c r="FY284" s="836" t="s">
        <v>902</v>
      </c>
      <c r="FZ284" s="709"/>
      <c r="GA284" s="750">
        <f>GA250-SUM(GA194:GA201)-GA283</f>
        <v>55.5</v>
      </c>
      <c r="GE284" s="708"/>
      <c r="GG284" s="700"/>
      <c r="GI284" s="700"/>
      <c r="GK284" s="700"/>
      <c r="GM284" s="700"/>
      <c r="GO284" s="700"/>
      <c r="GQ284" s="700"/>
      <c r="GS284" s="700"/>
      <c r="GU284" s="700"/>
      <c r="GW284" s="700"/>
      <c r="HE284" s="750">
        <f>HE250-SUM(HE194:HE201)-HE283</f>
        <v>29685006.73</v>
      </c>
      <c r="HF284" s="750">
        <f>HE284*0.302</f>
        <v>8964872.0299999993</v>
      </c>
      <c r="HG284" s="833">
        <f>HE284+HF284</f>
        <v>38649878.759999998</v>
      </c>
      <c r="HI284" s="834">
        <f>HI283-HI283*0.05</f>
        <v>1789.8</v>
      </c>
      <c r="HJ284" s="835" t="e">
        <f>#REF!*0.01525/1000</f>
        <v>#REF!</v>
      </c>
      <c r="HK284" s="834">
        <f t="shared" ref="HK284:HL284" si="2212">HK283-HK283*0.05</f>
        <v>559.9</v>
      </c>
      <c r="HL284" s="834">
        <f t="shared" si="2212"/>
        <v>1446.3</v>
      </c>
      <c r="HM284" s="699" t="s">
        <v>903</v>
      </c>
    </row>
    <row r="285" spans="1:225" ht="15.75" hidden="1" x14ac:dyDescent="0.25">
      <c r="A285" s="837" t="s">
        <v>904</v>
      </c>
      <c r="B285" s="838"/>
      <c r="GA285" s="750"/>
      <c r="HE285" s="750"/>
      <c r="HF285" s="750"/>
    </row>
    <row r="286" spans="1:225" ht="126.75" hidden="1" customHeight="1" x14ac:dyDescent="0.25">
      <c r="A286" s="710" t="s">
        <v>399</v>
      </c>
      <c r="B286" s="710" t="s">
        <v>400</v>
      </c>
      <c r="C286" s="814" t="s">
        <v>846</v>
      </c>
      <c r="D286" s="814" t="s">
        <v>905</v>
      </c>
      <c r="E286" s="815" t="s">
        <v>906</v>
      </c>
      <c r="F286" s="712" t="s">
        <v>514</v>
      </c>
      <c r="G286" s="713" t="s">
        <v>841</v>
      </c>
      <c r="H286" s="712" t="s">
        <v>401</v>
      </c>
      <c r="I286" s="714" t="s">
        <v>841</v>
      </c>
      <c r="J286" s="712" t="s">
        <v>360</v>
      </c>
      <c r="K286" s="714" t="s">
        <v>841</v>
      </c>
      <c r="L286" s="712" t="s">
        <v>515</v>
      </c>
      <c r="M286" s="714" t="s">
        <v>841</v>
      </c>
      <c r="N286" s="712" t="s">
        <v>402</v>
      </c>
      <c r="O286" s="714" t="s">
        <v>841</v>
      </c>
      <c r="P286" s="712" t="s">
        <v>403</v>
      </c>
      <c r="Q286" s="714" t="s">
        <v>841</v>
      </c>
      <c r="R286" s="712" t="s">
        <v>404</v>
      </c>
      <c r="S286" s="714" t="s">
        <v>841</v>
      </c>
      <c r="T286" s="712" t="s">
        <v>405</v>
      </c>
      <c r="U286" s="714" t="s">
        <v>841</v>
      </c>
      <c r="V286" s="712" t="s">
        <v>406</v>
      </c>
      <c r="W286" s="714" t="s">
        <v>841</v>
      </c>
      <c r="X286" s="715" t="s">
        <v>407</v>
      </c>
      <c r="Y286" s="714" t="s">
        <v>841</v>
      </c>
      <c r="Z286" s="715" t="s">
        <v>408</v>
      </c>
      <c r="AA286" s="712" t="s">
        <v>890</v>
      </c>
      <c r="AB286" s="710" t="s">
        <v>409</v>
      </c>
      <c r="AC286" s="710" t="s">
        <v>410</v>
      </c>
      <c r="AD286" s="716" t="s">
        <v>411</v>
      </c>
      <c r="AE286" s="717" t="s">
        <v>843</v>
      </c>
      <c r="AF286" s="717" t="s">
        <v>844</v>
      </c>
      <c r="AG286" s="716" t="s">
        <v>411</v>
      </c>
      <c r="AH286" s="716" t="s">
        <v>412</v>
      </c>
      <c r="AI286" s="716" t="s">
        <v>845</v>
      </c>
      <c r="AK286" s="710" t="s">
        <v>399</v>
      </c>
      <c r="AL286" s="710" t="s">
        <v>400</v>
      </c>
      <c r="AM286" s="814" t="s">
        <v>846</v>
      </c>
      <c r="AN286" s="814" t="s">
        <v>905</v>
      </c>
      <c r="AO286" s="815" t="s">
        <v>906</v>
      </c>
      <c r="AP286" s="712" t="s">
        <v>514</v>
      </c>
      <c r="AQ286" s="713" t="s">
        <v>841</v>
      </c>
      <c r="AR286" s="712" t="s">
        <v>401</v>
      </c>
      <c r="AS286" s="714" t="s">
        <v>841</v>
      </c>
      <c r="AT286" s="712" t="s">
        <v>360</v>
      </c>
      <c r="AU286" s="714" t="s">
        <v>841</v>
      </c>
      <c r="AV286" s="712" t="s">
        <v>515</v>
      </c>
      <c r="AW286" s="714" t="s">
        <v>841</v>
      </c>
      <c r="AX286" s="712" t="s">
        <v>402</v>
      </c>
      <c r="AY286" s="714" t="s">
        <v>841</v>
      </c>
      <c r="AZ286" s="712" t="s">
        <v>403</v>
      </c>
      <c r="BA286" s="714" t="s">
        <v>841</v>
      </c>
      <c r="BB286" s="712" t="s">
        <v>404</v>
      </c>
      <c r="BC286" s="714" t="s">
        <v>841</v>
      </c>
      <c r="BD286" s="712" t="s">
        <v>405</v>
      </c>
      <c r="BE286" s="714" t="s">
        <v>841</v>
      </c>
      <c r="BF286" s="712" t="s">
        <v>406</v>
      </c>
      <c r="BG286" s="714" t="s">
        <v>841</v>
      </c>
      <c r="BH286" s="715" t="s">
        <v>407</v>
      </c>
      <c r="BI286" s="714" t="s">
        <v>841</v>
      </c>
      <c r="BJ286" s="715" t="s">
        <v>408</v>
      </c>
      <c r="BK286" s="712" t="s">
        <v>890</v>
      </c>
      <c r="BL286" s="710" t="s">
        <v>409</v>
      </c>
      <c r="BM286" s="710" t="s">
        <v>410</v>
      </c>
      <c r="BN286" s="716" t="s">
        <v>411</v>
      </c>
      <c r="BO286" s="717" t="s">
        <v>843</v>
      </c>
      <c r="BP286" s="717" t="s">
        <v>844</v>
      </c>
      <c r="BQ286" s="716" t="s">
        <v>411</v>
      </c>
      <c r="BR286" s="716" t="s">
        <v>412</v>
      </c>
      <c r="BS286" s="716" t="s">
        <v>845</v>
      </c>
      <c r="BU286" s="710" t="s">
        <v>399</v>
      </c>
      <c r="BV286" s="710" t="s">
        <v>400</v>
      </c>
      <c r="BW286" s="814" t="s">
        <v>846</v>
      </c>
      <c r="BX286" s="814" t="s">
        <v>905</v>
      </c>
      <c r="BY286" s="815" t="s">
        <v>906</v>
      </c>
      <c r="BZ286" s="712" t="s">
        <v>514</v>
      </c>
      <c r="CA286" s="713" t="s">
        <v>841</v>
      </c>
      <c r="CB286" s="712" t="s">
        <v>401</v>
      </c>
      <c r="CC286" s="714" t="s">
        <v>841</v>
      </c>
      <c r="CD286" s="712" t="s">
        <v>360</v>
      </c>
      <c r="CE286" s="714" t="s">
        <v>841</v>
      </c>
      <c r="CF286" s="712" t="s">
        <v>515</v>
      </c>
      <c r="CG286" s="714" t="s">
        <v>841</v>
      </c>
      <c r="CH286" s="712" t="s">
        <v>402</v>
      </c>
      <c r="CI286" s="714" t="s">
        <v>841</v>
      </c>
      <c r="CJ286" s="712" t="s">
        <v>403</v>
      </c>
      <c r="CK286" s="714" t="s">
        <v>841</v>
      </c>
      <c r="CL286" s="712" t="s">
        <v>404</v>
      </c>
      <c r="CM286" s="714" t="s">
        <v>841</v>
      </c>
      <c r="CN286" s="712" t="s">
        <v>405</v>
      </c>
      <c r="CO286" s="714" t="s">
        <v>841</v>
      </c>
      <c r="CP286" s="712" t="s">
        <v>406</v>
      </c>
      <c r="CQ286" s="714" t="s">
        <v>841</v>
      </c>
      <c r="CR286" s="715" t="s">
        <v>407</v>
      </c>
      <c r="CS286" s="714" t="s">
        <v>841</v>
      </c>
      <c r="CT286" s="715" t="s">
        <v>408</v>
      </c>
      <c r="CU286" s="712" t="s">
        <v>890</v>
      </c>
      <c r="CV286" s="710" t="s">
        <v>409</v>
      </c>
      <c r="CW286" s="710" t="s">
        <v>410</v>
      </c>
      <c r="CX286" s="716" t="s">
        <v>411</v>
      </c>
      <c r="CY286" s="717" t="s">
        <v>843</v>
      </c>
      <c r="CZ286" s="717" t="s">
        <v>844</v>
      </c>
      <c r="DA286" s="716" t="s">
        <v>411</v>
      </c>
      <c r="DB286" s="716" t="s">
        <v>412</v>
      </c>
      <c r="DC286" s="716" t="s">
        <v>845</v>
      </c>
      <c r="DE286" s="710" t="s">
        <v>399</v>
      </c>
      <c r="DF286" s="710" t="s">
        <v>400</v>
      </c>
      <c r="DG286" s="814" t="s">
        <v>846</v>
      </c>
      <c r="DH286" s="814" t="s">
        <v>905</v>
      </c>
      <c r="DI286" s="815" t="s">
        <v>906</v>
      </c>
      <c r="DJ286" s="712" t="s">
        <v>514</v>
      </c>
      <c r="DK286" s="713" t="s">
        <v>841</v>
      </c>
      <c r="DL286" s="712" t="s">
        <v>401</v>
      </c>
      <c r="DM286" s="714" t="s">
        <v>841</v>
      </c>
      <c r="DN286" s="712" t="s">
        <v>360</v>
      </c>
      <c r="DO286" s="714" t="s">
        <v>841</v>
      </c>
      <c r="DP286" s="712" t="s">
        <v>515</v>
      </c>
      <c r="DQ286" s="714" t="s">
        <v>841</v>
      </c>
      <c r="DR286" s="712" t="s">
        <v>402</v>
      </c>
      <c r="DS286" s="714" t="s">
        <v>841</v>
      </c>
      <c r="DT286" s="712" t="s">
        <v>403</v>
      </c>
      <c r="DU286" s="714" t="s">
        <v>841</v>
      </c>
      <c r="DV286" s="712" t="s">
        <v>404</v>
      </c>
      <c r="DW286" s="714" t="s">
        <v>841</v>
      </c>
      <c r="DX286" s="712" t="s">
        <v>405</v>
      </c>
      <c r="DY286" s="714" t="s">
        <v>841</v>
      </c>
      <c r="DZ286" s="712" t="s">
        <v>406</v>
      </c>
      <c r="EA286" s="714" t="s">
        <v>841</v>
      </c>
      <c r="EB286" s="715" t="s">
        <v>407</v>
      </c>
      <c r="EC286" s="714" t="s">
        <v>841</v>
      </c>
      <c r="ED286" s="715" t="s">
        <v>408</v>
      </c>
      <c r="EE286" s="712" t="s">
        <v>890</v>
      </c>
      <c r="EF286" s="710" t="s">
        <v>409</v>
      </c>
      <c r="EG286" s="710" t="s">
        <v>410</v>
      </c>
      <c r="EH286" s="716" t="s">
        <v>411</v>
      </c>
      <c r="EI286" s="717" t="s">
        <v>843</v>
      </c>
      <c r="EJ286" s="717" t="s">
        <v>844</v>
      </c>
      <c r="EK286" s="716" t="s">
        <v>411</v>
      </c>
      <c r="EL286" s="716" t="s">
        <v>412</v>
      </c>
      <c r="EM286" s="716" t="s">
        <v>845</v>
      </c>
      <c r="EO286" s="710" t="s">
        <v>399</v>
      </c>
      <c r="EP286" s="710" t="s">
        <v>400</v>
      </c>
      <c r="EQ286" s="814" t="s">
        <v>846</v>
      </c>
      <c r="ER286" s="814" t="s">
        <v>905</v>
      </c>
      <c r="ES286" s="815" t="s">
        <v>906</v>
      </c>
      <c r="ET286" s="712" t="s">
        <v>514</v>
      </c>
      <c r="EU286" s="713" t="s">
        <v>841</v>
      </c>
      <c r="EV286" s="712" t="s">
        <v>401</v>
      </c>
      <c r="EW286" s="714" t="s">
        <v>841</v>
      </c>
      <c r="EX286" s="712" t="s">
        <v>360</v>
      </c>
      <c r="EY286" s="714" t="s">
        <v>841</v>
      </c>
      <c r="EZ286" s="712" t="s">
        <v>515</v>
      </c>
      <c r="FA286" s="714" t="s">
        <v>841</v>
      </c>
      <c r="FB286" s="712" t="s">
        <v>402</v>
      </c>
      <c r="FC286" s="714" t="s">
        <v>841</v>
      </c>
      <c r="FD286" s="712" t="s">
        <v>403</v>
      </c>
      <c r="FE286" s="714" t="s">
        <v>841</v>
      </c>
      <c r="FF286" s="712" t="s">
        <v>404</v>
      </c>
      <c r="FG286" s="714" t="s">
        <v>841</v>
      </c>
      <c r="FH286" s="712" t="s">
        <v>405</v>
      </c>
      <c r="FI286" s="714" t="s">
        <v>841</v>
      </c>
      <c r="FJ286" s="712" t="s">
        <v>406</v>
      </c>
      <c r="FK286" s="714" t="s">
        <v>841</v>
      </c>
      <c r="FL286" s="715" t="s">
        <v>407</v>
      </c>
      <c r="FM286" s="714" t="s">
        <v>841</v>
      </c>
      <c r="FN286" s="715" t="s">
        <v>408</v>
      </c>
      <c r="FO286" s="712" t="s">
        <v>890</v>
      </c>
      <c r="FP286" s="710" t="s">
        <v>409</v>
      </c>
      <c r="FQ286" s="710" t="s">
        <v>410</v>
      </c>
      <c r="FR286" s="716" t="s">
        <v>411</v>
      </c>
      <c r="FS286" s="717" t="s">
        <v>843</v>
      </c>
      <c r="FT286" s="717" t="s">
        <v>844</v>
      </c>
      <c r="FU286" s="716" t="s">
        <v>411</v>
      </c>
      <c r="FV286" s="716" t="s">
        <v>412</v>
      </c>
      <c r="FW286" s="716" t="s">
        <v>845</v>
      </c>
      <c r="FY286" s="710" t="s">
        <v>399</v>
      </c>
      <c r="FZ286" s="710" t="s">
        <v>400</v>
      </c>
      <c r="GA286" s="814" t="s">
        <v>846</v>
      </c>
      <c r="GB286" s="814" t="s">
        <v>905</v>
      </c>
      <c r="GC286" s="815" t="s">
        <v>906</v>
      </c>
      <c r="GD286" s="712" t="s">
        <v>514</v>
      </c>
      <c r="GE286" s="712"/>
      <c r="GF286" s="712" t="s">
        <v>401</v>
      </c>
      <c r="GG286" s="712"/>
      <c r="GH286" s="712" t="s">
        <v>360</v>
      </c>
      <c r="GI286" s="712"/>
      <c r="GJ286" s="712" t="s">
        <v>515</v>
      </c>
      <c r="GK286" s="712"/>
      <c r="GL286" s="712" t="s">
        <v>402</v>
      </c>
      <c r="GM286" s="712"/>
      <c r="GN286" s="712" t="s">
        <v>403</v>
      </c>
      <c r="GO286" s="712"/>
      <c r="GP286" s="712" t="s">
        <v>404</v>
      </c>
      <c r="GQ286" s="712"/>
      <c r="GR286" s="712" t="s">
        <v>405</v>
      </c>
      <c r="GS286" s="712"/>
      <c r="GT286" s="712" t="s">
        <v>406</v>
      </c>
      <c r="GU286" s="712"/>
      <c r="GV286" s="715" t="s">
        <v>407</v>
      </c>
      <c r="GW286" s="712"/>
      <c r="GX286" s="715" t="s">
        <v>408</v>
      </c>
      <c r="GY286" s="712" t="s">
        <v>891</v>
      </c>
      <c r="GZ286" s="710" t="s">
        <v>409</v>
      </c>
      <c r="HA286" s="710" t="s">
        <v>410</v>
      </c>
      <c r="HB286" s="716" t="s">
        <v>411</v>
      </c>
      <c r="HC286" s="717" t="s">
        <v>843</v>
      </c>
      <c r="HD286" s="717" t="s">
        <v>844</v>
      </c>
      <c r="HE286" s="716" t="s">
        <v>411</v>
      </c>
      <c r="HF286" s="716" t="s">
        <v>412</v>
      </c>
      <c r="HG286" s="716" t="s">
        <v>845</v>
      </c>
      <c r="HI286" s="822" t="s">
        <v>892</v>
      </c>
      <c r="HJ286" s="822" t="s">
        <v>907</v>
      </c>
      <c r="HK286" s="822" t="s">
        <v>908</v>
      </c>
      <c r="HL286" s="822" t="s">
        <v>909</v>
      </c>
      <c r="HM286" s="822" t="s">
        <v>910</v>
      </c>
      <c r="HN286" s="822"/>
      <c r="HO286" s="823"/>
    </row>
    <row r="287" spans="1:225" s="724" customFormat="1" ht="36" hidden="1" x14ac:dyDescent="0.25">
      <c r="A287" s="718">
        <v>1</v>
      </c>
      <c r="B287" s="718">
        <v>2</v>
      </c>
      <c r="C287" s="722">
        <v>3</v>
      </c>
      <c r="D287" s="722">
        <v>4</v>
      </c>
      <c r="E287" s="816" t="s">
        <v>785</v>
      </c>
      <c r="F287" s="718" t="s">
        <v>516</v>
      </c>
      <c r="G287" s="720"/>
      <c r="H287" s="718">
        <v>7</v>
      </c>
      <c r="I287" s="721"/>
      <c r="J287" s="718">
        <v>8</v>
      </c>
      <c r="K287" s="721"/>
      <c r="L287" s="718">
        <v>9</v>
      </c>
      <c r="M287" s="721"/>
      <c r="N287" s="718">
        <v>10</v>
      </c>
      <c r="O287" s="721"/>
      <c r="P287" s="718">
        <v>11</v>
      </c>
      <c r="Q287" s="721"/>
      <c r="R287" s="718">
        <v>12</v>
      </c>
      <c r="S287" s="721"/>
      <c r="T287" s="718">
        <v>13</v>
      </c>
      <c r="U287" s="721"/>
      <c r="V287" s="718">
        <v>14</v>
      </c>
      <c r="W287" s="721"/>
      <c r="X287" s="718">
        <v>15</v>
      </c>
      <c r="Y287" s="721"/>
      <c r="Z287" s="718">
        <v>16</v>
      </c>
      <c r="AA287" s="718">
        <v>17</v>
      </c>
      <c r="AB287" s="718" t="s">
        <v>517</v>
      </c>
      <c r="AC287" s="718">
        <v>19</v>
      </c>
      <c r="AD287" s="718" t="s">
        <v>413</v>
      </c>
      <c r="AE287" s="722" t="s">
        <v>848</v>
      </c>
      <c r="AF287" s="722" t="s">
        <v>849</v>
      </c>
      <c r="AG287" s="718" t="s">
        <v>518</v>
      </c>
      <c r="AH287" s="718" t="s">
        <v>519</v>
      </c>
      <c r="AI287" s="718" t="s">
        <v>850</v>
      </c>
      <c r="AJ287" s="723"/>
      <c r="AK287" s="718">
        <v>1</v>
      </c>
      <c r="AL287" s="718">
        <v>2</v>
      </c>
      <c r="AM287" s="722">
        <v>3</v>
      </c>
      <c r="AN287" s="722">
        <v>4</v>
      </c>
      <c r="AO287" s="816" t="s">
        <v>785</v>
      </c>
      <c r="AP287" s="718" t="s">
        <v>516</v>
      </c>
      <c r="AQ287" s="720"/>
      <c r="AR287" s="718">
        <v>7</v>
      </c>
      <c r="AS287" s="721"/>
      <c r="AT287" s="718">
        <v>8</v>
      </c>
      <c r="AU287" s="721"/>
      <c r="AV287" s="718">
        <v>9</v>
      </c>
      <c r="AW287" s="721"/>
      <c r="AX287" s="718">
        <v>10</v>
      </c>
      <c r="AY287" s="721"/>
      <c r="AZ287" s="718">
        <v>11</v>
      </c>
      <c r="BA287" s="721"/>
      <c r="BB287" s="718">
        <v>12</v>
      </c>
      <c r="BC287" s="721"/>
      <c r="BD287" s="718">
        <v>13</v>
      </c>
      <c r="BE287" s="721"/>
      <c r="BF287" s="718">
        <v>14</v>
      </c>
      <c r="BG287" s="721"/>
      <c r="BH287" s="718">
        <v>15</v>
      </c>
      <c r="BI287" s="721"/>
      <c r="BJ287" s="718">
        <v>16</v>
      </c>
      <c r="BK287" s="718">
        <v>17</v>
      </c>
      <c r="BL287" s="718" t="s">
        <v>517</v>
      </c>
      <c r="BM287" s="718">
        <v>19</v>
      </c>
      <c r="BN287" s="718" t="s">
        <v>413</v>
      </c>
      <c r="BO287" s="722" t="s">
        <v>848</v>
      </c>
      <c r="BP287" s="722" t="s">
        <v>849</v>
      </c>
      <c r="BQ287" s="718" t="s">
        <v>518</v>
      </c>
      <c r="BR287" s="718" t="s">
        <v>519</v>
      </c>
      <c r="BS287" s="718" t="s">
        <v>850</v>
      </c>
      <c r="BU287" s="718">
        <v>1</v>
      </c>
      <c r="BV287" s="718">
        <v>2</v>
      </c>
      <c r="BW287" s="722">
        <v>3</v>
      </c>
      <c r="BX287" s="722">
        <v>4</v>
      </c>
      <c r="BY287" s="816" t="s">
        <v>785</v>
      </c>
      <c r="BZ287" s="718" t="s">
        <v>516</v>
      </c>
      <c r="CA287" s="720"/>
      <c r="CB287" s="718">
        <v>7</v>
      </c>
      <c r="CC287" s="721"/>
      <c r="CD287" s="718">
        <v>8</v>
      </c>
      <c r="CE287" s="721"/>
      <c r="CF287" s="718">
        <v>9</v>
      </c>
      <c r="CG287" s="721"/>
      <c r="CH287" s="718">
        <v>10</v>
      </c>
      <c r="CI287" s="721"/>
      <c r="CJ287" s="718">
        <v>11</v>
      </c>
      <c r="CK287" s="721"/>
      <c r="CL287" s="718">
        <v>12</v>
      </c>
      <c r="CM287" s="721"/>
      <c r="CN287" s="718">
        <v>13</v>
      </c>
      <c r="CO287" s="721"/>
      <c r="CP287" s="718">
        <v>14</v>
      </c>
      <c r="CQ287" s="721"/>
      <c r="CR287" s="718">
        <v>15</v>
      </c>
      <c r="CS287" s="721"/>
      <c r="CT287" s="718">
        <v>16</v>
      </c>
      <c r="CU287" s="718">
        <v>17</v>
      </c>
      <c r="CV287" s="718" t="s">
        <v>517</v>
      </c>
      <c r="CW287" s="718">
        <v>19</v>
      </c>
      <c r="CX287" s="718" t="s">
        <v>413</v>
      </c>
      <c r="CY287" s="722" t="s">
        <v>848</v>
      </c>
      <c r="CZ287" s="722" t="s">
        <v>849</v>
      </c>
      <c r="DA287" s="718" t="s">
        <v>518</v>
      </c>
      <c r="DB287" s="718" t="s">
        <v>519</v>
      </c>
      <c r="DC287" s="718" t="s">
        <v>850</v>
      </c>
      <c r="DE287" s="718">
        <v>1</v>
      </c>
      <c r="DF287" s="718">
        <v>2</v>
      </c>
      <c r="DG287" s="722">
        <v>3</v>
      </c>
      <c r="DH287" s="722">
        <v>4</v>
      </c>
      <c r="DI287" s="816" t="s">
        <v>785</v>
      </c>
      <c r="DJ287" s="718" t="s">
        <v>516</v>
      </c>
      <c r="DK287" s="720"/>
      <c r="DL287" s="718">
        <v>7</v>
      </c>
      <c r="DM287" s="721"/>
      <c r="DN287" s="718">
        <v>8</v>
      </c>
      <c r="DO287" s="721"/>
      <c r="DP287" s="718">
        <v>9</v>
      </c>
      <c r="DQ287" s="721"/>
      <c r="DR287" s="718">
        <v>10</v>
      </c>
      <c r="DS287" s="721"/>
      <c r="DT287" s="718">
        <v>11</v>
      </c>
      <c r="DU287" s="721"/>
      <c r="DV287" s="718">
        <v>12</v>
      </c>
      <c r="DW287" s="721"/>
      <c r="DX287" s="718">
        <v>13</v>
      </c>
      <c r="DY287" s="721"/>
      <c r="DZ287" s="718">
        <v>14</v>
      </c>
      <c r="EA287" s="721"/>
      <c r="EB287" s="718">
        <v>15</v>
      </c>
      <c r="EC287" s="721"/>
      <c r="ED287" s="718">
        <v>16</v>
      </c>
      <c r="EE287" s="718">
        <v>17</v>
      </c>
      <c r="EF287" s="718" t="s">
        <v>517</v>
      </c>
      <c r="EG287" s="718">
        <v>19</v>
      </c>
      <c r="EH287" s="718" t="s">
        <v>413</v>
      </c>
      <c r="EI287" s="722" t="s">
        <v>848</v>
      </c>
      <c r="EJ287" s="722" t="s">
        <v>849</v>
      </c>
      <c r="EK287" s="718" t="s">
        <v>518</v>
      </c>
      <c r="EL287" s="718" t="s">
        <v>519</v>
      </c>
      <c r="EM287" s="718" t="s">
        <v>850</v>
      </c>
      <c r="EO287" s="718">
        <v>1</v>
      </c>
      <c r="EP287" s="718">
        <v>2</v>
      </c>
      <c r="EQ287" s="722">
        <v>3</v>
      </c>
      <c r="ER287" s="722">
        <v>4</v>
      </c>
      <c r="ES287" s="816" t="s">
        <v>785</v>
      </c>
      <c r="ET287" s="718" t="s">
        <v>516</v>
      </c>
      <c r="EU287" s="720"/>
      <c r="EV287" s="718">
        <v>7</v>
      </c>
      <c r="EW287" s="721"/>
      <c r="EX287" s="718">
        <v>8</v>
      </c>
      <c r="EY287" s="721"/>
      <c r="EZ287" s="718">
        <v>9</v>
      </c>
      <c r="FA287" s="721"/>
      <c r="FB287" s="718">
        <v>10</v>
      </c>
      <c r="FC287" s="721"/>
      <c r="FD287" s="718">
        <v>11</v>
      </c>
      <c r="FE287" s="721"/>
      <c r="FF287" s="718">
        <v>12</v>
      </c>
      <c r="FG287" s="721"/>
      <c r="FH287" s="718">
        <v>13</v>
      </c>
      <c r="FI287" s="721"/>
      <c r="FJ287" s="718">
        <v>14</v>
      </c>
      <c r="FK287" s="721"/>
      <c r="FL287" s="718">
        <v>15</v>
      </c>
      <c r="FM287" s="721"/>
      <c r="FN287" s="718">
        <v>16</v>
      </c>
      <c r="FO287" s="718">
        <v>17</v>
      </c>
      <c r="FP287" s="718" t="s">
        <v>517</v>
      </c>
      <c r="FQ287" s="718">
        <v>19</v>
      </c>
      <c r="FR287" s="718" t="s">
        <v>413</v>
      </c>
      <c r="FS287" s="722" t="s">
        <v>848</v>
      </c>
      <c r="FT287" s="722" t="s">
        <v>849</v>
      </c>
      <c r="FU287" s="718" t="s">
        <v>518</v>
      </c>
      <c r="FV287" s="718" t="s">
        <v>519</v>
      </c>
      <c r="FW287" s="718" t="s">
        <v>850</v>
      </c>
      <c r="FY287" s="718">
        <v>1</v>
      </c>
      <c r="FZ287" s="718">
        <v>2</v>
      </c>
      <c r="GA287" s="722">
        <v>3</v>
      </c>
      <c r="GB287" s="722">
        <v>4</v>
      </c>
      <c r="GC287" s="816" t="s">
        <v>785</v>
      </c>
      <c r="GD287" s="718" t="s">
        <v>516</v>
      </c>
      <c r="GE287" s="718"/>
      <c r="GF287" s="718">
        <v>7</v>
      </c>
      <c r="GG287" s="718"/>
      <c r="GH287" s="718">
        <v>8</v>
      </c>
      <c r="GI287" s="718"/>
      <c r="GJ287" s="718">
        <v>9</v>
      </c>
      <c r="GK287" s="718"/>
      <c r="GL287" s="718">
        <v>10</v>
      </c>
      <c r="GM287" s="718"/>
      <c r="GN287" s="718">
        <v>11</v>
      </c>
      <c r="GO287" s="718"/>
      <c r="GP287" s="718">
        <v>12</v>
      </c>
      <c r="GQ287" s="718"/>
      <c r="GR287" s="718">
        <v>13</v>
      </c>
      <c r="GS287" s="718"/>
      <c r="GT287" s="718">
        <v>14</v>
      </c>
      <c r="GU287" s="718"/>
      <c r="GV287" s="718">
        <v>15</v>
      </c>
      <c r="GW287" s="718"/>
      <c r="GX287" s="718">
        <v>16</v>
      </c>
      <c r="GY287" s="718">
        <v>17</v>
      </c>
      <c r="GZ287" s="718" t="s">
        <v>517</v>
      </c>
      <c r="HA287" s="718">
        <v>19</v>
      </c>
      <c r="HB287" s="718" t="s">
        <v>413</v>
      </c>
      <c r="HC287" s="722" t="s">
        <v>848</v>
      </c>
      <c r="HD287" s="722" t="s">
        <v>849</v>
      </c>
      <c r="HE287" s="718" t="s">
        <v>518</v>
      </c>
      <c r="HF287" s="718" t="s">
        <v>519</v>
      </c>
      <c r="HG287" s="718" t="s">
        <v>850</v>
      </c>
      <c r="HI287" s="822"/>
      <c r="HJ287" s="822"/>
      <c r="HK287" s="822"/>
      <c r="HL287" s="822"/>
      <c r="HM287" s="822"/>
      <c r="HN287" s="822"/>
      <c r="HO287" s="823"/>
    </row>
    <row r="288" spans="1:225" ht="15.75" hidden="1" x14ac:dyDescent="0.25">
      <c r="A288" s="1043" t="s">
        <v>362</v>
      </c>
      <c r="B288" s="725" t="s">
        <v>851</v>
      </c>
      <c r="C288" s="726"/>
      <c r="D288" s="726"/>
      <c r="E288" s="726"/>
      <c r="F288" s="726"/>
      <c r="G288" s="727"/>
      <c r="H288" s="726"/>
      <c r="I288" s="727"/>
      <c r="J288" s="726"/>
      <c r="K288" s="727"/>
      <c r="L288" s="726"/>
      <c r="M288" s="727"/>
      <c r="N288" s="726"/>
      <c r="O288" s="727"/>
      <c r="P288" s="726"/>
      <c r="Q288" s="727"/>
      <c r="R288" s="726"/>
      <c r="S288" s="727"/>
      <c r="T288" s="726"/>
      <c r="U288" s="727"/>
      <c r="V288" s="726"/>
      <c r="W288" s="727"/>
      <c r="X288" s="726"/>
      <c r="Y288" s="727"/>
      <c r="Z288" s="726"/>
      <c r="AA288" s="726"/>
      <c r="AB288" s="729"/>
      <c r="AC288" s="730"/>
      <c r="AD288" s="731"/>
      <c r="AE288" s="726"/>
      <c r="AF288" s="726"/>
      <c r="AG288" s="731"/>
      <c r="AH288" s="731"/>
      <c r="AI288" s="726"/>
      <c r="AK288" s="1043" t="s">
        <v>62</v>
      </c>
      <c r="AL288" s="725" t="s">
        <v>851</v>
      </c>
      <c r="AM288" s="726"/>
      <c r="AN288" s="726"/>
      <c r="AO288" s="726"/>
      <c r="AP288" s="726"/>
      <c r="AQ288" s="727"/>
      <c r="AR288" s="726"/>
      <c r="AS288" s="727"/>
      <c r="AT288" s="726"/>
      <c r="AU288" s="727"/>
      <c r="AV288" s="726"/>
      <c r="AW288" s="727"/>
      <c r="AX288" s="726"/>
      <c r="AY288" s="727"/>
      <c r="AZ288" s="726"/>
      <c r="BA288" s="727"/>
      <c r="BB288" s="726"/>
      <c r="BC288" s="727"/>
      <c r="BD288" s="726"/>
      <c r="BE288" s="727"/>
      <c r="BF288" s="726"/>
      <c r="BG288" s="727"/>
      <c r="BH288" s="726"/>
      <c r="BI288" s="727"/>
      <c r="BJ288" s="726"/>
      <c r="BK288" s="726"/>
      <c r="BL288" s="729"/>
      <c r="BM288" s="730"/>
      <c r="BN288" s="731"/>
      <c r="BO288" s="726"/>
      <c r="BP288" s="726"/>
      <c r="BQ288" s="731"/>
      <c r="BR288" s="731"/>
      <c r="BS288" s="726"/>
      <c r="BU288" s="1043" t="s">
        <v>369</v>
      </c>
      <c r="BV288" s="725" t="s">
        <v>851</v>
      </c>
      <c r="BW288" s="726"/>
      <c r="BX288" s="726"/>
      <c r="BY288" s="726"/>
      <c r="BZ288" s="726"/>
      <c r="CA288" s="727"/>
      <c r="CB288" s="726"/>
      <c r="CC288" s="727"/>
      <c r="CD288" s="726"/>
      <c r="CE288" s="727"/>
      <c r="CF288" s="726"/>
      <c r="CG288" s="727"/>
      <c r="CH288" s="726"/>
      <c r="CI288" s="727"/>
      <c r="CJ288" s="726"/>
      <c r="CK288" s="727"/>
      <c r="CL288" s="726"/>
      <c r="CM288" s="727"/>
      <c r="CN288" s="726"/>
      <c r="CO288" s="727"/>
      <c r="CP288" s="726"/>
      <c r="CQ288" s="727"/>
      <c r="CR288" s="726"/>
      <c r="CS288" s="727"/>
      <c r="CT288" s="726"/>
      <c r="CU288" s="726"/>
      <c r="CV288" s="729"/>
      <c r="CW288" s="730"/>
      <c r="CX288" s="731"/>
      <c r="CY288" s="726"/>
      <c r="CZ288" s="726"/>
      <c r="DA288" s="731"/>
      <c r="DB288" s="731"/>
      <c r="DC288" s="726"/>
      <c r="DE288" s="1043" t="s">
        <v>63</v>
      </c>
      <c r="DF288" s="725" t="s">
        <v>851</v>
      </c>
      <c r="DG288" s="726"/>
      <c r="DH288" s="726"/>
      <c r="DI288" s="726"/>
      <c r="DJ288" s="726"/>
      <c r="DK288" s="727"/>
      <c r="DL288" s="726"/>
      <c r="DM288" s="727"/>
      <c r="DN288" s="726"/>
      <c r="DO288" s="727"/>
      <c r="DP288" s="726"/>
      <c r="DQ288" s="727"/>
      <c r="DR288" s="726"/>
      <c r="DS288" s="727"/>
      <c r="DT288" s="726"/>
      <c r="DU288" s="727"/>
      <c r="DV288" s="726"/>
      <c r="DW288" s="727"/>
      <c r="DX288" s="726"/>
      <c r="DY288" s="727"/>
      <c r="DZ288" s="726"/>
      <c r="EA288" s="727"/>
      <c r="EB288" s="726"/>
      <c r="EC288" s="727"/>
      <c r="ED288" s="726"/>
      <c r="EE288" s="726"/>
      <c r="EF288" s="729"/>
      <c r="EG288" s="730"/>
      <c r="EH288" s="731"/>
      <c r="EI288" s="726"/>
      <c r="EJ288" s="726"/>
      <c r="EK288" s="731"/>
      <c r="EL288" s="731"/>
      <c r="EM288" s="726"/>
      <c r="EO288" s="1043" t="s">
        <v>287</v>
      </c>
      <c r="EP288" s="725" t="s">
        <v>851</v>
      </c>
      <c r="EQ288" s="726"/>
      <c r="ER288" s="726"/>
      <c r="ES288" s="726"/>
      <c r="ET288" s="726"/>
      <c r="EU288" s="727"/>
      <c r="EV288" s="726"/>
      <c r="EW288" s="727"/>
      <c r="EX288" s="726"/>
      <c r="EY288" s="727"/>
      <c r="EZ288" s="726"/>
      <c r="FA288" s="727"/>
      <c r="FB288" s="726"/>
      <c r="FC288" s="727"/>
      <c r="FD288" s="726"/>
      <c r="FE288" s="727"/>
      <c r="FF288" s="726"/>
      <c r="FG288" s="727"/>
      <c r="FH288" s="726"/>
      <c r="FI288" s="727"/>
      <c r="FJ288" s="726"/>
      <c r="FK288" s="727"/>
      <c r="FL288" s="726"/>
      <c r="FM288" s="727"/>
      <c r="FN288" s="726"/>
      <c r="FO288" s="726"/>
      <c r="FP288" s="729"/>
      <c r="FQ288" s="730"/>
      <c r="FR288" s="731"/>
      <c r="FS288" s="726"/>
      <c r="FT288" s="726"/>
      <c r="FU288" s="731"/>
      <c r="FV288" s="731"/>
      <c r="FW288" s="726"/>
      <c r="FY288" s="1043" t="s">
        <v>504</v>
      </c>
      <c r="FZ288" s="725" t="s">
        <v>851</v>
      </c>
      <c r="GA288" s="726"/>
      <c r="GB288" s="726"/>
      <c r="GC288" s="726"/>
      <c r="GD288" s="734"/>
      <c r="GE288" s="734"/>
      <c r="GF288" s="732"/>
      <c r="GG288" s="734"/>
      <c r="GH288" s="732"/>
      <c r="GI288" s="734"/>
      <c r="GJ288" s="732"/>
      <c r="GK288" s="734"/>
      <c r="GL288" s="732"/>
      <c r="GM288" s="734"/>
      <c r="GN288" s="732"/>
      <c r="GO288" s="734"/>
      <c r="GP288" s="732"/>
      <c r="GQ288" s="734"/>
      <c r="GR288" s="732"/>
      <c r="GS288" s="734"/>
      <c r="GT288" s="732"/>
      <c r="GU288" s="734"/>
      <c r="GV288" s="732"/>
      <c r="GW288" s="734"/>
      <c r="GX288" s="732"/>
      <c r="GY288" s="733"/>
      <c r="GZ288" s="729"/>
      <c r="HA288" s="730"/>
      <c r="HB288" s="731"/>
      <c r="HC288" s="733"/>
      <c r="HD288" s="732"/>
      <c r="HE288" s="731"/>
      <c r="HF288" s="731"/>
      <c r="HG288" s="726"/>
    </row>
    <row r="289" spans="1:215" hidden="1" x14ac:dyDescent="0.25">
      <c r="A289" s="1044"/>
      <c r="B289" s="735" t="s">
        <v>520</v>
      </c>
      <c r="C289" s="737">
        <f t="shared" ref="C289:C297" si="2213">C184</f>
        <v>1</v>
      </c>
      <c r="D289" s="737">
        <f>ROUNDUP(D184*1.061,0)</f>
        <v>26576</v>
      </c>
      <c r="E289" s="738">
        <f>ROUNDUP(D289*1.01,0)</f>
        <v>26842</v>
      </c>
      <c r="F289" s="817">
        <f t="shared" ref="F289:F297" si="2214">C289*E289</f>
        <v>26842</v>
      </c>
      <c r="G289" s="740">
        <f>ROUND(G12,1)</f>
        <v>0</v>
      </c>
      <c r="H289" s="741">
        <f>$F289*G289/100</f>
        <v>0</v>
      </c>
      <c r="I289" s="740">
        <f>ROUND(I12,1)</f>
        <v>0</v>
      </c>
      <c r="J289" s="741">
        <f>$F289*I289/100</f>
        <v>0</v>
      </c>
      <c r="K289" s="740">
        <f>ROUND(K12,1)</f>
        <v>10</v>
      </c>
      <c r="L289" s="741">
        <f>$F289*K289/100</f>
        <v>2684.2</v>
      </c>
      <c r="M289" s="740">
        <f>ROUND(M12,1)</f>
        <v>0</v>
      </c>
      <c r="N289" s="741">
        <f>$F289*M289/100</f>
        <v>0</v>
      </c>
      <c r="O289" s="740">
        <f>ROUND(O12,1)</f>
        <v>0</v>
      </c>
      <c r="P289" s="741">
        <f>$F289*O289/100</f>
        <v>0</v>
      </c>
      <c r="Q289" s="740">
        <f>ROUND(Q12,1)</f>
        <v>100</v>
      </c>
      <c r="R289" s="741">
        <f>$F289*Q289/100</f>
        <v>26842</v>
      </c>
      <c r="S289" s="740">
        <f>ROUND(S12,1)</f>
        <v>20</v>
      </c>
      <c r="T289" s="741">
        <f>$F289*S289/100</f>
        <v>5368.4</v>
      </c>
      <c r="U289" s="740">
        <f>ROUND(U12,1)</f>
        <v>0</v>
      </c>
      <c r="V289" s="741">
        <f>$F289*U289/100</f>
        <v>0</v>
      </c>
      <c r="W289" s="740">
        <f>ROUND(W12,1)</f>
        <v>0</v>
      </c>
      <c r="X289" s="741">
        <f>$F289*W289/100</f>
        <v>0</v>
      </c>
      <c r="Y289" s="740">
        <f>ROUND(Y12,1)</f>
        <v>0</v>
      </c>
      <c r="Z289" s="741">
        <f>$F289*Y289/100</f>
        <v>0</v>
      </c>
      <c r="AA289" s="743">
        <f>IF(((SUM(F289:Z289))&gt;(16242*C289)),0,((16242*C289)-(SUM(F289:Z289))))</f>
        <v>0</v>
      </c>
      <c r="AB289" s="744">
        <f>F289+H289+J289+L289+N289+P289+R289+T289+V289+X289+Z289+AA289</f>
        <v>61736.6</v>
      </c>
      <c r="AC289" s="745">
        <v>12</v>
      </c>
      <c r="AD289" s="746">
        <f>AB289*AC289</f>
        <v>740839.2</v>
      </c>
      <c r="AE289" s="747"/>
      <c r="AF289" s="741"/>
      <c r="AG289" s="746">
        <f>AD289+AE289+AF289</f>
        <v>740839.2</v>
      </c>
      <c r="AH289" s="746">
        <f>AG289*0.302</f>
        <v>223733.44</v>
      </c>
      <c r="AI289" s="746">
        <f>AG289+AH289</f>
        <v>964572.64</v>
      </c>
      <c r="AK289" s="1044"/>
      <c r="AL289" s="735" t="s">
        <v>520</v>
      </c>
      <c r="AM289" s="737">
        <f t="shared" ref="AM289:AM297" si="2215">AM184</f>
        <v>1</v>
      </c>
      <c r="AN289" s="737">
        <f>ROUNDUP(AN184*1.061,0)</f>
        <v>26576</v>
      </c>
      <c r="AO289" s="738">
        <f>ROUNDUP(AN289*1.01,0)</f>
        <v>26842</v>
      </c>
      <c r="AP289" s="817">
        <f t="shared" ref="AP289:AP297" si="2216">AM289*AO289</f>
        <v>26842</v>
      </c>
      <c r="AQ289" s="740">
        <f>ROUND(AQ12,1)</f>
        <v>0</v>
      </c>
      <c r="AR289" s="741">
        <f>$AP289*AQ289/100</f>
        <v>0</v>
      </c>
      <c r="AS289" s="740">
        <f>ROUND(AS12,1)</f>
        <v>4</v>
      </c>
      <c r="AT289" s="741">
        <f>$AP289*AS289/100</f>
        <v>1073.68</v>
      </c>
      <c r="AU289" s="740">
        <f>ROUND(AU12,1)</f>
        <v>10</v>
      </c>
      <c r="AV289" s="741">
        <f>$AP289*AU289/100</f>
        <v>2684.2</v>
      </c>
      <c r="AW289" s="740">
        <f>ROUND(AW12,1)</f>
        <v>0</v>
      </c>
      <c r="AX289" s="741">
        <f>$AP289*AW289/100</f>
        <v>0</v>
      </c>
      <c r="AY289" s="740">
        <f>ROUND(AY12,1)</f>
        <v>0</v>
      </c>
      <c r="AZ289" s="741">
        <f>$AP289*AY289/100</f>
        <v>0</v>
      </c>
      <c r="BA289" s="740">
        <f>ROUND(BA12,1)</f>
        <v>40.799999999999997</v>
      </c>
      <c r="BB289" s="741">
        <f>$AP289*BA289/100</f>
        <v>10951.54</v>
      </c>
      <c r="BC289" s="740">
        <f>ROUND(BC12,1)</f>
        <v>20</v>
      </c>
      <c r="BD289" s="741">
        <f>$AP289*BC289/100</f>
        <v>5368.4</v>
      </c>
      <c r="BE289" s="740">
        <f>ROUND(BE12,1)</f>
        <v>0</v>
      </c>
      <c r="BF289" s="741">
        <f>$AP289*BE289/100</f>
        <v>0</v>
      </c>
      <c r="BG289" s="740">
        <f>ROUND(BG12,1)</f>
        <v>0</v>
      </c>
      <c r="BH289" s="741">
        <f>$AP289*BG289/100</f>
        <v>0</v>
      </c>
      <c r="BI289" s="740">
        <f>ROUND(BI12,1)</f>
        <v>0</v>
      </c>
      <c r="BJ289" s="741">
        <f>$AP289*BI289/100</f>
        <v>0</v>
      </c>
      <c r="BK289" s="743">
        <f>IF(((SUM(AP289:BJ289))&gt;(16242*AM289)),0,((16242*AM289)-(SUM(AP289:BJ289))))</f>
        <v>0</v>
      </c>
      <c r="BL289" s="744">
        <f>AP289+AR289+AT289+AV289+AX289+AZ289+BB289+BD289+BF289+BH289+BJ289+BK289</f>
        <v>46919.82</v>
      </c>
      <c r="BM289" s="745">
        <v>12</v>
      </c>
      <c r="BN289" s="746">
        <f>BL289*BM289</f>
        <v>563037.84</v>
      </c>
      <c r="BO289" s="747"/>
      <c r="BP289" s="741"/>
      <c r="BQ289" s="746">
        <f>BN289+BO289+BP289</f>
        <v>563037.84</v>
      </c>
      <c r="BR289" s="746">
        <f>BQ289*0.302</f>
        <v>170037.43</v>
      </c>
      <c r="BS289" s="746">
        <f>BQ289+BR289</f>
        <v>733075.27</v>
      </c>
      <c r="BU289" s="1044"/>
      <c r="BV289" s="735" t="s">
        <v>520</v>
      </c>
      <c r="BW289" s="737">
        <f t="shared" ref="BW289:BW297" si="2217">BW184</f>
        <v>1</v>
      </c>
      <c r="BX289" s="737">
        <f>ROUNDUP(BX184*1.061,0)</f>
        <v>26576</v>
      </c>
      <c r="BY289" s="738">
        <f>ROUNDUP(BX289*1.01,0)</f>
        <v>26842</v>
      </c>
      <c r="BZ289" s="817">
        <f t="shared" ref="BZ289:BZ297" si="2218">BW289*BY289</f>
        <v>26842</v>
      </c>
      <c r="CA289" s="740">
        <f>ROUND(CA12,1)</f>
        <v>0</v>
      </c>
      <c r="CB289" s="741">
        <f>$BZ289*CA289/100</f>
        <v>0</v>
      </c>
      <c r="CC289" s="740">
        <f>ROUND(CC12,1)</f>
        <v>0</v>
      </c>
      <c r="CD289" s="741">
        <f>$BZ289*CC289/100</f>
        <v>0</v>
      </c>
      <c r="CE289" s="740">
        <f>ROUND(CE12,1)</f>
        <v>0</v>
      </c>
      <c r="CF289" s="741">
        <f>$BZ289*CE289/100</f>
        <v>0</v>
      </c>
      <c r="CG289" s="740">
        <f>ROUND(CG12,1)</f>
        <v>0</v>
      </c>
      <c r="CH289" s="741">
        <f>$BZ289*CG289/100</f>
        <v>0</v>
      </c>
      <c r="CI289" s="740">
        <f>ROUND(CI12,1)</f>
        <v>0</v>
      </c>
      <c r="CJ289" s="741">
        <f>$BZ289*CI289/100</f>
        <v>0</v>
      </c>
      <c r="CK289" s="740">
        <f>ROUND(CK12,1)</f>
        <v>74</v>
      </c>
      <c r="CL289" s="741">
        <f>$BZ289*CK289/100</f>
        <v>19863.080000000002</v>
      </c>
      <c r="CM289" s="740">
        <f>ROUND(CM12,1)</f>
        <v>10</v>
      </c>
      <c r="CN289" s="741">
        <f>$BZ289*CM289/100</f>
        <v>2684.2</v>
      </c>
      <c r="CO289" s="740">
        <f>ROUND(CO12,1)</f>
        <v>0</v>
      </c>
      <c r="CP289" s="741">
        <f>$BZ289*CO289/100</f>
        <v>0</v>
      </c>
      <c r="CQ289" s="740">
        <f>ROUND(CQ12,1)</f>
        <v>0</v>
      </c>
      <c r="CR289" s="741">
        <f>$BZ289*CQ289/100</f>
        <v>0</v>
      </c>
      <c r="CS289" s="740">
        <f>ROUND(CS12,1)</f>
        <v>0</v>
      </c>
      <c r="CT289" s="741">
        <f>$BZ289*CS289/100</f>
        <v>0</v>
      </c>
      <c r="CU289" s="743">
        <f>IF(((SUM(BZ289:CT289))&gt;(16242*BW289)),0,((16242*BW289)-(SUM(BZ289:CT289))))</f>
        <v>0</v>
      </c>
      <c r="CV289" s="744">
        <f>BZ289+CB289+CD289+CF289+CH289+CJ289+CL289+CN289+CP289+CR289+CT289+CU289</f>
        <v>49389.279999999999</v>
      </c>
      <c r="CW289" s="745">
        <v>12</v>
      </c>
      <c r="CX289" s="746">
        <f>CV289*CW289</f>
        <v>592671.36</v>
      </c>
      <c r="CY289" s="747"/>
      <c r="CZ289" s="741"/>
      <c r="DA289" s="746">
        <f>CX289+CY289+CZ289</f>
        <v>592671.36</v>
      </c>
      <c r="DB289" s="746">
        <f>DA289*0.302</f>
        <v>178986.75</v>
      </c>
      <c r="DC289" s="746">
        <f>DA289+DB289</f>
        <v>771658.11</v>
      </c>
      <c r="DD289" s="750"/>
      <c r="DE289" s="1044"/>
      <c r="DF289" s="735" t="s">
        <v>520</v>
      </c>
      <c r="DG289" s="737">
        <f t="shared" ref="DG289:DG297" si="2219">DG184</f>
        <v>1</v>
      </c>
      <c r="DH289" s="737">
        <f>ROUNDUP(DH184*1.061,0)</f>
        <v>26576</v>
      </c>
      <c r="DI289" s="738">
        <f>ROUNDUP(DH289*1.01,0)</f>
        <v>26842</v>
      </c>
      <c r="DJ289" s="817">
        <f t="shared" ref="DJ289:DJ297" si="2220">DG289*DI289</f>
        <v>26842</v>
      </c>
      <c r="DK289" s="740">
        <f>ROUND(DK12,1)</f>
        <v>0</v>
      </c>
      <c r="DL289" s="741">
        <f>$DJ289*DK289/100</f>
        <v>0</v>
      </c>
      <c r="DM289" s="740">
        <f>ROUND(DM12,1)</f>
        <v>0</v>
      </c>
      <c r="DN289" s="741">
        <f>$DJ289*DM289/100</f>
        <v>0</v>
      </c>
      <c r="DO289" s="740">
        <f>ROUND(DO12,1)</f>
        <v>0</v>
      </c>
      <c r="DP289" s="741">
        <f>$DJ289*DO289/100</f>
        <v>0</v>
      </c>
      <c r="DQ289" s="740">
        <f>ROUND(DQ12,1)</f>
        <v>0</v>
      </c>
      <c r="DR289" s="741">
        <f>$DJ289*DQ289/100</f>
        <v>0</v>
      </c>
      <c r="DS289" s="740">
        <f>ROUND(DS12,1)</f>
        <v>0</v>
      </c>
      <c r="DT289" s="741">
        <f>$DJ289*DS289/100</f>
        <v>0</v>
      </c>
      <c r="DU289" s="740">
        <f>ROUND(DU12,1)</f>
        <v>15.9</v>
      </c>
      <c r="DV289" s="741">
        <f>$DJ289*DU289/100</f>
        <v>4267.88</v>
      </c>
      <c r="DW289" s="740">
        <f>ROUND(DW12,1)</f>
        <v>20</v>
      </c>
      <c r="DX289" s="741">
        <f>$DJ289*DW289/100</f>
        <v>5368.4</v>
      </c>
      <c r="DY289" s="740">
        <f>ROUND(DY12,1)</f>
        <v>0</v>
      </c>
      <c r="DZ289" s="741">
        <f>$DJ289*DY289/100</f>
        <v>0</v>
      </c>
      <c r="EA289" s="740">
        <f>ROUND(EA12,1)</f>
        <v>0</v>
      </c>
      <c r="EB289" s="741">
        <f>$DJ289*EA289/100</f>
        <v>0</v>
      </c>
      <c r="EC289" s="740">
        <f>ROUND(EC12,1)</f>
        <v>0</v>
      </c>
      <c r="ED289" s="741">
        <f>$DJ289*EC289/100</f>
        <v>0</v>
      </c>
      <c r="EE289" s="743">
        <f>IF(((SUM(DJ289:ED289))&gt;(16242*DG289)),0,((16242*DG289)-(SUM(DJ289:ED289))))</f>
        <v>0</v>
      </c>
      <c r="EF289" s="744">
        <f>DJ289+DL289+DN289+DP289+DR289+DT289+DV289+DX289+DZ289+EB289+ED289+EE289</f>
        <v>36478.28</v>
      </c>
      <c r="EG289" s="745">
        <v>12</v>
      </c>
      <c r="EH289" s="746">
        <f>EF289*EG289</f>
        <v>437739.36</v>
      </c>
      <c r="EI289" s="747"/>
      <c r="EJ289" s="741"/>
      <c r="EK289" s="746">
        <f>EH289+EI289+EJ289</f>
        <v>437739.36</v>
      </c>
      <c r="EL289" s="746">
        <f>EK289*0.302</f>
        <v>132197.29</v>
      </c>
      <c r="EM289" s="746">
        <f>EK289+EL289</f>
        <v>569936.65</v>
      </c>
      <c r="EO289" s="1044"/>
      <c r="EP289" s="752" t="s">
        <v>520</v>
      </c>
      <c r="EQ289" s="737">
        <f t="shared" ref="EQ289:EQ297" si="2221">EQ184</f>
        <v>1</v>
      </c>
      <c r="ER289" s="737">
        <f>ROUNDUP(ER184*1.061,0)</f>
        <v>26576</v>
      </c>
      <c r="ES289" s="738">
        <f>ROUNDUP(ER289*1.01,0)</f>
        <v>26842</v>
      </c>
      <c r="ET289" s="817">
        <f t="shared" ref="ET289:ET297" si="2222">EQ289*ES289</f>
        <v>26842</v>
      </c>
      <c r="EU289" s="740">
        <f>ROUND(EU12,1)</f>
        <v>0</v>
      </c>
      <c r="EV289" s="741">
        <f>$ET289*EU289/100</f>
        <v>0</v>
      </c>
      <c r="EW289" s="740">
        <f>ROUND(EW12,1)</f>
        <v>0</v>
      </c>
      <c r="EX289" s="741">
        <f>$ET289*EW289/100</f>
        <v>0</v>
      </c>
      <c r="EY289" s="740">
        <f>ROUND(EY12,1)</f>
        <v>0</v>
      </c>
      <c r="EZ289" s="741">
        <f>$ET289*EY289/100</f>
        <v>0</v>
      </c>
      <c r="FA289" s="740">
        <f>ROUND(FA12,1)</f>
        <v>0</v>
      </c>
      <c r="FB289" s="741">
        <f>$ET289*FA289/100</f>
        <v>0</v>
      </c>
      <c r="FC289" s="740">
        <f>ROUND(FC12,1)</f>
        <v>0</v>
      </c>
      <c r="FD289" s="741">
        <f>$ET289*FC289/100</f>
        <v>0</v>
      </c>
      <c r="FE289" s="740">
        <f>ROUND(FE12,1)</f>
        <v>25.5</v>
      </c>
      <c r="FF289" s="741">
        <f>$ET289*FE289/100</f>
        <v>6844.71</v>
      </c>
      <c r="FG289" s="740">
        <f>ROUND(FG12,1)</f>
        <v>15</v>
      </c>
      <c r="FH289" s="741">
        <f>$ET289*FG289/100</f>
        <v>4026.3</v>
      </c>
      <c r="FI289" s="740">
        <f>ROUND(FI12,1)</f>
        <v>0</v>
      </c>
      <c r="FJ289" s="741">
        <f>$ET289*FI289/100</f>
        <v>0</v>
      </c>
      <c r="FK289" s="740">
        <f>ROUND(FK12,1)</f>
        <v>0</v>
      </c>
      <c r="FL289" s="741">
        <f>$ET289*FK289/100</f>
        <v>0</v>
      </c>
      <c r="FM289" s="740">
        <f>ROUND(FM12,1)</f>
        <v>0</v>
      </c>
      <c r="FN289" s="741">
        <f>$ET289*FM289/100</f>
        <v>0</v>
      </c>
      <c r="FO289" s="743">
        <f>IF(((SUM(ET289:FN289))&gt;(16242*EQ289)),0,((16242*EQ289)-(SUM(ET289:FN289))))</f>
        <v>0</v>
      </c>
      <c r="FP289" s="744">
        <f>ET289+EV289+EX289+EZ289+FB289+FD289+FF289+FH289+FJ289+FL289+FN289+FO289</f>
        <v>37713.01</v>
      </c>
      <c r="FQ289" s="745">
        <v>12</v>
      </c>
      <c r="FR289" s="746">
        <f>FP289*FQ289</f>
        <v>452556.12</v>
      </c>
      <c r="FS289" s="747"/>
      <c r="FT289" s="741"/>
      <c r="FU289" s="746">
        <f>FR289+FS289+FT289</f>
        <v>452556.12</v>
      </c>
      <c r="FV289" s="746">
        <f>FU289*0.302</f>
        <v>136671.95000000001</v>
      </c>
      <c r="FW289" s="746">
        <f>FU289+FV289</f>
        <v>589228.06999999995</v>
      </c>
      <c r="FY289" s="1044"/>
      <c r="FZ289" s="752" t="s">
        <v>520</v>
      </c>
      <c r="GA289" s="737">
        <f t="shared" ref="GA289:GA297" si="2223">GA184</f>
        <v>5</v>
      </c>
      <c r="GB289" s="737">
        <f>ROUNDUP(GB184*1.061,0)</f>
        <v>26576</v>
      </c>
      <c r="GC289" s="738">
        <f>ROUNDUP(GB289*1.01,0)</f>
        <v>26842</v>
      </c>
      <c r="GD289" s="743">
        <f t="shared" ref="GD289" si="2224">F289+AP289+BZ289+DJ289+ET289</f>
        <v>134210</v>
      </c>
      <c r="GE289" s="743"/>
      <c r="GF289" s="737">
        <f t="shared" ref="GF289:GF297" si="2225">H289+AR289+CB289+DL289+EV289</f>
        <v>0</v>
      </c>
      <c r="GG289" s="743"/>
      <c r="GH289" s="737">
        <f t="shared" ref="GH289:GH297" si="2226">J289+AT289+CD289+DN289+EX289</f>
        <v>1073.68</v>
      </c>
      <c r="GI289" s="743"/>
      <c r="GJ289" s="737">
        <f t="shared" ref="GJ289:GJ297" si="2227">L289+AV289+CF289+DP289+EZ289</f>
        <v>5368.4</v>
      </c>
      <c r="GK289" s="743"/>
      <c r="GL289" s="737">
        <f t="shared" ref="GL289:GL297" si="2228">N289+AX289+CH289+DR289+FB289</f>
        <v>0</v>
      </c>
      <c r="GM289" s="743"/>
      <c r="GN289" s="737">
        <f t="shared" ref="GN289:GN297" si="2229">P289+AZ289+CJ289+DT289+FD289</f>
        <v>0</v>
      </c>
      <c r="GO289" s="743"/>
      <c r="GP289" s="737">
        <f t="shared" ref="GP289:GP297" si="2230">R289+BB289+CL289+DV289+FF289</f>
        <v>68769.210000000006</v>
      </c>
      <c r="GQ289" s="743"/>
      <c r="GR289" s="737">
        <f t="shared" ref="GR289:GR297" si="2231">T289+BD289+CN289+DX289+FH289</f>
        <v>22815.7</v>
      </c>
      <c r="GS289" s="743"/>
      <c r="GT289" s="737">
        <f t="shared" ref="GT289:GT297" si="2232">V289+BF289+CP289+DZ289+FJ289</f>
        <v>0</v>
      </c>
      <c r="GU289" s="743"/>
      <c r="GV289" s="737">
        <f t="shared" ref="GV289:GV297" si="2233">X289+BH289+CR289+EB289+FL289</f>
        <v>0</v>
      </c>
      <c r="GW289" s="743"/>
      <c r="GX289" s="737">
        <f t="shared" ref="GX289:GY297" si="2234">Z289+BJ289+CT289+ED289+FN289</f>
        <v>0</v>
      </c>
      <c r="GY289" s="743">
        <f t="shared" si="2234"/>
        <v>0</v>
      </c>
      <c r="GZ289" s="744">
        <f>GD289+GF289+GH289+GJ289+GL289+GN289+GP289+GR289+GT289+GV289+GX289+GY289</f>
        <v>232236.99</v>
      </c>
      <c r="HA289" s="745">
        <v>12</v>
      </c>
      <c r="HB289" s="746">
        <f>GZ289*HA289</f>
        <v>2786843.88</v>
      </c>
      <c r="HC289" s="737">
        <f t="shared" ref="HC289:HD297" si="2235">AE289+BO289+CY289+EI289+FS289</f>
        <v>0</v>
      </c>
      <c r="HD289" s="737">
        <f t="shared" si="2235"/>
        <v>0</v>
      </c>
      <c r="HE289" s="746">
        <f>HB289+HC289+HD289</f>
        <v>2786843.88</v>
      </c>
      <c r="HF289" s="746">
        <f>HE289*0.302</f>
        <v>841626.85</v>
      </c>
      <c r="HG289" s="746">
        <f>HE289+HF289</f>
        <v>3628470.73</v>
      </c>
    </row>
    <row r="290" spans="1:215" ht="38.25" hidden="1" x14ac:dyDescent="0.25">
      <c r="A290" s="1044"/>
      <c r="B290" s="753" t="s">
        <v>852</v>
      </c>
      <c r="C290" s="737">
        <f t="shared" si="2213"/>
        <v>1</v>
      </c>
      <c r="D290" s="737">
        <f t="shared" ref="D290:D297" si="2236">ROUNDUP(D185*1.061,0)</f>
        <v>23920</v>
      </c>
      <c r="E290" s="738">
        <f t="shared" ref="E290:E297" si="2237">ROUNDUP(D290*1.01,0)</f>
        <v>24160</v>
      </c>
      <c r="F290" s="817">
        <f t="shared" si="2214"/>
        <v>24160</v>
      </c>
      <c r="G290" s="740">
        <f t="shared" ref="G290:I297" si="2238">ROUND(G13,1)</f>
        <v>0</v>
      </c>
      <c r="H290" s="741">
        <f t="shared" ref="H290:H297" si="2239">$F290*G290/100</f>
        <v>0</v>
      </c>
      <c r="I290" s="740">
        <f t="shared" si="2238"/>
        <v>0</v>
      </c>
      <c r="J290" s="741">
        <f t="shared" ref="J290:J297" si="2240">$F290*I290/100</f>
        <v>0</v>
      </c>
      <c r="K290" s="740">
        <f t="shared" ref="K290:K297" si="2241">ROUND(K13,1)</f>
        <v>10</v>
      </c>
      <c r="L290" s="741">
        <f t="shared" ref="L290:L297" si="2242">$F290*K290/100</f>
        <v>2416</v>
      </c>
      <c r="M290" s="740">
        <f t="shared" ref="M290:M297" si="2243">ROUND(M13,1)</f>
        <v>20</v>
      </c>
      <c r="N290" s="741">
        <f t="shared" ref="N290:N297" si="2244">$F290*M290/100</f>
        <v>4832</v>
      </c>
      <c r="O290" s="740">
        <f t="shared" ref="O290:O297" si="2245">ROUND(O13,1)</f>
        <v>0</v>
      </c>
      <c r="P290" s="741">
        <f t="shared" ref="P290:P297" si="2246">$F290*O290/100</f>
        <v>0</v>
      </c>
      <c r="Q290" s="740">
        <f t="shared" ref="Q290:Q297" si="2247">ROUND(Q13,1)</f>
        <v>100</v>
      </c>
      <c r="R290" s="741">
        <f t="shared" ref="R290:R297" si="2248">$F290*Q290/100</f>
        <v>24160</v>
      </c>
      <c r="S290" s="740">
        <f t="shared" ref="S290:S297" si="2249">ROUND(S13,1)</f>
        <v>20</v>
      </c>
      <c r="T290" s="741">
        <f t="shared" ref="T290:T297" si="2250">$F290*S290/100</f>
        <v>4832</v>
      </c>
      <c r="U290" s="740">
        <f t="shared" ref="U290:U297" si="2251">ROUND(U13,1)</f>
        <v>0</v>
      </c>
      <c r="V290" s="741">
        <f t="shared" ref="V290:V297" si="2252">$F290*U290/100</f>
        <v>0</v>
      </c>
      <c r="W290" s="740">
        <f t="shared" ref="W290:W297" si="2253">ROUND(W13,1)</f>
        <v>0</v>
      </c>
      <c r="X290" s="741">
        <f t="shared" ref="X290:X297" si="2254">$F290*W290/100</f>
        <v>0</v>
      </c>
      <c r="Y290" s="740">
        <f t="shared" ref="Y290:Y297" si="2255">ROUND(Y13,1)</f>
        <v>0</v>
      </c>
      <c r="Z290" s="741">
        <f t="shared" ref="Z290:Z297" si="2256">$F290*Y290/100</f>
        <v>0</v>
      </c>
      <c r="AA290" s="743">
        <f t="shared" ref="AA290:AA297" si="2257">IF(((SUM(F290:Z290))&gt;(16242*C290)),0,((16242*C290)-(SUM(F290:Z290))))</f>
        <v>0</v>
      </c>
      <c r="AB290" s="744">
        <f t="shared" ref="AB290:AB297" si="2258">F290+H290+J290+L290+N290+P290+R290+T290+V290+X290+Z290+AA290</f>
        <v>60400</v>
      </c>
      <c r="AC290" s="745">
        <v>12</v>
      </c>
      <c r="AD290" s="746">
        <f t="shared" ref="AD290:AD297" si="2259">AB290*AC290</f>
        <v>724800</v>
      </c>
      <c r="AE290" s="747"/>
      <c r="AF290" s="741"/>
      <c r="AG290" s="746">
        <f t="shared" ref="AG290:AG297" si="2260">AD290+AE290+AF290</f>
        <v>724800</v>
      </c>
      <c r="AH290" s="746">
        <f t="shared" ref="AH290:AH297" si="2261">AG290*0.302</f>
        <v>218889.60000000001</v>
      </c>
      <c r="AI290" s="746">
        <f t="shared" ref="AI290:AI297" si="2262">AG290+AH290</f>
        <v>943689.6</v>
      </c>
      <c r="AK290" s="1044"/>
      <c r="AL290" s="753" t="s">
        <v>852</v>
      </c>
      <c r="AM290" s="737">
        <f t="shared" si="2215"/>
        <v>0</v>
      </c>
      <c r="AN290" s="737">
        <f t="shared" ref="AN290:AN297" si="2263">ROUNDUP(AN185*1.061,0)</f>
        <v>23920</v>
      </c>
      <c r="AO290" s="738">
        <f t="shared" ref="AO290:AO297" si="2264">ROUNDUP(AN290*1.01,0)</f>
        <v>24160</v>
      </c>
      <c r="AP290" s="817">
        <f t="shared" si="2216"/>
        <v>0</v>
      </c>
      <c r="AQ290" s="740">
        <f t="shared" ref="AQ290:AQ297" si="2265">ROUND(AQ13,1)</f>
        <v>0</v>
      </c>
      <c r="AR290" s="741">
        <f t="shared" ref="AR290:AR297" si="2266">$AP290*AQ290/100</f>
        <v>0</v>
      </c>
      <c r="AS290" s="740">
        <f t="shared" ref="AS290:AS297" si="2267">ROUND(AS13,1)</f>
        <v>0</v>
      </c>
      <c r="AT290" s="741">
        <f t="shared" ref="AT290:AT297" si="2268">$AP290*AS290/100</f>
        <v>0</v>
      </c>
      <c r="AU290" s="740">
        <f t="shared" ref="AU290:AU297" si="2269">ROUND(AU13,1)</f>
        <v>0</v>
      </c>
      <c r="AV290" s="741">
        <f t="shared" ref="AV290:AV297" si="2270">$AP290*AU290/100</f>
        <v>0</v>
      </c>
      <c r="AW290" s="740">
        <f t="shared" ref="AW290:AW297" si="2271">ROUND(AW13,1)</f>
        <v>0</v>
      </c>
      <c r="AX290" s="741">
        <f t="shared" ref="AX290:AX297" si="2272">$AP290*AW290/100</f>
        <v>0</v>
      </c>
      <c r="AY290" s="740">
        <f t="shared" ref="AY290:AY297" si="2273">ROUND(AY13,1)</f>
        <v>0</v>
      </c>
      <c r="AZ290" s="741">
        <f t="shared" ref="AZ290:AZ297" si="2274">$AP290*AY290/100</f>
        <v>0</v>
      </c>
      <c r="BA290" s="740">
        <f t="shared" ref="BA290:BA297" si="2275">ROUND(BA13,1)</f>
        <v>0</v>
      </c>
      <c r="BB290" s="741">
        <f t="shared" ref="BB290:BB297" si="2276">$AP290*BA290/100</f>
        <v>0</v>
      </c>
      <c r="BC290" s="740">
        <f t="shared" ref="BC290:BC297" si="2277">ROUND(BC13,1)</f>
        <v>0</v>
      </c>
      <c r="BD290" s="741">
        <f t="shared" ref="BD290:BD297" si="2278">$AP290*BC290/100</f>
        <v>0</v>
      </c>
      <c r="BE290" s="740">
        <f t="shared" ref="BE290:BE297" si="2279">ROUND(BE13,1)</f>
        <v>0</v>
      </c>
      <c r="BF290" s="741">
        <f t="shared" ref="BF290:BF297" si="2280">$AP290*BE290/100</f>
        <v>0</v>
      </c>
      <c r="BG290" s="740">
        <f t="shared" ref="BG290:BG297" si="2281">ROUND(BG13,1)</f>
        <v>0</v>
      </c>
      <c r="BH290" s="741">
        <f t="shared" ref="BH290:BH297" si="2282">$AP290*BG290/100</f>
        <v>0</v>
      </c>
      <c r="BI290" s="740">
        <f t="shared" ref="BI290:BI297" si="2283">ROUND(BI13,1)</f>
        <v>0</v>
      </c>
      <c r="BJ290" s="741">
        <f t="shared" ref="BJ290:BJ297" si="2284">$AP290*BI290/100</f>
        <v>0</v>
      </c>
      <c r="BK290" s="743">
        <f t="shared" ref="BK290:BK297" si="2285">IF(((SUM(AP290:BJ290))&gt;(16242*AM290)),0,((16242*AM290)-(SUM(AP290:BJ290))))</f>
        <v>0</v>
      </c>
      <c r="BL290" s="744">
        <f t="shared" ref="BL290:BL297" si="2286">AP290+AR290+AT290+AV290+AX290+AZ290+BB290+BD290+BF290+BH290+BJ290+BK290</f>
        <v>0</v>
      </c>
      <c r="BM290" s="745">
        <v>12</v>
      </c>
      <c r="BN290" s="746">
        <f t="shared" ref="BN290:BN297" si="2287">BL290*BM290</f>
        <v>0</v>
      </c>
      <c r="BO290" s="747"/>
      <c r="BP290" s="741"/>
      <c r="BQ290" s="746">
        <f t="shared" ref="BQ290:BQ297" si="2288">BN290+BO290+BP290</f>
        <v>0</v>
      </c>
      <c r="BR290" s="746">
        <f t="shared" ref="BR290:BR297" si="2289">BQ290*0.302</f>
        <v>0</v>
      </c>
      <c r="BS290" s="746">
        <f t="shared" ref="BS290:BS297" si="2290">BQ290+BR290</f>
        <v>0</v>
      </c>
      <c r="BU290" s="1044"/>
      <c r="BV290" s="753" t="s">
        <v>852</v>
      </c>
      <c r="BW290" s="737">
        <f t="shared" si="2217"/>
        <v>0</v>
      </c>
      <c r="BX290" s="737">
        <f t="shared" ref="BX290:BX297" si="2291">ROUNDUP(BX185*1.061,0)</f>
        <v>23920</v>
      </c>
      <c r="BY290" s="738">
        <f t="shared" ref="BY290:BY297" si="2292">ROUNDUP(BX290*1.01,0)</f>
        <v>24160</v>
      </c>
      <c r="BZ290" s="817">
        <f t="shared" si="2218"/>
        <v>0</v>
      </c>
      <c r="CA290" s="740">
        <f t="shared" ref="CA290:CA297" si="2293">ROUND(CA13,1)</f>
        <v>0</v>
      </c>
      <c r="CB290" s="741">
        <f t="shared" ref="CB290:CB297" si="2294">$BZ290*CA290/100</f>
        <v>0</v>
      </c>
      <c r="CC290" s="740">
        <f t="shared" ref="CC290:CC297" si="2295">ROUND(CC13,1)</f>
        <v>0</v>
      </c>
      <c r="CD290" s="741">
        <f t="shared" ref="CD290:CD297" si="2296">$BZ290*CC290/100</f>
        <v>0</v>
      </c>
      <c r="CE290" s="740">
        <f t="shared" ref="CE290:CE297" si="2297">ROUND(CE13,1)</f>
        <v>0</v>
      </c>
      <c r="CF290" s="741">
        <f t="shared" ref="CF290:CF297" si="2298">$BZ290*CE290/100</f>
        <v>0</v>
      </c>
      <c r="CG290" s="740">
        <f t="shared" ref="CG290:CG297" si="2299">ROUND(CG13,1)</f>
        <v>0</v>
      </c>
      <c r="CH290" s="741">
        <f t="shared" ref="CH290:CH297" si="2300">$BZ290*CG290/100</f>
        <v>0</v>
      </c>
      <c r="CI290" s="740">
        <f t="shared" ref="CI290:CI297" si="2301">ROUND(CI13,1)</f>
        <v>0</v>
      </c>
      <c r="CJ290" s="741">
        <f t="shared" ref="CJ290:CJ297" si="2302">$BZ290*CI290/100</f>
        <v>0</v>
      </c>
      <c r="CK290" s="740">
        <f t="shared" ref="CK290:CK297" si="2303">ROUND(CK13,1)</f>
        <v>0</v>
      </c>
      <c r="CL290" s="741">
        <f t="shared" ref="CL290:CL297" si="2304">$BZ290*CK290/100</f>
        <v>0</v>
      </c>
      <c r="CM290" s="740">
        <f t="shared" ref="CM290:CM297" si="2305">ROUND(CM13,1)</f>
        <v>0</v>
      </c>
      <c r="CN290" s="741">
        <f t="shared" ref="CN290:CN297" si="2306">$BZ290*CM290/100</f>
        <v>0</v>
      </c>
      <c r="CO290" s="740">
        <f t="shared" ref="CO290:CO297" si="2307">ROUND(CO13,1)</f>
        <v>0</v>
      </c>
      <c r="CP290" s="741">
        <f t="shared" ref="CP290:CP297" si="2308">$BZ290*CO290/100</f>
        <v>0</v>
      </c>
      <c r="CQ290" s="740">
        <f t="shared" ref="CQ290:CQ297" si="2309">ROUND(CQ13,1)</f>
        <v>0</v>
      </c>
      <c r="CR290" s="741">
        <f t="shared" ref="CR290:CR297" si="2310">$BZ290*CQ290/100</f>
        <v>0</v>
      </c>
      <c r="CS290" s="740">
        <f t="shared" ref="CS290:CS297" si="2311">ROUND(CS13,1)</f>
        <v>0</v>
      </c>
      <c r="CT290" s="741">
        <f t="shared" ref="CT290:CT297" si="2312">$BZ290*CS290/100</f>
        <v>0</v>
      </c>
      <c r="CU290" s="743">
        <f t="shared" ref="CU290:CU297" si="2313">IF(((SUM(BZ290:CT290))&gt;(16242*BW290)),0,((16242*BW290)-(SUM(BZ290:CT290))))</f>
        <v>0</v>
      </c>
      <c r="CV290" s="744">
        <f t="shared" ref="CV290:CV297" si="2314">BZ290+CB290+CD290+CF290+CH290+CJ290+CL290+CN290+CP290+CR290+CT290+CU290</f>
        <v>0</v>
      </c>
      <c r="CW290" s="745">
        <v>12</v>
      </c>
      <c r="CX290" s="746">
        <f t="shared" ref="CX290:CX297" si="2315">CV290*CW290</f>
        <v>0</v>
      </c>
      <c r="CY290" s="747"/>
      <c r="CZ290" s="741"/>
      <c r="DA290" s="746">
        <f t="shared" ref="DA290:DA297" si="2316">CX290+CY290+CZ290</f>
        <v>0</v>
      </c>
      <c r="DB290" s="746">
        <f t="shared" ref="DB290:DB297" si="2317">DA290*0.302</f>
        <v>0</v>
      </c>
      <c r="DC290" s="746">
        <f t="shared" ref="DC290:DC297" si="2318">DA290+DB290</f>
        <v>0</v>
      </c>
      <c r="DD290" s="750"/>
      <c r="DE290" s="1044"/>
      <c r="DF290" s="753" t="s">
        <v>852</v>
      </c>
      <c r="DG290" s="737">
        <f t="shared" si="2219"/>
        <v>0</v>
      </c>
      <c r="DH290" s="737">
        <f t="shared" ref="DH290:DH297" si="2319">ROUNDUP(DH185*1.061,0)</f>
        <v>23920</v>
      </c>
      <c r="DI290" s="738">
        <f t="shared" ref="DI290:DI297" si="2320">ROUNDUP(DH290*1.01,0)</f>
        <v>24160</v>
      </c>
      <c r="DJ290" s="817">
        <f t="shared" si="2220"/>
        <v>0</v>
      </c>
      <c r="DK290" s="740">
        <f t="shared" ref="DK290:DK297" si="2321">ROUND(DK13,1)</f>
        <v>0</v>
      </c>
      <c r="DL290" s="741">
        <f t="shared" ref="DL290:DL297" si="2322">$DJ290*DK290/100</f>
        <v>0</v>
      </c>
      <c r="DM290" s="740">
        <f t="shared" ref="DM290:DM297" si="2323">ROUND(DM13,1)</f>
        <v>0</v>
      </c>
      <c r="DN290" s="741">
        <f t="shared" ref="DN290:DN297" si="2324">$DJ290*DM290/100</f>
        <v>0</v>
      </c>
      <c r="DO290" s="740">
        <f t="shared" ref="DO290:DO297" si="2325">ROUND(DO13,1)</f>
        <v>0</v>
      </c>
      <c r="DP290" s="741">
        <f t="shared" ref="DP290:DP297" si="2326">$DJ290*DO290/100</f>
        <v>0</v>
      </c>
      <c r="DQ290" s="740">
        <f t="shared" ref="DQ290:DQ297" si="2327">ROUND(DQ13,1)</f>
        <v>0</v>
      </c>
      <c r="DR290" s="741">
        <f t="shared" ref="DR290:DR297" si="2328">$DJ290*DQ290/100</f>
        <v>0</v>
      </c>
      <c r="DS290" s="740">
        <f t="shared" ref="DS290:DS297" si="2329">ROUND(DS13,1)</f>
        <v>0</v>
      </c>
      <c r="DT290" s="741">
        <f t="shared" ref="DT290:DT297" si="2330">$DJ290*DS290/100</f>
        <v>0</v>
      </c>
      <c r="DU290" s="740">
        <f t="shared" ref="DU290:DU297" si="2331">ROUND(DU13,1)</f>
        <v>0</v>
      </c>
      <c r="DV290" s="741">
        <f t="shared" ref="DV290:DV297" si="2332">$DJ290*DU290/100</f>
        <v>0</v>
      </c>
      <c r="DW290" s="740">
        <f t="shared" ref="DW290:DW297" si="2333">ROUND(DW13,1)</f>
        <v>0</v>
      </c>
      <c r="DX290" s="741">
        <f t="shared" ref="DX290:DX297" si="2334">$DJ290*DW290/100</f>
        <v>0</v>
      </c>
      <c r="DY290" s="740">
        <f t="shared" ref="DY290:DY297" si="2335">ROUND(DY13,1)</f>
        <v>0</v>
      </c>
      <c r="DZ290" s="741">
        <f t="shared" ref="DZ290:DZ297" si="2336">$DJ290*DY290/100</f>
        <v>0</v>
      </c>
      <c r="EA290" s="740">
        <f t="shared" ref="EA290:EA297" si="2337">ROUND(EA13,1)</f>
        <v>0</v>
      </c>
      <c r="EB290" s="741">
        <f t="shared" ref="EB290:EB297" si="2338">$DJ290*EA290/100</f>
        <v>0</v>
      </c>
      <c r="EC290" s="740">
        <f t="shared" ref="EC290:EC297" si="2339">ROUND(EC13,1)</f>
        <v>0</v>
      </c>
      <c r="ED290" s="741">
        <f t="shared" ref="ED290:ED297" si="2340">$DJ290*EC290/100</f>
        <v>0</v>
      </c>
      <c r="EE290" s="743">
        <f t="shared" ref="EE290:EE297" si="2341">IF(((SUM(DJ290:ED290))&gt;(16242*DG290)),0,((16242*DG290)-(SUM(DJ290:ED290))))</f>
        <v>0</v>
      </c>
      <c r="EF290" s="744">
        <f t="shared" ref="EF290:EF297" si="2342">DJ290+DL290+DN290+DP290+DR290+DT290+DV290+DX290+DZ290+EB290+ED290+EE290</f>
        <v>0</v>
      </c>
      <c r="EG290" s="745">
        <v>12</v>
      </c>
      <c r="EH290" s="746">
        <f t="shared" ref="EH290:EH297" si="2343">EF290*EG290</f>
        <v>0</v>
      </c>
      <c r="EI290" s="747"/>
      <c r="EJ290" s="741"/>
      <c r="EK290" s="746">
        <f t="shared" ref="EK290:EK297" si="2344">EH290+EI290+EJ290</f>
        <v>0</v>
      </c>
      <c r="EL290" s="746">
        <f t="shared" ref="EL290:EL297" si="2345">EK290*0.302</f>
        <v>0</v>
      </c>
      <c r="EM290" s="746">
        <f t="shared" ref="EM290:EM297" si="2346">EK290+EL290</f>
        <v>0</v>
      </c>
      <c r="EO290" s="1044"/>
      <c r="EP290" s="753" t="s">
        <v>852</v>
      </c>
      <c r="EQ290" s="737">
        <f t="shared" si="2221"/>
        <v>0</v>
      </c>
      <c r="ER290" s="737">
        <f t="shared" ref="ER290:ER297" si="2347">ROUNDUP(ER185*1.061,0)</f>
        <v>23920</v>
      </c>
      <c r="ES290" s="738">
        <f t="shared" ref="ES290:ES297" si="2348">ROUNDUP(ER290*1.01,0)</f>
        <v>24160</v>
      </c>
      <c r="ET290" s="817">
        <f t="shared" si="2222"/>
        <v>0</v>
      </c>
      <c r="EU290" s="740">
        <f t="shared" ref="EU290:EU297" si="2349">ROUND(EU13,1)</f>
        <v>0</v>
      </c>
      <c r="EV290" s="741">
        <f t="shared" ref="EV290:EV297" si="2350">$ET290*EU290/100</f>
        <v>0</v>
      </c>
      <c r="EW290" s="740">
        <f t="shared" ref="EW290:EW297" si="2351">ROUND(EW13,1)</f>
        <v>0</v>
      </c>
      <c r="EX290" s="741">
        <f t="shared" ref="EX290:EX297" si="2352">$ET290*EW290/100</f>
        <v>0</v>
      </c>
      <c r="EY290" s="740">
        <f t="shared" ref="EY290:EY297" si="2353">ROUND(EY13,1)</f>
        <v>0</v>
      </c>
      <c r="EZ290" s="741">
        <f t="shared" ref="EZ290:EZ297" si="2354">$ET290*EY290/100</f>
        <v>0</v>
      </c>
      <c r="FA290" s="740">
        <f t="shared" ref="FA290:FA297" si="2355">ROUND(FA13,1)</f>
        <v>0</v>
      </c>
      <c r="FB290" s="741">
        <f t="shared" ref="FB290:FB297" si="2356">$ET290*FA290/100</f>
        <v>0</v>
      </c>
      <c r="FC290" s="740">
        <f t="shared" ref="FC290:FC297" si="2357">ROUND(FC13,1)</f>
        <v>0</v>
      </c>
      <c r="FD290" s="741">
        <f t="shared" ref="FD290:FD297" si="2358">$ET290*FC290/100</f>
        <v>0</v>
      </c>
      <c r="FE290" s="740">
        <f t="shared" ref="FE290:FE297" si="2359">ROUND(FE13,1)</f>
        <v>0</v>
      </c>
      <c r="FF290" s="741">
        <f t="shared" ref="FF290:FF297" si="2360">$ET290*FE290/100</f>
        <v>0</v>
      </c>
      <c r="FG290" s="740">
        <f t="shared" ref="FG290:FG297" si="2361">ROUND(FG13,1)</f>
        <v>0</v>
      </c>
      <c r="FH290" s="741">
        <f t="shared" ref="FH290:FH297" si="2362">$ET290*FG290/100</f>
        <v>0</v>
      </c>
      <c r="FI290" s="740">
        <f t="shared" ref="FI290:FI297" si="2363">ROUND(FI13,1)</f>
        <v>0</v>
      </c>
      <c r="FJ290" s="741">
        <f t="shared" ref="FJ290:FJ297" si="2364">$ET290*FI290/100</f>
        <v>0</v>
      </c>
      <c r="FK290" s="740">
        <f t="shared" ref="FK290:FK297" si="2365">ROUND(FK13,1)</f>
        <v>0</v>
      </c>
      <c r="FL290" s="741">
        <f t="shared" ref="FL290:FL297" si="2366">$ET290*FK290/100</f>
        <v>0</v>
      </c>
      <c r="FM290" s="740">
        <f t="shared" ref="FM290:FM297" si="2367">ROUND(FM13,1)</f>
        <v>0</v>
      </c>
      <c r="FN290" s="741">
        <f t="shared" ref="FN290:FN297" si="2368">$ET290*FM290/100</f>
        <v>0</v>
      </c>
      <c r="FO290" s="743">
        <f t="shared" ref="FO290:FO297" si="2369">IF(((SUM(ET290:FN290))&gt;(16242*EQ290)),0,((16242*EQ290)-(SUM(ET290:FN290))))</f>
        <v>0</v>
      </c>
      <c r="FP290" s="744">
        <f t="shared" ref="FP290:FP297" si="2370">ET290+EV290+EX290+EZ290+FB290+FD290+FF290+FH290+FJ290+FL290+FN290+FO290</f>
        <v>0</v>
      </c>
      <c r="FQ290" s="745">
        <v>12</v>
      </c>
      <c r="FR290" s="746">
        <f t="shared" ref="FR290:FR297" si="2371">FP290*FQ290</f>
        <v>0</v>
      </c>
      <c r="FS290" s="747"/>
      <c r="FT290" s="741"/>
      <c r="FU290" s="746">
        <f t="shared" ref="FU290:FU297" si="2372">FR290+FS290+FT290</f>
        <v>0</v>
      </c>
      <c r="FV290" s="746">
        <f t="shared" ref="FV290:FV297" si="2373">FU290*0.302</f>
        <v>0</v>
      </c>
      <c r="FW290" s="746">
        <f t="shared" ref="FW290:FW297" si="2374">FU290+FV290</f>
        <v>0</v>
      </c>
      <c r="FY290" s="1044"/>
      <c r="FZ290" s="753" t="s">
        <v>852</v>
      </c>
      <c r="GA290" s="737">
        <f t="shared" si="2223"/>
        <v>1</v>
      </c>
      <c r="GB290" s="737">
        <f t="shared" ref="GB290:GB297" si="2375">ROUNDUP(GB185*1.061,0)</f>
        <v>23920</v>
      </c>
      <c r="GC290" s="738">
        <f t="shared" ref="GC290:GC297" si="2376">ROUNDUP(GB290*1.01,0)</f>
        <v>24160</v>
      </c>
      <c r="GD290" s="743">
        <f>F290+AP290+BZ290+DJ290+ET290</f>
        <v>24160</v>
      </c>
      <c r="GE290" s="743"/>
      <c r="GF290" s="737">
        <f t="shared" si="2225"/>
        <v>0</v>
      </c>
      <c r="GG290" s="743"/>
      <c r="GH290" s="737">
        <f t="shared" si="2226"/>
        <v>0</v>
      </c>
      <c r="GI290" s="743"/>
      <c r="GJ290" s="737">
        <f t="shared" si="2227"/>
        <v>2416</v>
      </c>
      <c r="GK290" s="743"/>
      <c r="GL290" s="737">
        <f t="shared" si="2228"/>
        <v>4832</v>
      </c>
      <c r="GM290" s="743"/>
      <c r="GN290" s="737">
        <f t="shared" si="2229"/>
        <v>0</v>
      </c>
      <c r="GO290" s="743"/>
      <c r="GP290" s="737">
        <f t="shared" si="2230"/>
        <v>24160</v>
      </c>
      <c r="GQ290" s="743"/>
      <c r="GR290" s="737">
        <f t="shared" si="2231"/>
        <v>4832</v>
      </c>
      <c r="GS290" s="743"/>
      <c r="GT290" s="737">
        <f t="shared" si="2232"/>
        <v>0</v>
      </c>
      <c r="GU290" s="743"/>
      <c r="GV290" s="737">
        <f t="shared" si="2233"/>
        <v>0</v>
      </c>
      <c r="GW290" s="743"/>
      <c r="GX290" s="737">
        <f t="shared" si="2234"/>
        <v>0</v>
      </c>
      <c r="GY290" s="743">
        <f t="shared" si="2234"/>
        <v>0</v>
      </c>
      <c r="GZ290" s="744">
        <f t="shared" ref="GZ290:GZ297" si="2377">GD290+GF290+GH290+GJ290+GL290+GN290+GP290+GR290+GT290+GV290+GX290+GY290</f>
        <v>60400</v>
      </c>
      <c r="HA290" s="745">
        <v>12</v>
      </c>
      <c r="HB290" s="746">
        <f t="shared" ref="HB290:HB297" si="2378">GZ290*HA290</f>
        <v>724800</v>
      </c>
      <c r="HC290" s="737">
        <f t="shared" si="2235"/>
        <v>0</v>
      </c>
      <c r="HD290" s="737">
        <f t="shared" si="2235"/>
        <v>0</v>
      </c>
      <c r="HE290" s="746">
        <f t="shared" ref="HE290:HE297" si="2379">HB290+HC290+HD290</f>
        <v>724800</v>
      </c>
      <c r="HF290" s="746">
        <f t="shared" ref="HF290:HF297" si="2380">HE290*0.302</f>
        <v>218889.60000000001</v>
      </c>
      <c r="HG290" s="746">
        <f t="shared" ref="HG290:HG297" si="2381">HE290+HF290</f>
        <v>943689.6</v>
      </c>
    </row>
    <row r="291" spans="1:215" ht="24" hidden="1" x14ac:dyDescent="0.25">
      <c r="A291" s="1044"/>
      <c r="B291" s="754" t="s">
        <v>529</v>
      </c>
      <c r="C291" s="737">
        <f t="shared" si="2213"/>
        <v>0</v>
      </c>
      <c r="D291" s="737">
        <f t="shared" si="2236"/>
        <v>23920</v>
      </c>
      <c r="E291" s="738">
        <f t="shared" si="2237"/>
        <v>24160</v>
      </c>
      <c r="F291" s="817">
        <f t="shared" si="2214"/>
        <v>0</v>
      </c>
      <c r="G291" s="740">
        <f t="shared" si="2238"/>
        <v>0</v>
      </c>
      <c r="H291" s="741">
        <f t="shared" si="2239"/>
        <v>0</v>
      </c>
      <c r="I291" s="740">
        <f t="shared" si="2238"/>
        <v>0</v>
      </c>
      <c r="J291" s="741">
        <f t="shared" si="2240"/>
        <v>0</v>
      </c>
      <c r="K291" s="740">
        <f t="shared" si="2241"/>
        <v>0</v>
      </c>
      <c r="L291" s="741">
        <f t="shared" si="2242"/>
        <v>0</v>
      </c>
      <c r="M291" s="740">
        <f t="shared" si="2243"/>
        <v>0</v>
      </c>
      <c r="N291" s="741">
        <f t="shared" si="2244"/>
        <v>0</v>
      </c>
      <c r="O291" s="740">
        <f t="shared" si="2245"/>
        <v>0</v>
      </c>
      <c r="P291" s="741">
        <f t="shared" si="2246"/>
        <v>0</v>
      </c>
      <c r="Q291" s="740">
        <f t="shared" si="2247"/>
        <v>0</v>
      </c>
      <c r="R291" s="741">
        <f t="shared" si="2248"/>
        <v>0</v>
      </c>
      <c r="S291" s="740">
        <f t="shared" si="2249"/>
        <v>0</v>
      </c>
      <c r="T291" s="741">
        <f t="shared" si="2250"/>
        <v>0</v>
      </c>
      <c r="U291" s="740">
        <f t="shared" si="2251"/>
        <v>0</v>
      </c>
      <c r="V291" s="741">
        <f t="shared" si="2252"/>
        <v>0</v>
      </c>
      <c r="W291" s="740">
        <f t="shared" si="2253"/>
        <v>0</v>
      </c>
      <c r="X291" s="741">
        <f t="shared" si="2254"/>
        <v>0</v>
      </c>
      <c r="Y291" s="740">
        <f t="shared" si="2255"/>
        <v>0</v>
      </c>
      <c r="Z291" s="741">
        <f t="shared" si="2256"/>
        <v>0</v>
      </c>
      <c r="AA291" s="743">
        <f t="shared" si="2257"/>
        <v>0</v>
      </c>
      <c r="AB291" s="744">
        <f t="shared" si="2258"/>
        <v>0</v>
      </c>
      <c r="AC291" s="745">
        <v>12</v>
      </c>
      <c r="AD291" s="746">
        <f t="shared" si="2259"/>
        <v>0</v>
      </c>
      <c r="AE291" s="747"/>
      <c r="AF291" s="741"/>
      <c r="AG291" s="746">
        <f t="shared" si="2260"/>
        <v>0</v>
      </c>
      <c r="AH291" s="746">
        <f t="shared" si="2261"/>
        <v>0</v>
      </c>
      <c r="AI291" s="746">
        <f t="shared" si="2262"/>
        <v>0</v>
      </c>
      <c r="AK291" s="1044"/>
      <c r="AL291" s="754" t="s">
        <v>529</v>
      </c>
      <c r="AM291" s="737">
        <f t="shared" si="2215"/>
        <v>0</v>
      </c>
      <c r="AN291" s="737">
        <f t="shared" si="2263"/>
        <v>23920</v>
      </c>
      <c r="AO291" s="738">
        <f t="shared" si="2264"/>
        <v>24160</v>
      </c>
      <c r="AP291" s="817">
        <f t="shared" si="2216"/>
        <v>0</v>
      </c>
      <c r="AQ291" s="740">
        <f t="shared" si="2265"/>
        <v>0</v>
      </c>
      <c r="AR291" s="741">
        <f t="shared" si="2266"/>
        <v>0</v>
      </c>
      <c r="AS291" s="740">
        <f t="shared" si="2267"/>
        <v>0</v>
      </c>
      <c r="AT291" s="741">
        <f t="shared" si="2268"/>
        <v>0</v>
      </c>
      <c r="AU291" s="740">
        <f t="shared" si="2269"/>
        <v>0</v>
      </c>
      <c r="AV291" s="741">
        <f t="shared" si="2270"/>
        <v>0</v>
      </c>
      <c r="AW291" s="740">
        <f t="shared" si="2271"/>
        <v>0</v>
      </c>
      <c r="AX291" s="741">
        <f t="shared" si="2272"/>
        <v>0</v>
      </c>
      <c r="AY291" s="740">
        <f t="shared" si="2273"/>
        <v>0</v>
      </c>
      <c r="AZ291" s="741">
        <f t="shared" si="2274"/>
        <v>0</v>
      </c>
      <c r="BA291" s="740">
        <f t="shared" si="2275"/>
        <v>0</v>
      </c>
      <c r="BB291" s="741">
        <f t="shared" si="2276"/>
        <v>0</v>
      </c>
      <c r="BC291" s="740">
        <f t="shared" si="2277"/>
        <v>0</v>
      </c>
      <c r="BD291" s="741">
        <f t="shared" si="2278"/>
        <v>0</v>
      </c>
      <c r="BE291" s="740">
        <f t="shared" si="2279"/>
        <v>0</v>
      </c>
      <c r="BF291" s="741">
        <f t="shared" si="2280"/>
        <v>0</v>
      </c>
      <c r="BG291" s="740">
        <f t="shared" si="2281"/>
        <v>0</v>
      </c>
      <c r="BH291" s="741">
        <f t="shared" si="2282"/>
        <v>0</v>
      </c>
      <c r="BI291" s="740">
        <f t="shared" si="2283"/>
        <v>0</v>
      </c>
      <c r="BJ291" s="741">
        <f t="shared" si="2284"/>
        <v>0</v>
      </c>
      <c r="BK291" s="743">
        <f t="shared" si="2285"/>
        <v>0</v>
      </c>
      <c r="BL291" s="744">
        <f t="shared" si="2286"/>
        <v>0</v>
      </c>
      <c r="BM291" s="745">
        <v>12</v>
      </c>
      <c r="BN291" s="746">
        <f t="shared" si="2287"/>
        <v>0</v>
      </c>
      <c r="BO291" s="747"/>
      <c r="BP291" s="741"/>
      <c r="BQ291" s="746">
        <f t="shared" si="2288"/>
        <v>0</v>
      </c>
      <c r="BR291" s="746">
        <f t="shared" si="2289"/>
        <v>0</v>
      </c>
      <c r="BS291" s="746">
        <f t="shared" si="2290"/>
        <v>0</v>
      </c>
      <c r="BU291" s="1044"/>
      <c r="BV291" s="754" t="s">
        <v>529</v>
      </c>
      <c r="BW291" s="737">
        <f t="shared" si="2217"/>
        <v>1</v>
      </c>
      <c r="BX291" s="737">
        <f t="shared" si="2291"/>
        <v>23920</v>
      </c>
      <c r="BY291" s="738">
        <f t="shared" si="2292"/>
        <v>24160</v>
      </c>
      <c r="BZ291" s="817">
        <f t="shared" si="2218"/>
        <v>24160</v>
      </c>
      <c r="CA291" s="740">
        <f t="shared" si="2293"/>
        <v>0</v>
      </c>
      <c r="CB291" s="741">
        <f t="shared" si="2294"/>
        <v>0</v>
      </c>
      <c r="CC291" s="740">
        <f t="shared" si="2295"/>
        <v>0</v>
      </c>
      <c r="CD291" s="741">
        <f t="shared" si="2296"/>
        <v>0</v>
      </c>
      <c r="CE291" s="740">
        <f t="shared" si="2297"/>
        <v>0</v>
      </c>
      <c r="CF291" s="741">
        <f t="shared" si="2298"/>
        <v>0</v>
      </c>
      <c r="CG291" s="740">
        <f t="shared" si="2299"/>
        <v>0</v>
      </c>
      <c r="CH291" s="741">
        <f t="shared" si="2300"/>
        <v>0</v>
      </c>
      <c r="CI291" s="740">
        <f t="shared" si="2301"/>
        <v>0</v>
      </c>
      <c r="CJ291" s="741">
        <f t="shared" si="2302"/>
        <v>0</v>
      </c>
      <c r="CK291" s="740">
        <f t="shared" si="2303"/>
        <v>10</v>
      </c>
      <c r="CL291" s="741">
        <f t="shared" si="2304"/>
        <v>2416</v>
      </c>
      <c r="CM291" s="740">
        <f t="shared" si="2305"/>
        <v>20</v>
      </c>
      <c r="CN291" s="741">
        <f t="shared" si="2306"/>
        <v>4832</v>
      </c>
      <c r="CO291" s="740">
        <f t="shared" si="2307"/>
        <v>0</v>
      </c>
      <c r="CP291" s="741">
        <f t="shared" si="2308"/>
        <v>0</v>
      </c>
      <c r="CQ291" s="740">
        <f t="shared" si="2309"/>
        <v>0</v>
      </c>
      <c r="CR291" s="741">
        <f t="shared" si="2310"/>
        <v>0</v>
      </c>
      <c r="CS291" s="740">
        <f t="shared" si="2311"/>
        <v>0</v>
      </c>
      <c r="CT291" s="741">
        <f t="shared" si="2312"/>
        <v>0</v>
      </c>
      <c r="CU291" s="743">
        <f t="shared" si="2313"/>
        <v>0</v>
      </c>
      <c r="CV291" s="744">
        <f t="shared" si="2314"/>
        <v>31408</v>
      </c>
      <c r="CW291" s="745">
        <v>12</v>
      </c>
      <c r="CX291" s="746">
        <f t="shared" si="2315"/>
        <v>376896</v>
      </c>
      <c r="CY291" s="747"/>
      <c r="CZ291" s="741"/>
      <c r="DA291" s="746">
        <f t="shared" si="2316"/>
        <v>376896</v>
      </c>
      <c r="DB291" s="746">
        <f t="shared" si="2317"/>
        <v>113822.59</v>
      </c>
      <c r="DC291" s="746">
        <f t="shared" si="2318"/>
        <v>490718.59</v>
      </c>
      <c r="DD291" s="750"/>
      <c r="DE291" s="1044"/>
      <c r="DF291" s="754" t="s">
        <v>529</v>
      </c>
      <c r="DG291" s="737">
        <f t="shared" si="2219"/>
        <v>0</v>
      </c>
      <c r="DH291" s="737">
        <f t="shared" si="2319"/>
        <v>23920</v>
      </c>
      <c r="DI291" s="738">
        <f t="shared" si="2320"/>
        <v>24160</v>
      </c>
      <c r="DJ291" s="817">
        <f t="shared" si="2220"/>
        <v>0</v>
      </c>
      <c r="DK291" s="740">
        <f t="shared" si="2321"/>
        <v>0</v>
      </c>
      <c r="DL291" s="741">
        <f t="shared" si="2322"/>
        <v>0</v>
      </c>
      <c r="DM291" s="740">
        <f t="shared" si="2323"/>
        <v>0</v>
      </c>
      <c r="DN291" s="741">
        <f t="shared" si="2324"/>
        <v>0</v>
      </c>
      <c r="DO291" s="740">
        <f t="shared" si="2325"/>
        <v>0</v>
      </c>
      <c r="DP291" s="741">
        <f t="shared" si="2326"/>
        <v>0</v>
      </c>
      <c r="DQ291" s="740">
        <f t="shared" si="2327"/>
        <v>0</v>
      </c>
      <c r="DR291" s="741">
        <f t="shared" si="2328"/>
        <v>0</v>
      </c>
      <c r="DS291" s="740">
        <f t="shared" si="2329"/>
        <v>0</v>
      </c>
      <c r="DT291" s="741">
        <f t="shared" si="2330"/>
        <v>0</v>
      </c>
      <c r="DU291" s="740">
        <f t="shared" si="2331"/>
        <v>0</v>
      </c>
      <c r="DV291" s="741">
        <f t="shared" si="2332"/>
        <v>0</v>
      </c>
      <c r="DW291" s="740">
        <f t="shared" si="2333"/>
        <v>0</v>
      </c>
      <c r="DX291" s="741">
        <f t="shared" si="2334"/>
        <v>0</v>
      </c>
      <c r="DY291" s="740">
        <f t="shared" si="2335"/>
        <v>0</v>
      </c>
      <c r="DZ291" s="741">
        <f t="shared" si="2336"/>
        <v>0</v>
      </c>
      <c r="EA291" s="740">
        <f t="shared" si="2337"/>
        <v>0</v>
      </c>
      <c r="EB291" s="741">
        <f t="shared" si="2338"/>
        <v>0</v>
      </c>
      <c r="EC291" s="740">
        <f t="shared" si="2339"/>
        <v>0</v>
      </c>
      <c r="ED291" s="741">
        <f t="shared" si="2340"/>
        <v>0</v>
      </c>
      <c r="EE291" s="743">
        <f t="shared" si="2341"/>
        <v>0</v>
      </c>
      <c r="EF291" s="744">
        <f t="shared" si="2342"/>
        <v>0</v>
      </c>
      <c r="EG291" s="745">
        <v>12</v>
      </c>
      <c r="EH291" s="746">
        <f t="shared" si="2343"/>
        <v>0</v>
      </c>
      <c r="EI291" s="747"/>
      <c r="EJ291" s="741"/>
      <c r="EK291" s="746">
        <f t="shared" si="2344"/>
        <v>0</v>
      </c>
      <c r="EL291" s="746">
        <f t="shared" si="2345"/>
        <v>0</v>
      </c>
      <c r="EM291" s="746">
        <f t="shared" si="2346"/>
        <v>0</v>
      </c>
      <c r="EO291" s="1044"/>
      <c r="EP291" s="754" t="s">
        <v>529</v>
      </c>
      <c r="EQ291" s="737">
        <f t="shared" si="2221"/>
        <v>0</v>
      </c>
      <c r="ER291" s="737">
        <f t="shared" si="2347"/>
        <v>23920</v>
      </c>
      <c r="ES291" s="738">
        <f t="shared" si="2348"/>
        <v>24160</v>
      </c>
      <c r="ET291" s="817">
        <f t="shared" si="2222"/>
        <v>0</v>
      </c>
      <c r="EU291" s="740">
        <f t="shared" si="2349"/>
        <v>0</v>
      </c>
      <c r="EV291" s="741">
        <f t="shared" si="2350"/>
        <v>0</v>
      </c>
      <c r="EW291" s="740">
        <f t="shared" si="2351"/>
        <v>0</v>
      </c>
      <c r="EX291" s="741">
        <f t="shared" si="2352"/>
        <v>0</v>
      </c>
      <c r="EY291" s="740">
        <f t="shared" si="2353"/>
        <v>0</v>
      </c>
      <c r="EZ291" s="741">
        <f t="shared" si="2354"/>
        <v>0</v>
      </c>
      <c r="FA291" s="740">
        <f t="shared" si="2355"/>
        <v>0</v>
      </c>
      <c r="FB291" s="741">
        <f t="shared" si="2356"/>
        <v>0</v>
      </c>
      <c r="FC291" s="740">
        <f t="shared" si="2357"/>
        <v>0</v>
      </c>
      <c r="FD291" s="741">
        <f t="shared" si="2358"/>
        <v>0</v>
      </c>
      <c r="FE291" s="740">
        <f t="shared" si="2359"/>
        <v>0</v>
      </c>
      <c r="FF291" s="741">
        <f t="shared" si="2360"/>
        <v>0</v>
      </c>
      <c r="FG291" s="740">
        <f t="shared" si="2361"/>
        <v>0</v>
      </c>
      <c r="FH291" s="741">
        <f t="shared" si="2362"/>
        <v>0</v>
      </c>
      <c r="FI291" s="740">
        <f t="shared" si="2363"/>
        <v>0</v>
      </c>
      <c r="FJ291" s="741">
        <f t="shared" si="2364"/>
        <v>0</v>
      </c>
      <c r="FK291" s="740">
        <f t="shared" si="2365"/>
        <v>0</v>
      </c>
      <c r="FL291" s="741">
        <f t="shared" si="2366"/>
        <v>0</v>
      </c>
      <c r="FM291" s="740">
        <f t="shared" si="2367"/>
        <v>0</v>
      </c>
      <c r="FN291" s="741">
        <f t="shared" si="2368"/>
        <v>0</v>
      </c>
      <c r="FO291" s="743">
        <f t="shared" si="2369"/>
        <v>0</v>
      </c>
      <c r="FP291" s="744">
        <f t="shared" si="2370"/>
        <v>0</v>
      </c>
      <c r="FQ291" s="745">
        <v>12</v>
      </c>
      <c r="FR291" s="746">
        <f t="shared" si="2371"/>
        <v>0</v>
      </c>
      <c r="FS291" s="747"/>
      <c r="FT291" s="741"/>
      <c r="FU291" s="746">
        <f t="shared" si="2372"/>
        <v>0</v>
      </c>
      <c r="FV291" s="746">
        <f t="shared" si="2373"/>
        <v>0</v>
      </c>
      <c r="FW291" s="746">
        <f t="shared" si="2374"/>
        <v>0</v>
      </c>
      <c r="FY291" s="1044"/>
      <c r="FZ291" s="754" t="s">
        <v>529</v>
      </c>
      <c r="GA291" s="737">
        <f t="shared" si="2223"/>
        <v>1</v>
      </c>
      <c r="GB291" s="737">
        <f t="shared" si="2375"/>
        <v>23920</v>
      </c>
      <c r="GC291" s="738">
        <f t="shared" si="2376"/>
        <v>24160</v>
      </c>
      <c r="GD291" s="743">
        <f t="shared" ref="GD291:GD297" si="2382">F291+AP291+BZ291+DJ291+ET291</f>
        <v>24160</v>
      </c>
      <c r="GE291" s="743"/>
      <c r="GF291" s="737">
        <f t="shared" si="2225"/>
        <v>0</v>
      </c>
      <c r="GG291" s="743"/>
      <c r="GH291" s="737">
        <f t="shared" si="2226"/>
        <v>0</v>
      </c>
      <c r="GI291" s="743"/>
      <c r="GJ291" s="737">
        <f t="shared" si="2227"/>
        <v>0</v>
      </c>
      <c r="GK291" s="743"/>
      <c r="GL291" s="737">
        <f t="shared" si="2228"/>
        <v>0</v>
      </c>
      <c r="GM291" s="743"/>
      <c r="GN291" s="737">
        <f t="shared" si="2229"/>
        <v>0</v>
      </c>
      <c r="GO291" s="743"/>
      <c r="GP291" s="737">
        <f t="shared" si="2230"/>
        <v>2416</v>
      </c>
      <c r="GQ291" s="743"/>
      <c r="GR291" s="737">
        <f t="shared" si="2231"/>
        <v>4832</v>
      </c>
      <c r="GS291" s="743"/>
      <c r="GT291" s="737">
        <f t="shared" si="2232"/>
        <v>0</v>
      </c>
      <c r="GU291" s="743"/>
      <c r="GV291" s="737">
        <f t="shared" si="2233"/>
        <v>0</v>
      </c>
      <c r="GW291" s="743"/>
      <c r="GX291" s="737">
        <f t="shared" si="2234"/>
        <v>0</v>
      </c>
      <c r="GY291" s="743">
        <f t="shared" si="2234"/>
        <v>0</v>
      </c>
      <c r="GZ291" s="744">
        <f t="shared" si="2377"/>
        <v>31408</v>
      </c>
      <c r="HA291" s="745">
        <v>12</v>
      </c>
      <c r="HB291" s="746">
        <f t="shared" si="2378"/>
        <v>376896</v>
      </c>
      <c r="HC291" s="737">
        <f t="shared" si="2235"/>
        <v>0</v>
      </c>
      <c r="HD291" s="737">
        <f t="shared" si="2235"/>
        <v>0</v>
      </c>
      <c r="HE291" s="746">
        <f t="shared" si="2379"/>
        <v>376896</v>
      </c>
      <c r="HF291" s="746">
        <f t="shared" si="2380"/>
        <v>113822.59</v>
      </c>
      <c r="HG291" s="746">
        <f t="shared" si="2381"/>
        <v>490718.59</v>
      </c>
    </row>
    <row r="292" spans="1:215" ht="25.5" hidden="1" x14ac:dyDescent="0.25">
      <c r="A292" s="1044"/>
      <c r="B292" s="753" t="s">
        <v>853</v>
      </c>
      <c r="C292" s="737">
        <f t="shared" si="2213"/>
        <v>1</v>
      </c>
      <c r="D292" s="737">
        <f t="shared" si="2236"/>
        <v>23920</v>
      </c>
      <c r="E292" s="738">
        <f t="shared" si="2237"/>
        <v>24160</v>
      </c>
      <c r="F292" s="817">
        <f t="shared" si="2214"/>
        <v>24160</v>
      </c>
      <c r="G292" s="740">
        <f t="shared" si="2238"/>
        <v>0</v>
      </c>
      <c r="H292" s="741">
        <f t="shared" si="2239"/>
        <v>0</v>
      </c>
      <c r="I292" s="740">
        <f t="shared" si="2238"/>
        <v>0</v>
      </c>
      <c r="J292" s="741">
        <f t="shared" si="2240"/>
        <v>0</v>
      </c>
      <c r="K292" s="740">
        <f t="shared" si="2241"/>
        <v>0</v>
      </c>
      <c r="L292" s="741">
        <f t="shared" si="2242"/>
        <v>0</v>
      </c>
      <c r="M292" s="740">
        <f t="shared" si="2243"/>
        <v>5</v>
      </c>
      <c r="N292" s="741">
        <f t="shared" si="2244"/>
        <v>1208</v>
      </c>
      <c r="O292" s="740">
        <f t="shared" si="2245"/>
        <v>0</v>
      </c>
      <c r="P292" s="741">
        <f t="shared" si="2246"/>
        <v>0</v>
      </c>
      <c r="Q292" s="740">
        <f t="shared" si="2247"/>
        <v>100</v>
      </c>
      <c r="R292" s="741">
        <f t="shared" si="2248"/>
        <v>24160</v>
      </c>
      <c r="S292" s="740">
        <f t="shared" si="2249"/>
        <v>20</v>
      </c>
      <c r="T292" s="741">
        <f t="shared" si="2250"/>
        <v>4832</v>
      </c>
      <c r="U292" s="740">
        <f t="shared" si="2251"/>
        <v>0</v>
      </c>
      <c r="V292" s="741">
        <f t="shared" si="2252"/>
        <v>0</v>
      </c>
      <c r="W292" s="740">
        <f t="shared" si="2253"/>
        <v>0</v>
      </c>
      <c r="X292" s="741">
        <f t="shared" si="2254"/>
        <v>0</v>
      </c>
      <c r="Y292" s="740">
        <f t="shared" si="2255"/>
        <v>0</v>
      </c>
      <c r="Z292" s="741">
        <f t="shared" si="2256"/>
        <v>0</v>
      </c>
      <c r="AA292" s="743">
        <f t="shared" si="2257"/>
        <v>0</v>
      </c>
      <c r="AB292" s="744">
        <f t="shared" si="2258"/>
        <v>54360</v>
      </c>
      <c r="AC292" s="745">
        <v>12</v>
      </c>
      <c r="AD292" s="746">
        <f t="shared" si="2259"/>
        <v>652320</v>
      </c>
      <c r="AE292" s="747"/>
      <c r="AF292" s="741"/>
      <c r="AG292" s="746">
        <f t="shared" si="2260"/>
        <v>652320</v>
      </c>
      <c r="AH292" s="746">
        <f t="shared" si="2261"/>
        <v>197000.64</v>
      </c>
      <c r="AI292" s="746">
        <f t="shared" si="2262"/>
        <v>849320.64</v>
      </c>
      <c r="AK292" s="1044"/>
      <c r="AL292" s="753" t="s">
        <v>853</v>
      </c>
      <c r="AM292" s="737">
        <f t="shared" si="2215"/>
        <v>0</v>
      </c>
      <c r="AN292" s="737">
        <f t="shared" si="2263"/>
        <v>23920</v>
      </c>
      <c r="AO292" s="738">
        <f t="shared" si="2264"/>
        <v>24160</v>
      </c>
      <c r="AP292" s="817">
        <f t="shared" si="2216"/>
        <v>0</v>
      </c>
      <c r="AQ292" s="740">
        <f t="shared" si="2265"/>
        <v>0</v>
      </c>
      <c r="AR292" s="741">
        <f t="shared" si="2266"/>
        <v>0</v>
      </c>
      <c r="AS292" s="740">
        <f t="shared" si="2267"/>
        <v>0</v>
      </c>
      <c r="AT292" s="741">
        <f t="shared" si="2268"/>
        <v>0</v>
      </c>
      <c r="AU292" s="740">
        <f t="shared" si="2269"/>
        <v>0</v>
      </c>
      <c r="AV292" s="741">
        <f t="shared" si="2270"/>
        <v>0</v>
      </c>
      <c r="AW292" s="740">
        <f t="shared" si="2271"/>
        <v>0</v>
      </c>
      <c r="AX292" s="741">
        <f t="shared" si="2272"/>
        <v>0</v>
      </c>
      <c r="AY292" s="740">
        <f t="shared" si="2273"/>
        <v>0</v>
      </c>
      <c r="AZ292" s="741">
        <f t="shared" si="2274"/>
        <v>0</v>
      </c>
      <c r="BA292" s="740">
        <f t="shared" si="2275"/>
        <v>0</v>
      </c>
      <c r="BB292" s="741">
        <f t="shared" si="2276"/>
        <v>0</v>
      </c>
      <c r="BC292" s="740">
        <f t="shared" si="2277"/>
        <v>0</v>
      </c>
      <c r="BD292" s="741">
        <f t="shared" si="2278"/>
        <v>0</v>
      </c>
      <c r="BE292" s="740">
        <f t="shared" si="2279"/>
        <v>0</v>
      </c>
      <c r="BF292" s="741">
        <f t="shared" si="2280"/>
        <v>0</v>
      </c>
      <c r="BG292" s="740">
        <f t="shared" si="2281"/>
        <v>0</v>
      </c>
      <c r="BH292" s="741">
        <f t="shared" si="2282"/>
        <v>0</v>
      </c>
      <c r="BI292" s="740">
        <f t="shared" si="2283"/>
        <v>0</v>
      </c>
      <c r="BJ292" s="741">
        <f t="shared" si="2284"/>
        <v>0</v>
      </c>
      <c r="BK292" s="743">
        <f t="shared" si="2285"/>
        <v>0</v>
      </c>
      <c r="BL292" s="744">
        <f t="shared" si="2286"/>
        <v>0</v>
      </c>
      <c r="BM292" s="745">
        <v>12</v>
      </c>
      <c r="BN292" s="746">
        <f t="shared" si="2287"/>
        <v>0</v>
      </c>
      <c r="BO292" s="747"/>
      <c r="BP292" s="741"/>
      <c r="BQ292" s="746">
        <f t="shared" si="2288"/>
        <v>0</v>
      </c>
      <c r="BR292" s="746">
        <f t="shared" si="2289"/>
        <v>0</v>
      </c>
      <c r="BS292" s="746">
        <f t="shared" si="2290"/>
        <v>0</v>
      </c>
      <c r="BU292" s="1044"/>
      <c r="BV292" s="753" t="s">
        <v>853</v>
      </c>
      <c r="BW292" s="737">
        <f t="shared" si="2217"/>
        <v>0</v>
      </c>
      <c r="BX292" s="737">
        <f t="shared" si="2291"/>
        <v>23920</v>
      </c>
      <c r="BY292" s="738">
        <f t="shared" si="2292"/>
        <v>24160</v>
      </c>
      <c r="BZ292" s="817">
        <f t="shared" si="2218"/>
        <v>0</v>
      </c>
      <c r="CA292" s="740">
        <f t="shared" si="2293"/>
        <v>0</v>
      </c>
      <c r="CB292" s="741">
        <f t="shared" si="2294"/>
        <v>0</v>
      </c>
      <c r="CC292" s="740">
        <f t="shared" si="2295"/>
        <v>0</v>
      </c>
      <c r="CD292" s="741">
        <f t="shared" si="2296"/>
        <v>0</v>
      </c>
      <c r="CE292" s="740">
        <f t="shared" si="2297"/>
        <v>0</v>
      </c>
      <c r="CF292" s="741">
        <f t="shared" si="2298"/>
        <v>0</v>
      </c>
      <c r="CG292" s="740">
        <f t="shared" si="2299"/>
        <v>0</v>
      </c>
      <c r="CH292" s="741">
        <f t="shared" si="2300"/>
        <v>0</v>
      </c>
      <c r="CI292" s="740">
        <f t="shared" si="2301"/>
        <v>0</v>
      </c>
      <c r="CJ292" s="741">
        <f t="shared" si="2302"/>
        <v>0</v>
      </c>
      <c r="CK292" s="740">
        <f t="shared" si="2303"/>
        <v>0</v>
      </c>
      <c r="CL292" s="741">
        <f t="shared" si="2304"/>
        <v>0</v>
      </c>
      <c r="CM292" s="740">
        <f t="shared" si="2305"/>
        <v>0</v>
      </c>
      <c r="CN292" s="741">
        <f t="shared" si="2306"/>
        <v>0</v>
      </c>
      <c r="CO292" s="740">
        <f t="shared" si="2307"/>
        <v>0</v>
      </c>
      <c r="CP292" s="741">
        <f t="shared" si="2308"/>
        <v>0</v>
      </c>
      <c r="CQ292" s="740">
        <f t="shared" si="2309"/>
        <v>0</v>
      </c>
      <c r="CR292" s="741">
        <f t="shared" si="2310"/>
        <v>0</v>
      </c>
      <c r="CS292" s="740">
        <f t="shared" si="2311"/>
        <v>0</v>
      </c>
      <c r="CT292" s="741">
        <f t="shared" si="2312"/>
        <v>0</v>
      </c>
      <c r="CU292" s="743">
        <f t="shared" si="2313"/>
        <v>0</v>
      </c>
      <c r="CV292" s="744">
        <f t="shared" si="2314"/>
        <v>0</v>
      </c>
      <c r="CW292" s="745">
        <v>12</v>
      </c>
      <c r="CX292" s="746">
        <f t="shared" si="2315"/>
        <v>0</v>
      </c>
      <c r="CY292" s="747"/>
      <c r="CZ292" s="741"/>
      <c r="DA292" s="746">
        <f t="shared" si="2316"/>
        <v>0</v>
      </c>
      <c r="DB292" s="746">
        <f t="shared" si="2317"/>
        <v>0</v>
      </c>
      <c r="DC292" s="746">
        <f t="shared" si="2318"/>
        <v>0</v>
      </c>
      <c r="DD292" s="750"/>
      <c r="DE292" s="1044"/>
      <c r="DF292" s="753" t="s">
        <v>853</v>
      </c>
      <c r="DG292" s="737">
        <f t="shared" si="2219"/>
        <v>0</v>
      </c>
      <c r="DH292" s="737">
        <f t="shared" si="2319"/>
        <v>23920</v>
      </c>
      <c r="DI292" s="738">
        <f t="shared" si="2320"/>
        <v>24160</v>
      </c>
      <c r="DJ292" s="817">
        <f t="shared" si="2220"/>
        <v>0</v>
      </c>
      <c r="DK292" s="740">
        <f t="shared" si="2321"/>
        <v>0</v>
      </c>
      <c r="DL292" s="741">
        <f t="shared" si="2322"/>
        <v>0</v>
      </c>
      <c r="DM292" s="740">
        <f t="shared" si="2323"/>
        <v>0</v>
      </c>
      <c r="DN292" s="741">
        <f t="shared" si="2324"/>
        <v>0</v>
      </c>
      <c r="DO292" s="740">
        <f t="shared" si="2325"/>
        <v>0</v>
      </c>
      <c r="DP292" s="741">
        <f t="shared" si="2326"/>
        <v>0</v>
      </c>
      <c r="DQ292" s="740">
        <f t="shared" si="2327"/>
        <v>0</v>
      </c>
      <c r="DR292" s="741">
        <f t="shared" si="2328"/>
        <v>0</v>
      </c>
      <c r="DS292" s="740">
        <f t="shared" si="2329"/>
        <v>0</v>
      </c>
      <c r="DT292" s="741">
        <f t="shared" si="2330"/>
        <v>0</v>
      </c>
      <c r="DU292" s="740">
        <f t="shared" si="2331"/>
        <v>0</v>
      </c>
      <c r="DV292" s="741">
        <f t="shared" si="2332"/>
        <v>0</v>
      </c>
      <c r="DW292" s="740">
        <f t="shared" si="2333"/>
        <v>0</v>
      </c>
      <c r="DX292" s="741">
        <f t="shared" si="2334"/>
        <v>0</v>
      </c>
      <c r="DY292" s="740">
        <f t="shared" si="2335"/>
        <v>0</v>
      </c>
      <c r="DZ292" s="741">
        <f t="shared" si="2336"/>
        <v>0</v>
      </c>
      <c r="EA292" s="740">
        <f t="shared" si="2337"/>
        <v>0</v>
      </c>
      <c r="EB292" s="741">
        <f t="shared" si="2338"/>
        <v>0</v>
      </c>
      <c r="EC292" s="740">
        <f t="shared" si="2339"/>
        <v>0</v>
      </c>
      <c r="ED292" s="741">
        <f t="shared" si="2340"/>
        <v>0</v>
      </c>
      <c r="EE292" s="743">
        <f t="shared" si="2341"/>
        <v>0</v>
      </c>
      <c r="EF292" s="744">
        <f t="shared" si="2342"/>
        <v>0</v>
      </c>
      <c r="EG292" s="745">
        <v>12</v>
      </c>
      <c r="EH292" s="746">
        <f t="shared" si="2343"/>
        <v>0</v>
      </c>
      <c r="EI292" s="747"/>
      <c r="EJ292" s="741"/>
      <c r="EK292" s="746">
        <f t="shared" si="2344"/>
        <v>0</v>
      </c>
      <c r="EL292" s="746">
        <f t="shared" si="2345"/>
        <v>0</v>
      </c>
      <c r="EM292" s="746">
        <f t="shared" si="2346"/>
        <v>0</v>
      </c>
      <c r="EO292" s="1044"/>
      <c r="EP292" s="753" t="s">
        <v>853</v>
      </c>
      <c r="EQ292" s="737">
        <f t="shared" si="2221"/>
        <v>0</v>
      </c>
      <c r="ER292" s="737">
        <f t="shared" si="2347"/>
        <v>23920</v>
      </c>
      <c r="ES292" s="738">
        <f t="shared" si="2348"/>
        <v>24160</v>
      </c>
      <c r="ET292" s="817">
        <f t="shared" si="2222"/>
        <v>0</v>
      </c>
      <c r="EU292" s="740">
        <f t="shared" si="2349"/>
        <v>0</v>
      </c>
      <c r="EV292" s="741">
        <f t="shared" si="2350"/>
        <v>0</v>
      </c>
      <c r="EW292" s="740">
        <f t="shared" si="2351"/>
        <v>0</v>
      </c>
      <c r="EX292" s="741">
        <f t="shared" si="2352"/>
        <v>0</v>
      </c>
      <c r="EY292" s="740">
        <f t="shared" si="2353"/>
        <v>0</v>
      </c>
      <c r="EZ292" s="741">
        <f t="shared" si="2354"/>
        <v>0</v>
      </c>
      <c r="FA292" s="740">
        <f t="shared" si="2355"/>
        <v>0</v>
      </c>
      <c r="FB292" s="741">
        <f t="shared" si="2356"/>
        <v>0</v>
      </c>
      <c r="FC292" s="740">
        <f t="shared" si="2357"/>
        <v>0</v>
      </c>
      <c r="FD292" s="741">
        <f t="shared" si="2358"/>
        <v>0</v>
      </c>
      <c r="FE292" s="740">
        <f t="shared" si="2359"/>
        <v>0</v>
      </c>
      <c r="FF292" s="741">
        <f t="shared" si="2360"/>
        <v>0</v>
      </c>
      <c r="FG292" s="740">
        <f t="shared" si="2361"/>
        <v>0</v>
      </c>
      <c r="FH292" s="741">
        <f t="shared" si="2362"/>
        <v>0</v>
      </c>
      <c r="FI292" s="740">
        <f t="shared" si="2363"/>
        <v>0</v>
      </c>
      <c r="FJ292" s="741">
        <f t="shared" si="2364"/>
        <v>0</v>
      </c>
      <c r="FK292" s="740">
        <f t="shared" si="2365"/>
        <v>0</v>
      </c>
      <c r="FL292" s="741">
        <f t="shared" si="2366"/>
        <v>0</v>
      </c>
      <c r="FM292" s="740">
        <f t="shared" si="2367"/>
        <v>0</v>
      </c>
      <c r="FN292" s="741">
        <f t="shared" si="2368"/>
        <v>0</v>
      </c>
      <c r="FO292" s="743">
        <f t="shared" si="2369"/>
        <v>0</v>
      </c>
      <c r="FP292" s="744">
        <f t="shared" si="2370"/>
        <v>0</v>
      </c>
      <c r="FQ292" s="745">
        <v>12</v>
      </c>
      <c r="FR292" s="746">
        <f t="shared" si="2371"/>
        <v>0</v>
      </c>
      <c r="FS292" s="747"/>
      <c r="FT292" s="741"/>
      <c r="FU292" s="746">
        <f t="shared" si="2372"/>
        <v>0</v>
      </c>
      <c r="FV292" s="746">
        <f t="shared" si="2373"/>
        <v>0</v>
      </c>
      <c r="FW292" s="746">
        <f t="shared" si="2374"/>
        <v>0</v>
      </c>
      <c r="FY292" s="1044"/>
      <c r="FZ292" s="753" t="s">
        <v>853</v>
      </c>
      <c r="GA292" s="737">
        <f t="shared" si="2223"/>
        <v>1</v>
      </c>
      <c r="GB292" s="737">
        <f t="shared" si="2375"/>
        <v>23920</v>
      </c>
      <c r="GC292" s="738">
        <f t="shared" si="2376"/>
        <v>24160</v>
      </c>
      <c r="GD292" s="743">
        <f t="shared" si="2382"/>
        <v>24160</v>
      </c>
      <c r="GE292" s="743"/>
      <c r="GF292" s="737">
        <f t="shared" si="2225"/>
        <v>0</v>
      </c>
      <c r="GG292" s="743"/>
      <c r="GH292" s="737">
        <f t="shared" si="2226"/>
        <v>0</v>
      </c>
      <c r="GI292" s="743"/>
      <c r="GJ292" s="737">
        <f t="shared" si="2227"/>
        <v>0</v>
      </c>
      <c r="GK292" s="743"/>
      <c r="GL292" s="737">
        <f t="shared" si="2228"/>
        <v>1208</v>
      </c>
      <c r="GM292" s="743"/>
      <c r="GN292" s="737">
        <f t="shared" si="2229"/>
        <v>0</v>
      </c>
      <c r="GO292" s="743"/>
      <c r="GP292" s="737">
        <f t="shared" si="2230"/>
        <v>24160</v>
      </c>
      <c r="GQ292" s="743"/>
      <c r="GR292" s="737">
        <f t="shared" si="2231"/>
        <v>4832</v>
      </c>
      <c r="GS292" s="743"/>
      <c r="GT292" s="737">
        <f t="shared" si="2232"/>
        <v>0</v>
      </c>
      <c r="GU292" s="743"/>
      <c r="GV292" s="737">
        <f t="shared" si="2233"/>
        <v>0</v>
      </c>
      <c r="GW292" s="743"/>
      <c r="GX292" s="737">
        <f t="shared" si="2234"/>
        <v>0</v>
      </c>
      <c r="GY292" s="743">
        <f t="shared" si="2234"/>
        <v>0</v>
      </c>
      <c r="GZ292" s="744">
        <f t="shared" si="2377"/>
        <v>54360</v>
      </c>
      <c r="HA292" s="745">
        <v>12</v>
      </c>
      <c r="HB292" s="746">
        <f t="shared" si="2378"/>
        <v>652320</v>
      </c>
      <c r="HC292" s="737">
        <f t="shared" si="2235"/>
        <v>0</v>
      </c>
      <c r="HD292" s="737">
        <f t="shared" si="2235"/>
        <v>0</v>
      </c>
      <c r="HE292" s="746">
        <f t="shared" si="2379"/>
        <v>652320</v>
      </c>
      <c r="HF292" s="746">
        <f t="shared" si="2380"/>
        <v>197000.64</v>
      </c>
      <c r="HG292" s="746">
        <f t="shared" si="2381"/>
        <v>849320.64</v>
      </c>
    </row>
    <row r="293" spans="1:215" ht="24" hidden="1" x14ac:dyDescent="0.25">
      <c r="A293" s="1044"/>
      <c r="B293" s="754" t="s">
        <v>416</v>
      </c>
      <c r="C293" s="737">
        <f t="shared" si="2213"/>
        <v>0</v>
      </c>
      <c r="D293" s="737">
        <f t="shared" si="2236"/>
        <v>23920</v>
      </c>
      <c r="E293" s="738">
        <f t="shared" si="2237"/>
        <v>24160</v>
      </c>
      <c r="F293" s="817">
        <f t="shared" si="2214"/>
        <v>0</v>
      </c>
      <c r="G293" s="740">
        <f t="shared" si="2238"/>
        <v>0</v>
      </c>
      <c r="H293" s="741">
        <f t="shared" si="2239"/>
        <v>0</v>
      </c>
      <c r="I293" s="740">
        <f t="shared" si="2238"/>
        <v>0</v>
      </c>
      <c r="J293" s="741">
        <f t="shared" si="2240"/>
        <v>0</v>
      </c>
      <c r="K293" s="740">
        <f t="shared" si="2241"/>
        <v>0</v>
      </c>
      <c r="L293" s="741">
        <f t="shared" si="2242"/>
        <v>0</v>
      </c>
      <c r="M293" s="740">
        <f t="shared" si="2243"/>
        <v>0</v>
      </c>
      <c r="N293" s="741">
        <f t="shared" si="2244"/>
        <v>0</v>
      </c>
      <c r="O293" s="740">
        <f t="shared" si="2245"/>
        <v>0</v>
      </c>
      <c r="P293" s="741">
        <f t="shared" si="2246"/>
        <v>0</v>
      </c>
      <c r="Q293" s="740">
        <f t="shared" si="2247"/>
        <v>0</v>
      </c>
      <c r="R293" s="741">
        <f t="shared" si="2248"/>
        <v>0</v>
      </c>
      <c r="S293" s="740">
        <f t="shared" si="2249"/>
        <v>0</v>
      </c>
      <c r="T293" s="741">
        <f t="shared" si="2250"/>
        <v>0</v>
      </c>
      <c r="U293" s="740">
        <f t="shared" si="2251"/>
        <v>0</v>
      </c>
      <c r="V293" s="741">
        <f t="shared" si="2252"/>
        <v>0</v>
      </c>
      <c r="W293" s="740">
        <f t="shared" si="2253"/>
        <v>0</v>
      </c>
      <c r="X293" s="741">
        <f t="shared" si="2254"/>
        <v>0</v>
      </c>
      <c r="Y293" s="740">
        <f t="shared" si="2255"/>
        <v>0</v>
      </c>
      <c r="Z293" s="741">
        <f t="shared" si="2256"/>
        <v>0</v>
      </c>
      <c r="AA293" s="743">
        <f t="shared" si="2257"/>
        <v>0</v>
      </c>
      <c r="AB293" s="744">
        <f t="shared" si="2258"/>
        <v>0</v>
      </c>
      <c r="AC293" s="745">
        <v>12</v>
      </c>
      <c r="AD293" s="746">
        <f t="shared" si="2259"/>
        <v>0</v>
      </c>
      <c r="AE293" s="747"/>
      <c r="AF293" s="741"/>
      <c r="AG293" s="746">
        <f t="shared" si="2260"/>
        <v>0</v>
      </c>
      <c r="AH293" s="746">
        <f t="shared" si="2261"/>
        <v>0</v>
      </c>
      <c r="AI293" s="746">
        <f t="shared" si="2262"/>
        <v>0</v>
      </c>
      <c r="AK293" s="1044"/>
      <c r="AL293" s="755" t="s">
        <v>30</v>
      </c>
      <c r="AM293" s="737">
        <f t="shared" si="2215"/>
        <v>1</v>
      </c>
      <c r="AN293" s="737">
        <f t="shared" si="2263"/>
        <v>23920</v>
      </c>
      <c r="AO293" s="738">
        <f t="shared" si="2264"/>
        <v>24160</v>
      </c>
      <c r="AP293" s="817">
        <f t="shared" si="2216"/>
        <v>24160</v>
      </c>
      <c r="AQ293" s="740">
        <f t="shared" si="2265"/>
        <v>0</v>
      </c>
      <c r="AR293" s="741">
        <f t="shared" si="2266"/>
        <v>0</v>
      </c>
      <c r="AS293" s="740">
        <f t="shared" si="2267"/>
        <v>4</v>
      </c>
      <c r="AT293" s="741">
        <f t="shared" si="2268"/>
        <v>966.4</v>
      </c>
      <c r="AU293" s="740">
        <f t="shared" si="2269"/>
        <v>10</v>
      </c>
      <c r="AV293" s="741">
        <f t="shared" si="2270"/>
        <v>2416</v>
      </c>
      <c r="AW293" s="740">
        <f t="shared" si="2271"/>
        <v>0</v>
      </c>
      <c r="AX293" s="741">
        <f t="shared" si="2272"/>
        <v>0</v>
      </c>
      <c r="AY293" s="740">
        <f t="shared" si="2273"/>
        <v>0</v>
      </c>
      <c r="AZ293" s="741">
        <f t="shared" si="2274"/>
        <v>0</v>
      </c>
      <c r="BA293" s="740">
        <f t="shared" si="2275"/>
        <v>35</v>
      </c>
      <c r="BB293" s="741">
        <f t="shared" si="2276"/>
        <v>8456</v>
      </c>
      <c r="BC293" s="740">
        <f t="shared" si="2277"/>
        <v>20</v>
      </c>
      <c r="BD293" s="741">
        <f t="shared" si="2278"/>
        <v>4832</v>
      </c>
      <c r="BE293" s="740">
        <f t="shared" si="2279"/>
        <v>10</v>
      </c>
      <c r="BF293" s="741">
        <f t="shared" si="2280"/>
        <v>2416</v>
      </c>
      <c r="BG293" s="740">
        <f t="shared" si="2281"/>
        <v>0</v>
      </c>
      <c r="BH293" s="741">
        <f t="shared" si="2282"/>
        <v>0</v>
      </c>
      <c r="BI293" s="740">
        <f t="shared" si="2283"/>
        <v>0</v>
      </c>
      <c r="BJ293" s="741">
        <f t="shared" si="2284"/>
        <v>0</v>
      </c>
      <c r="BK293" s="743">
        <f t="shared" si="2285"/>
        <v>0</v>
      </c>
      <c r="BL293" s="744">
        <f t="shared" si="2286"/>
        <v>43246.400000000001</v>
      </c>
      <c r="BM293" s="745">
        <v>12</v>
      </c>
      <c r="BN293" s="746">
        <f t="shared" si="2287"/>
        <v>518956.79999999999</v>
      </c>
      <c r="BO293" s="747"/>
      <c r="BP293" s="741"/>
      <c r="BQ293" s="746">
        <f t="shared" si="2288"/>
        <v>518956.79999999999</v>
      </c>
      <c r="BR293" s="746">
        <f t="shared" si="2289"/>
        <v>156724.95000000001</v>
      </c>
      <c r="BS293" s="746">
        <f t="shared" si="2290"/>
        <v>675681.75</v>
      </c>
      <c r="BU293" s="1044"/>
      <c r="BV293" s="754" t="s">
        <v>416</v>
      </c>
      <c r="BW293" s="737">
        <f t="shared" si="2217"/>
        <v>1</v>
      </c>
      <c r="BX293" s="737">
        <f t="shared" si="2291"/>
        <v>23920</v>
      </c>
      <c r="BY293" s="738">
        <f t="shared" si="2292"/>
        <v>24160</v>
      </c>
      <c r="BZ293" s="817">
        <f t="shared" si="2218"/>
        <v>24160</v>
      </c>
      <c r="CA293" s="740">
        <f t="shared" si="2293"/>
        <v>0</v>
      </c>
      <c r="CB293" s="741">
        <f t="shared" si="2294"/>
        <v>0</v>
      </c>
      <c r="CC293" s="740">
        <f t="shared" si="2295"/>
        <v>0</v>
      </c>
      <c r="CD293" s="741">
        <f t="shared" si="2296"/>
        <v>0</v>
      </c>
      <c r="CE293" s="740">
        <f t="shared" si="2297"/>
        <v>0</v>
      </c>
      <c r="CF293" s="741">
        <f t="shared" si="2298"/>
        <v>0</v>
      </c>
      <c r="CG293" s="740">
        <f t="shared" si="2299"/>
        <v>0</v>
      </c>
      <c r="CH293" s="741">
        <f t="shared" si="2300"/>
        <v>0</v>
      </c>
      <c r="CI293" s="740">
        <f t="shared" si="2301"/>
        <v>0</v>
      </c>
      <c r="CJ293" s="741">
        <f t="shared" si="2302"/>
        <v>0</v>
      </c>
      <c r="CK293" s="740">
        <f t="shared" si="2303"/>
        <v>0</v>
      </c>
      <c r="CL293" s="741">
        <f t="shared" si="2304"/>
        <v>0</v>
      </c>
      <c r="CM293" s="740">
        <f t="shared" si="2305"/>
        <v>20</v>
      </c>
      <c r="CN293" s="741">
        <f t="shared" si="2306"/>
        <v>4832</v>
      </c>
      <c r="CO293" s="740">
        <f t="shared" si="2307"/>
        <v>10</v>
      </c>
      <c r="CP293" s="741">
        <f t="shared" si="2308"/>
        <v>2416</v>
      </c>
      <c r="CQ293" s="740">
        <f t="shared" si="2309"/>
        <v>0</v>
      </c>
      <c r="CR293" s="741">
        <f t="shared" si="2310"/>
        <v>0</v>
      </c>
      <c r="CS293" s="740">
        <f t="shared" si="2311"/>
        <v>0</v>
      </c>
      <c r="CT293" s="741">
        <f t="shared" si="2312"/>
        <v>0</v>
      </c>
      <c r="CU293" s="743">
        <f t="shared" si="2313"/>
        <v>0</v>
      </c>
      <c r="CV293" s="744">
        <f t="shared" si="2314"/>
        <v>31408</v>
      </c>
      <c r="CW293" s="745">
        <v>12</v>
      </c>
      <c r="CX293" s="746">
        <f t="shared" si="2315"/>
        <v>376896</v>
      </c>
      <c r="CY293" s="747"/>
      <c r="CZ293" s="741"/>
      <c r="DA293" s="746">
        <f t="shared" si="2316"/>
        <v>376896</v>
      </c>
      <c r="DB293" s="746">
        <f t="shared" si="2317"/>
        <v>113822.59</v>
      </c>
      <c r="DC293" s="746">
        <f t="shared" si="2318"/>
        <v>490718.59</v>
      </c>
      <c r="DD293" s="750"/>
      <c r="DE293" s="1044"/>
      <c r="DF293" s="756" t="s">
        <v>416</v>
      </c>
      <c r="DG293" s="737">
        <f t="shared" si="2219"/>
        <v>1</v>
      </c>
      <c r="DH293" s="737">
        <f t="shared" si="2319"/>
        <v>23920</v>
      </c>
      <c r="DI293" s="738">
        <f t="shared" si="2320"/>
        <v>24160</v>
      </c>
      <c r="DJ293" s="817">
        <f t="shared" si="2220"/>
        <v>24160</v>
      </c>
      <c r="DK293" s="740">
        <f t="shared" si="2321"/>
        <v>0</v>
      </c>
      <c r="DL293" s="741">
        <f t="shared" si="2322"/>
        <v>0</v>
      </c>
      <c r="DM293" s="740">
        <f t="shared" si="2323"/>
        <v>0</v>
      </c>
      <c r="DN293" s="741">
        <f t="shared" si="2324"/>
        <v>0</v>
      </c>
      <c r="DO293" s="740">
        <f t="shared" si="2325"/>
        <v>0</v>
      </c>
      <c r="DP293" s="741">
        <f t="shared" si="2326"/>
        <v>0</v>
      </c>
      <c r="DQ293" s="740">
        <f t="shared" si="2327"/>
        <v>0</v>
      </c>
      <c r="DR293" s="741">
        <f t="shared" si="2328"/>
        <v>0</v>
      </c>
      <c r="DS293" s="740">
        <f t="shared" si="2329"/>
        <v>0</v>
      </c>
      <c r="DT293" s="741">
        <f t="shared" si="2330"/>
        <v>0</v>
      </c>
      <c r="DU293" s="740">
        <f t="shared" si="2331"/>
        <v>3.5</v>
      </c>
      <c r="DV293" s="741">
        <f t="shared" si="2332"/>
        <v>845.6</v>
      </c>
      <c r="DW293" s="740">
        <f t="shared" si="2333"/>
        <v>20</v>
      </c>
      <c r="DX293" s="741">
        <f t="shared" si="2334"/>
        <v>4832</v>
      </c>
      <c r="DY293" s="740">
        <f t="shared" si="2335"/>
        <v>0</v>
      </c>
      <c r="DZ293" s="741">
        <f t="shared" si="2336"/>
        <v>0</v>
      </c>
      <c r="EA293" s="740">
        <f t="shared" si="2337"/>
        <v>0</v>
      </c>
      <c r="EB293" s="741">
        <f t="shared" si="2338"/>
        <v>0</v>
      </c>
      <c r="EC293" s="740">
        <f t="shared" si="2339"/>
        <v>0</v>
      </c>
      <c r="ED293" s="741">
        <f t="shared" si="2340"/>
        <v>0</v>
      </c>
      <c r="EE293" s="743">
        <f t="shared" si="2341"/>
        <v>0</v>
      </c>
      <c r="EF293" s="744">
        <f t="shared" si="2342"/>
        <v>29837.599999999999</v>
      </c>
      <c r="EG293" s="745">
        <v>12</v>
      </c>
      <c r="EH293" s="746">
        <f t="shared" si="2343"/>
        <v>358051.2</v>
      </c>
      <c r="EI293" s="747"/>
      <c r="EJ293" s="741"/>
      <c r="EK293" s="746">
        <f t="shared" si="2344"/>
        <v>358051.2</v>
      </c>
      <c r="EL293" s="746">
        <f t="shared" si="2345"/>
        <v>108131.46</v>
      </c>
      <c r="EM293" s="746">
        <f t="shared" si="2346"/>
        <v>466182.66</v>
      </c>
      <c r="EO293" s="1044"/>
      <c r="EP293" s="752" t="s">
        <v>416</v>
      </c>
      <c r="EQ293" s="737">
        <f t="shared" si="2221"/>
        <v>0.5</v>
      </c>
      <c r="ER293" s="737">
        <f t="shared" si="2347"/>
        <v>23920</v>
      </c>
      <c r="ES293" s="738">
        <f t="shared" si="2348"/>
        <v>24160</v>
      </c>
      <c r="ET293" s="817">
        <f t="shared" si="2222"/>
        <v>12080</v>
      </c>
      <c r="EU293" s="740">
        <f t="shared" si="2349"/>
        <v>0</v>
      </c>
      <c r="EV293" s="741">
        <f t="shared" si="2350"/>
        <v>0</v>
      </c>
      <c r="EW293" s="740">
        <f t="shared" si="2351"/>
        <v>0</v>
      </c>
      <c r="EX293" s="741">
        <f t="shared" si="2352"/>
        <v>0</v>
      </c>
      <c r="EY293" s="740">
        <f t="shared" si="2353"/>
        <v>0</v>
      </c>
      <c r="EZ293" s="741">
        <f t="shared" si="2354"/>
        <v>0</v>
      </c>
      <c r="FA293" s="740">
        <f t="shared" si="2355"/>
        <v>0</v>
      </c>
      <c r="FB293" s="741">
        <f t="shared" si="2356"/>
        <v>0</v>
      </c>
      <c r="FC293" s="740">
        <f t="shared" si="2357"/>
        <v>0</v>
      </c>
      <c r="FD293" s="741">
        <f t="shared" si="2358"/>
        <v>0</v>
      </c>
      <c r="FE293" s="740">
        <f t="shared" si="2359"/>
        <v>25</v>
      </c>
      <c r="FF293" s="741">
        <f t="shared" si="2360"/>
        <v>3020</v>
      </c>
      <c r="FG293" s="740">
        <f t="shared" si="2361"/>
        <v>20</v>
      </c>
      <c r="FH293" s="741">
        <f t="shared" si="2362"/>
        <v>2416</v>
      </c>
      <c r="FI293" s="740">
        <f t="shared" si="2363"/>
        <v>0</v>
      </c>
      <c r="FJ293" s="741">
        <f t="shared" si="2364"/>
        <v>0</v>
      </c>
      <c r="FK293" s="740">
        <f t="shared" si="2365"/>
        <v>0</v>
      </c>
      <c r="FL293" s="741">
        <f t="shared" si="2366"/>
        <v>0</v>
      </c>
      <c r="FM293" s="740">
        <f t="shared" si="2367"/>
        <v>0</v>
      </c>
      <c r="FN293" s="741">
        <f t="shared" si="2368"/>
        <v>0</v>
      </c>
      <c r="FO293" s="743">
        <f t="shared" si="2369"/>
        <v>0</v>
      </c>
      <c r="FP293" s="744">
        <f t="shared" si="2370"/>
        <v>17516</v>
      </c>
      <c r="FQ293" s="745">
        <v>12</v>
      </c>
      <c r="FR293" s="746">
        <f t="shared" si="2371"/>
        <v>210192</v>
      </c>
      <c r="FS293" s="747"/>
      <c r="FT293" s="741"/>
      <c r="FU293" s="746">
        <f t="shared" si="2372"/>
        <v>210192</v>
      </c>
      <c r="FV293" s="746">
        <f t="shared" si="2373"/>
        <v>63477.98</v>
      </c>
      <c r="FW293" s="746">
        <f t="shared" si="2374"/>
        <v>273669.98</v>
      </c>
      <c r="FY293" s="1044"/>
      <c r="FZ293" s="752" t="s">
        <v>416</v>
      </c>
      <c r="GA293" s="737">
        <f t="shared" si="2223"/>
        <v>3.5</v>
      </c>
      <c r="GB293" s="737">
        <f t="shared" si="2375"/>
        <v>23920</v>
      </c>
      <c r="GC293" s="738">
        <f t="shared" si="2376"/>
        <v>24160</v>
      </c>
      <c r="GD293" s="743">
        <f t="shared" si="2382"/>
        <v>84560</v>
      </c>
      <c r="GE293" s="743"/>
      <c r="GF293" s="737">
        <f t="shared" si="2225"/>
        <v>0</v>
      </c>
      <c r="GG293" s="743"/>
      <c r="GH293" s="737">
        <f t="shared" si="2226"/>
        <v>966.4</v>
      </c>
      <c r="GI293" s="743"/>
      <c r="GJ293" s="737">
        <f t="shared" si="2227"/>
        <v>2416</v>
      </c>
      <c r="GK293" s="743"/>
      <c r="GL293" s="737">
        <f t="shared" si="2228"/>
        <v>0</v>
      </c>
      <c r="GM293" s="743"/>
      <c r="GN293" s="737">
        <f t="shared" si="2229"/>
        <v>0</v>
      </c>
      <c r="GO293" s="743"/>
      <c r="GP293" s="737">
        <f t="shared" si="2230"/>
        <v>12321.6</v>
      </c>
      <c r="GQ293" s="743"/>
      <c r="GR293" s="737">
        <f t="shared" si="2231"/>
        <v>16912</v>
      </c>
      <c r="GS293" s="743"/>
      <c r="GT293" s="737">
        <f t="shared" si="2232"/>
        <v>4832</v>
      </c>
      <c r="GU293" s="743"/>
      <c r="GV293" s="737">
        <f t="shared" si="2233"/>
        <v>0</v>
      </c>
      <c r="GW293" s="743"/>
      <c r="GX293" s="737">
        <f t="shared" si="2234"/>
        <v>0</v>
      </c>
      <c r="GY293" s="743">
        <f t="shared" si="2234"/>
        <v>0</v>
      </c>
      <c r="GZ293" s="744">
        <f t="shared" si="2377"/>
        <v>122008</v>
      </c>
      <c r="HA293" s="745">
        <v>12</v>
      </c>
      <c r="HB293" s="746">
        <f t="shared" si="2378"/>
        <v>1464096</v>
      </c>
      <c r="HC293" s="737">
        <f t="shared" si="2235"/>
        <v>0</v>
      </c>
      <c r="HD293" s="737">
        <f t="shared" si="2235"/>
        <v>0</v>
      </c>
      <c r="HE293" s="746">
        <f t="shared" si="2379"/>
        <v>1464096</v>
      </c>
      <c r="HF293" s="746">
        <f t="shared" si="2380"/>
        <v>442156.99</v>
      </c>
      <c r="HG293" s="746">
        <f t="shared" si="2381"/>
        <v>1906252.99</v>
      </c>
    </row>
    <row r="294" spans="1:215" ht="24" hidden="1" x14ac:dyDescent="0.25">
      <c r="A294" s="1044"/>
      <c r="B294" s="754" t="s">
        <v>530</v>
      </c>
      <c r="C294" s="737">
        <f t="shared" si="2213"/>
        <v>0</v>
      </c>
      <c r="D294" s="737">
        <f t="shared" si="2236"/>
        <v>23920</v>
      </c>
      <c r="E294" s="738">
        <f t="shared" si="2237"/>
        <v>24160</v>
      </c>
      <c r="F294" s="817">
        <f t="shared" si="2214"/>
        <v>0</v>
      </c>
      <c r="G294" s="740">
        <f t="shared" si="2238"/>
        <v>0</v>
      </c>
      <c r="H294" s="741">
        <f t="shared" si="2239"/>
        <v>0</v>
      </c>
      <c r="I294" s="740">
        <f t="shared" si="2238"/>
        <v>0</v>
      </c>
      <c r="J294" s="741">
        <f t="shared" si="2240"/>
        <v>0</v>
      </c>
      <c r="K294" s="740">
        <f t="shared" si="2241"/>
        <v>0</v>
      </c>
      <c r="L294" s="741">
        <f t="shared" si="2242"/>
        <v>0</v>
      </c>
      <c r="M294" s="740">
        <f t="shared" si="2243"/>
        <v>0</v>
      </c>
      <c r="N294" s="741">
        <f t="shared" si="2244"/>
        <v>0</v>
      </c>
      <c r="O294" s="740">
        <f t="shared" si="2245"/>
        <v>0</v>
      </c>
      <c r="P294" s="741">
        <f t="shared" si="2246"/>
        <v>0</v>
      </c>
      <c r="Q294" s="740">
        <f t="shared" si="2247"/>
        <v>0</v>
      </c>
      <c r="R294" s="741">
        <f t="shared" si="2248"/>
        <v>0</v>
      </c>
      <c r="S294" s="740">
        <f t="shared" si="2249"/>
        <v>0</v>
      </c>
      <c r="T294" s="741">
        <f t="shared" si="2250"/>
        <v>0</v>
      </c>
      <c r="U294" s="740">
        <f t="shared" si="2251"/>
        <v>0</v>
      </c>
      <c r="V294" s="741">
        <f t="shared" si="2252"/>
        <v>0</v>
      </c>
      <c r="W294" s="740">
        <f t="shared" si="2253"/>
        <v>0</v>
      </c>
      <c r="X294" s="741">
        <f t="shared" si="2254"/>
        <v>0</v>
      </c>
      <c r="Y294" s="740">
        <f t="shared" si="2255"/>
        <v>0</v>
      </c>
      <c r="Z294" s="741">
        <f t="shared" si="2256"/>
        <v>0</v>
      </c>
      <c r="AA294" s="743">
        <f t="shared" si="2257"/>
        <v>0</v>
      </c>
      <c r="AB294" s="744">
        <f t="shared" si="2258"/>
        <v>0</v>
      </c>
      <c r="AC294" s="745">
        <v>12</v>
      </c>
      <c r="AD294" s="746">
        <f t="shared" si="2259"/>
        <v>0</v>
      </c>
      <c r="AE294" s="747"/>
      <c r="AF294" s="741"/>
      <c r="AG294" s="746">
        <f t="shared" si="2260"/>
        <v>0</v>
      </c>
      <c r="AH294" s="746">
        <f t="shared" si="2261"/>
        <v>0</v>
      </c>
      <c r="AI294" s="746">
        <f t="shared" si="2262"/>
        <v>0</v>
      </c>
      <c r="AK294" s="1044"/>
      <c r="AL294" s="754" t="s">
        <v>530</v>
      </c>
      <c r="AM294" s="737">
        <f t="shared" si="2215"/>
        <v>0</v>
      </c>
      <c r="AN294" s="737">
        <f t="shared" si="2263"/>
        <v>23920</v>
      </c>
      <c r="AO294" s="738">
        <f t="shared" si="2264"/>
        <v>24160</v>
      </c>
      <c r="AP294" s="817">
        <f t="shared" si="2216"/>
        <v>0</v>
      </c>
      <c r="AQ294" s="740">
        <f t="shared" si="2265"/>
        <v>0</v>
      </c>
      <c r="AR294" s="741">
        <f t="shared" si="2266"/>
        <v>0</v>
      </c>
      <c r="AS294" s="740">
        <f t="shared" si="2267"/>
        <v>0</v>
      </c>
      <c r="AT294" s="741">
        <f t="shared" si="2268"/>
        <v>0</v>
      </c>
      <c r="AU294" s="740">
        <f t="shared" si="2269"/>
        <v>0</v>
      </c>
      <c r="AV294" s="741">
        <f t="shared" si="2270"/>
        <v>0</v>
      </c>
      <c r="AW294" s="740">
        <f t="shared" si="2271"/>
        <v>0</v>
      </c>
      <c r="AX294" s="741">
        <f t="shared" si="2272"/>
        <v>0</v>
      </c>
      <c r="AY294" s="740">
        <f t="shared" si="2273"/>
        <v>0</v>
      </c>
      <c r="AZ294" s="741">
        <f t="shared" si="2274"/>
        <v>0</v>
      </c>
      <c r="BA294" s="740">
        <f t="shared" si="2275"/>
        <v>0</v>
      </c>
      <c r="BB294" s="741">
        <f t="shared" si="2276"/>
        <v>0</v>
      </c>
      <c r="BC294" s="740">
        <f t="shared" si="2277"/>
        <v>0</v>
      </c>
      <c r="BD294" s="741">
        <f t="shared" si="2278"/>
        <v>0</v>
      </c>
      <c r="BE294" s="740">
        <f t="shared" si="2279"/>
        <v>0</v>
      </c>
      <c r="BF294" s="741">
        <f t="shared" si="2280"/>
        <v>0</v>
      </c>
      <c r="BG294" s="740">
        <f t="shared" si="2281"/>
        <v>0</v>
      </c>
      <c r="BH294" s="741">
        <f t="shared" si="2282"/>
        <v>0</v>
      </c>
      <c r="BI294" s="740">
        <f t="shared" si="2283"/>
        <v>0</v>
      </c>
      <c r="BJ294" s="741">
        <f t="shared" si="2284"/>
        <v>0</v>
      </c>
      <c r="BK294" s="743">
        <f t="shared" si="2285"/>
        <v>0</v>
      </c>
      <c r="BL294" s="744">
        <f t="shared" si="2286"/>
        <v>0</v>
      </c>
      <c r="BM294" s="745">
        <v>12</v>
      </c>
      <c r="BN294" s="746">
        <f t="shared" si="2287"/>
        <v>0</v>
      </c>
      <c r="BO294" s="747"/>
      <c r="BP294" s="741"/>
      <c r="BQ294" s="746">
        <f t="shared" si="2288"/>
        <v>0</v>
      </c>
      <c r="BR294" s="746">
        <f t="shared" si="2289"/>
        <v>0</v>
      </c>
      <c r="BS294" s="746">
        <f t="shared" si="2290"/>
        <v>0</v>
      </c>
      <c r="BU294" s="1044"/>
      <c r="BV294" s="754" t="s">
        <v>530</v>
      </c>
      <c r="BW294" s="737">
        <f t="shared" si="2217"/>
        <v>1</v>
      </c>
      <c r="BX294" s="737">
        <f t="shared" si="2291"/>
        <v>23920</v>
      </c>
      <c r="BY294" s="738">
        <f t="shared" si="2292"/>
        <v>24160</v>
      </c>
      <c r="BZ294" s="817">
        <f t="shared" si="2218"/>
        <v>24160</v>
      </c>
      <c r="CA294" s="740">
        <f t="shared" si="2293"/>
        <v>0</v>
      </c>
      <c r="CB294" s="741">
        <f t="shared" si="2294"/>
        <v>0</v>
      </c>
      <c r="CC294" s="740">
        <f t="shared" si="2295"/>
        <v>0</v>
      </c>
      <c r="CD294" s="741">
        <f t="shared" si="2296"/>
        <v>0</v>
      </c>
      <c r="CE294" s="740">
        <f t="shared" si="2297"/>
        <v>0</v>
      </c>
      <c r="CF294" s="741">
        <f t="shared" si="2298"/>
        <v>0</v>
      </c>
      <c r="CG294" s="740">
        <f t="shared" si="2299"/>
        <v>0</v>
      </c>
      <c r="CH294" s="741">
        <f t="shared" si="2300"/>
        <v>0</v>
      </c>
      <c r="CI294" s="740">
        <f t="shared" si="2301"/>
        <v>0</v>
      </c>
      <c r="CJ294" s="741">
        <f t="shared" si="2302"/>
        <v>0</v>
      </c>
      <c r="CK294" s="740">
        <f t="shared" si="2303"/>
        <v>14</v>
      </c>
      <c r="CL294" s="741">
        <f t="shared" si="2304"/>
        <v>3382.4</v>
      </c>
      <c r="CM294" s="740">
        <f t="shared" si="2305"/>
        <v>20</v>
      </c>
      <c r="CN294" s="741">
        <f t="shared" si="2306"/>
        <v>4832</v>
      </c>
      <c r="CO294" s="740">
        <f t="shared" si="2307"/>
        <v>0</v>
      </c>
      <c r="CP294" s="741">
        <f t="shared" si="2308"/>
        <v>0</v>
      </c>
      <c r="CQ294" s="740">
        <f t="shared" si="2309"/>
        <v>0</v>
      </c>
      <c r="CR294" s="741">
        <f t="shared" si="2310"/>
        <v>0</v>
      </c>
      <c r="CS294" s="740">
        <f t="shared" si="2311"/>
        <v>0</v>
      </c>
      <c r="CT294" s="741">
        <f t="shared" si="2312"/>
        <v>0</v>
      </c>
      <c r="CU294" s="743">
        <f t="shared" si="2313"/>
        <v>0</v>
      </c>
      <c r="CV294" s="744">
        <f t="shared" si="2314"/>
        <v>32374.400000000001</v>
      </c>
      <c r="CW294" s="745">
        <v>12</v>
      </c>
      <c r="CX294" s="746">
        <f t="shared" si="2315"/>
        <v>388492.79999999999</v>
      </c>
      <c r="CY294" s="747"/>
      <c r="CZ294" s="741"/>
      <c r="DA294" s="746">
        <f t="shared" si="2316"/>
        <v>388492.79999999999</v>
      </c>
      <c r="DB294" s="746">
        <f t="shared" si="2317"/>
        <v>117324.83</v>
      </c>
      <c r="DC294" s="746">
        <f t="shared" si="2318"/>
        <v>505817.63</v>
      </c>
      <c r="DD294" s="750"/>
      <c r="DE294" s="1044"/>
      <c r="DF294" s="754" t="s">
        <v>530</v>
      </c>
      <c r="DG294" s="737">
        <f t="shared" si="2219"/>
        <v>0</v>
      </c>
      <c r="DH294" s="737">
        <f t="shared" si="2319"/>
        <v>23920</v>
      </c>
      <c r="DI294" s="738">
        <f t="shared" si="2320"/>
        <v>24160</v>
      </c>
      <c r="DJ294" s="817">
        <f t="shared" si="2220"/>
        <v>0</v>
      </c>
      <c r="DK294" s="740">
        <f t="shared" si="2321"/>
        <v>0</v>
      </c>
      <c r="DL294" s="741">
        <f t="shared" si="2322"/>
        <v>0</v>
      </c>
      <c r="DM294" s="740">
        <f t="shared" si="2323"/>
        <v>0</v>
      </c>
      <c r="DN294" s="741">
        <f t="shared" si="2324"/>
        <v>0</v>
      </c>
      <c r="DO294" s="740">
        <f t="shared" si="2325"/>
        <v>0</v>
      </c>
      <c r="DP294" s="741">
        <f t="shared" si="2326"/>
        <v>0</v>
      </c>
      <c r="DQ294" s="740">
        <f t="shared" si="2327"/>
        <v>0</v>
      </c>
      <c r="DR294" s="741">
        <f t="shared" si="2328"/>
        <v>0</v>
      </c>
      <c r="DS294" s="740">
        <f t="shared" si="2329"/>
        <v>0</v>
      </c>
      <c r="DT294" s="741">
        <f t="shared" si="2330"/>
        <v>0</v>
      </c>
      <c r="DU294" s="740">
        <f t="shared" si="2331"/>
        <v>0</v>
      </c>
      <c r="DV294" s="741">
        <f t="shared" si="2332"/>
        <v>0</v>
      </c>
      <c r="DW294" s="740">
        <f t="shared" si="2333"/>
        <v>0</v>
      </c>
      <c r="DX294" s="741">
        <f t="shared" si="2334"/>
        <v>0</v>
      </c>
      <c r="DY294" s="740">
        <f t="shared" si="2335"/>
        <v>0</v>
      </c>
      <c r="DZ294" s="741">
        <f t="shared" si="2336"/>
        <v>0</v>
      </c>
      <c r="EA294" s="740">
        <f t="shared" si="2337"/>
        <v>0</v>
      </c>
      <c r="EB294" s="741">
        <f t="shared" si="2338"/>
        <v>0</v>
      </c>
      <c r="EC294" s="740">
        <f t="shared" si="2339"/>
        <v>0</v>
      </c>
      <c r="ED294" s="741">
        <f t="shared" si="2340"/>
        <v>0</v>
      </c>
      <c r="EE294" s="743">
        <f t="shared" si="2341"/>
        <v>0</v>
      </c>
      <c r="EF294" s="744">
        <f t="shared" si="2342"/>
        <v>0</v>
      </c>
      <c r="EG294" s="745">
        <v>12</v>
      </c>
      <c r="EH294" s="746">
        <f t="shared" si="2343"/>
        <v>0</v>
      </c>
      <c r="EI294" s="747"/>
      <c r="EJ294" s="741"/>
      <c r="EK294" s="746">
        <f t="shared" si="2344"/>
        <v>0</v>
      </c>
      <c r="EL294" s="746">
        <f t="shared" si="2345"/>
        <v>0</v>
      </c>
      <c r="EM294" s="746">
        <f t="shared" si="2346"/>
        <v>0</v>
      </c>
      <c r="EO294" s="1044"/>
      <c r="EP294" s="754" t="s">
        <v>530</v>
      </c>
      <c r="EQ294" s="737">
        <f t="shared" si="2221"/>
        <v>0</v>
      </c>
      <c r="ER294" s="737">
        <f t="shared" si="2347"/>
        <v>23920</v>
      </c>
      <c r="ES294" s="738">
        <f t="shared" si="2348"/>
        <v>24160</v>
      </c>
      <c r="ET294" s="817">
        <f t="shared" si="2222"/>
        <v>0</v>
      </c>
      <c r="EU294" s="740">
        <f t="shared" si="2349"/>
        <v>0</v>
      </c>
      <c r="EV294" s="741">
        <f t="shared" si="2350"/>
        <v>0</v>
      </c>
      <c r="EW294" s="740">
        <f t="shared" si="2351"/>
        <v>0</v>
      </c>
      <c r="EX294" s="741">
        <f t="shared" si="2352"/>
        <v>0</v>
      </c>
      <c r="EY294" s="740">
        <f t="shared" si="2353"/>
        <v>0</v>
      </c>
      <c r="EZ294" s="741">
        <f t="shared" si="2354"/>
        <v>0</v>
      </c>
      <c r="FA294" s="740">
        <f t="shared" si="2355"/>
        <v>0</v>
      </c>
      <c r="FB294" s="741">
        <f t="shared" si="2356"/>
        <v>0</v>
      </c>
      <c r="FC294" s="740">
        <f t="shared" si="2357"/>
        <v>0</v>
      </c>
      <c r="FD294" s="741">
        <f t="shared" si="2358"/>
        <v>0</v>
      </c>
      <c r="FE294" s="740">
        <f t="shared" si="2359"/>
        <v>0</v>
      </c>
      <c r="FF294" s="741">
        <f t="shared" si="2360"/>
        <v>0</v>
      </c>
      <c r="FG294" s="740">
        <f t="shared" si="2361"/>
        <v>0</v>
      </c>
      <c r="FH294" s="741">
        <f t="shared" si="2362"/>
        <v>0</v>
      </c>
      <c r="FI294" s="740">
        <f t="shared" si="2363"/>
        <v>0</v>
      </c>
      <c r="FJ294" s="741">
        <f t="shared" si="2364"/>
        <v>0</v>
      </c>
      <c r="FK294" s="740">
        <f t="shared" si="2365"/>
        <v>0</v>
      </c>
      <c r="FL294" s="741">
        <f t="shared" si="2366"/>
        <v>0</v>
      </c>
      <c r="FM294" s="740">
        <f t="shared" si="2367"/>
        <v>0</v>
      </c>
      <c r="FN294" s="741">
        <f t="shared" si="2368"/>
        <v>0</v>
      </c>
      <c r="FO294" s="743">
        <f t="shared" si="2369"/>
        <v>0</v>
      </c>
      <c r="FP294" s="744">
        <f t="shared" si="2370"/>
        <v>0</v>
      </c>
      <c r="FQ294" s="745">
        <v>12</v>
      </c>
      <c r="FR294" s="746">
        <f t="shared" si="2371"/>
        <v>0</v>
      </c>
      <c r="FS294" s="747"/>
      <c r="FT294" s="741"/>
      <c r="FU294" s="746">
        <f t="shared" si="2372"/>
        <v>0</v>
      </c>
      <c r="FV294" s="746">
        <f t="shared" si="2373"/>
        <v>0</v>
      </c>
      <c r="FW294" s="746">
        <f t="shared" si="2374"/>
        <v>0</v>
      </c>
      <c r="FY294" s="1044"/>
      <c r="FZ294" s="754" t="s">
        <v>530</v>
      </c>
      <c r="GA294" s="737">
        <f t="shared" si="2223"/>
        <v>1</v>
      </c>
      <c r="GB294" s="737">
        <f t="shared" si="2375"/>
        <v>23920</v>
      </c>
      <c r="GC294" s="738">
        <f t="shared" si="2376"/>
        <v>24160</v>
      </c>
      <c r="GD294" s="743">
        <f t="shared" si="2382"/>
        <v>24160</v>
      </c>
      <c r="GE294" s="743"/>
      <c r="GF294" s="737">
        <f t="shared" si="2225"/>
        <v>0</v>
      </c>
      <c r="GG294" s="743"/>
      <c r="GH294" s="737">
        <f t="shared" si="2226"/>
        <v>0</v>
      </c>
      <c r="GI294" s="743"/>
      <c r="GJ294" s="737">
        <f t="shared" si="2227"/>
        <v>0</v>
      </c>
      <c r="GK294" s="743"/>
      <c r="GL294" s="737">
        <f t="shared" si="2228"/>
        <v>0</v>
      </c>
      <c r="GM294" s="743"/>
      <c r="GN294" s="737">
        <f t="shared" si="2229"/>
        <v>0</v>
      </c>
      <c r="GO294" s="743"/>
      <c r="GP294" s="737">
        <f t="shared" si="2230"/>
        <v>3382.4</v>
      </c>
      <c r="GQ294" s="743"/>
      <c r="GR294" s="737">
        <f t="shared" si="2231"/>
        <v>4832</v>
      </c>
      <c r="GS294" s="743"/>
      <c r="GT294" s="737">
        <f t="shared" si="2232"/>
        <v>0</v>
      </c>
      <c r="GU294" s="743"/>
      <c r="GV294" s="737">
        <f t="shared" si="2233"/>
        <v>0</v>
      </c>
      <c r="GW294" s="743"/>
      <c r="GX294" s="737">
        <f t="shared" si="2234"/>
        <v>0</v>
      </c>
      <c r="GY294" s="743">
        <f t="shared" si="2234"/>
        <v>0</v>
      </c>
      <c r="GZ294" s="744">
        <f t="shared" si="2377"/>
        <v>32374.400000000001</v>
      </c>
      <c r="HA294" s="745">
        <v>12</v>
      </c>
      <c r="HB294" s="746">
        <f t="shared" si="2378"/>
        <v>388492.79999999999</v>
      </c>
      <c r="HC294" s="737">
        <f t="shared" si="2235"/>
        <v>0</v>
      </c>
      <c r="HD294" s="737">
        <f t="shared" si="2235"/>
        <v>0</v>
      </c>
      <c r="HE294" s="746">
        <f t="shared" si="2379"/>
        <v>388492.79999999999</v>
      </c>
      <c r="HF294" s="746">
        <f t="shared" si="2380"/>
        <v>117324.83</v>
      </c>
      <c r="HG294" s="746">
        <f t="shared" si="2381"/>
        <v>505817.63</v>
      </c>
    </row>
    <row r="295" spans="1:215" ht="38.25" hidden="1" x14ac:dyDescent="0.25">
      <c r="A295" s="1044"/>
      <c r="B295" s="753" t="s">
        <v>31</v>
      </c>
      <c r="C295" s="737">
        <f t="shared" si="2213"/>
        <v>1</v>
      </c>
      <c r="D295" s="737">
        <f t="shared" si="2236"/>
        <v>23920</v>
      </c>
      <c r="E295" s="738">
        <f t="shared" si="2237"/>
        <v>24160</v>
      </c>
      <c r="F295" s="817">
        <f t="shared" si="2214"/>
        <v>24160</v>
      </c>
      <c r="G295" s="740">
        <f t="shared" si="2238"/>
        <v>0</v>
      </c>
      <c r="H295" s="741">
        <f t="shared" si="2239"/>
        <v>0</v>
      </c>
      <c r="I295" s="740">
        <f t="shared" si="2238"/>
        <v>0</v>
      </c>
      <c r="J295" s="741">
        <f t="shared" si="2240"/>
        <v>0</v>
      </c>
      <c r="K295" s="740">
        <f t="shared" si="2241"/>
        <v>0</v>
      </c>
      <c r="L295" s="741">
        <f t="shared" si="2242"/>
        <v>0</v>
      </c>
      <c r="M295" s="740">
        <f t="shared" si="2243"/>
        <v>5</v>
      </c>
      <c r="N295" s="741">
        <f t="shared" si="2244"/>
        <v>1208</v>
      </c>
      <c r="O295" s="740">
        <f t="shared" si="2245"/>
        <v>0</v>
      </c>
      <c r="P295" s="741">
        <f t="shared" si="2246"/>
        <v>0</v>
      </c>
      <c r="Q295" s="740">
        <f t="shared" si="2247"/>
        <v>100</v>
      </c>
      <c r="R295" s="741">
        <f t="shared" si="2248"/>
        <v>24160</v>
      </c>
      <c r="S295" s="740">
        <f t="shared" si="2249"/>
        <v>20</v>
      </c>
      <c r="T295" s="741">
        <f t="shared" si="2250"/>
        <v>4832</v>
      </c>
      <c r="U295" s="740">
        <f t="shared" si="2251"/>
        <v>0</v>
      </c>
      <c r="V295" s="741">
        <f t="shared" si="2252"/>
        <v>0</v>
      </c>
      <c r="W295" s="740">
        <f t="shared" si="2253"/>
        <v>0</v>
      </c>
      <c r="X295" s="741">
        <f t="shared" si="2254"/>
        <v>0</v>
      </c>
      <c r="Y295" s="740">
        <f t="shared" si="2255"/>
        <v>0</v>
      </c>
      <c r="Z295" s="741">
        <f t="shared" si="2256"/>
        <v>0</v>
      </c>
      <c r="AA295" s="743">
        <f t="shared" si="2257"/>
        <v>0</v>
      </c>
      <c r="AB295" s="744">
        <f t="shared" si="2258"/>
        <v>54360</v>
      </c>
      <c r="AC295" s="745">
        <v>12</v>
      </c>
      <c r="AD295" s="746">
        <f t="shared" si="2259"/>
        <v>652320</v>
      </c>
      <c r="AE295" s="747"/>
      <c r="AF295" s="741"/>
      <c r="AG295" s="746">
        <f t="shared" si="2260"/>
        <v>652320</v>
      </c>
      <c r="AH295" s="746">
        <f t="shared" si="2261"/>
        <v>197000.64</v>
      </c>
      <c r="AI295" s="746">
        <f t="shared" si="2262"/>
        <v>849320.64</v>
      </c>
      <c r="AK295" s="1044"/>
      <c r="AL295" s="755" t="s">
        <v>31</v>
      </c>
      <c r="AM295" s="737">
        <f t="shared" si="2215"/>
        <v>1</v>
      </c>
      <c r="AN295" s="737">
        <f t="shared" si="2263"/>
        <v>23920</v>
      </c>
      <c r="AO295" s="738">
        <f t="shared" si="2264"/>
        <v>24160</v>
      </c>
      <c r="AP295" s="817">
        <f t="shared" si="2216"/>
        <v>24160</v>
      </c>
      <c r="AQ295" s="740">
        <f t="shared" si="2265"/>
        <v>0</v>
      </c>
      <c r="AR295" s="741">
        <f t="shared" si="2266"/>
        <v>0</v>
      </c>
      <c r="AS295" s="740">
        <f t="shared" si="2267"/>
        <v>4</v>
      </c>
      <c r="AT295" s="741">
        <f t="shared" si="2268"/>
        <v>966.4</v>
      </c>
      <c r="AU295" s="740">
        <f t="shared" si="2269"/>
        <v>10</v>
      </c>
      <c r="AV295" s="741">
        <f t="shared" si="2270"/>
        <v>2416</v>
      </c>
      <c r="AW295" s="740">
        <f t="shared" si="2271"/>
        <v>0</v>
      </c>
      <c r="AX295" s="741">
        <f t="shared" si="2272"/>
        <v>0</v>
      </c>
      <c r="AY295" s="740">
        <f t="shared" si="2273"/>
        <v>0</v>
      </c>
      <c r="AZ295" s="741">
        <f t="shared" si="2274"/>
        <v>0</v>
      </c>
      <c r="BA295" s="740">
        <f t="shared" si="2275"/>
        <v>35</v>
      </c>
      <c r="BB295" s="741">
        <f t="shared" si="2276"/>
        <v>8456</v>
      </c>
      <c r="BC295" s="740">
        <f t="shared" si="2277"/>
        <v>15</v>
      </c>
      <c r="BD295" s="741">
        <f t="shared" si="2278"/>
        <v>3624</v>
      </c>
      <c r="BE295" s="740">
        <f t="shared" si="2279"/>
        <v>0</v>
      </c>
      <c r="BF295" s="741">
        <f t="shared" si="2280"/>
        <v>0</v>
      </c>
      <c r="BG295" s="740">
        <f t="shared" si="2281"/>
        <v>0</v>
      </c>
      <c r="BH295" s="741">
        <f t="shared" si="2282"/>
        <v>0</v>
      </c>
      <c r="BI295" s="740">
        <f t="shared" si="2283"/>
        <v>0</v>
      </c>
      <c r="BJ295" s="741">
        <f t="shared" si="2284"/>
        <v>0</v>
      </c>
      <c r="BK295" s="743">
        <f t="shared" si="2285"/>
        <v>0</v>
      </c>
      <c r="BL295" s="744">
        <f t="shared" si="2286"/>
        <v>39622.400000000001</v>
      </c>
      <c r="BM295" s="745">
        <v>12</v>
      </c>
      <c r="BN295" s="746">
        <f t="shared" si="2287"/>
        <v>475468.79999999999</v>
      </c>
      <c r="BO295" s="747"/>
      <c r="BP295" s="741"/>
      <c r="BQ295" s="746">
        <f t="shared" si="2288"/>
        <v>475468.79999999999</v>
      </c>
      <c r="BR295" s="746">
        <f t="shared" si="2289"/>
        <v>143591.57999999999</v>
      </c>
      <c r="BS295" s="746">
        <f t="shared" si="2290"/>
        <v>619060.38</v>
      </c>
      <c r="BU295" s="1044"/>
      <c r="BV295" s="754" t="s">
        <v>31</v>
      </c>
      <c r="BW295" s="737">
        <f t="shared" si="2217"/>
        <v>1</v>
      </c>
      <c r="BX295" s="737">
        <f t="shared" si="2291"/>
        <v>23920</v>
      </c>
      <c r="BY295" s="738">
        <f t="shared" si="2292"/>
        <v>24160</v>
      </c>
      <c r="BZ295" s="817">
        <f t="shared" si="2218"/>
        <v>24160</v>
      </c>
      <c r="CA295" s="740">
        <f t="shared" si="2293"/>
        <v>0</v>
      </c>
      <c r="CB295" s="741">
        <f t="shared" si="2294"/>
        <v>0</v>
      </c>
      <c r="CC295" s="740">
        <f t="shared" si="2295"/>
        <v>0</v>
      </c>
      <c r="CD295" s="741">
        <f t="shared" si="2296"/>
        <v>0</v>
      </c>
      <c r="CE295" s="740">
        <f t="shared" si="2297"/>
        <v>0</v>
      </c>
      <c r="CF295" s="741">
        <f t="shared" si="2298"/>
        <v>0</v>
      </c>
      <c r="CG295" s="740">
        <f t="shared" si="2299"/>
        <v>27</v>
      </c>
      <c r="CH295" s="741">
        <f t="shared" si="2300"/>
        <v>6523.2</v>
      </c>
      <c r="CI295" s="740">
        <f t="shared" si="2301"/>
        <v>0</v>
      </c>
      <c r="CJ295" s="741">
        <f t="shared" si="2302"/>
        <v>0</v>
      </c>
      <c r="CK295" s="740">
        <f t="shared" si="2303"/>
        <v>0</v>
      </c>
      <c r="CL295" s="741">
        <f t="shared" si="2304"/>
        <v>0</v>
      </c>
      <c r="CM295" s="740">
        <f t="shared" si="2305"/>
        <v>20</v>
      </c>
      <c r="CN295" s="741">
        <f t="shared" si="2306"/>
        <v>4832</v>
      </c>
      <c r="CO295" s="740">
        <f t="shared" si="2307"/>
        <v>0</v>
      </c>
      <c r="CP295" s="741">
        <f t="shared" si="2308"/>
        <v>0</v>
      </c>
      <c r="CQ295" s="740">
        <f t="shared" si="2309"/>
        <v>0</v>
      </c>
      <c r="CR295" s="741">
        <f t="shared" si="2310"/>
        <v>0</v>
      </c>
      <c r="CS295" s="740">
        <f t="shared" si="2311"/>
        <v>0</v>
      </c>
      <c r="CT295" s="741">
        <f t="shared" si="2312"/>
        <v>0</v>
      </c>
      <c r="CU295" s="743">
        <f t="shared" si="2313"/>
        <v>0</v>
      </c>
      <c r="CV295" s="744">
        <f t="shared" si="2314"/>
        <v>35515.199999999997</v>
      </c>
      <c r="CW295" s="745">
        <v>12</v>
      </c>
      <c r="CX295" s="746">
        <f t="shared" si="2315"/>
        <v>426182.40000000002</v>
      </c>
      <c r="CY295" s="747"/>
      <c r="CZ295" s="741"/>
      <c r="DA295" s="746">
        <f t="shared" si="2316"/>
        <v>426182.40000000002</v>
      </c>
      <c r="DB295" s="746">
        <f t="shared" si="2317"/>
        <v>128707.08</v>
      </c>
      <c r="DC295" s="746">
        <f t="shared" si="2318"/>
        <v>554889.48</v>
      </c>
      <c r="DD295" s="750"/>
      <c r="DE295" s="1044"/>
      <c r="DF295" s="754" t="s">
        <v>31</v>
      </c>
      <c r="DG295" s="737">
        <f t="shared" si="2219"/>
        <v>1</v>
      </c>
      <c r="DH295" s="737">
        <f t="shared" si="2319"/>
        <v>23920</v>
      </c>
      <c r="DI295" s="738">
        <f t="shared" si="2320"/>
        <v>24160</v>
      </c>
      <c r="DJ295" s="817">
        <f t="shared" si="2220"/>
        <v>24160</v>
      </c>
      <c r="DK295" s="740">
        <f t="shared" si="2321"/>
        <v>0</v>
      </c>
      <c r="DL295" s="741">
        <f t="shared" si="2322"/>
        <v>0</v>
      </c>
      <c r="DM295" s="740">
        <f t="shared" si="2323"/>
        <v>0</v>
      </c>
      <c r="DN295" s="741">
        <f t="shared" si="2324"/>
        <v>0</v>
      </c>
      <c r="DO295" s="740">
        <f t="shared" si="2325"/>
        <v>0</v>
      </c>
      <c r="DP295" s="741">
        <f t="shared" si="2326"/>
        <v>0</v>
      </c>
      <c r="DQ295" s="740">
        <f t="shared" si="2327"/>
        <v>0</v>
      </c>
      <c r="DR295" s="741">
        <f t="shared" si="2328"/>
        <v>0</v>
      </c>
      <c r="DS295" s="740">
        <f t="shared" si="2329"/>
        <v>0</v>
      </c>
      <c r="DT295" s="741">
        <f t="shared" si="2330"/>
        <v>0</v>
      </c>
      <c r="DU295" s="740">
        <f t="shared" si="2331"/>
        <v>3.5</v>
      </c>
      <c r="DV295" s="741">
        <f t="shared" si="2332"/>
        <v>845.6</v>
      </c>
      <c r="DW295" s="740">
        <f t="shared" si="2333"/>
        <v>20</v>
      </c>
      <c r="DX295" s="741">
        <f t="shared" si="2334"/>
        <v>4832</v>
      </c>
      <c r="DY295" s="740">
        <f t="shared" si="2335"/>
        <v>0</v>
      </c>
      <c r="DZ295" s="741">
        <f t="shared" si="2336"/>
        <v>0</v>
      </c>
      <c r="EA295" s="740">
        <f t="shared" si="2337"/>
        <v>0</v>
      </c>
      <c r="EB295" s="741">
        <f t="shared" si="2338"/>
        <v>0</v>
      </c>
      <c r="EC295" s="740">
        <f t="shared" si="2339"/>
        <v>0</v>
      </c>
      <c r="ED295" s="741">
        <f t="shared" si="2340"/>
        <v>0</v>
      </c>
      <c r="EE295" s="743">
        <f t="shared" si="2341"/>
        <v>0</v>
      </c>
      <c r="EF295" s="744">
        <f t="shared" si="2342"/>
        <v>29837.599999999999</v>
      </c>
      <c r="EG295" s="745">
        <v>12</v>
      </c>
      <c r="EH295" s="746">
        <f t="shared" si="2343"/>
        <v>358051.2</v>
      </c>
      <c r="EI295" s="747"/>
      <c r="EJ295" s="741"/>
      <c r="EK295" s="746">
        <f t="shared" si="2344"/>
        <v>358051.2</v>
      </c>
      <c r="EL295" s="746">
        <f t="shared" si="2345"/>
        <v>108131.46</v>
      </c>
      <c r="EM295" s="746">
        <f t="shared" si="2346"/>
        <v>466182.66</v>
      </c>
      <c r="EO295" s="1044"/>
      <c r="EP295" s="754" t="s">
        <v>31</v>
      </c>
      <c r="EQ295" s="737">
        <f t="shared" si="2221"/>
        <v>0</v>
      </c>
      <c r="ER295" s="737">
        <f t="shared" si="2347"/>
        <v>23920</v>
      </c>
      <c r="ES295" s="738">
        <f t="shared" si="2348"/>
        <v>24160</v>
      </c>
      <c r="ET295" s="817">
        <f t="shared" si="2222"/>
        <v>0</v>
      </c>
      <c r="EU295" s="740">
        <f t="shared" si="2349"/>
        <v>0</v>
      </c>
      <c r="EV295" s="741">
        <f t="shared" si="2350"/>
        <v>0</v>
      </c>
      <c r="EW295" s="740">
        <f t="shared" si="2351"/>
        <v>0</v>
      </c>
      <c r="EX295" s="741">
        <f t="shared" si="2352"/>
        <v>0</v>
      </c>
      <c r="EY295" s="740">
        <f t="shared" si="2353"/>
        <v>0</v>
      </c>
      <c r="EZ295" s="741">
        <f t="shared" si="2354"/>
        <v>0</v>
      </c>
      <c r="FA295" s="740">
        <f t="shared" si="2355"/>
        <v>0</v>
      </c>
      <c r="FB295" s="741">
        <f t="shared" si="2356"/>
        <v>0</v>
      </c>
      <c r="FC295" s="740">
        <f t="shared" si="2357"/>
        <v>0</v>
      </c>
      <c r="FD295" s="741">
        <f t="shared" si="2358"/>
        <v>0</v>
      </c>
      <c r="FE295" s="740">
        <f t="shared" si="2359"/>
        <v>0</v>
      </c>
      <c r="FF295" s="741">
        <f t="shared" si="2360"/>
        <v>0</v>
      </c>
      <c r="FG295" s="740">
        <f t="shared" si="2361"/>
        <v>0</v>
      </c>
      <c r="FH295" s="741">
        <f t="shared" si="2362"/>
        <v>0</v>
      </c>
      <c r="FI295" s="740">
        <f t="shared" si="2363"/>
        <v>0</v>
      </c>
      <c r="FJ295" s="741">
        <f t="shared" si="2364"/>
        <v>0</v>
      </c>
      <c r="FK295" s="740">
        <f t="shared" si="2365"/>
        <v>0</v>
      </c>
      <c r="FL295" s="741">
        <f t="shared" si="2366"/>
        <v>0</v>
      </c>
      <c r="FM295" s="740">
        <f t="shared" si="2367"/>
        <v>0</v>
      </c>
      <c r="FN295" s="741">
        <f t="shared" si="2368"/>
        <v>0</v>
      </c>
      <c r="FO295" s="743">
        <f t="shared" si="2369"/>
        <v>0</v>
      </c>
      <c r="FP295" s="744">
        <f t="shared" si="2370"/>
        <v>0</v>
      </c>
      <c r="FQ295" s="745">
        <v>12</v>
      </c>
      <c r="FR295" s="746">
        <f t="shared" si="2371"/>
        <v>0</v>
      </c>
      <c r="FS295" s="747"/>
      <c r="FT295" s="741"/>
      <c r="FU295" s="746">
        <f t="shared" si="2372"/>
        <v>0</v>
      </c>
      <c r="FV295" s="746">
        <f t="shared" si="2373"/>
        <v>0</v>
      </c>
      <c r="FW295" s="746">
        <f t="shared" si="2374"/>
        <v>0</v>
      </c>
      <c r="FY295" s="1044"/>
      <c r="FZ295" s="754" t="s">
        <v>31</v>
      </c>
      <c r="GA295" s="737">
        <f t="shared" si="2223"/>
        <v>4</v>
      </c>
      <c r="GB295" s="737">
        <f t="shared" si="2375"/>
        <v>23920</v>
      </c>
      <c r="GC295" s="738">
        <f t="shared" si="2376"/>
        <v>24160</v>
      </c>
      <c r="GD295" s="743">
        <f t="shared" si="2382"/>
        <v>96640</v>
      </c>
      <c r="GE295" s="743"/>
      <c r="GF295" s="737">
        <f t="shared" si="2225"/>
        <v>0</v>
      </c>
      <c r="GG295" s="743"/>
      <c r="GH295" s="737">
        <f t="shared" si="2226"/>
        <v>966.4</v>
      </c>
      <c r="GI295" s="743"/>
      <c r="GJ295" s="737">
        <f t="shared" si="2227"/>
        <v>2416</v>
      </c>
      <c r="GK295" s="743"/>
      <c r="GL295" s="737">
        <f t="shared" si="2228"/>
        <v>7731.2</v>
      </c>
      <c r="GM295" s="743"/>
      <c r="GN295" s="737">
        <f t="shared" si="2229"/>
        <v>0</v>
      </c>
      <c r="GO295" s="743"/>
      <c r="GP295" s="737">
        <f t="shared" si="2230"/>
        <v>33461.599999999999</v>
      </c>
      <c r="GQ295" s="743"/>
      <c r="GR295" s="737">
        <f t="shared" si="2231"/>
        <v>18120</v>
      </c>
      <c r="GS295" s="743"/>
      <c r="GT295" s="737">
        <f t="shared" si="2232"/>
        <v>0</v>
      </c>
      <c r="GU295" s="743"/>
      <c r="GV295" s="737">
        <f t="shared" si="2233"/>
        <v>0</v>
      </c>
      <c r="GW295" s="743"/>
      <c r="GX295" s="737">
        <f t="shared" si="2234"/>
        <v>0</v>
      </c>
      <c r="GY295" s="743">
        <f t="shared" si="2234"/>
        <v>0</v>
      </c>
      <c r="GZ295" s="744">
        <f t="shared" si="2377"/>
        <v>159335.20000000001</v>
      </c>
      <c r="HA295" s="745">
        <v>12</v>
      </c>
      <c r="HB295" s="746">
        <f t="shared" si="2378"/>
        <v>1912022.4</v>
      </c>
      <c r="HC295" s="737">
        <f t="shared" si="2235"/>
        <v>0</v>
      </c>
      <c r="HD295" s="737">
        <f t="shared" si="2235"/>
        <v>0</v>
      </c>
      <c r="HE295" s="746">
        <f t="shared" si="2379"/>
        <v>1912022.4</v>
      </c>
      <c r="HF295" s="746">
        <f t="shared" si="2380"/>
        <v>577430.76</v>
      </c>
      <c r="HG295" s="746">
        <f t="shared" si="2381"/>
        <v>2489453.16</v>
      </c>
    </row>
    <row r="296" spans="1:215" hidden="1" x14ac:dyDescent="0.25">
      <c r="A296" s="1044"/>
      <c r="B296" s="735" t="s">
        <v>33</v>
      </c>
      <c r="C296" s="737">
        <f t="shared" si="2213"/>
        <v>3</v>
      </c>
      <c r="D296" s="737">
        <f t="shared" si="2236"/>
        <v>14288</v>
      </c>
      <c r="E296" s="738">
        <f t="shared" si="2237"/>
        <v>14431</v>
      </c>
      <c r="F296" s="817">
        <f t="shared" si="2214"/>
        <v>43293</v>
      </c>
      <c r="G296" s="740">
        <f t="shared" si="2238"/>
        <v>0</v>
      </c>
      <c r="H296" s="741">
        <f t="shared" si="2239"/>
        <v>0</v>
      </c>
      <c r="I296" s="740">
        <f t="shared" si="2238"/>
        <v>0</v>
      </c>
      <c r="J296" s="741">
        <f t="shared" si="2240"/>
        <v>0</v>
      </c>
      <c r="K296" s="740">
        <f t="shared" si="2241"/>
        <v>0</v>
      </c>
      <c r="L296" s="741">
        <f t="shared" si="2242"/>
        <v>0</v>
      </c>
      <c r="M296" s="740">
        <f t="shared" si="2243"/>
        <v>5</v>
      </c>
      <c r="N296" s="741">
        <f t="shared" si="2244"/>
        <v>2164.65</v>
      </c>
      <c r="O296" s="740">
        <f t="shared" si="2245"/>
        <v>0</v>
      </c>
      <c r="P296" s="741">
        <f t="shared" si="2246"/>
        <v>0</v>
      </c>
      <c r="Q296" s="740">
        <f t="shared" si="2247"/>
        <v>100</v>
      </c>
      <c r="R296" s="741">
        <f t="shared" si="2248"/>
        <v>43293</v>
      </c>
      <c r="S296" s="740">
        <f t="shared" si="2249"/>
        <v>20</v>
      </c>
      <c r="T296" s="741">
        <f t="shared" si="2250"/>
        <v>8658.6</v>
      </c>
      <c r="U296" s="740">
        <f t="shared" si="2251"/>
        <v>0</v>
      </c>
      <c r="V296" s="741">
        <f t="shared" si="2252"/>
        <v>0</v>
      </c>
      <c r="W296" s="740">
        <f t="shared" si="2253"/>
        <v>0</v>
      </c>
      <c r="X296" s="741">
        <f t="shared" si="2254"/>
        <v>0</v>
      </c>
      <c r="Y296" s="740">
        <f t="shared" si="2255"/>
        <v>0</v>
      </c>
      <c r="Z296" s="741">
        <f t="shared" si="2256"/>
        <v>0</v>
      </c>
      <c r="AA296" s="743">
        <f t="shared" si="2257"/>
        <v>0</v>
      </c>
      <c r="AB296" s="744">
        <f t="shared" si="2258"/>
        <v>97409.25</v>
      </c>
      <c r="AC296" s="745">
        <v>12</v>
      </c>
      <c r="AD296" s="746">
        <f t="shared" si="2259"/>
        <v>1168911</v>
      </c>
      <c r="AE296" s="747"/>
      <c r="AF296" s="741"/>
      <c r="AG296" s="746">
        <f t="shared" si="2260"/>
        <v>1168911</v>
      </c>
      <c r="AH296" s="746">
        <f t="shared" si="2261"/>
        <v>353011.12</v>
      </c>
      <c r="AI296" s="746">
        <f t="shared" si="2262"/>
        <v>1521922.12</v>
      </c>
      <c r="AK296" s="1044"/>
      <c r="AL296" s="755" t="s">
        <v>33</v>
      </c>
      <c r="AM296" s="737">
        <f t="shared" si="2215"/>
        <v>4</v>
      </c>
      <c r="AN296" s="737">
        <f t="shared" si="2263"/>
        <v>14288</v>
      </c>
      <c r="AO296" s="738">
        <f t="shared" si="2264"/>
        <v>14431</v>
      </c>
      <c r="AP296" s="817">
        <f t="shared" si="2216"/>
        <v>57724</v>
      </c>
      <c r="AQ296" s="740">
        <f t="shared" si="2265"/>
        <v>0</v>
      </c>
      <c r="AR296" s="741">
        <f t="shared" si="2266"/>
        <v>0</v>
      </c>
      <c r="AS296" s="740">
        <f t="shared" si="2267"/>
        <v>3</v>
      </c>
      <c r="AT296" s="741">
        <f t="shared" si="2268"/>
        <v>1731.72</v>
      </c>
      <c r="AU296" s="740">
        <f t="shared" si="2269"/>
        <v>2.5</v>
      </c>
      <c r="AV296" s="741">
        <f t="shared" si="2270"/>
        <v>1443.1</v>
      </c>
      <c r="AW296" s="740">
        <f t="shared" si="2271"/>
        <v>7.5</v>
      </c>
      <c r="AX296" s="741">
        <f t="shared" si="2272"/>
        <v>4329.3</v>
      </c>
      <c r="AY296" s="740">
        <f t="shared" si="2273"/>
        <v>0</v>
      </c>
      <c r="AZ296" s="741">
        <f t="shared" si="2274"/>
        <v>0</v>
      </c>
      <c r="BA296" s="740">
        <f t="shared" si="2275"/>
        <v>135</v>
      </c>
      <c r="BB296" s="741">
        <f t="shared" si="2276"/>
        <v>77927.399999999994</v>
      </c>
      <c r="BC296" s="740">
        <f t="shared" si="2277"/>
        <v>20</v>
      </c>
      <c r="BD296" s="741">
        <f t="shared" si="2278"/>
        <v>11544.8</v>
      </c>
      <c r="BE296" s="740">
        <f t="shared" si="2279"/>
        <v>0</v>
      </c>
      <c r="BF296" s="741">
        <f t="shared" si="2280"/>
        <v>0</v>
      </c>
      <c r="BG296" s="740">
        <f t="shared" si="2281"/>
        <v>0</v>
      </c>
      <c r="BH296" s="741">
        <f t="shared" si="2282"/>
        <v>0</v>
      </c>
      <c r="BI296" s="740">
        <f t="shared" si="2283"/>
        <v>0</v>
      </c>
      <c r="BJ296" s="741">
        <f t="shared" si="2284"/>
        <v>0</v>
      </c>
      <c r="BK296" s="743">
        <f t="shared" si="2285"/>
        <v>0</v>
      </c>
      <c r="BL296" s="744">
        <f t="shared" si="2286"/>
        <v>154700.32</v>
      </c>
      <c r="BM296" s="745">
        <v>12</v>
      </c>
      <c r="BN296" s="746">
        <f t="shared" si="2287"/>
        <v>1856403.84</v>
      </c>
      <c r="BO296" s="747"/>
      <c r="BP296" s="741"/>
      <c r="BQ296" s="746">
        <f t="shared" si="2288"/>
        <v>1856403.84</v>
      </c>
      <c r="BR296" s="746">
        <f t="shared" si="2289"/>
        <v>560633.96</v>
      </c>
      <c r="BS296" s="746">
        <f t="shared" si="2290"/>
        <v>2417037.7999999998</v>
      </c>
      <c r="BU296" s="1044"/>
      <c r="BV296" s="754" t="s">
        <v>33</v>
      </c>
      <c r="BW296" s="737">
        <f t="shared" si="2217"/>
        <v>3</v>
      </c>
      <c r="BX296" s="737">
        <f t="shared" si="2291"/>
        <v>14288</v>
      </c>
      <c r="BY296" s="738">
        <f t="shared" si="2292"/>
        <v>14431</v>
      </c>
      <c r="BZ296" s="817">
        <f t="shared" si="2218"/>
        <v>43293</v>
      </c>
      <c r="CA296" s="740">
        <f t="shared" si="2293"/>
        <v>0</v>
      </c>
      <c r="CB296" s="741">
        <f t="shared" si="2294"/>
        <v>0</v>
      </c>
      <c r="CC296" s="740">
        <f t="shared" si="2295"/>
        <v>0</v>
      </c>
      <c r="CD296" s="741">
        <f t="shared" si="2296"/>
        <v>0</v>
      </c>
      <c r="CE296" s="740">
        <f t="shared" si="2297"/>
        <v>0</v>
      </c>
      <c r="CF296" s="741">
        <f t="shared" si="2298"/>
        <v>0</v>
      </c>
      <c r="CG296" s="740">
        <f t="shared" si="2299"/>
        <v>41.6</v>
      </c>
      <c r="CH296" s="741">
        <f t="shared" si="2300"/>
        <v>18009.89</v>
      </c>
      <c r="CI296" s="740">
        <f t="shared" si="2301"/>
        <v>0</v>
      </c>
      <c r="CJ296" s="741">
        <f t="shared" si="2302"/>
        <v>0</v>
      </c>
      <c r="CK296" s="740">
        <f t="shared" si="2303"/>
        <v>0</v>
      </c>
      <c r="CL296" s="741">
        <f t="shared" si="2304"/>
        <v>0</v>
      </c>
      <c r="CM296" s="740">
        <f t="shared" si="2305"/>
        <v>16.7</v>
      </c>
      <c r="CN296" s="741">
        <f t="shared" si="2306"/>
        <v>7229.93</v>
      </c>
      <c r="CO296" s="740">
        <f t="shared" si="2307"/>
        <v>3.3</v>
      </c>
      <c r="CP296" s="741">
        <f t="shared" si="2308"/>
        <v>1428.67</v>
      </c>
      <c r="CQ296" s="740">
        <f t="shared" si="2309"/>
        <v>0</v>
      </c>
      <c r="CR296" s="741">
        <f t="shared" si="2310"/>
        <v>0</v>
      </c>
      <c r="CS296" s="740">
        <f t="shared" si="2311"/>
        <v>0</v>
      </c>
      <c r="CT296" s="741">
        <f t="shared" si="2312"/>
        <v>0</v>
      </c>
      <c r="CU296" s="743">
        <f t="shared" si="2313"/>
        <v>0</v>
      </c>
      <c r="CV296" s="744">
        <f t="shared" si="2314"/>
        <v>69961.490000000005</v>
      </c>
      <c r="CW296" s="745">
        <v>12</v>
      </c>
      <c r="CX296" s="746">
        <f t="shared" si="2315"/>
        <v>839537.88</v>
      </c>
      <c r="CY296" s="747"/>
      <c r="CZ296" s="741"/>
      <c r="DA296" s="746">
        <f t="shared" si="2316"/>
        <v>839537.88</v>
      </c>
      <c r="DB296" s="746">
        <f t="shared" si="2317"/>
        <v>253540.44</v>
      </c>
      <c r="DC296" s="746">
        <f t="shared" si="2318"/>
        <v>1093078.32</v>
      </c>
      <c r="DD296" s="750"/>
      <c r="DE296" s="1044"/>
      <c r="DF296" s="756" t="s">
        <v>33</v>
      </c>
      <c r="DG296" s="737">
        <f t="shared" si="2219"/>
        <v>2</v>
      </c>
      <c r="DH296" s="737">
        <f t="shared" si="2319"/>
        <v>14288</v>
      </c>
      <c r="DI296" s="738">
        <f t="shared" si="2320"/>
        <v>14431</v>
      </c>
      <c r="DJ296" s="817">
        <f t="shared" si="2220"/>
        <v>28862</v>
      </c>
      <c r="DK296" s="740">
        <f t="shared" si="2321"/>
        <v>0</v>
      </c>
      <c r="DL296" s="741">
        <f t="shared" si="2322"/>
        <v>0</v>
      </c>
      <c r="DM296" s="740">
        <f t="shared" si="2323"/>
        <v>0</v>
      </c>
      <c r="DN296" s="741">
        <f t="shared" si="2324"/>
        <v>0</v>
      </c>
      <c r="DO296" s="740">
        <f t="shared" si="2325"/>
        <v>0</v>
      </c>
      <c r="DP296" s="741">
        <f t="shared" si="2326"/>
        <v>0</v>
      </c>
      <c r="DQ296" s="740">
        <f t="shared" si="2327"/>
        <v>0</v>
      </c>
      <c r="DR296" s="741">
        <f t="shared" si="2328"/>
        <v>0</v>
      </c>
      <c r="DS296" s="740">
        <f t="shared" si="2329"/>
        <v>0</v>
      </c>
      <c r="DT296" s="741">
        <f t="shared" si="2330"/>
        <v>0</v>
      </c>
      <c r="DU296" s="740">
        <f t="shared" si="2331"/>
        <v>26.8</v>
      </c>
      <c r="DV296" s="741">
        <f t="shared" si="2332"/>
        <v>7735.02</v>
      </c>
      <c r="DW296" s="740">
        <f t="shared" si="2333"/>
        <v>20</v>
      </c>
      <c r="DX296" s="741">
        <f t="shared" si="2334"/>
        <v>5772.4</v>
      </c>
      <c r="DY296" s="740">
        <f t="shared" si="2335"/>
        <v>0</v>
      </c>
      <c r="DZ296" s="741">
        <f t="shared" si="2336"/>
        <v>0</v>
      </c>
      <c r="EA296" s="740">
        <f t="shared" si="2337"/>
        <v>0</v>
      </c>
      <c r="EB296" s="741">
        <f t="shared" si="2338"/>
        <v>0</v>
      </c>
      <c r="EC296" s="740">
        <f t="shared" si="2339"/>
        <v>0</v>
      </c>
      <c r="ED296" s="741">
        <f t="shared" si="2340"/>
        <v>0</v>
      </c>
      <c r="EE296" s="743">
        <f t="shared" si="2341"/>
        <v>0</v>
      </c>
      <c r="EF296" s="744">
        <f t="shared" si="2342"/>
        <v>42369.42</v>
      </c>
      <c r="EG296" s="745">
        <v>12</v>
      </c>
      <c r="EH296" s="746">
        <f t="shared" si="2343"/>
        <v>508433.04</v>
      </c>
      <c r="EI296" s="747"/>
      <c r="EJ296" s="741"/>
      <c r="EK296" s="746">
        <f t="shared" si="2344"/>
        <v>508433.04</v>
      </c>
      <c r="EL296" s="746">
        <f t="shared" si="2345"/>
        <v>153546.78</v>
      </c>
      <c r="EM296" s="746">
        <f t="shared" si="2346"/>
        <v>661979.81999999995</v>
      </c>
      <c r="EO296" s="1044"/>
      <c r="EP296" s="756" t="s">
        <v>33</v>
      </c>
      <c r="EQ296" s="737">
        <f t="shared" si="2221"/>
        <v>0</v>
      </c>
      <c r="ER296" s="737">
        <f t="shared" si="2347"/>
        <v>14288</v>
      </c>
      <c r="ES296" s="738">
        <f t="shared" si="2348"/>
        <v>14431</v>
      </c>
      <c r="ET296" s="817">
        <f t="shared" si="2222"/>
        <v>0</v>
      </c>
      <c r="EU296" s="740">
        <f t="shared" si="2349"/>
        <v>0</v>
      </c>
      <c r="EV296" s="741">
        <f t="shared" si="2350"/>
        <v>0</v>
      </c>
      <c r="EW296" s="740">
        <f t="shared" si="2351"/>
        <v>0</v>
      </c>
      <c r="EX296" s="741">
        <f t="shared" si="2352"/>
        <v>0</v>
      </c>
      <c r="EY296" s="740">
        <f t="shared" si="2353"/>
        <v>0</v>
      </c>
      <c r="EZ296" s="741">
        <f t="shared" si="2354"/>
        <v>0</v>
      </c>
      <c r="FA296" s="740">
        <f t="shared" si="2355"/>
        <v>0</v>
      </c>
      <c r="FB296" s="741">
        <f t="shared" si="2356"/>
        <v>0</v>
      </c>
      <c r="FC296" s="740">
        <f t="shared" si="2357"/>
        <v>0</v>
      </c>
      <c r="FD296" s="741">
        <f t="shared" si="2358"/>
        <v>0</v>
      </c>
      <c r="FE296" s="740">
        <f t="shared" si="2359"/>
        <v>0</v>
      </c>
      <c r="FF296" s="741">
        <f t="shared" si="2360"/>
        <v>0</v>
      </c>
      <c r="FG296" s="740">
        <f t="shared" si="2361"/>
        <v>0</v>
      </c>
      <c r="FH296" s="741">
        <f t="shared" si="2362"/>
        <v>0</v>
      </c>
      <c r="FI296" s="740">
        <f t="shared" si="2363"/>
        <v>0</v>
      </c>
      <c r="FJ296" s="741">
        <f t="shared" si="2364"/>
        <v>0</v>
      </c>
      <c r="FK296" s="740">
        <f t="shared" si="2365"/>
        <v>0</v>
      </c>
      <c r="FL296" s="741">
        <f t="shared" si="2366"/>
        <v>0</v>
      </c>
      <c r="FM296" s="740">
        <f t="shared" si="2367"/>
        <v>0</v>
      </c>
      <c r="FN296" s="741">
        <f t="shared" si="2368"/>
        <v>0</v>
      </c>
      <c r="FO296" s="743">
        <f t="shared" si="2369"/>
        <v>0</v>
      </c>
      <c r="FP296" s="744">
        <f t="shared" si="2370"/>
        <v>0</v>
      </c>
      <c r="FQ296" s="745">
        <v>12</v>
      </c>
      <c r="FR296" s="746">
        <f t="shared" si="2371"/>
        <v>0</v>
      </c>
      <c r="FS296" s="747"/>
      <c r="FT296" s="741"/>
      <c r="FU296" s="746">
        <f t="shared" si="2372"/>
        <v>0</v>
      </c>
      <c r="FV296" s="746">
        <f t="shared" si="2373"/>
        <v>0</v>
      </c>
      <c r="FW296" s="746">
        <f t="shared" si="2374"/>
        <v>0</v>
      </c>
      <c r="FY296" s="1044"/>
      <c r="FZ296" s="756" t="s">
        <v>33</v>
      </c>
      <c r="GA296" s="737">
        <f t="shared" si="2223"/>
        <v>12</v>
      </c>
      <c r="GB296" s="737">
        <f t="shared" si="2375"/>
        <v>14288</v>
      </c>
      <c r="GC296" s="738">
        <f t="shared" si="2376"/>
        <v>14431</v>
      </c>
      <c r="GD296" s="743">
        <f t="shared" si="2382"/>
        <v>173172</v>
      </c>
      <c r="GE296" s="743"/>
      <c r="GF296" s="737">
        <f t="shared" si="2225"/>
        <v>0</v>
      </c>
      <c r="GG296" s="743"/>
      <c r="GH296" s="737">
        <f t="shared" si="2226"/>
        <v>1731.72</v>
      </c>
      <c r="GI296" s="743"/>
      <c r="GJ296" s="737">
        <f t="shared" si="2227"/>
        <v>1443.1</v>
      </c>
      <c r="GK296" s="743"/>
      <c r="GL296" s="737">
        <f t="shared" si="2228"/>
        <v>24503.84</v>
      </c>
      <c r="GM296" s="743"/>
      <c r="GN296" s="737">
        <f t="shared" si="2229"/>
        <v>0</v>
      </c>
      <c r="GO296" s="743"/>
      <c r="GP296" s="737">
        <f t="shared" si="2230"/>
        <v>128955.42</v>
      </c>
      <c r="GQ296" s="743"/>
      <c r="GR296" s="737">
        <f t="shared" si="2231"/>
        <v>33205.730000000003</v>
      </c>
      <c r="GS296" s="743"/>
      <c r="GT296" s="737">
        <f t="shared" si="2232"/>
        <v>1428.67</v>
      </c>
      <c r="GU296" s="743"/>
      <c r="GV296" s="737">
        <f t="shared" si="2233"/>
        <v>0</v>
      </c>
      <c r="GW296" s="743"/>
      <c r="GX296" s="737">
        <f t="shared" si="2234"/>
        <v>0</v>
      </c>
      <c r="GY296" s="743">
        <f t="shared" si="2234"/>
        <v>0</v>
      </c>
      <c r="GZ296" s="744">
        <f t="shared" si="2377"/>
        <v>364440.48</v>
      </c>
      <c r="HA296" s="745">
        <v>12</v>
      </c>
      <c r="HB296" s="746">
        <f t="shared" si="2378"/>
        <v>4373285.76</v>
      </c>
      <c r="HC296" s="737">
        <f t="shared" si="2235"/>
        <v>0</v>
      </c>
      <c r="HD296" s="737">
        <f t="shared" si="2235"/>
        <v>0</v>
      </c>
      <c r="HE296" s="746">
        <f t="shared" si="2379"/>
        <v>4373285.76</v>
      </c>
      <c r="HF296" s="746">
        <f t="shared" si="2380"/>
        <v>1320732.3</v>
      </c>
      <c r="HG296" s="746">
        <f t="shared" si="2381"/>
        <v>5694018.0599999996</v>
      </c>
    </row>
    <row r="297" spans="1:215" hidden="1" x14ac:dyDescent="0.25">
      <c r="A297" s="1044"/>
      <c r="B297" s="735" t="s">
        <v>32</v>
      </c>
      <c r="C297" s="737">
        <f t="shared" si="2213"/>
        <v>1</v>
      </c>
      <c r="D297" s="737">
        <f t="shared" si="2236"/>
        <v>23920</v>
      </c>
      <c r="E297" s="738">
        <f t="shared" si="2237"/>
        <v>24160</v>
      </c>
      <c r="F297" s="817">
        <f t="shared" si="2214"/>
        <v>24160</v>
      </c>
      <c r="G297" s="740">
        <f t="shared" si="2238"/>
        <v>0</v>
      </c>
      <c r="H297" s="741">
        <f t="shared" si="2239"/>
        <v>0</v>
      </c>
      <c r="I297" s="740">
        <f t="shared" si="2238"/>
        <v>0</v>
      </c>
      <c r="J297" s="741">
        <f t="shared" si="2240"/>
        <v>0</v>
      </c>
      <c r="K297" s="740">
        <f t="shared" si="2241"/>
        <v>0</v>
      </c>
      <c r="L297" s="741">
        <f t="shared" si="2242"/>
        <v>0</v>
      </c>
      <c r="M297" s="740">
        <f t="shared" si="2243"/>
        <v>23</v>
      </c>
      <c r="N297" s="741">
        <f t="shared" si="2244"/>
        <v>5556.8</v>
      </c>
      <c r="O297" s="740">
        <f t="shared" si="2245"/>
        <v>0</v>
      </c>
      <c r="P297" s="741">
        <f t="shared" si="2246"/>
        <v>0</v>
      </c>
      <c r="Q297" s="740">
        <f t="shared" si="2247"/>
        <v>100</v>
      </c>
      <c r="R297" s="741">
        <f t="shared" si="2248"/>
        <v>24160</v>
      </c>
      <c r="S297" s="740">
        <f t="shared" si="2249"/>
        <v>20</v>
      </c>
      <c r="T297" s="741">
        <f t="shared" si="2250"/>
        <v>4832</v>
      </c>
      <c r="U297" s="740">
        <f t="shared" si="2251"/>
        <v>0</v>
      </c>
      <c r="V297" s="741">
        <f t="shared" si="2252"/>
        <v>0</v>
      </c>
      <c r="W297" s="740">
        <f t="shared" si="2253"/>
        <v>0</v>
      </c>
      <c r="X297" s="741">
        <f t="shared" si="2254"/>
        <v>0</v>
      </c>
      <c r="Y297" s="740">
        <f t="shared" si="2255"/>
        <v>0</v>
      </c>
      <c r="Z297" s="741">
        <f t="shared" si="2256"/>
        <v>0</v>
      </c>
      <c r="AA297" s="743">
        <f t="shared" si="2257"/>
        <v>0</v>
      </c>
      <c r="AB297" s="744">
        <f t="shared" si="2258"/>
        <v>58708.800000000003</v>
      </c>
      <c r="AC297" s="745">
        <v>12</v>
      </c>
      <c r="AD297" s="746">
        <f t="shared" si="2259"/>
        <v>704505.6</v>
      </c>
      <c r="AE297" s="747"/>
      <c r="AF297" s="741"/>
      <c r="AG297" s="746">
        <f t="shared" si="2260"/>
        <v>704505.6</v>
      </c>
      <c r="AH297" s="746">
        <f t="shared" si="2261"/>
        <v>212760.69</v>
      </c>
      <c r="AI297" s="746">
        <f t="shared" si="2262"/>
        <v>917266.29</v>
      </c>
      <c r="AK297" s="1044"/>
      <c r="AL297" s="755" t="s">
        <v>32</v>
      </c>
      <c r="AM297" s="737">
        <f t="shared" si="2215"/>
        <v>1</v>
      </c>
      <c r="AN297" s="737">
        <f t="shared" si="2263"/>
        <v>23920</v>
      </c>
      <c r="AO297" s="738">
        <f t="shared" si="2264"/>
        <v>24160</v>
      </c>
      <c r="AP297" s="817">
        <f t="shared" si="2216"/>
        <v>24160</v>
      </c>
      <c r="AQ297" s="740">
        <f t="shared" si="2265"/>
        <v>0</v>
      </c>
      <c r="AR297" s="741">
        <f t="shared" si="2266"/>
        <v>0</v>
      </c>
      <c r="AS297" s="740">
        <f t="shared" si="2267"/>
        <v>4</v>
      </c>
      <c r="AT297" s="741">
        <f t="shared" si="2268"/>
        <v>966.4</v>
      </c>
      <c r="AU297" s="740">
        <f t="shared" si="2269"/>
        <v>0</v>
      </c>
      <c r="AV297" s="741">
        <f t="shared" si="2270"/>
        <v>0</v>
      </c>
      <c r="AW297" s="740">
        <f t="shared" si="2271"/>
        <v>13.8</v>
      </c>
      <c r="AX297" s="741">
        <f t="shared" si="2272"/>
        <v>3334.08</v>
      </c>
      <c r="AY297" s="740">
        <f t="shared" si="2273"/>
        <v>0</v>
      </c>
      <c r="AZ297" s="741">
        <f t="shared" si="2274"/>
        <v>0</v>
      </c>
      <c r="BA297" s="740">
        <f t="shared" si="2275"/>
        <v>39</v>
      </c>
      <c r="BB297" s="741">
        <f t="shared" si="2276"/>
        <v>9422.4</v>
      </c>
      <c r="BC297" s="740">
        <f t="shared" si="2277"/>
        <v>15</v>
      </c>
      <c r="BD297" s="741">
        <f t="shared" si="2278"/>
        <v>3624</v>
      </c>
      <c r="BE297" s="740">
        <f t="shared" si="2279"/>
        <v>0</v>
      </c>
      <c r="BF297" s="741">
        <f t="shared" si="2280"/>
        <v>0</v>
      </c>
      <c r="BG297" s="740">
        <f t="shared" si="2281"/>
        <v>0</v>
      </c>
      <c r="BH297" s="741">
        <f t="shared" si="2282"/>
        <v>0</v>
      </c>
      <c r="BI297" s="740">
        <f t="shared" si="2283"/>
        <v>0</v>
      </c>
      <c r="BJ297" s="741">
        <f t="shared" si="2284"/>
        <v>0</v>
      </c>
      <c r="BK297" s="743">
        <f t="shared" si="2285"/>
        <v>0</v>
      </c>
      <c r="BL297" s="744">
        <f t="shared" si="2286"/>
        <v>41506.879999999997</v>
      </c>
      <c r="BM297" s="745">
        <v>12</v>
      </c>
      <c r="BN297" s="746">
        <f t="shared" si="2287"/>
        <v>498082.56</v>
      </c>
      <c r="BO297" s="747"/>
      <c r="BP297" s="741"/>
      <c r="BQ297" s="746">
        <f t="shared" si="2288"/>
        <v>498082.56</v>
      </c>
      <c r="BR297" s="746">
        <f t="shared" si="2289"/>
        <v>150420.93</v>
      </c>
      <c r="BS297" s="746">
        <f t="shared" si="2290"/>
        <v>648503.49</v>
      </c>
      <c r="BU297" s="1044"/>
      <c r="BV297" s="754" t="s">
        <v>32</v>
      </c>
      <c r="BW297" s="737">
        <f t="shared" si="2217"/>
        <v>1</v>
      </c>
      <c r="BX297" s="737">
        <f t="shared" si="2291"/>
        <v>23920</v>
      </c>
      <c r="BY297" s="738">
        <f t="shared" si="2292"/>
        <v>24160</v>
      </c>
      <c r="BZ297" s="817">
        <f t="shared" si="2218"/>
        <v>24160</v>
      </c>
      <c r="CA297" s="740">
        <f t="shared" si="2293"/>
        <v>0</v>
      </c>
      <c r="CB297" s="741">
        <f t="shared" si="2294"/>
        <v>0</v>
      </c>
      <c r="CC297" s="740">
        <f t="shared" si="2295"/>
        <v>0</v>
      </c>
      <c r="CD297" s="741">
        <f t="shared" si="2296"/>
        <v>0</v>
      </c>
      <c r="CE297" s="740">
        <f t="shared" si="2297"/>
        <v>0</v>
      </c>
      <c r="CF297" s="741">
        <f t="shared" si="2298"/>
        <v>0</v>
      </c>
      <c r="CG297" s="740">
        <f t="shared" si="2299"/>
        <v>0</v>
      </c>
      <c r="CH297" s="741">
        <f t="shared" si="2300"/>
        <v>0</v>
      </c>
      <c r="CI297" s="740">
        <f t="shared" si="2301"/>
        <v>0</v>
      </c>
      <c r="CJ297" s="741">
        <f t="shared" si="2302"/>
        <v>0</v>
      </c>
      <c r="CK297" s="740">
        <f t="shared" si="2303"/>
        <v>53</v>
      </c>
      <c r="CL297" s="741">
        <f t="shared" si="2304"/>
        <v>12804.8</v>
      </c>
      <c r="CM297" s="740">
        <f t="shared" si="2305"/>
        <v>20</v>
      </c>
      <c r="CN297" s="741">
        <f t="shared" si="2306"/>
        <v>4832</v>
      </c>
      <c r="CO297" s="740">
        <f t="shared" si="2307"/>
        <v>0</v>
      </c>
      <c r="CP297" s="741">
        <f t="shared" si="2308"/>
        <v>0</v>
      </c>
      <c r="CQ297" s="740">
        <f t="shared" si="2309"/>
        <v>0</v>
      </c>
      <c r="CR297" s="741">
        <f t="shared" si="2310"/>
        <v>0</v>
      </c>
      <c r="CS297" s="740">
        <f t="shared" si="2311"/>
        <v>0</v>
      </c>
      <c r="CT297" s="741">
        <f t="shared" si="2312"/>
        <v>0</v>
      </c>
      <c r="CU297" s="743">
        <f t="shared" si="2313"/>
        <v>0</v>
      </c>
      <c r="CV297" s="744">
        <f t="shared" si="2314"/>
        <v>41796.800000000003</v>
      </c>
      <c r="CW297" s="745">
        <v>12</v>
      </c>
      <c r="CX297" s="746">
        <f t="shared" si="2315"/>
        <v>501561.59999999998</v>
      </c>
      <c r="CY297" s="747"/>
      <c r="CZ297" s="741"/>
      <c r="DA297" s="746">
        <f t="shared" si="2316"/>
        <v>501561.59999999998</v>
      </c>
      <c r="DB297" s="746">
        <f t="shared" si="2317"/>
        <v>151471.6</v>
      </c>
      <c r="DC297" s="746">
        <f t="shared" si="2318"/>
        <v>653033.19999999995</v>
      </c>
      <c r="DD297" s="750"/>
      <c r="DE297" s="1044"/>
      <c r="DF297" s="754" t="s">
        <v>32</v>
      </c>
      <c r="DG297" s="737">
        <f t="shared" si="2219"/>
        <v>1</v>
      </c>
      <c r="DH297" s="737">
        <f t="shared" si="2319"/>
        <v>23920</v>
      </c>
      <c r="DI297" s="738">
        <f t="shared" si="2320"/>
        <v>24160</v>
      </c>
      <c r="DJ297" s="817">
        <f t="shared" si="2220"/>
        <v>24160</v>
      </c>
      <c r="DK297" s="740">
        <f t="shared" si="2321"/>
        <v>0</v>
      </c>
      <c r="DL297" s="741">
        <f t="shared" si="2322"/>
        <v>0</v>
      </c>
      <c r="DM297" s="740">
        <f t="shared" si="2323"/>
        <v>0</v>
      </c>
      <c r="DN297" s="741">
        <f t="shared" si="2324"/>
        <v>0</v>
      </c>
      <c r="DO297" s="740">
        <f t="shared" si="2325"/>
        <v>0</v>
      </c>
      <c r="DP297" s="741">
        <f t="shared" si="2326"/>
        <v>0</v>
      </c>
      <c r="DQ297" s="740">
        <f t="shared" si="2327"/>
        <v>0</v>
      </c>
      <c r="DR297" s="741">
        <f t="shared" si="2328"/>
        <v>0</v>
      </c>
      <c r="DS297" s="740">
        <f t="shared" si="2329"/>
        <v>0</v>
      </c>
      <c r="DT297" s="741">
        <f t="shared" si="2330"/>
        <v>0</v>
      </c>
      <c r="DU297" s="740">
        <f t="shared" si="2331"/>
        <v>0</v>
      </c>
      <c r="DV297" s="741">
        <f t="shared" si="2332"/>
        <v>0</v>
      </c>
      <c r="DW297" s="740">
        <f t="shared" si="2333"/>
        <v>10</v>
      </c>
      <c r="DX297" s="741">
        <f t="shared" si="2334"/>
        <v>2416</v>
      </c>
      <c r="DY297" s="740">
        <f t="shared" si="2335"/>
        <v>0</v>
      </c>
      <c r="DZ297" s="741">
        <f t="shared" si="2336"/>
        <v>0</v>
      </c>
      <c r="EA297" s="740">
        <f t="shared" si="2337"/>
        <v>0</v>
      </c>
      <c r="EB297" s="741">
        <f t="shared" si="2338"/>
        <v>0</v>
      </c>
      <c r="EC297" s="740">
        <f t="shared" si="2339"/>
        <v>0</v>
      </c>
      <c r="ED297" s="741">
        <f t="shared" si="2340"/>
        <v>0</v>
      </c>
      <c r="EE297" s="743">
        <f t="shared" si="2341"/>
        <v>0</v>
      </c>
      <c r="EF297" s="744">
        <f t="shared" si="2342"/>
        <v>26576</v>
      </c>
      <c r="EG297" s="745">
        <v>12</v>
      </c>
      <c r="EH297" s="746">
        <f t="shared" si="2343"/>
        <v>318912</v>
      </c>
      <c r="EI297" s="747"/>
      <c r="EJ297" s="741"/>
      <c r="EK297" s="746">
        <f t="shared" si="2344"/>
        <v>318912</v>
      </c>
      <c r="EL297" s="746">
        <f t="shared" si="2345"/>
        <v>96311.42</v>
      </c>
      <c r="EM297" s="746">
        <f t="shared" si="2346"/>
        <v>415223.42</v>
      </c>
      <c r="EO297" s="1044"/>
      <c r="EP297" s="754" t="s">
        <v>32</v>
      </c>
      <c r="EQ297" s="737">
        <f t="shared" si="2221"/>
        <v>0</v>
      </c>
      <c r="ER297" s="737">
        <f t="shared" si="2347"/>
        <v>23920</v>
      </c>
      <c r="ES297" s="738">
        <f t="shared" si="2348"/>
        <v>24160</v>
      </c>
      <c r="ET297" s="817">
        <f t="shared" si="2222"/>
        <v>0</v>
      </c>
      <c r="EU297" s="740">
        <f t="shared" si="2349"/>
        <v>0</v>
      </c>
      <c r="EV297" s="741">
        <f t="shared" si="2350"/>
        <v>0</v>
      </c>
      <c r="EW297" s="740">
        <f t="shared" si="2351"/>
        <v>0</v>
      </c>
      <c r="EX297" s="741">
        <f t="shared" si="2352"/>
        <v>0</v>
      </c>
      <c r="EY297" s="740">
        <f t="shared" si="2353"/>
        <v>0</v>
      </c>
      <c r="EZ297" s="741">
        <f t="shared" si="2354"/>
        <v>0</v>
      </c>
      <c r="FA297" s="740">
        <f t="shared" si="2355"/>
        <v>0</v>
      </c>
      <c r="FB297" s="741">
        <f t="shared" si="2356"/>
        <v>0</v>
      </c>
      <c r="FC297" s="740">
        <f t="shared" si="2357"/>
        <v>0</v>
      </c>
      <c r="FD297" s="741">
        <f t="shared" si="2358"/>
        <v>0</v>
      </c>
      <c r="FE297" s="740">
        <f t="shared" si="2359"/>
        <v>0</v>
      </c>
      <c r="FF297" s="741">
        <f t="shared" si="2360"/>
        <v>0</v>
      </c>
      <c r="FG297" s="740">
        <f t="shared" si="2361"/>
        <v>0</v>
      </c>
      <c r="FH297" s="741">
        <f t="shared" si="2362"/>
        <v>0</v>
      </c>
      <c r="FI297" s="740">
        <f t="shared" si="2363"/>
        <v>0</v>
      </c>
      <c r="FJ297" s="741">
        <f t="shared" si="2364"/>
        <v>0</v>
      </c>
      <c r="FK297" s="740">
        <f t="shared" si="2365"/>
        <v>0</v>
      </c>
      <c r="FL297" s="741">
        <f t="shared" si="2366"/>
        <v>0</v>
      </c>
      <c r="FM297" s="740">
        <f t="shared" si="2367"/>
        <v>0</v>
      </c>
      <c r="FN297" s="741">
        <f t="shared" si="2368"/>
        <v>0</v>
      </c>
      <c r="FO297" s="743">
        <f t="shared" si="2369"/>
        <v>0</v>
      </c>
      <c r="FP297" s="744">
        <f t="shared" si="2370"/>
        <v>0</v>
      </c>
      <c r="FQ297" s="745">
        <v>12</v>
      </c>
      <c r="FR297" s="746">
        <f t="shared" si="2371"/>
        <v>0</v>
      </c>
      <c r="FS297" s="747"/>
      <c r="FT297" s="741"/>
      <c r="FU297" s="746">
        <f t="shared" si="2372"/>
        <v>0</v>
      </c>
      <c r="FV297" s="746">
        <f t="shared" si="2373"/>
        <v>0</v>
      </c>
      <c r="FW297" s="746">
        <f t="shared" si="2374"/>
        <v>0</v>
      </c>
      <c r="FY297" s="1044"/>
      <c r="FZ297" s="754" t="s">
        <v>32</v>
      </c>
      <c r="GA297" s="737">
        <f t="shared" si="2223"/>
        <v>4</v>
      </c>
      <c r="GB297" s="737">
        <f t="shared" si="2375"/>
        <v>23920</v>
      </c>
      <c r="GC297" s="738">
        <f t="shared" si="2376"/>
        <v>24160</v>
      </c>
      <c r="GD297" s="743">
        <f t="shared" si="2382"/>
        <v>96640</v>
      </c>
      <c r="GE297" s="743"/>
      <c r="GF297" s="737">
        <f t="shared" si="2225"/>
        <v>0</v>
      </c>
      <c r="GG297" s="743"/>
      <c r="GH297" s="737">
        <f t="shared" si="2226"/>
        <v>966.4</v>
      </c>
      <c r="GI297" s="743"/>
      <c r="GJ297" s="737">
        <f t="shared" si="2227"/>
        <v>0</v>
      </c>
      <c r="GK297" s="743"/>
      <c r="GL297" s="737">
        <f t="shared" si="2228"/>
        <v>8890.8799999999992</v>
      </c>
      <c r="GM297" s="743"/>
      <c r="GN297" s="737">
        <f t="shared" si="2229"/>
        <v>0</v>
      </c>
      <c r="GO297" s="743"/>
      <c r="GP297" s="737">
        <f t="shared" si="2230"/>
        <v>46387.199999999997</v>
      </c>
      <c r="GQ297" s="743"/>
      <c r="GR297" s="737">
        <f t="shared" si="2231"/>
        <v>15704</v>
      </c>
      <c r="GS297" s="743"/>
      <c r="GT297" s="737">
        <f t="shared" si="2232"/>
        <v>0</v>
      </c>
      <c r="GU297" s="743"/>
      <c r="GV297" s="737">
        <f t="shared" si="2233"/>
        <v>0</v>
      </c>
      <c r="GW297" s="743"/>
      <c r="GX297" s="737">
        <f t="shared" si="2234"/>
        <v>0</v>
      </c>
      <c r="GY297" s="743">
        <f t="shared" si="2234"/>
        <v>0</v>
      </c>
      <c r="GZ297" s="744">
        <f t="shared" si="2377"/>
        <v>168588.48</v>
      </c>
      <c r="HA297" s="745">
        <v>12</v>
      </c>
      <c r="HB297" s="746">
        <f t="shared" si="2378"/>
        <v>2023061.76</v>
      </c>
      <c r="HC297" s="737">
        <f t="shared" si="2235"/>
        <v>0</v>
      </c>
      <c r="HD297" s="737">
        <f t="shared" si="2235"/>
        <v>0</v>
      </c>
      <c r="HE297" s="746">
        <f t="shared" si="2379"/>
        <v>2023061.76</v>
      </c>
      <c r="HF297" s="746">
        <f t="shared" si="2380"/>
        <v>610964.65</v>
      </c>
      <c r="HG297" s="746">
        <f t="shared" si="2381"/>
        <v>2634026.41</v>
      </c>
    </row>
    <row r="298" spans="1:215" ht="15.75" hidden="1" x14ac:dyDescent="0.25">
      <c r="A298" s="1044"/>
      <c r="B298" s="760" t="s">
        <v>683</v>
      </c>
      <c r="C298" s="761"/>
      <c r="D298" s="761"/>
      <c r="E298" s="726"/>
      <c r="F298" s="734"/>
      <c r="G298" s="762"/>
      <c r="H298" s="732"/>
      <c r="I298" s="762"/>
      <c r="J298" s="732"/>
      <c r="K298" s="762"/>
      <c r="L298" s="732"/>
      <c r="M298" s="762"/>
      <c r="N298" s="732"/>
      <c r="O298" s="762"/>
      <c r="P298" s="732"/>
      <c r="Q298" s="762"/>
      <c r="R298" s="732"/>
      <c r="S298" s="762"/>
      <c r="T298" s="732"/>
      <c r="U298" s="762"/>
      <c r="V298" s="732"/>
      <c r="W298" s="762"/>
      <c r="X298" s="732"/>
      <c r="Y298" s="762"/>
      <c r="Z298" s="732"/>
      <c r="AA298" s="733"/>
      <c r="AB298" s="729"/>
      <c r="AC298" s="730"/>
      <c r="AD298" s="731"/>
      <c r="AE298" s="733"/>
      <c r="AF298" s="732"/>
      <c r="AG298" s="731"/>
      <c r="AH298" s="731"/>
      <c r="AI298" s="731"/>
      <c r="AK298" s="1044"/>
      <c r="AL298" s="760" t="s">
        <v>683</v>
      </c>
      <c r="AM298" s="761"/>
      <c r="AN298" s="761"/>
      <c r="AO298" s="726"/>
      <c r="AP298" s="734"/>
      <c r="AQ298" s="762"/>
      <c r="AR298" s="732"/>
      <c r="AS298" s="762"/>
      <c r="AT298" s="732"/>
      <c r="AU298" s="762"/>
      <c r="AV298" s="732"/>
      <c r="AW298" s="762"/>
      <c r="AX298" s="732"/>
      <c r="AY298" s="762"/>
      <c r="AZ298" s="732"/>
      <c r="BA298" s="762"/>
      <c r="BB298" s="732"/>
      <c r="BC298" s="762"/>
      <c r="BD298" s="732"/>
      <c r="BE298" s="762"/>
      <c r="BF298" s="732"/>
      <c r="BG298" s="762"/>
      <c r="BH298" s="732"/>
      <c r="BI298" s="762"/>
      <c r="BJ298" s="732"/>
      <c r="BK298" s="733"/>
      <c r="BL298" s="729"/>
      <c r="BM298" s="730"/>
      <c r="BN298" s="731"/>
      <c r="BO298" s="733"/>
      <c r="BP298" s="732"/>
      <c r="BQ298" s="731"/>
      <c r="BR298" s="731"/>
      <c r="BS298" s="731"/>
      <c r="BU298" s="1044"/>
      <c r="BV298" s="760" t="s">
        <v>683</v>
      </c>
      <c r="BW298" s="761"/>
      <c r="BX298" s="761"/>
      <c r="BY298" s="726"/>
      <c r="BZ298" s="734"/>
      <c r="CA298" s="762"/>
      <c r="CB298" s="732"/>
      <c r="CC298" s="762"/>
      <c r="CD298" s="732"/>
      <c r="CE298" s="762"/>
      <c r="CF298" s="732"/>
      <c r="CG298" s="762"/>
      <c r="CH298" s="732"/>
      <c r="CI298" s="762"/>
      <c r="CJ298" s="732"/>
      <c r="CK298" s="762"/>
      <c r="CL298" s="732"/>
      <c r="CM298" s="762"/>
      <c r="CN298" s="732"/>
      <c r="CO298" s="762"/>
      <c r="CP298" s="732"/>
      <c r="CQ298" s="762"/>
      <c r="CR298" s="732"/>
      <c r="CS298" s="762"/>
      <c r="CT298" s="732"/>
      <c r="CU298" s="733"/>
      <c r="CV298" s="729"/>
      <c r="CW298" s="730"/>
      <c r="CX298" s="731"/>
      <c r="CY298" s="733"/>
      <c r="CZ298" s="732"/>
      <c r="DA298" s="731"/>
      <c r="DB298" s="731"/>
      <c r="DC298" s="731"/>
      <c r="DE298" s="1044"/>
      <c r="DF298" s="760" t="s">
        <v>683</v>
      </c>
      <c r="DG298" s="761"/>
      <c r="DH298" s="761"/>
      <c r="DI298" s="726"/>
      <c r="DJ298" s="734"/>
      <c r="DK298" s="762"/>
      <c r="DL298" s="732"/>
      <c r="DM298" s="762"/>
      <c r="DN298" s="732"/>
      <c r="DO298" s="762"/>
      <c r="DP298" s="732"/>
      <c r="DQ298" s="762"/>
      <c r="DR298" s="732"/>
      <c r="DS298" s="762"/>
      <c r="DT298" s="732"/>
      <c r="DU298" s="762"/>
      <c r="DV298" s="732"/>
      <c r="DW298" s="762"/>
      <c r="DX298" s="732"/>
      <c r="DY298" s="762"/>
      <c r="DZ298" s="732"/>
      <c r="EA298" s="762"/>
      <c r="EB298" s="732"/>
      <c r="EC298" s="762"/>
      <c r="ED298" s="732"/>
      <c r="EE298" s="733"/>
      <c r="EF298" s="729"/>
      <c r="EG298" s="730"/>
      <c r="EH298" s="731"/>
      <c r="EI298" s="733"/>
      <c r="EJ298" s="732"/>
      <c r="EK298" s="731"/>
      <c r="EL298" s="731"/>
      <c r="EM298" s="731"/>
      <c r="EO298" s="1044"/>
      <c r="EP298" s="760" t="s">
        <v>683</v>
      </c>
      <c r="EQ298" s="761"/>
      <c r="ER298" s="761"/>
      <c r="ES298" s="726"/>
      <c r="ET298" s="734"/>
      <c r="EU298" s="762"/>
      <c r="EV298" s="732"/>
      <c r="EW298" s="762"/>
      <c r="EX298" s="732"/>
      <c r="EY298" s="762"/>
      <c r="EZ298" s="732"/>
      <c r="FA298" s="762"/>
      <c r="FB298" s="732"/>
      <c r="FC298" s="762"/>
      <c r="FD298" s="732"/>
      <c r="FE298" s="762"/>
      <c r="FF298" s="732"/>
      <c r="FG298" s="762"/>
      <c r="FH298" s="732"/>
      <c r="FI298" s="762"/>
      <c r="FJ298" s="732"/>
      <c r="FK298" s="762"/>
      <c r="FL298" s="732"/>
      <c r="FM298" s="762"/>
      <c r="FN298" s="732"/>
      <c r="FO298" s="733"/>
      <c r="FP298" s="729"/>
      <c r="FQ298" s="730"/>
      <c r="FR298" s="731"/>
      <c r="FS298" s="733"/>
      <c r="FT298" s="732"/>
      <c r="FU298" s="731"/>
      <c r="FV298" s="731"/>
      <c r="FW298" s="731"/>
      <c r="FY298" s="1044"/>
      <c r="FZ298" s="760" t="s">
        <v>683</v>
      </c>
      <c r="GA298" s="761"/>
      <c r="GB298" s="761"/>
      <c r="GC298" s="726"/>
      <c r="GD298" s="734">
        <f>F298+AP298+BZ298+DJ298+ET298</f>
        <v>0</v>
      </c>
      <c r="GE298" s="734"/>
      <c r="GF298" s="732"/>
      <c r="GG298" s="734"/>
      <c r="GH298" s="732"/>
      <c r="GI298" s="734"/>
      <c r="GJ298" s="732"/>
      <c r="GK298" s="734"/>
      <c r="GL298" s="732"/>
      <c r="GM298" s="734"/>
      <c r="GN298" s="732"/>
      <c r="GO298" s="734"/>
      <c r="GP298" s="732"/>
      <c r="GQ298" s="734"/>
      <c r="GR298" s="732"/>
      <c r="GS298" s="734"/>
      <c r="GT298" s="732"/>
      <c r="GU298" s="734"/>
      <c r="GV298" s="732"/>
      <c r="GW298" s="734"/>
      <c r="GX298" s="732"/>
      <c r="GY298" s="733"/>
      <c r="GZ298" s="729"/>
      <c r="HA298" s="730"/>
      <c r="HB298" s="731"/>
      <c r="HC298" s="733"/>
      <c r="HD298" s="732"/>
      <c r="HE298" s="731"/>
      <c r="HF298" s="731"/>
      <c r="HG298" s="731"/>
    </row>
    <row r="299" spans="1:215" hidden="1" x14ac:dyDescent="0.25">
      <c r="A299" s="1044"/>
      <c r="B299" s="764" t="s">
        <v>521</v>
      </c>
      <c r="C299" s="737">
        <f t="shared" ref="C299:C306" si="2383">C194</f>
        <v>6.78</v>
      </c>
      <c r="D299" s="737">
        <f t="shared" ref="D299:D306" si="2384">ROUNDUP(D194*1.061,0)</f>
        <v>13934</v>
      </c>
      <c r="E299" s="738">
        <f t="shared" ref="E299:E306" si="2385">ROUNDUP(D299*1.01,0)</f>
        <v>14074</v>
      </c>
      <c r="F299" s="817">
        <f t="shared" ref="F299:F306" si="2386">C299*E299</f>
        <v>95421.72</v>
      </c>
      <c r="G299" s="740">
        <f t="shared" ref="G299:I306" si="2387">ROUND(G22,1)</f>
        <v>9.6999999999999993</v>
      </c>
      <c r="H299" s="741">
        <f t="shared" ref="H299:H306" si="2388">$F299*G299/100</f>
        <v>9255.91</v>
      </c>
      <c r="I299" s="740">
        <f t="shared" si="2387"/>
        <v>0</v>
      </c>
      <c r="J299" s="741">
        <f t="shared" ref="J299:J306" si="2389">$F299*I299/100</f>
        <v>0</v>
      </c>
      <c r="K299" s="740">
        <f t="shared" ref="K299:K306" si="2390">ROUND(K22,1)</f>
        <v>0</v>
      </c>
      <c r="L299" s="741">
        <f t="shared" ref="L299:L306" si="2391">$F299*K299/100</f>
        <v>0</v>
      </c>
      <c r="M299" s="740">
        <f t="shared" ref="M299:M306" si="2392">ROUND(M22,1)</f>
        <v>0</v>
      </c>
      <c r="N299" s="741">
        <f t="shared" ref="N299:N306" si="2393">$F299*M299/100</f>
        <v>0</v>
      </c>
      <c r="O299" s="740">
        <f t="shared" ref="O299:O306" si="2394">ROUND(O22,1)</f>
        <v>0</v>
      </c>
      <c r="P299" s="741">
        <f t="shared" ref="P299:P306" si="2395">$F299*O299/100</f>
        <v>0</v>
      </c>
      <c r="Q299" s="740">
        <f t="shared" ref="Q299:Q306" si="2396">ROUND(Q22,1)</f>
        <v>0</v>
      </c>
      <c r="R299" s="741">
        <f t="shared" ref="R299:R306" si="2397">$F299*Q299/100</f>
        <v>0</v>
      </c>
      <c r="S299" s="740">
        <f t="shared" ref="S299:S306" si="2398">ROUND(S22,1)</f>
        <v>20</v>
      </c>
      <c r="T299" s="741">
        <f t="shared" ref="T299:T306" si="2399">$F299*S299/100</f>
        <v>19084.34</v>
      </c>
      <c r="U299" s="740">
        <f t="shared" ref="U299:U306" si="2400">ROUND(U22,1)</f>
        <v>0</v>
      </c>
      <c r="V299" s="741">
        <f t="shared" ref="V299:V306" si="2401">$F299*U299/100</f>
        <v>0</v>
      </c>
      <c r="W299" s="740">
        <f t="shared" ref="W299:W306" si="2402">ROUND(W22,1)</f>
        <v>0</v>
      </c>
      <c r="X299" s="741">
        <f t="shared" ref="X299:X306" si="2403">$F299*W299/100</f>
        <v>0</v>
      </c>
      <c r="Y299" s="740">
        <f t="shared" ref="Y299:Y306" si="2404">ROUND(Y22,1)</f>
        <v>0</v>
      </c>
      <c r="Z299" s="741">
        <f t="shared" ref="Z299:Z306" si="2405">$F299*Y299/100</f>
        <v>0</v>
      </c>
      <c r="AA299" s="743">
        <f t="shared" ref="AA299:AA306" si="2406">IF(((SUM(F299:Z299))&gt;(16242*C299)),0,((16242*C299)-(SUM(F299:Z299))))</f>
        <v>0</v>
      </c>
      <c r="AB299" s="744">
        <f t="shared" ref="AB299:AB306" si="2407">F299+H299+J299+L299+N299+P299+R299+T299+V299+X299+Z299+AA299</f>
        <v>123761.97</v>
      </c>
      <c r="AC299" s="745">
        <v>12</v>
      </c>
      <c r="AD299" s="746">
        <f t="shared" ref="AD299:AD306" si="2408">AB299*AC299</f>
        <v>1485143.64</v>
      </c>
      <c r="AE299" s="747"/>
      <c r="AF299" s="741"/>
      <c r="AG299" s="746">
        <f t="shared" ref="AG299:AG306" si="2409">AD299+AE299+AF299</f>
        <v>1485143.64</v>
      </c>
      <c r="AH299" s="746">
        <f t="shared" ref="AH299:AH306" si="2410">AG299*0.302</f>
        <v>448513.38</v>
      </c>
      <c r="AI299" s="746">
        <f t="shared" ref="AI299:AI306" si="2411">AG299+AH299</f>
        <v>1933657.02</v>
      </c>
      <c r="AK299" s="1044"/>
      <c r="AL299" s="765" t="s">
        <v>521</v>
      </c>
      <c r="AM299" s="737">
        <f t="shared" ref="AM299:AM306" si="2412">AM194</f>
        <v>3.67</v>
      </c>
      <c r="AN299" s="737">
        <f t="shared" ref="AN299:AN306" si="2413">ROUNDUP(AN194*1.061,0)</f>
        <v>13934</v>
      </c>
      <c r="AO299" s="738">
        <f t="shared" ref="AO299:AO306" si="2414">ROUNDUP(AN299*1.01,0)</f>
        <v>14074</v>
      </c>
      <c r="AP299" s="817">
        <f t="shared" ref="AP299:AP306" si="2415">AM299*AO299</f>
        <v>51651.58</v>
      </c>
      <c r="AQ299" s="740">
        <f t="shared" ref="AQ299:AQ306" si="2416">ROUND(AQ22,1)</f>
        <v>17</v>
      </c>
      <c r="AR299" s="741">
        <f t="shared" ref="AR299:AR306" si="2417">$AP299*AQ299/100</f>
        <v>8780.77</v>
      </c>
      <c r="AS299" s="740">
        <f t="shared" ref="AS299:AS306" si="2418">ROUND(AS22,1)</f>
        <v>0</v>
      </c>
      <c r="AT299" s="741">
        <f t="shared" ref="AT299:AT306" si="2419">$AP299*AS299/100</f>
        <v>0</v>
      </c>
      <c r="AU299" s="740">
        <f t="shared" ref="AU299:AU306" si="2420">ROUND(AU22,1)</f>
        <v>0.6</v>
      </c>
      <c r="AV299" s="741">
        <f t="shared" ref="AV299:AV306" si="2421">$AP299*AU299/100</f>
        <v>309.91000000000003</v>
      </c>
      <c r="AW299" s="740">
        <f t="shared" ref="AW299:AW306" si="2422">ROUND(AW22,1)</f>
        <v>0</v>
      </c>
      <c r="AX299" s="741">
        <f t="shared" ref="AX299:AX306" si="2423">$AP299*AW299/100</f>
        <v>0</v>
      </c>
      <c r="AY299" s="740">
        <f t="shared" ref="AY299:AY306" si="2424">ROUND(AY22,1)</f>
        <v>0</v>
      </c>
      <c r="AZ299" s="741">
        <f t="shared" ref="AZ299:AZ306" si="2425">$AP299*AY299/100</f>
        <v>0</v>
      </c>
      <c r="BA299" s="740">
        <f t="shared" ref="BA299:BA306" si="2426">ROUND(BA22,1)</f>
        <v>0</v>
      </c>
      <c r="BB299" s="741">
        <f t="shared" ref="BB299:BB306" si="2427">$AP299*BA299/100</f>
        <v>0</v>
      </c>
      <c r="BC299" s="740">
        <f t="shared" ref="BC299:BC306" si="2428">ROUND(BC22,1)</f>
        <v>17.600000000000001</v>
      </c>
      <c r="BD299" s="741">
        <f t="shared" ref="BD299:BD306" si="2429">$AP299*BC299/100</f>
        <v>9090.68</v>
      </c>
      <c r="BE299" s="740">
        <f t="shared" ref="BE299:BE306" si="2430">ROUND(BE22,1)</f>
        <v>0</v>
      </c>
      <c r="BF299" s="741">
        <f t="shared" ref="BF299:BF306" si="2431">$AP299*BE299/100</f>
        <v>0</v>
      </c>
      <c r="BG299" s="740">
        <f t="shared" ref="BG299:BG306" si="2432">ROUND(BG22,1)</f>
        <v>0</v>
      </c>
      <c r="BH299" s="741">
        <f t="shared" ref="BH299:BH306" si="2433">$AP299*BG299/100</f>
        <v>0</v>
      </c>
      <c r="BI299" s="740">
        <f t="shared" ref="BI299:BI306" si="2434">ROUND(BI22,1)</f>
        <v>0</v>
      </c>
      <c r="BJ299" s="741">
        <f t="shared" ref="BJ299:BJ306" si="2435">$AP299*BI299/100</f>
        <v>0</v>
      </c>
      <c r="BK299" s="743">
        <f t="shared" ref="BK299:BK306" si="2436">IF(((SUM(AP299:BJ299))&gt;(16242*AM299)),0,((16242*AM299)-(SUM(AP299:BJ299))))</f>
        <v>0</v>
      </c>
      <c r="BL299" s="744">
        <f t="shared" ref="BL299:BL306" si="2437">AP299+AR299+AT299+AV299+AX299+AZ299+BB299+BD299+BF299+BH299+BJ299+BK299</f>
        <v>69832.94</v>
      </c>
      <c r="BM299" s="745">
        <v>12</v>
      </c>
      <c r="BN299" s="746">
        <f t="shared" ref="BN299:BN306" si="2438">BL299*BM299</f>
        <v>837995.28</v>
      </c>
      <c r="BO299" s="747"/>
      <c r="BP299" s="741"/>
      <c r="BQ299" s="746">
        <f t="shared" ref="BQ299:BQ306" si="2439">BN299+BO299+BP299</f>
        <v>837995.28</v>
      </c>
      <c r="BR299" s="746">
        <f t="shared" ref="BR299:BR306" si="2440">BQ299*0.302</f>
        <v>253074.57</v>
      </c>
      <c r="BS299" s="746">
        <f t="shared" ref="BS299:BS306" si="2441">BQ299+BR299</f>
        <v>1091069.8500000001</v>
      </c>
      <c r="BU299" s="1044"/>
      <c r="BV299" s="765" t="s">
        <v>521</v>
      </c>
      <c r="BW299" s="737">
        <f t="shared" ref="BW299:BW306" si="2442">BW194</f>
        <v>0</v>
      </c>
      <c r="BX299" s="737">
        <f t="shared" ref="BX299:BX306" si="2443">ROUNDUP(BX194*1.061,0)</f>
        <v>13934</v>
      </c>
      <c r="BY299" s="738">
        <f t="shared" ref="BY299:BY306" si="2444">ROUNDUP(BX299*1.01,0)</f>
        <v>14074</v>
      </c>
      <c r="BZ299" s="817">
        <f t="shared" ref="BZ299:BZ306" si="2445">BW299*BY299</f>
        <v>0</v>
      </c>
      <c r="CA299" s="740">
        <f t="shared" ref="CA299:CA306" si="2446">ROUND(CA22,1)</f>
        <v>0</v>
      </c>
      <c r="CB299" s="741">
        <f t="shared" ref="CB299:CB306" si="2447">$BZ299*CA299/100</f>
        <v>0</v>
      </c>
      <c r="CC299" s="740">
        <f t="shared" ref="CC299:CC306" si="2448">ROUND(CC22,1)</f>
        <v>0</v>
      </c>
      <c r="CD299" s="741">
        <f t="shared" ref="CD299:CD306" si="2449">$BZ299*CC299/100</f>
        <v>0</v>
      </c>
      <c r="CE299" s="740">
        <f t="shared" ref="CE299:CE306" si="2450">ROUND(CE22,1)</f>
        <v>0</v>
      </c>
      <c r="CF299" s="741">
        <f t="shared" ref="CF299:CF306" si="2451">$BZ299*CE299/100</f>
        <v>0</v>
      </c>
      <c r="CG299" s="740">
        <f t="shared" ref="CG299:CG306" si="2452">ROUND(CG22,1)</f>
        <v>0</v>
      </c>
      <c r="CH299" s="741">
        <f t="shared" ref="CH299:CH306" si="2453">$BZ299*CG299/100</f>
        <v>0</v>
      </c>
      <c r="CI299" s="740">
        <f t="shared" ref="CI299:CI306" si="2454">ROUND(CI22,1)</f>
        <v>0</v>
      </c>
      <c r="CJ299" s="741">
        <f t="shared" ref="CJ299:CJ306" si="2455">$BZ299*CI299/100</f>
        <v>0</v>
      </c>
      <c r="CK299" s="740">
        <f t="shared" ref="CK299:CK306" si="2456">ROUND(CK22,1)</f>
        <v>0</v>
      </c>
      <c r="CL299" s="741">
        <f t="shared" ref="CL299:CL306" si="2457">$BZ299*CK299/100</f>
        <v>0</v>
      </c>
      <c r="CM299" s="740">
        <f t="shared" ref="CM299:CM306" si="2458">ROUND(CM22,1)</f>
        <v>0</v>
      </c>
      <c r="CN299" s="741">
        <f t="shared" ref="CN299:CN306" si="2459">$BZ299*CM299/100</f>
        <v>0</v>
      </c>
      <c r="CO299" s="740">
        <f t="shared" ref="CO299:CO306" si="2460">ROUND(CO22,1)</f>
        <v>0</v>
      </c>
      <c r="CP299" s="741">
        <f t="shared" ref="CP299:CP306" si="2461">$BZ299*CO299/100</f>
        <v>0</v>
      </c>
      <c r="CQ299" s="740">
        <f t="shared" ref="CQ299:CQ306" si="2462">ROUND(CQ22,1)</f>
        <v>0</v>
      </c>
      <c r="CR299" s="741">
        <f t="shared" ref="CR299:CR306" si="2463">$BZ299*CQ299/100</f>
        <v>0</v>
      </c>
      <c r="CS299" s="740">
        <f t="shared" ref="CS299:CS306" si="2464">ROUND(CS22,1)</f>
        <v>0</v>
      </c>
      <c r="CT299" s="741">
        <f t="shared" ref="CT299:CT306" si="2465">$BZ299*CS299/100</f>
        <v>0</v>
      </c>
      <c r="CU299" s="743">
        <f t="shared" ref="CU299:CU306" si="2466">IF(((SUM(BZ299:CT299))&gt;(16242*BW299)),0,((16242*BW299)-(SUM(BZ299:CT299))))</f>
        <v>0</v>
      </c>
      <c r="CV299" s="744">
        <f t="shared" ref="CV299:CV306" si="2467">BZ299+CB299+CD299+CF299+CH299+CJ299+CL299+CN299+CP299+CR299+CT299+CU299</f>
        <v>0</v>
      </c>
      <c r="CW299" s="745">
        <v>12</v>
      </c>
      <c r="CX299" s="746">
        <f t="shared" ref="CX299:CX306" si="2468">CV299*CW299</f>
        <v>0</v>
      </c>
      <c r="CY299" s="747"/>
      <c r="CZ299" s="741"/>
      <c r="DA299" s="746">
        <f t="shared" ref="DA299:DA306" si="2469">CX299+CY299+CZ299</f>
        <v>0</v>
      </c>
      <c r="DB299" s="746">
        <f t="shared" ref="DB299:DB306" si="2470">DA299*0.302</f>
        <v>0</v>
      </c>
      <c r="DC299" s="746">
        <f t="shared" ref="DC299:DC306" si="2471">DA299+DB299</f>
        <v>0</v>
      </c>
      <c r="DD299" s="750"/>
      <c r="DE299" s="1044"/>
      <c r="DF299" s="765" t="s">
        <v>521</v>
      </c>
      <c r="DG299" s="737">
        <f t="shared" ref="DG299:DG306" si="2472">DG194</f>
        <v>0</v>
      </c>
      <c r="DH299" s="737">
        <f t="shared" ref="DH299:DH306" si="2473">ROUNDUP(DH194*1.061,0)</f>
        <v>13934</v>
      </c>
      <c r="DI299" s="738">
        <f t="shared" ref="DI299:DI306" si="2474">ROUNDUP(DH299*1.01,0)</f>
        <v>14074</v>
      </c>
      <c r="DJ299" s="817">
        <f t="shared" ref="DJ299:DJ306" si="2475">DG299*DI299</f>
        <v>0</v>
      </c>
      <c r="DK299" s="740">
        <f t="shared" ref="DK299:DK306" si="2476">ROUND(DK22,1)</f>
        <v>0</v>
      </c>
      <c r="DL299" s="741">
        <f t="shared" ref="DL299:DL306" si="2477">$DJ299*DK299/100</f>
        <v>0</v>
      </c>
      <c r="DM299" s="740">
        <f t="shared" ref="DM299:DM306" si="2478">ROUND(DM22,1)</f>
        <v>0</v>
      </c>
      <c r="DN299" s="741">
        <f t="shared" ref="DN299:DN306" si="2479">$DJ299*DM299/100</f>
        <v>0</v>
      </c>
      <c r="DO299" s="740">
        <f t="shared" ref="DO299:DO306" si="2480">ROUND(DO22,1)</f>
        <v>0</v>
      </c>
      <c r="DP299" s="741">
        <f t="shared" ref="DP299:DP306" si="2481">$DJ299*DO299/100</f>
        <v>0</v>
      </c>
      <c r="DQ299" s="740">
        <f t="shared" ref="DQ299:DQ306" si="2482">ROUND(DQ22,1)</f>
        <v>0</v>
      </c>
      <c r="DR299" s="741">
        <f t="shared" ref="DR299:DR306" si="2483">$DJ299*DQ299/100</f>
        <v>0</v>
      </c>
      <c r="DS299" s="740">
        <f t="shared" ref="DS299:DS306" si="2484">ROUND(DS22,1)</f>
        <v>0</v>
      </c>
      <c r="DT299" s="741">
        <f t="shared" ref="DT299:DT306" si="2485">$DJ299*DS299/100</f>
        <v>0</v>
      </c>
      <c r="DU299" s="740">
        <f t="shared" ref="DU299:DU306" si="2486">ROUND(DU22,1)</f>
        <v>0</v>
      </c>
      <c r="DV299" s="741">
        <f t="shared" ref="DV299:DV306" si="2487">$DJ299*DU299/100</f>
        <v>0</v>
      </c>
      <c r="DW299" s="740">
        <f t="shared" ref="DW299:DW306" si="2488">ROUND(DW22,1)</f>
        <v>0</v>
      </c>
      <c r="DX299" s="741">
        <f t="shared" ref="DX299:DX306" si="2489">$DJ299*DW299/100</f>
        <v>0</v>
      </c>
      <c r="DY299" s="740">
        <f t="shared" ref="DY299:DY306" si="2490">ROUND(DY22,1)</f>
        <v>0</v>
      </c>
      <c r="DZ299" s="741">
        <f t="shared" ref="DZ299:DZ306" si="2491">$DJ299*DY299/100</f>
        <v>0</v>
      </c>
      <c r="EA299" s="740">
        <f t="shared" ref="EA299:EA306" si="2492">ROUND(EA22,1)</f>
        <v>0</v>
      </c>
      <c r="EB299" s="741">
        <f t="shared" ref="EB299:EB306" si="2493">$DJ299*EA299/100</f>
        <v>0</v>
      </c>
      <c r="EC299" s="740">
        <f t="shared" ref="EC299:EC306" si="2494">ROUND(EC22,1)</f>
        <v>0</v>
      </c>
      <c r="ED299" s="741">
        <f t="shared" ref="ED299:ED306" si="2495">$DJ299*EC299/100</f>
        <v>0</v>
      </c>
      <c r="EE299" s="743">
        <f t="shared" ref="EE299:EE306" si="2496">IF(((SUM(DJ299:ED299))&gt;(16242*DG299)),0,((16242*DG299)-(SUM(DJ299:ED299))))</f>
        <v>0</v>
      </c>
      <c r="EF299" s="744">
        <f t="shared" ref="EF299:EF306" si="2497">DJ299+DL299+DN299+DP299+DR299+DT299+DV299+DX299+DZ299+EB299+ED299+EE299</f>
        <v>0</v>
      </c>
      <c r="EG299" s="745">
        <v>12</v>
      </c>
      <c r="EH299" s="746">
        <f t="shared" ref="EH299:EH306" si="2498">EF299*EG299</f>
        <v>0</v>
      </c>
      <c r="EI299" s="747"/>
      <c r="EJ299" s="741"/>
      <c r="EK299" s="746">
        <f t="shared" ref="EK299:EK306" si="2499">EH299+EI299+EJ299</f>
        <v>0</v>
      </c>
      <c r="EL299" s="746">
        <f t="shared" ref="EL299:EL306" si="2500">EK299*0.302</f>
        <v>0</v>
      </c>
      <c r="EM299" s="746">
        <f t="shared" ref="EM299:EM306" si="2501">EK299+EL299</f>
        <v>0</v>
      </c>
      <c r="EO299" s="1044"/>
      <c r="EP299" s="765" t="s">
        <v>521</v>
      </c>
      <c r="EQ299" s="737">
        <f t="shared" ref="EQ299:EQ306" si="2502">EQ194</f>
        <v>0</v>
      </c>
      <c r="ER299" s="737">
        <f t="shared" ref="ER299:ER306" si="2503">ROUNDUP(ER194*1.061,0)</f>
        <v>13934</v>
      </c>
      <c r="ES299" s="738">
        <f t="shared" ref="ES299:ES306" si="2504">ROUNDUP(ER299*1.01,0)</f>
        <v>14074</v>
      </c>
      <c r="ET299" s="817">
        <f t="shared" ref="ET299:ET306" si="2505">EQ299*ES299</f>
        <v>0</v>
      </c>
      <c r="EU299" s="740">
        <f t="shared" ref="EU299:EU306" si="2506">ROUND(EU22,1)</f>
        <v>0</v>
      </c>
      <c r="EV299" s="741">
        <f t="shared" ref="EV299:EV306" si="2507">$ET299*EU299/100</f>
        <v>0</v>
      </c>
      <c r="EW299" s="740">
        <f t="shared" ref="EW299:EW306" si="2508">ROUND(EW22,1)</f>
        <v>0</v>
      </c>
      <c r="EX299" s="741">
        <f t="shared" ref="EX299:EX306" si="2509">$ET299*EW299/100</f>
        <v>0</v>
      </c>
      <c r="EY299" s="740">
        <f t="shared" ref="EY299:EY306" si="2510">ROUND(EY22,1)</f>
        <v>0</v>
      </c>
      <c r="EZ299" s="741">
        <f t="shared" ref="EZ299:EZ306" si="2511">$ET299*EY299/100</f>
        <v>0</v>
      </c>
      <c r="FA299" s="740">
        <f t="shared" ref="FA299:FA306" si="2512">ROUND(FA22,1)</f>
        <v>0</v>
      </c>
      <c r="FB299" s="741">
        <f t="shared" ref="FB299:FB306" si="2513">$ET299*FA299/100</f>
        <v>0</v>
      </c>
      <c r="FC299" s="740">
        <f t="shared" ref="FC299:FC306" si="2514">ROUND(FC22,1)</f>
        <v>0</v>
      </c>
      <c r="FD299" s="741">
        <f t="shared" ref="FD299:FD306" si="2515">$ET299*FC299/100</f>
        <v>0</v>
      </c>
      <c r="FE299" s="740">
        <f t="shared" ref="FE299:FE306" si="2516">ROUND(FE22,1)</f>
        <v>0</v>
      </c>
      <c r="FF299" s="741">
        <f t="shared" ref="FF299:FF306" si="2517">$ET299*FE299/100</f>
        <v>0</v>
      </c>
      <c r="FG299" s="740">
        <f t="shared" ref="FG299:FG306" si="2518">ROUND(FG22,1)</f>
        <v>0</v>
      </c>
      <c r="FH299" s="741">
        <f t="shared" ref="FH299:FH306" si="2519">$ET299*FG299/100</f>
        <v>0</v>
      </c>
      <c r="FI299" s="740">
        <f t="shared" ref="FI299:FI306" si="2520">ROUND(FI22,1)</f>
        <v>0</v>
      </c>
      <c r="FJ299" s="741">
        <f t="shared" ref="FJ299:FJ306" si="2521">$ET299*FI299/100</f>
        <v>0</v>
      </c>
      <c r="FK299" s="740">
        <f t="shared" ref="FK299:FK306" si="2522">ROUND(FK22,1)</f>
        <v>0</v>
      </c>
      <c r="FL299" s="741">
        <f t="shared" ref="FL299:FL306" si="2523">$ET299*FK299/100</f>
        <v>0</v>
      </c>
      <c r="FM299" s="740">
        <f t="shared" ref="FM299:FM306" si="2524">ROUND(FM22,1)</f>
        <v>0</v>
      </c>
      <c r="FN299" s="741">
        <f t="shared" ref="FN299:FN306" si="2525">$ET299*FM299/100</f>
        <v>0</v>
      </c>
      <c r="FO299" s="743">
        <f t="shared" ref="FO299:FO306" si="2526">IF(((SUM(ET299:FN299))&gt;(16242*EQ299)),0,((16242*EQ299)-(SUM(ET299:FN299))))</f>
        <v>0</v>
      </c>
      <c r="FP299" s="744">
        <f t="shared" ref="FP299:FP306" si="2527">ET299+EV299+EX299+EZ299+FB299+FD299+FF299+FH299+FJ299+FL299+FN299+FO299</f>
        <v>0</v>
      </c>
      <c r="FQ299" s="745">
        <v>12</v>
      </c>
      <c r="FR299" s="746">
        <f t="shared" ref="FR299:FR306" si="2528">FP299*FQ299</f>
        <v>0</v>
      </c>
      <c r="FS299" s="747"/>
      <c r="FT299" s="741"/>
      <c r="FU299" s="746">
        <f t="shared" ref="FU299:FU306" si="2529">FR299+FS299+FT299</f>
        <v>0</v>
      </c>
      <c r="FV299" s="746">
        <f t="shared" ref="FV299:FV306" si="2530">FU299*0.302</f>
        <v>0</v>
      </c>
      <c r="FW299" s="746">
        <f t="shared" ref="FW299:FW306" si="2531">FU299+FV299</f>
        <v>0</v>
      </c>
      <c r="FY299" s="1044"/>
      <c r="FZ299" s="765" t="s">
        <v>521</v>
      </c>
      <c r="GA299" s="737">
        <f t="shared" ref="GA299:GA306" si="2532">GA194</f>
        <v>10.45</v>
      </c>
      <c r="GB299" s="737">
        <f t="shared" ref="GB299:GB306" si="2533">ROUNDUP(GB194*1.061,0)</f>
        <v>13934</v>
      </c>
      <c r="GC299" s="738">
        <f t="shared" ref="GC299:GC306" si="2534">ROUNDUP(GB299*1.01,0)</f>
        <v>14074</v>
      </c>
      <c r="GD299" s="743">
        <f t="shared" ref="GD299:GD306" si="2535">F299+AP299+BZ299+DJ299+ET299</f>
        <v>147073.29999999999</v>
      </c>
      <c r="GE299" s="743"/>
      <c r="GF299" s="737">
        <f t="shared" ref="GF299:GF306" si="2536">H299+AR299+CB299+DL299+EV299</f>
        <v>18036.68</v>
      </c>
      <c r="GG299" s="743"/>
      <c r="GH299" s="737">
        <f t="shared" ref="GH299:GH306" si="2537">J299+AT299+CD299+DN299+EX299</f>
        <v>0</v>
      </c>
      <c r="GI299" s="743"/>
      <c r="GJ299" s="737">
        <f t="shared" ref="GJ299:GJ306" si="2538">L299+AV299+CF299+DP299+EZ299</f>
        <v>309.91000000000003</v>
      </c>
      <c r="GK299" s="743"/>
      <c r="GL299" s="737">
        <f t="shared" ref="GL299:GL306" si="2539">N299+AX299+CH299+DR299+FB299</f>
        <v>0</v>
      </c>
      <c r="GM299" s="743"/>
      <c r="GN299" s="737">
        <f t="shared" ref="GN299:GN306" si="2540">P299+AZ299+CJ299+DT299+FD299</f>
        <v>0</v>
      </c>
      <c r="GO299" s="743"/>
      <c r="GP299" s="737">
        <f t="shared" ref="GP299:GP306" si="2541">R299+BB299+CL299+DV299+FF299</f>
        <v>0</v>
      </c>
      <c r="GQ299" s="743"/>
      <c r="GR299" s="737">
        <f t="shared" ref="GR299:GR306" si="2542">T299+BD299+CN299+DX299+FH299</f>
        <v>28175.02</v>
      </c>
      <c r="GS299" s="743"/>
      <c r="GT299" s="737">
        <f t="shared" ref="GT299:GT306" si="2543">V299+BF299+CP299+DZ299+FJ299</f>
        <v>0</v>
      </c>
      <c r="GU299" s="743"/>
      <c r="GV299" s="737">
        <f t="shared" ref="GV299:GV306" si="2544">X299+BH299+CR299+EB299+FL299</f>
        <v>0</v>
      </c>
      <c r="GW299" s="743"/>
      <c r="GX299" s="737">
        <f t="shared" ref="GX299:GY306" si="2545">Z299+BJ299+CT299+ED299+FN299</f>
        <v>0</v>
      </c>
      <c r="GY299" s="743">
        <f t="shared" si="2545"/>
        <v>0</v>
      </c>
      <c r="GZ299" s="744">
        <f t="shared" ref="GZ299:GZ306" si="2546">GD299+GF299+GH299+GJ299+GL299+GN299+GP299+GR299+GT299+GV299+GX299+GY299</f>
        <v>193594.91</v>
      </c>
      <c r="HA299" s="745">
        <v>12</v>
      </c>
      <c r="HB299" s="746">
        <f t="shared" ref="HB299:HB306" si="2547">GZ299*HA299</f>
        <v>2323138.92</v>
      </c>
      <c r="HC299" s="737">
        <f t="shared" ref="HC299:HD306" si="2548">AE299+BO299+CY299+EI299+FS299</f>
        <v>0</v>
      </c>
      <c r="HD299" s="737">
        <f t="shared" si="2548"/>
        <v>0</v>
      </c>
      <c r="HE299" s="746">
        <f t="shared" ref="HE299:HE306" si="2549">HB299+HC299+HD299</f>
        <v>2323138.92</v>
      </c>
      <c r="HF299" s="746">
        <f t="shared" ref="HF299:HF306" si="2550">HE299*0.302</f>
        <v>701587.95</v>
      </c>
      <c r="HG299" s="746">
        <f t="shared" ref="HG299:HG306" si="2551">HE299+HF299</f>
        <v>3024726.87</v>
      </c>
    </row>
    <row r="300" spans="1:215" hidden="1" x14ac:dyDescent="0.25">
      <c r="A300" s="1044"/>
      <c r="B300" s="764" t="s">
        <v>417</v>
      </c>
      <c r="C300" s="737">
        <f t="shared" si="2383"/>
        <v>1</v>
      </c>
      <c r="D300" s="737">
        <f t="shared" si="2384"/>
        <v>14613</v>
      </c>
      <c r="E300" s="738">
        <f t="shared" si="2385"/>
        <v>14760</v>
      </c>
      <c r="F300" s="817">
        <f t="shared" si="2386"/>
        <v>14760</v>
      </c>
      <c r="G300" s="740">
        <f t="shared" si="2387"/>
        <v>17.5</v>
      </c>
      <c r="H300" s="741">
        <f t="shared" si="2388"/>
        <v>2583</v>
      </c>
      <c r="I300" s="740">
        <f t="shared" si="2387"/>
        <v>0</v>
      </c>
      <c r="J300" s="741">
        <f t="shared" si="2389"/>
        <v>0</v>
      </c>
      <c r="K300" s="740">
        <f t="shared" si="2390"/>
        <v>0</v>
      </c>
      <c r="L300" s="741">
        <f t="shared" si="2391"/>
        <v>0</v>
      </c>
      <c r="M300" s="740">
        <f t="shared" si="2392"/>
        <v>0</v>
      </c>
      <c r="N300" s="741">
        <f t="shared" si="2393"/>
        <v>0</v>
      </c>
      <c r="O300" s="740">
        <f t="shared" si="2394"/>
        <v>0</v>
      </c>
      <c r="P300" s="741">
        <f t="shared" si="2395"/>
        <v>0</v>
      </c>
      <c r="Q300" s="740">
        <f t="shared" si="2396"/>
        <v>0</v>
      </c>
      <c r="R300" s="741">
        <f t="shared" si="2397"/>
        <v>0</v>
      </c>
      <c r="S300" s="740">
        <f t="shared" si="2398"/>
        <v>20</v>
      </c>
      <c r="T300" s="741">
        <f t="shared" si="2399"/>
        <v>2952</v>
      </c>
      <c r="U300" s="740">
        <f t="shared" si="2400"/>
        <v>0</v>
      </c>
      <c r="V300" s="741">
        <f t="shared" si="2401"/>
        <v>0</v>
      </c>
      <c r="W300" s="740">
        <f t="shared" si="2402"/>
        <v>0</v>
      </c>
      <c r="X300" s="741">
        <f t="shared" si="2403"/>
        <v>0</v>
      </c>
      <c r="Y300" s="740">
        <f t="shared" si="2404"/>
        <v>0</v>
      </c>
      <c r="Z300" s="741">
        <f t="shared" si="2405"/>
        <v>0</v>
      </c>
      <c r="AA300" s="743">
        <f t="shared" si="2406"/>
        <v>0</v>
      </c>
      <c r="AB300" s="744">
        <f t="shared" si="2407"/>
        <v>20295</v>
      </c>
      <c r="AC300" s="745">
        <v>12</v>
      </c>
      <c r="AD300" s="746">
        <f t="shared" si="2408"/>
        <v>243540</v>
      </c>
      <c r="AE300" s="747"/>
      <c r="AF300" s="741"/>
      <c r="AG300" s="746">
        <f t="shared" si="2409"/>
        <v>243540</v>
      </c>
      <c r="AH300" s="746">
        <f t="shared" si="2410"/>
        <v>73549.08</v>
      </c>
      <c r="AI300" s="746">
        <f t="shared" si="2411"/>
        <v>317089.08</v>
      </c>
      <c r="AK300" s="1044"/>
      <c r="AL300" s="765" t="s">
        <v>417</v>
      </c>
      <c r="AM300" s="737">
        <f t="shared" si="2412"/>
        <v>1</v>
      </c>
      <c r="AN300" s="737">
        <f t="shared" si="2413"/>
        <v>14613</v>
      </c>
      <c r="AO300" s="738">
        <f t="shared" si="2414"/>
        <v>14760</v>
      </c>
      <c r="AP300" s="817">
        <f t="shared" si="2415"/>
        <v>14760</v>
      </c>
      <c r="AQ300" s="740">
        <f t="shared" si="2416"/>
        <v>25</v>
      </c>
      <c r="AR300" s="741">
        <f t="shared" si="2417"/>
        <v>3690</v>
      </c>
      <c r="AS300" s="740">
        <f t="shared" si="2418"/>
        <v>0</v>
      </c>
      <c r="AT300" s="741">
        <f t="shared" si="2419"/>
        <v>0</v>
      </c>
      <c r="AU300" s="740">
        <f t="shared" si="2420"/>
        <v>0</v>
      </c>
      <c r="AV300" s="741">
        <f t="shared" si="2421"/>
        <v>0</v>
      </c>
      <c r="AW300" s="740">
        <f t="shared" si="2422"/>
        <v>0</v>
      </c>
      <c r="AX300" s="741">
        <f t="shared" si="2423"/>
        <v>0</v>
      </c>
      <c r="AY300" s="740">
        <f t="shared" si="2424"/>
        <v>0</v>
      </c>
      <c r="AZ300" s="741">
        <f t="shared" si="2425"/>
        <v>0</v>
      </c>
      <c r="BA300" s="740">
        <f t="shared" si="2426"/>
        <v>0</v>
      </c>
      <c r="BB300" s="741">
        <f t="shared" si="2427"/>
        <v>0</v>
      </c>
      <c r="BC300" s="740">
        <f t="shared" si="2428"/>
        <v>20</v>
      </c>
      <c r="BD300" s="741">
        <f t="shared" si="2429"/>
        <v>2952</v>
      </c>
      <c r="BE300" s="740">
        <f t="shared" si="2430"/>
        <v>0</v>
      </c>
      <c r="BF300" s="741">
        <f t="shared" si="2431"/>
        <v>0</v>
      </c>
      <c r="BG300" s="740">
        <f t="shared" si="2432"/>
        <v>0</v>
      </c>
      <c r="BH300" s="741">
        <f t="shared" si="2433"/>
        <v>0</v>
      </c>
      <c r="BI300" s="740">
        <f t="shared" si="2434"/>
        <v>0</v>
      </c>
      <c r="BJ300" s="741">
        <f t="shared" si="2435"/>
        <v>0</v>
      </c>
      <c r="BK300" s="743">
        <f t="shared" si="2436"/>
        <v>0</v>
      </c>
      <c r="BL300" s="744">
        <f t="shared" si="2437"/>
        <v>21402</v>
      </c>
      <c r="BM300" s="745">
        <v>12</v>
      </c>
      <c r="BN300" s="746">
        <f t="shared" si="2438"/>
        <v>256824</v>
      </c>
      <c r="BO300" s="747"/>
      <c r="BP300" s="741"/>
      <c r="BQ300" s="746">
        <f t="shared" si="2439"/>
        <v>256824</v>
      </c>
      <c r="BR300" s="746">
        <f t="shared" si="2440"/>
        <v>77560.850000000006</v>
      </c>
      <c r="BS300" s="746">
        <f t="shared" si="2441"/>
        <v>334384.84999999998</v>
      </c>
      <c r="BU300" s="1044"/>
      <c r="BV300" s="766" t="s">
        <v>417</v>
      </c>
      <c r="BW300" s="737">
        <f t="shared" si="2442"/>
        <v>2</v>
      </c>
      <c r="BX300" s="737">
        <f t="shared" si="2443"/>
        <v>14613</v>
      </c>
      <c r="BY300" s="738">
        <f t="shared" si="2444"/>
        <v>14760</v>
      </c>
      <c r="BZ300" s="817">
        <f t="shared" si="2445"/>
        <v>29520</v>
      </c>
      <c r="CA300" s="740">
        <f t="shared" si="2446"/>
        <v>17.5</v>
      </c>
      <c r="CB300" s="741">
        <f t="shared" si="2447"/>
        <v>5166</v>
      </c>
      <c r="CC300" s="740">
        <f t="shared" si="2448"/>
        <v>0</v>
      </c>
      <c r="CD300" s="741">
        <f t="shared" si="2449"/>
        <v>0</v>
      </c>
      <c r="CE300" s="740">
        <f t="shared" si="2450"/>
        <v>0</v>
      </c>
      <c r="CF300" s="741">
        <f t="shared" si="2451"/>
        <v>0</v>
      </c>
      <c r="CG300" s="740">
        <f t="shared" si="2452"/>
        <v>0</v>
      </c>
      <c r="CH300" s="741">
        <f t="shared" si="2453"/>
        <v>0</v>
      </c>
      <c r="CI300" s="740">
        <f t="shared" si="2454"/>
        <v>0</v>
      </c>
      <c r="CJ300" s="741">
        <f t="shared" si="2455"/>
        <v>0</v>
      </c>
      <c r="CK300" s="740">
        <f t="shared" si="2456"/>
        <v>0</v>
      </c>
      <c r="CL300" s="741">
        <f t="shared" si="2457"/>
        <v>0</v>
      </c>
      <c r="CM300" s="740">
        <f t="shared" si="2458"/>
        <v>15</v>
      </c>
      <c r="CN300" s="741">
        <f t="shared" si="2459"/>
        <v>4428</v>
      </c>
      <c r="CO300" s="740">
        <f t="shared" si="2460"/>
        <v>0</v>
      </c>
      <c r="CP300" s="741">
        <f t="shared" si="2461"/>
        <v>0</v>
      </c>
      <c r="CQ300" s="740">
        <f t="shared" si="2462"/>
        <v>0</v>
      </c>
      <c r="CR300" s="741">
        <f t="shared" si="2463"/>
        <v>0</v>
      </c>
      <c r="CS300" s="740">
        <f t="shared" si="2464"/>
        <v>0</v>
      </c>
      <c r="CT300" s="741">
        <f t="shared" si="2465"/>
        <v>0</v>
      </c>
      <c r="CU300" s="743">
        <f t="shared" si="2466"/>
        <v>0</v>
      </c>
      <c r="CV300" s="744">
        <f t="shared" si="2467"/>
        <v>39114</v>
      </c>
      <c r="CW300" s="745">
        <v>12</v>
      </c>
      <c r="CX300" s="746">
        <f t="shared" si="2468"/>
        <v>469368</v>
      </c>
      <c r="CY300" s="747"/>
      <c r="CZ300" s="741"/>
      <c r="DA300" s="746">
        <f t="shared" si="2469"/>
        <v>469368</v>
      </c>
      <c r="DB300" s="746">
        <f t="shared" si="2470"/>
        <v>141749.14000000001</v>
      </c>
      <c r="DC300" s="746">
        <f t="shared" si="2471"/>
        <v>611117.14</v>
      </c>
      <c r="DD300" s="750"/>
      <c r="DE300" s="1044"/>
      <c r="DF300" s="768" t="s">
        <v>417</v>
      </c>
      <c r="DG300" s="737">
        <f t="shared" si="2472"/>
        <v>1</v>
      </c>
      <c r="DH300" s="737">
        <f t="shared" si="2473"/>
        <v>14613</v>
      </c>
      <c r="DI300" s="738">
        <f t="shared" si="2474"/>
        <v>14760</v>
      </c>
      <c r="DJ300" s="817">
        <f t="shared" si="2475"/>
        <v>14760</v>
      </c>
      <c r="DK300" s="740">
        <f t="shared" si="2476"/>
        <v>30</v>
      </c>
      <c r="DL300" s="741">
        <f t="shared" si="2477"/>
        <v>4428</v>
      </c>
      <c r="DM300" s="740">
        <f t="shared" si="2478"/>
        <v>0</v>
      </c>
      <c r="DN300" s="741">
        <f t="shared" si="2479"/>
        <v>0</v>
      </c>
      <c r="DO300" s="740">
        <f t="shared" si="2480"/>
        <v>0</v>
      </c>
      <c r="DP300" s="741">
        <f t="shared" si="2481"/>
        <v>0</v>
      </c>
      <c r="DQ300" s="740">
        <f t="shared" si="2482"/>
        <v>0</v>
      </c>
      <c r="DR300" s="741">
        <f t="shared" si="2483"/>
        <v>0</v>
      </c>
      <c r="DS300" s="740">
        <f t="shared" si="2484"/>
        <v>0</v>
      </c>
      <c r="DT300" s="741">
        <f t="shared" si="2485"/>
        <v>0</v>
      </c>
      <c r="DU300" s="740">
        <f t="shared" si="2486"/>
        <v>0</v>
      </c>
      <c r="DV300" s="741">
        <f t="shared" si="2487"/>
        <v>0</v>
      </c>
      <c r="DW300" s="740">
        <f t="shared" si="2488"/>
        <v>26</v>
      </c>
      <c r="DX300" s="741">
        <f t="shared" si="2489"/>
        <v>3837.6</v>
      </c>
      <c r="DY300" s="740">
        <f t="shared" si="2490"/>
        <v>0</v>
      </c>
      <c r="DZ300" s="741">
        <f t="shared" si="2491"/>
        <v>0</v>
      </c>
      <c r="EA300" s="740">
        <f t="shared" si="2492"/>
        <v>0</v>
      </c>
      <c r="EB300" s="741">
        <f t="shared" si="2493"/>
        <v>0</v>
      </c>
      <c r="EC300" s="740">
        <f t="shared" si="2494"/>
        <v>0</v>
      </c>
      <c r="ED300" s="741">
        <f t="shared" si="2495"/>
        <v>0</v>
      </c>
      <c r="EE300" s="743">
        <f t="shared" si="2496"/>
        <v>0</v>
      </c>
      <c r="EF300" s="744">
        <f t="shared" si="2497"/>
        <v>23025.599999999999</v>
      </c>
      <c r="EG300" s="745">
        <v>12</v>
      </c>
      <c r="EH300" s="746">
        <f t="shared" si="2498"/>
        <v>276307.20000000001</v>
      </c>
      <c r="EI300" s="747"/>
      <c r="EJ300" s="741"/>
      <c r="EK300" s="746">
        <f t="shared" si="2499"/>
        <v>276307.20000000001</v>
      </c>
      <c r="EL300" s="746">
        <f t="shared" si="2500"/>
        <v>83444.77</v>
      </c>
      <c r="EM300" s="746">
        <f t="shared" si="2501"/>
        <v>359751.97</v>
      </c>
      <c r="EO300" s="1044"/>
      <c r="EP300" s="768" t="s">
        <v>417</v>
      </c>
      <c r="EQ300" s="737">
        <f t="shared" si="2502"/>
        <v>0</v>
      </c>
      <c r="ER300" s="737">
        <f t="shared" si="2503"/>
        <v>14613</v>
      </c>
      <c r="ES300" s="738">
        <f t="shared" si="2504"/>
        <v>14760</v>
      </c>
      <c r="ET300" s="817">
        <f t="shared" si="2505"/>
        <v>0</v>
      </c>
      <c r="EU300" s="740">
        <f t="shared" si="2506"/>
        <v>0</v>
      </c>
      <c r="EV300" s="741">
        <f t="shared" si="2507"/>
        <v>0</v>
      </c>
      <c r="EW300" s="740">
        <f t="shared" si="2508"/>
        <v>0</v>
      </c>
      <c r="EX300" s="741">
        <f t="shared" si="2509"/>
        <v>0</v>
      </c>
      <c r="EY300" s="740">
        <f t="shared" si="2510"/>
        <v>0</v>
      </c>
      <c r="EZ300" s="741">
        <f t="shared" si="2511"/>
        <v>0</v>
      </c>
      <c r="FA300" s="740">
        <f t="shared" si="2512"/>
        <v>0</v>
      </c>
      <c r="FB300" s="741">
        <f t="shared" si="2513"/>
        <v>0</v>
      </c>
      <c r="FC300" s="740">
        <f t="shared" si="2514"/>
        <v>0</v>
      </c>
      <c r="FD300" s="741">
        <f t="shared" si="2515"/>
        <v>0</v>
      </c>
      <c r="FE300" s="740">
        <f t="shared" si="2516"/>
        <v>0</v>
      </c>
      <c r="FF300" s="741">
        <f t="shared" si="2517"/>
        <v>0</v>
      </c>
      <c r="FG300" s="740">
        <f t="shared" si="2518"/>
        <v>0</v>
      </c>
      <c r="FH300" s="741">
        <f t="shared" si="2519"/>
        <v>0</v>
      </c>
      <c r="FI300" s="740">
        <f t="shared" si="2520"/>
        <v>0</v>
      </c>
      <c r="FJ300" s="741">
        <f t="shared" si="2521"/>
        <v>0</v>
      </c>
      <c r="FK300" s="740">
        <f t="shared" si="2522"/>
        <v>0</v>
      </c>
      <c r="FL300" s="741">
        <f t="shared" si="2523"/>
        <v>0</v>
      </c>
      <c r="FM300" s="740">
        <f t="shared" si="2524"/>
        <v>0</v>
      </c>
      <c r="FN300" s="741">
        <f t="shared" si="2525"/>
        <v>0</v>
      </c>
      <c r="FO300" s="743">
        <f t="shared" si="2526"/>
        <v>0</v>
      </c>
      <c r="FP300" s="744">
        <f t="shared" si="2527"/>
        <v>0</v>
      </c>
      <c r="FQ300" s="745">
        <v>12</v>
      </c>
      <c r="FR300" s="746">
        <f t="shared" si="2528"/>
        <v>0</v>
      </c>
      <c r="FS300" s="747"/>
      <c r="FT300" s="741"/>
      <c r="FU300" s="746">
        <f t="shared" si="2529"/>
        <v>0</v>
      </c>
      <c r="FV300" s="746">
        <f t="shared" si="2530"/>
        <v>0</v>
      </c>
      <c r="FW300" s="746">
        <f t="shared" si="2531"/>
        <v>0</v>
      </c>
      <c r="FY300" s="1044"/>
      <c r="FZ300" s="768" t="s">
        <v>417</v>
      </c>
      <c r="GA300" s="737">
        <f t="shared" si="2532"/>
        <v>5</v>
      </c>
      <c r="GB300" s="737">
        <f t="shared" si="2533"/>
        <v>14613</v>
      </c>
      <c r="GC300" s="738">
        <f t="shared" si="2534"/>
        <v>14760</v>
      </c>
      <c r="GD300" s="743">
        <f t="shared" si="2535"/>
        <v>73800</v>
      </c>
      <c r="GE300" s="743"/>
      <c r="GF300" s="737">
        <f t="shared" si="2536"/>
        <v>15867</v>
      </c>
      <c r="GG300" s="743"/>
      <c r="GH300" s="737">
        <f t="shared" si="2537"/>
        <v>0</v>
      </c>
      <c r="GI300" s="743"/>
      <c r="GJ300" s="737">
        <f t="shared" si="2538"/>
        <v>0</v>
      </c>
      <c r="GK300" s="743"/>
      <c r="GL300" s="737">
        <f t="shared" si="2539"/>
        <v>0</v>
      </c>
      <c r="GM300" s="743"/>
      <c r="GN300" s="737">
        <f t="shared" si="2540"/>
        <v>0</v>
      </c>
      <c r="GO300" s="743"/>
      <c r="GP300" s="737">
        <f t="shared" si="2541"/>
        <v>0</v>
      </c>
      <c r="GQ300" s="743"/>
      <c r="GR300" s="737">
        <f t="shared" si="2542"/>
        <v>14169.6</v>
      </c>
      <c r="GS300" s="743"/>
      <c r="GT300" s="737">
        <f t="shared" si="2543"/>
        <v>0</v>
      </c>
      <c r="GU300" s="743"/>
      <c r="GV300" s="737">
        <f t="shared" si="2544"/>
        <v>0</v>
      </c>
      <c r="GW300" s="743"/>
      <c r="GX300" s="737">
        <f t="shared" si="2545"/>
        <v>0</v>
      </c>
      <c r="GY300" s="743">
        <f t="shared" si="2545"/>
        <v>0</v>
      </c>
      <c r="GZ300" s="744">
        <f t="shared" si="2546"/>
        <v>103836.6</v>
      </c>
      <c r="HA300" s="745">
        <v>12</v>
      </c>
      <c r="HB300" s="746">
        <f t="shared" si="2547"/>
        <v>1246039.2</v>
      </c>
      <c r="HC300" s="737">
        <f t="shared" si="2548"/>
        <v>0</v>
      </c>
      <c r="HD300" s="737">
        <f t="shared" si="2548"/>
        <v>0</v>
      </c>
      <c r="HE300" s="746">
        <f t="shared" si="2549"/>
        <v>1246039.2</v>
      </c>
      <c r="HF300" s="746">
        <f t="shared" si="2550"/>
        <v>376303.84</v>
      </c>
      <c r="HG300" s="746">
        <f t="shared" si="2551"/>
        <v>1622343.04</v>
      </c>
    </row>
    <row r="301" spans="1:215" ht="24" hidden="1" x14ac:dyDescent="0.25">
      <c r="A301" s="1044"/>
      <c r="B301" s="764" t="s">
        <v>35</v>
      </c>
      <c r="C301" s="737">
        <f t="shared" si="2383"/>
        <v>66.33</v>
      </c>
      <c r="D301" s="737">
        <f t="shared" si="2384"/>
        <v>13934</v>
      </c>
      <c r="E301" s="738">
        <f t="shared" si="2385"/>
        <v>14074</v>
      </c>
      <c r="F301" s="817">
        <f t="shared" si="2386"/>
        <v>933528.42</v>
      </c>
      <c r="G301" s="740">
        <f t="shared" si="2387"/>
        <v>20.399999999999999</v>
      </c>
      <c r="H301" s="741">
        <f t="shared" si="2388"/>
        <v>190439.8</v>
      </c>
      <c r="I301" s="740">
        <f t="shared" si="2387"/>
        <v>0</v>
      </c>
      <c r="J301" s="741">
        <f t="shared" si="2389"/>
        <v>0</v>
      </c>
      <c r="K301" s="740">
        <f t="shared" si="2390"/>
        <v>0.3</v>
      </c>
      <c r="L301" s="741">
        <f t="shared" si="2391"/>
        <v>2800.59</v>
      </c>
      <c r="M301" s="740">
        <f t="shared" si="2392"/>
        <v>0</v>
      </c>
      <c r="N301" s="741">
        <f t="shared" si="2393"/>
        <v>0</v>
      </c>
      <c r="O301" s="740">
        <f t="shared" si="2394"/>
        <v>0</v>
      </c>
      <c r="P301" s="741">
        <f t="shared" si="2395"/>
        <v>0</v>
      </c>
      <c r="Q301" s="740">
        <f t="shared" si="2396"/>
        <v>0</v>
      </c>
      <c r="R301" s="741">
        <f t="shared" si="2397"/>
        <v>0</v>
      </c>
      <c r="S301" s="740">
        <f t="shared" si="2398"/>
        <v>20</v>
      </c>
      <c r="T301" s="741">
        <f t="shared" si="2399"/>
        <v>186705.68</v>
      </c>
      <c r="U301" s="740">
        <f t="shared" si="2400"/>
        <v>0.2</v>
      </c>
      <c r="V301" s="741">
        <f t="shared" si="2401"/>
        <v>1867.06</v>
      </c>
      <c r="W301" s="740">
        <f t="shared" si="2402"/>
        <v>0</v>
      </c>
      <c r="X301" s="741">
        <f t="shared" si="2403"/>
        <v>0</v>
      </c>
      <c r="Y301" s="740">
        <f t="shared" si="2404"/>
        <v>0</v>
      </c>
      <c r="Z301" s="741">
        <f t="shared" si="2405"/>
        <v>0</v>
      </c>
      <c r="AA301" s="743">
        <f t="shared" si="2406"/>
        <v>0</v>
      </c>
      <c r="AB301" s="744">
        <f t="shared" si="2407"/>
        <v>1315341.55</v>
      </c>
      <c r="AC301" s="745">
        <v>12</v>
      </c>
      <c r="AD301" s="746">
        <f t="shared" si="2408"/>
        <v>15784098.6</v>
      </c>
      <c r="AE301" s="747"/>
      <c r="AF301" s="741"/>
      <c r="AG301" s="746">
        <f t="shared" si="2409"/>
        <v>15784098.6</v>
      </c>
      <c r="AH301" s="746">
        <f t="shared" si="2410"/>
        <v>4766797.78</v>
      </c>
      <c r="AI301" s="746">
        <f t="shared" si="2411"/>
        <v>20550896.379999999</v>
      </c>
      <c r="AK301" s="1044"/>
      <c r="AL301" s="765" t="s">
        <v>35</v>
      </c>
      <c r="AM301" s="737">
        <f t="shared" si="2412"/>
        <v>46.22</v>
      </c>
      <c r="AN301" s="737">
        <f t="shared" si="2413"/>
        <v>13934</v>
      </c>
      <c r="AO301" s="738">
        <f t="shared" si="2414"/>
        <v>14074</v>
      </c>
      <c r="AP301" s="817">
        <f t="shared" si="2415"/>
        <v>650500.28</v>
      </c>
      <c r="AQ301" s="740">
        <f t="shared" si="2416"/>
        <v>19.100000000000001</v>
      </c>
      <c r="AR301" s="741">
        <f t="shared" si="2417"/>
        <v>124245.55</v>
      </c>
      <c r="AS301" s="740">
        <f t="shared" si="2418"/>
        <v>0</v>
      </c>
      <c r="AT301" s="741">
        <f t="shared" si="2419"/>
        <v>0</v>
      </c>
      <c r="AU301" s="740">
        <f t="shared" si="2420"/>
        <v>0.7</v>
      </c>
      <c r="AV301" s="741">
        <f t="shared" si="2421"/>
        <v>4553.5</v>
      </c>
      <c r="AW301" s="740">
        <f t="shared" si="2422"/>
        <v>0</v>
      </c>
      <c r="AX301" s="741">
        <f t="shared" si="2423"/>
        <v>0</v>
      </c>
      <c r="AY301" s="740">
        <f t="shared" si="2424"/>
        <v>0</v>
      </c>
      <c r="AZ301" s="741">
        <f t="shared" si="2425"/>
        <v>0</v>
      </c>
      <c r="BA301" s="740">
        <f t="shared" si="2426"/>
        <v>0</v>
      </c>
      <c r="BB301" s="741">
        <f t="shared" si="2427"/>
        <v>0</v>
      </c>
      <c r="BC301" s="740">
        <f t="shared" si="2428"/>
        <v>16.8</v>
      </c>
      <c r="BD301" s="741">
        <f t="shared" si="2429"/>
        <v>109284.05</v>
      </c>
      <c r="BE301" s="740">
        <f t="shared" si="2430"/>
        <v>0.5</v>
      </c>
      <c r="BF301" s="741">
        <f t="shared" si="2431"/>
        <v>3252.5</v>
      </c>
      <c r="BG301" s="740">
        <f t="shared" si="2432"/>
        <v>0</v>
      </c>
      <c r="BH301" s="741">
        <f t="shared" si="2433"/>
        <v>0</v>
      </c>
      <c r="BI301" s="740">
        <f t="shared" si="2434"/>
        <v>0</v>
      </c>
      <c r="BJ301" s="741">
        <f t="shared" si="2435"/>
        <v>0</v>
      </c>
      <c r="BK301" s="743">
        <f t="shared" si="2436"/>
        <v>0</v>
      </c>
      <c r="BL301" s="744">
        <f t="shared" si="2437"/>
        <v>891835.88</v>
      </c>
      <c r="BM301" s="745">
        <v>12</v>
      </c>
      <c r="BN301" s="746">
        <f t="shared" si="2438"/>
        <v>10702030.560000001</v>
      </c>
      <c r="BO301" s="747"/>
      <c r="BP301" s="741"/>
      <c r="BQ301" s="746">
        <f t="shared" si="2439"/>
        <v>10702030.560000001</v>
      </c>
      <c r="BR301" s="746">
        <f t="shared" si="2440"/>
        <v>3232013.23</v>
      </c>
      <c r="BS301" s="746">
        <f t="shared" si="2441"/>
        <v>13934043.789999999</v>
      </c>
      <c r="BU301" s="1044"/>
      <c r="BV301" s="766" t="s">
        <v>35</v>
      </c>
      <c r="BW301" s="737">
        <f t="shared" si="2442"/>
        <v>38.46</v>
      </c>
      <c r="BX301" s="737">
        <f t="shared" si="2443"/>
        <v>13934</v>
      </c>
      <c r="BY301" s="738">
        <f t="shared" si="2444"/>
        <v>14074</v>
      </c>
      <c r="BZ301" s="817">
        <f t="shared" si="2445"/>
        <v>541286.04</v>
      </c>
      <c r="CA301" s="740">
        <f t="shared" si="2446"/>
        <v>18.3</v>
      </c>
      <c r="CB301" s="741">
        <f t="shared" si="2447"/>
        <v>99055.35</v>
      </c>
      <c r="CC301" s="740">
        <f t="shared" si="2448"/>
        <v>0</v>
      </c>
      <c r="CD301" s="741">
        <f t="shared" si="2449"/>
        <v>0</v>
      </c>
      <c r="CE301" s="740">
        <f t="shared" si="2450"/>
        <v>0</v>
      </c>
      <c r="CF301" s="741">
        <f t="shared" si="2451"/>
        <v>0</v>
      </c>
      <c r="CG301" s="740">
        <f t="shared" si="2452"/>
        <v>0</v>
      </c>
      <c r="CH301" s="741">
        <f t="shared" si="2453"/>
        <v>0</v>
      </c>
      <c r="CI301" s="740">
        <f t="shared" si="2454"/>
        <v>0</v>
      </c>
      <c r="CJ301" s="741">
        <f t="shared" si="2455"/>
        <v>0</v>
      </c>
      <c r="CK301" s="740">
        <f t="shared" si="2456"/>
        <v>0</v>
      </c>
      <c r="CL301" s="741">
        <f t="shared" si="2457"/>
        <v>0</v>
      </c>
      <c r="CM301" s="740">
        <f t="shared" si="2458"/>
        <v>15.2</v>
      </c>
      <c r="CN301" s="741">
        <f t="shared" si="2459"/>
        <v>82275.48</v>
      </c>
      <c r="CO301" s="740">
        <f t="shared" si="2460"/>
        <v>1.5</v>
      </c>
      <c r="CP301" s="741">
        <f t="shared" si="2461"/>
        <v>8119.29</v>
      </c>
      <c r="CQ301" s="740">
        <f t="shared" si="2462"/>
        <v>0</v>
      </c>
      <c r="CR301" s="741">
        <f t="shared" si="2463"/>
        <v>0</v>
      </c>
      <c r="CS301" s="740">
        <f t="shared" si="2464"/>
        <v>0</v>
      </c>
      <c r="CT301" s="741">
        <f t="shared" si="2465"/>
        <v>0</v>
      </c>
      <c r="CU301" s="743">
        <f t="shared" si="2466"/>
        <v>0</v>
      </c>
      <c r="CV301" s="744">
        <f t="shared" si="2467"/>
        <v>730736.16</v>
      </c>
      <c r="CW301" s="745">
        <v>12</v>
      </c>
      <c r="CX301" s="746">
        <f t="shared" si="2468"/>
        <v>8768833.9199999999</v>
      </c>
      <c r="CY301" s="747"/>
      <c r="CZ301" s="741"/>
      <c r="DA301" s="746">
        <f t="shared" si="2469"/>
        <v>8768833.9199999999</v>
      </c>
      <c r="DB301" s="746">
        <f t="shared" si="2470"/>
        <v>2648187.84</v>
      </c>
      <c r="DC301" s="746">
        <f t="shared" si="2471"/>
        <v>11417021.76</v>
      </c>
      <c r="DD301" s="750"/>
      <c r="DE301" s="1044"/>
      <c r="DF301" s="768" t="s">
        <v>35</v>
      </c>
      <c r="DG301" s="737">
        <f t="shared" si="2472"/>
        <v>14.44</v>
      </c>
      <c r="DH301" s="737">
        <f t="shared" si="2473"/>
        <v>13934</v>
      </c>
      <c r="DI301" s="738">
        <f t="shared" si="2474"/>
        <v>14074</v>
      </c>
      <c r="DJ301" s="817">
        <f t="shared" si="2475"/>
        <v>203228.56</v>
      </c>
      <c r="DK301" s="740">
        <f t="shared" si="2476"/>
        <v>18.5</v>
      </c>
      <c r="DL301" s="741">
        <f t="shared" si="2477"/>
        <v>37597.279999999999</v>
      </c>
      <c r="DM301" s="740">
        <f t="shared" si="2478"/>
        <v>0</v>
      </c>
      <c r="DN301" s="741">
        <f t="shared" si="2479"/>
        <v>0</v>
      </c>
      <c r="DO301" s="740">
        <f t="shared" si="2480"/>
        <v>0</v>
      </c>
      <c r="DP301" s="741">
        <f t="shared" si="2481"/>
        <v>0</v>
      </c>
      <c r="DQ301" s="740">
        <f t="shared" si="2482"/>
        <v>0</v>
      </c>
      <c r="DR301" s="741">
        <f t="shared" si="2483"/>
        <v>0</v>
      </c>
      <c r="DS301" s="740">
        <f t="shared" si="2484"/>
        <v>0</v>
      </c>
      <c r="DT301" s="741">
        <f t="shared" si="2485"/>
        <v>0</v>
      </c>
      <c r="DU301" s="740">
        <f t="shared" si="2486"/>
        <v>0</v>
      </c>
      <c r="DV301" s="741">
        <f t="shared" si="2487"/>
        <v>0</v>
      </c>
      <c r="DW301" s="740">
        <f t="shared" si="2488"/>
        <v>18.899999999999999</v>
      </c>
      <c r="DX301" s="741">
        <f t="shared" si="2489"/>
        <v>38410.199999999997</v>
      </c>
      <c r="DY301" s="740">
        <f t="shared" si="2490"/>
        <v>0</v>
      </c>
      <c r="DZ301" s="741">
        <f t="shared" si="2491"/>
        <v>0</v>
      </c>
      <c r="EA301" s="740">
        <f t="shared" si="2492"/>
        <v>0</v>
      </c>
      <c r="EB301" s="741">
        <f t="shared" si="2493"/>
        <v>0</v>
      </c>
      <c r="EC301" s="740">
        <f t="shared" si="2494"/>
        <v>0</v>
      </c>
      <c r="ED301" s="741">
        <f t="shared" si="2495"/>
        <v>0</v>
      </c>
      <c r="EE301" s="743">
        <f t="shared" si="2496"/>
        <v>0</v>
      </c>
      <c r="EF301" s="744">
        <f t="shared" si="2497"/>
        <v>279236.03999999998</v>
      </c>
      <c r="EG301" s="745">
        <v>12</v>
      </c>
      <c r="EH301" s="746">
        <f t="shared" si="2498"/>
        <v>3350832.48</v>
      </c>
      <c r="EI301" s="747"/>
      <c r="EJ301" s="741"/>
      <c r="EK301" s="746">
        <f t="shared" si="2499"/>
        <v>3350832.48</v>
      </c>
      <c r="EL301" s="746">
        <f t="shared" si="2500"/>
        <v>1011951.41</v>
      </c>
      <c r="EM301" s="746">
        <f t="shared" si="2501"/>
        <v>4362783.8899999997</v>
      </c>
      <c r="EO301" s="1044"/>
      <c r="EP301" s="770" t="s">
        <v>35</v>
      </c>
      <c r="EQ301" s="737">
        <f t="shared" si="2502"/>
        <v>9.5</v>
      </c>
      <c r="ER301" s="737">
        <f t="shared" si="2503"/>
        <v>13934</v>
      </c>
      <c r="ES301" s="738">
        <f t="shared" si="2504"/>
        <v>14074</v>
      </c>
      <c r="ET301" s="817">
        <f t="shared" si="2505"/>
        <v>133703</v>
      </c>
      <c r="EU301" s="740">
        <f t="shared" si="2506"/>
        <v>13.1</v>
      </c>
      <c r="EV301" s="741">
        <f t="shared" si="2507"/>
        <v>17515.09</v>
      </c>
      <c r="EW301" s="740">
        <f t="shared" si="2508"/>
        <v>0</v>
      </c>
      <c r="EX301" s="741">
        <f t="shared" si="2509"/>
        <v>0</v>
      </c>
      <c r="EY301" s="740">
        <f t="shared" si="2510"/>
        <v>0</v>
      </c>
      <c r="EZ301" s="741">
        <f t="shared" si="2511"/>
        <v>0</v>
      </c>
      <c r="FA301" s="740">
        <f t="shared" si="2512"/>
        <v>0</v>
      </c>
      <c r="FB301" s="741">
        <f t="shared" si="2513"/>
        <v>0</v>
      </c>
      <c r="FC301" s="740">
        <f t="shared" si="2514"/>
        <v>0</v>
      </c>
      <c r="FD301" s="741">
        <f t="shared" si="2515"/>
        <v>0</v>
      </c>
      <c r="FE301" s="740">
        <f t="shared" si="2516"/>
        <v>0</v>
      </c>
      <c r="FF301" s="741">
        <f t="shared" si="2517"/>
        <v>0</v>
      </c>
      <c r="FG301" s="740">
        <f t="shared" si="2518"/>
        <v>10.5</v>
      </c>
      <c r="FH301" s="741">
        <f t="shared" si="2519"/>
        <v>14038.82</v>
      </c>
      <c r="FI301" s="740">
        <f t="shared" si="2520"/>
        <v>1.1000000000000001</v>
      </c>
      <c r="FJ301" s="741">
        <f t="shared" si="2521"/>
        <v>1470.73</v>
      </c>
      <c r="FK301" s="740">
        <f t="shared" si="2522"/>
        <v>0</v>
      </c>
      <c r="FL301" s="741">
        <f t="shared" si="2523"/>
        <v>0</v>
      </c>
      <c r="FM301" s="740">
        <f t="shared" si="2524"/>
        <v>0</v>
      </c>
      <c r="FN301" s="741">
        <f t="shared" si="2525"/>
        <v>0</v>
      </c>
      <c r="FO301" s="743">
        <f t="shared" si="2526"/>
        <v>0</v>
      </c>
      <c r="FP301" s="744">
        <f t="shared" si="2527"/>
        <v>166727.64000000001</v>
      </c>
      <c r="FQ301" s="745">
        <v>12</v>
      </c>
      <c r="FR301" s="746">
        <f t="shared" si="2528"/>
        <v>2000731.68</v>
      </c>
      <c r="FS301" s="747"/>
      <c r="FT301" s="741"/>
      <c r="FU301" s="746">
        <f t="shared" si="2529"/>
        <v>2000731.68</v>
      </c>
      <c r="FV301" s="746">
        <f t="shared" si="2530"/>
        <v>604220.97</v>
      </c>
      <c r="FW301" s="746">
        <f t="shared" si="2531"/>
        <v>2604952.65</v>
      </c>
      <c r="FY301" s="1044"/>
      <c r="FZ301" s="770" t="s">
        <v>35</v>
      </c>
      <c r="GA301" s="737">
        <f t="shared" si="2532"/>
        <v>174.95</v>
      </c>
      <c r="GB301" s="737">
        <f t="shared" si="2533"/>
        <v>13934</v>
      </c>
      <c r="GC301" s="738">
        <f t="shared" si="2534"/>
        <v>14074</v>
      </c>
      <c r="GD301" s="743">
        <f t="shared" si="2535"/>
        <v>2462246.2999999998</v>
      </c>
      <c r="GE301" s="743"/>
      <c r="GF301" s="737">
        <f t="shared" si="2536"/>
        <v>468853.07</v>
      </c>
      <c r="GG301" s="743"/>
      <c r="GH301" s="737">
        <f t="shared" si="2537"/>
        <v>0</v>
      </c>
      <c r="GI301" s="743"/>
      <c r="GJ301" s="737">
        <f t="shared" si="2538"/>
        <v>7354.09</v>
      </c>
      <c r="GK301" s="743"/>
      <c r="GL301" s="737">
        <f t="shared" si="2539"/>
        <v>0</v>
      </c>
      <c r="GM301" s="743"/>
      <c r="GN301" s="737">
        <f t="shared" si="2540"/>
        <v>0</v>
      </c>
      <c r="GO301" s="743"/>
      <c r="GP301" s="737">
        <f t="shared" si="2541"/>
        <v>0</v>
      </c>
      <c r="GQ301" s="743"/>
      <c r="GR301" s="737">
        <f t="shared" si="2542"/>
        <v>430714.23</v>
      </c>
      <c r="GS301" s="743"/>
      <c r="GT301" s="737">
        <f t="shared" si="2543"/>
        <v>14709.58</v>
      </c>
      <c r="GU301" s="743"/>
      <c r="GV301" s="737">
        <f t="shared" si="2544"/>
        <v>0</v>
      </c>
      <c r="GW301" s="743"/>
      <c r="GX301" s="737">
        <f t="shared" si="2545"/>
        <v>0</v>
      </c>
      <c r="GY301" s="743">
        <f t="shared" si="2545"/>
        <v>0</v>
      </c>
      <c r="GZ301" s="744">
        <f t="shared" si="2546"/>
        <v>3383877.27</v>
      </c>
      <c r="HA301" s="745">
        <v>12</v>
      </c>
      <c r="HB301" s="746">
        <f t="shared" si="2547"/>
        <v>40606527.240000002</v>
      </c>
      <c r="HC301" s="737">
        <f t="shared" si="2548"/>
        <v>0</v>
      </c>
      <c r="HD301" s="737">
        <f t="shared" si="2548"/>
        <v>0</v>
      </c>
      <c r="HE301" s="746">
        <f t="shared" si="2549"/>
        <v>40606527.240000002</v>
      </c>
      <c r="HF301" s="746">
        <f t="shared" si="2550"/>
        <v>12263171.23</v>
      </c>
      <c r="HG301" s="746">
        <f t="shared" si="2551"/>
        <v>52869698.469999999</v>
      </c>
    </row>
    <row r="302" spans="1:215" hidden="1" x14ac:dyDescent="0.25">
      <c r="A302" s="1044"/>
      <c r="B302" s="764" t="s">
        <v>34</v>
      </c>
      <c r="C302" s="737">
        <f t="shared" si="2383"/>
        <v>1</v>
      </c>
      <c r="D302" s="737">
        <f t="shared" si="2384"/>
        <v>13934</v>
      </c>
      <c r="E302" s="738">
        <f t="shared" si="2385"/>
        <v>14074</v>
      </c>
      <c r="F302" s="817">
        <f t="shared" si="2386"/>
        <v>14074</v>
      </c>
      <c r="G302" s="740">
        <f t="shared" si="2387"/>
        <v>10</v>
      </c>
      <c r="H302" s="741">
        <f t="shared" si="2388"/>
        <v>1407.4</v>
      </c>
      <c r="I302" s="740">
        <f t="shared" si="2387"/>
        <v>0</v>
      </c>
      <c r="J302" s="741">
        <f t="shared" si="2389"/>
        <v>0</v>
      </c>
      <c r="K302" s="740">
        <f t="shared" si="2390"/>
        <v>0</v>
      </c>
      <c r="L302" s="741">
        <f t="shared" si="2391"/>
        <v>0</v>
      </c>
      <c r="M302" s="740">
        <f t="shared" si="2392"/>
        <v>0</v>
      </c>
      <c r="N302" s="741">
        <f t="shared" si="2393"/>
        <v>0</v>
      </c>
      <c r="O302" s="740">
        <f t="shared" si="2394"/>
        <v>0</v>
      </c>
      <c r="P302" s="741">
        <f t="shared" si="2395"/>
        <v>0</v>
      </c>
      <c r="Q302" s="740">
        <f t="shared" si="2396"/>
        <v>0</v>
      </c>
      <c r="R302" s="741">
        <f t="shared" si="2397"/>
        <v>0</v>
      </c>
      <c r="S302" s="740">
        <f t="shared" si="2398"/>
        <v>20</v>
      </c>
      <c r="T302" s="741">
        <f t="shared" si="2399"/>
        <v>2814.8</v>
      </c>
      <c r="U302" s="740">
        <f t="shared" si="2400"/>
        <v>0</v>
      </c>
      <c r="V302" s="741">
        <f t="shared" si="2401"/>
        <v>0</v>
      </c>
      <c r="W302" s="740">
        <f t="shared" si="2402"/>
        <v>0</v>
      </c>
      <c r="X302" s="741">
        <f t="shared" si="2403"/>
        <v>0</v>
      </c>
      <c r="Y302" s="740">
        <f t="shared" si="2404"/>
        <v>0</v>
      </c>
      <c r="Z302" s="741">
        <f t="shared" si="2405"/>
        <v>0</v>
      </c>
      <c r="AA302" s="743">
        <f t="shared" si="2406"/>
        <v>0</v>
      </c>
      <c r="AB302" s="744">
        <f t="shared" si="2407"/>
        <v>18296.2</v>
      </c>
      <c r="AC302" s="745">
        <v>12</v>
      </c>
      <c r="AD302" s="746">
        <f t="shared" si="2408"/>
        <v>219554.4</v>
      </c>
      <c r="AE302" s="747"/>
      <c r="AF302" s="741"/>
      <c r="AG302" s="746">
        <f t="shared" si="2409"/>
        <v>219554.4</v>
      </c>
      <c r="AH302" s="746">
        <f t="shared" si="2410"/>
        <v>66305.429999999993</v>
      </c>
      <c r="AI302" s="746">
        <f t="shared" si="2411"/>
        <v>285859.83</v>
      </c>
      <c r="AK302" s="1044"/>
      <c r="AL302" s="765" t="s">
        <v>34</v>
      </c>
      <c r="AM302" s="737">
        <f t="shared" si="2412"/>
        <v>1</v>
      </c>
      <c r="AN302" s="737">
        <f t="shared" si="2413"/>
        <v>13934</v>
      </c>
      <c r="AO302" s="738">
        <f t="shared" si="2414"/>
        <v>14074</v>
      </c>
      <c r="AP302" s="817">
        <f t="shared" si="2415"/>
        <v>14074</v>
      </c>
      <c r="AQ302" s="740">
        <f t="shared" si="2416"/>
        <v>25</v>
      </c>
      <c r="AR302" s="741">
        <f t="shared" si="2417"/>
        <v>3518.5</v>
      </c>
      <c r="AS302" s="740">
        <f t="shared" si="2418"/>
        <v>0</v>
      </c>
      <c r="AT302" s="741">
        <f t="shared" si="2419"/>
        <v>0</v>
      </c>
      <c r="AU302" s="740">
        <f t="shared" si="2420"/>
        <v>0</v>
      </c>
      <c r="AV302" s="741">
        <f t="shared" si="2421"/>
        <v>0</v>
      </c>
      <c r="AW302" s="740">
        <f t="shared" si="2422"/>
        <v>0</v>
      </c>
      <c r="AX302" s="741">
        <f t="shared" si="2423"/>
        <v>0</v>
      </c>
      <c r="AY302" s="740">
        <f t="shared" si="2424"/>
        <v>0</v>
      </c>
      <c r="AZ302" s="741">
        <f t="shared" si="2425"/>
        <v>0</v>
      </c>
      <c r="BA302" s="740">
        <f t="shared" si="2426"/>
        <v>0</v>
      </c>
      <c r="BB302" s="741">
        <f t="shared" si="2427"/>
        <v>0</v>
      </c>
      <c r="BC302" s="740">
        <f t="shared" si="2428"/>
        <v>20</v>
      </c>
      <c r="BD302" s="741">
        <f t="shared" si="2429"/>
        <v>2814.8</v>
      </c>
      <c r="BE302" s="740">
        <f t="shared" si="2430"/>
        <v>0</v>
      </c>
      <c r="BF302" s="741">
        <f t="shared" si="2431"/>
        <v>0</v>
      </c>
      <c r="BG302" s="740">
        <f t="shared" si="2432"/>
        <v>0</v>
      </c>
      <c r="BH302" s="741">
        <f t="shared" si="2433"/>
        <v>0</v>
      </c>
      <c r="BI302" s="740">
        <f t="shared" si="2434"/>
        <v>0</v>
      </c>
      <c r="BJ302" s="741">
        <f t="shared" si="2435"/>
        <v>0</v>
      </c>
      <c r="BK302" s="743">
        <f t="shared" si="2436"/>
        <v>0</v>
      </c>
      <c r="BL302" s="744">
        <f t="shared" si="2437"/>
        <v>20407.3</v>
      </c>
      <c r="BM302" s="745">
        <v>12</v>
      </c>
      <c r="BN302" s="746">
        <f t="shared" si="2438"/>
        <v>244887.6</v>
      </c>
      <c r="BO302" s="747"/>
      <c r="BP302" s="741"/>
      <c r="BQ302" s="746">
        <f t="shared" si="2439"/>
        <v>244887.6</v>
      </c>
      <c r="BR302" s="746">
        <f t="shared" si="2440"/>
        <v>73956.06</v>
      </c>
      <c r="BS302" s="746">
        <f t="shared" si="2441"/>
        <v>318843.65999999997</v>
      </c>
      <c r="BU302" s="1044"/>
      <c r="BV302" s="766" t="s">
        <v>34</v>
      </c>
      <c r="BW302" s="737">
        <f t="shared" si="2442"/>
        <v>1</v>
      </c>
      <c r="BX302" s="737">
        <f t="shared" si="2443"/>
        <v>13934</v>
      </c>
      <c r="BY302" s="738">
        <f t="shared" si="2444"/>
        <v>14074</v>
      </c>
      <c r="BZ302" s="817">
        <f t="shared" si="2445"/>
        <v>14074</v>
      </c>
      <c r="CA302" s="740">
        <f t="shared" si="2446"/>
        <v>10</v>
      </c>
      <c r="CB302" s="741">
        <f t="shared" si="2447"/>
        <v>1407.4</v>
      </c>
      <c r="CC302" s="740">
        <f t="shared" si="2448"/>
        <v>0</v>
      </c>
      <c r="CD302" s="741">
        <f t="shared" si="2449"/>
        <v>0</v>
      </c>
      <c r="CE302" s="740">
        <f t="shared" si="2450"/>
        <v>0</v>
      </c>
      <c r="CF302" s="741">
        <f t="shared" si="2451"/>
        <v>0</v>
      </c>
      <c r="CG302" s="740">
        <f t="shared" si="2452"/>
        <v>0</v>
      </c>
      <c r="CH302" s="741">
        <f t="shared" si="2453"/>
        <v>0</v>
      </c>
      <c r="CI302" s="740">
        <f t="shared" si="2454"/>
        <v>0</v>
      </c>
      <c r="CJ302" s="741">
        <f t="shared" si="2455"/>
        <v>0</v>
      </c>
      <c r="CK302" s="740">
        <f t="shared" si="2456"/>
        <v>0</v>
      </c>
      <c r="CL302" s="741">
        <f t="shared" si="2457"/>
        <v>0</v>
      </c>
      <c r="CM302" s="740">
        <f t="shared" si="2458"/>
        <v>20</v>
      </c>
      <c r="CN302" s="741">
        <f t="shared" si="2459"/>
        <v>2814.8</v>
      </c>
      <c r="CO302" s="740">
        <f t="shared" si="2460"/>
        <v>5</v>
      </c>
      <c r="CP302" s="741">
        <f t="shared" si="2461"/>
        <v>703.7</v>
      </c>
      <c r="CQ302" s="740">
        <f t="shared" si="2462"/>
        <v>0</v>
      </c>
      <c r="CR302" s="741">
        <f t="shared" si="2463"/>
        <v>0</v>
      </c>
      <c r="CS302" s="740">
        <f t="shared" si="2464"/>
        <v>0</v>
      </c>
      <c r="CT302" s="741">
        <f t="shared" si="2465"/>
        <v>0</v>
      </c>
      <c r="CU302" s="743">
        <f t="shared" si="2466"/>
        <v>0</v>
      </c>
      <c r="CV302" s="744">
        <f t="shared" si="2467"/>
        <v>18999.900000000001</v>
      </c>
      <c r="CW302" s="745">
        <v>12</v>
      </c>
      <c r="CX302" s="746">
        <f t="shared" si="2468"/>
        <v>227998.8</v>
      </c>
      <c r="CY302" s="747"/>
      <c r="CZ302" s="741"/>
      <c r="DA302" s="746">
        <f t="shared" si="2469"/>
        <v>227998.8</v>
      </c>
      <c r="DB302" s="746">
        <f t="shared" si="2470"/>
        <v>68855.64</v>
      </c>
      <c r="DC302" s="746">
        <f t="shared" si="2471"/>
        <v>296854.44</v>
      </c>
      <c r="DD302" s="750"/>
      <c r="DE302" s="1044"/>
      <c r="DF302" s="766" t="s">
        <v>34</v>
      </c>
      <c r="DG302" s="737">
        <f t="shared" si="2472"/>
        <v>0</v>
      </c>
      <c r="DH302" s="737">
        <f t="shared" si="2473"/>
        <v>13934</v>
      </c>
      <c r="DI302" s="738">
        <f t="shared" si="2474"/>
        <v>14074</v>
      </c>
      <c r="DJ302" s="817">
        <f t="shared" si="2475"/>
        <v>0</v>
      </c>
      <c r="DK302" s="740">
        <f t="shared" si="2476"/>
        <v>0</v>
      </c>
      <c r="DL302" s="741">
        <f t="shared" si="2477"/>
        <v>0</v>
      </c>
      <c r="DM302" s="740">
        <f t="shared" si="2478"/>
        <v>0</v>
      </c>
      <c r="DN302" s="741">
        <f t="shared" si="2479"/>
        <v>0</v>
      </c>
      <c r="DO302" s="740">
        <f t="shared" si="2480"/>
        <v>0</v>
      </c>
      <c r="DP302" s="741">
        <f t="shared" si="2481"/>
        <v>0</v>
      </c>
      <c r="DQ302" s="740">
        <f t="shared" si="2482"/>
        <v>0</v>
      </c>
      <c r="DR302" s="741">
        <f t="shared" si="2483"/>
        <v>0</v>
      </c>
      <c r="DS302" s="740">
        <f t="shared" si="2484"/>
        <v>0</v>
      </c>
      <c r="DT302" s="741">
        <f t="shared" si="2485"/>
        <v>0</v>
      </c>
      <c r="DU302" s="740">
        <f t="shared" si="2486"/>
        <v>0</v>
      </c>
      <c r="DV302" s="741">
        <f t="shared" si="2487"/>
        <v>0</v>
      </c>
      <c r="DW302" s="740">
        <f t="shared" si="2488"/>
        <v>0</v>
      </c>
      <c r="DX302" s="741">
        <f t="shared" si="2489"/>
        <v>0</v>
      </c>
      <c r="DY302" s="740">
        <f t="shared" si="2490"/>
        <v>0</v>
      </c>
      <c r="DZ302" s="741">
        <f t="shared" si="2491"/>
        <v>0</v>
      </c>
      <c r="EA302" s="740">
        <f t="shared" si="2492"/>
        <v>0</v>
      </c>
      <c r="EB302" s="741">
        <f t="shared" si="2493"/>
        <v>0</v>
      </c>
      <c r="EC302" s="740">
        <f t="shared" si="2494"/>
        <v>0</v>
      </c>
      <c r="ED302" s="741">
        <f t="shared" si="2495"/>
        <v>0</v>
      </c>
      <c r="EE302" s="743">
        <f t="shared" si="2496"/>
        <v>0</v>
      </c>
      <c r="EF302" s="744">
        <f t="shared" si="2497"/>
        <v>0</v>
      </c>
      <c r="EG302" s="745">
        <v>12</v>
      </c>
      <c r="EH302" s="746">
        <f t="shared" si="2498"/>
        <v>0</v>
      </c>
      <c r="EI302" s="747"/>
      <c r="EJ302" s="741"/>
      <c r="EK302" s="746">
        <f t="shared" si="2499"/>
        <v>0</v>
      </c>
      <c r="EL302" s="746">
        <f t="shared" si="2500"/>
        <v>0</v>
      </c>
      <c r="EM302" s="746">
        <f t="shared" si="2501"/>
        <v>0</v>
      </c>
      <c r="EO302" s="1044"/>
      <c r="EP302" s="766" t="s">
        <v>34</v>
      </c>
      <c r="EQ302" s="737">
        <f t="shared" si="2502"/>
        <v>0</v>
      </c>
      <c r="ER302" s="737">
        <f t="shared" si="2503"/>
        <v>13934</v>
      </c>
      <c r="ES302" s="738">
        <f t="shared" si="2504"/>
        <v>14074</v>
      </c>
      <c r="ET302" s="817">
        <f t="shared" si="2505"/>
        <v>0</v>
      </c>
      <c r="EU302" s="740">
        <f t="shared" si="2506"/>
        <v>0</v>
      </c>
      <c r="EV302" s="741">
        <f t="shared" si="2507"/>
        <v>0</v>
      </c>
      <c r="EW302" s="740">
        <f t="shared" si="2508"/>
        <v>0</v>
      </c>
      <c r="EX302" s="741">
        <f t="shared" si="2509"/>
        <v>0</v>
      </c>
      <c r="EY302" s="740">
        <f t="shared" si="2510"/>
        <v>0</v>
      </c>
      <c r="EZ302" s="741">
        <f t="shared" si="2511"/>
        <v>0</v>
      </c>
      <c r="FA302" s="740">
        <f t="shared" si="2512"/>
        <v>0</v>
      </c>
      <c r="FB302" s="741">
        <f t="shared" si="2513"/>
        <v>0</v>
      </c>
      <c r="FC302" s="740">
        <f t="shared" si="2514"/>
        <v>0</v>
      </c>
      <c r="FD302" s="741">
        <f t="shared" si="2515"/>
        <v>0</v>
      </c>
      <c r="FE302" s="740">
        <f t="shared" si="2516"/>
        <v>0</v>
      </c>
      <c r="FF302" s="741">
        <f t="shared" si="2517"/>
        <v>0</v>
      </c>
      <c r="FG302" s="740">
        <f t="shared" si="2518"/>
        <v>0</v>
      </c>
      <c r="FH302" s="741">
        <f t="shared" si="2519"/>
        <v>0</v>
      </c>
      <c r="FI302" s="740">
        <f t="shared" si="2520"/>
        <v>0</v>
      </c>
      <c r="FJ302" s="741">
        <f t="shared" si="2521"/>
        <v>0</v>
      </c>
      <c r="FK302" s="740">
        <f t="shared" si="2522"/>
        <v>0</v>
      </c>
      <c r="FL302" s="741">
        <f t="shared" si="2523"/>
        <v>0</v>
      </c>
      <c r="FM302" s="740">
        <f t="shared" si="2524"/>
        <v>0</v>
      </c>
      <c r="FN302" s="741">
        <f t="shared" si="2525"/>
        <v>0</v>
      </c>
      <c r="FO302" s="743">
        <f t="shared" si="2526"/>
        <v>0</v>
      </c>
      <c r="FP302" s="744">
        <f t="shared" si="2527"/>
        <v>0</v>
      </c>
      <c r="FQ302" s="745">
        <v>12</v>
      </c>
      <c r="FR302" s="746">
        <f t="shared" si="2528"/>
        <v>0</v>
      </c>
      <c r="FS302" s="747"/>
      <c r="FT302" s="741"/>
      <c r="FU302" s="746">
        <f t="shared" si="2529"/>
        <v>0</v>
      </c>
      <c r="FV302" s="746">
        <f t="shared" si="2530"/>
        <v>0</v>
      </c>
      <c r="FW302" s="746">
        <f t="shared" si="2531"/>
        <v>0</v>
      </c>
      <c r="FY302" s="1044"/>
      <c r="FZ302" s="766" t="s">
        <v>34</v>
      </c>
      <c r="GA302" s="737">
        <f t="shared" si="2532"/>
        <v>3</v>
      </c>
      <c r="GB302" s="737">
        <f t="shared" si="2533"/>
        <v>13934</v>
      </c>
      <c r="GC302" s="738">
        <f t="shared" si="2534"/>
        <v>14074</v>
      </c>
      <c r="GD302" s="743">
        <f t="shared" si="2535"/>
        <v>42222</v>
      </c>
      <c r="GE302" s="743"/>
      <c r="GF302" s="737">
        <f t="shared" si="2536"/>
        <v>6333.3</v>
      </c>
      <c r="GG302" s="743"/>
      <c r="GH302" s="737">
        <f t="shared" si="2537"/>
        <v>0</v>
      </c>
      <c r="GI302" s="743"/>
      <c r="GJ302" s="737">
        <f t="shared" si="2538"/>
        <v>0</v>
      </c>
      <c r="GK302" s="743"/>
      <c r="GL302" s="737">
        <f t="shared" si="2539"/>
        <v>0</v>
      </c>
      <c r="GM302" s="743"/>
      <c r="GN302" s="737">
        <f t="shared" si="2540"/>
        <v>0</v>
      </c>
      <c r="GO302" s="743"/>
      <c r="GP302" s="737">
        <f t="shared" si="2541"/>
        <v>0</v>
      </c>
      <c r="GQ302" s="743"/>
      <c r="GR302" s="737">
        <f t="shared" si="2542"/>
        <v>8444.4</v>
      </c>
      <c r="GS302" s="743"/>
      <c r="GT302" s="737">
        <f t="shared" si="2543"/>
        <v>703.7</v>
      </c>
      <c r="GU302" s="743"/>
      <c r="GV302" s="737">
        <f t="shared" si="2544"/>
        <v>0</v>
      </c>
      <c r="GW302" s="743"/>
      <c r="GX302" s="737">
        <f t="shared" si="2545"/>
        <v>0</v>
      </c>
      <c r="GY302" s="743">
        <f t="shared" si="2545"/>
        <v>0</v>
      </c>
      <c r="GZ302" s="744">
        <f t="shared" si="2546"/>
        <v>57703.4</v>
      </c>
      <c r="HA302" s="745">
        <v>12</v>
      </c>
      <c r="HB302" s="746">
        <f t="shared" si="2547"/>
        <v>692440.8</v>
      </c>
      <c r="HC302" s="737">
        <f t="shared" si="2548"/>
        <v>0</v>
      </c>
      <c r="HD302" s="737">
        <f t="shared" si="2548"/>
        <v>0</v>
      </c>
      <c r="HE302" s="746">
        <f t="shared" si="2549"/>
        <v>692440.8</v>
      </c>
      <c r="HF302" s="746">
        <f t="shared" si="2550"/>
        <v>209117.12</v>
      </c>
      <c r="HG302" s="746">
        <f t="shared" si="2551"/>
        <v>901557.92</v>
      </c>
    </row>
    <row r="303" spans="1:215" hidden="1" x14ac:dyDescent="0.25">
      <c r="A303" s="1044"/>
      <c r="B303" s="764" t="s">
        <v>36</v>
      </c>
      <c r="C303" s="737">
        <f t="shared" si="2383"/>
        <v>4</v>
      </c>
      <c r="D303" s="737">
        <f t="shared" si="2384"/>
        <v>14613</v>
      </c>
      <c r="E303" s="738">
        <f t="shared" si="2385"/>
        <v>14760</v>
      </c>
      <c r="F303" s="817">
        <f t="shared" si="2386"/>
        <v>59040</v>
      </c>
      <c r="G303" s="740">
        <f t="shared" si="2387"/>
        <v>12.5</v>
      </c>
      <c r="H303" s="741">
        <f t="shared" si="2388"/>
        <v>7380</v>
      </c>
      <c r="I303" s="740">
        <f t="shared" si="2387"/>
        <v>0</v>
      </c>
      <c r="J303" s="741">
        <f t="shared" si="2389"/>
        <v>0</v>
      </c>
      <c r="K303" s="740">
        <f t="shared" si="2390"/>
        <v>1.8</v>
      </c>
      <c r="L303" s="741">
        <f t="shared" si="2391"/>
        <v>1062.72</v>
      </c>
      <c r="M303" s="740">
        <f t="shared" si="2392"/>
        <v>0</v>
      </c>
      <c r="N303" s="741">
        <f t="shared" si="2393"/>
        <v>0</v>
      </c>
      <c r="O303" s="740">
        <f t="shared" si="2394"/>
        <v>0</v>
      </c>
      <c r="P303" s="741">
        <f t="shared" si="2395"/>
        <v>0</v>
      </c>
      <c r="Q303" s="740">
        <f t="shared" si="2396"/>
        <v>0</v>
      </c>
      <c r="R303" s="741">
        <f t="shared" si="2397"/>
        <v>0</v>
      </c>
      <c r="S303" s="740">
        <f t="shared" si="2398"/>
        <v>20</v>
      </c>
      <c r="T303" s="741">
        <f t="shared" si="2399"/>
        <v>11808</v>
      </c>
      <c r="U303" s="740">
        <f t="shared" si="2400"/>
        <v>0</v>
      </c>
      <c r="V303" s="741">
        <f t="shared" si="2401"/>
        <v>0</v>
      </c>
      <c r="W303" s="740">
        <f t="shared" si="2402"/>
        <v>0</v>
      </c>
      <c r="X303" s="741">
        <f t="shared" si="2403"/>
        <v>0</v>
      </c>
      <c r="Y303" s="740">
        <f t="shared" si="2404"/>
        <v>0</v>
      </c>
      <c r="Z303" s="741">
        <f t="shared" si="2405"/>
        <v>0</v>
      </c>
      <c r="AA303" s="743">
        <f t="shared" si="2406"/>
        <v>0</v>
      </c>
      <c r="AB303" s="744">
        <f t="shared" si="2407"/>
        <v>79290.720000000001</v>
      </c>
      <c r="AC303" s="745">
        <v>12</v>
      </c>
      <c r="AD303" s="746">
        <f t="shared" si="2408"/>
        <v>951488.64</v>
      </c>
      <c r="AE303" s="747"/>
      <c r="AF303" s="741"/>
      <c r="AG303" s="746">
        <f t="shared" si="2409"/>
        <v>951488.64</v>
      </c>
      <c r="AH303" s="746">
        <f t="shared" si="2410"/>
        <v>287349.57</v>
      </c>
      <c r="AI303" s="746">
        <f t="shared" si="2411"/>
        <v>1238838.21</v>
      </c>
      <c r="AK303" s="1044"/>
      <c r="AL303" s="765" t="s">
        <v>36</v>
      </c>
      <c r="AM303" s="737">
        <f t="shared" si="2412"/>
        <v>4</v>
      </c>
      <c r="AN303" s="737">
        <f t="shared" si="2413"/>
        <v>14613</v>
      </c>
      <c r="AO303" s="738">
        <f t="shared" si="2414"/>
        <v>14760</v>
      </c>
      <c r="AP303" s="817">
        <f t="shared" si="2415"/>
        <v>59040</v>
      </c>
      <c r="AQ303" s="740">
        <f t="shared" si="2416"/>
        <v>21.3</v>
      </c>
      <c r="AR303" s="741">
        <f t="shared" si="2417"/>
        <v>12575.52</v>
      </c>
      <c r="AS303" s="740">
        <f t="shared" si="2418"/>
        <v>0</v>
      </c>
      <c r="AT303" s="741">
        <f t="shared" si="2419"/>
        <v>0</v>
      </c>
      <c r="AU303" s="740">
        <f t="shared" si="2420"/>
        <v>0</v>
      </c>
      <c r="AV303" s="741">
        <f t="shared" si="2421"/>
        <v>0</v>
      </c>
      <c r="AW303" s="740">
        <f t="shared" si="2422"/>
        <v>0</v>
      </c>
      <c r="AX303" s="741">
        <f t="shared" si="2423"/>
        <v>0</v>
      </c>
      <c r="AY303" s="740">
        <f t="shared" si="2424"/>
        <v>0</v>
      </c>
      <c r="AZ303" s="741">
        <f t="shared" si="2425"/>
        <v>0</v>
      </c>
      <c r="BA303" s="740">
        <f t="shared" si="2426"/>
        <v>0</v>
      </c>
      <c r="BB303" s="741">
        <f t="shared" si="2427"/>
        <v>0</v>
      </c>
      <c r="BC303" s="740">
        <f t="shared" si="2428"/>
        <v>12.5</v>
      </c>
      <c r="BD303" s="741">
        <f t="shared" si="2429"/>
        <v>7380</v>
      </c>
      <c r="BE303" s="740">
        <f t="shared" si="2430"/>
        <v>0</v>
      </c>
      <c r="BF303" s="741">
        <f t="shared" si="2431"/>
        <v>0</v>
      </c>
      <c r="BG303" s="740">
        <f t="shared" si="2432"/>
        <v>0</v>
      </c>
      <c r="BH303" s="741">
        <f t="shared" si="2433"/>
        <v>0</v>
      </c>
      <c r="BI303" s="740">
        <f t="shared" si="2434"/>
        <v>0</v>
      </c>
      <c r="BJ303" s="741">
        <f t="shared" si="2435"/>
        <v>0</v>
      </c>
      <c r="BK303" s="743">
        <f t="shared" si="2436"/>
        <v>0</v>
      </c>
      <c r="BL303" s="744">
        <f t="shared" si="2437"/>
        <v>78995.520000000004</v>
      </c>
      <c r="BM303" s="745">
        <v>12</v>
      </c>
      <c r="BN303" s="746">
        <f t="shared" si="2438"/>
        <v>947946.24</v>
      </c>
      <c r="BO303" s="747"/>
      <c r="BP303" s="741"/>
      <c r="BQ303" s="746">
        <f t="shared" si="2439"/>
        <v>947946.24</v>
      </c>
      <c r="BR303" s="746">
        <f t="shared" si="2440"/>
        <v>286279.76</v>
      </c>
      <c r="BS303" s="746">
        <f t="shared" si="2441"/>
        <v>1234226</v>
      </c>
      <c r="BU303" s="1044"/>
      <c r="BV303" s="766" t="s">
        <v>36</v>
      </c>
      <c r="BW303" s="737">
        <f t="shared" si="2442"/>
        <v>3.5</v>
      </c>
      <c r="BX303" s="737">
        <f t="shared" si="2443"/>
        <v>14613</v>
      </c>
      <c r="BY303" s="738">
        <f t="shared" si="2444"/>
        <v>14760</v>
      </c>
      <c r="BZ303" s="817">
        <f t="shared" si="2445"/>
        <v>51660</v>
      </c>
      <c r="CA303" s="740">
        <f t="shared" si="2446"/>
        <v>7.1</v>
      </c>
      <c r="CB303" s="741">
        <f t="shared" si="2447"/>
        <v>3667.86</v>
      </c>
      <c r="CC303" s="740">
        <f t="shared" si="2448"/>
        <v>0</v>
      </c>
      <c r="CD303" s="741">
        <f t="shared" si="2449"/>
        <v>0</v>
      </c>
      <c r="CE303" s="740">
        <f t="shared" si="2450"/>
        <v>0</v>
      </c>
      <c r="CF303" s="741">
        <f t="shared" si="2451"/>
        <v>0</v>
      </c>
      <c r="CG303" s="740">
        <f t="shared" si="2452"/>
        <v>14.3</v>
      </c>
      <c r="CH303" s="741">
        <f t="shared" si="2453"/>
        <v>7387.38</v>
      </c>
      <c r="CI303" s="740">
        <f t="shared" si="2454"/>
        <v>0</v>
      </c>
      <c r="CJ303" s="741">
        <f t="shared" si="2455"/>
        <v>0</v>
      </c>
      <c r="CK303" s="740">
        <f t="shared" si="2456"/>
        <v>0</v>
      </c>
      <c r="CL303" s="741">
        <f t="shared" si="2457"/>
        <v>0</v>
      </c>
      <c r="CM303" s="740">
        <f t="shared" si="2458"/>
        <v>10</v>
      </c>
      <c r="CN303" s="741">
        <f t="shared" si="2459"/>
        <v>5166</v>
      </c>
      <c r="CO303" s="740">
        <f t="shared" si="2460"/>
        <v>0</v>
      </c>
      <c r="CP303" s="741">
        <f t="shared" si="2461"/>
        <v>0</v>
      </c>
      <c r="CQ303" s="740">
        <f t="shared" si="2462"/>
        <v>0</v>
      </c>
      <c r="CR303" s="741">
        <f t="shared" si="2463"/>
        <v>0</v>
      </c>
      <c r="CS303" s="740">
        <f t="shared" si="2464"/>
        <v>0</v>
      </c>
      <c r="CT303" s="741">
        <f t="shared" si="2465"/>
        <v>0</v>
      </c>
      <c r="CU303" s="743">
        <f t="shared" si="2466"/>
        <v>0</v>
      </c>
      <c r="CV303" s="744">
        <f t="shared" si="2467"/>
        <v>67881.240000000005</v>
      </c>
      <c r="CW303" s="745">
        <v>12</v>
      </c>
      <c r="CX303" s="746">
        <f t="shared" si="2468"/>
        <v>814574.88</v>
      </c>
      <c r="CY303" s="747"/>
      <c r="CZ303" s="741"/>
      <c r="DA303" s="746">
        <f t="shared" si="2469"/>
        <v>814574.88</v>
      </c>
      <c r="DB303" s="746">
        <f t="shared" si="2470"/>
        <v>246001.61</v>
      </c>
      <c r="DC303" s="746">
        <f t="shared" si="2471"/>
        <v>1060576.49</v>
      </c>
      <c r="DD303" s="750"/>
      <c r="DE303" s="1044"/>
      <c r="DF303" s="768" t="s">
        <v>36</v>
      </c>
      <c r="DG303" s="737">
        <f t="shared" si="2472"/>
        <v>1</v>
      </c>
      <c r="DH303" s="737">
        <f t="shared" si="2473"/>
        <v>14613</v>
      </c>
      <c r="DI303" s="738">
        <f t="shared" si="2474"/>
        <v>14760</v>
      </c>
      <c r="DJ303" s="817">
        <f t="shared" si="2475"/>
        <v>14760</v>
      </c>
      <c r="DK303" s="740">
        <f t="shared" si="2476"/>
        <v>12.5</v>
      </c>
      <c r="DL303" s="741">
        <f t="shared" si="2477"/>
        <v>1845</v>
      </c>
      <c r="DM303" s="740">
        <f t="shared" si="2478"/>
        <v>0</v>
      </c>
      <c r="DN303" s="741">
        <f t="shared" si="2479"/>
        <v>0</v>
      </c>
      <c r="DO303" s="740">
        <f t="shared" si="2480"/>
        <v>0</v>
      </c>
      <c r="DP303" s="741">
        <f t="shared" si="2481"/>
        <v>0</v>
      </c>
      <c r="DQ303" s="740">
        <f t="shared" si="2482"/>
        <v>0</v>
      </c>
      <c r="DR303" s="741">
        <f t="shared" si="2483"/>
        <v>0</v>
      </c>
      <c r="DS303" s="740">
        <f t="shared" si="2484"/>
        <v>0</v>
      </c>
      <c r="DT303" s="741">
        <f t="shared" si="2485"/>
        <v>0</v>
      </c>
      <c r="DU303" s="740">
        <f t="shared" si="2486"/>
        <v>0</v>
      </c>
      <c r="DV303" s="741">
        <f t="shared" si="2487"/>
        <v>0</v>
      </c>
      <c r="DW303" s="740">
        <f t="shared" si="2488"/>
        <v>22.5</v>
      </c>
      <c r="DX303" s="741">
        <f t="shared" si="2489"/>
        <v>3321</v>
      </c>
      <c r="DY303" s="740">
        <f t="shared" si="2490"/>
        <v>0</v>
      </c>
      <c r="DZ303" s="741">
        <f t="shared" si="2491"/>
        <v>0</v>
      </c>
      <c r="EA303" s="740">
        <f t="shared" si="2492"/>
        <v>0</v>
      </c>
      <c r="EB303" s="741">
        <f t="shared" si="2493"/>
        <v>0</v>
      </c>
      <c r="EC303" s="740">
        <f t="shared" si="2494"/>
        <v>0</v>
      </c>
      <c r="ED303" s="741">
        <f t="shared" si="2495"/>
        <v>0</v>
      </c>
      <c r="EE303" s="743">
        <f t="shared" si="2496"/>
        <v>0</v>
      </c>
      <c r="EF303" s="744">
        <f t="shared" si="2497"/>
        <v>19926</v>
      </c>
      <c r="EG303" s="745">
        <v>12</v>
      </c>
      <c r="EH303" s="746">
        <f t="shared" si="2498"/>
        <v>239112</v>
      </c>
      <c r="EI303" s="747"/>
      <c r="EJ303" s="741"/>
      <c r="EK303" s="746">
        <f t="shared" si="2499"/>
        <v>239112</v>
      </c>
      <c r="EL303" s="746">
        <f t="shared" si="2500"/>
        <v>72211.820000000007</v>
      </c>
      <c r="EM303" s="746">
        <f t="shared" si="2501"/>
        <v>311323.82</v>
      </c>
      <c r="EO303" s="1044"/>
      <c r="EP303" s="770" t="s">
        <v>36</v>
      </c>
      <c r="EQ303" s="737">
        <f t="shared" si="2502"/>
        <v>1</v>
      </c>
      <c r="ER303" s="737">
        <f t="shared" si="2503"/>
        <v>14613</v>
      </c>
      <c r="ES303" s="738">
        <f t="shared" si="2504"/>
        <v>14760</v>
      </c>
      <c r="ET303" s="817">
        <f t="shared" si="2505"/>
        <v>14760</v>
      </c>
      <c r="EU303" s="740">
        <f t="shared" si="2506"/>
        <v>25</v>
      </c>
      <c r="EV303" s="741">
        <f t="shared" si="2507"/>
        <v>3690</v>
      </c>
      <c r="EW303" s="740">
        <f t="shared" si="2508"/>
        <v>0</v>
      </c>
      <c r="EX303" s="741">
        <f t="shared" si="2509"/>
        <v>0</v>
      </c>
      <c r="EY303" s="740">
        <f t="shared" si="2510"/>
        <v>0</v>
      </c>
      <c r="EZ303" s="741">
        <f t="shared" si="2511"/>
        <v>0</v>
      </c>
      <c r="FA303" s="740">
        <f t="shared" si="2512"/>
        <v>0</v>
      </c>
      <c r="FB303" s="741">
        <f t="shared" si="2513"/>
        <v>0</v>
      </c>
      <c r="FC303" s="740">
        <f t="shared" si="2514"/>
        <v>0</v>
      </c>
      <c r="FD303" s="741">
        <f t="shared" si="2515"/>
        <v>0</v>
      </c>
      <c r="FE303" s="740">
        <f t="shared" si="2516"/>
        <v>0</v>
      </c>
      <c r="FF303" s="741">
        <f t="shared" si="2517"/>
        <v>0</v>
      </c>
      <c r="FG303" s="740">
        <f t="shared" si="2518"/>
        <v>20</v>
      </c>
      <c r="FH303" s="741">
        <f t="shared" si="2519"/>
        <v>2952</v>
      </c>
      <c r="FI303" s="740">
        <f t="shared" si="2520"/>
        <v>0</v>
      </c>
      <c r="FJ303" s="741">
        <f t="shared" si="2521"/>
        <v>0</v>
      </c>
      <c r="FK303" s="740">
        <f t="shared" si="2522"/>
        <v>0</v>
      </c>
      <c r="FL303" s="741">
        <f t="shared" si="2523"/>
        <v>0</v>
      </c>
      <c r="FM303" s="740">
        <f t="shared" si="2524"/>
        <v>0</v>
      </c>
      <c r="FN303" s="741">
        <f t="shared" si="2525"/>
        <v>0</v>
      </c>
      <c r="FO303" s="743">
        <f t="shared" si="2526"/>
        <v>0</v>
      </c>
      <c r="FP303" s="744">
        <f t="shared" si="2527"/>
        <v>21402</v>
      </c>
      <c r="FQ303" s="745">
        <v>12</v>
      </c>
      <c r="FR303" s="746">
        <f t="shared" si="2528"/>
        <v>256824</v>
      </c>
      <c r="FS303" s="747"/>
      <c r="FT303" s="741"/>
      <c r="FU303" s="746">
        <f t="shared" si="2529"/>
        <v>256824</v>
      </c>
      <c r="FV303" s="746">
        <f t="shared" si="2530"/>
        <v>77560.850000000006</v>
      </c>
      <c r="FW303" s="746">
        <f t="shared" si="2531"/>
        <v>334384.84999999998</v>
      </c>
      <c r="FY303" s="1044"/>
      <c r="FZ303" s="770" t="s">
        <v>36</v>
      </c>
      <c r="GA303" s="737">
        <f t="shared" si="2532"/>
        <v>13.5</v>
      </c>
      <c r="GB303" s="737">
        <f t="shared" si="2533"/>
        <v>14613</v>
      </c>
      <c r="GC303" s="738">
        <f t="shared" si="2534"/>
        <v>14760</v>
      </c>
      <c r="GD303" s="743">
        <f t="shared" si="2535"/>
        <v>199260</v>
      </c>
      <c r="GE303" s="743"/>
      <c r="GF303" s="737">
        <f t="shared" si="2536"/>
        <v>29158.38</v>
      </c>
      <c r="GG303" s="743"/>
      <c r="GH303" s="737">
        <f t="shared" si="2537"/>
        <v>0</v>
      </c>
      <c r="GI303" s="743"/>
      <c r="GJ303" s="737">
        <f t="shared" si="2538"/>
        <v>1062.72</v>
      </c>
      <c r="GK303" s="743"/>
      <c r="GL303" s="737">
        <f t="shared" si="2539"/>
        <v>7387.38</v>
      </c>
      <c r="GM303" s="743"/>
      <c r="GN303" s="737">
        <f t="shared" si="2540"/>
        <v>0</v>
      </c>
      <c r="GO303" s="743"/>
      <c r="GP303" s="737">
        <f t="shared" si="2541"/>
        <v>0</v>
      </c>
      <c r="GQ303" s="743"/>
      <c r="GR303" s="737">
        <f t="shared" si="2542"/>
        <v>30627</v>
      </c>
      <c r="GS303" s="743"/>
      <c r="GT303" s="737">
        <f t="shared" si="2543"/>
        <v>0</v>
      </c>
      <c r="GU303" s="743"/>
      <c r="GV303" s="737">
        <f t="shared" si="2544"/>
        <v>0</v>
      </c>
      <c r="GW303" s="743"/>
      <c r="GX303" s="737">
        <f t="shared" si="2545"/>
        <v>0</v>
      </c>
      <c r="GY303" s="743">
        <f t="shared" si="2545"/>
        <v>0</v>
      </c>
      <c r="GZ303" s="744">
        <f t="shared" si="2546"/>
        <v>267495.48</v>
      </c>
      <c r="HA303" s="745">
        <v>12</v>
      </c>
      <c r="HB303" s="746">
        <f t="shared" si="2547"/>
        <v>3209945.76</v>
      </c>
      <c r="HC303" s="737">
        <f t="shared" si="2548"/>
        <v>0</v>
      </c>
      <c r="HD303" s="737">
        <f t="shared" si="2548"/>
        <v>0</v>
      </c>
      <c r="HE303" s="746">
        <f t="shared" si="2549"/>
        <v>3209945.76</v>
      </c>
      <c r="HF303" s="746">
        <f t="shared" si="2550"/>
        <v>969403.62</v>
      </c>
      <c r="HG303" s="746">
        <f t="shared" si="2551"/>
        <v>4179349.38</v>
      </c>
    </row>
    <row r="304" spans="1:215" hidden="1" x14ac:dyDescent="0.25">
      <c r="A304" s="1044"/>
      <c r="B304" s="764" t="s">
        <v>684</v>
      </c>
      <c r="C304" s="737">
        <f t="shared" si="2383"/>
        <v>1</v>
      </c>
      <c r="D304" s="737">
        <f t="shared" si="2384"/>
        <v>13934</v>
      </c>
      <c r="E304" s="738">
        <f t="shared" si="2385"/>
        <v>14074</v>
      </c>
      <c r="F304" s="817">
        <f t="shared" si="2386"/>
        <v>14074</v>
      </c>
      <c r="G304" s="740">
        <f t="shared" si="2387"/>
        <v>25</v>
      </c>
      <c r="H304" s="741">
        <f t="shared" si="2388"/>
        <v>3518.5</v>
      </c>
      <c r="I304" s="740">
        <f t="shared" si="2387"/>
        <v>0</v>
      </c>
      <c r="J304" s="741">
        <f t="shared" si="2389"/>
        <v>0</v>
      </c>
      <c r="K304" s="740">
        <f t="shared" si="2390"/>
        <v>0</v>
      </c>
      <c r="L304" s="741">
        <f t="shared" si="2391"/>
        <v>0</v>
      </c>
      <c r="M304" s="740">
        <f t="shared" si="2392"/>
        <v>0</v>
      </c>
      <c r="N304" s="741">
        <f t="shared" si="2393"/>
        <v>0</v>
      </c>
      <c r="O304" s="740">
        <f t="shared" si="2394"/>
        <v>0</v>
      </c>
      <c r="P304" s="741">
        <f t="shared" si="2395"/>
        <v>0</v>
      </c>
      <c r="Q304" s="740">
        <f t="shared" si="2396"/>
        <v>0</v>
      </c>
      <c r="R304" s="741">
        <f t="shared" si="2397"/>
        <v>0</v>
      </c>
      <c r="S304" s="740">
        <f t="shared" si="2398"/>
        <v>20</v>
      </c>
      <c r="T304" s="741">
        <f t="shared" si="2399"/>
        <v>2814.8</v>
      </c>
      <c r="U304" s="740">
        <f t="shared" si="2400"/>
        <v>10</v>
      </c>
      <c r="V304" s="741">
        <f t="shared" si="2401"/>
        <v>1407.4</v>
      </c>
      <c r="W304" s="740">
        <f t="shared" si="2402"/>
        <v>0</v>
      </c>
      <c r="X304" s="741">
        <f t="shared" si="2403"/>
        <v>0</v>
      </c>
      <c r="Y304" s="740">
        <f t="shared" si="2404"/>
        <v>0</v>
      </c>
      <c r="Z304" s="741">
        <f t="shared" si="2405"/>
        <v>0</v>
      </c>
      <c r="AA304" s="743">
        <f t="shared" si="2406"/>
        <v>0</v>
      </c>
      <c r="AB304" s="744">
        <f t="shared" si="2407"/>
        <v>21814.7</v>
      </c>
      <c r="AC304" s="745">
        <v>12</v>
      </c>
      <c r="AD304" s="746">
        <f t="shared" si="2408"/>
        <v>261776.4</v>
      </c>
      <c r="AE304" s="747"/>
      <c r="AF304" s="741"/>
      <c r="AG304" s="746">
        <f t="shared" si="2409"/>
        <v>261776.4</v>
      </c>
      <c r="AH304" s="746">
        <f t="shared" si="2410"/>
        <v>79056.47</v>
      </c>
      <c r="AI304" s="746">
        <f t="shared" si="2411"/>
        <v>340832.87</v>
      </c>
      <c r="AK304" s="1044"/>
      <c r="AL304" s="764" t="s">
        <v>684</v>
      </c>
      <c r="AM304" s="737">
        <f t="shared" si="2412"/>
        <v>0</v>
      </c>
      <c r="AN304" s="737">
        <f t="shared" si="2413"/>
        <v>13934</v>
      </c>
      <c r="AO304" s="738">
        <f t="shared" si="2414"/>
        <v>14074</v>
      </c>
      <c r="AP304" s="817">
        <f t="shared" si="2415"/>
        <v>0</v>
      </c>
      <c r="AQ304" s="740">
        <f t="shared" si="2416"/>
        <v>0</v>
      </c>
      <c r="AR304" s="741">
        <f t="shared" si="2417"/>
        <v>0</v>
      </c>
      <c r="AS304" s="740">
        <f t="shared" si="2418"/>
        <v>0</v>
      </c>
      <c r="AT304" s="741">
        <f t="shared" si="2419"/>
        <v>0</v>
      </c>
      <c r="AU304" s="740">
        <f t="shared" si="2420"/>
        <v>0</v>
      </c>
      <c r="AV304" s="741">
        <f t="shared" si="2421"/>
        <v>0</v>
      </c>
      <c r="AW304" s="740">
        <f t="shared" si="2422"/>
        <v>0</v>
      </c>
      <c r="AX304" s="741">
        <f t="shared" si="2423"/>
        <v>0</v>
      </c>
      <c r="AY304" s="740">
        <f t="shared" si="2424"/>
        <v>0</v>
      </c>
      <c r="AZ304" s="741">
        <f t="shared" si="2425"/>
        <v>0</v>
      </c>
      <c r="BA304" s="740">
        <f t="shared" si="2426"/>
        <v>0</v>
      </c>
      <c r="BB304" s="741">
        <f t="shared" si="2427"/>
        <v>0</v>
      </c>
      <c r="BC304" s="740">
        <f t="shared" si="2428"/>
        <v>0</v>
      </c>
      <c r="BD304" s="741">
        <f t="shared" si="2429"/>
        <v>0</v>
      </c>
      <c r="BE304" s="740">
        <f t="shared" si="2430"/>
        <v>0</v>
      </c>
      <c r="BF304" s="741">
        <f t="shared" si="2431"/>
        <v>0</v>
      </c>
      <c r="BG304" s="740">
        <f t="shared" si="2432"/>
        <v>0</v>
      </c>
      <c r="BH304" s="741">
        <f t="shared" si="2433"/>
        <v>0</v>
      </c>
      <c r="BI304" s="740">
        <f t="shared" si="2434"/>
        <v>0</v>
      </c>
      <c r="BJ304" s="741">
        <f t="shared" si="2435"/>
        <v>0</v>
      </c>
      <c r="BK304" s="743">
        <f t="shared" si="2436"/>
        <v>0</v>
      </c>
      <c r="BL304" s="744">
        <f t="shared" si="2437"/>
        <v>0</v>
      </c>
      <c r="BM304" s="745">
        <v>12</v>
      </c>
      <c r="BN304" s="746">
        <f t="shared" si="2438"/>
        <v>0</v>
      </c>
      <c r="BO304" s="747"/>
      <c r="BP304" s="741"/>
      <c r="BQ304" s="746">
        <f t="shared" si="2439"/>
        <v>0</v>
      </c>
      <c r="BR304" s="746">
        <f t="shared" si="2440"/>
        <v>0</v>
      </c>
      <c r="BS304" s="746">
        <f t="shared" si="2441"/>
        <v>0</v>
      </c>
      <c r="BU304" s="1044"/>
      <c r="BV304" s="764" t="s">
        <v>684</v>
      </c>
      <c r="BW304" s="737">
        <f t="shared" si="2442"/>
        <v>0</v>
      </c>
      <c r="BX304" s="737">
        <f t="shared" si="2443"/>
        <v>13934</v>
      </c>
      <c r="BY304" s="738">
        <f t="shared" si="2444"/>
        <v>14074</v>
      </c>
      <c r="BZ304" s="817">
        <f t="shared" si="2445"/>
        <v>0</v>
      </c>
      <c r="CA304" s="740">
        <f t="shared" si="2446"/>
        <v>0</v>
      </c>
      <c r="CB304" s="741">
        <f t="shared" si="2447"/>
        <v>0</v>
      </c>
      <c r="CC304" s="740">
        <f t="shared" si="2448"/>
        <v>0</v>
      </c>
      <c r="CD304" s="741">
        <f t="shared" si="2449"/>
        <v>0</v>
      </c>
      <c r="CE304" s="740">
        <f t="shared" si="2450"/>
        <v>0</v>
      </c>
      <c r="CF304" s="741">
        <f t="shared" si="2451"/>
        <v>0</v>
      </c>
      <c r="CG304" s="740">
        <f t="shared" si="2452"/>
        <v>0</v>
      </c>
      <c r="CH304" s="741">
        <f t="shared" si="2453"/>
        <v>0</v>
      </c>
      <c r="CI304" s="740">
        <f t="shared" si="2454"/>
        <v>0</v>
      </c>
      <c r="CJ304" s="741">
        <f t="shared" si="2455"/>
        <v>0</v>
      </c>
      <c r="CK304" s="740">
        <f t="shared" si="2456"/>
        <v>0</v>
      </c>
      <c r="CL304" s="741">
        <f t="shared" si="2457"/>
        <v>0</v>
      </c>
      <c r="CM304" s="740">
        <f t="shared" si="2458"/>
        <v>0</v>
      </c>
      <c r="CN304" s="741">
        <f t="shared" si="2459"/>
        <v>0</v>
      </c>
      <c r="CO304" s="740">
        <f t="shared" si="2460"/>
        <v>0</v>
      </c>
      <c r="CP304" s="741">
        <f t="shared" si="2461"/>
        <v>0</v>
      </c>
      <c r="CQ304" s="740">
        <f t="shared" si="2462"/>
        <v>0</v>
      </c>
      <c r="CR304" s="741">
        <f t="shared" si="2463"/>
        <v>0</v>
      </c>
      <c r="CS304" s="740">
        <f t="shared" si="2464"/>
        <v>0</v>
      </c>
      <c r="CT304" s="741">
        <f t="shared" si="2465"/>
        <v>0</v>
      </c>
      <c r="CU304" s="743">
        <f t="shared" si="2466"/>
        <v>0</v>
      </c>
      <c r="CV304" s="744">
        <f t="shared" si="2467"/>
        <v>0</v>
      </c>
      <c r="CW304" s="745">
        <v>12</v>
      </c>
      <c r="CX304" s="746">
        <f t="shared" si="2468"/>
        <v>0</v>
      </c>
      <c r="CY304" s="747"/>
      <c r="CZ304" s="741"/>
      <c r="DA304" s="746">
        <f t="shared" si="2469"/>
        <v>0</v>
      </c>
      <c r="DB304" s="746">
        <f t="shared" si="2470"/>
        <v>0</v>
      </c>
      <c r="DC304" s="746">
        <f t="shared" si="2471"/>
        <v>0</v>
      </c>
      <c r="DD304" s="750"/>
      <c r="DE304" s="1044"/>
      <c r="DF304" s="764" t="s">
        <v>684</v>
      </c>
      <c r="DG304" s="737">
        <f t="shared" si="2472"/>
        <v>0</v>
      </c>
      <c r="DH304" s="737">
        <f t="shared" si="2473"/>
        <v>13934</v>
      </c>
      <c r="DI304" s="738">
        <f t="shared" si="2474"/>
        <v>14074</v>
      </c>
      <c r="DJ304" s="817">
        <f t="shared" si="2475"/>
        <v>0</v>
      </c>
      <c r="DK304" s="740">
        <f t="shared" si="2476"/>
        <v>0</v>
      </c>
      <c r="DL304" s="741">
        <f t="shared" si="2477"/>
        <v>0</v>
      </c>
      <c r="DM304" s="740">
        <f t="shared" si="2478"/>
        <v>0</v>
      </c>
      <c r="DN304" s="741">
        <f t="shared" si="2479"/>
        <v>0</v>
      </c>
      <c r="DO304" s="740">
        <f t="shared" si="2480"/>
        <v>0</v>
      </c>
      <c r="DP304" s="741">
        <f t="shared" si="2481"/>
        <v>0</v>
      </c>
      <c r="DQ304" s="740">
        <f t="shared" si="2482"/>
        <v>0</v>
      </c>
      <c r="DR304" s="741">
        <f t="shared" si="2483"/>
        <v>0</v>
      </c>
      <c r="DS304" s="740">
        <f t="shared" si="2484"/>
        <v>0</v>
      </c>
      <c r="DT304" s="741">
        <f t="shared" si="2485"/>
        <v>0</v>
      </c>
      <c r="DU304" s="740">
        <f t="shared" si="2486"/>
        <v>0</v>
      </c>
      <c r="DV304" s="741">
        <f t="shared" si="2487"/>
        <v>0</v>
      </c>
      <c r="DW304" s="740">
        <f t="shared" si="2488"/>
        <v>0</v>
      </c>
      <c r="DX304" s="741">
        <f t="shared" si="2489"/>
        <v>0</v>
      </c>
      <c r="DY304" s="740">
        <f t="shared" si="2490"/>
        <v>0</v>
      </c>
      <c r="DZ304" s="741">
        <f t="shared" si="2491"/>
        <v>0</v>
      </c>
      <c r="EA304" s="740">
        <f t="shared" si="2492"/>
        <v>0</v>
      </c>
      <c r="EB304" s="741">
        <f t="shared" si="2493"/>
        <v>0</v>
      </c>
      <c r="EC304" s="740">
        <f t="shared" si="2494"/>
        <v>0</v>
      </c>
      <c r="ED304" s="741">
        <f t="shared" si="2495"/>
        <v>0</v>
      </c>
      <c r="EE304" s="743">
        <f t="shared" si="2496"/>
        <v>0</v>
      </c>
      <c r="EF304" s="744">
        <f t="shared" si="2497"/>
        <v>0</v>
      </c>
      <c r="EG304" s="745">
        <v>12</v>
      </c>
      <c r="EH304" s="746">
        <f t="shared" si="2498"/>
        <v>0</v>
      </c>
      <c r="EI304" s="747"/>
      <c r="EJ304" s="741"/>
      <c r="EK304" s="746">
        <f t="shared" si="2499"/>
        <v>0</v>
      </c>
      <c r="EL304" s="746">
        <f t="shared" si="2500"/>
        <v>0</v>
      </c>
      <c r="EM304" s="746">
        <f t="shared" si="2501"/>
        <v>0</v>
      </c>
      <c r="EO304" s="1044"/>
      <c r="EP304" s="764" t="s">
        <v>684</v>
      </c>
      <c r="EQ304" s="737">
        <f t="shared" si="2502"/>
        <v>0</v>
      </c>
      <c r="ER304" s="737">
        <f t="shared" si="2503"/>
        <v>13934</v>
      </c>
      <c r="ES304" s="738">
        <f t="shared" si="2504"/>
        <v>14074</v>
      </c>
      <c r="ET304" s="817">
        <f t="shared" si="2505"/>
        <v>0</v>
      </c>
      <c r="EU304" s="740">
        <f t="shared" si="2506"/>
        <v>0</v>
      </c>
      <c r="EV304" s="741">
        <f t="shared" si="2507"/>
        <v>0</v>
      </c>
      <c r="EW304" s="740">
        <f t="shared" si="2508"/>
        <v>0</v>
      </c>
      <c r="EX304" s="741">
        <f t="shared" si="2509"/>
        <v>0</v>
      </c>
      <c r="EY304" s="740">
        <f t="shared" si="2510"/>
        <v>0</v>
      </c>
      <c r="EZ304" s="741">
        <f t="shared" si="2511"/>
        <v>0</v>
      </c>
      <c r="FA304" s="740">
        <f t="shared" si="2512"/>
        <v>0</v>
      </c>
      <c r="FB304" s="741">
        <f t="shared" si="2513"/>
        <v>0</v>
      </c>
      <c r="FC304" s="740">
        <f t="shared" si="2514"/>
        <v>0</v>
      </c>
      <c r="FD304" s="741">
        <f t="shared" si="2515"/>
        <v>0</v>
      </c>
      <c r="FE304" s="740">
        <f t="shared" si="2516"/>
        <v>0</v>
      </c>
      <c r="FF304" s="741">
        <f t="shared" si="2517"/>
        <v>0</v>
      </c>
      <c r="FG304" s="740">
        <f t="shared" si="2518"/>
        <v>0</v>
      </c>
      <c r="FH304" s="741">
        <f t="shared" si="2519"/>
        <v>0</v>
      </c>
      <c r="FI304" s="740">
        <f t="shared" si="2520"/>
        <v>0</v>
      </c>
      <c r="FJ304" s="741">
        <f t="shared" si="2521"/>
        <v>0</v>
      </c>
      <c r="FK304" s="740">
        <f t="shared" si="2522"/>
        <v>0</v>
      </c>
      <c r="FL304" s="741">
        <f t="shared" si="2523"/>
        <v>0</v>
      </c>
      <c r="FM304" s="740">
        <f t="shared" si="2524"/>
        <v>0</v>
      </c>
      <c r="FN304" s="741">
        <f t="shared" si="2525"/>
        <v>0</v>
      </c>
      <c r="FO304" s="743">
        <f t="shared" si="2526"/>
        <v>0</v>
      </c>
      <c r="FP304" s="744">
        <f t="shared" si="2527"/>
        <v>0</v>
      </c>
      <c r="FQ304" s="745">
        <v>12</v>
      </c>
      <c r="FR304" s="746">
        <f t="shared" si="2528"/>
        <v>0</v>
      </c>
      <c r="FS304" s="747"/>
      <c r="FT304" s="741"/>
      <c r="FU304" s="746">
        <f t="shared" si="2529"/>
        <v>0</v>
      </c>
      <c r="FV304" s="746">
        <f t="shared" si="2530"/>
        <v>0</v>
      </c>
      <c r="FW304" s="746">
        <f t="shared" si="2531"/>
        <v>0</v>
      </c>
      <c r="FY304" s="1044"/>
      <c r="FZ304" s="764" t="s">
        <v>684</v>
      </c>
      <c r="GA304" s="737">
        <f t="shared" si="2532"/>
        <v>1</v>
      </c>
      <c r="GB304" s="737">
        <f t="shared" si="2533"/>
        <v>13934</v>
      </c>
      <c r="GC304" s="738">
        <f t="shared" si="2534"/>
        <v>14074</v>
      </c>
      <c r="GD304" s="743">
        <f t="shared" si="2535"/>
        <v>14074</v>
      </c>
      <c r="GE304" s="743"/>
      <c r="GF304" s="737">
        <f t="shared" si="2536"/>
        <v>3518.5</v>
      </c>
      <c r="GG304" s="743"/>
      <c r="GH304" s="737">
        <f t="shared" si="2537"/>
        <v>0</v>
      </c>
      <c r="GI304" s="743"/>
      <c r="GJ304" s="737">
        <f t="shared" si="2538"/>
        <v>0</v>
      </c>
      <c r="GK304" s="743"/>
      <c r="GL304" s="737">
        <f t="shared" si="2539"/>
        <v>0</v>
      </c>
      <c r="GM304" s="743"/>
      <c r="GN304" s="737">
        <f t="shared" si="2540"/>
        <v>0</v>
      </c>
      <c r="GO304" s="743"/>
      <c r="GP304" s="737">
        <f t="shared" si="2541"/>
        <v>0</v>
      </c>
      <c r="GQ304" s="743"/>
      <c r="GR304" s="737">
        <f t="shared" si="2542"/>
        <v>2814.8</v>
      </c>
      <c r="GS304" s="743"/>
      <c r="GT304" s="737">
        <f t="shared" si="2543"/>
        <v>1407.4</v>
      </c>
      <c r="GU304" s="743"/>
      <c r="GV304" s="737">
        <f t="shared" si="2544"/>
        <v>0</v>
      </c>
      <c r="GW304" s="743"/>
      <c r="GX304" s="737">
        <f t="shared" si="2545"/>
        <v>0</v>
      </c>
      <c r="GY304" s="743">
        <f t="shared" si="2545"/>
        <v>0</v>
      </c>
      <c r="GZ304" s="744">
        <f t="shared" si="2546"/>
        <v>21814.7</v>
      </c>
      <c r="HA304" s="745">
        <v>12</v>
      </c>
      <c r="HB304" s="746">
        <f t="shared" si="2547"/>
        <v>261776.4</v>
      </c>
      <c r="HC304" s="737">
        <f t="shared" si="2548"/>
        <v>0</v>
      </c>
      <c r="HD304" s="737">
        <f t="shared" si="2548"/>
        <v>0</v>
      </c>
      <c r="HE304" s="746">
        <f t="shared" si="2549"/>
        <v>261776.4</v>
      </c>
      <c r="HF304" s="746">
        <f t="shared" si="2550"/>
        <v>79056.47</v>
      </c>
      <c r="HG304" s="746">
        <f t="shared" si="2551"/>
        <v>340832.87</v>
      </c>
    </row>
    <row r="305" spans="1:215" hidden="1" x14ac:dyDescent="0.25">
      <c r="A305" s="1044"/>
      <c r="B305" s="764" t="s">
        <v>37</v>
      </c>
      <c r="C305" s="737">
        <f t="shared" si="2383"/>
        <v>5.5</v>
      </c>
      <c r="D305" s="737">
        <f t="shared" si="2384"/>
        <v>13934</v>
      </c>
      <c r="E305" s="738">
        <f t="shared" si="2385"/>
        <v>14074</v>
      </c>
      <c r="F305" s="817">
        <f t="shared" si="2386"/>
        <v>77407</v>
      </c>
      <c r="G305" s="740">
        <f t="shared" si="2387"/>
        <v>8.6</v>
      </c>
      <c r="H305" s="741">
        <f t="shared" si="2388"/>
        <v>6657</v>
      </c>
      <c r="I305" s="740">
        <f t="shared" si="2387"/>
        <v>0</v>
      </c>
      <c r="J305" s="741">
        <f t="shared" si="2389"/>
        <v>0</v>
      </c>
      <c r="K305" s="740">
        <f t="shared" si="2390"/>
        <v>0</v>
      </c>
      <c r="L305" s="741">
        <f t="shared" si="2391"/>
        <v>0</v>
      </c>
      <c r="M305" s="740">
        <f t="shared" si="2392"/>
        <v>0</v>
      </c>
      <c r="N305" s="741">
        <f t="shared" si="2393"/>
        <v>0</v>
      </c>
      <c r="O305" s="740">
        <f t="shared" si="2394"/>
        <v>0</v>
      </c>
      <c r="P305" s="741">
        <f t="shared" si="2395"/>
        <v>0</v>
      </c>
      <c r="Q305" s="740">
        <f t="shared" si="2396"/>
        <v>0</v>
      </c>
      <c r="R305" s="741">
        <f t="shared" si="2397"/>
        <v>0</v>
      </c>
      <c r="S305" s="740">
        <f t="shared" si="2398"/>
        <v>20</v>
      </c>
      <c r="T305" s="741">
        <f t="shared" si="2399"/>
        <v>15481.4</v>
      </c>
      <c r="U305" s="740">
        <f t="shared" si="2400"/>
        <v>0.8</v>
      </c>
      <c r="V305" s="741">
        <f t="shared" si="2401"/>
        <v>619.26</v>
      </c>
      <c r="W305" s="740">
        <f t="shared" si="2402"/>
        <v>0</v>
      </c>
      <c r="X305" s="741">
        <f t="shared" si="2403"/>
        <v>0</v>
      </c>
      <c r="Y305" s="740">
        <f t="shared" si="2404"/>
        <v>0</v>
      </c>
      <c r="Z305" s="741">
        <f t="shared" si="2405"/>
        <v>0</v>
      </c>
      <c r="AA305" s="743">
        <f t="shared" si="2406"/>
        <v>0</v>
      </c>
      <c r="AB305" s="744">
        <f t="shared" si="2407"/>
        <v>100164.66</v>
      </c>
      <c r="AC305" s="745">
        <v>12</v>
      </c>
      <c r="AD305" s="746">
        <f t="shared" si="2408"/>
        <v>1201975.92</v>
      </c>
      <c r="AE305" s="747"/>
      <c r="AF305" s="741"/>
      <c r="AG305" s="746">
        <f t="shared" si="2409"/>
        <v>1201975.92</v>
      </c>
      <c r="AH305" s="746">
        <f t="shared" si="2410"/>
        <v>362996.73</v>
      </c>
      <c r="AI305" s="746">
        <f t="shared" si="2411"/>
        <v>1564972.65</v>
      </c>
      <c r="AK305" s="1044"/>
      <c r="AL305" s="765" t="s">
        <v>37</v>
      </c>
      <c r="AM305" s="737">
        <f t="shared" si="2412"/>
        <v>9.5</v>
      </c>
      <c r="AN305" s="737">
        <f t="shared" si="2413"/>
        <v>13934</v>
      </c>
      <c r="AO305" s="738">
        <f t="shared" si="2414"/>
        <v>14074</v>
      </c>
      <c r="AP305" s="817">
        <f t="shared" si="2415"/>
        <v>133703</v>
      </c>
      <c r="AQ305" s="740">
        <f t="shared" si="2416"/>
        <v>13.6</v>
      </c>
      <c r="AR305" s="741">
        <f t="shared" si="2417"/>
        <v>18183.61</v>
      </c>
      <c r="AS305" s="740">
        <f t="shared" si="2418"/>
        <v>0</v>
      </c>
      <c r="AT305" s="741">
        <f t="shared" si="2419"/>
        <v>0</v>
      </c>
      <c r="AU305" s="740">
        <f t="shared" si="2420"/>
        <v>0</v>
      </c>
      <c r="AV305" s="741">
        <f t="shared" si="2421"/>
        <v>0</v>
      </c>
      <c r="AW305" s="740">
        <f t="shared" si="2422"/>
        <v>0</v>
      </c>
      <c r="AX305" s="741">
        <f t="shared" si="2423"/>
        <v>0</v>
      </c>
      <c r="AY305" s="740">
        <f t="shared" si="2424"/>
        <v>0</v>
      </c>
      <c r="AZ305" s="741">
        <f t="shared" si="2425"/>
        <v>0</v>
      </c>
      <c r="BA305" s="740">
        <f t="shared" si="2426"/>
        <v>0</v>
      </c>
      <c r="BB305" s="741">
        <f t="shared" si="2427"/>
        <v>0</v>
      </c>
      <c r="BC305" s="740">
        <f t="shared" si="2428"/>
        <v>8.3000000000000007</v>
      </c>
      <c r="BD305" s="741">
        <f t="shared" si="2429"/>
        <v>11097.35</v>
      </c>
      <c r="BE305" s="740">
        <f t="shared" si="2430"/>
        <v>0</v>
      </c>
      <c r="BF305" s="741">
        <f t="shared" si="2431"/>
        <v>0</v>
      </c>
      <c r="BG305" s="740">
        <f t="shared" si="2432"/>
        <v>0</v>
      </c>
      <c r="BH305" s="741">
        <f t="shared" si="2433"/>
        <v>0</v>
      </c>
      <c r="BI305" s="740">
        <f t="shared" si="2434"/>
        <v>0</v>
      </c>
      <c r="BJ305" s="741">
        <f t="shared" si="2435"/>
        <v>0</v>
      </c>
      <c r="BK305" s="743">
        <f t="shared" si="2436"/>
        <v>0</v>
      </c>
      <c r="BL305" s="744">
        <f t="shared" si="2437"/>
        <v>162983.96</v>
      </c>
      <c r="BM305" s="745">
        <v>12</v>
      </c>
      <c r="BN305" s="746">
        <f t="shared" si="2438"/>
        <v>1955807.52</v>
      </c>
      <c r="BO305" s="747"/>
      <c r="BP305" s="741"/>
      <c r="BQ305" s="746">
        <f t="shared" si="2439"/>
        <v>1955807.52</v>
      </c>
      <c r="BR305" s="746">
        <f t="shared" si="2440"/>
        <v>590653.87</v>
      </c>
      <c r="BS305" s="746">
        <f t="shared" si="2441"/>
        <v>2546461.39</v>
      </c>
      <c r="BU305" s="1044"/>
      <c r="BV305" s="771" t="s">
        <v>37</v>
      </c>
      <c r="BW305" s="737">
        <f t="shared" si="2442"/>
        <v>8</v>
      </c>
      <c r="BX305" s="737">
        <f t="shared" si="2443"/>
        <v>13934</v>
      </c>
      <c r="BY305" s="738">
        <f t="shared" si="2444"/>
        <v>14074</v>
      </c>
      <c r="BZ305" s="817">
        <f t="shared" si="2445"/>
        <v>112592</v>
      </c>
      <c r="CA305" s="740">
        <f t="shared" si="2446"/>
        <v>10.9</v>
      </c>
      <c r="CB305" s="741">
        <f t="shared" si="2447"/>
        <v>12272.53</v>
      </c>
      <c r="CC305" s="740">
        <f t="shared" si="2448"/>
        <v>0</v>
      </c>
      <c r="CD305" s="741">
        <f t="shared" si="2449"/>
        <v>0</v>
      </c>
      <c r="CE305" s="740">
        <f t="shared" si="2450"/>
        <v>0</v>
      </c>
      <c r="CF305" s="741">
        <f t="shared" si="2451"/>
        <v>0</v>
      </c>
      <c r="CG305" s="740">
        <f t="shared" si="2452"/>
        <v>0</v>
      </c>
      <c r="CH305" s="741">
        <f t="shared" si="2453"/>
        <v>0</v>
      </c>
      <c r="CI305" s="740">
        <f t="shared" si="2454"/>
        <v>0</v>
      </c>
      <c r="CJ305" s="741">
        <f t="shared" si="2455"/>
        <v>0</v>
      </c>
      <c r="CK305" s="740">
        <f t="shared" si="2456"/>
        <v>0</v>
      </c>
      <c r="CL305" s="741">
        <f t="shared" si="2457"/>
        <v>0</v>
      </c>
      <c r="CM305" s="740">
        <f t="shared" si="2458"/>
        <v>10.6</v>
      </c>
      <c r="CN305" s="741">
        <f t="shared" si="2459"/>
        <v>11934.75</v>
      </c>
      <c r="CO305" s="740">
        <f t="shared" si="2460"/>
        <v>0</v>
      </c>
      <c r="CP305" s="741">
        <f t="shared" si="2461"/>
        <v>0</v>
      </c>
      <c r="CQ305" s="740">
        <f t="shared" si="2462"/>
        <v>0</v>
      </c>
      <c r="CR305" s="741">
        <f t="shared" si="2463"/>
        <v>0</v>
      </c>
      <c r="CS305" s="740">
        <f t="shared" si="2464"/>
        <v>0</v>
      </c>
      <c r="CT305" s="741">
        <f t="shared" si="2465"/>
        <v>0</v>
      </c>
      <c r="CU305" s="743">
        <f t="shared" si="2466"/>
        <v>0</v>
      </c>
      <c r="CV305" s="744">
        <f t="shared" si="2467"/>
        <v>136799.28</v>
      </c>
      <c r="CW305" s="745">
        <v>12</v>
      </c>
      <c r="CX305" s="746">
        <f t="shared" si="2468"/>
        <v>1641591.36</v>
      </c>
      <c r="CY305" s="747"/>
      <c r="CZ305" s="741"/>
      <c r="DA305" s="746">
        <f t="shared" si="2469"/>
        <v>1641591.36</v>
      </c>
      <c r="DB305" s="746">
        <f t="shared" si="2470"/>
        <v>495760.59</v>
      </c>
      <c r="DC305" s="746">
        <f t="shared" si="2471"/>
        <v>2137351.9500000002</v>
      </c>
      <c r="DD305" s="750"/>
      <c r="DE305" s="1044"/>
      <c r="DF305" s="768" t="s">
        <v>37</v>
      </c>
      <c r="DG305" s="737">
        <f t="shared" si="2472"/>
        <v>1</v>
      </c>
      <c r="DH305" s="737">
        <f t="shared" si="2473"/>
        <v>13934</v>
      </c>
      <c r="DI305" s="738">
        <f t="shared" si="2474"/>
        <v>14074</v>
      </c>
      <c r="DJ305" s="817">
        <f t="shared" si="2475"/>
        <v>14074</v>
      </c>
      <c r="DK305" s="740">
        <f t="shared" si="2476"/>
        <v>25</v>
      </c>
      <c r="DL305" s="741">
        <f t="shared" si="2477"/>
        <v>3518.5</v>
      </c>
      <c r="DM305" s="740">
        <f t="shared" si="2478"/>
        <v>0</v>
      </c>
      <c r="DN305" s="741">
        <f t="shared" si="2479"/>
        <v>0</v>
      </c>
      <c r="DO305" s="740">
        <f t="shared" si="2480"/>
        <v>0</v>
      </c>
      <c r="DP305" s="741">
        <f t="shared" si="2481"/>
        <v>0</v>
      </c>
      <c r="DQ305" s="740">
        <f t="shared" si="2482"/>
        <v>0</v>
      </c>
      <c r="DR305" s="741">
        <f t="shared" si="2483"/>
        <v>0</v>
      </c>
      <c r="DS305" s="740">
        <f t="shared" si="2484"/>
        <v>0</v>
      </c>
      <c r="DT305" s="741">
        <f t="shared" si="2485"/>
        <v>0</v>
      </c>
      <c r="DU305" s="740">
        <f t="shared" si="2486"/>
        <v>0</v>
      </c>
      <c r="DV305" s="741">
        <f t="shared" si="2487"/>
        <v>0</v>
      </c>
      <c r="DW305" s="740">
        <f t="shared" si="2488"/>
        <v>25</v>
      </c>
      <c r="DX305" s="741">
        <f t="shared" si="2489"/>
        <v>3518.5</v>
      </c>
      <c r="DY305" s="740">
        <f t="shared" si="2490"/>
        <v>0</v>
      </c>
      <c r="DZ305" s="741">
        <f t="shared" si="2491"/>
        <v>0</v>
      </c>
      <c r="EA305" s="740">
        <f t="shared" si="2492"/>
        <v>0</v>
      </c>
      <c r="EB305" s="741">
        <f t="shared" si="2493"/>
        <v>0</v>
      </c>
      <c r="EC305" s="740">
        <f t="shared" si="2494"/>
        <v>0</v>
      </c>
      <c r="ED305" s="741">
        <f t="shared" si="2495"/>
        <v>0</v>
      </c>
      <c r="EE305" s="743">
        <f t="shared" si="2496"/>
        <v>0</v>
      </c>
      <c r="EF305" s="744">
        <f t="shared" si="2497"/>
        <v>21111</v>
      </c>
      <c r="EG305" s="745">
        <v>12</v>
      </c>
      <c r="EH305" s="746">
        <f t="shared" si="2498"/>
        <v>253332</v>
      </c>
      <c r="EI305" s="747"/>
      <c r="EJ305" s="741"/>
      <c r="EK305" s="746">
        <f t="shared" si="2499"/>
        <v>253332</v>
      </c>
      <c r="EL305" s="746">
        <f t="shared" si="2500"/>
        <v>76506.259999999995</v>
      </c>
      <c r="EM305" s="746">
        <f t="shared" si="2501"/>
        <v>329838.26</v>
      </c>
      <c r="EO305" s="1044"/>
      <c r="EP305" s="770" t="s">
        <v>37</v>
      </c>
      <c r="EQ305" s="737">
        <f t="shared" si="2502"/>
        <v>0.5</v>
      </c>
      <c r="ER305" s="737">
        <f t="shared" si="2503"/>
        <v>13934</v>
      </c>
      <c r="ES305" s="738">
        <f t="shared" si="2504"/>
        <v>14074</v>
      </c>
      <c r="ET305" s="817">
        <f t="shared" si="2505"/>
        <v>7037</v>
      </c>
      <c r="EU305" s="740">
        <f t="shared" si="2506"/>
        <v>25</v>
      </c>
      <c r="EV305" s="741">
        <f t="shared" si="2507"/>
        <v>1759.25</v>
      </c>
      <c r="EW305" s="740">
        <f t="shared" si="2508"/>
        <v>0</v>
      </c>
      <c r="EX305" s="741">
        <f t="shared" si="2509"/>
        <v>0</v>
      </c>
      <c r="EY305" s="740">
        <f t="shared" si="2510"/>
        <v>0</v>
      </c>
      <c r="EZ305" s="741">
        <f t="shared" si="2511"/>
        <v>0</v>
      </c>
      <c r="FA305" s="740">
        <f t="shared" si="2512"/>
        <v>0</v>
      </c>
      <c r="FB305" s="741">
        <f t="shared" si="2513"/>
        <v>0</v>
      </c>
      <c r="FC305" s="740">
        <f t="shared" si="2514"/>
        <v>0</v>
      </c>
      <c r="FD305" s="741">
        <f t="shared" si="2515"/>
        <v>0</v>
      </c>
      <c r="FE305" s="740">
        <f t="shared" si="2516"/>
        <v>0</v>
      </c>
      <c r="FF305" s="741">
        <f t="shared" si="2517"/>
        <v>0</v>
      </c>
      <c r="FG305" s="740">
        <f t="shared" si="2518"/>
        <v>0</v>
      </c>
      <c r="FH305" s="741">
        <f t="shared" si="2519"/>
        <v>0</v>
      </c>
      <c r="FI305" s="740">
        <f t="shared" si="2520"/>
        <v>0</v>
      </c>
      <c r="FJ305" s="741">
        <f t="shared" si="2521"/>
        <v>0</v>
      </c>
      <c r="FK305" s="740">
        <f t="shared" si="2522"/>
        <v>0</v>
      </c>
      <c r="FL305" s="741">
        <f t="shared" si="2523"/>
        <v>0</v>
      </c>
      <c r="FM305" s="740">
        <f t="shared" si="2524"/>
        <v>0</v>
      </c>
      <c r="FN305" s="741">
        <f t="shared" si="2525"/>
        <v>0</v>
      </c>
      <c r="FO305" s="743">
        <f t="shared" si="2526"/>
        <v>0</v>
      </c>
      <c r="FP305" s="744">
        <f t="shared" si="2527"/>
        <v>8796.25</v>
      </c>
      <c r="FQ305" s="745">
        <v>12</v>
      </c>
      <c r="FR305" s="746">
        <f t="shared" si="2528"/>
        <v>105555</v>
      </c>
      <c r="FS305" s="747"/>
      <c r="FT305" s="741"/>
      <c r="FU305" s="746">
        <f t="shared" si="2529"/>
        <v>105555</v>
      </c>
      <c r="FV305" s="746">
        <f t="shared" si="2530"/>
        <v>31877.61</v>
      </c>
      <c r="FW305" s="746">
        <f t="shared" si="2531"/>
        <v>137432.60999999999</v>
      </c>
      <c r="FY305" s="1044"/>
      <c r="FZ305" s="770" t="s">
        <v>37</v>
      </c>
      <c r="GA305" s="737">
        <f t="shared" si="2532"/>
        <v>24.5</v>
      </c>
      <c r="GB305" s="737">
        <f t="shared" si="2533"/>
        <v>13934</v>
      </c>
      <c r="GC305" s="738">
        <f t="shared" si="2534"/>
        <v>14074</v>
      </c>
      <c r="GD305" s="743">
        <f t="shared" si="2535"/>
        <v>344813</v>
      </c>
      <c r="GE305" s="743"/>
      <c r="GF305" s="737">
        <f t="shared" si="2536"/>
        <v>42390.89</v>
      </c>
      <c r="GG305" s="743"/>
      <c r="GH305" s="737">
        <f t="shared" si="2537"/>
        <v>0</v>
      </c>
      <c r="GI305" s="743"/>
      <c r="GJ305" s="737">
        <f t="shared" si="2538"/>
        <v>0</v>
      </c>
      <c r="GK305" s="743"/>
      <c r="GL305" s="737">
        <f t="shared" si="2539"/>
        <v>0</v>
      </c>
      <c r="GM305" s="743"/>
      <c r="GN305" s="737">
        <f t="shared" si="2540"/>
        <v>0</v>
      </c>
      <c r="GO305" s="743"/>
      <c r="GP305" s="737">
        <f t="shared" si="2541"/>
        <v>0</v>
      </c>
      <c r="GQ305" s="743"/>
      <c r="GR305" s="737">
        <f t="shared" si="2542"/>
        <v>42032</v>
      </c>
      <c r="GS305" s="743"/>
      <c r="GT305" s="737">
        <f t="shared" si="2543"/>
        <v>619.26</v>
      </c>
      <c r="GU305" s="743"/>
      <c r="GV305" s="737">
        <f t="shared" si="2544"/>
        <v>0</v>
      </c>
      <c r="GW305" s="743"/>
      <c r="GX305" s="737">
        <f t="shared" si="2545"/>
        <v>0</v>
      </c>
      <c r="GY305" s="743">
        <f t="shared" si="2545"/>
        <v>0</v>
      </c>
      <c r="GZ305" s="744">
        <f t="shared" si="2546"/>
        <v>429855.15</v>
      </c>
      <c r="HA305" s="745">
        <v>12</v>
      </c>
      <c r="HB305" s="746">
        <f t="shared" si="2547"/>
        <v>5158261.8</v>
      </c>
      <c r="HC305" s="737">
        <f t="shared" si="2548"/>
        <v>0</v>
      </c>
      <c r="HD305" s="737">
        <f t="shared" si="2548"/>
        <v>0</v>
      </c>
      <c r="HE305" s="746">
        <f t="shared" si="2549"/>
        <v>5158261.8</v>
      </c>
      <c r="HF305" s="746">
        <f t="shared" si="2550"/>
        <v>1557795.06</v>
      </c>
      <c r="HG305" s="746">
        <f t="shared" si="2551"/>
        <v>6716056.8600000003</v>
      </c>
    </row>
    <row r="306" spans="1:215" hidden="1" x14ac:dyDescent="0.25">
      <c r="A306" s="1044"/>
      <c r="B306" s="764" t="s">
        <v>38</v>
      </c>
      <c r="C306" s="737">
        <f t="shared" si="2383"/>
        <v>9</v>
      </c>
      <c r="D306" s="737">
        <f t="shared" si="2384"/>
        <v>13934</v>
      </c>
      <c r="E306" s="738">
        <f t="shared" si="2385"/>
        <v>14074</v>
      </c>
      <c r="F306" s="817">
        <f t="shared" si="2386"/>
        <v>126666</v>
      </c>
      <c r="G306" s="740">
        <f t="shared" si="2387"/>
        <v>22.3</v>
      </c>
      <c r="H306" s="741">
        <f t="shared" si="2388"/>
        <v>28246.52</v>
      </c>
      <c r="I306" s="740">
        <f t="shared" si="2387"/>
        <v>0</v>
      </c>
      <c r="J306" s="741">
        <f t="shared" si="2389"/>
        <v>0</v>
      </c>
      <c r="K306" s="740">
        <f t="shared" si="2390"/>
        <v>0</v>
      </c>
      <c r="L306" s="741">
        <f t="shared" si="2391"/>
        <v>0</v>
      </c>
      <c r="M306" s="740">
        <f t="shared" si="2392"/>
        <v>0</v>
      </c>
      <c r="N306" s="741">
        <f t="shared" si="2393"/>
        <v>0</v>
      </c>
      <c r="O306" s="740">
        <f t="shared" si="2394"/>
        <v>0</v>
      </c>
      <c r="P306" s="741">
        <f t="shared" si="2395"/>
        <v>0</v>
      </c>
      <c r="Q306" s="740">
        <f t="shared" si="2396"/>
        <v>0</v>
      </c>
      <c r="R306" s="741">
        <f t="shared" si="2397"/>
        <v>0</v>
      </c>
      <c r="S306" s="740">
        <f t="shared" si="2398"/>
        <v>20</v>
      </c>
      <c r="T306" s="741">
        <f t="shared" si="2399"/>
        <v>25333.200000000001</v>
      </c>
      <c r="U306" s="740">
        <f t="shared" si="2400"/>
        <v>0</v>
      </c>
      <c r="V306" s="741">
        <f t="shared" si="2401"/>
        <v>0</v>
      </c>
      <c r="W306" s="740">
        <f t="shared" si="2402"/>
        <v>0</v>
      </c>
      <c r="X306" s="741">
        <f t="shared" si="2403"/>
        <v>0</v>
      </c>
      <c r="Y306" s="740">
        <f t="shared" si="2404"/>
        <v>0</v>
      </c>
      <c r="Z306" s="741">
        <f t="shared" si="2405"/>
        <v>0</v>
      </c>
      <c r="AA306" s="743">
        <f t="shared" si="2406"/>
        <v>0</v>
      </c>
      <c r="AB306" s="744">
        <f t="shared" si="2407"/>
        <v>180245.72</v>
      </c>
      <c r="AC306" s="745">
        <v>12</v>
      </c>
      <c r="AD306" s="746">
        <f t="shared" si="2408"/>
        <v>2162948.64</v>
      </c>
      <c r="AE306" s="747"/>
      <c r="AF306" s="741"/>
      <c r="AG306" s="746">
        <f t="shared" si="2409"/>
        <v>2162948.64</v>
      </c>
      <c r="AH306" s="746">
        <f t="shared" si="2410"/>
        <v>653210.49</v>
      </c>
      <c r="AI306" s="746">
        <f t="shared" si="2411"/>
        <v>2816159.13</v>
      </c>
      <c r="AK306" s="1044"/>
      <c r="AL306" s="765" t="s">
        <v>38</v>
      </c>
      <c r="AM306" s="737">
        <f t="shared" si="2412"/>
        <v>6.25</v>
      </c>
      <c r="AN306" s="737">
        <f t="shared" si="2413"/>
        <v>13934</v>
      </c>
      <c r="AO306" s="738">
        <f t="shared" si="2414"/>
        <v>14074</v>
      </c>
      <c r="AP306" s="817">
        <f t="shared" si="2415"/>
        <v>87962.5</v>
      </c>
      <c r="AQ306" s="740">
        <f t="shared" si="2416"/>
        <v>21</v>
      </c>
      <c r="AR306" s="741">
        <f t="shared" si="2417"/>
        <v>18472.13</v>
      </c>
      <c r="AS306" s="740">
        <f t="shared" si="2418"/>
        <v>0</v>
      </c>
      <c r="AT306" s="741">
        <f t="shared" si="2419"/>
        <v>0</v>
      </c>
      <c r="AU306" s="740">
        <f t="shared" si="2420"/>
        <v>0</v>
      </c>
      <c r="AV306" s="741">
        <f t="shared" si="2421"/>
        <v>0</v>
      </c>
      <c r="AW306" s="740">
        <f t="shared" si="2422"/>
        <v>0</v>
      </c>
      <c r="AX306" s="741">
        <f t="shared" si="2423"/>
        <v>0</v>
      </c>
      <c r="AY306" s="740">
        <f t="shared" si="2424"/>
        <v>0</v>
      </c>
      <c r="AZ306" s="741">
        <f t="shared" si="2425"/>
        <v>0</v>
      </c>
      <c r="BA306" s="740">
        <f t="shared" si="2426"/>
        <v>0</v>
      </c>
      <c r="BB306" s="741">
        <f t="shared" si="2427"/>
        <v>0</v>
      </c>
      <c r="BC306" s="740">
        <f t="shared" si="2428"/>
        <v>18.7</v>
      </c>
      <c r="BD306" s="741">
        <f t="shared" si="2429"/>
        <v>16448.990000000002</v>
      </c>
      <c r="BE306" s="740">
        <f t="shared" si="2430"/>
        <v>0</v>
      </c>
      <c r="BF306" s="741">
        <f t="shared" si="2431"/>
        <v>0</v>
      </c>
      <c r="BG306" s="740">
        <f t="shared" si="2432"/>
        <v>0</v>
      </c>
      <c r="BH306" s="741">
        <f t="shared" si="2433"/>
        <v>0</v>
      </c>
      <c r="BI306" s="740">
        <f t="shared" si="2434"/>
        <v>0</v>
      </c>
      <c r="BJ306" s="741">
        <f t="shared" si="2435"/>
        <v>0</v>
      </c>
      <c r="BK306" s="743">
        <f t="shared" si="2436"/>
        <v>0</v>
      </c>
      <c r="BL306" s="744">
        <f t="shared" si="2437"/>
        <v>122883.62</v>
      </c>
      <c r="BM306" s="745">
        <v>12</v>
      </c>
      <c r="BN306" s="746">
        <f t="shared" si="2438"/>
        <v>1474603.44</v>
      </c>
      <c r="BO306" s="747"/>
      <c r="BP306" s="741"/>
      <c r="BQ306" s="746">
        <f t="shared" si="2439"/>
        <v>1474603.44</v>
      </c>
      <c r="BR306" s="746">
        <f t="shared" si="2440"/>
        <v>445330.24</v>
      </c>
      <c r="BS306" s="746">
        <f t="shared" si="2441"/>
        <v>1919933.68</v>
      </c>
      <c r="BU306" s="1044"/>
      <c r="BV306" s="765" t="s">
        <v>38</v>
      </c>
      <c r="BW306" s="737">
        <f t="shared" si="2442"/>
        <v>0</v>
      </c>
      <c r="BX306" s="737">
        <f t="shared" si="2443"/>
        <v>13934</v>
      </c>
      <c r="BY306" s="738">
        <f t="shared" si="2444"/>
        <v>14074</v>
      </c>
      <c r="BZ306" s="817">
        <f t="shared" si="2445"/>
        <v>0</v>
      </c>
      <c r="CA306" s="740">
        <f t="shared" si="2446"/>
        <v>0</v>
      </c>
      <c r="CB306" s="741">
        <f t="shared" si="2447"/>
        <v>0</v>
      </c>
      <c r="CC306" s="740">
        <f t="shared" si="2448"/>
        <v>0</v>
      </c>
      <c r="CD306" s="741">
        <f t="shared" si="2449"/>
        <v>0</v>
      </c>
      <c r="CE306" s="740">
        <f t="shared" si="2450"/>
        <v>0</v>
      </c>
      <c r="CF306" s="741">
        <f t="shared" si="2451"/>
        <v>0</v>
      </c>
      <c r="CG306" s="740">
        <f t="shared" si="2452"/>
        <v>0</v>
      </c>
      <c r="CH306" s="741">
        <f t="shared" si="2453"/>
        <v>0</v>
      </c>
      <c r="CI306" s="740">
        <f t="shared" si="2454"/>
        <v>0</v>
      </c>
      <c r="CJ306" s="741">
        <f t="shared" si="2455"/>
        <v>0</v>
      </c>
      <c r="CK306" s="740">
        <f t="shared" si="2456"/>
        <v>0</v>
      </c>
      <c r="CL306" s="741">
        <f t="shared" si="2457"/>
        <v>0</v>
      </c>
      <c r="CM306" s="740">
        <f t="shared" si="2458"/>
        <v>0</v>
      </c>
      <c r="CN306" s="741">
        <f t="shared" si="2459"/>
        <v>0</v>
      </c>
      <c r="CO306" s="740">
        <f t="shared" si="2460"/>
        <v>0</v>
      </c>
      <c r="CP306" s="741">
        <f t="shared" si="2461"/>
        <v>0</v>
      </c>
      <c r="CQ306" s="740">
        <f t="shared" si="2462"/>
        <v>0</v>
      </c>
      <c r="CR306" s="741">
        <f t="shared" si="2463"/>
        <v>0</v>
      </c>
      <c r="CS306" s="740">
        <f t="shared" si="2464"/>
        <v>0</v>
      </c>
      <c r="CT306" s="741">
        <f t="shared" si="2465"/>
        <v>0</v>
      </c>
      <c r="CU306" s="743">
        <f t="shared" si="2466"/>
        <v>0</v>
      </c>
      <c r="CV306" s="744">
        <f t="shared" si="2467"/>
        <v>0</v>
      </c>
      <c r="CW306" s="745">
        <v>12</v>
      </c>
      <c r="CX306" s="746">
        <f t="shared" si="2468"/>
        <v>0</v>
      </c>
      <c r="CY306" s="747"/>
      <c r="CZ306" s="741"/>
      <c r="DA306" s="746">
        <f t="shared" si="2469"/>
        <v>0</v>
      </c>
      <c r="DB306" s="746">
        <f t="shared" si="2470"/>
        <v>0</v>
      </c>
      <c r="DC306" s="746">
        <f t="shared" si="2471"/>
        <v>0</v>
      </c>
      <c r="DD306" s="750"/>
      <c r="DE306" s="1044"/>
      <c r="DF306" s="765" t="s">
        <v>38</v>
      </c>
      <c r="DG306" s="737">
        <f t="shared" si="2472"/>
        <v>0</v>
      </c>
      <c r="DH306" s="737">
        <f t="shared" si="2473"/>
        <v>13934</v>
      </c>
      <c r="DI306" s="738">
        <f t="shared" si="2474"/>
        <v>14074</v>
      </c>
      <c r="DJ306" s="817">
        <f t="shared" si="2475"/>
        <v>0</v>
      </c>
      <c r="DK306" s="740">
        <f t="shared" si="2476"/>
        <v>0</v>
      </c>
      <c r="DL306" s="741">
        <f t="shared" si="2477"/>
        <v>0</v>
      </c>
      <c r="DM306" s="740">
        <f t="shared" si="2478"/>
        <v>0</v>
      </c>
      <c r="DN306" s="741">
        <f t="shared" si="2479"/>
        <v>0</v>
      </c>
      <c r="DO306" s="740">
        <f t="shared" si="2480"/>
        <v>0</v>
      </c>
      <c r="DP306" s="741">
        <f t="shared" si="2481"/>
        <v>0</v>
      </c>
      <c r="DQ306" s="740">
        <f t="shared" si="2482"/>
        <v>0</v>
      </c>
      <c r="DR306" s="741">
        <f t="shared" si="2483"/>
        <v>0</v>
      </c>
      <c r="DS306" s="740">
        <f t="shared" si="2484"/>
        <v>0</v>
      </c>
      <c r="DT306" s="741">
        <f t="shared" si="2485"/>
        <v>0</v>
      </c>
      <c r="DU306" s="740">
        <f t="shared" si="2486"/>
        <v>0</v>
      </c>
      <c r="DV306" s="741">
        <f t="shared" si="2487"/>
        <v>0</v>
      </c>
      <c r="DW306" s="740">
        <f t="shared" si="2488"/>
        <v>0</v>
      </c>
      <c r="DX306" s="741">
        <f t="shared" si="2489"/>
        <v>0</v>
      </c>
      <c r="DY306" s="740">
        <f t="shared" si="2490"/>
        <v>0</v>
      </c>
      <c r="DZ306" s="741">
        <f t="shared" si="2491"/>
        <v>0</v>
      </c>
      <c r="EA306" s="740">
        <f t="shared" si="2492"/>
        <v>0</v>
      </c>
      <c r="EB306" s="741">
        <f t="shared" si="2493"/>
        <v>0</v>
      </c>
      <c r="EC306" s="740">
        <f t="shared" si="2494"/>
        <v>0</v>
      </c>
      <c r="ED306" s="741">
        <f t="shared" si="2495"/>
        <v>0</v>
      </c>
      <c r="EE306" s="743">
        <f t="shared" si="2496"/>
        <v>0</v>
      </c>
      <c r="EF306" s="744">
        <f t="shared" si="2497"/>
        <v>0</v>
      </c>
      <c r="EG306" s="745">
        <v>12</v>
      </c>
      <c r="EH306" s="746">
        <f t="shared" si="2498"/>
        <v>0</v>
      </c>
      <c r="EI306" s="747"/>
      <c r="EJ306" s="741"/>
      <c r="EK306" s="746">
        <f t="shared" si="2499"/>
        <v>0</v>
      </c>
      <c r="EL306" s="746">
        <f t="shared" si="2500"/>
        <v>0</v>
      </c>
      <c r="EM306" s="746">
        <f t="shared" si="2501"/>
        <v>0</v>
      </c>
      <c r="EO306" s="1044"/>
      <c r="EP306" s="765" t="s">
        <v>38</v>
      </c>
      <c r="EQ306" s="737">
        <f t="shared" si="2502"/>
        <v>0</v>
      </c>
      <c r="ER306" s="737">
        <f t="shared" si="2503"/>
        <v>13934</v>
      </c>
      <c r="ES306" s="738">
        <f t="shared" si="2504"/>
        <v>14074</v>
      </c>
      <c r="ET306" s="817">
        <f t="shared" si="2505"/>
        <v>0</v>
      </c>
      <c r="EU306" s="740">
        <f t="shared" si="2506"/>
        <v>0</v>
      </c>
      <c r="EV306" s="741">
        <f t="shared" si="2507"/>
        <v>0</v>
      </c>
      <c r="EW306" s="740">
        <f t="shared" si="2508"/>
        <v>0</v>
      </c>
      <c r="EX306" s="741">
        <f t="shared" si="2509"/>
        <v>0</v>
      </c>
      <c r="EY306" s="740">
        <f t="shared" si="2510"/>
        <v>0</v>
      </c>
      <c r="EZ306" s="741">
        <f t="shared" si="2511"/>
        <v>0</v>
      </c>
      <c r="FA306" s="740">
        <f t="shared" si="2512"/>
        <v>0</v>
      </c>
      <c r="FB306" s="741">
        <f t="shared" si="2513"/>
        <v>0</v>
      </c>
      <c r="FC306" s="740">
        <f t="shared" si="2514"/>
        <v>0</v>
      </c>
      <c r="FD306" s="741">
        <f t="shared" si="2515"/>
        <v>0</v>
      </c>
      <c r="FE306" s="740">
        <f t="shared" si="2516"/>
        <v>0</v>
      </c>
      <c r="FF306" s="741">
        <f t="shared" si="2517"/>
        <v>0</v>
      </c>
      <c r="FG306" s="740">
        <f t="shared" si="2518"/>
        <v>0</v>
      </c>
      <c r="FH306" s="741">
        <f t="shared" si="2519"/>
        <v>0</v>
      </c>
      <c r="FI306" s="740">
        <f t="shared" si="2520"/>
        <v>0</v>
      </c>
      <c r="FJ306" s="741">
        <f t="shared" si="2521"/>
        <v>0</v>
      </c>
      <c r="FK306" s="740">
        <f t="shared" si="2522"/>
        <v>0</v>
      </c>
      <c r="FL306" s="741">
        <f t="shared" si="2523"/>
        <v>0</v>
      </c>
      <c r="FM306" s="740">
        <f t="shared" si="2524"/>
        <v>0</v>
      </c>
      <c r="FN306" s="741">
        <f t="shared" si="2525"/>
        <v>0</v>
      </c>
      <c r="FO306" s="743">
        <f t="shared" si="2526"/>
        <v>0</v>
      </c>
      <c r="FP306" s="744">
        <f t="shared" si="2527"/>
        <v>0</v>
      </c>
      <c r="FQ306" s="745">
        <v>12</v>
      </c>
      <c r="FR306" s="746">
        <f t="shared" si="2528"/>
        <v>0</v>
      </c>
      <c r="FS306" s="747"/>
      <c r="FT306" s="741"/>
      <c r="FU306" s="746">
        <f t="shared" si="2529"/>
        <v>0</v>
      </c>
      <c r="FV306" s="746">
        <f t="shared" si="2530"/>
        <v>0</v>
      </c>
      <c r="FW306" s="746">
        <f t="shared" si="2531"/>
        <v>0</v>
      </c>
      <c r="FY306" s="1044"/>
      <c r="FZ306" s="765" t="s">
        <v>38</v>
      </c>
      <c r="GA306" s="737">
        <f t="shared" si="2532"/>
        <v>15.25</v>
      </c>
      <c r="GB306" s="737">
        <f t="shared" si="2533"/>
        <v>13934</v>
      </c>
      <c r="GC306" s="738">
        <f t="shared" si="2534"/>
        <v>14074</v>
      </c>
      <c r="GD306" s="743">
        <f t="shared" si="2535"/>
        <v>214628.5</v>
      </c>
      <c r="GE306" s="743"/>
      <c r="GF306" s="737">
        <f t="shared" si="2536"/>
        <v>46718.65</v>
      </c>
      <c r="GG306" s="743"/>
      <c r="GH306" s="737">
        <f t="shared" si="2537"/>
        <v>0</v>
      </c>
      <c r="GI306" s="743"/>
      <c r="GJ306" s="737">
        <f t="shared" si="2538"/>
        <v>0</v>
      </c>
      <c r="GK306" s="743"/>
      <c r="GL306" s="737">
        <f t="shared" si="2539"/>
        <v>0</v>
      </c>
      <c r="GM306" s="743"/>
      <c r="GN306" s="737">
        <f t="shared" si="2540"/>
        <v>0</v>
      </c>
      <c r="GO306" s="743"/>
      <c r="GP306" s="737">
        <f t="shared" si="2541"/>
        <v>0</v>
      </c>
      <c r="GQ306" s="743"/>
      <c r="GR306" s="737">
        <f t="shared" si="2542"/>
        <v>41782.19</v>
      </c>
      <c r="GS306" s="743"/>
      <c r="GT306" s="737">
        <f t="shared" si="2543"/>
        <v>0</v>
      </c>
      <c r="GU306" s="743"/>
      <c r="GV306" s="737">
        <f t="shared" si="2544"/>
        <v>0</v>
      </c>
      <c r="GW306" s="743"/>
      <c r="GX306" s="737">
        <f t="shared" si="2545"/>
        <v>0</v>
      </c>
      <c r="GY306" s="743">
        <f t="shared" si="2545"/>
        <v>0</v>
      </c>
      <c r="GZ306" s="744">
        <f t="shared" si="2546"/>
        <v>303129.34000000003</v>
      </c>
      <c r="HA306" s="745">
        <v>12</v>
      </c>
      <c r="HB306" s="746">
        <f t="shared" si="2547"/>
        <v>3637552.08</v>
      </c>
      <c r="HC306" s="737">
        <f t="shared" si="2548"/>
        <v>0</v>
      </c>
      <c r="HD306" s="737">
        <f t="shared" si="2548"/>
        <v>0</v>
      </c>
      <c r="HE306" s="746">
        <f t="shared" si="2549"/>
        <v>3637552.08</v>
      </c>
      <c r="HF306" s="746">
        <f t="shared" si="2550"/>
        <v>1098540.73</v>
      </c>
      <c r="HG306" s="746">
        <f t="shared" si="2551"/>
        <v>4736092.8099999996</v>
      </c>
    </row>
    <row r="307" spans="1:215" ht="15.75" hidden="1" x14ac:dyDescent="0.25">
      <c r="A307" s="1044"/>
      <c r="B307" s="760" t="s">
        <v>854</v>
      </c>
      <c r="C307" s="772"/>
      <c r="D307" s="773"/>
      <c r="E307" s="726"/>
      <c r="F307" s="734"/>
      <c r="G307" s="762"/>
      <c r="H307" s="732"/>
      <c r="I307" s="762"/>
      <c r="J307" s="732"/>
      <c r="K307" s="762"/>
      <c r="L307" s="732"/>
      <c r="M307" s="762"/>
      <c r="N307" s="732"/>
      <c r="O307" s="762"/>
      <c r="P307" s="732"/>
      <c r="Q307" s="762"/>
      <c r="R307" s="732"/>
      <c r="S307" s="762"/>
      <c r="T307" s="732"/>
      <c r="U307" s="762"/>
      <c r="V307" s="732"/>
      <c r="W307" s="762"/>
      <c r="X307" s="732"/>
      <c r="Y307" s="762"/>
      <c r="Z307" s="732"/>
      <c r="AA307" s="775"/>
      <c r="AB307" s="775"/>
      <c r="AC307" s="775"/>
      <c r="AD307" s="775"/>
      <c r="AE307" s="775"/>
      <c r="AF307" s="775"/>
      <c r="AG307" s="775"/>
      <c r="AH307" s="776"/>
      <c r="AI307" s="777"/>
      <c r="AK307" s="1044"/>
      <c r="AL307" s="760" t="s">
        <v>854</v>
      </c>
      <c r="AM307" s="772"/>
      <c r="AN307" s="773"/>
      <c r="AO307" s="726"/>
      <c r="AP307" s="734"/>
      <c r="AQ307" s="762"/>
      <c r="AR307" s="732"/>
      <c r="AS307" s="762"/>
      <c r="AT307" s="732"/>
      <c r="AU307" s="762"/>
      <c r="AV307" s="732"/>
      <c r="AW307" s="762"/>
      <c r="AX307" s="732"/>
      <c r="AY307" s="762"/>
      <c r="AZ307" s="732"/>
      <c r="BA307" s="762"/>
      <c r="BB307" s="732"/>
      <c r="BC307" s="762"/>
      <c r="BD307" s="732"/>
      <c r="BE307" s="762"/>
      <c r="BF307" s="732"/>
      <c r="BG307" s="762"/>
      <c r="BH307" s="732"/>
      <c r="BI307" s="762"/>
      <c r="BJ307" s="732"/>
      <c r="BK307" s="775"/>
      <c r="BL307" s="775"/>
      <c r="BM307" s="775"/>
      <c r="BN307" s="775"/>
      <c r="BO307" s="775"/>
      <c r="BP307" s="775"/>
      <c r="BQ307" s="775"/>
      <c r="BR307" s="776"/>
      <c r="BS307" s="777"/>
      <c r="BU307" s="1044"/>
      <c r="BV307" s="760" t="s">
        <v>854</v>
      </c>
      <c r="BW307" s="772"/>
      <c r="BX307" s="773"/>
      <c r="BY307" s="726"/>
      <c r="BZ307" s="734"/>
      <c r="CA307" s="762"/>
      <c r="CB307" s="732"/>
      <c r="CC307" s="762"/>
      <c r="CD307" s="732"/>
      <c r="CE307" s="762"/>
      <c r="CF307" s="732"/>
      <c r="CG307" s="762"/>
      <c r="CH307" s="732"/>
      <c r="CI307" s="762"/>
      <c r="CJ307" s="732"/>
      <c r="CK307" s="762"/>
      <c r="CL307" s="732"/>
      <c r="CM307" s="762"/>
      <c r="CN307" s="732"/>
      <c r="CO307" s="762"/>
      <c r="CP307" s="732"/>
      <c r="CQ307" s="762"/>
      <c r="CR307" s="732"/>
      <c r="CS307" s="762"/>
      <c r="CT307" s="732"/>
      <c r="CU307" s="775"/>
      <c r="CV307" s="775"/>
      <c r="CW307" s="775"/>
      <c r="CX307" s="775"/>
      <c r="CY307" s="775"/>
      <c r="CZ307" s="775"/>
      <c r="DA307" s="775"/>
      <c r="DB307" s="776"/>
      <c r="DC307" s="777"/>
      <c r="DE307" s="1044"/>
      <c r="DF307" s="760" t="s">
        <v>854</v>
      </c>
      <c r="DG307" s="772"/>
      <c r="DH307" s="773"/>
      <c r="DI307" s="726"/>
      <c r="DJ307" s="734"/>
      <c r="DK307" s="762"/>
      <c r="DL307" s="732"/>
      <c r="DM307" s="762"/>
      <c r="DN307" s="732"/>
      <c r="DO307" s="762"/>
      <c r="DP307" s="732"/>
      <c r="DQ307" s="762"/>
      <c r="DR307" s="732"/>
      <c r="DS307" s="762"/>
      <c r="DT307" s="732"/>
      <c r="DU307" s="762"/>
      <c r="DV307" s="732"/>
      <c r="DW307" s="762"/>
      <c r="DX307" s="732"/>
      <c r="DY307" s="762"/>
      <c r="DZ307" s="732"/>
      <c r="EA307" s="762"/>
      <c r="EB307" s="732"/>
      <c r="EC307" s="762"/>
      <c r="ED307" s="732"/>
      <c r="EE307" s="775"/>
      <c r="EF307" s="775"/>
      <c r="EG307" s="775"/>
      <c r="EH307" s="775"/>
      <c r="EI307" s="775"/>
      <c r="EJ307" s="775"/>
      <c r="EK307" s="775"/>
      <c r="EL307" s="776"/>
      <c r="EM307" s="777"/>
      <c r="EO307" s="1044"/>
      <c r="EP307" s="760" t="s">
        <v>854</v>
      </c>
      <c r="EQ307" s="772"/>
      <c r="ER307" s="773"/>
      <c r="ES307" s="726"/>
      <c r="ET307" s="734"/>
      <c r="EU307" s="762"/>
      <c r="EV307" s="732"/>
      <c r="EW307" s="762"/>
      <c r="EX307" s="732"/>
      <c r="EY307" s="762"/>
      <c r="EZ307" s="732"/>
      <c r="FA307" s="762"/>
      <c r="FB307" s="732"/>
      <c r="FC307" s="762"/>
      <c r="FD307" s="732"/>
      <c r="FE307" s="762"/>
      <c r="FF307" s="732"/>
      <c r="FG307" s="762"/>
      <c r="FH307" s="732"/>
      <c r="FI307" s="762"/>
      <c r="FJ307" s="732"/>
      <c r="FK307" s="762"/>
      <c r="FL307" s="732"/>
      <c r="FM307" s="762"/>
      <c r="FN307" s="732"/>
      <c r="FO307" s="775"/>
      <c r="FP307" s="775"/>
      <c r="FQ307" s="775"/>
      <c r="FR307" s="775"/>
      <c r="FS307" s="775"/>
      <c r="FT307" s="775"/>
      <c r="FU307" s="775"/>
      <c r="FV307" s="776"/>
      <c r="FW307" s="777"/>
      <c r="FY307" s="1044"/>
      <c r="FZ307" s="760" t="s">
        <v>854</v>
      </c>
      <c r="GA307" s="772"/>
      <c r="GB307" s="773"/>
      <c r="GC307" s="726"/>
      <c r="GD307" s="734">
        <f>F307+AP307+BZ307+DJ307+ET307</f>
        <v>0</v>
      </c>
      <c r="GE307" s="734"/>
      <c r="GF307" s="732"/>
      <c r="GG307" s="734"/>
      <c r="GH307" s="732"/>
      <c r="GI307" s="734"/>
      <c r="GJ307" s="732"/>
      <c r="GK307" s="734"/>
      <c r="GL307" s="732"/>
      <c r="GM307" s="734"/>
      <c r="GN307" s="732"/>
      <c r="GO307" s="734"/>
      <c r="GP307" s="732"/>
      <c r="GQ307" s="734"/>
      <c r="GR307" s="732"/>
      <c r="GS307" s="734"/>
      <c r="GT307" s="732"/>
      <c r="GU307" s="734"/>
      <c r="GV307" s="732"/>
      <c r="GW307" s="734"/>
      <c r="GX307" s="774"/>
      <c r="GY307" s="775"/>
      <c r="GZ307" s="775"/>
      <c r="HA307" s="775"/>
      <c r="HB307" s="775"/>
      <c r="HC307" s="775"/>
      <c r="HD307" s="775"/>
      <c r="HE307" s="775"/>
      <c r="HF307" s="776"/>
      <c r="HG307" s="777"/>
    </row>
    <row r="308" spans="1:215" hidden="1" x14ac:dyDescent="0.25">
      <c r="A308" s="1044"/>
      <c r="B308" s="735" t="s">
        <v>41</v>
      </c>
      <c r="C308" s="737">
        <f t="shared" ref="C308" si="2552">C203</f>
        <v>1</v>
      </c>
      <c r="D308" s="737">
        <f>ROUNDUP(D203*1.061,0)</f>
        <v>8395</v>
      </c>
      <c r="E308" s="738">
        <f>ROUNDUP(D308*1.01,0)</f>
        <v>8479</v>
      </c>
      <c r="F308" s="817">
        <f t="shared" ref="F308" si="2553">C308*E308</f>
        <v>8479</v>
      </c>
      <c r="G308" s="740">
        <f>ROUND(G31,1)</f>
        <v>0</v>
      </c>
      <c r="H308" s="741">
        <f>$F308*G308/100</f>
        <v>0</v>
      </c>
      <c r="I308" s="740">
        <f>ROUND(I31,1)</f>
        <v>0</v>
      </c>
      <c r="J308" s="741">
        <f>$F308*I308/100</f>
        <v>0</v>
      </c>
      <c r="K308" s="740">
        <f>ROUND(K31,1)</f>
        <v>0</v>
      </c>
      <c r="L308" s="741">
        <f>$F308*K308/100</f>
        <v>0</v>
      </c>
      <c r="M308" s="740">
        <f>ROUND(M31,1)</f>
        <v>18</v>
      </c>
      <c r="N308" s="741">
        <f>$F308*M308/100</f>
        <v>1526.22</v>
      </c>
      <c r="O308" s="740">
        <f>ROUND(O31,1)</f>
        <v>0</v>
      </c>
      <c r="P308" s="741">
        <f>$F308*O308/100</f>
        <v>0</v>
      </c>
      <c r="Q308" s="740">
        <f>ROUND(Q31,1)</f>
        <v>64</v>
      </c>
      <c r="R308" s="741">
        <f>$F308*Q308/100</f>
        <v>5426.56</v>
      </c>
      <c r="S308" s="740">
        <f>ROUND(S31,1)</f>
        <v>10</v>
      </c>
      <c r="T308" s="741">
        <f>$F308*S308/100</f>
        <v>847.9</v>
      </c>
      <c r="U308" s="740">
        <f>ROUND(U31,1)</f>
        <v>0</v>
      </c>
      <c r="V308" s="741">
        <f>$F308*U308/100</f>
        <v>0</v>
      </c>
      <c r="W308" s="740">
        <f>ROUND(W31,1)</f>
        <v>0</v>
      </c>
      <c r="X308" s="741">
        <f>$F308*W308/100</f>
        <v>0</v>
      </c>
      <c r="Y308" s="740">
        <f>ROUND(Y31,1)</f>
        <v>0</v>
      </c>
      <c r="Z308" s="741">
        <f>$F308*Y308/100</f>
        <v>0</v>
      </c>
      <c r="AA308" s="743">
        <f>IF(((SUM(F308:Z308))&gt;(16242*C308)),0,((16242*C308)-(SUM(F308:Z308))))</f>
        <v>0</v>
      </c>
      <c r="AB308" s="744">
        <f>F308+H308+J308+L308+N308+P308+R308+T308+V308+X308+Z308+AA308</f>
        <v>16279.68</v>
      </c>
      <c r="AC308" s="745">
        <v>12</v>
      </c>
      <c r="AD308" s="746">
        <f>AB308*AC308</f>
        <v>195356.16</v>
      </c>
      <c r="AE308" s="747"/>
      <c r="AF308" s="741"/>
      <c r="AG308" s="746">
        <f>AD308+AE308+AF308</f>
        <v>195356.16</v>
      </c>
      <c r="AH308" s="746">
        <f>AG308*0.302</f>
        <v>58997.56</v>
      </c>
      <c r="AI308" s="746">
        <f>AG308+AH308</f>
        <v>254353.72</v>
      </c>
      <c r="AK308" s="1044"/>
      <c r="AL308" s="755" t="s">
        <v>41</v>
      </c>
      <c r="AM308" s="737">
        <f t="shared" ref="AM308" si="2554">AM203</f>
        <v>1</v>
      </c>
      <c r="AN308" s="737">
        <f>ROUNDUP(AN203*1.061,0)</f>
        <v>8395</v>
      </c>
      <c r="AO308" s="738">
        <f>ROUNDUP(AN308*1.01,0)</f>
        <v>8479</v>
      </c>
      <c r="AP308" s="817">
        <f t="shared" ref="AP308" si="2555">AM308*AO308</f>
        <v>8479</v>
      </c>
      <c r="AQ308" s="740">
        <f>ROUND(AQ31,1)</f>
        <v>0</v>
      </c>
      <c r="AR308" s="741">
        <f>$AP308*AQ308/100</f>
        <v>0</v>
      </c>
      <c r="AS308" s="740">
        <f>ROUND(AS31,1)</f>
        <v>4</v>
      </c>
      <c r="AT308" s="741">
        <f>$AP308*AS308/100</f>
        <v>339.16</v>
      </c>
      <c r="AU308" s="740">
        <f>ROUND(AU31,1)</f>
        <v>0</v>
      </c>
      <c r="AV308" s="741">
        <f>$AP308*AU308/100</f>
        <v>0</v>
      </c>
      <c r="AW308" s="740">
        <f>ROUND(AW31,1)</f>
        <v>15</v>
      </c>
      <c r="AX308" s="741">
        <f>$AP308*AW308/100</f>
        <v>1271.8499999999999</v>
      </c>
      <c r="AY308" s="740">
        <f>ROUND(AY31,1)</f>
        <v>0</v>
      </c>
      <c r="AZ308" s="741">
        <f>$AP308*AY308/100</f>
        <v>0</v>
      </c>
      <c r="BA308" s="740">
        <f>ROUND(BA31,1)</f>
        <v>110</v>
      </c>
      <c r="BB308" s="741">
        <f>$AP308*BA308/100</f>
        <v>9326.9</v>
      </c>
      <c r="BC308" s="740">
        <f>ROUND(BC31,1)</f>
        <v>10</v>
      </c>
      <c r="BD308" s="741">
        <f>$AP308*BC308/100</f>
        <v>847.9</v>
      </c>
      <c r="BE308" s="740">
        <f>ROUND(BE31,1)</f>
        <v>0</v>
      </c>
      <c r="BF308" s="741">
        <f>$AP308*BE308/100</f>
        <v>0</v>
      </c>
      <c r="BG308" s="740">
        <f>ROUND(BG31,1)</f>
        <v>0</v>
      </c>
      <c r="BH308" s="741">
        <f>$AP308*BG308/100</f>
        <v>0</v>
      </c>
      <c r="BI308" s="740">
        <f>ROUND(BI31,1)</f>
        <v>0</v>
      </c>
      <c r="BJ308" s="741">
        <f>$AP308*BI308/100</f>
        <v>0</v>
      </c>
      <c r="BK308" s="743">
        <f>IF(((SUM(AP308:BJ308))&gt;(16242*AM308)),0,((16242*AM308)-(SUM(AP308:BJ308))))</f>
        <v>0</v>
      </c>
      <c r="BL308" s="744">
        <f>AP308+AR308+AT308+AV308+AX308+AZ308+BB308+BD308+BF308+BH308+BJ308+BK308</f>
        <v>20264.810000000001</v>
      </c>
      <c r="BM308" s="745">
        <v>12</v>
      </c>
      <c r="BN308" s="746">
        <f>BL308*BM308</f>
        <v>243177.72</v>
      </c>
      <c r="BO308" s="747"/>
      <c r="BP308" s="741"/>
      <c r="BQ308" s="746">
        <f>BN308+BO308+BP308</f>
        <v>243177.72</v>
      </c>
      <c r="BR308" s="746">
        <f>BQ308*0.302</f>
        <v>73439.67</v>
      </c>
      <c r="BS308" s="746">
        <f>BQ308+BR308</f>
        <v>316617.39</v>
      </c>
      <c r="BU308" s="1044"/>
      <c r="BV308" s="755" t="s">
        <v>41</v>
      </c>
      <c r="BW308" s="737">
        <f t="shared" ref="BW308" si="2556">BW203</f>
        <v>1</v>
      </c>
      <c r="BX308" s="737">
        <f>ROUNDUP(BX203*1.061,0)</f>
        <v>8395</v>
      </c>
      <c r="BY308" s="738">
        <f>ROUNDUP(BX308*1.01,0)</f>
        <v>8479</v>
      </c>
      <c r="BZ308" s="817">
        <f t="shared" ref="BZ308" si="2557">BW308*BY308</f>
        <v>8479</v>
      </c>
      <c r="CA308" s="740">
        <f>ROUND(CA31,1)</f>
        <v>0</v>
      </c>
      <c r="CB308" s="741">
        <f>$BZ308*CA308/100</f>
        <v>0</v>
      </c>
      <c r="CC308" s="740">
        <f>ROUND(CC31,1)</f>
        <v>0</v>
      </c>
      <c r="CD308" s="741">
        <f>$BZ308*CC308/100</f>
        <v>0</v>
      </c>
      <c r="CE308" s="740">
        <f>ROUND(CE31,1)</f>
        <v>0</v>
      </c>
      <c r="CF308" s="741">
        <f>$BZ308*CE308/100</f>
        <v>0</v>
      </c>
      <c r="CG308" s="740">
        <f>ROUND(CG31,1)</f>
        <v>0</v>
      </c>
      <c r="CH308" s="741">
        <f>$BZ308*CG308/100</f>
        <v>0</v>
      </c>
      <c r="CI308" s="740">
        <f>ROUND(CI31,1)</f>
        <v>0</v>
      </c>
      <c r="CJ308" s="741">
        <f>$BZ308*CI308/100</f>
        <v>0</v>
      </c>
      <c r="CK308" s="740">
        <f>ROUND(CK31,1)</f>
        <v>0</v>
      </c>
      <c r="CL308" s="741">
        <f>$BZ308*CK308/100</f>
        <v>0</v>
      </c>
      <c r="CM308" s="740">
        <f>ROUND(CM31,1)</f>
        <v>0</v>
      </c>
      <c r="CN308" s="741">
        <f>$BZ308*CM308/100</f>
        <v>0</v>
      </c>
      <c r="CO308" s="740">
        <f>ROUND(CO31,1)</f>
        <v>0</v>
      </c>
      <c r="CP308" s="741">
        <f>$BZ308*CO308/100</f>
        <v>0</v>
      </c>
      <c r="CQ308" s="740">
        <f>ROUND(CQ31,1)</f>
        <v>0</v>
      </c>
      <c r="CR308" s="741">
        <f>$BZ308*CQ308/100</f>
        <v>0</v>
      </c>
      <c r="CS308" s="740">
        <f>ROUND(CS31,1)</f>
        <v>0</v>
      </c>
      <c r="CT308" s="741">
        <f>$BZ308*CS308/100</f>
        <v>0</v>
      </c>
      <c r="CU308" s="743">
        <f>IF(((SUM(BZ308:CT308))&gt;(16242*BW308)),0,((16242*BW308)-(SUM(BZ308:CT308))))</f>
        <v>7763</v>
      </c>
      <c r="CV308" s="744">
        <f>BZ308+CB308+CD308+CF308+CH308+CJ308+CL308+CN308+CP308+CR308+CT308+CU308</f>
        <v>16242</v>
      </c>
      <c r="CW308" s="745">
        <v>12</v>
      </c>
      <c r="CX308" s="746">
        <f>CV308*CW308</f>
        <v>194904</v>
      </c>
      <c r="CY308" s="747"/>
      <c r="CZ308" s="741"/>
      <c r="DA308" s="746">
        <f>CX308+CY308+CZ308</f>
        <v>194904</v>
      </c>
      <c r="DB308" s="746">
        <f>DA308*0.302</f>
        <v>58861.01</v>
      </c>
      <c r="DC308" s="746">
        <f>DA308+DB308</f>
        <v>253765.01</v>
      </c>
      <c r="DD308" s="750"/>
      <c r="DE308" s="1044"/>
      <c r="DF308" s="755" t="s">
        <v>41</v>
      </c>
      <c r="DG308" s="737">
        <f t="shared" ref="DG308" si="2558">DG203</f>
        <v>1</v>
      </c>
      <c r="DH308" s="737">
        <f>ROUNDUP(DH203*1.061,0)</f>
        <v>8395</v>
      </c>
      <c r="DI308" s="738">
        <f>ROUNDUP(DH308*1.01,0)</f>
        <v>8479</v>
      </c>
      <c r="DJ308" s="817">
        <f t="shared" ref="DJ308" si="2559">DG308*DI308</f>
        <v>8479</v>
      </c>
      <c r="DK308" s="740">
        <f>ROUND(DK31,1)</f>
        <v>0</v>
      </c>
      <c r="DL308" s="741">
        <f>$DJ308*DK308/100</f>
        <v>0</v>
      </c>
      <c r="DM308" s="740">
        <f>ROUND(DM31,1)</f>
        <v>0</v>
      </c>
      <c r="DN308" s="741">
        <f>$DJ308*DM308/100</f>
        <v>0</v>
      </c>
      <c r="DO308" s="740">
        <f>ROUND(DO31,1)</f>
        <v>0</v>
      </c>
      <c r="DP308" s="741">
        <f>$DJ308*DO308/100</f>
        <v>0</v>
      </c>
      <c r="DQ308" s="740">
        <f>ROUND(DQ31,1)</f>
        <v>20</v>
      </c>
      <c r="DR308" s="741">
        <f>$DJ308*DQ308/100</f>
        <v>1695.8</v>
      </c>
      <c r="DS308" s="740">
        <f>ROUND(DS31,1)</f>
        <v>0</v>
      </c>
      <c r="DT308" s="741">
        <f>$DJ308*DS308/100</f>
        <v>0</v>
      </c>
      <c r="DU308" s="740">
        <f>ROUND(DU31,1)</f>
        <v>100</v>
      </c>
      <c r="DV308" s="741">
        <f>$DJ308*DU308/100</f>
        <v>8479</v>
      </c>
      <c r="DW308" s="740">
        <f>ROUND(DW31,1)</f>
        <v>0</v>
      </c>
      <c r="DX308" s="741">
        <f>$DJ308*DW308/100</f>
        <v>0</v>
      </c>
      <c r="DY308" s="740">
        <f>ROUND(DY31,1)</f>
        <v>0</v>
      </c>
      <c r="DZ308" s="741">
        <f>$DJ308*DY308/100</f>
        <v>0</v>
      </c>
      <c r="EA308" s="740">
        <f>ROUND(EA31,1)</f>
        <v>0</v>
      </c>
      <c r="EB308" s="741">
        <f>$DJ308*EA308/100</f>
        <v>0</v>
      </c>
      <c r="EC308" s="740">
        <f>ROUND(EC31,1)</f>
        <v>0</v>
      </c>
      <c r="ED308" s="741">
        <f>$DJ308*EC308/100</f>
        <v>0</v>
      </c>
      <c r="EE308" s="743">
        <f>IF(((SUM(DJ308:ED308))&gt;(16242*DG308)),0,((16242*DG308)-(SUM(DJ308:ED308))))</f>
        <v>0</v>
      </c>
      <c r="EF308" s="744">
        <f>DJ308+DL308+DN308+DP308+DR308+DT308+DV308+DX308+DZ308+EB308+ED308+EE308</f>
        <v>18653.8</v>
      </c>
      <c r="EG308" s="745">
        <v>12</v>
      </c>
      <c r="EH308" s="746">
        <f>EF308*EG308</f>
        <v>223845.6</v>
      </c>
      <c r="EI308" s="747"/>
      <c r="EJ308" s="741"/>
      <c r="EK308" s="746">
        <f>EH308+EI308+EJ308</f>
        <v>223845.6</v>
      </c>
      <c r="EL308" s="746">
        <f>EK308*0.302</f>
        <v>67601.37</v>
      </c>
      <c r="EM308" s="746">
        <f>EK308+EL308</f>
        <v>291446.96999999997</v>
      </c>
      <c r="EO308" s="1044"/>
      <c r="EP308" s="752" t="s">
        <v>41</v>
      </c>
      <c r="EQ308" s="737">
        <f t="shared" ref="EQ308" si="2560">EQ203</f>
        <v>0.5</v>
      </c>
      <c r="ER308" s="737">
        <f>ROUNDUP(ER203*1.061,0)</f>
        <v>8395</v>
      </c>
      <c r="ES308" s="738">
        <f>ROUNDUP(ER308*1.01,0)</f>
        <v>8479</v>
      </c>
      <c r="ET308" s="817">
        <f t="shared" ref="ET308" si="2561">EQ308*ES308</f>
        <v>4239.5</v>
      </c>
      <c r="EU308" s="740">
        <f>ROUND(EU31,1)</f>
        <v>0</v>
      </c>
      <c r="EV308" s="741">
        <f>$ET308*EU308/100</f>
        <v>0</v>
      </c>
      <c r="EW308" s="740">
        <f>ROUND(EW31,1)</f>
        <v>0</v>
      </c>
      <c r="EX308" s="741">
        <f>$ET308*EW308/100</f>
        <v>0</v>
      </c>
      <c r="EY308" s="740">
        <f>ROUND(EY31,1)</f>
        <v>0</v>
      </c>
      <c r="EZ308" s="741">
        <f>$ET308*EY308/100</f>
        <v>0</v>
      </c>
      <c r="FA308" s="740">
        <f>ROUND(FA31,1)</f>
        <v>0</v>
      </c>
      <c r="FB308" s="741">
        <f>$ET308*FA308/100</f>
        <v>0</v>
      </c>
      <c r="FC308" s="740">
        <f>ROUND(FC31,1)</f>
        <v>0</v>
      </c>
      <c r="FD308" s="741">
        <f>$ET308*FC308/100</f>
        <v>0</v>
      </c>
      <c r="FE308" s="740">
        <f>ROUND(FE31,1)</f>
        <v>150</v>
      </c>
      <c r="FF308" s="741">
        <f>$ET308*FE308/100</f>
        <v>6359.25</v>
      </c>
      <c r="FG308" s="740">
        <f>ROUND(FG31,1)</f>
        <v>0</v>
      </c>
      <c r="FH308" s="741">
        <f>$ET308*FG308/100</f>
        <v>0</v>
      </c>
      <c r="FI308" s="740">
        <f>ROUND(FI31,1)</f>
        <v>0</v>
      </c>
      <c r="FJ308" s="741">
        <f>$ET308*FI308/100</f>
        <v>0</v>
      </c>
      <c r="FK308" s="740">
        <f>ROUND(FK31,1)</f>
        <v>0</v>
      </c>
      <c r="FL308" s="741">
        <f>$ET308*FK308/100</f>
        <v>0</v>
      </c>
      <c r="FM308" s="740">
        <f>ROUND(FM31,1)</f>
        <v>0</v>
      </c>
      <c r="FN308" s="741">
        <f>$ET308*FM308/100</f>
        <v>0</v>
      </c>
      <c r="FO308" s="743">
        <f>IF(((SUM(ET308:FN308))&gt;(16242*EQ308)),0,((16242*EQ308)-(SUM(ET308:FN308))))</f>
        <v>0</v>
      </c>
      <c r="FP308" s="744">
        <f>ET308+EV308+EX308+EZ308+FB308+FD308+FF308+FH308+FJ308+FL308+FN308+FO308</f>
        <v>10598.75</v>
      </c>
      <c r="FQ308" s="745">
        <v>12</v>
      </c>
      <c r="FR308" s="746">
        <f>FP308*FQ308</f>
        <v>127185</v>
      </c>
      <c r="FS308" s="747"/>
      <c r="FT308" s="741"/>
      <c r="FU308" s="746">
        <f>FR308+FS308+FT308</f>
        <v>127185</v>
      </c>
      <c r="FV308" s="746">
        <f>FU308*0.302</f>
        <v>38409.870000000003</v>
      </c>
      <c r="FW308" s="746">
        <f>FU308+FV308</f>
        <v>165594.87</v>
      </c>
      <c r="FY308" s="1044"/>
      <c r="FZ308" s="752" t="s">
        <v>41</v>
      </c>
      <c r="GA308" s="737">
        <f t="shared" ref="GA308" si="2562">GA203</f>
        <v>4.5</v>
      </c>
      <c r="GB308" s="737">
        <f>ROUNDUP(GB203*1.061,0)</f>
        <v>8395</v>
      </c>
      <c r="GC308" s="738">
        <f>ROUNDUP(GB308*1.01,0)</f>
        <v>8479</v>
      </c>
      <c r="GD308" s="743">
        <f>F308+AP308+BZ308+DJ308+ET308</f>
        <v>38155.5</v>
      </c>
      <c r="GE308" s="743"/>
      <c r="GF308" s="737">
        <f>H308+AR308+CB308+DL308+EV308</f>
        <v>0</v>
      </c>
      <c r="GG308" s="743"/>
      <c r="GH308" s="737">
        <f>J308+AT308+CD308+DN308+EX308</f>
        <v>339.16</v>
      </c>
      <c r="GI308" s="743"/>
      <c r="GJ308" s="737">
        <f>L308+AV308+CF308+DP308+EZ308</f>
        <v>0</v>
      </c>
      <c r="GK308" s="743"/>
      <c r="GL308" s="737">
        <f>N308+AX308+CH308+DR308+FB308</f>
        <v>4493.87</v>
      </c>
      <c r="GM308" s="743"/>
      <c r="GN308" s="737">
        <f>P308+AZ308+CJ308+DT308+FD308</f>
        <v>0</v>
      </c>
      <c r="GO308" s="743"/>
      <c r="GP308" s="737">
        <f>R308+BB308+CL308+DV308+FF308</f>
        <v>29591.71</v>
      </c>
      <c r="GQ308" s="743"/>
      <c r="GR308" s="737">
        <f>T308+BD308+CN308+DX308+FH308</f>
        <v>1695.8</v>
      </c>
      <c r="GS308" s="743"/>
      <c r="GT308" s="737">
        <f>V308+BF308+CP308+DZ308+FJ308</f>
        <v>0</v>
      </c>
      <c r="GU308" s="743"/>
      <c r="GV308" s="737">
        <f>X308+BH308+CR308+EB308+FL308</f>
        <v>0</v>
      </c>
      <c r="GW308" s="743"/>
      <c r="GX308" s="737">
        <f>Z308+BJ308+CT308+ED308+FN308</f>
        <v>0</v>
      </c>
      <c r="GY308" s="743">
        <f>AA308+BK308+CU308+EE308+FO308</f>
        <v>7763</v>
      </c>
      <c r="GZ308" s="744">
        <f>GD308+GF308+GH308+GJ308+GL308+GN308+GP308+GR308+GT308+GV308+GX308+GY308</f>
        <v>82039.039999999994</v>
      </c>
      <c r="HA308" s="745">
        <v>12</v>
      </c>
      <c r="HB308" s="746">
        <f>GZ308*HA308</f>
        <v>984468.47999999998</v>
      </c>
      <c r="HC308" s="737">
        <f>AE308+BO308+CY308+EI308+FS308</f>
        <v>0</v>
      </c>
      <c r="HD308" s="737">
        <f>AF308+BP308+CZ308+EJ308+FT308</f>
        <v>0</v>
      </c>
      <c r="HE308" s="746">
        <f>HB308+HC308+HD308</f>
        <v>984468.47999999998</v>
      </c>
      <c r="HF308" s="746">
        <f>HE308*0.302</f>
        <v>297309.48</v>
      </c>
      <c r="HG308" s="746">
        <f>HE308+HF308</f>
        <v>1281777.96</v>
      </c>
    </row>
    <row r="309" spans="1:215" ht="15.75" hidden="1" x14ac:dyDescent="0.25">
      <c r="A309" s="1044"/>
      <c r="B309" s="760" t="s">
        <v>855</v>
      </c>
      <c r="C309" s="730"/>
      <c r="D309" s="773"/>
      <c r="E309" s="726"/>
      <c r="F309" s="734"/>
      <c r="G309" s="762"/>
      <c r="H309" s="732"/>
      <c r="I309" s="762"/>
      <c r="J309" s="732"/>
      <c r="K309" s="762"/>
      <c r="L309" s="732"/>
      <c r="M309" s="762"/>
      <c r="N309" s="732"/>
      <c r="O309" s="762"/>
      <c r="P309" s="732"/>
      <c r="Q309" s="762"/>
      <c r="R309" s="732"/>
      <c r="S309" s="762"/>
      <c r="T309" s="732"/>
      <c r="U309" s="762"/>
      <c r="V309" s="732"/>
      <c r="W309" s="762"/>
      <c r="X309" s="732"/>
      <c r="Y309" s="762"/>
      <c r="Z309" s="732"/>
      <c r="AA309" s="775"/>
      <c r="AB309" s="775"/>
      <c r="AC309" s="775"/>
      <c r="AD309" s="775"/>
      <c r="AE309" s="775"/>
      <c r="AF309" s="775"/>
      <c r="AG309" s="775"/>
      <c r="AH309" s="776"/>
      <c r="AI309" s="777"/>
      <c r="AK309" s="1044"/>
      <c r="AL309" s="760" t="s">
        <v>855</v>
      </c>
      <c r="AM309" s="730"/>
      <c r="AN309" s="773"/>
      <c r="AO309" s="726"/>
      <c r="AP309" s="734"/>
      <c r="AQ309" s="762"/>
      <c r="AR309" s="732"/>
      <c r="AS309" s="762"/>
      <c r="AT309" s="732"/>
      <c r="AU309" s="762"/>
      <c r="AV309" s="732"/>
      <c r="AW309" s="762"/>
      <c r="AX309" s="732"/>
      <c r="AY309" s="762"/>
      <c r="AZ309" s="732"/>
      <c r="BA309" s="762"/>
      <c r="BB309" s="732"/>
      <c r="BC309" s="762"/>
      <c r="BD309" s="732"/>
      <c r="BE309" s="762"/>
      <c r="BF309" s="732"/>
      <c r="BG309" s="762"/>
      <c r="BH309" s="732"/>
      <c r="BI309" s="762"/>
      <c r="BJ309" s="732"/>
      <c r="BK309" s="775"/>
      <c r="BL309" s="775"/>
      <c r="BM309" s="775"/>
      <c r="BN309" s="775"/>
      <c r="BO309" s="775"/>
      <c r="BP309" s="775"/>
      <c r="BQ309" s="775"/>
      <c r="BR309" s="776"/>
      <c r="BS309" s="777"/>
      <c r="BU309" s="1044"/>
      <c r="BV309" s="760" t="s">
        <v>855</v>
      </c>
      <c r="BW309" s="730"/>
      <c r="BX309" s="773"/>
      <c r="BY309" s="726"/>
      <c r="BZ309" s="734"/>
      <c r="CA309" s="762"/>
      <c r="CB309" s="732"/>
      <c r="CC309" s="762"/>
      <c r="CD309" s="732"/>
      <c r="CE309" s="762"/>
      <c r="CF309" s="732"/>
      <c r="CG309" s="762"/>
      <c r="CH309" s="732"/>
      <c r="CI309" s="762"/>
      <c r="CJ309" s="732"/>
      <c r="CK309" s="762"/>
      <c r="CL309" s="732"/>
      <c r="CM309" s="762"/>
      <c r="CN309" s="732"/>
      <c r="CO309" s="762"/>
      <c r="CP309" s="732"/>
      <c r="CQ309" s="762"/>
      <c r="CR309" s="732"/>
      <c r="CS309" s="762"/>
      <c r="CT309" s="732"/>
      <c r="CU309" s="775"/>
      <c r="CV309" s="775"/>
      <c r="CW309" s="775"/>
      <c r="CX309" s="775"/>
      <c r="CY309" s="775"/>
      <c r="CZ309" s="775"/>
      <c r="DA309" s="775"/>
      <c r="DB309" s="776"/>
      <c r="DC309" s="777"/>
      <c r="DE309" s="1044"/>
      <c r="DF309" s="760" t="s">
        <v>855</v>
      </c>
      <c r="DG309" s="730"/>
      <c r="DH309" s="773"/>
      <c r="DI309" s="726"/>
      <c r="DJ309" s="734"/>
      <c r="DK309" s="762"/>
      <c r="DL309" s="732"/>
      <c r="DM309" s="762"/>
      <c r="DN309" s="732"/>
      <c r="DO309" s="762"/>
      <c r="DP309" s="732"/>
      <c r="DQ309" s="762"/>
      <c r="DR309" s="732"/>
      <c r="DS309" s="762"/>
      <c r="DT309" s="732"/>
      <c r="DU309" s="762"/>
      <c r="DV309" s="732"/>
      <c r="DW309" s="762"/>
      <c r="DX309" s="732"/>
      <c r="DY309" s="762"/>
      <c r="DZ309" s="732"/>
      <c r="EA309" s="762"/>
      <c r="EB309" s="732"/>
      <c r="EC309" s="762"/>
      <c r="ED309" s="732"/>
      <c r="EE309" s="775"/>
      <c r="EF309" s="775"/>
      <c r="EG309" s="775"/>
      <c r="EH309" s="775"/>
      <c r="EI309" s="775"/>
      <c r="EJ309" s="775"/>
      <c r="EK309" s="775"/>
      <c r="EL309" s="776"/>
      <c r="EM309" s="777"/>
      <c r="EO309" s="1044"/>
      <c r="EP309" s="760" t="s">
        <v>855</v>
      </c>
      <c r="EQ309" s="730"/>
      <c r="ER309" s="773"/>
      <c r="ES309" s="726"/>
      <c r="ET309" s="734"/>
      <c r="EU309" s="762"/>
      <c r="EV309" s="732"/>
      <c r="EW309" s="762"/>
      <c r="EX309" s="732"/>
      <c r="EY309" s="762"/>
      <c r="EZ309" s="732"/>
      <c r="FA309" s="762"/>
      <c r="FB309" s="732"/>
      <c r="FC309" s="762"/>
      <c r="FD309" s="732"/>
      <c r="FE309" s="762"/>
      <c r="FF309" s="732"/>
      <c r="FG309" s="762"/>
      <c r="FH309" s="732"/>
      <c r="FI309" s="762"/>
      <c r="FJ309" s="732"/>
      <c r="FK309" s="762"/>
      <c r="FL309" s="732"/>
      <c r="FM309" s="762"/>
      <c r="FN309" s="732"/>
      <c r="FO309" s="775"/>
      <c r="FP309" s="775"/>
      <c r="FQ309" s="775"/>
      <c r="FR309" s="775"/>
      <c r="FS309" s="775"/>
      <c r="FT309" s="775"/>
      <c r="FU309" s="775"/>
      <c r="FV309" s="776"/>
      <c r="FW309" s="777"/>
      <c r="FY309" s="1044"/>
      <c r="FZ309" s="760" t="s">
        <v>855</v>
      </c>
      <c r="GA309" s="730"/>
      <c r="GB309" s="773"/>
      <c r="GC309" s="726"/>
      <c r="GD309" s="734">
        <f>F309+AP309+BZ309+DJ309+ET309</f>
        <v>0</v>
      </c>
      <c r="GE309" s="734"/>
      <c r="GF309" s="732"/>
      <c r="GG309" s="734"/>
      <c r="GH309" s="732"/>
      <c r="GI309" s="734"/>
      <c r="GJ309" s="732"/>
      <c r="GK309" s="734"/>
      <c r="GL309" s="732"/>
      <c r="GM309" s="734"/>
      <c r="GN309" s="732"/>
      <c r="GO309" s="734"/>
      <c r="GP309" s="732"/>
      <c r="GQ309" s="734"/>
      <c r="GR309" s="732"/>
      <c r="GS309" s="734"/>
      <c r="GT309" s="732"/>
      <c r="GU309" s="734"/>
      <c r="GV309" s="732"/>
      <c r="GW309" s="734"/>
      <c r="GX309" s="774"/>
      <c r="GY309" s="775"/>
      <c r="GZ309" s="775"/>
      <c r="HA309" s="775"/>
      <c r="HB309" s="775"/>
      <c r="HC309" s="775"/>
      <c r="HD309" s="775"/>
      <c r="HE309" s="775"/>
      <c r="HF309" s="776"/>
      <c r="HG309" s="777"/>
    </row>
    <row r="310" spans="1:215" ht="24" hidden="1" x14ac:dyDescent="0.25">
      <c r="A310" s="1044"/>
      <c r="B310" s="755" t="s">
        <v>856</v>
      </c>
      <c r="C310" s="737">
        <f t="shared" ref="C310:C332" si="2563">C205</f>
        <v>1</v>
      </c>
      <c r="D310" s="737">
        <f t="shared" ref="D310:D332" si="2564">ROUNDUP(D205*1.061,0)</f>
        <v>8229</v>
      </c>
      <c r="E310" s="738">
        <f t="shared" ref="E310:E332" si="2565">ROUNDUP(D310*1.01,0)</f>
        <v>8312</v>
      </c>
      <c r="F310" s="817">
        <f t="shared" ref="F310:F332" si="2566">C310*E310</f>
        <v>8312</v>
      </c>
      <c r="G310" s="740">
        <f t="shared" ref="G310:I325" si="2567">ROUND(G33,1)</f>
        <v>0</v>
      </c>
      <c r="H310" s="741">
        <f t="shared" ref="H310:H332" si="2568">$F310*G310/100</f>
        <v>0</v>
      </c>
      <c r="I310" s="740">
        <f t="shared" si="2567"/>
        <v>0</v>
      </c>
      <c r="J310" s="741">
        <f t="shared" ref="J310:J332" si="2569">$F310*I310/100</f>
        <v>0</v>
      </c>
      <c r="K310" s="740">
        <f t="shared" ref="K310:K332" si="2570">ROUND(K33,1)</f>
        <v>0</v>
      </c>
      <c r="L310" s="741">
        <f t="shared" ref="L310:L332" si="2571">$F310*K310/100</f>
        <v>0</v>
      </c>
      <c r="M310" s="740">
        <f t="shared" ref="M310:M332" si="2572">ROUND(M33,1)</f>
        <v>23</v>
      </c>
      <c r="N310" s="741">
        <f t="shared" ref="N310:N332" si="2573">$F310*M310/100</f>
        <v>1911.76</v>
      </c>
      <c r="O310" s="740">
        <f t="shared" ref="O310:O332" si="2574">ROUND(O33,1)</f>
        <v>0</v>
      </c>
      <c r="P310" s="741">
        <f t="shared" ref="P310:P332" si="2575">$F310*O310/100</f>
        <v>0</v>
      </c>
      <c r="Q310" s="740">
        <f t="shared" ref="Q310:Q332" si="2576">ROUND(Q33,1)</f>
        <v>198</v>
      </c>
      <c r="R310" s="741">
        <f t="shared" ref="R310:R332" si="2577">$F310*Q310/100</f>
        <v>16457.759999999998</v>
      </c>
      <c r="S310" s="740">
        <f t="shared" ref="S310:S332" si="2578">ROUND(S33,1)</f>
        <v>30</v>
      </c>
      <c r="T310" s="741">
        <f t="shared" ref="T310:T332" si="2579">$F310*S310/100</f>
        <v>2493.6</v>
      </c>
      <c r="U310" s="740">
        <f t="shared" ref="U310:U332" si="2580">ROUND(U33,1)</f>
        <v>0</v>
      </c>
      <c r="V310" s="741">
        <f t="shared" ref="V310:V332" si="2581">$F310*U310/100</f>
        <v>0</v>
      </c>
      <c r="W310" s="740">
        <f t="shared" ref="W310:W332" si="2582">ROUND(W33,1)</f>
        <v>0</v>
      </c>
      <c r="X310" s="741">
        <f t="shared" ref="X310:X332" si="2583">$F310*W310/100</f>
        <v>0</v>
      </c>
      <c r="Y310" s="740">
        <f t="shared" ref="Y310:Y332" si="2584">ROUND(Y33,1)</f>
        <v>0</v>
      </c>
      <c r="Z310" s="741">
        <f t="shared" ref="Z310:Z332" si="2585">$F310*Y310/100</f>
        <v>0</v>
      </c>
      <c r="AA310" s="743">
        <f t="shared" ref="AA310:AA332" si="2586">IF(((SUM(F310:Z310))&gt;(16242*C310)),0,((16242*C310)-(SUM(F310:Z310))))</f>
        <v>0</v>
      </c>
      <c r="AB310" s="744">
        <f t="shared" ref="AB310:AB332" si="2587">F310+H310+J310+L310+N310+P310+R310+T310+V310+X310+Z310+AA310</f>
        <v>29175.119999999999</v>
      </c>
      <c r="AC310" s="745">
        <v>12</v>
      </c>
      <c r="AD310" s="746">
        <f t="shared" ref="AD310:AD332" si="2588">AB310*AC310</f>
        <v>350101.44</v>
      </c>
      <c r="AE310" s="747"/>
      <c r="AF310" s="741"/>
      <c r="AG310" s="746">
        <f t="shared" ref="AG310:AG332" si="2589">AD310+AE310+AF310</f>
        <v>350101.44</v>
      </c>
      <c r="AH310" s="746">
        <f t="shared" ref="AH310:AH332" si="2590">AG310*0.302</f>
        <v>105730.63</v>
      </c>
      <c r="AI310" s="746">
        <f t="shared" ref="AI310:AI332" si="2591">AG310+AH310</f>
        <v>455832.07</v>
      </c>
      <c r="AK310" s="1044"/>
      <c r="AL310" s="755" t="s">
        <v>857</v>
      </c>
      <c r="AM310" s="737">
        <f t="shared" ref="AM310:AM332" si="2592">AM205</f>
        <v>1</v>
      </c>
      <c r="AN310" s="737">
        <f t="shared" ref="AN310:AN332" si="2593">ROUNDUP(AN205*1.061,0)</f>
        <v>8229</v>
      </c>
      <c r="AO310" s="738">
        <f t="shared" ref="AO310:AO332" si="2594">ROUNDUP(AN310*1.01,0)</f>
        <v>8312</v>
      </c>
      <c r="AP310" s="817">
        <f t="shared" ref="AP310:AP332" si="2595">AM310*AO310</f>
        <v>8312</v>
      </c>
      <c r="AQ310" s="740">
        <f t="shared" ref="AQ310:AQ332" si="2596">ROUND(AQ33,1)</f>
        <v>0</v>
      </c>
      <c r="AR310" s="741">
        <f t="shared" ref="AR310:AR332" si="2597">$AP310*AQ310/100</f>
        <v>0</v>
      </c>
      <c r="AS310" s="740">
        <f t="shared" ref="AS310:AS332" si="2598">ROUND(AS33,1)</f>
        <v>4</v>
      </c>
      <c r="AT310" s="741">
        <f t="shared" ref="AT310:AT332" si="2599">$AP310*AS310/100</f>
        <v>332.48</v>
      </c>
      <c r="AU310" s="740">
        <f t="shared" ref="AU310:AU332" si="2600">ROUND(AU33,1)</f>
        <v>0</v>
      </c>
      <c r="AV310" s="741">
        <f t="shared" ref="AV310:AV332" si="2601">$AP310*AU310/100</f>
        <v>0</v>
      </c>
      <c r="AW310" s="740">
        <f t="shared" ref="AW310:AW332" si="2602">ROUND(AW33,1)</f>
        <v>0</v>
      </c>
      <c r="AX310" s="741">
        <f t="shared" ref="AX310:AX332" si="2603">$AP310*AW310/100</f>
        <v>0</v>
      </c>
      <c r="AY310" s="740">
        <f t="shared" ref="AY310:AY332" si="2604">ROUND(AY33,1)</f>
        <v>0</v>
      </c>
      <c r="AZ310" s="741">
        <f t="shared" ref="AZ310:AZ332" si="2605">$AP310*AY310/100</f>
        <v>0</v>
      </c>
      <c r="BA310" s="740">
        <f t="shared" ref="BA310:BA332" si="2606">ROUND(BA33,1)</f>
        <v>195</v>
      </c>
      <c r="BB310" s="741">
        <f t="shared" ref="BB310:BB332" si="2607">$AP310*BA310/100</f>
        <v>16208.4</v>
      </c>
      <c r="BC310" s="740">
        <f t="shared" ref="BC310:BC332" si="2608">ROUND(BC33,1)</f>
        <v>15</v>
      </c>
      <c r="BD310" s="741">
        <f t="shared" ref="BD310:BD332" si="2609">$AP310*BC310/100</f>
        <v>1246.8</v>
      </c>
      <c r="BE310" s="740">
        <f t="shared" ref="BE310:BE332" si="2610">ROUND(BE33,1)</f>
        <v>0</v>
      </c>
      <c r="BF310" s="741">
        <f t="shared" ref="BF310:BF332" si="2611">$AP310*BE310/100</f>
        <v>0</v>
      </c>
      <c r="BG310" s="740">
        <f t="shared" ref="BG310:BG332" si="2612">ROUND(BG33,1)</f>
        <v>0</v>
      </c>
      <c r="BH310" s="741">
        <f t="shared" ref="BH310:BH332" si="2613">$AP310*BG310/100</f>
        <v>0</v>
      </c>
      <c r="BI310" s="740">
        <f t="shared" ref="BI310:BI332" si="2614">ROUND(BI33,1)</f>
        <v>0</v>
      </c>
      <c r="BJ310" s="741">
        <f t="shared" ref="BJ310:BJ332" si="2615">$AP310*BI310/100</f>
        <v>0</v>
      </c>
      <c r="BK310" s="743">
        <f t="shared" ref="BK310:BK332" si="2616">IF(((SUM(AP310:BJ310))&gt;(16242*AM310)),0,((16242*AM310)-(SUM(AP310:BJ310))))</f>
        <v>0</v>
      </c>
      <c r="BL310" s="744">
        <f t="shared" ref="BL310:BL332" si="2617">AP310+AR310+AT310+AV310+AX310+AZ310+BB310+BD310+BF310+BH310+BJ310+BK310</f>
        <v>26099.68</v>
      </c>
      <c r="BM310" s="745">
        <v>12</v>
      </c>
      <c r="BN310" s="746">
        <f t="shared" ref="BN310:BN332" si="2618">BL310*BM310</f>
        <v>313196.15999999997</v>
      </c>
      <c r="BO310" s="747"/>
      <c r="BP310" s="741"/>
      <c r="BQ310" s="746">
        <f t="shared" ref="BQ310:BQ332" si="2619">BN310+BO310+BP310</f>
        <v>313196.15999999997</v>
      </c>
      <c r="BR310" s="746">
        <f t="shared" ref="BR310:BR332" si="2620">BQ310*0.302</f>
        <v>94585.24</v>
      </c>
      <c r="BS310" s="746">
        <f t="shared" ref="BS310:BS332" si="2621">BQ310+BR310</f>
        <v>407781.4</v>
      </c>
      <c r="BU310" s="1044"/>
      <c r="BV310" s="755" t="s">
        <v>856</v>
      </c>
      <c r="BW310" s="737">
        <f t="shared" ref="BW310:BW332" si="2622">BW205</f>
        <v>2</v>
      </c>
      <c r="BX310" s="737">
        <f t="shared" ref="BX310:BX332" si="2623">ROUNDUP(BX205*1.061,0)</f>
        <v>8229</v>
      </c>
      <c r="BY310" s="738">
        <f t="shared" ref="BY310:BY332" si="2624">ROUNDUP(BX310*1.01,0)</f>
        <v>8312</v>
      </c>
      <c r="BZ310" s="817">
        <f t="shared" ref="BZ310:BZ332" si="2625">BW310*BY310</f>
        <v>16624</v>
      </c>
      <c r="CA310" s="740">
        <f t="shared" ref="CA310:CA332" si="2626">ROUND(CA33,1)</f>
        <v>0</v>
      </c>
      <c r="CB310" s="741">
        <f t="shared" ref="CB310:CB332" si="2627">$BZ310*CA310/100</f>
        <v>0</v>
      </c>
      <c r="CC310" s="740">
        <f t="shared" ref="CC310:CC332" si="2628">ROUND(CC33,1)</f>
        <v>0</v>
      </c>
      <c r="CD310" s="741">
        <f t="shared" ref="CD310:CD332" si="2629">$BZ310*CC310/100</f>
        <v>0</v>
      </c>
      <c r="CE310" s="740">
        <f t="shared" ref="CE310:CE332" si="2630">ROUND(CE33,1)</f>
        <v>0</v>
      </c>
      <c r="CF310" s="741">
        <f t="shared" ref="CF310:CF332" si="2631">$BZ310*CE310/100</f>
        <v>0</v>
      </c>
      <c r="CG310" s="740">
        <f t="shared" ref="CG310:CG332" si="2632">ROUND(CG33,1)</f>
        <v>50</v>
      </c>
      <c r="CH310" s="741">
        <f t="shared" ref="CH310:CH332" si="2633">$BZ310*CG310/100</f>
        <v>8312</v>
      </c>
      <c r="CI310" s="740">
        <f t="shared" ref="CI310:CI332" si="2634">ROUND(CI33,1)</f>
        <v>0</v>
      </c>
      <c r="CJ310" s="741">
        <f t="shared" ref="CJ310:CJ332" si="2635">$BZ310*CI310/100</f>
        <v>0</v>
      </c>
      <c r="CK310" s="740">
        <f t="shared" ref="CK310:CK332" si="2636">ROUND(CK33,1)</f>
        <v>0</v>
      </c>
      <c r="CL310" s="741">
        <f t="shared" ref="CL310:CL332" si="2637">$BZ310*CK310/100</f>
        <v>0</v>
      </c>
      <c r="CM310" s="740">
        <f t="shared" ref="CM310:CM332" si="2638">ROUND(CM33,1)</f>
        <v>15</v>
      </c>
      <c r="CN310" s="741">
        <f t="shared" ref="CN310:CN332" si="2639">$BZ310*CM310/100</f>
        <v>2493.6</v>
      </c>
      <c r="CO310" s="740">
        <f t="shared" ref="CO310:CO332" si="2640">ROUND(CO33,1)</f>
        <v>0</v>
      </c>
      <c r="CP310" s="741">
        <f t="shared" ref="CP310:CP332" si="2641">$BZ310*CO310/100</f>
        <v>0</v>
      </c>
      <c r="CQ310" s="740">
        <f t="shared" ref="CQ310:CQ332" si="2642">ROUND(CQ33,1)</f>
        <v>0</v>
      </c>
      <c r="CR310" s="741">
        <f t="shared" ref="CR310:CR332" si="2643">$BZ310*CQ310/100</f>
        <v>0</v>
      </c>
      <c r="CS310" s="740">
        <f t="shared" ref="CS310:CS332" si="2644">ROUND(CS33,1)</f>
        <v>0</v>
      </c>
      <c r="CT310" s="741">
        <f t="shared" ref="CT310:CT332" si="2645">$BZ310*CS310/100</f>
        <v>0</v>
      </c>
      <c r="CU310" s="743">
        <f t="shared" ref="CU310:CU332" si="2646">IF(((SUM(BZ310:CT310))&gt;(16242*BW310)),0,((16242*BW310)-(SUM(BZ310:CT310))))</f>
        <v>4989.3999999999996</v>
      </c>
      <c r="CV310" s="744">
        <f t="shared" ref="CV310:CV332" si="2647">BZ310+CB310+CD310+CF310+CH310+CJ310+CL310+CN310+CP310+CR310+CT310+CU310</f>
        <v>32419</v>
      </c>
      <c r="CW310" s="745">
        <v>12</v>
      </c>
      <c r="CX310" s="746">
        <f t="shared" ref="CX310:CX332" si="2648">CV310*CW310</f>
        <v>389028</v>
      </c>
      <c r="CY310" s="747"/>
      <c r="CZ310" s="741"/>
      <c r="DA310" s="746">
        <f t="shared" ref="DA310:DA332" si="2649">CX310+CY310+CZ310</f>
        <v>389028</v>
      </c>
      <c r="DB310" s="746">
        <f t="shared" ref="DB310:DB332" si="2650">DA310*0.302</f>
        <v>117486.46</v>
      </c>
      <c r="DC310" s="746">
        <f t="shared" ref="DC310:DC332" si="2651">DA310+DB310</f>
        <v>506514.46</v>
      </c>
      <c r="DD310" s="750"/>
      <c r="DE310" s="1044"/>
      <c r="DF310" s="755" t="s">
        <v>856</v>
      </c>
      <c r="DG310" s="737">
        <f t="shared" ref="DG310:DG332" si="2652">DG205</f>
        <v>0.5</v>
      </c>
      <c r="DH310" s="737">
        <f t="shared" ref="DH310:DH332" si="2653">ROUNDUP(DH205*1.061,0)</f>
        <v>8229</v>
      </c>
      <c r="DI310" s="738">
        <f t="shared" ref="DI310:DI332" si="2654">ROUNDUP(DH310*1.01,0)</f>
        <v>8312</v>
      </c>
      <c r="DJ310" s="817">
        <f t="shared" ref="DJ310:DJ332" si="2655">DG310*DI310</f>
        <v>4156</v>
      </c>
      <c r="DK310" s="740">
        <f t="shared" ref="DK310:DK332" si="2656">ROUND(DK33,1)</f>
        <v>0</v>
      </c>
      <c r="DL310" s="741">
        <f t="shared" ref="DL310:DL332" si="2657">$DJ310*DK310/100</f>
        <v>0</v>
      </c>
      <c r="DM310" s="740">
        <f t="shared" ref="DM310:DM332" si="2658">ROUND(DM33,1)</f>
        <v>0</v>
      </c>
      <c r="DN310" s="741">
        <f t="shared" ref="DN310:DN332" si="2659">$DJ310*DM310/100</f>
        <v>0</v>
      </c>
      <c r="DO310" s="740">
        <f t="shared" ref="DO310:DO332" si="2660">ROUND(DO33,1)</f>
        <v>0</v>
      </c>
      <c r="DP310" s="741">
        <f t="shared" ref="DP310:DP332" si="2661">$DJ310*DO310/100</f>
        <v>0</v>
      </c>
      <c r="DQ310" s="740">
        <f t="shared" ref="DQ310:DQ332" si="2662">ROUND(DQ33,1)</f>
        <v>0</v>
      </c>
      <c r="DR310" s="741">
        <f t="shared" ref="DR310:DR332" si="2663">$DJ310*DQ310/100</f>
        <v>0</v>
      </c>
      <c r="DS310" s="740">
        <f t="shared" ref="DS310:DS332" si="2664">ROUND(DS33,1)</f>
        <v>0</v>
      </c>
      <c r="DT310" s="741">
        <f t="shared" ref="DT310:DT332" si="2665">$DJ310*DS310/100</f>
        <v>0</v>
      </c>
      <c r="DU310" s="740">
        <f t="shared" ref="DU310:DU332" si="2666">ROUND(DU33,1)</f>
        <v>77.2</v>
      </c>
      <c r="DV310" s="741">
        <f t="shared" ref="DV310:DV332" si="2667">$DJ310*DU310/100</f>
        <v>3208.43</v>
      </c>
      <c r="DW310" s="740">
        <f t="shared" ref="DW310:DW332" si="2668">ROUND(DW33,1)</f>
        <v>30</v>
      </c>
      <c r="DX310" s="741">
        <f t="shared" ref="DX310:DX332" si="2669">$DJ310*DW310/100</f>
        <v>1246.8</v>
      </c>
      <c r="DY310" s="740">
        <f t="shared" ref="DY310:DY332" si="2670">ROUND(DY33,1)</f>
        <v>0</v>
      </c>
      <c r="DZ310" s="741">
        <f t="shared" ref="DZ310:DZ332" si="2671">$DJ310*DY310/100</f>
        <v>0</v>
      </c>
      <c r="EA310" s="740">
        <f t="shared" ref="EA310:EA332" si="2672">ROUND(EA33,1)</f>
        <v>0</v>
      </c>
      <c r="EB310" s="741">
        <f t="shared" ref="EB310:EB332" si="2673">$DJ310*EA310/100</f>
        <v>0</v>
      </c>
      <c r="EC310" s="740">
        <f t="shared" ref="EC310:EC332" si="2674">ROUND(EC33,1)</f>
        <v>0</v>
      </c>
      <c r="ED310" s="741">
        <f t="shared" ref="ED310:ED332" si="2675">$DJ310*EC310/100</f>
        <v>0</v>
      </c>
      <c r="EE310" s="743">
        <f t="shared" ref="EE310:EE332" si="2676">IF(((SUM(DJ310:ED310))&gt;(16242*DG310)),0,((16242*DG310)-(SUM(DJ310:ED310))))</f>
        <v>0</v>
      </c>
      <c r="EF310" s="744">
        <f t="shared" ref="EF310:EF332" si="2677">DJ310+DL310+DN310+DP310+DR310+DT310+DV310+DX310+DZ310+EB310+ED310+EE310</f>
        <v>8611.23</v>
      </c>
      <c r="EG310" s="745">
        <v>12</v>
      </c>
      <c r="EH310" s="746">
        <f t="shared" ref="EH310:EH332" si="2678">EF310*EG310</f>
        <v>103334.76</v>
      </c>
      <c r="EI310" s="747"/>
      <c r="EJ310" s="741"/>
      <c r="EK310" s="746">
        <f t="shared" ref="EK310:EK332" si="2679">EH310+EI310+EJ310</f>
        <v>103334.76</v>
      </c>
      <c r="EL310" s="746">
        <f t="shared" ref="EL310:EL332" si="2680">EK310*0.302</f>
        <v>31207.1</v>
      </c>
      <c r="EM310" s="746">
        <f t="shared" ref="EM310:EM332" si="2681">EK310+EL310</f>
        <v>134541.85999999999</v>
      </c>
      <c r="EO310" s="1044"/>
      <c r="EP310" s="755" t="s">
        <v>856</v>
      </c>
      <c r="EQ310" s="737">
        <f t="shared" ref="EQ310:EQ332" si="2682">EQ205</f>
        <v>1</v>
      </c>
      <c r="ER310" s="737">
        <f t="shared" ref="ER310:ER332" si="2683">ROUNDUP(ER205*1.061,0)</f>
        <v>8229</v>
      </c>
      <c r="ES310" s="738">
        <f t="shared" ref="ES310:ES332" si="2684">ROUNDUP(ER310*1.01,0)</f>
        <v>8312</v>
      </c>
      <c r="ET310" s="817">
        <f t="shared" ref="ET310:ET332" si="2685">EQ310*ES310</f>
        <v>8312</v>
      </c>
      <c r="EU310" s="740">
        <f t="shared" ref="EU310:EU332" si="2686">ROUND(EU33,1)</f>
        <v>0</v>
      </c>
      <c r="EV310" s="741">
        <f t="shared" ref="EV310:EV332" si="2687">$ET310*EU310/100</f>
        <v>0</v>
      </c>
      <c r="EW310" s="740">
        <f t="shared" ref="EW310:EW332" si="2688">ROUND(EW33,1)</f>
        <v>0</v>
      </c>
      <c r="EX310" s="741">
        <f t="shared" ref="EX310:EX332" si="2689">$ET310*EW310/100</f>
        <v>0</v>
      </c>
      <c r="EY310" s="740">
        <f t="shared" ref="EY310:EY332" si="2690">ROUND(EY33,1)</f>
        <v>0</v>
      </c>
      <c r="EZ310" s="741">
        <f t="shared" ref="EZ310:EZ332" si="2691">$ET310*EY310/100</f>
        <v>0</v>
      </c>
      <c r="FA310" s="740">
        <f t="shared" ref="FA310:FA332" si="2692">ROUND(FA33,1)</f>
        <v>0</v>
      </c>
      <c r="FB310" s="741">
        <f t="shared" ref="FB310:FB332" si="2693">$ET310*FA310/100</f>
        <v>0</v>
      </c>
      <c r="FC310" s="740">
        <f t="shared" ref="FC310:FC332" si="2694">ROUND(FC33,1)</f>
        <v>0</v>
      </c>
      <c r="FD310" s="741">
        <f t="shared" ref="FD310:FD332" si="2695">$ET310*FC310/100</f>
        <v>0</v>
      </c>
      <c r="FE310" s="740">
        <f t="shared" ref="FE310:FE332" si="2696">ROUND(FE33,1)</f>
        <v>200</v>
      </c>
      <c r="FF310" s="741">
        <f t="shared" ref="FF310:FF332" si="2697">$ET310*FE310/100</f>
        <v>16624</v>
      </c>
      <c r="FG310" s="740">
        <f t="shared" ref="FG310:FG332" si="2698">ROUND(FG33,1)</f>
        <v>15</v>
      </c>
      <c r="FH310" s="741">
        <f t="shared" ref="FH310:FH332" si="2699">$ET310*FG310/100</f>
        <v>1246.8</v>
      </c>
      <c r="FI310" s="740">
        <f t="shared" ref="FI310:FI332" si="2700">ROUND(FI33,1)</f>
        <v>0</v>
      </c>
      <c r="FJ310" s="741">
        <f t="shared" ref="FJ310:FJ332" si="2701">$ET310*FI310/100</f>
        <v>0</v>
      </c>
      <c r="FK310" s="740">
        <f t="shared" ref="FK310:FK332" si="2702">ROUND(FK33,1)</f>
        <v>0</v>
      </c>
      <c r="FL310" s="741">
        <f t="shared" ref="FL310:FL332" si="2703">$ET310*FK310/100</f>
        <v>0</v>
      </c>
      <c r="FM310" s="740">
        <f t="shared" ref="FM310:FM332" si="2704">ROUND(FM33,1)</f>
        <v>0</v>
      </c>
      <c r="FN310" s="741">
        <f t="shared" ref="FN310:FN332" si="2705">$ET310*FM310/100</f>
        <v>0</v>
      </c>
      <c r="FO310" s="743">
        <f t="shared" ref="FO310:FO332" si="2706">IF(((SUM(ET310:FN310))&gt;(16242*EQ310)),0,((16242*EQ310)-(SUM(ET310:FN310))))</f>
        <v>0</v>
      </c>
      <c r="FP310" s="744">
        <f t="shared" ref="FP310:FP332" si="2707">ET310+EV310+EX310+EZ310+FB310+FD310+FF310+FH310+FJ310+FL310+FN310+FO310</f>
        <v>26182.799999999999</v>
      </c>
      <c r="FQ310" s="745">
        <v>12</v>
      </c>
      <c r="FR310" s="746">
        <f t="shared" ref="FR310:FR332" si="2708">FP310*FQ310</f>
        <v>314193.59999999998</v>
      </c>
      <c r="FS310" s="747"/>
      <c r="FT310" s="741"/>
      <c r="FU310" s="746">
        <f t="shared" ref="FU310:FU332" si="2709">FR310+FS310+FT310</f>
        <v>314193.59999999998</v>
      </c>
      <c r="FV310" s="746">
        <f t="shared" ref="FV310:FV332" si="2710">FU310*0.302</f>
        <v>94886.47</v>
      </c>
      <c r="FW310" s="746">
        <f t="shared" ref="FW310:FW332" si="2711">FU310+FV310</f>
        <v>409080.07</v>
      </c>
      <c r="FY310" s="1044"/>
      <c r="FZ310" s="755" t="s">
        <v>856</v>
      </c>
      <c r="GA310" s="737">
        <f t="shared" ref="GA310:GA332" si="2712">GA205</f>
        <v>5.5</v>
      </c>
      <c r="GB310" s="737">
        <f t="shared" ref="GB310:GB332" si="2713">ROUNDUP(GB205*1.061,0)</f>
        <v>8229</v>
      </c>
      <c r="GC310" s="738">
        <f t="shared" ref="GC310:GC332" si="2714">ROUNDUP(GB310*1.01,0)</f>
        <v>8312</v>
      </c>
      <c r="GD310" s="743">
        <f t="shared" ref="GD310:GD332" si="2715">F310+AP310+BZ310+DJ310+ET310</f>
        <v>45716</v>
      </c>
      <c r="GE310" s="743"/>
      <c r="GF310" s="737">
        <f t="shared" ref="GF310:GF332" si="2716">H310+AR310+CB310+DL310+EV310</f>
        <v>0</v>
      </c>
      <c r="GG310" s="743"/>
      <c r="GH310" s="737">
        <f t="shared" ref="GH310:GH332" si="2717">J310+AT310+CD310+DN310+EX310</f>
        <v>332.48</v>
      </c>
      <c r="GI310" s="743"/>
      <c r="GJ310" s="737">
        <f t="shared" ref="GJ310:GJ332" si="2718">L310+AV310+CF310+DP310+EZ310</f>
        <v>0</v>
      </c>
      <c r="GK310" s="743"/>
      <c r="GL310" s="737">
        <f t="shared" ref="GL310:GL332" si="2719">N310+AX310+CH310+DR310+FB310</f>
        <v>10223.76</v>
      </c>
      <c r="GM310" s="743"/>
      <c r="GN310" s="737">
        <f t="shared" ref="GN310:GN332" si="2720">P310+AZ310+CJ310+DT310+FD310</f>
        <v>0</v>
      </c>
      <c r="GO310" s="743"/>
      <c r="GP310" s="737">
        <f t="shared" ref="GP310:GP332" si="2721">R310+BB310+CL310+DV310+FF310</f>
        <v>52498.59</v>
      </c>
      <c r="GQ310" s="743"/>
      <c r="GR310" s="737">
        <f t="shared" ref="GR310:GR332" si="2722">T310+BD310+CN310+DX310+FH310</f>
        <v>8727.6</v>
      </c>
      <c r="GS310" s="743"/>
      <c r="GT310" s="737">
        <f t="shared" ref="GT310:GT332" si="2723">V310+BF310+CP310+DZ310+FJ310</f>
        <v>0</v>
      </c>
      <c r="GU310" s="743"/>
      <c r="GV310" s="737">
        <f t="shared" ref="GV310:GV332" si="2724">X310+BH310+CR310+EB310+FL310</f>
        <v>0</v>
      </c>
      <c r="GW310" s="743"/>
      <c r="GX310" s="737">
        <f t="shared" ref="GX310:GY332" si="2725">Z310+BJ310+CT310+ED310+FN310</f>
        <v>0</v>
      </c>
      <c r="GY310" s="743">
        <f t="shared" si="2725"/>
        <v>4989.3999999999996</v>
      </c>
      <c r="GZ310" s="744">
        <f t="shared" ref="GZ310:GZ332" si="2726">GD310+GF310+GH310+GJ310+GL310+GN310+GP310+GR310+GT310+GV310+GX310+GY310</f>
        <v>122487.83</v>
      </c>
      <c r="HA310" s="745">
        <v>12</v>
      </c>
      <c r="HB310" s="746">
        <f t="shared" ref="HB310:HB332" si="2727">GZ310*HA310</f>
        <v>1469853.96</v>
      </c>
      <c r="HC310" s="737">
        <f t="shared" ref="HC310:HD332" si="2728">AE310+BO310+CY310+EI310+FS310</f>
        <v>0</v>
      </c>
      <c r="HD310" s="737">
        <f t="shared" si="2728"/>
        <v>0</v>
      </c>
      <c r="HE310" s="746">
        <f t="shared" ref="HE310:HE332" si="2729">HB310+HC310+HD310</f>
        <v>1469853.96</v>
      </c>
      <c r="HF310" s="746">
        <f t="shared" ref="HF310:HF332" si="2730">HE310*0.302</f>
        <v>443895.9</v>
      </c>
      <c r="HG310" s="746">
        <f t="shared" ref="HG310:HG332" si="2731">HE310+HF310</f>
        <v>1913749.86</v>
      </c>
    </row>
    <row r="311" spans="1:215" hidden="1" x14ac:dyDescent="0.25">
      <c r="A311" s="1044"/>
      <c r="B311" s="755" t="s">
        <v>858</v>
      </c>
      <c r="C311" s="737">
        <f t="shared" si="2563"/>
        <v>1</v>
      </c>
      <c r="D311" s="737">
        <f t="shared" si="2564"/>
        <v>7839</v>
      </c>
      <c r="E311" s="738">
        <f t="shared" si="2565"/>
        <v>7918</v>
      </c>
      <c r="F311" s="817">
        <f t="shared" si="2566"/>
        <v>7918</v>
      </c>
      <c r="G311" s="740">
        <f t="shared" si="2567"/>
        <v>0</v>
      </c>
      <c r="H311" s="741">
        <f t="shared" si="2568"/>
        <v>0</v>
      </c>
      <c r="I311" s="740">
        <f t="shared" si="2567"/>
        <v>0</v>
      </c>
      <c r="J311" s="741">
        <f t="shared" si="2569"/>
        <v>0</v>
      </c>
      <c r="K311" s="740">
        <f t="shared" si="2570"/>
        <v>0</v>
      </c>
      <c r="L311" s="741">
        <f t="shared" si="2571"/>
        <v>0</v>
      </c>
      <c r="M311" s="740">
        <f t="shared" si="2572"/>
        <v>23</v>
      </c>
      <c r="N311" s="741">
        <f t="shared" si="2573"/>
        <v>1821.14</v>
      </c>
      <c r="O311" s="740">
        <f t="shared" si="2574"/>
        <v>0</v>
      </c>
      <c r="P311" s="741">
        <f t="shared" si="2575"/>
        <v>0</v>
      </c>
      <c r="Q311" s="740">
        <f t="shared" si="2576"/>
        <v>198</v>
      </c>
      <c r="R311" s="741">
        <f t="shared" si="2577"/>
        <v>15677.64</v>
      </c>
      <c r="S311" s="740">
        <f t="shared" si="2578"/>
        <v>30</v>
      </c>
      <c r="T311" s="741">
        <f t="shared" si="2579"/>
        <v>2375.4</v>
      </c>
      <c r="U311" s="740">
        <f t="shared" si="2580"/>
        <v>0</v>
      </c>
      <c r="V311" s="741">
        <f t="shared" si="2581"/>
        <v>0</v>
      </c>
      <c r="W311" s="740">
        <f t="shared" si="2582"/>
        <v>0</v>
      </c>
      <c r="X311" s="741">
        <f t="shared" si="2583"/>
        <v>0</v>
      </c>
      <c r="Y311" s="740">
        <f t="shared" si="2584"/>
        <v>0</v>
      </c>
      <c r="Z311" s="741">
        <f t="shared" si="2585"/>
        <v>0</v>
      </c>
      <c r="AA311" s="743">
        <f t="shared" si="2586"/>
        <v>0</v>
      </c>
      <c r="AB311" s="744">
        <f t="shared" si="2587"/>
        <v>27792.18</v>
      </c>
      <c r="AC311" s="745">
        <v>12</v>
      </c>
      <c r="AD311" s="746">
        <f t="shared" si="2588"/>
        <v>333506.15999999997</v>
      </c>
      <c r="AE311" s="747"/>
      <c r="AF311" s="741"/>
      <c r="AG311" s="746">
        <f t="shared" si="2589"/>
        <v>333506.15999999997</v>
      </c>
      <c r="AH311" s="746">
        <f t="shared" si="2590"/>
        <v>100718.86</v>
      </c>
      <c r="AI311" s="746">
        <f t="shared" si="2591"/>
        <v>434225.02</v>
      </c>
      <c r="AK311" s="1044"/>
      <c r="AL311" s="755" t="s">
        <v>858</v>
      </c>
      <c r="AM311" s="737">
        <f t="shared" si="2592"/>
        <v>0</v>
      </c>
      <c r="AN311" s="737">
        <f t="shared" si="2593"/>
        <v>7839</v>
      </c>
      <c r="AO311" s="738">
        <f t="shared" si="2594"/>
        <v>7918</v>
      </c>
      <c r="AP311" s="817">
        <f t="shared" si="2595"/>
        <v>0</v>
      </c>
      <c r="AQ311" s="740">
        <f t="shared" si="2596"/>
        <v>0</v>
      </c>
      <c r="AR311" s="741">
        <f t="shared" si="2597"/>
        <v>0</v>
      </c>
      <c r="AS311" s="740">
        <f t="shared" si="2598"/>
        <v>0</v>
      </c>
      <c r="AT311" s="741">
        <f t="shared" si="2599"/>
        <v>0</v>
      </c>
      <c r="AU311" s="740">
        <f t="shared" si="2600"/>
        <v>0</v>
      </c>
      <c r="AV311" s="741">
        <f t="shared" si="2601"/>
        <v>0</v>
      </c>
      <c r="AW311" s="740">
        <f t="shared" si="2602"/>
        <v>0</v>
      </c>
      <c r="AX311" s="741">
        <f t="shared" si="2603"/>
        <v>0</v>
      </c>
      <c r="AY311" s="740">
        <f t="shared" si="2604"/>
        <v>0</v>
      </c>
      <c r="AZ311" s="741">
        <f t="shared" si="2605"/>
        <v>0</v>
      </c>
      <c r="BA311" s="740">
        <f t="shared" si="2606"/>
        <v>0</v>
      </c>
      <c r="BB311" s="741">
        <f t="shared" si="2607"/>
        <v>0</v>
      </c>
      <c r="BC311" s="740">
        <f t="shared" si="2608"/>
        <v>0</v>
      </c>
      <c r="BD311" s="741">
        <f t="shared" si="2609"/>
        <v>0</v>
      </c>
      <c r="BE311" s="740">
        <f t="shared" si="2610"/>
        <v>0</v>
      </c>
      <c r="BF311" s="741">
        <f t="shared" si="2611"/>
        <v>0</v>
      </c>
      <c r="BG311" s="740">
        <f t="shared" si="2612"/>
        <v>0</v>
      </c>
      <c r="BH311" s="741">
        <f t="shared" si="2613"/>
        <v>0</v>
      </c>
      <c r="BI311" s="740">
        <f t="shared" si="2614"/>
        <v>0</v>
      </c>
      <c r="BJ311" s="741">
        <f t="shared" si="2615"/>
        <v>0</v>
      </c>
      <c r="BK311" s="743">
        <f t="shared" si="2616"/>
        <v>0</v>
      </c>
      <c r="BL311" s="744">
        <f t="shared" si="2617"/>
        <v>0</v>
      </c>
      <c r="BM311" s="745">
        <v>12</v>
      </c>
      <c r="BN311" s="746">
        <f t="shared" si="2618"/>
        <v>0</v>
      </c>
      <c r="BO311" s="747"/>
      <c r="BP311" s="741"/>
      <c r="BQ311" s="746">
        <f t="shared" si="2619"/>
        <v>0</v>
      </c>
      <c r="BR311" s="746">
        <f t="shared" si="2620"/>
        <v>0</v>
      </c>
      <c r="BS311" s="746">
        <f t="shared" si="2621"/>
        <v>0</v>
      </c>
      <c r="BU311" s="1044"/>
      <c r="BV311" s="755" t="s">
        <v>858</v>
      </c>
      <c r="BW311" s="737">
        <f t="shared" si="2622"/>
        <v>0</v>
      </c>
      <c r="BX311" s="737">
        <f t="shared" si="2623"/>
        <v>7839</v>
      </c>
      <c r="BY311" s="738">
        <f t="shared" si="2624"/>
        <v>7918</v>
      </c>
      <c r="BZ311" s="817">
        <f t="shared" si="2625"/>
        <v>0</v>
      </c>
      <c r="CA311" s="740">
        <f t="shared" si="2626"/>
        <v>0</v>
      </c>
      <c r="CB311" s="741">
        <f t="shared" si="2627"/>
        <v>0</v>
      </c>
      <c r="CC311" s="740">
        <f t="shared" si="2628"/>
        <v>0</v>
      </c>
      <c r="CD311" s="741">
        <f t="shared" si="2629"/>
        <v>0</v>
      </c>
      <c r="CE311" s="740">
        <f t="shared" si="2630"/>
        <v>0</v>
      </c>
      <c r="CF311" s="741">
        <f t="shared" si="2631"/>
        <v>0</v>
      </c>
      <c r="CG311" s="740">
        <f t="shared" si="2632"/>
        <v>0</v>
      </c>
      <c r="CH311" s="741">
        <f t="shared" si="2633"/>
        <v>0</v>
      </c>
      <c r="CI311" s="740">
        <f t="shared" si="2634"/>
        <v>0</v>
      </c>
      <c r="CJ311" s="741">
        <f t="shared" si="2635"/>
        <v>0</v>
      </c>
      <c r="CK311" s="740">
        <f t="shared" si="2636"/>
        <v>0</v>
      </c>
      <c r="CL311" s="741">
        <f t="shared" si="2637"/>
        <v>0</v>
      </c>
      <c r="CM311" s="740">
        <f t="shared" si="2638"/>
        <v>0</v>
      </c>
      <c r="CN311" s="741">
        <f t="shared" si="2639"/>
        <v>0</v>
      </c>
      <c r="CO311" s="740">
        <f t="shared" si="2640"/>
        <v>0</v>
      </c>
      <c r="CP311" s="741">
        <f t="shared" si="2641"/>
        <v>0</v>
      </c>
      <c r="CQ311" s="740">
        <f t="shared" si="2642"/>
        <v>0</v>
      </c>
      <c r="CR311" s="741">
        <f t="shared" si="2643"/>
        <v>0</v>
      </c>
      <c r="CS311" s="740">
        <f t="shared" si="2644"/>
        <v>0</v>
      </c>
      <c r="CT311" s="741">
        <f t="shared" si="2645"/>
        <v>0</v>
      </c>
      <c r="CU311" s="743">
        <f t="shared" si="2646"/>
        <v>0</v>
      </c>
      <c r="CV311" s="744">
        <f t="shared" si="2647"/>
        <v>0</v>
      </c>
      <c r="CW311" s="745">
        <v>12</v>
      </c>
      <c r="CX311" s="746">
        <f t="shared" si="2648"/>
        <v>0</v>
      </c>
      <c r="CY311" s="747"/>
      <c r="CZ311" s="741"/>
      <c r="DA311" s="746">
        <f t="shared" si="2649"/>
        <v>0</v>
      </c>
      <c r="DB311" s="746">
        <f t="shared" si="2650"/>
        <v>0</v>
      </c>
      <c r="DC311" s="746">
        <f t="shared" si="2651"/>
        <v>0</v>
      </c>
      <c r="DD311" s="750"/>
      <c r="DE311" s="1044"/>
      <c r="DF311" s="755" t="s">
        <v>858</v>
      </c>
      <c r="DG311" s="737">
        <f t="shared" si="2652"/>
        <v>0</v>
      </c>
      <c r="DH311" s="737">
        <f t="shared" si="2653"/>
        <v>7839</v>
      </c>
      <c r="DI311" s="738">
        <f t="shared" si="2654"/>
        <v>7918</v>
      </c>
      <c r="DJ311" s="817">
        <f t="shared" si="2655"/>
        <v>0</v>
      </c>
      <c r="DK311" s="740">
        <f t="shared" si="2656"/>
        <v>0</v>
      </c>
      <c r="DL311" s="741">
        <f t="shared" si="2657"/>
        <v>0</v>
      </c>
      <c r="DM311" s="740">
        <f t="shared" si="2658"/>
        <v>0</v>
      </c>
      <c r="DN311" s="741">
        <f t="shared" si="2659"/>
        <v>0</v>
      </c>
      <c r="DO311" s="740">
        <f t="shared" si="2660"/>
        <v>0</v>
      </c>
      <c r="DP311" s="741">
        <f t="shared" si="2661"/>
        <v>0</v>
      </c>
      <c r="DQ311" s="740">
        <f t="shared" si="2662"/>
        <v>0</v>
      </c>
      <c r="DR311" s="741">
        <f t="shared" si="2663"/>
        <v>0</v>
      </c>
      <c r="DS311" s="740">
        <f t="shared" si="2664"/>
        <v>0</v>
      </c>
      <c r="DT311" s="741">
        <f t="shared" si="2665"/>
        <v>0</v>
      </c>
      <c r="DU311" s="740">
        <f t="shared" si="2666"/>
        <v>0</v>
      </c>
      <c r="DV311" s="741">
        <f t="shared" si="2667"/>
        <v>0</v>
      </c>
      <c r="DW311" s="740">
        <f t="shared" si="2668"/>
        <v>0</v>
      </c>
      <c r="DX311" s="741">
        <f t="shared" si="2669"/>
        <v>0</v>
      </c>
      <c r="DY311" s="740">
        <f t="shared" si="2670"/>
        <v>0</v>
      </c>
      <c r="DZ311" s="741">
        <f t="shared" si="2671"/>
        <v>0</v>
      </c>
      <c r="EA311" s="740">
        <f t="shared" si="2672"/>
        <v>0</v>
      </c>
      <c r="EB311" s="741">
        <f t="shared" si="2673"/>
        <v>0</v>
      </c>
      <c r="EC311" s="740">
        <f t="shared" si="2674"/>
        <v>0</v>
      </c>
      <c r="ED311" s="741">
        <f t="shared" si="2675"/>
        <v>0</v>
      </c>
      <c r="EE311" s="743">
        <f t="shared" si="2676"/>
        <v>0</v>
      </c>
      <c r="EF311" s="744">
        <f t="shared" si="2677"/>
        <v>0</v>
      </c>
      <c r="EG311" s="745">
        <v>12</v>
      </c>
      <c r="EH311" s="746">
        <f t="shared" si="2678"/>
        <v>0</v>
      </c>
      <c r="EI311" s="747"/>
      <c r="EJ311" s="741"/>
      <c r="EK311" s="746">
        <f t="shared" si="2679"/>
        <v>0</v>
      </c>
      <c r="EL311" s="746">
        <f t="shared" si="2680"/>
        <v>0</v>
      </c>
      <c r="EM311" s="746">
        <f t="shared" si="2681"/>
        <v>0</v>
      </c>
      <c r="EO311" s="1044"/>
      <c r="EP311" s="755" t="s">
        <v>858</v>
      </c>
      <c r="EQ311" s="737">
        <f t="shared" si="2682"/>
        <v>0</v>
      </c>
      <c r="ER311" s="737">
        <f t="shared" si="2683"/>
        <v>7839</v>
      </c>
      <c r="ES311" s="738">
        <f t="shared" si="2684"/>
        <v>7918</v>
      </c>
      <c r="ET311" s="817">
        <f t="shared" si="2685"/>
        <v>0</v>
      </c>
      <c r="EU311" s="740">
        <f t="shared" si="2686"/>
        <v>0</v>
      </c>
      <c r="EV311" s="741">
        <f t="shared" si="2687"/>
        <v>0</v>
      </c>
      <c r="EW311" s="740">
        <f t="shared" si="2688"/>
        <v>0</v>
      </c>
      <c r="EX311" s="741">
        <f t="shared" si="2689"/>
        <v>0</v>
      </c>
      <c r="EY311" s="740">
        <f t="shared" si="2690"/>
        <v>0</v>
      </c>
      <c r="EZ311" s="741">
        <f t="shared" si="2691"/>
        <v>0</v>
      </c>
      <c r="FA311" s="740">
        <f t="shared" si="2692"/>
        <v>0</v>
      </c>
      <c r="FB311" s="741">
        <f t="shared" si="2693"/>
        <v>0</v>
      </c>
      <c r="FC311" s="740">
        <f t="shared" si="2694"/>
        <v>0</v>
      </c>
      <c r="FD311" s="741">
        <f t="shared" si="2695"/>
        <v>0</v>
      </c>
      <c r="FE311" s="740">
        <f t="shared" si="2696"/>
        <v>0</v>
      </c>
      <c r="FF311" s="741">
        <f t="shared" si="2697"/>
        <v>0</v>
      </c>
      <c r="FG311" s="740">
        <f t="shared" si="2698"/>
        <v>0</v>
      </c>
      <c r="FH311" s="741">
        <f t="shared" si="2699"/>
        <v>0</v>
      </c>
      <c r="FI311" s="740">
        <f t="shared" si="2700"/>
        <v>0</v>
      </c>
      <c r="FJ311" s="741">
        <f t="shared" si="2701"/>
        <v>0</v>
      </c>
      <c r="FK311" s="740">
        <f t="shared" si="2702"/>
        <v>0</v>
      </c>
      <c r="FL311" s="741">
        <f t="shared" si="2703"/>
        <v>0</v>
      </c>
      <c r="FM311" s="740">
        <f t="shared" si="2704"/>
        <v>0</v>
      </c>
      <c r="FN311" s="741">
        <f t="shared" si="2705"/>
        <v>0</v>
      </c>
      <c r="FO311" s="743">
        <f t="shared" si="2706"/>
        <v>0</v>
      </c>
      <c r="FP311" s="744">
        <f t="shared" si="2707"/>
        <v>0</v>
      </c>
      <c r="FQ311" s="745">
        <v>12</v>
      </c>
      <c r="FR311" s="746">
        <f t="shared" si="2708"/>
        <v>0</v>
      </c>
      <c r="FS311" s="747"/>
      <c r="FT311" s="741"/>
      <c r="FU311" s="746">
        <f t="shared" si="2709"/>
        <v>0</v>
      </c>
      <c r="FV311" s="746">
        <f t="shared" si="2710"/>
        <v>0</v>
      </c>
      <c r="FW311" s="746">
        <f t="shared" si="2711"/>
        <v>0</v>
      </c>
      <c r="FY311" s="1044"/>
      <c r="FZ311" s="755" t="s">
        <v>858</v>
      </c>
      <c r="GA311" s="737">
        <f t="shared" si="2712"/>
        <v>1</v>
      </c>
      <c r="GB311" s="737">
        <f t="shared" si="2713"/>
        <v>7839</v>
      </c>
      <c r="GC311" s="738">
        <f t="shared" si="2714"/>
        <v>7918</v>
      </c>
      <c r="GD311" s="743">
        <f t="shared" si="2715"/>
        <v>7918</v>
      </c>
      <c r="GE311" s="743"/>
      <c r="GF311" s="737">
        <f t="shared" si="2716"/>
        <v>0</v>
      </c>
      <c r="GG311" s="743"/>
      <c r="GH311" s="737">
        <f t="shared" si="2717"/>
        <v>0</v>
      </c>
      <c r="GI311" s="743"/>
      <c r="GJ311" s="737">
        <f t="shared" si="2718"/>
        <v>0</v>
      </c>
      <c r="GK311" s="743"/>
      <c r="GL311" s="737">
        <f t="shared" si="2719"/>
        <v>1821.14</v>
      </c>
      <c r="GM311" s="743"/>
      <c r="GN311" s="737">
        <f t="shared" si="2720"/>
        <v>0</v>
      </c>
      <c r="GO311" s="743"/>
      <c r="GP311" s="737">
        <f t="shared" si="2721"/>
        <v>15677.64</v>
      </c>
      <c r="GQ311" s="743"/>
      <c r="GR311" s="737">
        <f t="shared" si="2722"/>
        <v>2375.4</v>
      </c>
      <c r="GS311" s="743"/>
      <c r="GT311" s="737">
        <f t="shared" si="2723"/>
        <v>0</v>
      </c>
      <c r="GU311" s="743"/>
      <c r="GV311" s="737">
        <f t="shared" si="2724"/>
        <v>0</v>
      </c>
      <c r="GW311" s="743"/>
      <c r="GX311" s="737">
        <f t="shared" si="2725"/>
        <v>0</v>
      </c>
      <c r="GY311" s="743">
        <f t="shared" si="2725"/>
        <v>0</v>
      </c>
      <c r="GZ311" s="744">
        <f t="shared" si="2726"/>
        <v>27792.18</v>
      </c>
      <c r="HA311" s="745">
        <v>12</v>
      </c>
      <c r="HB311" s="746">
        <f t="shared" si="2727"/>
        <v>333506.15999999997</v>
      </c>
      <c r="HC311" s="737">
        <f t="shared" si="2728"/>
        <v>0</v>
      </c>
      <c r="HD311" s="737">
        <f t="shared" si="2728"/>
        <v>0</v>
      </c>
      <c r="HE311" s="746">
        <f t="shared" si="2729"/>
        <v>333506.15999999997</v>
      </c>
      <c r="HF311" s="746">
        <f t="shared" si="2730"/>
        <v>100718.86</v>
      </c>
      <c r="HG311" s="746">
        <f t="shared" si="2731"/>
        <v>434225.02</v>
      </c>
    </row>
    <row r="312" spans="1:215" hidden="1" x14ac:dyDescent="0.25">
      <c r="A312" s="1044"/>
      <c r="B312" s="755" t="s">
        <v>859</v>
      </c>
      <c r="C312" s="737">
        <f t="shared" si="2563"/>
        <v>0</v>
      </c>
      <c r="D312" s="737">
        <f t="shared" si="2564"/>
        <v>7468</v>
      </c>
      <c r="E312" s="738">
        <f t="shared" si="2565"/>
        <v>7543</v>
      </c>
      <c r="F312" s="817">
        <f t="shared" si="2566"/>
        <v>0</v>
      </c>
      <c r="G312" s="740">
        <f t="shared" si="2567"/>
        <v>0</v>
      </c>
      <c r="H312" s="741">
        <f t="shared" si="2568"/>
        <v>0</v>
      </c>
      <c r="I312" s="740">
        <f t="shared" si="2567"/>
        <v>0</v>
      </c>
      <c r="J312" s="741">
        <f t="shared" si="2569"/>
        <v>0</v>
      </c>
      <c r="K312" s="740">
        <f t="shared" si="2570"/>
        <v>0</v>
      </c>
      <c r="L312" s="741">
        <f t="shared" si="2571"/>
        <v>0</v>
      </c>
      <c r="M312" s="740">
        <f t="shared" si="2572"/>
        <v>0</v>
      </c>
      <c r="N312" s="741">
        <f t="shared" si="2573"/>
        <v>0</v>
      </c>
      <c r="O312" s="740">
        <f t="shared" si="2574"/>
        <v>0</v>
      </c>
      <c r="P312" s="741">
        <f t="shared" si="2575"/>
        <v>0</v>
      </c>
      <c r="Q312" s="740">
        <f t="shared" si="2576"/>
        <v>0</v>
      </c>
      <c r="R312" s="741">
        <f t="shared" si="2577"/>
        <v>0</v>
      </c>
      <c r="S312" s="740">
        <f t="shared" si="2578"/>
        <v>0</v>
      </c>
      <c r="T312" s="741">
        <f t="shared" si="2579"/>
        <v>0</v>
      </c>
      <c r="U312" s="740">
        <f t="shared" si="2580"/>
        <v>0</v>
      </c>
      <c r="V312" s="741">
        <f t="shared" si="2581"/>
        <v>0</v>
      </c>
      <c r="W312" s="740">
        <f t="shared" si="2582"/>
        <v>0</v>
      </c>
      <c r="X312" s="741">
        <f t="shared" si="2583"/>
        <v>0</v>
      </c>
      <c r="Y312" s="740">
        <f t="shared" si="2584"/>
        <v>0</v>
      </c>
      <c r="Z312" s="741">
        <f t="shared" si="2585"/>
        <v>0</v>
      </c>
      <c r="AA312" s="743">
        <f t="shared" si="2586"/>
        <v>0</v>
      </c>
      <c r="AB312" s="744">
        <f t="shared" si="2587"/>
        <v>0</v>
      </c>
      <c r="AC312" s="745">
        <v>12</v>
      </c>
      <c r="AD312" s="746">
        <f t="shared" si="2588"/>
        <v>0</v>
      </c>
      <c r="AE312" s="747"/>
      <c r="AF312" s="741"/>
      <c r="AG312" s="746">
        <f t="shared" si="2589"/>
        <v>0</v>
      </c>
      <c r="AH312" s="746">
        <f t="shared" si="2590"/>
        <v>0</v>
      </c>
      <c r="AI312" s="746">
        <f t="shared" si="2591"/>
        <v>0</v>
      </c>
      <c r="AK312" s="1044"/>
      <c r="AL312" s="755" t="s">
        <v>859</v>
      </c>
      <c r="AM312" s="737">
        <f t="shared" si="2592"/>
        <v>1</v>
      </c>
      <c r="AN312" s="737">
        <f t="shared" si="2593"/>
        <v>7468</v>
      </c>
      <c r="AO312" s="738">
        <f t="shared" si="2594"/>
        <v>7543</v>
      </c>
      <c r="AP312" s="817">
        <f t="shared" si="2595"/>
        <v>7543</v>
      </c>
      <c r="AQ312" s="740">
        <f t="shared" si="2596"/>
        <v>0</v>
      </c>
      <c r="AR312" s="741">
        <f t="shared" si="2597"/>
        <v>0</v>
      </c>
      <c r="AS312" s="740">
        <f t="shared" si="2598"/>
        <v>0</v>
      </c>
      <c r="AT312" s="741">
        <f t="shared" si="2599"/>
        <v>0</v>
      </c>
      <c r="AU312" s="740">
        <f t="shared" si="2600"/>
        <v>0</v>
      </c>
      <c r="AV312" s="741">
        <f t="shared" si="2601"/>
        <v>0</v>
      </c>
      <c r="AW312" s="740">
        <f t="shared" si="2602"/>
        <v>0</v>
      </c>
      <c r="AX312" s="741">
        <f t="shared" si="2603"/>
        <v>0</v>
      </c>
      <c r="AY312" s="740">
        <f t="shared" si="2604"/>
        <v>0</v>
      </c>
      <c r="AZ312" s="741">
        <f t="shared" si="2605"/>
        <v>0</v>
      </c>
      <c r="BA312" s="740">
        <f t="shared" si="2606"/>
        <v>164.5</v>
      </c>
      <c r="BB312" s="741">
        <f t="shared" si="2607"/>
        <v>12408.24</v>
      </c>
      <c r="BC312" s="740">
        <f t="shared" si="2608"/>
        <v>17.5</v>
      </c>
      <c r="BD312" s="741">
        <f t="shared" si="2609"/>
        <v>1320.03</v>
      </c>
      <c r="BE312" s="740">
        <f t="shared" si="2610"/>
        <v>0</v>
      </c>
      <c r="BF312" s="741">
        <f t="shared" si="2611"/>
        <v>0</v>
      </c>
      <c r="BG312" s="740">
        <f t="shared" si="2612"/>
        <v>0</v>
      </c>
      <c r="BH312" s="741">
        <f t="shared" si="2613"/>
        <v>0</v>
      </c>
      <c r="BI312" s="740">
        <f t="shared" si="2614"/>
        <v>0</v>
      </c>
      <c r="BJ312" s="741">
        <f t="shared" si="2615"/>
        <v>0</v>
      </c>
      <c r="BK312" s="743">
        <f t="shared" si="2616"/>
        <v>0</v>
      </c>
      <c r="BL312" s="744">
        <f t="shared" si="2617"/>
        <v>21271.27</v>
      </c>
      <c r="BM312" s="745">
        <v>12</v>
      </c>
      <c r="BN312" s="746">
        <f t="shared" si="2618"/>
        <v>255255.24</v>
      </c>
      <c r="BO312" s="747"/>
      <c r="BP312" s="741"/>
      <c r="BQ312" s="746">
        <f t="shared" si="2619"/>
        <v>255255.24</v>
      </c>
      <c r="BR312" s="746">
        <f t="shared" si="2620"/>
        <v>77087.08</v>
      </c>
      <c r="BS312" s="746">
        <f t="shared" si="2621"/>
        <v>332342.32</v>
      </c>
      <c r="BU312" s="1044"/>
      <c r="BV312" s="755" t="s">
        <v>859</v>
      </c>
      <c r="BW312" s="737">
        <f t="shared" si="2622"/>
        <v>0</v>
      </c>
      <c r="BX312" s="737">
        <f t="shared" si="2623"/>
        <v>7468</v>
      </c>
      <c r="BY312" s="738">
        <f t="shared" si="2624"/>
        <v>7543</v>
      </c>
      <c r="BZ312" s="817">
        <f t="shared" si="2625"/>
        <v>0</v>
      </c>
      <c r="CA312" s="740">
        <f t="shared" si="2626"/>
        <v>0</v>
      </c>
      <c r="CB312" s="741">
        <f t="shared" si="2627"/>
        <v>0</v>
      </c>
      <c r="CC312" s="740">
        <f t="shared" si="2628"/>
        <v>0</v>
      </c>
      <c r="CD312" s="741">
        <f t="shared" si="2629"/>
        <v>0</v>
      </c>
      <c r="CE312" s="740">
        <f t="shared" si="2630"/>
        <v>0</v>
      </c>
      <c r="CF312" s="741">
        <f t="shared" si="2631"/>
        <v>0</v>
      </c>
      <c r="CG312" s="740">
        <f t="shared" si="2632"/>
        <v>0</v>
      </c>
      <c r="CH312" s="741">
        <f t="shared" si="2633"/>
        <v>0</v>
      </c>
      <c r="CI312" s="740">
        <f t="shared" si="2634"/>
        <v>0</v>
      </c>
      <c r="CJ312" s="741">
        <f t="shared" si="2635"/>
        <v>0</v>
      </c>
      <c r="CK312" s="740">
        <f t="shared" si="2636"/>
        <v>0</v>
      </c>
      <c r="CL312" s="741">
        <f t="shared" si="2637"/>
        <v>0</v>
      </c>
      <c r="CM312" s="740">
        <f t="shared" si="2638"/>
        <v>0</v>
      </c>
      <c r="CN312" s="741">
        <f t="shared" si="2639"/>
        <v>0</v>
      </c>
      <c r="CO312" s="740">
        <f t="shared" si="2640"/>
        <v>0</v>
      </c>
      <c r="CP312" s="741">
        <f t="shared" si="2641"/>
        <v>0</v>
      </c>
      <c r="CQ312" s="740">
        <f t="shared" si="2642"/>
        <v>0</v>
      </c>
      <c r="CR312" s="741">
        <f t="shared" si="2643"/>
        <v>0</v>
      </c>
      <c r="CS312" s="740">
        <f t="shared" si="2644"/>
        <v>0</v>
      </c>
      <c r="CT312" s="741">
        <f t="shared" si="2645"/>
        <v>0</v>
      </c>
      <c r="CU312" s="743">
        <f t="shared" si="2646"/>
        <v>0</v>
      </c>
      <c r="CV312" s="744">
        <f t="shared" si="2647"/>
        <v>0</v>
      </c>
      <c r="CW312" s="745">
        <v>12</v>
      </c>
      <c r="CX312" s="746">
        <f t="shared" si="2648"/>
        <v>0</v>
      </c>
      <c r="CY312" s="747"/>
      <c r="CZ312" s="741"/>
      <c r="DA312" s="746">
        <f t="shared" si="2649"/>
        <v>0</v>
      </c>
      <c r="DB312" s="746">
        <f t="shared" si="2650"/>
        <v>0</v>
      </c>
      <c r="DC312" s="746">
        <f t="shared" si="2651"/>
        <v>0</v>
      </c>
      <c r="DD312" s="750"/>
      <c r="DE312" s="1044"/>
      <c r="DF312" s="755" t="s">
        <v>859</v>
      </c>
      <c r="DG312" s="737">
        <f t="shared" si="2652"/>
        <v>0</v>
      </c>
      <c r="DH312" s="737">
        <f t="shared" si="2653"/>
        <v>7468</v>
      </c>
      <c r="DI312" s="738">
        <f t="shared" si="2654"/>
        <v>7543</v>
      </c>
      <c r="DJ312" s="817">
        <f t="shared" si="2655"/>
        <v>0</v>
      </c>
      <c r="DK312" s="740">
        <f t="shared" si="2656"/>
        <v>0</v>
      </c>
      <c r="DL312" s="741">
        <f t="shared" si="2657"/>
        <v>0</v>
      </c>
      <c r="DM312" s="740">
        <f t="shared" si="2658"/>
        <v>0</v>
      </c>
      <c r="DN312" s="741">
        <f t="shared" si="2659"/>
        <v>0</v>
      </c>
      <c r="DO312" s="740">
        <f t="shared" si="2660"/>
        <v>0</v>
      </c>
      <c r="DP312" s="741">
        <f t="shared" si="2661"/>
        <v>0</v>
      </c>
      <c r="DQ312" s="740">
        <f t="shared" si="2662"/>
        <v>0</v>
      </c>
      <c r="DR312" s="741">
        <f t="shared" si="2663"/>
        <v>0</v>
      </c>
      <c r="DS312" s="740">
        <f t="shared" si="2664"/>
        <v>0</v>
      </c>
      <c r="DT312" s="741">
        <f t="shared" si="2665"/>
        <v>0</v>
      </c>
      <c r="DU312" s="740">
        <f t="shared" si="2666"/>
        <v>0</v>
      </c>
      <c r="DV312" s="741">
        <f t="shared" si="2667"/>
        <v>0</v>
      </c>
      <c r="DW312" s="740">
        <f t="shared" si="2668"/>
        <v>0</v>
      </c>
      <c r="DX312" s="741">
        <f t="shared" si="2669"/>
        <v>0</v>
      </c>
      <c r="DY312" s="740">
        <f t="shared" si="2670"/>
        <v>0</v>
      </c>
      <c r="DZ312" s="741">
        <f t="shared" si="2671"/>
        <v>0</v>
      </c>
      <c r="EA312" s="740">
        <f t="shared" si="2672"/>
        <v>0</v>
      </c>
      <c r="EB312" s="741">
        <f t="shared" si="2673"/>
        <v>0</v>
      </c>
      <c r="EC312" s="740">
        <f t="shared" si="2674"/>
        <v>0</v>
      </c>
      <c r="ED312" s="741">
        <f t="shared" si="2675"/>
        <v>0</v>
      </c>
      <c r="EE312" s="743">
        <f t="shared" si="2676"/>
        <v>0</v>
      </c>
      <c r="EF312" s="744">
        <f t="shared" si="2677"/>
        <v>0</v>
      </c>
      <c r="EG312" s="745">
        <v>12</v>
      </c>
      <c r="EH312" s="746">
        <f t="shared" si="2678"/>
        <v>0</v>
      </c>
      <c r="EI312" s="747"/>
      <c r="EJ312" s="741"/>
      <c r="EK312" s="746">
        <f t="shared" si="2679"/>
        <v>0</v>
      </c>
      <c r="EL312" s="746">
        <f t="shared" si="2680"/>
        <v>0</v>
      </c>
      <c r="EM312" s="746">
        <f t="shared" si="2681"/>
        <v>0</v>
      </c>
      <c r="EO312" s="1044"/>
      <c r="EP312" s="755" t="s">
        <v>859</v>
      </c>
      <c r="EQ312" s="737">
        <f t="shared" si="2682"/>
        <v>0</v>
      </c>
      <c r="ER312" s="737">
        <f t="shared" si="2683"/>
        <v>7468</v>
      </c>
      <c r="ES312" s="738">
        <f t="shared" si="2684"/>
        <v>7543</v>
      </c>
      <c r="ET312" s="817">
        <f t="shared" si="2685"/>
        <v>0</v>
      </c>
      <c r="EU312" s="740">
        <f t="shared" si="2686"/>
        <v>0</v>
      </c>
      <c r="EV312" s="741">
        <f t="shared" si="2687"/>
        <v>0</v>
      </c>
      <c r="EW312" s="740">
        <f t="shared" si="2688"/>
        <v>0</v>
      </c>
      <c r="EX312" s="741">
        <f t="shared" si="2689"/>
        <v>0</v>
      </c>
      <c r="EY312" s="740">
        <f t="shared" si="2690"/>
        <v>0</v>
      </c>
      <c r="EZ312" s="741">
        <f t="shared" si="2691"/>
        <v>0</v>
      </c>
      <c r="FA312" s="740">
        <f t="shared" si="2692"/>
        <v>0</v>
      </c>
      <c r="FB312" s="741">
        <f t="shared" si="2693"/>
        <v>0</v>
      </c>
      <c r="FC312" s="740">
        <f t="shared" si="2694"/>
        <v>0</v>
      </c>
      <c r="FD312" s="741">
        <f t="shared" si="2695"/>
        <v>0</v>
      </c>
      <c r="FE312" s="740">
        <f t="shared" si="2696"/>
        <v>0</v>
      </c>
      <c r="FF312" s="741">
        <f t="shared" si="2697"/>
        <v>0</v>
      </c>
      <c r="FG312" s="740">
        <f t="shared" si="2698"/>
        <v>0</v>
      </c>
      <c r="FH312" s="741">
        <f t="shared" si="2699"/>
        <v>0</v>
      </c>
      <c r="FI312" s="740">
        <f t="shared" si="2700"/>
        <v>0</v>
      </c>
      <c r="FJ312" s="741">
        <f t="shared" si="2701"/>
        <v>0</v>
      </c>
      <c r="FK312" s="740">
        <f t="shared" si="2702"/>
        <v>0</v>
      </c>
      <c r="FL312" s="741">
        <f t="shared" si="2703"/>
        <v>0</v>
      </c>
      <c r="FM312" s="740">
        <f t="shared" si="2704"/>
        <v>0</v>
      </c>
      <c r="FN312" s="741">
        <f t="shared" si="2705"/>
        <v>0</v>
      </c>
      <c r="FO312" s="743">
        <f t="shared" si="2706"/>
        <v>0</v>
      </c>
      <c r="FP312" s="744">
        <f t="shared" si="2707"/>
        <v>0</v>
      </c>
      <c r="FQ312" s="745">
        <v>12</v>
      </c>
      <c r="FR312" s="746">
        <f t="shared" si="2708"/>
        <v>0</v>
      </c>
      <c r="FS312" s="747"/>
      <c r="FT312" s="741"/>
      <c r="FU312" s="746">
        <f t="shared" si="2709"/>
        <v>0</v>
      </c>
      <c r="FV312" s="746">
        <f t="shared" si="2710"/>
        <v>0</v>
      </c>
      <c r="FW312" s="746">
        <f t="shared" si="2711"/>
        <v>0</v>
      </c>
      <c r="FY312" s="1044"/>
      <c r="FZ312" s="755" t="s">
        <v>859</v>
      </c>
      <c r="GA312" s="737">
        <f t="shared" si="2712"/>
        <v>1</v>
      </c>
      <c r="GB312" s="737">
        <f t="shared" si="2713"/>
        <v>7468</v>
      </c>
      <c r="GC312" s="738">
        <f t="shared" si="2714"/>
        <v>7543</v>
      </c>
      <c r="GD312" s="743">
        <f t="shared" si="2715"/>
        <v>7543</v>
      </c>
      <c r="GE312" s="743"/>
      <c r="GF312" s="737">
        <f t="shared" si="2716"/>
        <v>0</v>
      </c>
      <c r="GG312" s="743"/>
      <c r="GH312" s="737">
        <f t="shared" si="2717"/>
        <v>0</v>
      </c>
      <c r="GI312" s="743"/>
      <c r="GJ312" s="737">
        <f t="shared" si="2718"/>
        <v>0</v>
      </c>
      <c r="GK312" s="743"/>
      <c r="GL312" s="737">
        <f t="shared" si="2719"/>
        <v>0</v>
      </c>
      <c r="GM312" s="743"/>
      <c r="GN312" s="737">
        <f t="shared" si="2720"/>
        <v>0</v>
      </c>
      <c r="GO312" s="743"/>
      <c r="GP312" s="737">
        <f t="shared" si="2721"/>
        <v>12408.24</v>
      </c>
      <c r="GQ312" s="743"/>
      <c r="GR312" s="737">
        <f t="shared" si="2722"/>
        <v>1320.03</v>
      </c>
      <c r="GS312" s="743"/>
      <c r="GT312" s="737">
        <f t="shared" si="2723"/>
        <v>0</v>
      </c>
      <c r="GU312" s="743"/>
      <c r="GV312" s="737">
        <f t="shared" si="2724"/>
        <v>0</v>
      </c>
      <c r="GW312" s="743"/>
      <c r="GX312" s="737">
        <f t="shared" si="2725"/>
        <v>0</v>
      </c>
      <c r="GY312" s="743">
        <f t="shared" si="2725"/>
        <v>0</v>
      </c>
      <c r="GZ312" s="744">
        <f t="shared" si="2726"/>
        <v>21271.27</v>
      </c>
      <c r="HA312" s="745">
        <v>12</v>
      </c>
      <c r="HB312" s="746">
        <f t="shared" si="2727"/>
        <v>255255.24</v>
      </c>
      <c r="HC312" s="737">
        <f t="shared" si="2728"/>
        <v>0</v>
      </c>
      <c r="HD312" s="737">
        <f t="shared" si="2728"/>
        <v>0</v>
      </c>
      <c r="HE312" s="746">
        <f t="shared" si="2729"/>
        <v>255255.24</v>
      </c>
      <c r="HF312" s="746">
        <f t="shared" si="2730"/>
        <v>77087.08</v>
      </c>
      <c r="HG312" s="746">
        <f t="shared" si="2731"/>
        <v>332342.32</v>
      </c>
    </row>
    <row r="313" spans="1:215" hidden="1" x14ac:dyDescent="0.25">
      <c r="A313" s="1044"/>
      <c r="B313" s="735" t="s">
        <v>860</v>
      </c>
      <c r="C313" s="737">
        <f t="shared" si="2563"/>
        <v>0</v>
      </c>
      <c r="D313" s="737">
        <f t="shared" si="2564"/>
        <v>8229</v>
      </c>
      <c r="E313" s="738">
        <f t="shared" si="2565"/>
        <v>8312</v>
      </c>
      <c r="F313" s="817">
        <f t="shared" si="2566"/>
        <v>0</v>
      </c>
      <c r="G313" s="740">
        <f t="shared" si="2567"/>
        <v>0</v>
      </c>
      <c r="H313" s="741">
        <f t="shared" si="2568"/>
        <v>0</v>
      </c>
      <c r="I313" s="740">
        <f t="shared" si="2567"/>
        <v>0</v>
      </c>
      <c r="J313" s="741">
        <f t="shared" si="2569"/>
        <v>0</v>
      </c>
      <c r="K313" s="740">
        <f t="shared" si="2570"/>
        <v>0</v>
      </c>
      <c r="L313" s="741">
        <f t="shared" si="2571"/>
        <v>0</v>
      </c>
      <c r="M313" s="740">
        <f t="shared" si="2572"/>
        <v>0</v>
      </c>
      <c r="N313" s="741">
        <f t="shared" si="2573"/>
        <v>0</v>
      </c>
      <c r="O313" s="740">
        <f t="shared" si="2574"/>
        <v>0</v>
      </c>
      <c r="P313" s="741">
        <f t="shared" si="2575"/>
        <v>0</v>
      </c>
      <c r="Q313" s="740">
        <f t="shared" si="2576"/>
        <v>0</v>
      </c>
      <c r="R313" s="741">
        <f t="shared" si="2577"/>
        <v>0</v>
      </c>
      <c r="S313" s="740">
        <f t="shared" si="2578"/>
        <v>0</v>
      </c>
      <c r="T313" s="741">
        <f t="shared" si="2579"/>
        <v>0</v>
      </c>
      <c r="U313" s="740">
        <f t="shared" si="2580"/>
        <v>0</v>
      </c>
      <c r="V313" s="741">
        <f t="shared" si="2581"/>
        <v>0</v>
      </c>
      <c r="W313" s="740">
        <f t="shared" si="2582"/>
        <v>0</v>
      </c>
      <c r="X313" s="741">
        <f t="shared" si="2583"/>
        <v>0</v>
      </c>
      <c r="Y313" s="740">
        <f t="shared" si="2584"/>
        <v>0</v>
      </c>
      <c r="Z313" s="741">
        <f t="shared" si="2585"/>
        <v>0</v>
      </c>
      <c r="AA313" s="743">
        <f t="shared" si="2586"/>
        <v>0</v>
      </c>
      <c r="AB313" s="744">
        <f t="shared" si="2587"/>
        <v>0</v>
      </c>
      <c r="AC313" s="745">
        <v>12</v>
      </c>
      <c r="AD313" s="746">
        <f t="shared" si="2588"/>
        <v>0</v>
      </c>
      <c r="AE313" s="747"/>
      <c r="AF313" s="741"/>
      <c r="AG313" s="746">
        <f t="shared" si="2589"/>
        <v>0</v>
      </c>
      <c r="AH313" s="746">
        <f t="shared" si="2590"/>
        <v>0</v>
      </c>
      <c r="AI313" s="746">
        <f t="shared" si="2591"/>
        <v>0</v>
      </c>
      <c r="AK313" s="1044"/>
      <c r="AL313" s="735" t="s">
        <v>860</v>
      </c>
      <c r="AM313" s="737">
        <f t="shared" si="2592"/>
        <v>0</v>
      </c>
      <c r="AN313" s="737">
        <f t="shared" si="2593"/>
        <v>8229</v>
      </c>
      <c r="AO313" s="738">
        <f t="shared" si="2594"/>
        <v>8312</v>
      </c>
      <c r="AP313" s="817">
        <f t="shared" si="2595"/>
        <v>0</v>
      </c>
      <c r="AQ313" s="740">
        <f t="shared" si="2596"/>
        <v>0</v>
      </c>
      <c r="AR313" s="741">
        <f t="shared" si="2597"/>
        <v>0</v>
      </c>
      <c r="AS313" s="740">
        <f t="shared" si="2598"/>
        <v>0</v>
      </c>
      <c r="AT313" s="741">
        <f t="shared" si="2599"/>
        <v>0</v>
      </c>
      <c r="AU313" s="740">
        <f t="shared" si="2600"/>
        <v>0</v>
      </c>
      <c r="AV313" s="741">
        <f t="shared" si="2601"/>
        <v>0</v>
      </c>
      <c r="AW313" s="740">
        <f t="shared" si="2602"/>
        <v>0</v>
      </c>
      <c r="AX313" s="741">
        <f t="shared" si="2603"/>
        <v>0</v>
      </c>
      <c r="AY313" s="740">
        <f t="shared" si="2604"/>
        <v>0</v>
      </c>
      <c r="AZ313" s="741">
        <f t="shared" si="2605"/>
        <v>0</v>
      </c>
      <c r="BA313" s="740">
        <f t="shared" si="2606"/>
        <v>0</v>
      </c>
      <c r="BB313" s="741">
        <f t="shared" si="2607"/>
        <v>0</v>
      </c>
      <c r="BC313" s="740">
        <f t="shared" si="2608"/>
        <v>0</v>
      </c>
      <c r="BD313" s="741">
        <f t="shared" si="2609"/>
        <v>0</v>
      </c>
      <c r="BE313" s="740">
        <f t="shared" si="2610"/>
        <v>0</v>
      </c>
      <c r="BF313" s="741">
        <f t="shared" si="2611"/>
        <v>0</v>
      </c>
      <c r="BG313" s="740">
        <f t="shared" si="2612"/>
        <v>0</v>
      </c>
      <c r="BH313" s="741">
        <f t="shared" si="2613"/>
        <v>0</v>
      </c>
      <c r="BI313" s="740">
        <f t="shared" si="2614"/>
        <v>0</v>
      </c>
      <c r="BJ313" s="741">
        <f t="shared" si="2615"/>
        <v>0</v>
      </c>
      <c r="BK313" s="743">
        <f t="shared" si="2616"/>
        <v>0</v>
      </c>
      <c r="BL313" s="744">
        <f t="shared" si="2617"/>
        <v>0</v>
      </c>
      <c r="BM313" s="745">
        <v>12</v>
      </c>
      <c r="BN313" s="746">
        <f t="shared" si="2618"/>
        <v>0</v>
      </c>
      <c r="BO313" s="747"/>
      <c r="BP313" s="741"/>
      <c r="BQ313" s="746">
        <f t="shared" si="2619"/>
        <v>0</v>
      </c>
      <c r="BR313" s="746">
        <f t="shared" si="2620"/>
        <v>0</v>
      </c>
      <c r="BS313" s="746">
        <f t="shared" si="2621"/>
        <v>0</v>
      </c>
      <c r="BU313" s="1044"/>
      <c r="BV313" s="735" t="s">
        <v>860</v>
      </c>
      <c r="BW313" s="737">
        <f t="shared" si="2622"/>
        <v>1</v>
      </c>
      <c r="BX313" s="737">
        <f t="shared" si="2623"/>
        <v>8229</v>
      </c>
      <c r="BY313" s="738">
        <f t="shared" si="2624"/>
        <v>8312</v>
      </c>
      <c r="BZ313" s="817">
        <f t="shared" si="2625"/>
        <v>8312</v>
      </c>
      <c r="CA313" s="740">
        <f t="shared" si="2626"/>
        <v>0</v>
      </c>
      <c r="CB313" s="741">
        <f t="shared" si="2627"/>
        <v>0</v>
      </c>
      <c r="CC313" s="740">
        <f t="shared" si="2628"/>
        <v>0</v>
      </c>
      <c r="CD313" s="741">
        <f t="shared" si="2629"/>
        <v>0</v>
      </c>
      <c r="CE313" s="740">
        <f t="shared" si="2630"/>
        <v>0</v>
      </c>
      <c r="CF313" s="741">
        <f t="shared" si="2631"/>
        <v>0</v>
      </c>
      <c r="CG313" s="740">
        <f t="shared" si="2632"/>
        <v>0</v>
      </c>
      <c r="CH313" s="741">
        <f t="shared" si="2633"/>
        <v>0</v>
      </c>
      <c r="CI313" s="740">
        <f t="shared" si="2634"/>
        <v>0</v>
      </c>
      <c r="CJ313" s="741">
        <f t="shared" si="2635"/>
        <v>0</v>
      </c>
      <c r="CK313" s="740">
        <f t="shared" si="2636"/>
        <v>0</v>
      </c>
      <c r="CL313" s="741">
        <f t="shared" si="2637"/>
        <v>0</v>
      </c>
      <c r="CM313" s="740">
        <f t="shared" si="2638"/>
        <v>30</v>
      </c>
      <c r="CN313" s="741">
        <f t="shared" si="2639"/>
        <v>2493.6</v>
      </c>
      <c r="CO313" s="740">
        <f t="shared" si="2640"/>
        <v>0</v>
      </c>
      <c r="CP313" s="741">
        <f t="shared" si="2641"/>
        <v>0</v>
      </c>
      <c r="CQ313" s="740">
        <f t="shared" si="2642"/>
        <v>0</v>
      </c>
      <c r="CR313" s="741">
        <f t="shared" si="2643"/>
        <v>0</v>
      </c>
      <c r="CS313" s="740">
        <f t="shared" si="2644"/>
        <v>0</v>
      </c>
      <c r="CT313" s="741">
        <f t="shared" si="2645"/>
        <v>0</v>
      </c>
      <c r="CU313" s="743">
        <f t="shared" si="2646"/>
        <v>5406.4</v>
      </c>
      <c r="CV313" s="744">
        <f t="shared" si="2647"/>
        <v>16212</v>
      </c>
      <c r="CW313" s="745">
        <v>12</v>
      </c>
      <c r="CX313" s="746">
        <f t="shared" si="2648"/>
        <v>194544</v>
      </c>
      <c r="CY313" s="747"/>
      <c r="CZ313" s="741"/>
      <c r="DA313" s="746">
        <f t="shared" si="2649"/>
        <v>194544</v>
      </c>
      <c r="DB313" s="746">
        <f t="shared" si="2650"/>
        <v>58752.29</v>
      </c>
      <c r="DC313" s="746">
        <f t="shared" si="2651"/>
        <v>253296.29</v>
      </c>
      <c r="DD313" s="750"/>
      <c r="DE313" s="1044"/>
      <c r="DF313" s="735" t="s">
        <v>860</v>
      </c>
      <c r="DG313" s="737">
        <f t="shared" si="2652"/>
        <v>0</v>
      </c>
      <c r="DH313" s="737">
        <f t="shared" si="2653"/>
        <v>8229</v>
      </c>
      <c r="DI313" s="738">
        <f t="shared" si="2654"/>
        <v>8312</v>
      </c>
      <c r="DJ313" s="817">
        <f t="shared" si="2655"/>
        <v>0</v>
      </c>
      <c r="DK313" s="740">
        <f t="shared" si="2656"/>
        <v>0</v>
      </c>
      <c r="DL313" s="741">
        <f t="shared" si="2657"/>
        <v>0</v>
      </c>
      <c r="DM313" s="740">
        <f t="shared" si="2658"/>
        <v>0</v>
      </c>
      <c r="DN313" s="741">
        <f t="shared" si="2659"/>
        <v>0</v>
      </c>
      <c r="DO313" s="740">
        <f t="shared" si="2660"/>
        <v>0</v>
      </c>
      <c r="DP313" s="741">
        <f t="shared" si="2661"/>
        <v>0</v>
      </c>
      <c r="DQ313" s="740">
        <f t="shared" si="2662"/>
        <v>0</v>
      </c>
      <c r="DR313" s="741">
        <f t="shared" si="2663"/>
        <v>0</v>
      </c>
      <c r="DS313" s="740">
        <f t="shared" si="2664"/>
        <v>0</v>
      </c>
      <c r="DT313" s="741">
        <f t="shared" si="2665"/>
        <v>0</v>
      </c>
      <c r="DU313" s="740">
        <f t="shared" si="2666"/>
        <v>0</v>
      </c>
      <c r="DV313" s="741">
        <f t="shared" si="2667"/>
        <v>0</v>
      </c>
      <c r="DW313" s="740">
        <f t="shared" si="2668"/>
        <v>0</v>
      </c>
      <c r="DX313" s="741">
        <f t="shared" si="2669"/>
        <v>0</v>
      </c>
      <c r="DY313" s="740">
        <f t="shared" si="2670"/>
        <v>0</v>
      </c>
      <c r="DZ313" s="741">
        <f t="shared" si="2671"/>
        <v>0</v>
      </c>
      <c r="EA313" s="740">
        <f t="shared" si="2672"/>
        <v>0</v>
      </c>
      <c r="EB313" s="741">
        <f t="shared" si="2673"/>
        <v>0</v>
      </c>
      <c r="EC313" s="740">
        <f t="shared" si="2674"/>
        <v>0</v>
      </c>
      <c r="ED313" s="741">
        <f t="shared" si="2675"/>
        <v>0</v>
      </c>
      <c r="EE313" s="743">
        <f t="shared" si="2676"/>
        <v>0</v>
      </c>
      <c r="EF313" s="744">
        <f t="shared" si="2677"/>
        <v>0</v>
      </c>
      <c r="EG313" s="745">
        <v>12</v>
      </c>
      <c r="EH313" s="746">
        <f t="shared" si="2678"/>
        <v>0</v>
      </c>
      <c r="EI313" s="747"/>
      <c r="EJ313" s="741"/>
      <c r="EK313" s="746">
        <f t="shared" si="2679"/>
        <v>0</v>
      </c>
      <c r="EL313" s="746">
        <f t="shared" si="2680"/>
        <v>0</v>
      </c>
      <c r="EM313" s="746">
        <f t="shared" si="2681"/>
        <v>0</v>
      </c>
      <c r="EO313" s="1044"/>
      <c r="EP313" s="735" t="s">
        <v>860</v>
      </c>
      <c r="EQ313" s="737">
        <f t="shared" si="2682"/>
        <v>0</v>
      </c>
      <c r="ER313" s="737">
        <f t="shared" si="2683"/>
        <v>8229</v>
      </c>
      <c r="ES313" s="738">
        <f t="shared" si="2684"/>
        <v>8312</v>
      </c>
      <c r="ET313" s="817">
        <f t="shared" si="2685"/>
        <v>0</v>
      </c>
      <c r="EU313" s="740">
        <f t="shared" si="2686"/>
        <v>0</v>
      </c>
      <c r="EV313" s="741">
        <f t="shared" si="2687"/>
        <v>0</v>
      </c>
      <c r="EW313" s="740">
        <f t="shared" si="2688"/>
        <v>0</v>
      </c>
      <c r="EX313" s="741">
        <f t="shared" si="2689"/>
        <v>0</v>
      </c>
      <c r="EY313" s="740">
        <f t="shared" si="2690"/>
        <v>0</v>
      </c>
      <c r="EZ313" s="741">
        <f t="shared" si="2691"/>
        <v>0</v>
      </c>
      <c r="FA313" s="740">
        <f t="shared" si="2692"/>
        <v>0</v>
      </c>
      <c r="FB313" s="741">
        <f t="shared" si="2693"/>
        <v>0</v>
      </c>
      <c r="FC313" s="740">
        <f t="shared" si="2694"/>
        <v>0</v>
      </c>
      <c r="FD313" s="741">
        <f t="shared" si="2695"/>
        <v>0</v>
      </c>
      <c r="FE313" s="740">
        <f t="shared" si="2696"/>
        <v>0</v>
      </c>
      <c r="FF313" s="741">
        <f t="shared" si="2697"/>
        <v>0</v>
      </c>
      <c r="FG313" s="740">
        <f t="shared" si="2698"/>
        <v>0</v>
      </c>
      <c r="FH313" s="741">
        <f t="shared" si="2699"/>
        <v>0</v>
      </c>
      <c r="FI313" s="740">
        <f t="shared" si="2700"/>
        <v>0</v>
      </c>
      <c r="FJ313" s="741">
        <f t="shared" si="2701"/>
        <v>0</v>
      </c>
      <c r="FK313" s="740">
        <f t="shared" si="2702"/>
        <v>0</v>
      </c>
      <c r="FL313" s="741">
        <f t="shared" si="2703"/>
        <v>0</v>
      </c>
      <c r="FM313" s="740">
        <f t="shared" si="2704"/>
        <v>0</v>
      </c>
      <c r="FN313" s="741">
        <f t="shared" si="2705"/>
        <v>0</v>
      </c>
      <c r="FO313" s="743">
        <f t="shared" si="2706"/>
        <v>0</v>
      </c>
      <c r="FP313" s="744">
        <f t="shared" si="2707"/>
        <v>0</v>
      </c>
      <c r="FQ313" s="745">
        <v>12</v>
      </c>
      <c r="FR313" s="746">
        <f t="shared" si="2708"/>
        <v>0</v>
      </c>
      <c r="FS313" s="747"/>
      <c r="FT313" s="741"/>
      <c r="FU313" s="746">
        <f t="shared" si="2709"/>
        <v>0</v>
      </c>
      <c r="FV313" s="746">
        <f t="shared" si="2710"/>
        <v>0</v>
      </c>
      <c r="FW313" s="746">
        <f t="shared" si="2711"/>
        <v>0</v>
      </c>
      <c r="FY313" s="1044"/>
      <c r="FZ313" s="735" t="s">
        <v>860</v>
      </c>
      <c r="GA313" s="737">
        <f t="shared" si="2712"/>
        <v>1</v>
      </c>
      <c r="GB313" s="737">
        <f t="shared" si="2713"/>
        <v>8229</v>
      </c>
      <c r="GC313" s="738">
        <f t="shared" si="2714"/>
        <v>8312</v>
      </c>
      <c r="GD313" s="743">
        <f t="shared" si="2715"/>
        <v>8312</v>
      </c>
      <c r="GE313" s="743"/>
      <c r="GF313" s="737">
        <f t="shared" si="2716"/>
        <v>0</v>
      </c>
      <c r="GG313" s="743"/>
      <c r="GH313" s="737">
        <f t="shared" si="2717"/>
        <v>0</v>
      </c>
      <c r="GI313" s="743"/>
      <c r="GJ313" s="737">
        <f t="shared" si="2718"/>
        <v>0</v>
      </c>
      <c r="GK313" s="743"/>
      <c r="GL313" s="737">
        <f t="shared" si="2719"/>
        <v>0</v>
      </c>
      <c r="GM313" s="743"/>
      <c r="GN313" s="737">
        <f t="shared" si="2720"/>
        <v>0</v>
      </c>
      <c r="GO313" s="743"/>
      <c r="GP313" s="737">
        <f t="shared" si="2721"/>
        <v>0</v>
      </c>
      <c r="GQ313" s="743"/>
      <c r="GR313" s="737">
        <f t="shared" si="2722"/>
        <v>2493.6</v>
      </c>
      <c r="GS313" s="743"/>
      <c r="GT313" s="737">
        <f t="shared" si="2723"/>
        <v>0</v>
      </c>
      <c r="GU313" s="743"/>
      <c r="GV313" s="737">
        <f t="shared" si="2724"/>
        <v>0</v>
      </c>
      <c r="GW313" s="743"/>
      <c r="GX313" s="737">
        <f t="shared" si="2725"/>
        <v>0</v>
      </c>
      <c r="GY313" s="743">
        <f t="shared" si="2725"/>
        <v>5406.4</v>
      </c>
      <c r="GZ313" s="744">
        <f t="shared" si="2726"/>
        <v>16212</v>
      </c>
      <c r="HA313" s="745">
        <v>12</v>
      </c>
      <c r="HB313" s="746">
        <f t="shared" si="2727"/>
        <v>194544</v>
      </c>
      <c r="HC313" s="737">
        <f t="shared" si="2728"/>
        <v>0</v>
      </c>
      <c r="HD313" s="737">
        <f t="shared" si="2728"/>
        <v>0</v>
      </c>
      <c r="HE313" s="746">
        <f t="shared" si="2729"/>
        <v>194544</v>
      </c>
      <c r="HF313" s="746">
        <f t="shared" si="2730"/>
        <v>58752.29</v>
      </c>
      <c r="HG313" s="746">
        <f t="shared" si="2731"/>
        <v>253296.29</v>
      </c>
    </row>
    <row r="314" spans="1:215" hidden="1" x14ac:dyDescent="0.25">
      <c r="A314" s="1044"/>
      <c r="B314" s="735" t="s">
        <v>861</v>
      </c>
      <c r="C314" s="737">
        <f t="shared" si="2563"/>
        <v>1</v>
      </c>
      <c r="D314" s="737">
        <f t="shared" si="2564"/>
        <v>8229</v>
      </c>
      <c r="E314" s="738">
        <f t="shared" si="2565"/>
        <v>8312</v>
      </c>
      <c r="F314" s="817">
        <f t="shared" si="2566"/>
        <v>8312</v>
      </c>
      <c r="G314" s="740">
        <f t="shared" si="2567"/>
        <v>0</v>
      </c>
      <c r="H314" s="741">
        <f t="shared" si="2568"/>
        <v>0</v>
      </c>
      <c r="I314" s="740">
        <f t="shared" si="2567"/>
        <v>0</v>
      </c>
      <c r="J314" s="741">
        <f t="shared" si="2569"/>
        <v>0</v>
      </c>
      <c r="K314" s="740">
        <f t="shared" si="2570"/>
        <v>0</v>
      </c>
      <c r="L314" s="741">
        <f t="shared" si="2571"/>
        <v>0</v>
      </c>
      <c r="M314" s="740">
        <f t="shared" si="2572"/>
        <v>23</v>
      </c>
      <c r="N314" s="741">
        <f t="shared" si="2573"/>
        <v>1911.76</v>
      </c>
      <c r="O314" s="740">
        <f t="shared" si="2574"/>
        <v>0</v>
      </c>
      <c r="P314" s="741">
        <f t="shared" si="2575"/>
        <v>0</v>
      </c>
      <c r="Q314" s="740">
        <f t="shared" si="2576"/>
        <v>198</v>
      </c>
      <c r="R314" s="741">
        <f t="shared" si="2577"/>
        <v>16457.759999999998</v>
      </c>
      <c r="S314" s="740">
        <f t="shared" si="2578"/>
        <v>30</v>
      </c>
      <c r="T314" s="741">
        <f t="shared" si="2579"/>
        <v>2493.6</v>
      </c>
      <c r="U314" s="740">
        <f t="shared" si="2580"/>
        <v>0</v>
      </c>
      <c r="V314" s="741">
        <f t="shared" si="2581"/>
        <v>0</v>
      </c>
      <c r="W314" s="740">
        <f t="shared" si="2582"/>
        <v>0</v>
      </c>
      <c r="X314" s="741">
        <f t="shared" si="2583"/>
        <v>0</v>
      </c>
      <c r="Y314" s="740">
        <f t="shared" si="2584"/>
        <v>0</v>
      </c>
      <c r="Z314" s="741">
        <f t="shared" si="2585"/>
        <v>0</v>
      </c>
      <c r="AA314" s="743">
        <f t="shared" si="2586"/>
        <v>0</v>
      </c>
      <c r="AB314" s="744">
        <f t="shared" si="2587"/>
        <v>29175.119999999999</v>
      </c>
      <c r="AC314" s="745">
        <v>12</v>
      </c>
      <c r="AD314" s="746">
        <f t="shared" si="2588"/>
        <v>350101.44</v>
      </c>
      <c r="AE314" s="747"/>
      <c r="AF314" s="741"/>
      <c r="AG314" s="746">
        <f t="shared" si="2589"/>
        <v>350101.44</v>
      </c>
      <c r="AH314" s="746">
        <f t="shared" si="2590"/>
        <v>105730.63</v>
      </c>
      <c r="AI314" s="746">
        <f t="shared" si="2591"/>
        <v>455832.07</v>
      </c>
      <c r="AK314" s="1044"/>
      <c r="AL314" s="735" t="s">
        <v>861</v>
      </c>
      <c r="AM314" s="737">
        <f t="shared" si="2592"/>
        <v>0</v>
      </c>
      <c r="AN314" s="737">
        <f t="shared" si="2593"/>
        <v>8229</v>
      </c>
      <c r="AO314" s="738">
        <f t="shared" si="2594"/>
        <v>8312</v>
      </c>
      <c r="AP314" s="817">
        <f t="shared" si="2595"/>
        <v>0</v>
      </c>
      <c r="AQ314" s="740">
        <f t="shared" si="2596"/>
        <v>0</v>
      </c>
      <c r="AR314" s="741">
        <f t="shared" si="2597"/>
        <v>0</v>
      </c>
      <c r="AS314" s="740">
        <f t="shared" si="2598"/>
        <v>0</v>
      </c>
      <c r="AT314" s="741">
        <f t="shared" si="2599"/>
        <v>0</v>
      </c>
      <c r="AU314" s="740">
        <f t="shared" si="2600"/>
        <v>0</v>
      </c>
      <c r="AV314" s="741">
        <f t="shared" si="2601"/>
        <v>0</v>
      </c>
      <c r="AW314" s="740">
        <f t="shared" si="2602"/>
        <v>0</v>
      </c>
      <c r="AX314" s="741">
        <f t="shared" si="2603"/>
        <v>0</v>
      </c>
      <c r="AY314" s="740">
        <f t="shared" si="2604"/>
        <v>0</v>
      </c>
      <c r="AZ314" s="741">
        <f t="shared" si="2605"/>
        <v>0</v>
      </c>
      <c r="BA314" s="740">
        <f t="shared" si="2606"/>
        <v>0</v>
      </c>
      <c r="BB314" s="741">
        <f t="shared" si="2607"/>
        <v>0</v>
      </c>
      <c r="BC314" s="740">
        <f t="shared" si="2608"/>
        <v>0</v>
      </c>
      <c r="BD314" s="741">
        <f t="shared" si="2609"/>
        <v>0</v>
      </c>
      <c r="BE314" s="740">
        <f t="shared" si="2610"/>
        <v>0</v>
      </c>
      <c r="BF314" s="741">
        <f t="shared" si="2611"/>
        <v>0</v>
      </c>
      <c r="BG314" s="740">
        <f t="shared" si="2612"/>
        <v>0</v>
      </c>
      <c r="BH314" s="741">
        <f t="shared" si="2613"/>
        <v>0</v>
      </c>
      <c r="BI314" s="740">
        <f t="shared" si="2614"/>
        <v>0</v>
      </c>
      <c r="BJ314" s="741">
        <f t="shared" si="2615"/>
        <v>0</v>
      </c>
      <c r="BK314" s="743">
        <f t="shared" si="2616"/>
        <v>0</v>
      </c>
      <c r="BL314" s="744">
        <f t="shared" si="2617"/>
        <v>0</v>
      </c>
      <c r="BM314" s="745">
        <v>12</v>
      </c>
      <c r="BN314" s="746">
        <f t="shared" si="2618"/>
        <v>0</v>
      </c>
      <c r="BO314" s="747"/>
      <c r="BP314" s="741"/>
      <c r="BQ314" s="746">
        <f t="shared" si="2619"/>
        <v>0</v>
      </c>
      <c r="BR314" s="746">
        <f t="shared" si="2620"/>
        <v>0</v>
      </c>
      <c r="BS314" s="746">
        <f t="shared" si="2621"/>
        <v>0</v>
      </c>
      <c r="BU314" s="1044"/>
      <c r="BV314" s="735" t="s">
        <v>861</v>
      </c>
      <c r="BW314" s="737">
        <f t="shared" si="2622"/>
        <v>0</v>
      </c>
      <c r="BX314" s="737">
        <f t="shared" si="2623"/>
        <v>8229</v>
      </c>
      <c r="BY314" s="738">
        <f t="shared" si="2624"/>
        <v>8312</v>
      </c>
      <c r="BZ314" s="817">
        <f t="shared" si="2625"/>
        <v>0</v>
      </c>
      <c r="CA314" s="740">
        <f t="shared" si="2626"/>
        <v>0</v>
      </c>
      <c r="CB314" s="741">
        <f t="shared" si="2627"/>
        <v>0</v>
      </c>
      <c r="CC314" s="740">
        <f t="shared" si="2628"/>
        <v>0</v>
      </c>
      <c r="CD314" s="741">
        <f t="shared" si="2629"/>
        <v>0</v>
      </c>
      <c r="CE314" s="740">
        <f t="shared" si="2630"/>
        <v>0</v>
      </c>
      <c r="CF314" s="741">
        <f t="shared" si="2631"/>
        <v>0</v>
      </c>
      <c r="CG314" s="740">
        <f t="shared" si="2632"/>
        <v>0</v>
      </c>
      <c r="CH314" s="741">
        <f t="shared" si="2633"/>
        <v>0</v>
      </c>
      <c r="CI314" s="740">
        <f t="shared" si="2634"/>
        <v>0</v>
      </c>
      <c r="CJ314" s="741">
        <f t="shared" si="2635"/>
        <v>0</v>
      </c>
      <c r="CK314" s="740">
        <f t="shared" si="2636"/>
        <v>0</v>
      </c>
      <c r="CL314" s="741">
        <f t="shared" si="2637"/>
        <v>0</v>
      </c>
      <c r="CM314" s="740">
        <f t="shared" si="2638"/>
        <v>0</v>
      </c>
      <c r="CN314" s="741">
        <f t="shared" si="2639"/>
        <v>0</v>
      </c>
      <c r="CO314" s="740">
        <f t="shared" si="2640"/>
        <v>0</v>
      </c>
      <c r="CP314" s="741">
        <f t="shared" si="2641"/>
        <v>0</v>
      </c>
      <c r="CQ314" s="740">
        <f t="shared" si="2642"/>
        <v>0</v>
      </c>
      <c r="CR314" s="741">
        <f t="shared" si="2643"/>
        <v>0</v>
      </c>
      <c r="CS314" s="740">
        <f t="shared" si="2644"/>
        <v>0</v>
      </c>
      <c r="CT314" s="741">
        <f t="shared" si="2645"/>
        <v>0</v>
      </c>
      <c r="CU314" s="743">
        <f t="shared" si="2646"/>
        <v>0</v>
      </c>
      <c r="CV314" s="744">
        <f t="shared" si="2647"/>
        <v>0</v>
      </c>
      <c r="CW314" s="745">
        <v>12</v>
      </c>
      <c r="CX314" s="746">
        <f t="shared" si="2648"/>
        <v>0</v>
      </c>
      <c r="CY314" s="747"/>
      <c r="CZ314" s="741"/>
      <c r="DA314" s="746">
        <f t="shared" si="2649"/>
        <v>0</v>
      </c>
      <c r="DB314" s="746">
        <f t="shared" si="2650"/>
        <v>0</v>
      </c>
      <c r="DC314" s="746">
        <f t="shared" si="2651"/>
        <v>0</v>
      </c>
      <c r="DD314" s="750"/>
      <c r="DE314" s="1044"/>
      <c r="DF314" s="735" t="s">
        <v>861</v>
      </c>
      <c r="DG314" s="737">
        <f t="shared" si="2652"/>
        <v>0.5</v>
      </c>
      <c r="DH314" s="737">
        <f t="shared" si="2653"/>
        <v>8229</v>
      </c>
      <c r="DI314" s="738">
        <f t="shared" si="2654"/>
        <v>8312</v>
      </c>
      <c r="DJ314" s="817">
        <f t="shared" si="2655"/>
        <v>4156</v>
      </c>
      <c r="DK314" s="740">
        <f t="shared" si="2656"/>
        <v>0</v>
      </c>
      <c r="DL314" s="741">
        <f t="shared" si="2657"/>
        <v>0</v>
      </c>
      <c r="DM314" s="740">
        <f t="shared" si="2658"/>
        <v>0</v>
      </c>
      <c r="DN314" s="741">
        <f t="shared" si="2659"/>
        <v>0</v>
      </c>
      <c r="DO314" s="740">
        <f t="shared" si="2660"/>
        <v>0</v>
      </c>
      <c r="DP314" s="741">
        <f t="shared" si="2661"/>
        <v>0</v>
      </c>
      <c r="DQ314" s="740">
        <f t="shared" si="2662"/>
        <v>0</v>
      </c>
      <c r="DR314" s="741">
        <f t="shared" si="2663"/>
        <v>0</v>
      </c>
      <c r="DS314" s="740">
        <f t="shared" si="2664"/>
        <v>0</v>
      </c>
      <c r="DT314" s="741">
        <f t="shared" si="2665"/>
        <v>0</v>
      </c>
      <c r="DU314" s="740">
        <f t="shared" si="2666"/>
        <v>0</v>
      </c>
      <c r="DV314" s="741">
        <f t="shared" si="2667"/>
        <v>0</v>
      </c>
      <c r="DW314" s="740">
        <f t="shared" si="2668"/>
        <v>10</v>
      </c>
      <c r="DX314" s="741">
        <f t="shared" si="2669"/>
        <v>415.6</v>
      </c>
      <c r="DY314" s="740">
        <f t="shared" si="2670"/>
        <v>0</v>
      </c>
      <c r="DZ314" s="741">
        <f t="shared" si="2671"/>
        <v>0</v>
      </c>
      <c r="EA314" s="740">
        <f t="shared" si="2672"/>
        <v>0</v>
      </c>
      <c r="EB314" s="741">
        <f t="shared" si="2673"/>
        <v>0</v>
      </c>
      <c r="EC314" s="740">
        <f t="shared" si="2674"/>
        <v>0</v>
      </c>
      <c r="ED314" s="741">
        <f t="shared" si="2675"/>
        <v>0</v>
      </c>
      <c r="EE314" s="743">
        <f t="shared" si="2676"/>
        <v>3539.4</v>
      </c>
      <c r="EF314" s="744">
        <f t="shared" si="2677"/>
        <v>8111</v>
      </c>
      <c r="EG314" s="745">
        <v>12</v>
      </c>
      <c r="EH314" s="746">
        <f t="shared" si="2678"/>
        <v>97332</v>
      </c>
      <c r="EI314" s="747"/>
      <c r="EJ314" s="741"/>
      <c r="EK314" s="746">
        <f t="shared" si="2679"/>
        <v>97332</v>
      </c>
      <c r="EL314" s="746">
        <f t="shared" si="2680"/>
        <v>29394.26</v>
      </c>
      <c r="EM314" s="746">
        <f t="shared" si="2681"/>
        <v>126726.26</v>
      </c>
      <c r="EO314" s="1044"/>
      <c r="EP314" s="735" t="s">
        <v>861</v>
      </c>
      <c r="EQ314" s="737">
        <f t="shared" si="2682"/>
        <v>0.5</v>
      </c>
      <c r="ER314" s="737">
        <f t="shared" si="2683"/>
        <v>8229</v>
      </c>
      <c r="ES314" s="738">
        <f t="shared" si="2684"/>
        <v>8312</v>
      </c>
      <c r="ET314" s="817">
        <f t="shared" si="2685"/>
        <v>4156</v>
      </c>
      <c r="EU314" s="740">
        <f t="shared" si="2686"/>
        <v>0</v>
      </c>
      <c r="EV314" s="741">
        <f t="shared" si="2687"/>
        <v>0</v>
      </c>
      <c r="EW314" s="740">
        <f t="shared" si="2688"/>
        <v>0</v>
      </c>
      <c r="EX314" s="741">
        <f t="shared" si="2689"/>
        <v>0</v>
      </c>
      <c r="EY314" s="740">
        <f t="shared" si="2690"/>
        <v>0</v>
      </c>
      <c r="EZ314" s="741">
        <f t="shared" si="2691"/>
        <v>0</v>
      </c>
      <c r="FA314" s="740">
        <f t="shared" si="2692"/>
        <v>0</v>
      </c>
      <c r="FB314" s="741">
        <f t="shared" si="2693"/>
        <v>0</v>
      </c>
      <c r="FC314" s="740">
        <f t="shared" si="2694"/>
        <v>0</v>
      </c>
      <c r="FD314" s="741">
        <f t="shared" si="2695"/>
        <v>0</v>
      </c>
      <c r="FE314" s="740">
        <f t="shared" si="2696"/>
        <v>200</v>
      </c>
      <c r="FF314" s="741">
        <f t="shared" si="2697"/>
        <v>8312</v>
      </c>
      <c r="FG314" s="740">
        <f t="shared" si="2698"/>
        <v>0</v>
      </c>
      <c r="FH314" s="741">
        <f t="shared" si="2699"/>
        <v>0</v>
      </c>
      <c r="FI314" s="740">
        <f t="shared" si="2700"/>
        <v>0</v>
      </c>
      <c r="FJ314" s="741">
        <f t="shared" si="2701"/>
        <v>0</v>
      </c>
      <c r="FK314" s="740">
        <f t="shared" si="2702"/>
        <v>0</v>
      </c>
      <c r="FL314" s="741">
        <f t="shared" si="2703"/>
        <v>0</v>
      </c>
      <c r="FM314" s="740">
        <f t="shared" si="2704"/>
        <v>0</v>
      </c>
      <c r="FN314" s="741">
        <f t="shared" si="2705"/>
        <v>0</v>
      </c>
      <c r="FO314" s="743">
        <f t="shared" si="2706"/>
        <v>0</v>
      </c>
      <c r="FP314" s="744">
        <f t="shared" si="2707"/>
        <v>12468</v>
      </c>
      <c r="FQ314" s="745">
        <v>12</v>
      </c>
      <c r="FR314" s="746">
        <f t="shared" si="2708"/>
        <v>149616</v>
      </c>
      <c r="FS314" s="747"/>
      <c r="FT314" s="741"/>
      <c r="FU314" s="746">
        <f t="shared" si="2709"/>
        <v>149616</v>
      </c>
      <c r="FV314" s="746">
        <f t="shared" si="2710"/>
        <v>45184.03</v>
      </c>
      <c r="FW314" s="746">
        <f t="shared" si="2711"/>
        <v>194800.03</v>
      </c>
      <c r="FY314" s="1044"/>
      <c r="FZ314" s="735" t="s">
        <v>861</v>
      </c>
      <c r="GA314" s="737">
        <f t="shared" si="2712"/>
        <v>2</v>
      </c>
      <c r="GB314" s="737">
        <f t="shared" si="2713"/>
        <v>8229</v>
      </c>
      <c r="GC314" s="738">
        <f t="shared" si="2714"/>
        <v>8312</v>
      </c>
      <c r="GD314" s="743">
        <f t="shared" si="2715"/>
        <v>16624</v>
      </c>
      <c r="GE314" s="743"/>
      <c r="GF314" s="737">
        <f t="shared" si="2716"/>
        <v>0</v>
      </c>
      <c r="GG314" s="743"/>
      <c r="GH314" s="737">
        <f t="shared" si="2717"/>
        <v>0</v>
      </c>
      <c r="GI314" s="743"/>
      <c r="GJ314" s="737">
        <f t="shared" si="2718"/>
        <v>0</v>
      </c>
      <c r="GK314" s="743"/>
      <c r="GL314" s="737">
        <f t="shared" si="2719"/>
        <v>1911.76</v>
      </c>
      <c r="GM314" s="743"/>
      <c r="GN314" s="737">
        <f t="shared" si="2720"/>
        <v>0</v>
      </c>
      <c r="GO314" s="743"/>
      <c r="GP314" s="737">
        <f t="shared" si="2721"/>
        <v>24769.759999999998</v>
      </c>
      <c r="GQ314" s="743"/>
      <c r="GR314" s="737">
        <f t="shared" si="2722"/>
        <v>2909.2</v>
      </c>
      <c r="GS314" s="743"/>
      <c r="GT314" s="737">
        <f t="shared" si="2723"/>
        <v>0</v>
      </c>
      <c r="GU314" s="743"/>
      <c r="GV314" s="737">
        <f t="shared" si="2724"/>
        <v>0</v>
      </c>
      <c r="GW314" s="743"/>
      <c r="GX314" s="737">
        <f t="shared" si="2725"/>
        <v>0</v>
      </c>
      <c r="GY314" s="743">
        <f t="shared" si="2725"/>
        <v>3539.4</v>
      </c>
      <c r="GZ314" s="744">
        <f t="shared" si="2726"/>
        <v>49754.12</v>
      </c>
      <c r="HA314" s="745">
        <v>12</v>
      </c>
      <c r="HB314" s="746">
        <f t="shared" si="2727"/>
        <v>597049.43999999994</v>
      </c>
      <c r="HC314" s="737">
        <f t="shared" si="2728"/>
        <v>0</v>
      </c>
      <c r="HD314" s="737">
        <f t="shared" si="2728"/>
        <v>0</v>
      </c>
      <c r="HE314" s="746">
        <f t="shared" si="2729"/>
        <v>597049.43999999994</v>
      </c>
      <c r="HF314" s="746">
        <f t="shared" si="2730"/>
        <v>180308.93</v>
      </c>
      <c r="HG314" s="746">
        <f t="shared" si="2731"/>
        <v>777358.37</v>
      </c>
    </row>
    <row r="315" spans="1:215" hidden="1" x14ac:dyDescent="0.25">
      <c r="A315" s="1044"/>
      <c r="B315" s="735" t="s">
        <v>862</v>
      </c>
      <c r="C315" s="737">
        <f t="shared" si="2563"/>
        <v>0</v>
      </c>
      <c r="D315" s="737">
        <f t="shared" si="2564"/>
        <v>7468</v>
      </c>
      <c r="E315" s="738">
        <f t="shared" si="2565"/>
        <v>7543</v>
      </c>
      <c r="F315" s="817">
        <f t="shared" si="2566"/>
        <v>0</v>
      </c>
      <c r="G315" s="740">
        <f t="shared" si="2567"/>
        <v>0</v>
      </c>
      <c r="H315" s="741">
        <f t="shared" si="2568"/>
        <v>0</v>
      </c>
      <c r="I315" s="740">
        <f t="shared" si="2567"/>
        <v>0</v>
      </c>
      <c r="J315" s="741">
        <f t="shared" si="2569"/>
        <v>0</v>
      </c>
      <c r="K315" s="740">
        <f t="shared" si="2570"/>
        <v>0</v>
      </c>
      <c r="L315" s="741">
        <f t="shared" si="2571"/>
        <v>0</v>
      </c>
      <c r="M315" s="740">
        <f t="shared" si="2572"/>
        <v>0</v>
      </c>
      <c r="N315" s="741">
        <f t="shared" si="2573"/>
        <v>0</v>
      </c>
      <c r="O315" s="740">
        <f t="shared" si="2574"/>
        <v>0</v>
      </c>
      <c r="P315" s="741">
        <f t="shared" si="2575"/>
        <v>0</v>
      </c>
      <c r="Q315" s="740">
        <f t="shared" si="2576"/>
        <v>0</v>
      </c>
      <c r="R315" s="741">
        <f t="shared" si="2577"/>
        <v>0</v>
      </c>
      <c r="S315" s="740">
        <f t="shared" si="2578"/>
        <v>0</v>
      </c>
      <c r="T315" s="741">
        <f t="shared" si="2579"/>
        <v>0</v>
      </c>
      <c r="U315" s="740">
        <f t="shared" si="2580"/>
        <v>0</v>
      </c>
      <c r="V315" s="741">
        <f t="shared" si="2581"/>
        <v>0</v>
      </c>
      <c r="W315" s="740">
        <f t="shared" si="2582"/>
        <v>0</v>
      </c>
      <c r="X315" s="741">
        <f t="shared" si="2583"/>
        <v>0</v>
      </c>
      <c r="Y315" s="740">
        <f t="shared" si="2584"/>
        <v>0</v>
      </c>
      <c r="Z315" s="741">
        <f t="shared" si="2585"/>
        <v>0</v>
      </c>
      <c r="AA315" s="743">
        <f t="shared" si="2586"/>
        <v>0</v>
      </c>
      <c r="AB315" s="744">
        <f t="shared" si="2587"/>
        <v>0</v>
      </c>
      <c r="AC315" s="745">
        <v>12</v>
      </c>
      <c r="AD315" s="746">
        <f t="shared" si="2588"/>
        <v>0</v>
      </c>
      <c r="AE315" s="747"/>
      <c r="AF315" s="741"/>
      <c r="AG315" s="746">
        <f t="shared" si="2589"/>
        <v>0</v>
      </c>
      <c r="AH315" s="746">
        <f t="shared" si="2590"/>
        <v>0</v>
      </c>
      <c r="AI315" s="746">
        <f t="shared" si="2591"/>
        <v>0</v>
      </c>
      <c r="AK315" s="1044"/>
      <c r="AL315" s="735" t="s">
        <v>862</v>
      </c>
      <c r="AM315" s="737">
        <f t="shared" si="2592"/>
        <v>0</v>
      </c>
      <c r="AN315" s="737">
        <f t="shared" si="2593"/>
        <v>7468</v>
      </c>
      <c r="AO315" s="738">
        <f t="shared" si="2594"/>
        <v>7543</v>
      </c>
      <c r="AP315" s="817">
        <f t="shared" si="2595"/>
        <v>0</v>
      </c>
      <c r="AQ315" s="740">
        <f t="shared" si="2596"/>
        <v>0</v>
      </c>
      <c r="AR315" s="741">
        <f t="shared" si="2597"/>
        <v>0</v>
      </c>
      <c r="AS315" s="740">
        <f t="shared" si="2598"/>
        <v>0</v>
      </c>
      <c r="AT315" s="741">
        <f t="shared" si="2599"/>
        <v>0</v>
      </c>
      <c r="AU315" s="740">
        <f t="shared" si="2600"/>
        <v>0</v>
      </c>
      <c r="AV315" s="741">
        <f t="shared" si="2601"/>
        <v>0</v>
      </c>
      <c r="AW315" s="740">
        <f t="shared" si="2602"/>
        <v>0</v>
      </c>
      <c r="AX315" s="741">
        <f t="shared" si="2603"/>
        <v>0</v>
      </c>
      <c r="AY315" s="740">
        <f t="shared" si="2604"/>
        <v>0</v>
      </c>
      <c r="AZ315" s="741">
        <f t="shared" si="2605"/>
        <v>0</v>
      </c>
      <c r="BA315" s="740">
        <f t="shared" si="2606"/>
        <v>0</v>
      </c>
      <c r="BB315" s="741">
        <f t="shared" si="2607"/>
        <v>0</v>
      </c>
      <c r="BC315" s="740">
        <f t="shared" si="2608"/>
        <v>0</v>
      </c>
      <c r="BD315" s="741">
        <f t="shared" si="2609"/>
        <v>0</v>
      </c>
      <c r="BE315" s="740">
        <f t="shared" si="2610"/>
        <v>0</v>
      </c>
      <c r="BF315" s="741">
        <f t="shared" si="2611"/>
        <v>0</v>
      </c>
      <c r="BG315" s="740">
        <f t="shared" si="2612"/>
        <v>0</v>
      </c>
      <c r="BH315" s="741">
        <f t="shared" si="2613"/>
        <v>0</v>
      </c>
      <c r="BI315" s="740">
        <f t="shared" si="2614"/>
        <v>0</v>
      </c>
      <c r="BJ315" s="741">
        <f t="shared" si="2615"/>
        <v>0</v>
      </c>
      <c r="BK315" s="743">
        <f t="shared" si="2616"/>
        <v>0</v>
      </c>
      <c r="BL315" s="744">
        <f t="shared" si="2617"/>
        <v>0</v>
      </c>
      <c r="BM315" s="745">
        <v>12</v>
      </c>
      <c r="BN315" s="746">
        <f t="shared" si="2618"/>
        <v>0</v>
      </c>
      <c r="BO315" s="747"/>
      <c r="BP315" s="741"/>
      <c r="BQ315" s="746">
        <f t="shared" si="2619"/>
        <v>0</v>
      </c>
      <c r="BR315" s="746">
        <f t="shared" si="2620"/>
        <v>0</v>
      </c>
      <c r="BS315" s="746">
        <f t="shared" si="2621"/>
        <v>0</v>
      </c>
      <c r="BU315" s="1044"/>
      <c r="BV315" s="735" t="s">
        <v>862</v>
      </c>
      <c r="BW315" s="737">
        <f t="shared" si="2622"/>
        <v>1</v>
      </c>
      <c r="BX315" s="737">
        <f t="shared" si="2623"/>
        <v>7468</v>
      </c>
      <c r="BY315" s="738">
        <f t="shared" si="2624"/>
        <v>7543</v>
      </c>
      <c r="BZ315" s="817">
        <f t="shared" si="2625"/>
        <v>7543</v>
      </c>
      <c r="CA315" s="740">
        <f t="shared" si="2626"/>
        <v>0</v>
      </c>
      <c r="CB315" s="741">
        <f t="shared" si="2627"/>
        <v>0</v>
      </c>
      <c r="CC315" s="740">
        <f t="shared" si="2628"/>
        <v>0</v>
      </c>
      <c r="CD315" s="741">
        <f t="shared" si="2629"/>
        <v>0</v>
      </c>
      <c r="CE315" s="740">
        <f t="shared" si="2630"/>
        <v>0</v>
      </c>
      <c r="CF315" s="741">
        <f t="shared" si="2631"/>
        <v>0</v>
      </c>
      <c r="CG315" s="740">
        <f t="shared" si="2632"/>
        <v>0</v>
      </c>
      <c r="CH315" s="741">
        <f t="shared" si="2633"/>
        <v>0</v>
      </c>
      <c r="CI315" s="740">
        <f t="shared" si="2634"/>
        <v>0</v>
      </c>
      <c r="CJ315" s="741">
        <f t="shared" si="2635"/>
        <v>0</v>
      </c>
      <c r="CK315" s="740">
        <f t="shared" si="2636"/>
        <v>0</v>
      </c>
      <c r="CL315" s="741">
        <f t="shared" si="2637"/>
        <v>0</v>
      </c>
      <c r="CM315" s="740">
        <f t="shared" si="2638"/>
        <v>10</v>
      </c>
      <c r="CN315" s="741">
        <f t="shared" si="2639"/>
        <v>754.3</v>
      </c>
      <c r="CO315" s="740">
        <f t="shared" si="2640"/>
        <v>0</v>
      </c>
      <c r="CP315" s="741">
        <f t="shared" si="2641"/>
        <v>0</v>
      </c>
      <c r="CQ315" s="740">
        <f t="shared" si="2642"/>
        <v>0</v>
      </c>
      <c r="CR315" s="741">
        <f t="shared" si="2643"/>
        <v>0</v>
      </c>
      <c r="CS315" s="740">
        <f t="shared" si="2644"/>
        <v>0</v>
      </c>
      <c r="CT315" s="741">
        <f t="shared" si="2645"/>
        <v>0</v>
      </c>
      <c r="CU315" s="743">
        <f t="shared" si="2646"/>
        <v>7934.7</v>
      </c>
      <c r="CV315" s="744">
        <f t="shared" si="2647"/>
        <v>16232</v>
      </c>
      <c r="CW315" s="745">
        <v>12</v>
      </c>
      <c r="CX315" s="746">
        <f t="shared" si="2648"/>
        <v>194784</v>
      </c>
      <c r="CY315" s="747"/>
      <c r="CZ315" s="741"/>
      <c r="DA315" s="746">
        <f t="shared" si="2649"/>
        <v>194784</v>
      </c>
      <c r="DB315" s="746">
        <f t="shared" si="2650"/>
        <v>58824.77</v>
      </c>
      <c r="DC315" s="746">
        <f t="shared" si="2651"/>
        <v>253608.77</v>
      </c>
      <c r="DD315" s="750"/>
      <c r="DE315" s="1044"/>
      <c r="DF315" s="735" t="s">
        <v>862</v>
      </c>
      <c r="DG315" s="737">
        <f t="shared" si="2652"/>
        <v>0</v>
      </c>
      <c r="DH315" s="737">
        <f t="shared" si="2653"/>
        <v>7468</v>
      </c>
      <c r="DI315" s="738">
        <f t="shared" si="2654"/>
        <v>7543</v>
      </c>
      <c r="DJ315" s="817">
        <f t="shared" si="2655"/>
        <v>0</v>
      </c>
      <c r="DK315" s="740">
        <f t="shared" si="2656"/>
        <v>0</v>
      </c>
      <c r="DL315" s="741">
        <f t="shared" si="2657"/>
        <v>0</v>
      </c>
      <c r="DM315" s="740">
        <f t="shared" si="2658"/>
        <v>0</v>
      </c>
      <c r="DN315" s="741">
        <f t="shared" si="2659"/>
        <v>0</v>
      </c>
      <c r="DO315" s="740">
        <f t="shared" si="2660"/>
        <v>0</v>
      </c>
      <c r="DP315" s="741">
        <f t="shared" si="2661"/>
        <v>0</v>
      </c>
      <c r="DQ315" s="740">
        <f t="shared" si="2662"/>
        <v>0</v>
      </c>
      <c r="DR315" s="741">
        <f t="shared" si="2663"/>
        <v>0</v>
      </c>
      <c r="DS315" s="740">
        <f t="shared" si="2664"/>
        <v>0</v>
      </c>
      <c r="DT315" s="741">
        <f t="shared" si="2665"/>
        <v>0</v>
      </c>
      <c r="DU315" s="740">
        <f t="shared" si="2666"/>
        <v>0</v>
      </c>
      <c r="DV315" s="741">
        <f t="shared" si="2667"/>
        <v>0</v>
      </c>
      <c r="DW315" s="740">
        <f t="shared" si="2668"/>
        <v>0</v>
      </c>
      <c r="DX315" s="741">
        <f t="shared" si="2669"/>
        <v>0</v>
      </c>
      <c r="DY315" s="740">
        <f t="shared" si="2670"/>
        <v>0</v>
      </c>
      <c r="DZ315" s="741">
        <f t="shared" si="2671"/>
        <v>0</v>
      </c>
      <c r="EA315" s="740">
        <f t="shared" si="2672"/>
        <v>0</v>
      </c>
      <c r="EB315" s="741">
        <f t="shared" si="2673"/>
        <v>0</v>
      </c>
      <c r="EC315" s="740">
        <f t="shared" si="2674"/>
        <v>0</v>
      </c>
      <c r="ED315" s="741">
        <f t="shared" si="2675"/>
        <v>0</v>
      </c>
      <c r="EE315" s="743">
        <f t="shared" si="2676"/>
        <v>0</v>
      </c>
      <c r="EF315" s="744">
        <f t="shared" si="2677"/>
        <v>0</v>
      </c>
      <c r="EG315" s="745">
        <v>12</v>
      </c>
      <c r="EH315" s="746">
        <f t="shared" si="2678"/>
        <v>0</v>
      </c>
      <c r="EI315" s="747"/>
      <c r="EJ315" s="741"/>
      <c r="EK315" s="746">
        <f t="shared" si="2679"/>
        <v>0</v>
      </c>
      <c r="EL315" s="746">
        <f t="shared" si="2680"/>
        <v>0</v>
      </c>
      <c r="EM315" s="746">
        <f t="shared" si="2681"/>
        <v>0</v>
      </c>
      <c r="EO315" s="1044"/>
      <c r="EP315" s="735" t="s">
        <v>862</v>
      </c>
      <c r="EQ315" s="737">
        <f t="shared" si="2682"/>
        <v>0</v>
      </c>
      <c r="ER315" s="737">
        <f t="shared" si="2683"/>
        <v>7468</v>
      </c>
      <c r="ES315" s="738">
        <f t="shared" si="2684"/>
        <v>7543</v>
      </c>
      <c r="ET315" s="817">
        <f t="shared" si="2685"/>
        <v>0</v>
      </c>
      <c r="EU315" s="740">
        <f t="shared" si="2686"/>
        <v>0</v>
      </c>
      <c r="EV315" s="741">
        <f t="shared" si="2687"/>
        <v>0</v>
      </c>
      <c r="EW315" s="740">
        <f t="shared" si="2688"/>
        <v>0</v>
      </c>
      <c r="EX315" s="741">
        <f t="shared" si="2689"/>
        <v>0</v>
      </c>
      <c r="EY315" s="740">
        <f t="shared" si="2690"/>
        <v>0</v>
      </c>
      <c r="EZ315" s="741">
        <f t="shared" si="2691"/>
        <v>0</v>
      </c>
      <c r="FA315" s="740">
        <f t="shared" si="2692"/>
        <v>0</v>
      </c>
      <c r="FB315" s="741">
        <f t="shared" si="2693"/>
        <v>0</v>
      </c>
      <c r="FC315" s="740">
        <f t="shared" si="2694"/>
        <v>0</v>
      </c>
      <c r="FD315" s="741">
        <f t="shared" si="2695"/>
        <v>0</v>
      </c>
      <c r="FE315" s="740">
        <f t="shared" si="2696"/>
        <v>0</v>
      </c>
      <c r="FF315" s="741">
        <f t="shared" si="2697"/>
        <v>0</v>
      </c>
      <c r="FG315" s="740">
        <f t="shared" si="2698"/>
        <v>0</v>
      </c>
      <c r="FH315" s="741">
        <f t="shared" si="2699"/>
        <v>0</v>
      </c>
      <c r="FI315" s="740">
        <f t="shared" si="2700"/>
        <v>0</v>
      </c>
      <c r="FJ315" s="741">
        <f t="shared" si="2701"/>
        <v>0</v>
      </c>
      <c r="FK315" s="740">
        <f t="shared" si="2702"/>
        <v>0</v>
      </c>
      <c r="FL315" s="741">
        <f t="shared" si="2703"/>
        <v>0</v>
      </c>
      <c r="FM315" s="740">
        <f t="shared" si="2704"/>
        <v>0</v>
      </c>
      <c r="FN315" s="741">
        <f t="shared" si="2705"/>
        <v>0</v>
      </c>
      <c r="FO315" s="743">
        <f t="shared" si="2706"/>
        <v>0</v>
      </c>
      <c r="FP315" s="744">
        <f t="shared" si="2707"/>
        <v>0</v>
      </c>
      <c r="FQ315" s="745">
        <v>12</v>
      </c>
      <c r="FR315" s="746">
        <f t="shared" si="2708"/>
        <v>0</v>
      </c>
      <c r="FS315" s="747"/>
      <c r="FT315" s="741"/>
      <c r="FU315" s="746">
        <f t="shared" si="2709"/>
        <v>0</v>
      </c>
      <c r="FV315" s="746">
        <f t="shared" si="2710"/>
        <v>0</v>
      </c>
      <c r="FW315" s="746">
        <f t="shared" si="2711"/>
        <v>0</v>
      </c>
      <c r="FY315" s="1044"/>
      <c r="FZ315" s="735" t="s">
        <v>862</v>
      </c>
      <c r="GA315" s="737">
        <f t="shared" si="2712"/>
        <v>1</v>
      </c>
      <c r="GB315" s="737">
        <f t="shared" si="2713"/>
        <v>7468</v>
      </c>
      <c r="GC315" s="738">
        <f t="shared" si="2714"/>
        <v>7543</v>
      </c>
      <c r="GD315" s="743">
        <f t="shared" si="2715"/>
        <v>7543</v>
      </c>
      <c r="GE315" s="743"/>
      <c r="GF315" s="737">
        <f t="shared" si="2716"/>
        <v>0</v>
      </c>
      <c r="GG315" s="743"/>
      <c r="GH315" s="737">
        <f t="shared" si="2717"/>
        <v>0</v>
      </c>
      <c r="GI315" s="743"/>
      <c r="GJ315" s="737">
        <f t="shared" si="2718"/>
        <v>0</v>
      </c>
      <c r="GK315" s="743"/>
      <c r="GL315" s="737">
        <f t="shared" si="2719"/>
        <v>0</v>
      </c>
      <c r="GM315" s="743"/>
      <c r="GN315" s="737">
        <f t="shared" si="2720"/>
        <v>0</v>
      </c>
      <c r="GO315" s="743"/>
      <c r="GP315" s="737">
        <f t="shared" si="2721"/>
        <v>0</v>
      </c>
      <c r="GQ315" s="743"/>
      <c r="GR315" s="737">
        <f t="shared" si="2722"/>
        <v>754.3</v>
      </c>
      <c r="GS315" s="743"/>
      <c r="GT315" s="737">
        <f t="shared" si="2723"/>
        <v>0</v>
      </c>
      <c r="GU315" s="743"/>
      <c r="GV315" s="737">
        <f t="shared" si="2724"/>
        <v>0</v>
      </c>
      <c r="GW315" s="743"/>
      <c r="GX315" s="737">
        <f t="shared" si="2725"/>
        <v>0</v>
      </c>
      <c r="GY315" s="743">
        <f t="shared" si="2725"/>
        <v>7934.7</v>
      </c>
      <c r="GZ315" s="744">
        <f t="shared" si="2726"/>
        <v>16232</v>
      </c>
      <c r="HA315" s="745">
        <v>12</v>
      </c>
      <c r="HB315" s="746">
        <f t="shared" si="2727"/>
        <v>194784</v>
      </c>
      <c r="HC315" s="737">
        <f t="shared" si="2728"/>
        <v>0</v>
      </c>
      <c r="HD315" s="737">
        <f t="shared" si="2728"/>
        <v>0</v>
      </c>
      <c r="HE315" s="746">
        <f t="shared" si="2729"/>
        <v>194784</v>
      </c>
      <c r="HF315" s="746">
        <f t="shared" si="2730"/>
        <v>58824.77</v>
      </c>
      <c r="HG315" s="746">
        <f t="shared" si="2731"/>
        <v>253608.77</v>
      </c>
    </row>
    <row r="316" spans="1:215" hidden="1" x14ac:dyDescent="0.25">
      <c r="A316" s="1044"/>
      <c r="B316" s="755" t="s">
        <v>681</v>
      </c>
      <c r="C316" s="737">
        <f t="shared" si="2563"/>
        <v>0</v>
      </c>
      <c r="D316" s="737">
        <f t="shared" si="2564"/>
        <v>7117</v>
      </c>
      <c r="E316" s="738">
        <f t="shared" si="2565"/>
        <v>7189</v>
      </c>
      <c r="F316" s="817">
        <f t="shared" si="2566"/>
        <v>0</v>
      </c>
      <c r="G316" s="740">
        <f t="shared" si="2567"/>
        <v>0</v>
      </c>
      <c r="H316" s="741">
        <f t="shared" si="2568"/>
        <v>0</v>
      </c>
      <c r="I316" s="740">
        <f t="shared" si="2567"/>
        <v>0</v>
      </c>
      <c r="J316" s="741">
        <f t="shared" si="2569"/>
        <v>0</v>
      </c>
      <c r="K316" s="740">
        <f t="shared" si="2570"/>
        <v>0</v>
      </c>
      <c r="L316" s="741">
        <f t="shared" si="2571"/>
        <v>0</v>
      </c>
      <c r="M316" s="740">
        <f t="shared" si="2572"/>
        <v>0</v>
      </c>
      <c r="N316" s="741">
        <f t="shared" si="2573"/>
        <v>0</v>
      </c>
      <c r="O316" s="740">
        <f t="shared" si="2574"/>
        <v>0</v>
      </c>
      <c r="P316" s="741">
        <f t="shared" si="2575"/>
        <v>0</v>
      </c>
      <c r="Q316" s="740">
        <f t="shared" si="2576"/>
        <v>0</v>
      </c>
      <c r="R316" s="741">
        <f t="shared" si="2577"/>
        <v>0</v>
      </c>
      <c r="S316" s="740">
        <f t="shared" si="2578"/>
        <v>0</v>
      </c>
      <c r="T316" s="741">
        <f t="shared" si="2579"/>
        <v>0</v>
      </c>
      <c r="U316" s="740">
        <f t="shared" si="2580"/>
        <v>0</v>
      </c>
      <c r="V316" s="741">
        <f t="shared" si="2581"/>
        <v>0</v>
      </c>
      <c r="W316" s="740">
        <f t="shared" si="2582"/>
        <v>0</v>
      </c>
      <c r="X316" s="741">
        <f t="shared" si="2583"/>
        <v>0</v>
      </c>
      <c r="Y316" s="740">
        <f t="shared" si="2584"/>
        <v>0</v>
      </c>
      <c r="Z316" s="741">
        <f t="shared" si="2585"/>
        <v>0</v>
      </c>
      <c r="AA316" s="743">
        <f t="shared" si="2586"/>
        <v>0</v>
      </c>
      <c r="AB316" s="744">
        <f t="shared" si="2587"/>
        <v>0</v>
      </c>
      <c r="AC316" s="745">
        <v>12</v>
      </c>
      <c r="AD316" s="746">
        <f t="shared" si="2588"/>
        <v>0</v>
      </c>
      <c r="AE316" s="747"/>
      <c r="AF316" s="741"/>
      <c r="AG316" s="746">
        <f t="shared" si="2589"/>
        <v>0</v>
      </c>
      <c r="AH316" s="746">
        <f t="shared" si="2590"/>
        <v>0</v>
      </c>
      <c r="AI316" s="746">
        <f t="shared" si="2591"/>
        <v>0</v>
      </c>
      <c r="AK316" s="1044"/>
      <c r="AL316" s="755" t="s">
        <v>681</v>
      </c>
      <c r="AM316" s="737">
        <f t="shared" si="2592"/>
        <v>0.5</v>
      </c>
      <c r="AN316" s="737">
        <f t="shared" si="2593"/>
        <v>7117</v>
      </c>
      <c r="AO316" s="738">
        <f t="shared" si="2594"/>
        <v>7189</v>
      </c>
      <c r="AP316" s="817">
        <f t="shared" si="2595"/>
        <v>3594.5</v>
      </c>
      <c r="AQ316" s="740">
        <f t="shared" si="2596"/>
        <v>0</v>
      </c>
      <c r="AR316" s="741">
        <f t="shared" si="2597"/>
        <v>0</v>
      </c>
      <c r="AS316" s="740">
        <f t="shared" si="2598"/>
        <v>0</v>
      </c>
      <c r="AT316" s="741">
        <f t="shared" si="2599"/>
        <v>0</v>
      </c>
      <c r="AU316" s="740">
        <f t="shared" si="2600"/>
        <v>0</v>
      </c>
      <c r="AV316" s="741">
        <f t="shared" si="2601"/>
        <v>0</v>
      </c>
      <c r="AW316" s="740">
        <f t="shared" si="2602"/>
        <v>0</v>
      </c>
      <c r="AX316" s="741">
        <f t="shared" si="2603"/>
        <v>0</v>
      </c>
      <c r="AY316" s="740">
        <f t="shared" si="2604"/>
        <v>0</v>
      </c>
      <c r="AZ316" s="741">
        <f t="shared" si="2605"/>
        <v>0</v>
      </c>
      <c r="BA316" s="740">
        <f t="shared" si="2606"/>
        <v>160</v>
      </c>
      <c r="BB316" s="741">
        <f t="shared" si="2607"/>
        <v>5751.2</v>
      </c>
      <c r="BC316" s="740">
        <f t="shared" si="2608"/>
        <v>15</v>
      </c>
      <c r="BD316" s="741">
        <f t="shared" si="2609"/>
        <v>539.17999999999995</v>
      </c>
      <c r="BE316" s="740">
        <f t="shared" si="2610"/>
        <v>0</v>
      </c>
      <c r="BF316" s="741">
        <f t="shared" si="2611"/>
        <v>0</v>
      </c>
      <c r="BG316" s="740">
        <f t="shared" si="2612"/>
        <v>0</v>
      </c>
      <c r="BH316" s="741">
        <f t="shared" si="2613"/>
        <v>0</v>
      </c>
      <c r="BI316" s="740">
        <f t="shared" si="2614"/>
        <v>0</v>
      </c>
      <c r="BJ316" s="741">
        <f t="shared" si="2615"/>
        <v>0</v>
      </c>
      <c r="BK316" s="743">
        <f t="shared" si="2616"/>
        <v>0</v>
      </c>
      <c r="BL316" s="744">
        <f t="shared" si="2617"/>
        <v>9884.8799999999992</v>
      </c>
      <c r="BM316" s="745">
        <v>12</v>
      </c>
      <c r="BN316" s="746">
        <f t="shared" si="2618"/>
        <v>118618.56</v>
      </c>
      <c r="BO316" s="747"/>
      <c r="BP316" s="741"/>
      <c r="BQ316" s="746">
        <f t="shared" si="2619"/>
        <v>118618.56</v>
      </c>
      <c r="BR316" s="746">
        <f t="shared" si="2620"/>
        <v>35822.81</v>
      </c>
      <c r="BS316" s="746">
        <f t="shared" si="2621"/>
        <v>154441.37</v>
      </c>
      <c r="BU316" s="1044"/>
      <c r="BV316" s="755" t="s">
        <v>681</v>
      </c>
      <c r="BW316" s="737">
        <f t="shared" si="2622"/>
        <v>0</v>
      </c>
      <c r="BX316" s="737">
        <f t="shared" si="2623"/>
        <v>7117</v>
      </c>
      <c r="BY316" s="738">
        <f t="shared" si="2624"/>
        <v>7189</v>
      </c>
      <c r="BZ316" s="817">
        <f t="shared" si="2625"/>
        <v>0</v>
      </c>
      <c r="CA316" s="740">
        <f t="shared" si="2626"/>
        <v>0</v>
      </c>
      <c r="CB316" s="741">
        <f t="shared" si="2627"/>
        <v>0</v>
      </c>
      <c r="CC316" s="740">
        <f t="shared" si="2628"/>
        <v>0</v>
      </c>
      <c r="CD316" s="741">
        <f t="shared" si="2629"/>
        <v>0</v>
      </c>
      <c r="CE316" s="740">
        <f t="shared" si="2630"/>
        <v>0</v>
      </c>
      <c r="CF316" s="741">
        <f t="shared" si="2631"/>
        <v>0</v>
      </c>
      <c r="CG316" s="740">
        <f t="shared" si="2632"/>
        <v>0</v>
      </c>
      <c r="CH316" s="741">
        <f t="shared" si="2633"/>
        <v>0</v>
      </c>
      <c r="CI316" s="740">
        <f t="shared" si="2634"/>
        <v>0</v>
      </c>
      <c r="CJ316" s="741">
        <f t="shared" si="2635"/>
        <v>0</v>
      </c>
      <c r="CK316" s="740">
        <f t="shared" si="2636"/>
        <v>0</v>
      </c>
      <c r="CL316" s="741">
        <f t="shared" si="2637"/>
        <v>0</v>
      </c>
      <c r="CM316" s="740">
        <f t="shared" si="2638"/>
        <v>0</v>
      </c>
      <c r="CN316" s="741">
        <f t="shared" si="2639"/>
        <v>0</v>
      </c>
      <c r="CO316" s="740">
        <f t="shared" si="2640"/>
        <v>0</v>
      </c>
      <c r="CP316" s="741">
        <f t="shared" si="2641"/>
        <v>0</v>
      </c>
      <c r="CQ316" s="740">
        <f t="shared" si="2642"/>
        <v>0</v>
      </c>
      <c r="CR316" s="741">
        <f t="shared" si="2643"/>
        <v>0</v>
      </c>
      <c r="CS316" s="740">
        <f t="shared" si="2644"/>
        <v>0</v>
      </c>
      <c r="CT316" s="741">
        <f t="shared" si="2645"/>
        <v>0</v>
      </c>
      <c r="CU316" s="743">
        <f t="shared" si="2646"/>
        <v>0</v>
      </c>
      <c r="CV316" s="744">
        <f t="shared" si="2647"/>
        <v>0</v>
      </c>
      <c r="CW316" s="745">
        <v>12</v>
      </c>
      <c r="CX316" s="746">
        <f t="shared" si="2648"/>
        <v>0</v>
      </c>
      <c r="CY316" s="747"/>
      <c r="CZ316" s="741"/>
      <c r="DA316" s="746">
        <f t="shared" si="2649"/>
        <v>0</v>
      </c>
      <c r="DB316" s="746">
        <f t="shared" si="2650"/>
        <v>0</v>
      </c>
      <c r="DC316" s="746">
        <f t="shared" si="2651"/>
        <v>0</v>
      </c>
      <c r="DD316" s="750"/>
      <c r="DE316" s="1044"/>
      <c r="DF316" s="755" t="s">
        <v>681</v>
      </c>
      <c r="DG316" s="737">
        <f t="shared" si="2652"/>
        <v>0</v>
      </c>
      <c r="DH316" s="737">
        <f t="shared" si="2653"/>
        <v>7117</v>
      </c>
      <c r="DI316" s="738">
        <f t="shared" si="2654"/>
        <v>7189</v>
      </c>
      <c r="DJ316" s="817">
        <f t="shared" si="2655"/>
        <v>0</v>
      </c>
      <c r="DK316" s="740">
        <f t="shared" si="2656"/>
        <v>0</v>
      </c>
      <c r="DL316" s="741">
        <f t="shared" si="2657"/>
        <v>0</v>
      </c>
      <c r="DM316" s="740">
        <f t="shared" si="2658"/>
        <v>0</v>
      </c>
      <c r="DN316" s="741">
        <f t="shared" si="2659"/>
        <v>0</v>
      </c>
      <c r="DO316" s="740">
        <f t="shared" si="2660"/>
        <v>0</v>
      </c>
      <c r="DP316" s="741">
        <f t="shared" si="2661"/>
        <v>0</v>
      </c>
      <c r="DQ316" s="740">
        <f t="shared" si="2662"/>
        <v>0</v>
      </c>
      <c r="DR316" s="741">
        <f t="shared" si="2663"/>
        <v>0</v>
      </c>
      <c r="DS316" s="740">
        <f t="shared" si="2664"/>
        <v>0</v>
      </c>
      <c r="DT316" s="741">
        <f t="shared" si="2665"/>
        <v>0</v>
      </c>
      <c r="DU316" s="740">
        <f t="shared" si="2666"/>
        <v>0</v>
      </c>
      <c r="DV316" s="741">
        <f t="shared" si="2667"/>
        <v>0</v>
      </c>
      <c r="DW316" s="740">
        <f t="shared" si="2668"/>
        <v>0</v>
      </c>
      <c r="DX316" s="741">
        <f t="shared" si="2669"/>
        <v>0</v>
      </c>
      <c r="DY316" s="740">
        <f t="shared" si="2670"/>
        <v>0</v>
      </c>
      <c r="DZ316" s="741">
        <f t="shared" si="2671"/>
        <v>0</v>
      </c>
      <c r="EA316" s="740">
        <f t="shared" si="2672"/>
        <v>0</v>
      </c>
      <c r="EB316" s="741">
        <f t="shared" si="2673"/>
        <v>0</v>
      </c>
      <c r="EC316" s="740">
        <f t="shared" si="2674"/>
        <v>0</v>
      </c>
      <c r="ED316" s="741">
        <f t="shared" si="2675"/>
        <v>0</v>
      </c>
      <c r="EE316" s="743">
        <f t="shared" si="2676"/>
        <v>0</v>
      </c>
      <c r="EF316" s="744">
        <f t="shared" si="2677"/>
        <v>0</v>
      </c>
      <c r="EG316" s="745">
        <v>12</v>
      </c>
      <c r="EH316" s="746">
        <f t="shared" si="2678"/>
        <v>0</v>
      </c>
      <c r="EI316" s="747"/>
      <c r="EJ316" s="741"/>
      <c r="EK316" s="746">
        <f t="shared" si="2679"/>
        <v>0</v>
      </c>
      <c r="EL316" s="746">
        <f t="shared" si="2680"/>
        <v>0</v>
      </c>
      <c r="EM316" s="746">
        <f t="shared" si="2681"/>
        <v>0</v>
      </c>
      <c r="EO316" s="1044"/>
      <c r="EP316" s="755" t="s">
        <v>681</v>
      </c>
      <c r="EQ316" s="737">
        <f t="shared" si="2682"/>
        <v>0</v>
      </c>
      <c r="ER316" s="737">
        <f t="shared" si="2683"/>
        <v>7117</v>
      </c>
      <c r="ES316" s="738">
        <f t="shared" si="2684"/>
        <v>7189</v>
      </c>
      <c r="ET316" s="817">
        <f t="shared" si="2685"/>
        <v>0</v>
      </c>
      <c r="EU316" s="740">
        <f t="shared" si="2686"/>
        <v>0</v>
      </c>
      <c r="EV316" s="741">
        <f t="shared" si="2687"/>
        <v>0</v>
      </c>
      <c r="EW316" s="740">
        <f t="shared" si="2688"/>
        <v>0</v>
      </c>
      <c r="EX316" s="741">
        <f t="shared" si="2689"/>
        <v>0</v>
      </c>
      <c r="EY316" s="740">
        <f t="shared" si="2690"/>
        <v>0</v>
      </c>
      <c r="EZ316" s="741">
        <f t="shared" si="2691"/>
        <v>0</v>
      </c>
      <c r="FA316" s="740">
        <f t="shared" si="2692"/>
        <v>0</v>
      </c>
      <c r="FB316" s="741">
        <f t="shared" si="2693"/>
        <v>0</v>
      </c>
      <c r="FC316" s="740">
        <f t="shared" si="2694"/>
        <v>0</v>
      </c>
      <c r="FD316" s="741">
        <f t="shared" si="2695"/>
        <v>0</v>
      </c>
      <c r="FE316" s="740">
        <f t="shared" si="2696"/>
        <v>0</v>
      </c>
      <c r="FF316" s="741">
        <f t="shared" si="2697"/>
        <v>0</v>
      </c>
      <c r="FG316" s="740">
        <f t="shared" si="2698"/>
        <v>0</v>
      </c>
      <c r="FH316" s="741">
        <f t="shared" si="2699"/>
        <v>0</v>
      </c>
      <c r="FI316" s="740">
        <f t="shared" si="2700"/>
        <v>0</v>
      </c>
      <c r="FJ316" s="741">
        <f t="shared" si="2701"/>
        <v>0</v>
      </c>
      <c r="FK316" s="740">
        <f t="shared" si="2702"/>
        <v>0</v>
      </c>
      <c r="FL316" s="741">
        <f t="shared" si="2703"/>
        <v>0</v>
      </c>
      <c r="FM316" s="740">
        <f t="shared" si="2704"/>
        <v>0</v>
      </c>
      <c r="FN316" s="741">
        <f t="shared" si="2705"/>
        <v>0</v>
      </c>
      <c r="FO316" s="743">
        <f t="shared" si="2706"/>
        <v>0</v>
      </c>
      <c r="FP316" s="744">
        <f t="shared" si="2707"/>
        <v>0</v>
      </c>
      <c r="FQ316" s="745">
        <v>12</v>
      </c>
      <c r="FR316" s="746">
        <f t="shared" si="2708"/>
        <v>0</v>
      </c>
      <c r="FS316" s="747"/>
      <c r="FT316" s="741"/>
      <c r="FU316" s="746">
        <f t="shared" si="2709"/>
        <v>0</v>
      </c>
      <c r="FV316" s="746">
        <f t="shared" si="2710"/>
        <v>0</v>
      </c>
      <c r="FW316" s="746">
        <f t="shared" si="2711"/>
        <v>0</v>
      </c>
      <c r="FY316" s="1044"/>
      <c r="FZ316" s="755" t="s">
        <v>681</v>
      </c>
      <c r="GA316" s="737">
        <f t="shared" si="2712"/>
        <v>0.5</v>
      </c>
      <c r="GB316" s="737">
        <f t="shared" si="2713"/>
        <v>7117</v>
      </c>
      <c r="GC316" s="738">
        <f t="shared" si="2714"/>
        <v>7189</v>
      </c>
      <c r="GD316" s="743">
        <f t="shared" si="2715"/>
        <v>3594.5</v>
      </c>
      <c r="GE316" s="743"/>
      <c r="GF316" s="737">
        <f t="shared" si="2716"/>
        <v>0</v>
      </c>
      <c r="GG316" s="743"/>
      <c r="GH316" s="737">
        <f t="shared" si="2717"/>
        <v>0</v>
      </c>
      <c r="GI316" s="743"/>
      <c r="GJ316" s="737">
        <f t="shared" si="2718"/>
        <v>0</v>
      </c>
      <c r="GK316" s="743"/>
      <c r="GL316" s="737">
        <f t="shared" si="2719"/>
        <v>0</v>
      </c>
      <c r="GM316" s="743"/>
      <c r="GN316" s="737">
        <f t="shared" si="2720"/>
        <v>0</v>
      </c>
      <c r="GO316" s="743"/>
      <c r="GP316" s="737">
        <f t="shared" si="2721"/>
        <v>5751.2</v>
      </c>
      <c r="GQ316" s="743"/>
      <c r="GR316" s="737">
        <f t="shared" si="2722"/>
        <v>539.17999999999995</v>
      </c>
      <c r="GS316" s="743"/>
      <c r="GT316" s="737">
        <f t="shared" si="2723"/>
        <v>0</v>
      </c>
      <c r="GU316" s="743"/>
      <c r="GV316" s="737">
        <f t="shared" si="2724"/>
        <v>0</v>
      </c>
      <c r="GW316" s="743"/>
      <c r="GX316" s="737">
        <f t="shared" si="2725"/>
        <v>0</v>
      </c>
      <c r="GY316" s="743">
        <f t="shared" si="2725"/>
        <v>0</v>
      </c>
      <c r="GZ316" s="744">
        <f t="shared" si="2726"/>
        <v>9884.8799999999992</v>
      </c>
      <c r="HA316" s="745">
        <v>12</v>
      </c>
      <c r="HB316" s="746">
        <f t="shared" si="2727"/>
        <v>118618.56</v>
      </c>
      <c r="HC316" s="737">
        <f t="shared" si="2728"/>
        <v>0</v>
      </c>
      <c r="HD316" s="737">
        <f t="shared" si="2728"/>
        <v>0</v>
      </c>
      <c r="HE316" s="746">
        <f t="shared" si="2729"/>
        <v>118618.56</v>
      </c>
      <c r="HF316" s="746">
        <f t="shared" si="2730"/>
        <v>35822.81</v>
      </c>
      <c r="HG316" s="746">
        <f t="shared" si="2731"/>
        <v>154441.37</v>
      </c>
    </row>
    <row r="317" spans="1:215" hidden="1" x14ac:dyDescent="0.25">
      <c r="A317" s="1044"/>
      <c r="B317" s="735" t="s">
        <v>531</v>
      </c>
      <c r="C317" s="737">
        <f t="shared" si="2563"/>
        <v>0</v>
      </c>
      <c r="D317" s="737">
        <f t="shared" si="2564"/>
        <v>7117</v>
      </c>
      <c r="E317" s="738">
        <f t="shared" si="2565"/>
        <v>7189</v>
      </c>
      <c r="F317" s="817">
        <f t="shared" si="2566"/>
        <v>0</v>
      </c>
      <c r="G317" s="740">
        <f t="shared" si="2567"/>
        <v>0</v>
      </c>
      <c r="H317" s="741">
        <f t="shared" si="2568"/>
        <v>0</v>
      </c>
      <c r="I317" s="740">
        <f t="shared" si="2567"/>
        <v>0</v>
      </c>
      <c r="J317" s="741">
        <f t="shared" si="2569"/>
        <v>0</v>
      </c>
      <c r="K317" s="740">
        <f t="shared" si="2570"/>
        <v>0</v>
      </c>
      <c r="L317" s="741">
        <f t="shared" si="2571"/>
        <v>0</v>
      </c>
      <c r="M317" s="740">
        <f t="shared" si="2572"/>
        <v>0</v>
      </c>
      <c r="N317" s="741">
        <f t="shared" si="2573"/>
        <v>0</v>
      </c>
      <c r="O317" s="740">
        <f t="shared" si="2574"/>
        <v>0</v>
      </c>
      <c r="P317" s="741">
        <f t="shared" si="2575"/>
        <v>0</v>
      </c>
      <c r="Q317" s="740">
        <f t="shared" si="2576"/>
        <v>0</v>
      </c>
      <c r="R317" s="741">
        <f t="shared" si="2577"/>
        <v>0</v>
      </c>
      <c r="S317" s="740">
        <f t="shared" si="2578"/>
        <v>0</v>
      </c>
      <c r="T317" s="741">
        <f t="shared" si="2579"/>
        <v>0</v>
      </c>
      <c r="U317" s="740">
        <f t="shared" si="2580"/>
        <v>0</v>
      </c>
      <c r="V317" s="741">
        <f t="shared" si="2581"/>
        <v>0</v>
      </c>
      <c r="W317" s="740">
        <f t="shared" si="2582"/>
        <v>0</v>
      </c>
      <c r="X317" s="741">
        <f t="shared" si="2583"/>
        <v>0</v>
      </c>
      <c r="Y317" s="740">
        <f t="shared" si="2584"/>
        <v>0</v>
      </c>
      <c r="Z317" s="741">
        <f t="shared" si="2585"/>
        <v>0</v>
      </c>
      <c r="AA317" s="743">
        <f t="shared" si="2586"/>
        <v>0</v>
      </c>
      <c r="AB317" s="744">
        <f t="shared" si="2587"/>
        <v>0</v>
      </c>
      <c r="AC317" s="745">
        <v>12</v>
      </c>
      <c r="AD317" s="746">
        <f t="shared" si="2588"/>
        <v>0</v>
      </c>
      <c r="AE317" s="747"/>
      <c r="AF317" s="741"/>
      <c r="AG317" s="746">
        <f t="shared" si="2589"/>
        <v>0</v>
      </c>
      <c r="AH317" s="746">
        <f t="shared" si="2590"/>
        <v>0</v>
      </c>
      <c r="AI317" s="746">
        <f t="shared" si="2591"/>
        <v>0</v>
      </c>
      <c r="AK317" s="1044"/>
      <c r="AL317" s="735" t="s">
        <v>531</v>
      </c>
      <c r="AM317" s="737">
        <f t="shared" si="2592"/>
        <v>0</v>
      </c>
      <c r="AN317" s="737">
        <f t="shared" si="2593"/>
        <v>7117</v>
      </c>
      <c r="AO317" s="738">
        <f t="shared" si="2594"/>
        <v>7189</v>
      </c>
      <c r="AP317" s="817">
        <f t="shared" si="2595"/>
        <v>0</v>
      </c>
      <c r="AQ317" s="740">
        <f t="shared" si="2596"/>
        <v>0</v>
      </c>
      <c r="AR317" s="741">
        <f t="shared" si="2597"/>
        <v>0</v>
      </c>
      <c r="AS317" s="740">
        <f t="shared" si="2598"/>
        <v>0</v>
      </c>
      <c r="AT317" s="741">
        <f t="shared" si="2599"/>
        <v>0</v>
      </c>
      <c r="AU317" s="740">
        <f t="shared" si="2600"/>
        <v>0</v>
      </c>
      <c r="AV317" s="741">
        <f t="shared" si="2601"/>
        <v>0</v>
      </c>
      <c r="AW317" s="740">
        <f t="shared" si="2602"/>
        <v>0</v>
      </c>
      <c r="AX317" s="741">
        <f t="shared" si="2603"/>
        <v>0</v>
      </c>
      <c r="AY317" s="740">
        <f t="shared" si="2604"/>
        <v>0</v>
      </c>
      <c r="AZ317" s="741">
        <f t="shared" si="2605"/>
        <v>0</v>
      </c>
      <c r="BA317" s="740">
        <f t="shared" si="2606"/>
        <v>0</v>
      </c>
      <c r="BB317" s="741">
        <f t="shared" si="2607"/>
        <v>0</v>
      </c>
      <c r="BC317" s="740">
        <f t="shared" si="2608"/>
        <v>0</v>
      </c>
      <c r="BD317" s="741">
        <f t="shared" si="2609"/>
        <v>0</v>
      </c>
      <c r="BE317" s="740">
        <f t="shared" si="2610"/>
        <v>0</v>
      </c>
      <c r="BF317" s="741">
        <f t="shared" si="2611"/>
        <v>0</v>
      </c>
      <c r="BG317" s="740">
        <f t="shared" si="2612"/>
        <v>0</v>
      </c>
      <c r="BH317" s="741">
        <f t="shared" si="2613"/>
        <v>0</v>
      </c>
      <c r="BI317" s="740">
        <f t="shared" si="2614"/>
        <v>0</v>
      </c>
      <c r="BJ317" s="741">
        <f t="shared" si="2615"/>
        <v>0</v>
      </c>
      <c r="BK317" s="743">
        <f t="shared" si="2616"/>
        <v>0</v>
      </c>
      <c r="BL317" s="744">
        <f t="shared" si="2617"/>
        <v>0</v>
      </c>
      <c r="BM317" s="745">
        <v>12</v>
      </c>
      <c r="BN317" s="746">
        <f t="shared" si="2618"/>
        <v>0</v>
      </c>
      <c r="BO317" s="747"/>
      <c r="BP317" s="741"/>
      <c r="BQ317" s="746">
        <f t="shared" si="2619"/>
        <v>0</v>
      </c>
      <c r="BR317" s="746">
        <f t="shared" si="2620"/>
        <v>0</v>
      </c>
      <c r="BS317" s="746">
        <f t="shared" si="2621"/>
        <v>0</v>
      </c>
      <c r="BU317" s="1044"/>
      <c r="BV317" s="735" t="s">
        <v>531</v>
      </c>
      <c r="BW317" s="737">
        <f t="shared" si="2622"/>
        <v>2</v>
      </c>
      <c r="BX317" s="737">
        <f t="shared" si="2623"/>
        <v>7117</v>
      </c>
      <c r="BY317" s="738">
        <f t="shared" si="2624"/>
        <v>7189</v>
      </c>
      <c r="BZ317" s="817">
        <f t="shared" si="2625"/>
        <v>14378</v>
      </c>
      <c r="CA317" s="740">
        <f t="shared" si="2626"/>
        <v>0</v>
      </c>
      <c r="CB317" s="741">
        <f t="shared" si="2627"/>
        <v>0</v>
      </c>
      <c r="CC317" s="740">
        <f t="shared" si="2628"/>
        <v>0</v>
      </c>
      <c r="CD317" s="741">
        <f t="shared" si="2629"/>
        <v>0</v>
      </c>
      <c r="CE317" s="740">
        <f t="shared" si="2630"/>
        <v>0</v>
      </c>
      <c r="CF317" s="741">
        <f t="shared" si="2631"/>
        <v>0</v>
      </c>
      <c r="CG317" s="740">
        <f t="shared" si="2632"/>
        <v>50</v>
      </c>
      <c r="CH317" s="741">
        <f t="shared" si="2633"/>
        <v>7189</v>
      </c>
      <c r="CI317" s="740">
        <f t="shared" si="2634"/>
        <v>0</v>
      </c>
      <c r="CJ317" s="741">
        <f t="shared" si="2635"/>
        <v>0</v>
      </c>
      <c r="CK317" s="740">
        <f t="shared" si="2636"/>
        <v>0</v>
      </c>
      <c r="CL317" s="741">
        <f t="shared" si="2637"/>
        <v>0</v>
      </c>
      <c r="CM317" s="740">
        <f t="shared" si="2638"/>
        <v>15</v>
      </c>
      <c r="CN317" s="741">
        <f t="shared" si="2639"/>
        <v>2156.6999999999998</v>
      </c>
      <c r="CO317" s="740">
        <f t="shared" si="2640"/>
        <v>0</v>
      </c>
      <c r="CP317" s="741">
        <f t="shared" si="2641"/>
        <v>0</v>
      </c>
      <c r="CQ317" s="740">
        <f t="shared" si="2642"/>
        <v>0</v>
      </c>
      <c r="CR317" s="741">
        <f t="shared" si="2643"/>
        <v>0</v>
      </c>
      <c r="CS317" s="740">
        <f t="shared" si="2644"/>
        <v>0</v>
      </c>
      <c r="CT317" s="741">
        <f t="shared" si="2645"/>
        <v>0</v>
      </c>
      <c r="CU317" s="743">
        <f t="shared" si="2646"/>
        <v>8695.2999999999993</v>
      </c>
      <c r="CV317" s="744">
        <f t="shared" si="2647"/>
        <v>32419</v>
      </c>
      <c r="CW317" s="745">
        <v>12</v>
      </c>
      <c r="CX317" s="746">
        <f t="shared" si="2648"/>
        <v>389028</v>
      </c>
      <c r="CY317" s="747"/>
      <c r="CZ317" s="741"/>
      <c r="DA317" s="746">
        <f t="shared" si="2649"/>
        <v>389028</v>
      </c>
      <c r="DB317" s="746">
        <f t="shared" si="2650"/>
        <v>117486.46</v>
      </c>
      <c r="DC317" s="746">
        <f t="shared" si="2651"/>
        <v>506514.46</v>
      </c>
      <c r="DD317" s="750"/>
      <c r="DE317" s="1044"/>
      <c r="DF317" s="735" t="s">
        <v>531</v>
      </c>
      <c r="DG317" s="737">
        <f t="shared" si="2652"/>
        <v>0</v>
      </c>
      <c r="DH317" s="737">
        <f t="shared" si="2653"/>
        <v>7117</v>
      </c>
      <c r="DI317" s="738">
        <f t="shared" si="2654"/>
        <v>7189</v>
      </c>
      <c r="DJ317" s="817">
        <f t="shared" si="2655"/>
        <v>0</v>
      </c>
      <c r="DK317" s="740">
        <f t="shared" si="2656"/>
        <v>0</v>
      </c>
      <c r="DL317" s="741">
        <f t="shared" si="2657"/>
        <v>0</v>
      </c>
      <c r="DM317" s="740">
        <f t="shared" si="2658"/>
        <v>0</v>
      </c>
      <c r="DN317" s="741">
        <f t="shared" si="2659"/>
        <v>0</v>
      </c>
      <c r="DO317" s="740">
        <f t="shared" si="2660"/>
        <v>0</v>
      </c>
      <c r="DP317" s="741">
        <f t="shared" si="2661"/>
        <v>0</v>
      </c>
      <c r="DQ317" s="740">
        <f t="shared" si="2662"/>
        <v>0</v>
      </c>
      <c r="DR317" s="741">
        <f t="shared" si="2663"/>
        <v>0</v>
      </c>
      <c r="DS317" s="740">
        <f t="shared" si="2664"/>
        <v>0</v>
      </c>
      <c r="DT317" s="741">
        <f t="shared" si="2665"/>
        <v>0</v>
      </c>
      <c r="DU317" s="740">
        <f t="shared" si="2666"/>
        <v>0</v>
      </c>
      <c r="DV317" s="741">
        <f t="shared" si="2667"/>
        <v>0</v>
      </c>
      <c r="DW317" s="740">
        <f t="shared" si="2668"/>
        <v>0</v>
      </c>
      <c r="DX317" s="741">
        <f t="shared" si="2669"/>
        <v>0</v>
      </c>
      <c r="DY317" s="740">
        <f t="shared" si="2670"/>
        <v>0</v>
      </c>
      <c r="DZ317" s="741">
        <f t="shared" si="2671"/>
        <v>0</v>
      </c>
      <c r="EA317" s="740">
        <f t="shared" si="2672"/>
        <v>0</v>
      </c>
      <c r="EB317" s="741">
        <f t="shared" si="2673"/>
        <v>0</v>
      </c>
      <c r="EC317" s="740">
        <f t="shared" si="2674"/>
        <v>0</v>
      </c>
      <c r="ED317" s="741">
        <f t="shared" si="2675"/>
        <v>0</v>
      </c>
      <c r="EE317" s="743">
        <f t="shared" si="2676"/>
        <v>0</v>
      </c>
      <c r="EF317" s="744">
        <f t="shared" si="2677"/>
        <v>0</v>
      </c>
      <c r="EG317" s="745">
        <v>12</v>
      </c>
      <c r="EH317" s="746">
        <f t="shared" si="2678"/>
        <v>0</v>
      </c>
      <c r="EI317" s="747"/>
      <c r="EJ317" s="741"/>
      <c r="EK317" s="746">
        <f t="shared" si="2679"/>
        <v>0</v>
      </c>
      <c r="EL317" s="746">
        <f t="shared" si="2680"/>
        <v>0</v>
      </c>
      <c r="EM317" s="746">
        <f t="shared" si="2681"/>
        <v>0</v>
      </c>
      <c r="EO317" s="1044"/>
      <c r="EP317" s="735" t="s">
        <v>531</v>
      </c>
      <c r="EQ317" s="737">
        <f t="shared" si="2682"/>
        <v>0</v>
      </c>
      <c r="ER317" s="737">
        <f t="shared" si="2683"/>
        <v>7117</v>
      </c>
      <c r="ES317" s="738">
        <f t="shared" si="2684"/>
        <v>7189</v>
      </c>
      <c r="ET317" s="817">
        <f t="shared" si="2685"/>
        <v>0</v>
      </c>
      <c r="EU317" s="740">
        <f t="shared" si="2686"/>
        <v>0</v>
      </c>
      <c r="EV317" s="741">
        <f t="shared" si="2687"/>
        <v>0</v>
      </c>
      <c r="EW317" s="740">
        <f t="shared" si="2688"/>
        <v>0</v>
      </c>
      <c r="EX317" s="741">
        <f t="shared" si="2689"/>
        <v>0</v>
      </c>
      <c r="EY317" s="740">
        <f t="shared" si="2690"/>
        <v>0</v>
      </c>
      <c r="EZ317" s="741">
        <f t="shared" si="2691"/>
        <v>0</v>
      </c>
      <c r="FA317" s="740">
        <f t="shared" si="2692"/>
        <v>0</v>
      </c>
      <c r="FB317" s="741">
        <f t="shared" si="2693"/>
        <v>0</v>
      </c>
      <c r="FC317" s="740">
        <f t="shared" si="2694"/>
        <v>0</v>
      </c>
      <c r="FD317" s="741">
        <f t="shared" si="2695"/>
        <v>0</v>
      </c>
      <c r="FE317" s="740">
        <f t="shared" si="2696"/>
        <v>0</v>
      </c>
      <c r="FF317" s="741">
        <f t="shared" si="2697"/>
        <v>0</v>
      </c>
      <c r="FG317" s="740">
        <f t="shared" si="2698"/>
        <v>0</v>
      </c>
      <c r="FH317" s="741">
        <f t="shared" si="2699"/>
        <v>0</v>
      </c>
      <c r="FI317" s="740">
        <f t="shared" si="2700"/>
        <v>0</v>
      </c>
      <c r="FJ317" s="741">
        <f t="shared" si="2701"/>
        <v>0</v>
      </c>
      <c r="FK317" s="740">
        <f t="shared" si="2702"/>
        <v>0</v>
      </c>
      <c r="FL317" s="741">
        <f t="shared" si="2703"/>
        <v>0</v>
      </c>
      <c r="FM317" s="740">
        <f t="shared" si="2704"/>
        <v>0</v>
      </c>
      <c r="FN317" s="741">
        <f t="shared" si="2705"/>
        <v>0</v>
      </c>
      <c r="FO317" s="743">
        <f t="shared" si="2706"/>
        <v>0</v>
      </c>
      <c r="FP317" s="744">
        <f t="shared" si="2707"/>
        <v>0</v>
      </c>
      <c r="FQ317" s="745">
        <v>12</v>
      </c>
      <c r="FR317" s="746">
        <f t="shared" si="2708"/>
        <v>0</v>
      </c>
      <c r="FS317" s="747"/>
      <c r="FT317" s="741"/>
      <c r="FU317" s="746">
        <f t="shared" si="2709"/>
        <v>0</v>
      </c>
      <c r="FV317" s="746">
        <f t="shared" si="2710"/>
        <v>0</v>
      </c>
      <c r="FW317" s="746">
        <f t="shared" si="2711"/>
        <v>0</v>
      </c>
      <c r="FY317" s="1044"/>
      <c r="FZ317" s="735" t="s">
        <v>531</v>
      </c>
      <c r="GA317" s="737">
        <f t="shared" si="2712"/>
        <v>2</v>
      </c>
      <c r="GB317" s="737">
        <f t="shared" si="2713"/>
        <v>7117</v>
      </c>
      <c r="GC317" s="738">
        <f t="shared" si="2714"/>
        <v>7189</v>
      </c>
      <c r="GD317" s="743">
        <f t="shared" si="2715"/>
        <v>14378</v>
      </c>
      <c r="GE317" s="743"/>
      <c r="GF317" s="737">
        <f t="shared" si="2716"/>
        <v>0</v>
      </c>
      <c r="GG317" s="743"/>
      <c r="GH317" s="737">
        <f t="shared" si="2717"/>
        <v>0</v>
      </c>
      <c r="GI317" s="743"/>
      <c r="GJ317" s="737">
        <f t="shared" si="2718"/>
        <v>0</v>
      </c>
      <c r="GK317" s="743"/>
      <c r="GL317" s="737">
        <f t="shared" si="2719"/>
        <v>7189</v>
      </c>
      <c r="GM317" s="743"/>
      <c r="GN317" s="737">
        <f t="shared" si="2720"/>
        <v>0</v>
      </c>
      <c r="GO317" s="743"/>
      <c r="GP317" s="737">
        <f t="shared" si="2721"/>
        <v>0</v>
      </c>
      <c r="GQ317" s="743"/>
      <c r="GR317" s="737">
        <f t="shared" si="2722"/>
        <v>2156.6999999999998</v>
      </c>
      <c r="GS317" s="743"/>
      <c r="GT317" s="737">
        <f t="shared" si="2723"/>
        <v>0</v>
      </c>
      <c r="GU317" s="743"/>
      <c r="GV317" s="737">
        <f t="shared" si="2724"/>
        <v>0</v>
      </c>
      <c r="GW317" s="743"/>
      <c r="GX317" s="737">
        <f t="shared" si="2725"/>
        <v>0</v>
      </c>
      <c r="GY317" s="743">
        <f t="shared" si="2725"/>
        <v>8695.2999999999993</v>
      </c>
      <c r="GZ317" s="744">
        <f t="shared" si="2726"/>
        <v>32419</v>
      </c>
      <c r="HA317" s="745">
        <v>12</v>
      </c>
      <c r="HB317" s="746">
        <f t="shared" si="2727"/>
        <v>389028</v>
      </c>
      <c r="HC317" s="737">
        <f t="shared" si="2728"/>
        <v>0</v>
      </c>
      <c r="HD317" s="737">
        <f t="shared" si="2728"/>
        <v>0</v>
      </c>
      <c r="HE317" s="746">
        <f t="shared" si="2729"/>
        <v>389028</v>
      </c>
      <c r="HF317" s="746">
        <f t="shared" si="2730"/>
        <v>117486.46</v>
      </c>
      <c r="HG317" s="746">
        <f t="shared" si="2731"/>
        <v>506514.46</v>
      </c>
    </row>
    <row r="318" spans="1:215" hidden="1" x14ac:dyDescent="0.25">
      <c r="A318" s="1044"/>
      <c r="B318" s="755" t="s">
        <v>39</v>
      </c>
      <c r="C318" s="737">
        <f t="shared" si="2563"/>
        <v>1</v>
      </c>
      <c r="D318" s="737">
        <f t="shared" si="2564"/>
        <v>6469</v>
      </c>
      <c r="E318" s="738">
        <f t="shared" si="2565"/>
        <v>6534</v>
      </c>
      <c r="F318" s="817">
        <f t="shared" si="2566"/>
        <v>6534</v>
      </c>
      <c r="G318" s="740">
        <f t="shared" si="2567"/>
        <v>0</v>
      </c>
      <c r="H318" s="741">
        <f t="shared" si="2568"/>
        <v>0</v>
      </c>
      <c r="I318" s="740">
        <f t="shared" si="2567"/>
        <v>0</v>
      </c>
      <c r="J318" s="741">
        <f t="shared" si="2569"/>
        <v>0</v>
      </c>
      <c r="K318" s="740">
        <f t="shared" si="2570"/>
        <v>0</v>
      </c>
      <c r="L318" s="741">
        <f t="shared" si="2571"/>
        <v>0</v>
      </c>
      <c r="M318" s="740">
        <f t="shared" si="2572"/>
        <v>5</v>
      </c>
      <c r="N318" s="741">
        <f t="shared" si="2573"/>
        <v>326.7</v>
      </c>
      <c r="O318" s="740">
        <f t="shared" si="2574"/>
        <v>0</v>
      </c>
      <c r="P318" s="741">
        <f t="shared" si="2575"/>
        <v>0</v>
      </c>
      <c r="Q318" s="740">
        <f t="shared" si="2576"/>
        <v>198</v>
      </c>
      <c r="R318" s="741">
        <f t="shared" si="2577"/>
        <v>12937.32</v>
      </c>
      <c r="S318" s="740">
        <f t="shared" si="2578"/>
        <v>30</v>
      </c>
      <c r="T318" s="741">
        <f t="shared" si="2579"/>
        <v>1960.2</v>
      </c>
      <c r="U318" s="740">
        <f t="shared" si="2580"/>
        <v>0</v>
      </c>
      <c r="V318" s="741">
        <f t="shared" si="2581"/>
        <v>0</v>
      </c>
      <c r="W318" s="740">
        <f t="shared" si="2582"/>
        <v>0</v>
      </c>
      <c r="X318" s="741">
        <f t="shared" si="2583"/>
        <v>0</v>
      </c>
      <c r="Y318" s="740">
        <f t="shared" si="2584"/>
        <v>0</v>
      </c>
      <c r="Z318" s="741">
        <f t="shared" si="2585"/>
        <v>0</v>
      </c>
      <c r="AA318" s="743">
        <f t="shared" si="2586"/>
        <v>0</v>
      </c>
      <c r="AB318" s="744">
        <f t="shared" si="2587"/>
        <v>21758.22</v>
      </c>
      <c r="AC318" s="745">
        <v>12</v>
      </c>
      <c r="AD318" s="746">
        <f t="shared" si="2588"/>
        <v>261098.64</v>
      </c>
      <c r="AE318" s="747"/>
      <c r="AF318" s="741"/>
      <c r="AG318" s="746">
        <f t="shared" si="2589"/>
        <v>261098.64</v>
      </c>
      <c r="AH318" s="746">
        <f t="shared" si="2590"/>
        <v>78851.789999999994</v>
      </c>
      <c r="AI318" s="746">
        <f t="shared" si="2591"/>
        <v>339950.43</v>
      </c>
      <c r="AK318" s="1044"/>
      <c r="AL318" s="755" t="s">
        <v>39</v>
      </c>
      <c r="AM318" s="737">
        <f t="shared" si="2592"/>
        <v>1</v>
      </c>
      <c r="AN318" s="737">
        <f t="shared" si="2593"/>
        <v>6469</v>
      </c>
      <c r="AO318" s="738">
        <f t="shared" si="2594"/>
        <v>6534</v>
      </c>
      <c r="AP318" s="817">
        <f t="shared" si="2595"/>
        <v>6534</v>
      </c>
      <c r="AQ318" s="740">
        <f t="shared" si="2596"/>
        <v>0</v>
      </c>
      <c r="AR318" s="741">
        <f t="shared" si="2597"/>
        <v>0</v>
      </c>
      <c r="AS318" s="740">
        <f t="shared" si="2598"/>
        <v>0</v>
      </c>
      <c r="AT318" s="741">
        <f t="shared" si="2599"/>
        <v>0</v>
      </c>
      <c r="AU318" s="740">
        <f t="shared" si="2600"/>
        <v>0</v>
      </c>
      <c r="AV318" s="741">
        <f t="shared" si="2601"/>
        <v>0</v>
      </c>
      <c r="AW318" s="740">
        <f t="shared" si="2602"/>
        <v>0</v>
      </c>
      <c r="AX318" s="741">
        <f t="shared" si="2603"/>
        <v>0</v>
      </c>
      <c r="AY318" s="740">
        <f t="shared" si="2604"/>
        <v>0</v>
      </c>
      <c r="AZ318" s="741">
        <f t="shared" si="2605"/>
        <v>0</v>
      </c>
      <c r="BA318" s="740">
        <f t="shared" si="2606"/>
        <v>140</v>
      </c>
      <c r="BB318" s="741">
        <f t="shared" si="2607"/>
        <v>9147.6</v>
      </c>
      <c r="BC318" s="740">
        <f t="shared" si="2608"/>
        <v>30</v>
      </c>
      <c r="BD318" s="741">
        <f t="shared" si="2609"/>
        <v>1960.2</v>
      </c>
      <c r="BE318" s="740">
        <f t="shared" si="2610"/>
        <v>0</v>
      </c>
      <c r="BF318" s="741">
        <f t="shared" si="2611"/>
        <v>0</v>
      </c>
      <c r="BG318" s="740">
        <f t="shared" si="2612"/>
        <v>0</v>
      </c>
      <c r="BH318" s="741">
        <f t="shared" si="2613"/>
        <v>0</v>
      </c>
      <c r="BI318" s="740">
        <f t="shared" si="2614"/>
        <v>0</v>
      </c>
      <c r="BJ318" s="741">
        <f t="shared" si="2615"/>
        <v>0</v>
      </c>
      <c r="BK318" s="743">
        <f t="shared" si="2616"/>
        <v>0</v>
      </c>
      <c r="BL318" s="744">
        <f t="shared" si="2617"/>
        <v>17641.8</v>
      </c>
      <c r="BM318" s="745">
        <v>12</v>
      </c>
      <c r="BN318" s="746">
        <f t="shared" si="2618"/>
        <v>211701.6</v>
      </c>
      <c r="BO318" s="747"/>
      <c r="BP318" s="741"/>
      <c r="BQ318" s="746">
        <f t="shared" si="2619"/>
        <v>211701.6</v>
      </c>
      <c r="BR318" s="746">
        <f t="shared" si="2620"/>
        <v>63933.88</v>
      </c>
      <c r="BS318" s="746">
        <f t="shared" si="2621"/>
        <v>275635.48</v>
      </c>
      <c r="BU318" s="1044"/>
      <c r="BV318" s="755" t="s">
        <v>39</v>
      </c>
      <c r="BW318" s="737">
        <f t="shared" si="2622"/>
        <v>1</v>
      </c>
      <c r="BX318" s="737">
        <f t="shared" si="2623"/>
        <v>6469</v>
      </c>
      <c r="BY318" s="738">
        <f t="shared" si="2624"/>
        <v>6534</v>
      </c>
      <c r="BZ318" s="817">
        <f t="shared" si="2625"/>
        <v>6534</v>
      </c>
      <c r="CA318" s="740">
        <f t="shared" si="2626"/>
        <v>0</v>
      </c>
      <c r="CB318" s="741">
        <f t="shared" si="2627"/>
        <v>0</v>
      </c>
      <c r="CC318" s="740">
        <f t="shared" si="2628"/>
        <v>0</v>
      </c>
      <c r="CD318" s="741">
        <f t="shared" si="2629"/>
        <v>0</v>
      </c>
      <c r="CE318" s="740">
        <f t="shared" si="2630"/>
        <v>0</v>
      </c>
      <c r="CF318" s="741">
        <f t="shared" si="2631"/>
        <v>0</v>
      </c>
      <c r="CG318" s="740">
        <f t="shared" si="2632"/>
        <v>0</v>
      </c>
      <c r="CH318" s="741">
        <f t="shared" si="2633"/>
        <v>0</v>
      </c>
      <c r="CI318" s="740">
        <f t="shared" si="2634"/>
        <v>0</v>
      </c>
      <c r="CJ318" s="741">
        <f t="shared" si="2635"/>
        <v>0</v>
      </c>
      <c r="CK318" s="740">
        <f t="shared" si="2636"/>
        <v>0</v>
      </c>
      <c r="CL318" s="741">
        <f t="shared" si="2637"/>
        <v>0</v>
      </c>
      <c r="CM318" s="740">
        <f t="shared" si="2638"/>
        <v>0</v>
      </c>
      <c r="CN318" s="741">
        <f t="shared" si="2639"/>
        <v>0</v>
      </c>
      <c r="CO318" s="740">
        <f t="shared" si="2640"/>
        <v>0</v>
      </c>
      <c r="CP318" s="741">
        <f t="shared" si="2641"/>
        <v>0</v>
      </c>
      <c r="CQ318" s="740">
        <f t="shared" si="2642"/>
        <v>0</v>
      </c>
      <c r="CR318" s="741">
        <f t="shared" si="2643"/>
        <v>0</v>
      </c>
      <c r="CS318" s="740">
        <f t="shared" si="2644"/>
        <v>0</v>
      </c>
      <c r="CT318" s="741">
        <f t="shared" si="2645"/>
        <v>0</v>
      </c>
      <c r="CU318" s="743">
        <f t="shared" si="2646"/>
        <v>9708</v>
      </c>
      <c r="CV318" s="744">
        <f t="shared" si="2647"/>
        <v>16242</v>
      </c>
      <c r="CW318" s="745">
        <v>12</v>
      </c>
      <c r="CX318" s="746">
        <f t="shared" si="2648"/>
        <v>194904</v>
      </c>
      <c r="CY318" s="747"/>
      <c r="CZ318" s="741"/>
      <c r="DA318" s="746">
        <f t="shared" si="2649"/>
        <v>194904</v>
      </c>
      <c r="DB318" s="746">
        <f t="shared" si="2650"/>
        <v>58861.01</v>
      </c>
      <c r="DC318" s="746">
        <f t="shared" si="2651"/>
        <v>253765.01</v>
      </c>
      <c r="DD318" s="750"/>
      <c r="DE318" s="1044"/>
      <c r="DF318" s="755" t="s">
        <v>39</v>
      </c>
      <c r="DG318" s="737">
        <f t="shared" si="2652"/>
        <v>0</v>
      </c>
      <c r="DH318" s="737">
        <f t="shared" si="2653"/>
        <v>6469</v>
      </c>
      <c r="DI318" s="738">
        <f t="shared" si="2654"/>
        <v>6534</v>
      </c>
      <c r="DJ318" s="817">
        <f t="shared" si="2655"/>
        <v>0</v>
      </c>
      <c r="DK318" s="740">
        <f t="shared" si="2656"/>
        <v>0</v>
      </c>
      <c r="DL318" s="741">
        <f t="shared" si="2657"/>
        <v>0</v>
      </c>
      <c r="DM318" s="740">
        <f t="shared" si="2658"/>
        <v>0</v>
      </c>
      <c r="DN318" s="741">
        <f t="shared" si="2659"/>
        <v>0</v>
      </c>
      <c r="DO318" s="740">
        <f t="shared" si="2660"/>
        <v>0</v>
      </c>
      <c r="DP318" s="741">
        <f t="shared" si="2661"/>
        <v>0</v>
      </c>
      <c r="DQ318" s="740">
        <f t="shared" si="2662"/>
        <v>0</v>
      </c>
      <c r="DR318" s="741">
        <f t="shared" si="2663"/>
        <v>0</v>
      </c>
      <c r="DS318" s="740">
        <f t="shared" si="2664"/>
        <v>0</v>
      </c>
      <c r="DT318" s="741">
        <f t="shared" si="2665"/>
        <v>0</v>
      </c>
      <c r="DU318" s="740">
        <f t="shared" si="2666"/>
        <v>0</v>
      </c>
      <c r="DV318" s="741">
        <f t="shared" si="2667"/>
        <v>0</v>
      </c>
      <c r="DW318" s="740">
        <f t="shared" si="2668"/>
        <v>0</v>
      </c>
      <c r="DX318" s="741">
        <f t="shared" si="2669"/>
        <v>0</v>
      </c>
      <c r="DY318" s="740">
        <f t="shared" si="2670"/>
        <v>0</v>
      </c>
      <c r="DZ318" s="741">
        <f t="shared" si="2671"/>
        <v>0</v>
      </c>
      <c r="EA318" s="740">
        <f t="shared" si="2672"/>
        <v>0</v>
      </c>
      <c r="EB318" s="741">
        <f t="shared" si="2673"/>
        <v>0</v>
      </c>
      <c r="EC318" s="740">
        <f t="shared" si="2674"/>
        <v>0</v>
      </c>
      <c r="ED318" s="741">
        <f t="shared" si="2675"/>
        <v>0</v>
      </c>
      <c r="EE318" s="743">
        <f t="shared" si="2676"/>
        <v>0</v>
      </c>
      <c r="EF318" s="744">
        <f t="shared" si="2677"/>
        <v>0</v>
      </c>
      <c r="EG318" s="745">
        <v>12</v>
      </c>
      <c r="EH318" s="746">
        <f t="shared" si="2678"/>
        <v>0</v>
      </c>
      <c r="EI318" s="747"/>
      <c r="EJ318" s="741"/>
      <c r="EK318" s="746">
        <f t="shared" si="2679"/>
        <v>0</v>
      </c>
      <c r="EL318" s="746">
        <f t="shared" si="2680"/>
        <v>0</v>
      </c>
      <c r="EM318" s="746">
        <f t="shared" si="2681"/>
        <v>0</v>
      </c>
      <c r="EO318" s="1044"/>
      <c r="EP318" s="752" t="s">
        <v>39</v>
      </c>
      <c r="EQ318" s="737">
        <f t="shared" si="2682"/>
        <v>1</v>
      </c>
      <c r="ER318" s="737">
        <f t="shared" si="2683"/>
        <v>6469</v>
      </c>
      <c r="ES318" s="738">
        <f t="shared" si="2684"/>
        <v>6534</v>
      </c>
      <c r="ET318" s="817">
        <f t="shared" si="2685"/>
        <v>6534</v>
      </c>
      <c r="EU318" s="740">
        <f t="shared" si="2686"/>
        <v>0</v>
      </c>
      <c r="EV318" s="741">
        <f t="shared" si="2687"/>
        <v>0</v>
      </c>
      <c r="EW318" s="740">
        <f t="shared" si="2688"/>
        <v>0</v>
      </c>
      <c r="EX318" s="741">
        <f t="shared" si="2689"/>
        <v>0</v>
      </c>
      <c r="EY318" s="740">
        <f t="shared" si="2690"/>
        <v>0</v>
      </c>
      <c r="EZ318" s="741">
        <f t="shared" si="2691"/>
        <v>0</v>
      </c>
      <c r="FA318" s="740">
        <f t="shared" si="2692"/>
        <v>0</v>
      </c>
      <c r="FB318" s="741">
        <f t="shared" si="2693"/>
        <v>0</v>
      </c>
      <c r="FC318" s="740">
        <f t="shared" si="2694"/>
        <v>0</v>
      </c>
      <c r="FD318" s="741">
        <f t="shared" si="2695"/>
        <v>0</v>
      </c>
      <c r="FE318" s="740">
        <f t="shared" si="2696"/>
        <v>200</v>
      </c>
      <c r="FF318" s="741">
        <f t="shared" si="2697"/>
        <v>13068</v>
      </c>
      <c r="FG318" s="740">
        <f t="shared" si="2698"/>
        <v>30</v>
      </c>
      <c r="FH318" s="741">
        <f t="shared" si="2699"/>
        <v>1960.2</v>
      </c>
      <c r="FI318" s="740">
        <f t="shared" si="2700"/>
        <v>0</v>
      </c>
      <c r="FJ318" s="741">
        <f t="shared" si="2701"/>
        <v>0</v>
      </c>
      <c r="FK318" s="740">
        <f t="shared" si="2702"/>
        <v>0</v>
      </c>
      <c r="FL318" s="741">
        <f t="shared" si="2703"/>
        <v>0</v>
      </c>
      <c r="FM318" s="740">
        <f t="shared" si="2704"/>
        <v>0</v>
      </c>
      <c r="FN318" s="741">
        <f t="shared" si="2705"/>
        <v>0</v>
      </c>
      <c r="FO318" s="743">
        <f t="shared" si="2706"/>
        <v>0</v>
      </c>
      <c r="FP318" s="744">
        <f t="shared" si="2707"/>
        <v>21562.2</v>
      </c>
      <c r="FQ318" s="745">
        <v>12</v>
      </c>
      <c r="FR318" s="746">
        <f t="shared" si="2708"/>
        <v>258746.4</v>
      </c>
      <c r="FS318" s="747"/>
      <c r="FT318" s="741"/>
      <c r="FU318" s="746">
        <f t="shared" si="2709"/>
        <v>258746.4</v>
      </c>
      <c r="FV318" s="746">
        <f t="shared" si="2710"/>
        <v>78141.41</v>
      </c>
      <c r="FW318" s="746">
        <f t="shared" si="2711"/>
        <v>336887.81</v>
      </c>
      <c r="FY318" s="1044"/>
      <c r="FZ318" s="752" t="s">
        <v>39</v>
      </c>
      <c r="GA318" s="737">
        <f t="shared" si="2712"/>
        <v>4</v>
      </c>
      <c r="GB318" s="737">
        <f t="shared" si="2713"/>
        <v>6469</v>
      </c>
      <c r="GC318" s="738">
        <f t="shared" si="2714"/>
        <v>6534</v>
      </c>
      <c r="GD318" s="743">
        <f t="shared" si="2715"/>
        <v>26136</v>
      </c>
      <c r="GE318" s="743"/>
      <c r="GF318" s="737">
        <f t="shared" si="2716"/>
        <v>0</v>
      </c>
      <c r="GG318" s="743"/>
      <c r="GH318" s="737">
        <f t="shared" si="2717"/>
        <v>0</v>
      </c>
      <c r="GI318" s="743"/>
      <c r="GJ318" s="737">
        <f t="shared" si="2718"/>
        <v>0</v>
      </c>
      <c r="GK318" s="743"/>
      <c r="GL318" s="737">
        <f t="shared" si="2719"/>
        <v>326.7</v>
      </c>
      <c r="GM318" s="743"/>
      <c r="GN318" s="737">
        <f t="shared" si="2720"/>
        <v>0</v>
      </c>
      <c r="GO318" s="743"/>
      <c r="GP318" s="737">
        <f t="shared" si="2721"/>
        <v>35152.92</v>
      </c>
      <c r="GQ318" s="743"/>
      <c r="GR318" s="737">
        <f t="shared" si="2722"/>
        <v>5880.6</v>
      </c>
      <c r="GS318" s="743"/>
      <c r="GT318" s="737">
        <f t="shared" si="2723"/>
        <v>0</v>
      </c>
      <c r="GU318" s="743"/>
      <c r="GV318" s="737">
        <f t="shared" si="2724"/>
        <v>0</v>
      </c>
      <c r="GW318" s="743"/>
      <c r="GX318" s="737">
        <f t="shared" si="2725"/>
        <v>0</v>
      </c>
      <c r="GY318" s="743">
        <f t="shared" si="2725"/>
        <v>9708</v>
      </c>
      <c r="GZ318" s="744">
        <f t="shared" si="2726"/>
        <v>77204.22</v>
      </c>
      <c r="HA318" s="745">
        <v>12</v>
      </c>
      <c r="HB318" s="746">
        <f t="shared" si="2727"/>
        <v>926450.64</v>
      </c>
      <c r="HC318" s="737">
        <f t="shared" si="2728"/>
        <v>0</v>
      </c>
      <c r="HD318" s="737">
        <f t="shared" si="2728"/>
        <v>0</v>
      </c>
      <c r="HE318" s="746">
        <f t="shared" si="2729"/>
        <v>926450.64</v>
      </c>
      <c r="HF318" s="746">
        <f t="shared" si="2730"/>
        <v>279788.09000000003</v>
      </c>
      <c r="HG318" s="746">
        <f t="shared" si="2731"/>
        <v>1206238.73</v>
      </c>
    </row>
    <row r="319" spans="1:215" hidden="1" x14ac:dyDescent="0.25">
      <c r="A319" s="1044"/>
      <c r="B319" s="755" t="s">
        <v>863</v>
      </c>
      <c r="C319" s="737">
        <f t="shared" si="2563"/>
        <v>0.5</v>
      </c>
      <c r="D319" s="737">
        <f t="shared" si="2564"/>
        <v>7117</v>
      </c>
      <c r="E319" s="738">
        <f t="shared" si="2565"/>
        <v>7189</v>
      </c>
      <c r="F319" s="817">
        <f t="shared" si="2566"/>
        <v>3594.5</v>
      </c>
      <c r="G319" s="740">
        <f t="shared" si="2567"/>
        <v>0</v>
      </c>
      <c r="H319" s="741">
        <f t="shared" si="2568"/>
        <v>0</v>
      </c>
      <c r="I319" s="740">
        <f t="shared" si="2567"/>
        <v>0</v>
      </c>
      <c r="J319" s="741">
        <f t="shared" si="2569"/>
        <v>0</v>
      </c>
      <c r="K319" s="740">
        <f t="shared" si="2570"/>
        <v>0</v>
      </c>
      <c r="L319" s="741">
        <f t="shared" si="2571"/>
        <v>0</v>
      </c>
      <c r="M319" s="740">
        <f t="shared" si="2572"/>
        <v>5</v>
      </c>
      <c r="N319" s="741">
        <f t="shared" si="2573"/>
        <v>179.73</v>
      </c>
      <c r="O319" s="740">
        <f t="shared" si="2574"/>
        <v>0</v>
      </c>
      <c r="P319" s="741">
        <f t="shared" si="2575"/>
        <v>0</v>
      </c>
      <c r="Q319" s="740">
        <f t="shared" si="2576"/>
        <v>198</v>
      </c>
      <c r="R319" s="741">
        <f t="shared" si="2577"/>
        <v>7117.11</v>
      </c>
      <c r="S319" s="740">
        <f t="shared" si="2578"/>
        <v>30</v>
      </c>
      <c r="T319" s="741">
        <f t="shared" si="2579"/>
        <v>1078.3499999999999</v>
      </c>
      <c r="U319" s="740">
        <f t="shared" si="2580"/>
        <v>0</v>
      </c>
      <c r="V319" s="741">
        <f t="shared" si="2581"/>
        <v>0</v>
      </c>
      <c r="W319" s="740">
        <f t="shared" si="2582"/>
        <v>0</v>
      </c>
      <c r="X319" s="741">
        <f t="shared" si="2583"/>
        <v>0</v>
      </c>
      <c r="Y319" s="740">
        <f t="shared" si="2584"/>
        <v>0</v>
      </c>
      <c r="Z319" s="741">
        <f t="shared" si="2585"/>
        <v>0</v>
      </c>
      <c r="AA319" s="743">
        <f t="shared" si="2586"/>
        <v>0</v>
      </c>
      <c r="AB319" s="744">
        <f t="shared" si="2587"/>
        <v>11969.69</v>
      </c>
      <c r="AC319" s="745">
        <v>12</v>
      </c>
      <c r="AD319" s="746">
        <f t="shared" si="2588"/>
        <v>143636.28</v>
      </c>
      <c r="AE319" s="747"/>
      <c r="AF319" s="741"/>
      <c r="AG319" s="746">
        <f t="shared" si="2589"/>
        <v>143636.28</v>
      </c>
      <c r="AH319" s="746">
        <f t="shared" si="2590"/>
        <v>43378.16</v>
      </c>
      <c r="AI319" s="746">
        <f t="shared" si="2591"/>
        <v>187014.44</v>
      </c>
      <c r="AK319" s="1044"/>
      <c r="AL319" s="755" t="s">
        <v>863</v>
      </c>
      <c r="AM319" s="737">
        <f t="shared" si="2592"/>
        <v>0</v>
      </c>
      <c r="AN319" s="737">
        <f t="shared" si="2593"/>
        <v>7117</v>
      </c>
      <c r="AO319" s="738">
        <f t="shared" si="2594"/>
        <v>7189</v>
      </c>
      <c r="AP319" s="817">
        <f t="shared" si="2595"/>
        <v>0</v>
      </c>
      <c r="AQ319" s="740">
        <f t="shared" si="2596"/>
        <v>0</v>
      </c>
      <c r="AR319" s="741">
        <f t="shared" si="2597"/>
        <v>0</v>
      </c>
      <c r="AS319" s="740">
        <f t="shared" si="2598"/>
        <v>0</v>
      </c>
      <c r="AT319" s="741">
        <f t="shared" si="2599"/>
        <v>0</v>
      </c>
      <c r="AU319" s="740">
        <f t="shared" si="2600"/>
        <v>0</v>
      </c>
      <c r="AV319" s="741">
        <f t="shared" si="2601"/>
        <v>0</v>
      </c>
      <c r="AW319" s="740">
        <f t="shared" si="2602"/>
        <v>0</v>
      </c>
      <c r="AX319" s="741">
        <f t="shared" si="2603"/>
        <v>0</v>
      </c>
      <c r="AY319" s="740">
        <f t="shared" si="2604"/>
        <v>0</v>
      </c>
      <c r="AZ319" s="741">
        <f t="shared" si="2605"/>
        <v>0</v>
      </c>
      <c r="BA319" s="740">
        <f t="shared" si="2606"/>
        <v>0</v>
      </c>
      <c r="BB319" s="741">
        <f t="shared" si="2607"/>
        <v>0</v>
      </c>
      <c r="BC319" s="740">
        <f t="shared" si="2608"/>
        <v>0</v>
      </c>
      <c r="BD319" s="741">
        <f t="shared" si="2609"/>
        <v>0</v>
      </c>
      <c r="BE319" s="740">
        <f t="shared" si="2610"/>
        <v>0</v>
      </c>
      <c r="BF319" s="741">
        <f t="shared" si="2611"/>
        <v>0</v>
      </c>
      <c r="BG319" s="740">
        <f t="shared" si="2612"/>
        <v>0</v>
      </c>
      <c r="BH319" s="741">
        <f t="shared" si="2613"/>
        <v>0</v>
      </c>
      <c r="BI319" s="740">
        <f t="shared" si="2614"/>
        <v>0</v>
      </c>
      <c r="BJ319" s="741">
        <f t="shared" si="2615"/>
        <v>0</v>
      </c>
      <c r="BK319" s="743">
        <f t="shared" si="2616"/>
        <v>0</v>
      </c>
      <c r="BL319" s="744">
        <f t="shared" si="2617"/>
        <v>0</v>
      </c>
      <c r="BM319" s="745">
        <v>12</v>
      </c>
      <c r="BN319" s="746">
        <f t="shared" si="2618"/>
        <v>0</v>
      </c>
      <c r="BO319" s="747"/>
      <c r="BP319" s="741"/>
      <c r="BQ319" s="746">
        <f t="shared" si="2619"/>
        <v>0</v>
      </c>
      <c r="BR319" s="746">
        <f t="shared" si="2620"/>
        <v>0</v>
      </c>
      <c r="BS319" s="746">
        <f t="shared" si="2621"/>
        <v>0</v>
      </c>
      <c r="BU319" s="1044"/>
      <c r="BV319" s="755" t="s">
        <v>863</v>
      </c>
      <c r="BW319" s="737">
        <f t="shared" si="2622"/>
        <v>1</v>
      </c>
      <c r="BX319" s="737">
        <f t="shared" si="2623"/>
        <v>7117</v>
      </c>
      <c r="BY319" s="738">
        <f t="shared" si="2624"/>
        <v>7189</v>
      </c>
      <c r="BZ319" s="817">
        <f t="shared" si="2625"/>
        <v>7189</v>
      </c>
      <c r="CA319" s="740">
        <f t="shared" si="2626"/>
        <v>0</v>
      </c>
      <c r="CB319" s="741">
        <f t="shared" si="2627"/>
        <v>0</v>
      </c>
      <c r="CC319" s="740">
        <f t="shared" si="2628"/>
        <v>0</v>
      </c>
      <c r="CD319" s="741">
        <f t="shared" si="2629"/>
        <v>0</v>
      </c>
      <c r="CE319" s="740">
        <f t="shared" si="2630"/>
        <v>0</v>
      </c>
      <c r="CF319" s="741">
        <f t="shared" si="2631"/>
        <v>0</v>
      </c>
      <c r="CG319" s="740">
        <f t="shared" si="2632"/>
        <v>100</v>
      </c>
      <c r="CH319" s="741">
        <f t="shared" si="2633"/>
        <v>7189</v>
      </c>
      <c r="CI319" s="740">
        <f t="shared" si="2634"/>
        <v>0</v>
      </c>
      <c r="CJ319" s="741">
        <f t="shared" si="2635"/>
        <v>0</v>
      </c>
      <c r="CK319" s="740">
        <f t="shared" si="2636"/>
        <v>0</v>
      </c>
      <c r="CL319" s="741">
        <f t="shared" si="2637"/>
        <v>0</v>
      </c>
      <c r="CM319" s="740">
        <f t="shared" si="2638"/>
        <v>10</v>
      </c>
      <c r="CN319" s="741">
        <f t="shared" si="2639"/>
        <v>718.9</v>
      </c>
      <c r="CO319" s="740">
        <f t="shared" si="2640"/>
        <v>0</v>
      </c>
      <c r="CP319" s="741">
        <f t="shared" si="2641"/>
        <v>0</v>
      </c>
      <c r="CQ319" s="740">
        <f t="shared" si="2642"/>
        <v>0</v>
      </c>
      <c r="CR319" s="741">
        <f t="shared" si="2643"/>
        <v>0</v>
      </c>
      <c r="CS319" s="740">
        <f t="shared" si="2644"/>
        <v>0</v>
      </c>
      <c r="CT319" s="741">
        <f t="shared" si="2645"/>
        <v>0</v>
      </c>
      <c r="CU319" s="743">
        <f t="shared" si="2646"/>
        <v>1035.0999999999999</v>
      </c>
      <c r="CV319" s="744">
        <f t="shared" si="2647"/>
        <v>16132</v>
      </c>
      <c r="CW319" s="745">
        <v>12</v>
      </c>
      <c r="CX319" s="746">
        <f t="shared" si="2648"/>
        <v>193584</v>
      </c>
      <c r="CY319" s="747"/>
      <c r="CZ319" s="741"/>
      <c r="DA319" s="746">
        <f t="shared" si="2649"/>
        <v>193584</v>
      </c>
      <c r="DB319" s="746">
        <f t="shared" si="2650"/>
        <v>58462.37</v>
      </c>
      <c r="DC319" s="746">
        <f t="shared" si="2651"/>
        <v>252046.37</v>
      </c>
      <c r="DD319" s="750"/>
      <c r="DE319" s="1044"/>
      <c r="DF319" s="755" t="s">
        <v>863</v>
      </c>
      <c r="DG319" s="737">
        <f t="shared" si="2652"/>
        <v>0</v>
      </c>
      <c r="DH319" s="737">
        <f t="shared" si="2653"/>
        <v>7117</v>
      </c>
      <c r="DI319" s="738">
        <f t="shared" si="2654"/>
        <v>7189</v>
      </c>
      <c r="DJ319" s="817">
        <f t="shared" si="2655"/>
        <v>0</v>
      </c>
      <c r="DK319" s="740">
        <f t="shared" si="2656"/>
        <v>0</v>
      </c>
      <c r="DL319" s="741">
        <f t="shared" si="2657"/>
        <v>0</v>
      </c>
      <c r="DM319" s="740">
        <f t="shared" si="2658"/>
        <v>0</v>
      </c>
      <c r="DN319" s="741">
        <f t="shared" si="2659"/>
        <v>0</v>
      </c>
      <c r="DO319" s="740">
        <f t="shared" si="2660"/>
        <v>0</v>
      </c>
      <c r="DP319" s="741">
        <f t="shared" si="2661"/>
        <v>0</v>
      </c>
      <c r="DQ319" s="740">
        <f t="shared" si="2662"/>
        <v>0</v>
      </c>
      <c r="DR319" s="741">
        <f t="shared" si="2663"/>
        <v>0</v>
      </c>
      <c r="DS319" s="740">
        <f t="shared" si="2664"/>
        <v>0</v>
      </c>
      <c r="DT319" s="741">
        <f t="shared" si="2665"/>
        <v>0</v>
      </c>
      <c r="DU319" s="740">
        <f t="shared" si="2666"/>
        <v>0</v>
      </c>
      <c r="DV319" s="741">
        <f t="shared" si="2667"/>
        <v>0</v>
      </c>
      <c r="DW319" s="740">
        <f t="shared" si="2668"/>
        <v>0</v>
      </c>
      <c r="DX319" s="741">
        <f t="shared" si="2669"/>
        <v>0</v>
      </c>
      <c r="DY319" s="740">
        <f t="shared" si="2670"/>
        <v>0</v>
      </c>
      <c r="DZ319" s="741">
        <f t="shared" si="2671"/>
        <v>0</v>
      </c>
      <c r="EA319" s="740">
        <f t="shared" si="2672"/>
        <v>0</v>
      </c>
      <c r="EB319" s="741">
        <f t="shared" si="2673"/>
        <v>0</v>
      </c>
      <c r="EC319" s="740">
        <f t="shared" si="2674"/>
        <v>0</v>
      </c>
      <c r="ED319" s="741">
        <f t="shared" si="2675"/>
        <v>0</v>
      </c>
      <c r="EE319" s="743">
        <f t="shared" si="2676"/>
        <v>0</v>
      </c>
      <c r="EF319" s="744">
        <f t="shared" si="2677"/>
        <v>0</v>
      </c>
      <c r="EG319" s="745">
        <v>12</v>
      </c>
      <c r="EH319" s="746">
        <f t="shared" si="2678"/>
        <v>0</v>
      </c>
      <c r="EI319" s="747"/>
      <c r="EJ319" s="741"/>
      <c r="EK319" s="746">
        <f t="shared" si="2679"/>
        <v>0</v>
      </c>
      <c r="EL319" s="746">
        <f t="shared" si="2680"/>
        <v>0</v>
      </c>
      <c r="EM319" s="746">
        <f t="shared" si="2681"/>
        <v>0</v>
      </c>
      <c r="EO319" s="1044"/>
      <c r="EP319" s="755" t="s">
        <v>863</v>
      </c>
      <c r="EQ319" s="737">
        <f t="shared" si="2682"/>
        <v>0</v>
      </c>
      <c r="ER319" s="737">
        <f t="shared" si="2683"/>
        <v>7117</v>
      </c>
      <c r="ES319" s="738">
        <f t="shared" si="2684"/>
        <v>7189</v>
      </c>
      <c r="ET319" s="817">
        <f t="shared" si="2685"/>
        <v>0</v>
      </c>
      <c r="EU319" s="740">
        <f t="shared" si="2686"/>
        <v>0</v>
      </c>
      <c r="EV319" s="741">
        <f t="shared" si="2687"/>
        <v>0</v>
      </c>
      <c r="EW319" s="740">
        <f t="shared" si="2688"/>
        <v>0</v>
      </c>
      <c r="EX319" s="741">
        <f t="shared" si="2689"/>
        <v>0</v>
      </c>
      <c r="EY319" s="740">
        <f t="shared" si="2690"/>
        <v>0</v>
      </c>
      <c r="EZ319" s="741">
        <f t="shared" si="2691"/>
        <v>0</v>
      </c>
      <c r="FA319" s="740">
        <f t="shared" si="2692"/>
        <v>0</v>
      </c>
      <c r="FB319" s="741">
        <f t="shared" si="2693"/>
        <v>0</v>
      </c>
      <c r="FC319" s="740">
        <f t="shared" si="2694"/>
        <v>0</v>
      </c>
      <c r="FD319" s="741">
        <f t="shared" si="2695"/>
        <v>0</v>
      </c>
      <c r="FE319" s="740">
        <f t="shared" si="2696"/>
        <v>0</v>
      </c>
      <c r="FF319" s="741">
        <f t="shared" si="2697"/>
        <v>0</v>
      </c>
      <c r="FG319" s="740">
        <f t="shared" si="2698"/>
        <v>0</v>
      </c>
      <c r="FH319" s="741">
        <f t="shared" si="2699"/>
        <v>0</v>
      </c>
      <c r="FI319" s="740">
        <f t="shared" si="2700"/>
        <v>0</v>
      </c>
      <c r="FJ319" s="741">
        <f t="shared" si="2701"/>
        <v>0</v>
      </c>
      <c r="FK319" s="740">
        <f t="shared" si="2702"/>
        <v>0</v>
      </c>
      <c r="FL319" s="741">
        <f t="shared" si="2703"/>
        <v>0</v>
      </c>
      <c r="FM319" s="740">
        <f t="shared" si="2704"/>
        <v>0</v>
      </c>
      <c r="FN319" s="741">
        <f t="shared" si="2705"/>
        <v>0</v>
      </c>
      <c r="FO319" s="743">
        <f t="shared" si="2706"/>
        <v>0</v>
      </c>
      <c r="FP319" s="744">
        <f t="shared" si="2707"/>
        <v>0</v>
      </c>
      <c r="FQ319" s="745">
        <v>12</v>
      </c>
      <c r="FR319" s="746">
        <f t="shared" si="2708"/>
        <v>0</v>
      </c>
      <c r="FS319" s="747"/>
      <c r="FT319" s="741"/>
      <c r="FU319" s="746">
        <f t="shared" si="2709"/>
        <v>0</v>
      </c>
      <c r="FV319" s="746">
        <f t="shared" si="2710"/>
        <v>0</v>
      </c>
      <c r="FW319" s="746">
        <f t="shared" si="2711"/>
        <v>0</v>
      </c>
      <c r="FY319" s="1044"/>
      <c r="FZ319" s="755" t="s">
        <v>863</v>
      </c>
      <c r="GA319" s="737">
        <f t="shared" si="2712"/>
        <v>1.5</v>
      </c>
      <c r="GB319" s="737">
        <f t="shared" si="2713"/>
        <v>7117</v>
      </c>
      <c r="GC319" s="738">
        <f t="shared" si="2714"/>
        <v>7189</v>
      </c>
      <c r="GD319" s="743">
        <f t="shared" si="2715"/>
        <v>10783.5</v>
      </c>
      <c r="GE319" s="743"/>
      <c r="GF319" s="737">
        <f t="shared" si="2716"/>
        <v>0</v>
      </c>
      <c r="GG319" s="743"/>
      <c r="GH319" s="737">
        <f t="shared" si="2717"/>
        <v>0</v>
      </c>
      <c r="GI319" s="743"/>
      <c r="GJ319" s="737">
        <f t="shared" si="2718"/>
        <v>0</v>
      </c>
      <c r="GK319" s="743"/>
      <c r="GL319" s="737">
        <f t="shared" si="2719"/>
        <v>7368.73</v>
      </c>
      <c r="GM319" s="743"/>
      <c r="GN319" s="737">
        <f t="shared" si="2720"/>
        <v>0</v>
      </c>
      <c r="GO319" s="743"/>
      <c r="GP319" s="737">
        <f t="shared" si="2721"/>
        <v>7117.11</v>
      </c>
      <c r="GQ319" s="743"/>
      <c r="GR319" s="737">
        <f t="shared" si="2722"/>
        <v>1797.25</v>
      </c>
      <c r="GS319" s="743"/>
      <c r="GT319" s="737">
        <f t="shared" si="2723"/>
        <v>0</v>
      </c>
      <c r="GU319" s="743"/>
      <c r="GV319" s="737">
        <f t="shared" si="2724"/>
        <v>0</v>
      </c>
      <c r="GW319" s="743"/>
      <c r="GX319" s="737">
        <f t="shared" si="2725"/>
        <v>0</v>
      </c>
      <c r="GY319" s="743">
        <f t="shared" si="2725"/>
        <v>1035.0999999999999</v>
      </c>
      <c r="GZ319" s="744">
        <f t="shared" si="2726"/>
        <v>28101.69</v>
      </c>
      <c r="HA319" s="745">
        <v>12</v>
      </c>
      <c r="HB319" s="746">
        <f t="shared" si="2727"/>
        <v>337220.28</v>
      </c>
      <c r="HC319" s="737">
        <f t="shared" si="2728"/>
        <v>0</v>
      </c>
      <c r="HD319" s="737">
        <f t="shared" si="2728"/>
        <v>0</v>
      </c>
      <c r="HE319" s="746">
        <f t="shared" si="2729"/>
        <v>337220.28</v>
      </c>
      <c r="HF319" s="746">
        <f t="shared" si="2730"/>
        <v>101840.52</v>
      </c>
      <c r="HG319" s="746">
        <f t="shared" si="2731"/>
        <v>439060.8</v>
      </c>
    </row>
    <row r="320" spans="1:215" hidden="1" x14ac:dyDescent="0.25">
      <c r="A320" s="1044"/>
      <c r="B320" s="755" t="s">
        <v>682</v>
      </c>
      <c r="C320" s="737">
        <f t="shared" si="2563"/>
        <v>0</v>
      </c>
      <c r="D320" s="737">
        <f t="shared" si="2564"/>
        <v>6160</v>
      </c>
      <c r="E320" s="738">
        <f t="shared" si="2565"/>
        <v>6222</v>
      </c>
      <c r="F320" s="817">
        <f t="shared" si="2566"/>
        <v>0</v>
      </c>
      <c r="G320" s="740">
        <f t="shared" si="2567"/>
        <v>0</v>
      </c>
      <c r="H320" s="741">
        <f t="shared" si="2568"/>
        <v>0</v>
      </c>
      <c r="I320" s="740">
        <f t="shared" si="2567"/>
        <v>0</v>
      </c>
      <c r="J320" s="741">
        <f t="shared" si="2569"/>
        <v>0</v>
      </c>
      <c r="K320" s="740">
        <f t="shared" si="2570"/>
        <v>0</v>
      </c>
      <c r="L320" s="741">
        <f t="shared" si="2571"/>
        <v>0</v>
      </c>
      <c r="M320" s="740">
        <f t="shared" si="2572"/>
        <v>0</v>
      </c>
      <c r="N320" s="741">
        <f t="shared" si="2573"/>
        <v>0</v>
      </c>
      <c r="O320" s="740">
        <f t="shared" si="2574"/>
        <v>0</v>
      </c>
      <c r="P320" s="741">
        <f t="shared" si="2575"/>
        <v>0</v>
      </c>
      <c r="Q320" s="740">
        <f t="shared" si="2576"/>
        <v>0</v>
      </c>
      <c r="R320" s="741">
        <f t="shared" si="2577"/>
        <v>0</v>
      </c>
      <c r="S320" s="740">
        <f t="shared" si="2578"/>
        <v>0</v>
      </c>
      <c r="T320" s="741">
        <f t="shared" si="2579"/>
        <v>0</v>
      </c>
      <c r="U320" s="740">
        <f t="shared" si="2580"/>
        <v>0</v>
      </c>
      <c r="V320" s="741">
        <f t="shared" si="2581"/>
        <v>0</v>
      </c>
      <c r="W320" s="740">
        <f t="shared" si="2582"/>
        <v>0</v>
      </c>
      <c r="X320" s="741">
        <f t="shared" si="2583"/>
        <v>0</v>
      </c>
      <c r="Y320" s="740">
        <f t="shared" si="2584"/>
        <v>0</v>
      </c>
      <c r="Z320" s="741">
        <f t="shared" si="2585"/>
        <v>0</v>
      </c>
      <c r="AA320" s="743">
        <f t="shared" si="2586"/>
        <v>0</v>
      </c>
      <c r="AB320" s="744">
        <f t="shared" si="2587"/>
        <v>0</v>
      </c>
      <c r="AC320" s="745">
        <v>12</v>
      </c>
      <c r="AD320" s="746">
        <f t="shared" si="2588"/>
        <v>0</v>
      </c>
      <c r="AE320" s="747"/>
      <c r="AF320" s="741"/>
      <c r="AG320" s="746">
        <f t="shared" si="2589"/>
        <v>0</v>
      </c>
      <c r="AH320" s="746">
        <f t="shared" si="2590"/>
        <v>0</v>
      </c>
      <c r="AI320" s="746">
        <f t="shared" si="2591"/>
        <v>0</v>
      </c>
      <c r="AK320" s="1044"/>
      <c r="AL320" s="755" t="s">
        <v>682</v>
      </c>
      <c r="AM320" s="737">
        <f t="shared" si="2592"/>
        <v>1</v>
      </c>
      <c r="AN320" s="737">
        <f t="shared" si="2593"/>
        <v>6160</v>
      </c>
      <c r="AO320" s="738">
        <f t="shared" si="2594"/>
        <v>6222</v>
      </c>
      <c r="AP320" s="817">
        <f t="shared" si="2595"/>
        <v>6222</v>
      </c>
      <c r="AQ320" s="740">
        <f t="shared" si="2596"/>
        <v>0</v>
      </c>
      <c r="AR320" s="741">
        <f t="shared" si="2597"/>
        <v>0</v>
      </c>
      <c r="AS320" s="740">
        <f t="shared" si="2598"/>
        <v>4</v>
      </c>
      <c r="AT320" s="741">
        <f t="shared" si="2599"/>
        <v>248.88</v>
      </c>
      <c r="AU320" s="740">
        <f t="shared" si="2600"/>
        <v>0</v>
      </c>
      <c r="AV320" s="741">
        <f t="shared" si="2601"/>
        <v>0</v>
      </c>
      <c r="AW320" s="740">
        <f t="shared" si="2602"/>
        <v>20</v>
      </c>
      <c r="AX320" s="741">
        <f t="shared" si="2603"/>
        <v>1244.4000000000001</v>
      </c>
      <c r="AY320" s="740">
        <f t="shared" si="2604"/>
        <v>0</v>
      </c>
      <c r="AZ320" s="741">
        <f t="shared" si="2605"/>
        <v>0</v>
      </c>
      <c r="BA320" s="740">
        <f t="shared" si="2606"/>
        <v>199</v>
      </c>
      <c r="BB320" s="741">
        <f t="shared" si="2607"/>
        <v>12381.78</v>
      </c>
      <c r="BC320" s="740">
        <f t="shared" si="2608"/>
        <v>30</v>
      </c>
      <c r="BD320" s="741">
        <f t="shared" si="2609"/>
        <v>1866.6</v>
      </c>
      <c r="BE320" s="740">
        <f t="shared" si="2610"/>
        <v>0</v>
      </c>
      <c r="BF320" s="741">
        <f t="shared" si="2611"/>
        <v>0</v>
      </c>
      <c r="BG320" s="740">
        <f t="shared" si="2612"/>
        <v>0</v>
      </c>
      <c r="BH320" s="741">
        <f t="shared" si="2613"/>
        <v>0</v>
      </c>
      <c r="BI320" s="740">
        <f t="shared" si="2614"/>
        <v>0</v>
      </c>
      <c r="BJ320" s="741">
        <f t="shared" si="2615"/>
        <v>0</v>
      </c>
      <c r="BK320" s="743">
        <f t="shared" si="2616"/>
        <v>0</v>
      </c>
      <c r="BL320" s="744">
        <f t="shared" si="2617"/>
        <v>21963.66</v>
      </c>
      <c r="BM320" s="745">
        <v>12</v>
      </c>
      <c r="BN320" s="746">
        <f t="shared" si="2618"/>
        <v>263563.92</v>
      </c>
      <c r="BO320" s="747"/>
      <c r="BP320" s="741"/>
      <c r="BQ320" s="746">
        <f t="shared" si="2619"/>
        <v>263563.92</v>
      </c>
      <c r="BR320" s="746">
        <f t="shared" si="2620"/>
        <v>79596.3</v>
      </c>
      <c r="BS320" s="746">
        <f t="shared" si="2621"/>
        <v>343160.22</v>
      </c>
      <c r="BU320" s="1044"/>
      <c r="BV320" s="755" t="s">
        <v>682</v>
      </c>
      <c r="BW320" s="737">
        <f t="shared" si="2622"/>
        <v>0</v>
      </c>
      <c r="BX320" s="737">
        <f t="shared" si="2623"/>
        <v>6160</v>
      </c>
      <c r="BY320" s="738">
        <f t="shared" si="2624"/>
        <v>6222</v>
      </c>
      <c r="BZ320" s="817">
        <f t="shared" si="2625"/>
        <v>0</v>
      </c>
      <c r="CA320" s="740">
        <f t="shared" si="2626"/>
        <v>0</v>
      </c>
      <c r="CB320" s="741">
        <f t="shared" si="2627"/>
        <v>0</v>
      </c>
      <c r="CC320" s="740">
        <f t="shared" si="2628"/>
        <v>0</v>
      </c>
      <c r="CD320" s="741">
        <f t="shared" si="2629"/>
        <v>0</v>
      </c>
      <c r="CE320" s="740">
        <f t="shared" si="2630"/>
        <v>0</v>
      </c>
      <c r="CF320" s="741">
        <f t="shared" si="2631"/>
        <v>0</v>
      </c>
      <c r="CG320" s="740">
        <f t="shared" si="2632"/>
        <v>0</v>
      </c>
      <c r="CH320" s="741">
        <f t="shared" si="2633"/>
        <v>0</v>
      </c>
      <c r="CI320" s="740">
        <f t="shared" si="2634"/>
        <v>0</v>
      </c>
      <c r="CJ320" s="741">
        <f t="shared" si="2635"/>
        <v>0</v>
      </c>
      <c r="CK320" s="740">
        <f t="shared" si="2636"/>
        <v>0</v>
      </c>
      <c r="CL320" s="741">
        <f t="shared" si="2637"/>
        <v>0</v>
      </c>
      <c r="CM320" s="740">
        <f t="shared" si="2638"/>
        <v>0</v>
      </c>
      <c r="CN320" s="741">
        <f t="shared" si="2639"/>
        <v>0</v>
      </c>
      <c r="CO320" s="740">
        <f t="shared" si="2640"/>
        <v>0</v>
      </c>
      <c r="CP320" s="741">
        <f t="shared" si="2641"/>
        <v>0</v>
      </c>
      <c r="CQ320" s="740">
        <f t="shared" si="2642"/>
        <v>0</v>
      </c>
      <c r="CR320" s="741">
        <f t="shared" si="2643"/>
        <v>0</v>
      </c>
      <c r="CS320" s="740">
        <f t="shared" si="2644"/>
        <v>0</v>
      </c>
      <c r="CT320" s="741">
        <f t="shared" si="2645"/>
        <v>0</v>
      </c>
      <c r="CU320" s="743">
        <f t="shared" si="2646"/>
        <v>0</v>
      </c>
      <c r="CV320" s="744">
        <f t="shared" si="2647"/>
        <v>0</v>
      </c>
      <c r="CW320" s="745">
        <v>12</v>
      </c>
      <c r="CX320" s="746">
        <f t="shared" si="2648"/>
        <v>0</v>
      </c>
      <c r="CY320" s="747"/>
      <c r="CZ320" s="741"/>
      <c r="DA320" s="746">
        <f t="shared" si="2649"/>
        <v>0</v>
      </c>
      <c r="DB320" s="746">
        <f t="shared" si="2650"/>
        <v>0</v>
      </c>
      <c r="DC320" s="746">
        <f t="shared" si="2651"/>
        <v>0</v>
      </c>
      <c r="DD320" s="750"/>
      <c r="DE320" s="1044"/>
      <c r="DF320" s="755" t="s">
        <v>682</v>
      </c>
      <c r="DG320" s="737">
        <f t="shared" si="2652"/>
        <v>0</v>
      </c>
      <c r="DH320" s="737">
        <f t="shared" si="2653"/>
        <v>6160</v>
      </c>
      <c r="DI320" s="738">
        <f t="shared" si="2654"/>
        <v>6222</v>
      </c>
      <c r="DJ320" s="817">
        <f t="shared" si="2655"/>
        <v>0</v>
      </c>
      <c r="DK320" s="740">
        <f t="shared" si="2656"/>
        <v>0</v>
      </c>
      <c r="DL320" s="741">
        <f t="shared" si="2657"/>
        <v>0</v>
      </c>
      <c r="DM320" s="740">
        <f t="shared" si="2658"/>
        <v>0</v>
      </c>
      <c r="DN320" s="741">
        <f t="shared" si="2659"/>
        <v>0</v>
      </c>
      <c r="DO320" s="740">
        <f t="shared" si="2660"/>
        <v>0</v>
      </c>
      <c r="DP320" s="741">
        <f t="shared" si="2661"/>
        <v>0</v>
      </c>
      <c r="DQ320" s="740">
        <f t="shared" si="2662"/>
        <v>0</v>
      </c>
      <c r="DR320" s="741">
        <f t="shared" si="2663"/>
        <v>0</v>
      </c>
      <c r="DS320" s="740">
        <f t="shared" si="2664"/>
        <v>0</v>
      </c>
      <c r="DT320" s="741">
        <f t="shared" si="2665"/>
        <v>0</v>
      </c>
      <c r="DU320" s="740">
        <f t="shared" si="2666"/>
        <v>0</v>
      </c>
      <c r="DV320" s="741">
        <f t="shared" si="2667"/>
        <v>0</v>
      </c>
      <c r="DW320" s="740">
        <f t="shared" si="2668"/>
        <v>0</v>
      </c>
      <c r="DX320" s="741">
        <f t="shared" si="2669"/>
        <v>0</v>
      </c>
      <c r="DY320" s="740">
        <f t="shared" si="2670"/>
        <v>0</v>
      </c>
      <c r="DZ320" s="741">
        <f t="shared" si="2671"/>
        <v>0</v>
      </c>
      <c r="EA320" s="740">
        <f t="shared" si="2672"/>
        <v>0</v>
      </c>
      <c r="EB320" s="741">
        <f t="shared" si="2673"/>
        <v>0</v>
      </c>
      <c r="EC320" s="740">
        <f t="shared" si="2674"/>
        <v>0</v>
      </c>
      <c r="ED320" s="741">
        <f t="shared" si="2675"/>
        <v>0</v>
      </c>
      <c r="EE320" s="743">
        <f t="shared" si="2676"/>
        <v>0</v>
      </c>
      <c r="EF320" s="744">
        <f t="shared" si="2677"/>
        <v>0</v>
      </c>
      <c r="EG320" s="745">
        <v>12</v>
      </c>
      <c r="EH320" s="746">
        <f t="shared" si="2678"/>
        <v>0</v>
      </c>
      <c r="EI320" s="747"/>
      <c r="EJ320" s="741"/>
      <c r="EK320" s="746">
        <f t="shared" si="2679"/>
        <v>0</v>
      </c>
      <c r="EL320" s="746">
        <f t="shared" si="2680"/>
        <v>0</v>
      </c>
      <c r="EM320" s="746">
        <f t="shared" si="2681"/>
        <v>0</v>
      </c>
      <c r="EO320" s="1044"/>
      <c r="EP320" s="755" t="s">
        <v>682</v>
      </c>
      <c r="EQ320" s="737">
        <f t="shared" si="2682"/>
        <v>0</v>
      </c>
      <c r="ER320" s="737">
        <f t="shared" si="2683"/>
        <v>6160</v>
      </c>
      <c r="ES320" s="738">
        <f t="shared" si="2684"/>
        <v>6222</v>
      </c>
      <c r="ET320" s="817">
        <f t="shared" si="2685"/>
        <v>0</v>
      </c>
      <c r="EU320" s="740">
        <f t="shared" si="2686"/>
        <v>0</v>
      </c>
      <c r="EV320" s="741">
        <f t="shared" si="2687"/>
        <v>0</v>
      </c>
      <c r="EW320" s="740">
        <f t="shared" si="2688"/>
        <v>0</v>
      </c>
      <c r="EX320" s="741">
        <f t="shared" si="2689"/>
        <v>0</v>
      </c>
      <c r="EY320" s="740">
        <f t="shared" si="2690"/>
        <v>0</v>
      </c>
      <c r="EZ320" s="741">
        <f t="shared" si="2691"/>
        <v>0</v>
      </c>
      <c r="FA320" s="740">
        <f t="shared" si="2692"/>
        <v>0</v>
      </c>
      <c r="FB320" s="741">
        <f t="shared" si="2693"/>
        <v>0</v>
      </c>
      <c r="FC320" s="740">
        <f t="shared" si="2694"/>
        <v>0</v>
      </c>
      <c r="FD320" s="741">
        <f t="shared" si="2695"/>
        <v>0</v>
      </c>
      <c r="FE320" s="740">
        <f t="shared" si="2696"/>
        <v>0</v>
      </c>
      <c r="FF320" s="741">
        <f t="shared" si="2697"/>
        <v>0</v>
      </c>
      <c r="FG320" s="740">
        <f t="shared" si="2698"/>
        <v>0</v>
      </c>
      <c r="FH320" s="741">
        <f t="shared" si="2699"/>
        <v>0</v>
      </c>
      <c r="FI320" s="740">
        <f t="shared" si="2700"/>
        <v>0</v>
      </c>
      <c r="FJ320" s="741">
        <f t="shared" si="2701"/>
        <v>0</v>
      </c>
      <c r="FK320" s="740">
        <f t="shared" si="2702"/>
        <v>0</v>
      </c>
      <c r="FL320" s="741">
        <f t="shared" si="2703"/>
        <v>0</v>
      </c>
      <c r="FM320" s="740">
        <f t="shared" si="2704"/>
        <v>0</v>
      </c>
      <c r="FN320" s="741">
        <f t="shared" si="2705"/>
        <v>0</v>
      </c>
      <c r="FO320" s="743">
        <f t="shared" si="2706"/>
        <v>0</v>
      </c>
      <c r="FP320" s="744">
        <f t="shared" si="2707"/>
        <v>0</v>
      </c>
      <c r="FQ320" s="745">
        <v>12</v>
      </c>
      <c r="FR320" s="746">
        <f t="shared" si="2708"/>
        <v>0</v>
      </c>
      <c r="FS320" s="747"/>
      <c r="FT320" s="741"/>
      <c r="FU320" s="746">
        <f t="shared" si="2709"/>
        <v>0</v>
      </c>
      <c r="FV320" s="746">
        <f t="shared" si="2710"/>
        <v>0</v>
      </c>
      <c r="FW320" s="746">
        <f t="shared" si="2711"/>
        <v>0</v>
      </c>
      <c r="FY320" s="1044"/>
      <c r="FZ320" s="755" t="s">
        <v>682</v>
      </c>
      <c r="GA320" s="737">
        <f t="shared" si="2712"/>
        <v>1</v>
      </c>
      <c r="GB320" s="737">
        <f t="shared" si="2713"/>
        <v>6160</v>
      </c>
      <c r="GC320" s="738">
        <f t="shared" si="2714"/>
        <v>6222</v>
      </c>
      <c r="GD320" s="743">
        <f t="shared" si="2715"/>
        <v>6222</v>
      </c>
      <c r="GE320" s="743"/>
      <c r="GF320" s="737">
        <f t="shared" si="2716"/>
        <v>0</v>
      </c>
      <c r="GG320" s="743"/>
      <c r="GH320" s="737">
        <f t="shared" si="2717"/>
        <v>248.88</v>
      </c>
      <c r="GI320" s="743"/>
      <c r="GJ320" s="737">
        <f t="shared" si="2718"/>
        <v>0</v>
      </c>
      <c r="GK320" s="743"/>
      <c r="GL320" s="737">
        <f t="shared" si="2719"/>
        <v>1244.4000000000001</v>
      </c>
      <c r="GM320" s="743"/>
      <c r="GN320" s="737">
        <f t="shared" si="2720"/>
        <v>0</v>
      </c>
      <c r="GO320" s="743"/>
      <c r="GP320" s="737">
        <f t="shared" si="2721"/>
        <v>12381.78</v>
      </c>
      <c r="GQ320" s="743"/>
      <c r="GR320" s="737">
        <f t="shared" si="2722"/>
        <v>1866.6</v>
      </c>
      <c r="GS320" s="743"/>
      <c r="GT320" s="737">
        <f t="shared" si="2723"/>
        <v>0</v>
      </c>
      <c r="GU320" s="743"/>
      <c r="GV320" s="737">
        <f t="shared" si="2724"/>
        <v>0</v>
      </c>
      <c r="GW320" s="743"/>
      <c r="GX320" s="737">
        <f t="shared" si="2725"/>
        <v>0</v>
      </c>
      <c r="GY320" s="743">
        <f t="shared" si="2725"/>
        <v>0</v>
      </c>
      <c r="GZ320" s="744">
        <f t="shared" si="2726"/>
        <v>21963.66</v>
      </c>
      <c r="HA320" s="745">
        <v>12</v>
      </c>
      <c r="HB320" s="746">
        <f t="shared" si="2727"/>
        <v>263563.92</v>
      </c>
      <c r="HC320" s="737">
        <f t="shared" si="2728"/>
        <v>0</v>
      </c>
      <c r="HD320" s="737">
        <f t="shared" si="2728"/>
        <v>0</v>
      </c>
      <c r="HE320" s="746">
        <f t="shared" si="2729"/>
        <v>263563.92</v>
      </c>
      <c r="HF320" s="746">
        <f t="shared" si="2730"/>
        <v>79596.3</v>
      </c>
      <c r="HG320" s="746">
        <f t="shared" si="2731"/>
        <v>343160.22</v>
      </c>
    </row>
    <row r="321" spans="1:215" hidden="1" x14ac:dyDescent="0.25">
      <c r="A321" s="1044"/>
      <c r="B321" s="735" t="s">
        <v>415</v>
      </c>
      <c r="C321" s="737">
        <f t="shared" si="2563"/>
        <v>0.5</v>
      </c>
      <c r="D321" s="737">
        <f t="shared" si="2564"/>
        <v>7117</v>
      </c>
      <c r="E321" s="738">
        <f t="shared" si="2565"/>
        <v>7189</v>
      </c>
      <c r="F321" s="817">
        <f t="shared" si="2566"/>
        <v>3594.5</v>
      </c>
      <c r="G321" s="740">
        <f t="shared" si="2567"/>
        <v>0</v>
      </c>
      <c r="H321" s="741">
        <f t="shared" si="2568"/>
        <v>0</v>
      </c>
      <c r="I321" s="740">
        <f t="shared" si="2567"/>
        <v>0</v>
      </c>
      <c r="J321" s="741">
        <f t="shared" si="2569"/>
        <v>0</v>
      </c>
      <c r="K321" s="740">
        <f t="shared" si="2570"/>
        <v>0</v>
      </c>
      <c r="L321" s="741">
        <f t="shared" si="2571"/>
        <v>0</v>
      </c>
      <c r="M321" s="740">
        <f t="shared" si="2572"/>
        <v>5</v>
      </c>
      <c r="N321" s="741">
        <f t="shared" si="2573"/>
        <v>179.73</v>
      </c>
      <c r="O321" s="740">
        <f t="shared" si="2574"/>
        <v>0</v>
      </c>
      <c r="P321" s="741">
        <f t="shared" si="2575"/>
        <v>0</v>
      </c>
      <c r="Q321" s="740">
        <f t="shared" si="2576"/>
        <v>198</v>
      </c>
      <c r="R321" s="741">
        <f t="shared" si="2577"/>
        <v>7117.11</v>
      </c>
      <c r="S321" s="740">
        <f t="shared" si="2578"/>
        <v>30</v>
      </c>
      <c r="T321" s="741">
        <f t="shared" si="2579"/>
        <v>1078.3499999999999</v>
      </c>
      <c r="U321" s="740">
        <f t="shared" si="2580"/>
        <v>0</v>
      </c>
      <c r="V321" s="741">
        <f t="shared" si="2581"/>
        <v>0</v>
      </c>
      <c r="W321" s="740">
        <f t="shared" si="2582"/>
        <v>0</v>
      </c>
      <c r="X321" s="741">
        <f t="shared" si="2583"/>
        <v>0</v>
      </c>
      <c r="Y321" s="740">
        <f t="shared" si="2584"/>
        <v>0</v>
      </c>
      <c r="Z321" s="741">
        <f t="shared" si="2585"/>
        <v>0</v>
      </c>
      <c r="AA321" s="743">
        <f t="shared" si="2586"/>
        <v>0</v>
      </c>
      <c r="AB321" s="744">
        <f t="shared" si="2587"/>
        <v>11969.69</v>
      </c>
      <c r="AC321" s="745">
        <v>12</v>
      </c>
      <c r="AD321" s="746">
        <f t="shared" si="2588"/>
        <v>143636.28</v>
      </c>
      <c r="AE321" s="747"/>
      <c r="AF321" s="741"/>
      <c r="AG321" s="746">
        <f t="shared" si="2589"/>
        <v>143636.28</v>
      </c>
      <c r="AH321" s="746">
        <f t="shared" si="2590"/>
        <v>43378.16</v>
      </c>
      <c r="AI321" s="746">
        <f t="shared" si="2591"/>
        <v>187014.44</v>
      </c>
      <c r="AK321" s="1044"/>
      <c r="AL321" s="735" t="s">
        <v>415</v>
      </c>
      <c r="AM321" s="737">
        <f t="shared" si="2592"/>
        <v>0</v>
      </c>
      <c r="AN321" s="737">
        <f t="shared" si="2593"/>
        <v>7117</v>
      </c>
      <c r="AO321" s="738">
        <f t="shared" si="2594"/>
        <v>7189</v>
      </c>
      <c r="AP321" s="817">
        <f t="shared" si="2595"/>
        <v>0</v>
      </c>
      <c r="AQ321" s="740">
        <f t="shared" si="2596"/>
        <v>0</v>
      </c>
      <c r="AR321" s="741">
        <f t="shared" si="2597"/>
        <v>0</v>
      </c>
      <c r="AS321" s="740">
        <f t="shared" si="2598"/>
        <v>0</v>
      </c>
      <c r="AT321" s="741">
        <f t="shared" si="2599"/>
        <v>0</v>
      </c>
      <c r="AU321" s="740">
        <f t="shared" si="2600"/>
        <v>0</v>
      </c>
      <c r="AV321" s="741">
        <f t="shared" si="2601"/>
        <v>0</v>
      </c>
      <c r="AW321" s="740">
        <f t="shared" si="2602"/>
        <v>0</v>
      </c>
      <c r="AX321" s="741">
        <f t="shared" si="2603"/>
        <v>0</v>
      </c>
      <c r="AY321" s="740">
        <f t="shared" si="2604"/>
        <v>0</v>
      </c>
      <c r="AZ321" s="741">
        <f t="shared" si="2605"/>
        <v>0</v>
      </c>
      <c r="BA321" s="740">
        <f t="shared" si="2606"/>
        <v>0</v>
      </c>
      <c r="BB321" s="741">
        <f t="shared" si="2607"/>
        <v>0</v>
      </c>
      <c r="BC321" s="740">
        <f t="shared" si="2608"/>
        <v>0</v>
      </c>
      <c r="BD321" s="741">
        <f t="shared" si="2609"/>
        <v>0</v>
      </c>
      <c r="BE321" s="740">
        <f t="shared" si="2610"/>
        <v>0</v>
      </c>
      <c r="BF321" s="741">
        <f t="shared" si="2611"/>
        <v>0</v>
      </c>
      <c r="BG321" s="740">
        <f t="shared" si="2612"/>
        <v>0</v>
      </c>
      <c r="BH321" s="741">
        <f t="shared" si="2613"/>
        <v>0</v>
      </c>
      <c r="BI321" s="740">
        <f t="shared" si="2614"/>
        <v>0</v>
      </c>
      <c r="BJ321" s="741">
        <f t="shared" si="2615"/>
        <v>0</v>
      </c>
      <c r="BK321" s="743">
        <f t="shared" si="2616"/>
        <v>0</v>
      </c>
      <c r="BL321" s="744">
        <f t="shared" si="2617"/>
        <v>0</v>
      </c>
      <c r="BM321" s="745">
        <v>12</v>
      </c>
      <c r="BN321" s="746">
        <f t="shared" si="2618"/>
        <v>0</v>
      </c>
      <c r="BO321" s="747"/>
      <c r="BP321" s="741"/>
      <c r="BQ321" s="746">
        <f t="shared" si="2619"/>
        <v>0</v>
      </c>
      <c r="BR321" s="746">
        <f t="shared" si="2620"/>
        <v>0</v>
      </c>
      <c r="BS321" s="746">
        <f t="shared" si="2621"/>
        <v>0</v>
      </c>
      <c r="BU321" s="1044"/>
      <c r="BV321" s="735" t="s">
        <v>415</v>
      </c>
      <c r="BW321" s="737">
        <f t="shared" si="2622"/>
        <v>0</v>
      </c>
      <c r="BX321" s="737">
        <f t="shared" si="2623"/>
        <v>7117</v>
      </c>
      <c r="BY321" s="738">
        <f t="shared" si="2624"/>
        <v>7189</v>
      </c>
      <c r="BZ321" s="817">
        <f t="shared" si="2625"/>
        <v>0</v>
      </c>
      <c r="CA321" s="740">
        <f t="shared" si="2626"/>
        <v>0</v>
      </c>
      <c r="CB321" s="741">
        <f t="shared" si="2627"/>
        <v>0</v>
      </c>
      <c r="CC321" s="740">
        <f t="shared" si="2628"/>
        <v>0</v>
      </c>
      <c r="CD321" s="741">
        <f t="shared" si="2629"/>
        <v>0</v>
      </c>
      <c r="CE321" s="740">
        <f t="shared" si="2630"/>
        <v>0</v>
      </c>
      <c r="CF321" s="741">
        <f t="shared" si="2631"/>
        <v>0</v>
      </c>
      <c r="CG321" s="740">
        <f t="shared" si="2632"/>
        <v>0</v>
      </c>
      <c r="CH321" s="741">
        <f t="shared" si="2633"/>
        <v>0</v>
      </c>
      <c r="CI321" s="740">
        <f t="shared" si="2634"/>
        <v>0</v>
      </c>
      <c r="CJ321" s="741">
        <f t="shared" si="2635"/>
        <v>0</v>
      </c>
      <c r="CK321" s="740">
        <f t="shared" si="2636"/>
        <v>0</v>
      </c>
      <c r="CL321" s="741">
        <f t="shared" si="2637"/>
        <v>0</v>
      </c>
      <c r="CM321" s="740">
        <f t="shared" si="2638"/>
        <v>0</v>
      </c>
      <c r="CN321" s="741">
        <f t="shared" si="2639"/>
        <v>0</v>
      </c>
      <c r="CO321" s="740">
        <f t="shared" si="2640"/>
        <v>0</v>
      </c>
      <c r="CP321" s="741">
        <f t="shared" si="2641"/>
        <v>0</v>
      </c>
      <c r="CQ321" s="740">
        <f t="shared" si="2642"/>
        <v>0</v>
      </c>
      <c r="CR321" s="741">
        <f t="shared" si="2643"/>
        <v>0</v>
      </c>
      <c r="CS321" s="740">
        <f t="shared" si="2644"/>
        <v>0</v>
      </c>
      <c r="CT321" s="741">
        <f t="shared" si="2645"/>
        <v>0</v>
      </c>
      <c r="CU321" s="743">
        <f t="shared" si="2646"/>
        <v>0</v>
      </c>
      <c r="CV321" s="744">
        <f t="shared" si="2647"/>
        <v>0</v>
      </c>
      <c r="CW321" s="745">
        <v>12</v>
      </c>
      <c r="CX321" s="746">
        <f t="shared" si="2648"/>
        <v>0</v>
      </c>
      <c r="CY321" s="747"/>
      <c r="CZ321" s="741"/>
      <c r="DA321" s="746">
        <f t="shared" si="2649"/>
        <v>0</v>
      </c>
      <c r="DB321" s="746">
        <f t="shared" si="2650"/>
        <v>0</v>
      </c>
      <c r="DC321" s="746">
        <f t="shared" si="2651"/>
        <v>0</v>
      </c>
      <c r="DD321" s="750"/>
      <c r="DE321" s="1044"/>
      <c r="DF321" s="735" t="s">
        <v>415</v>
      </c>
      <c r="DG321" s="737">
        <f t="shared" si="2652"/>
        <v>0</v>
      </c>
      <c r="DH321" s="737">
        <f t="shared" si="2653"/>
        <v>7117</v>
      </c>
      <c r="DI321" s="738">
        <f t="shared" si="2654"/>
        <v>7189</v>
      </c>
      <c r="DJ321" s="817">
        <f t="shared" si="2655"/>
        <v>0</v>
      </c>
      <c r="DK321" s="740">
        <f t="shared" si="2656"/>
        <v>0</v>
      </c>
      <c r="DL321" s="741">
        <f t="shared" si="2657"/>
        <v>0</v>
      </c>
      <c r="DM321" s="740">
        <f t="shared" si="2658"/>
        <v>0</v>
      </c>
      <c r="DN321" s="741">
        <f t="shared" si="2659"/>
        <v>0</v>
      </c>
      <c r="DO321" s="740">
        <f t="shared" si="2660"/>
        <v>0</v>
      </c>
      <c r="DP321" s="741">
        <f t="shared" si="2661"/>
        <v>0</v>
      </c>
      <c r="DQ321" s="740">
        <f t="shared" si="2662"/>
        <v>0</v>
      </c>
      <c r="DR321" s="741">
        <f t="shared" si="2663"/>
        <v>0</v>
      </c>
      <c r="DS321" s="740">
        <f t="shared" si="2664"/>
        <v>0</v>
      </c>
      <c r="DT321" s="741">
        <f t="shared" si="2665"/>
        <v>0</v>
      </c>
      <c r="DU321" s="740">
        <f t="shared" si="2666"/>
        <v>0</v>
      </c>
      <c r="DV321" s="741">
        <f t="shared" si="2667"/>
        <v>0</v>
      </c>
      <c r="DW321" s="740">
        <f t="shared" si="2668"/>
        <v>0</v>
      </c>
      <c r="DX321" s="741">
        <f t="shared" si="2669"/>
        <v>0</v>
      </c>
      <c r="DY321" s="740">
        <f t="shared" si="2670"/>
        <v>0</v>
      </c>
      <c r="DZ321" s="741">
        <f t="shared" si="2671"/>
        <v>0</v>
      </c>
      <c r="EA321" s="740">
        <f t="shared" si="2672"/>
        <v>0</v>
      </c>
      <c r="EB321" s="741">
        <f t="shared" si="2673"/>
        <v>0</v>
      </c>
      <c r="EC321" s="740">
        <f t="shared" si="2674"/>
        <v>0</v>
      </c>
      <c r="ED321" s="741">
        <f t="shared" si="2675"/>
        <v>0</v>
      </c>
      <c r="EE321" s="743">
        <f t="shared" si="2676"/>
        <v>0</v>
      </c>
      <c r="EF321" s="744">
        <f t="shared" si="2677"/>
        <v>0</v>
      </c>
      <c r="EG321" s="745">
        <v>12</v>
      </c>
      <c r="EH321" s="746">
        <f t="shared" si="2678"/>
        <v>0</v>
      </c>
      <c r="EI321" s="747"/>
      <c r="EJ321" s="741"/>
      <c r="EK321" s="746">
        <f t="shared" si="2679"/>
        <v>0</v>
      </c>
      <c r="EL321" s="746">
        <f t="shared" si="2680"/>
        <v>0</v>
      </c>
      <c r="EM321" s="746">
        <f t="shared" si="2681"/>
        <v>0</v>
      </c>
      <c r="EO321" s="1044"/>
      <c r="EP321" s="735" t="s">
        <v>415</v>
      </c>
      <c r="EQ321" s="737">
        <f t="shared" si="2682"/>
        <v>0</v>
      </c>
      <c r="ER321" s="737">
        <f t="shared" si="2683"/>
        <v>7117</v>
      </c>
      <c r="ES321" s="738">
        <f t="shared" si="2684"/>
        <v>7189</v>
      </c>
      <c r="ET321" s="817">
        <f t="shared" si="2685"/>
        <v>0</v>
      </c>
      <c r="EU321" s="740">
        <f t="shared" si="2686"/>
        <v>0</v>
      </c>
      <c r="EV321" s="741">
        <f t="shared" si="2687"/>
        <v>0</v>
      </c>
      <c r="EW321" s="740">
        <f t="shared" si="2688"/>
        <v>0</v>
      </c>
      <c r="EX321" s="741">
        <f t="shared" si="2689"/>
        <v>0</v>
      </c>
      <c r="EY321" s="740">
        <f t="shared" si="2690"/>
        <v>0</v>
      </c>
      <c r="EZ321" s="741">
        <f t="shared" si="2691"/>
        <v>0</v>
      </c>
      <c r="FA321" s="740">
        <f t="shared" si="2692"/>
        <v>0</v>
      </c>
      <c r="FB321" s="741">
        <f t="shared" si="2693"/>
        <v>0</v>
      </c>
      <c r="FC321" s="740">
        <f t="shared" si="2694"/>
        <v>0</v>
      </c>
      <c r="FD321" s="741">
        <f t="shared" si="2695"/>
        <v>0</v>
      </c>
      <c r="FE321" s="740">
        <f t="shared" si="2696"/>
        <v>0</v>
      </c>
      <c r="FF321" s="741">
        <f t="shared" si="2697"/>
        <v>0</v>
      </c>
      <c r="FG321" s="740">
        <f t="shared" si="2698"/>
        <v>0</v>
      </c>
      <c r="FH321" s="741">
        <f t="shared" si="2699"/>
        <v>0</v>
      </c>
      <c r="FI321" s="740">
        <f t="shared" si="2700"/>
        <v>0</v>
      </c>
      <c r="FJ321" s="741">
        <f t="shared" si="2701"/>
        <v>0</v>
      </c>
      <c r="FK321" s="740">
        <f t="shared" si="2702"/>
        <v>0</v>
      </c>
      <c r="FL321" s="741">
        <f t="shared" si="2703"/>
        <v>0</v>
      </c>
      <c r="FM321" s="740">
        <f t="shared" si="2704"/>
        <v>0</v>
      </c>
      <c r="FN321" s="741">
        <f t="shared" si="2705"/>
        <v>0</v>
      </c>
      <c r="FO321" s="743">
        <f t="shared" si="2706"/>
        <v>0</v>
      </c>
      <c r="FP321" s="744">
        <f t="shared" si="2707"/>
        <v>0</v>
      </c>
      <c r="FQ321" s="745">
        <v>12</v>
      </c>
      <c r="FR321" s="746">
        <f t="shared" si="2708"/>
        <v>0</v>
      </c>
      <c r="FS321" s="747"/>
      <c r="FT321" s="741"/>
      <c r="FU321" s="746">
        <f t="shared" si="2709"/>
        <v>0</v>
      </c>
      <c r="FV321" s="746">
        <f t="shared" si="2710"/>
        <v>0</v>
      </c>
      <c r="FW321" s="746">
        <f t="shared" si="2711"/>
        <v>0</v>
      </c>
      <c r="FY321" s="1044"/>
      <c r="FZ321" s="735" t="s">
        <v>415</v>
      </c>
      <c r="GA321" s="737">
        <f t="shared" si="2712"/>
        <v>0.5</v>
      </c>
      <c r="GB321" s="737">
        <f t="shared" si="2713"/>
        <v>7117</v>
      </c>
      <c r="GC321" s="738">
        <f t="shared" si="2714"/>
        <v>7189</v>
      </c>
      <c r="GD321" s="743">
        <f t="shared" si="2715"/>
        <v>3594.5</v>
      </c>
      <c r="GE321" s="743"/>
      <c r="GF321" s="737">
        <f t="shared" si="2716"/>
        <v>0</v>
      </c>
      <c r="GG321" s="743"/>
      <c r="GH321" s="737">
        <f t="shared" si="2717"/>
        <v>0</v>
      </c>
      <c r="GI321" s="743"/>
      <c r="GJ321" s="737">
        <f t="shared" si="2718"/>
        <v>0</v>
      </c>
      <c r="GK321" s="743"/>
      <c r="GL321" s="737">
        <f t="shared" si="2719"/>
        <v>179.73</v>
      </c>
      <c r="GM321" s="743"/>
      <c r="GN321" s="737">
        <f t="shared" si="2720"/>
        <v>0</v>
      </c>
      <c r="GO321" s="743"/>
      <c r="GP321" s="737">
        <f t="shared" si="2721"/>
        <v>7117.11</v>
      </c>
      <c r="GQ321" s="743"/>
      <c r="GR321" s="737">
        <f t="shared" si="2722"/>
        <v>1078.3499999999999</v>
      </c>
      <c r="GS321" s="743"/>
      <c r="GT321" s="737">
        <f t="shared" si="2723"/>
        <v>0</v>
      </c>
      <c r="GU321" s="743"/>
      <c r="GV321" s="737">
        <f t="shared" si="2724"/>
        <v>0</v>
      </c>
      <c r="GW321" s="743"/>
      <c r="GX321" s="737">
        <f t="shared" si="2725"/>
        <v>0</v>
      </c>
      <c r="GY321" s="743">
        <f t="shared" si="2725"/>
        <v>0</v>
      </c>
      <c r="GZ321" s="744">
        <f t="shared" si="2726"/>
        <v>11969.69</v>
      </c>
      <c r="HA321" s="745">
        <v>12</v>
      </c>
      <c r="HB321" s="746">
        <f t="shared" si="2727"/>
        <v>143636.28</v>
      </c>
      <c r="HC321" s="737">
        <f t="shared" si="2728"/>
        <v>0</v>
      </c>
      <c r="HD321" s="737">
        <f t="shared" si="2728"/>
        <v>0</v>
      </c>
      <c r="HE321" s="746">
        <f t="shared" si="2729"/>
        <v>143636.28</v>
      </c>
      <c r="HF321" s="746">
        <f t="shared" si="2730"/>
        <v>43378.16</v>
      </c>
      <c r="HG321" s="746">
        <f t="shared" si="2731"/>
        <v>187014.44</v>
      </c>
    </row>
    <row r="322" spans="1:215" hidden="1" x14ac:dyDescent="0.25">
      <c r="A322" s="1044"/>
      <c r="B322" s="735" t="s">
        <v>864</v>
      </c>
      <c r="C322" s="737">
        <f t="shared" si="2563"/>
        <v>1</v>
      </c>
      <c r="D322" s="737">
        <f t="shared" si="2564"/>
        <v>11121</v>
      </c>
      <c r="E322" s="738">
        <f t="shared" si="2565"/>
        <v>11233</v>
      </c>
      <c r="F322" s="817">
        <f t="shared" si="2566"/>
        <v>11233</v>
      </c>
      <c r="G322" s="740">
        <f t="shared" si="2567"/>
        <v>0</v>
      </c>
      <c r="H322" s="741">
        <f t="shared" si="2568"/>
        <v>0</v>
      </c>
      <c r="I322" s="740">
        <f t="shared" si="2567"/>
        <v>0</v>
      </c>
      <c r="J322" s="741">
        <f t="shared" si="2569"/>
        <v>0</v>
      </c>
      <c r="K322" s="740">
        <f t="shared" si="2570"/>
        <v>0</v>
      </c>
      <c r="L322" s="741">
        <f t="shared" si="2571"/>
        <v>0</v>
      </c>
      <c r="M322" s="740">
        <f t="shared" si="2572"/>
        <v>5</v>
      </c>
      <c r="N322" s="741">
        <f t="shared" si="2573"/>
        <v>561.65</v>
      </c>
      <c r="O322" s="740">
        <f t="shared" si="2574"/>
        <v>0</v>
      </c>
      <c r="P322" s="741">
        <f t="shared" si="2575"/>
        <v>0</v>
      </c>
      <c r="Q322" s="740">
        <f t="shared" si="2576"/>
        <v>198</v>
      </c>
      <c r="R322" s="741">
        <f t="shared" si="2577"/>
        <v>22241.34</v>
      </c>
      <c r="S322" s="740">
        <f t="shared" si="2578"/>
        <v>30</v>
      </c>
      <c r="T322" s="741">
        <f t="shared" si="2579"/>
        <v>3369.9</v>
      </c>
      <c r="U322" s="740">
        <f t="shared" si="2580"/>
        <v>0</v>
      </c>
      <c r="V322" s="741">
        <f t="shared" si="2581"/>
        <v>0</v>
      </c>
      <c r="W322" s="740">
        <f t="shared" si="2582"/>
        <v>0</v>
      </c>
      <c r="X322" s="741">
        <f t="shared" si="2583"/>
        <v>0</v>
      </c>
      <c r="Y322" s="740">
        <f t="shared" si="2584"/>
        <v>0</v>
      </c>
      <c r="Z322" s="741">
        <f t="shared" si="2585"/>
        <v>0</v>
      </c>
      <c r="AA322" s="743">
        <f t="shared" si="2586"/>
        <v>0</v>
      </c>
      <c r="AB322" s="744">
        <f t="shared" si="2587"/>
        <v>37405.89</v>
      </c>
      <c r="AC322" s="745">
        <v>12</v>
      </c>
      <c r="AD322" s="746">
        <f t="shared" si="2588"/>
        <v>448870.68</v>
      </c>
      <c r="AE322" s="747"/>
      <c r="AF322" s="741"/>
      <c r="AG322" s="746">
        <f t="shared" si="2589"/>
        <v>448870.68</v>
      </c>
      <c r="AH322" s="746">
        <f t="shared" si="2590"/>
        <v>135558.95000000001</v>
      </c>
      <c r="AI322" s="746">
        <f t="shared" si="2591"/>
        <v>584429.63</v>
      </c>
      <c r="AK322" s="1044"/>
      <c r="AL322" s="735" t="s">
        <v>864</v>
      </c>
      <c r="AM322" s="737">
        <f t="shared" si="2592"/>
        <v>0</v>
      </c>
      <c r="AN322" s="737">
        <f t="shared" si="2593"/>
        <v>11121</v>
      </c>
      <c r="AO322" s="738">
        <f t="shared" si="2594"/>
        <v>11233</v>
      </c>
      <c r="AP322" s="817">
        <f t="shared" si="2595"/>
        <v>0</v>
      </c>
      <c r="AQ322" s="740">
        <f t="shared" si="2596"/>
        <v>0</v>
      </c>
      <c r="AR322" s="741">
        <f t="shared" si="2597"/>
        <v>0</v>
      </c>
      <c r="AS322" s="740">
        <f t="shared" si="2598"/>
        <v>0</v>
      </c>
      <c r="AT322" s="741">
        <f t="shared" si="2599"/>
        <v>0</v>
      </c>
      <c r="AU322" s="740">
        <f t="shared" si="2600"/>
        <v>0</v>
      </c>
      <c r="AV322" s="741">
        <f t="shared" si="2601"/>
        <v>0</v>
      </c>
      <c r="AW322" s="740">
        <f t="shared" si="2602"/>
        <v>0</v>
      </c>
      <c r="AX322" s="741">
        <f t="shared" si="2603"/>
        <v>0</v>
      </c>
      <c r="AY322" s="740">
        <f t="shared" si="2604"/>
        <v>0</v>
      </c>
      <c r="AZ322" s="741">
        <f t="shared" si="2605"/>
        <v>0</v>
      </c>
      <c r="BA322" s="740">
        <f t="shared" si="2606"/>
        <v>0</v>
      </c>
      <c r="BB322" s="741">
        <f t="shared" si="2607"/>
        <v>0</v>
      </c>
      <c r="BC322" s="740">
        <f t="shared" si="2608"/>
        <v>0</v>
      </c>
      <c r="BD322" s="741">
        <f t="shared" si="2609"/>
        <v>0</v>
      </c>
      <c r="BE322" s="740">
        <f t="shared" si="2610"/>
        <v>0</v>
      </c>
      <c r="BF322" s="741">
        <f t="shared" si="2611"/>
        <v>0</v>
      </c>
      <c r="BG322" s="740">
        <f t="shared" si="2612"/>
        <v>0</v>
      </c>
      <c r="BH322" s="741">
        <f t="shared" si="2613"/>
        <v>0</v>
      </c>
      <c r="BI322" s="740">
        <f t="shared" si="2614"/>
        <v>0</v>
      </c>
      <c r="BJ322" s="741">
        <f t="shared" si="2615"/>
        <v>0</v>
      </c>
      <c r="BK322" s="743">
        <f t="shared" si="2616"/>
        <v>0</v>
      </c>
      <c r="BL322" s="744">
        <f t="shared" si="2617"/>
        <v>0</v>
      </c>
      <c r="BM322" s="745">
        <v>12</v>
      </c>
      <c r="BN322" s="746">
        <f t="shared" si="2618"/>
        <v>0</v>
      </c>
      <c r="BO322" s="747"/>
      <c r="BP322" s="741"/>
      <c r="BQ322" s="746">
        <f t="shared" si="2619"/>
        <v>0</v>
      </c>
      <c r="BR322" s="746">
        <f t="shared" si="2620"/>
        <v>0</v>
      </c>
      <c r="BS322" s="746">
        <f t="shared" si="2621"/>
        <v>0</v>
      </c>
      <c r="BU322" s="1044"/>
      <c r="BV322" s="735" t="s">
        <v>864</v>
      </c>
      <c r="BW322" s="737">
        <f t="shared" si="2622"/>
        <v>0</v>
      </c>
      <c r="BX322" s="737">
        <f t="shared" si="2623"/>
        <v>11121</v>
      </c>
      <c r="BY322" s="738">
        <f t="shared" si="2624"/>
        <v>11233</v>
      </c>
      <c r="BZ322" s="817">
        <f t="shared" si="2625"/>
        <v>0</v>
      </c>
      <c r="CA322" s="740">
        <f t="shared" si="2626"/>
        <v>0</v>
      </c>
      <c r="CB322" s="741">
        <f t="shared" si="2627"/>
        <v>0</v>
      </c>
      <c r="CC322" s="740">
        <f t="shared" si="2628"/>
        <v>0</v>
      </c>
      <c r="CD322" s="741">
        <f t="shared" si="2629"/>
        <v>0</v>
      </c>
      <c r="CE322" s="740">
        <f t="shared" si="2630"/>
        <v>0</v>
      </c>
      <c r="CF322" s="741">
        <f t="shared" si="2631"/>
        <v>0</v>
      </c>
      <c r="CG322" s="740">
        <f t="shared" si="2632"/>
        <v>0</v>
      </c>
      <c r="CH322" s="741">
        <f t="shared" si="2633"/>
        <v>0</v>
      </c>
      <c r="CI322" s="740">
        <f t="shared" si="2634"/>
        <v>0</v>
      </c>
      <c r="CJ322" s="741">
        <f t="shared" si="2635"/>
        <v>0</v>
      </c>
      <c r="CK322" s="740">
        <f t="shared" si="2636"/>
        <v>0</v>
      </c>
      <c r="CL322" s="741">
        <f t="shared" si="2637"/>
        <v>0</v>
      </c>
      <c r="CM322" s="740">
        <f t="shared" si="2638"/>
        <v>0</v>
      </c>
      <c r="CN322" s="741">
        <f t="shared" si="2639"/>
        <v>0</v>
      </c>
      <c r="CO322" s="740">
        <f t="shared" si="2640"/>
        <v>0</v>
      </c>
      <c r="CP322" s="741">
        <f t="shared" si="2641"/>
        <v>0</v>
      </c>
      <c r="CQ322" s="740">
        <f t="shared" si="2642"/>
        <v>0</v>
      </c>
      <c r="CR322" s="741">
        <f t="shared" si="2643"/>
        <v>0</v>
      </c>
      <c r="CS322" s="740">
        <f t="shared" si="2644"/>
        <v>0</v>
      </c>
      <c r="CT322" s="741">
        <f t="shared" si="2645"/>
        <v>0</v>
      </c>
      <c r="CU322" s="743">
        <f t="shared" si="2646"/>
        <v>0</v>
      </c>
      <c r="CV322" s="744">
        <f t="shared" si="2647"/>
        <v>0</v>
      </c>
      <c r="CW322" s="745">
        <v>12</v>
      </c>
      <c r="CX322" s="746">
        <f t="shared" si="2648"/>
        <v>0</v>
      </c>
      <c r="CY322" s="747"/>
      <c r="CZ322" s="741"/>
      <c r="DA322" s="746">
        <f t="shared" si="2649"/>
        <v>0</v>
      </c>
      <c r="DB322" s="746">
        <f t="shared" si="2650"/>
        <v>0</v>
      </c>
      <c r="DC322" s="746">
        <f t="shared" si="2651"/>
        <v>0</v>
      </c>
      <c r="DD322" s="750"/>
      <c r="DE322" s="1044"/>
      <c r="DF322" s="735" t="s">
        <v>864</v>
      </c>
      <c r="DG322" s="737">
        <f t="shared" si="2652"/>
        <v>0</v>
      </c>
      <c r="DH322" s="737">
        <f t="shared" si="2653"/>
        <v>11121</v>
      </c>
      <c r="DI322" s="738">
        <f t="shared" si="2654"/>
        <v>11233</v>
      </c>
      <c r="DJ322" s="817">
        <f t="shared" si="2655"/>
        <v>0</v>
      </c>
      <c r="DK322" s="740">
        <f t="shared" si="2656"/>
        <v>0</v>
      </c>
      <c r="DL322" s="741">
        <f t="shared" si="2657"/>
        <v>0</v>
      </c>
      <c r="DM322" s="740">
        <f t="shared" si="2658"/>
        <v>0</v>
      </c>
      <c r="DN322" s="741">
        <f t="shared" si="2659"/>
        <v>0</v>
      </c>
      <c r="DO322" s="740">
        <f t="shared" si="2660"/>
        <v>0</v>
      </c>
      <c r="DP322" s="741">
        <f t="shared" si="2661"/>
        <v>0</v>
      </c>
      <c r="DQ322" s="740">
        <f t="shared" si="2662"/>
        <v>0</v>
      </c>
      <c r="DR322" s="741">
        <f t="shared" si="2663"/>
        <v>0</v>
      </c>
      <c r="DS322" s="740">
        <f t="shared" si="2664"/>
        <v>0</v>
      </c>
      <c r="DT322" s="741">
        <f t="shared" si="2665"/>
        <v>0</v>
      </c>
      <c r="DU322" s="740">
        <f t="shared" si="2666"/>
        <v>0</v>
      </c>
      <c r="DV322" s="741">
        <f t="shared" si="2667"/>
        <v>0</v>
      </c>
      <c r="DW322" s="740">
        <f t="shared" si="2668"/>
        <v>0</v>
      </c>
      <c r="DX322" s="741">
        <f t="shared" si="2669"/>
        <v>0</v>
      </c>
      <c r="DY322" s="740">
        <f t="shared" si="2670"/>
        <v>0</v>
      </c>
      <c r="DZ322" s="741">
        <f t="shared" si="2671"/>
        <v>0</v>
      </c>
      <c r="EA322" s="740">
        <f t="shared" si="2672"/>
        <v>0</v>
      </c>
      <c r="EB322" s="741">
        <f t="shared" si="2673"/>
        <v>0</v>
      </c>
      <c r="EC322" s="740">
        <f t="shared" si="2674"/>
        <v>0</v>
      </c>
      <c r="ED322" s="741">
        <f t="shared" si="2675"/>
        <v>0</v>
      </c>
      <c r="EE322" s="743">
        <f t="shared" si="2676"/>
        <v>0</v>
      </c>
      <c r="EF322" s="744">
        <f t="shared" si="2677"/>
        <v>0</v>
      </c>
      <c r="EG322" s="745">
        <v>12</v>
      </c>
      <c r="EH322" s="746">
        <f t="shared" si="2678"/>
        <v>0</v>
      </c>
      <c r="EI322" s="747"/>
      <c r="EJ322" s="741"/>
      <c r="EK322" s="746">
        <f t="shared" si="2679"/>
        <v>0</v>
      </c>
      <c r="EL322" s="746">
        <f t="shared" si="2680"/>
        <v>0</v>
      </c>
      <c r="EM322" s="746">
        <f t="shared" si="2681"/>
        <v>0</v>
      </c>
      <c r="EO322" s="1044"/>
      <c r="EP322" s="735" t="s">
        <v>864</v>
      </c>
      <c r="EQ322" s="737">
        <f t="shared" si="2682"/>
        <v>0</v>
      </c>
      <c r="ER322" s="737">
        <f t="shared" si="2683"/>
        <v>11121</v>
      </c>
      <c r="ES322" s="738">
        <f t="shared" si="2684"/>
        <v>11233</v>
      </c>
      <c r="ET322" s="817">
        <f t="shared" si="2685"/>
        <v>0</v>
      </c>
      <c r="EU322" s="740">
        <f t="shared" si="2686"/>
        <v>0</v>
      </c>
      <c r="EV322" s="741">
        <f t="shared" si="2687"/>
        <v>0</v>
      </c>
      <c r="EW322" s="740">
        <f t="shared" si="2688"/>
        <v>0</v>
      </c>
      <c r="EX322" s="741">
        <f t="shared" si="2689"/>
        <v>0</v>
      </c>
      <c r="EY322" s="740">
        <f t="shared" si="2690"/>
        <v>0</v>
      </c>
      <c r="EZ322" s="741">
        <f t="shared" si="2691"/>
        <v>0</v>
      </c>
      <c r="FA322" s="740">
        <f t="shared" si="2692"/>
        <v>0</v>
      </c>
      <c r="FB322" s="741">
        <f t="shared" si="2693"/>
        <v>0</v>
      </c>
      <c r="FC322" s="740">
        <f t="shared" si="2694"/>
        <v>0</v>
      </c>
      <c r="FD322" s="741">
        <f t="shared" si="2695"/>
        <v>0</v>
      </c>
      <c r="FE322" s="740">
        <f t="shared" si="2696"/>
        <v>0</v>
      </c>
      <c r="FF322" s="741">
        <f t="shared" si="2697"/>
        <v>0</v>
      </c>
      <c r="FG322" s="740">
        <f t="shared" si="2698"/>
        <v>0</v>
      </c>
      <c r="FH322" s="741">
        <f t="shared" si="2699"/>
        <v>0</v>
      </c>
      <c r="FI322" s="740">
        <f t="shared" si="2700"/>
        <v>0</v>
      </c>
      <c r="FJ322" s="741">
        <f t="shared" si="2701"/>
        <v>0</v>
      </c>
      <c r="FK322" s="740">
        <f t="shared" si="2702"/>
        <v>0</v>
      </c>
      <c r="FL322" s="741">
        <f t="shared" si="2703"/>
        <v>0</v>
      </c>
      <c r="FM322" s="740">
        <f t="shared" si="2704"/>
        <v>0</v>
      </c>
      <c r="FN322" s="741">
        <f t="shared" si="2705"/>
        <v>0</v>
      </c>
      <c r="FO322" s="743">
        <f t="shared" si="2706"/>
        <v>0</v>
      </c>
      <c r="FP322" s="744">
        <f t="shared" si="2707"/>
        <v>0</v>
      </c>
      <c r="FQ322" s="745">
        <v>12</v>
      </c>
      <c r="FR322" s="746">
        <f t="shared" si="2708"/>
        <v>0</v>
      </c>
      <c r="FS322" s="747"/>
      <c r="FT322" s="741"/>
      <c r="FU322" s="746">
        <f t="shared" si="2709"/>
        <v>0</v>
      </c>
      <c r="FV322" s="746">
        <f t="shared" si="2710"/>
        <v>0</v>
      </c>
      <c r="FW322" s="746">
        <f t="shared" si="2711"/>
        <v>0</v>
      </c>
      <c r="FY322" s="1044"/>
      <c r="FZ322" s="735" t="s">
        <v>864</v>
      </c>
      <c r="GA322" s="737">
        <f t="shared" si="2712"/>
        <v>1</v>
      </c>
      <c r="GB322" s="737">
        <f t="shared" si="2713"/>
        <v>11121</v>
      </c>
      <c r="GC322" s="738">
        <f t="shared" si="2714"/>
        <v>11233</v>
      </c>
      <c r="GD322" s="743">
        <f t="shared" si="2715"/>
        <v>11233</v>
      </c>
      <c r="GE322" s="743"/>
      <c r="GF322" s="737">
        <f t="shared" si="2716"/>
        <v>0</v>
      </c>
      <c r="GG322" s="743"/>
      <c r="GH322" s="737">
        <f t="shared" si="2717"/>
        <v>0</v>
      </c>
      <c r="GI322" s="743"/>
      <c r="GJ322" s="737">
        <f t="shared" si="2718"/>
        <v>0</v>
      </c>
      <c r="GK322" s="743"/>
      <c r="GL322" s="737">
        <f t="shared" si="2719"/>
        <v>561.65</v>
      </c>
      <c r="GM322" s="743"/>
      <c r="GN322" s="737">
        <f t="shared" si="2720"/>
        <v>0</v>
      </c>
      <c r="GO322" s="743"/>
      <c r="GP322" s="737">
        <f t="shared" si="2721"/>
        <v>22241.34</v>
      </c>
      <c r="GQ322" s="743"/>
      <c r="GR322" s="737">
        <f t="shared" si="2722"/>
        <v>3369.9</v>
      </c>
      <c r="GS322" s="743"/>
      <c r="GT322" s="737">
        <f t="shared" si="2723"/>
        <v>0</v>
      </c>
      <c r="GU322" s="743"/>
      <c r="GV322" s="737">
        <f t="shared" si="2724"/>
        <v>0</v>
      </c>
      <c r="GW322" s="743"/>
      <c r="GX322" s="737">
        <f t="shared" si="2725"/>
        <v>0</v>
      </c>
      <c r="GY322" s="743">
        <f t="shared" si="2725"/>
        <v>0</v>
      </c>
      <c r="GZ322" s="744">
        <f t="shared" si="2726"/>
        <v>37405.89</v>
      </c>
      <c r="HA322" s="745">
        <v>12</v>
      </c>
      <c r="HB322" s="746">
        <f t="shared" si="2727"/>
        <v>448870.68</v>
      </c>
      <c r="HC322" s="737">
        <f t="shared" si="2728"/>
        <v>0</v>
      </c>
      <c r="HD322" s="737">
        <f t="shared" si="2728"/>
        <v>0</v>
      </c>
      <c r="HE322" s="746">
        <f t="shared" si="2729"/>
        <v>448870.68</v>
      </c>
      <c r="HF322" s="746">
        <f t="shared" si="2730"/>
        <v>135558.95000000001</v>
      </c>
      <c r="HG322" s="746">
        <f t="shared" si="2731"/>
        <v>584429.63</v>
      </c>
    </row>
    <row r="323" spans="1:215" hidden="1" x14ac:dyDescent="0.25">
      <c r="A323" s="1044"/>
      <c r="B323" s="755" t="s">
        <v>414</v>
      </c>
      <c r="C323" s="737">
        <f t="shared" si="2563"/>
        <v>1</v>
      </c>
      <c r="D323" s="737">
        <f t="shared" si="2564"/>
        <v>6469</v>
      </c>
      <c r="E323" s="738">
        <f t="shared" si="2565"/>
        <v>6534</v>
      </c>
      <c r="F323" s="817">
        <f t="shared" si="2566"/>
        <v>6534</v>
      </c>
      <c r="G323" s="740">
        <f t="shared" si="2567"/>
        <v>0</v>
      </c>
      <c r="H323" s="741">
        <f t="shared" si="2568"/>
        <v>0</v>
      </c>
      <c r="I323" s="740">
        <f t="shared" si="2567"/>
        <v>0</v>
      </c>
      <c r="J323" s="741">
        <f t="shared" si="2569"/>
        <v>0</v>
      </c>
      <c r="K323" s="740">
        <f t="shared" si="2570"/>
        <v>0</v>
      </c>
      <c r="L323" s="741">
        <f t="shared" si="2571"/>
        <v>0</v>
      </c>
      <c r="M323" s="740">
        <f t="shared" si="2572"/>
        <v>5</v>
      </c>
      <c r="N323" s="741">
        <f t="shared" si="2573"/>
        <v>326.7</v>
      </c>
      <c r="O323" s="740">
        <f t="shared" si="2574"/>
        <v>0</v>
      </c>
      <c r="P323" s="741">
        <f t="shared" si="2575"/>
        <v>0</v>
      </c>
      <c r="Q323" s="740">
        <f t="shared" si="2576"/>
        <v>198</v>
      </c>
      <c r="R323" s="741">
        <f t="shared" si="2577"/>
        <v>12937.32</v>
      </c>
      <c r="S323" s="740">
        <f t="shared" si="2578"/>
        <v>30</v>
      </c>
      <c r="T323" s="741">
        <f t="shared" si="2579"/>
        <v>1960.2</v>
      </c>
      <c r="U323" s="740">
        <f t="shared" si="2580"/>
        <v>0</v>
      </c>
      <c r="V323" s="741">
        <f t="shared" si="2581"/>
        <v>0</v>
      </c>
      <c r="W323" s="740">
        <f t="shared" si="2582"/>
        <v>0</v>
      </c>
      <c r="X323" s="741">
        <f t="shared" si="2583"/>
        <v>0</v>
      </c>
      <c r="Y323" s="740">
        <f t="shared" si="2584"/>
        <v>0</v>
      </c>
      <c r="Z323" s="741">
        <f t="shared" si="2585"/>
        <v>0</v>
      </c>
      <c r="AA323" s="743">
        <f t="shared" si="2586"/>
        <v>0</v>
      </c>
      <c r="AB323" s="744">
        <f t="shared" si="2587"/>
        <v>21758.22</v>
      </c>
      <c r="AC323" s="745">
        <v>12</v>
      </c>
      <c r="AD323" s="746">
        <f t="shared" si="2588"/>
        <v>261098.64</v>
      </c>
      <c r="AE323" s="747"/>
      <c r="AF323" s="741"/>
      <c r="AG323" s="746">
        <f t="shared" si="2589"/>
        <v>261098.64</v>
      </c>
      <c r="AH323" s="746">
        <f t="shared" si="2590"/>
        <v>78851.789999999994</v>
      </c>
      <c r="AI323" s="746">
        <f t="shared" si="2591"/>
        <v>339950.43</v>
      </c>
      <c r="AK323" s="1044"/>
      <c r="AL323" s="755" t="s">
        <v>414</v>
      </c>
      <c r="AM323" s="737">
        <f t="shared" si="2592"/>
        <v>0</v>
      </c>
      <c r="AN323" s="737">
        <f t="shared" si="2593"/>
        <v>6469</v>
      </c>
      <c r="AO323" s="738">
        <f t="shared" si="2594"/>
        <v>6534</v>
      </c>
      <c r="AP323" s="817">
        <f t="shared" si="2595"/>
        <v>0</v>
      </c>
      <c r="AQ323" s="740">
        <f t="shared" si="2596"/>
        <v>0</v>
      </c>
      <c r="AR323" s="741">
        <f t="shared" si="2597"/>
        <v>0</v>
      </c>
      <c r="AS323" s="740">
        <f t="shared" si="2598"/>
        <v>0</v>
      </c>
      <c r="AT323" s="741">
        <f t="shared" si="2599"/>
        <v>0</v>
      </c>
      <c r="AU323" s="740">
        <f t="shared" si="2600"/>
        <v>0</v>
      </c>
      <c r="AV323" s="741">
        <f t="shared" si="2601"/>
        <v>0</v>
      </c>
      <c r="AW323" s="740">
        <f t="shared" si="2602"/>
        <v>0</v>
      </c>
      <c r="AX323" s="741">
        <f t="shared" si="2603"/>
        <v>0</v>
      </c>
      <c r="AY323" s="740">
        <f t="shared" si="2604"/>
        <v>0</v>
      </c>
      <c r="AZ323" s="741">
        <f t="shared" si="2605"/>
        <v>0</v>
      </c>
      <c r="BA323" s="740">
        <f t="shared" si="2606"/>
        <v>0</v>
      </c>
      <c r="BB323" s="741">
        <f t="shared" si="2607"/>
        <v>0</v>
      </c>
      <c r="BC323" s="740">
        <f t="shared" si="2608"/>
        <v>0</v>
      </c>
      <c r="BD323" s="741">
        <f t="shared" si="2609"/>
        <v>0</v>
      </c>
      <c r="BE323" s="740">
        <f t="shared" si="2610"/>
        <v>0</v>
      </c>
      <c r="BF323" s="741">
        <f t="shared" si="2611"/>
        <v>0</v>
      </c>
      <c r="BG323" s="740">
        <f t="shared" si="2612"/>
        <v>0</v>
      </c>
      <c r="BH323" s="741">
        <f t="shared" si="2613"/>
        <v>0</v>
      </c>
      <c r="BI323" s="740">
        <f t="shared" si="2614"/>
        <v>0</v>
      </c>
      <c r="BJ323" s="741">
        <f t="shared" si="2615"/>
        <v>0</v>
      </c>
      <c r="BK323" s="743">
        <f t="shared" si="2616"/>
        <v>0</v>
      </c>
      <c r="BL323" s="744">
        <f t="shared" si="2617"/>
        <v>0</v>
      </c>
      <c r="BM323" s="745">
        <v>12</v>
      </c>
      <c r="BN323" s="746">
        <f t="shared" si="2618"/>
        <v>0</v>
      </c>
      <c r="BO323" s="747"/>
      <c r="BP323" s="741"/>
      <c r="BQ323" s="746">
        <f t="shared" si="2619"/>
        <v>0</v>
      </c>
      <c r="BR323" s="746">
        <f t="shared" si="2620"/>
        <v>0</v>
      </c>
      <c r="BS323" s="746">
        <f t="shared" si="2621"/>
        <v>0</v>
      </c>
      <c r="BU323" s="1044"/>
      <c r="BV323" s="755" t="s">
        <v>414</v>
      </c>
      <c r="BW323" s="737">
        <f t="shared" si="2622"/>
        <v>0</v>
      </c>
      <c r="BX323" s="737">
        <f t="shared" si="2623"/>
        <v>6469</v>
      </c>
      <c r="BY323" s="738">
        <f t="shared" si="2624"/>
        <v>6534</v>
      </c>
      <c r="BZ323" s="817">
        <f t="shared" si="2625"/>
        <v>0</v>
      </c>
      <c r="CA323" s="740">
        <f t="shared" si="2626"/>
        <v>0</v>
      </c>
      <c r="CB323" s="741">
        <f t="shared" si="2627"/>
        <v>0</v>
      </c>
      <c r="CC323" s="740">
        <f t="shared" si="2628"/>
        <v>0</v>
      </c>
      <c r="CD323" s="741">
        <f t="shared" si="2629"/>
        <v>0</v>
      </c>
      <c r="CE323" s="740">
        <f t="shared" si="2630"/>
        <v>0</v>
      </c>
      <c r="CF323" s="741">
        <f t="shared" si="2631"/>
        <v>0</v>
      </c>
      <c r="CG323" s="740">
        <f t="shared" si="2632"/>
        <v>0</v>
      </c>
      <c r="CH323" s="741">
        <f t="shared" si="2633"/>
        <v>0</v>
      </c>
      <c r="CI323" s="740">
        <f t="shared" si="2634"/>
        <v>0</v>
      </c>
      <c r="CJ323" s="741">
        <f t="shared" si="2635"/>
        <v>0</v>
      </c>
      <c r="CK323" s="740">
        <f t="shared" si="2636"/>
        <v>0</v>
      </c>
      <c r="CL323" s="741">
        <f t="shared" si="2637"/>
        <v>0</v>
      </c>
      <c r="CM323" s="740">
        <f t="shared" si="2638"/>
        <v>0</v>
      </c>
      <c r="CN323" s="741">
        <f t="shared" si="2639"/>
        <v>0</v>
      </c>
      <c r="CO323" s="740">
        <f t="shared" si="2640"/>
        <v>0</v>
      </c>
      <c r="CP323" s="741">
        <f t="shared" si="2641"/>
        <v>0</v>
      </c>
      <c r="CQ323" s="740">
        <f t="shared" si="2642"/>
        <v>0</v>
      </c>
      <c r="CR323" s="741">
        <f t="shared" si="2643"/>
        <v>0</v>
      </c>
      <c r="CS323" s="740">
        <f t="shared" si="2644"/>
        <v>0</v>
      </c>
      <c r="CT323" s="741">
        <f t="shared" si="2645"/>
        <v>0</v>
      </c>
      <c r="CU323" s="743">
        <f t="shared" si="2646"/>
        <v>0</v>
      </c>
      <c r="CV323" s="744">
        <f t="shared" si="2647"/>
        <v>0</v>
      </c>
      <c r="CW323" s="745">
        <v>12</v>
      </c>
      <c r="CX323" s="746">
        <f t="shared" si="2648"/>
        <v>0</v>
      </c>
      <c r="CY323" s="747"/>
      <c r="CZ323" s="741"/>
      <c r="DA323" s="746">
        <f t="shared" si="2649"/>
        <v>0</v>
      </c>
      <c r="DB323" s="746">
        <f t="shared" si="2650"/>
        <v>0</v>
      </c>
      <c r="DC323" s="746">
        <f t="shared" si="2651"/>
        <v>0</v>
      </c>
      <c r="DD323" s="750"/>
      <c r="DE323" s="1044"/>
      <c r="DF323" s="755" t="s">
        <v>414</v>
      </c>
      <c r="DG323" s="737">
        <f t="shared" si="2652"/>
        <v>0</v>
      </c>
      <c r="DH323" s="737">
        <f t="shared" si="2653"/>
        <v>6469</v>
      </c>
      <c r="DI323" s="738">
        <f t="shared" si="2654"/>
        <v>6534</v>
      </c>
      <c r="DJ323" s="817">
        <f t="shared" si="2655"/>
        <v>0</v>
      </c>
      <c r="DK323" s="740">
        <f t="shared" si="2656"/>
        <v>0</v>
      </c>
      <c r="DL323" s="741">
        <f t="shared" si="2657"/>
        <v>0</v>
      </c>
      <c r="DM323" s="740">
        <f t="shared" si="2658"/>
        <v>0</v>
      </c>
      <c r="DN323" s="741">
        <f t="shared" si="2659"/>
        <v>0</v>
      </c>
      <c r="DO323" s="740">
        <f t="shared" si="2660"/>
        <v>0</v>
      </c>
      <c r="DP323" s="741">
        <f t="shared" si="2661"/>
        <v>0</v>
      </c>
      <c r="DQ323" s="740">
        <f t="shared" si="2662"/>
        <v>0</v>
      </c>
      <c r="DR323" s="741">
        <f t="shared" si="2663"/>
        <v>0</v>
      </c>
      <c r="DS323" s="740">
        <f t="shared" si="2664"/>
        <v>0</v>
      </c>
      <c r="DT323" s="741">
        <f t="shared" si="2665"/>
        <v>0</v>
      </c>
      <c r="DU323" s="740">
        <f t="shared" si="2666"/>
        <v>0</v>
      </c>
      <c r="DV323" s="741">
        <f t="shared" si="2667"/>
        <v>0</v>
      </c>
      <c r="DW323" s="740">
        <f t="shared" si="2668"/>
        <v>0</v>
      </c>
      <c r="DX323" s="741">
        <f t="shared" si="2669"/>
        <v>0</v>
      </c>
      <c r="DY323" s="740">
        <f t="shared" si="2670"/>
        <v>0</v>
      </c>
      <c r="DZ323" s="741">
        <f t="shared" si="2671"/>
        <v>0</v>
      </c>
      <c r="EA323" s="740">
        <f t="shared" si="2672"/>
        <v>0</v>
      </c>
      <c r="EB323" s="741">
        <f t="shared" si="2673"/>
        <v>0</v>
      </c>
      <c r="EC323" s="740">
        <f t="shared" si="2674"/>
        <v>0</v>
      </c>
      <c r="ED323" s="741">
        <f t="shared" si="2675"/>
        <v>0</v>
      </c>
      <c r="EE323" s="743">
        <f t="shared" si="2676"/>
        <v>0</v>
      </c>
      <c r="EF323" s="744">
        <f t="shared" si="2677"/>
        <v>0</v>
      </c>
      <c r="EG323" s="745">
        <v>12</v>
      </c>
      <c r="EH323" s="746">
        <f t="shared" si="2678"/>
        <v>0</v>
      </c>
      <c r="EI323" s="747"/>
      <c r="EJ323" s="741"/>
      <c r="EK323" s="746">
        <f t="shared" si="2679"/>
        <v>0</v>
      </c>
      <c r="EL323" s="746">
        <f t="shared" si="2680"/>
        <v>0</v>
      </c>
      <c r="EM323" s="746">
        <f t="shared" si="2681"/>
        <v>0</v>
      </c>
      <c r="EO323" s="1044"/>
      <c r="EP323" s="755" t="s">
        <v>414</v>
      </c>
      <c r="EQ323" s="737">
        <f t="shared" si="2682"/>
        <v>0</v>
      </c>
      <c r="ER323" s="737">
        <f t="shared" si="2683"/>
        <v>6469</v>
      </c>
      <c r="ES323" s="738">
        <f t="shared" si="2684"/>
        <v>6534</v>
      </c>
      <c r="ET323" s="817">
        <f t="shared" si="2685"/>
        <v>0</v>
      </c>
      <c r="EU323" s="740">
        <f t="shared" si="2686"/>
        <v>0</v>
      </c>
      <c r="EV323" s="741">
        <f t="shared" si="2687"/>
        <v>0</v>
      </c>
      <c r="EW323" s="740">
        <f t="shared" si="2688"/>
        <v>0</v>
      </c>
      <c r="EX323" s="741">
        <f t="shared" si="2689"/>
        <v>0</v>
      </c>
      <c r="EY323" s="740">
        <f t="shared" si="2690"/>
        <v>0</v>
      </c>
      <c r="EZ323" s="741">
        <f t="shared" si="2691"/>
        <v>0</v>
      </c>
      <c r="FA323" s="740">
        <f t="shared" si="2692"/>
        <v>0</v>
      </c>
      <c r="FB323" s="741">
        <f t="shared" si="2693"/>
        <v>0</v>
      </c>
      <c r="FC323" s="740">
        <f t="shared" si="2694"/>
        <v>0</v>
      </c>
      <c r="FD323" s="741">
        <f t="shared" si="2695"/>
        <v>0</v>
      </c>
      <c r="FE323" s="740">
        <f t="shared" si="2696"/>
        <v>0</v>
      </c>
      <c r="FF323" s="741">
        <f t="shared" si="2697"/>
        <v>0</v>
      </c>
      <c r="FG323" s="740">
        <f t="shared" si="2698"/>
        <v>0</v>
      </c>
      <c r="FH323" s="741">
        <f t="shared" si="2699"/>
        <v>0</v>
      </c>
      <c r="FI323" s="740">
        <f t="shared" si="2700"/>
        <v>0</v>
      </c>
      <c r="FJ323" s="741">
        <f t="shared" si="2701"/>
        <v>0</v>
      </c>
      <c r="FK323" s="740">
        <f t="shared" si="2702"/>
        <v>0</v>
      </c>
      <c r="FL323" s="741">
        <f t="shared" si="2703"/>
        <v>0</v>
      </c>
      <c r="FM323" s="740">
        <f t="shared" si="2704"/>
        <v>0</v>
      </c>
      <c r="FN323" s="741">
        <f t="shared" si="2705"/>
        <v>0</v>
      </c>
      <c r="FO323" s="743">
        <f t="shared" si="2706"/>
        <v>0</v>
      </c>
      <c r="FP323" s="744">
        <f t="shared" si="2707"/>
        <v>0</v>
      </c>
      <c r="FQ323" s="745">
        <v>12</v>
      </c>
      <c r="FR323" s="746">
        <f t="shared" si="2708"/>
        <v>0</v>
      </c>
      <c r="FS323" s="747"/>
      <c r="FT323" s="741"/>
      <c r="FU323" s="746">
        <f t="shared" si="2709"/>
        <v>0</v>
      </c>
      <c r="FV323" s="746">
        <f t="shared" si="2710"/>
        <v>0</v>
      </c>
      <c r="FW323" s="746">
        <f t="shared" si="2711"/>
        <v>0</v>
      </c>
      <c r="FY323" s="1044"/>
      <c r="FZ323" s="755" t="s">
        <v>414</v>
      </c>
      <c r="GA323" s="737">
        <f t="shared" si="2712"/>
        <v>1</v>
      </c>
      <c r="GB323" s="737">
        <f t="shared" si="2713"/>
        <v>6469</v>
      </c>
      <c r="GC323" s="738">
        <f t="shared" si="2714"/>
        <v>6534</v>
      </c>
      <c r="GD323" s="743">
        <f t="shared" si="2715"/>
        <v>6534</v>
      </c>
      <c r="GE323" s="743"/>
      <c r="GF323" s="737">
        <f t="shared" si="2716"/>
        <v>0</v>
      </c>
      <c r="GG323" s="743"/>
      <c r="GH323" s="737">
        <f t="shared" si="2717"/>
        <v>0</v>
      </c>
      <c r="GI323" s="743"/>
      <c r="GJ323" s="737">
        <f t="shared" si="2718"/>
        <v>0</v>
      </c>
      <c r="GK323" s="743"/>
      <c r="GL323" s="737">
        <f t="shared" si="2719"/>
        <v>326.7</v>
      </c>
      <c r="GM323" s="743"/>
      <c r="GN323" s="737">
        <f t="shared" si="2720"/>
        <v>0</v>
      </c>
      <c r="GO323" s="743"/>
      <c r="GP323" s="737">
        <f t="shared" si="2721"/>
        <v>12937.32</v>
      </c>
      <c r="GQ323" s="743"/>
      <c r="GR323" s="737">
        <f t="shared" si="2722"/>
        <v>1960.2</v>
      </c>
      <c r="GS323" s="743"/>
      <c r="GT323" s="737">
        <f t="shared" si="2723"/>
        <v>0</v>
      </c>
      <c r="GU323" s="743"/>
      <c r="GV323" s="737">
        <f t="shared" si="2724"/>
        <v>0</v>
      </c>
      <c r="GW323" s="743"/>
      <c r="GX323" s="737">
        <f t="shared" si="2725"/>
        <v>0</v>
      </c>
      <c r="GY323" s="743">
        <f t="shared" si="2725"/>
        <v>0</v>
      </c>
      <c r="GZ323" s="744">
        <f t="shared" si="2726"/>
        <v>21758.22</v>
      </c>
      <c r="HA323" s="745">
        <v>12</v>
      </c>
      <c r="HB323" s="746">
        <f t="shared" si="2727"/>
        <v>261098.64</v>
      </c>
      <c r="HC323" s="737">
        <f t="shared" si="2728"/>
        <v>0</v>
      </c>
      <c r="HD323" s="737">
        <f t="shared" si="2728"/>
        <v>0</v>
      </c>
      <c r="HE323" s="746">
        <f t="shared" si="2729"/>
        <v>261098.64</v>
      </c>
      <c r="HF323" s="746">
        <f t="shared" si="2730"/>
        <v>78851.789999999994</v>
      </c>
      <c r="HG323" s="746">
        <f t="shared" si="2731"/>
        <v>339950.43</v>
      </c>
    </row>
    <row r="324" spans="1:215" hidden="1" x14ac:dyDescent="0.25">
      <c r="A324" s="1044"/>
      <c r="B324" s="755" t="s">
        <v>414</v>
      </c>
      <c r="C324" s="737">
        <f t="shared" si="2563"/>
        <v>0</v>
      </c>
      <c r="D324" s="737">
        <f t="shared" si="2564"/>
        <v>7117</v>
      </c>
      <c r="E324" s="738">
        <f t="shared" si="2565"/>
        <v>7189</v>
      </c>
      <c r="F324" s="817">
        <f t="shared" si="2566"/>
        <v>0</v>
      </c>
      <c r="G324" s="740">
        <f t="shared" si="2567"/>
        <v>0</v>
      </c>
      <c r="H324" s="741">
        <f t="shared" si="2568"/>
        <v>0</v>
      </c>
      <c r="I324" s="740">
        <f t="shared" si="2567"/>
        <v>0</v>
      </c>
      <c r="J324" s="741">
        <f t="shared" si="2569"/>
        <v>0</v>
      </c>
      <c r="K324" s="740">
        <f t="shared" si="2570"/>
        <v>0</v>
      </c>
      <c r="L324" s="741">
        <f t="shared" si="2571"/>
        <v>0</v>
      </c>
      <c r="M324" s="740">
        <f t="shared" si="2572"/>
        <v>0</v>
      </c>
      <c r="N324" s="741">
        <f t="shared" si="2573"/>
        <v>0</v>
      </c>
      <c r="O324" s="740">
        <f t="shared" si="2574"/>
        <v>0</v>
      </c>
      <c r="P324" s="741">
        <f t="shared" si="2575"/>
        <v>0</v>
      </c>
      <c r="Q324" s="740">
        <f t="shared" si="2576"/>
        <v>0</v>
      </c>
      <c r="R324" s="741">
        <f t="shared" si="2577"/>
        <v>0</v>
      </c>
      <c r="S324" s="740">
        <f t="shared" si="2578"/>
        <v>0</v>
      </c>
      <c r="T324" s="741">
        <f t="shared" si="2579"/>
        <v>0</v>
      </c>
      <c r="U324" s="740">
        <f t="shared" si="2580"/>
        <v>0</v>
      </c>
      <c r="V324" s="741">
        <f t="shared" si="2581"/>
        <v>0</v>
      </c>
      <c r="W324" s="740">
        <f t="shared" si="2582"/>
        <v>0</v>
      </c>
      <c r="X324" s="741">
        <f t="shared" si="2583"/>
        <v>0</v>
      </c>
      <c r="Y324" s="740">
        <f t="shared" si="2584"/>
        <v>0</v>
      </c>
      <c r="Z324" s="741">
        <f t="shared" si="2585"/>
        <v>0</v>
      </c>
      <c r="AA324" s="743">
        <f t="shared" si="2586"/>
        <v>0</v>
      </c>
      <c r="AB324" s="744">
        <f t="shared" si="2587"/>
        <v>0</v>
      </c>
      <c r="AC324" s="745">
        <v>12</v>
      </c>
      <c r="AD324" s="746">
        <f t="shared" si="2588"/>
        <v>0</v>
      </c>
      <c r="AE324" s="747"/>
      <c r="AF324" s="741"/>
      <c r="AG324" s="746">
        <f t="shared" si="2589"/>
        <v>0</v>
      </c>
      <c r="AH324" s="746">
        <f t="shared" si="2590"/>
        <v>0</v>
      </c>
      <c r="AI324" s="746">
        <f t="shared" si="2591"/>
        <v>0</v>
      </c>
      <c r="AK324" s="1044"/>
      <c r="AL324" s="755" t="s">
        <v>414</v>
      </c>
      <c r="AM324" s="737">
        <f t="shared" si="2592"/>
        <v>0.5</v>
      </c>
      <c r="AN324" s="737">
        <f t="shared" si="2593"/>
        <v>7117</v>
      </c>
      <c r="AO324" s="738">
        <f t="shared" si="2594"/>
        <v>7189</v>
      </c>
      <c r="AP324" s="817">
        <f t="shared" si="2595"/>
        <v>3594.5</v>
      </c>
      <c r="AQ324" s="740">
        <f t="shared" si="2596"/>
        <v>0</v>
      </c>
      <c r="AR324" s="741">
        <f t="shared" si="2597"/>
        <v>0</v>
      </c>
      <c r="AS324" s="740">
        <f t="shared" si="2598"/>
        <v>0</v>
      </c>
      <c r="AT324" s="741">
        <f t="shared" si="2599"/>
        <v>0</v>
      </c>
      <c r="AU324" s="740">
        <f t="shared" si="2600"/>
        <v>0</v>
      </c>
      <c r="AV324" s="741">
        <f t="shared" si="2601"/>
        <v>0</v>
      </c>
      <c r="AW324" s="740">
        <f t="shared" si="2602"/>
        <v>0</v>
      </c>
      <c r="AX324" s="741">
        <f t="shared" si="2603"/>
        <v>0</v>
      </c>
      <c r="AY324" s="740">
        <f t="shared" si="2604"/>
        <v>0</v>
      </c>
      <c r="AZ324" s="741">
        <f t="shared" si="2605"/>
        <v>0</v>
      </c>
      <c r="BA324" s="740">
        <f t="shared" si="2606"/>
        <v>45</v>
      </c>
      <c r="BB324" s="741">
        <f t="shared" si="2607"/>
        <v>1617.53</v>
      </c>
      <c r="BC324" s="740">
        <f t="shared" si="2608"/>
        <v>15</v>
      </c>
      <c r="BD324" s="741">
        <f t="shared" si="2609"/>
        <v>539.17999999999995</v>
      </c>
      <c r="BE324" s="740">
        <f t="shared" si="2610"/>
        <v>0</v>
      </c>
      <c r="BF324" s="741">
        <f t="shared" si="2611"/>
        <v>0</v>
      </c>
      <c r="BG324" s="740">
        <f t="shared" si="2612"/>
        <v>0</v>
      </c>
      <c r="BH324" s="741">
        <f t="shared" si="2613"/>
        <v>0</v>
      </c>
      <c r="BI324" s="740">
        <f t="shared" si="2614"/>
        <v>0</v>
      </c>
      <c r="BJ324" s="741">
        <f t="shared" si="2615"/>
        <v>0</v>
      </c>
      <c r="BK324" s="743">
        <f t="shared" si="2616"/>
        <v>2309.79</v>
      </c>
      <c r="BL324" s="744">
        <f t="shared" si="2617"/>
        <v>8061</v>
      </c>
      <c r="BM324" s="745">
        <v>12</v>
      </c>
      <c r="BN324" s="746">
        <f t="shared" si="2618"/>
        <v>96732</v>
      </c>
      <c r="BO324" s="747"/>
      <c r="BP324" s="741"/>
      <c r="BQ324" s="746">
        <f t="shared" si="2619"/>
        <v>96732</v>
      </c>
      <c r="BR324" s="746">
        <f t="shared" si="2620"/>
        <v>29213.06</v>
      </c>
      <c r="BS324" s="746">
        <f t="shared" si="2621"/>
        <v>125945.06</v>
      </c>
      <c r="BU324" s="1044"/>
      <c r="BV324" s="755" t="s">
        <v>414</v>
      </c>
      <c r="BW324" s="737">
        <f t="shared" si="2622"/>
        <v>0</v>
      </c>
      <c r="BX324" s="737">
        <f t="shared" si="2623"/>
        <v>7117</v>
      </c>
      <c r="BY324" s="738">
        <f t="shared" si="2624"/>
        <v>7189</v>
      </c>
      <c r="BZ324" s="817">
        <f t="shared" si="2625"/>
        <v>0</v>
      </c>
      <c r="CA324" s="740">
        <f t="shared" si="2626"/>
        <v>0</v>
      </c>
      <c r="CB324" s="741">
        <f t="shared" si="2627"/>
        <v>0</v>
      </c>
      <c r="CC324" s="740">
        <f t="shared" si="2628"/>
        <v>0</v>
      </c>
      <c r="CD324" s="741">
        <f t="shared" si="2629"/>
        <v>0</v>
      </c>
      <c r="CE324" s="740">
        <f t="shared" si="2630"/>
        <v>0</v>
      </c>
      <c r="CF324" s="741">
        <f t="shared" si="2631"/>
        <v>0</v>
      </c>
      <c r="CG324" s="740">
        <f t="shared" si="2632"/>
        <v>0</v>
      </c>
      <c r="CH324" s="741">
        <f t="shared" si="2633"/>
        <v>0</v>
      </c>
      <c r="CI324" s="740">
        <f t="shared" si="2634"/>
        <v>0</v>
      </c>
      <c r="CJ324" s="741">
        <f t="shared" si="2635"/>
        <v>0</v>
      </c>
      <c r="CK324" s="740">
        <f t="shared" si="2636"/>
        <v>0</v>
      </c>
      <c r="CL324" s="741">
        <f t="shared" si="2637"/>
        <v>0</v>
      </c>
      <c r="CM324" s="740">
        <f t="shared" si="2638"/>
        <v>0</v>
      </c>
      <c r="CN324" s="741">
        <f t="shared" si="2639"/>
        <v>0</v>
      </c>
      <c r="CO324" s="740">
        <f t="shared" si="2640"/>
        <v>0</v>
      </c>
      <c r="CP324" s="741">
        <f t="shared" si="2641"/>
        <v>0</v>
      </c>
      <c r="CQ324" s="740">
        <f t="shared" si="2642"/>
        <v>0</v>
      </c>
      <c r="CR324" s="741">
        <f t="shared" si="2643"/>
        <v>0</v>
      </c>
      <c r="CS324" s="740">
        <f t="shared" si="2644"/>
        <v>0</v>
      </c>
      <c r="CT324" s="741">
        <f t="shared" si="2645"/>
        <v>0</v>
      </c>
      <c r="CU324" s="743">
        <f t="shared" si="2646"/>
        <v>0</v>
      </c>
      <c r="CV324" s="744">
        <f t="shared" si="2647"/>
        <v>0</v>
      </c>
      <c r="CW324" s="745">
        <v>12</v>
      </c>
      <c r="CX324" s="746">
        <f t="shared" si="2648"/>
        <v>0</v>
      </c>
      <c r="CY324" s="747"/>
      <c r="CZ324" s="741"/>
      <c r="DA324" s="746">
        <f t="shared" si="2649"/>
        <v>0</v>
      </c>
      <c r="DB324" s="746">
        <f t="shared" si="2650"/>
        <v>0</v>
      </c>
      <c r="DC324" s="746">
        <f t="shared" si="2651"/>
        <v>0</v>
      </c>
      <c r="DD324" s="750"/>
      <c r="DE324" s="1044"/>
      <c r="DF324" s="755" t="s">
        <v>414</v>
      </c>
      <c r="DG324" s="737">
        <f t="shared" si="2652"/>
        <v>0</v>
      </c>
      <c r="DH324" s="737">
        <f t="shared" si="2653"/>
        <v>7117</v>
      </c>
      <c r="DI324" s="738">
        <f t="shared" si="2654"/>
        <v>7189</v>
      </c>
      <c r="DJ324" s="817">
        <f t="shared" si="2655"/>
        <v>0</v>
      </c>
      <c r="DK324" s="740">
        <f t="shared" si="2656"/>
        <v>0</v>
      </c>
      <c r="DL324" s="741">
        <f t="shared" si="2657"/>
        <v>0</v>
      </c>
      <c r="DM324" s="740">
        <f t="shared" si="2658"/>
        <v>0</v>
      </c>
      <c r="DN324" s="741">
        <f t="shared" si="2659"/>
        <v>0</v>
      </c>
      <c r="DO324" s="740">
        <f t="shared" si="2660"/>
        <v>0</v>
      </c>
      <c r="DP324" s="741">
        <f t="shared" si="2661"/>
        <v>0</v>
      </c>
      <c r="DQ324" s="740">
        <f t="shared" si="2662"/>
        <v>0</v>
      </c>
      <c r="DR324" s="741">
        <f t="shared" si="2663"/>
        <v>0</v>
      </c>
      <c r="DS324" s="740">
        <f t="shared" si="2664"/>
        <v>0</v>
      </c>
      <c r="DT324" s="741">
        <f t="shared" si="2665"/>
        <v>0</v>
      </c>
      <c r="DU324" s="740">
        <f t="shared" si="2666"/>
        <v>0</v>
      </c>
      <c r="DV324" s="741">
        <f t="shared" si="2667"/>
        <v>0</v>
      </c>
      <c r="DW324" s="740">
        <f t="shared" si="2668"/>
        <v>0</v>
      </c>
      <c r="DX324" s="741">
        <f t="shared" si="2669"/>
        <v>0</v>
      </c>
      <c r="DY324" s="740">
        <f t="shared" si="2670"/>
        <v>0</v>
      </c>
      <c r="DZ324" s="741">
        <f t="shared" si="2671"/>
        <v>0</v>
      </c>
      <c r="EA324" s="740">
        <f t="shared" si="2672"/>
        <v>0</v>
      </c>
      <c r="EB324" s="741">
        <f t="shared" si="2673"/>
        <v>0</v>
      </c>
      <c r="EC324" s="740">
        <f t="shared" si="2674"/>
        <v>0</v>
      </c>
      <c r="ED324" s="741">
        <f t="shared" si="2675"/>
        <v>0</v>
      </c>
      <c r="EE324" s="743">
        <f t="shared" si="2676"/>
        <v>0</v>
      </c>
      <c r="EF324" s="744">
        <f t="shared" si="2677"/>
        <v>0</v>
      </c>
      <c r="EG324" s="745">
        <v>12</v>
      </c>
      <c r="EH324" s="746">
        <f t="shared" si="2678"/>
        <v>0</v>
      </c>
      <c r="EI324" s="747"/>
      <c r="EJ324" s="741"/>
      <c r="EK324" s="746">
        <f t="shared" si="2679"/>
        <v>0</v>
      </c>
      <c r="EL324" s="746">
        <f t="shared" si="2680"/>
        <v>0</v>
      </c>
      <c r="EM324" s="746">
        <f t="shared" si="2681"/>
        <v>0</v>
      </c>
      <c r="EO324" s="1044"/>
      <c r="EP324" s="755" t="s">
        <v>414</v>
      </c>
      <c r="EQ324" s="737">
        <f t="shared" si="2682"/>
        <v>0</v>
      </c>
      <c r="ER324" s="737">
        <f t="shared" si="2683"/>
        <v>7117</v>
      </c>
      <c r="ES324" s="738">
        <f t="shared" si="2684"/>
        <v>7189</v>
      </c>
      <c r="ET324" s="817">
        <f t="shared" si="2685"/>
        <v>0</v>
      </c>
      <c r="EU324" s="740">
        <f t="shared" si="2686"/>
        <v>0</v>
      </c>
      <c r="EV324" s="741">
        <f t="shared" si="2687"/>
        <v>0</v>
      </c>
      <c r="EW324" s="740">
        <f t="shared" si="2688"/>
        <v>0</v>
      </c>
      <c r="EX324" s="741">
        <f t="shared" si="2689"/>
        <v>0</v>
      </c>
      <c r="EY324" s="740">
        <f t="shared" si="2690"/>
        <v>0</v>
      </c>
      <c r="EZ324" s="741">
        <f t="shared" si="2691"/>
        <v>0</v>
      </c>
      <c r="FA324" s="740">
        <f t="shared" si="2692"/>
        <v>0</v>
      </c>
      <c r="FB324" s="741">
        <f t="shared" si="2693"/>
        <v>0</v>
      </c>
      <c r="FC324" s="740">
        <f t="shared" si="2694"/>
        <v>0</v>
      </c>
      <c r="FD324" s="741">
        <f t="shared" si="2695"/>
        <v>0</v>
      </c>
      <c r="FE324" s="740">
        <f t="shared" si="2696"/>
        <v>0</v>
      </c>
      <c r="FF324" s="741">
        <f t="shared" si="2697"/>
        <v>0</v>
      </c>
      <c r="FG324" s="740">
        <f t="shared" si="2698"/>
        <v>0</v>
      </c>
      <c r="FH324" s="741">
        <f t="shared" si="2699"/>
        <v>0</v>
      </c>
      <c r="FI324" s="740">
        <f t="shared" si="2700"/>
        <v>0</v>
      </c>
      <c r="FJ324" s="741">
        <f t="shared" si="2701"/>
        <v>0</v>
      </c>
      <c r="FK324" s="740">
        <f t="shared" si="2702"/>
        <v>0</v>
      </c>
      <c r="FL324" s="741">
        <f t="shared" si="2703"/>
        <v>0</v>
      </c>
      <c r="FM324" s="740">
        <f t="shared" si="2704"/>
        <v>0</v>
      </c>
      <c r="FN324" s="741">
        <f t="shared" si="2705"/>
        <v>0</v>
      </c>
      <c r="FO324" s="743">
        <f t="shared" si="2706"/>
        <v>0</v>
      </c>
      <c r="FP324" s="744">
        <f t="shared" si="2707"/>
        <v>0</v>
      </c>
      <c r="FQ324" s="745">
        <v>12</v>
      </c>
      <c r="FR324" s="746">
        <f t="shared" si="2708"/>
        <v>0</v>
      </c>
      <c r="FS324" s="747"/>
      <c r="FT324" s="741"/>
      <c r="FU324" s="746">
        <f t="shared" si="2709"/>
        <v>0</v>
      </c>
      <c r="FV324" s="746">
        <f t="shared" si="2710"/>
        <v>0</v>
      </c>
      <c r="FW324" s="746">
        <f t="shared" si="2711"/>
        <v>0</v>
      </c>
      <c r="FY324" s="1044"/>
      <c r="FZ324" s="755" t="s">
        <v>414</v>
      </c>
      <c r="GA324" s="737">
        <f t="shared" si="2712"/>
        <v>0.5</v>
      </c>
      <c r="GB324" s="737">
        <f t="shared" si="2713"/>
        <v>7117</v>
      </c>
      <c r="GC324" s="738">
        <f t="shared" si="2714"/>
        <v>7189</v>
      </c>
      <c r="GD324" s="743">
        <f t="shared" si="2715"/>
        <v>3594.5</v>
      </c>
      <c r="GE324" s="743"/>
      <c r="GF324" s="737">
        <f t="shared" si="2716"/>
        <v>0</v>
      </c>
      <c r="GG324" s="743"/>
      <c r="GH324" s="737">
        <f t="shared" si="2717"/>
        <v>0</v>
      </c>
      <c r="GI324" s="743"/>
      <c r="GJ324" s="737">
        <f t="shared" si="2718"/>
        <v>0</v>
      </c>
      <c r="GK324" s="743"/>
      <c r="GL324" s="737">
        <f t="shared" si="2719"/>
        <v>0</v>
      </c>
      <c r="GM324" s="743"/>
      <c r="GN324" s="737">
        <f t="shared" si="2720"/>
        <v>0</v>
      </c>
      <c r="GO324" s="743"/>
      <c r="GP324" s="737">
        <f t="shared" si="2721"/>
        <v>1617.53</v>
      </c>
      <c r="GQ324" s="743"/>
      <c r="GR324" s="737">
        <f t="shared" si="2722"/>
        <v>539.17999999999995</v>
      </c>
      <c r="GS324" s="743"/>
      <c r="GT324" s="737">
        <f t="shared" si="2723"/>
        <v>0</v>
      </c>
      <c r="GU324" s="743"/>
      <c r="GV324" s="737">
        <f t="shared" si="2724"/>
        <v>0</v>
      </c>
      <c r="GW324" s="743"/>
      <c r="GX324" s="737">
        <f t="shared" si="2725"/>
        <v>0</v>
      </c>
      <c r="GY324" s="743">
        <f t="shared" si="2725"/>
        <v>2309.79</v>
      </c>
      <c r="GZ324" s="744">
        <f t="shared" si="2726"/>
        <v>8061</v>
      </c>
      <c r="HA324" s="745">
        <v>12</v>
      </c>
      <c r="HB324" s="746">
        <f t="shared" si="2727"/>
        <v>96732</v>
      </c>
      <c r="HC324" s="737">
        <f t="shared" si="2728"/>
        <v>0</v>
      </c>
      <c r="HD324" s="737">
        <f t="shared" si="2728"/>
        <v>0</v>
      </c>
      <c r="HE324" s="746">
        <f t="shared" si="2729"/>
        <v>96732</v>
      </c>
      <c r="HF324" s="746">
        <f t="shared" si="2730"/>
        <v>29213.06</v>
      </c>
      <c r="HG324" s="746">
        <f t="shared" si="2731"/>
        <v>125945.06</v>
      </c>
    </row>
    <row r="325" spans="1:215" hidden="1" x14ac:dyDescent="0.25">
      <c r="A325" s="1044"/>
      <c r="B325" s="735" t="s">
        <v>865</v>
      </c>
      <c r="C325" s="737">
        <f t="shared" si="2563"/>
        <v>2</v>
      </c>
      <c r="D325" s="737">
        <f t="shared" si="2564"/>
        <v>7839</v>
      </c>
      <c r="E325" s="738">
        <f t="shared" si="2565"/>
        <v>7918</v>
      </c>
      <c r="F325" s="817">
        <f t="shared" si="2566"/>
        <v>15836</v>
      </c>
      <c r="G325" s="740">
        <f t="shared" si="2567"/>
        <v>0</v>
      </c>
      <c r="H325" s="741">
        <f t="shared" si="2568"/>
        <v>0</v>
      </c>
      <c r="I325" s="740">
        <f t="shared" si="2567"/>
        <v>0</v>
      </c>
      <c r="J325" s="741">
        <f t="shared" si="2569"/>
        <v>0</v>
      </c>
      <c r="K325" s="740">
        <f t="shared" si="2570"/>
        <v>0</v>
      </c>
      <c r="L325" s="741">
        <f t="shared" si="2571"/>
        <v>0</v>
      </c>
      <c r="M325" s="740">
        <f t="shared" si="2572"/>
        <v>5</v>
      </c>
      <c r="N325" s="741">
        <f t="shared" si="2573"/>
        <v>791.8</v>
      </c>
      <c r="O325" s="740">
        <f t="shared" si="2574"/>
        <v>0</v>
      </c>
      <c r="P325" s="741">
        <f t="shared" si="2575"/>
        <v>0</v>
      </c>
      <c r="Q325" s="740">
        <f t="shared" si="2576"/>
        <v>198</v>
      </c>
      <c r="R325" s="741">
        <f t="shared" si="2577"/>
        <v>31355.279999999999</v>
      </c>
      <c r="S325" s="740">
        <f t="shared" si="2578"/>
        <v>30</v>
      </c>
      <c r="T325" s="741">
        <f t="shared" si="2579"/>
        <v>4750.8</v>
      </c>
      <c r="U325" s="740">
        <f t="shared" si="2580"/>
        <v>0</v>
      </c>
      <c r="V325" s="741">
        <f t="shared" si="2581"/>
        <v>0</v>
      </c>
      <c r="W325" s="740">
        <f t="shared" si="2582"/>
        <v>0</v>
      </c>
      <c r="X325" s="741">
        <f t="shared" si="2583"/>
        <v>0</v>
      </c>
      <c r="Y325" s="740">
        <f t="shared" si="2584"/>
        <v>0</v>
      </c>
      <c r="Z325" s="741">
        <f t="shared" si="2585"/>
        <v>0</v>
      </c>
      <c r="AA325" s="743">
        <f t="shared" si="2586"/>
        <v>0</v>
      </c>
      <c r="AB325" s="744">
        <f t="shared" si="2587"/>
        <v>52733.88</v>
      </c>
      <c r="AC325" s="745">
        <v>12</v>
      </c>
      <c r="AD325" s="746">
        <f t="shared" si="2588"/>
        <v>632806.56000000006</v>
      </c>
      <c r="AE325" s="747"/>
      <c r="AF325" s="741"/>
      <c r="AG325" s="746">
        <f t="shared" si="2589"/>
        <v>632806.56000000006</v>
      </c>
      <c r="AH325" s="746">
        <f t="shared" si="2590"/>
        <v>191107.58</v>
      </c>
      <c r="AI325" s="746">
        <f t="shared" si="2591"/>
        <v>823914.14</v>
      </c>
      <c r="AK325" s="1044"/>
      <c r="AL325" s="735" t="s">
        <v>865</v>
      </c>
      <c r="AM325" s="737">
        <f t="shared" si="2592"/>
        <v>0</v>
      </c>
      <c r="AN325" s="737">
        <f t="shared" si="2593"/>
        <v>7839</v>
      </c>
      <c r="AO325" s="738">
        <f t="shared" si="2594"/>
        <v>7918</v>
      </c>
      <c r="AP325" s="817">
        <f t="shared" si="2595"/>
        <v>0</v>
      </c>
      <c r="AQ325" s="740">
        <f t="shared" si="2596"/>
        <v>0</v>
      </c>
      <c r="AR325" s="741">
        <f t="shared" si="2597"/>
        <v>0</v>
      </c>
      <c r="AS325" s="740">
        <f t="shared" si="2598"/>
        <v>0</v>
      </c>
      <c r="AT325" s="741">
        <f t="shared" si="2599"/>
        <v>0</v>
      </c>
      <c r="AU325" s="740">
        <f t="shared" si="2600"/>
        <v>0</v>
      </c>
      <c r="AV325" s="741">
        <f t="shared" si="2601"/>
        <v>0</v>
      </c>
      <c r="AW325" s="740">
        <f t="shared" si="2602"/>
        <v>0</v>
      </c>
      <c r="AX325" s="741">
        <f t="shared" si="2603"/>
        <v>0</v>
      </c>
      <c r="AY325" s="740">
        <f t="shared" si="2604"/>
        <v>0</v>
      </c>
      <c r="AZ325" s="741">
        <f t="shared" si="2605"/>
        <v>0</v>
      </c>
      <c r="BA325" s="740">
        <f t="shared" si="2606"/>
        <v>0</v>
      </c>
      <c r="BB325" s="741">
        <f t="shared" si="2607"/>
        <v>0</v>
      </c>
      <c r="BC325" s="740">
        <f t="shared" si="2608"/>
        <v>0</v>
      </c>
      <c r="BD325" s="741">
        <f t="shared" si="2609"/>
        <v>0</v>
      </c>
      <c r="BE325" s="740">
        <f t="shared" si="2610"/>
        <v>0</v>
      </c>
      <c r="BF325" s="741">
        <f t="shared" si="2611"/>
        <v>0</v>
      </c>
      <c r="BG325" s="740">
        <f t="shared" si="2612"/>
        <v>0</v>
      </c>
      <c r="BH325" s="741">
        <f t="shared" si="2613"/>
        <v>0</v>
      </c>
      <c r="BI325" s="740">
        <f t="shared" si="2614"/>
        <v>0</v>
      </c>
      <c r="BJ325" s="741">
        <f t="shared" si="2615"/>
        <v>0</v>
      </c>
      <c r="BK325" s="743">
        <f t="shared" si="2616"/>
        <v>0</v>
      </c>
      <c r="BL325" s="744">
        <f t="shared" si="2617"/>
        <v>0</v>
      </c>
      <c r="BM325" s="745">
        <v>12</v>
      </c>
      <c r="BN325" s="746">
        <f t="shared" si="2618"/>
        <v>0</v>
      </c>
      <c r="BO325" s="747"/>
      <c r="BP325" s="741"/>
      <c r="BQ325" s="746">
        <f t="shared" si="2619"/>
        <v>0</v>
      </c>
      <c r="BR325" s="746">
        <f t="shared" si="2620"/>
        <v>0</v>
      </c>
      <c r="BS325" s="746">
        <f t="shared" si="2621"/>
        <v>0</v>
      </c>
      <c r="BU325" s="1044"/>
      <c r="BV325" s="735" t="s">
        <v>865</v>
      </c>
      <c r="BW325" s="737">
        <f t="shared" si="2622"/>
        <v>0</v>
      </c>
      <c r="BX325" s="737">
        <f t="shared" si="2623"/>
        <v>7839</v>
      </c>
      <c r="BY325" s="738">
        <f t="shared" si="2624"/>
        <v>7918</v>
      </c>
      <c r="BZ325" s="817">
        <f t="shared" si="2625"/>
        <v>0</v>
      </c>
      <c r="CA325" s="740">
        <f t="shared" si="2626"/>
        <v>0</v>
      </c>
      <c r="CB325" s="741">
        <f t="shared" si="2627"/>
        <v>0</v>
      </c>
      <c r="CC325" s="740">
        <f t="shared" si="2628"/>
        <v>0</v>
      </c>
      <c r="CD325" s="741">
        <f t="shared" si="2629"/>
        <v>0</v>
      </c>
      <c r="CE325" s="740">
        <f t="shared" si="2630"/>
        <v>0</v>
      </c>
      <c r="CF325" s="741">
        <f t="shared" si="2631"/>
        <v>0</v>
      </c>
      <c r="CG325" s="740">
        <f t="shared" si="2632"/>
        <v>0</v>
      </c>
      <c r="CH325" s="741">
        <f t="shared" si="2633"/>
        <v>0</v>
      </c>
      <c r="CI325" s="740">
        <f t="shared" si="2634"/>
        <v>0</v>
      </c>
      <c r="CJ325" s="741">
        <f t="shared" si="2635"/>
        <v>0</v>
      </c>
      <c r="CK325" s="740">
        <f t="shared" si="2636"/>
        <v>0</v>
      </c>
      <c r="CL325" s="741">
        <f t="shared" si="2637"/>
        <v>0</v>
      </c>
      <c r="CM325" s="740">
        <f t="shared" si="2638"/>
        <v>0</v>
      </c>
      <c r="CN325" s="741">
        <f t="shared" si="2639"/>
        <v>0</v>
      </c>
      <c r="CO325" s="740">
        <f t="shared" si="2640"/>
        <v>0</v>
      </c>
      <c r="CP325" s="741">
        <f t="shared" si="2641"/>
        <v>0</v>
      </c>
      <c r="CQ325" s="740">
        <f t="shared" si="2642"/>
        <v>0</v>
      </c>
      <c r="CR325" s="741">
        <f t="shared" si="2643"/>
        <v>0</v>
      </c>
      <c r="CS325" s="740">
        <f t="shared" si="2644"/>
        <v>0</v>
      </c>
      <c r="CT325" s="741">
        <f t="shared" si="2645"/>
        <v>0</v>
      </c>
      <c r="CU325" s="743">
        <f t="shared" si="2646"/>
        <v>0</v>
      </c>
      <c r="CV325" s="744">
        <f t="shared" si="2647"/>
        <v>0</v>
      </c>
      <c r="CW325" s="745">
        <v>12</v>
      </c>
      <c r="CX325" s="746">
        <f t="shared" si="2648"/>
        <v>0</v>
      </c>
      <c r="CY325" s="747"/>
      <c r="CZ325" s="741"/>
      <c r="DA325" s="746">
        <f t="shared" si="2649"/>
        <v>0</v>
      </c>
      <c r="DB325" s="746">
        <f t="shared" si="2650"/>
        <v>0</v>
      </c>
      <c r="DC325" s="746">
        <f t="shared" si="2651"/>
        <v>0</v>
      </c>
      <c r="DD325" s="750"/>
      <c r="DE325" s="1044"/>
      <c r="DF325" s="735" t="s">
        <v>865</v>
      </c>
      <c r="DG325" s="737">
        <f t="shared" si="2652"/>
        <v>0</v>
      </c>
      <c r="DH325" s="737">
        <f t="shared" si="2653"/>
        <v>7839</v>
      </c>
      <c r="DI325" s="738">
        <f t="shared" si="2654"/>
        <v>7918</v>
      </c>
      <c r="DJ325" s="817">
        <f t="shared" si="2655"/>
        <v>0</v>
      </c>
      <c r="DK325" s="740">
        <f t="shared" si="2656"/>
        <v>0</v>
      </c>
      <c r="DL325" s="741">
        <f t="shared" si="2657"/>
        <v>0</v>
      </c>
      <c r="DM325" s="740">
        <f t="shared" si="2658"/>
        <v>0</v>
      </c>
      <c r="DN325" s="741">
        <f t="shared" si="2659"/>
        <v>0</v>
      </c>
      <c r="DO325" s="740">
        <f t="shared" si="2660"/>
        <v>0</v>
      </c>
      <c r="DP325" s="741">
        <f t="shared" si="2661"/>
        <v>0</v>
      </c>
      <c r="DQ325" s="740">
        <f t="shared" si="2662"/>
        <v>0</v>
      </c>
      <c r="DR325" s="741">
        <f t="shared" si="2663"/>
        <v>0</v>
      </c>
      <c r="DS325" s="740">
        <f t="shared" si="2664"/>
        <v>0</v>
      </c>
      <c r="DT325" s="741">
        <f t="shared" si="2665"/>
        <v>0</v>
      </c>
      <c r="DU325" s="740">
        <f t="shared" si="2666"/>
        <v>0</v>
      </c>
      <c r="DV325" s="741">
        <f t="shared" si="2667"/>
        <v>0</v>
      </c>
      <c r="DW325" s="740">
        <f t="shared" si="2668"/>
        <v>0</v>
      </c>
      <c r="DX325" s="741">
        <f t="shared" si="2669"/>
        <v>0</v>
      </c>
      <c r="DY325" s="740">
        <f t="shared" si="2670"/>
        <v>0</v>
      </c>
      <c r="DZ325" s="741">
        <f t="shared" si="2671"/>
        <v>0</v>
      </c>
      <c r="EA325" s="740">
        <f t="shared" si="2672"/>
        <v>0</v>
      </c>
      <c r="EB325" s="741">
        <f t="shared" si="2673"/>
        <v>0</v>
      </c>
      <c r="EC325" s="740">
        <f t="shared" si="2674"/>
        <v>0</v>
      </c>
      <c r="ED325" s="741">
        <f t="shared" si="2675"/>
        <v>0</v>
      </c>
      <c r="EE325" s="743">
        <f t="shared" si="2676"/>
        <v>0</v>
      </c>
      <c r="EF325" s="744">
        <f t="shared" si="2677"/>
        <v>0</v>
      </c>
      <c r="EG325" s="745">
        <v>12</v>
      </c>
      <c r="EH325" s="746">
        <f t="shared" si="2678"/>
        <v>0</v>
      </c>
      <c r="EI325" s="747"/>
      <c r="EJ325" s="741"/>
      <c r="EK325" s="746">
        <f t="shared" si="2679"/>
        <v>0</v>
      </c>
      <c r="EL325" s="746">
        <f t="shared" si="2680"/>
        <v>0</v>
      </c>
      <c r="EM325" s="746">
        <f t="shared" si="2681"/>
        <v>0</v>
      </c>
      <c r="EO325" s="1044"/>
      <c r="EP325" s="735" t="s">
        <v>865</v>
      </c>
      <c r="EQ325" s="737">
        <f t="shared" si="2682"/>
        <v>0</v>
      </c>
      <c r="ER325" s="737">
        <f t="shared" si="2683"/>
        <v>7839</v>
      </c>
      <c r="ES325" s="738">
        <f t="shared" si="2684"/>
        <v>7918</v>
      </c>
      <c r="ET325" s="817">
        <f t="shared" si="2685"/>
        <v>0</v>
      </c>
      <c r="EU325" s="740">
        <f t="shared" si="2686"/>
        <v>0</v>
      </c>
      <c r="EV325" s="741">
        <f t="shared" si="2687"/>
        <v>0</v>
      </c>
      <c r="EW325" s="740">
        <f t="shared" si="2688"/>
        <v>0</v>
      </c>
      <c r="EX325" s="741">
        <f t="shared" si="2689"/>
        <v>0</v>
      </c>
      <c r="EY325" s="740">
        <f t="shared" si="2690"/>
        <v>0</v>
      </c>
      <c r="EZ325" s="741">
        <f t="shared" si="2691"/>
        <v>0</v>
      </c>
      <c r="FA325" s="740">
        <f t="shared" si="2692"/>
        <v>0</v>
      </c>
      <c r="FB325" s="741">
        <f t="shared" si="2693"/>
        <v>0</v>
      </c>
      <c r="FC325" s="740">
        <f t="shared" si="2694"/>
        <v>0</v>
      </c>
      <c r="FD325" s="741">
        <f t="shared" si="2695"/>
        <v>0</v>
      </c>
      <c r="FE325" s="740">
        <f t="shared" si="2696"/>
        <v>0</v>
      </c>
      <c r="FF325" s="741">
        <f t="shared" si="2697"/>
        <v>0</v>
      </c>
      <c r="FG325" s="740">
        <f t="shared" si="2698"/>
        <v>0</v>
      </c>
      <c r="FH325" s="741">
        <f t="shared" si="2699"/>
        <v>0</v>
      </c>
      <c r="FI325" s="740">
        <f t="shared" si="2700"/>
        <v>0</v>
      </c>
      <c r="FJ325" s="741">
        <f t="shared" si="2701"/>
        <v>0</v>
      </c>
      <c r="FK325" s="740">
        <f t="shared" si="2702"/>
        <v>0</v>
      </c>
      <c r="FL325" s="741">
        <f t="shared" si="2703"/>
        <v>0</v>
      </c>
      <c r="FM325" s="740">
        <f t="shared" si="2704"/>
        <v>0</v>
      </c>
      <c r="FN325" s="741">
        <f t="shared" si="2705"/>
        <v>0</v>
      </c>
      <c r="FO325" s="743">
        <f t="shared" si="2706"/>
        <v>0</v>
      </c>
      <c r="FP325" s="744">
        <f t="shared" si="2707"/>
        <v>0</v>
      </c>
      <c r="FQ325" s="745">
        <v>12</v>
      </c>
      <c r="FR325" s="746">
        <f t="shared" si="2708"/>
        <v>0</v>
      </c>
      <c r="FS325" s="747"/>
      <c r="FT325" s="741"/>
      <c r="FU325" s="746">
        <f t="shared" si="2709"/>
        <v>0</v>
      </c>
      <c r="FV325" s="746">
        <f t="shared" si="2710"/>
        <v>0</v>
      </c>
      <c r="FW325" s="746">
        <f t="shared" si="2711"/>
        <v>0</v>
      </c>
      <c r="FY325" s="1044"/>
      <c r="FZ325" s="735" t="s">
        <v>865</v>
      </c>
      <c r="GA325" s="737">
        <f t="shared" si="2712"/>
        <v>2</v>
      </c>
      <c r="GB325" s="737">
        <f t="shared" si="2713"/>
        <v>7839</v>
      </c>
      <c r="GC325" s="738">
        <f t="shared" si="2714"/>
        <v>7918</v>
      </c>
      <c r="GD325" s="743">
        <f t="shared" si="2715"/>
        <v>15836</v>
      </c>
      <c r="GE325" s="743"/>
      <c r="GF325" s="737">
        <f t="shared" si="2716"/>
        <v>0</v>
      </c>
      <c r="GG325" s="743"/>
      <c r="GH325" s="737">
        <f t="shared" si="2717"/>
        <v>0</v>
      </c>
      <c r="GI325" s="743"/>
      <c r="GJ325" s="737">
        <f t="shared" si="2718"/>
        <v>0</v>
      </c>
      <c r="GK325" s="743"/>
      <c r="GL325" s="737">
        <f t="shared" si="2719"/>
        <v>791.8</v>
      </c>
      <c r="GM325" s="743"/>
      <c r="GN325" s="737">
        <f t="shared" si="2720"/>
        <v>0</v>
      </c>
      <c r="GO325" s="743"/>
      <c r="GP325" s="737">
        <f t="shared" si="2721"/>
        <v>31355.279999999999</v>
      </c>
      <c r="GQ325" s="743"/>
      <c r="GR325" s="737">
        <f t="shared" si="2722"/>
        <v>4750.8</v>
      </c>
      <c r="GS325" s="743"/>
      <c r="GT325" s="737">
        <f t="shared" si="2723"/>
        <v>0</v>
      </c>
      <c r="GU325" s="743"/>
      <c r="GV325" s="737">
        <f t="shared" si="2724"/>
        <v>0</v>
      </c>
      <c r="GW325" s="743"/>
      <c r="GX325" s="737">
        <f t="shared" si="2725"/>
        <v>0</v>
      </c>
      <c r="GY325" s="743">
        <f t="shared" si="2725"/>
        <v>0</v>
      </c>
      <c r="GZ325" s="744">
        <f t="shared" si="2726"/>
        <v>52733.88</v>
      </c>
      <c r="HA325" s="745">
        <v>12</v>
      </c>
      <c r="HB325" s="746">
        <f t="shared" si="2727"/>
        <v>632806.56000000006</v>
      </c>
      <c r="HC325" s="737">
        <f t="shared" si="2728"/>
        <v>0</v>
      </c>
      <c r="HD325" s="737">
        <f t="shared" si="2728"/>
        <v>0</v>
      </c>
      <c r="HE325" s="746">
        <f t="shared" si="2729"/>
        <v>632806.56000000006</v>
      </c>
      <c r="HF325" s="746">
        <f t="shared" si="2730"/>
        <v>191107.58</v>
      </c>
      <c r="HG325" s="746">
        <f t="shared" si="2731"/>
        <v>823914.14</v>
      </c>
    </row>
    <row r="326" spans="1:215" hidden="1" x14ac:dyDescent="0.25">
      <c r="A326" s="1044"/>
      <c r="B326" s="755" t="s">
        <v>42</v>
      </c>
      <c r="C326" s="737">
        <f t="shared" si="2563"/>
        <v>0</v>
      </c>
      <c r="D326" s="737">
        <f t="shared" si="2564"/>
        <v>7117</v>
      </c>
      <c r="E326" s="738">
        <f t="shared" si="2565"/>
        <v>7189</v>
      </c>
      <c r="F326" s="817">
        <f t="shared" si="2566"/>
        <v>0</v>
      </c>
      <c r="G326" s="740">
        <f t="shared" ref="G326:I332" si="2732">ROUND(G49,1)</f>
        <v>0</v>
      </c>
      <c r="H326" s="741">
        <f t="shared" si="2568"/>
        <v>0</v>
      </c>
      <c r="I326" s="740">
        <f t="shared" si="2732"/>
        <v>0</v>
      </c>
      <c r="J326" s="741">
        <f t="shared" si="2569"/>
        <v>0</v>
      </c>
      <c r="K326" s="740">
        <f t="shared" si="2570"/>
        <v>0</v>
      </c>
      <c r="L326" s="741">
        <f t="shared" si="2571"/>
        <v>0</v>
      </c>
      <c r="M326" s="740">
        <f t="shared" si="2572"/>
        <v>0</v>
      </c>
      <c r="N326" s="741">
        <f t="shared" si="2573"/>
        <v>0</v>
      </c>
      <c r="O326" s="740">
        <f t="shared" si="2574"/>
        <v>0</v>
      </c>
      <c r="P326" s="741">
        <f t="shared" si="2575"/>
        <v>0</v>
      </c>
      <c r="Q326" s="740">
        <f t="shared" si="2576"/>
        <v>0</v>
      </c>
      <c r="R326" s="741">
        <f t="shared" si="2577"/>
        <v>0</v>
      </c>
      <c r="S326" s="740">
        <f t="shared" si="2578"/>
        <v>0</v>
      </c>
      <c r="T326" s="741">
        <f t="shared" si="2579"/>
        <v>0</v>
      </c>
      <c r="U326" s="740">
        <f t="shared" si="2580"/>
        <v>0</v>
      </c>
      <c r="V326" s="741">
        <f t="shared" si="2581"/>
        <v>0</v>
      </c>
      <c r="W326" s="740">
        <f t="shared" si="2582"/>
        <v>0</v>
      </c>
      <c r="X326" s="741">
        <f t="shared" si="2583"/>
        <v>0</v>
      </c>
      <c r="Y326" s="740">
        <f t="shared" si="2584"/>
        <v>0</v>
      </c>
      <c r="Z326" s="741">
        <f t="shared" si="2585"/>
        <v>0</v>
      </c>
      <c r="AA326" s="743">
        <f t="shared" si="2586"/>
        <v>0</v>
      </c>
      <c r="AB326" s="744">
        <f t="shared" si="2587"/>
        <v>0</v>
      </c>
      <c r="AC326" s="745">
        <v>12</v>
      </c>
      <c r="AD326" s="746">
        <f t="shared" si="2588"/>
        <v>0</v>
      </c>
      <c r="AE326" s="747"/>
      <c r="AF326" s="741"/>
      <c r="AG326" s="746">
        <f t="shared" si="2589"/>
        <v>0</v>
      </c>
      <c r="AH326" s="746">
        <f t="shared" si="2590"/>
        <v>0</v>
      </c>
      <c r="AI326" s="746">
        <f t="shared" si="2591"/>
        <v>0</v>
      </c>
      <c r="AK326" s="1044"/>
      <c r="AL326" s="755" t="s">
        <v>42</v>
      </c>
      <c r="AM326" s="737">
        <f t="shared" si="2592"/>
        <v>0.5</v>
      </c>
      <c r="AN326" s="737">
        <f t="shared" si="2593"/>
        <v>7117</v>
      </c>
      <c r="AO326" s="738">
        <f t="shared" si="2594"/>
        <v>7189</v>
      </c>
      <c r="AP326" s="817">
        <f t="shared" si="2595"/>
        <v>3594.5</v>
      </c>
      <c r="AQ326" s="740">
        <f t="shared" si="2596"/>
        <v>0</v>
      </c>
      <c r="AR326" s="741">
        <f t="shared" si="2597"/>
        <v>0</v>
      </c>
      <c r="AS326" s="740">
        <f t="shared" si="2598"/>
        <v>0</v>
      </c>
      <c r="AT326" s="741">
        <f t="shared" si="2599"/>
        <v>0</v>
      </c>
      <c r="AU326" s="740">
        <f t="shared" si="2600"/>
        <v>0</v>
      </c>
      <c r="AV326" s="741">
        <f t="shared" si="2601"/>
        <v>0</v>
      </c>
      <c r="AW326" s="740">
        <f t="shared" si="2602"/>
        <v>0</v>
      </c>
      <c r="AX326" s="741">
        <f t="shared" si="2603"/>
        <v>0</v>
      </c>
      <c r="AY326" s="740">
        <f t="shared" si="2604"/>
        <v>0</v>
      </c>
      <c r="AZ326" s="741">
        <f t="shared" si="2605"/>
        <v>0</v>
      </c>
      <c r="BA326" s="740">
        <f t="shared" si="2606"/>
        <v>0</v>
      </c>
      <c r="BB326" s="741">
        <f t="shared" si="2607"/>
        <v>0</v>
      </c>
      <c r="BC326" s="740">
        <f t="shared" si="2608"/>
        <v>15</v>
      </c>
      <c r="BD326" s="741">
        <f t="shared" si="2609"/>
        <v>539.17999999999995</v>
      </c>
      <c r="BE326" s="740">
        <f t="shared" si="2610"/>
        <v>0</v>
      </c>
      <c r="BF326" s="741">
        <f t="shared" si="2611"/>
        <v>0</v>
      </c>
      <c r="BG326" s="740">
        <f t="shared" si="2612"/>
        <v>0</v>
      </c>
      <c r="BH326" s="741">
        <f t="shared" si="2613"/>
        <v>0</v>
      </c>
      <c r="BI326" s="740">
        <f t="shared" si="2614"/>
        <v>0</v>
      </c>
      <c r="BJ326" s="741">
        <f t="shared" si="2615"/>
        <v>0</v>
      </c>
      <c r="BK326" s="743">
        <f t="shared" si="2616"/>
        <v>3972.32</v>
      </c>
      <c r="BL326" s="744">
        <f t="shared" si="2617"/>
        <v>8106</v>
      </c>
      <c r="BM326" s="745">
        <v>12</v>
      </c>
      <c r="BN326" s="746">
        <f t="shared" si="2618"/>
        <v>97272</v>
      </c>
      <c r="BO326" s="747"/>
      <c r="BP326" s="741"/>
      <c r="BQ326" s="746">
        <f t="shared" si="2619"/>
        <v>97272</v>
      </c>
      <c r="BR326" s="746">
        <f t="shared" si="2620"/>
        <v>29376.14</v>
      </c>
      <c r="BS326" s="746">
        <f t="shared" si="2621"/>
        <v>126648.14</v>
      </c>
      <c r="BU326" s="1044"/>
      <c r="BV326" s="755" t="s">
        <v>42</v>
      </c>
      <c r="BW326" s="737">
        <f t="shared" si="2622"/>
        <v>0</v>
      </c>
      <c r="BX326" s="737">
        <f t="shared" si="2623"/>
        <v>7117</v>
      </c>
      <c r="BY326" s="738">
        <f t="shared" si="2624"/>
        <v>7189</v>
      </c>
      <c r="BZ326" s="817">
        <f t="shared" si="2625"/>
        <v>0</v>
      </c>
      <c r="CA326" s="740">
        <f t="shared" si="2626"/>
        <v>0</v>
      </c>
      <c r="CB326" s="741">
        <f t="shared" si="2627"/>
        <v>0</v>
      </c>
      <c r="CC326" s="740">
        <f t="shared" si="2628"/>
        <v>0</v>
      </c>
      <c r="CD326" s="741">
        <f t="shared" si="2629"/>
        <v>0</v>
      </c>
      <c r="CE326" s="740">
        <f t="shared" si="2630"/>
        <v>0</v>
      </c>
      <c r="CF326" s="741">
        <f t="shared" si="2631"/>
        <v>0</v>
      </c>
      <c r="CG326" s="740">
        <f t="shared" si="2632"/>
        <v>0</v>
      </c>
      <c r="CH326" s="741">
        <f t="shared" si="2633"/>
        <v>0</v>
      </c>
      <c r="CI326" s="740">
        <f t="shared" si="2634"/>
        <v>0</v>
      </c>
      <c r="CJ326" s="741">
        <f t="shared" si="2635"/>
        <v>0</v>
      </c>
      <c r="CK326" s="740">
        <f t="shared" si="2636"/>
        <v>0</v>
      </c>
      <c r="CL326" s="741">
        <f t="shared" si="2637"/>
        <v>0</v>
      </c>
      <c r="CM326" s="740">
        <f t="shared" si="2638"/>
        <v>0</v>
      </c>
      <c r="CN326" s="741">
        <f t="shared" si="2639"/>
        <v>0</v>
      </c>
      <c r="CO326" s="740">
        <f t="shared" si="2640"/>
        <v>0</v>
      </c>
      <c r="CP326" s="741">
        <f t="shared" si="2641"/>
        <v>0</v>
      </c>
      <c r="CQ326" s="740">
        <f t="shared" si="2642"/>
        <v>0</v>
      </c>
      <c r="CR326" s="741">
        <f t="shared" si="2643"/>
        <v>0</v>
      </c>
      <c r="CS326" s="740">
        <f t="shared" si="2644"/>
        <v>0</v>
      </c>
      <c r="CT326" s="741">
        <f t="shared" si="2645"/>
        <v>0</v>
      </c>
      <c r="CU326" s="743">
        <f t="shared" si="2646"/>
        <v>0</v>
      </c>
      <c r="CV326" s="744">
        <f t="shared" si="2647"/>
        <v>0</v>
      </c>
      <c r="CW326" s="745">
        <v>12</v>
      </c>
      <c r="CX326" s="746">
        <f t="shared" si="2648"/>
        <v>0</v>
      </c>
      <c r="CY326" s="747"/>
      <c r="CZ326" s="741"/>
      <c r="DA326" s="746">
        <f t="shared" si="2649"/>
        <v>0</v>
      </c>
      <c r="DB326" s="746">
        <f t="shared" si="2650"/>
        <v>0</v>
      </c>
      <c r="DC326" s="746">
        <f t="shared" si="2651"/>
        <v>0</v>
      </c>
      <c r="DD326" s="750"/>
      <c r="DE326" s="1044"/>
      <c r="DF326" s="755" t="s">
        <v>42</v>
      </c>
      <c r="DG326" s="737">
        <f t="shared" si="2652"/>
        <v>0</v>
      </c>
      <c r="DH326" s="737">
        <f t="shared" si="2653"/>
        <v>7117</v>
      </c>
      <c r="DI326" s="738">
        <f t="shared" si="2654"/>
        <v>7189</v>
      </c>
      <c r="DJ326" s="817">
        <f t="shared" si="2655"/>
        <v>0</v>
      </c>
      <c r="DK326" s="740">
        <f t="shared" si="2656"/>
        <v>0</v>
      </c>
      <c r="DL326" s="741">
        <f t="shared" si="2657"/>
        <v>0</v>
      </c>
      <c r="DM326" s="740">
        <f t="shared" si="2658"/>
        <v>0</v>
      </c>
      <c r="DN326" s="741">
        <f t="shared" si="2659"/>
        <v>0</v>
      </c>
      <c r="DO326" s="740">
        <f t="shared" si="2660"/>
        <v>0</v>
      </c>
      <c r="DP326" s="741">
        <f t="shared" si="2661"/>
        <v>0</v>
      </c>
      <c r="DQ326" s="740">
        <f t="shared" si="2662"/>
        <v>0</v>
      </c>
      <c r="DR326" s="741">
        <f t="shared" si="2663"/>
        <v>0</v>
      </c>
      <c r="DS326" s="740">
        <f t="shared" si="2664"/>
        <v>0</v>
      </c>
      <c r="DT326" s="741">
        <f t="shared" si="2665"/>
        <v>0</v>
      </c>
      <c r="DU326" s="740">
        <f t="shared" si="2666"/>
        <v>0</v>
      </c>
      <c r="DV326" s="741">
        <f t="shared" si="2667"/>
        <v>0</v>
      </c>
      <c r="DW326" s="740">
        <f t="shared" si="2668"/>
        <v>0</v>
      </c>
      <c r="DX326" s="741">
        <f t="shared" si="2669"/>
        <v>0</v>
      </c>
      <c r="DY326" s="740">
        <f t="shared" si="2670"/>
        <v>0</v>
      </c>
      <c r="DZ326" s="741">
        <f t="shared" si="2671"/>
        <v>0</v>
      </c>
      <c r="EA326" s="740">
        <f t="shared" si="2672"/>
        <v>0</v>
      </c>
      <c r="EB326" s="741">
        <f t="shared" si="2673"/>
        <v>0</v>
      </c>
      <c r="EC326" s="740">
        <f t="shared" si="2674"/>
        <v>0</v>
      </c>
      <c r="ED326" s="741">
        <f t="shared" si="2675"/>
        <v>0</v>
      </c>
      <c r="EE326" s="743">
        <f t="shared" si="2676"/>
        <v>0</v>
      </c>
      <c r="EF326" s="744">
        <f t="shared" si="2677"/>
        <v>0</v>
      </c>
      <c r="EG326" s="745">
        <v>12</v>
      </c>
      <c r="EH326" s="746">
        <f t="shared" si="2678"/>
        <v>0</v>
      </c>
      <c r="EI326" s="747"/>
      <c r="EJ326" s="741"/>
      <c r="EK326" s="746">
        <f t="shared" si="2679"/>
        <v>0</v>
      </c>
      <c r="EL326" s="746">
        <f t="shared" si="2680"/>
        <v>0</v>
      </c>
      <c r="EM326" s="746">
        <f t="shared" si="2681"/>
        <v>0</v>
      </c>
      <c r="EO326" s="1044"/>
      <c r="EP326" s="755" t="s">
        <v>42</v>
      </c>
      <c r="EQ326" s="737">
        <f t="shared" si="2682"/>
        <v>0</v>
      </c>
      <c r="ER326" s="737">
        <f t="shared" si="2683"/>
        <v>7117</v>
      </c>
      <c r="ES326" s="738">
        <f t="shared" si="2684"/>
        <v>7189</v>
      </c>
      <c r="ET326" s="817">
        <f t="shared" si="2685"/>
        <v>0</v>
      </c>
      <c r="EU326" s="740">
        <f t="shared" si="2686"/>
        <v>0</v>
      </c>
      <c r="EV326" s="741">
        <f t="shared" si="2687"/>
        <v>0</v>
      </c>
      <c r="EW326" s="740">
        <f t="shared" si="2688"/>
        <v>0</v>
      </c>
      <c r="EX326" s="741">
        <f t="shared" si="2689"/>
        <v>0</v>
      </c>
      <c r="EY326" s="740">
        <f t="shared" si="2690"/>
        <v>0</v>
      </c>
      <c r="EZ326" s="741">
        <f t="shared" si="2691"/>
        <v>0</v>
      </c>
      <c r="FA326" s="740">
        <f t="shared" si="2692"/>
        <v>0</v>
      </c>
      <c r="FB326" s="741">
        <f t="shared" si="2693"/>
        <v>0</v>
      </c>
      <c r="FC326" s="740">
        <f t="shared" si="2694"/>
        <v>0</v>
      </c>
      <c r="FD326" s="741">
        <f t="shared" si="2695"/>
        <v>0</v>
      </c>
      <c r="FE326" s="740">
        <f t="shared" si="2696"/>
        <v>0</v>
      </c>
      <c r="FF326" s="741">
        <f t="shared" si="2697"/>
        <v>0</v>
      </c>
      <c r="FG326" s="740">
        <f t="shared" si="2698"/>
        <v>0</v>
      </c>
      <c r="FH326" s="741">
        <f t="shared" si="2699"/>
        <v>0</v>
      </c>
      <c r="FI326" s="740">
        <f t="shared" si="2700"/>
        <v>0</v>
      </c>
      <c r="FJ326" s="741">
        <f t="shared" si="2701"/>
        <v>0</v>
      </c>
      <c r="FK326" s="740">
        <f t="shared" si="2702"/>
        <v>0</v>
      </c>
      <c r="FL326" s="741">
        <f t="shared" si="2703"/>
        <v>0</v>
      </c>
      <c r="FM326" s="740">
        <f t="shared" si="2704"/>
        <v>0</v>
      </c>
      <c r="FN326" s="741">
        <f t="shared" si="2705"/>
        <v>0</v>
      </c>
      <c r="FO326" s="743">
        <f t="shared" si="2706"/>
        <v>0</v>
      </c>
      <c r="FP326" s="744">
        <f t="shared" si="2707"/>
        <v>0</v>
      </c>
      <c r="FQ326" s="745">
        <v>12</v>
      </c>
      <c r="FR326" s="746">
        <f t="shared" si="2708"/>
        <v>0</v>
      </c>
      <c r="FS326" s="747"/>
      <c r="FT326" s="741"/>
      <c r="FU326" s="746">
        <f t="shared" si="2709"/>
        <v>0</v>
      </c>
      <c r="FV326" s="746">
        <f t="shared" si="2710"/>
        <v>0</v>
      </c>
      <c r="FW326" s="746">
        <f t="shared" si="2711"/>
        <v>0</v>
      </c>
      <c r="FY326" s="1044"/>
      <c r="FZ326" s="755" t="s">
        <v>42</v>
      </c>
      <c r="GA326" s="737">
        <f t="shared" si="2712"/>
        <v>0.5</v>
      </c>
      <c r="GB326" s="737">
        <f t="shared" si="2713"/>
        <v>7117</v>
      </c>
      <c r="GC326" s="738">
        <f t="shared" si="2714"/>
        <v>7189</v>
      </c>
      <c r="GD326" s="743">
        <f t="shared" si="2715"/>
        <v>3594.5</v>
      </c>
      <c r="GE326" s="743"/>
      <c r="GF326" s="737">
        <f t="shared" si="2716"/>
        <v>0</v>
      </c>
      <c r="GG326" s="743"/>
      <c r="GH326" s="737">
        <f t="shared" si="2717"/>
        <v>0</v>
      </c>
      <c r="GI326" s="743"/>
      <c r="GJ326" s="737">
        <f t="shared" si="2718"/>
        <v>0</v>
      </c>
      <c r="GK326" s="743"/>
      <c r="GL326" s="737">
        <f t="shared" si="2719"/>
        <v>0</v>
      </c>
      <c r="GM326" s="743"/>
      <c r="GN326" s="737">
        <f t="shared" si="2720"/>
        <v>0</v>
      </c>
      <c r="GO326" s="743"/>
      <c r="GP326" s="737">
        <f t="shared" si="2721"/>
        <v>0</v>
      </c>
      <c r="GQ326" s="743"/>
      <c r="GR326" s="737">
        <f t="shared" si="2722"/>
        <v>539.17999999999995</v>
      </c>
      <c r="GS326" s="743"/>
      <c r="GT326" s="737">
        <f t="shared" si="2723"/>
        <v>0</v>
      </c>
      <c r="GU326" s="743"/>
      <c r="GV326" s="737">
        <f t="shared" si="2724"/>
        <v>0</v>
      </c>
      <c r="GW326" s="743"/>
      <c r="GX326" s="737">
        <f t="shared" si="2725"/>
        <v>0</v>
      </c>
      <c r="GY326" s="743">
        <f t="shared" si="2725"/>
        <v>3972.32</v>
      </c>
      <c r="GZ326" s="744">
        <f t="shared" si="2726"/>
        <v>8106</v>
      </c>
      <c r="HA326" s="745">
        <v>12</v>
      </c>
      <c r="HB326" s="746">
        <f t="shared" si="2727"/>
        <v>97272</v>
      </c>
      <c r="HC326" s="737">
        <f t="shared" si="2728"/>
        <v>0</v>
      </c>
      <c r="HD326" s="737">
        <f t="shared" si="2728"/>
        <v>0</v>
      </c>
      <c r="HE326" s="746">
        <f t="shared" si="2729"/>
        <v>97272</v>
      </c>
      <c r="HF326" s="746">
        <f t="shared" si="2730"/>
        <v>29376.14</v>
      </c>
      <c r="HG326" s="746">
        <f t="shared" si="2731"/>
        <v>126648.14</v>
      </c>
    </row>
    <row r="327" spans="1:215" hidden="1" x14ac:dyDescent="0.25">
      <c r="A327" s="1044"/>
      <c r="B327" s="755" t="s">
        <v>40</v>
      </c>
      <c r="C327" s="737">
        <f t="shared" si="2563"/>
        <v>0</v>
      </c>
      <c r="D327" s="737">
        <f t="shared" si="2564"/>
        <v>7117</v>
      </c>
      <c r="E327" s="738">
        <f t="shared" si="2565"/>
        <v>7189</v>
      </c>
      <c r="F327" s="817">
        <f t="shared" si="2566"/>
        <v>0</v>
      </c>
      <c r="G327" s="740">
        <f t="shared" si="2732"/>
        <v>0</v>
      </c>
      <c r="H327" s="741">
        <f t="shared" si="2568"/>
        <v>0</v>
      </c>
      <c r="I327" s="740">
        <f t="shared" si="2732"/>
        <v>0</v>
      </c>
      <c r="J327" s="741">
        <f t="shared" si="2569"/>
        <v>0</v>
      </c>
      <c r="K327" s="740">
        <f t="shared" si="2570"/>
        <v>0</v>
      </c>
      <c r="L327" s="741">
        <f t="shared" si="2571"/>
        <v>0</v>
      </c>
      <c r="M327" s="740">
        <f t="shared" si="2572"/>
        <v>0</v>
      </c>
      <c r="N327" s="741">
        <f t="shared" si="2573"/>
        <v>0</v>
      </c>
      <c r="O327" s="740">
        <f t="shared" si="2574"/>
        <v>0</v>
      </c>
      <c r="P327" s="741">
        <f t="shared" si="2575"/>
        <v>0</v>
      </c>
      <c r="Q327" s="740">
        <f t="shared" si="2576"/>
        <v>0</v>
      </c>
      <c r="R327" s="741">
        <f t="shared" si="2577"/>
        <v>0</v>
      </c>
      <c r="S327" s="740">
        <f t="shared" si="2578"/>
        <v>0</v>
      </c>
      <c r="T327" s="741">
        <f t="shared" si="2579"/>
        <v>0</v>
      </c>
      <c r="U327" s="740">
        <f t="shared" si="2580"/>
        <v>0</v>
      </c>
      <c r="V327" s="741">
        <f t="shared" si="2581"/>
        <v>0</v>
      </c>
      <c r="W327" s="740">
        <f t="shared" si="2582"/>
        <v>0</v>
      </c>
      <c r="X327" s="741">
        <f t="shared" si="2583"/>
        <v>0</v>
      </c>
      <c r="Y327" s="740">
        <f t="shared" si="2584"/>
        <v>0</v>
      </c>
      <c r="Z327" s="741">
        <f t="shared" si="2585"/>
        <v>0</v>
      </c>
      <c r="AA327" s="743">
        <f t="shared" si="2586"/>
        <v>0</v>
      </c>
      <c r="AB327" s="744">
        <f t="shared" si="2587"/>
        <v>0</v>
      </c>
      <c r="AC327" s="745">
        <v>12</v>
      </c>
      <c r="AD327" s="746">
        <f t="shared" si="2588"/>
        <v>0</v>
      </c>
      <c r="AE327" s="747"/>
      <c r="AF327" s="741"/>
      <c r="AG327" s="746">
        <f t="shared" si="2589"/>
        <v>0</v>
      </c>
      <c r="AH327" s="746">
        <f t="shared" si="2590"/>
        <v>0</v>
      </c>
      <c r="AI327" s="746">
        <f t="shared" si="2591"/>
        <v>0</v>
      </c>
      <c r="AK327" s="1044"/>
      <c r="AL327" s="755" t="s">
        <v>40</v>
      </c>
      <c r="AM327" s="737">
        <f t="shared" si="2592"/>
        <v>1</v>
      </c>
      <c r="AN327" s="737">
        <f t="shared" si="2593"/>
        <v>7117</v>
      </c>
      <c r="AO327" s="738">
        <f t="shared" si="2594"/>
        <v>7189</v>
      </c>
      <c r="AP327" s="817">
        <f t="shared" si="2595"/>
        <v>7189</v>
      </c>
      <c r="AQ327" s="740">
        <f t="shared" si="2596"/>
        <v>0</v>
      </c>
      <c r="AR327" s="741">
        <f t="shared" si="2597"/>
        <v>0</v>
      </c>
      <c r="AS327" s="740">
        <f t="shared" si="2598"/>
        <v>4</v>
      </c>
      <c r="AT327" s="741">
        <f t="shared" si="2599"/>
        <v>287.56</v>
      </c>
      <c r="AU327" s="740">
        <f t="shared" si="2600"/>
        <v>0</v>
      </c>
      <c r="AV327" s="741">
        <f t="shared" si="2601"/>
        <v>0</v>
      </c>
      <c r="AW327" s="740">
        <f t="shared" si="2602"/>
        <v>0</v>
      </c>
      <c r="AX327" s="741">
        <f t="shared" si="2603"/>
        <v>0</v>
      </c>
      <c r="AY327" s="740">
        <f t="shared" si="2604"/>
        <v>0</v>
      </c>
      <c r="AZ327" s="741">
        <f t="shared" si="2605"/>
        <v>0</v>
      </c>
      <c r="BA327" s="740">
        <f t="shared" si="2606"/>
        <v>140</v>
      </c>
      <c r="BB327" s="741">
        <f t="shared" si="2607"/>
        <v>10064.6</v>
      </c>
      <c r="BC327" s="740">
        <f t="shared" si="2608"/>
        <v>30</v>
      </c>
      <c r="BD327" s="741">
        <f t="shared" si="2609"/>
        <v>2156.6999999999998</v>
      </c>
      <c r="BE327" s="740">
        <f t="shared" si="2610"/>
        <v>0</v>
      </c>
      <c r="BF327" s="741">
        <f t="shared" si="2611"/>
        <v>0</v>
      </c>
      <c r="BG327" s="740">
        <f t="shared" si="2612"/>
        <v>0</v>
      </c>
      <c r="BH327" s="741">
        <f t="shared" si="2613"/>
        <v>0</v>
      </c>
      <c r="BI327" s="740">
        <f t="shared" si="2614"/>
        <v>0</v>
      </c>
      <c r="BJ327" s="741">
        <f t="shared" si="2615"/>
        <v>0</v>
      </c>
      <c r="BK327" s="743">
        <f t="shared" si="2616"/>
        <v>0</v>
      </c>
      <c r="BL327" s="744">
        <f t="shared" si="2617"/>
        <v>19697.86</v>
      </c>
      <c r="BM327" s="745">
        <v>12</v>
      </c>
      <c r="BN327" s="746">
        <f t="shared" si="2618"/>
        <v>236374.32</v>
      </c>
      <c r="BO327" s="747"/>
      <c r="BP327" s="741"/>
      <c r="BQ327" s="746">
        <f t="shared" si="2619"/>
        <v>236374.32</v>
      </c>
      <c r="BR327" s="746">
        <f t="shared" si="2620"/>
        <v>71385.039999999994</v>
      </c>
      <c r="BS327" s="746">
        <f t="shared" si="2621"/>
        <v>307759.35999999999</v>
      </c>
      <c r="BU327" s="1044"/>
      <c r="BV327" s="755" t="s">
        <v>40</v>
      </c>
      <c r="BW327" s="737">
        <f t="shared" si="2622"/>
        <v>0</v>
      </c>
      <c r="BX327" s="737">
        <f t="shared" si="2623"/>
        <v>7117</v>
      </c>
      <c r="BY327" s="738">
        <f t="shared" si="2624"/>
        <v>7189</v>
      </c>
      <c r="BZ327" s="817">
        <f t="shared" si="2625"/>
        <v>0</v>
      </c>
      <c r="CA327" s="740">
        <f t="shared" si="2626"/>
        <v>0</v>
      </c>
      <c r="CB327" s="741">
        <f t="shared" si="2627"/>
        <v>0</v>
      </c>
      <c r="CC327" s="740">
        <f t="shared" si="2628"/>
        <v>0</v>
      </c>
      <c r="CD327" s="741">
        <f t="shared" si="2629"/>
        <v>0</v>
      </c>
      <c r="CE327" s="740">
        <f t="shared" si="2630"/>
        <v>0</v>
      </c>
      <c r="CF327" s="741">
        <f t="shared" si="2631"/>
        <v>0</v>
      </c>
      <c r="CG327" s="740">
        <f t="shared" si="2632"/>
        <v>0</v>
      </c>
      <c r="CH327" s="741">
        <f t="shared" si="2633"/>
        <v>0</v>
      </c>
      <c r="CI327" s="740">
        <f t="shared" si="2634"/>
        <v>0</v>
      </c>
      <c r="CJ327" s="741">
        <f t="shared" si="2635"/>
        <v>0</v>
      </c>
      <c r="CK327" s="740">
        <f t="shared" si="2636"/>
        <v>0</v>
      </c>
      <c r="CL327" s="741">
        <f t="shared" si="2637"/>
        <v>0</v>
      </c>
      <c r="CM327" s="740">
        <f t="shared" si="2638"/>
        <v>0</v>
      </c>
      <c r="CN327" s="741">
        <f t="shared" si="2639"/>
        <v>0</v>
      </c>
      <c r="CO327" s="740">
        <f t="shared" si="2640"/>
        <v>0</v>
      </c>
      <c r="CP327" s="741">
        <f t="shared" si="2641"/>
        <v>0</v>
      </c>
      <c r="CQ327" s="740">
        <f t="shared" si="2642"/>
        <v>0</v>
      </c>
      <c r="CR327" s="741">
        <f t="shared" si="2643"/>
        <v>0</v>
      </c>
      <c r="CS327" s="740">
        <f t="shared" si="2644"/>
        <v>0</v>
      </c>
      <c r="CT327" s="741">
        <f t="shared" si="2645"/>
        <v>0</v>
      </c>
      <c r="CU327" s="743">
        <f t="shared" si="2646"/>
        <v>0</v>
      </c>
      <c r="CV327" s="744">
        <f t="shared" si="2647"/>
        <v>0</v>
      </c>
      <c r="CW327" s="745">
        <v>12</v>
      </c>
      <c r="CX327" s="746">
        <f t="shared" si="2648"/>
        <v>0</v>
      </c>
      <c r="CY327" s="747"/>
      <c r="CZ327" s="741"/>
      <c r="DA327" s="746">
        <f t="shared" si="2649"/>
        <v>0</v>
      </c>
      <c r="DB327" s="746">
        <f t="shared" si="2650"/>
        <v>0</v>
      </c>
      <c r="DC327" s="746">
        <f t="shared" si="2651"/>
        <v>0</v>
      </c>
      <c r="DD327" s="750"/>
      <c r="DE327" s="1044"/>
      <c r="DF327" s="755" t="s">
        <v>40</v>
      </c>
      <c r="DG327" s="737">
        <f t="shared" si="2652"/>
        <v>0</v>
      </c>
      <c r="DH327" s="737">
        <f t="shared" si="2653"/>
        <v>7117</v>
      </c>
      <c r="DI327" s="738">
        <f t="shared" si="2654"/>
        <v>7189</v>
      </c>
      <c r="DJ327" s="817">
        <f t="shared" si="2655"/>
        <v>0</v>
      </c>
      <c r="DK327" s="740">
        <f t="shared" si="2656"/>
        <v>0</v>
      </c>
      <c r="DL327" s="741">
        <f t="shared" si="2657"/>
        <v>0</v>
      </c>
      <c r="DM327" s="740">
        <f t="shared" si="2658"/>
        <v>0</v>
      </c>
      <c r="DN327" s="741">
        <f t="shared" si="2659"/>
        <v>0</v>
      </c>
      <c r="DO327" s="740">
        <f t="shared" si="2660"/>
        <v>0</v>
      </c>
      <c r="DP327" s="741">
        <f t="shared" si="2661"/>
        <v>0</v>
      </c>
      <c r="DQ327" s="740">
        <f t="shared" si="2662"/>
        <v>0</v>
      </c>
      <c r="DR327" s="741">
        <f t="shared" si="2663"/>
        <v>0</v>
      </c>
      <c r="DS327" s="740">
        <f t="shared" si="2664"/>
        <v>0</v>
      </c>
      <c r="DT327" s="741">
        <f t="shared" si="2665"/>
        <v>0</v>
      </c>
      <c r="DU327" s="740">
        <f t="shared" si="2666"/>
        <v>0</v>
      </c>
      <c r="DV327" s="741">
        <f t="shared" si="2667"/>
        <v>0</v>
      </c>
      <c r="DW327" s="740">
        <f t="shared" si="2668"/>
        <v>0</v>
      </c>
      <c r="DX327" s="741">
        <f t="shared" si="2669"/>
        <v>0</v>
      </c>
      <c r="DY327" s="740">
        <f t="shared" si="2670"/>
        <v>0</v>
      </c>
      <c r="DZ327" s="741">
        <f t="shared" si="2671"/>
        <v>0</v>
      </c>
      <c r="EA327" s="740">
        <f t="shared" si="2672"/>
        <v>0</v>
      </c>
      <c r="EB327" s="741">
        <f t="shared" si="2673"/>
        <v>0</v>
      </c>
      <c r="EC327" s="740">
        <f t="shared" si="2674"/>
        <v>0</v>
      </c>
      <c r="ED327" s="741">
        <f t="shared" si="2675"/>
        <v>0</v>
      </c>
      <c r="EE327" s="743">
        <f t="shared" si="2676"/>
        <v>0</v>
      </c>
      <c r="EF327" s="744">
        <f t="shared" si="2677"/>
        <v>0</v>
      </c>
      <c r="EG327" s="745">
        <v>12</v>
      </c>
      <c r="EH327" s="746">
        <f t="shared" si="2678"/>
        <v>0</v>
      </c>
      <c r="EI327" s="747"/>
      <c r="EJ327" s="741"/>
      <c r="EK327" s="746">
        <f t="shared" si="2679"/>
        <v>0</v>
      </c>
      <c r="EL327" s="746">
        <f t="shared" si="2680"/>
        <v>0</v>
      </c>
      <c r="EM327" s="746">
        <f t="shared" si="2681"/>
        <v>0</v>
      </c>
      <c r="EO327" s="1044"/>
      <c r="EP327" s="755" t="s">
        <v>40</v>
      </c>
      <c r="EQ327" s="737">
        <f t="shared" si="2682"/>
        <v>0</v>
      </c>
      <c r="ER327" s="737">
        <f t="shared" si="2683"/>
        <v>7117</v>
      </c>
      <c r="ES327" s="738">
        <f t="shared" si="2684"/>
        <v>7189</v>
      </c>
      <c r="ET327" s="817">
        <f t="shared" si="2685"/>
        <v>0</v>
      </c>
      <c r="EU327" s="740">
        <f t="shared" si="2686"/>
        <v>0</v>
      </c>
      <c r="EV327" s="741">
        <f t="shared" si="2687"/>
        <v>0</v>
      </c>
      <c r="EW327" s="740">
        <f t="shared" si="2688"/>
        <v>0</v>
      </c>
      <c r="EX327" s="741">
        <f t="shared" si="2689"/>
        <v>0</v>
      </c>
      <c r="EY327" s="740">
        <f t="shared" si="2690"/>
        <v>0</v>
      </c>
      <c r="EZ327" s="741">
        <f t="shared" si="2691"/>
        <v>0</v>
      </c>
      <c r="FA327" s="740">
        <f t="shared" si="2692"/>
        <v>0</v>
      </c>
      <c r="FB327" s="741">
        <f t="shared" si="2693"/>
        <v>0</v>
      </c>
      <c r="FC327" s="740">
        <f t="shared" si="2694"/>
        <v>0</v>
      </c>
      <c r="FD327" s="741">
        <f t="shared" si="2695"/>
        <v>0</v>
      </c>
      <c r="FE327" s="740">
        <f t="shared" si="2696"/>
        <v>0</v>
      </c>
      <c r="FF327" s="741">
        <f t="shared" si="2697"/>
        <v>0</v>
      </c>
      <c r="FG327" s="740">
        <f t="shared" si="2698"/>
        <v>0</v>
      </c>
      <c r="FH327" s="741">
        <f t="shared" si="2699"/>
        <v>0</v>
      </c>
      <c r="FI327" s="740">
        <f t="shared" si="2700"/>
        <v>0</v>
      </c>
      <c r="FJ327" s="741">
        <f t="shared" si="2701"/>
        <v>0</v>
      </c>
      <c r="FK327" s="740">
        <f t="shared" si="2702"/>
        <v>0</v>
      </c>
      <c r="FL327" s="741">
        <f t="shared" si="2703"/>
        <v>0</v>
      </c>
      <c r="FM327" s="740">
        <f t="shared" si="2704"/>
        <v>0</v>
      </c>
      <c r="FN327" s="741">
        <f t="shared" si="2705"/>
        <v>0</v>
      </c>
      <c r="FO327" s="743">
        <f t="shared" si="2706"/>
        <v>0</v>
      </c>
      <c r="FP327" s="744">
        <f t="shared" si="2707"/>
        <v>0</v>
      </c>
      <c r="FQ327" s="745">
        <v>12</v>
      </c>
      <c r="FR327" s="746">
        <f t="shared" si="2708"/>
        <v>0</v>
      </c>
      <c r="FS327" s="747"/>
      <c r="FT327" s="741"/>
      <c r="FU327" s="746">
        <f t="shared" si="2709"/>
        <v>0</v>
      </c>
      <c r="FV327" s="746">
        <f t="shared" si="2710"/>
        <v>0</v>
      </c>
      <c r="FW327" s="746">
        <f t="shared" si="2711"/>
        <v>0</v>
      </c>
      <c r="FY327" s="1044"/>
      <c r="FZ327" s="755" t="s">
        <v>40</v>
      </c>
      <c r="GA327" s="737">
        <f t="shared" si="2712"/>
        <v>1</v>
      </c>
      <c r="GB327" s="737">
        <f t="shared" si="2713"/>
        <v>7117</v>
      </c>
      <c r="GC327" s="738">
        <f t="shared" si="2714"/>
        <v>7189</v>
      </c>
      <c r="GD327" s="743">
        <f t="shared" si="2715"/>
        <v>7189</v>
      </c>
      <c r="GE327" s="743"/>
      <c r="GF327" s="737">
        <f t="shared" si="2716"/>
        <v>0</v>
      </c>
      <c r="GG327" s="743"/>
      <c r="GH327" s="737">
        <f t="shared" si="2717"/>
        <v>287.56</v>
      </c>
      <c r="GI327" s="743"/>
      <c r="GJ327" s="737">
        <f t="shared" si="2718"/>
        <v>0</v>
      </c>
      <c r="GK327" s="743"/>
      <c r="GL327" s="737">
        <f t="shared" si="2719"/>
        <v>0</v>
      </c>
      <c r="GM327" s="743"/>
      <c r="GN327" s="737">
        <f t="shared" si="2720"/>
        <v>0</v>
      </c>
      <c r="GO327" s="743"/>
      <c r="GP327" s="737">
        <f t="shared" si="2721"/>
        <v>10064.6</v>
      </c>
      <c r="GQ327" s="743"/>
      <c r="GR327" s="737">
        <f t="shared" si="2722"/>
        <v>2156.6999999999998</v>
      </c>
      <c r="GS327" s="743"/>
      <c r="GT327" s="737">
        <f t="shared" si="2723"/>
        <v>0</v>
      </c>
      <c r="GU327" s="743"/>
      <c r="GV327" s="737">
        <f t="shared" si="2724"/>
        <v>0</v>
      </c>
      <c r="GW327" s="743"/>
      <c r="GX327" s="737">
        <f t="shared" si="2725"/>
        <v>0</v>
      </c>
      <c r="GY327" s="743">
        <f t="shared" si="2725"/>
        <v>0</v>
      </c>
      <c r="GZ327" s="744">
        <f t="shared" si="2726"/>
        <v>19697.86</v>
      </c>
      <c r="HA327" s="745">
        <v>12</v>
      </c>
      <c r="HB327" s="746">
        <f t="shared" si="2727"/>
        <v>236374.32</v>
      </c>
      <c r="HC327" s="737">
        <f t="shared" si="2728"/>
        <v>0</v>
      </c>
      <c r="HD327" s="737">
        <f t="shared" si="2728"/>
        <v>0</v>
      </c>
      <c r="HE327" s="746">
        <f t="shared" si="2729"/>
        <v>236374.32</v>
      </c>
      <c r="HF327" s="746">
        <f t="shared" si="2730"/>
        <v>71385.039999999994</v>
      </c>
      <c r="HG327" s="746">
        <f t="shared" si="2731"/>
        <v>307759.35999999999</v>
      </c>
    </row>
    <row r="328" spans="1:215" hidden="1" x14ac:dyDescent="0.25">
      <c r="A328" s="1044"/>
      <c r="B328" s="755" t="s">
        <v>522</v>
      </c>
      <c r="C328" s="737">
        <f t="shared" si="2563"/>
        <v>0</v>
      </c>
      <c r="D328" s="737">
        <f t="shared" si="2564"/>
        <v>6795</v>
      </c>
      <c r="E328" s="738">
        <f t="shared" si="2565"/>
        <v>6863</v>
      </c>
      <c r="F328" s="817">
        <f t="shared" si="2566"/>
        <v>0</v>
      </c>
      <c r="G328" s="740">
        <f t="shared" si="2732"/>
        <v>0</v>
      </c>
      <c r="H328" s="741">
        <f t="shared" si="2568"/>
        <v>0</v>
      </c>
      <c r="I328" s="740">
        <f t="shared" si="2732"/>
        <v>0</v>
      </c>
      <c r="J328" s="741">
        <f t="shared" si="2569"/>
        <v>0</v>
      </c>
      <c r="K328" s="740">
        <f t="shared" si="2570"/>
        <v>0</v>
      </c>
      <c r="L328" s="741">
        <f t="shared" si="2571"/>
        <v>0</v>
      </c>
      <c r="M328" s="740">
        <f t="shared" si="2572"/>
        <v>0</v>
      </c>
      <c r="N328" s="741">
        <f t="shared" si="2573"/>
        <v>0</v>
      </c>
      <c r="O328" s="740">
        <f t="shared" si="2574"/>
        <v>0</v>
      </c>
      <c r="P328" s="741">
        <f t="shared" si="2575"/>
        <v>0</v>
      </c>
      <c r="Q328" s="740">
        <f t="shared" si="2576"/>
        <v>0</v>
      </c>
      <c r="R328" s="741">
        <f t="shared" si="2577"/>
        <v>0</v>
      </c>
      <c r="S328" s="740">
        <f t="shared" si="2578"/>
        <v>0</v>
      </c>
      <c r="T328" s="741">
        <f t="shared" si="2579"/>
        <v>0</v>
      </c>
      <c r="U328" s="740">
        <f t="shared" si="2580"/>
        <v>0</v>
      </c>
      <c r="V328" s="741">
        <f t="shared" si="2581"/>
        <v>0</v>
      </c>
      <c r="W328" s="740">
        <f t="shared" si="2582"/>
        <v>0</v>
      </c>
      <c r="X328" s="741">
        <f t="shared" si="2583"/>
        <v>0</v>
      </c>
      <c r="Y328" s="740">
        <f t="shared" si="2584"/>
        <v>0</v>
      </c>
      <c r="Z328" s="741">
        <f t="shared" si="2585"/>
        <v>0</v>
      </c>
      <c r="AA328" s="743">
        <f t="shared" si="2586"/>
        <v>0</v>
      </c>
      <c r="AB328" s="744">
        <f t="shared" si="2587"/>
        <v>0</v>
      </c>
      <c r="AC328" s="745">
        <v>12</v>
      </c>
      <c r="AD328" s="746">
        <f t="shared" si="2588"/>
        <v>0</v>
      </c>
      <c r="AE328" s="747"/>
      <c r="AF328" s="741"/>
      <c r="AG328" s="746">
        <f t="shared" si="2589"/>
        <v>0</v>
      </c>
      <c r="AH328" s="746">
        <f t="shared" si="2590"/>
        <v>0</v>
      </c>
      <c r="AI328" s="746">
        <f t="shared" si="2591"/>
        <v>0</v>
      </c>
      <c r="AK328" s="1044"/>
      <c r="AL328" s="755" t="s">
        <v>522</v>
      </c>
      <c r="AM328" s="737">
        <f t="shared" si="2592"/>
        <v>1</v>
      </c>
      <c r="AN328" s="737">
        <f t="shared" si="2593"/>
        <v>6795</v>
      </c>
      <c r="AO328" s="738">
        <f t="shared" si="2594"/>
        <v>6863</v>
      </c>
      <c r="AP328" s="817">
        <f t="shared" si="2595"/>
        <v>6863</v>
      </c>
      <c r="AQ328" s="740">
        <f t="shared" si="2596"/>
        <v>0</v>
      </c>
      <c r="AR328" s="741">
        <f t="shared" si="2597"/>
        <v>0</v>
      </c>
      <c r="AS328" s="740">
        <f t="shared" si="2598"/>
        <v>4</v>
      </c>
      <c r="AT328" s="741">
        <f t="shared" si="2599"/>
        <v>274.52</v>
      </c>
      <c r="AU328" s="740">
        <f t="shared" si="2600"/>
        <v>0</v>
      </c>
      <c r="AV328" s="741">
        <f t="shared" si="2601"/>
        <v>0</v>
      </c>
      <c r="AW328" s="740">
        <f t="shared" si="2602"/>
        <v>0</v>
      </c>
      <c r="AX328" s="741">
        <f t="shared" si="2603"/>
        <v>0</v>
      </c>
      <c r="AY328" s="740">
        <f t="shared" si="2604"/>
        <v>0</v>
      </c>
      <c r="AZ328" s="741">
        <f t="shared" si="2605"/>
        <v>0</v>
      </c>
      <c r="BA328" s="740">
        <f t="shared" si="2606"/>
        <v>170</v>
      </c>
      <c r="BB328" s="741">
        <f t="shared" si="2607"/>
        <v>11667.1</v>
      </c>
      <c r="BC328" s="740">
        <f t="shared" si="2608"/>
        <v>30</v>
      </c>
      <c r="BD328" s="741">
        <f t="shared" si="2609"/>
        <v>2058.9</v>
      </c>
      <c r="BE328" s="740">
        <f t="shared" si="2610"/>
        <v>0</v>
      </c>
      <c r="BF328" s="741">
        <f t="shared" si="2611"/>
        <v>0</v>
      </c>
      <c r="BG328" s="740">
        <f t="shared" si="2612"/>
        <v>0</v>
      </c>
      <c r="BH328" s="741">
        <f t="shared" si="2613"/>
        <v>0</v>
      </c>
      <c r="BI328" s="740">
        <f t="shared" si="2614"/>
        <v>0</v>
      </c>
      <c r="BJ328" s="741">
        <f t="shared" si="2615"/>
        <v>0</v>
      </c>
      <c r="BK328" s="743">
        <f t="shared" si="2616"/>
        <v>0</v>
      </c>
      <c r="BL328" s="744">
        <f t="shared" si="2617"/>
        <v>20863.52</v>
      </c>
      <c r="BM328" s="745">
        <v>12</v>
      </c>
      <c r="BN328" s="746">
        <f t="shared" si="2618"/>
        <v>250362.23999999999</v>
      </c>
      <c r="BO328" s="747"/>
      <c r="BP328" s="741"/>
      <c r="BQ328" s="746">
        <f t="shared" si="2619"/>
        <v>250362.23999999999</v>
      </c>
      <c r="BR328" s="746">
        <f t="shared" si="2620"/>
        <v>75609.399999999994</v>
      </c>
      <c r="BS328" s="746">
        <f t="shared" si="2621"/>
        <v>325971.64</v>
      </c>
      <c r="BU328" s="1044"/>
      <c r="BV328" s="755" t="s">
        <v>522</v>
      </c>
      <c r="BW328" s="737">
        <f t="shared" si="2622"/>
        <v>0</v>
      </c>
      <c r="BX328" s="737">
        <f t="shared" si="2623"/>
        <v>6795</v>
      </c>
      <c r="BY328" s="738">
        <f t="shared" si="2624"/>
        <v>6863</v>
      </c>
      <c r="BZ328" s="817">
        <f t="shared" si="2625"/>
        <v>0</v>
      </c>
      <c r="CA328" s="740">
        <f t="shared" si="2626"/>
        <v>0</v>
      </c>
      <c r="CB328" s="741">
        <f t="shared" si="2627"/>
        <v>0</v>
      </c>
      <c r="CC328" s="740">
        <f t="shared" si="2628"/>
        <v>0</v>
      </c>
      <c r="CD328" s="741">
        <f t="shared" si="2629"/>
        <v>0</v>
      </c>
      <c r="CE328" s="740">
        <f t="shared" si="2630"/>
        <v>0</v>
      </c>
      <c r="CF328" s="741">
        <f t="shared" si="2631"/>
        <v>0</v>
      </c>
      <c r="CG328" s="740">
        <f t="shared" si="2632"/>
        <v>0</v>
      </c>
      <c r="CH328" s="741">
        <f t="shared" si="2633"/>
        <v>0</v>
      </c>
      <c r="CI328" s="740">
        <f t="shared" si="2634"/>
        <v>0</v>
      </c>
      <c r="CJ328" s="741">
        <f t="shared" si="2635"/>
        <v>0</v>
      </c>
      <c r="CK328" s="740">
        <f t="shared" si="2636"/>
        <v>0</v>
      </c>
      <c r="CL328" s="741">
        <f t="shared" si="2637"/>
        <v>0</v>
      </c>
      <c r="CM328" s="740">
        <f t="shared" si="2638"/>
        <v>0</v>
      </c>
      <c r="CN328" s="741">
        <f t="shared" si="2639"/>
        <v>0</v>
      </c>
      <c r="CO328" s="740">
        <f t="shared" si="2640"/>
        <v>0</v>
      </c>
      <c r="CP328" s="741">
        <f t="shared" si="2641"/>
        <v>0</v>
      </c>
      <c r="CQ328" s="740">
        <f t="shared" si="2642"/>
        <v>0</v>
      </c>
      <c r="CR328" s="741">
        <f t="shared" si="2643"/>
        <v>0</v>
      </c>
      <c r="CS328" s="740">
        <f t="shared" si="2644"/>
        <v>0</v>
      </c>
      <c r="CT328" s="741">
        <f t="shared" si="2645"/>
        <v>0</v>
      </c>
      <c r="CU328" s="743">
        <f t="shared" si="2646"/>
        <v>0</v>
      </c>
      <c r="CV328" s="744">
        <f t="shared" si="2647"/>
        <v>0</v>
      </c>
      <c r="CW328" s="745">
        <v>12</v>
      </c>
      <c r="CX328" s="746">
        <f t="shared" si="2648"/>
        <v>0</v>
      </c>
      <c r="CY328" s="747"/>
      <c r="CZ328" s="741"/>
      <c r="DA328" s="746">
        <f t="shared" si="2649"/>
        <v>0</v>
      </c>
      <c r="DB328" s="746">
        <f t="shared" si="2650"/>
        <v>0</v>
      </c>
      <c r="DC328" s="746">
        <f t="shared" si="2651"/>
        <v>0</v>
      </c>
      <c r="DD328" s="750"/>
      <c r="DE328" s="1044"/>
      <c r="DF328" s="755" t="s">
        <v>522</v>
      </c>
      <c r="DG328" s="737">
        <f t="shared" si="2652"/>
        <v>0</v>
      </c>
      <c r="DH328" s="737">
        <f t="shared" si="2653"/>
        <v>6795</v>
      </c>
      <c r="DI328" s="738">
        <f t="shared" si="2654"/>
        <v>6863</v>
      </c>
      <c r="DJ328" s="817">
        <f t="shared" si="2655"/>
        <v>0</v>
      </c>
      <c r="DK328" s="740">
        <f t="shared" si="2656"/>
        <v>0</v>
      </c>
      <c r="DL328" s="741">
        <f t="shared" si="2657"/>
        <v>0</v>
      </c>
      <c r="DM328" s="740">
        <f t="shared" si="2658"/>
        <v>0</v>
      </c>
      <c r="DN328" s="741">
        <f t="shared" si="2659"/>
        <v>0</v>
      </c>
      <c r="DO328" s="740">
        <f t="shared" si="2660"/>
        <v>0</v>
      </c>
      <c r="DP328" s="741">
        <f t="shared" si="2661"/>
        <v>0</v>
      </c>
      <c r="DQ328" s="740">
        <f t="shared" si="2662"/>
        <v>0</v>
      </c>
      <c r="DR328" s="741">
        <f t="shared" si="2663"/>
        <v>0</v>
      </c>
      <c r="DS328" s="740">
        <f t="shared" si="2664"/>
        <v>0</v>
      </c>
      <c r="DT328" s="741">
        <f t="shared" si="2665"/>
        <v>0</v>
      </c>
      <c r="DU328" s="740">
        <f t="shared" si="2666"/>
        <v>0</v>
      </c>
      <c r="DV328" s="741">
        <f t="shared" si="2667"/>
        <v>0</v>
      </c>
      <c r="DW328" s="740">
        <f t="shared" si="2668"/>
        <v>0</v>
      </c>
      <c r="DX328" s="741">
        <f t="shared" si="2669"/>
        <v>0</v>
      </c>
      <c r="DY328" s="740">
        <f t="shared" si="2670"/>
        <v>0</v>
      </c>
      <c r="DZ328" s="741">
        <f t="shared" si="2671"/>
        <v>0</v>
      </c>
      <c r="EA328" s="740">
        <f t="shared" si="2672"/>
        <v>0</v>
      </c>
      <c r="EB328" s="741">
        <f t="shared" si="2673"/>
        <v>0</v>
      </c>
      <c r="EC328" s="740">
        <f t="shared" si="2674"/>
        <v>0</v>
      </c>
      <c r="ED328" s="741">
        <f t="shared" si="2675"/>
        <v>0</v>
      </c>
      <c r="EE328" s="743">
        <f t="shared" si="2676"/>
        <v>0</v>
      </c>
      <c r="EF328" s="744">
        <f t="shared" si="2677"/>
        <v>0</v>
      </c>
      <c r="EG328" s="745">
        <v>12</v>
      </c>
      <c r="EH328" s="746">
        <f t="shared" si="2678"/>
        <v>0</v>
      </c>
      <c r="EI328" s="747"/>
      <c r="EJ328" s="741"/>
      <c r="EK328" s="746">
        <f t="shared" si="2679"/>
        <v>0</v>
      </c>
      <c r="EL328" s="746">
        <f t="shared" si="2680"/>
        <v>0</v>
      </c>
      <c r="EM328" s="746">
        <f t="shared" si="2681"/>
        <v>0</v>
      </c>
      <c r="EO328" s="1044"/>
      <c r="EP328" s="755" t="s">
        <v>522</v>
      </c>
      <c r="EQ328" s="737">
        <f t="shared" si="2682"/>
        <v>0</v>
      </c>
      <c r="ER328" s="737">
        <f t="shared" si="2683"/>
        <v>6795</v>
      </c>
      <c r="ES328" s="738">
        <f t="shared" si="2684"/>
        <v>6863</v>
      </c>
      <c r="ET328" s="817">
        <f t="shared" si="2685"/>
        <v>0</v>
      </c>
      <c r="EU328" s="740">
        <f t="shared" si="2686"/>
        <v>0</v>
      </c>
      <c r="EV328" s="741">
        <f t="shared" si="2687"/>
        <v>0</v>
      </c>
      <c r="EW328" s="740">
        <f t="shared" si="2688"/>
        <v>0</v>
      </c>
      <c r="EX328" s="741">
        <f t="shared" si="2689"/>
        <v>0</v>
      </c>
      <c r="EY328" s="740">
        <f t="shared" si="2690"/>
        <v>0</v>
      </c>
      <c r="EZ328" s="741">
        <f t="shared" si="2691"/>
        <v>0</v>
      </c>
      <c r="FA328" s="740">
        <f t="shared" si="2692"/>
        <v>0</v>
      </c>
      <c r="FB328" s="741">
        <f t="shared" si="2693"/>
        <v>0</v>
      </c>
      <c r="FC328" s="740">
        <f t="shared" si="2694"/>
        <v>0</v>
      </c>
      <c r="FD328" s="741">
        <f t="shared" si="2695"/>
        <v>0</v>
      </c>
      <c r="FE328" s="740">
        <f t="shared" si="2696"/>
        <v>0</v>
      </c>
      <c r="FF328" s="741">
        <f t="shared" si="2697"/>
        <v>0</v>
      </c>
      <c r="FG328" s="740">
        <f t="shared" si="2698"/>
        <v>0</v>
      </c>
      <c r="FH328" s="741">
        <f t="shared" si="2699"/>
        <v>0</v>
      </c>
      <c r="FI328" s="740">
        <f t="shared" si="2700"/>
        <v>0</v>
      </c>
      <c r="FJ328" s="741">
        <f t="shared" si="2701"/>
        <v>0</v>
      </c>
      <c r="FK328" s="740">
        <f t="shared" si="2702"/>
        <v>0</v>
      </c>
      <c r="FL328" s="741">
        <f t="shared" si="2703"/>
        <v>0</v>
      </c>
      <c r="FM328" s="740">
        <f t="shared" si="2704"/>
        <v>0</v>
      </c>
      <c r="FN328" s="741">
        <f t="shared" si="2705"/>
        <v>0</v>
      </c>
      <c r="FO328" s="743">
        <f t="shared" si="2706"/>
        <v>0</v>
      </c>
      <c r="FP328" s="744">
        <f t="shared" si="2707"/>
        <v>0</v>
      </c>
      <c r="FQ328" s="745">
        <v>12</v>
      </c>
      <c r="FR328" s="746">
        <f t="shared" si="2708"/>
        <v>0</v>
      </c>
      <c r="FS328" s="747"/>
      <c r="FT328" s="741"/>
      <c r="FU328" s="746">
        <f t="shared" si="2709"/>
        <v>0</v>
      </c>
      <c r="FV328" s="746">
        <f t="shared" si="2710"/>
        <v>0</v>
      </c>
      <c r="FW328" s="746">
        <f t="shared" si="2711"/>
        <v>0</v>
      </c>
      <c r="FY328" s="1044"/>
      <c r="FZ328" s="755" t="s">
        <v>522</v>
      </c>
      <c r="GA328" s="737">
        <f t="shared" si="2712"/>
        <v>1</v>
      </c>
      <c r="GB328" s="737">
        <f t="shared" si="2713"/>
        <v>6795</v>
      </c>
      <c r="GC328" s="738">
        <f t="shared" si="2714"/>
        <v>6863</v>
      </c>
      <c r="GD328" s="743">
        <f t="shared" si="2715"/>
        <v>6863</v>
      </c>
      <c r="GE328" s="743"/>
      <c r="GF328" s="737">
        <f t="shared" si="2716"/>
        <v>0</v>
      </c>
      <c r="GG328" s="743"/>
      <c r="GH328" s="737">
        <f t="shared" si="2717"/>
        <v>274.52</v>
      </c>
      <c r="GI328" s="743"/>
      <c r="GJ328" s="737">
        <f t="shared" si="2718"/>
        <v>0</v>
      </c>
      <c r="GK328" s="743"/>
      <c r="GL328" s="737">
        <f t="shared" si="2719"/>
        <v>0</v>
      </c>
      <c r="GM328" s="743"/>
      <c r="GN328" s="737">
        <f t="shared" si="2720"/>
        <v>0</v>
      </c>
      <c r="GO328" s="743"/>
      <c r="GP328" s="737">
        <f t="shared" si="2721"/>
        <v>11667.1</v>
      </c>
      <c r="GQ328" s="743"/>
      <c r="GR328" s="737">
        <f t="shared" si="2722"/>
        <v>2058.9</v>
      </c>
      <c r="GS328" s="743"/>
      <c r="GT328" s="737">
        <f t="shared" si="2723"/>
        <v>0</v>
      </c>
      <c r="GU328" s="743"/>
      <c r="GV328" s="737">
        <f t="shared" si="2724"/>
        <v>0</v>
      </c>
      <c r="GW328" s="743"/>
      <c r="GX328" s="737">
        <f t="shared" si="2725"/>
        <v>0</v>
      </c>
      <c r="GY328" s="743">
        <f t="shared" si="2725"/>
        <v>0</v>
      </c>
      <c r="GZ328" s="744">
        <f t="shared" si="2726"/>
        <v>20863.52</v>
      </c>
      <c r="HA328" s="745">
        <v>12</v>
      </c>
      <c r="HB328" s="746">
        <f t="shared" si="2727"/>
        <v>250362.23999999999</v>
      </c>
      <c r="HC328" s="737">
        <f t="shared" si="2728"/>
        <v>0</v>
      </c>
      <c r="HD328" s="737">
        <f t="shared" si="2728"/>
        <v>0</v>
      </c>
      <c r="HE328" s="746">
        <f t="shared" si="2729"/>
        <v>250362.23999999999</v>
      </c>
      <c r="HF328" s="746">
        <f t="shared" si="2730"/>
        <v>75609.399999999994</v>
      </c>
      <c r="HG328" s="746">
        <f t="shared" si="2731"/>
        <v>325971.64</v>
      </c>
    </row>
    <row r="329" spans="1:215" hidden="1" x14ac:dyDescent="0.25">
      <c r="A329" s="1044"/>
      <c r="B329" s="755" t="s">
        <v>361</v>
      </c>
      <c r="C329" s="737">
        <f t="shared" si="2563"/>
        <v>0.5</v>
      </c>
      <c r="D329" s="737">
        <f t="shared" si="2564"/>
        <v>5596</v>
      </c>
      <c r="E329" s="738">
        <f t="shared" si="2565"/>
        <v>5652</v>
      </c>
      <c r="F329" s="817">
        <f t="shared" si="2566"/>
        <v>2826</v>
      </c>
      <c r="G329" s="740">
        <f t="shared" si="2732"/>
        <v>0</v>
      </c>
      <c r="H329" s="741">
        <f t="shared" si="2568"/>
        <v>0</v>
      </c>
      <c r="I329" s="740">
        <f t="shared" si="2732"/>
        <v>0</v>
      </c>
      <c r="J329" s="741">
        <f t="shared" si="2569"/>
        <v>0</v>
      </c>
      <c r="K329" s="740">
        <f t="shared" si="2570"/>
        <v>0</v>
      </c>
      <c r="L329" s="741">
        <f t="shared" si="2571"/>
        <v>0</v>
      </c>
      <c r="M329" s="740">
        <f t="shared" si="2572"/>
        <v>5</v>
      </c>
      <c r="N329" s="741">
        <f t="shared" si="2573"/>
        <v>141.30000000000001</v>
      </c>
      <c r="O329" s="740">
        <f t="shared" si="2574"/>
        <v>0</v>
      </c>
      <c r="P329" s="741">
        <f t="shared" si="2575"/>
        <v>0</v>
      </c>
      <c r="Q329" s="740">
        <f t="shared" si="2576"/>
        <v>198</v>
      </c>
      <c r="R329" s="741">
        <f t="shared" si="2577"/>
        <v>5595.48</v>
      </c>
      <c r="S329" s="740">
        <f t="shared" si="2578"/>
        <v>30</v>
      </c>
      <c r="T329" s="741">
        <f t="shared" si="2579"/>
        <v>847.8</v>
      </c>
      <c r="U329" s="740">
        <f t="shared" si="2580"/>
        <v>0</v>
      </c>
      <c r="V329" s="741">
        <f t="shared" si="2581"/>
        <v>0</v>
      </c>
      <c r="W329" s="740">
        <f t="shared" si="2582"/>
        <v>0</v>
      </c>
      <c r="X329" s="741">
        <f t="shared" si="2583"/>
        <v>0</v>
      </c>
      <c r="Y329" s="740">
        <f t="shared" si="2584"/>
        <v>0</v>
      </c>
      <c r="Z329" s="741">
        <f t="shared" si="2585"/>
        <v>0</v>
      </c>
      <c r="AA329" s="743">
        <f t="shared" si="2586"/>
        <v>0</v>
      </c>
      <c r="AB329" s="744">
        <f t="shared" si="2587"/>
        <v>9410.58</v>
      </c>
      <c r="AC329" s="745">
        <v>12</v>
      </c>
      <c r="AD329" s="746">
        <f t="shared" si="2588"/>
        <v>112926.96</v>
      </c>
      <c r="AE329" s="747"/>
      <c r="AF329" s="741"/>
      <c r="AG329" s="746">
        <f t="shared" si="2589"/>
        <v>112926.96</v>
      </c>
      <c r="AH329" s="746">
        <f t="shared" si="2590"/>
        <v>34103.94</v>
      </c>
      <c r="AI329" s="746">
        <f t="shared" si="2591"/>
        <v>147030.9</v>
      </c>
      <c r="AK329" s="1044"/>
      <c r="AL329" s="755" t="s">
        <v>361</v>
      </c>
      <c r="AM329" s="737">
        <f t="shared" si="2592"/>
        <v>0.5</v>
      </c>
      <c r="AN329" s="737">
        <f t="shared" si="2593"/>
        <v>5596</v>
      </c>
      <c r="AO329" s="738">
        <f t="shared" si="2594"/>
        <v>5652</v>
      </c>
      <c r="AP329" s="817">
        <f t="shared" si="2595"/>
        <v>2826</v>
      </c>
      <c r="AQ329" s="740">
        <f t="shared" si="2596"/>
        <v>0</v>
      </c>
      <c r="AR329" s="741">
        <f t="shared" si="2597"/>
        <v>0</v>
      </c>
      <c r="AS329" s="740">
        <f t="shared" si="2598"/>
        <v>0</v>
      </c>
      <c r="AT329" s="741">
        <f t="shared" si="2599"/>
        <v>0</v>
      </c>
      <c r="AU329" s="740">
        <f t="shared" si="2600"/>
        <v>0</v>
      </c>
      <c r="AV329" s="741">
        <f t="shared" si="2601"/>
        <v>0</v>
      </c>
      <c r="AW329" s="740">
        <f t="shared" si="2602"/>
        <v>0</v>
      </c>
      <c r="AX329" s="741">
        <f t="shared" si="2603"/>
        <v>0</v>
      </c>
      <c r="AY329" s="740">
        <f t="shared" si="2604"/>
        <v>0</v>
      </c>
      <c r="AZ329" s="741">
        <f t="shared" si="2605"/>
        <v>0</v>
      </c>
      <c r="BA329" s="740">
        <f t="shared" si="2606"/>
        <v>199</v>
      </c>
      <c r="BB329" s="741">
        <f t="shared" si="2607"/>
        <v>5623.74</v>
      </c>
      <c r="BC329" s="740">
        <f t="shared" si="2608"/>
        <v>30</v>
      </c>
      <c r="BD329" s="741">
        <f t="shared" si="2609"/>
        <v>847.8</v>
      </c>
      <c r="BE329" s="740">
        <f t="shared" si="2610"/>
        <v>0</v>
      </c>
      <c r="BF329" s="741">
        <f t="shared" si="2611"/>
        <v>0</v>
      </c>
      <c r="BG329" s="740">
        <f t="shared" si="2612"/>
        <v>0</v>
      </c>
      <c r="BH329" s="741">
        <f t="shared" si="2613"/>
        <v>0</v>
      </c>
      <c r="BI329" s="740">
        <f t="shared" si="2614"/>
        <v>0</v>
      </c>
      <c r="BJ329" s="741">
        <f t="shared" si="2615"/>
        <v>0</v>
      </c>
      <c r="BK329" s="743">
        <f t="shared" si="2616"/>
        <v>0</v>
      </c>
      <c r="BL329" s="744">
        <f t="shared" si="2617"/>
        <v>9297.5400000000009</v>
      </c>
      <c r="BM329" s="745">
        <v>12</v>
      </c>
      <c r="BN329" s="746">
        <f t="shared" si="2618"/>
        <v>111570.48</v>
      </c>
      <c r="BO329" s="747"/>
      <c r="BP329" s="741"/>
      <c r="BQ329" s="746">
        <f t="shared" si="2619"/>
        <v>111570.48</v>
      </c>
      <c r="BR329" s="746">
        <f t="shared" si="2620"/>
        <v>33694.28</v>
      </c>
      <c r="BS329" s="746">
        <f t="shared" si="2621"/>
        <v>145264.76</v>
      </c>
      <c r="BU329" s="1044"/>
      <c r="BV329" s="755" t="s">
        <v>361</v>
      </c>
      <c r="BW329" s="737">
        <f t="shared" si="2622"/>
        <v>1</v>
      </c>
      <c r="BX329" s="737">
        <f t="shared" si="2623"/>
        <v>5596</v>
      </c>
      <c r="BY329" s="738">
        <f t="shared" si="2624"/>
        <v>5652</v>
      </c>
      <c r="BZ329" s="817">
        <f t="shared" si="2625"/>
        <v>5652</v>
      </c>
      <c r="CA329" s="740">
        <f t="shared" si="2626"/>
        <v>0</v>
      </c>
      <c r="CB329" s="741">
        <f t="shared" si="2627"/>
        <v>0</v>
      </c>
      <c r="CC329" s="740">
        <f t="shared" si="2628"/>
        <v>0</v>
      </c>
      <c r="CD329" s="741">
        <f t="shared" si="2629"/>
        <v>0</v>
      </c>
      <c r="CE329" s="740">
        <f t="shared" si="2630"/>
        <v>0</v>
      </c>
      <c r="CF329" s="741">
        <f t="shared" si="2631"/>
        <v>0</v>
      </c>
      <c r="CG329" s="740">
        <f t="shared" si="2632"/>
        <v>75</v>
      </c>
      <c r="CH329" s="741">
        <f t="shared" si="2633"/>
        <v>4239</v>
      </c>
      <c r="CI329" s="740">
        <f t="shared" si="2634"/>
        <v>0</v>
      </c>
      <c r="CJ329" s="741">
        <f t="shared" si="2635"/>
        <v>0</v>
      </c>
      <c r="CK329" s="740">
        <f t="shared" si="2636"/>
        <v>0</v>
      </c>
      <c r="CL329" s="741">
        <f t="shared" si="2637"/>
        <v>0</v>
      </c>
      <c r="CM329" s="740">
        <f t="shared" si="2638"/>
        <v>0</v>
      </c>
      <c r="CN329" s="741">
        <f t="shared" si="2639"/>
        <v>0</v>
      </c>
      <c r="CO329" s="740">
        <f t="shared" si="2640"/>
        <v>0</v>
      </c>
      <c r="CP329" s="741">
        <f t="shared" si="2641"/>
        <v>0</v>
      </c>
      <c r="CQ329" s="740">
        <f t="shared" si="2642"/>
        <v>0</v>
      </c>
      <c r="CR329" s="741">
        <f t="shared" si="2643"/>
        <v>0</v>
      </c>
      <c r="CS329" s="740">
        <f t="shared" si="2644"/>
        <v>0</v>
      </c>
      <c r="CT329" s="741">
        <f t="shared" si="2645"/>
        <v>0</v>
      </c>
      <c r="CU329" s="743">
        <f t="shared" si="2646"/>
        <v>6276</v>
      </c>
      <c r="CV329" s="744">
        <f t="shared" si="2647"/>
        <v>16167</v>
      </c>
      <c r="CW329" s="745">
        <v>12</v>
      </c>
      <c r="CX329" s="746">
        <f t="shared" si="2648"/>
        <v>194004</v>
      </c>
      <c r="CY329" s="747"/>
      <c r="CZ329" s="741"/>
      <c r="DA329" s="746">
        <f t="shared" si="2649"/>
        <v>194004</v>
      </c>
      <c r="DB329" s="746">
        <f t="shared" si="2650"/>
        <v>58589.21</v>
      </c>
      <c r="DC329" s="746">
        <f t="shared" si="2651"/>
        <v>252593.21</v>
      </c>
      <c r="DD329" s="750"/>
      <c r="DE329" s="1044"/>
      <c r="DF329" s="755" t="s">
        <v>361</v>
      </c>
      <c r="DG329" s="737">
        <f t="shared" si="2652"/>
        <v>0</v>
      </c>
      <c r="DH329" s="737">
        <f t="shared" si="2653"/>
        <v>5596</v>
      </c>
      <c r="DI329" s="738">
        <f t="shared" si="2654"/>
        <v>5652</v>
      </c>
      <c r="DJ329" s="817">
        <f t="shared" si="2655"/>
        <v>0</v>
      </c>
      <c r="DK329" s="740">
        <f t="shared" si="2656"/>
        <v>0</v>
      </c>
      <c r="DL329" s="741">
        <f t="shared" si="2657"/>
        <v>0</v>
      </c>
      <c r="DM329" s="740">
        <f t="shared" si="2658"/>
        <v>0</v>
      </c>
      <c r="DN329" s="741">
        <f t="shared" si="2659"/>
        <v>0</v>
      </c>
      <c r="DO329" s="740">
        <f t="shared" si="2660"/>
        <v>0</v>
      </c>
      <c r="DP329" s="741">
        <f t="shared" si="2661"/>
        <v>0</v>
      </c>
      <c r="DQ329" s="740">
        <f t="shared" si="2662"/>
        <v>0</v>
      </c>
      <c r="DR329" s="741">
        <f t="shared" si="2663"/>
        <v>0</v>
      </c>
      <c r="DS329" s="740">
        <f t="shared" si="2664"/>
        <v>0</v>
      </c>
      <c r="DT329" s="741">
        <f t="shared" si="2665"/>
        <v>0</v>
      </c>
      <c r="DU329" s="740">
        <f t="shared" si="2666"/>
        <v>0</v>
      </c>
      <c r="DV329" s="741">
        <f t="shared" si="2667"/>
        <v>0</v>
      </c>
      <c r="DW329" s="740">
        <f t="shared" si="2668"/>
        <v>0</v>
      </c>
      <c r="DX329" s="741">
        <f t="shared" si="2669"/>
        <v>0</v>
      </c>
      <c r="DY329" s="740">
        <f t="shared" si="2670"/>
        <v>0</v>
      </c>
      <c r="DZ329" s="741">
        <f t="shared" si="2671"/>
        <v>0</v>
      </c>
      <c r="EA329" s="740">
        <f t="shared" si="2672"/>
        <v>0</v>
      </c>
      <c r="EB329" s="741">
        <f t="shared" si="2673"/>
        <v>0</v>
      </c>
      <c r="EC329" s="740">
        <f t="shared" si="2674"/>
        <v>0</v>
      </c>
      <c r="ED329" s="741">
        <f t="shared" si="2675"/>
        <v>0</v>
      </c>
      <c r="EE329" s="743">
        <f t="shared" si="2676"/>
        <v>0</v>
      </c>
      <c r="EF329" s="744">
        <f t="shared" si="2677"/>
        <v>0</v>
      </c>
      <c r="EG329" s="745">
        <v>12</v>
      </c>
      <c r="EH329" s="746">
        <f t="shared" si="2678"/>
        <v>0</v>
      </c>
      <c r="EI329" s="747"/>
      <c r="EJ329" s="741"/>
      <c r="EK329" s="746">
        <f t="shared" si="2679"/>
        <v>0</v>
      </c>
      <c r="EL329" s="746">
        <f t="shared" si="2680"/>
        <v>0</v>
      </c>
      <c r="EM329" s="746">
        <f t="shared" si="2681"/>
        <v>0</v>
      </c>
      <c r="EO329" s="1044"/>
      <c r="EP329" s="755" t="s">
        <v>361</v>
      </c>
      <c r="EQ329" s="737">
        <f t="shared" si="2682"/>
        <v>0</v>
      </c>
      <c r="ER329" s="737">
        <f t="shared" si="2683"/>
        <v>5596</v>
      </c>
      <c r="ES329" s="738">
        <f t="shared" si="2684"/>
        <v>5652</v>
      </c>
      <c r="ET329" s="817">
        <f t="shared" si="2685"/>
        <v>0</v>
      </c>
      <c r="EU329" s="740">
        <f t="shared" si="2686"/>
        <v>0</v>
      </c>
      <c r="EV329" s="741">
        <f t="shared" si="2687"/>
        <v>0</v>
      </c>
      <c r="EW329" s="740">
        <f t="shared" si="2688"/>
        <v>0</v>
      </c>
      <c r="EX329" s="741">
        <f t="shared" si="2689"/>
        <v>0</v>
      </c>
      <c r="EY329" s="740">
        <f t="shared" si="2690"/>
        <v>0</v>
      </c>
      <c r="EZ329" s="741">
        <f t="shared" si="2691"/>
        <v>0</v>
      </c>
      <c r="FA329" s="740">
        <f t="shared" si="2692"/>
        <v>0</v>
      </c>
      <c r="FB329" s="741">
        <f t="shared" si="2693"/>
        <v>0</v>
      </c>
      <c r="FC329" s="740">
        <f t="shared" si="2694"/>
        <v>0</v>
      </c>
      <c r="FD329" s="741">
        <f t="shared" si="2695"/>
        <v>0</v>
      </c>
      <c r="FE329" s="740">
        <f t="shared" si="2696"/>
        <v>0</v>
      </c>
      <c r="FF329" s="741">
        <f t="shared" si="2697"/>
        <v>0</v>
      </c>
      <c r="FG329" s="740">
        <f t="shared" si="2698"/>
        <v>0</v>
      </c>
      <c r="FH329" s="741">
        <f t="shared" si="2699"/>
        <v>0</v>
      </c>
      <c r="FI329" s="740">
        <f t="shared" si="2700"/>
        <v>0</v>
      </c>
      <c r="FJ329" s="741">
        <f t="shared" si="2701"/>
        <v>0</v>
      </c>
      <c r="FK329" s="740">
        <f t="shared" si="2702"/>
        <v>0</v>
      </c>
      <c r="FL329" s="741">
        <f t="shared" si="2703"/>
        <v>0</v>
      </c>
      <c r="FM329" s="740">
        <f t="shared" si="2704"/>
        <v>0</v>
      </c>
      <c r="FN329" s="741">
        <f t="shared" si="2705"/>
        <v>0</v>
      </c>
      <c r="FO329" s="743">
        <f t="shared" si="2706"/>
        <v>0</v>
      </c>
      <c r="FP329" s="744">
        <f t="shared" si="2707"/>
        <v>0</v>
      </c>
      <c r="FQ329" s="745">
        <v>12</v>
      </c>
      <c r="FR329" s="746">
        <f t="shared" si="2708"/>
        <v>0</v>
      </c>
      <c r="FS329" s="747"/>
      <c r="FT329" s="741"/>
      <c r="FU329" s="746">
        <f t="shared" si="2709"/>
        <v>0</v>
      </c>
      <c r="FV329" s="746">
        <f t="shared" si="2710"/>
        <v>0</v>
      </c>
      <c r="FW329" s="746">
        <f t="shared" si="2711"/>
        <v>0</v>
      </c>
      <c r="FY329" s="1044"/>
      <c r="FZ329" s="755" t="s">
        <v>361</v>
      </c>
      <c r="GA329" s="737">
        <f t="shared" si="2712"/>
        <v>2</v>
      </c>
      <c r="GB329" s="737">
        <f t="shared" si="2713"/>
        <v>5596</v>
      </c>
      <c r="GC329" s="738">
        <f t="shared" si="2714"/>
        <v>5652</v>
      </c>
      <c r="GD329" s="743">
        <f t="shared" si="2715"/>
        <v>11304</v>
      </c>
      <c r="GE329" s="743"/>
      <c r="GF329" s="737">
        <f t="shared" si="2716"/>
        <v>0</v>
      </c>
      <c r="GG329" s="743"/>
      <c r="GH329" s="737">
        <f t="shared" si="2717"/>
        <v>0</v>
      </c>
      <c r="GI329" s="743"/>
      <c r="GJ329" s="737">
        <f t="shared" si="2718"/>
        <v>0</v>
      </c>
      <c r="GK329" s="743"/>
      <c r="GL329" s="737">
        <f t="shared" si="2719"/>
        <v>4380.3</v>
      </c>
      <c r="GM329" s="743"/>
      <c r="GN329" s="737">
        <f t="shared" si="2720"/>
        <v>0</v>
      </c>
      <c r="GO329" s="743"/>
      <c r="GP329" s="737">
        <f t="shared" si="2721"/>
        <v>11219.22</v>
      </c>
      <c r="GQ329" s="743"/>
      <c r="GR329" s="737">
        <f t="shared" si="2722"/>
        <v>1695.6</v>
      </c>
      <c r="GS329" s="743"/>
      <c r="GT329" s="737">
        <f t="shared" si="2723"/>
        <v>0</v>
      </c>
      <c r="GU329" s="743"/>
      <c r="GV329" s="737">
        <f t="shared" si="2724"/>
        <v>0</v>
      </c>
      <c r="GW329" s="743"/>
      <c r="GX329" s="737">
        <f t="shared" si="2725"/>
        <v>0</v>
      </c>
      <c r="GY329" s="743">
        <f t="shared" si="2725"/>
        <v>6276</v>
      </c>
      <c r="GZ329" s="744">
        <f t="shared" si="2726"/>
        <v>34875.120000000003</v>
      </c>
      <c r="HA329" s="745">
        <v>12</v>
      </c>
      <c r="HB329" s="746">
        <f t="shared" si="2727"/>
        <v>418501.44</v>
      </c>
      <c r="HC329" s="737">
        <f t="shared" si="2728"/>
        <v>0</v>
      </c>
      <c r="HD329" s="737">
        <f t="shared" si="2728"/>
        <v>0</v>
      </c>
      <c r="HE329" s="746">
        <f t="shared" si="2729"/>
        <v>418501.44</v>
      </c>
      <c r="HF329" s="746">
        <f t="shared" si="2730"/>
        <v>126387.43</v>
      </c>
      <c r="HG329" s="746">
        <f t="shared" si="2731"/>
        <v>544888.87</v>
      </c>
    </row>
    <row r="330" spans="1:215" hidden="1" x14ac:dyDescent="0.25">
      <c r="A330" s="1044"/>
      <c r="B330" s="779" t="s">
        <v>43</v>
      </c>
      <c r="C330" s="737">
        <f t="shared" si="2563"/>
        <v>0</v>
      </c>
      <c r="D330" s="737">
        <f t="shared" si="2564"/>
        <v>7117</v>
      </c>
      <c r="E330" s="738">
        <f t="shared" si="2565"/>
        <v>7189</v>
      </c>
      <c r="F330" s="817">
        <f t="shared" si="2566"/>
        <v>0</v>
      </c>
      <c r="G330" s="740">
        <f t="shared" si="2732"/>
        <v>0</v>
      </c>
      <c r="H330" s="741">
        <f t="shared" si="2568"/>
        <v>0</v>
      </c>
      <c r="I330" s="740">
        <f t="shared" si="2732"/>
        <v>0</v>
      </c>
      <c r="J330" s="741">
        <f t="shared" si="2569"/>
        <v>0</v>
      </c>
      <c r="K330" s="740">
        <f t="shared" si="2570"/>
        <v>0</v>
      </c>
      <c r="L330" s="741">
        <f t="shared" si="2571"/>
        <v>0</v>
      </c>
      <c r="M330" s="740">
        <f t="shared" si="2572"/>
        <v>0</v>
      </c>
      <c r="N330" s="741">
        <f t="shared" si="2573"/>
        <v>0</v>
      </c>
      <c r="O330" s="740">
        <f t="shared" si="2574"/>
        <v>0</v>
      </c>
      <c r="P330" s="741">
        <f t="shared" si="2575"/>
        <v>0</v>
      </c>
      <c r="Q330" s="740">
        <f t="shared" si="2576"/>
        <v>0</v>
      </c>
      <c r="R330" s="741">
        <f t="shared" si="2577"/>
        <v>0</v>
      </c>
      <c r="S330" s="740">
        <f t="shared" si="2578"/>
        <v>0</v>
      </c>
      <c r="T330" s="741">
        <f t="shared" si="2579"/>
        <v>0</v>
      </c>
      <c r="U330" s="740">
        <f t="shared" si="2580"/>
        <v>0</v>
      </c>
      <c r="V330" s="741">
        <f t="shared" si="2581"/>
        <v>0</v>
      </c>
      <c r="W330" s="740">
        <f t="shared" si="2582"/>
        <v>0</v>
      </c>
      <c r="X330" s="741">
        <f t="shared" si="2583"/>
        <v>0</v>
      </c>
      <c r="Y330" s="740">
        <f t="shared" si="2584"/>
        <v>0</v>
      </c>
      <c r="Z330" s="741">
        <f t="shared" si="2585"/>
        <v>0</v>
      </c>
      <c r="AA330" s="743">
        <f t="shared" si="2586"/>
        <v>0</v>
      </c>
      <c r="AB330" s="744">
        <f t="shared" si="2587"/>
        <v>0</v>
      </c>
      <c r="AC330" s="745">
        <v>12</v>
      </c>
      <c r="AD330" s="746">
        <f t="shared" si="2588"/>
        <v>0</v>
      </c>
      <c r="AE330" s="747"/>
      <c r="AF330" s="741"/>
      <c r="AG330" s="746">
        <f t="shared" si="2589"/>
        <v>0</v>
      </c>
      <c r="AH330" s="746">
        <f t="shared" si="2590"/>
        <v>0</v>
      </c>
      <c r="AI330" s="746">
        <f t="shared" si="2591"/>
        <v>0</v>
      </c>
      <c r="AK330" s="1044"/>
      <c r="AL330" s="779" t="s">
        <v>43</v>
      </c>
      <c r="AM330" s="737">
        <f t="shared" si="2592"/>
        <v>0</v>
      </c>
      <c r="AN330" s="737">
        <f t="shared" si="2593"/>
        <v>7117</v>
      </c>
      <c r="AO330" s="738">
        <f t="shared" si="2594"/>
        <v>7189</v>
      </c>
      <c r="AP330" s="817">
        <f t="shared" si="2595"/>
        <v>0</v>
      </c>
      <c r="AQ330" s="740">
        <f t="shared" si="2596"/>
        <v>0</v>
      </c>
      <c r="AR330" s="741">
        <f t="shared" si="2597"/>
        <v>0</v>
      </c>
      <c r="AS330" s="740">
        <f t="shared" si="2598"/>
        <v>0</v>
      </c>
      <c r="AT330" s="741">
        <f t="shared" si="2599"/>
        <v>0</v>
      </c>
      <c r="AU330" s="740">
        <f t="shared" si="2600"/>
        <v>0</v>
      </c>
      <c r="AV330" s="741">
        <f t="shared" si="2601"/>
        <v>0</v>
      </c>
      <c r="AW330" s="740">
        <f t="shared" si="2602"/>
        <v>0</v>
      </c>
      <c r="AX330" s="741">
        <f t="shared" si="2603"/>
        <v>0</v>
      </c>
      <c r="AY330" s="740">
        <f t="shared" si="2604"/>
        <v>0</v>
      </c>
      <c r="AZ330" s="741">
        <f t="shared" si="2605"/>
        <v>0</v>
      </c>
      <c r="BA330" s="740">
        <f t="shared" si="2606"/>
        <v>0</v>
      </c>
      <c r="BB330" s="741">
        <f t="shared" si="2607"/>
        <v>0</v>
      </c>
      <c r="BC330" s="740">
        <f t="shared" si="2608"/>
        <v>0</v>
      </c>
      <c r="BD330" s="741">
        <f t="shared" si="2609"/>
        <v>0</v>
      </c>
      <c r="BE330" s="740">
        <f t="shared" si="2610"/>
        <v>0</v>
      </c>
      <c r="BF330" s="741">
        <f t="shared" si="2611"/>
        <v>0</v>
      </c>
      <c r="BG330" s="740">
        <f t="shared" si="2612"/>
        <v>0</v>
      </c>
      <c r="BH330" s="741">
        <f t="shared" si="2613"/>
        <v>0</v>
      </c>
      <c r="BI330" s="740">
        <f t="shared" si="2614"/>
        <v>0</v>
      </c>
      <c r="BJ330" s="741">
        <f t="shared" si="2615"/>
        <v>0</v>
      </c>
      <c r="BK330" s="743">
        <f t="shared" si="2616"/>
        <v>0</v>
      </c>
      <c r="BL330" s="744">
        <f t="shared" si="2617"/>
        <v>0</v>
      </c>
      <c r="BM330" s="745">
        <v>12</v>
      </c>
      <c r="BN330" s="746">
        <f t="shared" si="2618"/>
        <v>0</v>
      </c>
      <c r="BO330" s="747"/>
      <c r="BP330" s="741"/>
      <c r="BQ330" s="746">
        <f t="shared" si="2619"/>
        <v>0</v>
      </c>
      <c r="BR330" s="746">
        <f t="shared" si="2620"/>
        <v>0</v>
      </c>
      <c r="BS330" s="746">
        <f t="shared" si="2621"/>
        <v>0</v>
      </c>
      <c r="BU330" s="1044"/>
      <c r="BV330" s="779" t="s">
        <v>43</v>
      </c>
      <c r="BW330" s="737">
        <f t="shared" si="2622"/>
        <v>2.5</v>
      </c>
      <c r="BX330" s="737">
        <f t="shared" si="2623"/>
        <v>7117</v>
      </c>
      <c r="BY330" s="738">
        <f t="shared" si="2624"/>
        <v>7189</v>
      </c>
      <c r="BZ330" s="817">
        <f t="shared" si="2625"/>
        <v>17972.5</v>
      </c>
      <c r="CA330" s="740">
        <f t="shared" si="2626"/>
        <v>0</v>
      </c>
      <c r="CB330" s="741">
        <f t="shared" si="2627"/>
        <v>0</v>
      </c>
      <c r="CC330" s="740">
        <f t="shared" si="2628"/>
        <v>0</v>
      </c>
      <c r="CD330" s="741">
        <f t="shared" si="2629"/>
        <v>0</v>
      </c>
      <c r="CE330" s="740">
        <f t="shared" si="2630"/>
        <v>0</v>
      </c>
      <c r="CF330" s="741">
        <f t="shared" si="2631"/>
        <v>0</v>
      </c>
      <c r="CG330" s="740">
        <f t="shared" si="2632"/>
        <v>0</v>
      </c>
      <c r="CH330" s="741">
        <f t="shared" si="2633"/>
        <v>0</v>
      </c>
      <c r="CI330" s="740">
        <f t="shared" si="2634"/>
        <v>0</v>
      </c>
      <c r="CJ330" s="741">
        <f t="shared" si="2635"/>
        <v>0</v>
      </c>
      <c r="CK330" s="740">
        <f t="shared" si="2636"/>
        <v>0</v>
      </c>
      <c r="CL330" s="741">
        <f t="shared" si="2637"/>
        <v>0</v>
      </c>
      <c r="CM330" s="740">
        <f t="shared" si="2638"/>
        <v>15</v>
      </c>
      <c r="CN330" s="741">
        <f t="shared" si="2639"/>
        <v>2695.88</v>
      </c>
      <c r="CO330" s="740">
        <f t="shared" si="2640"/>
        <v>0</v>
      </c>
      <c r="CP330" s="741">
        <f t="shared" si="2641"/>
        <v>0</v>
      </c>
      <c r="CQ330" s="740">
        <f t="shared" si="2642"/>
        <v>0</v>
      </c>
      <c r="CR330" s="741">
        <f t="shared" si="2643"/>
        <v>0</v>
      </c>
      <c r="CS330" s="740">
        <f t="shared" si="2644"/>
        <v>0</v>
      </c>
      <c r="CT330" s="741">
        <f t="shared" si="2645"/>
        <v>0</v>
      </c>
      <c r="CU330" s="743">
        <f t="shared" si="2646"/>
        <v>19921.62</v>
      </c>
      <c r="CV330" s="744">
        <f t="shared" si="2647"/>
        <v>40590</v>
      </c>
      <c r="CW330" s="745">
        <v>12</v>
      </c>
      <c r="CX330" s="746">
        <f t="shared" si="2648"/>
        <v>487080</v>
      </c>
      <c r="CY330" s="747"/>
      <c r="CZ330" s="741"/>
      <c r="DA330" s="746">
        <f t="shared" si="2649"/>
        <v>487080</v>
      </c>
      <c r="DB330" s="746">
        <f t="shared" si="2650"/>
        <v>147098.16</v>
      </c>
      <c r="DC330" s="746">
        <f t="shared" si="2651"/>
        <v>634178.16</v>
      </c>
      <c r="DD330" s="750"/>
      <c r="DE330" s="1044"/>
      <c r="DF330" s="779" t="s">
        <v>43</v>
      </c>
      <c r="DG330" s="737">
        <f t="shared" si="2652"/>
        <v>0</v>
      </c>
      <c r="DH330" s="737">
        <f t="shared" si="2653"/>
        <v>7117</v>
      </c>
      <c r="DI330" s="738">
        <f t="shared" si="2654"/>
        <v>7189</v>
      </c>
      <c r="DJ330" s="817">
        <f t="shared" si="2655"/>
        <v>0</v>
      </c>
      <c r="DK330" s="740">
        <f t="shared" si="2656"/>
        <v>0</v>
      </c>
      <c r="DL330" s="741">
        <f t="shared" si="2657"/>
        <v>0</v>
      </c>
      <c r="DM330" s="740">
        <f t="shared" si="2658"/>
        <v>0</v>
      </c>
      <c r="DN330" s="741">
        <f t="shared" si="2659"/>
        <v>0</v>
      </c>
      <c r="DO330" s="740">
        <f t="shared" si="2660"/>
        <v>0</v>
      </c>
      <c r="DP330" s="741">
        <f t="shared" si="2661"/>
        <v>0</v>
      </c>
      <c r="DQ330" s="740">
        <f t="shared" si="2662"/>
        <v>0</v>
      </c>
      <c r="DR330" s="741">
        <f t="shared" si="2663"/>
        <v>0</v>
      </c>
      <c r="DS330" s="740">
        <f t="shared" si="2664"/>
        <v>0</v>
      </c>
      <c r="DT330" s="741">
        <f t="shared" si="2665"/>
        <v>0</v>
      </c>
      <c r="DU330" s="740">
        <f t="shared" si="2666"/>
        <v>0</v>
      </c>
      <c r="DV330" s="741">
        <f t="shared" si="2667"/>
        <v>0</v>
      </c>
      <c r="DW330" s="740">
        <f t="shared" si="2668"/>
        <v>0</v>
      </c>
      <c r="DX330" s="741">
        <f t="shared" si="2669"/>
        <v>0</v>
      </c>
      <c r="DY330" s="740">
        <f t="shared" si="2670"/>
        <v>0</v>
      </c>
      <c r="DZ330" s="741">
        <f t="shared" si="2671"/>
        <v>0</v>
      </c>
      <c r="EA330" s="740">
        <f t="shared" si="2672"/>
        <v>0</v>
      </c>
      <c r="EB330" s="741">
        <f t="shared" si="2673"/>
        <v>0</v>
      </c>
      <c r="EC330" s="740">
        <f t="shared" si="2674"/>
        <v>0</v>
      </c>
      <c r="ED330" s="741">
        <f t="shared" si="2675"/>
        <v>0</v>
      </c>
      <c r="EE330" s="743">
        <f t="shared" si="2676"/>
        <v>0</v>
      </c>
      <c r="EF330" s="744">
        <f t="shared" si="2677"/>
        <v>0</v>
      </c>
      <c r="EG330" s="745">
        <v>12</v>
      </c>
      <c r="EH330" s="746">
        <f t="shared" si="2678"/>
        <v>0</v>
      </c>
      <c r="EI330" s="747"/>
      <c r="EJ330" s="741"/>
      <c r="EK330" s="746">
        <f t="shared" si="2679"/>
        <v>0</v>
      </c>
      <c r="EL330" s="746">
        <f t="shared" si="2680"/>
        <v>0</v>
      </c>
      <c r="EM330" s="746">
        <f t="shared" si="2681"/>
        <v>0</v>
      </c>
      <c r="EO330" s="1044"/>
      <c r="EP330" s="779" t="s">
        <v>43</v>
      </c>
      <c r="EQ330" s="737">
        <f t="shared" si="2682"/>
        <v>0</v>
      </c>
      <c r="ER330" s="737">
        <f t="shared" si="2683"/>
        <v>7117</v>
      </c>
      <c r="ES330" s="738">
        <f t="shared" si="2684"/>
        <v>7189</v>
      </c>
      <c r="ET330" s="817">
        <f t="shared" si="2685"/>
        <v>0</v>
      </c>
      <c r="EU330" s="740">
        <f t="shared" si="2686"/>
        <v>0</v>
      </c>
      <c r="EV330" s="741">
        <f t="shared" si="2687"/>
        <v>0</v>
      </c>
      <c r="EW330" s="740">
        <f t="shared" si="2688"/>
        <v>0</v>
      </c>
      <c r="EX330" s="741">
        <f t="shared" si="2689"/>
        <v>0</v>
      </c>
      <c r="EY330" s="740">
        <f t="shared" si="2690"/>
        <v>0</v>
      </c>
      <c r="EZ330" s="741">
        <f t="shared" si="2691"/>
        <v>0</v>
      </c>
      <c r="FA330" s="740">
        <f t="shared" si="2692"/>
        <v>0</v>
      </c>
      <c r="FB330" s="741">
        <f t="shared" si="2693"/>
        <v>0</v>
      </c>
      <c r="FC330" s="740">
        <f t="shared" si="2694"/>
        <v>0</v>
      </c>
      <c r="FD330" s="741">
        <f t="shared" si="2695"/>
        <v>0</v>
      </c>
      <c r="FE330" s="740">
        <f t="shared" si="2696"/>
        <v>0</v>
      </c>
      <c r="FF330" s="741">
        <f t="shared" si="2697"/>
        <v>0</v>
      </c>
      <c r="FG330" s="740">
        <f t="shared" si="2698"/>
        <v>0</v>
      </c>
      <c r="FH330" s="741">
        <f t="shared" si="2699"/>
        <v>0</v>
      </c>
      <c r="FI330" s="740">
        <f t="shared" si="2700"/>
        <v>0</v>
      </c>
      <c r="FJ330" s="741">
        <f t="shared" si="2701"/>
        <v>0</v>
      </c>
      <c r="FK330" s="740">
        <f t="shared" si="2702"/>
        <v>0</v>
      </c>
      <c r="FL330" s="741">
        <f t="shared" si="2703"/>
        <v>0</v>
      </c>
      <c r="FM330" s="740">
        <f t="shared" si="2704"/>
        <v>0</v>
      </c>
      <c r="FN330" s="741">
        <f t="shared" si="2705"/>
        <v>0</v>
      </c>
      <c r="FO330" s="743">
        <f t="shared" si="2706"/>
        <v>0</v>
      </c>
      <c r="FP330" s="744">
        <f t="shared" si="2707"/>
        <v>0</v>
      </c>
      <c r="FQ330" s="745">
        <v>12</v>
      </c>
      <c r="FR330" s="746">
        <f t="shared" si="2708"/>
        <v>0</v>
      </c>
      <c r="FS330" s="747"/>
      <c r="FT330" s="741"/>
      <c r="FU330" s="746">
        <f t="shared" si="2709"/>
        <v>0</v>
      </c>
      <c r="FV330" s="746">
        <f t="shared" si="2710"/>
        <v>0</v>
      </c>
      <c r="FW330" s="746">
        <f t="shared" si="2711"/>
        <v>0</v>
      </c>
      <c r="FY330" s="1044"/>
      <c r="FZ330" s="779" t="s">
        <v>43</v>
      </c>
      <c r="GA330" s="737">
        <f t="shared" si="2712"/>
        <v>2.5</v>
      </c>
      <c r="GB330" s="737">
        <f t="shared" si="2713"/>
        <v>7117</v>
      </c>
      <c r="GC330" s="738">
        <f t="shared" si="2714"/>
        <v>7189</v>
      </c>
      <c r="GD330" s="743">
        <f t="shared" si="2715"/>
        <v>17972.5</v>
      </c>
      <c r="GE330" s="743"/>
      <c r="GF330" s="737">
        <f t="shared" si="2716"/>
        <v>0</v>
      </c>
      <c r="GG330" s="743"/>
      <c r="GH330" s="737">
        <f t="shared" si="2717"/>
        <v>0</v>
      </c>
      <c r="GI330" s="743"/>
      <c r="GJ330" s="737">
        <f t="shared" si="2718"/>
        <v>0</v>
      </c>
      <c r="GK330" s="743"/>
      <c r="GL330" s="737">
        <f t="shared" si="2719"/>
        <v>0</v>
      </c>
      <c r="GM330" s="743"/>
      <c r="GN330" s="737">
        <f t="shared" si="2720"/>
        <v>0</v>
      </c>
      <c r="GO330" s="743"/>
      <c r="GP330" s="737">
        <f t="shared" si="2721"/>
        <v>0</v>
      </c>
      <c r="GQ330" s="743"/>
      <c r="GR330" s="737">
        <f t="shared" si="2722"/>
        <v>2695.88</v>
      </c>
      <c r="GS330" s="743"/>
      <c r="GT330" s="737">
        <f t="shared" si="2723"/>
        <v>0</v>
      </c>
      <c r="GU330" s="743"/>
      <c r="GV330" s="737">
        <f t="shared" si="2724"/>
        <v>0</v>
      </c>
      <c r="GW330" s="743"/>
      <c r="GX330" s="737">
        <f t="shared" si="2725"/>
        <v>0</v>
      </c>
      <c r="GY330" s="743">
        <f t="shared" si="2725"/>
        <v>19921.62</v>
      </c>
      <c r="GZ330" s="744">
        <f t="shared" si="2726"/>
        <v>40590</v>
      </c>
      <c r="HA330" s="745">
        <v>12</v>
      </c>
      <c r="HB330" s="746">
        <f t="shared" si="2727"/>
        <v>487080</v>
      </c>
      <c r="HC330" s="737">
        <f t="shared" si="2728"/>
        <v>0</v>
      </c>
      <c r="HD330" s="737">
        <f t="shared" si="2728"/>
        <v>0</v>
      </c>
      <c r="HE330" s="746">
        <f t="shared" si="2729"/>
        <v>487080</v>
      </c>
      <c r="HF330" s="746">
        <f t="shared" si="2730"/>
        <v>147098.16</v>
      </c>
      <c r="HG330" s="746">
        <f t="shared" si="2731"/>
        <v>634178.16</v>
      </c>
    </row>
    <row r="331" spans="1:215" hidden="1" x14ac:dyDescent="0.25">
      <c r="A331" s="1044"/>
      <c r="B331" s="752"/>
      <c r="C331" s="737">
        <f t="shared" si="2563"/>
        <v>0</v>
      </c>
      <c r="D331" s="737">
        <f t="shared" si="2564"/>
        <v>0</v>
      </c>
      <c r="E331" s="738">
        <f t="shared" si="2565"/>
        <v>0</v>
      </c>
      <c r="F331" s="817">
        <f t="shared" si="2566"/>
        <v>0</v>
      </c>
      <c r="G331" s="740">
        <f t="shared" si="2732"/>
        <v>0</v>
      </c>
      <c r="H331" s="741">
        <f t="shared" si="2568"/>
        <v>0</v>
      </c>
      <c r="I331" s="740">
        <f t="shared" si="2732"/>
        <v>0</v>
      </c>
      <c r="J331" s="741">
        <f t="shared" si="2569"/>
        <v>0</v>
      </c>
      <c r="K331" s="740">
        <f t="shared" si="2570"/>
        <v>0</v>
      </c>
      <c r="L331" s="741">
        <f t="shared" si="2571"/>
        <v>0</v>
      </c>
      <c r="M331" s="740">
        <f t="shared" si="2572"/>
        <v>0</v>
      </c>
      <c r="N331" s="741">
        <f t="shared" si="2573"/>
        <v>0</v>
      </c>
      <c r="O331" s="740">
        <f t="shared" si="2574"/>
        <v>0</v>
      </c>
      <c r="P331" s="741">
        <f t="shared" si="2575"/>
        <v>0</v>
      </c>
      <c r="Q331" s="740">
        <f t="shared" si="2576"/>
        <v>0</v>
      </c>
      <c r="R331" s="741">
        <f t="shared" si="2577"/>
        <v>0</v>
      </c>
      <c r="S331" s="740">
        <f t="shared" si="2578"/>
        <v>0</v>
      </c>
      <c r="T331" s="741">
        <f t="shared" si="2579"/>
        <v>0</v>
      </c>
      <c r="U331" s="740">
        <f t="shared" si="2580"/>
        <v>0</v>
      </c>
      <c r="V331" s="741">
        <f t="shared" si="2581"/>
        <v>0</v>
      </c>
      <c r="W331" s="740">
        <f t="shared" si="2582"/>
        <v>0</v>
      </c>
      <c r="X331" s="741">
        <f t="shared" si="2583"/>
        <v>0</v>
      </c>
      <c r="Y331" s="740">
        <f t="shared" si="2584"/>
        <v>0</v>
      </c>
      <c r="Z331" s="741">
        <f t="shared" si="2585"/>
        <v>0</v>
      </c>
      <c r="AA331" s="743">
        <f t="shared" si="2586"/>
        <v>0</v>
      </c>
      <c r="AB331" s="744">
        <f t="shared" si="2587"/>
        <v>0</v>
      </c>
      <c r="AC331" s="745">
        <v>12</v>
      </c>
      <c r="AD331" s="746">
        <f t="shared" si="2588"/>
        <v>0</v>
      </c>
      <c r="AE331" s="747"/>
      <c r="AF331" s="741"/>
      <c r="AG331" s="746">
        <f t="shared" si="2589"/>
        <v>0</v>
      </c>
      <c r="AH331" s="746">
        <f t="shared" si="2590"/>
        <v>0</v>
      </c>
      <c r="AI331" s="746">
        <f t="shared" si="2591"/>
        <v>0</v>
      </c>
      <c r="AK331" s="1044"/>
      <c r="AL331" s="752"/>
      <c r="AM331" s="737">
        <f t="shared" si="2592"/>
        <v>0</v>
      </c>
      <c r="AN331" s="737">
        <f t="shared" si="2593"/>
        <v>0</v>
      </c>
      <c r="AO331" s="738">
        <f t="shared" si="2594"/>
        <v>0</v>
      </c>
      <c r="AP331" s="817">
        <f t="shared" si="2595"/>
        <v>0</v>
      </c>
      <c r="AQ331" s="740">
        <f t="shared" si="2596"/>
        <v>0</v>
      </c>
      <c r="AR331" s="741">
        <f t="shared" si="2597"/>
        <v>0</v>
      </c>
      <c r="AS331" s="740">
        <f t="shared" si="2598"/>
        <v>0</v>
      </c>
      <c r="AT331" s="741">
        <f t="shared" si="2599"/>
        <v>0</v>
      </c>
      <c r="AU331" s="740">
        <f t="shared" si="2600"/>
        <v>0</v>
      </c>
      <c r="AV331" s="741">
        <f t="shared" si="2601"/>
        <v>0</v>
      </c>
      <c r="AW331" s="740">
        <f t="shared" si="2602"/>
        <v>0</v>
      </c>
      <c r="AX331" s="741">
        <f t="shared" si="2603"/>
        <v>0</v>
      </c>
      <c r="AY331" s="740">
        <f t="shared" si="2604"/>
        <v>0</v>
      </c>
      <c r="AZ331" s="741">
        <f t="shared" si="2605"/>
        <v>0</v>
      </c>
      <c r="BA331" s="740">
        <f t="shared" si="2606"/>
        <v>0</v>
      </c>
      <c r="BB331" s="741">
        <f t="shared" si="2607"/>
        <v>0</v>
      </c>
      <c r="BC331" s="740">
        <f t="shared" si="2608"/>
        <v>0</v>
      </c>
      <c r="BD331" s="741">
        <f t="shared" si="2609"/>
        <v>0</v>
      </c>
      <c r="BE331" s="740">
        <f t="shared" si="2610"/>
        <v>0</v>
      </c>
      <c r="BF331" s="741">
        <f t="shared" si="2611"/>
        <v>0</v>
      </c>
      <c r="BG331" s="740">
        <f t="shared" si="2612"/>
        <v>0</v>
      </c>
      <c r="BH331" s="741">
        <f t="shared" si="2613"/>
        <v>0</v>
      </c>
      <c r="BI331" s="740">
        <f t="shared" si="2614"/>
        <v>0</v>
      </c>
      <c r="BJ331" s="741">
        <f t="shared" si="2615"/>
        <v>0</v>
      </c>
      <c r="BK331" s="743">
        <f t="shared" si="2616"/>
        <v>0</v>
      </c>
      <c r="BL331" s="744">
        <f t="shared" si="2617"/>
        <v>0</v>
      </c>
      <c r="BM331" s="745">
        <v>12</v>
      </c>
      <c r="BN331" s="746">
        <f t="shared" si="2618"/>
        <v>0</v>
      </c>
      <c r="BO331" s="747"/>
      <c r="BP331" s="741"/>
      <c r="BQ331" s="746">
        <f t="shared" si="2619"/>
        <v>0</v>
      </c>
      <c r="BR331" s="746">
        <f t="shared" si="2620"/>
        <v>0</v>
      </c>
      <c r="BS331" s="746">
        <f t="shared" si="2621"/>
        <v>0</v>
      </c>
      <c r="BU331" s="1044"/>
      <c r="BV331" s="752"/>
      <c r="BW331" s="737">
        <f t="shared" si="2622"/>
        <v>0</v>
      </c>
      <c r="BX331" s="737">
        <f t="shared" si="2623"/>
        <v>0</v>
      </c>
      <c r="BY331" s="738">
        <f t="shared" si="2624"/>
        <v>0</v>
      </c>
      <c r="BZ331" s="817">
        <f t="shared" si="2625"/>
        <v>0</v>
      </c>
      <c r="CA331" s="740">
        <f t="shared" si="2626"/>
        <v>0</v>
      </c>
      <c r="CB331" s="741">
        <f t="shared" si="2627"/>
        <v>0</v>
      </c>
      <c r="CC331" s="740">
        <f t="shared" si="2628"/>
        <v>0</v>
      </c>
      <c r="CD331" s="741">
        <f t="shared" si="2629"/>
        <v>0</v>
      </c>
      <c r="CE331" s="740">
        <f t="shared" si="2630"/>
        <v>0</v>
      </c>
      <c r="CF331" s="741">
        <f t="shared" si="2631"/>
        <v>0</v>
      </c>
      <c r="CG331" s="740">
        <f t="shared" si="2632"/>
        <v>0</v>
      </c>
      <c r="CH331" s="741">
        <f t="shared" si="2633"/>
        <v>0</v>
      </c>
      <c r="CI331" s="740">
        <f t="shared" si="2634"/>
        <v>0</v>
      </c>
      <c r="CJ331" s="741">
        <f t="shared" si="2635"/>
        <v>0</v>
      </c>
      <c r="CK331" s="740">
        <f t="shared" si="2636"/>
        <v>0</v>
      </c>
      <c r="CL331" s="741">
        <f t="shared" si="2637"/>
        <v>0</v>
      </c>
      <c r="CM331" s="740">
        <f t="shared" si="2638"/>
        <v>0</v>
      </c>
      <c r="CN331" s="741">
        <f t="shared" si="2639"/>
        <v>0</v>
      </c>
      <c r="CO331" s="740">
        <f t="shared" si="2640"/>
        <v>0</v>
      </c>
      <c r="CP331" s="741">
        <f t="shared" si="2641"/>
        <v>0</v>
      </c>
      <c r="CQ331" s="740">
        <f t="shared" si="2642"/>
        <v>0</v>
      </c>
      <c r="CR331" s="741">
        <f t="shared" si="2643"/>
        <v>0</v>
      </c>
      <c r="CS331" s="740">
        <f t="shared" si="2644"/>
        <v>0</v>
      </c>
      <c r="CT331" s="741">
        <f t="shared" si="2645"/>
        <v>0</v>
      </c>
      <c r="CU331" s="743">
        <f t="shared" si="2646"/>
        <v>0</v>
      </c>
      <c r="CV331" s="744">
        <f t="shared" si="2647"/>
        <v>0</v>
      </c>
      <c r="CW331" s="745">
        <v>12</v>
      </c>
      <c r="CX331" s="746">
        <f t="shared" si="2648"/>
        <v>0</v>
      </c>
      <c r="CY331" s="747"/>
      <c r="CZ331" s="741"/>
      <c r="DA331" s="746">
        <f t="shared" si="2649"/>
        <v>0</v>
      </c>
      <c r="DB331" s="746">
        <f t="shared" si="2650"/>
        <v>0</v>
      </c>
      <c r="DC331" s="746">
        <f t="shared" si="2651"/>
        <v>0</v>
      </c>
      <c r="DD331" s="750"/>
      <c r="DE331" s="1044"/>
      <c r="DF331" s="752"/>
      <c r="DG331" s="737">
        <f t="shared" si="2652"/>
        <v>0</v>
      </c>
      <c r="DH331" s="737">
        <f t="shared" si="2653"/>
        <v>0</v>
      </c>
      <c r="DI331" s="738">
        <f t="shared" si="2654"/>
        <v>0</v>
      </c>
      <c r="DJ331" s="817">
        <f t="shared" si="2655"/>
        <v>0</v>
      </c>
      <c r="DK331" s="740">
        <f t="shared" si="2656"/>
        <v>0</v>
      </c>
      <c r="DL331" s="741">
        <f t="shared" si="2657"/>
        <v>0</v>
      </c>
      <c r="DM331" s="740">
        <f t="shared" si="2658"/>
        <v>0</v>
      </c>
      <c r="DN331" s="741">
        <f t="shared" si="2659"/>
        <v>0</v>
      </c>
      <c r="DO331" s="740">
        <f t="shared" si="2660"/>
        <v>0</v>
      </c>
      <c r="DP331" s="741">
        <f t="shared" si="2661"/>
        <v>0</v>
      </c>
      <c r="DQ331" s="740">
        <f t="shared" si="2662"/>
        <v>0</v>
      </c>
      <c r="DR331" s="741">
        <f t="shared" si="2663"/>
        <v>0</v>
      </c>
      <c r="DS331" s="740">
        <f t="shared" si="2664"/>
        <v>0</v>
      </c>
      <c r="DT331" s="741">
        <f t="shared" si="2665"/>
        <v>0</v>
      </c>
      <c r="DU331" s="740">
        <f t="shared" si="2666"/>
        <v>0</v>
      </c>
      <c r="DV331" s="741">
        <f t="shared" si="2667"/>
        <v>0</v>
      </c>
      <c r="DW331" s="740">
        <f t="shared" si="2668"/>
        <v>0</v>
      </c>
      <c r="DX331" s="741">
        <f t="shared" si="2669"/>
        <v>0</v>
      </c>
      <c r="DY331" s="740">
        <f t="shared" si="2670"/>
        <v>0</v>
      </c>
      <c r="DZ331" s="741">
        <f t="shared" si="2671"/>
        <v>0</v>
      </c>
      <c r="EA331" s="740">
        <f t="shared" si="2672"/>
        <v>0</v>
      </c>
      <c r="EB331" s="741">
        <f t="shared" si="2673"/>
        <v>0</v>
      </c>
      <c r="EC331" s="740">
        <f t="shared" si="2674"/>
        <v>0</v>
      </c>
      <c r="ED331" s="741">
        <f t="shared" si="2675"/>
        <v>0</v>
      </c>
      <c r="EE331" s="743">
        <f t="shared" si="2676"/>
        <v>0</v>
      </c>
      <c r="EF331" s="744">
        <f t="shared" si="2677"/>
        <v>0</v>
      </c>
      <c r="EG331" s="745">
        <v>12</v>
      </c>
      <c r="EH331" s="746">
        <f t="shared" si="2678"/>
        <v>0</v>
      </c>
      <c r="EI331" s="747"/>
      <c r="EJ331" s="741"/>
      <c r="EK331" s="746">
        <f t="shared" si="2679"/>
        <v>0</v>
      </c>
      <c r="EL331" s="746">
        <f t="shared" si="2680"/>
        <v>0</v>
      </c>
      <c r="EM331" s="746">
        <f t="shared" si="2681"/>
        <v>0</v>
      </c>
      <c r="EO331" s="1044"/>
      <c r="EP331" s="752"/>
      <c r="EQ331" s="737">
        <f t="shared" si="2682"/>
        <v>0</v>
      </c>
      <c r="ER331" s="737">
        <f t="shared" si="2683"/>
        <v>0</v>
      </c>
      <c r="ES331" s="738">
        <f t="shared" si="2684"/>
        <v>0</v>
      </c>
      <c r="ET331" s="817">
        <f t="shared" si="2685"/>
        <v>0</v>
      </c>
      <c r="EU331" s="740">
        <f t="shared" si="2686"/>
        <v>0</v>
      </c>
      <c r="EV331" s="741">
        <f t="shared" si="2687"/>
        <v>0</v>
      </c>
      <c r="EW331" s="740">
        <f t="shared" si="2688"/>
        <v>0</v>
      </c>
      <c r="EX331" s="741">
        <f t="shared" si="2689"/>
        <v>0</v>
      </c>
      <c r="EY331" s="740">
        <f t="shared" si="2690"/>
        <v>0</v>
      </c>
      <c r="EZ331" s="741">
        <f t="shared" si="2691"/>
        <v>0</v>
      </c>
      <c r="FA331" s="740">
        <f t="shared" si="2692"/>
        <v>0</v>
      </c>
      <c r="FB331" s="741">
        <f t="shared" si="2693"/>
        <v>0</v>
      </c>
      <c r="FC331" s="740">
        <f t="shared" si="2694"/>
        <v>0</v>
      </c>
      <c r="FD331" s="741">
        <f t="shared" si="2695"/>
        <v>0</v>
      </c>
      <c r="FE331" s="740">
        <f t="shared" si="2696"/>
        <v>0</v>
      </c>
      <c r="FF331" s="741">
        <f t="shared" si="2697"/>
        <v>0</v>
      </c>
      <c r="FG331" s="740">
        <f t="shared" si="2698"/>
        <v>0</v>
      </c>
      <c r="FH331" s="741">
        <f t="shared" si="2699"/>
        <v>0</v>
      </c>
      <c r="FI331" s="740">
        <f t="shared" si="2700"/>
        <v>0</v>
      </c>
      <c r="FJ331" s="741">
        <f t="shared" si="2701"/>
        <v>0</v>
      </c>
      <c r="FK331" s="740">
        <f t="shared" si="2702"/>
        <v>0</v>
      </c>
      <c r="FL331" s="741">
        <f t="shared" si="2703"/>
        <v>0</v>
      </c>
      <c r="FM331" s="740">
        <f t="shared" si="2704"/>
        <v>0</v>
      </c>
      <c r="FN331" s="741">
        <f t="shared" si="2705"/>
        <v>0</v>
      </c>
      <c r="FO331" s="743">
        <f t="shared" si="2706"/>
        <v>0</v>
      </c>
      <c r="FP331" s="744">
        <f t="shared" si="2707"/>
        <v>0</v>
      </c>
      <c r="FQ331" s="745">
        <v>12</v>
      </c>
      <c r="FR331" s="746">
        <f t="shared" si="2708"/>
        <v>0</v>
      </c>
      <c r="FS331" s="747"/>
      <c r="FT331" s="741"/>
      <c r="FU331" s="746">
        <f t="shared" si="2709"/>
        <v>0</v>
      </c>
      <c r="FV331" s="746">
        <f t="shared" si="2710"/>
        <v>0</v>
      </c>
      <c r="FW331" s="746">
        <f t="shared" si="2711"/>
        <v>0</v>
      </c>
      <c r="FY331" s="1044"/>
      <c r="FZ331" s="752"/>
      <c r="GA331" s="737">
        <f t="shared" si="2712"/>
        <v>0</v>
      </c>
      <c r="GB331" s="737">
        <f t="shared" si="2713"/>
        <v>0</v>
      </c>
      <c r="GC331" s="738">
        <f t="shared" si="2714"/>
        <v>0</v>
      </c>
      <c r="GD331" s="743">
        <f t="shared" si="2715"/>
        <v>0</v>
      </c>
      <c r="GE331" s="743"/>
      <c r="GF331" s="737">
        <f t="shared" si="2716"/>
        <v>0</v>
      </c>
      <c r="GG331" s="743"/>
      <c r="GH331" s="737">
        <f t="shared" si="2717"/>
        <v>0</v>
      </c>
      <c r="GI331" s="743"/>
      <c r="GJ331" s="737">
        <f t="shared" si="2718"/>
        <v>0</v>
      </c>
      <c r="GK331" s="743"/>
      <c r="GL331" s="737">
        <f t="shared" si="2719"/>
        <v>0</v>
      </c>
      <c r="GM331" s="743"/>
      <c r="GN331" s="737">
        <f t="shared" si="2720"/>
        <v>0</v>
      </c>
      <c r="GO331" s="743"/>
      <c r="GP331" s="737">
        <f t="shared" si="2721"/>
        <v>0</v>
      </c>
      <c r="GQ331" s="743"/>
      <c r="GR331" s="737">
        <f t="shared" si="2722"/>
        <v>0</v>
      </c>
      <c r="GS331" s="743"/>
      <c r="GT331" s="737">
        <f t="shared" si="2723"/>
        <v>0</v>
      </c>
      <c r="GU331" s="743"/>
      <c r="GV331" s="737">
        <f t="shared" si="2724"/>
        <v>0</v>
      </c>
      <c r="GW331" s="743"/>
      <c r="GX331" s="737">
        <f t="shared" si="2725"/>
        <v>0</v>
      </c>
      <c r="GY331" s="743">
        <f t="shared" si="2725"/>
        <v>0</v>
      </c>
      <c r="GZ331" s="744">
        <f t="shared" si="2726"/>
        <v>0</v>
      </c>
      <c r="HA331" s="745">
        <v>12</v>
      </c>
      <c r="HB331" s="746">
        <f t="shared" si="2727"/>
        <v>0</v>
      </c>
      <c r="HC331" s="737">
        <f t="shared" si="2728"/>
        <v>0</v>
      </c>
      <c r="HD331" s="737">
        <f t="shared" si="2728"/>
        <v>0</v>
      </c>
      <c r="HE331" s="746">
        <f t="shared" si="2729"/>
        <v>0</v>
      </c>
      <c r="HF331" s="746">
        <f t="shared" si="2730"/>
        <v>0</v>
      </c>
      <c r="HG331" s="746">
        <f t="shared" si="2731"/>
        <v>0</v>
      </c>
    </row>
    <row r="332" spans="1:215" hidden="1" x14ac:dyDescent="0.25">
      <c r="A332" s="1044"/>
      <c r="B332" s="752"/>
      <c r="C332" s="737">
        <f t="shared" si="2563"/>
        <v>0</v>
      </c>
      <c r="D332" s="737">
        <f t="shared" si="2564"/>
        <v>0</v>
      </c>
      <c r="E332" s="738">
        <f t="shared" si="2565"/>
        <v>0</v>
      </c>
      <c r="F332" s="817">
        <f t="shared" si="2566"/>
        <v>0</v>
      </c>
      <c r="G332" s="740">
        <f t="shared" si="2732"/>
        <v>0</v>
      </c>
      <c r="H332" s="741">
        <f t="shared" si="2568"/>
        <v>0</v>
      </c>
      <c r="I332" s="740">
        <f t="shared" si="2732"/>
        <v>0</v>
      </c>
      <c r="J332" s="741">
        <f t="shared" si="2569"/>
        <v>0</v>
      </c>
      <c r="K332" s="740">
        <f t="shared" si="2570"/>
        <v>0</v>
      </c>
      <c r="L332" s="741">
        <f t="shared" si="2571"/>
        <v>0</v>
      </c>
      <c r="M332" s="740">
        <f t="shared" si="2572"/>
        <v>0</v>
      </c>
      <c r="N332" s="741">
        <f t="shared" si="2573"/>
        <v>0</v>
      </c>
      <c r="O332" s="740">
        <f t="shared" si="2574"/>
        <v>0</v>
      </c>
      <c r="P332" s="741">
        <f t="shared" si="2575"/>
        <v>0</v>
      </c>
      <c r="Q332" s="740">
        <f t="shared" si="2576"/>
        <v>0</v>
      </c>
      <c r="R332" s="741">
        <f t="shared" si="2577"/>
        <v>0</v>
      </c>
      <c r="S332" s="740">
        <f t="shared" si="2578"/>
        <v>0</v>
      </c>
      <c r="T332" s="741">
        <f t="shared" si="2579"/>
        <v>0</v>
      </c>
      <c r="U332" s="740">
        <f t="shared" si="2580"/>
        <v>0</v>
      </c>
      <c r="V332" s="741">
        <f t="shared" si="2581"/>
        <v>0</v>
      </c>
      <c r="W332" s="740">
        <f t="shared" si="2582"/>
        <v>0</v>
      </c>
      <c r="X332" s="741">
        <f t="shared" si="2583"/>
        <v>0</v>
      </c>
      <c r="Y332" s="740">
        <f t="shared" si="2584"/>
        <v>0</v>
      </c>
      <c r="Z332" s="741">
        <f t="shared" si="2585"/>
        <v>0</v>
      </c>
      <c r="AA332" s="743">
        <f t="shared" si="2586"/>
        <v>0</v>
      </c>
      <c r="AB332" s="744">
        <f t="shared" si="2587"/>
        <v>0</v>
      </c>
      <c r="AC332" s="745">
        <v>12</v>
      </c>
      <c r="AD332" s="746">
        <f t="shared" si="2588"/>
        <v>0</v>
      </c>
      <c r="AE332" s="747"/>
      <c r="AF332" s="741"/>
      <c r="AG332" s="746">
        <f t="shared" si="2589"/>
        <v>0</v>
      </c>
      <c r="AH332" s="746">
        <f t="shared" si="2590"/>
        <v>0</v>
      </c>
      <c r="AI332" s="746">
        <f t="shared" si="2591"/>
        <v>0</v>
      </c>
      <c r="AK332" s="1044"/>
      <c r="AL332" s="752"/>
      <c r="AM332" s="737">
        <f t="shared" si="2592"/>
        <v>0</v>
      </c>
      <c r="AN332" s="737">
        <f t="shared" si="2593"/>
        <v>0</v>
      </c>
      <c r="AO332" s="738">
        <f t="shared" si="2594"/>
        <v>0</v>
      </c>
      <c r="AP332" s="817">
        <f t="shared" si="2595"/>
        <v>0</v>
      </c>
      <c r="AQ332" s="740">
        <f t="shared" si="2596"/>
        <v>0</v>
      </c>
      <c r="AR332" s="741">
        <f t="shared" si="2597"/>
        <v>0</v>
      </c>
      <c r="AS332" s="740">
        <f t="shared" si="2598"/>
        <v>0</v>
      </c>
      <c r="AT332" s="741">
        <f t="shared" si="2599"/>
        <v>0</v>
      </c>
      <c r="AU332" s="740">
        <f t="shared" si="2600"/>
        <v>0</v>
      </c>
      <c r="AV332" s="741">
        <f t="shared" si="2601"/>
        <v>0</v>
      </c>
      <c r="AW332" s="740">
        <f t="shared" si="2602"/>
        <v>0</v>
      </c>
      <c r="AX332" s="741">
        <f t="shared" si="2603"/>
        <v>0</v>
      </c>
      <c r="AY332" s="740">
        <f t="shared" si="2604"/>
        <v>0</v>
      </c>
      <c r="AZ332" s="741">
        <f t="shared" si="2605"/>
        <v>0</v>
      </c>
      <c r="BA332" s="740">
        <f t="shared" si="2606"/>
        <v>0</v>
      </c>
      <c r="BB332" s="741">
        <f t="shared" si="2607"/>
        <v>0</v>
      </c>
      <c r="BC332" s="740">
        <f t="shared" si="2608"/>
        <v>0</v>
      </c>
      <c r="BD332" s="741">
        <f t="shared" si="2609"/>
        <v>0</v>
      </c>
      <c r="BE332" s="740">
        <f t="shared" si="2610"/>
        <v>0</v>
      </c>
      <c r="BF332" s="741">
        <f t="shared" si="2611"/>
        <v>0</v>
      </c>
      <c r="BG332" s="740">
        <f t="shared" si="2612"/>
        <v>0</v>
      </c>
      <c r="BH332" s="741">
        <f t="shared" si="2613"/>
        <v>0</v>
      </c>
      <c r="BI332" s="740">
        <f t="shared" si="2614"/>
        <v>0</v>
      </c>
      <c r="BJ332" s="741">
        <f t="shared" si="2615"/>
        <v>0</v>
      </c>
      <c r="BK332" s="743">
        <f t="shared" si="2616"/>
        <v>0</v>
      </c>
      <c r="BL332" s="744">
        <f t="shared" si="2617"/>
        <v>0</v>
      </c>
      <c r="BM332" s="745">
        <v>12</v>
      </c>
      <c r="BN332" s="746">
        <f t="shared" si="2618"/>
        <v>0</v>
      </c>
      <c r="BO332" s="747"/>
      <c r="BP332" s="741"/>
      <c r="BQ332" s="746">
        <f t="shared" si="2619"/>
        <v>0</v>
      </c>
      <c r="BR332" s="746">
        <f t="shared" si="2620"/>
        <v>0</v>
      </c>
      <c r="BS332" s="746">
        <f t="shared" si="2621"/>
        <v>0</v>
      </c>
      <c r="BU332" s="1044"/>
      <c r="BV332" s="752"/>
      <c r="BW332" s="737">
        <f t="shared" si="2622"/>
        <v>0</v>
      </c>
      <c r="BX332" s="737">
        <f t="shared" si="2623"/>
        <v>0</v>
      </c>
      <c r="BY332" s="738">
        <f t="shared" si="2624"/>
        <v>0</v>
      </c>
      <c r="BZ332" s="817">
        <f t="shared" si="2625"/>
        <v>0</v>
      </c>
      <c r="CA332" s="740">
        <f t="shared" si="2626"/>
        <v>0</v>
      </c>
      <c r="CB332" s="741">
        <f t="shared" si="2627"/>
        <v>0</v>
      </c>
      <c r="CC332" s="740">
        <f t="shared" si="2628"/>
        <v>0</v>
      </c>
      <c r="CD332" s="741">
        <f t="shared" si="2629"/>
        <v>0</v>
      </c>
      <c r="CE332" s="740">
        <f t="shared" si="2630"/>
        <v>0</v>
      </c>
      <c r="CF332" s="741">
        <f t="shared" si="2631"/>
        <v>0</v>
      </c>
      <c r="CG332" s="740">
        <f t="shared" si="2632"/>
        <v>0</v>
      </c>
      <c r="CH332" s="741">
        <f t="shared" si="2633"/>
        <v>0</v>
      </c>
      <c r="CI332" s="740">
        <f t="shared" si="2634"/>
        <v>0</v>
      </c>
      <c r="CJ332" s="741">
        <f t="shared" si="2635"/>
        <v>0</v>
      </c>
      <c r="CK332" s="740">
        <f t="shared" si="2636"/>
        <v>0</v>
      </c>
      <c r="CL332" s="741">
        <f t="shared" si="2637"/>
        <v>0</v>
      </c>
      <c r="CM332" s="740">
        <f t="shared" si="2638"/>
        <v>0</v>
      </c>
      <c r="CN332" s="741">
        <f t="shared" si="2639"/>
        <v>0</v>
      </c>
      <c r="CO332" s="740">
        <f t="shared" si="2640"/>
        <v>0</v>
      </c>
      <c r="CP332" s="741">
        <f t="shared" si="2641"/>
        <v>0</v>
      </c>
      <c r="CQ332" s="740">
        <f t="shared" si="2642"/>
        <v>0</v>
      </c>
      <c r="CR332" s="741">
        <f t="shared" si="2643"/>
        <v>0</v>
      </c>
      <c r="CS332" s="740">
        <f t="shared" si="2644"/>
        <v>0</v>
      </c>
      <c r="CT332" s="741">
        <f t="shared" si="2645"/>
        <v>0</v>
      </c>
      <c r="CU332" s="743">
        <f t="shared" si="2646"/>
        <v>0</v>
      </c>
      <c r="CV332" s="744">
        <f t="shared" si="2647"/>
        <v>0</v>
      </c>
      <c r="CW332" s="745">
        <v>12</v>
      </c>
      <c r="CX332" s="746">
        <f t="shared" si="2648"/>
        <v>0</v>
      </c>
      <c r="CY332" s="747"/>
      <c r="CZ332" s="741"/>
      <c r="DA332" s="746">
        <f t="shared" si="2649"/>
        <v>0</v>
      </c>
      <c r="DB332" s="746">
        <f t="shared" si="2650"/>
        <v>0</v>
      </c>
      <c r="DC332" s="746">
        <f t="shared" si="2651"/>
        <v>0</v>
      </c>
      <c r="DD332" s="750"/>
      <c r="DE332" s="1044"/>
      <c r="DF332" s="752"/>
      <c r="DG332" s="737">
        <f t="shared" si="2652"/>
        <v>0</v>
      </c>
      <c r="DH332" s="737">
        <f t="shared" si="2653"/>
        <v>0</v>
      </c>
      <c r="DI332" s="738">
        <f t="shared" si="2654"/>
        <v>0</v>
      </c>
      <c r="DJ332" s="817">
        <f t="shared" si="2655"/>
        <v>0</v>
      </c>
      <c r="DK332" s="740">
        <f t="shared" si="2656"/>
        <v>0</v>
      </c>
      <c r="DL332" s="741">
        <f t="shared" si="2657"/>
        <v>0</v>
      </c>
      <c r="DM332" s="740">
        <f t="shared" si="2658"/>
        <v>0</v>
      </c>
      <c r="DN332" s="741">
        <f t="shared" si="2659"/>
        <v>0</v>
      </c>
      <c r="DO332" s="740">
        <f t="shared" si="2660"/>
        <v>0</v>
      </c>
      <c r="DP332" s="741">
        <f t="shared" si="2661"/>
        <v>0</v>
      </c>
      <c r="DQ332" s="740">
        <f t="shared" si="2662"/>
        <v>0</v>
      </c>
      <c r="DR332" s="741">
        <f t="shared" si="2663"/>
        <v>0</v>
      </c>
      <c r="DS332" s="740">
        <f t="shared" si="2664"/>
        <v>0</v>
      </c>
      <c r="DT332" s="741">
        <f t="shared" si="2665"/>
        <v>0</v>
      </c>
      <c r="DU332" s="740">
        <f t="shared" si="2666"/>
        <v>0</v>
      </c>
      <c r="DV332" s="741">
        <f t="shared" si="2667"/>
        <v>0</v>
      </c>
      <c r="DW332" s="740">
        <f t="shared" si="2668"/>
        <v>0</v>
      </c>
      <c r="DX332" s="741">
        <f t="shared" si="2669"/>
        <v>0</v>
      </c>
      <c r="DY332" s="740">
        <f t="shared" si="2670"/>
        <v>0</v>
      </c>
      <c r="DZ332" s="741">
        <f t="shared" si="2671"/>
        <v>0</v>
      </c>
      <c r="EA332" s="740">
        <f t="shared" si="2672"/>
        <v>0</v>
      </c>
      <c r="EB332" s="741">
        <f t="shared" si="2673"/>
        <v>0</v>
      </c>
      <c r="EC332" s="740">
        <f t="shared" si="2674"/>
        <v>0</v>
      </c>
      <c r="ED332" s="741">
        <f t="shared" si="2675"/>
        <v>0</v>
      </c>
      <c r="EE332" s="743">
        <f t="shared" si="2676"/>
        <v>0</v>
      </c>
      <c r="EF332" s="744">
        <f t="shared" si="2677"/>
        <v>0</v>
      </c>
      <c r="EG332" s="745">
        <v>12</v>
      </c>
      <c r="EH332" s="746">
        <f t="shared" si="2678"/>
        <v>0</v>
      </c>
      <c r="EI332" s="747"/>
      <c r="EJ332" s="741"/>
      <c r="EK332" s="746">
        <f t="shared" si="2679"/>
        <v>0</v>
      </c>
      <c r="EL332" s="746">
        <f t="shared" si="2680"/>
        <v>0</v>
      </c>
      <c r="EM332" s="746">
        <f t="shared" si="2681"/>
        <v>0</v>
      </c>
      <c r="EO332" s="1044"/>
      <c r="EP332" s="752"/>
      <c r="EQ332" s="737">
        <f t="shared" si="2682"/>
        <v>0</v>
      </c>
      <c r="ER332" s="737">
        <f t="shared" si="2683"/>
        <v>0</v>
      </c>
      <c r="ES332" s="738">
        <f t="shared" si="2684"/>
        <v>0</v>
      </c>
      <c r="ET332" s="817">
        <f t="shared" si="2685"/>
        <v>0</v>
      </c>
      <c r="EU332" s="740">
        <f t="shared" si="2686"/>
        <v>0</v>
      </c>
      <c r="EV332" s="741">
        <f t="shared" si="2687"/>
        <v>0</v>
      </c>
      <c r="EW332" s="740">
        <f t="shared" si="2688"/>
        <v>0</v>
      </c>
      <c r="EX332" s="741">
        <f t="shared" si="2689"/>
        <v>0</v>
      </c>
      <c r="EY332" s="740">
        <f t="shared" si="2690"/>
        <v>0</v>
      </c>
      <c r="EZ332" s="741">
        <f t="shared" si="2691"/>
        <v>0</v>
      </c>
      <c r="FA332" s="740">
        <f t="shared" si="2692"/>
        <v>0</v>
      </c>
      <c r="FB332" s="741">
        <f t="shared" si="2693"/>
        <v>0</v>
      </c>
      <c r="FC332" s="740">
        <f t="shared" si="2694"/>
        <v>0</v>
      </c>
      <c r="FD332" s="741">
        <f t="shared" si="2695"/>
        <v>0</v>
      </c>
      <c r="FE332" s="740">
        <f t="shared" si="2696"/>
        <v>0</v>
      </c>
      <c r="FF332" s="741">
        <f t="shared" si="2697"/>
        <v>0</v>
      </c>
      <c r="FG332" s="740">
        <f t="shared" si="2698"/>
        <v>0</v>
      </c>
      <c r="FH332" s="741">
        <f t="shared" si="2699"/>
        <v>0</v>
      </c>
      <c r="FI332" s="740">
        <f t="shared" si="2700"/>
        <v>0</v>
      </c>
      <c r="FJ332" s="741">
        <f t="shared" si="2701"/>
        <v>0</v>
      </c>
      <c r="FK332" s="740">
        <f t="shared" si="2702"/>
        <v>0</v>
      </c>
      <c r="FL332" s="741">
        <f t="shared" si="2703"/>
        <v>0</v>
      </c>
      <c r="FM332" s="740">
        <f t="shared" si="2704"/>
        <v>0</v>
      </c>
      <c r="FN332" s="741">
        <f t="shared" si="2705"/>
        <v>0</v>
      </c>
      <c r="FO332" s="743">
        <f t="shared" si="2706"/>
        <v>0</v>
      </c>
      <c r="FP332" s="744">
        <f t="shared" si="2707"/>
        <v>0</v>
      </c>
      <c r="FQ332" s="745">
        <v>12</v>
      </c>
      <c r="FR332" s="746">
        <f t="shared" si="2708"/>
        <v>0</v>
      </c>
      <c r="FS332" s="747"/>
      <c r="FT332" s="741"/>
      <c r="FU332" s="746">
        <f t="shared" si="2709"/>
        <v>0</v>
      </c>
      <c r="FV332" s="746">
        <f t="shared" si="2710"/>
        <v>0</v>
      </c>
      <c r="FW332" s="746">
        <f t="shared" si="2711"/>
        <v>0</v>
      </c>
      <c r="FY332" s="1044"/>
      <c r="FZ332" s="752"/>
      <c r="GA332" s="737">
        <f t="shared" si="2712"/>
        <v>0</v>
      </c>
      <c r="GB332" s="737">
        <f t="shared" si="2713"/>
        <v>0</v>
      </c>
      <c r="GC332" s="738">
        <f t="shared" si="2714"/>
        <v>0</v>
      </c>
      <c r="GD332" s="743">
        <f t="shared" si="2715"/>
        <v>0</v>
      </c>
      <c r="GE332" s="743"/>
      <c r="GF332" s="737">
        <f t="shared" si="2716"/>
        <v>0</v>
      </c>
      <c r="GG332" s="743"/>
      <c r="GH332" s="737">
        <f t="shared" si="2717"/>
        <v>0</v>
      </c>
      <c r="GI332" s="743"/>
      <c r="GJ332" s="737">
        <f t="shared" si="2718"/>
        <v>0</v>
      </c>
      <c r="GK332" s="743"/>
      <c r="GL332" s="737">
        <f t="shared" si="2719"/>
        <v>0</v>
      </c>
      <c r="GM332" s="743"/>
      <c r="GN332" s="737">
        <f t="shared" si="2720"/>
        <v>0</v>
      </c>
      <c r="GO332" s="743"/>
      <c r="GP332" s="737">
        <f t="shared" si="2721"/>
        <v>0</v>
      </c>
      <c r="GQ332" s="743"/>
      <c r="GR332" s="737">
        <f t="shared" si="2722"/>
        <v>0</v>
      </c>
      <c r="GS332" s="743"/>
      <c r="GT332" s="737">
        <f t="shared" si="2723"/>
        <v>0</v>
      </c>
      <c r="GU332" s="743"/>
      <c r="GV332" s="737">
        <f t="shared" si="2724"/>
        <v>0</v>
      </c>
      <c r="GW332" s="743"/>
      <c r="GX332" s="737">
        <f t="shared" si="2725"/>
        <v>0</v>
      </c>
      <c r="GY332" s="743">
        <f t="shared" si="2725"/>
        <v>0</v>
      </c>
      <c r="GZ332" s="744">
        <f t="shared" si="2726"/>
        <v>0</v>
      </c>
      <c r="HA332" s="745">
        <v>12</v>
      </c>
      <c r="HB332" s="746">
        <f t="shared" si="2727"/>
        <v>0</v>
      </c>
      <c r="HC332" s="737">
        <f t="shared" si="2728"/>
        <v>0</v>
      </c>
      <c r="HD332" s="737">
        <f t="shared" si="2728"/>
        <v>0</v>
      </c>
      <c r="HE332" s="746">
        <f t="shared" si="2729"/>
        <v>0</v>
      </c>
      <c r="HF332" s="746">
        <f t="shared" si="2730"/>
        <v>0</v>
      </c>
      <c r="HG332" s="746">
        <f t="shared" si="2731"/>
        <v>0</v>
      </c>
    </row>
    <row r="333" spans="1:215" ht="15.75" hidden="1" x14ac:dyDescent="0.25">
      <c r="A333" s="1044"/>
      <c r="B333" s="760" t="s">
        <v>685</v>
      </c>
      <c r="C333" s="772"/>
      <c r="D333" s="773"/>
      <c r="E333" s="726"/>
      <c r="F333" s="734"/>
      <c r="G333" s="762"/>
      <c r="H333" s="732"/>
      <c r="I333" s="762"/>
      <c r="J333" s="732"/>
      <c r="K333" s="762"/>
      <c r="L333" s="732"/>
      <c r="M333" s="762"/>
      <c r="N333" s="732"/>
      <c r="O333" s="762"/>
      <c r="P333" s="732"/>
      <c r="Q333" s="762"/>
      <c r="R333" s="732"/>
      <c r="S333" s="762"/>
      <c r="T333" s="732"/>
      <c r="U333" s="762"/>
      <c r="V333" s="732"/>
      <c r="W333" s="762"/>
      <c r="X333" s="732"/>
      <c r="Y333" s="762"/>
      <c r="Z333" s="732"/>
      <c r="AA333" s="775"/>
      <c r="AB333" s="775"/>
      <c r="AC333" s="775"/>
      <c r="AD333" s="775"/>
      <c r="AE333" s="775"/>
      <c r="AF333" s="775"/>
      <c r="AG333" s="775"/>
      <c r="AH333" s="776"/>
      <c r="AI333" s="777"/>
      <c r="AK333" s="1044"/>
      <c r="AL333" s="760" t="s">
        <v>685</v>
      </c>
      <c r="AM333" s="772"/>
      <c r="AN333" s="773"/>
      <c r="AO333" s="726"/>
      <c r="AP333" s="734"/>
      <c r="AQ333" s="762"/>
      <c r="AR333" s="732"/>
      <c r="AS333" s="762"/>
      <c r="AT333" s="732"/>
      <c r="AU333" s="762"/>
      <c r="AV333" s="732"/>
      <c r="AW333" s="762"/>
      <c r="AX333" s="732"/>
      <c r="AY333" s="762"/>
      <c r="AZ333" s="732"/>
      <c r="BA333" s="762"/>
      <c r="BB333" s="732"/>
      <c r="BC333" s="762"/>
      <c r="BD333" s="732"/>
      <c r="BE333" s="762"/>
      <c r="BF333" s="732"/>
      <c r="BG333" s="762"/>
      <c r="BH333" s="732"/>
      <c r="BI333" s="762"/>
      <c r="BJ333" s="732"/>
      <c r="BK333" s="775"/>
      <c r="BL333" s="775"/>
      <c r="BM333" s="775"/>
      <c r="BN333" s="775"/>
      <c r="BO333" s="775"/>
      <c r="BP333" s="775"/>
      <c r="BQ333" s="775"/>
      <c r="BR333" s="776"/>
      <c r="BS333" s="777"/>
      <c r="BU333" s="1044"/>
      <c r="BV333" s="760" t="s">
        <v>685</v>
      </c>
      <c r="BW333" s="772"/>
      <c r="BX333" s="773"/>
      <c r="BY333" s="726"/>
      <c r="BZ333" s="734"/>
      <c r="CA333" s="762"/>
      <c r="CB333" s="732"/>
      <c r="CC333" s="762"/>
      <c r="CD333" s="732"/>
      <c r="CE333" s="762"/>
      <c r="CF333" s="732"/>
      <c r="CG333" s="762"/>
      <c r="CH333" s="732"/>
      <c r="CI333" s="762"/>
      <c r="CJ333" s="732"/>
      <c r="CK333" s="762"/>
      <c r="CL333" s="732"/>
      <c r="CM333" s="762"/>
      <c r="CN333" s="732"/>
      <c r="CO333" s="762"/>
      <c r="CP333" s="732"/>
      <c r="CQ333" s="762"/>
      <c r="CR333" s="732"/>
      <c r="CS333" s="762"/>
      <c r="CT333" s="732"/>
      <c r="CU333" s="775"/>
      <c r="CV333" s="775"/>
      <c r="CW333" s="775"/>
      <c r="CX333" s="775"/>
      <c r="CY333" s="775"/>
      <c r="CZ333" s="775"/>
      <c r="DA333" s="775"/>
      <c r="DB333" s="776"/>
      <c r="DC333" s="777"/>
      <c r="DE333" s="1044"/>
      <c r="DF333" s="760" t="s">
        <v>685</v>
      </c>
      <c r="DG333" s="772"/>
      <c r="DH333" s="773"/>
      <c r="DI333" s="726"/>
      <c r="DJ333" s="734"/>
      <c r="DK333" s="762"/>
      <c r="DL333" s="732"/>
      <c r="DM333" s="762"/>
      <c r="DN333" s="732"/>
      <c r="DO333" s="762"/>
      <c r="DP333" s="732"/>
      <c r="DQ333" s="762"/>
      <c r="DR333" s="732"/>
      <c r="DS333" s="762"/>
      <c r="DT333" s="732"/>
      <c r="DU333" s="762"/>
      <c r="DV333" s="732"/>
      <c r="DW333" s="762"/>
      <c r="DX333" s="732"/>
      <c r="DY333" s="762"/>
      <c r="DZ333" s="732"/>
      <c r="EA333" s="762"/>
      <c r="EB333" s="732"/>
      <c r="EC333" s="762"/>
      <c r="ED333" s="732"/>
      <c r="EE333" s="775"/>
      <c r="EF333" s="775"/>
      <c r="EG333" s="775"/>
      <c r="EH333" s="775"/>
      <c r="EI333" s="775"/>
      <c r="EJ333" s="775"/>
      <c r="EK333" s="775"/>
      <c r="EL333" s="776"/>
      <c r="EM333" s="777"/>
      <c r="EO333" s="1044"/>
      <c r="EP333" s="760" t="s">
        <v>685</v>
      </c>
      <c r="EQ333" s="772"/>
      <c r="ER333" s="773"/>
      <c r="ES333" s="726"/>
      <c r="ET333" s="734"/>
      <c r="EU333" s="762"/>
      <c r="EV333" s="732"/>
      <c r="EW333" s="762"/>
      <c r="EX333" s="732"/>
      <c r="EY333" s="762"/>
      <c r="EZ333" s="732"/>
      <c r="FA333" s="762"/>
      <c r="FB333" s="732"/>
      <c r="FC333" s="762"/>
      <c r="FD333" s="732"/>
      <c r="FE333" s="762"/>
      <c r="FF333" s="732"/>
      <c r="FG333" s="762"/>
      <c r="FH333" s="732"/>
      <c r="FI333" s="762"/>
      <c r="FJ333" s="732"/>
      <c r="FK333" s="762"/>
      <c r="FL333" s="732"/>
      <c r="FM333" s="762"/>
      <c r="FN333" s="732"/>
      <c r="FO333" s="775"/>
      <c r="FP333" s="775"/>
      <c r="FQ333" s="775"/>
      <c r="FR333" s="775"/>
      <c r="FS333" s="775"/>
      <c r="FT333" s="775"/>
      <c r="FU333" s="775"/>
      <c r="FV333" s="776"/>
      <c r="FW333" s="777"/>
      <c r="FY333" s="1044"/>
      <c r="FZ333" s="760" t="s">
        <v>685</v>
      </c>
      <c r="GA333" s="772"/>
      <c r="GB333" s="773"/>
      <c r="GC333" s="726"/>
      <c r="GD333" s="734">
        <f>F333+AP333+BZ333+DJ333+ET333</f>
        <v>0</v>
      </c>
      <c r="GE333" s="734"/>
      <c r="GF333" s="732"/>
      <c r="GG333" s="734"/>
      <c r="GH333" s="732"/>
      <c r="GI333" s="734"/>
      <c r="GJ333" s="732"/>
      <c r="GK333" s="734"/>
      <c r="GL333" s="732"/>
      <c r="GM333" s="734"/>
      <c r="GN333" s="732"/>
      <c r="GO333" s="734"/>
      <c r="GP333" s="732"/>
      <c r="GQ333" s="734"/>
      <c r="GR333" s="732"/>
      <c r="GS333" s="734"/>
      <c r="GT333" s="732"/>
      <c r="GU333" s="734"/>
      <c r="GV333" s="732"/>
      <c r="GW333" s="734"/>
      <c r="GX333" s="774"/>
      <c r="GY333" s="775"/>
      <c r="GZ333" s="775"/>
      <c r="HA333" s="775"/>
      <c r="HB333" s="775"/>
      <c r="HC333" s="775"/>
      <c r="HD333" s="775"/>
      <c r="HE333" s="775"/>
      <c r="HF333" s="776"/>
      <c r="HG333" s="777"/>
    </row>
    <row r="334" spans="1:215" ht="38.25" hidden="1" x14ac:dyDescent="0.25">
      <c r="A334" s="1044"/>
      <c r="B334" s="753" t="s">
        <v>523</v>
      </c>
      <c r="C334" s="737">
        <f t="shared" ref="C334:C354" si="2733">C229</f>
        <v>2.5</v>
      </c>
      <c r="D334" s="737">
        <f t="shared" ref="D334:D354" si="2734">ROUNDUP(D229*1.061,0)</f>
        <v>4868</v>
      </c>
      <c r="E334" s="738">
        <f t="shared" ref="E334:E354" si="2735">ROUNDUP(D334*1.01,0)</f>
        <v>4917</v>
      </c>
      <c r="F334" s="817">
        <f t="shared" ref="F334:F354" si="2736">C334*E334</f>
        <v>12292.5</v>
      </c>
      <c r="G334" s="740">
        <f>ROUND(G57,1)</f>
        <v>0</v>
      </c>
      <c r="H334" s="741">
        <f t="shared" ref="H334:H354" si="2737">$F334*G334/100</f>
        <v>0</v>
      </c>
      <c r="I334" s="740">
        <f>ROUND(I57,1)</f>
        <v>0</v>
      </c>
      <c r="J334" s="741">
        <f t="shared" ref="J334:J354" si="2738">$F334*I334/100</f>
        <v>0</v>
      </c>
      <c r="K334" s="740">
        <f t="shared" ref="K334:K354" si="2739">ROUND(K57,1)</f>
        <v>0</v>
      </c>
      <c r="L334" s="741">
        <f t="shared" ref="L334:L354" si="2740">$F334*K334/100</f>
        <v>0</v>
      </c>
      <c r="M334" s="740">
        <f t="shared" ref="M334:M354" si="2741">ROUND(M57,1)</f>
        <v>0</v>
      </c>
      <c r="N334" s="741">
        <f t="shared" ref="N334:N354" si="2742">$F334*M334/100</f>
        <v>0</v>
      </c>
      <c r="O334" s="740">
        <f t="shared" ref="O334:O354" si="2743">ROUND(O57,1)</f>
        <v>0</v>
      </c>
      <c r="P334" s="741">
        <f t="shared" ref="P334:P354" si="2744">$F334*O334/100</f>
        <v>0</v>
      </c>
      <c r="Q334" s="740">
        <f t="shared" ref="Q334:Q354" si="2745">ROUND(Q57,1)</f>
        <v>0</v>
      </c>
      <c r="R334" s="741">
        <f t="shared" ref="R334:R354" si="2746">$F334*Q334/100</f>
        <v>0</v>
      </c>
      <c r="S334" s="740">
        <f t="shared" ref="S334:S354" si="2747">ROUND(S57,1)</f>
        <v>0</v>
      </c>
      <c r="T334" s="741">
        <f t="shared" ref="T334:T354" si="2748">$F334*S334/100</f>
        <v>0</v>
      </c>
      <c r="U334" s="740">
        <f t="shared" ref="U334:U354" si="2749">ROUND(U57,1)</f>
        <v>0</v>
      </c>
      <c r="V334" s="741">
        <f t="shared" ref="V334:V354" si="2750">$F334*U334/100</f>
        <v>0</v>
      </c>
      <c r="W334" s="740">
        <f t="shared" ref="W334:W354" si="2751">ROUND(W57,1)</f>
        <v>0</v>
      </c>
      <c r="X334" s="741">
        <f t="shared" ref="X334:X354" si="2752">$F334*W334/100</f>
        <v>0</v>
      </c>
      <c r="Y334" s="740">
        <f t="shared" ref="Y334:Y354" si="2753">ROUND(Y57,1)</f>
        <v>0</v>
      </c>
      <c r="Z334" s="741">
        <f t="shared" ref="Z334:Z354" si="2754">$F334*Y334/100</f>
        <v>0</v>
      </c>
      <c r="AA334" s="743">
        <f t="shared" ref="AA334:AA354" si="2755">IF(((SUM(F334:Z334))&gt;(16242*C334)),0,((16242*C334)-(SUM(F334:Z334))))</f>
        <v>28312.5</v>
      </c>
      <c r="AB334" s="744">
        <f t="shared" ref="AB334:AB354" si="2756">F334+H334+J334+L334+N334+P334+R334+T334+V334+X334+Z334+AA334</f>
        <v>40605</v>
      </c>
      <c r="AC334" s="745">
        <v>12</v>
      </c>
      <c r="AD334" s="746">
        <f t="shared" ref="AD334:AD354" si="2757">AB334*AC334</f>
        <v>487260</v>
      </c>
      <c r="AE334" s="747"/>
      <c r="AF334" s="741"/>
      <c r="AG334" s="746">
        <f t="shared" ref="AG334:AG354" si="2758">AD334+AE334+AF334</f>
        <v>487260</v>
      </c>
      <c r="AH334" s="746">
        <f t="shared" ref="AH334:AH354" si="2759">AG334*0.302</f>
        <v>147152.51999999999</v>
      </c>
      <c r="AI334" s="746">
        <f t="shared" ref="AI334:AI354" si="2760">AG334+AH334</f>
        <v>634412.52</v>
      </c>
      <c r="AK334" s="1044"/>
      <c r="AL334" s="753" t="s">
        <v>523</v>
      </c>
      <c r="AM334" s="737">
        <f t="shared" ref="AM334:AM354" si="2761">AM229</f>
        <v>2</v>
      </c>
      <c r="AN334" s="737">
        <f t="shared" ref="AN334:AN354" si="2762">ROUNDUP(AN229*1.061,0)</f>
        <v>4868</v>
      </c>
      <c r="AO334" s="738">
        <f t="shared" ref="AO334:AO354" si="2763">ROUNDUP(AN334*1.01,0)</f>
        <v>4917</v>
      </c>
      <c r="AP334" s="817">
        <f t="shared" ref="AP334:AP354" si="2764">AM334*AO334</f>
        <v>9834</v>
      </c>
      <c r="AQ334" s="740">
        <f t="shared" ref="AQ334:AQ354" si="2765">ROUND(AQ57,1)</f>
        <v>0</v>
      </c>
      <c r="AR334" s="741">
        <f t="shared" ref="AR334:AR354" si="2766">$AP334*AQ334/100</f>
        <v>0</v>
      </c>
      <c r="AS334" s="740">
        <f t="shared" ref="AS334:AS354" si="2767">ROUND(AS57,1)</f>
        <v>0</v>
      </c>
      <c r="AT334" s="741">
        <f t="shared" ref="AT334:AT354" si="2768">$AP334*AS334/100</f>
        <v>0</v>
      </c>
      <c r="AU334" s="740">
        <f>ROUND(AU57,1)</f>
        <v>0</v>
      </c>
      <c r="AV334" s="741">
        <f t="shared" ref="AV334:AV354" si="2769">$AP334*AU334/100</f>
        <v>0</v>
      </c>
      <c r="AW334" s="740">
        <f>ROUND(AW57,1)</f>
        <v>0</v>
      </c>
      <c r="AX334" s="741">
        <f t="shared" ref="AX334:AX354" si="2770">$AP334*AW334/100</f>
        <v>0</v>
      </c>
      <c r="AY334" s="740">
        <f>ROUND(AY57,1)</f>
        <v>0</v>
      </c>
      <c r="AZ334" s="741">
        <f t="shared" ref="AZ334:AZ354" si="2771">$AP334*AY334/100</f>
        <v>0</v>
      </c>
      <c r="BA334" s="740">
        <f>ROUND(BA57,1)</f>
        <v>0</v>
      </c>
      <c r="BB334" s="741">
        <f t="shared" ref="BB334:BB354" si="2772">$AP334*BA334/100</f>
        <v>0</v>
      </c>
      <c r="BC334" s="740">
        <f>ROUND(BC57,1)</f>
        <v>0</v>
      </c>
      <c r="BD334" s="741">
        <f t="shared" ref="BD334:BD354" si="2773">$AP334*BC334/100</f>
        <v>0</v>
      </c>
      <c r="BE334" s="740">
        <f>ROUND(BE57,1)</f>
        <v>0</v>
      </c>
      <c r="BF334" s="741">
        <f t="shared" ref="BF334:BF354" si="2774">$AP334*BE334/100</f>
        <v>0</v>
      </c>
      <c r="BG334" s="740">
        <f>ROUND(BG57,1)</f>
        <v>0</v>
      </c>
      <c r="BH334" s="741">
        <f t="shared" ref="BH334:BH354" si="2775">$AP334*BG334/100</f>
        <v>0</v>
      </c>
      <c r="BI334" s="740">
        <f>ROUND(BI57,1)</f>
        <v>0</v>
      </c>
      <c r="BJ334" s="741">
        <f t="shared" ref="BJ334:BJ354" si="2776">$AP334*BI334/100</f>
        <v>0</v>
      </c>
      <c r="BK334" s="743">
        <f t="shared" ref="BK334:BK354" si="2777">IF(((SUM(AP334:BJ334))&gt;(16242*AM334)),0,((16242*AM334)-(SUM(AP334:BJ334))))</f>
        <v>22650</v>
      </c>
      <c r="BL334" s="744">
        <f t="shared" ref="BL334:BL354" si="2778">AP334+AR334+AT334+AV334+AX334+AZ334+BB334+BD334+BF334+BH334+BJ334+BK334</f>
        <v>32484</v>
      </c>
      <c r="BM334" s="745">
        <v>12</v>
      </c>
      <c r="BN334" s="746">
        <f t="shared" ref="BN334:BN354" si="2779">BL334*BM334</f>
        <v>389808</v>
      </c>
      <c r="BO334" s="747"/>
      <c r="BP334" s="741"/>
      <c r="BQ334" s="746">
        <f t="shared" ref="BQ334:BQ354" si="2780">BN334+BO334+BP334</f>
        <v>389808</v>
      </c>
      <c r="BR334" s="746">
        <f t="shared" ref="BR334:BR354" si="2781">BQ334*0.302</f>
        <v>117722.02</v>
      </c>
      <c r="BS334" s="746">
        <f t="shared" ref="BS334:BS354" si="2782">BQ334+BR334</f>
        <v>507530.02</v>
      </c>
      <c r="BU334" s="1044"/>
      <c r="BV334" s="753" t="s">
        <v>523</v>
      </c>
      <c r="BW334" s="737">
        <f t="shared" ref="BW334:BW354" si="2783">BW229</f>
        <v>4.5</v>
      </c>
      <c r="BX334" s="737">
        <f t="shared" ref="BX334:BX354" si="2784">ROUNDUP(BX229*1.061,0)</f>
        <v>4868</v>
      </c>
      <c r="BY334" s="738">
        <f t="shared" ref="BY334:BY354" si="2785">ROUNDUP(BX334*1.01,0)</f>
        <v>4917</v>
      </c>
      <c r="BZ334" s="817">
        <f t="shared" ref="BZ334:BZ354" si="2786">BW334*BY334</f>
        <v>22126.5</v>
      </c>
      <c r="CA334" s="740">
        <f t="shared" ref="CA334:CA354" si="2787">ROUND(CA57,1)</f>
        <v>0</v>
      </c>
      <c r="CB334" s="741">
        <f t="shared" ref="CB334:CB354" si="2788">$BZ334*CA334/100</f>
        <v>0</v>
      </c>
      <c r="CC334" s="740">
        <f t="shared" ref="CC334:CC354" si="2789">ROUND(CC57,1)</f>
        <v>0</v>
      </c>
      <c r="CD334" s="741">
        <f t="shared" ref="CD334:CD354" si="2790">$BZ334*CC334/100</f>
        <v>0</v>
      </c>
      <c r="CE334" s="740">
        <f>ROUND(CE57,1)</f>
        <v>0</v>
      </c>
      <c r="CF334" s="741">
        <f t="shared" ref="CF334:CF354" si="2791">$BZ334*CE334/100</f>
        <v>0</v>
      </c>
      <c r="CG334" s="740">
        <f>ROUND(CG57,1)</f>
        <v>0</v>
      </c>
      <c r="CH334" s="741">
        <f t="shared" ref="CH334:CH354" si="2792">$BZ334*CG334/100</f>
        <v>0</v>
      </c>
      <c r="CI334" s="740">
        <f>ROUND(CI57,1)</f>
        <v>0</v>
      </c>
      <c r="CJ334" s="741">
        <f t="shared" ref="CJ334:CJ354" si="2793">$BZ334*CI334/100</f>
        <v>0</v>
      </c>
      <c r="CK334" s="740">
        <f>ROUND(CK57,1)</f>
        <v>0</v>
      </c>
      <c r="CL334" s="741">
        <f t="shared" ref="CL334:CL354" si="2794">$BZ334*CK334/100</f>
        <v>0</v>
      </c>
      <c r="CM334" s="740">
        <f>ROUND(CM57,1)</f>
        <v>0</v>
      </c>
      <c r="CN334" s="741">
        <f t="shared" ref="CN334:CN354" si="2795">$BZ334*CM334/100</f>
        <v>0</v>
      </c>
      <c r="CO334" s="740">
        <f>ROUND(CO57,1)</f>
        <v>0</v>
      </c>
      <c r="CP334" s="741">
        <f t="shared" ref="CP334:CP354" si="2796">$BZ334*CO334/100</f>
        <v>0</v>
      </c>
      <c r="CQ334" s="740">
        <f>ROUND(CQ57,1)</f>
        <v>0</v>
      </c>
      <c r="CR334" s="741">
        <f t="shared" ref="CR334:CR354" si="2797">$BZ334*CQ334/100</f>
        <v>0</v>
      </c>
      <c r="CS334" s="740">
        <f>ROUND(CS57,1)</f>
        <v>0</v>
      </c>
      <c r="CT334" s="741">
        <f t="shared" ref="CT334:CT354" si="2798">$BZ334*CS334/100</f>
        <v>0</v>
      </c>
      <c r="CU334" s="743">
        <f t="shared" ref="CU334:CU354" si="2799">IF(((SUM(BZ334:CT334))&gt;(16242*BW334)),0,((16242*BW334)-(SUM(BZ334:CT334))))</f>
        <v>50962.5</v>
      </c>
      <c r="CV334" s="744">
        <f t="shared" ref="CV334:CV354" si="2800">BZ334+CB334+CD334+CF334+CH334+CJ334+CL334+CN334+CP334+CR334+CT334+CU334</f>
        <v>73089</v>
      </c>
      <c r="CW334" s="745">
        <v>12</v>
      </c>
      <c r="CX334" s="746">
        <f t="shared" ref="CX334:CX354" si="2801">CV334*CW334</f>
        <v>877068</v>
      </c>
      <c r="CY334" s="747"/>
      <c r="CZ334" s="741"/>
      <c r="DA334" s="746">
        <f t="shared" ref="DA334:DA354" si="2802">CX334+CY334+CZ334</f>
        <v>877068</v>
      </c>
      <c r="DB334" s="746">
        <f t="shared" ref="DB334:DB354" si="2803">DA334*0.302</f>
        <v>264874.53999999998</v>
      </c>
      <c r="DC334" s="746">
        <f t="shared" ref="DC334:DC354" si="2804">DA334+DB334</f>
        <v>1141942.54</v>
      </c>
      <c r="DD334" s="750"/>
      <c r="DE334" s="1044"/>
      <c r="DF334" s="753" t="s">
        <v>523</v>
      </c>
      <c r="DG334" s="737">
        <f t="shared" ref="DG334:DG354" si="2805">DG229</f>
        <v>0.8</v>
      </c>
      <c r="DH334" s="737">
        <f t="shared" ref="DH334:DH354" si="2806">ROUNDUP(DH229*1.061,0)</f>
        <v>4868</v>
      </c>
      <c r="DI334" s="738">
        <f t="shared" ref="DI334:DI354" si="2807">ROUNDUP(DH334*1.01,0)</f>
        <v>4917</v>
      </c>
      <c r="DJ334" s="817">
        <f t="shared" ref="DJ334:DJ354" si="2808">DG334*DI334</f>
        <v>3933.6</v>
      </c>
      <c r="DK334" s="740">
        <f t="shared" ref="DK334:DK354" si="2809">ROUND(DK57,1)</f>
        <v>0</v>
      </c>
      <c r="DL334" s="741">
        <f t="shared" ref="DL334:DL354" si="2810">$DJ334*DK334/100</f>
        <v>0</v>
      </c>
      <c r="DM334" s="740">
        <f t="shared" ref="DM334:DM354" si="2811">ROUND(DM57,1)</f>
        <v>0</v>
      </c>
      <c r="DN334" s="741">
        <f t="shared" ref="DN334:DN354" si="2812">$DJ334*DM334/100</f>
        <v>0</v>
      </c>
      <c r="DO334" s="740">
        <f>ROUND(DO57,1)</f>
        <v>0</v>
      </c>
      <c r="DP334" s="741">
        <f t="shared" ref="DP334:DP354" si="2813">$DJ334*DO334/100</f>
        <v>0</v>
      </c>
      <c r="DQ334" s="740">
        <f>ROUND(DQ57,1)</f>
        <v>0</v>
      </c>
      <c r="DR334" s="741">
        <f t="shared" ref="DR334:DR354" si="2814">$DJ334*DQ334/100</f>
        <v>0</v>
      </c>
      <c r="DS334" s="740">
        <f>ROUND(DS57,1)</f>
        <v>0</v>
      </c>
      <c r="DT334" s="741">
        <f t="shared" ref="DT334:DT354" si="2815">$DJ334*DS334/100</f>
        <v>0</v>
      </c>
      <c r="DU334" s="740">
        <f>ROUND(DU57,1)</f>
        <v>0</v>
      </c>
      <c r="DV334" s="741">
        <f t="shared" ref="DV334:DV354" si="2816">$DJ334*DU334/100</f>
        <v>0</v>
      </c>
      <c r="DW334" s="740">
        <f>ROUND(DW57,1)</f>
        <v>0</v>
      </c>
      <c r="DX334" s="741">
        <f t="shared" ref="DX334:DX354" si="2817">$DJ334*DW334/100</f>
        <v>0</v>
      </c>
      <c r="DY334" s="740">
        <f>ROUND(DY57,1)</f>
        <v>0</v>
      </c>
      <c r="DZ334" s="741">
        <f t="shared" ref="DZ334:DZ354" si="2818">$DJ334*DY334/100</f>
        <v>0</v>
      </c>
      <c r="EA334" s="740">
        <f>ROUND(EA57,1)</f>
        <v>0</v>
      </c>
      <c r="EB334" s="741">
        <f t="shared" ref="EB334:EB354" si="2819">$DJ334*EA334/100</f>
        <v>0</v>
      </c>
      <c r="EC334" s="740">
        <f>ROUND(EC57,1)</f>
        <v>0</v>
      </c>
      <c r="ED334" s="741">
        <f t="shared" ref="ED334:ED354" si="2820">$DJ334*EC334/100</f>
        <v>0</v>
      </c>
      <c r="EE334" s="743">
        <f t="shared" ref="EE334:EE354" si="2821">IF(((SUM(DJ334:ED334))&gt;(16242*DG334)),0,((16242*DG334)-(SUM(DJ334:ED334))))</f>
        <v>9060</v>
      </c>
      <c r="EF334" s="744">
        <f t="shared" ref="EF334:EF354" si="2822">DJ334+DL334+DN334+DP334+DR334+DT334+DV334+DX334+DZ334+EB334+ED334+EE334</f>
        <v>12993.6</v>
      </c>
      <c r="EG334" s="745">
        <v>12</v>
      </c>
      <c r="EH334" s="746">
        <f t="shared" ref="EH334:EH354" si="2823">EF334*EG334</f>
        <v>155923.20000000001</v>
      </c>
      <c r="EI334" s="747"/>
      <c r="EJ334" s="741"/>
      <c r="EK334" s="746">
        <f t="shared" ref="EK334:EK354" si="2824">EH334+EI334+EJ334</f>
        <v>155923.20000000001</v>
      </c>
      <c r="EL334" s="746">
        <f t="shared" ref="EL334:EL354" si="2825">EK334*0.302</f>
        <v>47088.81</v>
      </c>
      <c r="EM334" s="746">
        <f t="shared" ref="EM334:EM354" si="2826">EK334+EL334</f>
        <v>203012.01</v>
      </c>
      <c r="EO334" s="1044"/>
      <c r="EP334" s="753" t="s">
        <v>523</v>
      </c>
      <c r="EQ334" s="737">
        <f t="shared" ref="EQ334:EQ354" si="2827">EQ229</f>
        <v>0</v>
      </c>
      <c r="ER334" s="737">
        <f t="shared" ref="ER334:ER354" si="2828">ROUNDUP(ER229*1.061,0)</f>
        <v>4868</v>
      </c>
      <c r="ES334" s="738">
        <f t="shared" ref="ES334:ES354" si="2829">ROUNDUP(ER334*1.01,0)</f>
        <v>4917</v>
      </c>
      <c r="ET334" s="817">
        <f t="shared" ref="ET334:ET354" si="2830">EQ334*ES334</f>
        <v>0</v>
      </c>
      <c r="EU334" s="740">
        <f t="shared" ref="EU334:EU354" si="2831">ROUND(EU57,1)</f>
        <v>0</v>
      </c>
      <c r="EV334" s="741">
        <f t="shared" ref="EV334:EV354" si="2832">$ET334*EU334/100</f>
        <v>0</v>
      </c>
      <c r="EW334" s="740">
        <f t="shared" ref="EW334:EW354" si="2833">ROUND(EW57,1)</f>
        <v>0</v>
      </c>
      <c r="EX334" s="741">
        <f t="shared" ref="EX334:EX354" si="2834">$ET334*EW334/100</f>
        <v>0</v>
      </c>
      <c r="EY334" s="740">
        <f>ROUND(EY57,1)</f>
        <v>0</v>
      </c>
      <c r="EZ334" s="741">
        <f t="shared" ref="EZ334:EZ354" si="2835">$ET334*EY334/100</f>
        <v>0</v>
      </c>
      <c r="FA334" s="740">
        <f>ROUND(FA57,1)</f>
        <v>0</v>
      </c>
      <c r="FB334" s="741">
        <f t="shared" ref="FB334:FB354" si="2836">$ET334*FA334/100</f>
        <v>0</v>
      </c>
      <c r="FC334" s="740">
        <f>ROUND(FC57,1)</f>
        <v>0</v>
      </c>
      <c r="FD334" s="741">
        <f t="shared" ref="FD334:FD354" si="2837">$ET334*FC334/100</f>
        <v>0</v>
      </c>
      <c r="FE334" s="740">
        <f>ROUND(FE57,1)</f>
        <v>0</v>
      </c>
      <c r="FF334" s="741">
        <f t="shared" ref="FF334:FF354" si="2838">$ET334*FE334/100</f>
        <v>0</v>
      </c>
      <c r="FG334" s="740">
        <f>ROUND(FG57,1)</f>
        <v>0</v>
      </c>
      <c r="FH334" s="741">
        <f t="shared" ref="FH334:FH354" si="2839">$ET334*FG334/100</f>
        <v>0</v>
      </c>
      <c r="FI334" s="740">
        <f>ROUND(FI57,1)</f>
        <v>0</v>
      </c>
      <c r="FJ334" s="741">
        <f t="shared" ref="FJ334:FJ354" si="2840">$ET334*FI334/100</f>
        <v>0</v>
      </c>
      <c r="FK334" s="740">
        <f>ROUND(FK57,1)</f>
        <v>0</v>
      </c>
      <c r="FL334" s="741">
        <f t="shared" ref="FL334:FL354" si="2841">$ET334*FK334/100</f>
        <v>0</v>
      </c>
      <c r="FM334" s="740">
        <f>ROUND(FM57,1)</f>
        <v>0</v>
      </c>
      <c r="FN334" s="741">
        <f t="shared" ref="FN334:FN354" si="2842">$ET334*FM334/100</f>
        <v>0</v>
      </c>
      <c r="FO334" s="743">
        <f t="shared" ref="FO334:FO354" si="2843">IF(((SUM(ET334:FN334))&gt;(16242*EQ334)),0,((16242*EQ334)-(SUM(ET334:FN334))))</f>
        <v>0</v>
      </c>
      <c r="FP334" s="744">
        <f t="shared" ref="FP334:FP354" si="2844">ET334+EV334+EX334+EZ334+FB334+FD334+FF334+FH334+FJ334+FL334+FN334+FO334</f>
        <v>0</v>
      </c>
      <c r="FQ334" s="745">
        <v>12</v>
      </c>
      <c r="FR334" s="746">
        <f t="shared" ref="FR334:FR354" si="2845">FP334*FQ334</f>
        <v>0</v>
      </c>
      <c r="FS334" s="747"/>
      <c r="FT334" s="741"/>
      <c r="FU334" s="746">
        <f t="shared" ref="FU334:FU354" si="2846">FR334+FS334+FT334</f>
        <v>0</v>
      </c>
      <c r="FV334" s="746">
        <f t="shared" ref="FV334:FV354" si="2847">FU334*0.302</f>
        <v>0</v>
      </c>
      <c r="FW334" s="746">
        <f t="shared" ref="FW334:FW354" si="2848">FU334+FV334</f>
        <v>0</v>
      </c>
      <c r="FY334" s="1044"/>
      <c r="FZ334" s="753" t="s">
        <v>523</v>
      </c>
      <c r="GA334" s="737">
        <f t="shared" ref="GA334:GA354" si="2849">GA229</f>
        <v>9.8000000000000007</v>
      </c>
      <c r="GB334" s="737">
        <f t="shared" ref="GB334:GB354" si="2850">ROUNDUP(GB229*1.061,0)</f>
        <v>4868</v>
      </c>
      <c r="GC334" s="738">
        <f t="shared" ref="GC334:GC354" si="2851">ROUNDUP(GB334*1.01,0)</f>
        <v>4917</v>
      </c>
      <c r="GD334" s="743">
        <f t="shared" ref="GD334:GD354" si="2852">F334+AP334+BZ334+DJ334+ET334</f>
        <v>48186.6</v>
      </c>
      <c r="GE334" s="743"/>
      <c r="GF334" s="737">
        <f t="shared" ref="GF334:GF354" si="2853">H334+AR334+CB334+DL334+EV334</f>
        <v>0</v>
      </c>
      <c r="GG334" s="743"/>
      <c r="GH334" s="737">
        <f t="shared" ref="GH334:GH354" si="2854">J334+AT334+CD334+DN334+EX334</f>
        <v>0</v>
      </c>
      <c r="GI334" s="743"/>
      <c r="GJ334" s="737">
        <f t="shared" ref="GJ334:GJ354" si="2855">L334+AV334+CF334+DP334+EZ334</f>
        <v>0</v>
      </c>
      <c r="GK334" s="743"/>
      <c r="GL334" s="737">
        <f t="shared" ref="GL334:GL354" si="2856">N334+AX334+CH334+DR334+FB334</f>
        <v>0</v>
      </c>
      <c r="GM334" s="743"/>
      <c r="GN334" s="737">
        <f t="shared" ref="GN334:GN354" si="2857">P334+AZ334+CJ334+DT334+FD334</f>
        <v>0</v>
      </c>
      <c r="GO334" s="743"/>
      <c r="GP334" s="737">
        <f t="shared" ref="GP334:GP354" si="2858">R334+BB334+CL334+DV334+FF334</f>
        <v>0</v>
      </c>
      <c r="GQ334" s="743"/>
      <c r="GR334" s="737">
        <f t="shared" ref="GR334:GR354" si="2859">T334+BD334+CN334+DX334+FH334</f>
        <v>0</v>
      </c>
      <c r="GS334" s="743"/>
      <c r="GT334" s="737">
        <f t="shared" ref="GT334:GT354" si="2860">V334+BF334+CP334+DZ334+FJ334</f>
        <v>0</v>
      </c>
      <c r="GU334" s="743"/>
      <c r="GV334" s="737">
        <f t="shared" ref="GV334:GV354" si="2861">X334+BH334+CR334+EB334+FL334</f>
        <v>0</v>
      </c>
      <c r="GW334" s="743"/>
      <c r="GX334" s="737">
        <f t="shared" ref="GX334:GY354" si="2862">Z334+BJ334+CT334+ED334+FN334</f>
        <v>0</v>
      </c>
      <c r="GY334" s="743">
        <f t="shared" si="2862"/>
        <v>110985</v>
      </c>
      <c r="GZ334" s="744">
        <f t="shared" ref="GZ334:GZ354" si="2863">GD334+GF334+GH334+GJ334+GL334+GN334+GP334+GR334+GT334+GV334+GX334+GY334</f>
        <v>159171.6</v>
      </c>
      <c r="HA334" s="745">
        <v>12</v>
      </c>
      <c r="HB334" s="746">
        <f t="shared" ref="HB334:HB354" si="2864">GZ334*HA334</f>
        <v>1910059.2</v>
      </c>
      <c r="HC334" s="737">
        <f t="shared" ref="HC334:HD354" si="2865">AE334+BO334+CY334+EI334+FS334</f>
        <v>0</v>
      </c>
      <c r="HD334" s="737">
        <f t="shared" si="2865"/>
        <v>0</v>
      </c>
      <c r="HE334" s="746">
        <f t="shared" ref="HE334:HE354" si="2866">HB334+HC334+HD334</f>
        <v>1910059.2</v>
      </c>
      <c r="HF334" s="746">
        <f t="shared" ref="HF334:HF354" si="2867">HE334*0.302</f>
        <v>576837.88</v>
      </c>
      <c r="HG334" s="746">
        <f t="shared" ref="HG334:HG354" si="2868">HE334+HF334</f>
        <v>2486897.08</v>
      </c>
    </row>
    <row r="335" spans="1:215" ht="15.75" hidden="1" x14ac:dyDescent="0.25">
      <c r="A335" s="1044"/>
      <c r="B335" s="753" t="s">
        <v>524</v>
      </c>
      <c r="C335" s="818">
        <f t="shared" si="2733"/>
        <v>6</v>
      </c>
      <c r="D335" s="737">
        <f t="shared" si="2734"/>
        <v>4601</v>
      </c>
      <c r="E335" s="738">
        <f t="shared" si="2735"/>
        <v>4648</v>
      </c>
      <c r="F335" s="817">
        <f t="shared" si="2736"/>
        <v>27888</v>
      </c>
      <c r="G335" s="740">
        <f>ROUND(G58,1)</f>
        <v>0</v>
      </c>
      <c r="H335" s="741">
        <f t="shared" si="2737"/>
        <v>0</v>
      </c>
      <c r="I335" s="740">
        <f>ROUND(I58,1)</f>
        <v>0</v>
      </c>
      <c r="J335" s="741">
        <f t="shared" si="2738"/>
        <v>0</v>
      </c>
      <c r="K335" s="740">
        <f t="shared" si="2739"/>
        <v>0</v>
      </c>
      <c r="L335" s="741">
        <f t="shared" si="2740"/>
        <v>0</v>
      </c>
      <c r="M335" s="740">
        <f t="shared" si="2741"/>
        <v>0</v>
      </c>
      <c r="N335" s="741">
        <f t="shared" si="2742"/>
        <v>0</v>
      </c>
      <c r="O335" s="740">
        <f t="shared" si="2743"/>
        <v>0</v>
      </c>
      <c r="P335" s="741">
        <f t="shared" si="2744"/>
        <v>0</v>
      </c>
      <c r="Q335" s="740">
        <f t="shared" si="2745"/>
        <v>0</v>
      </c>
      <c r="R335" s="741">
        <f t="shared" si="2746"/>
        <v>0</v>
      </c>
      <c r="S335" s="740">
        <f t="shared" si="2747"/>
        <v>0</v>
      </c>
      <c r="T335" s="741">
        <f t="shared" si="2748"/>
        <v>0</v>
      </c>
      <c r="U335" s="740">
        <f t="shared" si="2749"/>
        <v>0</v>
      </c>
      <c r="V335" s="741">
        <f t="shared" si="2750"/>
        <v>0</v>
      </c>
      <c r="W335" s="740">
        <f t="shared" si="2751"/>
        <v>0</v>
      </c>
      <c r="X335" s="741">
        <f t="shared" si="2752"/>
        <v>0</v>
      </c>
      <c r="Y335" s="740">
        <f t="shared" si="2753"/>
        <v>0</v>
      </c>
      <c r="Z335" s="741">
        <f t="shared" si="2754"/>
        <v>0</v>
      </c>
      <c r="AA335" s="743">
        <f t="shared" si="2755"/>
        <v>69564</v>
      </c>
      <c r="AB335" s="744">
        <f t="shared" si="2756"/>
        <v>97452</v>
      </c>
      <c r="AC335" s="745">
        <v>12</v>
      </c>
      <c r="AD335" s="746">
        <f t="shared" si="2757"/>
        <v>1169424</v>
      </c>
      <c r="AE335" s="747">
        <f>C335*1009.76*12</f>
        <v>72702.720000000001</v>
      </c>
      <c r="AF335" s="782">
        <f t="shared" ref="AF335:AF337" si="2869">AD335*0.085</f>
        <v>99401.04</v>
      </c>
      <c r="AG335" s="746">
        <f t="shared" si="2758"/>
        <v>1341527.76</v>
      </c>
      <c r="AH335" s="746">
        <f t="shared" si="2759"/>
        <v>405141.38</v>
      </c>
      <c r="AI335" s="746">
        <f t="shared" si="2760"/>
        <v>1746669.14</v>
      </c>
      <c r="AK335" s="1044"/>
      <c r="AL335" s="753" t="s">
        <v>524</v>
      </c>
      <c r="AM335" s="783">
        <f t="shared" si="2761"/>
        <v>3.67</v>
      </c>
      <c r="AN335" s="737">
        <f t="shared" si="2762"/>
        <v>4601</v>
      </c>
      <c r="AO335" s="738">
        <f t="shared" si="2763"/>
        <v>4648</v>
      </c>
      <c r="AP335" s="817">
        <f t="shared" si="2764"/>
        <v>17058.16</v>
      </c>
      <c r="AQ335" s="740">
        <f t="shared" si="2765"/>
        <v>0</v>
      </c>
      <c r="AR335" s="741">
        <f t="shared" si="2766"/>
        <v>0</v>
      </c>
      <c r="AS335" s="740">
        <f t="shared" si="2767"/>
        <v>0</v>
      </c>
      <c r="AT335" s="741">
        <f t="shared" si="2768"/>
        <v>0</v>
      </c>
      <c r="AU335" s="740">
        <f>ROUND(AU58,1)</f>
        <v>0</v>
      </c>
      <c r="AV335" s="741">
        <f t="shared" si="2769"/>
        <v>0</v>
      </c>
      <c r="AW335" s="740">
        <f>ROUND(AW58,1)</f>
        <v>0</v>
      </c>
      <c r="AX335" s="741">
        <f t="shared" si="2770"/>
        <v>0</v>
      </c>
      <c r="AY335" s="740">
        <f>ROUND(AY58,1)</f>
        <v>0</v>
      </c>
      <c r="AZ335" s="741">
        <f t="shared" si="2771"/>
        <v>0</v>
      </c>
      <c r="BA335" s="740">
        <f>ROUND(BA58,1)</f>
        <v>0</v>
      </c>
      <c r="BB335" s="741">
        <f t="shared" si="2772"/>
        <v>0</v>
      </c>
      <c r="BC335" s="740">
        <f>ROUND(BC58,1)</f>
        <v>0</v>
      </c>
      <c r="BD335" s="741">
        <f t="shared" si="2773"/>
        <v>0</v>
      </c>
      <c r="BE335" s="740">
        <f>ROUND(BE58,1)</f>
        <v>0</v>
      </c>
      <c r="BF335" s="741">
        <f t="shared" si="2774"/>
        <v>0</v>
      </c>
      <c r="BG335" s="740">
        <f>ROUND(BG58,1)</f>
        <v>0</v>
      </c>
      <c r="BH335" s="741">
        <f t="shared" si="2775"/>
        <v>0</v>
      </c>
      <c r="BI335" s="740">
        <f>ROUND(BI58,1)</f>
        <v>0</v>
      </c>
      <c r="BJ335" s="741">
        <f t="shared" si="2776"/>
        <v>0</v>
      </c>
      <c r="BK335" s="743">
        <f t="shared" si="2777"/>
        <v>42549.98</v>
      </c>
      <c r="BL335" s="744">
        <f t="shared" si="2778"/>
        <v>59608.14</v>
      </c>
      <c r="BM335" s="745">
        <v>12</v>
      </c>
      <c r="BN335" s="746">
        <f t="shared" si="2779"/>
        <v>715297.68</v>
      </c>
      <c r="BO335" s="747">
        <f>AM335*1009.76*12</f>
        <v>44469.83</v>
      </c>
      <c r="BP335" s="782">
        <f t="shared" ref="BP335:BP337" si="2870">BN335*0.085</f>
        <v>60800.3</v>
      </c>
      <c r="BQ335" s="746">
        <f t="shared" si="2780"/>
        <v>820567.81</v>
      </c>
      <c r="BR335" s="746">
        <f t="shared" si="2781"/>
        <v>247811.48</v>
      </c>
      <c r="BS335" s="746">
        <f t="shared" si="2782"/>
        <v>1068379.29</v>
      </c>
      <c r="BU335" s="1044"/>
      <c r="BV335" s="753" t="s">
        <v>524</v>
      </c>
      <c r="BW335" s="737">
        <f t="shared" si="2783"/>
        <v>20</v>
      </c>
      <c r="BX335" s="737">
        <f t="shared" si="2784"/>
        <v>4601</v>
      </c>
      <c r="BY335" s="738">
        <f t="shared" si="2785"/>
        <v>4648</v>
      </c>
      <c r="BZ335" s="817">
        <f t="shared" si="2786"/>
        <v>92960</v>
      </c>
      <c r="CA335" s="740">
        <f t="shared" si="2787"/>
        <v>0</v>
      </c>
      <c r="CB335" s="741">
        <f t="shared" si="2788"/>
        <v>0</v>
      </c>
      <c r="CC335" s="740">
        <f t="shared" si="2789"/>
        <v>0</v>
      </c>
      <c r="CD335" s="741">
        <f t="shared" si="2790"/>
        <v>0</v>
      </c>
      <c r="CE335" s="740">
        <f>ROUND(CE58,1)</f>
        <v>0</v>
      </c>
      <c r="CF335" s="741">
        <f t="shared" si="2791"/>
        <v>0</v>
      </c>
      <c r="CG335" s="740">
        <f>ROUND(CG58,1)</f>
        <v>0</v>
      </c>
      <c r="CH335" s="741">
        <f t="shared" si="2792"/>
        <v>0</v>
      </c>
      <c r="CI335" s="740">
        <f>ROUND(CI58,1)</f>
        <v>0</v>
      </c>
      <c r="CJ335" s="741">
        <f t="shared" si="2793"/>
        <v>0</v>
      </c>
      <c r="CK335" s="740">
        <f>ROUND(CK58,1)</f>
        <v>0</v>
      </c>
      <c r="CL335" s="741">
        <f t="shared" si="2794"/>
        <v>0</v>
      </c>
      <c r="CM335" s="740">
        <f>ROUND(CM58,1)</f>
        <v>0</v>
      </c>
      <c r="CN335" s="741">
        <f t="shared" si="2795"/>
        <v>0</v>
      </c>
      <c r="CO335" s="740">
        <f>ROUND(CO58,1)</f>
        <v>0</v>
      </c>
      <c r="CP335" s="741">
        <f t="shared" si="2796"/>
        <v>0</v>
      </c>
      <c r="CQ335" s="740">
        <f>ROUND(CQ58,1)</f>
        <v>0</v>
      </c>
      <c r="CR335" s="741">
        <f t="shared" si="2797"/>
        <v>0</v>
      </c>
      <c r="CS335" s="740">
        <f>ROUND(CS58,1)</f>
        <v>0</v>
      </c>
      <c r="CT335" s="741">
        <f t="shared" si="2798"/>
        <v>0</v>
      </c>
      <c r="CU335" s="743">
        <f t="shared" si="2799"/>
        <v>231880</v>
      </c>
      <c r="CV335" s="744">
        <f t="shared" si="2800"/>
        <v>324840</v>
      </c>
      <c r="CW335" s="745">
        <v>12</v>
      </c>
      <c r="CX335" s="746">
        <f t="shared" si="2801"/>
        <v>3898080</v>
      </c>
      <c r="CY335" s="747">
        <f>BW335*1009.76*12</f>
        <v>242342.39999999999</v>
      </c>
      <c r="CZ335" s="782">
        <f t="shared" ref="CZ335:CZ337" si="2871">CX335*0.085</f>
        <v>331336.8</v>
      </c>
      <c r="DA335" s="746">
        <f t="shared" si="2802"/>
        <v>4471759.2</v>
      </c>
      <c r="DB335" s="746">
        <f t="shared" si="2803"/>
        <v>1350471.28</v>
      </c>
      <c r="DC335" s="746">
        <f t="shared" si="2804"/>
        <v>5822230.4800000004</v>
      </c>
      <c r="DD335" s="750"/>
      <c r="DE335" s="1044"/>
      <c r="DF335" s="753" t="s">
        <v>524</v>
      </c>
      <c r="DG335" s="737">
        <f t="shared" si="2805"/>
        <v>3</v>
      </c>
      <c r="DH335" s="737">
        <f t="shared" si="2806"/>
        <v>4601</v>
      </c>
      <c r="DI335" s="738">
        <f t="shared" si="2807"/>
        <v>4648</v>
      </c>
      <c r="DJ335" s="817">
        <f t="shared" si="2808"/>
        <v>13944</v>
      </c>
      <c r="DK335" s="740">
        <f t="shared" si="2809"/>
        <v>0</v>
      </c>
      <c r="DL335" s="741">
        <f t="shared" si="2810"/>
        <v>0</v>
      </c>
      <c r="DM335" s="740">
        <f t="shared" si="2811"/>
        <v>0</v>
      </c>
      <c r="DN335" s="741">
        <f t="shared" si="2812"/>
        <v>0</v>
      </c>
      <c r="DO335" s="740">
        <f>ROUND(DO58,1)</f>
        <v>0</v>
      </c>
      <c r="DP335" s="741">
        <f t="shared" si="2813"/>
        <v>0</v>
      </c>
      <c r="DQ335" s="740">
        <f>ROUND(DQ58,1)</f>
        <v>0</v>
      </c>
      <c r="DR335" s="741">
        <f t="shared" si="2814"/>
        <v>0</v>
      </c>
      <c r="DS335" s="740">
        <f>ROUND(DS58,1)</f>
        <v>0</v>
      </c>
      <c r="DT335" s="741">
        <f t="shared" si="2815"/>
        <v>0</v>
      </c>
      <c r="DU335" s="740">
        <f>ROUND(DU58,1)</f>
        <v>0</v>
      </c>
      <c r="DV335" s="741">
        <f t="shared" si="2816"/>
        <v>0</v>
      </c>
      <c r="DW335" s="740">
        <f>ROUND(DW58,1)</f>
        <v>0</v>
      </c>
      <c r="DX335" s="741">
        <f t="shared" si="2817"/>
        <v>0</v>
      </c>
      <c r="DY335" s="740">
        <f>ROUND(DY58,1)</f>
        <v>0</v>
      </c>
      <c r="DZ335" s="741">
        <f t="shared" si="2818"/>
        <v>0</v>
      </c>
      <c r="EA335" s="740">
        <f>ROUND(EA58,1)</f>
        <v>0</v>
      </c>
      <c r="EB335" s="741">
        <f t="shared" si="2819"/>
        <v>0</v>
      </c>
      <c r="EC335" s="740">
        <f>ROUND(EC58,1)</f>
        <v>0</v>
      </c>
      <c r="ED335" s="741">
        <f t="shared" si="2820"/>
        <v>0</v>
      </c>
      <c r="EE335" s="743">
        <f t="shared" si="2821"/>
        <v>34782</v>
      </c>
      <c r="EF335" s="744">
        <f t="shared" si="2822"/>
        <v>48726</v>
      </c>
      <c r="EG335" s="745">
        <v>12</v>
      </c>
      <c r="EH335" s="746">
        <f t="shared" si="2823"/>
        <v>584712</v>
      </c>
      <c r="EI335" s="747">
        <f>DG335*1009.76*12</f>
        <v>36351.360000000001</v>
      </c>
      <c r="EJ335" s="782">
        <f t="shared" ref="EJ335:EJ337" si="2872">EH335*0.085</f>
        <v>49700.52</v>
      </c>
      <c r="EK335" s="746">
        <f t="shared" si="2824"/>
        <v>670763.88</v>
      </c>
      <c r="EL335" s="746">
        <f t="shared" si="2825"/>
        <v>202570.69</v>
      </c>
      <c r="EM335" s="746">
        <f t="shared" si="2826"/>
        <v>873334.57</v>
      </c>
      <c r="EO335" s="1044"/>
      <c r="EP335" s="753" t="s">
        <v>524</v>
      </c>
      <c r="EQ335" s="737">
        <f t="shared" si="2827"/>
        <v>0</v>
      </c>
      <c r="ER335" s="737">
        <f t="shared" si="2828"/>
        <v>4601</v>
      </c>
      <c r="ES335" s="738">
        <f t="shared" si="2829"/>
        <v>4648</v>
      </c>
      <c r="ET335" s="817">
        <f t="shared" si="2830"/>
        <v>0</v>
      </c>
      <c r="EU335" s="740">
        <f t="shared" si="2831"/>
        <v>0</v>
      </c>
      <c r="EV335" s="741">
        <f t="shared" si="2832"/>
        <v>0</v>
      </c>
      <c r="EW335" s="740">
        <f t="shared" si="2833"/>
        <v>0</v>
      </c>
      <c r="EX335" s="741">
        <f t="shared" si="2834"/>
        <v>0</v>
      </c>
      <c r="EY335" s="740">
        <f>ROUND(EY58,1)</f>
        <v>0</v>
      </c>
      <c r="EZ335" s="741">
        <f t="shared" si="2835"/>
        <v>0</v>
      </c>
      <c r="FA335" s="740">
        <f>ROUND(FA58,1)</f>
        <v>0</v>
      </c>
      <c r="FB335" s="741">
        <f t="shared" si="2836"/>
        <v>0</v>
      </c>
      <c r="FC335" s="740">
        <f>ROUND(FC58,1)</f>
        <v>0</v>
      </c>
      <c r="FD335" s="741">
        <f t="shared" si="2837"/>
        <v>0</v>
      </c>
      <c r="FE335" s="740">
        <f>ROUND(FE58,1)</f>
        <v>0</v>
      </c>
      <c r="FF335" s="741">
        <f t="shared" si="2838"/>
        <v>0</v>
      </c>
      <c r="FG335" s="740">
        <f>ROUND(FG58,1)</f>
        <v>0</v>
      </c>
      <c r="FH335" s="741">
        <f t="shared" si="2839"/>
        <v>0</v>
      </c>
      <c r="FI335" s="740">
        <f>ROUND(FI58,1)</f>
        <v>0</v>
      </c>
      <c r="FJ335" s="741">
        <f t="shared" si="2840"/>
        <v>0</v>
      </c>
      <c r="FK335" s="740">
        <f>ROUND(FK58,1)</f>
        <v>0</v>
      </c>
      <c r="FL335" s="741">
        <f t="shared" si="2841"/>
        <v>0</v>
      </c>
      <c r="FM335" s="740">
        <f>ROUND(FM58,1)</f>
        <v>0</v>
      </c>
      <c r="FN335" s="741">
        <f t="shared" si="2842"/>
        <v>0</v>
      </c>
      <c r="FO335" s="743">
        <f t="shared" si="2843"/>
        <v>0</v>
      </c>
      <c r="FP335" s="744">
        <f t="shared" si="2844"/>
        <v>0</v>
      </c>
      <c r="FQ335" s="745">
        <v>12</v>
      </c>
      <c r="FR335" s="746">
        <f t="shared" si="2845"/>
        <v>0</v>
      </c>
      <c r="FS335" s="747">
        <f>EQ335*1009.76*12</f>
        <v>0</v>
      </c>
      <c r="FT335" s="782">
        <f t="shared" ref="FT335:FT337" si="2873">FR335*0.085</f>
        <v>0</v>
      </c>
      <c r="FU335" s="746">
        <f t="shared" si="2846"/>
        <v>0</v>
      </c>
      <c r="FV335" s="746">
        <f t="shared" si="2847"/>
        <v>0</v>
      </c>
      <c r="FW335" s="746">
        <f t="shared" si="2848"/>
        <v>0</v>
      </c>
      <c r="FY335" s="1044"/>
      <c r="FZ335" s="753" t="s">
        <v>524</v>
      </c>
      <c r="GA335" s="737">
        <f t="shared" si="2849"/>
        <v>32.67</v>
      </c>
      <c r="GB335" s="737">
        <f t="shared" si="2850"/>
        <v>4601</v>
      </c>
      <c r="GC335" s="738">
        <f t="shared" si="2851"/>
        <v>4648</v>
      </c>
      <c r="GD335" s="743">
        <f t="shared" si="2852"/>
        <v>151850.16</v>
      </c>
      <c r="GE335" s="743"/>
      <c r="GF335" s="737">
        <f t="shared" si="2853"/>
        <v>0</v>
      </c>
      <c r="GG335" s="743"/>
      <c r="GH335" s="737">
        <f t="shared" si="2854"/>
        <v>0</v>
      </c>
      <c r="GI335" s="743"/>
      <c r="GJ335" s="737">
        <f t="shared" si="2855"/>
        <v>0</v>
      </c>
      <c r="GK335" s="743"/>
      <c r="GL335" s="737">
        <f t="shared" si="2856"/>
        <v>0</v>
      </c>
      <c r="GM335" s="743"/>
      <c r="GN335" s="737">
        <f t="shared" si="2857"/>
        <v>0</v>
      </c>
      <c r="GO335" s="743"/>
      <c r="GP335" s="737">
        <f t="shared" si="2858"/>
        <v>0</v>
      </c>
      <c r="GQ335" s="743"/>
      <c r="GR335" s="737">
        <f t="shared" si="2859"/>
        <v>0</v>
      </c>
      <c r="GS335" s="743"/>
      <c r="GT335" s="737">
        <f t="shared" si="2860"/>
        <v>0</v>
      </c>
      <c r="GU335" s="743"/>
      <c r="GV335" s="737">
        <f t="shared" si="2861"/>
        <v>0</v>
      </c>
      <c r="GW335" s="743"/>
      <c r="GX335" s="737">
        <f t="shared" si="2862"/>
        <v>0</v>
      </c>
      <c r="GY335" s="743">
        <f t="shared" si="2862"/>
        <v>378775.98</v>
      </c>
      <c r="GZ335" s="744">
        <f t="shared" si="2863"/>
        <v>530626.14</v>
      </c>
      <c r="HA335" s="745">
        <v>12</v>
      </c>
      <c r="HB335" s="746">
        <f t="shared" si="2864"/>
        <v>6367513.6799999997</v>
      </c>
      <c r="HC335" s="737">
        <f t="shared" si="2865"/>
        <v>395866.31</v>
      </c>
      <c r="HD335" s="737">
        <f t="shared" si="2865"/>
        <v>541238.66</v>
      </c>
      <c r="HE335" s="746">
        <f t="shared" si="2866"/>
        <v>7304618.6500000004</v>
      </c>
      <c r="HF335" s="746">
        <f t="shared" si="2867"/>
        <v>2205994.83</v>
      </c>
      <c r="HG335" s="746">
        <f t="shared" si="2868"/>
        <v>9510613.4800000004</v>
      </c>
    </row>
    <row r="336" spans="1:215" hidden="1" x14ac:dyDescent="0.25">
      <c r="A336" s="1044"/>
      <c r="B336" s="753" t="s">
        <v>532</v>
      </c>
      <c r="C336" s="737">
        <f t="shared" si="2733"/>
        <v>2.5</v>
      </c>
      <c r="D336" s="737">
        <f t="shared" si="2734"/>
        <v>4601</v>
      </c>
      <c r="E336" s="738">
        <f t="shared" si="2735"/>
        <v>4648</v>
      </c>
      <c r="F336" s="817">
        <f t="shared" si="2736"/>
        <v>11620</v>
      </c>
      <c r="G336" s="740">
        <f t="shared" ref="G336:I351" si="2874">ROUND(G59,1)</f>
        <v>0</v>
      </c>
      <c r="H336" s="741">
        <f t="shared" si="2737"/>
        <v>0</v>
      </c>
      <c r="I336" s="740">
        <f t="shared" si="2874"/>
        <v>0</v>
      </c>
      <c r="J336" s="741">
        <f t="shared" si="2738"/>
        <v>0</v>
      </c>
      <c r="K336" s="740">
        <f t="shared" si="2739"/>
        <v>0</v>
      </c>
      <c r="L336" s="741">
        <f t="shared" si="2740"/>
        <v>0</v>
      </c>
      <c r="M336" s="740">
        <f t="shared" si="2741"/>
        <v>0</v>
      </c>
      <c r="N336" s="741">
        <f t="shared" si="2742"/>
        <v>0</v>
      </c>
      <c r="O336" s="740">
        <f t="shared" si="2743"/>
        <v>0</v>
      </c>
      <c r="P336" s="741">
        <f t="shared" si="2744"/>
        <v>0</v>
      </c>
      <c r="Q336" s="740">
        <f t="shared" si="2745"/>
        <v>0</v>
      </c>
      <c r="R336" s="741">
        <f t="shared" si="2746"/>
        <v>0</v>
      </c>
      <c r="S336" s="740">
        <f t="shared" si="2747"/>
        <v>0</v>
      </c>
      <c r="T336" s="741">
        <f t="shared" si="2748"/>
        <v>0</v>
      </c>
      <c r="U336" s="740">
        <f t="shared" si="2749"/>
        <v>0</v>
      </c>
      <c r="V336" s="741">
        <f t="shared" si="2750"/>
        <v>0</v>
      </c>
      <c r="W336" s="740">
        <f t="shared" si="2751"/>
        <v>0</v>
      </c>
      <c r="X336" s="741">
        <f t="shared" si="2752"/>
        <v>0</v>
      </c>
      <c r="Y336" s="740">
        <f t="shared" si="2753"/>
        <v>0</v>
      </c>
      <c r="Z336" s="741">
        <f t="shared" si="2754"/>
        <v>0</v>
      </c>
      <c r="AA336" s="743">
        <f t="shared" si="2755"/>
        <v>28985</v>
      </c>
      <c r="AB336" s="744">
        <f t="shared" si="2756"/>
        <v>40605</v>
      </c>
      <c r="AC336" s="745">
        <v>12</v>
      </c>
      <c r="AD336" s="746">
        <f t="shared" si="2757"/>
        <v>487260</v>
      </c>
      <c r="AE336" s="747"/>
      <c r="AF336" s="782">
        <f t="shared" si="2869"/>
        <v>41417.1</v>
      </c>
      <c r="AG336" s="746">
        <f t="shared" si="2758"/>
        <v>528677.1</v>
      </c>
      <c r="AH336" s="746">
        <f t="shared" si="2759"/>
        <v>159660.48000000001</v>
      </c>
      <c r="AI336" s="746">
        <f t="shared" si="2760"/>
        <v>688337.58</v>
      </c>
      <c r="AK336" s="1044"/>
      <c r="AL336" s="753" t="s">
        <v>532</v>
      </c>
      <c r="AM336" s="737">
        <f t="shared" si="2761"/>
        <v>0.5</v>
      </c>
      <c r="AN336" s="737">
        <f t="shared" si="2762"/>
        <v>4601</v>
      </c>
      <c r="AO336" s="738">
        <f t="shared" si="2763"/>
        <v>4648</v>
      </c>
      <c r="AP336" s="817">
        <f t="shared" si="2764"/>
        <v>2324</v>
      </c>
      <c r="AQ336" s="740">
        <f t="shared" si="2765"/>
        <v>0</v>
      </c>
      <c r="AR336" s="741">
        <f t="shared" si="2766"/>
        <v>0</v>
      </c>
      <c r="AS336" s="740">
        <f t="shared" si="2767"/>
        <v>0</v>
      </c>
      <c r="AT336" s="741">
        <f t="shared" si="2768"/>
        <v>0</v>
      </c>
      <c r="AU336" s="740">
        <f t="shared" ref="AU336:AU354" si="2875">ROUND(AU59,1)</f>
        <v>0</v>
      </c>
      <c r="AV336" s="741">
        <f t="shared" si="2769"/>
        <v>0</v>
      </c>
      <c r="AW336" s="740">
        <f t="shared" ref="AW336:AW354" si="2876">ROUND(AW59,1)</f>
        <v>0</v>
      </c>
      <c r="AX336" s="741">
        <f t="shared" si="2770"/>
        <v>0</v>
      </c>
      <c r="AY336" s="740">
        <f t="shared" ref="AY336:AY354" si="2877">ROUND(AY59,1)</f>
        <v>0</v>
      </c>
      <c r="AZ336" s="741">
        <f t="shared" si="2771"/>
        <v>0</v>
      </c>
      <c r="BA336" s="740">
        <f t="shared" ref="BA336:BA354" si="2878">ROUND(BA59,1)</f>
        <v>0</v>
      </c>
      <c r="BB336" s="741">
        <f t="shared" si="2772"/>
        <v>0</v>
      </c>
      <c r="BC336" s="740">
        <f t="shared" ref="BC336:BC354" si="2879">ROUND(BC59,1)</f>
        <v>0</v>
      </c>
      <c r="BD336" s="741">
        <f t="shared" si="2773"/>
        <v>0</v>
      </c>
      <c r="BE336" s="740">
        <f t="shared" ref="BE336:BE354" si="2880">ROUND(BE59,1)</f>
        <v>0</v>
      </c>
      <c r="BF336" s="741">
        <f t="shared" si="2774"/>
        <v>0</v>
      </c>
      <c r="BG336" s="740">
        <f t="shared" ref="BG336:BG354" si="2881">ROUND(BG59,1)</f>
        <v>0</v>
      </c>
      <c r="BH336" s="741">
        <f t="shared" si="2775"/>
        <v>0</v>
      </c>
      <c r="BI336" s="740">
        <f t="shared" ref="BI336:BI354" si="2882">ROUND(BI59,1)</f>
        <v>0</v>
      </c>
      <c r="BJ336" s="741">
        <f t="shared" si="2776"/>
        <v>0</v>
      </c>
      <c r="BK336" s="743">
        <f t="shared" si="2777"/>
        <v>5797</v>
      </c>
      <c r="BL336" s="744">
        <f t="shared" si="2778"/>
        <v>8121</v>
      </c>
      <c r="BM336" s="745">
        <v>12</v>
      </c>
      <c r="BN336" s="746">
        <f t="shared" si="2779"/>
        <v>97452</v>
      </c>
      <c r="BO336" s="747"/>
      <c r="BP336" s="782">
        <f t="shared" si="2870"/>
        <v>8283.42</v>
      </c>
      <c r="BQ336" s="746">
        <f t="shared" si="2780"/>
        <v>105735.42</v>
      </c>
      <c r="BR336" s="746">
        <f t="shared" si="2781"/>
        <v>31932.1</v>
      </c>
      <c r="BS336" s="746">
        <f t="shared" si="2782"/>
        <v>137667.51999999999</v>
      </c>
      <c r="BU336" s="1044"/>
      <c r="BV336" s="753" t="s">
        <v>532</v>
      </c>
      <c r="BW336" s="737">
        <f t="shared" si="2783"/>
        <v>1</v>
      </c>
      <c r="BX336" s="737">
        <f t="shared" si="2784"/>
        <v>4601</v>
      </c>
      <c r="BY336" s="738">
        <f t="shared" si="2785"/>
        <v>4648</v>
      </c>
      <c r="BZ336" s="817">
        <f t="shared" si="2786"/>
        <v>4648</v>
      </c>
      <c r="CA336" s="740">
        <f t="shared" si="2787"/>
        <v>0</v>
      </c>
      <c r="CB336" s="741">
        <f t="shared" si="2788"/>
        <v>0</v>
      </c>
      <c r="CC336" s="740">
        <f t="shared" si="2789"/>
        <v>0</v>
      </c>
      <c r="CD336" s="741">
        <f t="shared" si="2790"/>
        <v>0</v>
      </c>
      <c r="CE336" s="740">
        <f t="shared" ref="CE336:CE354" si="2883">ROUND(CE59,1)</f>
        <v>0</v>
      </c>
      <c r="CF336" s="741">
        <f t="shared" si="2791"/>
        <v>0</v>
      </c>
      <c r="CG336" s="740">
        <f t="shared" ref="CG336:CG354" si="2884">ROUND(CG59,1)</f>
        <v>0</v>
      </c>
      <c r="CH336" s="741">
        <f t="shared" si="2792"/>
        <v>0</v>
      </c>
      <c r="CI336" s="740">
        <f t="shared" ref="CI336:CI354" si="2885">ROUND(CI59,1)</f>
        <v>0</v>
      </c>
      <c r="CJ336" s="741">
        <f t="shared" si="2793"/>
        <v>0</v>
      </c>
      <c r="CK336" s="740">
        <f t="shared" ref="CK336:CK354" si="2886">ROUND(CK59,1)</f>
        <v>0</v>
      </c>
      <c r="CL336" s="741">
        <f t="shared" si="2794"/>
        <v>0</v>
      </c>
      <c r="CM336" s="740">
        <f t="shared" ref="CM336:CM354" si="2887">ROUND(CM59,1)</f>
        <v>0</v>
      </c>
      <c r="CN336" s="741">
        <f t="shared" si="2795"/>
        <v>0</v>
      </c>
      <c r="CO336" s="740">
        <f t="shared" ref="CO336:CO354" si="2888">ROUND(CO59,1)</f>
        <v>0</v>
      </c>
      <c r="CP336" s="741">
        <f t="shared" si="2796"/>
        <v>0</v>
      </c>
      <c r="CQ336" s="740">
        <f t="shared" ref="CQ336:CQ354" si="2889">ROUND(CQ59,1)</f>
        <v>0</v>
      </c>
      <c r="CR336" s="741">
        <f t="shared" si="2797"/>
        <v>0</v>
      </c>
      <c r="CS336" s="740">
        <f t="shared" ref="CS336:CS354" si="2890">ROUND(CS59,1)</f>
        <v>0</v>
      </c>
      <c r="CT336" s="741">
        <f t="shared" si="2798"/>
        <v>0</v>
      </c>
      <c r="CU336" s="743">
        <f t="shared" si="2799"/>
        <v>11594</v>
      </c>
      <c r="CV336" s="744">
        <f t="shared" si="2800"/>
        <v>16242</v>
      </c>
      <c r="CW336" s="745">
        <v>12</v>
      </c>
      <c r="CX336" s="746">
        <f t="shared" si="2801"/>
        <v>194904</v>
      </c>
      <c r="CY336" s="747"/>
      <c r="CZ336" s="782">
        <f t="shared" si="2871"/>
        <v>16566.84</v>
      </c>
      <c r="DA336" s="746">
        <f t="shared" si="2802"/>
        <v>211470.84</v>
      </c>
      <c r="DB336" s="746">
        <f t="shared" si="2803"/>
        <v>63864.19</v>
      </c>
      <c r="DC336" s="746">
        <f t="shared" si="2804"/>
        <v>275335.03000000003</v>
      </c>
      <c r="DD336" s="750"/>
      <c r="DE336" s="1044"/>
      <c r="DF336" s="753" t="s">
        <v>532</v>
      </c>
      <c r="DG336" s="737">
        <f t="shared" si="2805"/>
        <v>1</v>
      </c>
      <c r="DH336" s="737">
        <f t="shared" si="2806"/>
        <v>4601</v>
      </c>
      <c r="DI336" s="738">
        <f t="shared" si="2807"/>
        <v>4648</v>
      </c>
      <c r="DJ336" s="817">
        <f t="shared" si="2808"/>
        <v>4648</v>
      </c>
      <c r="DK336" s="740">
        <f t="shared" si="2809"/>
        <v>0</v>
      </c>
      <c r="DL336" s="741">
        <f t="shared" si="2810"/>
        <v>0</v>
      </c>
      <c r="DM336" s="740">
        <f t="shared" si="2811"/>
        <v>0</v>
      </c>
      <c r="DN336" s="741">
        <f t="shared" si="2812"/>
        <v>0</v>
      </c>
      <c r="DO336" s="740">
        <f t="shared" ref="DO336:DO354" si="2891">ROUND(DO59,1)</f>
        <v>0</v>
      </c>
      <c r="DP336" s="741">
        <f t="shared" si="2813"/>
        <v>0</v>
      </c>
      <c r="DQ336" s="740">
        <f t="shared" ref="DQ336:DQ354" si="2892">ROUND(DQ59,1)</f>
        <v>0</v>
      </c>
      <c r="DR336" s="741">
        <f t="shared" si="2814"/>
        <v>0</v>
      </c>
      <c r="DS336" s="740">
        <f t="shared" ref="DS336:DS354" si="2893">ROUND(DS59,1)</f>
        <v>0</v>
      </c>
      <c r="DT336" s="741">
        <f t="shared" si="2815"/>
        <v>0</v>
      </c>
      <c r="DU336" s="740">
        <f t="shared" ref="DU336:DU354" si="2894">ROUND(DU59,1)</f>
        <v>0</v>
      </c>
      <c r="DV336" s="741">
        <f t="shared" si="2816"/>
        <v>0</v>
      </c>
      <c r="DW336" s="740">
        <f t="shared" ref="DW336:DW354" si="2895">ROUND(DW59,1)</f>
        <v>0</v>
      </c>
      <c r="DX336" s="741">
        <f t="shared" si="2817"/>
        <v>0</v>
      </c>
      <c r="DY336" s="740">
        <f t="shared" ref="DY336:DY354" si="2896">ROUND(DY59,1)</f>
        <v>0</v>
      </c>
      <c r="DZ336" s="741">
        <f t="shared" si="2818"/>
        <v>0</v>
      </c>
      <c r="EA336" s="740">
        <f t="shared" ref="EA336:EA354" si="2897">ROUND(EA59,1)</f>
        <v>0</v>
      </c>
      <c r="EB336" s="741">
        <f t="shared" si="2819"/>
        <v>0</v>
      </c>
      <c r="EC336" s="740">
        <f t="shared" ref="EC336:EC354" si="2898">ROUND(EC59,1)</f>
        <v>0</v>
      </c>
      <c r="ED336" s="741">
        <f t="shared" si="2820"/>
        <v>0</v>
      </c>
      <c r="EE336" s="743">
        <f t="shared" si="2821"/>
        <v>11594</v>
      </c>
      <c r="EF336" s="744">
        <f t="shared" si="2822"/>
        <v>16242</v>
      </c>
      <c r="EG336" s="745">
        <v>12</v>
      </c>
      <c r="EH336" s="746">
        <f t="shared" si="2823"/>
        <v>194904</v>
      </c>
      <c r="EI336" s="747"/>
      <c r="EJ336" s="782">
        <f t="shared" si="2872"/>
        <v>16566.84</v>
      </c>
      <c r="EK336" s="746">
        <f t="shared" si="2824"/>
        <v>211470.84</v>
      </c>
      <c r="EL336" s="746">
        <f t="shared" si="2825"/>
        <v>63864.19</v>
      </c>
      <c r="EM336" s="746">
        <f t="shared" si="2826"/>
        <v>275335.03000000003</v>
      </c>
      <c r="EO336" s="1044"/>
      <c r="EP336" s="753" t="s">
        <v>532</v>
      </c>
      <c r="EQ336" s="737">
        <f t="shared" si="2827"/>
        <v>0</v>
      </c>
      <c r="ER336" s="737">
        <f t="shared" si="2828"/>
        <v>4601</v>
      </c>
      <c r="ES336" s="738">
        <f t="shared" si="2829"/>
        <v>4648</v>
      </c>
      <c r="ET336" s="817">
        <f t="shared" si="2830"/>
        <v>0</v>
      </c>
      <c r="EU336" s="740">
        <f t="shared" si="2831"/>
        <v>0</v>
      </c>
      <c r="EV336" s="741">
        <f t="shared" si="2832"/>
        <v>0</v>
      </c>
      <c r="EW336" s="740">
        <f t="shared" si="2833"/>
        <v>0</v>
      </c>
      <c r="EX336" s="741">
        <f t="shared" si="2834"/>
        <v>0</v>
      </c>
      <c r="EY336" s="740">
        <f t="shared" ref="EY336:EY354" si="2899">ROUND(EY59,1)</f>
        <v>0</v>
      </c>
      <c r="EZ336" s="741">
        <f t="shared" si="2835"/>
        <v>0</v>
      </c>
      <c r="FA336" s="740">
        <f t="shared" ref="FA336:FA354" si="2900">ROUND(FA59,1)</f>
        <v>0</v>
      </c>
      <c r="FB336" s="741">
        <f t="shared" si="2836"/>
        <v>0</v>
      </c>
      <c r="FC336" s="740">
        <f t="shared" ref="FC336:FC354" si="2901">ROUND(FC59,1)</f>
        <v>0</v>
      </c>
      <c r="FD336" s="741">
        <f t="shared" si="2837"/>
        <v>0</v>
      </c>
      <c r="FE336" s="740">
        <f t="shared" ref="FE336:FE354" si="2902">ROUND(FE59,1)</f>
        <v>0</v>
      </c>
      <c r="FF336" s="741">
        <f t="shared" si="2838"/>
        <v>0</v>
      </c>
      <c r="FG336" s="740">
        <f t="shared" ref="FG336:FG354" si="2903">ROUND(FG59,1)</f>
        <v>0</v>
      </c>
      <c r="FH336" s="741">
        <f t="shared" si="2839"/>
        <v>0</v>
      </c>
      <c r="FI336" s="740">
        <f t="shared" ref="FI336:FI354" si="2904">ROUND(FI59,1)</f>
        <v>0</v>
      </c>
      <c r="FJ336" s="741">
        <f t="shared" si="2840"/>
        <v>0</v>
      </c>
      <c r="FK336" s="740">
        <f t="shared" ref="FK336:FK354" si="2905">ROUND(FK59,1)</f>
        <v>0</v>
      </c>
      <c r="FL336" s="741">
        <f t="shared" si="2841"/>
        <v>0</v>
      </c>
      <c r="FM336" s="740">
        <f t="shared" ref="FM336:FM354" si="2906">ROUND(FM59,1)</f>
        <v>0</v>
      </c>
      <c r="FN336" s="741">
        <f t="shared" si="2842"/>
        <v>0</v>
      </c>
      <c r="FO336" s="743">
        <f t="shared" si="2843"/>
        <v>0</v>
      </c>
      <c r="FP336" s="744">
        <f t="shared" si="2844"/>
        <v>0</v>
      </c>
      <c r="FQ336" s="745">
        <v>12</v>
      </c>
      <c r="FR336" s="746">
        <f t="shared" si="2845"/>
        <v>0</v>
      </c>
      <c r="FS336" s="747"/>
      <c r="FT336" s="782">
        <f t="shared" si="2873"/>
        <v>0</v>
      </c>
      <c r="FU336" s="746">
        <f t="shared" si="2846"/>
        <v>0</v>
      </c>
      <c r="FV336" s="746">
        <f t="shared" si="2847"/>
        <v>0</v>
      </c>
      <c r="FW336" s="746">
        <f t="shared" si="2848"/>
        <v>0</v>
      </c>
      <c r="FY336" s="1044"/>
      <c r="FZ336" s="753" t="s">
        <v>532</v>
      </c>
      <c r="GA336" s="737">
        <f t="shared" si="2849"/>
        <v>5</v>
      </c>
      <c r="GB336" s="737">
        <f t="shared" si="2850"/>
        <v>4601</v>
      </c>
      <c r="GC336" s="738">
        <f t="shared" si="2851"/>
        <v>4648</v>
      </c>
      <c r="GD336" s="743">
        <f t="shared" si="2852"/>
        <v>23240</v>
      </c>
      <c r="GE336" s="743"/>
      <c r="GF336" s="737">
        <f t="shared" si="2853"/>
        <v>0</v>
      </c>
      <c r="GG336" s="743"/>
      <c r="GH336" s="737">
        <f t="shared" si="2854"/>
        <v>0</v>
      </c>
      <c r="GI336" s="743"/>
      <c r="GJ336" s="737">
        <f t="shared" si="2855"/>
        <v>0</v>
      </c>
      <c r="GK336" s="743"/>
      <c r="GL336" s="737">
        <f t="shared" si="2856"/>
        <v>0</v>
      </c>
      <c r="GM336" s="743"/>
      <c r="GN336" s="737">
        <f t="shared" si="2857"/>
        <v>0</v>
      </c>
      <c r="GO336" s="743"/>
      <c r="GP336" s="737">
        <f t="shared" si="2858"/>
        <v>0</v>
      </c>
      <c r="GQ336" s="743"/>
      <c r="GR336" s="737">
        <f t="shared" si="2859"/>
        <v>0</v>
      </c>
      <c r="GS336" s="743"/>
      <c r="GT336" s="737">
        <f t="shared" si="2860"/>
        <v>0</v>
      </c>
      <c r="GU336" s="743"/>
      <c r="GV336" s="737">
        <f t="shared" si="2861"/>
        <v>0</v>
      </c>
      <c r="GW336" s="743"/>
      <c r="GX336" s="737">
        <f t="shared" si="2862"/>
        <v>0</v>
      </c>
      <c r="GY336" s="743">
        <f t="shared" si="2862"/>
        <v>57970</v>
      </c>
      <c r="GZ336" s="744">
        <f t="shared" si="2863"/>
        <v>81210</v>
      </c>
      <c r="HA336" s="745">
        <v>12</v>
      </c>
      <c r="HB336" s="746">
        <f t="shared" si="2864"/>
        <v>974520</v>
      </c>
      <c r="HC336" s="737">
        <f t="shared" si="2865"/>
        <v>0</v>
      </c>
      <c r="HD336" s="737">
        <f t="shared" si="2865"/>
        <v>82834.2</v>
      </c>
      <c r="HE336" s="746">
        <f t="shared" si="2866"/>
        <v>1057354.2</v>
      </c>
      <c r="HF336" s="746">
        <f t="shared" si="2867"/>
        <v>319320.96999999997</v>
      </c>
      <c r="HG336" s="746">
        <f t="shared" si="2868"/>
        <v>1376675.17</v>
      </c>
    </row>
    <row r="337" spans="1:215" ht="25.5" hidden="1" x14ac:dyDescent="0.25">
      <c r="A337" s="1044"/>
      <c r="B337" s="753" t="s">
        <v>525</v>
      </c>
      <c r="C337" s="737">
        <f t="shared" si="2733"/>
        <v>15.5</v>
      </c>
      <c r="D337" s="737">
        <f t="shared" si="2734"/>
        <v>4601</v>
      </c>
      <c r="E337" s="738">
        <f t="shared" si="2735"/>
        <v>4648</v>
      </c>
      <c r="F337" s="817">
        <f t="shared" si="2736"/>
        <v>72044</v>
      </c>
      <c r="G337" s="740">
        <f t="shared" si="2874"/>
        <v>0</v>
      </c>
      <c r="H337" s="741">
        <f t="shared" si="2737"/>
        <v>0</v>
      </c>
      <c r="I337" s="740">
        <f t="shared" si="2874"/>
        <v>0</v>
      </c>
      <c r="J337" s="741">
        <f t="shared" si="2738"/>
        <v>0</v>
      </c>
      <c r="K337" s="740">
        <f t="shared" si="2739"/>
        <v>0</v>
      </c>
      <c r="L337" s="741">
        <f t="shared" si="2740"/>
        <v>0</v>
      </c>
      <c r="M337" s="740">
        <f t="shared" si="2741"/>
        <v>0</v>
      </c>
      <c r="N337" s="741">
        <f t="shared" si="2742"/>
        <v>0</v>
      </c>
      <c r="O337" s="740">
        <f t="shared" si="2743"/>
        <v>0</v>
      </c>
      <c r="P337" s="741">
        <f t="shared" si="2744"/>
        <v>0</v>
      </c>
      <c r="Q337" s="740">
        <f t="shared" si="2745"/>
        <v>0</v>
      </c>
      <c r="R337" s="741">
        <f t="shared" si="2746"/>
        <v>0</v>
      </c>
      <c r="S337" s="740">
        <f t="shared" si="2747"/>
        <v>0</v>
      </c>
      <c r="T337" s="741">
        <f t="shared" si="2748"/>
        <v>0</v>
      </c>
      <c r="U337" s="740">
        <f t="shared" si="2749"/>
        <v>0</v>
      </c>
      <c r="V337" s="741">
        <f t="shared" si="2750"/>
        <v>0</v>
      </c>
      <c r="W337" s="740">
        <f t="shared" si="2751"/>
        <v>0</v>
      </c>
      <c r="X337" s="741">
        <f t="shared" si="2752"/>
        <v>0</v>
      </c>
      <c r="Y337" s="740">
        <f t="shared" si="2753"/>
        <v>0</v>
      </c>
      <c r="Z337" s="741">
        <f t="shared" si="2754"/>
        <v>0</v>
      </c>
      <c r="AA337" s="743">
        <f t="shared" si="2755"/>
        <v>179707</v>
      </c>
      <c r="AB337" s="744">
        <f t="shared" si="2756"/>
        <v>251751</v>
      </c>
      <c r="AC337" s="745">
        <v>12</v>
      </c>
      <c r="AD337" s="746">
        <f t="shared" si="2757"/>
        <v>3021012</v>
      </c>
      <c r="AE337" s="747"/>
      <c r="AF337" s="782">
        <f t="shared" si="2869"/>
        <v>256786.02</v>
      </c>
      <c r="AG337" s="746">
        <f t="shared" si="2758"/>
        <v>3277798.02</v>
      </c>
      <c r="AH337" s="746">
        <f t="shared" si="2759"/>
        <v>989895</v>
      </c>
      <c r="AI337" s="746">
        <f t="shared" si="2760"/>
        <v>4267693.0199999996</v>
      </c>
      <c r="AK337" s="1044"/>
      <c r="AL337" s="753" t="s">
        <v>525</v>
      </c>
      <c r="AM337" s="737">
        <f t="shared" si="2761"/>
        <v>4.75</v>
      </c>
      <c r="AN337" s="737">
        <f t="shared" si="2762"/>
        <v>4601</v>
      </c>
      <c r="AO337" s="738">
        <f t="shared" si="2763"/>
        <v>4648</v>
      </c>
      <c r="AP337" s="817">
        <f t="shared" si="2764"/>
        <v>22078</v>
      </c>
      <c r="AQ337" s="740">
        <f t="shared" si="2765"/>
        <v>0</v>
      </c>
      <c r="AR337" s="741">
        <f t="shared" si="2766"/>
        <v>0</v>
      </c>
      <c r="AS337" s="740">
        <f t="shared" si="2767"/>
        <v>0</v>
      </c>
      <c r="AT337" s="741">
        <f t="shared" si="2768"/>
        <v>0</v>
      </c>
      <c r="AU337" s="740">
        <f t="shared" si="2875"/>
        <v>0</v>
      </c>
      <c r="AV337" s="741">
        <f t="shared" si="2769"/>
        <v>0</v>
      </c>
      <c r="AW337" s="740">
        <f t="shared" si="2876"/>
        <v>0</v>
      </c>
      <c r="AX337" s="741">
        <f t="shared" si="2770"/>
        <v>0</v>
      </c>
      <c r="AY337" s="740">
        <f t="shared" si="2877"/>
        <v>0</v>
      </c>
      <c r="AZ337" s="741">
        <f t="shared" si="2771"/>
        <v>0</v>
      </c>
      <c r="BA337" s="740">
        <f t="shared" si="2878"/>
        <v>0</v>
      </c>
      <c r="BB337" s="741">
        <f t="shared" si="2772"/>
        <v>0</v>
      </c>
      <c r="BC337" s="740">
        <f t="shared" si="2879"/>
        <v>0</v>
      </c>
      <c r="BD337" s="741">
        <f t="shared" si="2773"/>
        <v>0</v>
      </c>
      <c r="BE337" s="740">
        <f t="shared" si="2880"/>
        <v>0</v>
      </c>
      <c r="BF337" s="741">
        <f t="shared" si="2774"/>
        <v>0</v>
      </c>
      <c r="BG337" s="740">
        <f t="shared" si="2881"/>
        <v>0</v>
      </c>
      <c r="BH337" s="741">
        <f t="shared" si="2775"/>
        <v>0</v>
      </c>
      <c r="BI337" s="740">
        <f t="shared" si="2882"/>
        <v>0</v>
      </c>
      <c r="BJ337" s="741">
        <f t="shared" si="2776"/>
        <v>0</v>
      </c>
      <c r="BK337" s="743">
        <f t="shared" si="2777"/>
        <v>55071.5</v>
      </c>
      <c r="BL337" s="744">
        <f t="shared" si="2778"/>
        <v>77149.5</v>
      </c>
      <c r="BM337" s="745">
        <v>12</v>
      </c>
      <c r="BN337" s="746">
        <f t="shared" si="2779"/>
        <v>925794</v>
      </c>
      <c r="BO337" s="747"/>
      <c r="BP337" s="782">
        <f t="shared" si="2870"/>
        <v>78692.490000000005</v>
      </c>
      <c r="BQ337" s="746">
        <f t="shared" si="2780"/>
        <v>1004486.49</v>
      </c>
      <c r="BR337" s="746">
        <f t="shared" si="2781"/>
        <v>303354.92</v>
      </c>
      <c r="BS337" s="746">
        <f t="shared" si="2782"/>
        <v>1307841.4099999999</v>
      </c>
      <c r="BU337" s="1044"/>
      <c r="BV337" s="753" t="s">
        <v>525</v>
      </c>
      <c r="BW337" s="737">
        <f t="shared" si="2783"/>
        <v>6.75</v>
      </c>
      <c r="BX337" s="737">
        <f t="shared" si="2784"/>
        <v>4601</v>
      </c>
      <c r="BY337" s="738">
        <f t="shared" si="2785"/>
        <v>4648</v>
      </c>
      <c r="BZ337" s="817">
        <f t="shared" si="2786"/>
        <v>31374</v>
      </c>
      <c r="CA337" s="740">
        <f t="shared" si="2787"/>
        <v>0</v>
      </c>
      <c r="CB337" s="741">
        <f t="shared" si="2788"/>
        <v>0</v>
      </c>
      <c r="CC337" s="740">
        <f t="shared" si="2789"/>
        <v>0</v>
      </c>
      <c r="CD337" s="741">
        <f t="shared" si="2790"/>
        <v>0</v>
      </c>
      <c r="CE337" s="740">
        <f t="shared" si="2883"/>
        <v>0</v>
      </c>
      <c r="CF337" s="741">
        <f t="shared" si="2791"/>
        <v>0</v>
      </c>
      <c r="CG337" s="740">
        <f t="shared" si="2884"/>
        <v>0</v>
      </c>
      <c r="CH337" s="741">
        <f t="shared" si="2792"/>
        <v>0</v>
      </c>
      <c r="CI337" s="740">
        <f t="shared" si="2885"/>
        <v>0</v>
      </c>
      <c r="CJ337" s="741">
        <f t="shared" si="2793"/>
        <v>0</v>
      </c>
      <c r="CK337" s="740">
        <f t="shared" si="2886"/>
        <v>0</v>
      </c>
      <c r="CL337" s="741">
        <f t="shared" si="2794"/>
        <v>0</v>
      </c>
      <c r="CM337" s="740">
        <f t="shared" si="2887"/>
        <v>0</v>
      </c>
      <c r="CN337" s="741">
        <f t="shared" si="2795"/>
        <v>0</v>
      </c>
      <c r="CO337" s="740">
        <f t="shared" si="2888"/>
        <v>0</v>
      </c>
      <c r="CP337" s="741">
        <f t="shared" si="2796"/>
        <v>0</v>
      </c>
      <c r="CQ337" s="740">
        <f t="shared" si="2889"/>
        <v>0</v>
      </c>
      <c r="CR337" s="741">
        <f t="shared" si="2797"/>
        <v>0</v>
      </c>
      <c r="CS337" s="740">
        <f t="shared" si="2890"/>
        <v>0</v>
      </c>
      <c r="CT337" s="741">
        <f t="shared" si="2798"/>
        <v>0</v>
      </c>
      <c r="CU337" s="743">
        <f t="shared" si="2799"/>
        <v>78259.5</v>
      </c>
      <c r="CV337" s="744">
        <f t="shared" si="2800"/>
        <v>109633.5</v>
      </c>
      <c r="CW337" s="745">
        <v>12</v>
      </c>
      <c r="CX337" s="746">
        <f t="shared" si="2801"/>
        <v>1315602</v>
      </c>
      <c r="CY337" s="747"/>
      <c r="CZ337" s="782">
        <f t="shared" si="2871"/>
        <v>111826.17</v>
      </c>
      <c r="DA337" s="746">
        <f t="shared" si="2802"/>
        <v>1427428.17</v>
      </c>
      <c r="DB337" s="746">
        <f t="shared" si="2803"/>
        <v>431083.31</v>
      </c>
      <c r="DC337" s="746">
        <f t="shared" si="2804"/>
        <v>1858511.48</v>
      </c>
      <c r="DD337" s="750"/>
      <c r="DE337" s="1044"/>
      <c r="DF337" s="753" t="s">
        <v>525</v>
      </c>
      <c r="DG337" s="737">
        <f t="shared" si="2805"/>
        <v>1</v>
      </c>
      <c r="DH337" s="737">
        <f t="shared" si="2806"/>
        <v>4601</v>
      </c>
      <c r="DI337" s="738">
        <f t="shared" si="2807"/>
        <v>4648</v>
      </c>
      <c r="DJ337" s="817">
        <f t="shared" si="2808"/>
        <v>4648</v>
      </c>
      <c r="DK337" s="740">
        <f t="shared" si="2809"/>
        <v>0</v>
      </c>
      <c r="DL337" s="741">
        <f t="shared" si="2810"/>
        <v>0</v>
      </c>
      <c r="DM337" s="740">
        <f t="shared" si="2811"/>
        <v>0</v>
      </c>
      <c r="DN337" s="741">
        <f t="shared" si="2812"/>
        <v>0</v>
      </c>
      <c r="DO337" s="740">
        <f t="shared" si="2891"/>
        <v>0</v>
      </c>
      <c r="DP337" s="741">
        <f t="shared" si="2813"/>
        <v>0</v>
      </c>
      <c r="DQ337" s="740">
        <f t="shared" si="2892"/>
        <v>0</v>
      </c>
      <c r="DR337" s="741">
        <f t="shared" si="2814"/>
        <v>0</v>
      </c>
      <c r="DS337" s="740">
        <f t="shared" si="2893"/>
        <v>0</v>
      </c>
      <c r="DT337" s="741">
        <f t="shared" si="2815"/>
        <v>0</v>
      </c>
      <c r="DU337" s="740">
        <f t="shared" si="2894"/>
        <v>0</v>
      </c>
      <c r="DV337" s="741">
        <f t="shared" si="2816"/>
        <v>0</v>
      </c>
      <c r="DW337" s="740">
        <f t="shared" si="2895"/>
        <v>0</v>
      </c>
      <c r="DX337" s="741">
        <f t="shared" si="2817"/>
        <v>0</v>
      </c>
      <c r="DY337" s="740">
        <f t="shared" si="2896"/>
        <v>0</v>
      </c>
      <c r="DZ337" s="741">
        <f t="shared" si="2818"/>
        <v>0</v>
      </c>
      <c r="EA337" s="740">
        <f t="shared" si="2897"/>
        <v>0</v>
      </c>
      <c r="EB337" s="741">
        <f t="shared" si="2819"/>
        <v>0</v>
      </c>
      <c r="EC337" s="740">
        <f t="shared" si="2898"/>
        <v>0</v>
      </c>
      <c r="ED337" s="741">
        <f t="shared" si="2820"/>
        <v>0</v>
      </c>
      <c r="EE337" s="743">
        <f t="shared" si="2821"/>
        <v>11594</v>
      </c>
      <c r="EF337" s="744">
        <f t="shared" si="2822"/>
        <v>16242</v>
      </c>
      <c r="EG337" s="745">
        <v>12</v>
      </c>
      <c r="EH337" s="746">
        <f t="shared" si="2823"/>
        <v>194904</v>
      </c>
      <c r="EI337" s="747"/>
      <c r="EJ337" s="782">
        <f t="shared" si="2872"/>
        <v>16566.84</v>
      </c>
      <c r="EK337" s="746">
        <f t="shared" si="2824"/>
        <v>211470.84</v>
      </c>
      <c r="EL337" s="746">
        <f t="shared" si="2825"/>
        <v>63864.19</v>
      </c>
      <c r="EM337" s="746">
        <f t="shared" si="2826"/>
        <v>275335.03000000003</v>
      </c>
      <c r="EO337" s="1044"/>
      <c r="EP337" s="752" t="s">
        <v>525</v>
      </c>
      <c r="EQ337" s="737">
        <f t="shared" si="2827"/>
        <v>1</v>
      </c>
      <c r="ER337" s="737">
        <f t="shared" si="2828"/>
        <v>4601</v>
      </c>
      <c r="ES337" s="738">
        <f t="shared" si="2829"/>
        <v>4648</v>
      </c>
      <c r="ET337" s="817">
        <f t="shared" si="2830"/>
        <v>4648</v>
      </c>
      <c r="EU337" s="740">
        <f t="shared" si="2831"/>
        <v>0</v>
      </c>
      <c r="EV337" s="741">
        <f t="shared" si="2832"/>
        <v>0</v>
      </c>
      <c r="EW337" s="740">
        <f t="shared" si="2833"/>
        <v>0</v>
      </c>
      <c r="EX337" s="741">
        <f t="shared" si="2834"/>
        <v>0</v>
      </c>
      <c r="EY337" s="740">
        <f t="shared" si="2899"/>
        <v>0</v>
      </c>
      <c r="EZ337" s="741">
        <f t="shared" si="2835"/>
        <v>0</v>
      </c>
      <c r="FA337" s="740">
        <f t="shared" si="2900"/>
        <v>0</v>
      </c>
      <c r="FB337" s="741">
        <f t="shared" si="2836"/>
        <v>0</v>
      </c>
      <c r="FC337" s="740">
        <f t="shared" si="2901"/>
        <v>0</v>
      </c>
      <c r="FD337" s="741">
        <f t="shared" si="2837"/>
        <v>0</v>
      </c>
      <c r="FE337" s="740">
        <f t="shared" si="2902"/>
        <v>0</v>
      </c>
      <c r="FF337" s="741">
        <f t="shared" si="2838"/>
        <v>0</v>
      </c>
      <c r="FG337" s="740">
        <f t="shared" si="2903"/>
        <v>0</v>
      </c>
      <c r="FH337" s="741">
        <f t="shared" si="2839"/>
        <v>0</v>
      </c>
      <c r="FI337" s="740">
        <f t="shared" si="2904"/>
        <v>0</v>
      </c>
      <c r="FJ337" s="741">
        <f t="shared" si="2840"/>
        <v>0</v>
      </c>
      <c r="FK337" s="740">
        <f t="shared" si="2905"/>
        <v>0</v>
      </c>
      <c r="FL337" s="741">
        <f t="shared" si="2841"/>
        <v>0</v>
      </c>
      <c r="FM337" s="740">
        <f t="shared" si="2906"/>
        <v>0</v>
      </c>
      <c r="FN337" s="741">
        <f t="shared" si="2842"/>
        <v>0</v>
      </c>
      <c r="FO337" s="743">
        <f t="shared" si="2843"/>
        <v>11594</v>
      </c>
      <c r="FP337" s="744">
        <f t="shared" si="2844"/>
        <v>16242</v>
      </c>
      <c r="FQ337" s="745">
        <v>12</v>
      </c>
      <c r="FR337" s="746">
        <f t="shared" si="2845"/>
        <v>194904</v>
      </c>
      <c r="FS337" s="747"/>
      <c r="FT337" s="782">
        <f t="shared" si="2873"/>
        <v>16566.84</v>
      </c>
      <c r="FU337" s="746">
        <f t="shared" si="2846"/>
        <v>211470.84</v>
      </c>
      <c r="FV337" s="746">
        <f t="shared" si="2847"/>
        <v>63864.19</v>
      </c>
      <c r="FW337" s="746">
        <f t="shared" si="2848"/>
        <v>275335.03000000003</v>
      </c>
      <c r="FY337" s="1044"/>
      <c r="FZ337" s="752" t="s">
        <v>525</v>
      </c>
      <c r="GA337" s="737">
        <f t="shared" si="2849"/>
        <v>29</v>
      </c>
      <c r="GB337" s="737">
        <f t="shared" si="2850"/>
        <v>4601</v>
      </c>
      <c r="GC337" s="738">
        <f t="shared" si="2851"/>
        <v>4648</v>
      </c>
      <c r="GD337" s="743">
        <f t="shared" si="2852"/>
        <v>134792</v>
      </c>
      <c r="GE337" s="743"/>
      <c r="GF337" s="737">
        <f t="shared" si="2853"/>
        <v>0</v>
      </c>
      <c r="GG337" s="743"/>
      <c r="GH337" s="737">
        <f t="shared" si="2854"/>
        <v>0</v>
      </c>
      <c r="GI337" s="743"/>
      <c r="GJ337" s="737">
        <f t="shared" si="2855"/>
        <v>0</v>
      </c>
      <c r="GK337" s="743"/>
      <c r="GL337" s="737">
        <f t="shared" si="2856"/>
        <v>0</v>
      </c>
      <c r="GM337" s="743"/>
      <c r="GN337" s="737">
        <f t="shared" si="2857"/>
        <v>0</v>
      </c>
      <c r="GO337" s="743"/>
      <c r="GP337" s="737">
        <f t="shared" si="2858"/>
        <v>0</v>
      </c>
      <c r="GQ337" s="743"/>
      <c r="GR337" s="737">
        <f t="shared" si="2859"/>
        <v>0</v>
      </c>
      <c r="GS337" s="743"/>
      <c r="GT337" s="737">
        <f t="shared" si="2860"/>
        <v>0</v>
      </c>
      <c r="GU337" s="743"/>
      <c r="GV337" s="737">
        <f t="shared" si="2861"/>
        <v>0</v>
      </c>
      <c r="GW337" s="743"/>
      <c r="GX337" s="737">
        <f t="shared" si="2862"/>
        <v>0</v>
      </c>
      <c r="GY337" s="743">
        <f t="shared" si="2862"/>
        <v>336226</v>
      </c>
      <c r="GZ337" s="744">
        <f t="shared" si="2863"/>
        <v>471018</v>
      </c>
      <c r="HA337" s="745">
        <v>12</v>
      </c>
      <c r="HB337" s="746">
        <f t="shared" si="2864"/>
        <v>5652216</v>
      </c>
      <c r="HC337" s="737">
        <f t="shared" si="2865"/>
        <v>0</v>
      </c>
      <c r="HD337" s="737">
        <f t="shared" si="2865"/>
        <v>480438.36</v>
      </c>
      <c r="HE337" s="746">
        <f t="shared" si="2866"/>
        <v>6132654.3600000003</v>
      </c>
      <c r="HF337" s="746">
        <f t="shared" si="2867"/>
        <v>1852061.62</v>
      </c>
      <c r="HG337" s="746">
        <f t="shared" si="2868"/>
        <v>7984715.9800000004</v>
      </c>
    </row>
    <row r="338" spans="1:215" hidden="1" x14ac:dyDescent="0.25">
      <c r="A338" s="1044"/>
      <c r="B338" s="755" t="s">
        <v>46</v>
      </c>
      <c r="C338" s="737">
        <f t="shared" si="2733"/>
        <v>1.5</v>
      </c>
      <c r="D338" s="737">
        <f t="shared" si="2734"/>
        <v>4601</v>
      </c>
      <c r="E338" s="738">
        <f t="shared" si="2735"/>
        <v>4648</v>
      </c>
      <c r="F338" s="817">
        <f t="shared" si="2736"/>
        <v>6972</v>
      </c>
      <c r="G338" s="740">
        <f t="shared" si="2874"/>
        <v>0</v>
      </c>
      <c r="H338" s="741">
        <f t="shared" si="2737"/>
        <v>0</v>
      </c>
      <c r="I338" s="740">
        <f t="shared" si="2874"/>
        <v>0</v>
      </c>
      <c r="J338" s="741">
        <f t="shared" si="2738"/>
        <v>0</v>
      </c>
      <c r="K338" s="740">
        <f t="shared" si="2739"/>
        <v>0</v>
      </c>
      <c r="L338" s="741">
        <f t="shared" si="2740"/>
        <v>0</v>
      </c>
      <c r="M338" s="740">
        <f t="shared" si="2741"/>
        <v>0</v>
      </c>
      <c r="N338" s="741">
        <f t="shared" si="2742"/>
        <v>0</v>
      </c>
      <c r="O338" s="740">
        <f t="shared" si="2743"/>
        <v>0</v>
      </c>
      <c r="P338" s="741">
        <f t="shared" si="2744"/>
        <v>0</v>
      </c>
      <c r="Q338" s="740">
        <f t="shared" si="2745"/>
        <v>0</v>
      </c>
      <c r="R338" s="741">
        <f t="shared" si="2746"/>
        <v>0</v>
      </c>
      <c r="S338" s="740">
        <f t="shared" si="2747"/>
        <v>0</v>
      </c>
      <c r="T338" s="741">
        <f t="shared" si="2748"/>
        <v>0</v>
      </c>
      <c r="U338" s="740">
        <f t="shared" si="2749"/>
        <v>0</v>
      </c>
      <c r="V338" s="741">
        <f t="shared" si="2750"/>
        <v>0</v>
      </c>
      <c r="W338" s="740">
        <f t="shared" si="2751"/>
        <v>0</v>
      </c>
      <c r="X338" s="741">
        <f t="shared" si="2752"/>
        <v>0</v>
      </c>
      <c r="Y338" s="740">
        <f t="shared" si="2753"/>
        <v>0</v>
      </c>
      <c r="Z338" s="741">
        <f t="shared" si="2754"/>
        <v>0</v>
      </c>
      <c r="AA338" s="743">
        <f t="shared" si="2755"/>
        <v>17391</v>
      </c>
      <c r="AB338" s="744">
        <f t="shared" si="2756"/>
        <v>24363</v>
      </c>
      <c r="AC338" s="745">
        <v>12</v>
      </c>
      <c r="AD338" s="746">
        <f t="shared" si="2757"/>
        <v>292356</v>
      </c>
      <c r="AE338" s="747"/>
      <c r="AF338" s="741"/>
      <c r="AG338" s="746">
        <f t="shared" si="2758"/>
        <v>292356</v>
      </c>
      <c r="AH338" s="746">
        <f t="shared" si="2759"/>
        <v>88291.51</v>
      </c>
      <c r="AI338" s="746">
        <f t="shared" si="2760"/>
        <v>380647.51</v>
      </c>
      <c r="AK338" s="1044"/>
      <c r="AL338" s="755" t="s">
        <v>46</v>
      </c>
      <c r="AM338" s="737">
        <f t="shared" si="2761"/>
        <v>1</v>
      </c>
      <c r="AN338" s="737">
        <f t="shared" si="2762"/>
        <v>4601</v>
      </c>
      <c r="AO338" s="738">
        <f t="shared" si="2763"/>
        <v>4648</v>
      </c>
      <c r="AP338" s="817">
        <f t="shared" si="2764"/>
        <v>4648</v>
      </c>
      <c r="AQ338" s="740">
        <f t="shared" si="2765"/>
        <v>0</v>
      </c>
      <c r="AR338" s="741">
        <f t="shared" si="2766"/>
        <v>0</v>
      </c>
      <c r="AS338" s="740">
        <f t="shared" si="2767"/>
        <v>0</v>
      </c>
      <c r="AT338" s="741">
        <f t="shared" si="2768"/>
        <v>0</v>
      </c>
      <c r="AU338" s="740">
        <f t="shared" si="2875"/>
        <v>0</v>
      </c>
      <c r="AV338" s="741">
        <f t="shared" si="2769"/>
        <v>0</v>
      </c>
      <c r="AW338" s="740">
        <f t="shared" si="2876"/>
        <v>0</v>
      </c>
      <c r="AX338" s="741">
        <f t="shared" si="2770"/>
        <v>0</v>
      </c>
      <c r="AY338" s="740">
        <f t="shared" si="2877"/>
        <v>0</v>
      </c>
      <c r="AZ338" s="741">
        <f t="shared" si="2771"/>
        <v>0</v>
      </c>
      <c r="BA338" s="740">
        <f t="shared" si="2878"/>
        <v>0</v>
      </c>
      <c r="BB338" s="741">
        <f t="shared" si="2772"/>
        <v>0</v>
      </c>
      <c r="BC338" s="740">
        <f t="shared" si="2879"/>
        <v>0</v>
      </c>
      <c r="BD338" s="741">
        <f t="shared" si="2773"/>
        <v>0</v>
      </c>
      <c r="BE338" s="740">
        <f t="shared" si="2880"/>
        <v>0</v>
      </c>
      <c r="BF338" s="741">
        <f t="shared" si="2774"/>
        <v>0</v>
      </c>
      <c r="BG338" s="740">
        <f t="shared" si="2881"/>
        <v>0</v>
      </c>
      <c r="BH338" s="741">
        <f t="shared" si="2775"/>
        <v>0</v>
      </c>
      <c r="BI338" s="740">
        <f t="shared" si="2882"/>
        <v>0</v>
      </c>
      <c r="BJ338" s="741">
        <f t="shared" si="2776"/>
        <v>0</v>
      </c>
      <c r="BK338" s="743">
        <f t="shared" si="2777"/>
        <v>11594</v>
      </c>
      <c r="BL338" s="744">
        <f t="shared" si="2778"/>
        <v>16242</v>
      </c>
      <c r="BM338" s="745">
        <v>12</v>
      </c>
      <c r="BN338" s="746">
        <f t="shared" si="2779"/>
        <v>194904</v>
      </c>
      <c r="BO338" s="747"/>
      <c r="BP338" s="741"/>
      <c r="BQ338" s="746">
        <f t="shared" si="2780"/>
        <v>194904</v>
      </c>
      <c r="BR338" s="746">
        <f t="shared" si="2781"/>
        <v>58861.01</v>
      </c>
      <c r="BS338" s="746">
        <f t="shared" si="2782"/>
        <v>253765.01</v>
      </c>
      <c r="BU338" s="1044"/>
      <c r="BV338" s="755" t="s">
        <v>46</v>
      </c>
      <c r="BW338" s="737">
        <f t="shared" si="2783"/>
        <v>0</v>
      </c>
      <c r="BX338" s="737">
        <f t="shared" si="2784"/>
        <v>4601</v>
      </c>
      <c r="BY338" s="738">
        <f t="shared" si="2785"/>
        <v>4648</v>
      </c>
      <c r="BZ338" s="817">
        <f t="shared" si="2786"/>
        <v>0</v>
      </c>
      <c r="CA338" s="740">
        <f t="shared" si="2787"/>
        <v>0</v>
      </c>
      <c r="CB338" s="741">
        <f t="shared" si="2788"/>
        <v>0</v>
      </c>
      <c r="CC338" s="740">
        <f t="shared" si="2789"/>
        <v>0</v>
      </c>
      <c r="CD338" s="741">
        <f t="shared" si="2790"/>
        <v>0</v>
      </c>
      <c r="CE338" s="740">
        <f t="shared" si="2883"/>
        <v>0</v>
      </c>
      <c r="CF338" s="741">
        <f t="shared" si="2791"/>
        <v>0</v>
      </c>
      <c r="CG338" s="740">
        <f t="shared" si="2884"/>
        <v>0</v>
      </c>
      <c r="CH338" s="741">
        <f t="shared" si="2792"/>
        <v>0</v>
      </c>
      <c r="CI338" s="740">
        <f t="shared" si="2885"/>
        <v>0</v>
      </c>
      <c r="CJ338" s="741">
        <f t="shared" si="2793"/>
        <v>0</v>
      </c>
      <c r="CK338" s="740">
        <f t="shared" si="2886"/>
        <v>0</v>
      </c>
      <c r="CL338" s="741">
        <f t="shared" si="2794"/>
        <v>0</v>
      </c>
      <c r="CM338" s="740">
        <f t="shared" si="2887"/>
        <v>0</v>
      </c>
      <c r="CN338" s="741">
        <f t="shared" si="2795"/>
        <v>0</v>
      </c>
      <c r="CO338" s="740">
        <f t="shared" si="2888"/>
        <v>0</v>
      </c>
      <c r="CP338" s="741">
        <f t="shared" si="2796"/>
        <v>0</v>
      </c>
      <c r="CQ338" s="740">
        <f t="shared" si="2889"/>
        <v>0</v>
      </c>
      <c r="CR338" s="741">
        <f t="shared" si="2797"/>
        <v>0</v>
      </c>
      <c r="CS338" s="740">
        <f t="shared" si="2890"/>
        <v>0</v>
      </c>
      <c r="CT338" s="741">
        <f t="shared" si="2798"/>
        <v>0</v>
      </c>
      <c r="CU338" s="743">
        <f t="shared" si="2799"/>
        <v>0</v>
      </c>
      <c r="CV338" s="744">
        <f t="shared" si="2800"/>
        <v>0</v>
      </c>
      <c r="CW338" s="745">
        <v>12</v>
      </c>
      <c r="CX338" s="746">
        <f t="shared" si="2801"/>
        <v>0</v>
      </c>
      <c r="CY338" s="747"/>
      <c r="CZ338" s="741"/>
      <c r="DA338" s="746">
        <f t="shared" si="2802"/>
        <v>0</v>
      </c>
      <c r="DB338" s="746">
        <f t="shared" si="2803"/>
        <v>0</v>
      </c>
      <c r="DC338" s="746">
        <f t="shared" si="2804"/>
        <v>0</v>
      </c>
      <c r="DD338" s="750"/>
      <c r="DE338" s="1044"/>
      <c r="DF338" s="755" t="s">
        <v>46</v>
      </c>
      <c r="DG338" s="737">
        <f t="shared" si="2805"/>
        <v>0</v>
      </c>
      <c r="DH338" s="737">
        <f t="shared" si="2806"/>
        <v>4601</v>
      </c>
      <c r="DI338" s="738">
        <f t="shared" si="2807"/>
        <v>4648</v>
      </c>
      <c r="DJ338" s="817">
        <f t="shared" si="2808"/>
        <v>0</v>
      </c>
      <c r="DK338" s="740">
        <f t="shared" si="2809"/>
        <v>0</v>
      </c>
      <c r="DL338" s="741">
        <f t="shared" si="2810"/>
        <v>0</v>
      </c>
      <c r="DM338" s="740">
        <f t="shared" si="2811"/>
        <v>0</v>
      </c>
      <c r="DN338" s="741">
        <f t="shared" si="2812"/>
        <v>0</v>
      </c>
      <c r="DO338" s="740">
        <f t="shared" si="2891"/>
        <v>0</v>
      </c>
      <c r="DP338" s="741">
        <f t="shared" si="2813"/>
        <v>0</v>
      </c>
      <c r="DQ338" s="740">
        <f t="shared" si="2892"/>
        <v>0</v>
      </c>
      <c r="DR338" s="741">
        <f t="shared" si="2814"/>
        <v>0</v>
      </c>
      <c r="DS338" s="740">
        <f t="shared" si="2893"/>
        <v>0</v>
      </c>
      <c r="DT338" s="741">
        <f t="shared" si="2815"/>
        <v>0</v>
      </c>
      <c r="DU338" s="740">
        <f t="shared" si="2894"/>
        <v>0</v>
      </c>
      <c r="DV338" s="741">
        <f t="shared" si="2816"/>
        <v>0</v>
      </c>
      <c r="DW338" s="740">
        <f t="shared" si="2895"/>
        <v>0</v>
      </c>
      <c r="DX338" s="741">
        <f t="shared" si="2817"/>
        <v>0</v>
      </c>
      <c r="DY338" s="740">
        <f t="shared" si="2896"/>
        <v>0</v>
      </c>
      <c r="DZ338" s="741">
        <f t="shared" si="2818"/>
        <v>0</v>
      </c>
      <c r="EA338" s="740">
        <f t="shared" si="2897"/>
        <v>0</v>
      </c>
      <c r="EB338" s="741">
        <f t="shared" si="2819"/>
        <v>0</v>
      </c>
      <c r="EC338" s="740">
        <f t="shared" si="2898"/>
        <v>0</v>
      </c>
      <c r="ED338" s="741">
        <f t="shared" si="2820"/>
        <v>0</v>
      </c>
      <c r="EE338" s="743">
        <f t="shared" si="2821"/>
        <v>0</v>
      </c>
      <c r="EF338" s="744">
        <f t="shared" si="2822"/>
        <v>0</v>
      </c>
      <c r="EG338" s="745">
        <v>12</v>
      </c>
      <c r="EH338" s="746">
        <f t="shared" si="2823"/>
        <v>0</v>
      </c>
      <c r="EI338" s="747"/>
      <c r="EJ338" s="741"/>
      <c r="EK338" s="746">
        <f t="shared" si="2824"/>
        <v>0</v>
      </c>
      <c r="EL338" s="746">
        <f t="shared" si="2825"/>
        <v>0</v>
      </c>
      <c r="EM338" s="746">
        <f t="shared" si="2826"/>
        <v>0</v>
      </c>
      <c r="EO338" s="1044"/>
      <c r="EP338" s="755" t="s">
        <v>46</v>
      </c>
      <c r="EQ338" s="737">
        <f t="shared" si="2827"/>
        <v>0</v>
      </c>
      <c r="ER338" s="737">
        <f t="shared" si="2828"/>
        <v>4601</v>
      </c>
      <c r="ES338" s="738">
        <f t="shared" si="2829"/>
        <v>4648</v>
      </c>
      <c r="ET338" s="817">
        <f t="shared" si="2830"/>
        <v>0</v>
      </c>
      <c r="EU338" s="740">
        <f t="shared" si="2831"/>
        <v>0</v>
      </c>
      <c r="EV338" s="741">
        <f t="shared" si="2832"/>
        <v>0</v>
      </c>
      <c r="EW338" s="740">
        <f t="shared" si="2833"/>
        <v>0</v>
      </c>
      <c r="EX338" s="741">
        <f t="shared" si="2834"/>
        <v>0</v>
      </c>
      <c r="EY338" s="740">
        <f t="shared" si="2899"/>
        <v>0</v>
      </c>
      <c r="EZ338" s="741">
        <f t="shared" si="2835"/>
        <v>0</v>
      </c>
      <c r="FA338" s="740">
        <f t="shared" si="2900"/>
        <v>0</v>
      </c>
      <c r="FB338" s="741">
        <f t="shared" si="2836"/>
        <v>0</v>
      </c>
      <c r="FC338" s="740">
        <f t="shared" si="2901"/>
        <v>0</v>
      </c>
      <c r="FD338" s="741">
        <f t="shared" si="2837"/>
        <v>0</v>
      </c>
      <c r="FE338" s="740">
        <f t="shared" si="2902"/>
        <v>0</v>
      </c>
      <c r="FF338" s="741">
        <f t="shared" si="2838"/>
        <v>0</v>
      </c>
      <c r="FG338" s="740">
        <f t="shared" si="2903"/>
        <v>0</v>
      </c>
      <c r="FH338" s="741">
        <f t="shared" si="2839"/>
        <v>0</v>
      </c>
      <c r="FI338" s="740">
        <f t="shared" si="2904"/>
        <v>0</v>
      </c>
      <c r="FJ338" s="741">
        <f t="shared" si="2840"/>
        <v>0</v>
      </c>
      <c r="FK338" s="740">
        <f t="shared" si="2905"/>
        <v>0</v>
      </c>
      <c r="FL338" s="741">
        <f t="shared" si="2841"/>
        <v>0</v>
      </c>
      <c r="FM338" s="740">
        <f t="shared" si="2906"/>
        <v>0</v>
      </c>
      <c r="FN338" s="741">
        <f t="shared" si="2842"/>
        <v>0</v>
      </c>
      <c r="FO338" s="743">
        <f t="shared" si="2843"/>
        <v>0</v>
      </c>
      <c r="FP338" s="744">
        <f t="shared" si="2844"/>
        <v>0</v>
      </c>
      <c r="FQ338" s="745">
        <v>12</v>
      </c>
      <c r="FR338" s="746">
        <f t="shared" si="2845"/>
        <v>0</v>
      </c>
      <c r="FS338" s="747"/>
      <c r="FT338" s="741"/>
      <c r="FU338" s="746">
        <f t="shared" si="2846"/>
        <v>0</v>
      </c>
      <c r="FV338" s="746">
        <f t="shared" si="2847"/>
        <v>0</v>
      </c>
      <c r="FW338" s="746">
        <f t="shared" si="2848"/>
        <v>0</v>
      </c>
      <c r="FY338" s="1044"/>
      <c r="FZ338" s="755" t="s">
        <v>46</v>
      </c>
      <c r="GA338" s="737">
        <f t="shared" si="2849"/>
        <v>2.5</v>
      </c>
      <c r="GB338" s="737">
        <f t="shared" si="2850"/>
        <v>4601</v>
      </c>
      <c r="GC338" s="738">
        <f t="shared" si="2851"/>
        <v>4648</v>
      </c>
      <c r="GD338" s="743">
        <f t="shared" si="2852"/>
        <v>11620</v>
      </c>
      <c r="GE338" s="743"/>
      <c r="GF338" s="737">
        <f t="shared" si="2853"/>
        <v>0</v>
      </c>
      <c r="GG338" s="743"/>
      <c r="GH338" s="737">
        <f t="shared" si="2854"/>
        <v>0</v>
      </c>
      <c r="GI338" s="743"/>
      <c r="GJ338" s="737">
        <f t="shared" si="2855"/>
        <v>0</v>
      </c>
      <c r="GK338" s="743"/>
      <c r="GL338" s="737">
        <f t="shared" si="2856"/>
        <v>0</v>
      </c>
      <c r="GM338" s="743"/>
      <c r="GN338" s="737">
        <f t="shared" si="2857"/>
        <v>0</v>
      </c>
      <c r="GO338" s="743"/>
      <c r="GP338" s="737">
        <f t="shared" si="2858"/>
        <v>0</v>
      </c>
      <c r="GQ338" s="743"/>
      <c r="GR338" s="737">
        <f t="shared" si="2859"/>
        <v>0</v>
      </c>
      <c r="GS338" s="743"/>
      <c r="GT338" s="737">
        <f t="shared" si="2860"/>
        <v>0</v>
      </c>
      <c r="GU338" s="743"/>
      <c r="GV338" s="737">
        <f t="shared" si="2861"/>
        <v>0</v>
      </c>
      <c r="GW338" s="743"/>
      <c r="GX338" s="737">
        <f t="shared" si="2862"/>
        <v>0</v>
      </c>
      <c r="GY338" s="743">
        <f t="shared" si="2862"/>
        <v>28985</v>
      </c>
      <c r="GZ338" s="744">
        <f t="shared" si="2863"/>
        <v>40605</v>
      </c>
      <c r="HA338" s="745">
        <v>12</v>
      </c>
      <c r="HB338" s="746">
        <f t="shared" si="2864"/>
        <v>487260</v>
      </c>
      <c r="HC338" s="737">
        <f t="shared" si="2865"/>
        <v>0</v>
      </c>
      <c r="HD338" s="737">
        <f t="shared" si="2865"/>
        <v>0</v>
      </c>
      <c r="HE338" s="746">
        <f t="shared" si="2866"/>
        <v>487260</v>
      </c>
      <c r="HF338" s="746">
        <f t="shared" si="2867"/>
        <v>147152.51999999999</v>
      </c>
      <c r="HG338" s="746">
        <f t="shared" si="2868"/>
        <v>634412.52</v>
      </c>
    </row>
    <row r="339" spans="1:215" ht="36" hidden="1" x14ac:dyDescent="0.25">
      <c r="A339" s="1044"/>
      <c r="B339" s="755" t="s">
        <v>45</v>
      </c>
      <c r="C339" s="737">
        <f t="shared" si="2733"/>
        <v>2</v>
      </c>
      <c r="D339" s="737">
        <f t="shared" si="2734"/>
        <v>6119</v>
      </c>
      <c r="E339" s="738">
        <f t="shared" si="2735"/>
        <v>6181</v>
      </c>
      <c r="F339" s="817">
        <f t="shared" si="2736"/>
        <v>12362</v>
      </c>
      <c r="G339" s="740">
        <f t="shared" si="2874"/>
        <v>0</v>
      </c>
      <c r="H339" s="741">
        <f t="shared" si="2737"/>
        <v>0</v>
      </c>
      <c r="I339" s="740">
        <f t="shared" si="2874"/>
        <v>0</v>
      </c>
      <c r="J339" s="741">
        <f t="shared" si="2738"/>
        <v>0</v>
      </c>
      <c r="K339" s="740">
        <f t="shared" si="2739"/>
        <v>0</v>
      </c>
      <c r="L339" s="741">
        <f t="shared" si="2740"/>
        <v>0</v>
      </c>
      <c r="M339" s="740">
        <f t="shared" si="2741"/>
        <v>0</v>
      </c>
      <c r="N339" s="741">
        <f t="shared" si="2742"/>
        <v>0</v>
      </c>
      <c r="O339" s="740">
        <f t="shared" si="2743"/>
        <v>0</v>
      </c>
      <c r="P339" s="741">
        <f t="shared" si="2744"/>
        <v>0</v>
      </c>
      <c r="Q339" s="740">
        <f t="shared" si="2745"/>
        <v>0</v>
      </c>
      <c r="R339" s="741">
        <f t="shared" si="2746"/>
        <v>0</v>
      </c>
      <c r="S339" s="740">
        <f t="shared" si="2747"/>
        <v>0</v>
      </c>
      <c r="T339" s="741">
        <f t="shared" si="2748"/>
        <v>0</v>
      </c>
      <c r="U339" s="740">
        <f t="shared" si="2749"/>
        <v>0</v>
      </c>
      <c r="V339" s="741">
        <f t="shared" si="2750"/>
        <v>0</v>
      </c>
      <c r="W339" s="740">
        <f t="shared" si="2751"/>
        <v>0</v>
      </c>
      <c r="X339" s="741">
        <f t="shared" si="2752"/>
        <v>0</v>
      </c>
      <c r="Y339" s="740">
        <f t="shared" si="2753"/>
        <v>0</v>
      </c>
      <c r="Z339" s="741">
        <f t="shared" si="2754"/>
        <v>0</v>
      </c>
      <c r="AA339" s="743">
        <f t="shared" si="2755"/>
        <v>20122</v>
      </c>
      <c r="AB339" s="744">
        <f t="shared" si="2756"/>
        <v>32484</v>
      </c>
      <c r="AC339" s="745">
        <v>12</v>
      </c>
      <c r="AD339" s="746">
        <f t="shared" si="2757"/>
        <v>389808</v>
      </c>
      <c r="AE339" s="747"/>
      <c r="AF339" s="741"/>
      <c r="AG339" s="746">
        <f t="shared" si="2758"/>
        <v>389808</v>
      </c>
      <c r="AH339" s="746">
        <f t="shared" si="2759"/>
        <v>117722.02</v>
      </c>
      <c r="AI339" s="746">
        <f t="shared" si="2760"/>
        <v>507530.02</v>
      </c>
      <c r="AK339" s="1044"/>
      <c r="AL339" s="755" t="s">
        <v>45</v>
      </c>
      <c r="AM339" s="737">
        <f t="shared" si="2761"/>
        <v>0</v>
      </c>
      <c r="AN339" s="737">
        <f t="shared" si="2762"/>
        <v>6119</v>
      </c>
      <c r="AO339" s="738">
        <f t="shared" si="2763"/>
        <v>6181</v>
      </c>
      <c r="AP339" s="817">
        <f t="shared" si="2764"/>
        <v>0</v>
      </c>
      <c r="AQ339" s="740">
        <f t="shared" si="2765"/>
        <v>0</v>
      </c>
      <c r="AR339" s="741">
        <f t="shared" si="2766"/>
        <v>0</v>
      </c>
      <c r="AS339" s="740">
        <f t="shared" si="2767"/>
        <v>0</v>
      </c>
      <c r="AT339" s="741">
        <f t="shared" si="2768"/>
        <v>0</v>
      </c>
      <c r="AU339" s="740">
        <f t="shared" si="2875"/>
        <v>0</v>
      </c>
      <c r="AV339" s="741">
        <f t="shared" si="2769"/>
        <v>0</v>
      </c>
      <c r="AW339" s="740">
        <f t="shared" si="2876"/>
        <v>0</v>
      </c>
      <c r="AX339" s="741">
        <f t="shared" si="2770"/>
        <v>0</v>
      </c>
      <c r="AY339" s="740">
        <f t="shared" si="2877"/>
        <v>0</v>
      </c>
      <c r="AZ339" s="741">
        <f t="shared" si="2771"/>
        <v>0</v>
      </c>
      <c r="BA339" s="740">
        <f t="shared" si="2878"/>
        <v>0</v>
      </c>
      <c r="BB339" s="741">
        <f t="shared" si="2772"/>
        <v>0</v>
      </c>
      <c r="BC339" s="740">
        <f t="shared" si="2879"/>
        <v>0</v>
      </c>
      <c r="BD339" s="741">
        <f t="shared" si="2773"/>
        <v>0</v>
      </c>
      <c r="BE339" s="740">
        <f t="shared" si="2880"/>
        <v>0</v>
      </c>
      <c r="BF339" s="741">
        <f t="shared" si="2774"/>
        <v>0</v>
      </c>
      <c r="BG339" s="740">
        <f t="shared" si="2881"/>
        <v>0</v>
      </c>
      <c r="BH339" s="741">
        <f t="shared" si="2775"/>
        <v>0</v>
      </c>
      <c r="BI339" s="740">
        <f t="shared" si="2882"/>
        <v>0</v>
      </c>
      <c r="BJ339" s="741">
        <f t="shared" si="2776"/>
        <v>0</v>
      </c>
      <c r="BK339" s="743">
        <f t="shared" si="2777"/>
        <v>0</v>
      </c>
      <c r="BL339" s="744">
        <f t="shared" si="2778"/>
        <v>0</v>
      </c>
      <c r="BM339" s="745">
        <v>12</v>
      </c>
      <c r="BN339" s="746">
        <f t="shared" si="2779"/>
        <v>0</v>
      </c>
      <c r="BO339" s="747"/>
      <c r="BP339" s="741"/>
      <c r="BQ339" s="746">
        <f t="shared" si="2780"/>
        <v>0</v>
      </c>
      <c r="BR339" s="746">
        <f t="shared" si="2781"/>
        <v>0</v>
      </c>
      <c r="BS339" s="746">
        <f t="shared" si="2782"/>
        <v>0</v>
      </c>
      <c r="BU339" s="1044"/>
      <c r="BV339" s="755" t="s">
        <v>45</v>
      </c>
      <c r="BW339" s="737">
        <f t="shared" si="2783"/>
        <v>0</v>
      </c>
      <c r="BX339" s="737">
        <f t="shared" si="2784"/>
        <v>6119</v>
      </c>
      <c r="BY339" s="738">
        <f t="shared" si="2785"/>
        <v>6181</v>
      </c>
      <c r="BZ339" s="817">
        <f t="shared" si="2786"/>
        <v>0</v>
      </c>
      <c r="CA339" s="740">
        <f t="shared" si="2787"/>
        <v>0</v>
      </c>
      <c r="CB339" s="741">
        <f t="shared" si="2788"/>
        <v>0</v>
      </c>
      <c r="CC339" s="740">
        <f t="shared" si="2789"/>
        <v>0</v>
      </c>
      <c r="CD339" s="741">
        <f t="shared" si="2790"/>
        <v>0</v>
      </c>
      <c r="CE339" s="740">
        <f t="shared" si="2883"/>
        <v>0</v>
      </c>
      <c r="CF339" s="741">
        <f t="shared" si="2791"/>
        <v>0</v>
      </c>
      <c r="CG339" s="740">
        <f t="shared" si="2884"/>
        <v>0</v>
      </c>
      <c r="CH339" s="741">
        <f t="shared" si="2792"/>
        <v>0</v>
      </c>
      <c r="CI339" s="740">
        <f t="shared" si="2885"/>
        <v>0</v>
      </c>
      <c r="CJ339" s="741">
        <f t="shared" si="2793"/>
        <v>0</v>
      </c>
      <c r="CK339" s="740">
        <f t="shared" si="2886"/>
        <v>0</v>
      </c>
      <c r="CL339" s="741">
        <f t="shared" si="2794"/>
        <v>0</v>
      </c>
      <c r="CM339" s="740">
        <f t="shared" si="2887"/>
        <v>0</v>
      </c>
      <c r="CN339" s="741">
        <f t="shared" si="2795"/>
        <v>0</v>
      </c>
      <c r="CO339" s="740">
        <f t="shared" si="2888"/>
        <v>0</v>
      </c>
      <c r="CP339" s="741">
        <f t="shared" si="2796"/>
        <v>0</v>
      </c>
      <c r="CQ339" s="740">
        <f t="shared" si="2889"/>
        <v>0</v>
      </c>
      <c r="CR339" s="741">
        <f t="shared" si="2797"/>
        <v>0</v>
      </c>
      <c r="CS339" s="740">
        <f t="shared" si="2890"/>
        <v>0</v>
      </c>
      <c r="CT339" s="741">
        <f t="shared" si="2798"/>
        <v>0</v>
      </c>
      <c r="CU339" s="743">
        <f t="shared" si="2799"/>
        <v>0</v>
      </c>
      <c r="CV339" s="744">
        <f t="shared" si="2800"/>
        <v>0</v>
      </c>
      <c r="CW339" s="745">
        <v>12</v>
      </c>
      <c r="CX339" s="746">
        <f t="shared" si="2801"/>
        <v>0</v>
      </c>
      <c r="CY339" s="747"/>
      <c r="CZ339" s="741"/>
      <c r="DA339" s="746">
        <f t="shared" si="2802"/>
        <v>0</v>
      </c>
      <c r="DB339" s="746">
        <f t="shared" si="2803"/>
        <v>0</v>
      </c>
      <c r="DC339" s="746">
        <f t="shared" si="2804"/>
        <v>0</v>
      </c>
      <c r="DD339" s="750"/>
      <c r="DE339" s="1044"/>
      <c r="DF339" s="755" t="s">
        <v>45</v>
      </c>
      <c r="DG339" s="737">
        <f t="shared" si="2805"/>
        <v>0</v>
      </c>
      <c r="DH339" s="737">
        <f t="shared" si="2806"/>
        <v>6119</v>
      </c>
      <c r="DI339" s="738">
        <f t="shared" si="2807"/>
        <v>6181</v>
      </c>
      <c r="DJ339" s="817">
        <f t="shared" si="2808"/>
        <v>0</v>
      </c>
      <c r="DK339" s="740">
        <f t="shared" si="2809"/>
        <v>0</v>
      </c>
      <c r="DL339" s="741">
        <f t="shared" si="2810"/>
        <v>0</v>
      </c>
      <c r="DM339" s="740">
        <f t="shared" si="2811"/>
        <v>0</v>
      </c>
      <c r="DN339" s="741">
        <f t="shared" si="2812"/>
        <v>0</v>
      </c>
      <c r="DO339" s="740">
        <f t="shared" si="2891"/>
        <v>0</v>
      </c>
      <c r="DP339" s="741">
        <f t="shared" si="2813"/>
        <v>0</v>
      </c>
      <c r="DQ339" s="740">
        <f t="shared" si="2892"/>
        <v>0</v>
      </c>
      <c r="DR339" s="741">
        <f t="shared" si="2814"/>
        <v>0</v>
      </c>
      <c r="DS339" s="740">
        <f t="shared" si="2893"/>
        <v>0</v>
      </c>
      <c r="DT339" s="741">
        <f t="shared" si="2815"/>
        <v>0</v>
      </c>
      <c r="DU339" s="740">
        <f t="shared" si="2894"/>
        <v>0</v>
      </c>
      <c r="DV339" s="741">
        <f t="shared" si="2816"/>
        <v>0</v>
      </c>
      <c r="DW339" s="740">
        <f t="shared" si="2895"/>
        <v>0</v>
      </c>
      <c r="DX339" s="741">
        <f t="shared" si="2817"/>
        <v>0</v>
      </c>
      <c r="DY339" s="740">
        <f t="shared" si="2896"/>
        <v>0</v>
      </c>
      <c r="DZ339" s="741">
        <f t="shared" si="2818"/>
        <v>0</v>
      </c>
      <c r="EA339" s="740">
        <f t="shared" si="2897"/>
        <v>0</v>
      </c>
      <c r="EB339" s="741">
        <f t="shared" si="2819"/>
        <v>0</v>
      </c>
      <c r="EC339" s="740">
        <f t="shared" si="2898"/>
        <v>0</v>
      </c>
      <c r="ED339" s="741">
        <f t="shared" si="2820"/>
        <v>0</v>
      </c>
      <c r="EE339" s="743">
        <f t="shared" si="2821"/>
        <v>0</v>
      </c>
      <c r="EF339" s="744">
        <f t="shared" si="2822"/>
        <v>0</v>
      </c>
      <c r="EG339" s="745">
        <v>12</v>
      </c>
      <c r="EH339" s="746">
        <f t="shared" si="2823"/>
        <v>0</v>
      </c>
      <c r="EI339" s="747"/>
      <c r="EJ339" s="741"/>
      <c r="EK339" s="746">
        <f t="shared" si="2824"/>
        <v>0</v>
      </c>
      <c r="EL339" s="746">
        <f t="shared" si="2825"/>
        <v>0</v>
      </c>
      <c r="EM339" s="746">
        <f t="shared" si="2826"/>
        <v>0</v>
      </c>
      <c r="EO339" s="1044"/>
      <c r="EP339" s="755" t="s">
        <v>45</v>
      </c>
      <c r="EQ339" s="737">
        <f t="shared" si="2827"/>
        <v>0</v>
      </c>
      <c r="ER339" s="737">
        <f t="shared" si="2828"/>
        <v>6119</v>
      </c>
      <c r="ES339" s="738">
        <f t="shared" si="2829"/>
        <v>6181</v>
      </c>
      <c r="ET339" s="817">
        <f t="shared" si="2830"/>
        <v>0</v>
      </c>
      <c r="EU339" s="740">
        <f t="shared" si="2831"/>
        <v>0</v>
      </c>
      <c r="EV339" s="741">
        <f t="shared" si="2832"/>
        <v>0</v>
      </c>
      <c r="EW339" s="740">
        <f t="shared" si="2833"/>
        <v>0</v>
      </c>
      <c r="EX339" s="741">
        <f t="shared" si="2834"/>
        <v>0</v>
      </c>
      <c r="EY339" s="740">
        <f t="shared" si="2899"/>
        <v>0</v>
      </c>
      <c r="EZ339" s="741">
        <f t="shared" si="2835"/>
        <v>0</v>
      </c>
      <c r="FA339" s="740">
        <f t="shared" si="2900"/>
        <v>0</v>
      </c>
      <c r="FB339" s="741">
        <f t="shared" si="2836"/>
        <v>0</v>
      </c>
      <c r="FC339" s="740">
        <f t="shared" si="2901"/>
        <v>0</v>
      </c>
      <c r="FD339" s="741">
        <f t="shared" si="2837"/>
        <v>0</v>
      </c>
      <c r="FE339" s="740">
        <f t="shared" si="2902"/>
        <v>0</v>
      </c>
      <c r="FF339" s="741">
        <f t="shared" si="2838"/>
        <v>0</v>
      </c>
      <c r="FG339" s="740">
        <f t="shared" si="2903"/>
        <v>0</v>
      </c>
      <c r="FH339" s="741">
        <f t="shared" si="2839"/>
        <v>0</v>
      </c>
      <c r="FI339" s="740">
        <f t="shared" si="2904"/>
        <v>0</v>
      </c>
      <c r="FJ339" s="741">
        <f t="shared" si="2840"/>
        <v>0</v>
      </c>
      <c r="FK339" s="740">
        <f t="shared" si="2905"/>
        <v>0</v>
      </c>
      <c r="FL339" s="741">
        <f t="shared" si="2841"/>
        <v>0</v>
      </c>
      <c r="FM339" s="740">
        <f t="shared" si="2906"/>
        <v>0</v>
      </c>
      <c r="FN339" s="741">
        <f t="shared" si="2842"/>
        <v>0</v>
      </c>
      <c r="FO339" s="743">
        <f t="shared" si="2843"/>
        <v>0</v>
      </c>
      <c r="FP339" s="744">
        <f t="shared" si="2844"/>
        <v>0</v>
      </c>
      <c r="FQ339" s="745">
        <v>12</v>
      </c>
      <c r="FR339" s="746">
        <f t="shared" si="2845"/>
        <v>0</v>
      </c>
      <c r="FS339" s="747"/>
      <c r="FT339" s="741"/>
      <c r="FU339" s="746">
        <f t="shared" si="2846"/>
        <v>0</v>
      </c>
      <c r="FV339" s="746">
        <f t="shared" si="2847"/>
        <v>0</v>
      </c>
      <c r="FW339" s="746">
        <f t="shared" si="2848"/>
        <v>0</v>
      </c>
      <c r="FY339" s="1044"/>
      <c r="FZ339" s="755" t="s">
        <v>45</v>
      </c>
      <c r="GA339" s="737">
        <f t="shared" si="2849"/>
        <v>2</v>
      </c>
      <c r="GB339" s="737">
        <f t="shared" si="2850"/>
        <v>6119</v>
      </c>
      <c r="GC339" s="738">
        <f t="shared" si="2851"/>
        <v>6181</v>
      </c>
      <c r="GD339" s="743">
        <f t="shared" si="2852"/>
        <v>12362</v>
      </c>
      <c r="GE339" s="743"/>
      <c r="GF339" s="737">
        <f t="shared" si="2853"/>
        <v>0</v>
      </c>
      <c r="GG339" s="743"/>
      <c r="GH339" s="737">
        <f t="shared" si="2854"/>
        <v>0</v>
      </c>
      <c r="GI339" s="743"/>
      <c r="GJ339" s="737">
        <f t="shared" si="2855"/>
        <v>0</v>
      </c>
      <c r="GK339" s="743"/>
      <c r="GL339" s="737">
        <f t="shared" si="2856"/>
        <v>0</v>
      </c>
      <c r="GM339" s="743"/>
      <c r="GN339" s="737">
        <f t="shared" si="2857"/>
        <v>0</v>
      </c>
      <c r="GO339" s="743"/>
      <c r="GP339" s="737">
        <f t="shared" si="2858"/>
        <v>0</v>
      </c>
      <c r="GQ339" s="743"/>
      <c r="GR339" s="737">
        <f t="shared" si="2859"/>
        <v>0</v>
      </c>
      <c r="GS339" s="743"/>
      <c r="GT339" s="737">
        <f t="shared" si="2860"/>
        <v>0</v>
      </c>
      <c r="GU339" s="743"/>
      <c r="GV339" s="737">
        <f t="shared" si="2861"/>
        <v>0</v>
      </c>
      <c r="GW339" s="743"/>
      <c r="GX339" s="737">
        <f t="shared" si="2862"/>
        <v>0</v>
      </c>
      <c r="GY339" s="743">
        <f t="shared" si="2862"/>
        <v>20122</v>
      </c>
      <c r="GZ339" s="744">
        <f t="shared" si="2863"/>
        <v>32484</v>
      </c>
      <c r="HA339" s="745">
        <v>12</v>
      </c>
      <c r="HB339" s="746">
        <f t="shared" si="2864"/>
        <v>389808</v>
      </c>
      <c r="HC339" s="737">
        <f t="shared" si="2865"/>
        <v>0</v>
      </c>
      <c r="HD339" s="737">
        <f t="shared" si="2865"/>
        <v>0</v>
      </c>
      <c r="HE339" s="746">
        <f t="shared" si="2866"/>
        <v>389808</v>
      </c>
      <c r="HF339" s="746">
        <f t="shared" si="2867"/>
        <v>117722.02</v>
      </c>
      <c r="HG339" s="746">
        <f t="shared" si="2868"/>
        <v>507530.02</v>
      </c>
    </row>
    <row r="340" spans="1:215" ht="36" hidden="1" x14ac:dyDescent="0.25">
      <c r="A340" s="1044"/>
      <c r="B340" s="755" t="s">
        <v>45</v>
      </c>
      <c r="C340" s="737">
        <f t="shared" si="2733"/>
        <v>0</v>
      </c>
      <c r="D340" s="737">
        <f t="shared" si="2734"/>
        <v>5787</v>
      </c>
      <c r="E340" s="738">
        <f t="shared" si="2735"/>
        <v>5845</v>
      </c>
      <c r="F340" s="817">
        <f t="shared" si="2736"/>
        <v>0</v>
      </c>
      <c r="G340" s="740">
        <f t="shared" si="2874"/>
        <v>0</v>
      </c>
      <c r="H340" s="741">
        <f t="shared" si="2737"/>
        <v>0</v>
      </c>
      <c r="I340" s="740">
        <f t="shared" si="2874"/>
        <v>0</v>
      </c>
      <c r="J340" s="741">
        <f t="shared" si="2738"/>
        <v>0</v>
      </c>
      <c r="K340" s="740">
        <f t="shared" si="2739"/>
        <v>0</v>
      </c>
      <c r="L340" s="741">
        <f t="shared" si="2740"/>
        <v>0</v>
      </c>
      <c r="M340" s="740">
        <f t="shared" si="2741"/>
        <v>0</v>
      </c>
      <c r="N340" s="741">
        <f t="shared" si="2742"/>
        <v>0</v>
      </c>
      <c r="O340" s="740">
        <f t="shared" si="2743"/>
        <v>0</v>
      </c>
      <c r="P340" s="741">
        <f t="shared" si="2744"/>
        <v>0</v>
      </c>
      <c r="Q340" s="740">
        <f t="shared" si="2745"/>
        <v>0</v>
      </c>
      <c r="R340" s="741">
        <f t="shared" si="2746"/>
        <v>0</v>
      </c>
      <c r="S340" s="740">
        <f t="shared" si="2747"/>
        <v>0</v>
      </c>
      <c r="T340" s="741">
        <f t="shared" si="2748"/>
        <v>0</v>
      </c>
      <c r="U340" s="740">
        <f t="shared" si="2749"/>
        <v>0</v>
      </c>
      <c r="V340" s="741">
        <f t="shared" si="2750"/>
        <v>0</v>
      </c>
      <c r="W340" s="740">
        <f t="shared" si="2751"/>
        <v>0</v>
      </c>
      <c r="X340" s="741">
        <f t="shared" si="2752"/>
        <v>0</v>
      </c>
      <c r="Y340" s="740">
        <f t="shared" si="2753"/>
        <v>0</v>
      </c>
      <c r="Z340" s="741">
        <f t="shared" si="2754"/>
        <v>0</v>
      </c>
      <c r="AA340" s="743">
        <f t="shared" si="2755"/>
        <v>0</v>
      </c>
      <c r="AB340" s="744">
        <f t="shared" si="2756"/>
        <v>0</v>
      </c>
      <c r="AC340" s="745">
        <v>12</v>
      </c>
      <c r="AD340" s="746">
        <f t="shared" si="2757"/>
        <v>0</v>
      </c>
      <c r="AE340" s="747"/>
      <c r="AF340" s="741"/>
      <c r="AG340" s="746">
        <f t="shared" si="2758"/>
        <v>0</v>
      </c>
      <c r="AH340" s="746">
        <f t="shared" si="2759"/>
        <v>0</v>
      </c>
      <c r="AI340" s="746">
        <f t="shared" si="2760"/>
        <v>0</v>
      </c>
      <c r="AK340" s="1044"/>
      <c r="AL340" s="755" t="s">
        <v>45</v>
      </c>
      <c r="AM340" s="737">
        <f t="shared" si="2761"/>
        <v>1</v>
      </c>
      <c r="AN340" s="737">
        <f t="shared" si="2762"/>
        <v>5787</v>
      </c>
      <c r="AO340" s="738">
        <f t="shared" si="2763"/>
        <v>5845</v>
      </c>
      <c r="AP340" s="817">
        <f t="shared" si="2764"/>
        <v>5845</v>
      </c>
      <c r="AQ340" s="740">
        <f t="shared" si="2765"/>
        <v>0</v>
      </c>
      <c r="AR340" s="741">
        <f t="shared" si="2766"/>
        <v>0</v>
      </c>
      <c r="AS340" s="740">
        <f t="shared" si="2767"/>
        <v>0</v>
      </c>
      <c r="AT340" s="741">
        <f t="shared" si="2768"/>
        <v>0</v>
      </c>
      <c r="AU340" s="740">
        <f t="shared" si="2875"/>
        <v>0</v>
      </c>
      <c r="AV340" s="741">
        <f t="shared" si="2769"/>
        <v>0</v>
      </c>
      <c r="AW340" s="740">
        <f t="shared" si="2876"/>
        <v>0</v>
      </c>
      <c r="AX340" s="741">
        <f t="shared" si="2770"/>
        <v>0</v>
      </c>
      <c r="AY340" s="740">
        <f t="shared" si="2877"/>
        <v>0</v>
      </c>
      <c r="AZ340" s="741">
        <f t="shared" si="2771"/>
        <v>0</v>
      </c>
      <c r="BA340" s="740">
        <f t="shared" si="2878"/>
        <v>0</v>
      </c>
      <c r="BB340" s="741">
        <f t="shared" si="2772"/>
        <v>0</v>
      </c>
      <c r="BC340" s="740">
        <f t="shared" si="2879"/>
        <v>0</v>
      </c>
      <c r="BD340" s="741">
        <f t="shared" si="2773"/>
        <v>0</v>
      </c>
      <c r="BE340" s="740">
        <f t="shared" si="2880"/>
        <v>0</v>
      </c>
      <c r="BF340" s="741">
        <f t="shared" si="2774"/>
        <v>0</v>
      </c>
      <c r="BG340" s="740">
        <f t="shared" si="2881"/>
        <v>0</v>
      </c>
      <c r="BH340" s="741">
        <f t="shared" si="2775"/>
        <v>0</v>
      </c>
      <c r="BI340" s="740">
        <f t="shared" si="2882"/>
        <v>0</v>
      </c>
      <c r="BJ340" s="741">
        <f t="shared" si="2776"/>
        <v>0</v>
      </c>
      <c r="BK340" s="743">
        <f t="shared" si="2777"/>
        <v>10397</v>
      </c>
      <c r="BL340" s="744">
        <f t="shared" si="2778"/>
        <v>16242</v>
      </c>
      <c r="BM340" s="745">
        <v>12</v>
      </c>
      <c r="BN340" s="746">
        <f t="shared" si="2779"/>
        <v>194904</v>
      </c>
      <c r="BO340" s="747"/>
      <c r="BP340" s="741"/>
      <c r="BQ340" s="746">
        <f t="shared" si="2780"/>
        <v>194904</v>
      </c>
      <c r="BR340" s="746">
        <f t="shared" si="2781"/>
        <v>58861.01</v>
      </c>
      <c r="BS340" s="746">
        <f t="shared" si="2782"/>
        <v>253765.01</v>
      </c>
      <c r="BU340" s="1044"/>
      <c r="BV340" s="755" t="s">
        <v>45</v>
      </c>
      <c r="BW340" s="737">
        <f t="shared" si="2783"/>
        <v>0</v>
      </c>
      <c r="BX340" s="737">
        <f t="shared" si="2784"/>
        <v>5787</v>
      </c>
      <c r="BY340" s="738">
        <f t="shared" si="2785"/>
        <v>5845</v>
      </c>
      <c r="BZ340" s="817">
        <f t="shared" si="2786"/>
        <v>0</v>
      </c>
      <c r="CA340" s="740">
        <f t="shared" si="2787"/>
        <v>0</v>
      </c>
      <c r="CB340" s="741">
        <f t="shared" si="2788"/>
        <v>0</v>
      </c>
      <c r="CC340" s="740">
        <f t="shared" si="2789"/>
        <v>0</v>
      </c>
      <c r="CD340" s="741">
        <f t="shared" si="2790"/>
        <v>0</v>
      </c>
      <c r="CE340" s="740">
        <f t="shared" si="2883"/>
        <v>0</v>
      </c>
      <c r="CF340" s="741">
        <f t="shared" si="2791"/>
        <v>0</v>
      </c>
      <c r="CG340" s="740">
        <f t="shared" si="2884"/>
        <v>0</v>
      </c>
      <c r="CH340" s="741">
        <f t="shared" si="2792"/>
        <v>0</v>
      </c>
      <c r="CI340" s="740">
        <f t="shared" si="2885"/>
        <v>0</v>
      </c>
      <c r="CJ340" s="741">
        <f t="shared" si="2793"/>
        <v>0</v>
      </c>
      <c r="CK340" s="740">
        <f t="shared" si="2886"/>
        <v>0</v>
      </c>
      <c r="CL340" s="741">
        <f t="shared" si="2794"/>
        <v>0</v>
      </c>
      <c r="CM340" s="740">
        <f t="shared" si="2887"/>
        <v>0</v>
      </c>
      <c r="CN340" s="741">
        <f t="shared" si="2795"/>
        <v>0</v>
      </c>
      <c r="CO340" s="740">
        <f t="shared" si="2888"/>
        <v>0</v>
      </c>
      <c r="CP340" s="741">
        <f t="shared" si="2796"/>
        <v>0</v>
      </c>
      <c r="CQ340" s="740">
        <f t="shared" si="2889"/>
        <v>0</v>
      </c>
      <c r="CR340" s="741">
        <f t="shared" si="2797"/>
        <v>0</v>
      </c>
      <c r="CS340" s="740">
        <f t="shared" si="2890"/>
        <v>0</v>
      </c>
      <c r="CT340" s="741">
        <f t="shared" si="2798"/>
        <v>0</v>
      </c>
      <c r="CU340" s="743">
        <f t="shared" si="2799"/>
        <v>0</v>
      </c>
      <c r="CV340" s="744">
        <f t="shared" si="2800"/>
        <v>0</v>
      </c>
      <c r="CW340" s="745">
        <v>12</v>
      </c>
      <c r="CX340" s="746">
        <f t="shared" si="2801"/>
        <v>0</v>
      </c>
      <c r="CY340" s="747"/>
      <c r="CZ340" s="741"/>
      <c r="DA340" s="746">
        <f t="shared" si="2802"/>
        <v>0</v>
      </c>
      <c r="DB340" s="746">
        <f t="shared" si="2803"/>
        <v>0</v>
      </c>
      <c r="DC340" s="746">
        <f t="shared" si="2804"/>
        <v>0</v>
      </c>
      <c r="DD340" s="750"/>
      <c r="DE340" s="1044"/>
      <c r="DF340" s="755" t="s">
        <v>45</v>
      </c>
      <c r="DG340" s="737">
        <f t="shared" si="2805"/>
        <v>0</v>
      </c>
      <c r="DH340" s="737">
        <f t="shared" si="2806"/>
        <v>5787</v>
      </c>
      <c r="DI340" s="738">
        <f t="shared" si="2807"/>
        <v>5845</v>
      </c>
      <c r="DJ340" s="817">
        <f t="shared" si="2808"/>
        <v>0</v>
      </c>
      <c r="DK340" s="740">
        <f t="shared" si="2809"/>
        <v>0</v>
      </c>
      <c r="DL340" s="741">
        <f t="shared" si="2810"/>
        <v>0</v>
      </c>
      <c r="DM340" s="740">
        <f t="shared" si="2811"/>
        <v>0</v>
      </c>
      <c r="DN340" s="741">
        <f t="shared" si="2812"/>
        <v>0</v>
      </c>
      <c r="DO340" s="740">
        <f t="shared" si="2891"/>
        <v>0</v>
      </c>
      <c r="DP340" s="741">
        <f t="shared" si="2813"/>
        <v>0</v>
      </c>
      <c r="DQ340" s="740">
        <f t="shared" si="2892"/>
        <v>0</v>
      </c>
      <c r="DR340" s="741">
        <f t="shared" si="2814"/>
        <v>0</v>
      </c>
      <c r="DS340" s="740">
        <f t="shared" si="2893"/>
        <v>0</v>
      </c>
      <c r="DT340" s="741">
        <f t="shared" si="2815"/>
        <v>0</v>
      </c>
      <c r="DU340" s="740">
        <f t="shared" si="2894"/>
        <v>0</v>
      </c>
      <c r="DV340" s="741">
        <f t="shared" si="2816"/>
        <v>0</v>
      </c>
      <c r="DW340" s="740">
        <f t="shared" si="2895"/>
        <v>0</v>
      </c>
      <c r="DX340" s="741">
        <f t="shared" si="2817"/>
        <v>0</v>
      </c>
      <c r="DY340" s="740">
        <f t="shared" si="2896"/>
        <v>0</v>
      </c>
      <c r="DZ340" s="741">
        <f t="shared" si="2818"/>
        <v>0</v>
      </c>
      <c r="EA340" s="740">
        <f t="shared" si="2897"/>
        <v>0</v>
      </c>
      <c r="EB340" s="741">
        <f t="shared" si="2819"/>
        <v>0</v>
      </c>
      <c r="EC340" s="740">
        <f t="shared" si="2898"/>
        <v>0</v>
      </c>
      <c r="ED340" s="741">
        <f t="shared" si="2820"/>
        <v>0</v>
      </c>
      <c r="EE340" s="743">
        <f t="shared" si="2821"/>
        <v>0</v>
      </c>
      <c r="EF340" s="744">
        <f t="shared" si="2822"/>
        <v>0</v>
      </c>
      <c r="EG340" s="745">
        <v>12</v>
      </c>
      <c r="EH340" s="746">
        <f t="shared" si="2823"/>
        <v>0</v>
      </c>
      <c r="EI340" s="747"/>
      <c r="EJ340" s="741"/>
      <c r="EK340" s="746">
        <f t="shared" si="2824"/>
        <v>0</v>
      </c>
      <c r="EL340" s="746">
        <f t="shared" si="2825"/>
        <v>0</v>
      </c>
      <c r="EM340" s="746">
        <f t="shared" si="2826"/>
        <v>0</v>
      </c>
      <c r="EO340" s="1044"/>
      <c r="EP340" s="755" t="s">
        <v>45</v>
      </c>
      <c r="EQ340" s="737">
        <f t="shared" si="2827"/>
        <v>0</v>
      </c>
      <c r="ER340" s="737">
        <f t="shared" si="2828"/>
        <v>5787</v>
      </c>
      <c r="ES340" s="738">
        <f t="shared" si="2829"/>
        <v>5845</v>
      </c>
      <c r="ET340" s="817">
        <f t="shared" si="2830"/>
        <v>0</v>
      </c>
      <c r="EU340" s="740">
        <f t="shared" si="2831"/>
        <v>0</v>
      </c>
      <c r="EV340" s="741">
        <f t="shared" si="2832"/>
        <v>0</v>
      </c>
      <c r="EW340" s="740">
        <f t="shared" si="2833"/>
        <v>0</v>
      </c>
      <c r="EX340" s="741">
        <f t="shared" si="2834"/>
        <v>0</v>
      </c>
      <c r="EY340" s="740">
        <f t="shared" si="2899"/>
        <v>0</v>
      </c>
      <c r="EZ340" s="741">
        <f t="shared" si="2835"/>
        <v>0</v>
      </c>
      <c r="FA340" s="740">
        <f t="shared" si="2900"/>
        <v>0</v>
      </c>
      <c r="FB340" s="741">
        <f t="shared" si="2836"/>
        <v>0</v>
      </c>
      <c r="FC340" s="740">
        <f t="shared" si="2901"/>
        <v>0</v>
      </c>
      <c r="FD340" s="741">
        <f t="shared" si="2837"/>
        <v>0</v>
      </c>
      <c r="FE340" s="740">
        <f t="shared" si="2902"/>
        <v>0</v>
      </c>
      <c r="FF340" s="741">
        <f t="shared" si="2838"/>
        <v>0</v>
      </c>
      <c r="FG340" s="740">
        <f t="shared" si="2903"/>
        <v>0</v>
      </c>
      <c r="FH340" s="741">
        <f t="shared" si="2839"/>
        <v>0</v>
      </c>
      <c r="FI340" s="740">
        <f t="shared" si="2904"/>
        <v>0</v>
      </c>
      <c r="FJ340" s="741">
        <f t="shared" si="2840"/>
        <v>0</v>
      </c>
      <c r="FK340" s="740">
        <f t="shared" si="2905"/>
        <v>0</v>
      </c>
      <c r="FL340" s="741">
        <f t="shared" si="2841"/>
        <v>0</v>
      </c>
      <c r="FM340" s="740">
        <f t="shared" si="2906"/>
        <v>0</v>
      </c>
      <c r="FN340" s="741">
        <f t="shared" si="2842"/>
        <v>0</v>
      </c>
      <c r="FO340" s="743">
        <f t="shared" si="2843"/>
        <v>0</v>
      </c>
      <c r="FP340" s="744">
        <f t="shared" si="2844"/>
        <v>0</v>
      </c>
      <c r="FQ340" s="745">
        <v>12</v>
      </c>
      <c r="FR340" s="746">
        <f t="shared" si="2845"/>
        <v>0</v>
      </c>
      <c r="FS340" s="747"/>
      <c r="FT340" s="741"/>
      <c r="FU340" s="746">
        <f t="shared" si="2846"/>
        <v>0</v>
      </c>
      <c r="FV340" s="746">
        <f t="shared" si="2847"/>
        <v>0</v>
      </c>
      <c r="FW340" s="746">
        <f t="shared" si="2848"/>
        <v>0</v>
      </c>
      <c r="FY340" s="1044"/>
      <c r="FZ340" s="755" t="s">
        <v>45</v>
      </c>
      <c r="GA340" s="737">
        <f t="shared" si="2849"/>
        <v>1</v>
      </c>
      <c r="GB340" s="737">
        <f t="shared" si="2850"/>
        <v>5787</v>
      </c>
      <c r="GC340" s="738">
        <f t="shared" si="2851"/>
        <v>5845</v>
      </c>
      <c r="GD340" s="743">
        <f t="shared" si="2852"/>
        <v>5845</v>
      </c>
      <c r="GE340" s="743"/>
      <c r="GF340" s="737">
        <f t="shared" si="2853"/>
        <v>0</v>
      </c>
      <c r="GG340" s="743"/>
      <c r="GH340" s="737">
        <f t="shared" si="2854"/>
        <v>0</v>
      </c>
      <c r="GI340" s="743"/>
      <c r="GJ340" s="737">
        <f t="shared" si="2855"/>
        <v>0</v>
      </c>
      <c r="GK340" s="743"/>
      <c r="GL340" s="737">
        <f t="shared" si="2856"/>
        <v>0</v>
      </c>
      <c r="GM340" s="743"/>
      <c r="GN340" s="737">
        <f t="shared" si="2857"/>
        <v>0</v>
      </c>
      <c r="GO340" s="743"/>
      <c r="GP340" s="737">
        <f t="shared" si="2858"/>
        <v>0</v>
      </c>
      <c r="GQ340" s="743"/>
      <c r="GR340" s="737">
        <f t="shared" si="2859"/>
        <v>0</v>
      </c>
      <c r="GS340" s="743"/>
      <c r="GT340" s="737">
        <f t="shared" si="2860"/>
        <v>0</v>
      </c>
      <c r="GU340" s="743"/>
      <c r="GV340" s="737">
        <f t="shared" si="2861"/>
        <v>0</v>
      </c>
      <c r="GW340" s="743"/>
      <c r="GX340" s="737">
        <f t="shared" si="2862"/>
        <v>0</v>
      </c>
      <c r="GY340" s="743">
        <f t="shared" si="2862"/>
        <v>10397</v>
      </c>
      <c r="GZ340" s="744">
        <f t="shared" si="2863"/>
        <v>16242</v>
      </c>
      <c r="HA340" s="745">
        <v>12</v>
      </c>
      <c r="HB340" s="746">
        <f t="shared" si="2864"/>
        <v>194904</v>
      </c>
      <c r="HC340" s="737">
        <f t="shared" si="2865"/>
        <v>0</v>
      </c>
      <c r="HD340" s="737">
        <f t="shared" si="2865"/>
        <v>0</v>
      </c>
      <c r="HE340" s="746">
        <f t="shared" si="2866"/>
        <v>194904</v>
      </c>
      <c r="HF340" s="746">
        <f t="shared" si="2867"/>
        <v>58861.01</v>
      </c>
      <c r="HG340" s="746">
        <f t="shared" si="2868"/>
        <v>253765.01</v>
      </c>
    </row>
    <row r="341" spans="1:215" hidden="1" x14ac:dyDescent="0.25">
      <c r="A341" s="1044"/>
      <c r="B341" s="735" t="s">
        <v>45</v>
      </c>
      <c r="C341" s="737">
        <f t="shared" si="2733"/>
        <v>0</v>
      </c>
      <c r="D341" s="737">
        <f t="shared" si="2734"/>
        <v>5471</v>
      </c>
      <c r="E341" s="738">
        <f t="shared" si="2735"/>
        <v>5526</v>
      </c>
      <c r="F341" s="817">
        <f t="shared" si="2736"/>
        <v>0</v>
      </c>
      <c r="G341" s="740">
        <f t="shared" si="2874"/>
        <v>0</v>
      </c>
      <c r="H341" s="741">
        <f t="shared" si="2737"/>
        <v>0</v>
      </c>
      <c r="I341" s="740">
        <f t="shared" si="2874"/>
        <v>0</v>
      </c>
      <c r="J341" s="741">
        <f t="shared" si="2738"/>
        <v>0</v>
      </c>
      <c r="K341" s="740">
        <f t="shared" si="2739"/>
        <v>0</v>
      </c>
      <c r="L341" s="741">
        <f t="shared" si="2740"/>
        <v>0</v>
      </c>
      <c r="M341" s="740">
        <f t="shared" si="2741"/>
        <v>0</v>
      </c>
      <c r="N341" s="741">
        <f t="shared" si="2742"/>
        <v>0</v>
      </c>
      <c r="O341" s="740">
        <f t="shared" si="2743"/>
        <v>0</v>
      </c>
      <c r="P341" s="741">
        <f t="shared" si="2744"/>
        <v>0</v>
      </c>
      <c r="Q341" s="740">
        <f t="shared" si="2745"/>
        <v>0</v>
      </c>
      <c r="R341" s="741">
        <f t="shared" si="2746"/>
        <v>0</v>
      </c>
      <c r="S341" s="740">
        <f t="shared" si="2747"/>
        <v>0</v>
      </c>
      <c r="T341" s="741">
        <f t="shared" si="2748"/>
        <v>0</v>
      </c>
      <c r="U341" s="740">
        <f t="shared" si="2749"/>
        <v>0</v>
      </c>
      <c r="V341" s="741">
        <f t="shared" si="2750"/>
        <v>0</v>
      </c>
      <c r="W341" s="740">
        <f t="shared" si="2751"/>
        <v>0</v>
      </c>
      <c r="X341" s="741">
        <f t="shared" si="2752"/>
        <v>0</v>
      </c>
      <c r="Y341" s="740">
        <f t="shared" si="2753"/>
        <v>0</v>
      </c>
      <c r="Z341" s="741">
        <f t="shared" si="2754"/>
        <v>0</v>
      </c>
      <c r="AA341" s="743">
        <f t="shared" si="2755"/>
        <v>0</v>
      </c>
      <c r="AB341" s="744">
        <f t="shared" si="2756"/>
        <v>0</v>
      </c>
      <c r="AC341" s="745">
        <v>12</v>
      </c>
      <c r="AD341" s="746">
        <f t="shared" si="2757"/>
        <v>0</v>
      </c>
      <c r="AE341" s="747"/>
      <c r="AF341" s="741"/>
      <c r="AG341" s="746">
        <f t="shared" si="2758"/>
        <v>0</v>
      </c>
      <c r="AH341" s="746">
        <f t="shared" si="2759"/>
        <v>0</v>
      </c>
      <c r="AI341" s="746">
        <f t="shared" si="2760"/>
        <v>0</v>
      </c>
      <c r="AK341" s="1044"/>
      <c r="AL341" s="735" t="s">
        <v>45</v>
      </c>
      <c r="AM341" s="737">
        <f t="shared" si="2761"/>
        <v>0</v>
      </c>
      <c r="AN341" s="737">
        <f t="shared" si="2762"/>
        <v>5471</v>
      </c>
      <c r="AO341" s="738">
        <f t="shared" si="2763"/>
        <v>5526</v>
      </c>
      <c r="AP341" s="817">
        <f t="shared" si="2764"/>
        <v>0</v>
      </c>
      <c r="AQ341" s="740">
        <f t="shared" si="2765"/>
        <v>0</v>
      </c>
      <c r="AR341" s="741">
        <f t="shared" si="2766"/>
        <v>0</v>
      </c>
      <c r="AS341" s="740">
        <f t="shared" si="2767"/>
        <v>0</v>
      </c>
      <c r="AT341" s="741">
        <f t="shared" si="2768"/>
        <v>0</v>
      </c>
      <c r="AU341" s="740">
        <f t="shared" si="2875"/>
        <v>0</v>
      </c>
      <c r="AV341" s="741">
        <f t="shared" si="2769"/>
        <v>0</v>
      </c>
      <c r="AW341" s="740">
        <f t="shared" si="2876"/>
        <v>0</v>
      </c>
      <c r="AX341" s="741">
        <f t="shared" si="2770"/>
        <v>0</v>
      </c>
      <c r="AY341" s="740">
        <f t="shared" si="2877"/>
        <v>0</v>
      </c>
      <c r="AZ341" s="741">
        <f t="shared" si="2771"/>
        <v>0</v>
      </c>
      <c r="BA341" s="740">
        <f t="shared" si="2878"/>
        <v>0</v>
      </c>
      <c r="BB341" s="741">
        <f t="shared" si="2772"/>
        <v>0</v>
      </c>
      <c r="BC341" s="740">
        <f t="shared" si="2879"/>
        <v>0</v>
      </c>
      <c r="BD341" s="741">
        <f t="shared" si="2773"/>
        <v>0</v>
      </c>
      <c r="BE341" s="740">
        <f t="shared" si="2880"/>
        <v>0</v>
      </c>
      <c r="BF341" s="741">
        <f t="shared" si="2774"/>
        <v>0</v>
      </c>
      <c r="BG341" s="740">
        <f t="shared" si="2881"/>
        <v>0</v>
      </c>
      <c r="BH341" s="741">
        <f t="shared" si="2775"/>
        <v>0</v>
      </c>
      <c r="BI341" s="740">
        <f t="shared" si="2882"/>
        <v>0</v>
      </c>
      <c r="BJ341" s="741">
        <f t="shared" si="2776"/>
        <v>0</v>
      </c>
      <c r="BK341" s="743">
        <f t="shared" si="2777"/>
        <v>0</v>
      </c>
      <c r="BL341" s="744">
        <f t="shared" si="2778"/>
        <v>0</v>
      </c>
      <c r="BM341" s="745">
        <v>12</v>
      </c>
      <c r="BN341" s="746">
        <f t="shared" si="2779"/>
        <v>0</v>
      </c>
      <c r="BO341" s="747"/>
      <c r="BP341" s="741"/>
      <c r="BQ341" s="746">
        <f t="shared" si="2780"/>
        <v>0</v>
      </c>
      <c r="BR341" s="746">
        <f t="shared" si="2781"/>
        <v>0</v>
      </c>
      <c r="BS341" s="746">
        <f t="shared" si="2782"/>
        <v>0</v>
      </c>
      <c r="BU341" s="1044"/>
      <c r="BV341" s="735" t="s">
        <v>45</v>
      </c>
      <c r="BW341" s="737">
        <f t="shared" si="2783"/>
        <v>0.5</v>
      </c>
      <c r="BX341" s="737">
        <f t="shared" si="2784"/>
        <v>5471</v>
      </c>
      <c r="BY341" s="738">
        <f t="shared" si="2785"/>
        <v>5526</v>
      </c>
      <c r="BZ341" s="817">
        <f t="shared" si="2786"/>
        <v>2763</v>
      </c>
      <c r="CA341" s="740">
        <f t="shared" si="2787"/>
        <v>0</v>
      </c>
      <c r="CB341" s="741">
        <f t="shared" si="2788"/>
        <v>0</v>
      </c>
      <c r="CC341" s="740">
        <f t="shared" si="2789"/>
        <v>0</v>
      </c>
      <c r="CD341" s="741">
        <f t="shared" si="2790"/>
        <v>0</v>
      </c>
      <c r="CE341" s="740">
        <f t="shared" si="2883"/>
        <v>0</v>
      </c>
      <c r="CF341" s="741">
        <f t="shared" si="2791"/>
        <v>0</v>
      </c>
      <c r="CG341" s="740">
        <f t="shared" si="2884"/>
        <v>0</v>
      </c>
      <c r="CH341" s="741">
        <f t="shared" si="2792"/>
        <v>0</v>
      </c>
      <c r="CI341" s="740">
        <f t="shared" si="2885"/>
        <v>0</v>
      </c>
      <c r="CJ341" s="741">
        <f t="shared" si="2793"/>
        <v>0</v>
      </c>
      <c r="CK341" s="740">
        <f t="shared" si="2886"/>
        <v>0</v>
      </c>
      <c r="CL341" s="741">
        <f t="shared" si="2794"/>
        <v>0</v>
      </c>
      <c r="CM341" s="740">
        <f t="shared" si="2887"/>
        <v>0</v>
      </c>
      <c r="CN341" s="741">
        <f t="shared" si="2795"/>
        <v>0</v>
      </c>
      <c r="CO341" s="740">
        <f t="shared" si="2888"/>
        <v>0</v>
      </c>
      <c r="CP341" s="741">
        <f t="shared" si="2796"/>
        <v>0</v>
      </c>
      <c r="CQ341" s="740">
        <f t="shared" si="2889"/>
        <v>0</v>
      </c>
      <c r="CR341" s="741">
        <f t="shared" si="2797"/>
        <v>0</v>
      </c>
      <c r="CS341" s="740">
        <f t="shared" si="2890"/>
        <v>0</v>
      </c>
      <c r="CT341" s="741">
        <f t="shared" si="2798"/>
        <v>0</v>
      </c>
      <c r="CU341" s="743">
        <f t="shared" si="2799"/>
        <v>5358</v>
      </c>
      <c r="CV341" s="744">
        <f t="shared" si="2800"/>
        <v>8121</v>
      </c>
      <c r="CW341" s="745">
        <v>12</v>
      </c>
      <c r="CX341" s="746">
        <f t="shared" si="2801"/>
        <v>97452</v>
      </c>
      <c r="CY341" s="747"/>
      <c r="CZ341" s="741"/>
      <c r="DA341" s="746">
        <f t="shared" si="2802"/>
        <v>97452</v>
      </c>
      <c r="DB341" s="746">
        <f t="shared" si="2803"/>
        <v>29430.5</v>
      </c>
      <c r="DC341" s="746">
        <f t="shared" si="2804"/>
        <v>126882.5</v>
      </c>
      <c r="DD341" s="750"/>
      <c r="DE341" s="1044"/>
      <c r="DF341" s="735" t="s">
        <v>45</v>
      </c>
      <c r="DG341" s="737">
        <f t="shared" si="2805"/>
        <v>0</v>
      </c>
      <c r="DH341" s="737">
        <f t="shared" si="2806"/>
        <v>5471</v>
      </c>
      <c r="DI341" s="738">
        <f t="shared" si="2807"/>
        <v>5526</v>
      </c>
      <c r="DJ341" s="817">
        <f t="shared" si="2808"/>
        <v>0</v>
      </c>
      <c r="DK341" s="740">
        <f t="shared" si="2809"/>
        <v>0</v>
      </c>
      <c r="DL341" s="741">
        <f t="shared" si="2810"/>
        <v>0</v>
      </c>
      <c r="DM341" s="740">
        <f t="shared" si="2811"/>
        <v>0</v>
      </c>
      <c r="DN341" s="741">
        <f t="shared" si="2812"/>
        <v>0</v>
      </c>
      <c r="DO341" s="740">
        <f t="shared" si="2891"/>
        <v>0</v>
      </c>
      <c r="DP341" s="741">
        <f t="shared" si="2813"/>
        <v>0</v>
      </c>
      <c r="DQ341" s="740">
        <f t="shared" si="2892"/>
        <v>0</v>
      </c>
      <c r="DR341" s="741">
        <f t="shared" si="2814"/>
        <v>0</v>
      </c>
      <c r="DS341" s="740">
        <f t="shared" si="2893"/>
        <v>0</v>
      </c>
      <c r="DT341" s="741">
        <f t="shared" si="2815"/>
        <v>0</v>
      </c>
      <c r="DU341" s="740">
        <f t="shared" si="2894"/>
        <v>0</v>
      </c>
      <c r="DV341" s="741">
        <f t="shared" si="2816"/>
        <v>0</v>
      </c>
      <c r="DW341" s="740">
        <f t="shared" si="2895"/>
        <v>0</v>
      </c>
      <c r="DX341" s="741">
        <f t="shared" si="2817"/>
        <v>0</v>
      </c>
      <c r="DY341" s="740">
        <f t="shared" si="2896"/>
        <v>0</v>
      </c>
      <c r="DZ341" s="741">
        <f t="shared" si="2818"/>
        <v>0</v>
      </c>
      <c r="EA341" s="740">
        <f t="shared" si="2897"/>
        <v>0</v>
      </c>
      <c r="EB341" s="741">
        <f t="shared" si="2819"/>
        <v>0</v>
      </c>
      <c r="EC341" s="740">
        <f t="shared" si="2898"/>
        <v>0</v>
      </c>
      <c r="ED341" s="741">
        <f t="shared" si="2820"/>
        <v>0</v>
      </c>
      <c r="EE341" s="743">
        <f t="shared" si="2821"/>
        <v>0</v>
      </c>
      <c r="EF341" s="744">
        <f t="shared" si="2822"/>
        <v>0</v>
      </c>
      <c r="EG341" s="745">
        <v>12</v>
      </c>
      <c r="EH341" s="746">
        <f t="shared" si="2823"/>
        <v>0</v>
      </c>
      <c r="EI341" s="747"/>
      <c r="EJ341" s="741"/>
      <c r="EK341" s="746">
        <f t="shared" si="2824"/>
        <v>0</v>
      </c>
      <c r="EL341" s="746">
        <f t="shared" si="2825"/>
        <v>0</v>
      </c>
      <c r="EM341" s="746">
        <f t="shared" si="2826"/>
        <v>0</v>
      </c>
      <c r="EO341" s="1044"/>
      <c r="EP341" s="735" t="s">
        <v>45</v>
      </c>
      <c r="EQ341" s="737">
        <f t="shared" si="2827"/>
        <v>0</v>
      </c>
      <c r="ER341" s="737">
        <f t="shared" si="2828"/>
        <v>5471</v>
      </c>
      <c r="ES341" s="738">
        <f t="shared" si="2829"/>
        <v>5526</v>
      </c>
      <c r="ET341" s="817">
        <f t="shared" si="2830"/>
        <v>0</v>
      </c>
      <c r="EU341" s="740">
        <f t="shared" si="2831"/>
        <v>0</v>
      </c>
      <c r="EV341" s="741">
        <f t="shared" si="2832"/>
        <v>0</v>
      </c>
      <c r="EW341" s="740">
        <f t="shared" si="2833"/>
        <v>0</v>
      </c>
      <c r="EX341" s="741">
        <f t="shared" si="2834"/>
        <v>0</v>
      </c>
      <c r="EY341" s="740">
        <f t="shared" si="2899"/>
        <v>0</v>
      </c>
      <c r="EZ341" s="741">
        <f t="shared" si="2835"/>
        <v>0</v>
      </c>
      <c r="FA341" s="740">
        <f t="shared" si="2900"/>
        <v>0</v>
      </c>
      <c r="FB341" s="741">
        <f t="shared" si="2836"/>
        <v>0</v>
      </c>
      <c r="FC341" s="740">
        <f t="shared" si="2901"/>
        <v>0</v>
      </c>
      <c r="FD341" s="741">
        <f t="shared" si="2837"/>
        <v>0</v>
      </c>
      <c r="FE341" s="740">
        <f t="shared" si="2902"/>
        <v>0</v>
      </c>
      <c r="FF341" s="741">
        <f t="shared" si="2838"/>
        <v>0</v>
      </c>
      <c r="FG341" s="740">
        <f t="shared" si="2903"/>
        <v>0</v>
      </c>
      <c r="FH341" s="741">
        <f t="shared" si="2839"/>
        <v>0</v>
      </c>
      <c r="FI341" s="740">
        <f t="shared" si="2904"/>
        <v>0</v>
      </c>
      <c r="FJ341" s="741">
        <f t="shared" si="2840"/>
        <v>0</v>
      </c>
      <c r="FK341" s="740">
        <f t="shared" si="2905"/>
        <v>0</v>
      </c>
      <c r="FL341" s="741">
        <f t="shared" si="2841"/>
        <v>0</v>
      </c>
      <c r="FM341" s="740">
        <f t="shared" si="2906"/>
        <v>0</v>
      </c>
      <c r="FN341" s="741">
        <f t="shared" si="2842"/>
        <v>0</v>
      </c>
      <c r="FO341" s="743">
        <f t="shared" si="2843"/>
        <v>0</v>
      </c>
      <c r="FP341" s="744">
        <f t="shared" si="2844"/>
        <v>0</v>
      </c>
      <c r="FQ341" s="745">
        <v>12</v>
      </c>
      <c r="FR341" s="746">
        <f t="shared" si="2845"/>
        <v>0</v>
      </c>
      <c r="FS341" s="747"/>
      <c r="FT341" s="741"/>
      <c r="FU341" s="746">
        <f t="shared" si="2846"/>
        <v>0</v>
      </c>
      <c r="FV341" s="746">
        <f t="shared" si="2847"/>
        <v>0</v>
      </c>
      <c r="FW341" s="746">
        <f t="shared" si="2848"/>
        <v>0</v>
      </c>
      <c r="FY341" s="1044"/>
      <c r="FZ341" s="735" t="s">
        <v>45</v>
      </c>
      <c r="GA341" s="737">
        <f t="shared" si="2849"/>
        <v>0.5</v>
      </c>
      <c r="GB341" s="737">
        <f t="shared" si="2850"/>
        <v>5471</v>
      </c>
      <c r="GC341" s="738">
        <f t="shared" si="2851"/>
        <v>5526</v>
      </c>
      <c r="GD341" s="743">
        <f t="shared" si="2852"/>
        <v>2763</v>
      </c>
      <c r="GE341" s="743"/>
      <c r="GF341" s="737">
        <f t="shared" si="2853"/>
        <v>0</v>
      </c>
      <c r="GG341" s="743"/>
      <c r="GH341" s="737">
        <f t="shared" si="2854"/>
        <v>0</v>
      </c>
      <c r="GI341" s="743"/>
      <c r="GJ341" s="737">
        <f t="shared" si="2855"/>
        <v>0</v>
      </c>
      <c r="GK341" s="743"/>
      <c r="GL341" s="737">
        <f t="shared" si="2856"/>
        <v>0</v>
      </c>
      <c r="GM341" s="743"/>
      <c r="GN341" s="737">
        <f t="shared" si="2857"/>
        <v>0</v>
      </c>
      <c r="GO341" s="743"/>
      <c r="GP341" s="737">
        <f t="shared" si="2858"/>
        <v>0</v>
      </c>
      <c r="GQ341" s="743"/>
      <c r="GR341" s="737">
        <f t="shared" si="2859"/>
        <v>0</v>
      </c>
      <c r="GS341" s="743"/>
      <c r="GT341" s="737">
        <f t="shared" si="2860"/>
        <v>0</v>
      </c>
      <c r="GU341" s="743"/>
      <c r="GV341" s="737">
        <f t="shared" si="2861"/>
        <v>0</v>
      </c>
      <c r="GW341" s="743"/>
      <c r="GX341" s="737">
        <f t="shared" si="2862"/>
        <v>0</v>
      </c>
      <c r="GY341" s="743">
        <f t="shared" si="2862"/>
        <v>5358</v>
      </c>
      <c r="GZ341" s="744">
        <f t="shared" si="2863"/>
        <v>8121</v>
      </c>
      <c r="HA341" s="745">
        <v>12</v>
      </c>
      <c r="HB341" s="746">
        <f t="shared" si="2864"/>
        <v>97452</v>
      </c>
      <c r="HC341" s="737">
        <f t="shared" si="2865"/>
        <v>0</v>
      </c>
      <c r="HD341" s="737">
        <f t="shared" si="2865"/>
        <v>0</v>
      </c>
      <c r="HE341" s="746">
        <f t="shared" si="2866"/>
        <v>97452</v>
      </c>
      <c r="HF341" s="746">
        <f t="shared" si="2867"/>
        <v>29430.5</v>
      </c>
      <c r="HG341" s="746">
        <f t="shared" si="2868"/>
        <v>126882.5</v>
      </c>
    </row>
    <row r="342" spans="1:215" hidden="1" x14ac:dyDescent="0.25">
      <c r="A342" s="1044"/>
      <c r="B342" s="735" t="s">
        <v>45</v>
      </c>
      <c r="C342" s="737">
        <f t="shared" si="2733"/>
        <v>0</v>
      </c>
      <c r="D342" s="737">
        <f t="shared" si="2734"/>
        <v>5153</v>
      </c>
      <c r="E342" s="738">
        <f t="shared" si="2735"/>
        <v>5205</v>
      </c>
      <c r="F342" s="817">
        <f t="shared" si="2736"/>
        <v>0</v>
      </c>
      <c r="G342" s="740">
        <f t="shared" si="2874"/>
        <v>0</v>
      </c>
      <c r="H342" s="741">
        <f t="shared" si="2737"/>
        <v>0</v>
      </c>
      <c r="I342" s="740">
        <f t="shared" si="2874"/>
        <v>0</v>
      </c>
      <c r="J342" s="741">
        <f t="shared" si="2738"/>
        <v>0</v>
      </c>
      <c r="K342" s="740">
        <f t="shared" si="2739"/>
        <v>0</v>
      </c>
      <c r="L342" s="741">
        <f t="shared" si="2740"/>
        <v>0</v>
      </c>
      <c r="M342" s="740">
        <f t="shared" si="2741"/>
        <v>0</v>
      </c>
      <c r="N342" s="741">
        <f t="shared" si="2742"/>
        <v>0</v>
      </c>
      <c r="O342" s="740">
        <f t="shared" si="2743"/>
        <v>0</v>
      </c>
      <c r="P342" s="741">
        <f t="shared" si="2744"/>
        <v>0</v>
      </c>
      <c r="Q342" s="740">
        <f t="shared" si="2745"/>
        <v>0</v>
      </c>
      <c r="R342" s="741">
        <f t="shared" si="2746"/>
        <v>0</v>
      </c>
      <c r="S342" s="740">
        <f t="shared" si="2747"/>
        <v>0</v>
      </c>
      <c r="T342" s="741">
        <f t="shared" si="2748"/>
        <v>0</v>
      </c>
      <c r="U342" s="740">
        <f t="shared" si="2749"/>
        <v>0</v>
      </c>
      <c r="V342" s="741">
        <f t="shared" si="2750"/>
        <v>0</v>
      </c>
      <c r="W342" s="740">
        <f t="shared" si="2751"/>
        <v>0</v>
      </c>
      <c r="X342" s="741">
        <f t="shared" si="2752"/>
        <v>0</v>
      </c>
      <c r="Y342" s="740">
        <f t="shared" si="2753"/>
        <v>0</v>
      </c>
      <c r="Z342" s="741">
        <f t="shared" si="2754"/>
        <v>0</v>
      </c>
      <c r="AA342" s="743">
        <f t="shared" si="2755"/>
        <v>0</v>
      </c>
      <c r="AB342" s="744">
        <f t="shared" si="2756"/>
        <v>0</v>
      </c>
      <c r="AC342" s="745">
        <v>12</v>
      </c>
      <c r="AD342" s="746">
        <f t="shared" si="2757"/>
        <v>0</v>
      </c>
      <c r="AE342" s="747"/>
      <c r="AF342" s="741"/>
      <c r="AG342" s="746">
        <f t="shared" si="2758"/>
        <v>0</v>
      </c>
      <c r="AH342" s="746">
        <f t="shared" si="2759"/>
        <v>0</v>
      </c>
      <c r="AI342" s="746">
        <f t="shared" si="2760"/>
        <v>0</v>
      </c>
      <c r="AK342" s="1044"/>
      <c r="AL342" s="735" t="s">
        <v>45</v>
      </c>
      <c r="AM342" s="737">
        <f t="shared" si="2761"/>
        <v>0</v>
      </c>
      <c r="AN342" s="737">
        <f t="shared" si="2762"/>
        <v>5153</v>
      </c>
      <c r="AO342" s="738">
        <f t="shared" si="2763"/>
        <v>5205</v>
      </c>
      <c r="AP342" s="817">
        <f t="shared" si="2764"/>
        <v>0</v>
      </c>
      <c r="AQ342" s="740">
        <f t="shared" si="2765"/>
        <v>0</v>
      </c>
      <c r="AR342" s="741">
        <f t="shared" si="2766"/>
        <v>0</v>
      </c>
      <c r="AS342" s="740">
        <f t="shared" si="2767"/>
        <v>0</v>
      </c>
      <c r="AT342" s="741">
        <f t="shared" si="2768"/>
        <v>0</v>
      </c>
      <c r="AU342" s="740">
        <f t="shared" si="2875"/>
        <v>0</v>
      </c>
      <c r="AV342" s="741">
        <f t="shared" si="2769"/>
        <v>0</v>
      </c>
      <c r="AW342" s="740">
        <f t="shared" si="2876"/>
        <v>0</v>
      </c>
      <c r="AX342" s="741">
        <f t="shared" si="2770"/>
        <v>0</v>
      </c>
      <c r="AY342" s="740">
        <f t="shared" si="2877"/>
        <v>0</v>
      </c>
      <c r="AZ342" s="741">
        <f t="shared" si="2771"/>
        <v>0</v>
      </c>
      <c r="BA342" s="740">
        <f t="shared" si="2878"/>
        <v>0</v>
      </c>
      <c r="BB342" s="741">
        <f t="shared" si="2772"/>
        <v>0</v>
      </c>
      <c r="BC342" s="740">
        <f t="shared" si="2879"/>
        <v>0</v>
      </c>
      <c r="BD342" s="741">
        <f t="shared" si="2773"/>
        <v>0</v>
      </c>
      <c r="BE342" s="740">
        <f t="shared" si="2880"/>
        <v>0</v>
      </c>
      <c r="BF342" s="741">
        <f t="shared" si="2774"/>
        <v>0</v>
      </c>
      <c r="BG342" s="740">
        <f t="shared" si="2881"/>
        <v>0</v>
      </c>
      <c r="BH342" s="741">
        <f t="shared" si="2775"/>
        <v>0</v>
      </c>
      <c r="BI342" s="740">
        <f t="shared" si="2882"/>
        <v>0</v>
      </c>
      <c r="BJ342" s="741">
        <f t="shared" si="2776"/>
        <v>0</v>
      </c>
      <c r="BK342" s="743">
        <f t="shared" si="2777"/>
        <v>0</v>
      </c>
      <c r="BL342" s="744">
        <f t="shared" si="2778"/>
        <v>0</v>
      </c>
      <c r="BM342" s="745">
        <v>12</v>
      </c>
      <c r="BN342" s="746">
        <f t="shared" si="2779"/>
        <v>0</v>
      </c>
      <c r="BO342" s="747"/>
      <c r="BP342" s="741"/>
      <c r="BQ342" s="746">
        <f t="shared" si="2780"/>
        <v>0</v>
      </c>
      <c r="BR342" s="746">
        <f t="shared" si="2781"/>
        <v>0</v>
      </c>
      <c r="BS342" s="746">
        <f t="shared" si="2782"/>
        <v>0</v>
      </c>
      <c r="BU342" s="1044"/>
      <c r="BV342" s="735" t="s">
        <v>45</v>
      </c>
      <c r="BW342" s="737">
        <f t="shared" si="2783"/>
        <v>0.75</v>
      </c>
      <c r="BX342" s="737">
        <f t="shared" si="2784"/>
        <v>5153</v>
      </c>
      <c r="BY342" s="738">
        <f t="shared" si="2785"/>
        <v>5205</v>
      </c>
      <c r="BZ342" s="817">
        <f t="shared" si="2786"/>
        <v>3903.75</v>
      </c>
      <c r="CA342" s="740">
        <f t="shared" si="2787"/>
        <v>0</v>
      </c>
      <c r="CB342" s="741">
        <f t="shared" si="2788"/>
        <v>0</v>
      </c>
      <c r="CC342" s="740">
        <f t="shared" si="2789"/>
        <v>0</v>
      </c>
      <c r="CD342" s="741">
        <f t="shared" si="2790"/>
        <v>0</v>
      </c>
      <c r="CE342" s="740">
        <f t="shared" si="2883"/>
        <v>0</v>
      </c>
      <c r="CF342" s="741">
        <f t="shared" si="2791"/>
        <v>0</v>
      </c>
      <c r="CG342" s="740">
        <f t="shared" si="2884"/>
        <v>0</v>
      </c>
      <c r="CH342" s="741">
        <f t="shared" si="2792"/>
        <v>0</v>
      </c>
      <c r="CI342" s="740">
        <f t="shared" si="2885"/>
        <v>0</v>
      </c>
      <c r="CJ342" s="741">
        <f t="shared" si="2793"/>
        <v>0</v>
      </c>
      <c r="CK342" s="740">
        <f t="shared" si="2886"/>
        <v>0</v>
      </c>
      <c r="CL342" s="741">
        <f t="shared" si="2794"/>
        <v>0</v>
      </c>
      <c r="CM342" s="740">
        <f t="shared" si="2887"/>
        <v>0</v>
      </c>
      <c r="CN342" s="741">
        <f t="shared" si="2795"/>
        <v>0</v>
      </c>
      <c r="CO342" s="740">
        <f t="shared" si="2888"/>
        <v>0</v>
      </c>
      <c r="CP342" s="741">
        <f t="shared" si="2796"/>
        <v>0</v>
      </c>
      <c r="CQ342" s="740">
        <f t="shared" si="2889"/>
        <v>0</v>
      </c>
      <c r="CR342" s="741">
        <f t="shared" si="2797"/>
        <v>0</v>
      </c>
      <c r="CS342" s="740">
        <f t="shared" si="2890"/>
        <v>0</v>
      </c>
      <c r="CT342" s="741">
        <f t="shared" si="2798"/>
        <v>0</v>
      </c>
      <c r="CU342" s="743">
        <f t="shared" si="2799"/>
        <v>8277.75</v>
      </c>
      <c r="CV342" s="744">
        <f t="shared" si="2800"/>
        <v>12181.5</v>
      </c>
      <c r="CW342" s="745">
        <v>12</v>
      </c>
      <c r="CX342" s="746">
        <f t="shared" si="2801"/>
        <v>146178</v>
      </c>
      <c r="CY342" s="747"/>
      <c r="CZ342" s="741"/>
      <c r="DA342" s="746">
        <f t="shared" si="2802"/>
        <v>146178</v>
      </c>
      <c r="DB342" s="746">
        <f t="shared" si="2803"/>
        <v>44145.760000000002</v>
      </c>
      <c r="DC342" s="746">
        <f t="shared" si="2804"/>
        <v>190323.76</v>
      </c>
      <c r="DD342" s="750"/>
      <c r="DE342" s="1044"/>
      <c r="DF342" s="735" t="s">
        <v>45</v>
      </c>
      <c r="DG342" s="737">
        <f t="shared" si="2805"/>
        <v>0</v>
      </c>
      <c r="DH342" s="737">
        <f t="shared" si="2806"/>
        <v>5153</v>
      </c>
      <c r="DI342" s="738">
        <f t="shared" si="2807"/>
        <v>5205</v>
      </c>
      <c r="DJ342" s="817">
        <f t="shared" si="2808"/>
        <v>0</v>
      </c>
      <c r="DK342" s="740">
        <f t="shared" si="2809"/>
        <v>0</v>
      </c>
      <c r="DL342" s="741">
        <f t="shared" si="2810"/>
        <v>0</v>
      </c>
      <c r="DM342" s="740">
        <f t="shared" si="2811"/>
        <v>0</v>
      </c>
      <c r="DN342" s="741">
        <f t="shared" si="2812"/>
        <v>0</v>
      </c>
      <c r="DO342" s="740">
        <f t="shared" si="2891"/>
        <v>0</v>
      </c>
      <c r="DP342" s="741">
        <f t="shared" si="2813"/>
        <v>0</v>
      </c>
      <c r="DQ342" s="740">
        <f t="shared" si="2892"/>
        <v>0</v>
      </c>
      <c r="DR342" s="741">
        <f t="shared" si="2814"/>
        <v>0</v>
      </c>
      <c r="DS342" s="740">
        <f t="shared" si="2893"/>
        <v>0</v>
      </c>
      <c r="DT342" s="741">
        <f t="shared" si="2815"/>
        <v>0</v>
      </c>
      <c r="DU342" s="740">
        <f t="shared" si="2894"/>
        <v>0</v>
      </c>
      <c r="DV342" s="741">
        <f t="shared" si="2816"/>
        <v>0</v>
      </c>
      <c r="DW342" s="740">
        <f t="shared" si="2895"/>
        <v>0</v>
      </c>
      <c r="DX342" s="741">
        <f t="shared" si="2817"/>
        <v>0</v>
      </c>
      <c r="DY342" s="740">
        <f t="shared" si="2896"/>
        <v>0</v>
      </c>
      <c r="DZ342" s="741">
        <f t="shared" si="2818"/>
        <v>0</v>
      </c>
      <c r="EA342" s="740">
        <f t="shared" si="2897"/>
        <v>0</v>
      </c>
      <c r="EB342" s="741">
        <f t="shared" si="2819"/>
        <v>0</v>
      </c>
      <c r="EC342" s="740">
        <f t="shared" si="2898"/>
        <v>0</v>
      </c>
      <c r="ED342" s="741">
        <f t="shared" si="2820"/>
        <v>0</v>
      </c>
      <c r="EE342" s="743">
        <f t="shared" si="2821"/>
        <v>0</v>
      </c>
      <c r="EF342" s="744">
        <f t="shared" si="2822"/>
        <v>0</v>
      </c>
      <c r="EG342" s="745">
        <v>12</v>
      </c>
      <c r="EH342" s="746">
        <f t="shared" si="2823"/>
        <v>0</v>
      </c>
      <c r="EI342" s="747"/>
      <c r="EJ342" s="741"/>
      <c r="EK342" s="746">
        <f t="shared" si="2824"/>
        <v>0</v>
      </c>
      <c r="EL342" s="746">
        <f t="shared" si="2825"/>
        <v>0</v>
      </c>
      <c r="EM342" s="746">
        <f t="shared" si="2826"/>
        <v>0</v>
      </c>
      <c r="EO342" s="1044"/>
      <c r="EP342" s="735" t="s">
        <v>45</v>
      </c>
      <c r="EQ342" s="737">
        <f t="shared" si="2827"/>
        <v>0</v>
      </c>
      <c r="ER342" s="737">
        <f t="shared" si="2828"/>
        <v>5153</v>
      </c>
      <c r="ES342" s="738">
        <f t="shared" si="2829"/>
        <v>5205</v>
      </c>
      <c r="ET342" s="817">
        <f t="shared" si="2830"/>
        <v>0</v>
      </c>
      <c r="EU342" s="740">
        <f t="shared" si="2831"/>
        <v>0</v>
      </c>
      <c r="EV342" s="741">
        <f t="shared" si="2832"/>
        <v>0</v>
      </c>
      <c r="EW342" s="740">
        <f t="shared" si="2833"/>
        <v>0</v>
      </c>
      <c r="EX342" s="741">
        <f t="shared" si="2834"/>
        <v>0</v>
      </c>
      <c r="EY342" s="740">
        <f t="shared" si="2899"/>
        <v>0</v>
      </c>
      <c r="EZ342" s="741">
        <f t="shared" si="2835"/>
        <v>0</v>
      </c>
      <c r="FA342" s="740">
        <f t="shared" si="2900"/>
        <v>0</v>
      </c>
      <c r="FB342" s="741">
        <f t="shared" si="2836"/>
        <v>0</v>
      </c>
      <c r="FC342" s="740">
        <f t="shared" si="2901"/>
        <v>0</v>
      </c>
      <c r="FD342" s="741">
        <f t="shared" si="2837"/>
        <v>0</v>
      </c>
      <c r="FE342" s="740">
        <f t="shared" si="2902"/>
        <v>0</v>
      </c>
      <c r="FF342" s="741">
        <f t="shared" si="2838"/>
        <v>0</v>
      </c>
      <c r="FG342" s="740">
        <f t="shared" si="2903"/>
        <v>0</v>
      </c>
      <c r="FH342" s="741">
        <f t="shared" si="2839"/>
        <v>0</v>
      </c>
      <c r="FI342" s="740">
        <f t="shared" si="2904"/>
        <v>0</v>
      </c>
      <c r="FJ342" s="741">
        <f t="shared" si="2840"/>
        <v>0</v>
      </c>
      <c r="FK342" s="740">
        <f t="shared" si="2905"/>
        <v>0</v>
      </c>
      <c r="FL342" s="741">
        <f t="shared" si="2841"/>
        <v>0</v>
      </c>
      <c r="FM342" s="740">
        <f t="shared" si="2906"/>
        <v>0</v>
      </c>
      <c r="FN342" s="741">
        <f t="shared" si="2842"/>
        <v>0</v>
      </c>
      <c r="FO342" s="743">
        <f t="shared" si="2843"/>
        <v>0</v>
      </c>
      <c r="FP342" s="744">
        <f t="shared" si="2844"/>
        <v>0</v>
      </c>
      <c r="FQ342" s="745">
        <v>12</v>
      </c>
      <c r="FR342" s="746">
        <f t="shared" si="2845"/>
        <v>0</v>
      </c>
      <c r="FS342" s="747"/>
      <c r="FT342" s="741"/>
      <c r="FU342" s="746">
        <f t="shared" si="2846"/>
        <v>0</v>
      </c>
      <c r="FV342" s="746">
        <f t="shared" si="2847"/>
        <v>0</v>
      </c>
      <c r="FW342" s="746">
        <f t="shared" si="2848"/>
        <v>0</v>
      </c>
      <c r="FY342" s="1044"/>
      <c r="FZ342" s="735" t="s">
        <v>45</v>
      </c>
      <c r="GA342" s="737">
        <f t="shared" si="2849"/>
        <v>0.75</v>
      </c>
      <c r="GB342" s="737">
        <f t="shared" si="2850"/>
        <v>5153</v>
      </c>
      <c r="GC342" s="738">
        <f t="shared" si="2851"/>
        <v>5205</v>
      </c>
      <c r="GD342" s="743">
        <f t="shared" si="2852"/>
        <v>3903.75</v>
      </c>
      <c r="GE342" s="743"/>
      <c r="GF342" s="737">
        <f t="shared" si="2853"/>
        <v>0</v>
      </c>
      <c r="GG342" s="743"/>
      <c r="GH342" s="737">
        <f t="shared" si="2854"/>
        <v>0</v>
      </c>
      <c r="GI342" s="743"/>
      <c r="GJ342" s="737">
        <f t="shared" si="2855"/>
        <v>0</v>
      </c>
      <c r="GK342" s="743"/>
      <c r="GL342" s="737">
        <f t="shared" si="2856"/>
        <v>0</v>
      </c>
      <c r="GM342" s="743"/>
      <c r="GN342" s="737">
        <f t="shared" si="2857"/>
        <v>0</v>
      </c>
      <c r="GO342" s="743"/>
      <c r="GP342" s="737">
        <f t="shared" si="2858"/>
        <v>0</v>
      </c>
      <c r="GQ342" s="743"/>
      <c r="GR342" s="737">
        <f t="shared" si="2859"/>
        <v>0</v>
      </c>
      <c r="GS342" s="743"/>
      <c r="GT342" s="737">
        <f t="shared" si="2860"/>
        <v>0</v>
      </c>
      <c r="GU342" s="743"/>
      <c r="GV342" s="737">
        <f t="shared" si="2861"/>
        <v>0</v>
      </c>
      <c r="GW342" s="743"/>
      <c r="GX342" s="737">
        <f t="shared" si="2862"/>
        <v>0</v>
      </c>
      <c r="GY342" s="743">
        <f t="shared" si="2862"/>
        <v>8277.75</v>
      </c>
      <c r="GZ342" s="744">
        <f t="shared" si="2863"/>
        <v>12181.5</v>
      </c>
      <c r="HA342" s="745">
        <v>12</v>
      </c>
      <c r="HB342" s="746">
        <f t="shared" si="2864"/>
        <v>146178</v>
      </c>
      <c r="HC342" s="737">
        <f t="shared" si="2865"/>
        <v>0</v>
      </c>
      <c r="HD342" s="737">
        <f t="shared" si="2865"/>
        <v>0</v>
      </c>
      <c r="HE342" s="746">
        <f t="shared" si="2866"/>
        <v>146178</v>
      </c>
      <c r="HF342" s="746">
        <f t="shared" si="2867"/>
        <v>44145.760000000002</v>
      </c>
      <c r="HG342" s="746">
        <f t="shared" si="2868"/>
        <v>190323.76</v>
      </c>
    </row>
    <row r="343" spans="1:215" hidden="1" x14ac:dyDescent="0.25">
      <c r="A343" s="1044"/>
      <c r="B343" s="735" t="s">
        <v>44</v>
      </c>
      <c r="C343" s="737">
        <f t="shared" si="2733"/>
        <v>3.5</v>
      </c>
      <c r="D343" s="737">
        <f t="shared" si="2734"/>
        <v>4868</v>
      </c>
      <c r="E343" s="738">
        <f t="shared" si="2735"/>
        <v>4917</v>
      </c>
      <c r="F343" s="817">
        <f t="shared" si="2736"/>
        <v>17209.5</v>
      </c>
      <c r="G343" s="740">
        <f t="shared" si="2874"/>
        <v>0</v>
      </c>
      <c r="H343" s="741">
        <f t="shared" si="2737"/>
        <v>0</v>
      </c>
      <c r="I343" s="740">
        <f t="shared" si="2874"/>
        <v>0</v>
      </c>
      <c r="J343" s="741">
        <f t="shared" si="2738"/>
        <v>0</v>
      </c>
      <c r="K343" s="740">
        <f t="shared" si="2739"/>
        <v>0</v>
      </c>
      <c r="L343" s="741">
        <f t="shared" si="2740"/>
        <v>0</v>
      </c>
      <c r="M343" s="740">
        <f t="shared" si="2741"/>
        <v>0</v>
      </c>
      <c r="N343" s="741">
        <f t="shared" si="2742"/>
        <v>0</v>
      </c>
      <c r="O343" s="740">
        <f t="shared" si="2743"/>
        <v>0</v>
      </c>
      <c r="P343" s="741">
        <f t="shared" si="2744"/>
        <v>0</v>
      </c>
      <c r="Q343" s="740">
        <f t="shared" si="2745"/>
        <v>0</v>
      </c>
      <c r="R343" s="741">
        <f t="shared" si="2746"/>
        <v>0</v>
      </c>
      <c r="S343" s="740">
        <f t="shared" si="2747"/>
        <v>0</v>
      </c>
      <c r="T343" s="741">
        <f t="shared" si="2748"/>
        <v>0</v>
      </c>
      <c r="U343" s="740">
        <f t="shared" si="2749"/>
        <v>0</v>
      </c>
      <c r="V343" s="741">
        <f t="shared" si="2750"/>
        <v>0</v>
      </c>
      <c r="W343" s="740">
        <f t="shared" si="2751"/>
        <v>0</v>
      </c>
      <c r="X343" s="741">
        <f t="shared" si="2752"/>
        <v>0</v>
      </c>
      <c r="Y343" s="740">
        <f t="shared" si="2753"/>
        <v>0</v>
      </c>
      <c r="Z343" s="741">
        <f t="shared" si="2754"/>
        <v>0</v>
      </c>
      <c r="AA343" s="743">
        <f t="shared" si="2755"/>
        <v>39637.5</v>
      </c>
      <c r="AB343" s="744">
        <f t="shared" si="2756"/>
        <v>56847</v>
      </c>
      <c r="AC343" s="745">
        <v>12</v>
      </c>
      <c r="AD343" s="746">
        <f t="shared" si="2757"/>
        <v>682164</v>
      </c>
      <c r="AE343" s="747"/>
      <c r="AF343" s="741"/>
      <c r="AG343" s="746">
        <f t="shared" si="2758"/>
        <v>682164</v>
      </c>
      <c r="AH343" s="746">
        <f t="shared" si="2759"/>
        <v>206013.53</v>
      </c>
      <c r="AI343" s="746">
        <f t="shared" si="2760"/>
        <v>888177.53</v>
      </c>
      <c r="AK343" s="1044"/>
      <c r="AL343" s="735" t="s">
        <v>44</v>
      </c>
      <c r="AM343" s="737">
        <f t="shared" si="2761"/>
        <v>0</v>
      </c>
      <c r="AN343" s="737">
        <f t="shared" si="2762"/>
        <v>4868</v>
      </c>
      <c r="AO343" s="738">
        <f t="shared" si="2763"/>
        <v>4917</v>
      </c>
      <c r="AP343" s="817">
        <f t="shared" si="2764"/>
        <v>0</v>
      </c>
      <c r="AQ343" s="740">
        <f t="shared" si="2765"/>
        <v>0</v>
      </c>
      <c r="AR343" s="741">
        <f t="shared" si="2766"/>
        <v>0</v>
      </c>
      <c r="AS343" s="740">
        <f t="shared" si="2767"/>
        <v>0</v>
      </c>
      <c r="AT343" s="741">
        <f t="shared" si="2768"/>
        <v>0</v>
      </c>
      <c r="AU343" s="740">
        <f t="shared" si="2875"/>
        <v>0</v>
      </c>
      <c r="AV343" s="741">
        <f t="shared" si="2769"/>
        <v>0</v>
      </c>
      <c r="AW343" s="740">
        <f t="shared" si="2876"/>
        <v>0</v>
      </c>
      <c r="AX343" s="741">
        <f t="shared" si="2770"/>
        <v>0</v>
      </c>
      <c r="AY343" s="740">
        <f t="shared" si="2877"/>
        <v>0</v>
      </c>
      <c r="AZ343" s="741">
        <f t="shared" si="2771"/>
        <v>0</v>
      </c>
      <c r="BA343" s="740">
        <f t="shared" si="2878"/>
        <v>0</v>
      </c>
      <c r="BB343" s="741">
        <f t="shared" si="2772"/>
        <v>0</v>
      </c>
      <c r="BC343" s="740">
        <f t="shared" si="2879"/>
        <v>0</v>
      </c>
      <c r="BD343" s="741">
        <f t="shared" si="2773"/>
        <v>0</v>
      </c>
      <c r="BE343" s="740">
        <f t="shared" si="2880"/>
        <v>0</v>
      </c>
      <c r="BF343" s="741">
        <f t="shared" si="2774"/>
        <v>0</v>
      </c>
      <c r="BG343" s="740">
        <f t="shared" si="2881"/>
        <v>0</v>
      </c>
      <c r="BH343" s="741">
        <f t="shared" si="2775"/>
        <v>0</v>
      </c>
      <c r="BI343" s="740">
        <f t="shared" si="2882"/>
        <v>0</v>
      </c>
      <c r="BJ343" s="741">
        <f t="shared" si="2776"/>
        <v>0</v>
      </c>
      <c r="BK343" s="743">
        <f t="shared" si="2777"/>
        <v>0</v>
      </c>
      <c r="BL343" s="744">
        <f t="shared" si="2778"/>
        <v>0</v>
      </c>
      <c r="BM343" s="745">
        <v>12</v>
      </c>
      <c r="BN343" s="746">
        <f t="shared" si="2779"/>
        <v>0</v>
      </c>
      <c r="BO343" s="747"/>
      <c r="BP343" s="741"/>
      <c r="BQ343" s="746">
        <f t="shared" si="2780"/>
        <v>0</v>
      </c>
      <c r="BR343" s="746">
        <f t="shared" si="2781"/>
        <v>0</v>
      </c>
      <c r="BS343" s="746">
        <f t="shared" si="2782"/>
        <v>0</v>
      </c>
      <c r="BU343" s="1044"/>
      <c r="BV343" s="735" t="s">
        <v>44</v>
      </c>
      <c r="BW343" s="737">
        <f t="shared" si="2783"/>
        <v>2</v>
      </c>
      <c r="BX343" s="737">
        <f t="shared" si="2784"/>
        <v>4868</v>
      </c>
      <c r="BY343" s="738">
        <f t="shared" si="2785"/>
        <v>4917</v>
      </c>
      <c r="BZ343" s="817">
        <f t="shared" si="2786"/>
        <v>9834</v>
      </c>
      <c r="CA343" s="740">
        <f t="shared" si="2787"/>
        <v>0</v>
      </c>
      <c r="CB343" s="741">
        <f t="shared" si="2788"/>
        <v>0</v>
      </c>
      <c r="CC343" s="740">
        <f t="shared" si="2789"/>
        <v>0</v>
      </c>
      <c r="CD343" s="741">
        <f t="shared" si="2790"/>
        <v>0</v>
      </c>
      <c r="CE343" s="740">
        <f t="shared" si="2883"/>
        <v>0</v>
      </c>
      <c r="CF343" s="741">
        <f t="shared" si="2791"/>
        <v>0</v>
      </c>
      <c r="CG343" s="740">
        <f t="shared" si="2884"/>
        <v>0</v>
      </c>
      <c r="CH343" s="741">
        <f t="shared" si="2792"/>
        <v>0</v>
      </c>
      <c r="CI343" s="740">
        <f t="shared" si="2885"/>
        <v>0</v>
      </c>
      <c r="CJ343" s="741">
        <f t="shared" si="2793"/>
        <v>0</v>
      </c>
      <c r="CK343" s="740">
        <f t="shared" si="2886"/>
        <v>0</v>
      </c>
      <c r="CL343" s="741">
        <f t="shared" si="2794"/>
        <v>0</v>
      </c>
      <c r="CM343" s="740">
        <f t="shared" si="2887"/>
        <v>0</v>
      </c>
      <c r="CN343" s="741">
        <f t="shared" si="2795"/>
        <v>0</v>
      </c>
      <c r="CO343" s="740">
        <f t="shared" si="2888"/>
        <v>0</v>
      </c>
      <c r="CP343" s="741">
        <f t="shared" si="2796"/>
        <v>0</v>
      </c>
      <c r="CQ343" s="740">
        <f t="shared" si="2889"/>
        <v>0</v>
      </c>
      <c r="CR343" s="741">
        <f t="shared" si="2797"/>
        <v>0</v>
      </c>
      <c r="CS343" s="740">
        <f t="shared" si="2890"/>
        <v>0</v>
      </c>
      <c r="CT343" s="741">
        <f t="shared" si="2798"/>
        <v>0</v>
      </c>
      <c r="CU343" s="743">
        <f t="shared" si="2799"/>
        <v>22650</v>
      </c>
      <c r="CV343" s="744">
        <f t="shared" si="2800"/>
        <v>32484</v>
      </c>
      <c r="CW343" s="745">
        <v>12</v>
      </c>
      <c r="CX343" s="746">
        <f t="shared" si="2801"/>
        <v>389808</v>
      </c>
      <c r="CY343" s="747"/>
      <c r="CZ343" s="741"/>
      <c r="DA343" s="746">
        <f t="shared" si="2802"/>
        <v>389808</v>
      </c>
      <c r="DB343" s="746">
        <f t="shared" si="2803"/>
        <v>117722.02</v>
      </c>
      <c r="DC343" s="746">
        <f t="shared" si="2804"/>
        <v>507530.02</v>
      </c>
      <c r="DD343" s="750"/>
      <c r="DE343" s="1044"/>
      <c r="DF343" s="735" t="s">
        <v>44</v>
      </c>
      <c r="DG343" s="737">
        <f t="shared" si="2805"/>
        <v>1</v>
      </c>
      <c r="DH343" s="737">
        <f t="shared" si="2806"/>
        <v>4868</v>
      </c>
      <c r="DI343" s="738">
        <f t="shared" si="2807"/>
        <v>4917</v>
      </c>
      <c r="DJ343" s="817">
        <f t="shared" si="2808"/>
        <v>4917</v>
      </c>
      <c r="DK343" s="740">
        <f t="shared" si="2809"/>
        <v>0</v>
      </c>
      <c r="DL343" s="741">
        <f t="shared" si="2810"/>
        <v>0</v>
      </c>
      <c r="DM343" s="740">
        <f t="shared" si="2811"/>
        <v>0</v>
      </c>
      <c r="DN343" s="741">
        <f t="shared" si="2812"/>
        <v>0</v>
      </c>
      <c r="DO343" s="740">
        <f t="shared" si="2891"/>
        <v>0</v>
      </c>
      <c r="DP343" s="741">
        <f t="shared" si="2813"/>
        <v>0</v>
      </c>
      <c r="DQ343" s="740">
        <f t="shared" si="2892"/>
        <v>0</v>
      </c>
      <c r="DR343" s="741">
        <f t="shared" si="2814"/>
        <v>0</v>
      </c>
      <c r="DS343" s="740">
        <f t="shared" si="2893"/>
        <v>0</v>
      </c>
      <c r="DT343" s="741">
        <f t="shared" si="2815"/>
        <v>0</v>
      </c>
      <c r="DU343" s="740">
        <f t="shared" si="2894"/>
        <v>0</v>
      </c>
      <c r="DV343" s="741">
        <f t="shared" si="2816"/>
        <v>0</v>
      </c>
      <c r="DW343" s="740">
        <f t="shared" si="2895"/>
        <v>0</v>
      </c>
      <c r="DX343" s="741">
        <f t="shared" si="2817"/>
        <v>0</v>
      </c>
      <c r="DY343" s="740">
        <f t="shared" si="2896"/>
        <v>0</v>
      </c>
      <c r="DZ343" s="741">
        <f t="shared" si="2818"/>
        <v>0</v>
      </c>
      <c r="EA343" s="740">
        <f t="shared" si="2897"/>
        <v>0</v>
      </c>
      <c r="EB343" s="741">
        <f t="shared" si="2819"/>
        <v>0</v>
      </c>
      <c r="EC343" s="740">
        <f t="shared" si="2898"/>
        <v>0</v>
      </c>
      <c r="ED343" s="741">
        <f t="shared" si="2820"/>
        <v>0</v>
      </c>
      <c r="EE343" s="743">
        <f t="shared" si="2821"/>
        <v>11325</v>
      </c>
      <c r="EF343" s="744">
        <f t="shared" si="2822"/>
        <v>16242</v>
      </c>
      <c r="EG343" s="745">
        <v>12</v>
      </c>
      <c r="EH343" s="746">
        <f t="shared" si="2823"/>
        <v>194904</v>
      </c>
      <c r="EI343" s="747"/>
      <c r="EJ343" s="741"/>
      <c r="EK343" s="746">
        <f t="shared" si="2824"/>
        <v>194904</v>
      </c>
      <c r="EL343" s="746">
        <f t="shared" si="2825"/>
        <v>58861.01</v>
      </c>
      <c r="EM343" s="746">
        <f t="shared" si="2826"/>
        <v>253765.01</v>
      </c>
      <c r="EO343" s="1044"/>
      <c r="EP343" s="735" t="s">
        <v>44</v>
      </c>
      <c r="EQ343" s="737">
        <f t="shared" si="2827"/>
        <v>0</v>
      </c>
      <c r="ER343" s="737">
        <f t="shared" si="2828"/>
        <v>4868</v>
      </c>
      <c r="ES343" s="738">
        <f t="shared" si="2829"/>
        <v>4917</v>
      </c>
      <c r="ET343" s="817">
        <f t="shared" si="2830"/>
        <v>0</v>
      </c>
      <c r="EU343" s="740">
        <f t="shared" si="2831"/>
        <v>0</v>
      </c>
      <c r="EV343" s="741">
        <f t="shared" si="2832"/>
        <v>0</v>
      </c>
      <c r="EW343" s="740">
        <f t="shared" si="2833"/>
        <v>0</v>
      </c>
      <c r="EX343" s="741">
        <f t="shared" si="2834"/>
        <v>0</v>
      </c>
      <c r="EY343" s="740">
        <f t="shared" si="2899"/>
        <v>0</v>
      </c>
      <c r="EZ343" s="741">
        <f t="shared" si="2835"/>
        <v>0</v>
      </c>
      <c r="FA343" s="740">
        <f t="shared" si="2900"/>
        <v>0</v>
      </c>
      <c r="FB343" s="741">
        <f t="shared" si="2836"/>
        <v>0</v>
      </c>
      <c r="FC343" s="740">
        <f t="shared" si="2901"/>
        <v>0</v>
      </c>
      <c r="FD343" s="741">
        <f t="shared" si="2837"/>
        <v>0</v>
      </c>
      <c r="FE343" s="740">
        <f t="shared" si="2902"/>
        <v>0</v>
      </c>
      <c r="FF343" s="741">
        <f t="shared" si="2838"/>
        <v>0</v>
      </c>
      <c r="FG343" s="740">
        <f t="shared" si="2903"/>
        <v>0</v>
      </c>
      <c r="FH343" s="741">
        <f t="shared" si="2839"/>
        <v>0</v>
      </c>
      <c r="FI343" s="740">
        <f t="shared" si="2904"/>
        <v>0</v>
      </c>
      <c r="FJ343" s="741">
        <f t="shared" si="2840"/>
        <v>0</v>
      </c>
      <c r="FK343" s="740">
        <f t="shared" si="2905"/>
        <v>0</v>
      </c>
      <c r="FL343" s="741">
        <f t="shared" si="2841"/>
        <v>0</v>
      </c>
      <c r="FM343" s="740">
        <f t="shared" si="2906"/>
        <v>0</v>
      </c>
      <c r="FN343" s="741">
        <f t="shared" si="2842"/>
        <v>0</v>
      </c>
      <c r="FO343" s="743">
        <f t="shared" si="2843"/>
        <v>0</v>
      </c>
      <c r="FP343" s="744">
        <f t="shared" si="2844"/>
        <v>0</v>
      </c>
      <c r="FQ343" s="745">
        <v>12</v>
      </c>
      <c r="FR343" s="746">
        <f t="shared" si="2845"/>
        <v>0</v>
      </c>
      <c r="FS343" s="747"/>
      <c r="FT343" s="741"/>
      <c r="FU343" s="746">
        <f t="shared" si="2846"/>
        <v>0</v>
      </c>
      <c r="FV343" s="746">
        <f t="shared" si="2847"/>
        <v>0</v>
      </c>
      <c r="FW343" s="746">
        <f t="shared" si="2848"/>
        <v>0</v>
      </c>
      <c r="FY343" s="1044"/>
      <c r="FZ343" s="735" t="s">
        <v>44</v>
      </c>
      <c r="GA343" s="737">
        <f t="shared" si="2849"/>
        <v>6.5</v>
      </c>
      <c r="GB343" s="737">
        <f t="shared" si="2850"/>
        <v>4868</v>
      </c>
      <c r="GC343" s="738">
        <f t="shared" si="2851"/>
        <v>4917</v>
      </c>
      <c r="GD343" s="743">
        <f t="shared" si="2852"/>
        <v>31960.5</v>
      </c>
      <c r="GE343" s="743"/>
      <c r="GF343" s="737">
        <f t="shared" si="2853"/>
        <v>0</v>
      </c>
      <c r="GG343" s="743"/>
      <c r="GH343" s="737">
        <f t="shared" si="2854"/>
        <v>0</v>
      </c>
      <c r="GI343" s="743"/>
      <c r="GJ343" s="737">
        <f t="shared" si="2855"/>
        <v>0</v>
      </c>
      <c r="GK343" s="743"/>
      <c r="GL343" s="737">
        <f t="shared" si="2856"/>
        <v>0</v>
      </c>
      <c r="GM343" s="743"/>
      <c r="GN343" s="737">
        <f t="shared" si="2857"/>
        <v>0</v>
      </c>
      <c r="GO343" s="743"/>
      <c r="GP343" s="737">
        <f t="shared" si="2858"/>
        <v>0</v>
      </c>
      <c r="GQ343" s="743"/>
      <c r="GR343" s="737">
        <f t="shared" si="2859"/>
        <v>0</v>
      </c>
      <c r="GS343" s="743"/>
      <c r="GT343" s="737">
        <f t="shared" si="2860"/>
        <v>0</v>
      </c>
      <c r="GU343" s="743"/>
      <c r="GV343" s="737">
        <f t="shared" si="2861"/>
        <v>0</v>
      </c>
      <c r="GW343" s="743"/>
      <c r="GX343" s="737">
        <f t="shared" si="2862"/>
        <v>0</v>
      </c>
      <c r="GY343" s="743">
        <f t="shared" si="2862"/>
        <v>73612.5</v>
      </c>
      <c r="GZ343" s="744">
        <f t="shared" si="2863"/>
        <v>105573</v>
      </c>
      <c r="HA343" s="745">
        <v>12</v>
      </c>
      <c r="HB343" s="746">
        <f t="shared" si="2864"/>
        <v>1266876</v>
      </c>
      <c r="HC343" s="737">
        <f t="shared" si="2865"/>
        <v>0</v>
      </c>
      <c r="HD343" s="737">
        <f t="shared" si="2865"/>
        <v>0</v>
      </c>
      <c r="HE343" s="746">
        <f t="shared" si="2866"/>
        <v>1266876</v>
      </c>
      <c r="HF343" s="746">
        <f t="shared" si="2867"/>
        <v>382596.55</v>
      </c>
      <c r="HG343" s="746">
        <f t="shared" si="2868"/>
        <v>1649472.55</v>
      </c>
    </row>
    <row r="344" spans="1:215" hidden="1" x14ac:dyDescent="0.25">
      <c r="A344" s="1044"/>
      <c r="B344" s="753" t="s">
        <v>686</v>
      </c>
      <c r="C344" s="737">
        <f t="shared" si="2733"/>
        <v>0</v>
      </c>
      <c r="D344" s="737">
        <f t="shared" si="2734"/>
        <v>5153</v>
      </c>
      <c r="E344" s="738">
        <f t="shared" si="2735"/>
        <v>5205</v>
      </c>
      <c r="F344" s="817">
        <f t="shared" si="2736"/>
        <v>0</v>
      </c>
      <c r="G344" s="740">
        <f t="shared" si="2874"/>
        <v>0</v>
      </c>
      <c r="H344" s="741">
        <f t="shared" si="2737"/>
        <v>0</v>
      </c>
      <c r="I344" s="740">
        <f t="shared" si="2874"/>
        <v>0</v>
      </c>
      <c r="J344" s="741">
        <f t="shared" si="2738"/>
        <v>0</v>
      </c>
      <c r="K344" s="740">
        <f t="shared" si="2739"/>
        <v>0</v>
      </c>
      <c r="L344" s="741">
        <f t="shared" si="2740"/>
        <v>0</v>
      </c>
      <c r="M344" s="740">
        <f t="shared" si="2741"/>
        <v>0</v>
      </c>
      <c r="N344" s="741">
        <f t="shared" si="2742"/>
        <v>0</v>
      </c>
      <c r="O344" s="740">
        <f t="shared" si="2743"/>
        <v>0</v>
      </c>
      <c r="P344" s="741">
        <f t="shared" si="2744"/>
        <v>0</v>
      </c>
      <c r="Q344" s="740">
        <f t="shared" si="2745"/>
        <v>0</v>
      </c>
      <c r="R344" s="741">
        <f t="shared" si="2746"/>
        <v>0</v>
      </c>
      <c r="S344" s="740">
        <f t="shared" si="2747"/>
        <v>0</v>
      </c>
      <c r="T344" s="741">
        <f t="shared" si="2748"/>
        <v>0</v>
      </c>
      <c r="U344" s="740">
        <f t="shared" si="2749"/>
        <v>0</v>
      </c>
      <c r="V344" s="741">
        <f t="shared" si="2750"/>
        <v>0</v>
      </c>
      <c r="W344" s="740">
        <f t="shared" si="2751"/>
        <v>0</v>
      </c>
      <c r="X344" s="741">
        <f t="shared" si="2752"/>
        <v>0</v>
      </c>
      <c r="Y344" s="740">
        <f t="shared" si="2753"/>
        <v>0</v>
      </c>
      <c r="Z344" s="741">
        <f t="shared" si="2754"/>
        <v>0</v>
      </c>
      <c r="AA344" s="743">
        <f t="shared" si="2755"/>
        <v>0</v>
      </c>
      <c r="AB344" s="744">
        <f t="shared" si="2756"/>
        <v>0</v>
      </c>
      <c r="AC344" s="745">
        <v>12</v>
      </c>
      <c r="AD344" s="746">
        <f t="shared" si="2757"/>
        <v>0</v>
      </c>
      <c r="AE344" s="747">
        <f t="shared" ref="AE344:AE345" si="2907">C344*1009.76*12</f>
        <v>0</v>
      </c>
      <c r="AF344" s="782">
        <f t="shared" ref="AF344:AF345" si="2908">AD344*0.085</f>
        <v>0</v>
      </c>
      <c r="AG344" s="746">
        <f t="shared" si="2758"/>
        <v>0</v>
      </c>
      <c r="AH344" s="746">
        <f t="shared" si="2759"/>
        <v>0</v>
      </c>
      <c r="AI344" s="746">
        <f t="shared" si="2760"/>
        <v>0</v>
      </c>
      <c r="AK344" s="1044"/>
      <c r="AL344" s="753" t="s">
        <v>686</v>
      </c>
      <c r="AM344" s="737">
        <f t="shared" si="2761"/>
        <v>0</v>
      </c>
      <c r="AN344" s="737">
        <f t="shared" si="2762"/>
        <v>5153</v>
      </c>
      <c r="AO344" s="738">
        <f t="shared" si="2763"/>
        <v>5205</v>
      </c>
      <c r="AP344" s="817">
        <f t="shared" si="2764"/>
        <v>0</v>
      </c>
      <c r="AQ344" s="740">
        <f t="shared" si="2765"/>
        <v>0</v>
      </c>
      <c r="AR344" s="741">
        <f t="shared" si="2766"/>
        <v>0</v>
      </c>
      <c r="AS344" s="740">
        <f t="shared" si="2767"/>
        <v>0</v>
      </c>
      <c r="AT344" s="741">
        <f t="shared" si="2768"/>
        <v>0</v>
      </c>
      <c r="AU344" s="740">
        <f t="shared" si="2875"/>
        <v>0</v>
      </c>
      <c r="AV344" s="741">
        <f t="shared" si="2769"/>
        <v>0</v>
      </c>
      <c r="AW344" s="740">
        <f t="shared" si="2876"/>
        <v>0</v>
      </c>
      <c r="AX344" s="741">
        <f t="shared" si="2770"/>
        <v>0</v>
      </c>
      <c r="AY344" s="740">
        <f t="shared" si="2877"/>
        <v>0</v>
      </c>
      <c r="AZ344" s="741">
        <f t="shared" si="2771"/>
        <v>0</v>
      </c>
      <c r="BA344" s="740">
        <f t="shared" si="2878"/>
        <v>0</v>
      </c>
      <c r="BB344" s="741">
        <f t="shared" si="2772"/>
        <v>0</v>
      </c>
      <c r="BC344" s="740">
        <f t="shared" si="2879"/>
        <v>0</v>
      </c>
      <c r="BD344" s="741">
        <f t="shared" si="2773"/>
        <v>0</v>
      </c>
      <c r="BE344" s="740">
        <f t="shared" si="2880"/>
        <v>0</v>
      </c>
      <c r="BF344" s="741">
        <f t="shared" si="2774"/>
        <v>0</v>
      </c>
      <c r="BG344" s="740">
        <f t="shared" si="2881"/>
        <v>0</v>
      </c>
      <c r="BH344" s="741">
        <f t="shared" si="2775"/>
        <v>0</v>
      </c>
      <c r="BI344" s="740">
        <f t="shared" si="2882"/>
        <v>0</v>
      </c>
      <c r="BJ344" s="741">
        <f t="shared" si="2776"/>
        <v>0</v>
      </c>
      <c r="BK344" s="743">
        <f t="shared" si="2777"/>
        <v>0</v>
      </c>
      <c r="BL344" s="744">
        <f t="shared" si="2778"/>
        <v>0</v>
      </c>
      <c r="BM344" s="745">
        <v>12</v>
      </c>
      <c r="BN344" s="746">
        <f t="shared" si="2779"/>
        <v>0</v>
      </c>
      <c r="BO344" s="747">
        <f t="shared" ref="BO344:BO345" si="2909">AM344*1009.76*12</f>
        <v>0</v>
      </c>
      <c r="BP344" s="782">
        <f t="shared" ref="BP344:BP345" si="2910">BN344*0.085</f>
        <v>0</v>
      </c>
      <c r="BQ344" s="746">
        <f t="shared" si="2780"/>
        <v>0</v>
      </c>
      <c r="BR344" s="746">
        <f t="shared" si="2781"/>
        <v>0</v>
      </c>
      <c r="BS344" s="746">
        <f t="shared" si="2782"/>
        <v>0</v>
      </c>
      <c r="BU344" s="1044"/>
      <c r="BV344" s="753" t="s">
        <v>686</v>
      </c>
      <c r="BW344" s="737">
        <f t="shared" si="2783"/>
        <v>4</v>
      </c>
      <c r="BX344" s="737">
        <f t="shared" si="2784"/>
        <v>5153</v>
      </c>
      <c r="BY344" s="738">
        <f t="shared" si="2785"/>
        <v>5205</v>
      </c>
      <c r="BZ344" s="817">
        <f t="shared" si="2786"/>
        <v>20820</v>
      </c>
      <c r="CA344" s="740">
        <f t="shared" si="2787"/>
        <v>0</v>
      </c>
      <c r="CB344" s="741">
        <f t="shared" si="2788"/>
        <v>0</v>
      </c>
      <c r="CC344" s="740">
        <f t="shared" si="2789"/>
        <v>0</v>
      </c>
      <c r="CD344" s="741">
        <f t="shared" si="2790"/>
        <v>0</v>
      </c>
      <c r="CE344" s="740">
        <f t="shared" si="2883"/>
        <v>0</v>
      </c>
      <c r="CF344" s="741">
        <f t="shared" si="2791"/>
        <v>0</v>
      </c>
      <c r="CG344" s="740">
        <f t="shared" si="2884"/>
        <v>0</v>
      </c>
      <c r="CH344" s="741">
        <f t="shared" si="2792"/>
        <v>0</v>
      </c>
      <c r="CI344" s="740">
        <f t="shared" si="2885"/>
        <v>0</v>
      </c>
      <c r="CJ344" s="741">
        <f t="shared" si="2793"/>
        <v>0</v>
      </c>
      <c r="CK344" s="740">
        <f t="shared" si="2886"/>
        <v>0</v>
      </c>
      <c r="CL344" s="741">
        <f t="shared" si="2794"/>
        <v>0</v>
      </c>
      <c r="CM344" s="740">
        <f t="shared" si="2887"/>
        <v>0</v>
      </c>
      <c r="CN344" s="741">
        <f t="shared" si="2795"/>
        <v>0</v>
      </c>
      <c r="CO344" s="740">
        <f t="shared" si="2888"/>
        <v>0</v>
      </c>
      <c r="CP344" s="741">
        <f t="shared" si="2796"/>
        <v>0</v>
      </c>
      <c r="CQ344" s="740">
        <f t="shared" si="2889"/>
        <v>0</v>
      </c>
      <c r="CR344" s="741">
        <f t="shared" si="2797"/>
        <v>0</v>
      </c>
      <c r="CS344" s="740">
        <f t="shared" si="2890"/>
        <v>0</v>
      </c>
      <c r="CT344" s="741">
        <f t="shared" si="2798"/>
        <v>0</v>
      </c>
      <c r="CU344" s="743">
        <f t="shared" si="2799"/>
        <v>44148</v>
      </c>
      <c r="CV344" s="744">
        <f t="shared" si="2800"/>
        <v>64968</v>
      </c>
      <c r="CW344" s="745">
        <v>12</v>
      </c>
      <c r="CX344" s="746">
        <f t="shared" si="2801"/>
        <v>779616</v>
      </c>
      <c r="CY344" s="747">
        <f t="shared" ref="CY344:CY345" si="2911">BW344*1009.76*12</f>
        <v>48468.480000000003</v>
      </c>
      <c r="CZ344" s="782">
        <f t="shared" ref="CZ344:CZ345" si="2912">CX344*0.085</f>
        <v>66267.360000000001</v>
      </c>
      <c r="DA344" s="746">
        <f t="shared" si="2802"/>
        <v>894351.84</v>
      </c>
      <c r="DB344" s="746">
        <f t="shared" si="2803"/>
        <v>270094.26</v>
      </c>
      <c r="DC344" s="746">
        <f t="shared" si="2804"/>
        <v>1164446.1000000001</v>
      </c>
      <c r="DD344" s="750"/>
      <c r="DE344" s="1044"/>
      <c r="DF344" s="753" t="s">
        <v>686</v>
      </c>
      <c r="DG344" s="737">
        <f t="shared" si="2805"/>
        <v>0</v>
      </c>
      <c r="DH344" s="737">
        <f t="shared" si="2806"/>
        <v>5153</v>
      </c>
      <c r="DI344" s="738">
        <f t="shared" si="2807"/>
        <v>5205</v>
      </c>
      <c r="DJ344" s="817">
        <f t="shared" si="2808"/>
        <v>0</v>
      </c>
      <c r="DK344" s="740">
        <f t="shared" si="2809"/>
        <v>0</v>
      </c>
      <c r="DL344" s="741">
        <f t="shared" si="2810"/>
        <v>0</v>
      </c>
      <c r="DM344" s="740">
        <f t="shared" si="2811"/>
        <v>0</v>
      </c>
      <c r="DN344" s="741">
        <f t="shared" si="2812"/>
        <v>0</v>
      </c>
      <c r="DO344" s="740">
        <f t="shared" si="2891"/>
        <v>0</v>
      </c>
      <c r="DP344" s="741">
        <f t="shared" si="2813"/>
        <v>0</v>
      </c>
      <c r="DQ344" s="740">
        <f t="shared" si="2892"/>
        <v>0</v>
      </c>
      <c r="DR344" s="741">
        <f t="shared" si="2814"/>
        <v>0</v>
      </c>
      <c r="DS344" s="740">
        <f t="shared" si="2893"/>
        <v>0</v>
      </c>
      <c r="DT344" s="741">
        <f t="shared" si="2815"/>
        <v>0</v>
      </c>
      <c r="DU344" s="740">
        <f t="shared" si="2894"/>
        <v>0</v>
      </c>
      <c r="DV344" s="741">
        <f t="shared" si="2816"/>
        <v>0</v>
      </c>
      <c r="DW344" s="740">
        <f t="shared" si="2895"/>
        <v>0</v>
      </c>
      <c r="DX344" s="741">
        <f t="shared" si="2817"/>
        <v>0</v>
      </c>
      <c r="DY344" s="740">
        <f t="shared" si="2896"/>
        <v>0</v>
      </c>
      <c r="DZ344" s="741">
        <f t="shared" si="2818"/>
        <v>0</v>
      </c>
      <c r="EA344" s="740">
        <f t="shared" si="2897"/>
        <v>0</v>
      </c>
      <c r="EB344" s="741">
        <f t="shared" si="2819"/>
        <v>0</v>
      </c>
      <c r="EC344" s="740">
        <f t="shared" si="2898"/>
        <v>0</v>
      </c>
      <c r="ED344" s="741">
        <f t="shared" si="2820"/>
        <v>0</v>
      </c>
      <c r="EE344" s="743">
        <f t="shared" si="2821"/>
        <v>0</v>
      </c>
      <c r="EF344" s="744">
        <f t="shared" si="2822"/>
        <v>0</v>
      </c>
      <c r="EG344" s="745">
        <v>12</v>
      </c>
      <c r="EH344" s="746">
        <f t="shared" si="2823"/>
        <v>0</v>
      </c>
      <c r="EI344" s="747">
        <f t="shared" ref="EI344:EI345" si="2913">DG344*1009.76*12</f>
        <v>0</v>
      </c>
      <c r="EJ344" s="782">
        <f t="shared" ref="EJ344:EJ345" si="2914">EH344*0.085</f>
        <v>0</v>
      </c>
      <c r="EK344" s="746">
        <f t="shared" si="2824"/>
        <v>0</v>
      </c>
      <c r="EL344" s="746">
        <f t="shared" si="2825"/>
        <v>0</v>
      </c>
      <c r="EM344" s="746">
        <f t="shared" si="2826"/>
        <v>0</v>
      </c>
      <c r="EO344" s="1044"/>
      <c r="EP344" s="753" t="s">
        <v>686</v>
      </c>
      <c r="EQ344" s="737">
        <f t="shared" si="2827"/>
        <v>0</v>
      </c>
      <c r="ER344" s="737">
        <f t="shared" si="2828"/>
        <v>5153</v>
      </c>
      <c r="ES344" s="738">
        <f t="shared" si="2829"/>
        <v>5205</v>
      </c>
      <c r="ET344" s="817">
        <f t="shared" si="2830"/>
        <v>0</v>
      </c>
      <c r="EU344" s="740">
        <f t="shared" si="2831"/>
        <v>0</v>
      </c>
      <c r="EV344" s="741">
        <f t="shared" si="2832"/>
        <v>0</v>
      </c>
      <c r="EW344" s="740">
        <f t="shared" si="2833"/>
        <v>0</v>
      </c>
      <c r="EX344" s="741">
        <f t="shared" si="2834"/>
        <v>0</v>
      </c>
      <c r="EY344" s="740">
        <f t="shared" si="2899"/>
        <v>0</v>
      </c>
      <c r="EZ344" s="741">
        <f t="shared" si="2835"/>
        <v>0</v>
      </c>
      <c r="FA344" s="740">
        <f t="shared" si="2900"/>
        <v>0</v>
      </c>
      <c r="FB344" s="741">
        <f t="shared" si="2836"/>
        <v>0</v>
      </c>
      <c r="FC344" s="740">
        <f t="shared" si="2901"/>
        <v>0</v>
      </c>
      <c r="FD344" s="741">
        <f t="shared" si="2837"/>
        <v>0</v>
      </c>
      <c r="FE344" s="740">
        <f t="shared" si="2902"/>
        <v>0</v>
      </c>
      <c r="FF344" s="741">
        <f t="shared" si="2838"/>
        <v>0</v>
      </c>
      <c r="FG344" s="740">
        <f t="shared" si="2903"/>
        <v>0</v>
      </c>
      <c r="FH344" s="741">
        <f t="shared" si="2839"/>
        <v>0</v>
      </c>
      <c r="FI344" s="740">
        <f t="shared" si="2904"/>
        <v>0</v>
      </c>
      <c r="FJ344" s="741">
        <f t="shared" si="2840"/>
        <v>0</v>
      </c>
      <c r="FK344" s="740">
        <f t="shared" si="2905"/>
        <v>0</v>
      </c>
      <c r="FL344" s="741">
        <f t="shared" si="2841"/>
        <v>0</v>
      </c>
      <c r="FM344" s="740">
        <f t="shared" si="2906"/>
        <v>0</v>
      </c>
      <c r="FN344" s="741">
        <f t="shared" si="2842"/>
        <v>0</v>
      </c>
      <c r="FO344" s="743">
        <f t="shared" si="2843"/>
        <v>0</v>
      </c>
      <c r="FP344" s="744">
        <f t="shared" si="2844"/>
        <v>0</v>
      </c>
      <c r="FQ344" s="745">
        <v>12</v>
      </c>
      <c r="FR344" s="746">
        <f t="shared" si="2845"/>
        <v>0</v>
      </c>
      <c r="FS344" s="747">
        <f t="shared" ref="FS344:FS345" si="2915">EQ344*1009.76*12</f>
        <v>0</v>
      </c>
      <c r="FT344" s="782">
        <f t="shared" ref="FT344:FT345" si="2916">FR344*0.085</f>
        <v>0</v>
      </c>
      <c r="FU344" s="746">
        <f t="shared" si="2846"/>
        <v>0</v>
      </c>
      <c r="FV344" s="746">
        <f t="shared" si="2847"/>
        <v>0</v>
      </c>
      <c r="FW344" s="746">
        <f t="shared" si="2848"/>
        <v>0</v>
      </c>
      <c r="FY344" s="1044"/>
      <c r="FZ344" s="753" t="s">
        <v>686</v>
      </c>
      <c r="GA344" s="737">
        <f t="shared" si="2849"/>
        <v>4</v>
      </c>
      <c r="GB344" s="737">
        <f t="shared" si="2850"/>
        <v>5153</v>
      </c>
      <c r="GC344" s="738">
        <f t="shared" si="2851"/>
        <v>5205</v>
      </c>
      <c r="GD344" s="743">
        <f t="shared" si="2852"/>
        <v>20820</v>
      </c>
      <c r="GE344" s="743"/>
      <c r="GF344" s="737">
        <f t="shared" si="2853"/>
        <v>0</v>
      </c>
      <c r="GG344" s="743"/>
      <c r="GH344" s="737">
        <f t="shared" si="2854"/>
        <v>0</v>
      </c>
      <c r="GI344" s="743"/>
      <c r="GJ344" s="737">
        <f t="shared" si="2855"/>
        <v>0</v>
      </c>
      <c r="GK344" s="743"/>
      <c r="GL344" s="737">
        <f t="shared" si="2856"/>
        <v>0</v>
      </c>
      <c r="GM344" s="743"/>
      <c r="GN344" s="737">
        <f t="shared" si="2857"/>
        <v>0</v>
      </c>
      <c r="GO344" s="743"/>
      <c r="GP344" s="737">
        <f t="shared" si="2858"/>
        <v>0</v>
      </c>
      <c r="GQ344" s="743"/>
      <c r="GR344" s="737">
        <f t="shared" si="2859"/>
        <v>0</v>
      </c>
      <c r="GS344" s="743"/>
      <c r="GT344" s="737">
        <f t="shared" si="2860"/>
        <v>0</v>
      </c>
      <c r="GU344" s="743"/>
      <c r="GV344" s="737">
        <f t="shared" si="2861"/>
        <v>0</v>
      </c>
      <c r="GW344" s="743"/>
      <c r="GX344" s="737">
        <f t="shared" si="2862"/>
        <v>0</v>
      </c>
      <c r="GY344" s="743">
        <f t="shared" si="2862"/>
        <v>44148</v>
      </c>
      <c r="GZ344" s="744">
        <f t="shared" si="2863"/>
        <v>64968</v>
      </c>
      <c r="HA344" s="745">
        <v>12</v>
      </c>
      <c r="HB344" s="746">
        <f t="shared" si="2864"/>
        <v>779616</v>
      </c>
      <c r="HC344" s="737">
        <f t="shared" si="2865"/>
        <v>48468.480000000003</v>
      </c>
      <c r="HD344" s="737">
        <f t="shared" si="2865"/>
        <v>66267.360000000001</v>
      </c>
      <c r="HE344" s="746">
        <f t="shared" si="2866"/>
        <v>894351.84</v>
      </c>
      <c r="HF344" s="746">
        <f t="shared" si="2867"/>
        <v>270094.26</v>
      </c>
      <c r="HG344" s="746">
        <f t="shared" si="2868"/>
        <v>1164446.1000000001</v>
      </c>
    </row>
    <row r="345" spans="1:215" hidden="1" x14ac:dyDescent="0.25">
      <c r="A345" s="1044"/>
      <c r="B345" s="753" t="s">
        <v>686</v>
      </c>
      <c r="C345" s="737">
        <f t="shared" si="2733"/>
        <v>0</v>
      </c>
      <c r="D345" s="737">
        <f t="shared" si="2734"/>
        <v>4868</v>
      </c>
      <c r="E345" s="738">
        <f t="shared" si="2735"/>
        <v>4917</v>
      </c>
      <c r="F345" s="817">
        <f t="shared" si="2736"/>
        <v>0</v>
      </c>
      <c r="G345" s="740">
        <f t="shared" si="2874"/>
        <v>0</v>
      </c>
      <c r="H345" s="741">
        <f t="shared" si="2737"/>
        <v>0</v>
      </c>
      <c r="I345" s="740">
        <f t="shared" si="2874"/>
        <v>0</v>
      </c>
      <c r="J345" s="741">
        <f t="shared" si="2738"/>
        <v>0</v>
      </c>
      <c r="K345" s="740">
        <f t="shared" si="2739"/>
        <v>0</v>
      </c>
      <c r="L345" s="741">
        <f t="shared" si="2740"/>
        <v>0</v>
      </c>
      <c r="M345" s="740">
        <f t="shared" si="2741"/>
        <v>0</v>
      </c>
      <c r="N345" s="741">
        <f t="shared" si="2742"/>
        <v>0</v>
      </c>
      <c r="O345" s="740">
        <f t="shared" si="2743"/>
        <v>0</v>
      </c>
      <c r="P345" s="741">
        <f t="shared" si="2744"/>
        <v>0</v>
      </c>
      <c r="Q345" s="740">
        <f t="shared" si="2745"/>
        <v>0</v>
      </c>
      <c r="R345" s="741">
        <f t="shared" si="2746"/>
        <v>0</v>
      </c>
      <c r="S345" s="740">
        <f t="shared" si="2747"/>
        <v>0</v>
      </c>
      <c r="T345" s="741">
        <f t="shared" si="2748"/>
        <v>0</v>
      </c>
      <c r="U345" s="740">
        <f t="shared" si="2749"/>
        <v>0</v>
      </c>
      <c r="V345" s="741">
        <f t="shared" si="2750"/>
        <v>0</v>
      </c>
      <c r="W345" s="740">
        <f t="shared" si="2751"/>
        <v>0</v>
      </c>
      <c r="X345" s="741">
        <f t="shared" si="2752"/>
        <v>0</v>
      </c>
      <c r="Y345" s="740">
        <f t="shared" si="2753"/>
        <v>0</v>
      </c>
      <c r="Z345" s="741">
        <f t="shared" si="2754"/>
        <v>0</v>
      </c>
      <c r="AA345" s="743">
        <f t="shared" si="2755"/>
        <v>0</v>
      </c>
      <c r="AB345" s="744">
        <f t="shared" si="2756"/>
        <v>0</v>
      </c>
      <c r="AC345" s="745">
        <v>12</v>
      </c>
      <c r="AD345" s="746">
        <f t="shared" si="2757"/>
        <v>0</v>
      </c>
      <c r="AE345" s="747">
        <f t="shared" si="2907"/>
        <v>0</v>
      </c>
      <c r="AF345" s="782">
        <f t="shared" si="2908"/>
        <v>0</v>
      </c>
      <c r="AG345" s="746">
        <f t="shared" si="2758"/>
        <v>0</v>
      </c>
      <c r="AH345" s="746">
        <f t="shared" si="2759"/>
        <v>0</v>
      </c>
      <c r="AI345" s="746">
        <f t="shared" si="2760"/>
        <v>0</v>
      </c>
      <c r="AK345" s="1044"/>
      <c r="AL345" s="753" t="s">
        <v>686</v>
      </c>
      <c r="AM345" s="737">
        <f t="shared" si="2761"/>
        <v>0</v>
      </c>
      <c r="AN345" s="737">
        <f t="shared" si="2762"/>
        <v>4868</v>
      </c>
      <c r="AO345" s="738">
        <f t="shared" si="2763"/>
        <v>4917</v>
      </c>
      <c r="AP345" s="817">
        <f t="shared" si="2764"/>
        <v>0</v>
      </c>
      <c r="AQ345" s="740">
        <f t="shared" si="2765"/>
        <v>0</v>
      </c>
      <c r="AR345" s="741">
        <f t="shared" si="2766"/>
        <v>0</v>
      </c>
      <c r="AS345" s="740">
        <f t="shared" si="2767"/>
        <v>0</v>
      </c>
      <c r="AT345" s="741">
        <f t="shared" si="2768"/>
        <v>0</v>
      </c>
      <c r="AU345" s="740">
        <f t="shared" si="2875"/>
        <v>0</v>
      </c>
      <c r="AV345" s="741">
        <f t="shared" si="2769"/>
        <v>0</v>
      </c>
      <c r="AW345" s="740">
        <f t="shared" si="2876"/>
        <v>0</v>
      </c>
      <c r="AX345" s="741">
        <f t="shared" si="2770"/>
        <v>0</v>
      </c>
      <c r="AY345" s="740">
        <f t="shared" si="2877"/>
        <v>0</v>
      </c>
      <c r="AZ345" s="741">
        <f t="shared" si="2771"/>
        <v>0</v>
      </c>
      <c r="BA345" s="740">
        <f t="shared" si="2878"/>
        <v>0</v>
      </c>
      <c r="BB345" s="741">
        <f t="shared" si="2772"/>
        <v>0</v>
      </c>
      <c r="BC345" s="740">
        <f t="shared" si="2879"/>
        <v>0</v>
      </c>
      <c r="BD345" s="741">
        <f t="shared" si="2773"/>
        <v>0</v>
      </c>
      <c r="BE345" s="740">
        <f t="shared" si="2880"/>
        <v>0</v>
      </c>
      <c r="BF345" s="741">
        <f t="shared" si="2774"/>
        <v>0</v>
      </c>
      <c r="BG345" s="740">
        <f t="shared" si="2881"/>
        <v>0</v>
      </c>
      <c r="BH345" s="741">
        <f t="shared" si="2775"/>
        <v>0</v>
      </c>
      <c r="BI345" s="740">
        <f t="shared" si="2882"/>
        <v>0</v>
      </c>
      <c r="BJ345" s="741">
        <f t="shared" si="2776"/>
        <v>0</v>
      </c>
      <c r="BK345" s="743">
        <f t="shared" si="2777"/>
        <v>0</v>
      </c>
      <c r="BL345" s="744">
        <f t="shared" si="2778"/>
        <v>0</v>
      </c>
      <c r="BM345" s="745">
        <v>12</v>
      </c>
      <c r="BN345" s="746">
        <f t="shared" si="2779"/>
        <v>0</v>
      </c>
      <c r="BO345" s="747">
        <f t="shared" si="2909"/>
        <v>0</v>
      </c>
      <c r="BP345" s="782">
        <f t="shared" si="2910"/>
        <v>0</v>
      </c>
      <c r="BQ345" s="746">
        <f t="shared" si="2780"/>
        <v>0</v>
      </c>
      <c r="BR345" s="746">
        <f t="shared" si="2781"/>
        <v>0</v>
      </c>
      <c r="BS345" s="746">
        <f t="shared" si="2782"/>
        <v>0</v>
      </c>
      <c r="BU345" s="1044"/>
      <c r="BV345" s="753" t="s">
        <v>686</v>
      </c>
      <c r="BW345" s="737">
        <f t="shared" si="2783"/>
        <v>1</v>
      </c>
      <c r="BX345" s="737">
        <f t="shared" si="2784"/>
        <v>4868</v>
      </c>
      <c r="BY345" s="738">
        <f t="shared" si="2785"/>
        <v>4917</v>
      </c>
      <c r="BZ345" s="817">
        <f t="shared" si="2786"/>
        <v>4917</v>
      </c>
      <c r="CA345" s="740">
        <f t="shared" si="2787"/>
        <v>0</v>
      </c>
      <c r="CB345" s="741">
        <f t="shared" si="2788"/>
        <v>0</v>
      </c>
      <c r="CC345" s="740">
        <f t="shared" si="2789"/>
        <v>0</v>
      </c>
      <c r="CD345" s="741">
        <f t="shared" si="2790"/>
        <v>0</v>
      </c>
      <c r="CE345" s="740">
        <f t="shared" si="2883"/>
        <v>0</v>
      </c>
      <c r="CF345" s="741">
        <f t="shared" si="2791"/>
        <v>0</v>
      </c>
      <c r="CG345" s="740">
        <f t="shared" si="2884"/>
        <v>0</v>
      </c>
      <c r="CH345" s="741">
        <f t="shared" si="2792"/>
        <v>0</v>
      </c>
      <c r="CI345" s="740">
        <f t="shared" si="2885"/>
        <v>0</v>
      </c>
      <c r="CJ345" s="741">
        <f t="shared" si="2793"/>
        <v>0</v>
      </c>
      <c r="CK345" s="740">
        <f t="shared" si="2886"/>
        <v>0</v>
      </c>
      <c r="CL345" s="741">
        <f t="shared" si="2794"/>
        <v>0</v>
      </c>
      <c r="CM345" s="740">
        <f t="shared" si="2887"/>
        <v>0</v>
      </c>
      <c r="CN345" s="741">
        <f t="shared" si="2795"/>
        <v>0</v>
      </c>
      <c r="CO345" s="740">
        <f t="shared" si="2888"/>
        <v>0</v>
      </c>
      <c r="CP345" s="741">
        <f t="shared" si="2796"/>
        <v>0</v>
      </c>
      <c r="CQ345" s="740">
        <f t="shared" si="2889"/>
        <v>0</v>
      </c>
      <c r="CR345" s="741">
        <f t="shared" si="2797"/>
        <v>0</v>
      </c>
      <c r="CS345" s="740">
        <f t="shared" si="2890"/>
        <v>0</v>
      </c>
      <c r="CT345" s="741">
        <f t="shared" si="2798"/>
        <v>0</v>
      </c>
      <c r="CU345" s="743">
        <f t="shared" si="2799"/>
        <v>11325</v>
      </c>
      <c r="CV345" s="744">
        <f t="shared" si="2800"/>
        <v>16242</v>
      </c>
      <c r="CW345" s="745">
        <v>12</v>
      </c>
      <c r="CX345" s="746">
        <f t="shared" si="2801"/>
        <v>194904</v>
      </c>
      <c r="CY345" s="747">
        <f t="shared" si="2911"/>
        <v>12117.12</v>
      </c>
      <c r="CZ345" s="782">
        <f t="shared" si="2912"/>
        <v>16566.84</v>
      </c>
      <c r="DA345" s="746">
        <f t="shared" si="2802"/>
        <v>223587.96</v>
      </c>
      <c r="DB345" s="746">
        <f t="shared" si="2803"/>
        <v>67523.56</v>
      </c>
      <c r="DC345" s="746">
        <f t="shared" si="2804"/>
        <v>291111.52</v>
      </c>
      <c r="DD345" s="750"/>
      <c r="DE345" s="1044"/>
      <c r="DF345" s="753" t="s">
        <v>686</v>
      </c>
      <c r="DG345" s="737">
        <f t="shared" si="2805"/>
        <v>4</v>
      </c>
      <c r="DH345" s="737">
        <f t="shared" si="2806"/>
        <v>4868</v>
      </c>
      <c r="DI345" s="738">
        <f t="shared" si="2807"/>
        <v>4917</v>
      </c>
      <c r="DJ345" s="817">
        <f t="shared" si="2808"/>
        <v>19668</v>
      </c>
      <c r="DK345" s="740">
        <f t="shared" si="2809"/>
        <v>0</v>
      </c>
      <c r="DL345" s="741">
        <f t="shared" si="2810"/>
        <v>0</v>
      </c>
      <c r="DM345" s="740">
        <f t="shared" si="2811"/>
        <v>0</v>
      </c>
      <c r="DN345" s="741">
        <f t="shared" si="2812"/>
        <v>0</v>
      </c>
      <c r="DO345" s="740">
        <f t="shared" si="2891"/>
        <v>0</v>
      </c>
      <c r="DP345" s="741">
        <f t="shared" si="2813"/>
        <v>0</v>
      </c>
      <c r="DQ345" s="740">
        <f t="shared" si="2892"/>
        <v>0</v>
      </c>
      <c r="DR345" s="741">
        <f t="shared" si="2814"/>
        <v>0</v>
      </c>
      <c r="DS345" s="740">
        <f t="shared" si="2893"/>
        <v>0</v>
      </c>
      <c r="DT345" s="741">
        <f t="shared" si="2815"/>
        <v>0</v>
      </c>
      <c r="DU345" s="740">
        <f t="shared" si="2894"/>
        <v>0</v>
      </c>
      <c r="DV345" s="741">
        <f t="shared" si="2816"/>
        <v>0</v>
      </c>
      <c r="DW345" s="740">
        <f t="shared" si="2895"/>
        <v>0</v>
      </c>
      <c r="DX345" s="741">
        <f t="shared" si="2817"/>
        <v>0</v>
      </c>
      <c r="DY345" s="740">
        <f t="shared" si="2896"/>
        <v>0</v>
      </c>
      <c r="DZ345" s="741">
        <f t="shared" si="2818"/>
        <v>0</v>
      </c>
      <c r="EA345" s="740">
        <f t="shared" si="2897"/>
        <v>0</v>
      </c>
      <c r="EB345" s="741">
        <f t="shared" si="2819"/>
        <v>0</v>
      </c>
      <c r="EC345" s="740">
        <f t="shared" si="2898"/>
        <v>0</v>
      </c>
      <c r="ED345" s="741">
        <f t="shared" si="2820"/>
        <v>0</v>
      </c>
      <c r="EE345" s="743">
        <f t="shared" si="2821"/>
        <v>45300</v>
      </c>
      <c r="EF345" s="744">
        <f t="shared" si="2822"/>
        <v>64968</v>
      </c>
      <c r="EG345" s="745">
        <v>12</v>
      </c>
      <c r="EH345" s="746">
        <f t="shared" si="2823"/>
        <v>779616</v>
      </c>
      <c r="EI345" s="747">
        <f t="shared" si="2913"/>
        <v>48468.480000000003</v>
      </c>
      <c r="EJ345" s="782">
        <f t="shared" si="2914"/>
        <v>66267.360000000001</v>
      </c>
      <c r="EK345" s="746">
        <f t="shared" si="2824"/>
        <v>894351.84</v>
      </c>
      <c r="EL345" s="746">
        <f t="shared" si="2825"/>
        <v>270094.26</v>
      </c>
      <c r="EM345" s="746">
        <f t="shared" si="2826"/>
        <v>1164446.1000000001</v>
      </c>
      <c r="EO345" s="1044"/>
      <c r="EP345" s="753" t="s">
        <v>686</v>
      </c>
      <c r="EQ345" s="737">
        <f t="shared" si="2827"/>
        <v>0</v>
      </c>
      <c r="ER345" s="737">
        <f t="shared" si="2828"/>
        <v>4868</v>
      </c>
      <c r="ES345" s="738">
        <f t="shared" si="2829"/>
        <v>4917</v>
      </c>
      <c r="ET345" s="817">
        <f t="shared" si="2830"/>
        <v>0</v>
      </c>
      <c r="EU345" s="740">
        <f t="shared" si="2831"/>
        <v>0</v>
      </c>
      <c r="EV345" s="741">
        <f t="shared" si="2832"/>
        <v>0</v>
      </c>
      <c r="EW345" s="740">
        <f t="shared" si="2833"/>
        <v>0</v>
      </c>
      <c r="EX345" s="741">
        <f t="shared" si="2834"/>
        <v>0</v>
      </c>
      <c r="EY345" s="740">
        <f t="shared" si="2899"/>
        <v>0</v>
      </c>
      <c r="EZ345" s="741">
        <f t="shared" si="2835"/>
        <v>0</v>
      </c>
      <c r="FA345" s="740">
        <f t="shared" si="2900"/>
        <v>0</v>
      </c>
      <c r="FB345" s="741">
        <f t="shared" si="2836"/>
        <v>0</v>
      </c>
      <c r="FC345" s="740">
        <f t="shared" si="2901"/>
        <v>0</v>
      </c>
      <c r="FD345" s="741">
        <f t="shared" si="2837"/>
        <v>0</v>
      </c>
      <c r="FE345" s="740">
        <f t="shared" si="2902"/>
        <v>0</v>
      </c>
      <c r="FF345" s="741">
        <f t="shared" si="2838"/>
        <v>0</v>
      </c>
      <c r="FG345" s="740">
        <f t="shared" si="2903"/>
        <v>0</v>
      </c>
      <c r="FH345" s="741">
        <f t="shared" si="2839"/>
        <v>0</v>
      </c>
      <c r="FI345" s="740">
        <f t="shared" si="2904"/>
        <v>0</v>
      </c>
      <c r="FJ345" s="741">
        <f t="shared" si="2840"/>
        <v>0</v>
      </c>
      <c r="FK345" s="740">
        <f t="shared" si="2905"/>
        <v>0</v>
      </c>
      <c r="FL345" s="741">
        <f t="shared" si="2841"/>
        <v>0</v>
      </c>
      <c r="FM345" s="740">
        <f t="shared" si="2906"/>
        <v>0</v>
      </c>
      <c r="FN345" s="741">
        <f t="shared" si="2842"/>
        <v>0</v>
      </c>
      <c r="FO345" s="743">
        <f t="shared" si="2843"/>
        <v>0</v>
      </c>
      <c r="FP345" s="744">
        <f t="shared" si="2844"/>
        <v>0</v>
      </c>
      <c r="FQ345" s="745">
        <v>12</v>
      </c>
      <c r="FR345" s="746">
        <f t="shared" si="2845"/>
        <v>0</v>
      </c>
      <c r="FS345" s="747">
        <f t="shared" si="2915"/>
        <v>0</v>
      </c>
      <c r="FT345" s="782">
        <f t="shared" si="2916"/>
        <v>0</v>
      </c>
      <c r="FU345" s="746">
        <f t="shared" si="2846"/>
        <v>0</v>
      </c>
      <c r="FV345" s="746">
        <f t="shared" si="2847"/>
        <v>0</v>
      </c>
      <c r="FW345" s="746">
        <f t="shared" si="2848"/>
        <v>0</v>
      </c>
      <c r="FY345" s="1044"/>
      <c r="FZ345" s="753" t="s">
        <v>686</v>
      </c>
      <c r="GA345" s="737">
        <f t="shared" si="2849"/>
        <v>5</v>
      </c>
      <c r="GB345" s="737">
        <f t="shared" si="2850"/>
        <v>4868</v>
      </c>
      <c r="GC345" s="738">
        <f t="shared" si="2851"/>
        <v>4917</v>
      </c>
      <c r="GD345" s="743">
        <f t="shared" si="2852"/>
        <v>24585</v>
      </c>
      <c r="GE345" s="743"/>
      <c r="GF345" s="737">
        <f t="shared" si="2853"/>
        <v>0</v>
      </c>
      <c r="GG345" s="743"/>
      <c r="GH345" s="737">
        <f t="shared" si="2854"/>
        <v>0</v>
      </c>
      <c r="GI345" s="743"/>
      <c r="GJ345" s="737">
        <f t="shared" si="2855"/>
        <v>0</v>
      </c>
      <c r="GK345" s="743"/>
      <c r="GL345" s="737">
        <f t="shared" si="2856"/>
        <v>0</v>
      </c>
      <c r="GM345" s="743"/>
      <c r="GN345" s="737">
        <f t="shared" si="2857"/>
        <v>0</v>
      </c>
      <c r="GO345" s="743"/>
      <c r="GP345" s="737">
        <f t="shared" si="2858"/>
        <v>0</v>
      </c>
      <c r="GQ345" s="743"/>
      <c r="GR345" s="737">
        <f t="shared" si="2859"/>
        <v>0</v>
      </c>
      <c r="GS345" s="743"/>
      <c r="GT345" s="737">
        <f t="shared" si="2860"/>
        <v>0</v>
      </c>
      <c r="GU345" s="743"/>
      <c r="GV345" s="737">
        <f t="shared" si="2861"/>
        <v>0</v>
      </c>
      <c r="GW345" s="743"/>
      <c r="GX345" s="737">
        <f t="shared" si="2862"/>
        <v>0</v>
      </c>
      <c r="GY345" s="743">
        <f t="shared" si="2862"/>
        <v>56625</v>
      </c>
      <c r="GZ345" s="744">
        <f t="shared" si="2863"/>
        <v>81210</v>
      </c>
      <c r="HA345" s="745">
        <v>12</v>
      </c>
      <c r="HB345" s="746">
        <f t="shared" si="2864"/>
        <v>974520</v>
      </c>
      <c r="HC345" s="737">
        <f t="shared" si="2865"/>
        <v>60585.599999999999</v>
      </c>
      <c r="HD345" s="737">
        <f t="shared" si="2865"/>
        <v>82834.2</v>
      </c>
      <c r="HE345" s="746">
        <f t="shared" si="2866"/>
        <v>1117939.8</v>
      </c>
      <c r="HF345" s="746">
        <f t="shared" si="2867"/>
        <v>337617.82</v>
      </c>
      <c r="HG345" s="746">
        <f t="shared" si="2868"/>
        <v>1455557.62</v>
      </c>
    </row>
    <row r="346" spans="1:215" hidden="1" x14ac:dyDescent="0.25">
      <c r="A346" s="1044"/>
      <c r="B346" s="735" t="s">
        <v>47</v>
      </c>
      <c r="C346" s="737">
        <f t="shared" si="2733"/>
        <v>2</v>
      </c>
      <c r="D346" s="737">
        <f t="shared" si="2734"/>
        <v>5153</v>
      </c>
      <c r="E346" s="738">
        <f t="shared" si="2735"/>
        <v>5205</v>
      </c>
      <c r="F346" s="817">
        <f t="shared" si="2736"/>
        <v>10410</v>
      </c>
      <c r="G346" s="740">
        <f t="shared" si="2874"/>
        <v>0</v>
      </c>
      <c r="H346" s="741">
        <f t="shared" si="2737"/>
        <v>0</v>
      </c>
      <c r="I346" s="740">
        <f t="shared" si="2874"/>
        <v>0</v>
      </c>
      <c r="J346" s="741">
        <f t="shared" si="2738"/>
        <v>0</v>
      </c>
      <c r="K346" s="740">
        <f t="shared" si="2739"/>
        <v>0</v>
      </c>
      <c r="L346" s="741">
        <f t="shared" si="2740"/>
        <v>0</v>
      </c>
      <c r="M346" s="740">
        <f t="shared" si="2741"/>
        <v>0</v>
      </c>
      <c r="N346" s="741">
        <f t="shared" si="2742"/>
        <v>0</v>
      </c>
      <c r="O346" s="740">
        <f t="shared" si="2743"/>
        <v>0</v>
      </c>
      <c r="P346" s="741">
        <f t="shared" si="2744"/>
        <v>0</v>
      </c>
      <c r="Q346" s="740">
        <f t="shared" si="2745"/>
        <v>0</v>
      </c>
      <c r="R346" s="741">
        <f t="shared" si="2746"/>
        <v>0</v>
      </c>
      <c r="S346" s="740">
        <f t="shared" si="2747"/>
        <v>0</v>
      </c>
      <c r="T346" s="741">
        <f t="shared" si="2748"/>
        <v>0</v>
      </c>
      <c r="U346" s="740">
        <f t="shared" si="2749"/>
        <v>0</v>
      </c>
      <c r="V346" s="741">
        <f t="shared" si="2750"/>
        <v>0</v>
      </c>
      <c r="W346" s="740">
        <f t="shared" si="2751"/>
        <v>0</v>
      </c>
      <c r="X346" s="741">
        <f t="shared" si="2752"/>
        <v>0</v>
      </c>
      <c r="Y346" s="740">
        <f t="shared" si="2753"/>
        <v>0</v>
      </c>
      <c r="Z346" s="741">
        <f t="shared" si="2754"/>
        <v>0</v>
      </c>
      <c r="AA346" s="743">
        <f t="shared" si="2755"/>
        <v>22074</v>
      </c>
      <c r="AB346" s="744">
        <f t="shared" si="2756"/>
        <v>32484</v>
      </c>
      <c r="AC346" s="745">
        <v>12</v>
      </c>
      <c r="AD346" s="746">
        <f t="shared" si="2757"/>
        <v>389808</v>
      </c>
      <c r="AE346" s="747"/>
      <c r="AF346" s="741"/>
      <c r="AG346" s="746">
        <f t="shared" si="2758"/>
        <v>389808</v>
      </c>
      <c r="AH346" s="746">
        <f t="shared" si="2759"/>
        <v>117722.02</v>
      </c>
      <c r="AI346" s="746">
        <f t="shared" si="2760"/>
        <v>507530.02</v>
      </c>
      <c r="AK346" s="1044"/>
      <c r="AL346" s="735" t="s">
        <v>47</v>
      </c>
      <c r="AM346" s="737">
        <f t="shared" si="2761"/>
        <v>0</v>
      </c>
      <c r="AN346" s="737">
        <f t="shared" si="2762"/>
        <v>5153</v>
      </c>
      <c r="AO346" s="738">
        <f t="shared" si="2763"/>
        <v>5205</v>
      </c>
      <c r="AP346" s="817">
        <f t="shared" si="2764"/>
        <v>0</v>
      </c>
      <c r="AQ346" s="740">
        <f t="shared" si="2765"/>
        <v>0</v>
      </c>
      <c r="AR346" s="741">
        <f t="shared" si="2766"/>
        <v>0</v>
      </c>
      <c r="AS346" s="740">
        <f t="shared" si="2767"/>
        <v>0</v>
      </c>
      <c r="AT346" s="741">
        <f t="shared" si="2768"/>
        <v>0</v>
      </c>
      <c r="AU346" s="740">
        <f t="shared" si="2875"/>
        <v>0</v>
      </c>
      <c r="AV346" s="741">
        <f t="shared" si="2769"/>
        <v>0</v>
      </c>
      <c r="AW346" s="740">
        <f t="shared" si="2876"/>
        <v>0</v>
      </c>
      <c r="AX346" s="741">
        <f t="shared" si="2770"/>
        <v>0</v>
      </c>
      <c r="AY346" s="740">
        <f t="shared" si="2877"/>
        <v>0</v>
      </c>
      <c r="AZ346" s="741">
        <f t="shared" si="2771"/>
        <v>0</v>
      </c>
      <c r="BA346" s="740">
        <f t="shared" si="2878"/>
        <v>0</v>
      </c>
      <c r="BB346" s="741">
        <f t="shared" si="2772"/>
        <v>0</v>
      </c>
      <c r="BC346" s="740">
        <f t="shared" si="2879"/>
        <v>0</v>
      </c>
      <c r="BD346" s="741">
        <f t="shared" si="2773"/>
        <v>0</v>
      </c>
      <c r="BE346" s="740">
        <f t="shared" si="2880"/>
        <v>0</v>
      </c>
      <c r="BF346" s="741">
        <f t="shared" si="2774"/>
        <v>0</v>
      </c>
      <c r="BG346" s="740">
        <f t="shared" si="2881"/>
        <v>0</v>
      </c>
      <c r="BH346" s="741">
        <f t="shared" si="2775"/>
        <v>0</v>
      </c>
      <c r="BI346" s="740">
        <f t="shared" si="2882"/>
        <v>0</v>
      </c>
      <c r="BJ346" s="741">
        <f t="shared" si="2776"/>
        <v>0</v>
      </c>
      <c r="BK346" s="743">
        <f t="shared" si="2777"/>
        <v>0</v>
      </c>
      <c r="BL346" s="744">
        <f t="shared" si="2778"/>
        <v>0</v>
      </c>
      <c r="BM346" s="745">
        <v>12</v>
      </c>
      <c r="BN346" s="746">
        <f t="shared" si="2779"/>
        <v>0</v>
      </c>
      <c r="BO346" s="747"/>
      <c r="BP346" s="741"/>
      <c r="BQ346" s="746">
        <f t="shared" si="2780"/>
        <v>0</v>
      </c>
      <c r="BR346" s="746">
        <f t="shared" si="2781"/>
        <v>0</v>
      </c>
      <c r="BS346" s="746">
        <f t="shared" si="2782"/>
        <v>0</v>
      </c>
      <c r="BU346" s="1044"/>
      <c r="BV346" s="735" t="s">
        <v>47</v>
      </c>
      <c r="BW346" s="737">
        <f t="shared" si="2783"/>
        <v>0</v>
      </c>
      <c r="BX346" s="737">
        <f t="shared" si="2784"/>
        <v>5153</v>
      </c>
      <c r="BY346" s="738">
        <f t="shared" si="2785"/>
        <v>5205</v>
      </c>
      <c r="BZ346" s="817">
        <f t="shared" si="2786"/>
        <v>0</v>
      </c>
      <c r="CA346" s="740">
        <f t="shared" si="2787"/>
        <v>0</v>
      </c>
      <c r="CB346" s="741">
        <f t="shared" si="2788"/>
        <v>0</v>
      </c>
      <c r="CC346" s="740">
        <f t="shared" si="2789"/>
        <v>0</v>
      </c>
      <c r="CD346" s="741">
        <f t="shared" si="2790"/>
        <v>0</v>
      </c>
      <c r="CE346" s="740">
        <f t="shared" si="2883"/>
        <v>0</v>
      </c>
      <c r="CF346" s="741">
        <f t="shared" si="2791"/>
        <v>0</v>
      </c>
      <c r="CG346" s="740">
        <f t="shared" si="2884"/>
        <v>0</v>
      </c>
      <c r="CH346" s="741">
        <f t="shared" si="2792"/>
        <v>0</v>
      </c>
      <c r="CI346" s="740">
        <f t="shared" si="2885"/>
        <v>0</v>
      </c>
      <c r="CJ346" s="741">
        <f t="shared" si="2793"/>
        <v>0</v>
      </c>
      <c r="CK346" s="740">
        <f t="shared" si="2886"/>
        <v>0</v>
      </c>
      <c r="CL346" s="741">
        <f t="shared" si="2794"/>
        <v>0</v>
      </c>
      <c r="CM346" s="740">
        <f t="shared" si="2887"/>
        <v>0</v>
      </c>
      <c r="CN346" s="741">
        <f t="shared" si="2795"/>
        <v>0</v>
      </c>
      <c r="CO346" s="740">
        <f t="shared" si="2888"/>
        <v>0</v>
      </c>
      <c r="CP346" s="741">
        <f t="shared" si="2796"/>
        <v>0</v>
      </c>
      <c r="CQ346" s="740">
        <f t="shared" si="2889"/>
        <v>0</v>
      </c>
      <c r="CR346" s="741">
        <f t="shared" si="2797"/>
        <v>0</v>
      </c>
      <c r="CS346" s="740">
        <f t="shared" si="2890"/>
        <v>0</v>
      </c>
      <c r="CT346" s="741">
        <f t="shared" si="2798"/>
        <v>0</v>
      </c>
      <c r="CU346" s="743">
        <f t="shared" si="2799"/>
        <v>0</v>
      </c>
      <c r="CV346" s="744">
        <f t="shared" si="2800"/>
        <v>0</v>
      </c>
      <c r="CW346" s="745">
        <v>12</v>
      </c>
      <c r="CX346" s="746">
        <f t="shared" si="2801"/>
        <v>0</v>
      </c>
      <c r="CY346" s="747"/>
      <c r="CZ346" s="741"/>
      <c r="DA346" s="746">
        <f t="shared" si="2802"/>
        <v>0</v>
      </c>
      <c r="DB346" s="746">
        <f t="shared" si="2803"/>
        <v>0</v>
      </c>
      <c r="DC346" s="746">
        <f t="shared" si="2804"/>
        <v>0</v>
      </c>
      <c r="DD346" s="750"/>
      <c r="DE346" s="1044"/>
      <c r="DF346" s="735" t="s">
        <v>47</v>
      </c>
      <c r="DG346" s="737">
        <f t="shared" si="2805"/>
        <v>0</v>
      </c>
      <c r="DH346" s="737">
        <f t="shared" si="2806"/>
        <v>5153</v>
      </c>
      <c r="DI346" s="738">
        <f t="shared" si="2807"/>
        <v>5205</v>
      </c>
      <c r="DJ346" s="817">
        <f t="shared" si="2808"/>
        <v>0</v>
      </c>
      <c r="DK346" s="740">
        <f t="shared" si="2809"/>
        <v>0</v>
      </c>
      <c r="DL346" s="741">
        <f t="shared" si="2810"/>
        <v>0</v>
      </c>
      <c r="DM346" s="740">
        <f t="shared" si="2811"/>
        <v>0</v>
      </c>
      <c r="DN346" s="741">
        <f t="shared" si="2812"/>
        <v>0</v>
      </c>
      <c r="DO346" s="740">
        <f t="shared" si="2891"/>
        <v>0</v>
      </c>
      <c r="DP346" s="741">
        <f t="shared" si="2813"/>
        <v>0</v>
      </c>
      <c r="DQ346" s="740">
        <f t="shared" si="2892"/>
        <v>0</v>
      </c>
      <c r="DR346" s="741">
        <f t="shared" si="2814"/>
        <v>0</v>
      </c>
      <c r="DS346" s="740">
        <f t="shared" si="2893"/>
        <v>0</v>
      </c>
      <c r="DT346" s="741">
        <f t="shared" si="2815"/>
        <v>0</v>
      </c>
      <c r="DU346" s="740">
        <f t="shared" si="2894"/>
        <v>0</v>
      </c>
      <c r="DV346" s="741">
        <f t="shared" si="2816"/>
        <v>0</v>
      </c>
      <c r="DW346" s="740">
        <f t="shared" si="2895"/>
        <v>0</v>
      </c>
      <c r="DX346" s="741">
        <f t="shared" si="2817"/>
        <v>0</v>
      </c>
      <c r="DY346" s="740">
        <f t="shared" si="2896"/>
        <v>0</v>
      </c>
      <c r="DZ346" s="741">
        <f t="shared" si="2818"/>
        <v>0</v>
      </c>
      <c r="EA346" s="740">
        <f t="shared" si="2897"/>
        <v>0</v>
      </c>
      <c r="EB346" s="741">
        <f t="shared" si="2819"/>
        <v>0</v>
      </c>
      <c r="EC346" s="740">
        <f t="shared" si="2898"/>
        <v>0</v>
      </c>
      <c r="ED346" s="741">
        <f t="shared" si="2820"/>
        <v>0</v>
      </c>
      <c r="EE346" s="743">
        <f t="shared" si="2821"/>
        <v>0</v>
      </c>
      <c r="EF346" s="744">
        <f t="shared" si="2822"/>
        <v>0</v>
      </c>
      <c r="EG346" s="745">
        <v>12</v>
      </c>
      <c r="EH346" s="746">
        <f t="shared" si="2823"/>
        <v>0</v>
      </c>
      <c r="EI346" s="747"/>
      <c r="EJ346" s="741"/>
      <c r="EK346" s="746">
        <f t="shared" si="2824"/>
        <v>0</v>
      </c>
      <c r="EL346" s="746">
        <f t="shared" si="2825"/>
        <v>0</v>
      </c>
      <c r="EM346" s="746">
        <f t="shared" si="2826"/>
        <v>0</v>
      </c>
      <c r="EO346" s="1044"/>
      <c r="EP346" s="735" t="s">
        <v>47</v>
      </c>
      <c r="EQ346" s="737">
        <f t="shared" si="2827"/>
        <v>0</v>
      </c>
      <c r="ER346" s="737">
        <f t="shared" si="2828"/>
        <v>5153</v>
      </c>
      <c r="ES346" s="738">
        <f t="shared" si="2829"/>
        <v>5205</v>
      </c>
      <c r="ET346" s="817">
        <f t="shared" si="2830"/>
        <v>0</v>
      </c>
      <c r="EU346" s="740">
        <f t="shared" si="2831"/>
        <v>0</v>
      </c>
      <c r="EV346" s="741">
        <f t="shared" si="2832"/>
        <v>0</v>
      </c>
      <c r="EW346" s="740">
        <f t="shared" si="2833"/>
        <v>0</v>
      </c>
      <c r="EX346" s="741">
        <f t="shared" si="2834"/>
        <v>0</v>
      </c>
      <c r="EY346" s="740">
        <f t="shared" si="2899"/>
        <v>0</v>
      </c>
      <c r="EZ346" s="741">
        <f t="shared" si="2835"/>
        <v>0</v>
      </c>
      <c r="FA346" s="740">
        <f t="shared" si="2900"/>
        <v>0</v>
      </c>
      <c r="FB346" s="741">
        <f t="shared" si="2836"/>
        <v>0</v>
      </c>
      <c r="FC346" s="740">
        <f t="shared" si="2901"/>
        <v>0</v>
      </c>
      <c r="FD346" s="741">
        <f t="shared" si="2837"/>
        <v>0</v>
      </c>
      <c r="FE346" s="740">
        <f t="shared" si="2902"/>
        <v>0</v>
      </c>
      <c r="FF346" s="741">
        <f t="shared" si="2838"/>
        <v>0</v>
      </c>
      <c r="FG346" s="740">
        <f t="shared" si="2903"/>
        <v>0</v>
      </c>
      <c r="FH346" s="741">
        <f t="shared" si="2839"/>
        <v>0</v>
      </c>
      <c r="FI346" s="740">
        <f t="shared" si="2904"/>
        <v>0</v>
      </c>
      <c r="FJ346" s="741">
        <f t="shared" si="2840"/>
        <v>0</v>
      </c>
      <c r="FK346" s="740">
        <f t="shared" si="2905"/>
        <v>0</v>
      </c>
      <c r="FL346" s="741">
        <f t="shared" si="2841"/>
        <v>0</v>
      </c>
      <c r="FM346" s="740">
        <f t="shared" si="2906"/>
        <v>0</v>
      </c>
      <c r="FN346" s="741">
        <f t="shared" si="2842"/>
        <v>0</v>
      </c>
      <c r="FO346" s="743">
        <f t="shared" si="2843"/>
        <v>0</v>
      </c>
      <c r="FP346" s="744">
        <f t="shared" si="2844"/>
        <v>0</v>
      </c>
      <c r="FQ346" s="745">
        <v>12</v>
      </c>
      <c r="FR346" s="746">
        <f t="shared" si="2845"/>
        <v>0</v>
      </c>
      <c r="FS346" s="747"/>
      <c r="FT346" s="741"/>
      <c r="FU346" s="746">
        <f t="shared" si="2846"/>
        <v>0</v>
      </c>
      <c r="FV346" s="746">
        <f t="shared" si="2847"/>
        <v>0</v>
      </c>
      <c r="FW346" s="746">
        <f t="shared" si="2848"/>
        <v>0</v>
      </c>
      <c r="FY346" s="1044"/>
      <c r="FZ346" s="735" t="s">
        <v>47</v>
      </c>
      <c r="GA346" s="737">
        <f t="shared" si="2849"/>
        <v>2</v>
      </c>
      <c r="GB346" s="737">
        <f t="shared" si="2850"/>
        <v>5153</v>
      </c>
      <c r="GC346" s="738">
        <f t="shared" si="2851"/>
        <v>5205</v>
      </c>
      <c r="GD346" s="743">
        <f t="shared" si="2852"/>
        <v>10410</v>
      </c>
      <c r="GE346" s="743"/>
      <c r="GF346" s="737">
        <f t="shared" si="2853"/>
        <v>0</v>
      </c>
      <c r="GG346" s="743"/>
      <c r="GH346" s="737">
        <f t="shared" si="2854"/>
        <v>0</v>
      </c>
      <c r="GI346" s="743"/>
      <c r="GJ346" s="737">
        <f t="shared" si="2855"/>
        <v>0</v>
      </c>
      <c r="GK346" s="743"/>
      <c r="GL346" s="737">
        <f t="shared" si="2856"/>
        <v>0</v>
      </c>
      <c r="GM346" s="743"/>
      <c r="GN346" s="737">
        <f t="shared" si="2857"/>
        <v>0</v>
      </c>
      <c r="GO346" s="743"/>
      <c r="GP346" s="737">
        <f t="shared" si="2858"/>
        <v>0</v>
      </c>
      <c r="GQ346" s="743"/>
      <c r="GR346" s="737">
        <f t="shared" si="2859"/>
        <v>0</v>
      </c>
      <c r="GS346" s="743"/>
      <c r="GT346" s="737">
        <f t="shared" si="2860"/>
        <v>0</v>
      </c>
      <c r="GU346" s="743"/>
      <c r="GV346" s="737">
        <f t="shared" si="2861"/>
        <v>0</v>
      </c>
      <c r="GW346" s="743"/>
      <c r="GX346" s="737">
        <f t="shared" si="2862"/>
        <v>0</v>
      </c>
      <c r="GY346" s="743">
        <f t="shared" si="2862"/>
        <v>22074</v>
      </c>
      <c r="GZ346" s="744">
        <f t="shared" si="2863"/>
        <v>32484</v>
      </c>
      <c r="HA346" s="745">
        <v>12</v>
      </c>
      <c r="HB346" s="746">
        <f t="shared" si="2864"/>
        <v>389808</v>
      </c>
      <c r="HC346" s="737">
        <f t="shared" si="2865"/>
        <v>0</v>
      </c>
      <c r="HD346" s="737">
        <f t="shared" si="2865"/>
        <v>0</v>
      </c>
      <c r="HE346" s="746">
        <f t="shared" si="2866"/>
        <v>389808</v>
      </c>
      <c r="HF346" s="746">
        <f t="shared" si="2867"/>
        <v>117722.02</v>
      </c>
      <c r="HG346" s="746">
        <f t="shared" si="2868"/>
        <v>507530.02</v>
      </c>
    </row>
    <row r="347" spans="1:215" hidden="1" x14ac:dyDescent="0.25">
      <c r="A347" s="1044"/>
      <c r="B347" s="735" t="s">
        <v>866</v>
      </c>
      <c r="C347" s="737">
        <f t="shared" si="2733"/>
        <v>1</v>
      </c>
      <c r="D347" s="737">
        <f t="shared" si="2734"/>
        <v>6119</v>
      </c>
      <c r="E347" s="738">
        <f t="shared" si="2735"/>
        <v>6181</v>
      </c>
      <c r="F347" s="817">
        <f t="shared" si="2736"/>
        <v>6181</v>
      </c>
      <c r="G347" s="740">
        <f t="shared" si="2874"/>
        <v>0</v>
      </c>
      <c r="H347" s="741">
        <f t="shared" si="2737"/>
        <v>0</v>
      </c>
      <c r="I347" s="740">
        <f t="shared" si="2874"/>
        <v>0</v>
      </c>
      <c r="J347" s="741">
        <f t="shared" si="2738"/>
        <v>0</v>
      </c>
      <c r="K347" s="740">
        <f t="shared" si="2739"/>
        <v>0</v>
      </c>
      <c r="L347" s="741">
        <f t="shared" si="2740"/>
        <v>0</v>
      </c>
      <c r="M347" s="740">
        <f t="shared" si="2741"/>
        <v>0</v>
      </c>
      <c r="N347" s="741">
        <f t="shared" si="2742"/>
        <v>0</v>
      </c>
      <c r="O347" s="740">
        <f t="shared" si="2743"/>
        <v>0</v>
      </c>
      <c r="P347" s="741">
        <f t="shared" si="2744"/>
        <v>0</v>
      </c>
      <c r="Q347" s="740">
        <f t="shared" si="2745"/>
        <v>0</v>
      </c>
      <c r="R347" s="741">
        <f t="shared" si="2746"/>
        <v>0</v>
      </c>
      <c r="S347" s="740">
        <f t="shared" si="2747"/>
        <v>0</v>
      </c>
      <c r="T347" s="741">
        <f t="shared" si="2748"/>
        <v>0</v>
      </c>
      <c r="U347" s="740">
        <f t="shared" si="2749"/>
        <v>0</v>
      </c>
      <c r="V347" s="741">
        <f t="shared" si="2750"/>
        <v>0</v>
      </c>
      <c r="W347" s="740">
        <f t="shared" si="2751"/>
        <v>0</v>
      </c>
      <c r="X347" s="741">
        <f t="shared" si="2752"/>
        <v>0</v>
      </c>
      <c r="Y347" s="740">
        <f t="shared" si="2753"/>
        <v>0</v>
      </c>
      <c r="Z347" s="741">
        <f t="shared" si="2754"/>
        <v>0</v>
      </c>
      <c r="AA347" s="743">
        <f t="shared" si="2755"/>
        <v>10061</v>
      </c>
      <c r="AB347" s="744">
        <f t="shared" si="2756"/>
        <v>16242</v>
      </c>
      <c r="AC347" s="745">
        <v>12</v>
      </c>
      <c r="AD347" s="746">
        <f t="shared" si="2757"/>
        <v>194904</v>
      </c>
      <c r="AE347" s="747"/>
      <c r="AF347" s="741"/>
      <c r="AG347" s="746">
        <f t="shared" si="2758"/>
        <v>194904</v>
      </c>
      <c r="AH347" s="746">
        <f t="shared" si="2759"/>
        <v>58861.01</v>
      </c>
      <c r="AI347" s="746">
        <f t="shared" si="2760"/>
        <v>253765.01</v>
      </c>
      <c r="AK347" s="1044"/>
      <c r="AL347" s="735" t="s">
        <v>866</v>
      </c>
      <c r="AM347" s="737">
        <f t="shared" si="2761"/>
        <v>0</v>
      </c>
      <c r="AN347" s="737">
        <f t="shared" si="2762"/>
        <v>6119</v>
      </c>
      <c r="AO347" s="738">
        <f t="shared" si="2763"/>
        <v>6181</v>
      </c>
      <c r="AP347" s="817">
        <f t="shared" si="2764"/>
        <v>0</v>
      </c>
      <c r="AQ347" s="740">
        <f t="shared" si="2765"/>
        <v>0</v>
      </c>
      <c r="AR347" s="741">
        <f t="shared" si="2766"/>
        <v>0</v>
      </c>
      <c r="AS347" s="740">
        <f t="shared" si="2767"/>
        <v>0</v>
      </c>
      <c r="AT347" s="741">
        <f t="shared" si="2768"/>
        <v>0</v>
      </c>
      <c r="AU347" s="740">
        <f t="shared" si="2875"/>
        <v>0</v>
      </c>
      <c r="AV347" s="741">
        <f t="shared" si="2769"/>
        <v>0</v>
      </c>
      <c r="AW347" s="740">
        <f t="shared" si="2876"/>
        <v>0</v>
      </c>
      <c r="AX347" s="741">
        <f t="shared" si="2770"/>
        <v>0</v>
      </c>
      <c r="AY347" s="740">
        <f t="shared" si="2877"/>
        <v>0</v>
      </c>
      <c r="AZ347" s="741">
        <f t="shared" si="2771"/>
        <v>0</v>
      </c>
      <c r="BA347" s="740">
        <f t="shared" si="2878"/>
        <v>0</v>
      </c>
      <c r="BB347" s="741">
        <f t="shared" si="2772"/>
        <v>0</v>
      </c>
      <c r="BC347" s="740">
        <f t="shared" si="2879"/>
        <v>0</v>
      </c>
      <c r="BD347" s="741">
        <f t="shared" si="2773"/>
        <v>0</v>
      </c>
      <c r="BE347" s="740">
        <f t="shared" si="2880"/>
        <v>0</v>
      </c>
      <c r="BF347" s="741">
        <f t="shared" si="2774"/>
        <v>0</v>
      </c>
      <c r="BG347" s="740">
        <f t="shared" si="2881"/>
        <v>0</v>
      </c>
      <c r="BH347" s="741">
        <f t="shared" si="2775"/>
        <v>0</v>
      </c>
      <c r="BI347" s="740">
        <f t="shared" si="2882"/>
        <v>0</v>
      </c>
      <c r="BJ347" s="741">
        <f t="shared" si="2776"/>
        <v>0</v>
      </c>
      <c r="BK347" s="743">
        <f t="shared" si="2777"/>
        <v>0</v>
      </c>
      <c r="BL347" s="744">
        <f t="shared" si="2778"/>
        <v>0</v>
      </c>
      <c r="BM347" s="745">
        <v>12</v>
      </c>
      <c r="BN347" s="746">
        <f t="shared" si="2779"/>
        <v>0</v>
      </c>
      <c r="BO347" s="747"/>
      <c r="BP347" s="741"/>
      <c r="BQ347" s="746">
        <f t="shared" si="2780"/>
        <v>0</v>
      </c>
      <c r="BR347" s="746">
        <f t="shared" si="2781"/>
        <v>0</v>
      </c>
      <c r="BS347" s="746">
        <f t="shared" si="2782"/>
        <v>0</v>
      </c>
      <c r="BU347" s="1044"/>
      <c r="BV347" s="735" t="s">
        <v>866</v>
      </c>
      <c r="BW347" s="737">
        <f t="shared" si="2783"/>
        <v>0</v>
      </c>
      <c r="BX347" s="737">
        <f t="shared" si="2784"/>
        <v>6119</v>
      </c>
      <c r="BY347" s="738">
        <f t="shared" si="2785"/>
        <v>6181</v>
      </c>
      <c r="BZ347" s="817">
        <f t="shared" si="2786"/>
        <v>0</v>
      </c>
      <c r="CA347" s="740">
        <f t="shared" si="2787"/>
        <v>0</v>
      </c>
      <c r="CB347" s="741">
        <f t="shared" si="2788"/>
        <v>0</v>
      </c>
      <c r="CC347" s="740">
        <f t="shared" si="2789"/>
        <v>0</v>
      </c>
      <c r="CD347" s="741">
        <f t="shared" si="2790"/>
        <v>0</v>
      </c>
      <c r="CE347" s="740">
        <f t="shared" si="2883"/>
        <v>0</v>
      </c>
      <c r="CF347" s="741">
        <f t="shared" si="2791"/>
        <v>0</v>
      </c>
      <c r="CG347" s="740">
        <f t="shared" si="2884"/>
        <v>0</v>
      </c>
      <c r="CH347" s="741">
        <f t="shared" si="2792"/>
        <v>0</v>
      </c>
      <c r="CI347" s="740">
        <f t="shared" si="2885"/>
        <v>0</v>
      </c>
      <c r="CJ347" s="741">
        <f t="shared" si="2793"/>
        <v>0</v>
      </c>
      <c r="CK347" s="740">
        <f t="shared" si="2886"/>
        <v>0</v>
      </c>
      <c r="CL347" s="741">
        <f t="shared" si="2794"/>
        <v>0</v>
      </c>
      <c r="CM347" s="740">
        <f t="shared" si="2887"/>
        <v>0</v>
      </c>
      <c r="CN347" s="741">
        <f t="shared" si="2795"/>
        <v>0</v>
      </c>
      <c r="CO347" s="740">
        <f t="shared" si="2888"/>
        <v>0</v>
      </c>
      <c r="CP347" s="741">
        <f t="shared" si="2796"/>
        <v>0</v>
      </c>
      <c r="CQ347" s="740">
        <f t="shared" si="2889"/>
        <v>0</v>
      </c>
      <c r="CR347" s="741">
        <f t="shared" si="2797"/>
        <v>0</v>
      </c>
      <c r="CS347" s="740">
        <f t="shared" si="2890"/>
        <v>0</v>
      </c>
      <c r="CT347" s="741">
        <f t="shared" si="2798"/>
        <v>0</v>
      </c>
      <c r="CU347" s="743">
        <f t="shared" si="2799"/>
        <v>0</v>
      </c>
      <c r="CV347" s="744">
        <f t="shared" si="2800"/>
        <v>0</v>
      </c>
      <c r="CW347" s="745">
        <v>12</v>
      </c>
      <c r="CX347" s="746">
        <f t="shared" si="2801"/>
        <v>0</v>
      </c>
      <c r="CY347" s="747"/>
      <c r="CZ347" s="741"/>
      <c r="DA347" s="746">
        <f t="shared" si="2802"/>
        <v>0</v>
      </c>
      <c r="DB347" s="746">
        <f t="shared" si="2803"/>
        <v>0</v>
      </c>
      <c r="DC347" s="746">
        <f t="shared" si="2804"/>
        <v>0</v>
      </c>
      <c r="DD347" s="750"/>
      <c r="DE347" s="1044"/>
      <c r="DF347" s="735" t="s">
        <v>866</v>
      </c>
      <c r="DG347" s="737">
        <f t="shared" si="2805"/>
        <v>0</v>
      </c>
      <c r="DH347" s="737">
        <f t="shared" si="2806"/>
        <v>6119</v>
      </c>
      <c r="DI347" s="738">
        <f t="shared" si="2807"/>
        <v>6181</v>
      </c>
      <c r="DJ347" s="817">
        <f t="shared" si="2808"/>
        <v>0</v>
      </c>
      <c r="DK347" s="740">
        <f t="shared" si="2809"/>
        <v>0</v>
      </c>
      <c r="DL347" s="741">
        <f t="shared" si="2810"/>
        <v>0</v>
      </c>
      <c r="DM347" s="740">
        <f t="shared" si="2811"/>
        <v>0</v>
      </c>
      <c r="DN347" s="741">
        <f t="shared" si="2812"/>
        <v>0</v>
      </c>
      <c r="DO347" s="740">
        <f t="shared" si="2891"/>
        <v>0</v>
      </c>
      <c r="DP347" s="741">
        <f t="shared" si="2813"/>
        <v>0</v>
      </c>
      <c r="DQ347" s="740">
        <f t="shared" si="2892"/>
        <v>0</v>
      </c>
      <c r="DR347" s="741">
        <f t="shared" si="2814"/>
        <v>0</v>
      </c>
      <c r="DS347" s="740">
        <f t="shared" si="2893"/>
        <v>0</v>
      </c>
      <c r="DT347" s="741">
        <f t="shared" si="2815"/>
        <v>0</v>
      </c>
      <c r="DU347" s="740">
        <f t="shared" si="2894"/>
        <v>0</v>
      </c>
      <c r="DV347" s="741">
        <f t="shared" si="2816"/>
        <v>0</v>
      </c>
      <c r="DW347" s="740">
        <f t="shared" si="2895"/>
        <v>0</v>
      </c>
      <c r="DX347" s="741">
        <f t="shared" si="2817"/>
        <v>0</v>
      </c>
      <c r="DY347" s="740">
        <f t="shared" si="2896"/>
        <v>0</v>
      </c>
      <c r="DZ347" s="741">
        <f t="shared" si="2818"/>
        <v>0</v>
      </c>
      <c r="EA347" s="740">
        <f t="shared" si="2897"/>
        <v>0</v>
      </c>
      <c r="EB347" s="741">
        <f t="shared" si="2819"/>
        <v>0</v>
      </c>
      <c r="EC347" s="740">
        <f t="shared" si="2898"/>
        <v>0</v>
      </c>
      <c r="ED347" s="741">
        <f t="shared" si="2820"/>
        <v>0</v>
      </c>
      <c r="EE347" s="743">
        <f t="shared" si="2821"/>
        <v>0</v>
      </c>
      <c r="EF347" s="744">
        <f t="shared" si="2822"/>
        <v>0</v>
      </c>
      <c r="EG347" s="745">
        <v>12</v>
      </c>
      <c r="EH347" s="746">
        <f t="shared" si="2823"/>
        <v>0</v>
      </c>
      <c r="EI347" s="747"/>
      <c r="EJ347" s="741"/>
      <c r="EK347" s="746">
        <f t="shared" si="2824"/>
        <v>0</v>
      </c>
      <c r="EL347" s="746">
        <f t="shared" si="2825"/>
        <v>0</v>
      </c>
      <c r="EM347" s="746">
        <f t="shared" si="2826"/>
        <v>0</v>
      </c>
      <c r="EO347" s="1044"/>
      <c r="EP347" s="735" t="s">
        <v>866</v>
      </c>
      <c r="EQ347" s="737">
        <f t="shared" si="2827"/>
        <v>0</v>
      </c>
      <c r="ER347" s="737">
        <f t="shared" si="2828"/>
        <v>6119</v>
      </c>
      <c r="ES347" s="738">
        <f t="shared" si="2829"/>
        <v>6181</v>
      </c>
      <c r="ET347" s="817">
        <f t="shared" si="2830"/>
        <v>0</v>
      </c>
      <c r="EU347" s="740">
        <f t="shared" si="2831"/>
        <v>0</v>
      </c>
      <c r="EV347" s="741">
        <f t="shared" si="2832"/>
        <v>0</v>
      </c>
      <c r="EW347" s="740">
        <f t="shared" si="2833"/>
        <v>0</v>
      </c>
      <c r="EX347" s="741">
        <f t="shared" si="2834"/>
        <v>0</v>
      </c>
      <c r="EY347" s="740">
        <f t="shared" si="2899"/>
        <v>0</v>
      </c>
      <c r="EZ347" s="741">
        <f t="shared" si="2835"/>
        <v>0</v>
      </c>
      <c r="FA347" s="740">
        <f t="shared" si="2900"/>
        <v>0</v>
      </c>
      <c r="FB347" s="741">
        <f t="shared" si="2836"/>
        <v>0</v>
      </c>
      <c r="FC347" s="740">
        <f t="shared" si="2901"/>
        <v>0</v>
      </c>
      <c r="FD347" s="741">
        <f t="shared" si="2837"/>
        <v>0</v>
      </c>
      <c r="FE347" s="740">
        <f t="shared" si="2902"/>
        <v>0</v>
      </c>
      <c r="FF347" s="741">
        <f t="shared" si="2838"/>
        <v>0</v>
      </c>
      <c r="FG347" s="740">
        <f t="shared" si="2903"/>
        <v>0</v>
      </c>
      <c r="FH347" s="741">
        <f t="shared" si="2839"/>
        <v>0</v>
      </c>
      <c r="FI347" s="740">
        <f t="shared" si="2904"/>
        <v>0</v>
      </c>
      <c r="FJ347" s="741">
        <f t="shared" si="2840"/>
        <v>0</v>
      </c>
      <c r="FK347" s="740">
        <f t="shared" si="2905"/>
        <v>0</v>
      </c>
      <c r="FL347" s="741">
        <f t="shared" si="2841"/>
        <v>0</v>
      </c>
      <c r="FM347" s="740">
        <f t="shared" si="2906"/>
        <v>0</v>
      </c>
      <c r="FN347" s="741">
        <f t="shared" si="2842"/>
        <v>0</v>
      </c>
      <c r="FO347" s="743">
        <f t="shared" si="2843"/>
        <v>0</v>
      </c>
      <c r="FP347" s="744">
        <f t="shared" si="2844"/>
        <v>0</v>
      </c>
      <c r="FQ347" s="745">
        <v>12</v>
      </c>
      <c r="FR347" s="746">
        <f t="shared" si="2845"/>
        <v>0</v>
      </c>
      <c r="FS347" s="747"/>
      <c r="FT347" s="741"/>
      <c r="FU347" s="746">
        <f t="shared" si="2846"/>
        <v>0</v>
      </c>
      <c r="FV347" s="746">
        <f t="shared" si="2847"/>
        <v>0</v>
      </c>
      <c r="FW347" s="746">
        <f t="shared" si="2848"/>
        <v>0</v>
      </c>
      <c r="FY347" s="1044"/>
      <c r="FZ347" s="735" t="s">
        <v>866</v>
      </c>
      <c r="GA347" s="737">
        <f t="shared" si="2849"/>
        <v>1</v>
      </c>
      <c r="GB347" s="737">
        <f t="shared" si="2850"/>
        <v>6119</v>
      </c>
      <c r="GC347" s="738">
        <f t="shared" si="2851"/>
        <v>6181</v>
      </c>
      <c r="GD347" s="743">
        <f t="shared" si="2852"/>
        <v>6181</v>
      </c>
      <c r="GE347" s="743"/>
      <c r="GF347" s="737">
        <f t="shared" si="2853"/>
        <v>0</v>
      </c>
      <c r="GG347" s="743"/>
      <c r="GH347" s="737">
        <f t="shared" si="2854"/>
        <v>0</v>
      </c>
      <c r="GI347" s="743"/>
      <c r="GJ347" s="737">
        <f t="shared" si="2855"/>
        <v>0</v>
      </c>
      <c r="GK347" s="743"/>
      <c r="GL347" s="737">
        <f t="shared" si="2856"/>
        <v>0</v>
      </c>
      <c r="GM347" s="743"/>
      <c r="GN347" s="737">
        <f t="shared" si="2857"/>
        <v>0</v>
      </c>
      <c r="GO347" s="743"/>
      <c r="GP347" s="737">
        <f t="shared" si="2858"/>
        <v>0</v>
      </c>
      <c r="GQ347" s="743"/>
      <c r="GR347" s="737">
        <f t="shared" si="2859"/>
        <v>0</v>
      </c>
      <c r="GS347" s="743"/>
      <c r="GT347" s="737">
        <f t="shared" si="2860"/>
        <v>0</v>
      </c>
      <c r="GU347" s="743"/>
      <c r="GV347" s="737">
        <f t="shared" si="2861"/>
        <v>0</v>
      </c>
      <c r="GW347" s="743"/>
      <c r="GX347" s="737">
        <f t="shared" si="2862"/>
        <v>0</v>
      </c>
      <c r="GY347" s="743">
        <f t="shared" si="2862"/>
        <v>10061</v>
      </c>
      <c r="GZ347" s="744">
        <f t="shared" si="2863"/>
        <v>16242</v>
      </c>
      <c r="HA347" s="745">
        <v>12</v>
      </c>
      <c r="HB347" s="746">
        <f t="shared" si="2864"/>
        <v>194904</v>
      </c>
      <c r="HC347" s="737">
        <f t="shared" si="2865"/>
        <v>0</v>
      </c>
      <c r="HD347" s="737">
        <f t="shared" si="2865"/>
        <v>0</v>
      </c>
      <c r="HE347" s="746">
        <f t="shared" si="2866"/>
        <v>194904</v>
      </c>
      <c r="HF347" s="746">
        <f t="shared" si="2867"/>
        <v>58861.01</v>
      </c>
      <c r="HG347" s="746">
        <f t="shared" si="2868"/>
        <v>253765.01</v>
      </c>
    </row>
    <row r="348" spans="1:215" hidden="1" x14ac:dyDescent="0.25">
      <c r="A348" s="1044"/>
      <c r="B348" s="755" t="s">
        <v>418</v>
      </c>
      <c r="C348" s="737">
        <f t="shared" si="2733"/>
        <v>0</v>
      </c>
      <c r="D348" s="737">
        <f t="shared" si="2734"/>
        <v>4868</v>
      </c>
      <c r="E348" s="738">
        <f t="shared" si="2735"/>
        <v>4917</v>
      </c>
      <c r="F348" s="817">
        <f t="shared" si="2736"/>
        <v>0</v>
      </c>
      <c r="G348" s="740">
        <f t="shared" si="2874"/>
        <v>0</v>
      </c>
      <c r="H348" s="741">
        <f t="shared" si="2737"/>
        <v>0</v>
      </c>
      <c r="I348" s="740">
        <f t="shared" si="2874"/>
        <v>0</v>
      </c>
      <c r="J348" s="741">
        <f t="shared" si="2738"/>
        <v>0</v>
      </c>
      <c r="K348" s="740">
        <f t="shared" si="2739"/>
        <v>0</v>
      </c>
      <c r="L348" s="741">
        <f t="shared" si="2740"/>
        <v>0</v>
      </c>
      <c r="M348" s="740">
        <f t="shared" si="2741"/>
        <v>0</v>
      </c>
      <c r="N348" s="741">
        <f t="shared" si="2742"/>
        <v>0</v>
      </c>
      <c r="O348" s="740">
        <f t="shared" si="2743"/>
        <v>0</v>
      </c>
      <c r="P348" s="741">
        <f t="shared" si="2744"/>
        <v>0</v>
      </c>
      <c r="Q348" s="740">
        <f t="shared" si="2745"/>
        <v>0</v>
      </c>
      <c r="R348" s="741">
        <f t="shared" si="2746"/>
        <v>0</v>
      </c>
      <c r="S348" s="740">
        <f t="shared" si="2747"/>
        <v>0</v>
      </c>
      <c r="T348" s="741">
        <f t="shared" si="2748"/>
        <v>0</v>
      </c>
      <c r="U348" s="740">
        <f t="shared" si="2749"/>
        <v>0</v>
      </c>
      <c r="V348" s="741">
        <f t="shared" si="2750"/>
        <v>0</v>
      </c>
      <c r="W348" s="740">
        <f t="shared" si="2751"/>
        <v>0</v>
      </c>
      <c r="X348" s="741">
        <f t="shared" si="2752"/>
        <v>0</v>
      </c>
      <c r="Y348" s="740">
        <f t="shared" si="2753"/>
        <v>0</v>
      </c>
      <c r="Z348" s="741">
        <f t="shared" si="2754"/>
        <v>0</v>
      </c>
      <c r="AA348" s="743">
        <f t="shared" si="2755"/>
        <v>0</v>
      </c>
      <c r="AB348" s="744">
        <f t="shared" si="2756"/>
        <v>0</v>
      </c>
      <c r="AC348" s="745">
        <v>12</v>
      </c>
      <c r="AD348" s="746">
        <f t="shared" si="2757"/>
        <v>0</v>
      </c>
      <c r="AE348" s="747">
        <f>C348*1009.76*12</f>
        <v>0</v>
      </c>
      <c r="AF348" s="782">
        <f t="shared" ref="AF348:AF350" si="2917">AD348*0.085</f>
        <v>0</v>
      </c>
      <c r="AG348" s="746">
        <f t="shared" si="2758"/>
        <v>0</v>
      </c>
      <c r="AH348" s="746">
        <f t="shared" si="2759"/>
        <v>0</v>
      </c>
      <c r="AI348" s="746">
        <f t="shared" si="2760"/>
        <v>0</v>
      </c>
      <c r="AK348" s="1044"/>
      <c r="AL348" s="755" t="s">
        <v>418</v>
      </c>
      <c r="AM348" s="737">
        <f t="shared" si="2761"/>
        <v>2</v>
      </c>
      <c r="AN348" s="737">
        <f t="shared" si="2762"/>
        <v>4868</v>
      </c>
      <c r="AO348" s="738">
        <f t="shared" si="2763"/>
        <v>4917</v>
      </c>
      <c r="AP348" s="817">
        <f t="shared" si="2764"/>
        <v>9834</v>
      </c>
      <c r="AQ348" s="740">
        <f t="shared" si="2765"/>
        <v>0</v>
      </c>
      <c r="AR348" s="741">
        <f t="shared" si="2766"/>
        <v>0</v>
      </c>
      <c r="AS348" s="740">
        <f t="shared" si="2767"/>
        <v>0</v>
      </c>
      <c r="AT348" s="741">
        <f t="shared" si="2768"/>
        <v>0</v>
      </c>
      <c r="AU348" s="740">
        <f t="shared" si="2875"/>
        <v>0</v>
      </c>
      <c r="AV348" s="741">
        <f t="shared" si="2769"/>
        <v>0</v>
      </c>
      <c r="AW348" s="740">
        <f t="shared" si="2876"/>
        <v>0</v>
      </c>
      <c r="AX348" s="741">
        <f t="shared" si="2770"/>
        <v>0</v>
      </c>
      <c r="AY348" s="740">
        <f t="shared" si="2877"/>
        <v>0</v>
      </c>
      <c r="AZ348" s="741">
        <f t="shared" si="2771"/>
        <v>0</v>
      </c>
      <c r="BA348" s="740">
        <f t="shared" si="2878"/>
        <v>0</v>
      </c>
      <c r="BB348" s="741">
        <f t="shared" si="2772"/>
        <v>0</v>
      </c>
      <c r="BC348" s="740">
        <f t="shared" si="2879"/>
        <v>0</v>
      </c>
      <c r="BD348" s="741">
        <f t="shared" si="2773"/>
        <v>0</v>
      </c>
      <c r="BE348" s="740">
        <f t="shared" si="2880"/>
        <v>0</v>
      </c>
      <c r="BF348" s="741">
        <f t="shared" si="2774"/>
        <v>0</v>
      </c>
      <c r="BG348" s="740">
        <f t="shared" si="2881"/>
        <v>0</v>
      </c>
      <c r="BH348" s="741">
        <f t="shared" si="2775"/>
        <v>0</v>
      </c>
      <c r="BI348" s="740">
        <f t="shared" si="2882"/>
        <v>0</v>
      </c>
      <c r="BJ348" s="741">
        <f t="shared" si="2776"/>
        <v>0</v>
      </c>
      <c r="BK348" s="743">
        <f t="shared" si="2777"/>
        <v>22650</v>
      </c>
      <c r="BL348" s="744">
        <f t="shared" si="2778"/>
        <v>32484</v>
      </c>
      <c r="BM348" s="745">
        <v>12</v>
      </c>
      <c r="BN348" s="746">
        <f t="shared" si="2779"/>
        <v>389808</v>
      </c>
      <c r="BO348" s="747">
        <f>AM348*1009.76*12</f>
        <v>24234.240000000002</v>
      </c>
      <c r="BP348" s="782">
        <f t="shared" ref="BP348:BP350" si="2918">BN348*0.085</f>
        <v>33133.68</v>
      </c>
      <c r="BQ348" s="746">
        <f t="shared" si="2780"/>
        <v>447175.92</v>
      </c>
      <c r="BR348" s="746">
        <f t="shared" si="2781"/>
        <v>135047.13</v>
      </c>
      <c r="BS348" s="746">
        <f t="shared" si="2782"/>
        <v>582223.05000000005</v>
      </c>
      <c r="BU348" s="1044"/>
      <c r="BV348" s="755" t="s">
        <v>418</v>
      </c>
      <c r="BW348" s="737">
        <f t="shared" si="2783"/>
        <v>0</v>
      </c>
      <c r="BX348" s="737">
        <f t="shared" si="2784"/>
        <v>4868</v>
      </c>
      <c r="BY348" s="738">
        <f t="shared" si="2785"/>
        <v>4917</v>
      </c>
      <c r="BZ348" s="817">
        <f t="shared" si="2786"/>
        <v>0</v>
      </c>
      <c r="CA348" s="740">
        <f t="shared" si="2787"/>
        <v>0</v>
      </c>
      <c r="CB348" s="741">
        <f t="shared" si="2788"/>
        <v>0</v>
      </c>
      <c r="CC348" s="740">
        <f t="shared" si="2789"/>
        <v>0</v>
      </c>
      <c r="CD348" s="741">
        <f t="shared" si="2790"/>
        <v>0</v>
      </c>
      <c r="CE348" s="740">
        <f t="shared" si="2883"/>
        <v>0</v>
      </c>
      <c r="CF348" s="741">
        <f t="shared" si="2791"/>
        <v>0</v>
      </c>
      <c r="CG348" s="740">
        <f t="shared" si="2884"/>
        <v>0</v>
      </c>
      <c r="CH348" s="741">
        <f t="shared" si="2792"/>
        <v>0</v>
      </c>
      <c r="CI348" s="740">
        <f t="shared" si="2885"/>
        <v>0</v>
      </c>
      <c r="CJ348" s="741">
        <f t="shared" si="2793"/>
        <v>0</v>
      </c>
      <c r="CK348" s="740">
        <f t="shared" si="2886"/>
        <v>0</v>
      </c>
      <c r="CL348" s="741">
        <f t="shared" si="2794"/>
        <v>0</v>
      </c>
      <c r="CM348" s="740">
        <f t="shared" si="2887"/>
        <v>0</v>
      </c>
      <c r="CN348" s="741">
        <f t="shared" si="2795"/>
        <v>0</v>
      </c>
      <c r="CO348" s="740">
        <f t="shared" si="2888"/>
        <v>0</v>
      </c>
      <c r="CP348" s="741">
        <f t="shared" si="2796"/>
        <v>0</v>
      </c>
      <c r="CQ348" s="740">
        <f t="shared" si="2889"/>
        <v>0</v>
      </c>
      <c r="CR348" s="741">
        <f t="shared" si="2797"/>
        <v>0</v>
      </c>
      <c r="CS348" s="740">
        <f t="shared" si="2890"/>
        <v>0</v>
      </c>
      <c r="CT348" s="741">
        <f t="shared" si="2798"/>
        <v>0</v>
      </c>
      <c r="CU348" s="743">
        <f t="shared" si="2799"/>
        <v>0</v>
      </c>
      <c r="CV348" s="744">
        <f t="shared" si="2800"/>
        <v>0</v>
      </c>
      <c r="CW348" s="745">
        <v>12</v>
      </c>
      <c r="CX348" s="746">
        <f t="shared" si="2801"/>
        <v>0</v>
      </c>
      <c r="CY348" s="747">
        <f>BW348*1009.76*12</f>
        <v>0</v>
      </c>
      <c r="CZ348" s="782">
        <f t="shared" ref="CZ348:CZ350" si="2919">CX348*0.085</f>
        <v>0</v>
      </c>
      <c r="DA348" s="746">
        <f t="shared" si="2802"/>
        <v>0</v>
      </c>
      <c r="DB348" s="746">
        <f t="shared" si="2803"/>
        <v>0</v>
      </c>
      <c r="DC348" s="746">
        <f t="shared" si="2804"/>
        <v>0</v>
      </c>
      <c r="DD348" s="750"/>
      <c r="DE348" s="1044"/>
      <c r="DF348" s="755" t="s">
        <v>418</v>
      </c>
      <c r="DG348" s="737">
        <f t="shared" si="2805"/>
        <v>0</v>
      </c>
      <c r="DH348" s="737">
        <f t="shared" si="2806"/>
        <v>4868</v>
      </c>
      <c r="DI348" s="738">
        <f t="shared" si="2807"/>
        <v>4917</v>
      </c>
      <c r="DJ348" s="817">
        <f t="shared" si="2808"/>
        <v>0</v>
      </c>
      <c r="DK348" s="740">
        <f t="shared" si="2809"/>
        <v>0</v>
      </c>
      <c r="DL348" s="741">
        <f t="shared" si="2810"/>
        <v>0</v>
      </c>
      <c r="DM348" s="740">
        <f t="shared" si="2811"/>
        <v>0</v>
      </c>
      <c r="DN348" s="741">
        <f t="shared" si="2812"/>
        <v>0</v>
      </c>
      <c r="DO348" s="740">
        <f t="shared" si="2891"/>
        <v>0</v>
      </c>
      <c r="DP348" s="741">
        <f t="shared" si="2813"/>
        <v>0</v>
      </c>
      <c r="DQ348" s="740">
        <f t="shared" si="2892"/>
        <v>0</v>
      </c>
      <c r="DR348" s="741">
        <f t="shared" si="2814"/>
        <v>0</v>
      </c>
      <c r="DS348" s="740">
        <f t="shared" si="2893"/>
        <v>0</v>
      </c>
      <c r="DT348" s="741">
        <f t="shared" si="2815"/>
        <v>0</v>
      </c>
      <c r="DU348" s="740">
        <f t="shared" si="2894"/>
        <v>0</v>
      </c>
      <c r="DV348" s="741">
        <f t="shared" si="2816"/>
        <v>0</v>
      </c>
      <c r="DW348" s="740">
        <f t="shared" si="2895"/>
        <v>0</v>
      </c>
      <c r="DX348" s="741">
        <f t="shared" si="2817"/>
        <v>0</v>
      </c>
      <c r="DY348" s="740">
        <f t="shared" si="2896"/>
        <v>0</v>
      </c>
      <c r="DZ348" s="741">
        <f t="shared" si="2818"/>
        <v>0</v>
      </c>
      <c r="EA348" s="740">
        <f t="shared" si="2897"/>
        <v>0</v>
      </c>
      <c r="EB348" s="741">
        <f t="shared" si="2819"/>
        <v>0</v>
      </c>
      <c r="EC348" s="740">
        <f t="shared" si="2898"/>
        <v>0</v>
      </c>
      <c r="ED348" s="741">
        <f t="shared" si="2820"/>
        <v>0</v>
      </c>
      <c r="EE348" s="743">
        <f t="shared" si="2821"/>
        <v>0</v>
      </c>
      <c r="EF348" s="744">
        <f t="shared" si="2822"/>
        <v>0</v>
      </c>
      <c r="EG348" s="745">
        <v>12</v>
      </c>
      <c r="EH348" s="746">
        <f t="shared" si="2823"/>
        <v>0</v>
      </c>
      <c r="EI348" s="747">
        <f>DG348*1009.76*12</f>
        <v>0</v>
      </c>
      <c r="EJ348" s="782">
        <f t="shared" ref="EJ348:EJ350" si="2920">EH348*0.085</f>
        <v>0</v>
      </c>
      <c r="EK348" s="746">
        <f t="shared" si="2824"/>
        <v>0</v>
      </c>
      <c r="EL348" s="746">
        <f t="shared" si="2825"/>
        <v>0</v>
      </c>
      <c r="EM348" s="746">
        <f t="shared" si="2826"/>
        <v>0</v>
      </c>
      <c r="EO348" s="1044"/>
      <c r="EP348" s="755" t="s">
        <v>418</v>
      </c>
      <c r="EQ348" s="737">
        <f t="shared" si="2827"/>
        <v>0</v>
      </c>
      <c r="ER348" s="737">
        <f t="shared" si="2828"/>
        <v>4868</v>
      </c>
      <c r="ES348" s="738">
        <f t="shared" si="2829"/>
        <v>4917</v>
      </c>
      <c r="ET348" s="817">
        <f t="shared" si="2830"/>
        <v>0</v>
      </c>
      <c r="EU348" s="740">
        <f t="shared" si="2831"/>
        <v>0</v>
      </c>
      <c r="EV348" s="741">
        <f t="shared" si="2832"/>
        <v>0</v>
      </c>
      <c r="EW348" s="740">
        <f t="shared" si="2833"/>
        <v>0</v>
      </c>
      <c r="EX348" s="741">
        <f t="shared" si="2834"/>
        <v>0</v>
      </c>
      <c r="EY348" s="740">
        <f t="shared" si="2899"/>
        <v>0</v>
      </c>
      <c r="EZ348" s="741">
        <f t="shared" si="2835"/>
        <v>0</v>
      </c>
      <c r="FA348" s="740">
        <f t="shared" si="2900"/>
        <v>0</v>
      </c>
      <c r="FB348" s="741">
        <f t="shared" si="2836"/>
        <v>0</v>
      </c>
      <c r="FC348" s="740">
        <f t="shared" si="2901"/>
        <v>0</v>
      </c>
      <c r="FD348" s="741">
        <f t="shared" si="2837"/>
        <v>0</v>
      </c>
      <c r="FE348" s="740">
        <f t="shared" si="2902"/>
        <v>0</v>
      </c>
      <c r="FF348" s="741">
        <f t="shared" si="2838"/>
        <v>0</v>
      </c>
      <c r="FG348" s="740">
        <f t="shared" si="2903"/>
        <v>0</v>
      </c>
      <c r="FH348" s="741">
        <f t="shared" si="2839"/>
        <v>0</v>
      </c>
      <c r="FI348" s="740">
        <f t="shared" si="2904"/>
        <v>0</v>
      </c>
      <c r="FJ348" s="741">
        <f t="shared" si="2840"/>
        <v>0</v>
      </c>
      <c r="FK348" s="740">
        <f t="shared" si="2905"/>
        <v>0</v>
      </c>
      <c r="FL348" s="741">
        <f t="shared" si="2841"/>
        <v>0</v>
      </c>
      <c r="FM348" s="740">
        <f t="shared" si="2906"/>
        <v>0</v>
      </c>
      <c r="FN348" s="741">
        <f t="shared" si="2842"/>
        <v>0</v>
      </c>
      <c r="FO348" s="743">
        <f t="shared" si="2843"/>
        <v>0</v>
      </c>
      <c r="FP348" s="744">
        <f t="shared" si="2844"/>
        <v>0</v>
      </c>
      <c r="FQ348" s="745">
        <v>12</v>
      </c>
      <c r="FR348" s="746">
        <f t="shared" si="2845"/>
        <v>0</v>
      </c>
      <c r="FS348" s="747">
        <f>EQ348*1009.76*12</f>
        <v>0</v>
      </c>
      <c r="FT348" s="782">
        <f t="shared" ref="FT348:FT350" si="2921">FR348*0.085</f>
        <v>0</v>
      </c>
      <c r="FU348" s="746">
        <f t="shared" si="2846"/>
        <v>0</v>
      </c>
      <c r="FV348" s="746">
        <f t="shared" si="2847"/>
        <v>0</v>
      </c>
      <c r="FW348" s="746">
        <f t="shared" si="2848"/>
        <v>0</v>
      </c>
      <c r="FY348" s="1044"/>
      <c r="FZ348" s="755" t="s">
        <v>418</v>
      </c>
      <c r="GA348" s="737">
        <f t="shared" si="2849"/>
        <v>2</v>
      </c>
      <c r="GB348" s="737">
        <f t="shared" si="2850"/>
        <v>4868</v>
      </c>
      <c r="GC348" s="738">
        <f t="shared" si="2851"/>
        <v>4917</v>
      </c>
      <c r="GD348" s="743">
        <f t="shared" si="2852"/>
        <v>9834</v>
      </c>
      <c r="GE348" s="743"/>
      <c r="GF348" s="737">
        <f t="shared" si="2853"/>
        <v>0</v>
      </c>
      <c r="GG348" s="743"/>
      <c r="GH348" s="737">
        <f t="shared" si="2854"/>
        <v>0</v>
      </c>
      <c r="GI348" s="743"/>
      <c r="GJ348" s="737">
        <f t="shared" si="2855"/>
        <v>0</v>
      </c>
      <c r="GK348" s="743"/>
      <c r="GL348" s="737">
        <f t="shared" si="2856"/>
        <v>0</v>
      </c>
      <c r="GM348" s="743"/>
      <c r="GN348" s="737">
        <f t="shared" si="2857"/>
        <v>0</v>
      </c>
      <c r="GO348" s="743"/>
      <c r="GP348" s="737">
        <f t="shared" si="2858"/>
        <v>0</v>
      </c>
      <c r="GQ348" s="743"/>
      <c r="GR348" s="737">
        <f t="shared" si="2859"/>
        <v>0</v>
      </c>
      <c r="GS348" s="743"/>
      <c r="GT348" s="737">
        <f t="shared" si="2860"/>
        <v>0</v>
      </c>
      <c r="GU348" s="743"/>
      <c r="GV348" s="737">
        <f t="shared" si="2861"/>
        <v>0</v>
      </c>
      <c r="GW348" s="743"/>
      <c r="GX348" s="737">
        <f t="shared" si="2862"/>
        <v>0</v>
      </c>
      <c r="GY348" s="743">
        <f t="shared" si="2862"/>
        <v>22650</v>
      </c>
      <c r="GZ348" s="744">
        <f t="shared" si="2863"/>
        <v>32484</v>
      </c>
      <c r="HA348" s="745">
        <v>12</v>
      </c>
      <c r="HB348" s="746">
        <f t="shared" si="2864"/>
        <v>389808</v>
      </c>
      <c r="HC348" s="737">
        <f t="shared" si="2865"/>
        <v>24234.240000000002</v>
      </c>
      <c r="HD348" s="737">
        <f t="shared" si="2865"/>
        <v>33133.68</v>
      </c>
      <c r="HE348" s="746">
        <f t="shared" si="2866"/>
        <v>447175.92</v>
      </c>
      <c r="HF348" s="746">
        <f t="shared" si="2867"/>
        <v>135047.13</v>
      </c>
      <c r="HG348" s="746">
        <f t="shared" si="2868"/>
        <v>582223.05000000005</v>
      </c>
    </row>
    <row r="349" spans="1:215" hidden="1" x14ac:dyDescent="0.25">
      <c r="A349" s="1044"/>
      <c r="B349" s="755" t="s">
        <v>526</v>
      </c>
      <c r="C349" s="737">
        <f t="shared" si="2733"/>
        <v>0</v>
      </c>
      <c r="D349" s="737">
        <f t="shared" si="2734"/>
        <v>4868</v>
      </c>
      <c r="E349" s="738">
        <f t="shared" si="2735"/>
        <v>4917</v>
      </c>
      <c r="F349" s="817">
        <f t="shared" si="2736"/>
        <v>0</v>
      </c>
      <c r="G349" s="740">
        <f t="shared" si="2874"/>
        <v>0</v>
      </c>
      <c r="H349" s="741">
        <f t="shared" si="2737"/>
        <v>0</v>
      </c>
      <c r="I349" s="740">
        <f t="shared" si="2874"/>
        <v>0</v>
      </c>
      <c r="J349" s="741">
        <f t="shared" si="2738"/>
        <v>0</v>
      </c>
      <c r="K349" s="740">
        <f t="shared" si="2739"/>
        <v>0</v>
      </c>
      <c r="L349" s="741">
        <f t="shared" si="2740"/>
        <v>0</v>
      </c>
      <c r="M349" s="740">
        <f t="shared" si="2741"/>
        <v>0</v>
      </c>
      <c r="N349" s="741">
        <f t="shared" si="2742"/>
        <v>0</v>
      </c>
      <c r="O349" s="740">
        <f t="shared" si="2743"/>
        <v>0</v>
      </c>
      <c r="P349" s="741">
        <f t="shared" si="2744"/>
        <v>0</v>
      </c>
      <c r="Q349" s="740">
        <f t="shared" si="2745"/>
        <v>0</v>
      </c>
      <c r="R349" s="741">
        <f t="shared" si="2746"/>
        <v>0</v>
      </c>
      <c r="S349" s="740">
        <f t="shared" si="2747"/>
        <v>0</v>
      </c>
      <c r="T349" s="741">
        <f t="shared" si="2748"/>
        <v>0</v>
      </c>
      <c r="U349" s="740">
        <f t="shared" si="2749"/>
        <v>0</v>
      </c>
      <c r="V349" s="741">
        <f t="shared" si="2750"/>
        <v>0</v>
      </c>
      <c r="W349" s="740">
        <f t="shared" si="2751"/>
        <v>0</v>
      </c>
      <c r="X349" s="741">
        <f t="shared" si="2752"/>
        <v>0</v>
      </c>
      <c r="Y349" s="740">
        <f t="shared" si="2753"/>
        <v>0</v>
      </c>
      <c r="Z349" s="741">
        <f t="shared" si="2754"/>
        <v>0</v>
      </c>
      <c r="AA349" s="743">
        <f t="shared" si="2755"/>
        <v>0</v>
      </c>
      <c r="AB349" s="744">
        <f t="shared" si="2756"/>
        <v>0</v>
      </c>
      <c r="AC349" s="745">
        <v>12</v>
      </c>
      <c r="AD349" s="746">
        <f t="shared" si="2757"/>
        <v>0</v>
      </c>
      <c r="AE349" s="747"/>
      <c r="AF349" s="782">
        <f t="shared" si="2917"/>
        <v>0</v>
      </c>
      <c r="AG349" s="746">
        <f t="shared" si="2758"/>
        <v>0</v>
      </c>
      <c r="AH349" s="746">
        <f t="shared" si="2759"/>
        <v>0</v>
      </c>
      <c r="AI349" s="746">
        <f t="shared" si="2760"/>
        <v>0</v>
      </c>
      <c r="AK349" s="1044"/>
      <c r="AL349" s="755" t="s">
        <v>526</v>
      </c>
      <c r="AM349" s="737">
        <f t="shared" si="2761"/>
        <v>4</v>
      </c>
      <c r="AN349" s="737">
        <f t="shared" si="2762"/>
        <v>4868</v>
      </c>
      <c r="AO349" s="738">
        <f t="shared" si="2763"/>
        <v>4917</v>
      </c>
      <c r="AP349" s="817">
        <f t="shared" si="2764"/>
        <v>19668</v>
      </c>
      <c r="AQ349" s="740">
        <f t="shared" si="2765"/>
        <v>0</v>
      </c>
      <c r="AR349" s="741">
        <f t="shared" si="2766"/>
        <v>0</v>
      </c>
      <c r="AS349" s="740">
        <f t="shared" si="2767"/>
        <v>0</v>
      </c>
      <c r="AT349" s="741">
        <f t="shared" si="2768"/>
        <v>0</v>
      </c>
      <c r="AU349" s="740">
        <f t="shared" si="2875"/>
        <v>0</v>
      </c>
      <c r="AV349" s="741">
        <f t="shared" si="2769"/>
        <v>0</v>
      </c>
      <c r="AW349" s="740">
        <f t="shared" si="2876"/>
        <v>0</v>
      </c>
      <c r="AX349" s="741">
        <f t="shared" si="2770"/>
        <v>0</v>
      </c>
      <c r="AY349" s="740">
        <f t="shared" si="2877"/>
        <v>0</v>
      </c>
      <c r="AZ349" s="741">
        <f t="shared" si="2771"/>
        <v>0</v>
      </c>
      <c r="BA349" s="740">
        <f t="shared" si="2878"/>
        <v>0</v>
      </c>
      <c r="BB349" s="741">
        <f t="shared" si="2772"/>
        <v>0</v>
      </c>
      <c r="BC349" s="740">
        <f t="shared" si="2879"/>
        <v>0</v>
      </c>
      <c r="BD349" s="741">
        <f t="shared" si="2773"/>
        <v>0</v>
      </c>
      <c r="BE349" s="740">
        <f t="shared" si="2880"/>
        <v>0</v>
      </c>
      <c r="BF349" s="741">
        <f t="shared" si="2774"/>
        <v>0</v>
      </c>
      <c r="BG349" s="740">
        <f t="shared" si="2881"/>
        <v>0</v>
      </c>
      <c r="BH349" s="741">
        <f t="shared" si="2775"/>
        <v>0</v>
      </c>
      <c r="BI349" s="740">
        <f t="shared" si="2882"/>
        <v>0</v>
      </c>
      <c r="BJ349" s="741">
        <f t="shared" si="2776"/>
        <v>0</v>
      </c>
      <c r="BK349" s="743">
        <f t="shared" si="2777"/>
        <v>45300</v>
      </c>
      <c r="BL349" s="744">
        <f t="shared" si="2778"/>
        <v>64968</v>
      </c>
      <c r="BM349" s="745">
        <v>12</v>
      </c>
      <c r="BN349" s="746">
        <f t="shared" si="2779"/>
        <v>779616</v>
      </c>
      <c r="BO349" s="747"/>
      <c r="BP349" s="782">
        <f t="shared" si="2918"/>
        <v>66267.360000000001</v>
      </c>
      <c r="BQ349" s="746">
        <f t="shared" si="2780"/>
        <v>845883.36</v>
      </c>
      <c r="BR349" s="746">
        <f t="shared" si="2781"/>
        <v>255456.77</v>
      </c>
      <c r="BS349" s="746">
        <f t="shared" si="2782"/>
        <v>1101340.1299999999</v>
      </c>
      <c r="BU349" s="1044"/>
      <c r="BV349" s="755" t="s">
        <v>526</v>
      </c>
      <c r="BW349" s="737">
        <f t="shared" si="2783"/>
        <v>0</v>
      </c>
      <c r="BX349" s="737">
        <f t="shared" si="2784"/>
        <v>4868</v>
      </c>
      <c r="BY349" s="738">
        <f t="shared" si="2785"/>
        <v>4917</v>
      </c>
      <c r="BZ349" s="817">
        <f t="shared" si="2786"/>
        <v>0</v>
      </c>
      <c r="CA349" s="740">
        <f t="shared" si="2787"/>
        <v>0</v>
      </c>
      <c r="CB349" s="741">
        <f t="shared" si="2788"/>
        <v>0</v>
      </c>
      <c r="CC349" s="740">
        <f t="shared" si="2789"/>
        <v>0</v>
      </c>
      <c r="CD349" s="741">
        <f t="shared" si="2790"/>
        <v>0</v>
      </c>
      <c r="CE349" s="740">
        <f t="shared" si="2883"/>
        <v>0</v>
      </c>
      <c r="CF349" s="741">
        <f t="shared" si="2791"/>
        <v>0</v>
      </c>
      <c r="CG349" s="740">
        <f t="shared" si="2884"/>
        <v>0</v>
      </c>
      <c r="CH349" s="741">
        <f t="shared" si="2792"/>
        <v>0</v>
      </c>
      <c r="CI349" s="740">
        <f t="shared" si="2885"/>
        <v>0</v>
      </c>
      <c r="CJ349" s="741">
        <f t="shared" si="2793"/>
        <v>0</v>
      </c>
      <c r="CK349" s="740">
        <f t="shared" si="2886"/>
        <v>0</v>
      </c>
      <c r="CL349" s="741">
        <f t="shared" si="2794"/>
        <v>0</v>
      </c>
      <c r="CM349" s="740">
        <f t="shared" si="2887"/>
        <v>0</v>
      </c>
      <c r="CN349" s="741">
        <f t="shared" si="2795"/>
        <v>0</v>
      </c>
      <c r="CO349" s="740">
        <f t="shared" si="2888"/>
        <v>0</v>
      </c>
      <c r="CP349" s="741">
        <f t="shared" si="2796"/>
        <v>0</v>
      </c>
      <c r="CQ349" s="740">
        <f t="shared" si="2889"/>
        <v>0</v>
      </c>
      <c r="CR349" s="741">
        <f t="shared" si="2797"/>
        <v>0</v>
      </c>
      <c r="CS349" s="740">
        <f t="shared" si="2890"/>
        <v>0</v>
      </c>
      <c r="CT349" s="741">
        <f t="shared" si="2798"/>
        <v>0</v>
      </c>
      <c r="CU349" s="743">
        <f t="shared" si="2799"/>
        <v>0</v>
      </c>
      <c r="CV349" s="744">
        <f t="shared" si="2800"/>
        <v>0</v>
      </c>
      <c r="CW349" s="745">
        <v>12</v>
      </c>
      <c r="CX349" s="746">
        <f t="shared" si="2801"/>
        <v>0</v>
      </c>
      <c r="CY349" s="747"/>
      <c r="CZ349" s="782">
        <f t="shared" si="2919"/>
        <v>0</v>
      </c>
      <c r="DA349" s="746">
        <f t="shared" si="2802"/>
        <v>0</v>
      </c>
      <c r="DB349" s="746">
        <f t="shared" si="2803"/>
        <v>0</v>
      </c>
      <c r="DC349" s="746">
        <f t="shared" si="2804"/>
        <v>0</v>
      </c>
      <c r="DD349" s="750"/>
      <c r="DE349" s="1044"/>
      <c r="DF349" s="755" t="s">
        <v>526</v>
      </c>
      <c r="DG349" s="737">
        <f t="shared" si="2805"/>
        <v>0</v>
      </c>
      <c r="DH349" s="737">
        <f t="shared" si="2806"/>
        <v>4868</v>
      </c>
      <c r="DI349" s="738">
        <f t="shared" si="2807"/>
        <v>4917</v>
      </c>
      <c r="DJ349" s="817">
        <f t="shared" si="2808"/>
        <v>0</v>
      </c>
      <c r="DK349" s="740">
        <f t="shared" si="2809"/>
        <v>0</v>
      </c>
      <c r="DL349" s="741">
        <f t="shared" si="2810"/>
        <v>0</v>
      </c>
      <c r="DM349" s="740">
        <f t="shared" si="2811"/>
        <v>0</v>
      </c>
      <c r="DN349" s="741">
        <f t="shared" si="2812"/>
        <v>0</v>
      </c>
      <c r="DO349" s="740">
        <f t="shared" si="2891"/>
        <v>0</v>
      </c>
      <c r="DP349" s="741">
        <f t="shared" si="2813"/>
        <v>0</v>
      </c>
      <c r="DQ349" s="740">
        <f t="shared" si="2892"/>
        <v>0</v>
      </c>
      <c r="DR349" s="741">
        <f t="shared" si="2814"/>
        <v>0</v>
      </c>
      <c r="DS349" s="740">
        <f t="shared" si="2893"/>
        <v>0</v>
      </c>
      <c r="DT349" s="741">
        <f t="shared" si="2815"/>
        <v>0</v>
      </c>
      <c r="DU349" s="740">
        <f t="shared" si="2894"/>
        <v>0</v>
      </c>
      <c r="DV349" s="741">
        <f t="shared" si="2816"/>
        <v>0</v>
      </c>
      <c r="DW349" s="740">
        <f t="shared" si="2895"/>
        <v>0</v>
      </c>
      <c r="DX349" s="741">
        <f t="shared" si="2817"/>
        <v>0</v>
      </c>
      <c r="DY349" s="740">
        <f t="shared" si="2896"/>
        <v>0</v>
      </c>
      <c r="DZ349" s="741">
        <f t="shared" si="2818"/>
        <v>0</v>
      </c>
      <c r="EA349" s="740">
        <f t="shared" si="2897"/>
        <v>0</v>
      </c>
      <c r="EB349" s="741">
        <f t="shared" si="2819"/>
        <v>0</v>
      </c>
      <c r="EC349" s="740">
        <f t="shared" si="2898"/>
        <v>0</v>
      </c>
      <c r="ED349" s="741">
        <f t="shared" si="2820"/>
        <v>0</v>
      </c>
      <c r="EE349" s="743">
        <f t="shared" si="2821"/>
        <v>0</v>
      </c>
      <c r="EF349" s="744">
        <f t="shared" si="2822"/>
        <v>0</v>
      </c>
      <c r="EG349" s="745">
        <v>12</v>
      </c>
      <c r="EH349" s="746">
        <f t="shared" si="2823"/>
        <v>0</v>
      </c>
      <c r="EI349" s="747"/>
      <c r="EJ349" s="782">
        <f t="shared" si="2920"/>
        <v>0</v>
      </c>
      <c r="EK349" s="746">
        <f t="shared" si="2824"/>
        <v>0</v>
      </c>
      <c r="EL349" s="746">
        <f t="shared" si="2825"/>
        <v>0</v>
      </c>
      <c r="EM349" s="746">
        <f t="shared" si="2826"/>
        <v>0</v>
      </c>
      <c r="EO349" s="1044"/>
      <c r="EP349" s="755" t="s">
        <v>526</v>
      </c>
      <c r="EQ349" s="737">
        <f t="shared" si="2827"/>
        <v>0</v>
      </c>
      <c r="ER349" s="737">
        <f t="shared" si="2828"/>
        <v>4868</v>
      </c>
      <c r="ES349" s="738">
        <f t="shared" si="2829"/>
        <v>4917</v>
      </c>
      <c r="ET349" s="817">
        <f t="shared" si="2830"/>
        <v>0</v>
      </c>
      <c r="EU349" s="740">
        <f t="shared" si="2831"/>
        <v>0</v>
      </c>
      <c r="EV349" s="741">
        <f t="shared" si="2832"/>
        <v>0</v>
      </c>
      <c r="EW349" s="740">
        <f t="shared" si="2833"/>
        <v>0</v>
      </c>
      <c r="EX349" s="741">
        <f t="shared" si="2834"/>
        <v>0</v>
      </c>
      <c r="EY349" s="740">
        <f t="shared" si="2899"/>
        <v>0</v>
      </c>
      <c r="EZ349" s="741">
        <f t="shared" si="2835"/>
        <v>0</v>
      </c>
      <c r="FA349" s="740">
        <f t="shared" si="2900"/>
        <v>0</v>
      </c>
      <c r="FB349" s="741">
        <f t="shared" si="2836"/>
        <v>0</v>
      </c>
      <c r="FC349" s="740">
        <f t="shared" si="2901"/>
        <v>0</v>
      </c>
      <c r="FD349" s="741">
        <f t="shared" si="2837"/>
        <v>0</v>
      </c>
      <c r="FE349" s="740">
        <f t="shared" si="2902"/>
        <v>0</v>
      </c>
      <c r="FF349" s="741">
        <f t="shared" si="2838"/>
        <v>0</v>
      </c>
      <c r="FG349" s="740">
        <f t="shared" si="2903"/>
        <v>0</v>
      </c>
      <c r="FH349" s="741">
        <f t="shared" si="2839"/>
        <v>0</v>
      </c>
      <c r="FI349" s="740">
        <f t="shared" si="2904"/>
        <v>0</v>
      </c>
      <c r="FJ349" s="741">
        <f t="shared" si="2840"/>
        <v>0</v>
      </c>
      <c r="FK349" s="740">
        <f t="shared" si="2905"/>
        <v>0</v>
      </c>
      <c r="FL349" s="741">
        <f t="shared" si="2841"/>
        <v>0</v>
      </c>
      <c r="FM349" s="740">
        <f t="shared" si="2906"/>
        <v>0</v>
      </c>
      <c r="FN349" s="741">
        <f t="shared" si="2842"/>
        <v>0</v>
      </c>
      <c r="FO349" s="743">
        <f t="shared" si="2843"/>
        <v>0</v>
      </c>
      <c r="FP349" s="744">
        <f t="shared" si="2844"/>
        <v>0</v>
      </c>
      <c r="FQ349" s="745">
        <v>12</v>
      </c>
      <c r="FR349" s="746">
        <f t="shared" si="2845"/>
        <v>0</v>
      </c>
      <c r="FS349" s="747"/>
      <c r="FT349" s="782">
        <f t="shared" si="2921"/>
        <v>0</v>
      </c>
      <c r="FU349" s="746">
        <f t="shared" si="2846"/>
        <v>0</v>
      </c>
      <c r="FV349" s="746">
        <f t="shared" si="2847"/>
        <v>0</v>
      </c>
      <c r="FW349" s="746">
        <f t="shared" si="2848"/>
        <v>0</v>
      </c>
      <c r="FY349" s="1044"/>
      <c r="FZ349" s="755" t="s">
        <v>526</v>
      </c>
      <c r="GA349" s="737">
        <f t="shared" si="2849"/>
        <v>4</v>
      </c>
      <c r="GB349" s="737">
        <f t="shared" si="2850"/>
        <v>4868</v>
      </c>
      <c r="GC349" s="738">
        <f t="shared" si="2851"/>
        <v>4917</v>
      </c>
      <c r="GD349" s="743">
        <f t="shared" si="2852"/>
        <v>19668</v>
      </c>
      <c r="GE349" s="743"/>
      <c r="GF349" s="737">
        <f t="shared" si="2853"/>
        <v>0</v>
      </c>
      <c r="GG349" s="743"/>
      <c r="GH349" s="737">
        <f t="shared" si="2854"/>
        <v>0</v>
      </c>
      <c r="GI349" s="743"/>
      <c r="GJ349" s="737">
        <f t="shared" si="2855"/>
        <v>0</v>
      </c>
      <c r="GK349" s="743"/>
      <c r="GL349" s="737">
        <f t="shared" si="2856"/>
        <v>0</v>
      </c>
      <c r="GM349" s="743"/>
      <c r="GN349" s="737">
        <f t="shared" si="2857"/>
        <v>0</v>
      </c>
      <c r="GO349" s="743"/>
      <c r="GP349" s="737">
        <f t="shared" si="2858"/>
        <v>0</v>
      </c>
      <c r="GQ349" s="743"/>
      <c r="GR349" s="737">
        <f t="shared" si="2859"/>
        <v>0</v>
      </c>
      <c r="GS349" s="743"/>
      <c r="GT349" s="737">
        <f t="shared" si="2860"/>
        <v>0</v>
      </c>
      <c r="GU349" s="743"/>
      <c r="GV349" s="737">
        <f t="shared" si="2861"/>
        <v>0</v>
      </c>
      <c r="GW349" s="743"/>
      <c r="GX349" s="737">
        <f t="shared" si="2862"/>
        <v>0</v>
      </c>
      <c r="GY349" s="743">
        <f t="shared" si="2862"/>
        <v>45300</v>
      </c>
      <c r="GZ349" s="744">
        <f t="shared" si="2863"/>
        <v>64968</v>
      </c>
      <c r="HA349" s="745">
        <v>12</v>
      </c>
      <c r="HB349" s="746">
        <f t="shared" si="2864"/>
        <v>779616</v>
      </c>
      <c r="HC349" s="737">
        <f t="shared" si="2865"/>
        <v>0</v>
      </c>
      <c r="HD349" s="737">
        <f t="shared" si="2865"/>
        <v>66267.360000000001</v>
      </c>
      <c r="HE349" s="746">
        <f t="shared" si="2866"/>
        <v>845883.36</v>
      </c>
      <c r="HF349" s="746">
        <f t="shared" si="2867"/>
        <v>255456.77</v>
      </c>
      <c r="HG349" s="746">
        <f t="shared" si="2868"/>
        <v>1101340.1299999999</v>
      </c>
    </row>
    <row r="350" spans="1:215" hidden="1" x14ac:dyDescent="0.25">
      <c r="A350" s="1044"/>
      <c r="B350" s="755" t="s">
        <v>527</v>
      </c>
      <c r="C350" s="737">
        <f t="shared" si="2733"/>
        <v>0</v>
      </c>
      <c r="D350" s="737">
        <f t="shared" si="2734"/>
        <v>4868</v>
      </c>
      <c r="E350" s="738">
        <f t="shared" si="2735"/>
        <v>4917</v>
      </c>
      <c r="F350" s="817">
        <f t="shared" si="2736"/>
        <v>0</v>
      </c>
      <c r="G350" s="740">
        <f t="shared" si="2874"/>
        <v>0</v>
      </c>
      <c r="H350" s="741">
        <f t="shared" si="2737"/>
        <v>0</v>
      </c>
      <c r="I350" s="740">
        <f t="shared" si="2874"/>
        <v>0</v>
      </c>
      <c r="J350" s="741">
        <f t="shared" si="2738"/>
        <v>0</v>
      </c>
      <c r="K350" s="740">
        <f t="shared" si="2739"/>
        <v>0</v>
      </c>
      <c r="L350" s="741">
        <f t="shared" si="2740"/>
        <v>0</v>
      </c>
      <c r="M350" s="740">
        <f t="shared" si="2741"/>
        <v>0</v>
      </c>
      <c r="N350" s="741">
        <f t="shared" si="2742"/>
        <v>0</v>
      </c>
      <c r="O350" s="740">
        <f t="shared" si="2743"/>
        <v>0</v>
      </c>
      <c r="P350" s="741">
        <f t="shared" si="2744"/>
        <v>0</v>
      </c>
      <c r="Q350" s="740">
        <f t="shared" si="2745"/>
        <v>0</v>
      </c>
      <c r="R350" s="741">
        <f t="shared" si="2746"/>
        <v>0</v>
      </c>
      <c r="S350" s="740">
        <f t="shared" si="2747"/>
        <v>0</v>
      </c>
      <c r="T350" s="741">
        <f t="shared" si="2748"/>
        <v>0</v>
      </c>
      <c r="U350" s="740">
        <f t="shared" si="2749"/>
        <v>0</v>
      </c>
      <c r="V350" s="741">
        <f t="shared" si="2750"/>
        <v>0</v>
      </c>
      <c r="W350" s="740">
        <f t="shared" si="2751"/>
        <v>0</v>
      </c>
      <c r="X350" s="741">
        <f t="shared" si="2752"/>
        <v>0</v>
      </c>
      <c r="Y350" s="740">
        <f t="shared" si="2753"/>
        <v>0</v>
      </c>
      <c r="Z350" s="741">
        <f t="shared" si="2754"/>
        <v>0</v>
      </c>
      <c r="AA350" s="743">
        <f t="shared" si="2755"/>
        <v>0</v>
      </c>
      <c r="AB350" s="744">
        <f t="shared" si="2756"/>
        <v>0</v>
      </c>
      <c r="AC350" s="745">
        <v>12</v>
      </c>
      <c r="AD350" s="746">
        <f t="shared" si="2757"/>
        <v>0</v>
      </c>
      <c r="AE350" s="747"/>
      <c r="AF350" s="782">
        <f t="shared" si="2917"/>
        <v>0</v>
      </c>
      <c r="AG350" s="746">
        <f t="shared" si="2758"/>
        <v>0</v>
      </c>
      <c r="AH350" s="746">
        <f t="shared" si="2759"/>
        <v>0</v>
      </c>
      <c r="AI350" s="746">
        <f t="shared" si="2760"/>
        <v>0</v>
      </c>
      <c r="AK350" s="1044"/>
      <c r="AL350" s="755" t="s">
        <v>527</v>
      </c>
      <c r="AM350" s="737">
        <f t="shared" si="2761"/>
        <v>1</v>
      </c>
      <c r="AN350" s="737">
        <f t="shared" si="2762"/>
        <v>4868</v>
      </c>
      <c r="AO350" s="738">
        <f t="shared" si="2763"/>
        <v>4917</v>
      </c>
      <c r="AP350" s="817">
        <f t="shared" si="2764"/>
        <v>4917</v>
      </c>
      <c r="AQ350" s="740">
        <f t="shared" si="2765"/>
        <v>0</v>
      </c>
      <c r="AR350" s="741">
        <f t="shared" si="2766"/>
        <v>0</v>
      </c>
      <c r="AS350" s="740">
        <f t="shared" si="2767"/>
        <v>0</v>
      </c>
      <c r="AT350" s="741">
        <f t="shared" si="2768"/>
        <v>0</v>
      </c>
      <c r="AU350" s="740">
        <f t="shared" si="2875"/>
        <v>0</v>
      </c>
      <c r="AV350" s="741">
        <f t="shared" si="2769"/>
        <v>0</v>
      </c>
      <c r="AW350" s="740">
        <f t="shared" si="2876"/>
        <v>0</v>
      </c>
      <c r="AX350" s="741">
        <f t="shared" si="2770"/>
        <v>0</v>
      </c>
      <c r="AY350" s="740">
        <f t="shared" si="2877"/>
        <v>0</v>
      </c>
      <c r="AZ350" s="741">
        <f t="shared" si="2771"/>
        <v>0</v>
      </c>
      <c r="BA350" s="740">
        <f t="shared" si="2878"/>
        <v>0</v>
      </c>
      <c r="BB350" s="741">
        <f t="shared" si="2772"/>
        <v>0</v>
      </c>
      <c r="BC350" s="740">
        <f t="shared" si="2879"/>
        <v>0</v>
      </c>
      <c r="BD350" s="741">
        <f t="shared" si="2773"/>
        <v>0</v>
      </c>
      <c r="BE350" s="740">
        <f t="shared" si="2880"/>
        <v>0</v>
      </c>
      <c r="BF350" s="741">
        <f t="shared" si="2774"/>
        <v>0</v>
      </c>
      <c r="BG350" s="740">
        <f t="shared" si="2881"/>
        <v>0</v>
      </c>
      <c r="BH350" s="741">
        <f t="shared" si="2775"/>
        <v>0</v>
      </c>
      <c r="BI350" s="740">
        <f t="shared" si="2882"/>
        <v>0</v>
      </c>
      <c r="BJ350" s="741">
        <f t="shared" si="2776"/>
        <v>0</v>
      </c>
      <c r="BK350" s="743">
        <f t="shared" si="2777"/>
        <v>11325</v>
      </c>
      <c r="BL350" s="744">
        <f t="shared" si="2778"/>
        <v>16242</v>
      </c>
      <c r="BM350" s="745">
        <v>12</v>
      </c>
      <c r="BN350" s="746">
        <f t="shared" si="2779"/>
        <v>194904</v>
      </c>
      <c r="BO350" s="747"/>
      <c r="BP350" s="782">
        <f t="shared" si="2918"/>
        <v>16566.84</v>
      </c>
      <c r="BQ350" s="746">
        <f t="shared" si="2780"/>
        <v>211470.84</v>
      </c>
      <c r="BR350" s="746">
        <f t="shared" si="2781"/>
        <v>63864.19</v>
      </c>
      <c r="BS350" s="746">
        <f t="shared" si="2782"/>
        <v>275335.03000000003</v>
      </c>
      <c r="BU350" s="1044"/>
      <c r="BV350" s="755" t="s">
        <v>527</v>
      </c>
      <c r="BW350" s="737">
        <f t="shared" si="2783"/>
        <v>0</v>
      </c>
      <c r="BX350" s="737">
        <f t="shared" si="2784"/>
        <v>4868</v>
      </c>
      <c r="BY350" s="738">
        <f t="shared" si="2785"/>
        <v>4917</v>
      </c>
      <c r="BZ350" s="817">
        <f t="shared" si="2786"/>
        <v>0</v>
      </c>
      <c r="CA350" s="740">
        <f t="shared" si="2787"/>
        <v>0</v>
      </c>
      <c r="CB350" s="741">
        <f t="shared" si="2788"/>
        <v>0</v>
      </c>
      <c r="CC350" s="740">
        <f t="shared" si="2789"/>
        <v>0</v>
      </c>
      <c r="CD350" s="741">
        <f t="shared" si="2790"/>
        <v>0</v>
      </c>
      <c r="CE350" s="740">
        <f t="shared" si="2883"/>
        <v>0</v>
      </c>
      <c r="CF350" s="741">
        <f t="shared" si="2791"/>
        <v>0</v>
      </c>
      <c r="CG350" s="740">
        <f t="shared" si="2884"/>
        <v>0</v>
      </c>
      <c r="CH350" s="741">
        <f t="shared" si="2792"/>
        <v>0</v>
      </c>
      <c r="CI350" s="740">
        <f t="shared" si="2885"/>
        <v>0</v>
      </c>
      <c r="CJ350" s="741">
        <f t="shared" si="2793"/>
        <v>0</v>
      </c>
      <c r="CK350" s="740">
        <f t="shared" si="2886"/>
        <v>0</v>
      </c>
      <c r="CL350" s="741">
        <f t="shared" si="2794"/>
        <v>0</v>
      </c>
      <c r="CM350" s="740">
        <f t="shared" si="2887"/>
        <v>0</v>
      </c>
      <c r="CN350" s="741">
        <f t="shared" si="2795"/>
        <v>0</v>
      </c>
      <c r="CO350" s="740">
        <f t="shared" si="2888"/>
        <v>0</v>
      </c>
      <c r="CP350" s="741">
        <f t="shared" si="2796"/>
        <v>0</v>
      </c>
      <c r="CQ350" s="740">
        <f t="shared" si="2889"/>
        <v>0</v>
      </c>
      <c r="CR350" s="741">
        <f t="shared" si="2797"/>
        <v>0</v>
      </c>
      <c r="CS350" s="740">
        <f t="shared" si="2890"/>
        <v>0</v>
      </c>
      <c r="CT350" s="741">
        <f t="shared" si="2798"/>
        <v>0</v>
      </c>
      <c r="CU350" s="743">
        <f t="shared" si="2799"/>
        <v>0</v>
      </c>
      <c r="CV350" s="744">
        <f t="shared" si="2800"/>
        <v>0</v>
      </c>
      <c r="CW350" s="745">
        <v>12</v>
      </c>
      <c r="CX350" s="746">
        <f t="shared" si="2801"/>
        <v>0</v>
      </c>
      <c r="CY350" s="747"/>
      <c r="CZ350" s="782">
        <f t="shared" si="2919"/>
        <v>0</v>
      </c>
      <c r="DA350" s="746">
        <f t="shared" si="2802"/>
        <v>0</v>
      </c>
      <c r="DB350" s="746">
        <f t="shared" si="2803"/>
        <v>0</v>
      </c>
      <c r="DC350" s="746">
        <f t="shared" si="2804"/>
        <v>0</v>
      </c>
      <c r="DD350" s="750"/>
      <c r="DE350" s="1044"/>
      <c r="DF350" s="755" t="s">
        <v>527</v>
      </c>
      <c r="DG350" s="737">
        <f t="shared" si="2805"/>
        <v>0</v>
      </c>
      <c r="DH350" s="737">
        <f t="shared" si="2806"/>
        <v>4868</v>
      </c>
      <c r="DI350" s="738">
        <f t="shared" si="2807"/>
        <v>4917</v>
      </c>
      <c r="DJ350" s="817">
        <f t="shared" si="2808"/>
        <v>0</v>
      </c>
      <c r="DK350" s="740">
        <f t="shared" si="2809"/>
        <v>0</v>
      </c>
      <c r="DL350" s="741">
        <f t="shared" si="2810"/>
        <v>0</v>
      </c>
      <c r="DM350" s="740">
        <f t="shared" si="2811"/>
        <v>0</v>
      </c>
      <c r="DN350" s="741">
        <f t="shared" si="2812"/>
        <v>0</v>
      </c>
      <c r="DO350" s="740">
        <f t="shared" si="2891"/>
        <v>0</v>
      </c>
      <c r="DP350" s="741">
        <f t="shared" si="2813"/>
        <v>0</v>
      </c>
      <c r="DQ350" s="740">
        <f t="shared" si="2892"/>
        <v>0</v>
      </c>
      <c r="DR350" s="741">
        <f t="shared" si="2814"/>
        <v>0</v>
      </c>
      <c r="DS350" s="740">
        <f t="shared" si="2893"/>
        <v>0</v>
      </c>
      <c r="DT350" s="741">
        <f t="shared" si="2815"/>
        <v>0</v>
      </c>
      <c r="DU350" s="740">
        <f t="shared" si="2894"/>
        <v>0</v>
      </c>
      <c r="DV350" s="741">
        <f t="shared" si="2816"/>
        <v>0</v>
      </c>
      <c r="DW350" s="740">
        <f t="shared" si="2895"/>
        <v>0</v>
      </c>
      <c r="DX350" s="741">
        <f t="shared" si="2817"/>
        <v>0</v>
      </c>
      <c r="DY350" s="740">
        <f t="shared" si="2896"/>
        <v>0</v>
      </c>
      <c r="DZ350" s="741">
        <f t="shared" si="2818"/>
        <v>0</v>
      </c>
      <c r="EA350" s="740">
        <f t="shared" si="2897"/>
        <v>0</v>
      </c>
      <c r="EB350" s="741">
        <f t="shared" si="2819"/>
        <v>0</v>
      </c>
      <c r="EC350" s="740">
        <f t="shared" si="2898"/>
        <v>0</v>
      </c>
      <c r="ED350" s="741">
        <f t="shared" si="2820"/>
        <v>0</v>
      </c>
      <c r="EE350" s="743">
        <f t="shared" si="2821"/>
        <v>0</v>
      </c>
      <c r="EF350" s="744">
        <f t="shared" si="2822"/>
        <v>0</v>
      </c>
      <c r="EG350" s="745">
        <v>12</v>
      </c>
      <c r="EH350" s="746">
        <f t="shared" si="2823"/>
        <v>0</v>
      </c>
      <c r="EI350" s="747"/>
      <c r="EJ350" s="782">
        <f t="shared" si="2920"/>
        <v>0</v>
      </c>
      <c r="EK350" s="746">
        <f t="shared" si="2824"/>
        <v>0</v>
      </c>
      <c r="EL350" s="746">
        <f t="shared" si="2825"/>
        <v>0</v>
      </c>
      <c r="EM350" s="746">
        <f t="shared" si="2826"/>
        <v>0</v>
      </c>
      <c r="EO350" s="1044"/>
      <c r="EP350" s="755" t="s">
        <v>527</v>
      </c>
      <c r="EQ350" s="737">
        <f t="shared" si="2827"/>
        <v>0</v>
      </c>
      <c r="ER350" s="737">
        <f t="shared" si="2828"/>
        <v>4868</v>
      </c>
      <c r="ES350" s="738">
        <f t="shared" si="2829"/>
        <v>4917</v>
      </c>
      <c r="ET350" s="817">
        <f t="shared" si="2830"/>
        <v>0</v>
      </c>
      <c r="EU350" s="740">
        <f t="shared" si="2831"/>
        <v>0</v>
      </c>
      <c r="EV350" s="741">
        <f t="shared" si="2832"/>
        <v>0</v>
      </c>
      <c r="EW350" s="740">
        <f t="shared" si="2833"/>
        <v>0</v>
      </c>
      <c r="EX350" s="741">
        <f t="shared" si="2834"/>
        <v>0</v>
      </c>
      <c r="EY350" s="740">
        <f t="shared" si="2899"/>
        <v>0</v>
      </c>
      <c r="EZ350" s="741">
        <f t="shared" si="2835"/>
        <v>0</v>
      </c>
      <c r="FA350" s="740">
        <f t="shared" si="2900"/>
        <v>0</v>
      </c>
      <c r="FB350" s="741">
        <f t="shared" si="2836"/>
        <v>0</v>
      </c>
      <c r="FC350" s="740">
        <f t="shared" si="2901"/>
        <v>0</v>
      </c>
      <c r="FD350" s="741">
        <f t="shared" si="2837"/>
        <v>0</v>
      </c>
      <c r="FE350" s="740">
        <f t="shared" si="2902"/>
        <v>0</v>
      </c>
      <c r="FF350" s="741">
        <f t="shared" si="2838"/>
        <v>0</v>
      </c>
      <c r="FG350" s="740">
        <f t="shared" si="2903"/>
        <v>0</v>
      </c>
      <c r="FH350" s="741">
        <f t="shared" si="2839"/>
        <v>0</v>
      </c>
      <c r="FI350" s="740">
        <f t="shared" si="2904"/>
        <v>0</v>
      </c>
      <c r="FJ350" s="741">
        <f t="shared" si="2840"/>
        <v>0</v>
      </c>
      <c r="FK350" s="740">
        <f t="shared" si="2905"/>
        <v>0</v>
      </c>
      <c r="FL350" s="741">
        <f t="shared" si="2841"/>
        <v>0</v>
      </c>
      <c r="FM350" s="740">
        <f t="shared" si="2906"/>
        <v>0</v>
      </c>
      <c r="FN350" s="741">
        <f t="shared" si="2842"/>
        <v>0</v>
      </c>
      <c r="FO350" s="743">
        <f t="shared" si="2843"/>
        <v>0</v>
      </c>
      <c r="FP350" s="744">
        <f t="shared" si="2844"/>
        <v>0</v>
      </c>
      <c r="FQ350" s="745">
        <v>12</v>
      </c>
      <c r="FR350" s="746">
        <f t="shared" si="2845"/>
        <v>0</v>
      </c>
      <c r="FS350" s="747"/>
      <c r="FT350" s="782">
        <f t="shared" si="2921"/>
        <v>0</v>
      </c>
      <c r="FU350" s="746">
        <f t="shared" si="2846"/>
        <v>0</v>
      </c>
      <c r="FV350" s="746">
        <f t="shared" si="2847"/>
        <v>0</v>
      </c>
      <c r="FW350" s="746">
        <f t="shared" si="2848"/>
        <v>0</v>
      </c>
      <c r="FY350" s="1044"/>
      <c r="FZ350" s="755" t="s">
        <v>527</v>
      </c>
      <c r="GA350" s="737">
        <f t="shared" si="2849"/>
        <v>1</v>
      </c>
      <c r="GB350" s="737">
        <f t="shared" si="2850"/>
        <v>4868</v>
      </c>
      <c r="GC350" s="738">
        <f t="shared" si="2851"/>
        <v>4917</v>
      </c>
      <c r="GD350" s="743">
        <f t="shared" si="2852"/>
        <v>4917</v>
      </c>
      <c r="GE350" s="743"/>
      <c r="GF350" s="737">
        <f t="shared" si="2853"/>
        <v>0</v>
      </c>
      <c r="GG350" s="743"/>
      <c r="GH350" s="737">
        <f t="shared" si="2854"/>
        <v>0</v>
      </c>
      <c r="GI350" s="743"/>
      <c r="GJ350" s="737">
        <f t="shared" si="2855"/>
        <v>0</v>
      </c>
      <c r="GK350" s="743"/>
      <c r="GL350" s="737">
        <f t="shared" si="2856"/>
        <v>0</v>
      </c>
      <c r="GM350" s="743"/>
      <c r="GN350" s="737">
        <f t="shared" si="2857"/>
        <v>0</v>
      </c>
      <c r="GO350" s="743"/>
      <c r="GP350" s="737">
        <f t="shared" si="2858"/>
        <v>0</v>
      </c>
      <c r="GQ350" s="743"/>
      <c r="GR350" s="737">
        <f t="shared" si="2859"/>
        <v>0</v>
      </c>
      <c r="GS350" s="743"/>
      <c r="GT350" s="737">
        <f t="shared" si="2860"/>
        <v>0</v>
      </c>
      <c r="GU350" s="743"/>
      <c r="GV350" s="737">
        <f t="shared" si="2861"/>
        <v>0</v>
      </c>
      <c r="GW350" s="743"/>
      <c r="GX350" s="737">
        <f t="shared" si="2862"/>
        <v>0</v>
      </c>
      <c r="GY350" s="743">
        <f t="shared" si="2862"/>
        <v>11325</v>
      </c>
      <c r="GZ350" s="744">
        <f t="shared" si="2863"/>
        <v>16242</v>
      </c>
      <c r="HA350" s="745">
        <v>12</v>
      </c>
      <c r="HB350" s="746">
        <f t="shared" si="2864"/>
        <v>194904</v>
      </c>
      <c r="HC350" s="737">
        <f t="shared" si="2865"/>
        <v>0</v>
      </c>
      <c r="HD350" s="737">
        <f t="shared" si="2865"/>
        <v>16566.84</v>
      </c>
      <c r="HE350" s="746">
        <f t="shared" si="2866"/>
        <v>211470.84</v>
      </c>
      <c r="HF350" s="746">
        <f t="shared" si="2867"/>
        <v>63864.19</v>
      </c>
      <c r="HG350" s="746">
        <f t="shared" si="2868"/>
        <v>275335.03000000003</v>
      </c>
    </row>
    <row r="351" spans="1:215" hidden="1" x14ac:dyDescent="0.25">
      <c r="A351" s="1044"/>
      <c r="B351" s="735" t="s">
        <v>419</v>
      </c>
      <c r="C351" s="737">
        <f t="shared" si="2733"/>
        <v>0</v>
      </c>
      <c r="D351" s="737">
        <f t="shared" si="2734"/>
        <v>4868</v>
      </c>
      <c r="E351" s="738">
        <f t="shared" si="2735"/>
        <v>4917</v>
      </c>
      <c r="F351" s="817">
        <f t="shared" si="2736"/>
        <v>0</v>
      </c>
      <c r="G351" s="740">
        <f t="shared" si="2874"/>
        <v>0</v>
      </c>
      <c r="H351" s="741">
        <f t="shared" si="2737"/>
        <v>0</v>
      </c>
      <c r="I351" s="740">
        <f t="shared" si="2874"/>
        <v>0</v>
      </c>
      <c r="J351" s="741">
        <f t="shared" si="2738"/>
        <v>0</v>
      </c>
      <c r="K351" s="740">
        <f t="shared" si="2739"/>
        <v>0</v>
      </c>
      <c r="L351" s="741">
        <f t="shared" si="2740"/>
        <v>0</v>
      </c>
      <c r="M351" s="740">
        <f t="shared" si="2741"/>
        <v>0</v>
      </c>
      <c r="N351" s="741">
        <f t="shared" si="2742"/>
        <v>0</v>
      </c>
      <c r="O351" s="740">
        <f t="shared" si="2743"/>
        <v>0</v>
      </c>
      <c r="P351" s="741">
        <f t="shared" si="2744"/>
        <v>0</v>
      </c>
      <c r="Q351" s="740">
        <f t="shared" si="2745"/>
        <v>0</v>
      </c>
      <c r="R351" s="741">
        <f t="shared" si="2746"/>
        <v>0</v>
      </c>
      <c r="S351" s="740">
        <f t="shared" si="2747"/>
        <v>0</v>
      </c>
      <c r="T351" s="741">
        <f t="shared" si="2748"/>
        <v>0</v>
      </c>
      <c r="U351" s="740">
        <f t="shared" si="2749"/>
        <v>0</v>
      </c>
      <c r="V351" s="741">
        <f t="shared" si="2750"/>
        <v>0</v>
      </c>
      <c r="W351" s="740">
        <f t="shared" si="2751"/>
        <v>0</v>
      </c>
      <c r="X351" s="741">
        <f t="shared" si="2752"/>
        <v>0</v>
      </c>
      <c r="Y351" s="740">
        <f t="shared" si="2753"/>
        <v>0</v>
      </c>
      <c r="Z351" s="741">
        <f t="shared" si="2754"/>
        <v>0</v>
      </c>
      <c r="AA351" s="743">
        <f t="shared" si="2755"/>
        <v>0</v>
      </c>
      <c r="AB351" s="744">
        <f t="shared" si="2756"/>
        <v>0</v>
      </c>
      <c r="AC351" s="745">
        <v>12</v>
      </c>
      <c r="AD351" s="746">
        <f t="shared" si="2757"/>
        <v>0</v>
      </c>
      <c r="AE351" s="747"/>
      <c r="AF351" s="741"/>
      <c r="AG351" s="746">
        <f t="shared" si="2758"/>
        <v>0</v>
      </c>
      <c r="AH351" s="746">
        <f t="shared" si="2759"/>
        <v>0</v>
      </c>
      <c r="AI351" s="746">
        <f t="shared" si="2760"/>
        <v>0</v>
      </c>
      <c r="AK351" s="1044"/>
      <c r="AL351" s="735" t="s">
        <v>419</v>
      </c>
      <c r="AM351" s="737">
        <f t="shared" si="2761"/>
        <v>0</v>
      </c>
      <c r="AN351" s="737">
        <f t="shared" si="2762"/>
        <v>4868</v>
      </c>
      <c r="AO351" s="738">
        <f t="shared" si="2763"/>
        <v>4917</v>
      </c>
      <c r="AP351" s="817">
        <f t="shared" si="2764"/>
        <v>0</v>
      </c>
      <c r="AQ351" s="740">
        <f t="shared" si="2765"/>
        <v>0</v>
      </c>
      <c r="AR351" s="741">
        <f t="shared" si="2766"/>
        <v>0</v>
      </c>
      <c r="AS351" s="740">
        <f t="shared" si="2767"/>
        <v>0</v>
      </c>
      <c r="AT351" s="741">
        <f t="shared" si="2768"/>
        <v>0</v>
      </c>
      <c r="AU351" s="740">
        <f t="shared" si="2875"/>
        <v>0</v>
      </c>
      <c r="AV351" s="741">
        <f t="shared" si="2769"/>
        <v>0</v>
      </c>
      <c r="AW351" s="740">
        <f t="shared" si="2876"/>
        <v>0</v>
      </c>
      <c r="AX351" s="741">
        <f t="shared" si="2770"/>
        <v>0</v>
      </c>
      <c r="AY351" s="740">
        <f t="shared" si="2877"/>
        <v>0</v>
      </c>
      <c r="AZ351" s="741">
        <f t="shared" si="2771"/>
        <v>0</v>
      </c>
      <c r="BA351" s="740">
        <f t="shared" si="2878"/>
        <v>0</v>
      </c>
      <c r="BB351" s="741">
        <f t="shared" si="2772"/>
        <v>0</v>
      </c>
      <c r="BC351" s="740">
        <f t="shared" si="2879"/>
        <v>0</v>
      </c>
      <c r="BD351" s="741">
        <f t="shared" si="2773"/>
        <v>0</v>
      </c>
      <c r="BE351" s="740">
        <f t="shared" si="2880"/>
        <v>0</v>
      </c>
      <c r="BF351" s="741">
        <f t="shared" si="2774"/>
        <v>0</v>
      </c>
      <c r="BG351" s="740">
        <f t="shared" si="2881"/>
        <v>0</v>
      </c>
      <c r="BH351" s="741">
        <f t="shared" si="2775"/>
        <v>0</v>
      </c>
      <c r="BI351" s="740">
        <f t="shared" si="2882"/>
        <v>0</v>
      </c>
      <c r="BJ351" s="741">
        <f t="shared" si="2776"/>
        <v>0</v>
      </c>
      <c r="BK351" s="743">
        <f t="shared" si="2777"/>
        <v>0</v>
      </c>
      <c r="BL351" s="744">
        <f t="shared" si="2778"/>
        <v>0</v>
      </c>
      <c r="BM351" s="745">
        <v>12</v>
      </c>
      <c r="BN351" s="746">
        <f t="shared" si="2779"/>
        <v>0</v>
      </c>
      <c r="BO351" s="747"/>
      <c r="BP351" s="741"/>
      <c r="BQ351" s="746">
        <f t="shared" si="2780"/>
        <v>0</v>
      </c>
      <c r="BR351" s="746">
        <f t="shared" si="2781"/>
        <v>0</v>
      </c>
      <c r="BS351" s="746">
        <f t="shared" si="2782"/>
        <v>0</v>
      </c>
      <c r="BU351" s="1044"/>
      <c r="BV351" s="735" t="s">
        <v>419</v>
      </c>
      <c r="BW351" s="737">
        <f t="shared" si="2783"/>
        <v>1</v>
      </c>
      <c r="BX351" s="737">
        <f t="shared" si="2784"/>
        <v>4868</v>
      </c>
      <c r="BY351" s="738">
        <f t="shared" si="2785"/>
        <v>4917</v>
      </c>
      <c r="BZ351" s="817">
        <f t="shared" si="2786"/>
        <v>4917</v>
      </c>
      <c r="CA351" s="740">
        <f t="shared" si="2787"/>
        <v>0</v>
      </c>
      <c r="CB351" s="741">
        <f t="shared" si="2788"/>
        <v>0</v>
      </c>
      <c r="CC351" s="740">
        <f t="shared" si="2789"/>
        <v>0</v>
      </c>
      <c r="CD351" s="741">
        <f t="shared" si="2790"/>
        <v>0</v>
      </c>
      <c r="CE351" s="740">
        <f t="shared" si="2883"/>
        <v>0</v>
      </c>
      <c r="CF351" s="741">
        <f t="shared" si="2791"/>
        <v>0</v>
      </c>
      <c r="CG351" s="740">
        <f t="shared" si="2884"/>
        <v>0</v>
      </c>
      <c r="CH351" s="741">
        <f t="shared" si="2792"/>
        <v>0</v>
      </c>
      <c r="CI351" s="740">
        <f t="shared" si="2885"/>
        <v>0</v>
      </c>
      <c r="CJ351" s="741">
        <f t="shared" si="2793"/>
        <v>0</v>
      </c>
      <c r="CK351" s="740">
        <f t="shared" si="2886"/>
        <v>0</v>
      </c>
      <c r="CL351" s="741">
        <f t="shared" si="2794"/>
        <v>0</v>
      </c>
      <c r="CM351" s="740">
        <f t="shared" si="2887"/>
        <v>0</v>
      </c>
      <c r="CN351" s="741">
        <f t="shared" si="2795"/>
        <v>0</v>
      </c>
      <c r="CO351" s="740">
        <f t="shared" si="2888"/>
        <v>0</v>
      </c>
      <c r="CP351" s="741">
        <f t="shared" si="2796"/>
        <v>0</v>
      </c>
      <c r="CQ351" s="740">
        <f t="shared" si="2889"/>
        <v>0</v>
      </c>
      <c r="CR351" s="741">
        <f t="shared" si="2797"/>
        <v>0</v>
      </c>
      <c r="CS351" s="740">
        <f t="shared" si="2890"/>
        <v>0</v>
      </c>
      <c r="CT351" s="741">
        <f t="shared" si="2798"/>
        <v>0</v>
      </c>
      <c r="CU351" s="743">
        <f t="shared" si="2799"/>
        <v>11325</v>
      </c>
      <c r="CV351" s="744">
        <f t="shared" si="2800"/>
        <v>16242</v>
      </c>
      <c r="CW351" s="745">
        <v>12</v>
      </c>
      <c r="CX351" s="746">
        <f t="shared" si="2801"/>
        <v>194904</v>
      </c>
      <c r="CY351" s="747"/>
      <c r="CZ351" s="741"/>
      <c r="DA351" s="746">
        <f t="shared" si="2802"/>
        <v>194904</v>
      </c>
      <c r="DB351" s="746">
        <f t="shared" si="2803"/>
        <v>58861.01</v>
      </c>
      <c r="DC351" s="746">
        <f t="shared" si="2804"/>
        <v>253765.01</v>
      </c>
      <c r="DD351" s="750"/>
      <c r="DE351" s="1044"/>
      <c r="DF351" s="735" t="s">
        <v>419</v>
      </c>
      <c r="DG351" s="737">
        <f t="shared" si="2805"/>
        <v>0</v>
      </c>
      <c r="DH351" s="737">
        <f t="shared" si="2806"/>
        <v>4868</v>
      </c>
      <c r="DI351" s="738">
        <f t="shared" si="2807"/>
        <v>4917</v>
      </c>
      <c r="DJ351" s="817">
        <f t="shared" si="2808"/>
        <v>0</v>
      </c>
      <c r="DK351" s="740">
        <f t="shared" si="2809"/>
        <v>0</v>
      </c>
      <c r="DL351" s="741">
        <f t="shared" si="2810"/>
        <v>0</v>
      </c>
      <c r="DM351" s="740">
        <f t="shared" si="2811"/>
        <v>0</v>
      </c>
      <c r="DN351" s="741">
        <f t="shared" si="2812"/>
        <v>0</v>
      </c>
      <c r="DO351" s="740">
        <f t="shared" si="2891"/>
        <v>0</v>
      </c>
      <c r="DP351" s="741">
        <f t="shared" si="2813"/>
        <v>0</v>
      </c>
      <c r="DQ351" s="740">
        <f t="shared" si="2892"/>
        <v>0</v>
      </c>
      <c r="DR351" s="741">
        <f t="shared" si="2814"/>
        <v>0</v>
      </c>
      <c r="DS351" s="740">
        <f t="shared" si="2893"/>
        <v>0</v>
      </c>
      <c r="DT351" s="741">
        <f t="shared" si="2815"/>
        <v>0</v>
      </c>
      <c r="DU351" s="740">
        <f t="shared" si="2894"/>
        <v>0</v>
      </c>
      <c r="DV351" s="741">
        <f t="shared" si="2816"/>
        <v>0</v>
      </c>
      <c r="DW351" s="740">
        <f t="shared" si="2895"/>
        <v>0</v>
      </c>
      <c r="DX351" s="741">
        <f t="shared" si="2817"/>
        <v>0</v>
      </c>
      <c r="DY351" s="740">
        <f t="shared" si="2896"/>
        <v>0</v>
      </c>
      <c r="DZ351" s="741">
        <f t="shared" si="2818"/>
        <v>0</v>
      </c>
      <c r="EA351" s="740">
        <f t="shared" si="2897"/>
        <v>0</v>
      </c>
      <c r="EB351" s="741">
        <f t="shared" si="2819"/>
        <v>0</v>
      </c>
      <c r="EC351" s="740">
        <f t="shared" si="2898"/>
        <v>0</v>
      </c>
      <c r="ED351" s="741">
        <f t="shared" si="2820"/>
        <v>0</v>
      </c>
      <c r="EE351" s="743">
        <f t="shared" si="2821"/>
        <v>0</v>
      </c>
      <c r="EF351" s="744">
        <f t="shared" si="2822"/>
        <v>0</v>
      </c>
      <c r="EG351" s="745">
        <v>12</v>
      </c>
      <c r="EH351" s="746">
        <f t="shared" si="2823"/>
        <v>0</v>
      </c>
      <c r="EI351" s="747"/>
      <c r="EJ351" s="741"/>
      <c r="EK351" s="746">
        <f t="shared" si="2824"/>
        <v>0</v>
      </c>
      <c r="EL351" s="746">
        <f t="shared" si="2825"/>
        <v>0</v>
      </c>
      <c r="EM351" s="746">
        <f t="shared" si="2826"/>
        <v>0</v>
      </c>
      <c r="EO351" s="1044"/>
      <c r="EP351" s="735" t="s">
        <v>419</v>
      </c>
      <c r="EQ351" s="737">
        <f t="shared" si="2827"/>
        <v>0</v>
      </c>
      <c r="ER351" s="737">
        <f t="shared" si="2828"/>
        <v>4868</v>
      </c>
      <c r="ES351" s="738">
        <f t="shared" si="2829"/>
        <v>4917</v>
      </c>
      <c r="ET351" s="817">
        <f t="shared" si="2830"/>
        <v>0</v>
      </c>
      <c r="EU351" s="740">
        <f t="shared" si="2831"/>
        <v>0</v>
      </c>
      <c r="EV351" s="741">
        <f t="shared" si="2832"/>
        <v>0</v>
      </c>
      <c r="EW351" s="740">
        <f t="shared" si="2833"/>
        <v>0</v>
      </c>
      <c r="EX351" s="741">
        <f t="shared" si="2834"/>
        <v>0</v>
      </c>
      <c r="EY351" s="740">
        <f t="shared" si="2899"/>
        <v>0</v>
      </c>
      <c r="EZ351" s="741">
        <f t="shared" si="2835"/>
        <v>0</v>
      </c>
      <c r="FA351" s="740">
        <f t="shared" si="2900"/>
        <v>0</v>
      </c>
      <c r="FB351" s="741">
        <f t="shared" si="2836"/>
        <v>0</v>
      </c>
      <c r="FC351" s="740">
        <f t="shared" si="2901"/>
        <v>0</v>
      </c>
      <c r="FD351" s="741">
        <f t="shared" si="2837"/>
        <v>0</v>
      </c>
      <c r="FE351" s="740">
        <f t="shared" si="2902"/>
        <v>0</v>
      </c>
      <c r="FF351" s="741">
        <f t="shared" si="2838"/>
        <v>0</v>
      </c>
      <c r="FG351" s="740">
        <f t="shared" si="2903"/>
        <v>0</v>
      </c>
      <c r="FH351" s="741">
        <f t="shared" si="2839"/>
        <v>0</v>
      </c>
      <c r="FI351" s="740">
        <f t="shared" si="2904"/>
        <v>0</v>
      </c>
      <c r="FJ351" s="741">
        <f t="shared" si="2840"/>
        <v>0</v>
      </c>
      <c r="FK351" s="740">
        <f t="shared" si="2905"/>
        <v>0</v>
      </c>
      <c r="FL351" s="741">
        <f t="shared" si="2841"/>
        <v>0</v>
      </c>
      <c r="FM351" s="740">
        <f t="shared" si="2906"/>
        <v>0</v>
      </c>
      <c r="FN351" s="741">
        <f t="shared" si="2842"/>
        <v>0</v>
      </c>
      <c r="FO351" s="743">
        <f t="shared" si="2843"/>
        <v>0</v>
      </c>
      <c r="FP351" s="744">
        <f t="shared" si="2844"/>
        <v>0</v>
      </c>
      <c r="FQ351" s="745">
        <v>12</v>
      </c>
      <c r="FR351" s="746">
        <f t="shared" si="2845"/>
        <v>0</v>
      </c>
      <c r="FS351" s="747"/>
      <c r="FT351" s="741"/>
      <c r="FU351" s="746">
        <f t="shared" si="2846"/>
        <v>0</v>
      </c>
      <c r="FV351" s="746">
        <f t="shared" si="2847"/>
        <v>0</v>
      </c>
      <c r="FW351" s="746">
        <f t="shared" si="2848"/>
        <v>0</v>
      </c>
      <c r="FY351" s="1044"/>
      <c r="FZ351" s="735" t="s">
        <v>419</v>
      </c>
      <c r="GA351" s="737">
        <f t="shared" si="2849"/>
        <v>1</v>
      </c>
      <c r="GB351" s="737">
        <f t="shared" si="2850"/>
        <v>4868</v>
      </c>
      <c r="GC351" s="738">
        <f t="shared" si="2851"/>
        <v>4917</v>
      </c>
      <c r="GD351" s="743">
        <f t="shared" si="2852"/>
        <v>4917</v>
      </c>
      <c r="GE351" s="743"/>
      <c r="GF351" s="737">
        <f t="shared" si="2853"/>
        <v>0</v>
      </c>
      <c r="GG351" s="743"/>
      <c r="GH351" s="737">
        <f t="shared" si="2854"/>
        <v>0</v>
      </c>
      <c r="GI351" s="743"/>
      <c r="GJ351" s="737">
        <f t="shared" si="2855"/>
        <v>0</v>
      </c>
      <c r="GK351" s="743"/>
      <c r="GL351" s="737">
        <f t="shared" si="2856"/>
        <v>0</v>
      </c>
      <c r="GM351" s="743"/>
      <c r="GN351" s="737">
        <f t="shared" si="2857"/>
        <v>0</v>
      </c>
      <c r="GO351" s="743"/>
      <c r="GP351" s="737">
        <f t="shared" si="2858"/>
        <v>0</v>
      </c>
      <c r="GQ351" s="743"/>
      <c r="GR351" s="737">
        <f t="shared" si="2859"/>
        <v>0</v>
      </c>
      <c r="GS351" s="743"/>
      <c r="GT351" s="737">
        <f t="shared" si="2860"/>
        <v>0</v>
      </c>
      <c r="GU351" s="743"/>
      <c r="GV351" s="737">
        <f t="shared" si="2861"/>
        <v>0</v>
      </c>
      <c r="GW351" s="743"/>
      <c r="GX351" s="737">
        <f t="shared" si="2862"/>
        <v>0</v>
      </c>
      <c r="GY351" s="743">
        <f t="shared" si="2862"/>
        <v>11325</v>
      </c>
      <c r="GZ351" s="744">
        <f t="shared" si="2863"/>
        <v>16242</v>
      </c>
      <c r="HA351" s="745">
        <v>12</v>
      </c>
      <c r="HB351" s="746">
        <f t="shared" si="2864"/>
        <v>194904</v>
      </c>
      <c r="HC351" s="737">
        <f t="shared" si="2865"/>
        <v>0</v>
      </c>
      <c r="HD351" s="737">
        <f t="shared" si="2865"/>
        <v>0</v>
      </c>
      <c r="HE351" s="746">
        <f t="shared" si="2866"/>
        <v>194904</v>
      </c>
      <c r="HF351" s="746">
        <f t="shared" si="2867"/>
        <v>58861.01</v>
      </c>
      <c r="HG351" s="746">
        <f t="shared" si="2868"/>
        <v>253765.01</v>
      </c>
    </row>
    <row r="352" spans="1:215" hidden="1" x14ac:dyDescent="0.25">
      <c r="A352" s="1044"/>
      <c r="B352" s="735" t="s">
        <v>43</v>
      </c>
      <c r="C352" s="737">
        <f t="shared" si="2733"/>
        <v>0</v>
      </c>
      <c r="D352" s="737">
        <f t="shared" si="2734"/>
        <v>6469</v>
      </c>
      <c r="E352" s="738">
        <f t="shared" si="2735"/>
        <v>6534</v>
      </c>
      <c r="F352" s="817">
        <f t="shared" si="2736"/>
        <v>0</v>
      </c>
      <c r="G352" s="740">
        <f t="shared" ref="G352:I354" si="2922">ROUND(G75,1)</f>
        <v>0</v>
      </c>
      <c r="H352" s="741">
        <f t="shared" si="2737"/>
        <v>0</v>
      </c>
      <c r="I352" s="740">
        <f t="shared" si="2922"/>
        <v>0</v>
      </c>
      <c r="J352" s="741">
        <f t="shared" si="2738"/>
        <v>0</v>
      </c>
      <c r="K352" s="740">
        <f t="shared" si="2739"/>
        <v>0</v>
      </c>
      <c r="L352" s="741">
        <f t="shared" si="2740"/>
        <v>0</v>
      </c>
      <c r="M352" s="740">
        <f t="shared" si="2741"/>
        <v>0</v>
      </c>
      <c r="N352" s="741">
        <f t="shared" si="2742"/>
        <v>0</v>
      </c>
      <c r="O352" s="740">
        <f t="shared" si="2743"/>
        <v>0</v>
      </c>
      <c r="P352" s="741">
        <f t="shared" si="2744"/>
        <v>0</v>
      </c>
      <c r="Q352" s="740">
        <f t="shared" si="2745"/>
        <v>0</v>
      </c>
      <c r="R352" s="741">
        <f t="shared" si="2746"/>
        <v>0</v>
      </c>
      <c r="S352" s="740">
        <f t="shared" si="2747"/>
        <v>0</v>
      </c>
      <c r="T352" s="741">
        <f t="shared" si="2748"/>
        <v>0</v>
      </c>
      <c r="U352" s="740">
        <f t="shared" si="2749"/>
        <v>0</v>
      </c>
      <c r="V352" s="741">
        <f t="shared" si="2750"/>
        <v>0</v>
      </c>
      <c r="W352" s="740">
        <f t="shared" si="2751"/>
        <v>0</v>
      </c>
      <c r="X352" s="741">
        <f t="shared" si="2752"/>
        <v>0</v>
      </c>
      <c r="Y352" s="740">
        <f t="shared" si="2753"/>
        <v>0</v>
      </c>
      <c r="Z352" s="741">
        <f t="shared" si="2754"/>
        <v>0</v>
      </c>
      <c r="AA352" s="743">
        <f t="shared" si="2755"/>
        <v>0</v>
      </c>
      <c r="AB352" s="744">
        <f t="shared" si="2756"/>
        <v>0</v>
      </c>
      <c r="AC352" s="745">
        <v>12</v>
      </c>
      <c r="AD352" s="746">
        <f t="shared" si="2757"/>
        <v>0</v>
      </c>
      <c r="AE352" s="747"/>
      <c r="AF352" s="741"/>
      <c r="AG352" s="746">
        <f t="shared" si="2758"/>
        <v>0</v>
      </c>
      <c r="AH352" s="746">
        <f t="shared" si="2759"/>
        <v>0</v>
      </c>
      <c r="AI352" s="746">
        <f t="shared" si="2760"/>
        <v>0</v>
      </c>
      <c r="AK352" s="1044"/>
      <c r="AL352" s="735" t="s">
        <v>43</v>
      </c>
      <c r="AM352" s="737">
        <f t="shared" si="2761"/>
        <v>0</v>
      </c>
      <c r="AN352" s="737">
        <f t="shared" si="2762"/>
        <v>6469</v>
      </c>
      <c r="AO352" s="738">
        <f t="shared" si="2763"/>
        <v>6534</v>
      </c>
      <c r="AP352" s="817">
        <f t="shared" si="2764"/>
        <v>0</v>
      </c>
      <c r="AQ352" s="740">
        <f t="shared" si="2765"/>
        <v>0</v>
      </c>
      <c r="AR352" s="741">
        <f t="shared" si="2766"/>
        <v>0</v>
      </c>
      <c r="AS352" s="740">
        <f t="shared" si="2767"/>
        <v>0</v>
      </c>
      <c r="AT352" s="741">
        <f t="shared" si="2768"/>
        <v>0</v>
      </c>
      <c r="AU352" s="740">
        <f t="shared" si="2875"/>
        <v>0</v>
      </c>
      <c r="AV352" s="741">
        <f t="shared" si="2769"/>
        <v>0</v>
      </c>
      <c r="AW352" s="740">
        <f t="shared" si="2876"/>
        <v>0</v>
      </c>
      <c r="AX352" s="741">
        <f t="shared" si="2770"/>
        <v>0</v>
      </c>
      <c r="AY352" s="740">
        <f t="shared" si="2877"/>
        <v>0</v>
      </c>
      <c r="AZ352" s="741">
        <f t="shared" si="2771"/>
        <v>0</v>
      </c>
      <c r="BA352" s="740">
        <f t="shared" si="2878"/>
        <v>0</v>
      </c>
      <c r="BB352" s="741">
        <f t="shared" si="2772"/>
        <v>0</v>
      </c>
      <c r="BC352" s="740">
        <f t="shared" si="2879"/>
        <v>0</v>
      </c>
      <c r="BD352" s="741">
        <f t="shared" si="2773"/>
        <v>0</v>
      </c>
      <c r="BE352" s="740">
        <f t="shared" si="2880"/>
        <v>0</v>
      </c>
      <c r="BF352" s="741">
        <f t="shared" si="2774"/>
        <v>0</v>
      </c>
      <c r="BG352" s="740">
        <f t="shared" si="2881"/>
        <v>0</v>
      </c>
      <c r="BH352" s="741">
        <f t="shared" si="2775"/>
        <v>0</v>
      </c>
      <c r="BI352" s="740">
        <f t="shared" si="2882"/>
        <v>0</v>
      </c>
      <c r="BJ352" s="741">
        <f t="shared" si="2776"/>
        <v>0</v>
      </c>
      <c r="BK352" s="743">
        <f t="shared" si="2777"/>
        <v>0</v>
      </c>
      <c r="BL352" s="744">
        <f t="shared" si="2778"/>
        <v>0</v>
      </c>
      <c r="BM352" s="745">
        <v>12</v>
      </c>
      <c r="BN352" s="746">
        <f t="shared" si="2779"/>
        <v>0</v>
      </c>
      <c r="BO352" s="747"/>
      <c r="BP352" s="741"/>
      <c r="BQ352" s="746">
        <f t="shared" si="2780"/>
        <v>0</v>
      </c>
      <c r="BR352" s="746">
        <f t="shared" si="2781"/>
        <v>0</v>
      </c>
      <c r="BS352" s="746">
        <f t="shared" si="2782"/>
        <v>0</v>
      </c>
      <c r="BU352" s="1044"/>
      <c r="BV352" s="735" t="s">
        <v>43</v>
      </c>
      <c r="BW352" s="737">
        <f t="shared" si="2783"/>
        <v>0.5</v>
      </c>
      <c r="BX352" s="737">
        <f t="shared" si="2784"/>
        <v>6469</v>
      </c>
      <c r="BY352" s="738">
        <f t="shared" si="2785"/>
        <v>6534</v>
      </c>
      <c r="BZ352" s="817">
        <f t="shared" si="2786"/>
        <v>3267</v>
      </c>
      <c r="CA352" s="740">
        <f t="shared" si="2787"/>
        <v>0</v>
      </c>
      <c r="CB352" s="741">
        <f t="shared" si="2788"/>
        <v>0</v>
      </c>
      <c r="CC352" s="740">
        <f t="shared" si="2789"/>
        <v>0</v>
      </c>
      <c r="CD352" s="741">
        <f t="shared" si="2790"/>
        <v>0</v>
      </c>
      <c r="CE352" s="740">
        <f t="shared" si="2883"/>
        <v>0</v>
      </c>
      <c r="CF352" s="741">
        <f t="shared" si="2791"/>
        <v>0</v>
      </c>
      <c r="CG352" s="740">
        <f t="shared" si="2884"/>
        <v>0</v>
      </c>
      <c r="CH352" s="741">
        <f t="shared" si="2792"/>
        <v>0</v>
      </c>
      <c r="CI352" s="740">
        <f t="shared" si="2885"/>
        <v>0</v>
      </c>
      <c r="CJ352" s="741">
        <f t="shared" si="2793"/>
        <v>0</v>
      </c>
      <c r="CK352" s="740">
        <f t="shared" si="2886"/>
        <v>0</v>
      </c>
      <c r="CL352" s="741">
        <f t="shared" si="2794"/>
        <v>0</v>
      </c>
      <c r="CM352" s="740">
        <f t="shared" si="2887"/>
        <v>0</v>
      </c>
      <c r="CN352" s="741">
        <f t="shared" si="2795"/>
        <v>0</v>
      </c>
      <c r="CO352" s="740">
        <f t="shared" si="2888"/>
        <v>0</v>
      </c>
      <c r="CP352" s="741">
        <f t="shared" si="2796"/>
        <v>0</v>
      </c>
      <c r="CQ352" s="740">
        <f t="shared" si="2889"/>
        <v>0</v>
      </c>
      <c r="CR352" s="741">
        <f t="shared" si="2797"/>
        <v>0</v>
      </c>
      <c r="CS352" s="740">
        <f t="shared" si="2890"/>
        <v>0</v>
      </c>
      <c r="CT352" s="741">
        <f t="shared" si="2798"/>
        <v>0</v>
      </c>
      <c r="CU352" s="743">
        <f t="shared" si="2799"/>
        <v>4854</v>
      </c>
      <c r="CV352" s="744">
        <f t="shared" si="2800"/>
        <v>8121</v>
      </c>
      <c r="CW352" s="745">
        <v>12</v>
      </c>
      <c r="CX352" s="746">
        <f t="shared" si="2801"/>
        <v>97452</v>
      </c>
      <c r="CY352" s="747"/>
      <c r="CZ352" s="741"/>
      <c r="DA352" s="746">
        <f t="shared" si="2802"/>
        <v>97452</v>
      </c>
      <c r="DB352" s="746">
        <f t="shared" si="2803"/>
        <v>29430.5</v>
      </c>
      <c r="DC352" s="746">
        <f t="shared" si="2804"/>
        <v>126882.5</v>
      </c>
      <c r="DD352" s="750"/>
      <c r="DE352" s="1044"/>
      <c r="DF352" s="735" t="s">
        <v>43</v>
      </c>
      <c r="DG352" s="737">
        <f t="shared" si="2805"/>
        <v>0</v>
      </c>
      <c r="DH352" s="737">
        <f t="shared" si="2806"/>
        <v>6469</v>
      </c>
      <c r="DI352" s="738">
        <f t="shared" si="2807"/>
        <v>6534</v>
      </c>
      <c r="DJ352" s="817">
        <f t="shared" si="2808"/>
        <v>0</v>
      </c>
      <c r="DK352" s="740">
        <f t="shared" si="2809"/>
        <v>0</v>
      </c>
      <c r="DL352" s="741">
        <f t="shared" si="2810"/>
        <v>0</v>
      </c>
      <c r="DM352" s="740">
        <f t="shared" si="2811"/>
        <v>0</v>
      </c>
      <c r="DN352" s="741">
        <f t="shared" si="2812"/>
        <v>0</v>
      </c>
      <c r="DO352" s="740">
        <f t="shared" si="2891"/>
        <v>0</v>
      </c>
      <c r="DP352" s="741">
        <f t="shared" si="2813"/>
        <v>0</v>
      </c>
      <c r="DQ352" s="740">
        <f t="shared" si="2892"/>
        <v>0</v>
      </c>
      <c r="DR352" s="741">
        <f t="shared" si="2814"/>
        <v>0</v>
      </c>
      <c r="DS352" s="740">
        <f t="shared" si="2893"/>
        <v>0</v>
      </c>
      <c r="DT352" s="741">
        <f t="shared" si="2815"/>
        <v>0</v>
      </c>
      <c r="DU352" s="740">
        <f t="shared" si="2894"/>
        <v>0</v>
      </c>
      <c r="DV352" s="741">
        <f t="shared" si="2816"/>
        <v>0</v>
      </c>
      <c r="DW352" s="740">
        <f t="shared" si="2895"/>
        <v>0</v>
      </c>
      <c r="DX352" s="741">
        <f t="shared" si="2817"/>
        <v>0</v>
      </c>
      <c r="DY352" s="740">
        <f t="shared" si="2896"/>
        <v>0</v>
      </c>
      <c r="DZ352" s="741">
        <f t="shared" si="2818"/>
        <v>0</v>
      </c>
      <c r="EA352" s="740">
        <f t="shared" si="2897"/>
        <v>0</v>
      </c>
      <c r="EB352" s="741">
        <f t="shared" si="2819"/>
        <v>0</v>
      </c>
      <c r="EC352" s="740">
        <f t="shared" si="2898"/>
        <v>0</v>
      </c>
      <c r="ED352" s="741">
        <f t="shared" si="2820"/>
        <v>0</v>
      </c>
      <c r="EE352" s="743">
        <f t="shared" si="2821"/>
        <v>0</v>
      </c>
      <c r="EF352" s="744">
        <f t="shared" si="2822"/>
        <v>0</v>
      </c>
      <c r="EG352" s="745">
        <v>12</v>
      </c>
      <c r="EH352" s="746">
        <f t="shared" si="2823"/>
        <v>0</v>
      </c>
      <c r="EI352" s="747"/>
      <c r="EJ352" s="741"/>
      <c r="EK352" s="746">
        <f t="shared" si="2824"/>
        <v>0</v>
      </c>
      <c r="EL352" s="746">
        <f t="shared" si="2825"/>
        <v>0</v>
      </c>
      <c r="EM352" s="746">
        <f t="shared" si="2826"/>
        <v>0</v>
      </c>
      <c r="EO352" s="1044"/>
      <c r="EP352" s="735" t="s">
        <v>43</v>
      </c>
      <c r="EQ352" s="737">
        <f t="shared" si="2827"/>
        <v>0</v>
      </c>
      <c r="ER352" s="737">
        <f t="shared" si="2828"/>
        <v>6469</v>
      </c>
      <c r="ES352" s="738">
        <f t="shared" si="2829"/>
        <v>6534</v>
      </c>
      <c r="ET352" s="817">
        <f t="shared" si="2830"/>
        <v>0</v>
      </c>
      <c r="EU352" s="740">
        <f t="shared" si="2831"/>
        <v>0</v>
      </c>
      <c r="EV352" s="741">
        <f t="shared" si="2832"/>
        <v>0</v>
      </c>
      <c r="EW352" s="740">
        <f t="shared" si="2833"/>
        <v>0</v>
      </c>
      <c r="EX352" s="741">
        <f t="shared" si="2834"/>
        <v>0</v>
      </c>
      <c r="EY352" s="740">
        <f t="shared" si="2899"/>
        <v>0</v>
      </c>
      <c r="EZ352" s="741">
        <f t="shared" si="2835"/>
        <v>0</v>
      </c>
      <c r="FA352" s="740">
        <f t="shared" si="2900"/>
        <v>0</v>
      </c>
      <c r="FB352" s="741">
        <f t="shared" si="2836"/>
        <v>0</v>
      </c>
      <c r="FC352" s="740">
        <f t="shared" si="2901"/>
        <v>0</v>
      </c>
      <c r="FD352" s="741">
        <f t="shared" si="2837"/>
        <v>0</v>
      </c>
      <c r="FE352" s="740">
        <f t="shared" si="2902"/>
        <v>0</v>
      </c>
      <c r="FF352" s="741">
        <f t="shared" si="2838"/>
        <v>0</v>
      </c>
      <c r="FG352" s="740">
        <f t="shared" si="2903"/>
        <v>0</v>
      </c>
      <c r="FH352" s="741">
        <f t="shared" si="2839"/>
        <v>0</v>
      </c>
      <c r="FI352" s="740">
        <f t="shared" si="2904"/>
        <v>0</v>
      </c>
      <c r="FJ352" s="741">
        <f t="shared" si="2840"/>
        <v>0</v>
      </c>
      <c r="FK352" s="740">
        <f t="shared" si="2905"/>
        <v>0</v>
      </c>
      <c r="FL352" s="741">
        <f t="shared" si="2841"/>
        <v>0</v>
      </c>
      <c r="FM352" s="740">
        <f t="shared" si="2906"/>
        <v>0</v>
      </c>
      <c r="FN352" s="741">
        <f t="shared" si="2842"/>
        <v>0</v>
      </c>
      <c r="FO352" s="743">
        <f t="shared" si="2843"/>
        <v>0</v>
      </c>
      <c r="FP352" s="744">
        <f t="shared" si="2844"/>
        <v>0</v>
      </c>
      <c r="FQ352" s="745">
        <v>12</v>
      </c>
      <c r="FR352" s="746">
        <f t="shared" si="2845"/>
        <v>0</v>
      </c>
      <c r="FS352" s="747"/>
      <c r="FT352" s="741"/>
      <c r="FU352" s="746">
        <f t="shared" si="2846"/>
        <v>0</v>
      </c>
      <c r="FV352" s="746">
        <f t="shared" si="2847"/>
        <v>0</v>
      </c>
      <c r="FW352" s="746">
        <f t="shared" si="2848"/>
        <v>0</v>
      </c>
      <c r="FY352" s="1044"/>
      <c r="FZ352" s="735" t="s">
        <v>43</v>
      </c>
      <c r="GA352" s="737">
        <f t="shared" si="2849"/>
        <v>0.5</v>
      </c>
      <c r="GB352" s="737">
        <f t="shared" si="2850"/>
        <v>6469</v>
      </c>
      <c r="GC352" s="738">
        <f t="shared" si="2851"/>
        <v>6534</v>
      </c>
      <c r="GD352" s="743">
        <f t="shared" si="2852"/>
        <v>3267</v>
      </c>
      <c r="GE352" s="743"/>
      <c r="GF352" s="737">
        <f t="shared" si="2853"/>
        <v>0</v>
      </c>
      <c r="GG352" s="743"/>
      <c r="GH352" s="737">
        <f t="shared" si="2854"/>
        <v>0</v>
      </c>
      <c r="GI352" s="743"/>
      <c r="GJ352" s="737">
        <f t="shared" si="2855"/>
        <v>0</v>
      </c>
      <c r="GK352" s="743"/>
      <c r="GL352" s="737">
        <f t="shared" si="2856"/>
        <v>0</v>
      </c>
      <c r="GM352" s="743"/>
      <c r="GN352" s="737">
        <f t="shared" si="2857"/>
        <v>0</v>
      </c>
      <c r="GO352" s="743"/>
      <c r="GP352" s="737">
        <f t="shared" si="2858"/>
        <v>0</v>
      </c>
      <c r="GQ352" s="743"/>
      <c r="GR352" s="737">
        <f t="shared" si="2859"/>
        <v>0</v>
      </c>
      <c r="GS352" s="743"/>
      <c r="GT352" s="737">
        <f t="shared" si="2860"/>
        <v>0</v>
      </c>
      <c r="GU352" s="743"/>
      <c r="GV352" s="737">
        <f t="shared" si="2861"/>
        <v>0</v>
      </c>
      <c r="GW352" s="743"/>
      <c r="GX352" s="737">
        <f t="shared" si="2862"/>
        <v>0</v>
      </c>
      <c r="GY352" s="743">
        <f t="shared" si="2862"/>
        <v>4854</v>
      </c>
      <c r="GZ352" s="744">
        <f t="shared" si="2863"/>
        <v>8121</v>
      </c>
      <c r="HA352" s="745">
        <v>12</v>
      </c>
      <c r="HB352" s="746">
        <f t="shared" si="2864"/>
        <v>97452</v>
      </c>
      <c r="HC352" s="737">
        <f t="shared" si="2865"/>
        <v>0</v>
      </c>
      <c r="HD352" s="737">
        <f t="shared" si="2865"/>
        <v>0</v>
      </c>
      <c r="HE352" s="746">
        <f t="shared" si="2866"/>
        <v>97452</v>
      </c>
      <c r="HF352" s="746">
        <f t="shared" si="2867"/>
        <v>29430.5</v>
      </c>
      <c r="HG352" s="746">
        <f t="shared" si="2868"/>
        <v>126882.5</v>
      </c>
    </row>
    <row r="353" spans="1:225" hidden="1" x14ac:dyDescent="0.25">
      <c r="A353" s="1044"/>
      <c r="B353" s="756" t="s">
        <v>48</v>
      </c>
      <c r="C353" s="737">
        <f t="shared" si="2733"/>
        <v>0</v>
      </c>
      <c r="D353" s="737">
        <f t="shared" si="2734"/>
        <v>5787</v>
      </c>
      <c r="E353" s="738">
        <f t="shared" si="2735"/>
        <v>5845</v>
      </c>
      <c r="F353" s="817">
        <f t="shared" si="2736"/>
        <v>0</v>
      </c>
      <c r="G353" s="740">
        <f t="shared" si="2922"/>
        <v>0</v>
      </c>
      <c r="H353" s="741">
        <f t="shared" si="2737"/>
        <v>0</v>
      </c>
      <c r="I353" s="740">
        <f t="shared" si="2922"/>
        <v>0</v>
      </c>
      <c r="J353" s="741">
        <f t="shared" si="2738"/>
        <v>0</v>
      </c>
      <c r="K353" s="740">
        <f t="shared" si="2739"/>
        <v>0</v>
      </c>
      <c r="L353" s="741">
        <f t="shared" si="2740"/>
        <v>0</v>
      </c>
      <c r="M353" s="740">
        <f t="shared" si="2741"/>
        <v>0</v>
      </c>
      <c r="N353" s="741">
        <f t="shared" si="2742"/>
        <v>0</v>
      </c>
      <c r="O353" s="740">
        <f t="shared" si="2743"/>
        <v>0</v>
      </c>
      <c r="P353" s="741">
        <f t="shared" si="2744"/>
        <v>0</v>
      </c>
      <c r="Q353" s="740">
        <f t="shared" si="2745"/>
        <v>0</v>
      </c>
      <c r="R353" s="741">
        <f t="shared" si="2746"/>
        <v>0</v>
      </c>
      <c r="S353" s="740">
        <f t="shared" si="2747"/>
        <v>0</v>
      </c>
      <c r="T353" s="741">
        <f t="shared" si="2748"/>
        <v>0</v>
      </c>
      <c r="U353" s="740">
        <f t="shared" si="2749"/>
        <v>0</v>
      </c>
      <c r="V353" s="741">
        <f t="shared" si="2750"/>
        <v>0</v>
      </c>
      <c r="W353" s="740">
        <f t="shared" si="2751"/>
        <v>0</v>
      </c>
      <c r="X353" s="741">
        <f t="shared" si="2752"/>
        <v>0</v>
      </c>
      <c r="Y353" s="740">
        <f t="shared" si="2753"/>
        <v>0</v>
      </c>
      <c r="Z353" s="741">
        <f t="shared" si="2754"/>
        <v>0</v>
      </c>
      <c r="AA353" s="743">
        <f t="shared" si="2755"/>
        <v>0</v>
      </c>
      <c r="AB353" s="744">
        <f t="shared" si="2756"/>
        <v>0</v>
      </c>
      <c r="AC353" s="745">
        <v>12</v>
      </c>
      <c r="AD353" s="746">
        <f t="shared" si="2757"/>
        <v>0</v>
      </c>
      <c r="AE353" s="747"/>
      <c r="AF353" s="782">
        <f t="shared" ref="AF353" si="2923">AD353*0.085</f>
        <v>0</v>
      </c>
      <c r="AG353" s="746">
        <f t="shared" si="2758"/>
        <v>0</v>
      </c>
      <c r="AH353" s="746">
        <f t="shared" si="2759"/>
        <v>0</v>
      </c>
      <c r="AI353" s="746">
        <f t="shared" si="2760"/>
        <v>0</v>
      </c>
      <c r="AK353" s="1044"/>
      <c r="AL353" s="756" t="s">
        <v>48</v>
      </c>
      <c r="AM353" s="737">
        <f t="shared" si="2761"/>
        <v>0</v>
      </c>
      <c r="AN353" s="737">
        <f t="shared" si="2762"/>
        <v>5787</v>
      </c>
      <c r="AO353" s="738">
        <f t="shared" si="2763"/>
        <v>5845</v>
      </c>
      <c r="AP353" s="817">
        <f t="shared" si="2764"/>
        <v>0</v>
      </c>
      <c r="AQ353" s="740">
        <f t="shared" si="2765"/>
        <v>0</v>
      </c>
      <c r="AR353" s="741">
        <f t="shared" si="2766"/>
        <v>0</v>
      </c>
      <c r="AS353" s="740">
        <f t="shared" si="2767"/>
        <v>0</v>
      </c>
      <c r="AT353" s="741">
        <f t="shared" si="2768"/>
        <v>0</v>
      </c>
      <c r="AU353" s="740">
        <f t="shared" si="2875"/>
        <v>0</v>
      </c>
      <c r="AV353" s="741">
        <f t="shared" si="2769"/>
        <v>0</v>
      </c>
      <c r="AW353" s="740">
        <f t="shared" si="2876"/>
        <v>0</v>
      </c>
      <c r="AX353" s="741">
        <f t="shared" si="2770"/>
        <v>0</v>
      </c>
      <c r="AY353" s="740">
        <f t="shared" si="2877"/>
        <v>0</v>
      </c>
      <c r="AZ353" s="741">
        <f t="shared" si="2771"/>
        <v>0</v>
      </c>
      <c r="BA353" s="740">
        <f t="shared" si="2878"/>
        <v>0</v>
      </c>
      <c r="BB353" s="741">
        <f t="shared" si="2772"/>
        <v>0</v>
      </c>
      <c r="BC353" s="740">
        <f t="shared" si="2879"/>
        <v>0</v>
      </c>
      <c r="BD353" s="741">
        <f t="shared" si="2773"/>
        <v>0</v>
      </c>
      <c r="BE353" s="740">
        <f t="shared" si="2880"/>
        <v>0</v>
      </c>
      <c r="BF353" s="741">
        <f t="shared" si="2774"/>
        <v>0</v>
      </c>
      <c r="BG353" s="740">
        <f t="shared" si="2881"/>
        <v>0</v>
      </c>
      <c r="BH353" s="741">
        <f t="shared" si="2775"/>
        <v>0</v>
      </c>
      <c r="BI353" s="740">
        <f t="shared" si="2882"/>
        <v>0</v>
      </c>
      <c r="BJ353" s="741">
        <f t="shared" si="2776"/>
        <v>0</v>
      </c>
      <c r="BK353" s="743">
        <f t="shared" si="2777"/>
        <v>0</v>
      </c>
      <c r="BL353" s="744">
        <f t="shared" si="2778"/>
        <v>0</v>
      </c>
      <c r="BM353" s="745">
        <v>12</v>
      </c>
      <c r="BN353" s="746">
        <f t="shared" si="2779"/>
        <v>0</v>
      </c>
      <c r="BO353" s="747"/>
      <c r="BP353" s="782">
        <f t="shared" ref="BP353" si="2924">BN353*0.085</f>
        <v>0</v>
      </c>
      <c r="BQ353" s="746">
        <f t="shared" si="2780"/>
        <v>0</v>
      </c>
      <c r="BR353" s="746">
        <f t="shared" si="2781"/>
        <v>0</v>
      </c>
      <c r="BS353" s="746">
        <f t="shared" si="2782"/>
        <v>0</v>
      </c>
      <c r="BU353" s="1044"/>
      <c r="BV353" s="756" t="s">
        <v>48</v>
      </c>
      <c r="BW353" s="737">
        <f t="shared" si="2783"/>
        <v>0</v>
      </c>
      <c r="BX353" s="737">
        <f t="shared" si="2784"/>
        <v>5787</v>
      </c>
      <c r="BY353" s="738">
        <f t="shared" si="2785"/>
        <v>5845</v>
      </c>
      <c r="BZ353" s="817">
        <f t="shared" si="2786"/>
        <v>0</v>
      </c>
      <c r="CA353" s="740">
        <f t="shared" si="2787"/>
        <v>0</v>
      </c>
      <c r="CB353" s="741">
        <f t="shared" si="2788"/>
        <v>0</v>
      </c>
      <c r="CC353" s="740">
        <f t="shared" si="2789"/>
        <v>0</v>
      </c>
      <c r="CD353" s="741">
        <f t="shared" si="2790"/>
        <v>0</v>
      </c>
      <c r="CE353" s="740">
        <f t="shared" si="2883"/>
        <v>0</v>
      </c>
      <c r="CF353" s="741">
        <f t="shared" si="2791"/>
        <v>0</v>
      </c>
      <c r="CG353" s="740">
        <f t="shared" si="2884"/>
        <v>0</v>
      </c>
      <c r="CH353" s="741">
        <f t="shared" si="2792"/>
        <v>0</v>
      </c>
      <c r="CI353" s="740">
        <f t="shared" si="2885"/>
        <v>0</v>
      </c>
      <c r="CJ353" s="741">
        <f t="shared" si="2793"/>
        <v>0</v>
      </c>
      <c r="CK353" s="740">
        <f t="shared" si="2886"/>
        <v>0</v>
      </c>
      <c r="CL353" s="741">
        <f t="shared" si="2794"/>
        <v>0</v>
      </c>
      <c r="CM353" s="740">
        <f t="shared" si="2887"/>
        <v>0</v>
      </c>
      <c r="CN353" s="741">
        <f t="shared" si="2795"/>
        <v>0</v>
      </c>
      <c r="CO353" s="740">
        <f t="shared" si="2888"/>
        <v>0</v>
      </c>
      <c r="CP353" s="741">
        <f t="shared" si="2796"/>
        <v>0</v>
      </c>
      <c r="CQ353" s="740">
        <f t="shared" si="2889"/>
        <v>0</v>
      </c>
      <c r="CR353" s="741">
        <f t="shared" si="2797"/>
        <v>0</v>
      </c>
      <c r="CS353" s="740">
        <f t="shared" si="2890"/>
        <v>0</v>
      </c>
      <c r="CT353" s="741">
        <f t="shared" si="2798"/>
        <v>0</v>
      </c>
      <c r="CU353" s="743">
        <f t="shared" si="2799"/>
        <v>0</v>
      </c>
      <c r="CV353" s="744">
        <f t="shared" si="2800"/>
        <v>0</v>
      </c>
      <c r="CW353" s="745">
        <v>12</v>
      </c>
      <c r="CX353" s="746">
        <f t="shared" si="2801"/>
        <v>0</v>
      </c>
      <c r="CY353" s="747"/>
      <c r="CZ353" s="782">
        <f t="shared" ref="CZ353" si="2925">CX353*0.085</f>
        <v>0</v>
      </c>
      <c r="DA353" s="746">
        <f t="shared" si="2802"/>
        <v>0</v>
      </c>
      <c r="DB353" s="746">
        <f t="shared" si="2803"/>
        <v>0</v>
      </c>
      <c r="DC353" s="746">
        <f t="shared" si="2804"/>
        <v>0</v>
      </c>
      <c r="DE353" s="1044"/>
      <c r="DF353" s="756" t="s">
        <v>48</v>
      </c>
      <c r="DG353" s="737">
        <f t="shared" si="2805"/>
        <v>1</v>
      </c>
      <c r="DH353" s="737">
        <f t="shared" si="2806"/>
        <v>5787</v>
      </c>
      <c r="DI353" s="738">
        <f t="shared" si="2807"/>
        <v>5845</v>
      </c>
      <c r="DJ353" s="817">
        <f t="shared" si="2808"/>
        <v>5845</v>
      </c>
      <c r="DK353" s="740">
        <f t="shared" si="2809"/>
        <v>0</v>
      </c>
      <c r="DL353" s="741">
        <f t="shared" si="2810"/>
        <v>0</v>
      </c>
      <c r="DM353" s="740">
        <f t="shared" si="2811"/>
        <v>0</v>
      </c>
      <c r="DN353" s="741">
        <f t="shared" si="2812"/>
        <v>0</v>
      </c>
      <c r="DO353" s="740">
        <f t="shared" si="2891"/>
        <v>0</v>
      </c>
      <c r="DP353" s="741">
        <f t="shared" si="2813"/>
        <v>0</v>
      </c>
      <c r="DQ353" s="740">
        <f t="shared" si="2892"/>
        <v>0</v>
      </c>
      <c r="DR353" s="741">
        <f t="shared" si="2814"/>
        <v>0</v>
      </c>
      <c r="DS353" s="740">
        <f t="shared" si="2893"/>
        <v>0</v>
      </c>
      <c r="DT353" s="741">
        <f t="shared" si="2815"/>
        <v>0</v>
      </c>
      <c r="DU353" s="740">
        <f t="shared" si="2894"/>
        <v>0</v>
      </c>
      <c r="DV353" s="741">
        <f t="shared" si="2816"/>
        <v>0</v>
      </c>
      <c r="DW353" s="740">
        <f t="shared" si="2895"/>
        <v>0</v>
      </c>
      <c r="DX353" s="741">
        <f t="shared" si="2817"/>
        <v>0</v>
      </c>
      <c r="DY353" s="740">
        <f t="shared" si="2896"/>
        <v>0</v>
      </c>
      <c r="DZ353" s="741">
        <f t="shared" si="2818"/>
        <v>0</v>
      </c>
      <c r="EA353" s="740">
        <f t="shared" si="2897"/>
        <v>0</v>
      </c>
      <c r="EB353" s="741">
        <f t="shared" si="2819"/>
        <v>0</v>
      </c>
      <c r="EC353" s="740">
        <f t="shared" si="2898"/>
        <v>0</v>
      </c>
      <c r="ED353" s="741">
        <f t="shared" si="2820"/>
        <v>0</v>
      </c>
      <c r="EE353" s="743">
        <f t="shared" si="2821"/>
        <v>10397</v>
      </c>
      <c r="EF353" s="744">
        <f t="shared" si="2822"/>
        <v>16242</v>
      </c>
      <c r="EG353" s="745">
        <v>12</v>
      </c>
      <c r="EH353" s="746">
        <f t="shared" si="2823"/>
        <v>194904</v>
      </c>
      <c r="EI353" s="747"/>
      <c r="EJ353" s="782">
        <f t="shared" ref="EJ353" si="2926">EH353*0.085</f>
        <v>16566.84</v>
      </c>
      <c r="EK353" s="746">
        <f t="shared" si="2824"/>
        <v>211470.84</v>
      </c>
      <c r="EL353" s="746">
        <f t="shared" si="2825"/>
        <v>63864.19</v>
      </c>
      <c r="EM353" s="746">
        <f t="shared" si="2826"/>
        <v>275335.03000000003</v>
      </c>
      <c r="EO353" s="1044"/>
      <c r="EP353" s="756" t="s">
        <v>48</v>
      </c>
      <c r="EQ353" s="737">
        <f t="shared" si="2827"/>
        <v>0</v>
      </c>
      <c r="ER353" s="737">
        <f t="shared" si="2828"/>
        <v>5787</v>
      </c>
      <c r="ES353" s="738">
        <f t="shared" si="2829"/>
        <v>5845</v>
      </c>
      <c r="ET353" s="817">
        <f t="shared" si="2830"/>
        <v>0</v>
      </c>
      <c r="EU353" s="740">
        <f t="shared" si="2831"/>
        <v>0</v>
      </c>
      <c r="EV353" s="741">
        <f t="shared" si="2832"/>
        <v>0</v>
      </c>
      <c r="EW353" s="740">
        <f t="shared" si="2833"/>
        <v>0</v>
      </c>
      <c r="EX353" s="741">
        <f t="shared" si="2834"/>
        <v>0</v>
      </c>
      <c r="EY353" s="740">
        <f t="shared" si="2899"/>
        <v>0</v>
      </c>
      <c r="EZ353" s="741">
        <f t="shared" si="2835"/>
        <v>0</v>
      </c>
      <c r="FA353" s="740">
        <f t="shared" si="2900"/>
        <v>0</v>
      </c>
      <c r="FB353" s="741">
        <f t="shared" si="2836"/>
        <v>0</v>
      </c>
      <c r="FC353" s="740">
        <f t="shared" si="2901"/>
        <v>0</v>
      </c>
      <c r="FD353" s="741">
        <f t="shared" si="2837"/>
        <v>0</v>
      </c>
      <c r="FE353" s="740">
        <f t="shared" si="2902"/>
        <v>0</v>
      </c>
      <c r="FF353" s="741">
        <f t="shared" si="2838"/>
        <v>0</v>
      </c>
      <c r="FG353" s="740">
        <f t="shared" si="2903"/>
        <v>0</v>
      </c>
      <c r="FH353" s="741">
        <f t="shared" si="2839"/>
        <v>0</v>
      </c>
      <c r="FI353" s="740">
        <f t="shared" si="2904"/>
        <v>0</v>
      </c>
      <c r="FJ353" s="741">
        <f t="shared" si="2840"/>
        <v>0</v>
      </c>
      <c r="FK353" s="740">
        <f t="shared" si="2905"/>
        <v>0</v>
      </c>
      <c r="FL353" s="741">
        <f t="shared" si="2841"/>
        <v>0</v>
      </c>
      <c r="FM353" s="740">
        <f t="shared" si="2906"/>
        <v>0</v>
      </c>
      <c r="FN353" s="741">
        <f t="shared" si="2842"/>
        <v>0</v>
      </c>
      <c r="FO353" s="743">
        <f t="shared" si="2843"/>
        <v>0</v>
      </c>
      <c r="FP353" s="744">
        <f t="shared" si="2844"/>
        <v>0</v>
      </c>
      <c r="FQ353" s="745">
        <v>12</v>
      </c>
      <c r="FR353" s="746">
        <f t="shared" si="2845"/>
        <v>0</v>
      </c>
      <c r="FS353" s="747"/>
      <c r="FT353" s="782">
        <f t="shared" ref="FT353" si="2927">FR353*0.085</f>
        <v>0</v>
      </c>
      <c r="FU353" s="746">
        <f t="shared" si="2846"/>
        <v>0</v>
      </c>
      <c r="FV353" s="746">
        <f t="shared" si="2847"/>
        <v>0</v>
      </c>
      <c r="FW353" s="746">
        <f t="shared" si="2848"/>
        <v>0</v>
      </c>
      <c r="FY353" s="1044"/>
      <c r="FZ353" s="756" t="s">
        <v>48</v>
      </c>
      <c r="GA353" s="737">
        <f t="shared" si="2849"/>
        <v>1</v>
      </c>
      <c r="GB353" s="737">
        <f t="shared" si="2850"/>
        <v>5787</v>
      </c>
      <c r="GC353" s="738">
        <f t="shared" si="2851"/>
        <v>5845</v>
      </c>
      <c r="GD353" s="743">
        <f t="shared" si="2852"/>
        <v>5845</v>
      </c>
      <c r="GE353" s="743"/>
      <c r="GF353" s="737">
        <f t="shared" si="2853"/>
        <v>0</v>
      </c>
      <c r="GG353" s="743"/>
      <c r="GH353" s="737">
        <f t="shared" si="2854"/>
        <v>0</v>
      </c>
      <c r="GI353" s="743"/>
      <c r="GJ353" s="737">
        <f t="shared" si="2855"/>
        <v>0</v>
      </c>
      <c r="GK353" s="743"/>
      <c r="GL353" s="737">
        <f t="shared" si="2856"/>
        <v>0</v>
      </c>
      <c r="GM353" s="743"/>
      <c r="GN353" s="737">
        <f t="shared" si="2857"/>
        <v>0</v>
      </c>
      <c r="GO353" s="743"/>
      <c r="GP353" s="737">
        <f t="shared" si="2858"/>
        <v>0</v>
      </c>
      <c r="GQ353" s="743"/>
      <c r="GR353" s="737">
        <f t="shared" si="2859"/>
        <v>0</v>
      </c>
      <c r="GS353" s="743"/>
      <c r="GT353" s="737">
        <f t="shared" si="2860"/>
        <v>0</v>
      </c>
      <c r="GU353" s="743"/>
      <c r="GV353" s="737">
        <f t="shared" si="2861"/>
        <v>0</v>
      </c>
      <c r="GW353" s="743"/>
      <c r="GX353" s="737">
        <f t="shared" si="2862"/>
        <v>0</v>
      </c>
      <c r="GY353" s="743">
        <f t="shared" si="2862"/>
        <v>10397</v>
      </c>
      <c r="GZ353" s="744">
        <f t="shared" si="2863"/>
        <v>16242</v>
      </c>
      <c r="HA353" s="745">
        <v>12</v>
      </c>
      <c r="HB353" s="746">
        <f t="shared" si="2864"/>
        <v>194904</v>
      </c>
      <c r="HC353" s="737">
        <f t="shared" si="2865"/>
        <v>0</v>
      </c>
      <c r="HD353" s="737">
        <f t="shared" si="2865"/>
        <v>16566.84</v>
      </c>
      <c r="HE353" s="746">
        <f t="shared" si="2866"/>
        <v>211470.84</v>
      </c>
      <c r="HF353" s="746">
        <f t="shared" si="2867"/>
        <v>63864.19</v>
      </c>
      <c r="HG353" s="746">
        <f t="shared" si="2868"/>
        <v>275335.03000000003</v>
      </c>
    </row>
    <row r="354" spans="1:225" hidden="1" x14ac:dyDescent="0.25">
      <c r="A354" s="1045"/>
      <c r="B354" s="752"/>
      <c r="C354" s="737">
        <f t="shared" si="2733"/>
        <v>0</v>
      </c>
      <c r="D354" s="737">
        <f t="shared" si="2734"/>
        <v>0</v>
      </c>
      <c r="E354" s="738">
        <f t="shared" si="2735"/>
        <v>0</v>
      </c>
      <c r="F354" s="817">
        <f t="shared" si="2736"/>
        <v>0</v>
      </c>
      <c r="G354" s="740">
        <f t="shared" si="2922"/>
        <v>0</v>
      </c>
      <c r="H354" s="741">
        <f t="shared" si="2737"/>
        <v>0</v>
      </c>
      <c r="I354" s="740">
        <f t="shared" si="2922"/>
        <v>0</v>
      </c>
      <c r="J354" s="741">
        <f t="shared" si="2738"/>
        <v>0</v>
      </c>
      <c r="K354" s="740">
        <f t="shared" si="2739"/>
        <v>0</v>
      </c>
      <c r="L354" s="741">
        <f t="shared" si="2740"/>
        <v>0</v>
      </c>
      <c r="M354" s="740">
        <f t="shared" si="2741"/>
        <v>0</v>
      </c>
      <c r="N354" s="741">
        <f t="shared" si="2742"/>
        <v>0</v>
      </c>
      <c r="O354" s="740">
        <f t="shared" si="2743"/>
        <v>0</v>
      </c>
      <c r="P354" s="741">
        <f t="shared" si="2744"/>
        <v>0</v>
      </c>
      <c r="Q354" s="740">
        <f t="shared" si="2745"/>
        <v>0</v>
      </c>
      <c r="R354" s="741">
        <f t="shared" si="2746"/>
        <v>0</v>
      </c>
      <c r="S354" s="740">
        <f t="shared" si="2747"/>
        <v>0</v>
      </c>
      <c r="T354" s="741">
        <f t="shared" si="2748"/>
        <v>0</v>
      </c>
      <c r="U354" s="740">
        <f t="shared" si="2749"/>
        <v>0</v>
      </c>
      <c r="V354" s="741">
        <f t="shared" si="2750"/>
        <v>0</v>
      </c>
      <c r="W354" s="740">
        <f t="shared" si="2751"/>
        <v>0</v>
      </c>
      <c r="X354" s="741">
        <f t="shared" si="2752"/>
        <v>0</v>
      </c>
      <c r="Y354" s="740">
        <f t="shared" si="2753"/>
        <v>0</v>
      </c>
      <c r="Z354" s="741">
        <f t="shared" si="2754"/>
        <v>0</v>
      </c>
      <c r="AA354" s="743">
        <f t="shared" si="2755"/>
        <v>0</v>
      </c>
      <c r="AB354" s="744">
        <f t="shared" si="2756"/>
        <v>0</v>
      </c>
      <c r="AC354" s="745">
        <v>12</v>
      </c>
      <c r="AD354" s="746">
        <f t="shared" si="2757"/>
        <v>0</v>
      </c>
      <c r="AE354" s="747"/>
      <c r="AF354" s="741"/>
      <c r="AG354" s="746">
        <f t="shared" si="2758"/>
        <v>0</v>
      </c>
      <c r="AH354" s="746">
        <f t="shared" si="2759"/>
        <v>0</v>
      </c>
      <c r="AI354" s="746">
        <f t="shared" si="2760"/>
        <v>0</v>
      </c>
      <c r="AK354" s="1045"/>
      <c r="AL354" s="752"/>
      <c r="AM354" s="737">
        <f t="shared" si="2761"/>
        <v>0</v>
      </c>
      <c r="AN354" s="737">
        <f t="shared" si="2762"/>
        <v>0</v>
      </c>
      <c r="AO354" s="738">
        <f t="shared" si="2763"/>
        <v>0</v>
      </c>
      <c r="AP354" s="817">
        <f t="shared" si="2764"/>
        <v>0</v>
      </c>
      <c r="AQ354" s="740">
        <f t="shared" si="2765"/>
        <v>0</v>
      </c>
      <c r="AR354" s="741">
        <f t="shared" si="2766"/>
        <v>0</v>
      </c>
      <c r="AS354" s="740">
        <f t="shared" si="2767"/>
        <v>0</v>
      </c>
      <c r="AT354" s="741">
        <f t="shared" si="2768"/>
        <v>0</v>
      </c>
      <c r="AU354" s="740">
        <f t="shared" si="2875"/>
        <v>0</v>
      </c>
      <c r="AV354" s="741">
        <f t="shared" si="2769"/>
        <v>0</v>
      </c>
      <c r="AW354" s="740">
        <f t="shared" si="2876"/>
        <v>0</v>
      </c>
      <c r="AX354" s="741">
        <f t="shared" si="2770"/>
        <v>0</v>
      </c>
      <c r="AY354" s="740">
        <f t="shared" si="2877"/>
        <v>0</v>
      </c>
      <c r="AZ354" s="741">
        <f t="shared" si="2771"/>
        <v>0</v>
      </c>
      <c r="BA354" s="740">
        <f t="shared" si="2878"/>
        <v>0</v>
      </c>
      <c r="BB354" s="741">
        <f t="shared" si="2772"/>
        <v>0</v>
      </c>
      <c r="BC354" s="740">
        <f t="shared" si="2879"/>
        <v>0</v>
      </c>
      <c r="BD354" s="741">
        <f t="shared" si="2773"/>
        <v>0</v>
      </c>
      <c r="BE354" s="740">
        <f t="shared" si="2880"/>
        <v>0</v>
      </c>
      <c r="BF354" s="741">
        <f t="shared" si="2774"/>
        <v>0</v>
      </c>
      <c r="BG354" s="740">
        <f t="shared" si="2881"/>
        <v>0</v>
      </c>
      <c r="BH354" s="741">
        <f t="shared" si="2775"/>
        <v>0</v>
      </c>
      <c r="BI354" s="740">
        <f t="shared" si="2882"/>
        <v>0</v>
      </c>
      <c r="BJ354" s="741">
        <f t="shared" si="2776"/>
        <v>0</v>
      </c>
      <c r="BK354" s="743">
        <f t="shared" si="2777"/>
        <v>0</v>
      </c>
      <c r="BL354" s="744">
        <f t="shared" si="2778"/>
        <v>0</v>
      </c>
      <c r="BM354" s="745">
        <v>12</v>
      </c>
      <c r="BN354" s="746">
        <f t="shared" si="2779"/>
        <v>0</v>
      </c>
      <c r="BO354" s="747"/>
      <c r="BP354" s="741"/>
      <c r="BQ354" s="746">
        <f t="shared" si="2780"/>
        <v>0</v>
      </c>
      <c r="BR354" s="746">
        <f t="shared" si="2781"/>
        <v>0</v>
      </c>
      <c r="BS354" s="746">
        <f t="shared" si="2782"/>
        <v>0</v>
      </c>
      <c r="BU354" s="1045"/>
      <c r="BV354" s="752"/>
      <c r="BW354" s="737">
        <f t="shared" si="2783"/>
        <v>0</v>
      </c>
      <c r="BX354" s="737">
        <f t="shared" si="2784"/>
        <v>0</v>
      </c>
      <c r="BY354" s="738">
        <f t="shared" si="2785"/>
        <v>0</v>
      </c>
      <c r="BZ354" s="817">
        <f t="shared" si="2786"/>
        <v>0</v>
      </c>
      <c r="CA354" s="740">
        <f t="shared" si="2787"/>
        <v>0</v>
      </c>
      <c r="CB354" s="741">
        <f t="shared" si="2788"/>
        <v>0</v>
      </c>
      <c r="CC354" s="740">
        <f t="shared" si="2789"/>
        <v>0</v>
      </c>
      <c r="CD354" s="741">
        <f t="shared" si="2790"/>
        <v>0</v>
      </c>
      <c r="CE354" s="740">
        <f t="shared" si="2883"/>
        <v>0</v>
      </c>
      <c r="CF354" s="741">
        <f t="shared" si="2791"/>
        <v>0</v>
      </c>
      <c r="CG354" s="740">
        <f t="shared" si="2884"/>
        <v>0</v>
      </c>
      <c r="CH354" s="741">
        <f t="shared" si="2792"/>
        <v>0</v>
      </c>
      <c r="CI354" s="740">
        <f t="shared" si="2885"/>
        <v>0</v>
      </c>
      <c r="CJ354" s="741">
        <f t="shared" si="2793"/>
        <v>0</v>
      </c>
      <c r="CK354" s="740">
        <f t="shared" si="2886"/>
        <v>0</v>
      </c>
      <c r="CL354" s="741">
        <f t="shared" si="2794"/>
        <v>0</v>
      </c>
      <c r="CM354" s="740">
        <f t="shared" si="2887"/>
        <v>0</v>
      </c>
      <c r="CN354" s="741">
        <f t="shared" si="2795"/>
        <v>0</v>
      </c>
      <c r="CO354" s="740">
        <f t="shared" si="2888"/>
        <v>0</v>
      </c>
      <c r="CP354" s="741">
        <f t="shared" si="2796"/>
        <v>0</v>
      </c>
      <c r="CQ354" s="740">
        <f t="shared" si="2889"/>
        <v>0</v>
      </c>
      <c r="CR354" s="741">
        <f t="shared" si="2797"/>
        <v>0</v>
      </c>
      <c r="CS354" s="740">
        <f t="shared" si="2890"/>
        <v>0</v>
      </c>
      <c r="CT354" s="741">
        <f t="shared" si="2798"/>
        <v>0</v>
      </c>
      <c r="CU354" s="743">
        <f t="shared" si="2799"/>
        <v>0</v>
      </c>
      <c r="CV354" s="744">
        <f t="shared" si="2800"/>
        <v>0</v>
      </c>
      <c r="CW354" s="745">
        <v>12</v>
      </c>
      <c r="CX354" s="746">
        <f t="shared" si="2801"/>
        <v>0</v>
      </c>
      <c r="CY354" s="747"/>
      <c r="CZ354" s="741"/>
      <c r="DA354" s="746">
        <f t="shared" si="2802"/>
        <v>0</v>
      </c>
      <c r="DB354" s="746">
        <f t="shared" si="2803"/>
        <v>0</v>
      </c>
      <c r="DC354" s="746">
        <f t="shared" si="2804"/>
        <v>0</v>
      </c>
      <c r="DE354" s="1045"/>
      <c r="DF354" s="752"/>
      <c r="DG354" s="737">
        <f t="shared" si="2805"/>
        <v>0</v>
      </c>
      <c r="DH354" s="737">
        <f t="shared" si="2806"/>
        <v>0</v>
      </c>
      <c r="DI354" s="738">
        <f t="shared" si="2807"/>
        <v>0</v>
      </c>
      <c r="DJ354" s="817">
        <f t="shared" si="2808"/>
        <v>0</v>
      </c>
      <c r="DK354" s="740">
        <f t="shared" si="2809"/>
        <v>0</v>
      </c>
      <c r="DL354" s="741">
        <f t="shared" si="2810"/>
        <v>0</v>
      </c>
      <c r="DM354" s="740">
        <f t="shared" si="2811"/>
        <v>0</v>
      </c>
      <c r="DN354" s="741">
        <f t="shared" si="2812"/>
        <v>0</v>
      </c>
      <c r="DO354" s="740">
        <f t="shared" si="2891"/>
        <v>0</v>
      </c>
      <c r="DP354" s="741">
        <f t="shared" si="2813"/>
        <v>0</v>
      </c>
      <c r="DQ354" s="740">
        <f t="shared" si="2892"/>
        <v>0</v>
      </c>
      <c r="DR354" s="741">
        <f t="shared" si="2814"/>
        <v>0</v>
      </c>
      <c r="DS354" s="740">
        <f t="shared" si="2893"/>
        <v>0</v>
      </c>
      <c r="DT354" s="741">
        <f t="shared" si="2815"/>
        <v>0</v>
      </c>
      <c r="DU354" s="740">
        <f t="shared" si="2894"/>
        <v>0</v>
      </c>
      <c r="DV354" s="741">
        <f t="shared" si="2816"/>
        <v>0</v>
      </c>
      <c r="DW354" s="740">
        <f t="shared" si="2895"/>
        <v>0</v>
      </c>
      <c r="DX354" s="741">
        <f t="shared" si="2817"/>
        <v>0</v>
      </c>
      <c r="DY354" s="740">
        <f t="shared" si="2896"/>
        <v>0</v>
      </c>
      <c r="DZ354" s="741">
        <f t="shared" si="2818"/>
        <v>0</v>
      </c>
      <c r="EA354" s="740">
        <f t="shared" si="2897"/>
        <v>0</v>
      </c>
      <c r="EB354" s="741">
        <f t="shared" si="2819"/>
        <v>0</v>
      </c>
      <c r="EC354" s="740">
        <f t="shared" si="2898"/>
        <v>0</v>
      </c>
      <c r="ED354" s="741">
        <f t="shared" si="2820"/>
        <v>0</v>
      </c>
      <c r="EE354" s="743">
        <f t="shared" si="2821"/>
        <v>0</v>
      </c>
      <c r="EF354" s="744">
        <f t="shared" si="2822"/>
        <v>0</v>
      </c>
      <c r="EG354" s="745">
        <v>12</v>
      </c>
      <c r="EH354" s="746">
        <f t="shared" si="2823"/>
        <v>0</v>
      </c>
      <c r="EI354" s="747"/>
      <c r="EJ354" s="741"/>
      <c r="EK354" s="746">
        <f t="shared" si="2824"/>
        <v>0</v>
      </c>
      <c r="EL354" s="746">
        <f t="shared" si="2825"/>
        <v>0</v>
      </c>
      <c r="EM354" s="746">
        <f t="shared" si="2826"/>
        <v>0</v>
      </c>
      <c r="EO354" s="1045"/>
      <c r="EP354" s="752"/>
      <c r="EQ354" s="737">
        <f t="shared" si="2827"/>
        <v>0</v>
      </c>
      <c r="ER354" s="737">
        <f t="shared" si="2828"/>
        <v>0</v>
      </c>
      <c r="ES354" s="738">
        <f t="shared" si="2829"/>
        <v>0</v>
      </c>
      <c r="ET354" s="817">
        <f t="shared" si="2830"/>
        <v>0</v>
      </c>
      <c r="EU354" s="740">
        <f t="shared" si="2831"/>
        <v>0</v>
      </c>
      <c r="EV354" s="741">
        <f t="shared" si="2832"/>
        <v>0</v>
      </c>
      <c r="EW354" s="740">
        <f t="shared" si="2833"/>
        <v>0</v>
      </c>
      <c r="EX354" s="741">
        <f t="shared" si="2834"/>
        <v>0</v>
      </c>
      <c r="EY354" s="740">
        <f t="shared" si="2899"/>
        <v>0</v>
      </c>
      <c r="EZ354" s="741">
        <f t="shared" si="2835"/>
        <v>0</v>
      </c>
      <c r="FA354" s="740">
        <f t="shared" si="2900"/>
        <v>0</v>
      </c>
      <c r="FB354" s="741">
        <f t="shared" si="2836"/>
        <v>0</v>
      </c>
      <c r="FC354" s="740">
        <f t="shared" si="2901"/>
        <v>0</v>
      </c>
      <c r="FD354" s="741">
        <f t="shared" si="2837"/>
        <v>0</v>
      </c>
      <c r="FE354" s="740">
        <f t="shared" si="2902"/>
        <v>0</v>
      </c>
      <c r="FF354" s="741">
        <f t="shared" si="2838"/>
        <v>0</v>
      </c>
      <c r="FG354" s="740">
        <f t="shared" si="2903"/>
        <v>0</v>
      </c>
      <c r="FH354" s="741">
        <f t="shared" si="2839"/>
        <v>0</v>
      </c>
      <c r="FI354" s="740">
        <f t="shared" si="2904"/>
        <v>0</v>
      </c>
      <c r="FJ354" s="741">
        <f t="shared" si="2840"/>
        <v>0</v>
      </c>
      <c r="FK354" s="740">
        <f t="shared" si="2905"/>
        <v>0</v>
      </c>
      <c r="FL354" s="741">
        <f t="shared" si="2841"/>
        <v>0</v>
      </c>
      <c r="FM354" s="740">
        <f t="shared" si="2906"/>
        <v>0</v>
      </c>
      <c r="FN354" s="741">
        <f t="shared" si="2842"/>
        <v>0</v>
      </c>
      <c r="FO354" s="743">
        <f t="shared" si="2843"/>
        <v>0</v>
      </c>
      <c r="FP354" s="744">
        <f t="shared" si="2844"/>
        <v>0</v>
      </c>
      <c r="FQ354" s="745">
        <v>12</v>
      </c>
      <c r="FR354" s="746">
        <f t="shared" si="2845"/>
        <v>0</v>
      </c>
      <c r="FS354" s="747"/>
      <c r="FT354" s="741"/>
      <c r="FU354" s="746">
        <f t="shared" si="2846"/>
        <v>0</v>
      </c>
      <c r="FV354" s="746">
        <f t="shared" si="2847"/>
        <v>0</v>
      </c>
      <c r="FW354" s="746">
        <f t="shared" si="2848"/>
        <v>0</v>
      </c>
      <c r="FY354" s="1045"/>
      <c r="FZ354" s="752"/>
      <c r="GA354" s="737">
        <f t="shared" si="2849"/>
        <v>0</v>
      </c>
      <c r="GB354" s="737">
        <f t="shared" si="2850"/>
        <v>0</v>
      </c>
      <c r="GC354" s="738">
        <f t="shared" si="2851"/>
        <v>0</v>
      </c>
      <c r="GD354" s="743">
        <f t="shared" si="2852"/>
        <v>0</v>
      </c>
      <c r="GE354" s="743"/>
      <c r="GF354" s="737">
        <f t="shared" si="2853"/>
        <v>0</v>
      </c>
      <c r="GG354" s="743"/>
      <c r="GH354" s="737">
        <f t="shared" si="2854"/>
        <v>0</v>
      </c>
      <c r="GI354" s="743"/>
      <c r="GJ354" s="737">
        <f t="shared" si="2855"/>
        <v>0</v>
      </c>
      <c r="GK354" s="743"/>
      <c r="GL354" s="737">
        <f t="shared" si="2856"/>
        <v>0</v>
      </c>
      <c r="GM354" s="743"/>
      <c r="GN354" s="737">
        <f t="shared" si="2857"/>
        <v>0</v>
      </c>
      <c r="GO354" s="743"/>
      <c r="GP354" s="737">
        <f t="shared" si="2858"/>
        <v>0</v>
      </c>
      <c r="GQ354" s="743"/>
      <c r="GR354" s="737">
        <f t="shared" si="2859"/>
        <v>0</v>
      </c>
      <c r="GS354" s="743"/>
      <c r="GT354" s="737">
        <f t="shared" si="2860"/>
        <v>0</v>
      </c>
      <c r="GU354" s="743"/>
      <c r="GV354" s="737">
        <f t="shared" si="2861"/>
        <v>0</v>
      </c>
      <c r="GW354" s="743"/>
      <c r="GX354" s="737">
        <f t="shared" si="2862"/>
        <v>0</v>
      </c>
      <c r="GY354" s="743">
        <f t="shared" si="2862"/>
        <v>0</v>
      </c>
      <c r="GZ354" s="744">
        <f t="shared" si="2863"/>
        <v>0</v>
      </c>
      <c r="HA354" s="745">
        <v>12</v>
      </c>
      <c r="HB354" s="746">
        <f t="shared" si="2864"/>
        <v>0</v>
      </c>
      <c r="HC354" s="737">
        <f t="shared" si="2865"/>
        <v>0</v>
      </c>
      <c r="HD354" s="737">
        <f t="shared" si="2865"/>
        <v>0</v>
      </c>
      <c r="HE354" s="746">
        <f t="shared" si="2866"/>
        <v>0</v>
      </c>
      <c r="HF354" s="746">
        <f t="shared" si="2867"/>
        <v>0</v>
      </c>
      <c r="HG354" s="746">
        <f t="shared" si="2868"/>
        <v>0</v>
      </c>
    </row>
    <row r="355" spans="1:225" hidden="1" x14ac:dyDescent="0.25">
      <c r="A355" s="1041" t="s">
        <v>867</v>
      </c>
      <c r="B355" s="1042"/>
      <c r="C355" s="784">
        <f>SUM(C288:C354)</f>
        <v>149.61000000000001</v>
      </c>
      <c r="D355" s="785" t="s">
        <v>492</v>
      </c>
      <c r="E355" s="786" t="s">
        <v>492</v>
      </c>
      <c r="F355" s="784">
        <f t="shared" ref="F355:AB355" si="2928">SUM(F288:F354)</f>
        <v>1761898.14</v>
      </c>
      <c r="G355" s="787"/>
      <c r="H355" s="784">
        <f t="shared" si="2928"/>
        <v>249488.13</v>
      </c>
      <c r="I355" s="788"/>
      <c r="J355" s="784">
        <f t="shared" si="2928"/>
        <v>0</v>
      </c>
      <c r="K355" s="788"/>
      <c r="L355" s="784">
        <f t="shared" si="2928"/>
        <v>8963.51</v>
      </c>
      <c r="M355" s="788"/>
      <c r="N355" s="784">
        <f t="shared" si="2928"/>
        <v>24647.94</v>
      </c>
      <c r="O355" s="788"/>
      <c r="P355" s="784">
        <f t="shared" si="2928"/>
        <v>0</v>
      </c>
      <c r="Q355" s="788"/>
      <c r="R355" s="784">
        <f t="shared" si="2928"/>
        <v>320095.68</v>
      </c>
      <c r="S355" s="788"/>
      <c r="T355" s="784">
        <f t="shared" si="2928"/>
        <v>323605.32</v>
      </c>
      <c r="U355" s="788"/>
      <c r="V355" s="784">
        <f t="shared" si="2928"/>
        <v>3893.72</v>
      </c>
      <c r="W355" s="788"/>
      <c r="X355" s="784">
        <f t="shared" si="2928"/>
        <v>0</v>
      </c>
      <c r="Y355" s="788"/>
      <c r="Z355" s="784">
        <f t="shared" si="2928"/>
        <v>0</v>
      </c>
      <c r="AA355" s="784">
        <f t="shared" si="2928"/>
        <v>415854</v>
      </c>
      <c r="AB355" s="784">
        <f t="shared" si="2928"/>
        <v>3108446.44</v>
      </c>
      <c r="AC355" s="784"/>
      <c r="AD355" s="784">
        <f t="shared" ref="AD355:AI355" si="2929">SUM(AD288:AD354)</f>
        <v>37301357.280000001</v>
      </c>
      <c r="AE355" s="784">
        <f t="shared" si="2929"/>
        <v>72702.720000000001</v>
      </c>
      <c r="AF355" s="784">
        <f t="shared" si="2929"/>
        <v>397604.16</v>
      </c>
      <c r="AG355" s="784">
        <f t="shared" si="2929"/>
        <v>37771664.159999996</v>
      </c>
      <c r="AH355" s="784">
        <f t="shared" si="2929"/>
        <v>11407042.58</v>
      </c>
      <c r="AI355" s="784">
        <f t="shared" si="2929"/>
        <v>49178706.740000002</v>
      </c>
      <c r="AJ355" s="750"/>
      <c r="AK355" s="789"/>
      <c r="AL355" s="789"/>
      <c r="AM355" s="784">
        <f>SUM(AM288:AM354)</f>
        <v>108.56</v>
      </c>
      <c r="AN355" s="785" t="s">
        <v>492</v>
      </c>
      <c r="AO355" s="786" t="s">
        <v>492</v>
      </c>
      <c r="AP355" s="784">
        <f t="shared" ref="AP355" si="2930">SUM(AP288:AP354)</f>
        <v>1329695.02</v>
      </c>
      <c r="AQ355" s="784"/>
      <c r="AR355" s="784">
        <f t="shared" ref="AR355:BL355" si="2931">SUM(AR288:AR354)</f>
        <v>189466.08</v>
      </c>
      <c r="AS355" s="784"/>
      <c r="AT355" s="784">
        <f t="shared" si="2931"/>
        <v>7187.2</v>
      </c>
      <c r="AU355" s="784"/>
      <c r="AV355" s="784">
        <f t="shared" si="2931"/>
        <v>13822.71</v>
      </c>
      <c r="AW355" s="784"/>
      <c r="AX355" s="784">
        <f t="shared" si="2931"/>
        <v>10179.629999999999</v>
      </c>
      <c r="AY355" s="784"/>
      <c r="AZ355" s="784">
        <f t="shared" si="2931"/>
        <v>0</v>
      </c>
      <c r="BA355" s="784"/>
      <c r="BB355" s="784">
        <f t="shared" si="2931"/>
        <v>209410.43</v>
      </c>
      <c r="BC355" s="784"/>
      <c r="BD355" s="784">
        <f t="shared" si="2931"/>
        <v>201983.54</v>
      </c>
      <c r="BE355" s="784"/>
      <c r="BF355" s="784">
        <f t="shared" si="2931"/>
        <v>5668.5</v>
      </c>
      <c r="BG355" s="784"/>
      <c r="BH355" s="784">
        <f t="shared" si="2931"/>
        <v>0</v>
      </c>
      <c r="BI355" s="784"/>
      <c r="BJ355" s="784">
        <f t="shared" si="2931"/>
        <v>0</v>
      </c>
      <c r="BK355" s="784">
        <f t="shared" si="2931"/>
        <v>233616.59</v>
      </c>
      <c r="BL355" s="784">
        <f t="shared" si="2931"/>
        <v>2201029.7000000002</v>
      </c>
      <c r="BM355" s="784"/>
      <c r="BN355" s="784">
        <f t="shared" ref="BN355:BS355" si="2932">SUM(BN288:BN354)</f>
        <v>26412356.399999999</v>
      </c>
      <c r="BO355" s="784">
        <f t="shared" si="2932"/>
        <v>68704.070000000007</v>
      </c>
      <c r="BP355" s="784">
        <f t="shared" si="2932"/>
        <v>263744.09000000003</v>
      </c>
      <c r="BQ355" s="784">
        <f t="shared" si="2932"/>
        <v>26744804.559999999</v>
      </c>
      <c r="BR355" s="784">
        <f t="shared" si="2932"/>
        <v>8076930.96</v>
      </c>
      <c r="BS355" s="784">
        <f t="shared" si="2932"/>
        <v>34821735.520000003</v>
      </c>
      <c r="BU355" s="789"/>
      <c r="BV355" s="789"/>
      <c r="BW355" s="784">
        <f>SUM(BW288:BW354)</f>
        <v>116.46</v>
      </c>
      <c r="BX355" s="785" t="s">
        <v>492</v>
      </c>
      <c r="BY355" s="786" t="s">
        <v>492</v>
      </c>
      <c r="BZ355" s="784">
        <f t="shared" ref="BZ355" si="2933">SUM(BZ288:BZ354)</f>
        <v>1234280.79</v>
      </c>
      <c r="CA355" s="784"/>
      <c r="CB355" s="784">
        <f t="shared" ref="CB355:CV355" si="2934">SUM(CB288:CB354)</f>
        <v>121569.14</v>
      </c>
      <c r="CC355" s="784"/>
      <c r="CD355" s="784">
        <f t="shared" si="2934"/>
        <v>0</v>
      </c>
      <c r="CE355" s="784"/>
      <c r="CF355" s="784">
        <f t="shared" si="2934"/>
        <v>0</v>
      </c>
      <c r="CG355" s="784"/>
      <c r="CH355" s="784">
        <f t="shared" si="2934"/>
        <v>58849.47</v>
      </c>
      <c r="CI355" s="784"/>
      <c r="CJ355" s="784">
        <f t="shared" si="2934"/>
        <v>0</v>
      </c>
      <c r="CK355" s="784"/>
      <c r="CL355" s="784">
        <f t="shared" si="2934"/>
        <v>38466.28</v>
      </c>
      <c r="CM355" s="784"/>
      <c r="CN355" s="784">
        <f t="shared" si="2934"/>
        <v>152006.14000000001</v>
      </c>
      <c r="CO355" s="784"/>
      <c r="CP355" s="784">
        <f t="shared" si="2934"/>
        <v>12667.66</v>
      </c>
      <c r="CQ355" s="784"/>
      <c r="CR355" s="784">
        <f t="shared" si="2934"/>
        <v>0</v>
      </c>
      <c r="CS355" s="784"/>
      <c r="CT355" s="784">
        <f t="shared" si="2934"/>
        <v>0</v>
      </c>
      <c r="CU355" s="784">
        <f t="shared" si="2934"/>
        <v>552363.27</v>
      </c>
      <c r="CV355" s="784">
        <f t="shared" si="2934"/>
        <v>2170202.75</v>
      </c>
      <c r="CW355" s="784"/>
      <c r="CX355" s="784">
        <f t="shared" ref="CX355:DC355" si="2935">SUM(CX288:CX354)</f>
        <v>26042433</v>
      </c>
      <c r="CY355" s="784">
        <f t="shared" si="2935"/>
        <v>302928</v>
      </c>
      <c r="CZ355" s="784">
        <f t="shared" si="2935"/>
        <v>542564.01</v>
      </c>
      <c r="DA355" s="784">
        <f t="shared" si="2935"/>
        <v>26887925.010000002</v>
      </c>
      <c r="DB355" s="784">
        <f t="shared" si="2935"/>
        <v>8120153.3700000001</v>
      </c>
      <c r="DC355" s="784">
        <f t="shared" si="2935"/>
        <v>35008078.380000003</v>
      </c>
      <c r="DE355" s="789"/>
      <c r="DF355" s="789"/>
      <c r="DG355" s="784">
        <f>SUM(DG288:DG354)</f>
        <v>37.24</v>
      </c>
      <c r="DH355" s="785" t="s">
        <v>492</v>
      </c>
      <c r="DI355" s="786" t="s">
        <v>492</v>
      </c>
      <c r="DJ355" s="784">
        <f t="shared" ref="DJ355" si="2936">SUM(DJ288:DJ354)</f>
        <v>449401.16</v>
      </c>
      <c r="DK355" s="784"/>
      <c r="DL355" s="784">
        <f t="shared" ref="DL355:EF355" si="2937">SUM(DL288:DL354)</f>
        <v>47388.78</v>
      </c>
      <c r="DM355" s="784"/>
      <c r="DN355" s="784">
        <f t="shared" si="2937"/>
        <v>0</v>
      </c>
      <c r="DO355" s="784"/>
      <c r="DP355" s="784">
        <f t="shared" si="2937"/>
        <v>0</v>
      </c>
      <c r="DQ355" s="784"/>
      <c r="DR355" s="784">
        <f t="shared" si="2937"/>
        <v>1695.8</v>
      </c>
      <c r="DS355" s="784"/>
      <c r="DT355" s="784">
        <f t="shared" si="2937"/>
        <v>0</v>
      </c>
      <c r="DU355" s="784"/>
      <c r="DV355" s="784">
        <f t="shared" si="2937"/>
        <v>25381.53</v>
      </c>
      <c r="DW355" s="784"/>
      <c r="DX355" s="784">
        <f t="shared" si="2937"/>
        <v>73970.5</v>
      </c>
      <c r="DY355" s="784"/>
      <c r="DZ355" s="784">
        <f t="shared" si="2937"/>
        <v>0</v>
      </c>
      <c r="EA355" s="784"/>
      <c r="EB355" s="784">
        <f t="shared" si="2937"/>
        <v>0</v>
      </c>
      <c r="EC355" s="784"/>
      <c r="ED355" s="784">
        <f t="shared" si="2937"/>
        <v>0</v>
      </c>
      <c r="EE355" s="784">
        <f t="shared" si="2937"/>
        <v>137591.4</v>
      </c>
      <c r="EF355" s="784">
        <f t="shared" si="2937"/>
        <v>735429.17</v>
      </c>
      <c r="EG355" s="784"/>
      <c r="EH355" s="784">
        <f t="shared" ref="EH355:EM355" si="2938">SUM(EH288:EH354)</f>
        <v>8825150.0399999991</v>
      </c>
      <c r="EI355" s="784">
        <f t="shared" si="2938"/>
        <v>84819.839999999997</v>
      </c>
      <c r="EJ355" s="784">
        <f t="shared" si="2938"/>
        <v>165668.4</v>
      </c>
      <c r="EK355" s="784">
        <f t="shared" si="2938"/>
        <v>9075638.2799999993</v>
      </c>
      <c r="EL355" s="784">
        <f t="shared" si="2938"/>
        <v>2740842.74</v>
      </c>
      <c r="EM355" s="784">
        <f t="shared" si="2938"/>
        <v>11816481.02</v>
      </c>
      <c r="EO355" s="789"/>
      <c r="EP355" s="789"/>
      <c r="EQ355" s="784">
        <f>SUM(EQ288:EQ354)</f>
        <v>16.5</v>
      </c>
      <c r="ER355" s="785" t="s">
        <v>492</v>
      </c>
      <c r="ES355" s="786" t="s">
        <v>492</v>
      </c>
      <c r="ET355" s="784">
        <f t="shared" ref="ET355" si="2939">SUM(ET288:ET354)</f>
        <v>222311.5</v>
      </c>
      <c r="EU355" s="784"/>
      <c r="EV355" s="784">
        <f t="shared" ref="EV355:FP355" si="2940">SUM(EV288:EV354)</f>
        <v>22964.34</v>
      </c>
      <c r="EW355" s="784"/>
      <c r="EX355" s="784">
        <f t="shared" si="2940"/>
        <v>0</v>
      </c>
      <c r="EY355" s="784"/>
      <c r="EZ355" s="784">
        <f t="shared" si="2940"/>
        <v>0</v>
      </c>
      <c r="FA355" s="784"/>
      <c r="FB355" s="784">
        <f t="shared" si="2940"/>
        <v>0</v>
      </c>
      <c r="FC355" s="784"/>
      <c r="FD355" s="784">
        <f t="shared" si="2940"/>
        <v>0</v>
      </c>
      <c r="FE355" s="784"/>
      <c r="FF355" s="784">
        <f t="shared" si="2940"/>
        <v>54227.96</v>
      </c>
      <c r="FG355" s="784"/>
      <c r="FH355" s="784">
        <f t="shared" si="2940"/>
        <v>26640.12</v>
      </c>
      <c r="FI355" s="784"/>
      <c r="FJ355" s="784">
        <f t="shared" si="2940"/>
        <v>1470.73</v>
      </c>
      <c r="FK355" s="784"/>
      <c r="FL355" s="784">
        <f t="shared" si="2940"/>
        <v>0</v>
      </c>
      <c r="FM355" s="784"/>
      <c r="FN355" s="784">
        <f t="shared" si="2940"/>
        <v>0</v>
      </c>
      <c r="FO355" s="784">
        <f t="shared" si="2940"/>
        <v>11594</v>
      </c>
      <c r="FP355" s="784">
        <f t="shared" si="2940"/>
        <v>339208.65</v>
      </c>
      <c r="FQ355" s="784"/>
      <c r="FR355" s="784">
        <f t="shared" ref="FR355:FW355" si="2941">SUM(FR288:FR354)</f>
        <v>4070503.8</v>
      </c>
      <c r="FS355" s="784">
        <f t="shared" si="2941"/>
        <v>0</v>
      </c>
      <c r="FT355" s="784">
        <f t="shared" si="2941"/>
        <v>16566.84</v>
      </c>
      <c r="FU355" s="784">
        <f t="shared" si="2941"/>
        <v>4087070.64</v>
      </c>
      <c r="FV355" s="784">
        <f t="shared" si="2941"/>
        <v>1234295.33</v>
      </c>
      <c r="FW355" s="784">
        <f t="shared" si="2941"/>
        <v>5321365.97</v>
      </c>
      <c r="FY355" s="789"/>
      <c r="FZ355" s="789"/>
      <c r="GA355" s="784">
        <f>SUM(GA288:GA354)</f>
        <v>428.37</v>
      </c>
      <c r="GB355" s="785" t="s">
        <v>492</v>
      </c>
      <c r="GC355" s="786" t="s">
        <v>492</v>
      </c>
      <c r="GD355" s="790">
        <f t="shared" ref="GD355" si="2942">SUM(GD288:GD354)</f>
        <v>4997586.6100000003</v>
      </c>
      <c r="GE355" s="790"/>
      <c r="GF355" s="784">
        <f t="shared" ref="GF355" si="2943">SUM(GF288:GF354)</f>
        <v>630876.47</v>
      </c>
      <c r="GG355" s="790"/>
      <c r="GH355" s="784">
        <f t="shared" ref="GH355" si="2944">SUM(GH288:GH354)</f>
        <v>7187.2</v>
      </c>
      <c r="GI355" s="790"/>
      <c r="GJ355" s="784">
        <f t="shared" ref="GJ355" si="2945">SUM(GJ288:GJ354)</f>
        <v>22786.22</v>
      </c>
      <c r="GK355" s="790"/>
      <c r="GL355" s="784">
        <f t="shared" ref="GL355" si="2946">SUM(GL288:GL354)</f>
        <v>95372.84</v>
      </c>
      <c r="GM355" s="790"/>
      <c r="GN355" s="784">
        <f t="shared" ref="GN355" si="2947">SUM(GN288:GN354)</f>
        <v>0</v>
      </c>
      <c r="GO355" s="790"/>
      <c r="GP355" s="784">
        <f t="shared" ref="GP355" si="2948">SUM(GP288:GP354)</f>
        <v>647581.88</v>
      </c>
      <c r="GQ355" s="790"/>
      <c r="GR355" s="784">
        <f t="shared" ref="GR355" si="2949">SUM(GR288:GR354)</f>
        <v>778205.62</v>
      </c>
      <c r="GS355" s="790"/>
      <c r="GT355" s="784">
        <f t="shared" ref="GT355" si="2950">SUM(GT288:GT354)</f>
        <v>23700.61</v>
      </c>
      <c r="GU355" s="790"/>
      <c r="GV355" s="784">
        <f t="shared" ref="GV355" si="2951">SUM(GV288:GV354)</f>
        <v>0</v>
      </c>
      <c r="GW355" s="790"/>
      <c r="GX355" s="784">
        <f t="shared" ref="GX355:GZ355" si="2952">SUM(GX288:GX354)</f>
        <v>0</v>
      </c>
      <c r="GY355" s="784">
        <f t="shared" si="2952"/>
        <v>1351019.26</v>
      </c>
      <c r="GZ355" s="784">
        <f t="shared" si="2952"/>
        <v>8554316.7100000009</v>
      </c>
      <c r="HA355" s="784"/>
      <c r="HB355" s="784">
        <f t="shared" ref="HB355:HG355" si="2953">SUM(HB288:HB354)</f>
        <v>102651800.52</v>
      </c>
      <c r="HC355" s="784">
        <f t="shared" si="2953"/>
        <v>529154.63</v>
      </c>
      <c r="HD355" s="784">
        <f t="shared" si="2953"/>
        <v>1386147.5</v>
      </c>
      <c r="HE355" s="784">
        <f t="shared" si="2953"/>
        <v>104567102.65000001</v>
      </c>
      <c r="HF355" s="784">
        <f t="shared" si="2953"/>
        <v>31579264.989999998</v>
      </c>
      <c r="HG355" s="784">
        <f t="shared" si="2953"/>
        <v>136146367.63999999</v>
      </c>
      <c r="HP355" s="750">
        <f>AI355+BS355+DC355+EM355+FW355</f>
        <v>136146367.63</v>
      </c>
      <c r="HQ355" s="750">
        <f>HP355-HG355</f>
        <v>-0.01</v>
      </c>
    </row>
    <row r="356" spans="1:225" ht="15" hidden="1" customHeight="1" x14ac:dyDescent="0.25">
      <c r="A356" s="1041" t="s">
        <v>868</v>
      </c>
      <c r="B356" s="1042"/>
      <c r="C356" s="784"/>
      <c r="D356" s="785"/>
      <c r="E356" s="786"/>
      <c r="F356" s="784"/>
      <c r="G356" s="787"/>
      <c r="H356" s="784"/>
      <c r="I356" s="788"/>
      <c r="J356" s="784"/>
      <c r="K356" s="788"/>
      <c r="L356" s="784"/>
      <c r="M356" s="788"/>
      <c r="N356" s="784"/>
      <c r="O356" s="788"/>
      <c r="P356" s="784"/>
      <c r="Q356" s="788"/>
      <c r="R356" s="784"/>
      <c r="S356" s="788"/>
      <c r="T356" s="784"/>
      <c r="U356" s="788"/>
      <c r="V356" s="784"/>
      <c r="W356" s="788"/>
      <c r="X356" s="784"/>
      <c r="Y356" s="788"/>
      <c r="Z356" s="784"/>
      <c r="AA356" s="784"/>
      <c r="AB356" s="784"/>
      <c r="AC356" s="784"/>
      <c r="AD356" s="784"/>
      <c r="AE356" s="784"/>
      <c r="AF356" s="784"/>
      <c r="AG356" s="787">
        <f>AG355/1000</f>
        <v>37771.699999999997</v>
      </c>
      <c r="AH356" s="787">
        <f>AH355/1000</f>
        <v>11407</v>
      </c>
      <c r="AI356" s="787">
        <f>AG356+AH356</f>
        <v>49178.7</v>
      </c>
      <c r="AJ356" s="750"/>
      <c r="AK356" s="1041" t="s">
        <v>868</v>
      </c>
      <c r="AL356" s="1042"/>
      <c r="AM356" s="784"/>
      <c r="AN356" s="785"/>
      <c r="AO356" s="786"/>
      <c r="AP356" s="784"/>
      <c r="AQ356" s="784"/>
      <c r="AR356" s="784"/>
      <c r="AS356" s="784"/>
      <c r="AT356" s="784"/>
      <c r="AU356" s="784"/>
      <c r="AV356" s="784"/>
      <c r="AW356" s="784"/>
      <c r="AX356" s="784"/>
      <c r="AY356" s="784"/>
      <c r="AZ356" s="784"/>
      <c r="BA356" s="784"/>
      <c r="BB356" s="784"/>
      <c r="BC356" s="784"/>
      <c r="BD356" s="784"/>
      <c r="BE356" s="784"/>
      <c r="BF356" s="784"/>
      <c r="BG356" s="784"/>
      <c r="BH356" s="784"/>
      <c r="BI356" s="784"/>
      <c r="BJ356" s="784"/>
      <c r="BK356" s="784"/>
      <c r="BL356" s="784"/>
      <c r="BM356" s="784"/>
      <c r="BN356" s="784"/>
      <c r="BO356" s="784"/>
      <c r="BP356" s="784"/>
      <c r="BQ356" s="787">
        <f>BQ355/1000</f>
        <v>26744.799999999999</v>
      </c>
      <c r="BR356" s="787">
        <f>BR355/1000</f>
        <v>8076.9</v>
      </c>
      <c r="BS356" s="787">
        <f>BQ356+BR356</f>
        <v>34821.699999999997</v>
      </c>
      <c r="BU356" s="1041" t="s">
        <v>868</v>
      </c>
      <c r="BV356" s="1042"/>
      <c r="BW356" s="784"/>
      <c r="BX356" s="785"/>
      <c r="BY356" s="786"/>
      <c r="BZ356" s="784"/>
      <c r="CA356" s="784"/>
      <c r="CB356" s="784"/>
      <c r="CC356" s="784"/>
      <c r="CD356" s="784"/>
      <c r="CE356" s="784"/>
      <c r="CF356" s="784"/>
      <c r="CG356" s="784"/>
      <c r="CH356" s="784"/>
      <c r="CI356" s="784"/>
      <c r="CJ356" s="784"/>
      <c r="CK356" s="784"/>
      <c r="CL356" s="784"/>
      <c r="CM356" s="784"/>
      <c r="CN356" s="784"/>
      <c r="CO356" s="784"/>
      <c r="CP356" s="784"/>
      <c r="CQ356" s="784"/>
      <c r="CR356" s="784"/>
      <c r="CS356" s="784"/>
      <c r="CT356" s="784"/>
      <c r="CU356" s="784"/>
      <c r="CV356" s="784"/>
      <c r="CW356" s="784"/>
      <c r="CX356" s="784"/>
      <c r="CY356" s="784"/>
      <c r="CZ356" s="784"/>
      <c r="DA356" s="787">
        <f>DA355/1000</f>
        <v>26887.9</v>
      </c>
      <c r="DB356" s="787">
        <f>DB355/1000</f>
        <v>8120.2</v>
      </c>
      <c r="DC356" s="787">
        <f>DA356+DB356</f>
        <v>35008.1</v>
      </c>
      <c r="DE356" s="1041" t="s">
        <v>868</v>
      </c>
      <c r="DF356" s="1042"/>
      <c r="DG356" s="784"/>
      <c r="DH356" s="785"/>
      <c r="DI356" s="786"/>
      <c r="DJ356" s="784"/>
      <c r="DK356" s="784"/>
      <c r="DL356" s="784"/>
      <c r="DM356" s="784"/>
      <c r="DN356" s="784"/>
      <c r="DO356" s="784"/>
      <c r="DP356" s="784"/>
      <c r="DQ356" s="784"/>
      <c r="DR356" s="784"/>
      <c r="DS356" s="784"/>
      <c r="DT356" s="784"/>
      <c r="DU356" s="784"/>
      <c r="DV356" s="784"/>
      <c r="DW356" s="784"/>
      <c r="DX356" s="784"/>
      <c r="DY356" s="784"/>
      <c r="DZ356" s="784"/>
      <c r="EA356" s="784"/>
      <c r="EB356" s="784"/>
      <c r="EC356" s="784"/>
      <c r="ED356" s="784"/>
      <c r="EE356" s="784"/>
      <c r="EF356" s="784"/>
      <c r="EG356" s="784"/>
      <c r="EH356" s="784"/>
      <c r="EI356" s="784"/>
      <c r="EJ356" s="784"/>
      <c r="EK356" s="787">
        <f>EK355/1000</f>
        <v>9075.6</v>
      </c>
      <c r="EL356" s="787">
        <f>EL355/1000</f>
        <v>2740.8</v>
      </c>
      <c r="EM356" s="787">
        <f>EK356+EL356</f>
        <v>11816.4</v>
      </c>
      <c r="EO356" s="1041" t="s">
        <v>868</v>
      </c>
      <c r="EP356" s="1042"/>
      <c r="EQ356" s="784"/>
      <c r="ER356" s="785"/>
      <c r="ES356" s="786"/>
      <c r="ET356" s="784"/>
      <c r="EU356" s="784"/>
      <c r="EV356" s="784"/>
      <c r="EW356" s="784"/>
      <c r="EX356" s="784"/>
      <c r="EY356" s="784"/>
      <c r="EZ356" s="784"/>
      <c r="FA356" s="784"/>
      <c r="FB356" s="784"/>
      <c r="FC356" s="784"/>
      <c r="FD356" s="784"/>
      <c r="FE356" s="784"/>
      <c r="FF356" s="784"/>
      <c r="FG356" s="784"/>
      <c r="FH356" s="784"/>
      <c r="FI356" s="784"/>
      <c r="FJ356" s="784"/>
      <c r="FK356" s="784"/>
      <c r="FL356" s="784"/>
      <c r="FM356" s="784"/>
      <c r="FN356" s="784"/>
      <c r="FO356" s="784"/>
      <c r="FP356" s="784"/>
      <c r="FQ356" s="784"/>
      <c r="FR356" s="784"/>
      <c r="FS356" s="784"/>
      <c r="FT356" s="784"/>
      <c r="FU356" s="787">
        <f>FU355/1000</f>
        <v>4087.1</v>
      </c>
      <c r="FV356" s="787">
        <f>FV355/1000</f>
        <v>1234.3</v>
      </c>
      <c r="FW356" s="787">
        <f>FU356+FV356</f>
        <v>5321.4</v>
      </c>
      <c r="FY356" s="1041" t="s">
        <v>868</v>
      </c>
      <c r="FZ356" s="1042"/>
      <c r="GA356" s="784"/>
      <c r="GB356" s="785"/>
      <c r="GC356" s="786"/>
      <c r="GD356" s="784"/>
      <c r="GE356" s="784"/>
      <c r="GF356" s="784"/>
      <c r="GG356" s="784"/>
      <c r="GH356" s="784"/>
      <c r="GI356" s="784"/>
      <c r="GJ356" s="784"/>
      <c r="GK356" s="784"/>
      <c r="GL356" s="784"/>
      <c r="GM356" s="784"/>
      <c r="GN356" s="784"/>
      <c r="GO356" s="784"/>
      <c r="GP356" s="784"/>
      <c r="GQ356" s="784"/>
      <c r="GR356" s="784"/>
      <c r="GS356" s="784"/>
      <c r="GT356" s="784"/>
      <c r="GU356" s="784"/>
      <c r="GV356" s="784"/>
      <c r="GW356" s="784"/>
      <c r="GX356" s="784"/>
      <c r="GY356" s="784"/>
      <c r="GZ356" s="784"/>
      <c r="HA356" s="784"/>
      <c r="HB356" s="784"/>
      <c r="HC356" s="784"/>
      <c r="HD356" s="784"/>
      <c r="HE356" s="787">
        <f>HE355/1000</f>
        <v>104567.1</v>
      </c>
      <c r="HF356" s="787">
        <f>HF355/1000</f>
        <v>31579.3</v>
      </c>
      <c r="HG356" s="787">
        <f>HE356+HF356</f>
        <v>136146.4</v>
      </c>
    </row>
    <row r="357" spans="1:225" ht="24" hidden="1" x14ac:dyDescent="0.25">
      <c r="A357" s="791" t="s">
        <v>528</v>
      </c>
      <c r="B357" s="792" t="s">
        <v>869</v>
      </c>
      <c r="C357" s="793">
        <f>SUM(C299:C306)</f>
        <v>94.61</v>
      </c>
      <c r="D357" s="794" t="s">
        <v>492</v>
      </c>
      <c r="E357" s="795" t="s">
        <v>492</v>
      </c>
      <c r="F357" s="796">
        <f>SUM(F299:F306)/1000</f>
        <v>1335</v>
      </c>
      <c r="G357" s="796"/>
      <c r="H357" s="796">
        <f t="shared" ref="H357:AB357" si="2954">SUM(H299:H306)/1000</f>
        <v>249.5</v>
      </c>
      <c r="I357" s="797"/>
      <c r="J357" s="796">
        <f t="shared" si="2954"/>
        <v>0</v>
      </c>
      <c r="K357" s="797"/>
      <c r="L357" s="796">
        <f t="shared" si="2954"/>
        <v>3.9</v>
      </c>
      <c r="M357" s="797"/>
      <c r="N357" s="796">
        <f t="shared" si="2954"/>
        <v>0</v>
      </c>
      <c r="O357" s="797"/>
      <c r="P357" s="796">
        <f t="shared" si="2954"/>
        <v>0</v>
      </c>
      <c r="Q357" s="797"/>
      <c r="R357" s="796">
        <f t="shared" si="2954"/>
        <v>0</v>
      </c>
      <c r="S357" s="797"/>
      <c r="T357" s="796">
        <f t="shared" si="2954"/>
        <v>267</v>
      </c>
      <c r="U357" s="797"/>
      <c r="V357" s="796">
        <f t="shared" si="2954"/>
        <v>3.9</v>
      </c>
      <c r="W357" s="797"/>
      <c r="X357" s="796">
        <f t="shared" si="2954"/>
        <v>0</v>
      </c>
      <c r="Y357" s="797"/>
      <c r="Z357" s="796">
        <f t="shared" si="2954"/>
        <v>0</v>
      </c>
      <c r="AA357" s="796">
        <f t="shared" si="2954"/>
        <v>0</v>
      </c>
      <c r="AB357" s="796">
        <f t="shared" si="2954"/>
        <v>1859.2</v>
      </c>
      <c r="AC357" s="796"/>
      <c r="AD357" s="796">
        <f t="shared" ref="AD357:AI357" si="2955">SUM(AD299:AD306)/1000</f>
        <v>22310.5</v>
      </c>
      <c r="AE357" s="796">
        <f t="shared" si="2955"/>
        <v>0</v>
      </c>
      <c r="AF357" s="796">
        <f t="shared" si="2955"/>
        <v>0</v>
      </c>
      <c r="AG357" s="796">
        <f t="shared" si="2955"/>
        <v>22310.5</v>
      </c>
      <c r="AH357" s="796">
        <f t="shared" si="2955"/>
        <v>6737.8</v>
      </c>
      <c r="AI357" s="796">
        <f t="shared" si="2955"/>
        <v>29048.3</v>
      </c>
      <c r="AK357" s="791" t="s">
        <v>528</v>
      </c>
      <c r="AL357" s="792" t="s">
        <v>869</v>
      </c>
      <c r="AM357" s="793">
        <f>SUM(AM299:AM306)</f>
        <v>71.64</v>
      </c>
      <c r="AN357" s="794" t="s">
        <v>492</v>
      </c>
      <c r="AO357" s="795" t="s">
        <v>492</v>
      </c>
      <c r="AP357" s="796">
        <f>SUM(AP299:AP306)/1000</f>
        <v>1011.7</v>
      </c>
      <c r="AQ357" s="796"/>
      <c r="AR357" s="796">
        <f t="shared" ref="AR357:BL357" si="2956">SUM(AR299:AR306)/1000</f>
        <v>189.5</v>
      </c>
      <c r="AS357" s="796"/>
      <c r="AT357" s="796">
        <f t="shared" si="2956"/>
        <v>0</v>
      </c>
      <c r="AU357" s="796"/>
      <c r="AV357" s="796">
        <f t="shared" si="2956"/>
        <v>4.9000000000000004</v>
      </c>
      <c r="AW357" s="796"/>
      <c r="AX357" s="796">
        <f t="shared" si="2956"/>
        <v>0</v>
      </c>
      <c r="AY357" s="796"/>
      <c r="AZ357" s="796">
        <f t="shared" si="2956"/>
        <v>0</v>
      </c>
      <c r="BA357" s="796"/>
      <c r="BB357" s="796">
        <f t="shared" si="2956"/>
        <v>0</v>
      </c>
      <c r="BC357" s="796"/>
      <c r="BD357" s="796">
        <f t="shared" si="2956"/>
        <v>159.1</v>
      </c>
      <c r="BE357" s="796"/>
      <c r="BF357" s="796">
        <f t="shared" si="2956"/>
        <v>3.3</v>
      </c>
      <c r="BG357" s="796"/>
      <c r="BH357" s="796">
        <f t="shared" si="2956"/>
        <v>0</v>
      </c>
      <c r="BI357" s="796"/>
      <c r="BJ357" s="796">
        <f t="shared" si="2956"/>
        <v>0</v>
      </c>
      <c r="BK357" s="796">
        <f t="shared" si="2956"/>
        <v>0</v>
      </c>
      <c r="BL357" s="796">
        <f t="shared" si="2956"/>
        <v>1368.3</v>
      </c>
      <c r="BM357" s="796"/>
      <c r="BN357" s="796">
        <f t="shared" ref="BN357:BS357" si="2957">SUM(BN299:BN306)/1000</f>
        <v>16420.099999999999</v>
      </c>
      <c r="BO357" s="796">
        <f t="shared" si="2957"/>
        <v>0</v>
      </c>
      <c r="BP357" s="796">
        <f t="shared" si="2957"/>
        <v>0</v>
      </c>
      <c r="BQ357" s="796">
        <f t="shared" si="2957"/>
        <v>16420.099999999999</v>
      </c>
      <c r="BR357" s="796">
        <f t="shared" si="2957"/>
        <v>4958.8999999999996</v>
      </c>
      <c r="BS357" s="796">
        <f t="shared" si="2957"/>
        <v>21379</v>
      </c>
      <c r="BU357" s="791" t="s">
        <v>528</v>
      </c>
      <c r="BV357" s="792" t="s">
        <v>869</v>
      </c>
      <c r="BW357" s="793">
        <f>SUM(BW299:BW306)</f>
        <v>52.96</v>
      </c>
      <c r="BX357" s="794" t="s">
        <v>492</v>
      </c>
      <c r="BY357" s="795" t="s">
        <v>492</v>
      </c>
      <c r="BZ357" s="796">
        <f>SUM(BZ299:BZ306)/1000</f>
        <v>749.1</v>
      </c>
      <c r="CA357" s="796"/>
      <c r="CB357" s="796">
        <f t="shared" ref="CB357:CV357" si="2958">SUM(CB299:CB306)/1000</f>
        <v>121.6</v>
      </c>
      <c r="CC357" s="796"/>
      <c r="CD357" s="796">
        <f t="shared" si="2958"/>
        <v>0</v>
      </c>
      <c r="CE357" s="796"/>
      <c r="CF357" s="796">
        <f t="shared" si="2958"/>
        <v>0</v>
      </c>
      <c r="CG357" s="796"/>
      <c r="CH357" s="796">
        <f t="shared" si="2958"/>
        <v>7.4</v>
      </c>
      <c r="CI357" s="796"/>
      <c r="CJ357" s="796">
        <f t="shared" si="2958"/>
        <v>0</v>
      </c>
      <c r="CK357" s="796"/>
      <c r="CL357" s="796">
        <f t="shared" si="2958"/>
        <v>0</v>
      </c>
      <c r="CM357" s="796"/>
      <c r="CN357" s="796">
        <f t="shared" si="2958"/>
        <v>106.6</v>
      </c>
      <c r="CO357" s="796"/>
      <c r="CP357" s="796">
        <f t="shared" si="2958"/>
        <v>8.8000000000000007</v>
      </c>
      <c r="CQ357" s="796"/>
      <c r="CR357" s="796">
        <f t="shared" si="2958"/>
        <v>0</v>
      </c>
      <c r="CS357" s="796"/>
      <c r="CT357" s="796">
        <f t="shared" si="2958"/>
        <v>0</v>
      </c>
      <c r="CU357" s="796">
        <f t="shared" si="2958"/>
        <v>0</v>
      </c>
      <c r="CV357" s="796">
        <f t="shared" si="2958"/>
        <v>993.5</v>
      </c>
      <c r="CW357" s="796"/>
      <c r="CX357" s="796">
        <f t="shared" ref="CX357:DC357" si="2959">SUM(CX299:CX306)/1000</f>
        <v>11922.4</v>
      </c>
      <c r="CY357" s="796">
        <f t="shared" si="2959"/>
        <v>0</v>
      </c>
      <c r="CZ357" s="796">
        <f t="shared" si="2959"/>
        <v>0</v>
      </c>
      <c r="DA357" s="796">
        <f t="shared" si="2959"/>
        <v>11922.4</v>
      </c>
      <c r="DB357" s="796">
        <f t="shared" si="2959"/>
        <v>3600.6</v>
      </c>
      <c r="DC357" s="796">
        <f t="shared" si="2959"/>
        <v>15522.9</v>
      </c>
      <c r="DE357" s="791" t="s">
        <v>528</v>
      </c>
      <c r="DF357" s="792" t="s">
        <v>869</v>
      </c>
      <c r="DG357" s="793">
        <f>SUM(DG299:DG306)</f>
        <v>17.440000000000001</v>
      </c>
      <c r="DH357" s="794" t="s">
        <v>492</v>
      </c>
      <c r="DI357" s="795" t="s">
        <v>492</v>
      </c>
      <c r="DJ357" s="796">
        <f>SUM(DJ299:DJ306)/1000</f>
        <v>246.8</v>
      </c>
      <c r="DK357" s="796"/>
      <c r="DL357" s="796">
        <f t="shared" ref="DL357:EF357" si="2960">SUM(DL299:DL306)/1000</f>
        <v>47.4</v>
      </c>
      <c r="DM357" s="796"/>
      <c r="DN357" s="796">
        <f t="shared" si="2960"/>
        <v>0</v>
      </c>
      <c r="DO357" s="796"/>
      <c r="DP357" s="796">
        <f t="shared" si="2960"/>
        <v>0</v>
      </c>
      <c r="DQ357" s="796"/>
      <c r="DR357" s="796">
        <f t="shared" si="2960"/>
        <v>0</v>
      </c>
      <c r="DS357" s="796"/>
      <c r="DT357" s="796">
        <f t="shared" si="2960"/>
        <v>0</v>
      </c>
      <c r="DU357" s="796"/>
      <c r="DV357" s="796">
        <f t="shared" si="2960"/>
        <v>0</v>
      </c>
      <c r="DW357" s="796"/>
      <c r="DX357" s="796">
        <f t="shared" si="2960"/>
        <v>49.1</v>
      </c>
      <c r="DY357" s="796"/>
      <c r="DZ357" s="796">
        <f t="shared" si="2960"/>
        <v>0</v>
      </c>
      <c r="EA357" s="796"/>
      <c r="EB357" s="796">
        <f t="shared" si="2960"/>
        <v>0</v>
      </c>
      <c r="EC357" s="796"/>
      <c r="ED357" s="796">
        <f t="shared" si="2960"/>
        <v>0</v>
      </c>
      <c r="EE357" s="796">
        <f t="shared" si="2960"/>
        <v>0</v>
      </c>
      <c r="EF357" s="796">
        <f t="shared" si="2960"/>
        <v>343.3</v>
      </c>
      <c r="EG357" s="796"/>
      <c r="EH357" s="796">
        <f t="shared" ref="EH357:EM357" si="2961">SUM(EH299:EH306)/1000</f>
        <v>4119.6000000000004</v>
      </c>
      <c r="EI357" s="796">
        <f t="shared" si="2961"/>
        <v>0</v>
      </c>
      <c r="EJ357" s="796">
        <f t="shared" si="2961"/>
        <v>0</v>
      </c>
      <c r="EK357" s="796">
        <f t="shared" si="2961"/>
        <v>4119.6000000000004</v>
      </c>
      <c r="EL357" s="796">
        <f t="shared" si="2961"/>
        <v>1244.0999999999999</v>
      </c>
      <c r="EM357" s="796">
        <f t="shared" si="2961"/>
        <v>5363.7</v>
      </c>
      <c r="EO357" s="791" t="s">
        <v>528</v>
      </c>
      <c r="EP357" s="792" t="s">
        <v>869</v>
      </c>
      <c r="EQ357" s="793">
        <f>SUM(EQ299:EQ306)</f>
        <v>11</v>
      </c>
      <c r="ER357" s="794" t="s">
        <v>492</v>
      </c>
      <c r="ES357" s="795" t="s">
        <v>492</v>
      </c>
      <c r="ET357" s="796">
        <f>SUM(ET299:ET306)/1000</f>
        <v>155.5</v>
      </c>
      <c r="EU357" s="796"/>
      <c r="EV357" s="796">
        <f t="shared" ref="EV357:FP357" si="2962">SUM(EV299:EV306)/1000</f>
        <v>23</v>
      </c>
      <c r="EW357" s="796"/>
      <c r="EX357" s="796">
        <f t="shared" si="2962"/>
        <v>0</v>
      </c>
      <c r="EY357" s="796"/>
      <c r="EZ357" s="796">
        <f t="shared" si="2962"/>
        <v>0</v>
      </c>
      <c r="FA357" s="796"/>
      <c r="FB357" s="796">
        <f t="shared" si="2962"/>
        <v>0</v>
      </c>
      <c r="FC357" s="796"/>
      <c r="FD357" s="796">
        <f t="shared" si="2962"/>
        <v>0</v>
      </c>
      <c r="FE357" s="796"/>
      <c r="FF357" s="796">
        <f t="shared" si="2962"/>
        <v>0</v>
      </c>
      <c r="FG357" s="796"/>
      <c r="FH357" s="796">
        <f t="shared" si="2962"/>
        <v>17</v>
      </c>
      <c r="FI357" s="796"/>
      <c r="FJ357" s="796">
        <f t="shared" si="2962"/>
        <v>1.5</v>
      </c>
      <c r="FK357" s="796"/>
      <c r="FL357" s="796">
        <f t="shared" si="2962"/>
        <v>0</v>
      </c>
      <c r="FM357" s="796"/>
      <c r="FN357" s="796">
        <f t="shared" si="2962"/>
        <v>0</v>
      </c>
      <c r="FO357" s="796">
        <f t="shared" si="2962"/>
        <v>0</v>
      </c>
      <c r="FP357" s="796">
        <f t="shared" si="2962"/>
        <v>196.9</v>
      </c>
      <c r="FQ357" s="796"/>
      <c r="FR357" s="796">
        <f t="shared" ref="FR357:FW357" si="2963">SUM(FR299:FR306)/1000</f>
        <v>2363.1</v>
      </c>
      <c r="FS357" s="796">
        <f t="shared" si="2963"/>
        <v>0</v>
      </c>
      <c r="FT357" s="796">
        <f t="shared" si="2963"/>
        <v>0</v>
      </c>
      <c r="FU357" s="796">
        <f t="shared" si="2963"/>
        <v>2363.1</v>
      </c>
      <c r="FV357" s="796">
        <f t="shared" si="2963"/>
        <v>713.7</v>
      </c>
      <c r="FW357" s="796">
        <f t="shared" si="2963"/>
        <v>3076.8</v>
      </c>
      <c r="FY357" s="791" t="s">
        <v>528</v>
      </c>
      <c r="FZ357" s="792" t="s">
        <v>869</v>
      </c>
      <c r="GA357" s="793">
        <f>SUM(GA299:GA306)</f>
        <v>247.65</v>
      </c>
      <c r="GB357" s="794" t="s">
        <v>492</v>
      </c>
      <c r="GC357" s="795" t="s">
        <v>492</v>
      </c>
      <c r="GD357" s="796">
        <f>SUM(GD299:GD306)/1000</f>
        <v>3498.1</v>
      </c>
      <c r="GE357" s="796"/>
      <c r="GF357" s="796">
        <f t="shared" ref="GF357:GZ357" si="2964">SUM(GF299:GF306)/1000</f>
        <v>630.9</v>
      </c>
      <c r="GG357" s="796"/>
      <c r="GH357" s="796">
        <f t="shared" si="2964"/>
        <v>0</v>
      </c>
      <c r="GI357" s="796"/>
      <c r="GJ357" s="796">
        <f t="shared" si="2964"/>
        <v>8.6999999999999993</v>
      </c>
      <c r="GK357" s="796"/>
      <c r="GL357" s="796">
        <f t="shared" si="2964"/>
        <v>7.4</v>
      </c>
      <c r="GM357" s="796"/>
      <c r="GN357" s="796">
        <f t="shared" si="2964"/>
        <v>0</v>
      </c>
      <c r="GO357" s="796"/>
      <c r="GP357" s="796">
        <f t="shared" si="2964"/>
        <v>0</v>
      </c>
      <c r="GQ357" s="796"/>
      <c r="GR357" s="796">
        <f t="shared" si="2964"/>
        <v>598.79999999999995</v>
      </c>
      <c r="GS357" s="796"/>
      <c r="GT357" s="796">
        <f t="shared" si="2964"/>
        <v>17.399999999999999</v>
      </c>
      <c r="GU357" s="796"/>
      <c r="GV357" s="796">
        <f t="shared" si="2964"/>
        <v>0</v>
      </c>
      <c r="GW357" s="796"/>
      <c r="GX357" s="796">
        <f t="shared" si="2964"/>
        <v>0</v>
      </c>
      <c r="GY357" s="796">
        <f t="shared" si="2964"/>
        <v>0</v>
      </c>
      <c r="GZ357" s="796">
        <f t="shared" si="2964"/>
        <v>4761.3</v>
      </c>
      <c r="HA357" s="796"/>
      <c r="HB357" s="796">
        <f t="shared" ref="HB357:HG357" si="2965">SUM(HB299:HB306)/1000</f>
        <v>57135.7</v>
      </c>
      <c r="HC357" s="796">
        <f t="shared" si="2965"/>
        <v>0</v>
      </c>
      <c r="HD357" s="796">
        <f t="shared" si="2965"/>
        <v>0</v>
      </c>
      <c r="HE357" s="796">
        <f t="shared" si="2965"/>
        <v>57135.7</v>
      </c>
      <c r="HF357" s="796">
        <f t="shared" si="2965"/>
        <v>17255</v>
      </c>
      <c r="HG357" s="796">
        <f t="shared" si="2965"/>
        <v>74390.7</v>
      </c>
    </row>
    <row r="358" spans="1:225" ht="24" hidden="1" x14ac:dyDescent="0.25">
      <c r="A358" s="791"/>
      <c r="B358" s="798" t="s">
        <v>870</v>
      </c>
      <c r="C358" s="799"/>
      <c r="D358" s="794"/>
      <c r="E358" s="795"/>
      <c r="F358" s="796"/>
      <c r="G358" s="800"/>
      <c r="H358" s="800"/>
      <c r="I358" s="801"/>
      <c r="J358" s="800"/>
      <c r="K358" s="801"/>
      <c r="L358" s="800"/>
      <c r="M358" s="801"/>
      <c r="N358" s="800"/>
      <c r="O358" s="801"/>
      <c r="P358" s="800"/>
      <c r="Q358" s="801"/>
      <c r="R358" s="800"/>
      <c r="S358" s="801"/>
      <c r="T358" s="800"/>
      <c r="U358" s="801"/>
      <c r="V358" s="800"/>
      <c r="W358" s="801"/>
      <c r="X358" s="800"/>
      <c r="Y358" s="801"/>
      <c r="Z358" s="800"/>
      <c r="AA358" s="796"/>
      <c r="AB358" s="796"/>
      <c r="AC358" s="802"/>
      <c r="AD358" s="796"/>
      <c r="AE358" s="803"/>
      <c r="AF358" s="800"/>
      <c r="AG358" s="804">
        <v>67</v>
      </c>
      <c r="AH358" s="805"/>
      <c r="AI358" s="805"/>
      <c r="AK358" s="791"/>
      <c r="AL358" s="798" t="s">
        <v>870</v>
      </c>
      <c r="AM358" s="799"/>
      <c r="AN358" s="794"/>
      <c r="AO358" s="795"/>
      <c r="AP358" s="796"/>
      <c r="AQ358" s="796"/>
      <c r="AR358" s="800"/>
      <c r="AS358" s="800"/>
      <c r="AT358" s="800"/>
      <c r="AU358" s="800"/>
      <c r="AV358" s="800"/>
      <c r="AW358" s="800"/>
      <c r="AX358" s="800"/>
      <c r="AY358" s="800"/>
      <c r="AZ358" s="800"/>
      <c r="BA358" s="800"/>
      <c r="BB358" s="800"/>
      <c r="BC358" s="800"/>
      <c r="BD358" s="800"/>
      <c r="BE358" s="800"/>
      <c r="BF358" s="800"/>
      <c r="BG358" s="800"/>
      <c r="BH358" s="800"/>
      <c r="BI358" s="800"/>
      <c r="BJ358" s="800"/>
      <c r="BK358" s="796"/>
      <c r="BL358" s="796"/>
      <c r="BM358" s="802"/>
      <c r="BN358" s="796"/>
      <c r="BO358" s="803"/>
      <c r="BP358" s="800"/>
      <c r="BQ358" s="804">
        <v>41.3</v>
      </c>
      <c r="BR358" s="805"/>
      <c r="BS358" s="805"/>
      <c r="BU358" s="791"/>
      <c r="BV358" s="798" t="s">
        <v>870</v>
      </c>
      <c r="BW358" s="799"/>
      <c r="BX358" s="794"/>
      <c r="BY358" s="795"/>
      <c r="BZ358" s="796"/>
      <c r="CA358" s="796"/>
      <c r="CB358" s="800"/>
      <c r="CC358" s="800"/>
      <c r="CD358" s="800"/>
      <c r="CE358" s="800"/>
      <c r="CF358" s="800"/>
      <c r="CG358" s="800"/>
      <c r="CH358" s="800"/>
      <c r="CI358" s="800"/>
      <c r="CJ358" s="800"/>
      <c r="CK358" s="800"/>
      <c r="CL358" s="800"/>
      <c r="CM358" s="800"/>
      <c r="CN358" s="800"/>
      <c r="CO358" s="800"/>
      <c r="CP358" s="800"/>
      <c r="CQ358" s="800"/>
      <c r="CR358" s="800"/>
      <c r="CS358" s="800"/>
      <c r="CT358" s="800"/>
      <c r="CU358" s="796"/>
      <c r="CV358" s="796"/>
      <c r="CW358" s="802"/>
      <c r="CX358" s="796"/>
      <c r="CY358" s="803"/>
      <c r="CZ358" s="800"/>
      <c r="DA358" s="804">
        <v>29.1</v>
      </c>
      <c r="DB358" s="805"/>
      <c r="DC358" s="805"/>
      <c r="DE358" s="791"/>
      <c r="DF358" s="798" t="s">
        <v>870</v>
      </c>
      <c r="DG358" s="799"/>
      <c r="DH358" s="794"/>
      <c r="DI358" s="795"/>
      <c r="DJ358" s="796"/>
      <c r="DK358" s="796"/>
      <c r="DL358" s="800"/>
      <c r="DM358" s="800"/>
      <c r="DN358" s="800"/>
      <c r="DO358" s="800"/>
      <c r="DP358" s="800"/>
      <c r="DQ358" s="800"/>
      <c r="DR358" s="800"/>
      <c r="DS358" s="800"/>
      <c r="DT358" s="800"/>
      <c r="DU358" s="800"/>
      <c r="DV358" s="800"/>
      <c r="DW358" s="800"/>
      <c r="DX358" s="800"/>
      <c r="DY358" s="800"/>
      <c r="DZ358" s="800"/>
      <c r="EA358" s="800"/>
      <c r="EB358" s="800"/>
      <c r="EC358" s="800"/>
      <c r="ED358" s="800"/>
      <c r="EE358" s="796"/>
      <c r="EF358" s="796"/>
      <c r="EG358" s="802"/>
      <c r="EH358" s="796"/>
      <c r="EI358" s="803"/>
      <c r="EJ358" s="800"/>
      <c r="EK358" s="804">
        <v>8.8000000000000007</v>
      </c>
      <c r="EL358" s="805"/>
      <c r="EM358" s="805"/>
      <c r="EO358" s="791"/>
      <c r="EP358" s="798" t="s">
        <v>870</v>
      </c>
      <c r="EQ358" s="799"/>
      <c r="ER358" s="794"/>
      <c r="ES358" s="795"/>
      <c r="ET358" s="796"/>
      <c r="EU358" s="796"/>
      <c r="EV358" s="800"/>
      <c r="EW358" s="800"/>
      <c r="EX358" s="800"/>
      <c r="EY358" s="800"/>
      <c r="EZ358" s="800"/>
      <c r="FA358" s="800"/>
      <c r="FB358" s="800"/>
      <c r="FC358" s="800"/>
      <c r="FD358" s="800"/>
      <c r="FE358" s="800"/>
      <c r="FF358" s="800"/>
      <c r="FG358" s="800"/>
      <c r="FH358" s="800"/>
      <c r="FI358" s="800"/>
      <c r="FJ358" s="800"/>
      <c r="FK358" s="800"/>
      <c r="FL358" s="800"/>
      <c r="FM358" s="800"/>
      <c r="FN358" s="800"/>
      <c r="FO358" s="796"/>
      <c r="FP358" s="796"/>
      <c r="FQ358" s="802"/>
      <c r="FR358" s="796"/>
      <c r="FS358" s="803"/>
      <c r="FT358" s="800"/>
      <c r="FU358" s="804">
        <v>4</v>
      </c>
      <c r="FV358" s="805"/>
      <c r="FW358" s="805"/>
      <c r="FY358" s="791"/>
      <c r="FZ358" s="798" t="s">
        <v>870</v>
      </c>
      <c r="GA358" s="799"/>
      <c r="GB358" s="794"/>
      <c r="GC358" s="795"/>
      <c r="GD358" s="796"/>
      <c r="GE358" s="796"/>
      <c r="GF358" s="800"/>
      <c r="GG358" s="796"/>
      <c r="GH358" s="800"/>
      <c r="GI358" s="796"/>
      <c r="GJ358" s="800"/>
      <c r="GK358" s="796"/>
      <c r="GL358" s="800"/>
      <c r="GM358" s="796"/>
      <c r="GN358" s="800"/>
      <c r="GO358" s="796"/>
      <c r="GP358" s="800"/>
      <c r="GQ358" s="796"/>
      <c r="GR358" s="800"/>
      <c r="GS358" s="796"/>
      <c r="GT358" s="800"/>
      <c r="GU358" s="796"/>
      <c r="GV358" s="800"/>
      <c r="GW358" s="796"/>
      <c r="GX358" s="800"/>
      <c r="GY358" s="796"/>
      <c r="GZ358" s="796"/>
      <c r="HA358" s="802"/>
      <c r="HB358" s="796"/>
      <c r="HC358" s="803"/>
      <c r="HD358" s="800"/>
      <c r="HE358" s="806">
        <f t="shared" ref="HE358:HE362" si="2966">AG358+BQ358+DA358+EK358+FU358</f>
        <v>150.19999999999999</v>
      </c>
      <c r="HF358" s="805"/>
      <c r="HG358" s="805"/>
    </row>
    <row r="359" spans="1:225" ht="36" hidden="1" x14ac:dyDescent="0.25">
      <c r="A359" s="791"/>
      <c r="B359" s="798" t="s">
        <v>871</v>
      </c>
      <c r="C359" s="799"/>
      <c r="D359" s="794"/>
      <c r="E359" s="795"/>
      <c r="F359" s="796"/>
      <c r="G359" s="800"/>
      <c r="H359" s="800"/>
      <c r="I359" s="801"/>
      <c r="J359" s="800"/>
      <c r="K359" s="801"/>
      <c r="L359" s="800"/>
      <c r="M359" s="801"/>
      <c r="N359" s="800"/>
      <c r="O359" s="801"/>
      <c r="P359" s="800"/>
      <c r="Q359" s="801"/>
      <c r="R359" s="800"/>
      <c r="S359" s="801"/>
      <c r="T359" s="800"/>
      <c r="U359" s="801"/>
      <c r="V359" s="800"/>
      <c r="W359" s="801"/>
      <c r="X359" s="800"/>
      <c r="Y359" s="801"/>
      <c r="Z359" s="800"/>
      <c r="AA359" s="796"/>
      <c r="AB359" s="796"/>
      <c r="AC359" s="802"/>
      <c r="AD359" s="796"/>
      <c r="AE359" s="803"/>
      <c r="AF359" s="800"/>
      <c r="AG359" s="819">
        <f t="shared" ref="AG359" si="2967">AG168*1.04*1.061*1.01</f>
        <v>33225.800000000003</v>
      </c>
      <c r="AH359" s="805"/>
      <c r="AI359" s="805"/>
      <c r="AK359" s="791"/>
      <c r="AL359" s="798" t="s">
        <v>871</v>
      </c>
      <c r="AM359" s="799"/>
      <c r="AN359" s="794"/>
      <c r="AO359" s="795"/>
      <c r="AP359" s="796"/>
      <c r="AQ359" s="796"/>
      <c r="AR359" s="800"/>
      <c r="AS359" s="800"/>
      <c r="AT359" s="800"/>
      <c r="AU359" s="800"/>
      <c r="AV359" s="800"/>
      <c r="AW359" s="800"/>
      <c r="AX359" s="800"/>
      <c r="AY359" s="800"/>
      <c r="AZ359" s="800"/>
      <c r="BA359" s="800"/>
      <c r="BB359" s="800"/>
      <c r="BC359" s="800"/>
      <c r="BD359" s="800"/>
      <c r="BE359" s="800"/>
      <c r="BF359" s="800"/>
      <c r="BG359" s="800"/>
      <c r="BH359" s="800"/>
      <c r="BI359" s="800"/>
      <c r="BJ359" s="800"/>
      <c r="BK359" s="796"/>
      <c r="BL359" s="796"/>
      <c r="BM359" s="802"/>
      <c r="BN359" s="796"/>
      <c r="BO359" s="803"/>
      <c r="BP359" s="800"/>
      <c r="BQ359" s="819">
        <f t="shared" ref="BQ359" si="2968">BQ168*1.04*1.061*1.01</f>
        <v>15886.2</v>
      </c>
      <c r="BR359" s="805"/>
      <c r="BS359" s="805"/>
      <c r="BU359" s="791"/>
      <c r="BV359" s="798" t="s">
        <v>871</v>
      </c>
      <c r="BW359" s="799"/>
      <c r="BX359" s="794"/>
      <c r="BY359" s="795"/>
      <c r="BZ359" s="796"/>
      <c r="CA359" s="796"/>
      <c r="CB359" s="800"/>
      <c r="CC359" s="800"/>
      <c r="CD359" s="800"/>
      <c r="CE359" s="800"/>
      <c r="CF359" s="800"/>
      <c r="CG359" s="800"/>
      <c r="CH359" s="800"/>
      <c r="CI359" s="800"/>
      <c r="CJ359" s="800"/>
      <c r="CK359" s="800"/>
      <c r="CL359" s="800"/>
      <c r="CM359" s="800"/>
      <c r="CN359" s="800"/>
      <c r="CO359" s="800"/>
      <c r="CP359" s="800"/>
      <c r="CQ359" s="800"/>
      <c r="CR359" s="800"/>
      <c r="CS359" s="800"/>
      <c r="CT359" s="800"/>
      <c r="CU359" s="796"/>
      <c r="CV359" s="796"/>
      <c r="CW359" s="802"/>
      <c r="CX359" s="796"/>
      <c r="CY359" s="803"/>
      <c r="CZ359" s="800"/>
      <c r="DA359" s="819">
        <f t="shared" ref="DA359" si="2969">DA168*1.04*1.061*1.01</f>
        <v>12495.3</v>
      </c>
      <c r="DB359" s="805"/>
      <c r="DC359" s="805"/>
      <c r="DE359" s="791"/>
      <c r="DF359" s="798" t="s">
        <v>871</v>
      </c>
      <c r="DG359" s="799"/>
      <c r="DH359" s="794"/>
      <c r="DI359" s="795"/>
      <c r="DJ359" s="796"/>
      <c r="DK359" s="796"/>
      <c r="DL359" s="800"/>
      <c r="DM359" s="800"/>
      <c r="DN359" s="800"/>
      <c r="DO359" s="800"/>
      <c r="DP359" s="800"/>
      <c r="DQ359" s="800"/>
      <c r="DR359" s="800"/>
      <c r="DS359" s="800"/>
      <c r="DT359" s="800"/>
      <c r="DU359" s="800"/>
      <c r="DV359" s="800"/>
      <c r="DW359" s="800"/>
      <c r="DX359" s="800"/>
      <c r="DY359" s="800"/>
      <c r="DZ359" s="800"/>
      <c r="EA359" s="800"/>
      <c r="EB359" s="800"/>
      <c r="EC359" s="800"/>
      <c r="ED359" s="800"/>
      <c r="EE359" s="796"/>
      <c r="EF359" s="796"/>
      <c r="EG359" s="802"/>
      <c r="EH359" s="796"/>
      <c r="EI359" s="803"/>
      <c r="EJ359" s="800"/>
      <c r="EK359" s="819">
        <f t="shared" ref="EK359" si="2970">EK168*1.04*1.061*1.01</f>
        <v>3486.5</v>
      </c>
      <c r="EL359" s="805"/>
      <c r="EM359" s="805"/>
      <c r="EO359" s="791"/>
      <c r="EP359" s="798" t="s">
        <v>871</v>
      </c>
      <c r="EQ359" s="799"/>
      <c r="ER359" s="794"/>
      <c r="ES359" s="795"/>
      <c r="ET359" s="796"/>
      <c r="EU359" s="796"/>
      <c r="EV359" s="800"/>
      <c r="EW359" s="800"/>
      <c r="EX359" s="800"/>
      <c r="EY359" s="800"/>
      <c r="EZ359" s="800"/>
      <c r="FA359" s="800"/>
      <c r="FB359" s="800"/>
      <c r="FC359" s="800"/>
      <c r="FD359" s="800"/>
      <c r="FE359" s="800"/>
      <c r="FF359" s="800"/>
      <c r="FG359" s="800"/>
      <c r="FH359" s="800"/>
      <c r="FI359" s="800"/>
      <c r="FJ359" s="800"/>
      <c r="FK359" s="800"/>
      <c r="FL359" s="800"/>
      <c r="FM359" s="800"/>
      <c r="FN359" s="800"/>
      <c r="FO359" s="796"/>
      <c r="FP359" s="796"/>
      <c r="FQ359" s="802"/>
      <c r="FR359" s="796"/>
      <c r="FS359" s="803"/>
      <c r="FT359" s="800"/>
      <c r="FU359" s="819">
        <f t="shared" ref="FU359" si="2971">FU168*1.04*1.061*1.01</f>
        <v>1627.7</v>
      </c>
      <c r="FV359" s="805"/>
      <c r="FW359" s="805"/>
      <c r="FY359" s="791"/>
      <c r="FZ359" s="798" t="s">
        <v>871</v>
      </c>
      <c r="GA359" s="799"/>
      <c r="GB359" s="794"/>
      <c r="GC359" s="795"/>
      <c r="GD359" s="796"/>
      <c r="GE359" s="796"/>
      <c r="GF359" s="800"/>
      <c r="GG359" s="796"/>
      <c r="GH359" s="800"/>
      <c r="GI359" s="796"/>
      <c r="GJ359" s="800"/>
      <c r="GK359" s="796"/>
      <c r="GL359" s="800"/>
      <c r="GM359" s="796"/>
      <c r="GN359" s="800"/>
      <c r="GO359" s="796"/>
      <c r="GP359" s="800"/>
      <c r="GQ359" s="796"/>
      <c r="GR359" s="800"/>
      <c r="GS359" s="796"/>
      <c r="GT359" s="800"/>
      <c r="GU359" s="796"/>
      <c r="GV359" s="800"/>
      <c r="GW359" s="796"/>
      <c r="GX359" s="800"/>
      <c r="GY359" s="796"/>
      <c r="GZ359" s="796"/>
      <c r="HA359" s="802"/>
      <c r="HB359" s="796"/>
      <c r="HC359" s="803"/>
      <c r="HD359" s="800"/>
      <c r="HE359" s="806">
        <f t="shared" si="2966"/>
        <v>66721.5</v>
      </c>
      <c r="HF359" s="805"/>
      <c r="HG359" s="805"/>
    </row>
    <row r="360" spans="1:225" ht="36" hidden="1" x14ac:dyDescent="0.25">
      <c r="A360" s="791"/>
      <c r="B360" s="798" t="s">
        <v>872</v>
      </c>
      <c r="C360" s="799"/>
      <c r="D360" s="794"/>
      <c r="E360" s="795"/>
      <c r="F360" s="796"/>
      <c r="G360" s="800"/>
      <c r="H360" s="800"/>
      <c r="I360" s="801"/>
      <c r="J360" s="800"/>
      <c r="K360" s="801"/>
      <c r="L360" s="800"/>
      <c r="M360" s="801"/>
      <c r="N360" s="800"/>
      <c r="O360" s="801"/>
      <c r="P360" s="800"/>
      <c r="Q360" s="801"/>
      <c r="R360" s="800"/>
      <c r="S360" s="801"/>
      <c r="T360" s="800"/>
      <c r="U360" s="801"/>
      <c r="V360" s="800"/>
      <c r="W360" s="801"/>
      <c r="X360" s="800"/>
      <c r="Y360" s="801"/>
      <c r="Z360" s="800"/>
      <c r="AA360" s="796"/>
      <c r="AB360" s="796"/>
      <c r="AC360" s="802"/>
      <c r="AD360" s="796"/>
      <c r="AE360" s="803"/>
      <c r="AF360" s="800"/>
      <c r="AG360" s="804">
        <f>42.7*2</f>
        <v>85.4</v>
      </c>
      <c r="AH360" s="805"/>
      <c r="AI360" s="805"/>
      <c r="AK360" s="791"/>
      <c r="AL360" s="798" t="s">
        <v>872</v>
      </c>
      <c r="AM360" s="799"/>
      <c r="AN360" s="794"/>
      <c r="AO360" s="795"/>
      <c r="AP360" s="796"/>
      <c r="AQ360" s="796"/>
      <c r="AR360" s="800"/>
      <c r="AS360" s="800"/>
      <c r="AT360" s="800"/>
      <c r="AU360" s="800"/>
      <c r="AV360" s="800"/>
      <c r="AW360" s="800"/>
      <c r="AX360" s="800"/>
      <c r="AY360" s="800"/>
      <c r="AZ360" s="800"/>
      <c r="BA360" s="800"/>
      <c r="BB360" s="800"/>
      <c r="BC360" s="800"/>
      <c r="BD360" s="800"/>
      <c r="BE360" s="800"/>
      <c r="BF360" s="800"/>
      <c r="BG360" s="800"/>
      <c r="BH360" s="800"/>
      <c r="BI360" s="800"/>
      <c r="BJ360" s="800"/>
      <c r="BK360" s="796"/>
      <c r="BL360" s="796"/>
      <c r="BM360" s="802"/>
      <c r="BN360" s="796"/>
      <c r="BO360" s="803"/>
      <c r="BP360" s="800"/>
      <c r="BQ360" s="804">
        <f>368.9*2</f>
        <v>737.8</v>
      </c>
      <c r="BR360" s="805"/>
      <c r="BS360" s="805"/>
      <c r="BU360" s="791"/>
      <c r="BV360" s="798" t="s">
        <v>872</v>
      </c>
      <c r="BW360" s="799"/>
      <c r="BX360" s="794"/>
      <c r="BY360" s="795"/>
      <c r="BZ360" s="796"/>
      <c r="CA360" s="796"/>
      <c r="CB360" s="800"/>
      <c r="CC360" s="800"/>
      <c r="CD360" s="800"/>
      <c r="CE360" s="800"/>
      <c r="CF360" s="800"/>
      <c r="CG360" s="800"/>
      <c r="CH360" s="800"/>
      <c r="CI360" s="800"/>
      <c r="CJ360" s="800"/>
      <c r="CK360" s="800"/>
      <c r="CL360" s="800"/>
      <c r="CM360" s="800"/>
      <c r="CN360" s="800"/>
      <c r="CO360" s="800"/>
      <c r="CP360" s="800"/>
      <c r="CQ360" s="800"/>
      <c r="CR360" s="800"/>
      <c r="CS360" s="800"/>
      <c r="CT360" s="800"/>
      <c r="CU360" s="796"/>
      <c r="CV360" s="796"/>
      <c r="CW360" s="802"/>
      <c r="CX360" s="796"/>
      <c r="CY360" s="803"/>
      <c r="CZ360" s="800"/>
      <c r="DA360" s="804">
        <f>0*2</f>
        <v>0</v>
      </c>
      <c r="DB360" s="805"/>
      <c r="DC360" s="805"/>
      <c r="DE360" s="791"/>
      <c r="DF360" s="798" t="s">
        <v>872</v>
      </c>
      <c r="DG360" s="799"/>
      <c r="DH360" s="794"/>
      <c r="DI360" s="795"/>
      <c r="DJ360" s="796"/>
      <c r="DK360" s="796"/>
      <c r="DL360" s="800"/>
      <c r="DM360" s="800"/>
      <c r="DN360" s="800"/>
      <c r="DO360" s="800"/>
      <c r="DP360" s="800"/>
      <c r="DQ360" s="800"/>
      <c r="DR360" s="800"/>
      <c r="DS360" s="800"/>
      <c r="DT360" s="800"/>
      <c r="DU360" s="800"/>
      <c r="DV360" s="800"/>
      <c r="DW360" s="800"/>
      <c r="DX360" s="800"/>
      <c r="DY360" s="800"/>
      <c r="DZ360" s="800"/>
      <c r="EA360" s="800"/>
      <c r="EB360" s="800"/>
      <c r="EC360" s="800"/>
      <c r="ED360" s="800"/>
      <c r="EE360" s="796"/>
      <c r="EF360" s="796"/>
      <c r="EG360" s="802"/>
      <c r="EH360" s="796"/>
      <c r="EI360" s="803"/>
      <c r="EJ360" s="800"/>
      <c r="EK360" s="804">
        <f>0*2</f>
        <v>0</v>
      </c>
      <c r="EL360" s="805"/>
      <c r="EM360" s="805"/>
      <c r="EO360" s="791"/>
      <c r="EP360" s="798" t="s">
        <v>872</v>
      </c>
      <c r="EQ360" s="799"/>
      <c r="ER360" s="794"/>
      <c r="ES360" s="795"/>
      <c r="ET360" s="796"/>
      <c r="EU360" s="796"/>
      <c r="EV360" s="800"/>
      <c r="EW360" s="800"/>
      <c r="EX360" s="800"/>
      <c r="EY360" s="800"/>
      <c r="EZ360" s="800"/>
      <c r="FA360" s="800"/>
      <c r="FB360" s="800"/>
      <c r="FC360" s="800"/>
      <c r="FD360" s="800"/>
      <c r="FE360" s="800"/>
      <c r="FF360" s="800"/>
      <c r="FG360" s="800"/>
      <c r="FH360" s="800"/>
      <c r="FI360" s="800"/>
      <c r="FJ360" s="800"/>
      <c r="FK360" s="800"/>
      <c r="FL360" s="800"/>
      <c r="FM360" s="800"/>
      <c r="FN360" s="800"/>
      <c r="FO360" s="796"/>
      <c r="FP360" s="796"/>
      <c r="FQ360" s="802"/>
      <c r="FR360" s="796"/>
      <c r="FS360" s="803"/>
      <c r="FT360" s="800"/>
      <c r="FU360" s="804">
        <f>0*2</f>
        <v>0</v>
      </c>
      <c r="FV360" s="805"/>
      <c r="FW360" s="805"/>
      <c r="FY360" s="791"/>
      <c r="FZ360" s="798" t="s">
        <v>872</v>
      </c>
      <c r="GA360" s="799"/>
      <c r="GB360" s="794"/>
      <c r="GC360" s="795"/>
      <c r="GD360" s="796"/>
      <c r="GE360" s="796"/>
      <c r="GF360" s="800"/>
      <c r="GG360" s="796"/>
      <c r="GH360" s="800"/>
      <c r="GI360" s="796"/>
      <c r="GJ360" s="800"/>
      <c r="GK360" s="796"/>
      <c r="GL360" s="800"/>
      <c r="GM360" s="796"/>
      <c r="GN360" s="800"/>
      <c r="GO360" s="796"/>
      <c r="GP360" s="800"/>
      <c r="GQ360" s="796"/>
      <c r="GR360" s="800"/>
      <c r="GS360" s="796"/>
      <c r="GT360" s="800"/>
      <c r="GU360" s="796"/>
      <c r="GV360" s="800"/>
      <c r="GW360" s="796"/>
      <c r="GX360" s="800"/>
      <c r="GY360" s="796"/>
      <c r="GZ360" s="796"/>
      <c r="HA360" s="802"/>
      <c r="HB360" s="796"/>
      <c r="HC360" s="803"/>
      <c r="HD360" s="800"/>
      <c r="HE360" s="806">
        <f t="shared" si="2966"/>
        <v>823.2</v>
      </c>
      <c r="HF360" s="805"/>
      <c r="HG360" s="805"/>
    </row>
    <row r="361" spans="1:225" ht="36" hidden="1" x14ac:dyDescent="0.25">
      <c r="A361" s="791"/>
      <c r="B361" s="807" t="s">
        <v>873</v>
      </c>
      <c r="C361" s="799"/>
      <c r="D361" s="794"/>
      <c r="E361" s="795"/>
      <c r="F361" s="796"/>
      <c r="G361" s="800"/>
      <c r="H361" s="800"/>
      <c r="I361" s="801"/>
      <c r="J361" s="800"/>
      <c r="K361" s="801"/>
      <c r="L361" s="800"/>
      <c r="M361" s="801"/>
      <c r="N361" s="800"/>
      <c r="O361" s="801"/>
      <c r="P361" s="800"/>
      <c r="Q361" s="801"/>
      <c r="R361" s="800"/>
      <c r="S361" s="801"/>
      <c r="T361" s="800"/>
      <c r="U361" s="801"/>
      <c r="V361" s="800"/>
      <c r="W361" s="801"/>
      <c r="X361" s="800"/>
      <c r="Y361" s="801"/>
      <c r="Z361" s="800"/>
      <c r="AA361" s="796"/>
      <c r="AB361" s="796"/>
      <c r="AC361" s="802"/>
      <c r="AD361" s="796"/>
      <c r="AE361" s="803"/>
      <c r="AF361" s="800"/>
      <c r="AG361" s="804">
        <v>12</v>
      </c>
      <c r="AH361" s="805"/>
      <c r="AI361" s="805"/>
      <c r="AK361" s="791"/>
      <c r="AL361" s="807" t="s">
        <v>873</v>
      </c>
      <c r="AM361" s="799"/>
      <c r="AN361" s="794"/>
      <c r="AO361" s="795"/>
      <c r="AP361" s="796"/>
      <c r="AQ361" s="796"/>
      <c r="AR361" s="800"/>
      <c r="AS361" s="800"/>
      <c r="AT361" s="800"/>
      <c r="AU361" s="800"/>
      <c r="AV361" s="800"/>
      <c r="AW361" s="800"/>
      <c r="AX361" s="800"/>
      <c r="AY361" s="800"/>
      <c r="AZ361" s="800"/>
      <c r="BA361" s="800"/>
      <c r="BB361" s="800"/>
      <c r="BC361" s="800"/>
      <c r="BD361" s="800"/>
      <c r="BE361" s="800"/>
      <c r="BF361" s="800"/>
      <c r="BG361" s="800"/>
      <c r="BH361" s="800"/>
      <c r="BI361" s="800"/>
      <c r="BJ361" s="800"/>
      <c r="BK361" s="796"/>
      <c r="BL361" s="796"/>
      <c r="BM361" s="802"/>
      <c r="BN361" s="796"/>
      <c r="BO361" s="803"/>
      <c r="BP361" s="800"/>
      <c r="BQ361" s="804">
        <v>7.1</v>
      </c>
      <c r="BR361" s="805"/>
      <c r="BS361" s="805"/>
      <c r="BU361" s="791"/>
      <c r="BV361" s="807" t="s">
        <v>873</v>
      </c>
      <c r="BW361" s="799"/>
      <c r="BX361" s="794"/>
      <c r="BY361" s="795"/>
      <c r="BZ361" s="796"/>
      <c r="CA361" s="796"/>
      <c r="CB361" s="800"/>
      <c r="CC361" s="800"/>
      <c r="CD361" s="800"/>
      <c r="CE361" s="800"/>
      <c r="CF361" s="800"/>
      <c r="CG361" s="800"/>
      <c r="CH361" s="800"/>
      <c r="CI361" s="800"/>
      <c r="CJ361" s="800"/>
      <c r="CK361" s="800"/>
      <c r="CL361" s="800"/>
      <c r="CM361" s="800"/>
      <c r="CN361" s="800"/>
      <c r="CO361" s="800"/>
      <c r="CP361" s="800"/>
      <c r="CQ361" s="800"/>
      <c r="CR361" s="800"/>
      <c r="CS361" s="800"/>
      <c r="CT361" s="800"/>
      <c r="CU361" s="796"/>
      <c r="CV361" s="796"/>
      <c r="CW361" s="802"/>
      <c r="CX361" s="796"/>
      <c r="CY361" s="803"/>
      <c r="CZ361" s="800"/>
      <c r="DA361" s="804">
        <v>10</v>
      </c>
      <c r="DB361" s="805"/>
      <c r="DC361" s="805"/>
      <c r="DE361" s="791"/>
      <c r="DF361" s="807" t="s">
        <v>873</v>
      </c>
      <c r="DG361" s="799"/>
      <c r="DH361" s="794"/>
      <c r="DI361" s="795"/>
      <c r="DJ361" s="796"/>
      <c r="DK361" s="796"/>
      <c r="DL361" s="800"/>
      <c r="DM361" s="800"/>
      <c r="DN361" s="800"/>
      <c r="DO361" s="800"/>
      <c r="DP361" s="800"/>
      <c r="DQ361" s="800"/>
      <c r="DR361" s="800"/>
      <c r="DS361" s="800"/>
      <c r="DT361" s="800"/>
      <c r="DU361" s="800"/>
      <c r="DV361" s="800"/>
      <c r="DW361" s="800"/>
      <c r="DX361" s="800"/>
      <c r="DY361" s="800"/>
      <c r="DZ361" s="800"/>
      <c r="EA361" s="800"/>
      <c r="EB361" s="800"/>
      <c r="EC361" s="800"/>
      <c r="ED361" s="800"/>
      <c r="EE361" s="796"/>
      <c r="EF361" s="796"/>
      <c r="EG361" s="802"/>
      <c r="EH361" s="796"/>
      <c r="EI361" s="803"/>
      <c r="EJ361" s="800"/>
      <c r="EK361" s="808">
        <v>2.95</v>
      </c>
      <c r="EL361" s="805"/>
      <c r="EM361" s="805"/>
      <c r="EO361" s="791"/>
      <c r="EP361" s="807" t="s">
        <v>873</v>
      </c>
      <c r="EQ361" s="799"/>
      <c r="ER361" s="794"/>
      <c r="ES361" s="795"/>
      <c r="ET361" s="796"/>
      <c r="EU361" s="796"/>
      <c r="EV361" s="800"/>
      <c r="EW361" s="800"/>
      <c r="EX361" s="800"/>
      <c r="EY361" s="800"/>
      <c r="EZ361" s="800"/>
      <c r="FA361" s="800"/>
      <c r="FB361" s="800"/>
      <c r="FC361" s="800"/>
      <c r="FD361" s="800"/>
      <c r="FE361" s="800"/>
      <c r="FF361" s="800"/>
      <c r="FG361" s="800"/>
      <c r="FH361" s="800"/>
      <c r="FI361" s="800"/>
      <c r="FJ361" s="800"/>
      <c r="FK361" s="800"/>
      <c r="FL361" s="800"/>
      <c r="FM361" s="800"/>
      <c r="FN361" s="800"/>
      <c r="FO361" s="796"/>
      <c r="FP361" s="796"/>
      <c r="FQ361" s="802"/>
      <c r="FR361" s="796"/>
      <c r="FS361" s="803"/>
      <c r="FT361" s="800"/>
      <c r="FU361" s="804">
        <v>6</v>
      </c>
      <c r="FV361" s="805"/>
      <c r="FW361" s="805"/>
      <c r="FY361" s="791"/>
      <c r="FZ361" s="807" t="s">
        <v>873</v>
      </c>
      <c r="GA361" s="799"/>
      <c r="GB361" s="794"/>
      <c r="GC361" s="795"/>
      <c r="GD361" s="796"/>
      <c r="GE361" s="796"/>
      <c r="GF361" s="800"/>
      <c r="GG361" s="796"/>
      <c r="GH361" s="800"/>
      <c r="GI361" s="796"/>
      <c r="GJ361" s="800"/>
      <c r="GK361" s="796"/>
      <c r="GL361" s="800"/>
      <c r="GM361" s="796"/>
      <c r="GN361" s="800"/>
      <c r="GO361" s="796"/>
      <c r="GP361" s="800"/>
      <c r="GQ361" s="796"/>
      <c r="GR361" s="800"/>
      <c r="GS361" s="796"/>
      <c r="GT361" s="800"/>
      <c r="GU361" s="796"/>
      <c r="GV361" s="800"/>
      <c r="GW361" s="796"/>
      <c r="GX361" s="800"/>
      <c r="GY361" s="796"/>
      <c r="GZ361" s="796"/>
      <c r="HA361" s="802"/>
      <c r="HB361" s="796"/>
      <c r="HC361" s="803"/>
      <c r="HD361" s="800"/>
      <c r="HE361" s="809">
        <f t="shared" si="2966"/>
        <v>38.049999999999997</v>
      </c>
      <c r="HF361" s="805"/>
      <c r="HG361" s="805"/>
    </row>
    <row r="362" spans="1:225" ht="35.25" hidden="1" customHeight="1" x14ac:dyDescent="0.25">
      <c r="A362" s="791"/>
      <c r="B362" s="807" t="s">
        <v>874</v>
      </c>
      <c r="C362" s="799"/>
      <c r="D362" s="794"/>
      <c r="E362" s="795"/>
      <c r="F362" s="796"/>
      <c r="G362" s="800"/>
      <c r="H362" s="800"/>
      <c r="I362" s="801"/>
      <c r="J362" s="800"/>
      <c r="K362" s="801"/>
      <c r="L362" s="800"/>
      <c r="M362" s="801"/>
      <c r="N362" s="800"/>
      <c r="O362" s="801"/>
      <c r="P362" s="800"/>
      <c r="Q362" s="801"/>
      <c r="R362" s="800"/>
      <c r="S362" s="801"/>
      <c r="T362" s="800"/>
      <c r="U362" s="801"/>
      <c r="V362" s="800"/>
      <c r="W362" s="801"/>
      <c r="X362" s="800"/>
      <c r="Y362" s="801"/>
      <c r="Z362" s="800"/>
      <c r="AA362" s="796"/>
      <c r="AB362" s="796"/>
      <c r="AC362" s="802"/>
      <c r="AD362" s="796"/>
      <c r="AE362" s="803"/>
      <c r="AF362" s="800"/>
      <c r="AG362" s="819">
        <f t="shared" ref="AG362" si="2972">AG171*1.04*1.061*1.01</f>
        <v>1844.7</v>
      </c>
      <c r="AH362" s="805"/>
      <c r="AI362" s="805"/>
      <c r="AK362" s="791"/>
      <c r="AL362" s="807" t="s">
        <v>874</v>
      </c>
      <c r="AM362" s="799"/>
      <c r="AN362" s="794"/>
      <c r="AO362" s="795"/>
      <c r="AP362" s="796"/>
      <c r="AQ362" s="796"/>
      <c r="AR362" s="800"/>
      <c r="AS362" s="800"/>
      <c r="AT362" s="800"/>
      <c r="AU362" s="800"/>
      <c r="AV362" s="800"/>
      <c r="AW362" s="800"/>
      <c r="AX362" s="800"/>
      <c r="AY362" s="800"/>
      <c r="AZ362" s="800"/>
      <c r="BA362" s="800"/>
      <c r="BB362" s="800"/>
      <c r="BC362" s="800"/>
      <c r="BD362" s="800"/>
      <c r="BE362" s="800"/>
      <c r="BF362" s="800"/>
      <c r="BG362" s="800"/>
      <c r="BH362" s="800"/>
      <c r="BI362" s="800"/>
      <c r="BJ362" s="800"/>
      <c r="BK362" s="796"/>
      <c r="BL362" s="796"/>
      <c r="BM362" s="802"/>
      <c r="BN362" s="796"/>
      <c r="BO362" s="803"/>
      <c r="BP362" s="800"/>
      <c r="BQ362" s="819">
        <f t="shared" ref="BQ362" si="2973">BQ171*1.04*1.061*1.01</f>
        <v>1611.4</v>
      </c>
      <c r="BR362" s="805"/>
      <c r="BS362" s="805"/>
      <c r="BU362" s="791"/>
      <c r="BV362" s="807" t="s">
        <v>874</v>
      </c>
      <c r="BW362" s="799"/>
      <c r="BX362" s="794"/>
      <c r="BY362" s="795"/>
      <c r="BZ362" s="796"/>
      <c r="CA362" s="796"/>
      <c r="CB362" s="800"/>
      <c r="CC362" s="800"/>
      <c r="CD362" s="800"/>
      <c r="CE362" s="800"/>
      <c r="CF362" s="800"/>
      <c r="CG362" s="800"/>
      <c r="CH362" s="800"/>
      <c r="CI362" s="800"/>
      <c r="CJ362" s="800"/>
      <c r="CK362" s="800"/>
      <c r="CL362" s="800"/>
      <c r="CM362" s="800"/>
      <c r="CN362" s="800"/>
      <c r="CO362" s="800"/>
      <c r="CP362" s="800"/>
      <c r="CQ362" s="800"/>
      <c r="CR362" s="800"/>
      <c r="CS362" s="800"/>
      <c r="CT362" s="800"/>
      <c r="CU362" s="796"/>
      <c r="CV362" s="796"/>
      <c r="CW362" s="802"/>
      <c r="CX362" s="796"/>
      <c r="CY362" s="803"/>
      <c r="CZ362" s="800"/>
      <c r="DA362" s="819">
        <f t="shared" ref="DA362" si="2974">DA171*1.04*1.061*1.01</f>
        <v>1382.7</v>
      </c>
      <c r="DB362" s="805"/>
      <c r="DC362" s="805"/>
      <c r="DE362" s="791"/>
      <c r="DF362" s="807" t="s">
        <v>874</v>
      </c>
      <c r="DG362" s="799"/>
      <c r="DH362" s="794"/>
      <c r="DI362" s="795"/>
      <c r="DJ362" s="796"/>
      <c r="DK362" s="796"/>
      <c r="DL362" s="800"/>
      <c r="DM362" s="800"/>
      <c r="DN362" s="800"/>
      <c r="DO362" s="800"/>
      <c r="DP362" s="800"/>
      <c r="DQ362" s="800"/>
      <c r="DR362" s="800"/>
      <c r="DS362" s="800"/>
      <c r="DT362" s="800"/>
      <c r="DU362" s="800"/>
      <c r="DV362" s="800"/>
      <c r="DW362" s="800"/>
      <c r="DX362" s="800"/>
      <c r="DY362" s="800"/>
      <c r="DZ362" s="800"/>
      <c r="EA362" s="800"/>
      <c r="EB362" s="800"/>
      <c r="EC362" s="800"/>
      <c r="ED362" s="800"/>
      <c r="EE362" s="796"/>
      <c r="EF362" s="796"/>
      <c r="EG362" s="802"/>
      <c r="EH362" s="796"/>
      <c r="EI362" s="803"/>
      <c r="EJ362" s="800"/>
      <c r="EK362" s="819">
        <f t="shared" ref="EK362" si="2975">EK171*1.04*1.061*1.01</f>
        <v>666.2</v>
      </c>
      <c r="EL362" s="805"/>
      <c r="EM362" s="805"/>
      <c r="EO362" s="791"/>
      <c r="EP362" s="807" t="s">
        <v>874</v>
      </c>
      <c r="EQ362" s="799"/>
      <c r="ER362" s="794"/>
      <c r="ES362" s="795"/>
      <c r="ET362" s="796"/>
      <c r="EU362" s="796"/>
      <c r="EV362" s="800"/>
      <c r="EW362" s="800"/>
      <c r="EX362" s="800"/>
      <c r="EY362" s="800"/>
      <c r="EZ362" s="800"/>
      <c r="FA362" s="800"/>
      <c r="FB362" s="800"/>
      <c r="FC362" s="800"/>
      <c r="FD362" s="800"/>
      <c r="FE362" s="800"/>
      <c r="FF362" s="800"/>
      <c r="FG362" s="800"/>
      <c r="FH362" s="800"/>
      <c r="FI362" s="800"/>
      <c r="FJ362" s="800"/>
      <c r="FK362" s="800"/>
      <c r="FL362" s="800"/>
      <c r="FM362" s="800"/>
      <c r="FN362" s="800"/>
      <c r="FO362" s="796"/>
      <c r="FP362" s="796"/>
      <c r="FQ362" s="802"/>
      <c r="FR362" s="796"/>
      <c r="FS362" s="803"/>
      <c r="FT362" s="800"/>
      <c r="FU362" s="819">
        <f t="shared" ref="FU362" si="2976">FU171*1.04*1.061*1.01</f>
        <v>1045.5999999999999</v>
      </c>
      <c r="FV362" s="805"/>
      <c r="FW362" s="805"/>
      <c r="FY362" s="791"/>
      <c r="FZ362" s="807" t="s">
        <v>874</v>
      </c>
      <c r="GA362" s="799"/>
      <c r="GB362" s="794"/>
      <c r="GC362" s="795"/>
      <c r="GD362" s="796"/>
      <c r="GE362" s="796"/>
      <c r="GF362" s="800"/>
      <c r="GG362" s="796"/>
      <c r="GH362" s="800"/>
      <c r="GI362" s="796"/>
      <c r="GJ362" s="800"/>
      <c r="GK362" s="796"/>
      <c r="GL362" s="800"/>
      <c r="GM362" s="796"/>
      <c r="GN362" s="800"/>
      <c r="GO362" s="796"/>
      <c r="GP362" s="800"/>
      <c r="GQ362" s="796"/>
      <c r="GR362" s="800"/>
      <c r="GS362" s="796"/>
      <c r="GT362" s="800"/>
      <c r="GU362" s="796"/>
      <c r="GV362" s="800"/>
      <c r="GW362" s="796"/>
      <c r="GX362" s="800"/>
      <c r="GY362" s="796"/>
      <c r="GZ362" s="796"/>
      <c r="HA362" s="802"/>
      <c r="HB362" s="796"/>
      <c r="HC362" s="803"/>
      <c r="HD362" s="800"/>
      <c r="HE362" s="806">
        <f t="shared" si="2966"/>
        <v>6550.6</v>
      </c>
      <c r="HF362" s="805"/>
      <c r="HG362" s="805"/>
    </row>
    <row r="363" spans="1:225" ht="24" hidden="1" x14ac:dyDescent="0.25">
      <c r="A363" s="791"/>
      <c r="B363" s="792" t="s">
        <v>911</v>
      </c>
      <c r="C363" s="799"/>
      <c r="D363" s="794"/>
      <c r="E363" s="795"/>
      <c r="F363" s="796"/>
      <c r="G363" s="800"/>
      <c r="H363" s="800"/>
      <c r="I363" s="801"/>
      <c r="J363" s="800"/>
      <c r="K363" s="801"/>
      <c r="L363" s="800"/>
      <c r="M363" s="801"/>
      <c r="N363" s="800"/>
      <c r="O363" s="801"/>
      <c r="P363" s="800"/>
      <c r="Q363" s="801"/>
      <c r="R363" s="800"/>
      <c r="S363" s="801"/>
      <c r="T363" s="800"/>
      <c r="U363" s="801"/>
      <c r="V363" s="800"/>
      <c r="W363" s="801"/>
      <c r="X363" s="800"/>
      <c r="Y363" s="801"/>
      <c r="Z363" s="800"/>
      <c r="AA363" s="796"/>
      <c r="AB363" s="796"/>
      <c r="AC363" s="802"/>
      <c r="AD363" s="796"/>
      <c r="AE363" s="803"/>
      <c r="AF363" s="800"/>
      <c r="AG363" s="810">
        <v>42634.9</v>
      </c>
      <c r="AH363" s="805"/>
      <c r="AI363" s="805"/>
      <c r="AK363" s="791"/>
      <c r="AL363" s="792" t="s">
        <v>911</v>
      </c>
      <c r="AM363" s="799"/>
      <c r="AN363" s="794"/>
      <c r="AO363" s="795"/>
      <c r="AP363" s="796"/>
      <c r="AQ363" s="800"/>
      <c r="AR363" s="800"/>
      <c r="AS363" s="801"/>
      <c r="AT363" s="800"/>
      <c r="AU363" s="801"/>
      <c r="AV363" s="800"/>
      <c r="AW363" s="801"/>
      <c r="AX363" s="800"/>
      <c r="AY363" s="801"/>
      <c r="AZ363" s="800"/>
      <c r="BA363" s="801"/>
      <c r="BB363" s="800"/>
      <c r="BC363" s="801"/>
      <c r="BD363" s="800"/>
      <c r="BE363" s="801"/>
      <c r="BF363" s="800"/>
      <c r="BG363" s="801"/>
      <c r="BH363" s="800"/>
      <c r="BI363" s="801"/>
      <c r="BJ363" s="800"/>
      <c r="BK363" s="796"/>
      <c r="BL363" s="796"/>
      <c r="BM363" s="802"/>
      <c r="BN363" s="796"/>
      <c r="BO363" s="803"/>
      <c r="BP363" s="800"/>
      <c r="BQ363" s="810">
        <v>42634.9</v>
      </c>
      <c r="BR363" s="805"/>
      <c r="BS363" s="805"/>
      <c r="BU363" s="791"/>
      <c r="BV363" s="792" t="s">
        <v>911</v>
      </c>
      <c r="BW363" s="799"/>
      <c r="BX363" s="794"/>
      <c r="BY363" s="795"/>
      <c r="BZ363" s="796"/>
      <c r="CA363" s="800"/>
      <c r="CB363" s="800"/>
      <c r="CC363" s="801"/>
      <c r="CD363" s="800"/>
      <c r="CE363" s="801"/>
      <c r="CF363" s="800"/>
      <c r="CG363" s="801"/>
      <c r="CH363" s="800"/>
      <c r="CI363" s="801"/>
      <c r="CJ363" s="800"/>
      <c r="CK363" s="801"/>
      <c r="CL363" s="800"/>
      <c r="CM363" s="801"/>
      <c r="CN363" s="800"/>
      <c r="CO363" s="801"/>
      <c r="CP363" s="800"/>
      <c r="CQ363" s="801"/>
      <c r="CR363" s="800"/>
      <c r="CS363" s="801"/>
      <c r="CT363" s="800"/>
      <c r="CU363" s="796"/>
      <c r="CV363" s="796"/>
      <c r="CW363" s="802"/>
      <c r="CX363" s="796"/>
      <c r="CY363" s="803"/>
      <c r="CZ363" s="800"/>
      <c r="DA363" s="810">
        <v>42634.9</v>
      </c>
      <c r="DB363" s="805"/>
      <c r="DC363" s="805"/>
      <c r="DE363" s="791"/>
      <c r="DF363" s="792" t="s">
        <v>911</v>
      </c>
      <c r="DG363" s="799"/>
      <c r="DH363" s="794"/>
      <c r="DI363" s="795"/>
      <c r="DJ363" s="796"/>
      <c r="DK363" s="800"/>
      <c r="DL363" s="800"/>
      <c r="DM363" s="801"/>
      <c r="DN363" s="800"/>
      <c r="DO363" s="801"/>
      <c r="DP363" s="800"/>
      <c r="DQ363" s="801"/>
      <c r="DR363" s="800"/>
      <c r="DS363" s="801"/>
      <c r="DT363" s="800"/>
      <c r="DU363" s="801"/>
      <c r="DV363" s="800"/>
      <c r="DW363" s="801"/>
      <c r="DX363" s="800"/>
      <c r="DY363" s="801"/>
      <c r="DZ363" s="800"/>
      <c r="EA363" s="801"/>
      <c r="EB363" s="800"/>
      <c r="EC363" s="801"/>
      <c r="ED363" s="800"/>
      <c r="EE363" s="796"/>
      <c r="EF363" s="796"/>
      <c r="EG363" s="802"/>
      <c r="EH363" s="796"/>
      <c r="EI363" s="803"/>
      <c r="EJ363" s="800"/>
      <c r="EK363" s="810">
        <v>42634.9</v>
      </c>
      <c r="EL363" s="805"/>
      <c r="EM363" s="805"/>
      <c r="EO363" s="791"/>
      <c r="EP363" s="792" t="s">
        <v>911</v>
      </c>
      <c r="EQ363" s="799"/>
      <c r="ER363" s="794"/>
      <c r="ES363" s="795"/>
      <c r="ET363" s="796"/>
      <c r="EU363" s="800"/>
      <c r="EV363" s="800"/>
      <c r="EW363" s="801"/>
      <c r="EX363" s="800"/>
      <c r="EY363" s="801"/>
      <c r="EZ363" s="800"/>
      <c r="FA363" s="801"/>
      <c r="FB363" s="800"/>
      <c r="FC363" s="801"/>
      <c r="FD363" s="800"/>
      <c r="FE363" s="801"/>
      <c r="FF363" s="800"/>
      <c r="FG363" s="801"/>
      <c r="FH363" s="800"/>
      <c r="FI363" s="801"/>
      <c r="FJ363" s="800"/>
      <c r="FK363" s="801"/>
      <c r="FL363" s="800"/>
      <c r="FM363" s="801"/>
      <c r="FN363" s="800"/>
      <c r="FO363" s="796"/>
      <c r="FP363" s="796"/>
      <c r="FQ363" s="802"/>
      <c r="FR363" s="796"/>
      <c r="FS363" s="803"/>
      <c r="FT363" s="800"/>
      <c r="FU363" s="810">
        <v>42634.9</v>
      </c>
      <c r="FV363" s="805"/>
      <c r="FW363" s="805"/>
      <c r="FY363" s="791"/>
      <c r="FZ363" s="792" t="s">
        <v>911</v>
      </c>
      <c r="GA363" s="799"/>
      <c r="GB363" s="794"/>
      <c r="GC363" s="795"/>
      <c r="GD363" s="796"/>
      <c r="GE363" s="800"/>
      <c r="GF363" s="800"/>
      <c r="GG363" s="801"/>
      <c r="GH363" s="800"/>
      <c r="GI363" s="801"/>
      <c r="GJ363" s="800"/>
      <c r="GK363" s="801"/>
      <c r="GL363" s="800"/>
      <c r="GM363" s="801"/>
      <c r="GN363" s="800"/>
      <c r="GO363" s="801"/>
      <c r="GP363" s="800"/>
      <c r="GQ363" s="801"/>
      <c r="GR363" s="800"/>
      <c r="GS363" s="801"/>
      <c r="GT363" s="800"/>
      <c r="GU363" s="801"/>
      <c r="GV363" s="800"/>
      <c r="GW363" s="801"/>
      <c r="GX363" s="800"/>
      <c r="GY363" s="796"/>
      <c r="GZ363" s="796"/>
      <c r="HA363" s="802"/>
      <c r="HB363" s="796"/>
      <c r="HC363" s="803"/>
      <c r="HD363" s="800"/>
      <c r="HE363" s="810">
        <v>42634.9</v>
      </c>
      <c r="HF363" s="805"/>
      <c r="HG363" s="805"/>
    </row>
    <row r="364" spans="1:225" ht="24" hidden="1" x14ac:dyDescent="0.25">
      <c r="A364" s="791"/>
      <c r="B364" s="792" t="s">
        <v>876</v>
      </c>
      <c r="C364" s="799"/>
      <c r="D364" s="794"/>
      <c r="E364" s="795"/>
      <c r="F364" s="796"/>
      <c r="G364" s="800"/>
      <c r="H364" s="800"/>
      <c r="I364" s="801"/>
      <c r="J364" s="800"/>
      <c r="K364" s="801"/>
      <c r="L364" s="800"/>
      <c r="M364" s="801"/>
      <c r="N364" s="800"/>
      <c r="O364" s="801"/>
      <c r="P364" s="800"/>
      <c r="Q364" s="801"/>
      <c r="R364" s="800"/>
      <c r="S364" s="801"/>
      <c r="T364" s="800"/>
      <c r="U364" s="801"/>
      <c r="V364" s="800"/>
      <c r="W364" s="801"/>
      <c r="X364" s="800"/>
      <c r="Y364" s="801"/>
      <c r="Z364" s="800"/>
      <c r="AA364" s="796"/>
      <c r="AB364" s="796"/>
      <c r="AC364" s="802"/>
      <c r="AD364" s="796"/>
      <c r="AE364" s="803"/>
      <c r="AF364" s="800"/>
      <c r="AG364" s="805">
        <f>(AG357-AG362+AG360)/AG358/12*1000</f>
        <v>25561.200000000001</v>
      </c>
      <c r="AH364" s="805"/>
      <c r="AI364" s="805"/>
      <c r="AK364" s="791"/>
      <c r="AL364" s="792" t="s">
        <v>876</v>
      </c>
      <c r="AM364" s="799"/>
      <c r="AN364" s="794"/>
      <c r="AO364" s="795"/>
      <c r="AP364" s="796"/>
      <c r="AQ364" s="796"/>
      <c r="AR364" s="800"/>
      <c r="AS364" s="800"/>
      <c r="AT364" s="800"/>
      <c r="AU364" s="800"/>
      <c r="AV364" s="800"/>
      <c r="AW364" s="800"/>
      <c r="AX364" s="800"/>
      <c r="AY364" s="800"/>
      <c r="AZ364" s="800"/>
      <c r="BA364" s="800"/>
      <c r="BB364" s="800"/>
      <c r="BC364" s="800"/>
      <c r="BD364" s="800"/>
      <c r="BE364" s="800"/>
      <c r="BF364" s="800"/>
      <c r="BG364" s="800"/>
      <c r="BH364" s="800"/>
      <c r="BI364" s="800"/>
      <c r="BJ364" s="800"/>
      <c r="BK364" s="796"/>
      <c r="BL364" s="796"/>
      <c r="BM364" s="802"/>
      <c r="BN364" s="796"/>
      <c r="BO364" s="803"/>
      <c r="BP364" s="800"/>
      <c r="BQ364" s="805">
        <f>(BQ357-BQ362+BQ360)/BQ358/12*1000</f>
        <v>31369</v>
      </c>
      <c r="BR364" s="805"/>
      <c r="BS364" s="805"/>
      <c r="BU364" s="791"/>
      <c r="BV364" s="792" t="s">
        <v>876</v>
      </c>
      <c r="BW364" s="799"/>
      <c r="BX364" s="794"/>
      <c r="BY364" s="795"/>
      <c r="BZ364" s="796"/>
      <c r="CA364" s="796"/>
      <c r="CB364" s="800"/>
      <c r="CC364" s="800"/>
      <c r="CD364" s="800"/>
      <c r="CE364" s="800"/>
      <c r="CF364" s="800"/>
      <c r="CG364" s="800"/>
      <c r="CH364" s="800"/>
      <c r="CI364" s="800"/>
      <c r="CJ364" s="800"/>
      <c r="CK364" s="800"/>
      <c r="CL364" s="800"/>
      <c r="CM364" s="800"/>
      <c r="CN364" s="800"/>
      <c r="CO364" s="800"/>
      <c r="CP364" s="800"/>
      <c r="CQ364" s="800"/>
      <c r="CR364" s="800"/>
      <c r="CS364" s="800"/>
      <c r="CT364" s="800"/>
      <c r="CU364" s="796"/>
      <c r="CV364" s="796"/>
      <c r="CW364" s="802"/>
      <c r="CX364" s="796"/>
      <c r="CY364" s="803"/>
      <c r="CZ364" s="800"/>
      <c r="DA364" s="805">
        <f>(DA357-DA362+DA360)/DA358/12*1000</f>
        <v>30182.400000000001</v>
      </c>
      <c r="DB364" s="805"/>
      <c r="DC364" s="805"/>
      <c r="DE364" s="791"/>
      <c r="DF364" s="792" t="s">
        <v>876</v>
      </c>
      <c r="DG364" s="799"/>
      <c r="DH364" s="794"/>
      <c r="DI364" s="795"/>
      <c r="DJ364" s="796"/>
      <c r="DK364" s="796"/>
      <c r="DL364" s="800"/>
      <c r="DM364" s="800"/>
      <c r="DN364" s="800"/>
      <c r="DO364" s="800"/>
      <c r="DP364" s="800"/>
      <c r="DQ364" s="800"/>
      <c r="DR364" s="800"/>
      <c r="DS364" s="800"/>
      <c r="DT364" s="800"/>
      <c r="DU364" s="800"/>
      <c r="DV364" s="800"/>
      <c r="DW364" s="800"/>
      <c r="DX364" s="800"/>
      <c r="DY364" s="800"/>
      <c r="DZ364" s="800"/>
      <c r="EA364" s="800"/>
      <c r="EB364" s="800"/>
      <c r="EC364" s="800"/>
      <c r="ED364" s="800"/>
      <c r="EE364" s="796"/>
      <c r="EF364" s="796"/>
      <c r="EG364" s="802"/>
      <c r="EH364" s="796"/>
      <c r="EI364" s="803"/>
      <c r="EJ364" s="800"/>
      <c r="EK364" s="805">
        <f>(EK357-EK362+EK360)/EK358/12*1000</f>
        <v>32702.7</v>
      </c>
      <c r="EL364" s="805"/>
      <c r="EM364" s="805"/>
      <c r="EO364" s="791"/>
      <c r="EP364" s="792" t="s">
        <v>876</v>
      </c>
      <c r="EQ364" s="799"/>
      <c r="ER364" s="794"/>
      <c r="ES364" s="795"/>
      <c r="ET364" s="796"/>
      <c r="EU364" s="796"/>
      <c r="EV364" s="800"/>
      <c r="EW364" s="800"/>
      <c r="EX364" s="800"/>
      <c r="EY364" s="800"/>
      <c r="EZ364" s="800"/>
      <c r="FA364" s="800"/>
      <c r="FB364" s="800"/>
      <c r="FC364" s="800"/>
      <c r="FD364" s="800"/>
      <c r="FE364" s="800"/>
      <c r="FF364" s="800"/>
      <c r="FG364" s="800"/>
      <c r="FH364" s="800"/>
      <c r="FI364" s="800"/>
      <c r="FJ364" s="800"/>
      <c r="FK364" s="800"/>
      <c r="FL364" s="800"/>
      <c r="FM364" s="800"/>
      <c r="FN364" s="800"/>
      <c r="FO364" s="796"/>
      <c r="FP364" s="796"/>
      <c r="FQ364" s="802"/>
      <c r="FR364" s="796"/>
      <c r="FS364" s="803"/>
      <c r="FT364" s="800"/>
      <c r="FU364" s="805">
        <f>(FU357-FU362+FU360)/FU358/12*1000</f>
        <v>27447.9</v>
      </c>
      <c r="FV364" s="805"/>
      <c r="FW364" s="805"/>
      <c r="FY364" s="791"/>
      <c r="FZ364" s="792" t="s">
        <v>876</v>
      </c>
      <c r="GA364" s="799"/>
      <c r="GB364" s="794"/>
      <c r="GC364" s="795"/>
      <c r="GD364" s="796"/>
      <c r="GE364" s="796"/>
      <c r="GF364" s="800"/>
      <c r="GG364" s="796"/>
      <c r="GH364" s="800"/>
      <c r="GI364" s="796"/>
      <c r="GJ364" s="800"/>
      <c r="GK364" s="796"/>
      <c r="GL364" s="800"/>
      <c r="GM364" s="796"/>
      <c r="GN364" s="800"/>
      <c r="GO364" s="796"/>
      <c r="GP364" s="800"/>
      <c r="GQ364" s="796"/>
      <c r="GR364" s="800"/>
      <c r="GS364" s="796"/>
      <c r="GT364" s="800"/>
      <c r="GU364" s="796"/>
      <c r="GV364" s="800"/>
      <c r="GW364" s="796"/>
      <c r="GX364" s="800"/>
      <c r="GY364" s="796"/>
      <c r="GZ364" s="796"/>
      <c r="HA364" s="802"/>
      <c r="HB364" s="796"/>
      <c r="HC364" s="803"/>
      <c r="HD364" s="800"/>
      <c r="HE364" s="805">
        <f>(HE357-HE362+HE360)/HE358/12*1000</f>
        <v>28522.1</v>
      </c>
      <c r="HF364" s="805"/>
      <c r="HG364" s="805"/>
    </row>
    <row r="365" spans="1:225" ht="24" hidden="1" x14ac:dyDescent="0.25">
      <c r="A365" s="791"/>
      <c r="B365" s="811" t="s">
        <v>877</v>
      </c>
      <c r="C365" s="799"/>
      <c r="D365" s="794"/>
      <c r="E365" s="795"/>
      <c r="F365" s="796"/>
      <c r="G365" s="800"/>
      <c r="H365" s="800"/>
      <c r="I365" s="801"/>
      <c r="J365" s="800"/>
      <c r="K365" s="801"/>
      <c r="L365" s="800"/>
      <c r="M365" s="801"/>
      <c r="N365" s="800"/>
      <c r="O365" s="801"/>
      <c r="P365" s="800"/>
      <c r="Q365" s="801"/>
      <c r="R365" s="800"/>
      <c r="S365" s="801"/>
      <c r="T365" s="800"/>
      <c r="U365" s="801"/>
      <c r="V365" s="800"/>
      <c r="W365" s="801"/>
      <c r="X365" s="800"/>
      <c r="Y365" s="801"/>
      <c r="Z365" s="800"/>
      <c r="AA365" s="796"/>
      <c r="AB365" s="796"/>
      <c r="AC365" s="802"/>
      <c r="AD365" s="796"/>
      <c r="AE365" s="803"/>
      <c r="AF365" s="800"/>
      <c r="AG365" s="812">
        <f>(AG363-AG364)*AG358*12/1000</f>
        <v>13727.3</v>
      </c>
      <c r="AH365" s="812">
        <f>AG365*0.302</f>
        <v>4145.6000000000004</v>
      </c>
      <c r="AI365" s="812">
        <f>AG365+AH365</f>
        <v>17872.900000000001</v>
      </c>
      <c r="AK365" s="791"/>
      <c r="AL365" s="811" t="s">
        <v>877</v>
      </c>
      <c r="AM365" s="799"/>
      <c r="AN365" s="794"/>
      <c r="AO365" s="795"/>
      <c r="AP365" s="796"/>
      <c r="AQ365" s="796"/>
      <c r="AR365" s="800"/>
      <c r="AS365" s="800"/>
      <c r="AT365" s="800"/>
      <c r="AU365" s="800"/>
      <c r="AV365" s="800"/>
      <c r="AW365" s="800"/>
      <c r="AX365" s="800"/>
      <c r="AY365" s="800"/>
      <c r="AZ365" s="800"/>
      <c r="BA365" s="800"/>
      <c r="BB365" s="800"/>
      <c r="BC365" s="800"/>
      <c r="BD365" s="800"/>
      <c r="BE365" s="800"/>
      <c r="BF365" s="800"/>
      <c r="BG365" s="800"/>
      <c r="BH365" s="800"/>
      <c r="BI365" s="800"/>
      <c r="BJ365" s="800"/>
      <c r="BK365" s="796"/>
      <c r="BL365" s="796"/>
      <c r="BM365" s="802"/>
      <c r="BN365" s="796"/>
      <c r="BO365" s="803"/>
      <c r="BP365" s="800"/>
      <c r="BQ365" s="812">
        <f>(BQ363-BQ364)*BQ358*12/1000</f>
        <v>5583.4</v>
      </c>
      <c r="BR365" s="812">
        <f>BQ365*0.302</f>
        <v>1686.2</v>
      </c>
      <c r="BS365" s="812">
        <f>BQ365+BR365</f>
        <v>7269.6</v>
      </c>
      <c r="BU365" s="791"/>
      <c r="BV365" s="811" t="s">
        <v>877</v>
      </c>
      <c r="BW365" s="799"/>
      <c r="BX365" s="794"/>
      <c r="BY365" s="795"/>
      <c r="BZ365" s="796"/>
      <c r="CA365" s="796"/>
      <c r="CB365" s="800"/>
      <c r="CC365" s="800"/>
      <c r="CD365" s="800"/>
      <c r="CE365" s="800"/>
      <c r="CF365" s="800"/>
      <c r="CG365" s="800"/>
      <c r="CH365" s="800"/>
      <c r="CI365" s="800"/>
      <c r="CJ365" s="800"/>
      <c r="CK365" s="800"/>
      <c r="CL365" s="800"/>
      <c r="CM365" s="800"/>
      <c r="CN365" s="800"/>
      <c r="CO365" s="800"/>
      <c r="CP365" s="800"/>
      <c r="CQ365" s="800"/>
      <c r="CR365" s="800"/>
      <c r="CS365" s="800"/>
      <c r="CT365" s="800"/>
      <c r="CU365" s="796"/>
      <c r="CV365" s="796"/>
      <c r="CW365" s="802"/>
      <c r="CX365" s="796"/>
      <c r="CY365" s="803"/>
      <c r="CZ365" s="800"/>
      <c r="DA365" s="812">
        <f>(DA363-DA364)*DA358*12/1000</f>
        <v>4348.3999999999996</v>
      </c>
      <c r="DB365" s="812">
        <f>DA365*0.302</f>
        <v>1313.2</v>
      </c>
      <c r="DC365" s="812">
        <f>DA365+DB365</f>
        <v>5661.6</v>
      </c>
      <c r="DE365" s="791"/>
      <c r="DF365" s="811" t="s">
        <v>877</v>
      </c>
      <c r="DG365" s="799"/>
      <c r="DH365" s="794"/>
      <c r="DI365" s="795"/>
      <c r="DJ365" s="796"/>
      <c r="DK365" s="796"/>
      <c r="DL365" s="800"/>
      <c r="DM365" s="800"/>
      <c r="DN365" s="800"/>
      <c r="DO365" s="800"/>
      <c r="DP365" s="800"/>
      <c r="DQ365" s="800"/>
      <c r="DR365" s="800"/>
      <c r="DS365" s="800"/>
      <c r="DT365" s="800"/>
      <c r="DU365" s="800"/>
      <c r="DV365" s="800"/>
      <c r="DW365" s="800"/>
      <c r="DX365" s="800"/>
      <c r="DY365" s="800"/>
      <c r="DZ365" s="800"/>
      <c r="EA365" s="800"/>
      <c r="EB365" s="800"/>
      <c r="EC365" s="800"/>
      <c r="ED365" s="800"/>
      <c r="EE365" s="796"/>
      <c r="EF365" s="796"/>
      <c r="EG365" s="802"/>
      <c r="EH365" s="796"/>
      <c r="EI365" s="803"/>
      <c r="EJ365" s="800"/>
      <c r="EK365" s="812">
        <f>(EK363-EK364)*EK358*12/1000</f>
        <v>1048.8</v>
      </c>
      <c r="EL365" s="812">
        <f>EK365*0.302</f>
        <v>316.7</v>
      </c>
      <c r="EM365" s="812">
        <f>EK365+EL365</f>
        <v>1365.5</v>
      </c>
      <c r="EO365" s="791"/>
      <c r="EP365" s="811" t="s">
        <v>877</v>
      </c>
      <c r="EQ365" s="799"/>
      <c r="ER365" s="794"/>
      <c r="ES365" s="795"/>
      <c r="ET365" s="796"/>
      <c r="EU365" s="796"/>
      <c r="EV365" s="800"/>
      <c r="EW365" s="800"/>
      <c r="EX365" s="800"/>
      <c r="EY365" s="800"/>
      <c r="EZ365" s="800"/>
      <c r="FA365" s="800"/>
      <c r="FB365" s="800"/>
      <c r="FC365" s="800"/>
      <c r="FD365" s="800"/>
      <c r="FE365" s="800"/>
      <c r="FF365" s="800"/>
      <c r="FG365" s="800"/>
      <c r="FH365" s="800"/>
      <c r="FI365" s="800"/>
      <c r="FJ365" s="800"/>
      <c r="FK365" s="800"/>
      <c r="FL365" s="800"/>
      <c r="FM365" s="800"/>
      <c r="FN365" s="800"/>
      <c r="FO365" s="796"/>
      <c r="FP365" s="796"/>
      <c r="FQ365" s="802"/>
      <c r="FR365" s="796"/>
      <c r="FS365" s="803"/>
      <c r="FT365" s="800"/>
      <c r="FU365" s="812">
        <f>(FU363-FU364)*FU358*12/1000</f>
        <v>729</v>
      </c>
      <c r="FV365" s="812">
        <f>FU365*0.302</f>
        <v>220.2</v>
      </c>
      <c r="FW365" s="812">
        <f>FU365+FV365</f>
        <v>949.2</v>
      </c>
      <c r="FY365" s="791"/>
      <c r="FZ365" s="811" t="s">
        <v>877</v>
      </c>
      <c r="GA365" s="799"/>
      <c r="GB365" s="794"/>
      <c r="GC365" s="795"/>
      <c r="GD365" s="796"/>
      <c r="GE365" s="796"/>
      <c r="GF365" s="800"/>
      <c r="GG365" s="796"/>
      <c r="GH365" s="800"/>
      <c r="GI365" s="796"/>
      <c r="GJ365" s="800"/>
      <c r="GK365" s="796"/>
      <c r="GL365" s="800"/>
      <c r="GM365" s="796"/>
      <c r="GN365" s="800"/>
      <c r="GO365" s="796"/>
      <c r="GP365" s="800"/>
      <c r="GQ365" s="796"/>
      <c r="GR365" s="800"/>
      <c r="GS365" s="796"/>
      <c r="GT365" s="800"/>
      <c r="GU365" s="796"/>
      <c r="GV365" s="800"/>
      <c r="GW365" s="796"/>
      <c r="GX365" s="800"/>
      <c r="GY365" s="796"/>
      <c r="GZ365" s="796"/>
      <c r="HA365" s="802"/>
      <c r="HB365" s="796"/>
      <c r="HC365" s="803"/>
      <c r="HD365" s="800"/>
      <c r="HE365" s="812">
        <f>AG365+BQ365+DA365+EK365+FU365</f>
        <v>25436.9</v>
      </c>
      <c r="HF365" s="812">
        <f>AH365+BR365+DB365+EL365+FV365</f>
        <v>7681.9</v>
      </c>
      <c r="HG365" s="812">
        <f>HE365+HF365</f>
        <v>33118.800000000003</v>
      </c>
      <c r="HP365" s="750">
        <f t="shared" ref="HP365:HP370" si="2977">AI365+BS365+DC365+EM365+FW365</f>
        <v>33118.800000000003</v>
      </c>
      <c r="HQ365" s="750">
        <f t="shared" ref="HQ365:HQ370" si="2978">HP365-HG365</f>
        <v>0</v>
      </c>
    </row>
    <row r="366" spans="1:225" ht="30" hidden="1" customHeight="1" x14ac:dyDescent="0.25">
      <c r="A366" s="1041" t="s">
        <v>878</v>
      </c>
      <c r="B366" s="1042"/>
      <c r="C366" s="784"/>
      <c r="D366" s="785"/>
      <c r="E366" s="786"/>
      <c r="F366" s="784"/>
      <c r="G366" s="787"/>
      <c r="H366" s="784"/>
      <c r="I366" s="788"/>
      <c r="J366" s="784"/>
      <c r="K366" s="788"/>
      <c r="L366" s="784"/>
      <c r="M366" s="788"/>
      <c r="N366" s="784"/>
      <c r="O366" s="788"/>
      <c r="P366" s="784"/>
      <c r="Q366" s="788"/>
      <c r="R366" s="784"/>
      <c r="S366" s="788"/>
      <c r="T366" s="784"/>
      <c r="U366" s="788"/>
      <c r="V366" s="784"/>
      <c r="W366" s="788"/>
      <c r="X366" s="784"/>
      <c r="Y366" s="788"/>
      <c r="Z366" s="784"/>
      <c r="AA366" s="784"/>
      <c r="AB366" s="784"/>
      <c r="AC366" s="784"/>
      <c r="AD366" s="784"/>
      <c r="AE366" s="784"/>
      <c r="AF366" s="784"/>
      <c r="AG366" s="813">
        <f>AG356+AG365</f>
        <v>51499</v>
      </c>
      <c r="AH366" s="813">
        <f t="shared" ref="AH366" si="2979">AH356+AH365</f>
        <v>15552.6</v>
      </c>
      <c r="AI366" s="787">
        <f t="shared" ref="AI366:AI370" si="2980">AG366+AH366</f>
        <v>67051.600000000006</v>
      </c>
      <c r="AJ366" s="750"/>
      <c r="AK366" s="1041" t="s">
        <v>879</v>
      </c>
      <c r="AL366" s="1042"/>
      <c r="AM366" s="784"/>
      <c r="AN366" s="785"/>
      <c r="AO366" s="786"/>
      <c r="AP366" s="784"/>
      <c r="AQ366" s="784"/>
      <c r="AR366" s="784"/>
      <c r="AS366" s="784"/>
      <c r="AT366" s="784"/>
      <c r="AU366" s="784"/>
      <c r="AV366" s="784"/>
      <c r="AW366" s="784"/>
      <c r="AX366" s="784"/>
      <c r="AY366" s="784"/>
      <c r="AZ366" s="784"/>
      <c r="BA366" s="784"/>
      <c r="BB366" s="784"/>
      <c r="BC366" s="784"/>
      <c r="BD366" s="784"/>
      <c r="BE366" s="784"/>
      <c r="BF366" s="784"/>
      <c r="BG366" s="784"/>
      <c r="BH366" s="784"/>
      <c r="BI366" s="784"/>
      <c r="BJ366" s="784"/>
      <c r="BK366" s="784"/>
      <c r="BL366" s="784"/>
      <c r="BM366" s="784"/>
      <c r="BN366" s="784"/>
      <c r="BO366" s="784"/>
      <c r="BP366" s="784"/>
      <c r="BQ366" s="813">
        <f>BQ356+BQ365</f>
        <v>32328.2</v>
      </c>
      <c r="BR366" s="813">
        <f t="shared" ref="BR366" si="2981">BR356+BR365</f>
        <v>9763.1</v>
      </c>
      <c r="BS366" s="787">
        <f t="shared" ref="BS366:BS370" si="2982">BQ366+BR366</f>
        <v>42091.3</v>
      </c>
      <c r="BU366" s="1041" t="s">
        <v>879</v>
      </c>
      <c r="BV366" s="1042"/>
      <c r="BW366" s="784"/>
      <c r="BX366" s="785"/>
      <c r="BY366" s="786"/>
      <c r="BZ366" s="784"/>
      <c r="CA366" s="784"/>
      <c r="CB366" s="784"/>
      <c r="CC366" s="784"/>
      <c r="CD366" s="784"/>
      <c r="CE366" s="784"/>
      <c r="CF366" s="784"/>
      <c r="CG366" s="784"/>
      <c r="CH366" s="784"/>
      <c r="CI366" s="784"/>
      <c r="CJ366" s="784"/>
      <c r="CK366" s="784"/>
      <c r="CL366" s="784"/>
      <c r="CM366" s="784"/>
      <c r="CN366" s="784"/>
      <c r="CO366" s="784"/>
      <c r="CP366" s="784"/>
      <c r="CQ366" s="784"/>
      <c r="CR366" s="784"/>
      <c r="CS366" s="784"/>
      <c r="CT366" s="784"/>
      <c r="CU366" s="784"/>
      <c r="CV366" s="784"/>
      <c r="CW366" s="784"/>
      <c r="CX366" s="784"/>
      <c r="CY366" s="784"/>
      <c r="CZ366" s="784"/>
      <c r="DA366" s="813">
        <f>DA356+DA365</f>
        <v>31236.3</v>
      </c>
      <c r="DB366" s="813">
        <f t="shared" ref="DB366" si="2983">DB356+DB365</f>
        <v>9433.4</v>
      </c>
      <c r="DC366" s="787">
        <f t="shared" ref="DC366:DC370" si="2984">DA366+DB366</f>
        <v>40669.699999999997</v>
      </c>
      <c r="DE366" s="1041" t="s">
        <v>879</v>
      </c>
      <c r="DF366" s="1042"/>
      <c r="DG366" s="784"/>
      <c r="DH366" s="785"/>
      <c r="DI366" s="786"/>
      <c r="DJ366" s="784"/>
      <c r="DK366" s="784"/>
      <c r="DL366" s="784"/>
      <c r="DM366" s="784"/>
      <c r="DN366" s="784"/>
      <c r="DO366" s="784"/>
      <c r="DP366" s="784"/>
      <c r="DQ366" s="784"/>
      <c r="DR366" s="784"/>
      <c r="DS366" s="784"/>
      <c r="DT366" s="784"/>
      <c r="DU366" s="784"/>
      <c r="DV366" s="784"/>
      <c r="DW366" s="784"/>
      <c r="DX366" s="784"/>
      <c r="DY366" s="784"/>
      <c r="DZ366" s="784"/>
      <c r="EA366" s="784"/>
      <c r="EB366" s="784"/>
      <c r="EC366" s="784"/>
      <c r="ED366" s="784"/>
      <c r="EE366" s="784"/>
      <c r="EF366" s="784"/>
      <c r="EG366" s="784"/>
      <c r="EH366" s="784"/>
      <c r="EI366" s="784"/>
      <c r="EJ366" s="784"/>
      <c r="EK366" s="813">
        <f>EK356+EK365</f>
        <v>10124.4</v>
      </c>
      <c r="EL366" s="813">
        <f t="shared" ref="EL366" si="2985">EL356+EL365</f>
        <v>3057.5</v>
      </c>
      <c r="EM366" s="787">
        <f t="shared" ref="EM366:EM370" si="2986">EK366+EL366</f>
        <v>13181.9</v>
      </c>
      <c r="EO366" s="1041" t="s">
        <v>879</v>
      </c>
      <c r="EP366" s="1042"/>
      <c r="EQ366" s="784"/>
      <c r="ER366" s="785"/>
      <c r="ES366" s="786"/>
      <c r="ET366" s="784"/>
      <c r="EU366" s="784"/>
      <c r="EV366" s="784"/>
      <c r="EW366" s="784"/>
      <c r="EX366" s="784"/>
      <c r="EY366" s="784"/>
      <c r="EZ366" s="784"/>
      <c r="FA366" s="784"/>
      <c r="FB366" s="784"/>
      <c r="FC366" s="784"/>
      <c r="FD366" s="784"/>
      <c r="FE366" s="784"/>
      <c r="FF366" s="784"/>
      <c r="FG366" s="784"/>
      <c r="FH366" s="784"/>
      <c r="FI366" s="784"/>
      <c r="FJ366" s="784"/>
      <c r="FK366" s="784"/>
      <c r="FL366" s="784"/>
      <c r="FM366" s="784"/>
      <c r="FN366" s="784"/>
      <c r="FO366" s="784"/>
      <c r="FP366" s="784"/>
      <c r="FQ366" s="784"/>
      <c r="FR366" s="784"/>
      <c r="FS366" s="784"/>
      <c r="FT366" s="784"/>
      <c r="FU366" s="813">
        <f>FU356+FU365</f>
        <v>4816.1000000000004</v>
      </c>
      <c r="FV366" s="813">
        <f t="shared" ref="FV366" si="2987">FV356+FV365</f>
        <v>1454.5</v>
      </c>
      <c r="FW366" s="787">
        <f t="shared" ref="FW366:FW370" si="2988">FU366+FV366</f>
        <v>6270.6</v>
      </c>
      <c r="FY366" s="1041" t="s">
        <v>879</v>
      </c>
      <c r="FZ366" s="1042"/>
      <c r="GA366" s="784"/>
      <c r="GB366" s="785"/>
      <c r="GC366" s="786"/>
      <c r="GD366" s="784"/>
      <c r="GE366" s="784"/>
      <c r="GF366" s="784"/>
      <c r="GG366" s="784"/>
      <c r="GH366" s="784"/>
      <c r="GI366" s="784"/>
      <c r="GJ366" s="784"/>
      <c r="GK366" s="784"/>
      <c r="GL366" s="784"/>
      <c r="GM366" s="784"/>
      <c r="GN366" s="784"/>
      <c r="GO366" s="784"/>
      <c r="GP366" s="784"/>
      <c r="GQ366" s="784"/>
      <c r="GR366" s="784"/>
      <c r="GS366" s="784"/>
      <c r="GT366" s="784"/>
      <c r="GU366" s="784"/>
      <c r="GV366" s="784"/>
      <c r="GW366" s="784"/>
      <c r="GX366" s="784"/>
      <c r="GY366" s="784"/>
      <c r="GZ366" s="784"/>
      <c r="HA366" s="784"/>
      <c r="HB366" s="784"/>
      <c r="HC366" s="784"/>
      <c r="HD366" s="784"/>
      <c r="HE366" s="813">
        <f>HE356+HE365</f>
        <v>130004</v>
      </c>
      <c r="HF366" s="813">
        <f t="shared" ref="HF366" si="2989">HF356+HF365</f>
        <v>39261.199999999997</v>
      </c>
      <c r="HG366" s="813">
        <f t="shared" ref="HG366:HG370" si="2990">HE366+HF366</f>
        <v>169265.2</v>
      </c>
      <c r="HP366" s="750">
        <f t="shared" si="2977"/>
        <v>169265.1</v>
      </c>
      <c r="HQ366" s="750">
        <f t="shared" si="2978"/>
        <v>-0.1</v>
      </c>
    </row>
    <row r="367" spans="1:225" ht="15" hidden="1" customHeight="1" x14ac:dyDescent="0.25">
      <c r="A367" s="1041" t="s">
        <v>880</v>
      </c>
      <c r="B367" s="1042"/>
      <c r="C367" s="784"/>
      <c r="D367" s="785"/>
      <c r="E367" s="786"/>
      <c r="F367" s="784"/>
      <c r="G367" s="787"/>
      <c r="H367" s="784"/>
      <c r="I367" s="788"/>
      <c r="J367" s="784"/>
      <c r="K367" s="788"/>
      <c r="L367" s="784"/>
      <c r="M367" s="788"/>
      <c r="N367" s="784"/>
      <c r="O367" s="788"/>
      <c r="P367" s="784"/>
      <c r="Q367" s="788"/>
      <c r="R367" s="784"/>
      <c r="S367" s="788"/>
      <c r="T367" s="784"/>
      <c r="U367" s="788"/>
      <c r="V367" s="784"/>
      <c r="W367" s="788"/>
      <c r="X367" s="784"/>
      <c r="Y367" s="788"/>
      <c r="Z367" s="784"/>
      <c r="AA367" s="784"/>
      <c r="AB367" s="784"/>
      <c r="AC367" s="784"/>
      <c r="AD367" s="784"/>
      <c r="AE367" s="784"/>
      <c r="AF367" s="784"/>
      <c r="AG367" s="813">
        <f>AG366*0.05</f>
        <v>2575</v>
      </c>
      <c r="AH367" s="813">
        <f>AH366*0.05</f>
        <v>777.6</v>
      </c>
      <c r="AI367" s="787">
        <f t="shared" si="2980"/>
        <v>3352.6</v>
      </c>
      <c r="AJ367" s="750"/>
      <c r="AK367" s="1041" t="s">
        <v>880</v>
      </c>
      <c r="AL367" s="1042"/>
      <c r="AM367" s="784"/>
      <c r="AN367" s="785"/>
      <c r="AO367" s="786"/>
      <c r="AP367" s="784"/>
      <c r="AQ367" s="784"/>
      <c r="AR367" s="784"/>
      <c r="AS367" s="784"/>
      <c r="AT367" s="784"/>
      <c r="AU367" s="784"/>
      <c r="AV367" s="784"/>
      <c r="AW367" s="784"/>
      <c r="AX367" s="784"/>
      <c r="AY367" s="784"/>
      <c r="AZ367" s="784"/>
      <c r="BA367" s="784"/>
      <c r="BB367" s="784"/>
      <c r="BC367" s="784"/>
      <c r="BD367" s="784"/>
      <c r="BE367" s="784"/>
      <c r="BF367" s="784"/>
      <c r="BG367" s="784"/>
      <c r="BH367" s="784"/>
      <c r="BI367" s="784"/>
      <c r="BJ367" s="784"/>
      <c r="BK367" s="784"/>
      <c r="BL367" s="784"/>
      <c r="BM367" s="784"/>
      <c r="BN367" s="784"/>
      <c r="BO367" s="784"/>
      <c r="BP367" s="784"/>
      <c r="BQ367" s="813">
        <f>BQ366*0.05</f>
        <v>1616.4</v>
      </c>
      <c r="BR367" s="813">
        <f>BR366*0.05</f>
        <v>488.2</v>
      </c>
      <c r="BS367" s="787">
        <f t="shared" si="2982"/>
        <v>2104.6</v>
      </c>
      <c r="BU367" s="1041" t="s">
        <v>880</v>
      </c>
      <c r="BV367" s="1042"/>
      <c r="BW367" s="784"/>
      <c r="BX367" s="785"/>
      <c r="BY367" s="786"/>
      <c r="BZ367" s="784"/>
      <c r="CA367" s="784"/>
      <c r="CB367" s="784"/>
      <c r="CC367" s="784"/>
      <c r="CD367" s="784"/>
      <c r="CE367" s="784"/>
      <c r="CF367" s="784"/>
      <c r="CG367" s="784"/>
      <c r="CH367" s="784"/>
      <c r="CI367" s="784"/>
      <c r="CJ367" s="784"/>
      <c r="CK367" s="784"/>
      <c r="CL367" s="784"/>
      <c r="CM367" s="784"/>
      <c r="CN367" s="784"/>
      <c r="CO367" s="784"/>
      <c r="CP367" s="784"/>
      <c r="CQ367" s="784"/>
      <c r="CR367" s="784"/>
      <c r="CS367" s="784"/>
      <c r="CT367" s="784"/>
      <c r="CU367" s="784"/>
      <c r="CV367" s="784"/>
      <c r="CW367" s="784"/>
      <c r="CX367" s="784"/>
      <c r="CY367" s="784"/>
      <c r="CZ367" s="784"/>
      <c r="DA367" s="813">
        <f>DA366*0.05</f>
        <v>1561.8</v>
      </c>
      <c r="DB367" s="813">
        <f>DB366*0.05</f>
        <v>471.7</v>
      </c>
      <c r="DC367" s="787">
        <f t="shared" si="2984"/>
        <v>2033.5</v>
      </c>
      <c r="DE367" s="1041" t="s">
        <v>880</v>
      </c>
      <c r="DF367" s="1042"/>
      <c r="DG367" s="784"/>
      <c r="DH367" s="785"/>
      <c r="DI367" s="786"/>
      <c r="DJ367" s="784"/>
      <c r="DK367" s="784"/>
      <c r="DL367" s="784"/>
      <c r="DM367" s="784"/>
      <c r="DN367" s="784"/>
      <c r="DO367" s="784"/>
      <c r="DP367" s="784"/>
      <c r="DQ367" s="784"/>
      <c r="DR367" s="784"/>
      <c r="DS367" s="784"/>
      <c r="DT367" s="784"/>
      <c r="DU367" s="784"/>
      <c r="DV367" s="784"/>
      <c r="DW367" s="784"/>
      <c r="DX367" s="784"/>
      <c r="DY367" s="784"/>
      <c r="DZ367" s="784"/>
      <c r="EA367" s="784"/>
      <c r="EB367" s="784"/>
      <c r="EC367" s="784"/>
      <c r="ED367" s="784"/>
      <c r="EE367" s="784"/>
      <c r="EF367" s="784"/>
      <c r="EG367" s="784"/>
      <c r="EH367" s="784"/>
      <c r="EI367" s="784"/>
      <c r="EJ367" s="784"/>
      <c r="EK367" s="813">
        <f>EK366*0.05</f>
        <v>506.2</v>
      </c>
      <c r="EL367" s="813">
        <f>EL366*0.05</f>
        <v>152.9</v>
      </c>
      <c r="EM367" s="787">
        <f t="shared" si="2986"/>
        <v>659.1</v>
      </c>
      <c r="EO367" s="1041" t="s">
        <v>880</v>
      </c>
      <c r="EP367" s="1042"/>
      <c r="EQ367" s="784"/>
      <c r="ER367" s="785"/>
      <c r="ES367" s="786"/>
      <c r="ET367" s="784"/>
      <c r="EU367" s="784"/>
      <c r="EV367" s="784"/>
      <c r="EW367" s="784"/>
      <c r="EX367" s="784"/>
      <c r="EY367" s="784"/>
      <c r="EZ367" s="784"/>
      <c r="FA367" s="784"/>
      <c r="FB367" s="784"/>
      <c r="FC367" s="784"/>
      <c r="FD367" s="784"/>
      <c r="FE367" s="784"/>
      <c r="FF367" s="784"/>
      <c r="FG367" s="784"/>
      <c r="FH367" s="784"/>
      <c r="FI367" s="784"/>
      <c r="FJ367" s="784"/>
      <c r="FK367" s="784"/>
      <c r="FL367" s="784"/>
      <c r="FM367" s="784"/>
      <c r="FN367" s="784"/>
      <c r="FO367" s="784"/>
      <c r="FP367" s="784"/>
      <c r="FQ367" s="784"/>
      <c r="FR367" s="784"/>
      <c r="FS367" s="784"/>
      <c r="FT367" s="784"/>
      <c r="FU367" s="813">
        <f>FU366*0.05</f>
        <v>240.8</v>
      </c>
      <c r="FV367" s="813">
        <f>FV366*0.05</f>
        <v>72.7</v>
      </c>
      <c r="FW367" s="787">
        <f t="shared" si="2988"/>
        <v>313.5</v>
      </c>
      <c r="FY367" s="1041" t="s">
        <v>880</v>
      </c>
      <c r="FZ367" s="1042"/>
      <c r="GA367" s="784"/>
      <c r="GB367" s="785"/>
      <c r="GC367" s="786"/>
      <c r="GD367" s="784"/>
      <c r="GE367" s="784"/>
      <c r="GF367" s="784"/>
      <c r="GG367" s="784"/>
      <c r="GH367" s="784"/>
      <c r="GI367" s="784"/>
      <c r="GJ367" s="784"/>
      <c r="GK367" s="784"/>
      <c r="GL367" s="784"/>
      <c r="GM367" s="784"/>
      <c r="GN367" s="784"/>
      <c r="GO367" s="784"/>
      <c r="GP367" s="784"/>
      <c r="GQ367" s="784"/>
      <c r="GR367" s="784"/>
      <c r="GS367" s="784"/>
      <c r="GT367" s="784"/>
      <c r="GU367" s="784"/>
      <c r="GV367" s="784"/>
      <c r="GW367" s="784"/>
      <c r="GX367" s="784"/>
      <c r="GY367" s="784"/>
      <c r="GZ367" s="784"/>
      <c r="HA367" s="784"/>
      <c r="HB367" s="784"/>
      <c r="HC367" s="784"/>
      <c r="HD367" s="784"/>
      <c r="HE367" s="813">
        <f>AG367+BQ367+DA367+EK367+FU367</f>
        <v>6500.2</v>
      </c>
      <c r="HF367" s="813">
        <f>AH367+BR367+DB367+EL367+FV367</f>
        <v>1963.1</v>
      </c>
      <c r="HG367" s="813">
        <f t="shared" si="2990"/>
        <v>8463.2999999999993</v>
      </c>
      <c r="HP367" s="750">
        <f t="shared" si="2977"/>
        <v>8463.2999999999993</v>
      </c>
      <c r="HQ367" s="750">
        <f t="shared" si="2978"/>
        <v>0</v>
      </c>
    </row>
    <row r="368" spans="1:225" ht="30" hidden="1" customHeight="1" x14ac:dyDescent="0.25">
      <c r="A368" s="1041" t="s">
        <v>881</v>
      </c>
      <c r="B368" s="1042"/>
      <c r="C368" s="784"/>
      <c r="D368" s="785"/>
      <c r="E368" s="786"/>
      <c r="F368" s="784"/>
      <c r="G368" s="787"/>
      <c r="H368" s="784"/>
      <c r="I368" s="788"/>
      <c r="J368" s="784"/>
      <c r="K368" s="788"/>
      <c r="L368" s="784"/>
      <c r="M368" s="788"/>
      <c r="N368" s="784"/>
      <c r="O368" s="788"/>
      <c r="P368" s="784"/>
      <c r="Q368" s="788"/>
      <c r="R368" s="784"/>
      <c r="S368" s="788"/>
      <c r="T368" s="784"/>
      <c r="U368" s="788"/>
      <c r="V368" s="784"/>
      <c r="W368" s="788"/>
      <c r="X368" s="784"/>
      <c r="Y368" s="788"/>
      <c r="Z368" s="784"/>
      <c r="AA368" s="784"/>
      <c r="AB368" s="784"/>
      <c r="AC368" s="784"/>
      <c r="AD368" s="784"/>
      <c r="AE368" s="784"/>
      <c r="AF368" s="784"/>
      <c r="AG368" s="813">
        <f>AG366-AG367</f>
        <v>48924</v>
      </c>
      <c r="AH368" s="813">
        <f>AH366-AH367</f>
        <v>14775</v>
      </c>
      <c r="AI368" s="787">
        <f t="shared" si="2980"/>
        <v>63699</v>
      </c>
      <c r="AJ368" s="750"/>
      <c r="AK368" s="1041" t="s">
        <v>881</v>
      </c>
      <c r="AL368" s="1042"/>
      <c r="AM368" s="784"/>
      <c r="AN368" s="785"/>
      <c r="AO368" s="786"/>
      <c r="AP368" s="784"/>
      <c r="AQ368" s="784"/>
      <c r="AR368" s="784"/>
      <c r="AS368" s="784"/>
      <c r="AT368" s="784"/>
      <c r="AU368" s="784"/>
      <c r="AV368" s="784"/>
      <c r="AW368" s="784"/>
      <c r="AX368" s="784"/>
      <c r="AY368" s="784"/>
      <c r="AZ368" s="784"/>
      <c r="BA368" s="784"/>
      <c r="BB368" s="784"/>
      <c r="BC368" s="784"/>
      <c r="BD368" s="784"/>
      <c r="BE368" s="784"/>
      <c r="BF368" s="784"/>
      <c r="BG368" s="784"/>
      <c r="BH368" s="784"/>
      <c r="BI368" s="784"/>
      <c r="BJ368" s="784"/>
      <c r="BK368" s="784"/>
      <c r="BL368" s="784"/>
      <c r="BM368" s="784"/>
      <c r="BN368" s="784"/>
      <c r="BO368" s="784"/>
      <c r="BP368" s="784"/>
      <c r="BQ368" s="813">
        <f>BQ366-BQ367</f>
        <v>30711.8</v>
      </c>
      <c r="BR368" s="813">
        <f>BR366-BR367</f>
        <v>9274.9</v>
      </c>
      <c r="BS368" s="787">
        <f t="shared" si="2982"/>
        <v>39986.699999999997</v>
      </c>
      <c r="BU368" s="1041" t="s">
        <v>881</v>
      </c>
      <c r="BV368" s="1042"/>
      <c r="BW368" s="784"/>
      <c r="BX368" s="785"/>
      <c r="BY368" s="786"/>
      <c r="BZ368" s="784"/>
      <c r="CA368" s="784"/>
      <c r="CB368" s="784"/>
      <c r="CC368" s="784"/>
      <c r="CD368" s="784"/>
      <c r="CE368" s="784"/>
      <c r="CF368" s="784"/>
      <c r="CG368" s="784"/>
      <c r="CH368" s="784"/>
      <c r="CI368" s="784"/>
      <c r="CJ368" s="784"/>
      <c r="CK368" s="784"/>
      <c r="CL368" s="784"/>
      <c r="CM368" s="784"/>
      <c r="CN368" s="784"/>
      <c r="CO368" s="784"/>
      <c r="CP368" s="784"/>
      <c r="CQ368" s="784"/>
      <c r="CR368" s="784"/>
      <c r="CS368" s="784"/>
      <c r="CT368" s="784"/>
      <c r="CU368" s="784"/>
      <c r="CV368" s="784"/>
      <c r="CW368" s="784"/>
      <c r="CX368" s="784"/>
      <c r="CY368" s="784"/>
      <c r="CZ368" s="784"/>
      <c r="DA368" s="813">
        <f>DA366-DA367</f>
        <v>29674.5</v>
      </c>
      <c r="DB368" s="813">
        <f>DB366-DB367</f>
        <v>8961.7000000000007</v>
      </c>
      <c r="DC368" s="787">
        <f t="shared" si="2984"/>
        <v>38636.199999999997</v>
      </c>
      <c r="DE368" s="1041" t="s">
        <v>881</v>
      </c>
      <c r="DF368" s="1042"/>
      <c r="DG368" s="784"/>
      <c r="DH368" s="785"/>
      <c r="DI368" s="786"/>
      <c r="DJ368" s="784"/>
      <c r="DK368" s="784"/>
      <c r="DL368" s="784"/>
      <c r="DM368" s="784"/>
      <c r="DN368" s="784"/>
      <c r="DO368" s="784"/>
      <c r="DP368" s="784"/>
      <c r="DQ368" s="784"/>
      <c r="DR368" s="784"/>
      <c r="DS368" s="784"/>
      <c r="DT368" s="784"/>
      <c r="DU368" s="784"/>
      <c r="DV368" s="784"/>
      <c r="DW368" s="784"/>
      <c r="DX368" s="784"/>
      <c r="DY368" s="784"/>
      <c r="DZ368" s="784"/>
      <c r="EA368" s="784"/>
      <c r="EB368" s="784"/>
      <c r="EC368" s="784"/>
      <c r="ED368" s="784"/>
      <c r="EE368" s="784"/>
      <c r="EF368" s="784"/>
      <c r="EG368" s="784"/>
      <c r="EH368" s="784"/>
      <c r="EI368" s="784"/>
      <c r="EJ368" s="784"/>
      <c r="EK368" s="813">
        <f>EK366-EK367</f>
        <v>9618.2000000000007</v>
      </c>
      <c r="EL368" s="813">
        <f>EL366-EL367</f>
        <v>2904.6</v>
      </c>
      <c r="EM368" s="787">
        <f t="shared" si="2986"/>
        <v>12522.8</v>
      </c>
      <c r="EO368" s="1041" t="s">
        <v>881</v>
      </c>
      <c r="EP368" s="1042"/>
      <c r="EQ368" s="784"/>
      <c r="ER368" s="785"/>
      <c r="ES368" s="786"/>
      <c r="ET368" s="784"/>
      <c r="EU368" s="784"/>
      <c r="EV368" s="784"/>
      <c r="EW368" s="784"/>
      <c r="EX368" s="784"/>
      <c r="EY368" s="784"/>
      <c r="EZ368" s="784"/>
      <c r="FA368" s="784"/>
      <c r="FB368" s="784"/>
      <c r="FC368" s="784"/>
      <c r="FD368" s="784"/>
      <c r="FE368" s="784"/>
      <c r="FF368" s="784"/>
      <c r="FG368" s="784"/>
      <c r="FH368" s="784"/>
      <c r="FI368" s="784"/>
      <c r="FJ368" s="784"/>
      <c r="FK368" s="784"/>
      <c r="FL368" s="784"/>
      <c r="FM368" s="784"/>
      <c r="FN368" s="784"/>
      <c r="FO368" s="784"/>
      <c r="FP368" s="784"/>
      <c r="FQ368" s="784"/>
      <c r="FR368" s="784"/>
      <c r="FS368" s="784"/>
      <c r="FT368" s="784"/>
      <c r="FU368" s="813">
        <f>FU366-FU367</f>
        <v>4575.3</v>
      </c>
      <c r="FV368" s="813">
        <f>FV366-FV367</f>
        <v>1381.8</v>
      </c>
      <c r="FW368" s="787">
        <f t="shared" si="2988"/>
        <v>5957.1</v>
      </c>
      <c r="FY368" s="1041" t="s">
        <v>881</v>
      </c>
      <c r="FZ368" s="1042"/>
      <c r="GA368" s="784"/>
      <c r="GB368" s="785"/>
      <c r="GC368" s="786"/>
      <c r="GD368" s="784"/>
      <c r="GE368" s="784"/>
      <c r="GF368" s="784"/>
      <c r="GG368" s="784"/>
      <c r="GH368" s="784"/>
      <c r="GI368" s="784"/>
      <c r="GJ368" s="784"/>
      <c r="GK368" s="784"/>
      <c r="GL368" s="784"/>
      <c r="GM368" s="784"/>
      <c r="GN368" s="784"/>
      <c r="GO368" s="784"/>
      <c r="GP368" s="784"/>
      <c r="GQ368" s="784"/>
      <c r="GR368" s="784"/>
      <c r="GS368" s="784"/>
      <c r="GT368" s="784"/>
      <c r="GU368" s="784"/>
      <c r="GV368" s="784"/>
      <c r="GW368" s="784"/>
      <c r="GX368" s="784"/>
      <c r="GY368" s="784"/>
      <c r="GZ368" s="784"/>
      <c r="HA368" s="784"/>
      <c r="HB368" s="784"/>
      <c r="HC368" s="784"/>
      <c r="HD368" s="784"/>
      <c r="HE368" s="813">
        <f>HE366-HE367</f>
        <v>123503.8</v>
      </c>
      <c r="HF368" s="813">
        <f>HF366-HF367</f>
        <v>37298.1</v>
      </c>
      <c r="HG368" s="813">
        <f t="shared" si="2990"/>
        <v>160801.9</v>
      </c>
      <c r="HI368" s="822" t="s">
        <v>892</v>
      </c>
      <c r="HJ368" s="822" t="s">
        <v>907</v>
      </c>
      <c r="HK368" s="822" t="s">
        <v>908</v>
      </c>
      <c r="HL368" s="822" t="s">
        <v>909</v>
      </c>
      <c r="HM368" s="822" t="s">
        <v>910</v>
      </c>
      <c r="HP368" s="750">
        <f t="shared" si="2977"/>
        <v>160801.79999999999</v>
      </c>
      <c r="HQ368" s="750">
        <f t="shared" si="2978"/>
        <v>-0.1</v>
      </c>
    </row>
    <row r="369" spans="1:225" s="831" customFormat="1" ht="15" hidden="1" customHeight="1" x14ac:dyDescent="0.25">
      <c r="A369" s="1039" t="s">
        <v>899</v>
      </c>
      <c r="B369" s="1040"/>
      <c r="C369" s="824"/>
      <c r="D369" s="825"/>
      <c r="E369" s="826"/>
      <c r="F369" s="824"/>
      <c r="G369" s="827"/>
      <c r="H369" s="824"/>
      <c r="I369" s="828"/>
      <c r="J369" s="824"/>
      <c r="K369" s="828"/>
      <c r="L369" s="824"/>
      <c r="M369" s="828"/>
      <c r="N369" s="824"/>
      <c r="O369" s="828"/>
      <c r="P369" s="824"/>
      <c r="Q369" s="828"/>
      <c r="R369" s="824"/>
      <c r="S369" s="828"/>
      <c r="T369" s="824"/>
      <c r="U369" s="828"/>
      <c r="V369" s="824"/>
      <c r="W369" s="828"/>
      <c r="X369" s="824"/>
      <c r="Y369" s="828"/>
      <c r="Z369" s="824"/>
      <c r="AA369" s="824"/>
      <c r="AB369" s="824"/>
      <c r="AC369" s="824"/>
      <c r="AD369" s="824"/>
      <c r="AE369" s="824"/>
      <c r="AF369" s="824"/>
      <c r="AG369" s="829">
        <f>AG365-AG365*0.05</f>
        <v>13040.9</v>
      </c>
      <c r="AH369" s="829">
        <f>AG369*0.302</f>
        <v>3938.4</v>
      </c>
      <c r="AI369" s="827">
        <f t="shared" si="2980"/>
        <v>16979.3</v>
      </c>
      <c r="AJ369" s="830"/>
      <c r="AK369" s="1039" t="s">
        <v>899</v>
      </c>
      <c r="AL369" s="1040"/>
      <c r="AM369" s="824"/>
      <c r="AN369" s="825"/>
      <c r="AO369" s="826"/>
      <c r="AP369" s="824"/>
      <c r="AQ369" s="827"/>
      <c r="AR369" s="824"/>
      <c r="AS369" s="828"/>
      <c r="AT369" s="824"/>
      <c r="AU369" s="828"/>
      <c r="AV369" s="824"/>
      <c r="AW369" s="828"/>
      <c r="AX369" s="824"/>
      <c r="AY369" s="828"/>
      <c r="AZ369" s="824"/>
      <c r="BA369" s="828"/>
      <c r="BB369" s="824"/>
      <c r="BC369" s="828"/>
      <c r="BD369" s="824"/>
      <c r="BE369" s="828"/>
      <c r="BF369" s="824"/>
      <c r="BG369" s="828"/>
      <c r="BH369" s="824"/>
      <c r="BI369" s="828"/>
      <c r="BJ369" s="824"/>
      <c r="BK369" s="824"/>
      <c r="BL369" s="824"/>
      <c r="BM369" s="824"/>
      <c r="BN369" s="824"/>
      <c r="BO369" s="824"/>
      <c r="BP369" s="824"/>
      <c r="BQ369" s="829">
        <f>BQ365-BQ365*0.05</f>
        <v>5304.2</v>
      </c>
      <c r="BR369" s="829">
        <f>BQ369*0.302</f>
        <v>1601.9</v>
      </c>
      <c r="BS369" s="827">
        <f t="shared" si="2982"/>
        <v>6906.1</v>
      </c>
      <c r="BU369" s="1039" t="s">
        <v>899</v>
      </c>
      <c r="BV369" s="1040"/>
      <c r="BW369" s="824"/>
      <c r="BX369" s="825"/>
      <c r="BY369" s="826"/>
      <c r="BZ369" s="824"/>
      <c r="CA369" s="827"/>
      <c r="CB369" s="824"/>
      <c r="CC369" s="828"/>
      <c r="CD369" s="824"/>
      <c r="CE369" s="828"/>
      <c r="CF369" s="824"/>
      <c r="CG369" s="828"/>
      <c r="CH369" s="824"/>
      <c r="CI369" s="828"/>
      <c r="CJ369" s="824"/>
      <c r="CK369" s="828"/>
      <c r="CL369" s="824"/>
      <c r="CM369" s="828"/>
      <c r="CN369" s="824"/>
      <c r="CO369" s="828"/>
      <c r="CP369" s="824"/>
      <c r="CQ369" s="828"/>
      <c r="CR369" s="824"/>
      <c r="CS369" s="828"/>
      <c r="CT369" s="824"/>
      <c r="CU369" s="824"/>
      <c r="CV369" s="824"/>
      <c r="CW369" s="824"/>
      <c r="CX369" s="824"/>
      <c r="CY369" s="824"/>
      <c r="CZ369" s="824"/>
      <c r="DA369" s="829">
        <f>DA365-DA365*0.05</f>
        <v>4131</v>
      </c>
      <c r="DB369" s="829">
        <f>DA369*0.302</f>
        <v>1247.5999999999999</v>
      </c>
      <c r="DC369" s="827">
        <f t="shared" si="2984"/>
        <v>5378.6</v>
      </c>
      <c r="DE369" s="1039" t="s">
        <v>899</v>
      </c>
      <c r="DF369" s="1040"/>
      <c r="DG369" s="824"/>
      <c r="DH369" s="825"/>
      <c r="DI369" s="826"/>
      <c r="DJ369" s="824"/>
      <c r="DK369" s="827"/>
      <c r="DL369" s="824"/>
      <c r="DM369" s="828"/>
      <c r="DN369" s="824"/>
      <c r="DO369" s="828"/>
      <c r="DP369" s="824"/>
      <c r="DQ369" s="828"/>
      <c r="DR369" s="824"/>
      <c r="DS369" s="828"/>
      <c r="DT369" s="824"/>
      <c r="DU369" s="828"/>
      <c r="DV369" s="824"/>
      <c r="DW369" s="828"/>
      <c r="DX369" s="824"/>
      <c r="DY369" s="828"/>
      <c r="DZ369" s="824"/>
      <c r="EA369" s="828"/>
      <c r="EB369" s="824"/>
      <c r="EC369" s="828"/>
      <c r="ED369" s="824"/>
      <c r="EE369" s="824"/>
      <c r="EF369" s="824"/>
      <c r="EG369" s="824"/>
      <c r="EH369" s="824"/>
      <c r="EI369" s="824"/>
      <c r="EJ369" s="824"/>
      <c r="EK369" s="829">
        <f>EK365-EK365*0.05</f>
        <v>996.4</v>
      </c>
      <c r="EL369" s="829">
        <f>EK369*0.302</f>
        <v>300.89999999999998</v>
      </c>
      <c r="EM369" s="827">
        <f t="shared" si="2986"/>
        <v>1297.3</v>
      </c>
      <c r="EO369" s="1039" t="s">
        <v>899</v>
      </c>
      <c r="EP369" s="1040"/>
      <c r="EQ369" s="824"/>
      <c r="ER369" s="825"/>
      <c r="ES369" s="826"/>
      <c r="ET369" s="824"/>
      <c r="EU369" s="827"/>
      <c r="EV369" s="824"/>
      <c r="EW369" s="828"/>
      <c r="EX369" s="824"/>
      <c r="EY369" s="828"/>
      <c r="EZ369" s="824"/>
      <c r="FA369" s="828"/>
      <c r="FB369" s="824"/>
      <c r="FC369" s="828"/>
      <c r="FD369" s="824"/>
      <c r="FE369" s="828"/>
      <c r="FF369" s="824"/>
      <c r="FG369" s="828"/>
      <c r="FH369" s="824"/>
      <c r="FI369" s="828"/>
      <c r="FJ369" s="824"/>
      <c r="FK369" s="828"/>
      <c r="FL369" s="824"/>
      <c r="FM369" s="828"/>
      <c r="FN369" s="824"/>
      <c r="FO369" s="824"/>
      <c r="FP369" s="824"/>
      <c r="FQ369" s="824"/>
      <c r="FR369" s="824"/>
      <c r="FS369" s="824"/>
      <c r="FT369" s="824"/>
      <c r="FU369" s="829">
        <f>FU365-FU365*0.05</f>
        <v>692.6</v>
      </c>
      <c r="FV369" s="829">
        <f>FU369*0.302</f>
        <v>209.2</v>
      </c>
      <c r="FW369" s="827">
        <f t="shared" si="2988"/>
        <v>901.8</v>
      </c>
      <c r="FY369" s="1039" t="s">
        <v>899</v>
      </c>
      <c r="FZ369" s="1040"/>
      <c r="GA369" s="824"/>
      <c r="GB369" s="825"/>
      <c r="GC369" s="826"/>
      <c r="GD369" s="824"/>
      <c r="GE369" s="824"/>
      <c r="GF369" s="824"/>
      <c r="GG369" s="824"/>
      <c r="GH369" s="824"/>
      <c r="GI369" s="824"/>
      <c r="GJ369" s="824"/>
      <c r="GK369" s="824"/>
      <c r="GL369" s="824"/>
      <c r="GM369" s="824"/>
      <c r="GN369" s="824"/>
      <c r="GO369" s="824"/>
      <c r="GP369" s="824"/>
      <c r="GQ369" s="824"/>
      <c r="GR369" s="824"/>
      <c r="GS369" s="824"/>
      <c r="GT369" s="824"/>
      <c r="GU369" s="824"/>
      <c r="GV369" s="824"/>
      <c r="GW369" s="824"/>
      <c r="GX369" s="824"/>
      <c r="GY369" s="824"/>
      <c r="GZ369" s="824"/>
      <c r="HA369" s="824"/>
      <c r="HB369" s="824"/>
      <c r="HC369" s="824"/>
      <c r="HD369" s="824"/>
      <c r="HE369" s="829">
        <f t="shared" ref="HE369:HF369" si="2991">AG369+BQ369+DA369+EK369+FU369</f>
        <v>24165.1</v>
      </c>
      <c r="HF369" s="829">
        <f t="shared" si="2991"/>
        <v>7298</v>
      </c>
      <c r="HG369" s="829">
        <f t="shared" si="2990"/>
        <v>31463.1</v>
      </c>
      <c r="HP369" s="830">
        <f t="shared" si="2977"/>
        <v>31463.1</v>
      </c>
      <c r="HQ369" s="830">
        <f t="shared" si="2978"/>
        <v>0</v>
      </c>
    </row>
    <row r="370" spans="1:225" s="831" customFormat="1" ht="15" hidden="1" customHeight="1" x14ac:dyDescent="0.25">
      <c r="A370" s="1039" t="s">
        <v>900</v>
      </c>
      <c r="B370" s="1040"/>
      <c r="C370" s="824"/>
      <c r="D370" s="825"/>
      <c r="E370" s="826"/>
      <c r="F370" s="824"/>
      <c r="G370" s="827"/>
      <c r="H370" s="824"/>
      <c r="I370" s="828"/>
      <c r="J370" s="824"/>
      <c r="K370" s="828"/>
      <c r="L370" s="824"/>
      <c r="M370" s="828"/>
      <c r="N370" s="824"/>
      <c r="O370" s="828"/>
      <c r="P370" s="824"/>
      <c r="Q370" s="828"/>
      <c r="R370" s="824"/>
      <c r="S370" s="828"/>
      <c r="T370" s="824"/>
      <c r="U370" s="828"/>
      <c r="V370" s="824"/>
      <c r="W370" s="828"/>
      <c r="X370" s="824"/>
      <c r="Y370" s="828"/>
      <c r="Z370" s="824"/>
      <c r="AA370" s="824"/>
      <c r="AB370" s="824"/>
      <c r="AC370" s="824"/>
      <c r="AD370" s="824"/>
      <c r="AE370" s="824"/>
      <c r="AF370" s="824"/>
      <c r="AG370" s="829">
        <f>AG368-AG369</f>
        <v>35883.1</v>
      </c>
      <c r="AH370" s="829">
        <f>AH368-AH369</f>
        <v>10836.6</v>
      </c>
      <c r="AI370" s="827">
        <f t="shared" si="2980"/>
        <v>46719.7</v>
      </c>
      <c r="AJ370" s="830"/>
      <c r="AK370" s="1039" t="s">
        <v>900</v>
      </c>
      <c r="AL370" s="1040"/>
      <c r="AM370" s="824"/>
      <c r="AN370" s="825"/>
      <c r="AO370" s="826"/>
      <c r="AP370" s="824"/>
      <c r="AQ370" s="827"/>
      <c r="AR370" s="824"/>
      <c r="AS370" s="828"/>
      <c r="AT370" s="824"/>
      <c r="AU370" s="828"/>
      <c r="AV370" s="824"/>
      <c r="AW370" s="828"/>
      <c r="AX370" s="824"/>
      <c r="AY370" s="828"/>
      <c r="AZ370" s="824"/>
      <c r="BA370" s="828"/>
      <c r="BB370" s="824"/>
      <c r="BC370" s="828"/>
      <c r="BD370" s="824"/>
      <c r="BE370" s="828"/>
      <c r="BF370" s="824"/>
      <c r="BG370" s="828"/>
      <c r="BH370" s="824"/>
      <c r="BI370" s="828"/>
      <c r="BJ370" s="824"/>
      <c r="BK370" s="824"/>
      <c r="BL370" s="824"/>
      <c r="BM370" s="824"/>
      <c r="BN370" s="824"/>
      <c r="BO370" s="824"/>
      <c r="BP370" s="824"/>
      <c r="BQ370" s="829">
        <f>BQ368-BQ369</f>
        <v>25407.599999999999</v>
      </c>
      <c r="BR370" s="829">
        <f>BR368-BR369</f>
        <v>7673</v>
      </c>
      <c r="BS370" s="827">
        <f t="shared" si="2982"/>
        <v>33080.6</v>
      </c>
      <c r="BU370" s="1039" t="s">
        <v>900</v>
      </c>
      <c r="BV370" s="1040"/>
      <c r="BW370" s="824"/>
      <c r="BX370" s="825"/>
      <c r="BY370" s="826"/>
      <c r="BZ370" s="824"/>
      <c r="CA370" s="827"/>
      <c r="CB370" s="824"/>
      <c r="CC370" s="828"/>
      <c r="CD370" s="824"/>
      <c r="CE370" s="828"/>
      <c r="CF370" s="824"/>
      <c r="CG370" s="828"/>
      <c r="CH370" s="824"/>
      <c r="CI370" s="828"/>
      <c r="CJ370" s="824"/>
      <c r="CK370" s="828"/>
      <c r="CL370" s="824"/>
      <c r="CM370" s="828"/>
      <c r="CN370" s="824"/>
      <c r="CO370" s="828"/>
      <c r="CP370" s="824"/>
      <c r="CQ370" s="828"/>
      <c r="CR370" s="824"/>
      <c r="CS370" s="828"/>
      <c r="CT370" s="824"/>
      <c r="CU370" s="824"/>
      <c r="CV370" s="824"/>
      <c r="CW370" s="824"/>
      <c r="CX370" s="824"/>
      <c r="CY370" s="824"/>
      <c r="CZ370" s="824"/>
      <c r="DA370" s="829">
        <f>DA368-DA369</f>
        <v>25543.5</v>
      </c>
      <c r="DB370" s="829">
        <f>DB368-DB369</f>
        <v>7714.1</v>
      </c>
      <c r="DC370" s="827">
        <f t="shared" si="2984"/>
        <v>33257.599999999999</v>
      </c>
      <c r="DE370" s="1039" t="s">
        <v>900</v>
      </c>
      <c r="DF370" s="1040"/>
      <c r="DG370" s="824"/>
      <c r="DH370" s="825"/>
      <c r="DI370" s="826"/>
      <c r="DJ370" s="824"/>
      <c r="DK370" s="827"/>
      <c r="DL370" s="824"/>
      <c r="DM370" s="828"/>
      <c r="DN370" s="824"/>
      <c r="DO370" s="828"/>
      <c r="DP370" s="824"/>
      <c r="DQ370" s="828"/>
      <c r="DR370" s="824"/>
      <c r="DS370" s="828"/>
      <c r="DT370" s="824"/>
      <c r="DU370" s="828"/>
      <c r="DV370" s="824"/>
      <c r="DW370" s="828"/>
      <c r="DX370" s="824"/>
      <c r="DY370" s="828"/>
      <c r="DZ370" s="824"/>
      <c r="EA370" s="828"/>
      <c r="EB370" s="824"/>
      <c r="EC370" s="828"/>
      <c r="ED370" s="824"/>
      <c r="EE370" s="824"/>
      <c r="EF370" s="824"/>
      <c r="EG370" s="824"/>
      <c r="EH370" s="824"/>
      <c r="EI370" s="824"/>
      <c r="EJ370" s="824"/>
      <c r="EK370" s="829">
        <f>EK368-EK369</f>
        <v>8621.7999999999993</v>
      </c>
      <c r="EL370" s="829">
        <f>EL368-EL369</f>
        <v>2603.6999999999998</v>
      </c>
      <c r="EM370" s="827">
        <f t="shared" si="2986"/>
        <v>11225.5</v>
      </c>
      <c r="EO370" s="1039" t="s">
        <v>900</v>
      </c>
      <c r="EP370" s="1040"/>
      <c r="EQ370" s="824"/>
      <c r="ER370" s="825"/>
      <c r="ES370" s="826"/>
      <c r="ET370" s="824"/>
      <c r="EU370" s="827"/>
      <c r="EV370" s="824"/>
      <c r="EW370" s="828"/>
      <c r="EX370" s="824"/>
      <c r="EY370" s="828"/>
      <c r="EZ370" s="824"/>
      <c r="FA370" s="828"/>
      <c r="FB370" s="824"/>
      <c r="FC370" s="828"/>
      <c r="FD370" s="824"/>
      <c r="FE370" s="828"/>
      <c r="FF370" s="824"/>
      <c r="FG370" s="828"/>
      <c r="FH370" s="824"/>
      <c r="FI370" s="828"/>
      <c r="FJ370" s="824"/>
      <c r="FK370" s="828"/>
      <c r="FL370" s="824"/>
      <c r="FM370" s="828"/>
      <c r="FN370" s="824"/>
      <c r="FO370" s="824"/>
      <c r="FP370" s="824"/>
      <c r="FQ370" s="824"/>
      <c r="FR370" s="824"/>
      <c r="FS370" s="824"/>
      <c r="FT370" s="824"/>
      <c r="FU370" s="829">
        <f>FU368-FU369</f>
        <v>3882.7</v>
      </c>
      <c r="FV370" s="829">
        <f>FV368-FV369</f>
        <v>1172.5999999999999</v>
      </c>
      <c r="FW370" s="827">
        <f t="shared" si="2988"/>
        <v>5055.3</v>
      </c>
      <c r="FY370" s="1039" t="s">
        <v>900</v>
      </c>
      <c r="FZ370" s="1040"/>
      <c r="GA370" s="824"/>
      <c r="GB370" s="825"/>
      <c r="GC370" s="826"/>
      <c r="GD370" s="824"/>
      <c r="GE370" s="824"/>
      <c r="GF370" s="824"/>
      <c r="GG370" s="824"/>
      <c r="GH370" s="824"/>
      <c r="GI370" s="824"/>
      <c r="GJ370" s="824"/>
      <c r="GK370" s="824"/>
      <c r="GL370" s="824"/>
      <c r="GM370" s="824"/>
      <c r="GN370" s="824"/>
      <c r="GO370" s="824"/>
      <c r="GP370" s="824"/>
      <c r="GQ370" s="824"/>
      <c r="GR370" s="824"/>
      <c r="GS370" s="824"/>
      <c r="GT370" s="824"/>
      <c r="GU370" s="824"/>
      <c r="GV370" s="824"/>
      <c r="GW370" s="824"/>
      <c r="GX370" s="824"/>
      <c r="GY370" s="824"/>
      <c r="GZ370" s="824"/>
      <c r="HA370" s="824"/>
      <c r="HB370" s="824"/>
      <c r="HC370" s="824"/>
      <c r="HD370" s="824"/>
      <c r="HE370" s="829">
        <f>HE368-HE369</f>
        <v>99338.7</v>
      </c>
      <c r="HF370" s="829">
        <f>HF368-HF369</f>
        <v>30000.1</v>
      </c>
      <c r="HG370" s="829">
        <f t="shared" si="2990"/>
        <v>129338.8</v>
      </c>
      <c r="HP370" s="830">
        <f t="shared" si="2977"/>
        <v>129338.7</v>
      </c>
      <c r="HQ370" s="830">
        <f t="shared" si="2978"/>
        <v>-0.1</v>
      </c>
    </row>
    <row r="371" spans="1:225" hidden="1" x14ac:dyDescent="0.25">
      <c r="A371" s="697" t="s">
        <v>901</v>
      </c>
      <c r="C371" s="750">
        <f>C334+C335+C336+C337+C338+C339+C343+C346+C347</f>
        <v>36.5</v>
      </c>
      <c r="D371" s="750"/>
      <c r="E371" s="832"/>
      <c r="F371" s="750"/>
      <c r="G371" s="750"/>
      <c r="H371" s="750"/>
      <c r="I371" s="750"/>
      <c r="J371" s="750"/>
      <c r="K371" s="750"/>
      <c r="L371" s="750"/>
      <c r="M371" s="750"/>
      <c r="N371" s="750"/>
      <c r="O371" s="750"/>
      <c r="P371" s="750"/>
      <c r="Q371" s="750"/>
      <c r="R371" s="750"/>
      <c r="S371" s="750"/>
      <c r="T371" s="750"/>
      <c r="U371" s="750"/>
      <c r="V371" s="750"/>
      <c r="W371" s="750"/>
      <c r="X371" s="750"/>
      <c r="Y371" s="750"/>
      <c r="Z371" s="750"/>
      <c r="AA371" s="750">
        <f>AA334+AA335+AA336+AA337+AA338+AA339+AA343+AA346+AA347</f>
        <v>415854</v>
      </c>
      <c r="AB371" s="750"/>
      <c r="AC371" s="750"/>
      <c r="AD371" s="750"/>
      <c r="AE371" s="750"/>
      <c r="AF371" s="750"/>
      <c r="AG371" s="750">
        <f>AA371*12</f>
        <v>4990248</v>
      </c>
      <c r="AH371" s="750">
        <f>AG371*0.302</f>
        <v>1507054.9</v>
      </c>
      <c r="AI371" s="833">
        <f>AG371+AH371</f>
        <v>6497302.9000000004</v>
      </c>
      <c r="AK371" s="697" t="s">
        <v>901</v>
      </c>
      <c r="AM371" s="750">
        <f>AM324+AM326+AM334+AM335+AM336+AM337+AM338+AM340+AM348+AM349+AM350</f>
        <v>20.92</v>
      </c>
      <c r="AN371" s="750"/>
      <c r="AO371" s="832"/>
      <c r="AP371" s="750"/>
      <c r="AQ371" s="750"/>
      <c r="AR371" s="750"/>
      <c r="AS371" s="750"/>
      <c r="AT371" s="750"/>
      <c r="AU371" s="750"/>
      <c r="AV371" s="750"/>
      <c r="AW371" s="750"/>
      <c r="AX371" s="750"/>
      <c r="AY371" s="750"/>
      <c r="AZ371" s="750"/>
      <c r="BA371" s="750"/>
      <c r="BB371" s="750"/>
      <c r="BC371" s="750"/>
      <c r="BD371" s="750"/>
      <c r="BE371" s="750"/>
      <c r="BF371" s="750"/>
      <c r="BG371" s="750"/>
      <c r="BH371" s="750"/>
      <c r="BI371" s="750"/>
      <c r="BJ371" s="750"/>
      <c r="BK371" s="750">
        <f>BK324+BK326+BK334+BK335+BK336+BK337+BK338+BK340+BK348+BK349+BK350</f>
        <v>233616.59</v>
      </c>
      <c r="BL371" s="750"/>
      <c r="BM371" s="750"/>
      <c r="BN371" s="750"/>
      <c r="BO371" s="750"/>
      <c r="BP371" s="750"/>
      <c r="BQ371" s="750">
        <f>BK371*12</f>
        <v>2803399.08</v>
      </c>
      <c r="BR371" s="750">
        <f>BQ371*0.302</f>
        <v>846626.52</v>
      </c>
      <c r="BS371" s="833">
        <f>BQ371+BR371</f>
        <v>3650025.6</v>
      </c>
      <c r="BU371" s="697" t="s">
        <v>901</v>
      </c>
      <c r="BW371" s="750">
        <f>BW308+BW310+BW313+BW315+BW317+BW318+BW319+BW329+BW330+BW334+BW335+BW336+BW337+BW341+BW342+BW343+BW344+BW345+BW351+BW352</f>
        <v>54.5</v>
      </c>
      <c r="BX371" s="750"/>
      <c r="BY371" s="832"/>
      <c r="BZ371" s="750"/>
      <c r="CA371" s="750"/>
      <c r="CB371" s="750"/>
      <c r="CC371" s="750"/>
      <c r="CD371" s="750"/>
      <c r="CE371" s="750"/>
      <c r="CF371" s="750"/>
      <c r="CG371" s="750"/>
      <c r="CH371" s="750"/>
      <c r="CI371" s="750"/>
      <c r="CJ371" s="750"/>
      <c r="CK371" s="750"/>
      <c r="CL371" s="750"/>
      <c r="CM371" s="750"/>
      <c r="CN371" s="750"/>
      <c r="CO371" s="750"/>
      <c r="CP371" s="750"/>
      <c r="CQ371" s="750"/>
      <c r="CR371" s="750"/>
      <c r="CS371" s="750"/>
      <c r="CT371" s="750"/>
      <c r="CU371" s="750">
        <f>CU308+CU310+CU313+CU315+CU317+CU318+CU319+CU329+CU330+CU334+CU335+CU336+CU337+CU341+CU342+CU343+CU344+CU345+CU351+CU352</f>
        <v>552363.27</v>
      </c>
      <c r="CV371" s="750"/>
      <c r="CW371" s="750"/>
      <c r="CX371" s="750"/>
      <c r="CY371" s="750"/>
      <c r="CZ371" s="750"/>
      <c r="DA371" s="750">
        <f>CU371*12</f>
        <v>6628359.2400000002</v>
      </c>
      <c r="DB371" s="750">
        <f>DA371*0.302</f>
        <v>2001764.49</v>
      </c>
      <c r="DC371" s="833">
        <f>DA371+DB371</f>
        <v>8630123.7300000004</v>
      </c>
      <c r="DE371" s="697" t="s">
        <v>901</v>
      </c>
      <c r="DF371" s="709"/>
      <c r="DG371" s="750">
        <f>DG314+DG334+DG335+DG336+DG337+DG343+DG345+DG353</f>
        <v>12.3</v>
      </c>
      <c r="DH371" s="750"/>
      <c r="DI371" s="832"/>
      <c r="DJ371" s="750"/>
      <c r="DK371" s="750"/>
      <c r="DL371" s="750"/>
      <c r="DM371" s="750"/>
      <c r="DN371" s="750"/>
      <c r="DO371" s="750"/>
      <c r="DP371" s="750"/>
      <c r="DQ371" s="750"/>
      <c r="DR371" s="750"/>
      <c r="DS371" s="750"/>
      <c r="DT371" s="750"/>
      <c r="DU371" s="750"/>
      <c r="DV371" s="750"/>
      <c r="DW371" s="750"/>
      <c r="DX371" s="750"/>
      <c r="DY371" s="750"/>
      <c r="DZ371" s="750"/>
      <c r="EA371" s="750"/>
      <c r="EB371" s="750"/>
      <c r="EC371" s="750"/>
      <c r="ED371" s="750"/>
      <c r="EE371" s="750">
        <f>EE314+EE334+EE335+EE336+EE337+EE343+EE345+EE353</f>
        <v>137591.4</v>
      </c>
      <c r="EF371" s="750"/>
      <c r="EG371" s="750"/>
      <c r="EH371" s="750"/>
      <c r="EI371" s="750"/>
      <c r="EJ371" s="750"/>
      <c r="EK371" s="750">
        <f>EE371*12</f>
        <v>1651096.8</v>
      </c>
      <c r="EL371" s="750">
        <f>EK371*0.302</f>
        <v>498631.23</v>
      </c>
      <c r="EM371" s="833">
        <f>EK371+EL371</f>
        <v>2149728.0299999998</v>
      </c>
      <c r="EO371" s="697" t="s">
        <v>901</v>
      </c>
      <c r="EP371" s="709"/>
      <c r="EQ371" s="750">
        <f>EQ337</f>
        <v>1</v>
      </c>
      <c r="ER371" s="750"/>
      <c r="ES371" s="832"/>
      <c r="ET371" s="750"/>
      <c r="EU371" s="750"/>
      <c r="EV371" s="750"/>
      <c r="EW371" s="750"/>
      <c r="EX371" s="750"/>
      <c r="EY371" s="750"/>
      <c r="EZ371" s="750"/>
      <c r="FA371" s="750"/>
      <c r="FB371" s="750"/>
      <c r="FC371" s="750"/>
      <c r="FD371" s="750"/>
      <c r="FE371" s="750"/>
      <c r="FF371" s="750"/>
      <c r="FG371" s="750"/>
      <c r="FH371" s="750"/>
      <c r="FI371" s="750"/>
      <c r="FJ371" s="750"/>
      <c r="FK371" s="750"/>
      <c r="FL371" s="750"/>
      <c r="FM371" s="750"/>
      <c r="FN371" s="750"/>
      <c r="FO371" s="750">
        <f>FO337</f>
        <v>11594</v>
      </c>
      <c r="FP371" s="750"/>
      <c r="FQ371" s="750"/>
      <c r="FR371" s="750"/>
      <c r="FS371" s="750"/>
      <c r="FT371" s="750"/>
      <c r="FU371" s="750">
        <f>FO371*12</f>
        <v>139128</v>
      </c>
      <c r="FV371" s="750">
        <f>FU371*0.302</f>
        <v>42016.66</v>
      </c>
      <c r="FW371" s="833">
        <f>FU371+FV371</f>
        <v>181144.66</v>
      </c>
      <c r="FY371" s="697" t="s">
        <v>901</v>
      </c>
      <c r="FZ371" s="709"/>
      <c r="GA371" s="750">
        <f t="shared" ref="GA371" si="2992">C371+AM371+BW371+DG371+EQ371</f>
        <v>125.22</v>
      </c>
      <c r="GB371" s="750"/>
      <c r="GC371" s="832"/>
      <c r="GD371" s="750"/>
      <c r="GE371" s="750"/>
      <c r="GF371" s="750"/>
      <c r="GG371" s="750"/>
      <c r="GH371" s="750"/>
      <c r="GI371" s="750"/>
      <c r="GJ371" s="750"/>
      <c r="GK371" s="750"/>
      <c r="GL371" s="750"/>
      <c r="GM371" s="750"/>
      <c r="GN371" s="750"/>
      <c r="GO371" s="750"/>
      <c r="GP371" s="750"/>
      <c r="GQ371" s="750"/>
      <c r="GR371" s="750"/>
      <c r="GS371" s="750"/>
      <c r="GT371" s="750"/>
      <c r="GU371" s="750"/>
      <c r="GV371" s="750"/>
      <c r="GW371" s="750"/>
      <c r="GX371" s="750"/>
      <c r="GY371" s="750">
        <f t="shared" ref="GY371:HD371" si="2993">AA371+BK371+CU371+EE371+FO371</f>
        <v>1351019.26</v>
      </c>
      <c r="GZ371" s="750">
        <f t="shared" si="2993"/>
        <v>0</v>
      </c>
      <c r="HA371" s="750">
        <f t="shared" si="2993"/>
        <v>0</v>
      </c>
      <c r="HB371" s="750">
        <f t="shared" si="2993"/>
        <v>0</v>
      </c>
      <c r="HC371" s="750">
        <f t="shared" si="2993"/>
        <v>0</v>
      </c>
      <c r="HD371" s="750">
        <f t="shared" si="2993"/>
        <v>0</v>
      </c>
      <c r="HE371" s="750">
        <f>GY371*12</f>
        <v>16212231.119999999</v>
      </c>
      <c r="HF371" s="750">
        <f>HE371*0.302</f>
        <v>4896093.8</v>
      </c>
      <c r="HG371" s="833">
        <f>HE371+HF371</f>
        <v>21108324.920000002</v>
      </c>
      <c r="HI371" s="834">
        <f>GA371*(16242-15279)*12*1.302/1000</f>
        <v>1884</v>
      </c>
      <c r="HJ371" s="835" t="e">
        <f>#REF!*0.01/1000</f>
        <v>#REF!</v>
      </c>
      <c r="HK371" s="835">
        <f>HG372*0.01/1000</f>
        <v>406.5</v>
      </c>
      <c r="HL371" s="835">
        <f>HK283/3*12</f>
        <v>2357.6</v>
      </c>
      <c r="HM371" s="835">
        <f>HL283</f>
        <v>1522.4</v>
      </c>
      <c r="HN371" s="700"/>
      <c r="HO371" s="700"/>
    </row>
    <row r="372" spans="1:225" hidden="1" x14ac:dyDescent="0.25">
      <c r="A372" s="836" t="s">
        <v>912</v>
      </c>
      <c r="C372" s="750"/>
      <c r="AG372" s="750">
        <f>AG355-SUM(AG299:AG306)-AG371</f>
        <v>10470889.92</v>
      </c>
      <c r="AH372" s="750">
        <f>AG372*0.302</f>
        <v>3162208.76</v>
      </c>
      <c r="AI372" s="833">
        <f>AG372+AH372</f>
        <v>13633098.68</v>
      </c>
      <c r="AK372" s="836" t="s">
        <v>912</v>
      </c>
      <c r="AM372" s="750"/>
      <c r="AQ372" s="708"/>
      <c r="AS372" s="700"/>
      <c r="AU372" s="700"/>
      <c r="AW372" s="700"/>
      <c r="AY372" s="700"/>
      <c r="BA372" s="700"/>
      <c r="BC372" s="700"/>
      <c r="BE372" s="700"/>
      <c r="BG372" s="700"/>
      <c r="BI372" s="700"/>
      <c r="BQ372" s="750">
        <f>BQ355-SUM(BQ299:BQ306)-BQ371</f>
        <v>7521310.8399999999</v>
      </c>
      <c r="BR372" s="750">
        <f>BQ372*0.302</f>
        <v>2271435.87</v>
      </c>
      <c r="BS372" s="833">
        <f>BQ372+BR372</f>
        <v>9792746.7100000009</v>
      </c>
      <c r="BU372" s="836" t="s">
        <v>912</v>
      </c>
      <c r="BW372" s="750"/>
      <c r="CA372" s="708"/>
      <c r="CC372" s="700"/>
      <c r="CE372" s="700"/>
      <c r="CG372" s="700"/>
      <c r="CI372" s="700"/>
      <c r="CK372" s="700"/>
      <c r="CM372" s="700"/>
      <c r="CO372" s="700"/>
      <c r="CQ372" s="700"/>
      <c r="CS372" s="700"/>
      <c r="DA372" s="750">
        <f>DA355-SUM(DA299:DA306)-DA371</f>
        <v>8337198.8099999996</v>
      </c>
      <c r="DB372" s="750">
        <f>DA372*0.302</f>
        <v>2517834.04</v>
      </c>
      <c r="DC372" s="833">
        <f>DA372+DB372</f>
        <v>10855032.85</v>
      </c>
      <c r="DE372" s="836" t="s">
        <v>912</v>
      </c>
      <c r="DF372" s="709"/>
      <c r="DG372" s="750"/>
      <c r="DK372" s="708"/>
      <c r="DM372" s="700"/>
      <c r="DO372" s="700"/>
      <c r="DQ372" s="700"/>
      <c r="DS372" s="700"/>
      <c r="DU372" s="700"/>
      <c r="DW372" s="700"/>
      <c r="DY372" s="700"/>
      <c r="EA372" s="700"/>
      <c r="EC372" s="700"/>
      <c r="EK372" s="750">
        <f>EK355-SUM(EK299:EK306)-EK371</f>
        <v>3304957.8</v>
      </c>
      <c r="EL372" s="750">
        <f>EK372*0.302</f>
        <v>998097.26</v>
      </c>
      <c r="EM372" s="833">
        <f>EK372+EL372</f>
        <v>4303055.0599999996</v>
      </c>
      <c r="EO372" s="836" t="s">
        <v>912</v>
      </c>
      <c r="EP372" s="709"/>
      <c r="EQ372" s="750"/>
      <c r="EU372" s="708"/>
      <c r="EW372" s="700"/>
      <c r="EY372" s="700"/>
      <c r="FA372" s="700"/>
      <c r="FC372" s="700"/>
      <c r="FE372" s="700"/>
      <c r="FG372" s="700"/>
      <c r="FI372" s="700"/>
      <c r="FK372" s="700"/>
      <c r="FM372" s="700"/>
      <c r="FU372" s="750">
        <f>FU355-SUM(FU299:FU306)-FU371</f>
        <v>1584831.96</v>
      </c>
      <c r="FV372" s="750">
        <f>FU372*0.302</f>
        <v>478619.25</v>
      </c>
      <c r="FW372" s="833">
        <f>FU372+FV372</f>
        <v>2063451.21</v>
      </c>
      <c r="FY372" s="836" t="s">
        <v>912</v>
      </c>
      <c r="FZ372" s="709"/>
      <c r="GA372" s="750"/>
      <c r="GE372" s="708"/>
      <c r="GG372" s="700"/>
      <c r="GI372" s="700"/>
      <c r="GK372" s="700"/>
      <c r="GM372" s="700"/>
      <c r="GO372" s="700"/>
      <c r="GQ372" s="700"/>
      <c r="GS372" s="700"/>
      <c r="GU372" s="700"/>
      <c r="GW372" s="700"/>
      <c r="HE372" s="750">
        <f>HE355-SUM(HE299:HE306)-HE371</f>
        <v>31219189.329999998</v>
      </c>
      <c r="HF372" s="750">
        <f>HE372*0.302</f>
        <v>9428195.1799999997</v>
      </c>
      <c r="HG372" s="833">
        <f>HE372+HF372</f>
        <v>40647384.509999998</v>
      </c>
      <c r="HI372" s="834">
        <f t="shared" ref="HI372:HM372" si="2994">HI371-HI371*0.05</f>
        <v>1789.8</v>
      </c>
      <c r="HJ372" s="834" t="e">
        <f t="shared" si="2994"/>
        <v>#REF!</v>
      </c>
      <c r="HK372" s="834">
        <f t="shared" si="2994"/>
        <v>386.2</v>
      </c>
      <c r="HL372" s="834">
        <f t="shared" si="2994"/>
        <v>2239.6999999999998</v>
      </c>
      <c r="HM372" s="834">
        <f t="shared" si="2994"/>
        <v>1446.3</v>
      </c>
      <c r="HN372" s="699" t="s">
        <v>903</v>
      </c>
    </row>
    <row r="373" spans="1:225" ht="15.75" hidden="1" x14ac:dyDescent="0.25">
      <c r="A373" s="837" t="s">
        <v>913</v>
      </c>
      <c r="B373" s="838"/>
    </row>
    <row r="374" spans="1:225" ht="126.75" hidden="1" customHeight="1" x14ac:dyDescent="0.25">
      <c r="A374" s="710" t="s">
        <v>399</v>
      </c>
      <c r="B374" s="710" t="s">
        <v>400</v>
      </c>
      <c r="C374" s="814" t="s">
        <v>846</v>
      </c>
      <c r="D374" s="814" t="s">
        <v>914</v>
      </c>
      <c r="E374" s="815" t="s">
        <v>915</v>
      </c>
      <c r="F374" s="712" t="s">
        <v>514</v>
      </c>
      <c r="G374" s="713" t="s">
        <v>841</v>
      </c>
      <c r="H374" s="712" t="s">
        <v>401</v>
      </c>
      <c r="I374" s="714" t="s">
        <v>841</v>
      </c>
      <c r="J374" s="712" t="s">
        <v>360</v>
      </c>
      <c r="K374" s="714" t="s">
        <v>841</v>
      </c>
      <c r="L374" s="712" t="s">
        <v>515</v>
      </c>
      <c r="M374" s="714" t="s">
        <v>841</v>
      </c>
      <c r="N374" s="712" t="s">
        <v>402</v>
      </c>
      <c r="O374" s="714" t="s">
        <v>841</v>
      </c>
      <c r="P374" s="712" t="s">
        <v>403</v>
      </c>
      <c r="Q374" s="714" t="s">
        <v>841</v>
      </c>
      <c r="R374" s="712" t="s">
        <v>404</v>
      </c>
      <c r="S374" s="714" t="s">
        <v>841</v>
      </c>
      <c r="T374" s="712" t="s">
        <v>405</v>
      </c>
      <c r="U374" s="714" t="s">
        <v>841</v>
      </c>
      <c r="V374" s="712" t="s">
        <v>406</v>
      </c>
      <c r="W374" s="714" t="s">
        <v>841</v>
      </c>
      <c r="X374" s="715" t="s">
        <v>407</v>
      </c>
      <c r="Y374" s="714" t="s">
        <v>841</v>
      </c>
      <c r="Z374" s="715" t="s">
        <v>408</v>
      </c>
      <c r="AA374" s="712" t="s">
        <v>890</v>
      </c>
      <c r="AB374" s="710" t="s">
        <v>409</v>
      </c>
      <c r="AC374" s="710" t="s">
        <v>410</v>
      </c>
      <c r="AD374" s="716" t="s">
        <v>411</v>
      </c>
      <c r="AE374" s="717" t="s">
        <v>843</v>
      </c>
      <c r="AF374" s="717" t="s">
        <v>844</v>
      </c>
      <c r="AG374" s="716" t="s">
        <v>411</v>
      </c>
      <c r="AH374" s="716" t="s">
        <v>412</v>
      </c>
      <c r="AI374" s="716" t="s">
        <v>845</v>
      </c>
      <c r="AK374" s="710" t="s">
        <v>399</v>
      </c>
      <c r="AL374" s="710" t="s">
        <v>400</v>
      </c>
      <c r="AM374" s="814" t="s">
        <v>846</v>
      </c>
      <c r="AN374" s="814" t="s">
        <v>914</v>
      </c>
      <c r="AO374" s="815" t="s">
        <v>915</v>
      </c>
      <c r="AP374" s="712" t="s">
        <v>514</v>
      </c>
      <c r="AQ374" s="713" t="s">
        <v>841</v>
      </c>
      <c r="AR374" s="712" t="s">
        <v>401</v>
      </c>
      <c r="AS374" s="714" t="s">
        <v>841</v>
      </c>
      <c r="AT374" s="712" t="s">
        <v>360</v>
      </c>
      <c r="AU374" s="714" t="s">
        <v>841</v>
      </c>
      <c r="AV374" s="712" t="s">
        <v>515</v>
      </c>
      <c r="AW374" s="714" t="s">
        <v>841</v>
      </c>
      <c r="AX374" s="712" t="s">
        <v>402</v>
      </c>
      <c r="AY374" s="714" t="s">
        <v>841</v>
      </c>
      <c r="AZ374" s="712" t="s">
        <v>403</v>
      </c>
      <c r="BA374" s="714" t="s">
        <v>841</v>
      </c>
      <c r="BB374" s="712" t="s">
        <v>404</v>
      </c>
      <c r="BC374" s="714" t="s">
        <v>841</v>
      </c>
      <c r="BD374" s="712" t="s">
        <v>405</v>
      </c>
      <c r="BE374" s="714" t="s">
        <v>841</v>
      </c>
      <c r="BF374" s="712" t="s">
        <v>406</v>
      </c>
      <c r="BG374" s="714" t="s">
        <v>841</v>
      </c>
      <c r="BH374" s="715" t="s">
        <v>407</v>
      </c>
      <c r="BI374" s="714" t="s">
        <v>841</v>
      </c>
      <c r="BJ374" s="715" t="s">
        <v>408</v>
      </c>
      <c r="BK374" s="712" t="s">
        <v>890</v>
      </c>
      <c r="BL374" s="710" t="s">
        <v>409</v>
      </c>
      <c r="BM374" s="710" t="s">
        <v>410</v>
      </c>
      <c r="BN374" s="716" t="s">
        <v>411</v>
      </c>
      <c r="BO374" s="717" t="s">
        <v>843</v>
      </c>
      <c r="BP374" s="717" t="s">
        <v>844</v>
      </c>
      <c r="BQ374" s="716" t="s">
        <v>411</v>
      </c>
      <c r="BR374" s="716" t="s">
        <v>412</v>
      </c>
      <c r="BS374" s="716" t="s">
        <v>845</v>
      </c>
      <c r="BU374" s="710" t="s">
        <v>399</v>
      </c>
      <c r="BV374" s="710" t="s">
        <v>400</v>
      </c>
      <c r="BW374" s="814" t="s">
        <v>846</v>
      </c>
      <c r="BX374" s="814" t="s">
        <v>914</v>
      </c>
      <c r="BY374" s="815" t="s">
        <v>915</v>
      </c>
      <c r="BZ374" s="712" t="s">
        <v>514</v>
      </c>
      <c r="CA374" s="713" t="s">
        <v>841</v>
      </c>
      <c r="CB374" s="712" t="s">
        <v>401</v>
      </c>
      <c r="CC374" s="714" t="s">
        <v>841</v>
      </c>
      <c r="CD374" s="712" t="s">
        <v>360</v>
      </c>
      <c r="CE374" s="714" t="s">
        <v>841</v>
      </c>
      <c r="CF374" s="712" t="s">
        <v>515</v>
      </c>
      <c r="CG374" s="714" t="s">
        <v>841</v>
      </c>
      <c r="CH374" s="712" t="s">
        <v>402</v>
      </c>
      <c r="CI374" s="714" t="s">
        <v>841</v>
      </c>
      <c r="CJ374" s="712" t="s">
        <v>403</v>
      </c>
      <c r="CK374" s="714" t="s">
        <v>841</v>
      </c>
      <c r="CL374" s="712" t="s">
        <v>404</v>
      </c>
      <c r="CM374" s="714" t="s">
        <v>841</v>
      </c>
      <c r="CN374" s="712" t="s">
        <v>405</v>
      </c>
      <c r="CO374" s="714" t="s">
        <v>841</v>
      </c>
      <c r="CP374" s="712" t="s">
        <v>406</v>
      </c>
      <c r="CQ374" s="714" t="s">
        <v>841</v>
      </c>
      <c r="CR374" s="715" t="s">
        <v>407</v>
      </c>
      <c r="CS374" s="714" t="s">
        <v>841</v>
      </c>
      <c r="CT374" s="715" t="s">
        <v>408</v>
      </c>
      <c r="CU374" s="712" t="s">
        <v>890</v>
      </c>
      <c r="CV374" s="710" t="s">
        <v>409</v>
      </c>
      <c r="CW374" s="710" t="s">
        <v>410</v>
      </c>
      <c r="CX374" s="716" t="s">
        <v>411</v>
      </c>
      <c r="CY374" s="717" t="s">
        <v>843</v>
      </c>
      <c r="CZ374" s="717" t="s">
        <v>844</v>
      </c>
      <c r="DA374" s="716" t="s">
        <v>411</v>
      </c>
      <c r="DB374" s="716" t="s">
        <v>412</v>
      </c>
      <c r="DC374" s="716" t="s">
        <v>845</v>
      </c>
      <c r="DE374" s="710" t="s">
        <v>399</v>
      </c>
      <c r="DF374" s="710" t="s">
        <v>400</v>
      </c>
      <c r="DG374" s="814" t="s">
        <v>846</v>
      </c>
      <c r="DH374" s="814" t="s">
        <v>914</v>
      </c>
      <c r="DI374" s="815" t="s">
        <v>915</v>
      </c>
      <c r="DJ374" s="712" t="s">
        <v>514</v>
      </c>
      <c r="DK374" s="713" t="s">
        <v>841</v>
      </c>
      <c r="DL374" s="712" t="s">
        <v>401</v>
      </c>
      <c r="DM374" s="714" t="s">
        <v>841</v>
      </c>
      <c r="DN374" s="712" t="s">
        <v>360</v>
      </c>
      <c r="DO374" s="714" t="s">
        <v>841</v>
      </c>
      <c r="DP374" s="712" t="s">
        <v>515</v>
      </c>
      <c r="DQ374" s="714" t="s">
        <v>841</v>
      </c>
      <c r="DR374" s="712" t="s">
        <v>402</v>
      </c>
      <c r="DS374" s="714" t="s">
        <v>841</v>
      </c>
      <c r="DT374" s="712" t="s">
        <v>403</v>
      </c>
      <c r="DU374" s="714" t="s">
        <v>841</v>
      </c>
      <c r="DV374" s="712" t="s">
        <v>404</v>
      </c>
      <c r="DW374" s="714" t="s">
        <v>841</v>
      </c>
      <c r="DX374" s="712" t="s">
        <v>405</v>
      </c>
      <c r="DY374" s="714" t="s">
        <v>841</v>
      </c>
      <c r="DZ374" s="712" t="s">
        <v>406</v>
      </c>
      <c r="EA374" s="714" t="s">
        <v>841</v>
      </c>
      <c r="EB374" s="715" t="s">
        <v>407</v>
      </c>
      <c r="EC374" s="714" t="s">
        <v>841</v>
      </c>
      <c r="ED374" s="715" t="s">
        <v>408</v>
      </c>
      <c r="EE374" s="712" t="s">
        <v>890</v>
      </c>
      <c r="EF374" s="710" t="s">
        <v>409</v>
      </c>
      <c r="EG374" s="710" t="s">
        <v>410</v>
      </c>
      <c r="EH374" s="716" t="s">
        <v>411</v>
      </c>
      <c r="EI374" s="717" t="s">
        <v>843</v>
      </c>
      <c r="EJ374" s="717" t="s">
        <v>844</v>
      </c>
      <c r="EK374" s="716" t="s">
        <v>411</v>
      </c>
      <c r="EL374" s="716" t="s">
        <v>412</v>
      </c>
      <c r="EM374" s="716" t="s">
        <v>845</v>
      </c>
      <c r="EO374" s="710" t="s">
        <v>399</v>
      </c>
      <c r="EP374" s="710" t="s">
        <v>400</v>
      </c>
      <c r="EQ374" s="814" t="s">
        <v>846</v>
      </c>
      <c r="ER374" s="814" t="s">
        <v>914</v>
      </c>
      <c r="ES374" s="815" t="s">
        <v>915</v>
      </c>
      <c r="ET374" s="712" t="s">
        <v>514</v>
      </c>
      <c r="EU374" s="713" t="s">
        <v>841</v>
      </c>
      <c r="EV374" s="712" t="s">
        <v>401</v>
      </c>
      <c r="EW374" s="714" t="s">
        <v>841</v>
      </c>
      <c r="EX374" s="712" t="s">
        <v>360</v>
      </c>
      <c r="EY374" s="714" t="s">
        <v>841</v>
      </c>
      <c r="EZ374" s="712" t="s">
        <v>515</v>
      </c>
      <c r="FA374" s="714" t="s">
        <v>841</v>
      </c>
      <c r="FB374" s="712" t="s">
        <v>402</v>
      </c>
      <c r="FC374" s="714" t="s">
        <v>841</v>
      </c>
      <c r="FD374" s="712" t="s">
        <v>403</v>
      </c>
      <c r="FE374" s="714" t="s">
        <v>841</v>
      </c>
      <c r="FF374" s="712" t="s">
        <v>404</v>
      </c>
      <c r="FG374" s="714" t="s">
        <v>841</v>
      </c>
      <c r="FH374" s="712" t="s">
        <v>405</v>
      </c>
      <c r="FI374" s="714" t="s">
        <v>841</v>
      </c>
      <c r="FJ374" s="712" t="s">
        <v>406</v>
      </c>
      <c r="FK374" s="714" t="s">
        <v>841</v>
      </c>
      <c r="FL374" s="715" t="s">
        <v>407</v>
      </c>
      <c r="FM374" s="714" t="s">
        <v>841</v>
      </c>
      <c r="FN374" s="715" t="s">
        <v>408</v>
      </c>
      <c r="FO374" s="712" t="s">
        <v>890</v>
      </c>
      <c r="FP374" s="710" t="s">
        <v>409</v>
      </c>
      <c r="FQ374" s="710" t="s">
        <v>410</v>
      </c>
      <c r="FR374" s="716" t="s">
        <v>411</v>
      </c>
      <c r="FS374" s="717" t="s">
        <v>843</v>
      </c>
      <c r="FT374" s="717" t="s">
        <v>844</v>
      </c>
      <c r="FU374" s="716" t="s">
        <v>411</v>
      </c>
      <c r="FV374" s="716" t="s">
        <v>412</v>
      </c>
      <c r="FW374" s="716" t="s">
        <v>845</v>
      </c>
      <c r="FY374" s="710" t="s">
        <v>399</v>
      </c>
      <c r="FZ374" s="710" t="s">
        <v>400</v>
      </c>
      <c r="GA374" s="814" t="s">
        <v>846</v>
      </c>
      <c r="GB374" s="814" t="s">
        <v>914</v>
      </c>
      <c r="GC374" s="815" t="s">
        <v>915</v>
      </c>
      <c r="GD374" s="712" t="s">
        <v>514</v>
      </c>
      <c r="GE374" s="712"/>
      <c r="GF374" s="712" t="s">
        <v>401</v>
      </c>
      <c r="GG374" s="712"/>
      <c r="GH374" s="712" t="s">
        <v>360</v>
      </c>
      <c r="GI374" s="712"/>
      <c r="GJ374" s="712" t="s">
        <v>515</v>
      </c>
      <c r="GK374" s="712"/>
      <c r="GL374" s="712" t="s">
        <v>402</v>
      </c>
      <c r="GM374" s="712"/>
      <c r="GN374" s="712" t="s">
        <v>403</v>
      </c>
      <c r="GO374" s="712"/>
      <c r="GP374" s="712" t="s">
        <v>404</v>
      </c>
      <c r="GQ374" s="712"/>
      <c r="GR374" s="712" t="s">
        <v>405</v>
      </c>
      <c r="GS374" s="712"/>
      <c r="GT374" s="712" t="s">
        <v>406</v>
      </c>
      <c r="GU374" s="712"/>
      <c r="GV374" s="715" t="s">
        <v>407</v>
      </c>
      <c r="GW374" s="712"/>
      <c r="GX374" s="715" t="s">
        <v>408</v>
      </c>
      <c r="GY374" s="712" t="s">
        <v>891</v>
      </c>
      <c r="GZ374" s="710" t="s">
        <v>409</v>
      </c>
      <c r="HA374" s="710" t="s">
        <v>410</v>
      </c>
      <c r="HB374" s="716" t="s">
        <v>411</v>
      </c>
      <c r="HC374" s="717" t="s">
        <v>843</v>
      </c>
      <c r="HD374" s="717" t="s">
        <v>844</v>
      </c>
      <c r="HE374" s="716" t="s">
        <v>411</v>
      </c>
      <c r="HF374" s="716" t="s">
        <v>412</v>
      </c>
      <c r="HG374" s="716" t="s">
        <v>845</v>
      </c>
      <c r="HI374" s="822" t="s">
        <v>892</v>
      </c>
      <c r="HJ374" s="822" t="s">
        <v>907</v>
      </c>
      <c r="HK374" s="822" t="s">
        <v>916</v>
      </c>
      <c r="HL374" s="822" t="s">
        <v>917</v>
      </c>
      <c r="HM374" s="822" t="s">
        <v>918</v>
      </c>
      <c r="HN374" s="822" t="s">
        <v>919</v>
      </c>
      <c r="HO374" s="823"/>
    </row>
    <row r="375" spans="1:225" s="724" customFormat="1" ht="36" hidden="1" x14ac:dyDescent="0.25">
      <c r="A375" s="718">
        <v>1</v>
      </c>
      <c r="B375" s="718">
        <v>2</v>
      </c>
      <c r="C375" s="722">
        <v>3</v>
      </c>
      <c r="D375" s="722">
        <v>4</v>
      </c>
      <c r="E375" s="816" t="s">
        <v>785</v>
      </c>
      <c r="F375" s="718" t="s">
        <v>516</v>
      </c>
      <c r="G375" s="720"/>
      <c r="H375" s="718">
        <v>7</v>
      </c>
      <c r="I375" s="721"/>
      <c r="J375" s="718">
        <v>8</v>
      </c>
      <c r="K375" s="721"/>
      <c r="L375" s="718">
        <v>9</v>
      </c>
      <c r="M375" s="721"/>
      <c r="N375" s="718">
        <v>10</v>
      </c>
      <c r="O375" s="721"/>
      <c r="P375" s="718">
        <v>11</v>
      </c>
      <c r="Q375" s="721"/>
      <c r="R375" s="718">
        <v>12</v>
      </c>
      <c r="S375" s="721"/>
      <c r="T375" s="718">
        <v>13</v>
      </c>
      <c r="U375" s="721"/>
      <c r="V375" s="718">
        <v>14</v>
      </c>
      <c r="W375" s="721"/>
      <c r="X375" s="718">
        <v>15</v>
      </c>
      <c r="Y375" s="721"/>
      <c r="Z375" s="718">
        <v>16</v>
      </c>
      <c r="AA375" s="718">
        <v>17</v>
      </c>
      <c r="AB375" s="718" t="s">
        <v>517</v>
      </c>
      <c r="AC375" s="718">
        <v>19</v>
      </c>
      <c r="AD375" s="718" t="s">
        <v>413</v>
      </c>
      <c r="AE375" s="722" t="s">
        <v>848</v>
      </c>
      <c r="AF375" s="722" t="s">
        <v>849</v>
      </c>
      <c r="AG375" s="718" t="s">
        <v>518</v>
      </c>
      <c r="AH375" s="718" t="s">
        <v>519</v>
      </c>
      <c r="AI375" s="718" t="s">
        <v>850</v>
      </c>
      <c r="AJ375" s="723"/>
      <c r="AK375" s="718">
        <v>1</v>
      </c>
      <c r="AL375" s="718">
        <v>2</v>
      </c>
      <c r="AM375" s="722">
        <v>3</v>
      </c>
      <c r="AN375" s="722">
        <v>4</v>
      </c>
      <c r="AO375" s="816" t="s">
        <v>785</v>
      </c>
      <c r="AP375" s="718" t="s">
        <v>516</v>
      </c>
      <c r="AQ375" s="720"/>
      <c r="AR375" s="718">
        <v>7</v>
      </c>
      <c r="AS375" s="721"/>
      <c r="AT375" s="718">
        <v>8</v>
      </c>
      <c r="AU375" s="721"/>
      <c r="AV375" s="718">
        <v>9</v>
      </c>
      <c r="AW375" s="721"/>
      <c r="AX375" s="718">
        <v>10</v>
      </c>
      <c r="AY375" s="721"/>
      <c r="AZ375" s="718">
        <v>11</v>
      </c>
      <c r="BA375" s="721"/>
      <c r="BB375" s="718">
        <v>12</v>
      </c>
      <c r="BC375" s="721"/>
      <c r="BD375" s="718">
        <v>13</v>
      </c>
      <c r="BE375" s="721"/>
      <c r="BF375" s="718">
        <v>14</v>
      </c>
      <c r="BG375" s="721"/>
      <c r="BH375" s="718">
        <v>15</v>
      </c>
      <c r="BI375" s="721"/>
      <c r="BJ375" s="718">
        <v>16</v>
      </c>
      <c r="BK375" s="718">
        <v>17</v>
      </c>
      <c r="BL375" s="718" t="s">
        <v>517</v>
      </c>
      <c r="BM375" s="718">
        <v>19</v>
      </c>
      <c r="BN375" s="718" t="s">
        <v>413</v>
      </c>
      <c r="BO375" s="722" t="s">
        <v>848</v>
      </c>
      <c r="BP375" s="722" t="s">
        <v>849</v>
      </c>
      <c r="BQ375" s="718" t="s">
        <v>518</v>
      </c>
      <c r="BR375" s="718" t="s">
        <v>519</v>
      </c>
      <c r="BS375" s="718" t="s">
        <v>850</v>
      </c>
      <c r="BU375" s="718">
        <v>1</v>
      </c>
      <c r="BV375" s="718">
        <v>2</v>
      </c>
      <c r="BW375" s="722">
        <v>3</v>
      </c>
      <c r="BX375" s="722">
        <v>4</v>
      </c>
      <c r="BY375" s="816" t="s">
        <v>785</v>
      </c>
      <c r="BZ375" s="718" t="s">
        <v>516</v>
      </c>
      <c r="CA375" s="720"/>
      <c r="CB375" s="718">
        <v>7</v>
      </c>
      <c r="CC375" s="721"/>
      <c r="CD375" s="718">
        <v>8</v>
      </c>
      <c r="CE375" s="721"/>
      <c r="CF375" s="718">
        <v>9</v>
      </c>
      <c r="CG375" s="721"/>
      <c r="CH375" s="718">
        <v>10</v>
      </c>
      <c r="CI375" s="721"/>
      <c r="CJ375" s="718">
        <v>11</v>
      </c>
      <c r="CK375" s="721"/>
      <c r="CL375" s="718">
        <v>12</v>
      </c>
      <c r="CM375" s="721"/>
      <c r="CN375" s="718">
        <v>13</v>
      </c>
      <c r="CO375" s="721"/>
      <c r="CP375" s="718">
        <v>14</v>
      </c>
      <c r="CQ375" s="721"/>
      <c r="CR375" s="718">
        <v>15</v>
      </c>
      <c r="CS375" s="721"/>
      <c r="CT375" s="718">
        <v>16</v>
      </c>
      <c r="CU375" s="718">
        <v>17</v>
      </c>
      <c r="CV375" s="718" t="s">
        <v>517</v>
      </c>
      <c r="CW375" s="718">
        <v>19</v>
      </c>
      <c r="CX375" s="718" t="s">
        <v>413</v>
      </c>
      <c r="CY375" s="722" t="s">
        <v>848</v>
      </c>
      <c r="CZ375" s="722" t="s">
        <v>849</v>
      </c>
      <c r="DA375" s="718" t="s">
        <v>518</v>
      </c>
      <c r="DB375" s="718" t="s">
        <v>519</v>
      </c>
      <c r="DC375" s="718" t="s">
        <v>850</v>
      </c>
      <c r="DE375" s="718">
        <v>1</v>
      </c>
      <c r="DF375" s="718">
        <v>2</v>
      </c>
      <c r="DG375" s="722">
        <v>3</v>
      </c>
      <c r="DH375" s="722">
        <v>4</v>
      </c>
      <c r="DI375" s="816" t="s">
        <v>785</v>
      </c>
      <c r="DJ375" s="718" t="s">
        <v>516</v>
      </c>
      <c r="DK375" s="720"/>
      <c r="DL375" s="718">
        <v>7</v>
      </c>
      <c r="DM375" s="721"/>
      <c r="DN375" s="718">
        <v>8</v>
      </c>
      <c r="DO375" s="721"/>
      <c r="DP375" s="718">
        <v>9</v>
      </c>
      <c r="DQ375" s="721"/>
      <c r="DR375" s="718">
        <v>10</v>
      </c>
      <c r="DS375" s="721"/>
      <c r="DT375" s="718">
        <v>11</v>
      </c>
      <c r="DU375" s="721"/>
      <c r="DV375" s="718">
        <v>12</v>
      </c>
      <c r="DW375" s="721"/>
      <c r="DX375" s="718">
        <v>13</v>
      </c>
      <c r="DY375" s="721"/>
      <c r="DZ375" s="718">
        <v>14</v>
      </c>
      <c r="EA375" s="721"/>
      <c r="EB375" s="718">
        <v>15</v>
      </c>
      <c r="EC375" s="721"/>
      <c r="ED375" s="718">
        <v>16</v>
      </c>
      <c r="EE375" s="718">
        <v>17</v>
      </c>
      <c r="EF375" s="718" t="s">
        <v>517</v>
      </c>
      <c r="EG375" s="718">
        <v>19</v>
      </c>
      <c r="EH375" s="718" t="s">
        <v>413</v>
      </c>
      <c r="EI375" s="722" t="s">
        <v>848</v>
      </c>
      <c r="EJ375" s="722" t="s">
        <v>849</v>
      </c>
      <c r="EK375" s="718" t="s">
        <v>518</v>
      </c>
      <c r="EL375" s="718" t="s">
        <v>519</v>
      </c>
      <c r="EM375" s="718" t="s">
        <v>850</v>
      </c>
      <c r="EO375" s="718">
        <v>1</v>
      </c>
      <c r="EP375" s="718">
        <v>2</v>
      </c>
      <c r="EQ375" s="722">
        <v>3</v>
      </c>
      <c r="ER375" s="722">
        <v>4</v>
      </c>
      <c r="ES375" s="816" t="s">
        <v>785</v>
      </c>
      <c r="ET375" s="718" t="s">
        <v>516</v>
      </c>
      <c r="EU375" s="720"/>
      <c r="EV375" s="718">
        <v>7</v>
      </c>
      <c r="EW375" s="721"/>
      <c r="EX375" s="718">
        <v>8</v>
      </c>
      <c r="EY375" s="721"/>
      <c r="EZ375" s="718">
        <v>9</v>
      </c>
      <c r="FA375" s="721"/>
      <c r="FB375" s="718">
        <v>10</v>
      </c>
      <c r="FC375" s="721"/>
      <c r="FD375" s="718">
        <v>11</v>
      </c>
      <c r="FE375" s="721"/>
      <c r="FF375" s="718">
        <v>12</v>
      </c>
      <c r="FG375" s="721"/>
      <c r="FH375" s="718">
        <v>13</v>
      </c>
      <c r="FI375" s="721"/>
      <c r="FJ375" s="718">
        <v>14</v>
      </c>
      <c r="FK375" s="721"/>
      <c r="FL375" s="718">
        <v>15</v>
      </c>
      <c r="FM375" s="721"/>
      <c r="FN375" s="718">
        <v>16</v>
      </c>
      <c r="FO375" s="718">
        <v>17</v>
      </c>
      <c r="FP375" s="718" t="s">
        <v>517</v>
      </c>
      <c r="FQ375" s="718">
        <v>19</v>
      </c>
      <c r="FR375" s="718" t="s">
        <v>413</v>
      </c>
      <c r="FS375" s="722" t="s">
        <v>848</v>
      </c>
      <c r="FT375" s="722" t="s">
        <v>849</v>
      </c>
      <c r="FU375" s="718" t="s">
        <v>518</v>
      </c>
      <c r="FV375" s="718" t="s">
        <v>519</v>
      </c>
      <c r="FW375" s="718" t="s">
        <v>850</v>
      </c>
      <c r="FY375" s="718">
        <v>1</v>
      </c>
      <c r="FZ375" s="718">
        <v>2</v>
      </c>
      <c r="GA375" s="722">
        <v>3</v>
      </c>
      <c r="GB375" s="722">
        <v>4</v>
      </c>
      <c r="GC375" s="816" t="s">
        <v>785</v>
      </c>
      <c r="GD375" s="718" t="s">
        <v>516</v>
      </c>
      <c r="GE375" s="718"/>
      <c r="GF375" s="718">
        <v>7</v>
      </c>
      <c r="GG375" s="718"/>
      <c r="GH375" s="718">
        <v>8</v>
      </c>
      <c r="GI375" s="718"/>
      <c r="GJ375" s="718">
        <v>9</v>
      </c>
      <c r="GK375" s="718"/>
      <c r="GL375" s="718">
        <v>10</v>
      </c>
      <c r="GM375" s="718"/>
      <c r="GN375" s="718">
        <v>11</v>
      </c>
      <c r="GO375" s="718"/>
      <c r="GP375" s="718">
        <v>12</v>
      </c>
      <c r="GQ375" s="718"/>
      <c r="GR375" s="718">
        <v>13</v>
      </c>
      <c r="GS375" s="718"/>
      <c r="GT375" s="718">
        <v>14</v>
      </c>
      <c r="GU375" s="718"/>
      <c r="GV375" s="718">
        <v>15</v>
      </c>
      <c r="GW375" s="718"/>
      <c r="GX375" s="718">
        <v>16</v>
      </c>
      <c r="GY375" s="718">
        <v>17</v>
      </c>
      <c r="GZ375" s="718" t="s">
        <v>517</v>
      </c>
      <c r="HA375" s="718">
        <v>19</v>
      </c>
      <c r="HB375" s="718" t="s">
        <v>413</v>
      </c>
      <c r="HC375" s="722" t="s">
        <v>848</v>
      </c>
      <c r="HD375" s="722" t="s">
        <v>849</v>
      </c>
      <c r="HE375" s="718" t="s">
        <v>518</v>
      </c>
      <c r="HF375" s="718" t="s">
        <v>519</v>
      </c>
      <c r="HG375" s="718" t="s">
        <v>850</v>
      </c>
      <c r="HI375" s="822"/>
      <c r="HJ375" s="822"/>
      <c r="HK375" s="822"/>
      <c r="HL375" s="822"/>
      <c r="HM375" s="822"/>
      <c r="HN375" s="822"/>
      <c r="HO375" s="823"/>
    </row>
    <row r="376" spans="1:225" ht="15.75" hidden="1" x14ac:dyDescent="0.25">
      <c r="A376" s="1043" t="s">
        <v>362</v>
      </c>
      <c r="B376" s="725" t="s">
        <v>851</v>
      </c>
      <c r="C376" s="726"/>
      <c r="D376" s="726"/>
      <c r="E376" s="726"/>
      <c r="F376" s="726"/>
      <c r="G376" s="727"/>
      <c r="H376" s="726"/>
      <c r="I376" s="727"/>
      <c r="J376" s="726"/>
      <c r="K376" s="727"/>
      <c r="L376" s="726"/>
      <c r="M376" s="727"/>
      <c r="N376" s="726"/>
      <c r="O376" s="727"/>
      <c r="P376" s="726"/>
      <c r="Q376" s="727"/>
      <c r="R376" s="726"/>
      <c r="S376" s="727"/>
      <c r="T376" s="726"/>
      <c r="U376" s="727"/>
      <c r="V376" s="726"/>
      <c r="W376" s="727"/>
      <c r="X376" s="726"/>
      <c r="Y376" s="727"/>
      <c r="Z376" s="726"/>
      <c r="AA376" s="726"/>
      <c r="AB376" s="729"/>
      <c r="AC376" s="730"/>
      <c r="AD376" s="731"/>
      <c r="AE376" s="726"/>
      <c r="AF376" s="726"/>
      <c r="AG376" s="731"/>
      <c r="AH376" s="731"/>
      <c r="AI376" s="726"/>
      <c r="AK376" s="1043" t="s">
        <v>62</v>
      </c>
      <c r="AL376" s="725" t="s">
        <v>851</v>
      </c>
      <c r="AM376" s="726"/>
      <c r="AN376" s="726"/>
      <c r="AO376" s="726"/>
      <c r="AP376" s="726"/>
      <c r="AQ376" s="727"/>
      <c r="AR376" s="726"/>
      <c r="AS376" s="727"/>
      <c r="AT376" s="726"/>
      <c r="AU376" s="727"/>
      <c r="AV376" s="726"/>
      <c r="AW376" s="727"/>
      <c r="AX376" s="726"/>
      <c r="AY376" s="727"/>
      <c r="AZ376" s="726"/>
      <c r="BA376" s="727"/>
      <c r="BB376" s="726"/>
      <c r="BC376" s="727"/>
      <c r="BD376" s="726"/>
      <c r="BE376" s="727"/>
      <c r="BF376" s="726"/>
      <c r="BG376" s="727"/>
      <c r="BH376" s="726"/>
      <c r="BI376" s="727"/>
      <c r="BJ376" s="726"/>
      <c r="BK376" s="726"/>
      <c r="BL376" s="729"/>
      <c r="BM376" s="730"/>
      <c r="BN376" s="731"/>
      <c r="BO376" s="726"/>
      <c r="BP376" s="726"/>
      <c r="BQ376" s="731"/>
      <c r="BR376" s="731"/>
      <c r="BS376" s="726"/>
      <c r="BU376" s="1043" t="s">
        <v>369</v>
      </c>
      <c r="BV376" s="725" t="s">
        <v>851</v>
      </c>
      <c r="BW376" s="726"/>
      <c r="BX376" s="726"/>
      <c r="BY376" s="726"/>
      <c r="BZ376" s="726"/>
      <c r="CA376" s="727"/>
      <c r="CB376" s="726"/>
      <c r="CC376" s="727"/>
      <c r="CD376" s="726"/>
      <c r="CE376" s="727"/>
      <c r="CF376" s="726"/>
      <c r="CG376" s="727"/>
      <c r="CH376" s="726"/>
      <c r="CI376" s="727"/>
      <c r="CJ376" s="726"/>
      <c r="CK376" s="727"/>
      <c r="CL376" s="726"/>
      <c r="CM376" s="727"/>
      <c r="CN376" s="726"/>
      <c r="CO376" s="727"/>
      <c r="CP376" s="726"/>
      <c r="CQ376" s="727"/>
      <c r="CR376" s="726"/>
      <c r="CS376" s="727"/>
      <c r="CT376" s="726"/>
      <c r="CU376" s="726"/>
      <c r="CV376" s="729"/>
      <c r="CW376" s="730"/>
      <c r="CX376" s="731"/>
      <c r="CY376" s="726"/>
      <c r="CZ376" s="726"/>
      <c r="DA376" s="731"/>
      <c r="DB376" s="731"/>
      <c r="DC376" s="726"/>
      <c r="DE376" s="1043" t="s">
        <v>63</v>
      </c>
      <c r="DF376" s="725" t="s">
        <v>851</v>
      </c>
      <c r="DG376" s="726"/>
      <c r="DH376" s="726"/>
      <c r="DI376" s="726"/>
      <c r="DJ376" s="726"/>
      <c r="DK376" s="727"/>
      <c r="DL376" s="726"/>
      <c r="DM376" s="727"/>
      <c r="DN376" s="726"/>
      <c r="DO376" s="727"/>
      <c r="DP376" s="726"/>
      <c r="DQ376" s="727"/>
      <c r="DR376" s="726"/>
      <c r="DS376" s="727"/>
      <c r="DT376" s="726"/>
      <c r="DU376" s="727"/>
      <c r="DV376" s="726"/>
      <c r="DW376" s="727"/>
      <c r="DX376" s="726"/>
      <c r="DY376" s="727"/>
      <c r="DZ376" s="726"/>
      <c r="EA376" s="727"/>
      <c r="EB376" s="726"/>
      <c r="EC376" s="727"/>
      <c r="ED376" s="726"/>
      <c r="EE376" s="726"/>
      <c r="EF376" s="729"/>
      <c r="EG376" s="730"/>
      <c r="EH376" s="731"/>
      <c r="EI376" s="726"/>
      <c r="EJ376" s="726"/>
      <c r="EK376" s="731"/>
      <c r="EL376" s="731"/>
      <c r="EM376" s="726"/>
      <c r="EO376" s="1043" t="s">
        <v>287</v>
      </c>
      <c r="EP376" s="725" t="s">
        <v>851</v>
      </c>
      <c r="EQ376" s="726"/>
      <c r="ER376" s="726"/>
      <c r="ES376" s="726"/>
      <c r="ET376" s="726"/>
      <c r="EU376" s="727"/>
      <c r="EV376" s="726"/>
      <c r="EW376" s="727"/>
      <c r="EX376" s="726"/>
      <c r="EY376" s="727"/>
      <c r="EZ376" s="726"/>
      <c r="FA376" s="727"/>
      <c r="FB376" s="726"/>
      <c r="FC376" s="727"/>
      <c r="FD376" s="726"/>
      <c r="FE376" s="727"/>
      <c r="FF376" s="726"/>
      <c r="FG376" s="727"/>
      <c r="FH376" s="726"/>
      <c r="FI376" s="727"/>
      <c r="FJ376" s="726"/>
      <c r="FK376" s="727"/>
      <c r="FL376" s="726"/>
      <c r="FM376" s="727"/>
      <c r="FN376" s="726"/>
      <c r="FO376" s="726"/>
      <c r="FP376" s="729"/>
      <c r="FQ376" s="730"/>
      <c r="FR376" s="731"/>
      <c r="FS376" s="726"/>
      <c r="FT376" s="726"/>
      <c r="FU376" s="731"/>
      <c r="FV376" s="731"/>
      <c r="FW376" s="726"/>
      <c r="FY376" s="1043" t="s">
        <v>504</v>
      </c>
      <c r="FZ376" s="725" t="s">
        <v>851</v>
      </c>
      <c r="GA376" s="726"/>
      <c r="GB376" s="726"/>
      <c r="GC376" s="726"/>
      <c r="GD376" s="734"/>
      <c r="GE376" s="734"/>
      <c r="GF376" s="732"/>
      <c r="GG376" s="734"/>
      <c r="GH376" s="732"/>
      <c r="GI376" s="734"/>
      <c r="GJ376" s="732"/>
      <c r="GK376" s="734"/>
      <c r="GL376" s="732"/>
      <c r="GM376" s="734"/>
      <c r="GN376" s="732"/>
      <c r="GO376" s="734"/>
      <c r="GP376" s="732"/>
      <c r="GQ376" s="734"/>
      <c r="GR376" s="732"/>
      <c r="GS376" s="734"/>
      <c r="GT376" s="732"/>
      <c r="GU376" s="734"/>
      <c r="GV376" s="732"/>
      <c r="GW376" s="734"/>
      <c r="GX376" s="732"/>
      <c r="GY376" s="733"/>
      <c r="GZ376" s="729"/>
      <c r="HA376" s="730"/>
      <c r="HB376" s="731"/>
      <c r="HC376" s="733"/>
      <c r="HD376" s="732"/>
      <c r="HE376" s="731"/>
      <c r="HF376" s="731"/>
      <c r="HG376" s="726"/>
    </row>
    <row r="377" spans="1:225" hidden="1" x14ac:dyDescent="0.25">
      <c r="A377" s="1044"/>
      <c r="B377" s="735" t="s">
        <v>520</v>
      </c>
      <c r="C377" s="737">
        <f t="shared" ref="C377:C385" si="2995">C289</f>
        <v>1</v>
      </c>
      <c r="D377" s="737">
        <f>ROUNDUP(D289*1.04,0)</f>
        <v>27640</v>
      </c>
      <c r="E377" s="738">
        <f>ROUNDUP(D377*1.01,0)</f>
        <v>27917</v>
      </c>
      <c r="F377" s="817">
        <f t="shared" ref="F377:F385" si="2996">C377*E377</f>
        <v>27917</v>
      </c>
      <c r="G377" s="740">
        <f>ROUND(G12,1)</f>
        <v>0</v>
      </c>
      <c r="H377" s="741">
        <f>$F377*G377/100</f>
        <v>0</v>
      </c>
      <c r="I377" s="740">
        <f>ROUND(I12,1)</f>
        <v>0</v>
      </c>
      <c r="J377" s="741">
        <f>$F377*I377/100</f>
        <v>0</v>
      </c>
      <c r="K377" s="740">
        <f>ROUND(K12,1)</f>
        <v>10</v>
      </c>
      <c r="L377" s="741">
        <f>$F377*K377/100</f>
        <v>2791.7</v>
      </c>
      <c r="M377" s="740">
        <f>ROUND(M12,1)</f>
        <v>0</v>
      </c>
      <c r="N377" s="741">
        <f>$F377*M377/100</f>
        <v>0</v>
      </c>
      <c r="O377" s="740">
        <f>ROUND(O12,1)</f>
        <v>0</v>
      </c>
      <c r="P377" s="741">
        <f>$F377*O377/100</f>
        <v>0</v>
      </c>
      <c r="Q377" s="740">
        <f>ROUND(Q12,1)</f>
        <v>100</v>
      </c>
      <c r="R377" s="741">
        <f>$F377*Q377/100</f>
        <v>27917</v>
      </c>
      <c r="S377" s="740">
        <f>ROUND(S12,1)</f>
        <v>20</v>
      </c>
      <c r="T377" s="741">
        <f>$F377*S377/100</f>
        <v>5583.4</v>
      </c>
      <c r="U377" s="740">
        <f>ROUND(U12,1)</f>
        <v>0</v>
      </c>
      <c r="V377" s="741">
        <f>$F377*U377/100</f>
        <v>0</v>
      </c>
      <c r="W377" s="740">
        <f>ROUND(W12,1)</f>
        <v>0</v>
      </c>
      <c r="X377" s="741">
        <f>$F377*W377/100</f>
        <v>0</v>
      </c>
      <c r="Y377" s="740">
        <f>ROUND(Y12,1)</f>
        <v>0</v>
      </c>
      <c r="Z377" s="741">
        <f>$F377*Y377/100</f>
        <v>0</v>
      </c>
      <c r="AA377" s="743">
        <f>IF(((SUM(F377:Z377))&gt;(16242*C377)),0,((16242*C377)-(SUM(F377:Z377))))</f>
        <v>0</v>
      </c>
      <c r="AB377" s="744">
        <f>F377+H377+J377+L377+N377+P377+R377+T377+V377+X377+Z377+AA377</f>
        <v>64209.1</v>
      </c>
      <c r="AC377" s="745">
        <v>12</v>
      </c>
      <c r="AD377" s="746">
        <f>AB377*AC377</f>
        <v>770509.2</v>
      </c>
      <c r="AE377" s="747"/>
      <c r="AF377" s="741"/>
      <c r="AG377" s="746">
        <f>AD377+AE377+AF377</f>
        <v>770509.2</v>
      </c>
      <c r="AH377" s="746">
        <f>AG377*0.302</f>
        <v>232693.78</v>
      </c>
      <c r="AI377" s="746">
        <f>AG377+AH377</f>
        <v>1003202.98</v>
      </c>
      <c r="AK377" s="1044"/>
      <c r="AL377" s="735" t="s">
        <v>520</v>
      </c>
      <c r="AM377" s="737">
        <f t="shared" ref="AM377:AM385" si="2997">AM289</f>
        <v>1</v>
      </c>
      <c r="AN377" s="737">
        <f>ROUNDUP(AN289*1.04,0)</f>
        <v>27640</v>
      </c>
      <c r="AO377" s="738">
        <f>ROUNDUP(AN377*1.01,0)</f>
        <v>27917</v>
      </c>
      <c r="AP377" s="817">
        <f t="shared" ref="AP377:AP385" si="2998">AM377*AO377</f>
        <v>27917</v>
      </c>
      <c r="AQ377" s="740">
        <f>ROUND(AQ12,1)</f>
        <v>0</v>
      </c>
      <c r="AR377" s="741">
        <f>$AP377*AQ377/100</f>
        <v>0</v>
      </c>
      <c r="AS377" s="740">
        <f>ROUND(AS12,1)</f>
        <v>4</v>
      </c>
      <c r="AT377" s="741">
        <f>$AP377*AS377/100</f>
        <v>1116.68</v>
      </c>
      <c r="AU377" s="740">
        <f>ROUND(AU12,1)</f>
        <v>10</v>
      </c>
      <c r="AV377" s="741">
        <f>$AP377*AU377/100</f>
        <v>2791.7</v>
      </c>
      <c r="AW377" s="740">
        <f>ROUND(AW12,1)</f>
        <v>0</v>
      </c>
      <c r="AX377" s="741">
        <f>$AP377*AW377/100</f>
        <v>0</v>
      </c>
      <c r="AY377" s="740">
        <f>ROUND(AY12,1)</f>
        <v>0</v>
      </c>
      <c r="AZ377" s="741">
        <f>$AP377*AY377/100</f>
        <v>0</v>
      </c>
      <c r="BA377" s="740">
        <f>ROUND(BA12,1)</f>
        <v>40.799999999999997</v>
      </c>
      <c r="BB377" s="741">
        <f>$AP377*BA377/100</f>
        <v>11390.14</v>
      </c>
      <c r="BC377" s="740">
        <f>ROUND(BC12,1)</f>
        <v>20</v>
      </c>
      <c r="BD377" s="741">
        <f>$AP377*BC377/100</f>
        <v>5583.4</v>
      </c>
      <c r="BE377" s="740">
        <f>ROUND(BE12,1)</f>
        <v>0</v>
      </c>
      <c r="BF377" s="741">
        <f>$AP377*BE377/100</f>
        <v>0</v>
      </c>
      <c r="BG377" s="740">
        <f>ROUND(BG12,1)</f>
        <v>0</v>
      </c>
      <c r="BH377" s="741">
        <f>$AP377*BG377/100</f>
        <v>0</v>
      </c>
      <c r="BI377" s="740">
        <f>ROUND(BI12,1)</f>
        <v>0</v>
      </c>
      <c r="BJ377" s="741">
        <f>$AP377*BI377/100</f>
        <v>0</v>
      </c>
      <c r="BK377" s="743">
        <f>IF(((SUM(AP377:BJ377))&gt;(16242*AM377)),0,((16242*AM377)-(SUM(AP377:BJ377))))</f>
        <v>0</v>
      </c>
      <c r="BL377" s="744">
        <f>AP377+AR377+AT377+AV377+AX377+AZ377+BB377+BD377+BF377+BH377+BJ377+BK377</f>
        <v>48798.92</v>
      </c>
      <c r="BM377" s="745">
        <v>12</v>
      </c>
      <c r="BN377" s="746">
        <f>BL377*BM377</f>
        <v>585587.04</v>
      </c>
      <c r="BO377" s="747"/>
      <c r="BP377" s="741"/>
      <c r="BQ377" s="746">
        <f>BN377+BO377+BP377</f>
        <v>585587.04</v>
      </c>
      <c r="BR377" s="746">
        <f>BQ377*0.302</f>
        <v>176847.29</v>
      </c>
      <c r="BS377" s="746">
        <f>BQ377+BR377</f>
        <v>762434.33</v>
      </c>
      <c r="BU377" s="1044"/>
      <c r="BV377" s="735" t="s">
        <v>520</v>
      </c>
      <c r="BW377" s="737">
        <f t="shared" ref="BW377:BW385" si="2999">BW289</f>
        <v>1</v>
      </c>
      <c r="BX377" s="737">
        <f>ROUNDUP(BX289*1.04,0)</f>
        <v>27640</v>
      </c>
      <c r="BY377" s="738">
        <f>ROUNDUP(BX377*1.01,0)</f>
        <v>27917</v>
      </c>
      <c r="BZ377" s="817">
        <f t="shared" ref="BZ377:BZ385" si="3000">BW377*BY377</f>
        <v>27917</v>
      </c>
      <c r="CA377" s="740">
        <f>ROUND(CA12,1)</f>
        <v>0</v>
      </c>
      <c r="CB377" s="741">
        <f>$BZ377*CA377/100</f>
        <v>0</v>
      </c>
      <c r="CC377" s="740">
        <f>ROUND(CC12,1)</f>
        <v>0</v>
      </c>
      <c r="CD377" s="741">
        <f>$BZ377*CC377/100</f>
        <v>0</v>
      </c>
      <c r="CE377" s="740">
        <f>ROUND(CE12,1)</f>
        <v>0</v>
      </c>
      <c r="CF377" s="741">
        <f>$BZ377*CE377/100</f>
        <v>0</v>
      </c>
      <c r="CG377" s="740">
        <f>ROUND(CG12,1)</f>
        <v>0</v>
      </c>
      <c r="CH377" s="741">
        <f>$BZ377*CG377/100</f>
        <v>0</v>
      </c>
      <c r="CI377" s="740">
        <f>ROUND(CI12,1)</f>
        <v>0</v>
      </c>
      <c r="CJ377" s="741">
        <f>$BZ377*CI377/100</f>
        <v>0</v>
      </c>
      <c r="CK377" s="740">
        <f>ROUND(CK12,1)</f>
        <v>74</v>
      </c>
      <c r="CL377" s="741">
        <f>$BZ377*CK377/100</f>
        <v>20658.580000000002</v>
      </c>
      <c r="CM377" s="740">
        <f>ROUND(CM12,1)</f>
        <v>10</v>
      </c>
      <c r="CN377" s="741">
        <f>$BZ377*CM377/100</f>
        <v>2791.7</v>
      </c>
      <c r="CO377" s="740">
        <f>ROUND(CO12,1)</f>
        <v>0</v>
      </c>
      <c r="CP377" s="741">
        <f>$BZ377*CO377/100</f>
        <v>0</v>
      </c>
      <c r="CQ377" s="740">
        <f>ROUND(CQ12,1)</f>
        <v>0</v>
      </c>
      <c r="CR377" s="741">
        <f>$BZ377*CQ377/100</f>
        <v>0</v>
      </c>
      <c r="CS377" s="740">
        <f>ROUND(CS12,1)</f>
        <v>0</v>
      </c>
      <c r="CT377" s="741">
        <f>$BZ377*CS377/100</f>
        <v>0</v>
      </c>
      <c r="CU377" s="743">
        <f>IF(((SUM(BZ377:CT377))&gt;(16242*BW377)),0,((16242*BW377)-(SUM(BZ377:CT377))))</f>
        <v>0</v>
      </c>
      <c r="CV377" s="744">
        <f>BZ377+CB377+CD377+CF377+CH377+CJ377+CL377+CN377+CP377+CR377+CT377+CU377</f>
        <v>51367.28</v>
      </c>
      <c r="CW377" s="745">
        <v>12</v>
      </c>
      <c r="CX377" s="746">
        <f>CV377*CW377</f>
        <v>616407.36</v>
      </c>
      <c r="CY377" s="747"/>
      <c r="CZ377" s="741"/>
      <c r="DA377" s="746">
        <f>CX377+CY377+CZ377</f>
        <v>616407.36</v>
      </c>
      <c r="DB377" s="746">
        <f>DA377*0.302</f>
        <v>186155.02</v>
      </c>
      <c r="DC377" s="746">
        <f>DA377+DB377</f>
        <v>802562.38</v>
      </c>
      <c r="DD377" s="750"/>
      <c r="DE377" s="1044"/>
      <c r="DF377" s="735" t="s">
        <v>520</v>
      </c>
      <c r="DG377" s="737">
        <f t="shared" ref="DG377:DG385" si="3001">DG289</f>
        <v>1</v>
      </c>
      <c r="DH377" s="737">
        <f>ROUNDUP(DH289*1.04,0)</f>
        <v>27640</v>
      </c>
      <c r="DI377" s="738">
        <f>ROUNDUP(DH377*1.01,0)</f>
        <v>27917</v>
      </c>
      <c r="DJ377" s="817">
        <f t="shared" ref="DJ377:DJ385" si="3002">DG377*DI377</f>
        <v>27917</v>
      </c>
      <c r="DK377" s="740">
        <f>ROUND(DK12,1)</f>
        <v>0</v>
      </c>
      <c r="DL377" s="741">
        <f>$DJ377*DK377/100</f>
        <v>0</v>
      </c>
      <c r="DM377" s="740">
        <f>ROUND(DM12,1)</f>
        <v>0</v>
      </c>
      <c r="DN377" s="741">
        <f>$DJ377*DM377/100</f>
        <v>0</v>
      </c>
      <c r="DO377" s="740">
        <f>ROUND(DO12,1)</f>
        <v>0</v>
      </c>
      <c r="DP377" s="741">
        <f>$DJ377*DO377/100</f>
        <v>0</v>
      </c>
      <c r="DQ377" s="740">
        <f>ROUND(DQ12,1)</f>
        <v>0</v>
      </c>
      <c r="DR377" s="741">
        <f>$DJ377*DQ377/100</f>
        <v>0</v>
      </c>
      <c r="DS377" s="740">
        <f>ROUND(DS12,1)</f>
        <v>0</v>
      </c>
      <c r="DT377" s="741">
        <f>$DJ377*DS377/100</f>
        <v>0</v>
      </c>
      <c r="DU377" s="740">
        <f>ROUND(DU12,1)</f>
        <v>15.9</v>
      </c>
      <c r="DV377" s="741">
        <f>$DJ377*DU377/100</f>
        <v>4438.8</v>
      </c>
      <c r="DW377" s="740">
        <f>ROUND(DW12,1)</f>
        <v>20</v>
      </c>
      <c r="DX377" s="741">
        <f>$DJ377*DW377/100</f>
        <v>5583.4</v>
      </c>
      <c r="DY377" s="740">
        <f>ROUND(DY12,1)</f>
        <v>0</v>
      </c>
      <c r="DZ377" s="741">
        <f>$DJ377*DY377/100</f>
        <v>0</v>
      </c>
      <c r="EA377" s="740">
        <f>ROUND(EA12,1)</f>
        <v>0</v>
      </c>
      <c r="EB377" s="741">
        <f>$DJ377*EA377/100</f>
        <v>0</v>
      </c>
      <c r="EC377" s="740">
        <f>ROUND(EC12,1)</f>
        <v>0</v>
      </c>
      <c r="ED377" s="741">
        <f>$DJ377*EC377/100</f>
        <v>0</v>
      </c>
      <c r="EE377" s="743">
        <f>IF(((SUM(DJ377:ED377))&gt;(16242*DG377)),0,((16242*DG377)-(SUM(DJ377:ED377))))</f>
        <v>0</v>
      </c>
      <c r="EF377" s="744">
        <f>DJ377+DL377+DN377+DP377+DR377+DT377+DV377+DX377+DZ377+EB377+ED377+EE377</f>
        <v>37939.199999999997</v>
      </c>
      <c r="EG377" s="745">
        <v>12</v>
      </c>
      <c r="EH377" s="746">
        <f>EF377*EG377</f>
        <v>455270.40000000002</v>
      </c>
      <c r="EI377" s="747"/>
      <c r="EJ377" s="741"/>
      <c r="EK377" s="746">
        <f>EH377+EI377+EJ377</f>
        <v>455270.40000000002</v>
      </c>
      <c r="EL377" s="746">
        <f>EK377*0.302</f>
        <v>137491.66</v>
      </c>
      <c r="EM377" s="746">
        <f>EK377+EL377</f>
        <v>592762.06000000006</v>
      </c>
      <c r="EO377" s="1044"/>
      <c r="EP377" s="752" t="s">
        <v>520</v>
      </c>
      <c r="EQ377" s="737">
        <f t="shared" ref="EQ377:EQ385" si="3003">EQ289</f>
        <v>1</v>
      </c>
      <c r="ER377" s="737">
        <f>ROUNDUP(ER289*1.04,0)</f>
        <v>27640</v>
      </c>
      <c r="ES377" s="738">
        <f>ROUNDUP(ER377*1.01,0)</f>
        <v>27917</v>
      </c>
      <c r="ET377" s="817">
        <f t="shared" ref="ET377:ET385" si="3004">EQ377*ES377</f>
        <v>27917</v>
      </c>
      <c r="EU377" s="740">
        <f>ROUND(EU12,1)</f>
        <v>0</v>
      </c>
      <c r="EV377" s="741">
        <f>$ET377*EU377/100</f>
        <v>0</v>
      </c>
      <c r="EW377" s="740">
        <f>ROUND(EW12,1)</f>
        <v>0</v>
      </c>
      <c r="EX377" s="741">
        <f>$ET377*EW377/100</f>
        <v>0</v>
      </c>
      <c r="EY377" s="740">
        <f>ROUND(EY12,1)</f>
        <v>0</v>
      </c>
      <c r="EZ377" s="741">
        <f>$ET377*EY377/100</f>
        <v>0</v>
      </c>
      <c r="FA377" s="740">
        <f>ROUND(FA12,1)</f>
        <v>0</v>
      </c>
      <c r="FB377" s="741">
        <f>$ET377*FA377/100</f>
        <v>0</v>
      </c>
      <c r="FC377" s="740">
        <f>ROUND(FC12,1)</f>
        <v>0</v>
      </c>
      <c r="FD377" s="741">
        <f>$ET377*FC377/100</f>
        <v>0</v>
      </c>
      <c r="FE377" s="740">
        <f>ROUND(FE12,1)</f>
        <v>25.5</v>
      </c>
      <c r="FF377" s="741">
        <f>$ET377*FE377/100</f>
        <v>7118.84</v>
      </c>
      <c r="FG377" s="740">
        <f>ROUND(FG12,1)</f>
        <v>15</v>
      </c>
      <c r="FH377" s="741">
        <f>$ET377*FG377/100</f>
        <v>4187.55</v>
      </c>
      <c r="FI377" s="740">
        <f>ROUND(FI12,1)</f>
        <v>0</v>
      </c>
      <c r="FJ377" s="741">
        <f>$ET377*FI377/100</f>
        <v>0</v>
      </c>
      <c r="FK377" s="740">
        <f>ROUND(FK12,1)</f>
        <v>0</v>
      </c>
      <c r="FL377" s="741">
        <f>$ET377*FK377/100</f>
        <v>0</v>
      </c>
      <c r="FM377" s="740">
        <f>ROUND(FM12,1)</f>
        <v>0</v>
      </c>
      <c r="FN377" s="741">
        <f>$ET377*FM377/100</f>
        <v>0</v>
      </c>
      <c r="FO377" s="743">
        <f>IF(((SUM(ET377:FN377))&gt;(16242*EQ377)),0,((16242*EQ377)-(SUM(ET377:FN377))))</f>
        <v>0</v>
      </c>
      <c r="FP377" s="744">
        <f>ET377+EV377+EX377+EZ377+FB377+FD377+FF377+FH377+FJ377+FL377+FN377+FO377</f>
        <v>39223.39</v>
      </c>
      <c r="FQ377" s="745">
        <v>12</v>
      </c>
      <c r="FR377" s="746">
        <f>FP377*FQ377</f>
        <v>470680.68</v>
      </c>
      <c r="FS377" s="747"/>
      <c r="FT377" s="741"/>
      <c r="FU377" s="746">
        <f>FR377+FS377+FT377</f>
        <v>470680.68</v>
      </c>
      <c r="FV377" s="746">
        <f>FU377*0.302</f>
        <v>142145.57</v>
      </c>
      <c r="FW377" s="746">
        <f>FU377+FV377</f>
        <v>612826.25</v>
      </c>
      <c r="FY377" s="1044"/>
      <c r="FZ377" s="752" t="s">
        <v>520</v>
      </c>
      <c r="GA377" s="737">
        <f t="shared" ref="GA377:GA385" si="3005">GA289</f>
        <v>5</v>
      </c>
      <c r="GB377" s="737">
        <f>ROUNDUP(GB289*1.04,0)</f>
        <v>27640</v>
      </c>
      <c r="GC377" s="738">
        <f>ROUNDUP(GB377*1.01,0)</f>
        <v>27917</v>
      </c>
      <c r="GD377" s="743">
        <f t="shared" ref="GD377" si="3006">F377+AP377+BZ377+DJ377+ET377</f>
        <v>139585</v>
      </c>
      <c r="GE377" s="743"/>
      <c r="GF377" s="737">
        <f t="shared" ref="GF377:GF385" si="3007">H377+AR377+CB377+DL377+EV377</f>
        <v>0</v>
      </c>
      <c r="GG377" s="743"/>
      <c r="GH377" s="737">
        <f t="shared" ref="GH377:GH385" si="3008">J377+AT377+CD377+DN377+EX377</f>
        <v>1116.68</v>
      </c>
      <c r="GI377" s="743"/>
      <c r="GJ377" s="737">
        <f t="shared" ref="GJ377:GJ385" si="3009">L377+AV377+CF377+DP377+EZ377</f>
        <v>5583.4</v>
      </c>
      <c r="GK377" s="743"/>
      <c r="GL377" s="737">
        <f t="shared" ref="GL377:GL385" si="3010">N377+AX377+CH377+DR377+FB377</f>
        <v>0</v>
      </c>
      <c r="GM377" s="743"/>
      <c r="GN377" s="737">
        <f t="shared" ref="GN377:GN385" si="3011">P377+AZ377+CJ377+DT377+FD377</f>
        <v>0</v>
      </c>
      <c r="GO377" s="743"/>
      <c r="GP377" s="737">
        <f t="shared" ref="GP377:GP385" si="3012">R377+BB377+CL377+DV377+FF377</f>
        <v>71523.360000000001</v>
      </c>
      <c r="GQ377" s="743"/>
      <c r="GR377" s="737">
        <f t="shared" ref="GR377:GR385" si="3013">T377+BD377+CN377+DX377+FH377</f>
        <v>23729.45</v>
      </c>
      <c r="GS377" s="743"/>
      <c r="GT377" s="737">
        <f t="shared" ref="GT377:GT385" si="3014">V377+BF377+CP377+DZ377+FJ377</f>
        <v>0</v>
      </c>
      <c r="GU377" s="743"/>
      <c r="GV377" s="737">
        <f t="shared" ref="GV377:GV385" si="3015">X377+BH377+CR377+EB377+FL377</f>
        <v>0</v>
      </c>
      <c r="GW377" s="743"/>
      <c r="GX377" s="737">
        <f t="shared" ref="GX377:GY385" si="3016">Z377+BJ377+CT377+ED377+FN377</f>
        <v>0</v>
      </c>
      <c r="GY377" s="743">
        <f t="shared" si="3016"/>
        <v>0</v>
      </c>
      <c r="GZ377" s="744">
        <f>GD377+GF377+GH377+GJ377+GL377+GN377+GP377+GR377+GT377+GV377+GX377+GY377</f>
        <v>241537.89</v>
      </c>
      <c r="HA377" s="745">
        <v>12</v>
      </c>
      <c r="HB377" s="746">
        <f>GZ377*HA377</f>
        <v>2898454.68</v>
      </c>
      <c r="HC377" s="737">
        <f t="shared" ref="HC377:HD385" si="3017">AE377+BO377+CY377+EI377+FS377</f>
        <v>0</v>
      </c>
      <c r="HD377" s="737">
        <f t="shared" si="3017"/>
        <v>0</v>
      </c>
      <c r="HE377" s="746">
        <f>HB377+HC377+HD377</f>
        <v>2898454.68</v>
      </c>
      <c r="HF377" s="746">
        <f>HE377*0.302</f>
        <v>875333.31</v>
      </c>
      <c r="HG377" s="746">
        <f>HE377+HF377</f>
        <v>3773787.99</v>
      </c>
    </row>
    <row r="378" spans="1:225" ht="38.25" hidden="1" x14ac:dyDescent="0.25">
      <c r="A378" s="1044"/>
      <c r="B378" s="753" t="s">
        <v>852</v>
      </c>
      <c r="C378" s="737">
        <f t="shared" si="2995"/>
        <v>1</v>
      </c>
      <c r="D378" s="737">
        <f t="shared" ref="D378:D385" si="3018">ROUNDUP(D290*1.04,0)</f>
        <v>24877</v>
      </c>
      <c r="E378" s="738">
        <f t="shared" ref="E378:E385" si="3019">ROUNDUP(D378*1.01,0)</f>
        <v>25126</v>
      </c>
      <c r="F378" s="817">
        <f t="shared" si="2996"/>
        <v>25126</v>
      </c>
      <c r="G378" s="740">
        <f t="shared" ref="G378:I385" si="3020">ROUND(G13,1)</f>
        <v>0</v>
      </c>
      <c r="H378" s="741">
        <f t="shared" ref="H378:H385" si="3021">$F378*G378/100</f>
        <v>0</v>
      </c>
      <c r="I378" s="740">
        <f t="shared" si="3020"/>
        <v>0</v>
      </c>
      <c r="J378" s="741">
        <f t="shared" ref="J378:J385" si="3022">$F378*I378/100</f>
        <v>0</v>
      </c>
      <c r="K378" s="740">
        <f t="shared" ref="K378:K385" si="3023">ROUND(K13,1)</f>
        <v>10</v>
      </c>
      <c r="L378" s="741">
        <f t="shared" ref="L378:L385" si="3024">$F378*K378/100</f>
        <v>2512.6</v>
      </c>
      <c r="M378" s="740">
        <f t="shared" ref="M378:M385" si="3025">ROUND(M13,1)</f>
        <v>20</v>
      </c>
      <c r="N378" s="741">
        <f t="shared" ref="N378:N385" si="3026">$F378*M378/100</f>
        <v>5025.2</v>
      </c>
      <c r="O378" s="740">
        <f t="shared" ref="O378:O385" si="3027">ROUND(O13,1)</f>
        <v>0</v>
      </c>
      <c r="P378" s="741">
        <f t="shared" ref="P378:P385" si="3028">$F378*O378/100</f>
        <v>0</v>
      </c>
      <c r="Q378" s="740">
        <f t="shared" ref="Q378:Q385" si="3029">ROUND(Q13,1)</f>
        <v>100</v>
      </c>
      <c r="R378" s="741">
        <f t="shared" ref="R378:R385" si="3030">$F378*Q378/100</f>
        <v>25126</v>
      </c>
      <c r="S378" s="740">
        <f t="shared" ref="S378:S385" si="3031">ROUND(S13,1)</f>
        <v>20</v>
      </c>
      <c r="T378" s="741">
        <f t="shared" ref="T378:T385" si="3032">$F378*S378/100</f>
        <v>5025.2</v>
      </c>
      <c r="U378" s="740">
        <f t="shared" ref="U378:U385" si="3033">ROUND(U13,1)</f>
        <v>0</v>
      </c>
      <c r="V378" s="741">
        <f t="shared" ref="V378:V385" si="3034">$F378*U378/100</f>
        <v>0</v>
      </c>
      <c r="W378" s="740">
        <f t="shared" ref="W378:W385" si="3035">ROUND(W13,1)</f>
        <v>0</v>
      </c>
      <c r="X378" s="741">
        <f t="shared" ref="X378:X385" si="3036">$F378*W378/100</f>
        <v>0</v>
      </c>
      <c r="Y378" s="740">
        <f t="shared" ref="Y378:Y385" si="3037">ROUND(Y13,1)</f>
        <v>0</v>
      </c>
      <c r="Z378" s="741">
        <f t="shared" ref="Z378:Z385" si="3038">$F378*Y378/100</f>
        <v>0</v>
      </c>
      <c r="AA378" s="743">
        <f t="shared" ref="AA378:AA385" si="3039">IF(((SUM(F378:Z378))&gt;(16242*C378)),0,((16242*C378)-(SUM(F378:Z378))))</f>
        <v>0</v>
      </c>
      <c r="AB378" s="744">
        <f t="shared" ref="AB378:AB385" si="3040">F378+H378+J378+L378+N378+P378+R378+T378+V378+X378+Z378+AA378</f>
        <v>62815</v>
      </c>
      <c r="AC378" s="745">
        <v>12</v>
      </c>
      <c r="AD378" s="746">
        <f t="shared" ref="AD378:AD385" si="3041">AB378*AC378</f>
        <v>753780</v>
      </c>
      <c r="AE378" s="747"/>
      <c r="AF378" s="741"/>
      <c r="AG378" s="746">
        <f t="shared" ref="AG378:AG385" si="3042">AD378+AE378+AF378</f>
        <v>753780</v>
      </c>
      <c r="AH378" s="746">
        <f t="shared" ref="AH378:AH385" si="3043">AG378*0.302</f>
        <v>227641.56</v>
      </c>
      <c r="AI378" s="746">
        <f t="shared" ref="AI378:AI385" si="3044">AG378+AH378</f>
        <v>981421.56</v>
      </c>
      <c r="AK378" s="1044"/>
      <c r="AL378" s="753" t="s">
        <v>852</v>
      </c>
      <c r="AM378" s="737">
        <f t="shared" si="2997"/>
        <v>0</v>
      </c>
      <c r="AN378" s="737">
        <f t="shared" ref="AN378:AN385" si="3045">ROUNDUP(AN290*1.04,0)</f>
        <v>24877</v>
      </c>
      <c r="AO378" s="738">
        <f t="shared" ref="AO378:AO385" si="3046">ROUNDUP(AN378*1.01,0)</f>
        <v>25126</v>
      </c>
      <c r="AP378" s="817">
        <f t="shared" si="2998"/>
        <v>0</v>
      </c>
      <c r="AQ378" s="740">
        <f t="shared" ref="AQ378:AQ385" si="3047">ROUND(AQ13,1)</f>
        <v>0</v>
      </c>
      <c r="AR378" s="741">
        <f t="shared" ref="AR378:AR385" si="3048">$AP378*AQ378/100</f>
        <v>0</v>
      </c>
      <c r="AS378" s="740">
        <f t="shared" ref="AS378:AS385" si="3049">ROUND(AS13,1)</f>
        <v>0</v>
      </c>
      <c r="AT378" s="741">
        <f t="shared" ref="AT378:AT385" si="3050">$AP378*AS378/100</f>
        <v>0</v>
      </c>
      <c r="AU378" s="740">
        <f t="shared" ref="AU378:AU385" si="3051">ROUND(AU13,1)</f>
        <v>0</v>
      </c>
      <c r="AV378" s="741">
        <f t="shared" ref="AV378:AV385" si="3052">$AP378*AU378/100</f>
        <v>0</v>
      </c>
      <c r="AW378" s="740">
        <f t="shared" ref="AW378:AW385" si="3053">ROUND(AW13,1)</f>
        <v>0</v>
      </c>
      <c r="AX378" s="741">
        <f t="shared" ref="AX378:AX385" si="3054">$AP378*AW378/100</f>
        <v>0</v>
      </c>
      <c r="AY378" s="740">
        <f t="shared" ref="AY378:AY385" si="3055">ROUND(AY13,1)</f>
        <v>0</v>
      </c>
      <c r="AZ378" s="741">
        <f t="shared" ref="AZ378:AZ385" si="3056">$AP378*AY378/100</f>
        <v>0</v>
      </c>
      <c r="BA378" s="740">
        <f t="shared" ref="BA378:BA385" si="3057">ROUND(BA13,1)</f>
        <v>0</v>
      </c>
      <c r="BB378" s="741">
        <f t="shared" ref="BB378:BB385" si="3058">$AP378*BA378/100</f>
        <v>0</v>
      </c>
      <c r="BC378" s="740">
        <f t="shared" ref="BC378:BC385" si="3059">ROUND(BC13,1)</f>
        <v>0</v>
      </c>
      <c r="BD378" s="741">
        <f t="shared" ref="BD378:BD385" si="3060">$AP378*BC378/100</f>
        <v>0</v>
      </c>
      <c r="BE378" s="740">
        <f t="shared" ref="BE378:BE385" si="3061">ROUND(BE13,1)</f>
        <v>0</v>
      </c>
      <c r="BF378" s="741">
        <f t="shared" ref="BF378:BF385" si="3062">$AP378*BE378/100</f>
        <v>0</v>
      </c>
      <c r="BG378" s="740">
        <f t="shared" ref="BG378:BG385" si="3063">ROUND(BG13,1)</f>
        <v>0</v>
      </c>
      <c r="BH378" s="741">
        <f t="shared" ref="BH378:BH385" si="3064">$AP378*BG378/100</f>
        <v>0</v>
      </c>
      <c r="BI378" s="740">
        <f t="shared" ref="BI378:BI385" si="3065">ROUND(BI13,1)</f>
        <v>0</v>
      </c>
      <c r="BJ378" s="741">
        <f t="shared" ref="BJ378:BJ385" si="3066">$AP378*BI378/100</f>
        <v>0</v>
      </c>
      <c r="BK378" s="743">
        <f t="shared" ref="BK378:BK385" si="3067">IF(((SUM(AP378:BJ378))&gt;(16242*AM378)),0,((16242*AM378)-(SUM(AP378:BJ378))))</f>
        <v>0</v>
      </c>
      <c r="BL378" s="744">
        <f t="shared" ref="BL378:BL385" si="3068">AP378+AR378+AT378+AV378+AX378+AZ378+BB378+BD378+BF378+BH378+BJ378+BK378</f>
        <v>0</v>
      </c>
      <c r="BM378" s="745">
        <v>12</v>
      </c>
      <c r="BN378" s="746">
        <f t="shared" ref="BN378:BN385" si="3069">BL378*BM378</f>
        <v>0</v>
      </c>
      <c r="BO378" s="747"/>
      <c r="BP378" s="741"/>
      <c r="BQ378" s="746">
        <f t="shared" ref="BQ378:BQ385" si="3070">BN378+BO378+BP378</f>
        <v>0</v>
      </c>
      <c r="BR378" s="746">
        <f t="shared" ref="BR378:BR385" si="3071">BQ378*0.302</f>
        <v>0</v>
      </c>
      <c r="BS378" s="746">
        <f t="shared" ref="BS378:BS385" si="3072">BQ378+BR378</f>
        <v>0</v>
      </c>
      <c r="BU378" s="1044"/>
      <c r="BV378" s="753" t="s">
        <v>852</v>
      </c>
      <c r="BW378" s="737">
        <f t="shared" si="2999"/>
        <v>0</v>
      </c>
      <c r="BX378" s="737">
        <f t="shared" ref="BX378:BX385" si="3073">ROUNDUP(BX290*1.04,0)</f>
        <v>24877</v>
      </c>
      <c r="BY378" s="738">
        <f t="shared" ref="BY378:BY385" si="3074">ROUNDUP(BX378*1.01,0)</f>
        <v>25126</v>
      </c>
      <c r="BZ378" s="817">
        <f t="shared" si="3000"/>
        <v>0</v>
      </c>
      <c r="CA378" s="740">
        <f t="shared" ref="CA378:CA385" si="3075">ROUND(CA13,1)</f>
        <v>0</v>
      </c>
      <c r="CB378" s="741">
        <f t="shared" ref="CB378:CB385" si="3076">$BZ378*CA378/100</f>
        <v>0</v>
      </c>
      <c r="CC378" s="740">
        <f t="shared" ref="CC378:CC385" si="3077">ROUND(CC13,1)</f>
        <v>0</v>
      </c>
      <c r="CD378" s="741">
        <f t="shared" ref="CD378:CD385" si="3078">$BZ378*CC378/100</f>
        <v>0</v>
      </c>
      <c r="CE378" s="740">
        <f t="shared" ref="CE378:CE385" si="3079">ROUND(CE13,1)</f>
        <v>0</v>
      </c>
      <c r="CF378" s="741">
        <f t="shared" ref="CF378:CF385" si="3080">$BZ378*CE378/100</f>
        <v>0</v>
      </c>
      <c r="CG378" s="740">
        <f t="shared" ref="CG378:CG385" si="3081">ROUND(CG13,1)</f>
        <v>0</v>
      </c>
      <c r="CH378" s="741">
        <f t="shared" ref="CH378:CH385" si="3082">$BZ378*CG378/100</f>
        <v>0</v>
      </c>
      <c r="CI378" s="740">
        <f t="shared" ref="CI378:CI385" si="3083">ROUND(CI13,1)</f>
        <v>0</v>
      </c>
      <c r="CJ378" s="741">
        <f t="shared" ref="CJ378:CJ385" si="3084">$BZ378*CI378/100</f>
        <v>0</v>
      </c>
      <c r="CK378" s="740">
        <f t="shared" ref="CK378:CK385" si="3085">ROUND(CK13,1)</f>
        <v>0</v>
      </c>
      <c r="CL378" s="741">
        <f t="shared" ref="CL378:CL385" si="3086">$BZ378*CK378/100</f>
        <v>0</v>
      </c>
      <c r="CM378" s="740">
        <f t="shared" ref="CM378:CM385" si="3087">ROUND(CM13,1)</f>
        <v>0</v>
      </c>
      <c r="CN378" s="741">
        <f t="shared" ref="CN378:CN385" si="3088">$BZ378*CM378/100</f>
        <v>0</v>
      </c>
      <c r="CO378" s="740">
        <f t="shared" ref="CO378:CO385" si="3089">ROUND(CO13,1)</f>
        <v>0</v>
      </c>
      <c r="CP378" s="741">
        <f t="shared" ref="CP378:CP385" si="3090">$BZ378*CO378/100</f>
        <v>0</v>
      </c>
      <c r="CQ378" s="740">
        <f t="shared" ref="CQ378:CQ385" si="3091">ROUND(CQ13,1)</f>
        <v>0</v>
      </c>
      <c r="CR378" s="741">
        <f t="shared" ref="CR378:CR385" si="3092">$BZ378*CQ378/100</f>
        <v>0</v>
      </c>
      <c r="CS378" s="740">
        <f t="shared" ref="CS378:CS385" si="3093">ROUND(CS13,1)</f>
        <v>0</v>
      </c>
      <c r="CT378" s="741">
        <f t="shared" ref="CT378:CT385" si="3094">$BZ378*CS378/100</f>
        <v>0</v>
      </c>
      <c r="CU378" s="743">
        <f t="shared" ref="CU378:CU385" si="3095">IF(((SUM(BZ378:CT378))&gt;(16242*BW378)),0,((16242*BW378)-(SUM(BZ378:CT378))))</f>
        <v>0</v>
      </c>
      <c r="CV378" s="744">
        <f t="shared" ref="CV378:CV385" si="3096">BZ378+CB378+CD378+CF378+CH378+CJ378+CL378+CN378+CP378+CR378+CT378+CU378</f>
        <v>0</v>
      </c>
      <c r="CW378" s="745">
        <v>12</v>
      </c>
      <c r="CX378" s="746">
        <f t="shared" ref="CX378:CX385" si="3097">CV378*CW378</f>
        <v>0</v>
      </c>
      <c r="CY378" s="747"/>
      <c r="CZ378" s="741"/>
      <c r="DA378" s="746">
        <f t="shared" ref="DA378:DA385" si="3098">CX378+CY378+CZ378</f>
        <v>0</v>
      </c>
      <c r="DB378" s="746">
        <f t="shared" ref="DB378:DB385" si="3099">DA378*0.302</f>
        <v>0</v>
      </c>
      <c r="DC378" s="746">
        <f t="shared" ref="DC378:DC385" si="3100">DA378+DB378</f>
        <v>0</v>
      </c>
      <c r="DD378" s="750"/>
      <c r="DE378" s="1044"/>
      <c r="DF378" s="753" t="s">
        <v>852</v>
      </c>
      <c r="DG378" s="737">
        <f t="shared" si="3001"/>
        <v>0</v>
      </c>
      <c r="DH378" s="737">
        <f t="shared" ref="DH378:DH385" si="3101">ROUNDUP(DH290*1.04,0)</f>
        <v>24877</v>
      </c>
      <c r="DI378" s="738">
        <f t="shared" ref="DI378:DI385" si="3102">ROUNDUP(DH378*1.01,0)</f>
        <v>25126</v>
      </c>
      <c r="DJ378" s="817">
        <f t="shared" si="3002"/>
        <v>0</v>
      </c>
      <c r="DK378" s="740">
        <f t="shared" ref="DK378:DK385" si="3103">ROUND(DK13,1)</f>
        <v>0</v>
      </c>
      <c r="DL378" s="741">
        <f t="shared" ref="DL378:DL385" si="3104">$DJ378*DK378/100</f>
        <v>0</v>
      </c>
      <c r="DM378" s="740">
        <f t="shared" ref="DM378:DM385" si="3105">ROUND(DM13,1)</f>
        <v>0</v>
      </c>
      <c r="DN378" s="741">
        <f t="shared" ref="DN378:DN385" si="3106">$DJ378*DM378/100</f>
        <v>0</v>
      </c>
      <c r="DO378" s="740">
        <f t="shared" ref="DO378:DO385" si="3107">ROUND(DO13,1)</f>
        <v>0</v>
      </c>
      <c r="DP378" s="741">
        <f t="shared" ref="DP378:DP385" si="3108">$DJ378*DO378/100</f>
        <v>0</v>
      </c>
      <c r="DQ378" s="740">
        <f t="shared" ref="DQ378:DQ385" si="3109">ROUND(DQ13,1)</f>
        <v>0</v>
      </c>
      <c r="DR378" s="741">
        <f t="shared" ref="DR378:DR385" si="3110">$DJ378*DQ378/100</f>
        <v>0</v>
      </c>
      <c r="DS378" s="740">
        <f t="shared" ref="DS378:DS385" si="3111">ROUND(DS13,1)</f>
        <v>0</v>
      </c>
      <c r="DT378" s="741">
        <f t="shared" ref="DT378:DT385" si="3112">$DJ378*DS378/100</f>
        <v>0</v>
      </c>
      <c r="DU378" s="740">
        <f t="shared" ref="DU378:DU385" si="3113">ROUND(DU13,1)</f>
        <v>0</v>
      </c>
      <c r="DV378" s="741">
        <f t="shared" ref="DV378:DV385" si="3114">$DJ378*DU378/100</f>
        <v>0</v>
      </c>
      <c r="DW378" s="740">
        <f t="shared" ref="DW378:DW385" si="3115">ROUND(DW13,1)</f>
        <v>0</v>
      </c>
      <c r="DX378" s="741">
        <f t="shared" ref="DX378:DX385" si="3116">$DJ378*DW378/100</f>
        <v>0</v>
      </c>
      <c r="DY378" s="740">
        <f t="shared" ref="DY378:DY385" si="3117">ROUND(DY13,1)</f>
        <v>0</v>
      </c>
      <c r="DZ378" s="741">
        <f t="shared" ref="DZ378:DZ385" si="3118">$DJ378*DY378/100</f>
        <v>0</v>
      </c>
      <c r="EA378" s="740">
        <f t="shared" ref="EA378:EA385" si="3119">ROUND(EA13,1)</f>
        <v>0</v>
      </c>
      <c r="EB378" s="741">
        <f t="shared" ref="EB378:EB385" si="3120">$DJ378*EA378/100</f>
        <v>0</v>
      </c>
      <c r="EC378" s="740">
        <f t="shared" ref="EC378:EC385" si="3121">ROUND(EC13,1)</f>
        <v>0</v>
      </c>
      <c r="ED378" s="741">
        <f t="shared" ref="ED378:ED385" si="3122">$DJ378*EC378/100</f>
        <v>0</v>
      </c>
      <c r="EE378" s="743">
        <f t="shared" ref="EE378:EE385" si="3123">IF(((SUM(DJ378:ED378))&gt;(16242*DG378)),0,((16242*DG378)-(SUM(DJ378:ED378))))</f>
        <v>0</v>
      </c>
      <c r="EF378" s="744">
        <f t="shared" ref="EF378:EF385" si="3124">DJ378+DL378+DN378+DP378+DR378+DT378+DV378+DX378+DZ378+EB378+ED378+EE378</f>
        <v>0</v>
      </c>
      <c r="EG378" s="745">
        <v>12</v>
      </c>
      <c r="EH378" s="746">
        <f t="shared" ref="EH378:EH385" si="3125">EF378*EG378</f>
        <v>0</v>
      </c>
      <c r="EI378" s="747"/>
      <c r="EJ378" s="741"/>
      <c r="EK378" s="746">
        <f t="shared" ref="EK378:EK385" si="3126">EH378+EI378+EJ378</f>
        <v>0</v>
      </c>
      <c r="EL378" s="746">
        <f t="shared" ref="EL378:EL385" si="3127">EK378*0.302</f>
        <v>0</v>
      </c>
      <c r="EM378" s="746">
        <f t="shared" ref="EM378:EM385" si="3128">EK378+EL378</f>
        <v>0</v>
      </c>
      <c r="EO378" s="1044"/>
      <c r="EP378" s="753" t="s">
        <v>852</v>
      </c>
      <c r="EQ378" s="737">
        <f t="shared" si="3003"/>
        <v>0</v>
      </c>
      <c r="ER378" s="737">
        <f t="shared" ref="ER378:ER385" si="3129">ROUNDUP(ER290*1.04,0)</f>
        <v>24877</v>
      </c>
      <c r="ES378" s="738">
        <f t="shared" ref="ES378:ES385" si="3130">ROUNDUP(ER378*1.01,0)</f>
        <v>25126</v>
      </c>
      <c r="ET378" s="817">
        <f t="shared" si="3004"/>
        <v>0</v>
      </c>
      <c r="EU378" s="740">
        <f t="shared" ref="EU378:EU385" si="3131">ROUND(EU13,1)</f>
        <v>0</v>
      </c>
      <c r="EV378" s="741">
        <f t="shared" ref="EV378:EV385" si="3132">$ET378*EU378/100</f>
        <v>0</v>
      </c>
      <c r="EW378" s="740">
        <f t="shared" ref="EW378:EW385" si="3133">ROUND(EW13,1)</f>
        <v>0</v>
      </c>
      <c r="EX378" s="741">
        <f t="shared" ref="EX378:EX385" si="3134">$ET378*EW378/100</f>
        <v>0</v>
      </c>
      <c r="EY378" s="740">
        <f t="shared" ref="EY378:EY385" si="3135">ROUND(EY13,1)</f>
        <v>0</v>
      </c>
      <c r="EZ378" s="741">
        <f t="shared" ref="EZ378:EZ385" si="3136">$ET378*EY378/100</f>
        <v>0</v>
      </c>
      <c r="FA378" s="740">
        <f t="shared" ref="FA378:FA385" si="3137">ROUND(FA13,1)</f>
        <v>0</v>
      </c>
      <c r="FB378" s="741">
        <f t="shared" ref="FB378:FB385" si="3138">$ET378*FA378/100</f>
        <v>0</v>
      </c>
      <c r="FC378" s="740">
        <f t="shared" ref="FC378:FC385" si="3139">ROUND(FC13,1)</f>
        <v>0</v>
      </c>
      <c r="FD378" s="741">
        <f t="shared" ref="FD378:FD385" si="3140">$ET378*FC378/100</f>
        <v>0</v>
      </c>
      <c r="FE378" s="740">
        <f t="shared" ref="FE378:FE385" si="3141">ROUND(FE13,1)</f>
        <v>0</v>
      </c>
      <c r="FF378" s="741">
        <f t="shared" ref="FF378:FF385" si="3142">$ET378*FE378/100</f>
        <v>0</v>
      </c>
      <c r="FG378" s="740">
        <f t="shared" ref="FG378:FG385" si="3143">ROUND(FG13,1)</f>
        <v>0</v>
      </c>
      <c r="FH378" s="741">
        <f t="shared" ref="FH378:FH385" si="3144">$ET378*FG378/100</f>
        <v>0</v>
      </c>
      <c r="FI378" s="740">
        <f t="shared" ref="FI378:FI385" si="3145">ROUND(FI13,1)</f>
        <v>0</v>
      </c>
      <c r="FJ378" s="741">
        <f t="shared" ref="FJ378:FJ385" si="3146">$ET378*FI378/100</f>
        <v>0</v>
      </c>
      <c r="FK378" s="740">
        <f t="shared" ref="FK378:FK385" si="3147">ROUND(FK13,1)</f>
        <v>0</v>
      </c>
      <c r="FL378" s="741">
        <f t="shared" ref="FL378:FL385" si="3148">$ET378*FK378/100</f>
        <v>0</v>
      </c>
      <c r="FM378" s="740">
        <f t="shared" ref="FM378:FM385" si="3149">ROUND(FM13,1)</f>
        <v>0</v>
      </c>
      <c r="FN378" s="741">
        <f t="shared" ref="FN378:FN385" si="3150">$ET378*FM378/100</f>
        <v>0</v>
      </c>
      <c r="FO378" s="743">
        <f t="shared" ref="FO378:FO385" si="3151">IF(((SUM(ET378:FN378))&gt;(16242*EQ378)),0,((16242*EQ378)-(SUM(ET378:FN378))))</f>
        <v>0</v>
      </c>
      <c r="FP378" s="744">
        <f t="shared" ref="FP378:FP385" si="3152">ET378+EV378+EX378+EZ378+FB378+FD378+FF378+FH378+FJ378+FL378+FN378+FO378</f>
        <v>0</v>
      </c>
      <c r="FQ378" s="745">
        <v>12</v>
      </c>
      <c r="FR378" s="746">
        <f t="shared" ref="FR378:FR385" si="3153">FP378*FQ378</f>
        <v>0</v>
      </c>
      <c r="FS378" s="747"/>
      <c r="FT378" s="741"/>
      <c r="FU378" s="746">
        <f t="shared" ref="FU378:FU385" si="3154">FR378+FS378+FT378</f>
        <v>0</v>
      </c>
      <c r="FV378" s="746">
        <f t="shared" ref="FV378:FV385" si="3155">FU378*0.302</f>
        <v>0</v>
      </c>
      <c r="FW378" s="746">
        <f t="shared" ref="FW378:FW385" si="3156">FU378+FV378</f>
        <v>0</v>
      </c>
      <c r="FY378" s="1044"/>
      <c r="FZ378" s="753" t="s">
        <v>852</v>
      </c>
      <c r="GA378" s="737">
        <f t="shared" si="3005"/>
        <v>1</v>
      </c>
      <c r="GB378" s="737">
        <f t="shared" ref="GB378:GB385" si="3157">ROUNDUP(GB290*1.04,0)</f>
        <v>24877</v>
      </c>
      <c r="GC378" s="738">
        <f t="shared" ref="GC378:GC385" si="3158">ROUNDUP(GB378*1.01,0)</f>
        <v>25126</v>
      </c>
      <c r="GD378" s="743">
        <f>F378+AP378+BZ378+DJ378+ET378</f>
        <v>25126</v>
      </c>
      <c r="GE378" s="743"/>
      <c r="GF378" s="737">
        <f t="shared" si="3007"/>
        <v>0</v>
      </c>
      <c r="GG378" s="743"/>
      <c r="GH378" s="737">
        <f t="shared" si="3008"/>
        <v>0</v>
      </c>
      <c r="GI378" s="743"/>
      <c r="GJ378" s="737">
        <f t="shared" si="3009"/>
        <v>2512.6</v>
      </c>
      <c r="GK378" s="743"/>
      <c r="GL378" s="737">
        <f t="shared" si="3010"/>
        <v>5025.2</v>
      </c>
      <c r="GM378" s="743"/>
      <c r="GN378" s="737">
        <f t="shared" si="3011"/>
        <v>0</v>
      </c>
      <c r="GO378" s="743"/>
      <c r="GP378" s="737">
        <f t="shared" si="3012"/>
        <v>25126</v>
      </c>
      <c r="GQ378" s="743"/>
      <c r="GR378" s="737">
        <f t="shared" si="3013"/>
        <v>5025.2</v>
      </c>
      <c r="GS378" s="743"/>
      <c r="GT378" s="737">
        <f t="shared" si="3014"/>
        <v>0</v>
      </c>
      <c r="GU378" s="743"/>
      <c r="GV378" s="737">
        <f t="shared" si="3015"/>
        <v>0</v>
      </c>
      <c r="GW378" s="743"/>
      <c r="GX378" s="737">
        <f t="shared" si="3016"/>
        <v>0</v>
      </c>
      <c r="GY378" s="743">
        <f t="shared" si="3016"/>
        <v>0</v>
      </c>
      <c r="GZ378" s="744">
        <f t="shared" ref="GZ378:GZ385" si="3159">GD378+GF378+GH378+GJ378+GL378+GN378+GP378+GR378+GT378+GV378+GX378+GY378</f>
        <v>62815</v>
      </c>
      <c r="HA378" s="745">
        <v>12</v>
      </c>
      <c r="HB378" s="746">
        <f t="shared" ref="HB378:HB385" si="3160">GZ378*HA378</f>
        <v>753780</v>
      </c>
      <c r="HC378" s="737">
        <f t="shared" si="3017"/>
        <v>0</v>
      </c>
      <c r="HD378" s="737">
        <f t="shared" si="3017"/>
        <v>0</v>
      </c>
      <c r="HE378" s="746">
        <f t="shared" ref="HE378:HE385" si="3161">HB378+HC378+HD378</f>
        <v>753780</v>
      </c>
      <c r="HF378" s="746">
        <f t="shared" ref="HF378:HF385" si="3162">HE378*0.302</f>
        <v>227641.56</v>
      </c>
      <c r="HG378" s="746">
        <f t="shared" ref="HG378:HG385" si="3163">HE378+HF378</f>
        <v>981421.56</v>
      </c>
    </row>
    <row r="379" spans="1:225" ht="24" hidden="1" x14ac:dyDescent="0.25">
      <c r="A379" s="1044"/>
      <c r="B379" s="754" t="s">
        <v>529</v>
      </c>
      <c r="C379" s="737">
        <f t="shared" si="2995"/>
        <v>0</v>
      </c>
      <c r="D379" s="737">
        <f t="shared" si="3018"/>
        <v>24877</v>
      </c>
      <c r="E379" s="738">
        <f t="shared" si="3019"/>
        <v>25126</v>
      </c>
      <c r="F379" s="817">
        <f t="shared" si="2996"/>
        <v>0</v>
      </c>
      <c r="G379" s="740">
        <f t="shared" si="3020"/>
        <v>0</v>
      </c>
      <c r="H379" s="741">
        <f t="shared" si="3021"/>
        <v>0</v>
      </c>
      <c r="I379" s="740">
        <f t="shared" si="3020"/>
        <v>0</v>
      </c>
      <c r="J379" s="741">
        <f t="shared" si="3022"/>
        <v>0</v>
      </c>
      <c r="K379" s="740">
        <f t="shared" si="3023"/>
        <v>0</v>
      </c>
      <c r="L379" s="741">
        <f t="shared" si="3024"/>
        <v>0</v>
      </c>
      <c r="M379" s="740">
        <f t="shared" si="3025"/>
        <v>0</v>
      </c>
      <c r="N379" s="741">
        <f t="shared" si="3026"/>
        <v>0</v>
      </c>
      <c r="O379" s="740">
        <f t="shared" si="3027"/>
        <v>0</v>
      </c>
      <c r="P379" s="741">
        <f t="shared" si="3028"/>
        <v>0</v>
      </c>
      <c r="Q379" s="740">
        <f t="shared" si="3029"/>
        <v>0</v>
      </c>
      <c r="R379" s="741">
        <f t="shared" si="3030"/>
        <v>0</v>
      </c>
      <c r="S379" s="740">
        <f t="shared" si="3031"/>
        <v>0</v>
      </c>
      <c r="T379" s="741">
        <f t="shared" si="3032"/>
        <v>0</v>
      </c>
      <c r="U379" s="740">
        <f t="shared" si="3033"/>
        <v>0</v>
      </c>
      <c r="V379" s="741">
        <f t="shared" si="3034"/>
        <v>0</v>
      </c>
      <c r="W379" s="740">
        <f t="shared" si="3035"/>
        <v>0</v>
      </c>
      <c r="X379" s="741">
        <f t="shared" si="3036"/>
        <v>0</v>
      </c>
      <c r="Y379" s="740">
        <f t="shared" si="3037"/>
        <v>0</v>
      </c>
      <c r="Z379" s="741">
        <f t="shared" si="3038"/>
        <v>0</v>
      </c>
      <c r="AA379" s="743">
        <f t="shared" si="3039"/>
        <v>0</v>
      </c>
      <c r="AB379" s="744">
        <f t="shared" si="3040"/>
        <v>0</v>
      </c>
      <c r="AC379" s="745">
        <v>12</v>
      </c>
      <c r="AD379" s="746">
        <f t="shared" si="3041"/>
        <v>0</v>
      </c>
      <c r="AE379" s="747"/>
      <c r="AF379" s="741"/>
      <c r="AG379" s="746">
        <f t="shared" si="3042"/>
        <v>0</v>
      </c>
      <c r="AH379" s="746">
        <f t="shared" si="3043"/>
        <v>0</v>
      </c>
      <c r="AI379" s="746">
        <f t="shared" si="3044"/>
        <v>0</v>
      </c>
      <c r="AK379" s="1044"/>
      <c r="AL379" s="754" t="s">
        <v>529</v>
      </c>
      <c r="AM379" s="737">
        <f t="shared" si="2997"/>
        <v>0</v>
      </c>
      <c r="AN379" s="737">
        <f t="shared" si="3045"/>
        <v>24877</v>
      </c>
      <c r="AO379" s="738">
        <f t="shared" si="3046"/>
        <v>25126</v>
      </c>
      <c r="AP379" s="817">
        <f t="shared" si="2998"/>
        <v>0</v>
      </c>
      <c r="AQ379" s="740">
        <f t="shared" si="3047"/>
        <v>0</v>
      </c>
      <c r="AR379" s="741">
        <f t="shared" si="3048"/>
        <v>0</v>
      </c>
      <c r="AS379" s="740">
        <f t="shared" si="3049"/>
        <v>0</v>
      </c>
      <c r="AT379" s="741">
        <f t="shared" si="3050"/>
        <v>0</v>
      </c>
      <c r="AU379" s="740">
        <f t="shared" si="3051"/>
        <v>0</v>
      </c>
      <c r="AV379" s="741">
        <f t="shared" si="3052"/>
        <v>0</v>
      </c>
      <c r="AW379" s="740">
        <f t="shared" si="3053"/>
        <v>0</v>
      </c>
      <c r="AX379" s="741">
        <f t="shared" si="3054"/>
        <v>0</v>
      </c>
      <c r="AY379" s="740">
        <f t="shared" si="3055"/>
        <v>0</v>
      </c>
      <c r="AZ379" s="741">
        <f t="shared" si="3056"/>
        <v>0</v>
      </c>
      <c r="BA379" s="740">
        <f t="shared" si="3057"/>
        <v>0</v>
      </c>
      <c r="BB379" s="741">
        <f t="shared" si="3058"/>
        <v>0</v>
      </c>
      <c r="BC379" s="740">
        <f t="shared" si="3059"/>
        <v>0</v>
      </c>
      <c r="BD379" s="741">
        <f t="shared" si="3060"/>
        <v>0</v>
      </c>
      <c r="BE379" s="740">
        <f t="shared" si="3061"/>
        <v>0</v>
      </c>
      <c r="BF379" s="741">
        <f t="shared" si="3062"/>
        <v>0</v>
      </c>
      <c r="BG379" s="740">
        <f t="shared" si="3063"/>
        <v>0</v>
      </c>
      <c r="BH379" s="741">
        <f t="shared" si="3064"/>
        <v>0</v>
      </c>
      <c r="BI379" s="740">
        <f t="shared" si="3065"/>
        <v>0</v>
      </c>
      <c r="BJ379" s="741">
        <f t="shared" si="3066"/>
        <v>0</v>
      </c>
      <c r="BK379" s="743">
        <f t="shared" si="3067"/>
        <v>0</v>
      </c>
      <c r="BL379" s="744">
        <f t="shared" si="3068"/>
        <v>0</v>
      </c>
      <c r="BM379" s="745">
        <v>12</v>
      </c>
      <c r="BN379" s="746">
        <f t="shared" si="3069"/>
        <v>0</v>
      </c>
      <c r="BO379" s="747"/>
      <c r="BP379" s="741"/>
      <c r="BQ379" s="746">
        <f t="shared" si="3070"/>
        <v>0</v>
      </c>
      <c r="BR379" s="746">
        <f t="shared" si="3071"/>
        <v>0</v>
      </c>
      <c r="BS379" s="746">
        <f t="shared" si="3072"/>
        <v>0</v>
      </c>
      <c r="BU379" s="1044"/>
      <c r="BV379" s="754" t="s">
        <v>529</v>
      </c>
      <c r="BW379" s="737">
        <f t="shared" si="2999"/>
        <v>1</v>
      </c>
      <c r="BX379" s="737">
        <f t="shared" si="3073"/>
        <v>24877</v>
      </c>
      <c r="BY379" s="738">
        <f t="shared" si="3074"/>
        <v>25126</v>
      </c>
      <c r="BZ379" s="817">
        <f t="shared" si="3000"/>
        <v>25126</v>
      </c>
      <c r="CA379" s="740">
        <f t="shared" si="3075"/>
        <v>0</v>
      </c>
      <c r="CB379" s="741">
        <f t="shared" si="3076"/>
        <v>0</v>
      </c>
      <c r="CC379" s="740">
        <f t="shared" si="3077"/>
        <v>0</v>
      </c>
      <c r="CD379" s="741">
        <f t="shared" si="3078"/>
        <v>0</v>
      </c>
      <c r="CE379" s="740">
        <f t="shared" si="3079"/>
        <v>0</v>
      </c>
      <c r="CF379" s="741">
        <f t="shared" si="3080"/>
        <v>0</v>
      </c>
      <c r="CG379" s="740">
        <f t="shared" si="3081"/>
        <v>0</v>
      </c>
      <c r="CH379" s="741">
        <f t="shared" si="3082"/>
        <v>0</v>
      </c>
      <c r="CI379" s="740">
        <f t="shared" si="3083"/>
        <v>0</v>
      </c>
      <c r="CJ379" s="741">
        <f t="shared" si="3084"/>
        <v>0</v>
      </c>
      <c r="CK379" s="740">
        <f t="shared" si="3085"/>
        <v>10</v>
      </c>
      <c r="CL379" s="741">
        <f t="shared" si="3086"/>
        <v>2512.6</v>
      </c>
      <c r="CM379" s="740">
        <f t="shared" si="3087"/>
        <v>20</v>
      </c>
      <c r="CN379" s="741">
        <f t="shared" si="3088"/>
        <v>5025.2</v>
      </c>
      <c r="CO379" s="740">
        <f t="shared" si="3089"/>
        <v>0</v>
      </c>
      <c r="CP379" s="741">
        <f t="shared" si="3090"/>
        <v>0</v>
      </c>
      <c r="CQ379" s="740">
        <f t="shared" si="3091"/>
        <v>0</v>
      </c>
      <c r="CR379" s="741">
        <f t="shared" si="3092"/>
        <v>0</v>
      </c>
      <c r="CS379" s="740">
        <f t="shared" si="3093"/>
        <v>0</v>
      </c>
      <c r="CT379" s="741">
        <f t="shared" si="3094"/>
        <v>0</v>
      </c>
      <c r="CU379" s="743">
        <f t="shared" si="3095"/>
        <v>0</v>
      </c>
      <c r="CV379" s="744">
        <f t="shared" si="3096"/>
        <v>32663.8</v>
      </c>
      <c r="CW379" s="745">
        <v>12</v>
      </c>
      <c r="CX379" s="746">
        <f t="shared" si="3097"/>
        <v>391965.6</v>
      </c>
      <c r="CY379" s="747"/>
      <c r="CZ379" s="741"/>
      <c r="DA379" s="746">
        <f t="shared" si="3098"/>
        <v>391965.6</v>
      </c>
      <c r="DB379" s="746">
        <f t="shared" si="3099"/>
        <v>118373.61</v>
      </c>
      <c r="DC379" s="746">
        <f t="shared" si="3100"/>
        <v>510339.21</v>
      </c>
      <c r="DD379" s="750"/>
      <c r="DE379" s="1044"/>
      <c r="DF379" s="754" t="s">
        <v>529</v>
      </c>
      <c r="DG379" s="737">
        <f t="shared" si="3001"/>
        <v>0</v>
      </c>
      <c r="DH379" s="737">
        <f t="shared" si="3101"/>
        <v>24877</v>
      </c>
      <c r="DI379" s="738">
        <f t="shared" si="3102"/>
        <v>25126</v>
      </c>
      <c r="DJ379" s="817">
        <f t="shared" si="3002"/>
        <v>0</v>
      </c>
      <c r="DK379" s="740">
        <f t="shared" si="3103"/>
        <v>0</v>
      </c>
      <c r="DL379" s="741">
        <f t="shared" si="3104"/>
        <v>0</v>
      </c>
      <c r="DM379" s="740">
        <f t="shared" si="3105"/>
        <v>0</v>
      </c>
      <c r="DN379" s="741">
        <f t="shared" si="3106"/>
        <v>0</v>
      </c>
      <c r="DO379" s="740">
        <f t="shared" si="3107"/>
        <v>0</v>
      </c>
      <c r="DP379" s="741">
        <f t="shared" si="3108"/>
        <v>0</v>
      </c>
      <c r="DQ379" s="740">
        <f t="shared" si="3109"/>
        <v>0</v>
      </c>
      <c r="DR379" s="741">
        <f t="shared" si="3110"/>
        <v>0</v>
      </c>
      <c r="DS379" s="740">
        <f t="shared" si="3111"/>
        <v>0</v>
      </c>
      <c r="DT379" s="741">
        <f t="shared" si="3112"/>
        <v>0</v>
      </c>
      <c r="DU379" s="740">
        <f t="shared" si="3113"/>
        <v>0</v>
      </c>
      <c r="DV379" s="741">
        <f t="shared" si="3114"/>
        <v>0</v>
      </c>
      <c r="DW379" s="740">
        <f t="shared" si="3115"/>
        <v>0</v>
      </c>
      <c r="DX379" s="741">
        <f t="shared" si="3116"/>
        <v>0</v>
      </c>
      <c r="DY379" s="740">
        <f t="shared" si="3117"/>
        <v>0</v>
      </c>
      <c r="DZ379" s="741">
        <f t="shared" si="3118"/>
        <v>0</v>
      </c>
      <c r="EA379" s="740">
        <f t="shared" si="3119"/>
        <v>0</v>
      </c>
      <c r="EB379" s="741">
        <f t="shared" si="3120"/>
        <v>0</v>
      </c>
      <c r="EC379" s="740">
        <f t="shared" si="3121"/>
        <v>0</v>
      </c>
      <c r="ED379" s="741">
        <f t="shared" si="3122"/>
        <v>0</v>
      </c>
      <c r="EE379" s="743">
        <f t="shared" si="3123"/>
        <v>0</v>
      </c>
      <c r="EF379" s="744">
        <f t="shared" si="3124"/>
        <v>0</v>
      </c>
      <c r="EG379" s="745">
        <v>12</v>
      </c>
      <c r="EH379" s="746">
        <f t="shared" si="3125"/>
        <v>0</v>
      </c>
      <c r="EI379" s="747"/>
      <c r="EJ379" s="741"/>
      <c r="EK379" s="746">
        <f t="shared" si="3126"/>
        <v>0</v>
      </c>
      <c r="EL379" s="746">
        <f t="shared" si="3127"/>
        <v>0</v>
      </c>
      <c r="EM379" s="746">
        <f t="shared" si="3128"/>
        <v>0</v>
      </c>
      <c r="EO379" s="1044"/>
      <c r="EP379" s="754" t="s">
        <v>529</v>
      </c>
      <c r="EQ379" s="737">
        <f t="shared" si="3003"/>
        <v>0</v>
      </c>
      <c r="ER379" s="737">
        <f t="shared" si="3129"/>
        <v>24877</v>
      </c>
      <c r="ES379" s="738">
        <f t="shared" si="3130"/>
        <v>25126</v>
      </c>
      <c r="ET379" s="817">
        <f t="shared" si="3004"/>
        <v>0</v>
      </c>
      <c r="EU379" s="740">
        <f t="shared" si="3131"/>
        <v>0</v>
      </c>
      <c r="EV379" s="741">
        <f t="shared" si="3132"/>
        <v>0</v>
      </c>
      <c r="EW379" s="740">
        <f t="shared" si="3133"/>
        <v>0</v>
      </c>
      <c r="EX379" s="741">
        <f t="shared" si="3134"/>
        <v>0</v>
      </c>
      <c r="EY379" s="740">
        <f t="shared" si="3135"/>
        <v>0</v>
      </c>
      <c r="EZ379" s="741">
        <f t="shared" si="3136"/>
        <v>0</v>
      </c>
      <c r="FA379" s="740">
        <f t="shared" si="3137"/>
        <v>0</v>
      </c>
      <c r="FB379" s="741">
        <f t="shared" si="3138"/>
        <v>0</v>
      </c>
      <c r="FC379" s="740">
        <f t="shared" si="3139"/>
        <v>0</v>
      </c>
      <c r="FD379" s="741">
        <f t="shared" si="3140"/>
        <v>0</v>
      </c>
      <c r="FE379" s="740">
        <f t="shared" si="3141"/>
        <v>0</v>
      </c>
      <c r="FF379" s="741">
        <f t="shared" si="3142"/>
        <v>0</v>
      </c>
      <c r="FG379" s="740">
        <f t="shared" si="3143"/>
        <v>0</v>
      </c>
      <c r="FH379" s="741">
        <f t="shared" si="3144"/>
        <v>0</v>
      </c>
      <c r="FI379" s="740">
        <f t="shared" si="3145"/>
        <v>0</v>
      </c>
      <c r="FJ379" s="741">
        <f t="shared" si="3146"/>
        <v>0</v>
      </c>
      <c r="FK379" s="740">
        <f t="shared" si="3147"/>
        <v>0</v>
      </c>
      <c r="FL379" s="741">
        <f t="shared" si="3148"/>
        <v>0</v>
      </c>
      <c r="FM379" s="740">
        <f t="shared" si="3149"/>
        <v>0</v>
      </c>
      <c r="FN379" s="741">
        <f t="shared" si="3150"/>
        <v>0</v>
      </c>
      <c r="FO379" s="743">
        <f t="shared" si="3151"/>
        <v>0</v>
      </c>
      <c r="FP379" s="744">
        <f t="shared" si="3152"/>
        <v>0</v>
      </c>
      <c r="FQ379" s="745">
        <v>12</v>
      </c>
      <c r="FR379" s="746">
        <f t="shared" si="3153"/>
        <v>0</v>
      </c>
      <c r="FS379" s="747"/>
      <c r="FT379" s="741"/>
      <c r="FU379" s="746">
        <f t="shared" si="3154"/>
        <v>0</v>
      </c>
      <c r="FV379" s="746">
        <f t="shared" si="3155"/>
        <v>0</v>
      </c>
      <c r="FW379" s="746">
        <f t="shared" si="3156"/>
        <v>0</v>
      </c>
      <c r="FY379" s="1044"/>
      <c r="FZ379" s="754" t="s">
        <v>529</v>
      </c>
      <c r="GA379" s="737">
        <f t="shared" si="3005"/>
        <v>1</v>
      </c>
      <c r="GB379" s="737">
        <f t="shared" si="3157"/>
        <v>24877</v>
      </c>
      <c r="GC379" s="738">
        <f t="shared" si="3158"/>
        <v>25126</v>
      </c>
      <c r="GD379" s="743">
        <f t="shared" ref="GD379:GD385" si="3164">F379+AP379+BZ379+DJ379+ET379</f>
        <v>25126</v>
      </c>
      <c r="GE379" s="743"/>
      <c r="GF379" s="737">
        <f t="shared" si="3007"/>
        <v>0</v>
      </c>
      <c r="GG379" s="743"/>
      <c r="GH379" s="737">
        <f t="shared" si="3008"/>
        <v>0</v>
      </c>
      <c r="GI379" s="743"/>
      <c r="GJ379" s="737">
        <f t="shared" si="3009"/>
        <v>0</v>
      </c>
      <c r="GK379" s="743"/>
      <c r="GL379" s="737">
        <f t="shared" si="3010"/>
        <v>0</v>
      </c>
      <c r="GM379" s="743"/>
      <c r="GN379" s="737">
        <f t="shared" si="3011"/>
        <v>0</v>
      </c>
      <c r="GO379" s="743"/>
      <c r="GP379" s="737">
        <f t="shared" si="3012"/>
        <v>2512.6</v>
      </c>
      <c r="GQ379" s="743"/>
      <c r="GR379" s="737">
        <f t="shared" si="3013"/>
        <v>5025.2</v>
      </c>
      <c r="GS379" s="743"/>
      <c r="GT379" s="737">
        <f t="shared" si="3014"/>
        <v>0</v>
      </c>
      <c r="GU379" s="743"/>
      <c r="GV379" s="737">
        <f t="shared" si="3015"/>
        <v>0</v>
      </c>
      <c r="GW379" s="743"/>
      <c r="GX379" s="737">
        <f t="shared" si="3016"/>
        <v>0</v>
      </c>
      <c r="GY379" s="743">
        <f t="shared" si="3016"/>
        <v>0</v>
      </c>
      <c r="GZ379" s="744">
        <f t="shared" si="3159"/>
        <v>32663.8</v>
      </c>
      <c r="HA379" s="745">
        <v>12</v>
      </c>
      <c r="HB379" s="746">
        <f t="shared" si="3160"/>
        <v>391965.6</v>
      </c>
      <c r="HC379" s="737">
        <f t="shared" si="3017"/>
        <v>0</v>
      </c>
      <c r="HD379" s="737">
        <f t="shared" si="3017"/>
        <v>0</v>
      </c>
      <c r="HE379" s="746">
        <f t="shared" si="3161"/>
        <v>391965.6</v>
      </c>
      <c r="HF379" s="746">
        <f t="shared" si="3162"/>
        <v>118373.61</v>
      </c>
      <c r="HG379" s="746">
        <f t="shared" si="3163"/>
        <v>510339.21</v>
      </c>
    </row>
    <row r="380" spans="1:225" ht="25.5" hidden="1" x14ac:dyDescent="0.25">
      <c r="A380" s="1044"/>
      <c r="B380" s="753" t="s">
        <v>853</v>
      </c>
      <c r="C380" s="737">
        <f t="shared" si="2995"/>
        <v>1</v>
      </c>
      <c r="D380" s="737">
        <f t="shared" si="3018"/>
        <v>24877</v>
      </c>
      <c r="E380" s="738">
        <f t="shared" si="3019"/>
        <v>25126</v>
      </c>
      <c r="F380" s="817">
        <f t="shared" si="2996"/>
        <v>25126</v>
      </c>
      <c r="G380" s="740">
        <f t="shared" si="3020"/>
        <v>0</v>
      </c>
      <c r="H380" s="741">
        <f t="shared" si="3021"/>
        <v>0</v>
      </c>
      <c r="I380" s="740">
        <f t="shared" si="3020"/>
        <v>0</v>
      </c>
      <c r="J380" s="741">
        <f t="shared" si="3022"/>
        <v>0</v>
      </c>
      <c r="K380" s="740">
        <f t="shared" si="3023"/>
        <v>0</v>
      </c>
      <c r="L380" s="741">
        <f t="shared" si="3024"/>
        <v>0</v>
      </c>
      <c r="M380" s="740">
        <f t="shared" si="3025"/>
        <v>5</v>
      </c>
      <c r="N380" s="741">
        <f t="shared" si="3026"/>
        <v>1256.3</v>
      </c>
      <c r="O380" s="740">
        <f t="shared" si="3027"/>
        <v>0</v>
      </c>
      <c r="P380" s="741">
        <f t="shared" si="3028"/>
        <v>0</v>
      </c>
      <c r="Q380" s="740">
        <f t="shared" si="3029"/>
        <v>100</v>
      </c>
      <c r="R380" s="741">
        <f t="shared" si="3030"/>
        <v>25126</v>
      </c>
      <c r="S380" s="740">
        <f t="shared" si="3031"/>
        <v>20</v>
      </c>
      <c r="T380" s="741">
        <f t="shared" si="3032"/>
        <v>5025.2</v>
      </c>
      <c r="U380" s="740">
        <f t="shared" si="3033"/>
        <v>0</v>
      </c>
      <c r="V380" s="741">
        <f t="shared" si="3034"/>
        <v>0</v>
      </c>
      <c r="W380" s="740">
        <f t="shared" si="3035"/>
        <v>0</v>
      </c>
      <c r="X380" s="741">
        <f t="shared" si="3036"/>
        <v>0</v>
      </c>
      <c r="Y380" s="740">
        <f t="shared" si="3037"/>
        <v>0</v>
      </c>
      <c r="Z380" s="741">
        <f t="shared" si="3038"/>
        <v>0</v>
      </c>
      <c r="AA380" s="743">
        <f t="shared" si="3039"/>
        <v>0</v>
      </c>
      <c r="AB380" s="744">
        <f t="shared" si="3040"/>
        <v>56533.5</v>
      </c>
      <c r="AC380" s="745">
        <v>12</v>
      </c>
      <c r="AD380" s="746">
        <f t="shared" si="3041"/>
        <v>678402</v>
      </c>
      <c r="AE380" s="747"/>
      <c r="AF380" s="741"/>
      <c r="AG380" s="746">
        <f t="shared" si="3042"/>
        <v>678402</v>
      </c>
      <c r="AH380" s="746">
        <f t="shared" si="3043"/>
        <v>204877.4</v>
      </c>
      <c r="AI380" s="746">
        <f t="shared" si="3044"/>
        <v>883279.4</v>
      </c>
      <c r="AK380" s="1044"/>
      <c r="AL380" s="753" t="s">
        <v>853</v>
      </c>
      <c r="AM380" s="737">
        <f t="shared" si="2997"/>
        <v>0</v>
      </c>
      <c r="AN380" s="737">
        <f t="shared" si="3045"/>
        <v>24877</v>
      </c>
      <c r="AO380" s="738">
        <f t="shared" si="3046"/>
        <v>25126</v>
      </c>
      <c r="AP380" s="817">
        <f t="shared" si="2998"/>
        <v>0</v>
      </c>
      <c r="AQ380" s="740">
        <f t="shared" si="3047"/>
        <v>0</v>
      </c>
      <c r="AR380" s="741">
        <f t="shared" si="3048"/>
        <v>0</v>
      </c>
      <c r="AS380" s="740">
        <f t="shared" si="3049"/>
        <v>0</v>
      </c>
      <c r="AT380" s="741">
        <f t="shared" si="3050"/>
        <v>0</v>
      </c>
      <c r="AU380" s="740">
        <f t="shared" si="3051"/>
        <v>0</v>
      </c>
      <c r="AV380" s="741">
        <f t="shared" si="3052"/>
        <v>0</v>
      </c>
      <c r="AW380" s="740">
        <f t="shared" si="3053"/>
        <v>0</v>
      </c>
      <c r="AX380" s="741">
        <f t="shared" si="3054"/>
        <v>0</v>
      </c>
      <c r="AY380" s="740">
        <f t="shared" si="3055"/>
        <v>0</v>
      </c>
      <c r="AZ380" s="741">
        <f t="shared" si="3056"/>
        <v>0</v>
      </c>
      <c r="BA380" s="740">
        <f t="shared" si="3057"/>
        <v>0</v>
      </c>
      <c r="BB380" s="741">
        <f t="shared" si="3058"/>
        <v>0</v>
      </c>
      <c r="BC380" s="740">
        <f t="shared" si="3059"/>
        <v>0</v>
      </c>
      <c r="BD380" s="741">
        <f t="shared" si="3060"/>
        <v>0</v>
      </c>
      <c r="BE380" s="740">
        <f t="shared" si="3061"/>
        <v>0</v>
      </c>
      <c r="BF380" s="741">
        <f t="shared" si="3062"/>
        <v>0</v>
      </c>
      <c r="BG380" s="740">
        <f t="shared" si="3063"/>
        <v>0</v>
      </c>
      <c r="BH380" s="741">
        <f t="shared" si="3064"/>
        <v>0</v>
      </c>
      <c r="BI380" s="740">
        <f t="shared" si="3065"/>
        <v>0</v>
      </c>
      <c r="BJ380" s="741">
        <f t="shared" si="3066"/>
        <v>0</v>
      </c>
      <c r="BK380" s="743">
        <f t="shared" si="3067"/>
        <v>0</v>
      </c>
      <c r="BL380" s="744">
        <f t="shared" si="3068"/>
        <v>0</v>
      </c>
      <c r="BM380" s="745">
        <v>12</v>
      </c>
      <c r="BN380" s="746">
        <f t="shared" si="3069"/>
        <v>0</v>
      </c>
      <c r="BO380" s="747"/>
      <c r="BP380" s="741"/>
      <c r="BQ380" s="746">
        <f t="shared" si="3070"/>
        <v>0</v>
      </c>
      <c r="BR380" s="746">
        <f t="shared" si="3071"/>
        <v>0</v>
      </c>
      <c r="BS380" s="746">
        <f t="shared" si="3072"/>
        <v>0</v>
      </c>
      <c r="BU380" s="1044"/>
      <c r="BV380" s="753" t="s">
        <v>853</v>
      </c>
      <c r="BW380" s="737">
        <f t="shared" si="2999"/>
        <v>0</v>
      </c>
      <c r="BX380" s="737">
        <f t="shared" si="3073"/>
        <v>24877</v>
      </c>
      <c r="BY380" s="738">
        <f t="shared" si="3074"/>
        <v>25126</v>
      </c>
      <c r="BZ380" s="817">
        <f t="shared" si="3000"/>
        <v>0</v>
      </c>
      <c r="CA380" s="740">
        <f t="shared" si="3075"/>
        <v>0</v>
      </c>
      <c r="CB380" s="741">
        <f t="shared" si="3076"/>
        <v>0</v>
      </c>
      <c r="CC380" s="740">
        <f t="shared" si="3077"/>
        <v>0</v>
      </c>
      <c r="CD380" s="741">
        <f t="shared" si="3078"/>
        <v>0</v>
      </c>
      <c r="CE380" s="740">
        <f t="shared" si="3079"/>
        <v>0</v>
      </c>
      <c r="CF380" s="741">
        <f t="shared" si="3080"/>
        <v>0</v>
      </c>
      <c r="CG380" s="740">
        <f t="shared" si="3081"/>
        <v>0</v>
      </c>
      <c r="CH380" s="741">
        <f t="shared" si="3082"/>
        <v>0</v>
      </c>
      <c r="CI380" s="740">
        <f t="shared" si="3083"/>
        <v>0</v>
      </c>
      <c r="CJ380" s="741">
        <f t="shared" si="3084"/>
        <v>0</v>
      </c>
      <c r="CK380" s="740">
        <f t="shared" si="3085"/>
        <v>0</v>
      </c>
      <c r="CL380" s="741">
        <f t="shared" si="3086"/>
        <v>0</v>
      </c>
      <c r="CM380" s="740">
        <f t="shared" si="3087"/>
        <v>0</v>
      </c>
      <c r="CN380" s="741">
        <f t="shared" si="3088"/>
        <v>0</v>
      </c>
      <c r="CO380" s="740">
        <f t="shared" si="3089"/>
        <v>0</v>
      </c>
      <c r="CP380" s="741">
        <f t="shared" si="3090"/>
        <v>0</v>
      </c>
      <c r="CQ380" s="740">
        <f t="shared" si="3091"/>
        <v>0</v>
      </c>
      <c r="CR380" s="741">
        <f t="shared" si="3092"/>
        <v>0</v>
      </c>
      <c r="CS380" s="740">
        <f t="shared" si="3093"/>
        <v>0</v>
      </c>
      <c r="CT380" s="741">
        <f t="shared" si="3094"/>
        <v>0</v>
      </c>
      <c r="CU380" s="743">
        <f t="shared" si="3095"/>
        <v>0</v>
      </c>
      <c r="CV380" s="744">
        <f t="shared" si="3096"/>
        <v>0</v>
      </c>
      <c r="CW380" s="745">
        <v>12</v>
      </c>
      <c r="CX380" s="746">
        <f t="shared" si="3097"/>
        <v>0</v>
      </c>
      <c r="CY380" s="747"/>
      <c r="CZ380" s="741"/>
      <c r="DA380" s="746">
        <f t="shared" si="3098"/>
        <v>0</v>
      </c>
      <c r="DB380" s="746">
        <f t="shared" si="3099"/>
        <v>0</v>
      </c>
      <c r="DC380" s="746">
        <f t="shared" si="3100"/>
        <v>0</v>
      </c>
      <c r="DD380" s="750"/>
      <c r="DE380" s="1044"/>
      <c r="DF380" s="753" t="s">
        <v>853</v>
      </c>
      <c r="DG380" s="737">
        <f t="shared" si="3001"/>
        <v>0</v>
      </c>
      <c r="DH380" s="737">
        <f t="shared" si="3101"/>
        <v>24877</v>
      </c>
      <c r="DI380" s="738">
        <f t="shared" si="3102"/>
        <v>25126</v>
      </c>
      <c r="DJ380" s="817">
        <f t="shared" si="3002"/>
        <v>0</v>
      </c>
      <c r="DK380" s="740">
        <f t="shared" si="3103"/>
        <v>0</v>
      </c>
      <c r="DL380" s="741">
        <f t="shared" si="3104"/>
        <v>0</v>
      </c>
      <c r="DM380" s="740">
        <f t="shared" si="3105"/>
        <v>0</v>
      </c>
      <c r="DN380" s="741">
        <f t="shared" si="3106"/>
        <v>0</v>
      </c>
      <c r="DO380" s="740">
        <f t="shared" si="3107"/>
        <v>0</v>
      </c>
      <c r="DP380" s="741">
        <f t="shared" si="3108"/>
        <v>0</v>
      </c>
      <c r="DQ380" s="740">
        <f t="shared" si="3109"/>
        <v>0</v>
      </c>
      <c r="DR380" s="741">
        <f t="shared" si="3110"/>
        <v>0</v>
      </c>
      <c r="DS380" s="740">
        <f t="shared" si="3111"/>
        <v>0</v>
      </c>
      <c r="DT380" s="741">
        <f t="shared" si="3112"/>
        <v>0</v>
      </c>
      <c r="DU380" s="740">
        <f t="shared" si="3113"/>
        <v>0</v>
      </c>
      <c r="DV380" s="741">
        <f t="shared" si="3114"/>
        <v>0</v>
      </c>
      <c r="DW380" s="740">
        <f t="shared" si="3115"/>
        <v>0</v>
      </c>
      <c r="DX380" s="741">
        <f t="shared" si="3116"/>
        <v>0</v>
      </c>
      <c r="DY380" s="740">
        <f t="shared" si="3117"/>
        <v>0</v>
      </c>
      <c r="DZ380" s="741">
        <f t="shared" si="3118"/>
        <v>0</v>
      </c>
      <c r="EA380" s="740">
        <f t="shared" si="3119"/>
        <v>0</v>
      </c>
      <c r="EB380" s="741">
        <f t="shared" si="3120"/>
        <v>0</v>
      </c>
      <c r="EC380" s="740">
        <f t="shared" si="3121"/>
        <v>0</v>
      </c>
      <c r="ED380" s="741">
        <f t="shared" si="3122"/>
        <v>0</v>
      </c>
      <c r="EE380" s="743">
        <f t="shared" si="3123"/>
        <v>0</v>
      </c>
      <c r="EF380" s="744">
        <f t="shared" si="3124"/>
        <v>0</v>
      </c>
      <c r="EG380" s="745">
        <v>12</v>
      </c>
      <c r="EH380" s="746">
        <f t="shared" si="3125"/>
        <v>0</v>
      </c>
      <c r="EI380" s="747"/>
      <c r="EJ380" s="741"/>
      <c r="EK380" s="746">
        <f t="shared" si="3126"/>
        <v>0</v>
      </c>
      <c r="EL380" s="746">
        <f t="shared" si="3127"/>
        <v>0</v>
      </c>
      <c r="EM380" s="746">
        <f t="shared" si="3128"/>
        <v>0</v>
      </c>
      <c r="EO380" s="1044"/>
      <c r="EP380" s="753" t="s">
        <v>853</v>
      </c>
      <c r="EQ380" s="737">
        <f t="shared" si="3003"/>
        <v>0</v>
      </c>
      <c r="ER380" s="737">
        <f t="shared" si="3129"/>
        <v>24877</v>
      </c>
      <c r="ES380" s="738">
        <f t="shared" si="3130"/>
        <v>25126</v>
      </c>
      <c r="ET380" s="817">
        <f t="shared" si="3004"/>
        <v>0</v>
      </c>
      <c r="EU380" s="740">
        <f t="shared" si="3131"/>
        <v>0</v>
      </c>
      <c r="EV380" s="741">
        <f t="shared" si="3132"/>
        <v>0</v>
      </c>
      <c r="EW380" s="740">
        <f t="shared" si="3133"/>
        <v>0</v>
      </c>
      <c r="EX380" s="741">
        <f t="shared" si="3134"/>
        <v>0</v>
      </c>
      <c r="EY380" s="740">
        <f t="shared" si="3135"/>
        <v>0</v>
      </c>
      <c r="EZ380" s="741">
        <f t="shared" si="3136"/>
        <v>0</v>
      </c>
      <c r="FA380" s="740">
        <f t="shared" si="3137"/>
        <v>0</v>
      </c>
      <c r="FB380" s="741">
        <f t="shared" si="3138"/>
        <v>0</v>
      </c>
      <c r="FC380" s="740">
        <f t="shared" si="3139"/>
        <v>0</v>
      </c>
      <c r="FD380" s="741">
        <f t="shared" si="3140"/>
        <v>0</v>
      </c>
      <c r="FE380" s="740">
        <f t="shared" si="3141"/>
        <v>0</v>
      </c>
      <c r="FF380" s="741">
        <f t="shared" si="3142"/>
        <v>0</v>
      </c>
      <c r="FG380" s="740">
        <f t="shared" si="3143"/>
        <v>0</v>
      </c>
      <c r="FH380" s="741">
        <f t="shared" si="3144"/>
        <v>0</v>
      </c>
      <c r="FI380" s="740">
        <f t="shared" si="3145"/>
        <v>0</v>
      </c>
      <c r="FJ380" s="741">
        <f t="shared" si="3146"/>
        <v>0</v>
      </c>
      <c r="FK380" s="740">
        <f t="shared" si="3147"/>
        <v>0</v>
      </c>
      <c r="FL380" s="741">
        <f t="shared" si="3148"/>
        <v>0</v>
      </c>
      <c r="FM380" s="740">
        <f t="shared" si="3149"/>
        <v>0</v>
      </c>
      <c r="FN380" s="741">
        <f t="shared" si="3150"/>
        <v>0</v>
      </c>
      <c r="FO380" s="743">
        <f t="shared" si="3151"/>
        <v>0</v>
      </c>
      <c r="FP380" s="744">
        <f t="shared" si="3152"/>
        <v>0</v>
      </c>
      <c r="FQ380" s="745">
        <v>12</v>
      </c>
      <c r="FR380" s="746">
        <f t="shared" si="3153"/>
        <v>0</v>
      </c>
      <c r="FS380" s="747"/>
      <c r="FT380" s="741"/>
      <c r="FU380" s="746">
        <f t="shared" si="3154"/>
        <v>0</v>
      </c>
      <c r="FV380" s="746">
        <f t="shared" si="3155"/>
        <v>0</v>
      </c>
      <c r="FW380" s="746">
        <f t="shared" si="3156"/>
        <v>0</v>
      </c>
      <c r="FY380" s="1044"/>
      <c r="FZ380" s="753" t="s">
        <v>853</v>
      </c>
      <c r="GA380" s="737">
        <f t="shared" si="3005"/>
        <v>1</v>
      </c>
      <c r="GB380" s="737">
        <f t="shared" si="3157"/>
        <v>24877</v>
      </c>
      <c r="GC380" s="738">
        <f t="shared" si="3158"/>
        <v>25126</v>
      </c>
      <c r="GD380" s="743">
        <f t="shared" si="3164"/>
        <v>25126</v>
      </c>
      <c r="GE380" s="743"/>
      <c r="GF380" s="737">
        <f t="shared" si="3007"/>
        <v>0</v>
      </c>
      <c r="GG380" s="743"/>
      <c r="GH380" s="737">
        <f t="shared" si="3008"/>
        <v>0</v>
      </c>
      <c r="GI380" s="743"/>
      <c r="GJ380" s="737">
        <f t="shared" si="3009"/>
        <v>0</v>
      </c>
      <c r="GK380" s="743"/>
      <c r="GL380" s="737">
        <f t="shared" si="3010"/>
        <v>1256.3</v>
      </c>
      <c r="GM380" s="743"/>
      <c r="GN380" s="737">
        <f t="shared" si="3011"/>
        <v>0</v>
      </c>
      <c r="GO380" s="743"/>
      <c r="GP380" s="737">
        <f t="shared" si="3012"/>
        <v>25126</v>
      </c>
      <c r="GQ380" s="743"/>
      <c r="GR380" s="737">
        <f t="shared" si="3013"/>
        <v>5025.2</v>
      </c>
      <c r="GS380" s="743"/>
      <c r="GT380" s="737">
        <f t="shared" si="3014"/>
        <v>0</v>
      </c>
      <c r="GU380" s="743"/>
      <c r="GV380" s="737">
        <f t="shared" si="3015"/>
        <v>0</v>
      </c>
      <c r="GW380" s="743"/>
      <c r="GX380" s="737">
        <f t="shared" si="3016"/>
        <v>0</v>
      </c>
      <c r="GY380" s="743">
        <f t="shared" si="3016"/>
        <v>0</v>
      </c>
      <c r="GZ380" s="744">
        <f t="shared" si="3159"/>
        <v>56533.5</v>
      </c>
      <c r="HA380" s="745">
        <v>12</v>
      </c>
      <c r="HB380" s="746">
        <f t="shared" si="3160"/>
        <v>678402</v>
      </c>
      <c r="HC380" s="737">
        <f t="shared" si="3017"/>
        <v>0</v>
      </c>
      <c r="HD380" s="737">
        <f t="shared" si="3017"/>
        <v>0</v>
      </c>
      <c r="HE380" s="746">
        <f t="shared" si="3161"/>
        <v>678402</v>
      </c>
      <c r="HF380" s="746">
        <f t="shared" si="3162"/>
        <v>204877.4</v>
      </c>
      <c r="HG380" s="746">
        <f t="shared" si="3163"/>
        <v>883279.4</v>
      </c>
    </row>
    <row r="381" spans="1:225" ht="24" hidden="1" x14ac:dyDescent="0.25">
      <c r="A381" s="1044"/>
      <c r="B381" s="754" t="s">
        <v>416</v>
      </c>
      <c r="C381" s="737">
        <f t="shared" si="2995"/>
        <v>0</v>
      </c>
      <c r="D381" s="737">
        <f t="shared" si="3018"/>
        <v>24877</v>
      </c>
      <c r="E381" s="738">
        <f t="shared" si="3019"/>
        <v>25126</v>
      </c>
      <c r="F381" s="817">
        <f t="shared" si="2996"/>
        <v>0</v>
      </c>
      <c r="G381" s="740">
        <f t="shared" si="3020"/>
        <v>0</v>
      </c>
      <c r="H381" s="741">
        <f t="shared" si="3021"/>
        <v>0</v>
      </c>
      <c r="I381" s="740">
        <f t="shared" si="3020"/>
        <v>0</v>
      </c>
      <c r="J381" s="741">
        <f t="shared" si="3022"/>
        <v>0</v>
      </c>
      <c r="K381" s="740">
        <f t="shared" si="3023"/>
        <v>0</v>
      </c>
      <c r="L381" s="741">
        <f t="shared" si="3024"/>
        <v>0</v>
      </c>
      <c r="M381" s="740">
        <f t="shared" si="3025"/>
        <v>0</v>
      </c>
      <c r="N381" s="741">
        <f t="shared" si="3026"/>
        <v>0</v>
      </c>
      <c r="O381" s="740">
        <f t="shared" si="3027"/>
        <v>0</v>
      </c>
      <c r="P381" s="741">
        <f t="shared" si="3028"/>
        <v>0</v>
      </c>
      <c r="Q381" s="740">
        <f t="shared" si="3029"/>
        <v>0</v>
      </c>
      <c r="R381" s="741">
        <f t="shared" si="3030"/>
        <v>0</v>
      </c>
      <c r="S381" s="740">
        <f t="shared" si="3031"/>
        <v>0</v>
      </c>
      <c r="T381" s="741">
        <f t="shared" si="3032"/>
        <v>0</v>
      </c>
      <c r="U381" s="740">
        <f t="shared" si="3033"/>
        <v>0</v>
      </c>
      <c r="V381" s="741">
        <f t="shared" si="3034"/>
        <v>0</v>
      </c>
      <c r="W381" s="740">
        <f t="shared" si="3035"/>
        <v>0</v>
      </c>
      <c r="X381" s="741">
        <f t="shared" si="3036"/>
        <v>0</v>
      </c>
      <c r="Y381" s="740">
        <f t="shared" si="3037"/>
        <v>0</v>
      </c>
      <c r="Z381" s="741">
        <f t="shared" si="3038"/>
        <v>0</v>
      </c>
      <c r="AA381" s="743">
        <f t="shared" si="3039"/>
        <v>0</v>
      </c>
      <c r="AB381" s="744">
        <f t="shared" si="3040"/>
        <v>0</v>
      </c>
      <c r="AC381" s="745">
        <v>12</v>
      </c>
      <c r="AD381" s="746">
        <f t="shared" si="3041"/>
        <v>0</v>
      </c>
      <c r="AE381" s="747"/>
      <c r="AF381" s="741"/>
      <c r="AG381" s="746">
        <f t="shared" si="3042"/>
        <v>0</v>
      </c>
      <c r="AH381" s="746">
        <f t="shared" si="3043"/>
        <v>0</v>
      </c>
      <c r="AI381" s="746">
        <f t="shared" si="3044"/>
        <v>0</v>
      </c>
      <c r="AK381" s="1044"/>
      <c r="AL381" s="755" t="s">
        <v>30</v>
      </c>
      <c r="AM381" s="737">
        <f t="shared" si="2997"/>
        <v>1</v>
      </c>
      <c r="AN381" s="737">
        <f t="shared" si="3045"/>
        <v>24877</v>
      </c>
      <c r="AO381" s="738">
        <f t="shared" si="3046"/>
        <v>25126</v>
      </c>
      <c r="AP381" s="817">
        <f t="shared" si="2998"/>
        <v>25126</v>
      </c>
      <c r="AQ381" s="740">
        <f t="shared" si="3047"/>
        <v>0</v>
      </c>
      <c r="AR381" s="741">
        <f t="shared" si="3048"/>
        <v>0</v>
      </c>
      <c r="AS381" s="740">
        <f t="shared" si="3049"/>
        <v>4</v>
      </c>
      <c r="AT381" s="741">
        <f t="shared" si="3050"/>
        <v>1005.04</v>
      </c>
      <c r="AU381" s="740">
        <f t="shared" si="3051"/>
        <v>10</v>
      </c>
      <c r="AV381" s="741">
        <f t="shared" si="3052"/>
        <v>2512.6</v>
      </c>
      <c r="AW381" s="740">
        <f t="shared" si="3053"/>
        <v>0</v>
      </c>
      <c r="AX381" s="741">
        <f t="shared" si="3054"/>
        <v>0</v>
      </c>
      <c r="AY381" s="740">
        <f t="shared" si="3055"/>
        <v>0</v>
      </c>
      <c r="AZ381" s="741">
        <f t="shared" si="3056"/>
        <v>0</v>
      </c>
      <c r="BA381" s="740">
        <f t="shared" si="3057"/>
        <v>35</v>
      </c>
      <c r="BB381" s="741">
        <f t="shared" si="3058"/>
        <v>8794.1</v>
      </c>
      <c r="BC381" s="740">
        <f t="shared" si="3059"/>
        <v>20</v>
      </c>
      <c r="BD381" s="741">
        <f t="shared" si="3060"/>
        <v>5025.2</v>
      </c>
      <c r="BE381" s="740">
        <f t="shared" si="3061"/>
        <v>10</v>
      </c>
      <c r="BF381" s="741">
        <f t="shared" si="3062"/>
        <v>2512.6</v>
      </c>
      <c r="BG381" s="740">
        <f t="shared" si="3063"/>
        <v>0</v>
      </c>
      <c r="BH381" s="741">
        <f t="shared" si="3064"/>
        <v>0</v>
      </c>
      <c r="BI381" s="740">
        <f t="shared" si="3065"/>
        <v>0</v>
      </c>
      <c r="BJ381" s="741">
        <f t="shared" si="3066"/>
        <v>0</v>
      </c>
      <c r="BK381" s="743">
        <f t="shared" si="3067"/>
        <v>0</v>
      </c>
      <c r="BL381" s="744">
        <f t="shared" si="3068"/>
        <v>44975.54</v>
      </c>
      <c r="BM381" s="745">
        <v>12</v>
      </c>
      <c r="BN381" s="746">
        <f t="shared" si="3069"/>
        <v>539706.48</v>
      </c>
      <c r="BO381" s="747"/>
      <c r="BP381" s="741"/>
      <c r="BQ381" s="746">
        <f t="shared" si="3070"/>
        <v>539706.48</v>
      </c>
      <c r="BR381" s="746">
        <f t="shared" si="3071"/>
        <v>162991.35999999999</v>
      </c>
      <c r="BS381" s="746">
        <f t="shared" si="3072"/>
        <v>702697.84</v>
      </c>
      <c r="BU381" s="1044"/>
      <c r="BV381" s="754" t="s">
        <v>416</v>
      </c>
      <c r="BW381" s="737">
        <f t="shared" si="2999"/>
        <v>1</v>
      </c>
      <c r="BX381" s="737">
        <f t="shared" si="3073"/>
        <v>24877</v>
      </c>
      <c r="BY381" s="738">
        <f t="shared" si="3074"/>
        <v>25126</v>
      </c>
      <c r="BZ381" s="817">
        <f t="shared" si="3000"/>
        <v>25126</v>
      </c>
      <c r="CA381" s="740">
        <f t="shared" si="3075"/>
        <v>0</v>
      </c>
      <c r="CB381" s="741">
        <f t="shared" si="3076"/>
        <v>0</v>
      </c>
      <c r="CC381" s="740">
        <f t="shared" si="3077"/>
        <v>0</v>
      </c>
      <c r="CD381" s="741">
        <f t="shared" si="3078"/>
        <v>0</v>
      </c>
      <c r="CE381" s="740">
        <f t="shared" si="3079"/>
        <v>0</v>
      </c>
      <c r="CF381" s="741">
        <f t="shared" si="3080"/>
        <v>0</v>
      </c>
      <c r="CG381" s="740">
        <f t="shared" si="3081"/>
        <v>0</v>
      </c>
      <c r="CH381" s="741">
        <f t="shared" si="3082"/>
        <v>0</v>
      </c>
      <c r="CI381" s="740">
        <f t="shared" si="3083"/>
        <v>0</v>
      </c>
      <c r="CJ381" s="741">
        <f t="shared" si="3084"/>
        <v>0</v>
      </c>
      <c r="CK381" s="740">
        <f t="shared" si="3085"/>
        <v>0</v>
      </c>
      <c r="CL381" s="741">
        <f t="shared" si="3086"/>
        <v>0</v>
      </c>
      <c r="CM381" s="740">
        <f t="shared" si="3087"/>
        <v>20</v>
      </c>
      <c r="CN381" s="741">
        <f t="shared" si="3088"/>
        <v>5025.2</v>
      </c>
      <c r="CO381" s="740">
        <f t="shared" si="3089"/>
        <v>10</v>
      </c>
      <c r="CP381" s="741">
        <f t="shared" si="3090"/>
        <v>2512.6</v>
      </c>
      <c r="CQ381" s="740">
        <f t="shared" si="3091"/>
        <v>0</v>
      </c>
      <c r="CR381" s="741">
        <f t="shared" si="3092"/>
        <v>0</v>
      </c>
      <c r="CS381" s="740">
        <f t="shared" si="3093"/>
        <v>0</v>
      </c>
      <c r="CT381" s="741">
        <f t="shared" si="3094"/>
        <v>0</v>
      </c>
      <c r="CU381" s="743">
        <f t="shared" si="3095"/>
        <v>0</v>
      </c>
      <c r="CV381" s="744">
        <f t="shared" si="3096"/>
        <v>32663.8</v>
      </c>
      <c r="CW381" s="745">
        <v>12</v>
      </c>
      <c r="CX381" s="746">
        <f t="shared" si="3097"/>
        <v>391965.6</v>
      </c>
      <c r="CY381" s="747"/>
      <c r="CZ381" s="741"/>
      <c r="DA381" s="746">
        <f t="shared" si="3098"/>
        <v>391965.6</v>
      </c>
      <c r="DB381" s="746">
        <f t="shared" si="3099"/>
        <v>118373.61</v>
      </c>
      <c r="DC381" s="746">
        <f t="shared" si="3100"/>
        <v>510339.21</v>
      </c>
      <c r="DD381" s="750"/>
      <c r="DE381" s="1044"/>
      <c r="DF381" s="756" t="s">
        <v>416</v>
      </c>
      <c r="DG381" s="737">
        <f t="shared" si="3001"/>
        <v>1</v>
      </c>
      <c r="DH381" s="737">
        <f t="shared" si="3101"/>
        <v>24877</v>
      </c>
      <c r="DI381" s="738">
        <f t="shared" si="3102"/>
        <v>25126</v>
      </c>
      <c r="DJ381" s="817">
        <f t="shared" si="3002"/>
        <v>25126</v>
      </c>
      <c r="DK381" s="740">
        <f t="shared" si="3103"/>
        <v>0</v>
      </c>
      <c r="DL381" s="741">
        <f t="shared" si="3104"/>
        <v>0</v>
      </c>
      <c r="DM381" s="740">
        <f t="shared" si="3105"/>
        <v>0</v>
      </c>
      <c r="DN381" s="741">
        <f t="shared" si="3106"/>
        <v>0</v>
      </c>
      <c r="DO381" s="740">
        <f t="shared" si="3107"/>
        <v>0</v>
      </c>
      <c r="DP381" s="741">
        <f t="shared" si="3108"/>
        <v>0</v>
      </c>
      <c r="DQ381" s="740">
        <f t="shared" si="3109"/>
        <v>0</v>
      </c>
      <c r="DR381" s="741">
        <f t="shared" si="3110"/>
        <v>0</v>
      </c>
      <c r="DS381" s="740">
        <f t="shared" si="3111"/>
        <v>0</v>
      </c>
      <c r="DT381" s="741">
        <f t="shared" si="3112"/>
        <v>0</v>
      </c>
      <c r="DU381" s="740">
        <f t="shared" si="3113"/>
        <v>3.5</v>
      </c>
      <c r="DV381" s="741">
        <f t="shared" si="3114"/>
        <v>879.41</v>
      </c>
      <c r="DW381" s="740">
        <f t="shared" si="3115"/>
        <v>20</v>
      </c>
      <c r="DX381" s="741">
        <f t="shared" si="3116"/>
        <v>5025.2</v>
      </c>
      <c r="DY381" s="740">
        <f t="shared" si="3117"/>
        <v>0</v>
      </c>
      <c r="DZ381" s="741">
        <f t="shared" si="3118"/>
        <v>0</v>
      </c>
      <c r="EA381" s="740">
        <f t="shared" si="3119"/>
        <v>0</v>
      </c>
      <c r="EB381" s="741">
        <f t="shared" si="3120"/>
        <v>0</v>
      </c>
      <c r="EC381" s="740">
        <f t="shared" si="3121"/>
        <v>0</v>
      </c>
      <c r="ED381" s="741">
        <f t="shared" si="3122"/>
        <v>0</v>
      </c>
      <c r="EE381" s="743">
        <f t="shared" si="3123"/>
        <v>0</v>
      </c>
      <c r="EF381" s="744">
        <f t="shared" si="3124"/>
        <v>31030.61</v>
      </c>
      <c r="EG381" s="745">
        <v>12</v>
      </c>
      <c r="EH381" s="746">
        <f t="shared" si="3125"/>
        <v>372367.32</v>
      </c>
      <c r="EI381" s="747"/>
      <c r="EJ381" s="741"/>
      <c r="EK381" s="746">
        <f t="shared" si="3126"/>
        <v>372367.32</v>
      </c>
      <c r="EL381" s="746">
        <f t="shared" si="3127"/>
        <v>112454.93</v>
      </c>
      <c r="EM381" s="746">
        <f t="shared" si="3128"/>
        <v>484822.25</v>
      </c>
      <c r="EO381" s="1044"/>
      <c r="EP381" s="752" t="s">
        <v>416</v>
      </c>
      <c r="EQ381" s="737">
        <f t="shared" si="3003"/>
        <v>0.5</v>
      </c>
      <c r="ER381" s="737">
        <f t="shared" si="3129"/>
        <v>24877</v>
      </c>
      <c r="ES381" s="738">
        <f t="shared" si="3130"/>
        <v>25126</v>
      </c>
      <c r="ET381" s="817">
        <f t="shared" si="3004"/>
        <v>12563</v>
      </c>
      <c r="EU381" s="740">
        <f t="shared" si="3131"/>
        <v>0</v>
      </c>
      <c r="EV381" s="741">
        <f t="shared" si="3132"/>
        <v>0</v>
      </c>
      <c r="EW381" s="740">
        <f t="shared" si="3133"/>
        <v>0</v>
      </c>
      <c r="EX381" s="741">
        <f t="shared" si="3134"/>
        <v>0</v>
      </c>
      <c r="EY381" s="740">
        <f t="shared" si="3135"/>
        <v>0</v>
      </c>
      <c r="EZ381" s="741">
        <f t="shared" si="3136"/>
        <v>0</v>
      </c>
      <c r="FA381" s="740">
        <f t="shared" si="3137"/>
        <v>0</v>
      </c>
      <c r="FB381" s="741">
        <f t="shared" si="3138"/>
        <v>0</v>
      </c>
      <c r="FC381" s="740">
        <f t="shared" si="3139"/>
        <v>0</v>
      </c>
      <c r="FD381" s="741">
        <f t="shared" si="3140"/>
        <v>0</v>
      </c>
      <c r="FE381" s="740">
        <f t="shared" si="3141"/>
        <v>25</v>
      </c>
      <c r="FF381" s="741">
        <f t="shared" si="3142"/>
        <v>3140.75</v>
      </c>
      <c r="FG381" s="740">
        <f t="shared" si="3143"/>
        <v>20</v>
      </c>
      <c r="FH381" s="741">
        <f t="shared" si="3144"/>
        <v>2512.6</v>
      </c>
      <c r="FI381" s="740">
        <f t="shared" si="3145"/>
        <v>0</v>
      </c>
      <c r="FJ381" s="741">
        <f t="shared" si="3146"/>
        <v>0</v>
      </c>
      <c r="FK381" s="740">
        <f t="shared" si="3147"/>
        <v>0</v>
      </c>
      <c r="FL381" s="741">
        <f t="shared" si="3148"/>
        <v>0</v>
      </c>
      <c r="FM381" s="740">
        <f t="shared" si="3149"/>
        <v>0</v>
      </c>
      <c r="FN381" s="741">
        <f t="shared" si="3150"/>
        <v>0</v>
      </c>
      <c r="FO381" s="743">
        <f t="shared" si="3151"/>
        <v>0</v>
      </c>
      <c r="FP381" s="744">
        <f t="shared" si="3152"/>
        <v>18216.349999999999</v>
      </c>
      <c r="FQ381" s="745">
        <v>12</v>
      </c>
      <c r="FR381" s="746">
        <f t="shared" si="3153"/>
        <v>218596.2</v>
      </c>
      <c r="FS381" s="747"/>
      <c r="FT381" s="741"/>
      <c r="FU381" s="746">
        <f t="shared" si="3154"/>
        <v>218596.2</v>
      </c>
      <c r="FV381" s="746">
        <f t="shared" si="3155"/>
        <v>66016.05</v>
      </c>
      <c r="FW381" s="746">
        <f t="shared" si="3156"/>
        <v>284612.25</v>
      </c>
      <c r="FY381" s="1044"/>
      <c r="FZ381" s="752" t="s">
        <v>416</v>
      </c>
      <c r="GA381" s="737">
        <f t="shared" si="3005"/>
        <v>3.5</v>
      </c>
      <c r="GB381" s="737">
        <f t="shared" si="3157"/>
        <v>24877</v>
      </c>
      <c r="GC381" s="738">
        <f t="shared" si="3158"/>
        <v>25126</v>
      </c>
      <c r="GD381" s="743">
        <f t="shared" si="3164"/>
        <v>87941</v>
      </c>
      <c r="GE381" s="743"/>
      <c r="GF381" s="737">
        <f t="shared" si="3007"/>
        <v>0</v>
      </c>
      <c r="GG381" s="743"/>
      <c r="GH381" s="737">
        <f t="shared" si="3008"/>
        <v>1005.04</v>
      </c>
      <c r="GI381" s="743"/>
      <c r="GJ381" s="737">
        <f t="shared" si="3009"/>
        <v>2512.6</v>
      </c>
      <c r="GK381" s="743"/>
      <c r="GL381" s="737">
        <f t="shared" si="3010"/>
        <v>0</v>
      </c>
      <c r="GM381" s="743"/>
      <c r="GN381" s="737">
        <f t="shared" si="3011"/>
        <v>0</v>
      </c>
      <c r="GO381" s="743"/>
      <c r="GP381" s="737">
        <f t="shared" si="3012"/>
        <v>12814.26</v>
      </c>
      <c r="GQ381" s="743"/>
      <c r="GR381" s="737">
        <f t="shared" si="3013"/>
        <v>17588.2</v>
      </c>
      <c r="GS381" s="743"/>
      <c r="GT381" s="737">
        <f t="shared" si="3014"/>
        <v>5025.2</v>
      </c>
      <c r="GU381" s="743"/>
      <c r="GV381" s="737">
        <f t="shared" si="3015"/>
        <v>0</v>
      </c>
      <c r="GW381" s="743"/>
      <c r="GX381" s="737">
        <f t="shared" si="3016"/>
        <v>0</v>
      </c>
      <c r="GY381" s="743">
        <f t="shared" si="3016"/>
        <v>0</v>
      </c>
      <c r="GZ381" s="744">
        <f t="shared" si="3159"/>
        <v>126886.3</v>
      </c>
      <c r="HA381" s="745">
        <v>12</v>
      </c>
      <c r="HB381" s="746">
        <f t="shared" si="3160"/>
        <v>1522635.6</v>
      </c>
      <c r="HC381" s="737">
        <f t="shared" si="3017"/>
        <v>0</v>
      </c>
      <c r="HD381" s="737">
        <f t="shared" si="3017"/>
        <v>0</v>
      </c>
      <c r="HE381" s="746">
        <f t="shared" si="3161"/>
        <v>1522635.6</v>
      </c>
      <c r="HF381" s="746">
        <f t="shared" si="3162"/>
        <v>459835.95</v>
      </c>
      <c r="HG381" s="746">
        <f t="shared" si="3163"/>
        <v>1982471.55</v>
      </c>
    </row>
    <row r="382" spans="1:225" ht="24" hidden="1" x14ac:dyDescent="0.25">
      <c r="A382" s="1044"/>
      <c r="B382" s="754" t="s">
        <v>530</v>
      </c>
      <c r="C382" s="737">
        <f t="shared" si="2995"/>
        <v>0</v>
      </c>
      <c r="D382" s="737">
        <f t="shared" si="3018"/>
        <v>24877</v>
      </c>
      <c r="E382" s="738">
        <f t="shared" si="3019"/>
        <v>25126</v>
      </c>
      <c r="F382" s="817">
        <f t="shared" si="2996"/>
        <v>0</v>
      </c>
      <c r="G382" s="740">
        <f t="shared" si="3020"/>
        <v>0</v>
      </c>
      <c r="H382" s="741">
        <f t="shared" si="3021"/>
        <v>0</v>
      </c>
      <c r="I382" s="740">
        <f t="shared" si="3020"/>
        <v>0</v>
      </c>
      <c r="J382" s="741">
        <f t="shared" si="3022"/>
        <v>0</v>
      </c>
      <c r="K382" s="740">
        <f t="shared" si="3023"/>
        <v>0</v>
      </c>
      <c r="L382" s="741">
        <f t="shared" si="3024"/>
        <v>0</v>
      </c>
      <c r="M382" s="740">
        <f t="shared" si="3025"/>
        <v>0</v>
      </c>
      <c r="N382" s="741">
        <f t="shared" si="3026"/>
        <v>0</v>
      </c>
      <c r="O382" s="740">
        <f t="shared" si="3027"/>
        <v>0</v>
      </c>
      <c r="P382" s="741">
        <f t="shared" si="3028"/>
        <v>0</v>
      </c>
      <c r="Q382" s="740">
        <f t="shared" si="3029"/>
        <v>0</v>
      </c>
      <c r="R382" s="741">
        <f t="shared" si="3030"/>
        <v>0</v>
      </c>
      <c r="S382" s="740">
        <f t="shared" si="3031"/>
        <v>0</v>
      </c>
      <c r="T382" s="741">
        <f t="shared" si="3032"/>
        <v>0</v>
      </c>
      <c r="U382" s="740">
        <f t="shared" si="3033"/>
        <v>0</v>
      </c>
      <c r="V382" s="741">
        <f t="shared" si="3034"/>
        <v>0</v>
      </c>
      <c r="W382" s="740">
        <f t="shared" si="3035"/>
        <v>0</v>
      </c>
      <c r="X382" s="741">
        <f t="shared" si="3036"/>
        <v>0</v>
      </c>
      <c r="Y382" s="740">
        <f t="shared" si="3037"/>
        <v>0</v>
      </c>
      <c r="Z382" s="741">
        <f t="shared" si="3038"/>
        <v>0</v>
      </c>
      <c r="AA382" s="743">
        <f t="shared" si="3039"/>
        <v>0</v>
      </c>
      <c r="AB382" s="744">
        <f t="shared" si="3040"/>
        <v>0</v>
      </c>
      <c r="AC382" s="745">
        <v>12</v>
      </c>
      <c r="AD382" s="746">
        <f t="shared" si="3041"/>
        <v>0</v>
      </c>
      <c r="AE382" s="747"/>
      <c r="AF382" s="741"/>
      <c r="AG382" s="746">
        <f t="shared" si="3042"/>
        <v>0</v>
      </c>
      <c r="AH382" s="746">
        <f t="shared" si="3043"/>
        <v>0</v>
      </c>
      <c r="AI382" s="746">
        <f t="shared" si="3044"/>
        <v>0</v>
      </c>
      <c r="AK382" s="1044"/>
      <c r="AL382" s="754" t="s">
        <v>530</v>
      </c>
      <c r="AM382" s="737">
        <f t="shared" si="2997"/>
        <v>0</v>
      </c>
      <c r="AN382" s="737">
        <f t="shared" si="3045"/>
        <v>24877</v>
      </c>
      <c r="AO382" s="738">
        <f t="shared" si="3046"/>
        <v>25126</v>
      </c>
      <c r="AP382" s="817">
        <f t="shared" si="2998"/>
        <v>0</v>
      </c>
      <c r="AQ382" s="740">
        <f t="shared" si="3047"/>
        <v>0</v>
      </c>
      <c r="AR382" s="741">
        <f t="shared" si="3048"/>
        <v>0</v>
      </c>
      <c r="AS382" s="740">
        <f t="shared" si="3049"/>
        <v>0</v>
      </c>
      <c r="AT382" s="741">
        <f t="shared" si="3050"/>
        <v>0</v>
      </c>
      <c r="AU382" s="740">
        <f t="shared" si="3051"/>
        <v>0</v>
      </c>
      <c r="AV382" s="741">
        <f t="shared" si="3052"/>
        <v>0</v>
      </c>
      <c r="AW382" s="740">
        <f t="shared" si="3053"/>
        <v>0</v>
      </c>
      <c r="AX382" s="741">
        <f t="shared" si="3054"/>
        <v>0</v>
      </c>
      <c r="AY382" s="740">
        <f t="shared" si="3055"/>
        <v>0</v>
      </c>
      <c r="AZ382" s="741">
        <f t="shared" si="3056"/>
        <v>0</v>
      </c>
      <c r="BA382" s="740">
        <f t="shared" si="3057"/>
        <v>0</v>
      </c>
      <c r="BB382" s="741">
        <f t="shared" si="3058"/>
        <v>0</v>
      </c>
      <c r="BC382" s="740">
        <f t="shared" si="3059"/>
        <v>0</v>
      </c>
      <c r="BD382" s="741">
        <f t="shared" si="3060"/>
        <v>0</v>
      </c>
      <c r="BE382" s="740">
        <f t="shared" si="3061"/>
        <v>0</v>
      </c>
      <c r="BF382" s="741">
        <f t="shared" si="3062"/>
        <v>0</v>
      </c>
      <c r="BG382" s="740">
        <f t="shared" si="3063"/>
        <v>0</v>
      </c>
      <c r="BH382" s="741">
        <f t="shared" si="3064"/>
        <v>0</v>
      </c>
      <c r="BI382" s="740">
        <f t="shared" si="3065"/>
        <v>0</v>
      </c>
      <c r="BJ382" s="741">
        <f t="shared" si="3066"/>
        <v>0</v>
      </c>
      <c r="BK382" s="743">
        <f t="shared" si="3067"/>
        <v>0</v>
      </c>
      <c r="BL382" s="744">
        <f t="shared" si="3068"/>
        <v>0</v>
      </c>
      <c r="BM382" s="745">
        <v>12</v>
      </c>
      <c r="BN382" s="746">
        <f t="shared" si="3069"/>
        <v>0</v>
      </c>
      <c r="BO382" s="747"/>
      <c r="BP382" s="741"/>
      <c r="BQ382" s="746">
        <f t="shared" si="3070"/>
        <v>0</v>
      </c>
      <c r="BR382" s="746">
        <f t="shared" si="3071"/>
        <v>0</v>
      </c>
      <c r="BS382" s="746">
        <f t="shared" si="3072"/>
        <v>0</v>
      </c>
      <c r="BU382" s="1044"/>
      <c r="BV382" s="754" t="s">
        <v>530</v>
      </c>
      <c r="BW382" s="737">
        <f t="shared" si="2999"/>
        <v>1</v>
      </c>
      <c r="BX382" s="737">
        <f t="shared" si="3073"/>
        <v>24877</v>
      </c>
      <c r="BY382" s="738">
        <f t="shared" si="3074"/>
        <v>25126</v>
      </c>
      <c r="BZ382" s="817">
        <f t="shared" si="3000"/>
        <v>25126</v>
      </c>
      <c r="CA382" s="740">
        <f t="shared" si="3075"/>
        <v>0</v>
      </c>
      <c r="CB382" s="741">
        <f t="shared" si="3076"/>
        <v>0</v>
      </c>
      <c r="CC382" s="740">
        <f t="shared" si="3077"/>
        <v>0</v>
      </c>
      <c r="CD382" s="741">
        <f t="shared" si="3078"/>
        <v>0</v>
      </c>
      <c r="CE382" s="740">
        <f t="shared" si="3079"/>
        <v>0</v>
      </c>
      <c r="CF382" s="741">
        <f t="shared" si="3080"/>
        <v>0</v>
      </c>
      <c r="CG382" s="740">
        <f t="shared" si="3081"/>
        <v>0</v>
      </c>
      <c r="CH382" s="741">
        <f t="shared" si="3082"/>
        <v>0</v>
      </c>
      <c r="CI382" s="740">
        <f t="shared" si="3083"/>
        <v>0</v>
      </c>
      <c r="CJ382" s="741">
        <f t="shared" si="3084"/>
        <v>0</v>
      </c>
      <c r="CK382" s="740">
        <f t="shared" si="3085"/>
        <v>14</v>
      </c>
      <c r="CL382" s="741">
        <f t="shared" si="3086"/>
        <v>3517.64</v>
      </c>
      <c r="CM382" s="740">
        <f t="shared" si="3087"/>
        <v>20</v>
      </c>
      <c r="CN382" s="741">
        <f t="shared" si="3088"/>
        <v>5025.2</v>
      </c>
      <c r="CO382" s="740">
        <f t="shared" si="3089"/>
        <v>0</v>
      </c>
      <c r="CP382" s="741">
        <f t="shared" si="3090"/>
        <v>0</v>
      </c>
      <c r="CQ382" s="740">
        <f t="shared" si="3091"/>
        <v>0</v>
      </c>
      <c r="CR382" s="741">
        <f t="shared" si="3092"/>
        <v>0</v>
      </c>
      <c r="CS382" s="740">
        <f t="shared" si="3093"/>
        <v>0</v>
      </c>
      <c r="CT382" s="741">
        <f t="shared" si="3094"/>
        <v>0</v>
      </c>
      <c r="CU382" s="743">
        <f t="shared" si="3095"/>
        <v>0</v>
      </c>
      <c r="CV382" s="744">
        <f t="shared" si="3096"/>
        <v>33668.839999999997</v>
      </c>
      <c r="CW382" s="745">
        <v>12</v>
      </c>
      <c r="CX382" s="746">
        <f t="shared" si="3097"/>
        <v>404026.08</v>
      </c>
      <c r="CY382" s="747"/>
      <c r="CZ382" s="741"/>
      <c r="DA382" s="746">
        <f t="shared" si="3098"/>
        <v>404026.08</v>
      </c>
      <c r="DB382" s="746">
        <f t="shared" si="3099"/>
        <v>122015.88</v>
      </c>
      <c r="DC382" s="746">
        <f t="shared" si="3100"/>
        <v>526041.96</v>
      </c>
      <c r="DD382" s="750"/>
      <c r="DE382" s="1044"/>
      <c r="DF382" s="754" t="s">
        <v>530</v>
      </c>
      <c r="DG382" s="737">
        <f t="shared" si="3001"/>
        <v>0</v>
      </c>
      <c r="DH382" s="737">
        <f t="shared" si="3101"/>
        <v>24877</v>
      </c>
      <c r="DI382" s="738">
        <f t="shared" si="3102"/>
        <v>25126</v>
      </c>
      <c r="DJ382" s="817">
        <f t="shared" si="3002"/>
        <v>0</v>
      </c>
      <c r="DK382" s="740">
        <f t="shared" si="3103"/>
        <v>0</v>
      </c>
      <c r="DL382" s="741">
        <f t="shared" si="3104"/>
        <v>0</v>
      </c>
      <c r="DM382" s="740">
        <f t="shared" si="3105"/>
        <v>0</v>
      </c>
      <c r="DN382" s="741">
        <f t="shared" si="3106"/>
        <v>0</v>
      </c>
      <c r="DO382" s="740">
        <f t="shared" si="3107"/>
        <v>0</v>
      </c>
      <c r="DP382" s="741">
        <f t="shared" si="3108"/>
        <v>0</v>
      </c>
      <c r="DQ382" s="740">
        <f t="shared" si="3109"/>
        <v>0</v>
      </c>
      <c r="DR382" s="741">
        <f t="shared" si="3110"/>
        <v>0</v>
      </c>
      <c r="DS382" s="740">
        <f t="shared" si="3111"/>
        <v>0</v>
      </c>
      <c r="DT382" s="741">
        <f t="shared" si="3112"/>
        <v>0</v>
      </c>
      <c r="DU382" s="740">
        <f t="shared" si="3113"/>
        <v>0</v>
      </c>
      <c r="DV382" s="741">
        <f t="shared" si="3114"/>
        <v>0</v>
      </c>
      <c r="DW382" s="740">
        <f t="shared" si="3115"/>
        <v>0</v>
      </c>
      <c r="DX382" s="741">
        <f t="shared" si="3116"/>
        <v>0</v>
      </c>
      <c r="DY382" s="740">
        <f t="shared" si="3117"/>
        <v>0</v>
      </c>
      <c r="DZ382" s="741">
        <f t="shared" si="3118"/>
        <v>0</v>
      </c>
      <c r="EA382" s="740">
        <f t="shared" si="3119"/>
        <v>0</v>
      </c>
      <c r="EB382" s="741">
        <f t="shared" si="3120"/>
        <v>0</v>
      </c>
      <c r="EC382" s="740">
        <f t="shared" si="3121"/>
        <v>0</v>
      </c>
      <c r="ED382" s="741">
        <f t="shared" si="3122"/>
        <v>0</v>
      </c>
      <c r="EE382" s="743">
        <f t="shared" si="3123"/>
        <v>0</v>
      </c>
      <c r="EF382" s="744">
        <f t="shared" si="3124"/>
        <v>0</v>
      </c>
      <c r="EG382" s="745">
        <v>12</v>
      </c>
      <c r="EH382" s="746">
        <f t="shared" si="3125"/>
        <v>0</v>
      </c>
      <c r="EI382" s="747"/>
      <c r="EJ382" s="741"/>
      <c r="EK382" s="746">
        <f t="shared" si="3126"/>
        <v>0</v>
      </c>
      <c r="EL382" s="746">
        <f t="shared" si="3127"/>
        <v>0</v>
      </c>
      <c r="EM382" s="746">
        <f t="shared" si="3128"/>
        <v>0</v>
      </c>
      <c r="EO382" s="1044"/>
      <c r="EP382" s="754" t="s">
        <v>530</v>
      </c>
      <c r="EQ382" s="737">
        <f t="shared" si="3003"/>
        <v>0</v>
      </c>
      <c r="ER382" s="737">
        <f t="shared" si="3129"/>
        <v>24877</v>
      </c>
      <c r="ES382" s="738">
        <f t="shared" si="3130"/>
        <v>25126</v>
      </c>
      <c r="ET382" s="817">
        <f t="shared" si="3004"/>
        <v>0</v>
      </c>
      <c r="EU382" s="740">
        <f t="shared" si="3131"/>
        <v>0</v>
      </c>
      <c r="EV382" s="741">
        <f t="shared" si="3132"/>
        <v>0</v>
      </c>
      <c r="EW382" s="740">
        <f t="shared" si="3133"/>
        <v>0</v>
      </c>
      <c r="EX382" s="741">
        <f t="shared" si="3134"/>
        <v>0</v>
      </c>
      <c r="EY382" s="740">
        <f t="shared" si="3135"/>
        <v>0</v>
      </c>
      <c r="EZ382" s="741">
        <f t="shared" si="3136"/>
        <v>0</v>
      </c>
      <c r="FA382" s="740">
        <f t="shared" si="3137"/>
        <v>0</v>
      </c>
      <c r="FB382" s="741">
        <f t="shared" si="3138"/>
        <v>0</v>
      </c>
      <c r="FC382" s="740">
        <f t="shared" si="3139"/>
        <v>0</v>
      </c>
      <c r="FD382" s="741">
        <f t="shared" si="3140"/>
        <v>0</v>
      </c>
      <c r="FE382" s="740">
        <f t="shared" si="3141"/>
        <v>0</v>
      </c>
      <c r="FF382" s="741">
        <f t="shared" si="3142"/>
        <v>0</v>
      </c>
      <c r="FG382" s="740">
        <f t="shared" si="3143"/>
        <v>0</v>
      </c>
      <c r="FH382" s="741">
        <f t="shared" si="3144"/>
        <v>0</v>
      </c>
      <c r="FI382" s="740">
        <f t="shared" si="3145"/>
        <v>0</v>
      </c>
      <c r="FJ382" s="741">
        <f t="shared" si="3146"/>
        <v>0</v>
      </c>
      <c r="FK382" s="740">
        <f t="shared" si="3147"/>
        <v>0</v>
      </c>
      <c r="FL382" s="741">
        <f t="shared" si="3148"/>
        <v>0</v>
      </c>
      <c r="FM382" s="740">
        <f t="shared" si="3149"/>
        <v>0</v>
      </c>
      <c r="FN382" s="741">
        <f t="shared" si="3150"/>
        <v>0</v>
      </c>
      <c r="FO382" s="743">
        <f t="shared" si="3151"/>
        <v>0</v>
      </c>
      <c r="FP382" s="744">
        <f t="shared" si="3152"/>
        <v>0</v>
      </c>
      <c r="FQ382" s="745">
        <v>12</v>
      </c>
      <c r="FR382" s="746">
        <f t="shared" si="3153"/>
        <v>0</v>
      </c>
      <c r="FS382" s="747"/>
      <c r="FT382" s="741"/>
      <c r="FU382" s="746">
        <f t="shared" si="3154"/>
        <v>0</v>
      </c>
      <c r="FV382" s="746">
        <f t="shared" si="3155"/>
        <v>0</v>
      </c>
      <c r="FW382" s="746">
        <f t="shared" si="3156"/>
        <v>0</v>
      </c>
      <c r="FY382" s="1044"/>
      <c r="FZ382" s="754" t="s">
        <v>530</v>
      </c>
      <c r="GA382" s="737">
        <f t="shared" si="3005"/>
        <v>1</v>
      </c>
      <c r="GB382" s="737">
        <f t="shared" si="3157"/>
        <v>24877</v>
      </c>
      <c r="GC382" s="738">
        <f t="shared" si="3158"/>
        <v>25126</v>
      </c>
      <c r="GD382" s="743">
        <f t="shared" si="3164"/>
        <v>25126</v>
      </c>
      <c r="GE382" s="743"/>
      <c r="GF382" s="737">
        <f t="shared" si="3007"/>
        <v>0</v>
      </c>
      <c r="GG382" s="743"/>
      <c r="GH382" s="737">
        <f t="shared" si="3008"/>
        <v>0</v>
      </c>
      <c r="GI382" s="743"/>
      <c r="GJ382" s="737">
        <f t="shared" si="3009"/>
        <v>0</v>
      </c>
      <c r="GK382" s="743"/>
      <c r="GL382" s="737">
        <f t="shared" si="3010"/>
        <v>0</v>
      </c>
      <c r="GM382" s="743"/>
      <c r="GN382" s="737">
        <f t="shared" si="3011"/>
        <v>0</v>
      </c>
      <c r="GO382" s="743"/>
      <c r="GP382" s="737">
        <f t="shared" si="3012"/>
        <v>3517.64</v>
      </c>
      <c r="GQ382" s="743"/>
      <c r="GR382" s="737">
        <f t="shared" si="3013"/>
        <v>5025.2</v>
      </c>
      <c r="GS382" s="743"/>
      <c r="GT382" s="737">
        <f t="shared" si="3014"/>
        <v>0</v>
      </c>
      <c r="GU382" s="743"/>
      <c r="GV382" s="737">
        <f t="shared" si="3015"/>
        <v>0</v>
      </c>
      <c r="GW382" s="743"/>
      <c r="GX382" s="737">
        <f t="shared" si="3016"/>
        <v>0</v>
      </c>
      <c r="GY382" s="743">
        <f t="shared" si="3016"/>
        <v>0</v>
      </c>
      <c r="GZ382" s="744">
        <f t="shared" si="3159"/>
        <v>33668.839999999997</v>
      </c>
      <c r="HA382" s="745">
        <v>12</v>
      </c>
      <c r="HB382" s="746">
        <f t="shared" si="3160"/>
        <v>404026.08</v>
      </c>
      <c r="HC382" s="737">
        <f t="shared" si="3017"/>
        <v>0</v>
      </c>
      <c r="HD382" s="737">
        <f t="shared" si="3017"/>
        <v>0</v>
      </c>
      <c r="HE382" s="746">
        <f t="shared" si="3161"/>
        <v>404026.08</v>
      </c>
      <c r="HF382" s="746">
        <f t="shared" si="3162"/>
        <v>122015.88</v>
      </c>
      <c r="HG382" s="746">
        <f t="shared" si="3163"/>
        <v>526041.96</v>
      </c>
    </row>
    <row r="383" spans="1:225" ht="38.25" hidden="1" x14ac:dyDescent="0.25">
      <c r="A383" s="1044"/>
      <c r="B383" s="753" t="s">
        <v>31</v>
      </c>
      <c r="C383" s="737">
        <f t="shared" si="2995"/>
        <v>1</v>
      </c>
      <c r="D383" s="737">
        <f t="shared" si="3018"/>
        <v>24877</v>
      </c>
      <c r="E383" s="738">
        <f t="shared" si="3019"/>
        <v>25126</v>
      </c>
      <c r="F383" s="817">
        <f t="shared" si="2996"/>
        <v>25126</v>
      </c>
      <c r="G383" s="740">
        <f t="shared" si="3020"/>
        <v>0</v>
      </c>
      <c r="H383" s="741">
        <f t="shared" si="3021"/>
        <v>0</v>
      </c>
      <c r="I383" s="740">
        <f t="shared" si="3020"/>
        <v>0</v>
      </c>
      <c r="J383" s="741">
        <f t="shared" si="3022"/>
        <v>0</v>
      </c>
      <c r="K383" s="740">
        <f t="shared" si="3023"/>
        <v>0</v>
      </c>
      <c r="L383" s="741">
        <f t="shared" si="3024"/>
        <v>0</v>
      </c>
      <c r="M383" s="740">
        <f t="shared" si="3025"/>
        <v>5</v>
      </c>
      <c r="N383" s="741">
        <f t="shared" si="3026"/>
        <v>1256.3</v>
      </c>
      <c r="O383" s="740">
        <f t="shared" si="3027"/>
        <v>0</v>
      </c>
      <c r="P383" s="741">
        <f t="shared" si="3028"/>
        <v>0</v>
      </c>
      <c r="Q383" s="740">
        <f t="shared" si="3029"/>
        <v>100</v>
      </c>
      <c r="R383" s="741">
        <f t="shared" si="3030"/>
        <v>25126</v>
      </c>
      <c r="S383" s="740">
        <f t="shared" si="3031"/>
        <v>20</v>
      </c>
      <c r="T383" s="741">
        <f t="shared" si="3032"/>
        <v>5025.2</v>
      </c>
      <c r="U383" s="740">
        <f t="shared" si="3033"/>
        <v>0</v>
      </c>
      <c r="V383" s="741">
        <f t="shared" si="3034"/>
        <v>0</v>
      </c>
      <c r="W383" s="740">
        <f t="shared" si="3035"/>
        <v>0</v>
      </c>
      <c r="X383" s="741">
        <f t="shared" si="3036"/>
        <v>0</v>
      </c>
      <c r="Y383" s="740">
        <f t="shared" si="3037"/>
        <v>0</v>
      </c>
      <c r="Z383" s="741">
        <f t="shared" si="3038"/>
        <v>0</v>
      </c>
      <c r="AA383" s="743">
        <f t="shared" si="3039"/>
        <v>0</v>
      </c>
      <c r="AB383" s="744">
        <f t="shared" si="3040"/>
        <v>56533.5</v>
      </c>
      <c r="AC383" s="745">
        <v>12</v>
      </c>
      <c r="AD383" s="746">
        <f t="shared" si="3041"/>
        <v>678402</v>
      </c>
      <c r="AE383" s="747"/>
      <c r="AF383" s="741"/>
      <c r="AG383" s="746">
        <f t="shared" si="3042"/>
        <v>678402</v>
      </c>
      <c r="AH383" s="746">
        <f t="shared" si="3043"/>
        <v>204877.4</v>
      </c>
      <c r="AI383" s="746">
        <f t="shared" si="3044"/>
        <v>883279.4</v>
      </c>
      <c r="AK383" s="1044"/>
      <c r="AL383" s="755" t="s">
        <v>31</v>
      </c>
      <c r="AM383" s="737">
        <f t="shared" si="2997"/>
        <v>1</v>
      </c>
      <c r="AN383" s="737">
        <f t="shared" si="3045"/>
        <v>24877</v>
      </c>
      <c r="AO383" s="738">
        <f t="shared" si="3046"/>
        <v>25126</v>
      </c>
      <c r="AP383" s="817">
        <f t="shared" si="2998"/>
        <v>25126</v>
      </c>
      <c r="AQ383" s="740">
        <f t="shared" si="3047"/>
        <v>0</v>
      </c>
      <c r="AR383" s="741">
        <f t="shared" si="3048"/>
        <v>0</v>
      </c>
      <c r="AS383" s="740">
        <f t="shared" si="3049"/>
        <v>4</v>
      </c>
      <c r="AT383" s="741">
        <f t="shared" si="3050"/>
        <v>1005.04</v>
      </c>
      <c r="AU383" s="740">
        <f t="shared" si="3051"/>
        <v>10</v>
      </c>
      <c r="AV383" s="741">
        <f t="shared" si="3052"/>
        <v>2512.6</v>
      </c>
      <c r="AW383" s="740">
        <f t="shared" si="3053"/>
        <v>0</v>
      </c>
      <c r="AX383" s="741">
        <f t="shared" si="3054"/>
        <v>0</v>
      </c>
      <c r="AY383" s="740">
        <f t="shared" si="3055"/>
        <v>0</v>
      </c>
      <c r="AZ383" s="741">
        <f t="shared" si="3056"/>
        <v>0</v>
      </c>
      <c r="BA383" s="740">
        <f t="shared" si="3057"/>
        <v>35</v>
      </c>
      <c r="BB383" s="741">
        <f t="shared" si="3058"/>
        <v>8794.1</v>
      </c>
      <c r="BC383" s="740">
        <f t="shared" si="3059"/>
        <v>15</v>
      </c>
      <c r="BD383" s="741">
        <f t="shared" si="3060"/>
        <v>3768.9</v>
      </c>
      <c r="BE383" s="740">
        <f t="shared" si="3061"/>
        <v>0</v>
      </c>
      <c r="BF383" s="741">
        <f t="shared" si="3062"/>
        <v>0</v>
      </c>
      <c r="BG383" s="740">
        <f t="shared" si="3063"/>
        <v>0</v>
      </c>
      <c r="BH383" s="741">
        <f t="shared" si="3064"/>
        <v>0</v>
      </c>
      <c r="BI383" s="740">
        <f t="shared" si="3065"/>
        <v>0</v>
      </c>
      <c r="BJ383" s="741">
        <f t="shared" si="3066"/>
        <v>0</v>
      </c>
      <c r="BK383" s="743">
        <f t="shared" si="3067"/>
        <v>0</v>
      </c>
      <c r="BL383" s="744">
        <f t="shared" si="3068"/>
        <v>41206.639999999999</v>
      </c>
      <c r="BM383" s="745">
        <v>12</v>
      </c>
      <c r="BN383" s="746">
        <f t="shared" si="3069"/>
        <v>494479.68</v>
      </c>
      <c r="BO383" s="747"/>
      <c r="BP383" s="741"/>
      <c r="BQ383" s="746">
        <f t="shared" si="3070"/>
        <v>494479.68</v>
      </c>
      <c r="BR383" s="746">
        <f t="shared" si="3071"/>
        <v>149332.85999999999</v>
      </c>
      <c r="BS383" s="746">
        <f t="shared" si="3072"/>
        <v>643812.54</v>
      </c>
      <c r="BU383" s="1044"/>
      <c r="BV383" s="754" t="s">
        <v>31</v>
      </c>
      <c r="BW383" s="737">
        <f t="shared" si="2999"/>
        <v>1</v>
      </c>
      <c r="BX383" s="737">
        <f t="shared" si="3073"/>
        <v>24877</v>
      </c>
      <c r="BY383" s="738">
        <f t="shared" si="3074"/>
        <v>25126</v>
      </c>
      <c r="BZ383" s="817">
        <f t="shared" si="3000"/>
        <v>25126</v>
      </c>
      <c r="CA383" s="740">
        <f t="shared" si="3075"/>
        <v>0</v>
      </c>
      <c r="CB383" s="741">
        <f t="shared" si="3076"/>
        <v>0</v>
      </c>
      <c r="CC383" s="740">
        <f t="shared" si="3077"/>
        <v>0</v>
      </c>
      <c r="CD383" s="741">
        <f t="shared" si="3078"/>
        <v>0</v>
      </c>
      <c r="CE383" s="740">
        <f t="shared" si="3079"/>
        <v>0</v>
      </c>
      <c r="CF383" s="741">
        <f t="shared" si="3080"/>
        <v>0</v>
      </c>
      <c r="CG383" s="740">
        <f t="shared" si="3081"/>
        <v>27</v>
      </c>
      <c r="CH383" s="741">
        <f t="shared" si="3082"/>
        <v>6784.02</v>
      </c>
      <c r="CI383" s="740">
        <f t="shared" si="3083"/>
        <v>0</v>
      </c>
      <c r="CJ383" s="741">
        <f t="shared" si="3084"/>
        <v>0</v>
      </c>
      <c r="CK383" s="740">
        <f t="shared" si="3085"/>
        <v>0</v>
      </c>
      <c r="CL383" s="741">
        <f t="shared" si="3086"/>
        <v>0</v>
      </c>
      <c r="CM383" s="740">
        <f t="shared" si="3087"/>
        <v>20</v>
      </c>
      <c r="CN383" s="741">
        <f t="shared" si="3088"/>
        <v>5025.2</v>
      </c>
      <c r="CO383" s="740">
        <f t="shared" si="3089"/>
        <v>0</v>
      </c>
      <c r="CP383" s="741">
        <f t="shared" si="3090"/>
        <v>0</v>
      </c>
      <c r="CQ383" s="740">
        <f t="shared" si="3091"/>
        <v>0</v>
      </c>
      <c r="CR383" s="741">
        <f t="shared" si="3092"/>
        <v>0</v>
      </c>
      <c r="CS383" s="740">
        <f t="shared" si="3093"/>
        <v>0</v>
      </c>
      <c r="CT383" s="741">
        <f t="shared" si="3094"/>
        <v>0</v>
      </c>
      <c r="CU383" s="743">
        <f t="shared" si="3095"/>
        <v>0</v>
      </c>
      <c r="CV383" s="744">
        <f t="shared" si="3096"/>
        <v>36935.22</v>
      </c>
      <c r="CW383" s="745">
        <v>12</v>
      </c>
      <c r="CX383" s="746">
        <f t="shared" si="3097"/>
        <v>443222.64</v>
      </c>
      <c r="CY383" s="747"/>
      <c r="CZ383" s="741"/>
      <c r="DA383" s="746">
        <f t="shared" si="3098"/>
        <v>443222.64</v>
      </c>
      <c r="DB383" s="746">
        <f t="shared" si="3099"/>
        <v>133853.24</v>
      </c>
      <c r="DC383" s="746">
        <f t="shared" si="3100"/>
        <v>577075.88</v>
      </c>
      <c r="DD383" s="750"/>
      <c r="DE383" s="1044"/>
      <c r="DF383" s="754" t="s">
        <v>31</v>
      </c>
      <c r="DG383" s="737">
        <f t="shared" si="3001"/>
        <v>1</v>
      </c>
      <c r="DH383" s="737">
        <f t="shared" si="3101"/>
        <v>24877</v>
      </c>
      <c r="DI383" s="738">
        <f t="shared" si="3102"/>
        <v>25126</v>
      </c>
      <c r="DJ383" s="817">
        <f t="shared" si="3002"/>
        <v>25126</v>
      </c>
      <c r="DK383" s="740">
        <f t="shared" si="3103"/>
        <v>0</v>
      </c>
      <c r="DL383" s="741">
        <f t="shared" si="3104"/>
        <v>0</v>
      </c>
      <c r="DM383" s="740">
        <f t="shared" si="3105"/>
        <v>0</v>
      </c>
      <c r="DN383" s="741">
        <f t="shared" si="3106"/>
        <v>0</v>
      </c>
      <c r="DO383" s="740">
        <f t="shared" si="3107"/>
        <v>0</v>
      </c>
      <c r="DP383" s="741">
        <f t="shared" si="3108"/>
        <v>0</v>
      </c>
      <c r="DQ383" s="740">
        <f t="shared" si="3109"/>
        <v>0</v>
      </c>
      <c r="DR383" s="741">
        <f t="shared" si="3110"/>
        <v>0</v>
      </c>
      <c r="DS383" s="740">
        <f t="shared" si="3111"/>
        <v>0</v>
      </c>
      <c r="DT383" s="741">
        <f t="shared" si="3112"/>
        <v>0</v>
      </c>
      <c r="DU383" s="740">
        <f t="shared" si="3113"/>
        <v>3.5</v>
      </c>
      <c r="DV383" s="741">
        <f t="shared" si="3114"/>
        <v>879.41</v>
      </c>
      <c r="DW383" s="740">
        <f t="shared" si="3115"/>
        <v>20</v>
      </c>
      <c r="DX383" s="741">
        <f t="shared" si="3116"/>
        <v>5025.2</v>
      </c>
      <c r="DY383" s="740">
        <f t="shared" si="3117"/>
        <v>0</v>
      </c>
      <c r="DZ383" s="741">
        <f t="shared" si="3118"/>
        <v>0</v>
      </c>
      <c r="EA383" s="740">
        <f t="shared" si="3119"/>
        <v>0</v>
      </c>
      <c r="EB383" s="741">
        <f t="shared" si="3120"/>
        <v>0</v>
      </c>
      <c r="EC383" s="740">
        <f t="shared" si="3121"/>
        <v>0</v>
      </c>
      <c r="ED383" s="741">
        <f t="shared" si="3122"/>
        <v>0</v>
      </c>
      <c r="EE383" s="743">
        <f t="shared" si="3123"/>
        <v>0</v>
      </c>
      <c r="EF383" s="744">
        <f t="shared" si="3124"/>
        <v>31030.61</v>
      </c>
      <c r="EG383" s="745">
        <v>12</v>
      </c>
      <c r="EH383" s="746">
        <f t="shared" si="3125"/>
        <v>372367.32</v>
      </c>
      <c r="EI383" s="747"/>
      <c r="EJ383" s="741"/>
      <c r="EK383" s="746">
        <f t="shared" si="3126"/>
        <v>372367.32</v>
      </c>
      <c r="EL383" s="746">
        <f t="shared" si="3127"/>
        <v>112454.93</v>
      </c>
      <c r="EM383" s="746">
        <f t="shared" si="3128"/>
        <v>484822.25</v>
      </c>
      <c r="EO383" s="1044"/>
      <c r="EP383" s="754" t="s">
        <v>31</v>
      </c>
      <c r="EQ383" s="737">
        <f t="shared" si="3003"/>
        <v>0</v>
      </c>
      <c r="ER383" s="737">
        <f t="shared" si="3129"/>
        <v>24877</v>
      </c>
      <c r="ES383" s="738">
        <f t="shared" si="3130"/>
        <v>25126</v>
      </c>
      <c r="ET383" s="817">
        <f t="shared" si="3004"/>
        <v>0</v>
      </c>
      <c r="EU383" s="740">
        <f t="shared" si="3131"/>
        <v>0</v>
      </c>
      <c r="EV383" s="741">
        <f t="shared" si="3132"/>
        <v>0</v>
      </c>
      <c r="EW383" s="740">
        <f t="shared" si="3133"/>
        <v>0</v>
      </c>
      <c r="EX383" s="741">
        <f t="shared" si="3134"/>
        <v>0</v>
      </c>
      <c r="EY383" s="740">
        <f t="shared" si="3135"/>
        <v>0</v>
      </c>
      <c r="EZ383" s="741">
        <f t="shared" si="3136"/>
        <v>0</v>
      </c>
      <c r="FA383" s="740">
        <f t="shared" si="3137"/>
        <v>0</v>
      </c>
      <c r="FB383" s="741">
        <f t="shared" si="3138"/>
        <v>0</v>
      </c>
      <c r="FC383" s="740">
        <f t="shared" si="3139"/>
        <v>0</v>
      </c>
      <c r="FD383" s="741">
        <f t="shared" si="3140"/>
        <v>0</v>
      </c>
      <c r="FE383" s="740">
        <f t="shared" si="3141"/>
        <v>0</v>
      </c>
      <c r="FF383" s="741">
        <f t="shared" si="3142"/>
        <v>0</v>
      </c>
      <c r="FG383" s="740">
        <f t="shared" si="3143"/>
        <v>0</v>
      </c>
      <c r="FH383" s="741">
        <f t="shared" si="3144"/>
        <v>0</v>
      </c>
      <c r="FI383" s="740">
        <f t="shared" si="3145"/>
        <v>0</v>
      </c>
      <c r="FJ383" s="741">
        <f t="shared" si="3146"/>
        <v>0</v>
      </c>
      <c r="FK383" s="740">
        <f t="shared" si="3147"/>
        <v>0</v>
      </c>
      <c r="FL383" s="741">
        <f t="shared" si="3148"/>
        <v>0</v>
      </c>
      <c r="FM383" s="740">
        <f t="shared" si="3149"/>
        <v>0</v>
      </c>
      <c r="FN383" s="741">
        <f t="shared" si="3150"/>
        <v>0</v>
      </c>
      <c r="FO383" s="743">
        <f t="shared" si="3151"/>
        <v>0</v>
      </c>
      <c r="FP383" s="744">
        <f t="shared" si="3152"/>
        <v>0</v>
      </c>
      <c r="FQ383" s="745">
        <v>12</v>
      </c>
      <c r="FR383" s="746">
        <f t="shared" si="3153"/>
        <v>0</v>
      </c>
      <c r="FS383" s="747"/>
      <c r="FT383" s="741"/>
      <c r="FU383" s="746">
        <f t="shared" si="3154"/>
        <v>0</v>
      </c>
      <c r="FV383" s="746">
        <f t="shared" si="3155"/>
        <v>0</v>
      </c>
      <c r="FW383" s="746">
        <f t="shared" si="3156"/>
        <v>0</v>
      </c>
      <c r="FY383" s="1044"/>
      <c r="FZ383" s="754" t="s">
        <v>31</v>
      </c>
      <c r="GA383" s="737">
        <f t="shared" si="3005"/>
        <v>4</v>
      </c>
      <c r="GB383" s="737">
        <f t="shared" si="3157"/>
        <v>24877</v>
      </c>
      <c r="GC383" s="738">
        <f t="shared" si="3158"/>
        <v>25126</v>
      </c>
      <c r="GD383" s="743">
        <f t="shared" si="3164"/>
        <v>100504</v>
      </c>
      <c r="GE383" s="743"/>
      <c r="GF383" s="737">
        <f t="shared" si="3007"/>
        <v>0</v>
      </c>
      <c r="GG383" s="743"/>
      <c r="GH383" s="737">
        <f t="shared" si="3008"/>
        <v>1005.04</v>
      </c>
      <c r="GI383" s="743"/>
      <c r="GJ383" s="737">
        <f t="shared" si="3009"/>
        <v>2512.6</v>
      </c>
      <c r="GK383" s="743"/>
      <c r="GL383" s="737">
        <f t="shared" si="3010"/>
        <v>8040.32</v>
      </c>
      <c r="GM383" s="743"/>
      <c r="GN383" s="737">
        <f t="shared" si="3011"/>
        <v>0</v>
      </c>
      <c r="GO383" s="743"/>
      <c r="GP383" s="737">
        <f t="shared" si="3012"/>
        <v>34799.51</v>
      </c>
      <c r="GQ383" s="743"/>
      <c r="GR383" s="737">
        <f t="shared" si="3013"/>
        <v>18844.5</v>
      </c>
      <c r="GS383" s="743"/>
      <c r="GT383" s="737">
        <f t="shared" si="3014"/>
        <v>0</v>
      </c>
      <c r="GU383" s="743"/>
      <c r="GV383" s="737">
        <f t="shared" si="3015"/>
        <v>0</v>
      </c>
      <c r="GW383" s="743"/>
      <c r="GX383" s="737">
        <f t="shared" si="3016"/>
        <v>0</v>
      </c>
      <c r="GY383" s="743">
        <f t="shared" si="3016"/>
        <v>0</v>
      </c>
      <c r="GZ383" s="744">
        <f t="shared" si="3159"/>
        <v>165705.97</v>
      </c>
      <c r="HA383" s="745">
        <v>12</v>
      </c>
      <c r="HB383" s="746">
        <f t="shared" si="3160"/>
        <v>1988471.64</v>
      </c>
      <c r="HC383" s="737">
        <f t="shared" si="3017"/>
        <v>0</v>
      </c>
      <c r="HD383" s="737">
        <f t="shared" si="3017"/>
        <v>0</v>
      </c>
      <c r="HE383" s="746">
        <f t="shared" si="3161"/>
        <v>1988471.64</v>
      </c>
      <c r="HF383" s="746">
        <f t="shared" si="3162"/>
        <v>600518.43999999994</v>
      </c>
      <c r="HG383" s="746">
        <f t="shared" si="3163"/>
        <v>2588990.08</v>
      </c>
    </row>
    <row r="384" spans="1:225" hidden="1" x14ac:dyDescent="0.25">
      <c r="A384" s="1044"/>
      <c r="B384" s="735" t="s">
        <v>33</v>
      </c>
      <c r="C384" s="737">
        <f t="shared" si="2995"/>
        <v>3</v>
      </c>
      <c r="D384" s="737">
        <f t="shared" si="3018"/>
        <v>14860</v>
      </c>
      <c r="E384" s="738">
        <f t="shared" si="3019"/>
        <v>15009</v>
      </c>
      <c r="F384" s="817">
        <f t="shared" si="2996"/>
        <v>45027</v>
      </c>
      <c r="G384" s="740">
        <f t="shared" si="3020"/>
        <v>0</v>
      </c>
      <c r="H384" s="741">
        <f t="shared" si="3021"/>
        <v>0</v>
      </c>
      <c r="I384" s="740">
        <f t="shared" si="3020"/>
        <v>0</v>
      </c>
      <c r="J384" s="741">
        <f t="shared" si="3022"/>
        <v>0</v>
      </c>
      <c r="K384" s="740">
        <f t="shared" si="3023"/>
        <v>0</v>
      </c>
      <c r="L384" s="741">
        <f t="shared" si="3024"/>
        <v>0</v>
      </c>
      <c r="M384" s="740">
        <f t="shared" si="3025"/>
        <v>5</v>
      </c>
      <c r="N384" s="741">
        <f t="shared" si="3026"/>
        <v>2251.35</v>
      </c>
      <c r="O384" s="740">
        <f t="shared" si="3027"/>
        <v>0</v>
      </c>
      <c r="P384" s="741">
        <f t="shared" si="3028"/>
        <v>0</v>
      </c>
      <c r="Q384" s="740">
        <f t="shared" si="3029"/>
        <v>100</v>
      </c>
      <c r="R384" s="741">
        <f t="shared" si="3030"/>
        <v>45027</v>
      </c>
      <c r="S384" s="740">
        <f t="shared" si="3031"/>
        <v>20</v>
      </c>
      <c r="T384" s="741">
        <f t="shared" si="3032"/>
        <v>9005.4</v>
      </c>
      <c r="U384" s="740">
        <f t="shared" si="3033"/>
        <v>0</v>
      </c>
      <c r="V384" s="741">
        <f t="shared" si="3034"/>
        <v>0</v>
      </c>
      <c r="W384" s="740">
        <f t="shared" si="3035"/>
        <v>0</v>
      </c>
      <c r="X384" s="741">
        <f t="shared" si="3036"/>
        <v>0</v>
      </c>
      <c r="Y384" s="740">
        <f t="shared" si="3037"/>
        <v>0</v>
      </c>
      <c r="Z384" s="741">
        <f t="shared" si="3038"/>
        <v>0</v>
      </c>
      <c r="AA384" s="743">
        <f t="shared" si="3039"/>
        <v>0</v>
      </c>
      <c r="AB384" s="744">
        <f t="shared" si="3040"/>
        <v>101310.75</v>
      </c>
      <c r="AC384" s="745">
        <v>12</v>
      </c>
      <c r="AD384" s="746">
        <f t="shared" si="3041"/>
        <v>1215729</v>
      </c>
      <c r="AE384" s="747"/>
      <c r="AF384" s="741"/>
      <c r="AG384" s="746">
        <f t="shared" si="3042"/>
        <v>1215729</v>
      </c>
      <c r="AH384" s="746">
        <f t="shared" si="3043"/>
        <v>367150.16</v>
      </c>
      <c r="AI384" s="746">
        <f t="shared" si="3044"/>
        <v>1582879.16</v>
      </c>
      <c r="AK384" s="1044"/>
      <c r="AL384" s="755" t="s">
        <v>33</v>
      </c>
      <c r="AM384" s="737">
        <f t="shared" si="2997"/>
        <v>4</v>
      </c>
      <c r="AN384" s="737">
        <f t="shared" si="3045"/>
        <v>14860</v>
      </c>
      <c r="AO384" s="738">
        <f t="shared" si="3046"/>
        <v>15009</v>
      </c>
      <c r="AP384" s="817">
        <f t="shared" si="2998"/>
        <v>60036</v>
      </c>
      <c r="AQ384" s="740">
        <f t="shared" si="3047"/>
        <v>0</v>
      </c>
      <c r="AR384" s="741">
        <f t="shared" si="3048"/>
        <v>0</v>
      </c>
      <c r="AS384" s="740">
        <f t="shared" si="3049"/>
        <v>3</v>
      </c>
      <c r="AT384" s="741">
        <f t="shared" si="3050"/>
        <v>1801.08</v>
      </c>
      <c r="AU384" s="740">
        <f t="shared" si="3051"/>
        <v>2.5</v>
      </c>
      <c r="AV384" s="741">
        <f t="shared" si="3052"/>
        <v>1500.9</v>
      </c>
      <c r="AW384" s="740">
        <f t="shared" si="3053"/>
        <v>7.5</v>
      </c>
      <c r="AX384" s="741">
        <f t="shared" si="3054"/>
        <v>4502.7</v>
      </c>
      <c r="AY384" s="740">
        <f t="shared" si="3055"/>
        <v>0</v>
      </c>
      <c r="AZ384" s="741">
        <f t="shared" si="3056"/>
        <v>0</v>
      </c>
      <c r="BA384" s="740">
        <f t="shared" si="3057"/>
        <v>135</v>
      </c>
      <c r="BB384" s="741">
        <f t="shared" si="3058"/>
        <v>81048.600000000006</v>
      </c>
      <c r="BC384" s="740">
        <f t="shared" si="3059"/>
        <v>20</v>
      </c>
      <c r="BD384" s="741">
        <f t="shared" si="3060"/>
        <v>12007.2</v>
      </c>
      <c r="BE384" s="740">
        <f t="shared" si="3061"/>
        <v>0</v>
      </c>
      <c r="BF384" s="741">
        <f t="shared" si="3062"/>
        <v>0</v>
      </c>
      <c r="BG384" s="740">
        <f t="shared" si="3063"/>
        <v>0</v>
      </c>
      <c r="BH384" s="741">
        <f t="shared" si="3064"/>
        <v>0</v>
      </c>
      <c r="BI384" s="740">
        <f t="shared" si="3065"/>
        <v>0</v>
      </c>
      <c r="BJ384" s="741">
        <f t="shared" si="3066"/>
        <v>0</v>
      </c>
      <c r="BK384" s="743">
        <f t="shared" si="3067"/>
        <v>0</v>
      </c>
      <c r="BL384" s="744">
        <f t="shared" si="3068"/>
        <v>160896.48000000001</v>
      </c>
      <c r="BM384" s="745">
        <v>12</v>
      </c>
      <c r="BN384" s="746">
        <f t="shared" si="3069"/>
        <v>1930757.76</v>
      </c>
      <c r="BO384" s="747"/>
      <c r="BP384" s="741"/>
      <c r="BQ384" s="746">
        <f t="shared" si="3070"/>
        <v>1930757.76</v>
      </c>
      <c r="BR384" s="746">
        <f t="shared" si="3071"/>
        <v>583088.84</v>
      </c>
      <c r="BS384" s="746">
        <f t="shared" si="3072"/>
        <v>2513846.6</v>
      </c>
      <c r="BU384" s="1044"/>
      <c r="BV384" s="754" t="s">
        <v>33</v>
      </c>
      <c r="BW384" s="737">
        <f t="shared" si="2999"/>
        <v>3</v>
      </c>
      <c r="BX384" s="737">
        <f t="shared" si="3073"/>
        <v>14860</v>
      </c>
      <c r="BY384" s="738">
        <f t="shared" si="3074"/>
        <v>15009</v>
      </c>
      <c r="BZ384" s="817">
        <f t="shared" si="3000"/>
        <v>45027</v>
      </c>
      <c r="CA384" s="740">
        <f t="shared" si="3075"/>
        <v>0</v>
      </c>
      <c r="CB384" s="741">
        <f t="shared" si="3076"/>
        <v>0</v>
      </c>
      <c r="CC384" s="740">
        <f t="shared" si="3077"/>
        <v>0</v>
      </c>
      <c r="CD384" s="741">
        <f t="shared" si="3078"/>
        <v>0</v>
      </c>
      <c r="CE384" s="740">
        <f t="shared" si="3079"/>
        <v>0</v>
      </c>
      <c r="CF384" s="741">
        <f t="shared" si="3080"/>
        <v>0</v>
      </c>
      <c r="CG384" s="740">
        <f t="shared" si="3081"/>
        <v>41.6</v>
      </c>
      <c r="CH384" s="741">
        <f t="shared" si="3082"/>
        <v>18731.23</v>
      </c>
      <c r="CI384" s="740">
        <f t="shared" si="3083"/>
        <v>0</v>
      </c>
      <c r="CJ384" s="741">
        <f t="shared" si="3084"/>
        <v>0</v>
      </c>
      <c r="CK384" s="740">
        <f t="shared" si="3085"/>
        <v>0</v>
      </c>
      <c r="CL384" s="741">
        <f t="shared" si="3086"/>
        <v>0</v>
      </c>
      <c r="CM384" s="740">
        <f t="shared" si="3087"/>
        <v>16.7</v>
      </c>
      <c r="CN384" s="741">
        <f t="shared" si="3088"/>
        <v>7519.51</v>
      </c>
      <c r="CO384" s="740">
        <f t="shared" si="3089"/>
        <v>3.3</v>
      </c>
      <c r="CP384" s="741">
        <f t="shared" si="3090"/>
        <v>1485.89</v>
      </c>
      <c r="CQ384" s="740">
        <f t="shared" si="3091"/>
        <v>0</v>
      </c>
      <c r="CR384" s="741">
        <f t="shared" si="3092"/>
        <v>0</v>
      </c>
      <c r="CS384" s="740">
        <f t="shared" si="3093"/>
        <v>0</v>
      </c>
      <c r="CT384" s="741">
        <f t="shared" si="3094"/>
        <v>0</v>
      </c>
      <c r="CU384" s="743">
        <f t="shared" si="3095"/>
        <v>0</v>
      </c>
      <c r="CV384" s="744">
        <f t="shared" si="3096"/>
        <v>72763.63</v>
      </c>
      <c r="CW384" s="745">
        <v>12</v>
      </c>
      <c r="CX384" s="746">
        <f t="shared" si="3097"/>
        <v>873163.56</v>
      </c>
      <c r="CY384" s="747"/>
      <c r="CZ384" s="741"/>
      <c r="DA384" s="746">
        <f t="shared" si="3098"/>
        <v>873163.56</v>
      </c>
      <c r="DB384" s="746">
        <f t="shared" si="3099"/>
        <v>263695.40000000002</v>
      </c>
      <c r="DC384" s="746">
        <f t="shared" si="3100"/>
        <v>1136858.96</v>
      </c>
      <c r="DD384" s="750"/>
      <c r="DE384" s="1044"/>
      <c r="DF384" s="756" t="s">
        <v>33</v>
      </c>
      <c r="DG384" s="737">
        <f t="shared" si="3001"/>
        <v>2</v>
      </c>
      <c r="DH384" s="737">
        <f t="shared" si="3101"/>
        <v>14860</v>
      </c>
      <c r="DI384" s="738">
        <f t="shared" si="3102"/>
        <v>15009</v>
      </c>
      <c r="DJ384" s="817">
        <f t="shared" si="3002"/>
        <v>30018</v>
      </c>
      <c r="DK384" s="740">
        <f t="shared" si="3103"/>
        <v>0</v>
      </c>
      <c r="DL384" s="741">
        <f t="shared" si="3104"/>
        <v>0</v>
      </c>
      <c r="DM384" s="740">
        <f t="shared" si="3105"/>
        <v>0</v>
      </c>
      <c r="DN384" s="741">
        <f t="shared" si="3106"/>
        <v>0</v>
      </c>
      <c r="DO384" s="740">
        <f t="shared" si="3107"/>
        <v>0</v>
      </c>
      <c r="DP384" s="741">
        <f t="shared" si="3108"/>
        <v>0</v>
      </c>
      <c r="DQ384" s="740">
        <f t="shared" si="3109"/>
        <v>0</v>
      </c>
      <c r="DR384" s="741">
        <f t="shared" si="3110"/>
        <v>0</v>
      </c>
      <c r="DS384" s="740">
        <f t="shared" si="3111"/>
        <v>0</v>
      </c>
      <c r="DT384" s="741">
        <f t="shared" si="3112"/>
        <v>0</v>
      </c>
      <c r="DU384" s="740">
        <f t="shared" si="3113"/>
        <v>26.8</v>
      </c>
      <c r="DV384" s="741">
        <f t="shared" si="3114"/>
        <v>8044.82</v>
      </c>
      <c r="DW384" s="740">
        <f t="shared" si="3115"/>
        <v>20</v>
      </c>
      <c r="DX384" s="741">
        <f t="shared" si="3116"/>
        <v>6003.6</v>
      </c>
      <c r="DY384" s="740">
        <f t="shared" si="3117"/>
        <v>0</v>
      </c>
      <c r="DZ384" s="741">
        <f t="shared" si="3118"/>
        <v>0</v>
      </c>
      <c r="EA384" s="740">
        <f t="shared" si="3119"/>
        <v>0</v>
      </c>
      <c r="EB384" s="741">
        <f t="shared" si="3120"/>
        <v>0</v>
      </c>
      <c r="EC384" s="740">
        <f t="shared" si="3121"/>
        <v>0</v>
      </c>
      <c r="ED384" s="741">
        <f t="shared" si="3122"/>
        <v>0</v>
      </c>
      <c r="EE384" s="743">
        <f t="shared" si="3123"/>
        <v>0</v>
      </c>
      <c r="EF384" s="744">
        <f t="shared" si="3124"/>
        <v>44066.42</v>
      </c>
      <c r="EG384" s="745">
        <v>12</v>
      </c>
      <c r="EH384" s="746">
        <f t="shared" si="3125"/>
        <v>528797.04</v>
      </c>
      <c r="EI384" s="747"/>
      <c r="EJ384" s="741"/>
      <c r="EK384" s="746">
        <f t="shared" si="3126"/>
        <v>528797.04</v>
      </c>
      <c r="EL384" s="746">
        <f t="shared" si="3127"/>
        <v>159696.71</v>
      </c>
      <c r="EM384" s="746">
        <f t="shared" si="3128"/>
        <v>688493.75</v>
      </c>
      <c r="EO384" s="1044"/>
      <c r="EP384" s="756" t="s">
        <v>33</v>
      </c>
      <c r="EQ384" s="737">
        <f t="shared" si="3003"/>
        <v>0</v>
      </c>
      <c r="ER384" s="737">
        <f t="shared" si="3129"/>
        <v>14860</v>
      </c>
      <c r="ES384" s="738">
        <f t="shared" si="3130"/>
        <v>15009</v>
      </c>
      <c r="ET384" s="817">
        <f t="shared" si="3004"/>
        <v>0</v>
      </c>
      <c r="EU384" s="740">
        <f t="shared" si="3131"/>
        <v>0</v>
      </c>
      <c r="EV384" s="741">
        <f t="shared" si="3132"/>
        <v>0</v>
      </c>
      <c r="EW384" s="740">
        <f t="shared" si="3133"/>
        <v>0</v>
      </c>
      <c r="EX384" s="741">
        <f t="shared" si="3134"/>
        <v>0</v>
      </c>
      <c r="EY384" s="740">
        <f t="shared" si="3135"/>
        <v>0</v>
      </c>
      <c r="EZ384" s="741">
        <f t="shared" si="3136"/>
        <v>0</v>
      </c>
      <c r="FA384" s="740">
        <f t="shared" si="3137"/>
        <v>0</v>
      </c>
      <c r="FB384" s="741">
        <f t="shared" si="3138"/>
        <v>0</v>
      </c>
      <c r="FC384" s="740">
        <f t="shared" si="3139"/>
        <v>0</v>
      </c>
      <c r="FD384" s="741">
        <f t="shared" si="3140"/>
        <v>0</v>
      </c>
      <c r="FE384" s="740">
        <f t="shared" si="3141"/>
        <v>0</v>
      </c>
      <c r="FF384" s="741">
        <f t="shared" si="3142"/>
        <v>0</v>
      </c>
      <c r="FG384" s="740">
        <f t="shared" si="3143"/>
        <v>0</v>
      </c>
      <c r="FH384" s="741">
        <f t="shared" si="3144"/>
        <v>0</v>
      </c>
      <c r="FI384" s="740">
        <f t="shared" si="3145"/>
        <v>0</v>
      </c>
      <c r="FJ384" s="741">
        <f t="shared" si="3146"/>
        <v>0</v>
      </c>
      <c r="FK384" s="740">
        <f t="shared" si="3147"/>
        <v>0</v>
      </c>
      <c r="FL384" s="741">
        <f t="shared" si="3148"/>
        <v>0</v>
      </c>
      <c r="FM384" s="740">
        <f t="shared" si="3149"/>
        <v>0</v>
      </c>
      <c r="FN384" s="741">
        <f t="shared" si="3150"/>
        <v>0</v>
      </c>
      <c r="FO384" s="743">
        <f t="shared" si="3151"/>
        <v>0</v>
      </c>
      <c r="FP384" s="744">
        <f t="shared" si="3152"/>
        <v>0</v>
      </c>
      <c r="FQ384" s="745">
        <v>12</v>
      </c>
      <c r="FR384" s="746">
        <f t="shared" si="3153"/>
        <v>0</v>
      </c>
      <c r="FS384" s="747"/>
      <c r="FT384" s="741"/>
      <c r="FU384" s="746">
        <f t="shared" si="3154"/>
        <v>0</v>
      </c>
      <c r="FV384" s="746">
        <f t="shared" si="3155"/>
        <v>0</v>
      </c>
      <c r="FW384" s="746">
        <f t="shared" si="3156"/>
        <v>0</v>
      </c>
      <c r="FY384" s="1044"/>
      <c r="FZ384" s="756" t="s">
        <v>33</v>
      </c>
      <c r="GA384" s="737">
        <f t="shared" si="3005"/>
        <v>12</v>
      </c>
      <c r="GB384" s="737">
        <f t="shared" si="3157"/>
        <v>14860</v>
      </c>
      <c r="GC384" s="738">
        <f t="shared" si="3158"/>
        <v>15009</v>
      </c>
      <c r="GD384" s="743">
        <f t="shared" si="3164"/>
        <v>180108</v>
      </c>
      <c r="GE384" s="743"/>
      <c r="GF384" s="737">
        <f t="shared" si="3007"/>
        <v>0</v>
      </c>
      <c r="GG384" s="743"/>
      <c r="GH384" s="737">
        <f t="shared" si="3008"/>
        <v>1801.08</v>
      </c>
      <c r="GI384" s="743"/>
      <c r="GJ384" s="737">
        <f t="shared" si="3009"/>
        <v>1500.9</v>
      </c>
      <c r="GK384" s="743"/>
      <c r="GL384" s="737">
        <f t="shared" si="3010"/>
        <v>25485.279999999999</v>
      </c>
      <c r="GM384" s="743"/>
      <c r="GN384" s="737">
        <f t="shared" si="3011"/>
        <v>0</v>
      </c>
      <c r="GO384" s="743"/>
      <c r="GP384" s="737">
        <f t="shared" si="3012"/>
        <v>134120.42000000001</v>
      </c>
      <c r="GQ384" s="743"/>
      <c r="GR384" s="737">
        <f t="shared" si="3013"/>
        <v>34535.71</v>
      </c>
      <c r="GS384" s="743"/>
      <c r="GT384" s="737">
        <f t="shared" si="3014"/>
        <v>1485.89</v>
      </c>
      <c r="GU384" s="743"/>
      <c r="GV384" s="737">
        <f t="shared" si="3015"/>
        <v>0</v>
      </c>
      <c r="GW384" s="743"/>
      <c r="GX384" s="737">
        <f t="shared" si="3016"/>
        <v>0</v>
      </c>
      <c r="GY384" s="743">
        <f t="shared" si="3016"/>
        <v>0</v>
      </c>
      <c r="GZ384" s="744">
        <f t="shared" si="3159"/>
        <v>379037.28</v>
      </c>
      <c r="HA384" s="745">
        <v>12</v>
      </c>
      <c r="HB384" s="746">
        <f t="shared" si="3160"/>
        <v>4548447.3600000003</v>
      </c>
      <c r="HC384" s="737">
        <f t="shared" si="3017"/>
        <v>0</v>
      </c>
      <c r="HD384" s="737">
        <f t="shared" si="3017"/>
        <v>0</v>
      </c>
      <c r="HE384" s="746">
        <f t="shared" si="3161"/>
        <v>4548447.3600000003</v>
      </c>
      <c r="HF384" s="746">
        <f t="shared" si="3162"/>
        <v>1373631.1</v>
      </c>
      <c r="HG384" s="746">
        <f t="shared" si="3163"/>
        <v>5922078.46</v>
      </c>
    </row>
    <row r="385" spans="1:215" hidden="1" x14ac:dyDescent="0.25">
      <c r="A385" s="1044"/>
      <c r="B385" s="735" t="s">
        <v>32</v>
      </c>
      <c r="C385" s="737">
        <f t="shared" si="2995"/>
        <v>1</v>
      </c>
      <c r="D385" s="737">
        <f t="shared" si="3018"/>
        <v>24877</v>
      </c>
      <c r="E385" s="738">
        <f t="shared" si="3019"/>
        <v>25126</v>
      </c>
      <c r="F385" s="817">
        <f t="shared" si="2996"/>
        <v>25126</v>
      </c>
      <c r="G385" s="740">
        <f t="shared" si="3020"/>
        <v>0</v>
      </c>
      <c r="H385" s="741">
        <f t="shared" si="3021"/>
        <v>0</v>
      </c>
      <c r="I385" s="740">
        <f t="shared" si="3020"/>
        <v>0</v>
      </c>
      <c r="J385" s="741">
        <f t="shared" si="3022"/>
        <v>0</v>
      </c>
      <c r="K385" s="740">
        <f t="shared" si="3023"/>
        <v>0</v>
      </c>
      <c r="L385" s="741">
        <f t="shared" si="3024"/>
        <v>0</v>
      </c>
      <c r="M385" s="740">
        <f t="shared" si="3025"/>
        <v>23</v>
      </c>
      <c r="N385" s="741">
        <f t="shared" si="3026"/>
        <v>5778.98</v>
      </c>
      <c r="O385" s="740">
        <f t="shared" si="3027"/>
        <v>0</v>
      </c>
      <c r="P385" s="741">
        <f t="shared" si="3028"/>
        <v>0</v>
      </c>
      <c r="Q385" s="740">
        <f t="shared" si="3029"/>
        <v>100</v>
      </c>
      <c r="R385" s="741">
        <f t="shared" si="3030"/>
        <v>25126</v>
      </c>
      <c r="S385" s="740">
        <f t="shared" si="3031"/>
        <v>20</v>
      </c>
      <c r="T385" s="741">
        <f t="shared" si="3032"/>
        <v>5025.2</v>
      </c>
      <c r="U385" s="740">
        <f t="shared" si="3033"/>
        <v>0</v>
      </c>
      <c r="V385" s="741">
        <f t="shared" si="3034"/>
        <v>0</v>
      </c>
      <c r="W385" s="740">
        <f t="shared" si="3035"/>
        <v>0</v>
      </c>
      <c r="X385" s="741">
        <f t="shared" si="3036"/>
        <v>0</v>
      </c>
      <c r="Y385" s="740">
        <f t="shared" si="3037"/>
        <v>0</v>
      </c>
      <c r="Z385" s="741">
        <f t="shared" si="3038"/>
        <v>0</v>
      </c>
      <c r="AA385" s="743">
        <f t="shared" si="3039"/>
        <v>0</v>
      </c>
      <c r="AB385" s="744">
        <f t="shared" si="3040"/>
        <v>61056.18</v>
      </c>
      <c r="AC385" s="745">
        <v>12</v>
      </c>
      <c r="AD385" s="746">
        <f t="shared" si="3041"/>
        <v>732674.16</v>
      </c>
      <c r="AE385" s="747"/>
      <c r="AF385" s="741"/>
      <c r="AG385" s="746">
        <f t="shared" si="3042"/>
        <v>732674.16</v>
      </c>
      <c r="AH385" s="746">
        <f t="shared" si="3043"/>
        <v>221267.6</v>
      </c>
      <c r="AI385" s="746">
        <f t="shared" si="3044"/>
        <v>953941.76</v>
      </c>
      <c r="AK385" s="1044"/>
      <c r="AL385" s="755" t="s">
        <v>32</v>
      </c>
      <c r="AM385" s="737">
        <f t="shared" si="2997"/>
        <v>1</v>
      </c>
      <c r="AN385" s="737">
        <f t="shared" si="3045"/>
        <v>24877</v>
      </c>
      <c r="AO385" s="738">
        <f t="shared" si="3046"/>
        <v>25126</v>
      </c>
      <c r="AP385" s="817">
        <f t="shared" si="2998"/>
        <v>25126</v>
      </c>
      <c r="AQ385" s="740">
        <f t="shared" si="3047"/>
        <v>0</v>
      </c>
      <c r="AR385" s="741">
        <f t="shared" si="3048"/>
        <v>0</v>
      </c>
      <c r="AS385" s="740">
        <f t="shared" si="3049"/>
        <v>4</v>
      </c>
      <c r="AT385" s="741">
        <f t="shared" si="3050"/>
        <v>1005.04</v>
      </c>
      <c r="AU385" s="740">
        <f t="shared" si="3051"/>
        <v>0</v>
      </c>
      <c r="AV385" s="741">
        <f t="shared" si="3052"/>
        <v>0</v>
      </c>
      <c r="AW385" s="740">
        <f t="shared" si="3053"/>
        <v>13.8</v>
      </c>
      <c r="AX385" s="741">
        <f t="shared" si="3054"/>
        <v>3467.39</v>
      </c>
      <c r="AY385" s="740">
        <f t="shared" si="3055"/>
        <v>0</v>
      </c>
      <c r="AZ385" s="741">
        <f t="shared" si="3056"/>
        <v>0</v>
      </c>
      <c r="BA385" s="740">
        <f t="shared" si="3057"/>
        <v>39</v>
      </c>
      <c r="BB385" s="741">
        <f t="shared" si="3058"/>
        <v>9799.14</v>
      </c>
      <c r="BC385" s="740">
        <f t="shared" si="3059"/>
        <v>15</v>
      </c>
      <c r="BD385" s="741">
        <f t="shared" si="3060"/>
        <v>3768.9</v>
      </c>
      <c r="BE385" s="740">
        <f t="shared" si="3061"/>
        <v>0</v>
      </c>
      <c r="BF385" s="741">
        <f t="shared" si="3062"/>
        <v>0</v>
      </c>
      <c r="BG385" s="740">
        <f t="shared" si="3063"/>
        <v>0</v>
      </c>
      <c r="BH385" s="741">
        <f t="shared" si="3064"/>
        <v>0</v>
      </c>
      <c r="BI385" s="740">
        <f t="shared" si="3065"/>
        <v>0</v>
      </c>
      <c r="BJ385" s="741">
        <f t="shared" si="3066"/>
        <v>0</v>
      </c>
      <c r="BK385" s="743">
        <f t="shared" si="3067"/>
        <v>0</v>
      </c>
      <c r="BL385" s="744">
        <f t="shared" si="3068"/>
        <v>43166.47</v>
      </c>
      <c r="BM385" s="745">
        <v>12</v>
      </c>
      <c r="BN385" s="746">
        <f t="shared" si="3069"/>
        <v>517997.64</v>
      </c>
      <c r="BO385" s="747"/>
      <c r="BP385" s="741"/>
      <c r="BQ385" s="746">
        <f t="shared" si="3070"/>
        <v>517997.64</v>
      </c>
      <c r="BR385" s="746">
        <f t="shared" si="3071"/>
        <v>156435.29</v>
      </c>
      <c r="BS385" s="746">
        <f t="shared" si="3072"/>
        <v>674432.93</v>
      </c>
      <c r="BU385" s="1044"/>
      <c r="BV385" s="754" t="s">
        <v>32</v>
      </c>
      <c r="BW385" s="737">
        <f t="shared" si="2999"/>
        <v>1</v>
      </c>
      <c r="BX385" s="737">
        <f t="shared" si="3073"/>
        <v>24877</v>
      </c>
      <c r="BY385" s="738">
        <f t="shared" si="3074"/>
        <v>25126</v>
      </c>
      <c r="BZ385" s="817">
        <f t="shared" si="3000"/>
        <v>25126</v>
      </c>
      <c r="CA385" s="740">
        <f t="shared" si="3075"/>
        <v>0</v>
      </c>
      <c r="CB385" s="741">
        <f t="shared" si="3076"/>
        <v>0</v>
      </c>
      <c r="CC385" s="740">
        <f t="shared" si="3077"/>
        <v>0</v>
      </c>
      <c r="CD385" s="741">
        <f t="shared" si="3078"/>
        <v>0</v>
      </c>
      <c r="CE385" s="740">
        <f t="shared" si="3079"/>
        <v>0</v>
      </c>
      <c r="CF385" s="741">
        <f t="shared" si="3080"/>
        <v>0</v>
      </c>
      <c r="CG385" s="740">
        <f t="shared" si="3081"/>
        <v>0</v>
      </c>
      <c r="CH385" s="741">
        <f t="shared" si="3082"/>
        <v>0</v>
      </c>
      <c r="CI385" s="740">
        <f t="shared" si="3083"/>
        <v>0</v>
      </c>
      <c r="CJ385" s="741">
        <f t="shared" si="3084"/>
        <v>0</v>
      </c>
      <c r="CK385" s="740">
        <f t="shared" si="3085"/>
        <v>53</v>
      </c>
      <c r="CL385" s="741">
        <f t="shared" si="3086"/>
        <v>13316.78</v>
      </c>
      <c r="CM385" s="740">
        <f t="shared" si="3087"/>
        <v>20</v>
      </c>
      <c r="CN385" s="741">
        <f t="shared" si="3088"/>
        <v>5025.2</v>
      </c>
      <c r="CO385" s="740">
        <f t="shared" si="3089"/>
        <v>0</v>
      </c>
      <c r="CP385" s="741">
        <f t="shared" si="3090"/>
        <v>0</v>
      </c>
      <c r="CQ385" s="740">
        <f t="shared" si="3091"/>
        <v>0</v>
      </c>
      <c r="CR385" s="741">
        <f t="shared" si="3092"/>
        <v>0</v>
      </c>
      <c r="CS385" s="740">
        <f t="shared" si="3093"/>
        <v>0</v>
      </c>
      <c r="CT385" s="741">
        <f t="shared" si="3094"/>
        <v>0</v>
      </c>
      <c r="CU385" s="743">
        <f t="shared" si="3095"/>
        <v>0</v>
      </c>
      <c r="CV385" s="744">
        <f t="shared" si="3096"/>
        <v>43467.98</v>
      </c>
      <c r="CW385" s="745">
        <v>12</v>
      </c>
      <c r="CX385" s="746">
        <f t="shared" si="3097"/>
        <v>521615.76</v>
      </c>
      <c r="CY385" s="747"/>
      <c r="CZ385" s="741"/>
      <c r="DA385" s="746">
        <f t="shared" si="3098"/>
        <v>521615.76</v>
      </c>
      <c r="DB385" s="746">
        <f t="shared" si="3099"/>
        <v>157527.96</v>
      </c>
      <c r="DC385" s="746">
        <f t="shared" si="3100"/>
        <v>679143.72</v>
      </c>
      <c r="DD385" s="750"/>
      <c r="DE385" s="1044"/>
      <c r="DF385" s="754" t="s">
        <v>32</v>
      </c>
      <c r="DG385" s="737">
        <f t="shared" si="3001"/>
        <v>1</v>
      </c>
      <c r="DH385" s="737">
        <f t="shared" si="3101"/>
        <v>24877</v>
      </c>
      <c r="DI385" s="738">
        <f t="shared" si="3102"/>
        <v>25126</v>
      </c>
      <c r="DJ385" s="817">
        <f t="shared" si="3002"/>
        <v>25126</v>
      </c>
      <c r="DK385" s="740">
        <f t="shared" si="3103"/>
        <v>0</v>
      </c>
      <c r="DL385" s="741">
        <f t="shared" si="3104"/>
        <v>0</v>
      </c>
      <c r="DM385" s="740">
        <f t="shared" si="3105"/>
        <v>0</v>
      </c>
      <c r="DN385" s="741">
        <f t="shared" si="3106"/>
        <v>0</v>
      </c>
      <c r="DO385" s="740">
        <f t="shared" si="3107"/>
        <v>0</v>
      </c>
      <c r="DP385" s="741">
        <f t="shared" si="3108"/>
        <v>0</v>
      </c>
      <c r="DQ385" s="740">
        <f t="shared" si="3109"/>
        <v>0</v>
      </c>
      <c r="DR385" s="741">
        <f t="shared" si="3110"/>
        <v>0</v>
      </c>
      <c r="DS385" s="740">
        <f t="shared" si="3111"/>
        <v>0</v>
      </c>
      <c r="DT385" s="741">
        <f t="shared" si="3112"/>
        <v>0</v>
      </c>
      <c r="DU385" s="740">
        <f t="shared" si="3113"/>
        <v>0</v>
      </c>
      <c r="DV385" s="741">
        <f t="shared" si="3114"/>
        <v>0</v>
      </c>
      <c r="DW385" s="740">
        <f t="shared" si="3115"/>
        <v>10</v>
      </c>
      <c r="DX385" s="741">
        <f t="shared" si="3116"/>
        <v>2512.6</v>
      </c>
      <c r="DY385" s="740">
        <f t="shared" si="3117"/>
        <v>0</v>
      </c>
      <c r="DZ385" s="741">
        <f t="shared" si="3118"/>
        <v>0</v>
      </c>
      <c r="EA385" s="740">
        <f t="shared" si="3119"/>
        <v>0</v>
      </c>
      <c r="EB385" s="741">
        <f t="shared" si="3120"/>
        <v>0</v>
      </c>
      <c r="EC385" s="740">
        <f t="shared" si="3121"/>
        <v>0</v>
      </c>
      <c r="ED385" s="741">
        <f t="shared" si="3122"/>
        <v>0</v>
      </c>
      <c r="EE385" s="743">
        <f t="shared" si="3123"/>
        <v>0</v>
      </c>
      <c r="EF385" s="744">
        <f t="shared" si="3124"/>
        <v>27638.6</v>
      </c>
      <c r="EG385" s="745">
        <v>12</v>
      </c>
      <c r="EH385" s="746">
        <f t="shared" si="3125"/>
        <v>331663.2</v>
      </c>
      <c r="EI385" s="747"/>
      <c r="EJ385" s="741"/>
      <c r="EK385" s="746">
        <f t="shared" si="3126"/>
        <v>331663.2</v>
      </c>
      <c r="EL385" s="746">
        <f t="shared" si="3127"/>
        <v>100162.29</v>
      </c>
      <c r="EM385" s="746">
        <f t="shared" si="3128"/>
        <v>431825.49</v>
      </c>
      <c r="EO385" s="1044"/>
      <c r="EP385" s="754" t="s">
        <v>32</v>
      </c>
      <c r="EQ385" s="737">
        <f t="shared" si="3003"/>
        <v>0</v>
      </c>
      <c r="ER385" s="737">
        <f t="shared" si="3129"/>
        <v>24877</v>
      </c>
      <c r="ES385" s="738">
        <f t="shared" si="3130"/>
        <v>25126</v>
      </c>
      <c r="ET385" s="817">
        <f t="shared" si="3004"/>
        <v>0</v>
      </c>
      <c r="EU385" s="740">
        <f t="shared" si="3131"/>
        <v>0</v>
      </c>
      <c r="EV385" s="741">
        <f t="shared" si="3132"/>
        <v>0</v>
      </c>
      <c r="EW385" s="740">
        <f t="shared" si="3133"/>
        <v>0</v>
      </c>
      <c r="EX385" s="741">
        <f t="shared" si="3134"/>
        <v>0</v>
      </c>
      <c r="EY385" s="740">
        <f t="shared" si="3135"/>
        <v>0</v>
      </c>
      <c r="EZ385" s="741">
        <f t="shared" si="3136"/>
        <v>0</v>
      </c>
      <c r="FA385" s="740">
        <f t="shared" si="3137"/>
        <v>0</v>
      </c>
      <c r="FB385" s="741">
        <f t="shared" si="3138"/>
        <v>0</v>
      </c>
      <c r="FC385" s="740">
        <f t="shared" si="3139"/>
        <v>0</v>
      </c>
      <c r="FD385" s="741">
        <f t="shared" si="3140"/>
        <v>0</v>
      </c>
      <c r="FE385" s="740">
        <f t="shared" si="3141"/>
        <v>0</v>
      </c>
      <c r="FF385" s="741">
        <f t="shared" si="3142"/>
        <v>0</v>
      </c>
      <c r="FG385" s="740">
        <f t="shared" si="3143"/>
        <v>0</v>
      </c>
      <c r="FH385" s="741">
        <f t="shared" si="3144"/>
        <v>0</v>
      </c>
      <c r="FI385" s="740">
        <f t="shared" si="3145"/>
        <v>0</v>
      </c>
      <c r="FJ385" s="741">
        <f t="shared" si="3146"/>
        <v>0</v>
      </c>
      <c r="FK385" s="740">
        <f t="shared" si="3147"/>
        <v>0</v>
      </c>
      <c r="FL385" s="741">
        <f t="shared" si="3148"/>
        <v>0</v>
      </c>
      <c r="FM385" s="740">
        <f t="shared" si="3149"/>
        <v>0</v>
      </c>
      <c r="FN385" s="741">
        <f t="shared" si="3150"/>
        <v>0</v>
      </c>
      <c r="FO385" s="743">
        <f t="shared" si="3151"/>
        <v>0</v>
      </c>
      <c r="FP385" s="744">
        <f t="shared" si="3152"/>
        <v>0</v>
      </c>
      <c r="FQ385" s="745">
        <v>12</v>
      </c>
      <c r="FR385" s="746">
        <f t="shared" si="3153"/>
        <v>0</v>
      </c>
      <c r="FS385" s="747"/>
      <c r="FT385" s="741"/>
      <c r="FU385" s="746">
        <f t="shared" si="3154"/>
        <v>0</v>
      </c>
      <c r="FV385" s="746">
        <f t="shared" si="3155"/>
        <v>0</v>
      </c>
      <c r="FW385" s="746">
        <f t="shared" si="3156"/>
        <v>0</v>
      </c>
      <c r="FY385" s="1044"/>
      <c r="FZ385" s="754" t="s">
        <v>32</v>
      </c>
      <c r="GA385" s="737">
        <f t="shared" si="3005"/>
        <v>4</v>
      </c>
      <c r="GB385" s="737">
        <f t="shared" si="3157"/>
        <v>24877</v>
      </c>
      <c r="GC385" s="738">
        <f t="shared" si="3158"/>
        <v>25126</v>
      </c>
      <c r="GD385" s="743">
        <f t="shared" si="3164"/>
        <v>100504</v>
      </c>
      <c r="GE385" s="743"/>
      <c r="GF385" s="737">
        <f t="shared" si="3007"/>
        <v>0</v>
      </c>
      <c r="GG385" s="743"/>
      <c r="GH385" s="737">
        <f t="shared" si="3008"/>
        <v>1005.04</v>
      </c>
      <c r="GI385" s="743"/>
      <c r="GJ385" s="737">
        <f t="shared" si="3009"/>
        <v>0</v>
      </c>
      <c r="GK385" s="743"/>
      <c r="GL385" s="737">
        <f t="shared" si="3010"/>
        <v>9246.3700000000008</v>
      </c>
      <c r="GM385" s="743"/>
      <c r="GN385" s="737">
        <f t="shared" si="3011"/>
        <v>0</v>
      </c>
      <c r="GO385" s="743"/>
      <c r="GP385" s="737">
        <f t="shared" si="3012"/>
        <v>48241.919999999998</v>
      </c>
      <c r="GQ385" s="743"/>
      <c r="GR385" s="737">
        <f t="shared" si="3013"/>
        <v>16331.9</v>
      </c>
      <c r="GS385" s="743"/>
      <c r="GT385" s="737">
        <f t="shared" si="3014"/>
        <v>0</v>
      </c>
      <c r="GU385" s="743"/>
      <c r="GV385" s="737">
        <f t="shared" si="3015"/>
        <v>0</v>
      </c>
      <c r="GW385" s="743"/>
      <c r="GX385" s="737">
        <f t="shared" si="3016"/>
        <v>0</v>
      </c>
      <c r="GY385" s="743">
        <f t="shared" si="3016"/>
        <v>0</v>
      </c>
      <c r="GZ385" s="744">
        <f t="shared" si="3159"/>
        <v>175329.23</v>
      </c>
      <c r="HA385" s="745">
        <v>12</v>
      </c>
      <c r="HB385" s="746">
        <f t="shared" si="3160"/>
        <v>2103950.7599999998</v>
      </c>
      <c r="HC385" s="737">
        <f t="shared" si="3017"/>
        <v>0</v>
      </c>
      <c r="HD385" s="737">
        <f t="shared" si="3017"/>
        <v>0</v>
      </c>
      <c r="HE385" s="746">
        <f t="shared" si="3161"/>
        <v>2103950.7599999998</v>
      </c>
      <c r="HF385" s="746">
        <f t="shared" si="3162"/>
        <v>635393.13</v>
      </c>
      <c r="HG385" s="746">
        <f t="shared" si="3163"/>
        <v>2739343.89</v>
      </c>
    </row>
    <row r="386" spans="1:215" ht="15.75" hidden="1" x14ac:dyDescent="0.25">
      <c r="A386" s="1044"/>
      <c r="B386" s="760" t="s">
        <v>683</v>
      </c>
      <c r="C386" s="761"/>
      <c r="D386" s="761"/>
      <c r="E386" s="726"/>
      <c r="F386" s="734"/>
      <c r="G386" s="762"/>
      <c r="H386" s="732"/>
      <c r="I386" s="762"/>
      <c r="J386" s="732"/>
      <c r="K386" s="762"/>
      <c r="L386" s="732"/>
      <c r="M386" s="762"/>
      <c r="N386" s="732"/>
      <c r="O386" s="762"/>
      <c r="P386" s="732"/>
      <c r="Q386" s="762"/>
      <c r="R386" s="732"/>
      <c r="S386" s="762"/>
      <c r="T386" s="732"/>
      <c r="U386" s="762"/>
      <c r="V386" s="732"/>
      <c r="W386" s="762"/>
      <c r="X386" s="732"/>
      <c r="Y386" s="762"/>
      <c r="Z386" s="732"/>
      <c r="AA386" s="733"/>
      <c r="AB386" s="729"/>
      <c r="AC386" s="730"/>
      <c r="AD386" s="731"/>
      <c r="AE386" s="733"/>
      <c r="AF386" s="732"/>
      <c r="AG386" s="731"/>
      <c r="AH386" s="731"/>
      <c r="AI386" s="731"/>
      <c r="AK386" s="1044"/>
      <c r="AL386" s="760" t="s">
        <v>683</v>
      </c>
      <c r="AM386" s="761"/>
      <c r="AN386" s="761"/>
      <c r="AO386" s="726"/>
      <c r="AP386" s="734"/>
      <c r="AQ386" s="762"/>
      <c r="AR386" s="732"/>
      <c r="AS386" s="762"/>
      <c r="AT386" s="732"/>
      <c r="AU386" s="762"/>
      <c r="AV386" s="732"/>
      <c r="AW386" s="762"/>
      <c r="AX386" s="732"/>
      <c r="AY386" s="762"/>
      <c r="AZ386" s="732"/>
      <c r="BA386" s="762"/>
      <c r="BB386" s="732"/>
      <c r="BC386" s="762"/>
      <c r="BD386" s="732"/>
      <c r="BE386" s="762"/>
      <c r="BF386" s="732"/>
      <c r="BG386" s="762"/>
      <c r="BH386" s="732"/>
      <c r="BI386" s="762"/>
      <c r="BJ386" s="732"/>
      <c r="BK386" s="733"/>
      <c r="BL386" s="729"/>
      <c r="BM386" s="730"/>
      <c r="BN386" s="731"/>
      <c r="BO386" s="733"/>
      <c r="BP386" s="732"/>
      <c r="BQ386" s="731"/>
      <c r="BR386" s="731"/>
      <c r="BS386" s="731"/>
      <c r="BU386" s="1044"/>
      <c r="BV386" s="760" t="s">
        <v>683</v>
      </c>
      <c r="BW386" s="761"/>
      <c r="BX386" s="761"/>
      <c r="BY386" s="726"/>
      <c r="BZ386" s="734"/>
      <c r="CA386" s="762"/>
      <c r="CB386" s="732"/>
      <c r="CC386" s="762"/>
      <c r="CD386" s="732"/>
      <c r="CE386" s="762"/>
      <c r="CF386" s="732"/>
      <c r="CG386" s="762"/>
      <c r="CH386" s="732"/>
      <c r="CI386" s="762"/>
      <c r="CJ386" s="732"/>
      <c r="CK386" s="762"/>
      <c r="CL386" s="732"/>
      <c r="CM386" s="762"/>
      <c r="CN386" s="732"/>
      <c r="CO386" s="762"/>
      <c r="CP386" s="732"/>
      <c r="CQ386" s="762"/>
      <c r="CR386" s="732"/>
      <c r="CS386" s="762"/>
      <c r="CT386" s="732"/>
      <c r="CU386" s="733"/>
      <c r="CV386" s="729"/>
      <c r="CW386" s="730"/>
      <c r="CX386" s="731"/>
      <c r="CY386" s="733"/>
      <c r="CZ386" s="732"/>
      <c r="DA386" s="731"/>
      <c r="DB386" s="731"/>
      <c r="DC386" s="731"/>
      <c r="DE386" s="1044"/>
      <c r="DF386" s="760" t="s">
        <v>683</v>
      </c>
      <c r="DG386" s="761"/>
      <c r="DH386" s="761"/>
      <c r="DI386" s="726"/>
      <c r="DJ386" s="734"/>
      <c r="DK386" s="762"/>
      <c r="DL386" s="732"/>
      <c r="DM386" s="762"/>
      <c r="DN386" s="732"/>
      <c r="DO386" s="762"/>
      <c r="DP386" s="732"/>
      <c r="DQ386" s="762"/>
      <c r="DR386" s="732"/>
      <c r="DS386" s="762"/>
      <c r="DT386" s="732"/>
      <c r="DU386" s="762"/>
      <c r="DV386" s="732"/>
      <c r="DW386" s="762"/>
      <c r="DX386" s="732"/>
      <c r="DY386" s="762"/>
      <c r="DZ386" s="732"/>
      <c r="EA386" s="762"/>
      <c r="EB386" s="732"/>
      <c r="EC386" s="762"/>
      <c r="ED386" s="732"/>
      <c r="EE386" s="733"/>
      <c r="EF386" s="729"/>
      <c r="EG386" s="730"/>
      <c r="EH386" s="731"/>
      <c r="EI386" s="733"/>
      <c r="EJ386" s="732"/>
      <c r="EK386" s="731"/>
      <c r="EL386" s="731"/>
      <c r="EM386" s="731"/>
      <c r="EO386" s="1044"/>
      <c r="EP386" s="760" t="s">
        <v>683</v>
      </c>
      <c r="EQ386" s="761"/>
      <c r="ER386" s="761"/>
      <c r="ES386" s="726"/>
      <c r="ET386" s="734"/>
      <c r="EU386" s="762"/>
      <c r="EV386" s="732"/>
      <c r="EW386" s="762"/>
      <c r="EX386" s="732"/>
      <c r="EY386" s="762"/>
      <c r="EZ386" s="732"/>
      <c r="FA386" s="762"/>
      <c r="FB386" s="732"/>
      <c r="FC386" s="762"/>
      <c r="FD386" s="732"/>
      <c r="FE386" s="762"/>
      <c r="FF386" s="732"/>
      <c r="FG386" s="762"/>
      <c r="FH386" s="732"/>
      <c r="FI386" s="762"/>
      <c r="FJ386" s="732"/>
      <c r="FK386" s="762"/>
      <c r="FL386" s="732"/>
      <c r="FM386" s="762"/>
      <c r="FN386" s="732"/>
      <c r="FO386" s="733"/>
      <c r="FP386" s="729"/>
      <c r="FQ386" s="730"/>
      <c r="FR386" s="731"/>
      <c r="FS386" s="733"/>
      <c r="FT386" s="732"/>
      <c r="FU386" s="731"/>
      <c r="FV386" s="731"/>
      <c r="FW386" s="731"/>
      <c r="FY386" s="1044"/>
      <c r="FZ386" s="760" t="s">
        <v>683</v>
      </c>
      <c r="GA386" s="761"/>
      <c r="GB386" s="761"/>
      <c r="GC386" s="726"/>
      <c r="GD386" s="734">
        <f>F386+AP386+BZ386+DJ386+ET386</f>
        <v>0</v>
      </c>
      <c r="GE386" s="734"/>
      <c r="GF386" s="732"/>
      <c r="GG386" s="734"/>
      <c r="GH386" s="732"/>
      <c r="GI386" s="734"/>
      <c r="GJ386" s="732"/>
      <c r="GK386" s="734"/>
      <c r="GL386" s="732"/>
      <c r="GM386" s="734"/>
      <c r="GN386" s="732"/>
      <c r="GO386" s="734"/>
      <c r="GP386" s="732"/>
      <c r="GQ386" s="734"/>
      <c r="GR386" s="732"/>
      <c r="GS386" s="734"/>
      <c r="GT386" s="732"/>
      <c r="GU386" s="734"/>
      <c r="GV386" s="732"/>
      <c r="GW386" s="734"/>
      <c r="GX386" s="732"/>
      <c r="GY386" s="733"/>
      <c r="GZ386" s="729"/>
      <c r="HA386" s="730"/>
      <c r="HB386" s="731"/>
      <c r="HC386" s="733"/>
      <c r="HD386" s="732"/>
      <c r="HE386" s="731"/>
      <c r="HF386" s="731"/>
      <c r="HG386" s="731"/>
    </row>
    <row r="387" spans="1:215" hidden="1" x14ac:dyDescent="0.25">
      <c r="A387" s="1044"/>
      <c r="B387" s="764" t="s">
        <v>521</v>
      </c>
      <c r="C387" s="737">
        <f t="shared" ref="C387:C394" si="3165">C299</f>
        <v>6.78</v>
      </c>
      <c r="D387" s="737">
        <f t="shared" ref="D387:D394" si="3166">ROUNDUP(D299*1.04,0)</f>
        <v>14492</v>
      </c>
      <c r="E387" s="738">
        <f t="shared" ref="E387:E394" si="3167">ROUNDUP(D387*1.01,0)</f>
        <v>14637</v>
      </c>
      <c r="F387" s="817">
        <f t="shared" ref="F387:F394" si="3168">C387*E387</f>
        <v>99238.86</v>
      </c>
      <c r="G387" s="740">
        <f t="shared" ref="G387:I394" si="3169">ROUND(G22,1)</f>
        <v>9.6999999999999993</v>
      </c>
      <c r="H387" s="741">
        <f t="shared" ref="H387:H394" si="3170">$F387*G387/100</f>
        <v>9626.17</v>
      </c>
      <c r="I387" s="740">
        <f t="shared" si="3169"/>
        <v>0</v>
      </c>
      <c r="J387" s="741">
        <f t="shared" ref="J387:J394" si="3171">$F387*I387/100</f>
        <v>0</v>
      </c>
      <c r="K387" s="740">
        <f t="shared" ref="K387:K394" si="3172">ROUND(K22,1)</f>
        <v>0</v>
      </c>
      <c r="L387" s="741">
        <f t="shared" ref="L387:L394" si="3173">$F387*K387/100</f>
        <v>0</v>
      </c>
      <c r="M387" s="740">
        <f t="shared" ref="M387:M394" si="3174">ROUND(M22,1)</f>
        <v>0</v>
      </c>
      <c r="N387" s="741">
        <f t="shared" ref="N387:N394" si="3175">$F387*M387/100</f>
        <v>0</v>
      </c>
      <c r="O387" s="740">
        <f t="shared" ref="O387:O394" si="3176">ROUND(O22,1)</f>
        <v>0</v>
      </c>
      <c r="P387" s="741">
        <f t="shared" ref="P387:P394" si="3177">$F387*O387/100</f>
        <v>0</v>
      </c>
      <c r="Q387" s="740">
        <f t="shared" ref="Q387:Q394" si="3178">ROUND(Q22,1)</f>
        <v>0</v>
      </c>
      <c r="R387" s="741">
        <f t="shared" ref="R387:R394" si="3179">$F387*Q387/100</f>
        <v>0</v>
      </c>
      <c r="S387" s="740">
        <f t="shared" ref="S387:S394" si="3180">ROUND(S22,1)</f>
        <v>20</v>
      </c>
      <c r="T387" s="741">
        <f t="shared" ref="T387:T394" si="3181">$F387*S387/100</f>
        <v>19847.77</v>
      </c>
      <c r="U387" s="740">
        <f t="shared" ref="U387:U394" si="3182">ROUND(U22,1)</f>
        <v>0</v>
      </c>
      <c r="V387" s="741">
        <f t="shared" ref="V387:V394" si="3183">$F387*U387/100</f>
        <v>0</v>
      </c>
      <c r="W387" s="740">
        <f t="shared" ref="W387:W394" si="3184">ROUND(W22,1)</f>
        <v>0</v>
      </c>
      <c r="X387" s="741">
        <f t="shared" ref="X387:X394" si="3185">$F387*W387/100</f>
        <v>0</v>
      </c>
      <c r="Y387" s="740">
        <f t="shared" ref="Y387:Y394" si="3186">ROUND(Y22,1)</f>
        <v>0</v>
      </c>
      <c r="Z387" s="741">
        <f t="shared" ref="Z387:Z394" si="3187">$F387*Y387/100</f>
        <v>0</v>
      </c>
      <c r="AA387" s="743">
        <f t="shared" ref="AA387:AA394" si="3188">IF(((SUM(F387:Z387))&gt;(16242*C387)),0,((16242*C387)-(SUM(F387:Z387))))</f>
        <v>0</v>
      </c>
      <c r="AB387" s="744">
        <f t="shared" ref="AB387:AB394" si="3189">F387+H387+J387+L387+N387+P387+R387+T387+V387+X387+Z387+AA387</f>
        <v>128712.8</v>
      </c>
      <c r="AC387" s="745">
        <v>12</v>
      </c>
      <c r="AD387" s="746">
        <f t="shared" ref="AD387:AD394" si="3190">AB387*AC387</f>
        <v>1544553.6</v>
      </c>
      <c r="AE387" s="747"/>
      <c r="AF387" s="741"/>
      <c r="AG387" s="746">
        <f t="shared" ref="AG387:AG394" si="3191">AD387+AE387+AF387</f>
        <v>1544553.6</v>
      </c>
      <c r="AH387" s="746">
        <f t="shared" ref="AH387:AH394" si="3192">AG387*0.302</f>
        <v>466455.19</v>
      </c>
      <c r="AI387" s="746">
        <f t="shared" ref="AI387:AI394" si="3193">AG387+AH387</f>
        <v>2011008.79</v>
      </c>
      <c r="AK387" s="1044"/>
      <c r="AL387" s="765" t="s">
        <v>521</v>
      </c>
      <c r="AM387" s="737">
        <f t="shared" ref="AM387:AM394" si="3194">AM299</f>
        <v>3.67</v>
      </c>
      <c r="AN387" s="737">
        <f t="shared" ref="AN387:AN394" si="3195">ROUNDUP(AN299*1.04,0)</f>
        <v>14492</v>
      </c>
      <c r="AO387" s="738">
        <f t="shared" ref="AO387:AO394" si="3196">ROUNDUP(AN387*1.01,0)</f>
        <v>14637</v>
      </c>
      <c r="AP387" s="817">
        <f t="shared" ref="AP387:AP394" si="3197">AM387*AO387</f>
        <v>53717.79</v>
      </c>
      <c r="AQ387" s="740">
        <f t="shared" ref="AQ387:AQ394" si="3198">ROUND(AQ22,1)</f>
        <v>17</v>
      </c>
      <c r="AR387" s="741">
        <f t="shared" ref="AR387:AR394" si="3199">$AP387*AQ387/100</f>
        <v>9132.02</v>
      </c>
      <c r="AS387" s="740">
        <f t="shared" ref="AS387:AS394" si="3200">ROUND(AS22,1)</f>
        <v>0</v>
      </c>
      <c r="AT387" s="741">
        <f t="shared" ref="AT387:AT394" si="3201">$AP387*AS387/100</f>
        <v>0</v>
      </c>
      <c r="AU387" s="740">
        <f t="shared" ref="AU387:AU394" si="3202">ROUND(AU22,1)</f>
        <v>0.6</v>
      </c>
      <c r="AV387" s="741">
        <f t="shared" ref="AV387:AV394" si="3203">$AP387*AU387/100</f>
        <v>322.31</v>
      </c>
      <c r="AW387" s="740">
        <f t="shared" ref="AW387:AW394" si="3204">ROUND(AW22,1)</f>
        <v>0</v>
      </c>
      <c r="AX387" s="741">
        <f t="shared" ref="AX387:AX394" si="3205">$AP387*AW387/100</f>
        <v>0</v>
      </c>
      <c r="AY387" s="740">
        <f t="shared" ref="AY387:AY394" si="3206">ROUND(AY22,1)</f>
        <v>0</v>
      </c>
      <c r="AZ387" s="741">
        <f t="shared" ref="AZ387:AZ394" si="3207">$AP387*AY387/100</f>
        <v>0</v>
      </c>
      <c r="BA387" s="740">
        <f t="shared" ref="BA387:BA394" si="3208">ROUND(BA22,1)</f>
        <v>0</v>
      </c>
      <c r="BB387" s="741">
        <f t="shared" ref="BB387:BB394" si="3209">$AP387*BA387/100</f>
        <v>0</v>
      </c>
      <c r="BC387" s="740">
        <f t="shared" ref="BC387:BC394" si="3210">ROUND(BC22,1)</f>
        <v>17.600000000000001</v>
      </c>
      <c r="BD387" s="741">
        <f t="shared" ref="BD387:BD394" si="3211">$AP387*BC387/100</f>
        <v>9454.33</v>
      </c>
      <c r="BE387" s="740">
        <f t="shared" ref="BE387:BE394" si="3212">ROUND(BE22,1)</f>
        <v>0</v>
      </c>
      <c r="BF387" s="741">
        <f t="shared" ref="BF387:BF394" si="3213">$AP387*BE387/100</f>
        <v>0</v>
      </c>
      <c r="BG387" s="740">
        <f t="shared" ref="BG387:BG394" si="3214">ROUND(BG22,1)</f>
        <v>0</v>
      </c>
      <c r="BH387" s="741">
        <f t="shared" ref="BH387:BH394" si="3215">$AP387*BG387/100</f>
        <v>0</v>
      </c>
      <c r="BI387" s="740">
        <f t="shared" ref="BI387:BI394" si="3216">ROUND(BI22,1)</f>
        <v>0</v>
      </c>
      <c r="BJ387" s="741">
        <f t="shared" ref="BJ387:BJ394" si="3217">$AP387*BI387/100</f>
        <v>0</v>
      </c>
      <c r="BK387" s="743">
        <f t="shared" ref="BK387:BK394" si="3218">IF(((SUM(AP387:BJ387))&gt;(16242*AM387)),0,((16242*AM387)-(SUM(AP387:BJ387))))</f>
        <v>0</v>
      </c>
      <c r="BL387" s="744">
        <f t="shared" ref="BL387:BL394" si="3219">AP387+AR387+AT387+AV387+AX387+AZ387+BB387+BD387+BF387+BH387+BJ387+BK387</f>
        <v>72626.45</v>
      </c>
      <c r="BM387" s="745">
        <v>12</v>
      </c>
      <c r="BN387" s="746">
        <f t="shared" ref="BN387:BN394" si="3220">BL387*BM387</f>
        <v>871517.4</v>
      </c>
      <c r="BO387" s="747"/>
      <c r="BP387" s="741"/>
      <c r="BQ387" s="746">
        <f t="shared" ref="BQ387:BQ394" si="3221">BN387+BO387+BP387</f>
        <v>871517.4</v>
      </c>
      <c r="BR387" s="746">
        <f t="shared" ref="BR387:BR394" si="3222">BQ387*0.302</f>
        <v>263198.25</v>
      </c>
      <c r="BS387" s="746">
        <f t="shared" ref="BS387:BS394" si="3223">BQ387+BR387</f>
        <v>1134715.6499999999</v>
      </c>
      <c r="BU387" s="1044"/>
      <c r="BV387" s="765" t="s">
        <v>521</v>
      </c>
      <c r="BW387" s="737">
        <f t="shared" ref="BW387:BW394" si="3224">BW299</f>
        <v>0</v>
      </c>
      <c r="BX387" s="737">
        <f t="shared" ref="BX387:BX394" si="3225">ROUNDUP(BX299*1.04,0)</f>
        <v>14492</v>
      </c>
      <c r="BY387" s="738">
        <f t="shared" ref="BY387:BY394" si="3226">ROUNDUP(BX387*1.01,0)</f>
        <v>14637</v>
      </c>
      <c r="BZ387" s="817">
        <f t="shared" ref="BZ387:BZ394" si="3227">BW387*BY387</f>
        <v>0</v>
      </c>
      <c r="CA387" s="740">
        <f t="shared" ref="CA387:CA394" si="3228">ROUND(CA22,1)</f>
        <v>0</v>
      </c>
      <c r="CB387" s="741">
        <f t="shared" ref="CB387:CB394" si="3229">$BZ387*CA387/100</f>
        <v>0</v>
      </c>
      <c r="CC387" s="740">
        <f t="shared" ref="CC387:CC394" si="3230">ROUND(CC22,1)</f>
        <v>0</v>
      </c>
      <c r="CD387" s="741">
        <f t="shared" ref="CD387:CD394" si="3231">$BZ387*CC387/100</f>
        <v>0</v>
      </c>
      <c r="CE387" s="740">
        <f t="shared" ref="CE387:CE394" si="3232">ROUND(CE22,1)</f>
        <v>0</v>
      </c>
      <c r="CF387" s="741">
        <f t="shared" ref="CF387:CF394" si="3233">$BZ387*CE387/100</f>
        <v>0</v>
      </c>
      <c r="CG387" s="740">
        <f t="shared" ref="CG387:CG394" si="3234">ROUND(CG22,1)</f>
        <v>0</v>
      </c>
      <c r="CH387" s="741">
        <f t="shared" ref="CH387:CH394" si="3235">$BZ387*CG387/100</f>
        <v>0</v>
      </c>
      <c r="CI387" s="740">
        <f t="shared" ref="CI387:CI394" si="3236">ROUND(CI22,1)</f>
        <v>0</v>
      </c>
      <c r="CJ387" s="741">
        <f t="shared" ref="CJ387:CJ394" si="3237">$BZ387*CI387/100</f>
        <v>0</v>
      </c>
      <c r="CK387" s="740">
        <f t="shared" ref="CK387:CK394" si="3238">ROUND(CK22,1)</f>
        <v>0</v>
      </c>
      <c r="CL387" s="741">
        <f t="shared" ref="CL387:CL394" si="3239">$BZ387*CK387/100</f>
        <v>0</v>
      </c>
      <c r="CM387" s="740">
        <f t="shared" ref="CM387:CM394" si="3240">ROUND(CM22,1)</f>
        <v>0</v>
      </c>
      <c r="CN387" s="741">
        <f t="shared" ref="CN387:CN394" si="3241">$BZ387*CM387/100</f>
        <v>0</v>
      </c>
      <c r="CO387" s="740">
        <f t="shared" ref="CO387:CO394" si="3242">ROUND(CO22,1)</f>
        <v>0</v>
      </c>
      <c r="CP387" s="741">
        <f t="shared" ref="CP387:CP394" si="3243">$BZ387*CO387/100</f>
        <v>0</v>
      </c>
      <c r="CQ387" s="740">
        <f t="shared" ref="CQ387:CQ394" si="3244">ROUND(CQ22,1)</f>
        <v>0</v>
      </c>
      <c r="CR387" s="741">
        <f t="shared" ref="CR387:CR394" si="3245">$BZ387*CQ387/100</f>
        <v>0</v>
      </c>
      <c r="CS387" s="740">
        <f t="shared" ref="CS387:CS394" si="3246">ROUND(CS22,1)</f>
        <v>0</v>
      </c>
      <c r="CT387" s="741">
        <f t="shared" ref="CT387:CT394" si="3247">$BZ387*CS387/100</f>
        <v>0</v>
      </c>
      <c r="CU387" s="743">
        <f t="shared" ref="CU387:CU394" si="3248">IF(((SUM(BZ387:CT387))&gt;(16242*BW387)),0,((16242*BW387)-(SUM(BZ387:CT387))))</f>
        <v>0</v>
      </c>
      <c r="CV387" s="744">
        <f t="shared" ref="CV387:CV394" si="3249">BZ387+CB387+CD387+CF387+CH387+CJ387+CL387+CN387+CP387+CR387+CT387+CU387</f>
        <v>0</v>
      </c>
      <c r="CW387" s="745">
        <v>12</v>
      </c>
      <c r="CX387" s="746">
        <f t="shared" ref="CX387:CX394" si="3250">CV387*CW387</f>
        <v>0</v>
      </c>
      <c r="CY387" s="747"/>
      <c r="CZ387" s="741"/>
      <c r="DA387" s="746">
        <f t="shared" ref="DA387:DA394" si="3251">CX387+CY387+CZ387</f>
        <v>0</v>
      </c>
      <c r="DB387" s="746">
        <f t="shared" ref="DB387:DB394" si="3252">DA387*0.302</f>
        <v>0</v>
      </c>
      <c r="DC387" s="746">
        <f t="shared" ref="DC387:DC394" si="3253">DA387+DB387</f>
        <v>0</v>
      </c>
      <c r="DD387" s="750"/>
      <c r="DE387" s="1044"/>
      <c r="DF387" s="765" t="s">
        <v>521</v>
      </c>
      <c r="DG387" s="737">
        <f t="shared" ref="DG387:DG394" si="3254">DG299</f>
        <v>0</v>
      </c>
      <c r="DH387" s="737">
        <f t="shared" ref="DH387:DH394" si="3255">ROUNDUP(DH299*1.04,0)</f>
        <v>14492</v>
      </c>
      <c r="DI387" s="738">
        <f t="shared" ref="DI387:DI394" si="3256">ROUNDUP(DH387*1.01,0)</f>
        <v>14637</v>
      </c>
      <c r="DJ387" s="817">
        <f t="shared" ref="DJ387:DJ394" si="3257">DG387*DI387</f>
        <v>0</v>
      </c>
      <c r="DK387" s="740">
        <f t="shared" ref="DK387:DK394" si="3258">ROUND(DK22,1)</f>
        <v>0</v>
      </c>
      <c r="DL387" s="741">
        <f t="shared" ref="DL387:DL394" si="3259">$DJ387*DK387/100</f>
        <v>0</v>
      </c>
      <c r="DM387" s="740">
        <f t="shared" ref="DM387:DM394" si="3260">ROUND(DM22,1)</f>
        <v>0</v>
      </c>
      <c r="DN387" s="741">
        <f t="shared" ref="DN387:DN394" si="3261">$DJ387*DM387/100</f>
        <v>0</v>
      </c>
      <c r="DO387" s="740">
        <f t="shared" ref="DO387:DO394" si="3262">ROUND(DO22,1)</f>
        <v>0</v>
      </c>
      <c r="DP387" s="741">
        <f t="shared" ref="DP387:DP394" si="3263">$DJ387*DO387/100</f>
        <v>0</v>
      </c>
      <c r="DQ387" s="740">
        <f t="shared" ref="DQ387:DQ394" si="3264">ROUND(DQ22,1)</f>
        <v>0</v>
      </c>
      <c r="DR387" s="741">
        <f t="shared" ref="DR387:DR394" si="3265">$DJ387*DQ387/100</f>
        <v>0</v>
      </c>
      <c r="DS387" s="740">
        <f t="shared" ref="DS387:DS394" si="3266">ROUND(DS22,1)</f>
        <v>0</v>
      </c>
      <c r="DT387" s="741">
        <f t="shared" ref="DT387:DT394" si="3267">$DJ387*DS387/100</f>
        <v>0</v>
      </c>
      <c r="DU387" s="740">
        <f t="shared" ref="DU387:DU394" si="3268">ROUND(DU22,1)</f>
        <v>0</v>
      </c>
      <c r="DV387" s="741">
        <f t="shared" ref="DV387:DV394" si="3269">$DJ387*DU387/100</f>
        <v>0</v>
      </c>
      <c r="DW387" s="740">
        <f t="shared" ref="DW387:DW394" si="3270">ROUND(DW22,1)</f>
        <v>0</v>
      </c>
      <c r="DX387" s="741">
        <f t="shared" ref="DX387:DX394" si="3271">$DJ387*DW387/100</f>
        <v>0</v>
      </c>
      <c r="DY387" s="740">
        <f t="shared" ref="DY387:DY394" si="3272">ROUND(DY22,1)</f>
        <v>0</v>
      </c>
      <c r="DZ387" s="741">
        <f t="shared" ref="DZ387:DZ394" si="3273">$DJ387*DY387/100</f>
        <v>0</v>
      </c>
      <c r="EA387" s="740">
        <f t="shared" ref="EA387:EA394" si="3274">ROUND(EA22,1)</f>
        <v>0</v>
      </c>
      <c r="EB387" s="741">
        <f t="shared" ref="EB387:EB394" si="3275">$DJ387*EA387/100</f>
        <v>0</v>
      </c>
      <c r="EC387" s="740">
        <f t="shared" ref="EC387:EC394" si="3276">ROUND(EC22,1)</f>
        <v>0</v>
      </c>
      <c r="ED387" s="741">
        <f t="shared" ref="ED387:ED394" si="3277">$DJ387*EC387/100</f>
        <v>0</v>
      </c>
      <c r="EE387" s="743">
        <f t="shared" ref="EE387:EE394" si="3278">IF(((SUM(DJ387:ED387))&gt;(16242*DG387)),0,((16242*DG387)-(SUM(DJ387:ED387))))</f>
        <v>0</v>
      </c>
      <c r="EF387" s="744">
        <f t="shared" ref="EF387:EF394" si="3279">DJ387+DL387+DN387+DP387+DR387+DT387+DV387+DX387+DZ387+EB387+ED387+EE387</f>
        <v>0</v>
      </c>
      <c r="EG387" s="745">
        <v>12</v>
      </c>
      <c r="EH387" s="746">
        <f t="shared" ref="EH387:EH394" si="3280">EF387*EG387</f>
        <v>0</v>
      </c>
      <c r="EI387" s="747"/>
      <c r="EJ387" s="741"/>
      <c r="EK387" s="746">
        <f t="shared" ref="EK387:EK394" si="3281">EH387+EI387+EJ387</f>
        <v>0</v>
      </c>
      <c r="EL387" s="746">
        <f t="shared" ref="EL387:EL394" si="3282">EK387*0.302</f>
        <v>0</v>
      </c>
      <c r="EM387" s="746">
        <f t="shared" ref="EM387:EM394" si="3283">EK387+EL387</f>
        <v>0</v>
      </c>
      <c r="EO387" s="1044"/>
      <c r="EP387" s="765" t="s">
        <v>521</v>
      </c>
      <c r="EQ387" s="737">
        <f t="shared" ref="EQ387:EQ394" si="3284">EQ299</f>
        <v>0</v>
      </c>
      <c r="ER387" s="737">
        <f t="shared" ref="ER387:ER394" si="3285">ROUNDUP(ER299*1.04,0)</f>
        <v>14492</v>
      </c>
      <c r="ES387" s="738">
        <f t="shared" ref="ES387:ES394" si="3286">ROUNDUP(ER387*1.01,0)</f>
        <v>14637</v>
      </c>
      <c r="ET387" s="817">
        <f t="shared" ref="ET387:ET394" si="3287">EQ387*ES387</f>
        <v>0</v>
      </c>
      <c r="EU387" s="740">
        <f t="shared" ref="EU387:EU394" si="3288">ROUND(EU22,1)</f>
        <v>0</v>
      </c>
      <c r="EV387" s="741">
        <f t="shared" ref="EV387:EV394" si="3289">$ET387*EU387/100</f>
        <v>0</v>
      </c>
      <c r="EW387" s="740">
        <f t="shared" ref="EW387:EW394" si="3290">ROUND(EW22,1)</f>
        <v>0</v>
      </c>
      <c r="EX387" s="741">
        <f t="shared" ref="EX387:EX394" si="3291">$ET387*EW387/100</f>
        <v>0</v>
      </c>
      <c r="EY387" s="740">
        <f t="shared" ref="EY387:EY394" si="3292">ROUND(EY22,1)</f>
        <v>0</v>
      </c>
      <c r="EZ387" s="741">
        <f t="shared" ref="EZ387:EZ394" si="3293">$ET387*EY387/100</f>
        <v>0</v>
      </c>
      <c r="FA387" s="740">
        <f t="shared" ref="FA387:FA394" si="3294">ROUND(FA22,1)</f>
        <v>0</v>
      </c>
      <c r="FB387" s="741">
        <f t="shared" ref="FB387:FB394" si="3295">$ET387*FA387/100</f>
        <v>0</v>
      </c>
      <c r="FC387" s="740">
        <f t="shared" ref="FC387:FC394" si="3296">ROUND(FC22,1)</f>
        <v>0</v>
      </c>
      <c r="FD387" s="741">
        <f t="shared" ref="FD387:FD394" si="3297">$ET387*FC387/100</f>
        <v>0</v>
      </c>
      <c r="FE387" s="740">
        <f t="shared" ref="FE387:FE394" si="3298">ROUND(FE22,1)</f>
        <v>0</v>
      </c>
      <c r="FF387" s="741">
        <f t="shared" ref="FF387:FF394" si="3299">$ET387*FE387/100</f>
        <v>0</v>
      </c>
      <c r="FG387" s="740">
        <f t="shared" ref="FG387:FG394" si="3300">ROUND(FG22,1)</f>
        <v>0</v>
      </c>
      <c r="FH387" s="741">
        <f t="shared" ref="FH387:FH394" si="3301">$ET387*FG387/100</f>
        <v>0</v>
      </c>
      <c r="FI387" s="740">
        <f t="shared" ref="FI387:FI394" si="3302">ROUND(FI22,1)</f>
        <v>0</v>
      </c>
      <c r="FJ387" s="741">
        <f t="shared" ref="FJ387:FJ394" si="3303">$ET387*FI387/100</f>
        <v>0</v>
      </c>
      <c r="FK387" s="740">
        <f t="shared" ref="FK387:FK394" si="3304">ROUND(FK22,1)</f>
        <v>0</v>
      </c>
      <c r="FL387" s="741">
        <f t="shared" ref="FL387:FL394" si="3305">$ET387*FK387/100</f>
        <v>0</v>
      </c>
      <c r="FM387" s="740">
        <f t="shared" ref="FM387:FM394" si="3306">ROUND(FM22,1)</f>
        <v>0</v>
      </c>
      <c r="FN387" s="741">
        <f t="shared" ref="FN387:FN394" si="3307">$ET387*FM387/100</f>
        <v>0</v>
      </c>
      <c r="FO387" s="743">
        <f t="shared" ref="FO387:FO394" si="3308">IF(((SUM(ET387:FN387))&gt;(16242*EQ387)),0,((16242*EQ387)-(SUM(ET387:FN387))))</f>
        <v>0</v>
      </c>
      <c r="FP387" s="744">
        <f t="shared" ref="FP387:FP394" si="3309">ET387+EV387+EX387+EZ387+FB387+FD387+FF387+FH387+FJ387+FL387+FN387+FO387</f>
        <v>0</v>
      </c>
      <c r="FQ387" s="745">
        <v>12</v>
      </c>
      <c r="FR387" s="746">
        <f t="shared" ref="FR387:FR394" si="3310">FP387*FQ387</f>
        <v>0</v>
      </c>
      <c r="FS387" s="747"/>
      <c r="FT387" s="741"/>
      <c r="FU387" s="746">
        <f t="shared" ref="FU387:FU394" si="3311">FR387+FS387+FT387</f>
        <v>0</v>
      </c>
      <c r="FV387" s="746">
        <f t="shared" ref="FV387:FV394" si="3312">FU387*0.302</f>
        <v>0</v>
      </c>
      <c r="FW387" s="746">
        <f t="shared" ref="FW387:FW394" si="3313">FU387+FV387</f>
        <v>0</v>
      </c>
      <c r="FY387" s="1044"/>
      <c r="FZ387" s="765" t="s">
        <v>521</v>
      </c>
      <c r="GA387" s="737">
        <f t="shared" ref="GA387:GA394" si="3314">GA299</f>
        <v>10.45</v>
      </c>
      <c r="GB387" s="737">
        <f t="shared" ref="GB387:GB394" si="3315">ROUNDUP(GB299*1.04,0)</f>
        <v>14492</v>
      </c>
      <c r="GC387" s="738">
        <f t="shared" ref="GC387:GC394" si="3316">ROUNDUP(GB387*1.01,0)</f>
        <v>14637</v>
      </c>
      <c r="GD387" s="743">
        <f t="shared" ref="GD387:GD394" si="3317">F387+AP387+BZ387+DJ387+ET387</f>
        <v>152956.65</v>
      </c>
      <c r="GE387" s="743"/>
      <c r="GF387" s="737">
        <f t="shared" ref="GF387:GF394" si="3318">H387+AR387+CB387+DL387+EV387</f>
        <v>18758.189999999999</v>
      </c>
      <c r="GG387" s="743"/>
      <c r="GH387" s="737">
        <f t="shared" ref="GH387:GH394" si="3319">J387+AT387+CD387+DN387+EX387</f>
        <v>0</v>
      </c>
      <c r="GI387" s="743"/>
      <c r="GJ387" s="737">
        <f t="shared" ref="GJ387:GJ394" si="3320">L387+AV387+CF387+DP387+EZ387</f>
        <v>322.31</v>
      </c>
      <c r="GK387" s="743"/>
      <c r="GL387" s="737">
        <f t="shared" ref="GL387:GL394" si="3321">N387+AX387+CH387+DR387+FB387</f>
        <v>0</v>
      </c>
      <c r="GM387" s="743"/>
      <c r="GN387" s="737">
        <f t="shared" ref="GN387:GN394" si="3322">P387+AZ387+CJ387+DT387+FD387</f>
        <v>0</v>
      </c>
      <c r="GO387" s="743"/>
      <c r="GP387" s="737">
        <f t="shared" ref="GP387:GP394" si="3323">R387+BB387+CL387+DV387+FF387</f>
        <v>0</v>
      </c>
      <c r="GQ387" s="743"/>
      <c r="GR387" s="737">
        <f t="shared" ref="GR387:GR394" si="3324">T387+BD387+CN387+DX387+FH387</f>
        <v>29302.1</v>
      </c>
      <c r="GS387" s="743"/>
      <c r="GT387" s="737">
        <f t="shared" ref="GT387:GT394" si="3325">V387+BF387+CP387+DZ387+FJ387</f>
        <v>0</v>
      </c>
      <c r="GU387" s="743"/>
      <c r="GV387" s="737">
        <f t="shared" ref="GV387:GV394" si="3326">X387+BH387+CR387+EB387+FL387</f>
        <v>0</v>
      </c>
      <c r="GW387" s="743"/>
      <c r="GX387" s="737">
        <f t="shared" ref="GX387:GY394" si="3327">Z387+BJ387+CT387+ED387+FN387</f>
        <v>0</v>
      </c>
      <c r="GY387" s="743">
        <f t="shared" si="3327"/>
        <v>0</v>
      </c>
      <c r="GZ387" s="744">
        <f t="shared" ref="GZ387:GZ394" si="3328">GD387+GF387+GH387+GJ387+GL387+GN387+GP387+GR387+GT387+GV387+GX387+GY387</f>
        <v>201339.25</v>
      </c>
      <c r="HA387" s="745">
        <v>12</v>
      </c>
      <c r="HB387" s="746">
        <f t="shared" ref="HB387:HB394" si="3329">GZ387*HA387</f>
        <v>2416071</v>
      </c>
      <c r="HC387" s="737">
        <f t="shared" ref="HC387:HD394" si="3330">AE387+BO387+CY387+EI387+FS387</f>
        <v>0</v>
      </c>
      <c r="HD387" s="737">
        <f t="shared" si="3330"/>
        <v>0</v>
      </c>
      <c r="HE387" s="746">
        <f t="shared" ref="HE387:HE394" si="3331">HB387+HC387+HD387</f>
        <v>2416071</v>
      </c>
      <c r="HF387" s="746">
        <f t="shared" ref="HF387:HF394" si="3332">HE387*0.302</f>
        <v>729653.44</v>
      </c>
      <c r="HG387" s="746">
        <f t="shared" ref="HG387:HG394" si="3333">HE387+HF387</f>
        <v>3145724.44</v>
      </c>
    </row>
    <row r="388" spans="1:215" hidden="1" x14ac:dyDescent="0.25">
      <c r="A388" s="1044"/>
      <c r="B388" s="764" t="s">
        <v>417</v>
      </c>
      <c r="C388" s="737">
        <f t="shared" si="3165"/>
        <v>1</v>
      </c>
      <c r="D388" s="737">
        <f t="shared" si="3166"/>
        <v>15198</v>
      </c>
      <c r="E388" s="738">
        <f t="shared" si="3167"/>
        <v>15350</v>
      </c>
      <c r="F388" s="817">
        <f t="shared" si="3168"/>
        <v>15350</v>
      </c>
      <c r="G388" s="740">
        <f t="shared" si="3169"/>
        <v>17.5</v>
      </c>
      <c r="H388" s="741">
        <f t="shared" si="3170"/>
        <v>2686.25</v>
      </c>
      <c r="I388" s="740">
        <f t="shared" si="3169"/>
        <v>0</v>
      </c>
      <c r="J388" s="741">
        <f t="shared" si="3171"/>
        <v>0</v>
      </c>
      <c r="K388" s="740">
        <f t="shared" si="3172"/>
        <v>0</v>
      </c>
      <c r="L388" s="741">
        <f t="shared" si="3173"/>
        <v>0</v>
      </c>
      <c r="M388" s="740">
        <f t="shared" si="3174"/>
        <v>0</v>
      </c>
      <c r="N388" s="741">
        <f t="shared" si="3175"/>
        <v>0</v>
      </c>
      <c r="O388" s="740">
        <f t="shared" si="3176"/>
        <v>0</v>
      </c>
      <c r="P388" s="741">
        <f t="shared" si="3177"/>
        <v>0</v>
      </c>
      <c r="Q388" s="740">
        <f t="shared" si="3178"/>
        <v>0</v>
      </c>
      <c r="R388" s="741">
        <f t="shared" si="3179"/>
        <v>0</v>
      </c>
      <c r="S388" s="740">
        <f t="shared" si="3180"/>
        <v>20</v>
      </c>
      <c r="T388" s="741">
        <f t="shared" si="3181"/>
        <v>3070</v>
      </c>
      <c r="U388" s="740">
        <f t="shared" si="3182"/>
        <v>0</v>
      </c>
      <c r="V388" s="741">
        <f t="shared" si="3183"/>
        <v>0</v>
      </c>
      <c r="W388" s="740">
        <f t="shared" si="3184"/>
        <v>0</v>
      </c>
      <c r="X388" s="741">
        <f t="shared" si="3185"/>
        <v>0</v>
      </c>
      <c r="Y388" s="740">
        <f t="shared" si="3186"/>
        <v>0</v>
      </c>
      <c r="Z388" s="741">
        <f t="shared" si="3187"/>
        <v>0</v>
      </c>
      <c r="AA388" s="743">
        <f t="shared" si="3188"/>
        <v>0</v>
      </c>
      <c r="AB388" s="744">
        <f t="shared" si="3189"/>
        <v>21106.25</v>
      </c>
      <c r="AC388" s="745">
        <v>12</v>
      </c>
      <c r="AD388" s="746">
        <f t="shared" si="3190"/>
        <v>253275</v>
      </c>
      <c r="AE388" s="747"/>
      <c r="AF388" s="741"/>
      <c r="AG388" s="746">
        <f t="shared" si="3191"/>
        <v>253275</v>
      </c>
      <c r="AH388" s="746">
        <f t="shared" si="3192"/>
        <v>76489.05</v>
      </c>
      <c r="AI388" s="746">
        <f t="shared" si="3193"/>
        <v>329764.05</v>
      </c>
      <c r="AK388" s="1044"/>
      <c r="AL388" s="765" t="s">
        <v>417</v>
      </c>
      <c r="AM388" s="737">
        <f t="shared" si="3194"/>
        <v>1</v>
      </c>
      <c r="AN388" s="737">
        <f t="shared" si="3195"/>
        <v>15198</v>
      </c>
      <c r="AO388" s="738">
        <f t="shared" si="3196"/>
        <v>15350</v>
      </c>
      <c r="AP388" s="817">
        <f t="shared" si="3197"/>
        <v>15350</v>
      </c>
      <c r="AQ388" s="740">
        <f t="shared" si="3198"/>
        <v>25</v>
      </c>
      <c r="AR388" s="741">
        <f t="shared" si="3199"/>
        <v>3837.5</v>
      </c>
      <c r="AS388" s="740">
        <f t="shared" si="3200"/>
        <v>0</v>
      </c>
      <c r="AT388" s="741">
        <f t="shared" si="3201"/>
        <v>0</v>
      </c>
      <c r="AU388" s="740">
        <f t="shared" si="3202"/>
        <v>0</v>
      </c>
      <c r="AV388" s="741">
        <f t="shared" si="3203"/>
        <v>0</v>
      </c>
      <c r="AW388" s="740">
        <f t="shared" si="3204"/>
        <v>0</v>
      </c>
      <c r="AX388" s="741">
        <f t="shared" si="3205"/>
        <v>0</v>
      </c>
      <c r="AY388" s="740">
        <f t="shared" si="3206"/>
        <v>0</v>
      </c>
      <c r="AZ388" s="741">
        <f t="shared" si="3207"/>
        <v>0</v>
      </c>
      <c r="BA388" s="740">
        <f t="shared" si="3208"/>
        <v>0</v>
      </c>
      <c r="BB388" s="741">
        <f t="shared" si="3209"/>
        <v>0</v>
      </c>
      <c r="BC388" s="740">
        <f t="shared" si="3210"/>
        <v>20</v>
      </c>
      <c r="BD388" s="741">
        <f t="shared" si="3211"/>
        <v>3070</v>
      </c>
      <c r="BE388" s="740">
        <f t="shared" si="3212"/>
        <v>0</v>
      </c>
      <c r="BF388" s="741">
        <f t="shared" si="3213"/>
        <v>0</v>
      </c>
      <c r="BG388" s="740">
        <f t="shared" si="3214"/>
        <v>0</v>
      </c>
      <c r="BH388" s="741">
        <f t="shared" si="3215"/>
        <v>0</v>
      </c>
      <c r="BI388" s="740">
        <f t="shared" si="3216"/>
        <v>0</v>
      </c>
      <c r="BJ388" s="741">
        <f t="shared" si="3217"/>
        <v>0</v>
      </c>
      <c r="BK388" s="743">
        <f t="shared" si="3218"/>
        <v>0</v>
      </c>
      <c r="BL388" s="744">
        <f t="shared" si="3219"/>
        <v>22257.5</v>
      </c>
      <c r="BM388" s="745">
        <v>12</v>
      </c>
      <c r="BN388" s="746">
        <f t="shared" si="3220"/>
        <v>267090</v>
      </c>
      <c r="BO388" s="747"/>
      <c r="BP388" s="741"/>
      <c r="BQ388" s="746">
        <f t="shared" si="3221"/>
        <v>267090</v>
      </c>
      <c r="BR388" s="746">
        <f t="shared" si="3222"/>
        <v>80661.179999999993</v>
      </c>
      <c r="BS388" s="746">
        <f t="shared" si="3223"/>
        <v>347751.18</v>
      </c>
      <c r="BU388" s="1044"/>
      <c r="BV388" s="766" t="s">
        <v>417</v>
      </c>
      <c r="BW388" s="737">
        <f t="shared" si="3224"/>
        <v>2</v>
      </c>
      <c r="BX388" s="737">
        <f t="shared" si="3225"/>
        <v>15198</v>
      </c>
      <c r="BY388" s="738">
        <f t="shared" si="3226"/>
        <v>15350</v>
      </c>
      <c r="BZ388" s="817">
        <f t="shared" si="3227"/>
        <v>30700</v>
      </c>
      <c r="CA388" s="740">
        <f t="shared" si="3228"/>
        <v>17.5</v>
      </c>
      <c r="CB388" s="741">
        <f t="shared" si="3229"/>
        <v>5372.5</v>
      </c>
      <c r="CC388" s="740">
        <f t="shared" si="3230"/>
        <v>0</v>
      </c>
      <c r="CD388" s="741">
        <f t="shared" si="3231"/>
        <v>0</v>
      </c>
      <c r="CE388" s="740">
        <f t="shared" si="3232"/>
        <v>0</v>
      </c>
      <c r="CF388" s="741">
        <f t="shared" si="3233"/>
        <v>0</v>
      </c>
      <c r="CG388" s="740">
        <f t="shared" si="3234"/>
        <v>0</v>
      </c>
      <c r="CH388" s="741">
        <f t="shared" si="3235"/>
        <v>0</v>
      </c>
      <c r="CI388" s="740">
        <f t="shared" si="3236"/>
        <v>0</v>
      </c>
      <c r="CJ388" s="741">
        <f t="shared" si="3237"/>
        <v>0</v>
      </c>
      <c r="CK388" s="740">
        <f t="shared" si="3238"/>
        <v>0</v>
      </c>
      <c r="CL388" s="741">
        <f t="shared" si="3239"/>
        <v>0</v>
      </c>
      <c r="CM388" s="740">
        <f t="shared" si="3240"/>
        <v>15</v>
      </c>
      <c r="CN388" s="741">
        <f t="shared" si="3241"/>
        <v>4605</v>
      </c>
      <c r="CO388" s="740">
        <f t="shared" si="3242"/>
        <v>0</v>
      </c>
      <c r="CP388" s="741">
        <f t="shared" si="3243"/>
        <v>0</v>
      </c>
      <c r="CQ388" s="740">
        <f t="shared" si="3244"/>
        <v>0</v>
      </c>
      <c r="CR388" s="741">
        <f t="shared" si="3245"/>
        <v>0</v>
      </c>
      <c r="CS388" s="740">
        <f t="shared" si="3246"/>
        <v>0</v>
      </c>
      <c r="CT388" s="741">
        <f t="shared" si="3247"/>
        <v>0</v>
      </c>
      <c r="CU388" s="743">
        <f t="shared" si="3248"/>
        <v>0</v>
      </c>
      <c r="CV388" s="744">
        <f t="shared" si="3249"/>
        <v>40677.5</v>
      </c>
      <c r="CW388" s="745">
        <v>12</v>
      </c>
      <c r="CX388" s="746">
        <f t="shared" si="3250"/>
        <v>488130</v>
      </c>
      <c r="CY388" s="747"/>
      <c r="CZ388" s="741"/>
      <c r="DA388" s="746">
        <f t="shared" si="3251"/>
        <v>488130</v>
      </c>
      <c r="DB388" s="746">
        <f t="shared" si="3252"/>
        <v>147415.26</v>
      </c>
      <c r="DC388" s="746">
        <f t="shared" si="3253"/>
        <v>635545.26</v>
      </c>
      <c r="DD388" s="750"/>
      <c r="DE388" s="1044"/>
      <c r="DF388" s="768" t="s">
        <v>417</v>
      </c>
      <c r="DG388" s="737">
        <f t="shared" si="3254"/>
        <v>1</v>
      </c>
      <c r="DH388" s="737">
        <f t="shared" si="3255"/>
        <v>15198</v>
      </c>
      <c r="DI388" s="738">
        <f t="shared" si="3256"/>
        <v>15350</v>
      </c>
      <c r="DJ388" s="817">
        <f t="shared" si="3257"/>
        <v>15350</v>
      </c>
      <c r="DK388" s="740">
        <f t="shared" si="3258"/>
        <v>30</v>
      </c>
      <c r="DL388" s="741">
        <f t="shared" si="3259"/>
        <v>4605</v>
      </c>
      <c r="DM388" s="740">
        <f t="shared" si="3260"/>
        <v>0</v>
      </c>
      <c r="DN388" s="741">
        <f t="shared" si="3261"/>
        <v>0</v>
      </c>
      <c r="DO388" s="740">
        <f t="shared" si="3262"/>
        <v>0</v>
      </c>
      <c r="DP388" s="741">
        <f t="shared" si="3263"/>
        <v>0</v>
      </c>
      <c r="DQ388" s="740">
        <f t="shared" si="3264"/>
        <v>0</v>
      </c>
      <c r="DR388" s="741">
        <f t="shared" si="3265"/>
        <v>0</v>
      </c>
      <c r="DS388" s="740">
        <f t="shared" si="3266"/>
        <v>0</v>
      </c>
      <c r="DT388" s="741">
        <f t="shared" si="3267"/>
        <v>0</v>
      </c>
      <c r="DU388" s="740">
        <f t="shared" si="3268"/>
        <v>0</v>
      </c>
      <c r="DV388" s="741">
        <f t="shared" si="3269"/>
        <v>0</v>
      </c>
      <c r="DW388" s="740">
        <f t="shared" si="3270"/>
        <v>26</v>
      </c>
      <c r="DX388" s="741">
        <f t="shared" si="3271"/>
        <v>3991</v>
      </c>
      <c r="DY388" s="740">
        <f t="shared" si="3272"/>
        <v>0</v>
      </c>
      <c r="DZ388" s="741">
        <f t="shared" si="3273"/>
        <v>0</v>
      </c>
      <c r="EA388" s="740">
        <f t="shared" si="3274"/>
        <v>0</v>
      </c>
      <c r="EB388" s="741">
        <f t="shared" si="3275"/>
        <v>0</v>
      </c>
      <c r="EC388" s="740">
        <f t="shared" si="3276"/>
        <v>0</v>
      </c>
      <c r="ED388" s="741">
        <f t="shared" si="3277"/>
        <v>0</v>
      </c>
      <c r="EE388" s="743">
        <f t="shared" si="3278"/>
        <v>0</v>
      </c>
      <c r="EF388" s="744">
        <f t="shared" si="3279"/>
        <v>23946</v>
      </c>
      <c r="EG388" s="745">
        <v>12</v>
      </c>
      <c r="EH388" s="746">
        <f t="shared" si="3280"/>
        <v>287352</v>
      </c>
      <c r="EI388" s="747"/>
      <c r="EJ388" s="741"/>
      <c r="EK388" s="746">
        <f t="shared" si="3281"/>
        <v>287352</v>
      </c>
      <c r="EL388" s="746">
        <f t="shared" si="3282"/>
        <v>86780.3</v>
      </c>
      <c r="EM388" s="746">
        <f t="shared" si="3283"/>
        <v>374132.3</v>
      </c>
      <c r="EO388" s="1044"/>
      <c r="EP388" s="768" t="s">
        <v>417</v>
      </c>
      <c r="EQ388" s="737">
        <f t="shared" si="3284"/>
        <v>0</v>
      </c>
      <c r="ER388" s="737">
        <f t="shared" si="3285"/>
        <v>15198</v>
      </c>
      <c r="ES388" s="738">
        <f t="shared" si="3286"/>
        <v>15350</v>
      </c>
      <c r="ET388" s="817">
        <f t="shared" si="3287"/>
        <v>0</v>
      </c>
      <c r="EU388" s="740">
        <f t="shared" si="3288"/>
        <v>0</v>
      </c>
      <c r="EV388" s="741">
        <f t="shared" si="3289"/>
        <v>0</v>
      </c>
      <c r="EW388" s="740">
        <f t="shared" si="3290"/>
        <v>0</v>
      </c>
      <c r="EX388" s="741">
        <f t="shared" si="3291"/>
        <v>0</v>
      </c>
      <c r="EY388" s="740">
        <f t="shared" si="3292"/>
        <v>0</v>
      </c>
      <c r="EZ388" s="741">
        <f t="shared" si="3293"/>
        <v>0</v>
      </c>
      <c r="FA388" s="740">
        <f t="shared" si="3294"/>
        <v>0</v>
      </c>
      <c r="FB388" s="741">
        <f t="shared" si="3295"/>
        <v>0</v>
      </c>
      <c r="FC388" s="740">
        <f t="shared" si="3296"/>
        <v>0</v>
      </c>
      <c r="FD388" s="741">
        <f t="shared" si="3297"/>
        <v>0</v>
      </c>
      <c r="FE388" s="740">
        <f t="shared" si="3298"/>
        <v>0</v>
      </c>
      <c r="FF388" s="741">
        <f t="shared" si="3299"/>
        <v>0</v>
      </c>
      <c r="FG388" s="740">
        <f t="shared" si="3300"/>
        <v>0</v>
      </c>
      <c r="FH388" s="741">
        <f t="shared" si="3301"/>
        <v>0</v>
      </c>
      <c r="FI388" s="740">
        <f t="shared" si="3302"/>
        <v>0</v>
      </c>
      <c r="FJ388" s="741">
        <f t="shared" si="3303"/>
        <v>0</v>
      </c>
      <c r="FK388" s="740">
        <f t="shared" si="3304"/>
        <v>0</v>
      </c>
      <c r="FL388" s="741">
        <f t="shared" si="3305"/>
        <v>0</v>
      </c>
      <c r="FM388" s="740">
        <f t="shared" si="3306"/>
        <v>0</v>
      </c>
      <c r="FN388" s="741">
        <f t="shared" si="3307"/>
        <v>0</v>
      </c>
      <c r="FO388" s="743">
        <f t="shared" si="3308"/>
        <v>0</v>
      </c>
      <c r="FP388" s="744">
        <f t="shared" si="3309"/>
        <v>0</v>
      </c>
      <c r="FQ388" s="745">
        <v>12</v>
      </c>
      <c r="FR388" s="746">
        <f t="shared" si="3310"/>
        <v>0</v>
      </c>
      <c r="FS388" s="747"/>
      <c r="FT388" s="741"/>
      <c r="FU388" s="746">
        <f t="shared" si="3311"/>
        <v>0</v>
      </c>
      <c r="FV388" s="746">
        <f t="shared" si="3312"/>
        <v>0</v>
      </c>
      <c r="FW388" s="746">
        <f t="shared" si="3313"/>
        <v>0</v>
      </c>
      <c r="FY388" s="1044"/>
      <c r="FZ388" s="768" t="s">
        <v>417</v>
      </c>
      <c r="GA388" s="737">
        <f t="shared" si="3314"/>
        <v>5</v>
      </c>
      <c r="GB388" s="737">
        <f t="shared" si="3315"/>
        <v>15198</v>
      </c>
      <c r="GC388" s="738">
        <f t="shared" si="3316"/>
        <v>15350</v>
      </c>
      <c r="GD388" s="743">
        <f t="shared" si="3317"/>
        <v>76750</v>
      </c>
      <c r="GE388" s="743"/>
      <c r="GF388" s="737">
        <f t="shared" si="3318"/>
        <v>16501.25</v>
      </c>
      <c r="GG388" s="743"/>
      <c r="GH388" s="737">
        <f t="shared" si="3319"/>
        <v>0</v>
      </c>
      <c r="GI388" s="743"/>
      <c r="GJ388" s="737">
        <f t="shared" si="3320"/>
        <v>0</v>
      </c>
      <c r="GK388" s="743"/>
      <c r="GL388" s="737">
        <f t="shared" si="3321"/>
        <v>0</v>
      </c>
      <c r="GM388" s="743"/>
      <c r="GN388" s="737">
        <f t="shared" si="3322"/>
        <v>0</v>
      </c>
      <c r="GO388" s="743"/>
      <c r="GP388" s="737">
        <f t="shared" si="3323"/>
        <v>0</v>
      </c>
      <c r="GQ388" s="743"/>
      <c r="GR388" s="737">
        <f t="shared" si="3324"/>
        <v>14736</v>
      </c>
      <c r="GS388" s="743"/>
      <c r="GT388" s="737">
        <f t="shared" si="3325"/>
        <v>0</v>
      </c>
      <c r="GU388" s="743"/>
      <c r="GV388" s="737">
        <f t="shared" si="3326"/>
        <v>0</v>
      </c>
      <c r="GW388" s="743"/>
      <c r="GX388" s="737">
        <f t="shared" si="3327"/>
        <v>0</v>
      </c>
      <c r="GY388" s="743">
        <f t="shared" si="3327"/>
        <v>0</v>
      </c>
      <c r="GZ388" s="744">
        <f t="shared" si="3328"/>
        <v>107987.25</v>
      </c>
      <c r="HA388" s="745">
        <v>12</v>
      </c>
      <c r="HB388" s="746">
        <f t="shared" si="3329"/>
        <v>1295847</v>
      </c>
      <c r="HC388" s="737">
        <f t="shared" si="3330"/>
        <v>0</v>
      </c>
      <c r="HD388" s="737">
        <f t="shared" si="3330"/>
        <v>0</v>
      </c>
      <c r="HE388" s="746">
        <f t="shared" si="3331"/>
        <v>1295847</v>
      </c>
      <c r="HF388" s="746">
        <f t="shared" si="3332"/>
        <v>391345.79</v>
      </c>
      <c r="HG388" s="746">
        <f t="shared" si="3333"/>
        <v>1687192.79</v>
      </c>
    </row>
    <row r="389" spans="1:215" ht="24" hidden="1" x14ac:dyDescent="0.25">
      <c r="A389" s="1044"/>
      <c r="B389" s="764" t="s">
        <v>35</v>
      </c>
      <c r="C389" s="737">
        <f t="shared" si="3165"/>
        <v>66.33</v>
      </c>
      <c r="D389" s="737">
        <f t="shared" si="3166"/>
        <v>14492</v>
      </c>
      <c r="E389" s="738">
        <f t="shared" si="3167"/>
        <v>14637</v>
      </c>
      <c r="F389" s="817">
        <f t="shared" si="3168"/>
        <v>970872.21</v>
      </c>
      <c r="G389" s="740">
        <f t="shared" si="3169"/>
        <v>20.399999999999999</v>
      </c>
      <c r="H389" s="741">
        <f t="shared" si="3170"/>
        <v>198057.93</v>
      </c>
      <c r="I389" s="740">
        <f t="shared" si="3169"/>
        <v>0</v>
      </c>
      <c r="J389" s="741">
        <f t="shared" si="3171"/>
        <v>0</v>
      </c>
      <c r="K389" s="740">
        <f t="shared" si="3172"/>
        <v>0.3</v>
      </c>
      <c r="L389" s="741">
        <f t="shared" si="3173"/>
        <v>2912.62</v>
      </c>
      <c r="M389" s="740">
        <f t="shared" si="3174"/>
        <v>0</v>
      </c>
      <c r="N389" s="741">
        <f t="shared" si="3175"/>
        <v>0</v>
      </c>
      <c r="O389" s="740">
        <f t="shared" si="3176"/>
        <v>0</v>
      </c>
      <c r="P389" s="741">
        <f t="shared" si="3177"/>
        <v>0</v>
      </c>
      <c r="Q389" s="740">
        <f t="shared" si="3178"/>
        <v>0</v>
      </c>
      <c r="R389" s="741">
        <f t="shared" si="3179"/>
        <v>0</v>
      </c>
      <c r="S389" s="740">
        <f t="shared" si="3180"/>
        <v>20</v>
      </c>
      <c r="T389" s="741">
        <f t="shared" si="3181"/>
        <v>194174.44</v>
      </c>
      <c r="U389" s="740">
        <f t="shared" si="3182"/>
        <v>0.2</v>
      </c>
      <c r="V389" s="741">
        <f t="shared" si="3183"/>
        <v>1941.74</v>
      </c>
      <c r="W389" s="740">
        <f t="shared" si="3184"/>
        <v>0</v>
      </c>
      <c r="X389" s="741">
        <f t="shared" si="3185"/>
        <v>0</v>
      </c>
      <c r="Y389" s="740">
        <f t="shared" si="3186"/>
        <v>0</v>
      </c>
      <c r="Z389" s="741">
        <f t="shared" si="3187"/>
        <v>0</v>
      </c>
      <c r="AA389" s="743">
        <f t="shared" si="3188"/>
        <v>0</v>
      </c>
      <c r="AB389" s="744">
        <f t="shared" si="3189"/>
        <v>1367958.94</v>
      </c>
      <c r="AC389" s="745">
        <v>12</v>
      </c>
      <c r="AD389" s="746">
        <f t="shared" si="3190"/>
        <v>16415507.279999999</v>
      </c>
      <c r="AE389" s="747"/>
      <c r="AF389" s="741"/>
      <c r="AG389" s="746">
        <f t="shared" si="3191"/>
        <v>16415507.279999999</v>
      </c>
      <c r="AH389" s="746">
        <f t="shared" si="3192"/>
        <v>4957483.2</v>
      </c>
      <c r="AI389" s="746">
        <f t="shared" si="3193"/>
        <v>21372990.48</v>
      </c>
      <c r="AK389" s="1044"/>
      <c r="AL389" s="765" t="s">
        <v>35</v>
      </c>
      <c r="AM389" s="737">
        <f t="shared" si="3194"/>
        <v>46.22</v>
      </c>
      <c r="AN389" s="737">
        <f t="shared" si="3195"/>
        <v>14492</v>
      </c>
      <c r="AO389" s="738">
        <f t="shared" si="3196"/>
        <v>14637</v>
      </c>
      <c r="AP389" s="817">
        <f t="shared" si="3197"/>
        <v>676522.14</v>
      </c>
      <c r="AQ389" s="740">
        <f t="shared" si="3198"/>
        <v>19.100000000000001</v>
      </c>
      <c r="AR389" s="741">
        <f t="shared" si="3199"/>
        <v>129215.73</v>
      </c>
      <c r="AS389" s="740">
        <f t="shared" si="3200"/>
        <v>0</v>
      </c>
      <c r="AT389" s="741">
        <f t="shared" si="3201"/>
        <v>0</v>
      </c>
      <c r="AU389" s="740">
        <f t="shared" si="3202"/>
        <v>0.7</v>
      </c>
      <c r="AV389" s="741">
        <f t="shared" si="3203"/>
        <v>4735.6499999999996</v>
      </c>
      <c r="AW389" s="740">
        <f t="shared" si="3204"/>
        <v>0</v>
      </c>
      <c r="AX389" s="741">
        <f t="shared" si="3205"/>
        <v>0</v>
      </c>
      <c r="AY389" s="740">
        <f t="shared" si="3206"/>
        <v>0</v>
      </c>
      <c r="AZ389" s="741">
        <f t="shared" si="3207"/>
        <v>0</v>
      </c>
      <c r="BA389" s="740">
        <f t="shared" si="3208"/>
        <v>0</v>
      </c>
      <c r="BB389" s="741">
        <f t="shared" si="3209"/>
        <v>0</v>
      </c>
      <c r="BC389" s="740">
        <f t="shared" si="3210"/>
        <v>16.8</v>
      </c>
      <c r="BD389" s="741">
        <f t="shared" si="3211"/>
        <v>113655.72</v>
      </c>
      <c r="BE389" s="740">
        <f t="shared" si="3212"/>
        <v>0.5</v>
      </c>
      <c r="BF389" s="741">
        <f t="shared" si="3213"/>
        <v>3382.61</v>
      </c>
      <c r="BG389" s="740">
        <f t="shared" si="3214"/>
        <v>0</v>
      </c>
      <c r="BH389" s="741">
        <f t="shared" si="3215"/>
        <v>0</v>
      </c>
      <c r="BI389" s="740">
        <f t="shared" si="3216"/>
        <v>0</v>
      </c>
      <c r="BJ389" s="741">
        <f t="shared" si="3217"/>
        <v>0</v>
      </c>
      <c r="BK389" s="743">
        <f t="shared" si="3218"/>
        <v>0</v>
      </c>
      <c r="BL389" s="744">
        <f t="shared" si="3219"/>
        <v>927511.85</v>
      </c>
      <c r="BM389" s="745">
        <v>12</v>
      </c>
      <c r="BN389" s="746">
        <f t="shared" si="3220"/>
        <v>11130142.199999999</v>
      </c>
      <c r="BO389" s="747"/>
      <c r="BP389" s="741"/>
      <c r="BQ389" s="746">
        <f t="shared" si="3221"/>
        <v>11130142.199999999</v>
      </c>
      <c r="BR389" s="746">
        <f t="shared" si="3222"/>
        <v>3361302.94</v>
      </c>
      <c r="BS389" s="746">
        <f t="shared" si="3223"/>
        <v>14491445.140000001</v>
      </c>
      <c r="BU389" s="1044"/>
      <c r="BV389" s="766" t="s">
        <v>35</v>
      </c>
      <c r="BW389" s="737">
        <f t="shared" si="3224"/>
        <v>38.46</v>
      </c>
      <c r="BX389" s="737">
        <f t="shared" si="3225"/>
        <v>14492</v>
      </c>
      <c r="BY389" s="738">
        <f t="shared" si="3226"/>
        <v>14637</v>
      </c>
      <c r="BZ389" s="817">
        <f t="shared" si="3227"/>
        <v>562939.02</v>
      </c>
      <c r="CA389" s="740">
        <f t="shared" si="3228"/>
        <v>18.3</v>
      </c>
      <c r="CB389" s="741">
        <f t="shared" si="3229"/>
        <v>103017.84</v>
      </c>
      <c r="CC389" s="740">
        <f t="shared" si="3230"/>
        <v>0</v>
      </c>
      <c r="CD389" s="741">
        <f t="shared" si="3231"/>
        <v>0</v>
      </c>
      <c r="CE389" s="740">
        <f t="shared" si="3232"/>
        <v>0</v>
      </c>
      <c r="CF389" s="741">
        <f t="shared" si="3233"/>
        <v>0</v>
      </c>
      <c r="CG389" s="740">
        <f t="shared" si="3234"/>
        <v>0</v>
      </c>
      <c r="CH389" s="741">
        <f t="shared" si="3235"/>
        <v>0</v>
      </c>
      <c r="CI389" s="740">
        <f t="shared" si="3236"/>
        <v>0</v>
      </c>
      <c r="CJ389" s="741">
        <f t="shared" si="3237"/>
        <v>0</v>
      </c>
      <c r="CK389" s="740">
        <f t="shared" si="3238"/>
        <v>0</v>
      </c>
      <c r="CL389" s="741">
        <f t="shared" si="3239"/>
        <v>0</v>
      </c>
      <c r="CM389" s="740">
        <f t="shared" si="3240"/>
        <v>15.2</v>
      </c>
      <c r="CN389" s="741">
        <f t="shared" si="3241"/>
        <v>85566.73</v>
      </c>
      <c r="CO389" s="740">
        <f t="shared" si="3242"/>
        <v>1.5</v>
      </c>
      <c r="CP389" s="741">
        <f t="shared" si="3243"/>
        <v>8444.09</v>
      </c>
      <c r="CQ389" s="740">
        <f t="shared" si="3244"/>
        <v>0</v>
      </c>
      <c r="CR389" s="741">
        <f t="shared" si="3245"/>
        <v>0</v>
      </c>
      <c r="CS389" s="740">
        <f t="shared" si="3246"/>
        <v>0</v>
      </c>
      <c r="CT389" s="741">
        <f t="shared" si="3247"/>
        <v>0</v>
      </c>
      <c r="CU389" s="743">
        <f t="shared" si="3248"/>
        <v>0</v>
      </c>
      <c r="CV389" s="744">
        <f t="shared" si="3249"/>
        <v>759967.68</v>
      </c>
      <c r="CW389" s="745">
        <v>12</v>
      </c>
      <c r="CX389" s="746">
        <f t="shared" si="3250"/>
        <v>9119612.1600000001</v>
      </c>
      <c r="CY389" s="747"/>
      <c r="CZ389" s="741"/>
      <c r="DA389" s="746">
        <f t="shared" si="3251"/>
        <v>9119612.1600000001</v>
      </c>
      <c r="DB389" s="746">
        <f t="shared" si="3252"/>
        <v>2754122.87</v>
      </c>
      <c r="DC389" s="746">
        <f t="shared" si="3253"/>
        <v>11873735.029999999</v>
      </c>
      <c r="DD389" s="750"/>
      <c r="DE389" s="1044"/>
      <c r="DF389" s="768" t="s">
        <v>35</v>
      </c>
      <c r="DG389" s="737">
        <f t="shared" si="3254"/>
        <v>14.44</v>
      </c>
      <c r="DH389" s="737">
        <f t="shared" si="3255"/>
        <v>14492</v>
      </c>
      <c r="DI389" s="738">
        <f t="shared" si="3256"/>
        <v>14637</v>
      </c>
      <c r="DJ389" s="817">
        <f t="shared" si="3257"/>
        <v>211358.28</v>
      </c>
      <c r="DK389" s="740">
        <f t="shared" si="3258"/>
        <v>18.5</v>
      </c>
      <c r="DL389" s="741">
        <f t="shared" si="3259"/>
        <v>39101.279999999999</v>
      </c>
      <c r="DM389" s="740">
        <f t="shared" si="3260"/>
        <v>0</v>
      </c>
      <c r="DN389" s="741">
        <f t="shared" si="3261"/>
        <v>0</v>
      </c>
      <c r="DO389" s="740">
        <f t="shared" si="3262"/>
        <v>0</v>
      </c>
      <c r="DP389" s="741">
        <f t="shared" si="3263"/>
        <v>0</v>
      </c>
      <c r="DQ389" s="740">
        <f t="shared" si="3264"/>
        <v>0</v>
      </c>
      <c r="DR389" s="741">
        <f t="shared" si="3265"/>
        <v>0</v>
      </c>
      <c r="DS389" s="740">
        <f t="shared" si="3266"/>
        <v>0</v>
      </c>
      <c r="DT389" s="741">
        <f t="shared" si="3267"/>
        <v>0</v>
      </c>
      <c r="DU389" s="740">
        <f t="shared" si="3268"/>
        <v>0</v>
      </c>
      <c r="DV389" s="741">
        <f t="shared" si="3269"/>
        <v>0</v>
      </c>
      <c r="DW389" s="740">
        <f t="shared" si="3270"/>
        <v>18.899999999999999</v>
      </c>
      <c r="DX389" s="741">
        <f t="shared" si="3271"/>
        <v>39946.71</v>
      </c>
      <c r="DY389" s="740">
        <f t="shared" si="3272"/>
        <v>0</v>
      </c>
      <c r="DZ389" s="741">
        <f t="shared" si="3273"/>
        <v>0</v>
      </c>
      <c r="EA389" s="740">
        <f t="shared" si="3274"/>
        <v>0</v>
      </c>
      <c r="EB389" s="741">
        <f t="shared" si="3275"/>
        <v>0</v>
      </c>
      <c r="EC389" s="740">
        <f t="shared" si="3276"/>
        <v>0</v>
      </c>
      <c r="ED389" s="741">
        <f t="shared" si="3277"/>
        <v>0</v>
      </c>
      <c r="EE389" s="743">
        <f t="shared" si="3278"/>
        <v>0</v>
      </c>
      <c r="EF389" s="744">
        <f t="shared" si="3279"/>
        <v>290406.27</v>
      </c>
      <c r="EG389" s="745">
        <v>12</v>
      </c>
      <c r="EH389" s="746">
        <f t="shared" si="3280"/>
        <v>3484875.24</v>
      </c>
      <c r="EI389" s="747"/>
      <c r="EJ389" s="741"/>
      <c r="EK389" s="746">
        <f t="shared" si="3281"/>
        <v>3484875.24</v>
      </c>
      <c r="EL389" s="746">
        <f t="shared" si="3282"/>
        <v>1052432.32</v>
      </c>
      <c r="EM389" s="746">
        <f t="shared" si="3283"/>
        <v>4537307.5599999996</v>
      </c>
      <c r="EO389" s="1044"/>
      <c r="EP389" s="770" t="s">
        <v>35</v>
      </c>
      <c r="EQ389" s="737">
        <f t="shared" si="3284"/>
        <v>9.5</v>
      </c>
      <c r="ER389" s="737">
        <f t="shared" si="3285"/>
        <v>14492</v>
      </c>
      <c r="ES389" s="738">
        <f t="shared" si="3286"/>
        <v>14637</v>
      </c>
      <c r="ET389" s="817">
        <f t="shared" si="3287"/>
        <v>139051.5</v>
      </c>
      <c r="EU389" s="740">
        <f t="shared" si="3288"/>
        <v>13.1</v>
      </c>
      <c r="EV389" s="741">
        <f t="shared" si="3289"/>
        <v>18215.75</v>
      </c>
      <c r="EW389" s="740">
        <f t="shared" si="3290"/>
        <v>0</v>
      </c>
      <c r="EX389" s="741">
        <f t="shared" si="3291"/>
        <v>0</v>
      </c>
      <c r="EY389" s="740">
        <f t="shared" si="3292"/>
        <v>0</v>
      </c>
      <c r="EZ389" s="741">
        <f t="shared" si="3293"/>
        <v>0</v>
      </c>
      <c r="FA389" s="740">
        <f t="shared" si="3294"/>
        <v>0</v>
      </c>
      <c r="FB389" s="741">
        <f t="shared" si="3295"/>
        <v>0</v>
      </c>
      <c r="FC389" s="740">
        <f t="shared" si="3296"/>
        <v>0</v>
      </c>
      <c r="FD389" s="741">
        <f t="shared" si="3297"/>
        <v>0</v>
      </c>
      <c r="FE389" s="740">
        <f t="shared" si="3298"/>
        <v>0</v>
      </c>
      <c r="FF389" s="741">
        <f t="shared" si="3299"/>
        <v>0</v>
      </c>
      <c r="FG389" s="740">
        <f t="shared" si="3300"/>
        <v>10.5</v>
      </c>
      <c r="FH389" s="741">
        <f t="shared" si="3301"/>
        <v>14600.41</v>
      </c>
      <c r="FI389" s="740">
        <f t="shared" si="3302"/>
        <v>1.1000000000000001</v>
      </c>
      <c r="FJ389" s="741">
        <f t="shared" si="3303"/>
        <v>1529.57</v>
      </c>
      <c r="FK389" s="740">
        <f t="shared" si="3304"/>
        <v>0</v>
      </c>
      <c r="FL389" s="741">
        <f t="shared" si="3305"/>
        <v>0</v>
      </c>
      <c r="FM389" s="740">
        <f t="shared" si="3306"/>
        <v>0</v>
      </c>
      <c r="FN389" s="741">
        <f t="shared" si="3307"/>
        <v>0</v>
      </c>
      <c r="FO389" s="743">
        <f t="shared" si="3308"/>
        <v>0</v>
      </c>
      <c r="FP389" s="744">
        <f t="shared" si="3309"/>
        <v>173397.23</v>
      </c>
      <c r="FQ389" s="745">
        <v>12</v>
      </c>
      <c r="FR389" s="746">
        <f t="shared" si="3310"/>
        <v>2080766.76</v>
      </c>
      <c r="FS389" s="747"/>
      <c r="FT389" s="741"/>
      <c r="FU389" s="746">
        <f t="shared" si="3311"/>
        <v>2080766.76</v>
      </c>
      <c r="FV389" s="746">
        <f t="shared" si="3312"/>
        <v>628391.56000000006</v>
      </c>
      <c r="FW389" s="746">
        <f t="shared" si="3313"/>
        <v>2709158.32</v>
      </c>
      <c r="FY389" s="1044"/>
      <c r="FZ389" s="770" t="s">
        <v>35</v>
      </c>
      <c r="GA389" s="737">
        <f t="shared" si="3314"/>
        <v>174.95</v>
      </c>
      <c r="GB389" s="737">
        <f t="shared" si="3315"/>
        <v>14492</v>
      </c>
      <c r="GC389" s="738">
        <f t="shared" si="3316"/>
        <v>14637</v>
      </c>
      <c r="GD389" s="743">
        <f t="shared" si="3317"/>
        <v>2560743.15</v>
      </c>
      <c r="GE389" s="743"/>
      <c r="GF389" s="737">
        <f t="shared" si="3318"/>
        <v>487608.53</v>
      </c>
      <c r="GG389" s="743"/>
      <c r="GH389" s="737">
        <f t="shared" si="3319"/>
        <v>0</v>
      </c>
      <c r="GI389" s="743"/>
      <c r="GJ389" s="737">
        <f t="shared" si="3320"/>
        <v>7648.27</v>
      </c>
      <c r="GK389" s="743"/>
      <c r="GL389" s="737">
        <f t="shared" si="3321"/>
        <v>0</v>
      </c>
      <c r="GM389" s="743"/>
      <c r="GN389" s="737">
        <f t="shared" si="3322"/>
        <v>0</v>
      </c>
      <c r="GO389" s="743"/>
      <c r="GP389" s="737">
        <f t="shared" si="3323"/>
        <v>0</v>
      </c>
      <c r="GQ389" s="743"/>
      <c r="GR389" s="737">
        <f t="shared" si="3324"/>
        <v>447944.01</v>
      </c>
      <c r="GS389" s="743"/>
      <c r="GT389" s="737">
        <f t="shared" si="3325"/>
        <v>15298.01</v>
      </c>
      <c r="GU389" s="743"/>
      <c r="GV389" s="737">
        <f t="shared" si="3326"/>
        <v>0</v>
      </c>
      <c r="GW389" s="743"/>
      <c r="GX389" s="737">
        <f t="shared" si="3327"/>
        <v>0</v>
      </c>
      <c r="GY389" s="743">
        <f t="shared" si="3327"/>
        <v>0</v>
      </c>
      <c r="GZ389" s="744">
        <f t="shared" si="3328"/>
        <v>3519241.97</v>
      </c>
      <c r="HA389" s="745">
        <v>12</v>
      </c>
      <c r="HB389" s="746">
        <f t="shared" si="3329"/>
        <v>42230903.640000001</v>
      </c>
      <c r="HC389" s="737">
        <f t="shared" si="3330"/>
        <v>0</v>
      </c>
      <c r="HD389" s="737">
        <f t="shared" si="3330"/>
        <v>0</v>
      </c>
      <c r="HE389" s="746">
        <f t="shared" si="3331"/>
        <v>42230903.640000001</v>
      </c>
      <c r="HF389" s="746">
        <f t="shared" si="3332"/>
        <v>12753732.9</v>
      </c>
      <c r="HG389" s="746">
        <f t="shared" si="3333"/>
        <v>54984636.539999999</v>
      </c>
    </row>
    <row r="390" spans="1:215" hidden="1" x14ac:dyDescent="0.25">
      <c r="A390" s="1044"/>
      <c r="B390" s="764" t="s">
        <v>34</v>
      </c>
      <c r="C390" s="737">
        <f t="shared" si="3165"/>
        <v>1</v>
      </c>
      <c r="D390" s="737">
        <f t="shared" si="3166"/>
        <v>14492</v>
      </c>
      <c r="E390" s="738">
        <f t="shared" si="3167"/>
        <v>14637</v>
      </c>
      <c r="F390" s="817">
        <f t="shared" si="3168"/>
        <v>14637</v>
      </c>
      <c r="G390" s="740">
        <f t="shared" si="3169"/>
        <v>10</v>
      </c>
      <c r="H390" s="741">
        <f t="shared" si="3170"/>
        <v>1463.7</v>
      </c>
      <c r="I390" s="740">
        <f t="shared" si="3169"/>
        <v>0</v>
      </c>
      <c r="J390" s="741">
        <f t="shared" si="3171"/>
        <v>0</v>
      </c>
      <c r="K390" s="740">
        <f t="shared" si="3172"/>
        <v>0</v>
      </c>
      <c r="L390" s="741">
        <f t="shared" si="3173"/>
        <v>0</v>
      </c>
      <c r="M390" s="740">
        <f t="shared" si="3174"/>
        <v>0</v>
      </c>
      <c r="N390" s="741">
        <f t="shared" si="3175"/>
        <v>0</v>
      </c>
      <c r="O390" s="740">
        <f t="shared" si="3176"/>
        <v>0</v>
      </c>
      <c r="P390" s="741">
        <f t="shared" si="3177"/>
        <v>0</v>
      </c>
      <c r="Q390" s="740">
        <f t="shared" si="3178"/>
        <v>0</v>
      </c>
      <c r="R390" s="741">
        <f t="shared" si="3179"/>
        <v>0</v>
      </c>
      <c r="S390" s="740">
        <f t="shared" si="3180"/>
        <v>20</v>
      </c>
      <c r="T390" s="741">
        <f t="shared" si="3181"/>
        <v>2927.4</v>
      </c>
      <c r="U390" s="740">
        <f t="shared" si="3182"/>
        <v>0</v>
      </c>
      <c r="V390" s="741">
        <f t="shared" si="3183"/>
        <v>0</v>
      </c>
      <c r="W390" s="740">
        <f t="shared" si="3184"/>
        <v>0</v>
      </c>
      <c r="X390" s="741">
        <f t="shared" si="3185"/>
        <v>0</v>
      </c>
      <c r="Y390" s="740">
        <f t="shared" si="3186"/>
        <v>0</v>
      </c>
      <c r="Z390" s="741">
        <f t="shared" si="3187"/>
        <v>0</v>
      </c>
      <c r="AA390" s="743">
        <f t="shared" si="3188"/>
        <v>0</v>
      </c>
      <c r="AB390" s="744">
        <f t="shared" si="3189"/>
        <v>19028.099999999999</v>
      </c>
      <c r="AC390" s="745">
        <v>12</v>
      </c>
      <c r="AD390" s="746">
        <f t="shared" si="3190"/>
        <v>228337.2</v>
      </c>
      <c r="AE390" s="747"/>
      <c r="AF390" s="741"/>
      <c r="AG390" s="746">
        <f t="shared" si="3191"/>
        <v>228337.2</v>
      </c>
      <c r="AH390" s="746">
        <f t="shared" si="3192"/>
        <v>68957.83</v>
      </c>
      <c r="AI390" s="746">
        <f t="shared" si="3193"/>
        <v>297295.03000000003</v>
      </c>
      <c r="AK390" s="1044"/>
      <c r="AL390" s="765" t="s">
        <v>34</v>
      </c>
      <c r="AM390" s="737">
        <f t="shared" si="3194"/>
        <v>1</v>
      </c>
      <c r="AN390" s="737">
        <f t="shared" si="3195"/>
        <v>14492</v>
      </c>
      <c r="AO390" s="738">
        <f t="shared" si="3196"/>
        <v>14637</v>
      </c>
      <c r="AP390" s="817">
        <f t="shared" si="3197"/>
        <v>14637</v>
      </c>
      <c r="AQ390" s="740">
        <f t="shared" si="3198"/>
        <v>25</v>
      </c>
      <c r="AR390" s="741">
        <f t="shared" si="3199"/>
        <v>3659.25</v>
      </c>
      <c r="AS390" s="740">
        <f t="shared" si="3200"/>
        <v>0</v>
      </c>
      <c r="AT390" s="741">
        <f t="shared" si="3201"/>
        <v>0</v>
      </c>
      <c r="AU390" s="740">
        <f t="shared" si="3202"/>
        <v>0</v>
      </c>
      <c r="AV390" s="741">
        <f t="shared" si="3203"/>
        <v>0</v>
      </c>
      <c r="AW390" s="740">
        <f t="shared" si="3204"/>
        <v>0</v>
      </c>
      <c r="AX390" s="741">
        <f t="shared" si="3205"/>
        <v>0</v>
      </c>
      <c r="AY390" s="740">
        <f t="shared" si="3206"/>
        <v>0</v>
      </c>
      <c r="AZ390" s="741">
        <f t="shared" si="3207"/>
        <v>0</v>
      </c>
      <c r="BA390" s="740">
        <f t="shared" si="3208"/>
        <v>0</v>
      </c>
      <c r="BB390" s="741">
        <f t="shared" si="3209"/>
        <v>0</v>
      </c>
      <c r="BC390" s="740">
        <f t="shared" si="3210"/>
        <v>20</v>
      </c>
      <c r="BD390" s="741">
        <f t="shared" si="3211"/>
        <v>2927.4</v>
      </c>
      <c r="BE390" s="740">
        <f t="shared" si="3212"/>
        <v>0</v>
      </c>
      <c r="BF390" s="741">
        <f t="shared" si="3213"/>
        <v>0</v>
      </c>
      <c r="BG390" s="740">
        <f t="shared" si="3214"/>
        <v>0</v>
      </c>
      <c r="BH390" s="741">
        <f t="shared" si="3215"/>
        <v>0</v>
      </c>
      <c r="BI390" s="740">
        <f t="shared" si="3216"/>
        <v>0</v>
      </c>
      <c r="BJ390" s="741">
        <f t="shared" si="3217"/>
        <v>0</v>
      </c>
      <c r="BK390" s="743">
        <f t="shared" si="3218"/>
        <v>0</v>
      </c>
      <c r="BL390" s="744">
        <f t="shared" si="3219"/>
        <v>21223.65</v>
      </c>
      <c r="BM390" s="745">
        <v>12</v>
      </c>
      <c r="BN390" s="746">
        <f t="shared" si="3220"/>
        <v>254683.8</v>
      </c>
      <c r="BO390" s="747"/>
      <c r="BP390" s="741"/>
      <c r="BQ390" s="746">
        <f t="shared" si="3221"/>
        <v>254683.8</v>
      </c>
      <c r="BR390" s="746">
        <f t="shared" si="3222"/>
        <v>76914.509999999995</v>
      </c>
      <c r="BS390" s="746">
        <f t="shared" si="3223"/>
        <v>331598.31</v>
      </c>
      <c r="BU390" s="1044"/>
      <c r="BV390" s="766" t="s">
        <v>34</v>
      </c>
      <c r="BW390" s="737">
        <f t="shared" si="3224"/>
        <v>1</v>
      </c>
      <c r="BX390" s="737">
        <f t="shared" si="3225"/>
        <v>14492</v>
      </c>
      <c r="BY390" s="738">
        <f t="shared" si="3226"/>
        <v>14637</v>
      </c>
      <c r="BZ390" s="817">
        <f t="shared" si="3227"/>
        <v>14637</v>
      </c>
      <c r="CA390" s="740">
        <f t="shared" si="3228"/>
        <v>10</v>
      </c>
      <c r="CB390" s="741">
        <f t="shared" si="3229"/>
        <v>1463.7</v>
      </c>
      <c r="CC390" s="740">
        <f t="shared" si="3230"/>
        <v>0</v>
      </c>
      <c r="CD390" s="741">
        <f t="shared" si="3231"/>
        <v>0</v>
      </c>
      <c r="CE390" s="740">
        <f t="shared" si="3232"/>
        <v>0</v>
      </c>
      <c r="CF390" s="741">
        <f t="shared" si="3233"/>
        <v>0</v>
      </c>
      <c r="CG390" s="740">
        <f t="shared" si="3234"/>
        <v>0</v>
      </c>
      <c r="CH390" s="741">
        <f t="shared" si="3235"/>
        <v>0</v>
      </c>
      <c r="CI390" s="740">
        <f t="shared" si="3236"/>
        <v>0</v>
      </c>
      <c r="CJ390" s="741">
        <f t="shared" si="3237"/>
        <v>0</v>
      </c>
      <c r="CK390" s="740">
        <f t="shared" si="3238"/>
        <v>0</v>
      </c>
      <c r="CL390" s="741">
        <f t="shared" si="3239"/>
        <v>0</v>
      </c>
      <c r="CM390" s="740">
        <f t="shared" si="3240"/>
        <v>20</v>
      </c>
      <c r="CN390" s="741">
        <f t="shared" si="3241"/>
        <v>2927.4</v>
      </c>
      <c r="CO390" s="740">
        <f t="shared" si="3242"/>
        <v>5</v>
      </c>
      <c r="CP390" s="741">
        <f t="shared" si="3243"/>
        <v>731.85</v>
      </c>
      <c r="CQ390" s="740">
        <f t="shared" si="3244"/>
        <v>0</v>
      </c>
      <c r="CR390" s="741">
        <f t="shared" si="3245"/>
        <v>0</v>
      </c>
      <c r="CS390" s="740">
        <f t="shared" si="3246"/>
        <v>0</v>
      </c>
      <c r="CT390" s="741">
        <f t="shared" si="3247"/>
        <v>0</v>
      </c>
      <c r="CU390" s="743">
        <f t="shared" si="3248"/>
        <v>0</v>
      </c>
      <c r="CV390" s="744">
        <f t="shared" si="3249"/>
        <v>19759.95</v>
      </c>
      <c r="CW390" s="745">
        <v>12</v>
      </c>
      <c r="CX390" s="746">
        <f t="shared" si="3250"/>
        <v>237119.4</v>
      </c>
      <c r="CY390" s="747"/>
      <c r="CZ390" s="741"/>
      <c r="DA390" s="746">
        <f t="shared" si="3251"/>
        <v>237119.4</v>
      </c>
      <c r="DB390" s="746">
        <f t="shared" si="3252"/>
        <v>71610.06</v>
      </c>
      <c r="DC390" s="746">
        <f t="shared" si="3253"/>
        <v>308729.46000000002</v>
      </c>
      <c r="DD390" s="750"/>
      <c r="DE390" s="1044"/>
      <c r="DF390" s="766" t="s">
        <v>34</v>
      </c>
      <c r="DG390" s="737">
        <f t="shared" si="3254"/>
        <v>0</v>
      </c>
      <c r="DH390" s="737">
        <f t="shared" si="3255"/>
        <v>14492</v>
      </c>
      <c r="DI390" s="738">
        <f t="shared" si="3256"/>
        <v>14637</v>
      </c>
      <c r="DJ390" s="817">
        <f t="shared" si="3257"/>
        <v>0</v>
      </c>
      <c r="DK390" s="740">
        <f t="shared" si="3258"/>
        <v>0</v>
      </c>
      <c r="DL390" s="741">
        <f t="shared" si="3259"/>
        <v>0</v>
      </c>
      <c r="DM390" s="740">
        <f t="shared" si="3260"/>
        <v>0</v>
      </c>
      <c r="DN390" s="741">
        <f t="shared" si="3261"/>
        <v>0</v>
      </c>
      <c r="DO390" s="740">
        <f t="shared" si="3262"/>
        <v>0</v>
      </c>
      <c r="DP390" s="741">
        <f t="shared" si="3263"/>
        <v>0</v>
      </c>
      <c r="DQ390" s="740">
        <f t="shared" si="3264"/>
        <v>0</v>
      </c>
      <c r="DR390" s="741">
        <f t="shared" si="3265"/>
        <v>0</v>
      </c>
      <c r="DS390" s="740">
        <f t="shared" si="3266"/>
        <v>0</v>
      </c>
      <c r="DT390" s="741">
        <f t="shared" si="3267"/>
        <v>0</v>
      </c>
      <c r="DU390" s="740">
        <f t="shared" si="3268"/>
        <v>0</v>
      </c>
      <c r="DV390" s="741">
        <f t="shared" si="3269"/>
        <v>0</v>
      </c>
      <c r="DW390" s="740">
        <f t="shared" si="3270"/>
        <v>0</v>
      </c>
      <c r="DX390" s="741">
        <f t="shared" si="3271"/>
        <v>0</v>
      </c>
      <c r="DY390" s="740">
        <f t="shared" si="3272"/>
        <v>0</v>
      </c>
      <c r="DZ390" s="741">
        <f t="shared" si="3273"/>
        <v>0</v>
      </c>
      <c r="EA390" s="740">
        <f t="shared" si="3274"/>
        <v>0</v>
      </c>
      <c r="EB390" s="741">
        <f t="shared" si="3275"/>
        <v>0</v>
      </c>
      <c r="EC390" s="740">
        <f t="shared" si="3276"/>
        <v>0</v>
      </c>
      <c r="ED390" s="741">
        <f t="shared" si="3277"/>
        <v>0</v>
      </c>
      <c r="EE390" s="743">
        <f t="shared" si="3278"/>
        <v>0</v>
      </c>
      <c r="EF390" s="744">
        <f t="shared" si="3279"/>
        <v>0</v>
      </c>
      <c r="EG390" s="745">
        <v>12</v>
      </c>
      <c r="EH390" s="746">
        <f t="shared" si="3280"/>
        <v>0</v>
      </c>
      <c r="EI390" s="747"/>
      <c r="EJ390" s="741"/>
      <c r="EK390" s="746">
        <f t="shared" si="3281"/>
        <v>0</v>
      </c>
      <c r="EL390" s="746">
        <f t="shared" si="3282"/>
        <v>0</v>
      </c>
      <c r="EM390" s="746">
        <f t="shared" si="3283"/>
        <v>0</v>
      </c>
      <c r="EO390" s="1044"/>
      <c r="EP390" s="766" t="s">
        <v>34</v>
      </c>
      <c r="EQ390" s="737">
        <f t="shared" si="3284"/>
        <v>0</v>
      </c>
      <c r="ER390" s="737">
        <f t="shared" si="3285"/>
        <v>14492</v>
      </c>
      <c r="ES390" s="738">
        <f t="shared" si="3286"/>
        <v>14637</v>
      </c>
      <c r="ET390" s="817">
        <f t="shared" si="3287"/>
        <v>0</v>
      </c>
      <c r="EU390" s="740">
        <f t="shared" si="3288"/>
        <v>0</v>
      </c>
      <c r="EV390" s="741">
        <f t="shared" si="3289"/>
        <v>0</v>
      </c>
      <c r="EW390" s="740">
        <f t="shared" si="3290"/>
        <v>0</v>
      </c>
      <c r="EX390" s="741">
        <f t="shared" si="3291"/>
        <v>0</v>
      </c>
      <c r="EY390" s="740">
        <f t="shared" si="3292"/>
        <v>0</v>
      </c>
      <c r="EZ390" s="741">
        <f t="shared" si="3293"/>
        <v>0</v>
      </c>
      <c r="FA390" s="740">
        <f t="shared" si="3294"/>
        <v>0</v>
      </c>
      <c r="FB390" s="741">
        <f t="shared" si="3295"/>
        <v>0</v>
      </c>
      <c r="FC390" s="740">
        <f t="shared" si="3296"/>
        <v>0</v>
      </c>
      <c r="FD390" s="741">
        <f t="shared" si="3297"/>
        <v>0</v>
      </c>
      <c r="FE390" s="740">
        <f t="shared" si="3298"/>
        <v>0</v>
      </c>
      <c r="FF390" s="741">
        <f t="shared" si="3299"/>
        <v>0</v>
      </c>
      <c r="FG390" s="740">
        <f t="shared" si="3300"/>
        <v>0</v>
      </c>
      <c r="FH390" s="741">
        <f t="shared" si="3301"/>
        <v>0</v>
      </c>
      <c r="FI390" s="740">
        <f t="shared" si="3302"/>
        <v>0</v>
      </c>
      <c r="FJ390" s="741">
        <f t="shared" si="3303"/>
        <v>0</v>
      </c>
      <c r="FK390" s="740">
        <f t="shared" si="3304"/>
        <v>0</v>
      </c>
      <c r="FL390" s="741">
        <f t="shared" si="3305"/>
        <v>0</v>
      </c>
      <c r="FM390" s="740">
        <f t="shared" si="3306"/>
        <v>0</v>
      </c>
      <c r="FN390" s="741">
        <f t="shared" si="3307"/>
        <v>0</v>
      </c>
      <c r="FO390" s="743">
        <f t="shared" si="3308"/>
        <v>0</v>
      </c>
      <c r="FP390" s="744">
        <f t="shared" si="3309"/>
        <v>0</v>
      </c>
      <c r="FQ390" s="745">
        <v>12</v>
      </c>
      <c r="FR390" s="746">
        <f t="shared" si="3310"/>
        <v>0</v>
      </c>
      <c r="FS390" s="747"/>
      <c r="FT390" s="741"/>
      <c r="FU390" s="746">
        <f t="shared" si="3311"/>
        <v>0</v>
      </c>
      <c r="FV390" s="746">
        <f t="shared" si="3312"/>
        <v>0</v>
      </c>
      <c r="FW390" s="746">
        <f t="shared" si="3313"/>
        <v>0</v>
      </c>
      <c r="FY390" s="1044"/>
      <c r="FZ390" s="766" t="s">
        <v>34</v>
      </c>
      <c r="GA390" s="737">
        <f t="shared" si="3314"/>
        <v>3</v>
      </c>
      <c r="GB390" s="737">
        <f t="shared" si="3315"/>
        <v>14492</v>
      </c>
      <c r="GC390" s="738">
        <f t="shared" si="3316"/>
        <v>14637</v>
      </c>
      <c r="GD390" s="743">
        <f t="shared" si="3317"/>
        <v>43911</v>
      </c>
      <c r="GE390" s="743"/>
      <c r="GF390" s="737">
        <f t="shared" si="3318"/>
        <v>6586.65</v>
      </c>
      <c r="GG390" s="743"/>
      <c r="GH390" s="737">
        <f t="shared" si="3319"/>
        <v>0</v>
      </c>
      <c r="GI390" s="743"/>
      <c r="GJ390" s="737">
        <f t="shared" si="3320"/>
        <v>0</v>
      </c>
      <c r="GK390" s="743"/>
      <c r="GL390" s="737">
        <f t="shared" si="3321"/>
        <v>0</v>
      </c>
      <c r="GM390" s="743"/>
      <c r="GN390" s="737">
        <f t="shared" si="3322"/>
        <v>0</v>
      </c>
      <c r="GO390" s="743"/>
      <c r="GP390" s="737">
        <f t="shared" si="3323"/>
        <v>0</v>
      </c>
      <c r="GQ390" s="743"/>
      <c r="GR390" s="737">
        <f t="shared" si="3324"/>
        <v>8782.2000000000007</v>
      </c>
      <c r="GS390" s="743"/>
      <c r="GT390" s="737">
        <f t="shared" si="3325"/>
        <v>731.85</v>
      </c>
      <c r="GU390" s="743"/>
      <c r="GV390" s="737">
        <f t="shared" si="3326"/>
        <v>0</v>
      </c>
      <c r="GW390" s="743"/>
      <c r="GX390" s="737">
        <f t="shared" si="3327"/>
        <v>0</v>
      </c>
      <c r="GY390" s="743">
        <f t="shared" si="3327"/>
        <v>0</v>
      </c>
      <c r="GZ390" s="744">
        <f t="shared" si="3328"/>
        <v>60011.7</v>
      </c>
      <c r="HA390" s="745">
        <v>12</v>
      </c>
      <c r="HB390" s="746">
        <f t="shared" si="3329"/>
        <v>720140.4</v>
      </c>
      <c r="HC390" s="737">
        <f t="shared" si="3330"/>
        <v>0</v>
      </c>
      <c r="HD390" s="737">
        <f t="shared" si="3330"/>
        <v>0</v>
      </c>
      <c r="HE390" s="746">
        <f t="shared" si="3331"/>
        <v>720140.4</v>
      </c>
      <c r="HF390" s="746">
        <f t="shared" si="3332"/>
        <v>217482.4</v>
      </c>
      <c r="HG390" s="746">
        <f t="shared" si="3333"/>
        <v>937622.8</v>
      </c>
    </row>
    <row r="391" spans="1:215" hidden="1" x14ac:dyDescent="0.25">
      <c r="A391" s="1044"/>
      <c r="B391" s="764" t="s">
        <v>36</v>
      </c>
      <c r="C391" s="737">
        <f t="shared" si="3165"/>
        <v>4</v>
      </c>
      <c r="D391" s="737">
        <f t="shared" si="3166"/>
        <v>15198</v>
      </c>
      <c r="E391" s="738">
        <f t="shared" si="3167"/>
        <v>15350</v>
      </c>
      <c r="F391" s="817">
        <f t="shared" si="3168"/>
        <v>61400</v>
      </c>
      <c r="G391" s="740">
        <f t="shared" si="3169"/>
        <v>12.5</v>
      </c>
      <c r="H391" s="741">
        <f t="shared" si="3170"/>
        <v>7675</v>
      </c>
      <c r="I391" s="740">
        <f t="shared" si="3169"/>
        <v>0</v>
      </c>
      <c r="J391" s="741">
        <f t="shared" si="3171"/>
        <v>0</v>
      </c>
      <c r="K391" s="740">
        <f t="shared" si="3172"/>
        <v>1.8</v>
      </c>
      <c r="L391" s="741">
        <f t="shared" si="3173"/>
        <v>1105.2</v>
      </c>
      <c r="M391" s="740">
        <f t="shared" si="3174"/>
        <v>0</v>
      </c>
      <c r="N391" s="741">
        <f t="shared" si="3175"/>
        <v>0</v>
      </c>
      <c r="O391" s="740">
        <f t="shared" si="3176"/>
        <v>0</v>
      </c>
      <c r="P391" s="741">
        <f t="shared" si="3177"/>
        <v>0</v>
      </c>
      <c r="Q391" s="740">
        <f t="shared" si="3178"/>
        <v>0</v>
      </c>
      <c r="R391" s="741">
        <f t="shared" si="3179"/>
        <v>0</v>
      </c>
      <c r="S391" s="740">
        <f t="shared" si="3180"/>
        <v>20</v>
      </c>
      <c r="T391" s="741">
        <f t="shared" si="3181"/>
        <v>12280</v>
      </c>
      <c r="U391" s="740">
        <f t="shared" si="3182"/>
        <v>0</v>
      </c>
      <c r="V391" s="741">
        <f t="shared" si="3183"/>
        <v>0</v>
      </c>
      <c r="W391" s="740">
        <f t="shared" si="3184"/>
        <v>0</v>
      </c>
      <c r="X391" s="741">
        <f t="shared" si="3185"/>
        <v>0</v>
      </c>
      <c r="Y391" s="740">
        <f t="shared" si="3186"/>
        <v>0</v>
      </c>
      <c r="Z391" s="741">
        <f t="shared" si="3187"/>
        <v>0</v>
      </c>
      <c r="AA391" s="743">
        <f t="shared" si="3188"/>
        <v>0</v>
      </c>
      <c r="AB391" s="744">
        <f t="shared" si="3189"/>
        <v>82460.2</v>
      </c>
      <c r="AC391" s="745">
        <v>12</v>
      </c>
      <c r="AD391" s="746">
        <f t="shared" si="3190"/>
        <v>989522.4</v>
      </c>
      <c r="AE391" s="747"/>
      <c r="AF391" s="741"/>
      <c r="AG391" s="746">
        <f t="shared" si="3191"/>
        <v>989522.4</v>
      </c>
      <c r="AH391" s="746">
        <f t="shared" si="3192"/>
        <v>298835.76</v>
      </c>
      <c r="AI391" s="746">
        <f t="shared" si="3193"/>
        <v>1288358.1599999999</v>
      </c>
      <c r="AK391" s="1044"/>
      <c r="AL391" s="765" t="s">
        <v>36</v>
      </c>
      <c r="AM391" s="737">
        <f t="shared" si="3194"/>
        <v>4</v>
      </c>
      <c r="AN391" s="737">
        <f t="shared" si="3195"/>
        <v>15198</v>
      </c>
      <c r="AO391" s="738">
        <f t="shared" si="3196"/>
        <v>15350</v>
      </c>
      <c r="AP391" s="817">
        <f t="shared" si="3197"/>
        <v>61400</v>
      </c>
      <c r="AQ391" s="740">
        <f t="shared" si="3198"/>
        <v>21.3</v>
      </c>
      <c r="AR391" s="741">
        <f t="shared" si="3199"/>
        <v>13078.2</v>
      </c>
      <c r="AS391" s="740">
        <f t="shared" si="3200"/>
        <v>0</v>
      </c>
      <c r="AT391" s="741">
        <f t="shared" si="3201"/>
        <v>0</v>
      </c>
      <c r="AU391" s="740">
        <f t="shared" si="3202"/>
        <v>0</v>
      </c>
      <c r="AV391" s="741">
        <f t="shared" si="3203"/>
        <v>0</v>
      </c>
      <c r="AW391" s="740">
        <f t="shared" si="3204"/>
        <v>0</v>
      </c>
      <c r="AX391" s="741">
        <f t="shared" si="3205"/>
        <v>0</v>
      </c>
      <c r="AY391" s="740">
        <f t="shared" si="3206"/>
        <v>0</v>
      </c>
      <c r="AZ391" s="741">
        <f t="shared" si="3207"/>
        <v>0</v>
      </c>
      <c r="BA391" s="740">
        <f t="shared" si="3208"/>
        <v>0</v>
      </c>
      <c r="BB391" s="741">
        <f t="shared" si="3209"/>
        <v>0</v>
      </c>
      <c r="BC391" s="740">
        <f t="shared" si="3210"/>
        <v>12.5</v>
      </c>
      <c r="BD391" s="741">
        <f t="shared" si="3211"/>
        <v>7675</v>
      </c>
      <c r="BE391" s="740">
        <f t="shared" si="3212"/>
        <v>0</v>
      </c>
      <c r="BF391" s="741">
        <f t="shared" si="3213"/>
        <v>0</v>
      </c>
      <c r="BG391" s="740">
        <f t="shared" si="3214"/>
        <v>0</v>
      </c>
      <c r="BH391" s="741">
        <f t="shared" si="3215"/>
        <v>0</v>
      </c>
      <c r="BI391" s="740">
        <f t="shared" si="3216"/>
        <v>0</v>
      </c>
      <c r="BJ391" s="741">
        <f t="shared" si="3217"/>
        <v>0</v>
      </c>
      <c r="BK391" s="743">
        <f t="shared" si="3218"/>
        <v>0</v>
      </c>
      <c r="BL391" s="744">
        <f t="shared" si="3219"/>
        <v>82153.2</v>
      </c>
      <c r="BM391" s="745">
        <v>12</v>
      </c>
      <c r="BN391" s="746">
        <f t="shared" si="3220"/>
        <v>985838.4</v>
      </c>
      <c r="BO391" s="747"/>
      <c r="BP391" s="741"/>
      <c r="BQ391" s="746">
        <f t="shared" si="3221"/>
        <v>985838.4</v>
      </c>
      <c r="BR391" s="746">
        <f t="shared" si="3222"/>
        <v>297723.2</v>
      </c>
      <c r="BS391" s="746">
        <f t="shared" si="3223"/>
        <v>1283561.6000000001</v>
      </c>
      <c r="BU391" s="1044"/>
      <c r="BV391" s="766" t="s">
        <v>36</v>
      </c>
      <c r="BW391" s="737">
        <f t="shared" si="3224"/>
        <v>3.5</v>
      </c>
      <c r="BX391" s="737">
        <f t="shared" si="3225"/>
        <v>15198</v>
      </c>
      <c r="BY391" s="738">
        <f t="shared" si="3226"/>
        <v>15350</v>
      </c>
      <c r="BZ391" s="817">
        <f t="shared" si="3227"/>
        <v>53725</v>
      </c>
      <c r="CA391" s="740">
        <f t="shared" si="3228"/>
        <v>7.1</v>
      </c>
      <c r="CB391" s="741">
        <f t="shared" si="3229"/>
        <v>3814.48</v>
      </c>
      <c r="CC391" s="740">
        <f t="shared" si="3230"/>
        <v>0</v>
      </c>
      <c r="CD391" s="741">
        <f t="shared" si="3231"/>
        <v>0</v>
      </c>
      <c r="CE391" s="740">
        <f t="shared" si="3232"/>
        <v>0</v>
      </c>
      <c r="CF391" s="741">
        <f t="shared" si="3233"/>
        <v>0</v>
      </c>
      <c r="CG391" s="740">
        <f t="shared" si="3234"/>
        <v>14.3</v>
      </c>
      <c r="CH391" s="741">
        <f t="shared" si="3235"/>
        <v>7682.68</v>
      </c>
      <c r="CI391" s="740">
        <f t="shared" si="3236"/>
        <v>0</v>
      </c>
      <c r="CJ391" s="741">
        <f t="shared" si="3237"/>
        <v>0</v>
      </c>
      <c r="CK391" s="740">
        <f t="shared" si="3238"/>
        <v>0</v>
      </c>
      <c r="CL391" s="741">
        <f t="shared" si="3239"/>
        <v>0</v>
      </c>
      <c r="CM391" s="740">
        <f t="shared" si="3240"/>
        <v>10</v>
      </c>
      <c r="CN391" s="741">
        <f t="shared" si="3241"/>
        <v>5372.5</v>
      </c>
      <c r="CO391" s="740">
        <f t="shared" si="3242"/>
        <v>0</v>
      </c>
      <c r="CP391" s="741">
        <f t="shared" si="3243"/>
        <v>0</v>
      </c>
      <c r="CQ391" s="740">
        <f t="shared" si="3244"/>
        <v>0</v>
      </c>
      <c r="CR391" s="741">
        <f t="shared" si="3245"/>
        <v>0</v>
      </c>
      <c r="CS391" s="740">
        <f t="shared" si="3246"/>
        <v>0</v>
      </c>
      <c r="CT391" s="741">
        <f t="shared" si="3247"/>
        <v>0</v>
      </c>
      <c r="CU391" s="743">
        <f t="shared" si="3248"/>
        <v>0</v>
      </c>
      <c r="CV391" s="744">
        <f t="shared" si="3249"/>
        <v>70594.66</v>
      </c>
      <c r="CW391" s="745">
        <v>12</v>
      </c>
      <c r="CX391" s="746">
        <f t="shared" si="3250"/>
        <v>847135.92</v>
      </c>
      <c r="CY391" s="747"/>
      <c r="CZ391" s="741"/>
      <c r="DA391" s="746">
        <f t="shared" si="3251"/>
        <v>847135.92</v>
      </c>
      <c r="DB391" s="746">
        <f t="shared" si="3252"/>
        <v>255835.05</v>
      </c>
      <c r="DC391" s="746">
        <f t="shared" si="3253"/>
        <v>1102970.97</v>
      </c>
      <c r="DD391" s="750"/>
      <c r="DE391" s="1044"/>
      <c r="DF391" s="768" t="s">
        <v>36</v>
      </c>
      <c r="DG391" s="737">
        <f t="shared" si="3254"/>
        <v>1</v>
      </c>
      <c r="DH391" s="737">
        <f t="shared" si="3255"/>
        <v>15198</v>
      </c>
      <c r="DI391" s="738">
        <f t="shared" si="3256"/>
        <v>15350</v>
      </c>
      <c r="DJ391" s="817">
        <f t="shared" si="3257"/>
        <v>15350</v>
      </c>
      <c r="DK391" s="740">
        <f t="shared" si="3258"/>
        <v>12.5</v>
      </c>
      <c r="DL391" s="741">
        <f t="shared" si="3259"/>
        <v>1918.75</v>
      </c>
      <c r="DM391" s="740">
        <f t="shared" si="3260"/>
        <v>0</v>
      </c>
      <c r="DN391" s="741">
        <f t="shared" si="3261"/>
        <v>0</v>
      </c>
      <c r="DO391" s="740">
        <f t="shared" si="3262"/>
        <v>0</v>
      </c>
      <c r="DP391" s="741">
        <f t="shared" si="3263"/>
        <v>0</v>
      </c>
      <c r="DQ391" s="740">
        <f t="shared" si="3264"/>
        <v>0</v>
      </c>
      <c r="DR391" s="741">
        <f t="shared" si="3265"/>
        <v>0</v>
      </c>
      <c r="DS391" s="740">
        <f t="shared" si="3266"/>
        <v>0</v>
      </c>
      <c r="DT391" s="741">
        <f t="shared" si="3267"/>
        <v>0</v>
      </c>
      <c r="DU391" s="740">
        <f t="shared" si="3268"/>
        <v>0</v>
      </c>
      <c r="DV391" s="741">
        <f t="shared" si="3269"/>
        <v>0</v>
      </c>
      <c r="DW391" s="740">
        <f t="shared" si="3270"/>
        <v>22.5</v>
      </c>
      <c r="DX391" s="741">
        <f t="shared" si="3271"/>
        <v>3453.75</v>
      </c>
      <c r="DY391" s="740">
        <f t="shared" si="3272"/>
        <v>0</v>
      </c>
      <c r="DZ391" s="741">
        <f t="shared" si="3273"/>
        <v>0</v>
      </c>
      <c r="EA391" s="740">
        <f t="shared" si="3274"/>
        <v>0</v>
      </c>
      <c r="EB391" s="741">
        <f t="shared" si="3275"/>
        <v>0</v>
      </c>
      <c r="EC391" s="740">
        <f t="shared" si="3276"/>
        <v>0</v>
      </c>
      <c r="ED391" s="741">
        <f t="shared" si="3277"/>
        <v>0</v>
      </c>
      <c r="EE391" s="743">
        <f t="shared" si="3278"/>
        <v>0</v>
      </c>
      <c r="EF391" s="744">
        <f t="shared" si="3279"/>
        <v>20722.5</v>
      </c>
      <c r="EG391" s="745">
        <v>12</v>
      </c>
      <c r="EH391" s="746">
        <f t="shared" si="3280"/>
        <v>248670</v>
      </c>
      <c r="EI391" s="747"/>
      <c r="EJ391" s="741"/>
      <c r="EK391" s="746">
        <f t="shared" si="3281"/>
        <v>248670</v>
      </c>
      <c r="EL391" s="746">
        <f t="shared" si="3282"/>
        <v>75098.34</v>
      </c>
      <c r="EM391" s="746">
        <f t="shared" si="3283"/>
        <v>323768.34000000003</v>
      </c>
      <c r="EO391" s="1044"/>
      <c r="EP391" s="770" t="s">
        <v>36</v>
      </c>
      <c r="EQ391" s="737">
        <f t="shared" si="3284"/>
        <v>1</v>
      </c>
      <c r="ER391" s="737">
        <f t="shared" si="3285"/>
        <v>15198</v>
      </c>
      <c r="ES391" s="738">
        <f t="shared" si="3286"/>
        <v>15350</v>
      </c>
      <c r="ET391" s="817">
        <f t="shared" si="3287"/>
        <v>15350</v>
      </c>
      <c r="EU391" s="740">
        <f t="shared" si="3288"/>
        <v>25</v>
      </c>
      <c r="EV391" s="741">
        <f t="shared" si="3289"/>
        <v>3837.5</v>
      </c>
      <c r="EW391" s="740">
        <f t="shared" si="3290"/>
        <v>0</v>
      </c>
      <c r="EX391" s="741">
        <f t="shared" si="3291"/>
        <v>0</v>
      </c>
      <c r="EY391" s="740">
        <f t="shared" si="3292"/>
        <v>0</v>
      </c>
      <c r="EZ391" s="741">
        <f t="shared" si="3293"/>
        <v>0</v>
      </c>
      <c r="FA391" s="740">
        <f t="shared" si="3294"/>
        <v>0</v>
      </c>
      <c r="FB391" s="741">
        <f t="shared" si="3295"/>
        <v>0</v>
      </c>
      <c r="FC391" s="740">
        <f t="shared" si="3296"/>
        <v>0</v>
      </c>
      <c r="FD391" s="741">
        <f t="shared" si="3297"/>
        <v>0</v>
      </c>
      <c r="FE391" s="740">
        <f t="shared" si="3298"/>
        <v>0</v>
      </c>
      <c r="FF391" s="741">
        <f t="shared" si="3299"/>
        <v>0</v>
      </c>
      <c r="FG391" s="740">
        <f t="shared" si="3300"/>
        <v>20</v>
      </c>
      <c r="FH391" s="741">
        <f t="shared" si="3301"/>
        <v>3070</v>
      </c>
      <c r="FI391" s="740">
        <f t="shared" si="3302"/>
        <v>0</v>
      </c>
      <c r="FJ391" s="741">
        <f t="shared" si="3303"/>
        <v>0</v>
      </c>
      <c r="FK391" s="740">
        <f t="shared" si="3304"/>
        <v>0</v>
      </c>
      <c r="FL391" s="741">
        <f t="shared" si="3305"/>
        <v>0</v>
      </c>
      <c r="FM391" s="740">
        <f t="shared" si="3306"/>
        <v>0</v>
      </c>
      <c r="FN391" s="741">
        <f t="shared" si="3307"/>
        <v>0</v>
      </c>
      <c r="FO391" s="743">
        <f t="shared" si="3308"/>
        <v>0</v>
      </c>
      <c r="FP391" s="744">
        <f t="shared" si="3309"/>
        <v>22257.5</v>
      </c>
      <c r="FQ391" s="745">
        <v>12</v>
      </c>
      <c r="FR391" s="746">
        <f t="shared" si="3310"/>
        <v>267090</v>
      </c>
      <c r="FS391" s="747"/>
      <c r="FT391" s="741"/>
      <c r="FU391" s="746">
        <f t="shared" si="3311"/>
        <v>267090</v>
      </c>
      <c r="FV391" s="746">
        <f t="shared" si="3312"/>
        <v>80661.179999999993</v>
      </c>
      <c r="FW391" s="746">
        <f t="shared" si="3313"/>
        <v>347751.18</v>
      </c>
      <c r="FY391" s="1044"/>
      <c r="FZ391" s="770" t="s">
        <v>36</v>
      </c>
      <c r="GA391" s="737">
        <f t="shared" si="3314"/>
        <v>13.5</v>
      </c>
      <c r="GB391" s="737">
        <f t="shared" si="3315"/>
        <v>15198</v>
      </c>
      <c r="GC391" s="738">
        <f t="shared" si="3316"/>
        <v>15350</v>
      </c>
      <c r="GD391" s="743">
        <f t="shared" si="3317"/>
        <v>207225</v>
      </c>
      <c r="GE391" s="743"/>
      <c r="GF391" s="737">
        <f t="shared" si="3318"/>
        <v>30323.93</v>
      </c>
      <c r="GG391" s="743"/>
      <c r="GH391" s="737">
        <f t="shared" si="3319"/>
        <v>0</v>
      </c>
      <c r="GI391" s="743"/>
      <c r="GJ391" s="737">
        <f t="shared" si="3320"/>
        <v>1105.2</v>
      </c>
      <c r="GK391" s="743"/>
      <c r="GL391" s="737">
        <f t="shared" si="3321"/>
        <v>7682.68</v>
      </c>
      <c r="GM391" s="743"/>
      <c r="GN391" s="737">
        <f t="shared" si="3322"/>
        <v>0</v>
      </c>
      <c r="GO391" s="743"/>
      <c r="GP391" s="737">
        <f t="shared" si="3323"/>
        <v>0</v>
      </c>
      <c r="GQ391" s="743"/>
      <c r="GR391" s="737">
        <f t="shared" si="3324"/>
        <v>31851.25</v>
      </c>
      <c r="GS391" s="743"/>
      <c r="GT391" s="737">
        <f t="shared" si="3325"/>
        <v>0</v>
      </c>
      <c r="GU391" s="743"/>
      <c r="GV391" s="737">
        <f t="shared" si="3326"/>
        <v>0</v>
      </c>
      <c r="GW391" s="743"/>
      <c r="GX391" s="737">
        <f t="shared" si="3327"/>
        <v>0</v>
      </c>
      <c r="GY391" s="743">
        <f t="shared" si="3327"/>
        <v>0</v>
      </c>
      <c r="GZ391" s="744">
        <f t="shared" si="3328"/>
        <v>278188.06</v>
      </c>
      <c r="HA391" s="745">
        <v>12</v>
      </c>
      <c r="HB391" s="746">
        <f t="shared" si="3329"/>
        <v>3338256.72</v>
      </c>
      <c r="HC391" s="737">
        <f t="shared" si="3330"/>
        <v>0</v>
      </c>
      <c r="HD391" s="737">
        <f t="shared" si="3330"/>
        <v>0</v>
      </c>
      <c r="HE391" s="746">
        <f t="shared" si="3331"/>
        <v>3338256.72</v>
      </c>
      <c r="HF391" s="746">
        <f t="shared" si="3332"/>
        <v>1008153.53</v>
      </c>
      <c r="HG391" s="746">
        <f t="shared" si="3333"/>
        <v>4346410.25</v>
      </c>
    </row>
    <row r="392" spans="1:215" hidden="1" x14ac:dyDescent="0.25">
      <c r="A392" s="1044"/>
      <c r="B392" s="764" t="s">
        <v>684</v>
      </c>
      <c r="C392" s="737">
        <f t="shared" si="3165"/>
        <v>1</v>
      </c>
      <c r="D392" s="737">
        <f t="shared" si="3166"/>
        <v>14492</v>
      </c>
      <c r="E392" s="738">
        <f t="shared" si="3167"/>
        <v>14637</v>
      </c>
      <c r="F392" s="817">
        <f t="shared" si="3168"/>
        <v>14637</v>
      </c>
      <c r="G392" s="740">
        <f t="shared" si="3169"/>
        <v>25</v>
      </c>
      <c r="H392" s="741">
        <f t="shared" si="3170"/>
        <v>3659.25</v>
      </c>
      <c r="I392" s="740">
        <f t="shared" si="3169"/>
        <v>0</v>
      </c>
      <c r="J392" s="741">
        <f t="shared" si="3171"/>
        <v>0</v>
      </c>
      <c r="K392" s="740">
        <f t="shared" si="3172"/>
        <v>0</v>
      </c>
      <c r="L392" s="741">
        <f t="shared" si="3173"/>
        <v>0</v>
      </c>
      <c r="M392" s="740">
        <f t="shared" si="3174"/>
        <v>0</v>
      </c>
      <c r="N392" s="741">
        <f t="shared" si="3175"/>
        <v>0</v>
      </c>
      <c r="O392" s="740">
        <f t="shared" si="3176"/>
        <v>0</v>
      </c>
      <c r="P392" s="741">
        <f t="shared" si="3177"/>
        <v>0</v>
      </c>
      <c r="Q392" s="740">
        <f t="shared" si="3178"/>
        <v>0</v>
      </c>
      <c r="R392" s="741">
        <f t="shared" si="3179"/>
        <v>0</v>
      </c>
      <c r="S392" s="740">
        <f t="shared" si="3180"/>
        <v>20</v>
      </c>
      <c r="T392" s="741">
        <f t="shared" si="3181"/>
        <v>2927.4</v>
      </c>
      <c r="U392" s="740">
        <f t="shared" si="3182"/>
        <v>10</v>
      </c>
      <c r="V392" s="741">
        <f t="shared" si="3183"/>
        <v>1463.7</v>
      </c>
      <c r="W392" s="740">
        <f t="shared" si="3184"/>
        <v>0</v>
      </c>
      <c r="X392" s="741">
        <f t="shared" si="3185"/>
        <v>0</v>
      </c>
      <c r="Y392" s="740">
        <f t="shared" si="3186"/>
        <v>0</v>
      </c>
      <c r="Z392" s="741">
        <f t="shared" si="3187"/>
        <v>0</v>
      </c>
      <c r="AA392" s="743">
        <f t="shared" si="3188"/>
        <v>0</v>
      </c>
      <c r="AB392" s="744">
        <f t="shared" si="3189"/>
        <v>22687.35</v>
      </c>
      <c r="AC392" s="745">
        <v>12</v>
      </c>
      <c r="AD392" s="746">
        <f t="shared" si="3190"/>
        <v>272248.2</v>
      </c>
      <c r="AE392" s="747"/>
      <c r="AF392" s="741"/>
      <c r="AG392" s="746">
        <f t="shared" si="3191"/>
        <v>272248.2</v>
      </c>
      <c r="AH392" s="746">
        <f t="shared" si="3192"/>
        <v>82218.960000000006</v>
      </c>
      <c r="AI392" s="746">
        <f t="shared" si="3193"/>
        <v>354467.16</v>
      </c>
      <c r="AK392" s="1044"/>
      <c r="AL392" s="764" t="s">
        <v>684</v>
      </c>
      <c r="AM392" s="737">
        <f t="shared" si="3194"/>
        <v>0</v>
      </c>
      <c r="AN392" s="737">
        <f t="shared" si="3195"/>
        <v>14492</v>
      </c>
      <c r="AO392" s="738">
        <f t="shared" si="3196"/>
        <v>14637</v>
      </c>
      <c r="AP392" s="817">
        <f t="shared" si="3197"/>
        <v>0</v>
      </c>
      <c r="AQ392" s="740">
        <f t="shared" si="3198"/>
        <v>0</v>
      </c>
      <c r="AR392" s="741">
        <f t="shared" si="3199"/>
        <v>0</v>
      </c>
      <c r="AS392" s="740">
        <f t="shared" si="3200"/>
        <v>0</v>
      </c>
      <c r="AT392" s="741">
        <f t="shared" si="3201"/>
        <v>0</v>
      </c>
      <c r="AU392" s="740">
        <f t="shared" si="3202"/>
        <v>0</v>
      </c>
      <c r="AV392" s="741">
        <f t="shared" si="3203"/>
        <v>0</v>
      </c>
      <c r="AW392" s="740">
        <f t="shared" si="3204"/>
        <v>0</v>
      </c>
      <c r="AX392" s="741">
        <f t="shared" si="3205"/>
        <v>0</v>
      </c>
      <c r="AY392" s="740">
        <f t="shared" si="3206"/>
        <v>0</v>
      </c>
      <c r="AZ392" s="741">
        <f t="shared" si="3207"/>
        <v>0</v>
      </c>
      <c r="BA392" s="740">
        <f t="shared" si="3208"/>
        <v>0</v>
      </c>
      <c r="BB392" s="741">
        <f t="shared" si="3209"/>
        <v>0</v>
      </c>
      <c r="BC392" s="740">
        <f t="shared" si="3210"/>
        <v>0</v>
      </c>
      <c r="BD392" s="741">
        <f t="shared" si="3211"/>
        <v>0</v>
      </c>
      <c r="BE392" s="740">
        <f t="shared" si="3212"/>
        <v>0</v>
      </c>
      <c r="BF392" s="741">
        <f t="shared" si="3213"/>
        <v>0</v>
      </c>
      <c r="BG392" s="740">
        <f t="shared" si="3214"/>
        <v>0</v>
      </c>
      <c r="BH392" s="741">
        <f t="shared" si="3215"/>
        <v>0</v>
      </c>
      <c r="BI392" s="740">
        <f t="shared" si="3216"/>
        <v>0</v>
      </c>
      <c r="BJ392" s="741">
        <f t="shared" si="3217"/>
        <v>0</v>
      </c>
      <c r="BK392" s="743">
        <f t="shared" si="3218"/>
        <v>0</v>
      </c>
      <c r="BL392" s="744">
        <f t="shared" si="3219"/>
        <v>0</v>
      </c>
      <c r="BM392" s="745">
        <v>12</v>
      </c>
      <c r="BN392" s="746">
        <f t="shared" si="3220"/>
        <v>0</v>
      </c>
      <c r="BO392" s="747"/>
      <c r="BP392" s="741"/>
      <c r="BQ392" s="746">
        <f t="shared" si="3221"/>
        <v>0</v>
      </c>
      <c r="BR392" s="746">
        <f t="shared" si="3222"/>
        <v>0</v>
      </c>
      <c r="BS392" s="746">
        <f t="shared" si="3223"/>
        <v>0</v>
      </c>
      <c r="BU392" s="1044"/>
      <c r="BV392" s="764" t="s">
        <v>684</v>
      </c>
      <c r="BW392" s="737">
        <f t="shared" si="3224"/>
        <v>0</v>
      </c>
      <c r="BX392" s="737">
        <f t="shared" si="3225"/>
        <v>14492</v>
      </c>
      <c r="BY392" s="738">
        <f t="shared" si="3226"/>
        <v>14637</v>
      </c>
      <c r="BZ392" s="817">
        <f t="shared" si="3227"/>
        <v>0</v>
      </c>
      <c r="CA392" s="740">
        <f t="shared" si="3228"/>
        <v>0</v>
      </c>
      <c r="CB392" s="741">
        <f t="shared" si="3229"/>
        <v>0</v>
      </c>
      <c r="CC392" s="740">
        <f t="shared" si="3230"/>
        <v>0</v>
      </c>
      <c r="CD392" s="741">
        <f t="shared" si="3231"/>
        <v>0</v>
      </c>
      <c r="CE392" s="740">
        <f t="shared" si="3232"/>
        <v>0</v>
      </c>
      <c r="CF392" s="741">
        <f t="shared" si="3233"/>
        <v>0</v>
      </c>
      <c r="CG392" s="740">
        <f t="shared" si="3234"/>
        <v>0</v>
      </c>
      <c r="CH392" s="741">
        <f t="shared" si="3235"/>
        <v>0</v>
      </c>
      <c r="CI392" s="740">
        <f t="shared" si="3236"/>
        <v>0</v>
      </c>
      <c r="CJ392" s="741">
        <f t="shared" si="3237"/>
        <v>0</v>
      </c>
      <c r="CK392" s="740">
        <f t="shared" si="3238"/>
        <v>0</v>
      </c>
      <c r="CL392" s="741">
        <f t="shared" si="3239"/>
        <v>0</v>
      </c>
      <c r="CM392" s="740">
        <f t="shared" si="3240"/>
        <v>0</v>
      </c>
      <c r="CN392" s="741">
        <f t="shared" si="3241"/>
        <v>0</v>
      </c>
      <c r="CO392" s="740">
        <f t="shared" si="3242"/>
        <v>0</v>
      </c>
      <c r="CP392" s="741">
        <f t="shared" si="3243"/>
        <v>0</v>
      </c>
      <c r="CQ392" s="740">
        <f t="shared" si="3244"/>
        <v>0</v>
      </c>
      <c r="CR392" s="741">
        <f t="shared" si="3245"/>
        <v>0</v>
      </c>
      <c r="CS392" s="740">
        <f t="shared" si="3246"/>
        <v>0</v>
      </c>
      <c r="CT392" s="741">
        <f t="shared" si="3247"/>
        <v>0</v>
      </c>
      <c r="CU392" s="743">
        <f t="shared" si="3248"/>
        <v>0</v>
      </c>
      <c r="CV392" s="744">
        <f t="shared" si="3249"/>
        <v>0</v>
      </c>
      <c r="CW392" s="745">
        <v>12</v>
      </c>
      <c r="CX392" s="746">
        <f t="shared" si="3250"/>
        <v>0</v>
      </c>
      <c r="CY392" s="747"/>
      <c r="CZ392" s="741"/>
      <c r="DA392" s="746">
        <f t="shared" si="3251"/>
        <v>0</v>
      </c>
      <c r="DB392" s="746">
        <f t="shared" si="3252"/>
        <v>0</v>
      </c>
      <c r="DC392" s="746">
        <f t="shared" si="3253"/>
        <v>0</v>
      </c>
      <c r="DD392" s="750"/>
      <c r="DE392" s="1044"/>
      <c r="DF392" s="764" t="s">
        <v>684</v>
      </c>
      <c r="DG392" s="737">
        <f t="shared" si="3254"/>
        <v>0</v>
      </c>
      <c r="DH392" s="737">
        <f t="shared" si="3255"/>
        <v>14492</v>
      </c>
      <c r="DI392" s="738">
        <f t="shared" si="3256"/>
        <v>14637</v>
      </c>
      <c r="DJ392" s="817">
        <f t="shared" si="3257"/>
        <v>0</v>
      </c>
      <c r="DK392" s="740">
        <f t="shared" si="3258"/>
        <v>0</v>
      </c>
      <c r="DL392" s="741">
        <f t="shared" si="3259"/>
        <v>0</v>
      </c>
      <c r="DM392" s="740">
        <f t="shared" si="3260"/>
        <v>0</v>
      </c>
      <c r="DN392" s="741">
        <f t="shared" si="3261"/>
        <v>0</v>
      </c>
      <c r="DO392" s="740">
        <f t="shared" si="3262"/>
        <v>0</v>
      </c>
      <c r="DP392" s="741">
        <f t="shared" si="3263"/>
        <v>0</v>
      </c>
      <c r="DQ392" s="740">
        <f t="shared" si="3264"/>
        <v>0</v>
      </c>
      <c r="DR392" s="741">
        <f t="shared" si="3265"/>
        <v>0</v>
      </c>
      <c r="DS392" s="740">
        <f t="shared" si="3266"/>
        <v>0</v>
      </c>
      <c r="DT392" s="741">
        <f t="shared" si="3267"/>
        <v>0</v>
      </c>
      <c r="DU392" s="740">
        <f t="shared" si="3268"/>
        <v>0</v>
      </c>
      <c r="DV392" s="741">
        <f t="shared" si="3269"/>
        <v>0</v>
      </c>
      <c r="DW392" s="740">
        <f t="shared" si="3270"/>
        <v>0</v>
      </c>
      <c r="DX392" s="741">
        <f t="shared" si="3271"/>
        <v>0</v>
      </c>
      <c r="DY392" s="740">
        <f t="shared" si="3272"/>
        <v>0</v>
      </c>
      <c r="DZ392" s="741">
        <f t="shared" si="3273"/>
        <v>0</v>
      </c>
      <c r="EA392" s="740">
        <f t="shared" si="3274"/>
        <v>0</v>
      </c>
      <c r="EB392" s="741">
        <f t="shared" si="3275"/>
        <v>0</v>
      </c>
      <c r="EC392" s="740">
        <f t="shared" si="3276"/>
        <v>0</v>
      </c>
      <c r="ED392" s="741">
        <f t="shared" si="3277"/>
        <v>0</v>
      </c>
      <c r="EE392" s="743">
        <f t="shared" si="3278"/>
        <v>0</v>
      </c>
      <c r="EF392" s="744">
        <f t="shared" si="3279"/>
        <v>0</v>
      </c>
      <c r="EG392" s="745">
        <v>12</v>
      </c>
      <c r="EH392" s="746">
        <f t="shared" si="3280"/>
        <v>0</v>
      </c>
      <c r="EI392" s="747"/>
      <c r="EJ392" s="741"/>
      <c r="EK392" s="746">
        <f t="shared" si="3281"/>
        <v>0</v>
      </c>
      <c r="EL392" s="746">
        <f t="shared" si="3282"/>
        <v>0</v>
      </c>
      <c r="EM392" s="746">
        <f t="shared" si="3283"/>
        <v>0</v>
      </c>
      <c r="EO392" s="1044"/>
      <c r="EP392" s="764" t="s">
        <v>684</v>
      </c>
      <c r="EQ392" s="737">
        <f t="shared" si="3284"/>
        <v>0</v>
      </c>
      <c r="ER392" s="737">
        <f t="shared" si="3285"/>
        <v>14492</v>
      </c>
      <c r="ES392" s="738">
        <f t="shared" si="3286"/>
        <v>14637</v>
      </c>
      <c r="ET392" s="817">
        <f t="shared" si="3287"/>
        <v>0</v>
      </c>
      <c r="EU392" s="740">
        <f t="shared" si="3288"/>
        <v>0</v>
      </c>
      <c r="EV392" s="741">
        <f t="shared" si="3289"/>
        <v>0</v>
      </c>
      <c r="EW392" s="740">
        <f t="shared" si="3290"/>
        <v>0</v>
      </c>
      <c r="EX392" s="741">
        <f t="shared" si="3291"/>
        <v>0</v>
      </c>
      <c r="EY392" s="740">
        <f t="shared" si="3292"/>
        <v>0</v>
      </c>
      <c r="EZ392" s="741">
        <f t="shared" si="3293"/>
        <v>0</v>
      </c>
      <c r="FA392" s="740">
        <f t="shared" si="3294"/>
        <v>0</v>
      </c>
      <c r="FB392" s="741">
        <f t="shared" si="3295"/>
        <v>0</v>
      </c>
      <c r="FC392" s="740">
        <f t="shared" si="3296"/>
        <v>0</v>
      </c>
      <c r="FD392" s="741">
        <f t="shared" si="3297"/>
        <v>0</v>
      </c>
      <c r="FE392" s="740">
        <f t="shared" si="3298"/>
        <v>0</v>
      </c>
      <c r="FF392" s="741">
        <f t="shared" si="3299"/>
        <v>0</v>
      </c>
      <c r="FG392" s="740">
        <f t="shared" si="3300"/>
        <v>0</v>
      </c>
      <c r="FH392" s="741">
        <f t="shared" si="3301"/>
        <v>0</v>
      </c>
      <c r="FI392" s="740">
        <f t="shared" si="3302"/>
        <v>0</v>
      </c>
      <c r="FJ392" s="741">
        <f t="shared" si="3303"/>
        <v>0</v>
      </c>
      <c r="FK392" s="740">
        <f t="shared" si="3304"/>
        <v>0</v>
      </c>
      <c r="FL392" s="741">
        <f t="shared" si="3305"/>
        <v>0</v>
      </c>
      <c r="FM392" s="740">
        <f t="shared" si="3306"/>
        <v>0</v>
      </c>
      <c r="FN392" s="741">
        <f t="shared" si="3307"/>
        <v>0</v>
      </c>
      <c r="FO392" s="743">
        <f t="shared" si="3308"/>
        <v>0</v>
      </c>
      <c r="FP392" s="744">
        <f t="shared" si="3309"/>
        <v>0</v>
      </c>
      <c r="FQ392" s="745">
        <v>12</v>
      </c>
      <c r="FR392" s="746">
        <f t="shared" si="3310"/>
        <v>0</v>
      </c>
      <c r="FS392" s="747"/>
      <c r="FT392" s="741"/>
      <c r="FU392" s="746">
        <f t="shared" si="3311"/>
        <v>0</v>
      </c>
      <c r="FV392" s="746">
        <f t="shared" si="3312"/>
        <v>0</v>
      </c>
      <c r="FW392" s="746">
        <f t="shared" si="3313"/>
        <v>0</v>
      </c>
      <c r="FY392" s="1044"/>
      <c r="FZ392" s="764" t="s">
        <v>684</v>
      </c>
      <c r="GA392" s="737">
        <f t="shared" si="3314"/>
        <v>1</v>
      </c>
      <c r="GB392" s="737">
        <f t="shared" si="3315"/>
        <v>14492</v>
      </c>
      <c r="GC392" s="738">
        <f t="shared" si="3316"/>
        <v>14637</v>
      </c>
      <c r="GD392" s="743">
        <f t="shared" si="3317"/>
        <v>14637</v>
      </c>
      <c r="GE392" s="743"/>
      <c r="GF392" s="737">
        <f t="shared" si="3318"/>
        <v>3659.25</v>
      </c>
      <c r="GG392" s="743"/>
      <c r="GH392" s="737">
        <f t="shared" si="3319"/>
        <v>0</v>
      </c>
      <c r="GI392" s="743"/>
      <c r="GJ392" s="737">
        <f t="shared" si="3320"/>
        <v>0</v>
      </c>
      <c r="GK392" s="743"/>
      <c r="GL392" s="737">
        <f t="shared" si="3321"/>
        <v>0</v>
      </c>
      <c r="GM392" s="743"/>
      <c r="GN392" s="737">
        <f t="shared" si="3322"/>
        <v>0</v>
      </c>
      <c r="GO392" s="743"/>
      <c r="GP392" s="737">
        <f t="shared" si="3323"/>
        <v>0</v>
      </c>
      <c r="GQ392" s="743"/>
      <c r="GR392" s="737">
        <f t="shared" si="3324"/>
        <v>2927.4</v>
      </c>
      <c r="GS392" s="743"/>
      <c r="GT392" s="737">
        <f t="shared" si="3325"/>
        <v>1463.7</v>
      </c>
      <c r="GU392" s="743"/>
      <c r="GV392" s="737">
        <f t="shared" si="3326"/>
        <v>0</v>
      </c>
      <c r="GW392" s="743"/>
      <c r="GX392" s="737">
        <f t="shared" si="3327"/>
        <v>0</v>
      </c>
      <c r="GY392" s="743">
        <f t="shared" si="3327"/>
        <v>0</v>
      </c>
      <c r="GZ392" s="744">
        <f t="shared" si="3328"/>
        <v>22687.35</v>
      </c>
      <c r="HA392" s="745">
        <v>12</v>
      </c>
      <c r="HB392" s="746">
        <f t="shared" si="3329"/>
        <v>272248.2</v>
      </c>
      <c r="HC392" s="737">
        <f t="shared" si="3330"/>
        <v>0</v>
      </c>
      <c r="HD392" s="737">
        <f t="shared" si="3330"/>
        <v>0</v>
      </c>
      <c r="HE392" s="746">
        <f t="shared" si="3331"/>
        <v>272248.2</v>
      </c>
      <c r="HF392" s="746">
        <f t="shared" si="3332"/>
        <v>82218.960000000006</v>
      </c>
      <c r="HG392" s="746">
        <f t="shared" si="3333"/>
        <v>354467.16</v>
      </c>
    </row>
    <row r="393" spans="1:215" hidden="1" x14ac:dyDescent="0.25">
      <c r="A393" s="1044"/>
      <c r="B393" s="764" t="s">
        <v>37</v>
      </c>
      <c r="C393" s="737">
        <f t="shared" si="3165"/>
        <v>5.5</v>
      </c>
      <c r="D393" s="737">
        <f t="shared" si="3166"/>
        <v>14492</v>
      </c>
      <c r="E393" s="738">
        <f t="shared" si="3167"/>
        <v>14637</v>
      </c>
      <c r="F393" s="817">
        <f t="shared" si="3168"/>
        <v>80503.5</v>
      </c>
      <c r="G393" s="740">
        <f t="shared" si="3169"/>
        <v>8.6</v>
      </c>
      <c r="H393" s="741">
        <f t="shared" si="3170"/>
        <v>6923.3</v>
      </c>
      <c r="I393" s="740">
        <f t="shared" si="3169"/>
        <v>0</v>
      </c>
      <c r="J393" s="741">
        <f t="shared" si="3171"/>
        <v>0</v>
      </c>
      <c r="K393" s="740">
        <f t="shared" si="3172"/>
        <v>0</v>
      </c>
      <c r="L393" s="741">
        <f t="shared" si="3173"/>
        <v>0</v>
      </c>
      <c r="M393" s="740">
        <f t="shared" si="3174"/>
        <v>0</v>
      </c>
      <c r="N393" s="741">
        <f t="shared" si="3175"/>
        <v>0</v>
      </c>
      <c r="O393" s="740">
        <f t="shared" si="3176"/>
        <v>0</v>
      </c>
      <c r="P393" s="741">
        <f t="shared" si="3177"/>
        <v>0</v>
      </c>
      <c r="Q393" s="740">
        <f t="shared" si="3178"/>
        <v>0</v>
      </c>
      <c r="R393" s="741">
        <f t="shared" si="3179"/>
        <v>0</v>
      </c>
      <c r="S393" s="740">
        <f t="shared" si="3180"/>
        <v>20</v>
      </c>
      <c r="T393" s="741">
        <f t="shared" si="3181"/>
        <v>16100.7</v>
      </c>
      <c r="U393" s="740">
        <f t="shared" si="3182"/>
        <v>0.8</v>
      </c>
      <c r="V393" s="741">
        <f t="shared" si="3183"/>
        <v>644.03</v>
      </c>
      <c r="W393" s="740">
        <f t="shared" si="3184"/>
        <v>0</v>
      </c>
      <c r="X393" s="741">
        <f t="shared" si="3185"/>
        <v>0</v>
      </c>
      <c r="Y393" s="740">
        <f t="shared" si="3186"/>
        <v>0</v>
      </c>
      <c r="Z393" s="741">
        <f t="shared" si="3187"/>
        <v>0</v>
      </c>
      <c r="AA393" s="743">
        <f t="shared" si="3188"/>
        <v>0</v>
      </c>
      <c r="AB393" s="744">
        <f t="shared" si="3189"/>
        <v>104171.53</v>
      </c>
      <c r="AC393" s="745">
        <v>12</v>
      </c>
      <c r="AD393" s="746">
        <f t="shared" si="3190"/>
        <v>1250058.3600000001</v>
      </c>
      <c r="AE393" s="747"/>
      <c r="AF393" s="741"/>
      <c r="AG393" s="746">
        <f t="shared" si="3191"/>
        <v>1250058.3600000001</v>
      </c>
      <c r="AH393" s="746">
        <f t="shared" si="3192"/>
        <v>377517.62</v>
      </c>
      <c r="AI393" s="746">
        <f t="shared" si="3193"/>
        <v>1627575.98</v>
      </c>
      <c r="AK393" s="1044"/>
      <c r="AL393" s="765" t="s">
        <v>37</v>
      </c>
      <c r="AM393" s="737">
        <f t="shared" si="3194"/>
        <v>9.5</v>
      </c>
      <c r="AN393" s="737">
        <f t="shared" si="3195"/>
        <v>14492</v>
      </c>
      <c r="AO393" s="738">
        <f t="shared" si="3196"/>
        <v>14637</v>
      </c>
      <c r="AP393" s="817">
        <f t="shared" si="3197"/>
        <v>139051.5</v>
      </c>
      <c r="AQ393" s="740">
        <f t="shared" si="3198"/>
        <v>13.6</v>
      </c>
      <c r="AR393" s="741">
        <f t="shared" si="3199"/>
        <v>18911</v>
      </c>
      <c r="AS393" s="740">
        <f t="shared" si="3200"/>
        <v>0</v>
      </c>
      <c r="AT393" s="741">
        <f t="shared" si="3201"/>
        <v>0</v>
      </c>
      <c r="AU393" s="740">
        <f t="shared" si="3202"/>
        <v>0</v>
      </c>
      <c r="AV393" s="741">
        <f t="shared" si="3203"/>
        <v>0</v>
      </c>
      <c r="AW393" s="740">
        <f t="shared" si="3204"/>
        <v>0</v>
      </c>
      <c r="AX393" s="741">
        <f t="shared" si="3205"/>
        <v>0</v>
      </c>
      <c r="AY393" s="740">
        <f t="shared" si="3206"/>
        <v>0</v>
      </c>
      <c r="AZ393" s="741">
        <f t="shared" si="3207"/>
        <v>0</v>
      </c>
      <c r="BA393" s="740">
        <f t="shared" si="3208"/>
        <v>0</v>
      </c>
      <c r="BB393" s="741">
        <f t="shared" si="3209"/>
        <v>0</v>
      </c>
      <c r="BC393" s="740">
        <f t="shared" si="3210"/>
        <v>8.3000000000000007</v>
      </c>
      <c r="BD393" s="741">
        <f t="shared" si="3211"/>
        <v>11541.27</v>
      </c>
      <c r="BE393" s="740">
        <f t="shared" si="3212"/>
        <v>0</v>
      </c>
      <c r="BF393" s="741">
        <f t="shared" si="3213"/>
        <v>0</v>
      </c>
      <c r="BG393" s="740">
        <f t="shared" si="3214"/>
        <v>0</v>
      </c>
      <c r="BH393" s="741">
        <f t="shared" si="3215"/>
        <v>0</v>
      </c>
      <c r="BI393" s="740">
        <f t="shared" si="3216"/>
        <v>0</v>
      </c>
      <c r="BJ393" s="741">
        <f t="shared" si="3217"/>
        <v>0</v>
      </c>
      <c r="BK393" s="743">
        <f t="shared" si="3218"/>
        <v>0</v>
      </c>
      <c r="BL393" s="744">
        <f t="shared" si="3219"/>
        <v>169503.77</v>
      </c>
      <c r="BM393" s="745">
        <v>12</v>
      </c>
      <c r="BN393" s="746">
        <f t="shared" si="3220"/>
        <v>2034045.24</v>
      </c>
      <c r="BO393" s="747"/>
      <c r="BP393" s="741"/>
      <c r="BQ393" s="746">
        <f t="shared" si="3221"/>
        <v>2034045.24</v>
      </c>
      <c r="BR393" s="746">
        <f t="shared" si="3222"/>
        <v>614281.66</v>
      </c>
      <c r="BS393" s="746">
        <f t="shared" si="3223"/>
        <v>2648326.9</v>
      </c>
      <c r="BU393" s="1044"/>
      <c r="BV393" s="771" t="s">
        <v>37</v>
      </c>
      <c r="BW393" s="737">
        <f t="shared" si="3224"/>
        <v>8</v>
      </c>
      <c r="BX393" s="737">
        <f t="shared" si="3225"/>
        <v>14492</v>
      </c>
      <c r="BY393" s="738">
        <f t="shared" si="3226"/>
        <v>14637</v>
      </c>
      <c r="BZ393" s="817">
        <f t="shared" si="3227"/>
        <v>117096</v>
      </c>
      <c r="CA393" s="740">
        <f t="shared" si="3228"/>
        <v>10.9</v>
      </c>
      <c r="CB393" s="741">
        <f t="shared" si="3229"/>
        <v>12763.46</v>
      </c>
      <c r="CC393" s="740">
        <f t="shared" si="3230"/>
        <v>0</v>
      </c>
      <c r="CD393" s="741">
        <f t="shared" si="3231"/>
        <v>0</v>
      </c>
      <c r="CE393" s="740">
        <f t="shared" si="3232"/>
        <v>0</v>
      </c>
      <c r="CF393" s="741">
        <f t="shared" si="3233"/>
        <v>0</v>
      </c>
      <c r="CG393" s="740">
        <f t="shared" si="3234"/>
        <v>0</v>
      </c>
      <c r="CH393" s="741">
        <f t="shared" si="3235"/>
        <v>0</v>
      </c>
      <c r="CI393" s="740">
        <f t="shared" si="3236"/>
        <v>0</v>
      </c>
      <c r="CJ393" s="741">
        <f t="shared" si="3237"/>
        <v>0</v>
      </c>
      <c r="CK393" s="740">
        <f t="shared" si="3238"/>
        <v>0</v>
      </c>
      <c r="CL393" s="741">
        <f t="shared" si="3239"/>
        <v>0</v>
      </c>
      <c r="CM393" s="740">
        <f t="shared" si="3240"/>
        <v>10.6</v>
      </c>
      <c r="CN393" s="741">
        <f t="shared" si="3241"/>
        <v>12412.18</v>
      </c>
      <c r="CO393" s="740">
        <f t="shared" si="3242"/>
        <v>0</v>
      </c>
      <c r="CP393" s="741">
        <f t="shared" si="3243"/>
        <v>0</v>
      </c>
      <c r="CQ393" s="740">
        <f t="shared" si="3244"/>
        <v>0</v>
      </c>
      <c r="CR393" s="741">
        <f t="shared" si="3245"/>
        <v>0</v>
      </c>
      <c r="CS393" s="740">
        <f t="shared" si="3246"/>
        <v>0</v>
      </c>
      <c r="CT393" s="741">
        <f t="shared" si="3247"/>
        <v>0</v>
      </c>
      <c r="CU393" s="743">
        <f t="shared" si="3248"/>
        <v>0</v>
      </c>
      <c r="CV393" s="744">
        <f t="shared" si="3249"/>
        <v>142271.64000000001</v>
      </c>
      <c r="CW393" s="745">
        <v>12</v>
      </c>
      <c r="CX393" s="746">
        <f t="shared" si="3250"/>
        <v>1707259.68</v>
      </c>
      <c r="CY393" s="747"/>
      <c r="CZ393" s="741"/>
      <c r="DA393" s="746">
        <f t="shared" si="3251"/>
        <v>1707259.68</v>
      </c>
      <c r="DB393" s="746">
        <f t="shared" si="3252"/>
        <v>515592.42</v>
      </c>
      <c r="DC393" s="746">
        <f t="shared" si="3253"/>
        <v>2222852.1</v>
      </c>
      <c r="DD393" s="750"/>
      <c r="DE393" s="1044"/>
      <c r="DF393" s="768" t="s">
        <v>37</v>
      </c>
      <c r="DG393" s="737">
        <f t="shared" si="3254"/>
        <v>1</v>
      </c>
      <c r="DH393" s="737">
        <f t="shared" si="3255"/>
        <v>14492</v>
      </c>
      <c r="DI393" s="738">
        <f t="shared" si="3256"/>
        <v>14637</v>
      </c>
      <c r="DJ393" s="817">
        <f t="shared" si="3257"/>
        <v>14637</v>
      </c>
      <c r="DK393" s="740">
        <f t="shared" si="3258"/>
        <v>25</v>
      </c>
      <c r="DL393" s="741">
        <f t="shared" si="3259"/>
        <v>3659.25</v>
      </c>
      <c r="DM393" s="740">
        <f t="shared" si="3260"/>
        <v>0</v>
      </c>
      <c r="DN393" s="741">
        <f t="shared" si="3261"/>
        <v>0</v>
      </c>
      <c r="DO393" s="740">
        <f t="shared" si="3262"/>
        <v>0</v>
      </c>
      <c r="DP393" s="741">
        <f t="shared" si="3263"/>
        <v>0</v>
      </c>
      <c r="DQ393" s="740">
        <f t="shared" si="3264"/>
        <v>0</v>
      </c>
      <c r="DR393" s="741">
        <f t="shared" si="3265"/>
        <v>0</v>
      </c>
      <c r="DS393" s="740">
        <f t="shared" si="3266"/>
        <v>0</v>
      </c>
      <c r="DT393" s="741">
        <f t="shared" si="3267"/>
        <v>0</v>
      </c>
      <c r="DU393" s="740">
        <f t="shared" si="3268"/>
        <v>0</v>
      </c>
      <c r="DV393" s="741">
        <f t="shared" si="3269"/>
        <v>0</v>
      </c>
      <c r="DW393" s="740">
        <f t="shared" si="3270"/>
        <v>25</v>
      </c>
      <c r="DX393" s="741">
        <f t="shared" si="3271"/>
        <v>3659.25</v>
      </c>
      <c r="DY393" s="740">
        <f t="shared" si="3272"/>
        <v>0</v>
      </c>
      <c r="DZ393" s="741">
        <f t="shared" si="3273"/>
        <v>0</v>
      </c>
      <c r="EA393" s="740">
        <f t="shared" si="3274"/>
        <v>0</v>
      </c>
      <c r="EB393" s="741">
        <f t="shared" si="3275"/>
        <v>0</v>
      </c>
      <c r="EC393" s="740">
        <f t="shared" si="3276"/>
        <v>0</v>
      </c>
      <c r="ED393" s="741">
        <f t="shared" si="3277"/>
        <v>0</v>
      </c>
      <c r="EE393" s="743">
        <f t="shared" si="3278"/>
        <v>0</v>
      </c>
      <c r="EF393" s="744">
        <f t="shared" si="3279"/>
        <v>21955.5</v>
      </c>
      <c r="EG393" s="745">
        <v>12</v>
      </c>
      <c r="EH393" s="746">
        <f t="shared" si="3280"/>
        <v>263466</v>
      </c>
      <c r="EI393" s="747"/>
      <c r="EJ393" s="741"/>
      <c r="EK393" s="746">
        <f t="shared" si="3281"/>
        <v>263466</v>
      </c>
      <c r="EL393" s="746">
        <f t="shared" si="3282"/>
        <v>79566.73</v>
      </c>
      <c r="EM393" s="746">
        <f t="shared" si="3283"/>
        <v>343032.73</v>
      </c>
      <c r="EO393" s="1044"/>
      <c r="EP393" s="770" t="s">
        <v>37</v>
      </c>
      <c r="EQ393" s="737">
        <f t="shared" si="3284"/>
        <v>0.5</v>
      </c>
      <c r="ER393" s="737">
        <f t="shared" si="3285"/>
        <v>14492</v>
      </c>
      <c r="ES393" s="738">
        <f t="shared" si="3286"/>
        <v>14637</v>
      </c>
      <c r="ET393" s="817">
        <f t="shared" si="3287"/>
        <v>7318.5</v>
      </c>
      <c r="EU393" s="740">
        <f t="shared" si="3288"/>
        <v>25</v>
      </c>
      <c r="EV393" s="741">
        <f t="shared" si="3289"/>
        <v>1829.63</v>
      </c>
      <c r="EW393" s="740">
        <f t="shared" si="3290"/>
        <v>0</v>
      </c>
      <c r="EX393" s="741">
        <f t="shared" si="3291"/>
        <v>0</v>
      </c>
      <c r="EY393" s="740">
        <f t="shared" si="3292"/>
        <v>0</v>
      </c>
      <c r="EZ393" s="741">
        <f t="shared" si="3293"/>
        <v>0</v>
      </c>
      <c r="FA393" s="740">
        <f t="shared" si="3294"/>
        <v>0</v>
      </c>
      <c r="FB393" s="741">
        <f t="shared" si="3295"/>
        <v>0</v>
      </c>
      <c r="FC393" s="740">
        <f t="shared" si="3296"/>
        <v>0</v>
      </c>
      <c r="FD393" s="741">
        <f t="shared" si="3297"/>
        <v>0</v>
      </c>
      <c r="FE393" s="740">
        <f t="shared" si="3298"/>
        <v>0</v>
      </c>
      <c r="FF393" s="741">
        <f t="shared" si="3299"/>
        <v>0</v>
      </c>
      <c r="FG393" s="740">
        <f t="shared" si="3300"/>
        <v>0</v>
      </c>
      <c r="FH393" s="741">
        <f t="shared" si="3301"/>
        <v>0</v>
      </c>
      <c r="FI393" s="740">
        <f t="shared" si="3302"/>
        <v>0</v>
      </c>
      <c r="FJ393" s="741">
        <f t="shared" si="3303"/>
        <v>0</v>
      </c>
      <c r="FK393" s="740">
        <f t="shared" si="3304"/>
        <v>0</v>
      </c>
      <c r="FL393" s="741">
        <f t="shared" si="3305"/>
        <v>0</v>
      </c>
      <c r="FM393" s="740">
        <f t="shared" si="3306"/>
        <v>0</v>
      </c>
      <c r="FN393" s="741">
        <f t="shared" si="3307"/>
        <v>0</v>
      </c>
      <c r="FO393" s="743">
        <f t="shared" si="3308"/>
        <v>0</v>
      </c>
      <c r="FP393" s="744">
        <f t="shared" si="3309"/>
        <v>9148.1299999999992</v>
      </c>
      <c r="FQ393" s="745">
        <v>12</v>
      </c>
      <c r="FR393" s="746">
        <f t="shared" si="3310"/>
        <v>109777.56</v>
      </c>
      <c r="FS393" s="747"/>
      <c r="FT393" s="741"/>
      <c r="FU393" s="746">
        <f t="shared" si="3311"/>
        <v>109777.56</v>
      </c>
      <c r="FV393" s="746">
        <f t="shared" si="3312"/>
        <v>33152.82</v>
      </c>
      <c r="FW393" s="746">
        <f t="shared" si="3313"/>
        <v>142930.38</v>
      </c>
      <c r="FY393" s="1044"/>
      <c r="FZ393" s="770" t="s">
        <v>37</v>
      </c>
      <c r="GA393" s="737">
        <f t="shared" si="3314"/>
        <v>24.5</v>
      </c>
      <c r="GB393" s="737">
        <f t="shared" si="3315"/>
        <v>14492</v>
      </c>
      <c r="GC393" s="738">
        <f t="shared" si="3316"/>
        <v>14637</v>
      </c>
      <c r="GD393" s="743">
        <f t="shared" si="3317"/>
        <v>358606.5</v>
      </c>
      <c r="GE393" s="743"/>
      <c r="GF393" s="737">
        <f t="shared" si="3318"/>
        <v>44086.64</v>
      </c>
      <c r="GG393" s="743"/>
      <c r="GH393" s="737">
        <f t="shared" si="3319"/>
        <v>0</v>
      </c>
      <c r="GI393" s="743"/>
      <c r="GJ393" s="737">
        <f t="shared" si="3320"/>
        <v>0</v>
      </c>
      <c r="GK393" s="743"/>
      <c r="GL393" s="737">
        <f t="shared" si="3321"/>
        <v>0</v>
      </c>
      <c r="GM393" s="743"/>
      <c r="GN393" s="737">
        <f t="shared" si="3322"/>
        <v>0</v>
      </c>
      <c r="GO393" s="743"/>
      <c r="GP393" s="737">
        <f t="shared" si="3323"/>
        <v>0</v>
      </c>
      <c r="GQ393" s="743"/>
      <c r="GR393" s="737">
        <f t="shared" si="3324"/>
        <v>43713.4</v>
      </c>
      <c r="GS393" s="743"/>
      <c r="GT393" s="737">
        <f t="shared" si="3325"/>
        <v>644.03</v>
      </c>
      <c r="GU393" s="743"/>
      <c r="GV393" s="737">
        <f t="shared" si="3326"/>
        <v>0</v>
      </c>
      <c r="GW393" s="743"/>
      <c r="GX393" s="737">
        <f t="shared" si="3327"/>
        <v>0</v>
      </c>
      <c r="GY393" s="743">
        <f t="shared" si="3327"/>
        <v>0</v>
      </c>
      <c r="GZ393" s="744">
        <f t="shared" si="3328"/>
        <v>447050.57</v>
      </c>
      <c r="HA393" s="745">
        <v>12</v>
      </c>
      <c r="HB393" s="746">
        <f t="shared" si="3329"/>
        <v>5364606.84</v>
      </c>
      <c r="HC393" s="737">
        <f t="shared" si="3330"/>
        <v>0</v>
      </c>
      <c r="HD393" s="737">
        <f t="shared" si="3330"/>
        <v>0</v>
      </c>
      <c r="HE393" s="746">
        <f t="shared" si="3331"/>
        <v>5364606.84</v>
      </c>
      <c r="HF393" s="746">
        <f t="shared" si="3332"/>
        <v>1620111.27</v>
      </c>
      <c r="HG393" s="746">
        <f t="shared" si="3333"/>
        <v>6984718.1100000003</v>
      </c>
    </row>
    <row r="394" spans="1:215" hidden="1" x14ac:dyDescent="0.25">
      <c r="A394" s="1044"/>
      <c r="B394" s="764" t="s">
        <v>38</v>
      </c>
      <c r="C394" s="737">
        <f t="shared" si="3165"/>
        <v>9</v>
      </c>
      <c r="D394" s="737">
        <f t="shared" si="3166"/>
        <v>14492</v>
      </c>
      <c r="E394" s="738">
        <f t="shared" si="3167"/>
        <v>14637</v>
      </c>
      <c r="F394" s="817">
        <f t="shared" si="3168"/>
        <v>131733</v>
      </c>
      <c r="G394" s="740">
        <f t="shared" si="3169"/>
        <v>22.3</v>
      </c>
      <c r="H394" s="741">
        <f t="shared" si="3170"/>
        <v>29376.46</v>
      </c>
      <c r="I394" s="740">
        <f t="shared" si="3169"/>
        <v>0</v>
      </c>
      <c r="J394" s="741">
        <f t="shared" si="3171"/>
        <v>0</v>
      </c>
      <c r="K394" s="740">
        <f t="shared" si="3172"/>
        <v>0</v>
      </c>
      <c r="L394" s="741">
        <f t="shared" si="3173"/>
        <v>0</v>
      </c>
      <c r="M394" s="740">
        <f t="shared" si="3174"/>
        <v>0</v>
      </c>
      <c r="N394" s="741">
        <f t="shared" si="3175"/>
        <v>0</v>
      </c>
      <c r="O394" s="740">
        <f t="shared" si="3176"/>
        <v>0</v>
      </c>
      <c r="P394" s="741">
        <f t="shared" si="3177"/>
        <v>0</v>
      </c>
      <c r="Q394" s="740">
        <f t="shared" si="3178"/>
        <v>0</v>
      </c>
      <c r="R394" s="741">
        <f t="shared" si="3179"/>
        <v>0</v>
      </c>
      <c r="S394" s="740">
        <f t="shared" si="3180"/>
        <v>20</v>
      </c>
      <c r="T394" s="741">
        <f t="shared" si="3181"/>
        <v>26346.6</v>
      </c>
      <c r="U394" s="740">
        <f t="shared" si="3182"/>
        <v>0</v>
      </c>
      <c r="V394" s="741">
        <f t="shared" si="3183"/>
        <v>0</v>
      </c>
      <c r="W394" s="740">
        <f t="shared" si="3184"/>
        <v>0</v>
      </c>
      <c r="X394" s="741">
        <f t="shared" si="3185"/>
        <v>0</v>
      </c>
      <c r="Y394" s="740">
        <f t="shared" si="3186"/>
        <v>0</v>
      </c>
      <c r="Z394" s="741">
        <f t="shared" si="3187"/>
        <v>0</v>
      </c>
      <c r="AA394" s="743">
        <f t="shared" si="3188"/>
        <v>0</v>
      </c>
      <c r="AB394" s="744">
        <f t="shared" si="3189"/>
        <v>187456.06</v>
      </c>
      <c r="AC394" s="745">
        <v>12</v>
      </c>
      <c r="AD394" s="746">
        <f t="shared" si="3190"/>
        <v>2249472.7200000002</v>
      </c>
      <c r="AE394" s="747"/>
      <c r="AF394" s="741"/>
      <c r="AG394" s="746">
        <f t="shared" si="3191"/>
        <v>2249472.7200000002</v>
      </c>
      <c r="AH394" s="746">
        <f t="shared" si="3192"/>
        <v>679340.76</v>
      </c>
      <c r="AI394" s="746">
        <f t="shared" si="3193"/>
        <v>2928813.48</v>
      </c>
      <c r="AK394" s="1044"/>
      <c r="AL394" s="765" t="s">
        <v>38</v>
      </c>
      <c r="AM394" s="737">
        <f t="shared" si="3194"/>
        <v>6.25</v>
      </c>
      <c r="AN394" s="737">
        <f t="shared" si="3195"/>
        <v>14492</v>
      </c>
      <c r="AO394" s="738">
        <f t="shared" si="3196"/>
        <v>14637</v>
      </c>
      <c r="AP394" s="817">
        <f t="shared" si="3197"/>
        <v>91481.25</v>
      </c>
      <c r="AQ394" s="740">
        <f t="shared" si="3198"/>
        <v>21</v>
      </c>
      <c r="AR394" s="741">
        <f t="shared" si="3199"/>
        <v>19211.060000000001</v>
      </c>
      <c r="AS394" s="740">
        <f t="shared" si="3200"/>
        <v>0</v>
      </c>
      <c r="AT394" s="741">
        <f t="shared" si="3201"/>
        <v>0</v>
      </c>
      <c r="AU394" s="740">
        <f t="shared" si="3202"/>
        <v>0</v>
      </c>
      <c r="AV394" s="741">
        <f t="shared" si="3203"/>
        <v>0</v>
      </c>
      <c r="AW394" s="740">
        <f t="shared" si="3204"/>
        <v>0</v>
      </c>
      <c r="AX394" s="741">
        <f t="shared" si="3205"/>
        <v>0</v>
      </c>
      <c r="AY394" s="740">
        <f t="shared" si="3206"/>
        <v>0</v>
      </c>
      <c r="AZ394" s="741">
        <f t="shared" si="3207"/>
        <v>0</v>
      </c>
      <c r="BA394" s="740">
        <f t="shared" si="3208"/>
        <v>0</v>
      </c>
      <c r="BB394" s="741">
        <f t="shared" si="3209"/>
        <v>0</v>
      </c>
      <c r="BC394" s="740">
        <f t="shared" si="3210"/>
        <v>18.7</v>
      </c>
      <c r="BD394" s="741">
        <f t="shared" si="3211"/>
        <v>17106.990000000002</v>
      </c>
      <c r="BE394" s="740">
        <f t="shared" si="3212"/>
        <v>0</v>
      </c>
      <c r="BF394" s="741">
        <f t="shared" si="3213"/>
        <v>0</v>
      </c>
      <c r="BG394" s="740">
        <f t="shared" si="3214"/>
        <v>0</v>
      </c>
      <c r="BH394" s="741">
        <f t="shared" si="3215"/>
        <v>0</v>
      </c>
      <c r="BI394" s="740">
        <f t="shared" si="3216"/>
        <v>0</v>
      </c>
      <c r="BJ394" s="741">
        <f t="shared" si="3217"/>
        <v>0</v>
      </c>
      <c r="BK394" s="743">
        <f t="shared" si="3218"/>
        <v>0</v>
      </c>
      <c r="BL394" s="744">
        <f t="shared" si="3219"/>
        <v>127799.3</v>
      </c>
      <c r="BM394" s="745">
        <v>12</v>
      </c>
      <c r="BN394" s="746">
        <f t="shared" si="3220"/>
        <v>1533591.6</v>
      </c>
      <c r="BO394" s="747"/>
      <c r="BP394" s="741"/>
      <c r="BQ394" s="746">
        <f t="shared" si="3221"/>
        <v>1533591.6</v>
      </c>
      <c r="BR394" s="746">
        <f t="shared" si="3222"/>
        <v>463144.66</v>
      </c>
      <c r="BS394" s="746">
        <f t="shared" si="3223"/>
        <v>1996736.26</v>
      </c>
      <c r="BU394" s="1044"/>
      <c r="BV394" s="765" t="s">
        <v>38</v>
      </c>
      <c r="BW394" s="737">
        <f t="shared" si="3224"/>
        <v>0</v>
      </c>
      <c r="BX394" s="737">
        <f t="shared" si="3225"/>
        <v>14492</v>
      </c>
      <c r="BY394" s="738">
        <f t="shared" si="3226"/>
        <v>14637</v>
      </c>
      <c r="BZ394" s="817">
        <f t="shared" si="3227"/>
        <v>0</v>
      </c>
      <c r="CA394" s="740">
        <f t="shared" si="3228"/>
        <v>0</v>
      </c>
      <c r="CB394" s="741">
        <f t="shared" si="3229"/>
        <v>0</v>
      </c>
      <c r="CC394" s="740">
        <f t="shared" si="3230"/>
        <v>0</v>
      </c>
      <c r="CD394" s="741">
        <f t="shared" si="3231"/>
        <v>0</v>
      </c>
      <c r="CE394" s="740">
        <f t="shared" si="3232"/>
        <v>0</v>
      </c>
      <c r="CF394" s="741">
        <f t="shared" si="3233"/>
        <v>0</v>
      </c>
      <c r="CG394" s="740">
        <f t="shared" si="3234"/>
        <v>0</v>
      </c>
      <c r="CH394" s="741">
        <f t="shared" si="3235"/>
        <v>0</v>
      </c>
      <c r="CI394" s="740">
        <f t="shared" si="3236"/>
        <v>0</v>
      </c>
      <c r="CJ394" s="741">
        <f t="shared" si="3237"/>
        <v>0</v>
      </c>
      <c r="CK394" s="740">
        <f t="shared" si="3238"/>
        <v>0</v>
      </c>
      <c r="CL394" s="741">
        <f t="shared" si="3239"/>
        <v>0</v>
      </c>
      <c r="CM394" s="740">
        <f t="shared" si="3240"/>
        <v>0</v>
      </c>
      <c r="CN394" s="741">
        <f t="shared" si="3241"/>
        <v>0</v>
      </c>
      <c r="CO394" s="740">
        <f t="shared" si="3242"/>
        <v>0</v>
      </c>
      <c r="CP394" s="741">
        <f t="shared" si="3243"/>
        <v>0</v>
      </c>
      <c r="CQ394" s="740">
        <f t="shared" si="3244"/>
        <v>0</v>
      </c>
      <c r="CR394" s="741">
        <f t="shared" si="3245"/>
        <v>0</v>
      </c>
      <c r="CS394" s="740">
        <f t="shared" si="3246"/>
        <v>0</v>
      </c>
      <c r="CT394" s="741">
        <f t="shared" si="3247"/>
        <v>0</v>
      </c>
      <c r="CU394" s="743">
        <f t="shared" si="3248"/>
        <v>0</v>
      </c>
      <c r="CV394" s="744">
        <f t="shared" si="3249"/>
        <v>0</v>
      </c>
      <c r="CW394" s="745">
        <v>12</v>
      </c>
      <c r="CX394" s="746">
        <f t="shared" si="3250"/>
        <v>0</v>
      </c>
      <c r="CY394" s="747"/>
      <c r="CZ394" s="741"/>
      <c r="DA394" s="746">
        <f t="shared" si="3251"/>
        <v>0</v>
      </c>
      <c r="DB394" s="746">
        <f t="shared" si="3252"/>
        <v>0</v>
      </c>
      <c r="DC394" s="746">
        <f t="shared" si="3253"/>
        <v>0</v>
      </c>
      <c r="DD394" s="750"/>
      <c r="DE394" s="1044"/>
      <c r="DF394" s="765" t="s">
        <v>38</v>
      </c>
      <c r="DG394" s="737">
        <f t="shared" si="3254"/>
        <v>0</v>
      </c>
      <c r="DH394" s="737">
        <f t="shared" si="3255"/>
        <v>14492</v>
      </c>
      <c r="DI394" s="738">
        <f t="shared" si="3256"/>
        <v>14637</v>
      </c>
      <c r="DJ394" s="817">
        <f t="shared" si="3257"/>
        <v>0</v>
      </c>
      <c r="DK394" s="740">
        <f t="shared" si="3258"/>
        <v>0</v>
      </c>
      <c r="DL394" s="741">
        <f t="shared" si="3259"/>
        <v>0</v>
      </c>
      <c r="DM394" s="740">
        <f t="shared" si="3260"/>
        <v>0</v>
      </c>
      <c r="DN394" s="741">
        <f t="shared" si="3261"/>
        <v>0</v>
      </c>
      <c r="DO394" s="740">
        <f t="shared" si="3262"/>
        <v>0</v>
      </c>
      <c r="DP394" s="741">
        <f t="shared" si="3263"/>
        <v>0</v>
      </c>
      <c r="DQ394" s="740">
        <f t="shared" si="3264"/>
        <v>0</v>
      </c>
      <c r="DR394" s="741">
        <f t="shared" si="3265"/>
        <v>0</v>
      </c>
      <c r="DS394" s="740">
        <f t="shared" si="3266"/>
        <v>0</v>
      </c>
      <c r="DT394" s="741">
        <f t="shared" si="3267"/>
        <v>0</v>
      </c>
      <c r="DU394" s="740">
        <f t="shared" si="3268"/>
        <v>0</v>
      </c>
      <c r="DV394" s="741">
        <f t="shared" si="3269"/>
        <v>0</v>
      </c>
      <c r="DW394" s="740">
        <f t="shared" si="3270"/>
        <v>0</v>
      </c>
      <c r="DX394" s="741">
        <f t="shared" si="3271"/>
        <v>0</v>
      </c>
      <c r="DY394" s="740">
        <f t="shared" si="3272"/>
        <v>0</v>
      </c>
      <c r="DZ394" s="741">
        <f t="shared" si="3273"/>
        <v>0</v>
      </c>
      <c r="EA394" s="740">
        <f t="shared" si="3274"/>
        <v>0</v>
      </c>
      <c r="EB394" s="741">
        <f t="shared" si="3275"/>
        <v>0</v>
      </c>
      <c r="EC394" s="740">
        <f t="shared" si="3276"/>
        <v>0</v>
      </c>
      <c r="ED394" s="741">
        <f t="shared" si="3277"/>
        <v>0</v>
      </c>
      <c r="EE394" s="743">
        <f t="shared" si="3278"/>
        <v>0</v>
      </c>
      <c r="EF394" s="744">
        <f t="shared" si="3279"/>
        <v>0</v>
      </c>
      <c r="EG394" s="745">
        <v>12</v>
      </c>
      <c r="EH394" s="746">
        <f t="shared" si="3280"/>
        <v>0</v>
      </c>
      <c r="EI394" s="747"/>
      <c r="EJ394" s="741"/>
      <c r="EK394" s="746">
        <f t="shared" si="3281"/>
        <v>0</v>
      </c>
      <c r="EL394" s="746">
        <f t="shared" si="3282"/>
        <v>0</v>
      </c>
      <c r="EM394" s="746">
        <f t="shared" si="3283"/>
        <v>0</v>
      </c>
      <c r="EO394" s="1044"/>
      <c r="EP394" s="765" t="s">
        <v>38</v>
      </c>
      <c r="EQ394" s="737">
        <f t="shared" si="3284"/>
        <v>0</v>
      </c>
      <c r="ER394" s="737">
        <f t="shared" si="3285"/>
        <v>14492</v>
      </c>
      <c r="ES394" s="738">
        <f t="shared" si="3286"/>
        <v>14637</v>
      </c>
      <c r="ET394" s="817">
        <f t="shared" si="3287"/>
        <v>0</v>
      </c>
      <c r="EU394" s="740">
        <f t="shared" si="3288"/>
        <v>0</v>
      </c>
      <c r="EV394" s="741">
        <f t="shared" si="3289"/>
        <v>0</v>
      </c>
      <c r="EW394" s="740">
        <f t="shared" si="3290"/>
        <v>0</v>
      </c>
      <c r="EX394" s="741">
        <f t="shared" si="3291"/>
        <v>0</v>
      </c>
      <c r="EY394" s="740">
        <f t="shared" si="3292"/>
        <v>0</v>
      </c>
      <c r="EZ394" s="741">
        <f t="shared" si="3293"/>
        <v>0</v>
      </c>
      <c r="FA394" s="740">
        <f t="shared" si="3294"/>
        <v>0</v>
      </c>
      <c r="FB394" s="741">
        <f t="shared" si="3295"/>
        <v>0</v>
      </c>
      <c r="FC394" s="740">
        <f t="shared" si="3296"/>
        <v>0</v>
      </c>
      <c r="FD394" s="741">
        <f t="shared" si="3297"/>
        <v>0</v>
      </c>
      <c r="FE394" s="740">
        <f t="shared" si="3298"/>
        <v>0</v>
      </c>
      <c r="FF394" s="741">
        <f t="shared" si="3299"/>
        <v>0</v>
      </c>
      <c r="FG394" s="740">
        <f t="shared" si="3300"/>
        <v>0</v>
      </c>
      <c r="FH394" s="741">
        <f t="shared" si="3301"/>
        <v>0</v>
      </c>
      <c r="FI394" s="740">
        <f t="shared" si="3302"/>
        <v>0</v>
      </c>
      <c r="FJ394" s="741">
        <f t="shared" si="3303"/>
        <v>0</v>
      </c>
      <c r="FK394" s="740">
        <f t="shared" si="3304"/>
        <v>0</v>
      </c>
      <c r="FL394" s="741">
        <f t="shared" si="3305"/>
        <v>0</v>
      </c>
      <c r="FM394" s="740">
        <f t="shared" si="3306"/>
        <v>0</v>
      </c>
      <c r="FN394" s="741">
        <f t="shared" si="3307"/>
        <v>0</v>
      </c>
      <c r="FO394" s="743">
        <f t="shared" si="3308"/>
        <v>0</v>
      </c>
      <c r="FP394" s="744">
        <f t="shared" si="3309"/>
        <v>0</v>
      </c>
      <c r="FQ394" s="745">
        <v>12</v>
      </c>
      <c r="FR394" s="746">
        <f t="shared" si="3310"/>
        <v>0</v>
      </c>
      <c r="FS394" s="747"/>
      <c r="FT394" s="741"/>
      <c r="FU394" s="746">
        <f t="shared" si="3311"/>
        <v>0</v>
      </c>
      <c r="FV394" s="746">
        <f t="shared" si="3312"/>
        <v>0</v>
      </c>
      <c r="FW394" s="746">
        <f t="shared" si="3313"/>
        <v>0</v>
      </c>
      <c r="FY394" s="1044"/>
      <c r="FZ394" s="765" t="s">
        <v>38</v>
      </c>
      <c r="GA394" s="737">
        <f t="shared" si="3314"/>
        <v>15.25</v>
      </c>
      <c r="GB394" s="737">
        <f t="shared" si="3315"/>
        <v>14492</v>
      </c>
      <c r="GC394" s="738">
        <f t="shared" si="3316"/>
        <v>14637</v>
      </c>
      <c r="GD394" s="743">
        <f t="shared" si="3317"/>
        <v>223214.25</v>
      </c>
      <c r="GE394" s="743"/>
      <c r="GF394" s="737">
        <f t="shared" si="3318"/>
        <v>48587.519999999997</v>
      </c>
      <c r="GG394" s="743"/>
      <c r="GH394" s="737">
        <f t="shared" si="3319"/>
        <v>0</v>
      </c>
      <c r="GI394" s="743"/>
      <c r="GJ394" s="737">
        <f t="shared" si="3320"/>
        <v>0</v>
      </c>
      <c r="GK394" s="743"/>
      <c r="GL394" s="737">
        <f t="shared" si="3321"/>
        <v>0</v>
      </c>
      <c r="GM394" s="743"/>
      <c r="GN394" s="737">
        <f t="shared" si="3322"/>
        <v>0</v>
      </c>
      <c r="GO394" s="743"/>
      <c r="GP394" s="737">
        <f t="shared" si="3323"/>
        <v>0</v>
      </c>
      <c r="GQ394" s="743"/>
      <c r="GR394" s="737">
        <f t="shared" si="3324"/>
        <v>43453.59</v>
      </c>
      <c r="GS394" s="743"/>
      <c r="GT394" s="737">
        <f t="shared" si="3325"/>
        <v>0</v>
      </c>
      <c r="GU394" s="743"/>
      <c r="GV394" s="737">
        <f t="shared" si="3326"/>
        <v>0</v>
      </c>
      <c r="GW394" s="743"/>
      <c r="GX394" s="737">
        <f t="shared" si="3327"/>
        <v>0</v>
      </c>
      <c r="GY394" s="743">
        <f t="shared" si="3327"/>
        <v>0</v>
      </c>
      <c r="GZ394" s="744">
        <f t="shared" si="3328"/>
        <v>315255.36</v>
      </c>
      <c r="HA394" s="745">
        <v>12</v>
      </c>
      <c r="HB394" s="746">
        <f t="shared" si="3329"/>
        <v>3783064.32</v>
      </c>
      <c r="HC394" s="737">
        <f t="shared" si="3330"/>
        <v>0</v>
      </c>
      <c r="HD394" s="737">
        <f t="shared" si="3330"/>
        <v>0</v>
      </c>
      <c r="HE394" s="746">
        <f t="shared" si="3331"/>
        <v>3783064.32</v>
      </c>
      <c r="HF394" s="746">
        <f t="shared" si="3332"/>
        <v>1142485.42</v>
      </c>
      <c r="HG394" s="746">
        <f t="shared" si="3333"/>
        <v>4925549.74</v>
      </c>
    </row>
    <row r="395" spans="1:215" ht="15.75" hidden="1" x14ac:dyDescent="0.25">
      <c r="A395" s="1044"/>
      <c r="B395" s="760" t="s">
        <v>854</v>
      </c>
      <c r="C395" s="772"/>
      <c r="D395" s="773"/>
      <c r="E395" s="726"/>
      <c r="F395" s="734"/>
      <c r="G395" s="762"/>
      <c r="H395" s="732"/>
      <c r="I395" s="762"/>
      <c r="J395" s="732"/>
      <c r="K395" s="762"/>
      <c r="L395" s="732"/>
      <c r="M395" s="762"/>
      <c r="N395" s="732"/>
      <c r="O395" s="762"/>
      <c r="P395" s="732"/>
      <c r="Q395" s="762"/>
      <c r="R395" s="732"/>
      <c r="S395" s="762"/>
      <c r="T395" s="732"/>
      <c r="U395" s="762"/>
      <c r="V395" s="732"/>
      <c r="W395" s="762"/>
      <c r="X395" s="732"/>
      <c r="Y395" s="762"/>
      <c r="Z395" s="732"/>
      <c r="AA395" s="775"/>
      <c r="AB395" s="775"/>
      <c r="AC395" s="775"/>
      <c r="AD395" s="775"/>
      <c r="AE395" s="775"/>
      <c r="AF395" s="775"/>
      <c r="AG395" s="775"/>
      <c r="AH395" s="776"/>
      <c r="AI395" s="777"/>
      <c r="AK395" s="1044"/>
      <c r="AL395" s="760" t="s">
        <v>854</v>
      </c>
      <c r="AM395" s="772"/>
      <c r="AN395" s="773"/>
      <c r="AO395" s="726"/>
      <c r="AP395" s="734"/>
      <c r="AQ395" s="762"/>
      <c r="AR395" s="732"/>
      <c r="AS395" s="762"/>
      <c r="AT395" s="732"/>
      <c r="AU395" s="762"/>
      <c r="AV395" s="732"/>
      <c r="AW395" s="762"/>
      <c r="AX395" s="732"/>
      <c r="AY395" s="762"/>
      <c r="AZ395" s="732"/>
      <c r="BA395" s="762"/>
      <c r="BB395" s="732"/>
      <c r="BC395" s="762"/>
      <c r="BD395" s="732"/>
      <c r="BE395" s="762"/>
      <c r="BF395" s="732"/>
      <c r="BG395" s="762"/>
      <c r="BH395" s="732"/>
      <c r="BI395" s="762"/>
      <c r="BJ395" s="732"/>
      <c r="BK395" s="775"/>
      <c r="BL395" s="775"/>
      <c r="BM395" s="775"/>
      <c r="BN395" s="775"/>
      <c r="BO395" s="775"/>
      <c r="BP395" s="775"/>
      <c r="BQ395" s="775"/>
      <c r="BR395" s="776"/>
      <c r="BS395" s="777"/>
      <c r="BU395" s="1044"/>
      <c r="BV395" s="760" t="s">
        <v>854</v>
      </c>
      <c r="BW395" s="772"/>
      <c r="BX395" s="773"/>
      <c r="BY395" s="726"/>
      <c r="BZ395" s="734"/>
      <c r="CA395" s="762"/>
      <c r="CB395" s="732"/>
      <c r="CC395" s="762"/>
      <c r="CD395" s="732"/>
      <c r="CE395" s="762"/>
      <c r="CF395" s="732"/>
      <c r="CG395" s="762"/>
      <c r="CH395" s="732"/>
      <c r="CI395" s="762"/>
      <c r="CJ395" s="732"/>
      <c r="CK395" s="762"/>
      <c r="CL395" s="732"/>
      <c r="CM395" s="762"/>
      <c r="CN395" s="732"/>
      <c r="CO395" s="762"/>
      <c r="CP395" s="732"/>
      <c r="CQ395" s="762"/>
      <c r="CR395" s="732"/>
      <c r="CS395" s="762"/>
      <c r="CT395" s="732"/>
      <c r="CU395" s="775"/>
      <c r="CV395" s="775"/>
      <c r="CW395" s="775"/>
      <c r="CX395" s="775"/>
      <c r="CY395" s="775"/>
      <c r="CZ395" s="775"/>
      <c r="DA395" s="775"/>
      <c r="DB395" s="776"/>
      <c r="DC395" s="777"/>
      <c r="DE395" s="1044"/>
      <c r="DF395" s="760" t="s">
        <v>854</v>
      </c>
      <c r="DG395" s="772"/>
      <c r="DH395" s="773"/>
      <c r="DI395" s="726"/>
      <c r="DJ395" s="734"/>
      <c r="DK395" s="762"/>
      <c r="DL395" s="732"/>
      <c r="DM395" s="762"/>
      <c r="DN395" s="732"/>
      <c r="DO395" s="762"/>
      <c r="DP395" s="732"/>
      <c r="DQ395" s="762"/>
      <c r="DR395" s="732"/>
      <c r="DS395" s="762"/>
      <c r="DT395" s="732"/>
      <c r="DU395" s="762"/>
      <c r="DV395" s="732"/>
      <c r="DW395" s="762"/>
      <c r="DX395" s="732"/>
      <c r="DY395" s="762"/>
      <c r="DZ395" s="732"/>
      <c r="EA395" s="762"/>
      <c r="EB395" s="732"/>
      <c r="EC395" s="762"/>
      <c r="ED395" s="732"/>
      <c r="EE395" s="775"/>
      <c r="EF395" s="775"/>
      <c r="EG395" s="775"/>
      <c r="EH395" s="775"/>
      <c r="EI395" s="775"/>
      <c r="EJ395" s="775"/>
      <c r="EK395" s="775"/>
      <c r="EL395" s="776"/>
      <c r="EM395" s="777"/>
      <c r="EO395" s="1044"/>
      <c r="EP395" s="760" t="s">
        <v>854</v>
      </c>
      <c r="EQ395" s="772"/>
      <c r="ER395" s="773"/>
      <c r="ES395" s="726"/>
      <c r="ET395" s="734"/>
      <c r="EU395" s="762"/>
      <c r="EV395" s="732"/>
      <c r="EW395" s="762"/>
      <c r="EX395" s="732"/>
      <c r="EY395" s="762"/>
      <c r="EZ395" s="732"/>
      <c r="FA395" s="762"/>
      <c r="FB395" s="732"/>
      <c r="FC395" s="762"/>
      <c r="FD395" s="732"/>
      <c r="FE395" s="762"/>
      <c r="FF395" s="732"/>
      <c r="FG395" s="762"/>
      <c r="FH395" s="732"/>
      <c r="FI395" s="762"/>
      <c r="FJ395" s="732"/>
      <c r="FK395" s="762"/>
      <c r="FL395" s="732"/>
      <c r="FM395" s="762"/>
      <c r="FN395" s="732"/>
      <c r="FO395" s="775"/>
      <c r="FP395" s="775"/>
      <c r="FQ395" s="775"/>
      <c r="FR395" s="775"/>
      <c r="FS395" s="775"/>
      <c r="FT395" s="775"/>
      <c r="FU395" s="775"/>
      <c r="FV395" s="776"/>
      <c r="FW395" s="777"/>
      <c r="FY395" s="1044"/>
      <c r="FZ395" s="760" t="s">
        <v>854</v>
      </c>
      <c r="GA395" s="772"/>
      <c r="GB395" s="773"/>
      <c r="GC395" s="726"/>
      <c r="GD395" s="734">
        <f>F395+AP395+BZ395+DJ395+ET395</f>
        <v>0</v>
      </c>
      <c r="GE395" s="734"/>
      <c r="GF395" s="732"/>
      <c r="GG395" s="734"/>
      <c r="GH395" s="732"/>
      <c r="GI395" s="734"/>
      <c r="GJ395" s="732"/>
      <c r="GK395" s="734"/>
      <c r="GL395" s="732"/>
      <c r="GM395" s="734"/>
      <c r="GN395" s="732"/>
      <c r="GO395" s="734"/>
      <c r="GP395" s="732"/>
      <c r="GQ395" s="734"/>
      <c r="GR395" s="732"/>
      <c r="GS395" s="734"/>
      <c r="GT395" s="732"/>
      <c r="GU395" s="734"/>
      <c r="GV395" s="732"/>
      <c r="GW395" s="734"/>
      <c r="GX395" s="774"/>
      <c r="GY395" s="775"/>
      <c r="GZ395" s="775"/>
      <c r="HA395" s="775"/>
      <c r="HB395" s="775"/>
      <c r="HC395" s="775"/>
      <c r="HD395" s="775"/>
      <c r="HE395" s="775"/>
      <c r="HF395" s="776"/>
      <c r="HG395" s="777"/>
    </row>
    <row r="396" spans="1:215" hidden="1" x14ac:dyDescent="0.25">
      <c r="A396" s="1044"/>
      <c r="B396" s="735" t="s">
        <v>41</v>
      </c>
      <c r="C396" s="737">
        <f t="shared" ref="C396" si="3334">C308</f>
        <v>1</v>
      </c>
      <c r="D396" s="737">
        <f>ROUNDUP(D308*1.04,0)</f>
        <v>8731</v>
      </c>
      <c r="E396" s="738">
        <f>ROUNDUP(D396*1.01,0)</f>
        <v>8819</v>
      </c>
      <c r="F396" s="817">
        <f t="shared" ref="F396" si="3335">C396*E396</f>
        <v>8819</v>
      </c>
      <c r="G396" s="740">
        <f>ROUND(G31,1)</f>
        <v>0</v>
      </c>
      <c r="H396" s="741">
        <f>$F396*G396/100</f>
        <v>0</v>
      </c>
      <c r="I396" s="740">
        <f>ROUND(I31,1)</f>
        <v>0</v>
      </c>
      <c r="J396" s="741">
        <f>$F396*I396/100</f>
        <v>0</v>
      </c>
      <c r="K396" s="740">
        <f>ROUND(K31,1)</f>
        <v>0</v>
      </c>
      <c r="L396" s="741">
        <f>$F396*K396/100</f>
        <v>0</v>
      </c>
      <c r="M396" s="740">
        <f>ROUND(M31,1)</f>
        <v>18</v>
      </c>
      <c r="N396" s="741">
        <f>$F396*M396/100</f>
        <v>1587.42</v>
      </c>
      <c r="O396" s="740">
        <f>ROUND(O31,1)</f>
        <v>0</v>
      </c>
      <c r="P396" s="741">
        <f>$F396*O396/100</f>
        <v>0</v>
      </c>
      <c r="Q396" s="740">
        <f>ROUND(Q31,1)</f>
        <v>64</v>
      </c>
      <c r="R396" s="741">
        <f>$F396*Q396/100</f>
        <v>5644.16</v>
      </c>
      <c r="S396" s="740">
        <f>ROUND(S31,1)</f>
        <v>10</v>
      </c>
      <c r="T396" s="741">
        <f>$F396*S396/100</f>
        <v>881.9</v>
      </c>
      <c r="U396" s="740">
        <f>ROUND(U31,1)</f>
        <v>0</v>
      </c>
      <c r="V396" s="741">
        <f>$F396*U396/100</f>
        <v>0</v>
      </c>
      <c r="W396" s="740">
        <f>ROUND(W31,1)</f>
        <v>0</v>
      </c>
      <c r="X396" s="741">
        <f>$F396*W396/100</f>
        <v>0</v>
      </c>
      <c r="Y396" s="740">
        <f>ROUND(Y31,1)</f>
        <v>0</v>
      </c>
      <c r="Z396" s="741">
        <f>$F396*Y396/100</f>
        <v>0</v>
      </c>
      <c r="AA396" s="743">
        <f>IF(((SUM(F396:Z396))&gt;(16242*C396)),0,((16242*C396)-(SUM(F396:Z396))))</f>
        <v>0</v>
      </c>
      <c r="AB396" s="744">
        <f>F396+H396+J396+L396+N396+P396+R396+T396+V396+X396+Z396+AA396</f>
        <v>16932.48</v>
      </c>
      <c r="AC396" s="745">
        <v>12</v>
      </c>
      <c r="AD396" s="746">
        <f>AB396*AC396</f>
        <v>203189.76000000001</v>
      </c>
      <c r="AE396" s="747"/>
      <c r="AF396" s="741"/>
      <c r="AG396" s="746">
        <f>AD396+AE396+AF396</f>
        <v>203189.76000000001</v>
      </c>
      <c r="AH396" s="746">
        <f>AG396*0.302</f>
        <v>61363.31</v>
      </c>
      <c r="AI396" s="746">
        <f>AG396+AH396</f>
        <v>264553.07</v>
      </c>
      <c r="AK396" s="1044"/>
      <c r="AL396" s="755" t="s">
        <v>41</v>
      </c>
      <c r="AM396" s="737">
        <f t="shared" ref="AM396" si="3336">AM308</f>
        <v>1</v>
      </c>
      <c r="AN396" s="737">
        <f>ROUNDUP(AN308*1.04,0)</f>
        <v>8731</v>
      </c>
      <c r="AO396" s="738">
        <f>ROUNDUP(AN396*1.01,0)</f>
        <v>8819</v>
      </c>
      <c r="AP396" s="817">
        <f t="shared" ref="AP396" si="3337">AM396*AO396</f>
        <v>8819</v>
      </c>
      <c r="AQ396" s="740">
        <f>ROUND(AQ31,1)</f>
        <v>0</v>
      </c>
      <c r="AR396" s="741">
        <f>$AP396*AQ396/100</f>
        <v>0</v>
      </c>
      <c r="AS396" s="740">
        <f>ROUND(AS31,1)</f>
        <v>4</v>
      </c>
      <c r="AT396" s="741">
        <f>$AP396*AS396/100</f>
        <v>352.76</v>
      </c>
      <c r="AU396" s="740">
        <f>ROUND(AU31,1)</f>
        <v>0</v>
      </c>
      <c r="AV396" s="741">
        <f>$AP396*AU396/100</f>
        <v>0</v>
      </c>
      <c r="AW396" s="740">
        <f>ROUND(AW31,1)</f>
        <v>15</v>
      </c>
      <c r="AX396" s="741">
        <f>$AP396*AW396/100</f>
        <v>1322.85</v>
      </c>
      <c r="AY396" s="740">
        <f>ROUND(AY31,1)</f>
        <v>0</v>
      </c>
      <c r="AZ396" s="741">
        <f>$AP396*AY396/100</f>
        <v>0</v>
      </c>
      <c r="BA396" s="740">
        <f>ROUND(BA31,1)</f>
        <v>110</v>
      </c>
      <c r="BB396" s="741">
        <f>$AP396*BA396/100</f>
        <v>9700.9</v>
      </c>
      <c r="BC396" s="740">
        <f>ROUND(BC31,1)</f>
        <v>10</v>
      </c>
      <c r="BD396" s="741">
        <f>$AP396*BC396/100</f>
        <v>881.9</v>
      </c>
      <c r="BE396" s="740">
        <f>ROUND(BE31,1)</f>
        <v>0</v>
      </c>
      <c r="BF396" s="741">
        <f>$AP396*BE396/100</f>
        <v>0</v>
      </c>
      <c r="BG396" s="740">
        <f>ROUND(BG31,1)</f>
        <v>0</v>
      </c>
      <c r="BH396" s="741">
        <f>$AP396*BG396/100</f>
        <v>0</v>
      </c>
      <c r="BI396" s="740">
        <f>ROUND(BI31,1)</f>
        <v>0</v>
      </c>
      <c r="BJ396" s="741">
        <f>$AP396*BI396/100</f>
        <v>0</v>
      </c>
      <c r="BK396" s="743">
        <f>IF(((SUM(AP396:BJ396))&gt;(16242*AM396)),0,((16242*AM396)-(SUM(AP396:BJ396))))</f>
        <v>0</v>
      </c>
      <c r="BL396" s="744">
        <f>AP396+AR396+AT396+AV396+AX396+AZ396+BB396+BD396+BF396+BH396+BJ396+BK396</f>
        <v>21077.41</v>
      </c>
      <c r="BM396" s="745">
        <v>12</v>
      </c>
      <c r="BN396" s="746">
        <f>BL396*BM396</f>
        <v>252928.92</v>
      </c>
      <c r="BO396" s="747"/>
      <c r="BP396" s="741"/>
      <c r="BQ396" s="746">
        <f>BN396+BO396+BP396</f>
        <v>252928.92</v>
      </c>
      <c r="BR396" s="746">
        <f>BQ396*0.302</f>
        <v>76384.53</v>
      </c>
      <c r="BS396" s="746">
        <f>BQ396+BR396</f>
        <v>329313.45</v>
      </c>
      <c r="BU396" s="1044"/>
      <c r="BV396" s="755" t="s">
        <v>41</v>
      </c>
      <c r="BW396" s="737">
        <f t="shared" ref="BW396" si="3338">BW308</f>
        <v>1</v>
      </c>
      <c r="BX396" s="737">
        <f>ROUNDUP(BX308*1.04,0)</f>
        <v>8731</v>
      </c>
      <c r="BY396" s="738">
        <f>ROUNDUP(BX396*1.01,0)</f>
        <v>8819</v>
      </c>
      <c r="BZ396" s="817">
        <f t="shared" ref="BZ396" si="3339">BW396*BY396</f>
        <v>8819</v>
      </c>
      <c r="CA396" s="740">
        <f>ROUND(CA31,1)</f>
        <v>0</v>
      </c>
      <c r="CB396" s="741">
        <f>$BZ396*CA396/100</f>
        <v>0</v>
      </c>
      <c r="CC396" s="740">
        <f>ROUND(CC31,1)</f>
        <v>0</v>
      </c>
      <c r="CD396" s="741">
        <f>$BZ396*CC396/100</f>
        <v>0</v>
      </c>
      <c r="CE396" s="740">
        <f>ROUND(CE31,1)</f>
        <v>0</v>
      </c>
      <c r="CF396" s="741">
        <f>$BZ396*CE396/100</f>
        <v>0</v>
      </c>
      <c r="CG396" s="740">
        <f>ROUND(CG31,1)</f>
        <v>0</v>
      </c>
      <c r="CH396" s="741">
        <f>$BZ396*CG396/100</f>
        <v>0</v>
      </c>
      <c r="CI396" s="740">
        <f>ROUND(CI31,1)</f>
        <v>0</v>
      </c>
      <c r="CJ396" s="741">
        <f>$BZ396*CI396/100</f>
        <v>0</v>
      </c>
      <c r="CK396" s="740">
        <f>ROUND(CK31,1)</f>
        <v>0</v>
      </c>
      <c r="CL396" s="741">
        <f>$BZ396*CK396/100</f>
        <v>0</v>
      </c>
      <c r="CM396" s="740">
        <f>ROUND(CM31,1)</f>
        <v>0</v>
      </c>
      <c r="CN396" s="741">
        <f>$BZ396*CM396/100</f>
        <v>0</v>
      </c>
      <c r="CO396" s="740">
        <f>ROUND(CO31,1)</f>
        <v>0</v>
      </c>
      <c r="CP396" s="741">
        <f>$BZ396*CO396/100</f>
        <v>0</v>
      </c>
      <c r="CQ396" s="740">
        <f>ROUND(CQ31,1)</f>
        <v>0</v>
      </c>
      <c r="CR396" s="741">
        <f>$BZ396*CQ396/100</f>
        <v>0</v>
      </c>
      <c r="CS396" s="740">
        <f>ROUND(CS31,1)</f>
        <v>0</v>
      </c>
      <c r="CT396" s="741">
        <f>$BZ396*CS396/100</f>
        <v>0</v>
      </c>
      <c r="CU396" s="743">
        <f>IF(((SUM(BZ396:CT396))&gt;(16242*BW396)),0,((16242*BW396)-(SUM(BZ396:CT396))))</f>
        <v>7423</v>
      </c>
      <c r="CV396" s="744">
        <f>BZ396+CB396+CD396+CF396+CH396+CJ396+CL396+CN396+CP396+CR396+CT396+CU396</f>
        <v>16242</v>
      </c>
      <c r="CW396" s="745">
        <v>12</v>
      </c>
      <c r="CX396" s="746">
        <f>CV396*CW396</f>
        <v>194904</v>
      </c>
      <c r="CY396" s="747"/>
      <c r="CZ396" s="741"/>
      <c r="DA396" s="746">
        <f>CX396+CY396+CZ396</f>
        <v>194904</v>
      </c>
      <c r="DB396" s="746">
        <f>DA396*0.302</f>
        <v>58861.01</v>
      </c>
      <c r="DC396" s="746">
        <f>DA396+DB396</f>
        <v>253765.01</v>
      </c>
      <c r="DD396" s="750"/>
      <c r="DE396" s="1044"/>
      <c r="DF396" s="755" t="s">
        <v>41</v>
      </c>
      <c r="DG396" s="737">
        <f t="shared" ref="DG396" si="3340">DG308</f>
        <v>1</v>
      </c>
      <c r="DH396" s="737">
        <f>ROUNDUP(DH308*1.04,0)</f>
        <v>8731</v>
      </c>
      <c r="DI396" s="738">
        <f>ROUNDUP(DH396*1.01,0)</f>
        <v>8819</v>
      </c>
      <c r="DJ396" s="817">
        <f t="shared" ref="DJ396" si="3341">DG396*DI396</f>
        <v>8819</v>
      </c>
      <c r="DK396" s="740">
        <f>ROUND(DK31,1)</f>
        <v>0</v>
      </c>
      <c r="DL396" s="741">
        <f>$DJ396*DK396/100</f>
        <v>0</v>
      </c>
      <c r="DM396" s="740">
        <f>ROUND(DM31,1)</f>
        <v>0</v>
      </c>
      <c r="DN396" s="741">
        <f>$DJ396*DM396/100</f>
        <v>0</v>
      </c>
      <c r="DO396" s="740">
        <f>ROUND(DO31,1)</f>
        <v>0</v>
      </c>
      <c r="DP396" s="741">
        <f>$DJ396*DO396/100</f>
        <v>0</v>
      </c>
      <c r="DQ396" s="740">
        <f>ROUND(DQ31,1)</f>
        <v>20</v>
      </c>
      <c r="DR396" s="741">
        <f>$DJ396*DQ396/100</f>
        <v>1763.8</v>
      </c>
      <c r="DS396" s="740">
        <f>ROUND(DS31,1)</f>
        <v>0</v>
      </c>
      <c r="DT396" s="741">
        <f>$DJ396*DS396/100</f>
        <v>0</v>
      </c>
      <c r="DU396" s="740">
        <f>ROUND(DU31,1)</f>
        <v>100</v>
      </c>
      <c r="DV396" s="741">
        <f>$DJ396*DU396/100</f>
        <v>8819</v>
      </c>
      <c r="DW396" s="740">
        <f>ROUND(DW31,1)</f>
        <v>0</v>
      </c>
      <c r="DX396" s="741">
        <f>$DJ396*DW396/100</f>
        <v>0</v>
      </c>
      <c r="DY396" s="740">
        <f>ROUND(DY31,1)</f>
        <v>0</v>
      </c>
      <c r="DZ396" s="741">
        <f>$DJ396*DY396/100</f>
        <v>0</v>
      </c>
      <c r="EA396" s="740">
        <f>ROUND(EA31,1)</f>
        <v>0</v>
      </c>
      <c r="EB396" s="741">
        <f>$DJ396*EA396/100</f>
        <v>0</v>
      </c>
      <c r="EC396" s="740">
        <f>ROUND(EC31,1)</f>
        <v>0</v>
      </c>
      <c r="ED396" s="741">
        <f>$DJ396*EC396/100</f>
        <v>0</v>
      </c>
      <c r="EE396" s="743">
        <f>IF(((SUM(DJ396:ED396))&gt;(16242*DG396)),0,((16242*DG396)-(SUM(DJ396:ED396))))</f>
        <v>0</v>
      </c>
      <c r="EF396" s="744">
        <f>DJ396+DL396+DN396+DP396+DR396+DT396+DV396+DX396+DZ396+EB396+ED396+EE396</f>
        <v>19401.8</v>
      </c>
      <c r="EG396" s="745">
        <v>12</v>
      </c>
      <c r="EH396" s="746">
        <f>EF396*EG396</f>
        <v>232821.6</v>
      </c>
      <c r="EI396" s="747"/>
      <c r="EJ396" s="741"/>
      <c r="EK396" s="746">
        <f>EH396+EI396+EJ396</f>
        <v>232821.6</v>
      </c>
      <c r="EL396" s="746">
        <f>EK396*0.302</f>
        <v>70312.12</v>
      </c>
      <c r="EM396" s="746">
        <f>EK396+EL396</f>
        <v>303133.71999999997</v>
      </c>
      <c r="EO396" s="1044"/>
      <c r="EP396" s="752" t="s">
        <v>41</v>
      </c>
      <c r="EQ396" s="737">
        <f t="shared" ref="EQ396" si="3342">EQ308</f>
        <v>0.5</v>
      </c>
      <c r="ER396" s="737">
        <f>ROUNDUP(ER308*1.04,0)</f>
        <v>8731</v>
      </c>
      <c r="ES396" s="738">
        <f>ROUNDUP(ER396*1.01,0)</f>
        <v>8819</v>
      </c>
      <c r="ET396" s="817">
        <f t="shared" ref="ET396" si="3343">EQ396*ES396</f>
        <v>4409.5</v>
      </c>
      <c r="EU396" s="740">
        <f>ROUND(EU31,1)</f>
        <v>0</v>
      </c>
      <c r="EV396" s="741">
        <f>$ET396*EU396/100</f>
        <v>0</v>
      </c>
      <c r="EW396" s="740">
        <f>ROUND(EW31,1)</f>
        <v>0</v>
      </c>
      <c r="EX396" s="741">
        <f>$ET396*EW396/100</f>
        <v>0</v>
      </c>
      <c r="EY396" s="740">
        <f>ROUND(EY31,1)</f>
        <v>0</v>
      </c>
      <c r="EZ396" s="741">
        <f>$ET396*EY396/100</f>
        <v>0</v>
      </c>
      <c r="FA396" s="740">
        <f>ROUND(FA31,1)</f>
        <v>0</v>
      </c>
      <c r="FB396" s="741">
        <f>$ET396*FA396/100</f>
        <v>0</v>
      </c>
      <c r="FC396" s="740">
        <f>ROUND(FC31,1)</f>
        <v>0</v>
      </c>
      <c r="FD396" s="741">
        <f>$ET396*FC396/100</f>
        <v>0</v>
      </c>
      <c r="FE396" s="740">
        <f>ROUND(FE31,1)</f>
        <v>150</v>
      </c>
      <c r="FF396" s="741">
        <f>$ET396*FE396/100</f>
        <v>6614.25</v>
      </c>
      <c r="FG396" s="740">
        <f>ROUND(FG31,1)</f>
        <v>0</v>
      </c>
      <c r="FH396" s="741">
        <f>$ET396*FG396/100</f>
        <v>0</v>
      </c>
      <c r="FI396" s="740">
        <f>ROUND(FI31,1)</f>
        <v>0</v>
      </c>
      <c r="FJ396" s="741">
        <f>$ET396*FI396/100</f>
        <v>0</v>
      </c>
      <c r="FK396" s="740">
        <f>ROUND(FK31,1)</f>
        <v>0</v>
      </c>
      <c r="FL396" s="741">
        <f>$ET396*FK396/100</f>
        <v>0</v>
      </c>
      <c r="FM396" s="740">
        <f>ROUND(FM31,1)</f>
        <v>0</v>
      </c>
      <c r="FN396" s="741">
        <f>$ET396*FM396/100</f>
        <v>0</v>
      </c>
      <c r="FO396" s="743">
        <f>IF(((SUM(ET396:FN396))&gt;(16242*EQ396)),0,((16242*EQ396)-(SUM(ET396:FN396))))</f>
        <v>0</v>
      </c>
      <c r="FP396" s="744">
        <f>ET396+EV396+EX396+EZ396+FB396+FD396+FF396+FH396+FJ396+FL396+FN396+FO396</f>
        <v>11023.75</v>
      </c>
      <c r="FQ396" s="745">
        <v>12</v>
      </c>
      <c r="FR396" s="746">
        <f>FP396*FQ396</f>
        <v>132285</v>
      </c>
      <c r="FS396" s="747"/>
      <c r="FT396" s="741"/>
      <c r="FU396" s="746">
        <f>FR396+FS396+FT396</f>
        <v>132285</v>
      </c>
      <c r="FV396" s="746">
        <f>FU396*0.302</f>
        <v>39950.07</v>
      </c>
      <c r="FW396" s="746">
        <f>FU396+FV396</f>
        <v>172235.07</v>
      </c>
      <c r="FY396" s="1044"/>
      <c r="FZ396" s="752" t="s">
        <v>41</v>
      </c>
      <c r="GA396" s="737">
        <f t="shared" ref="GA396" si="3344">GA308</f>
        <v>4.5</v>
      </c>
      <c r="GB396" s="737">
        <f>ROUNDUP(GB308*1.04,0)</f>
        <v>8731</v>
      </c>
      <c r="GC396" s="738">
        <f>ROUNDUP(GB396*1.01,0)</f>
        <v>8819</v>
      </c>
      <c r="GD396" s="743">
        <f>F396+AP396+BZ396+DJ396+ET396</f>
        <v>39685.5</v>
      </c>
      <c r="GE396" s="743"/>
      <c r="GF396" s="737">
        <f>H396+AR396+CB396+DL396+EV396</f>
        <v>0</v>
      </c>
      <c r="GG396" s="743"/>
      <c r="GH396" s="737">
        <f>J396+AT396+CD396+DN396+EX396</f>
        <v>352.76</v>
      </c>
      <c r="GI396" s="743"/>
      <c r="GJ396" s="737">
        <f>L396+AV396+CF396+DP396+EZ396</f>
        <v>0</v>
      </c>
      <c r="GK396" s="743"/>
      <c r="GL396" s="737">
        <f>N396+AX396+CH396+DR396+FB396</f>
        <v>4674.07</v>
      </c>
      <c r="GM396" s="743"/>
      <c r="GN396" s="737">
        <f>P396+AZ396+CJ396+DT396+FD396</f>
        <v>0</v>
      </c>
      <c r="GO396" s="743"/>
      <c r="GP396" s="737">
        <f>R396+BB396+CL396+DV396+FF396</f>
        <v>30778.31</v>
      </c>
      <c r="GQ396" s="743"/>
      <c r="GR396" s="737">
        <f>T396+BD396+CN396+DX396+FH396</f>
        <v>1763.8</v>
      </c>
      <c r="GS396" s="743"/>
      <c r="GT396" s="737">
        <f>V396+BF396+CP396+DZ396+FJ396</f>
        <v>0</v>
      </c>
      <c r="GU396" s="743"/>
      <c r="GV396" s="737">
        <f>X396+BH396+CR396+EB396+FL396</f>
        <v>0</v>
      </c>
      <c r="GW396" s="743"/>
      <c r="GX396" s="737">
        <f>Z396+BJ396+CT396+ED396+FN396</f>
        <v>0</v>
      </c>
      <c r="GY396" s="743">
        <f>AA396+BK396+CU396+EE396+FO396</f>
        <v>7423</v>
      </c>
      <c r="GZ396" s="744">
        <f>GD396+GF396+GH396+GJ396+GL396+GN396+GP396+GR396+GT396+GV396+GX396+GY396</f>
        <v>84677.440000000002</v>
      </c>
      <c r="HA396" s="745">
        <v>12</v>
      </c>
      <c r="HB396" s="746">
        <f>GZ396*HA396</f>
        <v>1016129.28</v>
      </c>
      <c r="HC396" s="737">
        <f>AE396+BO396+CY396+EI396+FS396</f>
        <v>0</v>
      </c>
      <c r="HD396" s="737">
        <f>AF396+BP396+CZ396+EJ396+FT396</f>
        <v>0</v>
      </c>
      <c r="HE396" s="746">
        <f>HB396+HC396+HD396</f>
        <v>1016129.28</v>
      </c>
      <c r="HF396" s="746">
        <f>HE396*0.302</f>
        <v>306871.03999999998</v>
      </c>
      <c r="HG396" s="746">
        <f>HE396+HF396</f>
        <v>1323000.3200000001</v>
      </c>
    </row>
    <row r="397" spans="1:215" ht="15.75" hidden="1" x14ac:dyDescent="0.25">
      <c r="A397" s="1044"/>
      <c r="B397" s="760" t="s">
        <v>855</v>
      </c>
      <c r="C397" s="730"/>
      <c r="D397" s="773"/>
      <c r="E397" s="726"/>
      <c r="F397" s="734"/>
      <c r="G397" s="762"/>
      <c r="H397" s="732"/>
      <c r="I397" s="762"/>
      <c r="J397" s="732"/>
      <c r="K397" s="762"/>
      <c r="L397" s="732"/>
      <c r="M397" s="762"/>
      <c r="N397" s="732"/>
      <c r="O397" s="762"/>
      <c r="P397" s="732"/>
      <c r="Q397" s="762"/>
      <c r="R397" s="732"/>
      <c r="S397" s="762"/>
      <c r="T397" s="732"/>
      <c r="U397" s="762"/>
      <c r="V397" s="732"/>
      <c r="W397" s="762"/>
      <c r="X397" s="732"/>
      <c r="Y397" s="762"/>
      <c r="Z397" s="732"/>
      <c r="AA397" s="775"/>
      <c r="AB397" s="775"/>
      <c r="AC397" s="775"/>
      <c r="AD397" s="775"/>
      <c r="AE397" s="775"/>
      <c r="AF397" s="775"/>
      <c r="AG397" s="775"/>
      <c r="AH397" s="776"/>
      <c r="AI397" s="777"/>
      <c r="AK397" s="1044"/>
      <c r="AL397" s="760" t="s">
        <v>855</v>
      </c>
      <c r="AM397" s="730"/>
      <c r="AN397" s="773"/>
      <c r="AO397" s="726"/>
      <c r="AP397" s="734"/>
      <c r="AQ397" s="762"/>
      <c r="AR397" s="732"/>
      <c r="AS397" s="762"/>
      <c r="AT397" s="732"/>
      <c r="AU397" s="762"/>
      <c r="AV397" s="732"/>
      <c r="AW397" s="762"/>
      <c r="AX397" s="732"/>
      <c r="AY397" s="762"/>
      <c r="AZ397" s="732"/>
      <c r="BA397" s="762"/>
      <c r="BB397" s="732"/>
      <c r="BC397" s="762"/>
      <c r="BD397" s="732"/>
      <c r="BE397" s="762"/>
      <c r="BF397" s="732"/>
      <c r="BG397" s="762"/>
      <c r="BH397" s="732"/>
      <c r="BI397" s="762"/>
      <c r="BJ397" s="732"/>
      <c r="BK397" s="775"/>
      <c r="BL397" s="775"/>
      <c r="BM397" s="775"/>
      <c r="BN397" s="775"/>
      <c r="BO397" s="775"/>
      <c r="BP397" s="775"/>
      <c r="BQ397" s="775"/>
      <c r="BR397" s="776"/>
      <c r="BS397" s="777"/>
      <c r="BU397" s="1044"/>
      <c r="BV397" s="760" t="s">
        <v>855</v>
      </c>
      <c r="BW397" s="730"/>
      <c r="BX397" s="773"/>
      <c r="BY397" s="726"/>
      <c r="BZ397" s="734"/>
      <c r="CA397" s="762"/>
      <c r="CB397" s="732"/>
      <c r="CC397" s="762"/>
      <c r="CD397" s="732"/>
      <c r="CE397" s="762"/>
      <c r="CF397" s="732"/>
      <c r="CG397" s="762"/>
      <c r="CH397" s="732"/>
      <c r="CI397" s="762"/>
      <c r="CJ397" s="732"/>
      <c r="CK397" s="762"/>
      <c r="CL397" s="732"/>
      <c r="CM397" s="762"/>
      <c r="CN397" s="732"/>
      <c r="CO397" s="762"/>
      <c r="CP397" s="732"/>
      <c r="CQ397" s="762"/>
      <c r="CR397" s="732"/>
      <c r="CS397" s="762"/>
      <c r="CT397" s="732"/>
      <c r="CU397" s="775"/>
      <c r="CV397" s="775"/>
      <c r="CW397" s="775"/>
      <c r="CX397" s="775"/>
      <c r="CY397" s="775"/>
      <c r="CZ397" s="775"/>
      <c r="DA397" s="775"/>
      <c r="DB397" s="776"/>
      <c r="DC397" s="777"/>
      <c r="DE397" s="1044"/>
      <c r="DF397" s="760" t="s">
        <v>855</v>
      </c>
      <c r="DG397" s="730"/>
      <c r="DH397" s="773"/>
      <c r="DI397" s="726"/>
      <c r="DJ397" s="734"/>
      <c r="DK397" s="762"/>
      <c r="DL397" s="732"/>
      <c r="DM397" s="762"/>
      <c r="DN397" s="732"/>
      <c r="DO397" s="762"/>
      <c r="DP397" s="732"/>
      <c r="DQ397" s="762"/>
      <c r="DR397" s="732"/>
      <c r="DS397" s="762"/>
      <c r="DT397" s="732"/>
      <c r="DU397" s="762"/>
      <c r="DV397" s="732"/>
      <c r="DW397" s="762"/>
      <c r="DX397" s="732"/>
      <c r="DY397" s="762"/>
      <c r="DZ397" s="732"/>
      <c r="EA397" s="762"/>
      <c r="EB397" s="732"/>
      <c r="EC397" s="762"/>
      <c r="ED397" s="732"/>
      <c r="EE397" s="775"/>
      <c r="EF397" s="775"/>
      <c r="EG397" s="775"/>
      <c r="EH397" s="775"/>
      <c r="EI397" s="775"/>
      <c r="EJ397" s="775"/>
      <c r="EK397" s="775"/>
      <c r="EL397" s="776"/>
      <c r="EM397" s="777"/>
      <c r="EO397" s="1044"/>
      <c r="EP397" s="760" t="s">
        <v>855</v>
      </c>
      <c r="EQ397" s="730"/>
      <c r="ER397" s="773"/>
      <c r="ES397" s="726"/>
      <c r="ET397" s="734"/>
      <c r="EU397" s="762"/>
      <c r="EV397" s="732"/>
      <c r="EW397" s="762"/>
      <c r="EX397" s="732"/>
      <c r="EY397" s="762"/>
      <c r="EZ397" s="732"/>
      <c r="FA397" s="762"/>
      <c r="FB397" s="732"/>
      <c r="FC397" s="762"/>
      <c r="FD397" s="732"/>
      <c r="FE397" s="762"/>
      <c r="FF397" s="732"/>
      <c r="FG397" s="762"/>
      <c r="FH397" s="732"/>
      <c r="FI397" s="762"/>
      <c r="FJ397" s="732"/>
      <c r="FK397" s="762"/>
      <c r="FL397" s="732"/>
      <c r="FM397" s="762"/>
      <c r="FN397" s="732"/>
      <c r="FO397" s="775"/>
      <c r="FP397" s="775"/>
      <c r="FQ397" s="775"/>
      <c r="FR397" s="775"/>
      <c r="FS397" s="775"/>
      <c r="FT397" s="775"/>
      <c r="FU397" s="775"/>
      <c r="FV397" s="776"/>
      <c r="FW397" s="777"/>
      <c r="FY397" s="1044"/>
      <c r="FZ397" s="760" t="s">
        <v>855</v>
      </c>
      <c r="GA397" s="730"/>
      <c r="GB397" s="773"/>
      <c r="GC397" s="726"/>
      <c r="GD397" s="734">
        <f>F397+AP397+BZ397+DJ397+ET397</f>
        <v>0</v>
      </c>
      <c r="GE397" s="734"/>
      <c r="GF397" s="732"/>
      <c r="GG397" s="734"/>
      <c r="GH397" s="732"/>
      <c r="GI397" s="734"/>
      <c r="GJ397" s="732"/>
      <c r="GK397" s="734"/>
      <c r="GL397" s="732"/>
      <c r="GM397" s="734"/>
      <c r="GN397" s="732"/>
      <c r="GO397" s="734"/>
      <c r="GP397" s="732"/>
      <c r="GQ397" s="734"/>
      <c r="GR397" s="732"/>
      <c r="GS397" s="734"/>
      <c r="GT397" s="732"/>
      <c r="GU397" s="734"/>
      <c r="GV397" s="732"/>
      <c r="GW397" s="734"/>
      <c r="GX397" s="774"/>
      <c r="GY397" s="775"/>
      <c r="GZ397" s="775"/>
      <c r="HA397" s="775"/>
      <c r="HB397" s="775"/>
      <c r="HC397" s="775"/>
      <c r="HD397" s="775"/>
      <c r="HE397" s="775"/>
      <c r="HF397" s="776"/>
      <c r="HG397" s="777"/>
    </row>
    <row r="398" spans="1:215" ht="24" hidden="1" x14ac:dyDescent="0.25">
      <c r="A398" s="1044"/>
      <c r="B398" s="755" t="s">
        <v>856</v>
      </c>
      <c r="C398" s="737">
        <f t="shared" ref="C398:C420" si="3345">C310</f>
        <v>1</v>
      </c>
      <c r="D398" s="737">
        <f t="shared" ref="D398:D420" si="3346">ROUNDUP(D310*1.04,0)</f>
        <v>8559</v>
      </c>
      <c r="E398" s="738">
        <f t="shared" ref="E398:E420" si="3347">ROUNDUP(D398*1.01,0)</f>
        <v>8645</v>
      </c>
      <c r="F398" s="817">
        <f t="shared" ref="F398:F420" si="3348">C398*E398</f>
        <v>8645</v>
      </c>
      <c r="G398" s="740">
        <f t="shared" ref="G398:I413" si="3349">ROUND(G33,1)</f>
        <v>0</v>
      </c>
      <c r="H398" s="741">
        <f t="shared" ref="H398:H420" si="3350">$F398*G398/100</f>
        <v>0</v>
      </c>
      <c r="I398" s="740">
        <f t="shared" si="3349"/>
        <v>0</v>
      </c>
      <c r="J398" s="741">
        <f t="shared" ref="J398:J420" si="3351">$F398*I398/100</f>
        <v>0</v>
      </c>
      <c r="K398" s="740">
        <f t="shared" ref="K398:K420" si="3352">ROUND(K33,1)</f>
        <v>0</v>
      </c>
      <c r="L398" s="741">
        <f t="shared" ref="L398:L420" si="3353">$F398*K398/100</f>
        <v>0</v>
      </c>
      <c r="M398" s="740">
        <f t="shared" ref="M398:M420" si="3354">ROUND(M33,1)</f>
        <v>23</v>
      </c>
      <c r="N398" s="741">
        <f t="shared" ref="N398:N420" si="3355">$F398*M398/100</f>
        <v>1988.35</v>
      </c>
      <c r="O398" s="740">
        <f t="shared" ref="O398:O420" si="3356">ROUND(O33,1)</f>
        <v>0</v>
      </c>
      <c r="P398" s="741">
        <f t="shared" ref="P398:P420" si="3357">$F398*O398/100</f>
        <v>0</v>
      </c>
      <c r="Q398" s="740">
        <f t="shared" ref="Q398:Q420" si="3358">ROUND(Q33,1)</f>
        <v>198</v>
      </c>
      <c r="R398" s="741">
        <f t="shared" ref="R398:R420" si="3359">$F398*Q398/100</f>
        <v>17117.099999999999</v>
      </c>
      <c r="S398" s="740">
        <f t="shared" ref="S398:S420" si="3360">ROUND(S33,1)</f>
        <v>30</v>
      </c>
      <c r="T398" s="741">
        <f t="shared" ref="T398:T420" si="3361">$F398*S398/100</f>
        <v>2593.5</v>
      </c>
      <c r="U398" s="740">
        <f t="shared" ref="U398:U420" si="3362">ROUND(U33,1)</f>
        <v>0</v>
      </c>
      <c r="V398" s="741">
        <f t="shared" ref="V398:V420" si="3363">$F398*U398/100</f>
        <v>0</v>
      </c>
      <c r="W398" s="740">
        <f t="shared" ref="W398:W420" si="3364">ROUND(W33,1)</f>
        <v>0</v>
      </c>
      <c r="X398" s="741">
        <f t="shared" ref="X398:X420" si="3365">$F398*W398/100</f>
        <v>0</v>
      </c>
      <c r="Y398" s="740">
        <f t="shared" ref="Y398:Y420" si="3366">ROUND(Y33,1)</f>
        <v>0</v>
      </c>
      <c r="Z398" s="741">
        <f t="shared" ref="Z398:Z420" si="3367">$F398*Y398/100</f>
        <v>0</v>
      </c>
      <c r="AA398" s="743">
        <f t="shared" ref="AA398:AA420" si="3368">IF(((SUM(F398:Z398))&gt;(16242*C398)),0,((16242*C398)-(SUM(F398:Z398))))</f>
        <v>0</v>
      </c>
      <c r="AB398" s="744">
        <f t="shared" ref="AB398:AB420" si="3369">F398+H398+J398+L398+N398+P398+R398+T398+V398+X398+Z398+AA398</f>
        <v>30343.95</v>
      </c>
      <c r="AC398" s="745">
        <v>12</v>
      </c>
      <c r="AD398" s="746">
        <f t="shared" ref="AD398:AD420" si="3370">AB398*AC398</f>
        <v>364127.4</v>
      </c>
      <c r="AE398" s="747"/>
      <c r="AF398" s="741"/>
      <c r="AG398" s="746">
        <f t="shared" ref="AG398:AG420" si="3371">AD398+AE398+AF398</f>
        <v>364127.4</v>
      </c>
      <c r="AH398" s="746">
        <f t="shared" ref="AH398:AH420" si="3372">AG398*0.302</f>
        <v>109966.47</v>
      </c>
      <c r="AI398" s="746">
        <f t="shared" ref="AI398:AI420" si="3373">AG398+AH398</f>
        <v>474093.87</v>
      </c>
      <c r="AK398" s="1044"/>
      <c r="AL398" s="755" t="s">
        <v>857</v>
      </c>
      <c r="AM398" s="737">
        <f t="shared" ref="AM398:AM420" si="3374">AM310</f>
        <v>1</v>
      </c>
      <c r="AN398" s="737">
        <f t="shared" ref="AN398:AN420" si="3375">ROUNDUP(AN310*1.04,0)</f>
        <v>8559</v>
      </c>
      <c r="AO398" s="738">
        <f t="shared" ref="AO398:AO420" si="3376">ROUNDUP(AN398*1.01,0)</f>
        <v>8645</v>
      </c>
      <c r="AP398" s="817">
        <f t="shared" ref="AP398:AP420" si="3377">AM398*AO398</f>
        <v>8645</v>
      </c>
      <c r="AQ398" s="740">
        <f t="shared" ref="AQ398:AQ420" si="3378">ROUND(AQ33,1)</f>
        <v>0</v>
      </c>
      <c r="AR398" s="741">
        <f t="shared" ref="AR398:AR420" si="3379">$AP398*AQ398/100</f>
        <v>0</v>
      </c>
      <c r="AS398" s="740">
        <f t="shared" ref="AS398:AS420" si="3380">ROUND(AS33,1)</f>
        <v>4</v>
      </c>
      <c r="AT398" s="741">
        <f t="shared" ref="AT398:AT420" si="3381">$AP398*AS398/100</f>
        <v>345.8</v>
      </c>
      <c r="AU398" s="740">
        <f t="shared" ref="AU398:AU420" si="3382">ROUND(AU33,1)</f>
        <v>0</v>
      </c>
      <c r="AV398" s="741">
        <f t="shared" ref="AV398:AV420" si="3383">$AP398*AU398/100</f>
        <v>0</v>
      </c>
      <c r="AW398" s="740">
        <f t="shared" ref="AW398:AW420" si="3384">ROUND(AW33,1)</f>
        <v>0</v>
      </c>
      <c r="AX398" s="741">
        <f t="shared" ref="AX398:AX420" si="3385">$AP398*AW398/100</f>
        <v>0</v>
      </c>
      <c r="AY398" s="740">
        <f t="shared" ref="AY398:AY420" si="3386">ROUND(AY33,1)</f>
        <v>0</v>
      </c>
      <c r="AZ398" s="741">
        <f t="shared" ref="AZ398:AZ420" si="3387">$AP398*AY398/100</f>
        <v>0</v>
      </c>
      <c r="BA398" s="740">
        <f t="shared" ref="BA398:BA420" si="3388">ROUND(BA33,1)</f>
        <v>195</v>
      </c>
      <c r="BB398" s="741">
        <f t="shared" ref="BB398:BB420" si="3389">$AP398*BA398/100</f>
        <v>16857.75</v>
      </c>
      <c r="BC398" s="740">
        <f t="shared" ref="BC398:BC420" si="3390">ROUND(BC33,1)</f>
        <v>15</v>
      </c>
      <c r="BD398" s="741">
        <f t="shared" ref="BD398:BD420" si="3391">$AP398*BC398/100</f>
        <v>1296.75</v>
      </c>
      <c r="BE398" s="740">
        <f t="shared" ref="BE398:BE420" si="3392">ROUND(BE33,1)</f>
        <v>0</v>
      </c>
      <c r="BF398" s="741">
        <f t="shared" ref="BF398:BF420" si="3393">$AP398*BE398/100</f>
        <v>0</v>
      </c>
      <c r="BG398" s="740">
        <f t="shared" ref="BG398:BG420" si="3394">ROUND(BG33,1)</f>
        <v>0</v>
      </c>
      <c r="BH398" s="741">
        <f t="shared" ref="BH398:BH420" si="3395">$AP398*BG398/100</f>
        <v>0</v>
      </c>
      <c r="BI398" s="740">
        <f t="shared" ref="BI398:BI420" si="3396">ROUND(BI33,1)</f>
        <v>0</v>
      </c>
      <c r="BJ398" s="741">
        <f t="shared" ref="BJ398:BJ420" si="3397">$AP398*BI398/100</f>
        <v>0</v>
      </c>
      <c r="BK398" s="743">
        <f t="shared" ref="BK398:BK420" si="3398">IF(((SUM(AP398:BJ398))&gt;(16242*AM398)),0,((16242*AM398)-(SUM(AP398:BJ398))))</f>
        <v>0</v>
      </c>
      <c r="BL398" s="744">
        <f t="shared" ref="BL398:BL420" si="3399">AP398+AR398+AT398+AV398+AX398+AZ398+BB398+BD398+BF398+BH398+BJ398+BK398</f>
        <v>27145.3</v>
      </c>
      <c r="BM398" s="745">
        <v>12</v>
      </c>
      <c r="BN398" s="746">
        <f t="shared" ref="BN398:BN420" si="3400">BL398*BM398</f>
        <v>325743.59999999998</v>
      </c>
      <c r="BO398" s="747"/>
      <c r="BP398" s="741"/>
      <c r="BQ398" s="746">
        <f t="shared" ref="BQ398:BQ420" si="3401">BN398+BO398+BP398</f>
        <v>325743.59999999998</v>
      </c>
      <c r="BR398" s="746">
        <f t="shared" ref="BR398:BR420" si="3402">BQ398*0.302</f>
        <v>98374.57</v>
      </c>
      <c r="BS398" s="746">
        <f t="shared" ref="BS398:BS420" si="3403">BQ398+BR398</f>
        <v>424118.17</v>
      </c>
      <c r="BU398" s="1044"/>
      <c r="BV398" s="755" t="s">
        <v>856</v>
      </c>
      <c r="BW398" s="737">
        <f t="shared" ref="BW398:BW420" si="3404">BW310</f>
        <v>2</v>
      </c>
      <c r="BX398" s="737">
        <f t="shared" ref="BX398:BX420" si="3405">ROUNDUP(BX310*1.04,0)</f>
        <v>8559</v>
      </c>
      <c r="BY398" s="738">
        <f t="shared" ref="BY398:BY420" si="3406">ROUNDUP(BX398*1.01,0)</f>
        <v>8645</v>
      </c>
      <c r="BZ398" s="817">
        <f t="shared" ref="BZ398:BZ420" si="3407">BW398*BY398</f>
        <v>17290</v>
      </c>
      <c r="CA398" s="740">
        <f t="shared" ref="CA398:CA420" si="3408">ROUND(CA33,1)</f>
        <v>0</v>
      </c>
      <c r="CB398" s="741">
        <f t="shared" ref="CB398:CB420" si="3409">$BZ398*CA398/100</f>
        <v>0</v>
      </c>
      <c r="CC398" s="740">
        <f t="shared" ref="CC398:CC420" si="3410">ROUND(CC33,1)</f>
        <v>0</v>
      </c>
      <c r="CD398" s="741">
        <f t="shared" ref="CD398:CD420" si="3411">$BZ398*CC398/100</f>
        <v>0</v>
      </c>
      <c r="CE398" s="740">
        <f t="shared" ref="CE398:CE420" si="3412">ROUND(CE33,1)</f>
        <v>0</v>
      </c>
      <c r="CF398" s="741">
        <f t="shared" ref="CF398:CF420" si="3413">$BZ398*CE398/100</f>
        <v>0</v>
      </c>
      <c r="CG398" s="740">
        <f t="shared" ref="CG398:CG420" si="3414">ROUND(CG33,1)</f>
        <v>50</v>
      </c>
      <c r="CH398" s="741">
        <f t="shared" ref="CH398:CH420" si="3415">$BZ398*CG398/100</f>
        <v>8645</v>
      </c>
      <c r="CI398" s="740">
        <f t="shared" ref="CI398:CI420" si="3416">ROUND(CI33,1)</f>
        <v>0</v>
      </c>
      <c r="CJ398" s="741">
        <f t="shared" ref="CJ398:CJ420" si="3417">$BZ398*CI398/100</f>
        <v>0</v>
      </c>
      <c r="CK398" s="740">
        <f t="shared" ref="CK398:CK420" si="3418">ROUND(CK33,1)</f>
        <v>0</v>
      </c>
      <c r="CL398" s="741">
        <f t="shared" ref="CL398:CL420" si="3419">$BZ398*CK398/100</f>
        <v>0</v>
      </c>
      <c r="CM398" s="740">
        <f t="shared" ref="CM398:CM420" si="3420">ROUND(CM33,1)</f>
        <v>15</v>
      </c>
      <c r="CN398" s="741">
        <f t="shared" ref="CN398:CN420" si="3421">$BZ398*CM398/100</f>
        <v>2593.5</v>
      </c>
      <c r="CO398" s="740">
        <f t="shared" ref="CO398:CO420" si="3422">ROUND(CO33,1)</f>
        <v>0</v>
      </c>
      <c r="CP398" s="741">
        <f t="shared" ref="CP398:CP420" si="3423">$BZ398*CO398/100</f>
        <v>0</v>
      </c>
      <c r="CQ398" s="740">
        <f t="shared" ref="CQ398:CQ420" si="3424">ROUND(CQ33,1)</f>
        <v>0</v>
      </c>
      <c r="CR398" s="741">
        <f t="shared" ref="CR398:CR420" si="3425">$BZ398*CQ398/100</f>
        <v>0</v>
      </c>
      <c r="CS398" s="740">
        <f t="shared" ref="CS398:CS420" si="3426">ROUND(CS33,1)</f>
        <v>0</v>
      </c>
      <c r="CT398" s="741">
        <f t="shared" ref="CT398:CT420" si="3427">$BZ398*CS398/100</f>
        <v>0</v>
      </c>
      <c r="CU398" s="743">
        <f t="shared" ref="CU398:CU420" si="3428">IF(((SUM(BZ398:CT398))&gt;(16242*BW398)),0,((16242*BW398)-(SUM(BZ398:CT398))))</f>
        <v>3890.5</v>
      </c>
      <c r="CV398" s="744">
        <f t="shared" ref="CV398:CV420" si="3429">BZ398+CB398+CD398+CF398+CH398+CJ398+CL398+CN398+CP398+CR398+CT398+CU398</f>
        <v>32419</v>
      </c>
      <c r="CW398" s="745">
        <v>12</v>
      </c>
      <c r="CX398" s="746">
        <f t="shared" ref="CX398:CX420" si="3430">CV398*CW398</f>
        <v>389028</v>
      </c>
      <c r="CY398" s="747"/>
      <c r="CZ398" s="741"/>
      <c r="DA398" s="746">
        <f t="shared" ref="DA398:DA420" si="3431">CX398+CY398+CZ398</f>
        <v>389028</v>
      </c>
      <c r="DB398" s="746">
        <f t="shared" ref="DB398:DB420" si="3432">DA398*0.302</f>
        <v>117486.46</v>
      </c>
      <c r="DC398" s="746">
        <f t="shared" ref="DC398:DC420" si="3433">DA398+DB398</f>
        <v>506514.46</v>
      </c>
      <c r="DD398" s="750"/>
      <c r="DE398" s="1044"/>
      <c r="DF398" s="755" t="s">
        <v>856</v>
      </c>
      <c r="DG398" s="737">
        <f t="shared" ref="DG398:DG420" si="3434">DG310</f>
        <v>0.5</v>
      </c>
      <c r="DH398" s="737">
        <f t="shared" ref="DH398:DH420" si="3435">ROUNDUP(DH310*1.04,0)</f>
        <v>8559</v>
      </c>
      <c r="DI398" s="738">
        <f t="shared" ref="DI398:DI420" si="3436">ROUNDUP(DH398*1.01,0)</f>
        <v>8645</v>
      </c>
      <c r="DJ398" s="817">
        <f t="shared" ref="DJ398:DJ420" si="3437">DG398*DI398</f>
        <v>4322.5</v>
      </c>
      <c r="DK398" s="740">
        <f t="shared" ref="DK398:DK420" si="3438">ROUND(DK33,1)</f>
        <v>0</v>
      </c>
      <c r="DL398" s="741">
        <f t="shared" ref="DL398:DL420" si="3439">$DJ398*DK398/100</f>
        <v>0</v>
      </c>
      <c r="DM398" s="740">
        <f t="shared" ref="DM398:DM420" si="3440">ROUND(DM33,1)</f>
        <v>0</v>
      </c>
      <c r="DN398" s="741">
        <f t="shared" ref="DN398:DN420" si="3441">$DJ398*DM398/100</f>
        <v>0</v>
      </c>
      <c r="DO398" s="740">
        <f t="shared" ref="DO398:DO420" si="3442">ROUND(DO33,1)</f>
        <v>0</v>
      </c>
      <c r="DP398" s="741">
        <f t="shared" ref="DP398:DP420" si="3443">$DJ398*DO398/100</f>
        <v>0</v>
      </c>
      <c r="DQ398" s="740">
        <f t="shared" ref="DQ398:DQ420" si="3444">ROUND(DQ33,1)</f>
        <v>0</v>
      </c>
      <c r="DR398" s="741">
        <f t="shared" ref="DR398:DR420" si="3445">$DJ398*DQ398/100</f>
        <v>0</v>
      </c>
      <c r="DS398" s="740">
        <f t="shared" ref="DS398:DS420" si="3446">ROUND(DS33,1)</f>
        <v>0</v>
      </c>
      <c r="DT398" s="741">
        <f t="shared" ref="DT398:DT420" si="3447">$DJ398*DS398/100</f>
        <v>0</v>
      </c>
      <c r="DU398" s="740">
        <f t="shared" ref="DU398:DU420" si="3448">ROUND(DU33,1)</f>
        <v>77.2</v>
      </c>
      <c r="DV398" s="741">
        <f t="shared" ref="DV398:DV420" si="3449">$DJ398*DU398/100</f>
        <v>3336.97</v>
      </c>
      <c r="DW398" s="740">
        <f t="shared" ref="DW398:DW420" si="3450">ROUND(DW33,1)</f>
        <v>30</v>
      </c>
      <c r="DX398" s="741">
        <f t="shared" ref="DX398:DX420" si="3451">$DJ398*DW398/100</f>
        <v>1296.75</v>
      </c>
      <c r="DY398" s="740">
        <f t="shared" ref="DY398:DY420" si="3452">ROUND(DY33,1)</f>
        <v>0</v>
      </c>
      <c r="DZ398" s="741">
        <f t="shared" ref="DZ398:DZ420" si="3453">$DJ398*DY398/100</f>
        <v>0</v>
      </c>
      <c r="EA398" s="740">
        <f t="shared" ref="EA398:EA420" si="3454">ROUND(EA33,1)</f>
        <v>0</v>
      </c>
      <c r="EB398" s="741">
        <f t="shared" ref="EB398:EB420" si="3455">$DJ398*EA398/100</f>
        <v>0</v>
      </c>
      <c r="EC398" s="740">
        <f t="shared" ref="EC398:EC420" si="3456">ROUND(EC33,1)</f>
        <v>0</v>
      </c>
      <c r="ED398" s="741">
        <f t="shared" ref="ED398:ED420" si="3457">$DJ398*EC398/100</f>
        <v>0</v>
      </c>
      <c r="EE398" s="743">
        <f t="shared" ref="EE398:EE420" si="3458">IF(((SUM(DJ398:ED398))&gt;(16242*DG398)),0,((16242*DG398)-(SUM(DJ398:ED398))))</f>
        <v>0</v>
      </c>
      <c r="EF398" s="744">
        <f t="shared" ref="EF398:EF420" si="3459">DJ398+DL398+DN398+DP398+DR398+DT398+DV398+DX398+DZ398+EB398+ED398+EE398</f>
        <v>8956.2199999999993</v>
      </c>
      <c r="EG398" s="745">
        <v>12</v>
      </c>
      <c r="EH398" s="746">
        <f t="shared" ref="EH398:EH420" si="3460">EF398*EG398</f>
        <v>107474.64</v>
      </c>
      <c r="EI398" s="747"/>
      <c r="EJ398" s="741"/>
      <c r="EK398" s="746">
        <f t="shared" ref="EK398:EK420" si="3461">EH398+EI398+EJ398</f>
        <v>107474.64</v>
      </c>
      <c r="EL398" s="746">
        <f t="shared" ref="EL398:EL420" si="3462">EK398*0.302</f>
        <v>32457.34</v>
      </c>
      <c r="EM398" s="746">
        <f t="shared" ref="EM398:EM420" si="3463">EK398+EL398</f>
        <v>139931.98000000001</v>
      </c>
      <c r="EO398" s="1044"/>
      <c r="EP398" s="755" t="s">
        <v>856</v>
      </c>
      <c r="EQ398" s="737">
        <f t="shared" ref="EQ398:EQ420" si="3464">EQ310</f>
        <v>1</v>
      </c>
      <c r="ER398" s="737">
        <f t="shared" ref="ER398:ER420" si="3465">ROUNDUP(ER310*1.04,0)</f>
        <v>8559</v>
      </c>
      <c r="ES398" s="738">
        <f t="shared" ref="ES398:ES420" si="3466">ROUNDUP(ER398*1.01,0)</f>
        <v>8645</v>
      </c>
      <c r="ET398" s="817">
        <f t="shared" ref="ET398:ET420" si="3467">EQ398*ES398</f>
        <v>8645</v>
      </c>
      <c r="EU398" s="740">
        <f t="shared" ref="EU398:EU420" si="3468">ROUND(EU33,1)</f>
        <v>0</v>
      </c>
      <c r="EV398" s="741">
        <f t="shared" ref="EV398:EV420" si="3469">$ET398*EU398/100</f>
        <v>0</v>
      </c>
      <c r="EW398" s="740">
        <f t="shared" ref="EW398:EW420" si="3470">ROUND(EW33,1)</f>
        <v>0</v>
      </c>
      <c r="EX398" s="741">
        <f t="shared" ref="EX398:EX420" si="3471">$ET398*EW398/100</f>
        <v>0</v>
      </c>
      <c r="EY398" s="740">
        <f t="shared" ref="EY398:EY420" si="3472">ROUND(EY33,1)</f>
        <v>0</v>
      </c>
      <c r="EZ398" s="741">
        <f t="shared" ref="EZ398:EZ420" si="3473">$ET398*EY398/100</f>
        <v>0</v>
      </c>
      <c r="FA398" s="740">
        <f t="shared" ref="FA398:FA420" si="3474">ROUND(FA33,1)</f>
        <v>0</v>
      </c>
      <c r="FB398" s="741">
        <f t="shared" ref="FB398:FB420" si="3475">$ET398*FA398/100</f>
        <v>0</v>
      </c>
      <c r="FC398" s="740">
        <f t="shared" ref="FC398:FC420" si="3476">ROUND(FC33,1)</f>
        <v>0</v>
      </c>
      <c r="FD398" s="741">
        <f t="shared" ref="FD398:FD420" si="3477">$ET398*FC398/100</f>
        <v>0</v>
      </c>
      <c r="FE398" s="740">
        <f t="shared" ref="FE398:FE420" si="3478">ROUND(FE33,1)</f>
        <v>200</v>
      </c>
      <c r="FF398" s="741">
        <f t="shared" ref="FF398:FF420" si="3479">$ET398*FE398/100</f>
        <v>17290</v>
      </c>
      <c r="FG398" s="740">
        <f t="shared" ref="FG398:FG420" si="3480">ROUND(FG33,1)</f>
        <v>15</v>
      </c>
      <c r="FH398" s="741">
        <f t="shared" ref="FH398:FH420" si="3481">$ET398*FG398/100</f>
        <v>1296.75</v>
      </c>
      <c r="FI398" s="740">
        <f t="shared" ref="FI398:FI420" si="3482">ROUND(FI33,1)</f>
        <v>0</v>
      </c>
      <c r="FJ398" s="741">
        <f t="shared" ref="FJ398:FJ420" si="3483">$ET398*FI398/100</f>
        <v>0</v>
      </c>
      <c r="FK398" s="740">
        <f t="shared" ref="FK398:FK420" si="3484">ROUND(FK33,1)</f>
        <v>0</v>
      </c>
      <c r="FL398" s="741">
        <f t="shared" ref="FL398:FL420" si="3485">$ET398*FK398/100</f>
        <v>0</v>
      </c>
      <c r="FM398" s="740">
        <f t="shared" ref="FM398:FM420" si="3486">ROUND(FM33,1)</f>
        <v>0</v>
      </c>
      <c r="FN398" s="741">
        <f t="shared" ref="FN398:FN420" si="3487">$ET398*FM398/100</f>
        <v>0</v>
      </c>
      <c r="FO398" s="743">
        <f t="shared" ref="FO398:FO420" si="3488">IF(((SUM(ET398:FN398))&gt;(16242*EQ398)),0,((16242*EQ398)-(SUM(ET398:FN398))))</f>
        <v>0</v>
      </c>
      <c r="FP398" s="744">
        <f t="shared" ref="FP398:FP420" si="3489">ET398+EV398+EX398+EZ398+FB398+FD398+FF398+FH398+FJ398+FL398+FN398+FO398</f>
        <v>27231.75</v>
      </c>
      <c r="FQ398" s="745">
        <v>12</v>
      </c>
      <c r="FR398" s="746">
        <f t="shared" ref="FR398:FR420" si="3490">FP398*FQ398</f>
        <v>326781</v>
      </c>
      <c r="FS398" s="747"/>
      <c r="FT398" s="741"/>
      <c r="FU398" s="746">
        <f t="shared" ref="FU398:FU420" si="3491">FR398+FS398+FT398</f>
        <v>326781</v>
      </c>
      <c r="FV398" s="746">
        <f t="shared" ref="FV398:FV420" si="3492">FU398*0.302</f>
        <v>98687.86</v>
      </c>
      <c r="FW398" s="746">
        <f t="shared" ref="FW398:FW420" si="3493">FU398+FV398</f>
        <v>425468.86</v>
      </c>
      <c r="FY398" s="1044"/>
      <c r="FZ398" s="755" t="s">
        <v>856</v>
      </c>
      <c r="GA398" s="737">
        <f t="shared" ref="GA398:GA420" si="3494">GA310</f>
        <v>5.5</v>
      </c>
      <c r="GB398" s="737">
        <f t="shared" ref="GB398:GB420" si="3495">ROUNDUP(GB310*1.04,0)</f>
        <v>8559</v>
      </c>
      <c r="GC398" s="738">
        <f t="shared" ref="GC398:GC420" si="3496">ROUNDUP(GB398*1.01,0)</f>
        <v>8645</v>
      </c>
      <c r="GD398" s="743">
        <f t="shared" ref="GD398:GD420" si="3497">F398+AP398+BZ398+DJ398+ET398</f>
        <v>47547.5</v>
      </c>
      <c r="GE398" s="743"/>
      <c r="GF398" s="737">
        <f t="shared" ref="GF398:GF420" si="3498">H398+AR398+CB398+DL398+EV398</f>
        <v>0</v>
      </c>
      <c r="GG398" s="743"/>
      <c r="GH398" s="737">
        <f t="shared" ref="GH398:GH420" si="3499">J398+AT398+CD398+DN398+EX398</f>
        <v>345.8</v>
      </c>
      <c r="GI398" s="743"/>
      <c r="GJ398" s="737">
        <f t="shared" ref="GJ398:GJ420" si="3500">L398+AV398+CF398+DP398+EZ398</f>
        <v>0</v>
      </c>
      <c r="GK398" s="743"/>
      <c r="GL398" s="737">
        <f t="shared" ref="GL398:GL420" si="3501">N398+AX398+CH398+DR398+FB398</f>
        <v>10633.35</v>
      </c>
      <c r="GM398" s="743"/>
      <c r="GN398" s="737">
        <f t="shared" ref="GN398:GN420" si="3502">P398+AZ398+CJ398+DT398+FD398</f>
        <v>0</v>
      </c>
      <c r="GO398" s="743"/>
      <c r="GP398" s="737">
        <f t="shared" ref="GP398:GP420" si="3503">R398+BB398+CL398+DV398+FF398</f>
        <v>54601.82</v>
      </c>
      <c r="GQ398" s="743"/>
      <c r="GR398" s="737">
        <f t="shared" ref="GR398:GR420" si="3504">T398+BD398+CN398+DX398+FH398</f>
        <v>9077.25</v>
      </c>
      <c r="GS398" s="743"/>
      <c r="GT398" s="737">
        <f t="shared" ref="GT398:GT420" si="3505">V398+BF398+CP398+DZ398+FJ398</f>
        <v>0</v>
      </c>
      <c r="GU398" s="743"/>
      <c r="GV398" s="737">
        <f t="shared" ref="GV398:GV420" si="3506">X398+BH398+CR398+EB398+FL398</f>
        <v>0</v>
      </c>
      <c r="GW398" s="743"/>
      <c r="GX398" s="737">
        <f t="shared" ref="GX398:GY420" si="3507">Z398+BJ398+CT398+ED398+FN398</f>
        <v>0</v>
      </c>
      <c r="GY398" s="743">
        <f t="shared" si="3507"/>
        <v>3890.5</v>
      </c>
      <c r="GZ398" s="744">
        <f t="shared" ref="GZ398:GZ420" si="3508">GD398+GF398+GH398+GJ398+GL398+GN398+GP398+GR398+GT398+GV398+GX398+GY398</f>
        <v>126096.22</v>
      </c>
      <c r="HA398" s="745">
        <v>12</v>
      </c>
      <c r="HB398" s="746">
        <f t="shared" ref="HB398:HB420" si="3509">GZ398*HA398</f>
        <v>1513154.64</v>
      </c>
      <c r="HC398" s="737">
        <f t="shared" ref="HC398:HD420" si="3510">AE398+BO398+CY398+EI398+FS398</f>
        <v>0</v>
      </c>
      <c r="HD398" s="737">
        <f t="shared" si="3510"/>
        <v>0</v>
      </c>
      <c r="HE398" s="746">
        <f t="shared" ref="HE398:HE420" si="3511">HB398+HC398+HD398</f>
        <v>1513154.64</v>
      </c>
      <c r="HF398" s="746">
        <f t="shared" ref="HF398:HF420" si="3512">HE398*0.302</f>
        <v>456972.7</v>
      </c>
      <c r="HG398" s="746">
        <f t="shared" ref="HG398:HG420" si="3513">HE398+HF398</f>
        <v>1970127.34</v>
      </c>
    </row>
    <row r="399" spans="1:215" hidden="1" x14ac:dyDescent="0.25">
      <c r="A399" s="1044"/>
      <c r="B399" s="755" t="s">
        <v>858</v>
      </c>
      <c r="C399" s="737">
        <f t="shared" si="3345"/>
        <v>1</v>
      </c>
      <c r="D399" s="737">
        <f t="shared" si="3346"/>
        <v>8153</v>
      </c>
      <c r="E399" s="738">
        <f t="shared" si="3347"/>
        <v>8235</v>
      </c>
      <c r="F399" s="817">
        <f t="shared" si="3348"/>
        <v>8235</v>
      </c>
      <c r="G399" s="740">
        <f t="shared" si="3349"/>
        <v>0</v>
      </c>
      <c r="H399" s="741">
        <f t="shared" si="3350"/>
        <v>0</v>
      </c>
      <c r="I399" s="740">
        <f t="shared" si="3349"/>
        <v>0</v>
      </c>
      <c r="J399" s="741">
        <f t="shared" si="3351"/>
        <v>0</v>
      </c>
      <c r="K399" s="740">
        <f t="shared" si="3352"/>
        <v>0</v>
      </c>
      <c r="L399" s="741">
        <f t="shared" si="3353"/>
        <v>0</v>
      </c>
      <c r="M399" s="740">
        <f t="shared" si="3354"/>
        <v>23</v>
      </c>
      <c r="N399" s="741">
        <f t="shared" si="3355"/>
        <v>1894.05</v>
      </c>
      <c r="O399" s="740">
        <f t="shared" si="3356"/>
        <v>0</v>
      </c>
      <c r="P399" s="741">
        <f t="shared" si="3357"/>
        <v>0</v>
      </c>
      <c r="Q399" s="740">
        <f t="shared" si="3358"/>
        <v>198</v>
      </c>
      <c r="R399" s="741">
        <f t="shared" si="3359"/>
        <v>16305.3</v>
      </c>
      <c r="S399" s="740">
        <f t="shared" si="3360"/>
        <v>30</v>
      </c>
      <c r="T399" s="741">
        <f t="shared" si="3361"/>
        <v>2470.5</v>
      </c>
      <c r="U399" s="740">
        <f t="shared" si="3362"/>
        <v>0</v>
      </c>
      <c r="V399" s="741">
        <f t="shared" si="3363"/>
        <v>0</v>
      </c>
      <c r="W399" s="740">
        <f t="shared" si="3364"/>
        <v>0</v>
      </c>
      <c r="X399" s="741">
        <f t="shared" si="3365"/>
        <v>0</v>
      </c>
      <c r="Y399" s="740">
        <f t="shared" si="3366"/>
        <v>0</v>
      </c>
      <c r="Z399" s="741">
        <f t="shared" si="3367"/>
        <v>0</v>
      </c>
      <c r="AA399" s="743">
        <f t="shared" si="3368"/>
        <v>0</v>
      </c>
      <c r="AB399" s="744">
        <f t="shared" si="3369"/>
        <v>28904.85</v>
      </c>
      <c r="AC399" s="745">
        <v>12</v>
      </c>
      <c r="AD399" s="746">
        <f t="shared" si="3370"/>
        <v>346858.2</v>
      </c>
      <c r="AE399" s="747"/>
      <c r="AF399" s="741"/>
      <c r="AG399" s="746">
        <f t="shared" si="3371"/>
        <v>346858.2</v>
      </c>
      <c r="AH399" s="746">
        <f t="shared" si="3372"/>
        <v>104751.18</v>
      </c>
      <c r="AI399" s="746">
        <f t="shared" si="3373"/>
        <v>451609.38</v>
      </c>
      <c r="AK399" s="1044"/>
      <c r="AL399" s="755" t="s">
        <v>858</v>
      </c>
      <c r="AM399" s="737">
        <f t="shared" si="3374"/>
        <v>0</v>
      </c>
      <c r="AN399" s="737">
        <f t="shared" si="3375"/>
        <v>8153</v>
      </c>
      <c r="AO399" s="738">
        <f t="shared" si="3376"/>
        <v>8235</v>
      </c>
      <c r="AP399" s="817">
        <f t="shared" si="3377"/>
        <v>0</v>
      </c>
      <c r="AQ399" s="740">
        <f t="shared" si="3378"/>
        <v>0</v>
      </c>
      <c r="AR399" s="741">
        <f t="shared" si="3379"/>
        <v>0</v>
      </c>
      <c r="AS399" s="740">
        <f t="shared" si="3380"/>
        <v>0</v>
      </c>
      <c r="AT399" s="741">
        <f t="shared" si="3381"/>
        <v>0</v>
      </c>
      <c r="AU399" s="740">
        <f t="shared" si="3382"/>
        <v>0</v>
      </c>
      <c r="AV399" s="741">
        <f t="shared" si="3383"/>
        <v>0</v>
      </c>
      <c r="AW399" s="740">
        <f t="shared" si="3384"/>
        <v>0</v>
      </c>
      <c r="AX399" s="741">
        <f t="shared" si="3385"/>
        <v>0</v>
      </c>
      <c r="AY399" s="740">
        <f t="shared" si="3386"/>
        <v>0</v>
      </c>
      <c r="AZ399" s="741">
        <f t="shared" si="3387"/>
        <v>0</v>
      </c>
      <c r="BA399" s="740">
        <f t="shared" si="3388"/>
        <v>0</v>
      </c>
      <c r="BB399" s="741">
        <f t="shared" si="3389"/>
        <v>0</v>
      </c>
      <c r="BC399" s="740">
        <f t="shared" si="3390"/>
        <v>0</v>
      </c>
      <c r="BD399" s="741">
        <f t="shared" si="3391"/>
        <v>0</v>
      </c>
      <c r="BE399" s="740">
        <f t="shared" si="3392"/>
        <v>0</v>
      </c>
      <c r="BF399" s="741">
        <f t="shared" si="3393"/>
        <v>0</v>
      </c>
      <c r="BG399" s="740">
        <f t="shared" si="3394"/>
        <v>0</v>
      </c>
      <c r="BH399" s="741">
        <f t="shared" si="3395"/>
        <v>0</v>
      </c>
      <c r="BI399" s="740">
        <f t="shared" si="3396"/>
        <v>0</v>
      </c>
      <c r="BJ399" s="741">
        <f t="shared" si="3397"/>
        <v>0</v>
      </c>
      <c r="BK399" s="743">
        <f t="shared" si="3398"/>
        <v>0</v>
      </c>
      <c r="BL399" s="744">
        <f t="shared" si="3399"/>
        <v>0</v>
      </c>
      <c r="BM399" s="745">
        <v>12</v>
      </c>
      <c r="BN399" s="746">
        <f t="shared" si="3400"/>
        <v>0</v>
      </c>
      <c r="BO399" s="747"/>
      <c r="BP399" s="741"/>
      <c r="BQ399" s="746">
        <f t="shared" si="3401"/>
        <v>0</v>
      </c>
      <c r="BR399" s="746">
        <f t="shared" si="3402"/>
        <v>0</v>
      </c>
      <c r="BS399" s="746">
        <f t="shared" si="3403"/>
        <v>0</v>
      </c>
      <c r="BU399" s="1044"/>
      <c r="BV399" s="755" t="s">
        <v>858</v>
      </c>
      <c r="BW399" s="737">
        <f t="shared" si="3404"/>
        <v>0</v>
      </c>
      <c r="BX399" s="737">
        <f t="shared" si="3405"/>
        <v>8153</v>
      </c>
      <c r="BY399" s="738">
        <f t="shared" si="3406"/>
        <v>8235</v>
      </c>
      <c r="BZ399" s="817">
        <f t="shared" si="3407"/>
        <v>0</v>
      </c>
      <c r="CA399" s="740">
        <f t="shared" si="3408"/>
        <v>0</v>
      </c>
      <c r="CB399" s="741">
        <f t="shared" si="3409"/>
        <v>0</v>
      </c>
      <c r="CC399" s="740">
        <f t="shared" si="3410"/>
        <v>0</v>
      </c>
      <c r="CD399" s="741">
        <f t="shared" si="3411"/>
        <v>0</v>
      </c>
      <c r="CE399" s="740">
        <f t="shared" si="3412"/>
        <v>0</v>
      </c>
      <c r="CF399" s="741">
        <f t="shared" si="3413"/>
        <v>0</v>
      </c>
      <c r="CG399" s="740">
        <f t="shared" si="3414"/>
        <v>0</v>
      </c>
      <c r="CH399" s="741">
        <f t="shared" si="3415"/>
        <v>0</v>
      </c>
      <c r="CI399" s="740">
        <f t="shared" si="3416"/>
        <v>0</v>
      </c>
      <c r="CJ399" s="741">
        <f t="shared" si="3417"/>
        <v>0</v>
      </c>
      <c r="CK399" s="740">
        <f t="shared" si="3418"/>
        <v>0</v>
      </c>
      <c r="CL399" s="741">
        <f t="shared" si="3419"/>
        <v>0</v>
      </c>
      <c r="CM399" s="740">
        <f t="shared" si="3420"/>
        <v>0</v>
      </c>
      <c r="CN399" s="741">
        <f t="shared" si="3421"/>
        <v>0</v>
      </c>
      <c r="CO399" s="740">
        <f t="shared" si="3422"/>
        <v>0</v>
      </c>
      <c r="CP399" s="741">
        <f t="shared" si="3423"/>
        <v>0</v>
      </c>
      <c r="CQ399" s="740">
        <f t="shared" si="3424"/>
        <v>0</v>
      </c>
      <c r="CR399" s="741">
        <f t="shared" si="3425"/>
        <v>0</v>
      </c>
      <c r="CS399" s="740">
        <f t="shared" si="3426"/>
        <v>0</v>
      </c>
      <c r="CT399" s="741">
        <f t="shared" si="3427"/>
        <v>0</v>
      </c>
      <c r="CU399" s="743">
        <f t="shared" si="3428"/>
        <v>0</v>
      </c>
      <c r="CV399" s="744">
        <f t="shared" si="3429"/>
        <v>0</v>
      </c>
      <c r="CW399" s="745">
        <v>12</v>
      </c>
      <c r="CX399" s="746">
        <f t="shared" si="3430"/>
        <v>0</v>
      </c>
      <c r="CY399" s="747"/>
      <c r="CZ399" s="741"/>
      <c r="DA399" s="746">
        <f t="shared" si="3431"/>
        <v>0</v>
      </c>
      <c r="DB399" s="746">
        <f t="shared" si="3432"/>
        <v>0</v>
      </c>
      <c r="DC399" s="746">
        <f t="shared" si="3433"/>
        <v>0</v>
      </c>
      <c r="DD399" s="750"/>
      <c r="DE399" s="1044"/>
      <c r="DF399" s="755" t="s">
        <v>858</v>
      </c>
      <c r="DG399" s="737">
        <f t="shared" si="3434"/>
        <v>0</v>
      </c>
      <c r="DH399" s="737">
        <f t="shared" si="3435"/>
        <v>8153</v>
      </c>
      <c r="DI399" s="738">
        <f t="shared" si="3436"/>
        <v>8235</v>
      </c>
      <c r="DJ399" s="817">
        <f t="shared" si="3437"/>
        <v>0</v>
      </c>
      <c r="DK399" s="740">
        <f t="shared" si="3438"/>
        <v>0</v>
      </c>
      <c r="DL399" s="741">
        <f t="shared" si="3439"/>
        <v>0</v>
      </c>
      <c r="DM399" s="740">
        <f t="shared" si="3440"/>
        <v>0</v>
      </c>
      <c r="DN399" s="741">
        <f t="shared" si="3441"/>
        <v>0</v>
      </c>
      <c r="DO399" s="740">
        <f t="shared" si="3442"/>
        <v>0</v>
      </c>
      <c r="DP399" s="741">
        <f t="shared" si="3443"/>
        <v>0</v>
      </c>
      <c r="DQ399" s="740">
        <f t="shared" si="3444"/>
        <v>0</v>
      </c>
      <c r="DR399" s="741">
        <f t="shared" si="3445"/>
        <v>0</v>
      </c>
      <c r="DS399" s="740">
        <f t="shared" si="3446"/>
        <v>0</v>
      </c>
      <c r="DT399" s="741">
        <f t="shared" si="3447"/>
        <v>0</v>
      </c>
      <c r="DU399" s="740">
        <f t="shared" si="3448"/>
        <v>0</v>
      </c>
      <c r="DV399" s="741">
        <f t="shared" si="3449"/>
        <v>0</v>
      </c>
      <c r="DW399" s="740">
        <f t="shared" si="3450"/>
        <v>0</v>
      </c>
      <c r="DX399" s="741">
        <f t="shared" si="3451"/>
        <v>0</v>
      </c>
      <c r="DY399" s="740">
        <f t="shared" si="3452"/>
        <v>0</v>
      </c>
      <c r="DZ399" s="741">
        <f t="shared" si="3453"/>
        <v>0</v>
      </c>
      <c r="EA399" s="740">
        <f t="shared" si="3454"/>
        <v>0</v>
      </c>
      <c r="EB399" s="741">
        <f t="shared" si="3455"/>
        <v>0</v>
      </c>
      <c r="EC399" s="740">
        <f t="shared" si="3456"/>
        <v>0</v>
      </c>
      <c r="ED399" s="741">
        <f t="shared" si="3457"/>
        <v>0</v>
      </c>
      <c r="EE399" s="743">
        <f t="shared" si="3458"/>
        <v>0</v>
      </c>
      <c r="EF399" s="744">
        <f t="shared" si="3459"/>
        <v>0</v>
      </c>
      <c r="EG399" s="745">
        <v>12</v>
      </c>
      <c r="EH399" s="746">
        <f t="shared" si="3460"/>
        <v>0</v>
      </c>
      <c r="EI399" s="747"/>
      <c r="EJ399" s="741"/>
      <c r="EK399" s="746">
        <f t="shared" si="3461"/>
        <v>0</v>
      </c>
      <c r="EL399" s="746">
        <f t="shared" si="3462"/>
        <v>0</v>
      </c>
      <c r="EM399" s="746">
        <f t="shared" si="3463"/>
        <v>0</v>
      </c>
      <c r="EO399" s="1044"/>
      <c r="EP399" s="755" t="s">
        <v>858</v>
      </c>
      <c r="EQ399" s="737">
        <f t="shared" si="3464"/>
        <v>0</v>
      </c>
      <c r="ER399" s="737">
        <f t="shared" si="3465"/>
        <v>8153</v>
      </c>
      <c r="ES399" s="738">
        <f t="shared" si="3466"/>
        <v>8235</v>
      </c>
      <c r="ET399" s="817">
        <f t="shared" si="3467"/>
        <v>0</v>
      </c>
      <c r="EU399" s="740">
        <f t="shared" si="3468"/>
        <v>0</v>
      </c>
      <c r="EV399" s="741">
        <f t="shared" si="3469"/>
        <v>0</v>
      </c>
      <c r="EW399" s="740">
        <f t="shared" si="3470"/>
        <v>0</v>
      </c>
      <c r="EX399" s="741">
        <f t="shared" si="3471"/>
        <v>0</v>
      </c>
      <c r="EY399" s="740">
        <f t="shared" si="3472"/>
        <v>0</v>
      </c>
      <c r="EZ399" s="741">
        <f t="shared" si="3473"/>
        <v>0</v>
      </c>
      <c r="FA399" s="740">
        <f t="shared" si="3474"/>
        <v>0</v>
      </c>
      <c r="FB399" s="741">
        <f t="shared" si="3475"/>
        <v>0</v>
      </c>
      <c r="FC399" s="740">
        <f t="shared" si="3476"/>
        <v>0</v>
      </c>
      <c r="FD399" s="741">
        <f t="shared" si="3477"/>
        <v>0</v>
      </c>
      <c r="FE399" s="740">
        <f t="shared" si="3478"/>
        <v>0</v>
      </c>
      <c r="FF399" s="741">
        <f t="shared" si="3479"/>
        <v>0</v>
      </c>
      <c r="FG399" s="740">
        <f t="shared" si="3480"/>
        <v>0</v>
      </c>
      <c r="FH399" s="741">
        <f t="shared" si="3481"/>
        <v>0</v>
      </c>
      <c r="FI399" s="740">
        <f t="shared" si="3482"/>
        <v>0</v>
      </c>
      <c r="FJ399" s="741">
        <f t="shared" si="3483"/>
        <v>0</v>
      </c>
      <c r="FK399" s="740">
        <f t="shared" si="3484"/>
        <v>0</v>
      </c>
      <c r="FL399" s="741">
        <f t="shared" si="3485"/>
        <v>0</v>
      </c>
      <c r="FM399" s="740">
        <f t="shared" si="3486"/>
        <v>0</v>
      </c>
      <c r="FN399" s="741">
        <f t="shared" si="3487"/>
        <v>0</v>
      </c>
      <c r="FO399" s="743">
        <f t="shared" si="3488"/>
        <v>0</v>
      </c>
      <c r="FP399" s="744">
        <f t="shared" si="3489"/>
        <v>0</v>
      </c>
      <c r="FQ399" s="745">
        <v>12</v>
      </c>
      <c r="FR399" s="746">
        <f t="shared" si="3490"/>
        <v>0</v>
      </c>
      <c r="FS399" s="747"/>
      <c r="FT399" s="741"/>
      <c r="FU399" s="746">
        <f t="shared" si="3491"/>
        <v>0</v>
      </c>
      <c r="FV399" s="746">
        <f t="shared" si="3492"/>
        <v>0</v>
      </c>
      <c r="FW399" s="746">
        <f t="shared" si="3493"/>
        <v>0</v>
      </c>
      <c r="FY399" s="1044"/>
      <c r="FZ399" s="755" t="s">
        <v>858</v>
      </c>
      <c r="GA399" s="737">
        <f t="shared" si="3494"/>
        <v>1</v>
      </c>
      <c r="GB399" s="737">
        <f t="shared" si="3495"/>
        <v>8153</v>
      </c>
      <c r="GC399" s="738">
        <f t="shared" si="3496"/>
        <v>8235</v>
      </c>
      <c r="GD399" s="743">
        <f t="shared" si="3497"/>
        <v>8235</v>
      </c>
      <c r="GE399" s="743"/>
      <c r="GF399" s="737">
        <f t="shared" si="3498"/>
        <v>0</v>
      </c>
      <c r="GG399" s="743"/>
      <c r="GH399" s="737">
        <f t="shared" si="3499"/>
        <v>0</v>
      </c>
      <c r="GI399" s="743"/>
      <c r="GJ399" s="737">
        <f t="shared" si="3500"/>
        <v>0</v>
      </c>
      <c r="GK399" s="743"/>
      <c r="GL399" s="737">
        <f t="shared" si="3501"/>
        <v>1894.05</v>
      </c>
      <c r="GM399" s="743"/>
      <c r="GN399" s="737">
        <f t="shared" si="3502"/>
        <v>0</v>
      </c>
      <c r="GO399" s="743"/>
      <c r="GP399" s="737">
        <f t="shared" si="3503"/>
        <v>16305.3</v>
      </c>
      <c r="GQ399" s="743"/>
      <c r="GR399" s="737">
        <f t="shared" si="3504"/>
        <v>2470.5</v>
      </c>
      <c r="GS399" s="743"/>
      <c r="GT399" s="737">
        <f t="shared" si="3505"/>
        <v>0</v>
      </c>
      <c r="GU399" s="743"/>
      <c r="GV399" s="737">
        <f t="shared" si="3506"/>
        <v>0</v>
      </c>
      <c r="GW399" s="743"/>
      <c r="GX399" s="737">
        <f t="shared" si="3507"/>
        <v>0</v>
      </c>
      <c r="GY399" s="743">
        <f t="shared" si="3507"/>
        <v>0</v>
      </c>
      <c r="GZ399" s="744">
        <f t="shared" si="3508"/>
        <v>28904.85</v>
      </c>
      <c r="HA399" s="745">
        <v>12</v>
      </c>
      <c r="HB399" s="746">
        <f t="shared" si="3509"/>
        <v>346858.2</v>
      </c>
      <c r="HC399" s="737">
        <f t="shared" si="3510"/>
        <v>0</v>
      </c>
      <c r="HD399" s="737">
        <f t="shared" si="3510"/>
        <v>0</v>
      </c>
      <c r="HE399" s="746">
        <f t="shared" si="3511"/>
        <v>346858.2</v>
      </c>
      <c r="HF399" s="746">
        <f t="shared" si="3512"/>
        <v>104751.18</v>
      </c>
      <c r="HG399" s="746">
        <f t="shared" si="3513"/>
        <v>451609.38</v>
      </c>
    </row>
    <row r="400" spans="1:215" hidden="1" x14ac:dyDescent="0.25">
      <c r="A400" s="1044"/>
      <c r="B400" s="755" t="s">
        <v>859</v>
      </c>
      <c r="C400" s="737">
        <f t="shared" si="3345"/>
        <v>0</v>
      </c>
      <c r="D400" s="737">
        <f t="shared" si="3346"/>
        <v>7767</v>
      </c>
      <c r="E400" s="738">
        <f t="shared" si="3347"/>
        <v>7845</v>
      </c>
      <c r="F400" s="817">
        <f t="shared" si="3348"/>
        <v>0</v>
      </c>
      <c r="G400" s="740">
        <f t="shared" si="3349"/>
        <v>0</v>
      </c>
      <c r="H400" s="741">
        <f t="shared" si="3350"/>
        <v>0</v>
      </c>
      <c r="I400" s="740">
        <f t="shared" si="3349"/>
        <v>0</v>
      </c>
      <c r="J400" s="741">
        <f t="shared" si="3351"/>
        <v>0</v>
      </c>
      <c r="K400" s="740">
        <f t="shared" si="3352"/>
        <v>0</v>
      </c>
      <c r="L400" s="741">
        <f t="shared" si="3353"/>
        <v>0</v>
      </c>
      <c r="M400" s="740">
        <f t="shared" si="3354"/>
        <v>0</v>
      </c>
      <c r="N400" s="741">
        <f t="shared" si="3355"/>
        <v>0</v>
      </c>
      <c r="O400" s="740">
        <f t="shared" si="3356"/>
        <v>0</v>
      </c>
      <c r="P400" s="741">
        <f t="shared" si="3357"/>
        <v>0</v>
      </c>
      <c r="Q400" s="740">
        <f t="shared" si="3358"/>
        <v>0</v>
      </c>
      <c r="R400" s="741">
        <f t="shared" si="3359"/>
        <v>0</v>
      </c>
      <c r="S400" s="740">
        <f t="shared" si="3360"/>
        <v>0</v>
      </c>
      <c r="T400" s="741">
        <f t="shared" si="3361"/>
        <v>0</v>
      </c>
      <c r="U400" s="740">
        <f t="shared" si="3362"/>
        <v>0</v>
      </c>
      <c r="V400" s="741">
        <f t="shared" si="3363"/>
        <v>0</v>
      </c>
      <c r="W400" s="740">
        <f t="shared" si="3364"/>
        <v>0</v>
      </c>
      <c r="X400" s="741">
        <f t="shared" si="3365"/>
        <v>0</v>
      </c>
      <c r="Y400" s="740">
        <f t="shared" si="3366"/>
        <v>0</v>
      </c>
      <c r="Z400" s="741">
        <f t="shared" si="3367"/>
        <v>0</v>
      </c>
      <c r="AA400" s="743">
        <f t="shared" si="3368"/>
        <v>0</v>
      </c>
      <c r="AB400" s="744">
        <f t="shared" si="3369"/>
        <v>0</v>
      </c>
      <c r="AC400" s="745">
        <v>12</v>
      </c>
      <c r="AD400" s="746">
        <f t="shared" si="3370"/>
        <v>0</v>
      </c>
      <c r="AE400" s="747"/>
      <c r="AF400" s="741"/>
      <c r="AG400" s="746">
        <f t="shared" si="3371"/>
        <v>0</v>
      </c>
      <c r="AH400" s="746">
        <f t="shared" si="3372"/>
        <v>0</v>
      </c>
      <c r="AI400" s="746">
        <f t="shared" si="3373"/>
        <v>0</v>
      </c>
      <c r="AK400" s="1044"/>
      <c r="AL400" s="755" t="s">
        <v>859</v>
      </c>
      <c r="AM400" s="737">
        <f t="shared" si="3374"/>
        <v>1</v>
      </c>
      <c r="AN400" s="737">
        <f t="shared" si="3375"/>
        <v>7767</v>
      </c>
      <c r="AO400" s="738">
        <f t="shared" si="3376"/>
        <v>7845</v>
      </c>
      <c r="AP400" s="817">
        <f t="shared" si="3377"/>
        <v>7845</v>
      </c>
      <c r="AQ400" s="740">
        <f t="shared" si="3378"/>
        <v>0</v>
      </c>
      <c r="AR400" s="741">
        <f t="shared" si="3379"/>
        <v>0</v>
      </c>
      <c r="AS400" s="740">
        <f t="shared" si="3380"/>
        <v>0</v>
      </c>
      <c r="AT400" s="741">
        <f t="shared" si="3381"/>
        <v>0</v>
      </c>
      <c r="AU400" s="740">
        <f t="shared" si="3382"/>
        <v>0</v>
      </c>
      <c r="AV400" s="741">
        <f t="shared" si="3383"/>
        <v>0</v>
      </c>
      <c r="AW400" s="740">
        <f t="shared" si="3384"/>
        <v>0</v>
      </c>
      <c r="AX400" s="741">
        <f t="shared" si="3385"/>
        <v>0</v>
      </c>
      <c r="AY400" s="740">
        <f t="shared" si="3386"/>
        <v>0</v>
      </c>
      <c r="AZ400" s="741">
        <f t="shared" si="3387"/>
        <v>0</v>
      </c>
      <c r="BA400" s="740">
        <f t="shared" si="3388"/>
        <v>164.5</v>
      </c>
      <c r="BB400" s="741">
        <f t="shared" si="3389"/>
        <v>12905.03</v>
      </c>
      <c r="BC400" s="740">
        <f t="shared" si="3390"/>
        <v>17.5</v>
      </c>
      <c r="BD400" s="741">
        <f t="shared" si="3391"/>
        <v>1372.88</v>
      </c>
      <c r="BE400" s="740">
        <f t="shared" si="3392"/>
        <v>0</v>
      </c>
      <c r="BF400" s="741">
        <f t="shared" si="3393"/>
        <v>0</v>
      </c>
      <c r="BG400" s="740">
        <f t="shared" si="3394"/>
        <v>0</v>
      </c>
      <c r="BH400" s="741">
        <f t="shared" si="3395"/>
        <v>0</v>
      </c>
      <c r="BI400" s="740">
        <f t="shared" si="3396"/>
        <v>0</v>
      </c>
      <c r="BJ400" s="741">
        <f t="shared" si="3397"/>
        <v>0</v>
      </c>
      <c r="BK400" s="743">
        <f t="shared" si="3398"/>
        <v>0</v>
      </c>
      <c r="BL400" s="744">
        <f t="shared" si="3399"/>
        <v>22122.91</v>
      </c>
      <c r="BM400" s="745">
        <v>12</v>
      </c>
      <c r="BN400" s="746">
        <f t="shared" si="3400"/>
        <v>265474.92</v>
      </c>
      <c r="BO400" s="747"/>
      <c r="BP400" s="741"/>
      <c r="BQ400" s="746">
        <f t="shared" si="3401"/>
        <v>265474.92</v>
      </c>
      <c r="BR400" s="746">
        <f t="shared" si="3402"/>
        <v>80173.429999999993</v>
      </c>
      <c r="BS400" s="746">
        <f t="shared" si="3403"/>
        <v>345648.35</v>
      </c>
      <c r="BU400" s="1044"/>
      <c r="BV400" s="755" t="s">
        <v>859</v>
      </c>
      <c r="BW400" s="737">
        <f t="shared" si="3404"/>
        <v>0</v>
      </c>
      <c r="BX400" s="737">
        <f t="shared" si="3405"/>
        <v>7767</v>
      </c>
      <c r="BY400" s="738">
        <f t="shared" si="3406"/>
        <v>7845</v>
      </c>
      <c r="BZ400" s="817">
        <f t="shared" si="3407"/>
        <v>0</v>
      </c>
      <c r="CA400" s="740">
        <f t="shared" si="3408"/>
        <v>0</v>
      </c>
      <c r="CB400" s="741">
        <f t="shared" si="3409"/>
        <v>0</v>
      </c>
      <c r="CC400" s="740">
        <f t="shared" si="3410"/>
        <v>0</v>
      </c>
      <c r="CD400" s="741">
        <f t="shared" si="3411"/>
        <v>0</v>
      </c>
      <c r="CE400" s="740">
        <f t="shared" si="3412"/>
        <v>0</v>
      </c>
      <c r="CF400" s="741">
        <f t="shared" si="3413"/>
        <v>0</v>
      </c>
      <c r="CG400" s="740">
        <f t="shared" si="3414"/>
        <v>0</v>
      </c>
      <c r="CH400" s="741">
        <f t="shared" si="3415"/>
        <v>0</v>
      </c>
      <c r="CI400" s="740">
        <f t="shared" si="3416"/>
        <v>0</v>
      </c>
      <c r="CJ400" s="741">
        <f t="shared" si="3417"/>
        <v>0</v>
      </c>
      <c r="CK400" s="740">
        <f t="shared" si="3418"/>
        <v>0</v>
      </c>
      <c r="CL400" s="741">
        <f t="shared" si="3419"/>
        <v>0</v>
      </c>
      <c r="CM400" s="740">
        <f t="shared" si="3420"/>
        <v>0</v>
      </c>
      <c r="CN400" s="741">
        <f t="shared" si="3421"/>
        <v>0</v>
      </c>
      <c r="CO400" s="740">
        <f t="shared" si="3422"/>
        <v>0</v>
      </c>
      <c r="CP400" s="741">
        <f t="shared" si="3423"/>
        <v>0</v>
      </c>
      <c r="CQ400" s="740">
        <f t="shared" si="3424"/>
        <v>0</v>
      </c>
      <c r="CR400" s="741">
        <f t="shared" si="3425"/>
        <v>0</v>
      </c>
      <c r="CS400" s="740">
        <f t="shared" si="3426"/>
        <v>0</v>
      </c>
      <c r="CT400" s="741">
        <f t="shared" si="3427"/>
        <v>0</v>
      </c>
      <c r="CU400" s="743">
        <f t="shared" si="3428"/>
        <v>0</v>
      </c>
      <c r="CV400" s="744">
        <f t="shared" si="3429"/>
        <v>0</v>
      </c>
      <c r="CW400" s="745">
        <v>12</v>
      </c>
      <c r="CX400" s="746">
        <f t="shared" si="3430"/>
        <v>0</v>
      </c>
      <c r="CY400" s="747"/>
      <c r="CZ400" s="741"/>
      <c r="DA400" s="746">
        <f t="shared" si="3431"/>
        <v>0</v>
      </c>
      <c r="DB400" s="746">
        <f t="shared" si="3432"/>
        <v>0</v>
      </c>
      <c r="DC400" s="746">
        <f t="shared" si="3433"/>
        <v>0</v>
      </c>
      <c r="DD400" s="750"/>
      <c r="DE400" s="1044"/>
      <c r="DF400" s="755" t="s">
        <v>859</v>
      </c>
      <c r="DG400" s="737">
        <f t="shared" si="3434"/>
        <v>0</v>
      </c>
      <c r="DH400" s="737">
        <f t="shared" si="3435"/>
        <v>7767</v>
      </c>
      <c r="DI400" s="738">
        <f t="shared" si="3436"/>
        <v>7845</v>
      </c>
      <c r="DJ400" s="817">
        <f t="shared" si="3437"/>
        <v>0</v>
      </c>
      <c r="DK400" s="740">
        <f t="shared" si="3438"/>
        <v>0</v>
      </c>
      <c r="DL400" s="741">
        <f t="shared" si="3439"/>
        <v>0</v>
      </c>
      <c r="DM400" s="740">
        <f t="shared" si="3440"/>
        <v>0</v>
      </c>
      <c r="DN400" s="741">
        <f t="shared" si="3441"/>
        <v>0</v>
      </c>
      <c r="DO400" s="740">
        <f t="shared" si="3442"/>
        <v>0</v>
      </c>
      <c r="DP400" s="741">
        <f t="shared" si="3443"/>
        <v>0</v>
      </c>
      <c r="DQ400" s="740">
        <f t="shared" si="3444"/>
        <v>0</v>
      </c>
      <c r="DR400" s="741">
        <f t="shared" si="3445"/>
        <v>0</v>
      </c>
      <c r="DS400" s="740">
        <f t="shared" si="3446"/>
        <v>0</v>
      </c>
      <c r="DT400" s="741">
        <f t="shared" si="3447"/>
        <v>0</v>
      </c>
      <c r="DU400" s="740">
        <f t="shared" si="3448"/>
        <v>0</v>
      </c>
      <c r="DV400" s="741">
        <f t="shared" si="3449"/>
        <v>0</v>
      </c>
      <c r="DW400" s="740">
        <f t="shared" si="3450"/>
        <v>0</v>
      </c>
      <c r="DX400" s="741">
        <f t="shared" si="3451"/>
        <v>0</v>
      </c>
      <c r="DY400" s="740">
        <f t="shared" si="3452"/>
        <v>0</v>
      </c>
      <c r="DZ400" s="741">
        <f t="shared" si="3453"/>
        <v>0</v>
      </c>
      <c r="EA400" s="740">
        <f t="shared" si="3454"/>
        <v>0</v>
      </c>
      <c r="EB400" s="741">
        <f t="shared" si="3455"/>
        <v>0</v>
      </c>
      <c r="EC400" s="740">
        <f t="shared" si="3456"/>
        <v>0</v>
      </c>
      <c r="ED400" s="741">
        <f t="shared" si="3457"/>
        <v>0</v>
      </c>
      <c r="EE400" s="743">
        <f t="shared" si="3458"/>
        <v>0</v>
      </c>
      <c r="EF400" s="744">
        <f t="shared" si="3459"/>
        <v>0</v>
      </c>
      <c r="EG400" s="745">
        <v>12</v>
      </c>
      <c r="EH400" s="746">
        <f t="shared" si="3460"/>
        <v>0</v>
      </c>
      <c r="EI400" s="747"/>
      <c r="EJ400" s="741"/>
      <c r="EK400" s="746">
        <f t="shared" si="3461"/>
        <v>0</v>
      </c>
      <c r="EL400" s="746">
        <f t="shared" si="3462"/>
        <v>0</v>
      </c>
      <c r="EM400" s="746">
        <f t="shared" si="3463"/>
        <v>0</v>
      </c>
      <c r="EO400" s="1044"/>
      <c r="EP400" s="755" t="s">
        <v>859</v>
      </c>
      <c r="EQ400" s="737">
        <f t="shared" si="3464"/>
        <v>0</v>
      </c>
      <c r="ER400" s="737">
        <f t="shared" si="3465"/>
        <v>7767</v>
      </c>
      <c r="ES400" s="738">
        <f t="shared" si="3466"/>
        <v>7845</v>
      </c>
      <c r="ET400" s="817">
        <f t="shared" si="3467"/>
        <v>0</v>
      </c>
      <c r="EU400" s="740">
        <f t="shared" si="3468"/>
        <v>0</v>
      </c>
      <c r="EV400" s="741">
        <f t="shared" si="3469"/>
        <v>0</v>
      </c>
      <c r="EW400" s="740">
        <f t="shared" si="3470"/>
        <v>0</v>
      </c>
      <c r="EX400" s="741">
        <f t="shared" si="3471"/>
        <v>0</v>
      </c>
      <c r="EY400" s="740">
        <f t="shared" si="3472"/>
        <v>0</v>
      </c>
      <c r="EZ400" s="741">
        <f t="shared" si="3473"/>
        <v>0</v>
      </c>
      <c r="FA400" s="740">
        <f t="shared" si="3474"/>
        <v>0</v>
      </c>
      <c r="FB400" s="741">
        <f t="shared" si="3475"/>
        <v>0</v>
      </c>
      <c r="FC400" s="740">
        <f t="shared" si="3476"/>
        <v>0</v>
      </c>
      <c r="FD400" s="741">
        <f t="shared" si="3477"/>
        <v>0</v>
      </c>
      <c r="FE400" s="740">
        <f t="shared" si="3478"/>
        <v>0</v>
      </c>
      <c r="FF400" s="741">
        <f t="shared" si="3479"/>
        <v>0</v>
      </c>
      <c r="FG400" s="740">
        <f t="shared" si="3480"/>
        <v>0</v>
      </c>
      <c r="FH400" s="741">
        <f t="shared" si="3481"/>
        <v>0</v>
      </c>
      <c r="FI400" s="740">
        <f t="shared" si="3482"/>
        <v>0</v>
      </c>
      <c r="FJ400" s="741">
        <f t="shared" si="3483"/>
        <v>0</v>
      </c>
      <c r="FK400" s="740">
        <f t="shared" si="3484"/>
        <v>0</v>
      </c>
      <c r="FL400" s="741">
        <f t="shared" si="3485"/>
        <v>0</v>
      </c>
      <c r="FM400" s="740">
        <f t="shared" si="3486"/>
        <v>0</v>
      </c>
      <c r="FN400" s="741">
        <f t="shared" si="3487"/>
        <v>0</v>
      </c>
      <c r="FO400" s="743">
        <f t="shared" si="3488"/>
        <v>0</v>
      </c>
      <c r="FP400" s="744">
        <f t="shared" si="3489"/>
        <v>0</v>
      </c>
      <c r="FQ400" s="745">
        <v>12</v>
      </c>
      <c r="FR400" s="746">
        <f t="shared" si="3490"/>
        <v>0</v>
      </c>
      <c r="FS400" s="747"/>
      <c r="FT400" s="741"/>
      <c r="FU400" s="746">
        <f t="shared" si="3491"/>
        <v>0</v>
      </c>
      <c r="FV400" s="746">
        <f t="shared" si="3492"/>
        <v>0</v>
      </c>
      <c r="FW400" s="746">
        <f t="shared" si="3493"/>
        <v>0</v>
      </c>
      <c r="FY400" s="1044"/>
      <c r="FZ400" s="755" t="s">
        <v>859</v>
      </c>
      <c r="GA400" s="737">
        <f t="shared" si="3494"/>
        <v>1</v>
      </c>
      <c r="GB400" s="737">
        <f t="shared" si="3495"/>
        <v>7767</v>
      </c>
      <c r="GC400" s="738">
        <f t="shared" si="3496"/>
        <v>7845</v>
      </c>
      <c r="GD400" s="743">
        <f t="shared" si="3497"/>
        <v>7845</v>
      </c>
      <c r="GE400" s="743"/>
      <c r="GF400" s="737">
        <f t="shared" si="3498"/>
        <v>0</v>
      </c>
      <c r="GG400" s="743"/>
      <c r="GH400" s="737">
        <f t="shared" si="3499"/>
        <v>0</v>
      </c>
      <c r="GI400" s="743"/>
      <c r="GJ400" s="737">
        <f t="shared" si="3500"/>
        <v>0</v>
      </c>
      <c r="GK400" s="743"/>
      <c r="GL400" s="737">
        <f t="shared" si="3501"/>
        <v>0</v>
      </c>
      <c r="GM400" s="743"/>
      <c r="GN400" s="737">
        <f t="shared" si="3502"/>
        <v>0</v>
      </c>
      <c r="GO400" s="743"/>
      <c r="GP400" s="737">
        <f t="shared" si="3503"/>
        <v>12905.03</v>
      </c>
      <c r="GQ400" s="743"/>
      <c r="GR400" s="737">
        <f t="shared" si="3504"/>
        <v>1372.88</v>
      </c>
      <c r="GS400" s="743"/>
      <c r="GT400" s="737">
        <f t="shared" si="3505"/>
        <v>0</v>
      </c>
      <c r="GU400" s="743"/>
      <c r="GV400" s="737">
        <f t="shared" si="3506"/>
        <v>0</v>
      </c>
      <c r="GW400" s="743"/>
      <c r="GX400" s="737">
        <f t="shared" si="3507"/>
        <v>0</v>
      </c>
      <c r="GY400" s="743">
        <f t="shared" si="3507"/>
        <v>0</v>
      </c>
      <c r="GZ400" s="744">
        <f t="shared" si="3508"/>
        <v>22122.91</v>
      </c>
      <c r="HA400" s="745">
        <v>12</v>
      </c>
      <c r="HB400" s="746">
        <f t="shared" si="3509"/>
        <v>265474.92</v>
      </c>
      <c r="HC400" s="737">
        <f t="shared" si="3510"/>
        <v>0</v>
      </c>
      <c r="HD400" s="737">
        <f t="shared" si="3510"/>
        <v>0</v>
      </c>
      <c r="HE400" s="746">
        <f t="shared" si="3511"/>
        <v>265474.92</v>
      </c>
      <c r="HF400" s="746">
        <f t="shared" si="3512"/>
        <v>80173.429999999993</v>
      </c>
      <c r="HG400" s="746">
        <f t="shared" si="3513"/>
        <v>345648.35</v>
      </c>
    </row>
    <row r="401" spans="1:215" hidden="1" x14ac:dyDescent="0.25">
      <c r="A401" s="1044"/>
      <c r="B401" s="735" t="s">
        <v>860</v>
      </c>
      <c r="C401" s="737">
        <f t="shared" si="3345"/>
        <v>0</v>
      </c>
      <c r="D401" s="737">
        <f t="shared" si="3346"/>
        <v>8559</v>
      </c>
      <c r="E401" s="738">
        <f t="shared" si="3347"/>
        <v>8645</v>
      </c>
      <c r="F401" s="817">
        <f t="shared" si="3348"/>
        <v>0</v>
      </c>
      <c r="G401" s="740">
        <f t="shared" si="3349"/>
        <v>0</v>
      </c>
      <c r="H401" s="741">
        <f t="shared" si="3350"/>
        <v>0</v>
      </c>
      <c r="I401" s="740">
        <f t="shared" si="3349"/>
        <v>0</v>
      </c>
      <c r="J401" s="741">
        <f t="shared" si="3351"/>
        <v>0</v>
      </c>
      <c r="K401" s="740">
        <f t="shared" si="3352"/>
        <v>0</v>
      </c>
      <c r="L401" s="741">
        <f t="shared" si="3353"/>
        <v>0</v>
      </c>
      <c r="M401" s="740">
        <f t="shared" si="3354"/>
        <v>0</v>
      </c>
      <c r="N401" s="741">
        <f t="shared" si="3355"/>
        <v>0</v>
      </c>
      <c r="O401" s="740">
        <f t="shared" si="3356"/>
        <v>0</v>
      </c>
      <c r="P401" s="741">
        <f t="shared" si="3357"/>
        <v>0</v>
      </c>
      <c r="Q401" s="740">
        <f t="shared" si="3358"/>
        <v>0</v>
      </c>
      <c r="R401" s="741">
        <f t="shared" si="3359"/>
        <v>0</v>
      </c>
      <c r="S401" s="740">
        <f t="shared" si="3360"/>
        <v>0</v>
      </c>
      <c r="T401" s="741">
        <f t="shared" si="3361"/>
        <v>0</v>
      </c>
      <c r="U401" s="740">
        <f t="shared" si="3362"/>
        <v>0</v>
      </c>
      <c r="V401" s="741">
        <f t="shared" si="3363"/>
        <v>0</v>
      </c>
      <c r="W401" s="740">
        <f t="shared" si="3364"/>
        <v>0</v>
      </c>
      <c r="X401" s="741">
        <f t="shared" si="3365"/>
        <v>0</v>
      </c>
      <c r="Y401" s="740">
        <f t="shared" si="3366"/>
        <v>0</v>
      </c>
      <c r="Z401" s="741">
        <f t="shared" si="3367"/>
        <v>0</v>
      </c>
      <c r="AA401" s="743">
        <f t="shared" si="3368"/>
        <v>0</v>
      </c>
      <c r="AB401" s="744">
        <f t="shared" si="3369"/>
        <v>0</v>
      </c>
      <c r="AC401" s="745">
        <v>12</v>
      </c>
      <c r="AD401" s="746">
        <f t="shared" si="3370"/>
        <v>0</v>
      </c>
      <c r="AE401" s="747"/>
      <c r="AF401" s="741"/>
      <c r="AG401" s="746">
        <f t="shared" si="3371"/>
        <v>0</v>
      </c>
      <c r="AH401" s="746">
        <f t="shared" si="3372"/>
        <v>0</v>
      </c>
      <c r="AI401" s="746">
        <f t="shared" si="3373"/>
        <v>0</v>
      </c>
      <c r="AK401" s="1044"/>
      <c r="AL401" s="735" t="s">
        <v>860</v>
      </c>
      <c r="AM401" s="737">
        <f t="shared" si="3374"/>
        <v>0</v>
      </c>
      <c r="AN401" s="737">
        <f t="shared" si="3375"/>
        <v>8559</v>
      </c>
      <c r="AO401" s="738">
        <f t="shared" si="3376"/>
        <v>8645</v>
      </c>
      <c r="AP401" s="817">
        <f t="shared" si="3377"/>
        <v>0</v>
      </c>
      <c r="AQ401" s="740">
        <f t="shared" si="3378"/>
        <v>0</v>
      </c>
      <c r="AR401" s="741">
        <f t="shared" si="3379"/>
        <v>0</v>
      </c>
      <c r="AS401" s="740">
        <f t="shared" si="3380"/>
        <v>0</v>
      </c>
      <c r="AT401" s="741">
        <f t="shared" si="3381"/>
        <v>0</v>
      </c>
      <c r="AU401" s="740">
        <f t="shared" si="3382"/>
        <v>0</v>
      </c>
      <c r="AV401" s="741">
        <f t="shared" si="3383"/>
        <v>0</v>
      </c>
      <c r="AW401" s="740">
        <f t="shared" si="3384"/>
        <v>0</v>
      </c>
      <c r="AX401" s="741">
        <f t="shared" si="3385"/>
        <v>0</v>
      </c>
      <c r="AY401" s="740">
        <f t="shared" si="3386"/>
        <v>0</v>
      </c>
      <c r="AZ401" s="741">
        <f t="shared" si="3387"/>
        <v>0</v>
      </c>
      <c r="BA401" s="740">
        <f t="shared" si="3388"/>
        <v>0</v>
      </c>
      <c r="BB401" s="741">
        <f t="shared" si="3389"/>
        <v>0</v>
      </c>
      <c r="BC401" s="740">
        <f t="shared" si="3390"/>
        <v>0</v>
      </c>
      <c r="BD401" s="741">
        <f t="shared" si="3391"/>
        <v>0</v>
      </c>
      <c r="BE401" s="740">
        <f t="shared" si="3392"/>
        <v>0</v>
      </c>
      <c r="BF401" s="741">
        <f t="shared" si="3393"/>
        <v>0</v>
      </c>
      <c r="BG401" s="740">
        <f t="shared" si="3394"/>
        <v>0</v>
      </c>
      <c r="BH401" s="741">
        <f t="shared" si="3395"/>
        <v>0</v>
      </c>
      <c r="BI401" s="740">
        <f t="shared" si="3396"/>
        <v>0</v>
      </c>
      <c r="BJ401" s="741">
        <f t="shared" si="3397"/>
        <v>0</v>
      </c>
      <c r="BK401" s="743">
        <f t="shared" si="3398"/>
        <v>0</v>
      </c>
      <c r="BL401" s="744">
        <f t="shared" si="3399"/>
        <v>0</v>
      </c>
      <c r="BM401" s="745">
        <v>12</v>
      </c>
      <c r="BN401" s="746">
        <f t="shared" si="3400"/>
        <v>0</v>
      </c>
      <c r="BO401" s="747"/>
      <c r="BP401" s="741"/>
      <c r="BQ401" s="746">
        <f t="shared" si="3401"/>
        <v>0</v>
      </c>
      <c r="BR401" s="746">
        <f t="shared" si="3402"/>
        <v>0</v>
      </c>
      <c r="BS401" s="746">
        <f t="shared" si="3403"/>
        <v>0</v>
      </c>
      <c r="BU401" s="1044"/>
      <c r="BV401" s="735" t="s">
        <v>860</v>
      </c>
      <c r="BW401" s="737">
        <f t="shared" si="3404"/>
        <v>1</v>
      </c>
      <c r="BX401" s="737">
        <f t="shared" si="3405"/>
        <v>8559</v>
      </c>
      <c r="BY401" s="738">
        <f t="shared" si="3406"/>
        <v>8645</v>
      </c>
      <c r="BZ401" s="817">
        <f t="shared" si="3407"/>
        <v>8645</v>
      </c>
      <c r="CA401" s="740">
        <f t="shared" si="3408"/>
        <v>0</v>
      </c>
      <c r="CB401" s="741">
        <f t="shared" si="3409"/>
        <v>0</v>
      </c>
      <c r="CC401" s="740">
        <f t="shared" si="3410"/>
        <v>0</v>
      </c>
      <c r="CD401" s="741">
        <f t="shared" si="3411"/>
        <v>0</v>
      </c>
      <c r="CE401" s="740">
        <f t="shared" si="3412"/>
        <v>0</v>
      </c>
      <c r="CF401" s="741">
        <f t="shared" si="3413"/>
        <v>0</v>
      </c>
      <c r="CG401" s="740">
        <f t="shared" si="3414"/>
        <v>0</v>
      </c>
      <c r="CH401" s="741">
        <f t="shared" si="3415"/>
        <v>0</v>
      </c>
      <c r="CI401" s="740">
        <f t="shared" si="3416"/>
        <v>0</v>
      </c>
      <c r="CJ401" s="741">
        <f t="shared" si="3417"/>
        <v>0</v>
      </c>
      <c r="CK401" s="740">
        <f t="shared" si="3418"/>
        <v>0</v>
      </c>
      <c r="CL401" s="741">
        <f t="shared" si="3419"/>
        <v>0</v>
      </c>
      <c r="CM401" s="740">
        <f t="shared" si="3420"/>
        <v>30</v>
      </c>
      <c r="CN401" s="741">
        <f t="shared" si="3421"/>
        <v>2593.5</v>
      </c>
      <c r="CO401" s="740">
        <f t="shared" si="3422"/>
        <v>0</v>
      </c>
      <c r="CP401" s="741">
        <f t="shared" si="3423"/>
        <v>0</v>
      </c>
      <c r="CQ401" s="740">
        <f t="shared" si="3424"/>
        <v>0</v>
      </c>
      <c r="CR401" s="741">
        <f t="shared" si="3425"/>
        <v>0</v>
      </c>
      <c r="CS401" s="740">
        <f t="shared" si="3426"/>
        <v>0</v>
      </c>
      <c r="CT401" s="741">
        <f t="shared" si="3427"/>
        <v>0</v>
      </c>
      <c r="CU401" s="743">
        <f t="shared" si="3428"/>
        <v>4973.5</v>
      </c>
      <c r="CV401" s="744">
        <f t="shared" si="3429"/>
        <v>16212</v>
      </c>
      <c r="CW401" s="745">
        <v>12</v>
      </c>
      <c r="CX401" s="746">
        <f t="shared" si="3430"/>
        <v>194544</v>
      </c>
      <c r="CY401" s="747"/>
      <c r="CZ401" s="741"/>
      <c r="DA401" s="746">
        <f t="shared" si="3431"/>
        <v>194544</v>
      </c>
      <c r="DB401" s="746">
        <f t="shared" si="3432"/>
        <v>58752.29</v>
      </c>
      <c r="DC401" s="746">
        <f t="shared" si="3433"/>
        <v>253296.29</v>
      </c>
      <c r="DD401" s="750"/>
      <c r="DE401" s="1044"/>
      <c r="DF401" s="735" t="s">
        <v>860</v>
      </c>
      <c r="DG401" s="737">
        <f t="shared" si="3434"/>
        <v>0</v>
      </c>
      <c r="DH401" s="737">
        <f t="shared" si="3435"/>
        <v>8559</v>
      </c>
      <c r="DI401" s="738">
        <f t="shared" si="3436"/>
        <v>8645</v>
      </c>
      <c r="DJ401" s="817">
        <f t="shared" si="3437"/>
        <v>0</v>
      </c>
      <c r="DK401" s="740">
        <f t="shared" si="3438"/>
        <v>0</v>
      </c>
      <c r="DL401" s="741">
        <f t="shared" si="3439"/>
        <v>0</v>
      </c>
      <c r="DM401" s="740">
        <f t="shared" si="3440"/>
        <v>0</v>
      </c>
      <c r="DN401" s="741">
        <f t="shared" si="3441"/>
        <v>0</v>
      </c>
      <c r="DO401" s="740">
        <f t="shared" si="3442"/>
        <v>0</v>
      </c>
      <c r="DP401" s="741">
        <f t="shared" si="3443"/>
        <v>0</v>
      </c>
      <c r="DQ401" s="740">
        <f t="shared" si="3444"/>
        <v>0</v>
      </c>
      <c r="DR401" s="741">
        <f t="shared" si="3445"/>
        <v>0</v>
      </c>
      <c r="DS401" s="740">
        <f t="shared" si="3446"/>
        <v>0</v>
      </c>
      <c r="DT401" s="741">
        <f t="shared" si="3447"/>
        <v>0</v>
      </c>
      <c r="DU401" s="740">
        <f t="shared" si="3448"/>
        <v>0</v>
      </c>
      <c r="DV401" s="741">
        <f t="shared" si="3449"/>
        <v>0</v>
      </c>
      <c r="DW401" s="740">
        <f t="shared" si="3450"/>
        <v>0</v>
      </c>
      <c r="DX401" s="741">
        <f t="shared" si="3451"/>
        <v>0</v>
      </c>
      <c r="DY401" s="740">
        <f t="shared" si="3452"/>
        <v>0</v>
      </c>
      <c r="DZ401" s="741">
        <f t="shared" si="3453"/>
        <v>0</v>
      </c>
      <c r="EA401" s="740">
        <f t="shared" si="3454"/>
        <v>0</v>
      </c>
      <c r="EB401" s="741">
        <f t="shared" si="3455"/>
        <v>0</v>
      </c>
      <c r="EC401" s="740">
        <f t="shared" si="3456"/>
        <v>0</v>
      </c>
      <c r="ED401" s="741">
        <f t="shared" si="3457"/>
        <v>0</v>
      </c>
      <c r="EE401" s="743">
        <f t="shared" si="3458"/>
        <v>0</v>
      </c>
      <c r="EF401" s="744">
        <f t="shared" si="3459"/>
        <v>0</v>
      </c>
      <c r="EG401" s="745">
        <v>12</v>
      </c>
      <c r="EH401" s="746">
        <f t="shared" si="3460"/>
        <v>0</v>
      </c>
      <c r="EI401" s="747"/>
      <c r="EJ401" s="741"/>
      <c r="EK401" s="746">
        <f t="shared" si="3461"/>
        <v>0</v>
      </c>
      <c r="EL401" s="746">
        <f t="shared" si="3462"/>
        <v>0</v>
      </c>
      <c r="EM401" s="746">
        <f t="shared" si="3463"/>
        <v>0</v>
      </c>
      <c r="EO401" s="1044"/>
      <c r="EP401" s="735" t="s">
        <v>860</v>
      </c>
      <c r="EQ401" s="737">
        <f t="shared" si="3464"/>
        <v>0</v>
      </c>
      <c r="ER401" s="737">
        <f t="shared" si="3465"/>
        <v>8559</v>
      </c>
      <c r="ES401" s="738">
        <f t="shared" si="3466"/>
        <v>8645</v>
      </c>
      <c r="ET401" s="817">
        <f t="shared" si="3467"/>
        <v>0</v>
      </c>
      <c r="EU401" s="740">
        <f t="shared" si="3468"/>
        <v>0</v>
      </c>
      <c r="EV401" s="741">
        <f t="shared" si="3469"/>
        <v>0</v>
      </c>
      <c r="EW401" s="740">
        <f t="shared" si="3470"/>
        <v>0</v>
      </c>
      <c r="EX401" s="741">
        <f t="shared" si="3471"/>
        <v>0</v>
      </c>
      <c r="EY401" s="740">
        <f t="shared" si="3472"/>
        <v>0</v>
      </c>
      <c r="EZ401" s="741">
        <f t="shared" si="3473"/>
        <v>0</v>
      </c>
      <c r="FA401" s="740">
        <f t="shared" si="3474"/>
        <v>0</v>
      </c>
      <c r="FB401" s="741">
        <f t="shared" si="3475"/>
        <v>0</v>
      </c>
      <c r="FC401" s="740">
        <f t="shared" si="3476"/>
        <v>0</v>
      </c>
      <c r="FD401" s="741">
        <f t="shared" si="3477"/>
        <v>0</v>
      </c>
      <c r="FE401" s="740">
        <f t="shared" si="3478"/>
        <v>0</v>
      </c>
      <c r="FF401" s="741">
        <f t="shared" si="3479"/>
        <v>0</v>
      </c>
      <c r="FG401" s="740">
        <f t="shared" si="3480"/>
        <v>0</v>
      </c>
      <c r="FH401" s="741">
        <f t="shared" si="3481"/>
        <v>0</v>
      </c>
      <c r="FI401" s="740">
        <f t="shared" si="3482"/>
        <v>0</v>
      </c>
      <c r="FJ401" s="741">
        <f t="shared" si="3483"/>
        <v>0</v>
      </c>
      <c r="FK401" s="740">
        <f t="shared" si="3484"/>
        <v>0</v>
      </c>
      <c r="FL401" s="741">
        <f t="shared" si="3485"/>
        <v>0</v>
      </c>
      <c r="FM401" s="740">
        <f t="shared" si="3486"/>
        <v>0</v>
      </c>
      <c r="FN401" s="741">
        <f t="shared" si="3487"/>
        <v>0</v>
      </c>
      <c r="FO401" s="743">
        <f t="shared" si="3488"/>
        <v>0</v>
      </c>
      <c r="FP401" s="744">
        <f t="shared" si="3489"/>
        <v>0</v>
      </c>
      <c r="FQ401" s="745">
        <v>12</v>
      </c>
      <c r="FR401" s="746">
        <f t="shared" si="3490"/>
        <v>0</v>
      </c>
      <c r="FS401" s="747"/>
      <c r="FT401" s="741"/>
      <c r="FU401" s="746">
        <f t="shared" si="3491"/>
        <v>0</v>
      </c>
      <c r="FV401" s="746">
        <f t="shared" si="3492"/>
        <v>0</v>
      </c>
      <c r="FW401" s="746">
        <f t="shared" si="3493"/>
        <v>0</v>
      </c>
      <c r="FY401" s="1044"/>
      <c r="FZ401" s="735" t="s">
        <v>860</v>
      </c>
      <c r="GA401" s="737">
        <f t="shared" si="3494"/>
        <v>1</v>
      </c>
      <c r="GB401" s="737">
        <f t="shared" si="3495"/>
        <v>8559</v>
      </c>
      <c r="GC401" s="738">
        <f t="shared" si="3496"/>
        <v>8645</v>
      </c>
      <c r="GD401" s="743">
        <f t="shared" si="3497"/>
        <v>8645</v>
      </c>
      <c r="GE401" s="743"/>
      <c r="GF401" s="737">
        <f t="shared" si="3498"/>
        <v>0</v>
      </c>
      <c r="GG401" s="743"/>
      <c r="GH401" s="737">
        <f t="shared" si="3499"/>
        <v>0</v>
      </c>
      <c r="GI401" s="743"/>
      <c r="GJ401" s="737">
        <f t="shared" si="3500"/>
        <v>0</v>
      </c>
      <c r="GK401" s="743"/>
      <c r="GL401" s="737">
        <f t="shared" si="3501"/>
        <v>0</v>
      </c>
      <c r="GM401" s="743"/>
      <c r="GN401" s="737">
        <f t="shared" si="3502"/>
        <v>0</v>
      </c>
      <c r="GO401" s="743"/>
      <c r="GP401" s="737">
        <f t="shared" si="3503"/>
        <v>0</v>
      </c>
      <c r="GQ401" s="743"/>
      <c r="GR401" s="737">
        <f t="shared" si="3504"/>
        <v>2593.5</v>
      </c>
      <c r="GS401" s="743"/>
      <c r="GT401" s="737">
        <f t="shared" si="3505"/>
        <v>0</v>
      </c>
      <c r="GU401" s="743"/>
      <c r="GV401" s="737">
        <f t="shared" si="3506"/>
        <v>0</v>
      </c>
      <c r="GW401" s="743"/>
      <c r="GX401" s="737">
        <f t="shared" si="3507"/>
        <v>0</v>
      </c>
      <c r="GY401" s="743">
        <f t="shared" si="3507"/>
        <v>4973.5</v>
      </c>
      <c r="GZ401" s="744">
        <f t="shared" si="3508"/>
        <v>16212</v>
      </c>
      <c r="HA401" s="745">
        <v>12</v>
      </c>
      <c r="HB401" s="746">
        <f t="shared" si="3509"/>
        <v>194544</v>
      </c>
      <c r="HC401" s="737">
        <f t="shared" si="3510"/>
        <v>0</v>
      </c>
      <c r="HD401" s="737">
        <f t="shared" si="3510"/>
        <v>0</v>
      </c>
      <c r="HE401" s="746">
        <f t="shared" si="3511"/>
        <v>194544</v>
      </c>
      <c r="HF401" s="746">
        <f t="shared" si="3512"/>
        <v>58752.29</v>
      </c>
      <c r="HG401" s="746">
        <f t="shared" si="3513"/>
        <v>253296.29</v>
      </c>
    </row>
    <row r="402" spans="1:215" hidden="1" x14ac:dyDescent="0.25">
      <c r="A402" s="1044"/>
      <c r="B402" s="735" t="s">
        <v>861</v>
      </c>
      <c r="C402" s="737">
        <f t="shared" si="3345"/>
        <v>1</v>
      </c>
      <c r="D402" s="737">
        <f t="shared" si="3346"/>
        <v>8559</v>
      </c>
      <c r="E402" s="738">
        <f t="shared" si="3347"/>
        <v>8645</v>
      </c>
      <c r="F402" s="817">
        <f t="shared" si="3348"/>
        <v>8645</v>
      </c>
      <c r="G402" s="740">
        <f t="shared" si="3349"/>
        <v>0</v>
      </c>
      <c r="H402" s="741">
        <f t="shared" si="3350"/>
        <v>0</v>
      </c>
      <c r="I402" s="740">
        <f t="shared" si="3349"/>
        <v>0</v>
      </c>
      <c r="J402" s="741">
        <f t="shared" si="3351"/>
        <v>0</v>
      </c>
      <c r="K402" s="740">
        <f t="shared" si="3352"/>
        <v>0</v>
      </c>
      <c r="L402" s="741">
        <f t="shared" si="3353"/>
        <v>0</v>
      </c>
      <c r="M402" s="740">
        <f t="shared" si="3354"/>
        <v>23</v>
      </c>
      <c r="N402" s="741">
        <f t="shared" si="3355"/>
        <v>1988.35</v>
      </c>
      <c r="O402" s="740">
        <f t="shared" si="3356"/>
        <v>0</v>
      </c>
      <c r="P402" s="741">
        <f t="shared" si="3357"/>
        <v>0</v>
      </c>
      <c r="Q402" s="740">
        <f t="shared" si="3358"/>
        <v>198</v>
      </c>
      <c r="R402" s="741">
        <f t="shared" si="3359"/>
        <v>17117.099999999999</v>
      </c>
      <c r="S402" s="740">
        <f t="shared" si="3360"/>
        <v>30</v>
      </c>
      <c r="T402" s="741">
        <f t="shared" si="3361"/>
        <v>2593.5</v>
      </c>
      <c r="U402" s="740">
        <f t="shared" si="3362"/>
        <v>0</v>
      </c>
      <c r="V402" s="741">
        <f t="shared" si="3363"/>
        <v>0</v>
      </c>
      <c r="W402" s="740">
        <f t="shared" si="3364"/>
        <v>0</v>
      </c>
      <c r="X402" s="741">
        <f t="shared" si="3365"/>
        <v>0</v>
      </c>
      <c r="Y402" s="740">
        <f t="shared" si="3366"/>
        <v>0</v>
      </c>
      <c r="Z402" s="741">
        <f t="shared" si="3367"/>
        <v>0</v>
      </c>
      <c r="AA402" s="743">
        <f t="shared" si="3368"/>
        <v>0</v>
      </c>
      <c r="AB402" s="744">
        <f t="shared" si="3369"/>
        <v>30343.95</v>
      </c>
      <c r="AC402" s="745">
        <v>12</v>
      </c>
      <c r="AD402" s="746">
        <f t="shared" si="3370"/>
        <v>364127.4</v>
      </c>
      <c r="AE402" s="747"/>
      <c r="AF402" s="741"/>
      <c r="AG402" s="746">
        <f t="shared" si="3371"/>
        <v>364127.4</v>
      </c>
      <c r="AH402" s="746">
        <f t="shared" si="3372"/>
        <v>109966.47</v>
      </c>
      <c r="AI402" s="746">
        <f t="shared" si="3373"/>
        <v>474093.87</v>
      </c>
      <c r="AK402" s="1044"/>
      <c r="AL402" s="735" t="s">
        <v>861</v>
      </c>
      <c r="AM402" s="737">
        <f t="shared" si="3374"/>
        <v>0</v>
      </c>
      <c r="AN402" s="737">
        <f t="shared" si="3375"/>
        <v>8559</v>
      </c>
      <c r="AO402" s="738">
        <f t="shared" si="3376"/>
        <v>8645</v>
      </c>
      <c r="AP402" s="817">
        <f t="shared" si="3377"/>
        <v>0</v>
      </c>
      <c r="AQ402" s="740">
        <f t="shared" si="3378"/>
        <v>0</v>
      </c>
      <c r="AR402" s="741">
        <f t="shared" si="3379"/>
        <v>0</v>
      </c>
      <c r="AS402" s="740">
        <f t="shared" si="3380"/>
        <v>0</v>
      </c>
      <c r="AT402" s="741">
        <f t="shared" si="3381"/>
        <v>0</v>
      </c>
      <c r="AU402" s="740">
        <f t="shared" si="3382"/>
        <v>0</v>
      </c>
      <c r="AV402" s="741">
        <f t="shared" si="3383"/>
        <v>0</v>
      </c>
      <c r="AW402" s="740">
        <f t="shared" si="3384"/>
        <v>0</v>
      </c>
      <c r="AX402" s="741">
        <f t="shared" si="3385"/>
        <v>0</v>
      </c>
      <c r="AY402" s="740">
        <f t="shared" si="3386"/>
        <v>0</v>
      </c>
      <c r="AZ402" s="741">
        <f t="shared" si="3387"/>
        <v>0</v>
      </c>
      <c r="BA402" s="740">
        <f t="shared" si="3388"/>
        <v>0</v>
      </c>
      <c r="BB402" s="741">
        <f t="shared" si="3389"/>
        <v>0</v>
      </c>
      <c r="BC402" s="740">
        <f t="shared" si="3390"/>
        <v>0</v>
      </c>
      <c r="BD402" s="741">
        <f t="shared" si="3391"/>
        <v>0</v>
      </c>
      <c r="BE402" s="740">
        <f t="shared" si="3392"/>
        <v>0</v>
      </c>
      <c r="BF402" s="741">
        <f t="shared" si="3393"/>
        <v>0</v>
      </c>
      <c r="BG402" s="740">
        <f t="shared" si="3394"/>
        <v>0</v>
      </c>
      <c r="BH402" s="741">
        <f t="shared" si="3395"/>
        <v>0</v>
      </c>
      <c r="BI402" s="740">
        <f t="shared" si="3396"/>
        <v>0</v>
      </c>
      <c r="BJ402" s="741">
        <f t="shared" si="3397"/>
        <v>0</v>
      </c>
      <c r="BK402" s="743">
        <f t="shared" si="3398"/>
        <v>0</v>
      </c>
      <c r="BL402" s="744">
        <f t="shared" si="3399"/>
        <v>0</v>
      </c>
      <c r="BM402" s="745">
        <v>12</v>
      </c>
      <c r="BN402" s="746">
        <f t="shared" si="3400"/>
        <v>0</v>
      </c>
      <c r="BO402" s="747"/>
      <c r="BP402" s="741"/>
      <c r="BQ402" s="746">
        <f t="shared" si="3401"/>
        <v>0</v>
      </c>
      <c r="BR402" s="746">
        <f t="shared" si="3402"/>
        <v>0</v>
      </c>
      <c r="BS402" s="746">
        <f t="shared" si="3403"/>
        <v>0</v>
      </c>
      <c r="BU402" s="1044"/>
      <c r="BV402" s="735" t="s">
        <v>861</v>
      </c>
      <c r="BW402" s="737">
        <f t="shared" si="3404"/>
        <v>0</v>
      </c>
      <c r="BX402" s="737">
        <f t="shared" si="3405"/>
        <v>8559</v>
      </c>
      <c r="BY402" s="738">
        <f t="shared" si="3406"/>
        <v>8645</v>
      </c>
      <c r="BZ402" s="817">
        <f t="shared" si="3407"/>
        <v>0</v>
      </c>
      <c r="CA402" s="740">
        <f t="shared" si="3408"/>
        <v>0</v>
      </c>
      <c r="CB402" s="741">
        <f t="shared" si="3409"/>
        <v>0</v>
      </c>
      <c r="CC402" s="740">
        <f t="shared" si="3410"/>
        <v>0</v>
      </c>
      <c r="CD402" s="741">
        <f t="shared" si="3411"/>
        <v>0</v>
      </c>
      <c r="CE402" s="740">
        <f t="shared" si="3412"/>
        <v>0</v>
      </c>
      <c r="CF402" s="741">
        <f t="shared" si="3413"/>
        <v>0</v>
      </c>
      <c r="CG402" s="740">
        <f t="shared" si="3414"/>
        <v>0</v>
      </c>
      <c r="CH402" s="741">
        <f t="shared" si="3415"/>
        <v>0</v>
      </c>
      <c r="CI402" s="740">
        <f t="shared" si="3416"/>
        <v>0</v>
      </c>
      <c r="CJ402" s="741">
        <f t="shared" si="3417"/>
        <v>0</v>
      </c>
      <c r="CK402" s="740">
        <f t="shared" si="3418"/>
        <v>0</v>
      </c>
      <c r="CL402" s="741">
        <f t="shared" si="3419"/>
        <v>0</v>
      </c>
      <c r="CM402" s="740">
        <f t="shared" si="3420"/>
        <v>0</v>
      </c>
      <c r="CN402" s="741">
        <f t="shared" si="3421"/>
        <v>0</v>
      </c>
      <c r="CO402" s="740">
        <f t="shared" si="3422"/>
        <v>0</v>
      </c>
      <c r="CP402" s="741">
        <f t="shared" si="3423"/>
        <v>0</v>
      </c>
      <c r="CQ402" s="740">
        <f t="shared" si="3424"/>
        <v>0</v>
      </c>
      <c r="CR402" s="741">
        <f t="shared" si="3425"/>
        <v>0</v>
      </c>
      <c r="CS402" s="740">
        <f t="shared" si="3426"/>
        <v>0</v>
      </c>
      <c r="CT402" s="741">
        <f t="shared" si="3427"/>
        <v>0</v>
      </c>
      <c r="CU402" s="743">
        <f t="shared" si="3428"/>
        <v>0</v>
      </c>
      <c r="CV402" s="744">
        <f t="shared" si="3429"/>
        <v>0</v>
      </c>
      <c r="CW402" s="745">
        <v>12</v>
      </c>
      <c r="CX402" s="746">
        <f t="shared" si="3430"/>
        <v>0</v>
      </c>
      <c r="CY402" s="747"/>
      <c r="CZ402" s="741"/>
      <c r="DA402" s="746">
        <f t="shared" si="3431"/>
        <v>0</v>
      </c>
      <c r="DB402" s="746">
        <f t="shared" si="3432"/>
        <v>0</v>
      </c>
      <c r="DC402" s="746">
        <f t="shared" si="3433"/>
        <v>0</v>
      </c>
      <c r="DD402" s="750"/>
      <c r="DE402" s="1044"/>
      <c r="DF402" s="735" t="s">
        <v>861</v>
      </c>
      <c r="DG402" s="737">
        <f t="shared" si="3434"/>
        <v>0.5</v>
      </c>
      <c r="DH402" s="737">
        <f t="shared" si="3435"/>
        <v>8559</v>
      </c>
      <c r="DI402" s="738">
        <f t="shared" si="3436"/>
        <v>8645</v>
      </c>
      <c r="DJ402" s="817">
        <f t="shared" si="3437"/>
        <v>4322.5</v>
      </c>
      <c r="DK402" s="740">
        <f t="shared" si="3438"/>
        <v>0</v>
      </c>
      <c r="DL402" s="741">
        <f t="shared" si="3439"/>
        <v>0</v>
      </c>
      <c r="DM402" s="740">
        <f t="shared" si="3440"/>
        <v>0</v>
      </c>
      <c r="DN402" s="741">
        <f t="shared" si="3441"/>
        <v>0</v>
      </c>
      <c r="DO402" s="740">
        <f t="shared" si="3442"/>
        <v>0</v>
      </c>
      <c r="DP402" s="741">
        <f t="shared" si="3443"/>
        <v>0</v>
      </c>
      <c r="DQ402" s="740">
        <f t="shared" si="3444"/>
        <v>0</v>
      </c>
      <c r="DR402" s="741">
        <f t="shared" si="3445"/>
        <v>0</v>
      </c>
      <c r="DS402" s="740">
        <f t="shared" si="3446"/>
        <v>0</v>
      </c>
      <c r="DT402" s="741">
        <f t="shared" si="3447"/>
        <v>0</v>
      </c>
      <c r="DU402" s="740">
        <f t="shared" si="3448"/>
        <v>0</v>
      </c>
      <c r="DV402" s="741">
        <f t="shared" si="3449"/>
        <v>0</v>
      </c>
      <c r="DW402" s="740">
        <f t="shared" si="3450"/>
        <v>10</v>
      </c>
      <c r="DX402" s="741">
        <f t="shared" si="3451"/>
        <v>432.25</v>
      </c>
      <c r="DY402" s="740">
        <f t="shared" si="3452"/>
        <v>0</v>
      </c>
      <c r="DZ402" s="741">
        <f t="shared" si="3453"/>
        <v>0</v>
      </c>
      <c r="EA402" s="740">
        <f t="shared" si="3454"/>
        <v>0</v>
      </c>
      <c r="EB402" s="741">
        <f t="shared" si="3455"/>
        <v>0</v>
      </c>
      <c r="EC402" s="740">
        <f t="shared" si="3456"/>
        <v>0</v>
      </c>
      <c r="ED402" s="741">
        <f t="shared" si="3457"/>
        <v>0</v>
      </c>
      <c r="EE402" s="743">
        <f t="shared" si="3458"/>
        <v>3356.25</v>
      </c>
      <c r="EF402" s="744">
        <f t="shared" si="3459"/>
        <v>8111</v>
      </c>
      <c r="EG402" s="745">
        <v>12</v>
      </c>
      <c r="EH402" s="746">
        <f t="shared" si="3460"/>
        <v>97332</v>
      </c>
      <c r="EI402" s="747"/>
      <c r="EJ402" s="741"/>
      <c r="EK402" s="746">
        <f t="shared" si="3461"/>
        <v>97332</v>
      </c>
      <c r="EL402" s="746">
        <f t="shared" si="3462"/>
        <v>29394.26</v>
      </c>
      <c r="EM402" s="746">
        <f t="shared" si="3463"/>
        <v>126726.26</v>
      </c>
      <c r="EO402" s="1044"/>
      <c r="EP402" s="735" t="s">
        <v>861</v>
      </c>
      <c r="EQ402" s="737">
        <f t="shared" si="3464"/>
        <v>0.5</v>
      </c>
      <c r="ER402" s="737">
        <f t="shared" si="3465"/>
        <v>8559</v>
      </c>
      <c r="ES402" s="738">
        <f t="shared" si="3466"/>
        <v>8645</v>
      </c>
      <c r="ET402" s="817">
        <f t="shared" si="3467"/>
        <v>4322.5</v>
      </c>
      <c r="EU402" s="740">
        <f t="shared" si="3468"/>
        <v>0</v>
      </c>
      <c r="EV402" s="741">
        <f t="shared" si="3469"/>
        <v>0</v>
      </c>
      <c r="EW402" s="740">
        <f t="shared" si="3470"/>
        <v>0</v>
      </c>
      <c r="EX402" s="741">
        <f t="shared" si="3471"/>
        <v>0</v>
      </c>
      <c r="EY402" s="740">
        <f t="shared" si="3472"/>
        <v>0</v>
      </c>
      <c r="EZ402" s="741">
        <f t="shared" si="3473"/>
        <v>0</v>
      </c>
      <c r="FA402" s="740">
        <f t="shared" si="3474"/>
        <v>0</v>
      </c>
      <c r="FB402" s="741">
        <f t="shared" si="3475"/>
        <v>0</v>
      </c>
      <c r="FC402" s="740">
        <f t="shared" si="3476"/>
        <v>0</v>
      </c>
      <c r="FD402" s="741">
        <f t="shared" si="3477"/>
        <v>0</v>
      </c>
      <c r="FE402" s="740">
        <f t="shared" si="3478"/>
        <v>200</v>
      </c>
      <c r="FF402" s="741">
        <f t="shared" si="3479"/>
        <v>8645</v>
      </c>
      <c r="FG402" s="740">
        <f t="shared" si="3480"/>
        <v>0</v>
      </c>
      <c r="FH402" s="741">
        <f t="shared" si="3481"/>
        <v>0</v>
      </c>
      <c r="FI402" s="740">
        <f t="shared" si="3482"/>
        <v>0</v>
      </c>
      <c r="FJ402" s="741">
        <f t="shared" si="3483"/>
        <v>0</v>
      </c>
      <c r="FK402" s="740">
        <f t="shared" si="3484"/>
        <v>0</v>
      </c>
      <c r="FL402" s="741">
        <f t="shared" si="3485"/>
        <v>0</v>
      </c>
      <c r="FM402" s="740">
        <f t="shared" si="3486"/>
        <v>0</v>
      </c>
      <c r="FN402" s="741">
        <f t="shared" si="3487"/>
        <v>0</v>
      </c>
      <c r="FO402" s="743">
        <f t="shared" si="3488"/>
        <v>0</v>
      </c>
      <c r="FP402" s="744">
        <f t="shared" si="3489"/>
        <v>12967.5</v>
      </c>
      <c r="FQ402" s="745">
        <v>12</v>
      </c>
      <c r="FR402" s="746">
        <f t="shared" si="3490"/>
        <v>155610</v>
      </c>
      <c r="FS402" s="747"/>
      <c r="FT402" s="741"/>
      <c r="FU402" s="746">
        <f t="shared" si="3491"/>
        <v>155610</v>
      </c>
      <c r="FV402" s="746">
        <f t="shared" si="3492"/>
        <v>46994.22</v>
      </c>
      <c r="FW402" s="746">
        <f t="shared" si="3493"/>
        <v>202604.22</v>
      </c>
      <c r="FY402" s="1044"/>
      <c r="FZ402" s="735" t="s">
        <v>861</v>
      </c>
      <c r="GA402" s="737">
        <f t="shared" si="3494"/>
        <v>2</v>
      </c>
      <c r="GB402" s="737">
        <f t="shared" si="3495"/>
        <v>8559</v>
      </c>
      <c r="GC402" s="738">
        <f t="shared" si="3496"/>
        <v>8645</v>
      </c>
      <c r="GD402" s="743">
        <f t="shared" si="3497"/>
        <v>17290</v>
      </c>
      <c r="GE402" s="743"/>
      <c r="GF402" s="737">
        <f t="shared" si="3498"/>
        <v>0</v>
      </c>
      <c r="GG402" s="743"/>
      <c r="GH402" s="737">
        <f t="shared" si="3499"/>
        <v>0</v>
      </c>
      <c r="GI402" s="743"/>
      <c r="GJ402" s="737">
        <f t="shared" si="3500"/>
        <v>0</v>
      </c>
      <c r="GK402" s="743"/>
      <c r="GL402" s="737">
        <f t="shared" si="3501"/>
        <v>1988.35</v>
      </c>
      <c r="GM402" s="743"/>
      <c r="GN402" s="737">
        <f t="shared" si="3502"/>
        <v>0</v>
      </c>
      <c r="GO402" s="743"/>
      <c r="GP402" s="737">
        <f t="shared" si="3503"/>
        <v>25762.1</v>
      </c>
      <c r="GQ402" s="743"/>
      <c r="GR402" s="737">
        <f t="shared" si="3504"/>
        <v>3025.75</v>
      </c>
      <c r="GS402" s="743"/>
      <c r="GT402" s="737">
        <f t="shared" si="3505"/>
        <v>0</v>
      </c>
      <c r="GU402" s="743"/>
      <c r="GV402" s="737">
        <f t="shared" si="3506"/>
        <v>0</v>
      </c>
      <c r="GW402" s="743"/>
      <c r="GX402" s="737">
        <f t="shared" si="3507"/>
        <v>0</v>
      </c>
      <c r="GY402" s="743">
        <f t="shared" si="3507"/>
        <v>3356.25</v>
      </c>
      <c r="GZ402" s="744">
        <f t="shared" si="3508"/>
        <v>51422.45</v>
      </c>
      <c r="HA402" s="745">
        <v>12</v>
      </c>
      <c r="HB402" s="746">
        <f t="shared" si="3509"/>
        <v>617069.4</v>
      </c>
      <c r="HC402" s="737">
        <f t="shared" si="3510"/>
        <v>0</v>
      </c>
      <c r="HD402" s="737">
        <f t="shared" si="3510"/>
        <v>0</v>
      </c>
      <c r="HE402" s="746">
        <f t="shared" si="3511"/>
        <v>617069.4</v>
      </c>
      <c r="HF402" s="746">
        <f t="shared" si="3512"/>
        <v>186354.96</v>
      </c>
      <c r="HG402" s="746">
        <f t="shared" si="3513"/>
        <v>803424.36</v>
      </c>
    </row>
    <row r="403" spans="1:215" hidden="1" x14ac:dyDescent="0.25">
      <c r="A403" s="1044"/>
      <c r="B403" s="735" t="s">
        <v>862</v>
      </c>
      <c r="C403" s="737">
        <f t="shared" si="3345"/>
        <v>0</v>
      </c>
      <c r="D403" s="737">
        <f t="shared" si="3346"/>
        <v>7767</v>
      </c>
      <c r="E403" s="738">
        <f t="shared" si="3347"/>
        <v>7845</v>
      </c>
      <c r="F403" s="817">
        <f t="shared" si="3348"/>
        <v>0</v>
      </c>
      <c r="G403" s="740">
        <f t="shared" si="3349"/>
        <v>0</v>
      </c>
      <c r="H403" s="741">
        <f t="shared" si="3350"/>
        <v>0</v>
      </c>
      <c r="I403" s="740">
        <f t="shared" si="3349"/>
        <v>0</v>
      </c>
      <c r="J403" s="741">
        <f t="shared" si="3351"/>
        <v>0</v>
      </c>
      <c r="K403" s="740">
        <f t="shared" si="3352"/>
        <v>0</v>
      </c>
      <c r="L403" s="741">
        <f t="shared" si="3353"/>
        <v>0</v>
      </c>
      <c r="M403" s="740">
        <f t="shared" si="3354"/>
        <v>0</v>
      </c>
      <c r="N403" s="741">
        <f t="shared" si="3355"/>
        <v>0</v>
      </c>
      <c r="O403" s="740">
        <f t="shared" si="3356"/>
        <v>0</v>
      </c>
      <c r="P403" s="741">
        <f t="shared" si="3357"/>
        <v>0</v>
      </c>
      <c r="Q403" s="740">
        <f t="shared" si="3358"/>
        <v>0</v>
      </c>
      <c r="R403" s="741">
        <f t="shared" si="3359"/>
        <v>0</v>
      </c>
      <c r="S403" s="740">
        <f t="shared" si="3360"/>
        <v>0</v>
      </c>
      <c r="T403" s="741">
        <f t="shared" si="3361"/>
        <v>0</v>
      </c>
      <c r="U403" s="740">
        <f t="shared" si="3362"/>
        <v>0</v>
      </c>
      <c r="V403" s="741">
        <f t="shared" si="3363"/>
        <v>0</v>
      </c>
      <c r="W403" s="740">
        <f t="shared" si="3364"/>
        <v>0</v>
      </c>
      <c r="X403" s="741">
        <f t="shared" si="3365"/>
        <v>0</v>
      </c>
      <c r="Y403" s="740">
        <f t="shared" si="3366"/>
        <v>0</v>
      </c>
      <c r="Z403" s="741">
        <f t="shared" si="3367"/>
        <v>0</v>
      </c>
      <c r="AA403" s="743">
        <f t="shared" si="3368"/>
        <v>0</v>
      </c>
      <c r="AB403" s="744">
        <f t="shared" si="3369"/>
        <v>0</v>
      </c>
      <c r="AC403" s="745">
        <v>12</v>
      </c>
      <c r="AD403" s="746">
        <f t="shared" si="3370"/>
        <v>0</v>
      </c>
      <c r="AE403" s="747"/>
      <c r="AF403" s="741"/>
      <c r="AG403" s="746">
        <f t="shared" si="3371"/>
        <v>0</v>
      </c>
      <c r="AH403" s="746">
        <f t="shared" si="3372"/>
        <v>0</v>
      </c>
      <c r="AI403" s="746">
        <f t="shared" si="3373"/>
        <v>0</v>
      </c>
      <c r="AK403" s="1044"/>
      <c r="AL403" s="735" t="s">
        <v>862</v>
      </c>
      <c r="AM403" s="737">
        <f t="shared" si="3374"/>
        <v>0</v>
      </c>
      <c r="AN403" s="737">
        <f t="shared" si="3375"/>
        <v>7767</v>
      </c>
      <c r="AO403" s="738">
        <f t="shared" si="3376"/>
        <v>7845</v>
      </c>
      <c r="AP403" s="817">
        <f t="shared" si="3377"/>
        <v>0</v>
      </c>
      <c r="AQ403" s="740">
        <f t="shared" si="3378"/>
        <v>0</v>
      </c>
      <c r="AR403" s="741">
        <f t="shared" si="3379"/>
        <v>0</v>
      </c>
      <c r="AS403" s="740">
        <f t="shared" si="3380"/>
        <v>0</v>
      </c>
      <c r="AT403" s="741">
        <f t="shared" si="3381"/>
        <v>0</v>
      </c>
      <c r="AU403" s="740">
        <f t="shared" si="3382"/>
        <v>0</v>
      </c>
      <c r="AV403" s="741">
        <f t="shared" si="3383"/>
        <v>0</v>
      </c>
      <c r="AW403" s="740">
        <f t="shared" si="3384"/>
        <v>0</v>
      </c>
      <c r="AX403" s="741">
        <f t="shared" si="3385"/>
        <v>0</v>
      </c>
      <c r="AY403" s="740">
        <f t="shared" si="3386"/>
        <v>0</v>
      </c>
      <c r="AZ403" s="741">
        <f t="shared" si="3387"/>
        <v>0</v>
      </c>
      <c r="BA403" s="740">
        <f t="shared" si="3388"/>
        <v>0</v>
      </c>
      <c r="BB403" s="741">
        <f t="shared" si="3389"/>
        <v>0</v>
      </c>
      <c r="BC403" s="740">
        <f t="shared" si="3390"/>
        <v>0</v>
      </c>
      <c r="BD403" s="741">
        <f t="shared" si="3391"/>
        <v>0</v>
      </c>
      <c r="BE403" s="740">
        <f t="shared" si="3392"/>
        <v>0</v>
      </c>
      <c r="BF403" s="741">
        <f t="shared" si="3393"/>
        <v>0</v>
      </c>
      <c r="BG403" s="740">
        <f t="shared" si="3394"/>
        <v>0</v>
      </c>
      <c r="BH403" s="741">
        <f t="shared" si="3395"/>
        <v>0</v>
      </c>
      <c r="BI403" s="740">
        <f t="shared" si="3396"/>
        <v>0</v>
      </c>
      <c r="BJ403" s="741">
        <f t="shared" si="3397"/>
        <v>0</v>
      </c>
      <c r="BK403" s="743">
        <f t="shared" si="3398"/>
        <v>0</v>
      </c>
      <c r="BL403" s="744">
        <f t="shared" si="3399"/>
        <v>0</v>
      </c>
      <c r="BM403" s="745">
        <v>12</v>
      </c>
      <c r="BN403" s="746">
        <f t="shared" si="3400"/>
        <v>0</v>
      </c>
      <c r="BO403" s="747"/>
      <c r="BP403" s="741"/>
      <c r="BQ403" s="746">
        <f t="shared" si="3401"/>
        <v>0</v>
      </c>
      <c r="BR403" s="746">
        <f t="shared" si="3402"/>
        <v>0</v>
      </c>
      <c r="BS403" s="746">
        <f t="shared" si="3403"/>
        <v>0</v>
      </c>
      <c r="BU403" s="1044"/>
      <c r="BV403" s="735" t="s">
        <v>862</v>
      </c>
      <c r="BW403" s="737">
        <f t="shared" si="3404"/>
        <v>1</v>
      </c>
      <c r="BX403" s="737">
        <f t="shared" si="3405"/>
        <v>7767</v>
      </c>
      <c r="BY403" s="738">
        <f t="shared" si="3406"/>
        <v>7845</v>
      </c>
      <c r="BZ403" s="817">
        <f t="shared" si="3407"/>
        <v>7845</v>
      </c>
      <c r="CA403" s="740">
        <f t="shared" si="3408"/>
        <v>0</v>
      </c>
      <c r="CB403" s="741">
        <f t="shared" si="3409"/>
        <v>0</v>
      </c>
      <c r="CC403" s="740">
        <f t="shared" si="3410"/>
        <v>0</v>
      </c>
      <c r="CD403" s="741">
        <f t="shared" si="3411"/>
        <v>0</v>
      </c>
      <c r="CE403" s="740">
        <f t="shared" si="3412"/>
        <v>0</v>
      </c>
      <c r="CF403" s="741">
        <f t="shared" si="3413"/>
        <v>0</v>
      </c>
      <c r="CG403" s="740">
        <f t="shared" si="3414"/>
        <v>0</v>
      </c>
      <c r="CH403" s="741">
        <f t="shared" si="3415"/>
        <v>0</v>
      </c>
      <c r="CI403" s="740">
        <f t="shared" si="3416"/>
        <v>0</v>
      </c>
      <c r="CJ403" s="741">
        <f t="shared" si="3417"/>
        <v>0</v>
      </c>
      <c r="CK403" s="740">
        <f t="shared" si="3418"/>
        <v>0</v>
      </c>
      <c r="CL403" s="741">
        <f t="shared" si="3419"/>
        <v>0</v>
      </c>
      <c r="CM403" s="740">
        <f t="shared" si="3420"/>
        <v>10</v>
      </c>
      <c r="CN403" s="741">
        <f t="shared" si="3421"/>
        <v>784.5</v>
      </c>
      <c r="CO403" s="740">
        <f t="shared" si="3422"/>
        <v>0</v>
      </c>
      <c r="CP403" s="741">
        <f t="shared" si="3423"/>
        <v>0</v>
      </c>
      <c r="CQ403" s="740">
        <f t="shared" si="3424"/>
        <v>0</v>
      </c>
      <c r="CR403" s="741">
        <f t="shared" si="3425"/>
        <v>0</v>
      </c>
      <c r="CS403" s="740">
        <f t="shared" si="3426"/>
        <v>0</v>
      </c>
      <c r="CT403" s="741">
        <f t="shared" si="3427"/>
        <v>0</v>
      </c>
      <c r="CU403" s="743">
        <f t="shared" si="3428"/>
        <v>7602.5</v>
      </c>
      <c r="CV403" s="744">
        <f t="shared" si="3429"/>
        <v>16232</v>
      </c>
      <c r="CW403" s="745">
        <v>12</v>
      </c>
      <c r="CX403" s="746">
        <f t="shared" si="3430"/>
        <v>194784</v>
      </c>
      <c r="CY403" s="747"/>
      <c r="CZ403" s="741"/>
      <c r="DA403" s="746">
        <f t="shared" si="3431"/>
        <v>194784</v>
      </c>
      <c r="DB403" s="746">
        <f t="shared" si="3432"/>
        <v>58824.77</v>
      </c>
      <c r="DC403" s="746">
        <f t="shared" si="3433"/>
        <v>253608.77</v>
      </c>
      <c r="DD403" s="750"/>
      <c r="DE403" s="1044"/>
      <c r="DF403" s="735" t="s">
        <v>862</v>
      </c>
      <c r="DG403" s="737">
        <f t="shared" si="3434"/>
        <v>0</v>
      </c>
      <c r="DH403" s="737">
        <f t="shared" si="3435"/>
        <v>7767</v>
      </c>
      <c r="DI403" s="738">
        <f t="shared" si="3436"/>
        <v>7845</v>
      </c>
      <c r="DJ403" s="817">
        <f t="shared" si="3437"/>
        <v>0</v>
      </c>
      <c r="DK403" s="740">
        <f t="shared" si="3438"/>
        <v>0</v>
      </c>
      <c r="DL403" s="741">
        <f t="shared" si="3439"/>
        <v>0</v>
      </c>
      <c r="DM403" s="740">
        <f t="shared" si="3440"/>
        <v>0</v>
      </c>
      <c r="DN403" s="741">
        <f t="shared" si="3441"/>
        <v>0</v>
      </c>
      <c r="DO403" s="740">
        <f t="shared" si="3442"/>
        <v>0</v>
      </c>
      <c r="DP403" s="741">
        <f t="shared" si="3443"/>
        <v>0</v>
      </c>
      <c r="DQ403" s="740">
        <f t="shared" si="3444"/>
        <v>0</v>
      </c>
      <c r="DR403" s="741">
        <f t="shared" si="3445"/>
        <v>0</v>
      </c>
      <c r="DS403" s="740">
        <f t="shared" si="3446"/>
        <v>0</v>
      </c>
      <c r="DT403" s="741">
        <f t="shared" si="3447"/>
        <v>0</v>
      </c>
      <c r="DU403" s="740">
        <f t="shared" si="3448"/>
        <v>0</v>
      </c>
      <c r="DV403" s="741">
        <f t="shared" si="3449"/>
        <v>0</v>
      </c>
      <c r="DW403" s="740">
        <f t="shared" si="3450"/>
        <v>0</v>
      </c>
      <c r="DX403" s="741">
        <f t="shared" si="3451"/>
        <v>0</v>
      </c>
      <c r="DY403" s="740">
        <f t="shared" si="3452"/>
        <v>0</v>
      </c>
      <c r="DZ403" s="741">
        <f t="shared" si="3453"/>
        <v>0</v>
      </c>
      <c r="EA403" s="740">
        <f t="shared" si="3454"/>
        <v>0</v>
      </c>
      <c r="EB403" s="741">
        <f t="shared" si="3455"/>
        <v>0</v>
      </c>
      <c r="EC403" s="740">
        <f t="shared" si="3456"/>
        <v>0</v>
      </c>
      <c r="ED403" s="741">
        <f t="shared" si="3457"/>
        <v>0</v>
      </c>
      <c r="EE403" s="743">
        <f t="shared" si="3458"/>
        <v>0</v>
      </c>
      <c r="EF403" s="744">
        <f t="shared" si="3459"/>
        <v>0</v>
      </c>
      <c r="EG403" s="745">
        <v>12</v>
      </c>
      <c r="EH403" s="746">
        <f t="shared" si="3460"/>
        <v>0</v>
      </c>
      <c r="EI403" s="747"/>
      <c r="EJ403" s="741"/>
      <c r="EK403" s="746">
        <f t="shared" si="3461"/>
        <v>0</v>
      </c>
      <c r="EL403" s="746">
        <f t="shared" si="3462"/>
        <v>0</v>
      </c>
      <c r="EM403" s="746">
        <f t="shared" si="3463"/>
        <v>0</v>
      </c>
      <c r="EO403" s="1044"/>
      <c r="EP403" s="735" t="s">
        <v>862</v>
      </c>
      <c r="EQ403" s="737">
        <f t="shared" si="3464"/>
        <v>0</v>
      </c>
      <c r="ER403" s="737">
        <f t="shared" si="3465"/>
        <v>7767</v>
      </c>
      <c r="ES403" s="738">
        <f t="shared" si="3466"/>
        <v>7845</v>
      </c>
      <c r="ET403" s="817">
        <f t="shared" si="3467"/>
        <v>0</v>
      </c>
      <c r="EU403" s="740">
        <f t="shared" si="3468"/>
        <v>0</v>
      </c>
      <c r="EV403" s="741">
        <f t="shared" si="3469"/>
        <v>0</v>
      </c>
      <c r="EW403" s="740">
        <f t="shared" si="3470"/>
        <v>0</v>
      </c>
      <c r="EX403" s="741">
        <f t="shared" si="3471"/>
        <v>0</v>
      </c>
      <c r="EY403" s="740">
        <f t="shared" si="3472"/>
        <v>0</v>
      </c>
      <c r="EZ403" s="741">
        <f t="shared" si="3473"/>
        <v>0</v>
      </c>
      <c r="FA403" s="740">
        <f t="shared" si="3474"/>
        <v>0</v>
      </c>
      <c r="FB403" s="741">
        <f t="shared" si="3475"/>
        <v>0</v>
      </c>
      <c r="FC403" s="740">
        <f t="shared" si="3476"/>
        <v>0</v>
      </c>
      <c r="FD403" s="741">
        <f t="shared" si="3477"/>
        <v>0</v>
      </c>
      <c r="FE403" s="740">
        <f t="shared" si="3478"/>
        <v>0</v>
      </c>
      <c r="FF403" s="741">
        <f t="shared" si="3479"/>
        <v>0</v>
      </c>
      <c r="FG403" s="740">
        <f t="shared" si="3480"/>
        <v>0</v>
      </c>
      <c r="FH403" s="741">
        <f t="shared" si="3481"/>
        <v>0</v>
      </c>
      <c r="FI403" s="740">
        <f t="shared" si="3482"/>
        <v>0</v>
      </c>
      <c r="FJ403" s="741">
        <f t="shared" si="3483"/>
        <v>0</v>
      </c>
      <c r="FK403" s="740">
        <f t="shared" si="3484"/>
        <v>0</v>
      </c>
      <c r="FL403" s="741">
        <f t="shared" si="3485"/>
        <v>0</v>
      </c>
      <c r="FM403" s="740">
        <f t="shared" si="3486"/>
        <v>0</v>
      </c>
      <c r="FN403" s="741">
        <f t="shared" si="3487"/>
        <v>0</v>
      </c>
      <c r="FO403" s="743">
        <f t="shared" si="3488"/>
        <v>0</v>
      </c>
      <c r="FP403" s="744">
        <f t="shared" si="3489"/>
        <v>0</v>
      </c>
      <c r="FQ403" s="745">
        <v>12</v>
      </c>
      <c r="FR403" s="746">
        <f t="shared" si="3490"/>
        <v>0</v>
      </c>
      <c r="FS403" s="747"/>
      <c r="FT403" s="741"/>
      <c r="FU403" s="746">
        <f t="shared" si="3491"/>
        <v>0</v>
      </c>
      <c r="FV403" s="746">
        <f t="shared" si="3492"/>
        <v>0</v>
      </c>
      <c r="FW403" s="746">
        <f t="shared" si="3493"/>
        <v>0</v>
      </c>
      <c r="FY403" s="1044"/>
      <c r="FZ403" s="735" t="s">
        <v>862</v>
      </c>
      <c r="GA403" s="737">
        <f t="shared" si="3494"/>
        <v>1</v>
      </c>
      <c r="GB403" s="737">
        <f t="shared" si="3495"/>
        <v>7767</v>
      </c>
      <c r="GC403" s="738">
        <f t="shared" si="3496"/>
        <v>7845</v>
      </c>
      <c r="GD403" s="743">
        <f t="shared" si="3497"/>
        <v>7845</v>
      </c>
      <c r="GE403" s="743"/>
      <c r="GF403" s="737">
        <f t="shared" si="3498"/>
        <v>0</v>
      </c>
      <c r="GG403" s="743"/>
      <c r="GH403" s="737">
        <f t="shared" si="3499"/>
        <v>0</v>
      </c>
      <c r="GI403" s="743"/>
      <c r="GJ403" s="737">
        <f t="shared" si="3500"/>
        <v>0</v>
      </c>
      <c r="GK403" s="743"/>
      <c r="GL403" s="737">
        <f t="shared" si="3501"/>
        <v>0</v>
      </c>
      <c r="GM403" s="743"/>
      <c r="GN403" s="737">
        <f t="shared" si="3502"/>
        <v>0</v>
      </c>
      <c r="GO403" s="743"/>
      <c r="GP403" s="737">
        <f t="shared" si="3503"/>
        <v>0</v>
      </c>
      <c r="GQ403" s="743"/>
      <c r="GR403" s="737">
        <f t="shared" si="3504"/>
        <v>784.5</v>
      </c>
      <c r="GS403" s="743"/>
      <c r="GT403" s="737">
        <f t="shared" si="3505"/>
        <v>0</v>
      </c>
      <c r="GU403" s="743"/>
      <c r="GV403" s="737">
        <f t="shared" si="3506"/>
        <v>0</v>
      </c>
      <c r="GW403" s="743"/>
      <c r="GX403" s="737">
        <f t="shared" si="3507"/>
        <v>0</v>
      </c>
      <c r="GY403" s="743">
        <f t="shared" si="3507"/>
        <v>7602.5</v>
      </c>
      <c r="GZ403" s="744">
        <f t="shared" si="3508"/>
        <v>16232</v>
      </c>
      <c r="HA403" s="745">
        <v>12</v>
      </c>
      <c r="HB403" s="746">
        <f t="shared" si="3509"/>
        <v>194784</v>
      </c>
      <c r="HC403" s="737">
        <f t="shared" si="3510"/>
        <v>0</v>
      </c>
      <c r="HD403" s="737">
        <f t="shared" si="3510"/>
        <v>0</v>
      </c>
      <c r="HE403" s="746">
        <f t="shared" si="3511"/>
        <v>194784</v>
      </c>
      <c r="HF403" s="746">
        <f t="shared" si="3512"/>
        <v>58824.77</v>
      </c>
      <c r="HG403" s="746">
        <f t="shared" si="3513"/>
        <v>253608.77</v>
      </c>
    </row>
    <row r="404" spans="1:215" hidden="1" x14ac:dyDescent="0.25">
      <c r="A404" s="1044"/>
      <c r="B404" s="755" t="s">
        <v>681</v>
      </c>
      <c r="C404" s="737">
        <f t="shared" si="3345"/>
        <v>0</v>
      </c>
      <c r="D404" s="737">
        <f t="shared" si="3346"/>
        <v>7402</v>
      </c>
      <c r="E404" s="738">
        <f t="shared" si="3347"/>
        <v>7477</v>
      </c>
      <c r="F404" s="817">
        <f t="shared" si="3348"/>
        <v>0</v>
      </c>
      <c r="G404" s="740">
        <f t="shared" si="3349"/>
        <v>0</v>
      </c>
      <c r="H404" s="741">
        <f t="shared" si="3350"/>
        <v>0</v>
      </c>
      <c r="I404" s="740">
        <f t="shared" si="3349"/>
        <v>0</v>
      </c>
      <c r="J404" s="741">
        <f t="shared" si="3351"/>
        <v>0</v>
      </c>
      <c r="K404" s="740">
        <f t="shared" si="3352"/>
        <v>0</v>
      </c>
      <c r="L404" s="741">
        <f t="shared" si="3353"/>
        <v>0</v>
      </c>
      <c r="M404" s="740">
        <f t="shared" si="3354"/>
        <v>0</v>
      </c>
      <c r="N404" s="741">
        <f t="shared" si="3355"/>
        <v>0</v>
      </c>
      <c r="O404" s="740">
        <f t="shared" si="3356"/>
        <v>0</v>
      </c>
      <c r="P404" s="741">
        <f t="shared" si="3357"/>
        <v>0</v>
      </c>
      <c r="Q404" s="740">
        <f t="shared" si="3358"/>
        <v>0</v>
      </c>
      <c r="R404" s="741">
        <f t="shared" si="3359"/>
        <v>0</v>
      </c>
      <c r="S404" s="740">
        <f t="shared" si="3360"/>
        <v>0</v>
      </c>
      <c r="T404" s="741">
        <f t="shared" si="3361"/>
        <v>0</v>
      </c>
      <c r="U404" s="740">
        <f t="shared" si="3362"/>
        <v>0</v>
      </c>
      <c r="V404" s="741">
        <f t="shared" si="3363"/>
        <v>0</v>
      </c>
      <c r="W404" s="740">
        <f t="shared" si="3364"/>
        <v>0</v>
      </c>
      <c r="X404" s="741">
        <f t="shared" si="3365"/>
        <v>0</v>
      </c>
      <c r="Y404" s="740">
        <f t="shared" si="3366"/>
        <v>0</v>
      </c>
      <c r="Z404" s="741">
        <f t="shared" si="3367"/>
        <v>0</v>
      </c>
      <c r="AA404" s="743">
        <f t="shared" si="3368"/>
        <v>0</v>
      </c>
      <c r="AB404" s="744">
        <f t="shared" si="3369"/>
        <v>0</v>
      </c>
      <c r="AC404" s="745">
        <v>12</v>
      </c>
      <c r="AD404" s="746">
        <f t="shared" si="3370"/>
        <v>0</v>
      </c>
      <c r="AE404" s="747"/>
      <c r="AF404" s="741"/>
      <c r="AG404" s="746">
        <f t="shared" si="3371"/>
        <v>0</v>
      </c>
      <c r="AH404" s="746">
        <f t="shared" si="3372"/>
        <v>0</v>
      </c>
      <c r="AI404" s="746">
        <f t="shared" si="3373"/>
        <v>0</v>
      </c>
      <c r="AK404" s="1044"/>
      <c r="AL404" s="755" t="s">
        <v>681</v>
      </c>
      <c r="AM404" s="737">
        <f t="shared" si="3374"/>
        <v>0.5</v>
      </c>
      <c r="AN404" s="737">
        <f t="shared" si="3375"/>
        <v>7402</v>
      </c>
      <c r="AO404" s="738">
        <f t="shared" si="3376"/>
        <v>7477</v>
      </c>
      <c r="AP404" s="817">
        <f t="shared" si="3377"/>
        <v>3738.5</v>
      </c>
      <c r="AQ404" s="740">
        <f t="shared" si="3378"/>
        <v>0</v>
      </c>
      <c r="AR404" s="741">
        <f t="shared" si="3379"/>
        <v>0</v>
      </c>
      <c r="AS404" s="740">
        <f t="shared" si="3380"/>
        <v>0</v>
      </c>
      <c r="AT404" s="741">
        <f t="shared" si="3381"/>
        <v>0</v>
      </c>
      <c r="AU404" s="740">
        <f t="shared" si="3382"/>
        <v>0</v>
      </c>
      <c r="AV404" s="741">
        <f t="shared" si="3383"/>
        <v>0</v>
      </c>
      <c r="AW404" s="740">
        <f t="shared" si="3384"/>
        <v>0</v>
      </c>
      <c r="AX404" s="741">
        <f t="shared" si="3385"/>
        <v>0</v>
      </c>
      <c r="AY404" s="740">
        <f t="shared" si="3386"/>
        <v>0</v>
      </c>
      <c r="AZ404" s="741">
        <f t="shared" si="3387"/>
        <v>0</v>
      </c>
      <c r="BA404" s="740">
        <f t="shared" si="3388"/>
        <v>160</v>
      </c>
      <c r="BB404" s="741">
        <f t="shared" si="3389"/>
        <v>5981.6</v>
      </c>
      <c r="BC404" s="740">
        <f t="shared" si="3390"/>
        <v>15</v>
      </c>
      <c r="BD404" s="741">
        <f t="shared" si="3391"/>
        <v>560.78</v>
      </c>
      <c r="BE404" s="740">
        <f t="shared" si="3392"/>
        <v>0</v>
      </c>
      <c r="BF404" s="741">
        <f t="shared" si="3393"/>
        <v>0</v>
      </c>
      <c r="BG404" s="740">
        <f t="shared" si="3394"/>
        <v>0</v>
      </c>
      <c r="BH404" s="741">
        <f t="shared" si="3395"/>
        <v>0</v>
      </c>
      <c r="BI404" s="740">
        <f t="shared" si="3396"/>
        <v>0</v>
      </c>
      <c r="BJ404" s="741">
        <f t="shared" si="3397"/>
        <v>0</v>
      </c>
      <c r="BK404" s="743">
        <f t="shared" si="3398"/>
        <v>0</v>
      </c>
      <c r="BL404" s="744">
        <f t="shared" si="3399"/>
        <v>10280.879999999999</v>
      </c>
      <c r="BM404" s="745">
        <v>12</v>
      </c>
      <c r="BN404" s="746">
        <f t="shared" si="3400"/>
        <v>123370.56</v>
      </c>
      <c r="BO404" s="747"/>
      <c r="BP404" s="741"/>
      <c r="BQ404" s="746">
        <f t="shared" si="3401"/>
        <v>123370.56</v>
      </c>
      <c r="BR404" s="746">
        <f t="shared" si="3402"/>
        <v>37257.910000000003</v>
      </c>
      <c r="BS404" s="746">
        <f t="shared" si="3403"/>
        <v>160628.47</v>
      </c>
      <c r="BU404" s="1044"/>
      <c r="BV404" s="755" t="s">
        <v>681</v>
      </c>
      <c r="BW404" s="737">
        <f t="shared" si="3404"/>
        <v>0</v>
      </c>
      <c r="BX404" s="737">
        <f t="shared" si="3405"/>
        <v>7402</v>
      </c>
      <c r="BY404" s="738">
        <f t="shared" si="3406"/>
        <v>7477</v>
      </c>
      <c r="BZ404" s="817">
        <f t="shared" si="3407"/>
        <v>0</v>
      </c>
      <c r="CA404" s="740">
        <f t="shared" si="3408"/>
        <v>0</v>
      </c>
      <c r="CB404" s="741">
        <f t="shared" si="3409"/>
        <v>0</v>
      </c>
      <c r="CC404" s="740">
        <f t="shared" si="3410"/>
        <v>0</v>
      </c>
      <c r="CD404" s="741">
        <f t="shared" si="3411"/>
        <v>0</v>
      </c>
      <c r="CE404" s="740">
        <f t="shared" si="3412"/>
        <v>0</v>
      </c>
      <c r="CF404" s="741">
        <f t="shared" si="3413"/>
        <v>0</v>
      </c>
      <c r="CG404" s="740">
        <f t="shared" si="3414"/>
        <v>0</v>
      </c>
      <c r="CH404" s="741">
        <f t="shared" si="3415"/>
        <v>0</v>
      </c>
      <c r="CI404" s="740">
        <f t="shared" si="3416"/>
        <v>0</v>
      </c>
      <c r="CJ404" s="741">
        <f t="shared" si="3417"/>
        <v>0</v>
      </c>
      <c r="CK404" s="740">
        <f t="shared" si="3418"/>
        <v>0</v>
      </c>
      <c r="CL404" s="741">
        <f t="shared" si="3419"/>
        <v>0</v>
      </c>
      <c r="CM404" s="740">
        <f t="shared" si="3420"/>
        <v>0</v>
      </c>
      <c r="CN404" s="741">
        <f t="shared" si="3421"/>
        <v>0</v>
      </c>
      <c r="CO404" s="740">
        <f t="shared" si="3422"/>
        <v>0</v>
      </c>
      <c r="CP404" s="741">
        <f t="shared" si="3423"/>
        <v>0</v>
      </c>
      <c r="CQ404" s="740">
        <f t="shared" si="3424"/>
        <v>0</v>
      </c>
      <c r="CR404" s="741">
        <f t="shared" si="3425"/>
        <v>0</v>
      </c>
      <c r="CS404" s="740">
        <f t="shared" si="3426"/>
        <v>0</v>
      </c>
      <c r="CT404" s="741">
        <f t="shared" si="3427"/>
        <v>0</v>
      </c>
      <c r="CU404" s="743">
        <f t="shared" si="3428"/>
        <v>0</v>
      </c>
      <c r="CV404" s="744">
        <f t="shared" si="3429"/>
        <v>0</v>
      </c>
      <c r="CW404" s="745">
        <v>12</v>
      </c>
      <c r="CX404" s="746">
        <f t="shared" si="3430"/>
        <v>0</v>
      </c>
      <c r="CY404" s="747"/>
      <c r="CZ404" s="741"/>
      <c r="DA404" s="746">
        <f t="shared" si="3431"/>
        <v>0</v>
      </c>
      <c r="DB404" s="746">
        <f t="shared" si="3432"/>
        <v>0</v>
      </c>
      <c r="DC404" s="746">
        <f t="shared" si="3433"/>
        <v>0</v>
      </c>
      <c r="DD404" s="750"/>
      <c r="DE404" s="1044"/>
      <c r="DF404" s="755" t="s">
        <v>681</v>
      </c>
      <c r="DG404" s="737">
        <f t="shared" si="3434"/>
        <v>0</v>
      </c>
      <c r="DH404" s="737">
        <f t="shared" si="3435"/>
        <v>7402</v>
      </c>
      <c r="DI404" s="738">
        <f t="shared" si="3436"/>
        <v>7477</v>
      </c>
      <c r="DJ404" s="817">
        <f t="shared" si="3437"/>
        <v>0</v>
      </c>
      <c r="DK404" s="740">
        <f t="shared" si="3438"/>
        <v>0</v>
      </c>
      <c r="DL404" s="741">
        <f t="shared" si="3439"/>
        <v>0</v>
      </c>
      <c r="DM404" s="740">
        <f t="shared" si="3440"/>
        <v>0</v>
      </c>
      <c r="DN404" s="741">
        <f t="shared" si="3441"/>
        <v>0</v>
      </c>
      <c r="DO404" s="740">
        <f t="shared" si="3442"/>
        <v>0</v>
      </c>
      <c r="DP404" s="741">
        <f t="shared" si="3443"/>
        <v>0</v>
      </c>
      <c r="DQ404" s="740">
        <f t="shared" si="3444"/>
        <v>0</v>
      </c>
      <c r="DR404" s="741">
        <f t="shared" si="3445"/>
        <v>0</v>
      </c>
      <c r="DS404" s="740">
        <f t="shared" si="3446"/>
        <v>0</v>
      </c>
      <c r="DT404" s="741">
        <f t="shared" si="3447"/>
        <v>0</v>
      </c>
      <c r="DU404" s="740">
        <f t="shared" si="3448"/>
        <v>0</v>
      </c>
      <c r="DV404" s="741">
        <f t="shared" si="3449"/>
        <v>0</v>
      </c>
      <c r="DW404" s="740">
        <f t="shared" si="3450"/>
        <v>0</v>
      </c>
      <c r="DX404" s="741">
        <f t="shared" si="3451"/>
        <v>0</v>
      </c>
      <c r="DY404" s="740">
        <f t="shared" si="3452"/>
        <v>0</v>
      </c>
      <c r="DZ404" s="741">
        <f t="shared" si="3453"/>
        <v>0</v>
      </c>
      <c r="EA404" s="740">
        <f t="shared" si="3454"/>
        <v>0</v>
      </c>
      <c r="EB404" s="741">
        <f t="shared" si="3455"/>
        <v>0</v>
      </c>
      <c r="EC404" s="740">
        <f t="shared" si="3456"/>
        <v>0</v>
      </c>
      <c r="ED404" s="741">
        <f t="shared" si="3457"/>
        <v>0</v>
      </c>
      <c r="EE404" s="743">
        <f t="shared" si="3458"/>
        <v>0</v>
      </c>
      <c r="EF404" s="744">
        <f t="shared" si="3459"/>
        <v>0</v>
      </c>
      <c r="EG404" s="745">
        <v>12</v>
      </c>
      <c r="EH404" s="746">
        <f t="shared" si="3460"/>
        <v>0</v>
      </c>
      <c r="EI404" s="747"/>
      <c r="EJ404" s="741"/>
      <c r="EK404" s="746">
        <f t="shared" si="3461"/>
        <v>0</v>
      </c>
      <c r="EL404" s="746">
        <f t="shared" si="3462"/>
        <v>0</v>
      </c>
      <c r="EM404" s="746">
        <f t="shared" si="3463"/>
        <v>0</v>
      </c>
      <c r="EO404" s="1044"/>
      <c r="EP404" s="755" t="s">
        <v>681</v>
      </c>
      <c r="EQ404" s="737">
        <f t="shared" si="3464"/>
        <v>0</v>
      </c>
      <c r="ER404" s="737">
        <f t="shared" si="3465"/>
        <v>7402</v>
      </c>
      <c r="ES404" s="738">
        <f t="shared" si="3466"/>
        <v>7477</v>
      </c>
      <c r="ET404" s="817">
        <f t="shared" si="3467"/>
        <v>0</v>
      </c>
      <c r="EU404" s="740">
        <f t="shared" si="3468"/>
        <v>0</v>
      </c>
      <c r="EV404" s="741">
        <f t="shared" si="3469"/>
        <v>0</v>
      </c>
      <c r="EW404" s="740">
        <f t="shared" si="3470"/>
        <v>0</v>
      </c>
      <c r="EX404" s="741">
        <f t="shared" si="3471"/>
        <v>0</v>
      </c>
      <c r="EY404" s="740">
        <f t="shared" si="3472"/>
        <v>0</v>
      </c>
      <c r="EZ404" s="741">
        <f t="shared" si="3473"/>
        <v>0</v>
      </c>
      <c r="FA404" s="740">
        <f t="shared" si="3474"/>
        <v>0</v>
      </c>
      <c r="FB404" s="741">
        <f t="shared" si="3475"/>
        <v>0</v>
      </c>
      <c r="FC404" s="740">
        <f t="shared" si="3476"/>
        <v>0</v>
      </c>
      <c r="FD404" s="741">
        <f t="shared" si="3477"/>
        <v>0</v>
      </c>
      <c r="FE404" s="740">
        <f t="shared" si="3478"/>
        <v>0</v>
      </c>
      <c r="FF404" s="741">
        <f t="shared" si="3479"/>
        <v>0</v>
      </c>
      <c r="FG404" s="740">
        <f t="shared" si="3480"/>
        <v>0</v>
      </c>
      <c r="FH404" s="741">
        <f t="shared" si="3481"/>
        <v>0</v>
      </c>
      <c r="FI404" s="740">
        <f t="shared" si="3482"/>
        <v>0</v>
      </c>
      <c r="FJ404" s="741">
        <f t="shared" si="3483"/>
        <v>0</v>
      </c>
      <c r="FK404" s="740">
        <f t="shared" si="3484"/>
        <v>0</v>
      </c>
      <c r="FL404" s="741">
        <f t="shared" si="3485"/>
        <v>0</v>
      </c>
      <c r="FM404" s="740">
        <f t="shared" si="3486"/>
        <v>0</v>
      </c>
      <c r="FN404" s="741">
        <f t="shared" si="3487"/>
        <v>0</v>
      </c>
      <c r="FO404" s="743">
        <f t="shared" si="3488"/>
        <v>0</v>
      </c>
      <c r="FP404" s="744">
        <f t="shared" si="3489"/>
        <v>0</v>
      </c>
      <c r="FQ404" s="745">
        <v>12</v>
      </c>
      <c r="FR404" s="746">
        <f t="shared" si="3490"/>
        <v>0</v>
      </c>
      <c r="FS404" s="747"/>
      <c r="FT404" s="741"/>
      <c r="FU404" s="746">
        <f t="shared" si="3491"/>
        <v>0</v>
      </c>
      <c r="FV404" s="746">
        <f t="shared" si="3492"/>
        <v>0</v>
      </c>
      <c r="FW404" s="746">
        <f t="shared" si="3493"/>
        <v>0</v>
      </c>
      <c r="FY404" s="1044"/>
      <c r="FZ404" s="755" t="s">
        <v>681</v>
      </c>
      <c r="GA404" s="737">
        <f t="shared" si="3494"/>
        <v>0.5</v>
      </c>
      <c r="GB404" s="737">
        <f t="shared" si="3495"/>
        <v>7402</v>
      </c>
      <c r="GC404" s="738">
        <f t="shared" si="3496"/>
        <v>7477</v>
      </c>
      <c r="GD404" s="743">
        <f t="shared" si="3497"/>
        <v>3738.5</v>
      </c>
      <c r="GE404" s="743"/>
      <c r="GF404" s="737">
        <f t="shared" si="3498"/>
        <v>0</v>
      </c>
      <c r="GG404" s="743"/>
      <c r="GH404" s="737">
        <f t="shared" si="3499"/>
        <v>0</v>
      </c>
      <c r="GI404" s="743"/>
      <c r="GJ404" s="737">
        <f t="shared" si="3500"/>
        <v>0</v>
      </c>
      <c r="GK404" s="743"/>
      <c r="GL404" s="737">
        <f t="shared" si="3501"/>
        <v>0</v>
      </c>
      <c r="GM404" s="743"/>
      <c r="GN404" s="737">
        <f t="shared" si="3502"/>
        <v>0</v>
      </c>
      <c r="GO404" s="743"/>
      <c r="GP404" s="737">
        <f t="shared" si="3503"/>
        <v>5981.6</v>
      </c>
      <c r="GQ404" s="743"/>
      <c r="GR404" s="737">
        <f t="shared" si="3504"/>
        <v>560.78</v>
      </c>
      <c r="GS404" s="743"/>
      <c r="GT404" s="737">
        <f t="shared" si="3505"/>
        <v>0</v>
      </c>
      <c r="GU404" s="743"/>
      <c r="GV404" s="737">
        <f t="shared" si="3506"/>
        <v>0</v>
      </c>
      <c r="GW404" s="743"/>
      <c r="GX404" s="737">
        <f t="shared" si="3507"/>
        <v>0</v>
      </c>
      <c r="GY404" s="743">
        <f t="shared" si="3507"/>
        <v>0</v>
      </c>
      <c r="GZ404" s="744">
        <f t="shared" si="3508"/>
        <v>10280.879999999999</v>
      </c>
      <c r="HA404" s="745">
        <v>12</v>
      </c>
      <c r="HB404" s="746">
        <f t="shared" si="3509"/>
        <v>123370.56</v>
      </c>
      <c r="HC404" s="737">
        <f t="shared" si="3510"/>
        <v>0</v>
      </c>
      <c r="HD404" s="737">
        <f t="shared" si="3510"/>
        <v>0</v>
      </c>
      <c r="HE404" s="746">
        <f t="shared" si="3511"/>
        <v>123370.56</v>
      </c>
      <c r="HF404" s="746">
        <f t="shared" si="3512"/>
        <v>37257.910000000003</v>
      </c>
      <c r="HG404" s="746">
        <f t="shared" si="3513"/>
        <v>160628.47</v>
      </c>
    </row>
    <row r="405" spans="1:215" hidden="1" x14ac:dyDescent="0.25">
      <c r="A405" s="1044"/>
      <c r="B405" s="735" t="s">
        <v>531</v>
      </c>
      <c r="C405" s="737">
        <f t="shared" si="3345"/>
        <v>0</v>
      </c>
      <c r="D405" s="737">
        <f t="shared" si="3346"/>
        <v>7402</v>
      </c>
      <c r="E405" s="738">
        <f t="shared" si="3347"/>
        <v>7477</v>
      </c>
      <c r="F405" s="817">
        <f t="shared" si="3348"/>
        <v>0</v>
      </c>
      <c r="G405" s="740">
        <f t="shared" si="3349"/>
        <v>0</v>
      </c>
      <c r="H405" s="741">
        <f t="shared" si="3350"/>
        <v>0</v>
      </c>
      <c r="I405" s="740">
        <f t="shared" si="3349"/>
        <v>0</v>
      </c>
      <c r="J405" s="741">
        <f t="shared" si="3351"/>
        <v>0</v>
      </c>
      <c r="K405" s="740">
        <f t="shared" si="3352"/>
        <v>0</v>
      </c>
      <c r="L405" s="741">
        <f t="shared" si="3353"/>
        <v>0</v>
      </c>
      <c r="M405" s="740">
        <f t="shared" si="3354"/>
        <v>0</v>
      </c>
      <c r="N405" s="741">
        <f t="shared" si="3355"/>
        <v>0</v>
      </c>
      <c r="O405" s="740">
        <f t="shared" si="3356"/>
        <v>0</v>
      </c>
      <c r="P405" s="741">
        <f t="shared" si="3357"/>
        <v>0</v>
      </c>
      <c r="Q405" s="740">
        <f t="shared" si="3358"/>
        <v>0</v>
      </c>
      <c r="R405" s="741">
        <f t="shared" si="3359"/>
        <v>0</v>
      </c>
      <c r="S405" s="740">
        <f t="shared" si="3360"/>
        <v>0</v>
      </c>
      <c r="T405" s="741">
        <f t="shared" si="3361"/>
        <v>0</v>
      </c>
      <c r="U405" s="740">
        <f t="shared" si="3362"/>
        <v>0</v>
      </c>
      <c r="V405" s="741">
        <f t="shared" si="3363"/>
        <v>0</v>
      </c>
      <c r="W405" s="740">
        <f t="shared" si="3364"/>
        <v>0</v>
      </c>
      <c r="X405" s="741">
        <f t="shared" si="3365"/>
        <v>0</v>
      </c>
      <c r="Y405" s="740">
        <f t="shared" si="3366"/>
        <v>0</v>
      </c>
      <c r="Z405" s="741">
        <f t="shared" si="3367"/>
        <v>0</v>
      </c>
      <c r="AA405" s="743">
        <f t="shared" si="3368"/>
        <v>0</v>
      </c>
      <c r="AB405" s="744">
        <f t="shared" si="3369"/>
        <v>0</v>
      </c>
      <c r="AC405" s="745">
        <v>12</v>
      </c>
      <c r="AD405" s="746">
        <f t="shared" si="3370"/>
        <v>0</v>
      </c>
      <c r="AE405" s="747"/>
      <c r="AF405" s="741"/>
      <c r="AG405" s="746">
        <f t="shared" si="3371"/>
        <v>0</v>
      </c>
      <c r="AH405" s="746">
        <f t="shared" si="3372"/>
        <v>0</v>
      </c>
      <c r="AI405" s="746">
        <f t="shared" si="3373"/>
        <v>0</v>
      </c>
      <c r="AK405" s="1044"/>
      <c r="AL405" s="735" t="s">
        <v>531</v>
      </c>
      <c r="AM405" s="737">
        <f t="shared" si="3374"/>
        <v>0</v>
      </c>
      <c r="AN405" s="737">
        <f t="shared" si="3375"/>
        <v>7402</v>
      </c>
      <c r="AO405" s="738">
        <f t="shared" si="3376"/>
        <v>7477</v>
      </c>
      <c r="AP405" s="817">
        <f t="shared" si="3377"/>
        <v>0</v>
      </c>
      <c r="AQ405" s="740">
        <f t="shared" si="3378"/>
        <v>0</v>
      </c>
      <c r="AR405" s="741">
        <f t="shared" si="3379"/>
        <v>0</v>
      </c>
      <c r="AS405" s="740">
        <f t="shared" si="3380"/>
        <v>0</v>
      </c>
      <c r="AT405" s="741">
        <f t="shared" si="3381"/>
        <v>0</v>
      </c>
      <c r="AU405" s="740">
        <f t="shared" si="3382"/>
        <v>0</v>
      </c>
      <c r="AV405" s="741">
        <f t="shared" si="3383"/>
        <v>0</v>
      </c>
      <c r="AW405" s="740">
        <f t="shared" si="3384"/>
        <v>0</v>
      </c>
      <c r="AX405" s="741">
        <f t="shared" si="3385"/>
        <v>0</v>
      </c>
      <c r="AY405" s="740">
        <f t="shared" si="3386"/>
        <v>0</v>
      </c>
      <c r="AZ405" s="741">
        <f t="shared" si="3387"/>
        <v>0</v>
      </c>
      <c r="BA405" s="740">
        <f t="shared" si="3388"/>
        <v>0</v>
      </c>
      <c r="BB405" s="741">
        <f t="shared" si="3389"/>
        <v>0</v>
      </c>
      <c r="BC405" s="740">
        <f t="shared" si="3390"/>
        <v>0</v>
      </c>
      <c r="BD405" s="741">
        <f t="shared" si="3391"/>
        <v>0</v>
      </c>
      <c r="BE405" s="740">
        <f t="shared" si="3392"/>
        <v>0</v>
      </c>
      <c r="BF405" s="741">
        <f t="shared" si="3393"/>
        <v>0</v>
      </c>
      <c r="BG405" s="740">
        <f t="shared" si="3394"/>
        <v>0</v>
      </c>
      <c r="BH405" s="741">
        <f t="shared" si="3395"/>
        <v>0</v>
      </c>
      <c r="BI405" s="740">
        <f t="shared" si="3396"/>
        <v>0</v>
      </c>
      <c r="BJ405" s="741">
        <f t="shared" si="3397"/>
        <v>0</v>
      </c>
      <c r="BK405" s="743">
        <f t="shared" si="3398"/>
        <v>0</v>
      </c>
      <c r="BL405" s="744">
        <f t="shared" si="3399"/>
        <v>0</v>
      </c>
      <c r="BM405" s="745">
        <v>12</v>
      </c>
      <c r="BN405" s="746">
        <f t="shared" si="3400"/>
        <v>0</v>
      </c>
      <c r="BO405" s="747"/>
      <c r="BP405" s="741"/>
      <c r="BQ405" s="746">
        <f t="shared" si="3401"/>
        <v>0</v>
      </c>
      <c r="BR405" s="746">
        <f t="shared" si="3402"/>
        <v>0</v>
      </c>
      <c r="BS405" s="746">
        <f t="shared" si="3403"/>
        <v>0</v>
      </c>
      <c r="BU405" s="1044"/>
      <c r="BV405" s="735" t="s">
        <v>531</v>
      </c>
      <c r="BW405" s="737">
        <f t="shared" si="3404"/>
        <v>2</v>
      </c>
      <c r="BX405" s="737">
        <f t="shared" si="3405"/>
        <v>7402</v>
      </c>
      <c r="BY405" s="738">
        <f t="shared" si="3406"/>
        <v>7477</v>
      </c>
      <c r="BZ405" s="817">
        <f t="shared" si="3407"/>
        <v>14954</v>
      </c>
      <c r="CA405" s="740">
        <f t="shared" si="3408"/>
        <v>0</v>
      </c>
      <c r="CB405" s="741">
        <f t="shared" si="3409"/>
        <v>0</v>
      </c>
      <c r="CC405" s="740">
        <f t="shared" si="3410"/>
        <v>0</v>
      </c>
      <c r="CD405" s="741">
        <f t="shared" si="3411"/>
        <v>0</v>
      </c>
      <c r="CE405" s="740">
        <f t="shared" si="3412"/>
        <v>0</v>
      </c>
      <c r="CF405" s="741">
        <f t="shared" si="3413"/>
        <v>0</v>
      </c>
      <c r="CG405" s="740">
        <f t="shared" si="3414"/>
        <v>50</v>
      </c>
      <c r="CH405" s="741">
        <f t="shared" si="3415"/>
        <v>7477</v>
      </c>
      <c r="CI405" s="740">
        <f t="shared" si="3416"/>
        <v>0</v>
      </c>
      <c r="CJ405" s="741">
        <f t="shared" si="3417"/>
        <v>0</v>
      </c>
      <c r="CK405" s="740">
        <f t="shared" si="3418"/>
        <v>0</v>
      </c>
      <c r="CL405" s="741">
        <f t="shared" si="3419"/>
        <v>0</v>
      </c>
      <c r="CM405" s="740">
        <f t="shared" si="3420"/>
        <v>15</v>
      </c>
      <c r="CN405" s="741">
        <f t="shared" si="3421"/>
        <v>2243.1</v>
      </c>
      <c r="CO405" s="740">
        <f t="shared" si="3422"/>
        <v>0</v>
      </c>
      <c r="CP405" s="741">
        <f t="shared" si="3423"/>
        <v>0</v>
      </c>
      <c r="CQ405" s="740">
        <f t="shared" si="3424"/>
        <v>0</v>
      </c>
      <c r="CR405" s="741">
        <f t="shared" si="3425"/>
        <v>0</v>
      </c>
      <c r="CS405" s="740">
        <f t="shared" si="3426"/>
        <v>0</v>
      </c>
      <c r="CT405" s="741">
        <f t="shared" si="3427"/>
        <v>0</v>
      </c>
      <c r="CU405" s="743">
        <f t="shared" si="3428"/>
        <v>7744.9</v>
      </c>
      <c r="CV405" s="744">
        <f t="shared" si="3429"/>
        <v>32419</v>
      </c>
      <c r="CW405" s="745">
        <v>12</v>
      </c>
      <c r="CX405" s="746">
        <f t="shared" si="3430"/>
        <v>389028</v>
      </c>
      <c r="CY405" s="747"/>
      <c r="CZ405" s="741"/>
      <c r="DA405" s="746">
        <f t="shared" si="3431"/>
        <v>389028</v>
      </c>
      <c r="DB405" s="746">
        <f t="shared" si="3432"/>
        <v>117486.46</v>
      </c>
      <c r="DC405" s="746">
        <f t="shared" si="3433"/>
        <v>506514.46</v>
      </c>
      <c r="DD405" s="750"/>
      <c r="DE405" s="1044"/>
      <c r="DF405" s="735" t="s">
        <v>531</v>
      </c>
      <c r="DG405" s="737">
        <f t="shared" si="3434"/>
        <v>0</v>
      </c>
      <c r="DH405" s="737">
        <f t="shared" si="3435"/>
        <v>7402</v>
      </c>
      <c r="DI405" s="738">
        <f t="shared" si="3436"/>
        <v>7477</v>
      </c>
      <c r="DJ405" s="817">
        <f t="shared" si="3437"/>
        <v>0</v>
      </c>
      <c r="DK405" s="740">
        <f t="shared" si="3438"/>
        <v>0</v>
      </c>
      <c r="DL405" s="741">
        <f t="shared" si="3439"/>
        <v>0</v>
      </c>
      <c r="DM405" s="740">
        <f t="shared" si="3440"/>
        <v>0</v>
      </c>
      <c r="DN405" s="741">
        <f t="shared" si="3441"/>
        <v>0</v>
      </c>
      <c r="DO405" s="740">
        <f t="shared" si="3442"/>
        <v>0</v>
      </c>
      <c r="DP405" s="741">
        <f t="shared" si="3443"/>
        <v>0</v>
      </c>
      <c r="DQ405" s="740">
        <f t="shared" si="3444"/>
        <v>0</v>
      </c>
      <c r="DR405" s="741">
        <f t="shared" si="3445"/>
        <v>0</v>
      </c>
      <c r="DS405" s="740">
        <f t="shared" si="3446"/>
        <v>0</v>
      </c>
      <c r="DT405" s="741">
        <f t="shared" si="3447"/>
        <v>0</v>
      </c>
      <c r="DU405" s="740">
        <f t="shared" si="3448"/>
        <v>0</v>
      </c>
      <c r="DV405" s="741">
        <f t="shared" si="3449"/>
        <v>0</v>
      </c>
      <c r="DW405" s="740">
        <f t="shared" si="3450"/>
        <v>0</v>
      </c>
      <c r="DX405" s="741">
        <f t="shared" si="3451"/>
        <v>0</v>
      </c>
      <c r="DY405" s="740">
        <f t="shared" si="3452"/>
        <v>0</v>
      </c>
      <c r="DZ405" s="741">
        <f t="shared" si="3453"/>
        <v>0</v>
      </c>
      <c r="EA405" s="740">
        <f t="shared" si="3454"/>
        <v>0</v>
      </c>
      <c r="EB405" s="741">
        <f t="shared" si="3455"/>
        <v>0</v>
      </c>
      <c r="EC405" s="740">
        <f t="shared" si="3456"/>
        <v>0</v>
      </c>
      <c r="ED405" s="741">
        <f t="shared" si="3457"/>
        <v>0</v>
      </c>
      <c r="EE405" s="743">
        <f t="shared" si="3458"/>
        <v>0</v>
      </c>
      <c r="EF405" s="744">
        <f t="shared" si="3459"/>
        <v>0</v>
      </c>
      <c r="EG405" s="745">
        <v>12</v>
      </c>
      <c r="EH405" s="746">
        <f t="shared" si="3460"/>
        <v>0</v>
      </c>
      <c r="EI405" s="747"/>
      <c r="EJ405" s="741"/>
      <c r="EK405" s="746">
        <f t="shared" si="3461"/>
        <v>0</v>
      </c>
      <c r="EL405" s="746">
        <f t="shared" si="3462"/>
        <v>0</v>
      </c>
      <c r="EM405" s="746">
        <f t="shared" si="3463"/>
        <v>0</v>
      </c>
      <c r="EO405" s="1044"/>
      <c r="EP405" s="735" t="s">
        <v>531</v>
      </c>
      <c r="EQ405" s="737">
        <f t="shared" si="3464"/>
        <v>0</v>
      </c>
      <c r="ER405" s="737">
        <f t="shared" si="3465"/>
        <v>7402</v>
      </c>
      <c r="ES405" s="738">
        <f t="shared" si="3466"/>
        <v>7477</v>
      </c>
      <c r="ET405" s="817">
        <f t="shared" si="3467"/>
        <v>0</v>
      </c>
      <c r="EU405" s="740">
        <f t="shared" si="3468"/>
        <v>0</v>
      </c>
      <c r="EV405" s="741">
        <f t="shared" si="3469"/>
        <v>0</v>
      </c>
      <c r="EW405" s="740">
        <f t="shared" si="3470"/>
        <v>0</v>
      </c>
      <c r="EX405" s="741">
        <f t="shared" si="3471"/>
        <v>0</v>
      </c>
      <c r="EY405" s="740">
        <f t="shared" si="3472"/>
        <v>0</v>
      </c>
      <c r="EZ405" s="741">
        <f t="shared" si="3473"/>
        <v>0</v>
      </c>
      <c r="FA405" s="740">
        <f t="shared" si="3474"/>
        <v>0</v>
      </c>
      <c r="FB405" s="741">
        <f t="shared" si="3475"/>
        <v>0</v>
      </c>
      <c r="FC405" s="740">
        <f t="shared" si="3476"/>
        <v>0</v>
      </c>
      <c r="FD405" s="741">
        <f t="shared" si="3477"/>
        <v>0</v>
      </c>
      <c r="FE405" s="740">
        <f t="shared" si="3478"/>
        <v>0</v>
      </c>
      <c r="FF405" s="741">
        <f t="shared" si="3479"/>
        <v>0</v>
      </c>
      <c r="FG405" s="740">
        <f t="shared" si="3480"/>
        <v>0</v>
      </c>
      <c r="FH405" s="741">
        <f t="shared" si="3481"/>
        <v>0</v>
      </c>
      <c r="FI405" s="740">
        <f t="shared" si="3482"/>
        <v>0</v>
      </c>
      <c r="FJ405" s="741">
        <f t="shared" si="3483"/>
        <v>0</v>
      </c>
      <c r="FK405" s="740">
        <f t="shared" si="3484"/>
        <v>0</v>
      </c>
      <c r="FL405" s="741">
        <f t="shared" si="3485"/>
        <v>0</v>
      </c>
      <c r="FM405" s="740">
        <f t="shared" si="3486"/>
        <v>0</v>
      </c>
      <c r="FN405" s="741">
        <f t="shared" si="3487"/>
        <v>0</v>
      </c>
      <c r="FO405" s="743">
        <f t="shared" si="3488"/>
        <v>0</v>
      </c>
      <c r="FP405" s="744">
        <f t="shared" si="3489"/>
        <v>0</v>
      </c>
      <c r="FQ405" s="745">
        <v>12</v>
      </c>
      <c r="FR405" s="746">
        <f t="shared" si="3490"/>
        <v>0</v>
      </c>
      <c r="FS405" s="747"/>
      <c r="FT405" s="741"/>
      <c r="FU405" s="746">
        <f t="shared" si="3491"/>
        <v>0</v>
      </c>
      <c r="FV405" s="746">
        <f t="shared" si="3492"/>
        <v>0</v>
      </c>
      <c r="FW405" s="746">
        <f t="shared" si="3493"/>
        <v>0</v>
      </c>
      <c r="FY405" s="1044"/>
      <c r="FZ405" s="735" t="s">
        <v>531</v>
      </c>
      <c r="GA405" s="737">
        <f t="shared" si="3494"/>
        <v>2</v>
      </c>
      <c r="GB405" s="737">
        <f t="shared" si="3495"/>
        <v>7402</v>
      </c>
      <c r="GC405" s="738">
        <f t="shared" si="3496"/>
        <v>7477</v>
      </c>
      <c r="GD405" s="743">
        <f t="shared" si="3497"/>
        <v>14954</v>
      </c>
      <c r="GE405" s="743"/>
      <c r="GF405" s="737">
        <f t="shared" si="3498"/>
        <v>0</v>
      </c>
      <c r="GG405" s="743"/>
      <c r="GH405" s="737">
        <f t="shared" si="3499"/>
        <v>0</v>
      </c>
      <c r="GI405" s="743"/>
      <c r="GJ405" s="737">
        <f t="shared" si="3500"/>
        <v>0</v>
      </c>
      <c r="GK405" s="743"/>
      <c r="GL405" s="737">
        <f t="shared" si="3501"/>
        <v>7477</v>
      </c>
      <c r="GM405" s="743"/>
      <c r="GN405" s="737">
        <f t="shared" si="3502"/>
        <v>0</v>
      </c>
      <c r="GO405" s="743"/>
      <c r="GP405" s="737">
        <f t="shared" si="3503"/>
        <v>0</v>
      </c>
      <c r="GQ405" s="743"/>
      <c r="GR405" s="737">
        <f t="shared" si="3504"/>
        <v>2243.1</v>
      </c>
      <c r="GS405" s="743"/>
      <c r="GT405" s="737">
        <f t="shared" si="3505"/>
        <v>0</v>
      </c>
      <c r="GU405" s="743"/>
      <c r="GV405" s="737">
        <f t="shared" si="3506"/>
        <v>0</v>
      </c>
      <c r="GW405" s="743"/>
      <c r="GX405" s="737">
        <f t="shared" si="3507"/>
        <v>0</v>
      </c>
      <c r="GY405" s="743">
        <f t="shared" si="3507"/>
        <v>7744.9</v>
      </c>
      <c r="GZ405" s="744">
        <f t="shared" si="3508"/>
        <v>32419</v>
      </c>
      <c r="HA405" s="745">
        <v>12</v>
      </c>
      <c r="HB405" s="746">
        <f t="shared" si="3509"/>
        <v>389028</v>
      </c>
      <c r="HC405" s="737">
        <f t="shared" si="3510"/>
        <v>0</v>
      </c>
      <c r="HD405" s="737">
        <f t="shared" si="3510"/>
        <v>0</v>
      </c>
      <c r="HE405" s="746">
        <f t="shared" si="3511"/>
        <v>389028</v>
      </c>
      <c r="HF405" s="746">
        <f t="shared" si="3512"/>
        <v>117486.46</v>
      </c>
      <c r="HG405" s="746">
        <f t="shared" si="3513"/>
        <v>506514.46</v>
      </c>
    </row>
    <row r="406" spans="1:215" hidden="1" x14ac:dyDescent="0.25">
      <c r="A406" s="1044"/>
      <c r="B406" s="755" t="s">
        <v>39</v>
      </c>
      <c r="C406" s="737">
        <f t="shared" si="3345"/>
        <v>1</v>
      </c>
      <c r="D406" s="737">
        <f t="shared" si="3346"/>
        <v>6728</v>
      </c>
      <c r="E406" s="738">
        <f t="shared" si="3347"/>
        <v>6796</v>
      </c>
      <c r="F406" s="817">
        <f t="shared" si="3348"/>
        <v>6796</v>
      </c>
      <c r="G406" s="740">
        <f t="shared" si="3349"/>
        <v>0</v>
      </c>
      <c r="H406" s="741">
        <f t="shared" si="3350"/>
        <v>0</v>
      </c>
      <c r="I406" s="740">
        <f t="shared" si="3349"/>
        <v>0</v>
      </c>
      <c r="J406" s="741">
        <f t="shared" si="3351"/>
        <v>0</v>
      </c>
      <c r="K406" s="740">
        <f t="shared" si="3352"/>
        <v>0</v>
      </c>
      <c r="L406" s="741">
        <f t="shared" si="3353"/>
        <v>0</v>
      </c>
      <c r="M406" s="740">
        <f t="shared" si="3354"/>
        <v>5</v>
      </c>
      <c r="N406" s="741">
        <f t="shared" si="3355"/>
        <v>339.8</v>
      </c>
      <c r="O406" s="740">
        <f t="shared" si="3356"/>
        <v>0</v>
      </c>
      <c r="P406" s="741">
        <f t="shared" si="3357"/>
        <v>0</v>
      </c>
      <c r="Q406" s="740">
        <f t="shared" si="3358"/>
        <v>198</v>
      </c>
      <c r="R406" s="741">
        <f t="shared" si="3359"/>
        <v>13456.08</v>
      </c>
      <c r="S406" s="740">
        <f t="shared" si="3360"/>
        <v>30</v>
      </c>
      <c r="T406" s="741">
        <f t="shared" si="3361"/>
        <v>2038.8</v>
      </c>
      <c r="U406" s="740">
        <f t="shared" si="3362"/>
        <v>0</v>
      </c>
      <c r="V406" s="741">
        <f t="shared" si="3363"/>
        <v>0</v>
      </c>
      <c r="W406" s="740">
        <f t="shared" si="3364"/>
        <v>0</v>
      </c>
      <c r="X406" s="741">
        <f t="shared" si="3365"/>
        <v>0</v>
      </c>
      <c r="Y406" s="740">
        <f t="shared" si="3366"/>
        <v>0</v>
      </c>
      <c r="Z406" s="741">
        <f t="shared" si="3367"/>
        <v>0</v>
      </c>
      <c r="AA406" s="743">
        <f t="shared" si="3368"/>
        <v>0</v>
      </c>
      <c r="AB406" s="744">
        <f t="shared" si="3369"/>
        <v>22630.68</v>
      </c>
      <c r="AC406" s="745">
        <v>12</v>
      </c>
      <c r="AD406" s="746">
        <f t="shared" si="3370"/>
        <v>271568.15999999997</v>
      </c>
      <c r="AE406" s="747"/>
      <c r="AF406" s="741"/>
      <c r="AG406" s="746">
        <f t="shared" si="3371"/>
        <v>271568.15999999997</v>
      </c>
      <c r="AH406" s="746">
        <f t="shared" si="3372"/>
        <v>82013.58</v>
      </c>
      <c r="AI406" s="746">
        <f t="shared" si="3373"/>
        <v>353581.74</v>
      </c>
      <c r="AK406" s="1044"/>
      <c r="AL406" s="755" t="s">
        <v>39</v>
      </c>
      <c r="AM406" s="737">
        <f t="shared" si="3374"/>
        <v>1</v>
      </c>
      <c r="AN406" s="737">
        <f t="shared" si="3375"/>
        <v>6728</v>
      </c>
      <c r="AO406" s="738">
        <f t="shared" si="3376"/>
        <v>6796</v>
      </c>
      <c r="AP406" s="817">
        <f t="shared" si="3377"/>
        <v>6796</v>
      </c>
      <c r="AQ406" s="740">
        <f t="shared" si="3378"/>
        <v>0</v>
      </c>
      <c r="AR406" s="741">
        <f t="shared" si="3379"/>
        <v>0</v>
      </c>
      <c r="AS406" s="740">
        <f t="shared" si="3380"/>
        <v>0</v>
      </c>
      <c r="AT406" s="741">
        <f t="shared" si="3381"/>
        <v>0</v>
      </c>
      <c r="AU406" s="740">
        <f t="shared" si="3382"/>
        <v>0</v>
      </c>
      <c r="AV406" s="741">
        <f t="shared" si="3383"/>
        <v>0</v>
      </c>
      <c r="AW406" s="740">
        <f t="shared" si="3384"/>
        <v>0</v>
      </c>
      <c r="AX406" s="741">
        <f t="shared" si="3385"/>
        <v>0</v>
      </c>
      <c r="AY406" s="740">
        <f t="shared" si="3386"/>
        <v>0</v>
      </c>
      <c r="AZ406" s="741">
        <f t="shared" si="3387"/>
        <v>0</v>
      </c>
      <c r="BA406" s="740">
        <f t="shared" si="3388"/>
        <v>140</v>
      </c>
      <c r="BB406" s="741">
        <f t="shared" si="3389"/>
        <v>9514.4</v>
      </c>
      <c r="BC406" s="740">
        <f t="shared" si="3390"/>
        <v>30</v>
      </c>
      <c r="BD406" s="741">
        <f t="shared" si="3391"/>
        <v>2038.8</v>
      </c>
      <c r="BE406" s="740">
        <f t="shared" si="3392"/>
        <v>0</v>
      </c>
      <c r="BF406" s="741">
        <f t="shared" si="3393"/>
        <v>0</v>
      </c>
      <c r="BG406" s="740">
        <f t="shared" si="3394"/>
        <v>0</v>
      </c>
      <c r="BH406" s="741">
        <f t="shared" si="3395"/>
        <v>0</v>
      </c>
      <c r="BI406" s="740">
        <f t="shared" si="3396"/>
        <v>0</v>
      </c>
      <c r="BJ406" s="741">
        <f t="shared" si="3397"/>
        <v>0</v>
      </c>
      <c r="BK406" s="743">
        <f t="shared" si="3398"/>
        <v>0</v>
      </c>
      <c r="BL406" s="744">
        <f t="shared" si="3399"/>
        <v>18349.2</v>
      </c>
      <c r="BM406" s="745">
        <v>12</v>
      </c>
      <c r="BN406" s="746">
        <f t="shared" si="3400"/>
        <v>220190.4</v>
      </c>
      <c r="BO406" s="747"/>
      <c r="BP406" s="741"/>
      <c r="BQ406" s="746">
        <f t="shared" si="3401"/>
        <v>220190.4</v>
      </c>
      <c r="BR406" s="746">
        <f t="shared" si="3402"/>
        <v>66497.5</v>
      </c>
      <c r="BS406" s="746">
        <f t="shared" si="3403"/>
        <v>286687.90000000002</v>
      </c>
      <c r="BU406" s="1044"/>
      <c r="BV406" s="755" t="s">
        <v>39</v>
      </c>
      <c r="BW406" s="737">
        <f t="shared" si="3404"/>
        <v>1</v>
      </c>
      <c r="BX406" s="737">
        <f t="shared" si="3405"/>
        <v>6728</v>
      </c>
      <c r="BY406" s="738">
        <f t="shared" si="3406"/>
        <v>6796</v>
      </c>
      <c r="BZ406" s="817">
        <f t="shared" si="3407"/>
        <v>6796</v>
      </c>
      <c r="CA406" s="740">
        <f t="shared" si="3408"/>
        <v>0</v>
      </c>
      <c r="CB406" s="741">
        <f t="shared" si="3409"/>
        <v>0</v>
      </c>
      <c r="CC406" s="740">
        <f t="shared" si="3410"/>
        <v>0</v>
      </c>
      <c r="CD406" s="741">
        <f t="shared" si="3411"/>
        <v>0</v>
      </c>
      <c r="CE406" s="740">
        <f t="shared" si="3412"/>
        <v>0</v>
      </c>
      <c r="CF406" s="741">
        <f t="shared" si="3413"/>
        <v>0</v>
      </c>
      <c r="CG406" s="740">
        <f t="shared" si="3414"/>
        <v>0</v>
      </c>
      <c r="CH406" s="741">
        <f t="shared" si="3415"/>
        <v>0</v>
      </c>
      <c r="CI406" s="740">
        <f t="shared" si="3416"/>
        <v>0</v>
      </c>
      <c r="CJ406" s="741">
        <f t="shared" si="3417"/>
        <v>0</v>
      </c>
      <c r="CK406" s="740">
        <f t="shared" si="3418"/>
        <v>0</v>
      </c>
      <c r="CL406" s="741">
        <f t="shared" si="3419"/>
        <v>0</v>
      </c>
      <c r="CM406" s="740">
        <f t="shared" si="3420"/>
        <v>0</v>
      </c>
      <c r="CN406" s="741">
        <f t="shared" si="3421"/>
        <v>0</v>
      </c>
      <c r="CO406" s="740">
        <f t="shared" si="3422"/>
        <v>0</v>
      </c>
      <c r="CP406" s="741">
        <f t="shared" si="3423"/>
        <v>0</v>
      </c>
      <c r="CQ406" s="740">
        <f t="shared" si="3424"/>
        <v>0</v>
      </c>
      <c r="CR406" s="741">
        <f t="shared" si="3425"/>
        <v>0</v>
      </c>
      <c r="CS406" s="740">
        <f t="shared" si="3426"/>
        <v>0</v>
      </c>
      <c r="CT406" s="741">
        <f t="shared" si="3427"/>
        <v>0</v>
      </c>
      <c r="CU406" s="743">
        <f t="shared" si="3428"/>
        <v>9446</v>
      </c>
      <c r="CV406" s="744">
        <f t="shared" si="3429"/>
        <v>16242</v>
      </c>
      <c r="CW406" s="745">
        <v>12</v>
      </c>
      <c r="CX406" s="746">
        <f t="shared" si="3430"/>
        <v>194904</v>
      </c>
      <c r="CY406" s="747"/>
      <c r="CZ406" s="741"/>
      <c r="DA406" s="746">
        <f t="shared" si="3431"/>
        <v>194904</v>
      </c>
      <c r="DB406" s="746">
        <f t="shared" si="3432"/>
        <v>58861.01</v>
      </c>
      <c r="DC406" s="746">
        <f t="shared" si="3433"/>
        <v>253765.01</v>
      </c>
      <c r="DD406" s="750"/>
      <c r="DE406" s="1044"/>
      <c r="DF406" s="755" t="s">
        <v>39</v>
      </c>
      <c r="DG406" s="737">
        <f t="shared" si="3434"/>
        <v>0</v>
      </c>
      <c r="DH406" s="737">
        <f t="shared" si="3435"/>
        <v>6728</v>
      </c>
      <c r="DI406" s="738">
        <f t="shared" si="3436"/>
        <v>6796</v>
      </c>
      <c r="DJ406" s="817">
        <f t="shared" si="3437"/>
        <v>0</v>
      </c>
      <c r="DK406" s="740">
        <f t="shared" si="3438"/>
        <v>0</v>
      </c>
      <c r="DL406" s="741">
        <f t="shared" si="3439"/>
        <v>0</v>
      </c>
      <c r="DM406" s="740">
        <f t="shared" si="3440"/>
        <v>0</v>
      </c>
      <c r="DN406" s="741">
        <f t="shared" si="3441"/>
        <v>0</v>
      </c>
      <c r="DO406" s="740">
        <f t="shared" si="3442"/>
        <v>0</v>
      </c>
      <c r="DP406" s="741">
        <f t="shared" si="3443"/>
        <v>0</v>
      </c>
      <c r="DQ406" s="740">
        <f t="shared" si="3444"/>
        <v>0</v>
      </c>
      <c r="DR406" s="741">
        <f t="shared" si="3445"/>
        <v>0</v>
      </c>
      <c r="DS406" s="740">
        <f t="shared" si="3446"/>
        <v>0</v>
      </c>
      <c r="DT406" s="741">
        <f t="shared" si="3447"/>
        <v>0</v>
      </c>
      <c r="DU406" s="740">
        <f t="shared" si="3448"/>
        <v>0</v>
      </c>
      <c r="DV406" s="741">
        <f t="shared" si="3449"/>
        <v>0</v>
      </c>
      <c r="DW406" s="740">
        <f t="shared" si="3450"/>
        <v>0</v>
      </c>
      <c r="DX406" s="741">
        <f t="shared" si="3451"/>
        <v>0</v>
      </c>
      <c r="DY406" s="740">
        <f t="shared" si="3452"/>
        <v>0</v>
      </c>
      <c r="DZ406" s="741">
        <f t="shared" si="3453"/>
        <v>0</v>
      </c>
      <c r="EA406" s="740">
        <f t="shared" si="3454"/>
        <v>0</v>
      </c>
      <c r="EB406" s="741">
        <f t="shared" si="3455"/>
        <v>0</v>
      </c>
      <c r="EC406" s="740">
        <f t="shared" si="3456"/>
        <v>0</v>
      </c>
      <c r="ED406" s="741">
        <f t="shared" si="3457"/>
        <v>0</v>
      </c>
      <c r="EE406" s="743">
        <f t="shared" si="3458"/>
        <v>0</v>
      </c>
      <c r="EF406" s="744">
        <f t="shared" si="3459"/>
        <v>0</v>
      </c>
      <c r="EG406" s="745">
        <v>12</v>
      </c>
      <c r="EH406" s="746">
        <f t="shared" si="3460"/>
        <v>0</v>
      </c>
      <c r="EI406" s="747"/>
      <c r="EJ406" s="741"/>
      <c r="EK406" s="746">
        <f t="shared" si="3461"/>
        <v>0</v>
      </c>
      <c r="EL406" s="746">
        <f t="shared" si="3462"/>
        <v>0</v>
      </c>
      <c r="EM406" s="746">
        <f t="shared" si="3463"/>
        <v>0</v>
      </c>
      <c r="EO406" s="1044"/>
      <c r="EP406" s="752" t="s">
        <v>39</v>
      </c>
      <c r="EQ406" s="737">
        <f t="shared" si="3464"/>
        <v>1</v>
      </c>
      <c r="ER406" s="737">
        <f t="shared" si="3465"/>
        <v>6728</v>
      </c>
      <c r="ES406" s="738">
        <f t="shared" si="3466"/>
        <v>6796</v>
      </c>
      <c r="ET406" s="817">
        <f t="shared" si="3467"/>
        <v>6796</v>
      </c>
      <c r="EU406" s="740">
        <f t="shared" si="3468"/>
        <v>0</v>
      </c>
      <c r="EV406" s="741">
        <f t="shared" si="3469"/>
        <v>0</v>
      </c>
      <c r="EW406" s="740">
        <f t="shared" si="3470"/>
        <v>0</v>
      </c>
      <c r="EX406" s="741">
        <f t="shared" si="3471"/>
        <v>0</v>
      </c>
      <c r="EY406" s="740">
        <f t="shared" si="3472"/>
        <v>0</v>
      </c>
      <c r="EZ406" s="741">
        <f t="shared" si="3473"/>
        <v>0</v>
      </c>
      <c r="FA406" s="740">
        <f t="shared" si="3474"/>
        <v>0</v>
      </c>
      <c r="FB406" s="741">
        <f t="shared" si="3475"/>
        <v>0</v>
      </c>
      <c r="FC406" s="740">
        <f t="shared" si="3476"/>
        <v>0</v>
      </c>
      <c r="FD406" s="741">
        <f t="shared" si="3477"/>
        <v>0</v>
      </c>
      <c r="FE406" s="740">
        <f t="shared" si="3478"/>
        <v>200</v>
      </c>
      <c r="FF406" s="741">
        <f t="shared" si="3479"/>
        <v>13592</v>
      </c>
      <c r="FG406" s="740">
        <f t="shared" si="3480"/>
        <v>30</v>
      </c>
      <c r="FH406" s="741">
        <f t="shared" si="3481"/>
        <v>2038.8</v>
      </c>
      <c r="FI406" s="740">
        <f t="shared" si="3482"/>
        <v>0</v>
      </c>
      <c r="FJ406" s="741">
        <f t="shared" si="3483"/>
        <v>0</v>
      </c>
      <c r="FK406" s="740">
        <f t="shared" si="3484"/>
        <v>0</v>
      </c>
      <c r="FL406" s="741">
        <f t="shared" si="3485"/>
        <v>0</v>
      </c>
      <c r="FM406" s="740">
        <f t="shared" si="3486"/>
        <v>0</v>
      </c>
      <c r="FN406" s="741">
        <f t="shared" si="3487"/>
        <v>0</v>
      </c>
      <c r="FO406" s="743">
        <f t="shared" si="3488"/>
        <v>0</v>
      </c>
      <c r="FP406" s="744">
        <f t="shared" si="3489"/>
        <v>22426.799999999999</v>
      </c>
      <c r="FQ406" s="745">
        <v>12</v>
      </c>
      <c r="FR406" s="746">
        <f t="shared" si="3490"/>
        <v>269121.59999999998</v>
      </c>
      <c r="FS406" s="747"/>
      <c r="FT406" s="741"/>
      <c r="FU406" s="746">
        <f t="shared" si="3491"/>
        <v>269121.59999999998</v>
      </c>
      <c r="FV406" s="746">
        <f t="shared" si="3492"/>
        <v>81274.720000000001</v>
      </c>
      <c r="FW406" s="746">
        <f t="shared" si="3493"/>
        <v>350396.32</v>
      </c>
      <c r="FY406" s="1044"/>
      <c r="FZ406" s="752" t="s">
        <v>39</v>
      </c>
      <c r="GA406" s="737">
        <f t="shared" si="3494"/>
        <v>4</v>
      </c>
      <c r="GB406" s="737">
        <f t="shared" si="3495"/>
        <v>6728</v>
      </c>
      <c r="GC406" s="738">
        <f t="shared" si="3496"/>
        <v>6796</v>
      </c>
      <c r="GD406" s="743">
        <f t="shared" si="3497"/>
        <v>27184</v>
      </c>
      <c r="GE406" s="743"/>
      <c r="GF406" s="737">
        <f t="shared" si="3498"/>
        <v>0</v>
      </c>
      <c r="GG406" s="743"/>
      <c r="GH406" s="737">
        <f t="shared" si="3499"/>
        <v>0</v>
      </c>
      <c r="GI406" s="743"/>
      <c r="GJ406" s="737">
        <f t="shared" si="3500"/>
        <v>0</v>
      </c>
      <c r="GK406" s="743"/>
      <c r="GL406" s="737">
        <f t="shared" si="3501"/>
        <v>339.8</v>
      </c>
      <c r="GM406" s="743"/>
      <c r="GN406" s="737">
        <f t="shared" si="3502"/>
        <v>0</v>
      </c>
      <c r="GO406" s="743"/>
      <c r="GP406" s="737">
        <f t="shared" si="3503"/>
        <v>36562.480000000003</v>
      </c>
      <c r="GQ406" s="743"/>
      <c r="GR406" s="737">
        <f t="shared" si="3504"/>
        <v>6116.4</v>
      </c>
      <c r="GS406" s="743"/>
      <c r="GT406" s="737">
        <f t="shared" si="3505"/>
        <v>0</v>
      </c>
      <c r="GU406" s="743"/>
      <c r="GV406" s="737">
        <f t="shared" si="3506"/>
        <v>0</v>
      </c>
      <c r="GW406" s="743"/>
      <c r="GX406" s="737">
        <f t="shared" si="3507"/>
        <v>0</v>
      </c>
      <c r="GY406" s="743">
        <f t="shared" si="3507"/>
        <v>9446</v>
      </c>
      <c r="GZ406" s="744">
        <f t="shared" si="3508"/>
        <v>79648.679999999993</v>
      </c>
      <c r="HA406" s="745">
        <v>12</v>
      </c>
      <c r="HB406" s="746">
        <f t="shared" si="3509"/>
        <v>955784.16</v>
      </c>
      <c r="HC406" s="737">
        <f t="shared" si="3510"/>
        <v>0</v>
      </c>
      <c r="HD406" s="737">
        <f t="shared" si="3510"/>
        <v>0</v>
      </c>
      <c r="HE406" s="746">
        <f t="shared" si="3511"/>
        <v>955784.16</v>
      </c>
      <c r="HF406" s="746">
        <f t="shared" si="3512"/>
        <v>288646.82</v>
      </c>
      <c r="HG406" s="746">
        <f t="shared" si="3513"/>
        <v>1244430.98</v>
      </c>
    </row>
    <row r="407" spans="1:215" hidden="1" x14ac:dyDescent="0.25">
      <c r="A407" s="1044"/>
      <c r="B407" s="755" t="s">
        <v>863</v>
      </c>
      <c r="C407" s="737">
        <f t="shared" si="3345"/>
        <v>0.5</v>
      </c>
      <c r="D407" s="737">
        <f t="shared" si="3346"/>
        <v>7402</v>
      </c>
      <c r="E407" s="738">
        <f t="shared" si="3347"/>
        <v>7477</v>
      </c>
      <c r="F407" s="817">
        <f t="shared" si="3348"/>
        <v>3738.5</v>
      </c>
      <c r="G407" s="740">
        <f t="shared" si="3349"/>
        <v>0</v>
      </c>
      <c r="H407" s="741">
        <f t="shared" si="3350"/>
        <v>0</v>
      </c>
      <c r="I407" s="740">
        <f t="shared" si="3349"/>
        <v>0</v>
      </c>
      <c r="J407" s="741">
        <f t="shared" si="3351"/>
        <v>0</v>
      </c>
      <c r="K407" s="740">
        <f t="shared" si="3352"/>
        <v>0</v>
      </c>
      <c r="L407" s="741">
        <f t="shared" si="3353"/>
        <v>0</v>
      </c>
      <c r="M407" s="740">
        <f t="shared" si="3354"/>
        <v>5</v>
      </c>
      <c r="N407" s="741">
        <f t="shared" si="3355"/>
        <v>186.93</v>
      </c>
      <c r="O407" s="740">
        <f t="shared" si="3356"/>
        <v>0</v>
      </c>
      <c r="P407" s="741">
        <f t="shared" si="3357"/>
        <v>0</v>
      </c>
      <c r="Q407" s="740">
        <f t="shared" si="3358"/>
        <v>198</v>
      </c>
      <c r="R407" s="741">
        <f t="shared" si="3359"/>
        <v>7402.23</v>
      </c>
      <c r="S407" s="740">
        <f t="shared" si="3360"/>
        <v>30</v>
      </c>
      <c r="T407" s="741">
        <f t="shared" si="3361"/>
        <v>1121.55</v>
      </c>
      <c r="U407" s="740">
        <f t="shared" si="3362"/>
        <v>0</v>
      </c>
      <c r="V407" s="741">
        <f t="shared" si="3363"/>
        <v>0</v>
      </c>
      <c r="W407" s="740">
        <f t="shared" si="3364"/>
        <v>0</v>
      </c>
      <c r="X407" s="741">
        <f t="shared" si="3365"/>
        <v>0</v>
      </c>
      <c r="Y407" s="740">
        <f t="shared" si="3366"/>
        <v>0</v>
      </c>
      <c r="Z407" s="741">
        <f t="shared" si="3367"/>
        <v>0</v>
      </c>
      <c r="AA407" s="743">
        <f t="shared" si="3368"/>
        <v>0</v>
      </c>
      <c r="AB407" s="744">
        <f t="shared" si="3369"/>
        <v>12449.21</v>
      </c>
      <c r="AC407" s="745">
        <v>12</v>
      </c>
      <c r="AD407" s="746">
        <f t="shared" si="3370"/>
        <v>149390.51999999999</v>
      </c>
      <c r="AE407" s="747"/>
      <c r="AF407" s="741"/>
      <c r="AG407" s="746">
        <f t="shared" si="3371"/>
        <v>149390.51999999999</v>
      </c>
      <c r="AH407" s="746">
        <f t="shared" si="3372"/>
        <v>45115.94</v>
      </c>
      <c r="AI407" s="746">
        <f t="shared" si="3373"/>
        <v>194506.46</v>
      </c>
      <c r="AK407" s="1044"/>
      <c r="AL407" s="755" t="s">
        <v>863</v>
      </c>
      <c r="AM407" s="737">
        <f t="shared" si="3374"/>
        <v>0</v>
      </c>
      <c r="AN407" s="737">
        <f t="shared" si="3375"/>
        <v>7402</v>
      </c>
      <c r="AO407" s="738">
        <f t="shared" si="3376"/>
        <v>7477</v>
      </c>
      <c r="AP407" s="817">
        <f t="shared" si="3377"/>
        <v>0</v>
      </c>
      <c r="AQ407" s="740">
        <f t="shared" si="3378"/>
        <v>0</v>
      </c>
      <c r="AR407" s="741">
        <f t="shared" si="3379"/>
        <v>0</v>
      </c>
      <c r="AS407" s="740">
        <f t="shared" si="3380"/>
        <v>0</v>
      </c>
      <c r="AT407" s="741">
        <f t="shared" si="3381"/>
        <v>0</v>
      </c>
      <c r="AU407" s="740">
        <f t="shared" si="3382"/>
        <v>0</v>
      </c>
      <c r="AV407" s="741">
        <f t="shared" si="3383"/>
        <v>0</v>
      </c>
      <c r="AW407" s="740">
        <f t="shared" si="3384"/>
        <v>0</v>
      </c>
      <c r="AX407" s="741">
        <f t="shared" si="3385"/>
        <v>0</v>
      </c>
      <c r="AY407" s="740">
        <f t="shared" si="3386"/>
        <v>0</v>
      </c>
      <c r="AZ407" s="741">
        <f t="shared" si="3387"/>
        <v>0</v>
      </c>
      <c r="BA407" s="740">
        <f t="shared" si="3388"/>
        <v>0</v>
      </c>
      <c r="BB407" s="741">
        <f t="shared" si="3389"/>
        <v>0</v>
      </c>
      <c r="BC407" s="740">
        <f t="shared" si="3390"/>
        <v>0</v>
      </c>
      <c r="BD407" s="741">
        <f t="shared" si="3391"/>
        <v>0</v>
      </c>
      <c r="BE407" s="740">
        <f t="shared" si="3392"/>
        <v>0</v>
      </c>
      <c r="BF407" s="741">
        <f t="shared" si="3393"/>
        <v>0</v>
      </c>
      <c r="BG407" s="740">
        <f t="shared" si="3394"/>
        <v>0</v>
      </c>
      <c r="BH407" s="741">
        <f t="shared" si="3395"/>
        <v>0</v>
      </c>
      <c r="BI407" s="740">
        <f t="shared" si="3396"/>
        <v>0</v>
      </c>
      <c r="BJ407" s="741">
        <f t="shared" si="3397"/>
        <v>0</v>
      </c>
      <c r="BK407" s="743">
        <f t="shared" si="3398"/>
        <v>0</v>
      </c>
      <c r="BL407" s="744">
        <f t="shared" si="3399"/>
        <v>0</v>
      </c>
      <c r="BM407" s="745">
        <v>12</v>
      </c>
      <c r="BN407" s="746">
        <f t="shared" si="3400"/>
        <v>0</v>
      </c>
      <c r="BO407" s="747"/>
      <c r="BP407" s="741"/>
      <c r="BQ407" s="746">
        <f t="shared" si="3401"/>
        <v>0</v>
      </c>
      <c r="BR407" s="746">
        <f t="shared" si="3402"/>
        <v>0</v>
      </c>
      <c r="BS407" s="746">
        <f t="shared" si="3403"/>
        <v>0</v>
      </c>
      <c r="BU407" s="1044"/>
      <c r="BV407" s="755" t="s">
        <v>863</v>
      </c>
      <c r="BW407" s="737">
        <f t="shared" si="3404"/>
        <v>1</v>
      </c>
      <c r="BX407" s="737">
        <f t="shared" si="3405"/>
        <v>7402</v>
      </c>
      <c r="BY407" s="738">
        <f t="shared" si="3406"/>
        <v>7477</v>
      </c>
      <c r="BZ407" s="817">
        <f t="shared" si="3407"/>
        <v>7477</v>
      </c>
      <c r="CA407" s="740">
        <f t="shared" si="3408"/>
        <v>0</v>
      </c>
      <c r="CB407" s="741">
        <f t="shared" si="3409"/>
        <v>0</v>
      </c>
      <c r="CC407" s="740">
        <f t="shared" si="3410"/>
        <v>0</v>
      </c>
      <c r="CD407" s="741">
        <f t="shared" si="3411"/>
        <v>0</v>
      </c>
      <c r="CE407" s="740">
        <f t="shared" si="3412"/>
        <v>0</v>
      </c>
      <c r="CF407" s="741">
        <f t="shared" si="3413"/>
        <v>0</v>
      </c>
      <c r="CG407" s="740">
        <f t="shared" si="3414"/>
        <v>100</v>
      </c>
      <c r="CH407" s="741">
        <f t="shared" si="3415"/>
        <v>7477</v>
      </c>
      <c r="CI407" s="740">
        <f t="shared" si="3416"/>
        <v>0</v>
      </c>
      <c r="CJ407" s="741">
        <f t="shared" si="3417"/>
        <v>0</v>
      </c>
      <c r="CK407" s="740">
        <f t="shared" si="3418"/>
        <v>0</v>
      </c>
      <c r="CL407" s="741">
        <f t="shared" si="3419"/>
        <v>0</v>
      </c>
      <c r="CM407" s="740">
        <f t="shared" si="3420"/>
        <v>10</v>
      </c>
      <c r="CN407" s="741">
        <f t="shared" si="3421"/>
        <v>747.7</v>
      </c>
      <c r="CO407" s="740">
        <f t="shared" si="3422"/>
        <v>0</v>
      </c>
      <c r="CP407" s="741">
        <f t="shared" si="3423"/>
        <v>0</v>
      </c>
      <c r="CQ407" s="740">
        <f t="shared" si="3424"/>
        <v>0</v>
      </c>
      <c r="CR407" s="741">
        <f t="shared" si="3425"/>
        <v>0</v>
      </c>
      <c r="CS407" s="740">
        <f t="shared" si="3426"/>
        <v>0</v>
      </c>
      <c r="CT407" s="741">
        <f t="shared" si="3427"/>
        <v>0</v>
      </c>
      <c r="CU407" s="743">
        <f t="shared" si="3428"/>
        <v>430.3</v>
      </c>
      <c r="CV407" s="744">
        <f t="shared" si="3429"/>
        <v>16132</v>
      </c>
      <c r="CW407" s="745">
        <v>12</v>
      </c>
      <c r="CX407" s="746">
        <f t="shared" si="3430"/>
        <v>193584</v>
      </c>
      <c r="CY407" s="747"/>
      <c r="CZ407" s="741"/>
      <c r="DA407" s="746">
        <f t="shared" si="3431"/>
        <v>193584</v>
      </c>
      <c r="DB407" s="746">
        <f t="shared" si="3432"/>
        <v>58462.37</v>
      </c>
      <c r="DC407" s="746">
        <f t="shared" si="3433"/>
        <v>252046.37</v>
      </c>
      <c r="DD407" s="750"/>
      <c r="DE407" s="1044"/>
      <c r="DF407" s="755" t="s">
        <v>863</v>
      </c>
      <c r="DG407" s="737">
        <f t="shared" si="3434"/>
        <v>0</v>
      </c>
      <c r="DH407" s="737">
        <f t="shared" si="3435"/>
        <v>7402</v>
      </c>
      <c r="DI407" s="738">
        <f t="shared" si="3436"/>
        <v>7477</v>
      </c>
      <c r="DJ407" s="817">
        <f t="shared" si="3437"/>
        <v>0</v>
      </c>
      <c r="DK407" s="740">
        <f t="shared" si="3438"/>
        <v>0</v>
      </c>
      <c r="DL407" s="741">
        <f t="shared" si="3439"/>
        <v>0</v>
      </c>
      <c r="DM407" s="740">
        <f t="shared" si="3440"/>
        <v>0</v>
      </c>
      <c r="DN407" s="741">
        <f t="shared" si="3441"/>
        <v>0</v>
      </c>
      <c r="DO407" s="740">
        <f t="shared" si="3442"/>
        <v>0</v>
      </c>
      <c r="DP407" s="741">
        <f t="shared" si="3443"/>
        <v>0</v>
      </c>
      <c r="DQ407" s="740">
        <f t="shared" si="3444"/>
        <v>0</v>
      </c>
      <c r="DR407" s="741">
        <f t="shared" si="3445"/>
        <v>0</v>
      </c>
      <c r="DS407" s="740">
        <f t="shared" si="3446"/>
        <v>0</v>
      </c>
      <c r="DT407" s="741">
        <f t="shared" si="3447"/>
        <v>0</v>
      </c>
      <c r="DU407" s="740">
        <f t="shared" si="3448"/>
        <v>0</v>
      </c>
      <c r="DV407" s="741">
        <f t="shared" si="3449"/>
        <v>0</v>
      </c>
      <c r="DW407" s="740">
        <f t="shared" si="3450"/>
        <v>0</v>
      </c>
      <c r="DX407" s="741">
        <f t="shared" si="3451"/>
        <v>0</v>
      </c>
      <c r="DY407" s="740">
        <f t="shared" si="3452"/>
        <v>0</v>
      </c>
      <c r="DZ407" s="741">
        <f t="shared" si="3453"/>
        <v>0</v>
      </c>
      <c r="EA407" s="740">
        <f t="shared" si="3454"/>
        <v>0</v>
      </c>
      <c r="EB407" s="741">
        <f t="shared" si="3455"/>
        <v>0</v>
      </c>
      <c r="EC407" s="740">
        <f t="shared" si="3456"/>
        <v>0</v>
      </c>
      <c r="ED407" s="741">
        <f t="shared" si="3457"/>
        <v>0</v>
      </c>
      <c r="EE407" s="743">
        <f t="shared" si="3458"/>
        <v>0</v>
      </c>
      <c r="EF407" s="744">
        <f t="shared" si="3459"/>
        <v>0</v>
      </c>
      <c r="EG407" s="745">
        <v>12</v>
      </c>
      <c r="EH407" s="746">
        <f t="shared" si="3460"/>
        <v>0</v>
      </c>
      <c r="EI407" s="747"/>
      <c r="EJ407" s="741"/>
      <c r="EK407" s="746">
        <f t="shared" si="3461"/>
        <v>0</v>
      </c>
      <c r="EL407" s="746">
        <f t="shared" si="3462"/>
        <v>0</v>
      </c>
      <c r="EM407" s="746">
        <f t="shared" si="3463"/>
        <v>0</v>
      </c>
      <c r="EO407" s="1044"/>
      <c r="EP407" s="755" t="s">
        <v>863</v>
      </c>
      <c r="EQ407" s="737">
        <f t="shared" si="3464"/>
        <v>0</v>
      </c>
      <c r="ER407" s="737">
        <f t="shared" si="3465"/>
        <v>7402</v>
      </c>
      <c r="ES407" s="738">
        <f t="shared" si="3466"/>
        <v>7477</v>
      </c>
      <c r="ET407" s="817">
        <f t="shared" si="3467"/>
        <v>0</v>
      </c>
      <c r="EU407" s="740">
        <f t="shared" si="3468"/>
        <v>0</v>
      </c>
      <c r="EV407" s="741">
        <f t="shared" si="3469"/>
        <v>0</v>
      </c>
      <c r="EW407" s="740">
        <f t="shared" si="3470"/>
        <v>0</v>
      </c>
      <c r="EX407" s="741">
        <f t="shared" si="3471"/>
        <v>0</v>
      </c>
      <c r="EY407" s="740">
        <f t="shared" si="3472"/>
        <v>0</v>
      </c>
      <c r="EZ407" s="741">
        <f t="shared" si="3473"/>
        <v>0</v>
      </c>
      <c r="FA407" s="740">
        <f t="shared" si="3474"/>
        <v>0</v>
      </c>
      <c r="FB407" s="741">
        <f t="shared" si="3475"/>
        <v>0</v>
      </c>
      <c r="FC407" s="740">
        <f t="shared" si="3476"/>
        <v>0</v>
      </c>
      <c r="FD407" s="741">
        <f t="shared" si="3477"/>
        <v>0</v>
      </c>
      <c r="FE407" s="740">
        <f t="shared" si="3478"/>
        <v>0</v>
      </c>
      <c r="FF407" s="741">
        <f t="shared" si="3479"/>
        <v>0</v>
      </c>
      <c r="FG407" s="740">
        <f t="shared" si="3480"/>
        <v>0</v>
      </c>
      <c r="FH407" s="741">
        <f t="shared" si="3481"/>
        <v>0</v>
      </c>
      <c r="FI407" s="740">
        <f t="shared" si="3482"/>
        <v>0</v>
      </c>
      <c r="FJ407" s="741">
        <f t="shared" si="3483"/>
        <v>0</v>
      </c>
      <c r="FK407" s="740">
        <f t="shared" si="3484"/>
        <v>0</v>
      </c>
      <c r="FL407" s="741">
        <f t="shared" si="3485"/>
        <v>0</v>
      </c>
      <c r="FM407" s="740">
        <f t="shared" si="3486"/>
        <v>0</v>
      </c>
      <c r="FN407" s="741">
        <f t="shared" si="3487"/>
        <v>0</v>
      </c>
      <c r="FO407" s="743">
        <f t="shared" si="3488"/>
        <v>0</v>
      </c>
      <c r="FP407" s="744">
        <f t="shared" si="3489"/>
        <v>0</v>
      </c>
      <c r="FQ407" s="745">
        <v>12</v>
      </c>
      <c r="FR407" s="746">
        <f t="shared" si="3490"/>
        <v>0</v>
      </c>
      <c r="FS407" s="747"/>
      <c r="FT407" s="741"/>
      <c r="FU407" s="746">
        <f t="shared" si="3491"/>
        <v>0</v>
      </c>
      <c r="FV407" s="746">
        <f t="shared" si="3492"/>
        <v>0</v>
      </c>
      <c r="FW407" s="746">
        <f t="shared" si="3493"/>
        <v>0</v>
      </c>
      <c r="FY407" s="1044"/>
      <c r="FZ407" s="755" t="s">
        <v>863</v>
      </c>
      <c r="GA407" s="737">
        <f t="shared" si="3494"/>
        <v>1.5</v>
      </c>
      <c r="GB407" s="737">
        <f t="shared" si="3495"/>
        <v>7402</v>
      </c>
      <c r="GC407" s="738">
        <f t="shared" si="3496"/>
        <v>7477</v>
      </c>
      <c r="GD407" s="743">
        <f t="shared" si="3497"/>
        <v>11215.5</v>
      </c>
      <c r="GE407" s="743"/>
      <c r="GF407" s="737">
        <f t="shared" si="3498"/>
        <v>0</v>
      </c>
      <c r="GG407" s="743"/>
      <c r="GH407" s="737">
        <f t="shared" si="3499"/>
        <v>0</v>
      </c>
      <c r="GI407" s="743"/>
      <c r="GJ407" s="737">
        <f t="shared" si="3500"/>
        <v>0</v>
      </c>
      <c r="GK407" s="743"/>
      <c r="GL407" s="737">
        <f t="shared" si="3501"/>
        <v>7663.93</v>
      </c>
      <c r="GM407" s="743"/>
      <c r="GN407" s="737">
        <f t="shared" si="3502"/>
        <v>0</v>
      </c>
      <c r="GO407" s="743"/>
      <c r="GP407" s="737">
        <f t="shared" si="3503"/>
        <v>7402.23</v>
      </c>
      <c r="GQ407" s="743"/>
      <c r="GR407" s="737">
        <f t="shared" si="3504"/>
        <v>1869.25</v>
      </c>
      <c r="GS407" s="743"/>
      <c r="GT407" s="737">
        <f t="shared" si="3505"/>
        <v>0</v>
      </c>
      <c r="GU407" s="743"/>
      <c r="GV407" s="737">
        <f t="shared" si="3506"/>
        <v>0</v>
      </c>
      <c r="GW407" s="743"/>
      <c r="GX407" s="737">
        <f t="shared" si="3507"/>
        <v>0</v>
      </c>
      <c r="GY407" s="743">
        <f t="shared" si="3507"/>
        <v>430.3</v>
      </c>
      <c r="GZ407" s="744">
        <f t="shared" si="3508"/>
        <v>28581.21</v>
      </c>
      <c r="HA407" s="745">
        <v>12</v>
      </c>
      <c r="HB407" s="746">
        <f t="shared" si="3509"/>
        <v>342974.52</v>
      </c>
      <c r="HC407" s="737">
        <f t="shared" si="3510"/>
        <v>0</v>
      </c>
      <c r="HD407" s="737">
        <f t="shared" si="3510"/>
        <v>0</v>
      </c>
      <c r="HE407" s="746">
        <f t="shared" si="3511"/>
        <v>342974.52</v>
      </c>
      <c r="HF407" s="746">
        <f t="shared" si="3512"/>
        <v>103578.31</v>
      </c>
      <c r="HG407" s="746">
        <f t="shared" si="3513"/>
        <v>446552.83</v>
      </c>
    </row>
    <row r="408" spans="1:215" hidden="1" x14ac:dyDescent="0.25">
      <c r="A408" s="1044"/>
      <c r="B408" s="755" t="s">
        <v>682</v>
      </c>
      <c r="C408" s="737">
        <f t="shared" si="3345"/>
        <v>0</v>
      </c>
      <c r="D408" s="737">
        <f t="shared" si="3346"/>
        <v>6407</v>
      </c>
      <c r="E408" s="738">
        <f t="shared" si="3347"/>
        <v>6472</v>
      </c>
      <c r="F408" s="817">
        <f t="shared" si="3348"/>
        <v>0</v>
      </c>
      <c r="G408" s="740">
        <f t="shared" si="3349"/>
        <v>0</v>
      </c>
      <c r="H408" s="741">
        <f t="shared" si="3350"/>
        <v>0</v>
      </c>
      <c r="I408" s="740">
        <f t="shared" si="3349"/>
        <v>0</v>
      </c>
      <c r="J408" s="741">
        <f t="shared" si="3351"/>
        <v>0</v>
      </c>
      <c r="K408" s="740">
        <f t="shared" si="3352"/>
        <v>0</v>
      </c>
      <c r="L408" s="741">
        <f t="shared" si="3353"/>
        <v>0</v>
      </c>
      <c r="M408" s="740">
        <f t="shared" si="3354"/>
        <v>0</v>
      </c>
      <c r="N408" s="741">
        <f t="shared" si="3355"/>
        <v>0</v>
      </c>
      <c r="O408" s="740">
        <f t="shared" si="3356"/>
        <v>0</v>
      </c>
      <c r="P408" s="741">
        <f t="shared" si="3357"/>
        <v>0</v>
      </c>
      <c r="Q408" s="740">
        <f t="shared" si="3358"/>
        <v>0</v>
      </c>
      <c r="R408" s="741">
        <f t="shared" si="3359"/>
        <v>0</v>
      </c>
      <c r="S408" s="740">
        <f t="shared" si="3360"/>
        <v>0</v>
      </c>
      <c r="T408" s="741">
        <f t="shared" si="3361"/>
        <v>0</v>
      </c>
      <c r="U408" s="740">
        <f t="shared" si="3362"/>
        <v>0</v>
      </c>
      <c r="V408" s="741">
        <f t="shared" si="3363"/>
        <v>0</v>
      </c>
      <c r="W408" s="740">
        <f t="shared" si="3364"/>
        <v>0</v>
      </c>
      <c r="X408" s="741">
        <f t="shared" si="3365"/>
        <v>0</v>
      </c>
      <c r="Y408" s="740">
        <f t="shared" si="3366"/>
        <v>0</v>
      </c>
      <c r="Z408" s="741">
        <f t="shared" si="3367"/>
        <v>0</v>
      </c>
      <c r="AA408" s="743">
        <f t="shared" si="3368"/>
        <v>0</v>
      </c>
      <c r="AB408" s="744">
        <f t="shared" si="3369"/>
        <v>0</v>
      </c>
      <c r="AC408" s="745">
        <v>12</v>
      </c>
      <c r="AD408" s="746">
        <f t="shared" si="3370"/>
        <v>0</v>
      </c>
      <c r="AE408" s="747"/>
      <c r="AF408" s="741"/>
      <c r="AG408" s="746">
        <f t="shared" si="3371"/>
        <v>0</v>
      </c>
      <c r="AH408" s="746">
        <f t="shared" si="3372"/>
        <v>0</v>
      </c>
      <c r="AI408" s="746">
        <f t="shared" si="3373"/>
        <v>0</v>
      </c>
      <c r="AK408" s="1044"/>
      <c r="AL408" s="755" t="s">
        <v>682</v>
      </c>
      <c r="AM408" s="737">
        <f t="shared" si="3374"/>
        <v>1</v>
      </c>
      <c r="AN408" s="737">
        <f t="shared" si="3375"/>
        <v>6407</v>
      </c>
      <c r="AO408" s="738">
        <f t="shared" si="3376"/>
        <v>6472</v>
      </c>
      <c r="AP408" s="817">
        <f t="shared" si="3377"/>
        <v>6472</v>
      </c>
      <c r="AQ408" s="740">
        <f t="shared" si="3378"/>
        <v>0</v>
      </c>
      <c r="AR408" s="741">
        <f t="shared" si="3379"/>
        <v>0</v>
      </c>
      <c r="AS408" s="740">
        <f t="shared" si="3380"/>
        <v>4</v>
      </c>
      <c r="AT408" s="741">
        <f t="shared" si="3381"/>
        <v>258.88</v>
      </c>
      <c r="AU408" s="740">
        <f t="shared" si="3382"/>
        <v>0</v>
      </c>
      <c r="AV408" s="741">
        <f t="shared" si="3383"/>
        <v>0</v>
      </c>
      <c r="AW408" s="740">
        <f t="shared" si="3384"/>
        <v>20</v>
      </c>
      <c r="AX408" s="741">
        <f t="shared" si="3385"/>
        <v>1294.4000000000001</v>
      </c>
      <c r="AY408" s="740">
        <f t="shared" si="3386"/>
        <v>0</v>
      </c>
      <c r="AZ408" s="741">
        <f t="shared" si="3387"/>
        <v>0</v>
      </c>
      <c r="BA408" s="740">
        <f t="shared" si="3388"/>
        <v>199</v>
      </c>
      <c r="BB408" s="741">
        <f t="shared" si="3389"/>
        <v>12879.28</v>
      </c>
      <c r="BC408" s="740">
        <f t="shared" si="3390"/>
        <v>30</v>
      </c>
      <c r="BD408" s="741">
        <f t="shared" si="3391"/>
        <v>1941.6</v>
      </c>
      <c r="BE408" s="740">
        <f t="shared" si="3392"/>
        <v>0</v>
      </c>
      <c r="BF408" s="741">
        <f t="shared" si="3393"/>
        <v>0</v>
      </c>
      <c r="BG408" s="740">
        <f t="shared" si="3394"/>
        <v>0</v>
      </c>
      <c r="BH408" s="741">
        <f t="shared" si="3395"/>
        <v>0</v>
      </c>
      <c r="BI408" s="740">
        <f t="shared" si="3396"/>
        <v>0</v>
      </c>
      <c r="BJ408" s="741">
        <f t="shared" si="3397"/>
        <v>0</v>
      </c>
      <c r="BK408" s="743">
        <f t="shared" si="3398"/>
        <v>0</v>
      </c>
      <c r="BL408" s="744">
        <f t="shared" si="3399"/>
        <v>22846.16</v>
      </c>
      <c r="BM408" s="745">
        <v>12</v>
      </c>
      <c r="BN408" s="746">
        <f t="shared" si="3400"/>
        <v>274153.92</v>
      </c>
      <c r="BO408" s="747"/>
      <c r="BP408" s="741"/>
      <c r="BQ408" s="746">
        <f t="shared" si="3401"/>
        <v>274153.92</v>
      </c>
      <c r="BR408" s="746">
        <f t="shared" si="3402"/>
        <v>82794.48</v>
      </c>
      <c r="BS408" s="746">
        <f t="shared" si="3403"/>
        <v>356948.4</v>
      </c>
      <c r="BU408" s="1044"/>
      <c r="BV408" s="755" t="s">
        <v>682</v>
      </c>
      <c r="BW408" s="737">
        <f t="shared" si="3404"/>
        <v>0</v>
      </c>
      <c r="BX408" s="737">
        <f t="shared" si="3405"/>
        <v>6407</v>
      </c>
      <c r="BY408" s="738">
        <f t="shared" si="3406"/>
        <v>6472</v>
      </c>
      <c r="BZ408" s="817">
        <f t="shared" si="3407"/>
        <v>0</v>
      </c>
      <c r="CA408" s="740">
        <f t="shared" si="3408"/>
        <v>0</v>
      </c>
      <c r="CB408" s="741">
        <f t="shared" si="3409"/>
        <v>0</v>
      </c>
      <c r="CC408" s="740">
        <f t="shared" si="3410"/>
        <v>0</v>
      </c>
      <c r="CD408" s="741">
        <f t="shared" si="3411"/>
        <v>0</v>
      </c>
      <c r="CE408" s="740">
        <f t="shared" si="3412"/>
        <v>0</v>
      </c>
      <c r="CF408" s="741">
        <f t="shared" si="3413"/>
        <v>0</v>
      </c>
      <c r="CG408" s="740">
        <f t="shared" si="3414"/>
        <v>0</v>
      </c>
      <c r="CH408" s="741">
        <f t="shared" si="3415"/>
        <v>0</v>
      </c>
      <c r="CI408" s="740">
        <f t="shared" si="3416"/>
        <v>0</v>
      </c>
      <c r="CJ408" s="741">
        <f t="shared" si="3417"/>
        <v>0</v>
      </c>
      <c r="CK408" s="740">
        <f t="shared" si="3418"/>
        <v>0</v>
      </c>
      <c r="CL408" s="741">
        <f t="shared" si="3419"/>
        <v>0</v>
      </c>
      <c r="CM408" s="740">
        <f t="shared" si="3420"/>
        <v>0</v>
      </c>
      <c r="CN408" s="741">
        <f t="shared" si="3421"/>
        <v>0</v>
      </c>
      <c r="CO408" s="740">
        <f t="shared" si="3422"/>
        <v>0</v>
      </c>
      <c r="CP408" s="741">
        <f t="shared" si="3423"/>
        <v>0</v>
      </c>
      <c r="CQ408" s="740">
        <f t="shared" si="3424"/>
        <v>0</v>
      </c>
      <c r="CR408" s="741">
        <f t="shared" si="3425"/>
        <v>0</v>
      </c>
      <c r="CS408" s="740">
        <f t="shared" si="3426"/>
        <v>0</v>
      </c>
      <c r="CT408" s="741">
        <f t="shared" si="3427"/>
        <v>0</v>
      </c>
      <c r="CU408" s="743">
        <f t="shared" si="3428"/>
        <v>0</v>
      </c>
      <c r="CV408" s="744">
        <f t="shared" si="3429"/>
        <v>0</v>
      </c>
      <c r="CW408" s="745">
        <v>12</v>
      </c>
      <c r="CX408" s="746">
        <f t="shared" si="3430"/>
        <v>0</v>
      </c>
      <c r="CY408" s="747"/>
      <c r="CZ408" s="741"/>
      <c r="DA408" s="746">
        <f t="shared" si="3431"/>
        <v>0</v>
      </c>
      <c r="DB408" s="746">
        <f t="shared" si="3432"/>
        <v>0</v>
      </c>
      <c r="DC408" s="746">
        <f t="shared" si="3433"/>
        <v>0</v>
      </c>
      <c r="DD408" s="750"/>
      <c r="DE408" s="1044"/>
      <c r="DF408" s="755" t="s">
        <v>682</v>
      </c>
      <c r="DG408" s="737">
        <f t="shared" si="3434"/>
        <v>0</v>
      </c>
      <c r="DH408" s="737">
        <f t="shared" si="3435"/>
        <v>6407</v>
      </c>
      <c r="DI408" s="738">
        <f t="shared" si="3436"/>
        <v>6472</v>
      </c>
      <c r="DJ408" s="817">
        <f t="shared" si="3437"/>
        <v>0</v>
      </c>
      <c r="DK408" s="740">
        <f t="shared" si="3438"/>
        <v>0</v>
      </c>
      <c r="DL408" s="741">
        <f t="shared" si="3439"/>
        <v>0</v>
      </c>
      <c r="DM408" s="740">
        <f t="shared" si="3440"/>
        <v>0</v>
      </c>
      <c r="DN408" s="741">
        <f t="shared" si="3441"/>
        <v>0</v>
      </c>
      <c r="DO408" s="740">
        <f t="shared" si="3442"/>
        <v>0</v>
      </c>
      <c r="DP408" s="741">
        <f t="shared" si="3443"/>
        <v>0</v>
      </c>
      <c r="DQ408" s="740">
        <f t="shared" si="3444"/>
        <v>0</v>
      </c>
      <c r="DR408" s="741">
        <f t="shared" si="3445"/>
        <v>0</v>
      </c>
      <c r="DS408" s="740">
        <f t="shared" si="3446"/>
        <v>0</v>
      </c>
      <c r="DT408" s="741">
        <f t="shared" si="3447"/>
        <v>0</v>
      </c>
      <c r="DU408" s="740">
        <f t="shared" si="3448"/>
        <v>0</v>
      </c>
      <c r="DV408" s="741">
        <f t="shared" si="3449"/>
        <v>0</v>
      </c>
      <c r="DW408" s="740">
        <f t="shared" si="3450"/>
        <v>0</v>
      </c>
      <c r="DX408" s="741">
        <f t="shared" si="3451"/>
        <v>0</v>
      </c>
      <c r="DY408" s="740">
        <f t="shared" si="3452"/>
        <v>0</v>
      </c>
      <c r="DZ408" s="741">
        <f t="shared" si="3453"/>
        <v>0</v>
      </c>
      <c r="EA408" s="740">
        <f t="shared" si="3454"/>
        <v>0</v>
      </c>
      <c r="EB408" s="741">
        <f t="shared" si="3455"/>
        <v>0</v>
      </c>
      <c r="EC408" s="740">
        <f t="shared" si="3456"/>
        <v>0</v>
      </c>
      <c r="ED408" s="741">
        <f t="shared" si="3457"/>
        <v>0</v>
      </c>
      <c r="EE408" s="743">
        <f t="shared" si="3458"/>
        <v>0</v>
      </c>
      <c r="EF408" s="744">
        <f t="shared" si="3459"/>
        <v>0</v>
      </c>
      <c r="EG408" s="745">
        <v>12</v>
      </c>
      <c r="EH408" s="746">
        <f t="shared" si="3460"/>
        <v>0</v>
      </c>
      <c r="EI408" s="747"/>
      <c r="EJ408" s="741"/>
      <c r="EK408" s="746">
        <f t="shared" si="3461"/>
        <v>0</v>
      </c>
      <c r="EL408" s="746">
        <f t="shared" si="3462"/>
        <v>0</v>
      </c>
      <c r="EM408" s="746">
        <f t="shared" si="3463"/>
        <v>0</v>
      </c>
      <c r="EO408" s="1044"/>
      <c r="EP408" s="755" t="s">
        <v>682</v>
      </c>
      <c r="EQ408" s="737">
        <f t="shared" si="3464"/>
        <v>0</v>
      </c>
      <c r="ER408" s="737">
        <f t="shared" si="3465"/>
        <v>6407</v>
      </c>
      <c r="ES408" s="738">
        <f t="shared" si="3466"/>
        <v>6472</v>
      </c>
      <c r="ET408" s="817">
        <f t="shared" si="3467"/>
        <v>0</v>
      </c>
      <c r="EU408" s="740">
        <f t="shared" si="3468"/>
        <v>0</v>
      </c>
      <c r="EV408" s="741">
        <f t="shared" si="3469"/>
        <v>0</v>
      </c>
      <c r="EW408" s="740">
        <f t="shared" si="3470"/>
        <v>0</v>
      </c>
      <c r="EX408" s="741">
        <f t="shared" si="3471"/>
        <v>0</v>
      </c>
      <c r="EY408" s="740">
        <f t="shared" si="3472"/>
        <v>0</v>
      </c>
      <c r="EZ408" s="741">
        <f t="shared" si="3473"/>
        <v>0</v>
      </c>
      <c r="FA408" s="740">
        <f t="shared" si="3474"/>
        <v>0</v>
      </c>
      <c r="FB408" s="741">
        <f t="shared" si="3475"/>
        <v>0</v>
      </c>
      <c r="FC408" s="740">
        <f t="shared" si="3476"/>
        <v>0</v>
      </c>
      <c r="FD408" s="741">
        <f t="shared" si="3477"/>
        <v>0</v>
      </c>
      <c r="FE408" s="740">
        <f t="shared" si="3478"/>
        <v>0</v>
      </c>
      <c r="FF408" s="741">
        <f t="shared" si="3479"/>
        <v>0</v>
      </c>
      <c r="FG408" s="740">
        <f t="shared" si="3480"/>
        <v>0</v>
      </c>
      <c r="FH408" s="741">
        <f t="shared" si="3481"/>
        <v>0</v>
      </c>
      <c r="FI408" s="740">
        <f t="shared" si="3482"/>
        <v>0</v>
      </c>
      <c r="FJ408" s="741">
        <f t="shared" si="3483"/>
        <v>0</v>
      </c>
      <c r="FK408" s="740">
        <f t="shared" si="3484"/>
        <v>0</v>
      </c>
      <c r="FL408" s="741">
        <f t="shared" si="3485"/>
        <v>0</v>
      </c>
      <c r="FM408" s="740">
        <f t="shared" si="3486"/>
        <v>0</v>
      </c>
      <c r="FN408" s="741">
        <f t="shared" si="3487"/>
        <v>0</v>
      </c>
      <c r="FO408" s="743">
        <f t="shared" si="3488"/>
        <v>0</v>
      </c>
      <c r="FP408" s="744">
        <f t="shared" si="3489"/>
        <v>0</v>
      </c>
      <c r="FQ408" s="745">
        <v>12</v>
      </c>
      <c r="FR408" s="746">
        <f t="shared" si="3490"/>
        <v>0</v>
      </c>
      <c r="FS408" s="747"/>
      <c r="FT408" s="741"/>
      <c r="FU408" s="746">
        <f t="shared" si="3491"/>
        <v>0</v>
      </c>
      <c r="FV408" s="746">
        <f t="shared" si="3492"/>
        <v>0</v>
      </c>
      <c r="FW408" s="746">
        <f t="shared" si="3493"/>
        <v>0</v>
      </c>
      <c r="FY408" s="1044"/>
      <c r="FZ408" s="755" t="s">
        <v>682</v>
      </c>
      <c r="GA408" s="737">
        <f t="shared" si="3494"/>
        <v>1</v>
      </c>
      <c r="GB408" s="737">
        <f t="shared" si="3495"/>
        <v>6407</v>
      </c>
      <c r="GC408" s="738">
        <f t="shared" si="3496"/>
        <v>6472</v>
      </c>
      <c r="GD408" s="743">
        <f t="shared" si="3497"/>
        <v>6472</v>
      </c>
      <c r="GE408" s="743"/>
      <c r="GF408" s="737">
        <f t="shared" si="3498"/>
        <v>0</v>
      </c>
      <c r="GG408" s="743"/>
      <c r="GH408" s="737">
        <f t="shared" si="3499"/>
        <v>258.88</v>
      </c>
      <c r="GI408" s="743"/>
      <c r="GJ408" s="737">
        <f t="shared" si="3500"/>
        <v>0</v>
      </c>
      <c r="GK408" s="743"/>
      <c r="GL408" s="737">
        <f t="shared" si="3501"/>
        <v>1294.4000000000001</v>
      </c>
      <c r="GM408" s="743"/>
      <c r="GN408" s="737">
        <f t="shared" si="3502"/>
        <v>0</v>
      </c>
      <c r="GO408" s="743"/>
      <c r="GP408" s="737">
        <f t="shared" si="3503"/>
        <v>12879.28</v>
      </c>
      <c r="GQ408" s="743"/>
      <c r="GR408" s="737">
        <f t="shared" si="3504"/>
        <v>1941.6</v>
      </c>
      <c r="GS408" s="743"/>
      <c r="GT408" s="737">
        <f t="shared" si="3505"/>
        <v>0</v>
      </c>
      <c r="GU408" s="743"/>
      <c r="GV408" s="737">
        <f t="shared" si="3506"/>
        <v>0</v>
      </c>
      <c r="GW408" s="743"/>
      <c r="GX408" s="737">
        <f t="shared" si="3507"/>
        <v>0</v>
      </c>
      <c r="GY408" s="743">
        <f t="shared" si="3507"/>
        <v>0</v>
      </c>
      <c r="GZ408" s="744">
        <f t="shared" si="3508"/>
        <v>22846.16</v>
      </c>
      <c r="HA408" s="745">
        <v>12</v>
      </c>
      <c r="HB408" s="746">
        <f t="shared" si="3509"/>
        <v>274153.92</v>
      </c>
      <c r="HC408" s="737">
        <f t="shared" si="3510"/>
        <v>0</v>
      </c>
      <c r="HD408" s="737">
        <f t="shared" si="3510"/>
        <v>0</v>
      </c>
      <c r="HE408" s="746">
        <f t="shared" si="3511"/>
        <v>274153.92</v>
      </c>
      <c r="HF408" s="746">
        <f t="shared" si="3512"/>
        <v>82794.48</v>
      </c>
      <c r="HG408" s="746">
        <f t="shared" si="3513"/>
        <v>356948.4</v>
      </c>
    </row>
    <row r="409" spans="1:215" hidden="1" x14ac:dyDescent="0.25">
      <c r="A409" s="1044"/>
      <c r="B409" s="735" t="s">
        <v>415</v>
      </c>
      <c r="C409" s="737">
        <f t="shared" si="3345"/>
        <v>0.5</v>
      </c>
      <c r="D409" s="737">
        <f t="shared" si="3346"/>
        <v>7402</v>
      </c>
      <c r="E409" s="738">
        <f t="shared" si="3347"/>
        <v>7477</v>
      </c>
      <c r="F409" s="817">
        <f t="shared" si="3348"/>
        <v>3738.5</v>
      </c>
      <c r="G409" s="740">
        <f t="shared" si="3349"/>
        <v>0</v>
      </c>
      <c r="H409" s="741">
        <f t="shared" si="3350"/>
        <v>0</v>
      </c>
      <c r="I409" s="740">
        <f t="shared" si="3349"/>
        <v>0</v>
      </c>
      <c r="J409" s="741">
        <f t="shared" si="3351"/>
        <v>0</v>
      </c>
      <c r="K409" s="740">
        <f t="shared" si="3352"/>
        <v>0</v>
      </c>
      <c r="L409" s="741">
        <f t="shared" si="3353"/>
        <v>0</v>
      </c>
      <c r="M409" s="740">
        <f t="shared" si="3354"/>
        <v>5</v>
      </c>
      <c r="N409" s="741">
        <f t="shared" si="3355"/>
        <v>186.93</v>
      </c>
      <c r="O409" s="740">
        <f t="shared" si="3356"/>
        <v>0</v>
      </c>
      <c r="P409" s="741">
        <f t="shared" si="3357"/>
        <v>0</v>
      </c>
      <c r="Q409" s="740">
        <f t="shared" si="3358"/>
        <v>198</v>
      </c>
      <c r="R409" s="741">
        <f t="shared" si="3359"/>
        <v>7402.23</v>
      </c>
      <c r="S409" s="740">
        <f t="shared" si="3360"/>
        <v>30</v>
      </c>
      <c r="T409" s="741">
        <f t="shared" si="3361"/>
        <v>1121.55</v>
      </c>
      <c r="U409" s="740">
        <f t="shared" si="3362"/>
        <v>0</v>
      </c>
      <c r="V409" s="741">
        <f t="shared" si="3363"/>
        <v>0</v>
      </c>
      <c r="W409" s="740">
        <f t="shared" si="3364"/>
        <v>0</v>
      </c>
      <c r="X409" s="741">
        <f t="shared" si="3365"/>
        <v>0</v>
      </c>
      <c r="Y409" s="740">
        <f t="shared" si="3366"/>
        <v>0</v>
      </c>
      <c r="Z409" s="741">
        <f t="shared" si="3367"/>
        <v>0</v>
      </c>
      <c r="AA409" s="743">
        <f t="shared" si="3368"/>
        <v>0</v>
      </c>
      <c r="AB409" s="744">
        <f t="shared" si="3369"/>
        <v>12449.21</v>
      </c>
      <c r="AC409" s="745">
        <v>12</v>
      </c>
      <c r="AD409" s="746">
        <f t="shared" si="3370"/>
        <v>149390.51999999999</v>
      </c>
      <c r="AE409" s="747"/>
      <c r="AF409" s="741"/>
      <c r="AG409" s="746">
        <f t="shared" si="3371"/>
        <v>149390.51999999999</v>
      </c>
      <c r="AH409" s="746">
        <f t="shared" si="3372"/>
        <v>45115.94</v>
      </c>
      <c r="AI409" s="746">
        <f t="shared" si="3373"/>
        <v>194506.46</v>
      </c>
      <c r="AK409" s="1044"/>
      <c r="AL409" s="735" t="s">
        <v>415</v>
      </c>
      <c r="AM409" s="737">
        <f t="shared" si="3374"/>
        <v>0</v>
      </c>
      <c r="AN409" s="737">
        <f t="shared" si="3375"/>
        <v>7402</v>
      </c>
      <c r="AO409" s="738">
        <f t="shared" si="3376"/>
        <v>7477</v>
      </c>
      <c r="AP409" s="817">
        <f t="shared" si="3377"/>
        <v>0</v>
      </c>
      <c r="AQ409" s="740">
        <f t="shared" si="3378"/>
        <v>0</v>
      </c>
      <c r="AR409" s="741">
        <f t="shared" si="3379"/>
        <v>0</v>
      </c>
      <c r="AS409" s="740">
        <f t="shared" si="3380"/>
        <v>0</v>
      </c>
      <c r="AT409" s="741">
        <f t="shared" si="3381"/>
        <v>0</v>
      </c>
      <c r="AU409" s="740">
        <f t="shared" si="3382"/>
        <v>0</v>
      </c>
      <c r="AV409" s="741">
        <f t="shared" si="3383"/>
        <v>0</v>
      </c>
      <c r="AW409" s="740">
        <f t="shared" si="3384"/>
        <v>0</v>
      </c>
      <c r="AX409" s="741">
        <f t="shared" si="3385"/>
        <v>0</v>
      </c>
      <c r="AY409" s="740">
        <f t="shared" si="3386"/>
        <v>0</v>
      </c>
      <c r="AZ409" s="741">
        <f t="shared" si="3387"/>
        <v>0</v>
      </c>
      <c r="BA409" s="740">
        <f t="shared" si="3388"/>
        <v>0</v>
      </c>
      <c r="BB409" s="741">
        <f t="shared" si="3389"/>
        <v>0</v>
      </c>
      <c r="BC409" s="740">
        <f t="shared" si="3390"/>
        <v>0</v>
      </c>
      <c r="BD409" s="741">
        <f t="shared" si="3391"/>
        <v>0</v>
      </c>
      <c r="BE409" s="740">
        <f t="shared" si="3392"/>
        <v>0</v>
      </c>
      <c r="BF409" s="741">
        <f t="shared" si="3393"/>
        <v>0</v>
      </c>
      <c r="BG409" s="740">
        <f t="shared" si="3394"/>
        <v>0</v>
      </c>
      <c r="BH409" s="741">
        <f t="shared" si="3395"/>
        <v>0</v>
      </c>
      <c r="BI409" s="740">
        <f t="shared" si="3396"/>
        <v>0</v>
      </c>
      <c r="BJ409" s="741">
        <f t="shared" si="3397"/>
        <v>0</v>
      </c>
      <c r="BK409" s="743">
        <f t="shared" si="3398"/>
        <v>0</v>
      </c>
      <c r="BL409" s="744">
        <f t="shared" si="3399"/>
        <v>0</v>
      </c>
      <c r="BM409" s="745">
        <v>12</v>
      </c>
      <c r="BN409" s="746">
        <f t="shared" si="3400"/>
        <v>0</v>
      </c>
      <c r="BO409" s="747"/>
      <c r="BP409" s="741"/>
      <c r="BQ409" s="746">
        <f t="shared" si="3401"/>
        <v>0</v>
      </c>
      <c r="BR409" s="746">
        <f t="shared" si="3402"/>
        <v>0</v>
      </c>
      <c r="BS409" s="746">
        <f t="shared" si="3403"/>
        <v>0</v>
      </c>
      <c r="BU409" s="1044"/>
      <c r="BV409" s="735" t="s">
        <v>415</v>
      </c>
      <c r="BW409" s="737">
        <f t="shared" si="3404"/>
        <v>0</v>
      </c>
      <c r="BX409" s="737">
        <f t="shared" si="3405"/>
        <v>7402</v>
      </c>
      <c r="BY409" s="738">
        <f t="shared" si="3406"/>
        <v>7477</v>
      </c>
      <c r="BZ409" s="817">
        <f t="shared" si="3407"/>
        <v>0</v>
      </c>
      <c r="CA409" s="740">
        <f t="shared" si="3408"/>
        <v>0</v>
      </c>
      <c r="CB409" s="741">
        <f t="shared" si="3409"/>
        <v>0</v>
      </c>
      <c r="CC409" s="740">
        <f t="shared" si="3410"/>
        <v>0</v>
      </c>
      <c r="CD409" s="741">
        <f t="shared" si="3411"/>
        <v>0</v>
      </c>
      <c r="CE409" s="740">
        <f t="shared" si="3412"/>
        <v>0</v>
      </c>
      <c r="CF409" s="741">
        <f t="shared" si="3413"/>
        <v>0</v>
      </c>
      <c r="CG409" s="740">
        <f t="shared" si="3414"/>
        <v>0</v>
      </c>
      <c r="CH409" s="741">
        <f t="shared" si="3415"/>
        <v>0</v>
      </c>
      <c r="CI409" s="740">
        <f t="shared" si="3416"/>
        <v>0</v>
      </c>
      <c r="CJ409" s="741">
        <f t="shared" si="3417"/>
        <v>0</v>
      </c>
      <c r="CK409" s="740">
        <f t="shared" si="3418"/>
        <v>0</v>
      </c>
      <c r="CL409" s="741">
        <f t="shared" si="3419"/>
        <v>0</v>
      </c>
      <c r="CM409" s="740">
        <f t="shared" si="3420"/>
        <v>0</v>
      </c>
      <c r="CN409" s="741">
        <f t="shared" si="3421"/>
        <v>0</v>
      </c>
      <c r="CO409" s="740">
        <f t="shared" si="3422"/>
        <v>0</v>
      </c>
      <c r="CP409" s="741">
        <f t="shared" si="3423"/>
        <v>0</v>
      </c>
      <c r="CQ409" s="740">
        <f t="shared" si="3424"/>
        <v>0</v>
      </c>
      <c r="CR409" s="741">
        <f t="shared" si="3425"/>
        <v>0</v>
      </c>
      <c r="CS409" s="740">
        <f t="shared" si="3426"/>
        <v>0</v>
      </c>
      <c r="CT409" s="741">
        <f t="shared" si="3427"/>
        <v>0</v>
      </c>
      <c r="CU409" s="743">
        <f t="shared" si="3428"/>
        <v>0</v>
      </c>
      <c r="CV409" s="744">
        <f t="shared" si="3429"/>
        <v>0</v>
      </c>
      <c r="CW409" s="745">
        <v>12</v>
      </c>
      <c r="CX409" s="746">
        <f t="shared" si="3430"/>
        <v>0</v>
      </c>
      <c r="CY409" s="747"/>
      <c r="CZ409" s="741"/>
      <c r="DA409" s="746">
        <f t="shared" si="3431"/>
        <v>0</v>
      </c>
      <c r="DB409" s="746">
        <f t="shared" si="3432"/>
        <v>0</v>
      </c>
      <c r="DC409" s="746">
        <f t="shared" si="3433"/>
        <v>0</v>
      </c>
      <c r="DD409" s="750"/>
      <c r="DE409" s="1044"/>
      <c r="DF409" s="735" t="s">
        <v>415</v>
      </c>
      <c r="DG409" s="737">
        <f t="shared" si="3434"/>
        <v>0</v>
      </c>
      <c r="DH409" s="737">
        <f t="shared" si="3435"/>
        <v>7402</v>
      </c>
      <c r="DI409" s="738">
        <f t="shared" si="3436"/>
        <v>7477</v>
      </c>
      <c r="DJ409" s="817">
        <f t="shared" si="3437"/>
        <v>0</v>
      </c>
      <c r="DK409" s="740">
        <f t="shared" si="3438"/>
        <v>0</v>
      </c>
      <c r="DL409" s="741">
        <f t="shared" si="3439"/>
        <v>0</v>
      </c>
      <c r="DM409" s="740">
        <f t="shared" si="3440"/>
        <v>0</v>
      </c>
      <c r="DN409" s="741">
        <f t="shared" si="3441"/>
        <v>0</v>
      </c>
      <c r="DO409" s="740">
        <f t="shared" si="3442"/>
        <v>0</v>
      </c>
      <c r="DP409" s="741">
        <f t="shared" si="3443"/>
        <v>0</v>
      </c>
      <c r="DQ409" s="740">
        <f t="shared" si="3444"/>
        <v>0</v>
      </c>
      <c r="DR409" s="741">
        <f t="shared" si="3445"/>
        <v>0</v>
      </c>
      <c r="DS409" s="740">
        <f t="shared" si="3446"/>
        <v>0</v>
      </c>
      <c r="DT409" s="741">
        <f t="shared" si="3447"/>
        <v>0</v>
      </c>
      <c r="DU409" s="740">
        <f t="shared" si="3448"/>
        <v>0</v>
      </c>
      <c r="DV409" s="741">
        <f t="shared" si="3449"/>
        <v>0</v>
      </c>
      <c r="DW409" s="740">
        <f t="shared" si="3450"/>
        <v>0</v>
      </c>
      <c r="DX409" s="741">
        <f t="shared" si="3451"/>
        <v>0</v>
      </c>
      <c r="DY409" s="740">
        <f t="shared" si="3452"/>
        <v>0</v>
      </c>
      <c r="DZ409" s="741">
        <f t="shared" si="3453"/>
        <v>0</v>
      </c>
      <c r="EA409" s="740">
        <f t="shared" si="3454"/>
        <v>0</v>
      </c>
      <c r="EB409" s="741">
        <f t="shared" si="3455"/>
        <v>0</v>
      </c>
      <c r="EC409" s="740">
        <f t="shared" si="3456"/>
        <v>0</v>
      </c>
      <c r="ED409" s="741">
        <f t="shared" si="3457"/>
        <v>0</v>
      </c>
      <c r="EE409" s="743">
        <f t="shared" si="3458"/>
        <v>0</v>
      </c>
      <c r="EF409" s="744">
        <f t="shared" si="3459"/>
        <v>0</v>
      </c>
      <c r="EG409" s="745">
        <v>12</v>
      </c>
      <c r="EH409" s="746">
        <f t="shared" si="3460"/>
        <v>0</v>
      </c>
      <c r="EI409" s="747"/>
      <c r="EJ409" s="741"/>
      <c r="EK409" s="746">
        <f t="shared" si="3461"/>
        <v>0</v>
      </c>
      <c r="EL409" s="746">
        <f t="shared" si="3462"/>
        <v>0</v>
      </c>
      <c r="EM409" s="746">
        <f t="shared" si="3463"/>
        <v>0</v>
      </c>
      <c r="EO409" s="1044"/>
      <c r="EP409" s="735" t="s">
        <v>415</v>
      </c>
      <c r="EQ409" s="737">
        <f t="shared" si="3464"/>
        <v>0</v>
      </c>
      <c r="ER409" s="737">
        <f t="shared" si="3465"/>
        <v>7402</v>
      </c>
      <c r="ES409" s="738">
        <f t="shared" si="3466"/>
        <v>7477</v>
      </c>
      <c r="ET409" s="817">
        <f t="shared" si="3467"/>
        <v>0</v>
      </c>
      <c r="EU409" s="740">
        <f t="shared" si="3468"/>
        <v>0</v>
      </c>
      <c r="EV409" s="741">
        <f t="shared" si="3469"/>
        <v>0</v>
      </c>
      <c r="EW409" s="740">
        <f t="shared" si="3470"/>
        <v>0</v>
      </c>
      <c r="EX409" s="741">
        <f t="shared" si="3471"/>
        <v>0</v>
      </c>
      <c r="EY409" s="740">
        <f t="shared" si="3472"/>
        <v>0</v>
      </c>
      <c r="EZ409" s="741">
        <f t="shared" si="3473"/>
        <v>0</v>
      </c>
      <c r="FA409" s="740">
        <f t="shared" si="3474"/>
        <v>0</v>
      </c>
      <c r="FB409" s="741">
        <f t="shared" si="3475"/>
        <v>0</v>
      </c>
      <c r="FC409" s="740">
        <f t="shared" si="3476"/>
        <v>0</v>
      </c>
      <c r="FD409" s="741">
        <f t="shared" si="3477"/>
        <v>0</v>
      </c>
      <c r="FE409" s="740">
        <f t="shared" si="3478"/>
        <v>0</v>
      </c>
      <c r="FF409" s="741">
        <f t="shared" si="3479"/>
        <v>0</v>
      </c>
      <c r="FG409" s="740">
        <f t="shared" si="3480"/>
        <v>0</v>
      </c>
      <c r="FH409" s="741">
        <f t="shared" si="3481"/>
        <v>0</v>
      </c>
      <c r="FI409" s="740">
        <f t="shared" si="3482"/>
        <v>0</v>
      </c>
      <c r="FJ409" s="741">
        <f t="shared" si="3483"/>
        <v>0</v>
      </c>
      <c r="FK409" s="740">
        <f t="shared" si="3484"/>
        <v>0</v>
      </c>
      <c r="FL409" s="741">
        <f t="shared" si="3485"/>
        <v>0</v>
      </c>
      <c r="FM409" s="740">
        <f t="shared" si="3486"/>
        <v>0</v>
      </c>
      <c r="FN409" s="741">
        <f t="shared" si="3487"/>
        <v>0</v>
      </c>
      <c r="FO409" s="743">
        <f t="shared" si="3488"/>
        <v>0</v>
      </c>
      <c r="FP409" s="744">
        <f t="shared" si="3489"/>
        <v>0</v>
      </c>
      <c r="FQ409" s="745">
        <v>12</v>
      </c>
      <c r="FR409" s="746">
        <f t="shared" si="3490"/>
        <v>0</v>
      </c>
      <c r="FS409" s="747"/>
      <c r="FT409" s="741"/>
      <c r="FU409" s="746">
        <f t="shared" si="3491"/>
        <v>0</v>
      </c>
      <c r="FV409" s="746">
        <f t="shared" si="3492"/>
        <v>0</v>
      </c>
      <c r="FW409" s="746">
        <f t="shared" si="3493"/>
        <v>0</v>
      </c>
      <c r="FY409" s="1044"/>
      <c r="FZ409" s="735" t="s">
        <v>415</v>
      </c>
      <c r="GA409" s="737">
        <f t="shared" si="3494"/>
        <v>0.5</v>
      </c>
      <c r="GB409" s="737">
        <f t="shared" si="3495"/>
        <v>7402</v>
      </c>
      <c r="GC409" s="738">
        <f t="shared" si="3496"/>
        <v>7477</v>
      </c>
      <c r="GD409" s="743">
        <f t="shared" si="3497"/>
        <v>3738.5</v>
      </c>
      <c r="GE409" s="743"/>
      <c r="GF409" s="737">
        <f t="shared" si="3498"/>
        <v>0</v>
      </c>
      <c r="GG409" s="743"/>
      <c r="GH409" s="737">
        <f t="shared" si="3499"/>
        <v>0</v>
      </c>
      <c r="GI409" s="743"/>
      <c r="GJ409" s="737">
        <f t="shared" si="3500"/>
        <v>0</v>
      </c>
      <c r="GK409" s="743"/>
      <c r="GL409" s="737">
        <f t="shared" si="3501"/>
        <v>186.93</v>
      </c>
      <c r="GM409" s="743"/>
      <c r="GN409" s="737">
        <f t="shared" si="3502"/>
        <v>0</v>
      </c>
      <c r="GO409" s="743"/>
      <c r="GP409" s="737">
        <f t="shared" si="3503"/>
        <v>7402.23</v>
      </c>
      <c r="GQ409" s="743"/>
      <c r="GR409" s="737">
        <f t="shared" si="3504"/>
        <v>1121.55</v>
      </c>
      <c r="GS409" s="743"/>
      <c r="GT409" s="737">
        <f t="shared" si="3505"/>
        <v>0</v>
      </c>
      <c r="GU409" s="743"/>
      <c r="GV409" s="737">
        <f t="shared" si="3506"/>
        <v>0</v>
      </c>
      <c r="GW409" s="743"/>
      <c r="GX409" s="737">
        <f t="shared" si="3507"/>
        <v>0</v>
      </c>
      <c r="GY409" s="743">
        <f t="shared" si="3507"/>
        <v>0</v>
      </c>
      <c r="GZ409" s="744">
        <f t="shared" si="3508"/>
        <v>12449.21</v>
      </c>
      <c r="HA409" s="745">
        <v>12</v>
      </c>
      <c r="HB409" s="746">
        <f t="shared" si="3509"/>
        <v>149390.51999999999</v>
      </c>
      <c r="HC409" s="737">
        <f t="shared" si="3510"/>
        <v>0</v>
      </c>
      <c r="HD409" s="737">
        <f t="shared" si="3510"/>
        <v>0</v>
      </c>
      <c r="HE409" s="746">
        <f t="shared" si="3511"/>
        <v>149390.51999999999</v>
      </c>
      <c r="HF409" s="746">
        <f t="shared" si="3512"/>
        <v>45115.94</v>
      </c>
      <c r="HG409" s="746">
        <f t="shared" si="3513"/>
        <v>194506.46</v>
      </c>
    </row>
    <row r="410" spans="1:215" hidden="1" x14ac:dyDescent="0.25">
      <c r="A410" s="1044"/>
      <c r="B410" s="735" t="s">
        <v>864</v>
      </c>
      <c r="C410" s="737">
        <f t="shared" si="3345"/>
        <v>1</v>
      </c>
      <c r="D410" s="737">
        <f t="shared" si="3346"/>
        <v>11566</v>
      </c>
      <c r="E410" s="738">
        <f t="shared" si="3347"/>
        <v>11682</v>
      </c>
      <c r="F410" s="817">
        <f t="shared" si="3348"/>
        <v>11682</v>
      </c>
      <c r="G410" s="740">
        <f t="shared" si="3349"/>
        <v>0</v>
      </c>
      <c r="H410" s="741">
        <f t="shared" si="3350"/>
        <v>0</v>
      </c>
      <c r="I410" s="740">
        <f t="shared" si="3349"/>
        <v>0</v>
      </c>
      <c r="J410" s="741">
        <f t="shared" si="3351"/>
        <v>0</v>
      </c>
      <c r="K410" s="740">
        <f t="shared" si="3352"/>
        <v>0</v>
      </c>
      <c r="L410" s="741">
        <f t="shared" si="3353"/>
        <v>0</v>
      </c>
      <c r="M410" s="740">
        <f t="shared" si="3354"/>
        <v>5</v>
      </c>
      <c r="N410" s="741">
        <f t="shared" si="3355"/>
        <v>584.1</v>
      </c>
      <c r="O410" s="740">
        <f t="shared" si="3356"/>
        <v>0</v>
      </c>
      <c r="P410" s="741">
        <f t="shared" si="3357"/>
        <v>0</v>
      </c>
      <c r="Q410" s="740">
        <f t="shared" si="3358"/>
        <v>198</v>
      </c>
      <c r="R410" s="741">
        <f t="shared" si="3359"/>
        <v>23130.36</v>
      </c>
      <c r="S410" s="740">
        <f t="shared" si="3360"/>
        <v>30</v>
      </c>
      <c r="T410" s="741">
        <f t="shared" si="3361"/>
        <v>3504.6</v>
      </c>
      <c r="U410" s="740">
        <f t="shared" si="3362"/>
        <v>0</v>
      </c>
      <c r="V410" s="741">
        <f t="shared" si="3363"/>
        <v>0</v>
      </c>
      <c r="W410" s="740">
        <f t="shared" si="3364"/>
        <v>0</v>
      </c>
      <c r="X410" s="741">
        <f t="shared" si="3365"/>
        <v>0</v>
      </c>
      <c r="Y410" s="740">
        <f t="shared" si="3366"/>
        <v>0</v>
      </c>
      <c r="Z410" s="741">
        <f t="shared" si="3367"/>
        <v>0</v>
      </c>
      <c r="AA410" s="743">
        <f t="shared" si="3368"/>
        <v>0</v>
      </c>
      <c r="AB410" s="744">
        <f t="shared" si="3369"/>
        <v>38901.06</v>
      </c>
      <c r="AC410" s="745">
        <v>12</v>
      </c>
      <c r="AD410" s="746">
        <f t="shared" si="3370"/>
        <v>466812.72</v>
      </c>
      <c r="AE410" s="747"/>
      <c r="AF410" s="741"/>
      <c r="AG410" s="746">
        <f t="shared" si="3371"/>
        <v>466812.72</v>
      </c>
      <c r="AH410" s="746">
        <f t="shared" si="3372"/>
        <v>140977.44</v>
      </c>
      <c r="AI410" s="746">
        <f t="shared" si="3373"/>
        <v>607790.16</v>
      </c>
      <c r="AK410" s="1044"/>
      <c r="AL410" s="735" t="s">
        <v>864</v>
      </c>
      <c r="AM410" s="737">
        <f t="shared" si="3374"/>
        <v>0</v>
      </c>
      <c r="AN410" s="737">
        <f t="shared" si="3375"/>
        <v>11566</v>
      </c>
      <c r="AO410" s="738">
        <f t="shared" si="3376"/>
        <v>11682</v>
      </c>
      <c r="AP410" s="817">
        <f t="shared" si="3377"/>
        <v>0</v>
      </c>
      <c r="AQ410" s="740">
        <f t="shared" si="3378"/>
        <v>0</v>
      </c>
      <c r="AR410" s="741">
        <f t="shared" si="3379"/>
        <v>0</v>
      </c>
      <c r="AS410" s="740">
        <f t="shared" si="3380"/>
        <v>0</v>
      </c>
      <c r="AT410" s="741">
        <f t="shared" si="3381"/>
        <v>0</v>
      </c>
      <c r="AU410" s="740">
        <f t="shared" si="3382"/>
        <v>0</v>
      </c>
      <c r="AV410" s="741">
        <f t="shared" si="3383"/>
        <v>0</v>
      </c>
      <c r="AW410" s="740">
        <f t="shared" si="3384"/>
        <v>0</v>
      </c>
      <c r="AX410" s="741">
        <f t="shared" si="3385"/>
        <v>0</v>
      </c>
      <c r="AY410" s="740">
        <f t="shared" si="3386"/>
        <v>0</v>
      </c>
      <c r="AZ410" s="741">
        <f t="shared" si="3387"/>
        <v>0</v>
      </c>
      <c r="BA410" s="740">
        <f t="shared" si="3388"/>
        <v>0</v>
      </c>
      <c r="BB410" s="741">
        <f t="shared" si="3389"/>
        <v>0</v>
      </c>
      <c r="BC410" s="740">
        <f t="shared" si="3390"/>
        <v>0</v>
      </c>
      <c r="BD410" s="741">
        <f t="shared" si="3391"/>
        <v>0</v>
      </c>
      <c r="BE410" s="740">
        <f t="shared" si="3392"/>
        <v>0</v>
      </c>
      <c r="BF410" s="741">
        <f t="shared" si="3393"/>
        <v>0</v>
      </c>
      <c r="BG410" s="740">
        <f t="shared" si="3394"/>
        <v>0</v>
      </c>
      <c r="BH410" s="741">
        <f t="shared" si="3395"/>
        <v>0</v>
      </c>
      <c r="BI410" s="740">
        <f t="shared" si="3396"/>
        <v>0</v>
      </c>
      <c r="BJ410" s="741">
        <f t="shared" si="3397"/>
        <v>0</v>
      </c>
      <c r="BK410" s="743">
        <f t="shared" si="3398"/>
        <v>0</v>
      </c>
      <c r="BL410" s="744">
        <f t="shared" si="3399"/>
        <v>0</v>
      </c>
      <c r="BM410" s="745">
        <v>12</v>
      </c>
      <c r="BN410" s="746">
        <f t="shared" si="3400"/>
        <v>0</v>
      </c>
      <c r="BO410" s="747"/>
      <c r="BP410" s="741"/>
      <c r="BQ410" s="746">
        <f t="shared" si="3401"/>
        <v>0</v>
      </c>
      <c r="BR410" s="746">
        <f t="shared" si="3402"/>
        <v>0</v>
      </c>
      <c r="BS410" s="746">
        <f t="shared" si="3403"/>
        <v>0</v>
      </c>
      <c r="BU410" s="1044"/>
      <c r="BV410" s="735" t="s">
        <v>864</v>
      </c>
      <c r="BW410" s="737">
        <f t="shared" si="3404"/>
        <v>0</v>
      </c>
      <c r="BX410" s="737">
        <f t="shared" si="3405"/>
        <v>11566</v>
      </c>
      <c r="BY410" s="738">
        <f t="shared" si="3406"/>
        <v>11682</v>
      </c>
      <c r="BZ410" s="817">
        <f t="shared" si="3407"/>
        <v>0</v>
      </c>
      <c r="CA410" s="740">
        <f t="shared" si="3408"/>
        <v>0</v>
      </c>
      <c r="CB410" s="741">
        <f t="shared" si="3409"/>
        <v>0</v>
      </c>
      <c r="CC410" s="740">
        <f t="shared" si="3410"/>
        <v>0</v>
      </c>
      <c r="CD410" s="741">
        <f t="shared" si="3411"/>
        <v>0</v>
      </c>
      <c r="CE410" s="740">
        <f t="shared" si="3412"/>
        <v>0</v>
      </c>
      <c r="CF410" s="741">
        <f t="shared" si="3413"/>
        <v>0</v>
      </c>
      <c r="CG410" s="740">
        <f t="shared" si="3414"/>
        <v>0</v>
      </c>
      <c r="CH410" s="741">
        <f t="shared" si="3415"/>
        <v>0</v>
      </c>
      <c r="CI410" s="740">
        <f t="shared" si="3416"/>
        <v>0</v>
      </c>
      <c r="CJ410" s="741">
        <f t="shared" si="3417"/>
        <v>0</v>
      </c>
      <c r="CK410" s="740">
        <f t="shared" si="3418"/>
        <v>0</v>
      </c>
      <c r="CL410" s="741">
        <f t="shared" si="3419"/>
        <v>0</v>
      </c>
      <c r="CM410" s="740">
        <f t="shared" si="3420"/>
        <v>0</v>
      </c>
      <c r="CN410" s="741">
        <f t="shared" si="3421"/>
        <v>0</v>
      </c>
      <c r="CO410" s="740">
        <f t="shared" si="3422"/>
        <v>0</v>
      </c>
      <c r="CP410" s="741">
        <f t="shared" si="3423"/>
        <v>0</v>
      </c>
      <c r="CQ410" s="740">
        <f t="shared" si="3424"/>
        <v>0</v>
      </c>
      <c r="CR410" s="741">
        <f t="shared" si="3425"/>
        <v>0</v>
      </c>
      <c r="CS410" s="740">
        <f t="shared" si="3426"/>
        <v>0</v>
      </c>
      <c r="CT410" s="741">
        <f t="shared" si="3427"/>
        <v>0</v>
      </c>
      <c r="CU410" s="743">
        <f t="shared" si="3428"/>
        <v>0</v>
      </c>
      <c r="CV410" s="744">
        <f t="shared" si="3429"/>
        <v>0</v>
      </c>
      <c r="CW410" s="745">
        <v>12</v>
      </c>
      <c r="CX410" s="746">
        <f t="shared" si="3430"/>
        <v>0</v>
      </c>
      <c r="CY410" s="747"/>
      <c r="CZ410" s="741"/>
      <c r="DA410" s="746">
        <f t="shared" si="3431"/>
        <v>0</v>
      </c>
      <c r="DB410" s="746">
        <f t="shared" si="3432"/>
        <v>0</v>
      </c>
      <c r="DC410" s="746">
        <f t="shared" si="3433"/>
        <v>0</v>
      </c>
      <c r="DD410" s="750"/>
      <c r="DE410" s="1044"/>
      <c r="DF410" s="735" t="s">
        <v>864</v>
      </c>
      <c r="DG410" s="737">
        <f t="shared" si="3434"/>
        <v>0</v>
      </c>
      <c r="DH410" s="737">
        <f t="shared" si="3435"/>
        <v>11566</v>
      </c>
      <c r="DI410" s="738">
        <f t="shared" si="3436"/>
        <v>11682</v>
      </c>
      <c r="DJ410" s="817">
        <f t="shared" si="3437"/>
        <v>0</v>
      </c>
      <c r="DK410" s="740">
        <f t="shared" si="3438"/>
        <v>0</v>
      </c>
      <c r="DL410" s="741">
        <f t="shared" si="3439"/>
        <v>0</v>
      </c>
      <c r="DM410" s="740">
        <f t="shared" si="3440"/>
        <v>0</v>
      </c>
      <c r="DN410" s="741">
        <f t="shared" si="3441"/>
        <v>0</v>
      </c>
      <c r="DO410" s="740">
        <f t="shared" si="3442"/>
        <v>0</v>
      </c>
      <c r="DP410" s="741">
        <f t="shared" si="3443"/>
        <v>0</v>
      </c>
      <c r="DQ410" s="740">
        <f t="shared" si="3444"/>
        <v>0</v>
      </c>
      <c r="DR410" s="741">
        <f t="shared" si="3445"/>
        <v>0</v>
      </c>
      <c r="DS410" s="740">
        <f t="shared" si="3446"/>
        <v>0</v>
      </c>
      <c r="DT410" s="741">
        <f t="shared" si="3447"/>
        <v>0</v>
      </c>
      <c r="DU410" s="740">
        <f t="shared" si="3448"/>
        <v>0</v>
      </c>
      <c r="DV410" s="741">
        <f t="shared" si="3449"/>
        <v>0</v>
      </c>
      <c r="DW410" s="740">
        <f t="shared" si="3450"/>
        <v>0</v>
      </c>
      <c r="DX410" s="741">
        <f t="shared" si="3451"/>
        <v>0</v>
      </c>
      <c r="DY410" s="740">
        <f t="shared" si="3452"/>
        <v>0</v>
      </c>
      <c r="DZ410" s="741">
        <f t="shared" si="3453"/>
        <v>0</v>
      </c>
      <c r="EA410" s="740">
        <f t="shared" si="3454"/>
        <v>0</v>
      </c>
      <c r="EB410" s="741">
        <f t="shared" si="3455"/>
        <v>0</v>
      </c>
      <c r="EC410" s="740">
        <f t="shared" si="3456"/>
        <v>0</v>
      </c>
      <c r="ED410" s="741">
        <f t="shared" si="3457"/>
        <v>0</v>
      </c>
      <c r="EE410" s="743">
        <f t="shared" si="3458"/>
        <v>0</v>
      </c>
      <c r="EF410" s="744">
        <f t="shared" si="3459"/>
        <v>0</v>
      </c>
      <c r="EG410" s="745">
        <v>12</v>
      </c>
      <c r="EH410" s="746">
        <f t="shared" si="3460"/>
        <v>0</v>
      </c>
      <c r="EI410" s="747"/>
      <c r="EJ410" s="741"/>
      <c r="EK410" s="746">
        <f t="shared" si="3461"/>
        <v>0</v>
      </c>
      <c r="EL410" s="746">
        <f t="shared" si="3462"/>
        <v>0</v>
      </c>
      <c r="EM410" s="746">
        <f t="shared" si="3463"/>
        <v>0</v>
      </c>
      <c r="EO410" s="1044"/>
      <c r="EP410" s="735" t="s">
        <v>864</v>
      </c>
      <c r="EQ410" s="737">
        <f t="shared" si="3464"/>
        <v>0</v>
      </c>
      <c r="ER410" s="737">
        <f t="shared" si="3465"/>
        <v>11566</v>
      </c>
      <c r="ES410" s="738">
        <f t="shared" si="3466"/>
        <v>11682</v>
      </c>
      <c r="ET410" s="817">
        <f t="shared" si="3467"/>
        <v>0</v>
      </c>
      <c r="EU410" s="740">
        <f t="shared" si="3468"/>
        <v>0</v>
      </c>
      <c r="EV410" s="741">
        <f t="shared" si="3469"/>
        <v>0</v>
      </c>
      <c r="EW410" s="740">
        <f t="shared" si="3470"/>
        <v>0</v>
      </c>
      <c r="EX410" s="741">
        <f t="shared" si="3471"/>
        <v>0</v>
      </c>
      <c r="EY410" s="740">
        <f t="shared" si="3472"/>
        <v>0</v>
      </c>
      <c r="EZ410" s="741">
        <f t="shared" si="3473"/>
        <v>0</v>
      </c>
      <c r="FA410" s="740">
        <f t="shared" si="3474"/>
        <v>0</v>
      </c>
      <c r="FB410" s="741">
        <f t="shared" si="3475"/>
        <v>0</v>
      </c>
      <c r="FC410" s="740">
        <f t="shared" si="3476"/>
        <v>0</v>
      </c>
      <c r="FD410" s="741">
        <f t="shared" si="3477"/>
        <v>0</v>
      </c>
      <c r="FE410" s="740">
        <f t="shared" si="3478"/>
        <v>0</v>
      </c>
      <c r="FF410" s="741">
        <f t="shared" si="3479"/>
        <v>0</v>
      </c>
      <c r="FG410" s="740">
        <f t="shared" si="3480"/>
        <v>0</v>
      </c>
      <c r="FH410" s="741">
        <f t="shared" si="3481"/>
        <v>0</v>
      </c>
      <c r="FI410" s="740">
        <f t="shared" si="3482"/>
        <v>0</v>
      </c>
      <c r="FJ410" s="741">
        <f t="shared" si="3483"/>
        <v>0</v>
      </c>
      <c r="FK410" s="740">
        <f t="shared" si="3484"/>
        <v>0</v>
      </c>
      <c r="FL410" s="741">
        <f t="shared" si="3485"/>
        <v>0</v>
      </c>
      <c r="FM410" s="740">
        <f t="shared" si="3486"/>
        <v>0</v>
      </c>
      <c r="FN410" s="741">
        <f t="shared" si="3487"/>
        <v>0</v>
      </c>
      <c r="FO410" s="743">
        <f t="shared" si="3488"/>
        <v>0</v>
      </c>
      <c r="FP410" s="744">
        <f t="shared" si="3489"/>
        <v>0</v>
      </c>
      <c r="FQ410" s="745">
        <v>12</v>
      </c>
      <c r="FR410" s="746">
        <f t="shared" si="3490"/>
        <v>0</v>
      </c>
      <c r="FS410" s="747"/>
      <c r="FT410" s="741"/>
      <c r="FU410" s="746">
        <f t="shared" si="3491"/>
        <v>0</v>
      </c>
      <c r="FV410" s="746">
        <f t="shared" si="3492"/>
        <v>0</v>
      </c>
      <c r="FW410" s="746">
        <f t="shared" si="3493"/>
        <v>0</v>
      </c>
      <c r="FY410" s="1044"/>
      <c r="FZ410" s="735" t="s">
        <v>864</v>
      </c>
      <c r="GA410" s="737">
        <f t="shared" si="3494"/>
        <v>1</v>
      </c>
      <c r="GB410" s="737">
        <f t="shared" si="3495"/>
        <v>11566</v>
      </c>
      <c r="GC410" s="738">
        <f t="shared" si="3496"/>
        <v>11682</v>
      </c>
      <c r="GD410" s="743">
        <f t="shared" si="3497"/>
        <v>11682</v>
      </c>
      <c r="GE410" s="743"/>
      <c r="GF410" s="737">
        <f t="shared" si="3498"/>
        <v>0</v>
      </c>
      <c r="GG410" s="743"/>
      <c r="GH410" s="737">
        <f t="shared" si="3499"/>
        <v>0</v>
      </c>
      <c r="GI410" s="743"/>
      <c r="GJ410" s="737">
        <f t="shared" si="3500"/>
        <v>0</v>
      </c>
      <c r="GK410" s="743"/>
      <c r="GL410" s="737">
        <f t="shared" si="3501"/>
        <v>584.1</v>
      </c>
      <c r="GM410" s="743"/>
      <c r="GN410" s="737">
        <f t="shared" si="3502"/>
        <v>0</v>
      </c>
      <c r="GO410" s="743"/>
      <c r="GP410" s="737">
        <f t="shared" si="3503"/>
        <v>23130.36</v>
      </c>
      <c r="GQ410" s="743"/>
      <c r="GR410" s="737">
        <f t="shared" si="3504"/>
        <v>3504.6</v>
      </c>
      <c r="GS410" s="743"/>
      <c r="GT410" s="737">
        <f t="shared" si="3505"/>
        <v>0</v>
      </c>
      <c r="GU410" s="743"/>
      <c r="GV410" s="737">
        <f t="shared" si="3506"/>
        <v>0</v>
      </c>
      <c r="GW410" s="743"/>
      <c r="GX410" s="737">
        <f t="shared" si="3507"/>
        <v>0</v>
      </c>
      <c r="GY410" s="743">
        <f t="shared" si="3507"/>
        <v>0</v>
      </c>
      <c r="GZ410" s="744">
        <f t="shared" si="3508"/>
        <v>38901.06</v>
      </c>
      <c r="HA410" s="745">
        <v>12</v>
      </c>
      <c r="HB410" s="746">
        <f t="shared" si="3509"/>
        <v>466812.72</v>
      </c>
      <c r="HC410" s="737">
        <f t="shared" si="3510"/>
        <v>0</v>
      </c>
      <c r="HD410" s="737">
        <f t="shared" si="3510"/>
        <v>0</v>
      </c>
      <c r="HE410" s="746">
        <f t="shared" si="3511"/>
        <v>466812.72</v>
      </c>
      <c r="HF410" s="746">
        <f t="shared" si="3512"/>
        <v>140977.44</v>
      </c>
      <c r="HG410" s="746">
        <f t="shared" si="3513"/>
        <v>607790.16</v>
      </c>
    </row>
    <row r="411" spans="1:215" hidden="1" x14ac:dyDescent="0.25">
      <c r="A411" s="1044"/>
      <c r="B411" s="755" t="s">
        <v>414</v>
      </c>
      <c r="C411" s="737">
        <f t="shared" si="3345"/>
        <v>1</v>
      </c>
      <c r="D411" s="737">
        <f t="shared" si="3346"/>
        <v>6728</v>
      </c>
      <c r="E411" s="738">
        <f t="shared" si="3347"/>
        <v>6796</v>
      </c>
      <c r="F411" s="817">
        <f t="shared" si="3348"/>
        <v>6796</v>
      </c>
      <c r="G411" s="740">
        <f t="shared" si="3349"/>
        <v>0</v>
      </c>
      <c r="H411" s="741">
        <f t="shared" si="3350"/>
        <v>0</v>
      </c>
      <c r="I411" s="740">
        <f t="shared" si="3349"/>
        <v>0</v>
      </c>
      <c r="J411" s="741">
        <f t="shared" si="3351"/>
        <v>0</v>
      </c>
      <c r="K411" s="740">
        <f t="shared" si="3352"/>
        <v>0</v>
      </c>
      <c r="L411" s="741">
        <f t="shared" si="3353"/>
        <v>0</v>
      </c>
      <c r="M411" s="740">
        <f t="shared" si="3354"/>
        <v>5</v>
      </c>
      <c r="N411" s="741">
        <f t="shared" si="3355"/>
        <v>339.8</v>
      </c>
      <c r="O411" s="740">
        <f t="shared" si="3356"/>
        <v>0</v>
      </c>
      <c r="P411" s="741">
        <f t="shared" si="3357"/>
        <v>0</v>
      </c>
      <c r="Q411" s="740">
        <f t="shared" si="3358"/>
        <v>198</v>
      </c>
      <c r="R411" s="741">
        <f t="shared" si="3359"/>
        <v>13456.08</v>
      </c>
      <c r="S411" s="740">
        <f t="shared" si="3360"/>
        <v>30</v>
      </c>
      <c r="T411" s="741">
        <f t="shared" si="3361"/>
        <v>2038.8</v>
      </c>
      <c r="U411" s="740">
        <f t="shared" si="3362"/>
        <v>0</v>
      </c>
      <c r="V411" s="741">
        <f t="shared" si="3363"/>
        <v>0</v>
      </c>
      <c r="W411" s="740">
        <f t="shared" si="3364"/>
        <v>0</v>
      </c>
      <c r="X411" s="741">
        <f t="shared" si="3365"/>
        <v>0</v>
      </c>
      <c r="Y411" s="740">
        <f t="shared" si="3366"/>
        <v>0</v>
      </c>
      <c r="Z411" s="741">
        <f t="shared" si="3367"/>
        <v>0</v>
      </c>
      <c r="AA411" s="743">
        <f t="shared" si="3368"/>
        <v>0</v>
      </c>
      <c r="AB411" s="744">
        <f t="shared" si="3369"/>
        <v>22630.68</v>
      </c>
      <c r="AC411" s="745">
        <v>12</v>
      </c>
      <c r="AD411" s="746">
        <f t="shared" si="3370"/>
        <v>271568.15999999997</v>
      </c>
      <c r="AE411" s="747"/>
      <c r="AF411" s="741"/>
      <c r="AG411" s="746">
        <f t="shared" si="3371"/>
        <v>271568.15999999997</v>
      </c>
      <c r="AH411" s="746">
        <f t="shared" si="3372"/>
        <v>82013.58</v>
      </c>
      <c r="AI411" s="746">
        <f t="shared" si="3373"/>
        <v>353581.74</v>
      </c>
      <c r="AK411" s="1044"/>
      <c r="AL411" s="755" t="s">
        <v>414</v>
      </c>
      <c r="AM411" s="737">
        <f t="shared" si="3374"/>
        <v>0</v>
      </c>
      <c r="AN411" s="737">
        <f t="shared" si="3375"/>
        <v>6728</v>
      </c>
      <c r="AO411" s="738">
        <f t="shared" si="3376"/>
        <v>6796</v>
      </c>
      <c r="AP411" s="817">
        <f t="shared" si="3377"/>
        <v>0</v>
      </c>
      <c r="AQ411" s="740">
        <f t="shared" si="3378"/>
        <v>0</v>
      </c>
      <c r="AR411" s="741">
        <f t="shared" si="3379"/>
        <v>0</v>
      </c>
      <c r="AS411" s="740">
        <f t="shared" si="3380"/>
        <v>0</v>
      </c>
      <c r="AT411" s="741">
        <f t="shared" si="3381"/>
        <v>0</v>
      </c>
      <c r="AU411" s="740">
        <f t="shared" si="3382"/>
        <v>0</v>
      </c>
      <c r="AV411" s="741">
        <f t="shared" si="3383"/>
        <v>0</v>
      </c>
      <c r="AW411" s="740">
        <f t="shared" si="3384"/>
        <v>0</v>
      </c>
      <c r="AX411" s="741">
        <f t="shared" si="3385"/>
        <v>0</v>
      </c>
      <c r="AY411" s="740">
        <f t="shared" si="3386"/>
        <v>0</v>
      </c>
      <c r="AZ411" s="741">
        <f t="shared" si="3387"/>
        <v>0</v>
      </c>
      <c r="BA411" s="740">
        <f t="shared" si="3388"/>
        <v>0</v>
      </c>
      <c r="BB411" s="741">
        <f t="shared" si="3389"/>
        <v>0</v>
      </c>
      <c r="BC411" s="740">
        <f t="shared" si="3390"/>
        <v>0</v>
      </c>
      <c r="BD411" s="741">
        <f t="shared" si="3391"/>
        <v>0</v>
      </c>
      <c r="BE411" s="740">
        <f t="shared" si="3392"/>
        <v>0</v>
      </c>
      <c r="BF411" s="741">
        <f t="shared" si="3393"/>
        <v>0</v>
      </c>
      <c r="BG411" s="740">
        <f t="shared" si="3394"/>
        <v>0</v>
      </c>
      <c r="BH411" s="741">
        <f t="shared" si="3395"/>
        <v>0</v>
      </c>
      <c r="BI411" s="740">
        <f t="shared" si="3396"/>
        <v>0</v>
      </c>
      <c r="BJ411" s="741">
        <f t="shared" si="3397"/>
        <v>0</v>
      </c>
      <c r="BK411" s="743">
        <f t="shared" si="3398"/>
        <v>0</v>
      </c>
      <c r="BL411" s="744">
        <f t="shared" si="3399"/>
        <v>0</v>
      </c>
      <c r="BM411" s="745">
        <v>12</v>
      </c>
      <c r="BN411" s="746">
        <f t="shared" si="3400"/>
        <v>0</v>
      </c>
      <c r="BO411" s="747"/>
      <c r="BP411" s="741"/>
      <c r="BQ411" s="746">
        <f t="shared" si="3401"/>
        <v>0</v>
      </c>
      <c r="BR411" s="746">
        <f t="shared" si="3402"/>
        <v>0</v>
      </c>
      <c r="BS411" s="746">
        <f t="shared" si="3403"/>
        <v>0</v>
      </c>
      <c r="BU411" s="1044"/>
      <c r="BV411" s="755" t="s">
        <v>414</v>
      </c>
      <c r="BW411" s="737">
        <f t="shared" si="3404"/>
        <v>0</v>
      </c>
      <c r="BX411" s="737">
        <f t="shared" si="3405"/>
        <v>6728</v>
      </c>
      <c r="BY411" s="738">
        <f t="shared" si="3406"/>
        <v>6796</v>
      </c>
      <c r="BZ411" s="817">
        <f t="shared" si="3407"/>
        <v>0</v>
      </c>
      <c r="CA411" s="740">
        <f t="shared" si="3408"/>
        <v>0</v>
      </c>
      <c r="CB411" s="741">
        <f t="shared" si="3409"/>
        <v>0</v>
      </c>
      <c r="CC411" s="740">
        <f t="shared" si="3410"/>
        <v>0</v>
      </c>
      <c r="CD411" s="741">
        <f t="shared" si="3411"/>
        <v>0</v>
      </c>
      <c r="CE411" s="740">
        <f t="shared" si="3412"/>
        <v>0</v>
      </c>
      <c r="CF411" s="741">
        <f t="shared" si="3413"/>
        <v>0</v>
      </c>
      <c r="CG411" s="740">
        <f t="shared" si="3414"/>
        <v>0</v>
      </c>
      <c r="CH411" s="741">
        <f t="shared" si="3415"/>
        <v>0</v>
      </c>
      <c r="CI411" s="740">
        <f t="shared" si="3416"/>
        <v>0</v>
      </c>
      <c r="CJ411" s="741">
        <f t="shared" si="3417"/>
        <v>0</v>
      </c>
      <c r="CK411" s="740">
        <f t="shared" si="3418"/>
        <v>0</v>
      </c>
      <c r="CL411" s="741">
        <f t="shared" si="3419"/>
        <v>0</v>
      </c>
      <c r="CM411" s="740">
        <f t="shared" si="3420"/>
        <v>0</v>
      </c>
      <c r="CN411" s="741">
        <f t="shared" si="3421"/>
        <v>0</v>
      </c>
      <c r="CO411" s="740">
        <f t="shared" si="3422"/>
        <v>0</v>
      </c>
      <c r="CP411" s="741">
        <f t="shared" si="3423"/>
        <v>0</v>
      </c>
      <c r="CQ411" s="740">
        <f t="shared" si="3424"/>
        <v>0</v>
      </c>
      <c r="CR411" s="741">
        <f t="shared" si="3425"/>
        <v>0</v>
      </c>
      <c r="CS411" s="740">
        <f t="shared" si="3426"/>
        <v>0</v>
      </c>
      <c r="CT411" s="741">
        <f t="shared" si="3427"/>
        <v>0</v>
      </c>
      <c r="CU411" s="743">
        <f t="shared" si="3428"/>
        <v>0</v>
      </c>
      <c r="CV411" s="744">
        <f t="shared" si="3429"/>
        <v>0</v>
      </c>
      <c r="CW411" s="745">
        <v>12</v>
      </c>
      <c r="CX411" s="746">
        <f t="shared" si="3430"/>
        <v>0</v>
      </c>
      <c r="CY411" s="747"/>
      <c r="CZ411" s="741"/>
      <c r="DA411" s="746">
        <f t="shared" si="3431"/>
        <v>0</v>
      </c>
      <c r="DB411" s="746">
        <f t="shared" si="3432"/>
        <v>0</v>
      </c>
      <c r="DC411" s="746">
        <f t="shared" si="3433"/>
        <v>0</v>
      </c>
      <c r="DD411" s="750"/>
      <c r="DE411" s="1044"/>
      <c r="DF411" s="755" t="s">
        <v>414</v>
      </c>
      <c r="DG411" s="737">
        <f t="shared" si="3434"/>
        <v>0</v>
      </c>
      <c r="DH411" s="737">
        <f t="shared" si="3435"/>
        <v>6728</v>
      </c>
      <c r="DI411" s="738">
        <f t="shared" si="3436"/>
        <v>6796</v>
      </c>
      <c r="DJ411" s="817">
        <f t="shared" si="3437"/>
        <v>0</v>
      </c>
      <c r="DK411" s="740">
        <f t="shared" si="3438"/>
        <v>0</v>
      </c>
      <c r="DL411" s="741">
        <f t="shared" si="3439"/>
        <v>0</v>
      </c>
      <c r="DM411" s="740">
        <f t="shared" si="3440"/>
        <v>0</v>
      </c>
      <c r="DN411" s="741">
        <f t="shared" si="3441"/>
        <v>0</v>
      </c>
      <c r="DO411" s="740">
        <f t="shared" si="3442"/>
        <v>0</v>
      </c>
      <c r="DP411" s="741">
        <f t="shared" si="3443"/>
        <v>0</v>
      </c>
      <c r="DQ411" s="740">
        <f t="shared" si="3444"/>
        <v>0</v>
      </c>
      <c r="DR411" s="741">
        <f t="shared" si="3445"/>
        <v>0</v>
      </c>
      <c r="DS411" s="740">
        <f t="shared" si="3446"/>
        <v>0</v>
      </c>
      <c r="DT411" s="741">
        <f t="shared" si="3447"/>
        <v>0</v>
      </c>
      <c r="DU411" s="740">
        <f t="shared" si="3448"/>
        <v>0</v>
      </c>
      <c r="DV411" s="741">
        <f t="shared" si="3449"/>
        <v>0</v>
      </c>
      <c r="DW411" s="740">
        <f t="shared" si="3450"/>
        <v>0</v>
      </c>
      <c r="DX411" s="741">
        <f t="shared" si="3451"/>
        <v>0</v>
      </c>
      <c r="DY411" s="740">
        <f t="shared" si="3452"/>
        <v>0</v>
      </c>
      <c r="DZ411" s="741">
        <f t="shared" si="3453"/>
        <v>0</v>
      </c>
      <c r="EA411" s="740">
        <f t="shared" si="3454"/>
        <v>0</v>
      </c>
      <c r="EB411" s="741">
        <f t="shared" si="3455"/>
        <v>0</v>
      </c>
      <c r="EC411" s="740">
        <f t="shared" si="3456"/>
        <v>0</v>
      </c>
      <c r="ED411" s="741">
        <f t="shared" si="3457"/>
        <v>0</v>
      </c>
      <c r="EE411" s="743">
        <f t="shared" si="3458"/>
        <v>0</v>
      </c>
      <c r="EF411" s="744">
        <f t="shared" si="3459"/>
        <v>0</v>
      </c>
      <c r="EG411" s="745">
        <v>12</v>
      </c>
      <c r="EH411" s="746">
        <f t="shared" si="3460"/>
        <v>0</v>
      </c>
      <c r="EI411" s="747"/>
      <c r="EJ411" s="741"/>
      <c r="EK411" s="746">
        <f t="shared" si="3461"/>
        <v>0</v>
      </c>
      <c r="EL411" s="746">
        <f t="shared" si="3462"/>
        <v>0</v>
      </c>
      <c r="EM411" s="746">
        <f t="shared" si="3463"/>
        <v>0</v>
      </c>
      <c r="EO411" s="1044"/>
      <c r="EP411" s="755" t="s">
        <v>414</v>
      </c>
      <c r="EQ411" s="737">
        <f t="shared" si="3464"/>
        <v>0</v>
      </c>
      <c r="ER411" s="737">
        <f t="shared" si="3465"/>
        <v>6728</v>
      </c>
      <c r="ES411" s="738">
        <f t="shared" si="3466"/>
        <v>6796</v>
      </c>
      <c r="ET411" s="817">
        <f t="shared" si="3467"/>
        <v>0</v>
      </c>
      <c r="EU411" s="740">
        <f t="shared" si="3468"/>
        <v>0</v>
      </c>
      <c r="EV411" s="741">
        <f t="shared" si="3469"/>
        <v>0</v>
      </c>
      <c r="EW411" s="740">
        <f t="shared" si="3470"/>
        <v>0</v>
      </c>
      <c r="EX411" s="741">
        <f t="shared" si="3471"/>
        <v>0</v>
      </c>
      <c r="EY411" s="740">
        <f t="shared" si="3472"/>
        <v>0</v>
      </c>
      <c r="EZ411" s="741">
        <f t="shared" si="3473"/>
        <v>0</v>
      </c>
      <c r="FA411" s="740">
        <f t="shared" si="3474"/>
        <v>0</v>
      </c>
      <c r="FB411" s="741">
        <f t="shared" si="3475"/>
        <v>0</v>
      </c>
      <c r="FC411" s="740">
        <f t="shared" si="3476"/>
        <v>0</v>
      </c>
      <c r="FD411" s="741">
        <f t="shared" si="3477"/>
        <v>0</v>
      </c>
      <c r="FE411" s="740">
        <f t="shared" si="3478"/>
        <v>0</v>
      </c>
      <c r="FF411" s="741">
        <f t="shared" si="3479"/>
        <v>0</v>
      </c>
      <c r="FG411" s="740">
        <f t="shared" si="3480"/>
        <v>0</v>
      </c>
      <c r="FH411" s="741">
        <f t="shared" si="3481"/>
        <v>0</v>
      </c>
      <c r="FI411" s="740">
        <f t="shared" si="3482"/>
        <v>0</v>
      </c>
      <c r="FJ411" s="741">
        <f t="shared" si="3483"/>
        <v>0</v>
      </c>
      <c r="FK411" s="740">
        <f t="shared" si="3484"/>
        <v>0</v>
      </c>
      <c r="FL411" s="741">
        <f t="shared" si="3485"/>
        <v>0</v>
      </c>
      <c r="FM411" s="740">
        <f t="shared" si="3486"/>
        <v>0</v>
      </c>
      <c r="FN411" s="741">
        <f t="shared" si="3487"/>
        <v>0</v>
      </c>
      <c r="FO411" s="743">
        <f t="shared" si="3488"/>
        <v>0</v>
      </c>
      <c r="FP411" s="744">
        <f t="shared" si="3489"/>
        <v>0</v>
      </c>
      <c r="FQ411" s="745">
        <v>12</v>
      </c>
      <c r="FR411" s="746">
        <f t="shared" si="3490"/>
        <v>0</v>
      </c>
      <c r="FS411" s="747"/>
      <c r="FT411" s="741"/>
      <c r="FU411" s="746">
        <f t="shared" si="3491"/>
        <v>0</v>
      </c>
      <c r="FV411" s="746">
        <f t="shared" si="3492"/>
        <v>0</v>
      </c>
      <c r="FW411" s="746">
        <f t="shared" si="3493"/>
        <v>0</v>
      </c>
      <c r="FY411" s="1044"/>
      <c r="FZ411" s="755" t="s">
        <v>414</v>
      </c>
      <c r="GA411" s="737">
        <f t="shared" si="3494"/>
        <v>1</v>
      </c>
      <c r="GB411" s="737">
        <f t="shared" si="3495"/>
        <v>6728</v>
      </c>
      <c r="GC411" s="738">
        <f t="shared" si="3496"/>
        <v>6796</v>
      </c>
      <c r="GD411" s="743">
        <f t="shared" si="3497"/>
        <v>6796</v>
      </c>
      <c r="GE411" s="743"/>
      <c r="GF411" s="737">
        <f t="shared" si="3498"/>
        <v>0</v>
      </c>
      <c r="GG411" s="743"/>
      <c r="GH411" s="737">
        <f t="shared" si="3499"/>
        <v>0</v>
      </c>
      <c r="GI411" s="743"/>
      <c r="GJ411" s="737">
        <f t="shared" si="3500"/>
        <v>0</v>
      </c>
      <c r="GK411" s="743"/>
      <c r="GL411" s="737">
        <f t="shared" si="3501"/>
        <v>339.8</v>
      </c>
      <c r="GM411" s="743"/>
      <c r="GN411" s="737">
        <f t="shared" si="3502"/>
        <v>0</v>
      </c>
      <c r="GO411" s="743"/>
      <c r="GP411" s="737">
        <f t="shared" si="3503"/>
        <v>13456.08</v>
      </c>
      <c r="GQ411" s="743"/>
      <c r="GR411" s="737">
        <f t="shared" si="3504"/>
        <v>2038.8</v>
      </c>
      <c r="GS411" s="743"/>
      <c r="GT411" s="737">
        <f t="shared" si="3505"/>
        <v>0</v>
      </c>
      <c r="GU411" s="743"/>
      <c r="GV411" s="737">
        <f t="shared" si="3506"/>
        <v>0</v>
      </c>
      <c r="GW411" s="743"/>
      <c r="GX411" s="737">
        <f t="shared" si="3507"/>
        <v>0</v>
      </c>
      <c r="GY411" s="743">
        <f t="shared" si="3507"/>
        <v>0</v>
      </c>
      <c r="GZ411" s="744">
        <f t="shared" si="3508"/>
        <v>22630.68</v>
      </c>
      <c r="HA411" s="745">
        <v>12</v>
      </c>
      <c r="HB411" s="746">
        <f t="shared" si="3509"/>
        <v>271568.15999999997</v>
      </c>
      <c r="HC411" s="737">
        <f t="shared" si="3510"/>
        <v>0</v>
      </c>
      <c r="HD411" s="737">
        <f t="shared" si="3510"/>
        <v>0</v>
      </c>
      <c r="HE411" s="746">
        <f t="shared" si="3511"/>
        <v>271568.15999999997</v>
      </c>
      <c r="HF411" s="746">
        <f t="shared" si="3512"/>
        <v>82013.58</v>
      </c>
      <c r="HG411" s="746">
        <f t="shared" si="3513"/>
        <v>353581.74</v>
      </c>
    </row>
    <row r="412" spans="1:215" hidden="1" x14ac:dyDescent="0.25">
      <c r="A412" s="1044"/>
      <c r="B412" s="755" t="s">
        <v>414</v>
      </c>
      <c r="C412" s="737">
        <f t="shared" si="3345"/>
        <v>0</v>
      </c>
      <c r="D412" s="737">
        <f t="shared" si="3346"/>
        <v>7402</v>
      </c>
      <c r="E412" s="738">
        <f t="shared" si="3347"/>
        <v>7477</v>
      </c>
      <c r="F412" s="817">
        <f t="shared" si="3348"/>
        <v>0</v>
      </c>
      <c r="G412" s="740">
        <f t="shared" si="3349"/>
        <v>0</v>
      </c>
      <c r="H412" s="741">
        <f t="shared" si="3350"/>
        <v>0</v>
      </c>
      <c r="I412" s="740">
        <f t="shared" si="3349"/>
        <v>0</v>
      </c>
      <c r="J412" s="741">
        <f t="shared" si="3351"/>
        <v>0</v>
      </c>
      <c r="K412" s="740">
        <f t="shared" si="3352"/>
        <v>0</v>
      </c>
      <c r="L412" s="741">
        <f t="shared" si="3353"/>
        <v>0</v>
      </c>
      <c r="M412" s="740">
        <f t="shared" si="3354"/>
        <v>0</v>
      </c>
      <c r="N412" s="741">
        <f t="shared" si="3355"/>
        <v>0</v>
      </c>
      <c r="O412" s="740">
        <f t="shared" si="3356"/>
        <v>0</v>
      </c>
      <c r="P412" s="741">
        <f t="shared" si="3357"/>
        <v>0</v>
      </c>
      <c r="Q412" s="740">
        <f t="shared" si="3358"/>
        <v>0</v>
      </c>
      <c r="R412" s="741">
        <f t="shared" si="3359"/>
        <v>0</v>
      </c>
      <c r="S412" s="740">
        <f t="shared" si="3360"/>
        <v>0</v>
      </c>
      <c r="T412" s="741">
        <f t="shared" si="3361"/>
        <v>0</v>
      </c>
      <c r="U412" s="740">
        <f t="shared" si="3362"/>
        <v>0</v>
      </c>
      <c r="V412" s="741">
        <f t="shared" si="3363"/>
        <v>0</v>
      </c>
      <c r="W412" s="740">
        <f t="shared" si="3364"/>
        <v>0</v>
      </c>
      <c r="X412" s="741">
        <f t="shared" si="3365"/>
        <v>0</v>
      </c>
      <c r="Y412" s="740">
        <f t="shared" si="3366"/>
        <v>0</v>
      </c>
      <c r="Z412" s="741">
        <f t="shared" si="3367"/>
        <v>0</v>
      </c>
      <c r="AA412" s="743">
        <f t="shared" si="3368"/>
        <v>0</v>
      </c>
      <c r="AB412" s="744">
        <f t="shared" si="3369"/>
        <v>0</v>
      </c>
      <c r="AC412" s="745">
        <v>12</v>
      </c>
      <c r="AD412" s="746">
        <f t="shared" si="3370"/>
        <v>0</v>
      </c>
      <c r="AE412" s="747"/>
      <c r="AF412" s="741"/>
      <c r="AG412" s="746">
        <f t="shared" si="3371"/>
        <v>0</v>
      </c>
      <c r="AH412" s="746">
        <f t="shared" si="3372"/>
        <v>0</v>
      </c>
      <c r="AI412" s="746">
        <f t="shared" si="3373"/>
        <v>0</v>
      </c>
      <c r="AK412" s="1044"/>
      <c r="AL412" s="755" t="s">
        <v>414</v>
      </c>
      <c r="AM412" s="737">
        <f t="shared" si="3374"/>
        <v>0.5</v>
      </c>
      <c r="AN412" s="737">
        <f t="shared" si="3375"/>
        <v>7402</v>
      </c>
      <c r="AO412" s="738">
        <f t="shared" si="3376"/>
        <v>7477</v>
      </c>
      <c r="AP412" s="817">
        <f t="shared" si="3377"/>
        <v>3738.5</v>
      </c>
      <c r="AQ412" s="740">
        <f t="shared" si="3378"/>
        <v>0</v>
      </c>
      <c r="AR412" s="741">
        <f t="shared" si="3379"/>
        <v>0</v>
      </c>
      <c r="AS412" s="740">
        <f t="shared" si="3380"/>
        <v>0</v>
      </c>
      <c r="AT412" s="741">
        <f t="shared" si="3381"/>
        <v>0</v>
      </c>
      <c r="AU412" s="740">
        <f t="shared" si="3382"/>
        <v>0</v>
      </c>
      <c r="AV412" s="741">
        <f t="shared" si="3383"/>
        <v>0</v>
      </c>
      <c r="AW412" s="740">
        <f t="shared" si="3384"/>
        <v>0</v>
      </c>
      <c r="AX412" s="741">
        <f t="shared" si="3385"/>
        <v>0</v>
      </c>
      <c r="AY412" s="740">
        <f t="shared" si="3386"/>
        <v>0</v>
      </c>
      <c r="AZ412" s="741">
        <f t="shared" si="3387"/>
        <v>0</v>
      </c>
      <c r="BA412" s="740">
        <f t="shared" si="3388"/>
        <v>45</v>
      </c>
      <c r="BB412" s="741">
        <f t="shared" si="3389"/>
        <v>1682.33</v>
      </c>
      <c r="BC412" s="740">
        <f t="shared" si="3390"/>
        <v>15</v>
      </c>
      <c r="BD412" s="741">
        <f t="shared" si="3391"/>
        <v>560.78</v>
      </c>
      <c r="BE412" s="740">
        <f t="shared" si="3392"/>
        <v>0</v>
      </c>
      <c r="BF412" s="741">
        <f t="shared" si="3393"/>
        <v>0</v>
      </c>
      <c r="BG412" s="740">
        <f t="shared" si="3394"/>
        <v>0</v>
      </c>
      <c r="BH412" s="741">
        <f t="shared" si="3395"/>
        <v>0</v>
      </c>
      <c r="BI412" s="740">
        <f t="shared" si="3396"/>
        <v>0</v>
      </c>
      <c r="BJ412" s="741">
        <f t="shared" si="3397"/>
        <v>0</v>
      </c>
      <c r="BK412" s="743">
        <f t="shared" si="3398"/>
        <v>2079.39</v>
      </c>
      <c r="BL412" s="744">
        <f t="shared" si="3399"/>
        <v>8061</v>
      </c>
      <c r="BM412" s="745">
        <v>12</v>
      </c>
      <c r="BN412" s="746">
        <f t="shared" si="3400"/>
        <v>96732</v>
      </c>
      <c r="BO412" s="747"/>
      <c r="BP412" s="741"/>
      <c r="BQ412" s="746">
        <f t="shared" si="3401"/>
        <v>96732</v>
      </c>
      <c r="BR412" s="746">
        <f t="shared" si="3402"/>
        <v>29213.06</v>
      </c>
      <c r="BS412" s="746">
        <f t="shared" si="3403"/>
        <v>125945.06</v>
      </c>
      <c r="BU412" s="1044"/>
      <c r="BV412" s="755" t="s">
        <v>414</v>
      </c>
      <c r="BW412" s="737">
        <f t="shared" si="3404"/>
        <v>0</v>
      </c>
      <c r="BX412" s="737">
        <f t="shared" si="3405"/>
        <v>7402</v>
      </c>
      <c r="BY412" s="738">
        <f t="shared" si="3406"/>
        <v>7477</v>
      </c>
      <c r="BZ412" s="817">
        <f t="shared" si="3407"/>
        <v>0</v>
      </c>
      <c r="CA412" s="740">
        <f t="shared" si="3408"/>
        <v>0</v>
      </c>
      <c r="CB412" s="741">
        <f t="shared" si="3409"/>
        <v>0</v>
      </c>
      <c r="CC412" s="740">
        <f t="shared" si="3410"/>
        <v>0</v>
      </c>
      <c r="CD412" s="741">
        <f t="shared" si="3411"/>
        <v>0</v>
      </c>
      <c r="CE412" s="740">
        <f t="shared" si="3412"/>
        <v>0</v>
      </c>
      <c r="CF412" s="741">
        <f t="shared" si="3413"/>
        <v>0</v>
      </c>
      <c r="CG412" s="740">
        <f t="shared" si="3414"/>
        <v>0</v>
      </c>
      <c r="CH412" s="741">
        <f t="shared" si="3415"/>
        <v>0</v>
      </c>
      <c r="CI412" s="740">
        <f t="shared" si="3416"/>
        <v>0</v>
      </c>
      <c r="CJ412" s="741">
        <f t="shared" si="3417"/>
        <v>0</v>
      </c>
      <c r="CK412" s="740">
        <f t="shared" si="3418"/>
        <v>0</v>
      </c>
      <c r="CL412" s="741">
        <f t="shared" si="3419"/>
        <v>0</v>
      </c>
      <c r="CM412" s="740">
        <f t="shared" si="3420"/>
        <v>0</v>
      </c>
      <c r="CN412" s="741">
        <f t="shared" si="3421"/>
        <v>0</v>
      </c>
      <c r="CO412" s="740">
        <f t="shared" si="3422"/>
        <v>0</v>
      </c>
      <c r="CP412" s="741">
        <f t="shared" si="3423"/>
        <v>0</v>
      </c>
      <c r="CQ412" s="740">
        <f t="shared" si="3424"/>
        <v>0</v>
      </c>
      <c r="CR412" s="741">
        <f t="shared" si="3425"/>
        <v>0</v>
      </c>
      <c r="CS412" s="740">
        <f t="shared" si="3426"/>
        <v>0</v>
      </c>
      <c r="CT412" s="741">
        <f t="shared" si="3427"/>
        <v>0</v>
      </c>
      <c r="CU412" s="743">
        <f t="shared" si="3428"/>
        <v>0</v>
      </c>
      <c r="CV412" s="744">
        <f t="shared" si="3429"/>
        <v>0</v>
      </c>
      <c r="CW412" s="745">
        <v>12</v>
      </c>
      <c r="CX412" s="746">
        <f t="shared" si="3430"/>
        <v>0</v>
      </c>
      <c r="CY412" s="747"/>
      <c r="CZ412" s="741"/>
      <c r="DA412" s="746">
        <f t="shared" si="3431"/>
        <v>0</v>
      </c>
      <c r="DB412" s="746">
        <f t="shared" si="3432"/>
        <v>0</v>
      </c>
      <c r="DC412" s="746">
        <f t="shared" si="3433"/>
        <v>0</v>
      </c>
      <c r="DD412" s="750"/>
      <c r="DE412" s="1044"/>
      <c r="DF412" s="755" t="s">
        <v>414</v>
      </c>
      <c r="DG412" s="737">
        <f t="shared" si="3434"/>
        <v>0</v>
      </c>
      <c r="DH412" s="737">
        <f t="shared" si="3435"/>
        <v>7402</v>
      </c>
      <c r="DI412" s="738">
        <f t="shared" si="3436"/>
        <v>7477</v>
      </c>
      <c r="DJ412" s="817">
        <f t="shared" si="3437"/>
        <v>0</v>
      </c>
      <c r="DK412" s="740">
        <f t="shared" si="3438"/>
        <v>0</v>
      </c>
      <c r="DL412" s="741">
        <f t="shared" si="3439"/>
        <v>0</v>
      </c>
      <c r="DM412" s="740">
        <f t="shared" si="3440"/>
        <v>0</v>
      </c>
      <c r="DN412" s="741">
        <f t="shared" si="3441"/>
        <v>0</v>
      </c>
      <c r="DO412" s="740">
        <f t="shared" si="3442"/>
        <v>0</v>
      </c>
      <c r="DP412" s="741">
        <f t="shared" si="3443"/>
        <v>0</v>
      </c>
      <c r="DQ412" s="740">
        <f t="shared" si="3444"/>
        <v>0</v>
      </c>
      <c r="DR412" s="741">
        <f t="shared" si="3445"/>
        <v>0</v>
      </c>
      <c r="DS412" s="740">
        <f t="shared" si="3446"/>
        <v>0</v>
      </c>
      <c r="DT412" s="741">
        <f t="shared" si="3447"/>
        <v>0</v>
      </c>
      <c r="DU412" s="740">
        <f t="shared" si="3448"/>
        <v>0</v>
      </c>
      <c r="DV412" s="741">
        <f t="shared" si="3449"/>
        <v>0</v>
      </c>
      <c r="DW412" s="740">
        <f t="shared" si="3450"/>
        <v>0</v>
      </c>
      <c r="DX412" s="741">
        <f t="shared" si="3451"/>
        <v>0</v>
      </c>
      <c r="DY412" s="740">
        <f t="shared" si="3452"/>
        <v>0</v>
      </c>
      <c r="DZ412" s="741">
        <f t="shared" si="3453"/>
        <v>0</v>
      </c>
      <c r="EA412" s="740">
        <f t="shared" si="3454"/>
        <v>0</v>
      </c>
      <c r="EB412" s="741">
        <f t="shared" si="3455"/>
        <v>0</v>
      </c>
      <c r="EC412" s="740">
        <f t="shared" si="3456"/>
        <v>0</v>
      </c>
      <c r="ED412" s="741">
        <f t="shared" si="3457"/>
        <v>0</v>
      </c>
      <c r="EE412" s="743">
        <f t="shared" si="3458"/>
        <v>0</v>
      </c>
      <c r="EF412" s="744">
        <f t="shared" si="3459"/>
        <v>0</v>
      </c>
      <c r="EG412" s="745">
        <v>12</v>
      </c>
      <c r="EH412" s="746">
        <f t="shared" si="3460"/>
        <v>0</v>
      </c>
      <c r="EI412" s="747"/>
      <c r="EJ412" s="741"/>
      <c r="EK412" s="746">
        <f t="shared" si="3461"/>
        <v>0</v>
      </c>
      <c r="EL412" s="746">
        <f t="shared" si="3462"/>
        <v>0</v>
      </c>
      <c r="EM412" s="746">
        <f t="shared" si="3463"/>
        <v>0</v>
      </c>
      <c r="EO412" s="1044"/>
      <c r="EP412" s="755" t="s">
        <v>414</v>
      </c>
      <c r="EQ412" s="737">
        <f t="shared" si="3464"/>
        <v>0</v>
      </c>
      <c r="ER412" s="737">
        <f t="shared" si="3465"/>
        <v>7402</v>
      </c>
      <c r="ES412" s="738">
        <f t="shared" si="3466"/>
        <v>7477</v>
      </c>
      <c r="ET412" s="817">
        <f t="shared" si="3467"/>
        <v>0</v>
      </c>
      <c r="EU412" s="740">
        <f t="shared" si="3468"/>
        <v>0</v>
      </c>
      <c r="EV412" s="741">
        <f t="shared" si="3469"/>
        <v>0</v>
      </c>
      <c r="EW412" s="740">
        <f t="shared" si="3470"/>
        <v>0</v>
      </c>
      <c r="EX412" s="741">
        <f t="shared" si="3471"/>
        <v>0</v>
      </c>
      <c r="EY412" s="740">
        <f t="shared" si="3472"/>
        <v>0</v>
      </c>
      <c r="EZ412" s="741">
        <f t="shared" si="3473"/>
        <v>0</v>
      </c>
      <c r="FA412" s="740">
        <f t="shared" si="3474"/>
        <v>0</v>
      </c>
      <c r="FB412" s="741">
        <f t="shared" si="3475"/>
        <v>0</v>
      </c>
      <c r="FC412" s="740">
        <f t="shared" si="3476"/>
        <v>0</v>
      </c>
      <c r="FD412" s="741">
        <f t="shared" si="3477"/>
        <v>0</v>
      </c>
      <c r="FE412" s="740">
        <f t="shared" si="3478"/>
        <v>0</v>
      </c>
      <c r="FF412" s="741">
        <f t="shared" si="3479"/>
        <v>0</v>
      </c>
      <c r="FG412" s="740">
        <f t="shared" si="3480"/>
        <v>0</v>
      </c>
      <c r="FH412" s="741">
        <f t="shared" si="3481"/>
        <v>0</v>
      </c>
      <c r="FI412" s="740">
        <f t="shared" si="3482"/>
        <v>0</v>
      </c>
      <c r="FJ412" s="741">
        <f t="shared" si="3483"/>
        <v>0</v>
      </c>
      <c r="FK412" s="740">
        <f t="shared" si="3484"/>
        <v>0</v>
      </c>
      <c r="FL412" s="741">
        <f t="shared" si="3485"/>
        <v>0</v>
      </c>
      <c r="FM412" s="740">
        <f t="shared" si="3486"/>
        <v>0</v>
      </c>
      <c r="FN412" s="741">
        <f t="shared" si="3487"/>
        <v>0</v>
      </c>
      <c r="FO412" s="743">
        <f t="shared" si="3488"/>
        <v>0</v>
      </c>
      <c r="FP412" s="744">
        <f t="shared" si="3489"/>
        <v>0</v>
      </c>
      <c r="FQ412" s="745">
        <v>12</v>
      </c>
      <c r="FR412" s="746">
        <f t="shared" si="3490"/>
        <v>0</v>
      </c>
      <c r="FS412" s="747"/>
      <c r="FT412" s="741"/>
      <c r="FU412" s="746">
        <f t="shared" si="3491"/>
        <v>0</v>
      </c>
      <c r="FV412" s="746">
        <f t="shared" si="3492"/>
        <v>0</v>
      </c>
      <c r="FW412" s="746">
        <f t="shared" si="3493"/>
        <v>0</v>
      </c>
      <c r="FY412" s="1044"/>
      <c r="FZ412" s="755" t="s">
        <v>414</v>
      </c>
      <c r="GA412" s="737">
        <f t="shared" si="3494"/>
        <v>0.5</v>
      </c>
      <c r="GB412" s="737">
        <f t="shared" si="3495"/>
        <v>7402</v>
      </c>
      <c r="GC412" s="738">
        <f t="shared" si="3496"/>
        <v>7477</v>
      </c>
      <c r="GD412" s="743">
        <f t="shared" si="3497"/>
        <v>3738.5</v>
      </c>
      <c r="GE412" s="743"/>
      <c r="GF412" s="737">
        <f t="shared" si="3498"/>
        <v>0</v>
      </c>
      <c r="GG412" s="743"/>
      <c r="GH412" s="737">
        <f t="shared" si="3499"/>
        <v>0</v>
      </c>
      <c r="GI412" s="743"/>
      <c r="GJ412" s="737">
        <f t="shared" si="3500"/>
        <v>0</v>
      </c>
      <c r="GK412" s="743"/>
      <c r="GL412" s="737">
        <f t="shared" si="3501"/>
        <v>0</v>
      </c>
      <c r="GM412" s="743"/>
      <c r="GN412" s="737">
        <f t="shared" si="3502"/>
        <v>0</v>
      </c>
      <c r="GO412" s="743"/>
      <c r="GP412" s="737">
        <f t="shared" si="3503"/>
        <v>1682.33</v>
      </c>
      <c r="GQ412" s="743"/>
      <c r="GR412" s="737">
        <f t="shared" si="3504"/>
        <v>560.78</v>
      </c>
      <c r="GS412" s="743"/>
      <c r="GT412" s="737">
        <f t="shared" si="3505"/>
        <v>0</v>
      </c>
      <c r="GU412" s="743"/>
      <c r="GV412" s="737">
        <f t="shared" si="3506"/>
        <v>0</v>
      </c>
      <c r="GW412" s="743"/>
      <c r="GX412" s="737">
        <f t="shared" si="3507"/>
        <v>0</v>
      </c>
      <c r="GY412" s="743">
        <f t="shared" si="3507"/>
        <v>2079.39</v>
      </c>
      <c r="GZ412" s="744">
        <f t="shared" si="3508"/>
        <v>8061</v>
      </c>
      <c r="HA412" s="745">
        <v>12</v>
      </c>
      <c r="HB412" s="746">
        <f t="shared" si="3509"/>
        <v>96732</v>
      </c>
      <c r="HC412" s="737">
        <f t="shared" si="3510"/>
        <v>0</v>
      </c>
      <c r="HD412" s="737">
        <f t="shared" si="3510"/>
        <v>0</v>
      </c>
      <c r="HE412" s="746">
        <f t="shared" si="3511"/>
        <v>96732</v>
      </c>
      <c r="HF412" s="746">
        <f t="shared" si="3512"/>
        <v>29213.06</v>
      </c>
      <c r="HG412" s="746">
        <f t="shared" si="3513"/>
        <v>125945.06</v>
      </c>
    </row>
    <row r="413" spans="1:215" hidden="1" x14ac:dyDescent="0.25">
      <c r="A413" s="1044"/>
      <c r="B413" s="735" t="s">
        <v>865</v>
      </c>
      <c r="C413" s="737">
        <f t="shared" si="3345"/>
        <v>2</v>
      </c>
      <c r="D413" s="737">
        <f t="shared" si="3346"/>
        <v>8153</v>
      </c>
      <c r="E413" s="738">
        <f t="shared" si="3347"/>
        <v>8235</v>
      </c>
      <c r="F413" s="817">
        <f t="shared" si="3348"/>
        <v>16470</v>
      </c>
      <c r="G413" s="740">
        <f t="shared" si="3349"/>
        <v>0</v>
      </c>
      <c r="H413" s="741">
        <f t="shared" si="3350"/>
        <v>0</v>
      </c>
      <c r="I413" s="740">
        <f t="shared" si="3349"/>
        <v>0</v>
      </c>
      <c r="J413" s="741">
        <f t="shared" si="3351"/>
        <v>0</v>
      </c>
      <c r="K413" s="740">
        <f t="shared" si="3352"/>
        <v>0</v>
      </c>
      <c r="L413" s="741">
        <f t="shared" si="3353"/>
        <v>0</v>
      </c>
      <c r="M413" s="740">
        <f t="shared" si="3354"/>
        <v>5</v>
      </c>
      <c r="N413" s="741">
        <f t="shared" si="3355"/>
        <v>823.5</v>
      </c>
      <c r="O413" s="740">
        <f t="shared" si="3356"/>
        <v>0</v>
      </c>
      <c r="P413" s="741">
        <f t="shared" si="3357"/>
        <v>0</v>
      </c>
      <c r="Q413" s="740">
        <f t="shared" si="3358"/>
        <v>198</v>
      </c>
      <c r="R413" s="741">
        <f t="shared" si="3359"/>
        <v>32610.6</v>
      </c>
      <c r="S413" s="740">
        <f t="shared" si="3360"/>
        <v>30</v>
      </c>
      <c r="T413" s="741">
        <f t="shared" si="3361"/>
        <v>4941</v>
      </c>
      <c r="U413" s="740">
        <f t="shared" si="3362"/>
        <v>0</v>
      </c>
      <c r="V413" s="741">
        <f t="shared" si="3363"/>
        <v>0</v>
      </c>
      <c r="W413" s="740">
        <f t="shared" si="3364"/>
        <v>0</v>
      </c>
      <c r="X413" s="741">
        <f t="shared" si="3365"/>
        <v>0</v>
      </c>
      <c r="Y413" s="740">
        <f t="shared" si="3366"/>
        <v>0</v>
      </c>
      <c r="Z413" s="741">
        <f t="shared" si="3367"/>
        <v>0</v>
      </c>
      <c r="AA413" s="743">
        <f t="shared" si="3368"/>
        <v>0</v>
      </c>
      <c r="AB413" s="744">
        <f t="shared" si="3369"/>
        <v>54845.1</v>
      </c>
      <c r="AC413" s="745">
        <v>12</v>
      </c>
      <c r="AD413" s="746">
        <f t="shared" si="3370"/>
        <v>658141.19999999995</v>
      </c>
      <c r="AE413" s="747"/>
      <c r="AF413" s="741"/>
      <c r="AG413" s="746">
        <f t="shared" si="3371"/>
        <v>658141.19999999995</v>
      </c>
      <c r="AH413" s="746">
        <f t="shared" si="3372"/>
        <v>198758.64</v>
      </c>
      <c r="AI413" s="746">
        <f t="shared" si="3373"/>
        <v>856899.84</v>
      </c>
      <c r="AK413" s="1044"/>
      <c r="AL413" s="735" t="s">
        <v>865</v>
      </c>
      <c r="AM413" s="737">
        <f t="shared" si="3374"/>
        <v>0</v>
      </c>
      <c r="AN413" s="737">
        <f t="shared" si="3375"/>
        <v>8153</v>
      </c>
      <c r="AO413" s="738">
        <f t="shared" si="3376"/>
        <v>8235</v>
      </c>
      <c r="AP413" s="817">
        <f t="shared" si="3377"/>
        <v>0</v>
      </c>
      <c r="AQ413" s="740">
        <f t="shared" si="3378"/>
        <v>0</v>
      </c>
      <c r="AR413" s="741">
        <f t="shared" si="3379"/>
        <v>0</v>
      </c>
      <c r="AS413" s="740">
        <f t="shared" si="3380"/>
        <v>0</v>
      </c>
      <c r="AT413" s="741">
        <f t="shared" si="3381"/>
        <v>0</v>
      </c>
      <c r="AU413" s="740">
        <f t="shared" si="3382"/>
        <v>0</v>
      </c>
      <c r="AV413" s="741">
        <f t="shared" si="3383"/>
        <v>0</v>
      </c>
      <c r="AW413" s="740">
        <f t="shared" si="3384"/>
        <v>0</v>
      </c>
      <c r="AX413" s="741">
        <f t="shared" si="3385"/>
        <v>0</v>
      </c>
      <c r="AY413" s="740">
        <f t="shared" si="3386"/>
        <v>0</v>
      </c>
      <c r="AZ413" s="741">
        <f t="shared" si="3387"/>
        <v>0</v>
      </c>
      <c r="BA413" s="740">
        <f t="shared" si="3388"/>
        <v>0</v>
      </c>
      <c r="BB413" s="741">
        <f t="shared" si="3389"/>
        <v>0</v>
      </c>
      <c r="BC413" s="740">
        <f t="shared" si="3390"/>
        <v>0</v>
      </c>
      <c r="BD413" s="741">
        <f t="shared" si="3391"/>
        <v>0</v>
      </c>
      <c r="BE413" s="740">
        <f t="shared" si="3392"/>
        <v>0</v>
      </c>
      <c r="BF413" s="741">
        <f t="shared" si="3393"/>
        <v>0</v>
      </c>
      <c r="BG413" s="740">
        <f t="shared" si="3394"/>
        <v>0</v>
      </c>
      <c r="BH413" s="741">
        <f t="shared" si="3395"/>
        <v>0</v>
      </c>
      <c r="BI413" s="740">
        <f t="shared" si="3396"/>
        <v>0</v>
      </c>
      <c r="BJ413" s="741">
        <f t="shared" si="3397"/>
        <v>0</v>
      </c>
      <c r="BK413" s="743">
        <f t="shared" si="3398"/>
        <v>0</v>
      </c>
      <c r="BL413" s="744">
        <f t="shared" si="3399"/>
        <v>0</v>
      </c>
      <c r="BM413" s="745">
        <v>12</v>
      </c>
      <c r="BN413" s="746">
        <f t="shared" si="3400"/>
        <v>0</v>
      </c>
      <c r="BO413" s="747"/>
      <c r="BP413" s="741"/>
      <c r="BQ413" s="746">
        <f t="shared" si="3401"/>
        <v>0</v>
      </c>
      <c r="BR413" s="746">
        <f t="shared" si="3402"/>
        <v>0</v>
      </c>
      <c r="BS413" s="746">
        <f t="shared" si="3403"/>
        <v>0</v>
      </c>
      <c r="BU413" s="1044"/>
      <c r="BV413" s="735" t="s">
        <v>865</v>
      </c>
      <c r="BW413" s="737">
        <f t="shared" si="3404"/>
        <v>0</v>
      </c>
      <c r="BX413" s="737">
        <f t="shared" si="3405"/>
        <v>8153</v>
      </c>
      <c r="BY413" s="738">
        <f t="shared" si="3406"/>
        <v>8235</v>
      </c>
      <c r="BZ413" s="817">
        <f t="shared" si="3407"/>
        <v>0</v>
      </c>
      <c r="CA413" s="740">
        <f t="shared" si="3408"/>
        <v>0</v>
      </c>
      <c r="CB413" s="741">
        <f t="shared" si="3409"/>
        <v>0</v>
      </c>
      <c r="CC413" s="740">
        <f t="shared" si="3410"/>
        <v>0</v>
      </c>
      <c r="CD413" s="741">
        <f t="shared" si="3411"/>
        <v>0</v>
      </c>
      <c r="CE413" s="740">
        <f t="shared" si="3412"/>
        <v>0</v>
      </c>
      <c r="CF413" s="741">
        <f t="shared" si="3413"/>
        <v>0</v>
      </c>
      <c r="CG413" s="740">
        <f t="shared" si="3414"/>
        <v>0</v>
      </c>
      <c r="CH413" s="741">
        <f t="shared" si="3415"/>
        <v>0</v>
      </c>
      <c r="CI413" s="740">
        <f t="shared" si="3416"/>
        <v>0</v>
      </c>
      <c r="CJ413" s="741">
        <f t="shared" si="3417"/>
        <v>0</v>
      </c>
      <c r="CK413" s="740">
        <f t="shared" si="3418"/>
        <v>0</v>
      </c>
      <c r="CL413" s="741">
        <f t="shared" si="3419"/>
        <v>0</v>
      </c>
      <c r="CM413" s="740">
        <f t="shared" si="3420"/>
        <v>0</v>
      </c>
      <c r="CN413" s="741">
        <f t="shared" si="3421"/>
        <v>0</v>
      </c>
      <c r="CO413" s="740">
        <f t="shared" si="3422"/>
        <v>0</v>
      </c>
      <c r="CP413" s="741">
        <f t="shared" si="3423"/>
        <v>0</v>
      </c>
      <c r="CQ413" s="740">
        <f t="shared" si="3424"/>
        <v>0</v>
      </c>
      <c r="CR413" s="741">
        <f t="shared" si="3425"/>
        <v>0</v>
      </c>
      <c r="CS413" s="740">
        <f t="shared" si="3426"/>
        <v>0</v>
      </c>
      <c r="CT413" s="741">
        <f t="shared" si="3427"/>
        <v>0</v>
      </c>
      <c r="CU413" s="743">
        <f t="shared" si="3428"/>
        <v>0</v>
      </c>
      <c r="CV413" s="744">
        <f t="shared" si="3429"/>
        <v>0</v>
      </c>
      <c r="CW413" s="745">
        <v>12</v>
      </c>
      <c r="CX413" s="746">
        <f t="shared" si="3430"/>
        <v>0</v>
      </c>
      <c r="CY413" s="747"/>
      <c r="CZ413" s="741"/>
      <c r="DA413" s="746">
        <f t="shared" si="3431"/>
        <v>0</v>
      </c>
      <c r="DB413" s="746">
        <f t="shared" si="3432"/>
        <v>0</v>
      </c>
      <c r="DC413" s="746">
        <f t="shared" si="3433"/>
        <v>0</v>
      </c>
      <c r="DD413" s="750"/>
      <c r="DE413" s="1044"/>
      <c r="DF413" s="735" t="s">
        <v>865</v>
      </c>
      <c r="DG413" s="737">
        <f t="shared" si="3434"/>
        <v>0</v>
      </c>
      <c r="DH413" s="737">
        <f t="shared" si="3435"/>
        <v>8153</v>
      </c>
      <c r="DI413" s="738">
        <f t="shared" si="3436"/>
        <v>8235</v>
      </c>
      <c r="DJ413" s="817">
        <f t="shared" si="3437"/>
        <v>0</v>
      </c>
      <c r="DK413" s="740">
        <f t="shared" si="3438"/>
        <v>0</v>
      </c>
      <c r="DL413" s="741">
        <f t="shared" si="3439"/>
        <v>0</v>
      </c>
      <c r="DM413" s="740">
        <f t="shared" si="3440"/>
        <v>0</v>
      </c>
      <c r="DN413" s="741">
        <f t="shared" si="3441"/>
        <v>0</v>
      </c>
      <c r="DO413" s="740">
        <f t="shared" si="3442"/>
        <v>0</v>
      </c>
      <c r="DP413" s="741">
        <f t="shared" si="3443"/>
        <v>0</v>
      </c>
      <c r="DQ413" s="740">
        <f t="shared" si="3444"/>
        <v>0</v>
      </c>
      <c r="DR413" s="741">
        <f t="shared" si="3445"/>
        <v>0</v>
      </c>
      <c r="DS413" s="740">
        <f t="shared" si="3446"/>
        <v>0</v>
      </c>
      <c r="DT413" s="741">
        <f t="shared" si="3447"/>
        <v>0</v>
      </c>
      <c r="DU413" s="740">
        <f t="shared" si="3448"/>
        <v>0</v>
      </c>
      <c r="DV413" s="741">
        <f t="shared" si="3449"/>
        <v>0</v>
      </c>
      <c r="DW413" s="740">
        <f t="shared" si="3450"/>
        <v>0</v>
      </c>
      <c r="DX413" s="741">
        <f t="shared" si="3451"/>
        <v>0</v>
      </c>
      <c r="DY413" s="740">
        <f t="shared" si="3452"/>
        <v>0</v>
      </c>
      <c r="DZ413" s="741">
        <f t="shared" si="3453"/>
        <v>0</v>
      </c>
      <c r="EA413" s="740">
        <f t="shared" si="3454"/>
        <v>0</v>
      </c>
      <c r="EB413" s="741">
        <f t="shared" si="3455"/>
        <v>0</v>
      </c>
      <c r="EC413" s="740">
        <f t="shared" si="3456"/>
        <v>0</v>
      </c>
      <c r="ED413" s="741">
        <f t="shared" si="3457"/>
        <v>0</v>
      </c>
      <c r="EE413" s="743">
        <f t="shared" si="3458"/>
        <v>0</v>
      </c>
      <c r="EF413" s="744">
        <f t="shared" si="3459"/>
        <v>0</v>
      </c>
      <c r="EG413" s="745">
        <v>12</v>
      </c>
      <c r="EH413" s="746">
        <f t="shared" si="3460"/>
        <v>0</v>
      </c>
      <c r="EI413" s="747"/>
      <c r="EJ413" s="741"/>
      <c r="EK413" s="746">
        <f t="shared" si="3461"/>
        <v>0</v>
      </c>
      <c r="EL413" s="746">
        <f t="shared" si="3462"/>
        <v>0</v>
      </c>
      <c r="EM413" s="746">
        <f t="shared" si="3463"/>
        <v>0</v>
      </c>
      <c r="EO413" s="1044"/>
      <c r="EP413" s="735" t="s">
        <v>865</v>
      </c>
      <c r="EQ413" s="737">
        <f t="shared" si="3464"/>
        <v>0</v>
      </c>
      <c r="ER413" s="737">
        <f t="shared" si="3465"/>
        <v>8153</v>
      </c>
      <c r="ES413" s="738">
        <f t="shared" si="3466"/>
        <v>8235</v>
      </c>
      <c r="ET413" s="817">
        <f t="shared" si="3467"/>
        <v>0</v>
      </c>
      <c r="EU413" s="740">
        <f t="shared" si="3468"/>
        <v>0</v>
      </c>
      <c r="EV413" s="741">
        <f t="shared" si="3469"/>
        <v>0</v>
      </c>
      <c r="EW413" s="740">
        <f t="shared" si="3470"/>
        <v>0</v>
      </c>
      <c r="EX413" s="741">
        <f t="shared" si="3471"/>
        <v>0</v>
      </c>
      <c r="EY413" s="740">
        <f t="shared" si="3472"/>
        <v>0</v>
      </c>
      <c r="EZ413" s="741">
        <f t="shared" si="3473"/>
        <v>0</v>
      </c>
      <c r="FA413" s="740">
        <f t="shared" si="3474"/>
        <v>0</v>
      </c>
      <c r="FB413" s="741">
        <f t="shared" si="3475"/>
        <v>0</v>
      </c>
      <c r="FC413" s="740">
        <f t="shared" si="3476"/>
        <v>0</v>
      </c>
      <c r="FD413" s="741">
        <f t="shared" si="3477"/>
        <v>0</v>
      </c>
      <c r="FE413" s="740">
        <f t="shared" si="3478"/>
        <v>0</v>
      </c>
      <c r="FF413" s="741">
        <f t="shared" si="3479"/>
        <v>0</v>
      </c>
      <c r="FG413" s="740">
        <f t="shared" si="3480"/>
        <v>0</v>
      </c>
      <c r="FH413" s="741">
        <f t="shared" si="3481"/>
        <v>0</v>
      </c>
      <c r="FI413" s="740">
        <f t="shared" si="3482"/>
        <v>0</v>
      </c>
      <c r="FJ413" s="741">
        <f t="shared" si="3483"/>
        <v>0</v>
      </c>
      <c r="FK413" s="740">
        <f t="shared" si="3484"/>
        <v>0</v>
      </c>
      <c r="FL413" s="741">
        <f t="shared" si="3485"/>
        <v>0</v>
      </c>
      <c r="FM413" s="740">
        <f t="shared" si="3486"/>
        <v>0</v>
      </c>
      <c r="FN413" s="741">
        <f t="shared" si="3487"/>
        <v>0</v>
      </c>
      <c r="FO413" s="743">
        <f t="shared" si="3488"/>
        <v>0</v>
      </c>
      <c r="FP413" s="744">
        <f t="shared" si="3489"/>
        <v>0</v>
      </c>
      <c r="FQ413" s="745">
        <v>12</v>
      </c>
      <c r="FR413" s="746">
        <f t="shared" si="3490"/>
        <v>0</v>
      </c>
      <c r="FS413" s="747"/>
      <c r="FT413" s="741"/>
      <c r="FU413" s="746">
        <f t="shared" si="3491"/>
        <v>0</v>
      </c>
      <c r="FV413" s="746">
        <f t="shared" si="3492"/>
        <v>0</v>
      </c>
      <c r="FW413" s="746">
        <f t="shared" si="3493"/>
        <v>0</v>
      </c>
      <c r="FY413" s="1044"/>
      <c r="FZ413" s="735" t="s">
        <v>865</v>
      </c>
      <c r="GA413" s="737">
        <f t="shared" si="3494"/>
        <v>2</v>
      </c>
      <c r="GB413" s="737">
        <f t="shared" si="3495"/>
        <v>8153</v>
      </c>
      <c r="GC413" s="738">
        <f t="shared" si="3496"/>
        <v>8235</v>
      </c>
      <c r="GD413" s="743">
        <f t="shared" si="3497"/>
        <v>16470</v>
      </c>
      <c r="GE413" s="743"/>
      <c r="GF413" s="737">
        <f t="shared" si="3498"/>
        <v>0</v>
      </c>
      <c r="GG413" s="743"/>
      <c r="GH413" s="737">
        <f t="shared" si="3499"/>
        <v>0</v>
      </c>
      <c r="GI413" s="743"/>
      <c r="GJ413" s="737">
        <f t="shared" si="3500"/>
        <v>0</v>
      </c>
      <c r="GK413" s="743"/>
      <c r="GL413" s="737">
        <f t="shared" si="3501"/>
        <v>823.5</v>
      </c>
      <c r="GM413" s="743"/>
      <c r="GN413" s="737">
        <f t="shared" si="3502"/>
        <v>0</v>
      </c>
      <c r="GO413" s="743"/>
      <c r="GP413" s="737">
        <f t="shared" si="3503"/>
        <v>32610.6</v>
      </c>
      <c r="GQ413" s="743"/>
      <c r="GR413" s="737">
        <f t="shared" si="3504"/>
        <v>4941</v>
      </c>
      <c r="GS413" s="743"/>
      <c r="GT413" s="737">
        <f t="shared" si="3505"/>
        <v>0</v>
      </c>
      <c r="GU413" s="743"/>
      <c r="GV413" s="737">
        <f t="shared" si="3506"/>
        <v>0</v>
      </c>
      <c r="GW413" s="743"/>
      <c r="GX413" s="737">
        <f t="shared" si="3507"/>
        <v>0</v>
      </c>
      <c r="GY413" s="743">
        <f t="shared" si="3507"/>
        <v>0</v>
      </c>
      <c r="GZ413" s="744">
        <f t="shared" si="3508"/>
        <v>54845.1</v>
      </c>
      <c r="HA413" s="745">
        <v>12</v>
      </c>
      <c r="HB413" s="746">
        <f t="shared" si="3509"/>
        <v>658141.19999999995</v>
      </c>
      <c r="HC413" s="737">
        <f t="shared" si="3510"/>
        <v>0</v>
      </c>
      <c r="HD413" s="737">
        <f t="shared" si="3510"/>
        <v>0</v>
      </c>
      <c r="HE413" s="746">
        <f t="shared" si="3511"/>
        <v>658141.19999999995</v>
      </c>
      <c r="HF413" s="746">
        <f t="shared" si="3512"/>
        <v>198758.64</v>
      </c>
      <c r="HG413" s="746">
        <f t="shared" si="3513"/>
        <v>856899.84</v>
      </c>
    </row>
    <row r="414" spans="1:215" hidden="1" x14ac:dyDescent="0.25">
      <c r="A414" s="1044"/>
      <c r="B414" s="755" t="s">
        <v>42</v>
      </c>
      <c r="C414" s="737">
        <f t="shared" si="3345"/>
        <v>0</v>
      </c>
      <c r="D414" s="737">
        <f t="shared" si="3346"/>
        <v>7402</v>
      </c>
      <c r="E414" s="738">
        <f t="shared" si="3347"/>
        <v>7477</v>
      </c>
      <c r="F414" s="817">
        <f t="shared" si="3348"/>
        <v>0</v>
      </c>
      <c r="G414" s="740">
        <f t="shared" ref="G414:I420" si="3514">ROUND(G49,1)</f>
        <v>0</v>
      </c>
      <c r="H414" s="741">
        <f t="shared" si="3350"/>
        <v>0</v>
      </c>
      <c r="I414" s="740">
        <f t="shared" si="3514"/>
        <v>0</v>
      </c>
      <c r="J414" s="741">
        <f t="shared" si="3351"/>
        <v>0</v>
      </c>
      <c r="K414" s="740">
        <f t="shared" si="3352"/>
        <v>0</v>
      </c>
      <c r="L414" s="741">
        <f t="shared" si="3353"/>
        <v>0</v>
      </c>
      <c r="M414" s="740">
        <f t="shared" si="3354"/>
        <v>0</v>
      </c>
      <c r="N414" s="741">
        <f t="shared" si="3355"/>
        <v>0</v>
      </c>
      <c r="O414" s="740">
        <f t="shared" si="3356"/>
        <v>0</v>
      </c>
      <c r="P414" s="741">
        <f t="shared" si="3357"/>
        <v>0</v>
      </c>
      <c r="Q414" s="740">
        <f t="shared" si="3358"/>
        <v>0</v>
      </c>
      <c r="R414" s="741">
        <f t="shared" si="3359"/>
        <v>0</v>
      </c>
      <c r="S414" s="740">
        <f t="shared" si="3360"/>
        <v>0</v>
      </c>
      <c r="T414" s="741">
        <f t="shared" si="3361"/>
        <v>0</v>
      </c>
      <c r="U414" s="740">
        <f t="shared" si="3362"/>
        <v>0</v>
      </c>
      <c r="V414" s="741">
        <f t="shared" si="3363"/>
        <v>0</v>
      </c>
      <c r="W414" s="740">
        <f t="shared" si="3364"/>
        <v>0</v>
      </c>
      <c r="X414" s="741">
        <f t="shared" si="3365"/>
        <v>0</v>
      </c>
      <c r="Y414" s="740">
        <f t="shared" si="3366"/>
        <v>0</v>
      </c>
      <c r="Z414" s="741">
        <f t="shared" si="3367"/>
        <v>0</v>
      </c>
      <c r="AA414" s="743">
        <f t="shared" si="3368"/>
        <v>0</v>
      </c>
      <c r="AB414" s="744">
        <f t="shared" si="3369"/>
        <v>0</v>
      </c>
      <c r="AC414" s="745">
        <v>12</v>
      </c>
      <c r="AD414" s="746">
        <f t="shared" si="3370"/>
        <v>0</v>
      </c>
      <c r="AE414" s="747"/>
      <c r="AF414" s="741"/>
      <c r="AG414" s="746">
        <f t="shared" si="3371"/>
        <v>0</v>
      </c>
      <c r="AH414" s="746">
        <f t="shared" si="3372"/>
        <v>0</v>
      </c>
      <c r="AI414" s="746">
        <f t="shared" si="3373"/>
        <v>0</v>
      </c>
      <c r="AK414" s="1044"/>
      <c r="AL414" s="755" t="s">
        <v>42</v>
      </c>
      <c r="AM414" s="737">
        <f t="shared" si="3374"/>
        <v>0.5</v>
      </c>
      <c r="AN414" s="737">
        <f t="shared" si="3375"/>
        <v>7402</v>
      </c>
      <c r="AO414" s="738">
        <f t="shared" si="3376"/>
        <v>7477</v>
      </c>
      <c r="AP414" s="817">
        <f t="shared" si="3377"/>
        <v>3738.5</v>
      </c>
      <c r="AQ414" s="740">
        <f t="shared" si="3378"/>
        <v>0</v>
      </c>
      <c r="AR414" s="741">
        <f t="shared" si="3379"/>
        <v>0</v>
      </c>
      <c r="AS414" s="740">
        <f t="shared" si="3380"/>
        <v>0</v>
      </c>
      <c r="AT414" s="741">
        <f t="shared" si="3381"/>
        <v>0</v>
      </c>
      <c r="AU414" s="740">
        <f t="shared" si="3382"/>
        <v>0</v>
      </c>
      <c r="AV414" s="741">
        <f t="shared" si="3383"/>
        <v>0</v>
      </c>
      <c r="AW414" s="740">
        <f t="shared" si="3384"/>
        <v>0</v>
      </c>
      <c r="AX414" s="741">
        <f t="shared" si="3385"/>
        <v>0</v>
      </c>
      <c r="AY414" s="740">
        <f t="shared" si="3386"/>
        <v>0</v>
      </c>
      <c r="AZ414" s="741">
        <f t="shared" si="3387"/>
        <v>0</v>
      </c>
      <c r="BA414" s="740">
        <f t="shared" si="3388"/>
        <v>0</v>
      </c>
      <c r="BB414" s="741">
        <f t="shared" si="3389"/>
        <v>0</v>
      </c>
      <c r="BC414" s="740">
        <f t="shared" si="3390"/>
        <v>15</v>
      </c>
      <c r="BD414" s="741">
        <f t="shared" si="3391"/>
        <v>560.78</v>
      </c>
      <c r="BE414" s="740">
        <f t="shared" si="3392"/>
        <v>0</v>
      </c>
      <c r="BF414" s="741">
        <f t="shared" si="3393"/>
        <v>0</v>
      </c>
      <c r="BG414" s="740">
        <f t="shared" si="3394"/>
        <v>0</v>
      </c>
      <c r="BH414" s="741">
        <f t="shared" si="3395"/>
        <v>0</v>
      </c>
      <c r="BI414" s="740">
        <f t="shared" si="3396"/>
        <v>0</v>
      </c>
      <c r="BJ414" s="741">
        <f t="shared" si="3397"/>
        <v>0</v>
      </c>
      <c r="BK414" s="743">
        <f t="shared" si="3398"/>
        <v>3806.72</v>
      </c>
      <c r="BL414" s="744">
        <f t="shared" si="3399"/>
        <v>8106</v>
      </c>
      <c r="BM414" s="745">
        <v>12</v>
      </c>
      <c r="BN414" s="746">
        <f t="shared" si="3400"/>
        <v>97272</v>
      </c>
      <c r="BO414" s="747"/>
      <c r="BP414" s="741"/>
      <c r="BQ414" s="746">
        <f t="shared" si="3401"/>
        <v>97272</v>
      </c>
      <c r="BR414" s="746">
        <f t="shared" si="3402"/>
        <v>29376.14</v>
      </c>
      <c r="BS414" s="746">
        <f t="shared" si="3403"/>
        <v>126648.14</v>
      </c>
      <c r="BU414" s="1044"/>
      <c r="BV414" s="755" t="s">
        <v>42</v>
      </c>
      <c r="BW414" s="737">
        <f t="shared" si="3404"/>
        <v>0</v>
      </c>
      <c r="BX414" s="737">
        <f t="shared" si="3405"/>
        <v>7402</v>
      </c>
      <c r="BY414" s="738">
        <f t="shared" si="3406"/>
        <v>7477</v>
      </c>
      <c r="BZ414" s="817">
        <f t="shared" si="3407"/>
        <v>0</v>
      </c>
      <c r="CA414" s="740">
        <f t="shared" si="3408"/>
        <v>0</v>
      </c>
      <c r="CB414" s="741">
        <f t="shared" si="3409"/>
        <v>0</v>
      </c>
      <c r="CC414" s="740">
        <f t="shared" si="3410"/>
        <v>0</v>
      </c>
      <c r="CD414" s="741">
        <f t="shared" si="3411"/>
        <v>0</v>
      </c>
      <c r="CE414" s="740">
        <f t="shared" si="3412"/>
        <v>0</v>
      </c>
      <c r="CF414" s="741">
        <f t="shared" si="3413"/>
        <v>0</v>
      </c>
      <c r="CG414" s="740">
        <f t="shared" si="3414"/>
        <v>0</v>
      </c>
      <c r="CH414" s="741">
        <f t="shared" si="3415"/>
        <v>0</v>
      </c>
      <c r="CI414" s="740">
        <f t="shared" si="3416"/>
        <v>0</v>
      </c>
      <c r="CJ414" s="741">
        <f t="shared" si="3417"/>
        <v>0</v>
      </c>
      <c r="CK414" s="740">
        <f t="shared" si="3418"/>
        <v>0</v>
      </c>
      <c r="CL414" s="741">
        <f t="shared" si="3419"/>
        <v>0</v>
      </c>
      <c r="CM414" s="740">
        <f t="shared" si="3420"/>
        <v>0</v>
      </c>
      <c r="CN414" s="741">
        <f t="shared" si="3421"/>
        <v>0</v>
      </c>
      <c r="CO414" s="740">
        <f t="shared" si="3422"/>
        <v>0</v>
      </c>
      <c r="CP414" s="741">
        <f t="shared" si="3423"/>
        <v>0</v>
      </c>
      <c r="CQ414" s="740">
        <f t="shared" si="3424"/>
        <v>0</v>
      </c>
      <c r="CR414" s="741">
        <f t="shared" si="3425"/>
        <v>0</v>
      </c>
      <c r="CS414" s="740">
        <f t="shared" si="3426"/>
        <v>0</v>
      </c>
      <c r="CT414" s="741">
        <f t="shared" si="3427"/>
        <v>0</v>
      </c>
      <c r="CU414" s="743">
        <f t="shared" si="3428"/>
        <v>0</v>
      </c>
      <c r="CV414" s="744">
        <f t="shared" si="3429"/>
        <v>0</v>
      </c>
      <c r="CW414" s="745">
        <v>12</v>
      </c>
      <c r="CX414" s="746">
        <f t="shared" si="3430"/>
        <v>0</v>
      </c>
      <c r="CY414" s="747"/>
      <c r="CZ414" s="741"/>
      <c r="DA414" s="746">
        <f t="shared" si="3431"/>
        <v>0</v>
      </c>
      <c r="DB414" s="746">
        <f t="shared" si="3432"/>
        <v>0</v>
      </c>
      <c r="DC414" s="746">
        <f t="shared" si="3433"/>
        <v>0</v>
      </c>
      <c r="DD414" s="750"/>
      <c r="DE414" s="1044"/>
      <c r="DF414" s="755" t="s">
        <v>42</v>
      </c>
      <c r="DG414" s="737">
        <f t="shared" si="3434"/>
        <v>0</v>
      </c>
      <c r="DH414" s="737">
        <f t="shared" si="3435"/>
        <v>7402</v>
      </c>
      <c r="DI414" s="738">
        <f t="shared" si="3436"/>
        <v>7477</v>
      </c>
      <c r="DJ414" s="817">
        <f t="shared" si="3437"/>
        <v>0</v>
      </c>
      <c r="DK414" s="740">
        <f t="shared" si="3438"/>
        <v>0</v>
      </c>
      <c r="DL414" s="741">
        <f t="shared" si="3439"/>
        <v>0</v>
      </c>
      <c r="DM414" s="740">
        <f t="shared" si="3440"/>
        <v>0</v>
      </c>
      <c r="DN414" s="741">
        <f t="shared" si="3441"/>
        <v>0</v>
      </c>
      <c r="DO414" s="740">
        <f t="shared" si="3442"/>
        <v>0</v>
      </c>
      <c r="DP414" s="741">
        <f t="shared" si="3443"/>
        <v>0</v>
      </c>
      <c r="DQ414" s="740">
        <f t="shared" si="3444"/>
        <v>0</v>
      </c>
      <c r="DR414" s="741">
        <f t="shared" si="3445"/>
        <v>0</v>
      </c>
      <c r="DS414" s="740">
        <f t="shared" si="3446"/>
        <v>0</v>
      </c>
      <c r="DT414" s="741">
        <f t="shared" si="3447"/>
        <v>0</v>
      </c>
      <c r="DU414" s="740">
        <f t="shared" si="3448"/>
        <v>0</v>
      </c>
      <c r="DV414" s="741">
        <f t="shared" si="3449"/>
        <v>0</v>
      </c>
      <c r="DW414" s="740">
        <f t="shared" si="3450"/>
        <v>0</v>
      </c>
      <c r="DX414" s="741">
        <f t="shared" si="3451"/>
        <v>0</v>
      </c>
      <c r="DY414" s="740">
        <f t="shared" si="3452"/>
        <v>0</v>
      </c>
      <c r="DZ414" s="741">
        <f t="shared" si="3453"/>
        <v>0</v>
      </c>
      <c r="EA414" s="740">
        <f t="shared" si="3454"/>
        <v>0</v>
      </c>
      <c r="EB414" s="741">
        <f t="shared" si="3455"/>
        <v>0</v>
      </c>
      <c r="EC414" s="740">
        <f t="shared" si="3456"/>
        <v>0</v>
      </c>
      <c r="ED414" s="741">
        <f t="shared" si="3457"/>
        <v>0</v>
      </c>
      <c r="EE414" s="743">
        <f t="shared" si="3458"/>
        <v>0</v>
      </c>
      <c r="EF414" s="744">
        <f t="shared" si="3459"/>
        <v>0</v>
      </c>
      <c r="EG414" s="745">
        <v>12</v>
      </c>
      <c r="EH414" s="746">
        <f t="shared" si="3460"/>
        <v>0</v>
      </c>
      <c r="EI414" s="747"/>
      <c r="EJ414" s="741"/>
      <c r="EK414" s="746">
        <f t="shared" si="3461"/>
        <v>0</v>
      </c>
      <c r="EL414" s="746">
        <f t="shared" si="3462"/>
        <v>0</v>
      </c>
      <c r="EM414" s="746">
        <f t="shared" si="3463"/>
        <v>0</v>
      </c>
      <c r="EO414" s="1044"/>
      <c r="EP414" s="755" t="s">
        <v>42</v>
      </c>
      <c r="EQ414" s="737">
        <f t="shared" si="3464"/>
        <v>0</v>
      </c>
      <c r="ER414" s="737">
        <f t="shared" si="3465"/>
        <v>7402</v>
      </c>
      <c r="ES414" s="738">
        <f t="shared" si="3466"/>
        <v>7477</v>
      </c>
      <c r="ET414" s="817">
        <f t="shared" si="3467"/>
        <v>0</v>
      </c>
      <c r="EU414" s="740">
        <f t="shared" si="3468"/>
        <v>0</v>
      </c>
      <c r="EV414" s="741">
        <f t="shared" si="3469"/>
        <v>0</v>
      </c>
      <c r="EW414" s="740">
        <f t="shared" si="3470"/>
        <v>0</v>
      </c>
      <c r="EX414" s="741">
        <f t="shared" si="3471"/>
        <v>0</v>
      </c>
      <c r="EY414" s="740">
        <f t="shared" si="3472"/>
        <v>0</v>
      </c>
      <c r="EZ414" s="741">
        <f t="shared" si="3473"/>
        <v>0</v>
      </c>
      <c r="FA414" s="740">
        <f t="shared" si="3474"/>
        <v>0</v>
      </c>
      <c r="FB414" s="741">
        <f t="shared" si="3475"/>
        <v>0</v>
      </c>
      <c r="FC414" s="740">
        <f t="shared" si="3476"/>
        <v>0</v>
      </c>
      <c r="FD414" s="741">
        <f t="shared" si="3477"/>
        <v>0</v>
      </c>
      <c r="FE414" s="740">
        <f t="shared" si="3478"/>
        <v>0</v>
      </c>
      <c r="FF414" s="741">
        <f t="shared" si="3479"/>
        <v>0</v>
      </c>
      <c r="FG414" s="740">
        <f t="shared" si="3480"/>
        <v>0</v>
      </c>
      <c r="FH414" s="741">
        <f t="shared" si="3481"/>
        <v>0</v>
      </c>
      <c r="FI414" s="740">
        <f t="shared" si="3482"/>
        <v>0</v>
      </c>
      <c r="FJ414" s="741">
        <f t="shared" si="3483"/>
        <v>0</v>
      </c>
      <c r="FK414" s="740">
        <f t="shared" si="3484"/>
        <v>0</v>
      </c>
      <c r="FL414" s="741">
        <f t="shared" si="3485"/>
        <v>0</v>
      </c>
      <c r="FM414" s="740">
        <f t="shared" si="3486"/>
        <v>0</v>
      </c>
      <c r="FN414" s="741">
        <f t="shared" si="3487"/>
        <v>0</v>
      </c>
      <c r="FO414" s="743">
        <f t="shared" si="3488"/>
        <v>0</v>
      </c>
      <c r="FP414" s="744">
        <f t="shared" si="3489"/>
        <v>0</v>
      </c>
      <c r="FQ414" s="745">
        <v>12</v>
      </c>
      <c r="FR414" s="746">
        <f t="shared" si="3490"/>
        <v>0</v>
      </c>
      <c r="FS414" s="747"/>
      <c r="FT414" s="741"/>
      <c r="FU414" s="746">
        <f t="shared" si="3491"/>
        <v>0</v>
      </c>
      <c r="FV414" s="746">
        <f t="shared" si="3492"/>
        <v>0</v>
      </c>
      <c r="FW414" s="746">
        <f t="shared" si="3493"/>
        <v>0</v>
      </c>
      <c r="FY414" s="1044"/>
      <c r="FZ414" s="755" t="s">
        <v>42</v>
      </c>
      <c r="GA414" s="737">
        <f t="shared" si="3494"/>
        <v>0.5</v>
      </c>
      <c r="GB414" s="737">
        <f t="shared" si="3495"/>
        <v>7402</v>
      </c>
      <c r="GC414" s="738">
        <f t="shared" si="3496"/>
        <v>7477</v>
      </c>
      <c r="GD414" s="743">
        <f t="shared" si="3497"/>
        <v>3738.5</v>
      </c>
      <c r="GE414" s="743"/>
      <c r="GF414" s="737">
        <f t="shared" si="3498"/>
        <v>0</v>
      </c>
      <c r="GG414" s="743"/>
      <c r="GH414" s="737">
        <f t="shared" si="3499"/>
        <v>0</v>
      </c>
      <c r="GI414" s="743"/>
      <c r="GJ414" s="737">
        <f t="shared" si="3500"/>
        <v>0</v>
      </c>
      <c r="GK414" s="743"/>
      <c r="GL414" s="737">
        <f t="shared" si="3501"/>
        <v>0</v>
      </c>
      <c r="GM414" s="743"/>
      <c r="GN414" s="737">
        <f t="shared" si="3502"/>
        <v>0</v>
      </c>
      <c r="GO414" s="743"/>
      <c r="GP414" s="737">
        <f t="shared" si="3503"/>
        <v>0</v>
      </c>
      <c r="GQ414" s="743"/>
      <c r="GR414" s="737">
        <f t="shared" si="3504"/>
        <v>560.78</v>
      </c>
      <c r="GS414" s="743"/>
      <c r="GT414" s="737">
        <f t="shared" si="3505"/>
        <v>0</v>
      </c>
      <c r="GU414" s="743"/>
      <c r="GV414" s="737">
        <f t="shared" si="3506"/>
        <v>0</v>
      </c>
      <c r="GW414" s="743"/>
      <c r="GX414" s="737">
        <f t="shared" si="3507"/>
        <v>0</v>
      </c>
      <c r="GY414" s="743">
        <f t="shared" si="3507"/>
        <v>3806.72</v>
      </c>
      <c r="GZ414" s="744">
        <f t="shared" si="3508"/>
        <v>8106</v>
      </c>
      <c r="HA414" s="745">
        <v>12</v>
      </c>
      <c r="HB414" s="746">
        <f t="shared" si="3509"/>
        <v>97272</v>
      </c>
      <c r="HC414" s="737">
        <f t="shared" si="3510"/>
        <v>0</v>
      </c>
      <c r="HD414" s="737">
        <f t="shared" si="3510"/>
        <v>0</v>
      </c>
      <c r="HE414" s="746">
        <f t="shared" si="3511"/>
        <v>97272</v>
      </c>
      <c r="HF414" s="746">
        <f t="shared" si="3512"/>
        <v>29376.14</v>
      </c>
      <c r="HG414" s="746">
        <f t="shared" si="3513"/>
        <v>126648.14</v>
      </c>
    </row>
    <row r="415" spans="1:215" hidden="1" x14ac:dyDescent="0.25">
      <c r="A415" s="1044"/>
      <c r="B415" s="755" t="s">
        <v>40</v>
      </c>
      <c r="C415" s="737">
        <f t="shared" si="3345"/>
        <v>0</v>
      </c>
      <c r="D415" s="737">
        <f t="shared" si="3346"/>
        <v>7402</v>
      </c>
      <c r="E415" s="738">
        <f t="shared" si="3347"/>
        <v>7477</v>
      </c>
      <c r="F415" s="817">
        <f t="shared" si="3348"/>
        <v>0</v>
      </c>
      <c r="G415" s="740">
        <f t="shared" si="3514"/>
        <v>0</v>
      </c>
      <c r="H415" s="741">
        <f t="shared" si="3350"/>
        <v>0</v>
      </c>
      <c r="I415" s="740">
        <f t="shared" si="3514"/>
        <v>0</v>
      </c>
      <c r="J415" s="741">
        <f t="shared" si="3351"/>
        <v>0</v>
      </c>
      <c r="K415" s="740">
        <f t="shared" si="3352"/>
        <v>0</v>
      </c>
      <c r="L415" s="741">
        <f t="shared" si="3353"/>
        <v>0</v>
      </c>
      <c r="M415" s="740">
        <f t="shared" si="3354"/>
        <v>0</v>
      </c>
      <c r="N415" s="741">
        <f t="shared" si="3355"/>
        <v>0</v>
      </c>
      <c r="O415" s="740">
        <f t="shared" si="3356"/>
        <v>0</v>
      </c>
      <c r="P415" s="741">
        <f t="shared" si="3357"/>
        <v>0</v>
      </c>
      <c r="Q415" s="740">
        <f t="shared" si="3358"/>
        <v>0</v>
      </c>
      <c r="R415" s="741">
        <f t="shared" si="3359"/>
        <v>0</v>
      </c>
      <c r="S415" s="740">
        <f t="shared" si="3360"/>
        <v>0</v>
      </c>
      <c r="T415" s="741">
        <f t="shared" si="3361"/>
        <v>0</v>
      </c>
      <c r="U415" s="740">
        <f t="shared" si="3362"/>
        <v>0</v>
      </c>
      <c r="V415" s="741">
        <f t="shared" si="3363"/>
        <v>0</v>
      </c>
      <c r="W415" s="740">
        <f t="shared" si="3364"/>
        <v>0</v>
      </c>
      <c r="X415" s="741">
        <f t="shared" si="3365"/>
        <v>0</v>
      </c>
      <c r="Y415" s="740">
        <f t="shared" si="3366"/>
        <v>0</v>
      </c>
      <c r="Z415" s="741">
        <f t="shared" si="3367"/>
        <v>0</v>
      </c>
      <c r="AA415" s="743">
        <f t="shared" si="3368"/>
        <v>0</v>
      </c>
      <c r="AB415" s="744">
        <f t="shared" si="3369"/>
        <v>0</v>
      </c>
      <c r="AC415" s="745">
        <v>12</v>
      </c>
      <c r="AD415" s="746">
        <f t="shared" si="3370"/>
        <v>0</v>
      </c>
      <c r="AE415" s="747"/>
      <c r="AF415" s="741"/>
      <c r="AG415" s="746">
        <f t="shared" si="3371"/>
        <v>0</v>
      </c>
      <c r="AH415" s="746">
        <f t="shared" si="3372"/>
        <v>0</v>
      </c>
      <c r="AI415" s="746">
        <f t="shared" si="3373"/>
        <v>0</v>
      </c>
      <c r="AK415" s="1044"/>
      <c r="AL415" s="755" t="s">
        <v>40</v>
      </c>
      <c r="AM415" s="737">
        <f t="shared" si="3374"/>
        <v>1</v>
      </c>
      <c r="AN415" s="737">
        <f t="shared" si="3375"/>
        <v>7402</v>
      </c>
      <c r="AO415" s="738">
        <f t="shared" si="3376"/>
        <v>7477</v>
      </c>
      <c r="AP415" s="817">
        <f t="shared" si="3377"/>
        <v>7477</v>
      </c>
      <c r="AQ415" s="740">
        <f t="shared" si="3378"/>
        <v>0</v>
      </c>
      <c r="AR415" s="741">
        <f t="shared" si="3379"/>
        <v>0</v>
      </c>
      <c r="AS415" s="740">
        <f t="shared" si="3380"/>
        <v>4</v>
      </c>
      <c r="AT415" s="741">
        <f t="shared" si="3381"/>
        <v>299.08</v>
      </c>
      <c r="AU415" s="740">
        <f t="shared" si="3382"/>
        <v>0</v>
      </c>
      <c r="AV415" s="741">
        <f t="shared" si="3383"/>
        <v>0</v>
      </c>
      <c r="AW415" s="740">
        <f t="shared" si="3384"/>
        <v>0</v>
      </c>
      <c r="AX415" s="741">
        <f t="shared" si="3385"/>
        <v>0</v>
      </c>
      <c r="AY415" s="740">
        <f t="shared" si="3386"/>
        <v>0</v>
      </c>
      <c r="AZ415" s="741">
        <f t="shared" si="3387"/>
        <v>0</v>
      </c>
      <c r="BA415" s="740">
        <f t="shared" si="3388"/>
        <v>140</v>
      </c>
      <c r="BB415" s="741">
        <f t="shared" si="3389"/>
        <v>10467.799999999999</v>
      </c>
      <c r="BC415" s="740">
        <f t="shared" si="3390"/>
        <v>30</v>
      </c>
      <c r="BD415" s="741">
        <f t="shared" si="3391"/>
        <v>2243.1</v>
      </c>
      <c r="BE415" s="740">
        <f t="shared" si="3392"/>
        <v>0</v>
      </c>
      <c r="BF415" s="741">
        <f t="shared" si="3393"/>
        <v>0</v>
      </c>
      <c r="BG415" s="740">
        <f t="shared" si="3394"/>
        <v>0</v>
      </c>
      <c r="BH415" s="741">
        <f t="shared" si="3395"/>
        <v>0</v>
      </c>
      <c r="BI415" s="740">
        <f t="shared" si="3396"/>
        <v>0</v>
      </c>
      <c r="BJ415" s="741">
        <f t="shared" si="3397"/>
        <v>0</v>
      </c>
      <c r="BK415" s="743">
        <f t="shared" si="3398"/>
        <v>0</v>
      </c>
      <c r="BL415" s="744">
        <f t="shared" si="3399"/>
        <v>20486.98</v>
      </c>
      <c r="BM415" s="745">
        <v>12</v>
      </c>
      <c r="BN415" s="746">
        <f t="shared" si="3400"/>
        <v>245843.76</v>
      </c>
      <c r="BO415" s="747"/>
      <c r="BP415" s="741"/>
      <c r="BQ415" s="746">
        <f t="shared" si="3401"/>
        <v>245843.76</v>
      </c>
      <c r="BR415" s="746">
        <f t="shared" si="3402"/>
        <v>74244.820000000007</v>
      </c>
      <c r="BS415" s="746">
        <f t="shared" si="3403"/>
        <v>320088.58</v>
      </c>
      <c r="BU415" s="1044"/>
      <c r="BV415" s="755" t="s">
        <v>40</v>
      </c>
      <c r="BW415" s="737">
        <f t="shared" si="3404"/>
        <v>0</v>
      </c>
      <c r="BX415" s="737">
        <f t="shared" si="3405"/>
        <v>7402</v>
      </c>
      <c r="BY415" s="738">
        <f t="shared" si="3406"/>
        <v>7477</v>
      </c>
      <c r="BZ415" s="817">
        <f t="shared" si="3407"/>
        <v>0</v>
      </c>
      <c r="CA415" s="740">
        <f t="shared" si="3408"/>
        <v>0</v>
      </c>
      <c r="CB415" s="741">
        <f t="shared" si="3409"/>
        <v>0</v>
      </c>
      <c r="CC415" s="740">
        <f t="shared" si="3410"/>
        <v>0</v>
      </c>
      <c r="CD415" s="741">
        <f t="shared" si="3411"/>
        <v>0</v>
      </c>
      <c r="CE415" s="740">
        <f t="shared" si="3412"/>
        <v>0</v>
      </c>
      <c r="CF415" s="741">
        <f t="shared" si="3413"/>
        <v>0</v>
      </c>
      <c r="CG415" s="740">
        <f t="shared" si="3414"/>
        <v>0</v>
      </c>
      <c r="CH415" s="741">
        <f t="shared" si="3415"/>
        <v>0</v>
      </c>
      <c r="CI415" s="740">
        <f t="shared" si="3416"/>
        <v>0</v>
      </c>
      <c r="CJ415" s="741">
        <f t="shared" si="3417"/>
        <v>0</v>
      </c>
      <c r="CK415" s="740">
        <f t="shared" si="3418"/>
        <v>0</v>
      </c>
      <c r="CL415" s="741">
        <f t="shared" si="3419"/>
        <v>0</v>
      </c>
      <c r="CM415" s="740">
        <f t="shared" si="3420"/>
        <v>0</v>
      </c>
      <c r="CN415" s="741">
        <f t="shared" si="3421"/>
        <v>0</v>
      </c>
      <c r="CO415" s="740">
        <f t="shared" si="3422"/>
        <v>0</v>
      </c>
      <c r="CP415" s="741">
        <f t="shared" si="3423"/>
        <v>0</v>
      </c>
      <c r="CQ415" s="740">
        <f t="shared" si="3424"/>
        <v>0</v>
      </c>
      <c r="CR415" s="741">
        <f t="shared" si="3425"/>
        <v>0</v>
      </c>
      <c r="CS415" s="740">
        <f t="shared" si="3426"/>
        <v>0</v>
      </c>
      <c r="CT415" s="741">
        <f t="shared" si="3427"/>
        <v>0</v>
      </c>
      <c r="CU415" s="743">
        <f t="shared" si="3428"/>
        <v>0</v>
      </c>
      <c r="CV415" s="744">
        <f t="shared" si="3429"/>
        <v>0</v>
      </c>
      <c r="CW415" s="745">
        <v>12</v>
      </c>
      <c r="CX415" s="746">
        <f t="shared" si="3430"/>
        <v>0</v>
      </c>
      <c r="CY415" s="747"/>
      <c r="CZ415" s="741"/>
      <c r="DA415" s="746">
        <f t="shared" si="3431"/>
        <v>0</v>
      </c>
      <c r="DB415" s="746">
        <f t="shared" si="3432"/>
        <v>0</v>
      </c>
      <c r="DC415" s="746">
        <f t="shared" si="3433"/>
        <v>0</v>
      </c>
      <c r="DD415" s="750"/>
      <c r="DE415" s="1044"/>
      <c r="DF415" s="755" t="s">
        <v>40</v>
      </c>
      <c r="DG415" s="737">
        <f t="shared" si="3434"/>
        <v>0</v>
      </c>
      <c r="DH415" s="737">
        <f t="shared" si="3435"/>
        <v>7402</v>
      </c>
      <c r="DI415" s="738">
        <f t="shared" si="3436"/>
        <v>7477</v>
      </c>
      <c r="DJ415" s="817">
        <f t="shared" si="3437"/>
        <v>0</v>
      </c>
      <c r="DK415" s="740">
        <f t="shared" si="3438"/>
        <v>0</v>
      </c>
      <c r="DL415" s="741">
        <f t="shared" si="3439"/>
        <v>0</v>
      </c>
      <c r="DM415" s="740">
        <f t="shared" si="3440"/>
        <v>0</v>
      </c>
      <c r="DN415" s="741">
        <f t="shared" si="3441"/>
        <v>0</v>
      </c>
      <c r="DO415" s="740">
        <f t="shared" si="3442"/>
        <v>0</v>
      </c>
      <c r="DP415" s="741">
        <f t="shared" si="3443"/>
        <v>0</v>
      </c>
      <c r="DQ415" s="740">
        <f t="shared" si="3444"/>
        <v>0</v>
      </c>
      <c r="DR415" s="741">
        <f t="shared" si="3445"/>
        <v>0</v>
      </c>
      <c r="DS415" s="740">
        <f t="shared" si="3446"/>
        <v>0</v>
      </c>
      <c r="DT415" s="741">
        <f t="shared" si="3447"/>
        <v>0</v>
      </c>
      <c r="DU415" s="740">
        <f t="shared" si="3448"/>
        <v>0</v>
      </c>
      <c r="DV415" s="741">
        <f t="shared" si="3449"/>
        <v>0</v>
      </c>
      <c r="DW415" s="740">
        <f t="shared" si="3450"/>
        <v>0</v>
      </c>
      <c r="DX415" s="741">
        <f t="shared" si="3451"/>
        <v>0</v>
      </c>
      <c r="DY415" s="740">
        <f t="shared" si="3452"/>
        <v>0</v>
      </c>
      <c r="DZ415" s="741">
        <f t="shared" si="3453"/>
        <v>0</v>
      </c>
      <c r="EA415" s="740">
        <f t="shared" si="3454"/>
        <v>0</v>
      </c>
      <c r="EB415" s="741">
        <f t="shared" si="3455"/>
        <v>0</v>
      </c>
      <c r="EC415" s="740">
        <f t="shared" si="3456"/>
        <v>0</v>
      </c>
      <c r="ED415" s="741">
        <f t="shared" si="3457"/>
        <v>0</v>
      </c>
      <c r="EE415" s="743">
        <f t="shared" si="3458"/>
        <v>0</v>
      </c>
      <c r="EF415" s="744">
        <f t="shared" si="3459"/>
        <v>0</v>
      </c>
      <c r="EG415" s="745">
        <v>12</v>
      </c>
      <c r="EH415" s="746">
        <f t="shared" si="3460"/>
        <v>0</v>
      </c>
      <c r="EI415" s="747"/>
      <c r="EJ415" s="741"/>
      <c r="EK415" s="746">
        <f t="shared" si="3461"/>
        <v>0</v>
      </c>
      <c r="EL415" s="746">
        <f t="shared" si="3462"/>
        <v>0</v>
      </c>
      <c r="EM415" s="746">
        <f t="shared" si="3463"/>
        <v>0</v>
      </c>
      <c r="EO415" s="1044"/>
      <c r="EP415" s="755" t="s">
        <v>40</v>
      </c>
      <c r="EQ415" s="737">
        <f t="shared" si="3464"/>
        <v>0</v>
      </c>
      <c r="ER415" s="737">
        <f t="shared" si="3465"/>
        <v>7402</v>
      </c>
      <c r="ES415" s="738">
        <f t="shared" si="3466"/>
        <v>7477</v>
      </c>
      <c r="ET415" s="817">
        <f t="shared" si="3467"/>
        <v>0</v>
      </c>
      <c r="EU415" s="740">
        <f t="shared" si="3468"/>
        <v>0</v>
      </c>
      <c r="EV415" s="741">
        <f t="shared" si="3469"/>
        <v>0</v>
      </c>
      <c r="EW415" s="740">
        <f t="shared" si="3470"/>
        <v>0</v>
      </c>
      <c r="EX415" s="741">
        <f t="shared" si="3471"/>
        <v>0</v>
      </c>
      <c r="EY415" s="740">
        <f t="shared" si="3472"/>
        <v>0</v>
      </c>
      <c r="EZ415" s="741">
        <f t="shared" si="3473"/>
        <v>0</v>
      </c>
      <c r="FA415" s="740">
        <f t="shared" si="3474"/>
        <v>0</v>
      </c>
      <c r="FB415" s="741">
        <f t="shared" si="3475"/>
        <v>0</v>
      </c>
      <c r="FC415" s="740">
        <f t="shared" si="3476"/>
        <v>0</v>
      </c>
      <c r="FD415" s="741">
        <f t="shared" si="3477"/>
        <v>0</v>
      </c>
      <c r="FE415" s="740">
        <f t="shared" si="3478"/>
        <v>0</v>
      </c>
      <c r="FF415" s="741">
        <f t="shared" si="3479"/>
        <v>0</v>
      </c>
      <c r="FG415" s="740">
        <f t="shared" si="3480"/>
        <v>0</v>
      </c>
      <c r="FH415" s="741">
        <f t="shared" si="3481"/>
        <v>0</v>
      </c>
      <c r="FI415" s="740">
        <f t="shared" si="3482"/>
        <v>0</v>
      </c>
      <c r="FJ415" s="741">
        <f t="shared" si="3483"/>
        <v>0</v>
      </c>
      <c r="FK415" s="740">
        <f t="shared" si="3484"/>
        <v>0</v>
      </c>
      <c r="FL415" s="741">
        <f t="shared" si="3485"/>
        <v>0</v>
      </c>
      <c r="FM415" s="740">
        <f t="shared" si="3486"/>
        <v>0</v>
      </c>
      <c r="FN415" s="741">
        <f t="shared" si="3487"/>
        <v>0</v>
      </c>
      <c r="FO415" s="743">
        <f t="shared" si="3488"/>
        <v>0</v>
      </c>
      <c r="FP415" s="744">
        <f t="shared" si="3489"/>
        <v>0</v>
      </c>
      <c r="FQ415" s="745">
        <v>12</v>
      </c>
      <c r="FR415" s="746">
        <f t="shared" si="3490"/>
        <v>0</v>
      </c>
      <c r="FS415" s="747"/>
      <c r="FT415" s="741"/>
      <c r="FU415" s="746">
        <f t="shared" si="3491"/>
        <v>0</v>
      </c>
      <c r="FV415" s="746">
        <f t="shared" si="3492"/>
        <v>0</v>
      </c>
      <c r="FW415" s="746">
        <f t="shared" si="3493"/>
        <v>0</v>
      </c>
      <c r="FY415" s="1044"/>
      <c r="FZ415" s="755" t="s">
        <v>40</v>
      </c>
      <c r="GA415" s="737">
        <f t="shared" si="3494"/>
        <v>1</v>
      </c>
      <c r="GB415" s="737">
        <f t="shared" si="3495"/>
        <v>7402</v>
      </c>
      <c r="GC415" s="738">
        <f t="shared" si="3496"/>
        <v>7477</v>
      </c>
      <c r="GD415" s="743">
        <f t="shared" si="3497"/>
        <v>7477</v>
      </c>
      <c r="GE415" s="743"/>
      <c r="GF415" s="737">
        <f t="shared" si="3498"/>
        <v>0</v>
      </c>
      <c r="GG415" s="743"/>
      <c r="GH415" s="737">
        <f t="shared" si="3499"/>
        <v>299.08</v>
      </c>
      <c r="GI415" s="743"/>
      <c r="GJ415" s="737">
        <f t="shared" si="3500"/>
        <v>0</v>
      </c>
      <c r="GK415" s="743"/>
      <c r="GL415" s="737">
        <f t="shared" si="3501"/>
        <v>0</v>
      </c>
      <c r="GM415" s="743"/>
      <c r="GN415" s="737">
        <f t="shared" si="3502"/>
        <v>0</v>
      </c>
      <c r="GO415" s="743"/>
      <c r="GP415" s="737">
        <f t="shared" si="3503"/>
        <v>10467.799999999999</v>
      </c>
      <c r="GQ415" s="743"/>
      <c r="GR415" s="737">
        <f t="shared" si="3504"/>
        <v>2243.1</v>
      </c>
      <c r="GS415" s="743"/>
      <c r="GT415" s="737">
        <f t="shared" si="3505"/>
        <v>0</v>
      </c>
      <c r="GU415" s="743"/>
      <c r="GV415" s="737">
        <f t="shared" si="3506"/>
        <v>0</v>
      </c>
      <c r="GW415" s="743"/>
      <c r="GX415" s="737">
        <f t="shared" si="3507"/>
        <v>0</v>
      </c>
      <c r="GY415" s="743">
        <f t="shared" si="3507"/>
        <v>0</v>
      </c>
      <c r="GZ415" s="744">
        <f t="shared" si="3508"/>
        <v>20486.98</v>
      </c>
      <c r="HA415" s="745">
        <v>12</v>
      </c>
      <c r="HB415" s="746">
        <f t="shared" si="3509"/>
        <v>245843.76</v>
      </c>
      <c r="HC415" s="737">
        <f t="shared" si="3510"/>
        <v>0</v>
      </c>
      <c r="HD415" s="737">
        <f t="shared" si="3510"/>
        <v>0</v>
      </c>
      <c r="HE415" s="746">
        <f t="shared" si="3511"/>
        <v>245843.76</v>
      </c>
      <c r="HF415" s="746">
        <f t="shared" si="3512"/>
        <v>74244.820000000007</v>
      </c>
      <c r="HG415" s="746">
        <f t="shared" si="3513"/>
        <v>320088.58</v>
      </c>
    </row>
    <row r="416" spans="1:215" hidden="1" x14ac:dyDescent="0.25">
      <c r="A416" s="1044"/>
      <c r="B416" s="755" t="s">
        <v>522</v>
      </c>
      <c r="C416" s="737">
        <f t="shared" si="3345"/>
        <v>0</v>
      </c>
      <c r="D416" s="737">
        <f t="shared" si="3346"/>
        <v>7067</v>
      </c>
      <c r="E416" s="738">
        <f t="shared" si="3347"/>
        <v>7138</v>
      </c>
      <c r="F416" s="817">
        <f t="shared" si="3348"/>
        <v>0</v>
      </c>
      <c r="G416" s="740">
        <f t="shared" si="3514"/>
        <v>0</v>
      </c>
      <c r="H416" s="741">
        <f t="shared" si="3350"/>
        <v>0</v>
      </c>
      <c r="I416" s="740">
        <f t="shared" si="3514"/>
        <v>0</v>
      </c>
      <c r="J416" s="741">
        <f t="shared" si="3351"/>
        <v>0</v>
      </c>
      <c r="K416" s="740">
        <f t="shared" si="3352"/>
        <v>0</v>
      </c>
      <c r="L416" s="741">
        <f t="shared" si="3353"/>
        <v>0</v>
      </c>
      <c r="M416" s="740">
        <f t="shared" si="3354"/>
        <v>0</v>
      </c>
      <c r="N416" s="741">
        <f t="shared" si="3355"/>
        <v>0</v>
      </c>
      <c r="O416" s="740">
        <f t="shared" si="3356"/>
        <v>0</v>
      </c>
      <c r="P416" s="741">
        <f t="shared" si="3357"/>
        <v>0</v>
      </c>
      <c r="Q416" s="740">
        <f t="shared" si="3358"/>
        <v>0</v>
      </c>
      <c r="R416" s="741">
        <f t="shared" si="3359"/>
        <v>0</v>
      </c>
      <c r="S416" s="740">
        <f t="shared" si="3360"/>
        <v>0</v>
      </c>
      <c r="T416" s="741">
        <f t="shared" si="3361"/>
        <v>0</v>
      </c>
      <c r="U416" s="740">
        <f t="shared" si="3362"/>
        <v>0</v>
      </c>
      <c r="V416" s="741">
        <f t="shared" si="3363"/>
        <v>0</v>
      </c>
      <c r="W416" s="740">
        <f t="shared" si="3364"/>
        <v>0</v>
      </c>
      <c r="X416" s="741">
        <f t="shared" si="3365"/>
        <v>0</v>
      </c>
      <c r="Y416" s="740">
        <f t="shared" si="3366"/>
        <v>0</v>
      </c>
      <c r="Z416" s="741">
        <f t="shared" si="3367"/>
        <v>0</v>
      </c>
      <c r="AA416" s="743">
        <f t="shared" si="3368"/>
        <v>0</v>
      </c>
      <c r="AB416" s="744">
        <f t="shared" si="3369"/>
        <v>0</v>
      </c>
      <c r="AC416" s="745">
        <v>12</v>
      </c>
      <c r="AD416" s="746">
        <f t="shared" si="3370"/>
        <v>0</v>
      </c>
      <c r="AE416" s="747"/>
      <c r="AF416" s="741"/>
      <c r="AG416" s="746">
        <f t="shared" si="3371"/>
        <v>0</v>
      </c>
      <c r="AH416" s="746">
        <f t="shared" si="3372"/>
        <v>0</v>
      </c>
      <c r="AI416" s="746">
        <f t="shared" si="3373"/>
        <v>0</v>
      </c>
      <c r="AK416" s="1044"/>
      <c r="AL416" s="755" t="s">
        <v>522</v>
      </c>
      <c r="AM416" s="737">
        <f t="shared" si="3374"/>
        <v>1</v>
      </c>
      <c r="AN416" s="737">
        <f t="shared" si="3375"/>
        <v>7067</v>
      </c>
      <c r="AO416" s="738">
        <f t="shared" si="3376"/>
        <v>7138</v>
      </c>
      <c r="AP416" s="817">
        <f t="shared" si="3377"/>
        <v>7138</v>
      </c>
      <c r="AQ416" s="740">
        <f t="shared" si="3378"/>
        <v>0</v>
      </c>
      <c r="AR416" s="741">
        <f t="shared" si="3379"/>
        <v>0</v>
      </c>
      <c r="AS416" s="740">
        <f t="shared" si="3380"/>
        <v>4</v>
      </c>
      <c r="AT416" s="741">
        <f t="shared" si="3381"/>
        <v>285.52</v>
      </c>
      <c r="AU416" s="740">
        <f t="shared" si="3382"/>
        <v>0</v>
      </c>
      <c r="AV416" s="741">
        <f t="shared" si="3383"/>
        <v>0</v>
      </c>
      <c r="AW416" s="740">
        <f t="shared" si="3384"/>
        <v>0</v>
      </c>
      <c r="AX416" s="741">
        <f t="shared" si="3385"/>
        <v>0</v>
      </c>
      <c r="AY416" s="740">
        <f t="shared" si="3386"/>
        <v>0</v>
      </c>
      <c r="AZ416" s="741">
        <f t="shared" si="3387"/>
        <v>0</v>
      </c>
      <c r="BA416" s="740">
        <f t="shared" si="3388"/>
        <v>170</v>
      </c>
      <c r="BB416" s="741">
        <f t="shared" si="3389"/>
        <v>12134.6</v>
      </c>
      <c r="BC416" s="740">
        <f t="shared" si="3390"/>
        <v>30</v>
      </c>
      <c r="BD416" s="741">
        <f t="shared" si="3391"/>
        <v>2141.4</v>
      </c>
      <c r="BE416" s="740">
        <f t="shared" si="3392"/>
        <v>0</v>
      </c>
      <c r="BF416" s="741">
        <f t="shared" si="3393"/>
        <v>0</v>
      </c>
      <c r="BG416" s="740">
        <f t="shared" si="3394"/>
        <v>0</v>
      </c>
      <c r="BH416" s="741">
        <f t="shared" si="3395"/>
        <v>0</v>
      </c>
      <c r="BI416" s="740">
        <f t="shared" si="3396"/>
        <v>0</v>
      </c>
      <c r="BJ416" s="741">
        <f t="shared" si="3397"/>
        <v>0</v>
      </c>
      <c r="BK416" s="743">
        <f t="shared" si="3398"/>
        <v>0</v>
      </c>
      <c r="BL416" s="744">
        <f t="shared" si="3399"/>
        <v>21699.52</v>
      </c>
      <c r="BM416" s="745">
        <v>12</v>
      </c>
      <c r="BN416" s="746">
        <f t="shared" si="3400"/>
        <v>260394.23999999999</v>
      </c>
      <c r="BO416" s="747"/>
      <c r="BP416" s="741"/>
      <c r="BQ416" s="746">
        <f t="shared" si="3401"/>
        <v>260394.23999999999</v>
      </c>
      <c r="BR416" s="746">
        <f t="shared" si="3402"/>
        <v>78639.06</v>
      </c>
      <c r="BS416" s="746">
        <f t="shared" si="3403"/>
        <v>339033.3</v>
      </c>
      <c r="BU416" s="1044"/>
      <c r="BV416" s="755" t="s">
        <v>522</v>
      </c>
      <c r="BW416" s="737">
        <f t="shared" si="3404"/>
        <v>0</v>
      </c>
      <c r="BX416" s="737">
        <f t="shared" si="3405"/>
        <v>7067</v>
      </c>
      <c r="BY416" s="738">
        <f t="shared" si="3406"/>
        <v>7138</v>
      </c>
      <c r="BZ416" s="817">
        <f t="shared" si="3407"/>
        <v>0</v>
      </c>
      <c r="CA416" s="740">
        <f t="shared" si="3408"/>
        <v>0</v>
      </c>
      <c r="CB416" s="741">
        <f t="shared" si="3409"/>
        <v>0</v>
      </c>
      <c r="CC416" s="740">
        <f t="shared" si="3410"/>
        <v>0</v>
      </c>
      <c r="CD416" s="741">
        <f t="shared" si="3411"/>
        <v>0</v>
      </c>
      <c r="CE416" s="740">
        <f t="shared" si="3412"/>
        <v>0</v>
      </c>
      <c r="CF416" s="741">
        <f t="shared" si="3413"/>
        <v>0</v>
      </c>
      <c r="CG416" s="740">
        <f t="shared" si="3414"/>
        <v>0</v>
      </c>
      <c r="CH416" s="741">
        <f t="shared" si="3415"/>
        <v>0</v>
      </c>
      <c r="CI416" s="740">
        <f t="shared" si="3416"/>
        <v>0</v>
      </c>
      <c r="CJ416" s="741">
        <f t="shared" si="3417"/>
        <v>0</v>
      </c>
      <c r="CK416" s="740">
        <f t="shared" si="3418"/>
        <v>0</v>
      </c>
      <c r="CL416" s="741">
        <f t="shared" si="3419"/>
        <v>0</v>
      </c>
      <c r="CM416" s="740">
        <f t="shared" si="3420"/>
        <v>0</v>
      </c>
      <c r="CN416" s="741">
        <f t="shared" si="3421"/>
        <v>0</v>
      </c>
      <c r="CO416" s="740">
        <f t="shared" si="3422"/>
        <v>0</v>
      </c>
      <c r="CP416" s="741">
        <f t="shared" si="3423"/>
        <v>0</v>
      </c>
      <c r="CQ416" s="740">
        <f t="shared" si="3424"/>
        <v>0</v>
      </c>
      <c r="CR416" s="741">
        <f t="shared" si="3425"/>
        <v>0</v>
      </c>
      <c r="CS416" s="740">
        <f t="shared" si="3426"/>
        <v>0</v>
      </c>
      <c r="CT416" s="741">
        <f t="shared" si="3427"/>
        <v>0</v>
      </c>
      <c r="CU416" s="743">
        <f t="shared" si="3428"/>
        <v>0</v>
      </c>
      <c r="CV416" s="744">
        <f t="shared" si="3429"/>
        <v>0</v>
      </c>
      <c r="CW416" s="745">
        <v>12</v>
      </c>
      <c r="CX416" s="746">
        <f t="shared" si="3430"/>
        <v>0</v>
      </c>
      <c r="CY416" s="747"/>
      <c r="CZ416" s="741"/>
      <c r="DA416" s="746">
        <f t="shared" si="3431"/>
        <v>0</v>
      </c>
      <c r="DB416" s="746">
        <f t="shared" si="3432"/>
        <v>0</v>
      </c>
      <c r="DC416" s="746">
        <f t="shared" si="3433"/>
        <v>0</v>
      </c>
      <c r="DD416" s="750"/>
      <c r="DE416" s="1044"/>
      <c r="DF416" s="755" t="s">
        <v>522</v>
      </c>
      <c r="DG416" s="737">
        <f t="shared" si="3434"/>
        <v>0</v>
      </c>
      <c r="DH416" s="737">
        <f t="shared" si="3435"/>
        <v>7067</v>
      </c>
      <c r="DI416" s="738">
        <f t="shared" si="3436"/>
        <v>7138</v>
      </c>
      <c r="DJ416" s="817">
        <f t="shared" si="3437"/>
        <v>0</v>
      </c>
      <c r="DK416" s="740">
        <f t="shared" si="3438"/>
        <v>0</v>
      </c>
      <c r="DL416" s="741">
        <f t="shared" si="3439"/>
        <v>0</v>
      </c>
      <c r="DM416" s="740">
        <f t="shared" si="3440"/>
        <v>0</v>
      </c>
      <c r="DN416" s="741">
        <f t="shared" si="3441"/>
        <v>0</v>
      </c>
      <c r="DO416" s="740">
        <f t="shared" si="3442"/>
        <v>0</v>
      </c>
      <c r="DP416" s="741">
        <f t="shared" si="3443"/>
        <v>0</v>
      </c>
      <c r="DQ416" s="740">
        <f t="shared" si="3444"/>
        <v>0</v>
      </c>
      <c r="DR416" s="741">
        <f t="shared" si="3445"/>
        <v>0</v>
      </c>
      <c r="DS416" s="740">
        <f t="shared" si="3446"/>
        <v>0</v>
      </c>
      <c r="DT416" s="741">
        <f t="shared" si="3447"/>
        <v>0</v>
      </c>
      <c r="DU416" s="740">
        <f t="shared" si="3448"/>
        <v>0</v>
      </c>
      <c r="DV416" s="741">
        <f t="shared" si="3449"/>
        <v>0</v>
      </c>
      <c r="DW416" s="740">
        <f t="shared" si="3450"/>
        <v>0</v>
      </c>
      <c r="DX416" s="741">
        <f t="shared" si="3451"/>
        <v>0</v>
      </c>
      <c r="DY416" s="740">
        <f t="shared" si="3452"/>
        <v>0</v>
      </c>
      <c r="DZ416" s="741">
        <f t="shared" si="3453"/>
        <v>0</v>
      </c>
      <c r="EA416" s="740">
        <f t="shared" si="3454"/>
        <v>0</v>
      </c>
      <c r="EB416" s="741">
        <f t="shared" si="3455"/>
        <v>0</v>
      </c>
      <c r="EC416" s="740">
        <f t="shared" si="3456"/>
        <v>0</v>
      </c>
      <c r="ED416" s="741">
        <f t="shared" si="3457"/>
        <v>0</v>
      </c>
      <c r="EE416" s="743">
        <f t="shared" si="3458"/>
        <v>0</v>
      </c>
      <c r="EF416" s="744">
        <f t="shared" si="3459"/>
        <v>0</v>
      </c>
      <c r="EG416" s="745">
        <v>12</v>
      </c>
      <c r="EH416" s="746">
        <f t="shared" si="3460"/>
        <v>0</v>
      </c>
      <c r="EI416" s="747"/>
      <c r="EJ416" s="741"/>
      <c r="EK416" s="746">
        <f t="shared" si="3461"/>
        <v>0</v>
      </c>
      <c r="EL416" s="746">
        <f t="shared" si="3462"/>
        <v>0</v>
      </c>
      <c r="EM416" s="746">
        <f t="shared" si="3463"/>
        <v>0</v>
      </c>
      <c r="EO416" s="1044"/>
      <c r="EP416" s="755" t="s">
        <v>522</v>
      </c>
      <c r="EQ416" s="737">
        <f t="shared" si="3464"/>
        <v>0</v>
      </c>
      <c r="ER416" s="737">
        <f t="shared" si="3465"/>
        <v>7067</v>
      </c>
      <c r="ES416" s="738">
        <f t="shared" si="3466"/>
        <v>7138</v>
      </c>
      <c r="ET416" s="817">
        <f t="shared" si="3467"/>
        <v>0</v>
      </c>
      <c r="EU416" s="740">
        <f t="shared" si="3468"/>
        <v>0</v>
      </c>
      <c r="EV416" s="741">
        <f t="shared" si="3469"/>
        <v>0</v>
      </c>
      <c r="EW416" s="740">
        <f t="shared" si="3470"/>
        <v>0</v>
      </c>
      <c r="EX416" s="741">
        <f t="shared" si="3471"/>
        <v>0</v>
      </c>
      <c r="EY416" s="740">
        <f t="shared" si="3472"/>
        <v>0</v>
      </c>
      <c r="EZ416" s="741">
        <f t="shared" si="3473"/>
        <v>0</v>
      </c>
      <c r="FA416" s="740">
        <f t="shared" si="3474"/>
        <v>0</v>
      </c>
      <c r="FB416" s="741">
        <f t="shared" si="3475"/>
        <v>0</v>
      </c>
      <c r="FC416" s="740">
        <f t="shared" si="3476"/>
        <v>0</v>
      </c>
      <c r="FD416" s="741">
        <f t="shared" si="3477"/>
        <v>0</v>
      </c>
      <c r="FE416" s="740">
        <f t="shared" si="3478"/>
        <v>0</v>
      </c>
      <c r="FF416" s="741">
        <f t="shared" si="3479"/>
        <v>0</v>
      </c>
      <c r="FG416" s="740">
        <f t="shared" si="3480"/>
        <v>0</v>
      </c>
      <c r="FH416" s="741">
        <f t="shared" si="3481"/>
        <v>0</v>
      </c>
      <c r="FI416" s="740">
        <f t="shared" si="3482"/>
        <v>0</v>
      </c>
      <c r="FJ416" s="741">
        <f t="shared" si="3483"/>
        <v>0</v>
      </c>
      <c r="FK416" s="740">
        <f t="shared" si="3484"/>
        <v>0</v>
      </c>
      <c r="FL416" s="741">
        <f t="shared" si="3485"/>
        <v>0</v>
      </c>
      <c r="FM416" s="740">
        <f t="shared" si="3486"/>
        <v>0</v>
      </c>
      <c r="FN416" s="741">
        <f t="shared" si="3487"/>
        <v>0</v>
      </c>
      <c r="FO416" s="743">
        <f t="shared" si="3488"/>
        <v>0</v>
      </c>
      <c r="FP416" s="744">
        <f t="shared" si="3489"/>
        <v>0</v>
      </c>
      <c r="FQ416" s="745">
        <v>12</v>
      </c>
      <c r="FR416" s="746">
        <f t="shared" si="3490"/>
        <v>0</v>
      </c>
      <c r="FS416" s="747"/>
      <c r="FT416" s="741"/>
      <c r="FU416" s="746">
        <f t="shared" si="3491"/>
        <v>0</v>
      </c>
      <c r="FV416" s="746">
        <f t="shared" si="3492"/>
        <v>0</v>
      </c>
      <c r="FW416" s="746">
        <f t="shared" si="3493"/>
        <v>0</v>
      </c>
      <c r="FY416" s="1044"/>
      <c r="FZ416" s="755" t="s">
        <v>522</v>
      </c>
      <c r="GA416" s="737">
        <f t="shared" si="3494"/>
        <v>1</v>
      </c>
      <c r="GB416" s="737">
        <f t="shared" si="3495"/>
        <v>7067</v>
      </c>
      <c r="GC416" s="738">
        <f t="shared" si="3496"/>
        <v>7138</v>
      </c>
      <c r="GD416" s="743">
        <f t="shared" si="3497"/>
        <v>7138</v>
      </c>
      <c r="GE416" s="743"/>
      <c r="GF416" s="737">
        <f t="shared" si="3498"/>
        <v>0</v>
      </c>
      <c r="GG416" s="743"/>
      <c r="GH416" s="737">
        <f t="shared" si="3499"/>
        <v>285.52</v>
      </c>
      <c r="GI416" s="743"/>
      <c r="GJ416" s="737">
        <f t="shared" si="3500"/>
        <v>0</v>
      </c>
      <c r="GK416" s="743"/>
      <c r="GL416" s="737">
        <f t="shared" si="3501"/>
        <v>0</v>
      </c>
      <c r="GM416" s="743"/>
      <c r="GN416" s="737">
        <f t="shared" si="3502"/>
        <v>0</v>
      </c>
      <c r="GO416" s="743"/>
      <c r="GP416" s="737">
        <f t="shared" si="3503"/>
        <v>12134.6</v>
      </c>
      <c r="GQ416" s="743"/>
      <c r="GR416" s="737">
        <f t="shared" si="3504"/>
        <v>2141.4</v>
      </c>
      <c r="GS416" s="743"/>
      <c r="GT416" s="737">
        <f t="shared" si="3505"/>
        <v>0</v>
      </c>
      <c r="GU416" s="743"/>
      <c r="GV416" s="737">
        <f t="shared" si="3506"/>
        <v>0</v>
      </c>
      <c r="GW416" s="743"/>
      <c r="GX416" s="737">
        <f t="shared" si="3507"/>
        <v>0</v>
      </c>
      <c r="GY416" s="743">
        <f t="shared" si="3507"/>
        <v>0</v>
      </c>
      <c r="GZ416" s="744">
        <f t="shared" si="3508"/>
        <v>21699.52</v>
      </c>
      <c r="HA416" s="745">
        <v>12</v>
      </c>
      <c r="HB416" s="746">
        <f t="shared" si="3509"/>
        <v>260394.23999999999</v>
      </c>
      <c r="HC416" s="737">
        <f t="shared" si="3510"/>
        <v>0</v>
      </c>
      <c r="HD416" s="737">
        <f t="shared" si="3510"/>
        <v>0</v>
      </c>
      <c r="HE416" s="746">
        <f t="shared" si="3511"/>
        <v>260394.23999999999</v>
      </c>
      <c r="HF416" s="746">
        <f t="shared" si="3512"/>
        <v>78639.06</v>
      </c>
      <c r="HG416" s="746">
        <f t="shared" si="3513"/>
        <v>339033.3</v>
      </c>
    </row>
    <row r="417" spans="1:215" hidden="1" x14ac:dyDescent="0.25">
      <c r="A417" s="1044"/>
      <c r="B417" s="755" t="s">
        <v>361</v>
      </c>
      <c r="C417" s="737">
        <f t="shared" si="3345"/>
        <v>0.5</v>
      </c>
      <c r="D417" s="737">
        <f t="shared" si="3346"/>
        <v>5820</v>
      </c>
      <c r="E417" s="738">
        <f t="shared" si="3347"/>
        <v>5879</v>
      </c>
      <c r="F417" s="817">
        <f t="shared" si="3348"/>
        <v>2939.5</v>
      </c>
      <c r="G417" s="740">
        <f t="shared" si="3514"/>
        <v>0</v>
      </c>
      <c r="H417" s="741">
        <f t="shared" si="3350"/>
        <v>0</v>
      </c>
      <c r="I417" s="740">
        <f t="shared" si="3514"/>
        <v>0</v>
      </c>
      <c r="J417" s="741">
        <f t="shared" si="3351"/>
        <v>0</v>
      </c>
      <c r="K417" s="740">
        <f t="shared" si="3352"/>
        <v>0</v>
      </c>
      <c r="L417" s="741">
        <f t="shared" si="3353"/>
        <v>0</v>
      </c>
      <c r="M417" s="740">
        <f t="shared" si="3354"/>
        <v>5</v>
      </c>
      <c r="N417" s="741">
        <f t="shared" si="3355"/>
        <v>146.97999999999999</v>
      </c>
      <c r="O417" s="740">
        <f t="shared" si="3356"/>
        <v>0</v>
      </c>
      <c r="P417" s="741">
        <f t="shared" si="3357"/>
        <v>0</v>
      </c>
      <c r="Q417" s="740">
        <f t="shared" si="3358"/>
        <v>198</v>
      </c>
      <c r="R417" s="741">
        <f t="shared" si="3359"/>
        <v>5820.21</v>
      </c>
      <c r="S417" s="740">
        <f t="shared" si="3360"/>
        <v>30</v>
      </c>
      <c r="T417" s="741">
        <f t="shared" si="3361"/>
        <v>881.85</v>
      </c>
      <c r="U417" s="740">
        <f t="shared" si="3362"/>
        <v>0</v>
      </c>
      <c r="V417" s="741">
        <f t="shared" si="3363"/>
        <v>0</v>
      </c>
      <c r="W417" s="740">
        <f t="shared" si="3364"/>
        <v>0</v>
      </c>
      <c r="X417" s="741">
        <f t="shared" si="3365"/>
        <v>0</v>
      </c>
      <c r="Y417" s="740">
        <f t="shared" si="3366"/>
        <v>0</v>
      </c>
      <c r="Z417" s="741">
        <f t="shared" si="3367"/>
        <v>0</v>
      </c>
      <c r="AA417" s="743">
        <f t="shared" si="3368"/>
        <v>0</v>
      </c>
      <c r="AB417" s="744">
        <f t="shared" si="3369"/>
        <v>9788.5400000000009</v>
      </c>
      <c r="AC417" s="745">
        <v>12</v>
      </c>
      <c r="AD417" s="746">
        <f t="shared" si="3370"/>
        <v>117462.48</v>
      </c>
      <c r="AE417" s="747"/>
      <c r="AF417" s="741"/>
      <c r="AG417" s="746">
        <f t="shared" si="3371"/>
        <v>117462.48</v>
      </c>
      <c r="AH417" s="746">
        <f t="shared" si="3372"/>
        <v>35473.67</v>
      </c>
      <c r="AI417" s="746">
        <f t="shared" si="3373"/>
        <v>152936.15</v>
      </c>
      <c r="AK417" s="1044"/>
      <c r="AL417" s="755" t="s">
        <v>361</v>
      </c>
      <c r="AM417" s="737">
        <f t="shared" si="3374"/>
        <v>0.5</v>
      </c>
      <c r="AN417" s="737">
        <f t="shared" si="3375"/>
        <v>5820</v>
      </c>
      <c r="AO417" s="738">
        <f t="shared" si="3376"/>
        <v>5879</v>
      </c>
      <c r="AP417" s="817">
        <f t="shared" si="3377"/>
        <v>2939.5</v>
      </c>
      <c r="AQ417" s="740">
        <f t="shared" si="3378"/>
        <v>0</v>
      </c>
      <c r="AR417" s="741">
        <f t="shared" si="3379"/>
        <v>0</v>
      </c>
      <c r="AS417" s="740">
        <f t="shared" si="3380"/>
        <v>0</v>
      </c>
      <c r="AT417" s="741">
        <f t="shared" si="3381"/>
        <v>0</v>
      </c>
      <c r="AU417" s="740">
        <f t="shared" si="3382"/>
        <v>0</v>
      </c>
      <c r="AV417" s="741">
        <f t="shared" si="3383"/>
        <v>0</v>
      </c>
      <c r="AW417" s="740">
        <f t="shared" si="3384"/>
        <v>0</v>
      </c>
      <c r="AX417" s="741">
        <f t="shared" si="3385"/>
        <v>0</v>
      </c>
      <c r="AY417" s="740">
        <f t="shared" si="3386"/>
        <v>0</v>
      </c>
      <c r="AZ417" s="741">
        <f t="shared" si="3387"/>
        <v>0</v>
      </c>
      <c r="BA417" s="740">
        <f t="shared" si="3388"/>
        <v>199</v>
      </c>
      <c r="BB417" s="741">
        <f t="shared" si="3389"/>
        <v>5849.61</v>
      </c>
      <c r="BC417" s="740">
        <f t="shared" si="3390"/>
        <v>30</v>
      </c>
      <c r="BD417" s="741">
        <f t="shared" si="3391"/>
        <v>881.85</v>
      </c>
      <c r="BE417" s="740">
        <f t="shared" si="3392"/>
        <v>0</v>
      </c>
      <c r="BF417" s="741">
        <f t="shared" si="3393"/>
        <v>0</v>
      </c>
      <c r="BG417" s="740">
        <f t="shared" si="3394"/>
        <v>0</v>
      </c>
      <c r="BH417" s="741">
        <f t="shared" si="3395"/>
        <v>0</v>
      </c>
      <c r="BI417" s="740">
        <f t="shared" si="3396"/>
        <v>0</v>
      </c>
      <c r="BJ417" s="741">
        <f t="shared" si="3397"/>
        <v>0</v>
      </c>
      <c r="BK417" s="743">
        <f t="shared" si="3398"/>
        <v>0</v>
      </c>
      <c r="BL417" s="744">
        <f t="shared" si="3399"/>
        <v>9670.9599999999991</v>
      </c>
      <c r="BM417" s="745">
        <v>12</v>
      </c>
      <c r="BN417" s="746">
        <f t="shared" si="3400"/>
        <v>116051.52</v>
      </c>
      <c r="BO417" s="747"/>
      <c r="BP417" s="741"/>
      <c r="BQ417" s="746">
        <f t="shared" si="3401"/>
        <v>116051.52</v>
      </c>
      <c r="BR417" s="746">
        <f t="shared" si="3402"/>
        <v>35047.56</v>
      </c>
      <c r="BS417" s="746">
        <f t="shared" si="3403"/>
        <v>151099.07999999999</v>
      </c>
      <c r="BU417" s="1044"/>
      <c r="BV417" s="755" t="s">
        <v>361</v>
      </c>
      <c r="BW417" s="737">
        <f t="shared" si="3404"/>
        <v>1</v>
      </c>
      <c r="BX417" s="737">
        <f t="shared" si="3405"/>
        <v>5820</v>
      </c>
      <c r="BY417" s="738">
        <f t="shared" si="3406"/>
        <v>5879</v>
      </c>
      <c r="BZ417" s="817">
        <f t="shared" si="3407"/>
        <v>5879</v>
      </c>
      <c r="CA417" s="740">
        <f t="shared" si="3408"/>
        <v>0</v>
      </c>
      <c r="CB417" s="741">
        <f t="shared" si="3409"/>
        <v>0</v>
      </c>
      <c r="CC417" s="740">
        <f t="shared" si="3410"/>
        <v>0</v>
      </c>
      <c r="CD417" s="741">
        <f t="shared" si="3411"/>
        <v>0</v>
      </c>
      <c r="CE417" s="740">
        <f t="shared" si="3412"/>
        <v>0</v>
      </c>
      <c r="CF417" s="741">
        <f t="shared" si="3413"/>
        <v>0</v>
      </c>
      <c r="CG417" s="740">
        <f t="shared" si="3414"/>
        <v>75</v>
      </c>
      <c r="CH417" s="741">
        <f t="shared" si="3415"/>
        <v>4409.25</v>
      </c>
      <c r="CI417" s="740">
        <f t="shared" si="3416"/>
        <v>0</v>
      </c>
      <c r="CJ417" s="741">
        <f t="shared" si="3417"/>
        <v>0</v>
      </c>
      <c r="CK417" s="740">
        <f t="shared" si="3418"/>
        <v>0</v>
      </c>
      <c r="CL417" s="741">
        <f t="shared" si="3419"/>
        <v>0</v>
      </c>
      <c r="CM417" s="740">
        <f t="shared" si="3420"/>
        <v>0</v>
      </c>
      <c r="CN417" s="741">
        <f t="shared" si="3421"/>
        <v>0</v>
      </c>
      <c r="CO417" s="740">
        <f t="shared" si="3422"/>
        <v>0</v>
      </c>
      <c r="CP417" s="741">
        <f t="shared" si="3423"/>
        <v>0</v>
      </c>
      <c r="CQ417" s="740">
        <f t="shared" si="3424"/>
        <v>0</v>
      </c>
      <c r="CR417" s="741">
        <f t="shared" si="3425"/>
        <v>0</v>
      </c>
      <c r="CS417" s="740">
        <f t="shared" si="3426"/>
        <v>0</v>
      </c>
      <c r="CT417" s="741">
        <f t="shared" si="3427"/>
        <v>0</v>
      </c>
      <c r="CU417" s="743">
        <f t="shared" si="3428"/>
        <v>5878.75</v>
      </c>
      <c r="CV417" s="744">
        <f t="shared" si="3429"/>
        <v>16167</v>
      </c>
      <c r="CW417" s="745">
        <v>12</v>
      </c>
      <c r="CX417" s="746">
        <f t="shared" si="3430"/>
        <v>194004</v>
      </c>
      <c r="CY417" s="747"/>
      <c r="CZ417" s="741"/>
      <c r="DA417" s="746">
        <f t="shared" si="3431"/>
        <v>194004</v>
      </c>
      <c r="DB417" s="746">
        <f t="shared" si="3432"/>
        <v>58589.21</v>
      </c>
      <c r="DC417" s="746">
        <f t="shared" si="3433"/>
        <v>252593.21</v>
      </c>
      <c r="DD417" s="750"/>
      <c r="DE417" s="1044"/>
      <c r="DF417" s="755" t="s">
        <v>361</v>
      </c>
      <c r="DG417" s="737">
        <f t="shared" si="3434"/>
        <v>0</v>
      </c>
      <c r="DH417" s="737">
        <f t="shared" si="3435"/>
        <v>5820</v>
      </c>
      <c r="DI417" s="738">
        <f t="shared" si="3436"/>
        <v>5879</v>
      </c>
      <c r="DJ417" s="817">
        <f t="shared" si="3437"/>
        <v>0</v>
      </c>
      <c r="DK417" s="740">
        <f t="shared" si="3438"/>
        <v>0</v>
      </c>
      <c r="DL417" s="741">
        <f t="shared" si="3439"/>
        <v>0</v>
      </c>
      <c r="DM417" s="740">
        <f t="shared" si="3440"/>
        <v>0</v>
      </c>
      <c r="DN417" s="741">
        <f t="shared" si="3441"/>
        <v>0</v>
      </c>
      <c r="DO417" s="740">
        <f t="shared" si="3442"/>
        <v>0</v>
      </c>
      <c r="DP417" s="741">
        <f t="shared" si="3443"/>
        <v>0</v>
      </c>
      <c r="DQ417" s="740">
        <f t="shared" si="3444"/>
        <v>0</v>
      </c>
      <c r="DR417" s="741">
        <f t="shared" si="3445"/>
        <v>0</v>
      </c>
      <c r="DS417" s="740">
        <f t="shared" si="3446"/>
        <v>0</v>
      </c>
      <c r="DT417" s="741">
        <f t="shared" si="3447"/>
        <v>0</v>
      </c>
      <c r="DU417" s="740">
        <f t="shared" si="3448"/>
        <v>0</v>
      </c>
      <c r="DV417" s="741">
        <f t="shared" si="3449"/>
        <v>0</v>
      </c>
      <c r="DW417" s="740">
        <f t="shared" si="3450"/>
        <v>0</v>
      </c>
      <c r="DX417" s="741">
        <f t="shared" si="3451"/>
        <v>0</v>
      </c>
      <c r="DY417" s="740">
        <f t="shared" si="3452"/>
        <v>0</v>
      </c>
      <c r="DZ417" s="741">
        <f t="shared" si="3453"/>
        <v>0</v>
      </c>
      <c r="EA417" s="740">
        <f t="shared" si="3454"/>
        <v>0</v>
      </c>
      <c r="EB417" s="741">
        <f t="shared" si="3455"/>
        <v>0</v>
      </c>
      <c r="EC417" s="740">
        <f t="shared" si="3456"/>
        <v>0</v>
      </c>
      <c r="ED417" s="741">
        <f t="shared" si="3457"/>
        <v>0</v>
      </c>
      <c r="EE417" s="743">
        <f t="shared" si="3458"/>
        <v>0</v>
      </c>
      <c r="EF417" s="744">
        <f t="shared" si="3459"/>
        <v>0</v>
      </c>
      <c r="EG417" s="745">
        <v>12</v>
      </c>
      <c r="EH417" s="746">
        <f t="shared" si="3460"/>
        <v>0</v>
      </c>
      <c r="EI417" s="747"/>
      <c r="EJ417" s="741"/>
      <c r="EK417" s="746">
        <f t="shared" si="3461"/>
        <v>0</v>
      </c>
      <c r="EL417" s="746">
        <f t="shared" si="3462"/>
        <v>0</v>
      </c>
      <c r="EM417" s="746">
        <f t="shared" si="3463"/>
        <v>0</v>
      </c>
      <c r="EO417" s="1044"/>
      <c r="EP417" s="755" t="s">
        <v>361</v>
      </c>
      <c r="EQ417" s="737">
        <f t="shared" si="3464"/>
        <v>0</v>
      </c>
      <c r="ER417" s="737">
        <f t="shared" si="3465"/>
        <v>5820</v>
      </c>
      <c r="ES417" s="738">
        <f t="shared" si="3466"/>
        <v>5879</v>
      </c>
      <c r="ET417" s="817">
        <f t="shared" si="3467"/>
        <v>0</v>
      </c>
      <c r="EU417" s="740">
        <f t="shared" si="3468"/>
        <v>0</v>
      </c>
      <c r="EV417" s="741">
        <f t="shared" si="3469"/>
        <v>0</v>
      </c>
      <c r="EW417" s="740">
        <f t="shared" si="3470"/>
        <v>0</v>
      </c>
      <c r="EX417" s="741">
        <f t="shared" si="3471"/>
        <v>0</v>
      </c>
      <c r="EY417" s="740">
        <f t="shared" si="3472"/>
        <v>0</v>
      </c>
      <c r="EZ417" s="741">
        <f t="shared" si="3473"/>
        <v>0</v>
      </c>
      <c r="FA417" s="740">
        <f t="shared" si="3474"/>
        <v>0</v>
      </c>
      <c r="FB417" s="741">
        <f t="shared" si="3475"/>
        <v>0</v>
      </c>
      <c r="FC417" s="740">
        <f t="shared" si="3476"/>
        <v>0</v>
      </c>
      <c r="FD417" s="741">
        <f t="shared" si="3477"/>
        <v>0</v>
      </c>
      <c r="FE417" s="740">
        <f t="shared" si="3478"/>
        <v>0</v>
      </c>
      <c r="FF417" s="741">
        <f t="shared" si="3479"/>
        <v>0</v>
      </c>
      <c r="FG417" s="740">
        <f t="shared" si="3480"/>
        <v>0</v>
      </c>
      <c r="FH417" s="741">
        <f t="shared" si="3481"/>
        <v>0</v>
      </c>
      <c r="FI417" s="740">
        <f t="shared" si="3482"/>
        <v>0</v>
      </c>
      <c r="FJ417" s="741">
        <f t="shared" si="3483"/>
        <v>0</v>
      </c>
      <c r="FK417" s="740">
        <f t="shared" si="3484"/>
        <v>0</v>
      </c>
      <c r="FL417" s="741">
        <f t="shared" si="3485"/>
        <v>0</v>
      </c>
      <c r="FM417" s="740">
        <f t="shared" si="3486"/>
        <v>0</v>
      </c>
      <c r="FN417" s="741">
        <f t="shared" si="3487"/>
        <v>0</v>
      </c>
      <c r="FO417" s="743">
        <f t="shared" si="3488"/>
        <v>0</v>
      </c>
      <c r="FP417" s="744">
        <f t="shared" si="3489"/>
        <v>0</v>
      </c>
      <c r="FQ417" s="745">
        <v>12</v>
      </c>
      <c r="FR417" s="746">
        <f t="shared" si="3490"/>
        <v>0</v>
      </c>
      <c r="FS417" s="747"/>
      <c r="FT417" s="741"/>
      <c r="FU417" s="746">
        <f t="shared" si="3491"/>
        <v>0</v>
      </c>
      <c r="FV417" s="746">
        <f t="shared" si="3492"/>
        <v>0</v>
      </c>
      <c r="FW417" s="746">
        <f t="shared" si="3493"/>
        <v>0</v>
      </c>
      <c r="FY417" s="1044"/>
      <c r="FZ417" s="755" t="s">
        <v>361</v>
      </c>
      <c r="GA417" s="737">
        <f t="shared" si="3494"/>
        <v>2</v>
      </c>
      <c r="GB417" s="737">
        <f t="shared" si="3495"/>
        <v>5820</v>
      </c>
      <c r="GC417" s="738">
        <f t="shared" si="3496"/>
        <v>5879</v>
      </c>
      <c r="GD417" s="743">
        <f t="shared" si="3497"/>
        <v>11758</v>
      </c>
      <c r="GE417" s="743"/>
      <c r="GF417" s="737">
        <f t="shared" si="3498"/>
        <v>0</v>
      </c>
      <c r="GG417" s="743"/>
      <c r="GH417" s="737">
        <f t="shared" si="3499"/>
        <v>0</v>
      </c>
      <c r="GI417" s="743"/>
      <c r="GJ417" s="737">
        <f t="shared" si="3500"/>
        <v>0</v>
      </c>
      <c r="GK417" s="743"/>
      <c r="GL417" s="737">
        <f t="shared" si="3501"/>
        <v>4556.2299999999996</v>
      </c>
      <c r="GM417" s="743"/>
      <c r="GN417" s="737">
        <f t="shared" si="3502"/>
        <v>0</v>
      </c>
      <c r="GO417" s="743"/>
      <c r="GP417" s="737">
        <f t="shared" si="3503"/>
        <v>11669.82</v>
      </c>
      <c r="GQ417" s="743"/>
      <c r="GR417" s="737">
        <f t="shared" si="3504"/>
        <v>1763.7</v>
      </c>
      <c r="GS417" s="743"/>
      <c r="GT417" s="737">
        <f t="shared" si="3505"/>
        <v>0</v>
      </c>
      <c r="GU417" s="743"/>
      <c r="GV417" s="737">
        <f t="shared" si="3506"/>
        <v>0</v>
      </c>
      <c r="GW417" s="743"/>
      <c r="GX417" s="737">
        <f t="shared" si="3507"/>
        <v>0</v>
      </c>
      <c r="GY417" s="743">
        <f t="shared" si="3507"/>
        <v>5878.75</v>
      </c>
      <c r="GZ417" s="744">
        <f t="shared" si="3508"/>
        <v>35626.5</v>
      </c>
      <c r="HA417" s="745">
        <v>12</v>
      </c>
      <c r="HB417" s="746">
        <f t="shared" si="3509"/>
        <v>427518</v>
      </c>
      <c r="HC417" s="737">
        <f t="shared" si="3510"/>
        <v>0</v>
      </c>
      <c r="HD417" s="737">
        <f t="shared" si="3510"/>
        <v>0</v>
      </c>
      <c r="HE417" s="746">
        <f t="shared" si="3511"/>
        <v>427518</v>
      </c>
      <c r="HF417" s="746">
        <f t="shared" si="3512"/>
        <v>129110.44</v>
      </c>
      <c r="HG417" s="746">
        <f t="shared" si="3513"/>
        <v>556628.43999999994</v>
      </c>
    </row>
    <row r="418" spans="1:215" hidden="1" x14ac:dyDescent="0.25">
      <c r="A418" s="1044"/>
      <c r="B418" s="779" t="s">
        <v>43</v>
      </c>
      <c r="C418" s="737">
        <f t="shared" si="3345"/>
        <v>0</v>
      </c>
      <c r="D418" s="737">
        <f t="shared" si="3346"/>
        <v>7402</v>
      </c>
      <c r="E418" s="738">
        <f t="shared" si="3347"/>
        <v>7477</v>
      </c>
      <c r="F418" s="817">
        <f t="shared" si="3348"/>
        <v>0</v>
      </c>
      <c r="G418" s="740">
        <f t="shared" si="3514"/>
        <v>0</v>
      </c>
      <c r="H418" s="741">
        <f t="shared" si="3350"/>
        <v>0</v>
      </c>
      <c r="I418" s="740">
        <f t="shared" si="3514"/>
        <v>0</v>
      </c>
      <c r="J418" s="741">
        <f t="shared" si="3351"/>
        <v>0</v>
      </c>
      <c r="K418" s="740">
        <f t="shared" si="3352"/>
        <v>0</v>
      </c>
      <c r="L418" s="741">
        <f t="shared" si="3353"/>
        <v>0</v>
      </c>
      <c r="M418" s="740">
        <f t="shared" si="3354"/>
        <v>0</v>
      </c>
      <c r="N418" s="741">
        <f t="shared" si="3355"/>
        <v>0</v>
      </c>
      <c r="O418" s="740">
        <f t="shared" si="3356"/>
        <v>0</v>
      </c>
      <c r="P418" s="741">
        <f t="shared" si="3357"/>
        <v>0</v>
      </c>
      <c r="Q418" s="740">
        <f t="shared" si="3358"/>
        <v>0</v>
      </c>
      <c r="R418" s="741">
        <f t="shared" si="3359"/>
        <v>0</v>
      </c>
      <c r="S418" s="740">
        <f t="shared" si="3360"/>
        <v>0</v>
      </c>
      <c r="T418" s="741">
        <f t="shared" si="3361"/>
        <v>0</v>
      </c>
      <c r="U418" s="740">
        <f t="shared" si="3362"/>
        <v>0</v>
      </c>
      <c r="V418" s="741">
        <f t="shared" si="3363"/>
        <v>0</v>
      </c>
      <c r="W418" s="740">
        <f t="shared" si="3364"/>
        <v>0</v>
      </c>
      <c r="X418" s="741">
        <f t="shared" si="3365"/>
        <v>0</v>
      </c>
      <c r="Y418" s="740">
        <f t="shared" si="3366"/>
        <v>0</v>
      </c>
      <c r="Z418" s="741">
        <f t="shared" si="3367"/>
        <v>0</v>
      </c>
      <c r="AA418" s="743">
        <f t="shared" si="3368"/>
        <v>0</v>
      </c>
      <c r="AB418" s="744">
        <f t="shared" si="3369"/>
        <v>0</v>
      </c>
      <c r="AC418" s="745">
        <v>12</v>
      </c>
      <c r="AD418" s="746">
        <f t="shared" si="3370"/>
        <v>0</v>
      </c>
      <c r="AE418" s="747"/>
      <c r="AF418" s="741"/>
      <c r="AG418" s="746">
        <f t="shared" si="3371"/>
        <v>0</v>
      </c>
      <c r="AH418" s="746">
        <f t="shared" si="3372"/>
        <v>0</v>
      </c>
      <c r="AI418" s="746">
        <f t="shared" si="3373"/>
        <v>0</v>
      </c>
      <c r="AK418" s="1044"/>
      <c r="AL418" s="779" t="s">
        <v>43</v>
      </c>
      <c r="AM418" s="737">
        <f t="shared" si="3374"/>
        <v>0</v>
      </c>
      <c r="AN418" s="737">
        <f t="shared" si="3375"/>
        <v>7402</v>
      </c>
      <c r="AO418" s="738">
        <f t="shared" si="3376"/>
        <v>7477</v>
      </c>
      <c r="AP418" s="817">
        <f t="shared" si="3377"/>
        <v>0</v>
      </c>
      <c r="AQ418" s="740">
        <f t="shared" si="3378"/>
        <v>0</v>
      </c>
      <c r="AR418" s="741">
        <f t="shared" si="3379"/>
        <v>0</v>
      </c>
      <c r="AS418" s="740">
        <f t="shared" si="3380"/>
        <v>0</v>
      </c>
      <c r="AT418" s="741">
        <f t="shared" si="3381"/>
        <v>0</v>
      </c>
      <c r="AU418" s="740">
        <f t="shared" si="3382"/>
        <v>0</v>
      </c>
      <c r="AV418" s="741">
        <f t="shared" si="3383"/>
        <v>0</v>
      </c>
      <c r="AW418" s="740">
        <f t="shared" si="3384"/>
        <v>0</v>
      </c>
      <c r="AX418" s="741">
        <f t="shared" si="3385"/>
        <v>0</v>
      </c>
      <c r="AY418" s="740">
        <f t="shared" si="3386"/>
        <v>0</v>
      </c>
      <c r="AZ418" s="741">
        <f t="shared" si="3387"/>
        <v>0</v>
      </c>
      <c r="BA418" s="740">
        <f t="shared" si="3388"/>
        <v>0</v>
      </c>
      <c r="BB418" s="741">
        <f t="shared" si="3389"/>
        <v>0</v>
      </c>
      <c r="BC418" s="740">
        <f t="shared" si="3390"/>
        <v>0</v>
      </c>
      <c r="BD418" s="741">
        <f t="shared" si="3391"/>
        <v>0</v>
      </c>
      <c r="BE418" s="740">
        <f t="shared" si="3392"/>
        <v>0</v>
      </c>
      <c r="BF418" s="741">
        <f t="shared" si="3393"/>
        <v>0</v>
      </c>
      <c r="BG418" s="740">
        <f t="shared" si="3394"/>
        <v>0</v>
      </c>
      <c r="BH418" s="741">
        <f t="shared" si="3395"/>
        <v>0</v>
      </c>
      <c r="BI418" s="740">
        <f t="shared" si="3396"/>
        <v>0</v>
      </c>
      <c r="BJ418" s="741">
        <f t="shared" si="3397"/>
        <v>0</v>
      </c>
      <c r="BK418" s="743">
        <f t="shared" si="3398"/>
        <v>0</v>
      </c>
      <c r="BL418" s="744">
        <f t="shared" si="3399"/>
        <v>0</v>
      </c>
      <c r="BM418" s="745">
        <v>12</v>
      </c>
      <c r="BN418" s="746">
        <f t="shared" si="3400"/>
        <v>0</v>
      </c>
      <c r="BO418" s="747"/>
      <c r="BP418" s="741"/>
      <c r="BQ418" s="746">
        <f t="shared" si="3401"/>
        <v>0</v>
      </c>
      <c r="BR418" s="746">
        <f t="shared" si="3402"/>
        <v>0</v>
      </c>
      <c r="BS418" s="746">
        <f t="shared" si="3403"/>
        <v>0</v>
      </c>
      <c r="BU418" s="1044"/>
      <c r="BV418" s="779" t="s">
        <v>43</v>
      </c>
      <c r="BW418" s="737">
        <f t="shared" si="3404"/>
        <v>2.5</v>
      </c>
      <c r="BX418" s="737">
        <f t="shared" si="3405"/>
        <v>7402</v>
      </c>
      <c r="BY418" s="738">
        <f t="shared" si="3406"/>
        <v>7477</v>
      </c>
      <c r="BZ418" s="817">
        <f t="shared" si="3407"/>
        <v>18692.5</v>
      </c>
      <c r="CA418" s="740">
        <f t="shared" si="3408"/>
        <v>0</v>
      </c>
      <c r="CB418" s="741">
        <f t="shared" si="3409"/>
        <v>0</v>
      </c>
      <c r="CC418" s="740">
        <f t="shared" si="3410"/>
        <v>0</v>
      </c>
      <c r="CD418" s="741">
        <f t="shared" si="3411"/>
        <v>0</v>
      </c>
      <c r="CE418" s="740">
        <f t="shared" si="3412"/>
        <v>0</v>
      </c>
      <c r="CF418" s="741">
        <f t="shared" si="3413"/>
        <v>0</v>
      </c>
      <c r="CG418" s="740">
        <f t="shared" si="3414"/>
        <v>0</v>
      </c>
      <c r="CH418" s="741">
        <f t="shared" si="3415"/>
        <v>0</v>
      </c>
      <c r="CI418" s="740">
        <f t="shared" si="3416"/>
        <v>0</v>
      </c>
      <c r="CJ418" s="741">
        <f t="shared" si="3417"/>
        <v>0</v>
      </c>
      <c r="CK418" s="740">
        <f t="shared" si="3418"/>
        <v>0</v>
      </c>
      <c r="CL418" s="741">
        <f t="shared" si="3419"/>
        <v>0</v>
      </c>
      <c r="CM418" s="740">
        <f t="shared" si="3420"/>
        <v>15</v>
      </c>
      <c r="CN418" s="741">
        <f t="shared" si="3421"/>
        <v>2803.88</v>
      </c>
      <c r="CO418" s="740">
        <f t="shared" si="3422"/>
        <v>0</v>
      </c>
      <c r="CP418" s="741">
        <f t="shared" si="3423"/>
        <v>0</v>
      </c>
      <c r="CQ418" s="740">
        <f t="shared" si="3424"/>
        <v>0</v>
      </c>
      <c r="CR418" s="741">
        <f t="shared" si="3425"/>
        <v>0</v>
      </c>
      <c r="CS418" s="740">
        <f t="shared" si="3426"/>
        <v>0</v>
      </c>
      <c r="CT418" s="741">
        <f t="shared" si="3427"/>
        <v>0</v>
      </c>
      <c r="CU418" s="743">
        <f t="shared" si="3428"/>
        <v>19093.62</v>
      </c>
      <c r="CV418" s="744">
        <f t="shared" si="3429"/>
        <v>40590</v>
      </c>
      <c r="CW418" s="745">
        <v>12</v>
      </c>
      <c r="CX418" s="746">
        <f t="shared" si="3430"/>
        <v>487080</v>
      </c>
      <c r="CY418" s="747"/>
      <c r="CZ418" s="741"/>
      <c r="DA418" s="746">
        <f t="shared" si="3431"/>
        <v>487080</v>
      </c>
      <c r="DB418" s="746">
        <f t="shared" si="3432"/>
        <v>147098.16</v>
      </c>
      <c r="DC418" s="746">
        <f t="shared" si="3433"/>
        <v>634178.16</v>
      </c>
      <c r="DD418" s="750"/>
      <c r="DE418" s="1044"/>
      <c r="DF418" s="779" t="s">
        <v>43</v>
      </c>
      <c r="DG418" s="737">
        <f t="shared" si="3434"/>
        <v>0</v>
      </c>
      <c r="DH418" s="737">
        <f t="shared" si="3435"/>
        <v>7402</v>
      </c>
      <c r="DI418" s="738">
        <f t="shared" si="3436"/>
        <v>7477</v>
      </c>
      <c r="DJ418" s="817">
        <f t="shared" si="3437"/>
        <v>0</v>
      </c>
      <c r="DK418" s="740">
        <f t="shared" si="3438"/>
        <v>0</v>
      </c>
      <c r="DL418" s="741">
        <f t="shared" si="3439"/>
        <v>0</v>
      </c>
      <c r="DM418" s="740">
        <f t="shared" si="3440"/>
        <v>0</v>
      </c>
      <c r="DN418" s="741">
        <f t="shared" si="3441"/>
        <v>0</v>
      </c>
      <c r="DO418" s="740">
        <f t="shared" si="3442"/>
        <v>0</v>
      </c>
      <c r="DP418" s="741">
        <f t="shared" si="3443"/>
        <v>0</v>
      </c>
      <c r="DQ418" s="740">
        <f t="shared" si="3444"/>
        <v>0</v>
      </c>
      <c r="DR418" s="741">
        <f t="shared" si="3445"/>
        <v>0</v>
      </c>
      <c r="DS418" s="740">
        <f t="shared" si="3446"/>
        <v>0</v>
      </c>
      <c r="DT418" s="741">
        <f t="shared" si="3447"/>
        <v>0</v>
      </c>
      <c r="DU418" s="740">
        <f t="shared" si="3448"/>
        <v>0</v>
      </c>
      <c r="DV418" s="741">
        <f t="shared" si="3449"/>
        <v>0</v>
      </c>
      <c r="DW418" s="740">
        <f t="shared" si="3450"/>
        <v>0</v>
      </c>
      <c r="DX418" s="741">
        <f t="shared" si="3451"/>
        <v>0</v>
      </c>
      <c r="DY418" s="740">
        <f t="shared" si="3452"/>
        <v>0</v>
      </c>
      <c r="DZ418" s="741">
        <f t="shared" si="3453"/>
        <v>0</v>
      </c>
      <c r="EA418" s="740">
        <f t="shared" si="3454"/>
        <v>0</v>
      </c>
      <c r="EB418" s="741">
        <f t="shared" si="3455"/>
        <v>0</v>
      </c>
      <c r="EC418" s="740">
        <f t="shared" si="3456"/>
        <v>0</v>
      </c>
      <c r="ED418" s="741">
        <f t="shared" si="3457"/>
        <v>0</v>
      </c>
      <c r="EE418" s="743">
        <f t="shared" si="3458"/>
        <v>0</v>
      </c>
      <c r="EF418" s="744">
        <f t="shared" si="3459"/>
        <v>0</v>
      </c>
      <c r="EG418" s="745">
        <v>12</v>
      </c>
      <c r="EH418" s="746">
        <f t="shared" si="3460"/>
        <v>0</v>
      </c>
      <c r="EI418" s="747"/>
      <c r="EJ418" s="741"/>
      <c r="EK418" s="746">
        <f t="shared" si="3461"/>
        <v>0</v>
      </c>
      <c r="EL418" s="746">
        <f t="shared" si="3462"/>
        <v>0</v>
      </c>
      <c r="EM418" s="746">
        <f t="shared" si="3463"/>
        <v>0</v>
      </c>
      <c r="EO418" s="1044"/>
      <c r="EP418" s="779" t="s">
        <v>43</v>
      </c>
      <c r="EQ418" s="737">
        <f t="shared" si="3464"/>
        <v>0</v>
      </c>
      <c r="ER418" s="737">
        <f t="shared" si="3465"/>
        <v>7402</v>
      </c>
      <c r="ES418" s="738">
        <f t="shared" si="3466"/>
        <v>7477</v>
      </c>
      <c r="ET418" s="817">
        <f t="shared" si="3467"/>
        <v>0</v>
      </c>
      <c r="EU418" s="740">
        <f t="shared" si="3468"/>
        <v>0</v>
      </c>
      <c r="EV418" s="741">
        <f t="shared" si="3469"/>
        <v>0</v>
      </c>
      <c r="EW418" s="740">
        <f t="shared" si="3470"/>
        <v>0</v>
      </c>
      <c r="EX418" s="741">
        <f t="shared" si="3471"/>
        <v>0</v>
      </c>
      <c r="EY418" s="740">
        <f t="shared" si="3472"/>
        <v>0</v>
      </c>
      <c r="EZ418" s="741">
        <f t="shared" si="3473"/>
        <v>0</v>
      </c>
      <c r="FA418" s="740">
        <f t="shared" si="3474"/>
        <v>0</v>
      </c>
      <c r="FB418" s="741">
        <f t="shared" si="3475"/>
        <v>0</v>
      </c>
      <c r="FC418" s="740">
        <f t="shared" si="3476"/>
        <v>0</v>
      </c>
      <c r="FD418" s="741">
        <f t="shared" si="3477"/>
        <v>0</v>
      </c>
      <c r="FE418" s="740">
        <f t="shared" si="3478"/>
        <v>0</v>
      </c>
      <c r="FF418" s="741">
        <f t="shared" si="3479"/>
        <v>0</v>
      </c>
      <c r="FG418" s="740">
        <f t="shared" si="3480"/>
        <v>0</v>
      </c>
      <c r="FH418" s="741">
        <f t="shared" si="3481"/>
        <v>0</v>
      </c>
      <c r="FI418" s="740">
        <f t="shared" si="3482"/>
        <v>0</v>
      </c>
      <c r="FJ418" s="741">
        <f t="shared" si="3483"/>
        <v>0</v>
      </c>
      <c r="FK418" s="740">
        <f t="shared" si="3484"/>
        <v>0</v>
      </c>
      <c r="FL418" s="741">
        <f t="shared" si="3485"/>
        <v>0</v>
      </c>
      <c r="FM418" s="740">
        <f t="shared" si="3486"/>
        <v>0</v>
      </c>
      <c r="FN418" s="741">
        <f t="shared" si="3487"/>
        <v>0</v>
      </c>
      <c r="FO418" s="743">
        <f t="shared" si="3488"/>
        <v>0</v>
      </c>
      <c r="FP418" s="744">
        <f t="shared" si="3489"/>
        <v>0</v>
      </c>
      <c r="FQ418" s="745">
        <v>12</v>
      </c>
      <c r="FR418" s="746">
        <f t="shared" si="3490"/>
        <v>0</v>
      </c>
      <c r="FS418" s="747"/>
      <c r="FT418" s="741"/>
      <c r="FU418" s="746">
        <f t="shared" si="3491"/>
        <v>0</v>
      </c>
      <c r="FV418" s="746">
        <f t="shared" si="3492"/>
        <v>0</v>
      </c>
      <c r="FW418" s="746">
        <f t="shared" si="3493"/>
        <v>0</v>
      </c>
      <c r="FY418" s="1044"/>
      <c r="FZ418" s="779" t="s">
        <v>43</v>
      </c>
      <c r="GA418" s="737">
        <f t="shared" si="3494"/>
        <v>2.5</v>
      </c>
      <c r="GB418" s="737">
        <f t="shared" si="3495"/>
        <v>7402</v>
      </c>
      <c r="GC418" s="738">
        <f t="shared" si="3496"/>
        <v>7477</v>
      </c>
      <c r="GD418" s="743">
        <f t="shared" si="3497"/>
        <v>18692.5</v>
      </c>
      <c r="GE418" s="743"/>
      <c r="GF418" s="737">
        <f t="shared" si="3498"/>
        <v>0</v>
      </c>
      <c r="GG418" s="743"/>
      <c r="GH418" s="737">
        <f t="shared" si="3499"/>
        <v>0</v>
      </c>
      <c r="GI418" s="743"/>
      <c r="GJ418" s="737">
        <f t="shared" si="3500"/>
        <v>0</v>
      </c>
      <c r="GK418" s="743"/>
      <c r="GL418" s="737">
        <f t="shared" si="3501"/>
        <v>0</v>
      </c>
      <c r="GM418" s="743"/>
      <c r="GN418" s="737">
        <f t="shared" si="3502"/>
        <v>0</v>
      </c>
      <c r="GO418" s="743"/>
      <c r="GP418" s="737">
        <f t="shared" si="3503"/>
        <v>0</v>
      </c>
      <c r="GQ418" s="743"/>
      <c r="GR418" s="737">
        <f t="shared" si="3504"/>
        <v>2803.88</v>
      </c>
      <c r="GS418" s="743"/>
      <c r="GT418" s="737">
        <f t="shared" si="3505"/>
        <v>0</v>
      </c>
      <c r="GU418" s="743"/>
      <c r="GV418" s="737">
        <f t="shared" si="3506"/>
        <v>0</v>
      </c>
      <c r="GW418" s="743"/>
      <c r="GX418" s="737">
        <f t="shared" si="3507"/>
        <v>0</v>
      </c>
      <c r="GY418" s="743">
        <f t="shared" si="3507"/>
        <v>19093.62</v>
      </c>
      <c r="GZ418" s="744">
        <f t="shared" si="3508"/>
        <v>40590</v>
      </c>
      <c r="HA418" s="745">
        <v>12</v>
      </c>
      <c r="HB418" s="746">
        <f t="shared" si="3509"/>
        <v>487080</v>
      </c>
      <c r="HC418" s="737">
        <f t="shared" si="3510"/>
        <v>0</v>
      </c>
      <c r="HD418" s="737">
        <f t="shared" si="3510"/>
        <v>0</v>
      </c>
      <c r="HE418" s="746">
        <f t="shared" si="3511"/>
        <v>487080</v>
      </c>
      <c r="HF418" s="746">
        <f t="shared" si="3512"/>
        <v>147098.16</v>
      </c>
      <c r="HG418" s="746">
        <f t="shared" si="3513"/>
        <v>634178.16</v>
      </c>
    </row>
    <row r="419" spans="1:215" hidden="1" x14ac:dyDescent="0.25">
      <c r="A419" s="1044"/>
      <c r="B419" s="752"/>
      <c r="C419" s="737">
        <f t="shared" si="3345"/>
        <v>0</v>
      </c>
      <c r="D419" s="737">
        <f t="shared" si="3346"/>
        <v>0</v>
      </c>
      <c r="E419" s="738">
        <f t="shared" si="3347"/>
        <v>0</v>
      </c>
      <c r="F419" s="817">
        <f t="shared" si="3348"/>
        <v>0</v>
      </c>
      <c r="G419" s="740">
        <f t="shared" si="3514"/>
        <v>0</v>
      </c>
      <c r="H419" s="741">
        <f t="shared" si="3350"/>
        <v>0</v>
      </c>
      <c r="I419" s="740">
        <f t="shared" si="3514"/>
        <v>0</v>
      </c>
      <c r="J419" s="741">
        <f t="shared" si="3351"/>
        <v>0</v>
      </c>
      <c r="K419" s="740">
        <f t="shared" si="3352"/>
        <v>0</v>
      </c>
      <c r="L419" s="741">
        <f t="shared" si="3353"/>
        <v>0</v>
      </c>
      <c r="M419" s="740">
        <f t="shared" si="3354"/>
        <v>0</v>
      </c>
      <c r="N419" s="741">
        <f t="shared" si="3355"/>
        <v>0</v>
      </c>
      <c r="O419" s="740">
        <f t="shared" si="3356"/>
        <v>0</v>
      </c>
      <c r="P419" s="741">
        <f t="shared" si="3357"/>
        <v>0</v>
      </c>
      <c r="Q419" s="740">
        <f t="shared" si="3358"/>
        <v>0</v>
      </c>
      <c r="R419" s="741">
        <f t="shared" si="3359"/>
        <v>0</v>
      </c>
      <c r="S419" s="740">
        <f t="shared" si="3360"/>
        <v>0</v>
      </c>
      <c r="T419" s="741">
        <f t="shared" si="3361"/>
        <v>0</v>
      </c>
      <c r="U419" s="740">
        <f t="shared" si="3362"/>
        <v>0</v>
      </c>
      <c r="V419" s="741">
        <f t="shared" si="3363"/>
        <v>0</v>
      </c>
      <c r="W419" s="740">
        <f t="shared" si="3364"/>
        <v>0</v>
      </c>
      <c r="X419" s="741">
        <f t="shared" si="3365"/>
        <v>0</v>
      </c>
      <c r="Y419" s="740">
        <f t="shared" si="3366"/>
        <v>0</v>
      </c>
      <c r="Z419" s="741">
        <f t="shared" si="3367"/>
        <v>0</v>
      </c>
      <c r="AA419" s="743">
        <f t="shared" si="3368"/>
        <v>0</v>
      </c>
      <c r="AB419" s="744">
        <f t="shared" si="3369"/>
        <v>0</v>
      </c>
      <c r="AC419" s="745">
        <v>12</v>
      </c>
      <c r="AD419" s="746">
        <f t="shared" si="3370"/>
        <v>0</v>
      </c>
      <c r="AE419" s="747"/>
      <c r="AF419" s="741"/>
      <c r="AG419" s="746">
        <f t="shared" si="3371"/>
        <v>0</v>
      </c>
      <c r="AH419" s="746">
        <f t="shared" si="3372"/>
        <v>0</v>
      </c>
      <c r="AI419" s="746">
        <f t="shared" si="3373"/>
        <v>0</v>
      </c>
      <c r="AK419" s="1044"/>
      <c r="AL419" s="752"/>
      <c r="AM419" s="737">
        <f t="shared" si="3374"/>
        <v>0</v>
      </c>
      <c r="AN419" s="737">
        <f t="shared" si="3375"/>
        <v>0</v>
      </c>
      <c r="AO419" s="738">
        <f t="shared" si="3376"/>
        <v>0</v>
      </c>
      <c r="AP419" s="817">
        <f t="shared" si="3377"/>
        <v>0</v>
      </c>
      <c r="AQ419" s="740">
        <f t="shared" si="3378"/>
        <v>0</v>
      </c>
      <c r="AR419" s="741">
        <f t="shared" si="3379"/>
        <v>0</v>
      </c>
      <c r="AS419" s="740">
        <f t="shared" si="3380"/>
        <v>0</v>
      </c>
      <c r="AT419" s="741">
        <f t="shared" si="3381"/>
        <v>0</v>
      </c>
      <c r="AU419" s="740">
        <f t="shared" si="3382"/>
        <v>0</v>
      </c>
      <c r="AV419" s="741">
        <f t="shared" si="3383"/>
        <v>0</v>
      </c>
      <c r="AW419" s="740">
        <f t="shared" si="3384"/>
        <v>0</v>
      </c>
      <c r="AX419" s="741">
        <f t="shared" si="3385"/>
        <v>0</v>
      </c>
      <c r="AY419" s="740">
        <f t="shared" si="3386"/>
        <v>0</v>
      </c>
      <c r="AZ419" s="741">
        <f t="shared" si="3387"/>
        <v>0</v>
      </c>
      <c r="BA419" s="740">
        <f t="shared" si="3388"/>
        <v>0</v>
      </c>
      <c r="BB419" s="741">
        <f t="shared" si="3389"/>
        <v>0</v>
      </c>
      <c r="BC419" s="740">
        <f t="shared" si="3390"/>
        <v>0</v>
      </c>
      <c r="BD419" s="741">
        <f t="shared" si="3391"/>
        <v>0</v>
      </c>
      <c r="BE419" s="740">
        <f t="shared" si="3392"/>
        <v>0</v>
      </c>
      <c r="BF419" s="741">
        <f t="shared" si="3393"/>
        <v>0</v>
      </c>
      <c r="BG419" s="740">
        <f t="shared" si="3394"/>
        <v>0</v>
      </c>
      <c r="BH419" s="741">
        <f t="shared" si="3395"/>
        <v>0</v>
      </c>
      <c r="BI419" s="740">
        <f t="shared" si="3396"/>
        <v>0</v>
      </c>
      <c r="BJ419" s="741">
        <f t="shared" si="3397"/>
        <v>0</v>
      </c>
      <c r="BK419" s="743">
        <f t="shared" si="3398"/>
        <v>0</v>
      </c>
      <c r="BL419" s="744">
        <f t="shared" si="3399"/>
        <v>0</v>
      </c>
      <c r="BM419" s="745">
        <v>12</v>
      </c>
      <c r="BN419" s="746">
        <f t="shared" si="3400"/>
        <v>0</v>
      </c>
      <c r="BO419" s="747"/>
      <c r="BP419" s="741"/>
      <c r="BQ419" s="746">
        <f t="shared" si="3401"/>
        <v>0</v>
      </c>
      <c r="BR419" s="746">
        <f t="shared" si="3402"/>
        <v>0</v>
      </c>
      <c r="BS419" s="746">
        <f t="shared" si="3403"/>
        <v>0</v>
      </c>
      <c r="BU419" s="1044"/>
      <c r="BV419" s="752"/>
      <c r="BW419" s="737">
        <f t="shared" si="3404"/>
        <v>0</v>
      </c>
      <c r="BX419" s="737">
        <f t="shared" si="3405"/>
        <v>0</v>
      </c>
      <c r="BY419" s="738">
        <f t="shared" si="3406"/>
        <v>0</v>
      </c>
      <c r="BZ419" s="817">
        <f t="shared" si="3407"/>
        <v>0</v>
      </c>
      <c r="CA419" s="740">
        <f t="shared" si="3408"/>
        <v>0</v>
      </c>
      <c r="CB419" s="741">
        <f t="shared" si="3409"/>
        <v>0</v>
      </c>
      <c r="CC419" s="740">
        <f t="shared" si="3410"/>
        <v>0</v>
      </c>
      <c r="CD419" s="741">
        <f t="shared" si="3411"/>
        <v>0</v>
      </c>
      <c r="CE419" s="740">
        <f t="shared" si="3412"/>
        <v>0</v>
      </c>
      <c r="CF419" s="741">
        <f t="shared" si="3413"/>
        <v>0</v>
      </c>
      <c r="CG419" s="740">
        <f t="shared" si="3414"/>
        <v>0</v>
      </c>
      <c r="CH419" s="741">
        <f t="shared" si="3415"/>
        <v>0</v>
      </c>
      <c r="CI419" s="740">
        <f t="shared" si="3416"/>
        <v>0</v>
      </c>
      <c r="CJ419" s="741">
        <f t="shared" si="3417"/>
        <v>0</v>
      </c>
      <c r="CK419" s="740">
        <f t="shared" si="3418"/>
        <v>0</v>
      </c>
      <c r="CL419" s="741">
        <f t="shared" si="3419"/>
        <v>0</v>
      </c>
      <c r="CM419" s="740">
        <f t="shared" si="3420"/>
        <v>0</v>
      </c>
      <c r="CN419" s="741">
        <f t="shared" si="3421"/>
        <v>0</v>
      </c>
      <c r="CO419" s="740">
        <f t="shared" si="3422"/>
        <v>0</v>
      </c>
      <c r="CP419" s="741">
        <f t="shared" si="3423"/>
        <v>0</v>
      </c>
      <c r="CQ419" s="740">
        <f t="shared" si="3424"/>
        <v>0</v>
      </c>
      <c r="CR419" s="741">
        <f t="shared" si="3425"/>
        <v>0</v>
      </c>
      <c r="CS419" s="740">
        <f t="shared" si="3426"/>
        <v>0</v>
      </c>
      <c r="CT419" s="741">
        <f t="shared" si="3427"/>
        <v>0</v>
      </c>
      <c r="CU419" s="743">
        <f t="shared" si="3428"/>
        <v>0</v>
      </c>
      <c r="CV419" s="744">
        <f t="shared" si="3429"/>
        <v>0</v>
      </c>
      <c r="CW419" s="745">
        <v>12</v>
      </c>
      <c r="CX419" s="746">
        <f t="shared" si="3430"/>
        <v>0</v>
      </c>
      <c r="CY419" s="747"/>
      <c r="CZ419" s="741"/>
      <c r="DA419" s="746">
        <f t="shared" si="3431"/>
        <v>0</v>
      </c>
      <c r="DB419" s="746">
        <f t="shared" si="3432"/>
        <v>0</v>
      </c>
      <c r="DC419" s="746">
        <f t="shared" si="3433"/>
        <v>0</v>
      </c>
      <c r="DD419" s="750"/>
      <c r="DE419" s="1044"/>
      <c r="DF419" s="752"/>
      <c r="DG419" s="737">
        <f t="shared" si="3434"/>
        <v>0</v>
      </c>
      <c r="DH419" s="737">
        <f t="shared" si="3435"/>
        <v>0</v>
      </c>
      <c r="DI419" s="738">
        <f t="shared" si="3436"/>
        <v>0</v>
      </c>
      <c r="DJ419" s="817">
        <f t="shared" si="3437"/>
        <v>0</v>
      </c>
      <c r="DK419" s="740">
        <f t="shared" si="3438"/>
        <v>0</v>
      </c>
      <c r="DL419" s="741">
        <f t="shared" si="3439"/>
        <v>0</v>
      </c>
      <c r="DM419" s="740">
        <f t="shared" si="3440"/>
        <v>0</v>
      </c>
      <c r="DN419" s="741">
        <f t="shared" si="3441"/>
        <v>0</v>
      </c>
      <c r="DO419" s="740">
        <f t="shared" si="3442"/>
        <v>0</v>
      </c>
      <c r="DP419" s="741">
        <f t="shared" si="3443"/>
        <v>0</v>
      </c>
      <c r="DQ419" s="740">
        <f t="shared" si="3444"/>
        <v>0</v>
      </c>
      <c r="DR419" s="741">
        <f t="shared" si="3445"/>
        <v>0</v>
      </c>
      <c r="DS419" s="740">
        <f t="shared" si="3446"/>
        <v>0</v>
      </c>
      <c r="DT419" s="741">
        <f t="shared" si="3447"/>
        <v>0</v>
      </c>
      <c r="DU419" s="740">
        <f t="shared" si="3448"/>
        <v>0</v>
      </c>
      <c r="DV419" s="741">
        <f t="shared" si="3449"/>
        <v>0</v>
      </c>
      <c r="DW419" s="740">
        <f t="shared" si="3450"/>
        <v>0</v>
      </c>
      <c r="DX419" s="741">
        <f t="shared" si="3451"/>
        <v>0</v>
      </c>
      <c r="DY419" s="740">
        <f t="shared" si="3452"/>
        <v>0</v>
      </c>
      <c r="DZ419" s="741">
        <f t="shared" si="3453"/>
        <v>0</v>
      </c>
      <c r="EA419" s="740">
        <f t="shared" si="3454"/>
        <v>0</v>
      </c>
      <c r="EB419" s="741">
        <f t="shared" si="3455"/>
        <v>0</v>
      </c>
      <c r="EC419" s="740">
        <f t="shared" si="3456"/>
        <v>0</v>
      </c>
      <c r="ED419" s="741">
        <f t="shared" si="3457"/>
        <v>0</v>
      </c>
      <c r="EE419" s="743">
        <f t="shared" si="3458"/>
        <v>0</v>
      </c>
      <c r="EF419" s="744">
        <f t="shared" si="3459"/>
        <v>0</v>
      </c>
      <c r="EG419" s="745">
        <v>12</v>
      </c>
      <c r="EH419" s="746">
        <f t="shared" si="3460"/>
        <v>0</v>
      </c>
      <c r="EI419" s="747"/>
      <c r="EJ419" s="741"/>
      <c r="EK419" s="746">
        <f t="shared" si="3461"/>
        <v>0</v>
      </c>
      <c r="EL419" s="746">
        <f t="shared" si="3462"/>
        <v>0</v>
      </c>
      <c r="EM419" s="746">
        <f t="shared" si="3463"/>
        <v>0</v>
      </c>
      <c r="EO419" s="1044"/>
      <c r="EP419" s="752"/>
      <c r="EQ419" s="737">
        <f t="shared" si="3464"/>
        <v>0</v>
      </c>
      <c r="ER419" s="737">
        <f t="shared" si="3465"/>
        <v>0</v>
      </c>
      <c r="ES419" s="738">
        <f t="shared" si="3466"/>
        <v>0</v>
      </c>
      <c r="ET419" s="817">
        <f t="shared" si="3467"/>
        <v>0</v>
      </c>
      <c r="EU419" s="740">
        <f t="shared" si="3468"/>
        <v>0</v>
      </c>
      <c r="EV419" s="741">
        <f t="shared" si="3469"/>
        <v>0</v>
      </c>
      <c r="EW419" s="740">
        <f t="shared" si="3470"/>
        <v>0</v>
      </c>
      <c r="EX419" s="741">
        <f t="shared" si="3471"/>
        <v>0</v>
      </c>
      <c r="EY419" s="740">
        <f t="shared" si="3472"/>
        <v>0</v>
      </c>
      <c r="EZ419" s="741">
        <f t="shared" si="3473"/>
        <v>0</v>
      </c>
      <c r="FA419" s="740">
        <f t="shared" si="3474"/>
        <v>0</v>
      </c>
      <c r="FB419" s="741">
        <f t="shared" si="3475"/>
        <v>0</v>
      </c>
      <c r="FC419" s="740">
        <f t="shared" si="3476"/>
        <v>0</v>
      </c>
      <c r="FD419" s="741">
        <f t="shared" si="3477"/>
        <v>0</v>
      </c>
      <c r="FE419" s="740">
        <f t="shared" si="3478"/>
        <v>0</v>
      </c>
      <c r="FF419" s="741">
        <f t="shared" si="3479"/>
        <v>0</v>
      </c>
      <c r="FG419" s="740">
        <f t="shared" si="3480"/>
        <v>0</v>
      </c>
      <c r="FH419" s="741">
        <f t="shared" si="3481"/>
        <v>0</v>
      </c>
      <c r="FI419" s="740">
        <f t="shared" si="3482"/>
        <v>0</v>
      </c>
      <c r="FJ419" s="741">
        <f t="shared" si="3483"/>
        <v>0</v>
      </c>
      <c r="FK419" s="740">
        <f t="shared" si="3484"/>
        <v>0</v>
      </c>
      <c r="FL419" s="741">
        <f t="shared" si="3485"/>
        <v>0</v>
      </c>
      <c r="FM419" s="740">
        <f t="shared" si="3486"/>
        <v>0</v>
      </c>
      <c r="FN419" s="741">
        <f t="shared" si="3487"/>
        <v>0</v>
      </c>
      <c r="FO419" s="743">
        <f t="shared" si="3488"/>
        <v>0</v>
      </c>
      <c r="FP419" s="744">
        <f t="shared" si="3489"/>
        <v>0</v>
      </c>
      <c r="FQ419" s="745">
        <v>12</v>
      </c>
      <c r="FR419" s="746">
        <f t="shared" si="3490"/>
        <v>0</v>
      </c>
      <c r="FS419" s="747"/>
      <c r="FT419" s="741"/>
      <c r="FU419" s="746">
        <f t="shared" si="3491"/>
        <v>0</v>
      </c>
      <c r="FV419" s="746">
        <f t="shared" si="3492"/>
        <v>0</v>
      </c>
      <c r="FW419" s="746">
        <f t="shared" si="3493"/>
        <v>0</v>
      </c>
      <c r="FY419" s="1044"/>
      <c r="FZ419" s="752"/>
      <c r="GA419" s="737">
        <f t="shared" si="3494"/>
        <v>0</v>
      </c>
      <c r="GB419" s="737">
        <f t="shared" si="3495"/>
        <v>0</v>
      </c>
      <c r="GC419" s="738">
        <f t="shared" si="3496"/>
        <v>0</v>
      </c>
      <c r="GD419" s="743">
        <f t="shared" si="3497"/>
        <v>0</v>
      </c>
      <c r="GE419" s="743"/>
      <c r="GF419" s="737">
        <f t="shared" si="3498"/>
        <v>0</v>
      </c>
      <c r="GG419" s="743"/>
      <c r="GH419" s="737">
        <f t="shared" si="3499"/>
        <v>0</v>
      </c>
      <c r="GI419" s="743"/>
      <c r="GJ419" s="737">
        <f t="shared" si="3500"/>
        <v>0</v>
      </c>
      <c r="GK419" s="743"/>
      <c r="GL419" s="737">
        <f t="shared" si="3501"/>
        <v>0</v>
      </c>
      <c r="GM419" s="743"/>
      <c r="GN419" s="737">
        <f t="shared" si="3502"/>
        <v>0</v>
      </c>
      <c r="GO419" s="743"/>
      <c r="GP419" s="737">
        <f t="shared" si="3503"/>
        <v>0</v>
      </c>
      <c r="GQ419" s="743"/>
      <c r="GR419" s="737">
        <f t="shared" si="3504"/>
        <v>0</v>
      </c>
      <c r="GS419" s="743"/>
      <c r="GT419" s="737">
        <f t="shared" si="3505"/>
        <v>0</v>
      </c>
      <c r="GU419" s="743"/>
      <c r="GV419" s="737">
        <f t="shared" si="3506"/>
        <v>0</v>
      </c>
      <c r="GW419" s="743"/>
      <c r="GX419" s="737">
        <f t="shared" si="3507"/>
        <v>0</v>
      </c>
      <c r="GY419" s="743">
        <f t="shared" si="3507"/>
        <v>0</v>
      </c>
      <c r="GZ419" s="744">
        <f t="shared" si="3508"/>
        <v>0</v>
      </c>
      <c r="HA419" s="745">
        <v>12</v>
      </c>
      <c r="HB419" s="746">
        <f t="shared" si="3509"/>
        <v>0</v>
      </c>
      <c r="HC419" s="737">
        <f t="shared" si="3510"/>
        <v>0</v>
      </c>
      <c r="HD419" s="737">
        <f t="shared" si="3510"/>
        <v>0</v>
      </c>
      <c r="HE419" s="746">
        <f t="shared" si="3511"/>
        <v>0</v>
      </c>
      <c r="HF419" s="746">
        <f t="shared" si="3512"/>
        <v>0</v>
      </c>
      <c r="HG419" s="746">
        <f t="shared" si="3513"/>
        <v>0</v>
      </c>
    </row>
    <row r="420" spans="1:215" hidden="1" x14ac:dyDescent="0.25">
      <c r="A420" s="1044"/>
      <c r="B420" s="752"/>
      <c r="C420" s="737">
        <f t="shared" si="3345"/>
        <v>0</v>
      </c>
      <c r="D420" s="737">
        <f t="shared" si="3346"/>
        <v>0</v>
      </c>
      <c r="E420" s="738">
        <f t="shared" si="3347"/>
        <v>0</v>
      </c>
      <c r="F420" s="817">
        <f t="shared" si="3348"/>
        <v>0</v>
      </c>
      <c r="G420" s="740">
        <f t="shared" si="3514"/>
        <v>0</v>
      </c>
      <c r="H420" s="741">
        <f t="shared" si="3350"/>
        <v>0</v>
      </c>
      <c r="I420" s="740">
        <f t="shared" si="3514"/>
        <v>0</v>
      </c>
      <c r="J420" s="741">
        <f t="shared" si="3351"/>
        <v>0</v>
      </c>
      <c r="K420" s="740">
        <f t="shared" si="3352"/>
        <v>0</v>
      </c>
      <c r="L420" s="741">
        <f t="shared" si="3353"/>
        <v>0</v>
      </c>
      <c r="M420" s="740">
        <f t="shared" si="3354"/>
        <v>0</v>
      </c>
      <c r="N420" s="741">
        <f t="shared" si="3355"/>
        <v>0</v>
      </c>
      <c r="O420" s="740">
        <f t="shared" si="3356"/>
        <v>0</v>
      </c>
      <c r="P420" s="741">
        <f t="shared" si="3357"/>
        <v>0</v>
      </c>
      <c r="Q420" s="740">
        <f t="shared" si="3358"/>
        <v>0</v>
      </c>
      <c r="R420" s="741">
        <f t="shared" si="3359"/>
        <v>0</v>
      </c>
      <c r="S420" s="740">
        <f t="shared" si="3360"/>
        <v>0</v>
      </c>
      <c r="T420" s="741">
        <f t="shared" si="3361"/>
        <v>0</v>
      </c>
      <c r="U420" s="740">
        <f t="shared" si="3362"/>
        <v>0</v>
      </c>
      <c r="V420" s="741">
        <f t="shared" si="3363"/>
        <v>0</v>
      </c>
      <c r="W420" s="740">
        <f t="shared" si="3364"/>
        <v>0</v>
      </c>
      <c r="X420" s="741">
        <f t="shared" si="3365"/>
        <v>0</v>
      </c>
      <c r="Y420" s="740">
        <f t="shared" si="3366"/>
        <v>0</v>
      </c>
      <c r="Z420" s="741">
        <f t="shared" si="3367"/>
        <v>0</v>
      </c>
      <c r="AA420" s="743">
        <f t="shared" si="3368"/>
        <v>0</v>
      </c>
      <c r="AB420" s="744">
        <f t="shared" si="3369"/>
        <v>0</v>
      </c>
      <c r="AC420" s="745">
        <v>12</v>
      </c>
      <c r="AD420" s="746">
        <f t="shared" si="3370"/>
        <v>0</v>
      </c>
      <c r="AE420" s="747"/>
      <c r="AF420" s="741"/>
      <c r="AG420" s="746">
        <f t="shared" si="3371"/>
        <v>0</v>
      </c>
      <c r="AH420" s="746">
        <f t="shared" si="3372"/>
        <v>0</v>
      </c>
      <c r="AI420" s="746">
        <f t="shared" si="3373"/>
        <v>0</v>
      </c>
      <c r="AK420" s="1044"/>
      <c r="AL420" s="752"/>
      <c r="AM420" s="737">
        <f t="shared" si="3374"/>
        <v>0</v>
      </c>
      <c r="AN420" s="737">
        <f t="shared" si="3375"/>
        <v>0</v>
      </c>
      <c r="AO420" s="738">
        <f t="shared" si="3376"/>
        <v>0</v>
      </c>
      <c r="AP420" s="817">
        <f t="shared" si="3377"/>
        <v>0</v>
      </c>
      <c r="AQ420" s="740">
        <f t="shared" si="3378"/>
        <v>0</v>
      </c>
      <c r="AR420" s="741">
        <f t="shared" si="3379"/>
        <v>0</v>
      </c>
      <c r="AS420" s="740">
        <f t="shared" si="3380"/>
        <v>0</v>
      </c>
      <c r="AT420" s="741">
        <f t="shared" si="3381"/>
        <v>0</v>
      </c>
      <c r="AU420" s="740">
        <f t="shared" si="3382"/>
        <v>0</v>
      </c>
      <c r="AV420" s="741">
        <f t="shared" si="3383"/>
        <v>0</v>
      </c>
      <c r="AW420" s="740">
        <f t="shared" si="3384"/>
        <v>0</v>
      </c>
      <c r="AX420" s="741">
        <f t="shared" si="3385"/>
        <v>0</v>
      </c>
      <c r="AY420" s="740">
        <f t="shared" si="3386"/>
        <v>0</v>
      </c>
      <c r="AZ420" s="741">
        <f t="shared" si="3387"/>
        <v>0</v>
      </c>
      <c r="BA420" s="740">
        <f t="shared" si="3388"/>
        <v>0</v>
      </c>
      <c r="BB420" s="741">
        <f t="shared" si="3389"/>
        <v>0</v>
      </c>
      <c r="BC420" s="740">
        <f t="shared" si="3390"/>
        <v>0</v>
      </c>
      <c r="BD420" s="741">
        <f t="shared" si="3391"/>
        <v>0</v>
      </c>
      <c r="BE420" s="740">
        <f t="shared" si="3392"/>
        <v>0</v>
      </c>
      <c r="BF420" s="741">
        <f t="shared" si="3393"/>
        <v>0</v>
      </c>
      <c r="BG420" s="740">
        <f t="shared" si="3394"/>
        <v>0</v>
      </c>
      <c r="BH420" s="741">
        <f t="shared" si="3395"/>
        <v>0</v>
      </c>
      <c r="BI420" s="740">
        <f t="shared" si="3396"/>
        <v>0</v>
      </c>
      <c r="BJ420" s="741">
        <f t="shared" si="3397"/>
        <v>0</v>
      </c>
      <c r="BK420" s="743">
        <f t="shared" si="3398"/>
        <v>0</v>
      </c>
      <c r="BL420" s="744">
        <f t="shared" si="3399"/>
        <v>0</v>
      </c>
      <c r="BM420" s="745">
        <v>12</v>
      </c>
      <c r="BN420" s="746">
        <f t="shared" si="3400"/>
        <v>0</v>
      </c>
      <c r="BO420" s="747"/>
      <c r="BP420" s="741"/>
      <c r="BQ420" s="746">
        <f t="shared" si="3401"/>
        <v>0</v>
      </c>
      <c r="BR420" s="746">
        <f t="shared" si="3402"/>
        <v>0</v>
      </c>
      <c r="BS420" s="746">
        <f t="shared" si="3403"/>
        <v>0</v>
      </c>
      <c r="BU420" s="1044"/>
      <c r="BV420" s="752"/>
      <c r="BW420" s="737">
        <f t="shared" si="3404"/>
        <v>0</v>
      </c>
      <c r="BX420" s="737">
        <f t="shared" si="3405"/>
        <v>0</v>
      </c>
      <c r="BY420" s="738">
        <f t="shared" si="3406"/>
        <v>0</v>
      </c>
      <c r="BZ420" s="817">
        <f t="shared" si="3407"/>
        <v>0</v>
      </c>
      <c r="CA420" s="740">
        <f t="shared" si="3408"/>
        <v>0</v>
      </c>
      <c r="CB420" s="741">
        <f t="shared" si="3409"/>
        <v>0</v>
      </c>
      <c r="CC420" s="740">
        <f t="shared" si="3410"/>
        <v>0</v>
      </c>
      <c r="CD420" s="741">
        <f t="shared" si="3411"/>
        <v>0</v>
      </c>
      <c r="CE420" s="740">
        <f t="shared" si="3412"/>
        <v>0</v>
      </c>
      <c r="CF420" s="741">
        <f t="shared" si="3413"/>
        <v>0</v>
      </c>
      <c r="CG420" s="740">
        <f t="shared" si="3414"/>
        <v>0</v>
      </c>
      <c r="CH420" s="741">
        <f t="shared" si="3415"/>
        <v>0</v>
      </c>
      <c r="CI420" s="740">
        <f t="shared" si="3416"/>
        <v>0</v>
      </c>
      <c r="CJ420" s="741">
        <f t="shared" si="3417"/>
        <v>0</v>
      </c>
      <c r="CK420" s="740">
        <f t="shared" si="3418"/>
        <v>0</v>
      </c>
      <c r="CL420" s="741">
        <f t="shared" si="3419"/>
        <v>0</v>
      </c>
      <c r="CM420" s="740">
        <f t="shared" si="3420"/>
        <v>0</v>
      </c>
      <c r="CN420" s="741">
        <f t="shared" si="3421"/>
        <v>0</v>
      </c>
      <c r="CO420" s="740">
        <f t="shared" si="3422"/>
        <v>0</v>
      </c>
      <c r="CP420" s="741">
        <f t="shared" si="3423"/>
        <v>0</v>
      </c>
      <c r="CQ420" s="740">
        <f t="shared" si="3424"/>
        <v>0</v>
      </c>
      <c r="CR420" s="741">
        <f t="shared" si="3425"/>
        <v>0</v>
      </c>
      <c r="CS420" s="740">
        <f t="shared" si="3426"/>
        <v>0</v>
      </c>
      <c r="CT420" s="741">
        <f t="shared" si="3427"/>
        <v>0</v>
      </c>
      <c r="CU420" s="743">
        <f t="shared" si="3428"/>
        <v>0</v>
      </c>
      <c r="CV420" s="744">
        <f t="shared" si="3429"/>
        <v>0</v>
      </c>
      <c r="CW420" s="745">
        <v>12</v>
      </c>
      <c r="CX420" s="746">
        <f t="shared" si="3430"/>
        <v>0</v>
      </c>
      <c r="CY420" s="747"/>
      <c r="CZ420" s="741"/>
      <c r="DA420" s="746">
        <f t="shared" si="3431"/>
        <v>0</v>
      </c>
      <c r="DB420" s="746">
        <f t="shared" si="3432"/>
        <v>0</v>
      </c>
      <c r="DC420" s="746">
        <f t="shared" si="3433"/>
        <v>0</v>
      </c>
      <c r="DD420" s="750"/>
      <c r="DE420" s="1044"/>
      <c r="DF420" s="752"/>
      <c r="DG420" s="737">
        <f t="shared" si="3434"/>
        <v>0</v>
      </c>
      <c r="DH420" s="737">
        <f t="shared" si="3435"/>
        <v>0</v>
      </c>
      <c r="DI420" s="738">
        <f t="shared" si="3436"/>
        <v>0</v>
      </c>
      <c r="DJ420" s="817">
        <f t="shared" si="3437"/>
        <v>0</v>
      </c>
      <c r="DK420" s="740">
        <f t="shared" si="3438"/>
        <v>0</v>
      </c>
      <c r="DL420" s="741">
        <f t="shared" si="3439"/>
        <v>0</v>
      </c>
      <c r="DM420" s="740">
        <f t="shared" si="3440"/>
        <v>0</v>
      </c>
      <c r="DN420" s="741">
        <f t="shared" si="3441"/>
        <v>0</v>
      </c>
      <c r="DO420" s="740">
        <f t="shared" si="3442"/>
        <v>0</v>
      </c>
      <c r="DP420" s="741">
        <f t="shared" si="3443"/>
        <v>0</v>
      </c>
      <c r="DQ420" s="740">
        <f t="shared" si="3444"/>
        <v>0</v>
      </c>
      <c r="DR420" s="741">
        <f t="shared" si="3445"/>
        <v>0</v>
      </c>
      <c r="DS420" s="740">
        <f t="shared" si="3446"/>
        <v>0</v>
      </c>
      <c r="DT420" s="741">
        <f t="shared" si="3447"/>
        <v>0</v>
      </c>
      <c r="DU420" s="740">
        <f t="shared" si="3448"/>
        <v>0</v>
      </c>
      <c r="DV420" s="741">
        <f t="shared" si="3449"/>
        <v>0</v>
      </c>
      <c r="DW420" s="740">
        <f t="shared" si="3450"/>
        <v>0</v>
      </c>
      <c r="DX420" s="741">
        <f t="shared" si="3451"/>
        <v>0</v>
      </c>
      <c r="DY420" s="740">
        <f t="shared" si="3452"/>
        <v>0</v>
      </c>
      <c r="DZ420" s="741">
        <f t="shared" si="3453"/>
        <v>0</v>
      </c>
      <c r="EA420" s="740">
        <f t="shared" si="3454"/>
        <v>0</v>
      </c>
      <c r="EB420" s="741">
        <f t="shared" si="3455"/>
        <v>0</v>
      </c>
      <c r="EC420" s="740">
        <f t="shared" si="3456"/>
        <v>0</v>
      </c>
      <c r="ED420" s="741">
        <f t="shared" si="3457"/>
        <v>0</v>
      </c>
      <c r="EE420" s="743">
        <f t="shared" si="3458"/>
        <v>0</v>
      </c>
      <c r="EF420" s="744">
        <f t="shared" si="3459"/>
        <v>0</v>
      </c>
      <c r="EG420" s="745">
        <v>12</v>
      </c>
      <c r="EH420" s="746">
        <f t="shared" si="3460"/>
        <v>0</v>
      </c>
      <c r="EI420" s="747"/>
      <c r="EJ420" s="741"/>
      <c r="EK420" s="746">
        <f t="shared" si="3461"/>
        <v>0</v>
      </c>
      <c r="EL420" s="746">
        <f t="shared" si="3462"/>
        <v>0</v>
      </c>
      <c r="EM420" s="746">
        <f t="shared" si="3463"/>
        <v>0</v>
      </c>
      <c r="EO420" s="1044"/>
      <c r="EP420" s="752"/>
      <c r="EQ420" s="737">
        <f t="shared" si="3464"/>
        <v>0</v>
      </c>
      <c r="ER420" s="737">
        <f t="shared" si="3465"/>
        <v>0</v>
      </c>
      <c r="ES420" s="738">
        <f t="shared" si="3466"/>
        <v>0</v>
      </c>
      <c r="ET420" s="817">
        <f t="shared" si="3467"/>
        <v>0</v>
      </c>
      <c r="EU420" s="740">
        <f t="shared" si="3468"/>
        <v>0</v>
      </c>
      <c r="EV420" s="741">
        <f t="shared" si="3469"/>
        <v>0</v>
      </c>
      <c r="EW420" s="740">
        <f t="shared" si="3470"/>
        <v>0</v>
      </c>
      <c r="EX420" s="741">
        <f t="shared" si="3471"/>
        <v>0</v>
      </c>
      <c r="EY420" s="740">
        <f t="shared" si="3472"/>
        <v>0</v>
      </c>
      <c r="EZ420" s="741">
        <f t="shared" si="3473"/>
        <v>0</v>
      </c>
      <c r="FA420" s="740">
        <f t="shared" si="3474"/>
        <v>0</v>
      </c>
      <c r="FB420" s="741">
        <f t="shared" si="3475"/>
        <v>0</v>
      </c>
      <c r="FC420" s="740">
        <f t="shared" si="3476"/>
        <v>0</v>
      </c>
      <c r="FD420" s="741">
        <f t="shared" si="3477"/>
        <v>0</v>
      </c>
      <c r="FE420" s="740">
        <f t="shared" si="3478"/>
        <v>0</v>
      </c>
      <c r="FF420" s="741">
        <f t="shared" si="3479"/>
        <v>0</v>
      </c>
      <c r="FG420" s="740">
        <f t="shared" si="3480"/>
        <v>0</v>
      </c>
      <c r="FH420" s="741">
        <f t="shared" si="3481"/>
        <v>0</v>
      </c>
      <c r="FI420" s="740">
        <f t="shared" si="3482"/>
        <v>0</v>
      </c>
      <c r="FJ420" s="741">
        <f t="shared" si="3483"/>
        <v>0</v>
      </c>
      <c r="FK420" s="740">
        <f t="shared" si="3484"/>
        <v>0</v>
      </c>
      <c r="FL420" s="741">
        <f t="shared" si="3485"/>
        <v>0</v>
      </c>
      <c r="FM420" s="740">
        <f t="shared" si="3486"/>
        <v>0</v>
      </c>
      <c r="FN420" s="741">
        <f t="shared" si="3487"/>
        <v>0</v>
      </c>
      <c r="FO420" s="743">
        <f t="shared" si="3488"/>
        <v>0</v>
      </c>
      <c r="FP420" s="744">
        <f t="shared" si="3489"/>
        <v>0</v>
      </c>
      <c r="FQ420" s="745">
        <v>12</v>
      </c>
      <c r="FR420" s="746">
        <f t="shared" si="3490"/>
        <v>0</v>
      </c>
      <c r="FS420" s="747"/>
      <c r="FT420" s="741"/>
      <c r="FU420" s="746">
        <f t="shared" si="3491"/>
        <v>0</v>
      </c>
      <c r="FV420" s="746">
        <f t="shared" si="3492"/>
        <v>0</v>
      </c>
      <c r="FW420" s="746">
        <f t="shared" si="3493"/>
        <v>0</v>
      </c>
      <c r="FY420" s="1044"/>
      <c r="FZ420" s="752"/>
      <c r="GA420" s="737">
        <f t="shared" si="3494"/>
        <v>0</v>
      </c>
      <c r="GB420" s="737">
        <f t="shared" si="3495"/>
        <v>0</v>
      </c>
      <c r="GC420" s="738">
        <f t="shared" si="3496"/>
        <v>0</v>
      </c>
      <c r="GD420" s="743">
        <f t="shared" si="3497"/>
        <v>0</v>
      </c>
      <c r="GE420" s="743"/>
      <c r="GF420" s="737">
        <f t="shared" si="3498"/>
        <v>0</v>
      </c>
      <c r="GG420" s="743"/>
      <c r="GH420" s="737">
        <f t="shared" si="3499"/>
        <v>0</v>
      </c>
      <c r="GI420" s="743"/>
      <c r="GJ420" s="737">
        <f t="shared" si="3500"/>
        <v>0</v>
      </c>
      <c r="GK420" s="743"/>
      <c r="GL420" s="737">
        <f t="shared" si="3501"/>
        <v>0</v>
      </c>
      <c r="GM420" s="743"/>
      <c r="GN420" s="737">
        <f t="shared" si="3502"/>
        <v>0</v>
      </c>
      <c r="GO420" s="743"/>
      <c r="GP420" s="737">
        <f t="shared" si="3503"/>
        <v>0</v>
      </c>
      <c r="GQ420" s="743"/>
      <c r="GR420" s="737">
        <f t="shared" si="3504"/>
        <v>0</v>
      </c>
      <c r="GS420" s="743"/>
      <c r="GT420" s="737">
        <f t="shared" si="3505"/>
        <v>0</v>
      </c>
      <c r="GU420" s="743"/>
      <c r="GV420" s="737">
        <f t="shared" si="3506"/>
        <v>0</v>
      </c>
      <c r="GW420" s="743"/>
      <c r="GX420" s="737">
        <f t="shared" si="3507"/>
        <v>0</v>
      </c>
      <c r="GY420" s="743">
        <f t="shared" si="3507"/>
        <v>0</v>
      </c>
      <c r="GZ420" s="744">
        <f t="shared" si="3508"/>
        <v>0</v>
      </c>
      <c r="HA420" s="745">
        <v>12</v>
      </c>
      <c r="HB420" s="746">
        <f t="shared" si="3509"/>
        <v>0</v>
      </c>
      <c r="HC420" s="737">
        <f t="shared" si="3510"/>
        <v>0</v>
      </c>
      <c r="HD420" s="737">
        <f t="shared" si="3510"/>
        <v>0</v>
      </c>
      <c r="HE420" s="746">
        <f t="shared" si="3511"/>
        <v>0</v>
      </c>
      <c r="HF420" s="746">
        <f t="shared" si="3512"/>
        <v>0</v>
      </c>
      <c r="HG420" s="746">
        <f t="shared" si="3513"/>
        <v>0</v>
      </c>
    </row>
    <row r="421" spans="1:215" ht="15.75" hidden="1" x14ac:dyDescent="0.25">
      <c r="A421" s="1044"/>
      <c r="B421" s="760" t="s">
        <v>685</v>
      </c>
      <c r="C421" s="772"/>
      <c r="D421" s="773"/>
      <c r="E421" s="726"/>
      <c r="F421" s="734"/>
      <c r="G421" s="762"/>
      <c r="H421" s="732"/>
      <c r="I421" s="762"/>
      <c r="J421" s="732"/>
      <c r="K421" s="762"/>
      <c r="L421" s="732"/>
      <c r="M421" s="762"/>
      <c r="N421" s="732"/>
      <c r="O421" s="762"/>
      <c r="P421" s="732"/>
      <c r="Q421" s="762"/>
      <c r="R421" s="732"/>
      <c r="S421" s="762"/>
      <c r="T421" s="732"/>
      <c r="U421" s="762"/>
      <c r="V421" s="732"/>
      <c r="W421" s="762"/>
      <c r="X421" s="732"/>
      <c r="Y421" s="762"/>
      <c r="Z421" s="732"/>
      <c r="AA421" s="775"/>
      <c r="AB421" s="775"/>
      <c r="AC421" s="775"/>
      <c r="AD421" s="775"/>
      <c r="AE421" s="775"/>
      <c r="AF421" s="775"/>
      <c r="AG421" s="775"/>
      <c r="AH421" s="776"/>
      <c r="AI421" s="777"/>
      <c r="AK421" s="1044"/>
      <c r="AL421" s="760" t="s">
        <v>685</v>
      </c>
      <c r="AM421" s="772"/>
      <c r="AN421" s="773"/>
      <c r="AO421" s="726"/>
      <c r="AP421" s="734"/>
      <c r="AQ421" s="762"/>
      <c r="AR421" s="732"/>
      <c r="AS421" s="762"/>
      <c r="AT421" s="732"/>
      <c r="AU421" s="762"/>
      <c r="AV421" s="732"/>
      <c r="AW421" s="762"/>
      <c r="AX421" s="732"/>
      <c r="AY421" s="762"/>
      <c r="AZ421" s="732"/>
      <c r="BA421" s="762"/>
      <c r="BB421" s="732"/>
      <c r="BC421" s="762"/>
      <c r="BD421" s="732"/>
      <c r="BE421" s="762"/>
      <c r="BF421" s="732"/>
      <c r="BG421" s="762"/>
      <c r="BH421" s="732"/>
      <c r="BI421" s="762"/>
      <c r="BJ421" s="732"/>
      <c r="BK421" s="775"/>
      <c r="BL421" s="775"/>
      <c r="BM421" s="775"/>
      <c r="BN421" s="775"/>
      <c r="BO421" s="775"/>
      <c r="BP421" s="775"/>
      <c r="BQ421" s="775"/>
      <c r="BR421" s="776"/>
      <c r="BS421" s="777"/>
      <c r="BU421" s="1044"/>
      <c r="BV421" s="760" t="s">
        <v>685</v>
      </c>
      <c r="BW421" s="772"/>
      <c r="BX421" s="773"/>
      <c r="BY421" s="726"/>
      <c r="BZ421" s="734"/>
      <c r="CA421" s="762"/>
      <c r="CB421" s="732"/>
      <c r="CC421" s="762"/>
      <c r="CD421" s="732"/>
      <c r="CE421" s="762"/>
      <c r="CF421" s="732"/>
      <c r="CG421" s="762"/>
      <c r="CH421" s="732"/>
      <c r="CI421" s="762"/>
      <c r="CJ421" s="732"/>
      <c r="CK421" s="762"/>
      <c r="CL421" s="732"/>
      <c r="CM421" s="762"/>
      <c r="CN421" s="732"/>
      <c r="CO421" s="762"/>
      <c r="CP421" s="732"/>
      <c r="CQ421" s="762"/>
      <c r="CR421" s="732"/>
      <c r="CS421" s="762"/>
      <c r="CT421" s="732"/>
      <c r="CU421" s="775"/>
      <c r="CV421" s="775"/>
      <c r="CW421" s="775"/>
      <c r="CX421" s="775"/>
      <c r="CY421" s="775"/>
      <c r="CZ421" s="775"/>
      <c r="DA421" s="775"/>
      <c r="DB421" s="776"/>
      <c r="DC421" s="777"/>
      <c r="DE421" s="1044"/>
      <c r="DF421" s="760" t="s">
        <v>685</v>
      </c>
      <c r="DG421" s="772"/>
      <c r="DH421" s="773"/>
      <c r="DI421" s="726"/>
      <c r="DJ421" s="734"/>
      <c r="DK421" s="762"/>
      <c r="DL421" s="732"/>
      <c r="DM421" s="762"/>
      <c r="DN421" s="732"/>
      <c r="DO421" s="762"/>
      <c r="DP421" s="732"/>
      <c r="DQ421" s="762"/>
      <c r="DR421" s="732"/>
      <c r="DS421" s="762"/>
      <c r="DT421" s="732"/>
      <c r="DU421" s="762"/>
      <c r="DV421" s="732"/>
      <c r="DW421" s="762"/>
      <c r="DX421" s="732"/>
      <c r="DY421" s="762"/>
      <c r="DZ421" s="732"/>
      <c r="EA421" s="762"/>
      <c r="EB421" s="732"/>
      <c r="EC421" s="762"/>
      <c r="ED421" s="732"/>
      <c r="EE421" s="775"/>
      <c r="EF421" s="775"/>
      <c r="EG421" s="775"/>
      <c r="EH421" s="775"/>
      <c r="EI421" s="775"/>
      <c r="EJ421" s="775"/>
      <c r="EK421" s="775"/>
      <c r="EL421" s="776"/>
      <c r="EM421" s="777"/>
      <c r="EO421" s="1044"/>
      <c r="EP421" s="760" t="s">
        <v>685</v>
      </c>
      <c r="EQ421" s="772"/>
      <c r="ER421" s="773"/>
      <c r="ES421" s="726"/>
      <c r="ET421" s="734"/>
      <c r="EU421" s="762"/>
      <c r="EV421" s="732"/>
      <c r="EW421" s="762"/>
      <c r="EX421" s="732"/>
      <c r="EY421" s="762"/>
      <c r="EZ421" s="732"/>
      <c r="FA421" s="762"/>
      <c r="FB421" s="732"/>
      <c r="FC421" s="762"/>
      <c r="FD421" s="732"/>
      <c r="FE421" s="762"/>
      <c r="FF421" s="732"/>
      <c r="FG421" s="762"/>
      <c r="FH421" s="732"/>
      <c r="FI421" s="762"/>
      <c r="FJ421" s="732"/>
      <c r="FK421" s="762"/>
      <c r="FL421" s="732"/>
      <c r="FM421" s="762"/>
      <c r="FN421" s="732"/>
      <c r="FO421" s="775"/>
      <c r="FP421" s="775"/>
      <c r="FQ421" s="775"/>
      <c r="FR421" s="775"/>
      <c r="FS421" s="775"/>
      <c r="FT421" s="775"/>
      <c r="FU421" s="775"/>
      <c r="FV421" s="776"/>
      <c r="FW421" s="777"/>
      <c r="FY421" s="1044"/>
      <c r="FZ421" s="760" t="s">
        <v>685</v>
      </c>
      <c r="GA421" s="772"/>
      <c r="GB421" s="773"/>
      <c r="GC421" s="726"/>
      <c r="GD421" s="734">
        <f>F421+AP421+BZ421+DJ421+ET421</f>
        <v>0</v>
      </c>
      <c r="GE421" s="734"/>
      <c r="GF421" s="732"/>
      <c r="GG421" s="734"/>
      <c r="GH421" s="732"/>
      <c r="GI421" s="734"/>
      <c r="GJ421" s="732"/>
      <c r="GK421" s="734"/>
      <c r="GL421" s="732"/>
      <c r="GM421" s="734"/>
      <c r="GN421" s="732"/>
      <c r="GO421" s="734"/>
      <c r="GP421" s="732"/>
      <c r="GQ421" s="734"/>
      <c r="GR421" s="732"/>
      <c r="GS421" s="734"/>
      <c r="GT421" s="732"/>
      <c r="GU421" s="734"/>
      <c r="GV421" s="732"/>
      <c r="GW421" s="734"/>
      <c r="GX421" s="774"/>
      <c r="GY421" s="775"/>
      <c r="GZ421" s="775"/>
      <c r="HA421" s="775"/>
      <c r="HB421" s="775"/>
      <c r="HC421" s="775"/>
      <c r="HD421" s="775"/>
      <c r="HE421" s="775"/>
      <c r="HF421" s="776"/>
      <c r="HG421" s="777"/>
    </row>
    <row r="422" spans="1:215" ht="38.25" hidden="1" x14ac:dyDescent="0.25">
      <c r="A422" s="1044"/>
      <c r="B422" s="753" t="s">
        <v>523</v>
      </c>
      <c r="C422" s="737">
        <f t="shared" ref="C422:C442" si="3515">C334</f>
        <v>2.5</v>
      </c>
      <c r="D422" s="737">
        <f t="shared" ref="D422:D442" si="3516">ROUNDUP(D334*1.04,0)</f>
        <v>5063</v>
      </c>
      <c r="E422" s="738">
        <f t="shared" ref="E422:E442" si="3517">ROUNDUP(D422*1.01,0)</f>
        <v>5114</v>
      </c>
      <c r="F422" s="817">
        <f t="shared" ref="F422:F442" si="3518">C422*E422</f>
        <v>12785</v>
      </c>
      <c r="G422" s="740">
        <f>ROUND(G57,1)</f>
        <v>0</v>
      </c>
      <c r="H422" s="741">
        <f t="shared" ref="H422:H442" si="3519">$F422*G422/100</f>
        <v>0</v>
      </c>
      <c r="I422" s="740">
        <f>ROUND(I57,1)</f>
        <v>0</v>
      </c>
      <c r="J422" s="741">
        <f t="shared" ref="J422:J442" si="3520">$F422*I422/100</f>
        <v>0</v>
      </c>
      <c r="K422" s="740">
        <f t="shared" ref="K422:K442" si="3521">ROUND(K57,1)</f>
        <v>0</v>
      </c>
      <c r="L422" s="741">
        <f t="shared" ref="L422:L442" si="3522">$F422*K422/100</f>
        <v>0</v>
      </c>
      <c r="M422" s="740">
        <f t="shared" ref="M422:M442" si="3523">ROUND(M57,1)</f>
        <v>0</v>
      </c>
      <c r="N422" s="741">
        <f t="shared" ref="N422:N442" si="3524">$F422*M422/100</f>
        <v>0</v>
      </c>
      <c r="O422" s="740">
        <f t="shared" ref="O422:O442" si="3525">ROUND(O57,1)</f>
        <v>0</v>
      </c>
      <c r="P422" s="741">
        <f t="shared" ref="P422:P442" si="3526">$F422*O422/100</f>
        <v>0</v>
      </c>
      <c r="Q422" s="740">
        <f t="shared" ref="Q422:Q442" si="3527">ROUND(Q57,1)</f>
        <v>0</v>
      </c>
      <c r="R422" s="741">
        <f t="shared" ref="R422:R442" si="3528">$F422*Q422/100</f>
        <v>0</v>
      </c>
      <c r="S422" s="740">
        <f t="shared" ref="S422:S442" si="3529">ROUND(S57,1)</f>
        <v>0</v>
      </c>
      <c r="T422" s="741">
        <f t="shared" ref="T422:T442" si="3530">$F422*S422/100</f>
        <v>0</v>
      </c>
      <c r="U422" s="740">
        <f t="shared" ref="U422:U442" si="3531">ROUND(U57,1)</f>
        <v>0</v>
      </c>
      <c r="V422" s="741">
        <f t="shared" ref="V422:V442" si="3532">$F422*U422/100</f>
        <v>0</v>
      </c>
      <c r="W422" s="740">
        <f t="shared" ref="W422:W442" si="3533">ROUND(W57,1)</f>
        <v>0</v>
      </c>
      <c r="X422" s="741">
        <f t="shared" ref="X422:X442" si="3534">$F422*W422/100</f>
        <v>0</v>
      </c>
      <c r="Y422" s="740">
        <f t="shared" ref="Y422:Y442" si="3535">ROUND(Y57,1)</f>
        <v>0</v>
      </c>
      <c r="Z422" s="741">
        <f t="shared" ref="Z422:Z442" si="3536">$F422*Y422/100</f>
        <v>0</v>
      </c>
      <c r="AA422" s="743">
        <f t="shared" ref="AA422:AA442" si="3537">IF(((SUM(F422:Z422))&gt;(16242*C422)),0,((16242*C422)-(SUM(F422:Z422))))</f>
        <v>27820</v>
      </c>
      <c r="AB422" s="744">
        <f t="shared" ref="AB422:AB442" si="3538">F422+H422+J422+L422+N422+P422+R422+T422+V422+X422+Z422+AA422</f>
        <v>40605</v>
      </c>
      <c r="AC422" s="745">
        <v>12</v>
      </c>
      <c r="AD422" s="746">
        <f t="shared" ref="AD422:AD442" si="3539">AB422*AC422</f>
        <v>487260</v>
      </c>
      <c r="AE422" s="747"/>
      <c r="AF422" s="741"/>
      <c r="AG422" s="746">
        <f t="shared" ref="AG422:AG442" si="3540">AD422+AE422+AF422</f>
        <v>487260</v>
      </c>
      <c r="AH422" s="746">
        <f t="shared" ref="AH422:AH442" si="3541">AG422*0.302</f>
        <v>147152.51999999999</v>
      </c>
      <c r="AI422" s="746">
        <f t="shared" ref="AI422:AI442" si="3542">AG422+AH422</f>
        <v>634412.52</v>
      </c>
      <c r="AK422" s="1044"/>
      <c r="AL422" s="753" t="s">
        <v>523</v>
      </c>
      <c r="AM422" s="737">
        <f t="shared" ref="AM422:AM442" si="3543">AM334</f>
        <v>2</v>
      </c>
      <c r="AN422" s="737">
        <f t="shared" ref="AN422:AN442" si="3544">ROUNDUP(AN334*1.04,0)</f>
        <v>5063</v>
      </c>
      <c r="AO422" s="738">
        <f t="shared" ref="AO422:AO442" si="3545">ROUNDUP(AN422*1.01,0)</f>
        <v>5114</v>
      </c>
      <c r="AP422" s="817">
        <f t="shared" ref="AP422:AP442" si="3546">AM422*AO422</f>
        <v>10228</v>
      </c>
      <c r="AQ422" s="740">
        <f t="shared" ref="AQ422:AQ442" si="3547">ROUND(AQ57,1)</f>
        <v>0</v>
      </c>
      <c r="AR422" s="741">
        <f t="shared" ref="AR422:AR442" si="3548">$AP422*AQ422/100</f>
        <v>0</v>
      </c>
      <c r="AS422" s="740">
        <f t="shared" ref="AS422:AS442" si="3549">ROUND(AS57,1)</f>
        <v>0</v>
      </c>
      <c r="AT422" s="741">
        <f t="shared" ref="AT422:AT442" si="3550">$AP422*AS422/100</f>
        <v>0</v>
      </c>
      <c r="AU422" s="740">
        <f>ROUND(AU57,1)</f>
        <v>0</v>
      </c>
      <c r="AV422" s="741">
        <f t="shared" ref="AV422:AV442" si="3551">$AP422*AU422/100</f>
        <v>0</v>
      </c>
      <c r="AW422" s="740">
        <f>ROUND(AW57,1)</f>
        <v>0</v>
      </c>
      <c r="AX422" s="741">
        <f t="shared" ref="AX422:AX442" si="3552">$AP422*AW422/100</f>
        <v>0</v>
      </c>
      <c r="AY422" s="740">
        <f>ROUND(AY57,1)</f>
        <v>0</v>
      </c>
      <c r="AZ422" s="741">
        <f t="shared" ref="AZ422:AZ442" si="3553">$AP422*AY422/100</f>
        <v>0</v>
      </c>
      <c r="BA422" s="740">
        <f>ROUND(BA57,1)</f>
        <v>0</v>
      </c>
      <c r="BB422" s="741">
        <f t="shared" ref="BB422:BB442" si="3554">$AP422*BA422/100</f>
        <v>0</v>
      </c>
      <c r="BC422" s="740">
        <f>ROUND(BC57,1)</f>
        <v>0</v>
      </c>
      <c r="BD422" s="741">
        <f t="shared" ref="BD422:BD442" si="3555">$AP422*BC422/100</f>
        <v>0</v>
      </c>
      <c r="BE422" s="740">
        <f>ROUND(BE57,1)</f>
        <v>0</v>
      </c>
      <c r="BF422" s="741">
        <f t="shared" ref="BF422:BF442" si="3556">$AP422*BE422/100</f>
        <v>0</v>
      </c>
      <c r="BG422" s="740">
        <f>ROUND(BG57,1)</f>
        <v>0</v>
      </c>
      <c r="BH422" s="741">
        <f t="shared" ref="BH422:BH442" si="3557">$AP422*BG422/100</f>
        <v>0</v>
      </c>
      <c r="BI422" s="740">
        <f>ROUND(BI57,1)</f>
        <v>0</v>
      </c>
      <c r="BJ422" s="741">
        <f t="shared" ref="BJ422:BJ442" si="3558">$AP422*BI422/100</f>
        <v>0</v>
      </c>
      <c r="BK422" s="743">
        <f t="shared" ref="BK422:BK442" si="3559">IF(((SUM(AP422:BJ422))&gt;(16242*AM422)),0,((16242*AM422)-(SUM(AP422:BJ422))))</f>
        <v>22256</v>
      </c>
      <c r="BL422" s="744">
        <f t="shared" ref="BL422:BL442" si="3560">AP422+AR422+AT422+AV422+AX422+AZ422+BB422+BD422+BF422+BH422+BJ422+BK422</f>
        <v>32484</v>
      </c>
      <c r="BM422" s="745">
        <v>12</v>
      </c>
      <c r="BN422" s="746">
        <f t="shared" ref="BN422:BN442" si="3561">BL422*BM422</f>
        <v>389808</v>
      </c>
      <c r="BO422" s="747"/>
      <c r="BP422" s="741"/>
      <c r="BQ422" s="746">
        <f t="shared" ref="BQ422:BQ442" si="3562">BN422+BO422+BP422</f>
        <v>389808</v>
      </c>
      <c r="BR422" s="746">
        <f t="shared" ref="BR422:BR442" si="3563">BQ422*0.302</f>
        <v>117722.02</v>
      </c>
      <c r="BS422" s="746">
        <f t="shared" ref="BS422:BS442" si="3564">BQ422+BR422</f>
        <v>507530.02</v>
      </c>
      <c r="BU422" s="1044"/>
      <c r="BV422" s="753" t="s">
        <v>523</v>
      </c>
      <c r="BW422" s="737">
        <f t="shared" ref="BW422:BW442" si="3565">BW334</f>
        <v>4.5</v>
      </c>
      <c r="BX422" s="737">
        <f t="shared" ref="BX422:BX442" si="3566">ROUNDUP(BX334*1.04,0)</f>
        <v>5063</v>
      </c>
      <c r="BY422" s="738">
        <f t="shared" ref="BY422:BY442" si="3567">ROUNDUP(BX422*1.01,0)</f>
        <v>5114</v>
      </c>
      <c r="BZ422" s="817">
        <f t="shared" ref="BZ422:BZ442" si="3568">BW422*BY422</f>
        <v>23013</v>
      </c>
      <c r="CA422" s="740">
        <f t="shared" ref="CA422:CA442" si="3569">ROUND(CA57,1)</f>
        <v>0</v>
      </c>
      <c r="CB422" s="741">
        <f t="shared" ref="CB422:CB442" si="3570">$BZ422*CA422/100</f>
        <v>0</v>
      </c>
      <c r="CC422" s="740">
        <f t="shared" ref="CC422:CC442" si="3571">ROUND(CC57,1)</f>
        <v>0</v>
      </c>
      <c r="CD422" s="741">
        <f t="shared" ref="CD422:CD442" si="3572">$BZ422*CC422/100</f>
        <v>0</v>
      </c>
      <c r="CE422" s="740">
        <f>ROUND(CE57,1)</f>
        <v>0</v>
      </c>
      <c r="CF422" s="741">
        <f t="shared" ref="CF422:CF442" si="3573">$BZ422*CE422/100</f>
        <v>0</v>
      </c>
      <c r="CG422" s="740">
        <f>ROUND(CG57,1)</f>
        <v>0</v>
      </c>
      <c r="CH422" s="741">
        <f t="shared" ref="CH422:CH442" si="3574">$BZ422*CG422/100</f>
        <v>0</v>
      </c>
      <c r="CI422" s="740">
        <f>ROUND(CI57,1)</f>
        <v>0</v>
      </c>
      <c r="CJ422" s="741">
        <f t="shared" ref="CJ422:CJ442" si="3575">$BZ422*CI422/100</f>
        <v>0</v>
      </c>
      <c r="CK422" s="740">
        <f>ROUND(CK57,1)</f>
        <v>0</v>
      </c>
      <c r="CL422" s="741">
        <f t="shared" ref="CL422:CL442" si="3576">$BZ422*CK422/100</f>
        <v>0</v>
      </c>
      <c r="CM422" s="740">
        <f>ROUND(CM57,1)</f>
        <v>0</v>
      </c>
      <c r="CN422" s="741">
        <f t="shared" ref="CN422:CN442" si="3577">$BZ422*CM422/100</f>
        <v>0</v>
      </c>
      <c r="CO422" s="740">
        <f>ROUND(CO57,1)</f>
        <v>0</v>
      </c>
      <c r="CP422" s="741">
        <f t="shared" ref="CP422:CP442" si="3578">$BZ422*CO422/100</f>
        <v>0</v>
      </c>
      <c r="CQ422" s="740">
        <f>ROUND(CQ57,1)</f>
        <v>0</v>
      </c>
      <c r="CR422" s="741">
        <f t="shared" ref="CR422:CR442" si="3579">$BZ422*CQ422/100</f>
        <v>0</v>
      </c>
      <c r="CS422" s="740">
        <f>ROUND(CS57,1)</f>
        <v>0</v>
      </c>
      <c r="CT422" s="741">
        <f t="shared" ref="CT422:CT442" si="3580">$BZ422*CS422/100</f>
        <v>0</v>
      </c>
      <c r="CU422" s="743">
        <f t="shared" ref="CU422:CU442" si="3581">IF(((SUM(BZ422:CT422))&gt;(16242*BW422)),0,((16242*BW422)-(SUM(BZ422:CT422))))</f>
        <v>50076</v>
      </c>
      <c r="CV422" s="744">
        <f t="shared" ref="CV422:CV442" si="3582">BZ422+CB422+CD422+CF422+CH422+CJ422+CL422+CN422+CP422+CR422+CT422+CU422</f>
        <v>73089</v>
      </c>
      <c r="CW422" s="745">
        <v>12</v>
      </c>
      <c r="CX422" s="746">
        <f t="shared" ref="CX422:CX442" si="3583">CV422*CW422</f>
        <v>877068</v>
      </c>
      <c r="CY422" s="747"/>
      <c r="CZ422" s="741"/>
      <c r="DA422" s="746">
        <f t="shared" ref="DA422:DA442" si="3584">CX422+CY422+CZ422</f>
        <v>877068</v>
      </c>
      <c r="DB422" s="746">
        <f t="shared" ref="DB422:DB442" si="3585">DA422*0.302</f>
        <v>264874.53999999998</v>
      </c>
      <c r="DC422" s="746">
        <f t="shared" ref="DC422:DC442" si="3586">DA422+DB422</f>
        <v>1141942.54</v>
      </c>
      <c r="DD422" s="750"/>
      <c r="DE422" s="1044"/>
      <c r="DF422" s="753" t="s">
        <v>523</v>
      </c>
      <c r="DG422" s="737">
        <f t="shared" ref="DG422:DG442" si="3587">DG334</f>
        <v>0.8</v>
      </c>
      <c r="DH422" s="737">
        <f t="shared" ref="DH422:DH442" si="3588">ROUNDUP(DH334*1.04,0)</f>
        <v>5063</v>
      </c>
      <c r="DI422" s="738">
        <f t="shared" ref="DI422:DI442" si="3589">ROUNDUP(DH422*1.01,0)</f>
        <v>5114</v>
      </c>
      <c r="DJ422" s="817">
        <f t="shared" ref="DJ422:DJ442" si="3590">DG422*DI422</f>
        <v>4091.2</v>
      </c>
      <c r="DK422" s="740">
        <f t="shared" ref="DK422:DK442" si="3591">ROUND(DK57,1)</f>
        <v>0</v>
      </c>
      <c r="DL422" s="741">
        <f t="shared" ref="DL422:DL442" si="3592">$DJ422*DK422/100</f>
        <v>0</v>
      </c>
      <c r="DM422" s="740">
        <f t="shared" ref="DM422:DM442" si="3593">ROUND(DM57,1)</f>
        <v>0</v>
      </c>
      <c r="DN422" s="741">
        <f t="shared" ref="DN422:DN442" si="3594">$DJ422*DM422/100</f>
        <v>0</v>
      </c>
      <c r="DO422" s="740">
        <f>ROUND(DO57,1)</f>
        <v>0</v>
      </c>
      <c r="DP422" s="741">
        <f t="shared" ref="DP422:DP442" si="3595">$DJ422*DO422/100</f>
        <v>0</v>
      </c>
      <c r="DQ422" s="740">
        <f>ROUND(DQ57,1)</f>
        <v>0</v>
      </c>
      <c r="DR422" s="741">
        <f t="shared" ref="DR422:DR442" si="3596">$DJ422*DQ422/100</f>
        <v>0</v>
      </c>
      <c r="DS422" s="740">
        <f>ROUND(DS57,1)</f>
        <v>0</v>
      </c>
      <c r="DT422" s="741">
        <f t="shared" ref="DT422:DT442" si="3597">$DJ422*DS422/100</f>
        <v>0</v>
      </c>
      <c r="DU422" s="740">
        <f>ROUND(DU57,1)</f>
        <v>0</v>
      </c>
      <c r="DV422" s="741">
        <f t="shared" ref="DV422:DV442" si="3598">$DJ422*DU422/100</f>
        <v>0</v>
      </c>
      <c r="DW422" s="740">
        <f>ROUND(DW57,1)</f>
        <v>0</v>
      </c>
      <c r="DX422" s="741">
        <f t="shared" ref="DX422:DX442" si="3599">$DJ422*DW422/100</f>
        <v>0</v>
      </c>
      <c r="DY422" s="740">
        <f>ROUND(DY57,1)</f>
        <v>0</v>
      </c>
      <c r="DZ422" s="741">
        <f t="shared" ref="DZ422:DZ442" si="3600">$DJ422*DY422/100</f>
        <v>0</v>
      </c>
      <c r="EA422" s="740">
        <f>ROUND(EA57,1)</f>
        <v>0</v>
      </c>
      <c r="EB422" s="741">
        <f t="shared" ref="EB422:EB442" si="3601">$DJ422*EA422/100</f>
        <v>0</v>
      </c>
      <c r="EC422" s="740">
        <f>ROUND(EC57,1)</f>
        <v>0</v>
      </c>
      <c r="ED422" s="741">
        <f t="shared" ref="ED422:ED442" si="3602">$DJ422*EC422/100</f>
        <v>0</v>
      </c>
      <c r="EE422" s="743">
        <f t="shared" ref="EE422:EE442" si="3603">IF(((SUM(DJ422:ED422))&gt;(16242*DG422)),0,((16242*DG422)-(SUM(DJ422:ED422))))</f>
        <v>8902.4</v>
      </c>
      <c r="EF422" s="744">
        <f t="shared" ref="EF422:EF442" si="3604">DJ422+DL422+DN422+DP422+DR422+DT422+DV422+DX422+DZ422+EB422+ED422+EE422</f>
        <v>12993.6</v>
      </c>
      <c r="EG422" s="745">
        <v>12</v>
      </c>
      <c r="EH422" s="746">
        <f t="shared" ref="EH422:EH442" si="3605">EF422*EG422</f>
        <v>155923.20000000001</v>
      </c>
      <c r="EI422" s="747"/>
      <c r="EJ422" s="741"/>
      <c r="EK422" s="746">
        <f t="shared" ref="EK422:EK442" si="3606">EH422+EI422+EJ422</f>
        <v>155923.20000000001</v>
      </c>
      <c r="EL422" s="746">
        <f t="shared" ref="EL422:EL442" si="3607">EK422*0.302</f>
        <v>47088.81</v>
      </c>
      <c r="EM422" s="746">
        <f t="shared" ref="EM422:EM442" si="3608">EK422+EL422</f>
        <v>203012.01</v>
      </c>
      <c r="EO422" s="1044"/>
      <c r="EP422" s="753" t="s">
        <v>523</v>
      </c>
      <c r="EQ422" s="737">
        <f t="shared" ref="EQ422:EQ442" si="3609">EQ334</f>
        <v>0</v>
      </c>
      <c r="ER422" s="737">
        <f t="shared" ref="ER422:ER442" si="3610">ROUNDUP(ER334*1.04,0)</f>
        <v>5063</v>
      </c>
      <c r="ES422" s="738">
        <f t="shared" ref="ES422:ES442" si="3611">ROUNDUP(ER422*1.01,0)</f>
        <v>5114</v>
      </c>
      <c r="ET422" s="817">
        <f t="shared" ref="ET422:ET442" si="3612">EQ422*ES422</f>
        <v>0</v>
      </c>
      <c r="EU422" s="740">
        <f t="shared" ref="EU422:EU442" si="3613">ROUND(EU57,1)</f>
        <v>0</v>
      </c>
      <c r="EV422" s="741">
        <f t="shared" ref="EV422:EV442" si="3614">$ET422*EU422/100</f>
        <v>0</v>
      </c>
      <c r="EW422" s="740">
        <f t="shared" ref="EW422:EW442" si="3615">ROUND(EW57,1)</f>
        <v>0</v>
      </c>
      <c r="EX422" s="741">
        <f t="shared" ref="EX422:EX442" si="3616">$ET422*EW422/100</f>
        <v>0</v>
      </c>
      <c r="EY422" s="740">
        <f>ROUND(EY57,1)</f>
        <v>0</v>
      </c>
      <c r="EZ422" s="741">
        <f t="shared" ref="EZ422:EZ442" si="3617">$ET422*EY422/100</f>
        <v>0</v>
      </c>
      <c r="FA422" s="740">
        <f>ROUND(FA57,1)</f>
        <v>0</v>
      </c>
      <c r="FB422" s="741">
        <f t="shared" ref="FB422:FB442" si="3618">$ET422*FA422/100</f>
        <v>0</v>
      </c>
      <c r="FC422" s="740">
        <f>ROUND(FC57,1)</f>
        <v>0</v>
      </c>
      <c r="FD422" s="741">
        <f t="shared" ref="FD422:FD442" si="3619">$ET422*FC422/100</f>
        <v>0</v>
      </c>
      <c r="FE422" s="740">
        <f>ROUND(FE57,1)</f>
        <v>0</v>
      </c>
      <c r="FF422" s="741">
        <f t="shared" ref="FF422:FF442" si="3620">$ET422*FE422/100</f>
        <v>0</v>
      </c>
      <c r="FG422" s="740">
        <f>ROUND(FG57,1)</f>
        <v>0</v>
      </c>
      <c r="FH422" s="741">
        <f t="shared" ref="FH422:FH442" si="3621">$ET422*FG422/100</f>
        <v>0</v>
      </c>
      <c r="FI422" s="740">
        <f>ROUND(FI57,1)</f>
        <v>0</v>
      </c>
      <c r="FJ422" s="741">
        <f t="shared" ref="FJ422:FJ442" si="3622">$ET422*FI422/100</f>
        <v>0</v>
      </c>
      <c r="FK422" s="740">
        <f>ROUND(FK57,1)</f>
        <v>0</v>
      </c>
      <c r="FL422" s="741">
        <f t="shared" ref="FL422:FL442" si="3623">$ET422*FK422/100</f>
        <v>0</v>
      </c>
      <c r="FM422" s="740">
        <f>ROUND(FM57,1)</f>
        <v>0</v>
      </c>
      <c r="FN422" s="741">
        <f t="shared" ref="FN422:FN442" si="3624">$ET422*FM422/100</f>
        <v>0</v>
      </c>
      <c r="FO422" s="743">
        <f t="shared" ref="FO422:FO442" si="3625">IF(((SUM(ET422:FN422))&gt;(16242*EQ422)),0,((16242*EQ422)-(SUM(ET422:FN422))))</f>
        <v>0</v>
      </c>
      <c r="FP422" s="744">
        <f t="shared" ref="FP422:FP442" si="3626">ET422+EV422+EX422+EZ422+FB422+FD422+FF422+FH422+FJ422+FL422+FN422+FO422</f>
        <v>0</v>
      </c>
      <c r="FQ422" s="745">
        <v>12</v>
      </c>
      <c r="FR422" s="746">
        <f t="shared" ref="FR422:FR442" si="3627">FP422*FQ422</f>
        <v>0</v>
      </c>
      <c r="FS422" s="747"/>
      <c r="FT422" s="741"/>
      <c r="FU422" s="746">
        <f t="shared" ref="FU422:FU442" si="3628">FR422+FS422+FT422</f>
        <v>0</v>
      </c>
      <c r="FV422" s="746">
        <f t="shared" ref="FV422:FV442" si="3629">FU422*0.302</f>
        <v>0</v>
      </c>
      <c r="FW422" s="746">
        <f t="shared" ref="FW422:FW442" si="3630">FU422+FV422</f>
        <v>0</v>
      </c>
      <c r="FY422" s="1044"/>
      <c r="FZ422" s="753" t="s">
        <v>523</v>
      </c>
      <c r="GA422" s="737">
        <f t="shared" ref="GA422:GA442" si="3631">GA334</f>
        <v>9.8000000000000007</v>
      </c>
      <c r="GB422" s="737">
        <f t="shared" ref="GB422:GB442" si="3632">ROUNDUP(GB334*1.04,0)</f>
        <v>5063</v>
      </c>
      <c r="GC422" s="738">
        <f t="shared" ref="GC422:GC442" si="3633">ROUNDUP(GB422*1.01,0)</f>
        <v>5114</v>
      </c>
      <c r="GD422" s="743">
        <f t="shared" ref="GD422:GD442" si="3634">F422+AP422+BZ422+DJ422+ET422</f>
        <v>50117.2</v>
      </c>
      <c r="GE422" s="743"/>
      <c r="GF422" s="737">
        <f t="shared" ref="GF422:GF442" si="3635">H422+AR422+CB422+DL422+EV422</f>
        <v>0</v>
      </c>
      <c r="GG422" s="743"/>
      <c r="GH422" s="737">
        <f t="shared" ref="GH422:GH442" si="3636">J422+AT422+CD422+DN422+EX422</f>
        <v>0</v>
      </c>
      <c r="GI422" s="743"/>
      <c r="GJ422" s="737">
        <f t="shared" ref="GJ422:GJ442" si="3637">L422+AV422+CF422+DP422+EZ422</f>
        <v>0</v>
      </c>
      <c r="GK422" s="743"/>
      <c r="GL422" s="737">
        <f t="shared" ref="GL422:GL442" si="3638">N422+AX422+CH422+DR422+FB422</f>
        <v>0</v>
      </c>
      <c r="GM422" s="743"/>
      <c r="GN422" s="737">
        <f t="shared" ref="GN422:GN442" si="3639">P422+AZ422+CJ422+DT422+FD422</f>
        <v>0</v>
      </c>
      <c r="GO422" s="743"/>
      <c r="GP422" s="737">
        <f t="shared" ref="GP422:GP442" si="3640">R422+BB422+CL422+DV422+FF422</f>
        <v>0</v>
      </c>
      <c r="GQ422" s="743"/>
      <c r="GR422" s="737">
        <f t="shared" ref="GR422:GR442" si="3641">T422+BD422+CN422+DX422+FH422</f>
        <v>0</v>
      </c>
      <c r="GS422" s="743"/>
      <c r="GT422" s="737">
        <f t="shared" ref="GT422:GT442" si="3642">V422+BF422+CP422+DZ422+FJ422</f>
        <v>0</v>
      </c>
      <c r="GU422" s="743"/>
      <c r="GV422" s="737">
        <f t="shared" ref="GV422:GV442" si="3643">X422+BH422+CR422+EB422+FL422</f>
        <v>0</v>
      </c>
      <c r="GW422" s="743"/>
      <c r="GX422" s="737">
        <f t="shared" ref="GX422:GY442" si="3644">Z422+BJ422+CT422+ED422+FN422</f>
        <v>0</v>
      </c>
      <c r="GY422" s="743">
        <f t="shared" si="3644"/>
        <v>109054.39999999999</v>
      </c>
      <c r="GZ422" s="744">
        <f t="shared" ref="GZ422:GZ442" si="3645">GD422+GF422+GH422+GJ422+GL422+GN422+GP422+GR422+GT422+GV422+GX422+GY422</f>
        <v>159171.6</v>
      </c>
      <c r="HA422" s="745">
        <v>12</v>
      </c>
      <c r="HB422" s="746">
        <f t="shared" ref="HB422:HB442" si="3646">GZ422*HA422</f>
        <v>1910059.2</v>
      </c>
      <c r="HC422" s="737">
        <f t="shared" ref="HC422:HD442" si="3647">AE422+BO422+CY422+EI422+FS422</f>
        <v>0</v>
      </c>
      <c r="HD422" s="737">
        <f t="shared" si="3647"/>
        <v>0</v>
      </c>
      <c r="HE422" s="746">
        <f t="shared" ref="HE422:HE442" si="3648">HB422+HC422+HD422</f>
        <v>1910059.2</v>
      </c>
      <c r="HF422" s="746">
        <f t="shared" ref="HF422:HF442" si="3649">HE422*0.302</f>
        <v>576837.88</v>
      </c>
      <c r="HG422" s="746">
        <f t="shared" ref="HG422:HG442" si="3650">HE422+HF422</f>
        <v>2486897.08</v>
      </c>
    </row>
    <row r="423" spans="1:215" ht="15.75" hidden="1" x14ac:dyDescent="0.25">
      <c r="A423" s="1044"/>
      <c r="B423" s="753" t="s">
        <v>524</v>
      </c>
      <c r="C423" s="818">
        <f t="shared" si="3515"/>
        <v>6</v>
      </c>
      <c r="D423" s="737">
        <f t="shared" si="3516"/>
        <v>4786</v>
      </c>
      <c r="E423" s="738">
        <f t="shared" si="3517"/>
        <v>4834</v>
      </c>
      <c r="F423" s="817">
        <f t="shared" si="3518"/>
        <v>29004</v>
      </c>
      <c r="G423" s="740">
        <f>ROUND(G58,1)</f>
        <v>0</v>
      </c>
      <c r="H423" s="741">
        <f t="shared" si="3519"/>
        <v>0</v>
      </c>
      <c r="I423" s="740">
        <f>ROUND(I58,1)</f>
        <v>0</v>
      </c>
      <c r="J423" s="741">
        <f t="shared" si="3520"/>
        <v>0</v>
      </c>
      <c r="K423" s="740">
        <f t="shared" si="3521"/>
        <v>0</v>
      </c>
      <c r="L423" s="741">
        <f t="shared" si="3522"/>
        <v>0</v>
      </c>
      <c r="M423" s="740">
        <f t="shared" si="3523"/>
        <v>0</v>
      </c>
      <c r="N423" s="741">
        <f t="shared" si="3524"/>
        <v>0</v>
      </c>
      <c r="O423" s="740">
        <f t="shared" si="3525"/>
        <v>0</v>
      </c>
      <c r="P423" s="741">
        <f t="shared" si="3526"/>
        <v>0</v>
      </c>
      <c r="Q423" s="740">
        <f t="shared" si="3527"/>
        <v>0</v>
      </c>
      <c r="R423" s="741">
        <f t="shared" si="3528"/>
        <v>0</v>
      </c>
      <c r="S423" s="740">
        <f t="shared" si="3529"/>
        <v>0</v>
      </c>
      <c r="T423" s="741">
        <f t="shared" si="3530"/>
        <v>0</v>
      </c>
      <c r="U423" s="740">
        <f t="shared" si="3531"/>
        <v>0</v>
      </c>
      <c r="V423" s="741">
        <f t="shared" si="3532"/>
        <v>0</v>
      </c>
      <c r="W423" s="740">
        <f t="shared" si="3533"/>
        <v>0</v>
      </c>
      <c r="X423" s="741">
        <f t="shared" si="3534"/>
        <v>0</v>
      </c>
      <c r="Y423" s="740">
        <f t="shared" si="3535"/>
        <v>0</v>
      </c>
      <c r="Z423" s="741">
        <f t="shared" si="3536"/>
        <v>0</v>
      </c>
      <c r="AA423" s="743">
        <f t="shared" si="3537"/>
        <v>68448</v>
      </c>
      <c r="AB423" s="744">
        <f t="shared" si="3538"/>
        <v>97452</v>
      </c>
      <c r="AC423" s="745">
        <v>12</v>
      </c>
      <c r="AD423" s="746">
        <f t="shared" si="3539"/>
        <v>1169424</v>
      </c>
      <c r="AE423" s="747">
        <f>C423*1009.76*12</f>
        <v>72702.720000000001</v>
      </c>
      <c r="AF423" s="782">
        <f t="shared" ref="AF423:AF425" si="3651">AD423*0.085</f>
        <v>99401.04</v>
      </c>
      <c r="AG423" s="746">
        <f t="shared" si="3540"/>
        <v>1341527.76</v>
      </c>
      <c r="AH423" s="746">
        <f t="shared" si="3541"/>
        <v>405141.38</v>
      </c>
      <c r="AI423" s="746">
        <f t="shared" si="3542"/>
        <v>1746669.14</v>
      </c>
      <c r="AK423" s="1044"/>
      <c r="AL423" s="753" t="s">
        <v>524</v>
      </c>
      <c r="AM423" s="783">
        <f t="shared" si="3543"/>
        <v>3.67</v>
      </c>
      <c r="AN423" s="737">
        <f t="shared" si="3544"/>
        <v>4786</v>
      </c>
      <c r="AO423" s="738">
        <f t="shared" si="3545"/>
        <v>4834</v>
      </c>
      <c r="AP423" s="817">
        <f t="shared" si="3546"/>
        <v>17740.78</v>
      </c>
      <c r="AQ423" s="740">
        <f t="shared" si="3547"/>
        <v>0</v>
      </c>
      <c r="AR423" s="741">
        <f t="shared" si="3548"/>
        <v>0</v>
      </c>
      <c r="AS423" s="740">
        <f t="shared" si="3549"/>
        <v>0</v>
      </c>
      <c r="AT423" s="741">
        <f t="shared" si="3550"/>
        <v>0</v>
      </c>
      <c r="AU423" s="740">
        <f>ROUND(AU58,1)</f>
        <v>0</v>
      </c>
      <c r="AV423" s="741">
        <f t="shared" si="3551"/>
        <v>0</v>
      </c>
      <c r="AW423" s="740">
        <f>ROUND(AW58,1)</f>
        <v>0</v>
      </c>
      <c r="AX423" s="741">
        <f t="shared" si="3552"/>
        <v>0</v>
      </c>
      <c r="AY423" s="740">
        <f>ROUND(AY58,1)</f>
        <v>0</v>
      </c>
      <c r="AZ423" s="741">
        <f t="shared" si="3553"/>
        <v>0</v>
      </c>
      <c r="BA423" s="740">
        <f>ROUND(BA58,1)</f>
        <v>0</v>
      </c>
      <c r="BB423" s="741">
        <f t="shared" si="3554"/>
        <v>0</v>
      </c>
      <c r="BC423" s="740">
        <f>ROUND(BC58,1)</f>
        <v>0</v>
      </c>
      <c r="BD423" s="741">
        <f t="shared" si="3555"/>
        <v>0</v>
      </c>
      <c r="BE423" s="740">
        <f>ROUND(BE58,1)</f>
        <v>0</v>
      </c>
      <c r="BF423" s="741">
        <f t="shared" si="3556"/>
        <v>0</v>
      </c>
      <c r="BG423" s="740">
        <f>ROUND(BG58,1)</f>
        <v>0</v>
      </c>
      <c r="BH423" s="741">
        <f t="shared" si="3557"/>
        <v>0</v>
      </c>
      <c r="BI423" s="740">
        <f>ROUND(BI58,1)</f>
        <v>0</v>
      </c>
      <c r="BJ423" s="741">
        <f t="shared" si="3558"/>
        <v>0</v>
      </c>
      <c r="BK423" s="743">
        <f t="shared" si="3559"/>
        <v>41867.360000000001</v>
      </c>
      <c r="BL423" s="744">
        <f t="shared" si="3560"/>
        <v>59608.14</v>
      </c>
      <c r="BM423" s="745">
        <v>12</v>
      </c>
      <c r="BN423" s="746">
        <f t="shared" si="3561"/>
        <v>715297.68</v>
      </c>
      <c r="BO423" s="747">
        <f>AM423*1009.76*12</f>
        <v>44469.83</v>
      </c>
      <c r="BP423" s="782">
        <f t="shared" ref="BP423:BP425" si="3652">BN423*0.085</f>
        <v>60800.3</v>
      </c>
      <c r="BQ423" s="746">
        <f t="shared" si="3562"/>
        <v>820567.81</v>
      </c>
      <c r="BR423" s="746">
        <f t="shared" si="3563"/>
        <v>247811.48</v>
      </c>
      <c r="BS423" s="746">
        <f t="shared" si="3564"/>
        <v>1068379.29</v>
      </c>
      <c r="BU423" s="1044"/>
      <c r="BV423" s="753" t="s">
        <v>524</v>
      </c>
      <c r="BW423" s="737">
        <f t="shared" si="3565"/>
        <v>20</v>
      </c>
      <c r="BX423" s="737">
        <f t="shared" si="3566"/>
        <v>4786</v>
      </c>
      <c r="BY423" s="738">
        <f t="shared" si="3567"/>
        <v>4834</v>
      </c>
      <c r="BZ423" s="817">
        <f t="shared" si="3568"/>
        <v>96680</v>
      </c>
      <c r="CA423" s="740">
        <f t="shared" si="3569"/>
        <v>0</v>
      </c>
      <c r="CB423" s="741">
        <f t="shared" si="3570"/>
        <v>0</v>
      </c>
      <c r="CC423" s="740">
        <f t="shared" si="3571"/>
        <v>0</v>
      </c>
      <c r="CD423" s="741">
        <f t="shared" si="3572"/>
        <v>0</v>
      </c>
      <c r="CE423" s="740">
        <f>ROUND(CE58,1)</f>
        <v>0</v>
      </c>
      <c r="CF423" s="741">
        <f t="shared" si="3573"/>
        <v>0</v>
      </c>
      <c r="CG423" s="740">
        <f>ROUND(CG58,1)</f>
        <v>0</v>
      </c>
      <c r="CH423" s="741">
        <f t="shared" si="3574"/>
        <v>0</v>
      </c>
      <c r="CI423" s="740">
        <f>ROUND(CI58,1)</f>
        <v>0</v>
      </c>
      <c r="CJ423" s="741">
        <f t="shared" si="3575"/>
        <v>0</v>
      </c>
      <c r="CK423" s="740">
        <f>ROUND(CK58,1)</f>
        <v>0</v>
      </c>
      <c r="CL423" s="741">
        <f t="shared" si="3576"/>
        <v>0</v>
      </c>
      <c r="CM423" s="740">
        <f>ROUND(CM58,1)</f>
        <v>0</v>
      </c>
      <c r="CN423" s="741">
        <f t="shared" si="3577"/>
        <v>0</v>
      </c>
      <c r="CO423" s="740">
        <f>ROUND(CO58,1)</f>
        <v>0</v>
      </c>
      <c r="CP423" s="741">
        <f t="shared" si="3578"/>
        <v>0</v>
      </c>
      <c r="CQ423" s="740">
        <f>ROUND(CQ58,1)</f>
        <v>0</v>
      </c>
      <c r="CR423" s="741">
        <f t="shared" si="3579"/>
        <v>0</v>
      </c>
      <c r="CS423" s="740">
        <f>ROUND(CS58,1)</f>
        <v>0</v>
      </c>
      <c r="CT423" s="741">
        <f t="shared" si="3580"/>
        <v>0</v>
      </c>
      <c r="CU423" s="743">
        <f t="shared" si="3581"/>
        <v>228160</v>
      </c>
      <c r="CV423" s="744">
        <f t="shared" si="3582"/>
        <v>324840</v>
      </c>
      <c r="CW423" s="745">
        <v>12</v>
      </c>
      <c r="CX423" s="746">
        <f t="shared" si="3583"/>
        <v>3898080</v>
      </c>
      <c r="CY423" s="747">
        <f>BW423*1009.76*12</f>
        <v>242342.39999999999</v>
      </c>
      <c r="CZ423" s="782">
        <f t="shared" ref="CZ423:CZ425" si="3653">CX423*0.085</f>
        <v>331336.8</v>
      </c>
      <c r="DA423" s="746">
        <f t="shared" si="3584"/>
        <v>4471759.2</v>
      </c>
      <c r="DB423" s="746">
        <f t="shared" si="3585"/>
        <v>1350471.28</v>
      </c>
      <c r="DC423" s="746">
        <f t="shared" si="3586"/>
        <v>5822230.4800000004</v>
      </c>
      <c r="DD423" s="750"/>
      <c r="DE423" s="1044"/>
      <c r="DF423" s="753" t="s">
        <v>524</v>
      </c>
      <c r="DG423" s="737">
        <f t="shared" si="3587"/>
        <v>3</v>
      </c>
      <c r="DH423" s="737">
        <f t="shared" si="3588"/>
        <v>4786</v>
      </c>
      <c r="DI423" s="738">
        <f t="shared" si="3589"/>
        <v>4834</v>
      </c>
      <c r="DJ423" s="817">
        <f t="shared" si="3590"/>
        <v>14502</v>
      </c>
      <c r="DK423" s="740">
        <f t="shared" si="3591"/>
        <v>0</v>
      </c>
      <c r="DL423" s="741">
        <f t="shared" si="3592"/>
        <v>0</v>
      </c>
      <c r="DM423" s="740">
        <f t="shared" si="3593"/>
        <v>0</v>
      </c>
      <c r="DN423" s="741">
        <f t="shared" si="3594"/>
        <v>0</v>
      </c>
      <c r="DO423" s="740">
        <f>ROUND(DO58,1)</f>
        <v>0</v>
      </c>
      <c r="DP423" s="741">
        <f t="shared" si="3595"/>
        <v>0</v>
      </c>
      <c r="DQ423" s="740">
        <f>ROUND(DQ58,1)</f>
        <v>0</v>
      </c>
      <c r="DR423" s="741">
        <f t="shared" si="3596"/>
        <v>0</v>
      </c>
      <c r="DS423" s="740">
        <f>ROUND(DS58,1)</f>
        <v>0</v>
      </c>
      <c r="DT423" s="741">
        <f t="shared" si="3597"/>
        <v>0</v>
      </c>
      <c r="DU423" s="740">
        <f>ROUND(DU58,1)</f>
        <v>0</v>
      </c>
      <c r="DV423" s="741">
        <f t="shared" si="3598"/>
        <v>0</v>
      </c>
      <c r="DW423" s="740">
        <f>ROUND(DW58,1)</f>
        <v>0</v>
      </c>
      <c r="DX423" s="741">
        <f t="shared" si="3599"/>
        <v>0</v>
      </c>
      <c r="DY423" s="740">
        <f>ROUND(DY58,1)</f>
        <v>0</v>
      </c>
      <c r="DZ423" s="741">
        <f t="shared" si="3600"/>
        <v>0</v>
      </c>
      <c r="EA423" s="740">
        <f>ROUND(EA58,1)</f>
        <v>0</v>
      </c>
      <c r="EB423" s="741">
        <f t="shared" si="3601"/>
        <v>0</v>
      </c>
      <c r="EC423" s="740">
        <f>ROUND(EC58,1)</f>
        <v>0</v>
      </c>
      <c r="ED423" s="741">
        <f t="shared" si="3602"/>
        <v>0</v>
      </c>
      <c r="EE423" s="743">
        <f t="shared" si="3603"/>
        <v>34224</v>
      </c>
      <c r="EF423" s="744">
        <f t="shared" si="3604"/>
        <v>48726</v>
      </c>
      <c r="EG423" s="745">
        <v>12</v>
      </c>
      <c r="EH423" s="746">
        <f t="shared" si="3605"/>
        <v>584712</v>
      </c>
      <c r="EI423" s="747">
        <f>DG423*1009.76*12</f>
        <v>36351.360000000001</v>
      </c>
      <c r="EJ423" s="782">
        <f t="shared" ref="EJ423:EJ425" si="3654">EH423*0.085</f>
        <v>49700.52</v>
      </c>
      <c r="EK423" s="746">
        <f t="shared" si="3606"/>
        <v>670763.88</v>
      </c>
      <c r="EL423" s="746">
        <f t="shared" si="3607"/>
        <v>202570.69</v>
      </c>
      <c r="EM423" s="746">
        <f t="shared" si="3608"/>
        <v>873334.57</v>
      </c>
      <c r="EO423" s="1044"/>
      <c r="EP423" s="753" t="s">
        <v>524</v>
      </c>
      <c r="EQ423" s="737">
        <f t="shared" si="3609"/>
        <v>0</v>
      </c>
      <c r="ER423" s="737">
        <f t="shared" si="3610"/>
        <v>4786</v>
      </c>
      <c r="ES423" s="738">
        <f t="shared" si="3611"/>
        <v>4834</v>
      </c>
      <c r="ET423" s="817">
        <f t="shared" si="3612"/>
        <v>0</v>
      </c>
      <c r="EU423" s="740">
        <f t="shared" si="3613"/>
        <v>0</v>
      </c>
      <c r="EV423" s="741">
        <f t="shared" si="3614"/>
        <v>0</v>
      </c>
      <c r="EW423" s="740">
        <f t="shared" si="3615"/>
        <v>0</v>
      </c>
      <c r="EX423" s="741">
        <f t="shared" si="3616"/>
        <v>0</v>
      </c>
      <c r="EY423" s="740">
        <f>ROUND(EY58,1)</f>
        <v>0</v>
      </c>
      <c r="EZ423" s="741">
        <f t="shared" si="3617"/>
        <v>0</v>
      </c>
      <c r="FA423" s="740">
        <f>ROUND(FA58,1)</f>
        <v>0</v>
      </c>
      <c r="FB423" s="741">
        <f t="shared" si="3618"/>
        <v>0</v>
      </c>
      <c r="FC423" s="740">
        <f>ROUND(FC58,1)</f>
        <v>0</v>
      </c>
      <c r="FD423" s="741">
        <f t="shared" si="3619"/>
        <v>0</v>
      </c>
      <c r="FE423" s="740">
        <f>ROUND(FE58,1)</f>
        <v>0</v>
      </c>
      <c r="FF423" s="741">
        <f t="shared" si="3620"/>
        <v>0</v>
      </c>
      <c r="FG423" s="740">
        <f>ROUND(FG58,1)</f>
        <v>0</v>
      </c>
      <c r="FH423" s="741">
        <f t="shared" si="3621"/>
        <v>0</v>
      </c>
      <c r="FI423" s="740">
        <f>ROUND(FI58,1)</f>
        <v>0</v>
      </c>
      <c r="FJ423" s="741">
        <f t="shared" si="3622"/>
        <v>0</v>
      </c>
      <c r="FK423" s="740">
        <f>ROUND(FK58,1)</f>
        <v>0</v>
      </c>
      <c r="FL423" s="741">
        <f t="shared" si="3623"/>
        <v>0</v>
      </c>
      <c r="FM423" s="740">
        <f>ROUND(FM58,1)</f>
        <v>0</v>
      </c>
      <c r="FN423" s="741">
        <f t="shared" si="3624"/>
        <v>0</v>
      </c>
      <c r="FO423" s="743">
        <f t="shared" si="3625"/>
        <v>0</v>
      </c>
      <c r="FP423" s="744">
        <f t="shared" si="3626"/>
        <v>0</v>
      </c>
      <c r="FQ423" s="745">
        <v>12</v>
      </c>
      <c r="FR423" s="746">
        <f t="shared" si="3627"/>
        <v>0</v>
      </c>
      <c r="FS423" s="747">
        <f>EQ423*1009.76*12</f>
        <v>0</v>
      </c>
      <c r="FT423" s="782">
        <f t="shared" ref="FT423:FT425" si="3655">FR423*0.085</f>
        <v>0</v>
      </c>
      <c r="FU423" s="746">
        <f t="shared" si="3628"/>
        <v>0</v>
      </c>
      <c r="FV423" s="746">
        <f t="shared" si="3629"/>
        <v>0</v>
      </c>
      <c r="FW423" s="746">
        <f t="shared" si="3630"/>
        <v>0</v>
      </c>
      <c r="FY423" s="1044"/>
      <c r="FZ423" s="753" t="s">
        <v>524</v>
      </c>
      <c r="GA423" s="737">
        <f t="shared" si="3631"/>
        <v>32.67</v>
      </c>
      <c r="GB423" s="737">
        <f t="shared" si="3632"/>
        <v>4786</v>
      </c>
      <c r="GC423" s="738">
        <f t="shared" si="3633"/>
        <v>4834</v>
      </c>
      <c r="GD423" s="743">
        <f t="shared" si="3634"/>
        <v>157926.78</v>
      </c>
      <c r="GE423" s="743"/>
      <c r="GF423" s="737">
        <f t="shared" si="3635"/>
        <v>0</v>
      </c>
      <c r="GG423" s="743"/>
      <c r="GH423" s="737">
        <f t="shared" si="3636"/>
        <v>0</v>
      </c>
      <c r="GI423" s="743"/>
      <c r="GJ423" s="737">
        <f t="shared" si="3637"/>
        <v>0</v>
      </c>
      <c r="GK423" s="743"/>
      <c r="GL423" s="737">
        <f t="shared" si="3638"/>
        <v>0</v>
      </c>
      <c r="GM423" s="743"/>
      <c r="GN423" s="737">
        <f t="shared" si="3639"/>
        <v>0</v>
      </c>
      <c r="GO423" s="743"/>
      <c r="GP423" s="737">
        <f t="shared" si="3640"/>
        <v>0</v>
      </c>
      <c r="GQ423" s="743"/>
      <c r="GR423" s="737">
        <f t="shared" si="3641"/>
        <v>0</v>
      </c>
      <c r="GS423" s="743"/>
      <c r="GT423" s="737">
        <f t="shared" si="3642"/>
        <v>0</v>
      </c>
      <c r="GU423" s="743"/>
      <c r="GV423" s="737">
        <f t="shared" si="3643"/>
        <v>0</v>
      </c>
      <c r="GW423" s="743"/>
      <c r="GX423" s="737">
        <f t="shared" si="3644"/>
        <v>0</v>
      </c>
      <c r="GY423" s="743">
        <f t="shared" si="3644"/>
        <v>372699.36</v>
      </c>
      <c r="GZ423" s="744">
        <f t="shared" si="3645"/>
        <v>530626.14</v>
      </c>
      <c r="HA423" s="745">
        <v>12</v>
      </c>
      <c r="HB423" s="746">
        <f t="shared" si="3646"/>
        <v>6367513.6799999997</v>
      </c>
      <c r="HC423" s="737">
        <f t="shared" si="3647"/>
        <v>395866.31</v>
      </c>
      <c r="HD423" s="737">
        <f t="shared" si="3647"/>
        <v>541238.66</v>
      </c>
      <c r="HE423" s="746">
        <f t="shared" si="3648"/>
        <v>7304618.6500000004</v>
      </c>
      <c r="HF423" s="746">
        <f t="shared" si="3649"/>
        <v>2205994.83</v>
      </c>
      <c r="HG423" s="746">
        <f t="shared" si="3650"/>
        <v>9510613.4800000004</v>
      </c>
    </row>
    <row r="424" spans="1:215" hidden="1" x14ac:dyDescent="0.25">
      <c r="A424" s="1044"/>
      <c r="B424" s="753" t="s">
        <v>532</v>
      </c>
      <c r="C424" s="737">
        <f t="shared" si="3515"/>
        <v>2.5</v>
      </c>
      <c r="D424" s="737">
        <f t="shared" si="3516"/>
        <v>4786</v>
      </c>
      <c r="E424" s="738">
        <f t="shared" si="3517"/>
        <v>4834</v>
      </c>
      <c r="F424" s="817">
        <f t="shared" si="3518"/>
        <v>12085</v>
      </c>
      <c r="G424" s="740">
        <f t="shared" ref="G424:I439" si="3656">ROUND(G59,1)</f>
        <v>0</v>
      </c>
      <c r="H424" s="741">
        <f t="shared" si="3519"/>
        <v>0</v>
      </c>
      <c r="I424" s="740">
        <f t="shared" si="3656"/>
        <v>0</v>
      </c>
      <c r="J424" s="741">
        <f t="shared" si="3520"/>
        <v>0</v>
      </c>
      <c r="K424" s="740">
        <f t="shared" si="3521"/>
        <v>0</v>
      </c>
      <c r="L424" s="741">
        <f t="shared" si="3522"/>
        <v>0</v>
      </c>
      <c r="M424" s="740">
        <f t="shared" si="3523"/>
        <v>0</v>
      </c>
      <c r="N424" s="741">
        <f t="shared" si="3524"/>
        <v>0</v>
      </c>
      <c r="O424" s="740">
        <f t="shared" si="3525"/>
        <v>0</v>
      </c>
      <c r="P424" s="741">
        <f t="shared" si="3526"/>
        <v>0</v>
      </c>
      <c r="Q424" s="740">
        <f t="shared" si="3527"/>
        <v>0</v>
      </c>
      <c r="R424" s="741">
        <f t="shared" si="3528"/>
        <v>0</v>
      </c>
      <c r="S424" s="740">
        <f t="shared" si="3529"/>
        <v>0</v>
      </c>
      <c r="T424" s="741">
        <f t="shared" si="3530"/>
        <v>0</v>
      </c>
      <c r="U424" s="740">
        <f t="shared" si="3531"/>
        <v>0</v>
      </c>
      <c r="V424" s="741">
        <f t="shared" si="3532"/>
        <v>0</v>
      </c>
      <c r="W424" s="740">
        <f t="shared" si="3533"/>
        <v>0</v>
      </c>
      <c r="X424" s="741">
        <f t="shared" si="3534"/>
        <v>0</v>
      </c>
      <c r="Y424" s="740">
        <f t="shared" si="3535"/>
        <v>0</v>
      </c>
      <c r="Z424" s="741">
        <f t="shared" si="3536"/>
        <v>0</v>
      </c>
      <c r="AA424" s="743">
        <f t="shared" si="3537"/>
        <v>28520</v>
      </c>
      <c r="AB424" s="744">
        <f t="shared" si="3538"/>
        <v>40605</v>
      </c>
      <c r="AC424" s="745">
        <v>12</v>
      </c>
      <c r="AD424" s="746">
        <f t="shared" si="3539"/>
        <v>487260</v>
      </c>
      <c r="AE424" s="747"/>
      <c r="AF424" s="782">
        <f t="shared" si="3651"/>
        <v>41417.1</v>
      </c>
      <c r="AG424" s="746">
        <f t="shared" si="3540"/>
        <v>528677.1</v>
      </c>
      <c r="AH424" s="746">
        <f t="shared" si="3541"/>
        <v>159660.48000000001</v>
      </c>
      <c r="AI424" s="746">
        <f t="shared" si="3542"/>
        <v>688337.58</v>
      </c>
      <c r="AK424" s="1044"/>
      <c r="AL424" s="753" t="s">
        <v>532</v>
      </c>
      <c r="AM424" s="737">
        <f t="shared" si="3543"/>
        <v>0.5</v>
      </c>
      <c r="AN424" s="737">
        <f t="shared" si="3544"/>
        <v>4786</v>
      </c>
      <c r="AO424" s="738">
        <f t="shared" si="3545"/>
        <v>4834</v>
      </c>
      <c r="AP424" s="817">
        <f t="shared" si="3546"/>
        <v>2417</v>
      </c>
      <c r="AQ424" s="740">
        <f t="shared" si="3547"/>
        <v>0</v>
      </c>
      <c r="AR424" s="741">
        <f t="shared" si="3548"/>
        <v>0</v>
      </c>
      <c r="AS424" s="740">
        <f t="shared" si="3549"/>
        <v>0</v>
      </c>
      <c r="AT424" s="741">
        <f t="shared" si="3550"/>
        <v>0</v>
      </c>
      <c r="AU424" s="740">
        <f t="shared" ref="AU424:AU442" si="3657">ROUND(AU59,1)</f>
        <v>0</v>
      </c>
      <c r="AV424" s="741">
        <f t="shared" si="3551"/>
        <v>0</v>
      </c>
      <c r="AW424" s="740">
        <f t="shared" ref="AW424:AW442" si="3658">ROUND(AW59,1)</f>
        <v>0</v>
      </c>
      <c r="AX424" s="741">
        <f t="shared" si="3552"/>
        <v>0</v>
      </c>
      <c r="AY424" s="740">
        <f t="shared" ref="AY424:AY442" si="3659">ROUND(AY59,1)</f>
        <v>0</v>
      </c>
      <c r="AZ424" s="741">
        <f t="shared" si="3553"/>
        <v>0</v>
      </c>
      <c r="BA424" s="740">
        <f t="shared" ref="BA424:BA442" si="3660">ROUND(BA59,1)</f>
        <v>0</v>
      </c>
      <c r="BB424" s="741">
        <f t="shared" si="3554"/>
        <v>0</v>
      </c>
      <c r="BC424" s="740">
        <f t="shared" ref="BC424:BC442" si="3661">ROUND(BC59,1)</f>
        <v>0</v>
      </c>
      <c r="BD424" s="741">
        <f t="shared" si="3555"/>
        <v>0</v>
      </c>
      <c r="BE424" s="740">
        <f t="shared" ref="BE424:BE442" si="3662">ROUND(BE59,1)</f>
        <v>0</v>
      </c>
      <c r="BF424" s="741">
        <f t="shared" si="3556"/>
        <v>0</v>
      </c>
      <c r="BG424" s="740">
        <f t="shared" ref="BG424:BG442" si="3663">ROUND(BG59,1)</f>
        <v>0</v>
      </c>
      <c r="BH424" s="741">
        <f t="shared" si="3557"/>
        <v>0</v>
      </c>
      <c r="BI424" s="740">
        <f t="shared" ref="BI424:BI442" si="3664">ROUND(BI59,1)</f>
        <v>0</v>
      </c>
      <c r="BJ424" s="741">
        <f t="shared" si="3558"/>
        <v>0</v>
      </c>
      <c r="BK424" s="743">
        <f t="shared" si="3559"/>
        <v>5704</v>
      </c>
      <c r="BL424" s="744">
        <f t="shared" si="3560"/>
        <v>8121</v>
      </c>
      <c r="BM424" s="745">
        <v>12</v>
      </c>
      <c r="BN424" s="746">
        <f t="shared" si="3561"/>
        <v>97452</v>
      </c>
      <c r="BO424" s="747"/>
      <c r="BP424" s="782">
        <f t="shared" si="3652"/>
        <v>8283.42</v>
      </c>
      <c r="BQ424" s="746">
        <f t="shared" si="3562"/>
        <v>105735.42</v>
      </c>
      <c r="BR424" s="746">
        <f t="shared" si="3563"/>
        <v>31932.1</v>
      </c>
      <c r="BS424" s="746">
        <f t="shared" si="3564"/>
        <v>137667.51999999999</v>
      </c>
      <c r="BU424" s="1044"/>
      <c r="BV424" s="753" t="s">
        <v>532</v>
      </c>
      <c r="BW424" s="737">
        <f t="shared" si="3565"/>
        <v>1</v>
      </c>
      <c r="BX424" s="737">
        <f t="shared" si="3566"/>
        <v>4786</v>
      </c>
      <c r="BY424" s="738">
        <f t="shared" si="3567"/>
        <v>4834</v>
      </c>
      <c r="BZ424" s="817">
        <f t="shared" si="3568"/>
        <v>4834</v>
      </c>
      <c r="CA424" s="740">
        <f t="shared" si="3569"/>
        <v>0</v>
      </c>
      <c r="CB424" s="741">
        <f t="shared" si="3570"/>
        <v>0</v>
      </c>
      <c r="CC424" s="740">
        <f t="shared" si="3571"/>
        <v>0</v>
      </c>
      <c r="CD424" s="741">
        <f t="shared" si="3572"/>
        <v>0</v>
      </c>
      <c r="CE424" s="740">
        <f t="shared" ref="CE424:CE442" si="3665">ROUND(CE59,1)</f>
        <v>0</v>
      </c>
      <c r="CF424" s="741">
        <f t="shared" si="3573"/>
        <v>0</v>
      </c>
      <c r="CG424" s="740">
        <f t="shared" ref="CG424:CG442" si="3666">ROUND(CG59,1)</f>
        <v>0</v>
      </c>
      <c r="CH424" s="741">
        <f t="shared" si="3574"/>
        <v>0</v>
      </c>
      <c r="CI424" s="740">
        <f t="shared" ref="CI424:CI442" si="3667">ROUND(CI59,1)</f>
        <v>0</v>
      </c>
      <c r="CJ424" s="741">
        <f t="shared" si="3575"/>
        <v>0</v>
      </c>
      <c r="CK424" s="740">
        <f t="shared" ref="CK424:CK442" si="3668">ROUND(CK59,1)</f>
        <v>0</v>
      </c>
      <c r="CL424" s="741">
        <f t="shared" si="3576"/>
        <v>0</v>
      </c>
      <c r="CM424" s="740">
        <f t="shared" ref="CM424:CM442" si="3669">ROUND(CM59,1)</f>
        <v>0</v>
      </c>
      <c r="CN424" s="741">
        <f t="shared" si="3577"/>
        <v>0</v>
      </c>
      <c r="CO424" s="740">
        <f t="shared" ref="CO424:CO442" si="3670">ROUND(CO59,1)</f>
        <v>0</v>
      </c>
      <c r="CP424" s="741">
        <f t="shared" si="3578"/>
        <v>0</v>
      </c>
      <c r="CQ424" s="740">
        <f t="shared" ref="CQ424:CQ442" si="3671">ROUND(CQ59,1)</f>
        <v>0</v>
      </c>
      <c r="CR424" s="741">
        <f t="shared" si="3579"/>
        <v>0</v>
      </c>
      <c r="CS424" s="740">
        <f t="shared" ref="CS424:CS442" si="3672">ROUND(CS59,1)</f>
        <v>0</v>
      </c>
      <c r="CT424" s="741">
        <f t="shared" si="3580"/>
        <v>0</v>
      </c>
      <c r="CU424" s="743">
        <f t="shared" si="3581"/>
        <v>11408</v>
      </c>
      <c r="CV424" s="744">
        <f t="shared" si="3582"/>
        <v>16242</v>
      </c>
      <c r="CW424" s="745">
        <v>12</v>
      </c>
      <c r="CX424" s="746">
        <f t="shared" si="3583"/>
        <v>194904</v>
      </c>
      <c r="CY424" s="747"/>
      <c r="CZ424" s="782">
        <f t="shared" si="3653"/>
        <v>16566.84</v>
      </c>
      <c r="DA424" s="746">
        <f t="shared" si="3584"/>
        <v>211470.84</v>
      </c>
      <c r="DB424" s="746">
        <f t="shared" si="3585"/>
        <v>63864.19</v>
      </c>
      <c r="DC424" s="746">
        <f t="shared" si="3586"/>
        <v>275335.03000000003</v>
      </c>
      <c r="DD424" s="750"/>
      <c r="DE424" s="1044"/>
      <c r="DF424" s="753" t="s">
        <v>532</v>
      </c>
      <c r="DG424" s="737">
        <f t="shared" si="3587"/>
        <v>1</v>
      </c>
      <c r="DH424" s="737">
        <f t="shared" si="3588"/>
        <v>4786</v>
      </c>
      <c r="DI424" s="738">
        <f t="shared" si="3589"/>
        <v>4834</v>
      </c>
      <c r="DJ424" s="817">
        <f t="shared" si="3590"/>
        <v>4834</v>
      </c>
      <c r="DK424" s="740">
        <f t="shared" si="3591"/>
        <v>0</v>
      </c>
      <c r="DL424" s="741">
        <f t="shared" si="3592"/>
        <v>0</v>
      </c>
      <c r="DM424" s="740">
        <f t="shared" si="3593"/>
        <v>0</v>
      </c>
      <c r="DN424" s="741">
        <f t="shared" si="3594"/>
        <v>0</v>
      </c>
      <c r="DO424" s="740">
        <f t="shared" ref="DO424:DO442" si="3673">ROUND(DO59,1)</f>
        <v>0</v>
      </c>
      <c r="DP424" s="741">
        <f t="shared" si="3595"/>
        <v>0</v>
      </c>
      <c r="DQ424" s="740">
        <f t="shared" ref="DQ424:DQ442" si="3674">ROUND(DQ59,1)</f>
        <v>0</v>
      </c>
      <c r="DR424" s="741">
        <f t="shared" si="3596"/>
        <v>0</v>
      </c>
      <c r="DS424" s="740">
        <f t="shared" ref="DS424:DS442" si="3675">ROUND(DS59,1)</f>
        <v>0</v>
      </c>
      <c r="DT424" s="741">
        <f t="shared" si="3597"/>
        <v>0</v>
      </c>
      <c r="DU424" s="740">
        <f t="shared" ref="DU424:DU442" si="3676">ROUND(DU59,1)</f>
        <v>0</v>
      </c>
      <c r="DV424" s="741">
        <f t="shared" si="3598"/>
        <v>0</v>
      </c>
      <c r="DW424" s="740">
        <f t="shared" ref="DW424:DW442" si="3677">ROUND(DW59,1)</f>
        <v>0</v>
      </c>
      <c r="DX424" s="741">
        <f t="shared" si="3599"/>
        <v>0</v>
      </c>
      <c r="DY424" s="740">
        <f t="shared" ref="DY424:DY442" si="3678">ROUND(DY59,1)</f>
        <v>0</v>
      </c>
      <c r="DZ424" s="741">
        <f t="shared" si="3600"/>
        <v>0</v>
      </c>
      <c r="EA424" s="740">
        <f t="shared" ref="EA424:EA442" si="3679">ROUND(EA59,1)</f>
        <v>0</v>
      </c>
      <c r="EB424" s="741">
        <f t="shared" si="3601"/>
        <v>0</v>
      </c>
      <c r="EC424" s="740">
        <f t="shared" ref="EC424:EC442" si="3680">ROUND(EC59,1)</f>
        <v>0</v>
      </c>
      <c r="ED424" s="741">
        <f t="shared" si="3602"/>
        <v>0</v>
      </c>
      <c r="EE424" s="743">
        <f t="shared" si="3603"/>
        <v>11408</v>
      </c>
      <c r="EF424" s="744">
        <f t="shared" si="3604"/>
        <v>16242</v>
      </c>
      <c r="EG424" s="745">
        <v>12</v>
      </c>
      <c r="EH424" s="746">
        <f t="shared" si="3605"/>
        <v>194904</v>
      </c>
      <c r="EI424" s="747"/>
      <c r="EJ424" s="782">
        <f t="shared" si="3654"/>
        <v>16566.84</v>
      </c>
      <c r="EK424" s="746">
        <f t="shared" si="3606"/>
        <v>211470.84</v>
      </c>
      <c r="EL424" s="746">
        <f t="shared" si="3607"/>
        <v>63864.19</v>
      </c>
      <c r="EM424" s="746">
        <f t="shared" si="3608"/>
        <v>275335.03000000003</v>
      </c>
      <c r="EO424" s="1044"/>
      <c r="EP424" s="753" t="s">
        <v>532</v>
      </c>
      <c r="EQ424" s="737">
        <f t="shared" si="3609"/>
        <v>0</v>
      </c>
      <c r="ER424" s="737">
        <f t="shared" si="3610"/>
        <v>4786</v>
      </c>
      <c r="ES424" s="738">
        <f t="shared" si="3611"/>
        <v>4834</v>
      </c>
      <c r="ET424" s="817">
        <f t="shared" si="3612"/>
        <v>0</v>
      </c>
      <c r="EU424" s="740">
        <f t="shared" si="3613"/>
        <v>0</v>
      </c>
      <c r="EV424" s="741">
        <f t="shared" si="3614"/>
        <v>0</v>
      </c>
      <c r="EW424" s="740">
        <f t="shared" si="3615"/>
        <v>0</v>
      </c>
      <c r="EX424" s="741">
        <f t="shared" si="3616"/>
        <v>0</v>
      </c>
      <c r="EY424" s="740">
        <f t="shared" ref="EY424:EY442" si="3681">ROUND(EY59,1)</f>
        <v>0</v>
      </c>
      <c r="EZ424" s="741">
        <f t="shared" si="3617"/>
        <v>0</v>
      </c>
      <c r="FA424" s="740">
        <f t="shared" ref="FA424:FA442" si="3682">ROUND(FA59,1)</f>
        <v>0</v>
      </c>
      <c r="FB424" s="741">
        <f t="shared" si="3618"/>
        <v>0</v>
      </c>
      <c r="FC424" s="740">
        <f t="shared" ref="FC424:FC442" si="3683">ROUND(FC59,1)</f>
        <v>0</v>
      </c>
      <c r="FD424" s="741">
        <f t="shared" si="3619"/>
        <v>0</v>
      </c>
      <c r="FE424" s="740">
        <f t="shared" ref="FE424:FE442" si="3684">ROUND(FE59,1)</f>
        <v>0</v>
      </c>
      <c r="FF424" s="741">
        <f t="shared" si="3620"/>
        <v>0</v>
      </c>
      <c r="FG424" s="740">
        <f t="shared" ref="FG424:FG442" si="3685">ROUND(FG59,1)</f>
        <v>0</v>
      </c>
      <c r="FH424" s="741">
        <f t="shared" si="3621"/>
        <v>0</v>
      </c>
      <c r="FI424" s="740">
        <f t="shared" ref="FI424:FI442" si="3686">ROUND(FI59,1)</f>
        <v>0</v>
      </c>
      <c r="FJ424" s="741">
        <f t="shared" si="3622"/>
        <v>0</v>
      </c>
      <c r="FK424" s="740">
        <f t="shared" ref="FK424:FK442" si="3687">ROUND(FK59,1)</f>
        <v>0</v>
      </c>
      <c r="FL424" s="741">
        <f t="shared" si="3623"/>
        <v>0</v>
      </c>
      <c r="FM424" s="740">
        <f t="shared" ref="FM424:FM442" si="3688">ROUND(FM59,1)</f>
        <v>0</v>
      </c>
      <c r="FN424" s="741">
        <f t="shared" si="3624"/>
        <v>0</v>
      </c>
      <c r="FO424" s="743">
        <f t="shared" si="3625"/>
        <v>0</v>
      </c>
      <c r="FP424" s="744">
        <f t="shared" si="3626"/>
        <v>0</v>
      </c>
      <c r="FQ424" s="745">
        <v>12</v>
      </c>
      <c r="FR424" s="746">
        <f t="shared" si="3627"/>
        <v>0</v>
      </c>
      <c r="FS424" s="747"/>
      <c r="FT424" s="782">
        <f t="shared" si="3655"/>
        <v>0</v>
      </c>
      <c r="FU424" s="746">
        <f t="shared" si="3628"/>
        <v>0</v>
      </c>
      <c r="FV424" s="746">
        <f t="shared" si="3629"/>
        <v>0</v>
      </c>
      <c r="FW424" s="746">
        <f t="shared" si="3630"/>
        <v>0</v>
      </c>
      <c r="FY424" s="1044"/>
      <c r="FZ424" s="753" t="s">
        <v>532</v>
      </c>
      <c r="GA424" s="737">
        <f t="shared" si="3631"/>
        <v>5</v>
      </c>
      <c r="GB424" s="737">
        <f t="shared" si="3632"/>
        <v>4786</v>
      </c>
      <c r="GC424" s="738">
        <f t="shared" si="3633"/>
        <v>4834</v>
      </c>
      <c r="GD424" s="743">
        <f t="shared" si="3634"/>
        <v>24170</v>
      </c>
      <c r="GE424" s="743"/>
      <c r="GF424" s="737">
        <f t="shared" si="3635"/>
        <v>0</v>
      </c>
      <c r="GG424" s="743"/>
      <c r="GH424" s="737">
        <f t="shared" si="3636"/>
        <v>0</v>
      </c>
      <c r="GI424" s="743"/>
      <c r="GJ424" s="737">
        <f t="shared" si="3637"/>
        <v>0</v>
      </c>
      <c r="GK424" s="743"/>
      <c r="GL424" s="737">
        <f t="shared" si="3638"/>
        <v>0</v>
      </c>
      <c r="GM424" s="743"/>
      <c r="GN424" s="737">
        <f t="shared" si="3639"/>
        <v>0</v>
      </c>
      <c r="GO424" s="743"/>
      <c r="GP424" s="737">
        <f t="shared" si="3640"/>
        <v>0</v>
      </c>
      <c r="GQ424" s="743"/>
      <c r="GR424" s="737">
        <f t="shared" si="3641"/>
        <v>0</v>
      </c>
      <c r="GS424" s="743"/>
      <c r="GT424" s="737">
        <f t="shared" si="3642"/>
        <v>0</v>
      </c>
      <c r="GU424" s="743"/>
      <c r="GV424" s="737">
        <f t="shared" si="3643"/>
        <v>0</v>
      </c>
      <c r="GW424" s="743"/>
      <c r="GX424" s="737">
        <f t="shared" si="3644"/>
        <v>0</v>
      </c>
      <c r="GY424" s="743">
        <f t="shared" si="3644"/>
        <v>57040</v>
      </c>
      <c r="GZ424" s="744">
        <f t="shared" si="3645"/>
        <v>81210</v>
      </c>
      <c r="HA424" s="745">
        <v>12</v>
      </c>
      <c r="HB424" s="746">
        <f t="shared" si="3646"/>
        <v>974520</v>
      </c>
      <c r="HC424" s="737">
        <f t="shared" si="3647"/>
        <v>0</v>
      </c>
      <c r="HD424" s="737">
        <f t="shared" si="3647"/>
        <v>82834.2</v>
      </c>
      <c r="HE424" s="746">
        <f t="shared" si="3648"/>
        <v>1057354.2</v>
      </c>
      <c r="HF424" s="746">
        <f t="shared" si="3649"/>
        <v>319320.96999999997</v>
      </c>
      <c r="HG424" s="746">
        <f t="shared" si="3650"/>
        <v>1376675.17</v>
      </c>
    </row>
    <row r="425" spans="1:215" ht="25.5" hidden="1" x14ac:dyDescent="0.25">
      <c r="A425" s="1044"/>
      <c r="B425" s="753" t="s">
        <v>525</v>
      </c>
      <c r="C425" s="737">
        <f t="shared" si="3515"/>
        <v>15.5</v>
      </c>
      <c r="D425" s="737">
        <f t="shared" si="3516"/>
        <v>4786</v>
      </c>
      <c r="E425" s="738">
        <f t="shared" si="3517"/>
        <v>4834</v>
      </c>
      <c r="F425" s="817">
        <f t="shared" si="3518"/>
        <v>74927</v>
      </c>
      <c r="G425" s="740">
        <f t="shared" si="3656"/>
        <v>0</v>
      </c>
      <c r="H425" s="741">
        <f t="shared" si="3519"/>
        <v>0</v>
      </c>
      <c r="I425" s="740">
        <f t="shared" si="3656"/>
        <v>0</v>
      </c>
      <c r="J425" s="741">
        <f t="shared" si="3520"/>
        <v>0</v>
      </c>
      <c r="K425" s="740">
        <f t="shared" si="3521"/>
        <v>0</v>
      </c>
      <c r="L425" s="741">
        <f t="shared" si="3522"/>
        <v>0</v>
      </c>
      <c r="M425" s="740">
        <f t="shared" si="3523"/>
        <v>0</v>
      </c>
      <c r="N425" s="741">
        <f t="shared" si="3524"/>
        <v>0</v>
      </c>
      <c r="O425" s="740">
        <f t="shared" si="3525"/>
        <v>0</v>
      </c>
      <c r="P425" s="741">
        <f t="shared" si="3526"/>
        <v>0</v>
      </c>
      <c r="Q425" s="740">
        <f t="shared" si="3527"/>
        <v>0</v>
      </c>
      <c r="R425" s="741">
        <f t="shared" si="3528"/>
        <v>0</v>
      </c>
      <c r="S425" s="740">
        <f t="shared" si="3529"/>
        <v>0</v>
      </c>
      <c r="T425" s="741">
        <f t="shared" si="3530"/>
        <v>0</v>
      </c>
      <c r="U425" s="740">
        <f t="shared" si="3531"/>
        <v>0</v>
      </c>
      <c r="V425" s="741">
        <f t="shared" si="3532"/>
        <v>0</v>
      </c>
      <c r="W425" s="740">
        <f t="shared" si="3533"/>
        <v>0</v>
      </c>
      <c r="X425" s="741">
        <f t="shared" si="3534"/>
        <v>0</v>
      </c>
      <c r="Y425" s="740">
        <f t="shared" si="3535"/>
        <v>0</v>
      </c>
      <c r="Z425" s="741">
        <f t="shared" si="3536"/>
        <v>0</v>
      </c>
      <c r="AA425" s="743">
        <f t="shared" si="3537"/>
        <v>176824</v>
      </c>
      <c r="AB425" s="744">
        <f t="shared" si="3538"/>
        <v>251751</v>
      </c>
      <c r="AC425" s="745">
        <v>12</v>
      </c>
      <c r="AD425" s="746">
        <f t="shared" si="3539"/>
        <v>3021012</v>
      </c>
      <c r="AE425" s="747"/>
      <c r="AF425" s="782">
        <f t="shared" si="3651"/>
        <v>256786.02</v>
      </c>
      <c r="AG425" s="746">
        <f t="shared" si="3540"/>
        <v>3277798.02</v>
      </c>
      <c r="AH425" s="746">
        <f t="shared" si="3541"/>
        <v>989895</v>
      </c>
      <c r="AI425" s="746">
        <f t="shared" si="3542"/>
        <v>4267693.0199999996</v>
      </c>
      <c r="AK425" s="1044"/>
      <c r="AL425" s="753" t="s">
        <v>525</v>
      </c>
      <c r="AM425" s="737">
        <f t="shared" si="3543"/>
        <v>4.75</v>
      </c>
      <c r="AN425" s="737">
        <f t="shared" si="3544"/>
        <v>4786</v>
      </c>
      <c r="AO425" s="738">
        <f t="shared" si="3545"/>
        <v>4834</v>
      </c>
      <c r="AP425" s="817">
        <f t="shared" si="3546"/>
        <v>22961.5</v>
      </c>
      <c r="AQ425" s="740">
        <f t="shared" si="3547"/>
        <v>0</v>
      </c>
      <c r="AR425" s="741">
        <f t="shared" si="3548"/>
        <v>0</v>
      </c>
      <c r="AS425" s="740">
        <f t="shared" si="3549"/>
        <v>0</v>
      </c>
      <c r="AT425" s="741">
        <f t="shared" si="3550"/>
        <v>0</v>
      </c>
      <c r="AU425" s="740">
        <f t="shared" si="3657"/>
        <v>0</v>
      </c>
      <c r="AV425" s="741">
        <f t="shared" si="3551"/>
        <v>0</v>
      </c>
      <c r="AW425" s="740">
        <f t="shared" si="3658"/>
        <v>0</v>
      </c>
      <c r="AX425" s="741">
        <f t="shared" si="3552"/>
        <v>0</v>
      </c>
      <c r="AY425" s="740">
        <f t="shared" si="3659"/>
        <v>0</v>
      </c>
      <c r="AZ425" s="741">
        <f t="shared" si="3553"/>
        <v>0</v>
      </c>
      <c r="BA425" s="740">
        <f t="shared" si="3660"/>
        <v>0</v>
      </c>
      <c r="BB425" s="741">
        <f t="shared" si="3554"/>
        <v>0</v>
      </c>
      <c r="BC425" s="740">
        <f t="shared" si="3661"/>
        <v>0</v>
      </c>
      <c r="BD425" s="741">
        <f t="shared" si="3555"/>
        <v>0</v>
      </c>
      <c r="BE425" s="740">
        <f t="shared" si="3662"/>
        <v>0</v>
      </c>
      <c r="BF425" s="741">
        <f t="shared" si="3556"/>
        <v>0</v>
      </c>
      <c r="BG425" s="740">
        <f t="shared" si="3663"/>
        <v>0</v>
      </c>
      <c r="BH425" s="741">
        <f t="shared" si="3557"/>
        <v>0</v>
      </c>
      <c r="BI425" s="740">
        <f t="shared" si="3664"/>
        <v>0</v>
      </c>
      <c r="BJ425" s="741">
        <f t="shared" si="3558"/>
        <v>0</v>
      </c>
      <c r="BK425" s="743">
        <f t="shared" si="3559"/>
        <v>54188</v>
      </c>
      <c r="BL425" s="744">
        <f t="shared" si="3560"/>
        <v>77149.5</v>
      </c>
      <c r="BM425" s="745">
        <v>12</v>
      </c>
      <c r="BN425" s="746">
        <f t="shared" si="3561"/>
        <v>925794</v>
      </c>
      <c r="BO425" s="747"/>
      <c r="BP425" s="782">
        <f t="shared" si="3652"/>
        <v>78692.490000000005</v>
      </c>
      <c r="BQ425" s="746">
        <f t="shared" si="3562"/>
        <v>1004486.49</v>
      </c>
      <c r="BR425" s="746">
        <f t="shared" si="3563"/>
        <v>303354.92</v>
      </c>
      <c r="BS425" s="746">
        <f t="shared" si="3564"/>
        <v>1307841.4099999999</v>
      </c>
      <c r="BU425" s="1044"/>
      <c r="BV425" s="753" t="s">
        <v>525</v>
      </c>
      <c r="BW425" s="737">
        <f t="shared" si="3565"/>
        <v>6.75</v>
      </c>
      <c r="BX425" s="737">
        <f t="shared" si="3566"/>
        <v>4786</v>
      </c>
      <c r="BY425" s="738">
        <f t="shared" si="3567"/>
        <v>4834</v>
      </c>
      <c r="BZ425" s="817">
        <f t="shared" si="3568"/>
        <v>32629.5</v>
      </c>
      <c r="CA425" s="740">
        <f t="shared" si="3569"/>
        <v>0</v>
      </c>
      <c r="CB425" s="741">
        <f t="shared" si="3570"/>
        <v>0</v>
      </c>
      <c r="CC425" s="740">
        <f t="shared" si="3571"/>
        <v>0</v>
      </c>
      <c r="CD425" s="741">
        <f t="shared" si="3572"/>
        <v>0</v>
      </c>
      <c r="CE425" s="740">
        <f t="shared" si="3665"/>
        <v>0</v>
      </c>
      <c r="CF425" s="741">
        <f t="shared" si="3573"/>
        <v>0</v>
      </c>
      <c r="CG425" s="740">
        <f t="shared" si="3666"/>
        <v>0</v>
      </c>
      <c r="CH425" s="741">
        <f t="shared" si="3574"/>
        <v>0</v>
      </c>
      <c r="CI425" s="740">
        <f t="shared" si="3667"/>
        <v>0</v>
      </c>
      <c r="CJ425" s="741">
        <f t="shared" si="3575"/>
        <v>0</v>
      </c>
      <c r="CK425" s="740">
        <f t="shared" si="3668"/>
        <v>0</v>
      </c>
      <c r="CL425" s="741">
        <f t="shared" si="3576"/>
        <v>0</v>
      </c>
      <c r="CM425" s="740">
        <f t="shared" si="3669"/>
        <v>0</v>
      </c>
      <c r="CN425" s="741">
        <f t="shared" si="3577"/>
        <v>0</v>
      </c>
      <c r="CO425" s="740">
        <f t="shared" si="3670"/>
        <v>0</v>
      </c>
      <c r="CP425" s="741">
        <f t="shared" si="3578"/>
        <v>0</v>
      </c>
      <c r="CQ425" s="740">
        <f t="shared" si="3671"/>
        <v>0</v>
      </c>
      <c r="CR425" s="741">
        <f t="shared" si="3579"/>
        <v>0</v>
      </c>
      <c r="CS425" s="740">
        <f t="shared" si="3672"/>
        <v>0</v>
      </c>
      <c r="CT425" s="741">
        <f t="shared" si="3580"/>
        <v>0</v>
      </c>
      <c r="CU425" s="743">
        <f t="shared" si="3581"/>
        <v>77004</v>
      </c>
      <c r="CV425" s="744">
        <f t="shared" si="3582"/>
        <v>109633.5</v>
      </c>
      <c r="CW425" s="745">
        <v>12</v>
      </c>
      <c r="CX425" s="746">
        <f t="shared" si="3583"/>
        <v>1315602</v>
      </c>
      <c r="CY425" s="747"/>
      <c r="CZ425" s="782">
        <f t="shared" si="3653"/>
        <v>111826.17</v>
      </c>
      <c r="DA425" s="746">
        <f t="shared" si="3584"/>
        <v>1427428.17</v>
      </c>
      <c r="DB425" s="746">
        <f t="shared" si="3585"/>
        <v>431083.31</v>
      </c>
      <c r="DC425" s="746">
        <f t="shared" si="3586"/>
        <v>1858511.48</v>
      </c>
      <c r="DD425" s="750"/>
      <c r="DE425" s="1044"/>
      <c r="DF425" s="753" t="s">
        <v>525</v>
      </c>
      <c r="DG425" s="737">
        <f t="shared" si="3587"/>
        <v>1</v>
      </c>
      <c r="DH425" s="737">
        <f t="shared" si="3588"/>
        <v>4786</v>
      </c>
      <c r="DI425" s="738">
        <f t="shared" si="3589"/>
        <v>4834</v>
      </c>
      <c r="DJ425" s="817">
        <f t="shared" si="3590"/>
        <v>4834</v>
      </c>
      <c r="DK425" s="740">
        <f t="shared" si="3591"/>
        <v>0</v>
      </c>
      <c r="DL425" s="741">
        <f t="shared" si="3592"/>
        <v>0</v>
      </c>
      <c r="DM425" s="740">
        <f t="shared" si="3593"/>
        <v>0</v>
      </c>
      <c r="DN425" s="741">
        <f t="shared" si="3594"/>
        <v>0</v>
      </c>
      <c r="DO425" s="740">
        <f t="shared" si="3673"/>
        <v>0</v>
      </c>
      <c r="DP425" s="741">
        <f t="shared" si="3595"/>
        <v>0</v>
      </c>
      <c r="DQ425" s="740">
        <f t="shared" si="3674"/>
        <v>0</v>
      </c>
      <c r="DR425" s="741">
        <f t="shared" si="3596"/>
        <v>0</v>
      </c>
      <c r="DS425" s="740">
        <f t="shared" si="3675"/>
        <v>0</v>
      </c>
      <c r="DT425" s="741">
        <f t="shared" si="3597"/>
        <v>0</v>
      </c>
      <c r="DU425" s="740">
        <f t="shared" si="3676"/>
        <v>0</v>
      </c>
      <c r="DV425" s="741">
        <f t="shared" si="3598"/>
        <v>0</v>
      </c>
      <c r="DW425" s="740">
        <f t="shared" si="3677"/>
        <v>0</v>
      </c>
      <c r="DX425" s="741">
        <f t="shared" si="3599"/>
        <v>0</v>
      </c>
      <c r="DY425" s="740">
        <f t="shared" si="3678"/>
        <v>0</v>
      </c>
      <c r="DZ425" s="741">
        <f t="shared" si="3600"/>
        <v>0</v>
      </c>
      <c r="EA425" s="740">
        <f t="shared" si="3679"/>
        <v>0</v>
      </c>
      <c r="EB425" s="741">
        <f t="shared" si="3601"/>
        <v>0</v>
      </c>
      <c r="EC425" s="740">
        <f t="shared" si="3680"/>
        <v>0</v>
      </c>
      <c r="ED425" s="741">
        <f t="shared" si="3602"/>
        <v>0</v>
      </c>
      <c r="EE425" s="743">
        <f t="shared" si="3603"/>
        <v>11408</v>
      </c>
      <c r="EF425" s="744">
        <f t="shared" si="3604"/>
        <v>16242</v>
      </c>
      <c r="EG425" s="745">
        <v>12</v>
      </c>
      <c r="EH425" s="746">
        <f t="shared" si="3605"/>
        <v>194904</v>
      </c>
      <c r="EI425" s="747"/>
      <c r="EJ425" s="782">
        <f t="shared" si="3654"/>
        <v>16566.84</v>
      </c>
      <c r="EK425" s="746">
        <f t="shared" si="3606"/>
        <v>211470.84</v>
      </c>
      <c r="EL425" s="746">
        <f t="shared" si="3607"/>
        <v>63864.19</v>
      </c>
      <c r="EM425" s="746">
        <f t="shared" si="3608"/>
        <v>275335.03000000003</v>
      </c>
      <c r="EO425" s="1044"/>
      <c r="EP425" s="752" t="s">
        <v>525</v>
      </c>
      <c r="EQ425" s="737">
        <f t="shared" si="3609"/>
        <v>1</v>
      </c>
      <c r="ER425" s="737">
        <f t="shared" si="3610"/>
        <v>4786</v>
      </c>
      <c r="ES425" s="738">
        <f t="shared" si="3611"/>
        <v>4834</v>
      </c>
      <c r="ET425" s="817">
        <f t="shared" si="3612"/>
        <v>4834</v>
      </c>
      <c r="EU425" s="740">
        <f t="shared" si="3613"/>
        <v>0</v>
      </c>
      <c r="EV425" s="741">
        <f t="shared" si="3614"/>
        <v>0</v>
      </c>
      <c r="EW425" s="740">
        <f t="shared" si="3615"/>
        <v>0</v>
      </c>
      <c r="EX425" s="741">
        <f t="shared" si="3616"/>
        <v>0</v>
      </c>
      <c r="EY425" s="740">
        <f t="shared" si="3681"/>
        <v>0</v>
      </c>
      <c r="EZ425" s="741">
        <f t="shared" si="3617"/>
        <v>0</v>
      </c>
      <c r="FA425" s="740">
        <f t="shared" si="3682"/>
        <v>0</v>
      </c>
      <c r="FB425" s="741">
        <f t="shared" si="3618"/>
        <v>0</v>
      </c>
      <c r="FC425" s="740">
        <f t="shared" si="3683"/>
        <v>0</v>
      </c>
      <c r="FD425" s="741">
        <f t="shared" si="3619"/>
        <v>0</v>
      </c>
      <c r="FE425" s="740">
        <f t="shared" si="3684"/>
        <v>0</v>
      </c>
      <c r="FF425" s="741">
        <f t="shared" si="3620"/>
        <v>0</v>
      </c>
      <c r="FG425" s="740">
        <f t="shared" si="3685"/>
        <v>0</v>
      </c>
      <c r="FH425" s="741">
        <f t="shared" si="3621"/>
        <v>0</v>
      </c>
      <c r="FI425" s="740">
        <f t="shared" si="3686"/>
        <v>0</v>
      </c>
      <c r="FJ425" s="741">
        <f t="shared" si="3622"/>
        <v>0</v>
      </c>
      <c r="FK425" s="740">
        <f t="shared" si="3687"/>
        <v>0</v>
      </c>
      <c r="FL425" s="741">
        <f t="shared" si="3623"/>
        <v>0</v>
      </c>
      <c r="FM425" s="740">
        <f t="shared" si="3688"/>
        <v>0</v>
      </c>
      <c r="FN425" s="741">
        <f t="shared" si="3624"/>
        <v>0</v>
      </c>
      <c r="FO425" s="743">
        <f t="shared" si="3625"/>
        <v>11408</v>
      </c>
      <c r="FP425" s="744">
        <f t="shared" si="3626"/>
        <v>16242</v>
      </c>
      <c r="FQ425" s="745">
        <v>12</v>
      </c>
      <c r="FR425" s="746">
        <f t="shared" si="3627"/>
        <v>194904</v>
      </c>
      <c r="FS425" s="747"/>
      <c r="FT425" s="782">
        <f t="shared" si="3655"/>
        <v>16566.84</v>
      </c>
      <c r="FU425" s="746">
        <f t="shared" si="3628"/>
        <v>211470.84</v>
      </c>
      <c r="FV425" s="746">
        <f t="shared" si="3629"/>
        <v>63864.19</v>
      </c>
      <c r="FW425" s="746">
        <f t="shared" si="3630"/>
        <v>275335.03000000003</v>
      </c>
      <c r="FY425" s="1044"/>
      <c r="FZ425" s="752" t="s">
        <v>525</v>
      </c>
      <c r="GA425" s="737">
        <f t="shared" si="3631"/>
        <v>29</v>
      </c>
      <c r="GB425" s="737">
        <f t="shared" si="3632"/>
        <v>4786</v>
      </c>
      <c r="GC425" s="738">
        <f t="shared" si="3633"/>
        <v>4834</v>
      </c>
      <c r="GD425" s="743">
        <f t="shared" si="3634"/>
        <v>140186</v>
      </c>
      <c r="GE425" s="743"/>
      <c r="GF425" s="737">
        <f t="shared" si="3635"/>
        <v>0</v>
      </c>
      <c r="GG425" s="743"/>
      <c r="GH425" s="737">
        <f t="shared" si="3636"/>
        <v>0</v>
      </c>
      <c r="GI425" s="743"/>
      <c r="GJ425" s="737">
        <f t="shared" si="3637"/>
        <v>0</v>
      </c>
      <c r="GK425" s="743"/>
      <c r="GL425" s="737">
        <f t="shared" si="3638"/>
        <v>0</v>
      </c>
      <c r="GM425" s="743"/>
      <c r="GN425" s="737">
        <f t="shared" si="3639"/>
        <v>0</v>
      </c>
      <c r="GO425" s="743"/>
      <c r="GP425" s="737">
        <f t="shared" si="3640"/>
        <v>0</v>
      </c>
      <c r="GQ425" s="743"/>
      <c r="GR425" s="737">
        <f t="shared" si="3641"/>
        <v>0</v>
      </c>
      <c r="GS425" s="743"/>
      <c r="GT425" s="737">
        <f t="shared" si="3642"/>
        <v>0</v>
      </c>
      <c r="GU425" s="743"/>
      <c r="GV425" s="737">
        <f t="shared" si="3643"/>
        <v>0</v>
      </c>
      <c r="GW425" s="743"/>
      <c r="GX425" s="737">
        <f t="shared" si="3644"/>
        <v>0</v>
      </c>
      <c r="GY425" s="743">
        <f t="shared" si="3644"/>
        <v>330832</v>
      </c>
      <c r="GZ425" s="744">
        <f t="shared" si="3645"/>
        <v>471018</v>
      </c>
      <c r="HA425" s="745">
        <v>12</v>
      </c>
      <c r="HB425" s="746">
        <f t="shared" si="3646"/>
        <v>5652216</v>
      </c>
      <c r="HC425" s="737">
        <f t="shared" si="3647"/>
        <v>0</v>
      </c>
      <c r="HD425" s="737">
        <f t="shared" si="3647"/>
        <v>480438.36</v>
      </c>
      <c r="HE425" s="746">
        <f t="shared" si="3648"/>
        <v>6132654.3600000003</v>
      </c>
      <c r="HF425" s="746">
        <f t="shared" si="3649"/>
        <v>1852061.62</v>
      </c>
      <c r="HG425" s="746">
        <f t="shared" si="3650"/>
        <v>7984715.9800000004</v>
      </c>
    </row>
    <row r="426" spans="1:215" hidden="1" x14ac:dyDescent="0.25">
      <c r="A426" s="1044"/>
      <c r="B426" s="755" t="s">
        <v>46</v>
      </c>
      <c r="C426" s="737">
        <f t="shared" si="3515"/>
        <v>1.5</v>
      </c>
      <c r="D426" s="737">
        <f t="shared" si="3516"/>
        <v>4786</v>
      </c>
      <c r="E426" s="738">
        <f t="shared" si="3517"/>
        <v>4834</v>
      </c>
      <c r="F426" s="817">
        <f t="shared" si="3518"/>
        <v>7251</v>
      </c>
      <c r="G426" s="740">
        <f t="shared" si="3656"/>
        <v>0</v>
      </c>
      <c r="H426" s="741">
        <f t="shared" si="3519"/>
        <v>0</v>
      </c>
      <c r="I426" s="740">
        <f t="shared" si="3656"/>
        <v>0</v>
      </c>
      <c r="J426" s="741">
        <f t="shared" si="3520"/>
        <v>0</v>
      </c>
      <c r="K426" s="740">
        <f t="shared" si="3521"/>
        <v>0</v>
      </c>
      <c r="L426" s="741">
        <f t="shared" si="3522"/>
        <v>0</v>
      </c>
      <c r="M426" s="740">
        <f t="shared" si="3523"/>
        <v>0</v>
      </c>
      <c r="N426" s="741">
        <f t="shared" si="3524"/>
        <v>0</v>
      </c>
      <c r="O426" s="740">
        <f t="shared" si="3525"/>
        <v>0</v>
      </c>
      <c r="P426" s="741">
        <f t="shared" si="3526"/>
        <v>0</v>
      </c>
      <c r="Q426" s="740">
        <f t="shared" si="3527"/>
        <v>0</v>
      </c>
      <c r="R426" s="741">
        <f t="shared" si="3528"/>
        <v>0</v>
      </c>
      <c r="S426" s="740">
        <f t="shared" si="3529"/>
        <v>0</v>
      </c>
      <c r="T426" s="741">
        <f t="shared" si="3530"/>
        <v>0</v>
      </c>
      <c r="U426" s="740">
        <f t="shared" si="3531"/>
        <v>0</v>
      </c>
      <c r="V426" s="741">
        <f t="shared" si="3532"/>
        <v>0</v>
      </c>
      <c r="W426" s="740">
        <f t="shared" si="3533"/>
        <v>0</v>
      </c>
      <c r="X426" s="741">
        <f t="shared" si="3534"/>
        <v>0</v>
      </c>
      <c r="Y426" s="740">
        <f t="shared" si="3535"/>
        <v>0</v>
      </c>
      <c r="Z426" s="741">
        <f t="shared" si="3536"/>
        <v>0</v>
      </c>
      <c r="AA426" s="743">
        <f t="shared" si="3537"/>
        <v>17112</v>
      </c>
      <c r="AB426" s="744">
        <f t="shared" si="3538"/>
        <v>24363</v>
      </c>
      <c r="AC426" s="745">
        <v>12</v>
      </c>
      <c r="AD426" s="746">
        <f t="shared" si="3539"/>
        <v>292356</v>
      </c>
      <c r="AE426" s="747"/>
      <c r="AF426" s="741"/>
      <c r="AG426" s="746">
        <f t="shared" si="3540"/>
        <v>292356</v>
      </c>
      <c r="AH426" s="746">
        <f t="shared" si="3541"/>
        <v>88291.51</v>
      </c>
      <c r="AI426" s="746">
        <f t="shared" si="3542"/>
        <v>380647.51</v>
      </c>
      <c r="AK426" s="1044"/>
      <c r="AL426" s="755" t="s">
        <v>46</v>
      </c>
      <c r="AM426" s="737">
        <f t="shared" si="3543"/>
        <v>1</v>
      </c>
      <c r="AN426" s="737">
        <f t="shared" si="3544"/>
        <v>4786</v>
      </c>
      <c r="AO426" s="738">
        <f t="shared" si="3545"/>
        <v>4834</v>
      </c>
      <c r="AP426" s="817">
        <f t="shared" si="3546"/>
        <v>4834</v>
      </c>
      <c r="AQ426" s="740">
        <f t="shared" si="3547"/>
        <v>0</v>
      </c>
      <c r="AR426" s="741">
        <f t="shared" si="3548"/>
        <v>0</v>
      </c>
      <c r="AS426" s="740">
        <f t="shared" si="3549"/>
        <v>0</v>
      </c>
      <c r="AT426" s="741">
        <f t="shared" si="3550"/>
        <v>0</v>
      </c>
      <c r="AU426" s="740">
        <f t="shared" si="3657"/>
        <v>0</v>
      </c>
      <c r="AV426" s="741">
        <f t="shared" si="3551"/>
        <v>0</v>
      </c>
      <c r="AW426" s="740">
        <f t="shared" si="3658"/>
        <v>0</v>
      </c>
      <c r="AX426" s="741">
        <f t="shared" si="3552"/>
        <v>0</v>
      </c>
      <c r="AY426" s="740">
        <f t="shared" si="3659"/>
        <v>0</v>
      </c>
      <c r="AZ426" s="741">
        <f t="shared" si="3553"/>
        <v>0</v>
      </c>
      <c r="BA426" s="740">
        <f t="shared" si="3660"/>
        <v>0</v>
      </c>
      <c r="BB426" s="741">
        <f t="shared" si="3554"/>
        <v>0</v>
      </c>
      <c r="BC426" s="740">
        <f t="shared" si="3661"/>
        <v>0</v>
      </c>
      <c r="BD426" s="741">
        <f t="shared" si="3555"/>
        <v>0</v>
      </c>
      <c r="BE426" s="740">
        <f t="shared" si="3662"/>
        <v>0</v>
      </c>
      <c r="BF426" s="741">
        <f t="shared" si="3556"/>
        <v>0</v>
      </c>
      <c r="BG426" s="740">
        <f t="shared" si="3663"/>
        <v>0</v>
      </c>
      <c r="BH426" s="741">
        <f t="shared" si="3557"/>
        <v>0</v>
      </c>
      <c r="BI426" s="740">
        <f t="shared" si="3664"/>
        <v>0</v>
      </c>
      <c r="BJ426" s="741">
        <f t="shared" si="3558"/>
        <v>0</v>
      </c>
      <c r="BK426" s="743">
        <f t="shared" si="3559"/>
        <v>11408</v>
      </c>
      <c r="BL426" s="744">
        <f t="shared" si="3560"/>
        <v>16242</v>
      </c>
      <c r="BM426" s="745">
        <v>12</v>
      </c>
      <c r="BN426" s="746">
        <f t="shared" si="3561"/>
        <v>194904</v>
      </c>
      <c r="BO426" s="747"/>
      <c r="BP426" s="741"/>
      <c r="BQ426" s="746">
        <f t="shared" si="3562"/>
        <v>194904</v>
      </c>
      <c r="BR426" s="746">
        <f t="shared" si="3563"/>
        <v>58861.01</v>
      </c>
      <c r="BS426" s="746">
        <f t="shared" si="3564"/>
        <v>253765.01</v>
      </c>
      <c r="BU426" s="1044"/>
      <c r="BV426" s="755" t="s">
        <v>46</v>
      </c>
      <c r="BW426" s="737">
        <f t="shared" si="3565"/>
        <v>0</v>
      </c>
      <c r="BX426" s="737">
        <f t="shared" si="3566"/>
        <v>4786</v>
      </c>
      <c r="BY426" s="738">
        <f t="shared" si="3567"/>
        <v>4834</v>
      </c>
      <c r="BZ426" s="817">
        <f t="shared" si="3568"/>
        <v>0</v>
      </c>
      <c r="CA426" s="740">
        <f t="shared" si="3569"/>
        <v>0</v>
      </c>
      <c r="CB426" s="741">
        <f t="shared" si="3570"/>
        <v>0</v>
      </c>
      <c r="CC426" s="740">
        <f t="shared" si="3571"/>
        <v>0</v>
      </c>
      <c r="CD426" s="741">
        <f t="shared" si="3572"/>
        <v>0</v>
      </c>
      <c r="CE426" s="740">
        <f t="shared" si="3665"/>
        <v>0</v>
      </c>
      <c r="CF426" s="741">
        <f t="shared" si="3573"/>
        <v>0</v>
      </c>
      <c r="CG426" s="740">
        <f t="shared" si="3666"/>
        <v>0</v>
      </c>
      <c r="CH426" s="741">
        <f t="shared" si="3574"/>
        <v>0</v>
      </c>
      <c r="CI426" s="740">
        <f t="shared" si="3667"/>
        <v>0</v>
      </c>
      <c r="CJ426" s="741">
        <f t="shared" si="3575"/>
        <v>0</v>
      </c>
      <c r="CK426" s="740">
        <f t="shared" si="3668"/>
        <v>0</v>
      </c>
      <c r="CL426" s="741">
        <f t="shared" si="3576"/>
        <v>0</v>
      </c>
      <c r="CM426" s="740">
        <f t="shared" si="3669"/>
        <v>0</v>
      </c>
      <c r="CN426" s="741">
        <f t="shared" si="3577"/>
        <v>0</v>
      </c>
      <c r="CO426" s="740">
        <f t="shared" si="3670"/>
        <v>0</v>
      </c>
      <c r="CP426" s="741">
        <f t="shared" si="3578"/>
        <v>0</v>
      </c>
      <c r="CQ426" s="740">
        <f t="shared" si="3671"/>
        <v>0</v>
      </c>
      <c r="CR426" s="741">
        <f t="shared" si="3579"/>
        <v>0</v>
      </c>
      <c r="CS426" s="740">
        <f t="shared" si="3672"/>
        <v>0</v>
      </c>
      <c r="CT426" s="741">
        <f t="shared" si="3580"/>
        <v>0</v>
      </c>
      <c r="CU426" s="743">
        <f t="shared" si="3581"/>
        <v>0</v>
      </c>
      <c r="CV426" s="744">
        <f t="shared" si="3582"/>
        <v>0</v>
      </c>
      <c r="CW426" s="745">
        <v>12</v>
      </c>
      <c r="CX426" s="746">
        <f t="shared" si="3583"/>
        <v>0</v>
      </c>
      <c r="CY426" s="747"/>
      <c r="CZ426" s="741"/>
      <c r="DA426" s="746">
        <f t="shared" si="3584"/>
        <v>0</v>
      </c>
      <c r="DB426" s="746">
        <f t="shared" si="3585"/>
        <v>0</v>
      </c>
      <c r="DC426" s="746">
        <f t="shared" si="3586"/>
        <v>0</v>
      </c>
      <c r="DD426" s="750"/>
      <c r="DE426" s="1044"/>
      <c r="DF426" s="755" t="s">
        <v>46</v>
      </c>
      <c r="DG426" s="737">
        <f t="shared" si="3587"/>
        <v>0</v>
      </c>
      <c r="DH426" s="737">
        <f t="shared" si="3588"/>
        <v>4786</v>
      </c>
      <c r="DI426" s="738">
        <f t="shared" si="3589"/>
        <v>4834</v>
      </c>
      <c r="DJ426" s="817">
        <f t="shared" si="3590"/>
        <v>0</v>
      </c>
      <c r="DK426" s="740">
        <f t="shared" si="3591"/>
        <v>0</v>
      </c>
      <c r="DL426" s="741">
        <f t="shared" si="3592"/>
        <v>0</v>
      </c>
      <c r="DM426" s="740">
        <f t="shared" si="3593"/>
        <v>0</v>
      </c>
      <c r="DN426" s="741">
        <f t="shared" si="3594"/>
        <v>0</v>
      </c>
      <c r="DO426" s="740">
        <f t="shared" si="3673"/>
        <v>0</v>
      </c>
      <c r="DP426" s="741">
        <f t="shared" si="3595"/>
        <v>0</v>
      </c>
      <c r="DQ426" s="740">
        <f t="shared" si="3674"/>
        <v>0</v>
      </c>
      <c r="DR426" s="741">
        <f t="shared" si="3596"/>
        <v>0</v>
      </c>
      <c r="DS426" s="740">
        <f t="shared" si="3675"/>
        <v>0</v>
      </c>
      <c r="DT426" s="741">
        <f t="shared" si="3597"/>
        <v>0</v>
      </c>
      <c r="DU426" s="740">
        <f t="shared" si="3676"/>
        <v>0</v>
      </c>
      <c r="DV426" s="741">
        <f t="shared" si="3598"/>
        <v>0</v>
      </c>
      <c r="DW426" s="740">
        <f t="shared" si="3677"/>
        <v>0</v>
      </c>
      <c r="DX426" s="741">
        <f t="shared" si="3599"/>
        <v>0</v>
      </c>
      <c r="DY426" s="740">
        <f t="shared" si="3678"/>
        <v>0</v>
      </c>
      <c r="DZ426" s="741">
        <f t="shared" si="3600"/>
        <v>0</v>
      </c>
      <c r="EA426" s="740">
        <f t="shared" si="3679"/>
        <v>0</v>
      </c>
      <c r="EB426" s="741">
        <f t="shared" si="3601"/>
        <v>0</v>
      </c>
      <c r="EC426" s="740">
        <f t="shared" si="3680"/>
        <v>0</v>
      </c>
      <c r="ED426" s="741">
        <f t="shared" si="3602"/>
        <v>0</v>
      </c>
      <c r="EE426" s="743">
        <f t="shared" si="3603"/>
        <v>0</v>
      </c>
      <c r="EF426" s="744">
        <f t="shared" si="3604"/>
        <v>0</v>
      </c>
      <c r="EG426" s="745">
        <v>12</v>
      </c>
      <c r="EH426" s="746">
        <f t="shared" si="3605"/>
        <v>0</v>
      </c>
      <c r="EI426" s="747"/>
      <c r="EJ426" s="741"/>
      <c r="EK426" s="746">
        <f t="shared" si="3606"/>
        <v>0</v>
      </c>
      <c r="EL426" s="746">
        <f t="shared" si="3607"/>
        <v>0</v>
      </c>
      <c r="EM426" s="746">
        <f t="shared" si="3608"/>
        <v>0</v>
      </c>
      <c r="EO426" s="1044"/>
      <c r="EP426" s="755" t="s">
        <v>46</v>
      </c>
      <c r="EQ426" s="737">
        <f t="shared" si="3609"/>
        <v>0</v>
      </c>
      <c r="ER426" s="737">
        <f t="shared" si="3610"/>
        <v>4786</v>
      </c>
      <c r="ES426" s="738">
        <f t="shared" si="3611"/>
        <v>4834</v>
      </c>
      <c r="ET426" s="817">
        <f t="shared" si="3612"/>
        <v>0</v>
      </c>
      <c r="EU426" s="740">
        <f t="shared" si="3613"/>
        <v>0</v>
      </c>
      <c r="EV426" s="741">
        <f t="shared" si="3614"/>
        <v>0</v>
      </c>
      <c r="EW426" s="740">
        <f t="shared" si="3615"/>
        <v>0</v>
      </c>
      <c r="EX426" s="741">
        <f t="shared" si="3616"/>
        <v>0</v>
      </c>
      <c r="EY426" s="740">
        <f t="shared" si="3681"/>
        <v>0</v>
      </c>
      <c r="EZ426" s="741">
        <f t="shared" si="3617"/>
        <v>0</v>
      </c>
      <c r="FA426" s="740">
        <f t="shared" si="3682"/>
        <v>0</v>
      </c>
      <c r="FB426" s="741">
        <f t="shared" si="3618"/>
        <v>0</v>
      </c>
      <c r="FC426" s="740">
        <f t="shared" si="3683"/>
        <v>0</v>
      </c>
      <c r="FD426" s="741">
        <f t="shared" si="3619"/>
        <v>0</v>
      </c>
      <c r="FE426" s="740">
        <f t="shared" si="3684"/>
        <v>0</v>
      </c>
      <c r="FF426" s="741">
        <f t="shared" si="3620"/>
        <v>0</v>
      </c>
      <c r="FG426" s="740">
        <f t="shared" si="3685"/>
        <v>0</v>
      </c>
      <c r="FH426" s="741">
        <f t="shared" si="3621"/>
        <v>0</v>
      </c>
      <c r="FI426" s="740">
        <f t="shared" si="3686"/>
        <v>0</v>
      </c>
      <c r="FJ426" s="741">
        <f t="shared" si="3622"/>
        <v>0</v>
      </c>
      <c r="FK426" s="740">
        <f t="shared" si="3687"/>
        <v>0</v>
      </c>
      <c r="FL426" s="741">
        <f t="shared" si="3623"/>
        <v>0</v>
      </c>
      <c r="FM426" s="740">
        <f t="shared" si="3688"/>
        <v>0</v>
      </c>
      <c r="FN426" s="741">
        <f t="shared" si="3624"/>
        <v>0</v>
      </c>
      <c r="FO426" s="743">
        <f t="shared" si="3625"/>
        <v>0</v>
      </c>
      <c r="FP426" s="744">
        <f t="shared" si="3626"/>
        <v>0</v>
      </c>
      <c r="FQ426" s="745">
        <v>12</v>
      </c>
      <c r="FR426" s="746">
        <f t="shared" si="3627"/>
        <v>0</v>
      </c>
      <c r="FS426" s="747"/>
      <c r="FT426" s="741"/>
      <c r="FU426" s="746">
        <f t="shared" si="3628"/>
        <v>0</v>
      </c>
      <c r="FV426" s="746">
        <f t="shared" si="3629"/>
        <v>0</v>
      </c>
      <c r="FW426" s="746">
        <f t="shared" si="3630"/>
        <v>0</v>
      </c>
      <c r="FY426" s="1044"/>
      <c r="FZ426" s="755" t="s">
        <v>46</v>
      </c>
      <c r="GA426" s="737">
        <f t="shared" si="3631"/>
        <v>2.5</v>
      </c>
      <c r="GB426" s="737">
        <f t="shared" si="3632"/>
        <v>4786</v>
      </c>
      <c r="GC426" s="738">
        <f t="shared" si="3633"/>
        <v>4834</v>
      </c>
      <c r="GD426" s="743">
        <f t="shared" si="3634"/>
        <v>12085</v>
      </c>
      <c r="GE426" s="743"/>
      <c r="GF426" s="737">
        <f t="shared" si="3635"/>
        <v>0</v>
      </c>
      <c r="GG426" s="743"/>
      <c r="GH426" s="737">
        <f t="shared" si="3636"/>
        <v>0</v>
      </c>
      <c r="GI426" s="743"/>
      <c r="GJ426" s="737">
        <f t="shared" si="3637"/>
        <v>0</v>
      </c>
      <c r="GK426" s="743"/>
      <c r="GL426" s="737">
        <f t="shared" si="3638"/>
        <v>0</v>
      </c>
      <c r="GM426" s="743"/>
      <c r="GN426" s="737">
        <f t="shared" si="3639"/>
        <v>0</v>
      </c>
      <c r="GO426" s="743"/>
      <c r="GP426" s="737">
        <f t="shared" si="3640"/>
        <v>0</v>
      </c>
      <c r="GQ426" s="743"/>
      <c r="GR426" s="737">
        <f t="shared" si="3641"/>
        <v>0</v>
      </c>
      <c r="GS426" s="743"/>
      <c r="GT426" s="737">
        <f t="shared" si="3642"/>
        <v>0</v>
      </c>
      <c r="GU426" s="743"/>
      <c r="GV426" s="737">
        <f t="shared" si="3643"/>
        <v>0</v>
      </c>
      <c r="GW426" s="743"/>
      <c r="GX426" s="737">
        <f t="shared" si="3644"/>
        <v>0</v>
      </c>
      <c r="GY426" s="743">
        <f t="shared" si="3644"/>
        <v>28520</v>
      </c>
      <c r="GZ426" s="744">
        <f t="shared" si="3645"/>
        <v>40605</v>
      </c>
      <c r="HA426" s="745">
        <v>12</v>
      </c>
      <c r="HB426" s="746">
        <f t="shared" si="3646"/>
        <v>487260</v>
      </c>
      <c r="HC426" s="737">
        <f t="shared" si="3647"/>
        <v>0</v>
      </c>
      <c r="HD426" s="737">
        <f t="shared" si="3647"/>
        <v>0</v>
      </c>
      <c r="HE426" s="746">
        <f t="shared" si="3648"/>
        <v>487260</v>
      </c>
      <c r="HF426" s="746">
        <f t="shared" si="3649"/>
        <v>147152.51999999999</v>
      </c>
      <c r="HG426" s="746">
        <f t="shared" si="3650"/>
        <v>634412.52</v>
      </c>
    </row>
    <row r="427" spans="1:215" ht="36" hidden="1" x14ac:dyDescent="0.25">
      <c r="A427" s="1044"/>
      <c r="B427" s="755" t="s">
        <v>45</v>
      </c>
      <c r="C427" s="737">
        <f t="shared" si="3515"/>
        <v>2</v>
      </c>
      <c r="D427" s="737">
        <f t="shared" si="3516"/>
        <v>6364</v>
      </c>
      <c r="E427" s="738">
        <f t="shared" si="3517"/>
        <v>6428</v>
      </c>
      <c r="F427" s="817">
        <f t="shared" si="3518"/>
        <v>12856</v>
      </c>
      <c r="G427" s="740">
        <f t="shared" si="3656"/>
        <v>0</v>
      </c>
      <c r="H427" s="741">
        <f t="shared" si="3519"/>
        <v>0</v>
      </c>
      <c r="I427" s="740">
        <f t="shared" si="3656"/>
        <v>0</v>
      </c>
      <c r="J427" s="741">
        <f t="shared" si="3520"/>
        <v>0</v>
      </c>
      <c r="K427" s="740">
        <f t="shared" si="3521"/>
        <v>0</v>
      </c>
      <c r="L427" s="741">
        <f t="shared" si="3522"/>
        <v>0</v>
      </c>
      <c r="M427" s="740">
        <f t="shared" si="3523"/>
        <v>0</v>
      </c>
      <c r="N427" s="741">
        <f t="shared" si="3524"/>
        <v>0</v>
      </c>
      <c r="O427" s="740">
        <f t="shared" si="3525"/>
        <v>0</v>
      </c>
      <c r="P427" s="741">
        <f t="shared" si="3526"/>
        <v>0</v>
      </c>
      <c r="Q427" s="740">
        <f t="shared" si="3527"/>
        <v>0</v>
      </c>
      <c r="R427" s="741">
        <f t="shared" si="3528"/>
        <v>0</v>
      </c>
      <c r="S427" s="740">
        <f t="shared" si="3529"/>
        <v>0</v>
      </c>
      <c r="T427" s="741">
        <f t="shared" si="3530"/>
        <v>0</v>
      </c>
      <c r="U427" s="740">
        <f t="shared" si="3531"/>
        <v>0</v>
      </c>
      <c r="V427" s="741">
        <f t="shared" si="3532"/>
        <v>0</v>
      </c>
      <c r="W427" s="740">
        <f t="shared" si="3533"/>
        <v>0</v>
      </c>
      <c r="X427" s="741">
        <f t="shared" si="3534"/>
        <v>0</v>
      </c>
      <c r="Y427" s="740">
        <f t="shared" si="3535"/>
        <v>0</v>
      </c>
      <c r="Z427" s="741">
        <f t="shared" si="3536"/>
        <v>0</v>
      </c>
      <c r="AA427" s="743">
        <f t="shared" si="3537"/>
        <v>19628</v>
      </c>
      <c r="AB427" s="744">
        <f t="shared" si="3538"/>
        <v>32484</v>
      </c>
      <c r="AC427" s="745">
        <v>12</v>
      </c>
      <c r="AD427" s="746">
        <f t="shared" si="3539"/>
        <v>389808</v>
      </c>
      <c r="AE427" s="747"/>
      <c r="AF427" s="741"/>
      <c r="AG427" s="746">
        <f t="shared" si="3540"/>
        <v>389808</v>
      </c>
      <c r="AH427" s="746">
        <f t="shared" si="3541"/>
        <v>117722.02</v>
      </c>
      <c r="AI427" s="746">
        <f t="shared" si="3542"/>
        <v>507530.02</v>
      </c>
      <c r="AK427" s="1044"/>
      <c r="AL427" s="755" t="s">
        <v>45</v>
      </c>
      <c r="AM427" s="737">
        <f t="shared" si="3543"/>
        <v>0</v>
      </c>
      <c r="AN427" s="737">
        <f t="shared" si="3544"/>
        <v>6364</v>
      </c>
      <c r="AO427" s="738">
        <f t="shared" si="3545"/>
        <v>6428</v>
      </c>
      <c r="AP427" s="817">
        <f t="shared" si="3546"/>
        <v>0</v>
      </c>
      <c r="AQ427" s="740">
        <f t="shared" si="3547"/>
        <v>0</v>
      </c>
      <c r="AR427" s="741">
        <f t="shared" si="3548"/>
        <v>0</v>
      </c>
      <c r="AS427" s="740">
        <f t="shared" si="3549"/>
        <v>0</v>
      </c>
      <c r="AT427" s="741">
        <f t="shared" si="3550"/>
        <v>0</v>
      </c>
      <c r="AU427" s="740">
        <f t="shared" si="3657"/>
        <v>0</v>
      </c>
      <c r="AV427" s="741">
        <f t="shared" si="3551"/>
        <v>0</v>
      </c>
      <c r="AW427" s="740">
        <f t="shared" si="3658"/>
        <v>0</v>
      </c>
      <c r="AX427" s="741">
        <f t="shared" si="3552"/>
        <v>0</v>
      </c>
      <c r="AY427" s="740">
        <f t="shared" si="3659"/>
        <v>0</v>
      </c>
      <c r="AZ427" s="741">
        <f t="shared" si="3553"/>
        <v>0</v>
      </c>
      <c r="BA427" s="740">
        <f t="shared" si="3660"/>
        <v>0</v>
      </c>
      <c r="BB427" s="741">
        <f t="shared" si="3554"/>
        <v>0</v>
      </c>
      <c r="BC427" s="740">
        <f t="shared" si="3661"/>
        <v>0</v>
      </c>
      <c r="BD427" s="741">
        <f t="shared" si="3555"/>
        <v>0</v>
      </c>
      <c r="BE427" s="740">
        <f t="shared" si="3662"/>
        <v>0</v>
      </c>
      <c r="BF427" s="741">
        <f t="shared" si="3556"/>
        <v>0</v>
      </c>
      <c r="BG427" s="740">
        <f t="shared" si="3663"/>
        <v>0</v>
      </c>
      <c r="BH427" s="741">
        <f t="shared" si="3557"/>
        <v>0</v>
      </c>
      <c r="BI427" s="740">
        <f t="shared" si="3664"/>
        <v>0</v>
      </c>
      <c r="BJ427" s="741">
        <f t="shared" si="3558"/>
        <v>0</v>
      </c>
      <c r="BK427" s="743">
        <f t="shared" si="3559"/>
        <v>0</v>
      </c>
      <c r="BL427" s="744">
        <f t="shared" si="3560"/>
        <v>0</v>
      </c>
      <c r="BM427" s="745">
        <v>12</v>
      </c>
      <c r="BN427" s="746">
        <f t="shared" si="3561"/>
        <v>0</v>
      </c>
      <c r="BO427" s="747"/>
      <c r="BP427" s="741"/>
      <c r="BQ427" s="746">
        <f t="shared" si="3562"/>
        <v>0</v>
      </c>
      <c r="BR427" s="746">
        <f t="shared" si="3563"/>
        <v>0</v>
      </c>
      <c r="BS427" s="746">
        <f t="shared" si="3564"/>
        <v>0</v>
      </c>
      <c r="BU427" s="1044"/>
      <c r="BV427" s="755" t="s">
        <v>45</v>
      </c>
      <c r="BW427" s="737">
        <f t="shared" si="3565"/>
        <v>0</v>
      </c>
      <c r="BX427" s="737">
        <f t="shared" si="3566"/>
        <v>6364</v>
      </c>
      <c r="BY427" s="738">
        <f t="shared" si="3567"/>
        <v>6428</v>
      </c>
      <c r="BZ427" s="817">
        <f t="shared" si="3568"/>
        <v>0</v>
      </c>
      <c r="CA427" s="740">
        <f t="shared" si="3569"/>
        <v>0</v>
      </c>
      <c r="CB427" s="741">
        <f t="shared" si="3570"/>
        <v>0</v>
      </c>
      <c r="CC427" s="740">
        <f t="shared" si="3571"/>
        <v>0</v>
      </c>
      <c r="CD427" s="741">
        <f t="shared" si="3572"/>
        <v>0</v>
      </c>
      <c r="CE427" s="740">
        <f t="shared" si="3665"/>
        <v>0</v>
      </c>
      <c r="CF427" s="741">
        <f t="shared" si="3573"/>
        <v>0</v>
      </c>
      <c r="CG427" s="740">
        <f t="shared" si="3666"/>
        <v>0</v>
      </c>
      <c r="CH427" s="741">
        <f t="shared" si="3574"/>
        <v>0</v>
      </c>
      <c r="CI427" s="740">
        <f t="shared" si="3667"/>
        <v>0</v>
      </c>
      <c r="CJ427" s="741">
        <f t="shared" si="3575"/>
        <v>0</v>
      </c>
      <c r="CK427" s="740">
        <f t="shared" si="3668"/>
        <v>0</v>
      </c>
      <c r="CL427" s="741">
        <f t="shared" si="3576"/>
        <v>0</v>
      </c>
      <c r="CM427" s="740">
        <f t="shared" si="3669"/>
        <v>0</v>
      </c>
      <c r="CN427" s="741">
        <f t="shared" si="3577"/>
        <v>0</v>
      </c>
      <c r="CO427" s="740">
        <f t="shared" si="3670"/>
        <v>0</v>
      </c>
      <c r="CP427" s="741">
        <f t="shared" si="3578"/>
        <v>0</v>
      </c>
      <c r="CQ427" s="740">
        <f t="shared" si="3671"/>
        <v>0</v>
      </c>
      <c r="CR427" s="741">
        <f t="shared" si="3579"/>
        <v>0</v>
      </c>
      <c r="CS427" s="740">
        <f t="shared" si="3672"/>
        <v>0</v>
      </c>
      <c r="CT427" s="741">
        <f t="shared" si="3580"/>
        <v>0</v>
      </c>
      <c r="CU427" s="743">
        <f t="shared" si="3581"/>
        <v>0</v>
      </c>
      <c r="CV427" s="744">
        <f t="shared" si="3582"/>
        <v>0</v>
      </c>
      <c r="CW427" s="745">
        <v>12</v>
      </c>
      <c r="CX427" s="746">
        <f t="shared" si="3583"/>
        <v>0</v>
      </c>
      <c r="CY427" s="747"/>
      <c r="CZ427" s="741"/>
      <c r="DA427" s="746">
        <f t="shared" si="3584"/>
        <v>0</v>
      </c>
      <c r="DB427" s="746">
        <f t="shared" si="3585"/>
        <v>0</v>
      </c>
      <c r="DC427" s="746">
        <f t="shared" si="3586"/>
        <v>0</v>
      </c>
      <c r="DD427" s="750"/>
      <c r="DE427" s="1044"/>
      <c r="DF427" s="755" t="s">
        <v>45</v>
      </c>
      <c r="DG427" s="737">
        <f t="shared" si="3587"/>
        <v>0</v>
      </c>
      <c r="DH427" s="737">
        <f t="shared" si="3588"/>
        <v>6364</v>
      </c>
      <c r="DI427" s="738">
        <f t="shared" si="3589"/>
        <v>6428</v>
      </c>
      <c r="DJ427" s="817">
        <f t="shared" si="3590"/>
        <v>0</v>
      </c>
      <c r="DK427" s="740">
        <f t="shared" si="3591"/>
        <v>0</v>
      </c>
      <c r="DL427" s="741">
        <f t="shared" si="3592"/>
        <v>0</v>
      </c>
      <c r="DM427" s="740">
        <f t="shared" si="3593"/>
        <v>0</v>
      </c>
      <c r="DN427" s="741">
        <f t="shared" si="3594"/>
        <v>0</v>
      </c>
      <c r="DO427" s="740">
        <f t="shared" si="3673"/>
        <v>0</v>
      </c>
      <c r="DP427" s="741">
        <f t="shared" si="3595"/>
        <v>0</v>
      </c>
      <c r="DQ427" s="740">
        <f t="shared" si="3674"/>
        <v>0</v>
      </c>
      <c r="DR427" s="741">
        <f t="shared" si="3596"/>
        <v>0</v>
      </c>
      <c r="DS427" s="740">
        <f t="shared" si="3675"/>
        <v>0</v>
      </c>
      <c r="DT427" s="741">
        <f t="shared" si="3597"/>
        <v>0</v>
      </c>
      <c r="DU427" s="740">
        <f t="shared" si="3676"/>
        <v>0</v>
      </c>
      <c r="DV427" s="741">
        <f t="shared" si="3598"/>
        <v>0</v>
      </c>
      <c r="DW427" s="740">
        <f t="shared" si="3677"/>
        <v>0</v>
      </c>
      <c r="DX427" s="741">
        <f t="shared" si="3599"/>
        <v>0</v>
      </c>
      <c r="DY427" s="740">
        <f t="shared" si="3678"/>
        <v>0</v>
      </c>
      <c r="DZ427" s="741">
        <f t="shared" si="3600"/>
        <v>0</v>
      </c>
      <c r="EA427" s="740">
        <f t="shared" si="3679"/>
        <v>0</v>
      </c>
      <c r="EB427" s="741">
        <f t="shared" si="3601"/>
        <v>0</v>
      </c>
      <c r="EC427" s="740">
        <f t="shared" si="3680"/>
        <v>0</v>
      </c>
      <c r="ED427" s="741">
        <f t="shared" si="3602"/>
        <v>0</v>
      </c>
      <c r="EE427" s="743">
        <f t="shared" si="3603"/>
        <v>0</v>
      </c>
      <c r="EF427" s="744">
        <f t="shared" si="3604"/>
        <v>0</v>
      </c>
      <c r="EG427" s="745">
        <v>12</v>
      </c>
      <c r="EH427" s="746">
        <f t="shared" si="3605"/>
        <v>0</v>
      </c>
      <c r="EI427" s="747"/>
      <c r="EJ427" s="741"/>
      <c r="EK427" s="746">
        <f t="shared" si="3606"/>
        <v>0</v>
      </c>
      <c r="EL427" s="746">
        <f t="shared" si="3607"/>
        <v>0</v>
      </c>
      <c r="EM427" s="746">
        <f t="shared" si="3608"/>
        <v>0</v>
      </c>
      <c r="EO427" s="1044"/>
      <c r="EP427" s="755" t="s">
        <v>45</v>
      </c>
      <c r="EQ427" s="737">
        <f t="shared" si="3609"/>
        <v>0</v>
      </c>
      <c r="ER427" s="737">
        <f t="shared" si="3610"/>
        <v>6364</v>
      </c>
      <c r="ES427" s="738">
        <f t="shared" si="3611"/>
        <v>6428</v>
      </c>
      <c r="ET427" s="817">
        <f t="shared" si="3612"/>
        <v>0</v>
      </c>
      <c r="EU427" s="740">
        <f t="shared" si="3613"/>
        <v>0</v>
      </c>
      <c r="EV427" s="741">
        <f t="shared" si="3614"/>
        <v>0</v>
      </c>
      <c r="EW427" s="740">
        <f t="shared" si="3615"/>
        <v>0</v>
      </c>
      <c r="EX427" s="741">
        <f t="shared" si="3616"/>
        <v>0</v>
      </c>
      <c r="EY427" s="740">
        <f t="shared" si="3681"/>
        <v>0</v>
      </c>
      <c r="EZ427" s="741">
        <f t="shared" si="3617"/>
        <v>0</v>
      </c>
      <c r="FA427" s="740">
        <f t="shared" si="3682"/>
        <v>0</v>
      </c>
      <c r="FB427" s="741">
        <f t="shared" si="3618"/>
        <v>0</v>
      </c>
      <c r="FC427" s="740">
        <f t="shared" si="3683"/>
        <v>0</v>
      </c>
      <c r="FD427" s="741">
        <f t="shared" si="3619"/>
        <v>0</v>
      </c>
      <c r="FE427" s="740">
        <f t="shared" si="3684"/>
        <v>0</v>
      </c>
      <c r="FF427" s="741">
        <f t="shared" si="3620"/>
        <v>0</v>
      </c>
      <c r="FG427" s="740">
        <f t="shared" si="3685"/>
        <v>0</v>
      </c>
      <c r="FH427" s="741">
        <f t="shared" si="3621"/>
        <v>0</v>
      </c>
      <c r="FI427" s="740">
        <f t="shared" si="3686"/>
        <v>0</v>
      </c>
      <c r="FJ427" s="741">
        <f t="shared" si="3622"/>
        <v>0</v>
      </c>
      <c r="FK427" s="740">
        <f t="shared" si="3687"/>
        <v>0</v>
      </c>
      <c r="FL427" s="741">
        <f t="shared" si="3623"/>
        <v>0</v>
      </c>
      <c r="FM427" s="740">
        <f t="shared" si="3688"/>
        <v>0</v>
      </c>
      <c r="FN427" s="741">
        <f t="shared" si="3624"/>
        <v>0</v>
      </c>
      <c r="FO427" s="743">
        <f t="shared" si="3625"/>
        <v>0</v>
      </c>
      <c r="FP427" s="744">
        <f t="shared" si="3626"/>
        <v>0</v>
      </c>
      <c r="FQ427" s="745">
        <v>12</v>
      </c>
      <c r="FR427" s="746">
        <f t="shared" si="3627"/>
        <v>0</v>
      </c>
      <c r="FS427" s="747"/>
      <c r="FT427" s="741"/>
      <c r="FU427" s="746">
        <f t="shared" si="3628"/>
        <v>0</v>
      </c>
      <c r="FV427" s="746">
        <f t="shared" si="3629"/>
        <v>0</v>
      </c>
      <c r="FW427" s="746">
        <f t="shared" si="3630"/>
        <v>0</v>
      </c>
      <c r="FY427" s="1044"/>
      <c r="FZ427" s="755" t="s">
        <v>45</v>
      </c>
      <c r="GA427" s="737">
        <f t="shared" si="3631"/>
        <v>2</v>
      </c>
      <c r="GB427" s="737">
        <f t="shared" si="3632"/>
        <v>6364</v>
      </c>
      <c r="GC427" s="738">
        <f t="shared" si="3633"/>
        <v>6428</v>
      </c>
      <c r="GD427" s="743">
        <f t="shared" si="3634"/>
        <v>12856</v>
      </c>
      <c r="GE427" s="743"/>
      <c r="GF427" s="737">
        <f t="shared" si="3635"/>
        <v>0</v>
      </c>
      <c r="GG427" s="743"/>
      <c r="GH427" s="737">
        <f t="shared" si="3636"/>
        <v>0</v>
      </c>
      <c r="GI427" s="743"/>
      <c r="GJ427" s="737">
        <f t="shared" si="3637"/>
        <v>0</v>
      </c>
      <c r="GK427" s="743"/>
      <c r="GL427" s="737">
        <f t="shared" si="3638"/>
        <v>0</v>
      </c>
      <c r="GM427" s="743"/>
      <c r="GN427" s="737">
        <f t="shared" si="3639"/>
        <v>0</v>
      </c>
      <c r="GO427" s="743"/>
      <c r="GP427" s="737">
        <f t="shared" si="3640"/>
        <v>0</v>
      </c>
      <c r="GQ427" s="743"/>
      <c r="GR427" s="737">
        <f t="shared" si="3641"/>
        <v>0</v>
      </c>
      <c r="GS427" s="743"/>
      <c r="GT427" s="737">
        <f t="shared" si="3642"/>
        <v>0</v>
      </c>
      <c r="GU427" s="743"/>
      <c r="GV427" s="737">
        <f t="shared" si="3643"/>
        <v>0</v>
      </c>
      <c r="GW427" s="743"/>
      <c r="GX427" s="737">
        <f t="shared" si="3644"/>
        <v>0</v>
      </c>
      <c r="GY427" s="743">
        <f t="shared" si="3644"/>
        <v>19628</v>
      </c>
      <c r="GZ427" s="744">
        <f t="shared" si="3645"/>
        <v>32484</v>
      </c>
      <c r="HA427" s="745">
        <v>12</v>
      </c>
      <c r="HB427" s="746">
        <f t="shared" si="3646"/>
        <v>389808</v>
      </c>
      <c r="HC427" s="737">
        <f t="shared" si="3647"/>
        <v>0</v>
      </c>
      <c r="HD427" s="737">
        <f t="shared" si="3647"/>
        <v>0</v>
      </c>
      <c r="HE427" s="746">
        <f t="shared" si="3648"/>
        <v>389808</v>
      </c>
      <c r="HF427" s="746">
        <f t="shared" si="3649"/>
        <v>117722.02</v>
      </c>
      <c r="HG427" s="746">
        <f t="shared" si="3650"/>
        <v>507530.02</v>
      </c>
    </row>
    <row r="428" spans="1:215" ht="36" hidden="1" x14ac:dyDescent="0.25">
      <c r="A428" s="1044"/>
      <c r="B428" s="755" t="s">
        <v>45</v>
      </c>
      <c r="C428" s="737">
        <f t="shared" si="3515"/>
        <v>0</v>
      </c>
      <c r="D428" s="737">
        <f t="shared" si="3516"/>
        <v>6019</v>
      </c>
      <c r="E428" s="738">
        <f t="shared" si="3517"/>
        <v>6080</v>
      </c>
      <c r="F428" s="817">
        <f t="shared" si="3518"/>
        <v>0</v>
      </c>
      <c r="G428" s="740">
        <f t="shared" si="3656"/>
        <v>0</v>
      </c>
      <c r="H428" s="741">
        <f t="shared" si="3519"/>
        <v>0</v>
      </c>
      <c r="I428" s="740">
        <f t="shared" si="3656"/>
        <v>0</v>
      </c>
      <c r="J428" s="741">
        <f t="shared" si="3520"/>
        <v>0</v>
      </c>
      <c r="K428" s="740">
        <f t="shared" si="3521"/>
        <v>0</v>
      </c>
      <c r="L428" s="741">
        <f t="shared" si="3522"/>
        <v>0</v>
      </c>
      <c r="M428" s="740">
        <f t="shared" si="3523"/>
        <v>0</v>
      </c>
      <c r="N428" s="741">
        <f t="shared" si="3524"/>
        <v>0</v>
      </c>
      <c r="O428" s="740">
        <f t="shared" si="3525"/>
        <v>0</v>
      </c>
      <c r="P428" s="741">
        <f t="shared" si="3526"/>
        <v>0</v>
      </c>
      <c r="Q428" s="740">
        <f t="shared" si="3527"/>
        <v>0</v>
      </c>
      <c r="R428" s="741">
        <f t="shared" si="3528"/>
        <v>0</v>
      </c>
      <c r="S428" s="740">
        <f t="shared" si="3529"/>
        <v>0</v>
      </c>
      <c r="T428" s="741">
        <f t="shared" si="3530"/>
        <v>0</v>
      </c>
      <c r="U428" s="740">
        <f t="shared" si="3531"/>
        <v>0</v>
      </c>
      <c r="V428" s="741">
        <f t="shared" si="3532"/>
        <v>0</v>
      </c>
      <c r="W428" s="740">
        <f t="shared" si="3533"/>
        <v>0</v>
      </c>
      <c r="X428" s="741">
        <f t="shared" si="3534"/>
        <v>0</v>
      </c>
      <c r="Y428" s="740">
        <f t="shared" si="3535"/>
        <v>0</v>
      </c>
      <c r="Z428" s="741">
        <f t="shared" si="3536"/>
        <v>0</v>
      </c>
      <c r="AA428" s="743">
        <f t="shared" si="3537"/>
        <v>0</v>
      </c>
      <c r="AB428" s="744">
        <f t="shared" si="3538"/>
        <v>0</v>
      </c>
      <c r="AC428" s="745">
        <v>12</v>
      </c>
      <c r="AD428" s="746">
        <f t="shared" si="3539"/>
        <v>0</v>
      </c>
      <c r="AE428" s="747"/>
      <c r="AF428" s="741"/>
      <c r="AG428" s="746">
        <f t="shared" si="3540"/>
        <v>0</v>
      </c>
      <c r="AH428" s="746">
        <f t="shared" si="3541"/>
        <v>0</v>
      </c>
      <c r="AI428" s="746">
        <f t="shared" si="3542"/>
        <v>0</v>
      </c>
      <c r="AK428" s="1044"/>
      <c r="AL428" s="755" t="s">
        <v>45</v>
      </c>
      <c r="AM428" s="737">
        <f t="shared" si="3543"/>
        <v>1</v>
      </c>
      <c r="AN428" s="737">
        <f t="shared" si="3544"/>
        <v>6019</v>
      </c>
      <c r="AO428" s="738">
        <f t="shared" si="3545"/>
        <v>6080</v>
      </c>
      <c r="AP428" s="817">
        <f t="shared" si="3546"/>
        <v>6080</v>
      </c>
      <c r="AQ428" s="740">
        <f t="shared" si="3547"/>
        <v>0</v>
      </c>
      <c r="AR428" s="741">
        <f t="shared" si="3548"/>
        <v>0</v>
      </c>
      <c r="AS428" s="740">
        <f t="shared" si="3549"/>
        <v>0</v>
      </c>
      <c r="AT428" s="741">
        <f t="shared" si="3550"/>
        <v>0</v>
      </c>
      <c r="AU428" s="740">
        <f t="shared" si="3657"/>
        <v>0</v>
      </c>
      <c r="AV428" s="741">
        <f t="shared" si="3551"/>
        <v>0</v>
      </c>
      <c r="AW428" s="740">
        <f t="shared" si="3658"/>
        <v>0</v>
      </c>
      <c r="AX428" s="741">
        <f t="shared" si="3552"/>
        <v>0</v>
      </c>
      <c r="AY428" s="740">
        <f t="shared" si="3659"/>
        <v>0</v>
      </c>
      <c r="AZ428" s="741">
        <f t="shared" si="3553"/>
        <v>0</v>
      </c>
      <c r="BA428" s="740">
        <f t="shared" si="3660"/>
        <v>0</v>
      </c>
      <c r="BB428" s="741">
        <f t="shared" si="3554"/>
        <v>0</v>
      </c>
      <c r="BC428" s="740">
        <f t="shared" si="3661"/>
        <v>0</v>
      </c>
      <c r="BD428" s="741">
        <f t="shared" si="3555"/>
        <v>0</v>
      </c>
      <c r="BE428" s="740">
        <f t="shared" si="3662"/>
        <v>0</v>
      </c>
      <c r="BF428" s="741">
        <f t="shared" si="3556"/>
        <v>0</v>
      </c>
      <c r="BG428" s="740">
        <f t="shared" si="3663"/>
        <v>0</v>
      </c>
      <c r="BH428" s="741">
        <f t="shared" si="3557"/>
        <v>0</v>
      </c>
      <c r="BI428" s="740">
        <f t="shared" si="3664"/>
        <v>0</v>
      </c>
      <c r="BJ428" s="741">
        <f t="shared" si="3558"/>
        <v>0</v>
      </c>
      <c r="BK428" s="743">
        <f t="shared" si="3559"/>
        <v>10162</v>
      </c>
      <c r="BL428" s="744">
        <f t="shared" si="3560"/>
        <v>16242</v>
      </c>
      <c r="BM428" s="745">
        <v>12</v>
      </c>
      <c r="BN428" s="746">
        <f t="shared" si="3561"/>
        <v>194904</v>
      </c>
      <c r="BO428" s="747"/>
      <c r="BP428" s="741"/>
      <c r="BQ428" s="746">
        <f t="shared" si="3562"/>
        <v>194904</v>
      </c>
      <c r="BR428" s="746">
        <f t="shared" si="3563"/>
        <v>58861.01</v>
      </c>
      <c r="BS428" s="746">
        <f t="shared" si="3564"/>
        <v>253765.01</v>
      </c>
      <c r="BU428" s="1044"/>
      <c r="BV428" s="755" t="s">
        <v>45</v>
      </c>
      <c r="BW428" s="737">
        <f t="shared" si="3565"/>
        <v>0</v>
      </c>
      <c r="BX428" s="737">
        <f t="shared" si="3566"/>
        <v>6019</v>
      </c>
      <c r="BY428" s="738">
        <f t="shared" si="3567"/>
        <v>6080</v>
      </c>
      <c r="BZ428" s="817">
        <f t="shared" si="3568"/>
        <v>0</v>
      </c>
      <c r="CA428" s="740">
        <f t="shared" si="3569"/>
        <v>0</v>
      </c>
      <c r="CB428" s="741">
        <f t="shared" si="3570"/>
        <v>0</v>
      </c>
      <c r="CC428" s="740">
        <f t="shared" si="3571"/>
        <v>0</v>
      </c>
      <c r="CD428" s="741">
        <f t="shared" si="3572"/>
        <v>0</v>
      </c>
      <c r="CE428" s="740">
        <f t="shared" si="3665"/>
        <v>0</v>
      </c>
      <c r="CF428" s="741">
        <f t="shared" si="3573"/>
        <v>0</v>
      </c>
      <c r="CG428" s="740">
        <f t="shared" si="3666"/>
        <v>0</v>
      </c>
      <c r="CH428" s="741">
        <f t="shared" si="3574"/>
        <v>0</v>
      </c>
      <c r="CI428" s="740">
        <f t="shared" si="3667"/>
        <v>0</v>
      </c>
      <c r="CJ428" s="741">
        <f t="shared" si="3575"/>
        <v>0</v>
      </c>
      <c r="CK428" s="740">
        <f t="shared" si="3668"/>
        <v>0</v>
      </c>
      <c r="CL428" s="741">
        <f t="shared" si="3576"/>
        <v>0</v>
      </c>
      <c r="CM428" s="740">
        <f t="shared" si="3669"/>
        <v>0</v>
      </c>
      <c r="CN428" s="741">
        <f t="shared" si="3577"/>
        <v>0</v>
      </c>
      <c r="CO428" s="740">
        <f t="shared" si="3670"/>
        <v>0</v>
      </c>
      <c r="CP428" s="741">
        <f t="shared" si="3578"/>
        <v>0</v>
      </c>
      <c r="CQ428" s="740">
        <f t="shared" si="3671"/>
        <v>0</v>
      </c>
      <c r="CR428" s="741">
        <f t="shared" si="3579"/>
        <v>0</v>
      </c>
      <c r="CS428" s="740">
        <f t="shared" si="3672"/>
        <v>0</v>
      </c>
      <c r="CT428" s="741">
        <f t="shared" si="3580"/>
        <v>0</v>
      </c>
      <c r="CU428" s="743">
        <f t="shared" si="3581"/>
        <v>0</v>
      </c>
      <c r="CV428" s="744">
        <f t="shared" si="3582"/>
        <v>0</v>
      </c>
      <c r="CW428" s="745">
        <v>12</v>
      </c>
      <c r="CX428" s="746">
        <f t="shared" si="3583"/>
        <v>0</v>
      </c>
      <c r="CY428" s="747"/>
      <c r="CZ428" s="741"/>
      <c r="DA428" s="746">
        <f t="shared" si="3584"/>
        <v>0</v>
      </c>
      <c r="DB428" s="746">
        <f t="shared" si="3585"/>
        <v>0</v>
      </c>
      <c r="DC428" s="746">
        <f t="shared" si="3586"/>
        <v>0</v>
      </c>
      <c r="DD428" s="750"/>
      <c r="DE428" s="1044"/>
      <c r="DF428" s="755" t="s">
        <v>45</v>
      </c>
      <c r="DG428" s="737">
        <f t="shared" si="3587"/>
        <v>0</v>
      </c>
      <c r="DH428" s="737">
        <f t="shared" si="3588"/>
        <v>6019</v>
      </c>
      <c r="DI428" s="738">
        <f t="shared" si="3589"/>
        <v>6080</v>
      </c>
      <c r="DJ428" s="817">
        <f t="shared" si="3590"/>
        <v>0</v>
      </c>
      <c r="DK428" s="740">
        <f t="shared" si="3591"/>
        <v>0</v>
      </c>
      <c r="DL428" s="741">
        <f t="shared" si="3592"/>
        <v>0</v>
      </c>
      <c r="DM428" s="740">
        <f t="shared" si="3593"/>
        <v>0</v>
      </c>
      <c r="DN428" s="741">
        <f t="shared" si="3594"/>
        <v>0</v>
      </c>
      <c r="DO428" s="740">
        <f t="shared" si="3673"/>
        <v>0</v>
      </c>
      <c r="DP428" s="741">
        <f t="shared" si="3595"/>
        <v>0</v>
      </c>
      <c r="DQ428" s="740">
        <f t="shared" si="3674"/>
        <v>0</v>
      </c>
      <c r="DR428" s="741">
        <f t="shared" si="3596"/>
        <v>0</v>
      </c>
      <c r="DS428" s="740">
        <f t="shared" si="3675"/>
        <v>0</v>
      </c>
      <c r="DT428" s="741">
        <f t="shared" si="3597"/>
        <v>0</v>
      </c>
      <c r="DU428" s="740">
        <f t="shared" si="3676"/>
        <v>0</v>
      </c>
      <c r="DV428" s="741">
        <f t="shared" si="3598"/>
        <v>0</v>
      </c>
      <c r="DW428" s="740">
        <f t="shared" si="3677"/>
        <v>0</v>
      </c>
      <c r="DX428" s="741">
        <f t="shared" si="3599"/>
        <v>0</v>
      </c>
      <c r="DY428" s="740">
        <f t="shared" si="3678"/>
        <v>0</v>
      </c>
      <c r="DZ428" s="741">
        <f t="shared" si="3600"/>
        <v>0</v>
      </c>
      <c r="EA428" s="740">
        <f t="shared" si="3679"/>
        <v>0</v>
      </c>
      <c r="EB428" s="741">
        <f t="shared" si="3601"/>
        <v>0</v>
      </c>
      <c r="EC428" s="740">
        <f t="shared" si="3680"/>
        <v>0</v>
      </c>
      <c r="ED428" s="741">
        <f t="shared" si="3602"/>
        <v>0</v>
      </c>
      <c r="EE428" s="743">
        <f t="shared" si="3603"/>
        <v>0</v>
      </c>
      <c r="EF428" s="744">
        <f t="shared" si="3604"/>
        <v>0</v>
      </c>
      <c r="EG428" s="745">
        <v>12</v>
      </c>
      <c r="EH428" s="746">
        <f t="shared" si="3605"/>
        <v>0</v>
      </c>
      <c r="EI428" s="747"/>
      <c r="EJ428" s="741"/>
      <c r="EK428" s="746">
        <f t="shared" si="3606"/>
        <v>0</v>
      </c>
      <c r="EL428" s="746">
        <f t="shared" si="3607"/>
        <v>0</v>
      </c>
      <c r="EM428" s="746">
        <f t="shared" si="3608"/>
        <v>0</v>
      </c>
      <c r="EO428" s="1044"/>
      <c r="EP428" s="755" t="s">
        <v>45</v>
      </c>
      <c r="EQ428" s="737">
        <f t="shared" si="3609"/>
        <v>0</v>
      </c>
      <c r="ER428" s="737">
        <f t="shared" si="3610"/>
        <v>6019</v>
      </c>
      <c r="ES428" s="738">
        <f t="shared" si="3611"/>
        <v>6080</v>
      </c>
      <c r="ET428" s="817">
        <f t="shared" si="3612"/>
        <v>0</v>
      </c>
      <c r="EU428" s="740">
        <f t="shared" si="3613"/>
        <v>0</v>
      </c>
      <c r="EV428" s="741">
        <f t="shared" si="3614"/>
        <v>0</v>
      </c>
      <c r="EW428" s="740">
        <f t="shared" si="3615"/>
        <v>0</v>
      </c>
      <c r="EX428" s="741">
        <f t="shared" si="3616"/>
        <v>0</v>
      </c>
      <c r="EY428" s="740">
        <f t="shared" si="3681"/>
        <v>0</v>
      </c>
      <c r="EZ428" s="741">
        <f t="shared" si="3617"/>
        <v>0</v>
      </c>
      <c r="FA428" s="740">
        <f t="shared" si="3682"/>
        <v>0</v>
      </c>
      <c r="FB428" s="741">
        <f t="shared" si="3618"/>
        <v>0</v>
      </c>
      <c r="FC428" s="740">
        <f t="shared" si="3683"/>
        <v>0</v>
      </c>
      <c r="FD428" s="741">
        <f t="shared" si="3619"/>
        <v>0</v>
      </c>
      <c r="FE428" s="740">
        <f t="shared" si="3684"/>
        <v>0</v>
      </c>
      <c r="FF428" s="741">
        <f t="shared" si="3620"/>
        <v>0</v>
      </c>
      <c r="FG428" s="740">
        <f t="shared" si="3685"/>
        <v>0</v>
      </c>
      <c r="FH428" s="741">
        <f t="shared" si="3621"/>
        <v>0</v>
      </c>
      <c r="FI428" s="740">
        <f t="shared" si="3686"/>
        <v>0</v>
      </c>
      <c r="FJ428" s="741">
        <f t="shared" si="3622"/>
        <v>0</v>
      </c>
      <c r="FK428" s="740">
        <f t="shared" si="3687"/>
        <v>0</v>
      </c>
      <c r="FL428" s="741">
        <f t="shared" si="3623"/>
        <v>0</v>
      </c>
      <c r="FM428" s="740">
        <f t="shared" si="3688"/>
        <v>0</v>
      </c>
      <c r="FN428" s="741">
        <f t="shared" si="3624"/>
        <v>0</v>
      </c>
      <c r="FO428" s="743">
        <f t="shared" si="3625"/>
        <v>0</v>
      </c>
      <c r="FP428" s="744">
        <f t="shared" si="3626"/>
        <v>0</v>
      </c>
      <c r="FQ428" s="745">
        <v>12</v>
      </c>
      <c r="FR428" s="746">
        <f t="shared" si="3627"/>
        <v>0</v>
      </c>
      <c r="FS428" s="747"/>
      <c r="FT428" s="741"/>
      <c r="FU428" s="746">
        <f t="shared" si="3628"/>
        <v>0</v>
      </c>
      <c r="FV428" s="746">
        <f t="shared" si="3629"/>
        <v>0</v>
      </c>
      <c r="FW428" s="746">
        <f t="shared" si="3630"/>
        <v>0</v>
      </c>
      <c r="FY428" s="1044"/>
      <c r="FZ428" s="755" t="s">
        <v>45</v>
      </c>
      <c r="GA428" s="737">
        <f t="shared" si="3631"/>
        <v>1</v>
      </c>
      <c r="GB428" s="737">
        <f t="shared" si="3632"/>
        <v>6019</v>
      </c>
      <c r="GC428" s="738">
        <f t="shared" si="3633"/>
        <v>6080</v>
      </c>
      <c r="GD428" s="743">
        <f t="shared" si="3634"/>
        <v>6080</v>
      </c>
      <c r="GE428" s="743"/>
      <c r="GF428" s="737">
        <f t="shared" si="3635"/>
        <v>0</v>
      </c>
      <c r="GG428" s="743"/>
      <c r="GH428" s="737">
        <f t="shared" si="3636"/>
        <v>0</v>
      </c>
      <c r="GI428" s="743"/>
      <c r="GJ428" s="737">
        <f t="shared" si="3637"/>
        <v>0</v>
      </c>
      <c r="GK428" s="743"/>
      <c r="GL428" s="737">
        <f t="shared" si="3638"/>
        <v>0</v>
      </c>
      <c r="GM428" s="743"/>
      <c r="GN428" s="737">
        <f t="shared" si="3639"/>
        <v>0</v>
      </c>
      <c r="GO428" s="743"/>
      <c r="GP428" s="737">
        <f t="shared" si="3640"/>
        <v>0</v>
      </c>
      <c r="GQ428" s="743"/>
      <c r="GR428" s="737">
        <f t="shared" si="3641"/>
        <v>0</v>
      </c>
      <c r="GS428" s="743"/>
      <c r="GT428" s="737">
        <f t="shared" si="3642"/>
        <v>0</v>
      </c>
      <c r="GU428" s="743"/>
      <c r="GV428" s="737">
        <f t="shared" si="3643"/>
        <v>0</v>
      </c>
      <c r="GW428" s="743"/>
      <c r="GX428" s="737">
        <f t="shared" si="3644"/>
        <v>0</v>
      </c>
      <c r="GY428" s="743">
        <f t="shared" si="3644"/>
        <v>10162</v>
      </c>
      <c r="GZ428" s="744">
        <f t="shared" si="3645"/>
        <v>16242</v>
      </c>
      <c r="HA428" s="745">
        <v>12</v>
      </c>
      <c r="HB428" s="746">
        <f t="shared" si="3646"/>
        <v>194904</v>
      </c>
      <c r="HC428" s="737">
        <f t="shared" si="3647"/>
        <v>0</v>
      </c>
      <c r="HD428" s="737">
        <f t="shared" si="3647"/>
        <v>0</v>
      </c>
      <c r="HE428" s="746">
        <f t="shared" si="3648"/>
        <v>194904</v>
      </c>
      <c r="HF428" s="746">
        <f t="shared" si="3649"/>
        <v>58861.01</v>
      </c>
      <c r="HG428" s="746">
        <f t="shared" si="3650"/>
        <v>253765.01</v>
      </c>
    </row>
    <row r="429" spans="1:215" hidden="1" x14ac:dyDescent="0.25">
      <c r="A429" s="1044"/>
      <c r="B429" s="735" t="s">
        <v>45</v>
      </c>
      <c r="C429" s="737">
        <f t="shared" si="3515"/>
        <v>0</v>
      </c>
      <c r="D429" s="737">
        <f t="shared" si="3516"/>
        <v>5690</v>
      </c>
      <c r="E429" s="738">
        <f t="shared" si="3517"/>
        <v>5747</v>
      </c>
      <c r="F429" s="817">
        <f t="shared" si="3518"/>
        <v>0</v>
      </c>
      <c r="G429" s="740">
        <f t="shared" si="3656"/>
        <v>0</v>
      </c>
      <c r="H429" s="741">
        <f t="shared" si="3519"/>
        <v>0</v>
      </c>
      <c r="I429" s="740">
        <f t="shared" si="3656"/>
        <v>0</v>
      </c>
      <c r="J429" s="741">
        <f t="shared" si="3520"/>
        <v>0</v>
      </c>
      <c r="K429" s="740">
        <f t="shared" si="3521"/>
        <v>0</v>
      </c>
      <c r="L429" s="741">
        <f t="shared" si="3522"/>
        <v>0</v>
      </c>
      <c r="M429" s="740">
        <f t="shared" si="3523"/>
        <v>0</v>
      </c>
      <c r="N429" s="741">
        <f t="shared" si="3524"/>
        <v>0</v>
      </c>
      <c r="O429" s="740">
        <f t="shared" si="3525"/>
        <v>0</v>
      </c>
      <c r="P429" s="741">
        <f t="shared" si="3526"/>
        <v>0</v>
      </c>
      <c r="Q429" s="740">
        <f t="shared" si="3527"/>
        <v>0</v>
      </c>
      <c r="R429" s="741">
        <f t="shared" si="3528"/>
        <v>0</v>
      </c>
      <c r="S429" s="740">
        <f t="shared" si="3529"/>
        <v>0</v>
      </c>
      <c r="T429" s="741">
        <f t="shared" si="3530"/>
        <v>0</v>
      </c>
      <c r="U429" s="740">
        <f t="shared" si="3531"/>
        <v>0</v>
      </c>
      <c r="V429" s="741">
        <f t="shared" si="3532"/>
        <v>0</v>
      </c>
      <c r="W429" s="740">
        <f t="shared" si="3533"/>
        <v>0</v>
      </c>
      <c r="X429" s="741">
        <f t="shared" si="3534"/>
        <v>0</v>
      </c>
      <c r="Y429" s="740">
        <f t="shared" si="3535"/>
        <v>0</v>
      </c>
      <c r="Z429" s="741">
        <f t="shared" si="3536"/>
        <v>0</v>
      </c>
      <c r="AA429" s="743">
        <f t="shared" si="3537"/>
        <v>0</v>
      </c>
      <c r="AB429" s="744">
        <f t="shared" si="3538"/>
        <v>0</v>
      </c>
      <c r="AC429" s="745">
        <v>12</v>
      </c>
      <c r="AD429" s="746">
        <f t="shared" si="3539"/>
        <v>0</v>
      </c>
      <c r="AE429" s="747"/>
      <c r="AF429" s="741"/>
      <c r="AG429" s="746">
        <f t="shared" si="3540"/>
        <v>0</v>
      </c>
      <c r="AH429" s="746">
        <f t="shared" si="3541"/>
        <v>0</v>
      </c>
      <c r="AI429" s="746">
        <f t="shared" si="3542"/>
        <v>0</v>
      </c>
      <c r="AK429" s="1044"/>
      <c r="AL429" s="735" t="s">
        <v>45</v>
      </c>
      <c r="AM429" s="737">
        <f t="shared" si="3543"/>
        <v>0</v>
      </c>
      <c r="AN429" s="737">
        <f t="shared" si="3544"/>
        <v>5690</v>
      </c>
      <c r="AO429" s="738">
        <f t="shared" si="3545"/>
        <v>5747</v>
      </c>
      <c r="AP429" s="817">
        <f t="shared" si="3546"/>
        <v>0</v>
      </c>
      <c r="AQ429" s="740">
        <f t="shared" si="3547"/>
        <v>0</v>
      </c>
      <c r="AR429" s="741">
        <f t="shared" si="3548"/>
        <v>0</v>
      </c>
      <c r="AS429" s="740">
        <f t="shared" si="3549"/>
        <v>0</v>
      </c>
      <c r="AT429" s="741">
        <f t="shared" si="3550"/>
        <v>0</v>
      </c>
      <c r="AU429" s="740">
        <f t="shared" si="3657"/>
        <v>0</v>
      </c>
      <c r="AV429" s="741">
        <f t="shared" si="3551"/>
        <v>0</v>
      </c>
      <c r="AW429" s="740">
        <f t="shared" si="3658"/>
        <v>0</v>
      </c>
      <c r="AX429" s="741">
        <f t="shared" si="3552"/>
        <v>0</v>
      </c>
      <c r="AY429" s="740">
        <f t="shared" si="3659"/>
        <v>0</v>
      </c>
      <c r="AZ429" s="741">
        <f t="shared" si="3553"/>
        <v>0</v>
      </c>
      <c r="BA429" s="740">
        <f t="shared" si="3660"/>
        <v>0</v>
      </c>
      <c r="BB429" s="741">
        <f t="shared" si="3554"/>
        <v>0</v>
      </c>
      <c r="BC429" s="740">
        <f t="shared" si="3661"/>
        <v>0</v>
      </c>
      <c r="BD429" s="741">
        <f t="shared" si="3555"/>
        <v>0</v>
      </c>
      <c r="BE429" s="740">
        <f t="shared" si="3662"/>
        <v>0</v>
      </c>
      <c r="BF429" s="741">
        <f t="shared" si="3556"/>
        <v>0</v>
      </c>
      <c r="BG429" s="740">
        <f t="shared" si="3663"/>
        <v>0</v>
      </c>
      <c r="BH429" s="741">
        <f t="shared" si="3557"/>
        <v>0</v>
      </c>
      <c r="BI429" s="740">
        <f t="shared" si="3664"/>
        <v>0</v>
      </c>
      <c r="BJ429" s="741">
        <f t="shared" si="3558"/>
        <v>0</v>
      </c>
      <c r="BK429" s="743">
        <f t="shared" si="3559"/>
        <v>0</v>
      </c>
      <c r="BL429" s="744">
        <f t="shared" si="3560"/>
        <v>0</v>
      </c>
      <c r="BM429" s="745">
        <v>12</v>
      </c>
      <c r="BN429" s="746">
        <f t="shared" si="3561"/>
        <v>0</v>
      </c>
      <c r="BO429" s="747"/>
      <c r="BP429" s="741"/>
      <c r="BQ429" s="746">
        <f t="shared" si="3562"/>
        <v>0</v>
      </c>
      <c r="BR429" s="746">
        <f t="shared" si="3563"/>
        <v>0</v>
      </c>
      <c r="BS429" s="746">
        <f t="shared" si="3564"/>
        <v>0</v>
      </c>
      <c r="BU429" s="1044"/>
      <c r="BV429" s="735" t="s">
        <v>45</v>
      </c>
      <c r="BW429" s="737">
        <f t="shared" si="3565"/>
        <v>0.5</v>
      </c>
      <c r="BX429" s="737">
        <f t="shared" si="3566"/>
        <v>5690</v>
      </c>
      <c r="BY429" s="738">
        <f t="shared" si="3567"/>
        <v>5747</v>
      </c>
      <c r="BZ429" s="817">
        <f t="shared" si="3568"/>
        <v>2873.5</v>
      </c>
      <c r="CA429" s="740">
        <f t="shared" si="3569"/>
        <v>0</v>
      </c>
      <c r="CB429" s="741">
        <f t="shared" si="3570"/>
        <v>0</v>
      </c>
      <c r="CC429" s="740">
        <f t="shared" si="3571"/>
        <v>0</v>
      </c>
      <c r="CD429" s="741">
        <f t="shared" si="3572"/>
        <v>0</v>
      </c>
      <c r="CE429" s="740">
        <f t="shared" si="3665"/>
        <v>0</v>
      </c>
      <c r="CF429" s="741">
        <f t="shared" si="3573"/>
        <v>0</v>
      </c>
      <c r="CG429" s="740">
        <f t="shared" si="3666"/>
        <v>0</v>
      </c>
      <c r="CH429" s="741">
        <f t="shared" si="3574"/>
        <v>0</v>
      </c>
      <c r="CI429" s="740">
        <f t="shared" si="3667"/>
        <v>0</v>
      </c>
      <c r="CJ429" s="741">
        <f t="shared" si="3575"/>
        <v>0</v>
      </c>
      <c r="CK429" s="740">
        <f t="shared" si="3668"/>
        <v>0</v>
      </c>
      <c r="CL429" s="741">
        <f t="shared" si="3576"/>
        <v>0</v>
      </c>
      <c r="CM429" s="740">
        <f t="shared" si="3669"/>
        <v>0</v>
      </c>
      <c r="CN429" s="741">
        <f t="shared" si="3577"/>
        <v>0</v>
      </c>
      <c r="CO429" s="740">
        <f t="shared" si="3670"/>
        <v>0</v>
      </c>
      <c r="CP429" s="741">
        <f t="shared" si="3578"/>
        <v>0</v>
      </c>
      <c r="CQ429" s="740">
        <f t="shared" si="3671"/>
        <v>0</v>
      </c>
      <c r="CR429" s="741">
        <f t="shared" si="3579"/>
        <v>0</v>
      </c>
      <c r="CS429" s="740">
        <f t="shared" si="3672"/>
        <v>0</v>
      </c>
      <c r="CT429" s="741">
        <f t="shared" si="3580"/>
        <v>0</v>
      </c>
      <c r="CU429" s="743">
        <f t="shared" si="3581"/>
        <v>5247.5</v>
      </c>
      <c r="CV429" s="744">
        <f t="shared" si="3582"/>
        <v>8121</v>
      </c>
      <c r="CW429" s="745">
        <v>12</v>
      </c>
      <c r="CX429" s="746">
        <f t="shared" si="3583"/>
        <v>97452</v>
      </c>
      <c r="CY429" s="747"/>
      <c r="CZ429" s="741"/>
      <c r="DA429" s="746">
        <f t="shared" si="3584"/>
        <v>97452</v>
      </c>
      <c r="DB429" s="746">
        <f t="shared" si="3585"/>
        <v>29430.5</v>
      </c>
      <c r="DC429" s="746">
        <f t="shared" si="3586"/>
        <v>126882.5</v>
      </c>
      <c r="DD429" s="750"/>
      <c r="DE429" s="1044"/>
      <c r="DF429" s="735" t="s">
        <v>45</v>
      </c>
      <c r="DG429" s="737">
        <f t="shared" si="3587"/>
        <v>0</v>
      </c>
      <c r="DH429" s="737">
        <f t="shared" si="3588"/>
        <v>5690</v>
      </c>
      <c r="DI429" s="738">
        <f t="shared" si="3589"/>
        <v>5747</v>
      </c>
      <c r="DJ429" s="817">
        <f t="shared" si="3590"/>
        <v>0</v>
      </c>
      <c r="DK429" s="740">
        <f t="shared" si="3591"/>
        <v>0</v>
      </c>
      <c r="DL429" s="741">
        <f t="shared" si="3592"/>
        <v>0</v>
      </c>
      <c r="DM429" s="740">
        <f t="shared" si="3593"/>
        <v>0</v>
      </c>
      <c r="DN429" s="741">
        <f t="shared" si="3594"/>
        <v>0</v>
      </c>
      <c r="DO429" s="740">
        <f t="shared" si="3673"/>
        <v>0</v>
      </c>
      <c r="DP429" s="741">
        <f t="shared" si="3595"/>
        <v>0</v>
      </c>
      <c r="DQ429" s="740">
        <f t="shared" si="3674"/>
        <v>0</v>
      </c>
      <c r="DR429" s="741">
        <f t="shared" si="3596"/>
        <v>0</v>
      </c>
      <c r="DS429" s="740">
        <f t="shared" si="3675"/>
        <v>0</v>
      </c>
      <c r="DT429" s="741">
        <f t="shared" si="3597"/>
        <v>0</v>
      </c>
      <c r="DU429" s="740">
        <f t="shared" si="3676"/>
        <v>0</v>
      </c>
      <c r="DV429" s="741">
        <f t="shared" si="3598"/>
        <v>0</v>
      </c>
      <c r="DW429" s="740">
        <f t="shared" si="3677"/>
        <v>0</v>
      </c>
      <c r="DX429" s="741">
        <f t="shared" si="3599"/>
        <v>0</v>
      </c>
      <c r="DY429" s="740">
        <f t="shared" si="3678"/>
        <v>0</v>
      </c>
      <c r="DZ429" s="741">
        <f t="shared" si="3600"/>
        <v>0</v>
      </c>
      <c r="EA429" s="740">
        <f t="shared" si="3679"/>
        <v>0</v>
      </c>
      <c r="EB429" s="741">
        <f t="shared" si="3601"/>
        <v>0</v>
      </c>
      <c r="EC429" s="740">
        <f t="shared" si="3680"/>
        <v>0</v>
      </c>
      <c r="ED429" s="741">
        <f t="shared" si="3602"/>
        <v>0</v>
      </c>
      <c r="EE429" s="743">
        <f t="shared" si="3603"/>
        <v>0</v>
      </c>
      <c r="EF429" s="744">
        <f t="shared" si="3604"/>
        <v>0</v>
      </c>
      <c r="EG429" s="745">
        <v>12</v>
      </c>
      <c r="EH429" s="746">
        <f t="shared" si="3605"/>
        <v>0</v>
      </c>
      <c r="EI429" s="747"/>
      <c r="EJ429" s="741"/>
      <c r="EK429" s="746">
        <f t="shared" si="3606"/>
        <v>0</v>
      </c>
      <c r="EL429" s="746">
        <f t="shared" si="3607"/>
        <v>0</v>
      </c>
      <c r="EM429" s="746">
        <f t="shared" si="3608"/>
        <v>0</v>
      </c>
      <c r="EO429" s="1044"/>
      <c r="EP429" s="735" t="s">
        <v>45</v>
      </c>
      <c r="EQ429" s="737">
        <f t="shared" si="3609"/>
        <v>0</v>
      </c>
      <c r="ER429" s="737">
        <f t="shared" si="3610"/>
        <v>5690</v>
      </c>
      <c r="ES429" s="738">
        <f t="shared" si="3611"/>
        <v>5747</v>
      </c>
      <c r="ET429" s="817">
        <f t="shared" si="3612"/>
        <v>0</v>
      </c>
      <c r="EU429" s="740">
        <f t="shared" si="3613"/>
        <v>0</v>
      </c>
      <c r="EV429" s="741">
        <f t="shared" si="3614"/>
        <v>0</v>
      </c>
      <c r="EW429" s="740">
        <f t="shared" si="3615"/>
        <v>0</v>
      </c>
      <c r="EX429" s="741">
        <f t="shared" si="3616"/>
        <v>0</v>
      </c>
      <c r="EY429" s="740">
        <f t="shared" si="3681"/>
        <v>0</v>
      </c>
      <c r="EZ429" s="741">
        <f t="shared" si="3617"/>
        <v>0</v>
      </c>
      <c r="FA429" s="740">
        <f t="shared" si="3682"/>
        <v>0</v>
      </c>
      <c r="FB429" s="741">
        <f t="shared" si="3618"/>
        <v>0</v>
      </c>
      <c r="FC429" s="740">
        <f t="shared" si="3683"/>
        <v>0</v>
      </c>
      <c r="FD429" s="741">
        <f t="shared" si="3619"/>
        <v>0</v>
      </c>
      <c r="FE429" s="740">
        <f t="shared" si="3684"/>
        <v>0</v>
      </c>
      <c r="FF429" s="741">
        <f t="shared" si="3620"/>
        <v>0</v>
      </c>
      <c r="FG429" s="740">
        <f t="shared" si="3685"/>
        <v>0</v>
      </c>
      <c r="FH429" s="741">
        <f t="shared" si="3621"/>
        <v>0</v>
      </c>
      <c r="FI429" s="740">
        <f t="shared" si="3686"/>
        <v>0</v>
      </c>
      <c r="FJ429" s="741">
        <f t="shared" si="3622"/>
        <v>0</v>
      </c>
      <c r="FK429" s="740">
        <f t="shared" si="3687"/>
        <v>0</v>
      </c>
      <c r="FL429" s="741">
        <f t="shared" si="3623"/>
        <v>0</v>
      </c>
      <c r="FM429" s="740">
        <f t="shared" si="3688"/>
        <v>0</v>
      </c>
      <c r="FN429" s="741">
        <f t="shared" si="3624"/>
        <v>0</v>
      </c>
      <c r="FO429" s="743">
        <f t="shared" si="3625"/>
        <v>0</v>
      </c>
      <c r="FP429" s="744">
        <f t="shared" si="3626"/>
        <v>0</v>
      </c>
      <c r="FQ429" s="745">
        <v>12</v>
      </c>
      <c r="FR429" s="746">
        <f t="shared" si="3627"/>
        <v>0</v>
      </c>
      <c r="FS429" s="747"/>
      <c r="FT429" s="741"/>
      <c r="FU429" s="746">
        <f t="shared" si="3628"/>
        <v>0</v>
      </c>
      <c r="FV429" s="746">
        <f t="shared" si="3629"/>
        <v>0</v>
      </c>
      <c r="FW429" s="746">
        <f t="shared" si="3630"/>
        <v>0</v>
      </c>
      <c r="FY429" s="1044"/>
      <c r="FZ429" s="735" t="s">
        <v>45</v>
      </c>
      <c r="GA429" s="737">
        <f t="shared" si="3631"/>
        <v>0.5</v>
      </c>
      <c r="GB429" s="737">
        <f t="shared" si="3632"/>
        <v>5690</v>
      </c>
      <c r="GC429" s="738">
        <f t="shared" si="3633"/>
        <v>5747</v>
      </c>
      <c r="GD429" s="743">
        <f t="shared" si="3634"/>
        <v>2873.5</v>
      </c>
      <c r="GE429" s="743"/>
      <c r="GF429" s="737">
        <f t="shared" si="3635"/>
        <v>0</v>
      </c>
      <c r="GG429" s="743"/>
      <c r="GH429" s="737">
        <f t="shared" si="3636"/>
        <v>0</v>
      </c>
      <c r="GI429" s="743"/>
      <c r="GJ429" s="737">
        <f t="shared" si="3637"/>
        <v>0</v>
      </c>
      <c r="GK429" s="743"/>
      <c r="GL429" s="737">
        <f t="shared" si="3638"/>
        <v>0</v>
      </c>
      <c r="GM429" s="743"/>
      <c r="GN429" s="737">
        <f t="shared" si="3639"/>
        <v>0</v>
      </c>
      <c r="GO429" s="743"/>
      <c r="GP429" s="737">
        <f t="shared" si="3640"/>
        <v>0</v>
      </c>
      <c r="GQ429" s="743"/>
      <c r="GR429" s="737">
        <f t="shared" si="3641"/>
        <v>0</v>
      </c>
      <c r="GS429" s="743"/>
      <c r="GT429" s="737">
        <f t="shared" si="3642"/>
        <v>0</v>
      </c>
      <c r="GU429" s="743"/>
      <c r="GV429" s="737">
        <f t="shared" si="3643"/>
        <v>0</v>
      </c>
      <c r="GW429" s="743"/>
      <c r="GX429" s="737">
        <f t="shared" si="3644"/>
        <v>0</v>
      </c>
      <c r="GY429" s="743">
        <f t="shared" si="3644"/>
        <v>5247.5</v>
      </c>
      <c r="GZ429" s="744">
        <f t="shared" si="3645"/>
        <v>8121</v>
      </c>
      <c r="HA429" s="745">
        <v>12</v>
      </c>
      <c r="HB429" s="746">
        <f t="shared" si="3646"/>
        <v>97452</v>
      </c>
      <c r="HC429" s="737">
        <f t="shared" si="3647"/>
        <v>0</v>
      </c>
      <c r="HD429" s="737">
        <f t="shared" si="3647"/>
        <v>0</v>
      </c>
      <c r="HE429" s="746">
        <f t="shared" si="3648"/>
        <v>97452</v>
      </c>
      <c r="HF429" s="746">
        <f t="shared" si="3649"/>
        <v>29430.5</v>
      </c>
      <c r="HG429" s="746">
        <f t="shared" si="3650"/>
        <v>126882.5</v>
      </c>
    </row>
    <row r="430" spans="1:215" hidden="1" x14ac:dyDescent="0.25">
      <c r="A430" s="1044"/>
      <c r="B430" s="735" t="s">
        <v>45</v>
      </c>
      <c r="C430" s="737">
        <f t="shared" si="3515"/>
        <v>0</v>
      </c>
      <c r="D430" s="737">
        <f t="shared" si="3516"/>
        <v>5360</v>
      </c>
      <c r="E430" s="738">
        <f t="shared" si="3517"/>
        <v>5414</v>
      </c>
      <c r="F430" s="817">
        <f t="shared" si="3518"/>
        <v>0</v>
      </c>
      <c r="G430" s="740">
        <f t="shared" si="3656"/>
        <v>0</v>
      </c>
      <c r="H430" s="741">
        <f t="shared" si="3519"/>
        <v>0</v>
      </c>
      <c r="I430" s="740">
        <f t="shared" si="3656"/>
        <v>0</v>
      </c>
      <c r="J430" s="741">
        <f t="shared" si="3520"/>
        <v>0</v>
      </c>
      <c r="K430" s="740">
        <f t="shared" si="3521"/>
        <v>0</v>
      </c>
      <c r="L430" s="741">
        <f t="shared" si="3522"/>
        <v>0</v>
      </c>
      <c r="M430" s="740">
        <f t="shared" si="3523"/>
        <v>0</v>
      </c>
      <c r="N430" s="741">
        <f t="shared" si="3524"/>
        <v>0</v>
      </c>
      <c r="O430" s="740">
        <f t="shared" si="3525"/>
        <v>0</v>
      </c>
      <c r="P430" s="741">
        <f t="shared" si="3526"/>
        <v>0</v>
      </c>
      <c r="Q430" s="740">
        <f t="shared" si="3527"/>
        <v>0</v>
      </c>
      <c r="R430" s="741">
        <f t="shared" si="3528"/>
        <v>0</v>
      </c>
      <c r="S430" s="740">
        <f t="shared" si="3529"/>
        <v>0</v>
      </c>
      <c r="T430" s="741">
        <f t="shared" si="3530"/>
        <v>0</v>
      </c>
      <c r="U430" s="740">
        <f t="shared" si="3531"/>
        <v>0</v>
      </c>
      <c r="V430" s="741">
        <f t="shared" si="3532"/>
        <v>0</v>
      </c>
      <c r="W430" s="740">
        <f t="shared" si="3533"/>
        <v>0</v>
      </c>
      <c r="X430" s="741">
        <f t="shared" si="3534"/>
        <v>0</v>
      </c>
      <c r="Y430" s="740">
        <f t="shared" si="3535"/>
        <v>0</v>
      </c>
      <c r="Z430" s="741">
        <f t="shared" si="3536"/>
        <v>0</v>
      </c>
      <c r="AA430" s="743">
        <f t="shared" si="3537"/>
        <v>0</v>
      </c>
      <c r="AB430" s="744">
        <f t="shared" si="3538"/>
        <v>0</v>
      </c>
      <c r="AC430" s="745">
        <v>12</v>
      </c>
      <c r="AD430" s="746">
        <f t="shared" si="3539"/>
        <v>0</v>
      </c>
      <c r="AE430" s="747"/>
      <c r="AF430" s="741"/>
      <c r="AG430" s="746">
        <f t="shared" si="3540"/>
        <v>0</v>
      </c>
      <c r="AH430" s="746">
        <f t="shared" si="3541"/>
        <v>0</v>
      </c>
      <c r="AI430" s="746">
        <f t="shared" si="3542"/>
        <v>0</v>
      </c>
      <c r="AK430" s="1044"/>
      <c r="AL430" s="735" t="s">
        <v>45</v>
      </c>
      <c r="AM430" s="737">
        <f t="shared" si="3543"/>
        <v>0</v>
      </c>
      <c r="AN430" s="737">
        <f t="shared" si="3544"/>
        <v>5360</v>
      </c>
      <c r="AO430" s="738">
        <f t="shared" si="3545"/>
        <v>5414</v>
      </c>
      <c r="AP430" s="817">
        <f t="shared" si="3546"/>
        <v>0</v>
      </c>
      <c r="AQ430" s="740">
        <f t="shared" si="3547"/>
        <v>0</v>
      </c>
      <c r="AR430" s="741">
        <f t="shared" si="3548"/>
        <v>0</v>
      </c>
      <c r="AS430" s="740">
        <f t="shared" si="3549"/>
        <v>0</v>
      </c>
      <c r="AT430" s="741">
        <f t="shared" si="3550"/>
        <v>0</v>
      </c>
      <c r="AU430" s="740">
        <f t="shared" si="3657"/>
        <v>0</v>
      </c>
      <c r="AV430" s="741">
        <f t="shared" si="3551"/>
        <v>0</v>
      </c>
      <c r="AW430" s="740">
        <f t="shared" si="3658"/>
        <v>0</v>
      </c>
      <c r="AX430" s="741">
        <f t="shared" si="3552"/>
        <v>0</v>
      </c>
      <c r="AY430" s="740">
        <f t="shared" si="3659"/>
        <v>0</v>
      </c>
      <c r="AZ430" s="741">
        <f t="shared" si="3553"/>
        <v>0</v>
      </c>
      <c r="BA430" s="740">
        <f t="shared" si="3660"/>
        <v>0</v>
      </c>
      <c r="BB430" s="741">
        <f t="shared" si="3554"/>
        <v>0</v>
      </c>
      <c r="BC430" s="740">
        <f t="shared" si="3661"/>
        <v>0</v>
      </c>
      <c r="BD430" s="741">
        <f t="shared" si="3555"/>
        <v>0</v>
      </c>
      <c r="BE430" s="740">
        <f t="shared" si="3662"/>
        <v>0</v>
      </c>
      <c r="BF430" s="741">
        <f t="shared" si="3556"/>
        <v>0</v>
      </c>
      <c r="BG430" s="740">
        <f t="shared" si="3663"/>
        <v>0</v>
      </c>
      <c r="BH430" s="741">
        <f t="shared" si="3557"/>
        <v>0</v>
      </c>
      <c r="BI430" s="740">
        <f t="shared" si="3664"/>
        <v>0</v>
      </c>
      <c r="BJ430" s="741">
        <f t="shared" si="3558"/>
        <v>0</v>
      </c>
      <c r="BK430" s="743">
        <f t="shared" si="3559"/>
        <v>0</v>
      </c>
      <c r="BL430" s="744">
        <f t="shared" si="3560"/>
        <v>0</v>
      </c>
      <c r="BM430" s="745">
        <v>12</v>
      </c>
      <c r="BN430" s="746">
        <f t="shared" si="3561"/>
        <v>0</v>
      </c>
      <c r="BO430" s="747"/>
      <c r="BP430" s="741"/>
      <c r="BQ430" s="746">
        <f t="shared" si="3562"/>
        <v>0</v>
      </c>
      <c r="BR430" s="746">
        <f t="shared" si="3563"/>
        <v>0</v>
      </c>
      <c r="BS430" s="746">
        <f t="shared" si="3564"/>
        <v>0</v>
      </c>
      <c r="BU430" s="1044"/>
      <c r="BV430" s="735" t="s">
        <v>45</v>
      </c>
      <c r="BW430" s="737">
        <f t="shared" si="3565"/>
        <v>0.75</v>
      </c>
      <c r="BX430" s="737">
        <f t="shared" si="3566"/>
        <v>5360</v>
      </c>
      <c r="BY430" s="738">
        <f t="shared" si="3567"/>
        <v>5414</v>
      </c>
      <c r="BZ430" s="817">
        <f t="shared" si="3568"/>
        <v>4060.5</v>
      </c>
      <c r="CA430" s="740">
        <f t="shared" si="3569"/>
        <v>0</v>
      </c>
      <c r="CB430" s="741">
        <f t="shared" si="3570"/>
        <v>0</v>
      </c>
      <c r="CC430" s="740">
        <f t="shared" si="3571"/>
        <v>0</v>
      </c>
      <c r="CD430" s="741">
        <f t="shared" si="3572"/>
        <v>0</v>
      </c>
      <c r="CE430" s="740">
        <f t="shared" si="3665"/>
        <v>0</v>
      </c>
      <c r="CF430" s="741">
        <f t="shared" si="3573"/>
        <v>0</v>
      </c>
      <c r="CG430" s="740">
        <f t="shared" si="3666"/>
        <v>0</v>
      </c>
      <c r="CH430" s="741">
        <f t="shared" si="3574"/>
        <v>0</v>
      </c>
      <c r="CI430" s="740">
        <f t="shared" si="3667"/>
        <v>0</v>
      </c>
      <c r="CJ430" s="741">
        <f t="shared" si="3575"/>
        <v>0</v>
      </c>
      <c r="CK430" s="740">
        <f t="shared" si="3668"/>
        <v>0</v>
      </c>
      <c r="CL430" s="741">
        <f t="shared" si="3576"/>
        <v>0</v>
      </c>
      <c r="CM430" s="740">
        <f t="shared" si="3669"/>
        <v>0</v>
      </c>
      <c r="CN430" s="741">
        <f t="shared" si="3577"/>
        <v>0</v>
      </c>
      <c r="CO430" s="740">
        <f t="shared" si="3670"/>
        <v>0</v>
      </c>
      <c r="CP430" s="741">
        <f t="shared" si="3578"/>
        <v>0</v>
      </c>
      <c r="CQ430" s="740">
        <f t="shared" si="3671"/>
        <v>0</v>
      </c>
      <c r="CR430" s="741">
        <f t="shared" si="3579"/>
        <v>0</v>
      </c>
      <c r="CS430" s="740">
        <f t="shared" si="3672"/>
        <v>0</v>
      </c>
      <c r="CT430" s="741">
        <f t="shared" si="3580"/>
        <v>0</v>
      </c>
      <c r="CU430" s="743">
        <f t="shared" si="3581"/>
        <v>8121</v>
      </c>
      <c r="CV430" s="744">
        <f t="shared" si="3582"/>
        <v>12181.5</v>
      </c>
      <c r="CW430" s="745">
        <v>12</v>
      </c>
      <c r="CX430" s="746">
        <f t="shared" si="3583"/>
        <v>146178</v>
      </c>
      <c r="CY430" s="747"/>
      <c r="CZ430" s="741"/>
      <c r="DA430" s="746">
        <f t="shared" si="3584"/>
        <v>146178</v>
      </c>
      <c r="DB430" s="746">
        <f t="shared" si="3585"/>
        <v>44145.760000000002</v>
      </c>
      <c r="DC430" s="746">
        <f t="shared" si="3586"/>
        <v>190323.76</v>
      </c>
      <c r="DD430" s="750"/>
      <c r="DE430" s="1044"/>
      <c r="DF430" s="735" t="s">
        <v>45</v>
      </c>
      <c r="DG430" s="737">
        <f t="shared" si="3587"/>
        <v>0</v>
      </c>
      <c r="DH430" s="737">
        <f t="shared" si="3588"/>
        <v>5360</v>
      </c>
      <c r="DI430" s="738">
        <f t="shared" si="3589"/>
        <v>5414</v>
      </c>
      <c r="DJ430" s="817">
        <f t="shared" si="3590"/>
        <v>0</v>
      </c>
      <c r="DK430" s="740">
        <f t="shared" si="3591"/>
        <v>0</v>
      </c>
      <c r="DL430" s="741">
        <f t="shared" si="3592"/>
        <v>0</v>
      </c>
      <c r="DM430" s="740">
        <f t="shared" si="3593"/>
        <v>0</v>
      </c>
      <c r="DN430" s="741">
        <f t="shared" si="3594"/>
        <v>0</v>
      </c>
      <c r="DO430" s="740">
        <f t="shared" si="3673"/>
        <v>0</v>
      </c>
      <c r="DP430" s="741">
        <f t="shared" si="3595"/>
        <v>0</v>
      </c>
      <c r="DQ430" s="740">
        <f t="shared" si="3674"/>
        <v>0</v>
      </c>
      <c r="DR430" s="741">
        <f t="shared" si="3596"/>
        <v>0</v>
      </c>
      <c r="DS430" s="740">
        <f t="shared" si="3675"/>
        <v>0</v>
      </c>
      <c r="DT430" s="741">
        <f t="shared" si="3597"/>
        <v>0</v>
      </c>
      <c r="DU430" s="740">
        <f t="shared" si="3676"/>
        <v>0</v>
      </c>
      <c r="DV430" s="741">
        <f t="shared" si="3598"/>
        <v>0</v>
      </c>
      <c r="DW430" s="740">
        <f t="shared" si="3677"/>
        <v>0</v>
      </c>
      <c r="DX430" s="741">
        <f t="shared" si="3599"/>
        <v>0</v>
      </c>
      <c r="DY430" s="740">
        <f t="shared" si="3678"/>
        <v>0</v>
      </c>
      <c r="DZ430" s="741">
        <f t="shared" si="3600"/>
        <v>0</v>
      </c>
      <c r="EA430" s="740">
        <f t="shared" si="3679"/>
        <v>0</v>
      </c>
      <c r="EB430" s="741">
        <f t="shared" si="3601"/>
        <v>0</v>
      </c>
      <c r="EC430" s="740">
        <f t="shared" si="3680"/>
        <v>0</v>
      </c>
      <c r="ED430" s="741">
        <f t="shared" si="3602"/>
        <v>0</v>
      </c>
      <c r="EE430" s="743">
        <f t="shared" si="3603"/>
        <v>0</v>
      </c>
      <c r="EF430" s="744">
        <f t="shared" si="3604"/>
        <v>0</v>
      </c>
      <c r="EG430" s="745">
        <v>12</v>
      </c>
      <c r="EH430" s="746">
        <f t="shared" si="3605"/>
        <v>0</v>
      </c>
      <c r="EI430" s="747"/>
      <c r="EJ430" s="741"/>
      <c r="EK430" s="746">
        <f t="shared" si="3606"/>
        <v>0</v>
      </c>
      <c r="EL430" s="746">
        <f t="shared" si="3607"/>
        <v>0</v>
      </c>
      <c r="EM430" s="746">
        <f t="shared" si="3608"/>
        <v>0</v>
      </c>
      <c r="EO430" s="1044"/>
      <c r="EP430" s="735" t="s">
        <v>45</v>
      </c>
      <c r="EQ430" s="737">
        <f t="shared" si="3609"/>
        <v>0</v>
      </c>
      <c r="ER430" s="737">
        <f t="shared" si="3610"/>
        <v>5360</v>
      </c>
      <c r="ES430" s="738">
        <f t="shared" si="3611"/>
        <v>5414</v>
      </c>
      <c r="ET430" s="817">
        <f t="shared" si="3612"/>
        <v>0</v>
      </c>
      <c r="EU430" s="740">
        <f t="shared" si="3613"/>
        <v>0</v>
      </c>
      <c r="EV430" s="741">
        <f t="shared" si="3614"/>
        <v>0</v>
      </c>
      <c r="EW430" s="740">
        <f t="shared" si="3615"/>
        <v>0</v>
      </c>
      <c r="EX430" s="741">
        <f t="shared" si="3616"/>
        <v>0</v>
      </c>
      <c r="EY430" s="740">
        <f t="shared" si="3681"/>
        <v>0</v>
      </c>
      <c r="EZ430" s="741">
        <f t="shared" si="3617"/>
        <v>0</v>
      </c>
      <c r="FA430" s="740">
        <f t="shared" si="3682"/>
        <v>0</v>
      </c>
      <c r="FB430" s="741">
        <f t="shared" si="3618"/>
        <v>0</v>
      </c>
      <c r="FC430" s="740">
        <f t="shared" si="3683"/>
        <v>0</v>
      </c>
      <c r="FD430" s="741">
        <f t="shared" si="3619"/>
        <v>0</v>
      </c>
      <c r="FE430" s="740">
        <f t="shared" si="3684"/>
        <v>0</v>
      </c>
      <c r="FF430" s="741">
        <f t="shared" si="3620"/>
        <v>0</v>
      </c>
      <c r="FG430" s="740">
        <f t="shared" si="3685"/>
        <v>0</v>
      </c>
      <c r="FH430" s="741">
        <f t="shared" si="3621"/>
        <v>0</v>
      </c>
      <c r="FI430" s="740">
        <f t="shared" si="3686"/>
        <v>0</v>
      </c>
      <c r="FJ430" s="741">
        <f t="shared" si="3622"/>
        <v>0</v>
      </c>
      <c r="FK430" s="740">
        <f t="shared" si="3687"/>
        <v>0</v>
      </c>
      <c r="FL430" s="741">
        <f t="shared" si="3623"/>
        <v>0</v>
      </c>
      <c r="FM430" s="740">
        <f t="shared" si="3688"/>
        <v>0</v>
      </c>
      <c r="FN430" s="741">
        <f t="shared" si="3624"/>
        <v>0</v>
      </c>
      <c r="FO430" s="743">
        <f t="shared" si="3625"/>
        <v>0</v>
      </c>
      <c r="FP430" s="744">
        <f t="shared" si="3626"/>
        <v>0</v>
      </c>
      <c r="FQ430" s="745">
        <v>12</v>
      </c>
      <c r="FR430" s="746">
        <f t="shared" si="3627"/>
        <v>0</v>
      </c>
      <c r="FS430" s="747"/>
      <c r="FT430" s="741"/>
      <c r="FU430" s="746">
        <f t="shared" si="3628"/>
        <v>0</v>
      </c>
      <c r="FV430" s="746">
        <f t="shared" si="3629"/>
        <v>0</v>
      </c>
      <c r="FW430" s="746">
        <f t="shared" si="3630"/>
        <v>0</v>
      </c>
      <c r="FY430" s="1044"/>
      <c r="FZ430" s="735" t="s">
        <v>45</v>
      </c>
      <c r="GA430" s="737">
        <f t="shared" si="3631"/>
        <v>0.75</v>
      </c>
      <c r="GB430" s="737">
        <f t="shared" si="3632"/>
        <v>5360</v>
      </c>
      <c r="GC430" s="738">
        <f t="shared" si="3633"/>
        <v>5414</v>
      </c>
      <c r="GD430" s="743">
        <f t="shared" si="3634"/>
        <v>4060.5</v>
      </c>
      <c r="GE430" s="743"/>
      <c r="GF430" s="737">
        <f t="shared" si="3635"/>
        <v>0</v>
      </c>
      <c r="GG430" s="743"/>
      <c r="GH430" s="737">
        <f t="shared" si="3636"/>
        <v>0</v>
      </c>
      <c r="GI430" s="743"/>
      <c r="GJ430" s="737">
        <f t="shared" si="3637"/>
        <v>0</v>
      </c>
      <c r="GK430" s="743"/>
      <c r="GL430" s="737">
        <f t="shared" si="3638"/>
        <v>0</v>
      </c>
      <c r="GM430" s="743"/>
      <c r="GN430" s="737">
        <f t="shared" si="3639"/>
        <v>0</v>
      </c>
      <c r="GO430" s="743"/>
      <c r="GP430" s="737">
        <f t="shared" si="3640"/>
        <v>0</v>
      </c>
      <c r="GQ430" s="743"/>
      <c r="GR430" s="737">
        <f t="shared" si="3641"/>
        <v>0</v>
      </c>
      <c r="GS430" s="743"/>
      <c r="GT430" s="737">
        <f t="shared" si="3642"/>
        <v>0</v>
      </c>
      <c r="GU430" s="743"/>
      <c r="GV430" s="737">
        <f t="shared" si="3643"/>
        <v>0</v>
      </c>
      <c r="GW430" s="743"/>
      <c r="GX430" s="737">
        <f t="shared" si="3644"/>
        <v>0</v>
      </c>
      <c r="GY430" s="743">
        <f t="shared" si="3644"/>
        <v>8121</v>
      </c>
      <c r="GZ430" s="744">
        <f t="shared" si="3645"/>
        <v>12181.5</v>
      </c>
      <c r="HA430" s="745">
        <v>12</v>
      </c>
      <c r="HB430" s="746">
        <f t="shared" si="3646"/>
        <v>146178</v>
      </c>
      <c r="HC430" s="737">
        <f t="shared" si="3647"/>
        <v>0</v>
      </c>
      <c r="HD430" s="737">
        <f t="shared" si="3647"/>
        <v>0</v>
      </c>
      <c r="HE430" s="746">
        <f t="shared" si="3648"/>
        <v>146178</v>
      </c>
      <c r="HF430" s="746">
        <f t="shared" si="3649"/>
        <v>44145.760000000002</v>
      </c>
      <c r="HG430" s="746">
        <f t="shared" si="3650"/>
        <v>190323.76</v>
      </c>
    </row>
    <row r="431" spans="1:215" hidden="1" x14ac:dyDescent="0.25">
      <c r="A431" s="1044"/>
      <c r="B431" s="735" t="s">
        <v>44</v>
      </c>
      <c r="C431" s="737">
        <f t="shared" si="3515"/>
        <v>3.5</v>
      </c>
      <c r="D431" s="737">
        <f t="shared" si="3516"/>
        <v>5063</v>
      </c>
      <c r="E431" s="738">
        <f t="shared" si="3517"/>
        <v>5114</v>
      </c>
      <c r="F431" s="817">
        <f t="shared" si="3518"/>
        <v>17899</v>
      </c>
      <c r="G431" s="740">
        <f t="shared" si="3656"/>
        <v>0</v>
      </c>
      <c r="H431" s="741">
        <f t="shared" si="3519"/>
        <v>0</v>
      </c>
      <c r="I431" s="740">
        <f t="shared" si="3656"/>
        <v>0</v>
      </c>
      <c r="J431" s="741">
        <f t="shared" si="3520"/>
        <v>0</v>
      </c>
      <c r="K431" s="740">
        <f t="shared" si="3521"/>
        <v>0</v>
      </c>
      <c r="L431" s="741">
        <f t="shared" si="3522"/>
        <v>0</v>
      </c>
      <c r="M431" s="740">
        <f t="shared" si="3523"/>
        <v>0</v>
      </c>
      <c r="N431" s="741">
        <f t="shared" si="3524"/>
        <v>0</v>
      </c>
      <c r="O431" s="740">
        <f t="shared" si="3525"/>
        <v>0</v>
      </c>
      <c r="P431" s="741">
        <f t="shared" si="3526"/>
        <v>0</v>
      </c>
      <c r="Q431" s="740">
        <f t="shared" si="3527"/>
        <v>0</v>
      </c>
      <c r="R431" s="741">
        <f t="shared" si="3528"/>
        <v>0</v>
      </c>
      <c r="S431" s="740">
        <f t="shared" si="3529"/>
        <v>0</v>
      </c>
      <c r="T431" s="741">
        <f t="shared" si="3530"/>
        <v>0</v>
      </c>
      <c r="U431" s="740">
        <f t="shared" si="3531"/>
        <v>0</v>
      </c>
      <c r="V431" s="741">
        <f t="shared" si="3532"/>
        <v>0</v>
      </c>
      <c r="W431" s="740">
        <f t="shared" si="3533"/>
        <v>0</v>
      </c>
      <c r="X431" s="741">
        <f t="shared" si="3534"/>
        <v>0</v>
      </c>
      <c r="Y431" s="740">
        <f t="shared" si="3535"/>
        <v>0</v>
      </c>
      <c r="Z431" s="741">
        <f t="shared" si="3536"/>
        <v>0</v>
      </c>
      <c r="AA431" s="743">
        <f t="shared" si="3537"/>
        <v>38948</v>
      </c>
      <c r="AB431" s="744">
        <f t="shared" si="3538"/>
        <v>56847</v>
      </c>
      <c r="AC431" s="745">
        <v>12</v>
      </c>
      <c r="AD431" s="746">
        <f t="shared" si="3539"/>
        <v>682164</v>
      </c>
      <c r="AE431" s="747"/>
      <c r="AF431" s="741"/>
      <c r="AG431" s="746">
        <f t="shared" si="3540"/>
        <v>682164</v>
      </c>
      <c r="AH431" s="746">
        <f t="shared" si="3541"/>
        <v>206013.53</v>
      </c>
      <c r="AI431" s="746">
        <f t="shared" si="3542"/>
        <v>888177.53</v>
      </c>
      <c r="AK431" s="1044"/>
      <c r="AL431" s="735" t="s">
        <v>44</v>
      </c>
      <c r="AM431" s="737">
        <f t="shared" si="3543"/>
        <v>0</v>
      </c>
      <c r="AN431" s="737">
        <f t="shared" si="3544"/>
        <v>5063</v>
      </c>
      <c r="AO431" s="738">
        <f t="shared" si="3545"/>
        <v>5114</v>
      </c>
      <c r="AP431" s="817">
        <f t="shared" si="3546"/>
        <v>0</v>
      </c>
      <c r="AQ431" s="740">
        <f t="shared" si="3547"/>
        <v>0</v>
      </c>
      <c r="AR431" s="741">
        <f t="shared" si="3548"/>
        <v>0</v>
      </c>
      <c r="AS431" s="740">
        <f t="shared" si="3549"/>
        <v>0</v>
      </c>
      <c r="AT431" s="741">
        <f t="shared" si="3550"/>
        <v>0</v>
      </c>
      <c r="AU431" s="740">
        <f t="shared" si="3657"/>
        <v>0</v>
      </c>
      <c r="AV431" s="741">
        <f t="shared" si="3551"/>
        <v>0</v>
      </c>
      <c r="AW431" s="740">
        <f t="shared" si="3658"/>
        <v>0</v>
      </c>
      <c r="AX431" s="741">
        <f t="shared" si="3552"/>
        <v>0</v>
      </c>
      <c r="AY431" s="740">
        <f t="shared" si="3659"/>
        <v>0</v>
      </c>
      <c r="AZ431" s="741">
        <f t="shared" si="3553"/>
        <v>0</v>
      </c>
      <c r="BA431" s="740">
        <f t="shared" si="3660"/>
        <v>0</v>
      </c>
      <c r="BB431" s="741">
        <f t="shared" si="3554"/>
        <v>0</v>
      </c>
      <c r="BC431" s="740">
        <f t="shared" si="3661"/>
        <v>0</v>
      </c>
      <c r="BD431" s="741">
        <f t="shared" si="3555"/>
        <v>0</v>
      </c>
      <c r="BE431" s="740">
        <f t="shared" si="3662"/>
        <v>0</v>
      </c>
      <c r="BF431" s="741">
        <f t="shared" si="3556"/>
        <v>0</v>
      </c>
      <c r="BG431" s="740">
        <f t="shared" si="3663"/>
        <v>0</v>
      </c>
      <c r="BH431" s="741">
        <f t="shared" si="3557"/>
        <v>0</v>
      </c>
      <c r="BI431" s="740">
        <f t="shared" si="3664"/>
        <v>0</v>
      </c>
      <c r="BJ431" s="741">
        <f t="shared" si="3558"/>
        <v>0</v>
      </c>
      <c r="BK431" s="743">
        <f t="shared" si="3559"/>
        <v>0</v>
      </c>
      <c r="BL431" s="744">
        <f t="shared" si="3560"/>
        <v>0</v>
      </c>
      <c r="BM431" s="745">
        <v>12</v>
      </c>
      <c r="BN431" s="746">
        <f t="shared" si="3561"/>
        <v>0</v>
      </c>
      <c r="BO431" s="747"/>
      <c r="BP431" s="741"/>
      <c r="BQ431" s="746">
        <f t="shared" si="3562"/>
        <v>0</v>
      </c>
      <c r="BR431" s="746">
        <f t="shared" si="3563"/>
        <v>0</v>
      </c>
      <c r="BS431" s="746">
        <f t="shared" si="3564"/>
        <v>0</v>
      </c>
      <c r="BU431" s="1044"/>
      <c r="BV431" s="735" t="s">
        <v>44</v>
      </c>
      <c r="BW431" s="737">
        <f t="shared" si="3565"/>
        <v>2</v>
      </c>
      <c r="BX431" s="737">
        <f t="shared" si="3566"/>
        <v>5063</v>
      </c>
      <c r="BY431" s="738">
        <f t="shared" si="3567"/>
        <v>5114</v>
      </c>
      <c r="BZ431" s="817">
        <f t="shared" si="3568"/>
        <v>10228</v>
      </c>
      <c r="CA431" s="740">
        <f t="shared" si="3569"/>
        <v>0</v>
      </c>
      <c r="CB431" s="741">
        <f t="shared" si="3570"/>
        <v>0</v>
      </c>
      <c r="CC431" s="740">
        <f t="shared" si="3571"/>
        <v>0</v>
      </c>
      <c r="CD431" s="741">
        <f t="shared" si="3572"/>
        <v>0</v>
      </c>
      <c r="CE431" s="740">
        <f t="shared" si="3665"/>
        <v>0</v>
      </c>
      <c r="CF431" s="741">
        <f t="shared" si="3573"/>
        <v>0</v>
      </c>
      <c r="CG431" s="740">
        <f t="shared" si="3666"/>
        <v>0</v>
      </c>
      <c r="CH431" s="741">
        <f t="shared" si="3574"/>
        <v>0</v>
      </c>
      <c r="CI431" s="740">
        <f t="shared" si="3667"/>
        <v>0</v>
      </c>
      <c r="CJ431" s="741">
        <f t="shared" si="3575"/>
        <v>0</v>
      </c>
      <c r="CK431" s="740">
        <f t="shared" si="3668"/>
        <v>0</v>
      </c>
      <c r="CL431" s="741">
        <f t="shared" si="3576"/>
        <v>0</v>
      </c>
      <c r="CM431" s="740">
        <f t="shared" si="3669"/>
        <v>0</v>
      </c>
      <c r="CN431" s="741">
        <f t="shared" si="3577"/>
        <v>0</v>
      </c>
      <c r="CO431" s="740">
        <f t="shared" si="3670"/>
        <v>0</v>
      </c>
      <c r="CP431" s="741">
        <f t="shared" si="3578"/>
        <v>0</v>
      </c>
      <c r="CQ431" s="740">
        <f t="shared" si="3671"/>
        <v>0</v>
      </c>
      <c r="CR431" s="741">
        <f t="shared" si="3579"/>
        <v>0</v>
      </c>
      <c r="CS431" s="740">
        <f t="shared" si="3672"/>
        <v>0</v>
      </c>
      <c r="CT431" s="741">
        <f t="shared" si="3580"/>
        <v>0</v>
      </c>
      <c r="CU431" s="743">
        <f t="shared" si="3581"/>
        <v>22256</v>
      </c>
      <c r="CV431" s="744">
        <f t="shared" si="3582"/>
        <v>32484</v>
      </c>
      <c r="CW431" s="745">
        <v>12</v>
      </c>
      <c r="CX431" s="746">
        <f t="shared" si="3583"/>
        <v>389808</v>
      </c>
      <c r="CY431" s="747"/>
      <c r="CZ431" s="741"/>
      <c r="DA431" s="746">
        <f t="shared" si="3584"/>
        <v>389808</v>
      </c>
      <c r="DB431" s="746">
        <f t="shared" si="3585"/>
        <v>117722.02</v>
      </c>
      <c r="DC431" s="746">
        <f t="shared" si="3586"/>
        <v>507530.02</v>
      </c>
      <c r="DD431" s="750"/>
      <c r="DE431" s="1044"/>
      <c r="DF431" s="735" t="s">
        <v>44</v>
      </c>
      <c r="DG431" s="737">
        <f t="shared" si="3587"/>
        <v>1</v>
      </c>
      <c r="DH431" s="737">
        <f t="shared" si="3588"/>
        <v>5063</v>
      </c>
      <c r="DI431" s="738">
        <f t="shared" si="3589"/>
        <v>5114</v>
      </c>
      <c r="DJ431" s="817">
        <f t="shared" si="3590"/>
        <v>5114</v>
      </c>
      <c r="DK431" s="740">
        <f t="shared" si="3591"/>
        <v>0</v>
      </c>
      <c r="DL431" s="741">
        <f t="shared" si="3592"/>
        <v>0</v>
      </c>
      <c r="DM431" s="740">
        <f t="shared" si="3593"/>
        <v>0</v>
      </c>
      <c r="DN431" s="741">
        <f t="shared" si="3594"/>
        <v>0</v>
      </c>
      <c r="DO431" s="740">
        <f t="shared" si="3673"/>
        <v>0</v>
      </c>
      <c r="DP431" s="741">
        <f t="shared" si="3595"/>
        <v>0</v>
      </c>
      <c r="DQ431" s="740">
        <f t="shared" si="3674"/>
        <v>0</v>
      </c>
      <c r="DR431" s="741">
        <f t="shared" si="3596"/>
        <v>0</v>
      </c>
      <c r="DS431" s="740">
        <f t="shared" si="3675"/>
        <v>0</v>
      </c>
      <c r="DT431" s="741">
        <f t="shared" si="3597"/>
        <v>0</v>
      </c>
      <c r="DU431" s="740">
        <f t="shared" si="3676"/>
        <v>0</v>
      </c>
      <c r="DV431" s="741">
        <f t="shared" si="3598"/>
        <v>0</v>
      </c>
      <c r="DW431" s="740">
        <f t="shared" si="3677"/>
        <v>0</v>
      </c>
      <c r="DX431" s="741">
        <f t="shared" si="3599"/>
        <v>0</v>
      </c>
      <c r="DY431" s="740">
        <f t="shared" si="3678"/>
        <v>0</v>
      </c>
      <c r="DZ431" s="741">
        <f t="shared" si="3600"/>
        <v>0</v>
      </c>
      <c r="EA431" s="740">
        <f t="shared" si="3679"/>
        <v>0</v>
      </c>
      <c r="EB431" s="741">
        <f t="shared" si="3601"/>
        <v>0</v>
      </c>
      <c r="EC431" s="740">
        <f t="shared" si="3680"/>
        <v>0</v>
      </c>
      <c r="ED431" s="741">
        <f t="shared" si="3602"/>
        <v>0</v>
      </c>
      <c r="EE431" s="743">
        <f t="shared" si="3603"/>
        <v>11128</v>
      </c>
      <c r="EF431" s="744">
        <f t="shared" si="3604"/>
        <v>16242</v>
      </c>
      <c r="EG431" s="745">
        <v>12</v>
      </c>
      <c r="EH431" s="746">
        <f t="shared" si="3605"/>
        <v>194904</v>
      </c>
      <c r="EI431" s="747"/>
      <c r="EJ431" s="741"/>
      <c r="EK431" s="746">
        <f t="shared" si="3606"/>
        <v>194904</v>
      </c>
      <c r="EL431" s="746">
        <f t="shared" si="3607"/>
        <v>58861.01</v>
      </c>
      <c r="EM431" s="746">
        <f t="shared" si="3608"/>
        <v>253765.01</v>
      </c>
      <c r="EO431" s="1044"/>
      <c r="EP431" s="735" t="s">
        <v>44</v>
      </c>
      <c r="EQ431" s="737">
        <f t="shared" si="3609"/>
        <v>0</v>
      </c>
      <c r="ER431" s="737">
        <f t="shared" si="3610"/>
        <v>5063</v>
      </c>
      <c r="ES431" s="738">
        <f t="shared" si="3611"/>
        <v>5114</v>
      </c>
      <c r="ET431" s="817">
        <f t="shared" si="3612"/>
        <v>0</v>
      </c>
      <c r="EU431" s="740">
        <f t="shared" si="3613"/>
        <v>0</v>
      </c>
      <c r="EV431" s="741">
        <f t="shared" si="3614"/>
        <v>0</v>
      </c>
      <c r="EW431" s="740">
        <f t="shared" si="3615"/>
        <v>0</v>
      </c>
      <c r="EX431" s="741">
        <f t="shared" si="3616"/>
        <v>0</v>
      </c>
      <c r="EY431" s="740">
        <f t="shared" si="3681"/>
        <v>0</v>
      </c>
      <c r="EZ431" s="741">
        <f t="shared" si="3617"/>
        <v>0</v>
      </c>
      <c r="FA431" s="740">
        <f t="shared" si="3682"/>
        <v>0</v>
      </c>
      <c r="FB431" s="741">
        <f t="shared" si="3618"/>
        <v>0</v>
      </c>
      <c r="FC431" s="740">
        <f t="shared" si="3683"/>
        <v>0</v>
      </c>
      <c r="FD431" s="741">
        <f t="shared" si="3619"/>
        <v>0</v>
      </c>
      <c r="FE431" s="740">
        <f t="shared" si="3684"/>
        <v>0</v>
      </c>
      <c r="FF431" s="741">
        <f t="shared" si="3620"/>
        <v>0</v>
      </c>
      <c r="FG431" s="740">
        <f t="shared" si="3685"/>
        <v>0</v>
      </c>
      <c r="FH431" s="741">
        <f t="shared" si="3621"/>
        <v>0</v>
      </c>
      <c r="FI431" s="740">
        <f t="shared" si="3686"/>
        <v>0</v>
      </c>
      <c r="FJ431" s="741">
        <f t="shared" si="3622"/>
        <v>0</v>
      </c>
      <c r="FK431" s="740">
        <f t="shared" si="3687"/>
        <v>0</v>
      </c>
      <c r="FL431" s="741">
        <f t="shared" si="3623"/>
        <v>0</v>
      </c>
      <c r="FM431" s="740">
        <f t="shared" si="3688"/>
        <v>0</v>
      </c>
      <c r="FN431" s="741">
        <f t="shared" si="3624"/>
        <v>0</v>
      </c>
      <c r="FO431" s="743">
        <f t="shared" si="3625"/>
        <v>0</v>
      </c>
      <c r="FP431" s="744">
        <f t="shared" si="3626"/>
        <v>0</v>
      </c>
      <c r="FQ431" s="745">
        <v>12</v>
      </c>
      <c r="FR431" s="746">
        <f t="shared" si="3627"/>
        <v>0</v>
      </c>
      <c r="FS431" s="747"/>
      <c r="FT431" s="741"/>
      <c r="FU431" s="746">
        <f t="shared" si="3628"/>
        <v>0</v>
      </c>
      <c r="FV431" s="746">
        <f t="shared" si="3629"/>
        <v>0</v>
      </c>
      <c r="FW431" s="746">
        <f t="shared" si="3630"/>
        <v>0</v>
      </c>
      <c r="FY431" s="1044"/>
      <c r="FZ431" s="735" t="s">
        <v>44</v>
      </c>
      <c r="GA431" s="737">
        <f t="shared" si="3631"/>
        <v>6.5</v>
      </c>
      <c r="GB431" s="737">
        <f t="shared" si="3632"/>
        <v>5063</v>
      </c>
      <c r="GC431" s="738">
        <f t="shared" si="3633"/>
        <v>5114</v>
      </c>
      <c r="GD431" s="743">
        <f t="shared" si="3634"/>
        <v>33241</v>
      </c>
      <c r="GE431" s="743"/>
      <c r="GF431" s="737">
        <f t="shared" si="3635"/>
        <v>0</v>
      </c>
      <c r="GG431" s="743"/>
      <c r="GH431" s="737">
        <f t="shared" si="3636"/>
        <v>0</v>
      </c>
      <c r="GI431" s="743"/>
      <c r="GJ431" s="737">
        <f t="shared" si="3637"/>
        <v>0</v>
      </c>
      <c r="GK431" s="743"/>
      <c r="GL431" s="737">
        <f t="shared" si="3638"/>
        <v>0</v>
      </c>
      <c r="GM431" s="743"/>
      <c r="GN431" s="737">
        <f t="shared" si="3639"/>
        <v>0</v>
      </c>
      <c r="GO431" s="743"/>
      <c r="GP431" s="737">
        <f t="shared" si="3640"/>
        <v>0</v>
      </c>
      <c r="GQ431" s="743"/>
      <c r="GR431" s="737">
        <f t="shared" si="3641"/>
        <v>0</v>
      </c>
      <c r="GS431" s="743"/>
      <c r="GT431" s="737">
        <f t="shared" si="3642"/>
        <v>0</v>
      </c>
      <c r="GU431" s="743"/>
      <c r="GV431" s="737">
        <f t="shared" si="3643"/>
        <v>0</v>
      </c>
      <c r="GW431" s="743"/>
      <c r="GX431" s="737">
        <f t="shared" si="3644"/>
        <v>0</v>
      </c>
      <c r="GY431" s="743">
        <f t="shared" si="3644"/>
        <v>72332</v>
      </c>
      <c r="GZ431" s="744">
        <f t="shared" si="3645"/>
        <v>105573</v>
      </c>
      <c r="HA431" s="745">
        <v>12</v>
      </c>
      <c r="HB431" s="746">
        <f t="shared" si="3646"/>
        <v>1266876</v>
      </c>
      <c r="HC431" s="737">
        <f t="shared" si="3647"/>
        <v>0</v>
      </c>
      <c r="HD431" s="737">
        <f t="shared" si="3647"/>
        <v>0</v>
      </c>
      <c r="HE431" s="746">
        <f t="shared" si="3648"/>
        <v>1266876</v>
      </c>
      <c r="HF431" s="746">
        <f t="shared" si="3649"/>
        <v>382596.55</v>
      </c>
      <c r="HG431" s="746">
        <f t="shared" si="3650"/>
        <v>1649472.55</v>
      </c>
    </row>
    <row r="432" spans="1:215" hidden="1" x14ac:dyDescent="0.25">
      <c r="A432" s="1044"/>
      <c r="B432" s="753" t="s">
        <v>686</v>
      </c>
      <c r="C432" s="737">
        <f t="shared" si="3515"/>
        <v>0</v>
      </c>
      <c r="D432" s="737">
        <f t="shared" si="3516"/>
        <v>5360</v>
      </c>
      <c r="E432" s="738">
        <f t="shared" si="3517"/>
        <v>5414</v>
      </c>
      <c r="F432" s="817">
        <f t="shared" si="3518"/>
        <v>0</v>
      </c>
      <c r="G432" s="740">
        <f t="shared" si="3656"/>
        <v>0</v>
      </c>
      <c r="H432" s="741">
        <f t="shared" si="3519"/>
        <v>0</v>
      </c>
      <c r="I432" s="740">
        <f t="shared" si="3656"/>
        <v>0</v>
      </c>
      <c r="J432" s="741">
        <f t="shared" si="3520"/>
        <v>0</v>
      </c>
      <c r="K432" s="740">
        <f t="shared" si="3521"/>
        <v>0</v>
      </c>
      <c r="L432" s="741">
        <f t="shared" si="3522"/>
        <v>0</v>
      </c>
      <c r="M432" s="740">
        <f t="shared" si="3523"/>
        <v>0</v>
      </c>
      <c r="N432" s="741">
        <f t="shared" si="3524"/>
        <v>0</v>
      </c>
      <c r="O432" s="740">
        <f t="shared" si="3525"/>
        <v>0</v>
      </c>
      <c r="P432" s="741">
        <f t="shared" si="3526"/>
        <v>0</v>
      </c>
      <c r="Q432" s="740">
        <f t="shared" si="3527"/>
        <v>0</v>
      </c>
      <c r="R432" s="741">
        <f t="shared" si="3528"/>
        <v>0</v>
      </c>
      <c r="S432" s="740">
        <f t="shared" si="3529"/>
        <v>0</v>
      </c>
      <c r="T432" s="741">
        <f t="shared" si="3530"/>
        <v>0</v>
      </c>
      <c r="U432" s="740">
        <f t="shared" si="3531"/>
        <v>0</v>
      </c>
      <c r="V432" s="741">
        <f t="shared" si="3532"/>
        <v>0</v>
      </c>
      <c r="W432" s="740">
        <f t="shared" si="3533"/>
        <v>0</v>
      </c>
      <c r="X432" s="741">
        <f t="shared" si="3534"/>
        <v>0</v>
      </c>
      <c r="Y432" s="740">
        <f t="shared" si="3535"/>
        <v>0</v>
      </c>
      <c r="Z432" s="741">
        <f t="shared" si="3536"/>
        <v>0</v>
      </c>
      <c r="AA432" s="743">
        <f t="shared" si="3537"/>
        <v>0</v>
      </c>
      <c r="AB432" s="744">
        <f t="shared" si="3538"/>
        <v>0</v>
      </c>
      <c r="AC432" s="745">
        <v>12</v>
      </c>
      <c r="AD432" s="746">
        <f t="shared" si="3539"/>
        <v>0</v>
      </c>
      <c r="AE432" s="747">
        <f t="shared" ref="AE432:AE433" si="3689">C432*1009.76*12</f>
        <v>0</v>
      </c>
      <c r="AF432" s="782">
        <f t="shared" ref="AF432:AF433" si="3690">AD432*0.085</f>
        <v>0</v>
      </c>
      <c r="AG432" s="746">
        <f t="shared" si="3540"/>
        <v>0</v>
      </c>
      <c r="AH432" s="746">
        <f t="shared" si="3541"/>
        <v>0</v>
      </c>
      <c r="AI432" s="746">
        <f t="shared" si="3542"/>
        <v>0</v>
      </c>
      <c r="AK432" s="1044"/>
      <c r="AL432" s="753" t="s">
        <v>686</v>
      </c>
      <c r="AM432" s="737">
        <f t="shared" si="3543"/>
        <v>0</v>
      </c>
      <c r="AN432" s="737">
        <f t="shared" si="3544"/>
        <v>5360</v>
      </c>
      <c r="AO432" s="738">
        <f t="shared" si="3545"/>
        <v>5414</v>
      </c>
      <c r="AP432" s="817">
        <f t="shared" si="3546"/>
        <v>0</v>
      </c>
      <c r="AQ432" s="740">
        <f t="shared" si="3547"/>
        <v>0</v>
      </c>
      <c r="AR432" s="741">
        <f t="shared" si="3548"/>
        <v>0</v>
      </c>
      <c r="AS432" s="740">
        <f t="shared" si="3549"/>
        <v>0</v>
      </c>
      <c r="AT432" s="741">
        <f t="shared" si="3550"/>
        <v>0</v>
      </c>
      <c r="AU432" s="740">
        <f t="shared" si="3657"/>
        <v>0</v>
      </c>
      <c r="AV432" s="741">
        <f t="shared" si="3551"/>
        <v>0</v>
      </c>
      <c r="AW432" s="740">
        <f t="shared" si="3658"/>
        <v>0</v>
      </c>
      <c r="AX432" s="741">
        <f t="shared" si="3552"/>
        <v>0</v>
      </c>
      <c r="AY432" s="740">
        <f t="shared" si="3659"/>
        <v>0</v>
      </c>
      <c r="AZ432" s="741">
        <f t="shared" si="3553"/>
        <v>0</v>
      </c>
      <c r="BA432" s="740">
        <f t="shared" si="3660"/>
        <v>0</v>
      </c>
      <c r="BB432" s="741">
        <f t="shared" si="3554"/>
        <v>0</v>
      </c>
      <c r="BC432" s="740">
        <f t="shared" si="3661"/>
        <v>0</v>
      </c>
      <c r="BD432" s="741">
        <f t="shared" si="3555"/>
        <v>0</v>
      </c>
      <c r="BE432" s="740">
        <f t="shared" si="3662"/>
        <v>0</v>
      </c>
      <c r="BF432" s="741">
        <f t="shared" si="3556"/>
        <v>0</v>
      </c>
      <c r="BG432" s="740">
        <f t="shared" si="3663"/>
        <v>0</v>
      </c>
      <c r="BH432" s="741">
        <f t="shared" si="3557"/>
        <v>0</v>
      </c>
      <c r="BI432" s="740">
        <f t="shared" si="3664"/>
        <v>0</v>
      </c>
      <c r="BJ432" s="741">
        <f t="shared" si="3558"/>
        <v>0</v>
      </c>
      <c r="BK432" s="743">
        <f t="shared" si="3559"/>
        <v>0</v>
      </c>
      <c r="BL432" s="744">
        <f t="shared" si="3560"/>
        <v>0</v>
      </c>
      <c r="BM432" s="745">
        <v>12</v>
      </c>
      <c r="BN432" s="746">
        <f t="shared" si="3561"/>
        <v>0</v>
      </c>
      <c r="BO432" s="747">
        <f t="shared" ref="BO432:BO433" si="3691">AM432*1009.76*12</f>
        <v>0</v>
      </c>
      <c r="BP432" s="782">
        <f t="shared" ref="BP432:BP433" si="3692">BN432*0.085</f>
        <v>0</v>
      </c>
      <c r="BQ432" s="746">
        <f t="shared" si="3562"/>
        <v>0</v>
      </c>
      <c r="BR432" s="746">
        <f t="shared" si="3563"/>
        <v>0</v>
      </c>
      <c r="BS432" s="746">
        <f t="shared" si="3564"/>
        <v>0</v>
      </c>
      <c r="BU432" s="1044"/>
      <c r="BV432" s="753" t="s">
        <v>686</v>
      </c>
      <c r="BW432" s="737">
        <f t="shared" si="3565"/>
        <v>4</v>
      </c>
      <c r="BX432" s="737">
        <f t="shared" si="3566"/>
        <v>5360</v>
      </c>
      <c r="BY432" s="738">
        <f t="shared" si="3567"/>
        <v>5414</v>
      </c>
      <c r="BZ432" s="817">
        <f t="shared" si="3568"/>
        <v>21656</v>
      </c>
      <c r="CA432" s="740">
        <f t="shared" si="3569"/>
        <v>0</v>
      </c>
      <c r="CB432" s="741">
        <f t="shared" si="3570"/>
        <v>0</v>
      </c>
      <c r="CC432" s="740">
        <f t="shared" si="3571"/>
        <v>0</v>
      </c>
      <c r="CD432" s="741">
        <f t="shared" si="3572"/>
        <v>0</v>
      </c>
      <c r="CE432" s="740">
        <f t="shared" si="3665"/>
        <v>0</v>
      </c>
      <c r="CF432" s="741">
        <f t="shared" si="3573"/>
        <v>0</v>
      </c>
      <c r="CG432" s="740">
        <f t="shared" si="3666"/>
        <v>0</v>
      </c>
      <c r="CH432" s="741">
        <f t="shared" si="3574"/>
        <v>0</v>
      </c>
      <c r="CI432" s="740">
        <f t="shared" si="3667"/>
        <v>0</v>
      </c>
      <c r="CJ432" s="741">
        <f t="shared" si="3575"/>
        <v>0</v>
      </c>
      <c r="CK432" s="740">
        <f t="shared" si="3668"/>
        <v>0</v>
      </c>
      <c r="CL432" s="741">
        <f t="shared" si="3576"/>
        <v>0</v>
      </c>
      <c r="CM432" s="740">
        <f t="shared" si="3669"/>
        <v>0</v>
      </c>
      <c r="CN432" s="741">
        <f t="shared" si="3577"/>
        <v>0</v>
      </c>
      <c r="CO432" s="740">
        <f t="shared" si="3670"/>
        <v>0</v>
      </c>
      <c r="CP432" s="741">
        <f t="shared" si="3578"/>
        <v>0</v>
      </c>
      <c r="CQ432" s="740">
        <f t="shared" si="3671"/>
        <v>0</v>
      </c>
      <c r="CR432" s="741">
        <f t="shared" si="3579"/>
        <v>0</v>
      </c>
      <c r="CS432" s="740">
        <f t="shared" si="3672"/>
        <v>0</v>
      </c>
      <c r="CT432" s="741">
        <f t="shared" si="3580"/>
        <v>0</v>
      </c>
      <c r="CU432" s="743">
        <f t="shared" si="3581"/>
        <v>43312</v>
      </c>
      <c r="CV432" s="744">
        <f t="shared" si="3582"/>
        <v>64968</v>
      </c>
      <c r="CW432" s="745">
        <v>12</v>
      </c>
      <c r="CX432" s="746">
        <f t="shared" si="3583"/>
        <v>779616</v>
      </c>
      <c r="CY432" s="747">
        <f t="shared" ref="CY432:CY433" si="3693">BW432*1009.76*12</f>
        <v>48468.480000000003</v>
      </c>
      <c r="CZ432" s="782">
        <f t="shared" ref="CZ432:CZ433" si="3694">CX432*0.085</f>
        <v>66267.360000000001</v>
      </c>
      <c r="DA432" s="746">
        <f t="shared" si="3584"/>
        <v>894351.84</v>
      </c>
      <c r="DB432" s="746">
        <f t="shared" si="3585"/>
        <v>270094.26</v>
      </c>
      <c r="DC432" s="746">
        <f t="shared" si="3586"/>
        <v>1164446.1000000001</v>
      </c>
      <c r="DD432" s="750"/>
      <c r="DE432" s="1044"/>
      <c r="DF432" s="753" t="s">
        <v>686</v>
      </c>
      <c r="DG432" s="737">
        <f t="shared" si="3587"/>
        <v>0</v>
      </c>
      <c r="DH432" s="737">
        <f t="shared" si="3588"/>
        <v>5360</v>
      </c>
      <c r="DI432" s="738">
        <f t="shared" si="3589"/>
        <v>5414</v>
      </c>
      <c r="DJ432" s="817">
        <f t="shared" si="3590"/>
        <v>0</v>
      </c>
      <c r="DK432" s="740">
        <f t="shared" si="3591"/>
        <v>0</v>
      </c>
      <c r="DL432" s="741">
        <f t="shared" si="3592"/>
        <v>0</v>
      </c>
      <c r="DM432" s="740">
        <f t="shared" si="3593"/>
        <v>0</v>
      </c>
      <c r="DN432" s="741">
        <f t="shared" si="3594"/>
        <v>0</v>
      </c>
      <c r="DO432" s="740">
        <f t="shared" si="3673"/>
        <v>0</v>
      </c>
      <c r="DP432" s="741">
        <f t="shared" si="3595"/>
        <v>0</v>
      </c>
      <c r="DQ432" s="740">
        <f t="shared" si="3674"/>
        <v>0</v>
      </c>
      <c r="DR432" s="741">
        <f t="shared" si="3596"/>
        <v>0</v>
      </c>
      <c r="DS432" s="740">
        <f t="shared" si="3675"/>
        <v>0</v>
      </c>
      <c r="DT432" s="741">
        <f t="shared" si="3597"/>
        <v>0</v>
      </c>
      <c r="DU432" s="740">
        <f t="shared" si="3676"/>
        <v>0</v>
      </c>
      <c r="DV432" s="741">
        <f t="shared" si="3598"/>
        <v>0</v>
      </c>
      <c r="DW432" s="740">
        <f t="shared" si="3677"/>
        <v>0</v>
      </c>
      <c r="DX432" s="741">
        <f t="shared" si="3599"/>
        <v>0</v>
      </c>
      <c r="DY432" s="740">
        <f t="shared" si="3678"/>
        <v>0</v>
      </c>
      <c r="DZ432" s="741">
        <f t="shared" si="3600"/>
        <v>0</v>
      </c>
      <c r="EA432" s="740">
        <f t="shared" si="3679"/>
        <v>0</v>
      </c>
      <c r="EB432" s="741">
        <f t="shared" si="3601"/>
        <v>0</v>
      </c>
      <c r="EC432" s="740">
        <f t="shared" si="3680"/>
        <v>0</v>
      </c>
      <c r="ED432" s="741">
        <f t="shared" si="3602"/>
        <v>0</v>
      </c>
      <c r="EE432" s="743">
        <f t="shared" si="3603"/>
        <v>0</v>
      </c>
      <c r="EF432" s="744">
        <f t="shared" si="3604"/>
        <v>0</v>
      </c>
      <c r="EG432" s="745">
        <v>12</v>
      </c>
      <c r="EH432" s="746">
        <f t="shared" si="3605"/>
        <v>0</v>
      </c>
      <c r="EI432" s="747">
        <f t="shared" ref="EI432:EI433" si="3695">DG432*1009.76*12</f>
        <v>0</v>
      </c>
      <c r="EJ432" s="782">
        <f t="shared" ref="EJ432:EJ433" si="3696">EH432*0.085</f>
        <v>0</v>
      </c>
      <c r="EK432" s="746">
        <f t="shared" si="3606"/>
        <v>0</v>
      </c>
      <c r="EL432" s="746">
        <f t="shared" si="3607"/>
        <v>0</v>
      </c>
      <c r="EM432" s="746">
        <f t="shared" si="3608"/>
        <v>0</v>
      </c>
      <c r="EO432" s="1044"/>
      <c r="EP432" s="753" t="s">
        <v>686</v>
      </c>
      <c r="EQ432" s="737">
        <f t="shared" si="3609"/>
        <v>0</v>
      </c>
      <c r="ER432" s="737">
        <f t="shared" si="3610"/>
        <v>5360</v>
      </c>
      <c r="ES432" s="738">
        <f t="shared" si="3611"/>
        <v>5414</v>
      </c>
      <c r="ET432" s="817">
        <f t="shared" si="3612"/>
        <v>0</v>
      </c>
      <c r="EU432" s="740">
        <f t="shared" si="3613"/>
        <v>0</v>
      </c>
      <c r="EV432" s="741">
        <f t="shared" si="3614"/>
        <v>0</v>
      </c>
      <c r="EW432" s="740">
        <f t="shared" si="3615"/>
        <v>0</v>
      </c>
      <c r="EX432" s="741">
        <f t="shared" si="3616"/>
        <v>0</v>
      </c>
      <c r="EY432" s="740">
        <f t="shared" si="3681"/>
        <v>0</v>
      </c>
      <c r="EZ432" s="741">
        <f t="shared" si="3617"/>
        <v>0</v>
      </c>
      <c r="FA432" s="740">
        <f t="shared" si="3682"/>
        <v>0</v>
      </c>
      <c r="FB432" s="741">
        <f t="shared" si="3618"/>
        <v>0</v>
      </c>
      <c r="FC432" s="740">
        <f t="shared" si="3683"/>
        <v>0</v>
      </c>
      <c r="FD432" s="741">
        <f t="shared" si="3619"/>
        <v>0</v>
      </c>
      <c r="FE432" s="740">
        <f t="shared" si="3684"/>
        <v>0</v>
      </c>
      <c r="FF432" s="741">
        <f t="shared" si="3620"/>
        <v>0</v>
      </c>
      <c r="FG432" s="740">
        <f t="shared" si="3685"/>
        <v>0</v>
      </c>
      <c r="FH432" s="741">
        <f t="shared" si="3621"/>
        <v>0</v>
      </c>
      <c r="FI432" s="740">
        <f t="shared" si="3686"/>
        <v>0</v>
      </c>
      <c r="FJ432" s="741">
        <f t="shared" si="3622"/>
        <v>0</v>
      </c>
      <c r="FK432" s="740">
        <f t="shared" si="3687"/>
        <v>0</v>
      </c>
      <c r="FL432" s="741">
        <f t="shared" si="3623"/>
        <v>0</v>
      </c>
      <c r="FM432" s="740">
        <f t="shared" si="3688"/>
        <v>0</v>
      </c>
      <c r="FN432" s="741">
        <f t="shared" si="3624"/>
        <v>0</v>
      </c>
      <c r="FO432" s="743">
        <f t="shared" si="3625"/>
        <v>0</v>
      </c>
      <c r="FP432" s="744">
        <f t="shared" si="3626"/>
        <v>0</v>
      </c>
      <c r="FQ432" s="745">
        <v>12</v>
      </c>
      <c r="FR432" s="746">
        <f t="shared" si="3627"/>
        <v>0</v>
      </c>
      <c r="FS432" s="747">
        <f t="shared" ref="FS432:FS433" si="3697">EQ432*1009.76*12</f>
        <v>0</v>
      </c>
      <c r="FT432" s="782">
        <f t="shared" ref="FT432:FT433" si="3698">FR432*0.085</f>
        <v>0</v>
      </c>
      <c r="FU432" s="746">
        <f t="shared" si="3628"/>
        <v>0</v>
      </c>
      <c r="FV432" s="746">
        <f t="shared" si="3629"/>
        <v>0</v>
      </c>
      <c r="FW432" s="746">
        <f t="shared" si="3630"/>
        <v>0</v>
      </c>
      <c r="FY432" s="1044"/>
      <c r="FZ432" s="753" t="s">
        <v>686</v>
      </c>
      <c r="GA432" s="737">
        <f t="shared" si="3631"/>
        <v>4</v>
      </c>
      <c r="GB432" s="737">
        <f t="shared" si="3632"/>
        <v>5360</v>
      </c>
      <c r="GC432" s="738">
        <f t="shared" si="3633"/>
        <v>5414</v>
      </c>
      <c r="GD432" s="743">
        <f t="shared" si="3634"/>
        <v>21656</v>
      </c>
      <c r="GE432" s="743"/>
      <c r="GF432" s="737">
        <f t="shared" si="3635"/>
        <v>0</v>
      </c>
      <c r="GG432" s="743"/>
      <c r="GH432" s="737">
        <f t="shared" si="3636"/>
        <v>0</v>
      </c>
      <c r="GI432" s="743"/>
      <c r="GJ432" s="737">
        <f t="shared" si="3637"/>
        <v>0</v>
      </c>
      <c r="GK432" s="743"/>
      <c r="GL432" s="737">
        <f t="shared" si="3638"/>
        <v>0</v>
      </c>
      <c r="GM432" s="743"/>
      <c r="GN432" s="737">
        <f t="shared" si="3639"/>
        <v>0</v>
      </c>
      <c r="GO432" s="743"/>
      <c r="GP432" s="737">
        <f t="shared" si="3640"/>
        <v>0</v>
      </c>
      <c r="GQ432" s="743"/>
      <c r="GR432" s="737">
        <f t="shared" si="3641"/>
        <v>0</v>
      </c>
      <c r="GS432" s="743"/>
      <c r="GT432" s="737">
        <f t="shared" si="3642"/>
        <v>0</v>
      </c>
      <c r="GU432" s="743"/>
      <c r="GV432" s="737">
        <f t="shared" si="3643"/>
        <v>0</v>
      </c>
      <c r="GW432" s="743"/>
      <c r="GX432" s="737">
        <f t="shared" si="3644"/>
        <v>0</v>
      </c>
      <c r="GY432" s="743">
        <f t="shared" si="3644"/>
        <v>43312</v>
      </c>
      <c r="GZ432" s="744">
        <f t="shared" si="3645"/>
        <v>64968</v>
      </c>
      <c r="HA432" s="745">
        <v>12</v>
      </c>
      <c r="HB432" s="746">
        <f t="shared" si="3646"/>
        <v>779616</v>
      </c>
      <c r="HC432" s="737">
        <f t="shared" si="3647"/>
        <v>48468.480000000003</v>
      </c>
      <c r="HD432" s="737">
        <f t="shared" si="3647"/>
        <v>66267.360000000001</v>
      </c>
      <c r="HE432" s="746">
        <f t="shared" si="3648"/>
        <v>894351.84</v>
      </c>
      <c r="HF432" s="746">
        <f t="shared" si="3649"/>
        <v>270094.26</v>
      </c>
      <c r="HG432" s="746">
        <f t="shared" si="3650"/>
        <v>1164446.1000000001</v>
      </c>
    </row>
    <row r="433" spans="1:225" hidden="1" x14ac:dyDescent="0.25">
      <c r="A433" s="1044"/>
      <c r="B433" s="753" t="s">
        <v>686</v>
      </c>
      <c r="C433" s="737">
        <f t="shared" si="3515"/>
        <v>0</v>
      </c>
      <c r="D433" s="737">
        <f t="shared" si="3516"/>
        <v>5063</v>
      </c>
      <c r="E433" s="738">
        <f t="shared" si="3517"/>
        <v>5114</v>
      </c>
      <c r="F433" s="817">
        <f t="shared" si="3518"/>
        <v>0</v>
      </c>
      <c r="G433" s="740">
        <f t="shared" si="3656"/>
        <v>0</v>
      </c>
      <c r="H433" s="741">
        <f t="shared" si="3519"/>
        <v>0</v>
      </c>
      <c r="I433" s="740">
        <f t="shared" si="3656"/>
        <v>0</v>
      </c>
      <c r="J433" s="741">
        <f t="shared" si="3520"/>
        <v>0</v>
      </c>
      <c r="K433" s="740">
        <f t="shared" si="3521"/>
        <v>0</v>
      </c>
      <c r="L433" s="741">
        <f t="shared" si="3522"/>
        <v>0</v>
      </c>
      <c r="M433" s="740">
        <f t="shared" si="3523"/>
        <v>0</v>
      </c>
      <c r="N433" s="741">
        <f t="shared" si="3524"/>
        <v>0</v>
      </c>
      <c r="O433" s="740">
        <f t="shared" si="3525"/>
        <v>0</v>
      </c>
      <c r="P433" s="741">
        <f t="shared" si="3526"/>
        <v>0</v>
      </c>
      <c r="Q433" s="740">
        <f t="shared" si="3527"/>
        <v>0</v>
      </c>
      <c r="R433" s="741">
        <f t="shared" si="3528"/>
        <v>0</v>
      </c>
      <c r="S433" s="740">
        <f t="shared" si="3529"/>
        <v>0</v>
      </c>
      <c r="T433" s="741">
        <f t="shared" si="3530"/>
        <v>0</v>
      </c>
      <c r="U433" s="740">
        <f t="shared" si="3531"/>
        <v>0</v>
      </c>
      <c r="V433" s="741">
        <f t="shared" si="3532"/>
        <v>0</v>
      </c>
      <c r="W433" s="740">
        <f t="shared" si="3533"/>
        <v>0</v>
      </c>
      <c r="X433" s="741">
        <f t="shared" si="3534"/>
        <v>0</v>
      </c>
      <c r="Y433" s="740">
        <f t="shared" si="3535"/>
        <v>0</v>
      </c>
      <c r="Z433" s="741">
        <f t="shared" si="3536"/>
        <v>0</v>
      </c>
      <c r="AA433" s="743">
        <f t="shared" si="3537"/>
        <v>0</v>
      </c>
      <c r="AB433" s="744">
        <f t="shared" si="3538"/>
        <v>0</v>
      </c>
      <c r="AC433" s="745">
        <v>12</v>
      </c>
      <c r="AD433" s="746">
        <f t="shared" si="3539"/>
        <v>0</v>
      </c>
      <c r="AE433" s="747">
        <f t="shared" si="3689"/>
        <v>0</v>
      </c>
      <c r="AF433" s="782">
        <f t="shared" si="3690"/>
        <v>0</v>
      </c>
      <c r="AG433" s="746">
        <f t="shared" si="3540"/>
        <v>0</v>
      </c>
      <c r="AH433" s="746">
        <f t="shared" si="3541"/>
        <v>0</v>
      </c>
      <c r="AI433" s="746">
        <f t="shared" si="3542"/>
        <v>0</v>
      </c>
      <c r="AK433" s="1044"/>
      <c r="AL433" s="753" t="s">
        <v>686</v>
      </c>
      <c r="AM433" s="737">
        <f t="shared" si="3543"/>
        <v>0</v>
      </c>
      <c r="AN433" s="737">
        <f t="shared" si="3544"/>
        <v>5063</v>
      </c>
      <c r="AO433" s="738">
        <f t="shared" si="3545"/>
        <v>5114</v>
      </c>
      <c r="AP433" s="817">
        <f t="shared" si="3546"/>
        <v>0</v>
      </c>
      <c r="AQ433" s="740">
        <f t="shared" si="3547"/>
        <v>0</v>
      </c>
      <c r="AR433" s="741">
        <f t="shared" si="3548"/>
        <v>0</v>
      </c>
      <c r="AS433" s="740">
        <f t="shared" si="3549"/>
        <v>0</v>
      </c>
      <c r="AT433" s="741">
        <f t="shared" si="3550"/>
        <v>0</v>
      </c>
      <c r="AU433" s="740">
        <f t="shared" si="3657"/>
        <v>0</v>
      </c>
      <c r="AV433" s="741">
        <f t="shared" si="3551"/>
        <v>0</v>
      </c>
      <c r="AW433" s="740">
        <f t="shared" si="3658"/>
        <v>0</v>
      </c>
      <c r="AX433" s="741">
        <f t="shared" si="3552"/>
        <v>0</v>
      </c>
      <c r="AY433" s="740">
        <f t="shared" si="3659"/>
        <v>0</v>
      </c>
      <c r="AZ433" s="741">
        <f t="shared" si="3553"/>
        <v>0</v>
      </c>
      <c r="BA433" s="740">
        <f t="shared" si="3660"/>
        <v>0</v>
      </c>
      <c r="BB433" s="741">
        <f t="shared" si="3554"/>
        <v>0</v>
      </c>
      <c r="BC433" s="740">
        <f t="shared" si="3661"/>
        <v>0</v>
      </c>
      <c r="BD433" s="741">
        <f t="shared" si="3555"/>
        <v>0</v>
      </c>
      <c r="BE433" s="740">
        <f t="shared" si="3662"/>
        <v>0</v>
      </c>
      <c r="BF433" s="741">
        <f t="shared" si="3556"/>
        <v>0</v>
      </c>
      <c r="BG433" s="740">
        <f t="shared" si="3663"/>
        <v>0</v>
      </c>
      <c r="BH433" s="741">
        <f t="shared" si="3557"/>
        <v>0</v>
      </c>
      <c r="BI433" s="740">
        <f t="shared" si="3664"/>
        <v>0</v>
      </c>
      <c r="BJ433" s="741">
        <f t="shared" si="3558"/>
        <v>0</v>
      </c>
      <c r="BK433" s="743">
        <f t="shared" si="3559"/>
        <v>0</v>
      </c>
      <c r="BL433" s="744">
        <f t="shared" si="3560"/>
        <v>0</v>
      </c>
      <c r="BM433" s="745">
        <v>12</v>
      </c>
      <c r="BN433" s="746">
        <f t="shared" si="3561"/>
        <v>0</v>
      </c>
      <c r="BO433" s="747">
        <f t="shared" si="3691"/>
        <v>0</v>
      </c>
      <c r="BP433" s="782">
        <f t="shared" si="3692"/>
        <v>0</v>
      </c>
      <c r="BQ433" s="746">
        <f t="shared" si="3562"/>
        <v>0</v>
      </c>
      <c r="BR433" s="746">
        <f t="shared" si="3563"/>
        <v>0</v>
      </c>
      <c r="BS433" s="746">
        <f t="shared" si="3564"/>
        <v>0</v>
      </c>
      <c r="BU433" s="1044"/>
      <c r="BV433" s="753" t="s">
        <v>686</v>
      </c>
      <c r="BW433" s="737">
        <f t="shared" si="3565"/>
        <v>1</v>
      </c>
      <c r="BX433" s="737">
        <f t="shared" si="3566"/>
        <v>5063</v>
      </c>
      <c r="BY433" s="738">
        <f t="shared" si="3567"/>
        <v>5114</v>
      </c>
      <c r="BZ433" s="817">
        <f t="shared" si="3568"/>
        <v>5114</v>
      </c>
      <c r="CA433" s="740">
        <f t="shared" si="3569"/>
        <v>0</v>
      </c>
      <c r="CB433" s="741">
        <f t="shared" si="3570"/>
        <v>0</v>
      </c>
      <c r="CC433" s="740">
        <f t="shared" si="3571"/>
        <v>0</v>
      </c>
      <c r="CD433" s="741">
        <f t="shared" si="3572"/>
        <v>0</v>
      </c>
      <c r="CE433" s="740">
        <f t="shared" si="3665"/>
        <v>0</v>
      </c>
      <c r="CF433" s="741">
        <f t="shared" si="3573"/>
        <v>0</v>
      </c>
      <c r="CG433" s="740">
        <f t="shared" si="3666"/>
        <v>0</v>
      </c>
      <c r="CH433" s="741">
        <f t="shared" si="3574"/>
        <v>0</v>
      </c>
      <c r="CI433" s="740">
        <f t="shared" si="3667"/>
        <v>0</v>
      </c>
      <c r="CJ433" s="741">
        <f t="shared" si="3575"/>
        <v>0</v>
      </c>
      <c r="CK433" s="740">
        <f t="shared" si="3668"/>
        <v>0</v>
      </c>
      <c r="CL433" s="741">
        <f t="shared" si="3576"/>
        <v>0</v>
      </c>
      <c r="CM433" s="740">
        <f t="shared" si="3669"/>
        <v>0</v>
      </c>
      <c r="CN433" s="741">
        <f t="shared" si="3577"/>
        <v>0</v>
      </c>
      <c r="CO433" s="740">
        <f t="shared" si="3670"/>
        <v>0</v>
      </c>
      <c r="CP433" s="741">
        <f t="shared" si="3578"/>
        <v>0</v>
      </c>
      <c r="CQ433" s="740">
        <f t="shared" si="3671"/>
        <v>0</v>
      </c>
      <c r="CR433" s="741">
        <f t="shared" si="3579"/>
        <v>0</v>
      </c>
      <c r="CS433" s="740">
        <f t="shared" si="3672"/>
        <v>0</v>
      </c>
      <c r="CT433" s="741">
        <f t="shared" si="3580"/>
        <v>0</v>
      </c>
      <c r="CU433" s="743">
        <f t="shared" si="3581"/>
        <v>11128</v>
      </c>
      <c r="CV433" s="744">
        <f t="shared" si="3582"/>
        <v>16242</v>
      </c>
      <c r="CW433" s="745">
        <v>12</v>
      </c>
      <c r="CX433" s="746">
        <f t="shared" si="3583"/>
        <v>194904</v>
      </c>
      <c r="CY433" s="747">
        <f t="shared" si="3693"/>
        <v>12117.12</v>
      </c>
      <c r="CZ433" s="782">
        <f t="shared" si="3694"/>
        <v>16566.84</v>
      </c>
      <c r="DA433" s="746">
        <f t="shared" si="3584"/>
        <v>223587.96</v>
      </c>
      <c r="DB433" s="746">
        <f t="shared" si="3585"/>
        <v>67523.56</v>
      </c>
      <c r="DC433" s="746">
        <f t="shared" si="3586"/>
        <v>291111.52</v>
      </c>
      <c r="DD433" s="750"/>
      <c r="DE433" s="1044"/>
      <c r="DF433" s="753" t="s">
        <v>686</v>
      </c>
      <c r="DG433" s="737">
        <f t="shared" si="3587"/>
        <v>4</v>
      </c>
      <c r="DH433" s="737">
        <f t="shared" si="3588"/>
        <v>5063</v>
      </c>
      <c r="DI433" s="738">
        <f t="shared" si="3589"/>
        <v>5114</v>
      </c>
      <c r="DJ433" s="817">
        <f t="shared" si="3590"/>
        <v>20456</v>
      </c>
      <c r="DK433" s="740">
        <f t="shared" si="3591"/>
        <v>0</v>
      </c>
      <c r="DL433" s="741">
        <f t="shared" si="3592"/>
        <v>0</v>
      </c>
      <c r="DM433" s="740">
        <f t="shared" si="3593"/>
        <v>0</v>
      </c>
      <c r="DN433" s="741">
        <f t="shared" si="3594"/>
        <v>0</v>
      </c>
      <c r="DO433" s="740">
        <f t="shared" si="3673"/>
        <v>0</v>
      </c>
      <c r="DP433" s="741">
        <f t="shared" si="3595"/>
        <v>0</v>
      </c>
      <c r="DQ433" s="740">
        <f t="shared" si="3674"/>
        <v>0</v>
      </c>
      <c r="DR433" s="741">
        <f t="shared" si="3596"/>
        <v>0</v>
      </c>
      <c r="DS433" s="740">
        <f t="shared" si="3675"/>
        <v>0</v>
      </c>
      <c r="DT433" s="741">
        <f t="shared" si="3597"/>
        <v>0</v>
      </c>
      <c r="DU433" s="740">
        <f t="shared" si="3676"/>
        <v>0</v>
      </c>
      <c r="DV433" s="741">
        <f t="shared" si="3598"/>
        <v>0</v>
      </c>
      <c r="DW433" s="740">
        <f t="shared" si="3677"/>
        <v>0</v>
      </c>
      <c r="DX433" s="741">
        <f t="shared" si="3599"/>
        <v>0</v>
      </c>
      <c r="DY433" s="740">
        <f t="shared" si="3678"/>
        <v>0</v>
      </c>
      <c r="DZ433" s="741">
        <f t="shared" si="3600"/>
        <v>0</v>
      </c>
      <c r="EA433" s="740">
        <f t="shared" si="3679"/>
        <v>0</v>
      </c>
      <c r="EB433" s="741">
        <f t="shared" si="3601"/>
        <v>0</v>
      </c>
      <c r="EC433" s="740">
        <f t="shared" si="3680"/>
        <v>0</v>
      </c>
      <c r="ED433" s="741">
        <f t="shared" si="3602"/>
        <v>0</v>
      </c>
      <c r="EE433" s="743">
        <f t="shared" si="3603"/>
        <v>44512</v>
      </c>
      <c r="EF433" s="744">
        <f t="shared" si="3604"/>
        <v>64968</v>
      </c>
      <c r="EG433" s="745">
        <v>12</v>
      </c>
      <c r="EH433" s="746">
        <f t="shared" si="3605"/>
        <v>779616</v>
      </c>
      <c r="EI433" s="747">
        <f t="shared" si="3695"/>
        <v>48468.480000000003</v>
      </c>
      <c r="EJ433" s="782">
        <f t="shared" si="3696"/>
        <v>66267.360000000001</v>
      </c>
      <c r="EK433" s="746">
        <f t="shared" si="3606"/>
        <v>894351.84</v>
      </c>
      <c r="EL433" s="746">
        <f t="shared" si="3607"/>
        <v>270094.26</v>
      </c>
      <c r="EM433" s="746">
        <f t="shared" si="3608"/>
        <v>1164446.1000000001</v>
      </c>
      <c r="EO433" s="1044"/>
      <c r="EP433" s="753" t="s">
        <v>686</v>
      </c>
      <c r="EQ433" s="737">
        <f t="shared" si="3609"/>
        <v>0</v>
      </c>
      <c r="ER433" s="737">
        <f t="shared" si="3610"/>
        <v>5063</v>
      </c>
      <c r="ES433" s="738">
        <f t="shared" si="3611"/>
        <v>5114</v>
      </c>
      <c r="ET433" s="817">
        <f t="shared" si="3612"/>
        <v>0</v>
      </c>
      <c r="EU433" s="740">
        <f t="shared" si="3613"/>
        <v>0</v>
      </c>
      <c r="EV433" s="741">
        <f t="shared" si="3614"/>
        <v>0</v>
      </c>
      <c r="EW433" s="740">
        <f t="shared" si="3615"/>
        <v>0</v>
      </c>
      <c r="EX433" s="741">
        <f t="shared" si="3616"/>
        <v>0</v>
      </c>
      <c r="EY433" s="740">
        <f t="shared" si="3681"/>
        <v>0</v>
      </c>
      <c r="EZ433" s="741">
        <f t="shared" si="3617"/>
        <v>0</v>
      </c>
      <c r="FA433" s="740">
        <f t="shared" si="3682"/>
        <v>0</v>
      </c>
      <c r="FB433" s="741">
        <f t="shared" si="3618"/>
        <v>0</v>
      </c>
      <c r="FC433" s="740">
        <f t="shared" si="3683"/>
        <v>0</v>
      </c>
      <c r="FD433" s="741">
        <f t="shared" si="3619"/>
        <v>0</v>
      </c>
      <c r="FE433" s="740">
        <f t="shared" si="3684"/>
        <v>0</v>
      </c>
      <c r="FF433" s="741">
        <f t="shared" si="3620"/>
        <v>0</v>
      </c>
      <c r="FG433" s="740">
        <f t="shared" si="3685"/>
        <v>0</v>
      </c>
      <c r="FH433" s="741">
        <f t="shared" si="3621"/>
        <v>0</v>
      </c>
      <c r="FI433" s="740">
        <f t="shared" si="3686"/>
        <v>0</v>
      </c>
      <c r="FJ433" s="741">
        <f t="shared" si="3622"/>
        <v>0</v>
      </c>
      <c r="FK433" s="740">
        <f t="shared" si="3687"/>
        <v>0</v>
      </c>
      <c r="FL433" s="741">
        <f t="shared" si="3623"/>
        <v>0</v>
      </c>
      <c r="FM433" s="740">
        <f t="shared" si="3688"/>
        <v>0</v>
      </c>
      <c r="FN433" s="741">
        <f t="shared" si="3624"/>
        <v>0</v>
      </c>
      <c r="FO433" s="743">
        <f t="shared" si="3625"/>
        <v>0</v>
      </c>
      <c r="FP433" s="744">
        <f t="shared" si="3626"/>
        <v>0</v>
      </c>
      <c r="FQ433" s="745">
        <v>12</v>
      </c>
      <c r="FR433" s="746">
        <f t="shared" si="3627"/>
        <v>0</v>
      </c>
      <c r="FS433" s="747">
        <f t="shared" si="3697"/>
        <v>0</v>
      </c>
      <c r="FT433" s="782">
        <f t="shared" si="3698"/>
        <v>0</v>
      </c>
      <c r="FU433" s="746">
        <f t="shared" si="3628"/>
        <v>0</v>
      </c>
      <c r="FV433" s="746">
        <f t="shared" si="3629"/>
        <v>0</v>
      </c>
      <c r="FW433" s="746">
        <f t="shared" si="3630"/>
        <v>0</v>
      </c>
      <c r="FY433" s="1044"/>
      <c r="FZ433" s="753" t="s">
        <v>686</v>
      </c>
      <c r="GA433" s="737">
        <f t="shared" si="3631"/>
        <v>5</v>
      </c>
      <c r="GB433" s="737">
        <f t="shared" si="3632"/>
        <v>5063</v>
      </c>
      <c r="GC433" s="738">
        <f t="shared" si="3633"/>
        <v>5114</v>
      </c>
      <c r="GD433" s="743">
        <f t="shared" si="3634"/>
        <v>25570</v>
      </c>
      <c r="GE433" s="743"/>
      <c r="GF433" s="737">
        <f t="shared" si="3635"/>
        <v>0</v>
      </c>
      <c r="GG433" s="743"/>
      <c r="GH433" s="737">
        <f t="shared" si="3636"/>
        <v>0</v>
      </c>
      <c r="GI433" s="743"/>
      <c r="GJ433" s="737">
        <f t="shared" si="3637"/>
        <v>0</v>
      </c>
      <c r="GK433" s="743"/>
      <c r="GL433" s="737">
        <f t="shared" si="3638"/>
        <v>0</v>
      </c>
      <c r="GM433" s="743"/>
      <c r="GN433" s="737">
        <f t="shared" si="3639"/>
        <v>0</v>
      </c>
      <c r="GO433" s="743"/>
      <c r="GP433" s="737">
        <f t="shared" si="3640"/>
        <v>0</v>
      </c>
      <c r="GQ433" s="743"/>
      <c r="GR433" s="737">
        <f t="shared" si="3641"/>
        <v>0</v>
      </c>
      <c r="GS433" s="743"/>
      <c r="GT433" s="737">
        <f t="shared" si="3642"/>
        <v>0</v>
      </c>
      <c r="GU433" s="743"/>
      <c r="GV433" s="737">
        <f t="shared" si="3643"/>
        <v>0</v>
      </c>
      <c r="GW433" s="743"/>
      <c r="GX433" s="737">
        <f t="shared" si="3644"/>
        <v>0</v>
      </c>
      <c r="GY433" s="743">
        <f t="shared" si="3644"/>
        <v>55640</v>
      </c>
      <c r="GZ433" s="744">
        <f t="shared" si="3645"/>
        <v>81210</v>
      </c>
      <c r="HA433" s="745">
        <v>12</v>
      </c>
      <c r="HB433" s="746">
        <f t="shared" si="3646"/>
        <v>974520</v>
      </c>
      <c r="HC433" s="737">
        <f t="shared" si="3647"/>
        <v>60585.599999999999</v>
      </c>
      <c r="HD433" s="737">
        <f t="shared" si="3647"/>
        <v>82834.2</v>
      </c>
      <c r="HE433" s="746">
        <f t="shared" si="3648"/>
        <v>1117939.8</v>
      </c>
      <c r="HF433" s="746">
        <f t="shared" si="3649"/>
        <v>337617.82</v>
      </c>
      <c r="HG433" s="746">
        <f t="shared" si="3650"/>
        <v>1455557.62</v>
      </c>
    </row>
    <row r="434" spans="1:225" hidden="1" x14ac:dyDescent="0.25">
      <c r="A434" s="1044"/>
      <c r="B434" s="735" t="s">
        <v>47</v>
      </c>
      <c r="C434" s="737">
        <f t="shared" si="3515"/>
        <v>2</v>
      </c>
      <c r="D434" s="737">
        <f t="shared" si="3516"/>
        <v>5360</v>
      </c>
      <c r="E434" s="738">
        <f t="shared" si="3517"/>
        <v>5414</v>
      </c>
      <c r="F434" s="817">
        <f t="shared" si="3518"/>
        <v>10828</v>
      </c>
      <c r="G434" s="740">
        <f t="shared" si="3656"/>
        <v>0</v>
      </c>
      <c r="H434" s="741">
        <f t="shared" si="3519"/>
        <v>0</v>
      </c>
      <c r="I434" s="740">
        <f t="shared" si="3656"/>
        <v>0</v>
      </c>
      <c r="J434" s="741">
        <f t="shared" si="3520"/>
        <v>0</v>
      </c>
      <c r="K434" s="740">
        <f t="shared" si="3521"/>
        <v>0</v>
      </c>
      <c r="L434" s="741">
        <f t="shared" si="3522"/>
        <v>0</v>
      </c>
      <c r="M434" s="740">
        <f t="shared" si="3523"/>
        <v>0</v>
      </c>
      <c r="N434" s="741">
        <f t="shared" si="3524"/>
        <v>0</v>
      </c>
      <c r="O434" s="740">
        <f t="shared" si="3525"/>
        <v>0</v>
      </c>
      <c r="P434" s="741">
        <f t="shared" si="3526"/>
        <v>0</v>
      </c>
      <c r="Q434" s="740">
        <f t="shared" si="3527"/>
        <v>0</v>
      </c>
      <c r="R434" s="741">
        <f t="shared" si="3528"/>
        <v>0</v>
      </c>
      <c r="S434" s="740">
        <f t="shared" si="3529"/>
        <v>0</v>
      </c>
      <c r="T434" s="741">
        <f t="shared" si="3530"/>
        <v>0</v>
      </c>
      <c r="U434" s="740">
        <f t="shared" si="3531"/>
        <v>0</v>
      </c>
      <c r="V434" s="741">
        <f t="shared" si="3532"/>
        <v>0</v>
      </c>
      <c r="W434" s="740">
        <f t="shared" si="3533"/>
        <v>0</v>
      </c>
      <c r="X434" s="741">
        <f t="shared" si="3534"/>
        <v>0</v>
      </c>
      <c r="Y434" s="740">
        <f t="shared" si="3535"/>
        <v>0</v>
      </c>
      <c r="Z434" s="741">
        <f t="shared" si="3536"/>
        <v>0</v>
      </c>
      <c r="AA434" s="743">
        <f t="shared" si="3537"/>
        <v>21656</v>
      </c>
      <c r="AB434" s="744">
        <f t="shared" si="3538"/>
        <v>32484</v>
      </c>
      <c r="AC434" s="745">
        <v>12</v>
      </c>
      <c r="AD434" s="746">
        <f t="shared" si="3539"/>
        <v>389808</v>
      </c>
      <c r="AE434" s="747"/>
      <c r="AF434" s="741"/>
      <c r="AG434" s="746">
        <f t="shared" si="3540"/>
        <v>389808</v>
      </c>
      <c r="AH434" s="746">
        <f t="shared" si="3541"/>
        <v>117722.02</v>
      </c>
      <c r="AI434" s="746">
        <f t="shared" si="3542"/>
        <v>507530.02</v>
      </c>
      <c r="AK434" s="1044"/>
      <c r="AL434" s="735" t="s">
        <v>47</v>
      </c>
      <c r="AM434" s="737">
        <f t="shared" si="3543"/>
        <v>0</v>
      </c>
      <c r="AN434" s="737">
        <f t="shared" si="3544"/>
        <v>5360</v>
      </c>
      <c r="AO434" s="738">
        <f t="shared" si="3545"/>
        <v>5414</v>
      </c>
      <c r="AP434" s="817">
        <f t="shared" si="3546"/>
        <v>0</v>
      </c>
      <c r="AQ434" s="740">
        <f t="shared" si="3547"/>
        <v>0</v>
      </c>
      <c r="AR434" s="741">
        <f t="shared" si="3548"/>
        <v>0</v>
      </c>
      <c r="AS434" s="740">
        <f t="shared" si="3549"/>
        <v>0</v>
      </c>
      <c r="AT434" s="741">
        <f t="shared" si="3550"/>
        <v>0</v>
      </c>
      <c r="AU434" s="740">
        <f t="shared" si="3657"/>
        <v>0</v>
      </c>
      <c r="AV434" s="741">
        <f t="shared" si="3551"/>
        <v>0</v>
      </c>
      <c r="AW434" s="740">
        <f t="shared" si="3658"/>
        <v>0</v>
      </c>
      <c r="AX434" s="741">
        <f t="shared" si="3552"/>
        <v>0</v>
      </c>
      <c r="AY434" s="740">
        <f t="shared" si="3659"/>
        <v>0</v>
      </c>
      <c r="AZ434" s="741">
        <f t="shared" si="3553"/>
        <v>0</v>
      </c>
      <c r="BA434" s="740">
        <f t="shared" si="3660"/>
        <v>0</v>
      </c>
      <c r="BB434" s="741">
        <f t="shared" si="3554"/>
        <v>0</v>
      </c>
      <c r="BC434" s="740">
        <f t="shared" si="3661"/>
        <v>0</v>
      </c>
      <c r="BD434" s="741">
        <f t="shared" si="3555"/>
        <v>0</v>
      </c>
      <c r="BE434" s="740">
        <f t="shared" si="3662"/>
        <v>0</v>
      </c>
      <c r="BF434" s="741">
        <f t="shared" si="3556"/>
        <v>0</v>
      </c>
      <c r="BG434" s="740">
        <f t="shared" si="3663"/>
        <v>0</v>
      </c>
      <c r="BH434" s="741">
        <f t="shared" si="3557"/>
        <v>0</v>
      </c>
      <c r="BI434" s="740">
        <f t="shared" si="3664"/>
        <v>0</v>
      </c>
      <c r="BJ434" s="741">
        <f t="shared" si="3558"/>
        <v>0</v>
      </c>
      <c r="BK434" s="743">
        <f t="shared" si="3559"/>
        <v>0</v>
      </c>
      <c r="BL434" s="744">
        <f t="shared" si="3560"/>
        <v>0</v>
      </c>
      <c r="BM434" s="745">
        <v>12</v>
      </c>
      <c r="BN434" s="746">
        <f t="shared" si="3561"/>
        <v>0</v>
      </c>
      <c r="BO434" s="747"/>
      <c r="BP434" s="741"/>
      <c r="BQ434" s="746">
        <f t="shared" si="3562"/>
        <v>0</v>
      </c>
      <c r="BR434" s="746">
        <f t="shared" si="3563"/>
        <v>0</v>
      </c>
      <c r="BS434" s="746">
        <f t="shared" si="3564"/>
        <v>0</v>
      </c>
      <c r="BU434" s="1044"/>
      <c r="BV434" s="735" t="s">
        <v>47</v>
      </c>
      <c r="BW434" s="737">
        <f t="shared" si="3565"/>
        <v>0</v>
      </c>
      <c r="BX434" s="737">
        <f t="shared" si="3566"/>
        <v>5360</v>
      </c>
      <c r="BY434" s="738">
        <f t="shared" si="3567"/>
        <v>5414</v>
      </c>
      <c r="BZ434" s="817">
        <f t="shared" si="3568"/>
        <v>0</v>
      </c>
      <c r="CA434" s="740">
        <f t="shared" si="3569"/>
        <v>0</v>
      </c>
      <c r="CB434" s="741">
        <f t="shared" si="3570"/>
        <v>0</v>
      </c>
      <c r="CC434" s="740">
        <f t="shared" si="3571"/>
        <v>0</v>
      </c>
      <c r="CD434" s="741">
        <f t="shared" si="3572"/>
        <v>0</v>
      </c>
      <c r="CE434" s="740">
        <f t="shared" si="3665"/>
        <v>0</v>
      </c>
      <c r="CF434" s="741">
        <f t="shared" si="3573"/>
        <v>0</v>
      </c>
      <c r="CG434" s="740">
        <f t="shared" si="3666"/>
        <v>0</v>
      </c>
      <c r="CH434" s="741">
        <f t="shared" si="3574"/>
        <v>0</v>
      </c>
      <c r="CI434" s="740">
        <f t="shared" si="3667"/>
        <v>0</v>
      </c>
      <c r="CJ434" s="741">
        <f t="shared" si="3575"/>
        <v>0</v>
      </c>
      <c r="CK434" s="740">
        <f t="shared" si="3668"/>
        <v>0</v>
      </c>
      <c r="CL434" s="741">
        <f t="shared" si="3576"/>
        <v>0</v>
      </c>
      <c r="CM434" s="740">
        <f t="shared" si="3669"/>
        <v>0</v>
      </c>
      <c r="CN434" s="741">
        <f t="shared" si="3577"/>
        <v>0</v>
      </c>
      <c r="CO434" s="740">
        <f t="shared" si="3670"/>
        <v>0</v>
      </c>
      <c r="CP434" s="741">
        <f t="shared" si="3578"/>
        <v>0</v>
      </c>
      <c r="CQ434" s="740">
        <f t="shared" si="3671"/>
        <v>0</v>
      </c>
      <c r="CR434" s="741">
        <f t="shared" si="3579"/>
        <v>0</v>
      </c>
      <c r="CS434" s="740">
        <f t="shared" si="3672"/>
        <v>0</v>
      </c>
      <c r="CT434" s="741">
        <f t="shared" si="3580"/>
        <v>0</v>
      </c>
      <c r="CU434" s="743">
        <f t="shared" si="3581"/>
        <v>0</v>
      </c>
      <c r="CV434" s="744">
        <f t="shared" si="3582"/>
        <v>0</v>
      </c>
      <c r="CW434" s="745">
        <v>12</v>
      </c>
      <c r="CX434" s="746">
        <f t="shared" si="3583"/>
        <v>0</v>
      </c>
      <c r="CY434" s="747"/>
      <c r="CZ434" s="741"/>
      <c r="DA434" s="746">
        <f t="shared" si="3584"/>
        <v>0</v>
      </c>
      <c r="DB434" s="746">
        <f t="shared" si="3585"/>
        <v>0</v>
      </c>
      <c r="DC434" s="746">
        <f t="shared" si="3586"/>
        <v>0</v>
      </c>
      <c r="DD434" s="750"/>
      <c r="DE434" s="1044"/>
      <c r="DF434" s="735" t="s">
        <v>47</v>
      </c>
      <c r="DG434" s="737">
        <f t="shared" si="3587"/>
        <v>0</v>
      </c>
      <c r="DH434" s="737">
        <f t="shared" si="3588"/>
        <v>5360</v>
      </c>
      <c r="DI434" s="738">
        <f t="shared" si="3589"/>
        <v>5414</v>
      </c>
      <c r="DJ434" s="817">
        <f t="shared" si="3590"/>
        <v>0</v>
      </c>
      <c r="DK434" s="740">
        <f t="shared" si="3591"/>
        <v>0</v>
      </c>
      <c r="DL434" s="741">
        <f t="shared" si="3592"/>
        <v>0</v>
      </c>
      <c r="DM434" s="740">
        <f t="shared" si="3593"/>
        <v>0</v>
      </c>
      <c r="DN434" s="741">
        <f t="shared" si="3594"/>
        <v>0</v>
      </c>
      <c r="DO434" s="740">
        <f t="shared" si="3673"/>
        <v>0</v>
      </c>
      <c r="DP434" s="741">
        <f t="shared" si="3595"/>
        <v>0</v>
      </c>
      <c r="DQ434" s="740">
        <f t="shared" si="3674"/>
        <v>0</v>
      </c>
      <c r="DR434" s="741">
        <f t="shared" si="3596"/>
        <v>0</v>
      </c>
      <c r="DS434" s="740">
        <f t="shared" si="3675"/>
        <v>0</v>
      </c>
      <c r="DT434" s="741">
        <f t="shared" si="3597"/>
        <v>0</v>
      </c>
      <c r="DU434" s="740">
        <f t="shared" si="3676"/>
        <v>0</v>
      </c>
      <c r="DV434" s="741">
        <f t="shared" si="3598"/>
        <v>0</v>
      </c>
      <c r="DW434" s="740">
        <f t="shared" si="3677"/>
        <v>0</v>
      </c>
      <c r="DX434" s="741">
        <f t="shared" si="3599"/>
        <v>0</v>
      </c>
      <c r="DY434" s="740">
        <f t="shared" si="3678"/>
        <v>0</v>
      </c>
      <c r="DZ434" s="741">
        <f t="shared" si="3600"/>
        <v>0</v>
      </c>
      <c r="EA434" s="740">
        <f t="shared" si="3679"/>
        <v>0</v>
      </c>
      <c r="EB434" s="741">
        <f t="shared" si="3601"/>
        <v>0</v>
      </c>
      <c r="EC434" s="740">
        <f t="shared" si="3680"/>
        <v>0</v>
      </c>
      <c r="ED434" s="741">
        <f t="shared" si="3602"/>
        <v>0</v>
      </c>
      <c r="EE434" s="743">
        <f t="shared" si="3603"/>
        <v>0</v>
      </c>
      <c r="EF434" s="744">
        <f t="shared" si="3604"/>
        <v>0</v>
      </c>
      <c r="EG434" s="745">
        <v>12</v>
      </c>
      <c r="EH434" s="746">
        <f t="shared" si="3605"/>
        <v>0</v>
      </c>
      <c r="EI434" s="747"/>
      <c r="EJ434" s="741"/>
      <c r="EK434" s="746">
        <f t="shared" si="3606"/>
        <v>0</v>
      </c>
      <c r="EL434" s="746">
        <f t="shared" si="3607"/>
        <v>0</v>
      </c>
      <c r="EM434" s="746">
        <f t="shared" si="3608"/>
        <v>0</v>
      </c>
      <c r="EO434" s="1044"/>
      <c r="EP434" s="735" t="s">
        <v>47</v>
      </c>
      <c r="EQ434" s="737">
        <f t="shared" si="3609"/>
        <v>0</v>
      </c>
      <c r="ER434" s="737">
        <f t="shared" si="3610"/>
        <v>5360</v>
      </c>
      <c r="ES434" s="738">
        <f t="shared" si="3611"/>
        <v>5414</v>
      </c>
      <c r="ET434" s="817">
        <f t="shared" si="3612"/>
        <v>0</v>
      </c>
      <c r="EU434" s="740">
        <f t="shared" si="3613"/>
        <v>0</v>
      </c>
      <c r="EV434" s="741">
        <f t="shared" si="3614"/>
        <v>0</v>
      </c>
      <c r="EW434" s="740">
        <f t="shared" si="3615"/>
        <v>0</v>
      </c>
      <c r="EX434" s="741">
        <f t="shared" si="3616"/>
        <v>0</v>
      </c>
      <c r="EY434" s="740">
        <f t="shared" si="3681"/>
        <v>0</v>
      </c>
      <c r="EZ434" s="741">
        <f t="shared" si="3617"/>
        <v>0</v>
      </c>
      <c r="FA434" s="740">
        <f t="shared" si="3682"/>
        <v>0</v>
      </c>
      <c r="FB434" s="741">
        <f t="shared" si="3618"/>
        <v>0</v>
      </c>
      <c r="FC434" s="740">
        <f t="shared" si="3683"/>
        <v>0</v>
      </c>
      <c r="FD434" s="741">
        <f t="shared" si="3619"/>
        <v>0</v>
      </c>
      <c r="FE434" s="740">
        <f t="shared" si="3684"/>
        <v>0</v>
      </c>
      <c r="FF434" s="741">
        <f t="shared" si="3620"/>
        <v>0</v>
      </c>
      <c r="FG434" s="740">
        <f t="shared" si="3685"/>
        <v>0</v>
      </c>
      <c r="FH434" s="741">
        <f t="shared" si="3621"/>
        <v>0</v>
      </c>
      <c r="FI434" s="740">
        <f t="shared" si="3686"/>
        <v>0</v>
      </c>
      <c r="FJ434" s="741">
        <f t="shared" si="3622"/>
        <v>0</v>
      </c>
      <c r="FK434" s="740">
        <f t="shared" si="3687"/>
        <v>0</v>
      </c>
      <c r="FL434" s="741">
        <f t="shared" si="3623"/>
        <v>0</v>
      </c>
      <c r="FM434" s="740">
        <f t="shared" si="3688"/>
        <v>0</v>
      </c>
      <c r="FN434" s="741">
        <f t="shared" si="3624"/>
        <v>0</v>
      </c>
      <c r="FO434" s="743">
        <f t="shared" si="3625"/>
        <v>0</v>
      </c>
      <c r="FP434" s="744">
        <f t="shared" si="3626"/>
        <v>0</v>
      </c>
      <c r="FQ434" s="745">
        <v>12</v>
      </c>
      <c r="FR434" s="746">
        <f t="shared" si="3627"/>
        <v>0</v>
      </c>
      <c r="FS434" s="747"/>
      <c r="FT434" s="741"/>
      <c r="FU434" s="746">
        <f t="shared" si="3628"/>
        <v>0</v>
      </c>
      <c r="FV434" s="746">
        <f t="shared" si="3629"/>
        <v>0</v>
      </c>
      <c r="FW434" s="746">
        <f t="shared" si="3630"/>
        <v>0</v>
      </c>
      <c r="FY434" s="1044"/>
      <c r="FZ434" s="735" t="s">
        <v>47</v>
      </c>
      <c r="GA434" s="737">
        <f t="shared" si="3631"/>
        <v>2</v>
      </c>
      <c r="GB434" s="737">
        <f t="shared" si="3632"/>
        <v>5360</v>
      </c>
      <c r="GC434" s="738">
        <f t="shared" si="3633"/>
        <v>5414</v>
      </c>
      <c r="GD434" s="743">
        <f t="shared" si="3634"/>
        <v>10828</v>
      </c>
      <c r="GE434" s="743"/>
      <c r="GF434" s="737">
        <f t="shared" si="3635"/>
        <v>0</v>
      </c>
      <c r="GG434" s="743"/>
      <c r="GH434" s="737">
        <f t="shared" si="3636"/>
        <v>0</v>
      </c>
      <c r="GI434" s="743"/>
      <c r="GJ434" s="737">
        <f t="shared" si="3637"/>
        <v>0</v>
      </c>
      <c r="GK434" s="743"/>
      <c r="GL434" s="737">
        <f t="shared" si="3638"/>
        <v>0</v>
      </c>
      <c r="GM434" s="743"/>
      <c r="GN434" s="737">
        <f t="shared" si="3639"/>
        <v>0</v>
      </c>
      <c r="GO434" s="743"/>
      <c r="GP434" s="737">
        <f t="shared" si="3640"/>
        <v>0</v>
      </c>
      <c r="GQ434" s="743"/>
      <c r="GR434" s="737">
        <f t="shared" si="3641"/>
        <v>0</v>
      </c>
      <c r="GS434" s="743"/>
      <c r="GT434" s="737">
        <f t="shared" si="3642"/>
        <v>0</v>
      </c>
      <c r="GU434" s="743"/>
      <c r="GV434" s="737">
        <f t="shared" si="3643"/>
        <v>0</v>
      </c>
      <c r="GW434" s="743"/>
      <c r="GX434" s="737">
        <f t="shared" si="3644"/>
        <v>0</v>
      </c>
      <c r="GY434" s="743">
        <f t="shared" si="3644"/>
        <v>21656</v>
      </c>
      <c r="GZ434" s="744">
        <f t="shared" si="3645"/>
        <v>32484</v>
      </c>
      <c r="HA434" s="745">
        <v>12</v>
      </c>
      <c r="HB434" s="746">
        <f t="shared" si="3646"/>
        <v>389808</v>
      </c>
      <c r="HC434" s="737">
        <f t="shared" si="3647"/>
        <v>0</v>
      </c>
      <c r="HD434" s="737">
        <f t="shared" si="3647"/>
        <v>0</v>
      </c>
      <c r="HE434" s="746">
        <f t="shared" si="3648"/>
        <v>389808</v>
      </c>
      <c r="HF434" s="746">
        <f t="shared" si="3649"/>
        <v>117722.02</v>
      </c>
      <c r="HG434" s="746">
        <f t="shared" si="3650"/>
        <v>507530.02</v>
      </c>
    </row>
    <row r="435" spans="1:225" hidden="1" x14ac:dyDescent="0.25">
      <c r="A435" s="1044"/>
      <c r="B435" s="735" t="s">
        <v>866</v>
      </c>
      <c r="C435" s="737">
        <f t="shared" si="3515"/>
        <v>1</v>
      </c>
      <c r="D435" s="737">
        <f t="shared" si="3516"/>
        <v>6364</v>
      </c>
      <c r="E435" s="738">
        <f t="shared" si="3517"/>
        <v>6428</v>
      </c>
      <c r="F435" s="817">
        <f t="shared" si="3518"/>
        <v>6428</v>
      </c>
      <c r="G435" s="740">
        <f t="shared" si="3656"/>
        <v>0</v>
      </c>
      <c r="H435" s="741">
        <f t="shared" si="3519"/>
        <v>0</v>
      </c>
      <c r="I435" s="740">
        <f t="shared" si="3656"/>
        <v>0</v>
      </c>
      <c r="J435" s="741">
        <f t="shared" si="3520"/>
        <v>0</v>
      </c>
      <c r="K435" s="740">
        <f t="shared" si="3521"/>
        <v>0</v>
      </c>
      <c r="L435" s="741">
        <f t="shared" si="3522"/>
        <v>0</v>
      </c>
      <c r="M435" s="740">
        <f t="shared" si="3523"/>
        <v>0</v>
      </c>
      <c r="N435" s="741">
        <f t="shared" si="3524"/>
        <v>0</v>
      </c>
      <c r="O435" s="740">
        <f t="shared" si="3525"/>
        <v>0</v>
      </c>
      <c r="P435" s="741">
        <f t="shared" si="3526"/>
        <v>0</v>
      </c>
      <c r="Q435" s="740">
        <f t="shared" si="3527"/>
        <v>0</v>
      </c>
      <c r="R435" s="741">
        <f t="shared" si="3528"/>
        <v>0</v>
      </c>
      <c r="S435" s="740">
        <f t="shared" si="3529"/>
        <v>0</v>
      </c>
      <c r="T435" s="741">
        <f t="shared" si="3530"/>
        <v>0</v>
      </c>
      <c r="U435" s="740">
        <f t="shared" si="3531"/>
        <v>0</v>
      </c>
      <c r="V435" s="741">
        <f t="shared" si="3532"/>
        <v>0</v>
      </c>
      <c r="W435" s="740">
        <f t="shared" si="3533"/>
        <v>0</v>
      </c>
      <c r="X435" s="741">
        <f t="shared" si="3534"/>
        <v>0</v>
      </c>
      <c r="Y435" s="740">
        <f t="shared" si="3535"/>
        <v>0</v>
      </c>
      <c r="Z435" s="741">
        <f t="shared" si="3536"/>
        <v>0</v>
      </c>
      <c r="AA435" s="743">
        <f t="shared" si="3537"/>
        <v>9814</v>
      </c>
      <c r="AB435" s="744">
        <f t="shared" si="3538"/>
        <v>16242</v>
      </c>
      <c r="AC435" s="745">
        <v>12</v>
      </c>
      <c r="AD435" s="746">
        <f t="shared" si="3539"/>
        <v>194904</v>
      </c>
      <c r="AE435" s="747"/>
      <c r="AF435" s="741"/>
      <c r="AG435" s="746">
        <f t="shared" si="3540"/>
        <v>194904</v>
      </c>
      <c r="AH435" s="746">
        <f t="shared" si="3541"/>
        <v>58861.01</v>
      </c>
      <c r="AI435" s="746">
        <f t="shared" si="3542"/>
        <v>253765.01</v>
      </c>
      <c r="AK435" s="1044"/>
      <c r="AL435" s="735" t="s">
        <v>866</v>
      </c>
      <c r="AM435" s="737">
        <f t="shared" si="3543"/>
        <v>0</v>
      </c>
      <c r="AN435" s="737">
        <f t="shared" si="3544"/>
        <v>6364</v>
      </c>
      <c r="AO435" s="738">
        <f t="shared" si="3545"/>
        <v>6428</v>
      </c>
      <c r="AP435" s="817">
        <f t="shared" si="3546"/>
        <v>0</v>
      </c>
      <c r="AQ435" s="740">
        <f t="shared" si="3547"/>
        <v>0</v>
      </c>
      <c r="AR435" s="741">
        <f t="shared" si="3548"/>
        <v>0</v>
      </c>
      <c r="AS435" s="740">
        <f t="shared" si="3549"/>
        <v>0</v>
      </c>
      <c r="AT435" s="741">
        <f t="shared" si="3550"/>
        <v>0</v>
      </c>
      <c r="AU435" s="740">
        <f t="shared" si="3657"/>
        <v>0</v>
      </c>
      <c r="AV435" s="741">
        <f t="shared" si="3551"/>
        <v>0</v>
      </c>
      <c r="AW435" s="740">
        <f t="shared" si="3658"/>
        <v>0</v>
      </c>
      <c r="AX435" s="741">
        <f t="shared" si="3552"/>
        <v>0</v>
      </c>
      <c r="AY435" s="740">
        <f t="shared" si="3659"/>
        <v>0</v>
      </c>
      <c r="AZ435" s="741">
        <f t="shared" si="3553"/>
        <v>0</v>
      </c>
      <c r="BA435" s="740">
        <f t="shared" si="3660"/>
        <v>0</v>
      </c>
      <c r="BB435" s="741">
        <f t="shared" si="3554"/>
        <v>0</v>
      </c>
      <c r="BC435" s="740">
        <f t="shared" si="3661"/>
        <v>0</v>
      </c>
      <c r="BD435" s="741">
        <f t="shared" si="3555"/>
        <v>0</v>
      </c>
      <c r="BE435" s="740">
        <f t="shared" si="3662"/>
        <v>0</v>
      </c>
      <c r="BF435" s="741">
        <f t="shared" si="3556"/>
        <v>0</v>
      </c>
      <c r="BG435" s="740">
        <f t="shared" si="3663"/>
        <v>0</v>
      </c>
      <c r="BH435" s="741">
        <f t="shared" si="3557"/>
        <v>0</v>
      </c>
      <c r="BI435" s="740">
        <f t="shared" si="3664"/>
        <v>0</v>
      </c>
      <c r="BJ435" s="741">
        <f t="shared" si="3558"/>
        <v>0</v>
      </c>
      <c r="BK435" s="743">
        <f t="shared" si="3559"/>
        <v>0</v>
      </c>
      <c r="BL435" s="744">
        <f t="shared" si="3560"/>
        <v>0</v>
      </c>
      <c r="BM435" s="745">
        <v>12</v>
      </c>
      <c r="BN435" s="746">
        <f t="shared" si="3561"/>
        <v>0</v>
      </c>
      <c r="BO435" s="747"/>
      <c r="BP435" s="741"/>
      <c r="BQ435" s="746">
        <f t="shared" si="3562"/>
        <v>0</v>
      </c>
      <c r="BR435" s="746">
        <f t="shared" si="3563"/>
        <v>0</v>
      </c>
      <c r="BS435" s="746">
        <f t="shared" si="3564"/>
        <v>0</v>
      </c>
      <c r="BU435" s="1044"/>
      <c r="BV435" s="735" t="s">
        <v>866</v>
      </c>
      <c r="BW435" s="737">
        <f t="shared" si="3565"/>
        <v>0</v>
      </c>
      <c r="BX435" s="737">
        <f t="shared" si="3566"/>
        <v>6364</v>
      </c>
      <c r="BY435" s="738">
        <f t="shared" si="3567"/>
        <v>6428</v>
      </c>
      <c r="BZ435" s="817">
        <f t="shared" si="3568"/>
        <v>0</v>
      </c>
      <c r="CA435" s="740">
        <f t="shared" si="3569"/>
        <v>0</v>
      </c>
      <c r="CB435" s="741">
        <f t="shared" si="3570"/>
        <v>0</v>
      </c>
      <c r="CC435" s="740">
        <f t="shared" si="3571"/>
        <v>0</v>
      </c>
      <c r="CD435" s="741">
        <f t="shared" si="3572"/>
        <v>0</v>
      </c>
      <c r="CE435" s="740">
        <f t="shared" si="3665"/>
        <v>0</v>
      </c>
      <c r="CF435" s="741">
        <f t="shared" si="3573"/>
        <v>0</v>
      </c>
      <c r="CG435" s="740">
        <f t="shared" si="3666"/>
        <v>0</v>
      </c>
      <c r="CH435" s="741">
        <f t="shared" si="3574"/>
        <v>0</v>
      </c>
      <c r="CI435" s="740">
        <f t="shared" si="3667"/>
        <v>0</v>
      </c>
      <c r="CJ435" s="741">
        <f t="shared" si="3575"/>
        <v>0</v>
      </c>
      <c r="CK435" s="740">
        <f t="shared" si="3668"/>
        <v>0</v>
      </c>
      <c r="CL435" s="741">
        <f t="shared" si="3576"/>
        <v>0</v>
      </c>
      <c r="CM435" s="740">
        <f t="shared" si="3669"/>
        <v>0</v>
      </c>
      <c r="CN435" s="741">
        <f t="shared" si="3577"/>
        <v>0</v>
      </c>
      <c r="CO435" s="740">
        <f t="shared" si="3670"/>
        <v>0</v>
      </c>
      <c r="CP435" s="741">
        <f t="shared" si="3578"/>
        <v>0</v>
      </c>
      <c r="CQ435" s="740">
        <f t="shared" si="3671"/>
        <v>0</v>
      </c>
      <c r="CR435" s="741">
        <f t="shared" si="3579"/>
        <v>0</v>
      </c>
      <c r="CS435" s="740">
        <f t="shared" si="3672"/>
        <v>0</v>
      </c>
      <c r="CT435" s="741">
        <f t="shared" si="3580"/>
        <v>0</v>
      </c>
      <c r="CU435" s="743">
        <f t="shared" si="3581"/>
        <v>0</v>
      </c>
      <c r="CV435" s="744">
        <f t="shared" si="3582"/>
        <v>0</v>
      </c>
      <c r="CW435" s="745">
        <v>12</v>
      </c>
      <c r="CX435" s="746">
        <f t="shared" si="3583"/>
        <v>0</v>
      </c>
      <c r="CY435" s="747"/>
      <c r="CZ435" s="741"/>
      <c r="DA435" s="746">
        <f t="shared" si="3584"/>
        <v>0</v>
      </c>
      <c r="DB435" s="746">
        <f t="shared" si="3585"/>
        <v>0</v>
      </c>
      <c r="DC435" s="746">
        <f t="shared" si="3586"/>
        <v>0</v>
      </c>
      <c r="DD435" s="750"/>
      <c r="DE435" s="1044"/>
      <c r="DF435" s="735" t="s">
        <v>866</v>
      </c>
      <c r="DG435" s="737">
        <f t="shared" si="3587"/>
        <v>0</v>
      </c>
      <c r="DH435" s="737">
        <f t="shared" si="3588"/>
        <v>6364</v>
      </c>
      <c r="DI435" s="738">
        <f t="shared" si="3589"/>
        <v>6428</v>
      </c>
      <c r="DJ435" s="817">
        <f t="shared" si="3590"/>
        <v>0</v>
      </c>
      <c r="DK435" s="740">
        <f t="shared" si="3591"/>
        <v>0</v>
      </c>
      <c r="DL435" s="741">
        <f t="shared" si="3592"/>
        <v>0</v>
      </c>
      <c r="DM435" s="740">
        <f t="shared" si="3593"/>
        <v>0</v>
      </c>
      <c r="DN435" s="741">
        <f t="shared" si="3594"/>
        <v>0</v>
      </c>
      <c r="DO435" s="740">
        <f t="shared" si="3673"/>
        <v>0</v>
      </c>
      <c r="DP435" s="741">
        <f t="shared" si="3595"/>
        <v>0</v>
      </c>
      <c r="DQ435" s="740">
        <f t="shared" si="3674"/>
        <v>0</v>
      </c>
      <c r="DR435" s="741">
        <f t="shared" si="3596"/>
        <v>0</v>
      </c>
      <c r="DS435" s="740">
        <f t="shared" si="3675"/>
        <v>0</v>
      </c>
      <c r="DT435" s="741">
        <f t="shared" si="3597"/>
        <v>0</v>
      </c>
      <c r="DU435" s="740">
        <f t="shared" si="3676"/>
        <v>0</v>
      </c>
      <c r="DV435" s="741">
        <f t="shared" si="3598"/>
        <v>0</v>
      </c>
      <c r="DW435" s="740">
        <f t="shared" si="3677"/>
        <v>0</v>
      </c>
      <c r="DX435" s="741">
        <f t="shared" si="3599"/>
        <v>0</v>
      </c>
      <c r="DY435" s="740">
        <f t="shared" si="3678"/>
        <v>0</v>
      </c>
      <c r="DZ435" s="741">
        <f t="shared" si="3600"/>
        <v>0</v>
      </c>
      <c r="EA435" s="740">
        <f t="shared" si="3679"/>
        <v>0</v>
      </c>
      <c r="EB435" s="741">
        <f t="shared" si="3601"/>
        <v>0</v>
      </c>
      <c r="EC435" s="740">
        <f t="shared" si="3680"/>
        <v>0</v>
      </c>
      <c r="ED435" s="741">
        <f t="shared" si="3602"/>
        <v>0</v>
      </c>
      <c r="EE435" s="743">
        <f t="shared" si="3603"/>
        <v>0</v>
      </c>
      <c r="EF435" s="744">
        <f t="shared" si="3604"/>
        <v>0</v>
      </c>
      <c r="EG435" s="745">
        <v>12</v>
      </c>
      <c r="EH435" s="746">
        <f t="shared" si="3605"/>
        <v>0</v>
      </c>
      <c r="EI435" s="747"/>
      <c r="EJ435" s="741"/>
      <c r="EK435" s="746">
        <f t="shared" si="3606"/>
        <v>0</v>
      </c>
      <c r="EL435" s="746">
        <f t="shared" si="3607"/>
        <v>0</v>
      </c>
      <c r="EM435" s="746">
        <f t="shared" si="3608"/>
        <v>0</v>
      </c>
      <c r="EO435" s="1044"/>
      <c r="EP435" s="735" t="s">
        <v>866</v>
      </c>
      <c r="EQ435" s="737">
        <f t="shared" si="3609"/>
        <v>0</v>
      </c>
      <c r="ER435" s="737">
        <f t="shared" si="3610"/>
        <v>6364</v>
      </c>
      <c r="ES435" s="738">
        <f t="shared" si="3611"/>
        <v>6428</v>
      </c>
      <c r="ET435" s="817">
        <f t="shared" si="3612"/>
        <v>0</v>
      </c>
      <c r="EU435" s="740">
        <f t="shared" si="3613"/>
        <v>0</v>
      </c>
      <c r="EV435" s="741">
        <f t="shared" si="3614"/>
        <v>0</v>
      </c>
      <c r="EW435" s="740">
        <f t="shared" si="3615"/>
        <v>0</v>
      </c>
      <c r="EX435" s="741">
        <f t="shared" si="3616"/>
        <v>0</v>
      </c>
      <c r="EY435" s="740">
        <f t="shared" si="3681"/>
        <v>0</v>
      </c>
      <c r="EZ435" s="741">
        <f t="shared" si="3617"/>
        <v>0</v>
      </c>
      <c r="FA435" s="740">
        <f t="shared" si="3682"/>
        <v>0</v>
      </c>
      <c r="FB435" s="741">
        <f t="shared" si="3618"/>
        <v>0</v>
      </c>
      <c r="FC435" s="740">
        <f t="shared" si="3683"/>
        <v>0</v>
      </c>
      <c r="FD435" s="741">
        <f t="shared" si="3619"/>
        <v>0</v>
      </c>
      <c r="FE435" s="740">
        <f t="shared" si="3684"/>
        <v>0</v>
      </c>
      <c r="FF435" s="741">
        <f t="shared" si="3620"/>
        <v>0</v>
      </c>
      <c r="FG435" s="740">
        <f t="shared" si="3685"/>
        <v>0</v>
      </c>
      <c r="FH435" s="741">
        <f t="shared" si="3621"/>
        <v>0</v>
      </c>
      <c r="FI435" s="740">
        <f t="shared" si="3686"/>
        <v>0</v>
      </c>
      <c r="FJ435" s="741">
        <f t="shared" si="3622"/>
        <v>0</v>
      </c>
      <c r="FK435" s="740">
        <f t="shared" si="3687"/>
        <v>0</v>
      </c>
      <c r="FL435" s="741">
        <f t="shared" si="3623"/>
        <v>0</v>
      </c>
      <c r="FM435" s="740">
        <f t="shared" si="3688"/>
        <v>0</v>
      </c>
      <c r="FN435" s="741">
        <f t="shared" si="3624"/>
        <v>0</v>
      </c>
      <c r="FO435" s="743">
        <f t="shared" si="3625"/>
        <v>0</v>
      </c>
      <c r="FP435" s="744">
        <f t="shared" si="3626"/>
        <v>0</v>
      </c>
      <c r="FQ435" s="745">
        <v>12</v>
      </c>
      <c r="FR435" s="746">
        <f t="shared" si="3627"/>
        <v>0</v>
      </c>
      <c r="FS435" s="747"/>
      <c r="FT435" s="741"/>
      <c r="FU435" s="746">
        <f t="shared" si="3628"/>
        <v>0</v>
      </c>
      <c r="FV435" s="746">
        <f t="shared" si="3629"/>
        <v>0</v>
      </c>
      <c r="FW435" s="746">
        <f t="shared" si="3630"/>
        <v>0</v>
      </c>
      <c r="FY435" s="1044"/>
      <c r="FZ435" s="735" t="s">
        <v>866</v>
      </c>
      <c r="GA435" s="737">
        <f t="shared" si="3631"/>
        <v>1</v>
      </c>
      <c r="GB435" s="737">
        <f t="shared" si="3632"/>
        <v>6364</v>
      </c>
      <c r="GC435" s="738">
        <f t="shared" si="3633"/>
        <v>6428</v>
      </c>
      <c r="GD435" s="743">
        <f t="shared" si="3634"/>
        <v>6428</v>
      </c>
      <c r="GE435" s="743"/>
      <c r="GF435" s="737">
        <f t="shared" si="3635"/>
        <v>0</v>
      </c>
      <c r="GG435" s="743"/>
      <c r="GH435" s="737">
        <f t="shared" si="3636"/>
        <v>0</v>
      </c>
      <c r="GI435" s="743"/>
      <c r="GJ435" s="737">
        <f t="shared" si="3637"/>
        <v>0</v>
      </c>
      <c r="GK435" s="743"/>
      <c r="GL435" s="737">
        <f t="shared" si="3638"/>
        <v>0</v>
      </c>
      <c r="GM435" s="743"/>
      <c r="GN435" s="737">
        <f t="shared" si="3639"/>
        <v>0</v>
      </c>
      <c r="GO435" s="743"/>
      <c r="GP435" s="737">
        <f t="shared" si="3640"/>
        <v>0</v>
      </c>
      <c r="GQ435" s="743"/>
      <c r="GR435" s="737">
        <f t="shared" si="3641"/>
        <v>0</v>
      </c>
      <c r="GS435" s="743"/>
      <c r="GT435" s="737">
        <f t="shared" si="3642"/>
        <v>0</v>
      </c>
      <c r="GU435" s="743"/>
      <c r="GV435" s="737">
        <f t="shared" si="3643"/>
        <v>0</v>
      </c>
      <c r="GW435" s="743"/>
      <c r="GX435" s="737">
        <f t="shared" si="3644"/>
        <v>0</v>
      </c>
      <c r="GY435" s="743">
        <f t="shared" si="3644"/>
        <v>9814</v>
      </c>
      <c r="GZ435" s="744">
        <f t="shared" si="3645"/>
        <v>16242</v>
      </c>
      <c r="HA435" s="745">
        <v>12</v>
      </c>
      <c r="HB435" s="746">
        <f t="shared" si="3646"/>
        <v>194904</v>
      </c>
      <c r="HC435" s="737">
        <f t="shared" si="3647"/>
        <v>0</v>
      </c>
      <c r="HD435" s="737">
        <f t="shared" si="3647"/>
        <v>0</v>
      </c>
      <c r="HE435" s="746">
        <f t="shared" si="3648"/>
        <v>194904</v>
      </c>
      <c r="HF435" s="746">
        <f t="shared" si="3649"/>
        <v>58861.01</v>
      </c>
      <c r="HG435" s="746">
        <f t="shared" si="3650"/>
        <v>253765.01</v>
      </c>
    </row>
    <row r="436" spans="1:225" hidden="1" x14ac:dyDescent="0.25">
      <c r="A436" s="1044"/>
      <c r="B436" s="755" t="s">
        <v>418</v>
      </c>
      <c r="C436" s="737">
        <f t="shared" si="3515"/>
        <v>0</v>
      </c>
      <c r="D436" s="737">
        <f t="shared" si="3516"/>
        <v>5063</v>
      </c>
      <c r="E436" s="738">
        <f t="shared" si="3517"/>
        <v>5114</v>
      </c>
      <c r="F436" s="817">
        <f t="shared" si="3518"/>
        <v>0</v>
      </c>
      <c r="G436" s="740">
        <f t="shared" si="3656"/>
        <v>0</v>
      </c>
      <c r="H436" s="741">
        <f t="shared" si="3519"/>
        <v>0</v>
      </c>
      <c r="I436" s="740">
        <f t="shared" si="3656"/>
        <v>0</v>
      </c>
      <c r="J436" s="741">
        <f t="shared" si="3520"/>
        <v>0</v>
      </c>
      <c r="K436" s="740">
        <f t="shared" si="3521"/>
        <v>0</v>
      </c>
      <c r="L436" s="741">
        <f t="shared" si="3522"/>
        <v>0</v>
      </c>
      <c r="M436" s="740">
        <f t="shared" si="3523"/>
        <v>0</v>
      </c>
      <c r="N436" s="741">
        <f t="shared" si="3524"/>
        <v>0</v>
      </c>
      <c r="O436" s="740">
        <f t="shared" si="3525"/>
        <v>0</v>
      </c>
      <c r="P436" s="741">
        <f t="shared" si="3526"/>
        <v>0</v>
      </c>
      <c r="Q436" s="740">
        <f t="shared" si="3527"/>
        <v>0</v>
      </c>
      <c r="R436" s="741">
        <f t="shared" si="3528"/>
        <v>0</v>
      </c>
      <c r="S436" s="740">
        <f t="shared" si="3529"/>
        <v>0</v>
      </c>
      <c r="T436" s="741">
        <f t="shared" si="3530"/>
        <v>0</v>
      </c>
      <c r="U436" s="740">
        <f t="shared" si="3531"/>
        <v>0</v>
      </c>
      <c r="V436" s="741">
        <f t="shared" si="3532"/>
        <v>0</v>
      </c>
      <c r="W436" s="740">
        <f t="shared" si="3533"/>
        <v>0</v>
      </c>
      <c r="X436" s="741">
        <f t="shared" si="3534"/>
        <v>0</v>
      </c>
      <c r="Y436" s="740">
        <f t="shared" si="3535"/>
        <v>0</v>
      </c>
      <c r="Z436" s="741">
        <f t="shared" si="3536"/>
        <v>0</v>
      </c>
      <c r="AA436" s="743">
        <f t="shared" si="3537"/>
        <v>0</v>
      </c>
      <c r="AB436" s="744">
        <f t="shared" si="3538"/>
        <v>0</v>
      </c>
      <c r="AC436" s="745">
        <v>12</v>
      </c>
      <c r="AD436" s="746">
        <f t="shared" si="3539"/>
        <v>0</v>
      </c>
      <c r="AE436" s="747">
        <f>C436*1009.76*12</f>
        <v>0</v>
      </c>
      <c r="AF436" s="782">
        <f t="shared" ref="AF436:AF438" si="3699">AD436*0.085</f>
        <v>0</v>
      </c>
      <c r="AG436" s="746">
        <f t="shared" si="3540"/>
        <v>0</v>
      </c>
      <c r="AH436" s="746">
        <f t="shared" si="3541"/>
        <v>0</v>
      </c>
      <c r="AI436" s="746">
        <f t="shared" si="3542"/>
        <v>0</v>
      </c>
      <c r="AK436" s="1044"/>
      <c r="AL436" s="755" t="s">
        <v>418</v>
      </c>
      <c r="AM436" s="737">
        <f t="shared" si="3543"/>
        <v>2</v>
      </c>
      <c r="AN436" s="737">
        <f t="shared" si="3544"/>
        <v>5063</v>
      </c>
      <c r="AO436" s="738">
        <f t="shared" si="3545"/>
        <v>5114</v>
      </c>
      <c r="AP436" s="817">
        <f t="shared" si="3546"/>
        <v>10228</v>
      </c>
      <c r="AQ436" s="740">
        <f t="shared" si="3547"/>
        <v>0</v>
      </c>
      <c r="AR436" s="741">
        <f t="shared" si="3548"/>
        <v>0</v>
      </c>
      <c r="AS436" s="740">
        <f t="shared" si="3549"/>
        <v>0</v>
      </c>
      <c r="AT436" s="741">
        <f t="shared" si="3550"/>
        <v>0</v>
      </c>
      <c r="AU436" s="740">
        <f t="shared" si="3657"/>
        <v>0</v>
      </c>
      <c r="AV436" s="741">
        <f t="shared" si="3551"/>
        <v>0</v>
      </c>
      <c r="AW436" s="740">
        <f t="shared" si="3658"/>
        <v>0</v>
      </c>
      <c r="AX436" s="741">
        <f t="shared" si="3552"/>
        <v>0</v>
      </c>
      <c r="AY436" s="740">
        <f t="shared" si="3659"/>
        <v>0</v>
      </c>
      <c r="AZ436" s="741">
        <f t="shared" si="3553"/>
        <v>0</v>
      </c>
      <c r="BA436" s="740">
        <f t="shared" si="3660"/>
        <v>0</v>
      </c>
      <c r="BB436" s="741">
        <f t="shared" si="3554"/>
        <v>0</v>
      </c>
      <c r="BC436" s="740">
        <f t="shared" si="3661"/>
        <v>0</v>
      </c>
      <c r="BD436" s="741">
        <f t="shared" si="3555"/>
        <v>0</v>
      </c>
      <c r="BE436" s="740">
        <f t="shared" si="3662"/>
        <v>0</v>
      </c>
      <c r="BF436" s="741">
        <f t="shared" si="3556"/>
        <v>0</v>
      </c>
      <c r="BG436" s="740">
        <f t="shared" si="3663"/>
        <v>0</v>
      </c>
      <c r="BH436" s="741">
        <f t="shared" si="3557"/>
        <v>0</v>
      </c>
      <c r="BI436" s="740">
        <f t="shared" si="3664"/>
        <v>0</v>
      </c>
      <c r="BJ436" s="741">
        <f t="shared" si="3558"/>
        <v>0</v>
      </c>
      <c r="BK436" s="743">
        <f t="shared" si="3559"/>
        <v>22256</v>
      </c>
      <c r="BL436" s="744">
        <f t="shared" si="3560"/>
        <v>32484</v>
      </c>
      <c r="BM436" s="745">
        <v>12</v>
      </c>
      <c r="BN436" s="746">
        <f t="shared" si="3561"/>
        <v>389808</v>
      </c>
      <c r="BO436" s="747">
        <f>AM436*1009.76*12</f>
        <v>24234.240000000002</v>
      </c>
      <c r="BP436" s="782">
        <f t="shared" ref="BP436:BP438" si="3700">BN436*0.085</f>
        <v>33133.68</v>
      </c>
      <c r="BQ436" s="746">
        <f t="shared" si="3562"/>
        <v>447175.92</v>
      </c>
      <c r="BR436" s="746">
        <f t="shared" si="3563"/>
        <v>135047.13</v>
      </c>
      <c r="BS436" s="746">
        <f t="shared" si="3564"/>
        <v>582223.05000000005</v>
      </c>
      <c r="BU436" s="1044"/>
      <c r="BV436" s="755" t="s">
        <v>418</v>
      </c>
      <c r="BW436" s="737">
        <f t="shared" si="3565"/>
        <v>0</v>
      </c>
      <c r="BX436" s="737">
        <f t="shared" si="3566"/>
        <v>5063</v>
      </c>
      <c r="BY436" s="738">
        <f t="shared" si="3567"/>
        <v>5114</v>
      </c>
      <c r="BZ436" s="817">
        <f t="shared" si="3568"/>
        <v>0</v>
      </c>
      <c r="CA436" s="740">
        <f t="shared" si="3569"/>
        <v>0</v>
      </c>
      <c r="CB436" s="741">
        <f t="shared" si="3570"/>
        <v>0</v>
      </c>
      <c r="CC436" s="740">
        <f t="shared" si="3571"/>
        <v>0</v>
      </c>
      <c r="CD436" s="741">
        <f t="shared" si="3572"/>
        <v>0</v>
      </c>
      <c r="CE436" s="740">
        <f t="shared" si="3665"/>
        <v>0</v>
      </c>
      <c r="CF436" s="741">
        <f t="shared" si="3573"/>
        <v>0</v>
      </c>
      <c r="CG436" s="740">
        <f t="shared" si="3666"/>
        <v>0</v>
      </c>
      <c r="CH436" s="741">
        <f t="shared" si="3574"/>
        <v>0</v>
      </c>
      <c r="CI436" s="740">
        <f t="shared" si="3667"/>
        <v>0</v>
      </c>
      <c r="CJ436" s="741">
        <f t="shared" si="3575"/>
        <v>0</v>
      </c>
      <c r="CK436" s="740">
        <f t="shared" si="3668"/>
        <v>0</v>
      </c>
      <c r="CL436" s="741">
        <f t="shared" si="3576"/>
        <v>0</v>
      </c>
      <c r="CM436" s="740">
        <f t="shared" si="3669"/>
        <v>0</v>
      </c>
      <c r="CN436" s="741">
        <f t="shared" si="3577"/>
        <v>0</v>
      </c>
      <c r="CO436" s="740">
        <f t="shared" si="3670"/>
        <v>0</v>
      </c>
      <c r="CP436" s="741">
        <f t="shared" si="3578"/>
        <v>0</v>
      </c>
      <c r="CQ436" s="740">
        <f t="shared" si="3671"/>
        <v>0</v>
      </c>
      <c r="CR436" s="741">
        <f t="shared" si="3579"/>
        <v>0</v>
      </c>
      <c r="CS436" s="740">
        <f t="shared" si="3672"/>
        <v>0</v>
      </c>
      <c r="CT436" s="741">
        <f t="shared" si="3580"/>
        <v>0</v>
      </c>
      <c r="CU436" s="743">
        <f t="shared" si="3581"/>
        <v>0</v>
      </c>
      <c r="CV436" s="744">
        <f t="shared" si="3582"/>
        <v>0</v>
      </c>
      <c r="CW436" s="745">
        <v>12</v>
      </c>
      <c r="CX436" s="746">
        <f t="shared" si="3583"/>
        <v>0</v>
      </c>
      <c r="CY436" s="747">
        <f>BW436*1009.76*12</f>
        <v>0</v>
      </c>
      <c r="CZ436" s="782">
        <f t="shared" ref="CZ436:CZ438" si="3701">CX436*0.085</f>
        <v>0</v>
      </c>
      <c r="DA436" s="746">
        <f t="shared" si="3584"/>
        <v>0</v>
      </c>
      <c r="DB436" s="746">
        <f t="shared" si="3585"/>
        <v>0</v>
      </c>
      <c r="DC436" s="746">
        <f t="shared" si="3586"/>
        <v>0</v>
      </c>
      <c r="DD436" s="750"/>
      <c r="DE436" s="1044"/>
      <c r="DF436" s="755" t="s">
        <v>418</v>
      </c>
      <c r="DG436" s="737">
        <f t="shared" si="3587"/>
        <v>0</v>
      </c>
      <c r="DH436" s="737">
        <f t="shared" si="3588"/>
        <v>5063</v>
      </c>
      <c r="DI436" s="738">
        <f t="shared" si="3589"/>
        <v>5114</v>
      </c>
      <c r="DJ436" s="817">
        <f t="shared" si="3590"/>
        <v>0</v>
      </c>
      <c r="DK436" s="740">
        <f t="shared" si="3591"/>
        <v>0</v>
      </c>
      <c r="DL436" s="741">
        <f t="shared" si="3592"/>
        <v>0</v>
      </c>
      <c r="DM436" s="740">
        <f t="shared" si="3593"/>
        <v>0</v>
      </c>
      <c r="DN436" s="741">
        <f t="shared" si="3594"/>
        <v>0</v>
      </c>
      <c r="DO436" s="740">
        <f t="shared" si="3673"/>
        <v>0</v>
      </c>
      <c r="DP436" s="741">
        <f t="shared" si="3595"/>
        <v>0</v>
      </c>
      <c r="DQ436" s="740">
        <f t="shared" si="3674"/>
        <v>0</v>
      </c>
      <c r="DR436" s="741">
        <f t="shared" si="3596"/>
        <v>0</v>
      </c>
      <c r="DS436" s="740">
        <f t="shared" si="3675"/>
        <v>0</v>
      </c>
      <c r="DT436" s="741">
        <f t="shared" si="3597"/>
        <v>0</v>
      </c>
      <c r="DU436" s="740">
        <f t="shared" si="3676"/>
        <v>0</v>
      </c>
      <c r="DV436" s="741">
        <f t="shared" si="3598"/>
        <v>0</v>
      </c>
      <c r="DW436" s="740">
        <f t="shared" si="3677"/>
        <v>0</v>
      </c>
      <c r="DX436" s="741">
        <f t="shared" si="3599"/>
        <v>0</v>
      </c>
      <c r="DY436" s="740">
        <f t="shared" si="3678"/>
        <v>0</v>
      </c>
      <c r="DZ436" s="741">
        <f t="shared" si="3600"/>
        <v>0</v>
      </c>
      <c r="EA436" s="740">
        <f t="shared" si="3679"/>
        <v>0</v>
      </c>
      <c r="EB436" s="741">
        <f t="shared" si="3601"/>
        <v>0</v>
      </c>
      <c r="EC436" s="740">
        <f t="shared" si="3680"/>
        <v>0</v>
      </c>
      <c r="ED436" s="741">
        <f t="shared" si="3602"/>
        <v>0</v>
      </c>
      <c r="EE436" s="743">
        <f t="shared" si="3603"/>
        <v>0</v>
      </c>
      <c r="EF436" s="744">
        <f t="shared" si="3604"/>
        <v>0</v>
      </c>
      <c r="EG436" s="745">
        <v>12</v>
      </c>
      <c r="EH436" s="746">
        <f t="shared" si="3605"/>
        <v>0</v>
      </c>
      <c r="EI436" s="747">
        <f>DG436*1009.76*12</f>
        <v>0</v>
      </c>
      <c r="EJ436" s="782">
        <f t="shared" ref="EJ436:EJ438" si="3702">EH436*0.085</f>
        <v>0</v>
      </c>
      <c r="EK436" s="746">
        <f t="shared" si="3606"/>
        <v>0</v>
      </c>
      <c r="EL436" s="746">
        <f t="shared" si="3607"/>
        <v>0</v>
      </c>
      <c r="EM436" s="746">
        <f t="shared" si="3608"/>
        <v>0</v>
      </c>
      <c r="EO436" s="1044"/>
      <c r="EP436" s="755" t="s">
        <v>418</v>
      </c>
      <c r="EQ436" s="737">
        <f t="shared" si="3609"/>
        <v>0</v>
      </c>
      <c r="ER436" s="737">
        <f t="shared" si="3610"/>
        <v>5063</v>
      </c>
      <c r="ES436" s="738">
        <f t="shared" si="3611"/>
        <v>5114</v>
      </c>
      <c r="ET436" s="817">
        <f t="shared" si="3612"/>
        <v>0</v>
      </c>
      <c r="EU436" s="740">
        <f t="shared" si="3613"/>
        <v>0</v>
      </c>
      <c r="EV436" s="741">
        <f t="shared" si="3614"/>
        <v>0</v>
      </c>
      <c r="EW436" s="740">
        <f t="shared" si="3615"/>
        <v>0</v>
      </c>
      <c r="EX436" s="741">
        <f t="shared" si="3616"/>
        <v>0</v>
      </c>
      <c r="EY436" s="740">
        <f t="shared" si="3681"/>
        <v>0</v>
      </c>
      <c r="EZ436" s="741">
        <f t="shared" si="3617"/>
        <v>0</v>
      </c>
      <c r="FA436" s="740">
        <f t="shared" si="3682"/>
        <v>0</v>
      </c>
      <c r="FB436" s="741">
        <f t="shared" si="3618"/>
        <v>0</v>
      </c>
      <c r="FC436" s="740">
        <f t="shared" si="3683"/>
        <v>0</v>
      </c>
      <c r="FD436" s="741">
        <f t="shared" si="3619"/>
        <v>0</v>
      </c>
      <c r="FE436" s="740">
        <f t="shared" si="3684"/>
        <v>0</v>
      </c>
      <c r="FF436" s="741">
        <f t="shared" si="3620"/>
        <v>0</v>
      </c>
      <c r="FG436" s="740">
        <f t="shared" si="3685"/>
        <v>0</v>
      </c>
      <c r="FH436" s="741">
        <f t="shared" si="3621"/>
        <v>0</v>
      </c>
      <c r="FI436" s="740">
        <f t="shared" si="3686"/>
        <v>0</v>
      </c>
      <c r="FJ436" s="741">
        <f t="shared" si="3622"/>
        <v>0</v>
      </c>
      <c r="FK436" s="740">
        <f t="shared" si="3687"/>
        <v>0</v>
      </c>
      <c r="FL436" s="741">
        <f t="shared" si="3623"/>
        <v>0</v>
      </c>
      <c r="FM436" s="740">
        <f t="shared" si="3688"/>
        <v>0</v>
      </c>
      <c r="FN436" s="741">
        <f t="shared" si="3624"/>
        <v>0</v>
      </c>
      <c r="FO436" s="743">
        <f t="shared" si="3625"/>
        <v>0</v>
      </c>
      <c r="FP436" s="744">
        <f t="shared" si="3626"/>
        <v>0</v>
      </c>
      <c r="FQ436" s="745">
        <v>12</v>
      </c>
      <c r="FR436" s="746">
        <f t="shared" si="3627"/>
        <v>0</v>
      </c>
      <c r="FS436" s="747">
        <f>EQ436*1009.76*12</f>
        <v>0</v>
      </c>
      <c r="FT436" s="782">
        <f t="shared" ref="FT436:FT438" si="3703">FR436*0.085</f>
        <v>0</v>
      </c>
      <c r="FU436" s="746">
        <f t="shared" si="3628"/>
        <v>0</v>
      </c>
      <c r="FV436" s="746">
        <f t="shared" si="3629"/>
        <v>0</v>
      </c>
      <c r="FW436" s="746">
        <f t="shared" si="3630"/>
        <v>0</v>
      </c>
      <c r="FY436" s="1044"/>
      <c r="FZ436" s="755" t="s">
        <v>418</v>
      </c>
      <c r="GA436" s="737">
        <f t="shared" si="3631"/>
        <v>2</v>
      </c>
      <c r="GB436" s="737">
        <f t="shared" si="3632"/>
        <v>5063</v>
      </c>
      <c r="GC436" s="738">
        <f t="shared" si="3633"/>
        <v>5114</v>
      </c>
      <c r="GD436" s="743">
        <f t="shared" si="3634"/>
        <v>10228</v>
      </c>
      <c r="GE436" s="743"/>
      <c r="GF436" s="737">
        <f t="shared" si="3635"/>
        <v>0</v>
      </c>
      <c r="GG436" s="743"/>
      <c r="GH436" s="737">
        <f t="shared" si="3636"/>
        <v>0</v>
      </c>
      <c r="GI436" s="743"/>
      <c r="GJ436" s="737">
        <f t="shared" si="3637"/>
        <v>0</v>
      </c>
      <c r="GK436" s="743"/>
      <c r="GL436" s="737">
        <f t="shared" si="3638"/>
        <v>0</v>
      </c>
      <c r="GM436" s="743"/>
      <c r="GN436" s="737">
        <f t="shared" si="3639"/>
        <v>0</v>
      </c>
      <c r="GO436" s="743"/>
      <c r="GP436" s="737">
        <f t="shared" si="3640"/>
        <v>0</v>
      </c>
      <c r="GQ436" s="743"/>
      <c r="GR436" s="737">
        <f t="shared" si="3641"/>
        <v>0</v>
      </c>
      <c r="GS436" s="743"/>
      <c r="GT436" s="737">
        <f t="shared" si="3642"/>
        <v>0</v>
      </c>
      <c r="GU436" s="743"/>
      <c r="GV436" s="737">
        <f t="shared" si="3643"/>
        <v>0</v>
      </c>
      <c r="GW436" s="743"/>
      <c r="GX436" s="737">
        <f t="shared" si="3644"/>
        <v>0</v>
      </c>
      <c r="GY436" s="743">
        <f t="shared" si="3644"/>
        <v>22256</v>
      </c>
      <c r="GZ436" s="744">
        <f t="shared" si="3645"/>
        <v>32484</v>
      </c>
      <c r="HA436" s="745">
        <v>12</v>
      </c>
      <c r="HB436" s="746">
        <f t="shared" si="3646"/>
        <v>389808</v>
      </c>
      <c r="HC436" s="737">
        <f t="shared" si="3647"/>
        <v>24234.240000000002</v>
      </c>
      <c r="HD436" s="737">
        <f t="shared" si="3647"/>
        <v>33133.68</v>
      </c>
      <c r="HE436" s="746">
        <f t="shared" si="3648"/>
        <v>447175.92</v>
      </c>
      <c r="HF436" s="746">
        <f t="shared" si="3649"/>
        <v>135047.13</v>
      </c>
      <c r="HG436" s="746">
        <f t="shared" si="3650"/>
        <v>582223.05000000005</v>
      </c>
    </row>
    <row r="437" spans="1:225" hidden="1" x14ac:dyDescent="0.25">
      <c r="A437" s="1044"/>
      <c r="B437" s="755" t="s">
        <v>526</v>
      </c>
      <c r="C437" s="737">
        <f t="shared" si="3515"/>
        <v>0</v>
      </c>
      <c r="D437" s="737">
        <f t="shared" si="3516"/>
        <v>5063</v>
      </c>
      <c r="E437" s="738">
        <f t="shared" si="3517"/>
        <v>5114</v>
      </c>
      <c r="F437" s="817">
        <f t="shared" si="3518"/>
        <v>0</v>
      </c>
      <c r="G437" s="740">
        <f t="shared" si="3656"/>
        <v>0</v>
      </c>
      <c r="H437" s="741">
        <f t="shared" si="3519"/>
        <v>0</v>
      </c>
      <c r="I437" s="740">
        <f t="shared" si="3656"/>
        <v>0</v>
      </c>
      <c r="J437" s="741">
        <f t="shared" si="3520"/>
        <v>0</v>
      </c>
      <c r="K437" s="740">
        <f t="shared" si="3521"/>
        <v>0</v>
      </c>
      <c r="L437" s="741">
        <f t="shared" si="3522"/>
        <v>0</v>
      </c>
      <c r="M437" s="740">
        <f t="shared" si="3523"/>
        <v>0</v>
      </c>
      <c r="N437" s="741">
        <f t="shared" si="3524"/>
        <v>0</v>
      </c>
      <c r="O437" s="740">
        <f t="shared" si="3525"/>
        <v>0</v>
      </c>
      <c r="P437" s="741">
        <f t="shared" si="3526"/>
        <v>0</v>
      </c>
      <c r="Q437" s="740">
        <f t="shared" si="3527"/>
        <v>0</v>
      </c>
      <c r="R437" s="741">
        <f t="shared" si="3528"/>
        <v>0</v>
      </c>
      <c r="S437" s="740">
        <f t="shared" si="3529"/>
        <v>0</v>
      </c>
      <c r="T437" s="741">
        <f t="shared" si="3530"/>
        <v>0</v>
      </c>
      <c r="U437" s="740">
        <f t="shared" si="3531"/>
        <v>0</v>
      </c>
      <c r="V437" s="741">
        <f t="shared" si="3532"/>
        <v>0</v>
      </c>
      <c r="W437" s="740">
        <f t="shared" si="3533"/>
        <v>0</v>
      </c>
      <c r="X437" s="741">
        <f t="shared" si="3534"/>
        <v>0</v>
      </c>
      <c r="Y437" s="740">
        <f t="shared" si="3535"/>
        <v>0</v>
      </c>
      <c r="Z437" s="741">
        <f t="shared" si="3536"/>
        <v>0</v>
      </c>
      <c r="AA437" s="743">
        <f t="shared" si="3537"/>
        <v>0</v>
      </c>
      <c r="AB437" s="744">
        <f t="shared" si="3538"/>
        <v>0</v>
      </c>
      <c r="AC437" s="745">
        <v>12</v>
      </c>
      <c r="AD437" s="746">
        <f t="shared" si="3539"/>
        <v>0</v>
      </c>
      <c r="AE437" s="747"/>
      <c r="AF437" s="782">
        <f t="shared" si="3699"/>
        <v>0</v>
      </c>
      <c r="AG437" s="746">
        <f t="shared" si="3540"/>
        <v>0</v>
      </c>
      <c r="AH437" s="746">
        <f t="shared" si="3541"/>
        <v>0</v>
      </c>
      <c r="AI437" s="746">
        <f t="shared" si="3542"/>
        <v>0</v>
      </c>
      <c r="AK437" s="1044"/>
      <c r="AL437" s="755" t="s">
        <v>526</v>
      </c>
      <c r="AM437" s="737">
        <f t="shared" si="3543"/>
        <v>4</v>
      </c>
      <c r="AN437" s="737">
        <f t="shared" si="3544"/>
        <v>5063</v>
      </c>
      <c r="AO437" s="738">
        <f t="shared" si="3545"/>
        <v>5114</v>
      </c>
      <c r="AP437" s="817">
        <f t="shared" si="3546"/>
        <v>20456</v>
      </c>
      <c r="AQ437" s="740">
        <f t="shared" si="3547"/>
        <v>0</v>
      </c>
      <c r="AR437" s="741">
        <f t="shared" si="3548"/>
        <v>0</v>
      </c>
      <c r="AS437" s="740">
        <f t="shared" si="3549"/>
        <v>0</v>
      </c>
      <c r="AT437" s="741">
        <f t="shared" si="3550"/>
        <v>0</v>
      </c>
      <c r="AU437" s="740">
        <f t="shared" si="3657"/>
        <v>0</v>
      </c>
      <c r="AV437" s="741">
        <f t="shared" si="3551"/>
        <v>0</v>
      </c>
      <c r="AW437" s="740">
        <f t="shared" si="3658"/>
        <v>0</v>
      </c>
      <c r="AX437" s="741">
        <f t="shared" si="3552"/>
        <v>0</v>
      </c>
      <c r="AY437" s="740">
        <f t="shared" si="3659"/>
        <v>0</v>
      </c>
      <c r="AZ437" s="741">
        <f t="shared" si="3553"/>
        <v>0</v>
      </c>
      <c r="BA437" s="740">
        <f t="shared" si="3660"/>
        <v>0</v>
      </c>
      <c r="BB437" s="741">
        <f t="shared" si="3554"/>
        <v>0</v>
      </c>
      <c r="BC437" s="740">
        <f t="shared" si="3661"/>
        <v>0</v>
      </c>
      <c r="BD437" s="741">
        <f t="shared" si="3555"/>
        <v>0</v>
      </c>
      <c r="BE437" s="740">
        <f t="shared" si="3662"/>
        <v>0</v>
      </c>
      <c r="BF437" s="741">
        <f t="shared" si="3556"/>
        <v>0</v>
      </c>
      <c r="BG437" s="740">
        <f t="shared" si="3663"/>
        <v>0</v>
      </c>
      <c r="BH437" s="741">
        <f t="shared" si="3557"/>
        <v>0</v>
      </c>
      <c r="BI437" s="740">
        <f t="shared" si="3664"/>
        <v>0</v>
      </c>
      <c r="BJ437" s="741">
        <f t="shared" si="3558"/>
        <v>0</v>
      </c>
      <c r="BK437" s="743">
        <f t="shared" si="3559"/>
        <v>44512</v>
      </c>
      <c r="BL437" s="744">
        <f t="shared" si="3560"/>
        <v>64968</v>
      </c>
      <c r="BM437" s="745">
        <v>12</v>
      </c>
      <c r="BN437" s="746">
        <f t="shared" si="3561"/>
        <v>779616</v>
      </c>
      <c r="BO437" s="747"/>
      <c r="BP437" s="782">
        <f t="shared" si="3700"/>
        <v>66267.360000000001</v>
      </c>
      <c r="BQ437" s="746">
        <f t="shared" si="3562"/>
        <v>845883.36</v>
      </c>
      <c r="BR437" s="746">
        <f t="shared" si="3563"/>
        <v>255456.77</v>
      </c>
      <c r="BS437" s="746">
        <f t="shared" si="3564"/>
        <v>1101340.1299999999</v>
      </c>
      <c r="BU437" s="1044"/>
      <c r="BV437" s="755" t="s">
        <v>526</v>
      </c>
      <c r="BW437" s="737">
        <f t="shared" si="3565"/>
        <v>0</v>
      </c>
      <c r="BX437" s="737">
        <f t="shared" si="3566"/>
        <v>5063</v>
      </c>
      <c r="BY437" s="738">
        <f t="shared" si="3567"/>
        <v>5114</v>
      </c>
      <c r="BZ437" s="817">
        <f t="shared" si="3568"/>
        <v>0</v>
      </c>
      <c r="CA437" s="740">
        <f t="shared" si="3569"/>
        <v>0</v>
      </c>
      <c r="CB437" s="741">
        <f t="shared" si="3570"/>
        <v>0</v>
      </c>
      <c r="CC437" s="740">
        <f t="shared" si="3571"/>
        <v>0</v>
      </c>
      <c r="CD437" s="741">
        <f t="shared" si="3572"/>
        <v>0</v>
      </c>
      <c r="CE437" s="740">
        <f t="shared" si="3665"/>
        <v>0</v>
      </c>
      <c r="CF437" s="741">
        <f t="shared" si="3573"/>
        <v>0</v>
      </c>
      <c r="CG437" s="740">
        <f t="shared" si="3666"/>
        <v>0</v>
      </c>
      <c r="CH437" s="741">
        <f t="shared" si="3574"/>
        <v>0</v>
      </c>
      <c r="CI437" s="740">
        <f t="shared" si="3667"/>
        <v>0</v>
      </c>
      <c r="CJ437" s="741">
        <f t="shared" si="3575"/>
        <v>0</v>
      </c>
      <c r="CK437" s="740">
        <f t="shared" si="3668"/>
        <v>0</v>
      </c>
      <c r="CL437" s="741">
        <f t="shared" si="3576"/>
        <v>0</v>
      </c>
      <c r="CM437" s="740">
        <f t="shared" si="3669"/>
        <v>0</v>
      </c>
      <c r="CN437" s="741">
        <f t="shared" si="3577"/>
        <v>0</v>
      </c>
      <c r="CO437" s="740">
        <f t="shared" si="3670"/>
        <v>0</v>
      </c>
      <c r="CP437" s="741">
        <f t="shared" si="3578"/>
        <v>0</v>
      </c>
      <c r="CQ437" s="740">
        <f t="shared" si="3671"/>
        <v>0</v>
      </c>
      <c r="CR437" s="741">
        <f t="shared" si="3579"/>
        <v>0</v>
      </c>
      <c r="CS437" s="740">
        <f t="shared" si="3672"/>
        <v>0</v>
      </c>
      <c r="CT437" s="741">
        <f t="shared" si="3580"/>
        <v>0</v>
      </c>
      <c r="CU437" s="743">
        <f t="shared" si="3581"/>
        <v>0</v>
      </c>
      <c r="CV437" s="744">
        <f t="shared" si="3582"/>
        <v>0</v>
      </c>
      <c r="CW437" s="745">
        <v>12</v>
      </c>
      <c r="CX437" s="746">
        <f t="shared" si="3583"/>
        <v>0</v>
      </c>
      <c r="CY437" s="747"/>
      <c r="CZ437" s="782">
        <f t="shared" si="3701"/>
        <v>0</v>
      </c>
      <c r="DA437" s="746">
        <f t="shared" si="3584"/>
        <v>0</v>
      </c>
      <c r="DB437" s="746">
        <f t="shared" si="3585"/>
        <v>0</v>
      </c>
      <c r="DC437" s="746">
        <f t="shared" si="3586"/>
        <v>0</v>
      </c>
      <c r="DD437" s="750"/>
      <c r="DE437" s="1044"/>
      <c r="DF437" s="755" t="s">
        <v>526</v>
      </c>
      <c r="DG437" s="737">
        <f t="shared" si="3587"/>
        <v>0</v>
      </c>
      <c r="DH437" s="737">
        <f t="shared" si="3588"/>
        <v>5063</v>
      </c>
      <c r="DI437" s="738">
        <f t="shared" si="3589"/>
        <v>5114</v>
      </c>
      <c r="DJ437" s="817">
        <f t="shared" si="3590"/>
        <v>0</v>
      </c>
      <c r="DK437" s="740">
        <f t="shared" si="3591"/>
        <v>0</v>
      </c>
      <c r="DL437" s="741">
        <f t="shared" si="3592"/>
        <v>0</v>
      </c>
      <c r="DM437" s="740">
        <f t="shared" si="3593"/>
        <v>0</v>
      </c>
      <c r="DN437" s="741">
        <f t="shared" si="3594"/>
        <v>0</v>
      </c>
      <c r="DO437" s="740">
        <f t="shared" si="3673"/>
        <v>0</v>
      </c>
      <c r="DP437" s="741">
        <f t="shared" si="3595"/>
        <v>0</v>
      </c>
      <c r="DQ437" s="740">
        <f t="shared" si="3674"/>
        <v>0</v>
      </c>
      <c r="DR437" s="741">
        <f t="shared" si="3596"/>
        <v>0</v>
      </c>
      <c r="DS437" s="740">
        <f t="shared" si="3675"/>
        <v>0</v>
      </c>
      <c r="DT437" s="741">
        <f t="shared" si="3597"/>
        <v>0</v>
      </c>
      <c r="DU437" s="740">
        <f t="shared" si="3676"/>
        <v>0</v>
      </c>
      <c r="DV437" s="741">
        <f t="shared" si="3598"/>
        <v>0</v>
      </c>
      <c r="DW437" s="740">
        <f t="shared" si="3677"/>
        <v>0</v>
      </c>
      <c r="DX437" s="741">
        <f t="shared" si="3599"/>
        <v>0</v>
      </c>
      <c r="DY437" s="740">
        <f t="shared" si="3678"/>
        <v>0</v>
      </c>
      <c r="DZ437" s="741">
        <f t="shared" si="3600"/>
        <v>0</v>
      </c>
      <c r="EA437" s="740">
        <f t="shared" si="3679"/>
        <v>0</v>
      </c>
      <c r="EB437" s="741">
        <f t="shared" si="3601"/>
        <v>0</v>
      </c>
      <c r="EC437" s="740">
        <f t="shared" si="3680"/>
        <v>0</v>
      </c>
      <c r="ED437" s="741">
        <f t="shared" si="3602"/>
        <v>0</v>
      </c>
      <c r="EE437" s="743">
        <f t="shared" si="3603"/>
        <v>0</v>
      </c>
      <c r="EF437" s="744">
        <f t="shared" si="3604"/>
        <v>0</v>
      </c>
      <c r="EG437" s="745">
        <v>12</v>
      </c>
      <c r="EH437" s="746">
        <f t="shared" si="3605"/>
        <v>0</v>
      </c>
      <c r="EI437" s="747"/>
      <c r="EJ437" s="782">
        <f t="shared" si="3702"/>
        <v>0</v>
      </c>
      <c r="EK437" s="746">
        <f t="shared" si="3606"/>
        <v>0</v>
      </c>
      <c r="EL437" s="746">
        <f t="shared" si="3607"/>
        <v>0</v>
      </c>
      <c r="EM437" s="746">
        <f t="shared" si="3608"/>
        <v>0</v>
      </c>
      <c r="EO437" s="1044"/>
      <c r="EP437" s="755" t="s">
        <v>526</v>
      </c>
      <c r="EQ437" s="737">
        <f t="shared" si="3609"/>
        <v>0</v>
      </c>
      <c r="ER437" s="737">
        <f t="shared" si="3610"/>
        <v>5063</v>
      </c>
      <c r="ES437" s="738">
        <f t="shared" si="3611"/>
        <v>5114</v>
      </c>
      <c r="ET437" s="817">
        <f t="shared" si="3612"/>
        <v>0</v>
      </c>
      <c r="EU437" s="740">
        <f t="shared" si="3613"/>
        <v>0</v>
      </c>
      <c r="EV437" s="741">
        <f t="shared" si="3614"/>
        <v>0</v>
      </c>
      <c r="EW437" s="740">
        <f t="shared" si="3615"/>
        <v>0</v>
      </c>
      <c r="EX437" s="741">
        <f t="shared" si="3616"/>
        <v>0</v>
      </c>
      <c r="EY437" s="740">
        <f t="shared" si="3681"/>
        <v>0</v>
      </c>
      <c r="EZ437" s="741">
        <f t="shared" si="3617"/>
        <v>0</v>
      </c>
      <c r="FA437" s="740">
        <f t="shared" si="3682"/>
        <v>0</v>
      </c>
      <c r="FB437" s="741">
        <f t="shared" si="3618"/>
        <v>0</v>
      </c>
      <c r="FC437" s="740">
        <f t="shared" si="3683"/>
        <v>0</v>
      </c>
      <c r="FD437" s="741">
        <f t="shared" si="3619"/>
        <v>0</v>
      </c>
      <c r="FE437" s="740">
        <f t="shared" si="3684"/>
        <v>0</v>
      </c>
      <c r="FF437" s="741">
        <f t="shared" si="3620"/>
        <v>0</v>
      </c>
      <c r="FG437" s="740">
        <f t="shared" si="3685"/>
        <v>0</v>
      </c>
      <c r="FH437" s="741">
        <f t="shared" si="3621"/>
        <v>0</v>
      </c>
      <c r="FI437" s="740">
        <f t="shared" si="3686"/>
        <v>0</v>
      </c>
      <c r="FJ437" s="741">
        <f t="shared" si="3622"/>
        <v>0</v>
      </c>
      <c r="FK437" s="740">
        <f t="shared" si="3687"/>
        <v>0</v>
      </c>
      <c r="FL437" s="741">
        <f t="shared" si="3623"/>
        <v>0</v>
      </c>
      <c r="FM437" s="740">
        <f t="shared" si="3688"/>
        <v>0</v>
      </c>
      <c r="FN437" s="741">
        <f t="shared" si="3624"/>
        <v>0</v>
      </c>
      <c r="FO437" s="743">
        <f t="shared" si="3625"/>
        <v>0</v>
      </c>
      <c r="FP437" s="744">
        <f t="shared" si="3626"/>
        <v>0</v>
      </c>
      <c r="FQ437" s="745">
        <v>12</v>
      </c>
      <c r="FR437" s="746">
        <f t="shared" si="3627"/>
        <v>0</v>
      </c>
      <c r="FS437" s="747"/>
      <c r="FT437" s="782">
        <f t="shared" si="3703"/>
        <v>0</v>
      </c>
      <c r="FU437" s="746">
        <f t="shared" si="3628"/>
        <v>0</v>
      </c>
      <c r="FV437" s="746">
        <f t="shared" si="3629"/>
        <v>0</v>
      </c>
      <c r="FW437" s="746">
        <f t="shared" si="3630"/>
        <v>0</v>
      </c>
      <c r="FY437" s="1044"/>
      <c r="FZ437" s="755" t="s">
        <v>526</v>
      </c>
      <c r="GA437" s="737">
        <f t="shared" si="3631"/>
        <v>4</v>
      </c>
      <c r="GB437" s="737">
        <f t="shared" si="3632"/>
        <v>5063</v>
      </c>
      <c r="GC437" s="738">
        <f t="shared" si="3633"/>
        <v>5114</v>
      </c>
      <c r="GD437" s="743">
        <f t="shared" si="3634"/>
        <v>20456</v>
      </c>
      <c r="GE437" s="743"/>
      <c r="GF437" s="737">
        <f t="shared" si="3635"/>
        <v>0</v>
      </c>
      <c r="GG437" s="743"/>
      <c r="GH437" s="737">
        <f t="shared" si="3636"/>
        <v>0</v>
      </c>
      <c r="GI437" s="743"/>
      <c r="GJ437" s="737">
        <f t="shared" si="3637"/>
        <v>0</v>
      </c>
      <c r="GK437" s="743"/>
      <c r="GL437" s="737">
        <f t="shared" si="3638"/>
        <v>0</v>
      </c>
      <c r="GM437" s="743"/>
      <c r="GN437" s="737">
        <f t="shared" si="3639"/>
        <v>0</v>
      </c>
      <c r="GO437" s="743"/>
      <c r="GP437" s="737">
        <f t="shared" si="3640"/>
        <v>0</v>
      </c>
      <c r="GQ437" s="743"/>
      <c r="GR437" s="737">
        <f t="shared" si="3641"/>
        <v>0</v>
      </c>
      <c r="GS437" s="743"/>
      <c r="GT437" s="737">
        <f t="shared" si="3642"/>
        <v>0</v>
      </c>
      <c r="GU437" s="743"/>
      <c r="GV437" s="737">
        <f t="shared" si="3643"/>
        <v>0</v>
      </c>
      <c r="GW437" s="743"/>
      <c r="GX437" s="737">
        <f t="shared" si="3644"/>
        <v>0</v>
      </c>
      <c r="GY437" s="743">
        <f t="shared" si="3644"/>
        <v>44512</v>
      </c>
      <c r="GZ437" s="744">
        <f t="shared" si="3645"/>
        <v>64968</v>
      </c>
      <c r="HA437" s="745">
        <v>12</v>
      </c>
      <c r="HB437" s="746">
        <f t="shared" si="3646"/>
        <v>779616</v>
      </c>
      <c r="HC437" s="737">
        <f t="shared" si="3647"/>
        <v>0</v>
      </c>
      <c r="HD437" s="737">
        <f t="shared" si="3647"/>
        <v>66267.360000000001</v>
      </c>
      <c r="HE437" s="746">
        <f t="shared" si="3648"/>
        <v>845883.36</v>
      </c>
      <c r="HF437" s="746">
        <f t="shared" si="3649"/>
        <v>255456.77</v>
      </c>
      <c r="HG437" s="746">
        <f t="shared" si="3650"/>
        <v>1101340.1299999999</v>
      </c>
    </row>
    <row r="438" spans="1:225" hidden="1" x14ac:dyDescent="0.25">
      <c r="A438" s="1044"/>
      <c r="B438" s="755" t="s">
        <v>527</v>
      </c>
      <c r="C438" s="737">
        <f t="shared" si="3515"/>
        <v>0</v>
      </c>
      <c r="D438" s="737">
        <f t="shared" si="3516"/>
        <v>5063</v>
      </c>
      <c r="E438" s="738">
        <f t="shared" si="3517"/>
        <v>5114</v>
      </c>
      <c r="F438" s="817">
        <f t="shared" si="3518"/>
        <v>0</v>
      </c>
      <c r="G438" s="740">
        <f t="shared" si="3656"/>
        <v>0</v>
      </c>
      <c r="H438" s="741">
        <f t="shared" si="3519"/>
        <v>0</v>
      </c>
      <c r="I438" s="740">
        <f t="shared" si="3656"/>
        <v>0</v>
      </c>
      <c r="J438" s="741">
        <f t="shared" si="3520"/>
        <v>0</v>
      </c>
      <c r="K438" s="740">
        <f t="shared" si="3521"/>
        <v>0</v>
      </c>
      <c r="L438" s="741">
        <f t="shared" si="3522"/>
        <v>0</v>
      </c>
      <c r="M438" s="740">
        <f t="shared" si="3523"/>
        <v>0</v>
      </c>
      <c r="N438" s="741">
        <f t="shared" si="3524"/>
        <v>0</v>
      </c>
      <c r="O438" s="740">
        <f t="shared" si="3525"/>
        <v>0</v>
      </c>
      <c r="P438" s="741">
        <f t="shared" si="3526"/>
        <v>0</v>
      </c>
      <c r="Q438" s="740">
        <f t="shared" si="3527"/>
        <v>0</v>
      </c>
      <c r="R438" s="741">
        <f t="shared" si="3528"/>
        <v>0</v>
      </c>
      <c r="S438" s="740">
        <f t="shared" si="3529"/>
        <v>0</v>
      </c>
      <c r="T438" s="741">
        <f t="shared" si="3530"/>
        <v>0</v>
      </c>
      <c r="U438" s="740">
        <f t="shared" si="3531"/>
        <v>0</v>
      </c>
      <c r="V438" s="741">
        <f t="shared" si="3532"/>
        <v>0</v>
      </c>
      <c r="W438" s="740">
        <f t="shared" si="3533"/>
        <v>0</v>
      </c>
      <c r="X438" s="741">
        <f t="shared" si="3534"/>
        <v>0</v>
      </c>
      <c r="Y438" s="740">
        <f t="shared" si="3535"/>
        <v>0</v>
      </c>
      <c r="Z438" s="741">
        <f t="shared" si="3536"/>
        <v>0</v>
      </c>
      <c r="AA438" s="743">
        <f t="shared" si="3537"/>
        <v>0</v>
      </c>
      <c r="AB438" s="744">
        <f t="shared" si="3538"/>
        <v>0</v>
      </c>
      <c r="AC438" s="745">
        <v>12</v>
      </c>
      <c r="AD438" s="746">
        <f t="shared" si="3539"/>
        <v>0</v>
      </c>
      <c r="AE438" s="747"/>
      <c r="AF438" s="782">
        <f t="shared" si="3699"/>
        <v>0</v>
      </c>
      <c r="AG438" s="746">
        <f t="shared" si="3540"/>
        <v>0</v>
      </c>
      <c r="AH438" s="746">
        <f t="shared" si="3541"/>
        <v>0</v>
      </c>
      <c r="AI438" s="746">
        <f t="shared" si="3542"/>
        <v>0</v>
      </c>
      <c r="AK438" s="1044"/>
      <c r="AL438" s="755" t="s">
        <v>527</v>
      </c>
      <c r="AM438" s="737">
        <f t="shared" si="3543"/>
        <v>1</v>
      </c>
      <c r="AN438" s="737">
        <f t="shared" si="3544"/>
        <v>5063</v>
      </c>
      <c r="AO438" s="738">
        <f t="shared" si="3545"/>
        <v>5114</v>
      </c>
      <c r="AP438" s="817">
        <f t="shared" si="3546"/>
        <v>5114</v>
      </c>
      <c r="AQ438" s="740">
        <f t="shared" si="3547"/>
        <v>0</v>
      </c>
      <c r="AR438" s="741">
        <f t="shared" si="3548"/>
        <v>0</v>
      </c>
      <c r="AS438" s="740">
        <f t="shared" si="3549"/>
        <v>0</v>
      </c>
      <c r="AT438" s="741">
        <f t="shared" si="3550"/>
        <v>0</v>
      </c>
      <c r="AU438" s="740">
        <f t="shared" si="3657"/>
        <v>0</v>
      </c>
      <c r="AV438" s="741">
        <f t="shared" si="3551"/>
        <v>0</v>
      </c>
      <c r="AW438" s="740">
        <f t="shared" si="3658"/>
        <v>0</v>
      </c>
      <c r="AX438" s="741">
        <f t="shared" si="3552"/>
        <v>0</v>
      </c>
      <c r="AY438" s="740">
        <f t="shared" si="3659"/>
        <v>0</v>
      </c>
      <c r="AZ438" s="741">
        <f t="shared" si="3553"/>
        <v>0</v>
      </c>
      <c r="BA438" s="740">
        <f t="shared" si="3660"/>
        <v>0</v>
      </c>
      <c r="BB438" s="741">
        <f t="shared" si="3554"/>
        <v>0</v>
      </c>
      <c r="BC438" s="740">
        <f t="shared" si="3661"/>
        <v>0</v>
      </c>
      <c r="BD438" s="741">
        <f t="shared" si="3555"/>
        <v>0</v>
      </c>
      <c r="BE438" s="740">
        <f t="shared" si="3662"/>
        <v>0</v>
      </c>
      <c r="BF438" s="741">
        <f t="shared" si="3556"/>
        <v>0</v>
      </c>
      <c r="BG438" s="740">
        <f t="shared" si="3663"/>
        <v>0</v>
      </c>
      <c r="BH438" s="741">
        <f t="shared" si="3557"/>
        <v>0</v>
      </c>
      <c r="BI438" s="740">
        <f t="shared" si="3664"/>
        <v>0</v>
      </c>
      <c r="BJ438" s="741">
        <f t="shared" si="3558"/>
        <v>0</v>
      </c>
      <c r="BK438" s="743">
        <f t="shared" si="3559"/>
        <v>11128</v>
      </c>
      <c r="BL438" s="744">
        <f t="shared" si="3560"/>
        <v>16242</v>
      </c>
      <c r="BM438" s="745">
        <v>12</v>
      </c>
      <c r="BN438" s="746">
        <f t="shared" si="3561"/>
        <v>194904</v>
      </c>
      <c r="BO438" s="747"/>
      <c r="BP438" s="782">
        <f t="shared" si="3700"/>
        <v>16566.84</v>
      </c>
      <c r="BQ438" s="746">
        <f t="shared" si="3562"/>
        <v>211470.84</v>
      </c>
      <c r="BR438" s="746">
        <f t="shared" si="3563"/>
        <v>63864.19</v>
      </c>
      <c r="BS438" s="746">
        <f t="shared" si="3564"/>
        <v>275335.03000000003</v>
      </c>
      <c r="BU438" s="1044"/>
      <c r="BV438" s="755" t="s">
        <v>527</v>
      </c>
      <c r="BW438" s="737">
        <f t="shared" si="3565"/>
        <v>0</v>
      </c>
      <c r="BX438" s="737">
        <f t="shared" si="3566"/>
        <v>5063</v>
      </c>
      <c r="BY438" s="738">
        <f t="shared" si="3567"/>
        <v>5114</v>
      </c>
      <c r="BZ438" s="817">
        <f t="shared" si="3568"/>
        <v>0</v>
      </c>
      <c r="CA438" s="740">
        <f t="shared" si="3569"/>
        <v>0</v>
      </c>
      <c r="CB438" s="741">
        <f t="shared" si="3570"/>
        <v>0</v>
      </c>
      <c r="CC438" s="740">
        <f t="shared" si="3571"/>
        <v>0</v>
      </c>
      <c r="CD438" s="741">
        <f t="shared" si="3572"/>
        <v>0</v>
      </c>
      <c r="CE438" s="740">
        <f t="shared" si="3665"/>
        <v>0</v>
      </c>
      <c r="CF438" s="741">
        <f t="shared" si="3573"/>
        <v>0</v>
      </c>
      <c r="CG438" s="740">
        <f t="shared" si="3666"/>
        <v>0</v>
      </c>
      <c r="CH438" s="741">
        <f t="shared" si="3574"/>
        <v>0</v>
      </c>
      <c r="CI438" s="740">
        <f t="shared" si="3667"/>
        <v>0</v>
      </c>
      <c r="CJ438" s="741">
        <f t="shared" si="3575"/>
        <v>0</v>
      </c>
      <c r="CK438" s="740">
        <f t="shared" si="3668"/>
        <v>0</v>
      </c>
      <c r="CL438" s="741">
        <f t="shared" si="3576"/>
        <v>0</v>
      </c>
      <c r="CM438" s="740">
        <f t="shared" si="3669"/>
        <v>0</v>
      </c>
      <c r="CN438" s="741">
        <f t="shared" si="3577"/>
        <v>0</v>
      </c>
      <c r="CO438" s="740">
        <f t="shared" si="3670"/>
        <v>0</v>
      </c>
      <c r="CP438" s="741">
        <f t="shared" si="3578"/>
        <v>0</v>
      </c>
      <c r="CQ438" s="740">
        <f t="shared" si="3671"/>
        <v>0</v>
      </c>
      <c r="CR438" s="741">
        <f t="shared" si="3579"/>
        <v>0</v>
      </c>
      <c r="CS438" s="740">
        <f t="shared" si="3672"/>
        <v>0</v>
      </c>
      <c r="CT438" s="741">
        <f t="shared" si="3580"/>
        <v>0</v>
      </c>
      <c r="CU438" s="743">
        <f t="shared" si="3581"/>
        <v>0</v>
      </c>
      <c r="CV438" s="744">
        <f t="shared" si="3582"/>
        <v>0</v>
      </c>
      <c r="CW438" s="745">
        <v>12</v>
      </c>
      <c r="CX438" s="746">
        <f t="shared" si="3583"/>
        <v>0</v>
      </c>
      <c r="CY438" s="747"/>
      <c r="CZ438" s="782">
        <f t="shared" si="3701"/>
        <v>0</v>
      </c>
      <c r="DA438" s="746">
        <f t="shared" si="3584"/>
        <v>0</v>
      </c>
      <c r="DB438" s="746">
        <f t="shared" si="3585"/>
        <v>0</v>
      </c>
      <c r="DC438" s="746">
        <f t="shared" si="3586"/>
        <v>0</v>
      </c>
      <c r="DD438" s="750"/>
      <c r="DE438" s="1044"/>
      <c r="DF438" s="755" t="s">
        <v>527</v>
      </c>
      <c r="DG438" s="737">
        <f t="shared" si="3587"/>
        <v>0</v>
      </c>
      <c r="DH438" s="737">
        <f t="shared" si="3588"/>
        <v>5063</v>
      </c>
      <c r="DI438" s="738">
        <f t="shared" si="3589"/>
        <v>5114</v>
      </c>
      <c r="DJ438" s="817">
        <f t="shared" si="3590"/>
        <v>0</v>
      </c>
      <c r="DK438" s="740">
        <f t="shared" si="3591"/>
        <v>0</v>
      </c>
      <c r="DL438" s="741">
        <f t="shared" si="3592"/>
        <v>0</v>
      </c>
      <c r="DM438" s="740">
        <f t="shared" si="3593"/>
        <v>0</v>
      </c>
      <c r="DN438" s="741">
        <f t="shared" si="3594"/>
        <v>0</v>
      </c>
      <c r="DO438" s="740">
        <f t="shared" si="3673"/>
        <v>0</v>
      </c>
      <c r="DP438" s="741">
        <f t="shared" si="3595"/>
        <v>0</v>
      </c>
      <c r="DQ438" s="740">
        <f t="shared" si="3674"/>
        <v>0</v>
      </c>
      <c r="DR438" s="741">
        <f t="shared" si="3596"/>
        <v>0</v>
      </c>
      <c r="DS438" s="740">
        <f t="shared" si="3675"/>
        <v>0</v>
      </c>
      <c r="DT438" s="741">
        <f t="shared" si="3597"/>
        <v>0</v>
      </c>
      <c r="DU438" s="740">
        <f t="shared" si="3676"/>
        <v>0</v>
      </c>
      <c r="DV438" s="741">
        <f t="shared" si="3598"/>
        <v>0</v>
      </c>
      <c r="DW438" s="740">
        <f t="shared" si="3677"/>
        <v>0</v>
      </c>
      <c r="DX438" s="741">
        <f t="shared" si="3599"/>
        <v>0</v>
      </c>
      <c r="DY438" s="740">
        <f t="shared" si="3678"/>
        <v>0</v>
      </c>
      <c r="DZ438" s="741">
        <f t="shared" si="3600"/>
        <v>0</v>
      </c>
      <c r="EA438" s="740">
        <f t="shared" si="3679"/>
        <v>0</v>
      </c>
      <c r="EB438" s="741">
        <f t="shared" si="3601"/>
        <v>0</v>
      </c>
      <c r="EC438" s="740">
        <f t="shared" si="3680"/>
        <v>0</v>
      </c>
      <c r="ED438" s="741">
        <f t="shared" si="3602"/>
        <v>0</v>
      </c>
      <c r="EE438" s="743">
        <f t="shared" si="3603"/>
        <v>0</v>
      </c>
      <c r="EF438" s="744">
        <f t="shared" si="3604"/>
        <v>0</v>
      </c>
      <c r="EG438" s="745">
        <v>12</v>
      </c>
      <c r="EH438" s="746">
        <f t="shared" si="3605"/>
        <v>0</v>
      </c>
      <c r="EI438" s="747"/>
      <c r="EJ438" s="782">
        <f t="shared" si="3702"/>
        <v>0</v>
      </c>
      <c r="EK438" s="746">
        <f t="shared" si="3606"/>
        <v>0</v>
      </c>
      <c r="EL438" s="746">
        <f t="shared" si="3607"/>
        <v>0</v>
      </c>
      <c r="EM438" s="746">
        <f t="shared" si="3608"/>
        <v>0</v>
      </c>
      <c r="EO438" s="1044"/>
      <c r="EP438" s="755" t="s">
        <v>527</v>
      </c>
      <c r="EQ438" s="737">
        <f t="shared" si="3609"/>
        <v>0</v>
      </c>
      <c r="ER438" s="737">
        <f t="shared" si="3610"/>
        <v>5063</v>
      </c>
      <c r="ES438" s="738">
        <f t="shared" si="3611"/>
        <v>5114</v>
      </c>
      <c r="ET438" s="817">
        <f t="shared" si="3612"/>
        <v>0</v>
      </c>
      <c r="EU438" s="740">
        <f t="shared" si="3613"/>
        <v>0</v>
      </c>
      <c r="EV438" s="741">
        <f t="shared" si="3614"/>
        <v>0</v>
      </c>
      <c r="EW438" s="740">
        <f t="shared" si="3615"/>
        <v>0</v>
      </c>
      <c r="EX438" s="741">
        <f t="shared" si="3616"/>
        <v>0</v>
      </c>
      <c r="EY438" s="740">
        <f t="shared" si="3681"/>
        <v>0</v>
      </c>
      <c r="EZ438" s="741">
        <f t="shared" si="3617"/>
        <v>0</v>
      </c>
      <c r="FA438" s="740">
        <f t="shared" si="3682"/>
        <v>0</v>
      </c>
      <c r="FB438" s="741">
        <f t="shared" si="3618"/>
        <v>0</v>
      </c>
      <c r="FC438" s="740">
        <f t="shared" si="3683"/>
        <v>0</v>
      </c>
      <c r="FD438" s="741">
        <f t="shared" si="3619"/>
        <v>0</v>
      </c>
      <c r="FE438" s="740">
        <f t="shared" si="3684"/>
        <v>0</v>
      </c>
      <c r="FF438" s="741">
        <f t="shared" si="3620"/>
        <v>0</v>
      </c>
      <c r="FG438" s="740">
        <f t="shared" si="3685"/>
        <v>0</v>
      </c>
      <c r="FH438" s="741">
        <f t="shared" si="3621"/>
        <v>0</v>
      </c>
      <c r="FI438" s="740">
        <f t="shared" si="3686"/>
        <v>0</v>
      </c>
      <c r="FJ438" s="741">
        <f t="shared" si="3622"/>
        <v>0</v>
      </c>
      <c r="FK438" s="740">
        <f t="shared" si="3687"/>
        <v>0</v>
      </c>
      <c r="FL438" s="741">
        <f t="shared" si="3623"/>
        <v>0</v>
      </c>
      <c r="FM438" s="740">
        <f t="shared" si="3688"/>
        <v>0</v>
      </c>
      <c r="FN438" s="741">
        <f t="shared" si="3624"/>
        <v>0</v>
      </c>
      <c r="FO438" s="743">
        <f t="shared" si="3625"/>
        <v>0</v>
      </c>
      <c r="FP438" s="744">
        <f t="shared" si="3626"/>
        <v>0</v>
      </c>
      <c r="FQ438" s="745">
        <v>12</v>
      </c>
      <c r="FR438" s="746">
        <f t="shared" si="3627"/>
        <v>0</v>
      </c>
      <c r="FS438" s="747"/>
      <c r="FT438" s="782">
        <f t="shared" si="3703"/>
        <v>0</v>
      </c>
      <c r="FU438" s="746">
        <f t="shared" si="3628"/>
        <v>0</v>
      </c>
      <c r="FV438" s="746">
        <f t="shared" si="3629"/>
        <v>0</v>
      </c>
      <c r="FW438" s="746">
        <f t="shared" si="3630"/>
        <v>0</v>
      </c>
      <c r="FY438" s="1044"/>
      <c r="FZ438" s="755" t="s">
        <v>527</v>
      </c>
      <c r="GA438" s="737">
        <f t="shared" si="3631"/>
        <v>1</v>
      </c>
      <c r="GB438" s="737">
        <f t="shared" si="3632"/>
        <v>5063</v>
      </c>
      <c r="GC438" s="738">
        <f t="shared" si="3633"/>
        <v>5114</v>
      </c>
      <c r="GD438" s="743">
        <f t="shared" si="3634"/>
        <v>5114</v>
      </c>
      <c r="GE438" s="743"/>
      <c r="GF438" s="737">
        <f t="shared" si="3635"/>
        <v>0</v>
      </c>
      <c r="GG438" s="743"/>
      <c r="GH438" s="737">
        <f t="shared" si="3636"/>
        <v>0</v>
      </c>
      <c r="GI438" s="743"/>
      <c r="GJ438" s="737">
        <f t="shared" si="3637"/>
        <v>0</v>
      </c>
      <c r="GK438" s="743"/>
      <c r="GL438" s="737">
        <f t="shared" si="3638"/>
        <v>0</v>
      </c>
      <c r="GM438" s="743"/>
      <c r="GN438" s="737">
        <f t="shared" si="3639"/>
        <v>0</v>
      </c>
      <c r="GO438" s="743"/>
      <c r="GP438" s="737">
        <f t="shared" si="3640"/>
        <v>0</v>
      </c>
      <c r="GQ438" s="743"/>
      <c r="GR438" s="737">
        <f t="shared" si="3641"/>
        <v>0</v>
      </c>
      <c r="GS438" s="743"/>
      <c r="GT438" s="737">
        <f t="shared" si="3642"/>
        <v>0</v>
      </c>
      <c r="GU438" s="743"/>
      <c r="GV438" s="737">
        <f t="shared" si="3643"/>
        <v>0</v>
      </c>
      <c r="GW438" s="743"/>
      <c r="GX438" s="737">
        <f t="shared" si="3644"/>
        <v>0</v>
      </c>
      <c r="GY438" s="743">
        <f t="shared" si="3644"/>
        <v>11128</v>
      </c>
      <c r="GZ438" s="744">
        <f t="shared" si="3645"/>
        <v>16242</v>
      </c>
      <c r="HA438" s="745">
        <v>12</v>
      </c>
      <c r="HB438" s="746">
        <f t="shared" si="3646"/>
        <v>194904</v>
      </c>
      <c r="HC438" s="737">
        <f t="shared" si="3647"/>
        <v>0</v>
      </c>
      <c r="HD438" s="737">
        <f t="shared" si="3647"/>
        <v>16566.84</v>
      </c>
      <c r="HE438" s="746">
        <f t="shared" si="3648"/>
        <v>211470.84</v>
      </c>
      <c r="HF438" s="746">
        <f t="shared" si="3649"/>
        <v>63864.19</v>
      </c>
      <c r="HG438" s="746">
        <f t="shared" si="3650"/>
        <v>275335.03000000003</v>
      </c>
    </row>
    <row r="439" spans="1:225" hidden="1" x14ac:dyDescent="0.25">
      <c r="A439" s="1044"/>
      <c r="B439" s="735" t="s">
        <v>419</v>
      </c>
      <c r="C439" s="737">
        <f t="shared" si="3515"/>
        <v>0</v>
      </c>
      <c r="D439" s="737">
        <f t="shared" si="3516"/>
        <v>5063</v>
      </c>
      <c r="E439" s="738">
        <f t="shared" si="3517"/>
        <v>5114</v>
      </c>
      <c r="F439" s="817">
        <f t="shared" si="3518"/>
        <v>0</v>
      </c>
      <c r="G439" s="740">
        <f t="shared" si="3656"/>
        <v>0</v>
      </c>
      <c r="H439" s="741">
        <f t="shared" si="3519"/>
        <v>0</v>
      </c>
      <c r="I439" s="740">
        <f t="shared" si="3656"/>
        <v>0</v>
      </c>
      <c r="J439" s="741">
        <f t="shared" si="3520"/>
        <v>0</v>
      </c>
      <c r="K439" s="740">
        <f t="shared" si="3521"/>
        <v>0</v>
      </c>
      <c r="L439" s="741">
        <f t="shared" si="3522"/>
        <v>0</v>
      </c>
      <c r="M439" s="740">
        <f t="shared" si="3523"/>
        <v>0</v>
      </c>
      <c r="N439" s="741">
        <f t="shared" si="3524"/>
        <v>0</v>
      </c>
      <c r="O439" s="740">
        <f t="shared" si="3525"/>
        <v>0</v>
      </c>
      <c r="P439" s="741">
        <f t="shared" si="3526"/>
        <v>0</v>
      </c>
      <c r="Q439" s="740">
        <f t="shared" si="3527"/>
        <v>0</v>
      </c>
      <c r="R439" s="741">
        <f t="shared" si="3528"/>
        <v>0</v>
      </c>
      <c r="S439" s="740">
        <f t="shared" si="3529"/>
        <v>0</v>
      </c>
      <c r="T439" s="741">
        <f t="shared" si="3530"/>
        <v>0</v>
      </c>
      <c r="U439" s="740">
        <f t="shared" si="3531"/>
        <v>0</v>
      </c>
      <c r="V439" s="741">
        <f t="shared" si="3532"/>
        <v>0</v>
      </c>
      <c r="W439" s="740">
        <f t="shared" si="3533"/>
        <v>0</v>
      </c>
      <c r="X439" s="741">
        <f t="shared" si="3534"/>
        <v>0</v>
      </c>
      <c r="Y439" s="740">
        <f t="shared" si="3535"/>
        <v>0</v>
      </c>
      <c r="Z439" s="741">
        <f t="shared" si="3536"/>
        <v>0</v>
      </c>
      <c r="AA439" s="743">
        <f t="shared" si="3537"/>
        <v>0</v>
      </c>
      <c r="AB439" s="744">
        <f t="shared" si="3538"/>
        <v>0</v>
      </c>
      <c r="AC439" s="745">
        <v>12</v>
      </c>
      <c r="AD439" s="746">
        <f t="shared" si="3539"/>
        <v>0</v>
      </c>
      <c r="AE439" s="747"/>
      <c r="AF439" s="741"/>
      <c r="AG439" s="746">
        <f t="shared" si="3540"/>
        <v>0</v>
      </c>
      <c r="AH439" s="746">
        <f t="shared" si="3541"/>
        <v>0</v>
      </c>
      <c r="AI439" s="746">
        <f t="shared" si="3542"/>
        <v>0</v>
      </c>
      <c r="AK439" s="1044"/>
      <c r="AL439" s="735" t="s">
        <v>419</v>
      </c>
      <c r="AM439" s="737">
        <f t="shared" si="3543"/>
        <v>0</v>
      </c>
      <c r="AN439" s="737">
        <f t="shared" si="3544"/>
        <v>5063</v>
      </c>
      <c r="AO439" s="738">
        <f t="shared" si="3545"/>
        <v>5114</v>
      </c>
      <c r="AP439" s="817">
        <f t="shared" si="3546"/>
        <v>0</v>
      </c>
      <c r="AQ439" s="740">
        <f t="shared" si="3547"/>
        <v>0</v>
      </c>
      <c r="AR439" s="741">
        <f t="shared" si="3548"/>
        <v>0</v>
      </c>
      <c r="AS439" s="740">
        <f t="shared" si="3549"/>
        <v>0</v>
      </c>
      <c r="AT439" s="741">
        <f t="shared" si="3550"/>
        <v>0</v>
      </c>
      <c r="AU439" s="740">
        <f t="shared" si="3657"/>
        <v>0</v>
      </c>
      <c r="AV439" s="741">
        <f t="shared" si="3551"/>
        <v>0</v>
      </c>
      <c r="AW439" s="740">
        <f t="shared" si="3658"/>
        <v>0</v>
      </c>
      <c r="AX439" s="741">
        <f t="shared" si="3552"/>
        <v>0</v>
      </c>
      <c r="AY439" s="740">
        <f t="shared" si="3659"/>
        <v>0</v>
      </c>
      <c r="AZ439" s="741">
        <f t="shared" si="3553"/>
        <v>0</v>
      </c>
      <c r="BA439" s="740">
        <f t="shared" si="3660"/>
        <v>0</v>
      </c>
      <c r="BB439" s="741">
        <f t="shared" si="3554"/>
        <v>0</v>
      </c>
      <c r="BC439" s="740">
        <f t="shared" si="3661"/>
        <v>0</v>
      </c>
      <c r="BD439" s="741">
        <f t="shared" si="3555"/>
        <v>0</v>
      </c>
      <c r="BE439" s="740">
        <f t="shared" si="3662"/>
        <v>0</v>
      </c>
      <c r="BF439" s="741">
        <f t="shared" si="3556"/>
        <v>0</v>
      </c>
      <c r="BG439" s="740">
        <f t="shared" si="3663"/>
        <v>0</v>
      </c>
      <c r="BH439" s="741">
        <f t="shared" si="3557"/>
        <v>0</v>
      </c>
      <c r="BI439" s="740">
        <f t="shared" si="3664"/>
        <v>0</v>
      </c>
      <c r="BJ439" s="741">
        <f t="shared" si="3558"/>
        <v>0</v>
      </c>
      <c r="BK439" s="743">
        <f t="shared" si="3559"/>
        <v>0</v>
      </c>
      <c r="BL439" s="744">
        <f t="shared" si="3560"/>
        <v>0</v>
      </c>
      <c r="BM439" s="745">
        <v>12</v>
      </c>
      <c r="BN439" s="746">
        <f t="shared" si="3561"/>
        <v>0</v>
      </c>
      <c r="BO439" s="747"/>
      <c r="BP439" s="741"/>
      <c r="BQ439" s="746">
        <f t="shared" si="3562"/>
        <v>0</v>
      </c>
      <c r="BR439" s="746">
        <f t="shared" si="3563"/>
        <v>0</v>
      </c>
      <c r="BS439" s="746">
        <f t="shared" si="3564"/>
        <v>0</v>
      </c>
      <c r="BU439" s="1044"/>
      <c r="BV439" s="735" t="s">
        <v>419</v>
      </c>
      <c r="BW439" s="737">
        <f t="shared" si="3565"/>
        <v>1</v>
      </c>
      <c r="BX439" s="737">
        <f t="shared" si="3566"/>
        <v>5063</v>
      </c>
      <c r="BY439" s="738">
        <f t="shared" si="3567"/>
        <v>5114</v>
      </c>
      <c r="BZ439" s="817">
        <f t="shared" si="3568"/>
        <v>5114</v>
      </c>
      <c r="CA439" s="740">
        <f t="shared" si="3569"/>
        <v>0</v>
      </c>
      <c r="CB439" s="741">
        <f t="shared" si="3570"/>
        <v>0</v>
      </c>
      <c r="CC439" s="740">
        <f t="shared" si="3571"/>
        <v>0</v>
      </c>
      <c r="CD439" s="741">
        <f t="shared" si="3572"/>
        <v>0</v>
      </c>
      <c r="CE439" s="740">
        <f t="shared" si="3665"/>
        <v>0</v>
      </c>
      <c r="CF439" s="741">
        <f t="shared" si="3573"/>
        <v>0</v>
      </c>
      <c r="CG439" s="740">
        <f t="shared" si="3666"/>
        <v>0</v>
      </c>
      <c r="CH439" s="741">
        <f t="shared" si="3574"/>
        <v>0</v>
      </c>
      <c r="CI439" s="740">
        <f t="shared" si="3667"/>
        <v>0</v>
      </c>
      <c r="CJ439" s="741">
        <f t="shared" si="3575"/>
        <v>0</v>
      </c>
      <c r="CK439" s="740">
        <f t="shared" si="3668"/>
        <v>0</v>
      </c>
      <c r="CL439" s="741">
        <f t="shared" si="3576"/>
        <v>0</v>
      </c>
      <c r="CM439" s="740">
        <f t="shared" si="3669"/>
        <v>0</v>
      </c>
      <c r="CN439" s="741">
        <f t="shared" si="3577"/>
        <v>0</v>
      </c>
      <c r="CO439" s="740">
        <f t="shared" si="3670"/>
        <v>0</v>
      </c>
      <c r="CP439" s="741">
        <f t="shared" si="3578"/>
        <v>0</v>
      </c>
      <c r="CQ439" s="740">
        <f t="shared" si="3671"/>
        <v>0</v>
      </c>
      <c r="CR439" s="741">
        <f t="shared" si="3579"/>
        <v>0</v>
      </c>
      <c r="CS439" s="740">
        <f t="shared" si="3672"/>
        <v>0</v>
      </c>
      <c r="CT439" s="741">
        <f t="shared" si="3580"/>
        <v>0</v>
      </c>
      <c r="CU439" s="743">
        <f t="shared" si="3581"/>
        <v>11128</v>
      </c>
      <c r="CV439" s="744">
        <f t="shared" si="3582"/>
        <v>16242</v>
      </c>
      <c r="CW439" s="745">
        <v>12</v>
      </c>
      <c r="CX439" s="746">
        <f t="shared" si="3583"/>
        <v>194904</v>
      </c>
      <c r="CY439" s="747"/>
      <c r="CZ439" s="741"/>
      <c r="DA439" s="746">
        <f t="shared" si="3584"/>
        <v>194904</v>
      </c>
      <c r="DB439" s="746">
        <f t="shared" si="3585"/>
        <v>58861.01</v>
      </c>
      <c r="DC439" s="746">
        <f t="shared" si="3586"/>
        <v>253765.01</v>
      </c>
      <c r="DD439" s="750"/>
      <c r="DE439" s="1044"/>
      <c r="DF439" s="735" t="s">
        <v>419</v>
      </c>
      <c r="DG439" s="737">
        <f t="shared" si="3587"/>
        <v>0</v>
      </c>
      <c r="DH439" s="737">
        <f t="shared" si="3588"/>
        <v>5063</v>
      </c>
      <c r="DI439" s="738">
        <f t="shared" si="3589"/>
        <v>5114</v>
      </c>
      <c r="DJ439" s="817">
        <f t="shared" si="3590"/>
        <v>0</v>
      </c>
      <c r="DK439" s="740">
        <f t="shared" si="3591"/>
        <v>0</v>
      </c>
      <c r="DL439" s="741">
        <f t="shared" si="3592"/>
        <v>0</v>
      </c>
      <c r="DM439" s="740">
        <f t="shared" si="3593"/>
        <v>0</v>
      </c>
      <c r="DN439" s="741">
        <f t="shared" si="3594"/>
        <v>0</v>
      </c>
      <c r="DO439" s="740">
        <f t="shared" si="3673"/>
        <v>0</v>
      </c>
      <c r="DP439" s="741">
        <f t="shared" si="3595"/>
        <v>0</v>
      </c>
      <c r="DQ439" s="740">
        <f t="shared" si="3674"/>
        <v>0</v>
      </c>
      <c r="DR439" s="741">
        <f t="shared" si="3596"/>
        <v>0</v>
      </c>
      <c r="DS439" s="740">
        <f t="shared" si="3675"/>
        <v>0</v>
      </c>
      <c r="DT439" s="741">
        <f t="shared" si="3597"/>
        <v>0</v>
      </c>
      <c r="DU439" s="740">
        <f t="shared" si="3676"/>
        <v>0</v>
      </c>
      <c r="DV439" s="741">
        <f t="shared" si="3598"/>
        <v>0</v>
      </c>
      <c r="DW439" s="740">
        <f t="shared" si="3677"/>
        <v>0</v>
      </c>
      <c r="DX439" s="741">
        <f t="shared" si="3599"/>
        <v>0</v>
      </c>
      <c r="DY439" s="740">
        <f t="shared" si="3678"/>
        <v>0</v>
      </c>
      <c r="DZ439" s="741">
        <f t="shared" si="3600"/>
        <v>0</v>
      </c>
      <c r="EA439" s="740">
        <f t="shared" si="3679"/>
        <v>0</v>
      </c>
      <c r="EB439" s="741">
        <f t="shared" si="3601"/>
        <v>0</v>
      </c>
      <c r="EC439" s="740">
        <f t="shared" si="3680"/>
        <v>0</v>
      </c>
      <c r="ED439" s="741">
        <f t="shared" si="3602"/>
        <v>0</v>
      </c>
      <c r="EE439" s="743">
        <f t="shared" si="3603"/>
        <v>0</v>
      </c>
      <c r="EF439" s="744">
        <f t="shared" si="3604"/>
        <v>0</v>
      </c>
      <c r="EG439" s="745">
        <v>12</v>
      </c>
      <c r="EH439" s="746">
        <f t="shared" si="3605"/>
        <v>0</v>
      </c>
      <c r="EI439" s="747"/>
      <c r="EJ439" s="741"/>
      <c r="EK439" s="746">
        <f t="shared" si="3606"/>
        <v>0</v>
      </c>
      <c r="EL439" s="746">
        <f t="shared" si="3607"/>
        <v>0</v>
      </c>
      <c r="EM439" s="746">
        <f t="shared" si="3608"/>
        <v>0</v>
      </c>
      <c r="EO439" s="1044"/>
      <c r="EP439" s="735" t="s">
        <v>419</v>
      </c>
      <c r="EQ439" s="737">
        <f t="shared" si="3609"/>
        <v>0</v>
      </c>
      <c r="ER439" s="737">
        <f t="shared" si="3610"/>
        <v>5063</v>
      </c>
      <c r="ES439" s="738">
        <f t="shared" si="3611"/>
        <v>5114</v>
      </c>
      <c r="ET439" s="817">
        <f t="shared" si="3612"/>
        <v>0</v>
      </c>
      <c r="EU439" s="740">
        <f t="shared" si="3613"/>
        <v>0</v>
      </c>
      <c r="EV439" s="741">
        <f t="shared" si="3614"/>
        <v>0</v>
      </c>
      <c r="EW439" s="740">
        <f t="shared" si="3615"/>
        <v>0</v>
      </c>
      <c r="EX439" s="741">
        <f t="shared" si="3616"/>
        <v>0</v>
      </c>
      <c r="EY439" s="740">
        <f t="shared" si="3681"/>
        <v>0</v>
      </c>
      <c r="EZ439" s="741">
        <f t="shared" si="3617"/>
        <v>0</v>
      </c>
      <c r="FA439" s="740">
        <f t="shared" si="3682"/>
        <v>0</v>
      </c>
      <c r="FB439" s="741">
        <f t="shared" si="3618"/>
        <v>0</v>
      </c>
      <c r="FC439" s="740">
        <f t="shared" si="3683"/>
        <v>0</v>
      </c>
      <c r="FD439" s="741">
        <f t="shared" si="3619"/>
        <v>0</v>
      </c>
      <c r="FE439" s="740">
        <f t="shared" si="3684"/>
        <v>0</v>
      </c>
      <c r="FF439" s="741">
        <f t="shared" si="3620"/>
        <v>0</v>
      </c>
      <c r="FG439" s="740">
        <f t="shared" si="3685"/>
        <v>0</v>
      </c>
      <c r="FH439" s="741">
        <f t="shared" si="3621"/>
        <v>0</v>
      </c>
      <c r="FI439" s="740">
        <f t="shared" si="3686"/>
        <v>0</v>
      </c>
      <c r="FJ439" s="741">
        <f t="shared" si="3622"/>
        <v>0</v>
      </c>
      <c r="FK439" s="740">
        <f t="shared" si="3687"/>
        <v>0</v>
      </c>
      <c r="FL439" s="741">
        <f t="shared" si="3623"/>
        <v>0</v>
      </c>
      <c r="FM439" s="740">
        <f t="shared" si="3688"/>
        <v>0</v>
      </c>
      <c r="FN439" s="741">
        <f t="shared" si="3624"/>
        <v>0</v>
      </c>
      <c r="FO439" s="743">
        <f t="shared" si="3625"/>
        <v>0</v>
      </c>
      <c r="FP439" s="744">
        <f t="shared" si="3626"/>
        <v>0</v>
      </c>
      <c r="FQ439" s="745">
        <v>12</v>
      </c>
      <c r="FR439" s="746">
        <f t="shared" si="3627"/>
        <v>0</v>
      </c>
      <c r="FS439" s="747"/>
      <c r="FT439" s="741"/>
      <c r="FU439" s="746">
        <f t="shared" si="3628"/>
        <v>0</v>
      </c>
      <c r="FV439" s="746">
        <f t="shared" si="3629"/>
        <v>0</v>
      </c>
      <c r="FW439" s="746">
        <f t="shared" si="3630"/>
        <v>0</v>
      </c>
      <c r="FY439" s="1044"/>
      <c r="FZ439" s="735" t="s">
        <v>419</v>
      </c>
      <c r="GA439" s="737">
        <f t="shared" si="3631"/>
        <v>1</v>
      </c>
      <c r="GB439" s="737">
        <f t="shared" si="3632"/>
        <v>5063</v>
      </c>
      <c r="GC439" s="738">
        <f t="shared" si="3633"/>
        <v>5114</v>
      </c>
      <c r="GD439" s="743">
        <f t="shared" si="3634"/>
        <v>5114</v>
      </c>
      <c r="GE439" s="743"/>
      <c r="GF439" s="737">
        <f t="shared" si="3635"/>
        <v>0</v>
      </c>
      <c r="GG439" s="743"/>
      <c r="GH439" s="737">
        <f t="shared" si="3636"/>
        <v>0</v>
      </c>
      <c r="GI439" s="743"/>
      <c r="GJ439" s="737">
        <f t="shared" si="3637"/>
        <v>0</v>
      </c>
      <c r="GK439" s="743"/>
      <c r="GL439" s="737">
        <f t="shared" si="3638"/>
        <v>0</v>
      </c>
      <c r="GM439" s="743"/>
      <c r="GN439" s="737">
        <f t="shared" si="3639"/>
        <v>0</v>
      </c>
      <c r="GO439" s="743"/>
      <c r="GP439" s="737">
        <f t="shared" si="3640"/>
        <v>0</v>
      </c>
      <c r="GQ439" s="743"/>
      <c r="GR439" s="737">
        <f t="shared" si="3641"/>
        <v>0</v>
      </c>
      <c r="GS439" s="743"/>
      <c r="GT439" s="737">
        <f t="shared" si="3642"/>
        <v>0</v>
      </c>
      <c r="GU439" s="743"/>
      <c r="GV439" s="737">
        <f t="shared" si="3643"/>
        <v>0</v>
      </c>
      <c r="GW439" s="743"/>
      <c r="GX439" s="737">
        <f t="shared" si="3644"/>
        <v>0</v>
      </c>
      <c r="GY439" s="743">
        <f t="shared" si="3644"/>
        <v>11128</v>
      </c>
      <c r="GZ439" s="744">
        <f t="shared" si="3645"/>
        <v>16242</v>
      </c>
      <c r="HA439" s="745">
        <v>12</v>
      </c>
      <c r="HB439" s="746">
        <f t="shared" si="3646"/>
        <v>194904</v>
      </c>
      <c r="HC439" s="737">
        <f t="shared" si="3647"/>
        <v>0</v>
      </c>
      <c r="HD439" s="737">
        <f t="shared" si="3647"/>
        <v>0</v>
      </c>
      <c r="HE439" s="746">
        <f t="shared" si="3648"/>
        <v>194904</v>
      </c>
      <c r="HF439" s="746">
        <f t="shared" si="3649"/>
        <v>58861.01</v>
      </c>
      <c r="HG439" s="746">
        <f t="shared" si="3650"/>
        <v>253765.01</v>
      </c>
    </row>
    <row r="440" spans="1:225" hidden="1" x14ac:dyDescent="0.25">
      <c r="A440" s="1044"/>
      <c r="B440" s="735" t="s">
        <v>43</v>
      </c>
      <c r="C440" s="737">
        <f t="shared" si="3515"/>
        <v>0</v>
      </c>
      <c r="D440" s="737">
        <f t="shared" si="3516"/>
        <v>6728</v>
      </c>
      <c r="E440" s="738">
        <f t="shared" si="3517"/>
        <v>6796</v>
      </c>
      <c r="F440" s="817">
        <f t="shared" si="3518"/>
        <v>0</v>
      </c>
      <c r="G440" s="740">
        <f t="shared" ref="G440:I442" si="3704">ROUND(G75,1)</f>
        <v>0</v>
      </c>
      <c r="H440" s="741">
        <f t="shared" si="3519"/>
        <v>0</v>
      </c>
      <c r="I440" s="740">
        <f t="shared" si="3704"/>
        <v>0</v>
      </c>
      <c r="J440" s="741">
        <f t="shared" si="3520"/>
        <v>0</v>
      </c>
      <c r="K440" s="740">
        <f t="shared" si="3521"/>
        <v>0</v>
      </c>
      <c r="L440" s="741">
        <f t="shared" si="3522"/>
        <v>0</v>
      </c>
      <c r="M440" s="740">
        <f t="shared" si="3523"/>
        <v>0</v>
      </c>
      <c r="N440" s="741">
        <f t="shared" si="3524"/>
        <v>0</v>
      </c>
      <c r="O440" s="740">
        <f t="shared" si="3525"/>
        <v>0</v>
      </c>
      <c r="P440" s="741">
        <f t="shared" si="3526"/>
        <v>0</v>
      </c>
      <c r="Q440" s="740">
        <f t="shared" si="3527"/>
        <v>0</v>
      </c>
      <c r="R440" s="741">
        <f t="shared" si="3528"/>
        <v>0</v>
      </c>
      <c r="S440" s="740">
        <f t="shared" si="3529"/>
        <v>0</v>
      </c>
      <c r="T440" s="741">
        <f t="shared" si="3530"/>
        <v>0</v>
      </c>
      <c r="U440" s="740">
        <f t="shared" si="3531"/>
        <v>0</v>
      </c>
      <c r="V440" s="741">
        <f t="shared" si="3532"/>
        <v>0</v>
      </c>
      <c r="W440" s="740">
        <f t="shared" si="3533"/>
        <v>0</v>
      </c>
      <c r="X440" s="741">
        <f t="shared" si="3534"/>
        <v>0</v>
      </c>
      <c r="Y440" s="740">
        <f t="shared" si="3535"/>
        <v>0</v>
      </c>
      <c r="Z440" s="741">
        <f t="shared" si="3536"/>
        <v>0</v>
      </c>
      <c r="AA440" s="743">
        <f t="shared" si="3537"/>
        <v>0</v>
      </c>
      <c r="AB440" s="744">
        <f t="shared" si="3538"/>
        <v>0</v>
      </c>
      <c r="AC440" s="745">
        <v>12</v>
      </c>
      <c r="AD440" s="746">
        <f t="shared" si="3539"/>
        <v>0</v>
      </c>
      <c r="AE440" s="747"/>
      <c r="AF440" s="741"/>
      <c r="AG440" s="746">
        <f t="shared" si="3540"/>
        <v>0</v>
      </c>
      <c r="AH440" s="746">
        <f t="shared" si="3541"/>
        <v>0</v>
      </c>
      <c r="AI440" s="746">
        <f t="shared" si="3542"/>
        <v>0</v>
      </c>
      <c r="AK440" s="1044"/>
      <c r="AL440" s="735" t="s">
        <v>43</v>
      </c>
      <c r="AM440" s="737">
        <f t="shared" si="3543"/>
        <v>0</v>
      </c>
      <c r="AN440" s="737">
        <f t="shared" si="3544"/>
        <v>6728</v>
      </c>
      <c r="AO440" s="738">
        <f t="shared" si="3545"/>
        <v>6796</v>
      </c>
      <c r="AP440" s="817">
        <f t="shared" si="3546"/>
        <v>0</v>
      </c>
      <c r="AQ440" s="740">
        <f t="shared" si="3547"/>
        <v>0</v>
      </c>
      <c r="AR440" s="741">
        <f t="shared" si="3548"/>
        <v>0</v>
      </c>
      <c r="AS440" s="740">
        <f t="shared" si="3549"/>
        <v>0</v>
      </c>
      <c r="AT440" s="741">
        <f t="shared" si="3550"/>
        <v>0</v>
      </c>
      <c r="AU440" s="740">
        <f t="shared" si="3657"/>
        <v>0</v>
      </c>
      <c r="AV440" s="741">
        <f t="shared" si="3551"/>
        <v>0</v>
      </c>
      <c r="AW440" s="740">
        <f t="shared" si="3658"/>
        <v>0</v>
      </c>
      <c r="AX440" s="741">
        <f t="shared" si="3552"/>
        <v>0</v>
      </c>
      <c r="AY440" s="740">
        <f t="shared" si="3659"/>
        <v>0</v>
      </c>
      <c r="AZ440" s="741">
        <f t="shared" si="3553"/>
        <v>0</v>
      </c>
      <c r="BA440" s="740">
        <f t="shared" si="3660"/>
        <v>0</v>
      </c>
      <c r="BB440" s="741">
        <f t="shared" si="3554"/>
        <v>0</v>
      </c>
      <c r="BC440" s="740">
        <f t="shared" si="3661"/>
        <v>0</v>
      </c>
      <c r="BD440" s="741">
        <f t="shared" si="3555"/>
        <v>0</v>
      </c>
      <c r="BE440" s="740">
        <f t="shared" si="3662"/>
        <v>0</v>
      </c>
      <c r="BF440" s="741">
        <f t="shared" si="3556"/>
        <v>0</v>
      </c>
      <c r="BG440" s="740">
        <f t="shared" si="3663"/>
        <v>0</v>
      </c>
      <c r="BH440" s="741">
        <f t="shared" si="3557"/>
        <v>0</v>
      </c>
      <c r="BI440" s="740">
        <f t="shared" si="3664"/>
        <v>0</v>
      </c>
      <c r="BJ440" s="741">
        <f t="shared" si="3558"/>
        <v>0</v>
      </c>
      <c r="BK440" s="743">
        <f t="shared" si="3559"/>
        <v>0</v>
      </c>
      <c r="BL440" s="744">
        <f t="shared" si="3560"/>
        <v>0</v>
      </c>
      <c r="BM440" s="745">
        <v>12</v>
      </c>
      <c r="BN440" s="746">
        <f t="shared" si="3561"/>
        <v>0</v>
      </c>
      <c r="BO440" s="747"/>
      <c r="BP440" s="741"/>
      <c r="BQ440" s="746">
        <f t="shared" si="3562"/>
        <v>0</v>
      </c>
      <c r="BR440" s="746">
        <f t="shared" si="3563"/>
        <v>0</v>
      </c>
      <c r="BS440" s="746">
        <f t="shared" si="3564"/>
        <v>0</v>
      </c>
      <c r="BU440" s="1044"/>
      <c r="BV440" s="735" t="s">
        <v>43</v>
      </c>
      <c r="BW440" s="737">
        <f t="shared" si="3565"/>
        <v>0.5</v>
      </c>
      <c r="BX440" s="737">
        <f t="shared" si="3566"/>
        <v>6728</v>
      </c>
      <c r="BY440" s="738">
        <f t="shared" si="3567"/>
        <v>6796</v>
      </c>
      <c r="BZ440" s="817">
        <f t="shared" si="3568"/>
        <v>3398</v>
      </c>
      <c r="CA440" s="740">
        <f t="shared" si="3569"/>
        <v>0</v>
      </c>
      <c r="CB440" s="741">
        <f t="shared" si="3570"/>
        <v>0</v>
      </c>
      <c r="CC440" s="740">
        <f t="shared" si="3571"/>
        <v>0</v>
      </c>
      <c r="CD440" s="741">
        <f t="shared" si="3572"/>
        <v>0</v>
      </c>
      <c r="CE440" s="740">
        <f t="shared" si="3665"/>
        <v>0</v>
      </c>
      <c r="CF440" s="741">
        <f t="shared" si="3573"/>
        <v>0</v>
      </c>
      <c r="CG440" s="740">
        <f t="shared" si="3666"/>
        <v>0</v>
      </c>
      <c r="CH440" s="741">
        <f t="shared" si="3574"/>
        <v>0</v>
      </c>
      <c r="CI440" s="740">
        <f t="shared" si="3667"/>
        <v>0</v>
      </c>
      <c r="CJ440" s="741">
        <f t="shared" si="3575"/>
        <v>0</v>
      </c>
      <c r="CK440" s="740">
        <f t="shared" si="3668"/>
        <v>0</v>
      </c>
      <c r="CL440" s="741">
        <f t="shared" si="3576"/>
        <v>0</v>
      </c>
      <c r="CM440" s="740">
        <f t="shared" si="3669"/>
        <v>0</v>
      </c>
      <c r="CN440" s="741">
        <f t="shared" si="3577"/>
        <v>0</v>
      </c>
      <c r="CO440" s="740">
        <f t="shared" si="3670"/>
        <v>0</v>
      </c>
      <c r="CP440" s="741">
        <f t="shared" si="3578"/>
        <v>0</v>
      </c>
      <c r="CQ440" s="740">
        <f t="shared" si="3671"/>
        <v>0</v>
      </c>
      <c r="CR440" s="741">
        <f t="shared" si="3579"/>
        <v>0</v>
      </c>
      <c r="CS440" s="740">
        <f t="shared" si="3672"/>
        <v>0</v>
      </c>
      <c r="CT440" s="741">
        <f t="shared" si="3580"/>
        <v>0</v>
      </c>
      <c r="CU440" s="743">
        <f t="shared" si="3581"/>
        <v>4723</v>
      </c>
      <c r="CV440" s="744">
        <f t="shared" si="3582"/>
        <v>8121</v>
      </c>
      <c r="CW440" s="745">
        <v>12</v>
      </c>
      <c r="CX440" s="746">
        <f t="shared" si="3583"/>
        <v>97452</v>
      </c>
      <c r="CY440" s="747"/>
      <c r="CZ440" s="741"/>
      <c r="DA440" s="746">
        <f t="shared" si="3584"/>
        <v>97452</v>
      </c>
      <c r="DB440" s="746">
        <f t="shared" si="3585"/>
        <v>29430.5</v>
      </c>
      <c r="DC440" s="746">
        <f t="shared" si="3586"/>
        <v>126882.5</v>
      </c>
      <c r="DD440" s="750"/>
      <c r="DE440" s="1044"/>
      <c r="DF440" s="735" t="s">
        <v>43</v>
      </c>
      <c r="DG440" s="737">
        <f t="shared" si="3587"/>
        <v>0</v>
      </c>
      <c r="DH440" s="737">
        <f t="shared" si="3588"/>
        <v>6728</v>
      </c>
      <c r="DI440" s="738">
        <f t="shared" si="3589"/>
        <v>6796</v>
      </c>
      <c r="DJ440" s="817">
        <f t="shared" si="3590"/>
        <v>0</v>
      </c>
      <c r="DK440" s="740">
        <f t="shared" si="3591"/>
        <v>0</v>
      </c>
      <c r="DL440" s="741">
        <f t="shared" si="3592"/>
        <v>0</v>
      </c>
      <c r="DM440" s="740">
        <f t="shared" si="3593"/>
        <v>0</v>
      </c>
      <c r="DN440" s="741">
        <f t="shared" si="3594"/>
        <v>0</v>
      </c>
      <c r="DO440" s="740">
        <f t="shared" si="3673"/>
        <v>0</v>
      </c>
      <c r="DP440" s="741">
        <f t="shared" si="3595"/>
        <v>0</v>
      </c>
      <c r="DQ440" s="740">
        <f t="shared" si="3674"/>
        <v>0</v>
      </c>
      <c r="DR440" s="741">
        <f t="shared" si="3596"/>
        <v>0</v>
      </c>
      <c r="DS440" s="740">
        <f t="shared" si="3675"/>
        <v>0</v>
      </c>
      <c r="DT440" s="741">
        <f t="shared" si="3597"/>
        <v>0</v>
      </c>
      <c r="DU440" s="740">
        <f t="shared" si="3676"/>
        <v>0</v>
      </c>
      <c r="DV440" s="741">
        <f t="shared" si="3598"/>
        <v>0</v>
      </c>
      <c r="DW440" s="740">
        <f t="shared" si="3677"/>
        <v>0</v>
      </c>
      <c r="DX440" s="741">
        <f t="shared" si="3599"/>
        <v>0</v>
      </c>
      <c r="DY440" s="740">
        <f t="shared" si="3678"/>
        <v>0</v>
      </c>
      <c r="DZ440" s="741">
        <f t="shared" si="3600"/>
        <v>0</v>
      </c>
      <c r="EA440" s="740">
        <f t="shared" si="3679"/>
        <v>0</v>
      </c>
      <c r="EB440" s="741">
        <f t="shared" si="3601"/>
        <v>0</v>
      </c>
      <c r="EC440" s="740">
        <f t="shared" si="3680"/>
        <v>0</v>
      </c>
      <c r="ED440" s="741">
        <f t="shared" si="3602"/>
        <v>0</v>
      </c>
      <c r="EE440" s="743">
        <f t="shared" si="3603"/>
        <v>0</v>
      </c>
      <c r="EF440" s="744">
        <f t="shared" si="3604"/>
        <v>0</v>
      </c>
      <c r="EG440" s="745">
        <v>12</v>
      </c>
      <c r="EH440" s="746">
        <f t="shared" si="3605"/>
        <v>0</v>
      </c>
      <c r="EI440" s="747"/>
      <c r="EJ440" s="741"/>
      <c r="EK440" s="746">
        <f t="shared" si="3606"/>
        <v>0</v>
      </c>
      <c r="EL440" s="746">
        <f t="shared" si="3607"/>
        <v>0</v>
      </c>
      <c r="EM440" s="746">
        <f t="shared" si="3608"/>
        <v>0</v>
      </c>
      <c r="EO440" s="1044"/>
      <c r="EP440" s="735" t="s">
        <v>43</v>
      </c>
      <c r="EQ440" s="737">
        <f t="shared" si="3609"/>
        <v>0</v>
      </c>
      <c r="ER440" s="737">
        <f t="shared" si="3610"/>
        <v>6728</v>
      </c>
      <c r="ES440" s="738">
        <f t="shared" si="3611"/>
        <v>6796</v>
      </c>
      <c r="ET440" s="817">
        <f t="shared" si="3612"/>
        <v>0</v>
      </c>
      <c r="EU440" s="740">
        <f t="shared" si="3613"/>
        <v>0</v>
      </c>
      <c r="EV440" s="741">
        <f t="shared" si="3614"/>
        <v>0</v>
      </c>
      <c r="EW440" s="740">
        <f t="shared" si="3615"/>
        <v>0</v>
      </c>
      <c r="EX440" s="741">
        <f t="shared" si="3616"/>
        <v>0</v>
      </c>
      <c r="EY440" s="740">
        <f t="shared" si="3681"/>
        <v>0</v>
      </c>
      <c r="EZ440" s="741">
        <f t="shared" si="3617"/>
        <v>0</v>
      </c>
      <c r="FA440" s="740">
        <f t="shared" si="3682"/>
        <v>0</v>
      </c>
      <c r="FB440" s="741">
        <f t="shared" si="3618"/>
        <v>0</v>
      </c>
      <c r="FC440" s="740">
        <f t="shared" si="3683"/>
        <v>0</v>
      </c>
      <c r="FD440" s="741">
        <f t="shared" si="3619"/>
        <v>0</v>
      </c>
      <c r="FE440" s="740">
        <f t="shared" si="3684"/>
        <v>0</v>
      </c>
      <c r="FF440" s="741">
        <f t="shared" si="3620"/>
        <v>0</v>
      </c>
      <c r="FG440" s="740">
        <f t="shared" si="3685"/>
        <v>0</v>
      </c>
      <c r="FH440" s="741">
        <f t="shared" si="3621"/>
        <v>0</v>
      </c>
      <c r="FI440" s="740">
        <f t="shared" si="3686"/>
        <v>0</v>
      </c>
      <c r="FJ440" s="741">
        <f t="shared" si="3622"/>
        <v>0</v>
      </c>
      <c r="FK440" s="740">
        <f t="shared" si="3687"/>
        <v>0</v>
      </c>
      <c r="FL440" s="741">
        <f t="shared" si="3623"/>
        <v>0</v>
      </c>
      <c r="FM440" s="740">
        <f t="shared" si="3688"/>
        <v>0</v>
      </c>
      <c r="FN440" s="741">
        <f t="shared" si="3624"/>
        <v>0</v>
      </c>
      <c r="FO440" s="743">
        <f t="shared" si="3625"/>
        <v>0</v>
      </c>
      <c r="FP440" s="744">
        <f t="shared" si="3626"/>
        <v>0</v>
      </c>
      <c r="FQ440" s="745">
        <v>12</v>
      </c>
      <c r="FR440" s="746">
        <f t="shared" si="3627"/>
        <v>0</v>
      </c>
      <c r="FS440" s="747"/>
      <c r="FT440" s="741"/>
      <c r="FU440" s="746">
        <f t="shared" si="3628"/>
        <v>0</v>
      </c>
      <c r="FV440" s="746">
        <f t="shared" si="3629"/>
        <v>0</v>
      </c>
      <c r="FW440" s="746">
        <f t="shared" si="3630"/>
        <v>0</v>
      </c>
      <c r="FY440" s="1044"/>
      <c r="FZ440" s="735" t="s">
        <v>43</v>
      </c>
      <c r="GA440" s="737">
        <f t="shared" si="3631"/>
        <v>0.5</v>
      </c>
      <c r="GB440" s="737">
        <f t="shared" si="3632"/>
        <v>6728</v>
      </c>
      <c r="GC440" s="738">
        <f t="shared" si="3633"/>
        <v>6796</v>
      </c>
      <c r="GD440" s="743">
        <f t="shared" si="3634"/>
        <v>3398</v>
      </c>
      <c r="GE440" s="743"/>
      <c r="GF440" s="737">
        <f t="shared" si="3635"/>
        <v>0</v>
      </c>
      <c r="GG440" s="743"/>
      <c r="GH440" s="737">
        <f t="shared" si="3636"/>
        <v>0</v>
      </c>
      <c r="GI440" s="743"/>
      <c r="GJ440" s="737">
        <f t="shared" si="3637"/>
        <v>0</v>
      </c>
      <c r="GK440" s="743"/>
      <c r="GL440" s="737">
        <f t="shared" si="3638"/>
        <v>0</v>
      </c>
      <c r="GM440" s="743"/>
      <c r="GN440" s="737">
        <f t="shared" si="3639"/>
        <v>0</v>
      </c>
      <c r="GO440" s="743"/>
      <c r="GP440" s="737">
        <f t="shared" si="3640"/>
        <v>0</v>
      </c>
      <c r="GQ440" s="743"/>
      <c r="GR440" s="737">
        <f t="shared" si="3641"/>
        <v>0</v>
      </c>
      <c r="GS440" s="743"/>
      <c r="GT440" s="737">
        <f t="shared" si="3642"/>
        <v>0</v>
      </c>
      <c r="GU440" s="743"/>
      <c r="GV440" s="737">
        <f t="shared" si="3643"/>
        <v>0</v>
      </c>
      <c r="GW440" s="743"/>
      <c r="GX440" s="737">
        <f t="shared" si="3644"/>
        <v>0</v>
      </c>
      <c r="GY440" s="743">
        <f t="shared" si="3644"/>
        <v>4723</v>
      </c>
      <c r="GZ440" s="744">
        <f t="shared" si="3645"/>
        <v>8121</v>
      </c>
      <c r="HA440" s="745">
        <v>12</v>
      </c>
      <c r="HB440" s="746">
        <f t="shared" si="3646"/>
        <v>97452</v>
      </c>
      <c r="HC440" s="737">
        <f t="shared" si="3647"/>
        <v>0</v>
      </c>
      <c r="HD440" s="737">
        <f t="shared" si="3647"/>
        <v>0</v>
      </c>
      <c r="HE440" s="746">
        <f t="shared" si="3648"/>
        <v>97452</v>
      </c>
      <c r="HF440" s="746">
        <f t="shared" si="3649"/>
        <v>29430.5</v>
      </c>
      <c r="HG440" s="746">
        <f t="shared" si="3650"/>
        <v>126882.5</v>
      </c>
    </row>
    <row r="441" spans="1:225" hidden="1" x14ac:dyDescent="0.25">
      <c r="A441" s="1044"/>
      <c r="B441" s="756" t="s">
        <v>48</v>
      </c>
      <c r="C441" s="737">
        <f t="shared" si="3515"/>
        <v>0</v>
      </c>
      <c r="D441" s="737">
        <f t="shared" si="3516"/>
        <v>6019</v>
      </c>
      <c r="E441" s="738">
        <f t="shared" si="3517"/>
        <v>6080</v>
      </c>
      <c r="F441" s="817">
        <f t="shared" si="3518"/>
        <v>0</v>
      </c>
      <c r="G441" s="740">
        <f t="shared" si="3704"/>
        <v>0</v>
      </c>
      <c r="H441" s="741">
        <f t="shared" si="3519"/>
        <v>0</v>
      </c>
      <c r="I441" s="740">
        <f t="shared" si="3704"/>
        <v>0</v>
      </c>
      <c r="J441" s="741">
        <f t="shared" si="3520"/>
        <v>0</v>
      </c>
      <c r="K441" s="740">
        <f t="shared" si="3521"/>
        <v>0</v>
      </c>
      <c r="L441" s="741">
        <f t="shared" si="3522"/>
        <v>0</v>
      </c>
      <c r="M441" s="740">
        <f t="shared" si="3523"/>
        <v>0</v>
      </c>
      <c r="N441" s="741">
        <f t="shared" si="3524"/>
        <v>0</v>
      </c>
      <c r="O441" s="740">
        <f t="shared" si="3525"/>
        <v>0</v>
      </c>
      <c r="P441" s="741">
        <f t="shared" si="3526"/>
        <v>0</v>
      </c>
      <c r="Q441" s="740">
        <f t="shared" si="3527"/>
        <v>0</v>
      </c>
      <c r="R441" s="741">
        <f t="shared" si="3528"/>
        <v>0</v>
      </c>
      <c r="S441" s="740">
        <f t="shared" si="3529"/>
        <v>0</v>
      </c>
      <c r="T441" s="741">
        <f t="shared" si="3530"/>
        <v>0</v>
      </c>
      <c r="U441" s="740">
        <f t="shared" si="3531"/>
        <v>0</v>
      </c>
      <c r="V441" s="741">
        <f t="shared" si="3532"/>
        <v>0</v>
      </c>
      <c r="W441" s="740">
        <f t="shared" si="3533"/>
        <v>0</v>
      </c>
      <c r="X441" s="741">
        <f t="shared" si="3534"/>
        <v>0</v>
      </c>
      <c r="Y441" s="740">
        <f t="shared" si="3535"/>
        <v>0</v>
      </c>
      <c r="Z441" s="741">
        <f t="shared" si="3536"/>
        <v>0</v>
      </c>
      <c r="AA441" s="743">
        <f t="shared" si="3537"/>
        <v>0</v>
      </c>
      <c r="AB441" s="744">
        <f t="shared" si="3538"/>
        <v>0</v>
      </c>
      <c r="AC441" s="745">
        <v>12</v>
      </c>
      <c r="AD441" s="746">
        <f t="shared" si="3539"/>
        <v>0</v>
      </c>
      <c r="AE441" s="747"/>
      <c r="AF441" s="782">
        <f t="shared" ref="AF441" si="3705">AD441*0.085</f>
        <v>0</v>
      </c>
      <c r="AG441" s="746">
        <f t="shared" si="3540"/>
        <v>0</v>
      </c>
      <c r="AH441" s="746">
        <f t="shared" si="3541"/>
        <v>0</v>
      </c>
      <c r="AI441" s="746">
        <f t="shared" si="3542"/>
        <v>0</v>
      </c>
      <c r="AK441" s="1044"/>
      <c r="AL441" s="756" t="s">
        <v>48</v>
      </c>
      <c r="AM441" s="737">
        <f t="shared" si="3543"/>
        <v>0</v>
      </c>
      <c r="AN441" s="737">
        <f t="shared" si="3544"/>
        <v>6019</v>
      </c>
      <c r="AO441" s="738">
        <f t="shared" si="3545"/>
        <v>6080</v>
      </c>
      <c r="AP441" s="817">
        <f t="shared" si="3546"/>
        <v>0</v>
      </c>
      <c r="AQ441" s="740">
        <f t="shared" si="3547"/>
        <v>0</v>
      </c>
      <c r="AR441" s="741">
        <f t="shared" si="3548"/>
        <v>0</v>
      </c>
      <c r="AS441" s="740">
        <f t="shared" si="3549"/>
        <v>0</v>
      </c>
      <c r="AT441" s="741">
        <f t="shared" si="3550"/>
        <v>0</v>
      </c>
      <c r="AU441" s="740">
        <f t="shared" si="3657"/>
        <v>0</v>
      </c>
      <c r="AV441" s="741">
        <f t="shared" si="3551"/>
        <v>0</v>
      </c>
      <c r="AW441" s="740">
        <f t="shared" si="3658"/>
        <v>0</v>
      </c>
      <c r="AX441" s="741">
        <f t="shared" si="3552"/>
        <v>0</v>
      </c>
      <c r="AY441" s="740">
        <f t="shared" si="3659"/>
        <v>0</v>
      </c>
      <c r="AZ441" s="741">
        <f t="shared" si="3553"/>
        <v>0</v>
      </c>
      <c r="BA441" s="740">
        <f t="shared" si="3660"/>
        <v>0</v>
      </c>
      <c r="BB441" s="741">
        <f t="shared" si="3554"/>
        <v>0</v>
      </c>
      <c r="BC441" s="740">
        <f t="shared" si="3661"/>
        <v>0</v>
      </c>
      <c r="BD441" s="741">
        <f t="shared" si="3555"/>
        <v>0</v>
      </c>
      <c r="BE441" s="740">
        <f t="shared" si="3662"/>
        <v>0</v>
      </c>
      <c r="BF441" s="741">
        <f t="shared" si="3556"/>
        <v>0</v>
      </c>
      <c r="BG441" s="740">
        <f t="shared" si="3663"/>
        <v>0</v>
      </c>
      <c r="BH441" s="741">
        <f t="shared" si="3557"/>
        <v>0</v>
      </c>
      <c r="BI441" s="740">
        <f t="shared" si="3664"/>
        <v>0</v>
      </c>
      <c r="BJ441" s="741">
        <f t="shared" si="3558"/>
        <v>0</v>
      </c>
      <c r="BK441" s="743">
        <f t="shared" si="3559"/>
        <v>0</v>
      </c>
      <c r="BL441" s="744">
        <f t="shared" si="3560"/>
        <v>0</v>
      </c>
      <c r="BM441" s="745">
        <v>12</v>
      </c>
      <c r="BN441" s="746">
        <f t="shared" si="3561"/>
        <v>0</v>
      </c>
      <c r="BO441" s="747"/>
      <c r="BP441" s="782">
        <f t="shared" ref="BP441" si="3706">BN441*0.085</f>
        <v>0</v>
      </c>
      <c r="BQ441" s="746">
        <f t="shared" si="3562"/>
        <v>0</v>
      </c>
      <c r="BR441" s="746">
        <f t="shared" si="3563"/>
        <v>0</v>
      </c>
      <c r="BS441" s="746">
        <f t="shared" si="3564"/>
        <v>0</v>
      </c>
      <c r="BU441" s="1044"/>
      <c r="BV441" s="756" t="s">
        <v>48</v>
      </c>
      <c r="BW441" s="737">
        <f t="shared" si="3565"/>
        <v>0</v>
      </c>
      <c r="BX441" s="737">
        <f t="shared" si="3566"/>
        <v>6019</v>
      </c>
      <c r="BY441" s="738">
        <f t="shared" si="3567"/>
        <v>6080</v>
      </c>
      <c r="BZ441" s="817">
        <f t="shared" si="3568"/>
        <v>0</v>
      </c>
      <c r="CA441" s="740">
        <f t="shared" si="3569"/>
        <v>0</v>
      </c>
      <c r="CB441" s="741">
        <f t="shared" si="3570"/>
        <v>0</v>
      </c>
      <c r="CC441" s="740">
        <f t="shared" si="3571"/>
        <v>0</v>
      </c>
      <c r="CD441" s="741">
        <f t="shared" si="3572"/>
        <v>0</v>
      </c>
      <c r="CE441" s="740">
        <f t="shared" si="3665"/>
        <v>0</v>
      </c>
      <c r="CF441" s="741">
        <f t="shared" si="3573"/>
        <v>0</v>
      </c>
      <c r="CG441" s="740">
        <f t="shared" si="3666"/>
        <v>0</v>
      </c>
      <c r="CH441" s="741">
        <f t="shared" si="3574"/>
        <v>0</v>
      </c>
      <c r="CI441" s="740">
        <f t="shared" si="3667"/>
        <v>0</v>
      </c>
      <c r="CJ441" s="741">
        <f t="shared" si="3575"/>
        <v>0</v>
      </c>
      <c r="CK441" s="740">
        <f t="shared" si="3668"/>
        <v>0</v>
      </c>
      <c r="CL441" s="741">
        <f t="shared" si="3576"/>
        <v>0</v>
      </c>
      <c r="CM441" s="740">
        <f t="shared" si="3669"/>
        <v>0</v>
      </c>
      <c r="CN441" s="741">
        <f t="shared" si="3577"/>
        <v>0</v>
      </c>
      <c r="CO441" s="740">
        <f t="shared" si="3670"/>
        <v>0</v>
      </c>
      <c r="CP441" s="741">
        <f t="shared" si="3578"/>
        <v>0</v>
      </c>
      <c r="CQ441" s="740">
        <f t="shared" si="3671"/>
        <v>0</v>
      </c>
      <c r="CR441" s="741">
        <f t="shared" si="3579"/>
        <v>0</v>
      </c>
      <c r="CS441" s="740">
        <f t="shared" si="3672"/>
        <v>0</v>
      </c>
      <c r="CT441" s="741">
        <f t="shared" si="3580"/>
        <v>0</v>
      </c>
      <c r="CU441" s="743">
        <f t="shared" si="3581"/>
        <v>0</v>
      </c>
      <c r="CV441" s="744">
        <f t="shared" si="3582"/>
        <v>0</v>
      </c>
      <c r="CW441" s="745">
        <v>12</v>
      </c>
      <c r="CX441" s="746">
        <f t="shared" si="3583"/>
        <v>0</v>
      </c>
      <c r="CY441" s="747"/>
      <c r="CZ441" s="782">
        <f t="shared" ref="CZ441" si="3707">CX441*0.085</f>
        <v>0</v>
      </c>
      <c r="DA441" s="746">
        <f t="shared" si="3584"/>
        <v>0</v>
      </c>
      <c r="DB441" s="746">
        <f t="shared" si="3585"/>
        <v>0</v>
      </c>
      <c r="DC441" s="746">
        <f t="shared" si="3586"/>
        <v>0</v>
      </c>
      <c r="DE441" s="1044"/>
      <c r="DF441" s="756" t="s">
        <v>48</v>
      </c>
      <c r="DG441" s="737">
        <f t="shared" si="3587"/>
        <v>1</v>
      </c>
      <c r="DH441" s="737">
        <f t="shared" si="3588"/>
        <v>6019</v>
      </c>
      <c r="DI441" s="738">
        <f t="shared" si="3589"/>
        <v>6080</v>
      </c>
      <c r="DJ441" s="817">
        <f t="shared" si="3590"/>
        <v>6080</v>
      </c>
      <c r="DK441" s="740">
        <f t="shared" si="3591"/>
        <v>0</v>
      </c>
      <c r="DL441" s="741">
        <f t="shared" si="3592"/>
        <v>0</v>
      </c>
      <c r="DM441" s="740">
        <f t="shared" si="3593"/>
        <v>0</v>
      </c>
      <c r="DN441" s="741">
        <f t="shared" si="3594"/>
        <v>0</v>
      </c>
      <c r="DO441" s="740">
        <f t="shared" si="3673"/>
        <v>0</v>
      </c>
      <c r="DP441" s="741">
        <f t="shared" si="3595"/>
        <v>0</v>
      </c>
      <c r="DQ441" s="740">
        <f t="shared" si="3674"/>
        <v>0</v>
      </c>
      <c r="DR441" s="741">
        <f t="shared" si="3596"/>
        <v>0</v>
      </c>
      <c r="DS441" s="740">
        <f t="shared" si="3675"/>
        <v>0</v>
      </c>
      <c r="DT441" s="741">
        <f t="shared" si="3597"/>
        <v>0</v>
      </c>
      <c r="DU441" s="740">
        <f t="shared" si="3676"/>
        <v>0</v>
      </c>
      <c r="DV441" s="741">
        <f t="shared" si="3598"/>
        <v>0</v>
      </c>
      <c r="DW441" s="740">
        <f t="shared" si="3677"/>
        <v>0</v>
      </c>
      <c r="DX441" s="741">
        <f t="shared" si="3599"/>
        <v>0</v>
      </c>
      <c r="DY441" s="740">
        <f t="shared" si="3678"/>
        <v>0</v>
      </c>
      <c r="DZ441" s="741">
        <f t="shared" si="3600"/>
        <v>0</v>
      </c>
      <c r="EA441" s="740">
        <f t="shared" si="3679"/>
        <v>0</v>
      </c>
      <c r="EB441" s="741">
        <f t="shared" si="3601"/>
        <v>0</v>
      </c>
      <c r="EC441" s="740">
        <f t="shared" si="3680"/>
        <v>0</v>
      </c>
      <c r="ED441" s="741">
        <f t="shared" si="3602"/>
        <v>0</v>
      </c>
      <c r="EE441" s="743">
        <f t="shared" si="3603"/>
        <v>10162</v>
      </c>
      <c r="EF441" s="744">
        <f t="shared" si="3604"/>
        <v>16242</v>
      </c>
      <c r="EG441" s="745">
        <v>12</v>
      </c>
      <c r="EH441" s="746">
        <f t="shared" si="3605"/>
        <v>194904</v>
      </c>
      <c r="EI441" s="747"/>
      <c r="EJ441" s="782">
        <f t="shared" ref="EJ441" si="3708">EH441*0.085</f>
        <v>16566.84</v>
      </c>
      <c r="EK441" s="746">
        <f t="shared" si="3606"/>
        <v>211470.84</v>
      </c>
      <c r="EL441" s="746">
        <f t="shared" si="3607"/>
        <v>63864.19</v>
      </c>
      <c r="EM441" s="746">
        <f t="shared" si="3608"/>
        <v>275335.03000000003</v>
      </c>
      <c r="EO441" s="1044"/>
      <c r="EP441" s="756" t="s">
        <v>48</v>
      </c>
      <c r="EQ441" s="737">
        <f t="shared" si="3609"/>
        <v>0</v>
      </c>
      <c r="ER441" s="737">
        <f t="shared" si="3610"/>
        <v>6019</v>
      </c>
      <c r="ES441" s="738">
        <f t="shared" si="3611"/>
        <v>6080</v>
      </c>
      <c r="ET441" s="817">
        <f t="shared" si="3612"/>
        <v>0</v>
      </c>
      <c r="EU441" s="740">
        <f t="shared" si="3613"/>
        <v>0</v>
      </c>
      <c r="EV441" s="741">
        <f t="shared" si="3614"/>
        <v>0</v>
      </c>
      <c r="EW441" s="740">
        <f t="shared" si="3615"/>
        <v>0</v>
      </c>
      <c r="EX441" s="741">
        <f t="shared" si="3616"/>
        <v>0</v>
      </c>
      <c r="EY441" s="740">
        <f t="shared" si="3681"/>
        <v>0</v>
      </c>
      <c r="EZ441" s="741">
        <f t="shared" si="3617"/>
        <v>0</v>
      </c>
      <c r="FA441" s="740">
        <f t="shared" si="3682"/>
        <v>0</v>
      </c>
      <c r="FB441" s="741">
        <f t="shared" si="3618"/>
        <v>0</v>
      </c>
      <c r="FC441" s="740">
        <f t="shared" si="3683"/>
        <v>0</v>
      </c>
      <c r="FD441" s="741">
        <f t="shared" si="3619"/>
        <v>0</v>
      </c>
      <c r="FE441" s="740">
        <f t="shared" si="3684"/>
        <v>0</v>
      </c>
      <c r="FF441" s="741">
        <f t="shared" si="3620"/>
        <v>0</v>
      </c>
      <c r="FG441" s="740">
        <f t="shared" si="3685"/>
        <v>0</v>
      </c>
      <c r="FH441" s="741">
        <f t="shared" si="3621"/>
        <v>0</v>
      </c>
      <c r="FI441" s="740">
        <f t="shared" si="3686"/>
        <v>0</v>
      </c>
      <c r="FJ441" s="741">
        <f t="shared" si="3622"/>
        <v>0</v>
      </c>
      <c r="FK441" s="740">
        <f t="shared" si="3687"/>
        <v>0</v>
      </c>
      <c r="FL441" s="741">
        <f t="shared" si="3623"/>
        <v>0</v>
      </c>
      <c r="FM441" s="740">
        <f t="shared" si="3688"/>
        <v>0</v>
      </c>
      <c r="FN441" s="741">
        <f t="shared" si="3624"/>
        <v>0</v>
      </c>
      <c r="FO441" s="743">
        <f t="shared" si="3625"/>
        <v>0</v>
      </c>
      <c r="FP441" s="744">
        <f t="shared" si="3626"/>
        <v>0</v>
      </c>
      <c r="FQ441" s="745">
        <v>12</v>
      </c>
      <c r="FR441" s="746">
        <f t="shared" si="3627"/>
        <v>0</v>
      </c>
      <c r="FS441" s="747"/>
      <c r="FT441" s="782">
        <f t="shared" ref="FT441" si="3709">FR441*0.085</f>
        <v>0</v>
      </c>
      <c r="FU441" s="746">
        <f t="shared" si="3628"/>
        <v>0</v>
      </c>
      <c r="FV441" s="746">
        <f t="shared" si="3629"/>
        <v>0</v>
      </c>
      <c r="FW441" s="746">
        <f t="shared" si="3630"/>
        <v>0</v>
      </c>
      <c r="FY441" s="1044"/>
      <c r="FZ441" s="756" t="s">
        <v>48</v>
      </c>
      <c r="GA441" s="737">
        <f t="shared" si="3631"/>
        <v>1</v>
      </c>
      <c r="GB441" s="737">
        <f t="shared" si="3632"/>
        <v>6019</v>
      </c>
      <c r="GC441" s="738">
        <f t="shared" si="3633"/>
        <v>6080</v>
      </c>
      <c r="GD441" s="743">
        <f t="shared" si="3634"/>
        <v>6080</v>
      </c>
      <c r="GE441" s="743"/>
      <c r="GF441" s="737">
        <f t="shared" si="3635"/>
        <v>0</v>
      </c>
      <c r="GG441" s="743"/>
      <c r="GH441" s="737">
        <f t="shared" si="3636"/>
        <v>0</v>
      </c>
      <c r="GI441" s="743"/>
      <c r="GJ441" s="737">
        <f t="shared" si="3637"/>
        <v>0</v>
      </c>
      <c r="GK441" s="743"/>
      <c r="GL441" s="737">
        <f t="shared" si="3638"/>
        <v>0</v>
      </c>
      <c r="GM441" s="743"/>
      <c r="GN441" s="737">
        <f t="shared" si="3639"/>
        <v>0</v>
      </c>
      <c r="GO441" s="743"/>
      <c r="GP441" s="737">
        <f t="shared" si="3640"/>
        <v>0</v>
      </c>
      <c r="GQ441" s="743"/>
      <c r="GR441" s="737">
        <f t="shared" si="3641"/>
        <v>0</v>
      </c>
      <c r="GS441" s="743"/>
      <c r="GT441" s="737">
        <f t="shared" si="3642"/>
        <v>0</v>
      </c>
      <c r="GU441" s="743"/>
      <c r="GV441" s="737">
        <f t="shared" si="3643"/>
        <v>0</v>
      </c>
      <c r="GW441" s="743"/>
      <c r="GX441" s="737">
        <f t="shared" si="3644"/>
        <v>0</v>
      </c>
      <c r="GY441" s="743">
        <f t="shared" si="3644"/>
        <v>10162</v>
      </c>
      <c r="GZ441" s="744">
        <f t="shared" si="3645"/>
        <v>16242</v>
      </c>
      <c r="HA441" s="745">
        <v>12</v>
      </c>
      <c r="HB441" s="746">
        <f t="shared" si="3646"/>
        <v>194904</v>
      </c>
      <c r="HC441" s="737">
        <f t="shared" si="3647"/>
        <v>0</v>
      </c>
      <c r="HD441" s="737">
        <f t="shared" si="3647"/>
        <v>16566.84</v>
      </c>
      <c r="HE441" s="746">
        <f t="shared" si="3648"/>
        <v>211470.84</v>
      </c>
      <c r="HF441" s="746">
        <f t="shared" si="3649"/>
        <v>63864.19</v>
      </c>
      <c r="HG441" s="746">
        <f t="shared" si="3650"/>
        <v>275335.03000000003</v>
      </c>
    </row>
    <row r="442" spans="1:225" hidden="1" x14ac:dyDescent="0.25">
      <c r="A442" s="1045"/>
      <c r="B442" s="752"/>
      <c r="C442" s="737">
        <f t="shared" si="3515"/>
        <v>0</v>
      </c>
      <c r="D442" s="737">
        <f t="shared" si="3516"/>
        <v>0</v>
      </c>
      <c r="E442" s="738">
        <f t="shared" si="3517"/>
        <v>0</v>
      </c>
      <c r="F442" s="817">
        <f t="shared" si="3518"/>
        <v>0</v>
      </c>
      <c r="G442" s="740">
        <f t="shared" si="3704"/>
        <v>0</v>
      </c>
      <c r="H442" s="741">
        <f t="shared" si="3519"/>
        <v>0</v>
      </c>
      <c r="I442" s="740">
        <f t="shared" si="3704"/>
        <v>0</v>
      </c>
      <c r="J442" s="741">
        <f t="shared" si="3520"/>
        <v>0</v>
      </c>
      <c r="K442" s="740">
        <f t="shared" si="3521"/>
        <v>0</v>
      </c>
      <c r="L442" s="741">
        <f t="shared" si="3522"/>
        <v>0</v>
      </c>
      <c r="M442" s="740">
        <f t="shared" si="3523"/>
        <v>0</v>
      </c>
      <c r="N442" s="741">
        <f t="shared" si="3524"/>
        <v>0</v>
      </c>
      <c r="O442" s="740">
        <f t="shared" si="3525"/>
        <v>0</v>
      </c>
      <c r="P442" s="741">
        <f t="shared" si="3526"/>
        <v>0</v>
      </c>
      <c r="Q442" s="740">
        <f t="shared" si="3527"/>
        <v>0</v>
      </c>
      <c r="R442" s="741">
        <f t="shared" si="3528"/>
        <v>0</v>
      </c>
      <c r="S442" s="740">
        <f t="shared" si="3529"/>
        <v>0</v>
      </c>
      <c r="T442" s="741">
        <f t="shared" si="3530"/>
        <v>0</v>
      </c>
      <c r="U442" s="740">
        <f t="shared" si="3531"/>
        <v>0</v>
      </c>
      <c r="V442" s="741">
        <f t="shared" si="3532"/>
        <v>0</v>
      </c>
      <c r="W442" s="740">
        <f t="shared" si="3533"/>
        <v>0</v>
      </c>
      <c r="X442" s="741">
        <f t="shared" si="3534"/>
        <v>0</v>
      </c>
      <c r="Y442" s="740">
        <f t="shared" si="3535"/>
        <v>0</v>
      </c>
      <c r="Z442" s="741">
        <f t="shared" si="3536"/>
        <v>0</v>
      </c>
      <c r="AA442" s="743">
        <f t="shared" si="3537"/>
        <v>0</v>
      </c>
      <c r="AB442" s="744">
        <f t="shared" si="3538"/>
        <v>0</v>
      </c>
      <c r="AC442" s="745">
        <v>12</v>
      </c>
      <c r="AD442" s="746">
        <f t="shared" si="3539"/>
        <v>0</v>
      </c>
      <c r="AE442" s="747"/>
      <c r="AF442" s="741"/>
      <c r="AG442" s="746">
        <f t="shared" si="3540"/>
        <v>0</v>
      </c>
      <c r="AH442" s="746">
        <f t="shared" si="3541"/>
        <v>0</v>
      </c>
      <c r="AI442" s="746">
        <f t="shared" si="3542"/>
        <v>0</v>
      </c>
      <c r="AK442" s="1045"/>
      <c r="AL442" s="752"/>
      <c r="AM442" s="737">
        <f t="shared" si="3543"/>
        <v>0</v>
      </c>
      <c r="AN442" s="737">
        <f t="shared" si="3544"/>
        <v>0</v>
      </c>
      <c r="AO442" s="738">
        <f t="shared" si="3545"/>
        <v>0</v>
      </c>
      <c r="AP442" s="817">
        <f t="shared" si="3546"/>
        <v>0</v>
      </c>
      <c r="AQ442" s="740">
        <f t="shared" si="3547"/>
        <v>0</v>
      </c>
      <c r="AR442" s="741">
        <f t="shared" si="3548"/>
        <v>0</v>
      </c>
      <c r="AS442" s="740">
        <f t="shared" si="3549"/>
        <v>0</v>
      </c>
      <c r="AT442" s="741">
        <f t="shared" si="3550"/>
        <v>0</v>
      </c>
      <c r="AU442" s="740">
        <f t="shared" si="3657"/>
        <v>0</v>
      </c>
      <c r="AV442" s="741">
        <f t="shared" si="3551"/>
        <v>0</v>
      </c>
      <c r="AW442" s="740">
        <f t="shared" si="3658"/>
        <v>0</v>
      </c>
      <c r="AX442" s="741">
        <f t="shared" si="3552"/>
        <v>0</v>
      </c>
      <c r="AY442" s="740">
        <f t="shared" si="3659"/>
        <v>0</v>
      </c>
      <c r="AZ442" s="741">
        <f t="shared" si="3553"/>
        <v>0</v>
      </c>
      <c r="BA442" s="740">
        <f t="shared" si="3660"/>
        <v>0</v>
      </c>
      <c r="BB442" s="741">
        <f t="shared" si="3554"/>
        <v>0</v>
      </c>
      <c r="BC442" s="740">
        <f t="shared" si="3661"/>
        <v>0</v>
      </c>
      <c r="BD442" s="741">
        <f t="shared" si="3555"/>
        <v>0</v>
      </c>
      <c r="BE442" s="740">
        <f t="shared" si="3662"/>
        <v>0</v>
      </c>
      <c r="BF442" s="741">
        <f t="shared" si="3556"/>
        <v>0</v>
      </c>
      <c r="BG442" s="740">
        <f t="shared" si="3663"/>
        <v>0</v>
      </c>
      <c r="BH442" s="741">
        <f t="shared" si="3557"/>
        <v>0</v>
      </c>
      <c r="BI442" s="740">
        <f t="shared" si="3664"/>
        <v>0</v>
      </c>
      <c r="BJ442" s="741">
        <f t="shared" si="3558"/>
        <v>0</v>
      </c>
      <c r="BK442" s="743">
        <f t="shared" si="3559"/>
        <v>0</v>
      </c>
      <c r="BL442" s="744">
        <f t="shared" si="3560"/>
        <v>0</v>
      </c>
      <c r="BM442" s="745">
        <v>12</v>
      </c>
      <c r="BN442" s="746">
        <f t="shared" si="3561"/>
        <v>0</v>
      </c>
      <c r="BO442" s="747"/>
      <c r="BP442" s="741"/>
      <c r="BQ442" s="746">
        <f t="shared" si="3562"/>
        <v>0</v>
      </c>
      <c r="BR442" s="746">
        <f t="shared" si="3563"/>
        <v>0</v>
      </c>
      <c r="BS442" s="746">
        <f t="shared" si="3564"/>
        <v>0</v>
      </c>
      <c r="BU442" s="1045"/>
      <c r="BV442" s="752"/>
      <c r="BW442" s="737">
        <f t="shared" si="3565"/>
        <v>0</v>
      </c>
      <c r="BX442" s="737">
        <f t="shared" si="3566"/>
        <v>0</v>
      </c>
      <c r="BY442" s="738">
        <f t="shared" si="3567"/>
        <v>0</v>
      </c>
      <c r="BZ442" s="817">
        <f t="shared" si="3568"/>
        <v>0</v>
      </c>
      <c r="CA442" s="740">
        <f t="shared" si="3569"/>
        <v>0</v>
      </c>
      <c r="CB442" s="741">
        <f t="shared" si="3570"/>
        <v>0</v>
      </c>
      <c r="CC442" s="740">
        <f t="shared" si="3571"/>
        <v>0</v>
      </c>
      <c r="CD442" s="741">
        <f t="shared" si="3572"/>
        <v>0</v>
      </c>
      <c r="CE442" s="740">
        <f t="shared" si="3665"/>
        <v>0</v>
      </c>
      <c r="CF442" s="741">
        <f t="shared" si="3573"/>
        <v>0</v>
      </c>
      <c r="CG442" s="740">
        <f t="shared" si="3666"/>
        <v>0</v>
      </c>
      <c r="CH442" s="741">
        <f t="shared" si="3574"/>
        <v>0</v>
      </c>
      <c r="CI442" s="740">
        <f t="shared" si="3667"/>
        <v>0</v>
      </c>
      <c r="CJ442" s="741">
        <f t="shared" si="3575"/>
        <v>0</v>
      </c>
      <c r="CK442" s="740">
        <f t="shared" si="3668"/>
        <v>0</v>
      </c>
      <c r="CL442" s="741">
        <f t="shared" si="3576"/>
        <v>0</v>
      </c>
      <c r="CM442" s="740">
        <f t="shared" si="3669"/>
        <v>0</v>
      </c>
      <c r="CN442" s="741">
        <f t="shared" si="3577"/>
        <v>0</v>
      </c>
      <c r="CO442" s="740">
        <f t="shared" si="3670"/>
        <v>0</v>
      </c>
      <c r="CP442" s="741">
        <f t="shared" si="3578"/>
        <v>0</v>
      </c>
      <c r="CQ442" s="740">
        <f t="shared" si="3671"/>
        <v>0</v>
      </c>
      <c r="CR442" s="741">
        <f t="shared" si="3579"/>
        <v>0</v>
      </c>
      <c r="CS442" s="740">
        <f t="shared" si="3672"/>
        <v>0</v>
      </c>
      <c r="CT442" s="741">
        <f t="shared" si="3580"/>
        <v>0</v>
      </c>
      <c r="CU442" s="743">
        <f t="shared" si="3581"/>
        <v>0</v>
      </c>
      <c r="CV442" s="744">
        <f t="shared" si="3582"/>
        <v>0</v>
      </c>
      <c r="CW442" s="745">
        <v>12</v>
      </c>
      <c r="CX442" s="746">
        <f t="shared" si="3583"/>
        <v>0</v>
      </c>
      <c r="CY442" s="747"/>
      <c r="CZ442" s="741"/>
      <c r="DA442" s="746">
        <f t="shared" si="3584"/>
        <v>0</v>
      </c>
      <c r="DB442" s="746">
        <f t="shared" si="3585"/>
        <v>0</v>
      </c>
      <c r="DC442" s="746">
        <f t="shared" si="3586"/>
        <v>0</v>
      </c>
      <c r="DE442" s="1045"/>
      <c r="DF442" s="752"/>
      <c r="DG442" s="737">
        <f t="shared" si="3587"/>
        <v>0</v>
      </c>
      <c r="DH442" s="737">
        <f t="shared" si="3588"/>
        <v>0</v>
      </c>
      <c r="DI442" s="738">
        <f t="shared" si="3589"/>
        <v>0</v>
      </c>
      <c r="DJ442" s="817">
        <f t="shared" si="3590"/>
        <v>0</v>
      </c>
      <c r="DK442" s="740">
        <f t="shared" si="3591"/>
        <v>0</v>
      </c>
      <c r="DL442" s="741">
        <f t="shared" si="3592"/>
        <v>0</v>
      </c>
      <c r="DM442" s="740">
        <f t="shared" si="3593"/>
        <v>0</v>
      </c>
      <c r="DN442" s="741">
        <f t="shared" si="3594"/>
        <v>0</v>
      </c>
      <c r="DO442" s="740">
        <f t="shared" si="3673"/>
        <v>0</v>
      </c>
      <c r="DP442" s="741">
        <f t="shared" si="3595"/>
        <v>0</v>
      </c>
      <c r="DQ442" s="740">
        <f t="shared" si="3674"/>
        <v>0</v>
      </c>
      <c r="DR442" s="741">
        <f t="shared" si="3596"/>
        <v>0</v>
      </c>
      <c r="DS442" s="740">
        <f t="shared" si="3675"/>
        <v>0</v>
      </c>
      <c r="DT442" s="741">
        <f t="shared" si="3597"/>
        <v>0</v>
      </c>
      <c r="DU442" s="740">
        <f t="shared" si="3676"/>
        <v>0</v>
      </c>
      <c r="DV442" s="741">
        <f t="shared" si="3598"/>
        <v>0</v>
      </c>
      <c r="DW442" s="740">
        <f t="shared" si="3677"/>
        <v>0</v>
      </c>
      <c r="DX442" s="741">
        <f t="shared" si="3599"/>
        <v>0</v>
      </c>
      <c r="DY442" s="740">
        <f t="shared" si="3678"/>
        <v>0</v>
      </c>
      <c r="DZ442" s="741">
        <f t="shared" si="3600"/>
        <v>0</v>
      </c>
      <c r="EA442" s="740">
        <f t="shared" si="3679"/>
        <v>0</v>
      </c>
      <c r="EB442" s="741">
        <f t="shared" si="3601"/>
        <v>0</v>
      </c>
      <c r="EC442" s="740">
        <f t="shared" si="3680"/>
        <v>0</v>
      </c>
      <c r="ED442" s="741">
        <f t="shared" si="3602"/>
        <v>0</v>
      </c>
      <c r="EE442" s="743">
        <f t="shared" si="3603"/>
        <v>0</v>
      </c>
      <c r="EF442" s="744">
        <f t="shared" si="3604"/>
        <v>0</v>
      </c>
      <c r="EG442" s="745">
        <v>12</v>
      </c>
      <c r="EH442" s="746">
        <f t="shared" si="3605"/>
        <v>0</v>
      </c>
      <c r="EI442" s="747"/>
      <c r="EJ442" s="741"/>
      <c r="EK442" s="746">
        <f t="shared" si="3606"/>
        <v>0</v>
      </c>
      <c r="EL442" s="746">
        <f t="shared" si="3607"/>
        <v>0</v>
      </c>
      <c r="EM442" s="746">
        <f t="shared" si="3608"/>
        <v>0</v>
      </c>
      <c r="EO442" s="1045"/>
      <c r="EP442" s="752"/>
      <c r="EQ442" s="737">
        <f t="shared" si="3609"/>
        <v>0</v>
      </c>
      <c r="ER442" s="737">
        <f t="shared" si="3610"/>
        <v>0</v>
      </c>
      <c r="ES442" s="738">
        <f t="shared" si="3611"/>
        <v>0</v>
      </c>
      <c r="ET442" s="817">
        <f t="shared" si="3612"/>
        <v>0</v>
      </c>
      <c r="EU442" s="740">
        <f t="shared" si="3613"/>
        <v>0</v>
      </c>
      <c r="EV442" s="741">
        <f t="shared" si="3614"/>
        <v>0</v>
      </c>
      <c r="EW442" s="740">
        <f t="shared" si="3615"/>
        <v>0</v>
      </c>
      <c r="EX442" s="741">
        <f t="shared" si="3616"/>
        <v>0</v>
      </c>
      <c r="EY442" s="740">
        <f t="shared" si="3681"/>
        <v>0</v>
      </c>
      <c r="EZ442" s="741">
        <f t="shared" si="3617"/>
        <v>0</v>
      </c>
      <c r="FA442" s="740">
        <f t="shared" si="3682"/>
        <v>0</v>
      </c>
      <c r="FB442" s="741">
        <f t="shared" si="3618"/>
        <v>0</v>
      </c>
      <c r="FC442" s="740">
        <f t="shared" si="3683"/>
        <v>0</v>
      </c>
      <c r="FD442" s="741">
        <f t="shared" si="3619"/>
        <v>0</v>
      </c>
      <c r="FE442" s="740">
        <f t="shared" si="3684"/>
        <v>0</v>
      </c>
      <c r="FF442" s="741">
        <f t="shared" si="3620"/>
        <v>0</v>
      </c>
      <c r="FG442" s="740">
        <f t="shared" si="3685"/>
        <v>0</v>
      </c>
      <c r="FH442" s="741">
        <f t="shared" si="3621"/>
        <v>0</v>
      </c>
      <c r="FI442" s="740">
        <f t="shared" si="3686"/>
        <v>0</v>
      </c>
      <c r="FJ442" s="741">
        <f t="shared" si="3622"/>
        <v>0</v>
      </c>
      <c r="FK442" s="740">
        <f t="shared" si="3687"/>
        <v>0</v>
      </c>
      <c r="FL442" s="741">
        <f t="shared" si="3623"/>
        <v>0</v>
      </c>
      <c r="FM442" s="740">
        <f t="shared" si="3688"/>
        <v>0</v>
      </c>
      <c r="FN442" s="741">
        <f t="shared" si="3624"/>
        <v>0</v>
      </c>
      <c r="FO442" s="743">
        <f t="shared" si="3625"/>
        <v>0</v>
      </c>
      <c r="FP442" s="744">
        <f t="shared" si="3626"/>
        <v>0</v>
      </c>
      <c r="FQ442" s="745">
        <v>12</v>
      </c>
      <c r="FR442" s="746">
        <f t="shared" si="3627"/>
        <v>0</v>
      </c>
      <c r="FS442" s="747"/>
      <c r="FT442" s="741"/>
      <c r="FU442" s="746">
        <f t="shared" si="3628"/>
        <v>0</v>
      </c>
      <c r="FV442" s="746">
        <f t="shared" si="3629"/>
        <v>0</v>
      </c>
      <c r="FW442" s="746">
        <f t="shared" si="3630"/>
        <v>0</v>
      </c>
      <c r="FY442" s="1045"/>
      <c r="FZ442" s="752"/>
      <c r="GA442" s="737">
        <f t="shared" si="3631"/>
        <v>0</v>
      </c>
      <c r="GB442" s="737">
        <f t="shared" si="3632"/>
        <v>0</v>
      </c>
      <c r="GC442" s="738">
        <f t="shared" si="3633"/>
        <v>0</v>
      </c>
      <c r="GD442" s="743">
        <f t="shared" si="3634"/>
        <v>0</v>
      </c>
      <c r="GE442" s="743"/>
      <c r="GF442" s="737">
        <f t="shared" si="3635"/>
        <v>0</v>
      </c>
      <c r="GG442" s="743"/>
      <c r="GH442" s="737">
        <f t="shared" si="3636"/>
        <v>0</v>
      </c>
      <c r="GI442" s="743"/>
      <c r="GJ442" s="737">
        <f t="shared" si="3637"/>
        <v>0</v>
      </c>
      <c r="GK442" s="743"/>
      <c r="GL442" s="737">
        <f t="shared" si="3638"/>
        <v>0</v>
      </c>
      <c r="GM442" s="743"/>
      <c r="GN442" s="737">
        <f t="shared" si="3639"/>
        <v>0</v>
      </c>
      <c r="GO442" s="743"/>
      <c r="GP442" s="737">
        <f t="shared" si="3640"/>
        <v>0</v>
      </c>
      <c r="GQ442" s="743"/>
      <c r="GR442" s="737">
        <f t="shared" si="3641"/>
        <v>0</v>
      </c>
      <c r="GS442" s="743"/>
      <c r="GT442" s="737">
        <f t="shared" si="3642"/>
        <v>0</v>
      </c>
      <c r="GU442" s="743"/>
      <c r="GV442" s="737">
        <f t="shared" si="3643"/>
        <v>0</v>
      </c>
      <c r="GW442" s="743"/>
      <c r="GX442" s="737">
        <f t="shared" si="3644"/>
        <v>0</v>
      </c>
      <c r="GY442" s="743">
        <f t="shared" si="3644"/>
        <v>0</v>
      </c>
      <c r="GZ442" s="744">
        <f t="shared" si="3645"/>
        <v>0</v>
      </c>
      <c r="HA442" s="745">
        <v>12</v>
      </c>
      <c r="HB442" s="746">
        <f t="shared" si="3646"/>
        <v>0</v>
      </c>
      <c r="HC442" s="737">
        <f t="shared" si="3647"/>
        <v>0</v>
      </c>
      <c r="HD442" s="737">
        <f t="shared" si="3647"/>
        <v>0</v>
      </c>
      <c r="HE442" s="746">
        <f t="shared" si="3648"/>
        <v>0</v>
      </c>
      <c r="HF442" s="746">
        <f t="shared" si="3649"/>
        <v>0</v>
      </c>
      <c r="HG442" s="746">
        <f t="shared" si="3650"/>
        <v>0</v>
      </c>
    </row>
    <row r="443" spans="1:225" hidden="1" x14ac:dyDescent="0.25">
      <c r="A443" s="1041" t="s">
        <v>867</v>
      </c>
      <c r="B443" s="1042"/>
      <c r="C443" s="784">
        <f>SUM(C376:C442)</f>
        <v>149.61000000000001</v>
      </c>
      <c r="D443" s="785" t="s">
        <v>492</v>
      </c>
      <c r="E443" s="786" t="s">
        <v>492</v>
      </c>
      <c r="F443" s="784">
        <f t="shared" ref="F443:AB443" si="3710">SUM(F376:F442)</f>
        <v>1832387.07</v>
      </c>
      <c r="G443" s="787"/>
      <c r="H443" s="784">
        <f t="shared" si="3710"/>
        <v>259468.06</v>
      </c>
      <c r="I443" s="788"/>
      <c r="J443" s="784">
        <f t="shared" si="3710"/>
        <v>0</v>
      </c>
      <c r="K443" s="788"/>
      <c r="L443" s="784">
        <f t="shared" si="3710"/>
        <v>9322.1200000000008</v>
      </c>
      <c r="M443" s="788"/>
      <c r="N443" s="784">
        <f t="shared" si="3710"/>
        <v>25634.34</v>
      </c>
      <c r="O443" s="788"/>
      <c r="P443" s="784">
        <f t="shared" si="3710"/>
        <v>0</v>
      </c>
      <c r="Q443" s="788"/>
      <c r="R443" s="784">
        <f t="shared" si="3710"/>
        <v>332909.45</v>
      </c>
      <c r="S443" s="788"/>
      <c r="T443" s="784">
        <f t="shared" si="3710"/>
        <v>336551.46</v>
      </c>
      <c r="U443" s="788"/>
      <c r="V443" s="784">
        <f t="shared" si="3710"/>
        <v>4049.47</v>
      </c>
      <c r="W443" s="788"/>
      <c r="X443" s="784">
        <f t="shared" si="3710"/>
        <v>0</v>
      </c>
      <c r="Y443" s="788"/>
      <c r="Z443" s="784">
        <f t="shared" si="3710"/>
        <v>0</v>
      </c>
      <c r="AA443" s="784">
        <f t="shared" si="3710"/>
        <v>408770</v>
      </c>
      <c r="AB443" s="784">
        <f t="shared" si="3710"/>
        <v>3209091.97</v>
      </c>
      <c r="AC443" s="784"/>
      <c r="AD443" s="784">
        <f t="shared" ref="AD443:AI443" si="3711">SUM(AD376:AD442)</f>
        <v>38509103.640000001</v>
      </c>
      <c r="AE443" s="784">
        <f t="shared" si="3711"/>
        <v>72702.720000000001</v>
      </c>
      <c r="AF443" s="784">
        <f t="shared" si="3711"/>
        <v>397604.16</v>
      </c>
      <c r="AG443" s="784">
        <f t="shared" si="3711"/>
        <v>38979410.520000003</v>
      </c>
      <c r="AH443" s="784">
        <f t="shared" si="3711"/>
        <v>11771781.960000001</v>
      </c>
      <c r="AI443" s="784">
        <f t="shared" si="3711"/>
        <v>50751192.479999997</v>
      </c>
      <c r="AJ443" s="750"/>
      <c r="AK443" s="789"/>
      <c r="AL443" s="789"/>
      <c r="AM443" s="784">
        <f>SUM(AM376:AM442)</f>
        <v>108.56</v>
      </c>
      <c r="AN443" s="785" t="s">
        <v>492</v>
      </c>
      <c r="AO443" s="786" t="s">
        <v>492</v>
      </c>
      <c r="AP443" s="784">
        <f t="shared" ref="AP443:BL443" si="3712">SUM(AP376:AP442)</f>
        <v>1382896.96</v>
      </c>
      <c r="AQ443" s="784"/>
      <c r="AR443" s="784">
        <f t="shared" si="3712"/>
        <v>197044.76</v>
      </c>
      <c r="AS443" s="784"/>
      <c r="AT443" s="784">
        <f t="shared" si="3712"/>
        <v>7474.92</v>
      </c>
      <c r="AU443" s="784"/>
      <c r="AV443" s="784">
        <f t="shared" si="3712"/>
        <v>14375.76</v>
      </c>
      <c r="AW443" s="784"/>
      <c r="AX443" s="784">
        <f t="shared" si="3712"/>
        <v>10587.34</v>
      </c>
      <c r="AY443" s="784"/>
      <c r="AZ443" s="784">
        <f t="shared" si="3712"/>
        <v>0</v>
      </c>
      <c r="BA443" s="784"/>
      <c r="BB443" s="784">
        <f t="shared" si="3712"/>
        <v>217799.38</v>
      </c>
      <c r="BC443" s="784"/>
      <c r="BD443" s="784">
        <f t="shared" si="3712"/>
        <v>210064.93</v>
      </c>
      <c r="BE443" s="784"/>
      <c r="BF443" s="784">
        <f t="shared" si="3712"/>
        <v>5895.21</v>
      </c>
      <c r="BG443" s="784"/>
      <c r="BH443" s="784">
        <f t="shared" si="3712"/>
        <v>0</v>
      </c>
      <c r="BI443" s="784"/>
      <c r="BJ443" s="784">
        <f t="shared" si="3712"/>
        <v>0</v>
      </c>
      <c r="BK443" s="784">
        <f t="shared" si="3712"/>
        <v>229367.47</v>
      </c>
      <c r="BL443" s="784">
        <f t="shared" si="3712"/>
        <v>2275506.73</v>
      </c>
      <c r="BM443" s="784"/>
      <c r="BN443" s="784">
        <f t="shared" ref="BN443:BS443" si="3713">SUM(BN376:BN442)</f>
        <v>27306080.760000002</v>
      </c>
      <c r="BO443" s="784">
        <f t="shared" si="3713"/>
        <v>68704.070000000007</v>
      </c>
      <c r="BP443" s="784">
        <f t="shared" si="3713"/>
        <v>263744.09000000003</v>
      </c>
      <c r="BQ443" s="784">
        <f t="shared" si="3713"/>
        <v>27638528.920000002</v>
      </c>
      <c r="BR443" s="784">
        <f t="shared" si="3713"/>
        <v>8346835.7300000004</v>
      </c>
      <c r="BS443" s="784">
        <f t="shared" si="3713"/>
        <v>35985364.649999999</v>
      </c>
      <c r="BU443" s="789"/>
      <c r="BV443" s="789"/>
      <c r="BW443" s="784">
        <f>SUM(BW376:BW442)</f>
        <v>116.46</v>
      </c>
      <c r="BX443" s="785" t="s">
        <v>492</v>
      </c>
      <c r="BY443" s="786" t="s">
        <v>492</v>
      </c>
      <c r="BZ443" s="784">
        <f t="shared" ref="BZ443:CV443" si="3714">SUM(BZ376:BZ442)</f>
        <v>1283669.02</v>
      </c>
      <c r="CA443" s="784"/>
      <c r="CB443" s="784">
        <f t="shared" si="3714"/>
        <v>126431.98</v>
      </c>
      <c r="CC443" s="784"/>
      <c r="CD443" s="784">
        <f t="shared" si="3714"/>
        <v>0</v>
      </c>
      <c r="CE443" s="784"/>
      <c r="CF443" s="784">
        <f t="shared" si="3714"/>
        <v>0</v>
      </c>
      <c r="CG443" s="784"/>
      <c r="CH443" s="784">
        <f t="shared" si="3714"/>
        <v>61206.18</v>
      </c>
      <c r="CI443" s="784"/>
      <c r="CJ443" s="784">
        <f t="shared" si="3714"/>
        <v>0</v>
      </c>
      <c r="CK443" s="784"/>
      <c r="CL443" s="784">
        <f t="shared" si="3714"/>
        <v>40005.599999999999</v>
      </c>
      <c r="CM443" s="784"/>
      <c r="CN443" s="784">
        <f t="shared" si="3714"/>
        <v>158087.20000000001</v>
      </c>
      <c r="CO443" s="784"/>
      <c r="CP443" s="784">
        <f t="shared" si="3714"/>
        <v>13174.43</v>
      </c>
      <c r="CQ443" s="784"/>
      <c r="CR443" s="784">
        <f t="shared" si="3714"/>
        <v>0</v>
      </c>
      <c r="CS443" s="784"/>
      <c r="CT443" s="784">
        <f t="shared" si="3714"/>
        <v>0</v>
      </c>
      <c r="CU443" s="784">
        <f t="shared" si="3714"/>
        <v>539046.56999999995</v>
      </c>
      <c r="CV443" s="784">
        <f t="shared" si="3714"/>
        <v>2221620.98</v>
      </c>
      <c r="CW443" s="784"/>
      <c r="CX443" s="784">
        <f t="shared" ref="CX443:DC443" si="3715">SUM(CX376:CX442)</f>
        <v>26659451.760000002</v>
      </c>
      <c r="CY443" s="784">
        <f t="shared" si="3715"/>
        <v>302928</v>
      </c>
      <c r="CZ443" s="784">
        <f t="shared" si="3715"/>
        <v>542564.01</v>
      </c>
      <c r="DA443" s="784">
        <f t="shared" si="3715"/>
        <v>27504943.77</v>
      </c>
      <c r="DB443" s="784">
        <f t="shared" si="3715"/>
        <v>8306493.0499999998</v>
      </c>
      <c r="DC443" s="784">
        <f t="shared" si="3715"/>
        <v>35811436.82</v>
      </c>
      <c r="DE443" s="789"/>
      <c r="DF443" s="789"/>
      <c r="DG443" s="784">
        <f>SUM(DG376:DG442)</f>
        <v>37.24</v>
      </c>
      <c r="DH443" s="785" t="s">
        <v>492</v>
      </c>
      <c r="DI443" s="786" t="s">
        <v>492</v>
      </c>
      <c r="DJ443" s="784">
        <f t="shared" ref="DJ443:EF443" si="3716">SUM(DJ376:DJ442)</f>
        <v>467383.48</v>
      </c>
      <c r="DK443" s="784"/>
      <c r="DL443" s="784">
        <f t="shared" si="3716"/>
        <v>49284.28</v>
      </c>
      <c r="DM443" s="784"/>
      <c r="DN443" s="784">
        <f t="shared" si="3716"/>
        <v>0</v>
      </c>
      <c r="DO443" s="784"/>
      <c r="DP443" s="784">
        <f t="shared" si="3716"/>
        <v>0</v>
      </c>
      <c r="DQ443" s="784"/>
      <c r="DR443" s="784">
        <f t="shared" si="3716"/>
        <v>1763.8</v>
      </c>
      <c r="DS443" s="784"/>
      <c r="DT443" s="784">
        <f t="shared" si="3716"/>
        <v>0</v>
      </c>
      <c r="DU443" s="784"/>
      <c r="DV443" s="784">
        <f t="shared" si="3716"/>
        <v>26398.41</v>
      </c>
      <c r="DW443" s="784"/>
      <c r="DX443" s="784">
        <f t="shared" si="3716"/>
        <v>76929.710000000006</v>
      </c>
      <c r="DY443" s="784"/>
      <c r="DZ443" s="784">
        <f t="shared" si="3716"/>
        <v>0</v>
      </c>
      <c r="EA443" s="784"/>
      <c r="EB443" s="784">
        <f t="shared" si="3716"/>
        <v>0</v>
      </c>
      <c r="EC443" s="784"/>
      <c r="ED443" s="784">
        <f t="shared" si="3716"/>
        <v>0</v>
      </c>
      <c r="EE443" s="784">
        <f t="shared" si="3716"/>
        <v>135100.65</v>
      </c>
      <c r="EF443" s="784">
        <f t="shared" si="3716"/>
        <v>756860.33</v>
      </c>
      <c r="EG443" s="784"/>
      <c r="EH443" s="784">
        <f t="shared" ref="EH443:EM443" si="3717">SUM(EH376:EH442)</f>
        <v>9082323.9600000009</v>
      </c>
      <c r="EI443" s="784">
        <f t="shared" si="3717"/>
        <v>84819.839999999997</v>
      </c>
      <c r="EJ443" s="784">
        <f t="shared" si="3717"/>
        <v>165668.4</v>
      </c>
      <c r="EK443" s="784">
        <f t="shared" si="3717"/>
        <v>9332812.1999999993</v>
      </c>
      <c r="EL443" s="784">
        <f t="shared" si="3717"/>
        <v>2818509.27</v>
      </c>
      <c r="EM443" s="784">
        <f t="shared" si="3717"/>
        <v>12151321.470000001</v>
      </c>
      <c r="EO443" s="789"/>
      <c r="EP443" s="789"/>
      <c r="EQ443" s="784">
        <f>SUM(EQ376:EQ442)</f>
        <v>16.5</v>
      </c>
      <c r="ER443" s="785" t="s">
        <v>492</v>
      </c>
      <c r="ES443" s="786" t="s">
        <v>492</v>
      </c>
      <c r="ET443" s="784">
        <f t="shared" ref="ET443:FP443" si="3718">SUM(ET376:ET442)</f>
        <v>231207</v>
      </c>
      <c r="EU443" s="784"/>
      <c r="EV443" s="784">
        <f t="shared" si="3718"/>
        <v>23882.880000000001</v>
      </c>
      <c r="EW443" s="784"/>
      <c r="EX443" s="784">
        <f t="shared" si="3718"/>
        <v>0</v>
      </c>
      <c r="EY443" s="784"/>
      <c r="EZ443" s="784">
        <f t="shared" si="3718"/>
        <v>0</v>
      </c>
      <c r="FA443" s="784"/>
      <c r="FB443" s="784">
        <f t="shared" si="3718"/>
        <v>0</v>
      </c>
      <c r="FC443" s="784"/>
      <c r="FD443" s="784">
        <f t="shared" si="3718"/>
        <v>0</v>
      </c>
      <c r="FE443" s="784"/>
      <c r="FF443" s="784">
        <f t="shared" si="3718"/>
        <v>56400.84</v>
      </c>
      <c r="FG443" s="784"/>
      <c r="FH443" s="784">
        <f t="shared" si="3718"/>
        <v>27706.11</v>
      </c>
      <c r="FI443" s="784"/>
      <c r="FJ443" s="784">
        <f t="shared" si="3718"/>
        <v>1529.57</v>
      </c>
      <c r="FK443" s="784"/>
      <c r="FL443" s="784">
        <f t="shared" si="3718"/>
        <v>0</v>
      </c>
      <c r="FM443" s="784"/>
      <c r="FN443" s="784">
        <f t="shared" si="3718"/>
        <v>0</v>
      </c>
      <c r="FO443" s="784">
        <f t="shared" si="3718"/>
        <v>11408</v>
      </c>
      <c r="FP443" s="784">
        <f t="shared" si="3718"/>
        <v>352134.40000000002</v>
      </c>
      <c r="FQ443" s="784"/>
      <c r="FR443" s="784">
        <f t="shared" ref="FR443:FW443" si="3719">SUM(FR376:FR442)</f>
        <v>4225612.8</v>
      </c>
      <c r="FS443" s="784">
        <f t="shared" si="3719"/>
        <v>0</v>
      </c>
      <c r="FT443" s="784">
        <f t="shared" si="3719"/>
        <v>16566.84</v>
      </c>
      <c r="FU443" s="784">
        <f t="shared" si="3719"/>
        <v>4242179.6399999997</v>
      </c>
      <c r="FV443" s="784">
        <f t="shared" si="3719"/>
        <v>1281138.24</v>
      </c>
      <c r="FW443" s="784">
        <f t="shared" si="3719"/>
        <v>5523317.8799999999</v>
      </c>
      <c r="FY443" s="789"/>
      <c r="FZ443" s="789"/>
      <c r="GA443" s="784">
        <f>SUM(GA376:GA442)</f>
        <v>428.37</v>
      </c>
      <c r="GB443" s="785" t="s">
        <v>492</v>
      </c>
      <c r="GC443" s="786" t="s">
        <v>492</v>
      </c>
      <c r="GD443" s="790">
        <f t="shared" ref="GD443" si="3720">SUM(GD376:GD442)</f>
        <v>5197543.53</v>
      </c>
      <c r="GE443" s="790"/>
      <c r="GF443" s="784">
        <f t="shared" ref="GF443" si="3721">SUM(GF376:GF442)</f>
        <v>656111.96</v>
      </c>
      <c r="GG443" s="790"/>
      <c r="GH443" s="784">
        <f t="shared" ref="GH443" si="3722">SUM(GH376:GH442)</f>
        <v>7474.92</v>
      </c>
      <c r="GI443" s="790"/>
      <c r="GJ443" s="784">
        <f t="shared" ref="GJ443" si="3723">SUM(GJ376:GJ442)</f>
        <v>23697.88</v>
      </c>
      <c r="GK443" s="790"/>
      <c r="GL443" s="784">
        <f t="shared" ref="GL443" si="3724">SUM(GL376:GL442)</f>
        <v>99191.66</v>
      </c>
      <c r="GM443" s="790"/>
      <c r="GN443" s="784">
        <f t="shared" ref="GN443" si="3725">SUM(GN376:GN442)</f>
        <v>0</v>
      </c>
      <c r="GO443" s="790"/>
      <c r="GP443" s="784">
        <f t="shared" ref="GP443" si="3726">SUM(GP376:GP442)</f>
        <v>673513.68</v>
      </c>
      <c r="GQ443" s="790"/>
      <c r="GR443" s="784">
        <f t="shared" ref="GR443" si="3727">SUM(GR376:GR442)</f>
        <v>809339.41</v>
      </c>
      <c r="GS443" s="790"/>
      <c r="GT443" s="784">
        <f t="shared" ref="GT443" si="3728">SUM(GT376:GT442)</f>
        <v>24648.68</v>
      </c>
      <c r="GU443" s="790"/>
      <c r="GV443" s="784">
        <f t="shared" ref="GV443" si="3729">SUM(GV376:GV442)</f>
        <v>0</v>
      </c>
      <c r="GW443" s="790"/>
      <c r="GX443" s="784">
        <f t="shared" ref="GX443:GZ443" si="3730">SUM(GX376:GX442)</f>
        <v>0</v>
      </c>
      <c r="GY443" s="784">
        <f t="shared" si="3730"/>
        <v>1323692.69</v>
      </c>
      <c r="GZ443" s="784">
        <f t="shared" si="3730"/>
        <v>8815214.4100000001</v>
      </c>
      <c r="HA443" s="784"/>
      <c r="HB443" s="784">
        <f t="shared" ref="HB443:HG443" si="3731">SUM(HB376:HB442)</f>
        <v>105782572.92</v>
      </c>
      <c r="HC443" s="784">
        <f t="shared" si="3731"/>
        <v>529154.63</v>
      </c>
      <c r="HD443" s="784">
        <f t="shared" si="3731"/>
        <v>1386147.5</v>
      </c>
      <c r="HE443" s="784">
        <f t="shared" si="3731"/>
        <v>107697875.05</v>
      </c>
      <c r="HF443" s="784">
        <f t="shared" si="3731"/>
        <v>32524758.280000001</v>
      </c>
      <c r="HG443" s="784">
        <f t="shared" si="3731"/>
        <v>140222633.33000001</v>
      </c>
      <c r="HP443" s="750">
        <f>AI443+BS443+DC443+EM443+FW443</f>
        <v>140222633.30000001</v>
      </c>
      <c r="HQ443" s="750">
        <f>HP443-HG443</f>
        <v>-0.03</v>
      </c>
    </row>
    <row r="444" spans="1:225" ht="15" hidden="1" customHeight="1" x14ac:dyDescent="0.25">
      <c r="A444" s="1041" t="s">
        <v>868</v>
      </c>
      <c r="B444" s="1042"/>
      <c r="C444" s="784"/>
      <c r="D444" s="785"/>
      <c r="E444" s="786"/>
      <c r="F444" s="784"/>
      <c r="G444" s="787"/>
      <c r="H444" s="784"/>
      <c r="I444" s="788"/>
      <c r="J444" s="784"/>
      <c r="K444" s="788"/>
      <c r="L444" s="784"/>
      <c r="M444" s="788"/>
      <c r="N444" s="784"/>
      <c r="O444" s="788"/>
      <c r="P444" s="784"/>
      <c r="Q444" s="788"/>
      <c r="R444" s="784"/>
      <c r="S444" s="788"/>
      <c r="T444" s="784"/>
      <c r="U444" s="788"/>
      <c r="V444" s="784"/>
      <c r="W444" s="788"/>
      <c r="X444" s="784"/>
      <c r="Y444" s="788"/>
      <c r="Z444" s="784"/>
      <c r="AA444" s="784"/>
      <c r="AB444" s="784"/>
      <c r="AC444" s="784"/>
      <c r="AD444" s="784"/>
      <c r="AE444" s="784"/>
      <c r="AF444" s="784"/>
      <c r="AG444" s="787">
        <f>AG443/1000</f>
        <v>38979.4</v>
      </c>
      <c r="AH444" s="787">
        <f>AH443/1000</f>
        <v>11771.8</v>
      </c>
      <c r="AI444" s="787">
        <f>AG444+AH444</f>
        <v>50751.199999999997</v>
      </c>
      <c r="AJ444" s="750"/>
      <c r="AK444" s="1041" t="s">
        <v>868</v>
      </c>
      <c r="AL444" s="1042"/>
      <c r="AM444" s="784"/>
      <c r="AN444" s="785"/>
      <c r="AO444" s="786"/>
      <c r="AP444" s="784"/>
      <c r="AQ444" s="784"/>
      <c r="AR444" s="784"/>
      <c r="AS444" s="784"/>
      <c r="AT444" s="784"/>
      <c r="AU444" s="784"/>
      <c r="AV444" s="784"/>
      <c r="AW444" s="784"/>
      <c r="AX444" s="784"/>
      <c r="AY444" s="784"/>
      <c r="AZ444" s="784"/>
      <c r="BA444" s="784"/>
      <c r="BB444" s="784"/>
      <c r="BC444" s="784"/>
      <c r="BD444" s="784"/>
      <c r="BE444" s="784"/>
      <c r="BF444" s="784"/>
      <c r="BG444" s="784"/>
      <c r="BH444" s="784"/>
      <c r="BI444" s="784"/>
      <c r="BJ444" s="784"/>
      <c r="BK444" s="784"/>
      <c r="BL444" s="784"/>
      <c r="BM444" s="784"/>
      <c r="BN444" s="784"/>
      <c r="BO444" s="784"/>
      <c r="BP444" s="784"/>
      <c r="BQ444" s="787">
        <f>BQ443/1000</f>
        <v>27638.5</v>
      </c>
      <c r="BR444" s="787">
        <f>BR443/1000</f>
        <v>8346.7999999999993</v>
      </c>
      <c r="BS444" s="787">
        <f>BQ444+BR444</f>
        <v>35985.300000000003</v>
      </c>
      <c r="BU444" s="1041" t="s">
        <v>868</v>
      </c>
      <c r="BV444" s="1042"/>
      <c r="BW444" s="784"/>
      <c r="BX444" s="785"/>
      <c r="BY444" s="786"/>
      <c r="BZ444" s="784"/>
      <c r="CA444" s="784"/>
      <c r="CB444" s="784"/>
      <c r="CC444" s="784"/>
      <c r="CD444" s="784"/>
      <c r="CE444" s="784"/>
      <c r="CF444" s="784"/>
      <c r="CG444" s="784"/>
      <c r="CH444" s="784"/>
      <c r="CI444" s="784"/>
      <c r="CJ444" s="784"/>
      <c r="CK444" s="784"/>
      <c r="CL444" s="784"/>
      <c r="CM444" s="784"/>
      <c r="CN444" s="784"/>
      <c r="CO444" s="784"/>
      <c r="CP444" s="784"/>
      <c r="CQ444" s="784"/>
      <c r="CR444" s="784"/>
      <c r="CS444" s="784"/>
      <c r="CT444" s="784"/>
      <c r="CU444" s="784"/>
      <c r="CV444" s="784"/>
      <c r="CW444" s="784"/>
      <c r="CX444" s="784"/>
      <c r="CY444" s="784"/>
      <c r="CZ444" s="784"/>
      <c r="DA444" s="787">
        <f>DA443/1000</f>
        <v>27504.9</v>
      </c>
      <c r="DB444" s="787">
        <f>DB443/1000</f>
        <v>8306.5</v>
      </c>
      <c r="DC444" s="787">
        <f>DA444+DB444</f>
        <v>35811.4</v>
      </c>
      <c r="DE444" s="1041" t="s">
        <v>868</v>
      </c>
      <c r="DF444" s="1042"/>
      <c r="DG444" s="784"/>
      <c r="DH444" s="785"/>
      <c r="DI444" s="786"/>
      <c r="DJ444" s="784"/>
      <c r="DK444" s="784"/>
      <c r="DL444" s="784"/>
      <c r="DM444" s="784"/>
      <c r="DN444" s="784"/>
      <c r="DO444" s="784"/>
      <c r="DP444" s="784"/>
      <c r="DQ444" s="784"/>
      <c r="DR444" s="784"/>
      <c r="DS444" s="784"/>
      <c r="DT444" s="784"/>
      <c r="DU444" s="784"/>
      <c r="DV444" s="784"/>
      <c r="DW444" s="784"/>
      <c r="DX444" s="784"/>
      <c r="DY444" s="784"/>
      <c r="DZ444" s="784"/>
      <c r="EA444" s="784"/>
      <c r="EB444" s="784"/>
      <c r="EC444" s="784"/>
      <c r="ED444" s="784"/>
      <c r="EE444" s="784"/>
      <c r="EF444" s="784"/>
      <c r="EG444" s="784"/>
      <c r="EH444" s="784"/>
      <c r="EI444" s="784"/>
      <c r="EJ444" s="784"/>
      <c r="EK444" s="787">
        <f>EK443/1000</f>
        <v>9332.7999999999993</v>
      </c>
      <c r="EL444" s="787">
        <f>EL443/1000</f>
        <v>2818.5</v>
      </c>
      <c r="EM444" s="787">
        <f>EK444+EL444</f>
        <v>12151.3</v>
      </c>
      <c r="EO444" s="1041" t="s">
        <v>868</v>
      </c>
      <c r="EP444" s="1042"/>
      <c r="EQ444" s="784"/>
      <c r="ER444" s="785"/>
      <c r="ES444" s="786"/>
      <c r="ET444" s="784"/>
      <c r="EU444" s="784"/>
      <c r="EV444" s="784"/>
      <c r="EW444" s="784"/>
      <c r="EX444" s="784"/>
      <c r="EY444" s="784"/>
      <c r="EZ444" s="784"/>
      <c r="FA444" s="784"/>
      <c r="FB444" s="784"/>
      <c r="FC444" s="784"/>
      <c r="FD444" s="784"/>
      <c r="FE444" s="784"/>
      <c r="FF444" s="784"/>
      <c r="FG444" s="784"/>
      <c r="FH444" s="784"/>
      <c r="FI444" s="784"/>
      <c r="FJ444" s="784"/>
      <c r="FK444" s="784"/>
      <c r="FL444" s="784"/>
      <c r="FM444" s="784"/>
      <c r="FN444" s="784"/>
      <c r="FO444" s="784"/>
      <c r="FP444" s="784"/>
      <c r="FQ444" s="784"/>
      <c r="FR444" s="784"/>
      <c r="FS444" s="784"/>
      <c r="FT444" s="784"/>
      <c r="FU444" s="787">
        <f>FU443/1000</f>
        <v>4242.2</v>
      </c>
      <c r="FV444" s="787">
        <f>FV443/1000</f>
        <v>1281.0999999999999</v>
      </c>
      <c r="FW444" s="787">
        <f>FU444+FV444</f>
        <v>5523.3</v>
      </c>
      <c r="FY444" s="1041" t="s">
        <v>868</v>
      </c>
      <c r="FZ444" s="1042"/>
      <c r="GA444" s="784"/>
      <c r="GB444" s="785"/>
      <c r="GC444" s="786"/>
      <c r="GD444" s="784"/>
      <c r="GE444" s="784"/>
      <c r="GF444" s="784"/>
      <c r="GG444" s="784"/>
      <c r="GH444" s="784"/>
      <c r="GI444" s="784"/>
      <c r="GJ444" s="784"/>
      <c r="GK444" s="784"/>
      <c r="GL444" s="784"/>
      <c r="GM444" s="784"/>
      <c r="GN444" s="784"/>
      <c r="GO444" s="784"/>
      <c r="GP444" s="784"/>
      <c r="GQ444" s="784"/>
      <c r="GR444" s="784"/>
      <c r="GS444" s="784"/>
      <c r="GT444" s="784"/>
      <c r="GU444" s="784"/>
      <c r="GV444" s="784"/>
      <c r="GW444" s="784"/>
      <c r="GX444" s="784"/>
      <c r="GY444" s="784"/>
      <c r="GZ444" s="784"/>
      <c r="HA444" s="784"/>
      <c r="HB444" s="784"/>
      <c r="HC444" s="784"/>
      <c r="HD444" s="784"/>
      <c r="HE444" s="787">
        <f>HE443/1000</f>
        <v>107697.9</v>
      </c>
      <c r="HF444" s="787">
        <f>HF443/1000</f>
        <v>32524.799999999999</v>
      </c>
      <c r="HG444" s="787">
        <f>HE444+HF444</f>
        <v>140222.70000000001</v>
      </c>
    </row>
    <row r="445" spans="1:225" ht="24" hidden="1" x14ac:dyDescent="0.25">
      <c r="A445" s="791" t="s">
        <v>528</v>
      </c>
      <c r="B445" s="792" t="s">
        <v>869</v>
      </c>
      <c r="C445" s="793">
        <f>SUM(C387:C394)</f>
        <v>94.61</v>
      </c>
      <c r="D445" s="794" t="s">
        <v>492</v>
      </c>
      <c r="E445" s="795" t="s">
        <v>492</v>
      </c>
      <c r="F445" s="796">
        <f>SUM(F387:F394)/1000</f>
        <v>1388.4</v>
      </c>
      <c r="G445" s="796"/>
      <c r="H445" s="796">
        <f t="shared" ref="H445:AB445" si="3732">SUM(H387:H394)/1000</f>
        <v>259.5</v>
      </c>
      <c r="I445" s="797"/>
      <c r="J445" s="796">
        <f t="shared" si="3732"/>
        <v>0</v>
      </c>
      <c r="K445" s="797"/>
      <c r="L445" s="796">
        <f t="shared" si="3732"/>
        <v>4</v>
      </c>
      <c r="M445" s="797"/>
      <c r="N445" s="796">
        <f t="shared" si="3732"/>
        <v>0</v>
      </c>
      <c r="O445" s="797"/>
      <c r="P445" s="796">
        <f t="shared" si="3732"/>
        <v>0</v>
      </c>
      <c r="Q445" s="797"/>
      <c r="R445" s="796">
        <f t="shared" si="3732"/>
        <v>0</v>
      </c>
      <c r="S445" s="797"/>
      <c r="T445" s="796">
        <f t="shared" si="3732"/>
        <v>277.7</v>
      </c>
      <c r="U445" s="797"/>
      <c r="V445" s="796">
        <f t="shared" si="3732"/>
        <v>4</v>
      </c>
      <c r="W445" s="797"/>
      <c r="X445" s="796">
        <f t="shared" si="3732"/>
        <v>0</v>
      </c>
      <c r="Y445" s="797"/>
      <c r="Z445" s="796">
        <f t="shared" si="3732"/>
        <v>0</v>
      </c>
      <c r="AA445" s="796">
        <f t="shared" si="3732"/>
        <v>0</v>
      </c>
      <c r="AB445" s="796">
        <f t="shared" si="3732"/>
        <v>1933.6</v>
      </c>
      <c r="AC445" s="796"/>
      <c r="AD445" s="796">
        <f t="shared" ref="AD445:AI445" si="3733">SUM(AD387:AD394)/1000</f>
        <v>23203</v>
      </c>
      <c r="AE445" s="796">
        <f t="shared" si="3733"/>
        <v>0</v>
      </c>
      <c r="AF445" s="796">
        <f t="shared" si="3733"/>
        <v>0</v>
      </c>
      <c r="AG445" s="796">
        <f t="shared" si="3733"/>
        <v>23203</v>
      </c>
      <c r="AH445" s="796">
        <f t="shared" si="3733"/>
        <v>7007.3</v>
      </c>
      <c r="AI445" s="796">
        <f t="shared" si="3733"/>
        <v>30210.3</v>
      </c>
      <c r="AK445" s="791" t="s">
        <v>528</v>
      </c>
      <c r="AL445" s="792" t="s">
        <v>869</v>
      </c>
      <c r="AM445" s="793">
        <f>SUM(AM387:AM394)</f>
        <v>71.64</v>
      </c>
      <c r="AN445" s="794" t="s">
        <v>492</v>
      </c>
      <c r="AO445" s="795" t="s">
        <v>492</v>
      </c>
      <c r="AP445" s="796">
        <f>SUM(AP387:AP394)/1000</f>
        <v>1052.2</v>
      </c>
      <c r="AQ445" s="796"/>
      <c r="AR445" s="796">
        <f t="shared" ref="AR445:BL445" si="3734">SUM(AR387:AR394)/1000</f>
        <v>197</v>
      </c>
      <c r="AS445" s="796"/>
      <c r="AT445" s="796">
        <f t="shared" si="3734"/>
        <v>0</v>
      </c>
      <c r="AU445" s="796"/>
      <c r="AV445" s="796">
        <f t="shared" si="3734"/>
        <v>5.0999999999999996</v>
      </c>
      <c r="AW445" s="796"/>
      <c r="AX445" s="796">
        <f t="shared" si="3734"/>
        <v>0</v>
      </c>
      <c r="AY445" s="796"/>
      <c r="AZ445" s="796">
        <f t="shared" si="3734"/>
        <v>0</v>
      </c>
      <c r="BA445" s="796"/>
      <c r="BB445" s="796">
        <f t="shared" si="3734"/>
        <v>0</v>
      </c>
      <c r="BC445" s="796"/>
      <c r="BD445" s="796">
        <f t="shared" si="3734"/>
        <v>165.4</v>
      </c>
      <c r="BE445" s="796"/>
      <c r="BF445" s="796">
        <f t="shared" si="3734"/>
        <v>3.4</v>
      </c>
      <c r="BG445" s="796"/>
      <c r="BH445" s="796">
        <f t="shared" si="3734"/>
        <v>0</v>
      </c>
      <c r="BI445" s="796"/>
      <c r="BJ445" s="796">
        <f t="shared" si="3734"/>
        <v>0</v>
      </c>
      <c r="BK445" s="796">
        <f t="shared" si="3734"/>
        <v>0</v>
      </c>
      <c r="BL445" s="796">
        <f t="shared" si="3734"/>
        <v>1423.1</v>
      </c>
      <c r="BM445" s="796"/>
      <c r="BN445" s="796">
        <f t="shared" ref="BN445:BS445" si="3735">SUM(BN387:BN394)/1000</f>
        <v>17076.900000000001</v>
      </c>
      <c r="BO445" s="796">
        <f t="shared" si="3735"/>
        <v>0</v>
      </c>
      <c r="BP445" s="796">
        <f t="shared" si="3735"/>
        <v>0</v>
      </c>
      <c r="BQ445" s="796">
        <f t="shared" si="3735"/>
        <v>17076.900000000001</v>
      </c>
      <c r="BR445" s="796">
        <f t="shared" si="3735"/>
        <v>5157.2</v>
      </c>
      <c r="BS445" s="796">
        <f t="shared" si="3735"/>
        <v>22234.1</v>
      </c>
      <c r="BU445" s="791" t="s">
        <v>528</v>
      </c>
      <c r="BV445" s="792" t="s">
        <v>869</v>
      </c>
      <c r="BW445" s="793">
        <f>SUM(BW387:BW394)</f>
        <v>52.96</v>
      </c>
      <c r="BX445" s="794" t="s">
        <v>492</v>
      </c>
      <c r="BY445" s="795" t="s">
        <v>492</v>
      </c>
      <c r="BZ445" s="796">
        <f>SUM(BZ387:BZ394)/1000</f>
        <v>779.1</v>
      </c>
      <c r="CA445" s="796"/>
      <c r="CB445" s="796">
        <f t="shared" ref="CB445:CV445" si="3736">SUM(CB387:CB394)/1000</f>
        <v>126.4</v>
      </c>
      <c r="CC445" s="796"/>
      <c r="CD445" s="796">
        <f t="shared" si="3736"/>
        <v>0</v>
      </c>
      <c r="CE445" s="796"/>
      <c r="CF445" s="796">
        <f t="shared" si="3736"/>
        <v>0</v>
      </c>
      <c r="CG445" s="796"/>
      <c r="CH445" s="796">
        <f t="shared" si="3736"/>
        <v>7.7</v>
      </c>
      <c r="CI445" s="796"/>
      <c r="CJ445" s="796">
        <f t="shared" si="3736"/>
        <v>0</v>
      </c>
      <c r="CK445" s="796"/>
      <c r="CL445" s="796">
        <f t="shared" si="3736"/>
        <v>0</v>
      </c>
      <c r="CM445" s="796"/>
      <c r="CN445" s="796">
        <f t="shared" si="3736"/>
        <v>110.9</v>
      </c>
      <c r="CO445" s="796"/>
      <c r="CP445" s="796">
        <f t="shared" si="3736"/>
        <v>9.1999999999999993</v>
      </c>
      <c r="CQ445" s="796"/>
      <c r="CR445" s="796">
        <f t="shared" si="3736"/>
        <v>0</v>
      </c>
      <c r="CS445" s="796"/>
      <c r="CT445" s="796">
        <f t="shared" si="3736"/>
        <v>0</v>
      </c>
      <c r="CU445" s="796">
        <f t="shared" si="3736"/>
        <v>0</v>
      </c>
      <c r="CV445" s="796">
        <f t="shared" si="3736"/>
        <v>1033.3</v>
      </c>
      <c r="CW445" s="796"/>
      <c r="CX445" s="796">
        <f t="shared" ref="CX445:DC445" si="3737">SUM(CX387:CX394)/1000</f>
        <v>12399.3</v>
      </c>
      <c r="CY445" s="796">
        <f t="shared" si="3737"/>
        <v>0</v>
      </c>
      <c r="CZ445" s="796">
        <f t="shared" si="3737"/>
        <v>0</v>
      </c>
      <c r="DA445" s="796">
        <f t="shared" si="3737"/>
        <v>12399.3</v>
      </c>
      <c r="DB445" s="796">
        <f t="shared" si="3737"/>
        <v>3744.6</v>
      </c>
      <c r="DC445" s="796">
        <f t="shared" si="3737"/>
        <v>16143.8</v>
      </c>
      <c r="DE445" s="791" t="s">
        <v>528</v>
      </c>
      <c r="DF445" s="792" t="s">
        <v>869</v>
      </c>
      <c r="DG445" s="793">
        <f>SUM(DG387:DG394)</f>
        <v>17.440000000000001</v>
      </c>
      <c r="DH445" s="794" t="s">
        <v>492</v>
      </c>
      <c r="DI445" s="795" t="s">
        <v>492</v>
      </c>
      <c r="DJ445" s="796">
        <f>SUM(DJ387:DJ394)/1000</f>
        <v>256.7</v>
      </c>
      <c r="DK445" s="796"/>
      <c r="DL445" s="796">
        <f t="shared" ref="DL445:EF445" si="3738">SUM(DL387:DL394)/1000</f>
        <v>49.3</v>
      </c>
      <c r="DM445" s="796"/>
      <c r="DN445" s="796">
        <f t="shared" si="3738"/>
        <v>0</v>
      </c>
      <c r="DO445" s="796"/>
      <c r="DP445" s="796">
        <f t="shared" si="3738"/>
        <v>0</v>
      </c>
      <c r="DQ445" s="796"/>
      <c r="DR445" s="796">
        <f t="shared" si="3738"/>
        <v>0</v>
      </c>
      <c r="DS445" s="796"/>
      <c r="DT445" s="796">
        <f t="shared" si="3738"/>
        <v>0</v>
      </c>
      <c r="DU445" s="796"/>
      <c r="DV445" s="796">
        <f t="shared" si="3738"/>
        <v>0</v>
      </c>
      <c r="DW445" s="796"/>
      <c r="DX445" s="796">
        <f t="shared" si="3738"/>
        <v>51.1</v>
      </c>
      <c r="DY445" s="796"/>
      <c r="DZ445" s="796">
        <f t="shared" si="3738"/>
        <v>0</v>
      </c>
      <c r="EA445" s="796"/>
      <c r="EB445" s="796">
        <f t="shared" si="3738"/>
        <v>0</v>
      </c>
      <c r="EC445" s="796"/>
      <c r="ED445" s="796">
        <f t="shared" si="3738"/>
        <v>0</v>
      </c>
      <c r="EE445" s="796">
        <f t="shared" si="3738"/>
        <v>0</v>
      </c>
      <c r="EF445" s="796">
        <f t="shared" si="3738"/>
        <v>357</v>
      </c>
      <c r="EG445" s="796"/>
      <c r="EH445" s="796">
        <f t="shared" ref="EH445:EM445" si="3739">SUM(EH387:EH394)/1000</f>
        <v>4284.3999999999996</v>
      </c>
      <c r="EI445" s="796">
        <f t="shared" si="3739"/>
        <v>0</v>
      </c>
      <c r="EJ445" s="796">
        <f t="shared" si="3739"/>
        <v>0</v>
      </c>
      <c r="EK445" s="796">
        <f t="shared" si="3739"/>
        <v>4284.3999999999996</v>
      </c>
      <c r="EL445" s="796">
        <f t="shared" si="3739"/>
        <v>1293.9000000000001</v>
      </c>
      <c r="EM445" s="796">
        <f t="shared" si="3739"/>
        <v>5578.2</v>
      </c>
      <c r="EO445" s="791" t="s">
        <v>528</v>
      </c>
      <c r="EP445" s="792" t="s">
        <v>869</v>
      </c>
      <c r="EQ445" s="793">
        <f>SUM(EQ387:EQ394)</f>
        <v>11</v>
      </c>
      <c r="ER445" s="794" t="s">
        <v>492</v>
      </c>
      <c r="ES445" s="795" t="s">
        <v>492</v>
      </c>
      <c r="ET445" s="796">
        <f>SUM(ET387:ET394)/1000</f>
        <v>161.69999999999999</v>
      </c>
      <c r="EU445" s="796"/>
      <c r="EV445" s="796">
        <f t="shared" ref="EV445:FP445" si="3740">SUM(EV387:EV394)/1000</f>
        <v>23.9</v>
      </c>
      <c r="EW445" s="796"/>
      <c r="EX445" s="796">
        <f t="shared" si="3740"/>
        <v>0</v>
      </c>
      <c r="EY445" s="796"/>
      <c r="EZ445" s="796">
        <f t="shared" si="3740"/>
        <v>0</v>
      </c>
      <c r="FA445" s="796"/>
      <c r="FB445" s="796">
        <f t="shared" si="3740"/>
        <v>0</v>
      </c>
      <c r="FC445" s="796"/>
      <c r="FD445" s="796">
        <f t="shared" si="3740"/>
        <v>0</v>
      </c>
      <c r="FE445" s="796"/>
      <c r="FF445" s="796">
        <f t="shared" si="3740"/>
        <v>0</v>
      </c>
      <c r="FG445" s="796"/>
      <c r="FH445" s="796">
        <f t="shared" si="3740"/>
        <v>17.7</v>
      </c>
      <c r="FI445" s="796"/>
      <c r="FJ445" s="796">
        <f t="shared" si="3740"/>
        <v>1.5</v>
      </c>
      <c r="FK445" s="796"/>
      <c r="FL445" s="796">
        <f t="shared" si="3740"/>
        <v>0</v>
      </c>
      <c r="FM445" s="796"/>
      <c r="FN445" s="796">
        <f t="shared" si="3740"/>
        <v>0</v>
      </c>
      <c r="FO445" s="796">
        <f t="shared" si="3740"/>
        <v>0</v>
      </c>
      <c r="FP445" s="796">
        <f t="shared" si="3740"/>
        <v>204.8</v>
      </c>
      <c r="FQ445" s="796"/>
      <c r="FR445" s="796">
        <f t="shared" ref="FR445:FW445" si="3741">SUM(FR387:FR394)/1000</f>
        <v>2457.6</v>
      </c>
      <c r="FS445" s="796">
        <f t="shared" si="3741"/>
        <v>0</v>
      </c>
      <c r="FT445" s="796">
        <f t="shared" si="3741"/>
        <v>0</v>
      </c>
      <c r="FU445" s="796">
        <f t="shared" si="3741"/>
        <v>2457.6</v>
      </c>
      <c r="FV445" s="796">
        <f t="shared" si="3741"/>
        <v>742.2</v>
      </c>
      <c r="FW445" s="796">
        <f t="shared" si="3741"/>
        <v>3199.8</v>
      </c>
      <c r="FY445" s="791" t="s">
        <v>528</v>
      </c>
      <c r="FZ445" s="792" t="s">
        <v>869</v>
      </c>
      <c r="GA445" s="793">
        <f>SUM(GA387:GA394)</f>
        <v>247.65</v>
      </c>
      <c r="GB445" s="794" t="s">
        <v>492</v>
      </c>
      <c r="GC445" s="795" t="s">
        <v>492</v>
      </c>
      <c r="GD445" s="796">
        <f>SUM(GD387:GD394)/1000</f>
        <v>3638</v>
      </c>
      <c r="GE445" s="796"/>
      <c r="GF445" s="796">
        <f t="shared" ref="GF445:GZ445" si="3742">SUM(GF387:GF394)/1000</f>
        <v>656.1</v>
      </c>
      <c r="GG445" s="796"/>
      <c r="GH445" s="796">
        <f t="shared" si="3742"/>
        <v>0</v>
      </c>
      <c r="GI445" s="796"/>
      <c r="GJ445" s="796">
        <f t="shared" si="3742"/>
        <v>9.1</v>
      </c>
      <c r="GK445" s="796"/>
      <c r="GL445" s="796">
        <f t="shared" si="3742"/>
        <v>7.7</v>
      </c>
      <c r="GM445" s="796"/>
      <c r="GN445" s="796">
        <f t="shared" si="3742"/>
        <v>0</v>
      </c>
      <c r="GO445" s="796"/>
      <c r="GP445" s="796">
        <f t="shared" si="3742"/>
        <v>0</v>
      </c>
      <c r="GQ445" s="796"/>
      <c r="GR445" s="796">
        <f t="shared" si="3742"/>
        <v>622.70000000000005</v>
      </c>
      <c r="GS445" s="796"/>
      <c r="GT445" s="796">
        <f t="shared" si="3742"/>
        <v>18.100000000000001</v>
      </c>
      <c r="GU445" s="796"/>
      <c r="GV445" s="796">
        <f t="shared" si="3742"/>
        <v>0</v>
      </c>
      <c r="GW445" s="796"/>
      <c r="GX445" s="796">
        <f t="shared" si="3742"/>
        <v>0</v>
      </c>
      <c r="GY445" s="796">
        <f t="shared" si="3742"/>
        <v>0</v>
      </c>
      <c r="GZ445" s="796">
        <f t="shared" si="3742"/>
        <v>4951.8</v>
      </c>
      <c r="HA445" s="796"/>
      <c r="HB445" s="796">
        <f t="shared" ref="HB445:HG445" si="3743">SUM(HB387:HB394)/1000</f>
        <v>59421.1</v>
      </c>
      <c r="HC445" s="796">
        <f t="shared" si="3743"/>
        <v>0</v>
      </c>
      <c r="HD445" s="796">
        <f t="shared" si="3743"/>
        <v>0</v>
      </c>
      <c r="HE445" s="796">
        <f t="shared" si="3743"/>
        <v>59421.1</v>
      </c>
      <c r="HF445" s="796">
        <f t="shared" si="3743"/>
        <v>17945.2</v>
      </c>
      <c r="HG445" s="796">
        <f t="shared" si="3743"/>
        <v>77366.3</v>
      </c>
    </row>
    <row r="446" spans="1:225" ht="24" hidden="1" x14ac:dyDescent="0.25">
      <c r="A446" s="791"/>
      <c r="B446" s="798" t="s">
        <v>870</v>
      </c>
      <c r="C446" s="799"/>
      <c r="D446" s="794"/>
      <c r="E446" s="795"/>
      <c r="F446" s="796"/>
      <c r="G446" s="800"/>
      <c r="H446" s="800"/>
      <c r="I446" s="801"/>
      <c r="J446" s="800"/>
      <c r="K446" s="801"/>
      <c r="L446" s="800"/>
      <c r="M446" s="801"/>
      <c r="N446" s="800"/>
      <c r="O446" s="801"/>
      <c r="P446" s="800"/>
      <c r="Q446" s="801"/>
      <c r="R446" s="800"/>
      <c r="S446" s="801"/>
      <c r="T446" s="800"/>
      <c r="U446" s="801"/>
      <c r="V446" s="800"/>
      <c r="W446" s="801"/>
      <c r="X446" s="800"/>
      <c r="Y446" s="801"/>
      <c r="Z446" s="800"/>
      <c r="AA446" s="796"/>
      <c r="AB446" s="796"/>
      <c r="AC446" s="802"/>
      <c r="AD446" s="796"/>
      <c r="AE446" s="803"/>
      <c r="AF446" s="800"/>
      <c r="AG446" s="804">
        <v>67</v>
      </c>
      <c r="AH446" s="805"/>
      <c r="AI446" s="805"/>
      <c r="AK446" s="791"/>
      <c r="AL446" s="798" t="s">
        <v>870</v>
      </c>
      <c r="AM446" s="799"/>
      <c r="AN446" s="794"/>
      <c r="AO446" s="795"/>
      <c r="AP446" s="796"/>
      <c r="AQ446" s="796"/>
      <c r="AR446" s="800"/>
      <c r="AS446" s="800"/>
      <c r="AT446" s="800"/>
      <c r="AU446" s="800"/>
      <c r="AV446" s="800"/>
      <c r="AW446" s="800"/>
      <c r="AX446" s="800"/>
      <c r="AY446" s="800"/>
      <c r="AZ446" s="800"/>
      <c r="BA446" s="800"/>
      <c r="BB446" s="800"/>
      <c r="BC446" s="800"/>
      <c r="BD446" s="800"/>
      <c r="BE446" s="800"/>
      <c r="BF446" s="800"/>
      <c r="BG446" s="800"/>
      <c r="BH446" s="800"/>
      <c r="BI446" s="800"/>
      <c r="BJ446" s="800"/>
      <c r="BK446" s="796"/>
      <c r="BL446" s="796"/>
      <c r="BM446" s="802"/>
      <c r="BN446" s="796"/>
      <c r="BO446" s="803"/>
      <c r="BP446" s="800"/>
      <c r="BQ446" s="804">
        <v>41.3</v>
      </c>
      <c r="BR446" s="805"/>
      <c r="BS446" s="805"/>
      <c r="BU446" s="791"/>
      <c r="BV446" s="798" t="s">
        <v>870</v>
      </c>
      <c r="BW446" s="799"/>
      <c r="BX446" s="794"/>
      <c r="BY446" s="795"/>
      <c r="BZ446" s="796"/>
      <c r="CA446" s="796"/>
      <c r="CB446" s="800"/>
      <c r="CC446" s="800"/>
      <c r="CD446" s="800"/>
      <c r="CE446" s="800"/>
      <c r="CF446" s="800"/>
      <c r="CG446" s="800"/>
      <c r="CH446" s="800"/>
      <c r="CI446" s="800"/>
      <c r="CJ446" s="800"/>
      <c r="CK446" s="800"/>
      <c r="CL446" s="800"/>
      <c r="CM446" s="800"/>
      <c r="CN446" s="800"/>
      <c r="CO446" s="800"/>
      <c r="CP446" s="800"/>
      <c r="CQ446" s="800"/>
      <c r="CR446" s="800"/>
      <c r="CS446" s="800"/>
      <c r="CT446" s="800"/>
      <c r="CU446" s="796"/>
      <c r="CV446" s="796"/>
      <c r="CW446" s="802"/>
      <c r="CX446" s="796"/>
      <c r="CY446" s="803"/>
      <c r="CZ446" s="800"/>
      <c r="DA446" s="804">
        <v>29.1</v>
      </c>
      <c r="DB446" s="805"/>
      <c r="DC446" s="805"/>
      <c r="DE446" s="791"/>
      <c r="DF446" s="798" t="s">
        <v>870</v>
      </c>
      <c r="DG446" s="799"/>
      <c r="DH446" s="794"/>
      <c r="DI446" s="795"/>
      <c r="DJ446" s="796"/>
      <c r="DK446" s="796"/>
      <c r="DL446" s="800"/>
      <c r="DM446" s="800"/>
      <c r="DN446" s="800"/>
      <c r="DO446" s="800"/>
      <c r="DP446" s="800"/>
      <c r="DQ446" s="800"/>
      <c r="DR446" s="800"/>
      <c r="DS446" s="800"/>
      <c r="DT446" s="800"/>
      <c r="DU446" s="800"/>
      <c r="DV446" s="800"/>
      <c r="DW446" s="800"/>
      <c r="DX446" s="800"/>
      <c r="DY446" s="800"/>
      <c r="DZ446" s="800"/>
      <c r="EA446" s="800"/>
      <c r="EB446" s="800"/>
      <c r="EC446" s="800"/>
      <c r="ED446" s="800"/>
      <c r="EE446" s="796"/>
      <c r="EF446" s="796"/>
      <c r="EG446" s="802"/>
      <c r="EH446" s="796"/>
      <c r="EI446" s="803"/>
      <c r="EJ446" s="800"/>
      <c r="EK446" s="804">
        <v>8.8000000000000007</v>
      </c>
      <c r="EL446" s="805"/>
      <c r="EM446" s="805"/>
      <c r="EO446" s="791"/>
      <c r="EP446" s="798" t="s">
        <v>870</v>
      </c>
      <c r="EQ446" s="799"/>
      <c r="ER446" s="794"/>
      <c r="ES446" s="795"/>
      <c r="ET446" s="796"/>
      <c r="EU446" s="796"/>
      <c r="EV446" s="800"/>
      <c r="EW446" s="800"/>
      <c r="EX446" s="800"/>
      <c r="EY446" s="800"/>
      <c r="EZ446" s="800"/>
      <c r="FA446" s="800"/>
      <c r="FB446" s="800"/>
      <c r="FC446" s="800"/>
      <c r="FD446" s="800"/>
      <c r="FE446" s="800"/>
      <c r="FF446" s="800"/>
      <c r="FG446" s="800"/>
      <c r="FH446" s="800"/>
      <c r="FI446" s="800"/>
      <c r="FJ446" s="800"/>
      <c r="FK446" s="800"/>
      <c r="FL446" s="800"/>
      <c r="FM446" s="800"/>
      <c r="FN446" s="800"/>
      <c r="FO446" s="796"/>
      <c r="FP446" s="796"/>
      <c r="FQ446" s="802"/>
      <c r="FR446" s="796"/>
      <c r="FS446" s="803"/>
      <c r="FT446" s="800"/>
      <c r="FU446" s="804">
        <v>4</v>
      </c>
      <c r="FV446" s="805"/>
      <c r="FW446" s="805"/>
      <c r="FY446" s="791"/>
      <c r="FZ446" s="798" t="s">
        <v>870</v>
      </c>
      <c r="GA446" s="799"/>
      <c r="GB446" s="794"/>
      <c r="GC446" s="795"/>
      <c r="GD446" s="796"/>
      <c r="GE446" s="796"/>
      <c r="GF446" s="800"/>
      <c r="GG446" s="796"/>
      <c r="GH446" s="800"/>
      <c r="GI446" s="796"/>
      <c r="GJ446" s="800"/>
      <c r="GK446" s="796"/>
      <c r="GL446" s="800"/>
      <c r="GM446" s="796"/>
      <c r="GN446" s="800"/>
      <c r="GO446" s="796"/>
      <c r="GP446" s="800"/>
      <c r="GQ446" s="796"/>
      <c r="GR446" s="800"/>
      <c r="GS446" s="796"/>
      <c r="GT446" s="800"/>
      <c r="GU446" s="796"/>
      <c r="GV446" s="800"/>
      <c r="GW446" s="796"/>
      <c r="GX446" s="800"/>
      <c r="GY446" s="796"/>
      <c r="GZ446" s="796"/>
      <c r="HA446" s="802"/>
      <c r="HB446" s="796"/>
      <c r="HC446" s="803"/>
      <c r="HD446" s="800"/>
      <c r="HE446" s="806">
        <f t="shared" ref="HE446:HE450" si="3744">AG446+BQ446+DA446+EK446+FU446</f>
        <v>150.19999999999999</v>
      </c>
      <c r="HF446" s="805"/>
      <c r="HG446" s="805"/>
    </row>
    <row r="447" spans="1:225" ht="36" hidden="1" x14ac:dyDescent="0.25">
      <c r="A447" s="791"/>
      <c r="B447" s="798" t="s">
        <v>871</v>
      </c>
      <c r="C447" s="799"/>
      <c r="D447" s="794"/>
      <c r="E447" s="795"/>
      <c r="F447" s="796"/>
      <c r="G447" s="800"/>
      <c r="H447" s="800"/>
      <c r="I447" s="801"/>
      <c r="J447" s="800"/>
      <c r="K447" s="801"/>
      <c r="L447" s="800"/>
      <c r="M447" s="801"/>
      <c r="N447" s="800"/>
      <c r="O447" s="801"/>
      <c r="P447" s="800"/>
      <c r="Q447" s="801"/>
      <c r="R447" s="800"/>
      <c r="S447" s="801"/>
      <c r="T447" s="800"/>
      <c r="U447" s="801"/>
      <c r="V447" s="800"/>
      <c r="W447" s="801"/>
      <c r="X447" s="800"/>
      <c r="Y447" s="801"/>
      <c r="Z447" s="800"/>
      <c r="AA447" s="796"/>
      <c r="AB447" s="796"/>
      <c r="AC447" s="802"/>
      <c r="AD447" s="796"/>
      <c r="AE447" s="803"/>
      <c r="AF447" s="800"/>
      <c r="AG447" s="819">
        <f t="shared" ref="AG447" si="3745">AG168*1.04*1.061*1.04*1.01</f>
        <v>34554.9</v>
      </c>
      <c r="AH447" s="805"/>
      <c r="AI447" s="805"/>
      <c r="AK447" s="791"/>
      <c r="AL447" s="798" t="s">
        <v>871</v>
      </c>
      <c r="AM447" s="799"/>
      <c r="AN447" s="794"/>
      <c r="AO447" s="795"/>
      <c r="AP447" s="796"/>
      <c r="AQ447" s="796"/>
      <c r="AR447" s="800"/>
      <c r="AS447" s="800"/>
      <c r="AT447" s="800"/>
      <c r="AU447" s="800"/>
      <c r="AV447" s="800"/>
      <c r="AW447" s="800"/>
      <c r="AX447" s="800"/>
      <c r="AY447" s="800"/>
      <c r="AZ447" s="800"/>
      <c r="BA447" s="800"/>
      <c r="BB447" s="800"/>
      <c r="BC447" s="800"/>
      <c r="BD447" s="800"/>
      <c r="BE447" s="800"/>
      <c r="BF447" s="800"/>
      <c r="BG447" s="800"/>
      <c r="BH447" s="800"/>
      <c r="BI447" s="800"/>
      <c r="BJ447" s="800"/>
      <c r="BK447" s="796"/>
      <c r="BL447" s="796"/>
      <c r="BM447" s="802"/>
      <c r="BN447" s="796"/>
      <c r="BO447" s="803"/>
      <c r="BP447" s="800"/>
      <c r="BQ447" s="819">
        <f t="shared" ref="BQ447" si="3746">BQ168*1.04*1.061*1.04*1.01</f>
        <v>16521.599999999999</v>
      </c>
      <c r="BR447" s="805"/>
      <c r="BS447" s="805"/>
      <c r="BU447" s="791"/>
      <c r="BV447" s="798" t="s">
        <v>871</v>
      </c>
      <c r="BW447" s="799"/>
      <c r="BX447" s="794"/>
      <c r="BY447" s="795"/>
      <c r="BZ447" s="796"/>
      <c r="CA447" s="796"/>
      <c r="CB447" s="800"/>
      <c r="CC447" s="800"/>
      <c r="CD447" s="800"/>
      <c r="CE447" s="800"/>
      <c r="CF447" s="800"/>
      <c r="CG447" s="800"/>
      <c r="CH447" s="800"/>
      <c r="CI447" s="800"/>
      <c r="CJ447" s="800"/>
      <c r="CK447" s="800"/>
      <c r="CL447" s="800"/>
      <c r="CM447" s="800"/>
      <c r="CN447" s="800"/>
      <c r="CO447" s="800"/>
      <c r="CP447" s="800"/>
      <c r="CQ447" s="800"/>
      <c r="CR447" s="800"/>
      <c r="CS447" s="800"/>
      <c r="CT447" s="800"/>
      <c r="CU447" s="796"/>
      <c r="CV447" s="796"/>
      <c r="CW447" s="802"/>
      <c r="CX447" s="796"/>
      <c r="CY447" s="803"/>
      <c r="CZ447" s="800"/>
      <c r="DA447" s="819">
        <f t="shared" ref="DA447" si="3747">DA168*1.04*1.061*1.04*1.01</f>
        <v>12995.1</v>
      </c>
      <c r="DB447" s="805"/>
      <c r="DC447" s="805"/>
      <c r="DE447" s="791"/>
      <c r="DF447" s="798" t="s">
        <v>871</v>
      </c>
      <c r="DG447" s="799"/>
      <c r="DH447" s="794"/>
      <c r="DI447" s="795"/>
      <c r="DJ447" s="796"/>
      <c r="DK447" s="796"/>
      <c r="DL447" s="800"/>
      <c r="DM447" s="800"/>
      <c r="DN447" s="800"/>
      <c r="DO447" s="800"/>
      <c r="DP447" s="800"/>
      <c r="DQ447" s="800"/>
      <c r="DR447" s="800"/>
      <c r="DS447" s="800"/>
      <c r="DT447" s="800"/>
      <c r="DU447" s="800"/>
      <c r="DV447" s="800"/>
      <c r="DW447" s="800"/>
      <c r="DX447" s="800"/>
      <c r="DY447" s="800"/>
      <c r="DZ447" s="800"/>
      <c r="EA447" s="800"/>
      <c r="EB447" s="800"/>
      <c r="EC447" s="800"/>
      <c r="ED447" s="800"/>
      <c r="EE447" s="796"/>
      <c r="EF447" s="796"/>
      <c r="EG447" s="802"/>
      <c r="EH447" s="796"/>
      <c r="EI447" s="803"/>
      <c r="EJ447" s="800"/>
      <c r="EK447" s="819">
        <f t="shared" ref="EK447" si="3748">EK168*1.04*1.061*1.04*1.01</f>
        <v>3626</v>
      </c>
      <c r="EL447" s="805"/>
      <c r="EM447" s="805"/>
      <c r="EO447" s="791"/>
      <c r="EP447" s="798" t="s">
        <v>871</v>
      </c>
      <c r="EQ447" s="799"/>
      <c r="ER447" s="794"/>
      <c r="ES447" s="795"/>
      <c r="ET447" s="796"/>
      <c r="EU447" s="796"/>
      <c r="EV447" s="800"/>
      <c r="EW447" s="800"/>
      <c r="EX447" s="800"/>
      <c r="EY447" s="800"/>
      <c r="EZ447" s="800"/>
      <c r="FA447" s="800"/>
      <c r="FB447" s="800"/>
      <c r="FC447" s="800"/>
      <c r="FD447" s="800"/>
      <c r="FE447" s="800"/>
      <c r="FF447" s="800"/>
      <c r="FG447" s="800"/>
      <c r="FH447" s="800"/>
      <c r="FI447" s="800"/>
      <c r="FJ447" s="800"/>
      <c r="FK447" s="800"/>
      <c r="FL447" s="800"/>
      <c r="FM447" s="800"/>
      <c r="FN447" s="800"/>
      <c r="FO447" s="796"/>
      <c r="FP447" s="796"/>
      <c r="FQ447" s="802"/>
      <c r="FR447" s="796"/>
      <c r="FS447" s="803"/>
      <c r="FT447" s="800"/>
      <c r="FU447" s="819">
        <f t="shared" ref="FU447" si="3749">FU168*1.04*1.061*1.04*1.01</f>
        <v>1692.8</v>
      </c>
      <c r="FV447" s="805"/>
      <c r="FW447" s="805"/>
      <c r="FY447" s="791"/>
      <c r="FZ447" s="798" t="s">
        <v>871</v>
      </c>
      <c r="GA447" s="799"/>
      <c r="GB447" s="794"/>
      <c r="GC447" s="795"/>
      <c r="GD447" s="796"/>
      <c r="GE447" s="796"/>
      <c r="GF447" s="800"/>
      <c r="GG447" s="796"/>
      <c r="GH447" s="800"/>
      <c r="GI447" s="796"/>
      <c r="GJ447" s="800"/>
      <c r="GK447" s="796"/>
      <c r="GL447" s="800"/>
      <c r="GM447" s="796"/>
      <c r="GN447" s="800"/>
      <c r="GO447" s="796"/>
      <c r="GP447" s="800"/>
      <c r="GQ447" s="796"/>
      <c r="GR447" s="800"/>
      <c r="GS447" s="796"/>
      <c r="GT447" s="800"/>
      <c r="GU447" s="796"/>
      <c r="GV447" s="800"/>
      <c r="GW447" s="796"/>
      <c r="GX447" s="800"/>
      <c r="GY447" s="796"/>
      <c r="GZ447" s="796"/>
      <c r="HA447" s="802"/>
      <c r="HB447" s="796"/>
      <c r="HC447" s="803"/>
      <c r="HD447" s="800"/>
      <c r="HE447" s="806">
        <f t="shared" si="3744"/>
        <v>69390.399999999994</v>
      </c>
      <c r="HF447" s="805"/>
      <c r="HG447" s="805"/>
    </row>
    <row r="448" spans="1:225" ht="36" hidden="1" x14ac:dyDescent="0.25">
      <c r="A448" s="791"/>
      <c r="B448" s="798" t="s">
        <v>872</v>
      </c>
      <c r="C448" s="799"/>
      <c r="D448" s="794"/>
      <c r="E448" s="795"/>
      <c r="F448" s="796"/>
      <c r="G448" s="800"/>
      <c r="H448" s="800"/>
      <c r="I448" s="801"/>
      <c r="J448" s="800"/>
      <c r="K448" s="801"/>
      <c r="L448" s="800"/>
      <c r="M448" s="801"/>
      <c r="N448" s="800"/>
      <c r="O448" s="801"/>
      <c r="P448" s="800"/>
      <c r="Q448" s="801"/>
      <c r="R448" s="800"/>
      <c r="S448" s="801"/>
      <c r="T448" s="800"/>
      <c r="U448" s="801"/>
      <c r="V448" s="800"/>
      <c r="W448" s="801"/>
      <c r="X448" s="800"/>
      <c r="Y448" s="801"/>
      <c r="Z448" s="800"/>
      <c r="AA448" s="796"/>
      <c r="AB448" s="796"/>
      <c r="AC448" s="802"/>
      <c r="AD448" s="796"/>
      <c r="AE448" s="803"/>
      <c r="AF448" s="800"/>
      <c r="AG448" s="804">
        <f>42.7*2</f>
        <v>85.4</v>
      </c>
      <c r="AH448" s="805"/>
      <c r="AI448" s="805"/>
      <c r="AK448" s="791"/>
      <c r="AL448" s="798" t="s">
        <v>872</v>
      </c>
      <c r="AM448" s="799"/>
      <c r="AN448" s="794"/>
      <c r="AO448" s="795"/>
      <c r="AP448" s="796"/>
      <c r="AQ448" s="796"/>
      <c r="AR448" s="800"/>
      <c r="AS448" s="800"/>
      <c r="AT448" s="800"/>
      <c r="AU448" s="800"/>
      <c r="AV448" s="800"/>
      <c r="AW448" s="800"/>
      <c r="AX448" s="800"/>
      <c r="AY448" s="800"/>
      <c r="AZ448" s="800"/>
      <c r="BA448" s="800"/>
      <c r="BB448" s="800"/>
      <c r="BC448" s="800"/>
      <c r="BD448" s="800"/>
      <c r="BE448" s="800"/>
      <c r="BF448" s="800"/>
      <c r="BG448" s="800"/>
      <c r="BH448" s="800"/>
      <c r="BI448" s="800"/>
      <c r="BJ448" s="800"/>
      <c r="BK448" s="796"/>
      <c r="BL448" s="796"/>
      <c r="BM448" s="802"/>
      <c r="BN448" s="796"/>
      <c r="BO448" s="803"/>
      <c r="BP448" s="800"/>
      <c r="BQ448" s="804">
        <f>368.9*2</f>
        <v>737.8</v>
      </c>
      <c r="BR448" s="805"/>
      <c r="BS448" s="805"/>
      <c r="BU448" s="791"/>
      <c r="BV448" s="798" t="s">
        <v>872</v>
      </c>
      <c r="BW448" s="799"/>
      <c r="BX448" s="794"/>
      <c r="BY448" s="795"/>
      <c r="BZ448" s="796"/>
      <c r="CA448" s="796"/>
      <c r="CB448" s="800"/>
      <c r="CC448" s="800"/>
      <c r="CD448" s="800"/>
      <c r="CE448" s="800"/>
      <c r="CF448" s="800"/>
      <c r="CG448" s="800"/>
      <c r="CH448" s="800"/>
      <c r="CI448" s="800"/>
      <c r="CJ448" s="800"/>
      <c r="CK448" s="800"/>
      <c r="CL448" s="800"/>
      <c r="CM448" s="800"/>
      <c r="CN448" s="800"/>
      <c r="CO448" s="800"/>
      <c r="CP448" s="800"/>
      <c r="CQ448" s="800"/>
      <c r="CR448" s="800"/>
      <c r="CS448" s="800"/>
      <c r="CT448" s="800"/>
      <c r="CU448" s="796"/>
      <c r="CV448" s="796"/>
      <c r="CW448" s="802"/>
      <c r="CX448" s="796"/>
      <c r="CY448" s="803"/>
      <c r="CZ448" s="800"/>
      <c r="DA448" s="804">
        <f>0*2</f>
        <v>0</v>
      </c>
      <c r="DB448" s="805"/>
      <c r="DC448" s="805"/>
      <c r="DE448" s="791"/>
      <c r="DF448" s="798" t="s">
        <v>872</v>
      </c>
      <c r="DG448" s="799"/>
      <c r="DH448" s="794"/>
      <c r="DI448" s="795"/>
      <c r="DJ448" s="796"/>
      <c r="DK448" s="796"/>
      <c r="DL448" s="800"/>
      <c r="DM448" s="800"/>
      <c r="DN448" s="800"/>
      <c r="DO448" s="800"/>
      <c r="DP448" s="800"/>
      <c r="DQ448" s="800"/>
      <c r="DR448" s="800"/>
      <c r="DS448" s="800"/>
      <c r="DT448" s="800"/>
      <c r="DU448" s="800"/>
      <c r="DV448" s="800"/>
      <c r="DW448" s="800"/>
      <c r="DX448" s="800"/>
      <c r="DY448" s="800"/>
      <c r="DZ448" s="800"/>
      <c r="EA448" s="800"/>
      <c r="EB448" s="800"/>
      <c r="EC448" s="800"/>
      <c r="ED448" s="800"/>
      <c r="EE448" s="796"/>
      <c r="EF448" s="796"/>
      <c r="EG448" s="802"/>
      <c r="EH448" s="796"/>
      <c r="EI448" s="803"/>
      <c r="EJ448" s="800"/>
      <c r="EK448" s="804">
        <f>0*2</f>
        <v>0</v>
      </c>
      <c r="EL448" s="805"/>
      <c r="EM448" s="805"/>
      <c r="EO448" s="791"/>
      <c r="EP448" s="798" t="s">
        <v>872</v>
      </c>
      <c r="EQ448" s="799"/>
      <c r="ER448" s="794"/>
      <c r="ES448" s="795"/>
      <c r="ET448" s="796"/>
      <c r="EU448" s="796"/>
      <c r="EV448" s="800"/>
      <c r="EW448" s="800"/>
      <c r="EX448" s="800"/>
      <c r="EY448" s="800"/>
      <c r="EZ448" s="800"/>
      <c r="FA448" s="800"/>
      <c r="FB448" s="800"/>
      <c r="FC448" s="800"/>
      <c r="FD448" s="800"/>
      <c r="FE448" s="800"/>
      <c r="FF448" s="800"/>
      <c r="FG448" s="800"/>
      <c r="FH448" s="800"/>
      <c r="FI448" s="800"/>
      <c r="FJ448" s="800"/>
      <c r="FK448" s="800"/>
      <c r="FL448" s="800"/>
      <c r="FM448" s="800"/>
      <c r="FN448" s="800"/>
      <c r="FO448" s="796"/>
      <c r="FP448" s="796"/>
      <c r="FQ448" s="802"/>
      <c r="FR448" s="796"/>
      <c r="FS448" s="803"/>
      <c r="FT448" s="800"/>
      <c r="FU448" s="804">
        <f>0*2</f>
        <v>0</v>
      </c>
      <c r="FV448" s="805"/>
      <c r="FW448" s="805"/>
      <c r="FY448" s="791"/>
      <c r="FZ448" s="798" t="s">
        <v>872</v>
      </c>
      <c r="GA448" s="799"/>
      <c r="GB448" s="794"/>
      <c r="GC448" s="795"/>
      <c r="GD448" s="796"/>
      <c r="GE448" s="796"/>
      <c r="GF448" s="800"/>
      <c r="GG448" s="796"/>
      <c r="GH448" s="800"/>
      <c r="GI448" s="796"/>
      <c r="GJ448" s="800"/>
      <c r="GK448" s="796"/>
      <c r="GL448" s="800"/>
      <c r="GM448" s="796"/>
      <c r="GN448" s="800"/>
      <c r="GO448" s="796"/>
      <c r="GP448" s="800"/>
      <c r="GQ448" s="796"/>
      <c r="GR448" s="800"/>
      <c r="GS448" s="796"/>
      <c r="GT448" s="800"/>
      <c r="GU448" s="796"/>
      <c r="GV448" s="800"/>
      <c r="GW448" s="796"/>
      <c r="GX448" s="800"/>
      <c r="GY448" s="796"/>
      <c r="GZ448" s="796"/>
      <c r="HA448" s="802"/>
      <c r="HB448" s="796"/>
      <c r="HC448" s="803"/>
      <c r="HD448" s="800"/>
      <c r="HE448" s="806">
        <f t="shared" si="3744"/>
        <v>823.2</v>
      </c>
      <c r="HF448" s="805"/>
      <c r="HG448" s="805"/>
    </row>
    <row r="449" spans="1:225" ht="36" hidden="1" x14ac:dyDescent="0.25">
      <c r="A449" s="791"/>
      <c r="B449" s="807" t="s">
        <v>873</v>
      </c>
      <c r="C449" s="799"/>
      <c r="D449" s="794"/>
      <c r="E449" s="795"/>
      <c r="F449" s="796"/>
      <c r="G449" s="800"/>
      <c r="H449" s="800"/>
      <c r="I449" s="801"/>
      <c r="J449" s="800"/>
      <c r="K449" s="801"/>
      <c r="L449" s="800"/>
      <c r="M449" s="801"/>
      <c r="N449" s="800"/>
      <c r="O449" s="801"/>
      <c r="P449" s="800"/>
      <c r="Q449" s="801"/>
      <c r="R449" s="800"/>
      <c r="S449" s="801"/>
      <c r="T449" s="800"/>
      <c r="U449" s="801"/>
      <c r="V449" s="800"/>
      <c r="W449" s="801"/>
      <c r="X449" s="800"/>
      <c r="Y449" s="801"/>
      <c r="Z449" s="800"/>
      <c r="AA449" s="796"/>
      <c r="AB449" s="796"/>
      <c r="AC449" s="802"/>
      <c r="AD449" s="796"/>
      <c r="AE449" s="803"/>
      <c r="AF449" s="800"/>
      <c r="AG449" s="804">
        <v>12</v>
      </c>
      <c r="AH449" s="805"/>
      <c r="AI449" s="805"/>
      <c r="AK449" s="791"/>
      <c r="AL449" s="807" t="s">
        <v>873</v>
      </c>
      <c r="AM449" s="799"/>
      <c r="AN449" s="794"/>
      <c r="AO449" s="795"/>
      <c r="AP449" s="796"/>
      <c r="AQ449" s="796"/>
      <c r="AR449" s="800"/>
      <c r="AS449" s="800"/>
      <c r="AT449" s="800"/>
      <c r="AU449" s="800"/>
      <c r="AV449" s="800"/>
      <c r="AW449" s="800"/>
      <c r="AX449" s="800"/>
      <c r="AY449" s="800"/>
      <c r="AZ449" s="800"/>
      <c r="BA449" s="800"/>
      <c r="BB449" s="800"/>
      <c r="BC449" s="800"/>
      <c r="BD449" s="800"/>
      <c r="BE449" s="800"/>
      <c r="BF449" s="800"/>
      <c r="BG449" s="800"/>
      <c r="BH449" s="800"/>
      <c r="BI449" s="800"/>
      <c r="BJ449" s="800"/>
      <c r="BK449" s="796"/>
      <c r="BL449" s="796"/>
      <c r="BM449" s="802"/>
      <c r="BN449" s="796"/>
      <c r="BO449" s="803"/>
      <c r="BP449" s="800"/>
      <c r="BQ449" s="804">
        <v>7.1</v>
      </c>
      <c r="BR449" s="805"/>
      <c r="BS449" s="805"/>
      <c r="BU449" s="791"/>
      <c r="BV449" s="807" t="s">
        <v>873</v>
      </c>
      <c r="BW449" s="799"/>
      <c r="BX449" s="794"/>
      <c r="BY449" s="795"/>
      <c r="BZ449" s="796"/>
      <c r="CA449" s="796"/>
      <c r="CB449" s="800"/>
      <c r="CC449" s="800"/>
      <c r="CD449" s="800"/>
      <c r="CE449" s="800"/>
      <c r="CF449" s="800"/>
      <c r="CG449" s="800"/>
      <c r="CH449" s="800"/>
      <c r="CI449" s="800"/>
      <c r="CJ449" s="800"/>
      <c r="CK449" s="800"/>
      <c r="CL449" s="800"/>
      <c r="CM449" s="800"/>
      <c r="CN449" s="800"/>
      <c r="CO449" s="800"/>
      <c r="CP449" s="800"/>
      <c r="CQ449" s="800"/>
      <c r="CR449" s="800"/>
      <c r="CS449" s="800"/>
      <c r="CT449" s="800"/>
      <c r="CU449" s="796"/>
      <c r="CV449" s="796"/>
      <c r="CW449" s="802"/>
      <c r="CX449" s="796"/>
      <c r="CY449" s="803"/>
      <c r="CZ449" s="800"/>
      <c r="DA449" s="804">
        <v>10</v>
      </c>
      <c r="DB449" s="805"/>
      <c r="DC449" s="805"/>
      <c r="DE449" s="791"/>
      <c r="DF449" s="807" t="s">
        <v>873</v>
      </c>
      <c r="DG449" s="799"/>
      <c r="DH449" s="794"/>
      <c r="DI449" s="795"/>
      <c r="DJ449" s="796"/>
      <c r="DK449" s="796"/>
      <c r="DL449" s="800"/>
      <c r="DM449" s="800"/>
      <c r="DN449" s="800"/>
      <c r="DO449" s="800"/>
      <c r="DP449" s="800"/>
      <c r="DQ449" s="800"/>
      <c r="DR449" s="800"/>
      <c r="DS449" s="800"/>
      <c r="DT449" s="800"/>
      <c r="DU449" s="800"/>
      <c r="DV449" s="800"/>
      <c r="DW449" s="800"/>
      <c r="DX449" s="800"/>
      <c r="DY449" s="800"/>
      <c r="DZ449" s="800"/>
      <c r="EA449" s="800"/>
      <c r="EB449" s="800"/>
      <c r="EC449" s="800"/>
      <c r="ED449" s="800"/>
      <c r="EE449" s="796"/>
      <c r="EF449" s="796"/>
      <c r="EG449" s="802"/>
      <c r="EH449" s="796"/>
      <c r="EI449" s="803"/>
      <c r="EJ449" s="800"/>
      <c r="EK449" s="808">
        <v>2.95</v>
      </c>
      <c r="EL449" s="805"/>
      <c r="EM449" s="805"/>
      <c r="EO449" s="791"/>
      <c r="EP449" s="807" t="s">
        <v>873</v>
      </c>
      <c r="EQ449" s="799"/>
      <c r="ER449" s="794"/>
      <c r="ES449" s="795"/>
      <c r="ET449" s="796"/>
      <c r="EU449" s="796"/>
      <c r="EV449" s="800"/>
      <c r="EW449" s="800"/>
      <c r="EX449" s="800"/>
      <c r="EY449" s="800"/>
      <c r="EZ449" s="800"/>
      <c r="FA449" s="800"/>
      <c r="FB449" s="800"/>
      <c r="FC449" s="800"/>
      <c r="FD449" s="800"/>
      <c r="FE449" s="800"/>
      <c r="FF449" s="800"/>
      <c r="FG449" s="800"/>
      <c r="FH449" s="800"/>
      <c r="FI449" s="800"/>
      <c r="FJ449" s="800"/>
      <c r="FK449" s="800"/>
      <c r="FL449" s="800"/>
      <c r="FM449" s="800"/>
      <c r="FN449" s="800"/>
      <c r="FO449" s="796"/>
      <c r="FP449" s="796"/>
      <c r="FQ449" s="802"/>
      <c r="FR449" s="796"/>
      <c r="FS449" s="803"/>
      <c r="FT449" s="800"/>
      <c r="FU449" s="804">
        <v>6</v>
      </c>
      <c r="FV449" s="805"/>
      <c r="FW449" s="805"/>
      <c r="FY449" s="791"/>
      <c r="FZ449" s="807" t="s">
        <v>873</v>
      </c>
      <c r="GA449" s="799"/>
      <c r="GB449" s="794"/>
      <c r="GC449" s="795"/>
      <c r="GD449" s="796"/>
      <c r="GE449" s="796"/>
      <c r="GF449" s="800"/>
      <c r="GG449" s="796"/>
      <c r="GH449" s="800"/>
      <c r="GI449" s="796"/>
      <c r="GJ449" s="800"/>
      <c r="GK449" s="796"/>
      <c r="GL449" s="800"/>
      <c r="GM449" s="796"/>
      <c r="GN449" s="800"/>
      <c r="GO449" s="796"/>
      <c r="GP449" s="800"/>
      <c r="GQ449" s="796"/>
      <c r="GR449" s="800"/>
      <c r="GS449" s="796"/>
      <c r="GT449" s="800"/>
      <c r="GU449" s="796"/>
      <c r="GV449" s="800"/>
      <c r="GW449" s="796"/>
      <c r="GX449" s="800"/>
      <c r="GY449" s="796"/>
      <c r="GZ449" s="796"/>
      <c r="HA449" s="802"/>
      <c r="HB449" s="796"/>
      <c r="HC449" s="803"/>
      <c r="HD449" s="800"/>
      <c r="HE449" s="809">
        <f t="shared" si="3744"/>
        <v>38.049999999999997</v>
      </c>
      <c r="HF449" s="805"/>
      <c r="HG449" s="805"/>
    </row>
    <row r="450" spans="1:225" ht="35.25" hidden="1" customHeight="1" x14ac:dyDescent="0.25">
      <c r="A450" s="791"/>
      <c r="B450" s="807" t="s">
        <v>874</v>
      </c>
      <c r="C450" s="799"/>
      <c r="D450" s="794"/>
      <c r="E450" s="795"/>
      <c r="F450" s="796"/>
      <c r="G450" s="800"/>
      <c r="H450" s="800"/>
      <c r="I450" s="801"/>
      <c r="J450" s="800"/>
      <c r="K450" s="801"/>
      <c r="L450" s="800"/>
      <c r="M450" s="801"/>
      <c r="N450" s="800"/>
      <c r="O450" s="801"/>
      <c r="P450" s="800"/>
      <c r="Q450" s="801"/>
      <c r="R450" s="800"/>
      <c r="S450" s="801"/>
      <c r="T450" s="800"/>
      <c r="U450" s="801"/>
      <c r="V450" s="800"/>
      <c r="W450" s="801"/>
      <c r="X450" s="800"/>
      <c r="Y450" s="801"/>
      <c r="Z450" s="800"/>
      <c r="AA450" s="796"/>
      <c r="AB450" s="796"/>
      <c r="AC450" s="802"/>
      <c r="AD450" s="796"/>
      <c r="AE450" s="803"/>
      <c r="AF450" s="800"/>
      <c r="AG450" s="819">
        <f t="shared" ref="AG450" si="3750">AG171*1.04*1.061*1.04*1.01</f>
        <v>1918.5</v>
      </c>
      <c r="AH450" s="805"/>
      <c r="AI450" s="805"/>
      <c r="AK450" s="791"/>
      <c r="AL450" s="807" t="s">
        <v>874</v>
      </c>
      <c r="AM450" s="799"/>
      <c r="AN450" s="794"/>
      <c r="AO450" s="795"/>
      <c r="AP450" s="796"/>
      <c r="AQ450" s="796"/>
      <c r="AR450" s="800"/>
      <c r="AS450" s="800"/>
      <c r="AT450" s="800"/>
      <c r="AU450" s="800"/>
      <c r="AV450" s="800"/>
      <c r="AW450" s="800"/>
      <c r="AX450" s="800"/>
      <c r="AY450" s="800"/>
      <c r="AZ450" s="800"/>
      <c r="BA450" s="800"/>
      <c r="BB450" s="800"/>
      <c r="BC450" s="800"/>
      <c r="BD450" s="800"/>
      <c r="BE450" s="800"/>
      <c r="BF450" s="800"/>
      <c r="BG450" s="800"/>
      <c r="BH450" s="800"/>
      <c r="BI450" s="800"/>
      <c r="BJ450" s="800"/>
      <c r="BK450" s="796"/>
      <c r="BL450" s="796"/>
      <c r="BM450" s="802"/>
      <c r="BN450" s="796"/>
      <c r="BO450" s="803"/>
      <c r="BP450" s="800"/>
      <c r="BQ450" s="819">
        <f t="shared" ref="BQ450" si="3751">BQ171*1.04*1.061*1.04*1.01</f>
        <v>1675.9</v>
      </c>
      <c r="BR450" s="805"/>
      <c r="BS450" s="805"/>
      <c r="BU450" s="791"/>
      <c r="BV450" s="807" t="s">
        <v>874</v>
      </c>
      <c r="BW450" s="799"/>
      <c r="BX450" s="794"/>
      <c r="BY450" s="795"/>
      <c r="BZ450" s="796"/>
      <c r="CA450" s="796"/>
      <c r="CB450" s="800"/>
      <c r="CC450" s="800"/>
      <c r="CD450" s="800"/>
      <c r="CE450" s="800"/>
      <c r="CF450" s="800"/>
      <c r="CG450" s="800"/>
      <c r="CH450" s="800"/>
      <c r="CI450" s="800"/>
      <c r="CJ450" s="800"/>
      <c r="CK450" s="800"/>
      <c r="CL450" s="800"/>
      <c r="CM450" s="800"/>
      <c r="CN450" s="800"/>
      <c r="CO450" s="800"/>
      <c r="CP450" s="800"/>
      <c r="CQ450" s="800"/>
      <c r="CR450" s="800"/>
      <c r="CS450" s="800"/>
      <c r="CT450" s="800"/>
      <c r="CU450" s="796"/>
      <c r="CV450" s="796"/>
      <c r="CW450" s="802"/>
      <c r="CX450" s="796"/>
      <c r="CY450" s="803"/>
      <c r="CZ450" s="800"/>
      <c r="DA450" s="819">
        <f t="shared" ref="DA450" si="3752">DA171*1.04*1.061*1.04*1.01</f>
        <v>1438</v>
      </c>
      <c r="DB450" s="805"/>
      <c r="DC450" s="805"/>
      <c r="DE450" s="791"/>
      <c r="DF450" s="807" t="s">
        <v>874</v>
      </c>
      <c r="DG450" s="799"/>
      <c r="DH450" s="794"/>
      <c r="DI450" s="795"/>
      <c r="DJ450" s="796"/>
      <c r="DK450" s="796"/>
      <c r="DL450" s="800"/>
      <c r="DM450" s="800"/>
      <c r="DN450" s="800"/>
      <c r="DO450" s="800"/>
      <c r="DP450" s="800"/>
      <c r="DQ450" s="800"/>
      <c r="DR450" s="800"/>
      <c r="DS450" s="800"/>
      <c r="DT450" s="800"/>
      <c r="DU450" s="800"/>
      <c r="DV450" s="800"/>
      <c r="DW450" s="800"/>
      <c r="DX450" s="800"/>
      <c r="DY450" s="800"/>
      <c r="DZ450" s="800"/>
      <c r="EA450" s="800"/>
      <c r="EB450" s="800"/>
      <c r="EC450" s="800"/>
      <c r="ED450" s="800"/>
      <c r="EE450" s="796"/>
      <c r="EF450" s="796"/>
      <c r="EG450" s="802"/>
      <c r="EH450" s="796"/>
      <c r="EI450" s="803"/>
      <c r="EJ450" s="800"/>
      <c r="EK450" s="819">
        <f t="shared" ref="EK450" si="3753">EK171*1.04*1.061*1.04*1.01</f>
        <v>692.9</v>
      </c>
      <c r="EL450" s="805"/>
      <c r="EM450" s="805"/>
      <c r="EO450" s="791"/>
      <c r="EP450" s="807" t="s">
        <v>874</v>
      </c>
      <c r="EQ450" s="799"/>
      <c r="ER450" s="794"/>
      <c r="ES450" s="795"/>
      <c r="ET450" s="796"/>
      <c r="EU450" s="796"/>
      <c r="EV450" s="800"/>
      <c r="EW450" s="800"/>
      <c r="EX450" s="800"/>
      <c r="EY450" s="800"/>
      <c r="EZ450" s="800"/>
      <c r="FA450" s="800"/>
      <c r="FB450" s="800"/>
      <c r="FC450" s="800"/>
      <c r="FD450" s="800"/>
      <c r="FE450" s="800"/>
      <c r="FF450" s="800"/>
      <c r="FG450" s="800"/>
      <c r="FH450" s="800"/>
      <c r="FI450" s="800"/>
      <c r="FJ450" s="800"/>
      <c r="FK450" s="800"/>
      <c r="FL450" s="800"/>
      <c r="FM450" s="800"/>
      <c r="FN450" s="800"/>
      <c r="FO450" s="796"/>
      <c r="FP450" s="796"/>
      <c r="FQ450" s="802"/>
      <c r="FR450" s="796"/>
      <c r="FS450" s="803"/>
      <c r="FT450" s="800"/>
      <c r="FU450" s="819">
        <f t="shared" ref="FU450" si="3754">FU171*1.04*1.061*1.04*1.01</f>
        <v>1087.4000000000001</v>
      </c>
      <c r="FV450" s="805"/>
      <c r="FW450" s="805"/>
      <c r="FY450" s="791"/>
      <c r="FZ450" s="807" t="s">
        <v>874</v>
      </c>
      <c r="GA450" s="799"/>
      <c r="GB450" s="794"/>
      <c r="GC450" s="795"/>
      <c r="GD450" s="796"/>
      <c r="GE450" s="796"/>
      <c r="GF450" s="800"/>
      <c r="GG450" s="796"/>
      <c r="GH450" s="800"/>
      <c r="GI450" s="796"/>
      <c r="GJ450" s="800"/>
      <c r="GK450" s="796"/>
      <c r="GL450" s="800"/>
      <c r="GM450" s="796"/>
      <c r="GN450" s="800"/>
      <c r="GO450" s="796"/>
      <c r="GP450" s="800"/>
      <c r="GQ450" s="796"/>
      <c r="GR450" s="800"/>
      <c r="GS450" s="796"/>
      <c r="GT450" s="800"/>
      <c r="GU450" s="796"/>
      <c r="GV450" s="800"/>
      <c r="GW450" s="796"/>
      <c r="GX450" s="800"/>
      <c r="GY450" s="796"/>
      <c r="GZ450" s="796"/>
      <c r="HA450" s="802"/>
      <c r="HB450" s="796"/>
      <c r="HC450" s="803"/>
      <c r="HD450" s="800"/>
      <c r="HE450" s="806">
        <f t="shared" si="3744"/>
        <v>6812.7</v>
      </c>
      <c r="HF450" s="805"/>
      <c r="HG450" s="805"/>
    </row>
    <row r="451" spans="1:225" ht="24" hidden="1" x14ac:dyDescent="0.25">
      <c r="A451" s="791"/>
      <c r="B451" s="792" t="s">
        <v>920</v>
      </c>
      <c r="C451" s="799"/>
      <c r="D451" s="794"/>
      <c r="E451" s="795"/>
      <c r="F451" s="796"/>
      <c r="G451" s="800"/>
      <c r="H451" s="800"/>
      <c r="I451" s="801"/>
      <c r="J451" s="800"/>
      <c r="K451" s="801"/>
      <c r="L451" s="800"/>
      <c r="M451" s="801"/>
      <c r="N451" s="800"/>
      <c r="O451" s="801"/>
      <c r="P451" s="800"/>
      <c r="Q451" s="801"/>
      <c r="R451" s="800"/>
      <c r="S451" s="801"/>
      <c r="T451" s="800"/>
      <c r="U451" s="801"/>
      <c r="V451" s="800"/>
      <c r="W451" s="801"/>
      <c r="X451" s="800"/>
      <c r="Y451" s="801"/>
      <c r="Z451" s="800"/>
      <c r="AA451" s="796"/>
      <c r="AB451" s="796"/>
      <c r="AC451" s="802"/>
      <c r="AD451" s="796"/>
      <c r="AE451" s="803"/>
      <c r="AF451" s="800"/>
      <c r="AG451" s="810">
        <v>45406.2</v>
      </c>
      <c r="AH451" s="805"/>
      <c r="AI451" s="805"/>
      <c r="AK451" s="791"/>
      <c r="AL451" s="792" t="s">
        <v>920</v>
      </c>
      <c r="AM451" s="799"/>
      <c r="AN451" s="794"/>
      <c r="AO451" s="795"/>
      <c r="AP451" s="796"/>
      <c r="AQ451" s="800"/>
      <c r="AR451" s="800"/>
      <c r="AS451" s="801"/>
      <c r="AT451" s="800"/>
      <c r="AU451" s="801"/>
      <c r="AV451" s="800"/>
      <c r="AW451" s="801"/>
      <c r="AX451" s="800"/>
      <c r="AY451" s="801"/>
      <c r="AZ451" s="800"/>
      <c r="BA451" s="801"/>
      <c r="BB451" s="800"/>
      <c r="BC451" s="801"/>
      <c r="BD451" s="800"/>
      <c r="BE451" s="801"/>
      <c r="BF451" s="800"/>
      <c r="BG451" s="801"/>
      <c r="BH451" s="800"/>
      <c r="BI451" s="801"/>
      <c r="BJ451" s="800"/>
      <c r="BK451" s="796"/>
      <c r="BL451" s="796"/>
      <c r="BM451" s="802"/>
      <c r="BN451" s="796"/>
      <c r="BO451" s="803"/>
      <c r="BP451" s="800"/>
      <c r="BQ451" s="810">
        <v>45406.2</v>
      </c>
      <c r="BR451" s="805"/>
      <c r="BS451" s="805"/>
      <c r="BU451" s="791"/>
      <c r="BV451" s="792" t="s">
        <v>920</v>
      </c>
      <c r="BW451" s="799"/>
      <c r="BX451" s="794"/>
      <c r="BY451" s="795"/>
      <c r="BZ451" s="796"/>
      <c r="CA451" s="800"/>
      <c r="CB451" s="800"/>
      <c r="CC451" s="801"/>
      <c r="CD451" s="800"/>
      <c r="CE451" s="801"/>
      <c r="CF451" s="800"/>
      <c r="CG451" s="801"/>
      <c r="CH451" s="800"/>
      <c r="CI451" s="801"/>
      <c r="CJ451" s="800"/>
      <c r="CK451" s="801"/>
      <c r="CL451" s="800"/>
      <c r="CM451" s="801"/>
      <c r="CN451" s="800"/>
      <c r="CO451" s="801"/>
      <c r="CP451" s="800"/>
      <c r="CQ451" s="801"/>
      <c r="CR451" s="800"/>
      <c r="CS451" s="801"/>
      <c r="CT451" s="800"/>
      <c r="CU451" s="796"/>
      <c r="CV451" s="796"/>
      <c r="CW451" s="802"/>
      <c r="CX451" s="796"/>
      <c r="CY451" s="803"/>
      <c r="CZ451" s="800"/>
      <c r="DA451" s="810">
        <v>45406.2</v>
      </c>
      <c r="DB451" s="805"/>
      <c r="DC451" s="805"/>
      <c r="DE451" s="791"/>
      <c r="DF451" s="792" t="s">
        <v>920</v>
      </c>
      <c r="DG451" s="799"/>
      <c r="DH451" s="794"/>
      <c r="DI451" s="795"/>
      <c r="DJ451" s="796"/>
      <c r="DK451" s="800"/>
      <c r="DL451" s="800"/>
      <c r="DM451" s="801"/>
      <c r="DN451" s="800"/>
      <c r="DO451" s="801"/>
      <c r="DP451" s="800"/>
      <c r="DQ451" s="801"/>
      <c r="DR451" s="800"/>
      <c r="DS451" s="801"/>
      <c r="DT451" s="800"/>
      <c r="DU451" s="801"/>
      <c r="DV451" s="800"/>
      <c r="DW451" s="801"/>
      <c r="DX451" s="800"/>
      <c r="DY451" s="801"/>
      <c r="DZ451" s="800"/>
      <c r="EA451" s="801"/>
      <c r="EB451" s="800"/>
      <c r="EC451" s="801"/>
      <c r="ED451" s="800"/>
      <c r="EE451" s="796"/>
      <c r="EF451" s="796"/>
      <c r="EG451" s="802"/>
      <c r="EH451" s="796"/>
      <c r="EI451" s="803"/>
      <c r="EJ451" s="800"/>
      <c r="EK451" s="810">
        <v>45406.2</v>
      </c>
      <c r="EL451" s="805"/>
      <c r="EM451" s="805"/>
      <c r="EO451" s="791"/>
      <c r="EP451" s="792" t="s">
        <v>920</v>
      </c>
      <c r="EQ451" s="799"/>
      <c r="ER451" s="794"/>
      <c r="ES451" s="795"/>
      <c r="ET451" s="796"/>
      <c r="EU451" s="800"/>
      <c r="EV451" s="800"/>
      <c r="EW451" s="801"/>
      <c r="EX451" s="800"/>
      <c r="EY451" s="801"/>
      <c r="EZ451" s="800"/>
      <c r="FA451" s="801"/>
      <c r="FB451" s="800"/>
      <c r="FC451" s="801"/>
      <c r="FD451" s="800"/>
      <c r="FE451" s="801"/>
      <c r="FF451" s="800"/>
      <c r="FG451" s="801"/>
      <c r="FH451" s="800"/>
      <c r="FI451" s="801"/>
      <c r="FJ451" s="800"/>
      <c r="FK451" s="801"/>
      <c r="FL451" s="800"/>
      <c r="FM451" s="801"/>
      <c r="FN451" s="800"/>
      <c r="FO451" s="796"/>
      <c r="FP451" s="796"/>
      <c r="FQ451" s="802"/>
      <c r="FR451" s="796"/>
      <c r="FS451" s="803"/>
      <c r="FT451" s="800"/>
      <c r="FU451" s="810">
        <v>45406.2</v>
      </c>
      <c r="FV451" s="805"/>
      <c r="FW451" s="805"/>
      <c r="FY451" s="791"/>
      <c r="FZ451" s="792" t="s">
        <v>920</v>
      </c>
      <c r="GA451" s="799"/>
      <c r="GB451" s="794"/>
      <c r="GC451" s="795"/>
      <c r="GD451" s="796"/>
      <c r="GE451" s="800"/>
      <c r="GF451" s="800"/>
      <c r="GG451" s="801"/>
      <c r="GH451" s="800"/>
      <c r="GI451" s="801"/>
      <c r="GJ451" s="800"/>
      <c r="GK451" s="801"/>
      <c r="GL451" s="800"/>
      <c r="GM451" s="801"/>
      <c r="GN451" s="800"/>
      <c r="GO451" s="801"/>
      <c r="GP451" s="800"/>
      <c r="GQ451" s="801"/>
      <c r="GR451" s="800"/>
      <c r="GS451" s="801"/>
      <c r="GT451" s="800"/>
      <c r="GU451" s="801"/>
      <c r="GV451" s="800"/>
      <c r="GW451" s="801"/>
      <c r="GX451" s="800"/>
      <c r="GY451" s="796"/>
      <c r="GZ451" s="796"/>
      <c r="HA451" s="802"/>
      <c r="HB451" s="796"/>
      <c r="HC451" s="803"/>
      <c r="HD451" s="800"/>
      <c r="HE451" s="810">
        <v>45406.2</v>
      </c>
      <c r="HF451" s="805"/>
      <c r="HG451" s="805"/>
    </row>
    <row r="452" spans="1:225" ht="24" hidden="1" x14ac:dyDescent="0.25">
      <c r="A452" s="791"/>
      <c r="B452" s="792" t="s">
        <v>876</v>
      </c>
      <c r="C452" s="799"/>
      <c r="D452" s="794"/>
      <c r="E452" s="795"/>
      <c r="F452" s="796"/>
      <c r="G452" s="800"/>
      <c r="H452" s="800"/>
      <c r="I452" s="801"/>
      <c r="J452" s="800"/>
      <c r="K452" s="801"/>
      <c r="L452" s="800"/>
      <c r="M452" s="801"/>
      <c r="N452" s="800"/>
      <c r="O452" s="801"/>
      <c r="P452" s="800"/>
      <c r="Q452" s="801"/>
      <c r="R452" s="800"/>
      <c r="S452" s="801"/>
      <c r="T452" s="800"/>
      <c r="U452" s="801"/>
      <c r="V452" s="800"/>
      <c r="W452" s="801"/>
      <c r="X452" s="800"/>
      <c r="Y452" s="801"/>
      <c r="Z452" s="800"/>
      <c r="AA452" s="796"/>
      <c r="AB452" s="796"/>
      <c r="AC452" s="802"/>
      <c r="AD452" s="796"/>
      <c r="AE452" s="803"/>
      <c r="AF452" s="800"/>
      <c r="AG452" s="805">
        <f>(AG445-AG450+AG448)/AG446/12*1000</f>
        <v>26579.5</v>
      </c>
      <c r="AH452" s="805"/>
      <c r="AI452" s="805"/>
      <c r="AK452" s="791"/>
      <c r="AL452" s="792" t="s">
        <v>876</v>
      </c>
      <c r="AM452" s="799"/>
      <c r="AN452" s="794"/>
      <c r="AO452" s="795"/>
      <c r="AP452" s="796"/>
      <c r="AQ452" s="796"/>
      <c r="AR452" s="800"/>
      <c r="AS452" s="800"/>
      <c r="AT452" s="800"/>
      <c r="AU452" s="800"/>
      <c r="AV452" s="800"/>
      <c r="AW452" s="800"/>
      <c r="AX452" s="800"/>
      <c r="AY452" s="800"/>
      <c r="AZ452" s="800"/>
      <c r="BA452" s="800"/>
      <c r="BB452" s="800"/>
      <c r="BC452" s="800"/>
      <c r="BD452" s="800"/>
      <c r="BE452" s="800"/>
      <c r="BF452" s="800"/>
      <c r="BG452" s="800"/>
      <c r="BH452" s="800"/>
      <c r="BI452" s="800"/>
      <c r="BJ452" s="800"/>
      <c r="BK452" s="796"/>
      <c r="BL452" s="796"/>
      <c r="BM452" s="802"/>
      <c r="BN452" s="796"/>
      <c r="BO452" s="803"/>
      <c r="BP452" s="800"/>
      <c r="BQ452" s="805">
        <f>(BQ445-BQ450+BQ448)/BQ446/12*1000</f>
        <v>32564.2</v>
      </c>
      <c r="BR452" s="805"/>
      <c r="BS452" s="805"/>
      <c r="BU452" s="791"/>
      <c r="BV452" s="792" t="s">
        <v>876</v>
      </c>
      <c r="BW452" s="799"/>
      <c r="BX452" s="794"/>
      <c r="BY452" s="795"/>
      <c r="BZ452" s="796"/>
      <c r="CA452" s="796"/>
      <c r="CB452" s="800"/>
      <c r="CC452" s="800"/>
      <c r="CD452" s="800"/>
      <c r="CE452" s="800"/>
      <c r="CF452" s="800"/>
      <c r="CG452" s="800"/>
      <c r="CH452" s="800"/>
      <c r="CI452" s="800"/>
      <c r="CJ452" s="800"/>
      <c r="CK452" s="800"/>
      <c r="CL452" s="800"/>
      <c r="CM452" s="800"/>
      <c r="CN452" s="800"/>
      <c r="CO452" s="800"/>
      <c r="CP452" s="800"/>
      <c r="CQ452" s="800"/>
      <c r="CR452" s="800"/>
      <c r="CS452" s="800"/>
      <c r="CT452" s="800"/>
      <c r="CU452" s="796"/>
      <c r="CV452" s="796"/>
      <c r="CW452" s="802"/>
      <c r="CX452" s="796"/>
      <c r="CY452" s="803"/>
      <c r="CZ452" s="800"/>
      <c r="DA452" s="805">
        <f>(DA445-DA450+DA448)/DA446/12*1000</f>
        <v>31389.7</v>
      </c>
      <c r="DB452" s="805"/>
      <c r="DC452" s="805"/>
      <c r="DE452" s="791"/>
      <c r="DF452" s="792" t="s">
        <v>876</v>
      </c>
      <c r="DG452" s="799"/>
      <c r="DH452" s="794"/>
      <c r="DI452" s="795"/>
      <c r="DJ452" s="796"/>
      <c r="DK452" s="796"/>
      <c r="DL452" s="800"/>
      <c r="DM452" s="800"/>
      <c r="DN452" s="800"/>
      <c r="DO452" s="800"/>
      <c r="DP452" s="800"/>
      <c r="DQ452" s="800"/>
      <c r="DR452" s="800"/>
      <c r="DS452" s="800"/>
      <c r="DT452" s="800"/>
      <c r="DU452" s="800"/>
      <c r="DV452" s="800"/>
      <c r="DW452" s="800"/>
      <c r="DX452" s="800"/>
      <c r="DY452" s="800"/>
      <c r="DZ452" s="800"/>
      <c r="EA452" s="800"/>
      <c r="EB452" s="800"/>
      <c r="EC452" s="800"/>
      <c r="ED452" s="800"/>
      <c r="EE452" s="796"/>
      <c r="EF452" s="796"/>
      <c r="EG452" s="802"/>
      <c r="EH452" s="796"/>
      <c r="EI452" s="803"/>
      <c r="EJ452" s="800"/>
      <c r="EK452" s="805">
        <f>(EK445-EK450+EK448)/EK446/12*1000</f>
        <v>34010.400000000001</v>
      </c>
      <c r="EL452" s="805"/>
      <c r="EM452" s="805"/>
      <c r="EO452" s="791"/>
      <c r="EP452" s="792" t="s">
        <v>876</v>
      </c>
      <c r="EQ452" s="799"/>
      <c r="ER452" s="794"/>
      <c r="ES452" s="795"/>
      <c r="ET452" s="796"/>
      <c r="EU452" s="796"/>
      <c r="EV452" s="800"/>
      <c r="EW452" s="800"/>
      <c r="EX452" s="800"/>
      <c r="EY452" s="800"/>
      <c r="EZ452" s="800"/>
      <c r="FA452" s="800"/>
      <c r="FB452" s="800"/>
      <c r="FC452" s="800"/>
      <c r="FD452" s="800"/>
      <c r="FE452" s="800"/>
      <c r="FF452" s="800"/>
      <c r="FG452" s="800"/>
      <c r="FH452" s="800"/>
      <c r="FI452" s="800"/>
      <c r="FJ452" s="800"/>
      <c r="FK452" s="800"/>
      <c r="FL452" s="800"/>
      <c r="FM452" s="800"/>
      <c r="FN452" s="800"/>
      <c r="FO452" s="796"/>
      <c r="FP452" s="796"/>
      <c r="FQ452" s="802"/>
      <c r="FR452" s="796"/>
      <c r="FS452" s="803"/>
      <c r="FT452" s="800"/>
      <c r="FU452" s="805">
        <f>(FU445-FU450+FU448)/FU446/12*1000</f>
        <v>28545.8</v>
      </c>
      <c r="FV452" s="805"/>
      <c r="FW452" s="805"/>
      <c r="FY452" s="791"/>
      <c r="FZ452" s="792" t="s">
        <v>876</v>
      </c>
      <c r="GA452" s="799"/>
      <c r="GB452" s="794"/>
      <c r="GC452" s="795"/>
      <c r="GD452" s="796"/>
      <c r="GE452" s="796"/>
      <c r="GF452" s="800"/>
      <c r="GG452" s="796"/>
      <c r="GH452" s="800"/>
      <c r="GI452" s="796"/>
      <c r="GJ452" s="800"/>
      <c r="GK452" s="796"/>
      <c r="GL452" s="800"/>
      <c r="GM452" s="796"/>
      <c r="GN452" s="800"/>
      <c r="GO452" s="796"/>
      <c r="GP452" s="800"/>
      <c r="GQ452" s="796"/>
      <c r="GR452" s="800"/>
      <c r="GS452" s="796"/>
      <c r="GT452" s="800"/>
      <c r="GU452" s="796"/>
      <c r="GV452" s="800"/>
      <c r="GW452" s="796"/>
      <c r="GX452" s="800"/>
      <c r="GY452" s="796"/>
      <c r="GZ452" s="796"/>
      <c r="HA452" s="802"/>
      <c r="HB452" s="796"/>
      <c r="HC452" s="803"/>
      <c r="HD452" s="800"/>
      <c r="HE452" s="805">
        <f>(HE445-HE450+HE448)/HE446/12*1000</f>
        <v>29644.7</v>
      </c>
      <c r="HF452" s="805"/>
      <c r="HG452" s="805"/>
    </row>
    <row r="453" spans="1:225" ht="24" hidden="1" x14ac:dyDescent="0.25">
      <c r="A453" s="791"/>
      <c r="B453" s="811" t="s">
        <v>877</v>
      </c>
      <c r="C453" s="799"/>
      <c r="D453" s="794"/>
      <c r="E453" s="795"/>
      <c r="F453" s="796"/>
      <c r="G453" s="800"/>
      <c r="H453" s="800"/>
      <c r="I453" s="801"/>
      <c r="J453" s="800"/>
      <c r="K453" s="801"/>
      <c r="L453" s="800"/>
      <c r="M453" s="801"/>
      <c r="N453" s="800"/>
      <c r="O453" s="801"/>
      <c r="P453" s="800"/>
      <c r="Q453" s="801"/>
      <c r="R453" s="800"/>
      <c r="S453" s="801"/>
      <c r="T453" s="800"/>
      <c r="U453" s="801"/>
      <c r="V453" s="800"/>
      <c r="W453" s="801"/>
      <c r="X453" s="800"/>
      <c r="Y453" s="801"/>
      <c r="Z453" s="800"/>
      <c r="AA453" s="796"/>
      <c r="AB453" s="796"/>
      <c r="AC453" s="802"/>
      <c r="AD453" s="796"/>
      <c r="AE453" s="803"/>
      <c r="AF453" s="800"/>
      <c r="AG453" s="812">
        <f>(AG451-AG452)*AG446*12/1000</f>
        <v>15136.7</v>
      </c>
      <c r="AH453" s="812">
        <f>AG453*0.302</f>
        <v>4571.3</v>
      </c>
      <c r="AI453" s="812">
        <f>AG453+AH453</f>
        <v>19708</v>
      </c>
      <c r="AK453" s="791"/>
      <c r="AL453" s="811" t="s">
        <v>877</v>
      </c>
      <c r="AM453" s="799"/>
      <c r="AN453" s="794"/>
      <c r="AO453" s="795"/>
      <c r="AP453" s="796"/>
      <c r="AQ453" s="796"/>
      <c r="AR453" s="800"/>
      <c r="AS453" s="800"/>
      <c r="AT453" s="800"/>
      <c r="AU453" s="800"/>
      <c r="AV453" s="800"/>
      <c r="AW453" s="800"/>
      <c r="AX453" s="800"/>
      <c r="AY453" s="800"/>
      <c r="AZ453" s="800"/>
      <c r="BA453" s="800"/>
      <c r="BB453" s="800"/>
      <c r="BC453" s="800"/>
      <c r="BD453" s="800"/>
      <c r="BE453" s="800"/>
      <c r="BF453" s="800"/>
      <c r="BG453" s="800"/>
      <c r="BH453" s="800"/>
      <c r="BI453" s="800"/>
      <c r="BJ453" s="800"/>
      <c r="BK453" s="796"/>
      <c r="BL453" s="796"/>
      <c r="BM453" s="802"/>
      <c r="BN453" s="796"/>
      <c r="BO453" s="803"/>
      <c r="BP453" s="800"/>
      <c r="BQ453" s="812">
        <f>(BQ451-BQ452)*BQ446*12/1000</f>
        <v>6364.5</v>
      </c>
      <c r="BR453" s="812">
        <f>BQ453*0.302</f>
        <v>1922.1</v>
      </c>
      <c r="BS453" s="812">
        <f>BQ453+BR453</f>
        <v>8286.6</v>
      </c>
      <c r="BU453" s="791"/>
      <c r="BV453" s="811" t="s">
        <v>877</v>
      </c>
      <c r="BW453" s="799"/>
      <c r="BX453" s="794"/>
      <c r="BY453" s="795"/>
      <c r="BZ453" s="796"/>
      <c r="CA453" s="796"/>
      <c r="CB453" s="800"/>
      <c r="CC453" s="800"/>
      <c r="CD453" s="800"/>
      <c r="CE453" s="800"/>
      <c r="CF453" s="800"/>
      <c r="CG453" s="800"/>
      <c r="CH453" s="800"/>
      <c r="CI453" s="800"/>
      <c r="CJ453" s="800"/>
      <c r="CK453" s="800"/>
      <c r="CL453" s="800"/>
      <c r="CM453" s="800"/>
      <c r="CN453" s="800"/>
      <c r="CO453" s="800"/>
      <c r="CP453" s="800"/>
      <c r="CQ453" s="800"/>
      <c r="CR453" s="800"/>
      <c r="CS453" s="800"/>
      <c r="CT453" s="800"/>
      <c r="CU453" s="796"/>
      <c r="CV453" s="796"/>
      <c r="CW453" s="802"/>
      <c r="CX453" s="796"/>
      <c r="CY453" s="803"/>
      <c r="CZ453" s="800"/>
      <c r="DA453" s="812">
        <f>(DA451-DA452)*DA446*12/1000</f>
        <v>4894.6000000000004</v>
      </c>
      <c r="DB453" s="812">
        <f>DA453*0.302</f>
        <v>1478.2</v>
      </c>
      <c r="DC453" s="812">
        <f>DA453+DB453</f>
        <v>6372.8</v>
      </c>
      <c r="DE453" s="791"/>
      <c r="DF453" s="811" t="s">
        <v>877</v>
      </c>
      <c r="DG453" s="799"/>
      <c r="DH453" s="794"/>
      <c r="DI453" s="795"/>
      <c r="DJ453" s="796"/>
      <c r="DK453" s="796"/>
      <c r="DL453" s="800"/>
      <c r="DM453" s="800"/>
      <c r="DN453" s="800"/>
      <c r="DO453" s="800"/>
      <c r="DP453" s="800"/>
      <c r="DQ453" s="800"/>
      <c r="DR453" s="800"/>
      <c r="DS453" s="800"/>
      <c r="DT453" s="800"/>
      <c r="DU453" s="800"/>
      <c r="DV453" s="800"/>
      <c r="DW453" s="800"/>
      <c r="DX453" s="800"/>
      <c r="DY453" s="800"/>
      <c r="DZ453" s="800"/>
      <c r="EA453" s="800"/>
      <c r="EB453" s="800"/>
      <c r="EC453" s="800"/>
      <c r="ED453" s="800"/>
      <c r="EE453" s="796"/>
      <c r="EF453" s="796"/>
      <c r="EG453" s="802"/>
      <c r="EH453" s="796"/>
      <c r="EI453" s="803"/>
      <c r="EJ453" s="800"/>
      <c r="EK453" s="812">
        <f>(EK451-EK452)*EK446*12/1000</f>
        <v>1203.4000000000001</v>
      </c>
      <c r="EL453" s="812">
        <f>EK453*0.302</f>
        <v>363.4</v>
      </c>
      <c r="EM453" s="812">
        <f>EK453+EL453</f>
        <v>1566.8</v>
      </c>
      <c r="EO453" s="791"/>
      <c r="EP453" s="811" t="s">
        <v>877</v>
      </c>
      <c r="EQ453" s="799"/>
      <c r="ER453" s="794"/>
      <c r="ES453" s="795"/>
      <c r="ET453" s="796"/>
      <c r="EU453" s="796"/>
      <c r="EV453" s="800"/>
      <c r="EW453" s="800"/>
      <c r="EX453" s="800"/>
      <c r="EY453" s="800"/>
      <c r="EZ453" s="800"/>
      <c r="FA453" s="800"/>
      <c r="FB453" s="800"/>
      <c r="FC453" s="800"/>
      <c r="FD453" s="800"/>
      <c r="FE453" s="800"/>
      <c r="FF453" s="800"/>
      <c r="FG453" s="800"/>
      <c r="FH453" s="800"/>
      <c r="FI453" s="800"/>
      <c r="FJ453" s="800"/>
      <c r="FK453" s="800"/>
      <c r="FL453" s="800"/>
      <c r="FM453" s="800"/>
      <c r="FN453" s="800"/>
      <c r="FO453" s="796"/>
      <c r="FP453" s="796"/>
      <c r="FQ453" s="802"/>
      <c r="FR453" s="796"/>
      <c r="FS453" s="803"/>
      <c r="FT453" s="800"/>
      <c r="FU453" s="812">
        <f>(FU451-FU452)*FU446*12/1000</f>
        <v>809.3</v>
      </c>
      <c r="FV453" s="812">
        <f>FU453*0.302</f>
        <v>244.4</v>
      </c>
      <c r="FW453" s="812">
        <f>FU453+FV453</f>
        <v>1053.7</v>
      </c>
      <c r="FY453" s="791"/>
      <c r="FZ453" s="811" t="s">
        <v>877</v>
      </c>
      <c r="GA453" s="799"/>
      <c r="GB453" s="794"/>
      <c r="GC453" s="795"/>
      <c r="GD453" s="796"/>
      <c r="GE453" s="796"/>
      <c r="GF453" s="800"/>
      <c r="GG453" s="796"/>
      <c r="GH453" s="800"/>
      <c r="GI453" s="796"/>
      <c r="GJ453" s="800"/>
      <c r="GK453" s="796"/>
      <c r="GL453" s="800"/>
      <c r="GM453" s="796"/>
      <c r="GN453" s="800"/>
      <c r="GO453" s="796"/>
      <c r="GP453" s="800"/>
      <c r="GQ453" s="796"/>
      <c r="GR453" s="800"/>
      <c r="GS453" s="796"/>
      <c r="GT453" s="800"/>
      <c r="GU453" s="796"/>
      <c r="GV453" s="800"/>
      <c r="GW453" s="796"/>
      <c r="GX453" s="800"/>
      <c r="GY453" s="796"/>
      <c r="GZ453" s="796"/>
      <c r="HA453" s="802"/>
      <c r="HB453" s="796"/>
      <c r="HC453" s="803"/>
      <c r="HD453" s="800"/>
      <c r="HE453" s="812">
        <f>AG453+BQ453+DA453+EK453+FU453</f>
        <v>28408.5</v>
      </c>
      <c r="HF453" s="812">
        <f>AH453+BR453+DB453+EL453+FV453</f>
        <v>8579.4</v>
      </c>
      <c r="HG453" s="812">
        <f>HE453+HF453</f>
        <v>36987.9</v>
      </c>
      <c r="HP453" s="750">
        <f t="shared" ref="HP453:HP458" si="3755">AI453+BS453+DC453+EM453+FW453</f>
        <v>36987.9</v>
      </c>
      <c r="HQ453" s="750">
        <f t="shared" ref="HQ453:HQ458" si="3756">HP453-HG453</f>
        <v>0</v>
      </c>
    </row>
    <row r="454" spans="1:225" ht="30" hidden="1" customHeight="1" x14ac:dyDescent="0.25">
      <c r="A454" s="1041" t="s">
        <v>878</v>
      </c>
      <c r="B454" s="1042"/>
      <c r="C454" s="784"/>
      <c r="D454" s="785"/>
      <c r="E454" s="786"/>
      <c r="F454" s="784"/>
      <c r="G454" s="787"/>
      <c r="H454" s="784"/>
      <c r="I454" s="788"/>
      <c r="J454" s="784"/>
      <c r="K454" s="788"/>
      <c r="L454" s="784"/>
      <c r="M454" s="788"/>
      <c r="N454" s="784"/>
      <c r="O454" s="788"/>
      <c r="P454" s="784"/>
      <c r="Q454" s="788"/>
      <c r="R454" s="784"/>
      <c r="S454" s="788"/>
      <c r="T454" s="784"/>
      <c r="U454" s="788"/>
      <c r="V454" s="784"/>
      <c r="W454" s="788"/>
      <c r="X454" s="784"/>
      <c r="Y454" s="788"/>
      <c r="Z454" s="784"/>
      <c r="AA454" s="784"/>
      <c r="AB454" s="784"/>
      <c r="AC454" s="784"/>
      <c r="AD454" s="784"/>
      <c r="AE454" s="784"/>
      <c r="AF454" s="784"/>
      <c r="AG454" s="813">
        <f>AG444+AG453</f>
        <v>54116.1</v>
      </c>
      <c r="AH454" s="813">
        <f t="shared" ref="AH454" si="3757">AH444+AH453</f>
        <v>16343.1</v>
      </c>
      <c r="AI454" s="787">
        <f t="shared" ref="AI454:AI458" si="3758">AG454+AH454</f>
        <v>70459.199999999997</v>
      </c>
      <c r="AJ454" s="750"/>
      <c r="AK454" s="1041" t="s">
        <v>879</v>
      </c>
      <c r="AL454" s="1042"/>
      <c r="AM454" s="784"/>
      <c r="AN454" s="785"/>
      <c r="AO454" s="786"/>
      <c r="AP454" s="784"/>
      <c r="AQ454" s="784"/>
      <c r="AR454" s="784"/>
      <c r="AS454" s="784"/>
      <c r="AT454" s="784"/>
      <c r="AU454" s="784"/>
      <c r="AV454" s="784"/>
      <c r="AW454" s="784"/>
      <c r="AX454" s="784"/>
      <c r="AY454" s="784"/>
      <c r="AZ454" s="784"/>
      <c r="BA454" s="784"/>
      <c r="BB454" s="784"/>
      <c r="BC454" s="784"/>
      <c r="BD454" s="784"/>
      <c r="BE454" s="784"/>
      <c r="BF454" s="784"/>
      <c r="BG454" s="784"/>
      <c r="BH454" s="784"/>
      <c r="BI454" s="784"/>
      <c r="BJ454" s="784"/>
      <c r="BK454" s="784"/>
      <c r="BL454" s="784"/>
      <c r="BM454" s="784"/>
      <c r="BN454" s="784"/>
      <c r="BO454" s="784"/>
      <c r="BP454" s="784"/>
      <c r="BQ454" s="813">
        <f>BQ444+BQ453</f>
        <v>34003</v>
      </c>
      <c r="BR454" s="813">
        <f t="shared" ref="BR454" si="3759">BR444+BR453</f>
        <v>10268.9</v>
      </c>
      <c r="BS454" s="787">
        <f t="shared" ref="BS454:BS458" si="3760">BQ454+BR454</f>
        <v>44271.9</v>
      </c>
      <c r="BU454" s="1041" t="s">
        <v>879</v>
      </c>
      <c r="BV454" s="1042"/>
      <c r="BW454" s="784"/>
      <c r="BX454" s="785"/>
      <c r="BY454" s="786"/>
      <c r="BZ454" s="784"/>
      <c r="CA454" s="784"/>
      <c r="CB454" s="784"/>
      <c r="CC454" s="784"/>
      <c r="CD454" s="784"/>
      <c r="CE454" s="784"/>
      <c r="CF454" s="784"/>
      <c r="CG454" s="784"/>
      <c r="CH454" s="784"/>
      <c r="CI454" s="784"/>
      <c r="CJ454" s="784"/>
      <c r="CK454" s="784"/>
      <c r="CL454" s="784"/>
      <c r="CM454" s="784"/>
      <c r="CN454" s="784"/>
      <c r="CO454" s="784"/>
      <c r="CP454" s="784"/>
      <c r="CQ454" s="784"/>
      <c r="CR454" s="784"/>
      <c r="CS454" s="784"/>
      <c r="CT454" s="784"/>
      <c r="CU454" s="784"/>
      <c r="CV454" s="784"/>
      <c r="CW454" s="784"/>
      <c r="CX454" s="784"/>
      <c r="CY454" s="784"/>
      <c r="CZ454" s="784"/>
      <c r="DA454" s="813">
        <f>DA444+DA453</f>
        <v>32399.5</v>
      </c>
      <c r="DB454" s="813">
        <f t="shared" ref="DB454" si="3761">DB444+DB453</f>
        <v>9784.7000000000007</v>
      </c>
      <c r="DC454" s="787">
        <f t="shared" ref="DC454:DC458" si="3762">DA454+DB454</f>
        <v>42184.2</v>
      </c>
      <c r="DE454" s="1041" t="s">
        <v>879</v>
      </c>
      <c r="DF454" s="1042"/>
      <c r="DG454" s="784"/>
      <c r="DH454" s="785"/>
      <c r="DI454" s="786"/>
      <c r="DJ454" s="784"/>
      <c r="DK454" s="784"/>
      <c r="DL454" s="784"/>
      <c r="DM454" s="784"/>
      <c r="DN454" s="784"/>
      <c r="DO454" s="784"/>
      <c r="DP454" s="784"/>
      <c r="DQ454" s="784"/>
      <c r="DR454" s="784"/>
      <c r="DS454" s="784"/>
      <c r="DT454" s="784"/>
      <c r="DU454" s="784"/>
      <c r="DV454" s="784"/>
      <c r="DW454" s="784"/>
      <c r="DX454" s="784"/>
      <c r="DY454" s="784"/>
      <c r="DZ454" s="784"/>
      <c r="EA454" s="784"/>
      <c r="EB454" s="784"/>
      <c r="EC454" s="784"/>
      <c r="ED454" s="784"/>
      <c r="EE454" s="784"/>
      <c r="EF454" s="784"/>
      <c r="EG454" s="784"/>
      <c r="EH454" s="784"/>
      <c r="EI454" s="784"/>
      <c r="EJ454" s="784"/>
      <c r="EK454" s="813">
        <f>EK444+EK453</f>
        <v>10536.2</v>
      </c>
      <c r="EL454" s="813">
        <f t="shared" ref="EL454" si="3763">EL444+EL453</f>
        <v>3181.9</v>
      </c>
      <c r="EM454" s="787">
        <f t="shared" ref="EM454:EM458" si="3764">EK454+EL454</f>
        <v>13718.1</v>
      </c>
      <c r="EO454" s="1041" t="s">
        <v>879</v>
      </c>
      <c r="EP454" s="1042"/>
      <c r="EQ454" s="784"/>
      <c r="ER454" s="785"/>
      <c r="ES454" s="786"/>
      <c r="ET454" s="784"/>
      <c r="EU454" s="784"/>
      <c r="EV454" s="784"/>
      <c r="EW454" s="784"/>
      <c r="EX454" s="784"/>
      <c r="EY454" s="784"/>
      <c r="EZ454" s="784"/>
      <c r="FA454" s="784"/>
      <c r="FB454" s="784"/>
      <c r="FC454" s="784"/>
      <c r="FD454" s="784"/>
      <c r="FE454" s="784"/>
      <c r="FF454" s="784"/>
      <c r="FG454" s="784"/>
      <c r="FH454" s="784"/>
      <c r="FI454" s="784"/>
      <c r="FJ454" s="784"/>
      <c r="FK454" s="784"/>
      <c r="FL454" s="784"/>
      <c r="FM454" s="784"/>
      <c r="FN454" s="784"/>
      <c r="FO454" s="784"/>
      <c r="FP454" s="784"/>
      <c r="FQ454" s="784"/>
      <c r="FR454" s="784"/>
      <c r="FS454" s="784"/>
      <c r="FT454" s="784"/>
      <c r="FU454" s="813">
        <f>FU444+FU453</f>
        <v>5051.5</v>
      </c>
      <c r="FV454" s="813">
        <f t="shared" ref="FV454" si="3765">FV444+FV453</f>
        <v>1525.5</v>
      </c>
      <c r="FW454" s="787">
        <f t="shared" ref="FW454:FW458" si="3766">FU454+FV454</f>
        <v>6577</v>
      </c>
      <c r="FY454" s="1041" t="s">
        <v>879</v>
      </c>
      <c r="FZ454" s="1042"/>
      <c r="GA454" s="784"/>
      <c r="GB454" s="785"/>
      <c r="GC454" s="786"/>
      <c r="GD454" s="784"/>
      <c r="GE454" s="784"/>
      <c r="GF454" s="784"/>
      <c r="GG454" s="784"/>
      <c r="GH454" s="784"/>
      <c r="GI454" s="784"/>
      <c r="GJ454" s="784"/>
      <c r="GK454" s="784"/>
      <c r="GL454" s="784"/>
      <c r="GM454" s="784"/>
      <c r="GN454" s="784"/>
      <c r="GO454" s="784"/>
      <c r="GP454" s="784"/>
      <c r="GQ454" s="784"/>
      <c r="GR454" s="784"/>
      <c r="GS454" s="784"/>
      <c r="GT454" s="784"/>
      <c r="GU454" s="784"/>
      <c r="GV454" s="784"/>
      <c r="GW454" s="784"/>
      <c r="GX454" s="784"/>
      <c r="GY454" s="784"/>
      <c r="GZ454" s="784"/>
      <c r="HA454" s="784"/>
      <c r="HB454" s="784"/>
      <c r="HC454" s="784"/>
      <c r="HD454" s="784"/>
      <c r="HE454" s="813">
        <f>HE444+HE453</f>
        <v>136106.4</v>
      </c>
      <c r="HF454" s="813">
        <f t="shared" ref="HF454" si="3767">HF444+HF453</f>
        <v>41104.199999999997</v>
      </c>
      <c r="HG454" s="813">
        <f t="shared" ref="HG454:HG458" si="3768">HE454+HF454</f>
        <v>177210.6</v>
      </c>
      <c r="HP454" s="750">
        <f t="shared" si="3755"/>
        <v>177210.4</v>
      </c>
      <c r="HQ454" s="750">
        <f t="shared" si="3756"/>
        <v>-0.2</v>
      </c>
    </row>
    <row r="455" spans="1:225" ht="15" hidden="1" customHeight="1" x14ac:dyDescent="0.25">
      <c r="A455" s="1041" t="s">
        <v>880</v>
      </c>
      <c r="B455" s="1042"/>
      <c r="C455" s="784"/>
      <c r="D455" s="785"/>
      <c r="E455" s="786"/>
      <c r="F455" s="784"/>
      <c r="G455" s="787"/>
      <c r="H455" s="784"/>
      <c r="I455" s="788"/>
      <c r="J455" s="784"/>
      <c r="K455" s="788"/>
      <c r="L455" s="784"/>
      <c r="M455" s="788"/>
      <c r="N455" s="784"/>
      <c r="O455" s="788"/>
      <c r="P455" s="784"/>
      <c r="Q455" s="788"/>
      <c r="R455" s="784"/>
      <c r="S455" s="788"/>
      <c r="T455" s="784"/>
      <c r="U455" s="788"/>
      <c r="V455" s="784"/>
      <c r="W455" s="788"/>
      <c r="X455" s="784"/>
      <c r="Y455" s="788"/>
      <c r="Z455" s="784"/>
      <c r="AA455" s="784"/>
      <c r="AB455" s="784"/>
      <c r="AC455" s="784"/>
      <c r="AD455" s="784"/>
      <c r="AE455" s="784"/>
      <c r="AF455" s="784"/>
      <c r="AG455" s="813">
        <f>AG454*0.05</f>
        <v>2705.8</v>
      </c>
      <c r="AH455" s="813">
        <f>AH454*0.05</f>
        <v>817.2</v>
      </c>
      <c r="AI455" s="787">
        <f t="shared" si="3758"/>
        <v>3523</v>
      </c>
      <c r="AJ455" s="750"/>
      <c r="AK455" s="1041" t="s">
        <v>880</v>
      </c>
      <c r="AL455" s="1042"/>
      <c r="AM455" s="784"/>
      <c r="AN455" s="785"/>
      <c r="AO455" s="786"/>
      <c r="AP455" s="784"/>
      <c r="AQ455" s="784"/>
      <c r="AR455" s="784"/>
      <c r="AS455" s="784"/>
      <c r="AT455" s="784"/>
      <c r="AU455" s="784"/>
      <c r="AV455" s="784"/>
      <c r="AW455" s="784"/>
      <c r="AX455" s="784"/>
      <c r="AY455" s="784"/>
      <c r="AZ455" s="784"/>
      <c r="BA455" s="784"/>
      <c r="BB455" s="784"/>
      <c r="BC455" s="784"/>
      <c r="BD455" s="784"/>
      <c r="BE455" s="784"/>
      <c r="BF455" s="784"/>
      <c r="BG455" s="784"/>
      <c r="BH455" s="784"/>
      <c r="BI455" s="784"/>
      <c r="BJ455" s="784"/>
      <c r="BK455" s="784"/>
      <c r="BL455" s="784"/>
      <c r="BM455" s="784"/>
      <c r="BN455" s="784"/>
      <c r="BO455" s="784"/>
      <c r="BP455" s="784"/>
      <c r="BQ455" s="813">
        <f>BQ454*0.05</f>
        <v>1700.2</v>
      </c>
      <c r="BR455" s="813">
        <f>BR454*0.05</f>
        <v>513.4</v>
      </c>
      <c r="BS455" s="787">
        <f t="shared" si="3760"/>
        <v>2213.6</v>
      </c>
      <c r="BU455" s="1041" t="s">
        <v>880</v>
      </c>
      <c r="BV455" s="1042"/>
      <c r="BW455" s="784"/>
      <c r="BX455" s="785"/>
      <c r="BY455" s="786"/>
      <c r="BZ455" s="784"/>
      <c r="CA455" s="784"/>
      <c r="CB455" s="784"/>
      <c r="CC455" s="784"/>
      <c r="CD455" s="784"/>
      <c r="CE455" s="784"/>
      <c r="CF455" s="784"/>
      <c r="CG455" s="784"/>
      <c r="CH455" s="784"/>
      <c r="CI455" s="784"/>
      <c r="CJ455" s="784"/>
      <c r="CK455" s="784"/>
      <c r="CL455" s="784"/>
      <c r="CM455" s="784"/>
      <c r="CN455" s="784"/>
      <c r="CO455" s="784"/>
      <c r="CP455" s="784"/>
      <c r="CQ455" s="784"/>
      <c r="CR455" s="784"/>
      <c r="CS455" s="784"/>
      <c r="CT455" s="784"/>
      <c r="CU455" s="784"/>
      <c r="CV455" s="784"/>
      <c r="CW455" s="784"/>
      <c r="CX455" s="784"/>
      <c r="CY455" s="784"/>
      <c r="CZ455" s="784"/>
      <c r="DA455" s="813">
        <f>DA454*0.05</f>
        <v>1620</v>
      </c>
      <c r="DB455" s="813">
        <f>DB454*0.05</f>
        <v>489.2</v>
      </c>
      <c r="DC455" s="787">
        <f t="shared" si="3762"/>
        <v>2109.1999999999998</v>
      </c>
      <c r="DE455" s="1041" t="s">
        <v>880</v>
      </c>
      <c r="DF455" s="1042"/>
      <c r="DG455" s="784"/>
      <c r="DH455" s="785"/>
      <c r="DI455" s="786"/>
      <c r="DJ455" s="784"/>
      <c r="DK455" s="784"/>
      <c r="DL455" s="784"/>
      <c r="DM455" s="784"/>
      <c r="DN455" s="784"/>
      <c r="DO455" s="784"/>
      <c r="DP455" s="784"/>
      <c r="DQ455" s="784"/>
      <c r="DR455" s="784"/>
      <c r="DS455" s="784"/>
      <c r="DT455" s="784"/>
      <c r="DU455" s="784"/>
      <c r="DV455" s="784"/>
      <c r="DW455" s="784"/>
      <c r="DX455" s="784"/>
      <c r="DY455" s="784"/>
      <c r="DZ455" s="784"/>
      <c r="EA455" s="784"/>
      <c r="EB455" s="784"/>
      <c r="EC455" s="784"/>
      <c r="ED455" s="784"/>
      <c r="EE455" s="784"/>
      <c r="EF455" s="784"/>
      <c r="EG455" s="784"/>
      <c r="EH455" s="784"/>
      <c r="EI455" s="784"/>
      <c r="EJ455" s="784"/>
      <c r="EK455" s="813">
        <f>EK454*0.05</f>
        <v>526.79999999999995</v>
      </c>
      <c r="EL455" s="813">
        <f>EL454*0.05</f>
        <v>159.1</v>
      </c>
      <c r="EM455" s="787">
        <f t="shared" si="3764"/>
        <v>685.9</v>
      </c>
      <c r="EO455" s="1041" t="s">
        <v>880</v>
      </c>
      <c r="EP455" s="1042"/>
      <c r="EQ455" s="784"/>
      <c r="ER455" s="785"/>
      <c r="ES455" s="786"/>
      <c r="ET455" s="784"/>
      <c r="EU455" s="784"/>
      <c r="EV455" s="784"/>
      <c r="EW455" s="784"/>
      <c r="EX455" s="784"/>
      <c r="EY455" s="784"/>
      <c r="EZ455" s="784"/>
      <c r="FA455" s="784"/>
      <c r="FB455" s="784"/>
      <c r="FC455" s="784"/>
      <c r="FD455" s="784"/>
      <c r="FE455" s="784"/>
      <c r="FF455" s="784"/>
      <c r="FG455" s="784"/>
      <c r="FH455" s="784"/>
      <c r="FI455" s="784"/>
      <c r="FJ455" s="784"/>
      <c r="FK455" s="784"/>
      <c r="FL455" s="784"/>
      <c r="FM455" s="784"/>
      <c r="FN455" s="784"/>
      <c r="FO455" s="784"/>
      <c r="FP455" s="784"/>
      <c r="FQ455" s="784"/>
      <c r="FR455" s="784"/>
      <c r="FS455" s="784"/>
      <c r="FT455" s="784"/>
      <c r="FU455" s="813">
        <f>FU454*0.05</f>
        <v>252.6</v>
      </c>
      <c r="FV455" s="813">
        <f>FV454*0.05</f>
        <v>76.3</v>
      </c>
      <c r="FW455" s="787">
        <f t="shared" si="3766"/>
        <v>328.9</v>
      </c>
      <c r="FY455" s="1041" t="s">
        <v>880</v>
      </c>
      <c r="FZ455" s="1042"/>
      <c r="GA455" s="784"/>
      <c r="GB455" s="785"/>
      <c r="GC455" s="786"/>
      <c r="GD455" s="784"/>
      <c r="GE455" s="784"/>
      <c r="GF455" s="784"/>
      <c r="GG455" s="784"/>
      <c r="GH455" s="784"/>
      <c r="GI455" s="784"/>
      <c r="GJ455" s="784"/>
      <c r="GK455" s="784"/>
      <c r="GL455" s="784"/>
      <c r="GM455" s="784"/>
      <c r="GN455" s="784"/>
      <c r="GO455" s="784"/>
      <c r="GP455" s="784"/>
      <c r="GQ455" s="784"/>
      <c r="GR455" s="784"/>
      <c r="GS455" s="784"/>
      <c r="GT455" s="784"/>
      <c r="GU455" s="784"/>
      <c r="GV455" s="784"/>
      <c r="GW455" s="784"/>
      <c r="GX455" s="784"/>
      <c r="GY455" s="784"/>
      <c r="GZ455" s="784"/>
      <c r="HA455" s="784"/>
      <c r="HB455" s="784"/>
      <c r="HC455" s="784"/>
      <c r="HD455" s="784"/>
      <c r="HE455" s="813">
        <f>AG455+BQ455+DA455+EK455+FU455</f>
        <v>6805.4</v>
      </c>
      <c r="HF455" s="813">
        <f>AH455+BR455+DB455+EL455+FV455</f>
        <v>2055.1999999999998</v>
      </c>
      <c r="HG455" s="813">
        <f t="shared" si="3768"/>
        <v>8860.6</v>
      </c>
      <c r="HP455" s="750">
        <f t="shared" si="3755"/>
        <v>8860.6</v>
      </c>
      <c r="HQ455" s="750">
        <f t="shared" si="3756"/>
        <v>0</v>
      </c>
    </row>
    <row r="456" spans="1:225" ht="30" hidden="1" customHeight="1" x14ac:dyDescent="0.25">
      <c r="A456" s="1041" t="s">
        <v>881</v>
      </c>
      <c r="B456" s="1042"/>
      <c r="C456" s="784"/>
      <c r="D456" s="785"/>
      <c r="E456" s="786"/>
      <c r="F456" s="784"/>
      <c r="G456" s="787"/>
      <c r="H456" s="784"/>
      <c r="I456" s="788"/>
      <c r="J456" s="784"/>
      <c r="K456" s="788"/>
      <c r="L456" s="784"/>
      <c r="M456" s="788"/>
      <c r="N456" s="784"/>
      <c r="O456" s="788"/>
      <c r="P456" s="784"/>
      <c r="Q456" s="788"/>
      <c r="R456" s="784"/>
      <c r="S456" s="788"/>
      <c r="T456" s="784"/>
      <c r="U456" s="788"/>
      <c r="V456" s="784"/>
      <c r="W456" s="788"/>
      <c r="X456" s="784"/>
      <c r="Y456" s="788"/>
      <c r="Z456" s="784"/>
      <c r="AA456" s="784"/>
      <c r="AB456" s="784"/>
      <c r="AC456" s="784"/>
      <c r="AD456" s="784"/>
      <c r="AE456" s="784"/>
      <c r="AF456" s="784"/>
      <c r="AG456" s="813">
        <f>AG454-AG455</f>
        <v>51410.3</v>
      </c>
      <c r="AH456" s="813">
        <f>AH454-AH455</f>
        <v>15525.9</v>
      </c>
      <c r="AI456" s="787">
        <f t="shared" si="3758"/>
        <v>66936.2</v>
      </c>
      <c r="AJ456" s="750"/>
      <c r="AK456" s="1041" t="s">
        <v>881</v>
      </c>
      <c r="AL456" s="1042"/>
      <c r="AM456" s="784"/>
      <c r="AN456" s="785"/>
      <c r="AO456" s="786"/>
      <c r="AP456" s="784"/>
      <c r="AQ456" s="784"/>
      <c r="AR456" s="784"/>
      <c r="AS456" s="784"/>
      <c r="AT456" s="784"/>
      <c r="AU456" s="784"/>
      <c r="AV456" s="784"/>
      <c r="AW456" s="784"/>
      <c r="AX456" s="784"/>
      <c r="AY456" s="784"/>
      <c r="AZ456" s="784"/>
      <c r="BA456" s="784"/>
      <c r="BB456" s="784"/>
      <c r="BC456" s="784"/>
      <c r="BD456" s="784"/>
      <c r="BE456" s="784"/>
      <c r="BF456" s="784"/>
      <c r="BG456" s="784"/>
      <c r="BH456" s="784"/>
      <c r="BI456" s="784"/>
      <c r="BJ456" s="784"/>
      <c r="BK456" s="784"/>
      <c r="BL456" s="784"/>
      <c r="BM456" s="784"/>
      <c r="BN456" s="784"/>
      <c r="BO456" s="784"/>
      <c r="BP456" s="784"/>
      <c r="BQ456" s="813">
        <f>BQ454-BQ455</f>
        <v>32302.799999999999</v>
      </c>
      <c r="BR456" s="813">
        <f>BR454-BR455</f>
        <v>9755.5</v>
      </c>
      <c r="BS456" s="787">
        <f t="shared" si="3760"/>
        <v>42058.3</v>
      </c>
      <c r="BU456" s="1041" t="s">
        <v>881</v>
      </c>
      <c r="BV456" s="1042"/>
      <c r="BW456" s="784"/>
      <c r="BX456" s="785"/>
      <c r="BY456" s="786"/>
      <c r="BZ456" s="784"/>
      <c r="CA456" s="784"/>
      <c r="CB456" s="784"/>
      <c r="CC456" s="784"/>
      <c r="CD456" s="784"/>
      <c r="CE456" s="784"/>
      <c r="CF456" s="784"/>
      <c r="CG456" s="784"/>
      <c r="CH456" s="784"/>
      <c r="CI456" s="784"/>
      <c r="CJ456" s="784"/>
      <c r="CK456" s="784"/>
      <c r="CL456" s="784"/>
      <c r="CM456" s="784"/>
      <c r="CN456" s="784"/>
      <c r="CO456" s="784"/>
      <c r="CP456" s="784"/>
      <c r="CQ456" s="784"/>
      <c r="CR456" s="784"/>
      <c r="CS456" s="784"/>
      <c r="CT456" s="784"/>
      <c r="CU456" s="784"/>
      <c r="CV456" s="784"/>
      <c r="CW456" s="784"/>
      <c r="CX456" s="784"/>
      <c r="CY456" s="784"/>
      <c r="CZ456" s="784"/>
      <c r="DA456" s="813">
        <f>DA454-DA455</f>
        <v>30779.5</v>
      </c>
      <c r="DB456" s="813">
        <f>DB454-DB455</f>
        <v>9295.5</v>
      </c>
      <c r="DC456" s="787">
        <f t="shared" si="3762"/>
        <v>40075</v>
      </c>
      <c r="DE456" s="1041" t="s">
        <v>881</v>
      </c>
      <c r="DF456" s="1042"/>
      <c r="DG456" s="784"/>
      <c r="DH456" s="785"/>
      <c r="DI456" s="786"/>
      <c r="DJ456" s="784"/>
      <c r="DK456" s="784"/>
      <c r="DL456" s="784"/>
      <c r="DM456" s="784"/>
      <c r="DN456" s="784"/>
      <c r="DO456" s="784"/>
      <c r="DP456" s="784"/>
      <c r="DQ456" s="784"/>
      <c r="DR456" s="784"/>
      <c r="DS456" s="784"/>
      <c r="DT456" s="784"/>
      <c r="DU456" s="784"/>
      <c r="DV456" s="784"/>
      <c r="DW456" s="784"/>
      <c r="DX456" s="784"/>
      <c r="DY456" s="784"/>
      <c r="DZ456" s="784"/>
      <c r="EA456" s="784"/>
      <c r="EB456" s="784"/>
      <c r="EC456" s="784"/>
      <c r="ED456" s="784"/>
      <c r="EE456" s="784"/>
      <c r="EF456" s="784"/>
      <c r="EG456" s="784"/>
      <c r="EH456" s="784"/>
      <c r="EI456" s="784"/>
      <c r="EJ456" s="784"/>
      <c r="EK456" s="813">
        <f>EK454-EK455</f>
        <v>10009.4</v>
      </c>
      <c r="EL456" s="813">
        <f>EL454-EL455</f>
        <v>3022.8</v>
      </c>
      <c r="EM456" s="787">
        <f t="shared" si="3764"/>
        <v>13032.2</v>
      </c>
      <c r="EO456" s="1041" t="s">
        <v>881</v>
      </c>
      <c r="EP456" s="1042"/>
      <c r="EQ456" s="784"/>
      <c r="ER456" s="785"/>
      <c r="ES456" s="786"/>
      <c r="ET456" s="784"/>
      <c r="EU456" s="784"/>
      <c r="EV456" s="784"/>
      <c r="EW456" s="784"/>
      <c r="EX456" s="784"/>
      <c r="EY456" s="784"/>
      <c r="EZ456" s="784"/>
      <c r="FA456" s="784"/>
      <c r="FB456" s="784"/>
      <c r="FC456" s="784"/>
      <c r="FD456" s="784"/>
      <c r="FE456" s="784"/>
      <c r="FF456" s="784"/>
      <c r="FG456" s="784"/>
      <c r="FH456" s="784"/>
      <c r="FI456" s="784"/>
      <c r="FJ456" s="784"/>
      <c r="FK456" s="784"/>
      <c r="FL456" s="784"/>
      <c r="FM456" s="784"/>
      <c r="FN456" s="784"/>
      <c r="FO456" s="784"/>
      <c r="FP456" s="784"/>
      <c r="FQ456" s="784"/>
      <c r="FR456" s="784"/>
      <c r="FS456" s="784"/>
      <c r="FT456" s="784"/>
      <c r="FU456" s="813">
        <f>FU454-FU455</f>
        <v>4798.8999999999996</v>
      </c>
      <c r="FV456" s="813">
        <f>FV454-FV455</f>
        <v>1449.2</v>
      </c>
      <c r="FW456" s="787">
        <f t="shared" si="3766"/>
        <v>6248.1</v>
      </c>
      <c r="FY456" s="1041" t="s">
        <v>881</v>
      </c>
      <c r="FZ456" s="1042"/>
      <c r="GA456" s="784"/>
      <c r="GB456" s="785"/>
      <c r="GC456" s="786"/>
      <c r="GD456" s="784"/>
      <c r="GE456" s="784"/>
      <c r="GF456" s="784"/>
      <c r="GG456" s="784"/>
      <c r="GH456" s="784"/>
      <c r="GI456" s="784"/>
      <c r="GJ456" s="784"/>
      <c r="GK456" s="784"/>
      <c r="GL456" s="784"/>
      <c r="GM456" s="784"/>
      <c r="GN456" s="784"/>
      <c r="GO456" s="784"/>
      <c r="GP456" s="784"/>
      <c r="GQ456" s="784"/>
      <c r="GR456" s="784"/>
      <c r="GS456" s="784"/>
      <c r="GT456" s="784"/>
      <c r="GU456" s="784"/>
      <c r="GV456" s="784"/>
      <c r="GW456" s="784"/>
      <c r="GX456" s="784"/>
      <c r="GY456" s="784"/>
      <c r="GZ456" s="784"/>
      <c r="HA456" s="784"/>
      <c r="HB456" s="784"/>
      <c r="HC456" s="784"/>
      <c r="HD456" s="784"/>
      <c r="HE456" s="813">
        <f>HE454-HE455</f>
        <v>129301</v>
      </c>
      <c r="HF456" s="813">
        <f>HF454-HF455</f>
        <v>39049</v>
      </c>
      <c r="HG456" s="813">
        <f t="shared" si="3768"/>
        <v>168350</v>
      </c>
      <c r="HI456" s="822" t="s">
        <v>892</v>
      </c>
      <c r="HJ456" s="822" t="s">
        <v>907</v>
      </c>
      <c r="HK456" s="822" t="s">
        <v>916</v>
      </c>
      <c r="HL456" s="822" t="s">
        <v>917</v>
      </c>
      <c r="HM456" s="822" t="s">
        <v>918</v>
      </c>
      <c r="HN456" s="822" t="s">
        <v>919</v>
      </c>
      <c r="HO456" s="823"/>
      <c r="HP456" s="750">
        <f t="shared" si="3755"/>
        <v>168349.8</v>
      </c>
      <c r="HQ456" s="750">
        <f t="shared" si="3756"/>
        <v>-0.2</v>
      </c>
    </row>
    <row r="457" spans="1:225" s="831" customFormat="1" ht="15" hidden="1" customHeight="1" x14ac:dyDescent="0.25">
      <c r="A457" s="1039" t="s">
        <v>899</v>
      </c>
      <c r="B457" s="1040"/>
      <c r="C457" s="824"/>
      <c r="D457" s="825"/>
      <c r="E457" s="826"/>
      <c r="F457" s="824"/>
      <c r="G457" s="827"/>
      <c r="H457" s="824"/>
      <c r="I457" s="828"/>
      <c r="J457" s="824"/>
      <c r="K457" s="828"/>
      <c r="L457" s="824"/>
      <c r="M457" s="828"/>
      <c r="N457" s="824"/>
      <c r="O457" s="828"/>
      <c r="P457" s="824"/>
      <c r="Q457" s="828"/>
      <c r="R457" s="824"/>
      <c r="S457" s="828"/>
      <c r="T457" s="824"/>
      <c r="U457" s="828"/>
      <c r="V457" s="824"/>
      <c r="W457" s="828"/>
      <c r="X457" s="824"/>
      <c r="Y457" s="828"/>
      <c r="Z457" s="824"/>
      <c r="AA457" s="824"/>
      <c r="AB457" s="824"/>
      <c r="AC457" s="824"/>
      <c r="AD457" s="824"/>
      <c r="AE457" s="824"/>
      <c r="AF457" s="824"/>
      <c r="AG457" s="829">
        <f>AG453-AG453*0.05</f>
        <v>14379.9</v>
      </c>
      <c r="AH457" s="829">
        <f>AG457*0.302</f>
        <v>4342.7</v>
      </c>
      <c r="AI457" s="827">
        <f t="shared" si="3758"/>
        <v>18722.599999999999</v>
      </c>
      <c r="AJ457" s="830"/>
      <c r="AK457" s="1039" t="s">
        <v>899</v>
      </c>
      <c r="AL457" s="1040"/>
      <c r="AM457" s="824"/>
      <c r="AN457" s="825"/>
      <c r="AO457" s="826"/>
      <c r="AP457" s="824"/>
      <c r="AQ457" s="827"/>
      <c r="AR457" s="824"/>
      <c r="AS457" s="828"/>
      <c r="AT457" s="824"/>
      <c r="AU457" s="828"/>
      <c r="AV457" s="824"/>
      <c r="AW457" s="828"/>
      <c r="AX457" s="824"/>
      <c r="AY457" s="828"/>
      <c r="AZ457" s="824"/>
      <c r="BA457" s="828"/>
      <c r="BB457" s="824"/>
      <c r="BC457" s="828"/>
      <c r="BD457" s="824"/>
      <c r="BE457" s="828"/>
      <c r="BF457" s="824"/>
      <c r="BG457" s="828"/>
      <c r="BH457" s="824"/>
      <c r="BI457" s="828"/>
      <c r="BJ457" s="824"/>
      <c r="BK457" s="824"/>
      <c r="BL457" s="824"/>
      <c r="BM457" s="824"/>
      <c r="BN457" s="824"/>
      <c r="BO457" s="824"/>
      <c r="BP457" s="824"/>
      <c r="BQ457" s="829">
        <f>BQ453-BQ453*0.05</f>
        <v>6046.3</v>
      </c>
      <c r="BR457" s="829">
        <f>BQ457*0.302</f>
        <v>1826</v>
      </c>
      <c r="BS457" s="827">
        <f t="shared" si="3760"/>
        <v>7872.3</v>
      </c>
      <c r="BU457" s="1039" t="s">
        <v>899</v>
      </c>
      <c r="BV457" s="1040"/>
      <c r="BW457" s="824"/>
      <c r="BX457" s="825"/>
      <c r="BY457" s="826"/>
      <c r="BZ457" s="824"/>
      <c r="CA457" s="827"/>
      <c r="CB457" s="824"/>
      <c r="CC457" s="828"/>
      <c r="CD457" s="824"/>
      <c r="CE457" s="828"/>
      <c r="CF457" s="824"/>
      <c r="CG457" s="828"/>
      <c r="CH457" s="824"/>
      <c r="CI457" s="828"/>
      <c r="CJ457" s="824"/>
      <c r="CK457" s="828"/>
      <c r="CL457" s="824"/>
      <c r="CM457" s="828"/>
      <c r="CN457" s="824"/>
      <c r="CO457" s="828"/>
      <c r="CP457" s="824"/>
      <c r="CQ457" s="828"/>
      <c r="CR457" s="824"/>
      <c r="CS457" s="828"/>
      <c r="CT457" s="824"/>
      <c r="CU457" s="824"/>
      <c r="CV457" s="824"/>
      <c r="CW457" s="824"/>
      <c r="CX457" s="824"/>
      <c r="CY457" s="824"/>
      <c r="CZ457" s="824"/>
      <c r="DA457" s="829">
        <f>DA453-DA453*0.05</f>
        <v>4649.8999999999996</v>
      </c>
      <c r="DB457" s="829">
        <f>DA457*0.302</f>
        <v>1404.3</v>
      </c>
      <c r="DC457" s="827">
        <f t="shared" si="3762"/>
        <v>6054.2</v>
      </c>
      <c r="DE457" s="1039" t="s">
        <v>899</v>
      </c>
      <c r="DF457" s="1040"/>
      <c r="DG457" s="824"/>
      <c r="DH457" s="825"/>
      <c r="DI457" s="826"/>
      <c r="DJ457" s="824"/>
      <c r="DK457" s="827"/>
      <c r="DL457" s="824"/>
      <c r="DM457" s="828"/>
      <c r="DN457" s="824"/>
      <c r="DO457" s="828"/>
      <c r="DP457" s="824"/>
      <c r="DQ457" s="828"/>
      <c r="DR457" s="824"/>
      <c r="DS457" s="828"/>
      <c r="DT457" s="824"/>
      <c r="DU457" s="828"/>
      <c r="DV457" s="824"/>
      <c r="DW457" s="828"/>
      <c r="DX457" s="824"/>
      <c r="DY457" s="828"/>
      <c r="DZ457" s="824"/>
      <c r="EA457" s="828"/>
      <c r="EB457" s="824"/>
      <c r="EC457" s="828"/>
      <c r="ED457" s="824"/>
      <c r="EE457" s="824"/>
      <c r="EF457" s="824"/>
      <c r="EG457" s="824"/>
      <c r="EH457" s="824"/>
      <c r="EI457" s="824"/>
      <c r="EJ457" s="824"/>
      <c r="EK457" s="829">
        <f>EK453-EK453*0.05</f>
        <v>1143.2</v>
      </c>
      <c r="EL457" s="829">
        <f>EK457*0.302</f>
        <v>345.2</v>
      </c>
      <c r="EM457" s="827">
        <f t="shared" si="3764"/>
        <v>1488.4</v>
      </c>
      <c r="EO457" s="1039" t="s">
        <v>899</v>
      </c>
      <c r="EP457" s="1040"/>
      <c r="EQ457" s="824"/>
      <c r="ER457" s="825"/>
      <c r="ES457" s="826"/>
      <c r="ET457" s="824"/>
      <c r="EU457" s="827"/>
      <c r="EV457" s="824"/>
      <c r="EW457" s="828"/>
      <c r="EX457" s="824"/>
      <c r="EY457" s="828"/>
      <c r="EZ457" s="824"/>
      <c r="FA457" s="828"/>
      <c r="FB457" s="824"/>
      <c r="FC457" s="828"/>
      <c r="FD457" s="824"/>
      <c r="FE457" s="828"/>
      <c r="FF457" s="824"/>
      <c r="FG457" s="828"/>
      <c r="FH457" s="824"/>
      <c r="FI457" s="828"/>
      <c r="FJ457" s="824"/>
      <c r="FK457" s="828"/>
      <c r="FL457" s="824"/>
      <c r="FM457" s="828"/>
      <c r="FN457" s="824"/>
      <c r="FO457" s="824"/>
      <c r="FP457" s="824"/>
      <c r="FQ457" s="824"/>
      <c r="FR457" s="824"/>
      <c r="FS457" s="824"/>
      <c r="FT457" s="824"/>
      <c r="FU457" s="829">
        <f>FU453-FU453*0.05</f>
        <v>768.8</v>
      </c>
      <c r="FV457" s="829">
        <f>FU457*0.302</f>
        <v>232.2</v>
      </c>
      <c r="FW457" s="827">
        <f t="shared" si="3766"/>
        <v>1001</v>
      </c>
      <c r="FY457" s="1039" t="s">
        <v>899</v>
      </c>
      <c r="FZ457" s="1040"/>
      <c r="GA457" s="824"/>
      <c r="GB457" s="825"/>
      <c r="GC457" s="826"/>
      <c r="GD457" s="824"/>
      <c r="GE457" s="824"/>
      <c r="GF457" s="824"/>
      <c r="GG457" s="824"/>
      <c r="GH457" s="824"/>
      <c r="GI457" s="824"/>
      <c r="GJ457" s="824"/>
      <c r="GK457" s="824"/>
      <c r="GL457" s="824"/>
      <c r="GM457" s="824"/>
      <c r="GN457" s="824"/>
      <c r="GO457" s="824"/>
      <c r="GP457" s="824"/>
      <c r="GQ457" s="824"/>
      <c r="GR457" s="824"/>
      <c r="GS457" s="824"/>
      <c r="GT457" s="824"/>
      <c r="GU457" s="824"/>
      <c r="GV457" s="824"/>
      <c r="GW457" s="824"/>
      <c r="GX457" s="824"/>
      <c r="GY457" s="824"/>
      <c r="GZ457" s="824"/>
      <c r="HA457" s="824"/>
      <c r="HB457" s="824"/>
      <c r="HC457" s="824"/>
      <c r="HD457" s="824"/>
      <c r="HE457" s="829">
        <f t="shared" ref="HE457:HF457" si="3769">AG457+BQ457+DA457+EK457+FU457</f>
        <v>26988.1</v>
      </c>
      <c r="HF457" s="829">
        <f t="shared" si="3769"/>
        <v>8150.4</v>
      </c>
      <c r="HG457" s="829">
        <f t="shared" si="3768"/>
        <v>35138.5</v>
      </c>
      <c r="HP457" s="830">
        <f t="shared" si="3755"/>
        <v>35138.5</v>
      </c>
      <c r="HQ457" s="830">
        <f t="shared" si="3756"/>
        <v>0</v>
      </c>
    </row>
    <row r="458" spans="1:225" s="831" customFormat="1" ht="15" hidden="1" customHeight="1" x14ac:dyDescent="0.25">
      <c r="A458" s="1039" t="s">
        <v>900</v>
      </c>
      <c r="B458" s="1040"/>
      <c r="C458" s="824"/>
      <c r="D458" s="825"/>
      <c r="E458" s="826"/>
      <c r="F458" s="824"/>
      <c r="G458" s="827"/>
      <c r="H458" s="824"/>
      <c r="I458" s="828"/>
      <c r="J458" s="824"/>
      <c r="K458" s="828"/>
      <c r="L458" s="824"/>
      <c r="M458" s="828"/>
      <c r="N458" s="824"/>
      <c r="O458" s="828"/>
      <c r="P458" s="824"/>
      <c r="Q458" s="828"/>
      <c r="R458" s="824"/>
      <c r="S458" s="828"/>
      <c r="T458" s="824"/>
      <c r="U458" s="828"/>
      <c r="V458" s="824"/>
      <c r="W458" s="828"/>
      <c r="X458" s="824"/>
      <c r="Y458" s="828"/>
      <c r="Z458" s="824"/>
      <c r="AA458" s="824"/>
      <c r="AB458" s="824"/>
      <c r="AC458" s="824"/>
      <c r="AD458" s="824"/>
      <c r="AE458" s="824"/>
      <c r="AF458" s="824"/>
      <c r="AG458" s="829">
        <f>AG456-AG457</f>
        <v>37030.400000000001</v>
      </c>
      <c r="AH458" s="829">
        <f>AH456-AH457</f>
        <v>11183.2</v>
      </c>
      <c r="AI458" s="827">
        <f t="shared" si="3758"/>
        <v>48213.599999999999</v>
      </c>
      <c r="AJ458" s="830"/>
      <c r="AK458" s="1039" t="s">
        <v>900</v>
      </c>
      <c r="AL458" s="1040"/>
      <c r="AM458" s="824"/>
      <c r="AN458" s="825"/>
      <c r="AO458" s="826"/>
      <c r="AP458" s="824"/>
      <c r="AQ458" s="827"/>
      <c r="AR458" s="824"/>
      <c r="AS458" s="828"/>
      <c r="AT458" s="824"/>
      <c r="AU458" s="828"/>
      <c r="AV458" s="824"/>
      <c r="AW458" s="828"/>
      <c r="AX458" s="824"/>
      <c r="AY458" s="828"/>
      <c r="AZ458" s="824"/>
      <c r="BA458" s="828"/>
      <c r="BB458" s="824"/>
      <c r="BC458" s="828"/>
      <c r="BD458" s="824"/>
      <c r="BE458" s="828"/>
      <c r="BF458" s="824"/>
      <c r="BG458" s="828"/>
      <c r="BH458" s="824"/>
      <c r="BI458" s="828"/>
      <c r="BJ458" s="824"/>
      <c r="BK458" s="824"/>
      <c r="BL458" s="824"/>
      <c r="BM458" s="824"/>
      <c r="BN458" s="824"/>
      <c r="BO458" s="824"/>
      <c r="BP458" s="824"/>
      <c r="BQ458" s="829">
        <f>BQ456-BQ457</f>
        <v>26256.5</v>
      </c>
      <c r="BR458" s="829">
        <f>BR456-BR457</f>
        <v>7929.5</v>
      </c>
      <c r="BS458" s="827">
        <f t="shared" si="3760"/>
        <v>34186</v>
      </c>
      <c r="BU458" s="1039" t="s">
        <v>900</v>
      </c>
      <c r="BV458" s="1040"/>
      <c r="BW458" s="824"/>
      <c r="BX458" s="825"/>
      <c r="BY458" s="826"/>
      <c r="BZ458" s="824"/>
      <c r="CA458" s="827"/>
      <c r="CB458" s="824"/>
      <c r="CC458" s="828"/>
      <c r="CD458" s="824"/>
      <c r="CE458" s="828"/>
      <c r="CF458" s="824"/>
      <c r="CG458" s="828"/>
      <c r="CH458" s="824"/>
      <c r="CI458" s="828"/>
      <c r="CJ458" s="824"/>
      <c r="CK458" s="828"/>
      <c r="CL458" s="824"/>
      <c r="CM458" s="828"/>
      <c r="CN458" s="824"/>
      <c r="CO458" s="828"/>
      <c r="CP458" s="824"/>
      <c r="CQ458" s="828"/>
      <c r="CR458" s="824"/>
      <c r="CS458" s="828"/>
      <c r="CT458" s="824"/>
      <c r="CU458" s="824"/>
      <c r="CV458" s="824"/>
      <c r="CW458" s="824"/>
      <c r="CX458" s="824"/>
      <c r="CY458" s="824"/>
      <c r="CZ458" s="824"/>
      <c r="DA458" s="829">
        <f>DA456-DA457</f>
        <v>26129.599999999999</v>
      </c>
      <c r="DB458" s="829">
        <f>DB456-DB457</f>
        <v>7891.2</v>
      </c>
      <c r="DC458" s="827">
        <f t="shared" si="3762"/>
        <v>34020.800000000003</v>
      </c>
      <c r="DE458" s="1039" t="s">
        <v>900</v>
      </c>
      <c r="DF458" s="1040"/>
      <c r="DG458" s="824"/>
      <c r="DH458" s="825"/>
      <c r="DI458" s="826"/>
      <c r="DJ458" s="824"/>
      <c r="DK458" s="827"/>
      <c r="DL458" s="824"/>
      <c r="DM458" s="828"/>
      <c r="DN458" s="824"/>
      <c r="DO458" s="828"/>
      <c r="DP458" s="824"/>
      <c r="DQ458" s="828"/>
      <c r="DR458" s="824"/>
      <c r="DS458" s="828"/>
      <c r="DT458" s="824"/>
      <c r="DU458" s="828"/>
      <c r="DV458" s="824"/>
      <c r="DW458" s="828"/>
      <c r="DX458" s="824"/>
      <c r="DY458" s="828"/>
      <c r="DZ458" s="824"/>
      <c r="EA458" s="828"/>
      <c r="EB458" s="824"/>
      <c r="EC458" s="828"/>
      <c r="ED458" s="824"/>
      <c r="EE458" s="824"/>
      <c r="EF458" s="824"/>
      <c r="EG458" s="824"/>
      <c r="EH458" s="824"/>
      <c r="EI458" s="824"/>
      <c r="EJ458" s="824"/>
      <c r="EK458" s="829">
        <f>EK456-EK457</f>
        <v>8866.2000000000007</v>
      </c>
      <c r="EL458" s="829">
        <f>EL456-EL457</f>
        <v>2677.6</v>
      </c>
      <c r="EM458" s="827">
        <f t="shared" si="3764"/>
        <v>11543.8</v>
      </c>
      <c r="EO458" s="1039" t="s">
        <v>900</v>
      </c>
      <c r="EP458" s="1040"/>
      <c r="EQ458" s="824"/>
      <c r="ER458" s="825"/>
      <c r="ES458" s="826"/>
      <c r="ET458" s="824"/>
      <c r="EU458" s="827"/>
      <c r="EV458" s="824"/>
      <c r="EW458" s="828"/>
      <c r="EX458" s="824"/>
      <c r="EY458" s="828"/>
      <c r="EZ458" s="824"/>
      <c r="FA458" s="828"/>
      <c r="FB458" s="824"/>
      <c r="FC458" s="828"/>
      <c r="FD458" s="824"/>
      <c r="FE458" s="828"/>
      <c r="FF458" s="824"/>
      <c r="FG458" s="828"/>
      <c r="FH458" s="824"/>
      <c r="FI458" s="828"/>
      <c r="FJ458" s="824"/>
      <c r="FK458" s="828"/>
      <c r="FL458" s="824"/>
      <c r="FM458" s="828"/>
      <c r="FN458" s="824"/>
      <c r="FO458" s="824"/>
      <c r="FP458" s="824"/>
      <c r="FQ458" s="824"/>
      <c r="FR458" s="824"/>
      <c r="FS458" s="824"/>
      <c r="FT458" s="824"/>
      <c r="FU458" s="829">
        <f>FU456-FU457</f>
        <v>4030.1</v>
      </c>
      <c r="FV458" s="829">
        <f>FV456-FV457</f>
        <v>1217</v>
      </c>
      <c r="FW458" s="827">
        <f t="shared" si="3766"/>
        <v>5247.1</v>
      </c>
      <c r="FY458" s="1039" t="s">
        <v>900</v>
      </c>
      <c r="FZ458" s="1040"/>
      <c r="GA458" s="824"/>
      <c r="GB458" s="825"/>
      <c r="GC458" s="826"/>
      <c r="GD458" s="824"/>
      <c r="GE458" s="824"/>
      <c r="GF458" s="824"/>
      <c r="GG458" s="824"/>
      <c r="GH458" s="824"/>
      <c r="GI458" s="824"/>
      <c r="GJ458" s="824"/>
      <c r="GK458" s="824"/>
      <c r="GL458" s="824"/>
      <c r="GM458" s="824"/>
      <c r="GN458" s="824"/>
      <c r="GO458" s="824"/>
      <c r="GP458" s="824"/>
      <c r="GQ458" s="824"/>
      <c r="GR458" s="824"/>
      <c r="GS458" s="824"/>
      <c r="GT458" s="824"/>
      <c r="GU458" s="824"/>
      <c r="GV458" s="824"/>
      <c r="GW458" s="824"/>
      <c r="GX458" s="824"/>
      <c r="GY458" s="824"/>
      <c r="GZ458" s="824"/>
      <c r="HA458" s="824"/>
      <c r="HB458" s="824"/>
      <c r="HC458" s="824"/>
      <c r="HD458" s="824"/>
      <c r="HE458" s="829">
        <f>HE456-HE457</f>
        <v>102312.9</v>
      </c>
      <c r="HF458" s="829">
        <f>HF456-HF457</f>
        <v>30898.6</v>
      </c>
      <c r="HG458" s="829">
        <f t="shared" si="3768"/>
        <v>133211.5</v>
      </c>
      <c r="HP458" s="830">
        <f t="shared" si="3755"/>
        <v>133211.29999999999</v>
      </c>
      <c r="HQ458" s="830">
        <f t="shared" si="3756"/>
        <v>-0.2</v>
      </c>
    </row>
    <row r="459" spans="1:225" hidden="1" x14ac:dyDescent="0.25">
      <c r="A459" s="697" t="s">
        <v>901</v>
      </c>
      <c r="C459" s="750">
        <f>C422+C423+C424+C425+C426+C427+C431+C434+C435</f>
        <v>36.5</v>
      </c>
      <c r="D459" s="750"/>
      <c r="E459" s="832"/>
      <c r="F459" s="750"/>
      <c r="G459" s="750"/>
      <c r="H459" s="750"/>
      <c r="I459" s="750"/>
      <c r="J459" s="750"/>
      <c r="K459" s="750"/>
      <c r="L459" s="750"/>
      <c r="M459" s="750"/>
      <c r="N459" s="750"/>
      <c r="O459" s="750"/>
      <c r="P459" s="750"/>
      <c r="Q459" s="750"/>
      <c r="R459" s="750"/>
      <c r="S459" s="750"/>
      <c r="T459" s="750"/>
      <c r="U459" s="750"/>
      <c r="V459" s="750"/>
      <c r="W459" s="750"/>
      <c r="X459" s="750"/>
      <c r="Y459" s="750"/>
      <c r="Z459" s="750"/>
      <c r="AA459" s="750">
        <f>AA422+AA423+AA424+AA425+AA426+AA427+AA431+AA434+AA435</f>
        <v>408770</v>
      </c>
      <c r="AB459" s="750"/>
      <c r="AC459" s="750"/>
      <c r="AD459" s="750"/>
      <c r="AE459" s="750"/>
      <c r="AF459" s="750"/>
      <c r="AG459" s="750">
        <f>AA459*12</f>
        <v>4905240</v>
      </c>
      <c r="AH459" s="750">
        <f>AG459*0.302</f>
        <v>1481382.48</v>
      </c>
      <c r="AI459" s="833">
        <f>AG459+AH459</f>
        <v>6386622.4800000004</v>
      </c>
      <c r="AK459" s="697" t="s">
        <v>901</v>
      </c>
      <c r="AM459" s="750">
        <f>AM412+AM414+AM422+AM423+AM424+AM425+AM426+AM428+AM436+AM437+AM438</f>
        <v>20.92</v>
      </c>
      <c r="AN459" s="750"/>
      <c r="AO459" s="832"/>
      <c r="AP459" s="750"/>
      <c r="AQ459" s="750"/>
      <c r="AR459" s="750"/>
      <c r="AS459" s="750"/>
      <c r="AT459" s="750"/>
      <c r="AU459" s="750"/>
      <c r="AV459" s="750"/>
      <c r="AW459" s="750"/>
      <c r="AX459" s="750"/>
      <c r="AY459" s="750"/>
      <c r="AZ459" s="750"/>
      <c r="BA459" s="750"/>
      <c r="BB459" s="750"/>
      <c r="BC459" s="750"/>
      <c r="BD459" s="750"/>
      <c r="BE459" s="750"/>
      <c r="BF459" s="750"/>
      <c r="BG459" s="750"/>
      <c r="BH459" s="750"/>
      <c r="BI459" s="750"/>
      <c r="BJ459" s="750"/>
      <c r="BK459" s="750">
        <f>BK412+BK414+BK422+BK423+BK424+BK425+BK426+BK428+BK436+BK437+BK438</f>
        <v>229367.47</v>
      </c>
      <c r="BL459" s="750"/>
      <c r="BM459" s="750"/>
      <c r="BN459" s="750"/>
      <c r="BO459" s="750"/>
      <c r="BP459" s="750"/>
      <c r="BQ459" s="750">
        <f>BK459*12</f>
        <v>2752409.64</v>
      </c>
      <c r="BR459" s="750">
        <f>BQ459*0.302</f>
        <v>831227.71</v>
      </c>
      <c r="BS459" s="833">
        <f>BQ459+BR459</f>
        <v>3583637.35</v>
      </c>
      <c r="BU459" s="697" t="s">
        <v>901</v>
      </c>
      <c r="BW459" s="750">
        <f>BW396+BW398+BW401+BW403+BW405+BW406+BW407+BW417+BW418+BW422+BW423+BW424+BW425+BW429+BW430+BW431+BW432+BW433+BW439+BW440</f>
        <v>54.5</v>
      </c>
      <c r="BX459" s="750"/>
      <c r="BY459" s="832"/>
      <c r="BZ459" s="750"/>
      <c r="CA459" s="750"/>
      <c r="CB459" s="750"/>
      <c r="CC459" s="750"/>
      <c r="CD459" s="750"/>
      <c r="CE459" s="750"/>
      <c r="CF459" s="750"/>
      <c r="CG459" s="750"/>
      <c r="CH459" s="750"/>
      <c r="CI459" s="750"/>
      <c r="CJ459" s="750"/>
      <c r="CK459" s="750"/>
      <c r="CL459" s="750"/>
      <c r="CM459" s="750"/>
      <c r="CN459" s="750"/>
      <c r="CO459" s="750"/>
      <c r="CP459" s="750"/>
      <c r="CQ459" s="750"/>
      <c r="CR459" s="750"/>
      <c r="CS459" s="750"/>
      <c r="CT459" s="750"/>
      <c r="CU459" s="750">
        <f>CU396+CU398+CU401+CU403+CU405+CU406+CU407+CU417+CU418+CU422+CU423+CU424+CU425+CU429+CU430+CU431+CU432+CU433+CU439+CU440</f>
        <v>539046.56999999995</v>
      </c>
      <c r="CV459" s="750"/>
      <c r="CW459" s="750"/>
      <c r="CX459" s="750"/>
      <c r="CY459" s="750"/>
      <c r="CZ459" s="750"/>
      <c r="DA459" s="750">
        <f>CU459*12</f>
        <v>6468558.8399999999</v>
      </c>
      <c r="DB459" s="750">
        <f>DA459*0.302</f>
        <v>1953504.77</v>
      </c>
      <c r="DC459" s="833">
        <f>DA459+DB459</f>
        <v>8422063.6099999994</v>
      </c>
      <c r="DE459" s="697" t="s">
        <v>901</v>
      </c>
      <c r="DF459" s="709"/>
      <c r="DG459" s="750">
        <f>DG402+DG422+DG423+DG424+DG425+DG431+DG433+DG441</f>
        <v>12.3</v>
      </c>
      <c r="DH459" s="750"/>
      <c r="DI459" s="832"/>
      <c r="DJ459" s="750"/>
      <c r="DK459" s="750"/>
      <c r="DL459" s="750"/>
      <c r="DM459" s="750"/>
      <c r="DN459" s="750"/>
      <c r="DO459" s="750"/>
      <c r="DP459" s="750"/>
      <c r="DQ459" s="750"/>
      <c r="DR459" s="750"/>
      <c r="DS459" s="750"/>
      <c r="DT459" s="750"/>
      <c r="DU459" s="750"/>
      <c r="DV459" s="750"/>
      <c r="DW459" s="750"/>
      <c r="DX459" s="750"/>
      <c r="DY459" s="750"/>
      <c r="DZ459" s="750"/>
      <c r="EA459" s="750"/>
      <c r="EB459" s="750"/>
      <c r="EC459" s="750"/>
      <c r="ED459" s="750"/>
      <c r="EE459" s="750">
        <f>EE402+EE422+EE423+EE424+EE425+EE431+EE433+EE441</f>
        <v>135100.65</v>
      </c>
      <c r="EF459" s="750"/>
      <c r="EG459" s="750"/>
      <c r="EH459" s="750"/>
      <c r="EI459" s="750"/>
      <c r="EJ459" s="750"/>
      <c r="EK459" s="750">
        <f>EE459*12</f>
        <v>1621207.8</v>
      </c>
      <c r="EL459" s="750">
        <f>EK459*0.302</f>
        <v>489604.76</v>
      </c>
      <c r="EM459" s="833">
        <f>EK459+EL459</f>
        <v>2110812.56</v>
      </c>
      <c r="EO459" s="697" t="s">
        <v>901</v>
      </c>
      <c r="EP459" s="709"/>
      <c r="EQ459" s="750">
        <f>EQ425</f>
        <v>1</v>
      </c>
      <c r="ER459" s="750"/>
      <c r="ES459" s="832"/>
      <c r="ET459" s="750"/>
      <c r="EU459" s="750"/>
      <c r="EV459" s="750"/>
      <c r="EW459" s="750"/>
      <c r="EX459" s="750"/>
      <c r="EY459" s="750"/>
      <c r="EZ459" s="750"/>
      <c r="FA459" s="750"/>
      <c r="FB459" s="750"/>
      <c r="FC459" s="750"/>
      <c r="FD459" s="750"/>
      <c r="FE459" s="750"/>
      <c r="FF459" s="750"/>
      <c r="FG459" s="750"/>
      <c r="FH459" s="750"/>
      <c r="FI459" s="750"/>
      <c r="FJ459" s="750"/>
      <c r="FK459" s="750"/>
      <c r="FL459" s="750"/>
      <c r="FM459" s="750"/>
      <c r="FN459" s="750"/>
      <c r="FO459" s="750">
        <f>FO425</f>
        <v>11408</v>
      </c>
      <c r="FP459" s="750"/>
      <c r="FQ459" s="750"/>
      <c r="FR459" s="750"/>
      <c r="FS459" s="750"/>
      <c r="FT459" s="750"/>
      <c r="FU459" s="750">
        <f>FO459*12</f>
        <v>136896</v>
      </c>
      <c r="FV459" s="750">
        <f>FU459*0.302</f>
        <v>41342.589999999997</v>
      </c>
      <c r="FW459" s="833">
        <f>FU459+FV459</f>
        <v>178238.59</v>
      </c>
      <c r="FY459" s="697" t="s">
        <v>901</v>
      </c>
      <c r="FZ459" s="709"/>
      <c r="GA459" s="750">
        <f t="shared" ref="GA459" si="3770">C459+AM459+BW459+DG459+EQ459</f>
        <v>125.22</v>
      </c>
      <c r="GB459" s="750"/>
      <c r="GC459" s="832"/>
      <c r="GD459" s="750"/>
      <c r="GE459" s="750"/>
      <c r="GF459" s="750"/>
      <c r="GG459" s="750"/>
      <c r="GH459" s="750"/>
      <c r="GI459" s="750"/>
      <c r="GJ459" s="750"/>
      <c r="GK459" s="750"/>
      <c r="GL459" s="750"/>
      <c r="GM459" s="750"/>
      <c r="GN459" s="750"/>
      <c r="GO459" s="750"/>
      <c r="GP459" s="750"/>
      <c r="GQ459" s="750"/>
      <c r="GR459" s="750"/>
      <c r="GS459" s="750"/>
      <c r="GT459" s="750"/>
      <c r="GU459" s="750"/>
      <c r="GV459" s="750"/>
      <c r="GW459" s="750"/>
      <c r="GX459" s="750"/>
      <c r="GY459" s="750">
        <f t="shared" ref="GY459:HD459" si="3771">AA459+BK459+CU459+EE459+FO459</f>
        <v>1323692.69</v>
      </c>
      <c r="GZ459" s="750">
        <f t="shared" si="3771"/>
        <v>0</v>
      </c>
      <c r="HA459" s="750">
        <f t="shared" si="3771"/>
        <v>0</v>
      </c>
      <c r="HB459" s="750">
        <f t="shared" si="3771"/>
        <v>0</v>
      </c>
      <c r="HC459" s="750">
        <f t="shared" si="3771"/>
        <v>0</v>
      </c>
      <c r="HD459" s="750">
        <f t="shared" si="3771"/>
        <v>0</v>
      </c>
      <c r="HE459" s="750">
        <f>GY459*12</f>
        <v>15884312.279999999</v>
      </c>
      <c r="HF459" s="750">
        <f>HE459*0.302</f>
        <v>4797062.3099999996</v>
      </c>
      <c r="HG459" s="833">
        <f>HE459+HF459</f>
        <v>20681374.59</v>
      </c>
      <c r="HI459" s="834">
        <f>GA459*(16242-15279)*12*1.302/1000</f>
        <v>1884</v>
      </c>
      <c r="HJ459" s="835" t="e">
        <f>#REF!*0.01/1000</f>
        <v>#REF!</v>
      </c>
      <c r="HK459" s="835">
        <f>HG460*0.01/1000</f>
        <v>421.7</v>
      </c>
      <c r="HL459" s="835">
        <f>HK371/3*12</f>
        <v>1626</v>
      </c>
      <c r="HM459" s="835">
        <f>HL371</f>
        <v>2357.6</v>
      </c>
      <c r="HN459" s="835">
        <f>HM371</f>
        <v>1522.4</v>
      </c>
      <c r="HO459" s="700"/>
    </row>
    <row r="460" spans="1:225" hidden="1" x14ac:dyDescent="0.25">
      <c r="A460" s="836" t="s">
        <v>912</v>
      </c>
      <c r="C460" s="750"/>
      <c r="AG460" s="750">
        <f>AG443-SUM(AG387:AG394)-AG459</f>
        <v>10871195.76</v>
      </c>
      <c r="AH460" s="750">
        <f>AG460*0.302</f>
        <v>3283101.12</v>
      </c>
      <c r="AI460" s="833">
        <f>AG460+AH460</f>
        <v>14154296.880000001</v>
      </c>
      <c r="AK460" s="836" t="s">
        <v>912</v>
      </c>
      <c r="AM460" s="750"/>
      <c r="AQ460" s="708"/>
      <c r="AS460" s="700"/>
      <c r="AU460" s="700"/>
      <c r="AW460" s="700"/>
      <c r="AY460" s="700"/>
      <c r="BA460" s="700"/>
      <c r="BC460" s="700"/>
      <c r="BE460" s="700"/>
      <c r="BG460" s="700"/>
      <c r="BI460" s="700"/>
      <c r="BQ460" s="750">
        <f>BQ443-SUM(BQ387:BQ394)-BQ459</f>
        <v>7809210.6399999997</v>
      </c>
      <c r="BR460" s="750">
        <f>BQ460*0.302</f>
        <v>2358381.61</v>
      </c>
      <c r="BS460" s="833">
        <f>BQ460+BR460</f>
        <v>10167592.25</v>
      </c>
      <c r="BU460" s="836" t="s">
        <v>912</v>
      </c>
      <c r="BW460" s="750"/>
      <c r="CA460" s="708"/>
      <c r="CC460" s="700"/>
      <c r="CE460" s="700"/>
      <c r="CG460" s="700"/>
      <c r="CI460" s="700"/>
      <c r="CK460" s="700"/>
      <c r="CM460" s="700"/>
      <c r="CO460" s="700"/>
      <c r="CQ460" s="700"/>
      <c r="CS460" s="700"/>
      <c r="DA460" s="750">
        <f>DA443-SUM(DA387:DA394)-DA459</f>
        <v>8637127.7699999996</v>
      </c>
      <c r="DB460" s="750">
        <f>DA460*0.302</f>
        <v>2608412.59</v>
      </c>
      <c r="DC460" s="833">
        <f>DA460+DB460</f>
        <v>11245540.359999999</v>
      </c>
      <c r="DE460" s="836" t="s">
        <v>912</v>
      </c>
      <c r="DF460" s="709"/>
      <c r="DG460" s="750"/>
      <c r="DK460" s="708"/>
      <c r="DM460" s="700"/>
      <c r="DO460" s="700"/>
      <c r="DQ460" s="700"/>
      <c r="DS460" s="700"/>
      <c r="DU460" s="700"/>
      <c r="DW460" s="700"/>
      <c r="DY460" s="700"/>
      <c r="EA460" s="700"/>
      <c r="EC460" s="700"/>
      <c r="EK460" s="750">
        <f>EK443-SUM(EK387:EK394)-EK459</f>
        <v>3427241.16</v>
      </c>
      <c r="EL460" s="750">
        <f>EK460*0.302</f>
        <v>1035026.83</v>
      </c>
      <c r="EM460" s="833">
        <f>EK460+EL460</f>
        <v>4462267.99</v>
      </c>
      <c r="EO460" s="836" t="s">
        <v>912</v>
      </c>
      <c r="EP460" s="709"/>
      <c r="EQ460" s="750"/>
      <c r="EU460" s="708"/>
      <c r="EW460" s="700"/>
      <c r="EY460" s="700"/>
      <c r="FA460" s="700"/>
      <c r="FC460" s="700"/>
      <c r="FE460" s="700"/>
      <c r="FG460" s="700"/>
      <c r="FI460" s="700"/>
      <c r="FK460" s="700"/>
      <c r="FM460" s="700"/>
      <c r="FU460" s="750">
        <f>FU443-SUM(FU387:FU394)-FU459</f>
        <v>1647649.32</v>
      </c>
      <c r="FV460" s="750">
        <f>FU460*0.302</f>
        <v>497590.09</v>
      </c>
      <c r="FW460" s="833">
        <f>FU460+FV460</f>
        <v>2145239.41</v>
      </c>
      <c r="FY460" s="836" t="s">
        <v>912</v>
      </c>
      <c r="FZ460" s="709"/>
      <c r="GA460" s="750"/>
      <c r="GE460" s="708"/>
      <c r="GG460" s="700"/>
      <c r="GI460" s="700"/>
      <c r="GK460" s="700"/>
      <c r="GM460" s="700"/>
      <c r="GO460" s="700"/>
      <c r="GQ460" s="700"/>
      <c r="GS460" s="700"/>
      <c r="GU460" s="700"/>
      <c r="GW460" s="700"/>
      <c r="HE460" s="750">
        <f>HE443-SUM(HE387:HE394)-HE459</f>
        <v>32392424.649999999</v>
      </c>
      <c r="HF460" s="750">
        <f>HE460*0.302</f>
        <v>9782512.2400000002</v>
      </c>
      <c r="HG460" s="833">
        <f>HE460+HF460</f>
        <v>42174936.890000001</v>
      </c>
      <c r="HI460" s="834">
        <f t="shared" ref="HI460:HN460" si="3772">HI459-HI459*0.05</f>
        <v>1789.8</v>
      </c>
      <c r="HJ460" s="834" t="e">
        <f t="shared" si="3772"/>
        <v>#REF!</v>
      </c>
      <c r="HK460" s="834">
        <f t="shared" si="3772"/>
        <v>400.6</v>
      </c>
      <c r="HL460" s="834">
        <f t="shared" si="3772"/>
        <v>1544.7</v>
      </c>
      <c r="HM460" s="834">
        <f t="shared" si="3772"/>
        <v>2239.6999999999998</v>
      </c>
      <c r="HN460" s="834">
        <f t="shared" si="3772"/>
        <v>1446.3</v>
      </c>
      <c r="HO460" s="699" t="s">
        <v>903</v>
      </c>
    </row>
    <row r="462" spans="1:225" ht="23.25" x14ac:dyDescent="0.25">
      <c r="A462" s="839" t="s">
        <v>504</v>
      </c>
      <c r="B462" s="840"/>
      <c r="C462" s="841"/>
      <c r="D462" s="841"/>
      <c r="E462" s="842"/>
    </row>
    <row r="464" spans="1:225" ht="48" customHeight="1" x14ac:dyDescent="0.25">
      <c r="A464" s="1024" t="s">
        <v>921</v>
      </c>
      <c r="B464" s="1033" t="s">
        <v>922</v>
      </c>
      <c r="C464" s="1034"/>
      <c r="D464" s="1035"/>
      <c r="E464" s="843" t="s">
        <v>923</v>
      </c>
    </row>
    <row r="465" spans="1:186" x14ac:dyDescent="0.25">
      <c r="A465" s="1024"/>
      <c r="B465" s="844" t="s">
        <v>924</v>
      </c>
      <c r="C465" s="844">
        <v>211</v>
      </c>
      <c r="D465" s="844">
        <v>213</v>
      </c>
      <c r="E465" s="844">
        <v>260</v>
      </c>
    </row>
    <row r="466" spans="1:186" hidden="1" x14ac:dyDescent="0.25">
      <c r="A466" s="845" t="s">
        <v>49</v>
      </c>
      <c r="B466" s="846">
        <f>C466+D466</f>
        <v>60218.400000000001</v>
      </c>
      <c r="C466" s="847">
        <f t="shared" ref="C466:E470" si="3773">C485+C504+C534</f>
        <v>46250.7</v>
      </c>
      <c r="D466" s="847">
        <f t="shared" si="3773"/>
        <v>13967.7</v>
      </c>
      <c r="E466" s="847">
        <f t="shared" si="3773"/>
        <v>292.39999999999998</v>
      </c>
    </row>
    <row r="467" spans="1:186" hidden="1" x14ac:dyDescent="0.25">
      <c r="A467" s="845" t="s">
        <v>680</v>
      </c>
      <c r="B467" s="846">
        <f t="shared" ref="B467:B470" si="3774">C467+D467</f>
        <v>5562.3</v>
      </c>
      <c r="C467" s="847">
        <f t="shared" si="3773"/>
        <v>4272.1000000000004</v>
      </c>
      <c r="D467" s="847">
        <f t="shared" si="3773"/>
        <v>1290.2</v>
      </c>
      <c r="E467" s="847">
        <f t="shared" si="3773"/>
        <v>0</v>
      </c>
    </row>
    <row r="468" spans="1:186" hidden="1" x14ac:dyDescent="0.25">
      <c r="A468" s="845" t="s">
        <v>50</v>
      </c>
      <c r="B468" s="846">
        <f t="shared" si="3774"/>
        <v>37683.5</v>
      </c>
      <c r="C468" s="847">
        <f t="shared" si="3773"/>
        <v>28942.799999999999</v>
      </c>
      <c r="D468" s="847">
        <f t="shared" si="3773"/>
        <v>8740.7000000000007</v>
      </c>
      <c r="E468" s="847">
        <f t="shared" si="3773"/>
        <v>146.19999999999999</v>
      </c>
    </row>
    <row r="469" spans="1:186" hidden="1" x14ac:dyDescent="0.25">
      <c r="A469" s="845" t="s">
        <v>540</v>
      </c>
      <c r="B469" s="846">
        <f t="shared" si="3774"/>
        <v>36939.4</v>
      </c>
      <c r="C469" s="847">
        <f t="shared" si="3773"/>
        <v>28371.3</v>
      </c>
      <c r="D469" s="847">
        <f t="shared" si="3773"/>
        <v>8568.1</v>
      </c>
      <c r="E469" s="847">
        <f t="shared" si="3773"/>
        <v>0</v>
      </c>
    </row>
    <row r="470" spans="1:186" hidden="1" x14ac:dyDescent="0.25">
      <c r="A470" s="845" t="s">
        <v>63</v>
      </c>
      <c r="B470" s="846">
        <f t="shared" si="3774"/>
        <v>11901.3</v>
      </c>
      <c r="C470" s="847">
        <f t="shared" si="3773"/>
        <v>9140.7999999999993</v>
      </c>
      <c r="D470" s="847">
        <f t="shared" si="3773"/>
        <v>2760.5</v>
      </c>
      <c r="E470" s="847">
        <f t="shared" si="3773"/>
        <v>0</v>
      </c>
    </row>
    <row r="471" spans="1:186" hidden="1" x14ac:dyDescent="0.25">
      <c r="A471" s="848" t="s">
        <v>61</v>
      </c>
      <c r="B471" s="849">
        <f>SUM(B466:B470)</f>
        <v>152304.9</v>
      </c>
      <c r="C471" s="849">
        <f>SUM(C466:C470)</f>
        <v>116977.7</v>
      </c>
      <c r="D471" s="849">
        <f>SUM(D466:D470)</f>
        <v>35327.199999999997</v>
      </c>
      <c r="E471" s="849">
        <f>SUM(E466:E470)</f>
        <v>438.6</v>
      </c>
    </row>
    <row r="472" spans="1:186" hidden="1" x14ac:dyDescent="0.25">
      <c r="B472" s="708">
        <f>HG280+B529</f>
        <v>152325</v>
      </c>
      <c r="C472" s="708">
        <f>HE280+C529</f>
        <v>116993.2</v>
      </c>
      <c r="D472" s="708">
        <f>HF280+D529</f>
        <v>35331.800000000003</v>
      </c>
    </row>
    <row r="473" spans="1:186" hidden="1" x14ac:dyDescent="0.25">
      <c r="B473" s="700">
        <f>B471-B472</f>
        <v>-20.100000000000001</v>
      </c>
      <c r="C473" s="700">
        <f t="shared" ref="C473:D473" si="3775">C471-C472</f>
        <v>-15.5</v>
      </c>
      <c r="D473" s="700">
        <f t="shared" si="3775"/>
        <v>-4.5999999999999996</v>
      </c>
    </row>
    <row r="474" spans="1:186" ht="22.5" x14ac:dyDescent="0.25">
      <c r="A474" s="1026" t="s">
        <v>921</v>
      </c>
      <c r="B474" s="1038" t="s">
        <v>925</v>
      </c>
      <c r="C474" s="1038"/>
      <c r="D474" s="1038"/>
      <c r="E474" s="1038"/>
      <c r="FY474" s="1026" t="s">
        <v>921</v>
      </c>
      <c r="FZ474" s="1038" t="s">
        <v>926</v>
      </c>
      <c r="GA474" s="1038"/>
      <c r="GB474" s="1038"/>
      <c r="GC474" s="1038"/>
      <c r="GD474" s="1038"/>
    </row>
    <row r="475" spans="1:186" ht="15.75" x14ac:dyDescent="0.25">
      <c r="A475" s="1026"/>
      <c r="B475" s="850">
        <v>0.964036</v>
      </c>
      <c r="C475" s="851" t="s">
        <v>927</v>
      </c>
      <c r="D475" s="852"/>
      <c r="E475" s="853"/>
      <c r="FY475" s="1026"/>
      <c r="FZ475" s="854" t="s">
        <v>924</v>
      </c>
      <c r="GA475" s="854">
        <v>211</v>
      </c>
      <c r="GB475" s="854">
        <v>213</v>
      </c>
      <c r="GC475" s="854">
        <v>260</v>
      </c>
      <c r="GD475" s="855" t="s">
        <v>928</v>
      </c>
    </row>
    <row r="476" spans="1:186" x14ac:dyDescent="0.25">
      <c r="A476" s="845" t="s">
        <v>49</v>
      </c>
      <c r="B476" s="856">
        <f>B466*B475-0.1</f>
        <v>58052.6</v>
      </c>
      <c r="C476" s="847">
        <f>B476/1.302</f>
        <v>44587.3</v>
      </c>
      <c r="D476" s="847">
        <f>B476-C476</f>
        <v>13465.3</v>
      </c>
      <c r="E476" s="847">
        <f>E466</f>
        <v>292.39999999999998</v>
      </c>
      <c r="AB476" s="699">
        <v>60231.8</v>
      </c>
      <c r="FY476" s="845" t="s">
        <v>49</v>
      </c>
      <c r="FZ476" s="846">
        <f>GA476+GB476</f>
        <v>54795.6</v>
      </c>
      <c r="GA476" s="847">
        <f>C476-GA514</f>
        <v>42085.8</v>
      </c>
      <c r="GB476" s="847">
        <f t="shared" ref="GB476:GB480" si="3776">D476-GB514</f>
        <v>12709.8</v>
      </c>
      <c r="GC476" s="847">
        <f>E476</f>
        <v>292.39999999999998</v>
      </c>
      <c r="GD476" s="846">
        <f>FZ476+GC476</f>
        <v>55088</v>
      </c>
    </row>
    <row r="477" spans="1:186" x14ac:dyDescent="0.25">
      <c r="A477" s="845" t="s">
        <v>680</v>
      </c>
      <c r="B477" s="846">
        <f>B467*B475</f>
        <v>5362.3</v>
      </c>
      <c r="C477" s="847">
        <f t="shared" ref="C477:C480" si="3777">B477/1.302</f>
        <v>4118.5</v>
      </c>
      <c r="D477" s="847">
        <f t="shared" ref="D477:D480" si="3778">B477-C477</f>
        <v>1243.8</v>
      </c>
      <c r="E477" s="847">
        <f t="shared" ref="E477:E480" si="3779">E467</f>
        <v>0</v>
      </c>
      <c r="AB477" s="699">
        <v>5562.3</v>
      </c>
      <c r="FY477" s="845" t="s">
        <v>680</v>
      </c>
      <c r="FZ477" s="846">
        <f t="shared" ref="FZ477:FZ480" si="3780">GA477+GB477</f>
        <v>5199.5</v>
      </c>
      <c r="GA477" s="847">
        <f t="shared" ref="GA477:GA480" si="3781">C477-GA515</f>
        <v>3993.5</v>
      </c>
      <c r="GB477" s="847">
        <f t="shared" si="3776"/>
        <v>1206</v>
      </c>
      <c r="GC477" s="847">
        <f t="shared" ref="GC477:GC480" si="3782">E477</f>
        <v>0</v>
      </c>
      <c r="GD477" s="846">
        <f t="shared" ref="GD477:GD480" si="3783">FZ477+GC477</f>
        <v>5199.5</v>
      </c>
    </row>
    <row r="478" spans="1:186" x14ac:dyDescent="0.25">
      <c r="A478" s="845" t="s">
        <v>50</v>
      </c>
      <c r="B478" s="846">
        <f>B468*B475</f>
        <v>36328.300000000003</v>
      </c>
      <c r="C478" s="847">
        <f t="shared" si="3777"/>
        <v>27901.9</v>
      </c>
      <c r="D478" s="847">
        <f t="shared" si="3778"/>
        <v>8426.4</v>
      </c>
      <c r="E478" s="847">
        <f t="shared" si="3779"/>
        <v>146.19999999999999</v>
      </c>
      <c r="AB478" s="699">
        <v>37690.300000000003</v>
      </c>
      <c r="FY478" s="845" t="s">
        <v>50</v>
      </c>
      <c r="FZ478" s="846">
        <f t="shared" si="3780"/>
        <v>35057.599999999999</v>
      </c>
      <c r="GA478" s="847">
        <f t="shared" si="3781"/>
        <v>26925.9</v>
      </c>
      <c r="GB478" s="847">
        <f t="shared" si="3776"/>
        <v>8131.7</v>
      </c>
      <c r="GC478" s="847">
        <f t="shared" si="3782"/>
        <v>146.19999999999999</v>
      </c>
      <c r="GD478" s="846">
        <f t="shared" si="3783"/>
        <v>35203.800000000003</v>
      </c>
    </row>
    <row r="479" spans="1:186" x14ac:dyDescent="0.25">
      <c r="A479" s="845" t="s">
        <v>540</v>
      </c>
      <c r="B479" s="846">
        <f>B469*B475</f>
        <v>35610.9</v>
      </c>
      <c r="C479" s="847">
        <f t="shared" si="3777"/>
        <v>27350.9</v>
      </c>
      <c r="D479" s="847">
        <f t="shared" si="3778"/>
        <v>8260</v>
      </c>
      <c r="E479" s="847">
        <f t="shared" si="3779"/>
        <v>0</v>
      </c>
      <c r="AB479" s="699">
        <v>36939.4</v>
      </c>
      <c r="FY479" s="845" t="s">
        <v>540</v>
      </c>
      <c r="FZ479" s="846">
        <f t="shared" si="3780"/>
        <v>34607.599999999999</v>
      </c>
      <c r="GA479" s="847">
        <f t="shared" si="3781"/>
        <v>26580.3</v>
      </c>
      <c r="GB479" s="847">
        <f t="shared" si="3776"/>
        <v>8027.3</v>
      </c>
      <c r="GC479" s="847">
        <f t="shared" si="3782"/>
        <v>0</v>
      </c>
      <c r="GD479" s="846">
        <f t="shared" si="3783"/>
        <v>34607.599999999999</v>
      </c>
    </row>
    <row r="480" spans="1:186" x14ac:dyDescent="0.25">
      <c r="A480" s="845" t="s">
        <v>63</v>
      </c>
      <c r="B480" s="846">
        <f>B470*B475</f>
        <v>11473.3</v>
      </c>
      <c r="C480" s="847">
        <f t="shared" si="3777"/>
        <v>8812.1</v>
      </c>
      <c r="D480" s="847">
        <f t="shared" si="3778"/>
        <v>2661.2</v>
      </c>
      <c r="E480" s="847">
        <f t="shared" si="3779"/>
        <v>0</v>
      </c>
      <c r="AB480" s="699">
        <v>11901.3</v>
      </c>
      <c r="FY480" s="845" t="s">
        <v>63</v>
      </c>
      <c r="FZ480" s="846">
        <f t="shared" si="3780"/>
        <v>11238.8</v>
      </c>
      <c r="GA480" s="847">
        <f t="shared" si="3781"/>
        <v>8632</v>
      </c>
      <c r="GB480" s="847">
        <f t="shared" si="3776"/>
        <v>2606.8000000000002</v>
      </c>
      <c r="GC480" s="847">
        <f t="shared" si="3782"/>
        <v>0</v>
      </c>
      <c r="GD480" s="846">
        <f t="shared" si="3783"/>
        <v>11238.8</v>
      </c>
    </row>
    <row r="481" spans="1:186" x14ac:dyDescent="0.25">
      <c r="A481" s="857" t="s">
        <v>61</v>
      </c>
      <c r="B481" s="858">
        <f>SUM(B476:B480)</f>
        <v>146827.4</v>
      </c>
      <c r="C481" s="858">
        <f>SUM(C476:C480)</f>
        <v>112770.7</v>
      </c>
      <c r="D481" s="858">
        <f>SUM(D476:D480)</f>
        <v>34056.699999999997</v>
      </c>
      <c r="E481" s="858">
        <f>SUM(E476:E480)</f>
        <v>438.6</v>
      </c>
      <c r="AB481" s="699">
        <v>152325.1</v>
      </c>
      <c r="AC481" s="700">
        <f>AB481-B481</f>
        <v>5497.7</v>
      </c>
      <c r="FY481" s="857" t="s">
        <v>61</v>
      </c>
      <c r="FZ481" s="858">
        <f>SUM(FZ476:FZ480)</f>
        <v>140899.1</v>
      </c>
      <c r="GA481" s="858">
        <f>SUM(GA476:GA480)</f>
        <v>108217.5</v>
      </c>
      <c r="GB481" s="858">
        <f>SUM(GB476:GB480)</f>
        <v>32681.599999999999</v>
      </c>
      <c r="GC481" s="858">
        <f>SUM(GC476:GC480)</f>
        <v>438.6</v>
      </c>
      <c r="GD481" s="858">
        <f>SUM(GD476:GD480)</f>
        <v>141337.70000000001</v>
      </c>
    </row>
    <row r="482" spans="1:186" x14ac:dyDescent="0.25">
      <c r="B482" s="700"/>
      <c r="C482" s="700"/>
      <c r="D482" s="700"/>
      <c r="AB482" s="700">
        <f>B500+B519+B549</f>
        <v>146827.4</v>
      </c>
    </row>
    <row r="483" spans="1:186" ht="51" customHeight="1" x14ac:dyDescent="0.25">
      <c r="A483" s="1024" t="s">
        <v>921</v>
      </c>
      <c r="B483" s="1033" t="s">
        <v>929</v>
      </c>
      <c r="C483" s="1034"/>
      <c r="D483" s="1035"/>
      <c r="E483" s="699"/>
      <c r="G483" s="699"/>
      <c r="I483" s="699"/>
      <c r="K483" s="699"/>
      <c r="M483" s="699"/>
      <c r="O483" s="699"/>
      <c r="Q483" s="699"/>
      <c r="S483" s="699"/>
      <c r="U483" s="699"/>
      <c r="W483" s="699"/>
      <c r="Y483" s="699"/>
    </row>
    <row r="484" spans="1:186" x14ac:dyDescent="0.25">
      <c r="A484" s="1024"/>
      <c r="B484" s="844" t="s">
        <v>930</v>
      </c>
      <c r="C484" s="844">
        <v>211</v>
      </c>
      <c r="D484" s="844">
        <v>213</v>
      </c>
      <c r="E484" s="699"/>
      <c r="G484" s="699"/>
      <c r="I484" s="699"/>
      <c r="K484" s="699"/>
      <c r="M484" s="699"/>
      <c r="O484" s="699"/>
      <c r="Q484" s="699"/>
      <c r="S484" s="699"/>
      <c r="U484" s="699"/>
      <c r="W484" s="699"/>
      <c r="Y484" s="699"/>
    </row>
    <row r="485" spans="1:186" hidden="1" x14ac:dyDescent="0.25">
      <c r="A485" s="845" t="s">
        <v>49</v>
      </c>
      <c r="B485" s="846">
        <f>C485+D485</f>
        <v>44764.7</v>
      </c>
      <c r="C485" s="847">
        <f>AG282</f>
        <v>34381.5</v>
      </c>
      <c r="D485" s="847">
        <f>AH282</f>
        <v>10383.200000000001</v>
      </c>
      <c r="E485" s="699"/>
      <c r="G485" s="699"/>
      <c r="I485" s="699"/>
      <c r="K485" s="699"/>
      <c r="M485" s="699"/>
      <c r="O485" s="699"/>
      <c r="Q485" s="699"/>
      <c r="S485" s="699"/>
      <c r="U485" s="699"/>
      <c r="W485" s="699"/>
      <c r="Y485" s="699"/>
    </row>
    <row r="486" spans="1:186" hidden="1" x14ac:dyDescent="0.25">
      <c r="A486" s="845" t="s">
        <v>680</v>
      </c>
      <c r="B486" s="846">
        <f t="shared" ref="B486:B489" si="3784">C486+D486</f>
        <v>4802.8</v>
      </c>
      <c r="C486" s="847">
        <f>FU282</f>
        <v>3688.8</v>
      </c>
      <c r="D486" s="847">
        <f>FV282</f>
        <v>1114</v>
      </c>
      <c r="E486" s="699"/>
      <c r="G486" s="699"/>
      <c r="I486" s="699"/>
      <c r="K486" s="699"/>
      <c r="M486" s="699"/>
      <c r="O486" s="699"/>
      <c r="Q486" s="699"/>
      <c r="S486" s="699"/>
      <c r="U486" s="699"/>
      <c r="W486" s="699"/>
      <c r="Y486" s="699"/>
    </row>
    <row r="487" spans="1:186" hidden="1" x14ac:dyDescent="0.25">
      <c r="A487" s="845" t="s">
        <v>50</v>
      </c>
      <c r="B487" s="846">
        <f t="shared" si="3784"/>
        <v>31626.2</v>
      </c>
      <c r="C487" s="847">
        <f>BQ282</f>
        <v>24290.5</v>
      </c>
      <c r="D487" s="847">
        <f>BR282</f>
        <v>7335.7</v>
      </c>
      <c r="E487" s="699"/>
      <c r="G487" s="699"/>
      <c r="I487" s="699"/>
      <c r="K487" s="699"/>
      <c r="M487" s="699"/>
      <c r="O487" s="699"/>
      <c r="Q487" s="699"/>
      <c r="S487" s="699"/>
      <c r="U487" s="699"/>
      <c r="W487" s="699"/>
      <c r="Y487" s="699"/>
    </row>
    <row r="488" spans="1:186" hidden="1" x14ac:dyDescent="0.25">
      <c r="A488" s="845" t="s">
        <v>540</v>
      </c>
      <c r="B488" s="846">
        <f t="shared" si="3784"/>
        <v>32257.9</v>
      </c>
      <c r="C488" s="847">
        <f>DA282</f>
        <v>24775.7</v>
      </c>
      <c r="D488" s="847">
        <f>DB282</f>
        <v>7482.2</v>
      </c>
      <c r="E488" s="699"/>
      <c r="G488" s="699"/>
      <c r="I488" s="699"/>
      <c r="K488" s="699"/>
      <c r="M488" s="699"/>
      <c r="O488" s="699"/>
      <c r="Q488" s="699"/>
      <c r="S488" s="699"/>
      <c r="U488" s="699"/>
      <c r="W488" s="699"/>
      <c r="Y488" s="699"/>
    </row>
    <row r="489" spans="1:186" hidden="1" x14ac:dyDescent="0.25">
      <c r="A489" s="845" t="s">
        <v>63</v>
      </c>
      <c r="B489" s="846">
        <f t="shared" si="3784"/>
        <v>10807.1</v>
      </c>
      <c r="C489" s="847">
        <f>EK282</f>
        <v>8300.4</v>
      </c>
      <c r="D489" s="847">
        <f>EL282</f>
        <v>2506.6999999999998</v>
      </c>
      <c r="E489" s="699"/>
      <c r="G489" s="699"/>
      <c r="I489" s="699"/>
      <c r="K489" s="699"/>
      <c r="M489" s="699"/>
      <c r="O489" s="699"/>
      <c r="Q489" s="699"/>
      <c r="S489" s="699"/>
      <c r="U489" s="699"/>
      <c r="W489" s="699"/>
      <c r="Y489" s="699"/>
    </row>
    <row r="490" spans="1:186" hidden="1" x14ac:dyDescent="0.25">
      <c r="A490" s="848" t="s">
        <v>61</v>
      </c>
      <c r="B490" s="849">
        <f>SUM(B485:B489)</f>
        <v>124258.7</v>
      </c>
      <c r="C490" s="849">
        <f>SUM(C485:C489)</f>
        <v>95436.9</v>
      </c>
      <c r="D490" s="849">
        <f>SUM(D485:D489)</f>
        <v>28821.8</v>
      </c>
      <c r="E490" s="699"/>
      <c r="G490" s="699"/>
      <c r="I490" s="699"/>
      <c r="K490" s="699"/>
      <c r="M490" s="699"/>
      <c r="O490" s="699"/>
      <c r="Q490" s="699"/>
      <c r="S490" s="699"/>
      <c r="U490" s="699"/>
      <c r="W490" s="699"/>
      <c r="Y490" s="699"/>
    </row>
    <row r="491" spans="1:186" hidden="1" x14ac:dyDescent="0.25">
      <c r="B491" s="708">
        <f>HG282</f>
        <v>124258.6</v>
      </c>
      <c r="C491" s="708">
        <f>HE282</f>
        <v>95436.9</v>
      </c>
      <c r="D491" s="708">
        <f>HF282</f>
        <v>28821.7</v>
      </c>
      <c r="F491" s="707"/>
      <c r="G491" s="707"/>
      <c r="H491" s="707"/>
      <c r="I491" s="707"/>
      <c r="J491" s="707"/>
      <c r="K491" s="707"/>
      <c r="L491" s="707"/>
      <c r="M491" s="707"/>
      <c r="N491" s="707"/>
      <c r="O491" s="707"/>
      <c r="P491" s="707"/>
      <c r="Q491" s="707"/>
      <c r="R491" s="707"/>
      <c r="S491" s="707"/>
      <c r="T491" s="707"/>
      <c r="U491" s="707"/>
      <c r="V491" s="707"/>
      <c r="W491" s="707"/>
      <c r="X491" s="707"/>
      <c r="Y491" s="707"/>
      <c r="Z491" s="707"/>
      <c r="AA491" s="707"/>
      <c r="AB491" s="707"/>
      <c r="AC491" s="707"/>
      <c r="AD491" s="707"/>
      <c r="AE491" s="707"/>
      <c r="AF491" s="707"/>
      <c r="AG491" s="707"/>
      <c r="AH491" s="707"/>
      <c r="AI491" s="707"/>
    </row>
    <row r="492" spans="1:186" hidden="1" x14ac:dyDescent="0.25">
      <c r="B492" s="700">
        <f>B490-B491</f>
        <v>0.1</v>
      </c>
      <c r="C492" s="700">
        <f t="shared" ref="C492:D492" si="3785">C490-C491</f>
        <v>0</v>
      </c>
      <c r="D492" s="700">
        <f t="shared" si="3785"/>
        <v>0.1</v>
      </c>
      <c r="F492" s="707"/>
      <c r="G492" s="707"/>
      <c r="H492" s="707"/>
      <c r="I492" s="707"/>
      <c r="J492" s="707"/>
      <c r="K492" s="707"/>
      <c r="L492" s="707"/>
      <c r="M492" s="707"/>
      <c r="N492" s="707"/>
      <c r="O492" s="707"/>
      <c r="P492" s="707"/>
      <c r="Q492" s="707"/>
      <c r="R492" s="707"/>
      <c r="S492" s="707"/>
      <c r="T492" s="707"/>
      <c r="U492" s="707"/>
      <c r="V492" s="707"/>
      <c r="W492" s="707"/>
      <c r="X492" s="707"/>
      <c r="Y492" s="707"/>
      <c r="Z492" s="707"/>
      <c r="AA492" s="707"/>
      <c r="AB492" s="707"/>
      <c r="AC492" s="707"/>
      <c r="AD492" s="707"/>
      <c r="AE492" s="707"/>
      <c r="AF492" s="707"/>
      <c r="AG492" s="707"/>
      <c r="AH492" s="707"/>
      <c r="AI492" s="707"/>
    </row>
    <row r="493" spans="1:186" x14ac:dyDescent="0.25">
      <c r="A493" s="1026" t="s">
        <v>921</v>
      </c>
      <c r="B493" s="1030" t="s">
        <v>931</v>
      </c>
      <c r="C493" s="1031"/>
      <c r="D493" s="1032"/>
      <c r="F493" s="707"/>
      <c r="G493" s="707"/>
      <c r="H493" s="707"/>
      <c r="I493" s="707"/>
      <c r="J493" s="707"/>
      <c r="K493" s="707"/>
      <c r="L493" s="707"/>
      <c r="M493" s="707"/>
      <c r="N493" s="707"/>
      <c r="O493" s="707"/>
      <c r="P493" s="707"/>
      <c r="Q493" s="707"/>
      <c r="R493" s="707"/>
      <c r="S493" s="707"/>
      <c r="T493" s="707"/>
      <c r="U493" s="707"/>
      <c r="V493" s="707"/>
      <c r="W493" s="707"/>
      <c r="X493" s="707"/>
      <c r="Y493" s="707"/>
      <c r="Z493" s="707"/>
      <c r="AA493" s="707"/>
      <c r="AB493" s="707"/>
      <c r="AC493" s="707"/>
      <c r="AD493" s="707"/>
      <c r="AE493" s="707"/>
      <c r="AF493" s="707"/>
      <c r="AG493" s="707"/>
      <c r="AH493" s="707"/>
      <c r="AI493" s="707"/>
    </row>
    <row r="494" spans="1:186" x14ac:dyDescent="0.25">
      <c r="A494" s="1026"/>
      <c r="B494" s="859">
        <v>0.964036</v>
      </c>
      <c r="C494" s="860"/>
      <c r="D494" s="861"/>
      <c r="F494" s="707"/>
      <c r="G494" s="707"/>
      <c r="H494" s="707"/>
      <c r="I494" s="707"/>
      <c r="J494" s="707"/>
      <c r="K494" s="707"/>
      <c r="L494" s="707"/>
      <c r="M494" s="707"/>
      <c r="N494" s="707"/>
      <c r="O494" s="707"/>
      <c r="P494" s="707"/>
      <c r="Q494" s="707"/>
      <c r="R494" s="707"/>
      <c r="S494" s="707"/>
      <c r="T494" s="707"/>
      <c r="U494" s="707"/>
      <c r="V494" s="707"/>
      <c r="W494" s="707"/>
      <c r="X494" s="707"/>
      <c r="Y494" s="707"/>
      <c r="Z494" s="707"/>
      <c r="AA494" s="707"/>
      <c r="AB494" s="707"/>
      <c r="AC494" s="707"/>
      <c r="AD494" s="707"/>
      <c r="AE494" s="707"/>
      <c r="AF494" s="707"/>
      <c r="AG494" s="707"/>
      <c r="AH494" s="707"/>
      <c r="AI494" s="707"/>
    </row>
    <row r="495" spans="1:186" x14ac:dyDescent="0.25">
      <c r="A495" s="845" t="s">
        <v>49</v>
      </c>
      <c r="B495" s="846">
        <f>B485*B494</f>
        <v>43154.8</v>
      </c>
      <c r="C495" s="847">
        <f>B495/1.302</f>
        <v>33145</v>
      </c>
      <c r="D495" s="847">
        <f>B495-C495</f>
        <v>10009.799999999999</v>
      </c>
      <c r="F495" s="707"/>
      <c r="G495" s="707"/>
      <c r="H495" s="707"/>
      <c r="I495" s="707"/>
      <c r="J495" s="707"/>
      <c r="K495" s="707"/>
      <c r="L495" s="707"/>
      <c r="M495" s="707"/>
      <c r="N495" s="707"/>
      <c r="O495" s="707"/>
      <c r="P495" s="707"/>
      <c r="Q495" s="707"/>
      <c r="R495" s="707"/>
      <c r="S495" s="707"/>
      <c r="T495" s="707"/>
      <c r="U495" s="707"/>
      <c r="V495" s="707"/>
      <c r="W495" s="707"/>
      <c r="X495" s="707"/>
      <c r="Y495" s="707"/>
      <c r="Z495" s="707"/>
      <c r="AA495" s="707"/>
      <c r="AB495" s="707"/>
      <c r="AC495" s="707"/>
      <c r="AD495" s="707"/>
      <c r="AE495" s="707"/>
      <c r="AF495" s="707"/>
      <c r="AG495" s="707"/>
      <c r="AH495" s="707"/>
      <c r="AI495" s="707"/>
    </row>
    <row r="496" spans="1:186" x14ac:dyDescent="0.25">
      <c r="A496" s="845" t="s">
        <v>680</v>
      </c>
      <c r="B496" s="846">
        <f>B486*B494</f>
        <v>4630.1000000000004</v>
      </c>
      <c r="C496" s="847">
        <f t="shared" ref="C496:C499" si="3786">B496/1.302</f>
        <v>3556.1</v>
      </c>
      <c r="D496" s="847">
        <f t="shared" ref="D496:D499" si="3787">B496-C496</f>
        <v>1074</v>
      </c>
      <c r="F496" s="707"/>
      <c r="G496" s="707"/>
      <c r="H496" s="707"/>
      <c r="I496" s="707"/>
      <c r="J496" s="707"/>
      <c r="K496" s="707"/>
      <c r="L496" s="707"/>
      <c r="M496" s="707"/>
      <c r="N496" s="707"/>
      <c r="O496" s="707"/>
      <c r="P496" s="707"/>
      <c r="Q496" s="707"/>
      <c r="R496" s="707"/>
      <c r="S496" s="707"/>
      <c r="T496" s="707"/>
      <c r="U496" s="707"/>
      <c r="V496" s="707"/>
      <c r="W496" s="707"/>
      <c r="X496" s="707"/>
      <c r="Y496" s="707"/>
      <c r="Z496" s="707"/>
      <c r="AA496" s="707"/>
      <c r="AB496" s="707"/>
      <c r="AC496" s="707"/>
      <c r="AD496" s="707"/>
      <c r="AE496" s="707"/>
      <c r="AF496" s="707"/>
      <c r="AG496" s="707"/>
      <c r="AH496" s="707"/>
      <c r="AI496" s="707"/>
    </row>
    <row r="497" spans="1:216" x14ac:dyDescent="0.25">
      <c r="A497" s="845" t="s">
        <v>50</v>
      </c>
      <c r="B497" s="846">
        <f>B487*B494</f>
        <v>30488.799999999999</v>
      </c>
      <c r="C497" s="847">
        <f t="shared" si="3786"/>
        <v>23416.9</v>
      </c>
      <c r="D497" s="847">
        <f t="shared" si="3787"/>
        <v>7071.9</v>
      </c>
      <c r="F497" s="707"/>
      <c r="G497" s="707"/>
      <c r="H497" s="707"/>
      <c r="I497" s="707"/>
      <c r="J497" s="707"/>
      <c r="K497" s="707"/>
      <c r="L497" s="707"/>
      <c r="M497" s="707"/>
      <c r="N497" s="707"/>
      <c r="O497" s="707"/>
      <c r="P497" s="707"/>
      <c r="Q497" s="707"/>
      <c r="R497" s="707"/>
      <c r="S497" s="707"/>
      <c r="T497" s="707"/>
      <c r="U497" s="707"/>
      <c r="V497" s="707"/>
      <c r="W497" s="707"/>
      <c r="X497" s="707"/>
      <c r="Y497" s="707"/>
      <c r="Z497" s="707"/>
      <c r="AA497" s="707"/>
      <c r="AB497" s="707"/>
      <c r="AC497" s="707"/>
      <c r="AD497" s="707"/>
      <c r="AE497" s="707"/>
      <c r="AF497" s="707"/>
      <c r="AG497" s="707"/>
      <c r="AH497" s="707"/>
      <c r="AI497" s="707"/>
    </row>
    <row r="498" spans="1:216" x14ac:dyDescent="0.25">
      <c r="A498" s="845" t="s">
        <v>540</v>
      </c>
      <c r="B498" s="846">
        <f>B488*B494</f>
        <v>31097.8</v>
      </c>
      <c r="C498" s="847">
        <f t="shared" si="3786"/>
        <v>23884.6</v>
      </c>
      <c r="D498" s="847">
        <f t="shared" si="3787"/>
        <v>7213.2</v>
      </c>
      <c r="F498" s="707"/>
      <c r="G498" s="707"/>
      <c r="H498" s="707"/>
      <c r="I498" s="707"/>
      <c r="J498" s="707"/>
      <c r="K498" s="707"/>
      <c r="L498" s="707"/>
      <c r="M498" s="707"/>
      <c r="N498" s="707"/>
      <c r="O498" s="707"/>
      <c r="P498" s="707"/>
      <c r="Q498" s="707"/>
      <c r="R498" s="707"/>
      <c r="S498" s="707"/>
      <c r="T498" s="707"/>
      <c r="U498" s="707"/>
      <c r="V498" s="707"/>
      <c r="W498" s="707"/>
      <c r="X498" s="707"/>
      <c r="Y498" s="707"/>
      <c r="Z498" s="707"/>
      <c r="AA498" s="707"/>
      <c r="AB498" s="707"/>
      <c r="AC498" s="707"/>
      <c r="AD498" s="707"/>
      <c r="AE498" s="707"/>
      <c r="AF498" s="707"/>
      <c r="AG498" s="707"/>
      <c r="AH498" s="707"/>
      <c r="AI498" s="707"/>
    </row>
    <row r="499" spans="1:216" x14ac:dyDescent="0.25">
      <c r="A499" s="845" t="s">
        <v>63</v>
      </c>
      <c r="B499" s="846">
        <f>B489*B494</f>
        <v>10418.4</v>
      </c>
      <c r="C499" s="847">
        <f t="shared" si="3786"/>
        <v>8001.8</v>
      </c>
      <c r="D499" s="847">
        <f t="shared" si="3787"/>
        <v>2416.6</v>
      </c>
      <c r="F499" s="707"/>
      <c r="G499" s="707"/>
      <c r="H499" s="707"/>
      <c r="I499" s="707"/>
      <c r="J499" s="707"/>
      <c r="K499" s="707"/>
      <c r="L499" s="707"/>
      <c r="M499" s="707"/>
      <c r="N499" s="707"/>
      <c r="O499" s="707"/>
      <c r="P499" s="707"/>
      <c r="Q499" s="707"/>
      <c r="R499" s="707"/>
      <c r="S499" s="707"/>
      <c r="T499" s="707"/>
      <c r="U499" s="707"/>
      <c r="V499" s="707"/>
      <c r="W499" s="707"/>
      <c r="X499" s="707"/>
      <c r="Y499" s="707"/>
      <c r="Z499" s="707"/>
      <c r="AA499" s="707"/>
      <c r="AB499" s="707"/>
      <c r="AC499" s="707"/>
      <c r="AD499" s="707"/>
      <c r="AE499" s="707"/>
      <c r="AF499" s="707"/>
      <c r="AG499" s="707"/>
      <c r="AH499" s="707"/>
      <c r="AI499" s="707"/>
    </row>
    <row r="500" spans="1:216" x14ac:dyDescent="0.25">
      <c r="A500" s="848" t="s">
        <v>61</v>
      </c>
      <c r="B500" s="862">
        <f>SUM(B495:B499)</f>
        <v>119789.9</v>
      </c>
      <c r="C500" s="862">
        <f>SUM(C495:C499)</f>
        <v>92004.4</v>
      </c>
      <c r="D500" s="862">
        <f>SUM(D495:D499)</f>
        <v>27785.5</v>
      </c>
      <c r="F500" s="707"/>
      <c r="G500" s="707"/>
      <c r="H500" s="707"/>
      <c r="I500" s="707"/>
      <c r="J500" s="707"/>
      <c r="K500" s="707"/>
      <c r="L500" s="707"/>
      <c r="M500" s="707"/>
      <c r="N500" s="707"/>
      <c r="O500" s="707"/>
      <c r="P500" s="707"/>
      <c r="Q500" s="707"/>
      <c r="R500" s="707"/>
      <c r="S500" s="707"/>
      <c r="T500" s="707"/>
      <c r="U500" s="707"/>
      <c r="V500" s="707"/>
      <c r="W500" s="707"/>
      <c r="X500" s="707"/>
      <c r="Y500" s="707"/>
      <c r="Z500" s="707"/>
      <c r="AA500" s="707"/>
      <c r="AB500" s="707"/>
      <c r="AC500" s="707"/>
      <c r="AD500" s="707"/>
      <c r="AE500" s="707"/>
      <c r="AF500" s="707"/>
      <c r="AG500" s="707"/>
      <c r="AH500" s="707"/>
      <c r="AI500" s="707"/>
    </row>
    <row r="501" spans="1:216" hidden="1" x14ac:dyDescent="0.25">
      <c r="B501" s="700"/>
      <c r="C501" s="700"/>
      <c r="D501" s="700"/>
      <c r="F501" s="707"/>
      <c r="G501" s="707"/>
      <c r="H501" s="707"/>
      <c r="I501" s="707"/>
      <c r="J501" s="707"/>
      <c r="K501" s="707"/>
      <c r="L501" s="707"/>
      <c r="M501" s="707"/>
      <c r="N501" s="707"/>
      <c r="O501" s="707"/>
      <c r="P501" s="707"/>
      <c r="Q501" s="707"/>
      <c r="R501" s="707"/>
      <c r="S501" s="707"/>
      <c r="T501" s="707"/>
      <c r="U501" s="707"/>
      <c r="V501" s="707"/>
      <c r="W501" s="707"/>
      <c r="X501" s="707"/>
      <c r="Y501" s="707"/>
      <c r="Z501" s="707"/>
      <c r="AA501" s="707"/>
      <c r="AB501" s="707"/>
      <c r="AC501" s="707"/>
      <c r="AD501" s="707"/>
      <c r="AE501" s="707"/>
      <c r="AF501" s="707"/>
      <c r="AG501" s="707"/>
      <c r="AH501" s="707"/>
      <c r="AI501" s="707"/>
    </row>
    <row r="502" spans="1:216" x14ac:dyDescent="0.25">
      <c r="A502" s="1024" t="s">
        <v>921</v>
      </c>
      <c r="B502" s="1033" t="s">
        <v>932</v>
      </c>
      <c r="C502" s="1034"/>
      <c r="D502" s="1035"/>
      <c r="T502" s="700"/>
    </row>
    <row r="503" spans="1:216" x14ac:dyDescent="0.25">
      <c r="A503" s="1024"/>
      <c r="B503" s="844" t="s">
        <v>930</v>
      </c>
      <c r="C503" s="844">
        <v>211</v>
      </c>
      <c r="D503" s="844">
        <v>213</v>
      </c>
      <c r="T503" s="700"/>
      <c r="FZ503" s="863">
        <f>5928.3-FZ519</f>
        <v>0</v>
      </c>
      <c r="HE503" s="697"/>
      <c r="HF503" s="863">
        <f>26667.2-5928.3-HF519</f>
        <v>0</v>
      </c>
    </row>
    <row r="504" spans="1:216" hidden="1" x14ac:dyDescent="0.25">
      <c r="A504" s="845" t="s">
        <v>49</v>
      </c>
      <c r="B504" s="846">
        <f>C504+D504</f>
        <v>15197.6</v>
      </c>
      <c r="C504" s="847">
        <f>AG281</f>
        <v>11672.5</v>
      </c>
      <c r="D504" s="847">
        <f>AH281</f>
        <v>3525.1</v>
      </c>
      <c r="T504" s="700"/>
      <c r="HE504" s="697"/>
      <c r="HF504" s="697"/>
    </row>
    <row r="505" spans="1:216" hidden="1" x14ac:dyDescent="0.25">
      <c r="A505" s="845" t="s">
        <v>680</v>
      </c>
      <c r="B505" s="846">
        <f t="shared" ref="B505:B508" si="3788">C505+D505</f>
        <v>759.5</v>
      </c>
      <c r="C505" s="847">
        <f>FU281</f>
        <v>583.29999999999995</v>
      </c>
      <c r="D505" s="847">
        <f>FV281</f>
        <v>176.2</v>
      </c>
      <c r="T505" s="700"/>
      <c r="HE505" s="697"/>
      <c r="HF505" s="697"/>
    </row>
    <row r="506" spans="1:216" hidden="1" x14ac:dyDescent="0.25">
      <c r="A506" s="845" t="s">
        <v>50</v>
      </c>
      <c r="B506" s="846">
        <f t="shared" si="3788"/>
        <v>5929.3</v>
      </c>
      <c r="C506" s="847">
        <f>BQ281</f>
        <v>4554</v>
      </c>
      <c r="D506" s="847">
        <f>BR281</f>
        <v>1375.3</v>
      </c>
      <c r="T506" s="700"/>
      <c r="HE506" s="697"/>
      <c r="HF506" s="697"/>
    </row>
    <row r="507" spans="1:216" hidden="1" x14ac:dyDescent="0.25">
      <c r="A507" s="845" t="s">
        <v>540</v>
      </c>
      <c r="B507" s="846">
        <f t="shared" si="3788"/>
        <v>4681.5</v>
      </c>
      <c r="C507" s="847">
        <f>DA281</f>
        <v>3595.6</v>
      </c>
      <c r="D507" s="847">
        <f>DB281</f>
        <v>1085.9000000000001</v>
      </c>
      <c r="T507" s="700"/>
      <c r="HE507" s="697"/>
      <c r="HF507" s="697"/>
    </row>
    <row r="508" spans="1:216" hidden="1" x14ac:dyDescent="0.25">
      <c r="A508" s="845" t="s">
        <v>63</v>
      </c>
      <c r="B508" s="846">
        <f t="shared" si="3788"/>
        <v>1094.2</v>
      </c>
      <c r="C508" s="847">
        <f>EK281</f>
        <v>840.4</v>
      </c>
      <c r="D508" s="847">
        <f>EL281</f>
        <v>253.8</v>
      </c>
      <c r="T508" s="700"/>
      <c r="HE508" s="697"/>
      <c r="HF508" s="697"/>
    </row>
    <row r="509" spans="1:216" hidden="1" x14ac:dyDescent="0.25">
      <c r="A509" s="848" t="s">
        <v>61</v>
      </c>
      <c r="B509" s="849">
        <f>SUM(B504:B508)</f>
        <v>27662.1</v>
      </c>
      <c r="C509" s="849">
        <f>SUM(C504:C508)</f>
        <v>21245.8</v>
      </c>
      <c r="D509" s="849">
        <f>SUM(D504:D508)</f>
        <v>6416.3</v>
      </c>
      <c r="T509" s="700"/>
      <c r="HE509" s="697"/>
      <c r="HF509" s="697"/>
    </row>
    <row r="510" spans="1:216" hidden="1" x14ac:dyDescent="0.25">
      <c r="B510" s="708">
        <f>HG281</f>
        <v>27662.1</v>
      </c>
      <c r="C510" s="700">
        <f>HE281</f>
        <v>21245.8</v>
      </c>
      <c r="D510" s="700">
        <f>HF281</f>
        <v>6416.3</v>
      </c>
      <c r="T510" s="700"/>
      <c r="HE510" s="697"/>
      <c r="HF510" s="697"/>
    </row>
    <row r="511" spans="1:216" hidden="1" x14ac:dyDescent="0.25">
      <c r="B511" s="700">
        <f>B509-B510</f>
        <v>0</v>
      </c>
      <c r="C511" s="700">
        <f t="shared" ref="C511:D511" si="3789">C509-C510</f>
        <v>0</v>
      </c>
      <c r="D511" s="700">
        <f t="shared" si="3789"/>
        <v>0</v>
      </c>
      <c r="T511" s="700"/>
      <c r="HE511" s="697"/>
      <c r="HF511" s="697"/>
    </row>
    <row r="512" spans="1:216" x14ac:dyDescent="0.25">
      <c r="A512" s="1026" t="s">
        <v>921</v>
      </c>
      <c r="B512" s="1030" t="s">
        <v>931</v>
      </c>
      <c r="C512" s="1031"/>
      <c r="D512" s="1032"/>
      <c r="F512" s="707"/>
      <c r="G512" s="707"/>
      <c r="H512" s="707"/>
      <c r="I512" s="707"/>
      <c r="J512" s="707"/>
      <c r="K512" s="707"/>
      <c r="L512" s="707"/>
      <c r="M512" s="707"/>
      <c r="N512" s="707"/>
      <c r="O512" s="707"/>
      <c r="P512" s="707"/>
      <c r="Q512" s="707"/>
      <c r="R512" s="707"/>
      <c r="S512" s="707"/>
      <c r="T512" s="707"/>
      <c r="U512" s="707"/>
      <c r="V512" s="707"/>
      <c r="W512" s="707"/>
      <c r="X512" s="707"/>
      <c r="Y512" s="707"/>
      <c r="Z512" s="707"/>
      <c r="AA512" s="707"/>
      <c r="AB512" s="707"/>
      <c r="AC512" s="707"/>
      <c r="AD512" s="707"/>
      <c r="AE512" s="707"/>
      <c r="AF512" s="707"/>
      <c r="AG512" s="707"/>
      <c r="AH512" s="707"/>
      <c r="AI512" s="707"/>
      <c r="FY512" s="1026" t="s">
        <v>921</v>
      </c>
      <c r="FZ512" s="1037" t="s">
        <v>933</v>
      </c>
      <c r="GA512" s="1037"/>
      <c r="GB512" s="1037"/>
      <c r="HE512" s="1026" t="s">
        <v>921</v>
      </c>
      <c r="HF512" s="1037" t="s">
        <v>934</v>
      </c>
      <c r="HG512" s="1037"/>
      <c r="HH512" s="1037"/>
    </row>
    <row r="513" spans="1:216" x14ac:dyDescent="0.25">
      <c r="A513" s="1026"/>
      <c r="B513" s="859">
        <v>0.964036</v>
      </c>
      <c r="C513" s="860"/>
      <c r="D513" s="861"/>
      <c r="F513" s="707"/>
      <c r="G513" s="707"/>
      <c r="H513" s="707"/>
      <c r="I513" s="707"/>
      <c r="J513" s="707"/>
      <c r="K513" s="707"/>
      <c r="L513" s="707"/>
      <c r="M513" s="707"/>
      <c r="N513" s="707"/>
      <c r="O513" s="707"/>
      <c r="P513" s="707"/>
      <c r="Q513" s="707"/>
      <c r="R513" s="707"/>
      <c r="S513" s="707"/>
      <c r="T513" s="707"/>
      <c r="U513" s="707"/>
      <c r="V513" s="707"/>
      <c r="W513" s="707"/>
      <c r="X513" s="707"/>
      <c r="Y513" s="707"/>
      <c r="Z513" s="707"/>
      <c r="AA513" s="707"/>
      <c r="AB513" s="707"/>
      <c r="AC513" s="707"/>
      <c r="AD513" s="707"/>
      <c r="AE513" s="707"/>
      <c r="AF513" s="707"/>
      <c r="AG513" s="707"/>
      <c r="AH513" s="707"/>
      <c r="AI513" s="707"/>
      <c r="FY513" s="1026"/>
      <c r="FZ513" s="844" t="s">
        <v>930</v>
      </c>
      <c r="GA513" s="844">
        <v>211</v>
      </c>
      <c r="GB513" s="844">
        <v>213</v>
      </c>
      <c r="HE513" s="1026"/>
      <c r="HF513" s="844" t="s">
        <v>930</v>
      </c>
      <c r="HG513" s="844">
        <v>211</v>
      </c>
      <c r="HH513" s="844">
        <v>213</v>
      </c>
    </row>
    <row r="514" spans="1:216" x14ac:dyDescent="0.25">
      <c r="A514" s="845" t="s">
        <v>49</v>
      </c>
      <c r="B514" s="846">
        <f>B504*B513</f>
        <v>14651</v>
      </c>
      <c r="C514" s="847">
        <f>B514/1.302</f>
        <v>11252.7</v>
      </c>
      <c r="D514" s="847">
        <f>B514-C514</f>
        <v>3398.3</v>
      </c>
      <c r="F514" s="707"/>
      <c r="G514" s="707"/>
      <c r="H514" s="707"/>
      <c r="I514" s="707"/>
      <c r="J514" s="707"/>
      <c r="K514" s="707"/>
      <c r="L514" s="707"/>
      <c r="M514" s="707"/>
      <c r="N514" s="707"/>
      <c r="O514" s="707"/>
      <c r="P514" s="707"/>
      <c r="Q514" s="707"/>
      <c r="R514" s="707"/>
      <c r="S514" s="707"/>
      <c r="T514" s="707"/>
      <c r="U514" s="707"/>
      <c r="V514" s="707"/>
      <c r="W514" s="707"/>
      <c r="X514" s="707"/>
      <c r="Y514" s="707"/>
      <c r="Z514" s="707"/>
      <c r="AA514" s="707"/>
      <c r="AB514" s="707"/>
      <c r="AC514" s="707"/>
      <c r="AD514" s="707"/>
      <c r="AE514" s="707"/>
      <c r="AF514" s="707"/>
      <c r="AG514" s="707"/>
      <c r="AH514" s="707"/>
      <c r="AI514" s="707"/>
      <c r="FY514" s="845" t="s">
        <v>49</v>
      </c>
      <c r="FZ514" s="846">
        <f t="shared" ref="FZ514:FZ517" si="3790">5928.3/26667.2*B514</f>
        <v>3257</v>
      </c>
      <c r="GA514" s="847">
        <f t="shared" ref="GA514:GA517" si="3791">FZ514/1.302</f>
        <v>2501.5</v>
      </c>
      <c r="GB514" s="847">
        <f t="shared" ref="GB514:GB517" si="3792">FZ514-GA514</f>
        <v>755.5</v>
      </c>
      <c r="HE514" s="845" t="s">
        <v>49</v>
      </c>
      <c r="HF514" s="846">
        <f t="shared" ref="HF514:HF517" si="3793">B514-FZ514</f>
        <v>11394</v>
      </c>
      <c r="HG514" s="847">
        <f t="shared" ref="HG514:HG517" si="3794">HF514/1.302</f>
        <v>8751.2000000000007</v>
      </c>
      <c r="HH514" s="847">
        <f t="shared" ref="HH514:HH517" si="3795">HF514-HG514</f>
        <v>2642.8</v>
      </c>
    </row>
    <row r="515" spans="1:216" x14ac:dyDescent="0.25">
      <c r="A515" s="845" t="s">
        <v>680</v>
      </c>
      <c r="B515" s="846">
        <f>B505*B513</f>
        <v>732.2</v>
      </c>
      <c r="C515" s="847">
        <f t="shared" ref="C515:C518" si="3796">B515/1.302</f>
        <v>562.4</v>
      </c>
      <c r="D515" s="847">
        <f t="shared" ref="D515:D518" si="3797">B515-C515</f>
        <v>169.8</v>
      </c>
      <c r="F515" s="707"/>
      <c r="G515" s="707"/>
      <c r="H515" s="707"/>
      <c r="I515" s="707"/>
      <c r="J515" s="707"/>
      <c r="K515" s="707"/>
      <c r="L515" s="707"/>
      <c r="M515" s="707"/>
      <c r="N515" s="707"/>
      <c r="O515" s="707"/>
      <c r="P515" s="707"/>
      <c r="Q515" s="707"/>
      <c r="R515" s="707"/>
      <c r="S515" s="707"/>
      <c r="T515" s="707"/>
      <c r="U515" s="707"/>
      <c r="V515" s="707"/>
      <c r="W515" s="707"/>
      <c r="X515" s="707"/>
      <c r="Y515" s="707"/>
      <c r="Z515" s="707"/>
      <c r="AA515" s="707"/>
      <c r="AB515" s="707"/>
      <c r="AC515" s="707"/>
      <c r="AD515" s="707"/>
      <c r="AE515" s="707"/>
      <c r="AF515" s="707"/>
      <c r="AG515" s="707"/>
      <c r="AH515" s="707"/>
      <c r="AI515" s="707"/>
      <c r="FY515" s="845" t="s">
        <v>680</v>
      </c>
      <c r="FZ515" s="846">
        <f t="shared" si="3790"/>
        <v>162.80000000000001</v>
      </c>
      <c r="GA515" s="847">
        <f t="shared" si="3791"/>
        <v>125</v>
      </c>
      <c r="GB515" s="847">
        <f t="shared" si="3792"/>
        <v>37.799999999999997</v>
      </c>
      <c r="HE515" s="845" t="s">
        <v>680</v>
      </c>
      <c r="HF515" s="846">
        <f t="shared" si="3793"/>
        <v>569.4</v>
      </c>
      <c r="HG515" s="847">
        <f t="shared" si="3794"/>
        <v>437.3</v>
      </c>
      <c r="HH515" s="847">
        <f t="shared" si="3795"/>
        <v>132.1</v>
      </c>
    </row>
    <row r="516" spans="1:216" x14ac:dyDescent="0.25">
      <c r="A516" s="845" t="s">
        <v>50</v>
      </c>
      <c r="B516" s="846">
        <f>B506*B513</f>
        <v>5716.1</v>
      </c>
      <c r="C516" s="847">
        <f t="shared" si="3796"/>
        <v>4390.2</v>
      </c>
      <c r="D516" s="847">
        <f t="shared" si="3797"/>
        <v>1325.9</v>
      </c>
      <c r="F516" s="707"/>
      <c r="G516" s="707"/>
      <c r="H516" s="707"/>
      <c r="I516" s="707"/>
      <c r="J516" s="707"/>
      <c r="K516" s="707"/>
      <c r="L516" s="707"/>
      <c r="M516" s="707"/>
      <c r="N516" s="707"/>
      <c r="O516" s="707"/>
      <c r="P516" s="707"/>
      <c r="Q516" s="707"/>
      <c r="R516" s="707"/>
      <c r="S516" s="707"/>
      <c r="T516" s="707"/>
      <c r="U516" s="707"/>
      <c r="V516" s="707"/>
      <c r="W516" s="707"/>
      <c r="X516" s="707"/>
      <c r="Y516" s="707"/>
      <c r="Z516" s="707"/>
      <c r="AA516" s="707"/>
      <c r="AB516" s="707"/>
      <c r="AC516" s="707"/>
      <c r="AD516" s="707"/>
      <c r="AE516" s="707"/>
      <c r="AF516" s="707"/>
      <c r="AG516" s="707"/>
      <c r="AH516" s="707"/>
      <c r="AI516" s="707"/>
      <c r="FY516" s="845" t="s">
        <v>50</v>
      </c>
      <c r="FZ516" s="846">
        <f t="shared" si="3790"/>
        <v>1270.7</v>
      </c>
      <c r="GA516" s="847">
        <f t="shared" si="3791"/>
        <v>976</v>
      </c>
      <c r="GB516" s="847">
        <f t="shared" si="3792"/>
        <v>294.7</v>
      </c>
      <c r="HE516" s="845" t="s">
        <v>50</v>
      </c>
      <c r="HF516" s="846">
        <f t="shared" si="3793"/>
        <v>4445.3999999999996</v>
      </c>
      <c r="HG516" s="847">
        <f t="shared" si="3794"/>
        <v>3414.3</v>
      </c>
      <c r="HH516" s="847">
        <f t="shared" si="3795"/>
        <v>1031.0999999999999</v>
      </c>
    </row>
    <row r="517" spans="1:216" x14ac:dyDescent="0.25">
      <c r="A517" s="845" t="s">
        <v>540</v>
      </c>
      <c r="B517" s="846">
        <f>B507*B513</f>
        <v>4513.1000000000004</v>
      </c>
      <c r="C517" s="847">
        <f t="shared" si="3796"/>
        <v>3466.3</v>
      </c>
      <c r="D517" s="847">
        <f t="shared" si="3797"/>
        <v>1046.8</v>
      </c>
      <c r="F517" s="707"/>
      <c r="G517" s="707"/>
      <c r="H517" s="707"/>
      <c r="I517" s="707"/>
      <c r="J517" s="707"/>
      <c r="K517" s="707"/>
      <c r="L517" s="707"/>
      <c r="M517" s="707"/>
      <c r="N517" s="707"/>
      <c r="O517" s="707"/>
      <c r="P517" s="707"/>
      <c r="Q517" s="707"/>
      <c r="R517" s="707"/>
      <c r="S517" s="707"/>
      <c r="T517" s="707"/>
      <c r="U517" s="707"/>
      <c r="V517" s="707"/>
      <c r="W517" s="707"/>
      <c r="X517" s="707"/>
      <c r="Y517" s="707"/>
      <c r="Z517" s="707"/>
      <c r="AA517" s="707"/>
      <c r="AB517" s="707"/>
      <c r="AC517" s="707"/>
      <c r="AD517" s="707"/>
      <c r="AE517" s="707"/>
      <c r="AF517" s="707"/>
      <c r="AG517" s="707"/>
      <c r="AH517" s="707"/>
      <c r="AI517" s="707"/>
      <c r="FY517" s="845" t="s">
        <v>540</v>
      </c>
      <c r="FZ517" s="846">
        <f t="shared" si="3790"/>
        <v>1003.3</v>
      </c>
      <c r="GA517" s="847">
        <f t="shared" si="3791"/>
        <v>770.6</v>
      </c>
      <c r="GB517" s="847">
        <f t="shared" si="3792"/>
        <v>232.7</v>
      </c>
      <c r="HE517" s="845" t="s">
        <v>540</v>
      </c>
      <c r="HF517" s="846">
        <f t="shared" si="3793"/>
        <v>3509.8</v>
      </c>
      <c r="HG517" s="847">
        <f t="shared" si="3794"/>
        <v>2695.7</v>
      </c>
      <c r="HH517" s="847">
        <f t="shared" si="3795"/>
        <v>814.1</v>
      </c>
    </row>
    <row r="518" spans="1:216" x14ac:dyDescent="0.25">
      <c r="A518" s="845" t="s">
        <v>63</v>
      </c>
      <c r="B518" s="846">
        <f>B508*B513</f>
        <v>1054.8</v>
      </c>
      <c r="C518" s="847">
        <f t="shared" si="3796"/>
        <v>810.1</v>
      </c>
      <c r="D518" s="847">
        <f t="shared" si="3797"/>
        <v>244.7</v>
      </c>
      <c r="F518" s="707"/>
      <c r="G518" s="707"/>
      <c r="H518" s="707"/>
      <c r="I518" s="707"/>
      <c r="J518" s="707"/>
      <c r="K518" s="707"/>
      <c r="L518" s="707"/>
      <c r="M518" s="707"/>
      <c r="N518" s="707"/>
      <c r="O518" s="707"/>
      <c r="P518" s="707"/>
      <c r="Q518" s="707"/>
      <c r="R518" s="707"/>
      <c r="S518" s="707"/>
      <c r="T518" s="707"/>
      <c r="U518" s="707"/>
      <c r="V518" s="707"/>
      <c r="W518" s="707"/>
      <c r="X518" s="707"/>
      <c r="Y518" s="707"/>
      <c r="Z518" s="707"/>
      <c r="AA518" s="707"/>
      <c r="AB518" s="707"/>
      <c r="AC518" s="707"/>
      <c r="AD518" s="707"/>
      <c r="AE518" s="707"/>
      <c r="AF518" s="707"/>
      <c r="AG518" s="707"/>
      <c r="AH518" s="707"/>
      <c r="AI518" s="707"/>
      <c r="FY518" s="845" t="s">
        <v>63</v>
      </c>
      <c r="FZ518" s="846">
        <f>5928.3/26667.2*B518</f>
        <v>234.5</v>
      </c>
      <c r="GA518" s="847">
        <f>FZ518/1.302</f>
        <v>180.1</v>
      </c>
      <c r="GB518" s="847">
        <f>FZ518-GA518</f>
        <v>54.4</v>
      </c>
      <c r="HE518" s="845" t="s">
        <v>63</v>
      </c>
      <c r="HF518" s="846">
        <f>B518-FZ518</f>
        <v>820.3</v>
      </c>
      <c r="HG518" s="847">
        <f>HF518/1.302</f>
        <v>630</v>
      </c>
      <c r="HH518" s="847">
        <f>HF518-HG518</f>
        <v>190.3</v>
      </c>
    </row>
    <row r="519" spans="1:216" x14ac:dyDescent="0.25">
      <c r="A519" s="848" t="s">
        <v>61</v>
      </c>
      <c r="B519" s="862">
        <f>SUM(B514:B518)</f>
        <v>26667.200000000001</v>
      </c>
      <c r="C519" s="862">
        <f>SUM(C514:C518)</f>
        <v>20481.7</v>
      </c>
      <c r="D519" s="862">
        <f>SUM(D514:D518)</f>
        <v>6185.5</v>
      </c>
      <c r="F519" s="707"/>
      <c r="G519" s="707"/>
      <c r="H519" s="707"/>
      <c r="I519" s="707"/>
      <c r="J519" s="707"/>
      <c r="K519" s="707"/>
      <c r="L519" s="707"/>
      <c r="M519" s="707"/>
      <c r="N519" s="707"/>
      <c r="O519" s="707"/>
      <c r="P519" s="707"/>
      <c r="Q519" s="707"/>
      <c r="R519" s="707"/>
      <c r="S519" s="707"/>
      <c r="T519" s="707"/>
      <c r="U519" s="707"/>
      <c r="V519" s="707"/>
      <c r="W519" s="707"/>
      <c r="X519" s="707"/>
      <c r="Y519" s="707"/>
      <c r="Z519" s="707"/>
      <c r="AA519" s="707"/>
      <c r="AB519" s="707"/>
      <c r="AC519" s="707"/>
      <c r="AD519" s="707"/>
      <c r="AE519" s="707"/>
      <c r="AF519" s="707"/>
      <c r="AG519" s="707"/>
      <c r="AH519" s="707"/>
      <c r="AI519" s="707"/>
      <c r="FY519" s="848" t="s">
        <v>61</v>
      </c>
      <c r="FZ519" s="862">
        <f>SUM(FZ514:FZ518)</f>
        <v>5928.3</v>
      </c>
      <c r="GA519" s="862">
        <f>SUM(GA514:GA518)</f>
        <v>4553.2</v>
      </c>
      <c r="GB519" s="862">
        <f>SUM(GB514:GB518)</f>
        <v>1375.1</v>
      </c>
      <c r="HE519" s="848" t="s">
        <v>61</v>
      </c>
      <c r="HF519" s="862">
        <f>SUM(HF514:HF518)</f>
        <v>20738.900000000001</v>
      </c>
      <c r="HG519" s="862">
        <f>SUM(HG514:HG518)</f>
        <v>15928.5</v>
      </c>
      <c r="HH519" s="862">
        <f>SUM(HH514:HH518)</f>
        <v>4810.3999999999996</v>
      </c>
    </row>
    <row r="520" spans="1:216" hidden="1" x14ac:dyDescent="0.25">
      <c r="B520" s="700"/>
      <c r="C520" s="700"/>
      <c r="D520" s="700"/>
      <c r="T520" s="700"/>
    </row>
    <row r="521" spans="1:216" hidden="1" x14ac:dyDescent="0.25">
      <c r="B521" s="700"/>
      <c r="C521" s="700"/>
      <c r="D521" s="700"/>
      <c r="T521" s="700"/>
    </row>
    <row r="522" spans="1:216" ht="45" hidden="1" x14ac:dyDescent="0.25">
      <c r="A522" s="1024" t="s">
        <v>921</v>
      </c>
      <c r="B522" s="1033" t="s">
        <v>935</v>
      </c>
      <c r="C522" s="1034"/>
      <c r="D522" s="1035"/>
      <c r="E522" s="843" t="s">
        <v>936</v>
      </c>
      <c r="F522" s="1036" t="s">
        <v>937</v>
      </c>
      <c r="T522" s="700"/>
    </row>
    <row r="523" spans="1:216" ht="52.5" hidden="1" customHeight="1" x14ac:dyDescent="0.25">
      <c r="A523" s="1024"/>
      <c r="B523" s="864" t="s">
        <v>930</v>
      </c>
      <c r="C523" s="865" t="s">
        <v>938</v>
      </c>
      <c r="D523" s="865" t="s">
        <v>939</v>
      </c>
      <c r="E523" s="865" t="s">
        <v>940</v>
      </c>
      <c r="F523" s="1036"/>
      <c r="T523" s="700"/>
    </row>
    <row r="524" spans="1:216" hidden="1" x14ac:dyDescent="0.25">
      <c r="A524" s="845" t="s">
        <v>49</v>
      </c>
      <c r="B524" s="846">
        <f>C524+D524</f>
        <v>269.5</v>
      </c>
      <c r="C524" s="847">
        <f>(F524*16242+F524*1009.76)*2/1000</f>
        <v>207</v>
      </c>
      <c r="D524" s="847">
        <f>C524*0.302</f>
        <v>62.5</v>
      </c>
      <c r="E524" s="847">
        <f>F524*16242*3/1000</f>
        <v>292.39999999999998</v>
      </c>
      <c r="F524" s="866">
        <v>6</v>
      </c>
      <c r="T524" s="700"/>
    </row>
    <row r="525" spans="1:216" hidden="1" x14ac:dyDescent="0.25">
      <c r="A525" s="845" t="s">
        <v>680</v>
      </c>
      <c r="B525" s="846">
        <f t="shared" ref="B525:B528" si="3798">C525+D525</f>
        <v>0</v>
      </c>
      <c r="C525" s="847">
        <f t="shared" ref="C525:C528" si="3799">(F525*16242+F525*1009.76)*2/1000</f>
        <v>0</v>
      </c>
      <c r="D525" s="847">
        <f t="shared" ref="D525:D528" si="3800">C525*0.302</f>
        <v>0</v>
      </c>
      <c r="E525" s="847">
        <f t="shared" ref="E525:E528" si="3801">F525*16242*3/1000</f>
        <v>0</v>
      </c>
      <c r="F525" s="866"/>
      <c r="T525" s="700"/>
    </row>
    <row r="526" spans="1:216" hidden="1" x14ac:dyDescent="0.25">
      <c r="A526" s="845" t="s">
        <v>50</v>
      </c>
      <c r="B526" s="846">
        <f t="shared" si="3798"/>
        <v>134.80000000000001</v>
      </c>
      <c r="C526" s="847">
        <f t="shared" si="3799"/>
        <v>103.5</v>
      </c>
      <c r="D526" s="847">
        <f t="shared" si="3800"/>
        <v>31.3</v>
      </c>
      <c r="E526" s="847">
        <f t="shared" si="3801"/>
        <v>146.19999999999999</v>
      </c>
      <c r="F526" s="866">
        <v>3</v>
      </c>
      <c r="T526" s="700"/>
    </row>
    <row r="527" spans="1:216" hidden="1" x14ac:dyDescent="0.25">
      <c r="A527" s="845" t="s">
        <v>540</v>
      </c>
      <c r="B527" s="846">
        <f t="shared" si="3798"/>
        <v>0</v>
      </c>
      <c r="C527" s="847">
        <f t="shared" si="3799"/>
        <v>0</v>
      </c>
      <c r="D527" s="847">
        <f t="shared" si="3800"/>
        <v>0</v>
      </c>
      <c r="E527" s="847">
        <f t="shared" si="3801"/>
        <v>0</v>
      </c>
      <c r="F527" s="866"/>
      <c r="T527" s="700"/>
    </row>
    <row r="528" spans="1:216" hidden="1" x14ac:dyDescent="0.25">
      <c r="A528" s="845" t="s">
        <v>63</v>
      </c>
      <c r="B528" s="846">
        <f t="shared" si="3798"/>
        <v>0</v>
      </c>
      <c r="C528" s="847">
        <f t="shared" si="3799"/>
        <v>0</v>
      </c>
      <c r="D528" s="847">
        <f t="shared" si="3800"/>
        <v>0</v>
      </c>
      <c r="E528" s="847">
        <f t="shared" si="3801"/>
        <v>0</v>
      </c>
      <c r="F528" s="866"/>
      <c r="T528" s="700"/>
    </row>
    <row r="529" spans="1:35" hidden="1" x14ac:dyDescent="0.25">
      <c r="A529" s="848" t="s">
        <v>61</v>
      </c>
      <c r="B529" s="849">
        <f>SUM(B524:B528)</f>
        <v>404.3</v>
      </c>
      <c r="C529" s="849">
        <f>SUM(C524:C528)</f>
        <v>310.5</v>
      </c>
      <c r="D529" s="849">
        <f>SUM(D524:D528)</f>
        <v>93.8</v>
      </c>
      <c r="E529" s="849">
        <f>SUM(E524:E528)</f>
        <v>438.6</v>
      </c>
      <c r="F529" s="867">
        <f>SUM(F524:F528)</f>
        <v>9</v>
      </c>
      <c r="T529" s="700"/>
      <c r="AA529" s="700">
        <f>B529+E529</f>
        <v>842.9</v>
      </c>
    </row>
    <row r="530" spans="1:35" hidden="1" x14ac:dyDescent="0.25">
      <c r="C530" s="700"/>
      <c r="D530" s="700"/>
      <c r="T530" s="700"/>
    </row>
    <row r="531" spans="1:35" hidden="1" x14ac:dyDescent="0.25">
      <c r="C531" s="700"/>
      <c r="D531" s="700"/>
      <c r="T531" s="700"/>
    </row>
    <row r="532" spans="1:35" ht="45" x14ac:dyDescent="0.25">
      <c r="A532" s="1024" t="s">
        <v>921</v>
      </c>
      <c r="B532" s="1033" t="s">
        <v>941</v>
      </c>
      <c r="C532" s="1034"/>
      <c r="D532" s="1035"/>
      <c r="E532" s="843" t="s">
        <v>936</v>
      </c>
      <c r="F532" s="1036" t="s">
        <v>937</v>
      </c>
      <c r="T532" s="700"/>
    </row>
    <row r="533" spans="1:35" ht="52.5" customHeight="1" x14ac:dyDescent="0.25">
      <c r="A533" s="1024"/>
      <c r="B533" s="864" t="s">
        <v>930</v>
      </c>
      <c r="C533" s="865" t="s">
        <v>938</v>
      </c>
      <c r="D533" s="865" t="s">
        <v>939</v>
      </c>
      <c r="E533" s="865" t="s">
        <v>940</v>
      </c>
      <c r="F533" s="1036"/>
      <c r="T533" s="700"/>
    </row>
    <row r="534" spans="1:35" hidden="1" x14ac:dyDescent="0.25">
      <c r="A534" s="845" t="s">
        <v>49</v>
      </c>
      <c r="B534" s="846">
        <f>C534+D534</f>
        <v>256.10000000000002</v>
      </c>
      <c r="C534" s="847">
        <f>C524-C524*0.05</f>
        <v>196.7</v>
      </c>
      <c r="D534" s="847">
        <f>C534*0.302</f>
        <v>59.4</v>
      </c>
      <c r="E534" s="847">
        <f>F534*16242*3/1000</f>
        <v>292.39999999999998</v>
      </c>
      <c r="F534" s="866">
        <v>6</v>
      </c>
      <c r="T534" s="700"/>
    </row>
    <row r="535" spans="1:35" hidden="1" x14ac:dyDescent="0.25">
      <c r="A535" s="845" t="s">
        <v>680</v>
      </c>
      <c r="B535" s="846">
        <f t="shared" ref="B535:B538" si="3802">C535+D535</f>
        <v>0</v>
      </c>
      <c r="C535" s="847">
        <f t="shared" ref="C535:C538" si="3803">C525-C525*0.05</f>
        <v>0</v>
      </c>
      <c r="D535" s="847">
        <f t="shared" ref="D535:D538" si="3804">C535*0.302</f>
        <v>0</v>
      </c>
      <c r="E535" s="847">
        <f t="shared" ref="E535:E538" si="3805">F535*16242*3/1000</f>
        <v>0</v>
      </c>
      <c r="F535" s="866"/>
      <c r="T535" s="700"/>
    </row>
    <row r="536" spans="1:35" hidden="1" x14ac:dyDescent="0.25">
      <c r="A536" s="845" t="s">
        <v>50</v>
      </c>
      <c r="B536" s="846">
        <f t="shared" si="3802"/>
        <v>128</v>
      </c>
      <c r="C536" s="847">
        <f t="shared" si="3803"/>
        <v>98.3</v>
      </c>
      <c r="D536" s="847">
        <f t="shared" si="3804"/>
        <v>29.7</v>
      </c>
      <c r="E536" s="847">
        <f t="shared" si="3805"/>
        <v>146.19999999999999</v>
      </c>
      <c r="F536" s="866">
        <v>3</v>
      </c>
      <c r="T536" s="700"/>
    </row>
    <row r="537" spans="1:35" hidden="1" x14ac:dyDescent="0.25">
      <c r="A537" s="845" t="s">
        <v>540</v>
      </c>
      <c r="B537" s="846">
        <f t="shared" si="3802"/>
        <v>0</v>
      </c>
      <c r="C537" s="847">
        <f t="shared" si="3803"/>
        <v>0</v>
      </c>
      <c r="D537" s="847">
        <f t="shared" si="3804"/>
        <v>0</v>
      </c>
      <c r="E537" s="847">
        <f t="shared" si="3805"/>
        <v>0</v>
      </c>
      <c r="F537" s="866"/>
      <c r="T537" s="700"/>
    </row>
    <row r="538" spans="1:35" hidden="1" x14ac:dyDescent="0.25">
      <c r="A538" s="845" t="s">
        <v>63</v>
      </c>
      <c r="B538" s="846">
        <f t="shared" si="3802"/>
        <v>0</v>
      </c>
      <c r="C538" s="847">
        <f t="shared" si="3803"/>
        <v>0</v>
      </c>
      <c r="D538" s="847">
        <f t="shared" si="3804"/>
        <v>0</v>
      </c>
      <c r="E538" s="847">
        <f t="shared" si="3805"/>
        <v>0</v>
      </c>
      <c r="F538" s="866"/>
      <c r="T538" s="700"/>
    </row>
    <row r="539" spans="1:35" hidden="1" x14ac:dyDescent="0.25">
      <c r="A539" s="848" t="s">
        <v>61</v>
      </c>
      <c r="B539" s="849">
        <f>SUM(B534:B538)</f>
        <v>384.1</v>
      </c>
      <c r="C539" s="849">
        <f>SUM(C534:C538)</f>
        <v>295</v>
      </c>
      <c r="D539" s="849">
        <f>SUM(D534:D538)</f>
        <v>89.1</v>
      </c>
      <c r="E539" s="849">
        <f>SUM(E534:E538)</f>
        <v>438.6</v>
      </c>
      <c r="F539" s="867">
        <f>SUM(F534:F538)</f>
        <v>9</v>
      </c>
      <c r="T539" s="700"/>
      <c r="AA539" s="700">
        <f>B539+E539</f>
        <v>822.7</v>
      </c>
    </row>
    <row r="540" spans="1:35" hidden="1" x14ac:dyDescent="0.25">
      <c r="A540" s="868"/>
      <c r="B540" s="869"/>
      <c r="C540" s="869"/>
      <c r="D540" s="869"/>
      <c r="E540" s="869"/>
      <c r="F540" s="870"/>
      <c r="T540" s="700"/>
      <c r="AA540" s="700"/>
    </row>
    <row r="541" spans="1:35" hidden="1" x14ac:dyDescent="0.25">
      <c r="A541" s="868"/>
      <c r="B541" s="869"/>
      <c r="C541" s="869"/>
      <c r="D541" s="869"/>
      <c r="E541" s="869"/>
      <c r="F541" s="870"/>
      <c r="T541" s="700"/>
      <c r="AA541" s="700"/>
    </row>
    <row r="542" spans="1:35" x14ac:dyDescent="0.25">
      <c r="A542" s="1026" t="s">
        <v>921</v>
      </c>
      <c r="B542" s="1030" t="s">
        <v>931</v>
      </c>
      <c r="C542" s="1031"/>
      <c r="D542" s="1032"/>
      <c r="F542" s="707"/>
      <c r="G542" s="707"/>
      <c r="H542" s="707"/>
      <c r="I542" s="707"/>
      <c r="J542" s="707"/>
      <c r="K542" s="707"/>
      <c r="L542" s="707"/>
      <c r="M542" s="707"/>
      <c r="N542" s="707"/>
      <c r="O542" s="707"/>
      <c r="P542" s="707"/>
      <c r="Q542" s="707"/>
      <c r="R542" s="707"/>
      <c r="S542" s="707"/>
      <c r="T542" s="707"/>
      <c r="U542" s="707"/>
      <c r="V542" s="707"/>
      <c r="W542" s="707"/>
      <c r="X542" s="707"/>
      <c r="Y542" s="707"/>
      <c r="Z542" s="707"/>
      <c r="AA542" s="707"/>
      <c r="AB542" s="707"/>
      <c r="AC542" s="707"/>
      <c r="AD542" s="707"/>
      <c r="AE542" s="707"/>
      <c r="AF542" s="707"/>
      <c r="AG542" s="707"/>
      <c r="AH542" s="707"/>
      <c r="AI542" s="707"/>
    </row>
    <row r="543" spans="1:35" x14ac:dyDescent="0.25">
      <c r="A543" s="1026"/>
      <c r="B543" s="859">
        <v>0.964036</v>
      </c>
      <c r="C543" s="860"/>
      <c r="D543" s="861"/>
      <c r="F543" s="707"/>
      <c r="G543" s="707"/>
      <c r="H543" s="707"/>
      <c r="I543" s="707"/>
      <c r="J543" s="707"/>
      <c r="K543" s="707"/>
      <c r="L543" s="707"/>
      <c r="M543" s="707"/>
      <c r="N543" s="707"/>
      <c r="O543" s="707"/>
      <c r="P543" s="707"/>
      <c r="Q543" s="707"/>
      <c r="R543" s="707"/>
      <c r="S543" s="707"/>
      <c r="T543" s="707"/>
      <c r="U543" s="707"/>
      <c r="V543" s="707"/>
      <c r="W543" s="707"/>
      <c r="X543" s="707"/>
      <c r="Y543" s="707"/>
      <c r="Z543" s="707"/>
      <c r="AA543" s="707"/>
      <c r="AB543" s="707"/>
      <c r="AC543" s="707"/>
      <c r="AD543" s="707"/>
      <c r="AE543" s="707"/>
      <c r="AF543" s="707"/>
      <c r="AG543" s="707"/>
      <c r="AH543" s="707"/>
      <c r="AI543" s="707"/>
    </row>
    <row r="544" spans="1:35" x14ac:dyDescent="0.25">
      <c r="A544" s="845" t="s">
        <v>49</v>
      </c>
      <c r="B544" s="846">
        <f>B534*B543</f>
        <v>246.9</v>
      </c>
      <c r="C544" s="847">
        <f>B544/1.302</f>
        <v>189.6</v>
      </c>
      <c r="D544" s="847">
        <f>B544-C544</f>
        <v>57.3</v>
      </c>
      <c r="E544" s="847">
        <f>F544*16242*3/1000</f>
        <v>292.39999999999998</v>
      </c>
      <c r="F544" s="866">
        <v>6</v>
      </c>
      <c r="G544" s="707"/>
      <c r="H544" s="707"/>
      <c r="I544" s="707"/>
      <c r="J544" s="707"/>
      <c r="K544" s="707"/>
      <c r="L544" s="707"/>
      <c r="M544" s="707"/>
      <c r="N544" s="707"/>
      <c r="O544" s="707"/>
      <c r="P544" s="707"/>
      <c r="Q544" s="707"/>
      <c r="R544" s="707"/>
      <c r="S544" s="707"/>
      <c r="T544" s="707"/>
      <c r="U544" s="707"/>
      <c r="V544" s="707"/>
      <c r="W544" s="707"/>
      <c r="X544" s="707"/>
      <c r="Y544" s="707"/>
      <c r="Z544" s="707"/>
      <c r="AA544" s="707"/>
      <c r="AB544" s="707"/>
      <c r="AC544" s="707"/>
      <c r="AD544" s="707"/>
      <c r="AE544" s="707"/>
      <c r="AF544" s="707"/>
      <c r="AG544" s="707"/>
      <c r="AH544" s="707"/>
      <c r="AI544" s="707"/>
    </row>
    <row r="545" spans="1:35" x14ac:dyDescent="0.25">
      <c r="A545" s="845" t="s">
        <v>680</v>
      </c>
      <c r="B545" s="846">
        <f>B535*B543</f>
        <v>0</v>
      </c>
      <c r="C545" s="847">
        <f t="shared" ref="C545:C548" si="3806">B545/1.302</f>
        <v>0</v>
      </c>
      <c r="D545" s="847">
        <f t="shared" ref="D545:D548" si="3807">B545-C545</f>
        <v>0</v>
      </c>
      <c r="E545" s="847">
        <f t="shared" ref="E545:E548" si="3808">F545*16242*3/1000</f>
        <v>0</v>
      </c>
      <c r="F545" s="866"/>
      <c r="G545" s="707"/>
      <c r="H545" s="707"/>
      <c r="I545" s="707"/>
      <c r="J545" s="707"/>
      <c r="K545" s="707"/>
      <c r="L545" s="707"/>
      <c r="M545" s="707"/>
      <c r="N545" s="707"/>
      <c r="O545" s="707"/>
      <c r="P545" s="707"/>
      <c r="Q545" s="707"/>
      <c r="R545" s="707"/>
      <c r="S545" s="707"/>
      <c r="T545" s="707"/>
      <c r="U545" s="707"/>
      <c r="V545" s="707"/>
      <c r="W545" s="707"/>
      <c r="X545" s="707"/>
      <c r="Y545" s="707"/>
      <c r="Z545" s="707"/>
      <c r="AA545" s="707"/>
      <c r="AB545" s="707"/>
      <c r="AC545" s="707"/>
      <c r="AD545" s="707"/>
      <c r="AE545" s="707"/>
      <c r="AF545" s="707"/>
      <c r="AG545" s="707"/>
      <c r="AH545" s="707"/>
      <c r="AI545" s="707"/>
    </row>
    <row r="546" spans="1:35" x14ac:dyDescent="0.25">
      <c r="A546" s="845" t="s">
        <v>50</v>
      </c>
      <c r="B546" s="846">
        <f>B536*B543</f>
        <v>123.4</v>
      </c>
      <c r="C546" s="847">
        <f t="shared" si="3806"/>
        <v>94.8</v>
      </c>
      <c r="D546" s="847">
        <f t="shared" si="3807"/>
        <v>28.6</v>
      </c>
      <c r="E546" s="847">
        <f t="shared" si="3808"/>
        <v>146.19999999999999</v>
      </c>
      <c r="F546" s="866">
        <v>3</v>
      </c>
      <c r="G546" s="707"/>
      <c r="H546" s="707"/>
      <c r="I546" s="707"/>
      <c r="J546" s="707"/>
      <c r="K546" s="707"/>
      <c r="L546" s="707"/>
      <c r="M546" s="707"/>
      <c r="N546" s="707"/>
      <c r="O546" s="707"/>
      <c r="P546" s="707"/>
      <c r="Q546" s="707"/>
      <c r="R546" s="707"/>
      <c r="S546" s="707"/>
      <c r="T546" s="707"/>
      <c r="U546" s="707"/>
      <c r="V546" s="707"/>
      <c r="W546" s="707"/>
      <c r="X546" s="707"/>
      <c r="Y546" s="707"/>
      <c r="Z546" s="707"/>
      <c r="AA546" s="707"/>
      <c r="AB546" s="707"/>
      <c r="AC546" s="707"/>
      <c r="AD546" s="707"/>
      <c r="AE546" s="707"/>
      <c r="AF546" s="707"/>
      <c r="AG546" s="707"/>
      <c r="AH546" s="707"/>
      <c r="AI546" s="707"/>
    </row>
    <row r="547" spans="1:35" x14ac:dyDescent="0.25">
      <c r="A547" s="845" t="s">
        <v>540</v>
      </c>
      <c r="B547" s="846">
        <f>B537*B543</f>
        <v>0</v>
      </c>
      <c r="C547" s="847">
        <f t="shared" si="3806"/>
        <v>0</v>
      </c>
      <c r="D547" s="847">
        <f t="shared" si="3807"/>
        <v>0</v>
      </c>
      <c r="E547" s="847">
        <f t="shared" si="3808"/>
        <v>0</v>
      </c>
      <c r="F547" s="866"/>
      <c r="G547" s="707"/>
      <c r="H547" s="707"/>
      <c r="I547" s="707"/>
      <c r="J547" s="707"/>
      <c r="K547" s="707"/>
      <c r="L547" s="707"/>
      <c r="M547" s="707"/>
      <c r="N547" s="707"/>
      <c r="O547" s="707"/>
      <c r="P547" s="707"/>
      <c r="Q547" s="707"/>
      <c r="R547" s="707"/>
      <c r="S547" s="707"/>
      <c r="T547" s="707"/>
      <c r="U547" s="707"/>
      <c r="V547" s="707"/>
      <c r="W547" s="707"/>
      <c r="X547" s="707"/>
      <c r="Y547" s="707"/>
      <c r="Z547" s="707"/>
      <c r="AA547" s="707"/>
      <c r="AB547" s="707"/>
      <c r="AC547" s="707"/>
      <c r="AD547" s="707"/>
      <c r="AE547" s="707"/>
      <c r="AF547" s="707"/>
      <c r="AG547" s="707"/>
      <c r="AH547" s="707"/>
      <c r="AI547" s="707"/>
    </row>
    <row r="548" spans="1:35" x14ac:dyDescent="0.25">
      <c r="A548" s="845" t="s">
        <v>63</v>
      </c>
      <c r="B548" s="846">
        <f>B538*B543</f>
        <v>0</v>
      </c>
      <c r="C548" s="847">
        <f t="shared" si="3806"/>
        <v>0</v>
      </c>
      <c r="D548" s="847">
        <f t="shared" si="3807"/>
        <v>0</v>
      </c>
      <c r="E548" s="847">
        <f t="shared" si="3808"/>
        <v>0</v>
      </c>
      <c r="F548" s="866"/>
      <c r="G548" s="707"/>
      <c r="H548" s="707"/>
      <c r="I548" s="707"/>
      <c r="J548" s="707"/>
      <c r="K548" s="707"/>
      <c r="L548" s="707"/>
      <c r="M548" s="707"/>
      <c r="N548" s="707"/>
      <c r="O548" s="707"/>
      <c r="P548" s="707"/>
      <c r="Q548" s="707"/>
      <c r="R548" s="707"/>
      <c r="S548" s="707"/>
      <c r="T548" s="707"/>
      <c r="U548" s="707"/>
      <c r="V548" s="707"/>
      <c r="W548" s="707"/>
      <c r="X548" s="707"/>
      <c r="Y548" s="707"/>
      <c r="Z548" s="707"/>
      <c r="AA548" s="707"/>
      <c r="AB548" s="707"/>
      <c r="AC548" s="707"/>
      <c r="AD548" s="707"/>
      <c r="AE548" s="707"/>
      <c r="AF548" s="707"/>
      <c r="AG548" s="707"/>
      <c r="AH548" s="707"/>
      <c r="AI548" s="707"/>
    </row>
    <row r="549" spans="1:35" x14ac:dyDescent="0.25">
      <c r="A549" s="848" t="s">
        <v>61</v>
      </c>
      <c r="B549" s="862">
        <f>SUM(B544:B548)</f>
        <v>370.3</v>
      </c>
      <c r="C549" s="862">
        <f>SUM(C544:C548)</f>
        <v>284.39999999999998</v>
      </c>
      <c r="D549" s="862">
        <f>SUM(D544:D548)</f>
        <v>85.9</v>
      </c>
      <c r="E549" s="849">
        <f>SUM(E544:E548)</f>
        <v>438.6</v>
      </c>
      <c r="F549" s="867">
        <f>SUM(F544:F548)</f>
        <v>9</v>
      </c>
      <c r="G549" s="707"/>
      <c r="H549" s="707"/>
      <c r="I549" s="707"/>
      <c r="J549" s="707"/>
      <c r="K549" s="707"/>
      <c r="L549" s="707"/>
      <c r="M549" s="707"/>
      <c r="N549" s="707"/>
      <c r="O549" s="707"/>
      <c r="P549" s="707"/>
      <c r="Q549" s="707"/>
      <c r="R549" s="707"/>
      <c r="S549" s="707"/>
      <c r="T549" s="707"/>
      <c r="U549" s="707"/>
      <c r="V549" s="707"/>
      <c r="W549" s="707"/>
      <c r="X549" s="707"/>
      <c r="Y549" s="707"/>
      <c r="Z549" s="707"/>
      <c r="AA549" s="707"/>
      <c r="AB549" s="707"/>
      <c r="AC549" s="707"/>
      <c r="AD549" s="707"/>
      <c r="AE549" s="707"/>
      <c r="AF549" s="707"/>
      <c r="AG549" s="707"/>
      <c r="AH549" s="707"/>
      <c r="AI549" s="707"/>
    </row>
    <row r="550" spans="1:35" x14ac:dyDescent="0.25">
      <c r="B550" s="871">
        <f>B481-B500-B519-B549</f>
        <v>0</v>
      </c>
      <c r="C550" s="700"/>
      <c r="D550" s="700"/>
      <c r="T550" s="700"/>
    </row>
    <row r="551" spans="1:35" x14ac:dyDescent="0.25">
      <c r="A551" s="872"/>
      <c r="B551" s="873"/>
      <c r="C551" s="874"/>
      <c r="D551" s="874"/>
      <c r="E551" s="875"/>
      <c r="F551" s="876"/>
      <c r="T551" s="700"/>
    </row>
    <row r="552" spans="1:35" ht="32.25" customHeight="1" x14ac:dyDescent="0.25">
      <c r="A552" s="1026" t="s">
        <v>904</v>
      </c>
      <c r="B552" s="1027" t="s">
        <v>942</v>
      </c>
      <c r="C552" s="1028"/>
      <c r="D552" s="1029"/>
      <c r="E552" s="699"/>
    </row>
    <row r="553" spans="1:35" x14ac:dyDescent="0.25">
      <c r="A553" s="1026"/>
      <c r="B553" s="844" t="s">
        <v>930</v>
      </c>
      <c r="C553" s="844">
        <v>211</v>
      </c>
      <c r="D553" s="844">
        <v>213</v>
      </c>
      <c r="E553" s="699"/>
    </row>
    <row r="554" spans="1:35" x14ac:dyDescent="0.25">
      <c r="A554" s="845" t="s">
        <v>49</v>
      </c>
      <c r="B554" s="846">
        <f>C554+D554</f>
        <v>63699</v>
      </c>
      <c r="C554" s="847">
        <f>C564+C574</f>
        <v>48924</v>
      </c>
      <c r="D554" s="847">
        <f>D564+D574</f>
        <v>14775</v>
      </c>
      <c r="E554" s="700"/>
    </row>
    <row r="555" spans="1:35" x14ac:dyDescent="0.25">
      <c r="A555" s="845" t="s">
        <v>680</v>
      </c>
      <c r="B555" s="846">
        <f t="shared" ref="B555:B558" si="3809">C555+D555</f>
        <v>5957.1</v>
      </c>
      <c r="C555" s="847">
        <f t="shared" ref="C555:D558" si="3810">C565+C575</f>
        <v>4575.3</v>
      </c>
      <c r="D555" s="847">
        <f t="shared" si="3810"/>
        <v>1381.8</v>
      </c>
      <c r="E555" s="700"/>
    </row>
    <row r="556" spans="1:35" x14ac:dyDescent="0.25">
      <c r="A556" s="845" t="s">
        <v>50</v>
      </c>
      <c r="B556" s="846">
        <f t="shared" si="3809"/>
        <v>39986.699999999997</v>
      </c>
      <c r="C556" s="847">
        <f t="shared" si="3810"/>
        <v>30711.8</v>
      </c>
      <c r="D556" s="847">
        <f t="shared" si="3810"/>
        <v>9274.9</v>
      </c>
      <c r="E556" s="700"/>
    </row>
    <row r="557" spans="1:35" x14ac:dyDescent="0.25">
      <c r="A557" s="845" t="s">
        <v>540</v>
      </c>
      <c r="B557" s="846">
        <f t="shared" si="3809"/>
        <v>38636.199999999997</v>
      </c>
      <c r="C557" s="847">
        <f t="shared" si="3810"/>
        <v>29674.5</v>
      </c>
      <c r="D557" s="847">
        <f t="shared" si="3810"/>
        <v>8961.7000000000007</v>
      </c>
      <c r="E557" s="700"/>
    </row>
    <row r="558" spans="1:35" x14ac:dyDescent="0.25">
      <c r="A558" s="845" t="s">
        <v>63</v>
      </c>
      <c r="B558" s="846">
        <f t="shared" si="3809"/>
        <v>12522.8</v>
      </c>
      <c r="C558" s="847">
        <f t="shared" si="3810"/>
        <v>9618.2000000000007</v>
      </c>
      <c r="D558" s="847">
        <f t="shared" si="3810"/>
        <v>2904.6</v>
      </c>
      <c r="E558" s="700"/>
    </row>
    <row r="559" spans="1:35" x14ac:dyDescent="0.25">
      <c r="A559" s="848" t="s">
        <v>61</v>
      </c>
      <c r="B559" s="849">
        <f>SUM(B554:B558)</f>
        <v>160801.79999999999</v>
      </c>
      <c r="C559" s="849">
        <f>SUM(C554:C558)</f>
        <v>123503.8</v>
      </c>
      <c r="D559" s="849">
        <f>SUM(D554:D558)</f>
        <v>37298</v>
      </c>
      <c r="E559" s="700"/>
    </row>
    <row r="560" spans="1:35" hidden="1" x14ac:dyDescent="0.25">
      <c r="B560" s="708">
        <f>HG368</f>
        <v>160801.9</v>
      </c>
      <c r="C560" s="708">
        <f>HE368</f>
        <v>123503.8</v>
      </c>
      <c r="D560" s="708">
        <f>HF368</f>
        <v>37298.1</v>
      </c>
    </row>
    <row r="561" spans="1:226" hidden="1" x14ac:dyDescent="0.25">
      <c r="B561" s="700">
        <f>B559-B560</f>
        <v>-0.1</v>
      </c>
      <c r="C561" s="700">
        <f t="shared" ref="C561:D561" si="3811">C559-C560</f>
        <v>0</v>
      </c>
      <c r="D561" s="700">
        <f t="shared" si="3811"/>
        <v>-0.1</v>
      </c>
    </row>
    <row r="562" spans="1:226" s="707" customFormat="1" x14ac:dyDescent="0.25">
      <c r="A562" s="1024" t="s">
        <v>904</v>
      </c>
      <c r="B562" s="1025" t="s">
        <v>943</v>
      </c>
      <c r="C562" s="1025"/>
      <c r="D562" s="1025"/>
      <c r="F562" s="699"/>
      <c r="G562" s="708"/>
      <c r="H562" s="699"/>
      <c r="I562" s="700"/>
      <c r="J562" s="699"/>
      <c r="K562" s="700"/>
      <c r="L562" s="699"/>
      <c r="M562" s="700"/>
      <c r="N562" s="699"/>
      <c r="O562" s="700"/>
      <c r="P562" s="699"/>
      <c r="Q562" s="700"/>
      <c r="R562" s="699"/>
      <c r="S562" s="700"/>
      <c r="T562" s="699"/>
      <c r="U562" s="700"/>
      <c r="V562" s="699"/>
      <c r="W562" s="700"/>
      <c r="X562" s="699"/>
      <c r="Y562" s="700"/>
      <c r="Z562" s="699"/>
      <c r="AA562" s="699"/>
      <c r="AB562" s="699"/>
      <c r="AC562" s="699"/>
      <c r="AD562" s="699"/>
      <c r="AE562" s="699"/>
      <c r="AF562" s="699"/>
      <c r="AG562" s="699"/>
      <c r="AH562" s="699"/>
      <c r="AI562" s="699"/>
      <c r="AJ562" s="699"/>
      <c r="AK562" s="697"/>
      <c r="AL562" s="709"/>
      <c r="AM562" s="699"/>
      <c r="AN562" s="699"/>
      <c r="AP562" s="699"/>
      <c r="AQ562" s="699"/>
      <c r="AR562" s="699"/>
      <c r="AS562" s="699"/>
      <c r="AT562" s="699"/>
      <c r="AU562" s="699"/>
      <c r="AV562" s="699"/>
      <c r="AW562" s="699"/>
      <c r="AX562" s="699"/>
      <c r="AY562" s="699"/>
      <c r="AZ562" s="699"/>
      <c r="BA562" s="699"/>
      <c r="BB562" s="699"/>
      <c r="BC562" s="699"/>
      <c r="BD562" s="699"/>
      <c r="BE562" s="699"/>
      <c r="BF562" s="699"/>
      <c r="BG562" s="699"/>
      <c r="BH562" s="699"/>
      <c r="BI562" s="699"/>
      <c r="BJ562" s="699"/>
      <c r="BK562" s="699"/>
      <c r="BL562" s="699"/>
      <c r="BM562" s="699"/>
      <c r="BN562" s="699"/>
      <c r="BO562" s="699"/>
      <c r="BP562" s="699"/>
      <c r="BQ562" s="699"/>
      <c r="BR562" s="699"/>
      <c r="BS562" s="699"/>
      <c r="BT562" s="699"/>
      <c r="BU562" s="697"/>
      <c r="BV562" s="709"/>
      <c r="BW562" s="699"/>
      <c r="BX562" s="699"/>
      <c r="BZ562" s="699"/>
      <c r="CA562" s="699"/>
      <c r="CB562" s="699"/>
      <c r="CC562" s="699"/>
      <c r="CD562" s="699"/>
      <c r="CE562" s="699"/>
      <c r="CF562" s="699"/>
      <c r="CG562" s="699"/>
      <c r="CH562" s="699"/>
      <c r="CI562" s="699"/>
      <c r="CJ562" s="699"/>
      <c r="CK562" s="699"/>
      <c r="CL562" s="699"/>
      <c r="CM562" s="699"/>
      <c r="CN562" s="699"/>
      <c r="CO562" s="699"/>
      <c r="CP562" s="699"/>
      <c r="CQ562" s="699"/>
      <c r="CR562" s="699"/>
      <c r="CS562" s="699"/>
      <c r="CT562" s="699"/>
      <c r="CU562" s="699"/>
      <c r="CV562" s="699"/>
      <c r="CW562" s="699"/>
      <c r="CX562" s="699"/>
      <c r="CY562" s="699"/>
      <c r="CZ562" s="699"/>
      <c r="DA562" s="699"/>
      <c r="DB562" s="699"/>
      <c r="DC562" s="699"/>
      <c r="DD562" s="699"/>
      <c r="DE562" s="697"/>
      <c r="DF562" s="697"/>
      <c r="DG562" s="699"/>
      <c r="DH562" s="699"/>
      <c r="DJ562" s="699"/>
      <c r="DK562" s="699"/>
      <c r="DL562" s="699"/>
      <c r="DM562" s="699"/>
      <c r="DN562" s="699"/>
      <c r="DO562" s="699"/>
      <c r="DP562" s="699"/>
      <c r="DQ562" s="699"/>
      <c r="DR562" s="699"/>
      <c r="DS562" s="699"/>
      <c r="DT562" s="699"/>
      <c r="DU562" s="699"/>
      <c r="DV562" s="699"/>
      <c r="DW562" s="699"/>
      <c r="DX562" s="699"/>
      <c r="DY562" s="699"/>
      <c r="DZ562" s="699"/>
      <c r="EA562" s="699"/>
      <c r="EB562" s="699"/>
      <c r="EC562" s="699"/>
      <c r="ED562" s="699"/>
      <c r="EE562" s="699"/>
      <c r="EF562" s="699"/>
      <c r="EG562" s="699"/>
      <c r="EH562" s="699"/>
      <c r="EI562" s="699"/>
      <c r="EJ562" s="699"/>
      <c r="EK562" s="699"/>
      <c r="EL562" s="699"/>
      <c r="EM562" s="699"/>
      <c r="EN562" s="699"/>
      <c r="EO562" s="697"/>
      <c r="EP562" s="697"/>
      <c r="EQ562" s="699"/>
      <c r="ER562" s="699"/>
      <c r="ET562" s="699"/>
      <c r="EU562" s="699"/>
      <c r="EV562" s="699"/>
      <c r="EW562" s="699"/>
      <c r="EX562" s="699"/>
      <c r="EY562" s="699"/>
      <c r="EZ562" s="699"/>
      <c r="FA562" s="699"/>
      <c r="FB562" s="699"/>
      <c r="FC562" s="699"/>
      <c r="FD562" s="699"/>
      <c r="FE562" s="699"/>
      <c r="FF562" s="699"/>
      <c r="FG562" s="699"/>
      <c r="FH562" s="699"/>
      <c r="FI562" s="699"/>
      <c r="FJ562" s="699"/>
      <c r="FK562" s="699"/>
      <c r="FL562" s="699"/>
      <c r="FM562" s="699"/>
      <c r="FN562" s="699"/>
      <c r="FO562" s="699"/>
      <c r="FP562" s="699"/>
      <c r="FQ562" s="699"/>
      <c r="FR562" s="699"/>
      <c r="FS562" s="699"/>
      <c r="FT562" s="699"/>
      <c r="FU562" s="699"/>
      <c r="FV562" s="699"/>
      <c r="FW562" s="699"/>
      <c r="FX562" s="699"/>
      <c r="FY562" s="697"/>
      <c r="FZ562" s="697"/>
      <c r="GA562" s="699"/>
      <c r="GB562" s="699"/>
      <c r="GD562" s="699"/>
      <c r="GE562" s="699"/>
      <c r="GF562" s="699"/>
      <c r="GG562" s="699"/>
      <c r="GH562" s="699"/>
      <c r="GI562" s="699"/>
      <c r="GJ562" s="699"/>
      <c r="GK562" s="699"/>
      <c r="GL562" s="699"/>
      <c r="GM562" s="699"/>
      <c r="GN562" s="699"/>
      <c r="GO562" s="699"/>
      <c r="GP562" s="699"/>
      <c r="GQ562" s="699"/>
      <c r="GR562" s="699"/>
      <c r="GS562" s="699"/>
      <c r="GT562" s="699"/>
      <c r="GU562" s="699"/>
      <c r="GV562" s="699"/>
      <c r="GW562" s="699"/>
      <c r="GX562" s="699"/>
      <c r="GY562" s="699"/>
      <c r="GZ562" s="699"/>
      <c r="HA562" s="699"/>
      <c r="HB562" s="699"/>
      <c r="HC562" s="699"/>
      <c r="HD562" s="699"/>
      <c r="HE562" s="699"/>
      <c r="HF562" s="699"/>
      <c r="HG562" s="699"/>
      <c r="HH562" s="699"/>
      <c r="HI562" s="699"/>
      <c r="HJ562" s="699"/>
      <c r="HK562" s="699"/>
      <c r="HL562" s="699"/>
      <c r="HM562" s="699"/>
      <c r="HN562" s="699"/>
      <c r="HO562" s="699"/>
      <c r="HP562" s="699"/>
      <c r="HQ562" s="699"/>
      <c r="HR562" s="699"/>
    </row>
    <row r="563" spans="1:226" s="707" customFormat="1" x14ac:dyDescent="0.25">
      <c r="A563" s="1024"/>
      <c r="B563" s="844" t="s">
        <v>930</v>
      </c>
      <c r="C563" s="844">
        <v>211</v>
      </c>
      <c r="D563" s="844">
        <v>213</v>
      </c>
      <c r="F563" s="699"/>
      <c r="G563" s="708"/>
      <c r="H563" s="699"/>
      <c r="I563" s="700"/>
      <c r="J563" s="699"/>
      <c r="K563" s="700"/>
      <c r="L563" s="699"/>
      <c r="M563" s="700"/>
      <c r="N563" s="699"/>
      <c r="O563" s="700"/>
      <c r="P563" s="699"/>
      <c r="Q563" s="700"/>
      <c r="R563" s="699"/>
      <c r="S563" s="700"/>
      <c r="T563" s="699"/>
      <c r="U563" s="700"/>
      <c r="V563" s="699"/>
      <c r="W563" s="700"/>
      <c r="X563" s="699"/>
      <c r="Y563" s="700"/>
      <c r="Z563" s="699"/>
      <c r="AA563" s="699"/>
      <c r="AB563" s="699"/>
      <c r="AC563" s="699"/>
      <c r="AD563" s="699"/>
      <c r="AE563" s="699"/>
      <c r="AF563" s="699"/>
      <c r="AG563" s="699"/>
      <c r="AH563" s="699"/>
      <c r="AI563" s="699"/>
      <c r="AJ563" s="699"/>
      <c r="AK563" s="697"/>
      <c r="AL563" s="709"/>
      <c r="AM563" s="699"/>
      <c r="AN563" s="699"/>
      <c r="AP563" s="699"/>
      <c r="AQ563" s="699"/>
      <c r="AR563" s="699"/>
      <c r="AS563" s="699"/>
      <c r="AT563" s="699"/>
      <c r="AU563" s="699"/>
      <c r="AV563" s="699"/>
      <c r="AW563" s="699"/>
      <c r="AX563" s="699"/>
      <c r="AY563" s="699"/>
      <c r="AZ563" s="699"/>
      <c r="BA563" s="699"/>
      <c r="BB563" s="699"/>
      <c r="BC563" s="699"/>
      <c r="BD563" s="699"/>
      <c r="BE563" s="699"/>
      <c r="BF563" s="699"/>
      <c r="BG563" s="699"/>
      <c r="BH563" s="699"/>
      <c r="BI563" s="699"/>
      <c r="BJ563" s="699"/>
      <c r="BK563" s="699"/>
      <c r="BL563" s="699"/>
      <c r="BM563" s="699"/>
      <c r="BN563" s="699"/>
      <c r="BO563" s="699"/>
      <c r="BP563" s="699"/>
      <c r="BQ563" s="699"/>
      <c r="BR563" s="699"/>
      <c r="BS563" s="699"/>
      <c r="BT563" s="699"/>
      <c r="BU563" s="697"/>
      <c r="BV563" s="709"/>
      <c r="BW563" s="699"/>
      <c r="BX563" s="699"/>
      <c r="BZ563" s="699"/>
      <c r="CA563" s="699"/>
      <c r="CB563" s="699"/>
      <c r="CC563" s="699"/>
      <c r="CD563" s="699"/>
      <c r="CE563" s="699"/>
      <c r="CF563" s="699"/>
      <c r="CG563" s="699"/>
      <c r="CH563" s="699"/>
      <c r="CI563" s="699"/>
      <c r="CJ563" s="699"/>
      <c r="CK563" s="699"/>
      <c r="CL563" s="699"/>
      <c r="CM563" s="699"/>
      <c r="CN563" s="699"/>
      <c r="CO563" s="699"/>
      <c r="CP563" s="699"/>
      <c r="CQ563" s="699"/>
      <c r="CR563" s="699"/>
      <c r="CS563" s="699"/>
      <c r="CT563" s="699"/>
      <c r="CU563" s="699"/>
      <c r="CV563" s="699"/>
      <c r="CW563" s="699"/>
      <c r="CX563" s="699"/>
      <c r="CY563" s="699"/>
      <c r="CZ563" s="699"/>
      <c r="DA563" s="699"/>
      <c r="DB563" s="699"/>
      <c r="DC563" s="699"/>
      <c r="DD563" s="699"/>
      <c r="DE563" s="697"/>
      <c r="DF563" s="697"/>
      <c r="DG563" s="699"/>
      <c r="DH563" s="699"/>
      <c r="DJ563" s="699"/>
      <c r="DK563" s="699"/>
      <c r="DL563" s="699"/>
      <c r="DM563" s="699"/>
      <c r="DN563" s="699"/>
      <c r="DO563" s="699"/>
      <c r="DP563" s="699"/>
      <c r="DQ563" s="699"/>
      <c r="DR563" s="699"/>
      <c r="DS563" s="699"/>
      <c r="DT563" s="699"/>
      <c r="DU563" s="699"/>
      <c r="DV563" s="699"/>
      <c r="DW563" s="699"/>
      <c r="DX563" s="699"/>
      <c r="DY563" s="699"/>
      <c r="DZ563" s="699"/>
      <c r="EA563" s="699"/>
      <c r="EB563" s="699"/>
      <c r="EC563" s="699"/>
      <c r="ED563" s="699"/>
      <c r="EE563" s="699"/>
      <c r="EF563" s="699"/>
      <c r="EG563" s="699"/>
      <c r="EH563" s="699"/>
      <c r="EI563" s="699"/>
      <c r="EJ563" s="699"/>
      <c r="EK563" s="699"/>
      <c r="EL563" s="699"/>
      <c r="EM563" s="699"/>
      <c r="EN563" s="699"/>
      <c r="EO563" s="697"/>
      <c r="EP563" s="697"/>
      <c r="EQ563" s="699"/>
      <c r="ER563" s="699"/>
      <c r="ET563" s="699"/>
      <c r="EU563" s="699"/>
      <c r="EV563" s="699"/>
      <c r="EW563" s="699"/>
      <c r="EX563" s="699"/>
      <c r="EY563" s="699"/>
      <c r="EZ563" s="699"/>
      <c r="FA563" s="699"/>
      <c r="FB563" s="699"/>
      <c r="FC563" s="699"/>
      <c r="FD563" s="699"/>
      <c r="FE563" s="699"/>
      <c r="FF563" s="699"/>
      <c r="FG563" s="699"/>
      <c r="FH563" s="699"/>
      <c r="FI563" s="699"/>
      <c r="FJ563" s="699"/>
      <c r="FK563" s="699"/>
      <c r="FL563" s="699"/>
      <c r="FM563" s="699"/>
      <c r="FN563" s="699"/>
      <c r="FO563" s="699"/>
      <c r="FP563" s="699"/>
      <c r="FQ563" s="699"/>
      <c r="FR563" s="699"/>
      <c r="FS563" s="699"/>
      <c r="FT563" s="699"/>
      <c r="FU563" s="699"/>
      <c r="FV563" s="699"/>
      <c r="FW563" s="699"/>
      <c r="FX563" s="699"/>
      <c r="FY563" s="697"/>
      <c r="FZ563" s="697"/>
      <c r="GA563" s="699"/>
      <c r="GB563" s="699"/>
      <c r="GD563" s="699"/>
      <c r="GE563" s="699"/>
      <c r="GF563" s="699"/>
      <c r="GG563" s="699"/>
      <c r="GH563" s="699"/>
      <c r="GI563" s="699"/>
      <c r="GJ563" s="699"/>
      <c r="GK563" s="699"/>
      <c r="GL563" s="699"/>
      <c r="GM563" s="699"/>
      <c r="GN563" s="699"/>
      <c r="GO563" s="699"/>
      <c r="GP563" s="699"/>
      <c r="GQ563" s="699"/>
      <c r="GR563" s="699"/>
      <c r="GS563" s="699"/>
      <c r="GT563" s="699"/>
      <c r="GU563" s="699"/>
      <c r="GV563" s="699"/>
      <c r="GW563" s="699"/>
      <c r="GX563" s="699"/>
      <c r="GY563" s="699"/>
      <c r="GZ563" s="699"/>
      <c r="HA563" s="699"/>
      <c r="HB563" s="699"/>
      <c r="HC563" s="699"/>
      <c r="HD563" s="699"/>
      <c r="HE563" s="699"/>
      <c r="HF563" s="699"/>
      <c r="HG563" s="699"/>
      <c r="HH563" s="699"/>
      <c r="HI563" s="699"/>
      <c r="HJ563" s="699"/>
      <c r="HK563" s="699"/>
      <c r="HL563" s="699"/>
      <c r="HM563" s="699"/>
      <c r="HN563" s="699"/>
      <c r="HO563" s="699"/>
      <c r="HP563" s="699"/>
      <c r="HQ563" s="699"/>
      <c r="HR563" s="699"/>
    </row>
    <row r="564" spans="1:226" s="707" customFormat="1" x14ac:dyDescent="0.25">
      <c r="A564" s="845" t="s">
        <v>49</v>
      </c>
      <c r="B564" s="846">
        <f t="shared" ref="B564:B568" si="3812">C564+D564</f>
        <v>46719.7</v>
      </c>
      <c r="C564" s="847">
        <f>AG370</f>
        <v>35883.1</v>
      </c>
      <c r="D564" s="847">
        <f>AH370</f>
        <v>10836.6</v>
      </c>
      <c r="F564" s="699"/>
      <c r="G564" s="708"/>
      <c r="H564" s="699"/>
      <c r="I564" s="700"/>
      <c r="J564" s="699"/>
      <c r="K564" s="700"/>
      <c r="L564" s="699"/>
      <c r="M564" s="700"/>
      <c r="N564" s="699"/>
      <c r="O564" s="700"/>
      <c r="P564" s="699"/>
      <c r="Q564" s="700"/>
      <c r="R564" s="699"/>
      <c r="S564" s="700"/>
      <c r="T564" s="699"/>
      <c r="U564" s="700"/>
      <c r="V564" s="699"/>
      <c r="W564" s="700"/>
      <c r="X564" s="699"/>
      <c r="Y564" s="700"/>
      <c r="Z564" s="699"/>
      <c r="AA564" s="699"/>
      <c r="AB564" s="699"/>
      <c r="AC564" s="699"/>
      <c r="AD564" s="699"/>
      <c r="AE564" s="699"/>
      <c r="AF564" s="699"/>
      <c r="AG564" s="699"/>
      <c r="AH564" s="699"/>
      <c r="AI564" s="699"/>
      <c r="AJ564" s="699"/>
      <c r="AK564" s="697"/>
      <c r="AL564" s="709"/>
      <c r="AM564" s="699"/>
      <c r="AN564" s="699"/>
      <c r="AP564" s="699"/>
      <c r="AQ564" s="699"/>
      <c r="AR564" s="699"/>
      <c r="AS564" s="699"/>
      <c r="AT564" s="699"/>
      <c r="AU564" s="699"/>
      <c r="AV564" s="699"/>
      <c r="AW564" s="699"/>
      <c r="AX564" s="699"/>
      <c r="AY564" s="699"/>
      <c r="AZ564" s="699"/>
      <c r="BA564" s="699"/>
      <c r="BB564" s="699"/>
      <c r="BC564" s="699"/>
      <c r="BD564" s="699"/>
      <c r="BE564" s="699"/>
      <c r="BF564" s="699"/>
      <c r="BG564" s="699"/>
      <c r="BH564" s="699"/>
      <c r="BI564" s="699"/>
      <c r="BJ564" s="699"/>
      <c r="BK564" s="699"/>
      <c r="BL564" s="699"/>
      <c r="BM564" s="699"/>
      <c r="BN564" s="699"/>
      <c r="BO564" s="699"/>
      <c r="BP564" s="699"/>
      <c r="BQ564" s="699"/>
      <c r="BR564" s="699"/>
      <c r="BS564" s="699"/>
      <c r="BT564" s="699"/>
      <c r="BU564" s="697"/>
      <c r="BV564" s="709"/>
      <c r="BW564" s="699"/>
      <c r="BX564" s="699"/>
      <c r="BZ564" s="699"/>
      <c r="CA564" s="699"/>
      <c r="CB564" s="699"/>
      <c r="CC564" s="699"/>
      <c r="CD564" s="699"/>
      <c r="CE564" s="699"/>
      <c r="CF564" s="699"/>
      <c r="CG564" s="699"/>
      <c r="CH564" s="699"/>
      <c r="CI564" s="699"/>
      <c r="CJ564" s="699"/>
      <c r="CK564" s="699"/>
      <c r="CL564" s="699"/>
      <c r="CM564" s="699"/>
      <c r="CN564" s="699"/>
      <c r="CO564" s="699"/>
      <c r="CP564" s="699"/>
      <c r="CQ564" s="699"/>
      <c r="CR564" s="699"/>
      <c r="CS564" s="699"/>
      <c r="CT564" s="699"/>
      <c r="CU564" s="699"/>
      <c r="CV564" s="699"/>
      <c r="CW564" s="699"/>
      <c r="CX564" s="699"/>
      <c r="CY564" s="699"/>
      <c r="CZ564" s="699"/>
      <c r="DA564" s="699"/>
      <c r="DB564" s="699"/>
      <c r="DC564" s="699"/>
      <c r="DD564" s="699"/>
      <c r="DE564" s="697"/>
      <c r="DF564" s="697"/>
      <c r="DG564" s="699"/>
      <c r="DH564" s="699"/>
      <c r="DJ564" s="699"/>
      <c r="DK564" s="699"/>
      <c r="DL564" s="699"/>
      <c r="DM564" s="699"/>
      <c r="DN564" s="699"/>
      <c r="DO564" s="699"/>
      <c r="DP564" s="699"/>
      <c r="DQ564" s="699"/>
      <c r="DR564" s="699"/>
      <c r="DS564" s="699"/>
      <c r="DT564" s="699"/>
      <c r="DU564" s="699"/>
      <c r="DV564" s="699"/>
      <c r="DW564" s="699"/>
      <c r="DX564" s="699"/>
      <c r="DY564" s="699"/>
      <c r="DZ564" s="699"/>
      <c r="EA564" s="699"/>
      <c r="EB564" s="699"/>
      <c r="EC564" s="699"/>
      <c r="ED564" s="699"/>
      <c r="EE564" s="699"/>
      <c r="EF564" s="699"/>
      <c r="EG564" s="699"/>
      <c r="EH564" s="699"/>
      <c r="EI564" s="699"/>
      <c r="EJ564" s="699"/>
      <c r="EK564" s="699"/>
      <c r="EL564" s="699"/>
      <c r="EM564" s="699"/>
      <c r="EN564" s="699"/>
      <c r="EO564" s="697"/>
      <c r="EP564" s="697"/>
      <c r="EQ564" s="699"/>
      <c r="ER564" s="699"/>
      <c r="ET564" s="699"/>
      <c r="EU564" s="699"/>
      <c r="EV564" s="699"/>
      <c r="EW564" s="699"/>
      <c r="EX564" s="699"/>
      <c r="EY564" s="699"/>
      <c r="EZ564" s="699"/>
      <c r="FA564" s="699"/>
      <c r="FB564" s="699"/>
      <c r="FC564" s="699"/>
      <c r="FD564" s="699"/>
      <c r="FE564" s="699"/>
      <c r="FF564" s="699"/>
      <c r="FG564" s="699"/>
      <c r="FH564" s="699"/>
      <c r="FI564" s="699"/>
      <c r="FJ564" s="699"/>
      <c r="FK564" s="699"/>
      <c r="FL564" s="699"/>
      <c r="FM564" s="699"/>
      <c r="FN564" s="699"/>
      <c r="FO564" s="699"/>
      <c r="FP564" s="699"/>
      <c r="FQ564" s="699"/>
      <c r="FR564" s="699"/>
      <c r="FS564" s="699"/>
      <c r="FT564" s="699"/>
      <c r="FU564" s="699"/>
      <c r="FV564" s="699"/>
      <c r="FW564" s="699"/>
      <c r="FX564" s="699"/>
      <c r="FY564" s="697"/>
      <c r="FZ564" s="697"/>
      <c r="GA564" s="699"/>
      <c r="GB564" s="699"/>
      <c r="GD564" s="699"/>
      <c r="GE564" s="699"/>
      <c r="GF564" s="699"/>
      <c r="GG564" s="699"/>
      <c r="GH564" s="699"/>
      <c r="GI564" s="699"/>
      <c r="GJ564" s="699"/>
      <c r="GK564" s="699"/>
      <c r="GL564" s="699"/>
      <c r="GM564" s="699"/>
      <c r="GN564" s="699"/>
      <c r="GO564" s="699"/>
      <c r="GP564" s="699"/>
      <c r="GQ564" s="699"/>
      <c r="GR564" s="699"/>
      <c r="GS564" s="699"/>
      <c r="GT564" s="699"/>
      <c r="GU564" s="699"/>
      <c r="GV564" s="699"/>
      <c r="GW564" s="699"/>
      <c r="GX564" s="699"/>
      <c r="GY564" s="699"/>
      <c r="GZ564" s="699"/>
      <c r="HA564" s="699"/>
      <c r="HB564" s="699"/>
      <c r="HC564" s="699"/>
      <c r="HD564" s="699"/>
      <c r="HE564" s="699"/>
      <c r="HF564" s="699"/>
      <c r="HG564" s="699"/>
      <c r="HH564" s="699"/>
      <c r="HI564" s="699"/>
      <c r="HJ564" s="699"/>
      <c r="HK564" s="699"/>
      <c r="HL564" s="699"/>
      <c r="HM564" s="699"/>
      <c r="HN564" s="699"/>
      <c r="HO564" s="699"/>
      <c r="HP564" s="699"/>
      <c r="HQ564" s="699"/>
      <c r="HR564" s="699"/>
    </row>
    <row r="565" spans="1:226" s="707" customFormat="1" x14ac:dyDescent="0.25">
      <c r="A565" s="845" t="s">
        <v>680</v>
      </c>
      <c r="B565" s="846">
        <f t="shared" si="3812"/>
        <v>5055.3</v>
      </c>
      <c r="C565" s="847">
        <f>FU370</f>
        <v>3882.7</v>
      </c>
      <c r="D565" s="847">
        <f>FV370</f>
        <v>1172.5999999999999</v>
      </c>
      <c r="F565" s="699"/>
      <c r="G565" s="708"/>
      <c r="H565" s="699"/>
      <c r="I565" s="700"/>
      <c r="J565" s="699"/>
      <c r="K565" s="700"/>
      <c r="L565" s="699"/>
      <c r="M565" s="700"/>
      <c r="N565" s="699"/>
      <c r="O565" s="700"/>
      <c r="P565" s="699"/>
      <c r="Q565" s="700"/>
      <c r="R565" s="699"/>
      <c r="S565" s="700"/>
      <c r="T565" s="699"/>
      <c r="U565" s="700"/>
      <c r="V565" s="699"/>
      <c r="W565" s="700"/>
      <c r="X565" s="699"/>
      <c r="Y565" s="700"/>
      <c r="Z565" s="699"/>
      <c r="AA565" s="699"/>
      <c r="AB565" s="699"/>
      <c r="AC565" s="699"/>
      <c r="AD565" s="699"/>
      <c r="AE565" s="699"/>
      <c r="AF565" s="699"/>
      <c r="AG565" s="699"/>
      <c r="AH565" s="699"/>
      <c r="AI565" s="699"/>
      <c r="AJ565" s="699"/>
      <c r="AK565" s="697"/>
      <c r="AL565" s="709"/>
      <c r="AM565" s="699"/>
      <c r="AN565" s="699"/>
      <c r="AP565" s="699"/>
      <c r="AQ565" s="699"/>
      <c r="AR565" s="699"/>
      <c r="AS565" s="699"/>
      <c r="AT565" s="699"/>
      <c r="AU565" s="699"/>
      <c r="AV565" s="699"/>
      <c r="AW565" s="699"/>
      <c r="AX565" s="699"/>
      <c r="AY565" s="699"/>
      <c r="AZ565" s="699"/>
      <c r="BA565" s="699"/>
      <c r="BB565" s="699"/>
      <c r="BC565" s="699"/>
      <c r="BD565" s="699"/>
      <c r="BE565" s="699"/>
      <c r="BF565" s="699"/>
      <c r="BG565" s="699"/>
      <c r="BH565" s="699"/>
      <c r="BI565" s="699"/>
      <c r="BJ565" s="699"/>
      <c r="BK565" s="699"/>
      <c r="BL565" s="699"/>
      <c r="BM565" s="699"/>
      <c r="BN565" s="699"/>
      <c r="BO565" s="699"/>
      <c r="BP565" s="699"/>
      <c r="BQ565" s="699"/>
      <c r="BR565" s="699"/>
      <c r="BS565" s="699"/>
      <c r="BT565" s="699"/>
      <c r="BU565" s="697"/>
      <c r="BV565" s="709"/>
      <c r="BW565" s="699"/>
      <c r="BX565" s="699"/>
      <c r="BZ565" s="699"/>
      <c r="CA565" s="699"/>
      <c r="CB565" s="699"/>
      <c r="CC565" s="699"/>
      <c r="CD565" s="699"/>
      <c r="CE565" s="699"/>
      <c r="CF565" s="699"/>
      <c r="CG565" s="699"/>
      <c r="CH565" s="699"/>
      <c r="CI565" s="699"/>
      <c r="CJ565" s="699"/>
      <c r="CK565" s="699"/>
      <c r="CL565" s="699"/>
      <c r="CM565" s="699"/>
      <c r="CN565" s="699"/>
      <c r="CO565" s="699"/>
      <c r="CP565" s="699"/>
      <c r="CQ565" s="699"/>
      <c r="CR565" s="699"/>
      <c r="CS565" s="699"/>
      <c r="CT565" s="699"/>
      <c r="CU565" s="699"/>
      <c r="CV565" s="699"/>
      <c r="CW565" s="699"/>
      <c r="CX565" s="699"/>
      <c r="CY565" s="699"/>
      <c r="CZ565" s="699"/>
      <c r="DA565" s="699"/>
      <c r="DB565" s="699"/>
      <c r="DC565" s="699"/>
      <c r="DD565" s="699"/>
      <c r="DE565" s="697"/>
      <c r="DF565" s="697"/>
      <c r="DG565" s="699"/>
      <c r="DH565" s="699"/>
      <c r="DJ565" s="699"/>
      <c r="DK565" s="699"/>
      <c r="DL565" s="699"/>
      <c r="DM565" s="699"/>
      <c r="DN565" s="699"/>
      <c r="DO565" s="699"/>
      <c r="DP565" s="699"/>
      <c r="DQ565" s="699"/>
      <c r="DR565" s="699"/>
      <c r="DS565" s="699"/>
      <c r="DT565" s="699"/>
      <c r="DU565" s="699"/>
      <c r="DV565" s="699"/>
      <c r="DW565" s="699"/>
      <c r="DX565" s="699"/>
      <c r="DY565" s="699"/>
      <c r="DZ565" s="699"/>
      <c r="EA565" s="699"/>
      <c r="EB565" s="699"/>
      <c r="EC565" s="699"/>
      <c r="ED565" s="699"/>
      <c r="EE565" s="699"/>
      <c r="EF565" s="699"/>
      <c r="EG565" s="699"/>
      <c r="EH565" s="699"/>
      <c r="EI565" s="699"/>
      <c r="EJ565" s="699"/>
      <c r="EK565" s="699"/>
      <c r="EL565" s="699"/>
      <c r="EM565" s="699"/>
      <c r="EN565" s="699"/>
      <c r="EO565" s="697"/>
      <c r="EP565" s="697"/>
      <c r="EQ565" s="699"/>
      <c r="ER565" s="699"/>
      <c r="ET565" s="699"/>
      <c r="EU565" s="699"/>
      <c r="EV565" s="699"/>
      <c r="EW565" s="699"/>
      <c r="EX565" s="699"/>
      <c r="EY565" s="699"/>
      <c r="EZ565" s="699"/>
      <c r="FA565" s="699"/>
      <c r="FB565" s="699"/>
      <c r="FC565" s="699"/>
      <c r="FD565" s="699"/>
      <c r="FE565" s="699"/>
      <c r="FF565" s="699"/>
      <c r="FG565" s="699"/>
      <c r="FH565" s="699"/>
      <c r="FI565" s="699"/>
      <c r="FJ565" s="699"/>
      <c r="FK565" s="699"/>
      <c r="FL565" s="699"/>
      <c r="FM565" s="699"/>
      <c r="FN565" s="699"/>
      <c r="FO565" s="699"/>
      <c r="FP565" s="699"/>
      <c r="FQ565" s="699"/>
      <c r="FR565" s="699"/>
      <c r="FS565" s="699"/>
      <c r="FT565" s="699"/>
      <c r="FU565" s="699"/>
      <c r="FV565" s="699"/>
      <c r="FW565" s="699"/>
      <c r="FX565" s="699"/>
      <c r="FY565" s="697"/>
      <c r="FZ565" s="697"/>
      <c r="GA565" s="699"/>
      <c r="GB565" s="699"/>
      <c r="GD565" s="699"/>
      <c r="GE565" s="699"/>
      <c r="GF565" s="699"/>
      <c r="GG565" s="699"/>
      <c r="GH565" s="699"/>
      <c r="GI565" s="699"/>
      <c r="GJ565" s="699"/>
      <c r="GK565" s="699"/>
      <c r="GL565" s="699"/>
      <c r="GM565" s="699"/>
      <c r="GN565" s="699"/>
      <c r="GO565" s="699"/>
      <c r="GP565" s="699"/>
      <c r="GQ565" s="699"/>
      <c r="GR565" s="699"/>
      <c r="GS565" s="699"/>
      <c r="GT565" s="699"/>
      <c r="GU565" s="699"/>
      <c r="GV565" s="699"/>
      <c r="GW565" s="699"/>
      <c r="GX565" s="699"/>
      <c r="GY565" s="699"/>
      <c r="GZ565" s="699"/>
      <c r="HA565" s="699"/>
      <c r="HB565" s="699"/>
      <c r="HC565" s="699"/>
      <c r="HD565" s="699"/>
      <c r="HE565" s="699"/>
      <c r="HF565" s="699"/>
      <c r="HG565" s="699"/>
      <c r="HH565" s="699"/>
      <c r="HI565" s="699"/>
      <c r="HJ565" s="699"/>
      <c r="HK565" s="699"/>
      <c r="HL565" s="699"/>
      <c r="HM565" s="699"/>
      <c r="HN565" s="699"/>
      <c r="HO565" s="699"/>
      <c r="HP565" s="699"/>
      <c r="HQ565" s="699"/>
      <c r="HR565" s="699"/>
    </row>
    <row r="566" spans="1:226" s="707" customFormat="1" x14ac:dyDescent="0.25">
      <c r="A566" s="845" t="s">
        <v>50</v>
      </c>
      <c r="B566" s="846">
        <f t="shared" si="3812"/>
        <v>33080.6</v>
      </c>
      <c r="C566" s="847">
        <f>BQ370</f>
        <v>25407.599999999999</v>
      </c>
      <c r="D566" s="847">
        <f>BR370</f>
        <v>7673</v>
      </c>
      <c r="F566" s="699"/>
      <c r="G566" s="708"/>
      <c r="H566" s="699"/>
      <c r="I566" s="700"/>
      <c r="J566" s="699"/>
      <c r="K566" s="700"/>
      <c r="L566" s="699"/>
      <c r="M566" s="700"/>
      <c r="N566" s="699"/>
      <c r="O566" s="700"/>
      <c r="P566" s="699"/>
      <c r="Q566" s="700"/>
      <c r="R566" s="699"/>
      <c r="S566" s="700"/>
      <c r="T566" s="699"/>
      <c r="U566" s="700"/>
      <c r="V566" s="699"/>
      <c r="W566" s="700"/>
      <c r="X566" s="699"/>
      <c r="Y566" s="700"/>
      <c r="Z566" s="699"/>
      <c r="AA566" s="699"/>
      <c r="AB566" s="699"/>
      <c r="AC566" s="699"/>
      <c r="AD566" s="699"/>
      <c r="AE566" s="699"/>
      <c r="AF566" s="699"/>
      <c r="AG566" s="699"/>
      <c r="AH566" s="699"/>
      <c r="AI566" s="699"/>
      <c r="AJ566" s="699"/>
      <c r="AK566" s="697"/>
      <c r="AL566" s="709"/>
      <c r="AM566" s="699"/>
      <c r="AN566" s="699"/>
      <c r="AP566" s="699"/>
      <c r="AQ566" s="699"/>
      <c r="AR566" s="699"/>
      <c r="AS566" s="699"/>
      <c r="AT566" s="699"/>
      <c r="AU566" s="699"/>
      <c r="AV566" s="699"/>
      <c r="AW566" s="699"/>
      <c r="AX566" s="699"/>
      <c r="AY566" s="699"/>
      <c r="AZ566" s="699"/>
      <c r="BA566" s="699"/>
      <c r="BB566" s="699"/>
      <c r="BC566" s="699"/>
      <c r="BD566" s="699"/>
      <c r="BE566" s="699"/>
      <c r="BF566" s="699"/>
      <c r="BG566" s="699"/>
      <c r="BH566" s="699"/>
      <c r="BI566" s="699"/>
      <c r="BJ566" s="699"/>
      <c r="BK566" s="699"/>
      <c r="BL566" s="699"/>
      <c r="BM566" s="699"/>
      <c r="BN566" s="699"/>
      <c r="BO566" s="699"/>
      <c r="BP566" s="699"/>
      <c r="BQ566" s="699"/>
      <c r="BR566" s="699"/>
      <c r="BS566" s="699"/>
      <c r="BT566" s="699"/>
      <c r="BU566" s="697"/>
      <c r="BV566" s="709"/>
      <c r="BW566" s="699"/>
      <c r="BX566" s="699"/>
      <c r="BZ566" s="699"/>
      <c r="CA566" s="699"/>
      <c r="CB566" s="699"/>
      <c r="CC566" s="699"/>
      <c r="CD566" s="699"/>
      <c r="CE566" s="699"/>
      <c r="CF566" s="699"/>
      <c r="CG566" s="699"/>
      <c r="CH566" s="699"/>
      <c r="CI566" s="699"/>
      <c r="CJ566" s="699"/>
      <c r="CK566" s="699"/>
      <c r="CL566" s="699"/>
      <c r="CM566" s="699"/>
      <c r="CN566" s="699"/>
      <c r="CO566" s="699"/>
      <c r="CP566" s="699"/>
      <c r="CQ566" s="699"/>
      <c r="CR566" s="699"/>
      <c r="CS566" s="699"/>
      <c r="CT566" s="699"/>
      <c r="CU566" s="699"/>
      <c r="CV566" s="699"/>
      <c r="CW566" s="699"/>
      <c r="CX566" s="699"/>
      <c r="CY566" s="699"/>
      <c r="CZ566" s="699"/>
      <c r="DA566" s="699"/>
      <c r="DB566" s="699"/>
      <c r="DC566" s="699"/>
      <c r="DD566" s="699"/>
      <c r="DE566" s="697"/>
      <c r="DF566" s="697"/>
      <c r="DG566" s="699"/>
      <c r="DH566" s="699"/>
      <c r="DJ566" s="699"/>
      <c r="DK566" s="699"/>
      <c r="DL566" s="699"/>
      <c r="DM566" s="699"/>
      <c r="DN566" s="699"/>
      <c r="DO566" s="699"/>
      <c r="DP566" s="699"/>
      <c r="DQ566" s="699"/>
      <c r="DR566" s="699"/>
      <c r="DS566" s="699"/>
      <c r="DT566" s="699"/>
      <c r="DU566" s="699"/>
      <c r="DV566" s="699"/>
      <c r="DW566" s="699"/>
      <c r="DX566" s="699"/>
      <c r="DY566" s="699"/>
      <c r="DZ566" s="699"/>
      <c r="EA566" s="699"/>
      <c r="EB566" s="699"/>
      <c r="EC566" s="699"/>
      <c r="ED566" s="699"/>
      <c r="EE566" s="699"/>
      <c r="EF566" s="699"/>
      <c r="EG566" s="699"/>
      <c r="EH566" s="699"/>
      <c r="EI566" s="699"/>
      <c r="EJ566" s="699"/>
      <c r="EK566" s="699"/>
      <c r="EL566" s="699"/>
      <c r="EM566" s="699"/>
      <c r="EN566" s="699"/>
      <c r="EO566" s="697"/>
      <c r="EP566" s="697"/>
      <c r="EQ566" s="699"/>
      <c r="ER566" s="699"/>
      <c r="ET566" s="699"/>
      <c r="EU566" s="699"/>
      <c r="EV566" s="699"/>
      <c r="EW566" s="699"/>
      <c r="EX566" s="699"/>
      <c r="EY566" s="699"/>
      <c r="EZ566" s="699"/>
      <c r="FA566" s="699"/>
      <c r="FB566" s="699"/>
      <c r="FC566" s="699"/>
      <c r="FD566" s="699"/>
      <c r="FE566" s="699"/>
      <c r="FF566" s="699"/>
      <c r="FG566" s="699"/>
      <c r="FH566" s="699"/>
      <c r="FI566" s="699"/>
      <c r="FJ566" s="699"/>
      <c r="FK566" s="699"/>
      <c r="FL566" s="699"/>
      <c r="FM566" s="699"/>
      <c r="FN566" s="699"/>
      <c r="FO566" s="699"/>
      <c r="FP566" s="699"/>
      <c r="FQ566" s="699"/>
      <c r="FR566" s="699"/>
      <c r="FS566" s="699"/>
      <c r="FT566" s="699"/>
      <c r="FU566" s="699"/>
      <c r="FV566" s="699"/>
      <c r="FW566" s="699"/>
      <c r="FX566" s="699"/>
      <c r="FY566" s="697"/>
      <c r="FZ566" s="697"/>
      <c r="GA566" s="699"/>
      <c r="GB566" s="699"/>
      <c r="GD566" s="699"/>
      <c r="GE566" s="699"/>
      <c r="GF566" s="699"/>
      <c r="GG566" s="699"/>
      <c r="GH566" s="699"/>
      <c r="GI566" s="699"/>
      <c r="GJ566" s="699"/>
      <c r="GK566" s="699"/>
      <c r="GL566" s="699"/>
      <c r="GM566" s="699"/>
      <c r="GN566" s="699"/>
      <c r="GO566" s="699"/>
      <c r="GP566" s="699"/>
      <c r="GQ566" s="699"/>
      <c r="GR566" s="699"/>
      <c r="GS566" s="699"/>
      <c r="GT566" s="699"/>
      <c r="GU566" s="699"/>
      <c r="GV566" s="699"/>
      <c r="GW566" s="699"/>
      <c r="GX566" s="699"/>
      <c r="GY566" s="699"/>
      <c r="GZ566" s="699"/>
      <c r="HA566" s="699"/>
      <c r="HB566" s="699"/>
      <c r="HC566" s="699"/>
      <c r="HD566" s="699"/>
      <c r="HE566" s="699"/>
      <c r="HF566" s="699"/>
      <c r="HG566" s="699"/>
      <c r="HH566" s="699"/>
      <c r="HI566" s="699"/>
      <c r="HJ566" s="699"/>
      <c r="HK566" s="699"/>
      <c r="HL566" s="699"/>
      <c r="HM566" s="699"/>
      <c r="HN566" s="699"/>
      <c r="HO566" s="699"/>
      <c r="HP566" s="699"/>
      <c r="HQ566" s="699"/>
      <c r="HR566" s="699"/>
    </row>
    <row r="567" spans="1:226" s="707" customFormat="1" x14ac:dyDescent="0.25">
      <c r="A567" s="845" t="s">
        <v>540</v>
      </c>
      <c r="B567" s="846">
        <f t="shared" si="3812"/>
        <v>33257.599999999999</v>
      </c>
      <c r="C567" s="847">
        <f>DA370</f>
        <v>25543.5</v>
      </c>
      <c r="D567" s="847">
        <f>DB370</f>
        <v>7714.1</v>
      </c>
      <c r="F567" s="699"/>
      <c r="G567" s="708"/>
      <c r="H567" s="699"/>
      <c r="I567" s="700"/>
      <c r="J567" s="699"/>
      <c r="K567" s="700"/>
      <c r="L567" s="699"/>
      <c r="M567" s="700"/>
      <c r="N567" s="699"/>
      <c r="O567" s="700"/>
      <c r="P567" s="699"/>
      <c r="Q567" s="700"/>
      <c r="R567" s="699"/>
      <c r="S567" s="700"/>
      <c r="T567" s="699"/>
      <c r="U567" s="700"/>
      <c r="V567" s="699"/>
      <c r="W567" s="700"/>
      <c r="X567" s="699"/>
      <c r="Y567" s="700"/>
      <c r="Z567" s="699"/>
      <c r="AA567" s="699"/>
      <c r="AB567" s="699"/>
      <c r="AC567" s="699"/>
      <c r="AD567" s="699"/>
      <c r="AE567" s="699"/>
      <c r="AF567" s="699"/>
      <c r="AG567" s="699"/>
      <c r="AH567" s="699"/>
      <c r="AI567" s="699"/>
      <c r="AJ567" s="699"/>
      <c r="AK567" s="697"/>
      <c r="AL567" s="709"/>
      <c r="AM567" s="699"/>
      <c r="AN567" s="699"/>
      <c r="AP567" s="699"/>
      <c r="AQ567" s="699"/>
      <c r="AR567" s="699"/>
      <c r="AS567" s="699"/>
      <c r="AT567" s="699"/>
      <c r="AU567" s="699"/>
      <c r="AV567" s="699"/>
      <c r="AW567" s="699"/>
      <c r="AX567" s="699"/>
      <c r="AY567" s="699"/>
      <c r="AZ567" s="699"/>
      <c r="BA567" s="699"/>
      <c r="BB567" s="699"/>
      <c r="BC567" s="699"/>
      <c r="BD567" s="699"/>
      <c r="BE567" s="699"/>
      <c r="BF567" s="699"/>
      <c r="BG567" s="699"/>
      <c r="BH567" s="699"/>
      <c r="BI567" s="699"/>
      <c r="BJ567" s="699"/>
      <c r="BK567" s="699"/>
      <c r="BL567" s="699"/>
      <c r="BM567" s="699"/>
      <c r="BN567" s="699"/>
      <c r="BO567" s="699"/>
      <c r="BP567" s="699"/>
      <c r="BQ567" s="699"/>
      <c r="BR567" s="699"/>
      <c r="BS567" s="699"/>
      <c r="BT567" s="699"/>
      <c r="BU567" s="697"/>
      <c r="BV567" s="709"/>
      <c r="BW567" s="699"/>
      <c r="BX567" s="699"/>
      <c r="BZ567" s="699"/>
      <c r="CA567" s="699"/>
      <c r="CB567" s="699"/>
      <c r="CC567" s="699"/>
      <c r="CD567" s="699"/>
      <c r="CE567" s="699"/>
      <c r="CF567" s="699"/>
      <c r="CG567" s="699"/>
      <c r="CH567" s="699"/>
      <c r="CI567" s="699"/>
      <c r="CJ567" s="699"/>
      <c r="CK567" s="699"/>
      <c r="CL567" s="699"/>
      <c r="CM567" s="699"/>
      <c r="CN567" s="699"/>
      <c r="CO567" s="699"/>
      <c r="CP567" s="699"/>
      <c r="CQ567" s="699"/>
      <c r="CR567" s="699"/>
      <c r="CS567" s="699"/>
      <c r="CT567" s="699"/>
      <c r="CU567" s="699"/>
      <c r="CV567" s="699"/>
      <c r="CW567" s="699"/>
      <c r="CX567" s="699"/>
      <c r="CY567" s="699"/>
      <c r="CZ567" s="699"/>
      <c r="DA567" s="699"/>
      <c r="DB567" s="699"/>
      <c r="DC567" s="699"/>
      <c r="DD567" s="699"/>
      <c r="DE567" s="697"/>
      <c r="DF567" s="697"/>
      <c r="DG567" s="699"/>
      <c r="DH567" s="699"/>
      <c r="DJ567" s="699"/>
      <c r="DK567" s="699"/>
      <c r="DL567" s="699"/>
      <c r="DM567" s="699"/>
      <c r="DN567" s="699"/>
      <c r="DO567" s="699"/>
      <c r="DP567" s="699"/>
      <c r="DQ567" s="699"/>
      <c r="DR567" s="699"/>
      <c r="DS567" s="699"/>
      <c r="DT567" s="699"/>
      <c r="DU567" s="699"/>
      <c r="DV567" s="699"/>
      <c r="DW567" s="699"/>
      <c r="DX567" s="699"/>
      <c r="DY567" s="699"/>
      <c r="DZ567" s="699"/>
      <c r="EA567" s="699"/>
      <c r="EB567" s="699"/>
      <c r="EC567" s="699"/>
      <c r="ED567" s="699"/>
      <c r="EE567" s="699"/>
      <c r="EF567" s="699"/>
      <c r="EG567" s="699"/>
      <c r="EH567" s="699"/>
      <c r="EI567" s="699"/>
      <c r="EJ567" s="699"/>
      <c r="EK567" s="699"/>
      <c r="EL567" s="699"/>
      <c r="EM567" s="699"/>
      <c r="EN567" s="699"/>
      <c r="EO567" s="697"/>
      <c r="EP567" s="697"/>
      <c r="EQ567" s="699"/>
      <c r="ER567" s="699"/>
      <c r="ET567" s="699"/>
      <c r="EU567" s="699"/>
      <c r="EV567" s="699"/>
      <c r="EW567" s="699"/>
      <c r="EX567" s="699"/>
      <c r="EY567" s="699"/>
      <c r="EZ567" s="699"/>
      <c r="FA567" s="699"/>
      <c r="FB567" s="699"/>
      <c r="FC567" s="699"/>
      <c r="FD567" s="699"/>
      <c r="FE567" s="699"/>
      <c r="FF567" s="699"/>
      <c r="FG567" s="699"/>
      <c r="FH567" s="699"/>
      <c r="FI567" s="699"/>
      <c r="FJ567" s="699"/>
      <c r="FK567" s="699"/>
      <c r="FL567" s="699"/>
      <c r="FM567" s="699"/>
      <c r="FN567" s="699"/>
      <c r="FO567" s="699"/>
      <c r="FP567" s="699"/>
      <c r="FQ567" s="699"/>
      <c r="FR567" s="699"/>
      <c r="FS567" s="699"/>
      <c r="FT567" s="699"/>
      <c r="FU567" s="699"/>
      <c r="FV567" s="699"/>
      <c r="FW567" s="699"/>
      <c r="FX567" s="699"/>
      <c r="FY567" s="697"/>
      <c r="FZ567" s="697"/>
      <c r="GA567" s="699"/>
      <c r="GB567" s="699"/>
      <c r="GD567" s="699"/>
      <c r="GE567" s="699"/>
      <c r="GF567" s="699"/>
      <c r="GG567" s="699"/>
      <c r="GH567" s="699"/>
      <c r="GI567" s="699"/>
      <c r="GJ567" s="699"/>
      <c r="GK567" s="699"/>
      <c r="GL567" s="699"/>
      <c r="GM567" s="699"/>
      <c r="GN567" s="699"/>
      <c r="GO567" s="699"/>
      <c r="GP567" s="699"/>
      <c r="GQ567" s="699"/>
      <c r="GR567" s="699"/>
      <c r="GS567" s="699"/>
      <c r="GT567" s="699"/>
      <c r="GU567" s="699"/>
      <c r="GV567" s="699"/>
      <c r="GW567" s="699"/>
      <c r="GX567" s="699"/>
      <c r="GY567" s="699"/>
      <c r="GZ567" s="699"/>
      <c r="HA567" s="699"/>
      <c r="HB567" s="699"/>
      <c r="HC567" s="699"/>
      <c r="HD567" s="699"/>
      <c r="HE567" s="699"/>
      <c r="HF567" s="699"/>
      <c r="HG567" s="699"/>
      <c r="HH567" s="699"/>
      <c r="HI567" s="699"/>
      <c r="HJ567" s="699"/>
      <c r="HK567" s="699"/>
      <c r="HL567" s="699"/>
      <c r="HM567" s="699"/>
      <c r="HN567" s="699"/>
      <c r="HO567" s="699"/>
      <c r="HP567" s="699"/>
      <c r="HQ567" s="699"/>
      <c r="HR567" s="699"/>
    </row>
    <row r="568" spans="1:226" s="707" customFormat="1" x14ac:dyDescent="0.25">
      <c r="A568" s="845" t="s">
        <v>63</v>
      </c>
      <c r="B568" s="846">
        <f t="shared" si="3812"/>
        <v>11225.5</v>
      </c>
      <c r="C568" s="847">
        <f>EK370</f>
        <v>8621.7999999999993</v>
      </c>
      <c r="D568" s="847">
        <f>EL370</f>
        <v>2603.6999999999998</v>
      </c>
      <c r="F568" s="699"/>
      <c r="G568" s="708"/>
      <c r="H568" s="699"/>
      <c r="I568" s="700"/>
      <c r="J568" s="699"/>
      <c r="K568" s="700"/>
      <c r="L568" s="699"/>
      <c r="M568" s="700"/>
      <c r="N568" s="699"/>
      <c r="O568" s="700"/>
      <c r="P568" s="699"/>
      <c r="Q568" s="700"/>
      <c r="R568" s="699"/>
      <c r="S568" s="700"/>
      <c r="T568" s="699"/>
      <c r="U568" s="700"/>
      <c r="V568" s="699"/>
      <c r="W568" s="700"/>
      <c r="X568" s="699"/>
      <c r="Y568" s="700"/>
      <c r="Z568" s="699"/>
      <c r="AA568" s="699"/>
      <c r="AB568" s="699"/>
      <c r="AC568" s="699"/>
      <c r="AD568" s="699"/>
      <c r="AE568" s="699"/>
      <c r="AF568" s="699"/>
      <c r="AG568" s="699"/>
      <c r="AH568" s="699"/>
      <c r="AI568" s="699"/>
      <c r="AJ568" s="699"/>
      <c r="AK568" s="697"/>
      <c r="AL568" s="709"/>
      <c r="AM568" s="699"/>
      <c r="AN568" s="699"/>
      <c r="AP568" s="699"/>
      <c r="AQ568" s="699"/>
      <c r="AR568" s="699"/>
      <c r="AS568" s="699"/>
      <c r="AT568" s="699"/>
      <c r="AU568" s="699"/>
      <c r="AV568" s="699"/>
      <c r="AW568" s="699"/>
      <c r="AX568" s="699"/>
      <c r="AY568" s="699"/>
      <c r="AZ568" s="699"/>
      <c r="BA568" s="699"/>
      <c r="BB568" s="699"/>
      <c r="BC568" s="699"/>
      <c r="BD568" s="699"/>
      <c r="BE568" s="699"/>
      <c r="BF568" s="699"/>
      <c r="BG568" s="699"/>
      <c r="BH568" s="699"/>
      <c r="BI568" s="699"/>
      <c r="BJ568" s="699"/>
      <c r="BK568" s="699"/>
      <c r="BL568" s="699"/>
      <c r="BM568" s="699"/>
      <c r="BN568" s="699"/>
      <c r="BO568" s="699"/>
      <c r="BP568" s="699"/>
      <c r="BQ568" s="699"/>
      <c r="BR568" s="699"/>
      <c r="BS568" s="699"/>
      <c r="BT568" s="699"/>
      <c r="BU568" s="697"/>
      <c r="BV568" s="709"/>
      <c r="BW568" s="699"/>
      <c r="BX568" s="699"/>
      <c r="BZ568" s="699"/>
      <c r="CA568" s="699"/>
      <c r="CB568" s="699"/>
      <c r="CC568" s="699"/>
      <c r="CD568" s="699"/>
      <c r="CE568" s="699"/>
      <c r="CF568" s="699"/>
      <c r="CG568" s="699"/>
      <c r="CH568" s="699"/>
      <c r="CI568" s="699"/>
      <c r="CJ568" s="699"/>
      <c r="CK568" s="699"/>
      <c r="CL568" s="699"/>
      <c r="CM568" s="699"/>
      <c r="CN568" s="699"/>
      <c r="CO568" s="699"/>
      <c r="CP568" s="699"/>
      <c r="CQ568" s="699"/>
      <c r="CR568" s="699"/>
      <c r="CS568" s="699"/>
      <c r="CT568" s="699"/>
      <c r="CU568" s="699"/>
      <c r="CV568" s="699"/>
      <c r="CW568" s="699"/>
      <c r="CX568" s="699"/>
      <c r="CY568" s="699"/>
      <c r="CZ568" s="699"/>
      <c r="DA568" s="699"/>
      <c r="DB568" s="699"/>
      <c r="DC568" s="699"/>
      <c r="DD568" s="699"/>
      <c r="DE568" s="697"/>
      <c r="DF568" s="697"/>
      <c r="DG568" s="699"/>
      <c r="DH568" s="699"/>
      <c r="DJ568" s="699"/>
      <c r="DK568" s="699"/>
      <c r="DL568" s="699"/>
      <c r="DM568" s="699"/>
      <c r="DN568" s="699"/>
      <c r="DO568" s="699"/>
      <c r="DP568" s="699"/>
      <c r="DQ568" s="699"/>
      <c r="DR568" s="699"/>
      <c r="DS568" s="699"/>
      <c r="DT568" s="699"/>
      <c r="DU568" s="699"/>
      <c r="DV568" s="699"/>
      <c r="DW568" s="699"/>
      <c r="DX568" s="699"/>
      <c r="DY568" s="699"/>
      <c r="DZ568" s="699"/>
      <c r="EA568" s="699"/>
      <c r="EB568" s="699"/>
      <c r="EC568" s="699"/>
      <c r="ED568" s="699"/>
      <c r="EE568" s="699"/>
      <c r="EF568" s="699"/>
      <c r="EG568" s="699"/>
      <c r="EH568" s="699"/>
      <c r="EI568" s="699"/>
      <c r="EJ568" s="699"/>
      <c r="EK568" s="699"/>
      <c r="EL568" s="699"/>
      <c r="EM568" s="699"/>
      <c r="EN568" s="699"/>
      <c r="EO568" s="697"/>
      <c r="EP568" s="697"/>
      <c r="EQ568" s="699"/>
      <c r="ER568" s="699"/>
      <c r="ET568" s="699"/>
      <c r="EU568" s="699"/>
      <c r="EV568" s="699"/>
      <c r="EW568" s="699"/>
      <c r="EX568" s="699"/>
      <c r="EY568" s="699"/>
      <c r="EZ568" s="699"/>
      <c r="FA568" s="699"/>
      <c r="FB568" s="699"/>
      <c r="FC568" s="699"/>
      <c r="FD568" s="699"/>
      <c r="FE568" s="699"/>
      <c r="FF568" s="699"/>
      <c r="FG568" s="699"/>
      <c r="FH568" s="699"/>
      <c r="FI568" s="699"/>
      <c r="FJ568" s="699"/>
      <c r="FK568" s="699"/>
      <c r="FL568" s="699"/>
      <c r="FM568" s="699"/>
      <c r="FN568" s="699"/>
      <c r="FO568" s="699"/>
      <c r="FP568" s="699"/>
      <c r="FQ568" s="699"/>
      <c r="FR568" s="699"/>
      <c r="FS568" s="699"/>
      <c r="FT568" s="699"/>
      <c r="FU568" s="699"/>
      <c r="FV568" s="699"/>
      <c r="FW568" s="699"/>
      <c r="FX568" s="699"/>
      <c r="FY568" s="697"/>
      <c r="FZ568" s="697"/>
      <c r="GA568" s="699"/>
      <c r="GB568" s="699"/>
      <c r="GD568" s="699"/>
      <c r="GE568" s="699"/>
      <c r="GF568" s="699"/>
      <c r="GG568" s="699"/>
      <c r="GH568" s="699"/>
      <c r="GI568" s="699"/>
      <c r="GJ568" s="699"/>
      <c r="GK568" s="699"/>
      <c r="GL568" s="699"/>
      <c r="GM568" s="699"/>
      <c r="GN568" s="699"/>
      <c r="GO568" s="699"/>
      <c r="GP568" s="699"/>
      <c r="GQ568" s="699"/>
      <c r="GR568" s="699"/>
      <c r="GS568" s="699"/>
      <c r="GT568" s="699"/>
      <c r="GU568" s="699"/>
      <c r="GV568" s="699"/>
      <c r="GW568" s="699"/>
      <c r="GX568" s="699"/>
      <c r="GY568" s="699"/>
      <c r="GZ568" s="699"/>
      <c r="HA568" s="699"/>
      <c r="HB568" s="699"/>
      <c r="HC568" s="699"/>
      <c r="HD568" s="699"/>
      <c r="HE568" s="699"/>
      <c r="HF568" s="699"/>
      <c r="HG568" s="699"/>
      <c r="HH568" s="699"/>
      <c r="HI568" s="699"/>
      <c r="HJ568" s="699"/>
      <c r="HK568" s="699"/>
      <c r="HL568" s="699"/>
      <c r="HM568" s="699"/>
      <c r="HN568" s="699"/>
      <c r="HO568" s="699"/>
      <c r="HP568" s="699"/>
      <c r="HQ568" s="699"/>
      <c r="HR568" s="699"/>
    </row>
    <row r="569" spans="1:226" s="707" customFormat="1" x14ac:dyDescent="0.25">
      <c r="A569" s="848" t="s">
        <v>61</v>
      </c>
      <c r="B569" s="849">
        <f>SUM(B564:B568)</f>
        <v>129338.7</v>
      </c>
      <c r="C569" s="849">
        <f>SUM(C564:C568)</f>
        <v>99338.7</v>
      </c>
      <c r="D569" s="849">
        <f>SUM(D564:D568)</f>
        <v>30000</v>
      </c>
      <c r="F569" s="699"/>
      <c r="G569" s="708"/>
      <c r="H569" s="699"/>
      <c r="I569" s="700"/>
      <c r="J569" s="699"/>
      <c r="K569" s="700"/>
      <c r="L569" s="699"/>
      <c r="M569" s="700"/>
      <c r="N569" s="699"/>
      <c r="O569" s="700"/>
      <c r="P569" s="699"/>
      <c r="Q569" s="700"/>
      <c r="R569" s="699"/>
      <c r="S569" s="700"/>
      <c r="T569" s="699"/>
      <c r="U569" s="700"/>
      <c r="V569" s="699"/>
      <c r="W569" s="700"/>
      <c r="X569" s="699"/>
      <c r="Y569" s="700"/>
      <c r="Z569" s="699"/>
      <c r="AA569" s="699"/>
      <c r="AB569" s="699"/>
      <c r="AC569" s="699"/>
      <c r="AD569" s="699"/>
      <c r="AE569" s="699"/>
      <c r="AF569" s="699"/>
      <c r="AG569" s="699"/>
      <c r="AH569" s="699"/>
      <c r="AI569" s="699"/>
      <c r="AJ569" s="699"/>
      <c r="AK569" s="697"/>
      <c r="AL569" s="709"/>
      <c r="AM569" s="699"/>
      <c r="AN569" s="699"/>
      <c r="AP569" s="699"/>
      <c r="AQ569" s="699"/>
      <c r="AR569" s="699"/>
      <c r="AS569" s="699"/>
      <c r="AT569" s="699"/>
      <c r="AU569" s="699"/>
      <c r="AV569" s="699"/>
      <c r="AW569" s="699"/>
      <c r="AX569" s="699"/>
      <c r="AY569" s="699"/>
      <c r="AZ569" s="699"/>
      <c r="BA569" s="699"/>
      <c r="BB569" s="699"/>
      <c r="BC569" s="699"/>
      <c r="BD569" s="699"/>
      <c r="BE569" s="699"/>
      <c r="BF569" s="699"/>
      <c r="BG569" s="699"/>
      <c r="BH569" s="699"/>
      <c r="BI569" s="699"/>
      <c r="BJ569" s="699"/>
      <c r="BK569" s="699"/>
      <c r="BL569" s="699"/>
      <c r="BM569" s="699"/>
      <c r="BN569" s="699"/>
      <c r="BO569" s="699"/>
      <c r="BP569" s="699"/>
      <c r="BQ569" s="699"/>
      <c r="BR569" s="699"/>
      <c r="BS569" s="699"/>
      <c r="BT569" s="699"/>
      <c r="BU569" s="697"/>
      <c r="BV569" s="709"/>
      <c r="BW569" s="699"/>
      <c r="BX569" s="699"/>
      <c r="BZ569" s="699"/>
      <c r="CA569" s="699"/>
      <c r="CB569" s="699"/>
      <c r="CC569" s="699"/>
      <c r="CD569" s="699"/>
      <c r="CE569" s="699"/>
      <c r="CF569" s="699"/>
      <c r="CG569" s="699"/>
      <c r="CH569" s="699"/>
      <c r="CI569" s="699"/>
      <c r="CJ569" s="699"/>
      <c r="CK569" s="699"/>
      <c r="CL569" s="699"/>
      <c r="CM569" s="699"/>
      <c r="CN569" s="699"/>
      <c r="CO569" s="699"/>
      <c r="CP569" s="699"/>
      <c r="CQ569" s="699"/>
      <c r="CR569" s="699"/>
      <c r="CS569" s="699"/>
      <c r="CT569" s="699"/>
      <c r="CU569" s="699"/>
      <c r="CV569" s="699"/>
      <c r="CW569" s="699"/>
      <c r="CX569" s="699"/>
      <c r="CY569" s="699"/>
      <c r="CZ569" s="699"/>
      <c r="DA569" s="699"/>
      <c r="DB569" s="699"/>
      <c r="DC569" s="699"/>
      <c r="DD569" s="699"/>
      <c r="DE569" s="697"/>
      <c r="DF569" s="697"/>
      <c r="DG569" s="699"/>
      <c r="DH569" s="699"/>
      <c r="DJ569" s="699"/>
      <c r="DK569" s="699"/>
      <c r="DL569" s="699"/>
      <c r="DM569" s="699"/>
      <c r="DN569" s="699"/>
      <c r="DO569" s="699"/>
      <c r="DP569" s="699"/>
      <c r="DQ569" s="699"/>
      <c r="DR569" s="699"/>
      <c r="DS569" s="699"/>
      <c r="DT569" s="699"/>
      <c r="DU569" s="699"/>
      <c r="DV569" s="699"/>
      <c r="DW569" s="699"/>
      <c r="DX569" s="699"/>
      <c r="DY569" s="699"/>
      <c r="DZ569" s="699"/>
      <c r="EA569" s="699"/>
      <c r="EB569" s="699"/>
      <c r="EC569" s="699"/>
      <c r="ED569" s="699"/>
      <c r="EE569" s="699"/>
      <c r="EF569" s="699"/>
      <c r="EG569" s="699"/>
      <c r="EH569" s="699"/>
      <c r="EI569" s="699"/>
      <c r="EJ569" s="699"/>
      <c r="EK569" s="699"/>
      <c r="EL569" s="699"/>
      <c r="EM569" s="699"/>
      <c r="EN569" s="699"/>
      <c r="EO569" s="697"/>
      <c r="EP569" s="697"/>
      <c r="EQ569" s="699"/>
      <c r="ER569" s="699"/>
      <c r="ET569" s="699"/>
      <c r="EU569" s="699"/>
      <c r="EV569" s="699"/>
      <c r="EW569" s="699"/>
      <c r="EX569" s="699"/>
      <c r="EY569" s="699"/>
      <c r="EZ569" s="699"/>
      <c r="FA569" s="699"/>
      <c r="FB569" s="699"/>
      <c r="FC569" s="699"/>
      <c r="FD569" s="699"/>
      <c r="FE569" s="699"/>
      <c r="FF569" s="699"/>
      <c r="FG569" s="699"/>
      <c r="FH569" s="699"/>
      <c r="FI569" s="699"/>
      <c r="FJ569" s="699"/>
      <c r="FK569" s="699"/>
      <c r="FL569" s="699"/>
      <c r="FM569" s="699"/>
      <c r="FN569" s="699"/>
      <c r="FO569" s="699"/>
      <c r="FP569" s="699"/>
      <c r="FQ569" s="699"/>
      <c r="FR569" s="699"/>
      <c r="FS569" s="699"/>
      <c r="FT569" s="699"/>
      <c r="FU569" s="699"/>
      <c r="FV569" s="699"/>
      <c r="FW569" s="699"/>
      <c r="FX569" s="699"/>
      <c r="FY569" s="697"/>
      <c r="FZ569" s="697"/>
      <c r="GA569" s="699"/>
      <c r="GB569" s="699"/>
      <c r="GD569" s="699"/>
      <c r="GE569" s="699"/>
      <c r="GF569" s="699"/>
      <c r="GG569" s="699"/>
      <c r="GH569" s="699"/>
      <c r="GI569" s="699"/>
      <c r="GJ569" s="699"/>
      <c r="GK569" s="699"/>
      <c r="GL569" s="699"/>
      <c r="GM569" s="699"/>
      <c r="GN569" s="699"/>
      <c r="GO569" s="699"/>
      <c r="GP569" s="699"/>
      <c r="GQ569" s="699"/>
      <c r="GR569" s="699"/>
      <c r="GS569" s="699"/>
      <c r="GT569" s="699"/>
      <c r="GU569" s="699"/>
      <c r="GV569" s="699"/>
      <c r="GW569" s="699"/>
      <c r="GX569" s="699"/>
      <c r="GY569" s="699"/>
      <c r="GZ569" s="699"/>
      <c r="HA569" s="699"/>
      <c r="HB569" s="699"/>
      <c r="HC569" s="699"/>
      <c r="HD569" s="699"/>
      <c r="HE569" s="699"/>
      <c r="HF569" s="699"/>
      <c r="HG569" s="699"/>
      <c r="HH569" s="699"/>
      <c r="HI569" s="699"/>
      <c r="HJ569" s="699"/>
      <c r="HK569" s="699"/>
      <c r="HL569" s="699"/>
      <c r="HM569" s="699"/>
      <c r="HN569" s="699"/>
      <c r="HO569" s="699"/>
      <c r="HP569" s="699"/>
      <c r="HQ569" s="699"/>
      <c r="HR569" s="699"/>
    </row>
    <row r="570" spans="1:226" s="707" customFormat="1" hidden="1" x14ac:dyDescent="0.25">
      <c r="A570" s="697"/>
      <c r="B570" s="877">
        <f>HG370</f>
        <v>129338.8</v>
      </c>
      <c r="C570" s="877">
        <f>HE370</f>
        <v>99338.7</v>
      </c>
      <c r="D570" s="877">
        <f>HF370</f>
        <v>30000.1</v>
      </c>
      <c r="F570" s="699"/>
      <c r="G570" s="708"/>
      <c r="H570" s="699"/>
      <c r="I570" s="700"/>
      <c r="J570" s="699"/>
      <c r="K570" s="700"/>
      <c r="L570" s="699"/>
      <c r="M570" s="700"/>
      <c r="N570" s="699"/>
      <c r="O570" s="700"/>
      <c r="P570" s="699"/>
      <c r="Q570" s="700"/>
      <c r="R570" s="699"/>
      <c r="S570" s="700"/>
      <c r="T570" s="699"/>
      <c r="U570" s="700"/>
      <c r="V570" s="699"/>
      <c r="W570" s="700"/>
      <c r="X570" s="699"/>
      <c r="Y570" s="700"/>
      <c r="Z570" s="699"/>
      <c r="AA570" s="699"/>
      <c r="AB570" s="699"/>
      <c r="AC570" s="699"/>
      <c r="AD570" s="699"/>
      <c r="AE570" s="699"/>
      <c r="AF570" s="699"/>
      <c r="AG570" s="699"/>
      <c r="AH570" s="699"/>
      <c r="AI570" s="699"/>
      <c r="AJ570" s="699"/>
      <c r="AK570" s="697"/>
      <c r="AL570" s="709"/>
      <c r="AM570" s="699"/>
      <c r="AN570" s="699"/>
      <c r="AP570" s="699"/>
      <c r="AQ570" s="699"/>
      <c r="AR570" s="699"/>
      <c r="AS570" s="699"/>
      <c r="AT570" s="699"/>
      <c r="AU570" s="699"/>
      <c r="AV570" s="699"/>
      <c r="AW570" s="699"/>
      <c r="AX570" s="699"/>
      <c r="AY570" s="699"/>
      <c r="AZ570" s="699"/>
      <c r="BA570" s="699"/>
      <c r="BB570" s="699"/>
      <c r="BC570" s="699"/>
      <c r="BD570" s="699"/>
      <c r="BE570" s="699"/>
      <c r="BF570" s="699"/>
      <c r="BG570" s="699"/>
      <c r="BH570" s="699"/>
      <c r="BI570" s="699"/>
      <c r="BJ570" s="699"/>
      <c r="BK570" s="699"/>
      <c r="BL570" s="699"/>
      <c r="BM570" s="699"/>
      <c r="BN570" s="699"/>
      <c r="BO570" s="699"/>
      <c r="BP570" s="699"/>
      <c r="BQ570" s="699"/>
      <c r="BR570" s="699"/>
      <c r="BS570" s="699"/>
      <c r="BT570" s="699"/>
      <c r="BU570" s="697"/>
      <c r="BV570" s="709"/>
      <c r="BW570" s="699"/>
      <c r="BX570" s="699"/>
      <c r="BZ570" s="699"/>
      <c r="CA570" s="699"/>
      <c r="CB570" s="699"/>
      <c r="CC570" s="699"/>
      <c r="CD570" s="699"/>
      <c r="CE570" s="699"/>
      <c r="CF570" s="699"/>
      <c r="CG570" s="699"/>
      <c r="CH570" s="699"/>
      <c r="CI570" s="699"/>
      <c r="CJ570" s="699"/>
      <c r="CK570" s="699"/>
      <c r="CL570" s="699"/>
      <c r="CM570" s="699"/>
      <c r="CN570" s="699"/>
      <c r="CO570" s="699"/>
      <c r="CP570" s="699"/>
      <c r="CQ570" s="699"/>
      <c r="CR570" s="699"/>
      <c r="CS570" s="699"/>
      <c r="CT570" s="699"/>
      <c r="CU570" s="699"/>
      <c r="CV570" s="699"/>
      <c r="CW570" s="699"/>
      <c r="CX570" s="699"/>
      <c r="CY570" s="699"/>
      <c r="CZ570" s="699"/>
      <c r="DA570" s="699"/>
      <c r="DB570" s="699"/>
      <c r="DC570" s="699"/>
      <c r="DD570" s="699"/>
      <c r="DE570" s="697"/>
      <c r="DF570" s="697"/>
      <c r="DG570" s="699"/>
      <c r="DH570" s="699"/>
      <c r="DJ570" s="699"/>
      <c r="DK570" s="699"/>
      <c r="DL570" s="699"/>
      <c r="DM570" s="699"/>
      <c r="DN570" s="699"/>
      <c r="DO570" s="699"/>
      <c r="DP570" s="699"/>
      <c r="DQ570" s="699"/>
      <c r="DR570" s="699"/>
      <c r="DS570" s="699"/>
      <c r="DT570" s="699"/>
      <c r="DU570" s="699"/>
      <c r="DV570" s="699"/>
      <c r="DW570" s="699"/>
      <c r="DX570" s="699"/>
      <c r="DY570" s="699"/>
      <c r="DZ570" s="699"/>
      <c r="EA570" s="699"/>
      <c r="EB570" s="699"/>
      <c r="EC570" s="699"/>
      <c r="ED570" s="699"/>
      <c r="EE570" s="699"/>
      <c r="EF570" s="699"/>
      <c r="EG570" s="699"/>
      <c r="EH570" s="699"/>
      <c r="EI570" s="699"/>
      <c r="EJ570" s="699"/>
      <c r="EK570" s="699"/>
      <c r="EL570" s="699"/>
      <c r="EM570" s="699"/>
      <c r="EN570" s="699"/>
      <c r="EO570" s="697"/>
      <c r="EP570" s="697"/>
      <c r="EQ570" s="699"/>
      <c r="ER570" s="699"/>
      <c r="ET570" s="699"/>
      <c r="EU570" s="699"/>
      <c r="EV570" s="699"/>
      <c r="EW570" s="699"/>
      <c r="EX570" s="699"/>
      <c r="EY570" s="699"/>
      <c r="EZ570" s="699"/>
      <c r="FA570" s="699"/>
      <c r="FB570" s="699"/>
      <c r="FC570" s="699"/>
      <c r="FD570" s="699"/>
      <c r="FE570" s="699"/>
      <c r="FF570" s="699"/>
      <c r="FG570" s="699"/>
      <c r="FH570" s="699"/>
      <c r="FI570" s="699"/>
      <c r="FJ570" s="699"/>
      <c r="FK570" s="699"/>
      <c r="FL570" s="699"/>
      <c r="FM570" s="699"/>
      <c r="FN570" s="699"/>
      <c r="FO570" s="699"/>
      <c r="FP570" s="699"/>
      <c r="FQ570" s="699"/>
      <c r="FR570" s="699"/>
      <c r="FS570" s="699"/>
      <c r="FT570" s="699"/>
      <c r="FU570" s="699"/>
      <c r="FV570" s="699"/>
      <c r="FW570" s="699"/>
      <c r="FX570" s="699"/>
      <c r="FY570" s="697"/>
      <c r="FZ570" s="697"/>
      <c r="GA570" s="699"/>
      <c r="GB570" s="699"/>
      <c r="GD570" s="699"/>
      <c r="GE570" s="699"/>
      <c r="GF570" s="699"/>
      <c r="GG570" s="699"/>
      <c r="GH570" s="699"/>
      <c r="GI570" s="699"/>
      <c r="GJ570" s="699"/>
      <c r="GK570" s="699"/>
      <c r="GL570" s="699"/>
      <c r="GM570" s="699"/>
      <c r="GN570" s="699"/>
      <c r="GO570" s="699"/>
      <c r="GP570" s="699"/>
      <c r="GQ570" s="699"/>
      <c r="GR570" s="699"/>
      <c r="GS570" s="699"/>
      <c r="GT570" s="699"/>
      <c r="GU570" s="699"/>
      <c r="GV570" s="699"/>
      <c r="GW570" s="699"/>
      <c r="GX570" s="699"/>
      <c r="GY570" s="699"/>
      <c r="GZ570" s="699"/>
      <c r="HA570" s="699"/>
      <c r="HB570" s="699"/>
      <c r="HC570" s="699"/>
      <c r="HD570" s="699"/>
      <c r="HE570" s="699"/>
      <c r="HF570" s="699"/>
      <c r="HG570" s="699"/>
      <c r="HH570" s="699"/>
      <c r="HI570" s="699"/>
      <c r="HJ570" s="699"/>
      <c r="HK570" s="699"/>
      <c r="HL570" s="699"/>
      <c r="HM570" s="699"/>
      <c r="HN570" s="699"/>
      <c r="HO570" s="699"/>
      <c r="HP570" s="699"/>
      <c r="HQ570" s="699"/>
      <c r="HR570" s="699"/>
    </row>
    <row r="571" spans="1:226" s="707" customFormat="1" hidden="1" x14ac:dyDescent="0.25">
      <c r="A571" s="697"/>
      <c r="B571" s="700">
        <f>B569-B570</f>
        <v>-0.1</v>
      </c>
      <c r="C571" s="700">
        <f t="shared" ref="C571:D571" si="3813">C569-C570</f>
        <v>0</v>
      </c>
      <c r="D571" s="700">
        <f t="shared" si="3813"/>
        <v>-0.1</v>
      </c>
      <c r="F571" s="699"/>
      <c r="G571" s="708"/>
      <c r="H571" s="699"/>
      <c r="I571" s="700"/>
      <c r="J571" s="699"/>
      <c r="K571" s="700"/>
      <c r="L571" s="699"/>
      <c r="M571" s="700"/>
      <c r="N571" s="699"/>
      <c r="O571" s="700"/>
      <c r="P571" s="699"/>
      <c r="Q571" s="700"/>
      <c r="R571" s="699"/>
      <c r="S571" s="700"/>
      <c r="T571" s="699"/>
      <c r="U571" s="700"/>
      <c r="V571" s="699"/>
      <c r="W571" s="700"/>
      <c r="X571" s="699"/>
      <c r="Y571" s="700"/>
      <c r="Z571" s="699"/>
      <c r="AA571" s="699"/>
      <c r="AB571" s="699"/>
      <c r="AC571" s="699"/>
      <c r="AD571" s="699"/>
      <c r="AE571" s="699"/>
      <c r="AF571" s="699"/>
      <c r="AG571" s="699"/>
      <c r="AH571" s="699"/>
      <c r="AI571" s="699"/>
      <c r="AJ571" s="699"/>
      <c r="AK571" s="697"/>
      <c r="AL571" s="709"/>
      <c r="AM571" s="699"/>
      <c r="AN571" s="699"/>
      <c r="AP571" s="699"/>
      <c r="AQ571" s="699"/>
      <c r="AR571" s="699"/>
      <c r="AS571" s="699"/>
      <c r="AT571" s="699"/>
      <c r="AU571" s="699"/>
      <c r="AV571" s="699"/>
      <c r="AW571" s="699"/>
      <c r="AX571" s="699"/>
      <c r="AY571" s="699"/>
      <c r="AZ571" s="699"/>
      <c r="BA571" s="699"/>
      <c r="BB571" s="699"/>
      <c r="BC571" s="699"/>
      <c r="BD571" s="699"/>
      <c r="BE571" s="699"/>
      <c r="BF571" s="699"/>
      <c r="BG571" s="699"/>
      <c r="BH571" s="699"/>
      <c r="BI571" s="699"/>
      <c r="BJ571" s="699"/>
      <c r="BK571" s="699"/>
      <c r="BL571" s="699"/>
      <c r="BM571" s="699"/>
      <c r="BN571" s="699"/>
      <c r="BO571" s="699"/>
      <c r="BP571" s="699"/>
      <c r="BQ571" s="699"/>
      <c r="BR571" s="699"/>
      <c r="BS571" s="699"/>
      <c r="BT571" s="699"/>
      <c r="BU571" s="697"/>
      <c r="BV571" s="709"/>
      <c r="BW571" s="699"/>
      <c r="BX571" s="699"/>
      <c r="BZ571" s="699"/>
      <c r="CA571" s="699"/>
      <c r="CB571" s="699"/>
      <c r="CC571" s="699"/>
      <c r="CD571" s="699"/>
      <c r="CE571" s="699"/>
      <c r="CF571" s="699"/>
      <c r="CG571" s="699"/>
      <c r="CH571" s="699"/>
      <c r="CI571" s="699"/>
      <c r="CJ571" s="699"/>
      <c r="CK571" s="699"/>
      <c r="CL571" s="699"/>
      <c r="CM571" s="699"/>
      <c r="CN571" s="699"/>
      <c r="CO571" s="699"/>
      <c r="CP571" s="699"/>
      <c r="CQ571" s="699"/>
      <c r="CR571" s="699"/>
      <c r="CS571" s="699"/>
      <c r="CT571" s="699"/>
      <c r="CU571" s="699"/>
      <c r="CV571" s="699"/>
      <c r="CW571" s="699"/>
      <c r="CX571" s="699"/>
      <c r="CY571" s="699"/>
      <c r="CZ571" s="699"/>
      <c r="DA571" s="699"/>
      <c r="DB571" s="699"/>
      <c r="DC571" s="699"/>
      <c r="DD571" s="699"/>
      <c r="DE571" s="697"/>
      <c r="DF571" s="697"/>
      <c r="DG571" s="699"/>
      <c r="DH571" s="699"/>
      <c r="DJ571" s="699"/>
      <c r="DK571" s="699"/>
      <c r="DL571" s="699"/>
      <c r="DM571" s="699"/>
      <c r="DN571" s="699"/>
      <c r="DO571" s="699"/>
      <c r="DP571" s="699"/>
      <c r="DQ571" s="699"/>
      <c r="DR571" s="699"/>
      <c r="DS571" s="699"/>
      <c r="DT571" s="699"/>
      <c r="DU571" s="699"/>
      <c r="DV571" s="699"/>
      <c r="DW571" s="699"/>
      <c r="DX571" s="699"/>
      <c r="DY571" s="699"/>
      <c r="DZ571" s="699"/>
      <c r="EA571" s="699"/>
      <c r="EB571" s="699"/>
      <c r="EC571" s="699"/>
      <c r="ED571" s="699"/>
      <c r="EE571" s="699"/>
      <c r="EF571" s="699"/>
      <c r="EG571" s="699"/>
      <c r="EH571" s="699"/>
      <c r="EI571" s="699"/>
      <c r="EJ571" s="699"/>
      <c r="EK571" s="699"/>
      <c r="EL571" s="699"/>
      <c r="EM571" s="699"/>
      <c r="EN571" s="699"/>
      <c r="EO571" s="697"/>
      <c r="EP571" s="697"/>
      <c r="EQ571" s="699"/>
      <c r="ER571" s="699"/>
      <c r="ET571" s="699"/>
      <c r="EU571" s="699"/>
      <c r="EV571" s="699"/>
      <c r="EW571" s="699"/>
      <c r="EX571" s="699"/>
      <c r="EY571" s="699"/>
      <c r="EZ571" s="699"/>
      <c r="FA571" s="699"/>
      <c r="FB571" s="699"/>
      <c r="FC571" s="699"/>
      <c r="FD571" s="699"/>
      <c r="FE571" s="699"/>
      <c r="FF571" s="699"/>
      <c r="FG571" s="699"/>
      <c r="FH571" s="699"/>
      <c r="FI571" s="699"/>
      <c r="FJ571" s="699"/>
      <c r="FK571" s="699"/>
      <c r="FL571" s="699"/>
      <c r="FM571" s="699"/>
      <c r="FN571" s="699"/>
      <c r="FO571" s="699"/>
      <c r="FP571" s="699"/>
      <c r="FQ571" s="699"/>
      <c r="FR571" s="699"/>
      <c r="FS571" s="699"/>
      <c r="FT571" s="699"/>
      <c r="FU571" s="699"/>
      <c r="FV571" s="699"/>
      <c r="FW571" s="699"/>
      <c r="FX571" s="699"/>
      <c r="FY571" s="697"/>
      <c r="FZ571" s="697"/>
      <c r="GA571" s="699"/>
      <c r="GB571" s="699"/>
      <c r="GD571" s="699"/>
      <c r="GE571" s="699"/>
      <c r="GF571" s="699"/>
      <c r="GG571" s="699"/>
      <c r="GH571" s="699"/>
      <c r="GI571" s="699"/>
      <c r="GJ571" s="699"/>
      <c r="GK571" s="699"/>
      <c r="GL571" s="699"/>
      <c r="GM571" s="699"/>
      <c r="GN571" s="699"/>
      <c r="GO571" s="699"/>
      <c r="GP571" s="699"/>
      <c r="GQ571" s="699"/>
      <c r="GR571" s="699"/>
      <c r="GS571" s="699"/>
      <c r="GT571" s="699"/>
      <c r="GU571" s="699"/>
      <c r="GV571" s="699"/>
      <c r="GW571" s="699"/>
      <c r="GX571" s="699"/>
      <c r="GY571" s="699"/>
      <c r="GZ571" s="699"/>
      <c r="HA571" s="699"/>
      <c r="HB571" s="699"/>
      <c r="HC571" s="699"/>
      <c r="HD571" s="699"/>
      <c r="HE571" s="699"/>
      <c r="HF571" s="699"/>
      <c r="HG571" s="699"/>
      <c r="HH571" s="699"/>
      <c r="HI571" s="699"/>
      <c r="HJ571" s="699"/>
      <c r="HK571" s="699"/>
      <c r="HL571" s="699"/>
      <c r="HM571" s="699"/>
      <c r="HN571" s="699"/>
      <c r="HO571" s="699"/>
      <c r="HP571" s="699"/>
      <c r="HQ571" s="699"/>
      <c r="HR571" s="699"/>
    </row>
    <row r="572" spans="1:226" s="707" customFormat="1" x14ac:dyDescent="0.25">
      <c r="A572" s="1024" t="s">
        <v>904</v>
      </c>
      <c r="B572" s="1025" t="s">
        <v>944</v>
      </c>
      <c r="C572" s="1025"/>
      <c r="D572" s="1025"/>
      <c r="F572" s="699"/>
      <c r="G572" s="708"/>
      <c r="H572" s="699"/>
      <c r="I572" s="700"/>
      <c r="J572" s="699"/>
      <c r="K572" s="700"/>
      <c r="L572" s="699"/>
      <c r="M572" s="700"/>
      <c r="N572" s="699"/>
      <c r="O572" s="700"/>
      <c r="P572" s="699"/>
      <c r="Q572" s="700"/>
      <c r="R572" s="699"/>
      <c r="S572" s="700"/>
      <c r="T572" s="699"/>
      <c r="U572" s="700"/>
      <c r="V572" s="699"/>
      <c r="W572" s="700"/>
      <c r="X572" s="699"/>
      <c r="Y572" s="700"/>
      <c r="Z572" s="699"/>
      <c r="AA572" s="699"/>
      <c r="AB572" s="699"/>
      <c r="AC572" s="699"/>
      <c r="AD572" s="699"/>
      <c r="AE572" s="699"/>
      <c r="AF572" s="699"/>
      <c r="AG572" s="699"/>
      <c r="AH572" s="699"/>
      <c r="AI572" s="699"/>
      <c r="AJ572" s="699"/>
      <c r="AK572" s="697"/>
      <c r="AL572" s="709"/>
      <c r="AM572" s="699"/>
      <c r="AN572" s="699"/>
      <c r="AP572" s="699"/>
      <c r="AQ572" s="699"/>
      <c r="AR572" s="699"/>
      <c r="AS572" s="699"/>
      <c r="AT572" s="699"/>
      <c r="AU572" s="699"/>
      <c r="AV572" s="699"/>
      <c r="AW572" s="699"/>
      <c r="AX572" s="699"/>
      <c r="AY572" s="699"/>
      <c r="AZ572" s="699"/>
      <c r="BA572" s="699"/>
      <c r="BB572" s="699"/>
      <c r="BC572" s="699"/>
      <c r="BD572" s="699"/>
      <c r="BE572" s="699"/>
      <c r="BF572" s="699"/>
      <c r="BG572" s="699"/>
      <c r="BH572" s="699"/>
      <c r="BI572" s="699"/>
      <c r="BJ572" s="699"/>
      <c r="BK572" s="699"/>
      <c r="BL572" s="699"/>
      <c r="BM572" s="699"/>
      <c r="BN572" s="699"/>
      <c r="BO572" s="699"/>
      <c r="BP572" s="699"/>
      <c r="BQ572" s="699"/>
      <c r="BR572" s="699"/>
      <c r="BS572" s="699"/>
      <c r="BT572" s="699"/>
      <c r="BU572" s="697"/>
      <c r="BV572" s="709"/>
      <c r="BW572" s="699"/>
      <c r="BX572" s="699"/>
      <c r="BZ572" s="699"/>
      <c r="CA572" s="699"/>
      <c r="CB572" s="699"/>
      <c r="CC572" s="699"/>
      <c r="CD572" s="699"/>
      <c r="CE572" s="699"/>
      <c r="CF572" s="699"/>
      <c r="CG572" s="699"/>
      <c r="CH572" s="699"/>
      <c r="CI572" s="699"/>
      <c r="CJ572" s="699"/>
      <c r="CK572" s="699"/>
      <c r="CL572" s="699"/>
      <c r="CM572" s="699"/>
      <c r="CN572" s="699"/>
      <c r="CO572" s="699"/>
      <c r="CP572" s="699"/>
      <c r="CQ572" s="699"/>
      <c r="CR572" s="699"/>
      <c r="CS572" s="699"/>
      <c r="CT572" s="699"/>
      <c r="CU572" s="699"/>
      <c r="CV572" s="699"/>
      <c r="CW572" s="699"/>
      <c r="CX572" s="699"/>
      <c r="CY572" s="699"/>
      <c r="CZ572" s="699"/>
      <c r="DA572" s="699"/>
      <c r="DB572" s="699"/>
      <c r="DC572" s="699"/>
      <c r="DD572" s="699"/>
      <c r="DE572" s="697"/>
      <c r="DF572" s="697"/>
      <c r="DG572" s="699"/>
      <c r="DH572" s="699"/>
      <c r="DJ572" s="699"/>
      <c r="DK572" s="699"/>
      <c r="DL572" s="699"/>
      <c r="DM572" s="699"/>
      <c r="DN572" s="699"/>
      <c r="DO572" s="699"/>
      <c r="DP572" s="699"/>
      <c r="DQ572" s="699"/>
      <c r="DR572" s="699"/>
      <c r="DS572" s="699"/>
      <c r="DT572" s="699"/>
      <c r="DU572" s="699"/>
      <c r="DV572" s="699"/>
      <c r="DW572" s="699"/>
      <c r="DX572" s="699"/>
      <c r="DY572" s="699"/>
      <c r="DZ572" s="699"/>
      <c r="EA572" s="699"/>
      <c r="EB572" s="699"/>
      <c r="EC572" s="699"/>
      <c r="ED572" s="699"/>
      <c r="EE572" s="699"/>
      <c r="EF572" s="699"/>
      <c r="EG572" s="699"/>
      <c r="EH572" s="699"/>
      <c r="EI572" s="699"/>
      <c r="EJ572" s="699"/>
      <c r="EK572" s="699"/>
      <c r="EL572" s="699"/>
      <c r="EM572" s="699"/>
      <c r="EN572" s="699"/>
      <c r="EO572" s="697"/>
      <c r="EP572" s="697"/>
      <c r="EQ572" s="699"/>
      <c r="ER572" s="699"/>
      <c r="ET572" s="699"/>
      <c r="EU572" s="699"/>
      <c r="EV572" s="699"/>
      <c r="EW572" s="699"/>
      <c r="EX572" s="699"/>
      <c r="EY572" s="699"/>
      <c r="EZ572" s="699"/>
      <c r="FA572" s="699"/>
      <c r="FB572" s="699"/>
      <c r="FC572" s="699"/>
      <c r="FD572" s="699"/>
      <c r="FE572" s="699"/>
      <c r="FF572" s="699"/>
      <c r="FG572" s="699"/>
      <c r="FH572" s="699"/>
      <c r="FI572" s="699"/>
      <c r="FJ572" s="699"/>
      <c r="FK572" s="699"/>
      <c r="FL572" s="699"/>
      <c r="FM572" s="699"/>
      <c r="FN572" s="699"/>
      <c r="FO572" s="699"/>
      <c r="FP572" s="699"/>
      <c r="FQ572" s="699"/>
      <c r="FR572" s="699"/>
      <c r="FS572" s="699"/>
      <c r="FT572" s="699"/>
      <c r="FU572" s="699"/>
      <c r="FV572" s="699"/>
      <c r="FW572" s="699"/>
      <c r="FX572" s="699"/>
      <c r="FY572" s="697"/>
      <c r="FZ572" s="697"/>
      <c r="GA572" s="699"/>
      <c r="GB572" s="699"/>
      <c r="GD572" s="699"/>
      <c r="GE572" s="699"/>
      <c r="GF572" s="699"/>
      <c r="GG572" s="699"/>
      <c r="GH572" s="699"/>
      <c r="GI572" s="699"/>
      <c r="GJ572" s="699"/>
      <c r="GK572" s="699"/>
      <c r="GL572" s="699"/>
      <c r="GM572" s="699"/>
      <c r="GN572" s="699"/>
      <c r="GO572" s="699"/>
      <c r="GP572" s="699"/>
      <c r="GQ572" s="699"/>
      <c r="GR572" s="699"/>
      <c r="GS572" s="699"/>
      <c r="GT572" s="699"/>
      <c r="GU572" s="699"/>
      <c r="GV572" s="699"/>
      <c r="GW572" s="699"/>
      <c r="GX572" s="699"/>
      <c r="GY572" s="699"/>
      <c r="GZ572" s="699"/>
      <c r="HA572" s="699"/>
      <c r="HB572" s="699"/>
      <c r="HC572" s="699"/>
      <c r="HD572" s="699"/>
      <c r="HE572" s="699"/>
      <c r="HF572" s="699"/>
      <c r="HG572" s="699"/>
      <c r="HH572" s="699"/>
      <c r="HI572" s="699"/>
      <c r="HJ572" s="699"/>
      <c r="HK572" s="699"/>
      <c r="HL572" s="699"/>
      <c r="HM572" s="699"/>
      <c r="HN572" s="699"/>
      <c r="HO572" s="699"/>
      <c r="HP572" s="699"/>
      <c r="HQ572" s="699"/>
      <c r="HR572" s="699"/>
    </row>
    <row r="573" spans="1:226" s="707" customFormat="1" x14ac:dyDescent="0.25">
      <c r="A573" s="1024"/>
      <c r="B573" s="844" t="s">
        <v>930</v>
      </c>
      <c r="C573" s="844">
        <v>211</v>
      </c>
      <c r="D573" s="844">
        <v>213</v>
      </c>
      <c r="F573" s="699"/>
      <c r="G573" s="708"/>
      <c r="H573" s="699"/>
      <c r="I573" s="700"/>
      <c r="J573" s="699"/>
      <c r="K573" s="700"/>
      <c r="L573" s="699"/>
      <c r="M573" s="700"/>
      <c r="N573" s="699"/>
      <c r="O573" s="700"/>
      <c r="P573" s="699"/>
      <c r="Q573" s="700"/>
      <c r="R573" s="699"/>
      <c r="S573" s="700"/>
      <c r="T573" s="699"/>
      <c r="U573" s="700"/>
      <c r="V573" s="699"/>
      <c r="W573" s="700"/>
      <c r="X573" s="699"/>
      <c r="Y573" s="700"/>
      <c r="Z573" s="699"/>
      <c r="AA573" s="699"/>
      <c r="AB573" s="699"/>
      <c r="AC573" s="699"/>
      <c r="AD573" s="699"/>
      <c r="AE573" s="699"/>
      <c r="AF573" s="699"/>
      <c r="AG573" s="699"/>
      <c r="AH573" s="699"/>
      <c r="AI573" s="699"/>
      <c r="AJ573" s="699"/>
      <c r="AK573" s="697"/>
      <c r="AL573" s="709"/>
      <c r="AM573" s="699"/>
      <c r="AN573" s="699"/>
      <c r="AP573" s="699"/>
      <c r="AQ573" s="699"/>
      <c r="AR573" s="699"/>
      <c r="AS573" s="699"/>
      <c r="AT573" s="699"/>
      <c r="AU573" s="699"/>
      <c r="AV573" s="699"/>
      <c r="AW573" s="699"/>
      <c r="AX573" s="699"/>
      <c r="AY573" s="699"/>
      <c r="AZ573" s="699"/>
      <c r="BA573" s="699"/>
      <c r="BB573" s="699"/>
      <c r="BC573" s="699"/>
      <c r="BD573" s="699"/>
      <c r="BE573" s="699"/>
      <c r="BF573" s="699"/>
      <c r="BG573" s="699"/>
      <c r="BH573" s="699"/>
      <c r="BI573" s="699"/>
      <c r="BJ573" s="699"/>
      <c r="BK573" s="699"/>
      <c r="BL573" s="699"/>
      <c r="BM573" s="699"/>
      <c r="BN573" s="699"/>
      <c r="BO573" s="699"/>
      <c r="BP573" s="699"/>
      <c r="BQ573" s="699"/>
      <c r="BR573" s="699"/>
      <c r="BS573" s="699"/>
      <c r="BT573" s="699"/>
      <c r="BU573" s="697"/>
      <c r="BV573" s="709"/>
      <c r="BW573" s="699"/>
      <c r="BX573" s="699"/>
      <c r="BZ573" s="699"/>
      <c r="CA573" s="699"/>
      <c r="CB573" s="699"/>
      <c r="CC573" s="699"/>
      <c r="CD573" s="699"/>
      <c r="CE573" s="699"/>
      <c r="CF573" s="699"/>
      <c r="CG573" s="699"/>
      <c r="CH573" s="699"/>
      <c r="CI573" s="699"/>
      <c r="CJ573" s="699"/>
      <c r="CK573" s="699"/>
      <c r="CL573" s="699"/>
      <c r="CM573" s="699"/>
      <c r="CN573" s="699"/>
      <c r="CO573" s="699"/>
      <c r="CP573" s="699"/>
      <c r="CQ573" s="699"/>
      <c r="CR573" s="699"/>
      <c r="CS573" s="699"/>
      <c r="CT573" s="699"/>
      <c r="CU573" s="699"/>
      <c r="CV573" s="699"/>
      <c r="CW573" s="699"/>
      <c r="CX573" s="699"/>
      <c r="CY573" s="699"/>
      <c r="CZ573" s="699"/>
      <c r="DA573" s="699"/>
      <c r="DB573" s="699"/>
      <c r="DC573" s="699"/>
      <c r="DD573" s="699"/>
      <c r="DE573" s="697"/>
      <c r="DF573" s="697"/>
      <c r="DG573" s="699"/>
      <c r="DH573" s="699"/>
      <c r="DJ573" s="699"/>
      <c r="DK573" s="699"/>
      <c r="DL573" s="699"/>
      <c r="DM573" s="699"/>
      <c r="DN573" s="699"/>
      <c r="DO573" s="699"/>
      <c r="DP573" s="699"/>
      <c r="DQ573" s="699"/>
      <c r="DR573" s="699"/>
      <c r="DS573" s="699"/>
      <c r="DT573" s="699"/>
      <c r="DU573" s="699"/>
      <c r="DV573" s="699"/>
      <c r="DW573" s="699"/>
      <c r="DX573" s="699"/>
      <c r="DY573" s="699"/>
      <c r="DZ573" s="699"/>
      <c r="EA573" s="699"/>
      <c r="EB573" s="699"/>
      <c r="EC573" s="699"/>
      <c r="ED573" s="699"/>
      <c r="EE573" s="699"/>
      <c r="EF573" s="699"/>
      <c r="EG573" s="699"/>
      <c r="EH573" s="699"/>
      <c r="EI573" s="699"/>
      <c r="EJ573" s="699"/>
      <c r="EK573" s="699"/>
      <c r="EL573" s="699"/>
      <c r="EM573" s="699"/>
      <c r="EN573" s="699"/>
      <c r="EO573" s="697"/>
      <c r="EP573" s="697"/>
      <c r="EQ573" s="699"/>
      <c r="ER573" s="699"/>
      <c r="ET573" s="699"/>
      <c r="EU573" s="699"/>
      <c r="EV573" s="699"/>
      <c r="EW573" s="699"/>
      <c r="EX573" s="699"/>
      <c r="EY573" s="699"/>
      <c r="EZ573" s="699"/>
      <c r="FA573" s="699"/>
      <c r="FB573" s="699"/>
      <c r="FC573" s="699"/>
      <c r="FD573" s="699"/>
      <c r="FE573" s="699"/>
      <c r="FF573" s="699"/>
      <c r="FG573" s="699"/>
      <c r="FH573" s="699"/>
      <c r="FI573" s="699"/>
      <c r="FJ573" s="699"/>
      <c r="FK573" s="699"/>
      <c r="FL573" s="699"/>
      <c r="FM573" s="699"/>
      <c r="FN573" s="699"/>
      <c r="FO573" s="699"/>
      <c r="FP573" s="699"/>
      <c r="FQ573" s="699"/>
      <c r="FR573" s="699"/>
      <c r="FS573" s="699"/>
      <c r="FT573" s="699"/>
      <c r="FU573" s="699"/>
      <c r="FV573" s="699"/>
      <c r="FW573" s="699"/>
      <c r="FX573" s="699"/>
      <c r="FY573" s="697"/>
      <c r="FZ573" s="697"/>
      <c r="GA573" s="699"/>
      <c r="GB573" s="699"/>
      <c r="GD573" s="699"/>
      <c r="GE573" s="699"/>
      <c r="GF573" s="699"/>
      <c r="GG573" s="699"/>
      <c r="GH573" s="699"/>
      <c r="GI573" s="699"/>
      <c r="GJ573" s="699"/>
      <c r="GK573" s="699"/>
      <c r="GL573" s="699"/>
      <c r="GM573" s="699"/>
      <c r="GN573" s="699"/>
      <c r="GO573" s="699"/>
      <c r="GP573" s="699"/>
      <c r="GQ573" s="699"/>
      <c r="GR573" s="699"/>
      <c r="GS573" s="699"/>
      <c r="GT573" s="699"/>
      <c r="GU573" s="699"/>
      <c r="GV573" s="699"/>
      <c r="GW573" s="699"/>
      <c r="GX573" s="699"/>
      <c r="GY573" s="699"/>
      <c r="GZ573" s="699"/>
      <c r="HA573" s="699"/>
      <c r="HB573" s="699"/>
      <c r="HC573" s="699"/>
      <c r="HD573" s="699"/>
      <c r="HE573" s="699"/>
      <c r="HF573" s="699"/>
      <c r="HG573" s="699"/>
      <c r="HH573" s="699"/>
      <c r="HI573" s="699"/>
      <c r="HJ573" s="699"/>
      <c r="HK573" s="699"/>
      <c r="HL573" s="699"/>
      <c r="HM573" s="699"/>
      <c r="HN573" s="699"/>
      <c r="HO573" s="699"/>
      <c r="HP573" s="699"/>
      <c r="HQ573" s="699"/>
      <c r="HR573" s="699"/>
    </row>
    <row r="574" spans="1:226" s="707" customFormat="1" x14ac:dyDescent="0.25">
      <c r="A574" s="845" t="s">
        <v>49</v>
      </c>
      <c r="B574" s="846">
        <f t="shared" ref="B574:B578" si="3814">C574+D574</f>
        <v>16979.3</v>
      </c>
      <c r="C574" s="847">
        <f>AG369</f>
        <v>13040.9</v>
      </c>
      <c r="D574" s="847">
        <f>AH369</f>
        <v>3938.4</v>
      </c>
      <c r="F574" s="699"/>
      <c r="G574" s="708"/>
      <c r="H574" s="699"/>
      <c r="I574" s="700"/>
      <c r="J574" s="699"/>
      <c r="K574" s="700"/>
      <c r="L574" s="699"/>
      <c r="M574" s="700"/>
      <c r="N574" s="699"/>
      <c r="O574" s="700"/>
      <c r="P574" s="699"/>
      <c r="Q574" s="700"/>
      <c r="R574" s="699"/>
      <c r="S574" s="700"/>
      <c r="T574" s="699"/>
      <c r="U574" s="700"/>
      <c r="V574" s="699"/>
      <c r="W574" s="700"/>
      <c r="X574" s="699"/>
      <c r="Y574" s="700"/>
      <c r="Z574" s="699"/>
      <c r="AA574" s="699"/>
      <c r="AB574" s="699"/>
      <c r="AC574" s="699"/>
      <c r="AD574" s="699"/>
      <c r="AE574" s="699"/>
      <c r="AF574" s="699"/>
      <c r="AG574" s="699"/>
      <c r="AH574" s="699"/>
      <c r="AI574" s="699"/>
      <c r="AJ574" s="699"/>
      <c r="AK574" s="697"/>
      <c r="AL574" s="709"/>
      <c r="AM574" s="699"/>
      <c r="AN574" s="699"/>
      <c r="AP574" s="699"/>
      <c r="AQ574" s="699"/>
      <c r="AR574" s="699"/>
      <c r="AS574" s="699"/>
      <c r="AT574" s="699"/>
      <c r="AU574" s="699"/>
      <c r="AV574" s="699"/>
      <c r="AW574" s="699"/>
      <c r="AX574" s="699"/>
      <c r="AY574" s="699"/>
      <c r="AZ574" s="699"/>
      <c r="BA574" s="699"/>
      <c r="BB574" s="699"/>
      <c r="BC574" s="699"/>
      <c r="BD574" s="699"/>
      <c r="BE574" s="699"/>
      <c r="BF574" s="699"/>
      <c r="BG574" s="699"/>
      <c r="BH574" s="699"/>
      <c r="BI574" s="699"/>
      <c r="BJ574" s="699"/>
      <c r="BK574" s="699"/>
      <c r="BL574" s="699"/>
      <c r="BM574" s="699"/>
      <c r="BN574" s="699"/>
      <c r="BO574" s="699"/>
      <c r="BP574" s="699"/>
      <c r="BQ574" s="699"/>
      <c r="BR574" s="699"/>
      <c r="BS574" s="699"/>
      <c r="BT574" s="699"/>
      <c r="BU574" s="697"/>
      <c r="BV574" s="709"/>
      <c r="BW574" s="699"/>
      <c r="BX574" s="699"/>
      <c r="BZ574" s="699"/>
      <c r="CA574" s="699"/>
      <c r="CB574" s="699"/>
      <c r="CC574" s="699"/>
      <c r="CD574" s="699"/>
      <c r="CE574" s="699"/>
      <c r="CF574" s="699"/>
      <c r="CG574" s="699"/>
      <c r="CH574" s="699"/>
      <c r="CI574" s="699"/>
      <c r="CJ574" s="699"/>
      <c r="CK574" s="699"/>
      <c r="CL574" s="699"/>
      <c r="CM574" s="699"/>
      <c r="CN574" s="699"/>
      <c r="CO574" s="699"/>
      <c r="CP574" s="699"/>
      <c r="CQ574" s="699"/>
      <c r="CR574" s="699"/>
      <c r="CS574" s="699"/>
      <c r="CT574" s="699"/>
      <c r="CU574" s="699"/>
      <c r="CV574" s="699"/>
      <c r="CW574" s="699"/>
      <c r="CX574" s="699"/>
      <c r="CY574" s="699"/>
      <c r="CZ574" s="699"/>
      <c r="DA574" s="699"/>
      <c r="DB574" s="699"/>
      <c r="DC574" s="699"/>
      <c r="DD574" s="699"/>
      <c r="DE574" s="697"/>
      <c r="DF574" s="697"/>
      <c r="DG574" s="699"/>
      <c r="DH574" s="699"/>
      <c r="DJ574" s="699"/>
      <c r="DK574" s="699"/>
      <c r="DL574" s="699"/>
      <c r="DM574" s="699"/>
      <c r="DN574" s="699"/>
      <c r="DO574" s="699"/>
      <c r="DP574" s="699"/>
      <c r="DQ574" s="699"/>
      <c r="DR574" s="699"/>
      <c r="DS574" s="699"/>
      <c r="DT574" s="699"/>
      <c r="DU574" s="699"/>
      <c r="DV574" s="699"/>
      <c r="DW574" s="699"/>
      <c r="DX574" s="699"/>
      <c r="DY574" s="699"/>
      <c r="DZ574" s="699"/>
      <c r="EA574" s="699"/>
      <c r="EB574" s="699"/>
      <c r="EC574" s="699"/>
      <c r="ED574" s="699"/>
      <c r="EE574" s="699"/>
      <c r="EF574" s="699"/>
      <c r="EG574" s="699"/>
      <c r="EH574" s="699"/>
      <c r="EI574" s="699"/>
      <c r="EJ574" s="699"/>
      <c r="EK574" s="699"/>
      <c r="EL574" s="699"/>
      <c r="EM574" s="699"/>
      <c r="EN574" s="699"/>
      <c r="EO574" s="697"/>
      <c r="EP574" s="697"/>
      <c r="EQ574" s="699"/>
      <c r="ER574" s="699"/>
      <c r="ET574" s="699"/>
      <c r="EU574" s="699"/>
      <c r="EV574" s="699"/>
      <c r="EW574" s="699"/>
      <c r="EX574" s="699"/>
      <c r="EY574" s="699"/>
      <c r="EZ574" s="699"/>
      <c r="FA574" s="699"/>
      <c r="FB574" s="699"/>
      <c r="FC574" s="699"/>
      <c r="FD574" s="699"/>
      <c r="FE574" s="699"/>
      <c r="FF574" s="699"/>
      <c r="FG574" s="699"/>
      <c r="FH574" s="699"/>
      <c r="FI574" s="699"/>
      <c r="FJ574" s="699"/>
      <c r="FK574" s="699"/>
      <c r="FL574" s="699"/>
      <c r="FM574" s="699"/>
      <c r="FN574" s="699"/>
      <c r="FO574" s="699"/>
      <c r="FP574" s="699"/>
      <c r="FQ574" s="699"/>
      <c r="FR574" s="699"/>
      <c r="FS574" s="699"/>
      <c r="FT574" s="699"/>
      <c r="FU574" s="699"/>
      <c r="FV574" s="699"/>
      <c r="FW574" s="699"/>
      <c r="FX574" s="699"/>
      <c r="FY574" s="697"/>
      <c r="FZ574" s="697"/>
      <c r="GA574" s="699"/>
      <c r="GB574" s="699"/>
      <c r="GD574" s="699"/>
      <c r="GE574" s="699"/>
      <c r="GF574" s="699"/>
      <c r="GG574" s="699"/>
      <c r="GH574" s="699"/>
      <c r="GI574" s="699"/>
      <c r="GJ574" s="699"/>
      <c r="GK574" s="699"/>
      <c r="GL574" s="699"/>
      <c r="GM574" s="699"/>
      <c r="GN574" s="699"/>
      <c r="GO574" s="699"/>
      <c r="GP574" s="699"/>
      <c r="GQ574" s="699"/>
      <c r="GR574" s="699"/>
      <c r="GS574" s="699"/>
      <c r="GT574" s="699"/>
      <c r="GU574" s="699"/>
      <c r="GV574" s="699"/>
      <c r="GW574" s="699"/>
      <c r="GX574" s="699"/>
      <c r="GY574" s="699"/>
      <c r="GZ574" s="699"/>
      <c r="HA574" s="699"/>
      <c r="HB574" s="699"/>
      <c r="HC574" s="699"/>
      <c r="HD574" s="699"/>
      <c r="HE574" s="699"/>
      <c r="HF574" s="699"/>
      <c r="HG574" s="699"/>
      <c r="HH574" s="699"/>
      <c r="HI574" s="699"/>
      <c r="HJ574" s="699"/>
      <c r="HK574" s="699"/>
      <c r="HL574" s="699"/>
      <c r="HM574" s="699"/>
      <c r="HN574" s="699"/>
      <c r="HO574" s="699"/>
      <c r="HP574" s="699"/>
      <c r="HQ574" s="699"/>
      <c r="HR574" s="699"/>
    </row>
    <row r="575" spans="1:226" s="707" customFormat="1" x14ac:dyDescent="0.25">
      <c r="A575" s="845" t="s">
        <v>680</v>
      </c>
      <c r="B575" s="846">
        <f t="shared" si="3814"/>
        <v>901.8</v>
      </c>
      <c r="C575" s="847">
        <f>FU369</f>
        <v>692.6</v>
      </c>
      <c r="D575" s="847">
        <f>FV369</f>
        <v>209.2</v>
      </c>
      <c r="F575" s="699"/>
      <c r="G575" s="708"/>
      <c r="H575" s="699"/>
      <c r="I575" s="700"/>
      <c r="J575" s="699"/>
      <c r="K575" s="700"/>
      <c r="L575" s="699"/>
      <c r="M575" s="700"/>
      <c r="N575" s="699"/>
      <c r="O575" s="700"/>
      <c r="P575" s="699"/>
      <c r="Q575" s="700"/>
      <c r="R575" s="699"/>
      <c r="S575" s="700"/>
      <c r="T575" s="699"/>
      <c r="U575" s="700"/>
      <c r="V575" s="699"/>
      <c r="W575" s="700"/>
      <c r="X575" s="699"/>
      <c r="Y575" s="700"/>
      <c r="Z575" s="699"/>
      <c r="AA575" s="699"/>
      <c r="AB575" s="699"/>
      <c r="AC575" s="699"/>
      <c r="AD575" s="699"/>
      <c r="AE575" s="699"/>
      <c r="AF575" s="699"/>
      <c r="AG575" s="699"/>
      <c r="AH575" s="699"/>
      <c r="AI575" s="699"/>
      <c r="AJ575" s="699"/>
      <c r="AK575" s="697"/>
      <c r="AL575" s="709"/>
      <c r="AM575" s="699"/>
      <c r="AN575" s="699"/>
      <c r="AP575" s="699"/>
      <c r="AQ575" s="699"/>
      <c r="AR575" s="699"/>
      <c r="AS575" s="699"/>
      <c r="AT575" s="699"/>
      <c r="AU575" s="699"/>
      <c r="AV575" s="699"/>
      <c r="AW575" s="699"/>
      <c r="AX575" s="699"/>
      <c r="AY575" s="699"/>
      <c r="AZ575" s="699"/>
      <c r="BA575" s="699"/>
      <c r="BB575" s="699"/>
      <c r="BC575" s="699"/>
      <c r="BD575" s="699"/>
      <c r="BE575" s="699"/>
      <c r="BF575" s="699"/>
      <c r="BG575" s="699"/>
      <c r="BH575" s="699"/>
      <c r="BI575" s="699"/>
      <c r="BJ575" s="699"/>
      <c r="BK575" s="699"/>
      <c r="BL575" s="699"/>
      <c r="BM575" s="699"/>
      <c r="BN575" s="699"/>
      <c r="BO575" s="699"/>
      <c r="BP575" s="699"/>
      <c r="BQ575" s="699"/>
      <c r="BR575" s="699"/>
      <c r="BS575" s="699"/>
      <c r="BT575" s="699"/>
      <c r="BU575" s="697"/>
      <c r="BV575" s="709"/>
      <c r="BW575" s="699"/>
      <c r="BX575" s="699"/>
      <c r="BZ575" s="699"/>
      <c r="CA575" s="699"/>
      <c r="CB575" s="699"/>
      <c r="CC575" s="699"/>
      <c r="CD575" s="699"/>
      <c r="CE575" s="699"/>
      <c r="CF575" s="699"/>
      <c r="CG575" s="699"/>
      <c r="CH575" s="699"/>
      <c r="CI575" s="699"/>
      <c r="CJ575" s="699"/>
      <c r="CK575" s="699"/>
      <c r="CL575" s="699"/>
      <c r="CM575" s="699"/>
      <c r="CN575" s="699"/>
      <c r="CO575" s="699"/>
      <c r="CP575" s="699"/>
      <c r="CQ575" s="699"/>
      <c r="CR575" s="699"/>
      <c r="CS575" s="699"/>
      <c r="CT575" s="699"/>
      <c r="CU575" s="699"/>
      <c r="CV575" s="699"/>
      <c r="CW575" s="699"/>
      <c r="CX575" s="699"/>
      <c r="CY575" s="699"/>
      <c r="CZ575" s="699"/>
      <c r="DA575" s="699"/>
      <c r="DB575" s="699"/>
      <c r="DC575" s="699"/>
      <c r="DD575" s="699"/>
      <c r="DE575" s="697"/>
      <c r="DF575" s="697"/>
      <c r="DG575" s="699"/>
      <c r="DH575" s="699"/>
      <c r="DJ575" s="699"/>
      <c r="DK575" s="699"/>
      <c r="DL575" s="699"/>
      <c r="DM575" s="699"/>
      <c r="DN575" s="699"/>
      <c r="DO575" s="699"/>
      <c r="DP575" s="699"/>
      <c r="DQ575" s="699"/>
      <c r="DR575" s="699"/>
      <c r="DS575" s="699"/>
      <c r="DT575" s="699"/>
      <c r="DU575" s="699"/>
      <c r="DV575" s="699"/>
      <c r="DW575" s="699"/>
      <c r="DX575" s="699"/>
      <c r="DY575" s="699"/>
      <c r="DZ575" s="699"/>
      <c r="EA575" s="699"/>
      <c r="EB575" s="699"/>
      <c r="EC575" s="699"/>
      <c r="ED575" s="699"/>
      <c r="EE575" s="699"/>
      <c r="EF575" s="699"/>
      <c r="EG575" s="699"/>
      <c r="EH575" s="699"/>
      <c r="EI575" s="699"/>
      <c r="EJ575" s="699"/>
      <c r="EK575" s="699"/>
      <c r="EL575" s="699"/>
      <c r="EM575" s="699"/>
      <c r="EN575" s="699"/>
      <c r="EO575" s="697"/>
      <c r="EP575" s="697"/>
      <c r="EQ575" s="699"/>
      <c r="ER575" s="699"/>
      <c r="ET575" s="699"/>
      <c r="EU575" s="699"/>
      <c r="EV575" s="699"/>
      <c r="EW575" s="699"/>
      <c r="EX575" s="699"/>
      <c r="EY575" s="699"/>
      <c r="EZ575" s="699"/>
      <c r="FA575" s="699"/>
      <c r="FB575" s="699"/>
      <c r="FC575" s="699"/>
      <c r="FD575" s="699"/>
      <c r="FE575" s="699"/>
      <c r="FF575" s="699"/>
      <c r="FG575" s="699"/>
      <c r="FH575" s="699"/>
      <c r="FI575" s="699"/>
      <c r="FJ575" s="699"/>
      <c r="FK575" s="699"/>
      <c r="FL575" s="699"/>
      <c r="FM575" s="699"/>
      <c r="FN575" s="699"/>
      <c r="FO575" s="699"/>
      <c r="FP575" s="699"/>
      <c r="FQ575" s="699"/>
      <c r="FR575" s="699"/>
      <c r="FS575" s="699"/>
      <c r="FT575" s="699"/>
      <c r="FU575" s="699"/>
      <c r="FV575" s="699"/>
      <c r="FW575" s="699"/>
      <c r="FX575" s="699"/>
      <c r="FY575" s="697"/>
      <c r="FZ575" s="697"/>
      <c r="GA575" s="699"/>
      <c r="GB575" s="699"/>
      <c r="GD575" s="699"/>
      <c r="GE575" s="699"/>
      <c r="GF575" s="699"/>
      <c r="GG575" s="699"/>
      <c r="GH575" s="699"/>
      <c r="GI575" s="699"/>
      <c r="GJ575" s="699"/>
      <c r="GK575" s="699"/>
      <c r="GL575" s="699"/>
      <c r="GM575" s="699"/>
      <c r="GN575" s="699"/>
      <c r="GO575" s="699"/>
      <c r="GP575" s="699"/>
      <c r="GQ575" s="699"/>
      <c r="GR575" s="699"/>
      <c r="GS575" s="699"/>
      <c r="GT575" s="699"/>
      <c r="GU575" s="699"/>
      <c r="GV575" s="699"/>
      <c r="GW575" s="699"/>
      <c r="GX575" s="699"/>
      <c r="GY575" s="699"/>
      <c r="GZ575" s="699"/>
      <c r="HA575" s="699"/>
      <c r="HB575" s="699"/>
      <c r="HC575" s="699"/>
      <c r="HD575" s="699"/>
      <c r="HE575" s="699"/>
      <c r="HF575" s="699"/>
      <c r="HG575" s="699"/>
      <c r="HH575" s="699"/>
      <c r="HI575" s="699"/>
      <c r="HJ575" s="699"/>
      <c r="HK575" s="699"/>
      <c r="HL575" s="699"/>
      <c r="HM575" s="699"/>
      <c r="HN575" s="699"/>
      <c r="HO575" s="699"/>
      <c r="HP575" s="699"/>
      <c r="HQ575" s="699"/>
      <c r="HR575" s="699"/>
    </row>
    <row r="576" spans="1:226" s="707" customFormat="1" x14ac:dyDescent="0.25">
      <c r="A576" s="845" t="s">
        <v>50</v>
      </c>
      <c r="B576" s="846">
        <f t="shared" si="3814"/>
        <v>6906.1</v>
      </c>
      <c r="C576" s="847">
        <f>BQ369</f>
        <v>5304.2</v>
      </c>
      <c r="D576" s="847">
        <f>BR369</f>
        <v>1601.9</v>
      </c>
      <c r="F576" s="699"/>
      <c r="G576" s="708"/>
      <c r="H576" s="699"/>
      <c r="I576" s="700"/>
      <c r="J576" s="699"/>
      <c r="K576" s="700"/>
      <c r="L576" s="699"/>
      <c r="M576" s="700"/>
      <c r="N576" s="699"/>
      <c r="O576" s="700"/>
      <c r="P576" s="699"/>
      <c r="Q576" s="700"/>
      <c r="R576" s="699"/>
      <c r="S576" s="700"/>
      <c r="T576" s="699"/>
      <c r="U576" s="700"/>
      <c r="V576" s="699"/>
      <c r="W576" s="700"/>
      <c r="X576" s="699"/>
      <c r="Y576" s="700"/>
      <c r="Z576" s="699"/>
      <c r="AA576" s="699"/>
      <c r="AB576" s="699"/>
      <c r="AC576" s="699"/>
      <c r="AD576" s="699"/>
      <c r="AE576" s="699"/>
      <c r="AF576" s="699"/>
      <c r="AG576" s="699"/>
      <c r="AH576" s="699"/>
      <c r="AI576" s="699"/>
      <c r="AJ576" s="699"/>
      <c r="AK576" s="697"/>
      <c r="AL576" s="709"/>
      <c r="AM576" s="699"/>
      <c r="AN576" s="699"/>
      <c r="AP576" s="699"/>
      <c r="AQ576" s="699"/>
      <c r="AR576" s="699"/>
      <c r="AS576" s="699"/>
      <c r="AT576" s="699"/>
      <c r="AU576" s="699"/>
      <c r="AV576" s="699"/>
      <c r="AW576" s="699"/>
      <c r="AX576" s="699"/>
      <c r="AY576" s="699"/>
      <c r="AZ576" s="699"/>
      <c r="BA576" s="699"/>
      <c r="BB576" s="699"/>
      <c r="BC576" s="699"/>
      <c r="BD576" s="699"/>
      <c r="BE576" s="699"/>
      <c r="BF576" s="699"/>
      <c r="BG576" s="699"/>
      <c r="BH576" s="699"/>
      <c r="BI576" s="699"/>
      <c r="BJ576" s="699"/>
      <c r="BK576" s="699"/>
      <c r="BL576" s="699"/>
      <c r="BM576" s="699"/>
      <c r="BN576" s="699"/>
      <c r="BO576" s="699"/>
      <c r="BP576" s="699"/>
      <c r="BQ576" s="699"/>
      <c r="BR576" s="699"/>
      <c r="BS576" s="699"/>
      <c r="BT576" s="699"/>
      <c r="BU576" s="697"/>
      <c r="BV576" s="709"/>
      <c r="BW576" s="699"/>
      <c r="BX576" s="699"/>
      <c r="BZ576" s="699"/>
      <c r="CA576" s="699"/>
      <c r="CB576" s="699"/>
      <c r="CC576" s="699"/>
      <c r="CD576" s="699"/>
      <c r="CE576" s="699"/>
      <c r="CF576" s="699"/>
      <c r="CG576" s="699"/>
      <c r="CH576" s="699"/>
      <c r="CI576" s="699"/>
      <c r="CJ576" s="699"/>
      <c r="CK576" s="699"/>
      <c r="CL576" s="699"/>
      <c r="CM576" s="699"/>
      <c r="CN576" s="699"/>
      <c r="CO576" s="699"/>
      <c r="CP576" s="699"/>
      <c r="CQ576" s="699"/>
      <c r="CR576" s="699"/>
      <c r="CS576" s="699"/>
      <c r="CT576" s="699"/>
      <c r="CU576" s="699"/>
      <c r="CV576" s="699"/>
      <c r="CW576" s="699"/>
      <c r="CX576" s="699"/>
      <c r="CY576" s="699"/>
      <c r="CZ576" s="699"/>
      <c r="DA576" s="699"/>
      <c r="DB576" s="699"/>
      <c r="DC576" s="699"/>
      <c r="DD576" s="699"/>
      <c r="DE576" s="697"/>
      <c r="DF576" s="697"/>
      <c r="DG576" s="699"/>
      <c r="DH576" s="699"/>
      <c r="DJ576" s="699"/>
      <c r="DK576" s="699"/>
      <c r="DL576" s="699"/>
      <c r="DM576" s="699"/>
      <c r="DN576" s="699"/>
      <c r="DO576" s="699"/>
      <c r="DP576" s="699"/>
      <c r="DQ576" s="699"/>
      <c r="DR576" s="699"/>
      <c r="DS576" s="699"/>
      <c r="DT576" s="699"/>
      <c r="DU576" s="699"/>
      <c r="DV576" s="699"/>
      <c r="DW576" s="699"/>
      <c r="DX576" s="699"/>
      <c r="DY576" s="699"/>
      <c r="DZ576" s="699"/>
      <c r="EA576" s="699"/>
      <c r="EB576" s="699"/>
      <c r="EC576" s="699"/>
      <c r="ED576" s="699"/>
      <c r="EE576" s="699"/>
      <c r="EF576" s="699"/>
      <c r="EG576" s="699"/>
      <c r="EH576" s="699"/>
      <c r="EI576" s="699"/>
      <c r="EJ576" s="699"/>
      <c r="EK576" s="699"/>
      <c r="EL576" s="699"/>
      <c r="EM576" s="699"/>
      <c r="EN576" s="699"/>
      <c r="EO576" s="697"/>
      <c r="EP576" s="697"/>
      <c r="EQ576" s="699"/>
      <c r="ER576" s="699"/>
      <c r="ET576" s="699"/>
      <c r="EU576" s="699"/>
      <c r="EV576" s="699"/>
      <c r="EW576" s="699"/>
      <c r="EX576" s="699"/>
      <c r="EY576" s="699"/>
      <c r="EZ576" s="699"/>
      <c r="FA576" s="699"/>
      <c r="FB576" s="699"/>
      <c r="FC576" s="699"/>
      <c r="FD576" s="699"/>
      <c r="FE576" s="699"/>
      <c r="FF576" s="699"/>
      <c r="FG576" s="699"/>
      <c r="FH576" s="699"/>
      <c r="FI576" s="699"/>
      <c r="FJ576" s="699"/>
      <c r="FK576" s="699"/>
      <c r="FL576" s="699"/>
      <c r="FM576" s="699"/>
      <c r="FN576" s="699"/>
      <c r="FO576" s="699"/>
      <c r="FP576" s="699"/>
      <c r="FQ576" s="699"/>
      <c r="FR576" s="699"/>
      <c r="FS576" s="699"/>
      <c r="FT576" s="699"/>
      <c r="FU576" s="699"/>
      <c r="FV576" s="699"/>
      <c r="FW576" s="699"/>
      <c r="FX576" s="699"/>
      <c r="FY576" s="697"/>
      <c r="FZ576" s="697"/>
      <c r="GA576" s="699"/>
      <c r="GB576" s="699"/>
      <c r="GD576" s="699"/>
      <c r="GE576" s="699"/>
      <c r="GF576" s="699"/>
      <c r="GG576" s="699"/>
      <c r="GH576" s="699"/>
      <c r="GI576" s="699"/>
      <c r="GJ576" s="699"/>
      <c r="GK576" s="699"/>
      <c r="GL576" s="699"/>
      <c r="GM576" s="699"/>
      <c r="GN576" s="699"/>
      <c r="GO576" s="699"/>
      <c r="GP576" s="699"/>
      <c r="GQ576" s="699"/>
      <c r="GR576" s="699"/>
      <c r="GS576" s="699"/>
      <c r="GT576" s="699"/>
      <c r="GU576" s="699"/>
      <c r="GV576" s="699"/>
      <c r="GW576" s="699"/>
      <c r="GX576" s="699"/>
      <c r="GY576" s="699"/>
      <c r="GZ576" s="699"/>
      <c r="HA576" s="699"/>
      <c r="HB576" s="699"/>
      <c r="HC576" s="699"/>
      <c r="HD576" s="699"/>
      <c r="HE576" s="699"/>
      <c r="HF576" s="699"/>
      <c r="HG576" s="699"/>
      <c r="HH576" s="699"/>
      <c r="HI576" s="699"/>
      <c r="HJ576" s="699"/>
      <c r="HK576" s="699"/>
      <c r="HL576" s="699"/>
      <c r="HM576" s="699"/>
      <c r="HN576" s="699"/>
      <c r="HO576" s="699"/>
      <c r="HP576" s="699"/>
      <c r="HQ576" s="699"/>
      <c r="HR576" s="699"/>
    </row>
    <row r="577" spans="1:226" s="707" customFormat="1" x14ac:dyDescent="0.25">
      <c r="A577" s="845" t="s">
        <v>540</v>
      </c>
      <c r="B577" s="846">
        <f t="shared" si="3814"/>
        <v>5378.6</v>
      </c>
      <c r="C577" s="847">
        <f>DA369</f>
        <v>4131</v>
      </c>
      <c r="D577" s="847">
        <f>DB369</f>
        <v>1247.5999999999999</v>
      </c>
      <c r="F577" s="699"/>
      <c r="G577" s="708"/>
      <c r="H577" s="699"/>
      <c r="I577" s="700"/>
      <c r="J577" s="699"/>
      <c r="K577" s="700"/>
      <c r="L577" s="699"/>
      <c r="M577" s="700"/>
      <c r="N577" s="699"/>
      <c r="O577" s="700"/>
      <c r="P577" s="699"/>
      <c r="Q577" s="700"/>
      <c r="R577" s="699"/>
      <c r="S577" s="700"/>
      <c r="T577" s="699"/>
      <c r="U577" s="700"/>
      <c r="V577" s="699"/>
      <c r="W577" s="700"/>
      <c r="X577" s="699"/>
      <c r="Y577" s="700"/>
      <c r="Z577" s="699"/>
      <c r="AA577" s="699"/>
      <c r="AB577" s="699"/>
      <c r="AC577" s="699"/>
      <c r="AD577" s="699"/>
      <c r="AE577" s="699"/>
      <c r="AF577" s="699"/>
      <c r="AG577" s="699"/>
      <c r="AH577" s="699"/>
      <c r="AI577" s="699"/>
      <c r="AJ577" s="699"/>
      <c r="AK577" s="697"/>
      <c r="AL577" s="709"/>
      <c r="AM577" s="699"/>
      <c r="AN577" s="699"/>
      <c r="AP577" s="699"/>
      <c r="AQ577" s="699"/>
      <c r="AR577" s="699"/>
      <c r="AS577" s="699"/>
      <c r="AT577" s="699"/>
      <c r="AU577" s="699"/>
      <c r="AV577" s="699"/>
      <c r="AW577" s="699"/>
      <c r="AX577" s="699"/>
      <c r="AY577" s="699"/>
      <c r="AZ577" s="699"/>
      <c r="BA577" s="699"/>
      <c r="BB577" s="699"/>
      <c r="BC577" s="699"/>
      <c r="BD577" s="699"/>
      <c r="BE577" s="699"/>
      <c r="BF577" s="699"/>
      <c r="BG577" s="699"/>
      <c r="BH577" s="699"/>
      <c r="BI577" s="699"/>
      <c r="BJ577" s="699"/>
      <c r="BK577" s="699"/>
      <c r="BL577" s="699"/>
      <c r="BM577" s="699"/>
      <c r="BN577" s="699"/>
      <c r="BO577" s="699"/>
      <c r="BP577" s="699"/>
      <c r="BQ577" s="699"/>
      <c r="BR577" s="699"/>
      <c r="BS577" s="699"/>
      <c r="BT577" s="699"/>
      <c r="BU577" s="697"/>
      <c r="BV577" s="709"/>
      <c r="BW577" s="699"/>
      <c r="BX577" s="699"/>
      <c r="BZ577" s="699"/>
      <c r="CA577" s="699"/>
      <c r="CB577" s="699"/>
      <c r="CC577" s="699"/>
      <c r="CD577" s="699"/>
      <c r="CE577" s="699"/>
      <c r="CF577" s="699"/>
      <c r="CG577" s="699"/>
      <c r="CH577" s="699"/>
      <c r="CI577" s="699"/>
      <c r="CJ577" s="699"/>
      <c r="CK577" s="699"/>
      <c r="CL577" s="699"/>
      <c r="CM577" s="699"/>
      <c r="CN577" s="699"/>
      <c r="CO577" s="699"/>
      <c r="CP577" s="699"/>
      <c r="CQ577" s="699"/>
      <c r="CR577" s="699"/>
      <c r="CS577" s="699"/>
      <c r="CT577" s="699"/>
      <c r="CU577" s="699"/>
      <c r="CV577" s="699"/>
      <c r="CW577" s="699"/>
      <c r="CX577" s="699"/>
      <c r="CY577" s="699"/>
      <c r="CZ577" s="699"/>
      <c r="DA577" s="699"/>
      <c r="DB577" s="699"/>
      <c r="DC577" s="699"/>
      <c r="DD577" s="699"/>
      <c r="DE577" s="697"/>
      <c r="DF577" s="697"/>
      <c r="DG577" s="699"/>
      <c r="DH577" s="699"/>
      <c r="DJ577" s="699"/>
      <c r="DK577" s="699"/>
      <c r="DL577" s="699"/>
      <c r="DM577" s="699"/>
      <c r="DN577" s="699"/>
      <c r="DO577" s="699"/>
      <c r="DP577" s="699"/>
      <c r="DQ577" s="699"/>
      <c r="DR577" s="699"/>
      <c r="DS577" s="699"/>
      <c r="DT577" s="699"/>
      <c r="DU577" s="699"/>
      <c r="DV577" s="699"/>
      <c r="DW577" s="699"/>
      <c r="DX577" s="699"/>
      <c r="DY577" s="699"/>
      <c r="DZ577" s="699"/>
      <c r="EA577" s="699"/>
      <c r="EB577" s="699"/>
      <c r="EC577" s="699"/>
      <c r="ED577" s="699"/>
      <c r="EE577" s="699"/>
      <c r="EF577" s="699"/>
      <c r="EG577" s="699"/>
      <c r="EH577" s="699"/>
      <c r="EI577" s="699"/>
      <c r="EJ577" s="699"/>
      <c r="EK577" s="699"/>
      <c r="EL577" s="699"/>
      <c r="EM577" s="699"/>
      <c r="EN577" s="699"/>
      <c r="EO577" s="697"/>
      <c r="EP577" s="697"/>
      <c r="EQ577" s="699"/>
      <c r="ER577" s="699"/>
      <c r="ET577" s="699"/>
      <c r="EU577" s="699"/>
      <c r="EV577" s="699"/>
      <c r="EW577" s="699"/>
      <c r="EX577" s="699"/>
      <c r="EY577" s="699"/>
      <c r="EZ577" s="699"/>
      <c r="FA577" s="699"/>
      <c r="FB577" s="699"/>
      <c r="FC577" s="699"/>
      <c r="FD577" s="699"/>
      <c r="FE577" s="699"/>
      <c r="FF577" s="699"/>
      <c r="FG577" s="699"/>
      <c r="FH577" s="699"/>
      <c r="FI577" s="699"/>
      <c r="FJ577" s="699"/>
      <c r="FK577" s="699"/>
      <c r="FL577" s="699"/>
      <c r="FM577" s="699"/>
      <c r="FN577" s="699"/>
      <c r="FO577" s="699"/>
      <c r="FP577" s="699"/>
      <c r="FQ577" s="699"/>
      <c r="FR577" s="699"/>
      <c r="FS577" s="699"/>
      <c r="FT577" s="699"/>
      <c r="FU577" s="699"/>
      <c r="FV577" s="699"/>
      <c r="FW577" s="699"/>
      <c r="FX577" s="699"/>
      <c r="FY577" s="697"/>
      <c r="FZ577" s="697"/>
      <c r="GA577" s="699"/>
      <c r="GB577" s="699"/>
      <c r="GD577" s="699"/>
      <c r="GE577" s="699"/>
      <c r="GF577" s="699"/>
      <c r="GG577" s="699"/>
      <c r="GH577" s="699"/>
      <c r="GI577" s="699"/>
      <c r="GJ577" s="699"/>
      <c r="GK577" s="699"/>
      <c r="GL577" s="699"/>
      <c r="GM577" s="699"/>
      <c r="GN577" s="699"/>
      <c r="GO577" s="699"/>
      <c r="GP577" s="699"/>
      <c r="GQ577" s="699"/>
      <c r="GR577" s="699"/>
      <c r="GS577" s="699"/>
      <c r="GT577" s="699"/>
      <c r="GU577" s="699"/>
      <c r="GV577" s="699"/>
      <c r="GW577" s="699"/>
      <c r="GX577" s="699"/>
      <c r="GY577" s="699"/>
      <c r="GZ577" s="699"/>
      <c r="HA577" s="699"/>
      <c r="HB577" s="699"/>
      <c r="HC577" s="699"/>
      <c r="HD577" s="699"/>
      <c r="HE577" s="699"/>
      <c r="HF577" s="699"/>
      <c r="HG577" s="699"/>
      <c r="HH577" s="699"/>
      <c r="HI577" s="699"/>
      <c r="HJ577" s="699"/>
      <c r="HK577" s="699"/>
      <c r="HL577" s="699"/>
      <c r="HM577" s="699"/>
      <c r="HN577" s="699"/>
      <c r="HO577" s="699"/>
      <c r="HP577" s="699"/>
      <c r="HQ577" s="699"/>
      <c r="HR577" s="699"/>
    </row>
    <row r="578" spans="1:226" s="707" customFormat="1" x14ac:dyDescent="0.25">
      <c r="A578" s="845" t="s">
        <v>63</v>
      </c>
      <c r="B578" s="846">
        <f t="shared" si="3814"/>
        <v>1297.3</v>
      </c>
      <c r="C578" s="847">
        <f>EK369</f>
        <v>996.4</v>
      </c>
      <c r="D578" s="847">
        <f>EL369</f>
        <v>300.89999999999998</v>
      </c>
      <c r="F578" s="699"/>
      <c r="G578" s="708"/>
      <c r="H578" s="699"/>
      <c r="I578" s="700"/>
      <c r="J578" s="699"/>
      <c r="K578" s="700"/>
      <c r="L578" s="699"/>
      <c r="M578" s="700"/>
      <c r="N578" s="699"/>
      <c r="O578" s="700"/>
      <c r="P578" s="699"/>
      <c r="Q578" s="700"/>
      <c r="R578" s="699"/>
      <c r="S578" s="700"/>
      <c r="T578" s="699"/>
      <c r="U578" s="700"/>
      <c r="V578" s="699"/>
      <c r="W578" s="700"/>
      <c r="X578" s="699"/>
      <c r="Y578" s="700"/>
      <c r="Z578" s="699"/>
      <c r="AA578" s="699"/>
      <c r="AB578" s="699"/>
      <c r="AC578" s="699"/>
      <c r="AD578" s="699"/>
      <c r="AE578" s="699"/>
      <c r="AF578" s="699"/>
      <c r="AG578" s="699"/>
      <c r="AH578" s="699"/>
      <c r="AI578" s="699"/>
      <c r="AJ578" s="699"/>
      <c r="AK578" s="697"/>
      <c r="AL578" s="709"/>
      <c r="AM578" s="699"/>
      <c r="AN578" s="699"/>
      <c r="AP578" s="699"/>
      <c r="AQ578" s="699"/>
      <c r="AR578" s="699"/>
      <c r="AS578" s="699"/>
      <c r="AT578" s="699"/>
      <c r="AU578" s="699"/>
      <c r="AV578" s="699"/>
      <c r="AW578" s="699"/>
      <c r="AX578" s="699"/>
      <c r="AY578" s="699"/>
      <c r="AZ578" s="699"/>
      <c r="BA578" s="699"/>
      <c r="BB578" s="699"/>
      <c r="BC578" s="699"/>
      <c r="BD578" s="699"/>
      <c r="BE578" s="699"/>
      <c r="BF578" s="699"/>
      <c r="BG578" s="699"/>
      <c r="BH578" s="699"/>
      <c r="BI578" s="699"/>
      <c r="BJ578" s="699"/>
      <c r="BK578" s="699"/>
      <c r="BL578" s="699"/>
      <c r="BM578" s="699"/>
      <c r="BN578" s="699"/>
      <c r="BO578" s="699"/>
      <c r="BP578" s="699"/>
      <c r="BQ578" s="699"/>
      <c r="BR578" s="699"/>
      <c r="BS578" s="699"/>
      <c r="BT578" s="699"/>
      <c r="BU578" s="697"/>
      <c r="BV578" s="709"/>
      <c r="BW578" s="699"/>
      <c r="BX578" s="699"/>
      <c r="BZ578" s="699"/>
      <c r="CA578" s="699"/>
      <c r="CB578" s="699"/>
      <c r="CC578" s="699"/>
      <c r="CD578" s="699"/>
      <c r="CE578" s="699"/>
      <c r="CF578" s="699"/>
      <c r="CG578" s="699"/>
      <c r="CH578" s="699"/>
      <c r="CI578" s="699"/>
      <c r="CJ578" s="699"/>
      <c r="CK578" s="699"/>
      <c r="CL578" s="699"/>
      <c r="CM578" s="699"/>
      <c r="CN578" s="699"/>
      <c r="CO578" s="699"/>
      <c r="CP578" s="699"/>
      <c r="CQ578" s="699"/>
      <c r="CR578" s="699"/>
      <c r="CS578" s="699"/>
      <c r="CT578" s="699"/>
      <c r="CU578" s="699"/>
      <c r="CV578" s="699"/>
      <c r="CW578" s="699"/>
      <c r="CX578" s="699"/>
      <c r="CY578" s="699"/>
      <c r="CZ578" s="699"/>
      <c r="DA578" s="699"/>
      <c r="DB578" s="699"/>
      <c r="DC578" s="699"/>
      <c r="DD578" s="699"/>
      <c r="DE578" s="697"/>
      <c r="DF578" s="697"/>
      <c r="DG578" s="699"/>
      <c r="DH578" s="699"/>
      <c r="DJ578" s="699"/>
      <c r="DK578" s="699"/>
      <c r="DL578" s="699"/>
      <c r="DM578" s="699"/>
      <c r="DN578" s="699"/>
      <c r="DO578" s="699"/>
      <c r="DP578" s="699"/>
      <c r="DQ578" s="699"/>
      <c r="DR578" s="699"/>
      <c r="DS578" s="699"/>
      <c r="DT578" s="699"/>
      <c r="DU578" s="699"/>
      <c r="DV578" s="699"/>
      <c r="DW578" s="699"/>
      <c r="DX578" s="699"/>
      <c r="DY578" s="699"/>
      <c r="DZ578" s="699"/>
      <c r="EA578" s="699"/>
      <c r="EB578" s="699"/>
      <c r="EC578" s="699"/>
      <c r="ED578" s="699"/>
      <c r="EE578" s="699"/>
      <c r="EF578" s="699"/>
      <c r="EG578" s="699"/>
      <c r="EH578" s="699"/>
      <c r="EI578" s="699"/>
      <c r="EJ578" s="699"/>
      <c r="EK578" s="699"/>
      <c r="EL578" s="699"/>
      <c r="EM578" s="699"/>
      <c r="EN578" s="699"/>
      <c r="EO578" s="697"/>
      <c r="EP578" s="697"/>
      <c r="EQ578" s="699"/>
      <c r="ER578" s="699"/>
      <c r="ET578" s="699"/>
      <c r="EU578" s="699"/>
      <c r="EV578" s="699"/>
      <c r="EW578" s="699"/>
      <c r="EX578" s="699"/>
      <c r="EY578" s="699"/>
      <c r="EZ578" s="699"/>
      <c r="FA578" s="699"/>
      <c r="FB578" s="699"/>
      <c r="FC578" s="699"/>
      <c r="FD578" s="699"/>
      <c r="FE578" s="699"/>
      <c r="FF578" s="699"/>
      <c r="FG578" s="699"/>
      <c r="FH578" s="699"/>
      <c r="FI578" s="699"/>
      <c r="FJ578" s="699"/>
      <c r="FK578" s="699"/>
      <c r="FL578" s="699"/>
      <c r="FM578" s="699"/>
      <c r="FN578" s="699"/>
      <c r="FO578" s="699"/>
      <c r="FP578" s="699"/>
      <c r="FQ578" s="699"/>
      <c r="FR578" s="699"/>
      <c r="FS578" s="699"/>
      <c r="FT578" s="699"/>
      <c r="FU578" s="699"/>
      <c r="FV578" s="699"/>
      <c r="FW578" s="699"/>
      <c r="FX578" s="699"/>
      <c r="FY578" s="697"/>
      <c r="FZ578" s="697"/>
      <c r="GA578" s="699"/>
      <c r="GB578" s="699"/>
      <c r="GD578" s="699"/>
      <c r="GE578" s="699"/>
      <c r="GF578" s="699"/>
      <c r="GG578" s="699"/>
      <c r="GH578" s="699"/>
      <c r="GI578" s="699"/>
      <c r="GJ578" s="699"/>
      <c r="GK578" s="699"/>
      <c r="GL578" s="699"/>
      <c r="GM578" s="699"/>
      <c r="GN578" s="699"/>
      <c r="GO578" s="699"/>
      <c r="GP578" s="699"/>
      <c r="GQ578" s="699"/>
      <c r="GR578" s="699"/>
      <c r="GS578" s="699"/>
      <c r="GT578" s="699"/>
      <c r="GU578" s="699"/>
      <c r="GV578" s="699"/>
      <c r="GW578" s="699"/>
      <c r="GX578" s="699"/>
      <c r="GY578" s="699"/>
      <c r="GZ578" s="699"/>
      <c r="HA578" s="699"/>
      <c r="HB578" s="699"/>
      <c r="HC578" s="699"/>
      <c r="HD578" s="699"/>
      <c r="HE578" s="699"/>
      <c r="HF578" s="699"/>
      <c r="HG578" s="699"/>
      <c r="HH578" s="699"/>
      <c r="HI578" s="699"/>
      <c r="HJ578" s="699"/>
      <c r="HK578" s="699"/>
      <c r="HL578" s="699"/>
      <c r="HM578" s="699"/>
      <c r="HN578" s="699"/>
      <c r="HO578" s="699"/>
      <c r="HP578" s="699"/>
      <c r="HQ578" s="699"/>
      <c r="HR578" s="699"/>
    </row>
    <row r="579" spans="1:226" s="708" customFormat="1" x14ac:dyDescent="0.25">
      <c r="A579" s="848" t="s">
        <v>61</v>
      </c>
      <c r="B579" s="849">
        <f>SUM(B574:B578)</f>
        <v>31463.1</v>
      </c>
      <c r="C579" s="849">
        <f>SUM(C574:C578)</f>
        <v>24165.1</v>
      </c>
      <c r="D579" s="849">
        <f>SUM(D574:D578)</f>
        <v>7298</v>
      </c>
      <c r="E579" s="707"/>
      <c r="F579" s="699"/>
      <c r="H579" s="699"/>
      <c r="I579" s="700"/>
      <c r="J579" s="699"/>
      <c r="K579" s="700"/>
      <c r="L579" s="699"/>
      <c r="M579" s="700"/>
      <c r="N579" s="699"/>
      <c r="O579" s="700"/>
      <c r="P579" s="699"/>
      <c r="Q579" s="700"/>
      <c r="R579" s="699"/>
      <c r="S579" s="700"/>
      <c r="T579" s="699"/>
      <c r="U579" s="700"/>
      <c r="V579" s="699"/>
      <c r="W579" s="700"/>
      <c r="X579" s="699"/>
      <c r="Y579" s="700"/>
      <c r="Z579" s="699"/>
      <c r="AA579" s="699"/>
      <c r="AB579" s="699"/>
      <c r="AC579" s="699"/>
      <c r="AD579" s="699"/>
      <c r="AE579" s="699"/>
      <c r="AF579" s="699"/>
      <c r="AG579" s="699"/>
      <c r="AH579" s="699"/>
      <c r="AI579" s="699"/>
      <c r="AJ579" s="699"/>
      <c r="AK579" s="697"/>
      <c r="AL579" s="709"/>
      <c r="AM579" s="699"/>
      <c r="AN579" s="699"/>
      <c r="AO579" s="707"/>
      <c r="AP579" s="699"/>
      <c r="AQ579" s="699"/>
      <c r="AR579" s="699"/>
      <c r="AS579" s="699"/>
      <c r="AT579" s="699"/>
      <c r="AU579" s="699"/>
      <c r="AV579" s="699"/>
      <c r="AW579" s="699"/>
      <c r="AX579" s="699"/>
      <c r="AY579" s="699"/>
      <c r="AZ579" s="699"/>
      <c r="BA579" s="699"/>
      <c r="BB579" s="699"/>
      <c r="BC579" s="699"/>
      <c r="BD579" s="699"/>
      <c r="BE579" s="699"/>
      <c r="BF579" s="699"/>
      <c r="BG579" s="699"/>
      <c r="BH579" s="699"/>
      <c r="BI579" s="699"/>
      <c r="BJ579" s="699"/>
      <c r="BK579" s="699"/>
      <c r="BL579" s="699"/>
      <c r="BM579" s="699"/>
      <c r="BN579" s="699"/>
      <c r="BO579" s="699"/>
      <c r="BP579" s="699"/>
      <c r="BQ579" s="699"/>
      <c r="BR579" s="699"/>
      <c r="BS579" s="699"/>
      <c r="BT579" s="699"/>
      <c r="BU579" s="697"/>
      <c r="BV579" s="709"/>
      <c r="BW579" s="699"/>
      <c r="BX579" s="699"/>
      <c r="BY579" s="707"/>
      <c r="BZ579" s="699"/>
      <c r="CA579" s="699"/>
      <c r="CB579" s="699"/>
      <c r="CC579" s="699"/>
      <c r="CD579" s="699"/>
      <c r="CE579" s="699"/>
      <c r="CF579" s="699"/>
      <c r="CG579" s="699"/>
      <c r="CH579" s="699"/>
      <c r="CI579" s="699"/>
      <c r="CJ579" s="699"/>
      <c r="CK579" s="699"/>
      <c r="CL579" s="699"/>
      <c r="CM579" s="699"/>
      <c r="CN579" s="699"/>
      <c r="CO579" s="699"/>
      <c r="CP579" s="699"/>
      <c r="CQ579" s="699"/>
      <c r="CR579" s="699"/>
      <c r="CS579" s="699"/>
      <c r="CT579" s="699"/>
      <c r="CU579" s="699"/>
      <c r="CV579" s="699"/>
      <c r="CW579" s="699"/>
      <c r="CX579" s="699"/>
      <c r="CY579" s="699"/>
      <c r="CZ579" s="699"/>
      <c r="DA579" s="699"/>
      <c r="DB579" s="699"/>
      <c r="DC579" s="699"/>
      <c r="DD579" s="699"/>
      <c r="DE579" s="697"/>
      <c r="DF579" s="697"/>
      <c r="DG579" s="699"/>
      <c r="DH579" s="699"/>
      <c r="DI579" s="707"/>
      <c r="DJ579" s="699"/>
      <c r="DK579" s="699"/>
      <c r="DL579" s="699"/>
      <c r="DM579" s="699"/>
      <c r="DN579" s="699"/>
      <c r="DO579" s="699"/>
      <c r="DP579" s="699"/>
      <c r="DQ579" s="699"/>
      <c r="DR579" s="699"/>
      <c r="DS579" s="699"/>
      <c r="DT579" s="699"/>
      <c r="DU579" s="699"/>
      <c r="DV579" s="699"/>
      <c r="DW579" s="699"/>
      <c r="DX579" s="699"/>
      <c r="DY579" s="699"/>
      <c r="DZ579" s="699"/>
      <c r="EA579" s="699"/>
      <c r="EB579" s="699"/>
      <c r="EC579" s="699"/>
      <c r="ED579" s="699"/>
      <c r="EE579" s="699"/>
      <c r="EF579" s="699"/>
      <c r="EG579" s="699"/>
      <c r="EH579" s="699"/>
      <c r="EI579" s="699"/>
      <c r="EJ579" s="699"/>
      <c r="EK579" s="699"/>
      <c r="EL579" s="699"/>
      <c r="EM579" s="699"/>
      <c r="EN579" s="699"/>
      <c r="EO579" s="697"/>
      <c r="EP579" s="697"/>
      <c r="EQ579" s="699"/>
      <c r="ER579" s="699"/>
      <c r="ES579" s="707"/>
      <c r="ET579" s="699"/>
      <c r="EU579" s="699"/>
      <c r="EV579" s="699"/>
      <c r="EW579" s="699"/>
      <c r="EX579" s="699"/>
      <c r="EY579" s="699"/>
      <c r="EZ579" s="699"/>
      <c r="FA579" s="699"/>
      <c r="FB579" s="699"/>
      <c r="FC579" s="699"/>
      <c r="FD579" s="699"/>
      <c r="FE579" s="699"/>
      <c r="FF579" s="699"/>
      <c r="FG579" s="699"/>
      <c r="FH579" s="699"/>
      <c r="FI579" s="699"/>
      <c r="FJ579" s="699"/>
      <c r="FK579" s="699"/>
      <c r="FL579" s="699"/>
      <c r="FM579" s="699"/>
      <c r="FN579" s="699"/>
      <c r="FO579" s="699"/>
      <c r="FP579" s="699"/>
      <c r="FQ579" s="699"/>
      <c r="FR579" s="699"/>
      <c r="FS579" s="699"/>
      <c r="FT579" s="699"/>
      <c r="FU579" s="699"/>
      <c r="FV579" s="699"/>
      <c r="FW579" s="699"/>
      <c r="FX579" s="699"/>
      <c r="FY579" s="697"/>
      <c r="FZ579" s="697"/>
      <c r="GA579" s="699"/>
      <c r="GB579" s="699"/>
      <c r="GC579" s="707"/>
      <c r="GD579" s="699"/>
      <c r="GE579" s="699"/>
      <c r="GF579" s="699"/>
      <c r="GG579" s="699"/>
      <c r="GH579" s="699"/>
      <c r="GI579" s="699"/>
      <c r="GJ579" s="699"/>
      <c r="GK579" s="699"/>
      <c r="GL579" s="699"/>
      <c r="GM579" s="699"/>
      <c r="GN579" s="699"/>
      <c r="GO579" s="699"/>
      <c r="GP579" s="699"/>
      <c r="GQ579" s="699"/>
      <c r="GR579" s="699"/>
      <c r="GS579" s="699"/>
      <c r="GT579" s="699"/>
      <c r="GU579" s="699"/>
      <c r="GV579" s="699"/>
      <c r="GW579" s="699"/>
      <c r="GX579" s="699"/>
      <c r="GY579" s="699"/>
      <c r="GZ579" s="699"/>
      <c r="HA579" s="699"/>
      <c r="HB579" s="699"/>
      <c r="HC579" s="699"/>
      <c r="HD579" s="699"/>
      <c r="HE579" s="699"/>
      <c r="HF579" s="699"/>
      <c r="HG579" s="699"/>
      <c r="HH579" s="699"/>
      <c r="HI579" s="699"/>
      <c r="HJ579" s="699"/>
      <c r="HK579" s="699"/>
      <c r="HL579" s="699"/>
      <c r="HM579" s="699"/>
      <c r="HN579" s="699"/>
      <c r="HO579" s="699"/>
      <c r="HP579" s="699"/>
      <c r="HQ579" s="699"/>
      <c r="HR579" s="699"/>
    </row>
    <row r="580" spans="1:226" s="708" customFormat="1" hidden="1" x14ac:dyDescent="0.25">
      <c r="A580" s="697"/>
      <c r="B580" s="708">
        <f>HG369</f>
        <v>31463.1</v>
      </c>
      <c r="C580" s="700">
        <f>HE369</f>
        <v>24165.1</v>
      </c>
      <c r="D580" s="700">
        <f>HF369</f>
        <v>7298</v>
      </c>
      <c r="E580" s="707"/>
      <c r="F580" s="699"/>
      <c r="H580" s="699"/>
      <c r="I580" s="700"/>
      <c r="J580" s="699"/>
      <c r="K580" s="700"/>
      <c r="L580" s="699"/>
      <c r="M580" s="700"/>
      <c r="N580" s="699"/>
      <c r="O580" s="700"/>
      <c r="P580" s="699"/>
      <c r="Q580" s="700"/>
      <c r="R580" s="699"/>
      <c r="S580" s="700"/>
      <c r="T580" s="699"/>
      <c r="U580" s="700"/>
      <c r="V580" s="699"/>
      <c r="W580" s="700"/>
      <c r="X580" s="699"/>
      <c r="Y580" s="700"/>
      <c r="Z580" s="699"/>
      <c r="AA580" s="699"/>
      <c r="AB580" s="699"/>
      <c r="AC580" s="699"/>
      <c r="AD580" s="699"/>
      <c r="AE580" s="699"/>
      <c r="AF580" s="699"/>
      <c r="AG580" s="699"/>
      <c r="AH580" s="699"/>
      <c r="AI580" s="699"/>
      <c r="AJ580" s="699"/>
      <c r="AK580" s="697"/>
      <c r="AL580" s="709"/>
      <c r="AM580" s="699"/>
      <c r="AN580" s="699"/>
      <c r="AO580" s="707"/>
      <c r="AP580" s="699"/>
      <c r="AQ580" s="699"/>
      <c r="AR580" s="699"/>
      <c r="AS580" s="699"/>
      <c r="AT580" s="699"/>
      <c r="AU580" s="699"/>
      <c r="AV580" s="699"/>
      <c r="AW580" s="699"/>
      <c r="AX580" s="699"/>
      <c r="AY580" s="699"/>
      <c r="AZ580" s="699"/>
      <c r="BA580" s="699"/>
      <c r="BB580" s="699"/>
      <c r="BC580" s="699"/>
      <c r="BD580" s="699"/>
      <c r="BE580" s="699"/>
      <c r="BF580" s="699"/>
      <c r="BG580" s="699"/>
      <c r="BH580" s="699"/>
      <c r="BI580" s="699"/>
      <c r="BJ580" s="699"/>
      <c r="BK580" s="699"/>
      <c r="BL580" s="699"/>
      <c r="BM580" s="699"/>
      <c r="BN580" s="699"/>
      <c r="BO580" s="699"/>
      <c r="BP580" s="699"/>
      <c r="BQ580" s="699"/>
      <c r="BR580" s="699"/>
      <c r="BS580" s="699"/>
      <c r="BT580" s="699"/>
      <c r="BU580" s="697"/>
      <c r="BV580" s="709"/>
      <c r="BW580" s="699"/>
      <c r="BX580" s="699"/>
      <c r="BY580" s="707"/>
      <c r="BZ580" s="699"/>
      <c r="CA580" s="699"/>
      <c r="CB580" s="699"/>
      <c r="CC580" s="699"/>
      <c r="CD580" s="699"/>
      <c r="CE580" s="699"/>
      <c r="CF580" s="699"/>
      <c r="CG580" s="699"/>
      <c r="CH580" s="699"/>
      <c r="CI580" s="699"/>
      <c r="CJ580" s="699"/>
      <c r="CK580" s="699"/>
      <c r="CL580" s="699"/>
      <c r="CM580" s="699"/>
      <c r="CN580" s="699"/>
      <c r="CO580" s="699"/>
      <c r="CP580" s="699"/>
      <c r="CQ580" s="699"/>
      <c r="CR580" s="699"/>
      <c r="CS580" s="699"/>
      <c r="CT580" s="699"/>
      <c r="CU580" s="699"/>
      <c r="CV580" s="699"/>
      <c r="CW580" s="699"/>
      <c r="CX580" s="699"/>
      <c r="CY580" s="699"/>
      <c r="CZ580" s="699"/>
      <c r="DA580" s="699"/>
      <c r="DB580" s="699"/>
      <c r="DC580" s="699"/>
      <c r="DD580" s="699"/>
      <c r="DE580" s="697"/>
      <c r="DF580" s="697"/>
      <c r="DG580" s="699"/>
      <c r="DH580" s="699"/>
      <c r="DI580" s="707"/>
      <c r="DJ580" s="699"/>
      <c r="DK580" s="699"/>
      <c r="DL580" s="699"/>
      <c r="DM580" s="699"/>
      <c r="DN580" s="699"/>
      <c r="DO580" s="699"/>
      <c r="DP580" s="699"/>
      <c r="DQ580" s="699"/>
      <c r="DR580" s="699"/>
      <c r="DS580" s="699"/>
      <c r="DT580" s="699"/>
      <c r="DU580" s="699"/>
      <c r="DV580" s="699"/>
      <c r="DW580" s="699"/>
      <c r="DX580" s="699"/>
      <c r="DY580" s="699"/>
      <c r="DZ580" s="699"/>
      <c r="EA580" s="699"/>
      <c r="EB580" s="699"/>
      <c r="EC580" s="699"/>
      <c r="ED580" s="699"/>
      <c r="EE580" s="699"/>
      <c r="EF580" s="699"/>
      <c r="EG580" s="699"/>
      <c r="EH580" s="699"/>
      <c r="EI580" s="699"/>
      <c r="EJ580" s="699"/>
      <c r="EK580" s="699"/>
      <c r="EL580" s="699"/>
      <c r="EM580" s="699"/>
      <c r="EN580" s="699"/>
      <c r="EO580" s="697"/>
      <c r="EP580" s="697"/>
      <c r="EQ580" s="699"/>
      <c r="ER580" s="699"/>
      <c r="ES580" s="707"/>
      <c r="ET580" s="699"/>
      <c r="EU580" s="699"/>
      <c r="EV580" s="699"/>
      <c r="EW580" s="699"/>
      <c r="EX580" s="699"/>
      <c r="EY580" s="699"/>
      <c r="EZ580" s="699"/>
      <c r="FA580" s="699"/>
      <c r="FB580" s="699"/>
      <c r="FC580" s="699"/>
      <c r="FD580" s="699"/>
      <c r="FE580" s="699"/>
      <c r="FF580" s="699"/>
      <c r="FG580" s="699"/>
      <c r="FH580" s="699"/>
      <c r="FI580" s="699"/>
      <c r="FJ580" s="699"/>
      <c r="FK580" s="699"/>
      <c r="FL580" s="699"/>
      <c r="FM580" s="699"/>
      <c r="FN580" s="699"/>
      <c r="FO580" s="699"/>
      <c r="FP580" s="699"/>
      <c r="FQ580" s="699"/>
      <c r="FR580" s="699"/>
      <c r="FS580" s="699"/>
      <c r="FT580" s="699"/>
      <c r="FU580" s="699"/>
      <c r="FV580" s="699"/>
      <c r="FW580" s="699"/>
      <c r="FX580" s="699"/>
      <c r="FY580" s="697"/>
      <c r="FZ580" s="697"/>
      <c r="GA580" s="699"/>
      <c r="GB580" s="699"/>
      <c r="GC580" s="707"/>
      <c r="GD580" s="699"/>
      <c r="GE580" s="699"/>
      <c r="GF580" s="699"/>
      <c r="GG580" s="699"/>
      <c r="GH580" s="699"/>
      <c r="GI580" s="699"/>
      <c r="GJ580" s="699"/>
      <c r="GK580" s="699"/>
      <c r="GL580" s="699"/>
      <c r="GM580" s="699"/>
      <c r="GN580" s="699"/>
      <c r="GO580" s="699"/>
      <c r="GP580" s="699"/>
      <c r="GQ580" s="699"/>
      <c r="GR580" s="699"/>
      <c r="GS580" s="699"/>
      <c r="GT580" s="699"/>
      <c r="GU580" s="699"/>
      <c r="GV580" s="699"/>
      <c r="GW580" s="699"/>
      <c r="GX580" s="699"/>
      <c r="GY580" s="699"/>
      <c r="GZ580" s="699"/>
      <c r="HA580" s="699"/>
      <c r="HB580" s="699"/>
      <c r="HC580" s="699"/>
      <c r="HD580" s="699"/>
      <c r="HE580" s="699"/>
      <c r="HF580" s="699"/>
      <c r="HG580" s="699"/>
      <c r="HH580" s="699"/>
      <c r="HI580" s="699"/>
      <c r="HJ580" s="699"/>
      <c r="HK580" s="699"/>
      <c r="HL580" s="699"/>
      <c r="HM580" s="699"/>
      <c r="HN580" s="699"/>
      <c r="HO580" s="699"/>
      <c r="HP580" s="699"/>
      <c r="HQ580" s="699"/>
      <c r="HR580" s="699"/>
    </row>
    <row r="581" spans="1:226" s="708" customFormat="1" hidden="1" x14ac:dyDescent="0.25">
      <c r="A581" s="697"/>
      <c r="B581" s="700">
        <f>B579-B580</f>
        <v>0</v>
      </c>
      <c r="C581" s="700">
        <f t="shared" ref="C581:D581" si="3815">C579-C580</f>
        <v>0</v>
      </c>
      <c r="D581" s="700">
        <f t="shared" si="3815"/>
        <v>0</v>
      </c>
      <c r="E581" s="707"/>
      <c r="F581" s="699"/>
      <c r="H581" s="699"/>
      <c r="I581" s="700"/>
      <c r="J581" s="699"/>
      <c r="K581" s="700"/>
      <c r="L581" s="699"/>
      <c r="M581" s="700"/>
      <c r="N581" s="699"/>
      <c r="O581" s="700"/>
      <c r="P581" s="699"/>
      <c r="Q581" s="700"/>
      <c r="R581" s="699"/>
      <c r="S581" s="700"/>
      <c r="T581" s="699"/>
      <c r="U581" s="700"/>
      <c r="V581" s="699"/>
      <c r="W581" s="700"/>
      <c r="X581" s="699"/>
      <c r="Y581" s="700"/>
      <c r="Z581" s="699"/>
      <c r="AA581" s="699"/>
      <c r="AB581" s="699"/>
      <c r="AC581" s="699"/>
      <c r="AD581" s="699"/>
      <c r="AE581" s="699"/>
      <c r="AF581" s="699"/>
      <c r="AG581" s="699"/>
      <c r="AH581" s="699"/>
      <c r="AI581" s="699"/>
      <c r="AJ581" s="699"/>
      <c r="AK581" s="697"/>
      <c r="AL581" s="709"/>
      <c r="AM581" s="699"/>
      <c r="AN581" s="699"/>
      <c r="AO581" s="707"/>
      <c r="AP581" s="699"/>
      <c r="AQ581" s="699"/>
      <c r="AR581" s="699"/>
      <c r="AS581" s="699"/>
      <c r="AT581" s="699"/>
      <c r="AU581" s="699"/>
      <c r="AV581" s="699"/>
      <c r="AW581" s="699"/>
      <c r="AX581" s="699"/>
      <c r="AY581" s="699"/>
      <c r="AZ581" s="699"/>
      <c r="BA581" s="699"/>
      <c r="BB581" s="699"/>
      <c r="BC581" s="699"/>
      <c r="BD581" s="699"/>
      <c r="BE581" s="699"/>
      <c r="BF581" s="699"/>
      <c r="BG581" s="699"/>
      <c r="BH581" s="699"/>
      <c r="BI581" s="699"/>
      <c r="BJ581" s="699"/>
      <c r="BK581" s="699"/>
      <c r="BL581" s="699"/>
      <c r="BM581" s="699"/>
      <c r="BN581" s="699"/>
      <c r="BO581" s="699"/>
      <c r="BP581" s="699"/>
      <c r="BQ581" s="699"/>
      <c r="BR581" s="699"/>
      <c r="BS581" s="699"/>
      <c r="BT581" s="699"/>
      <c r="BU581" s="697"/>
      <c r="BV581" s="709"/>
      <c r="BW581" s="699"/>
      <c r="BX581" s="699"/>
      <c r="BY581" s="707"/>
      <c r="BZ581" s="699"/>
      <c r="CA581" s="699"/>
      <c r="CB581" s="699"/>
      <c r="CC581" s="699"/>
      <c r="CD581" s="699"/>
      <c r="CE581" s="699"/>
      <c r="CF581" s="699"/>
      <c r="CG581" s="699"/>
      <c r="CH581" s="699"/>
      <c r="CI581" s="699"/>
      <c r="CJ581" s="699"/>
      <c r="CK581" s="699"/>
      <c r="CL581" s="699"/>
      <c r="CM581" s="699"/>
      <c r="CN581" s="699"/>
      <c r="CO581" s="699"/>
      <c r="CP581" s="699"/>
      <c r="CQ581" s="699"/>
      <c r="CR581" s="699"/>
      <c r="CS581" s="699"/>
      <c r="CT581" s="699"/>
      <c r="CU581" s="699"/>
      <c r="CV581" s="699"/>
      <c r="CW581" s="699"/>
      <c r="CX581" s="699"/>
      <c r="CY581" s="699"/>
      <c r="CZ581" s="699"/>
      <c r="DA581" s="699"/>
      <c r="DB581" s="699"/>
      <c r="DC581" s="699"/>
      <c r="DD581" s="699"/>
      <c r="DE581" s="697"/>
      <c r="DF581" s="697"/>
      <c r="DG581" s="699"/>
      <c r="DH581" s="699"/>
      <c r="DI581" s="707"/>
      <c r="DJ581" s="699"/>
      <c r="DK581" s="699"/>
      <c r="DL581" s="699"/>
      <c r="DM581" s="699"/>
      <c r="DN581" s="699"/>
      <c r="DO581" s="699"/>
      <c r="DP581" s="699"/>
      <c r="DQ581" s="699"/>
      <c r="DR581" s="699"/>
      <c r="DS581" s="699"/>
      <c r="DT581" s="699"/>
      <c r="DU581" s="699"/>
      <c r="DV581" s="699"/>
      <c r="DW581" s="699"/>
      <c r="DX581" s="699"/>
      <c r="DY581" s="699"/>
      <c r="DZ581" s="699"/>
      <c r="EA581" s="699"/>
      <c r="EB581" s="699"/>
      <c r="EC581" s="699"/>
      <c r="ED581" s="699"/>
      <c r="EE581" s="699"/>
      <c r="EF581" s="699"/>
      <c r="EG581" s="699"/>
      <c r="EH581" s="699"/>
      <c r="EI581" s="699"/>
      <c r="EJ581" s="699"/>
      <c r="EK581" s="699"/>
      <c r="EL581" s="699"/>
      <c r="EM581" s="699"/>
      <c r="EN581" s="699"/>
      <c r="EO581" s="697"/>
      <c r="EP581" s="697"/>
      <c r="EQ581" s="699"/>
      <c r="ER581" s="699"/>
      <c r="ES581" s="707"/>
      <c r="ET581" s="699"/>
      <c r="EU581" s="699"/>
      <c r="EV581" s="699"/>
      <c r="EW581" s="699"/>
      <c r="EX581" s="699"/>
      <c r="EY581" s="699"/>
      <c r="EZ581" s="699"/>
      <c r="FA581" s="699"/>
      <c r="FB581" s="699"/>
      <c r="FC581" s="699"/>
      <c r="FD581" s="699"/>
      <c r="FE581" s="699"/>
      <c r="FF581" s="699"/>
      <c r="FG581" s="699"/>
      <c r="FH581" s="699"/>
      <c r="FI581" s="699"/>
      <c r="FJ581" s="699"/>
      <c r="FK581" s="699"/>
      <c r="FL581" s="699"/>
      <c r="FM581" s="699"/>
      <c r="FN581" s="699"/>
      <c r="FO581" s="699"/>
      <c r="FP581" s="699"/>
      <c r="FQ581" s="699"/>
      <c r="FR581" s="699"/>
      <c r="FS581" s="699"/>
      <c r="FT581" s="699"/>
      <c r="FU581" s="699"/>
      <c r="FV581" s="699"/>
      <c r="FW581" s="699"/>
      <c r="FX581" s="699"/>
      <c r="FY581" s="697"/>
      <c r="FZ581" s="697"/>
      <c r="GA581" s="699"/>
      <c r="GB581" s="699"/>
      <c r="GC581" s="707"/>
      <c r="GD581" s="699"/>
      <c r="GE581" s="699"/>
      <c r="GF581" s="699"/>
      <c r="GG581" s="699"/>
      <c r="GH581" s="699"/>
      <c r="GI581" s="699"/>
      <c r="GJ581" s="699"/>
      <c r="GK581" s="699"/>
      <c r="GL581" s="699"/>
      <c r="GM581" s="699"/>
      <c r="GN581" s="699"/>
      <c r="GO581" s="699"/>
      <c r="GP581" s="699"/>
      <c r="GQ581" s="699"/>
      <c r="GR581" s="699"/>
      <c r="GS581" s="699"/>
      <c r="GT581" s="699"/>
      <c r="GU581" s="699"/>
      <c r="GV581" s="699"/>
      <c r="GW581" s="699"/>
      <c r="GX581" s="699"/>
      <c r="GY581" s="699"/>
      <c r="GZ581" s="699"/>
      <c r="HA581" s="699"/>
      <c r="HB581" s="699"/>
      <c r="HC581" s="699"/>
      <c r="HD581" s="699"/>
      <c r="HE581" s="699"/>
      <c r="HF581" s="699"/>
      <c r="HG581" s="699"/>
      <c r="HH581" s="699"/>
      <c r="HI581" s="699"/>
      <c r="HJ581" s="699"/>
      <c r="HK581" s="699"/>
      <c r="HL581" s="699"/>
      <c r="HM581" s="699"/>
      <c r="HN581" s="699"/>
      <c r="HO581" s="699"/>
      <c r="HP581" s="699"/>
      <c r="HQ581" s="699"/>
      <c r="HR581" s="699"/>
    </row>
    <row r="582" spans="1:226" s="708" customFormat="1" x14ac:dyDescent="0.25">
      <c r="A582" s="697"/>
      <c r="B582" s="709"/>
      <c r="C582" s="700"/>
      <c r="D582" s="700"/>
      <c r="E582" s="707"/>
      <c r="F582" s="699"/>
      <c r="H582" s="699"/>
      <c r="I582" s="700"/>
      <c r="J582" s="699"/>
      <c r="K582" s="700"/>
      <c r="L582" s="699"/>
      <c r="M582" s="700"/>
      <c r="N582" s="699"/>
      <c r="O582" s="700"/>
      <c r="P582" s="699"/>
      <c r="Q582" s="700"/>
      <c r="R582" s="699"/>
      <c r="S582" s="700"/>
      <c r="T582" s="699"/>
      <c r="U582" s="700"/>
      <c r="V582" s="699"/>
      <c r="W582" s="700"/>
      <c r="X582" s="699"/>
      <c r="Y582" s="700"/>
      <c r="Z582" s="699"/>
      <c r="AA582" s="699"/>
      <c r="AB582" s="699"/>
      <c r="AC582" s="699"/>
      <c r="AD582" s="699"/>
      <c r="AE582" s="699"/>
      <c r="AF582" s="699"/>
      <c r="AG582" s="699"/>
      <c r="AH582" s="699"/>
      <c r="AI582" s="699"/>
      <c r="AJ582" s="699"/>
      <c r="AK582" s="697"/>
      <c r="AL582" s="709"/>
      <c r="AM582" s="699"/>
      <c r="AN582" s="699"/>
      <c r="AO582" s="707"/>
      <c r="AP582" s="699"/>
      <c r="AQ582" s="699"/>
      <c r="AR582" s="699"/>
      <c r="AS582" s="699"/>
      <c r="AT582" s="699"/>
      <c r="AU582" s="699"/>
      <c r="AV582" s="699"/>
      <c r="AW582" s="699"/>
      <c r="AX582" s="699"/>
      <c r="AY582" s="699"/>
      <c r="AZ582" s="699"/>
      <c r="BA582" s="699"/>
      <c r="BB582" s="699"/>
      <c r="BC582" s="699"/>
      <c r="BD582" s="699"/>
      <c r="BE582" s="699"/>
      <c r="BF582" s="699"/>
      <c r="BG582" s="699"/>
      <c r="BH582" s="699"/>
      <c r="BI582" s="699"/>
      <c r="BJ582" s="699"/>
      <c r="BK582" s="699"/>
      <c r="BL582" s="699"/>
      <c r="BM582" s="699"/>
      <c r="BN582" s="699"/>
      <c r="BO582" s="699"/>
      <c r="BP582" s="699"/>
      <c r="BQ582" s="699"/>
      <c r="BR582" s="699"/>
      <c r="BS582" s="699"/>
      <c r="BT582" s="699"/>
      <c r="BU582" s="697"/>
      <c r="BV582" s="709"/>
      <c r="BW582" s="699"/>
      <c r="BX582" s="699"/>
      <c r="BY582" s="707"/>
      <c r="BZ582" s="699"/>
      <c r="CA582" s="699"/>
      <c r="CB582" s="699"/>
      <c r="CC582" s="699"/>
      <c r="CD582" s="699"/>
      <c r="CE582" s="699"/>
      <c r="CF582" s="699"/>
      <c r="CG582" s="699"/>
      <c r="CH582" s="699"/>
      <c r="CI582" s="699"/>
      <c r="CJ582" s="699"/>
      <c r="CK582" s="699"/>
      <c r="CL582" s="699"/>
      <c r="CM582" s="699"/>
      <c r="CN582" s="699"/>
      <c r="CO582" s="699"/>
      <c r="CP582" s="699"/>
      <c r="CQ582" s="699"/>
      <c r="CR582" s="699"/>
      <c r="CS582" s="699"/>
      <c r="CT582" s="699"/>
      <c r="CU582" s="699"/>
      <c r="CV582" s="699"/>
      <c r="CW582" s="699"/>
      <c r="CX582" s="699"/>
      <c r="CY582" s="699"/>
      <c r="CZ582" s="699"/>
      <c r="DA582" s="699"/>
      <c r="DB582" s="699"/>
      <c r="DC582" s="699"/>
      <c r="DD582" s="699"/>
      <c r="DE582" s="697"/>
      <c r="DF582" s="697"/>
      <c r="DG582" s="699"/>
      <c r="DH582" s="699"/>
      <c r="DI582" s="707"/>
      <c r="DJ582" s="699"/>
      <c r="DK582" s="699"/>
      <c r="DL582" s="699"/>
      <c r="DM582" s="699"/>
      <c r="DN582" s="699"/>
      <c r="DO582" s="699"/>
      <c r="DP582" s="699"/>
      <c r="DQ582" s="699"/>
      <c r="DR582" s="699"/>
      <c r="DS582" s="699"/>
      <c r="DT582" s="699"/>
      <c r="DU582" s="699"/>
      <c r="DV582" s="699"/>
      <c r="DW582" s="699"/>
      <c r="DX582" s="699"/>
      <c r="DY582" s="699"/>
      <c r="DZ582" s="699"/>
      <c r="EA582" s="699"/>
      <c r="EB582" s="699"/>
      <c r="EC582" s="699"/>
      <c r="ED582" s="699"/>
      <c r="EE582" s="699"/>
      <c r="EF582" s="699"/>
      <c r="EG582" s="699"/>
      <c r="EH582" s="699"/>
      <c r="EI582" s="699"/>
      <c r="EJ582" s="699"/>
      <c r="EK582" s="699"/>
      <c r="EL582" s="699"/>
      <c r="EM582" s="699"/>
      <c r="EN582" s="699"/>
      <c r="EO582" s="697"/>
      <c r="EP582" s="697"/>
      <c r="EQ582" s="699"/>
      <c r="ER582" s="699"/>
      <c r="ES582" s="707"/>
      <c r="ET582" s="699"/>
      <c r="EU582" s="699"/>
      <c r="EV582" s="699"/>
      <c r="EW582" s="699"/>
      <c r="EX582" s="699"/>
      <c r="EY582" s="699"/>
      <c r="EZ582" s="699"/>
      <c r="FA582" s="699"/>
      <c r="FB582" s="699"/>
      <c r="FC582" s="699"/>
      <c r="FD582" s="699"/>
      <c r="FE582" s="699"/>
      <c r="FF582" s="699"/>
      <c r="FG582" s="699"/>
      <c r="FH582" s="699"/>
      <c r="FI582" s="699"/>
      <c r="FJ582" s="699"/>
      <c r="FK582" s="699"/>
      <c r="FL582" s="699"/>
      <c r="FM582" s="699"/>
      <c r="FN582" s="699"/>
      <c r="FO582" s="699"/>
      <c r="FP582" s="699"/>
      <c r="FQ582" s="699"/>
      <c r="FR582" s="699"/>
      <c r="FS582" s="699"/>
      <c r="FT582" s="699"/>
      <c r="FU582" s="699"/>
      <c r="FV582" s="699"/>
      <c r="FW582" s="699"/>
      <c r="FX582" s="699"/>
      <c r="FY582" s="697"/>
      <c r="FZ582" s="697"/>
      <c r="GA582" s="699"/>
      <c r="GB582" s="699"/>
      <c r="GC582" s="707"/>
      <c r="GD582" s="699"/>
      <c r="GE582" s="699"/>
      <c r="GF582" s="699"/>
      <c r="GG582" s="699"/>
      <c r="GH582" s="699"/>
      <c r="GI582" s="699"/>
      <c r="GJ582" s="699"/>
      <c r="GK582" s="699"/>
      <c r="GL582" s="699"/>
      <c r="GM582" s="699"/>
      <c r="GN582" s="699"/>
      <c r="GO582" s="699"/>
      <c r="GP582" s="699"/>
      <c r="GQ582" s="699"/>
      <c r="GR582" s="699"/>
      <c r="GS582" s="699"/>
      <c r="GT582" s="699"/>
      <c r="GU582" s="699"/>
      <c r="GV582" s="699"/>
      <c r="GW582" s="699"/>
      <c r="GX582" s="699"/>
      <c r="GY582" s="699"/>
      <c r="GZ582" s="699"/>
      <c r="HA582" s="699"/>
      <c r="HB582" s="699"/>
      <c r="HC582" s="699"/>
      <c r="HD582" s="699"/>
      <c r="HE582" s="699"/>
      <c r="HF582" s="699"/>
      <c r="HG582" s="699"/>
      <c r="HH582" s="699"/>
      <c r="HI582" s="699"/>
      <c r="HJ582" s="699"/>
      <c r="HK582" s="699"/>
      <c r="HL582" s="699"/>
      <c r="HM582" s="699"/>
      <c r="HN582" s="699"/>
      <c r="HO582" s="699"/>
      <c r="HP582" s="699"/>
      <c r="HQ582" s="699"/>
      <c r="HR582" s="699"/>
    </row>
    <row r="583" spans="1:226" s="708" customFormat="1" x14ac:dyDescent="0.25">
      <c r="A583" s="872"/>
      <c r="B583" s="873"/>
      <c r="C583" s="874"/>
      <c r="D583" s="874"/>
      <c r="E583" s="875"/>
      <c r="F583" s="876"/>
      <c r="H583" s="699"/>
      <c r="I583" s="700"/>
      <c r="J583" s="699"/>
      <c r="K583" s="700"/>
      <c r="L583" s="699"/>
      <c r="M583" s="700"/>
      <c r="N583" s="699"/>
      <c r="O583" s="700"/>
      <c r="P583" s="699"/>
      <c r="Q583" s="700"/>
      <c r="R583" s="699"/>
      <c r="S583" s="700"/>
      <c r="T583" s="699"/>
      <c r="U583" s="700"/>
      <c r="V583" s="699"/>
      <c r="W583" s="700"/>
      <c r="X583" s="699"/>
      <c r="Y583" s="700"/>
      <c r="Z583" s="699"/>
      <c r="AA583" s="699"/>
      <c r="AB583" s="699"/>
      <c r="AC583" s="699"/>
      <c r="AD583" s="699"/>
      <c r="AE583" s="699"/>
      <c r="AF583" s="699"/>
      <c r="AG583" s="699"/>
      <c r="AH583" s="699"/>
      <c r="AI583" s="699"/>
      <c r="AJ583" s="699"/>
      <c r="AK583" s="697"/>
      <c r="AL583" s="709"/>
      <c r="AM583" s="699"/>
      <c r="AN583" s="699"/>
      <c r="AO583" s="707"/>
      <c r="AP583" s="699"/>
      <c r="AQ583" s="699"/>
      <c r="AR583" s="699"/>
      <c r="AS583" s="699"/>
      <c r="AT583" s="699"/>
      <c r="AU583" s="699"/>
      <c r="AV583" s="699"/>
      <c r="AW583" s="699"/>
      <c r="AX583" s="699"/>
      <c r="AY583" s="699"/>
      <c r="AZ583" s="699"/>
      <c r="BA583" s="699"/>
      <c r="BB583" s="699"/>
      <c r="BC583" s="699"/>
      <c r="BD583" s="699"/>
      <c r="BE583" s="699"/>
      <c r="BF583" s="699"/>
      <c r="BG583" s="699"/>
      <c r="BH583" s="699"/>
      <c r="BI583" s="699"/>
      <c r="BJ583" s="699"/>
      <c r="BK583" s="699"/>
      <c r="BL583" s="699"/>
      <c r="BM583" s="699"/>
      <c r="BN583" s="699"/>
      <c r="BO583" s="699"/>
      <c r="BP583" s="699"/>
      <c r="BQ583" s="699"/>
      <c r="BR583" s="699"/>
      <c r="BS583" s="699"/>
      <c r="BT583" s="699"/>
      <c r="BU583" s="697"/>
      <c r="BV583" s="709"/>
      <c r="BW583" s="699"/>
      <c r="BX583" s="699"/>
      <c r="BY583" s="707"/>
      <c r="BZ583" s="699"/>
      <c r="CA583" s="699"/>
      <c r="CB583" s="699"/>
      <c r="CC583" s="699"/>
      <c r="CD583" s="699"/>
      <c r="CE583" s="699"/>
      <c r="CF583" s="699"/>
      <c r="CG583" s="699"/>
      <c r="CH583" s="699"/>
      <c r="CI583" s="699"/>
      <c r="CJ583" s="699"/>
      <c r="CK583" s="699"/>
      <c r="CL583" s="699"/>
      <c r="CM583" s="699"/>
      <c r="CN583" s="699"/>
      <c r="CO583" s="699"/>
      <c r="CP583" s="699"/>
      <c r="CQ583" s="699"/>
      <c r="CR583" s="699"/>
      <c r="CS583" s="699"/>
      <c r="CT583" s="699"/>
      <c r="CU583" s="699"/>
      <c r="CV583" s="699"/>
      <c r="CW583" s="699"/>
      <c r="CX583" s="699"/>
      <c r="CY583" s="699"/>
      <c r="CZ583" s="699"/>
      <c r="DA583" s="699"/>
      <c r="DB583" s="699"/>
      <c r="DC583" s="699"/>
      <c r="DD583" s="699"/>
      <c r="DE583" s="697"/>
      <c r="DF583" s="697"/>
      <c r="DG583" s="699"/>
      <c r="DH583" s="699"/>
      <c r="DI583" s="707"/>
      <c r="DJ583" s="699"/>
      <c r="DK583" s="699"/>
      <c r="DL583" s="699"/>
      <c r="DM583" s="699"/>
      <c r="DN583" s="699"/>
      <c r="DO583" s="699"/>
      <c r="DP583" s="699"/>
      <c r="DQ583" s="699"/>
      <c r="DR583" s="699"/>
      <c r="DS583" s="699"/>
      <c r="DT583" s="699"/>
      <c r="DU583" s="699"/>
      <c r="DV583" s="699"/>
      <c r="DW583" s="699"/>
      <c r="DX583" s="699"/>
      <c r="DY583" s="699"/>
      <c r="DZ583" s="699"/>
      <c r="EA583" s="699"/>
      <c r="EB583" s="699"/>
      <c r="EC583" s="699"/>
      <c r="ED583" s="699"/>
      <c r="EE583" s="699"/>
      <c r="EF583" s="699"/>
      <c r="EG583" s="699"/>
      <c r="EH583" s="699"/>
      <c r="EI583" s="699"/>
      <c r="EJ583" s="699"/>
      <c r="EK583" s="699"/>
      <c r="EL583" s="699"/>
      <c r="EM583" s="699"/>
      <c r="EN583" s="699"/>
      <c r="EO583" s="697"/>
      <c r="EP583" s="697"/>
      <c r="EQ583" s="699"/>
      <c r="ER583" s="699"/>
      <c r="ES583" s="707"/>
      <c r="ET583" s="699"/>
      <c r="EU583" s="699"/>
      <c r="EV583" s="699"/>
      <c r="EW583" s="699"/>
      <c r="EX583" s="699"/>
      <c r="EY583" s="699"/>
      <c r="EZ583" s="699"/>
      <c r="FA583" s="699"/>
      <c r="FB583" s="699"/>
      <c r="FC583" s="699"/>
      <c r="FD583" s="699"/>
      <c r="FE583" s="699"/>
      <c r="FF583" s="699"/>
      <c r="FG583" s="699"/>
      <c r="FH583" s="699"/>
      <c r="FI583" s="699"/>
      <c r="FJ583" s="699"/>
      <c r="FK583" s="699"/>
      <c r="FL583" s="699"/>
      <c r="FM583" s="699"/>
      <c r="FN583" s="699"/>
      <c r="FO583" s="699"/>
      <c r="FP583" s="699"/>
      <c r="FQ583" s="699"/>
      <c r="FR583" s="699"/>
      <c r="FS583" s="699"/>
      <c r="FT583" s="699"/>
      <c r="FU583" s="699"/>
      <c r="FV583" s="699"/>
      <c r="FW583" s="699"/>
      <c r="FX583" s="699"/>
      <c r="FY583" s="697"/>
      <c r="FZ583" s="697"/>
      <c r="GA583" s="699"/>
      <c r="GB583" s="699"/>
      <c r="GC583" s="707"/>
      <c r="GD583" s="699"/>
      <c r="GE583" s="699"/>
      <c r="GF583" s="699"/>
      <c r="GG583" s="699"/>
      <c r="GH583" s="699"/>
      <c r="GI583" s="699"/>
      <c r="GJ583" s="699"/>
      <c r="GK583" s="699"/>
      <c r="GL583" s="699"/>
      <c r="GM583" s="699"/>
      <c r="GN583" s="699"/>
      <c r="GO583" s="699"/>
      <c r="GP583" s="699"/>
      <c r="GQ583" s="699"/>
      <c r="GR583" s="699"/>
      <c r="GS583" s="699"/>
      <c r="GT583" s="699"/>
      <c r="GU583" s="699"/>
      <c r="GV583" s="699"/>
      <c r="GW583" s="699"/>
      <c r="GX583" s="699"/>
      <c r="GY583" s="699"/>
      <c r="GZ583" s="699"/>
      <c r="HA583" s="699"/>
      <c r="HB583" s="699"/>
      <c r="HC583" s="699"/>
      <c r="HD583" s="699"/>
      <c r="HE583" s="699"/>
      <c r="HF583" s="699"/>
      <c r="HG583" s="699"/>
      <c r="HH583" s="699"/>
      <c r="HI583" s="699"/>
      <c r="HJ583" s="699"/>
      <c r="HK583" s="699"/>
      <c r="HL583" s="699"/>
      <c r="HM583" s="699"/>
      <c r="HN583" s="699"/>
      <c r="HO583" s="699"/>
      <c r="HP583" s="699"/>
      <c r="HQ583" s="699"/>
      <c r="HR583" s="699"/>
    </row>
    <row r="584" spans="1:226" s="708" customFormat="1" ht="29.25" customHeight="1" x14ac:dyDescent="0.25">
      <c r="A584" s="1026" t="s">
        <v>913</v>
      </c>
      <c r="B584" s="1027" t="s">
        <v>942</v>
      </c>
      <c r="C584" s="1028"/>
      <c r="D584" s="1029"/>
      <c r="E584" s="699"/>
      <c r="F584" s="699"/>
      <c r="H584" s="699"/>
      <c r="I584" s="700"/>
      <c r="J584" s="699"/>
      <c r="K584" s="700"/>
      <c r="L584" s="699"/>
      <c r="M584" s="700"/>
      <c r="N584" s="699"/>
      <c r="O584" s="700"/>
      <c r="P584" s="699"/>
      <c r="Q584" s="700"/>
      <c r="R584" s="699"/>
      <c r="S584" s="700"/>
      <c r="T584" s="699"/>
      <c r="U584" s="700"/>
      <c r="V584" s="699"/>
      <c r="W584" s="700"/>
      <c r="X584" s="699"/>
      <c r="Y584" s="700"/>
      <c r="Z584" s="699"/>
      <c r="AA584" s="699"/>
      <c r="AB584" s="699"/>
      <c r="AC584" s="699"/>
      <c r="AD584" s="699"/>
      <c r="AE584" s="699"/>
      <c r="AF584" s="699"/>
      <c r="AG584" s="699"/>
      <c r="AH584" s="699"/>
      <c r="AI584" s="699"/>
      <c r="AJ584" s="699"/>
      <c r="AK584" s="697"/>
      <c r="AL584" s="709"/>
      <c r="AM584" s="699"/>
      <c r="AN584" s="699"/>
      <c r="AO584" s="707"/>
      <c r="AP584" s="699"/>
      <c r="AQ584" s="699"/>
      <c r="AR584" s="699"/>
      <c r="AS584" s="699"/>
      <c r="AT584" s="699"/>
      <c r="AU584" s="699"/>
      <c r="AV584" s="699"/>
      <c r="AW584" s="699"/>
      <c r="AX584" s="699"/>
      <c r="AY584" s="699"/>
      <c r="AZ584" s="699"/>
      <c r="BA584" s="699"/>
      <c r="BB584" s="699"/>
      <c r="BC584" s="699"/>
      <c r="BD584" s="699"/>
      <c r="BE584" s="699"/>
      <c r="BF584" s="699"/>
      <c r="BG584" s="699"/>
      <c r="BH584" s="699"/>
      <c r="BI584" s="699"/>
      <c r="BJ584" s="699"/>
      <c r="BK584" s="699"/>
      <c r="BL584" s="699"/>
      <c r="BM584" s="699"/>
      <c r="BN584" s="699"/>
      <c r="BO584" s="699"/>
      <c r="BP584" s="699"/>
      <c r="BQ584" s="699"/>
      <c r="BR584" s="699"/>
      <c r="BS584" s="699"/>
      <c r="BT584" s="699"/>
      <c r="BU584" s="697"/>
      <c r="BV584" s="709"/>
      <c r="BW584" s="699"/>
      <c r="BX584" s="699"/>
      <c r="BY584" s="707"/>
      <c r="BZ584" s="699"/>
      <c r="CA584" s="699"/>
      <c r="CB584" s="699"/>
      <c r="CC584" s="699"/>
      <c r="CD584" s="699"/>
      <c r="CE584" s="699"/>
      <c r="CF584" s="699"/>
      <c r="CG584" s="699"/>
      <c r="CH584" s="699"/>
      <c r="CI584" s="699"/>
      <c r="CJ584" s="699"/>
      <c r="CK584" s="699"/>
      <c r="CL584" s="699"/>
      <c r="CM584" s="699"/>
      <c r="CN584" s="699"/>
      <c r="CO584" s="699"/>
      <c r="CP584" s="699"/>
      <c r="CQ584" s="699"/>
      <c r="CR584" s="699"/>
      <c r="CS584" s="699"/>
      <c r="CT584" s="699"/>
      <c r="CU584" s="699"/>
      <c r="CV584" s="699"/>
      <c r="CW584" s="699"/>
      <c r="CX584" s="699"/>
      <c r="CY584" s="699"/>
      <c r="CZ584" s="699"/>
      <c r="DA584" s="699"/>
      <c r="DB584" s="699"/>
      <c r="DC584" s="699"/>
      <c r="DD584" s="699"/>
      <c r="DE584" s="697"/>
      <c r="DF584" s="697"/>
      <c r="DG584" s="699"/>
      <c r="DH584" s="699"/>
      <c r="DI584" s="707"/>
      <c r="DJ584" s="699"/>
      <c r="DK584" s="699"/>
      <c r="DL584" s="699"/>
      <c r="DM584" s="699"/>
      <c r="DN584" s="699"/>
      <c r="DO584" s="699"/>
      <c r="DP584" s="699"/>
      <c r="DQ584" s="699"/>
      <c r="DR584" s="699"/>
      <c r="DS584" s="699"/>
      <c r="DT584" s="699"/>
      <c r="DU584" s="699"/>
      <c r="DV584" s="699"/>
      <c r="DW584" s="699"/>
      <c r="DX584" s="699"/>
      <c r="DY584" s="699"/>
      <c r="DZ584" s="699"/>
      <c r="EA584" s="699"/>
      <c r="EB584" s="699"/>
      <c r="EC584" s="699"/>
      <c r="ED584" s="699"/>
      <c r="EE584" s="699"/>
      <c r="EF584" s="699"/>
      <c r="EG584" s="699"/>
      <c r="EH584" s="699"/>
      <c r="EI584" s="699"/>
      <c r="EJ584" s="699"/>
      <c r="EK584" s="699"/>
      <c r="EL584" s="699"/>
      <c r="EM584" s="699"/>
      <c r="EN584" s="699"/>
      <c r="EO584" s="697"/>
      <c r="EP584" s="697"/>
      <c r="EQ584" s="699"/>
      <c r="ER584" s="699"/>
      <c r="ES584" s="707"/>
      <c r="ET584" s="699"/>
      <c r="EU584" s="699"/>
      <c r="EV584" s="699"/>
      <c r="EW584" s="699"/>
      <c r="EX584" s="699"/>
      <c r="EY584" s="699"/>
      <c r="EZ584" s="699"/>
      <c r="FA584" s="699"/>
      <c r="FB584" s="699"/>
      <c r="FC584" s="699"/>
      <c r="FD584" s="699"/>
      <c r="FE584" s="699"/>
      <c r="FF584" s="699"/>
      <c r="FG584" s="699"/>
      <c r="FH584" s="699"/>
      <c r="FI584" s="699"/>
      <c r="FJ584" s="699"/>
      <c r="FK584" s="699"/>
      <c r="FL584" s="699"/>
      <c r="FM584" s="699"/>
      <c r="FN584" s="699"/>
      <c r="FO584" s="699"/>
      <c r="FP584" s="699"/>
      <c r="FQ584" s="699"/>
      <c r="FR584" s="699"/>
      <c r="FS584" s="699"/>
      <c r="FT584" s="699"/>
      <c r="FU584" s="699"/>
      <c r="FV584" s="699"/>
      <c r="FW584" s="699"/>
      <c r="FX584" s="699"/>
      <c r="FY584" s="697"/>
      <c r="FZ584" s="697"/>
      <c r="GA584" s="699"/>
      <c r="GB584" s="699"/>
      <c r="GC584" s="707"/>
      <c r="GD584" s="699"/>
      <c r="GE584" s="699"/>
      <c r="GF584" s="699"/>
      <c r="GG584" s="699"/>
      <c r="GH584" s="699"/>
      <c r="GI584" s="699"/>
      <c r="GJ584" s="699"/>
      <c r="GK584" s="699"/>
      <c r="GL584" s="699"/>
      <c r="GM584" s="699"/>
      <c r="GN584" s="699"/>
      <c r="GO584" s="699"/>
      <c r="GP584" s="699"/>
      <c r="GQ584" s="699"/>
      <c r="GR584" s="699"/>
      <c r="GS584" s="699"/>
      <c r="GT584" s="699"/>
      <c r="GU584" s="699"/>
      <c r="GV584" s="699"/>
      <c r="GW584" s="699"/>
      <c r="GX584" s="699"/>
      <c r="GY584" s="699"/>
      <c r="GZ584" s="699"/>
      <c r="HA584" s="699"/>
      <c r="HB584" s="699"/>
      <c r="HC584" s="699"/>
      <c r="HD584" s="699"/>
      <c r="HE584" s="699"/>
      <c r="HF584" s="699"/>
      <c r="HG584" s="699"/>
      <c r="HH584" s="699"/>
      <c r="HI584" s="699"/>
      <c r="HJ584" s="699"/>
      <c r="HK584" s="699"/>
      <c r="HL584" s="699"/>
      <c r="HM584" s="699"/>
      <c r="HN584" s="699"/>
      <c r="HO584" s="699"/>
      <c r="HP584" s="699"/>
      <c r="HQ584" s="699"/>
      <c r="HR584" s="699"/>
    </row>
    <row r="585" spans="1:226" s="708" customFormat="1" x14ac:dyDescent="0.25">
      <c r="A585" s="1026"/>
      <c r="B585" s="844" t="s">
        <v>930</v>
      </c>
      <c r="C585" s="844">
        <v>211</v>
      </c>
      <c r="D585" s="844">
        <v>213</v>
      </c>
      <c r="E585" s="699"/>
      <c r="F585" s="699"/>
      <c r="H585" s="699"/>
      <c r="I585" s="700"/>
      <c r="J585" s="699"/>
      <c r="K585" s="700"/>
      <c r="L585" s="699"/>
      <c r="M585" s="700"/>
      <c r="N585" s="699"/>
      <c r="O585" s="700"/>
      <c r="P585" s="699"/>
      <c r="Q585" s="700"/>
      <c r="R585" s="699"/>
      <c r="S585" s="700"/>
      <c r="T585" s="699"/>
      <c r="U585" s="700"/>
      <c r="V585" s="699"/>
      <c r="W585" s="700"/>
      <c r="X585" s="699"/>
      <c r="Y585" s="700"/>
      <c r="Z585" s="699"/>
      <c r="AA585" s="699"/>
      <c r="AB585" s="699"/>
      <c r="AC585" s="699"/>
      <c r="AD585" s="699"/>
      <c r="AE585" s="699"/>
      <c r="AF585" s="699"/>
      <c r="AG585" s="699"/>
      <c r="AH585" s="699"/>
      <c r="AI585" s="699"/>
      <c r="AJ585" s="699"/>
      <c r="AK585" s="697"/>
      <c r="AL585" s="709"/>
      <c r="AM585" s="699"/>
      <c r="AN585" s="699"/>
      <c r="AO585" s="707"/>
      <c r="AP585" s="699"/>
      <c r="AQ585" s="699"/>
      <c r="AR585" s="699"/>
      <c r="AS585" s="699"/>
      <c r="AT585" s="699"/>
      <c r="AU585" s="699"/>
      <c r="AV585" s="699"/>
      <c r="AW585" s="699"/>
      <c r="AX585" s="699"/>
      <c r="AY585" s="699"/>
      <c r="AZ585" s="699"/>
      <c r="BA585" s="699"/>
      <c r="BB585" s="699"/>
      <c r="BC585" s="699"/>
      <c r="BD585" s="699"/>
      <c r="BE585" s="699"/>
      <c r="BF585" s="699"/>
      <c r="BG585" s="699"/>
      <c r="BH585" s="699"/>
      <c r="BI585" s="699"/>
      <c r="BJ585" s="699"/>
      <c r="BK585" s="699"/>
      <c r="BL585" s="699"/>
      <c r="BM585" s="699"/>
      <c r="BN585" s="699"/>
      <c r="BO585" s="699"/>
      <c r="BP585" s="699"/>
      <c r="BQ585" s="699"/>
      <c r="BR585" s="699"/>
      <c r="BS585" s="699"/>
      <c r="BT585" s="699"/>
      <c r="BU585" s="697"/>
      <c r="BV585" s="709"/>
      <c r="BW585" s="699"/>
      <c r="BX585" s="699"/>
      <c r="BY585" s="707"/>
      <c r="BZ585" s="699"/>
      <c r="CA585" s="699"/>
      <c r="CB585" s="699"/>
      <c r="CC585" s="699"/>
      <c r="CD585" s="699"/>
      <c r="CE585" s="699"/>
      <c r="CF585" s="699"/>
      <c r="CG585" s="699"/>
      <c r="CH585" s="699"/>
      <c r="CI585" s="699"/>
      <c r="CJ585" s="699"/>
      <c r="CK585" s="699"/>
      <c r="CL585" s="699"/>
      <c r="CM585" s="699"/>
      <c r="CN585" s="699"/>
      <c r="CO585" s="699"/>
      <c r="CP585" s="699"/>
      <c r="CQ585" s="699"/>
      <c r="CR585" s="699"/>
      <c r="CS585" s="699"/>
      <c r="CT585" s="699"/>
      <c r="CU585" s="699"/>
      <c r="CV585" s="699"/>
      <c r="CW585" s="699"/>
      <c r="CX585" s="699"/>
      <c r="CY585" s="699"/>
      <c r="CZ585" s="699"/>
      <c r="DA585" s="699"/>
      <c r="DB585" s="699"/>
      <c r="DC585" s="699"/>
      <c r="DD585" s="699"/>
      <c r="DE585" s="697"/>
      <c r="DF585" s="697"/>
      <c r="DG585" s="699"/>
      <c r="DH585" s="699"/>
      <c r="DI585" s="707"/>
      <c r="DJ585" s="699"/>
      <c r="DK585" s="699"/>
      <c r="DL585" s="699"/>
      <c r="DM585" s="699"/>
      <c r="DN585" s="699"/>
      <c r="DO585" s="699"/>
      <c r="DP585" s="699"/>
      <c r="DQ585" s="699"/>
      <c r="DR585" s="699"/>
      <c r="DS585" s="699"/>
      <c r="DT585" s="699"/>
      <c r="DU585" s="699"/>
      <c r="DV585" s="699"/>
      <c r="DW585" s="699"/>
      <c r="DX585" s="699"/>
      <c r="DY585" s="699"/>
      <c r="DZ585" s="699"/>
      <c r="EA585" s="699"/>
      <c r="EB585" s="699"/>
      <c r="EC585" s="699"/>
      <c r="ED585" s="699"/>
      <c r="EE585" s="699"/>
      <c r="EF585" s="699"/>
      <c r="EG585" s="699"/>
      <c r="EH585" s="699"/>
      <c r="EI585" s="699"/>
      <c r="EJ585" s="699"/>
      <c r="EK585" s="699"/>
      <c r="EL585" s="699"/>
      <c r="EM585" s="699"/>
      <c r="EN585" s="699"/>
      <c r="EO585" s="697"/>
      <c r="EP585" s="697"/>
      <c r="EQ585" s="699"/>
      <c r="ER585" s="699"/>
      <c r="ES585" s="707"/>
      <c r="ET585" s="699"/>
      <c r="EU585" s="699"/>
      <c r="EV585" s="699"/>
      <c r="EW585" s="699"/>
      <c r="EX585" s="699"/>
      <c r="EY585" s="699"/>
      <c r="EZ585" s="699"/>
      <c r="FA585" s="699"/>
      <c r="FB585" s="699"/>
      <c r="FC585" s="699"/>
      <c r="FD585" s="699"/>
      <c r="FE585" s="699"/>
      <c r="FF585" s="699"/>
      <c r="FG585" s="699"/>
      <c r="FH585" s="699"/>
      <c r="FI585" s="699"/>
      <c r="FJ585" s="699"/>
      <c r="FK585" s="699"/>
      <c r="FL585" s="699"/>
      <c r="FM585" s="699"/>
      <c r="FN585" s="699"/>
      <c r="FO585" s="699"/>
      <c r="FP585" s="699"/>
      <c r="FQ585" s="699"/>
      <c r="FR585" s="699"/>
      <c r="FS585" s="699"/>
      <c r="FT585" s="699"/>
      <c r="FU585" s="699"/>
      <c r="FV585" s="699"/>
      <c r="FW585" s="699"/>
      <c r="FX585" s="699"/>
      <c r="FY585" s="697"/>
      <c r="FZ585" s="697"/>
      <c r="GA585" s="699"/>
      <c r="GB585" s="699"/>
      <c r="GC585" s="707"/>
      <c r="GD585" s="699"/>
      <c r="GE585" s="699"/>
      <c r="GF585" s="699"/>
      <c r="GG585" s="699"/>
      <c r="GH585" s="699"/>
      <c r="GI585" s="699"/>
      <c r="GJ585" s="699"/>
      <c r="GK585" s="699"/>
      <c r="GL585" s="699"/>
      <c r="GM585" s="699"/>
      <c r="GN585" s="699"/>
      <c r="GO585" s="699"/>
      <c r="GP585" s="699"/>
      <c r="GQ585" s="699"/>
      <c r="GR585" s="699"/>
      <c r="GS585" s="699"/>
      <c r="GT585" s="699"/>
      <c r="GU585" s="699"/>
      <c r="GV585" s="699"/>
      <c r="GW585" s="699"/>
      <c r="GX585" s="699"/>
      <c r="GY585" s="699"/>
      <c r="GZ585" s="699"/>
      <c r="HA585" s="699"/>
      <c r="HB585" s="699"/>
      <c r="HC585" s="699"/>
      <c r="HD585" s="699"/>
      <c r="HE585" s="699"/>
      <c r="HF585" s="699"/>
      <c r="HG585" s="699"/>
      <c r="HH585" s="699"/>
      <c r="HI585" s="699"/>
      <c r="HJ585" s="699"/>
      <c r="HK585" s="699"/>
      <c r="HL585" s="699"/>
      <c r="HM585" s="699"/>
      <c r="HN585" s="699"/>
      <c r="HO585" s="699"/>
      <c r="HP585" s="699"/>
      <c r="HQ585" s="699"/>
      <c r="HR585" s="699"/>
    </row>
    <row r="586" spans="1:226" s="708" customFormat="1" x14ac:dyDescent="0.25">
      <c r="A586" s="845" t="s">
        <v>49</v>
      </c>
      <c r="B586" s="846">
        <f>C586+D586</f>
        <v>66936.2</v>
      </c>
      <c r="C586" s="847">
        <f>C596+C606</f>
        <v>51410.3</v>
      </c>
      <c r="D586" s="847">
        <f>D596+D606</f>
        <v>15525.9</v>
      </c>
      <c r="E586" s="700"/>
      <c r="F586" s="699"/>
      <c r="H586" s="699"/>
      <c r="I586" s="700"/>
      <c r="J586" s="699"/>
      <c r="K586" s="700"/>
      <c r="L586" s="699"/>
      <c r="M586" s="700"/>
      <c r="N586" s="699"/>
      <c r="O586" s="700"/>
      <c r="P586" s="699"/>
      <c r="Q586" s="700"/>
      <c r="R586" s="699"/>
      <c r="S586" s="700"/>
      <c r="T586" s="699"/>
      <c r="U586" s="700"/>
      <c r="V586" s="699"/>
      <c r="W586" s="700"/>
      <c r="X586" s="699"/>
      <c r="Y586" s="700"/>
      <c r="Z586" s="699"/>
      <c r="AA586" s="699"/>
      <c r="AB586" s="699"/>
      <c r="AC586" s="699"/>
      <c r="AD586" s="699"/>
      <c r="AE586" s="699"/>
      <c r="AF586" s="699"/>
      <c r="AG586" s="699"/>
      <c r="AH586" s="699"/>
      <c r="AI586" s="699"/>
      <c r="AJ586" s="699"/>
      <c r="AK586" s="697"/>
      <c r="AL586" s="709"/>
      <c r="AM586" s="699"/>
      <c r="AN586" s="699"/>
      <c r="AO586" s="707"/>
      <c r="AP586" s="699"/>
      <c r="AQ586" s="699"/>
      <c r="AR586" s="699"/>
      <c r="AS586" s="699"/>
      <c r="AT586" s="699"/>
      <c r="AU586" s="699"/>
      <c r="AV586" s="699"/>
      <c r="AW586" s="699"/>
      <c r="AX586" s="699"/>
      <c r="AY586" s="699"/>
      <c r="AZ586" s="699"/>
      <c r="BA586" s="699"/>
      <c r="BB586" s="699"/>
      <c r="BC586" s="699"/>
      <c r="BD586" s="699"/>
      <c r="BE586" s="699"/>
      <c r="BF586" s="699"/>
      <c r="BG586" s="699"/>
      <c r="BH586" s="699"/>
      <c r="BI586" s="699"/>
      <c r="BJ586" s="699"/>
      <c r="BK586" s="699"/>
      <c r="BL586" s="699"/>
      <c r="BM586" s="699"/>
      <c r="BN586" s="699"/>
      <c r="BO586" s="699"/>
      <c r="BP586" s="699"/>
      <c r="BQ586" s="699"/>
      <c r="BR586" s="699"/>
      <c r="BS586" s="699"/>
      <c r="BT586" s="699"/>
      <c r="BU586" s="697"/>
      <c r="BV586" s="709"/>
      <c r="BW586" s="699"/>
      <c r="BX586" s="699"/>
      <c r="BY586" s="707"/>
      <c r="BZ586" s="699"/>
      <c r="CA586" s="699"/>
      <c r="CB586" s="699"/>
      <c r="CC586" s="699"/>
      <c r="CD586" s="699"/>
      <c r="CE586" s="699"/>
      <c r="CF586" s="699"/>
      <c r="CG586" s="699"/>
      <c r="CH586" s="699"/>
      <c r="CI586" s="699"/>
      <c r="CJ586" s="699"/>
      <c r="CK586" s="699"/>
      <c r="CL586" s="699"/>
      <c r="CM586" s="699"/>
      <c r="CN586" s="699"/>
      <c r="CO586" s="699"/>
      <c r="CP586" s="699"/>
      <c r="CQ586" s="699"/>
      <c r="CR586" s="699"/>
      <c r="CS586" s="699"/>
      <c r="CT586" s="699"/>
      <c r="CU586" s="699"/>
      <c r="CV586" s="699"/>
      <c r="CW586" s="699"/>
      <c r="CX586" s="699"/>
      <c r="CY586" s="699"/>
      <c r="CZ586" s="699"/>
      <c r="DA586" s="699"/>
      <c r="DB586" s="699"/>
      <c r="DC586" s="699"/>
      <c r="DD586" s="699"/>
      <c r="DE586" s="697"/>
      <c r="DF586" s="697"/>
      <c r="DG586" s="699"/>
      <c r="DH586" s="699"/>
      <c r="DI586" s="707"/>
      <c r="DJ586" s="699"/>
      <c r="DK586" s="699"/>
      <c r="DL586" s="699"/>
      <c r="DM586" s="699"/>
      <c r="DN586" s="699"/>
      <c r="DO586" s="699"/>
      <c r="DP586" s="699"/>
      <c r="DQ586" s="699"/>
      <c r="DR586" s="699"/>
      <c r="DS586" s="699"/>
      <c r="DT586" s="699"/>
      <c r="DU586" s="699"/>
      <c r="DV586" s="699"/>
      <c r="DW586" s="699"/>
      <c r="DX586" s="699"/>
      <c r="DY586" s="699"/>
      <c r="DZ586" s="699"/>
      <c r="EA586" s="699"/>
      <c r="EB586" s="699"/>
      <c r="EC586" s="699"/>
      <c r="ED586" s="699"/>
      <c r="EE586" s="699"/>
      <c r="EF586" s="699"/>
      <c r="EG586" s="699"/>
      <c r="EH586" s="699"/>
      <c r="EI586" s="699"/>
      <c r="EJ586" s="699"/>
      <c r="EK586" s="699"/>
      <c r="EL586" s="699"/>
      <c r="EM586" s="699"/>
      <c r="EN586" s="699"/>
      <c r="EO586" s="697"/>
      <c r="EP586" s="697"/>
      <c r="EQ586" s="699"/>
      <c r="ER586" s="699"/>
      <c r="ES586" s="707"/>
      <c r="ET586" s="699"/>
      <c r="EU586" s="699"/>
      <c r="EV586" s="699"/>
      <c r="EW586" s="699"/>
      <c r="EX586" s="699"/>
      <c r="EY586" s="699"/>
      <c r="EZ586" s="699"/>
      <c r="FA586" s="699"/>
      <c r="FB586" s="699"/>
      <c r="FC586" s="699"/>
      <c r="FD586" s="699"/>
      <c r="FE586" s="699"/>
      <c r="FF586" s="699"/>
      <c r="FG586" s="699"/>
      <c r="FH586" s="699"/>
      <c r="FI586" s="699"/>
      <c r="FJ586" s="699"/>
      <c r="FK586" s="699"/>
      <c r="FL586" s="699"/>
      <c r="FM586" s="699"/>
      <c r="FN586" s="699"/>
      <c r="FO586" s="699"/>
      <c r="FP586" s="699"/>
      <c r="FQ586" s="699"/>
      <c r="FR586" s="699"/>
      <c r="FS586" s="699"/>
      <c r="FT586" s="699"/>
      <c r="FU586" s="699"/>
      <c r="FV586" s="699"/>
      <c r="FW586" s="699"/>
      <c r="FX586" s="699"/>
      <c r="FY586" s="697"/>
      <c r="FZ586" s="697"/>
      <c r="GA586" s="699"/>
      <c r="GB586" s="699"/>
      <c r="GC586" s="707"/>
      <c r="GD586" s="699"/>
      <c r="GE586" s="699"/>
      <c r="GF586" s="699"/>
      <c r="GG586" s="699"/>
      <c r="GH586" s="699"/>
      <c r="GI586" s="699"/>
      <c r="GJ586" s="699"/>
      <c r="GK586" s="699"/>
      <c r="GL586" s="699"/>
      <c r="GM586" s="699"/>
      <c r="GN586" s="699"/>
      <c r="GO586" s="699"/>
      <c r="GP586" s="699"/>
      <c r="GQ586" s="699"/>
      <c r="GR586" s="699"/>
      <c r="GS586" s="699"/>
      <c r="GT586" s="699"/>
      <c r="GU586" s="699"/>
      <c r="GV586" s="699"/>
      <c r="GW586" s="699"/>
      <c r="GX586" s="699"/>
      <c r="GY586" s="699"/>
      <c r="GZ586" s="699"/>
      <c r="HA586" s="699"/>
      <c r="HB586" s="699"/>
      <c r="HC586" s="699"/>
      <c r="HD586" s="699"/>
      <c r="HE586" s="699"/>
      <c r="HF586" s="699"/>
      <c r="HG586" s="699"/>
      <c r="HH586" s="699"/>
      <c r="HI586" s="699"/>
      <c r="HJ586" s="699"/>
      <c r="HK586" s="699"/>
      <c r="HL586" s="699"/>
      <c r="HM586" s="699"/>
      <c r="HN586" s="699"/>
      <c r="HO586" s="699"/>
      <c r="HP586" s="699"/>
      <c r="HQ586" s="699"/>
      <c r="HR586" s="699"/>
    </row>
    <row r="587" spans="1:226" s="708" customFormat="1" x14ac:dyDescent="0.25">
      <c r="A587" s="845" t="s">
        <v>680</v>
      </c>
      <c r="B587" s="846">
        <f t="shared" ref="B587:B590" si="3816">C587+D587</f>
        <v>6248.1</v>
      </c>
      <c r="C587" s="847">
        <f t="shared" ref="C587:D590" si="3817">C597+C607</f>
        <v>4798.8999999999996</v>
      </c>
      <c r="D587" s="847">
        <f t="shared" si="3817"/>
        <v>1449.2</v>
      </c>
      <c r="E587" s="700"/>
      <c r="F587" s="699"/>
      <c r="H587" s="699"/>
      <c r="I587" s="700"/>
      <c r="J587" s="699"/>
      <c r="K587" s="700"/>
      <c r="L587" s="699"/>
      <c r="M587" s="700"/>
      <c r="N587" s="699"/>
      <c r="O587" s="700"/>
      <c r="P587" s="699"/>
      <c r="Q587" s="700"/>
      <c r="R587" s="699"/>
      <c r="S587" s="700"/>
      <c r="T587" s="699"/>
      <c r="U587" s="700"/>
      <c r="V587" s="699"/>
      <c r="W587" s="700"/>
      <c r="X587" s="699"/>
      <c r="Y587" s="700"/>
      <c r="Z587" s="699"/>
      <c r="AA587" s="699"/>
      <c r="AB587" s="699"/>
      <c r="AC587" s="699"/>
      <c r="AD587" s="699"/>
      <c r="AE587" s="699"/>
      <c r="AF587" s="699"/>
      <c r="AG587" s="699"/>
      <c r="AH587" s="699"/>
      <c r="AI587" s="699"/>
      <c r="AJ587" s="699"/>
      <c r="AK587" s="697"/>
      <c r="AL587" s="709"/>
      <c r="AM587" s="699"/>
      <c r="AN587" s="699"/>
      <c r="AO587" s="707"/>
      <c r="AP587" s="699"/>
      <c r="AQ587" s="699"/>
      <c r="AR587" s="699"/>
      <c r="AS587" s="699"/>
      <c r="AT587" s="699"/>
      <c r="AU587" s="699"/>
      <c r="AV587" s="699"/>
      <c r="AW587" s="699"/>
      <c r="AX587" s="699"/>
      <c r="AY587" s="699"/>
      <c r="AZ587" s="699"/>
      <c r="BA587" s="699"/>
      <c r="BB587" s="699"/>
      <c r="BC587" s="699"/>
      <c r="BD587" s="699"/>
      <c r="BE587" s="699"/>
      <c r="BF587" s="699"/>
      <c r="BG587" s="699"/>
      <c r="BH587" s="699"/>
      <c r="BI587" s="699"/>
      <c r="BJ587" s="699"/>
      <c r="BK587" s="699"/>
      <c r="BL587" s="699"/>
      <c r="BM587" s="699"/>
      <c r="BN587" s="699"/>
      <c r="BO587" s="699"/>
      <c r="BP587" s="699"/>
      <c r="BQ587" s="699"/>
      <c r="BR587" s="699"/>
      <c r="BS587" s="699"/>
      <c r="BT587" s="699"/>
      <c r="BU587" s="697"/>
      <c r="BV587" s="709"/>
      <c r="BW587" s="699"/>
      <c r="BX587" s="699"/>
      <c r="BY587" s="707"/>
      <c r="BZ587" s="699"/>
      <c r="CA587" s="699"/>
      <c r="CB587" s="699"/>
      <c r="CC587" s="699"/>
      <c r="CD587" s="699"/>
      <c r="CE587" s="699"/>
      <c r="CF587" s="699"/>
      <c r="CG587" s="699"/>
      <c r="CH587" s="699"/>
      <c r="CI587" s="699"/>
      <c r="CJ587" s="699"/>
      <c r="CK587" s="699"/>
      <c r="CL587" s="699"/>
      <c r="CM587" s="699"/>
      <c r="CN587" s="699"/>
      <c r="CO587" s="699"/>
      <c r="CP587" s="699"/>
      <c r="CQ587" s="699"/>
      <c r="CR587" s="699"/>
      <c r="CS587" s="699"/>
      <c r="CT587" s="699"/>
      <c r="CU587" s="699"/>
      <c r="CV587" s="699"/>
      <c r="CW587" s="699"/>
      <c r="CX587" s="699"/>
      <c r="CY587" s="699"/>
      <c r="CZ587" s="699"/>
      <c r="DA587" s="699"/>
      <c r="DB587" s="699"/>
      <c r="DC587" s="699"/>
      <c r="DD587" s="699"/>
      <c r="DE587" s="697"/>
      <c r="DF587" s="697"/>
      <c r="DG587" s="699"/>
      <c r="DH587" s="699"/>
      <c r="DI587" s="707"/>
      <c r="DJ587" s="699"/>
      <c r="DK587" s="699"/>
      <c r="DL587" s="699"/>
      <c r="DM587" s="699"/>
      <c r="DN587" s="699"/>
      <c r="DO587" s="699"/>
      <c r="DP587" s="699"/>
      <c r="DQ587" s="699"/>
      <c r="DR587" s="699"/>
      <c r="DS587" s="699"/>
      <c r="DT587" s="699"/>
      <c r="DU587" s="699"/>
      <c r="DV587" s="699"/>
      <c r="DW587" s="699"/>
      <c r="DX587" s="699"/>
      <c r="DY587" s="699"/>
      <c r="DZ587" s="699"/>
      <c r="EA587" s="699"/>
      <c r="EB587" s="699"/>
      <c r="EC587" s="699"/>
      <c r="ED587" s="699"/>
      <c r="EE587" s="699"/>
      <c r="EF587" s="699"/>
      <c r="EG587" s="699"/>
      <c r="EH587" s="699"/>
      <c r="EI587" s="699"/>
      <c r="EJ587" s="699"/>
      <c r="EK587" s="699"/>
      <c r="EL587" s="699"/>
      <c r="EM587" s="699"/>
      <c r="EN587" s="699"/>
      <c r="EO587" s="697"/>
      <c r="EP587" s="697"/>
      <c r="EQ587" s="699"/>
      <c r="ER587" s="699"/>
      <c r="ES587" s="707"/>
      <c r="ET587" s="699"/>
      <c r="EU587" s="699"/>
      <c r="EV587" s="699"/>
      <c r="EW587" s="699"/>
      <c r="EX587" s="699"/>
      <c r="EY587" s="699"/>
      <c r="EZ587" s="699"/>
      <c r="FA587" s="699"/>
      <c r="FB587" s="699"/>
      <c r="FC587" s="699"/>
      <c r="FD587" s="699"/>
      <c r="FE587" s="699"/>
      <c r="FF587" s="699"/>
      <c r="FG587" s="699"/>
      <c r="FH587" s="699"/>
      <c r="FI587" s="699"/>
      <c r="FJ587" s="699"/>
      <c r="FK587" s="699"/>
      <c r="FL587" s="699"/>
      <c r="FM587" s="699"/>
      <c r="FN587" s="699"/>
      <c r="FO587" s="699"/>
      <c r="FP587" s="699"/>
      <c r="FQ587" s="699"/>
      <c r="FR587" s="699"/>
      <c r="FS587" s="699"/>
      <c r="FT587" s="699"/>
      <c r="FU587" s="699"/>
      <c r="FV587" s="699"/>
      <c r="FW587" s="699"/>
      <c r="FX587" s="699"/>
      <c r="FY587" s="697"/>
      <c r="FZ587" s="697"/>
      <c r="GA587" s="699"/>
      <c r="GB587" s="699"/>
      <c r="GC587" s="707"/>
      <c r="GD587" s="699"/>
      <c r="GE587" s="699"/>
      <c r="GF587" s="699"/>
      <c r="GG587" s="699"/>
      <c r="GH587" s="699"/>
      <c r="GI587" s="699"/>
      <c r="GJ587" s="699"/>
      <c r="GK587" s="699"/>
      <c r="GL587" s="699"/>
      <c r="GM587" s="699"/>
      <c r="GN587" s="699"/>
      <c r="GO587" s="699"/>
      <c r="GP587" s="699"/>
      <c r="GQ587" s="699"/>
      <c r="GR587" s="699"/>
      <c r="GS587" s="699"/>
      <c r="GT587" s="699"/>
      <c r="GU587" s="699"/>
      <c r="GV587" s="699"/>
      <c r="GW587" s="699"/>
      <c r="GX587" s="699"/>
      <c r="GY587" s="699"/>
      <c r="GZ587" s="699"/>
      <c r="HA587" s="699"/>
      <c r="HB587" s="699"/>
      <c r="HC587" s="699"/>
      <c r="HD587" s="699"/>
      <c r="HE587" s="699"/>
      <c r="HF587" s="699"/>
      <c r="HG587" s="699"/>
      <c r="HH587" s="699"/>
      <c r="HI587" s="699"/>
      <c r="HJ587" s="699"/>
      <c r="HK587" s="699"/>
      <c r="HL587" s="699"/>
      <c r="HM587" s="699"/>
      <c r="HN587" s="699"/>
      <c r="HO587" s="699"/>
      <c r="HP587" s="699"/>
      <c r="HQ587" s="699"/>
      <c r="HR587" s="699"/>
    </row>
    <row r="588" spans="1:226" s="708" customFormat="1" x14ac:dyDescent="0.25">
      <c r="A588" s="845" t="s">
        <v>50</v>
      </c>
      <c r="B588" s="846">
        <f t="shared" si="3816"/>
        <v>42058.3</v>
      </c>
      <c r="C588" s="847">
        <f t="shared" si="3817"/>
        <v>32302.799999999999</v>
      </c>
      <c r="D588" s="847">
        <f t="shared" si="3817"/>
        <v>9755.5</v>
      </c>
      <c r="E588" s="700"/>
      <c r="F588" s="699"/>
      <c r="H588" s="699"/>
      <c r="I588" s="700"/>
      <c r="J588" s="699"/>
      <c r="K588" s="700"/>
      <c r="L588" s="699"/>
      <c r="M588" s="700"/>
      <c r="N588" s="699"/>
      <c r="O588" s="700"/>
      <c r="P588" s="699"/>
      <c r="Q588" s="700"/>
      <c r="R588" s="699"/>
      <c r="S588" s="700"/>
      <c r="T588" s="699"/>
      <c r="U588" s="700"/>
      <c r="V588" s="699"/>
      <c r="W588" s="700"/>
      <c r="X588" s="699"/>
      <c r="Y588" s="700"/>
      <c r="Z588" s="699"/>
      <c r="AA588" s="699"/>
      <c r="AB588" s="699"/>
      <c r="AC588" s="699"/>
      <c r="AD588" s="699"/>
      <c r="AE588" s="699"/>
      <c r="AF588" s="699"/>
      <c r="AG588" s="699"/>
      <c r="AH588" s="699"/>
      <c r="AI588" s="699"/>
      <c r="AJ588" s="699"/>
      <c r="AK588" s="697"/>
      <c r="AL588" s="709"/>
      <c r="AM588" s="699"/>
      <c r="AN588" s="699"/>
      <c r="AO588" s="707"/>
      <c r="AP588" s="699"/>
      <c r="AQ588" s="699"/>
      <c r="AR588" s="699"/>
      <c r="AS588" s="699"/>
      <c r="AT588" s="699"/>
      <c r="AU588" s="699"/>
      <c r="AV588" s="699"/>
      <c r="AW588" s="699"/>
      <c r="AX588" s="699"/>
      <c r="AY588" s="699"/>
      <c r="AZ588" s="699"/>
      <c r="BA588" s="699"/>
      <c r="BB588" s="699"/>
      <c r="BC588" s="699"/>
      <c r="BD588" s="699"/>
      <c r="BE588" s="699"/>
      <c r="BF588" s="699"/>
      <c r="BG588" s="699"/>
      <c r="BH588" s="699"/>
      <c r="BI588" s="699"/>
      <c r="BJ588" s="699"/>
      <c r="BK588" s="699"/>
      <c r="BL588" s="699"/>
      <c r="BM588" s="699"/>
      <c r="BN588" s="699"/>
      <c r="BO588" s="699"/>
      <c r="BP588" s="699"/>
      <c r="BQ588" s="699"/>
      <c r="BR588" s="699"/>
      <c r="BS588" s="699"/>
      <c r="BT588" s="699"/>
      <c r="BU588" s="697"/>
      <c r="BV588" s="709"/>
      <c r="BW588" s="699"/>
      <c r="BX588" s="699"/>
      <c r="BY588" s="707"/>
      <c r="BZ588" s="699"/>
      <c r="CA588" s="699"/>
      <c r="CB588" s="699"/>
      <c r="CC588" s="699"/>
      <c r="CD588" s="699"/>
      <c r="CE588" s="699"/>
      <c r="CF588" s="699"/>
      <c r="CG588" s="699"/>
      <c r="CH588" s="699"/>
      <c r="CI588" s="699"/>
      <c r="CJ588" s="699"/>
      <c r="CK588" s="699"/>
      <c r="CL588" s="699"/>
      <c r="CM588" s="699"/>
      <c r="CN588" s="699"/>
      <c r="CO588" s="699"/>
      <c r="CP588" s="699"/>
      <c r="CQ588" s="699"/>
      <c r="CR588" s="699"/>
      <c r="CS588" s="699"/>
      <c r="CT588" s="699"/>
      <c r="CU588" s="699"/>
      <c r="CV588" s="699"/>
      <c r="CW588" s="699"/>
      <c r="CX588" s="699"/>
      <c r="CY588" s="699"/>
      <c r="CZ588" s="699"/>
      <c r="DA588" s="699"/>
      <c r="DB588" s="699"/>
      <c r="DC588" s="699"/>
      <c r="DD588" s="699"/>
      <c r="DE588" s="697"/>
      <c r="DF588" s="697"/>
      <c r="DG588" s="699"/>
      <c r="DH588" s="699"/>
      <c r="DI588" s="707"/>
      <c r="DJ588" s="699"/>
      <c r="DK588" s="699"/>
      <c r="DL588" s="699"/>
      <c r="DM588" s="699"/>
      <c r="DN588" s="699"/>
      <c r="DO588" s="699"/>
      <c r="DP588" s="699"/>
      <c r="DQ588" s="699"/>
      <c r="DR588" s="699"/>
      <c r="DS588" s="699"/>
      <c r="DT588" s="699"/>
      <c r="DU588" s="699"/>
      <c r="DV588" s="699"/>
      <c r="DW588" s="699"/>
      <c r="DX588" s="699"/>
      <c r="DY588" s="699"/>
      <c r="DZ588" s="699"/>
      <c r="EA588" s="699"/>
      <c r="EB588" s="699"/>
      <c r="EC588" s="699"/>
      <c r="ED588" s="699"/>
      <c r="EE588" s="699"/>
      <c r="EF588" s="699"/>
      <c r="EG588" s="699"/>
      <c r="EH588" s="699"/>
      <c r="EI588" s="699"/>
      <c r="EJ588" s="699"/>
      <c r="EK588" s="699"/>
      <c r="EL588" s="699"/>
      <c r="EM588" s="699"/>
      <c r="EN588" s="699"/>
      <c r="EO588" s="697"/>
      <c r="EP588" s="697"/>
      <c r="EQ588" s="699"/>
      <c r="ER588" s="699"/>
      <c r="ES588" s="707"/>
      <c r="ET588" s="699"/>
      <c r="EU588" s="699"/>
      <c r="EV588" s="699"/>
      <c r="EW588" s="699"/>
      <c r="EX588" s="699"/>
      <c r="EY588" s="699"/>
      <c r="EZ588" s="699"/>
      <c r="FA588" s="699"/>
      <c r="FB588" s="699"/>
      <c r="FC588" s="699"/>
      <c r="FD588" s="699"/>
      <c r="FE588" s="699"/>
      <c r="FF588" s="699"/>
      <c r="FG588" s="699"/>
      <c r="FH588" s="699"/>
      <c r="FI588" s="699"/>
      <c r="FJ588" s="699"/>
      <c r="FK588" s="699"/>
      <c r="FL588" s="699"/>
      <c r="FM588" s="699"/>
      <c r="FN588" s="699"/>
      <c r="FO588" s="699"/>
      <c r="FP588" s="699"/>
      <c r="FQ588" s="699"/>
      <c r="FR588" s="699"/>
      <c r="FS588" s="699"/>
      <c r="FT588" s="699"/>
      <c r="FU588" s="699"/>
      <c r="FV588" s="699"/>
      <c r="FW588" s="699"/>
      <c r="FX588" s="699"/>
      <c r="FY588" s="697"/>
      <c r="FZ588" s="697"/>
      <c r="GA588" s="699"/>
      <c r="GB588" s="699"/>
      <c r="GC588" s="707"/>
      <c r="GD588" s="699"/>
      <c r="GE588" s="699"/>
      <c r="GF588" s="699"/>
      <c r="GG588" s="699"/>
      <c r="GH588" s="699"/>
      <c r="GI588" s="699"/>
      <c r="GJ588" s="699"/>
      <c r="GK588" s="699"/>
      <c r="GL588" s="699"/>
      <c r="GM588" s="699"/>
      <c r="GN588" s="699"/>
      <c r="GO588" s="699"/>
      <c r="GP588" s="699"/>
      <c r="GQ588" s="699"/>
      <c r="GR588" s="699"/>
      <c r="GS588" s="699"/>
      <c r="GT588" s="699"/>
      <c r="GU588" s="699"/>
      <c r="GV588" s="699"/>
      <c r="GW588" s="699"/>
      <c r="GX588" s="699"/>
      <c r="GY588" s="699"/>
      <c r="GZ588" s="699"/>
      <c r="HA588" s="699"/>
      <c r="HB588" s="699"/>
      <c r="HC588" s="699"/>
      <c r="HD588" s="699"/>
      <c r="HE588" s="699"/>
      <c r="HF588" s="699"/>
      <c r="HG588" s="699"/>
      <c r="HH588" s="699"/>
      <c r="HI588" s="699"/>
      <c r="HJ588" s="699"/>
      <c r="HK588" s="699"/>
      <c r="HL588" s="699"/>
      <c r="HM588" s="699"/>
      <c r="HN588" s="699"/>
      <c r="HO588" s="699"/>
      <c r="HP588" s="699"/>
      <c r="HQ588" s="699"/>
      <c r="HR588" s="699"/>
    </row>
    <row r="589" spans="1:226" s="708" customFormat="1" x14ac:dyDescent="0.25">
      <c r="A589" s="845" t="s">
        <v>540</v>
      </c>
      <c r="B589" s="846">
        <f t="shared" si="3816"/>
        <v>40075</v>
      </c>
      <c r="C589" s="847">
        <f t="shared" si="3817"/>
        <v>30779.5</v>
      </c>
      <c r="D589" s="847">
        <f t="shared" si="3817"/>
        <v>9295.5</v>
      </c>
      <c r="E589" s="700"/>
      <c r="F589" s="699"/>
      <c r="H589" s="699"/>
      <c r="I589" s="700"/>
      <c r="J589" s="699"/>
      <c r="K589" s="700"/>
      <c r="L589" s="699"/>
      <c r="M589" s="700"/>
      <c r="N589" s="699"/>
      <c r="O589" s="700"/>
      <c r="P589" s="699"/>
      <c r="Q589" s="700"/>
      <c r="R589" s="699"/>
      <c r="S589" s="700"/>
      <c r="T589" s="699"/>
      <c r="U589" s="700"/>
      <c r="V589" s="699"/>
      <c r="W589" s="700"/>
      <c r="X589" s="699"/>
      <c r="Y589" s="700"/>
      <c r="Z589" s="699"/>
      <c r="AA589" s="699"/>
      <c r="AB589" s="699"/>
      <c r="AC589" s="699"/>
      <c r="AD589" s="699"/>
      <c r="AE589" s="699"/>
      <c r="AF589" s="699"/>
      <c r="AG589" s="699"/>
      <c r="AH589" s="699"/>
      <c r="AI589" s="699"/>
      <c r="AJ589" s="699"/>
      <c r="AK589" s="697"/>
      <c r="AL589" s="709"/>
      <c r="AM589" s="699"/>
      <c r="AN589" s="699"/>
      <c r="AO589" s="707"/>
      <c r="AP589" s="699"/>
      <c r="AQ589" s="699"/>
      <c r="AR589" s="699"/>
      <c r="AS589" s="699"/>
      <c r="AT589" s="699"/>
      <c r="AU589" s="699"/>
      <c r="AV589" s="699"/>
      <c r="AW589" s="699"/>
      <c r="AX589" s="699"/>
      <c r="AY589" s="699"/>
      <c r="AZ589" s="699"/>
      <c r="BA589" s="699"/>
      <c r="BB589" s="699"/>
      <c r="BC589" s="699"/>
      <c r="BD589" s="699"/>
      <c r="BE589" s="699"/>
      <c r="BF589" s="699"/>
      <c r="BG589" s="699"/>
      <c r="BH589" s="699"/>
      <c r="BI589" s="699"/>
      <c r="BJ589" s="699"/>
      <c r="BK589" s="699"/>
      <c r="BL589" s="699"/>
      <c r="BM589" s="699"/>
      <c r="BN589" s="699"/>
      <c r="BO589" s="699"/>
      <c r="BP589" s="699"/>
      <c r="BQ589" s="699"/>
      <c r="BR589" s="699"/>
      <c r="BS589" s="699"/>
      <c r="BT589" s="699"/>
      <c r="BU589" s="697"/>
      <c r="BV589" s="709"/>
      <c r="BW589" s="699"/>
      <c r="BX589" s="699"/>
      <c r="BY589" s="707"/>
      <c r="BZ589" s="699"/>
      <c r="CA589" s="699"/>
      <c r="CB589" s="699"/>
      <c r="CC589" s="699"/>
      <c r="CD589" s="699"/>
      <c r="CE589" s="699"/>
      <c r="CF589" s="699"/>
      <c r="CG589" s="699"/>
      <c r="CH589" s="699"/>
      <c r="CI589" s="699"/>
      <c r="CJ589" s="699"/>
      <c r="CK589" s="699"/>
      <c r="CL589" s="699"/>
      <c r="CM589" s="699"/>
      <c r="CN589" s="699"/>
      <c r="CO589" s="699"/>
      <c r="CP589" s="699"/>
      <c r="CQ589" s="699"/>
      <c r="CR589" s="699"/>
      <c r="CS589" s="699"/>
      <c r="CT589" s="699"/>
      <c r="CU589" s="699"/>
      <c r="CV589" s="699"/>
      <c r="CW589" s="699"/>
      <c r="CX589" s="699"/>
      <c r="CY589" s="699"/>
      <c r="CZ589" s="699"/>
      <c r="DA589" s="699"/>
      <c r="DB589" s="699"/>
      <c r="DC589" s="699"/>
      <c r="DD589" s="699"/>
      <c r="DE589" s="697"/>
      <c r="DF589" s="697"/>
      <c r="DG589" s="699"/>
      <c r="DH589" s="699"/>
      <c r="DI589" s="707"/>
      <c r="DJ589" s="699"/>
      <c r="DK589" s="699"/>
      <c r="DL589" s="699"/>
      <c r="DM589" s="699"/>
      <c r="DN589" s="699"/>
      <c r="DO589" s="699"/>
      <c r="DP589" s="699"/>
      <c r="DQ589" s="699"/>
      <c r="DR589" s="699"/>
      <c r="DS589" s="699"/>
      <c r="DT589" s="699"/>
      <c r="DU589" s="699"/>
      <c r="DV589" s="699"/>
      <c r="DW589" s="699"/>
      <c r="DX589" s="699"/>
      <c r="DY589" s="699"/>
      <c r="DZ589" s="699"/>
      <c r="EA589" s="699"/>
      <c r="EB589" s="699"/>
      <c r="EC589" s="699"/>
      <c r="ED589" s="699"/>
      <c r="EE589" s="699"/>
      <c r="EF589" s="699"/>
      <c r="EG589" s="699"/>
      <c r="EH589" s="699"/>
      <c r="EI589" s="699"/>
      <c r="EJ589" s="699"/>
      <c r="EK589" s="699"/>
      <c r="EL589" s="699"/>
      <c r="EM589" s="699"/>
      <c r="EN589" s="699"/>
      <c r="EO589" s="697"/>
      <c r="EP589" s="697"/>
      <c r="EQ589" s="699"/>
      <c r="ER589" s="699"/>
      <c r="ES589" s="707"/>
      <c r="ET589" s="699"/>
      <c r="EU589" s="699"/>
      <c r="EV589" s="699"/>
      <c r="EW589" s="699"/>
      <c r="EX589" s="699"/>
      <c r="EY589" s="699"/>
      <c r="EZ589" s="699"/>
      <c r="FA589" s="699"/>
      <c r="FB589" s="699"/>
      <c r="FC589" s="699"/>
      <c r="FD589" s="699"/>
      <c r="FE589" s="699"/>
      <c r="FF589" s="699"/>
      <c r="FG589" s="699"/>
      <c r="FH589" s="699"/>
      <c r="FI589" s="699"/>
      <c r="FJ589" s="699"/>
      <c r="FK589" s="699"/>
      <c r="FL589" s="699"/>
      <c r="FM589" s="699"/>
      <c r="FN589" s="699"/>
      <c r="FO589" s="699"/>
      <c r="FP589" s="699"/>
      <c r="FQ589" s="699"/>
      <c r="FR589" s="699"/>
      <c r="FS589" s="699"/>
      <c r="FT589" s="699"/>
      <c r="FU589" s="699"/>
      <c r="FV589" s="699"/>
      <c r="FW589" s="699"/>
      <c r="FX589" s="699"/>
      <c r="FY589" s="697"/>
      <c r="FZ589" s="697"/>
      <c r="GA589" s="699"/>
      <c r="GB589" s="699"/>
      <c r="GC589" s="707"/>
      <c r="GD589" s="699"/>
      <c r="GE589" s="699"/>
      <c r="GF589" s="699"/>
      <c r="GG589" s="699"/>
      <c r="GH589" s="699"/>
      <c r="GI589" s="699"/>
      <c r="GJ589" s="699"/>
      <c r="GK589" s="699"/>
      <c r="GL589" s="699"/>
      <c r="GM589" s="699"/>
      <c r="GN589" s="699"/>
      <c r="GO589" s="699"/>
      <c r="GP589" s="699"/>
      <c r="GQ589" s="699"/>
      <c r="GR589" s="699"/>
      <c r="GS589" s="699"/>
      <c r="GT589" s="699"/>
      <c r="GU589" s="699"/>
      <c r="GV589" s="699"/>
      <c r="GW589" s="699"/>
      <c r="GX589" s="699"/>
      <c r="GY589" s="699"/>
      <c r="GZ589" s="699"/>
      <c r="HA589" s="699"/>
      <c r="HB589" s="699"/>
      <c r="HC589" s="699"/>
      <c r="HD589" s="699"/>
      <c r="HE589" s="699"/>
      <c r="HF589" s="699"/>
      <c r="HG589" s="699"/>
      <c r="HH589" s="699"/>
      <c r="HI589" s="699"/>
      <c r="HJ589" s="699"/>
      <c r="HK589" s="699"/>
      <c r="HL589" s="699"/>
      <c r="HM589" s="699"/>
      <c r="HN589" s="699"/>
      <c r="HO589" s="699"/>
      <c r="HP589" s="699"/>
      <c r="HQ589" s="699"/>
      <c r="HR589" s="699"/>
    </row>
    <row r="590" spans="1:226" s="708" customFormat="1" x14ac:dyDescent="0.25">
      <c r="A590" s="845" t="s">
        <v>63</v>
      </c>
      <c r="B590" s="846">
        <f t="shared" si="3816"/>
        <v>13032.2</v>
      </c>
      <c r="C590" s="847">
        <f t="shared" si="3817"/>
        <v>10009.4</v>
      </c>
      <c r="D590" s="847">
        <f t="shared" si="3817"/>
        <v>3022.8</v>
      </c>
      <c r="E590" s="700"/>
      <c r="F590" s="699"/>
      <c r="H590" s="699"/>
      <c r="I590" s="700"/>
      <c r="J590" s="699"/>
      <c r="K590" s="700"/>
      <c r="L590" s="699"/>
      <c r="M590" s="700"/>
      <c r="N590" s="699"/>
      <c r="O590" s="700"/>
      <c r="P590" s="699"/>
      <c r="Q590" s="700"/>
      <c r="R590" s="699"/>
      <c r="S590" s="700"/>
      <c r="T590" s="699"/>
      <c r="U590" s="700"/>
      <c r="V590" s="699"/>
      <c r="W590" s="700"/>
      <c r="X590" s="699"/>
      <c r="Y590" s="700"/>
      <c r="Z590" s="699"/>
      <c r="AA590" s="699"/>
      <c r="AB590" s="699"/>
      <c r="AC590" s="699"/>
      <c r="AD590" s="699"/>
      <c r="AE590" s="699"/>
      <c r="AF590" s="699"/>
      <c r="AG590" s="699"/>
      <c r="AH590" s="699"/>
      <c r="AI590" s="699"/>
      <c r="AJ590" s="699"/>
      <c r="AK590" s="697"/>
      <c r="AL590" s="709"/>
      <c r="AM590" s="699"/>
      <c r="AN590" s="699"/>
      <c r="AO590" s="707"/>
      <c r="AP590" s="699"/>
      <c r="AQ590" s="699"/>
      <c r="AR590" s="699"/>
      <c r="AS590" s="699"/>
      <c r="AT590" s="699"/>
      <c r="AU590" s="699"/>
      <c r="AV590" s="699"/>
      <c r="AW590" s="699"/>
      <c r="AX590" s="699"/>
      <c r="AY590" s="699"/>
      <c r="AZ590" s="699"/>
      <c r="BA590" s="699"/>
      <c r="BB590" s="699"/>
      <c r="BC590" s="699"/>
      <c r="BD590" s="699"/>
      <c r="BE590" s="699"/>
      <c r="BF590" s="699"/>
      <c r="BG590" s="699"/>
      <c r="BH590" s="699"/>
      <c r="BI590" s="699"/>
      <c r="BJ590" s="699"/>
      <c r="BK590" s="699"/>
      <c r="BL590" s="699"/>
      <c r="BM590" s="699"/>
      <c r="BN590" s="699"/>
      <c r="BO590" s="699"/>
      <c r="BP590" s="699"/>
      <c r="BQ590" s="699"/>
      <c r="BR590" s="699"/>
      <c r="BS590" s="699"/>
      <c r="BT590" s="699"/>
      <c r="BU590" s="697"/>
      <c r="BV590" s="709"/>
      <c r="BW590" s="699"/>
      <c r="BX590" s="699"/>
      <c r="BY590" s="707"/>
      <c r="BZ590" s="699"/>
      <c r="CA590" s="699"/>
      <c r="CB590" s="699"/>
      <c r="CC590" s="699"/>
      <c r="CD590" s="699"/>
      <c r="CE590" s="699"/>
      <c r="CF590" s="699"/>
      <c r="CG590" s="699"/>
      <c r="CH590" s="699"/>
      <c r="CI590" s="699"/>
      <c r="CJ590" s="699"/>
      <c r="CK590" s="699"/>
      <c r="CL590" s="699"/>
      <c r="CM590" s="699"/>
      <c r="CN590" s="699"/>
      <c r="CO590" s="699"/>
      <c r="CP590" s="699"/>
      <c r="CQ590" s="699"/>
      <c r="CR590" s="699"/>
      <c r="CS590" s="699"/>
      <c r="CT590" s="699"/>
      <c r="CU590" s="699"/>
      <c r="CV590" s="699"/>
      <c r="CW590" s="699"/>
      <c r="CX590" s="699"/>
      <c r="CY590" s="699"/>
      <c r="CZ590" s="699"/>
      <c r="DA590" s="699"/>
      <c r="DB590" s="699"/>
      <c r="DC590" s="699"/>
      <c r="DD590" s="699"/>
      <c r="DE590" s="697"/>
      <c r="DF590" s="697"/>
      <c r="DG590" s="699"/>
      <c r="DH590" s="699"/>
      <c r="DI590" s="707"/>
      <c r="DJ590" s="699"/>
      <c r="DK590" s="699"/>
      <c r="DL590" s="699"/>
      <c r="DM590" s="699"/>
      <c r="DN590" s="699"/>
      <c r="DO590" s="699"/>
      <c r="DP590" s="699"/>
      <c r="DQ590" s="699"/>
      <c r="DR590" s="699"/>
      <c r="DS590" s="699"/>
      <c r="DT590" s="699"/>
      <c r="DU590" s="699"/>
      <c r="DV590" s="699"/>
      <c r="DW590" s="699"/>
      <c r="DX590" s="699"/>
      <c r="DY590" s="699"/>
      <c r="DZ590" s="699"/>
      <c r="EA590" s="699"/>
      <c r="EB590" s="699"/>
      <c r="EC590" s="699"/>
      <c r="ED590" s="699"/>
      <c r="EE590" s="699"/>
      <c r="EF590" s="699"/>
      <c r="EG590" s="699"/>
      <c r="EH590" s="699"/>
      <c r="EI590" s="699"/>
      <c r="EJ590" s="699"/>
      <c r="EK590" s="699"/>
      <c r="EL590" s="699"/>
      <c r="EM590" s="699"/>
      <c r="EN590" s="699"/>
      <c r="EO590" s="697"/>
      <c r="EP590" s="697"/>
      <c r="EQ590" s="699"/>
      <c r="ER590" s="699"/>
      <c r="ES590" s="707"/>
      <c r="ET590" s="699"/>
      <c r="EU590" s="699"/>
      <c r="EV590" s="699"/>
      <c r="EW590" s="699"/>
      <c r="EX590" s="699"/>
      <c r="EY590" s="699"/>
      <c r="EZ590" s="699"/>
      <c r="FA590" s="699"/>
      <c r="FB590" s="699"/>
      <c r="FC590" s="699"/>
      <c r="FD590" s="699"/>
      <c r="FE590" s="699"/>
      <c r="FF590" s="699"/>
      <c r="FG590" s="699"/>
      <c r="FH590" s="699"/>
      <c r="FI590" s="699"/>
      <c r="FJ590" s="699"/>
      <c r="FK590" s="699"/>
      <c r="FL590" s="699"/>
      <c r="FM590" s="699"/>
      <c r="FN590" s="699"/>
      <c r="FO590" s="699"/>
      <c r="FP590" s="699"/>
      <c r="FQ590" s="699"/>
      <c r="FR590" s="699"/>
      <c r="FS590" s="699"/>
      <c r="FT590" s="699"/>
      <c r="FU590" s="699"/>
      <c r="FV590" s="699"/>
      <c r="FW590" s="699"/>
      <c r="FX590" s="699"/>
      <c r="FY590" s="697"/>
      <c r="FZ590" s="697"/>
      <c r="GA590" s="699"/>
      <c r="GB590" s="699"/>
      <c r="GC590" s="707"/>
      <c r="GD590" s="699"/>
      <c r="GE590" s="699"/>
      <c r="GF590" s="699"/>
      <c r="GG590" s="699"/>
      <c r="GH590" s="699"/>
      <c r="GI590" s="699"/>
      <c r="GJ590" s="699"/>
      <c r="GK590" s="699"/>
      <c r="GL590" s="699"/>
      <c r="GM590" s="699"/>
      <c r="GN590" s="699"/>
      <c r="GO590" s="699"/>
      <c r="GP590" s="699"/>
      <c r="GQ590" s="699"/>
      <c r="GR590" s="699"/>
      <c r="GS590" s="699"/>
      <c r="GT590" s="699"/>
      <c r="GU590" s="699"/>
      <c r="GV590" s="699"/>
      <c r="GW590" s="699"/>
      <c r="GX590" s="699"/>
      <c r="GY590" s="699"/>
      <c r="GZ590" s="699"/>
      <c r="HA590" s="699"/>
      <c r="HB590" s="699"/>
      <c r="HC590" s="699"/>
      <c r="HD590" s="699"/>
      <c r="HE590" s="699"/>
      <c r="HF590" s="699"/>
      <c r="HG590" s="699"/>
      <c r="HH590" s="699"/>
      <c r="HI590" s="699"/>
      <c r="HJ590" s="699"/>
      <c r="HK590" s="699"/>
      <c r="HL590" s="699"/>
      <c r="HM590" s="699"/>
      <c r="HN590" s="699"/>
      <c r="HO590" s="699"/>
      <c r="HP590" s="699"/>
      <c r="HQ590" s="699"/>
      <c r="HR590" s="699"/>
    </row>
    <row r="591" spans="1:226" s="708" customFormat="1" x14ac:dyDescent="0.25">
      <c r="A591" s="848" t="s">
        <v>61</v>
      </c>
      <c r="B591" s="849">
        <f>SUM(B586:B590)</f>
        <v>168349.8</v>
      </c>
      <c r="C591" s="849">
        <f>SUM(C586:C590)</f>
        <v>129300.9</v>
      </c>
      <c r="D591" s="849">
        <f>SUM(D586:D590)</f>
        <v>39048.9</v>
      </c>
      <c r="E591" s="700"/>
      <c r="F591" s="699"/>
      <c r="H591" s="699"/>
      <c r="I591" s="700"/>
      <c r="J591" s="699"/>
      <c r="K591" s="700"/>
      <c r="L591" s="699"/>
      <c r="M591" s="700"/>
      <c r="N591" s="699"/>
      <c r="O591" s="700"/>
      <c r="P591" s="699"/>
      <c r="Q591" s="700"/>
      <c r="R591" s="699"/>
      <c r="S591" s="700"/>
      <c r="T591" s="699"/>
      <c r="U591" s="700"/>
      <c r="V591" s="699"/>
      <c r="W591" s="700"/>
      <c r="X591" s="699"/>
      <c r="Y591" s="700"/>
      <c r="Z591" s="699"/>
      <c r="AA591" s="699"/>
      <c r="AB591" s="699"/>
      <c r="AC591" s="699"/>
      <c r="AD591" s="699"/>
      <c r="AE591" s="699"/>
      <c r="AF591" s="699"/>
      <c r="AG591" s="699"/>
      <c r="AH591" s="699"/>
      <c r="AI591" s="699"/>
      <c r="AJ591" s="699"/>
      <c r="AK591" s="697"/>
      <c r="AL591" s="709"/>
      <c r="AM591" s="699"/>
      <c r="AN591" s="699"/>
      <c r="AO591" s="707"/>
      <c r="AP591" s="699"/>
      <c r="AQ591" s="699"/>
      <c r="AR591" s="699"/>
      <c r="AS591" s="699"/>
      <c r="AT591" s="699"/>
      <c r="AU591" s="699"/>
      <c r="AV591" s="699"/>
      <c r="AW591" s="699"/>
      <c r="AX591" s="699"/>
      <c r="AY591" s="699"/>
      <c r="AZ591" s="699"/>
      <c r="BA591" s="699"/>
      <c r="BB591" s="699"/>
      <c r="BC591" s="699"/>
      <c r="BD591" s="699"/>
      <c r="BE591" s="699"/>
      <c r="BF591" s="699"/>
      <c r="BG591" s="699"/>
      <c r="BH591" s="699"/>
      <c r="BI591" s="699"/>
      <c r="BJ591" s="699"/>
      <c r="BK591" s="699"/>
      <c r="BL591" s="699"/>
      <c r="BM591" s="699"/>
      <c r="BN591" s="699"/>
      <c r="BO591" s="699"/>
      <c r="BP591" s="699"/>
      <c r="BQ591" s="699"/>
      <c r="BR591" s="699"/>
      <c r="BS591" s="699"/>
      <c r="BT591" s="699"/>
      <c r="BU591" s="697"/>
      <c r="BV591" s="709"/>
      <c r="BW591" s="699"/>
      <c r="BX591" s="699"/>
      <c r="BY591" s="707"/>
      <c r="BZ591" s="699"/>
      <c r="CA591" s="699"/>
      <c r="CB591" s="699"/>
      <c r="CC591" s="699"/>
      <c r="CD591" s="699"/>
      <c r="CE591" s="699"/>
      <c r="CF591" s="699"/>
      <c r="CG591" s="699"/>
      <c r="CH591" s="699"/>
      <c r="CI591" s="699"/>
      <c r="CJ591" s="699"/>
      <c r="CK591" s="699"/>
      <c r="CL591" s="699"/>
      <c r="CM591" s="699"/>
      <c r="CN591" s="699"/>
      <c r="CO591" s="699"/>
      <c r="CP591" s="699"/>
      <c r="CQ591" s="699"/>
      <c r="CR591" s="699"/>
      <c r="CS591" s="699"/>
      <c r="CT591" s="699"/>
      <c r="CU591" s="699"/>
      <c r="CV591" s="699"/>
      <c r="CW591" s="699"/>
      <c r="CX591" s="699"/>
      <c r="CY591" s="699"/>
      <c r="CZ591" s="699"/>
      <c r="DA591" s="699"/>
      <c r="DB591" s="699"/>
      <c r="DC591" s="699"/>
      <c r="DD591" s="699"/>
      <c r="DE591" s="697"/>
      <c r="DF591" s="697"/>
      <c r="DG591" s="699"/>
      <c r="DH591" s="699"/>
      <c r="DI591" s="707"/>
      <c r="DJ591" s="699"/>
      <c r="DK591" s="699"/>
      <c r="DL591" s="699"/>
      <c r="DM591" s="699"/>
      <c r="DN591" s="699"/>
      <c r="DO591" s="699"/>
      <c r="DP591" s="699"/>
      <c r="DQ591" s="699"/>
      <c r="DR591" s="699"/>
      <c r="DS591" s="699"/>
      <c r="DT591" s="699"/>
      <c r="DU591" s="699"/>
      <c r="DV591" s="699"/>
      <c r="DW591" s="699"/>
      <c r="DX591" s="699"/>
      <c r="DY591" s="699"/>
      <c r="DZ591" s="699"/>
      <c r="EA591" s="699"/>
      <c r="EB591" s="699"/>
      <c r="EC591" s="699"/>
      <c r="ED591" s="699"/>
      <c r="EE591" s="699"/>
      <c r="EF591" s="699"/>
      <c r="EG591" s="699"/>
      <c r="EH591" s="699"/>
      <c r="EI591" s="699"/>
      <c r="EJ591" s="699"/>
      <c r="EK591" s="699"/>
      <c r="EL591" s="699"/>
      <c r="EM591" s="699"/>
      <c r="EN591" s="699"/>
      <c r="EO591" s="697"/>
      <c r="EP591" s="697"/>
      <c r="EQ591" s="699"/>
      <c r="ER591" s="699"/>
      <c r="ES591" s="707"/>
      <c r="ET591" s="699"/>
      <c r="EU591" s="699"/>
      <c r="EV591" s="699"/>
      <c r="EW591" s="699"/>
      <c r="EX591" s="699"/>
      <c r="EY591" s="699"/>
      <c r="EZ591" s="699"/>
      <c r="FA591" s="699"/>
      <c r="FB591" s="699"/>
      <c r="FC591" s="699"/>
      <c r="FD591" s="699"/>
      <c r="FE591" s="699"/>
      <c r="FF591" s="699"/>
      <c r="FG591" s="699"/>
      <c r="FH591" s="699"/>
      <c r="FI591" s="699"/>
      <c r="FJ591" s="699"/>
      <c r="FK591" s="699"/>
      <c r="FL591" s="699"/>
      <c r="FM591" s="699"/>
      <c r="FN591" s="699"/>
      <c r="FO591" s="699"/>
      <c r="FP591" s="699"/>
      <c r="FQ591" s="699"/>
      <c r="FR591" s="699"/>
      <c r="FS591" s="699"/>
      <c r="FT591" s="699"/>
      <c r="FU591" s="699"/>
      <c r="FV591" s="699"/>
      <c r="FW591" s="699"/>
      <c r="FX591" s="699"/>
      <c r="FY591" s="697"/>
      <c r="FZ591" s="697"/>
      <c r="GA591" s="699"/>
      <c r="GB591" s="699"/>
      <c r="GC591" s="707"/>
      <c r="GD591" s="699"/>
      <c r="GE591" s="699"/>
      <c r="GF591" s="699"/>
      <c r="GG591" s="699"/>
      <c r="GH591" s="699"/>
      <c r="GI591" s="699"/>
      <c r="GJ591" s="699"/>
      <c r="GK591" s="699"/>
      <c r="GL591" s="699"/>
      <c r="GM591" s="699"/>
      <c r="GN591" s="699"/>
      <c r="GO591" s="699"/>
      <c r="GP591" s="699"/>
      <c r="GQ591" s="699"/>
      <c r="GR591" s="699"/>
      <c r="GS591" s="699"/>
      <c r="GT591" s="699"/>
      <c r="GU591" s="699"/>
      <c r="GV591" s="699"/>
      <c r="GW591" s="699"/>
      <c r="GX591" s="699"/>
      <c r="GY591" s="699"/>
      <c r="GZ591" s="699"/>
      <c r="HA591" s="699"/>
      <c r="HB591" s="699"/>
      <c r="HC591" s="699"/>
      <c r="HD591" s="699"/>
      <c r="HE591" s="699"/>
      <c r="HF591" s="699"/>
      <c r="HG591" s="699"/>
      <c r="HH591" s="699"/>
      <c r="HI591" s="699"/>
      <c r="HJ591" s="699"/>
      <c r="HK591" s="699"/>
      <c r="HL591" s="699"/>
      <c r="HM591" s="699"/>
      <c r="HN591" s="699"/>
      <c r="HO591" s="699"/>
      <c r="HP591" s="699"/>
      <c r="HQ591" s="699"/>
      <c r="HR591" s="699"/>
    </row>
    <row r="592" spans="1:226" s="708" customFormat="1" hidden="1" x14ac:dyDescent="0.25">
      <c r="A592" s="697"/>
      <c r="B592" s="708">
        <f>HG456</f>
        <v>168350</v>
      </c>
      <c r="C592" s="708">
        <f>HE456</f>
        <v>129301</v>
      </c>
      <c r="D592" s="708">
        <f>HF456</f>
        <v>39049</v>
      </c>
      <c r="E592" s="707"/>
      <c r="F592" s="699"/>
      <c r="H592" s="699"/>
      <c r="I592" s="700"/>
      <c r="J592" s="699"/>
      <c r="K592" s="700"/>
      <c r="L592" s="699"/>
      <c r="M592" s="700"/>
      <c r="N592" s="699"/>
      <c r="O592" s="700"/>
      <c r="P592" s="699"/>
      <c r="Q592" s="700"/>
      <c r="R592" s="699"/>
      <c r="S592" s="700"/>
      <c r="T592" s="699"/>
      <c r="U592" s="700"/>
      <c r="V592" s="699"/>
      <c r="W592" s="700"/>
      <c r="X592" s="699"/>
      <c r="Y592" s="700"/>
      <c r="Z592" s="699"/>
      <c r="AA592" s="699"/>
      <c r="AB592" s="699"/>
      <c r="AC592" s="699"/>
      <c r="AD592" s="699"/>
      <c r="AE592" s="699"/>
      <c r="AF592" s="699"/>
      <c r="AG592" s="699"/>
      <c r="AH592" s="699"/>
      <c r="AI592" s="699"/>
      <c r="AJ592" s="699"/>
      <c r="AK592" s="697"/>
      <c r="AL592" s="709"/>
      <c r="AM592" s="699"/>
      <c r="AN592" s="699"/>
      <c r="AO592" s="707"/>
      <c r="AP592" s="699"/>
      <c r="AQ592" s="699"/>
      <c r="AR592" s="699"/>
      <c r="AS592" s="699"/>
      <c r="AT592" s="699"/>
      <c r="AU592" s="699"/>
      <c r="AV592" s="699"/>
      <c r="AW592" s="699"/>
      <c r="AX592" s="699"/>
      <c r="AY592" s="699"/>
      <c r="AZ592" s="699"/>
      <c r="BA592" s="699"/>
      <c r="BB592" s="699"/>
      <c r="BC592" s="699"/>
      <c r="BD592" s="699"/>
      <c r="BE592" s="699"/>
      <c r="BF592" s="699"/>
      <c r="BG592" s="699"/>
      <c r="BH592" s="699"/>
      <c r="BI592" s="699"/>
      <c r="BJ592" s="699"/>
      <c r="BK592" s="699"/>
      <c r="BL592" s="699"/>
      <c r="BM592" s="699"/>
      <c r="BN592" s="699"/>
      <c r="BO592" s="699"/>
      <c r="BP592" s="699"/>
      <c r="BQ592" s="699"/>
      <c r="BR592" s="699"/>
      <c r="BS592" s="699"/>
      <c r="BT592" s="699"/>
      <c r="BU592" s="697"/>
      <c r="BV592" s="709"/>
      <c r="BW592" s="699"/>
      <c r="BX592" s="699"/>
      <c r="BY592" s="707"/>
      <c r="BZ592" s="699"/>
      <c r="CA592" s="699"/>
      <c r="CB592" s="699"/>
      <c r="CC592" s="699"/>
      <c r="CD592" s="699"/>
      <c r="CE592" s="699"/>
      <c r="CF592" s="699"/>
      <c r="CG592" s="699"/>
      <c r="CH592" s="699"/>
      <c r="CI592" s="699"/>
      <c r="CJ592" s="699"/>
      <c r="CK592" s="699"/>
      <c r="CL592" s="699"/>
      <c r="CM592" s="699"/>
      <c r="CN592" s="699"/>
      <c r="CO592" s="699"/>
      <c r="CP592" s="699"/>
      <c r="CQ592" s="699"/>
      <c r="CR592" s="699"/>
      <c r="CS592" s="699"/>
      <c r="CT592" s="699"/>
      <c r="CU592" s="699"/>
      <c r="CV592" s="699"/>
      <c r="CW592" s="699"/>
      <c r="CX592" s="699"/>
      <c r="CY592" s="699"/>
      <c r="CZ592" s="699"/>
      <c r="DA592" s="699"/>
      <c r="DB592" s="699"/>
      <c r="DC592" s="699"/>
      <c r="DD592" s="699"/>
      <c r="DE592" s="697"/>
      <c r="DF592" s="697"/>
      <c r="DG592" s="699"/>
      <c r="DH592" s="699"/>
      <c r="DI592" s="707"/>
      <c r="DJ592" s="699"/>
      <c r="DK592" s="699"/>
      <c r="DL592" s="699"/>
      <c r="DM592" s="699"/>
      <c r="DN592" s="699"/>
      <c r="DO592" s="699"/>
      <c r="DP592" s="699"/>
      <c r="DQ592" s="699"/>
      <c r="DR592" s="699"/>
      <c r="DS592" s="699"/>
      <c r="DT592" s="699"/>
      <c r="DU592" s="699"/>
      <c r="DV592" s="699"/>
      <c r="DW592" s="699"/>
      <c r="DX592" s="699"/>
      <c r="DY592" s="699"/>
      <c r="DZ592" s="699"/>
      <c r="EA592" s="699"/>
      <c r="EB592" s="699"/>
      <c r="EC592" s="699"/>
      <c r="ED592" s="699"/>
      <c r="EE592" s="699"/>
      <c r="EF592" s="699"/>
      <c r="EG592" s="699"/>
      <c r="EH592" s="699"/>
      <c r="EI592" s="699"/>
      <c r="EJ592" s="699"/>
      <c r="EK592" s="699"/>
      <c r="EL592" s="699"/>
      <c r="EM592" s="699"/>
      <c r="EN592" s="699"/>
      <c r="EO592" s="697"/>
      <c r="EP592" s="697"/>
      <c r="EQ592" s="699"/>
      <c r="ER592" s="699"/>
      <c r="ES592" s="707"/>
      <c r="ET592" s="699"/>
      <c r="EU592" s="699"/>
      <c r="EV592" s="699"/>
      <c r="EW592" s="699"/>
      <c r="EX592" s="699"/>
      <c r="EY592" s="699"/>
      <c r="EZ592" s="699"/>
      <c r="FA592" s="699"/>
      <c r="FB592" s="699"/>
      <c r="FC592" s="699"/>
      <c r="FD592" s="699"/>
      <c r="FE592" s="699"/>
      <c r="FF592" s="699"/>
      <c r="FG592" s="699"/>
      <c r="FH592" s="699"/>
      <c r="FI592" s="699"/>
      <c r="FJ592" s="699"/>
      <c r="FK592" s="699"/>
      <c r="FL592" s="699"/>
      <c r="FM592" s="699"/>
      <c r="FN592" s="699"/>
      <c r="FO592" s="699"/>
      <c r="FP592" s="699"/>
      <c r="FQ592" s="699"/>
      <c r="FR592" s="699"/>
      <c r="FS592" s="699"/>
      <c r="FT592" s="699"/>
      <c r="FU592" s="699"/>
      <c r="FV592" s="699"/>
      <c r="FW592" s="699"/>
      <c r="FX592" s="699"/>
      <c r="FY592" s="697"/>
      <c r="FZ592" s="697"/>
      <c r="GA592" s="699"/>
      <c r="GB592" s="699"/>
      <c r="GC592" s="707"/>
      <c r="GD592" s="699"/>
      <c r="GE592" s="699"/>
      <c r="GF592" s="699"/>
      <c r="GG592" s="699"/>
      <c r="GH592" s="699"/>
      <c r="GI592" s="699"/>
      <c r="GJ592" s="699"/>
      <c r="GK592" s="699"/>
      <c r="GL592" s="699"/>
      <c r="GM592" s="699"/>
      <c r="GN592" s="699"/>
      <c r="GO592" s="699"/>
      <c r="GP592" s="699"/>
      <c r="GQ592" s="699"/>
      <c r="GR592" s="699"/>
      <c r="GS592" s="699"/>
      <c r="GT592" s="699"/>
      <c r="GU592" s="699"/>
      <c r="GV592" s="699"/>
      <c r="GW592" s="699"/>
      <c r="GX592" s="699"/>
      <c r="GY592" s="699"/>
      <c r="GZ592" s="699"/>
      <c r="HA592" s="699"/>
      <c r="HB592" s="699"/>
      <c r="HC592" s="699"/>
      <c r="HD592" s="699"/>
      <c r="HE592" s="699"/>
      <c r="HF592" s="699"/>
      <c r="HG592" s="699"/>
      <c r="HH592" s="699"/>
      <c r="HI592" s="699"/>
      <c r="HJ592" s="699"/>
      <c r="HK592" s="699"/>
      <c r="HL592" s="699"/>
      <c r="HM592" s="699"/>
      <c r="HN592" s="699"/>
      <c r="HO592" s="699"/>
      <c r="HP592" s="699"/>
      <c r="HQ592" s="699"/>
      <c r="HR592" s="699"/>
    </row>
    <row r="593" spans="1:226" s="708" customFormat="1" hidden="1" x14ac:dyDescent="0.25">
      <c r="A593" s="697"/>
      <c r="B593" s="700">
        <f t="shared" ref="B593" si="3818">B591-B592</f>
        <v>-0.2</v>
      </c>
      <c r="C593" s="700">
        <f>C591-C592</f>
        <v>-0.1</v>
      </c>
      <c r="D593" s="700">
        <f t="shared" ref="D593" si="3819">D591-D592</f>
        <v>-0.1</v>
      </c>
      <c r="E593" s="707"/>
      <c r="F593" s="699"/>
      <c r="H593" s="699"/>
      <c r="I593" s="700"/>
      <c r="J593" s="699"/>
      <c r="K593" s="700"/>
      <c r="L593" s="699"/>
      <c r="M593" s="700"/>
      <c r="N593" s="699"/>
      <c r="O593" s="700"/>
      <c r="P593" s="699"/>
      <c r="Q593" s="700"/>
      <c r="R593" s="699"/>
      <c r="S593" s="700"/>
      <c r="T593" s="699"/>
      <c r="U593" s="700"/>
      <c r="V593" s="699"/>
      <c r="W593" s="700"/>
      <c r="X593" s="699"/>
      <c r="Y593" s="700"/>
      <c r="Z593" s="699"/>
      <c r="AA593" s="699"/>
      <c r="AB593" s="699"/>
      <c r="AC593" s="699"/>
      <c r="AD593" s="699"/>
      <c r="AE593" s="699"/>
      <c r="AF593" s="699"/>
      <c r="AG593" s="699"/>
      <c r="AH593" s="699"/>
      <c r="AI593" s="699"/>
      <c r="AJ593" s="699"/>
      <c r="AK593" s="697"/>
      <c r="AL593" s="709"/>
      <c r="AM593" s="699"/>
      <c r="AN593" s="699"/>
      <c r="AO593" s="707"/>
      <c r="AP593" s="699"/>
      <c r="AQ593" s="699"/>
      <c r="AR593" s="699"/>
      <c r="AS593" s="699"/>
      <c r="AT593" s="699"/>
      <c r="AU593" s="699"/>
      <c r="AV593" s="699"/>
      <c r="AW593" s="699"/>
      <c r="AX593" s="699"/>
      <c r="AY593" s="699"/>
      <c r="AZ593" s="699"/>
      <c r="BA593" s="699"/>
      <c r="BB593" s="699"/>
      <c r="BC593" s="699"/>
      <c r="BD593" s="699"/>
      <c r="BE593" s="699"/>
      <c r="BF593" s="699"/>
      <c r="BG593" s="699"/>
      <c r="BH593" s="699"/>
      <c r="BI593" s="699"/>
      <c r="BJ593" s="699"/>
      <c r="BK593" s="699"/>
      <c r="BL593" s="699"/>
      <c r="BM593" s="699"/>
      <c r="BN593" s="699"/>
      <c r="BO593" s="699"/>
      <c r="BP593" s="699"/>
      <c r="BQ593" s="699"/>
      <c r="BR593" s="699"/>
      <c r="BS593" s="699"/>
      <c r="BT593" s="699"/>
      <c r="BU593" s="697"/>
      <c r="BV593" s="709"/>
      <c r="BW593" s="699"/>
      <c r="BX593" s="699"/>
      <c r="BY593" s="707"/>
      <c r="BZ593" s="699"/>
      <c r="CA593" s="699"/>
      <c r="CB593" s="699"/>
      <c r="CC593" s="699"/>
      <c r="CD593" s="699"/>
      <c r="CE593" s="699"/>
      <c r="CF593" s="699"/>
      <c r="CG593" s="699"/>
      <c r="CH593" s="699"/>
      <c r="CI593" s="699"/>
      <c r="CJ593" s="699"/>
      <c r="CK593" s="699"/>
      <c r="CL593" s="699"/>
      <c r="CM593" s="699"/>
      <c r="CN593" s="699"/>
      <c r="CO593" s="699"/>
      <c r="CP593" s="699"/>
      <c r="CQ593" s="699"/>
      <c r="CR593" s="699"/>
      <c r="CS593" s="699"/>
      <c r="CT593" s="699"/>
      <c r="CU593" s="699"/>
      <c r="CV593" s="699"/>
      <c r="CW593" s="699"/>
      <c r="CX593" s="699"/>
      <c r="CY593" s="699"/>
      <c r="CZ593" s="699"/>
      <c r="DA593" s="699"/>
      <c r="DB593" s="699"/>
      <c r="DC593" s="699"/>
      <c r="DD593" s="699"/>
      <c r="DE593" s="697"/>
      <c r="DF593" s="697"/>
      <c r="DG593" s="699"/>
      <c r="DH593" s="699"/>
      <c r="DI593" s="707"/>
      <c r="DJ593" s="699"/>
      <c r="DK593" s="699"/>
      <c r="DL593" s="699"/>
      <c r="DM593" s="699"/>
      <c r="DN593" s="699"/>
      <c r="DO593" s="699"/>
      <c r="DP593" s="699"/>
      <c r="DQ593" s="699"/>
      <c r="DR593" s="699"/>
      <c r="DS593" s="699"/>
      <c r="DT593" s="699"/>
      <c r="DU593" s="699"/>
      <c r="DV593" s="699"/>
      <c r="DW593" s="699"/>
      <c r="DX593" s="699"/>
      <c r="DY593" s="699"/>
      <c r="DZ593" s="699"/>
      <c r="EA593" s="699"/>
      <c r="EB593" s="699"/>
      <c r="EC593" s="699"/>
      <c r="ED593" s="699"/>
      <c r="EE593" s="699"/>
      <c r="EF593" s="699"/>
      <c r="EG593" s="699"/>
      <c r="EH593" s="699"/>
      <c r="EI593" s="699"/>
      <c r="EJ593" s="699"/>
      <c r="EK593" s="699"/>
      <c r="EL593" s="699"/>
      <c r="EM593" s="699"/>
      <c r="EN593" s="699"/>
      <c r="EO593" s="697"/>
      <c r="EP593" s="697"/>
      <c r="EQ593" s="699"/>
      <c r="ER593" s="699"/>
      <c r="ES593" s="707"/>
      <c r="ET593" s="699"/>
      <c r="EU593" s="699"/>
      <c r="EV593" s="699"/>
      <c r="EW593" s="699"/>
      <c r="EX593" s="699"/>
      <c r="EY593" s="699"/>
      <c r="EZ593" s="699"/>
      <c r="FA593" s="699"/>
      <c r="FB593" s="699"/>
      <c r="FC593" s="699"/>
      <c r="FD593" s="699"/>
      <c r="FE593" s="699"/>
      <c r="FF593" s="699"/>
      <c r="FG593" s="699"/>
      <c r="FH593" s="699"/>
      <c r="FI593" s="699"/>
      <c r="FJ593" s="699"/>
      <c r="FK593" s="699"/>
      <c r="FL593" s="699"/>
      <c r="FM593" s="699"/>
      <c r="FN593" s="699"/>
      <c r="FO593" s="699"/>
      <c r="FP593" s="699"/>
      <c r="FQ593" s="699"/>
      <c r="FR593" s="699"/>
      <c r="FS593" s="699"/>
      <c r="FT593" s="699"/>
      <c r="FU593" s="699"/>
      <c r="FV593" s="699"/>
      <c r="FW593" s="699"/>
      <c r="FX593" s="699"/>
      <c r="FY593" s="697"/>
      <c r="FZ593" s="697"/>
      <c r="GA593" s="699"/>
      <c r="GB593" s="699"/>
      <c r="GC593" s="707"/>
      <c r="GD593" s="699"/>
      <c r="GE593" s="699"/>
      <c r="GF593" s="699"/>
      <c r="GG593" s="699"/>
      <c r="GH593" s="699"/>
      <c r="GI593" s="699"/>
      <c r="GJ593" s="699"/>
      <c r="GK593" s="699"/>
      <c r="GL593" s="699"/>
      <c r="GM593" s="699"/>
      <c r="GN593" s="699"/>
      <c r="GO593" s="699"/>
      <c r="GP593" s="699"/>
      <c r="GQ593" s="699"/>
      <c r="GR593" s="699"/>
      <c r="GS593" s="699"/>
      <c r="GT593" s="699"/>
      <c r="GU593" s="699"/>
      <c r="GV593" s="699"/>
      <c r="GW593" s="699"/>
      <c r="GX593" s="699"/>
      <c r="GY593" s="699"/>
      <c r="GZ593" s="699"/>
      <c r="HA593" s="699"/>
      <c r="HB593" s="699"/>
      <c r="HC593" s="699"/>
      <c r="HD593" s="699"/>
      <c r="HE593" s="699"/>
      <c r="HF593" s="699"/>
      <c r="HG593" s="699"/>
      <c r="HH593" s="699"/>
      <c r="HI593" s="699"/>
      <c r="HJ593" s="699"/>
      <c r="HK593" s="699"/>
      <c r="HL593" s="699"/>
      <c r="HM593" s="699"/>
      <c r="HN593" s="699"/>
      <c r="HO593" s="699"/>
      <c r="HP593" s="699"/>
      <c r="HQ593" s="699"/>
      <c r="HR593" s="699"/>
    </row>
    <row r="594" spans="1:226" s="707" customFormat="1" x14ac:dyDescent="0.25">
      <c r="A594" s="1024" t="s">
        <v>913</v>
      </c>
      <c r="B594" s="1025" t="s">
        <v>943</v>
      </c>
      <c r="C594" s="1025"/>
      <c r="D594" s="1025"/>
      <c r="F594" s="699"/>
      <c r="G594" s="708"/>
      <c r="H594" s="699"/>
      <c r="I594" s="700"/>
      <c r="J594" s="699"/>
      <c r="K594" s="700"/>
      <c r="L594" s="699"/>
      <c r="M594" s="700"/>
      <c r="N594" s="699"/>
      <c r="O594" s="700"/>
      <c r="P594" s="699"/>
      <c r="Q594" s="700"/>
      <c r="R594" s="699"/>
      <c r="S594" s="700"/>
      <c r="T594" s="699"/>
      <c r="U594" s="700"/>
      <c r="V594" s="699"/>
      <c r="W594" s="700"/>
      <c r="X594" s="699"/>
      <c r="Y594" s="700"/>
      <c r="Z594" s="699"/>
      <c r="AA594" s="699"/>
      <c r="AB594" s="699"/>
      <c r="AC594" s="699"/>
      <c r="AD594" s="699"/>
      <c r="AE594" s="699"/>
      <c r="AF594" s="699"/>
      <c r="AG594" s="699"/>
      <c r="AH594" s="699"/>
      <c r="AI594" s="699"/>
      <c r="AJ594" s="699"/>
      <c r="AK594" s="697"/>
      <c r="AL594" s="709"/>
      <c r="AM594" s="699"/>
      <c r="AN594" s="699"/>
      <c r="AP594" s="699"/>
      <c r="AQ594" s="699"/>
      <c r="AR594" s="699"/>
      <c r="AS594" s="699"/>
      <c r="AT594" s="699"/>
      <c r="AU594" s="699"/>
      <c r="AV594" s="699"/>
      <c r="AW594" s="699"/>
      <c r="AX594" s="699"/>
      <c r="AY594" s="699"/>
      <c r="AZ594" s="699"/>
      <c r="BA594" s="699"/>
      <c r="BB594" s="699"/>
      <c r="BC594" s="699"/>
      <c r="BD594" s="699"/>
      <c r="BE594" s="699"/>
      <c r="BF594" s="699"/>
      <c r="BG594" s="699"/>
      <c r="BH594" s="699"/>
      <c r="BI594" s="699"/>
      <c r="BJ594" s="699"/>
      <c r="BK594" s="699"/>
      <c r="BL594" s="699"/>
      <c r="BM594" s="699"/>
      <c r="BN594" s="699"/>
      <c r="BO594" s="699"/>
      <c r="BP594" s="699"/>
      <c r="BQ594" s="699"/>
      <c r="BR594" s="699"/>
      <c r="BS594" s="699"/>
      <c r="BT594" s="699"/>
      <c r="BU594" s="697"/>
      <c r="BV594" s="709"/>
      <c r="BW594" s="699"/>
      <c r="BX594" s="699"/>
      <c r="BZ594" s="699"/>
      <c r="CA594" s="699"/>
      <c r="CB594" s="699"/>
      <c r="CC594" s="699"/>
      <c r="CD594" s="699"/>
      <c r="CE594" s="699"/>
      <c r="CF594" s="699"/>
      <c r="CG594" s="699"/>
      <c r="CH594" s="699"/>
      <c r="CI594" s="699"/>
      <c r="CJ594" s="699"/>
      <c r="CK594" s="699"/>
      <c r="CL594" s="699"/>
      <c r="CM594" s="699"/>
      <c r="CN594" s="699"/>
      <c r="CO594" s="699"/>
      <c r="CP594" s="699"/>
      <c r="CQ594" s="699"/>
      <c r="CR594" s="699"/>
      <c r="CS594" s="699"/>
      <c r="CT594" s="699"/>
      <c r="CU594" s="699"/>
      <c r="CV594" s="699"/>
      <c r="CW594" s="699"/>
      <c r="CX594" s="699"/>
      <c r="CY594" s="699"/>
      <c r="CZ594" s="699"/>
      <c r="DA594" s="699"/>
      <c r="DB594" s="699"/>
      <c r="DC594" s="699"/>
      <c r="DD594" s="699"/>
      <c r="DE594" s="697"/>
      <c r="DF594" s="697"/>
      <c r="DG594" s="699"/>
      <c r="DH594" s="699"/>
      <c r="DJ594" s="699"/>
      <c r="DK594" s="699"/>
      <c r="DL594" s="699"/>
      <c r="DM594" s="699"/>
      <c r="DN594" s="699"/>
      <c r="DO594" s="699"/>
      <c r="DP594" s="699"/>
      <c r="DQ594" s="699"/>
      <c r="DR594" s="699"/>
      <c r="DS594" s="699"/>
      <c r="DT594" s="699"/>
      <c r="DU594" s="699"/>
      <c r="DV594" s="699"/>
      <c r="DW594" s="699"/>
      <c r="DX594" s="699"/>
      <c r="DY594" s="699"/>
      <c r="DZ594" s="699"/>
      <c r="EA594" s="699"/>
      <c r="EB594" s="699"/>
      <c r="EC594" s="699"/>
      <c r="ED594" s="699"/>
      <c r="EE594" s="699"/>
      <c r="EF594" s="699"/>
      <c r="EG594" s="699"/>
      <c r="EH594" s="699"/>
      <c r="EI594" s="699"/>
      <c r="EJ594" s="699"/>
      <c r="EK594" s="699"/>
      <c r="EL594" s="699"/>
      <c r="EM594" s="699"/>
      <c r="EN594" s="699"/>
      <c r="EO594" s="697"/>
      <c r="EP594" s="697"/>
      <c r="EQ594" s="699"/>
      <c r="ER594" s="699"/>
      <c r="ET594" s="699"/>
      <c r="EU594" s="699"/>
      <c r="EV594" s="699"/>
      <c r="EW594" s="699"/>
      <c r="EX594" s="699"/>
      <c r="EY594" s="699"/>
      <c r="EZ594" s="699"/>
      <c r="FA594" s="699"/>
      <c r="FB594" s="699"/>
      <c r="FC594" s="699"/>
      <c r="FD594" s="699"/>
      <c r="FE594" s="699"/>
      <c r="FF594" s="699"/>
      <c r="FG594" s="699"/>
      <c r="FH594" s="699"/>
      <c r="FI594" s="699"/>
      <c r="FJ594" s="699"/>
      <c r="FK594" s="699"/>
      <c r="FL594" s="699"/>
      <c r="FM594" s="699"/>
      <c r="FN594" s="699"/>
      <c r="FO594" s="699"/>
      <c r="FP594" s="699"/>
      <c r="FQ594" s="699"/>
      <c r="FR594" s="699"/>
      <c r="FS594" s="699"/>
      <c r="FT594" s="699"/>
      <c r="FU594" s="699"/>
      <c r="FV594" s="699"/>
      <c r="FW594" s="699"/>
      <c r="FX594" s="699"/>
      <c r="FY594" s="697"/>
      <c r="FZ594" s="697"/>
      <c r="GA594" s="699"/>
      <c r="GB594" s="699"/>
      <c r="GD594" s="699"/>
      <c r="GE594" s="699"/>
      <c r="GF594" s="699"/>
      <c r="GG594" s="699"/>
      <c r="GH594" s="699"/>
      <c r="GI594" s="699"/>
      <c r="GJ594" s="699"/>
      <c r="GK594" s="699"/>
      <c r="GL594" s="699"/>
      <c r="GM594" s="699"/>
      <c r="GN594" s="699"/>
      <c r="GO594" s="699"/>
      <c r="GP594" s="699"/>
      <c r="GQ594" s="699"/>
      <c r="GR594" s="699"/>
      <c r="GS594" s="699"/>
      <c r="GT594" s="699"/>
      <c r="GU594" s="699"/>
      <c r="GV594" s="699"/>
      <c r="GW594" s="699"/>
      <c r="GX594" s="699"/>
      <c r="GY594" s="699"/>
      <c r="GZ594" s="699"/>
      <c r="HA594" s="699"/>
      <c r="HB594" s="699"/>
      <c r="HC594" s="699"/>
      <c r="HD594" s="699"/>
      <c r="HE594" s="699"/>
      <c r="HF594" s="699"/>
      <c r="HG594" s="699"/>
      <c r="HH594" s="699"/>
      <c r="HI594" s="699"/>
      <c r="HJ594" s="699"/>
      <c r="HK594" s="699"/>
      <c r="HL594" s="699"/>
      <c r="HM594" s="699"/>
      <c r="HN594" s="699"/>
      <c r="HO594" s="699"/>
      <c r="HP594" s="699"/>
      <c r="HQ594" s="699"/>
      <c r="HR594" s="699"/>
    </row>
    <row r="595" spans="1:226" s="707" customFormat="1" x14ac:dyDescent="0.25">
      <c r="A595" s="1024"/>
      <c r="B595" s="844" t="s">
        <v>930</v>
      </c>
      <c r="C595" s="844">
        <v>211</v>
      </c>
      <c r="D595" s="844">
        <v>213</v>
      </c>
      <c r="F595" s="699"/>
      <c r="G595" s="708"/>
      <c r="H595" s="699"/>
      <c r="I595" s="700"/>
      <c r="J595" s="699"/>
      <c r="K595" s="700"/>
      <c r="L595" s="699"/>
      <c r="M595" s="700"/>
      <c r="N595" s="699"/>
      <c r="O595" s="700"/>
      <c r="P595" s="699"/>
      <c r="Q595" s="700"/>
      <c r="R595" s="699"/>
      <c r="S595" s="700"/>
      <c r="T595" s="699"/>
      <c r="U595" s="700"/>
      <c r="V595" s="699"/>
      <c r="W595" s="700"/>
      <c r="X595" s="699"/>
      <c r="Y595" s="700"/>
      <c r="Z595" s="699"/>
      <c r="AA595" s="699"/>
      <c r="AB595" s="699"/>
      <c r="AC595" s="699"/>
      <c r="AD595" s="699"/>
      <c r="AE595" s="699"/>
      <c r="AF595" s="699"/>
      <c r="AG595" s="699"/>
      <c r="AH595" s="699"/>
      <c r="AI595" s="699"/>
      <c r="AJ595" s="699"/>
      <c r="AK595" s="697"/>
      <c r="AL595" s="709"/>
      <c r="AM595" s="699"/>
      <c r="AN595" s="699"/>
      <c r="AP595" s="699"/>
      <c r="AQ595" s="699"/>
      <c r="AR595" s="699"/>
      <c r="AS595" s="699"/>
      <c r="AT595" s="699"/>
      <c r="AU595" s="699"/>
      <c r="AV595" s="699"/>
      <c r="AW595" s="699"/>
      <c r="AX595" s="699"/>
      <c r="AY595" s="699"/>
      <c r="AZ595" s="699"/>
      <c r="BA595" s="699"/>
      <c r="BB595" s="699"/>
      <c r="BC595" s="699"/>
      <c r="BD595" s="699"/>
      <c r="BE595" s="699"/>
      <c r="BF595" s="699"/>
      <c r="BG595" s="699"/>
      <c r="BH595" s="699"/>
      <c r="BI595" s="699"/>
      <c r="BJ595" s="699"/>
      <c r="BK595" s="699"/>
      <c r="BL595" s="699"/>
      <c r="BM595" s="699"/>
      <c r="BN595" s="699"/>
      <c r="BO595" s="699"/>
      <c r="BP595" s="699"/>
      <c r="BQ595" s="699"/>
      <c r="BR595" s="699"/>
      <c r="BS595" s="699"/>
      <c r="BT595" s="699"/>
      <c r="BU595" s="697"/>
      <c r="BV595" s="709"/>
      <c r="BW595" s="699"/>
      <c r="BX595" s="699"/>
      <c r="BZ595" s="699"/>
      <c r="CA595" s="699"/>
      <c r="CB595" s="699"/>
      <c r="CC595" s="699"/>
      <c r="CD595" s="699"/>
      <c r="CE595" s="699"/>
      <c r="CF595" s="699"/>
      <c r="CG595" s="699"/>
      <c r="CH595" s="699"/>
      <c r="CI595" s="699"/>
      <c r="CJ595" s="699"/>
      <c r="CK595" s="699"/>
      <c r="CL595" s="699"/>
      <c r="CM595" s="699"/>
      <c r="CN595" s="699"/>
      <c r="CO595" s="699"/>
      <c r="CP595" s="699"/>
      <c r="CQ595" s="699"/>
      <c r="CR595" s="699"/>
      <c r="CS595" s="699"/>
      <c r="CT595" s="699"/>
      <c r="CU595" s="699"/>
      <c r="CV595" s="699"/>
      <c r="CW595" s="699"/>
      <c r="CX595" s="699"/>
      <c r="CY595" s="699"/>
      <c r="CZ595" s="699"/>
      <c r="DA595" s="699"/>
      <c r="DB595" s="699"/>
      <c r="DC595" s="699"/>
      <c r="DD595" s="699"/>
      <c r="DE595" s="697"/>
      <c r="DF595" s="697"/>
      <c r="DG595" s="699"/>
      <c r="DH595" s="699"/>
      <c r="DJ595" s="699"/>
      <c r="DK595" s="699"/>
      <c r="DL595" s="699"/>
      <c r="DM595" s="699"/>
      <c r="DN595" s="699"/>
      <c r="DO595" s="699"/>
      <c r="DP595" s="699"/>
      <c r="DQ595" s="699"/>
      <c r="DR595" s="699"/>
      <c r="DS595" s="699"/>
      <c r="DT595" s="699"/>
      <c r="DU595" s="699"/>
      <c r="DV595" s="699"/>
      <c r="DW595" s="699"/>
      <c r="DX595" s="699"/>
      <c r="DY595" s="699"/>
      <c r="DZ595" s="699"/>
      <c r="EA595" s="699"/>
      <c r="EB595" s="699"/>
      <c r="EC595" s="699"/>
      <c r="ED595" s="699"/>
      <c r="EE595" s="699"/>
      <c r="EF595" s="699"/>
      <c r="EG595" s="699"/>
      <c r="EH595" s="699"/>
      <c r="EI595" s="699"/>
      <c r="EJ595" s="699"/>
      <c r="EK595" s="699"/>
      <c r="EL595" s="699"/>
      <c r="EM595" s="699"/>
      <c r="EN595" s="699"/>
      <c r="EO595" s="697"/>
      <c r="EP595" s="697"/>
      <c r="EQ595" s="699"/>
      <c r="ER595" s="699"/>
      <c r="ET595" s="699"/>
      <c r="EU595" s="699"/>
      <c r="EV595" s="699"/>
      <c r="EW595" s="699"/>
      <c r="EX595" s="699"/>
      <c r="EY595" s="699"/>
      <c r="EZ595" s="699"/>
      <c r="FA595" s="699"/>
      <c r="FB595" s="699"/>
      <c r="FC595" s="699"/>
      <c r="FD595" s="699"/>
      <c r="FE595" s="699"/>
      <c r="FF595" s="699"/>
      <c r="FG595" s="699"/>
      <c r="FH595" s="699"/>
      <c r="FI595" s="699"/>
      <c r="FJ595" s="699"/>
      <c r="FK595" s="699"/>
      <c r="FL595" s="699"/>
      <c r="FM595" s="699"/>
      <c r="FN595" s="699"/>
      <c r="FO595" s="699"/>
      <c r="FP595" s="699"/>
      <c r="FQ595" s="699"/>
      <c r="FR595" s="699"/>
      <c r="FS595" s="699"/>
      <c r="FT595" s="699"/>
      <c r="FU595" s="699"/>
      <c r="FV595" s="699"/>
      <c r="FW595" s="699"/>
      <c r="FX595" s="699"/>
      <c r="FY595" s="697"/>
      <c r="FZ595" s="697"/>
      <c r="GA595" s="699"/>
      <c r="GB595" s="699"/>
      <c r="GD595" s="699"/>
      <c r="GE595" s="699"/>
      <c r="GF595" s="699"/>
      <c r="GG595" s="699"/>
      <c r="GH595" s="699"/>
      <c r="GI595" s="699"/>
      <c r="GJ595" s="699"/>
      <c r="GK595" s="699"/>
      <c r="GL595" s="699"/>
      <c r="GM595" s="699"/>
      <c r="GN595" s="699"/>
      <c r="GO595" s="699"/>
      <c r="GP595" s="699"/>
      <c r="GQ595" s="699"/>
      <c r="GR595" s="699"/>
      <c r="GS595" s="699"/>
      <c r="GT595" s="699"/>
      <c r="GU595" s="699"/>
      <c r="GV595" s="699"/>
      <c r="GW595" s="699"/>
      <c r="GX595" s="699"/>
      <c r="GY595" s="699"/>
      <c r="GZ595" s="699"/>
      <c r="HA595" s="699"/>
      <c r="HB595" s="699"/>
      <c r="HC595" s="699"/>
      <c r="HD595" s="699"/>
      <c r="HE595" s="699"/>
      <c r="HF595" s="699"/>
      <c r="HG595" s="699"/>
      <c r="HH595" s="699"/>
      <c r="HI595" s="699"/>
      <c r="HJ595" s="699"/>
      <c r="HK595" s="699"/>
      <c r="HL595" s="699"/>
      <c r="HM595" s="699"/>
      <c r="HN595" s="699"/>
      <c r="HO595" s="699"/>
      <c r="HP595" s="699"/>
      <c r="HQ595" s="699"/>
      <c r="HR595" s="699"/>
    </row>
    <row r="596" spans="1:226" s="707" customFormat="1" x14ac:dyDescent="0.25">
      <c r="A596" s="845" t="s">
        <v>49</v>
      </c>
      <c r="B596" s="846">
        <f t="shared" ref="B596:B600" si="3820">C596+D596</f>
        <v>48213.599999999999</v>
      </c>
      <c r="C596" s="847">
        <f>AG458</f>
        <v>37030.400000000001</v>
      </c>
      <c r="D596" s="847">
        <f>AH458</f>
        <v>11183.2</v>
      </c>
      <c r="F596" s="699"/>
      <c r="G596" s="708"/>
      <c r="H596" s="699"/>
      <c r="I596" s="700"/>
      <c r="J596" s="699"/>
      <c r="K596" s="700"/>
      <c r="L596" s="699"/>
      <c r="M596" s="700"/>
      <c r="N596" s="699"/>
      <c r="O596" s="700"/>
      <c r="P596" s="699"/>
      <c r="Q596" s="700"/>
      <c r="R596" s="699"/>
      <c r="S596" s="700"/>
      <c r="T596" s="699"/>
      <c r="U596" s="700"/>
      <c r="V596" s="699"/>
      <c r="W596" s="700"/>
      <c r="X596" s="699"/>
      <c r="Y596" s="700"/>
      <c r="Z596" s="699"/>
      <c r="AA596" s="699"/>
      <c r="AB596" s="699"/>
      <c r="AC596" s="699"/>
      <c r="AD596" s="699"/>
      <c r="AE596" s="699"/>
      <c r="AF596" s="699"/>
      <c r="AG596" s="699"/>
      <c r="AH596" s="699"/>
      <c r="AI596" s="699"/>
      <c r="AJ596" s="699"/>
      <c r="AK596" s="697"/>
      <c r="AL596" s="709"/>
      <c r="AM596" s="699"/>
      <c r="AN596" s="699"/>
      <c r="AP596" s="699"/>
      <c r="AQ596" s="699"/>
      <c r="AR596" s="699"/>
      <c r="AS596" s="699"/>
      <c r="AT596" s="699"/>
      <c r="AU596" s="699"/>
      <c r="AV596" s="699"/>
      <c r="AW596" s="699"/>
      <c r="AX596" s="699"/>
      <c r="AY596" s="699"/>
      <c r="AZ596" s="699"/>
      <c r="BA596" s="699"/>
      <c r="BB596" s="699"/>
      <c r="BC596" s="699"/>
      <c r="BD596" s="699"/>
      <c r="BE596" s="699"/>
      <c r="BF596" s="699"/>
      <c r="BG596" s="699"/>
      <c r="BH596" s="699"/>
      <c r="BI596" s="699"/>
      <c r="BJ596" s="699"/>
      <c r="BK596" s="699"/>
      <c r="BL596" s="699"/>
      <c r="BM596" s="699"/>
      <c r="BN596" s="699"/>
      <c r="BO596" s="699"/>
      <c r="BP596" s="699"/>
      <c r="BQ596" s="699"/>
      <c r="BR596" s="699"/>
      <c r="BS596" s="699"/>
      <c r="BT596" s="699"/>
      <c r="BU596" s="697"/>
      <c r="BV596" s="709"/>
      <c r="BW596" s="699"/>
      <c r="BX596" s="699"/>
      <c r="BZ596" s="699"/>
      <c r="CA596" s="699"/>
      <c r="CB596" s="699"/>
      <c r="CC596" s="699"/>
      <c r="CD596" s="699"/>
      <c r="CE596" s="699"/>
      <c r="CF596" s="699"/>
      <c r="CG596" s="699"/>
      <c r="CH596" s="699"/>
      <c r="CI596" s="699"/>
      <c r="CJ596" s="699"/>
      <c r="CK596" s="699"/>
      <c r="CL596" s="699"/>
      <c r="CM596" s="699"/>
      <c r="CN596" s="699"/>
      <c r="CO596" s="699"/>
      <c r="CP596" s="699"/>
      <c r="CQ596" s="699"/>
      <c r="CR596" s="699"/>
      <c r="CS596" s="699"/>
      <c r="CT596" s="699"/>
      <c r="CU596" s="699"/>
      <c r="CV596" s="699"/>
      <c r="CW596" s="699"/>
      <c r="CX596" s="699"/>
      <c r="CY596" s="699"/>
      <c r="CZ596" s="699"/>
      <c r="DA596" s="699"/>
      <c r="DB596" s="699"/>
      <c r="DC596" s="699"/>
      <c r="DD596" s="699"/>
      <c r="DE596" s="697"/>
      <c r="DF596" s="697"/>
      <c r="DG596" s="699"/>
      <c r="DH596" s="699"/>
      <c r="DJ596" s="699"/>
      <c r="DK596" s="699"/>
      <c r="DL596" s="699"/>
      <c r="DM596" s="699"/>
      <c r="DN596" s="699"/>
      <c r="DO596" s="699"/>
      <c r="DP596" s="699"/>
      <c r="DQ596" s="699"/>
      <c r="DR596" s="699"/>
      <c r="DS596" s="699"/>
      <c r="DT596" s="699"/>
      <c r="DU596" s="699"/>
      <c r="DV596" s="699"/>
      <c r="DW596" s="699"/>
      <c r="DX596" s="699"/>
      <c r="DY596" s="699"/>
      <c r="DZ596" s="699"/>
      <c r="EA596" s="699"/>
      <c r="EB596" s="699"/>
      <c r="EC596" s="699"/>
      <c r="ED596" s="699"/>
      <c r="EE596" s="699"/>
      <c r="EF596" s="699"/>
      <c r="EG596" s="699"/>
      <c r="EH596" s="699"/>
      <c r="EI596" s="699"/>
      <c r="EJ596" s="699"/>
      <c r="EK596" s="699"/>
      <c r="EL596" s="699"/>
      <c r="EM596" s="699"/>
      <c r="EN596" s="699"/>
      <c r="EO596" s="697"/>
      <c r="EP596" s="697"/>
      <c r="EQ596" s="699"/>
      <c r="ER596" s="699"/>
      <c r="ET596" s="699"/>
      <c r="EU596" s="699"/>
      <c r="EV596" s="699"/>
      <c r="EW596" s="699"/>
      <c r="EX596" s="699"/>
      <c r="EY596" s="699"/>
      <c r="EZ596" s="699"/>
      <c r="FA596" s="699"/>
      <c r="FB596" s="699"/>
      <c r="FC596" s="699"/>
      <c r="FD596" s="699"/>
      <c r="FE596" s="699"/>
      <c r="FF596" s="699"/>
      <c r="FG596" s="699"/>
      <c r="FH596" s="699"/>
      <c r="FI596" s="699"/>
      <c r="FJ596" s="699"/>
      <c r="FK596" s="699"/>
      <c r="FL596" s="699"/>
      <c r="FM596" s="699"/>
      <c r="FN596" s="699"/>
      <c r="FO596" s="699"/>
      <c r="FP596" s="699"/>
      <c r="FQ596" s="699"/>
      <c r="FR596" s="699"/>
      <c r="FS596" s="699"/>
      <c r="FT596" s="699"/>
      <c r="FU596" s="699"/>
      <c r="FV596" s="699"/>
      <c r="FW596" s="699"/>
      <c r="FX596" s="699"/>
      <c r="FY596" s="697"/>
      <c r="FZ596" s="697"/>
      <c r="GA596" s="699"/>
      <c r="GB596" s="699"/>
      <c r="GD596" s="699"/>
      <c r="GE596" s="699"/>
      <c r="GF596" s="699"/>
      <c r="GG596" s="699"/>
      <c r="GH596" s="699"/>
      <c r="GI596" s="699"/>
      <c r="GJ596" s="699"/>
      <c r="GK596" s="699"/>
      <c r="GL596" s="699"/>
      <c r="GM596" s="699"/>
      <c r="GN596" s="699"/>
      <c r="GO596" s="699"/>
      <c r="GP596" s="699"/>
      <c r="GQ596" s="699"/>
      <c r="GR596" s="699"/>
      <c r="GS596" s="699"/>
      <c r="GT596" s="699"/>
      <c r="GU596" s="699"/>
      <c r="GV596" s="699"/>
      <c r="GW596" s="699"/>
      <c r="GX596" s="699"/>
      <c r="GY596" s="699"/>
      <c r="GZ596" s="699"/>
      <c r="HA596" s="699"/>
      <c r="HB596" s="699"/>
      <c r="HC596" s="699"/>
      <c r="HD596" s="699"/>
      <c r="HE596" s="699"/>
      <c r="HF596" s="699"/>
      <c r="HG596" s="699"/>
      <c r="HH596" s="699"/>
      <c r="HI596" s="699"/>
      <c r="HJ596" s="699"/>
      <c r="HK596" s="699"/>
      <c r="HL596" s="699"/>
      <c r="HM596" s="699"/>
      <c r="HN596" s="699"/>
      <c r="HO596" s="699"/>
      <c r="HP596" s="699"/>
      <c r="HQ596" s="699"/>
      <c r="HR596" s="699"/>
    </row>
    <row r="597" spans="1:226" s="707" customFormat="1" x14ac:dyDescent="0.25">
      <c r="A597" s="845" t="s">
        <v>680</v>
      </c>
      <c r="B597" s="846">
        <f t="shared" si="3820"/>
        <v>5247.1</v>
      </c>
      <c r="C597" s="847">
        <f>FU458</f>
        <v>4030.1</v>
      </c>
      <c r="D597" s="847">
        <f>FV458</f>
        <v>1217</v>
      </c>
      <c r="F597" s="699"/>
      <c r="G597" s="708"/>
      <c r="H597" s="699"/>
      <c r="I597" s="700"/>
      <c r="J597" s="699"/>
      <c r="K597" s="700"/>
      <c r="L597" s="699"/>
      <c r="M597" s="700"/>
      <c r="N597" s="699"/>
      <c r="O597" s="700"/>
      <c r="P597" s="699"/>
      <c r="Q597" s="700"/>
      <c r="R597" s="699"/>
      <c r="S597" s="700"/>
      <c r="T597" s="699"/>
      <c r="U597" s="700"/>
      <c r="V597" s="699"/>
      <c r="W597" s="700"/>
      <c r="X597" s="699"/>
      <c r="Y597" s="700"/>
      <c r="Z597" s="699"/>
      <c r="AA597" s="699"/>
      <c r="AB597" s="699"/>
      <c r="AC597" s="699"/>
      <c r="AD597" s="699"/>
      <c r="AE597" s="699"/>
      <c r="AF597" s="699"/>
      <c r="AG597" s="699"/>
      <c r="AH597" s="699"/>
      <c r="AI597" s="699"/>
      <c r="AJ597" s="699"/>
      <c r="AK597" s="697"/>
      <c r="AL597" s="709"/>
      <c r="AM597" s="699"/>
      <c r="AN597" s="699"/>
      <c r="AP597" s="699"/>
      <c r="AQ597" s="699"/>
      <c r="AR597" s="699"/>
      <c r="AS597" s="699"/>
      <c r="AT597" s="699"/>
      <c r="AU597" s="699"/>
      <c r="AV597" s="699"/>
      <c r="AW597" s="699"/>
      <c r="AX597" s="699"/>
      <c r="AY597" s="699"/>
      <c r="AZ597" s="699"/>
      <c r="BA597" s="699"/>
      <c r="BB597" s="699"/>
      <c r="BC597" s="699"/>
      <c r="BD597" s="699"/>
      <c r="BE597" s="699"/>
      <c r="BF597" s="699"/>
      <c r="BG597" s="699"/>
      <c r="BH597" s="699"/>
      <c r="BI597" s="699"/>
      <c r="BJ597" s="699"/>
      <c r="BK597" s="699"/>
      <c r="BL597" s="699"/>
      <c r="BM597" s="699"/>
      <c r="BN597" s="699"/>
      <c r="BO597" s="699"/>
      <c r="BP597" s="699"/>
      <c r="BQ597" s="699"/>
      <c r="BR597" s="699"/>
      <c r="BS597" s="699"/>
      <c r="BT597" s="699"/>
      <c r="BU597" s="697"/>
      <c r="BV597" s="709"/>
      <c r="BW597" s="699"/>
      <c r="BX597" s="699"/>
      <c r="BZ597" s="699"/>
      <c r="CA597" s="699"/>
      <c r="CB597" s="699"/>
      <c r="CC597" s="699"/>
      <c r="CD597" s="699"/>
      <c r="CE597" s="699"/>
      <c r="CF597" s="699"/>
      <c r="CG597" s="699"/>
      <c r="CH597" s="699"/>
      <c r="CI597" s="699"/>
      <c r="CJ597" s="699"/>
      <c r="CK597" s="699"/>
      <c r="CL597" s="699"/>
      <c r="CM597" s="699"/>
      <c r="CN597" s="699"/>
      <c r="CO597" s="699"/>
      <c r="CP597" s="699"/>
      <c r="CQ597" s="699"/>
      <c r="CR597" s="699"/>
      <c r="CS597" s="699"/>
      <c r="CT597" s="699"/>
      <c r="CU597" s="699"/>
      <c r="CV597" s="699"/>
      <c r="CW597" s="699"/>
      <c r="CX597" s="699"/>
      <c r="CY597" s="699"/>
      <c r="CZ597" s="699"/>
      <c r="DA597" s="699"/>
      <c r="DB597" s="699"/>
      <c r="DC597" s="699"/>
      <c r="DD597" s="699"/>
      <c r="DE597" s="697"/>
      <c r="DF597" s="697"/>
      <c r="DG597" s="699"/>
      <c r="DH597" s="699"/>
      <c r="DJ597" s="699"/>
      <c r="DK597" s="699"/>
      <c r="DL597" s="699"/>
      <c r="DM597" s="699"/>
      <c r="DN597" s="699"/>
      <c r="DO597" s="699"/>
      <c r="DP597" s="699"/>
      <c r="DQ597" s="699"/>
      <c r="DR597" s="699"/>
      <c r="DS597" s="699"/>
      <c r="DT597" s="699"/>
      <c r="DU597" s="699"/>
      <c r="DV597" s="699"/>
      <c r="DW597" s="699"/>
      <c r="DX597" s="699"/>
      <c r="DY597" s="699"/>
      <c r="DZ597" s="699"/>
      <c r="EA597" s="699"/>
      <c r="EB597" s="699"/>
      <c r="EC597" s="699"/>
      <c r="ED597" s="699"/>
      <c r="EE597" s="699"/>
      <c r="EF597" s="699"/>
      <c r="EG597" s="699"/>
      <c r="EH597" s="699"/>
      <c r="EI597" s="699"/>
      <c r="EJ597" s="699"/>
      <c r="EK597" s="699"/>
      <c r="EL597" s="699"/>
      <c r="EM597" s="699"/>
      <c r="EN597" s="699"/>
      <c r="EO597" s="697"/>
      <c r="EP597" s="697"/>
      <c r="EQ597" s="699"/>
      <c r="ER597" s="699"/>
      <c r="ET597" s="699"/>
      <c r="EU597" s="699"/>
      <c r="EV597" s="699"/>
      <c r="EW597" s="699"/>
      <c r="EX597" s="699"/>
      <c r="EY597" s="699"/>
      <c r="EZ597" s="699"/>
      <c r="FA597" s="699"/>
      <c r="FB597" s="699"/>
      <c r="FC597" s="699"/>
      <c r="FD597" s="699"/>
      <c r="FE597" s="699"/>
      <c r="FF597" s="699"/>
      <c r="FG597" s="699"/>
      <c r="FH597" s="699"/>
      <c r="FI597" s="699"/>
      <c r="FJ597" s="699"/>
      <c r="FK597" s="699"/>
      <c r="FL597" s="699"/>
      <c r="FM597" s="699"/>
      <c r="FN597" s="699"/>
      <c r="FO597" s="699"/>
      <c r="FP597" s="699"/>
      <c r="FQ597" s="699"/>
      <c r="FR597" s="699"/>
      <c r="FS597" s="699"/>
      <c r="FT597" s="699"/>
      <c r="FU597" s="699"/>
      <c r="FV597" s="699"/>
      <c r="FW597" s="699"/>
      <c r="FX597" s="699"/>
      <c r="FY597" s="697"/>
      <c r="FZ597" s="697"/>
      <c r="GA597" s="699"/>
      <c r="GB597" s="699"/>
      <c r="GD597" s="699"/>
      <c r="GE597" s="699"/>
      <c r="GF597" s="699"/>
      <c r="GG597" s="699"/>
      <c r="GH597" s="699"/>
      <c r="GI597" s="699"/>
      <c r="GJ597" s="699"/>
      <c r="GK597" s="699"/>
      <c r="GL597" s="699"/>
      <c r="GM597" s="699"/>
      <c r="GN597" s="699"/>
      <c r="GO597" s="699"/>
      <c r="GP597" s="699"/>
      <c r="GQ597" s="699"/>
      <c r="GR597" s="699"/>
      <c r="GS597" s="699"/>
      <c r="GT597" s="699"/>
      <c r="GU597" s="699"/>
      <c r="GV597" s="699"/>
      <c r="GW597" s="699"/>
      <c r="GX597" s="699"/>
      <c r="GY597" s="699"/>
      <c r="GZ597" s="699"/>
      <c r="HA597" s="699"/>
      <c r="HB597" s="699"/>
      <c r="HC597" s="699"/>
      <c r="HD597" s="699"/>
      <c r="HE597" s="699"/>
      <c r="HF597" s="699"/>
      <c r="HG597" s="699"/>
      <c r="HH597" s="699"/>
      <c r="HI597" s="699"/>
      <c r="HJ597" s="699"/>
      <c r="HK597" s="699"/>
      <c r="HL597" s="699"/>
      <c r="HM597" s="699"/>
      <c r="HN597" s="699"/>
      <c r="HO597" s="699"/>
      <c r="HP597" s="699"/>
      <c r="HQ597" s="699"/>
      <c r="HR597" s="699"/>
    </row>
    <row r="598" spans="1:226" s="707" customFormat="1" x14ac:dyDescent="0.25">
      <c r="A598" s="845" t="s">
        <v>50</v>
      </c>
      <c r="B598" s="846">
        <f t="shared" si="3820"/>
        <v>34186</v>
      </c>
      <c r="C598" s="847">
        <f>BQ458</f>
        <v>26256.5</v>
      </c>
      <c r="D598" s="847">
        <f>BR458</f>
        <v>7929.5</v>
      </c>
      <c r="F598" s="699"/>
      <c r="G598" s="708"/>
      <c r="H598" s="699"/>
      <c r="I598" s="700"/>
      <c r="J598" s="699"/>
      <c r="K598" s="700"/>
      <c r="L598" s="699"/>
      <c r="M598" s="700"/>
      <c r="N598" s="699"/>
      <c r="O598" s="700"/>
      <c r="P598" s="699"/>
      <c r="Q598" s="700"/>
      <c r="R598" s="699"/>
      <c r="S598" s="700"/>
      <c r="T598" s="699"/>
      <c r="U598" s="700"/>
      <c r="V598" s="699"/>
      <c r="W598" s="700"/>
      <c r="X598" s="699"/>
      <c r="Y598" s="700"/>
      <c r="Z598" s="699"/>
      <c r="AA598" s="699"/>
      <c r="AB598" s="699"/>
      <c r="AC598" s="699"/>
      <c r="AD598" s="699"/>
      <c r="AE598" s="699"/>
      <c r="AF598" s="699"/>
      <c r="AG598" s="699"/>
      <c r="AH598" s="699"/>
      <c r="AI598" s="699"/>
      <c r="AJ598" s="699"/>
      <c r="AK598" s="697"/>
      <c r="AL598" s="709"/>
      <c r="AM598" s="699"/>
      <c r="AN598" s="699"/>
      <c r="AP598" s="699"/>
      <c r="AQ598" s="699"/>
      <c r="AR598" s="699"/>
      <c r="AS598" s="699"/>
      <c r="AT598" s="699"/>
      <c r="AU598" s="699"/>
      <c r="AV598" s="699"/>
      <c r="AW598" s="699"/>
      <c r="AX598" s="699"/>
      <c r="AY598" s="699"/>
      <c r="AZ598" s="699"/>
      <c r="BA598" s="699"/>
      <c r="BB598" s="699"/>
      <c r="BC598" s="699"/>
      <c r="BD598" s="699"/>
      <c r="BE598" s="699"/>
      <c r="BF598" s="699"/>
      <c r="BG598" s="699"/>
      <c r="BH598" s="699"/>
      <c r="BI598" s="699"/>
      <c r="BJ598" s="699"/>
      <c r="BK598" s="699"/>
      <c r="BL598" s="699"/>
      <c r="BM598" s="699"/>
      <c r="BN598" s="699"/>
      <c r="BO598" s="699"/>
      <c r="BP598" s="699"/>
      <c r="BQ598" s="699"/>
      <c r="BR598" s="699"/>
      <c r="BS598" s="699"/>
      <c r="BT598" s="699"/>
      <c r="BU598" s="697"/>
      <c r="BV598" s="709"/>
      <c r="BW598" s="699"/>
      <c r="BX598" s="699"/>
      <c r="BZ598" s="699"/>
      <c r="CA598" s="699"/>
      <c r="CB598" s="699"/>
      <c r="CC598" s="699"/>
      <c r="CD598" s="699"/>
      <c r="CE598" s="699"/>
      <c r="CF598" s="699"/>
      <c r="CG598" s="699"/>
      <c r="CH598" s="699"/>
      <c r="CI598" s="699"/>
      <c r="CJ598" s="699"/>
      <c r="CK598" s="699"/>
      <c r="CL598" s="699"/>
      <c r="CM598" s="699"/>
      <c r="CN598" s="699"/>
      <c r="CO598" s="699"/>
      <c r="CP598" s="699"/>
      <c r="CQ598" s="699"/>
      <c r="CR598" s="699"/>
      <c r="CS598" s="699"/>
      <c r="CT598" s="699"/>
      <c r="CU598" s="699"/>
      <c r="CV598" s="699"/>
      <c r="CW598" s="699"/>
      <c r="CX598" s="699"/>
      <c r="CY598" s="699"/>
      <c r="CZ598" s="699"/>
      <c r="DA598" s="699"/>
      <c r="DB598" s="699"/>
      <c r="DC598" s="699"/>
      <c r="DD598" s="699"/>
      <c r="DE598" s="697"/>
      <c r="DF598" s="697"/>
      <c r="DG598" s="699"/>
      <c r="DH598" s="699"/>
      <c r="DJ598" s="699"/>
      <c r="DK598" s="699"/>
      <c r="DL598" s="699"/>
      <c r="DM598" s="699"/>
      <c r="DN598" s="699"/>
      <c r="DO598" s="699"/>
      <c r="DP598" s="699"/>
      <c r="DQ598" s="699"/>
      <c r="DR598" s="699"/>
      <c r="DS598" s="699"/>
      <c r="DT598" s="699"/>
      <c r="DU598" s="699"/>
      <c r="DV598" s="699"/>
      <c r="DW598" s="699"/>
      <c r="DX598" s="699"/>
      <c r="DY598" s="699"/>
      <c r="DZ598" s="699"/>
      <c r="EA598" s="699"/>
      <c r="EB598" s="699"/>
      <c r="EC598" s="699"/>
      <c r="ED598" s="699"/>
      <c r="EE598" s="699"/>
      <c r="EF598" s="699"/>
      <c r="EG598" s="699"/>
      <c r="EH598" s="699"/>
      <c r="EI598" s="699"/>
      <c r="EJ598" s="699"/>
      <c r="EK598" s="699"/>
      <c r="EL598" s="699"/>
      <c r="EM598" s="699"/>
      <c r="EN598" s="699"/>
      <c r="EO598" s="697"/>
      <c r="EP598" s="697"/>
      <c r="EQ598" s="699"/>
      <c r="ER598" s="699"/>
      <c r="ET598" s="699"/>
      <c r="EU598" s="699"/>
      <c r="EV598" s="699"/>
      <c r="EW598" s="699"/>
      <c r="EX598" s="699"/>
      <c r="EY598" s="699"/>
      <c r="EZ598" s="699"/>
      <c r="FA598" s="699"/>
      <c r="FB598" s="699"/>
      <c r="FC598" s="699"/>
      <c r="FD598" s="699"/>
      <c r="FE598" s="699"/>
      <c r="FF598" s="699"/>
      <c r="FG598" s="699"/>
      <c r="FH598" s="699"/>
      <c r="FI598" s="699"/>
      <c r="FJ598" s="699"/>
      <c r="FK598" s="699"/>
      <c r="FL598" s="699"/>
      <c r="FM598" s="699"/>
      <c r="FN598" s="699"/>
      <c r="FO598" s="699"/>
      <c r="FP598" s="699"/>
      <c r="FQ598" s="699"/>
      <c r="FR598" s="699"/>
      <c r="FS598" s="699"/>
      <c r="FT598" s="699"/>
      <c r="FU598" s="699"/>
      <c r="FV598" s="699"/>
      <c r="FW598" s="699"/>
      <c r="FX598" s="699"/>
      <c r="FY598" s="697"/>
      <c r="FZ598" s="697"/>
      <c r="GA598" s="699"/>
      <c r="GB598" s="699"/>
      <c r="GD598" s="699"/>
      <c r="GE598" s="699"/>
      <c r="GF598" s="699"/>
      <c r="GG598" s="699"/>
      <c r="GH598" s="699"/>
      <c r="GI598" s="699"/>
      <c r="GJ598" s="699"/>
      <c r="GK598" s="699"/>
      <c r="GL598" s="699"/>
      <c r="GM598" s="699"/>
      <c r="GN598" s="699"/>
      <c r="GO598" s="699"/>
      <c r="GP598" s="699"/>
      <c r="GQ598" s="699"/>
      <c r="GR598" s="699"/>
      <c r="GS598" s="699"/>
      <c r="GT598" s="699"/>
      <c r="GU598" s="699"/>
      <c r="GV598" s="699"/>
      <c r="GW598" s="699"/>
      <c r="GX598" s="699"/>
      <c r="GY598" s="699"/>
      <c r="GZ598" s="699"/>
      <c r="HA598" s="699"/>
      <c r="HB598" s="699"/>
      <c r="HC598" s="699"/>
      <c r="HD598" s="699"/>
      <c r="HE598" s="699"/>
      <c r="HF598" s="699"/>
      <c r="HG598" s="699"/>
      <c r="HH598" s="699"/>
      <c r="HI598" s="699"/>
      <c r="HJ598" s="699"/>
      <c r="HK598" s="699"/>
      <c r="HL598" s="699"/>
      <c r="HM598" s="699"/>
      <c r="HN598" s="699"/>
      <c r="HO598" s="699"/>
      <c r="HP598" s="699"/>
      <c r="HQ598" s="699"/>
      <c r="HR598" s="699"/>
    </row>
    <row r="599" spans="1:226" s="707" customFormat="1" x14ac:dyDescent="0.25">
      <c r="A599" s="845" t="s">
        <v>540</v>
      </c>
      <c r="B599" s="846">
        <f t="shared" si="3820"/>
        <v>34020.800000000003</v>
      </c>
      <c r="C599" s="847">
        <f>DA458</f>
        <v>26129.599999999999</v>
      </c>
      <c r="D599" s="847">
        <f>DB458</f>
        <v>7891.2</v>
      </c>
      <c r="F599" s="699"/>
      <c r="G599" s="708"/>
      <c r="H599" s="699"/>
      <c r="I599" s="700"/>
      <c r="J599" s="699"/>
      <c r="K599" s="700"/>
      <c r="L599" s="699"/>
      <c r="M599" s="700"/>
      <c r="N599" s="699"/>
      <c r="O599" s="700"/>
      <c r="P599" s="699"/>
      <c r="Q599" s="700"/>
      <c r="R599" s="699"/>
      <c r="S599" s="700"/>
      <c r="T599" s="699"/>
      <c r="U599" s="700"/>
      <c r="V599" s="699"/>
      <c r="W599" s="700"/>
      <c r="X599" s="699"/>
      <c r="Y599" s="700"/>
      <c r="Z599" s="699"/>
      <c r="AA599" s="699"/>
      <c r="AB599" s="699"/>
      <c r="AC599" s="699"/>
      <c r="AD599" s="699"/>
      <c r="AE599" s="699"/>
      <c r="AF599" s="699"/>
      <c r="AG599" s="699"/>
      <c r="AH599" s="699"/>
      <c r="AI599" s="699"/>
      <c r="AJ599" s="699"/>
      <c r="AK599" s="697"/>
      <c r="AL599" s="709"/>
      <c r="AM599" s="699"/>
      <c r="AN599" s="699"/>
      <c r="AP599" s="699"/>
      <c r="AQ599" s="699"/>
      <c r="AR599" s="699"/>
      <c r="AS599" s="699"/>
      <c r="AT599" s="699"/>
      <c r="AU599" s="699"/>
      <c r="AV599" s="699"/>
      <c r="AW599" s="699"/>
      <c r="AX599" s="699"/>
      <c r="AY599" s="699"/>
      <c r="AZ599" s="699"/>
      <c r="BA599" s="699"/>
      <c r="BB599" s="699"/>
      <c r="BC599" s="699"/>
      <c r="BD599" s="699"/>
      <c r="BE599" s="699"/>
      <c r="BF599" s="699"/>
      <c r="BG599" s="699"/>
      <c r="BH599" s="699"/>
      <c r="BI599" s="699"/>
      <c r="BJ599" s="699"/>
      <c r="BK599" s="699"/>
      <c r="BL599" s="699"/>
      <c r="BM599" s="699"/>
      <c r="BN599" s="699"/>
      <c r="BO599" s="699"/>
      <c r="BP599" s="699"/>
      <c r="BQ599" s="699"/>
      <c r="BR599" s="699"/>
      <c r="BS599" s="699"/>
      <c r="BT599" s="699"/>
      <c r="BU599" s="697"/>
      <c r="BV599" s="709"/>
      <c r="BW599" s="699"/>
      <c r="BX599" s="699"/>
      <c r="BZ599" s="699"/>
      <c r="CA599" s="699"/>
      <c r="CB599" s="699"/>
      <c r="CC599" s="699"/>
      <c r="CD599" s="699"/>
      <c r="CE599" s="699"/>
      <c r="CF599" s="699"/>
      <c r="CG599" s="699"/>
      <c r="CH599" s="699"/>
      <c r="CI599" s="699"/>
      <c r="CJ599" s="699"/>
      <c r="CK599" s="699"/>
      <c r="CL599" s="699"/>
      <c r="CM599" s="699"/>
      <c r="CN599" s="699"/>
      <c r="CO599" s="699"/>
      <c r="CP599" s="699"/>
      <c r="CQ599" s="699"/>
      <c r="CR599" s="699"/>
      <c r="CS599" s="699"/>
      <c r="CT599" s="699"/>
      <c r="CU599" s="699"/>
      <c r="CV599" s="699"/>
      <c r="CW599" s="699"/>
      <c r="CX599" s="699"/>
      <c r="CY599" s="699"/>
      <c r="CZ599" s="699"/>
      <c r="DA599" s="699"/>
      <c r="DB599" s="699"/>
      <c r="DC599" s="699"/>
      <c r="DD599" s="699"/>
      <c r="DE599" s="697"/>
      <c r="DF599" s="697"/>
      <c r="DG599" s="699"/>
      <c r="DH599" s="699"/>
      <c r="DJ599" s="699"/>
      <c r="DK599" s="699"/>
      <c r="DL599" s="699"/>
      <c r="DM599" s="699"/>
      <c r="DN599" s="699"/>
      <c r="DO599" s="699"/>
      <c r="DP599" s="699"/>
      <c r="DQ599" s="699"/>
      <c r="DR599" s="699"/>
      <c r="DS599" s="699"/>
      <c r="DT599" s="699"/>
      <c r="DU599" s="699"/>
      <c r="DV599" s="699"/>
      <c r="DW599" s="699"/>
      <c r="DX599" s="699"/>
      <c r="DY599" s="699"/>
      <c r="DZ599" s="699"/>
      <c r="EA599" s="699"/>
      <c r="EB599" s="699"/>
      <c r="EC599" s="699"/>
      <c r="ED599" s="699"/>
      <c r="EE599" s="699"/>
      <c r="EF599" s="699"/>
      <c r="EG599" s="699"/>
      <c r="EH599" s="699"/>
      <c r="EI599" s="699"/>
      <c r="EJ599" s="699"/>
      <c r="EK599" s="699"/>
      <c r="EL599" s="699"/>
      <c r="EM599" s="699"/>
      <c r="EN599" s="699"/>
      <c r="EO599" s="697"/>
      <c r="EP599" s="697"/>
      <c r="EQ599" s="699"/>
      <c r="ER599" s="699"/>
      <c r="ET599" s="699"/>
      <c r="EU599" s="699"/>
      <c r="EV599" s="699"/>
      <c r="EW599" s="699"/>
      <c r="EX599" s="699"/>
      <c r="EY599" s="699"/>
      <c r="EZ599" s="699"/>
      <c r="FA599" s="699"/>
      <c r="FB599" s="699"/>
      <c r="FC599" s="699"/>
      <c r="FD599" s="699"/>
      <c r="FE599" s="699"/>
      <c r="FF599" s="699"/>
      <c r="FG599" s="699"/>
      <c r="FH599" s="699"/>
      <c r="FI599" s="699"/>
      <c r="FJ599" s="699"/>
      <c r="FK599" s="699"/>
      <c r="FL599" s="699"/>
      <c r="FM599" s="699"/>
      <c r="FN599" s="699"/>
      <c r="FO599" s="699"/>
      <c r="FP599" s="699"/>
      <c r="FQ599" s="699"/>
      <c r="FR599" s="699"/>
      <c r="FS599" s="699"/>
      <c r="FT599" s="699"/>
      <c r="FU599" s="699"/>
      <c r="FV599" s="699"/>
      <c r="FW599" s="699"/>
      <c r="FX599" s="699"/>
      <c r="FY599" s="697"/>
      <c r="FZ599" s="697"/>
      <c r="GA599" s="699"/>
      <c r="GB599" s="699"/>
      <c r="GD599" s="699"/>
      <c r="GE599" s="699"/>
      <c r="GF599" s="699"/>
      <c r="GG599" s="699"/>
      <c r="GH599" s="699"/>
      <c r="GI599" s="699"/>
      <c r="GJ599" s="699"/>
      <c r="GK599" s="699"/>
      <c r="GL599" s="699"/>
      <c r="GM599" s="699"/>
      <c r="GN599" s="699"/>
      <c r="GO599" s="699"/>
      <c r="GP599" s="699"/>
      <c r="GQ599" s="699"/>
      <c r="GR599" s="699"/>
      <c r="GS599" s="699"/>
      <c r="GT599" s="699"/>
      <c r="GU599" s="699"/>
      <c r="GV599" s="699"/>
      <c r="GW599" s="699"/>
      <c r="GX599" s="699"/>
      <c r="GY599" s="699"/>
      <c r="GZ599" s="699"/>
      <c r="HA599" s="699"/>
      <c r="HB599" s="699"/>
      <c r="HC599" s="699"/>
      <c r="HD599" s="699"/>
      <c r="HE599" s="699"/>
      <c r="HF599" s="699"/>
      <c r="HG599" s="699"/>
      <c r="HH599" s="699"/>
      <c r="HI599" s="699"/>
      <c r="HJ599" s="699"/>
      <c r="HK599" s="699"/>
      <c r="HL599" s="699"/>
      <c r="HM599" s="699"/>
      <c r="HN599" s="699"/>
      <c r="HO599" s="699"/>
      <c r="HP599" s="699"/>
      <c r="HQ599" s="699"/>
      <c r="HR599" s="699"/>
    </row>
    <row r="600" spans="1:226" s="707" customFormat="1" x14ac:dyDescent="0.25">
      <c r="A600" s="845" t="s">
        <v>63</v>
      </c>
      <c r="B600" s="846">
        <f t="shared" si="3820"/>
        <v>11543.8</v>
      </c>
      <c r="C600" s="847">
        <f>EK458</f>
        <v>8866.2000000000007</v>
      </c>
      <c r="D600" s="847">
        <f>EL458</f>
        <v>2677.6</v>
      </c>
      <c r="F600" s="699"/>
      <c r="G600" s="708"/>
      <c r="H600" s="699"/>
      <c r="I600" s="700"/>
      <c r="J600" s="699"/>
      <c r="K600" s="700"/>
      <c r="L600" s="699"/>
      <c r="M600" s="700"/>
      <c r="N600" s="699"/>
      <c r="O600" s="700"/>
      <c r="P600" s="699"/>
      <c r="Q600" s="700"/>
      <c r="R600" s="699"/>
      <c r="S600" s="700"/>
      <c r="T600" s="699"/>
      <c r="U600" s="700"/>
      <c r="V600" s="699"/>
      <c r="W600" s="700"/>
      <c r="X600" s="699"/>
      <c r="Y600" s="700"/>
      <c r="Z600" s="699"/>
      <c r="AA600" s="699"/>
      <c r="AB600" s="699"/>
      <c r="AC600" s="699"/>
      <c r="AD600" s="699"/>
      <c r="AE600" s="699"/>
      <c r="AF600" s="699"/>
      <c r="AG600" s="699"/>
      <c r="AH600" s="699"/>
      <c r="AI600" s="699"/>
      <c r="AJ600" s="699"/>
      <c r="AK600" s="697"/>
      <c r="AL600" s="709"/>
      <c r="AM600" s="699"/>
      <c r="AN600" s="699"/>
      <c r="AP600" s="699"/>
      <c r="AQ600" s="699"/>
      <c r="AR600" s="699"/>
      <c r="AS600" s="699"/>
      <c r="AT600" s="699"/>
      <c r="AU600" s="699"/>
      <c r="AV600" s="699"/>
      <c r="AW600" s="699"/>
      <c r="AX600" s="699"/>
      <c r="AY600" s="699"/>
      <c r="AZ600" s="699"/>
      <c r="BA600" s="699"/>
      <c r="BB600" s="699"/>
      <c r="BC600" s="699"/>
      <c r="BD600" s="699"/>
      <c r="BE600" s="699"/>
      <c r="BF600" s="699"/>
      <c r="BG600" s="699"/>
      <c r="BH600" s="699"/>
      <c r="BI600" s="699"/>
      <c r="BJ600" s="699"/>
      <c r="BK600" s="699"/>
      <c r="BL600" s="699"/>
      <c r="BM600" s="699"/>
      <c r="BN600" s="699"/>
      <c r="BO600" s="699"/>
      <c r="BP600" s="699"/>
      <c r="BQ600" s="699"/>
      <c r="BR600" s="699"/>
      <c r="BS600" s="699"/>
      <c r="BT600" s="699"/>
      <c r="BU600" s="697"/>
      <c r="BV600" s="709"/>
      <c r="BW600" s="699"/>
      <c r="BX600" s="699"/>
      <c r="BZ600" s="699"/>
      <c r="CA600" s="699"/>
      <c r="CB600" s="699"/>
      <c r="CC600" s="699"/>
      <c r="CD600" s="699"/>
      <c r="CE600" s="699"/>
      <c r="CF600" s="699"/>
      <c r="CG600" s="699"/>
      <c r="CH600" s="699"/>
      <c r="CI600" s="699"/>
      <c r="CJ600" s="699"/>
      <c r="CK600" s="699"/>
      <c r="CL600" s="699"/>
      <c r="CM600" s="699"/>
      <c r="CN600" s="699"/>
      <c r="CO600" s="699"/>
      <c r="CP600" s="699"/>
      <c r="CQ600" s="699"/>
      <c r="CR600" s="699"/>
      <c r="CS600" s="699"/>
      <c r="CT600" s="699"/>
      <c r="CU600" s="699"/>
      <c r="CV600" s="699"/>
      <c r="CW600" s="699"/>
      <c r="CX600" s="699"/>
      <c r="CY600" s="699"/>
      <c r="CZ600" s="699"/>
      <c r="DA600" s="699"/>
      <c r="DB600" s="699"/>
      <c r="DC600" s="699"/>
      <c r="DD600" s="699"/>
      <c r="DE600" s="697"/>
      <c r="DF600" s="697"/>
      <c r="DG600" s="699"/>
      <c r="DH600" s="699"/>
      <c r="DJ600" s="699"/>
      <c r="DK600" s="699"/>
      <c r="DL600" s="699"/>
      <c r="DM600" s="699"/>
      <c r="DN600" s="699"/>
      <c r="DO600" s="699"/>
      <c r="DP600" s="699"/>
      <c r="DQ600" s="699"/>
      <c r="DR600" s="699"/>
      <c r="DS600" s="699"/>
      <c r="DT600" s="699"/>
      <c r="DU600" s="699"/>
      <c r="DV600" s="699"/>
      <c r="DW600" s="699"/>
      <c r="DX600" s="699"/>
      <c r="DY600" s="699"/>
      <c r="DZ600" s="699"/>
      <c r="EA600" s="699"/>
      <c r="EB600" s="699"/>
      <c r="EC600" s="699"/>
      <c r="ED600" s="699"/>
      <c r="EE600" s="699"/>
      <c r="EF600" s="699"/>
      <c r="EG600" s="699"/>
      <c r="EH600" s="699"/>
      <c r="EI600" s="699"/>
      <c r="EJ600" s="699"/>
      <c r="EK600" s="699"/>
      <c r="EL600" s="699"/>
      <c r="EM600" s="699"/>
      <c r="EN600" s="699"/>
      <c r="EO600" s="697"/>
      <c r="EP600" s="697"/>
      <c r="EQ600" s="699"/>
      <c r="ER600" s="699"/>
      <c r="ET600" s="699"/>
      <c r="EU600" s="699"/>
      <c r="EV600" s="699"/>
      <c r="EW600" s="699"/>
      <c r="EX600" s="699"/>
      <c r="EY600" s="699"/>
      <c r="EZ600" s="699"/>
      <c r="FA600" s="699"/>
      <c r="FB600" s="699"/>
      <c r="FC600" s="699"/>
      <c r="FD600" s="699"/>
      <c r="FE600" s="699"/>
      <c r="FF600" s="699"/>
      <c r="FG600" s="699"/>
      <c r="FH600" s="699"/>
      <c r="FI600" s="699"/>
      <c r="FJ600" s="699"/>
      <c r="FK600" s="699"/>
      <c r="FL600" s="699"/>
      <c r="FM600" s="699"/>
      <c r="FN600" s="699"/>
      <c r="FO600" s="699"/>
      <c r="FP600" s="699"/>
      <c r="FQ600" s="699"/>
      <c r="FR600" s="699"/>
      <c r="FS600" s="699"/>
      <c r="FT600" s="699"/>
      <c r="FU600" s="699"/>
      <c r="FV600" s="699"/>
      <c r="FW600" s="699"/>
      <c r="FX600" s="699"/>
      <c r="FY600" s="697"/>
      <c r="FZ600" s="697"/>
      <c r="GA600" s="699"/>
      <c r="GB600" s="699"/>
      <c r="GD600" s="699"/>
      <c r="GE600" s="699"/>
      <c r="GF600" s="699"/>
      <c r="GG600" s="699"/>
      <c r="GH600" s="699"/>
      <c r="GI600" s="699"/>
      <c r="GJ600" s="699"/>
      <c r="GK600" s="699"/>
      <c r="GL600" s="699"/>
      <c r="GM600" s="699"/>
      <c r="GN600" s="699"/>
      <c r="GO600" s="699"/>
      <c r="GP600" s="699"/>
      <c r="GQ600" s="699"/>
      <c r="GR600" s="699"/>
      <c r="GS600" s="699"/>
      <c r="GT600" s="699"/>
      <c r="GU600" s="699"/>
      <c r="GV600" s="699"/>
      <c r="GW600" s="699"/>
      <c r="GX600" s="699"/>
      <c r="GY600" s="699"/>
      <c r="GZ600" s="699"/>
      <c r="HA600" s="699"/>
      <c r="HB600" s="699"/>
      <c r="HC600" s="699"/>
      <c r="HD600" s="699"/>
      <c r="HE600" s="699"/>
      <c r="HF600" s="699"/>
      <c r="HG600" s="699"/>
      <c r="HH600" s="699"/>
      <c r="HI600" s="699"/>
      <c r="HJ600" s="699"/>
      <c r="HK600" s="699"/>
      <c r="HL600" s="699"/>
      <c r="HM600" s="699"/>
      <c r="HN600" s="699"/>
      <c r="HO600" s="699"/>
      <c r="HP600" s="699"/>
      <c r="HQ600" s="699"/>
      <c r="HR600" s="699"/>
    </row>
    <row r="601" spans="1:226" s="707" customFormat="1" x14ac:dyDescent="0.25">
      <c r="A601" s="848" t="s">
        <v>61</v>
      </c>
      <c r="B601" s="849">
        <f>SUM(B596:B600)</f>
        <v>133211.29999999999</v>
      </c>
      <c r="C601" s="849">
        <f>SUM(C596:C600)</f>
        <v>102312.8</v>
      </c>
      <c r="D601" s="849">
        <f>SUM(D596:D600)</f>
        <v>30898.5</v>
      </c>
      <c r="F601" s="699"/>
      <c r="G601" s="708"/>
      <c r="H601" s="699"/>
      <c r="I601" s="700"/>
      <c r="J601" s="699"/>
      <c r="K601" s="700"/>
      <c r="L601" s="699"/>
      <c r="M601" s="700"/>
      <c r="N601" s="699"/>
      <c r="O601" s="700"/>
      <c r="P601" s="699"/>
      <c r="Q601" s="700"/>
      <c r="R601" s="699"/>
      <c r="S601" s="700"/>
      <c r="T601" s="699"/>
      <c r="U601" s="700"/>
      <c r="V601" s="699"/>
      <c r="W601" s="700"/>
      <c r="X601" s="699"/>
      <c r="Y601" s="700"/>
      <c r="Z601" s="699"/>
      <c r="AA601" s="699"/>
      <c r="AB601" s="699"/>
      <c r="AC601" s="699"/>
      <c r="AD601" s="699"/>
      <c r="AE601" s="699"/>
      <c r="AF601" s="699"/>
      <c r="AG601" s="699"/>
      <c r="AH601" s="699"/>
      <c r="AI601" s="699"/>
      <c r="AJ601" s="699"/>
      <c r="AK601" s="697"/>
      <c r="AL601" s="709"/>
      <c r="AM601" s="699"/>
      <c r="AN601" s="699"/>
      <c r="AP601" s="699"/>
      <c r="AQ601" s="699"/>
      <c r="AR601" s="699"/>
      <c r="AS601" s="699"/>
      <c r="AT601" s="699"/>
      <c r="AU601" s="699"/>
      <c r="AV601" s="699"/>
      <c r="AW601" s="699"/>
      <c r="AX601" s="699"/>
      <c r="AY601" s="699"/>
      <c r="AZ601" s="699"/>
      <c r="BA601" s="699"/>
      <c r="BB601" s="699"/>
      <c r="BC601" s="699"/>
      <c r="BD601" s="699"/>
      <c r="BE601" s="699"/>
      <c r="BF601" s="699"/>
      <c r="BG601" s="699"/>
      <c r="BH601" s="699"/>
      <c r="BI601" s="699"/>
      <c r="BJ601" s="699"/>
      <c r="BK601" s="699"/>
      <c r="BL601" s="699"/>
      <c r="BM601" s="699"/>
      <c r="BN601" s="699"/>
      <c r="BO601" s="699"/>
      <c r="BP601" s="699"/>
      <c r="BQ601" s="699"/>
      <c r="BR601" s="699"/>
      <c r="BS601" s="699"/>
      <c r="BT601" s="699"/>
      <c r="BU601" s="697"/>
      <c r="BV601" s="709"/>
      <c r="BW601" s="699"/>
      <c r="BX601" s="699"/>
      <c r="BZ601" s="699"/>
      <c r="CA601" s="699"/>
      <c r="CB601" s="699"/>
      <c r="CC601" s="699"/>
      <c r="CD601" s="699"/>
      <c r="CE601" s="699"/>
      <c r="CF601" s="699"/>
      <c r="CG601" s="699"/>
      <c r="CH601" s="699"/>
      <c r="CI601" s="699"/>
      <c r="CJ601" s="699"/>
      <c r="CK601" s="699"/>
      <c r="CL601" s="699"/>
      <c r="CM601" s="699"/>
      <c r="CN601" s="699"/>
      <c r="CO601" s="699"/>
      <c r="CP601" s="699"/>
      <c r="CQ601" s="699"/>
      <c r="CR601" s="699"/>
      <c r="CS601" s="699"/>
      <c r="CT601" s="699"/>
      <c r="CU601" s="699"/>
      <c r="CV601" s="699"/>
      <c r="CW601" s="699"/>
      <c r="CX601" s="699"/>
      <c r="CY601" s="699"/>
      <c r="CZ601" s="699"/>
      <c r="DA601" s="699"/>
      <c r="DB601" s="699"/>
      <c r="DC601" s="699"/>
      <c r="DD601" s="699"/>
      <c r="DE601" s="697"/>
      <c r="DF601" s="697"/>
      <c r="DG601" s="699"/>
      <c r="DH601" s="699"/>
      <c r="DJ601" s="699"/>
      <c r="DK601" s="699"/>
      <c r="DL601" s="699"/>
      <c r="DM601" s="699"/>
      <c r="DN601" s="699"/>
      <c r="DO601" s="699"/>
      <c r="DP601" s="699"/>
      <c r="DQ601" s="699"/>
      <c r="DR601" s="699"/>
      <c r="DS601" s="699"/>
      <c r="DT601" s="699"/>
      <c r="DU601" s="699"/>
      <c r="DV601" s="699"/>
      <c r="DW601" s="699"/>
      <c r="DX601" s="699"/>
      <c r="DY601" s="699"/>
      <c r="DZ601" s="699"/>
      <c r="EA601" s="699"/>
      <c r="EB601" s="699"/>
      <c r="EC601" s="699"/>
      <c r="ED601" s="699"/>
      <c r="EE601" s="699"/>
      <c r="EF601" s="699"/>
      <c r="EG601" s="699"/>
      <c r="EH601" s="699"/>
      <c r="EI601" s="699"/>
      <c r="EJ601" s="699"/>
      <c r="EK601" s="699"/>
      <c r="EL601" s="699"/>
      <c r="EM601" s="699"/>
      <c r="EN601" s="699"/>
      <c r="EO601" s="697"/>
      <c r="EP601" s="697"/>
      <c r="EQ601" s="699"/>
      <c r="ER601" s="699"/>
      <c r="ET601" s="699"/>
      <c r="EU601" s="699"/>
      <c r="EV601" s="699"/>
      <c r="EW601" s="699"/>
      <c r="EX601" s="699"/>
      <c r="EY601" s="699"/>
      <c r="EZ601" s="699"/>
      <c r="FA601" s="699"/>
      <c r="FB601" s="699"/>
      <c r="FC601" s="699"/>
      <c r="FD601" s="699"/>
      <c r="FE601" s="699"/>
      <c r="FF601" s="699"/>
      <c r="FG601" s="699"/>
      <c r="FH601" s="699"/>
      <c r="FI601" s="699"/>
      <c r="FJ601" s="699"/>
      <c r="FK601" s="699"/>
      <c r="FL601" s="699"/>
      <c r="FM601" s="699"/>
      <c r="FN601" s="699"/>
      <c r="FO601" s="699"/>
      <c r="FP601" s="699"/>
      <c r="FQ601" s="699"/>
      <c r="FR601" s="699"/>
      <c r="FS601" s="699"/>
      <c r="FT601" s="699"/>
      <c r="FU601" s="699"/>
      <c r="FV601" s="699"/>
      <c r="FW601" s="699"/>
      <c r="FX601" s="699"/>
      <c r="FY601" s="697"/>
      <c r="FZ601" s="697"/>
      <c r="GA601" s="699"/>
      <c r="GB601" s="699"/>
      <c r="GD601" s="699"/>
      <c r="GE601" s="699"/>
      <c r="GF601" s="699"/>
      <c r="GG601" s="699"/>
      <c r="GH601" s="699"/>
      <c r="GI601" s="699"/>
      <c r="GJ601" s="699"/>
      <c r="GK601" s="699"/>
      <c r="GL601" s="699"/>
      <c r="GM601" s="699"/>
      <c r="GN601" s="699"/>
      <c r="GO601" s="699"/>
      <c r="GP601" s="699"/>
      <c r="GQ601" s="699"/>
      <c r="GR601" s="699"/>
      <c r="GS601" s="699"/>
      <c r="GT601" s="699"/>
      <c r="GU601" s="699"/>
      <c r="GV601" s="699"/>
      <c r="GW601" s="699"/>
      <c r="GX601" s="699"/>
      <c r="GY601" s="699"/>
      <c r="GZ601" s="699"/>
      <c r="HA601" s="699"/>
      <c r="HB601" s="699"/>
      <c r="HC601" s="699"/>
      <c r="HD601" s="699"/>
      <c r="HE601" s="699"/>
      <c r="HF601" s="699"/>
      <c r="HG601" s="699"/>
      <c r="HH601" s="699"/>
      <c r="HI601" s="699"/>
      <c r="HJ601" s="699"/>
      <c r="HK601" s="699"/>
      <c r="HL601" s="699"/>
      <c r="HM601" s="699"/>
      <c r="HN601" s="699"/>
      <c r="HO601" s="699"/>
      <c r="HP601" s="699"/>
      <c r="HQ601" s="699"/>
      <c r="HR601" s="699"/>
    </row>
    <row r="602" spans="1:226" s="707" customFormat="1" hidden="1" x14ac:dyDescent="0.25">
      <c r="A602" s="697"/>
      <c r="B602" s="708">
        <f>HG458</f>
        <v>133211.5</v>
      </c>
      <c r="C602" s="708">
        <f>HE458</f>
        <v>102312.9</v>
      </c>
      <c r="D602" s="708">
        <f>HF458</f>
        <v>30898.6</v>
      </c>
      <c r="F602" s="699"/>
      <c r="G602" s="708"/>
      <c r="H602" s="699"/>
      <c r="I602" s="700"/>
      <c r="J602" s="699"/>
      <c r="K602" s="700"/>
      <c r="L602" s="699"/>
      <c r="M602" s="700"/>
      <c r="N602" s="699"/>
      <c r="O602" s="700"/>
      <c r="P602" s="699"/>
      <c r="Q602" s="700"/>
      <c r="R602" s="699"/>
      <c r="S602" s="700"/>
      <c r="T602" s="699"/>
      <c r="U602" s="700"/>
      <c r="V602" s="699"/>
      <c r="W602" s="700"/>
      <c r="X602" s="699"/>
      <c r="Y602" s="700"/>
      <c r="Z602" s="699"/>
      <c r="AA602" s="699"/>
      <c r="AB602" s="699"/>
      <c r="AC602" s="699"/>
      <c r="AD602" s="699"/>
      <c r="AE602" s="699"/>
      <c r="AF602" s="699"/>
      <c r="AG602" s="699"/>
      <c r="AH602" s="699"/>
      <c r="AI602" s="699"/>
      <c r="AJ602" s="699"/>
      <c r="AK602" s="697"/>
      <c r="AL602" s="709"/>
      <c r="AM602" s="699"/>
      <c r="AN602" s="699"/>
      <c r="AP602" s="699"/>
      <c r="AQ602" s="699"/>
      <c r="AR602" s="699"/>
      <c r="AS602" s="699"/>
      <c r="AT602" s="699"/>
      <c r="AU602" s="699"/>
      <c r="AV602" s="699"/>
      <c r="AW602" s="699"/>
      <c r="AX602" s="699"/>
      <c r="AY602" s="699"/>
      <c r="AZ602" s="699"/>
      <c r="BA602" s="699"/>
      <c r="BB602" s="699"/>
      <c r="BC602" s="699"/>
      <c r="BD602" s="699"/>
      <c r="BE602" s="699"/>
      <c r="BF602" s="699"/>
      <c r="BG602" s="699"/>
      <c r="BH602" s="699"/>
      <c r="BI602" s="699"/>
      <c r="BJ602" s="699"/>
      <c r="BK602" s="699"/>
      <c r="BL602" s="699"/>
      <c r="BM602" s="699"/>
      <c r="BN602" s="699"/>
      <c r="BO602" s="699"/>
      <c r="BP602" s="699"/>
      <c r="BQ602" s="699"/>
      <c r="BR602" s="699"/>
      <c r="BS602" s="699"/>
      <c r="BT602" s="699"/>
      <c r="BU602" s="697"/>
      <c r="BV602" s="709"/>
      <c r="BW602" s="699"/>
      <c r="BX602" s="699"/>
      <c r="BZ602" s="699"/>
      <c r="CA602" s="699"/>
      <c r="CB602" s="699"/>
      <c r="CC602" s="699"/>
      <c r="CD602" s="699"/>
      <c r="CE602" s="699"/>
      <c r="CF602" s="699"/>
      <c r="CG602" s="699"/>
      <c r="CH602" s="699"/>
      <c r="CI602" s="699"/>
      <c r="CJ602" s="699"/>
      <c r="CK602" s="699"/>
      <c r="CL602" s="699"/>
      <c r="CM602" s="699"/>
      <c r="CN602" s="699"/>
      <c r="CO602" s="699"/>
      <c r="CP602" s="699"/>
      <c r="CQ602" s="699"/>
      <c r="CR602" s="699"/>
      <c r="CS602" s="699"/>
      <c r="CT602" s="699"/>
      <c r="CU602" s="699"/>
      <c r="CV602" s="699"/>
      <c r="CW602" s="699"/>
      <c r="CX602" s="699"/>
      <c r="CY602" s="699"/>
      <c r="CZ602" s="699"/>
      <c r="DA602" s="699"/>
      <c r="DB602" s="699"/>
      <c r="DC602" s="699"/>
      <c r="DD602" s="699"/>
      <c r="DE602" s="697"/>
      <c r="DF602" s="697"/>
      <c r="DG602" s="699"/>
      <c r="DH602" s="699"/>
      <c r="DJ602" s="699"/>
      <c r="DK602" s="699"/>
      <c r="DL602" s="699"/>
      <c r="DM602" s="699"/>
      <c r="DN602" s="699"/>
      <c r="DO602" s="699"/>
      <c r="DP602" s="699"/>
      <c r="DQ602" s="699"/>
      <c r="DR602" s="699"/>
      <c r="DS602" s="699"/>
      <c r="DT602" s="699"/>
      <c r="DU602" s="699"/>
      <c r="DV602" s="699"/>
      <c r="DW602" s="699"/>
      <c r="DX602" s="699"/>
      <c r="DY602" s="699"/>
      <c r="DZ602" s="699"/>
      <c r="EA602" s="699"/>
      <c r="EB602" s="699"/>
      <c r="EC602" s="699"/>
      <c r="ED602" s="699"/>
      <c r="EE602" s="699"/>
      <c r="EF602" s="699"/>
      <c r="EG602" s="699"/>
      <c r="EH602" s="699"/>
      <c r="EI602" s="699"/>
      <c r="EJ602" s="699"/>
      <c r="EK602" s="699"/>
      <c r="EL602" s="699"/>
      <c r="EM602" s="699"/>
      <c r="EN602" s="699"/>
      <c r="EO602" s="697"/>
      <c r="EP602" s="697"/>
      <c r="EQ602" s="699"/>
      <c r="ER602" s="699"/>
      <c r="ET602" s="699"/>
      <c r="EU602" s="699"/>
      <c r="EV602" s="699"/>
      <c r="EW602" s="699"/>
      <c r="EX602" s="699"/>
      <c r="EY602" s="699"/>
      <c r="EZ602" s="699"/>
      <c r="FA602" s="699"/>
      <c r="FB602" s="699"/>
      <c r="FC602" s="699"/>
      <c r="FD602" s="699"/>
      <c r="FE602" s="699"/>
      <c r="FF602" s="699"/>
      <c r="FG602" s="699"/>
      <c r="FH602" s="699"/>
      <c r="FI602" s="699"/>
      <c r="FJ602" s="699"/>
      <c r="FK602" s="699"/>
      <c r="FL602" s="699"/>
      <c r="FM602" s="699"/>
      <c r="FN602" s="699"/>
      <c r="FO602" s="699"/>
      <c r="FP602" s="699"/>
      <c r="FQ602" s="699"/>
      <c r="FR602" s="699"/>
      <c r="FS602" s="699"/>
      <c r="FT602" s="699"/>
      <c r="FU602" s="699"/>
      <c r="FV602" s="699"/>
      <c r="FW602" s="699"/>
      <c r="FX602" s="699"/>
      <c r="FY602" s="697"/>
      <c r="FZ602" s="697"/>
      <c r="GA602" s="699"/>
      <c r="GB602" s="699"/>
      <c r="GD602" s="699"/>
      <c r="GE602" s="699"/>
      <c r="GF602" s="699"/>
      <c r="GG602" s="699"/>
      <c r="GH602" s="699"/>
      <c r="GI602" s="699"/>
      <c r="GJ602" s="699"/>
      <c r="GK602" s="699"/>
      <c r="GL602" s="699"/>
      <c r="GM602" s="699"/>
      <c r="GN602" s="699"/>
      <c r="GO602" s="699"/>
      <c r="GP602" s="699"/>
      <c r="GQ602" s="699"/>
      <c r="GR602" s="699"/>
      <c r="GS602" s="699"/>
      <c r="GT602" s="699"/>
      <c r="GU602" s="699"/>
      <c r="GV602" s="699"/>
      <c r="GW602" s="699"/>
      <c r="GX602" s="699"/>
      <c r="GY602" s="699"/>
      <c r="GZ602" s="699"/>
      <c r="HA602" s="699"/>
      <c r="HB602" s="699"/>
      <c r="HC602" s="699"/>
      <c r="HD602" s="699"/>
      <c r="HE602" s="699"/>
      <c r="HF602" s="699"/>
      <c r="HG602" s="699"/>
      <c r="HH602" s="699"/>
      <c r="HI602" s="699"/>
      <c r="HJ602" s="699"/>
      <c r="HK602" s="699"/>
      <c r="HL602" s="699"/>
      <c r="HM602" s="699"/>
      <c r="HN602" s="699"/>
      <c r="HO602" s="699"/>
      <c r="HP602" s="699"/>
      <c r="HQ602" s="699"/>
      <c r="HR602" s="699"/>
    </row>
    <row r="603" spans="1:226" s="707" customFormat="1" hidden="1" x14ac:dyDescent="0.25">
      <c r="A603" s="697"/>
      <c r="B603" s="700">
        <f t="shared" ref="B603:D603" si="3821">B601-B602</f>
        <v>-0.2</v>
      </c>
      <c r="C603" s="700">
        <f t="shared" si="3821"/>
        <v>-0.1</v>
      </c>
      <c r="D603" s="700">
        <f t="shared" si="3821"/>
        <v>-0.1</v>
      </c>
      <c r="F603" s="699"/>
      <c r="G603" s="708"/>
      <c r="H603" s="699"/>
      <c r="I603" s="700"/>
      <c r="J603" s="699"/>
      <c r="K603" s="700"/>
      <c r="L603" s="699"/>
      <c r="M603" s="700"/>
      <c r="N603" s="699"/>
      <c r="O603" s="700"/>
      <c r="P603" s="699"/>
      <c r="Q603" s="700"/>
      <c r="R603" s="699"/>
      <c r="S603" s="700"/>
      <c r="T603" s="699"/>
      <c r="U603" s="700"/>
      <c r="V603" s="699"/>
      <c r="W603" s="700"/>
      <c r="X603" s="699"/>
      <c r="Y603" s="700"/>
      <c r="Z603" s="699"/>
      <c r="AA603" s="699"/>
      <c r="AB603" s="699"/>
      <c r="AC603" s="699"/>
      <c r="AD603" s="699"/>
      <c r="AE603" s="699"/>
      <c r="AF603" s="699"/>
      <c r="AG603" s="699"/>
      <c r="AH603" s="699"/>
      <c r="AI603" s="699"/>
      <c r="AJ603" s="699"/>
      <c r="AK603" s="697"/>
      <c r="AL603" s="709"/>
      <c r="AM603" s="699"/>
      <c r="AN603" s="699"/>
      <c r="AP603" s="699"/>
      <c r="AQ603" s="699"/>
      <c r="AR603" s="699"/>
      <c r="AS603" s="699"/>
      <c r="AT603" s="699"/>
      <c r="AU603" s="699"/>
      <c r="AV603" s="699"/>
      <c r="AW603" s="699"/>
      <c r="AX603" s="699"/>
      <c r="AY603" s="699"/>
      <c r="AZ603" s="699"/>
      <c r="BA603" s="699"/>
      <c r="BB603" s="699"/>
      <c r="BC603" s="699"/>
      <c r="BD603" s="699"/>
      <c r="BE603" s="699"/>
      <c r="BF603" s="699"/>
      <c r="BG603" s="699"/>
      <c r="BH603" s="699"/>
      <c r="BI603" s="699"/>
      <c r="BJ603" s="699"/>
      <c r="BK603" s="699"/>
      <c r="BL603" s="699"/>
      <c r="BM603" s="699"/>
      <c r="BN603" s="699"/>
      <c r="BO603" s="699"/>
      <c r="BP603" s="699"/>
      <c r="BQ603" s="699"/>
      <c r="BR603" s="699"/>
      <c r="BS603" s="699"/>
      <c r="BT603" s="699"/>
      <c r="BU603" s="697"/>
      <c r="BV603" s="709"/>
      <c r="BW603" s="699"/>
      <c r="BX603" s="699"/>
      <c r="BZ603" s="699"/>
      <c r="CA603" s="699"/>
      <c r="CB603" s="699"/>
      <c r="CC603" s="699"/>
      <c r="CD603" s="699"/>
      <c r="CE603" s="699"/>
      <c r="CF603" s="699"/>
      <c r="CG603" s="699"/>
      <c r="CH603" s="699"/>
      <c r="CI603" s="699"/>
      <c r="CJ603" s="699"/>
      <c r="CK603" s="699"/>
      <c r="CL603" s="699"/>
      <c r="CM603" s="699"/>
      <c r="CN603" s="699"/>
      <c r="CO603" s="699"/>
      <c r="CP603" s="699"/>
      <c r="CQ603" s="699"/>
      <c r="CR603" s="699"/>
      <c r="CS603" s="699"/>
      <c r="CT603" s="699"/>
      <c r="CU603" s="699"/>
      <c r="CV603" s="699"/>
      <c r="CW603" s="699"/>
      <c r="CX603" s="699"/>
      <c r="CY603" s="699"/>
      <c r="CZ603" s="699"/>
      <c r="DA603" s="699"/>
      <c r="DB603" s="699"/>
      <c r="DC603" s="699"/>
      <c r="DD603" s="699"/>
      <c r="DE603" s="697"/>
      <c r="DF603" s="697"/>
      <c r="DG603" s="699"/>
      <c r="DH603" s="699"/>
      <c r="DJ603" s="699"/>
      <c r="DK603" s="699"/>
      <c r="DL603" s="699"/>
      <c r="DM603" s="699"/>
      <c r="DN603" s="699"/>
      <c r="DO603" s="699"/>
      <c r="DP603" s="699"/>
      <c r="DQ603" s="699"/>
      <c r="DR603" s="699"/>
      <c r="DS603" s="699"/>
      <c r="DT603" s="699"/>
      <c r="DU603" s="699"/>
      <c r="DV603" s="699"/>
      <c r="DW603" s="699"/>
      <c r="DX603" s="699"/>
      <c r="DY603" s="699"/>
      <c r="DZ603" s="699"/>
      <c r="EA603" s="699"/>
      <c r="EB603" s="699"/>
      <c r="EC603" s="699"/>
      <c r="ED603" s="699"/>
      <c r="EE603" s="699"/>
      <c r="EF603" s="699"/>
      <c r="EG603" s="699"/>
      <c r="EH603" s="699"/>
      <c r="EI603" s="699"/>
      <c r="EJ603" s="699"/>
      <c r="EK603" s="699"/>
      <c r="EL603" s="699"/>
      <c r="EM603" s="699"/>
      <c r="EN603" s="699"/>
      <c r="EO603" s="697"/>
      <c r="EP603" s="697"/>
      <c r="EQ603" s="699"/>
      <c r="ER603" s="699"/>
      <c r="ET603" s="699"/>
      <c r="EU603" s="699"/>
      <c r="EV603" s="699"/>
      <c r="EW603" s="699"/>
      <c r="EX603" s="699"/>
      <c r="EY603" s="699"/>
      <c r="EZ603" s="699"/>
      <c r="FA603" s="699"/>
      <c r="FB603" s="699"/>
      <c r="FC603" s="699"/>
      <c r="FD603" s="699"/>
      <c r="FE603" s="699"/>
      <c r="FF603" s="699"/>
      <c r="FG603" s="699"/>
      <c r="FH603" s="699"/>
      <c r="FI603" s="699"/>
      <c r="FJ603" s="699"/>
      <c r="FK603" s="699"/>
      <c r="FL603" s="699"/>
      <c r="FM603" s="699"/>
      <c r="FN603" s="699"/>
      <c r="FO603" s="699"/>
      <c r="FP603" s="699"/>
      <c r="FQ603" s="699"/>
      <c r="FR603" s="699"/>
      <c r="FS603" s="699"/>
      <c r="FT603" s="699"/>
      <c r="FU603" s="699"/>
      <c r="FV603" s="699"/>
      <c r="FW603" s="699"/>
      <c r="FX603" s="699"/>
      <c r="FY603" s="697"/>
      <c r="FZ603" s="697"/>
      <c r="GA603" s="699"/>
      <c r="GB603" s="699"/>
      <c r="GD603" s="699"/>
      <c r="GE603" s="699"/>
      <c r="GF603" s="699"/>
      <c r="GG603" s="699"/>
      <c r="GH603" s="699"/>
      <c r="GI603" s="699"/>
      <c r="GJ603" s="699"/>
      <c r="GK603" s="699"/>
      <c r="GL603" s="699"/>
      <c r="GM603" s="699"/>
      <c r="GN603" s="699"/>
      <c r="GO603" s="699"/>
      <c r="GP603" s="699"/>
      <c r="GQ603" s="699"/>
      <c r="GR603" s="699"/>
      <c r="GS603" s="699"/>
      <c r="GT603" s="699"/>
      <c r="GU603" s="699"/>
      <c r="GV603" s="699"/>
      <c r="GW603" s="699"/>
      <c r="GX603" s="699"/>
      <c r="GY603" s="699"/>
      <c r="GZ603" s="699"/>
      <c r="HA603" s="699"/>
      <c r="HB603" s="699"/>
      <c r="HC603" s="699"/>
      <c r="HD603" s="699"/>
      <c r="HE603" s="699"/>
      <c r="HF603" s="699"/>
      <c r="HG603" s="699"/>
      <c r="HH603" s="699"/>
      <c r="HI603" s="699"/>
      <c r="HJ603" s="699"/>
      <c r="HK603" s="699"/>
      <c r="HL603" s="699"/>
      <c r="HM603" s="699"/>
      <c r="HN603" s="699"/>
      <c r="HO603" s="699"/>
      <c r="HP603" s="699"/>
      <c r="HQ603" s="699"/>
      <c r="HR603" s="699"/>
    </row>
    <row r="604" spans="1:226" s="707" customFormat="1" x14ac:dyDescent="0.25">
      <c r="A604" s="1024" t="s">
        <v>913</v>
      </c>
      <c r="B604" s="1025" t="s">
        <v>944</v>
      </c>
      <c r="C604" s="1025"/>
      <c r="D604" s="1025"/>
      <c r="F604" s="699"/>
      <c r="G604" s="708"/>
      <c r="H604" s="699"/>
      <c r="I604" s="700"/>
      <c r="J604" s="699"/>
      <c r="K604" s="700"/>
      <c r="L604" s="699"/>
      <c r="M604" s="700"/>
      <c r="N604" s="699"/>
      <c r="O604" s="700"/>
      <c r="P604" s="699"/>
      <c r="Q604" s="700"/>
      <c r="R604" s="699"/>
      <c r="S604" s="700"/>
      <c r="T604" s="699"/>
      <c r="U604" s="700"/>
      <c r="V604" s="699"/>
      <c r="W604" s="700"/>
      <c r="X604" s="699"/>
      <c r="Y604" s="700"/>
      <c r="Z604" s="699"/>
      <c r="AA604" s="699"/>
      <c r="AB604" s="699"/>
      <c r="AC604" s="699"/>
      <c r="AD604" s="699"/>
      <c r="AE604" s="699"/>
      <c r="AF604" s="699"/>
      <c r="AG604" s="699"/>
      <c r="AH604" s="699"/>
      <c r="AI604" s="699"/>
      <c r="AJ604" s="699"/>
      <c r="AK604" s="697"/>
      <c r="AL604" s="709"/>
      <c r="AM604" s="699"/>
      <c r="AN604" s="699"/>
      <c r="AP604" s="699"/>
      <c r="AQ604" s="699"/>
      <c r="AR604" s="699"/>
      <c r="AS604" s="699"/>
      <c r="AT604" s="699"/>
      <c r="AU604" s="699"/>
      <c r="AV604" s="699"/>
      <c r="AW604" s="699"/>
      <c r="AX604" s="699"/>
      <c r="AY604" s="699"/>
      <c r="AZ604" s="699"/>
      <c r="BA604" s="699"/>
      <c r="BB604" s="699"/>
      <c r="BC604" s="699"/>
      <c r="BD604" s="699"/>
      <c r="BE604" s="699"/>
      <c r="BF604" s="699"/>
      <c r="BG604" s="699"/>
      <c r="BH604" s="699"/>
      <c r="BI604" s="699"/>
      <c r="BJ604" s="699"/>
      <c r="BK604" s="699"/>
      <c r="BL604" s="699"/>
      <c r="BM604" s="699"/>
      <c r="BN604" s="699"/>
      <c r="BO604" s="699"/>
      <c r="BP604" s="699"/>
      <c r="BQ604" s="699"/>
      <c r="BR604" s="699"/>
      <c r="BS604" s="699"/>
      <c r="BT604" s="699"/>
      <c r="BU604" s="697"/>
      <c r="BV604" s="709"/>
      <c r="BW604" s="699"/>
      <c r="BX604" s="699"/>
      <c r="BZ604" s="699"/>
      <c r="CA604" s="699"/>
      <c r="CB604" s="699"/>
      <c r="CC604" s="699"/>
      <c r="CD604" s="699"/>
      <c r="CE604" s="699"/>
      <c r="CF604" s="699"/>
      <c r="CG604" s="699"/>
      <c r="CH604" s="699"/>
      <c r="CI604" s="699"/>
      <c r="CJ604" s="699"/>
      <c r="CK604" s="699"/>
      <c r="CL604" s="699"/>
      <c r="CM604" s="699"/>
      <c r="CN604" s="699"/>
      <c r="CO604" s="699"/>
      <c r="CP604" s="699"/>
      <c r="CQ604" s="699"/>
      <c r="CR604" s="699"/>
      <c r="CS604" s="699"/>
      <c r="CT604" s="699"/>
      <c r="CU604" s="699"/>
      <c r="CV604" s="699"/>
      <c r="CW604" s="699"/>
      <c r="CX604" s="699"/>
      <c r="CY604" s="699"/>
      <c r="CZ604" s="699"/>
      <c r="DA604" s="699"/>
      <c r="DB604" s="699"/>
      <c r="DC604" s="699"/>
      <c r="DD604" s="699"/>
      <c r="DE604" s="697"/>
      <c r="DF604" s="697"/>
      <c r="DG604" s="699"/>
      <c r="DH604" s="699"/>
      <c r="DJ604" s="699"/>
      <c r="DK604" s="699"/>
      <c r="DL604" s="699"/>
      <c r="DM604" s="699"/>
      <c r="DN604" s="699"/>
      <c r="DO604" s="699"/>
      <c r="DP604" s="699"/>
      <c r="DQ604" s="699"/>
      <c r="DR604" s="699"/>
      <c r="DS604" s="699"/>
      <c r="DT604" s="699"/>
      <c r="DU604" s="699"/>
      <c r="DV604" s="699"/>
      <c r="DW604" s="699"/>
      <c r="DX604" s="699"/>
      <c r="DY604" s="699"/>
      <c r="DZ604" s="699"/>
      <c r="EA604" s="699"/>
      <c r="EB604" s="699"/>
      <c r="EC604" s="699"/>
      <c r="ED604" s="699"/>
      <c r="EE604" s="699"/>
      <c r="EF604" s="699"/>
      <c r="EG604" s="699"/>
      <c r="EH604" s="699"/>
      <c r="EI604" s="699"/>
      <c r="EJ604" s="699"/>
      <c r="EK604" s="699"/>
      <c r="EL604" s="699"/>
      <c r="EM604" s="699"/>
      <c r="EN604" s="699"/>
      <c r="EO604" s="697"/>
      <c r="EP604" s="697"/>
      <c r="EQ604" s="699"/>
      <c r="ER604" s="699"/>
      <c r="ET604" s="699"/>
      <c r="EU604" s="699"/>
      <c r="EV604" s="699"/>
      <c r="EW604" s="699"/>
      <c r="EX604" s="699"/>
      <c r="EY604" s="699"/>
      <c r="EZ604" s="699"/>
      <c r="FA604" s="699"/>
      <c r="FB604" s="699"/>
      <c r="FC604" s="699"/>
      <c r="FD604" s="699"/>
      <c r="FE604" s="699"/>
      <c r="FF604" s="699"/>
      <c r="FG604" s="699"/>
      <c r="FH604" s="699"/>
      <c r="FI604" s="699"/>
      <c r="FJ604" s="699"/>
      <c r="FK604" s="699"/>
      <c r="FL604" s="699"/>
      <c r="FM604" s="699"/>
      <c r="FN604" s="699"/>
      <c r="FO604" s="699"/>
      <c r="FP604" s="699"/>
      <c r="FQ604" s="699"/>
      <c r="FR604" s="699"/>
      <c r="FS604" s="699"/>
      <c r="FT604" s="699"/>
      <c r="FU604" s="699"/>
      <c r="FV604" s="699"/>
      <c r="FW604" s="699"/>
      <c r="FX604" s="699"/>
      <c r="FY604" s="697"/>
      <c r="FZ604" s="697"/>
      <c r="GA604" s="699"/>
      <c r="GB604" s="699"/>
      <c r="GD604" s="699"/>
      <c r="GE604" s="699"/>
      <c r="GF604" s="699"/>
      <c r="GG604" s="699"/>
      <c r="GH604" s="699"/>
      <c r="GI604" s="699"/>
      <c r="GJ604" s="699"/>
      <c r="GK604" s="699"/>
      <c r="GL604" s="699"/>
      <c r="GM604" s="699"/>
      <c r="GN604" s="699"/>
      <c r="GO604" s="699"/>
      <c r="GP604" s="699"/>
      <c r="GQ604" s="699"/>
      <c r="GR604" s="699"/>
      <c r="GS604" s="699"/>
      <c r="GT604" s="699"/>
      <c r="GU604" s="699"/>
      <c r="GV604" s="699"/>
      <c r="GW604" s="699"/>
      <c r="GX604" s="699"/>
      <c r="GY604" s="699"/>
      <c r="GZ604" s="699"/>
      <c r="HA604" s="699"/>
      <c r="HB604" s="699"/>
      <c r="HC604" s="699"/>
      <c r="HD604" s="699"/>
      <c r="HE604" s="699"/>
      <c r="HF604" s="699"/>
      <c r="HG604" s="699"/>
      <c r="HH604" s="699"/>
      <c r="HI604" s="699"/>
      <c r="HJ604" s="699"/>
      <c r="HK604" s="699"/>
      <c r="HL604" s="699"/>
      <c r="HM604" s="699"/>
      <c r="HN604" s="699"/>
      <c r="HO604" s="699"/>
      <c r="HP604" s="699"/>
      <c r="HQ604" s="699"/>
      <c r="HR604" s="699"/>
    </row>
    <row r="605" spans="1:226" s="707" customFormat="1" x14ac:dyDescent="0.25">
      <c r="A605" s="1024"/>
      <c r="B605" s="844" t="s">
        <v>930</v>
      </c>
      <c r="C605" s="844">
        <v>211</v>
      </c>
      <c r="D605" s="844">
        <v>213</v>
      </c>
      <c r="F605" s="699"/>
      <c r="G605" s="708"/>
      <c r="H605" s="699"/>
      <c r="I605" s="700"/>
      <c r="J605" s="699"/>
      <c r="K605" s="700"/>
      <c r="L605" s="699"/>
      <c r="M605" s="700"/>
      <c r="N605" s="699"/>
      <c r="O605" s="700"/>
      <c r="P605" s="699"/>
      <c r="Q605" s="700"/>
      <c r="R605" s="699"/>
      <c r="S605" s="700"/>
      <c r="T605" s="699"/>
      <c r="U605" s="700"/>
      <c r="V605" s="699"/>
      <c r="W605" s="700"/>
      <c r="X605" s="699"/>
      <c r="Y605" s="700"/>
      <c r="Z605" s="699"/>
      <c r="AA605" s="699"/>
      <c r="AB605" s="699"/>
      <c r="AC605" s="699"/>
      <c r="AD605" s="699"/>
      <c r="AE605" s="699"/>
      <c r="AF605" s="699"/>
      <c r="AG605" s="699"/>
      <c r="AH605" s="699"/>
      <c r="AI605" s="699"/>
      <c r="AJ605" s="699"/>
      <c r="AK605" s="697"/>
      <c r="AL605" s="709"/>
      <c r="AM605" s="699"/>
      <c r="AN605" s="699"/>
      <c r="AP605" s="699"/>
      <c r="AQ605" s="699"/>
      <c r="AR605" s="699"/>
      <c r="AS605" s="699"/>
      <c r="AT605" s="699"/>
      <c r="AU605" s="699"/>
      <c r="AV605" s="699"/>
      <c r="AW605" s="699"/>
      <c r="AX605" s="699"/>
      <c r="AY605" s="699"/>
      <c r="AZ605" s="699"/>
      <c r="BA605" s="699"/>
      <c r="BB605" s="699"/>
      <c r="BC605" s="699"/>
      <c r="BD605" s="699"/>
      <c r="BE605" s="699"/>
      <c r="BF605" s="699"/>
      <c r="BG605" s="699"/>
      <c r="BH605" s="699"/>
      <c r="BI605" s="699"/>
      <c r="BJ605" s="699"/>
      <c r="BK605" s="699"/>
      <c r="BL605" s="699"/>
      <c r="BM605" s="699"/>
      <c r="BN605" s="699"/>
      <c r="BO605" s="699"/>
      <c r="BP605" s="699"/>
      <c r="BQ605" s="699"/>
      <c r="BR605" s="699"/>
      <c r="BS605" s="699"/>
      <c r="BT605" s="699"/>
      <c r="BU605" s="697"/>
      <c r="BV605" s="709"/>
      <c r="BW605" s="699"/>
      <c r="BX605" s="699"/>
      <c r="BZ605" s="699"/>
      <c r="CA605" s="699"/>
      <c r="CB605" s="699"/>
      <c r="CC605" s="699"/>
      <c r="CD605" s="699"/>
      <c r="CE605" s="699"/>
      <c r="CF605" s="699"/>
      <c r="CG605" s="699"/>
      <c r="CH605" s="699"/>
      <c r="CI605" s="699"/>
      <c r="CJ605" s="699"/>
      <c r="CK605" s="699"/>
      <c r="CL605" s="699"/>
      <c r="CM605" s="699"/>
      <c r="CN605" s="699"/>
      <c r="CO605" s="699"/>
      <c r="CP605" s="699"/>
      <c r="CQ605" s="699"/>
      <c r="CR605" s="699"/>
      <c r="CS605" s="699"/>
      <c r="CT605" s="699"/>
      <c r="CU605" s="699"/>
      <c r="CV605" s="699"/>
      <c r="CW605" s="699"/>
      <c r="CX605" s="699"/>
      <c r="CY605" s="699"/>
      <c r="CZ605" s="699"/>
      <c r="DA605" s="699"/>
      <c r="DB605" s="699"/>
      <c r="DC605" s="699"/>
      <c r="DD605" s="699"/>
      <c r="DE605" s="697"/>
      <c r="DF605" s="697"/>
      <c r="DG605" s="699"/>
      <c r="DH605" s="699"/>
      <c r="DJ605" s="699"/>
      <c r="DK605" s="699"/>
      <c r="DL605" s="699"/>
      <c r="DM605" s="699"/>
      <c r="DN605" s="699"/>
      <c r="DO605" s="699"/>
      <c r="DP605" s="699"/>
      <c r="DQ605" s="699"/>
      <c r="DR605" s="699"/>
      <c r="DS605" s="699"/>
      <c r="DT605" s="699"/>
      <c r="DU605" s="699"/>
      <c r="DV605" s="699"/>
      <c r="DW605" s="699"/>
      <c r="DX605" s="699"/>
      <c r="DY605" s="699"/>
      <c r="DZ605" s="699"/>
      <c r="EA605" s="699"/>
      <c r="EB605" s="699"/>
      <c r="EC605" s="699"/>
      <c r="ED605" s="699"/>
      <c r="EE605" s="699"/>
      <c r="EF605" s="699"/>
      <c r="EG605" s="699"/>
      <c r="EH605" s="699"/>
      <c r="EI605" s="699"/>
      <c r="EJ605" s="699"/>
      <c r="EK605" s="699"/>
      <c r="EL605" s="699"/>
      <c r="EM605" s="699"/>
      <c r="EN605" s="699"/>
      <c r="EO605" s="697"/>
      <c r="EP605" s="697"/>
      <c r="EQ605" s="699"/>
      <c r="ER605" s="699"/>
      <c r="ET605" s="699"/>
      <c r="EU605" s="699"/>
      <c r="EV605" s="699"/>
      <c r="EW605" s="699"/>
      <c r="EX605" s="699"/>
      <c r="EY605" s="699"/>
      <c r="EZ605" s="699"/>
      <c r="FA605" s="699"/>
      <c r="FB605" s="699"/>
      <c r="FC605" s="699"/>
      <c r="FD605" s="699"/>
      <c r="FE605" s="699"/>
      <c r="FF605" s="699"/>
      <c r="FG605" s="699"/>
      <c r="FH605" s="699"/>
      <c r="FI605" s="699"/>
      <c r="FJ605" s="699"/>
      <c r="FK605" s="699"/>
      <c r="FL605" s="699"/>
      <c r="FM605" s="699"/>
      <c r="FN605" s="699"/>
      <c r="FO605" s="699"/>
      <c r="FP605" s="699"/>
      <c r="FQ605" s="699"/>
      <c r="FR605" s="699"/>
      <c r="FS605" s="699"/>
      <c r="FT605" s="699"/>
      <c r="FU605" s="699"/>
      <c r="FV605" s="699"/>
      <c r="FW605" s="699"/>
      <c r="FX605" s="699"/>
      <c r="FY605" s="697"/>
      <c r="FZ605" s="697"/>
      <c r="GA605" s="699"/>
      <c r="GB605" s="699"/>
      <c r="GD605" s="699"/>
      <c r="GE605" s="699"/>
      <c r="GF605" s="699"/>
      <c r="GG605" s="699"/>
      <c r="GH605" s="699"/>
      <c r="GI605" s="699"/>
      <c r="GJ605" s="699"/>
      <c r="GK605" s="699"/>
      <c r="GL605" s="699"/>
      <c r="GM605" s="699"/>
      <c r="GN605" s="699"/>
      <c r="GO605" s="699"/>
      <c r="GP605" s="699"/>
      <c r="GQ605" s="699"/>
      <c r="GR605" s="699"/>
      <c r="GS605" s="699"/>
      <c r="GT605" s="699"/>
      <c r="GU605" s="699"/>
      <c r="GV605" s="699"/>
      <c r="GW605" s="699"/>
      <c r="GX605" s="699"/>
      <c r="GY605" s="699"/>
      <c r="GZ605" s="699"/>
      <c r="HA605" s="699"/>
      <c r="HB605" s="699"/>
      <c r="HC605" s="699"/>
      <c r="HD605" s="699"/>
      <c r="HE605" s="699"/>
      <c r="HF605" s="699"/>
      <c r="HG605" s="699"/>
      <c r="HH605" s="699"/>
      <c r="HI605" s="699"/>
      <c r="HJ605" s="699"/>
      <c r="HK605" s="699"/>
      <c r="HL605" s="699"/>
      <c r="HM605" s="699"/>
      <c r="HN605" s="699"/>
      <c r="HO605" s="699"/>
      <c r="HP605" s="699"/>
      <c r="HQ605" s="699"/>
      <c r="HR605" s="699"/>
    </row>
    <row r="606" spans="1:226" s="707" customFormat="1" x14ac:dyDescent="0.25">
      <c r="A606" s="845" t="s">
        <v>49</v>
      </c>
      <c r="B606" s="846">
        <f t="shared" ref="B606:B610" si="3822">C606+D606</f>
        <v>18722.599999999999</v>
      </c>
      <c r="C606" s="847">
        <f>AG457</f>
        <v>14379.9</v>
      </c>
      <c r="D606" s="847">
        <f>AH457</f>
        <v>4342.7</v>
      </c>
      <c r="F606" s="699"/>
      <c r="G606" s="708"/>
      <c r="H606" s="699"/>
      <c r="I606" s="700"/>
      <c r="J606" s="699"/>
      <c r="K606" s="700"/>
      <c r="L606" s="699"/>
      <c r="M606" s="700"/>
      <c r="N606" s="699"/>
      <c r="O606" s="700"/>
      <c r="P606" s="699"/>
      <c r="Q606" s="700"/>
      <c r="R606" s="699"/>
      <c r="S606" s="700"/>
      <c r="T606" s="699"/>
      <c r="U606" s="700"/>
      <c r="V606" s="699"/>
      <c r="W606" s="700"/>
      <c r="X606" s="699"/>
      <c r="Y606" s="700"/>
      <c r="Z606" s="699"/>
      <c r="AA606" s="699"/>
      <c r="AB606" s="699"/>
      <c r="AC606" s="699"/>
      <c r="AD606" s="699"/>
      <c r="AE606" s="699"/>
      <c r="AF606" s="699"/>
      <c r="AG606" s="699"/>
      <c r="AH606" s="699"/>
      <c r="AI606" s="699"/>
      <c r="AJ606" s="699"/>
      <c r="AK606" s="697"/>
      <c r="AL606" s="709"/>
      <c r="AM606" s="699"/>
      <c r="AN606" s="699"/>
      <c r="AP606" s="699"/>
      <c r="AQ606" s="699"/>
      <c r="AR606" s="699"/>
      <c r="AS606" s="699"/>
      <c r="AT606" s="699"/>
      <c r="AU606" s="699"/>
      <c r="AV606" s="699"/>
      <c r="AW606" s="699"/>
      <c r="AX606" s="699"/>
      <c r="AY606" s="699"/>
      <c r="AZ606" s="699"/>
      <c r="BA606" s="699"/>
      <c r="BB606" s="699"/>
      <c r="BC606" s="699"/>
      <c r="BD606" s="699"/>
      <c r="BE606" s="699"/>
      <c r="BF606" s="699"/>
      <c r="BG606" s="699"/>
      <c r="BH606" s="699"/>
      <c r="BI606" s="699"/>
      <c r="BJ606" s="699"/>
      <c r="BK606" s="699"/>
      <c r="BL606" s="699"/>
      <c r="BM606" s="699"/>
      <c r="BN606" s="699"/>
      <c r="BO606" s="699"/>
      <c r="BP606" s="699"/>
      <c r="BQ606" s="699"/>
      <c r="BR606" s="699"/>
      <c r="BS606" s="699"/>
      <c r="BT606" s="699"/>
      <c r="BU606" s="697"/>
      <c r="BV606" s="709"/>
      <c r="BW606" s="699"/>
      <c r="BX606" s="699"/>
      <c r="BZ606" s="699"/>
      <c r="CA606" s="699"/>
      <c r="CB606" s="699"/>
      <c r="CC606" s="699"/>
      <c r="CD606" s="699"/>
      <c r="CE606" s="699"/>
      <c r="CF606" s="699"/>
      <c r="CG606" s="699"/>
      <c r="CH606" s="699"/>
      <c r="CI606" s="699"/>
      <c r="CJ606" s="699"/>
      <c r="CK606" s="699"/>
      <c r="CL606" s="699"/>
      <c r="CM606" s="699"/>
      <c r="CN606" s="699"/>
      <c r="CO606" s="699"/>
      <c r="CP606" s="699"/>
      <c r="CQ606" s="699"/>
      <c r="CR606" s="699"/>
      <c r="CS606" s="699"/>
      <c r="CT606" s="699"/>
      <c r="CU606" s="699"/>
      <c r="CV606" s="699"/>
      <c r="CW606" s="699"/>
      <c r="CX606" s="699"/>
      <c r="CY606" s="699"/>
      <c r="CZ606" s="699"/>
      <c r="DA606" s="699"/>
      <c r="DB606" s="699"/>
      <c r="DC606" s="699"/>
      <c r="DD606" s="699"/>
      <c r="DE606" s="697"/>
      <c r="DF606" s="697"/>
      <c r="DG606" s="699"/>
      <c r="DH606" s="699"/>
      <c r="DJ606" s="699"/>
      <c r="DK606" s="699"/>
      <c r="DL606" s="699"/>
      <c r="DM606" s="699"/>
      <c r="DN606" s="699"/>
      <c r="DO606" s="699"/>
      <c r="DP606" s="699"/>
      <c r="DQ606" s="699"/>
      <c r="DR606" s="699"/>
      <c r="DS606" s="699"/>
      <c r="DT606" s="699"/>
      <c r="DU606" s="699"/>
      <c r="DV606" s="699"/>
      <c r="DW606" s="699"/>
      <c r="DX606" s="699"/>
      <c r="DY606" s="699"/>
      <c r="DZ606" s="699"/>
      <c r="EA606" s="699"/>
      <c r="EB606" s="699"/>
      <c r="EC606" s="699"/>
      <c r="ED606" s="699"/>
      <c r="EE606" s="699"/>
      <c r="EF606" s="699"/>
      <c r="EG606" s="699"/>
      <c r="EH606" s="699"/>
      <c r="EI606" s="699"/>
      <c r="EJ606" s="699"/>
      <c r="EK606" s="699"/>
      <c r="EL606" s="699"/>
      <c r="EM606" s="699"/>
      <c r="EN606" s="699"/>
      <c r="EO606" s="697"/>
      <c r="EP606" s="697"/>
      <c r="EQ606" s="699"/>
      <c r="ER606" s="699"/>
      <c r="ET606" s="699"/>
      <c r="EU606" s="699"/>
      <c r="EV606" s="699"/>
      <c r="EW606" s="699"/>
      <c r="EX606" s="699"/>
      <c r="EY606" s="699"/>
      <c r="EZ606" s="699"/>
      <c r="FA606" s="699"/>
      <c r="FB606" s="699"/>
      <c r="FC606" s="699"/>
      <c r="FD606" s="699"/>
      <c r="FE606" s="699"/>
      <c r="FF606" s="699"/>
      <c r="FG606" s="699"/>
      <c r="FH606" s="699"/>
      <c r="FI606" s="699"/>
      <c r="FJ606" s="699"/>
      <c r="FK606" s="699"/>
      <c r="FL606" s="699"/>
      <c r="FM606" s="699"/>
      <c r="FN606" s="699"/>
      <c r="FO606" s="699"/>
      <c r="FP606" s="699"/>
      <c r="FQ606" s="699"/>
      <c r="FR606" s="699"/>
      <c r="FS606" s="699"/>
      <c r="FT606" s="699"/>
      <c r="FU606" s="699"/>
      <c r="FV606" s="699"/>
      <c r="FW606" s="699"/>
      <c r="FX606" s="699"/>
      <c r="FY606" s="697"/>
      <c r="FZ606" s="697"/>
      <c r="GA606" s="699"/>
      <c r="GB606" s="699"/>
      <c r="GD606" s="699"/>
      <c r="GE606" s="699"/>
      <c r="GF606" s="699"/>
      <c r="GG606" s="699"/>
      <c r="GH606" s="699"/>
      <c r="GI606" s="699"/>
      <c r="GJ606" s="699"/>
      <c r="GK606" s="699"/>
      <c r="GL606" s="699"/>
      <c r="GM606" s="699"/>
      <c r="GN606" s="699"/>
      <c r="GO606" s="699"/>
      <c r="GP606" s="699"/>
      <c r="GQ606" s="699"/>
      <c r="GR606" s="699"/>
      <c r="GS606" s="699"/>
      <c r="GT606" s="699"/>
      <c r="GU606" s="699"/>
      <c r="GV606" s="699"/>
      <c r="GW606" s="699"/>
      <c r="GX606" s="699"/>
      <c r="GY606" s="699"/>
      <c r="GZ606" s="699"/>
      <c r="HA606" s="699"/>
      <c r="HB606" s="699"/>
      <c r="HC606" s="699"/>
      <c r="HD606" s="699"/>
      <c r="HE606" s="699"/>
      <c r="HF606" s="699"/>
      <c r="HG606" s="699"/>
      <c r="HH606" s="699"/>
      <c r="HI606" s="699"/>
      <c r="HJ606" s="699"/>
      <c r="HK606" s="699"/>
      <c r="HL606" s="699"/>
      <c r="HM606" s="699"/>
      <c r="HN606" s="699"/>
      <c r="HO606" s="699"/>
      <c r="HP606" s="699"/>
      <c r="HQ606" s="699"/>
      <c r="HR606" s="699"/>
    </row>
    <row r="607" spans="1:226" s="707" customFormat="1" x14ac:dyDescent="0.25">
      <c r="A607" s="845" t="s">
        <v>680</v>
      </c>
      <c r="B607" s="846">
        <f t="shared" si="3822"/>
        <v>1001</v>
      </c>
      <c r="C607" s="847">
        <f>FU457</f>
        <v>768.8</v>
      </c>
      <c r="D607" s="847">
        <f>FV457</f>
        <v>232.2</v>
      </c>
      <c r="F607" s="699"/>
      <c r="G607" s="708"/>
      <c r="H607" s="699"/>
      <c r="I607" s="700"/>
      <c r="J607" s="699"/>
      <c r="K607" s="700"/>
      <c r="L607" s="699"/>
      <c r="M607" s="700"/>
      <c r="N607" s="699"/>
      <c r="O607" s="700"/>
      <c r="P607" s="699"/>
      <c r="Q607" s="700"/>
      <c r="R607" s="699"/>
      <c r="S607" s="700"/>
      <c r="T607" s="699"/>
      <c r="U607" s="700"/>
      <c r="V607" s="699"/>
      <c r="W607" s="700"/>
      <c r="X607" s="699"/>
      <c r="Y607" s="700"/>
      <c r="Z607" s="699"/>
      <c r="AA607" s="699"/>
      <c r="AB607" s="699"/>
      <c r="AC607" s="699"/>
      <c r="AD607" s="699"/>
      <c r="AE607" s="699"/>
      <c r="AF607" s="699"/>
      <c r="AG607" s="699"/>
      <c r="AH607" s="699"/>
      <c r="AI607" s="699"/>
      <c r="AJ607" s="699"/>
      <c r="AK607" s="697"/>
      <c r="AL607" s="709"/>
      <c r="AM607" s="699"/>
      <c r="AN607" s="699"/>
      <c r="AP607" s="699"/>
      <c r="AQ607" s="699"/>
      <c r="AR607" s="699"/>
      <c r="AS607" s="699"/>
      <c r="AT607" s="699"/>
      <c r="AU607" s="699"/>
      <c r="AV607" s="699"/>
      <c r="AW607" s="699"/>
      <c r="AX607" s="699"/>
      <c r="AY607" s="699"/>
      <c r="AZ607" s="699"/>
      <c r="BA607" s="699"/>
      <c r="BB607" s="699"/>
      <c r="BC607" s="699"/>
      <c r="BD607" s="699"/>
      <c r="BE607" s="699"/>
      <c r="BF607" s="699"/>
      <c r="BG607" s="699"/>
      <c r="BH607" s="699"/>
      <c r="BI607" s="699"/>
      <c r="BJ607" s="699"/>
      <c r="BK607" s="699"/>
      <c r="BL607" s="699"/>
      <c r="BM607" s="699"/>
      <c r="BN607" s="699"/>
      <c r="BO607" s="699"/>
      <c r="BP607" s="699"/>
      <c r="BQ607" s="699"/>
      <c r="BR607" s="699"/>
      <c r="BS607" s="699"/>
      <c r="BT607" s="699"/>
      <c r="BU607" s="697"/>
      <c r="BV607" s="709"/>
      <c r="BW607" s="699"/>
      <c r="BX607" s="699"/>
      <c r="BZ607" s="699"/>
      <c r="CA607" s="699"/>
      <c r="CB607" s="699"/>
      <c r="CC607" s="699"/>
      <c r="CD607" s="699"/>
      <c r="CE607" s="699"/>
      <c r="CF607" s="699"/>
      <c r="CG607" s="699"/>
      <c r="CH607" s="699"/>
      <c r="CI607" s="699"/>
      <c r="CJ607" s="699"/>
      <c r="CK607" s="699"/>
      <c r="CL607" s="699"/>
      <c r="CM607" s="699"/>
      <c r="CN607" s="699"/>
      <c r="CO607" s="699"/>
      <c r="CP607" s="699"/>
      <c r="CQ607" s="699"/>
      <c r="CR607" s="699"/>
      <c r="CS607" s="699"/>
      <c r="CT607" s="699"/>
      <c r="CU607" s="699"/>
      <c r="CV607" s="699"/>
      <c r="CW607" s="699"/>
      <c r="CX607" s="699"/>
      <c r="CY607" s="699"/>
      <c r="CZ607" s="699"/>
      <c r="DA607" s="699"/>
      <c r="DB607" s="699"/>
      <c r="DC607" s="699"/>
      <c r="DD607" s="699"/>
      <c r="DE607" s="697"/>
      <c r="DF607" s="697"/>
      <c r="DG607" s="699"/>
      <c r="DH607" s="699"/>
      <c r="DJ607" s="699"/>
      <c r="DK607" s="699"/>
      <c r="DL607" s="699"/>
      <c r="DM607" s="699"/>
      <c r="DN607" s="699"/>
      <c r="DO607" s="699"/>
      <c r="DP607" s="699"/>
      <c r="DQ607" s="699"/>
      <c r="DR607" s="699"/>
      <c r="DS607" s="699"/>
      <c r="DT607" s="699"/>
      <c r="DU607" s="699"/>
      <c r="DV607" s="699"/>
      <c r="DW607" s="699"/>
      <c r="DX607" s="699"/>
      <c r="DY607" s="699"/>
      <c r="DZ607" s="699"/>
      <c r="EA607" s="699"/>
      <c r="EB607" s="699"/>
      <c r="EC607" s="699"/>
      <c r="ED607" s="699"/>
      <c r="EE607" s="699"/>
      <c r="EF607" s="699"/>
      <c r="EG607" s="699"/>
      <c r="EH607" s="699"/>
      <c r="EI607" s="699"/>
      <c r="EJ607" s="699"/>
      <c r="EK607" s="699"/>
      <c r="EL607" s="699"/>
      <c r="EM607" s="699"/>
      <c r="EN607" s="699"/>
      <c r="EO607" s="697"/>
      <c r="EP607" s="697"/>
      <c r="EQ607" s="699"/>
      <c r="ER607" s="699"/>
      <c r="ET607" s="699"/>
      <c r="EU607" s="699"/>
      <c r="EV607" s="699"/>
      <c r="EW607" s="699"/>
      <c r="EX607" s="699"/>
      <c r="EY607" s="699"/>
      <c r="EZ607" s="699"/>
      <c r="FA607" s="699"/>
      <c r="FB607" s="699"/>
      <c r="FC607" s="699"/>
      <c r="FD607" s="699"/>
      <c r="FE607" s="699"/>
      <c r="FF607" s="699"/>
      <c r="FG607" s="699"/>
      <c r="FH607" s="699"/>
      <c r="FI607" s="699"/>
      <c r="FJ607" s="699"/>
      <c r="FK607" s="699"/>
      <c r="FL607" s="699"/>
      <c r="FM607" s="699"/>
      <c r="FN607" s="699"/>
      <c r="FO607" s="699"/>
      <c r="FP607" s="699"/>
      <c r="FQ607" s="699"/>
      <c r="FR607" s="699"/>
      <c r="FS607" s="699"/>
      <c r="FT607" s="699"/>
      <c r="FU607" s="699"/>
      <c r="FV607" s="699"/>
      <c r="FW607" s="699"/>
      <c r="FX607" s="699"/>
      <c r="FY607" s="697"/>
      <c r="FZ607" s="697"/>
      <c r="GA607" s="699"/>
      <c r="GB607" s="699"/>
      <c r="GD607" s="699"/>
      <c r="GE607" s="699"/>
      <c r="GF607" s="699"/>
      <c r="GG607" s="699"/>
      <c r="GH607" s="699"/>
      <c r="GI607" s="699"/>
      <c r="GJ607" s="699"/>
      <c r="GK607" s="699"/>
      <c r="GL607" s="699"/>
      <c r="GM607" s="699"/>
      <c r="GN607" s="699"/>
      <c r="GO607" s="699"/>
      <c r="GP607" s="699"/>
      <c r="GQ607" s="699"/>
      <c r="GR607" s="699"/>
      <c r="GS607" s="699"/>
      <c r="GT607" s="699"/>
      <c r="GU607" s="699"/>
      <c r="GV607" s="699"/>
      <c r="GW607" s="699"/>
      <c r="GX607" s="699"/>
      <c r="GY607" s="699"/>
      <c r="GZ607" s="699"/>
      <c r="HA607" s="699"/>
      <c r="HB607" s="699"/>
      <c r="HC607" s="699"/>
      <c r="HD607" s="699"/>
      <c r="HE607" s="699"/>
      <c r="HF607" s="699"/>
      <c r="HG607" s="699"/>
      <c r="HH607" s="699"/>
      <c r="HI607" s="699"/>
      <c r="HJ607" s="699"/>
      <c r="HK607" s="699"/>
      <c r="HL607" s="699"/>
      <c r="HM607" s="699"/>
      <c r="HN607" s="699"/>
      <c r="HO607" s="699"/>
      <c r="HP607" s="699"/>
      <c r="HQ607" s="699"/>
      <c r="HR607" s="699"/>
    </row>
    <row r="608" spans="1:226" s="707" customFormat="1" x14ac:dyDescent="0.25">
      <c r="A608" s="845" t="s">
        <v>50</v>
      </c>
      <c r="B608" s="846">
        <f t="shared" si="3822"/>
        <v>7872.3</v>
      </c>
      <c r="C608" s="847">
        <f>BQ457</f>
        <v>6046.3</v>
      </c>
      <c r="D608" s="847">
        <f>BR457</f>
        <v>1826</v>
      </c>
      <c r="F608" s="699"/>
      <c r="G608" s="708"/>
      <c r="H608" s="699"/>
      <c r="I608" s="700"/>
      <c r="J608" s="699"/>
      <c r="K608" s="700"/>
      <c r="L608" s="699"/>
      <c r="M608" s="700"/>
      <c r="N608" s="699"/>
      <c r="O608" s="700"/>
      <c r="P608" s="699"/>
      <c r="Q608" s="700"/>
      <c r="R608" s="699"/>
      <c r="S608" s="700"/>
      <c r="T608" s="699"/>
      <c r="U608" s="700"/>
      <c r="V608" s="699"/>
      <c r="W608" s="700"/>
      <c r="X608" s="699"/>
      <c r="Y608" s="700"/>
      <c r="Z608" s="699"/>
      <c r="AA608" s="699"/>
      <c r="AB608" s="699"/>
      <c r="AC608" s="699"/>
      <c r="AD608" s="699"/>
      <c r="AE608" s="699"/>
      <c r="AF608" s="699"/>
      <c r="AG608" s="699"/>
      <c r="AH608" s="699"/>
      <c r="AI608" s="699"/>
      <c r="AJ608" s="699"/>
      <c r="AK608" s="697"/>
      <c r="AL608" s="709"/>
      <c r="AM608" s="699"/>
      <c r="AN608" s="699"/>
      <c r="AP608" s="699"/>
      <c r="AQ608" s="699"/>
      <c r="AR608" s="699"/>
      <c r="AS608" s="699"/>
      <c r="AT608" s="699"/>
      <c r="AU608" s="699"/>
      <c r="AV608" s="699"/>
      <c r="AW608" s="699"/>
      <c r="AX608" s="699"/>
      <c r="AY608" s="699"/>
      <c r="AZ608" s="699"/>
      <c r="BA608" s="699"/>
      <c r="BB608" s="699"/>
      <c r="BC608" s="699"/>
      <c r="BD608" s="699"/>
      <c r="BE608" s="699"/>
      <c r="BF608" s="699"/>
      <c r="BG608" s="699"/>
      <c r="BH608" s="699"/>
      <c r="BI608" s="699"/>
      <c r="BJ608" s="699"/>
      <c r="BK608" s="699"/>
      <c r="BL608" s="699"/>
      <c r="BM608" s="699"/>
      <c r="BN608" s="699"/>
      <c r="BO608" s="699"/>
      <c r="BP608" s="699"/>
      <c r="BQ608" s="699"/>
      <c r="BR608" s="699"/>
      <c r="BS608" s="699"/>
      <c r="BT608" s="699"/>
      <c r="BU608" s="697"/>
      <c r="BV608" s="709"/>
      <c r="BW608" s="699"/>
      <c r="BX608" s="699"/>
      <c r="BZ608" s="699"/>
      <c r="CA608" s="699"/>
      <c r="CB608" s="699"/>
      <c r="CC608" s="699"/>
      <c r="CD608" s="699"/>
      <c r="CE608" s="699"/>
      <c r="CF608" s="699"/>
      <c r="CG608" s="699"/>
      <c r="CH608" s="699"/>
      <c r="CI608" s="699"/>
      <c r="CJ608" s="699"/>
      <c r="CK608" s="699"/>
      <c r="CL608" s="699"/>
      <c r="CM608" s="699"/>
      <c r="CN608" s="699"/>
      <c r="CO608" s="699"/>
      <c r="CP608" s="699"/>
      <c r="CQ608" s="699"/>
      <c r="CR608" s="699"/>
      <c r="CS608" s="699"/>
      <c r="CT608" s="699"/>
      <c r="CU608" s="699"/>
      <c r="CV608" s="699"/>
      <c r="CW608" s="699"/>
      <c r="CX608" s="699"/>
      <c r="CY608" s="699"/>
      <c r="CZ608" s="699"/>
      <c r="DA608" s="699"/>
      <c r="DB608" s="699"/>
      <c r="DC608" s="699"/>
      <c r="DD608" s="699"/>
      <c r="DE608" s="697"/>
      <c r="DF608" s="697"/>
      <c r="DG608" s="699"/>
      <c r="DH608" s="699"/>
      <c r="DJ608" s="699"/>
      <c r="DK608" s="699"/>
      <c r="DL608" s="699"/>
      <c r="DM608" s="699"/>
      <c r="DN608" s="699"/>
      <c r="DO608" s="699"/>
      <c r="DP608" s="699"/>
      <c r="DQ608" s="699"/>
      <c r="DR608" s="699"/>
      <c r="DS608" s="699"/>
      <c r="DT608" s="699"/>
      <c r="DU608" s="699"/>
      <c r="DV608" s="699"/>
      <c r="DW608" s="699"/>
      <c r="DX608" s="699"/>
      <c r="DY608" s="699"/>
      <c r="DZ608" s="699"/>
      <c r="EA608" s="699"/>
      <c r="EB608" s="699"/>
      <c r="EC608" s="699"/>
      <c r="ED608" s="699"/>
      <c r="EE608" s="699"/>
      <c r="EF608" s="699"/>
      <c r="EG608" s="699"/>
      <c r="EH608" s="699"/>
      <c r="EI608" s="699"/>
      <c r="EJ608" s="699"/>
      <c r="EK608" s="699"/>
      <c r="EL608" s="699"/>
      <c r="EM608" s="699"/>
      <c r="EN608" s="699"/>
      <c r="EO608" s="697"/>
      <c r="EP608" s="697"/>
      <c r="EQ608" s="699"/>
      <c r="ER608" s="699"/>
      <c r="ET608" s="699"/>
      <c r="EU608" s="699"/>
      <c r="EV608" s="699"/>
      <c r="EW608" s="699"/>
      <c r="EX608" s="699"/>
      <c r="EY608" s="699"/>
      <c r="EZ608" s="699"/>
      <c r="FA608" s="699"/>
      <c r="FB608" s="699"/>
      <c r="FC608" s="699"/>
      <c r="FD608" s="699"/>
      <c r="FE608" s="699"/>
      <c r="FF608" s="699"/>
      <c r="FG608" s="699"/>
      <c r="FH608" s="699"/>
      <c r="FI608" s="699"/>
      <c r="FJ608" s="699"/>
      <c r="FK608" s="699"/>
      <c r="FL608" s="699"/>
      <c r="FM608" s="699"/>
      <c r="FN608" s="699"/>
      <c r="FO608" s="699"/>
      <c r="FP608" s="699"/>
      <c r="FQ608" s="699"/>
      <c r="FR608" s="699"/>
      <c r="FS608" s="699"/>
      <c r="FT608" s="699"/>
      <c r="FU608" s="699"/>
      <c r="FV608" s="699"/>
      <c r="FW608" s="699"/>
      <c r="FX608" s="699"/>
      <c r="FY608" s="697"/>
      <c r="FZ608" s="697"/>
      <c r="GA608" s="699"/>
      <c r="GB608" s="699"/>
      <c r="GD608" s="699"/>
      <c r="GE608" s="699"/>
      <c r="GF608" s="699"/>
      <c r="GG608" s="699"/>
      <c r="GH608" s="699"/>
      <c r="GI608" s="699"/>
      <c r="GJ608" s="699"/>
      <c r="GK608" s="699"/>
      <c r="GL608" s="699"/>
      <c r="GM608" s="699"/>
      <c r="GN608" s="699"/>
      <c r="GO608" s="699"/>
      <c r="GP608" s="699"/>
      <c r="GQ608" s="699"/>
      <c r="GR608" s="699"/>
      <c r="GS608" s="699"/>
      <c r="GT608" s="699"/>
      <c r="GU608" s="699"/>
      <c r="GV608" s="699"/>
      <c r="GW608" s="699"/>
      <c r="GX608" s="699"/>
      <c r="GY608" s="699"/>
      <c r="GZ608" s="699"/>
      <c r="HA608" s="699"/>
      <c r="HB608" s="699"/>
      <c r="HC608" s="699"/>
      <c r="HD608" s="699"/>
      <c r="HE608" s="699"/>
      <c r="HF608" s="699"/>
      <c r="HG608" s="699"/>
      <c r="HH608" s="699"/>
      <c r="HI608" s="699"/>
      <c r="HJ608" s="699"/>
      <c r="HK608" s="699"/>
      <c r="HL608" s="699"/>
      <c r="HM608" s="699"/>
      <c r="HN608" s="699"/>
      <c r="HO608" s="699"/>
      <c r="HP608" s="699"/>
      <c r="HQ608" s="699"/>
      <c r="HR608" s="699"/>
    </row>
    <row r="609" spans="1:226" s="707" customFormat="1" x14ac:dyDescent="0.25">
      <c r="A609" s="845" t="s">
        <v>540</v>
      </c>
      <c r="B609" s="846">
        <f t="shared" si="3822"/>
        <v>6054.2</v>
      </c>
      <c r="C609" s="847">
        <f>DA457</f>
        <v>4649.8999999999996</v>
      </c>
      <c r="D609" s="847">
        <f>DB457</f>
        <v>1404.3</v>
      </c>
      <c r="F609" s="699"/>
      <c r="G609" s="708"/>
      <c r="H609" s="699"/>
      <c r="I609" s="700"/>
      <c r="J609" s="699"/>
      <c r="K609" s="700"/>
      <c r="L609" s="699"/>
      <c r="M609" s="700"/>
      <c r="N609" s="699"/>
      <c r="O609" s="700"/>
      <c r="P609" s="699"/>
      <c r="Q609" s="700"/>
      <c r="R609" s="699"/>
      <c r="S609" s="700"/>
      <c r="T609" s="699"/>
      <c r="U609" s="700"/>
      <c r="V609" s="699"/>
      <c r="W609" s="700"/>
      <c r="X609" s="699"/>
      <c r="Y609" s="700"/>
      <c r="Z609" s="699"/>
      <c r="AA609" s="699"/>
      <c r="AB609" s="699"/>
      <c r="AC609" s="699"/>
      <c r="AD609" s="699"/>
      <c r="AE609" s="699"/>
      <c r="AF609" s="699"/>
      <c r="AG609" s="699"/>
      <c r="AH609" s="699"/>
      <c r="AI609" s="699"/>
      <c r="AJ609" s="699"/>
      <c r="AK609" s="697"/>
      <c r="AL609" s="709"/>
      <c r="AM609" s="699"/>
      <c r="AN609" s="699"/>
      <c r="AP609" s="699"/>
      <c r="AQ609" s="699"/>
      <c r="AR609" s="699"/>
      <c r="AS609" s="699"/>
      <c r="AT609" s="699"/>
      <c r="AU609" s="699"/>
      <c r="AV609" s="699"/>
      <c r="AW609" s="699"/>
      <c r="AX609" s="699"/>
      <c r="AY609" s="699"/>
      <c r="AZ609" s="699"/>
      <c r="BA609" s="699"/>
      <c r="BB609" s="699"/>
      <c r="BC609" s="699"/>
      <c r="BD609" s="699"/>
      <c r="BE609" s="699"/>
      <c r="BF609" s="699"/>
      <c r="BG609" s="699"/>
      <c r="BH609" s="699"/>
      <c r="BI609" s="699"/>
      <c r="BJ609" s="699"/>
      <c r="BK609" s="699"/>
      <c r="BL609" s="699"/>
      <c r="BM609" s="699"/>
      <c r="BN609" s="699"/>
      <c r="BO609" s="699"/>
      <c r="BP609" s="699"/>
      <c r="BQ609" s="699"/>
      <c r="BR609" s="699"/>
      <c r="BS609" s="699"/>
      <c r="BT609" s="699"/>
      <c r="BU609" s="697"/>
      <c r="BV609" s="709"/>
      <c r="BW609" s="699"/>
      <c r="BX609" s="699"/>
      <c r="BZ609" s="699"/>
      <c r="CA609" s="699"/>
      <c r="CB609" s="699"/>
      <c r="CC609" s="699"/>
      <c r="CD609" s="699"/>
      <c r="CE609" s="699"/>
      <c r="CF609" s="699"/>
      <c r="CG609" s="699"/>
      <c r="CH609" s="699"/>
      <c r="CI609" s="699"/>
      <c r="CJ609" s="699"/>
      <c r="CK609" s="699"/>
      <c r="CL609" s="699"/>
      <c r="CM609" s="699"/>
      <c r="CN609" s="699"/>
      <c r="CO609" s="699"/>
      <c r="CP609" s="699"/>
      <c r="CQ609" s="699"/>
      <c r="CR609" s="699"/>
      <c r="CS609" s="699"/>
      <c r="CT609" s="699"/>
      <c r="CU609" s="699"/>
      <c r="CV609" s="699"/>
      <c r="CW609" s="699"/>
      <c r="CX609" s="699"/>
      <c r="CY609" s="699"/>
      <c r="CZ609" s="699"/>
      <c r="DA609" s="699"/>
      <c r="DB609" s="699"/>
      <c r="DC609" s="699"/>
      <c r="DD609" s="699"/>
      <c r="DE609" s="697"/>
      <c r="DF609" s="697"/>
      <c r="DG609" s="699"/>
      <c r="DH609" s="699"/>
      <c r="DJ609" s="699"/>
      <c r="DK609" s="699"/>
      <c r="DL609" s="699"/>
      <c r="DM609" s="699"/>
      <c r="DN609" s="699"/>
      <c r="DO609" s="699"/>
      <c r="DP609" s="699"/>
      <c r="DQ609" s="699"/>
      <c r="DR609" s="699"/>
      <c r="DS609" s="699"/>
      <c r="DT609" s="699"/>
      <c r="DU609" s="699"/>
      <c r="DV609" s="699"/>
      <c r="DW609" s="699"/>
      <c r="DX609" s="699"/>
      <c r="DY609" s="699"/>
      <c r="DZ609" s="699"/>
      <c r="EA609" s="699"/>
      <c r="EB609" s="699"/>
      <c r="EC609" s="699"/>
      <c r="ED609" s="699"/>
      <c r="EE609" s="699"/>
      <c r="EF609" s="699"/>
      <c r="EG609" s="699"/>
      <c r="EH609" s="699"/>
      <c r="EI609" s="699"/>
      <c r="EJ609" s="699"/>
      <c r="EK609" s="699"/>
      <c r="EL609" s="699"/>
      <c r="EM609" s="699"/>
      <c r="EN609" s="699"/>
      <c r="EO609" s="697"/>
      <c r="EP609" s="697"/>
      <c r="EQ609" s="699"/>
      <c r="ER609" s="699"/>
      <c r="ET609" s="699"/>
      <c r="EU609" s="699"/>
      <c r="EV609" s="699"/>
      <c r="EW609" s="699"/>
      <c r="EX609" s="699"/>
      <c r="EY609" s="699"/>
      <c r="EZ609" s="699"/>
      <c r="FA609" s="699"/>
      <c r="FB609" s="699"/>
      <c r="FC609" s="699"/>
      <c r="FD609" s="699"/>
      <c r="FE609" s="699"/>
      <c r="FF609" s="699"/>
      <c r="FG609" s="699"/>
      <c r="FH609" s="699"/>
      <c r="FI609" s="699"/>
      <c r="FJ609" s="699"/>
      <c r="FK609" s="699"/>
      <c r="FL609" s="699"/>
      <c r="FM609" s="699"/>
      <c r="FN609" s="699"/>
      <c r="FO609" s="699"/>
      <c r="FP609" s="699"/>
      <c r="FQ609" s="699"/>
      <c r="FR609" s="699"/>
      <c r="FS609" s="699"/>
      <c r="FT609" s="699"/>
      <c r="FU609" s="699"/>
      <c r="FV609" s="699"/>
      <c r="FW609" s="699"/>
      <c r="FX609" s="699"/>
      <c r="FY609" s="697"/>
      <c r="FZ609" s="697"/>
      <c r="GA609" s="699"/>
      <c r="GB609" s="699"/>
      <c r="GD609" s="699"/>
      <c r="GE609" s="699"/>
      <c r="GF609" s="699"/>
      <c r="GG609" s="699"/>
      <c r="GH609" s="699"/>
      <c r="GI609" s="699"/>
      <c r="GJ609" s="699"/>
      <c r="GK609" s="699"/>
      <c r="GL609" s="699"/>
      <c r="GM609" s="699"/>
      <c r="GN609" s="699"/>
      <c r="GO609" s="699"/>
      <c r="GP609" s="699"/>
      <c r="GQ609" s="699"/>
      <c r="GR609" s="699"/>
      <c r="GS609" s="699"/>
      <c r="GT609" s="699"/>
      <c r="GU609" s="699"/>
      <c r="GV609" s="699"/>
      <c r="GW609" s="699"/>
      <c r="GX609" s="699"/>
      <c r="GY609" s="699"/>
      <c r="GZ609" s="699"/>
      <c r="HA609" s="699"/>
      <c r="HB609" s="699"/>
      <c r="HC609" s="699"/>
      <c r="HD609" s="699"/>
      <c r="HE609" s="699"/>
      <c r="HF609" s="699"/>
      <c r="HG609" s="699"/>
      <c r="HH609" s="699"/>
      <c r="HI609" s="699"/>
      <c r="HJ609" s="699"/>
      <c r="HK609" s="699"/>
      <c r="HL609" s="699"/>
      <c r="HM609" s="699"/>
      <c r="HN609" s="699"/>
      <c r="HO609" s="699"/>
      <c r="HP609" s="699"/>
      <c r="HQ609" s="699"/>
      <c r="HR609" s="699"/>
    </row>
    <row r="610" spans="1:226" s="707" customFormat="1" x14ac:dyDescent="0.25">
      <c r="A610" s="845" t="s">
        <v>63</v>
      </c>
      <c r="B610" s="846">
        <f t="shared" si="3822"/>
        <v>1488.4</v>
      </c>
      <c r="C610" s="847">
        <f>EK457</f>
        <v>1143.2</v>
      </c>
      <c r="D610" s="847">
        <f>EL457</f>
        <v>345.2</v>
      </c>
      <c r="F610" s="699"/>
      <c r="G610" s="708"/>
      <c r="H610" s="699"/>
      <c r="I610" s="700"/>
      <c r="J610" s="699"/>
      <c r="K610" s="700"/>
      <c r="L610" s="699"/>
      <c r="M610" s="700"/>
      <c r="N610" s="699"/>
      <c r="O610" s="700"/>
      <c r="P610" s="699"/>
      <c r="Q610" s="700"/>
      <c r="R610" s="699"/>
      <c r="S610" s="700"/>
      <c r="T610" s="699"/>
      <c r="U610" s="700"/>
      <c r="V610" s="699"/>
      <c r="W610" s="700"/>
      <c r="X610" s="699"/>
      <c r="Y610" s="700"/>
      <c r="Z610" s="699"/>
      <c r="AA610" s="699"/>
      <c r="AB610" s="699"/>
      <c r="AC610" s="699"/>
      <c r="AD610" s="699"/>
      <c r="AE610" s="699"/>
      <c r="AF610" s="699"/>
      <c r="AG610" s="699"/>
      <c r="AH610" s="699"/>
      <c r="AI610" s="699"/>
      <c r="AJ610" s="699"/>
      <c r="AK610" s="697"/>
      <c r="AL610" s="709"/>
      <c r="AM610" s="699"/>
      <c r="AN610" s="699"/>
      <c r="AP610" s="699"/>
      <c r="AQ610" s="699"/>
      <c r="AR610" s="699"/>
      <c r="AS610" s="699"/>
      <c r="AT610" s="699"/>
      <c r="AU610" s="699"/>
      <c r="AV610" s="699"/>
      <c r="AW610" s="699"/>
      <c r="AX610" s="699"/>
      <c r="AY610" s="699"/>
      <c r="AZ610" s="699"/>
      <c r="BA610" s="699"/>
      <c r="BB610" s="699"/>
      <c r="BC610" s="699"/>
      <c r="BD610" s="699"/>
      <c r="BE610" s="699"/>
      <c r="BF610" s="699"/>
      <c r="BG610" s="699"/>
      <c r="BH610" s="699"/>
      <c r="BI610" s="699"/>
      <c r="BJ610" s="699"/>
      <c r="BK610" s="699"/>
      <c r="BL610" s="699"/>
      <c r="BM610" s="699"/>
      <c r="BN610" s="699"/>
      <c r="BO610" s="699"/>
      <c r="BP610" s="699"/>
      <c r="BQ610" s="699"/>
      <c r="BR610" s="699"/>
      <c r="BS610" s="699"/>
      <c r="BT610" s="699"/>
      <c r="BU610" s="697"/>
      <c r="BV610" s="709"/>
      <c r="BW610" s="699"/>
      <c r="BX610" s="699"/>
      <c r="BZ610" s="699"/>
      <c r="CA610" s="699"/>
      <c r="CB610" s="699"/>
      <c r="CC610" s="699"/>
      <c r="CD610" s="699"/>
      <c r="CE610" s="699"/>
      <c r="CF610" s="699"/>
      <c r="CG610" s="699"/>
      <c r="CH610" s="699"/>
      <c r="CI610" s="699"/>
      <c r="CJ610" s="699"/>
      <c r="CK610" s="699"/>
      <c r="CL610" s="699"/>
      <c r="CM610" s="699"/>
      <c r="CN610" s="699"/>
      <c r="CO610" s="699"/>
      <c r="CP610" s="699"/>
      <c r="CQ610" s="699"/>
      <c r="CR610" s="699"/>
      <c r="CS610" s="699"/>
      <c r="CT610" s="699"/>
      <c r="CU610" s="699"/>
      <c r="CV610" s="699"/>
      <c r="CW610" s="699"/>
      <c r="CX610" s="699"/>
      <c r="CY610" s="699"/>
      <c r="CZ610" s="699"/>
      <c r="DA610" s="699"/>
      <c r="DB610" s="699"/>
      <c r="DC610" s="699"/>
      <c r="DD610" s="699"/>
      <c r="DE610" s="697"/>
      <c r="DF610" s="697"/>
      <c r="DG610" s="699"/>
      <c r="DH610" s="699"/>
      <c r="DJ610" s="699"/>
      <c r="DK610" s="699"/>
      <c r="DL610" s="699"/>
      <c r="DM610" s="699"/>
      <c r="DN610" s="699"/>
      <c r="DO610" s="699"/>
      <c r="DP610" s="699"/>
      <c r="DQ610" s="699"/>
      <c r="DR610" s="699"/>
      <c r="DS610" s="699"/>
      <c r="DT610" s="699"/>
      <c r="DU610" s="699"/>
      <c r="DV610" s="699"/>
      <c r="DW610" s="699"/>
      <c r="DX610" s="699"/>
      <c r="DY610" s="699"/>
      <c r="DZ610" s="699"/>
      <c r="EA610" s="699"/>
      <c r="EB610" s="699"/>
      <c r="EC610" s="699"/>
      <c r="ED610" s="699"/>
      <c r="EE610" s="699"/>
      <c r="EF610" s="699"/>
      <c r="EG610" s="699"/>
      <c r="EH610" s="699"/>
      <c r="EI610" s="699"/>
      <c r="EJ610" s="699"/>
      <c r="EK610" s="699"/>
      <c r="EL610" s="699"/>
      <c r="EM610" s="699"/>
      <c r="EN610" s="699"/>
      <c r="EO610" s="697"/>
      <c r="EP610" s="697"/>
      <c r="EQ610" s="699"/>
      <c r="ER610" s="699"/>
      <c r="ET610" s="699"/>
      <c r="EU610" s="699"/>
      <c r="EV610" s="699"/>
      <c r="EW610" s="699"/>
      <c r="EX610" s="699"/>
      <c r="EY610" s="699"/>
      <c r="EZ610" s="699"/>
      <c r="FA610" s="699"/>
      <c r="FB610" s="699"/>
      <c r="FC610" s="699"/>
      <c r="FD610" s="699"/>
      <c r="FE610" s="699"/>
      <c r="FF610" s="699"/>
      <c r="FG610" s="699"/>
      <c r="FH610" s="699"/>
      <c r="FI610" s="699"/>
      <c r="FJ610" s="699"/>
      <c r="FK610" s="699"/>
      <c r="FL610" s="699"/>
      <c r="FM610" s="699"/>
      <c r="FN610" s="699"/>
      <c r="FO610" s="699"/>
      <c r="FP610" s="699"/>
      <c r="FQ610" s="699"/>
      <c r="FR610" s="699"/>
      <c r="FS610" s="699"/>
      <c r="FT610" s="699"/>
      <c r="FU610" s="699"/>
      <c r="FV610" s="699"/>
      <c r="FW610" s="699"/>
      <c r="FX610" s="699"/>
      <c r="FY610" s="697"/>
      <c r="FZ610" s="697"/>
      <c r="GA610" s="699"/>
      <c r="GB610" s="699"/>
      <c r="GD610" s="699"/>
      <c r="GE610" s="699"/>
      <c r="GF610" s="699"/>
      <c r="GG610" s="699"/>
      <c r="GH610" s="699"/>
      <c r="GI610" s="699"/>
      <c r="GJ610" s="699"/>
      <c r="GK610" s="699"/>
      <c r="GL610" s="699"/>
      <c r="GM610" s="699"/>
      <c r="GN610" s="699"/>
      <c r="GO610" s="699"/>
      <c r="GP610" s="699"/>
      <c r="GQ610" s="699"/>
      <c r="GR610" s="699"/>
      <c r="GS610" s="699"/>
      <c r="GT610" s="699"/>
      <c r="GU610" s="699"/>
      <c r="GV610" s="699"/>
      <c r="GW610" s="699"/>
      <c r="GX610" s="699"/>
      <c r="GY610" s="699"/>
      <c r="GZ610" s="699"/>
      <c r="HA610" s="699"/>
      <c r="HB610" s="699"/>
      <c r="HC610" s="699"/>
      <c r="HD610" s="699"/>
      <c r="HE610" s="699"/>
      <c r="HF610" s="699"/>
      <c r="HG610" s="699"/>
      <c r="HH610" s="699"/>
      <c r="HI610" s="699"/>
      <c r="HJ610" s="699"/>
      <c r="HK610" s="699"/>
      <c r="HL610" s="699"/>
      <c r="HM610" s="699"/>
      <c r="HN610" s="699"/>
      <c r="HO610" s="699"/>
      <c r="HP610" s="699"/>
      <c r="HQ610" s="699"/>
      <c r="HR610" s="699"/>
    </row>
    <row r="611" spans="1:226" s="707" customFormat="1" x14ac:dyDescent="0.25">
      <c r="A611" s="848" t="s">
        <v>61</v>
      </c>
      <c r="B611" s="849">
        <f>SUM(B606:B610)</f>
        <v>35138.5</v>
      </c>
      <c r="C611" s="849">
        <f>SUM(C606:C610)</f>
        <v>26988.1</v>
      </c>
      <c r="D611" s="849">
        <f>SUM(D606:D610)</f>
        <v>8150.4</v>
      </c>
      <c r="F611" s="699"/>
      <c r="G611" s="708"/>
      <c r="H611" s="699"/>
      <c r="I611" s="700"/>
      <c r="J611" s="699"/>
      <c r="K611" s="700"/>
      <c r="L611" s="699"/>
      <c r="M611" s="700"/>
      <c r="N611" s="699"/>
      <c r="O611" s="700"/>
      <c r="P611" s="699"/>
      <c r="Q611" s="700"/>
      <c r="R611" s="699"/>
      <c r="S611" s="700"/>
      <c r="T611" s="699"/>
      <c r="U611" s="700"/>
      <c r="V611" s="699"/>
      <c r="W611" s="700"/>
      <c r="X611" s="699"/>
      <c r="Y611" s="700"/>
      <c r="Z611" s="699"/>
      <c r="AA611" s="699"/>
      <c r="AB611" s="699"/>
      <c r="AC611" s="699"/>
      <c r="AD611" s="699"/>
      <c r="AE611" s="699"/>
      <c r="AF611" s="699"/>
      <c r="AG611" s="699"/>
      <c r="AH611" s="699"/>
      <c r="AI611" s="699"/>
      <c r="AJ611" s="699"/>
      <c r="AK611" s="697"/>
      <c r="AL611" s="709"/>
      <c r="AM611" s="699"/>
      <c r="AN611" s="699"/>
      <c r="AP611" s="699"/>
      <c r="AQ611" s="699"/>
      <c r="AR611" s="699"/>
      <c r="AS611" s="699"/>
      <c r="AT611" s="699"/>
      <c r="AU611" s="699"/>
      <c r="AV611" s="699"/>
      <c r="AW611" s="699"/>
      <c r="AX611" s="699"/>
      <c r="AY611" s="699"/>
      <c r="AZ611" s="699"/>
      <c r="BA611" s="699"/>
      <c r="BB611" s="699"/>
      <c r="BC611" s="699"/>
      <c r="BD611" s="699"/>
      <c r="BE611" s="699"/>
      <c r="BF611" s="699"/>
      <c r="BG611" s="699"/>
      <c r="BH611" s="699"/>
      <c r="BI611" s="699"/>
      <c r="BJ611" s="699"/>
      <c r="BK611" s="699"/>
      <c r="BL611" s="699"/>
      <c r="BM611" s="699"/>
      <c r="BN611" s="699"/>
      <c r="BO611" s="699"/>
      <c r="BP611" s="699"/>
      <c r="BQ611" s="699"/>
      <c r="BR611" s="699"/>
      <c r="BS611" s="699"/>
      <c r="BT611" s="699"/>
      <c r="BU611" s="697"/>
      <c r="BV611" s="709"/>
      <c r="BW611" s="699"/>
      <c r="BX611" s="699"/>
      <c r="BZ611" s="699"/>
      <c r="CA611" s="699"/>
      <c r="CB611" s="699"/>
      <c r="CC611" s="699"/>
      <c r="CD611" s="699"/>
      <c r="CE611" s="699"/>
      <c r="CF611" s="699"/>
      <c r="CG611" s="699"/>
      <c r="CH611" s="699"/>
      <c r="CI611" s="699"/>
      <c r="CJ611" s="699"/>
      <c r="CK611" s="699"/>
      <c r="CL611" s="699"/>
      <c r="CM611" s="699"/>
      <c r="CN611" s="699"/>
      <c r="CO611" s="699"/>
      <c r="CP611" s="699"/>
      <c r="CQ611" s="699"/>
      <c r="CR611" s="699"/>
      <c r="CS611" s="699"/>
      <c r="CT611" s="699"/>
      <c r="CU611" s="699"/>
      <c r="CV611" s="699"/>
      <c r="CW611" s="699"/>
      <c r="CX611" s="699"/>
      <c r="CY611" s="699"/>
      <c r="CZ611" s="699"/>
      <c r="DA611" s="699"/>
      <c r="DB611" s="699"/>
      <c r="DC611" s="699"/>
      <c r="DD611" s="699"/>
      <c r="DE611" s="697"/>
      <c r="DF611" s="697"/>
      <c r="DG611" s="699"/>
      <c r="DH611" s="699"/>
      <c r="DJ611" s="699"/>
      <c r="DK611" s="699"/>
      <c r="DL611" s="699"/>
      <c r="DM611" s="699"/>
      <c r="DN611" s="699"/>
      <c r="DO611" s="699"/>
      <c r="DP611" s="699"/>
      <c r="DQ611" s="699"/>
      <c r="DR611" s="699"/>
      <c r="DS611" s="699"/>
      <c r="DT611" s="699"/>
      <c r="DU611" s="699"/>
      <c r="DV611" s="699"/>
      <c r="DW611" s="699"/>
      <c r="DX611" s="699"/>
      <c r="DY611" s="699"/>
      <c r="DZ611" s="699"/>
      <c r="EA611" s="699"/>
      <c r="EB611" s="699"/>
      <c r="EC611" s="699"/>
      <c r="ED611" s="699"/>
      <c r="EE611" s="699"/>
      <c r="EF611" s="699"/>
      <c r="EG611" s="699"/>
      <c r="EH611" s="699"/>
      <c r="EI611" s="699"/>
      <c r="EJ611" s="699"/>
      <c r="EK611" s="699"/>
      <c r="EL611" s="699"/>
      <c r="EM611" s="699"/>
      <c r="EN611" s="699"/>
      <c r="EO611" s="697"/>
      <c r="EP611" s="697"/>
      <c r="EQ611" s="699"/>
      <c r="ER611" s="699"/>
      <c r="ET611" s="699"/>
      <c r="EU611" s="699"/>
      <c r="EV611" s="699"/>
      <c r="EW611" s="699"/>
      <c r="EX611" s="699"/>
      <c r="EY611" s="699"/>
      <c r="EZ611" s="699"/>
      <c r="FA611" s="699"/>
      <c r="FB611" s="699"/>
      <c r="FC611" s="699"/>
      <c r="FD611" s="699"/>
      <c r="FE611" s="699"/>
      <c r="FF611" s="699"/>
      <c r="FG611" s="699"/>
      <c r="FH611" s="699"/>
      <c r="FI611" s="699"/>
      <c r="FJ611" s="699"/>
      <c r="FK611" s="699"/>
      <c r="FL611" s="699"/>
      <c r="FM611" s="699"/>
      <c r="FN611" s="699"/>
      <c r="FO611" s="699"/>
      <c r="FP611" s="699"/>
      <c r="FQ611" s="699"/>
      <c r="FR611" s="699"/>
      <c r="FS611" s="699"/>
      <c r="FT611" s="699"/>
      <c r="FU611" s="699"/>
      <c r="FV611" s="699"/>
      <c r="FW611" s="699"/>
      <c r="FX611" s="699"/>
      <c r="FY611" s="697"/>
      <c r="FZ611" s="697"/>
      <c r="GA611" s="699"/>
      <c r="GB611" s="699"/>
      <c r="GD611" s="699"/>
      <c r="GE611" s="699"/>
      <c r="GF611" s="699"/>
      <c r="GG611" s="699"/>
      <c r="GH611" s="699"/>
      <c r="GI611" s="699"/>
      <c r="GJ611" s="699"/>
      <c r="GK611" s="699"/>
      <c r="GL611" s="699"/>
      <c r="GM611" s="699"/>
      <c r="GN611" s="699"/>
      <c r="GO611" s="699"/>
      <c r="GP611" s="699"/>
      <c r="GQ611" s="699"/>
      <c r="GR611" s="699"/>
      <c r="GS611" s="699"/>
      <c r="GT611" s="699"/>
      <c r="GU611" s="699"/>
      <c r="GV611" s="699"/>
      <c r="GW611" s="699"/>
      <c r="GX611" s="699"/>
      <c r="GY611" s="699"/>
      <c r="GZ611" s="699"/>
      <c r="HA611" s="699"/>
      <c r="HB611" s="699"/>
      <c r="HC611" s="699"/>
      <c r="HD611" s="699"/>
      <c r="HE611" s="699"/>
      <c r="HF611" s="699"/>
      <c r="HG611" s="699"/>
      <c r="HH611" s="699"/>
      <c r="HI611" s="699"/>
      <c r="HJ611" s="699"/>
      <c r="HK611" s="699"/>
      <c r="HL611" s="699"/>
      <c r="HM611" s="699"/>
      <c r="HN611" s="699"/>
      <c r="HO611" s="699"/>
      <c r="HP611" s="699"/>
      <c r="HQ611" s="699"/>
      <c r="HR611" s="699"/>
    </row>
    <row r="612" spans="1:226" s="707" customFormat="1" hidden="1" x14ac:dyDescent="0.25">
      <c r="A612" s="697"/>
      <c r="B612" s="708">
        <f>HG457</f>
        <v>35138.5</v>
      </c>
      <c r="C612" s="708">
        <f>HE457</f>
        <v>26988.1</v>
      </c>
      <c r="D612" s="708">
        <f>HF457</f>
        <v>8150.4</v>
      </c>
      <c r="F612" s="699"/>
      <c r="G612" s="708"/>
      <c r="H612" s="699"/>
      <c r="I612" s="700"/>
      <c r="J612" s="699"/>
      <c r="K612" s="700"/>
      <c r="L612" s="699"/>
      <c r="M612" s="700"/>
      <c r="N612" s="699"/>
      <c r="O612" s="700"/>
      <c r="P612" s="699"/>
      <c r="Q612" s="700"/>
      <c r="R612" s="699"/>
      <c r="S612" s="700"/>
      <c r="T612" s="699"/>
      <c r="U612" s="700"/>
      <c r="V612" s="699"/>
      <c r="W612" s="700"/>
      <c r="X612" s="699"/>
      <c r="Y612" s="700"/>
      <c r="Z612" s="699"/>
      <c r="AA612" s="699"/>
      <c r="AB612" s="699"/>
      <c r="AC612" s="699"/>
      <c r="AD612" s="699"/>
      <c r="AE612" s="699"/>
      <c r="AF612" s="699"/>
      <c r="AG612" s="699"/>
      <c r="AH612" s="699"/>
      <c r="AI612" s="699"/>
      <c r="AJ612" s="699"/>
      <c r="AK612" s="697"/>
      <c r="AL612" s="709"/>
      <c r="AM612" s="699"/>
      <c r="AN612" s="699"/>
      <c r="AP612" s="699"/>
      <c r="AQ612" s="699"/>
      <c r="AR612" s="699"/>
      <c r="AS612" s="699"/>
      <c r="AT612" s="699"/>
      <c r="AU612" s="699"/>
      <c r="AV612" s="699"/>
      <c r="AW612" s="699"/>
      <c r="AX612" s="699"/>
      <c r="AY612" s="699"/>
      <c r="AZ612" s="699"/>
      <c r="BA612" s="699"/>
      <c r="BB612" s="699"/>
      <c r="BC612" s="699"/>
      <c r="BD612" s="699"/>
      <c r="BE612" s="699"/>
      <c r="BF612" s="699"/>
      <c r="BG612" s="699"/>
      <c r="BH612" s="699"/>
      <c r="BI612" s="699"/>
      <c r="BJ612" s="699"/>
      <c r="BK612" s="699"/>
      <c r="BL612" s="699"/>
      <c r="BM612" s="699"/>
      <c r="BN612" s="699"/>
      <c r="BO612" s="699"/>
      <c r="BP612" s="699"/>
      <c r="BQ612" s="699"/>
      <c r="BR612" s="699"/>
      <c r="BS612" s="699"/>
      <c r="BT612" s="699"/>
      <c r="BU612" s="697"/>
      <c r="BV612" s="709"/>
      <c r="BW612" s="699"/>
      <c r="BX612" s="699"/>
      <c r="BZ612" s="699"/>
      <c r="CA612" s="699"/>
      <c r="CB612" s="699"/>
      <c r="CC612" s="699"/>
      <c r="CD612" s="699"/>
      <c r="CE612" s="699"/>
      <c r="CF612" s="699"/>
      <c r="CG612" s="699"/>
      <c r="CH612" s="699"/>
      <c r="CI612" s="699"/>
      <c r="CJ612" s="699"/>
      <c r="CK612" s="699"/>
      <c r="CL612" s="699"/>
      <c r="CM612" s="699"/>
      <c r="CN612" s="699"/>
      <c r="CO612" s="699"/>
      <c r="CP612" s="699"/>
      <c r="CQ612" s="699"/>
      <c r="CR612" s="699"/>
      <c r="CS612" s="699"/>
      <c r="CT612" s="699"/>
      <c r="CU612" s="699"/>
      <c r="CV612" s="699"/>
      <c r="CW612" s="699"/>
      <c r="CX612" s="699"/>
      <c r="CY612" s="699"/>
      <c r="CZ612" s="699"/>
      <c r="DA612" s="699"/>
      <c r="DB612" s="699"/>
      <c r="DC612" s="699"/>
      <c r="DD612" s="699"/>
      <c r="DE612" s="697"/>
      <c r="DF612" s="697"/>
      <c r="DG612" s="699"/>
      <c r="DH612" s="699"/>
      <c r="DJ612" s="699"/>
      <c r="DK612" s="699"/>
      <c r="DL612" s="699"/>
      <c r="DM612" s="699"/>
      <c r="DN612" s="699"/>
      <c r="DO612" s="699"/>
      <c r="DP612" s="699"/>
      <c r="DQ612" s="699"/>
      <c r="DR612" s="699"/>
      <c r="DS612" s="699"/>
      <c r="DT612" s="699"/>
      <c r="DU612" s="699"/>
      <c r="DV612" s="699"/>
      <c r="DW612" s="699"/>
      <c r="DX612" s="699"/>
      <c r="DY612" s="699"/>
      <c r="DZ612" s="699"/>
      <c r="EA612" s="699"/>
      <c r="EB612" s="699"/>
      <c r="EC612" s="699"/>
      <c r="ED612" s="699"/>
      <c r="EE612" s="699"/>
      <c r="EF612" s="699"/>
      <c r="EG612" s="699"/>
      <c r="EH612" s="699"/>
      <c r="EI612" s="699"/>
      <c r="EJ612" s="699"/>
      <c r="EK612" s="699"/>
      <c r="EL612" s="699"/>
      <c r="EM612" s="699"/>
      <c r="EN612" s="699"/>
      <c r="EO612" s="697"/>
      <c r="EP612" s="697"/>
      <c r="EQ612" s="699"/>
      <c r="ER612" s="699"/>
      <c r="ET612" s="699"/>
      <c r="EU612" s="699"/>
      <c r="EV612" s="699"/>
      <c r="EW612" s="699"/>
      <c r="EX612" s="699"/>
      <c r="EY612" s="699"/>
      <c r="EZ612" s="699"/>
      <c r="FA612" s="699"/>
      <c r="FB612" s="699"/>
      <c r="FC612" s="699"/>
      <c r="FD612" s="699"/>
      <c r="FE612" s="699"/>
      <c r="FF612" s="699"/>
      <c r="FG612" s="699"/>
      <c r="FH612" s="699"/>
      <c r="FI612" s="699"/>
      <c r="FJ612" s="699"/>
      <c r="FK612" s="699"/>
      <c r="FL612" s="699"/>
      <c r="FM612" s="699"/>
      <c r="FN612" s="699"/>
      <c r="FO612" s="699"/>
      <c r="FP612" s="699"/>
      <c r="FQ612" s="699"/>
      <c r="FR612" s="699"/>
      <c r="FS612" s="699"/>
      <c r="FT612" s="699"/>
      <c r="FU612" s="699"/>
      <c r="FV612" s="699"/>
      <c r="FW612" s="699"/>
      <c r="FX612" s="699"/>
      <c r="FY612" s="697"/>
      <c r="FZ612" s="697"/>
      <c r="GA612" s="699"/>
      <c r="GB612" s="699"/>
      <c r="GD612" s="699"/>
      <c r="GE612" s="699"/>
      <c r="GF612" s="699"/>
      <c r="GG612" s="699"/>
      <c r="GH612" s="699"/>
      <c r="GI612" s="699"/>
      <c r="GJ612" s="699"/>
      <c r="GK612" s="699"/>
      <c r="GL612" s="699"/>
      <c r="GM612" s="699"/>
      <c r="GN612" s="699"/>
      <c r="GO612" s="699"/>
      <c r="GP612" s="699"/>
      <c r="GQ612" s="699"/>
      <c r="GR612" s="699"/>
      <c r="GS612" s="699"/>
      <c r="GT612" s="699"/>
      <c r="GU612" s="699"/>
      <c r="GV612" s="699"/>
      <c r="GW612" s="699"/>
      <c r="GX612" s="699"/>
      <c r="GY612" s="699"/>
      <c r="GZ612" s="699"/>
      <c r="HA612" s="699"/>
      <c r="HB612" s="699"/>
      <c r="HC612" s="699"/>
      <c r="HD612" s="699"/>
      <c r="HE612" s="699"/>
      <c r="HF612" s="699"/>
      <c r="HG612" s="699"/>
      <c r="HH612" s="699"/>
      <c r="HI612" s="699"/>
      <c r="HJ612" s="699"/>
      <c r="HK612" s="699"/>
      <c r="HL612" s="699"/>
      <c r="HM612" s="699"/>
      <c r="HN612" s="699"/>
      <c r="HO612" s="699"/>
      <c r="HP612" s="699"/>
      <c r="HQ612" s="699"/>
      <c r="HR612" s="699"/>
    </row>
    <row r="613" spans="1:226" s="707" customFormat="1" hidden="1" x14ac:dyDescent="0.25">
      <c r="A613" s="697"/>
      <c r="B613" s="700">
        <f t="shared" ref="B613:D613" si="3823">B611-B612</f>
        <v>0</v>
      </c>
      <c r="C613" s="700">
        <f t="shared" si="3823"/>
        <v>0</v>
      </c>
      <c r="D613" s="700">
        <f t="shared" si="3823"/>
        <v>0</v>
      </c>
      <c r="F613" s="699"/>
      <c r="G613" s="708"/>
      <c r="H613" s="699"/>
      <c r="I613" s="700"/>
      <c r="J613" s="699"/>
      <c r="K613" s="700"/>
      <c r="L613" s="699"/>
      <c r="M613" s="700"/>
      <c r="N613" s="699"/>
      <c r="O613" s="700"/>
      <c r="P613" s="699"/>
      <c r="Q613" s="700"/>
      <c r="R613" s="699"/>
      <c r="S613" s="700"/>
      <c r="T613" s="699"/>
      <c r="U613" s="700"/>
      <c r="V613" s="699"/>
      <c r="W613" s="700"/>
      <c r="X613" s="699"/>
      <c r="Y613" s="700"/>
      <c r="Z613" s="699"/>
      <c r="AA613" s="699"/>
      <c r="AB613" s="699"/>
      <c r="AC613" s="699"/>
      <c r="AD613" s="699"/>
      <c r="AE613" s="699"/>
      <c r="AF613" s="699"/>
      <c r="AG613" s="699"/>
      <c r="AH613" s="699"/>
      <c r="AI613" s="699"/>
      <c r="AJ613" s="699"/>
      <c r="AK613" s="697"/>
      <c r="AL613" s="709"/>
      <c r="AM613" s="699"/>
      <c r="AN613" s="699"/>
      <c r="AP613" s="699"/>
      <c r="AQ613" s="699"/>
      <c r="AR613" s="699"/>
      <c r="AS613" s="699"/>
      <c r="AT613" s="699"/>
      <c r="AU613" s="699"/>
      <c r="AV613" s="699"/>
      <c r="AW613" s="699"/>
      <c r="AX613" s="699"/>
      <c r="AY613" s="699"/>
      <c r="AZ613" s="699"/>
      <c r="BA613" s="699"/>
      <c r="BB613" s="699"/>
      <c r="BC613" s="699"/>
      <c r="BD613" s="699"/>
      <c r="BE613" s="699"/>
      <c r="BF613" s="699"/>
      <c r="BG613" s="699"/>
      <c r="BH613" s="699"/>
      <c r="BI613" s="699"/>
      <c r="BJ613" s="699"/>
      <c r="BK613" s="699"/>
      <c r="BL613" s="699"/>
      <c r="BM613" s="699"/>
      <c r="BN613" s="699"/>
      <c r="BO613" s="699"/>
      <c r="BP613" s="699"/>
      <c r="BQ613" s="699"/>
      <c r="BR613" s="699"/>
      <c r="BS613" s="699"/>
      <c r="BT613" s="699"/>
      <c r="BU613" s="697"/>
      <c r="BV613" s="709"/>
      <c r="BW613" s="699"/>
      <c r="BX613" s="699"/>
      <c r="BZ613" s="699"/>
      <c r="CA613" s="699"/>
      <c r="CB613" s="699"/>
      <c r="CC613" s="699"/>
      <c r="CD613" s="699"/>
      <c r="CE613" s="699"/>
      <c r="CF613" s="699"/>
      <c r="CG613" s="699"/>
      <c r="CH613" s="699"/>
      <c r="CI613" s="699"/>
      <c r="CJ613" s="699"/>
      <c r="CK613" s="699"/>
      <c r="CL613" s="699"/>
      <c r="CM613" s="699"/>
      <c r="CN613" s="699"/>
      <c r="CO613" s="699"/>
      <c r="CP613" s="699"/>
      <c r="CQ613" s="699"/>
      <c r="CR613" s="699"/>
      <c r="CS613" s="699"/>
      <c r="CT613" s="699"/>
      <c r="CU613" s="699"/>
      <c r="CV613" s="699"/>
      <c r="CW613" s="699"/>
      <c r="CX613" s="699"/>
      <c r="CY613" s="699"/>
      <c r="CZ613" s="699"/>
      <c r="DA613" s="699"/>
      <c r="DB613" s="699"/>
      <c r="DC613" s="699"/>
      <c r="DD613" s="699"/>
      <c r="DE613" s="697"/>
      <c r="DF613" s="697"/>
      <c r="DG613" s="699"/>
      <c r="DH613" s="699"/>
      <c r="DJ613" s="699"/>
      <c r="DK613" s="699"/>
      <c r="DL613" s="699"/>
      <c r="DM613" s="699"/>
      <c r="DN613" s="699"/>
      <c r="DO613" s="699"/>
      <c r="DP613" s="699"/>
      <c r="DQ613" s="699"/>
      <c r="DR613" s="699"/>
      <c r="DS613" s="699"/>
      <c r="DT613" s="699"/>
      <c r="DU613" s="699"/>
      <c r="DV613" s="699"/>
      <c r="DW613" s="699"/>
      <c r="DX613" s="699"/>
      <c r="DY613" s="699"/>
      <c r="DZ613" s="699"/>
      <c r="EA613" s="699"/>
      <c r="EB613" s="699"/>
      <c r="EC613" s="699"/>
      <c r="ED613" s="699"/>
      <c r="EE613" s="699"/>
      <c r="EF613" s="699"/>
      <c r="EG613" s="699"/>
      <c r="EH613" s="699"/>
      <c r="EI613" s="699"/>
      <c r="EJ613" s="699"/>
      <c r="EK613" s="699"/>
      <c r="EL613" s="699"/>
      <c r="EM613" s="699"/>
      <c r="EN613" s="699"/>
      <c r="EO613" s="697"/>
      <c r="EP613" s="697"/>
      <c r="EQ613" s="699"/>
      <c r="ER613" s="699"/>
      <c r="ET613" s="699"/>
      <c r="EU613" s="699"/>
      <c r="EV613" s="699"/>
      <c r="EW613" s="699"/>
      <c r="EX613" s="699"/>
      <c r="EY613" s="699"/>
      <c r="EZ613" s="699"/>
      <c r="FA613" s="699"/>
      <c r="FB613" s="699"/>
      <c r="FC613" s="699"/>
      <c r="FD613" s="699"/>
      <c r="FE613" s="699"/>
      <c r="FF613" s="699"/>
      <c r="FG613" s="699"/>
      <c r="FH613" s="699"/>
      <c r="FI613" s="699"/>
      <c r="FJ613" s="699"/>
      <c r="FK613" s="699"/>
      <c r="FL613" s="699"/>
      <c r="FM613" s="699"/>
      <c r="FN613" s="699"/>
      <c r="FO613" s="699"/>
      <c r="FP613" s="699"/>
      <c r="FQ613" s="699"/>
      <c r="FR613" s="699"/>
      <c r="FS613" s="699"/>
      <c r="FT613" s="699"/>
      <c r="FU613" s="699"/>
      <c r="FV613" s="699"/>
      <c r="FW613" s="699"/>
      <c r="FX613" s="699"/>
      <c r="FY613" s="697"/>
      <c r="FZ613" s="697"/>
      <c r="GA613" s="699"/>
      <c r="GB613" s="699"/>
      <c r="GD613" s="699"/>
      <c r="GE613" s="699"/>
      <c r="GF613" s="699"/>
      <c r="GG613" s="699"/>
      <c r="GH613" s="699"/>
      <c r="GI613" s="699"/>
      <c r="GJ613" s="699"/>
      <c r="GK613" s="699"/>
      <c r="GL613" s="699"/>
      <c r="GM613" s="699"/>
      <c r="GN613" s="699"/>
      <c r="GO613" s="699"/>
      <c r="GP613" s="699"/>
      <c r="GQ613" s="699"/>
      <c r="GR613" s="699"/>
      <c r="GS613" s="699"/>
      <c r="GT613" s="699"/>
      <c r="GU613" s="699"/>
      <c r="GV613" s="699"/>
      <c r="GW613" s="699"/>
      <c r="GX613" s="699"/>
      <c r="GY613" s="699"/>
      <c r="GZ613" s="699"/>
      <c r="HA613" s="699"/>
      <c r="HB613" s="699"/>
      <c r="HC613" s="699"/>
      <c r="HD613" s="699"/>
      <c r="HE613" s="699"/>
      <c r="HF613" s="699"/>
      <c r="HG613" s="699"/>
      <c r="HH613" s="699"/>
      <c r="HI613" s="699"/>
      <c r="HJ613" s="699"/>
      <c r="HK613" s="699"/>
      <c r="HL613" s="699"/>
      <c r="HM613" s="699"/>
      <c r="HN613" s="699"/>
      <c r="HO613" s="699"/>
      <c r="HP613" s="699"/>
      <c r="HQ613" s="699"/>
      <c r="HR613" s="699"/>
    </row>
  </sheetData>
  <mergeCells count="241">
    <mergeCell ref="FY11:FY77"/>
    <mergeCell ref="B2:H2"/>
    <mergeCell ref="B3:AB3"/>
    <mergeCell ref="B4:AB4"/>
    <mergeCell ref="B5:AB5"/>
    <mergeCell ref="B6:AB6"/>
    <mergeCell ref="B7:AB7"/>
    <mergeCell ref="A78:B78"/>
    <mergeCell ref="A79:B79"/>
    <mergeCell ref="AK79:AL79"/>
    <mergeCell ref="BU79:BV79"/>
    <mergeCell ref="DE79:DF79"/>
    <mergeCell ref="EO79:EP79"/>
    <mergeCell ref="A11:A77"/>
    <mergeCell ref="AK11:AK77"/>
    <mergeCell ref="BU11:BU77"/>
    <mergeCell ref="DE11:DE77"/>
    <mergeCell ref="EO11:EO77"/>
    <mergeCell ref="A90:B90"/>
    <mergeCell ref="AK90:AL90"/>
    <mergeCell ref="BU90:BV90"/>
    <mergeCell ref="DE90:DF90"/>
    <mergeCell ref="EO90:EP90"/>
    <mergeCell ref="FY90:FZ90"/>
    <mergeCell ref="FY79:FZ79"/>
    <mergeCell ref="A89:B89"/>
    <mergeCell ref="AK89:AL89"/>
    <mergeCell ref="BU89:BV89"/>
    <mergeCell ref="DE89:DF89"/>
    <mergeCell ref="EO89:EP89"/>
    <mergeCell ref="FY89:FZ89"/>
    <mergeCell ref="A97:A163"/>
    <mergeCell ref="AK97:AK163"/>
    <mergeCell ref="BU97:BU163"/>
    <mergeCell ref="DE97:DE163"/>
    <mergeCell ref="EO97:EO163"/>
    <mergeCell ref="FY97:FY163"/>
    <mergeCell ref="A91:B91"/>
    <mergeCell ref="AK91:AL91"/>
    <mergeCell ref="BU91:BV91"/>
    <mergeCell ref="DE91:DF91"/>
    <mergeCell ref="EO91:EP91"/>
    <mergeCell ref="FY91:FZ91"/>
    <mergeCell ref="FY165:FZ165"/>
    <mergeCell ref="A175:B175"/>
    <mergeCell ref="AK175:AL175"/>
    <mergeCell ref="BU175:BV175"/>
    <mergeCell ref="DE175:DF175"/>
    <mergeCell ref="EO175:EP175"/>
    <mergeCell ref="FY175:FZ175"/>
    <mergeCell ref="A164:B164"/>
    <mergeCell ref="A165:B165"/>
    <mergeCell ref="AK165:AL165"/>
    <mergeCell ref="BU165:BV165"/>
    <mergeCell ref="DE165:DF165"/>
    <mergeCell ref="EO165:EP165"/>
    <mergeCell ref="A177:B177"/>
    <mergeCell ref="AK177:AL177"/>
    <mergeCell ref="BU177:BV177"/>
    <mergeCell ref="DE177:DF177"/>
    <mergeCell ref="EO177:EP177"/>
    <mergeCell ref="FY177:FZ177"/>
    <mergeCell ref="A176:B176"/>
    <mergeCell ref="AK176:AL176"/>
    <mergeCell ref="BU176:BV176"/>
    <mergeCell ref="DE176:DF176"/>
    <mergeCell ref="EO176:EP176"/>
    <mergeCell ref="FY176:FZ176"/>
    <mergeCell ref="A250:B250"/>
    <mergeCell ref="A268:B268"/>
    <mergeCell ref="AK268:AL268"/>
    <mergeCell ref="BU268:BV268"/>
    <mergeCell ref="DE268:DF268"/>
    <mergeCell ref="EO268:EP268"/>
    <mergeCell ref="HI180:HN180"/>
    <mergeCell ref="A183:A249"/>
    <mergeCell ref="AK183:AK249"/>
    <mergeCell ref="BU183:BU249"/>
    <mergeCell ref="DE183:DE249"/>
    <mergeCell ref="EO183:EO249"/>
    <mergeCell ref="FY183:FY249"/>
    <mergeCell ref="AK250:AL250"/>
    <mergeCell ref="BU250:BV250"/>
    <mergeCell ref="DE250:DF250"/>
    <mergeCell ref="EO250:EP250"/>
    <mergeCell ref="FY250:FZ250"/>
    <mergeCell ref="A279:B279"/>
    <mergeCell ref="AK279:AL279"/>
    <mergeCell ref="BU279:BV279"/>
    <mergeCell ref="DE279:DF279"/>
    <mergeCell ref="EO279:EP279"/>
    <mergeCell ref="FY279:FZ279"/>
    <mergeCell ref="FY268:FZ268"/>
    <mergeCell ref="A278:B278"/>
    <mergeCell ref="AK278:AL278"/>
    <mergeCell ref="BU278:BV278"/>
    <mergeCell ref="DE278:DF278"/>
    <mergeCell ref="EO278:EP278"/>
    <mergeCell ref="FY278:FZ278"/>
    <mergeCell ref="A281:B281"/>
    <mergeCell ref="AK281:AL281"/>
    <mergeCell ref="BU281:BV281"/>
    <mergeCell ref="DE281:DF281"/>
    <mergeCell ref="EO281:EP281"/>
    <mergeCell ref="FY281:FZ281"/>
    <mergeCell ref="A280:B280"/>
    <mergeCell ref="AK280:AL280"/>
    <mergeCell ref="BU280:BV280"/>
    <mergeCell ref="DE280:DF280"/>
    <mergeCell ref="EO280:EP280"/>
    <mergeCell ref="FY280:FZ280"/>
    <mergeCell ref="A288:A354"/>
    <mergeCell ref="AK288:AK354"/>
    <mergeCell ref="BU288:BU354"/>
    <mergeCell ref="DE288:DE354"/>
    <mergeCell ref="EO288:EO354"/>
    <mergeCell ref="FY288:FY354"/>
    <mergeCell ref="A282:B282"/>
    <mergeCell ref="AK282:AL282"/>
    <mergeCell ref="BU282:BV282"/>
    <mergeCell ref="DE282:DF282"/>
    <mergeCell ref="EO282:EP282"/>
    <mergeCell ref="FY282:FZ282"/>
    <mergeCell ref="FY356:FZ356"/>
    <mergeCell ref="A366:B366"/>
    <mergeCell ref="AK366:AL366"/>
    <mergeCell ref="BU366:BV366"/>
    <mergeCell ref="DE366:DF366"/>
    <mergeCell ref="EO366:EP366"/>
    <mergeCell ref="FY366:FZ366"/>
    <mergeCell ref="A355:B355"/>
    <mergeCell ref="A356:B356"/>
    <mergeCell ref="AK356:AL356"/>
    <mergeCell ref="BU356:BV356"/>
    <mergeCell ref="DE356:DF356"/>
    <mergeCell ref="EO356:EP356"/>
    <mergeCell ref="A368:B368"/>
    <mergeCell ref="AK368:AL368"/>
    <mergeCell ref="BU368:BV368"/>
    <mergeCell ref="DE368:DF368"/>
    <mergeCell ref="EO368:EP368"/>
    <mergeCell ref="FY368:FZ368"/>
    <mergeCell ref="A367:B367"/>
    <mergeCell ref="AK367:AL367"/>
    <mergeCell ref="BU367:BV367"/>
    <mergeCell ref="DE367:DF367"/>
    <mergeCell ref="EO367:EP367"/>
    <mergeCell ref="FY367:FZ367"/>
    <mergeCell ref="FY376:FY442"/>
    <mergeCell ref="A370:B370"/>
    <mergeCell ref="AK370:AL370"/>
    <mergeCell ref="BU370:BV370"/>
    <mergeCell ref="DE370:DF370"/>
    <mergeCell ref="EO370:EP370"/>
    <mergeCell ref="FY370:FZ370"/>
    <mergeCell ref="A369:B369"/>
    <mergeCell ref="AK369:AL369"/>
    <mergeCell ref="BU369:BV369"/>
    <mergeCell ref="DE369:DF369"/>
    <mergeCell ref="EO369:EP369"/>
    <mergeCell ref="FY369:FZ369"/>
    <mergeCell ref="A443:B443"/>
    <mergeCell ref="A444:B444"/>
    <mergeCell ref="AK444:AL444"/>
    <mergeCell ref="BU444:BV444"/>
    <mergeCell ref="DE444:DF444"/>
    <mergeCell ref="EO444:EP444"/>
    <mergeCell ref="A376:A442"/>
    <mergeCell ref="AK376:AK442"/>
    <mergeCell ref="BU376:BU442"/>
    <mergeCell ref="DE376:DE442"/>
    <mergeCell ref="EO376:EO442"/>
    <mergeCell ref="A455:B455"/>
    <mergeCell ref="AK455:AL455"/>
    <mergeCell ref="BU455:BV455"/>
    <mergeCell ref="DE455:DF455"/>
    <mergeCell ref="EO455:EP455"/>
    <mergeCell ref="FY455:FZ455"/>
    <mergeCell ref="FY444:FZ444"/>
    <mergeCell ref="A454:B454"/>
    <mergeCell ref="AK454:AL454"/>
    <mergeCell ref="BU454:BV454"/>
    <mergeCell ref="DE454:DF454"/>
    <mergeCell ref="EO454:EP454"/>
    <mergeCell ref="FY454:FZ454"/>
    <mergeCell ref="A457:B457"/>
    <mergeCell ref="AK457:AL457"/>
    <mergeCell ref="BU457:BV457"/>
    <mergeCell ref="DE457:DF457"/>
    <mergeCell ref="EO457:EP457"/>
    <mergeCell ref="FY457:FZ457"/>
    <mergeCell ref="A456:B456"/>
    <mergeCell ref="AK456:AL456"/>
    <mergeCell ref="BU456:BV456"/>
    <mergeCell ref="DE456:DF456"/>
    <mergeCell ref="EO456:EP456"/>
    <mergeCell ref="FY456:FZ456"/>
    <mergeCell ref="A464:A465"/>
    <mergeCell ref="B464:D464"/>
    <mergeCell ref="A474:A475"/>
    <mergeCell ref="B474:E474"/>
    <mergeCell ref="FY474:FY475"/>
    <mergeCell ref="FZ474:GD474"/>
    <mergeCell ref="A458:B458"/>
    <mergeCell ref="AK458:AL458"/>
    <mergeCell ref="BU458:BV458"/>
    <mergeCell ref="DE458:DF458"/>
    <mergeCell ref="EO458:EP458"/>
    <mergeCell ref="FY458:FZ458"/>
    <mergeCell ref="FZ512:GB512"/>
    <mergeCell ref="HE512:HE513"/>
    <mergeCell ref="HF512:HH512"/>
    <mergeCell ref="A483:A484"/>
    <mergeCell ref="B483:D483"/>
    <mergeCell ref="A493:A494"/>
    <mergeCell ref="B493:D493"/>
    <mergeCell ref="A502:A503"/>
    <mergeCell ref="B502:D502"/>
    <mergeCell ref="A522:A523"/>
    <mergeCell ref="B522:D522"/>
    <mergeCell ref="F522:F523"/>
    <mergeCell ref="A532:A533"/>
    <mergeCell ref="B532:D532"/>
    <mergeCell ref="F532:F533"/>
    <mergeCell ref="A512:A513"/>
    <mergeCell ref="B512:D512"/>
    <mergeCell ref="FY512:FY513"/>
    <mergeCell ref="A604:A605"/>
    <mergeCell ref="B604:D604"/>
    <mergeCell ref="A572:A573"/>
    <mergeCell ref="B572:D572"/>
    <mergeCell ref="A584:A585"/>
    <mergeCell ref="B584:D584"/>
    <mergeCell ref="A594:A595"/>
    <mergeCell ref="B594:D594"/>
    <mergeCell ref="A542:A543"/>
    <mergeCell ref="B542:D542"/>
    <mergeCell ref="A552:A553"/>
    <mergeCell ref="B552:D552"/>
    <mergeCell ref="A562:A563"/>
    <mergeCell ref="B562:D562"/>
  </mergeCells>
  <pageMargins left="0" right="0" top="0" bottom="0" header="0" footer="0"/>
  <pageSetup paperSize="9" scale="1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R613"/>
  <sheetViews>
    <sheetView zoomScale="80" zoomScaleNormal="80" zoomScaleSheetLayoutView="75" workbookViewId="0">
      <pane xSplit="5" ySplit="183" topLeftCell="GK241" activePane="bottomRight" state="frozen"/>
      <selection pane="topRight" activeCell="F1" sqref="F1"/>
      <selection pane="bottomLeft" activeCell="A184" sqref="A184"/>
      <selection pane="bottomRight" activeCell="GV267" sqref="GV267"/>
    </sheetView>
  </sheetViews>
  <sheetFormatPr defaultRowHeight="15" x14ac:dyDescent="0.25"/>
  <cols>
    <col min="1" max="1" width="12.28515625" style="697" customWidth="1"/>
    <col min="2" max="2" width="27.7109375" style="709" customWidth="1"/>
    <col min="3" max="3" width="13" style="699" customWidth="1"/>
    <col min="4" max="4" width="11.42578125" style="699" customWidth="1"/>
    <col min="5" max="5" width="16.28515625" style="707" customWidth="1"/>
    <col min="6" max="6" width="13.28515625" style="699" customWidth="1"/>
    <col min="7" max="7" width="8" style="708" customWidth="1"/>
    <col min="8" max="8" width="11.5703125" style="699" customWidth="1"/>
    <col min="9" max="9" width="8.85546875" style="700" customWidth="1"/>
    <col min="10" max="10" width="12.140625" style="699" customWidth="1"/>
    <col min="11" max="11" width="8.85546875" style="700" customWidth="1"/>
    <col min="12" max="12" width="12" style="699" customWidth="1"/>
    <col min="13" max="13" width="8.85546875" style="700" customWidth="1"/>
    <col min="14" max="14" width="11.7109375" style="699" customWidth="1"/>
    <col min="15" max="15" width="8.85546875" style="700" customWidth="1"/>
    <col min="16" max="16" width="14.5703125" style="699" customWidth="1"/>
    <col min="17" max="17" width="8.85546875" style="700" customWidth="1"/>
    <col min="18" max="18" width="11.5703125" style="699" customWidth="1"/>
    <col min="19" max="19" width="8.85546875" style="700" customWidth="1"/>
    <col min="20" max="20" width="11.5703125" style="699" customWidth="1"/>
    <col min="21" max="21" width="8.85546875" style="700" customWidth="1"/>
    <col min="22" max="22" width="10.42578125" style="699" customWidth="1"/>
    <col min="23" max="23" width="8.85546875" style="700" customWidth="1"/>
    <col min="24" max="24" width="12" style="699" customWidth="1"/>
    <col min="25" max="25" width="8.85546875" style="700" customWidth="1"/>
    <col min="26" max="26" width="9.7109375" style="699" customWidth="1"/>
    <col min="27" max="28" width="13.28515625" style="699" customWidth="1"/>
    <col min="29" max="29" width="13" style="699" customWidth="1"/>
    <col min="30" max="30" width="14.42578125" style="699" customWidth="1"/>
    <col min="31" max="31" width="14" style="699" customWidth="1"/>
    <col min="32" max="32" width="11.5703125" style="699" customWidth="1"/>
    <col min="33" max="35" width="14.42578125" style="699" customWidth="1"/>
    <col min="36" max="36" width="5" style="699" customWidth="1"/>
    <col min="37" max="37" width="12.28515625" style="697" customWidth="1"/>
    <col min="38" max="38" width="28.28515625" style="709" customWidth="1"/>
    <col min="39" max="40" width="11.42578125" style="699" customWidth="1"/>
    <col min="41" max="41" width="11.42578125" style="707" customWidth="1"/>
    <col min="42" max="42" width="13.28515625" style="699" customWidth="1"/>
    <col min="43" max="43" width="8.85546875" style="699" customWidth="1"/>
    <col min="44" max="44" width="11.5703125" style="699" customWidth="1"/>
    <col min="45" max="45" width="8.85546875" style="699" customWidth="1"/>
    <col min="46" max="46" width="10.42578125" style="699" customWidth="1"/>
    <col min="47" max="47" width="8.85546875" style="699" customWidth="1"/>
    <col min="48" max="48" width="10.42578125" style="699" customWidth="1"/>
    <col min="49" max="49" width="8.85546875" style="699" customWidth="1"/>
    <col min="50" max="50" width="10.42578125" style="699" customWidth="1"/>
    <col min="51" max="51" width="8.85546875" style="699" customWidth="1"/>
    <col min="52" max="52" width="14.5703125" style="699" customWidth="1"/>
    <col min="53" max="53" width="8.85546875" style="699" customWidth="1"/>
    <col min="54" max="54" width="11.5703125" style="699" customWidth="1"/>
    <col min="55" max="55" width="8.85546875" style="699" customWidth="1"/>
    <col min="56" max="56" width="11.5703125" style="699" customWidth="1"/>
    <col min="57" max="57" width="8.85546875" style="699" customWidth="1"/>
    <col min="58" max="58" width="10.42578125" style="699" customWidth="1"/>
    <col min="59" max="59" width="8.85546875" style="699" customWidth="1"/>
    <col min="60" max="60" width="12" style="699" customWidth="1"/>
    <col min="61" max="61" width="8.85546875" style="699" customWidth="1"/>
    <col min="62" max="62" width="9.7109375" style="699" customWidth="1"/>
    <col min="63" max="64" width="13.28515625" style="699" customWidth="1"/>
    <col min="65" max="65" width="8.28515625" style="699" customWidth="1"/>
    <col min="66" max="66" width="14.42578125" style="699" customWidth="1"/>
    <col min="67" max="67" width="14" style="699" customWidth="1"/>
    <col min="68" max="68" width="11.5703125" style="699" customWidth="1"/>
    <col min="69" max="71" width="14.42578125" style="699" customWidth="1"/>
    <col min="72" max="72" width="4.140625" style="699" customWidth="1"/>
    <col min="73" max="73" width="12.28515625" style="697" customWidth="1"/>
    <col min="74" max="74" width="28.140625" style="709" customWidth="1"/>
    <col min="75" max="76" width="11.42578125" style="699" customWidth="1"/>
    <col min="77" max="77" width="11.42578125" style="707" customWidth="1"/>
    <col min="78" max="78" width="13.28515625" style="699" customWidth="1"/>
    <col min="79" max="79" width="8.85546875" style="699" customWidth="1"/>
    <col min="80" max="80" width="11.5703125" style="699" customWidth="1"/>
    <col min="81" max="81" width="8.85546875" style="699" customWidth="1"/>
    <col min="82" max="82" width="10.42578125" style="699" customWidth="1"/>
    <col min="83" max="83" width="8.85546875" style="699" customWidth="1"/>
    <col min="84" max="84" width="10.42578125" style="699" customWidth="1"/>
    <col min="85" max="85" width="8.85546875" style="699" customWidth="1"/>
    <col min="86" max="86" width="10.42578125" style="699" customWidth="1"/>
    <col min="87" max="87" width="8.85546875" style="699" customWidth="1"/>
    <col min="88" max="88" width="14.5703125" style="699" customWidth="1"/>
    <col min="89" max="89" width="8.85546875" style="699" customWidth="1"/>
    <col min="90" max="90" width="11.5703125" style="699" customWidth="1"/>
    <col min="91" max="91" width="8.85546875" style="699" customWidth="1"/>
    <col min="92" max="92" width="11.5703125" style="699" customWidth="1"/>
    <col min="93" max="93" width="8.85546875" style="699" customWidth="1"/>
    <col min="94" max="94" width="10.42578125" style="699" customWidth="1"/>
    <col min="95" max="95" width="8.85546875" style="699" customWidth="1"/>
    <col min="96" max="96" width="12" style="699" customWidth="1"/>
    <col min="97" max="97" width="8.85546875" style="699" customWidth="1"/>
    <col min="98" max="98" width="9.7109375" style="699" customWidth="1"/>
    <col min="99" max="100" width="13.28515625" style="699" customWidth="1"/>
    <col min="101" max="101" width="8.28515625" style="699" customWidth="1"/>
    <col min="102" max="102" width="14.42578125" style="699" customWidth="1"/>
    <col min="103" max="103" width="14" style="699" customWidth="1"/>
    <col min="104" max="104" width="11.5703125" style="699" customWidth="1"/>
    <col min="105" max="107" width="14.42578125" style="699" customWidth="1"/>
    <col min="108" max="108" width="4.140625" style="699" customWidth="1"/>
    <col min="109" max="109" width="12.28515625" style="697" customWidth="1"/>
    <col min="110" max="110" width="28.42578125" style="697" customWidth="1"/>
    <col min="111" max="112" width="11.42578125" style="699" customWidth="1"/>
    <col min="113" max="113" width="11.42578125" style="707" customWidth="1"/>
    <col min="114" max="114" width="13.28515625" style="699" customWidth="1"/>
    <col min="115" max="115" width="8.85546875" style="699" customWidth="1"/>
    <col min="116" max="116" width="11.5703125" style="699" customWidth="1"/>
    <col min="117" max="117" width="8.85546875" style="699" customWidth="1"/>
    <col min="118" max="118" width="10.42578125" style="699" customWidth="1"/>
    <col min="119" max="119" width="8.85546875" style="699" customWidth="1"/>
    <col min="120" max="120" width="10.42578125" style="699" customWidth="1"/>
    <col min="121" max="121" width="8.85546875" style="699" customWidth="1"/>
    <col min="122" max="122" width="10.42578125" style="699" customWidth="1"/>
    <col min="123" max="123" width="8.85546875" style="699" customWidth="1"/>
    <col min="124" max="124" width="14.5703125" style="699" customWidth="1"/>
    <col min="125" max="125" width="8.85546875" style="699" customWidth="1"/>
    <col min="126" max="126" width="11.5703125" style="699" customWidth="1"/>
    <col min="127" max="127" width="8.85546875" style="699" customWidth="1"/>
    <col min="128" max="128" width="11.5703125" style="699" customWidth="1"/>
    <col min="129" max="129" width="8.85546875" style="699" customWidth="1"/>
    <col min="130" max="130" width="10.42578125" style="699" customWidth="1"/>
    <col min="131" max="131" width="8.85546875" style="699" customWidth="1"/>
    <col min="132" max="132" width="12" style="699" customWidth="1"/>
    <col min="133" max="133" width="8.85546875" style="699" customWidth="1"/>
    <col min="134" max="134" width="9.7109375" style="699" customWidth="1"/>
    <col min="135" max="136" width="13.28515625" style="699" customWidth="1"/>
    <col min="137" max="137" width="8.28515625" style="699" customWidth="1"/>
    <col min="138" max="138" width="14.42578125" style="699" customWidth="1"/>
    <col min="139" max="139" width="14" style="699" customWidth="1"/>
    <col min="140" max="140" width="11.5703125" style="699" customWidth="1"/>
    <col min="141" max="143" width="14.42578125" style="699" customWidth="1"/>
    <col min="144" max="144" width="4.42578125" style="699" customWidth="1"/>
    <col min="145" max="145" width="12.28515625" style="697" customWidth="1"/>
    <col min="146" max="146" width="27.5703125" style="697" customWidth="1"/>
    <col min="147" max="148" width="11.42578125" style="699" customWidth="1"/>
    <col min="149" max="149" width="11.42578125" style="707" customWidth="1"/>
    <col min="150" max="150" width="13.28515625" style="699" customWidth="1"/>
    <col min="151" max="151" width="8.85546875" style="699" customWidth="1"/>
    <col min="152" max="152" width="11.5703125" style="699" customWidth="1"/>
    <col min="153" max="153" width="8.85546875" style="699" customWidth="1"/>
    <col min="154" max="154" width="10.42578125" style="699" customWidth="1"/>
    <col min="155" max="155" width="8.85546875" style="699" customWidth="1"/>
    <col min="156" max="156" width="10.42578125" style="699" customWidth="1"/>
    <col min="157" max="157" width="8.85546875" style="699" customWidth="1"/>
    <col min="158" max="158" width="10.42578125" style="699" customWidth="1"/>
    <col min="159" max="159" width="8.85546875" style="699" customWidth="1"/>
    <col min="160" max="160" width="14.5703125" style="699" customWidth="1"/>
    <col min="161" max="161" width="8.85546875" style="699" customWidth="1"/>
    <col min="162" max="162" width="11.5703125" style="699" customWidth="1"/>
    <col min="163" max="163" width="8.85546875" style="699" customWidth="1"/>
    <col min="164" max="164" width="11.5703125" style="699" customWidth="1"/>
    <col min="165" max="165" width="8.85546875" style="699" customWidth="1"/>
    <col min="166" max="166" width="10.42578125" style="699" customWidth="1"/>
    <col min="167" max="167" width="8.85546875" style="699" customWidth="1"/>
    <col min="168" max="168" width="12" style="699" customWidth="1"/>
    <col min="169" max="169" width="8.85546875" style="699" customWidth="1"/>
    <col min="170" max="170" width="9.7109375" style="699" customWidth="1"/>
    <col min="171" max="172" width="13.28515625" style="699" customWidth="1"/>
    <col min="173" max="173" width="8.28515625" style="699" customWidth="1"/>
    <col min="174" max="174" width="14.42578125" style="699" customWidth="1"/>
    <col min="175" max="175" width="14" style="699" customWidth="1"/>
    <col min="176" max="176" width="11.5703125" style="699" customWidth="1"/>
    <col min="177" max="179" width="14.42578125" style="699" customWidth="1"/>
    <col min="180" max="180" width="3.42578125" style="699" customWidth="1"/>
    <col min="181" max="181" width="12.28515625" style="697" customWidth="1"/>
    <col min="182" max="182" width="28.140625" style="697" customWidth="1"/>
    <col min="183" max="184" width="11.42578125" style="699" customWidth="1"/>
    <col min="185" max="185" width="11.42578125" style="707" customWidth="1"/>
    <col min="186" max="186" width="13.28515625" style="699" customWidth="1"/>
    <col min="187" max="187" width="0.85546875" style="699" customWidth="1"/>
    <col min="188" max="188" width="11.5703125" style="699" customWidth="1"/>
    <col min="189" max="189" width="0.140625" style="699" customWidth="1"/>
    <col min="190" max="190" width="9.28515625" style="699" customWidth="1"/>
    <col min="191" max="191" width="0.140625" style="699" customWidth="1"/>
    <col min="192" max="192" width="10.42578125" style="699" customWidth="1"/>
    <col min="193" max="193" width="0.140625" style="699" customWidth="1"/>
    <col min="194" max="194" width="10.42578125" style="699" customWidth="1"/>
    <col min="195" max="195" width="0.42578125" style="699" customWidth="1"/>
    <col min="196" max="196" width="10.5703125" style="699" customWidth="1"/>
    <col min="197" max="197" width="4.85546875" style="699" customWidth="1"/>
    <col min="198" max="198" width="11.5703125" style="699" customWidth="1"/>
    <col min="199" max="199" width="0.140625" style="699" customWidth="1"/>
    <col min="200" max="200" width="11.5703125" style="699" customWidth="1"/>
    <col min="201" max="201" width="0.28515625" style="699" customWidth="1"/>
    <col min="202" max="202" width="10.42578125" style="699" customWidth="1"/>
    <col min="203" max="203" width="0.28515625" style="699" customWidth="1"/>
    <col min="204" max="204" width="12" style="699" customWidth="1"/>
    <col min="205" max="205" width="0.140625" style="699" customWidth="1"/>
    <col min="206" max="206" width="9.7109375" style="699" customWidth="1"/>
    <col min="207" max="208" width="13.28515625" style="699" customWidth="1"/>
    <col min="209" max="209" width="8.28515625" style="699" customWidth="1"/>
    <col min="210" max="210" width="15.7109375" style="699" customWidth="1"/>
    <col min="211" max="211" width="13.7109375" style="699" customWidth="1"/>
    <col min="212" max="212" width="14.42578125" style="699" customWidth="1"/>
    <col min="213" max="213" width="15.7109375" style="699" customWidth="1"/>
    <col min="214" max="214" width="14.42578125" style="699" customWidth="1"/>
    <col min="215" max="215" width="15.7109375" style="699" customWidth="1"/>
    <col min="216" max="216" width="9.140625" style="699"/>
    <col min="217" max="217" width="15.42578125" style="699" customWidth="1"/>
    <col min="218" max="218" width="12" style="699" hidden="1" customWidth="1"/>
    <col min="219" max="219" width="13.85546875" style="699" customWidth="1"/>
    <col min="220" max="220" width="15.42578125" style="699" customWidth="1"/>
    <col min="221" max="223" width="15.85546875" style="699" customWidth="1"/>
    <col min="224" max="224" width="14.42578125" style="699" customWidth="1"/>
    <col min="225" max="225" width="13.7109375" style="699" customWidth="1"/>
    <col min="226" max="16384" width="9.140625" style="699"/>
  </cols>
  <sheetData>
    <row r="2" spans="1:215" ht="18.75" hidden="1" x14ac:dyDescent="0.25">
      <c r="B2" s="1047"/>
      <c r="C2" s="1047"/>
      <c r="D2" s="1047"/>
      <c r="E2" s="1047"/>
      <c r="F2" s="1047"/>
      <c r="G2" s="1047"/>
      <c r="H2" s="1047"/>
      <c r="I2" s="698"/>
      <c r="AL2" s="697"/>
      <c r="AO2" s="699"/>
      <c r="BV2" s="697"/>
      <c r="BY2" s="699"/>
      <c r="DI2" s="699"/>
      <c r="ES2" s="699"/>
      <c r="GC2" s="699"/>
    </row>
    <row r="3" spans="1:215" ht="15.75" x14ac:dyDescent="0.25">
      <c r="A3" s="701"/>
      <c r="B3" s="1048" t="s">
        <v>766</v>
      </c>
      <c r="C3" s="1048"/>
      <c r="D3" s="1048"/>
      <c r="E3" s="1048"/>
      <c r="F3" s="1048"/>
      <c r="G3" s="1048"/>
      <c r="H3" s="1048"/>
      <c r="I3" s="1048"/>
      <c r="J3" s="1048"/>
      <c r="K3" s="1048"/>
      <c r="L3" s="1048"/>
      <c r="M3" s="1048"/>
      <c r="N3" s="1048"/>
      <c r="O3" s="1048"/>
      <c r="P3" s="1048"/>
      <c r="Q3" s="1048"/>
      <c r="R3" s="1048"/>
      <c r="S3" s="1048"/>
      <c r="T3" s="1048"/>
      <c r="U3" s="1048"/>
      <c r="V3" s="1048"/>
      <c r="W3" s="1048"/>
      <c r="X3" s="1048"/>
      <c r="Y3" s="1048"/>
      <c r="Z3" s="1048"/>
      <c r="AA3" s="1048"/>
      <c r="AB3" s="1048"/>
      <c r="AE3" s="944"/>
      <c r="AF3" s="944"/>
      <c r="AK3" s="701"/>
      <c r="AL3" s="701"/>
      <c r="AO3" s="699"/>
      <c r="BO3" s="944"/>
      <c r="BP3" s="944"/>
      <c r="BU3" s="701"/>
      <c r="BV3" s="701"/>
      <c r="BY3" s="699"/>
      <c r="CY3" s="944"/>
      <c r="CZ3" s="944"/>
      <c r="DE3" s="701"/>
      <c r="DF3" s="701"/>
      <c r="DI3" s="699"/>
      <c r="EI3" s="944"/>
      <c r="EJ3" s="944"/>
      <c r="EO3" s="701"/>
      <c r="EP3" s="701"/>
      <c r="ES3" s="699"/>
      <c r="FS3" s="944"/>
      <c r="FT3" s="944"/>
      <c r="FY3" s="701"/>
      <c r="FZ3" s="701"/>
      <c r="GC3" s="699"/>
      <c r="HC3" s="944"/>
      <c r="HD3" s="944"/>
    </row>
    <row r="4" spans="1:215" ht="15.75" x14ac:dyDescent="0.25">
      <c r="A4" s="701"/>
      <c r="B4" s="1048" t="s">
        <v>396</v>
      </c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E4" s="944"/>
      <c r="AF4" s="944"/>
      <c r="AK4" s="701"/>
      <c r="AL4" s="701"/>
      <c r="AO4" s="699"/>
      <c r="BO4" s="944"/>
      <c r="BP4" s="944"/>
      <c r="BU4" s="701"/>
      <c r="BV4" s="701"/>
      <c r="BY4" s="699"/>
      <c r="CY4" s="944"/>
      <c r="CZ4" s="944"/>
      <c r="DE4" s="701"/>
      <c r="DF4" s="701"/>
      <c r="DI4" s="699"/>
      <c r="EI4" s="944"/>
      <c r="EJ4" s="944"/>
      <c r="EO4" s="701"/>
      <c r="EP4" s="701"/>
      <c r="ES4" s="699"/>
      <c r="FS4" s="944"/>
      <c r="FT4" s="944"/>
      <c r="FY4" s="701"/>
      <c r="FZ4" s="701"/>
      <c r="GC4" s="699"/>
      <c r="HC4" s="944"/>
      <c r="HD4" s="944"/>
    </row>
    <row r="5" spans="1:215" ht="15.75" x14ac:dyDescent="0.25">
      <c r="A5" s="701"/>
      <c r="B5" s="1048" t="s">
        <v>397</v>
      </c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E5" s="944"/>
      <c r="AF5" s="944"/>
      <c r="AK5" s="701"/>
      <c r="AL5" s="701"/>
      <c r="AO5" s="699"/>
      <c r="BO5" s="944"/>
      <c r="BP5" s="944"/>
      <c r="BU5" s="701"/>
      <c r="BV5" s="701"/>
      <c r="BY5" s="699"/>
      <c r="CY5" s="944"/>
      <c r="CZ5" s="944"/>
      <c r="DE5" s="701"/>
      <c r="DF5" s="701"/>
      <c r="DI5" s="699"/>
      <c r="EI5" s="944"/>
      <c r="EJ5" s="944"/>
      <c r="EO5" s="701"/>
      <c r="EP5" s="701"/>
      <c r="ES5" s="699"/>
      <c r="FS5" s="944"/>
      <c r="FT5" s="944"/>
      <c r="FY5" s="701"/>
      <c r="FZ5" s="701"/>
      <c r="GC5" s="699"/>
      <c r="HC5" s="944"/>
      <c r="HD5" s="944"/>
    </row>
    <row r="6" spans="1:215" ht="15.75" hidden="1" x14ac:dyDescent="0.25">
      <c r="A6" s="703"/>
      <c r="B6" s="1049"/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E6" s="945"/>
      <c r="AF6" s="945"/>
      <c r="AK6" s="703"/>
      <c r="AL6" s="703"/>
      <c r="AO6" s="699"/>
      <c r="BO6" s="945"/>
      <c r="BP6" s="945"/>
      <c r="BU6" s="703"/>
      <c r="BV6" s="703"/>
      <c r="BY6" s="699"/>
      <c r="CY6" s="945"/>
      <c r="CZ6" s="945"/>
      <c r="DE6" s="703"/>
      <c r="DF6" s="703"/>
      <c r="DI6" s="699"/>
      <c r="EI6" s="945"/>
      <c r="EJ6" s="945"/>
      <c r="EO6" s="703"/>
      <c r="EP6" s="703"/>
      <c r="ES6" s="699"/>
      <c r="FS6" s="945"/>
      <c r="FT6" s="945"/>
      <c r="FY6" s="703"/>
      <c r="FZ6" s="703"/>
      <c r="GC6" s="699"/>
      <c r="HC6" s="945"/>
      <c r="HD6" s="945"/>
    </row>
    <row r="7" spans="1:215" ht="16.5" customHeight="1" x14ac:dyDescent="0.25">
      <c r="A7" s="701"/>
      <c r="B7" s="1048" t="s">
        <v>398</v>
      </c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1048"/>
      <c r="R7" s="1048"/>
      <c r="S7" s="1048"/>
      <c r="T7" s="1048"/>
      <c r="U7" s="1048"/>
      <c r="V7" s="1048"/>
      <c r="W7" s="1048"/>
      <c r="X7" s="1048"/>
      <c r="Y7" s="1048"/>
      <c r="Z7" s="1048"/>
      <c r="AA7" s="1048"/>
      <c r="AB7" s="1048"/>
      <c r="AE7" s="944"/>
      <c r="AF7" s="944"/>
      <c r="AK7" s="701"/>
      <c r="AL7" s="701"/>
      <c r="AO7" s="699"/>
      <c r="BO7" s="944"/>
      <c r="BP7" s="944"/>
      <c r="BU7" s="701"/>
      <c r="BV7" s="701"/>
      <c r="BY7" s="699"/>
      <c r="CY7" s="944"/>
      <c r="CZ7" s="944"/>
      <c r="DE7" s="701"/>
      <c r="DF7" s="701"/>
      <c r="DI7" s="699"/>
      <c r="EI7" s="944"/>
      <c r="EJ7" s="944"/>
      <c r="EO7" s="701"/>
      <c r="EP7" s="701"/>
      <c r="ES7" s="699"/>
      <c r="FS7" s="944"/>
      <c r="FT7" s="944"/>
      <c r="FY7" s="701"/>
      <c r="FZ7" s="701"/>
      <c r="GC7" s="699"/>
      <c r="HC7" s="944"/>
      <c r="HD7" s="944"/>
    </row>
    <row r="8" spans="1:215" ht="15.75" hidden="1" x14ac:dyDescent="0.25">
      <c r="A8" s="705" t="s">
        <v>837</v>
      </c>
      <c r="B8" s="706"/>
    </row>
    <row r="9" spans="1:215" ht="126.75" hidden="1" customHeight="1" x14ac:dyDescent="0.25">
      <c r="A9" s="710" t="s">
        <v>399</v>
      </c>
      <c r="B9" s="710" t="s">
        <v>400</v>
      </c>
      <c r="C9" s="710" t="s">
        <v>838</v>
      </c>
      <c r="D9" s="710" t="s">
        <v>839</v>
      </c>
      <c r="E9" s="711" t="s">
        <v>840</v>
      </c>
      <c r="F9" s="712" t="s">
        <v>514</v>
      </c>
      <c r="G9" s="713" t="s">
        <v>841</v>
      </c>
      <c r="H9" s="712" t="s">
        <v>401</v>
      </c>
      <c r="I9" s="714" t="s">
        <v>841</v>
      </c>
      <c r="J9" s="712" t="s">
        <v>360</v>
      </c>
      <c r="K9" s="714" t="s">
        <v>841</v>
      </c>
      <c r="L9" s="712" t="s">
        <v>515</v>
      </c>
      <c r="M9" s="714" t="s">
        <v>841</v>
      </c>
      <c r="N9" s="712" t="s">
        <v>402</v>
      </c>
      <c r="O9" s="714" t="s">
        <v>841</v>
      </c>
      <c r="P9" s="712" t="s">
        <v>403</v>
      </c>
      <c r="Q9" s="714" t="s">
        <v>841</v>
      </c>
      <c r="R9" s="712" t="s">
        <v>404</v>
      </c>
      <c r="S9" s="714" t="s">
        <v>841</v>
      </c>
      <c r="T9" s="712" t="s">
        <v>405</v>
      </c>
      <c r="U9" s="714" t="s">
        <v>841</v>
      </c>
      <c r="V9" s="712" t="s">
        <v>406</v>
      </c>
      <c r="W9" s="714" t="s">
        <v>841</v>
      </c>
      <c r="X9" s="715" t="s">
        <v>407</v>
      </c>
      <c r="Y9" s="714" t="s">
        <v>841</v>
      </c>
      <c r="Z9" s="715" t="s">
        <v>408</v>
      </c>
      <c r="AA9" s="712" t="s">
        <v>842</v>
      </c>
      <c r="AB9" s="710" t="s">
        <v>409</v>
      </c>
      <c r="AC9" s="710" t="s">
        <v>410</v>
      </c>
      <c r="AD9" s="716" t="s">
        <v>411</v>
      </c>
      <c r="AE9" s="717" t="s">
        <v>843</v>
      </c>
      <c r="AF9" s="717" t="s">
        <v>844</v>
      </c>
      <c r="AG9" s="716" t="s">
        <v>411</v>
      </c>
      <c r="AH9" s="716" t="s">
        <v>412</v>
      </c>
      <c r="AI9" s="716" t="s">
        <v>845</v>
      </c>
      <c r="AK9" s="710" t="s">
        <v>399</v>
      </c>
      <c r="AL9" s="710" t="s">
        <v>400</v>
      </c>
      <c r="AM9" s="710" t="s">
        <v>846</v>
      </c>
      <c r="AN9" s="710" t="s">
        <v>839</v>
      </c>
      <c r="AO9" s="711" t="s">
        <v>840</v>
      </c>
      <c r="AP9" s="712" t="s">
        <v>514</v>
      </c>
      <c r="AQ9" s="713" t="s">
        <v>841</v>
      </c>
      <c r="AR9" s="712" t="s">
        <v>401</v>
      </c>
      <c r="AS9" s="713" t="s">
        <v>841</v>
      </c>
      <c r="AT9" s="712" t="s">
        <v>360</v>
      </c>
      <c r="AU9" s="713" t="s">
        <v>841</v>
      </c>
      <c r="AV9" s="712" t="s">
        <v>515</v>
      </c>
      <c r="AW9" s="713" t="s">
        <v>841</v>
      </c>
      <c r="AX9" s="712" t="s">
        <v>402</v>
      </c>
      <c r="AY9" s="713" t="s">
        <v>841</v>
      </c>
      <c r="AZ9" s="712" t="s">
        <v>403</v>
      </c>
      <c r="BA9" s="713" t="s">
        <v>841</v>
      </c>
      <c r="BB9" s="712" t="s">
        <v>404</v>
      </c>
      <c r="BC9" s="713" t="s">
        <v>841</v>
      </c>
      <c r="BD9" s="712" t="s">
        <v>405</v>
      </c>
      <c r="BE9" s="713" t="s">
        <v>841</v>
      </c>
      <c r="BF9" s="712" t="s">
        <v>406</v>
      </c>
      <c r="BG9" s="713" t="s">
        <v>841</v>
      </c>
      <c r="BH9" s="715" t="s">
        <v>407</v>
      </c>
      <c r="BI9" s="713" t="s">
        <v>841</v>
      </c>
      <c r="BJ9" s="715" t="s">
        <v>408</v>
      </c>
      <c r="BK9" s="712" t="s">
        <v>842</v>
      </c>
      <c r="BL9" s="710" t="s">
        <v>409</v>
      </c>
      <c r="BM9" s="710" t="s">
        <v>410</v>
      </c>
      <c r="BN9" s="716" t="s">
        <v>411</v>
      </c>
      <c r="BO9" s="717" t="s">
        <v>843</v>
      </c>
      <c r="BP9" s="717" t="s">
        <v>844</v>
      </c>
      <c r="BQ9" s="716" t="s">
        <v>411</v>
      </c>
      <c r="BR9" s="716" t="s">
        <v>412</v>
      </c>
      <c r="BS9" s="716" t="s">
        <v>845</v>
      </c>
      <c r="BU9" s="710" t="s">
        <v>399</v>
      </c>
      <c r="BV9" s="710" t="s">
        <v>400</v>
      </c>
      <c r="BW9" s="710" t="s">
        <v>846</v>
      </c>
      <c r="BX9" s="710" t="s">
        <v>839</v>
      </c>
      <c r="BY9" s="711" t="s">
        <v>840</v>
      </c>
      <c r="BZ9" s="712" t="s">
        <v>514</v>
      </c>
      <c r="CA9" s="713" t="s">
        <v>841</v>
      </c>
      <c r="CB9" s="712" t="s">
        <v>401</v>
      </c>
      <c r="CC9" s="713" t="s">
        <v>841</v>
      </c>
      <c r="CD9" s="712" t="s">
        <v>360</v>
      </c>
      <c r="CE9" s="713" t="s">
        <v>841</v>
      </c>
      <c r="CF9" s="712" t="s">
        <v>515</v>
      </c>
      <c r="CG9" s="713" t="s">
        <v>841</v>
      </c>
      <c r="CH9" s="712" t="s">
        <v>402</v>
      </c>
      <c r="CI9" s="713" t="s">
        <v>841</v>
      </c>
      <c r="CJ9" s="712" t="s">
        <v>403</v>
      </c>
      <c r="CK9" s="713" t="s">
        <v>841</v>
      </c>
      <c r="CL9" s="712" t="s">
        <v>404</v>
      </c>
      <c r="CM9" s="713" t="s">
        <v>841</v>
      </c>
      <c r="CN9" s="712" t="s">
        <v>405</v>
      </c>
      <c r="CO9" s="713" t="s">
        <v>841</v>
      </c>
      <c r="CP9" s="712" t="s">
        <v>406</v>
      </c>
      <c r="CQ9" s="713" t="s">
        <v>841</v>
      </c>
      <c r="CR9" s="715" t="s">
        <v>407</v>
      </c>
      <c r="CS9" s="713" t="s">
        <v>841</v>
      </c>
      <c r="CT9" s="715" t="s">
        <v>408</v>
      </c>
      <c r="CU9" s="712" t="s">
        <v>842</v>
      </c>
      <c r="CV9" s="710" t="s">
        <v>409</v>
      </c>
      <c r="CW9" s="710" t="s">
        <v>410</v>
      </c>
      <c r="CX9" s="716" t="s">
        <v>411</v>
      </c>
      <c r="CY9" s="717" t="s">
        <v>843</v>
      </c>
      <c r="CZ9" s="717" t="s">
        <v>844</v>
      </c>
      <c r="DA9" s="716" t="s">
        <v>411</v>
      </c>
      <c r="DB9" s="716" t="s">
        <v>412</v>
      </c>
      <c r="DC9" s="716" t="s">
        <v>845</v>
      </c>
      <c r="DE9" s="710" t="s">
        <v>399</v>
      </c>
      <c r="DF9" s="710" t="s">
        <v>400</v>
      </c>
      <c r="DG9" s="710" t="s">
        <v>846</v>
      </c>
      <c r="DH9" s="710" t="s">
        <v>839</v>
      </c>
      <c r="DI9" s="711" t="s">
        <v>840</v>
      </c>
      <c r="DJ9" s="712" t="s">
        <v>514</v>
      </c>
      <c r="DK9" s="713" t="s">
        <v>841</v>
      </c>
      <c r="DL9" s="712" t="s">
        <v>401</v>
      </c>
      <c r="DM9" s="713" t="s">
        <v>841</v>
      </c>
      <c r="DN9" s="712" t="s">
        <v>360</v>
      </c>
      <c r="DO9" s="713" t="s">
        <v>841</v>
      </c>
      <c r="DP9" s="712" t="s">
        <v>515</v>
      </c>
      <c r="DQ9" s="713" t="s">
        <v>841</v>
      </c>
      <c r="DR9" s="712" t="s">
        <v>402</v>
      </c>
      <c r="DS9" s="713" t="s">
        <v>841</v>
      </c>
      <c r="DT9" s="712" t="s">
        <v>403</v>
      </c>
      <c r="DU9" s="713" t="s">
        <v>841</v>
      </c>
      <c r="DV9" s="712" t="s">
        <v>404</v>
      </c>
      <c r="DW9" s="713" t="s">
        <v>841</v>
      </c>
      <c r="DX9" s="712" t="s">
        <v>405</v>
      </c>
      <c r="DY9" s="713" t="s">
        <v>841</v>
      </c>
      <c r="DZ9" s="712" t="s">
        <v>406</v>
      </c>
      <c r="EA9" s="713" t="s">
        <v>841</v>
      </c>
      <c r="EB9" s="715" t="s">
        <v>407</v>
      </c>
      <c r="EC9" s="713" t="s">
        <v>841</v>
      </c>
      <c r="ED9" s="715" t="s">
        <v>408</v>
      </c>
      <c r="EE9" s="712" t="s">
        <v>842</v>
      </c>
      <c r="EF9" s="710" t="s">
        <v>409</v>
      </c>
      <c r="EG9" s="710" t="s">
        <v>410</v>
      </c>
      <c r="EH9" s="716" t="s">
        <v>411</v>
      </c>
      <c r="EI9" s="717" t="s">
        <v>843</v>
      </c>
      <c r="EJ9" s="717" t="s">
        <v>844</v>
      </c>
      <c r="EK9" s="716" t="s">
        <v>411</v>
      </c>
      <c r="EL9" s="716" t="s">
        <v>412</v>
      </c>
      <c r="EM9" s="716" t="s">
        <v>845</v>
      </c>
      <c r="EO9" s="710" t="s">
        <v>399</v>
      </c>
      <c r="EP9" s="710" t="s">
        <v>400</v>
      </c>
      <c r="EQ9" s="710" t="s">
        <v>846</v>
      </c>
      <c r="ER9" s="710" t="s">
        <v>839</v>
      </c>
      <c r="ES9" s="711" t="s">
        <v>840</v>
      </c>
      <c r="ET9" s="712" t="s">
        <v>514</v>
      </c>
      <c r="EU9" s="713" t="s">
        <v>841</v>
      </c>
      <c r="EV9" s="712" t="s">
        <v>401</v>
      </c>
      <c r="EW9" s="713" t="s">
        <v>841</v>
      </c>
      <c r="EX9" s="712" t="s">
        <v>360</v>
      </c>
      <c r="EY9" s="713" t="s">
        <v>841</v>
      </c>
      <c r="EZ9" s="712" t="s">
        <v>515</v>
      </c>
      <c r="FA9" s="713" t="s">
        <v>841</v>
      </c>
      <c r="FB9" s="712" t="s">
        <v>402</v>
      </c>
      <c r="FC9" s="713" t="s">
        <v>841</v>
      </c>
      <c r="FD9" s="712" t="s">
        <v>403</v>
      </c>
      <c r="FE9" s="713" t="s">
        <v>841</v>
      </c>
      <c r="FF9" s="712" t="s">
        <v>404</v>
      </c>
      <c r="FG9" s="713" t="s">
        <v>841</v>
      </c>
      <c r="FH9" s="712" t="s">
        <v>405</v>
      </c>
      <c r="FI9" s="713" t="s">
        <v>841</v>
      </c>
      <c r="FJ9" s="712" t="s">
        <v>406</v>
      </c>
      <c r="FK9" s="713" t="s">
        <v>841</v>
      </c>
      <c r="FL9" s="715" t="s">
        <v>407</v>
      </c>
      <c r="FM9" s="713" t="s">
        <v>841</v>
      </c>
      <c r="FN9" s="715" t="s">
        <v>408</v>
      </c>
      <c r="FO9" s="712" t="s">
        <v>842</v>
      </c>
      <c r="FP9" s="710" t="s">
        <v>409</v>
      </c>
      <c r="FQ9" s="710" t="s">
        <v>410</v>
      </c>
      <c r="FR9" s="716" t="s">
        <v>411</v>
      </c>
      <c r="FS9" s="717" t="s">
        <v>843</v>
      </c>
      <c r="FT9" s="717" t="s">
        <v>844</v>
      </c>
      <c r="FU9" s="716" t="s">
        <v>411</v>
      </c>
      <c r="FV9" s="716" t="s">
        <v>412</v>
      </c>
      <c r="FW9" s="716" t="s">
        <v>845</v>
      </c>
      <c r="FY9" s="710" t="s">
        <v>399</v>
      </c>
      <c r="FZ9" s="710" t="s">
        <v>400</v>
      </c>
      <c r="GA9" s="710" t="s">
        <v>846</v>
      </c>
      <c r="GB9" s="710" t="s">
        <v>839</v>
      </c>
      <c r="GC9" s="711" t="s">
        <v>840</v>
      </c>
      <c r="GD9" s="712" t="s">
        <v>514</v>
      </c>
      <c r="GE9" s="712"/>
      <c r="GF9" s="712" t="s">
        <v>401</v>
      </c>
      <c r="GG9" s="712"/>
      <c r="GH9" s="712" t="s">
        <v>360</v>
      </c>
      <c r="GI9" s="712"/>
      <c r="GJ9" s="712" t="s">
        <v>515</v>
      </c>
      <c r="GK9" s="712"/>
      <c r="GL9" s="712" t="s">
        <v>402</v>
      </c>
      <c r="GM9" s="712"/>
      <c r="GN9" s="712" t="s">
        <v>403</v>
      </c>
      <c r="GO9" s="712"/>
      <c r="GP9" s="712" t="s">
        <v>404</v>
      </c>
      <c r="GQ9" s="712"/>
      <c r="GR9" s="712" t="s">
        <v>405</v>
      </c>
      <c r="GS9" s="712"/>
      <c r="GT9" s="712" t="s">
        <v>406</v>
      </c>
      <c r="GU9" s="712"/>
      <c r="GV9" s="715" t="s">
        <v>407</v>
      </c>
      <c r="GW9" s="712"/>
      <c r="GX9" s="715" t="s">
        <v>408</v>
      </c>
      <c r="GY9" s="712" t="s">
        <v>842</v>
      </c>
      <c r="GZ9" s="710" t="s">
        <v>409</v>
      </c>
      <c r="HA9" s="710" t="s">
        <v>410</v>
      </c>
      <c r="HB9" s="716" t="s">
        <v>411</v>
      </c>
      <c r="HC9" s="717" t="s">
        <v>843</v>
      </c>
      <c r="HD9" s="717" t="s">
        <v>844</v>
      </c>
      <c r="HE9" s="716" t="s">
        <v>411</v>
      </c>
      <c r="HF9" s="716" t="s">
        <v>412</v>
      </c>
      <c r="HG9" s="716" t="s">
        <v>845</v>
      </c>
    </row>
    <row r="10" spans="1:215" s="724" customFormat="1" ht="36" hidden="1" x14ac:dyDescent="0.25">
      <c r="A10" s="718">
        <v>1</v>
      </c>
      <c r="B10" s="718">
        <v>2</v>
      </c>
      <c r="C10" s="718">
        <v>3</v>
      </c>
      <c r="D10" s="718">
        <v>4</v>
      </c>
      <c r="E10" s="719" t="s">
        <v>847</v>
      </c>
      <c r="F10" s="718" t="s">
        <v>516</v>
      </c>
      <c r="G10" s="720"/>
      <c r="H10" s="718">
        <v>7</v>
      </c>
      <c r="I10" s="721"/>
      <c r="J10" s="718">
        <v>8</v>
      </c>
      <c r="K10" s="721"/>
      <c r="L10" s="718">
        <v>9</v>
      </c>
      <c r="M10" s="721"/>
      <c r="N10" s="718">
        <v>10</v>
      </c>
      <c r="O10" s="721"/>
      <c r="P10" s="718">
        <v>11</v>
      </c>
      <c r="Q10" s="721"/>
      <c r="R10" s="718">
        <v>12</v>
      </c>
      <c r="S10" s="721"/>
      <c r="T10" s="718">
        <v>13</v>
      </c>
      <c r="U10" s="721"/>
      <c r="V10" s="718">
        <v>14</v>
      </c>
      <c r="W10" s="721"/>
      <c r="X10" s="718">
        <v>15</v>
      </c>
      <c r="Y10" s="721"/>
      <c r="Z10" s="718">
        <v>16</v>
      </c>
      <c r="AA10" s="718">
        <v>17</v>
      </c>
      <c r="AB10" s="718" t="s">
        <v>517</v>
      </c>
      <c r="AC10" s="718">
        <v>19</v>
      </c>
      <c r="AD10" s="718" t="s">
        <v>413</v>
      </c>
      <c r="AE10" s="722" t="s">
        <v>848</v>
      </c>
      <c r="AF10" s="722" t="s">
        <v>849</v>
      </c>
      <c r="AG10" s="718" t="s">
        <v>518</v>
      </c>
      <c r="AH10" s="718" t="s">
        <v>519</v>
      </c>
      <c r="AI10" s="718" t="s">
        <v>850</v>
      </c>
      <c r="AJ10" s="723"/>
      <c r="AK10" s="718">
        <v>1</v>
      </c>
      <c r="AL10" s="718">
        <v>2</v>
      </c>
      <c r="AM10" s="718">
        <v>3</v>
      </c>
      <c r="AN10" s="718">
        <v>4</v>
      </c>
      <c r="AO10" s="719" t="s">
        <v>847</v>
      </c>
      <c r="AP10" s="718" t="s">
        <v>516</v>
      </c>
      <c r="AQ10" s="720"/>
      <c r="AR10" s="718">
        <v>7</v>
      </c>
      <c r="AS10" s="720"/>
      <c r="AT10" s="718">
        <v>8</v>
      </c>
      <c r="AU10" s="720"/>
      <c r="AV10" s="718">
        <v>9</v>
      </c>
      <c r="AW10" s="720"/>
      <c r="AX10" s="718">
        <v>10</v>
      </c>
      <c r="AY10" s="720"/>
      <c r="AZ10" s="718">
        <v>11</v>
      </c>
      <c r="BA10" s="720"/>
      <c r="BB10" s="718">
        <v>12</v>
      </c>
      <c r="BC10" s="720"/>
      <c r="BD10" s="718">
        <v>13</v>
      </c>
      <c r="BE10" s="720"/>
      <c r="BF10" s="718">
        <v>14</v>
      </c>
      <c r="BG10" s="720"/>
      <c r="BH10" s="718">
        <v>15</v>
      </c>
      <c r="BI10" s="720"/>
      <c r="BJ10" s="718">
        <v>16</v>
      </c>
      <c r="BK10" s="718">
        <v>17</v>
      </c>
      <c r="BL10" s="718" t="s">
        <v>517</v>
      </c>
      <c r="BM10" s="718">
        <v>19</v>
      </c>
      <c r="BN10" s="718" t="s">
        <v>413</v>
      </c>
      <c r="BO10" s="722" t="s">
        <v>848</v>
      </c>
      <c r="BP10" s="722" t="s">
        <v>849</v>
      </c>
      <c r="BQ10" s="718" t="s">
        <v>518</v>
      </c>
      <c r="BR10" s="718" t="s">
        <v>519</v>
      </c>
      <c r="BS10" s="718" t="s">
        <v>850</v>
      </c>
      <c r="BU10" s="718">
        <v>1</v>
      </c>
      <c r="BV10" s="718">
        <v>2</v>
      </c>
      <c r="BW10" s="718">
        <v>3</v>
      </c>
      <c r="BX10" s="718">
        <v>4</v>
      </c>
      <c r="BY10" s="719" t="s">
        <v>847</v>
      </c>
      <c r="BZ10" s="718" t="s">
        <v>516</v>
      </c>
      <c r="CA10" s="720"/>
      <c r="CB10" s="718">
        <v>7</v>
      </c>
      <c r="CC10" s="720"/>
      <c r="CD10" s="718">
        <v>8</v>
      </c>
      <c r="CE10" s="720"/>
      <c r="CF10" s="718">
        <v>9</v>
      </c>
      <c r="CG10" s="720"/>
      <c r="CH10" s="718">
        <v>10</v>
      </c>
      <c r="CI10" s="720"/>
      <c r="CJ10" s="718">
        <v>11</v>
      </c>
      <c r="CK10" s="720"/>
      <c r="CL10" s="718">
        <v>12</v>
      </c>
      <c r="CM10" s="720"/>
      <c r="CN10" s="718">
        <v>13</v>
      </c>
      <c r="CO10" s="720"/>
      <c r="CP10" s="718">
        <v>14</v>
      </c>
      <c r="CQ10" s="720"/>
      <c r="CR10" s="718">
        <v>15</v>
      </c>
      <c r="CS10" s="720"/>
      <c r="CT10" s="718">
        <v>16</v>
      </c>
      <c r="CU10" s="718">
        <v>17</v>
      </c>
      <c r="CV10" s="718" t="s">
        <v>517</v>
      </c>
      <c r="CW10" s="718">
        <v>19</v>
      </c>
      <c r="CX10" s="718" t="s">
        <v>413</v>
      </c>
      <c r="CY10" s="722" t="s">
        <v>848</v>
      </c>
      <c r="CZ10" s="722" t="s">
        <v>849</v>
      </c>
      <c r="DA10" s="718" t="s">
        <v>518</v>
      </c>
      <c r="DB10" s="718" t="s">
        <v>519</v>
      </c>
      <c r="DC10" s="718" t="s">
        <v>850</v>
      </c>
      <c r="DE10" s="718">
        <v>1</v>
      </c>
      <c r="DF10" s="718">
        <v>2</v>
      </c>
      <c r="DG10" s="718">
        <v>3</v>
      </c>
      <c r="DH10" s="718">
        <v>4</v>
      </c>
      <c r="DI10" s="719" t="s">
        <v>847</v>
      </c>
      <c r="DJ10" s="718" t="s">
        <v>516</v>
      </c>
      <c r="DK10" s="720"/>
      <c r="DL10" s="718">
        <v>7</v>
      </c>
      <c r="DM10" s="720"/>
      <c r="DN10" s="718">
        <v>8</v>
      </c>
      <c r="DO10" s="720"/>
      <c r="DP10" s="718">
        <v>9</v>
      </c>
      <c r="DQ10" s="720"/>
      <c r="DR10" s="718">
        <v>10</v>
      </c>
      <c r="DS10" s="720"/>
      <c r="DT10" s="718">
        <v>11</v>
      </c>
      <c r="DU10" s="720"/>
      <c r="DV10" s="718">
        <v>12</v>
      </c>
      <c r="DW10" s="720"/>
      <c r="DX10" s="718">
        <v>13</v>
      </c>
      <c r="DY10" s="720"/>
      <c r="DZ10" s="718">
        <v>14</v>
      </c>
      <c r="EA10" s="720"/>
      <c r="EB10" s="718">
        <v>15</v>
      </c>
      <c r="EC10" s="720"/>
      <c r="ED10" s="718">
        <v>16</v>
      </c>
      <c r="EE10" s="718">
        <v>17</v>
      </c>
      <c r="EF10" s="718" t="s">
        <v>517</v>
      </c>
      <c r="EG10" s="718">
        <v>19</v>
      </c>
      <c r="EH10" s="718" t="s">
        <v>413</v>
      </c>
      <c r="EI10" s="722" t="s">
        <v>848</v>
      </c>
      <c r="EJ10" s="722" t="s">
        <v>849</v>
      </c>
      <c r="EK10" s="718" t="s">
        <v>518</v>
      </c>
      <c r="EL10" s="718" t="s">
        <v>519</v>
      </c>
      <c r="EM10" s="718" t="s">
        <v>850</v>
      </c>
      <c r="EO10" s="718">
        <v>1</v>
      </c>
      <c r="EP10" s="718">
        <v>2</v>
      </c>
      <c r="EQ10" s="718">
        <v>3</v>
      </c>
      <c r="ER10" s="718">
        <v>4</v>
      </c>
      <c r="ES10" s="719" t="s">
        <v>847</v>
      </c>
      <c r="ET10" s="718" t="s">
        <v>516</v>
      </c>
      <c r="EU10" s="720"/>
      <c r="EV10" s="718">
        <v>7</v>
      </c>
      <c r="EW10" s="720"/>
      <c r="EX10" s="718">
        <v>8</v>
      </c>
      <c r="EY10" s="720"/>
      <c r="EZ10" s="718">
        <v>9</v>
      </c>
      <c r="FA10" s="720"/>
      <c r="FB10" s="718">
        <v>10</v>
      </c>
      <c r="FC10" s="720"/>
      <c r="FD10" s="718">
        <v>11</v>
      </c>
      <c r="FE10" s="720"/>
      <c r="FF10" s="718">
        <v>12</v>
      </c>
      <c r="FG10" s="720"/>
      <c r="FH10" s="718">
        <v>13</v>
      </c>
      <c r="FI10" s="720"/>
      <c r="FJ10" s="718">
        <v>14</v>
      </c>
      <c r="FK10" s="720"/>
      <c r="FL10" s="718">
        <v>15</v>
      </c>
      <c r="FM10" s="720"/>
      <c r="FN10" s="718">
        <v>16</v>
      </c>
      <c r="FO10" s="718">
        <v>17</v>
      </c>
      <c r="FP10" s="718" t="s">
        <v>517</v>
      </c>
      <c r="FQ10" s="718">
        <v>19</v>
      </c>
      <c r="FR10" s="718" t="s">
        <v>413</v>
      </c>
      <c r="FS10" s="722" t="s">
        <v>848</v>
      </c>
      <c r="FT10" s="722" t="s">
        <v>849</v>
      </c>
      <c r="FU10" s="718" t="s">
        <v>518</v>
      </c>
      <c r="FV10" s="718" t="s">
        <v>519</v>
      </c>
      <c r="FW10" s="718" t="s">
        <v>850</v>
      </c>
      <c r="FY10" s="718">
        <v>1</v>
      </c>
      <c r="FZ10" s="718">
        <v>2</v>
      </c>
      <c r="GA10" s="718">
        <v>3</v>
      </c>
      <c r="GB10" s="718">
        <v>4</v>
      </c>
      <c r="GC10" s="719" t="s">
        <v>847</v>
      </c>
      <c r="GD10" s="718" t="s">
        <v>516</v>
      </c>
      <c r="GE10" s="718"/>
      <c r="GF10" s="718">
        <v>7</v>
      </c>
      <c r="GG10" s="718"/>
      <c r="GH10" s="718">
        <v>8</v>
      </c>
      <c r="GI10" s="718"/>
      <c r="GJ10" s="718">
        <v>9</v>
      </c>
      <c r="GK10" s="718"/>
      <c r="GL10" s="718">
        <v>10</v>
      </c>
      <c r="GM10" s="718"/>
      <c r="GN10" s="718">
        <v>11</v>
      </c>
      <c r="GO10" s="718"/>
      <c r="GP10" s="718">
        <v>12</v>
      </c>
      <c r="GQ10" s="718"/>
      <c r="GR10" s="718">
        <v>13</v>
      </c>
      <c r="GS10" s="718"/>
      <c r="GT10" s="718">
        <v>14</v>
      </c>
      <c r="GU10" s="718"/>
      <c r="GV10" s="718">
        <v>15</v>
      </c>
      <c r="GW10" s="718"/>
      <c r="GX10" s="718">
        <v>16</v>
      </c>
      <c r="GY10" s="718">
        <v>17</v>
      </c>
      <c r="GZ10" s="718" t="s">
        <v>517</v>
      </c>
      <c r="HA10" s="718">
        <v>19</v>
      </c>
      <c r="HB10" s="718" t="s">
        <v>413</v>
      </c>
      <c r="HC10" s="722" t="s">
        <v>848</v>
      </c>
      <c r="HD10" s="722" t="s">
        <v>849</v>
      </c>
      <c r="HE10" s="718" t="s">
        <v>518</v>
      </c>
      <c r="HF10" s="718" t="s">
        <v>519</v>
      </c>
      <c r="HG10" s="718" t="s">
        <v>850</v>
      </c>
    </row>
    <row r="11" spans="1:215" ht="15.75" hidden="1" x14ac:dyDescent="0.25">
      <c r="A11" s="1043" t="s">
        <v>362</v>
      </c>
      <c r="B11" s="725" t="s">
        <v>851</v>
      </c>
      <c r="C11" s="726"/>
      <c r="D11" s="726"/>
      <c r="E11" s="726"/>
      <c r="F11" s="726"/>
      <c r="G11" s="727"/>
      <c r="H11" s="726"/>
      <c r="I11" s="728"/>
      <c r="J11" s="726"/>
      <c r="K11" s="728"/>
      <c r="L11" s="726"/>
      <c r="M11" s="728"/>
      <c r="N11" s="726"/>
      <c r="O11" s="728"/>
      <c r="P11" s="726"/>
      <c r="Q11" s="728"/>
      <c r="R11" s="726"/>
      <c r="S11" s="728"/>
      <c r="T11" s="726"/>
      <c r="U11" s="728"/>
      <c r="V11" s="726"/>
      <c r="W11" s="728"/>
      <c r="X11" s="726"/>
      <c r="Y11" s="728"/>
      <c r="Z11" s="726"/>
      <c r="AA11" s="726"/>
      <c r="AB11" s="729"/>
      <c r="AC11" s="730"/>
      <c r="AD11" s="731"/>
      <c r="AE11" s="726"/>
      <c r="AF11" s="726"/>
      <c r="AG11" s="731"/>
      <c r="AH11" s="731"/>
      <c r="AI11" s="726"/>
      <c r="AK11" s="1043" t="s">
        <v>62</v>
      </c>
      <c r="AL11" s="725" t="s">
        <v>851</v>
      </c>
      <c r="AM11" s="726"/>
      <c r="AN11" s="726"/>
      <c r="AO11" s="726"/>
      <c r="AP11" s="726"/>
      <c r="AQ11" s="727"/>
      <c r="AR11" s="732"/>
      <c r="AS11" s="727"/>
      <c r="AT11" s="732"/>
      <c r="AU11" s="727"/>
      <c r="AV11" s="732"/>
      <c r="AW11" s="727"/>
      <c r="AX11" s="732"/>
      <c r="AY11" s="727"/>
      <c r="AZ11" s="732"/>
      <c r="BA11" s="727"/>
      <c r="BB11" s="732"/>
      <c r="BC11" s="727"/>
      <c r="BD11" s="732"/>
      <c r="BE11" s="727"/>
      <c r="BF11" s="732"/>
      <c r="BG11" s="727"/>
      <c r="BH11" s="732"/>
      <c r="BI11" s="727"/>
      <c r="BJ11" s="732"/>
      <c r="BK11" s="733"/>
      <c r="BL11" s="729"/>
      <c r="BM11" s="730"/>
      <c r="BN11" s="731"/>
      <c r="BO11" s="726"/>
      <c r="BP11" s="726"/>
      <c r="BQ11" s="731"/>
      <c r="BR11" s="731"/>
      <c r="BS11" s="726"/>
      <c r="BU11" s="1043" t="s">
        <v>369</v>
      </c>
      <c r="BV11" s="725" t="s">
        <v>851</v>
      </c>
      <c r="BW11" s="726"/>
      <c r="BX11" s="726"/>
      <c r="BY11" s="726"/>
      <c r="BZ11" s="726"/>
      <c r="CA11" s="727"/>
      <c r="CB11" s="732"/>
      <c r="CC11" s="727"/>
      <c r="CD11" s="732"/>
      <c r="CE11" s="727"/>
      <c r="CF11" s="732"/>
      <c r="CG11" s="727"/>
      <c r="CH11" s="732"/>
      <c r="CI11" s="727"/>
      <c r="CJ11" s="732"/>
      <c r="CK11" s="727"/>
      <c r="CL11" s="732"/>
      <c r="CM11" s="727"/>
      <c r="CN11" s="732"/>
      <c r="CO11" s="727"/>
      <c r="CP11" s="732"/>
      <c r="CQ11" s="727"/>
      <c r="CR11" s="732"/>
      <c r="CS11" s="727"/>
      <c r="CT11" s="732"/>
      <c r="CU11" s="733"/>
      <c r="CV11" s="729"/>
      <c r="CW11" s="730"/>
      <c r="CX11" s="731"/>
      <c r="CY11" s="726"/>
      <c r="CZ11" s="726"/>
      <c r="DA11" s="731"/>
      <c r="DB11" s="731"/>
      <c r="DC11" s="726"/>
      <c r="DE11" s="1043" t="s">
        <v>63</v>
      </c>
      <c r="DF11" s="725" t="s">
        <v>851</v>
      </c>
      <c r="DG11" s="726"/>
      <c r="DH11" s="726"/>
      <c r="DI11" s="726"/>
      <c r="DJ11" s="726"/>
      <c r="DK11" s="727"/>
      <c r="DL11" s="732"/>
      <c r="DM11" s="727"/>
      <c r="DN11" s="732"/>
      <c r="DO11" s="727"/>
      <c r="DP11" s="732"/>
      <c r="DQ11" s="727"/>
      <c r="DR11" s="732"/>
      <c r="DS11" s="727"/>
      <c r="DT11" s="732"/>
      <c r="DU11" s="727"/>
      <c r="DV11" s="732"/>
      <c r="DW11" s="727"/>
      <c r="DX11" s="732"/>
      <c r="DY11" s="727"/>
      <c r="DZ11" s="732"/>
      <c r="EA11" s="727"/>
      <c r="EB11" s="732"/>
      <c r="EC11" s="727"/>
      <c r="ED11" s="732"/>
      <c r="EE11" s="733"/>
      <c r="EF11" s="729"/>
      <c r="EG11" s="730"/>
      <c r="EH11" s="731"/>
      <c r="EI11" s="726"/>
      <c r="EJ11" s="726"/>
      <c r="EK11" s="731"/>
      <c r="EL11" s="731"/>
      <c r="EM11" s="726"/>
      <c r="EO11" s="1043" t="s">
        <v>287</v>
      </c>
      <c r="EP11" s="725" t="s">
        <v>851</v>
      </c>
      <c r="EQ11" s="726"/>
      <c r="ER11" s="726"/>
      <c r="ES11" s="726"/>
      <c r="ET11" s="726"/>
      <c r="EU11" s="727"/>
      <c r="EV11" s="732"/>
      <c r="EW11" s="727"/>
      <c r="EX11" s="732"/>
      <c r="EY11" s="727"/>
      <c r="EZ11" s="732"/>
      <c r="FA11" s="727"/>
      <c r="FB11" s="732"/>
      <c r="FC11" s="727"/>
      <c r="FD11" s="732"/>
      <c r="FE11" s="727"/>
      <c r="FF11" s="732"/>
      <c r="FG11" s="727"/>
      <c r="FH11" s="732"/>
      <c r="FI11" s="727"/>
      <c r="FJ11" s="732"/>
      <c r="FK11" s="727"/>
      <c r="FL11" s="732"/>
      <c r="FM11" s="727"/>
      <c r="FN11" s="732"/>
      <c r="FO11" s="733"/>
      <c r="FP11" s="729"/>
      <c r="FQ11" s="730"/>
      <c r="FR11" s="731"/>
      <c r="FS11" s="726"/>
      <c r="FT11" s="726"/>
      <c r="FU11" s="731"/>
      <c r="FV11" s="731"/>
      <c r="FW11" s="726"/>
      <c r="FY11" s="1043" t="s">
        <v>504</v>
      </c>
      <c r="FZ11" s="725" t="s">
        <v>851</v>
      </c>
      <c r="GA11" s="726"/>
      <c r="GB11" s="726"/>
      <c r="GC11" s="726"/>
      <c r="GD11" s="734"/>
      <c r="GE11" s="734"/>
      <c r="GF11" s="732"/>
      <c r="GG11" s="734"/>
      <c r="GH11" s="732"/>
      <c r="GI11" s="734"/>
      <c r="GJ11" s="732"/>
      <c r="GK11" s="734"/>
      <c r="GL11" s="732"/>
      <c r="GM11" s="734"/>
      <c r="GN11" s="732"/>
      <c r="GO11" s="734"/>
      <c r="GP11" s="732"/>
      <c r="GQ11" s="734"/>
      <c r="GR11" s="732"/>
      <c r="GS11" s="734"/>
      <c r="GT11" s="732"/>
      <c r="GU11" s="734"/>
      <c r="GV11" s="732"/>
      <c r="GW11" s="734"/>
      <c r="GX11" s="732"/>
      <c r="GY11" s="733"/>
      <c r="GZ11" s="729"/>
      <c r="HA11" s="730"/>
      <c r="HB11" s="731"/>
      <c r="HC11" s="733"/>
      <c r="HD11" s="732"/>
      <c r="HE11" s="731"/>
      <c r="HF11" s="731"/>
      <c r="HG11" s="726"/>
    </row>
    <row r="12" spans="1:215" hidden="1" x14ac:dyDescent="0.25">
      <c r="A12" s="1044"/>
      <c r="B12" s="735" t="s">
        <v>520</v>
      </c>
      <c r="C12" s="736">
        <v>1</v>
      </c>
      <c r="D12" s="737">
        <v>24084</v>
      </c>
      <c r="E12" s="738">
        <f t="shared" ref="E12:E20" si="0">ROUNDUP(D12*1,0)</f>
        <v>24084</v>
      </c>
      <c r="F12" s="739">
        <f t="shared" ref="F12:F20" si="1">C12*E12</f>
        <v>24084</v>
      </c>
      <c r="G12" s="740">
        <f t="shared" ref="G12:I13" si="2">IF($F12&lt;=0,0,H12/$F12*100)</f>
        <v>0</v>
      </c>
      <c r="H12" s="741"/>
      <c r="I12" s="742">
        <f t="shared" si="2"/>
        <v>0</v>
      </c>
      <c r="J12" s="741"/>
      <c r="K12" s="742">
        <f t="shared" ref="K12:K13" si="3">IF($F12&lt;=0,0,L12/$F12*100)</f>
        <v>10</v>
      </c>
      <c r="L12" s="741">
        <v>2408.4</v>
      </c>
      <c r="M12" s="742">
        <f t="shared" ref="M12:M13" si="4">IF($F12&lt;=0,0,N12/$F12*100)</f>
        <v>0</v>
      </c>
      <c r="N12" s="741"/>
      <c r="O12" s="742">
        <f t="shared" ref="O12:O13" si="5">IF($F12&lt;=0,0,P12/$F12*100)</f>
        <v>0</v>
      </c>
      <c r="P12" s="741"/>
      <c r="Q12" s="742">
        <f t="shared" ref="Q12:Q13" si="6">IF($F12&lt;=0,0,R12/$F12*100)</f>
        <v>100</v>
      </c>
      <c r="R12" s="741">
        <f>D12*100%</f>
        <v>24084</v>
      </c>
      <c r="S12" s="742">
        <f t="shared" ref="S12:S13" si="7">IF($F12&lt;=0,0,T12/$F12*100)</f>
        <v>20</v>
      </c>
      <c r="T12" s="741">
        <f>(D12*C12)*20%</f>
        <v>4816.8</v>
      </c>
      <c r="U12" s="742">
        <f t="shared" ref="U12:U13" si="8">IF($F12&lt;=0,0,V12/$F12*100)</f>
        <v>0</v>
      </c>
      <c r="V12" s="741"/>
      <c r="W12" s="742">
        <f t="shared" ref="W12:W13" si="9">IF($F12&lt;=0,0,X12/$F12*100)</f>
        <v>0</v>
      </c>
      <c r="X12" s="741"/>
      <c r="Y12" s="742">
        <f t="shared" ref="Y12:Y13" si="10">IF($F12&lt;=0,0,Z12/$F12*100)</f>
        <v>0</v>
      </c>
      <c r="Z12" s="741"/>
      <c r="AA12" s="743">
        <f t="shared" ref="AA12:AA20" si="11">IF(((SUM(F12:Z12))&gt;(15279*C12)),0,((15279*C12)-(SUM(F12:Z12))))</f>
        <v>0</v>
      </c>
      <c r="AB12" s="744">
        <f>F12+H12+J12+L12+N12+P12+R12+T12+V12+X12+Z12+AA12</f>
        <v>55393.2</v>
      </c>
      <c r="AC12" s="745">
        <v>12</v>
      </c>
      <c r="AD12" s="746">
        <f>AB12*AC12</f>
        <v>664718.4</v>
      </c>
      <c r="AE12" s="747"/>
      <c r="AF12" s="741"/>
      <c r="AG12" s="746">
        <f>AD12+AE12+AF12</f>
        <v>664718.4</v>
      </c>
      <c r="AH12" s="746">
        <f>AG12*0.302</f>
        <v>200744.95999999999</v>
      </c>
      <c r="AI12" s="746">
        <f>AG12+AH12</f>
        <v>865463.36</v>
      </c>
      <c r="AK12" s="1044"/>
      <c r="AL12" s="735" t="s">
        <v>520</v>
      </c>
      <c r="AM12" s="748">
        <v>1</v>
      </c>
      <c r="AN12" s="737">
        <v>24084</v>
      </c>
      <c r="AO12" s="738">
        <f t="shared" ref="AO12:AO20" si="12">ROUNDUP(AN12*1,0)</f>
        <v>24084</v>
      </c>
      <c r="AP12" s="739">
        <f t="shared" ref="AP12:AP20" si="13">AM12*AO12</f>
        <v>24084</v>
      </c>
      <c r="AQ12" s="740">
        <f>IF($AP12&lt;=0,0,AR12/$AP12*100)</f>
        <v>0</v>
      </c>
      <c r="AR12" s="741"/>
      <c r="AS12" s="740">
        <f>IF($AP12&lt;=0,0,AT12/$AP12*100)</f>
        <v>4</v>
      </c>
      <c r="AT12" s="741">
        <v>963.36</v>
      </c>
      <c r="AU12" s="740">
        <f>IF($AP12&lt;=0,0,AV12/$AP12*100)</f>
        <v>10</v>
      </c>
      <c r="AV12" s="741">
        <v>2408.4</v>
      </c>
      <c r="AW12" s="740">
        <f>IF($AP12&lt;=0,0,AX12/$AP12*100)</f>
        <v>0</v>
      </c>
      <c r="AX12" s="741"/>
      <c r="AY12" s="740">
        <f>IF($AP12&lt;=0,0,AZ12/$AP12*100)</f>
        <v>0</v>
      </c>
      <c r="AZ12" s="741"/>
      <c r="BA12" s="740">
        <f>IF($AP12&lt;=0,0,BB12/$AP12*100)</f>
        <v>40.799999999999997</v>
      </c>
      <c r="BB12" s="741">
        <v>9833.5</v>
      </c>
      <c r="BC12" s="740">
        <f>IF($AP12&lt;=0,0,BD12/$AP12*100)</f>
        <v>20</v>
      </c>
      <c r="BD12" s="741">
        <v>4816.8</v>
      </c>
      <c r="BE12" s="740">
        <f>IF($AP12&lt;=0,0,BF12/$AP12*100)</f>
        <v>0</v>
      </c>
      <c r="BF12" s="741"/>
      <c r="BG12" s="740">
        <f>IF($AP12&lt;=0,0,BH12/$AP12*100)</f>
        <v>0</v>
      </c>
      <c r="BH12" s="741"/>
      <c r="BI12" s="740">
        <f>IF($AP12&lt;=0,0,BJ12/$AP12*100)</f>
        <v>0</v>
      </c>
      <c r="BJ12" s="741"/>
      <c r="BK12" s="743">
        <f>IF(((SUM(AP12:BJ12))&gt;(15279*AM12)),0,((15279*AM12)-(SUM(AP12:BJ12))))</f>
        <v>0</v>
      </c>
      <c r="BL12" s="744">
        <f>AP12+AR12+AT12+AV12+AX12+AZ12+BB12+BD12+BF12+BH12+BJ12+BK12</f>
        <v>42106.06</v>
      </c>
      <c r="BM12" s="745">
        <v>12</v>
      </c>
      <c r="BN12" s="746">
        <f>BL12*BM12</f>
        <v>505272.72</v>
      </c>
      <c r="BO12" s="747"/>
      <c r="BP12" s="741"/>
      <c r="BQ12" s="746">
        <f>BN12+BO12+BP12</f>
        <v>505272.72</v>
      </c>
      <c r="BR12" s="746">
        <f>BQ12*0.302</f>
        <v>152592.35999999999</v>
      </c>
      <c r="BS12" s="746">
        <f>BQ12+BR12</f>
        <v>657865.07999999996</v>
      </c>
      <c r="BU12" s="1044"/>
      <c r="BV12" s="735" t="s">
        <v>520</v>
      </c>
      <c r="BW12" s="749">
        <v>1</v>
      </c>
      <c r="BX12" s="737">
        <v>24084</v>
      </c>
      <c r="BY12" s="738">
        <f t="shared" ref="BY12:BY20" si="14">ROUNDUP(BX12*1,0)</f>
        <v>24084</v>
      </c>
      <c r="BZ12" s="739">
        <f t="shared" ref="BZ12:BZ20" si="15">BW12*BY12</f>
        <v>24084</v>
      </c>
      <c r="CA12" s="740">
        <f>IF($BZ12&lt;=0,0,CB12/$BZ12*100)</f>
        <v>0</v>
      </c>
      <c r="CB12" s="741"/>
      <c r="CC12" s="740">
        <f>IF($BZ12&lt;=0,0,CD12/$BZ12*100)</f>
        <v>0</v>
      </c>
      <c r="CD12" s="741"/>
      <c r="CE12" s="740">
        <f>IF($BZ12&lt;=0,0,CF12/$BZ12*100)</f>
        <v>0</v>
      </c>
      <c r="CF12" s="741"/>
      <c r="CG12" s="740">
        <f>IF($BZ12&lt;=0,0,CH12/$BZ12*100)</f>
        <v>0</v>
      </c>
      <c r="CH12" s="741"/>
      <c r="CI12" s="740">
        <f>IF($BZ12&lt;=0,0,CJ12/$BZ12*100)</f>
        <v>0</v>
      </c>
      <c r="CJ12" s="741"/>
      <c r="CK12" s="740">
        <f>IF($BZ12&lt;=0,0,CL12/$BZ12*100)</f>
        <v>74</v>
      </c>
      <c r="CL12" s="741">
        <v>17822.16</v>
      </c>
      <c r="CM12" s="740">
        <f>IF($BZ12&lt;=0,0,CN12/$BZ12*100)</f>
        <v>10</v>
      </c>
      <c r="CN12" s="741">
        <v>2408.4</v>
      </c>
      <c r="CO12" s="740">
        <f>IF($BZ12&lt;=0,0,CP12/$BZ12*100)</f>
        <v>0</v>
      </c>
      <c r="CP12" s="741"/>
      <c r="CQ12" s="740">
        <f>IF($BZ12&lt;=0,0,CR12/$BZ12*100)</f>
        <v>0</v>
      </c>
      <c r="CR12" s="741"/>
      <c r="CS12" s="740">
        <f>IF($BZ12&lt;=0,0,CT12/$BZ12*100)</f>
        <v>0</v>
      </c>
      <c r="CT12" s="741"/>
      <c r="CU12" s="743">
        <f>IF(((SUM(BZ12:CT12))&gt;(15279*BW12)),0,((15279*BW12)-(SUM(BZ12:CT12))))</f>
        <v>0</v>
      </c>
      <c r="CV12" s="744">
        <f>BZ12+CB12+CD12+CF12+CH12+CJ12+CL12+CN12+CP12+CR12+CT12+CU12</f>
        <v>44314.559999999998</v>
      </c>
      <c r="CW12" s="745">
        <v>12</v>
      </c>
      <c r="CX12" s="746">
        <f>CV12*CW12</f>
        <v>531774.71999999997</v>
      </c>
      <c r="CY12" s="747"/>
      <c r="CZ12" s="741"/>
      <c r="DA12" s="746">
        <f>CX12+CY12+CZ12</f>
        <v>531774.71999999997</v>
      </c>
      <c r="DB12" s="746">
        <f>DA12*0.302</f>
        <v>160595.97</v>
      </c>
      <c r="DC12" s="746">
        <f>DA12+DB12</f>
        <v>692370.69</v>
      </c>
      <c r="DD12" s="750"/>
      <c r="DE12" s="1044"/>
      <c r="DF12" s="735" t="s">
        <v>520</v>
      </c>
      <c r="DG12" s="751">
        <v>1</v>
      </c>
      <c r="DH12" s="737">
        <v>24084</v>
      </c>
      <c r="DI12" s="738">
        <f t="shared" ref="DI12:DI20" si="16">ROUNDUP(DH12*1,0)</f>
        <v>24084</v>
      </c>
      <c r="DJ12" s="739">
        <f t="shared" ref="DJ12:DJ20" si="17">DG12*DI12</f>
        <v>24084</v>
      </c>
      <c r="DK12" s="740">
        <f>IF($DJ12&lt;=0,0,DL12/$DJ12*100)</f>
        <v>0</v>
      </c>
      <c r="DL12" s="741"/>
      <c r="DM12" s="740">
        <f>IF($DJ12&lt;=0,0,DN12/$DJ12*100)</f>
        <v>0</v>
      </c>
      <c r="DN12" s="741"/>
      <c r="DO12" s="740">
        <f>IF($DJ12&lt;=0,0,DP12/$DJ12*100)</f>
        <v>0</v>
      </c>
      <c r="DP12" s="741"/>
      <c r="DQ12" s="740">
        <f>IF($DJ12&lt;=0,0,DR12/$DJ12*100)</f>
        <v>0</v>
      </c>
      <c r="DR12" s="741"/>
      <c r="DS12" s="740">
        <f>IF($DJ12&lt;=0,0,DT12/$DJ12*100)</f>
        <v>0</v>
      </c>
      <c r="DT12" s="741"/>
      <c r="DU12" s="740">
        <f>IF($DJ12&lt;=0,0,DV12/$DJ12*100)</f>
        <v>15.9</v>
      </c>
      <c r="DV12" s="741">
        <v>3834.17</v>
      </c>
      <c r="DW12" s="740">
        <f>IF($DJ12&lt;=0,0,DX12/$DJ12*100)</f>
        <v>20</v>
      </c>
      <c r="DX12" s="741">
        <v>4816.8</v>
      </c>
      <c r="DY12" s="740">
        <f>IF($DJ12&lt;=0,0,DZ12/$DJ12*100)</f>
        <v>0</v>
      </c>
      <c r="DZ12" s="741"/>
      <c r="EA12" s="740">
        <f>IF($DJ12&lt;=0,0,EB12/$DJ12*100)</f>
        <v>0</v>
      </c>
      <c r="EB12" s="741"/>
      <c r="EC12" s="740">
        <f>IF($DJ12&lt;=0,0,ED12/$DJ12*100)</f>
        <v>0</v>
      </c>
      <c r="ED12" s="741"/>
      <c r="EE12" s="743">
        <f t="shared" ref="EE12:EE20" si="18">IF(((SUM(DJ12:ED12))&gt;(15279*DG12)),0,((15279*DG12)-(SUM(DJ12:ED12))))</f>
        <v>0</v>
      </c>
      <c r="EF12" s="744">
        <f>DJ12+DL12+DN12+DP12+DR12+DT12+DV12+DX12+DZ12+EB12+ED12+EE12</f>
        <v>32734.97</v>
      </c>
      <c r="EG12" s="745">
        <v>12</v>
      </c>
      <c r="EH12" s="746">
        <f>EF12*EG12</f>
        <v>392819.64</v>
      </c>
      <c r="EI12" s="747"/>
      <c r="EJ12" s="741"/>
      <c r="EK12" s="746">
        <f>EH12+EI12+EJ12</f>
        <v>392819.64</v>
      </c>
      <c r="EL12" s="746">
        <f>EK12*0.302</f>
        <v>118631.53</v>
      </c>
      <c r="EM12" s="746">
        <f>EK12+EL12</f>
        <v>511451.17</v>
      </c>
      <c r="EO12" s="1044"/>
      <c r="EP12" s="752" t="s">
        <v>520</v>
      </c>
      <c r="EQ12" s="737">
        <v>1</v>
      </c>
      <c r="ER12" s="737">
        <v>24084</v>
      </c>
      <c r="ES12" s="738">
        <f t="shared" ref="ES12:ES20" si="19">ROUNDUP(ER12*1,0)</f>
        <v>24084</v>
      </c>
      <c r="ET12" s="739">
        <f t="shared" ref="ET12:ET20" si="20">EQ12*ES12</f>
        <v>24084</v>
      </c>
      <c r="EU12" s="740">
        <f>IF($ET12&lt;=0,0,EV12/$ET12*100)</f>
        <v>0</v>
      </c>
      <c r="EV12" s="741"/>
      <c r="EW12" s="740">
        <f>IF($ET12&lt;=0,0,EX12/$ET12*100)</f>
        <v>0</v>
      </c>
      <c r="EX12" s="741"/>
      <c r="EY12" s="740">
        <f>IF($ET12&lt;=0,0,EZ12/$ET12*100)</f>
        <v>0</v>
      </c>
      <c r="EZ12" s="741"/>
      <c r="FA12" s="740">
        <f>IF($ET12&lt;=0,0,FB12/$ET12*100)</f>
        <v>0</v>
      </c>
      <c r="FB12" s="741"/>
      <c r="FC12" s="740">
        <f>IF($ET12&lt;=0,0,FD12/$ET12*100)</f>
        <v>0</v>
      </c>
      <c r="FD12" s="741"/>
      <c r="FE12" s="740">
        <f>IF($ET12&lt;=0,0,FF12/$ET12*100)</f>
        <v>25.5</v>
      </c>
      <c r="FF12" s="741">
        <v>6141.42</v>
      </c>
      <c r="FG12" s="740">
        <f>IF($ET12&lt;=0,0,FH12/$ET12*100)</f>
        <v>15</v>
      </c>
      <c r="FH12" s="741">
        <v>3612.6</v>
      </c>
      <c r="FI12" s="740">
        <f>IF($ET12&lt;=0,0,FJ12/$ET12*100)</f>
        <v>0</v>
      </c>
      <c r="FJ12" s="741"/>
      <c r="FK12" s="740">
        <f>IF($ET12&lt;=0,0,FL12/$ET12*100)</f>
        <v>0</v>
      </c>
      <c r="FL12" s="741"/>
      <c r="FM12" s="740">
        <f>IF($ET12&lt;=0,0,FN12/$ET12*100)</f>
        <v>0</v>
      </c>
      <c r="FN12" s="741"/>
      <c r="FO12" s="743">
        <f>IF(((SUM(ET12:FN12))&gt;(15279*EQ12)),0,((15279*EQ12)-(SUM(ET12:FN12))))</f>
        <v>0</v>
      </c>
      <c r="FP12" s="744">
        <f>ET12+EV12+EX12+EZ12+FB12+FD12+FF12+FH12+FJ12+FL12+FN12+FO12</f>
        <v>33838.019999999997</v>
      </c>
      <c r="FQ12" s="745">
        <v>12</v>
      </c>
      <c r="FR12" s="746">
        <f>FP12*FQ12</f>
        <v>406056.24</v>
      </c>
      <c r="FS12" s="747"/>
      <c r="FT12" s="741"/>
      <c r="FU12" s="746">
        <f>FR12+FS12+FT12</f>
        <v>406056.24</v>
      </c>
      <c r="FV12" s="746">
        <f>FU12*0.302</f>
        <v>122628.98</v>
      </c>
      <c r="FW12" s="746">
        <f>FU12+FV12</f>
        <v>528685.22</v>
      </c>
      <c r="FY12" s="1044"/>
      <c r="FZ12" s="752" t="s">
        <v>520</v>
      </c>
      <c r="GA12" s="737">
        <f>C12+AM12+BW12+DG12+EQ12</f>
        <v>5</v>
      </c>
      <c r="GB12" s="737">
        <v>24084</v>
      </c>
      <c r="GC12" s="738">
        <f t="shared" ref="GC12:GC20" si="21">ROUNDUP(GB12*1,0)</f>
        <v>24084</v>
      </c>
      <c r="GD12" s="743">
        <f t="shared" ref="GD12" si="22">F12+AP12+BZ12+DJ12+ET12</f>
        <v>120420</v>
      </c>
      <c r="GE12" s="743"/>
      <c r="GF12" s="737">
        <f t="shared" ref="GF12:GF20" si="23">H12+AR12+CB12+DL12+EV12</f>
        <v>0</v>
      </c>
      <c r="GG12" s="743"/>
      <c r="GH12" s="737">
        <f t="shared" ref="GH12:GH20" si="24">J12+AT12+CD12+DN12+EX12</f>
        <v>963.36</v>
      </c>
      <c r="GI12" s="743"/>
      <c r="GJ12" s="737">
        <f t="shared" ref="GJ12:GJ20" si="25">L12+AV12+CF12+DP12+EZ12</f>
        <v>4816.8</v>
      </c>
      <c r="GK12" s="743"/>
      <c r="GL12" s="737">
        <f t="shared" ref="GL12:GL20" si="26">N12+AX12+CH12+DR12+FB12</f>
        <v>0</v>
      </c>
      <c r="GM12" s="743"/>
      <c r="GN12" s="737">
        <f t="shared" ref="GN12:GN20" si="27">P12+AZ12+CJ12+DT12+FD12</f>
        <v>0</v>
      </c>
      <c r="GO12" s="743"/>
      <c r="GP12" s="737">
        <f t="shared" ref="GP12:GP20" si="28">R12+BB12+CL12+DV12+FF12</f>
        <v>61715.25</v>
      </c>
      <c r="GQ12" s="743"/>
      <c r="GR12" s="737">
        <f t="shared" ref="GR12:GR20" si="29">T12+BD12+CN12+DX12+FH12</f>
        <v>20471.400000000001</v>
      </c>
      <c r="GS12" s="743"/>
      <c r="GT12" s="737">
        <f t="shared" ref="GT12:GT20" si="30">V12+BF12+CP12+DZ12+FJ12</f>
        <v>0</v>
      </c>
      <c r="GU12" s="743"/>
      <c r="GV12" s="737">
        <f t="shared" ref="GV12:GV20" si="31">X12+BH12+CR12+EB12+FL12</f>
        <v>0</v>
      </c>
      <c r="GW12" s="743"/>
      <c r="GX12" s="737">
        <f t="shared" ref="GX12:GY20" si="32">Z12+BJ12+CT12+ED12+FN12</f>
        <v>0</v>
      </c>
      <c r="GY12" s="743">
        <f t="shared" si="32"/>
        <v>0</v>
      </c>
      <c r="GZ12" s="744">
        <f>GD12+GF12+GH12+GJ12+GL12+GN12+GP12+GR12+GT12+GV12+GX12+GY12</f>
        <v>208386.81</v>
      </c>
      <c r="HA12" s="745">
        <v>12</v>
      </c>
      <c r="HB12" s="746">
        <f>GZ12*HA12</f>
        <v>2500641.7200000002</v>
      </c>
      <c r="HC12" s="737">
        <f t="shared" ref="HC12:HD20" si="33">AE12+BO12+CY12+EI12+FS12</f>
        <v>0</v>
      </c>
      <c r="HD12" s="737">
        <f t="shared" si="33"/>
        <v>0</v>
      </c>
      <c r="HE12" s="746">
        <f>HB12+HC12+HD12</f>
        <v>2500641.7200000002</v>
      </c>
      <c r="HF12" s="746">
        <f>HE12*0.302</f>
        <v>755193.8</v>
      </c>
      <c r="HG12" s="746">
        <f>HE12+HF12</f>
        <v>3255835.52</v>
      </c>
    </row>
    <row r="13" spans="1:215" ht="38.25" hidden="1" x14ac:dyDescent="0.25">
      <c r="A13" s="1044"/>
      <c r="B13" s="753" t="s">
        <v>852</v>
      </c>
      <c r="C13" s="736">
        <v>1</v>
      </c>
      <c r="D13" s="737">
        <v>21676</v>
      </c>
      <c r="E13" s="738">
        <f t="shared" si="0"/>
        <v>21676</v>
      </c>
      <c r="F13" s="739">
        <f t="shared" si="1"/>
        <v>21676</v>
      </c>
      <c r="G13" s="740">
        <f t="shared" si="2"/>
        <v>0</v>
      </c>
      <c r="H13" s="741"/>
      <c r="I13" s="742">
        <f t="shared" si="2"/>
        <v>0</v>
      </c>
      <c r="J13" s="741"/>
      <c r="K13" s="742">
        <f t="shared" si="3"/>
        <v>10</v>
      </c>
      <c r="L13" s="741">
        <v>2167.5</v>
      </c>
      <c r="M13" s="742">
        <f t="shared" si="4"/>
        <v>20</v>
      </c>
      <c r="N13" s="741">
        <f>D13*20%</f>
        <v>4335.2</v>
      </c>
      <c r="O13" s="742">
        <f t="shared" si="5"/>
        <v>0</v>
      </c>
      <c r="P13" s="741"/>
      <c r="Q13" s="742">
        <f t="shared" si="6"/>
        <v>100</v>
      </c>
      <c r="R13" s="741">
        <f>D13*100%</f>
        <v>21676</v>
      </c>
      <c r="S13" s="742">
        <f t="shared" si="7"/>
        <v>20</v>
      </c>
      <c r="T13" s="741">
        <f t="shared" ref="T13:T20" si="34">(D13*C13)*20%</f>
        <v>4335.2</v>
      </c>
      <c r="U13" s="742">
        <f t="shared" si="8"/>
        <v>0</v>
      </c>
      <c r="V13" s="741"/>
      <c r="W13" s="742">
        <f t="shared" si="9"/>
        <v>0</v>
      </c>
      <c r="X13" s="741"/>
      <c r="Y13" s="742">
        <f t="shared" si="10"/>
        <v>0</v>
      </c>
      <c r="Z13" s="741"/>
      <c r="AA13" s="743">
        <f t="shared" si="11"/>
        <v>0</v>
      </c>
      <c r="AB13" s="744">
        <f t="shared" ref="AB13:AB20" si="35">F13+H13+J13+L13+N13+P13+R13+T13+V13+X13+Z13+AA13</f>
        <v>54189.9</v>
      </c>
      <c r="AC13" s="745">
        <v>12</v>
      </c>
      <c r="AD13" s="746">
        <f t="shared" ref="AD13:AD20" si="36">AB13*AC13</f>
        <v>650278.80000000005</v>
      </c>
      <c r="AE13" s="747"/>
      <c r="AF13" s="741"/>
      <c r="AG13" s="746">
        <f t="shared" ref="AG13:AG20" si="37">AD13+AE13+AF13</f>
        <v>650278.80000000005</v>
      </c>
      <c r="AH13" s="746">
        <f t="shared" ref="AH13:AH20" si="38">AG13*0.302</f>
        <v>196384.2</v>
      </c>
      <c r="AI13" s="746">
        <f t="shared" ref="AI13:AI20" si="39">AG13+AH13</f>
        <v>846663</v>
      </c>
      <c r="AK13" s="1044"/>
      <c r="AL13" s="753" t="s">
        <v>852</v>
      </c>
      <c r="AM13" s="737"/>
      <c r="AN13" s="737">
        <v>21676</v>
      </c>
      <c r="AO13" s="738">
        <f t="shared" si="12"/>
        <v>21676</v>
      </c>
      <c r="AP13" s="739">
        <f t="shared" si="13"/>
        <v>0</v>
      </c>
      <c r="AQ13" s="740">
        <f t="shared" ref="AQ13:AS20" si="40">IF($AP13&lt;=0,0,AR13/$AP13*100)</f>
        <v>0</v>
      </c>
      <c r="AR13" s="741"/>
      <c r="AS13" s="740">
        <f t="shared" si="40"/>
        <v>0</v>
      </c>
      <c r="AT13" s="741"/>
      <c r="AU13" s="740">
        <f t="shared" ref="AU13:AU20" si="41">IF($AP13&lt;=0,0,AV13/$AP13*100)</f>
        <v>0</v>
      </c>
      <c r="AV13" s="741"/>
      <c r="AW13" s="740">
        <f t="shared" ref="AW13:AW20" si="42">IF($AP13&lt;=0,0,AX13/$AP13*100)</f>
        <v>0</v>
      </c>
      <c r="AX13" s="741"/>
      <c r="AY13" s="740">
        <f t="shared" ref="AY13:AY20" si="43">IF($AP13&lt;=0,0,AZ13/$AP13*100)</f>
        <v>0</v>
      </c>
      <c r="AZ13" s="741"/>
      <c r="BA13" s="740">
        <f t="shared" ref="BA13:BA20" si="44">IF($AP13&lt;=0,0,BB13/$AP13*100)</f>
        <v>0</v>
      </c>
      <c r="BB13" s="741">
        <v>0</v>
      </c>
      <c r="BC13" s="740">
        <f t="shared" ref="BC13:BC20" si="45">IF($AP13&lt;=0,0,BD13/$AP13*100)</f>
        <v>0</v>
      </c>
      <c r="BD13" s="741"/>
      <c r="BE13" s="740">
        <f t="shared" ref="BE13:BE20" si="46">IF($AP13&lt;=0,0,BF13/$AP13*100)</f>
        <v>0</v>
      </c>
      <c r="BF13" s="741"/>
      <c r="BG13" s="740">
        <f t="shared" ref="BG13:BG20" si="47">IF($AP13&lt;=0,0,BH13/$AP13*100)</f>
        <v>0</v>
      </c>
      <c r="BH13" s="741"/>
      <c r="BI13" s="740">
        <f t="shared" ref="BI13:BI20" si="48">IF($AP13&lt;=0,0,BJ13/$AP13*100)</f>
        <v>0</v>
      </c>
      <c r="BJ13" s="741"/>
      <c r="BK13" s="743">
        <f t="shared" ref="BK13:BK20" si="49">IF(((SUM(AP13:BJ13))&gt;(15279*AM13)),0,((15279*AM13)-(SUM(AP13:BJ13))))</f>
        <v>0</v>
      </c>
      <c r="BL13" s="744">
        <f t="shared" ref="BL13:BL20" si="50">AP13+AR13+AT13+AV13+AX13+AZ13+BB13+BD13+BF13+BH13+BJ13+BK13</f>
        <v>0</v>
      </c>
      <c r="BM13" s="745">
        <v>12</v>
      </c>
      <c r="BN13" s="746">
        <f t="shared" ref="BN13:BN20" si="51">BL13*BM13</f>
        <v>0</v>
      </c>
      <c r="BO13" s="747"/>
      <c r="BP13" s="741"/>
      <c r="BQ13" s="746">
        <f t="shared" ref="BQ13:BQ20" si="52">BN13+BO13+BP13</f>
        <v>0</v>
      </c>
      <c r="BR13" s="746">
        <f t="shared" ref="BR13:BR20" si="53">BQ13*0.302</f>
        <v>0</v>
      </c>
      <c r="BS13" s="746">
        <f t="shared" ref="BS13:BS20" si="54">BQ13+BR13</f>
        <v>0</v>
      </c>
      <c r="BU13" s="1044"/>
      <c r="BV13" s="753" t="s">
        <v>852</v>
      </c>
      <c r="BW13" s="736"/>
      <c r="BX13" s="737">
        <v>21676</v>
      </c>
      <c r="BY13" s="738">
        <f t="shared" si="14"/>
        <v>21676</v>
      </c>
      <c r="BZ13" s="739">
        <f t="shared" si="15"/>
        <v>0</v>
      </c>
      <c r="CA13" s="740">
        <f t="shared" ref="CA13:CC20" si="55">IF($BZ13&lt;=0,0,CB13/$BZ13*100)</f>
        <v>0</v>
      </c>
      <c r="CB13" s="741"/>
      <c r="CC13" s="740">
        <f t="shared" si="55"/>
        <v>0</v>
      </c>
      <c r="CD13" s="741"/>
      <c r="CE13" s="740">
        <f t="shared" ref="CE13:CE20" si="56">IF($BZ13&lt;=0,0,CF13/$BZ13*100)</f>
        <v>0</v>
      </c>
      <c r="CF13" s="741"/>
      <c r="CG13" s="740">
        <f t="shared" ref="CG13:CG20" si="57">IF($BZ13&lt;=0,0,CH13/$BZ13*100)</f>
        <v>0</v>
      </c>
      <c r="CH13" s="741"/>
      <c r="CI13" s="740">
        <f t="shared" ref="CI13:CI20" si="58">IF($BZ13&lt;=0,0,CJ13/$BZ13*100)</f>
        <v>0</v>
      </c>
      <c r="CJ13" s="741"/>
      <c r="CK13" s="740">
        <f t="shared" ref="CK13:CK20" si="59">IF($BZ13&lt;=0,0,CL13/$BZ13*100)</f>
        <v>0</v>
      </c>
      <c r="CL13" s="741"/>
      <c r="CM13" s="740">
        <f t="shared" ref="CM13:CM20" si="60">IF($BZ13&lt;=0,0,CN13/$BZ13*100)</f>
        <v>0</v>
      </c>
      <c r="CN13" s="741"/>
      <c r="CO13" s="740">
        <f t="shared" ref="CO13:CO20" si="61">IF($BZ13&lt;=0,0,CP13/$BZ13*100)</f>
        <v>0</v>
      </c>
      <c r="CP13" s="741"/>
      <c r="CQ13" s="740">
        <f t="shared" ref="CQ13:CQ20" si="62">IF($BZ13&lt;=0,0,CR13/$BZ13*100)</f>
        <v>0</v>
      </c>
      <c r="CR13" s="741"/>
      <c r="CS13" s="740">
        <f t="shared" ref="CS13:CS20" si="63">IF($BZ13&lt;=0,0,CT13/$BZ13*100)</f>
        <v>0</v>
      </c>
      <c r="CT13" s="741"/>
      <c r="CU13" s="743">
        <f t="shared" ref="CU13:CU20" si="64">IF(((SUM(BZ13:CT13))&gt;(15279*BW13)),0,((15279*BW13)-(SUM(BZ13:CT13))))</f>
        <v>0</v>
      </c>
      <c r="CV13" s="744">
        <f t="shared" ref="CV13:CV20" si="65">BZ13+CB13+CD13+CF13+CH13+CJ13+CL13+CN13+CP13+CR13+CT13+CU13</f>
        <v>0</v>
      </c>
      <c r="CW13" s="745">
        <v>12</v>
      </c>
      <c r="CX13" s="746">
        <f t="shared" ref="CX13:CX20" si="66">CV13*CW13</f>
        <v>0</v>
      </c>
      <c r="CY13" s="747"/>
      <c r="CZ13" s="741"/>
      <c r="DA13" s="746">
        <f t="shared" ref="DA13:DA20" si="67">CX13+CY13+CZ13</f>
        <v>0</v>
      </c>
      <c r="DB13" s="746">
        <f t="shared" ref="DB13:DB20" si="68">DA13*0.302</f>
        <v>0</v>
      </c>
      <c r="DC13" s="746">
        <f t="shared" ref="DC13:DC20" si="69">DA13+DB13</f>
        <v>0</v>
      </c>
      <c r="DD13" s="750"/>
      <c r="DE13" s="1044"/>
      <c r="DF13" s="753" t="s">
        <v>852</v>
      </c>
      <c r="DG13" s="736"/>
      <c r="DH13" s="737">
        <v>21676</v>
      </c>
      <c r="DI13" s="738">
        <f t="shared" si="16"/>
        <v>21676</v>
      </c>
      <c r="DJ13" s="739">
        <f t="shared" si="17"/>
        <v>0</v>
      </c>
      <c r="DK13" s="740">
        <f t="shared" ref="DK13:DM20" si="70">IF($DJ13&lt;=0,0,DL13/$DJ13*100)</f>
        <v>0</v>
      </c>
      <c r="DL13" s="741"/>
      <c r="DM13" s="740">
        <f t="shared" si="70"/>
        <v>0</v>
      </c>
      <c r="DN13" s="741"/>
      <c r="DO13" s="740">
        <f t="shared" ref="DO13:DO20" si="71">IF($DJ13&lt;=0,0,DP13/$DJ13*100)</f>
        <v>0</v>
      </c>
      <c r="DP13" s="741"/>
      <c r="DQ13" s="740">
        <f t="shared" ref="DQ13:DQ20" si="72">IF($DJ13&lt;=0,0,DR13/$DJ13*100)</f>
        <v>0</v>
      </c>
      <c r="DR13" s="741"/>
      <c r="DS13" s="740">
        <f t="shared" ref="DS13:DS20" si="73">IF($DJ13&lt;=0,0,DT13/$DJ13*100)</f>
        <v>0</v>
      </c>
      <c r="DT13" s="741"/>
      <c r="DU13" s="740">
        <f t="shared" ref="DU13:DU20" si="74">IF($DJ13&lt;=0,0,DV13/$DJ13*100)</f>
        <v>0</v>
      </c>
      <c r="DV13" s="741"/>
      <c r="DW13" s="740"/>
      <c r="DX13" s="741"/>
      <c r="DY13" s="740">
        <f t="shared" ref="DY13:DY20" si="75">IF($DJ13&lt;=0,0,DZ13/$DJ13*100)</f>
        <v>0</v>
      </c>
      <c r="DZ13" s="741"/>
      <c r="EA13" s="740">
        <f t="shared" ref="EA13:EA20" si="76">IF($DJ13&lt;=0,0,EB13/$DJ13*100)</f>
        <v>0</v>
      </c>
      <c r="EB13" s="741"/>
      <c r="EC13" s="740">
        <f t="shared" ref="EC13:EC20" si="77">IF($DJ13&lt;=0,0,ED13/$DJ13*100)</f>
        <v>0</v>
      </c>
      <c r="ED13" s="741"/>
      <c r="EE13" s="743">
        <f t="shared" si="18"/>
        <v>0</v>
      </c>
      <c r="EF13" s="744">
        <f t="shared" ref="EF13:EF20" si="78">DJ13+DL13+DN13+DP13+DR13+DT13+DV13+DX13+DZ13+EB13+ED13+EE13</f>
        <v>0</v>
      </c>
      <c r="EG13" s="745">
        <v>12</v>
      </c>
      <c r="EH13" s="746">
        <f t="shared" ref="EH13:EH20" si="79">EF13*EG13</f>
        <v>0</v>
      </c>
      <c r="EI13" s="747"/>
      <c r="EJ13" s="741"/>
      <c r="EK13" s="746">
        <f t="shared" ref="EK13:EK20" si="80">EH13+EI13+EJ13</f>
        <v>0</v>
      </c>
      <c r="EL13" s="746">
        <f t="shared" ref="EL13:EL20" si="81">EK13*0.302</f>
        <v>0</v>
      </c>
      <c r="EM13" s="746">
        <f t="shared" ref="EM13:EM20" si="82">EK13+EL13</f>
        <v>0</v>
      </c>
      <c r="EO13" s="1044"/>
      <c r="EP13" s="753" t="s">
        <v>852</v>
      </c>
      <c r="EQ13" s="736"/>
      <c r="ER13" s="737">
        <v>21676</v>
      </c>
      <c r="ES13" s="738">
        <f t="shared" si="19"/>
        <v>21676</v>
      </c>
      <c r="ET13" s="739">
        <f t="shared" si="20"/>
        <v>0</v>
      </c>
      <c r="EU13" s="740">
        <f t="shared" ref="EU13:EW20" si="83">IF($ET13&lt;=0,0,EV13/$ET13*100)</f>
        <v>0</v>
      </c>
      <c r="EV13" s="741"/>
      <c r="EW13" s="740">
        <f t="shared" si="83"/>
        <v>0</v>
      </c>
      <c r="EX13" s="741"/>
      <c r="EY13" s="740">
        <f t="shared" ref="EY13:EY20" si="84">IF($ET13&lt;=0,0,EZ13/$ET13*100)</f>
        <v>0</v>
      </c>
      <c r="EZ13" s="741"/>
      <c r="FA13" s="740">
        <f t="shared" ref="FA13:FA20" si="85">IF($ET13&lt;=0,0,FB13/$ET13*100)</f>
        <v>0</v>
      </c>
      <c r="FB13" s="741"/>
      <c r="FC13" s="740">
        <f t="shared" ref="FC13:FC20" si="86">IF($ET13&lt;=0,0,FD13/$ET13*100)</f>
        <v>0</v>
      </c>
      <c r="FD13" s="741"/>
      <c r="FE13" s="740">
        <f t="shared" ref="FE13:FE20" si="87">IF($ET13&lt;=0,0,FF13/$ET13*100)</f>
        <v>0</v>
      </c>
      <c r="FF13" s="741"/>
      <c r="FG13" s="740">
        <f t="shared" ref="FG13:FG20" si="88">IF($ET13&lt;=0,0,FH13/$ET13*100)</f>
        <v>0</v>
      </c>
      <c r="FH13" s="741"/>
      <c r="FI13" s="740">
        <f t="shared" ref="FI13:FI20" si="89">IF($ET13&lt;=0,0,FJ13/$ET13*100)</f>
        <v>0</v>
      </c>
      <c r="FJ13" s="741"/>
      <c r="FK13" s="740">
        <f t="shared" ref="FK13:FK20" si="90">IF($ET13&lt;=0,0,FL13/$ET13*100)</f>
        <v>0</v>
      </c>
      <c r="FL13" s="741"/>
      <c r="FM13" s="740">
        <f t="shared" ref="FM13:FM20" si="91">IF($ET13&lt;=0,0,FN13/$ET13*100)</f>
        <v>0</v>
      </c>
      <c r="FN13" s="741"/>
      <c r="FO13" s="743">
        <f t="shared" ref="FO13:FO20" si="92">IF(((SUM(ET13:FN13))&gt;(15279*EQ13)),0,((15279*EQ13)-(SUM(ET13:FN13))))</f>
        <v>0</v>
      </c>
      <c r="FP13" s="744">
        <f t="shared" ref="FP13:FP20" si="93">ET13+EV13+EX13+EZ13+FB13+FD13+FF13+FH13+FJ13+FL13+FN13+FO13</f>
        <v>0</v>
      </c>
      <c r="FQ13" s="745">
        <v>12</v>
      </c>
      <c r="FR13" s="746">
        <f t="shared" ref="FR13:FR20" si="94">FP13*FQ13</f>
        <v>0</v>
      </c>
      <c r="FS13" s="747"/>
      <c r="FT13" s="741"/>
      <c r="FU13" s="746">
        <f t="shared" ref="FU13:FU20" si="95">FR13+FS13+FT13</f>
        <v>0</v>
      </c>
      <c r="FV13" s="746">
        <f t="shared" ref="FV13:FV20" si="96">FU13*0.302</f>
        <v>0</v>
      </c>
      <c r="FW13" s="746">
        <f t="shared" ref="FW13:FW20" si="97">FU13+FV13</f>
        <v>0</v>
      </c>
      <c r="FY13" s="1044"/>
      <c r="FZ13" s="753" t="s">
        <v>852</v>
      </c>
      <c r="GA13" s="737">
        <f t="shared" ref="GA13:GA20" si="98">C13+AM13+BW13+DG13+EQ13</f>
        <v>1</v>
      </c>
      <c r="GB13" s="737">
        <v>21676</v>
      </c>
      <c r="GC13" s="738">
        <f t="shared" si="21"/>
        <v>21676</v>
      </c>
      <c r="GD13" s="743">
        <f>F13+AP13+BZ13+DJ13+ET13</f>
        <v>21676</v>
      </c>
      <c r="GE13" s="743"/>
      <c r="GF13" s="737">
        <f t="shared" si="23"/>
        <v>0</v>
      </c>
      <c r="GG13" s="743"/>
      <c r="GH13" s="737">
        <f t="shared" si="24"/>
        <v>0</v>
      </c>
      <c r="GI13" s="743"/>
      <c r="GJ13" s="737">
        <f t="shared" si="25"/>
        <v>2167.5</v>
      </c>
      <c r="GK13" s="743"/>
      <c r="GL13" s="737">
        <f t="shared" si="26"/>
        <v>4335.2</v>
      </c>
      <c r="GM13" s="743"/>
      <c r="GN13" s="737">
        <f t="shared" si="27"/>
        <v>0</v>
      </c>
      <c r="GO13" s="743"/>
      <c r="GP13" s="737">
        <f t="shared" si="28"/>
        <v>21676</v>
      </c>
      <c r="GQ13" s="743"/>
      <c r="GR13" s="737">
        <f t="shared" si="29"/>
        <v>4335.2</v>
      </c>
      <c r="GS13" s="743"/>
      <c r="GT13" s="737">
        <f t="shared" si="30"/>
        <v>0</v>
      </c>
      <c r="GU13" s="743"/>
      <c r="GV13" s="737">
        <f t="shared" si="31"/>
        <v>0</v>
      </c>
      <c r="GW13" s="743"/>
      <c r="GX13" s="737">
        <f t="shared" si="32"/>
        <v>0</v>
      </c>
      <c r="GY13" s="743">
        <f t="shared" si="32"/>
        <v>0</v>
      </c>
      <c r="GZ13" s="744">
        <f t="shared" ref="GZ13:GZ20" si="99">GD13+GF13+GH13+GJ13+GL13+GN13+GP13+GR13+GT13+GV13+GX13+GY13</f>
        <v>54189.9</v>
      </c>
      <c r="HA13" s="745">
        <v>12</v>
      </c>
      <c r="HB13" s="746">
        <f t="shared" ref="HB13:HB20" si="100">GZ13*HA13</f>
        <v>650278.80000000005</v>
      </c>
      <c r="HC13" s="737">
        <f t="shared" si="33"/>
        <v>0</v>
      </c>
      <c r="HD13" s="737">
        <f t="shared" si="33"/>
        <v>0</v>
      </c>
      <c r="HE13" s="746">
        <f t="shared" ref="HE13:HE20" si="101">HB13+HC13+HD13</f>
        <v>650278.80000000005</v>
      </c>
      <c r="HF13" s="746">
        <f t="shared" ref="HF13:HF20" si="102">HE13*0.302</f>
        <v>196384.2</v>
      </c>
      <c r="HG13" s="746">
        <f t="shared" ref="HG13:HG20" si="103">HE13+HF13</f>
        <v>846663</v>
      </c>
    </row>
    <row r="14" spans="1:215" ht="24" hidden="1" x14ac:dyDescent="0.25">
      <c r="A14" s="1044"/>
      <c r="B14" s="754" t="s">
        <v>529</v>
      </c>
      <c r="C14" s="737"/>
      <c r="D14" s="737">
        <v>21676</v>
      </c>
      <c r="E14" s="738">
        <f t="shared" si="0"/>
        <v>21676</v>
      </c>
      <c r="F14" s="739">
        <f t="shared" si="1"/>
        <v>0</v>
      </c>
      <c r="G14" s="740">
        <f>IF($F14&lt;=0,0,H14/$F14*100)</f>
        <v>0</v>
      </c>
      <c r="H14" s="741"/>
      <c r="I14" s="742">
        <f>IF($F14&lt;=0,0,J14/$F14*100)</f>
        <v>0</v>
      </c>
      <c r="J14" s="741"/>
      <c r="K14" s="742">
        <f>IF($F14&lt;=0,0,L14/$F14*100)</f>
        <v>0</v>
      </c>
      <c r="L14" s="741"/>
      <c r="M14" s="742">
        <f>IF($F14&lt;=0,0,N14/$F14*100)</f>
        <v>0</v>
      </c>
      <c r="N14" s="741"/>
      <c r="O14" s="742">
        <f>IF($F14&lt;=0,0,P14/$F14*100)</f>
        <v>0</v>
      </c>
      <c r="P14" s="741"/>
      <c r="Q14" s="742">
        <f>IF($F14&lt;=0,0,R14/$F14*100)</f>
        <v>0</v>
      </c>
      <c r="R14" s="741">
        <v>0</v>
      </c>
      <c r="S14" s="742">
        <f>IF($F14&lt;=0,0,T14/$F14*100)</f>
        <v>0</v>
      </c>
      <c r="T14" s="741"/>
      <c r="U14" s="742">
        <f>IF($F14&lt;=0,0,V14/$F14*100)</f>
        <v>0</v>
      </c>
      <c r="V14" s="741"/>
      <c r="W14" s="742">
        <f>IF($F14&lt;=0,0,X14/$F14*100)</f>
        <v>0</v>
      </c>
      <c r="X14" s="741"/>
      <c r="Y14" s="742">
        <f>IF($F14&lt;=0,0,Z14/$F14*100)</f>
        <v>0</v>
      </c>
      <c r="Z14" s="741"/>
      <c r="AA14" s="743">
        <f t="shared" si="11"/>
        <v>0</v>
      </c>
      <c r="AB14" s="744">
        <f t="shared" si="35"/>
        <v>0</v>
      </c>
      <c r="AC14" s="745">
        <v>12</v>
      </c>
      <c r="AD14" s="746">
        <f t="shared" si="36"/>
        <v>0</v>
      </c>
      <c r="AE14" s="747"/>
      <c r="AF14" s="741"/>
      <c r="AG14" s="746">
        <f t="shared" si="37"/>
        <v>0</v>
      </c>
      <c r="AH14" s="746">
        <f t="shared" si="38"/>
        <v>0</v>
      </c>
      <c r="AI14" s="746">
        <f t="shared" si="39"/>
        <v>0</v>
      </c>
      <c r="AK14" s="1044"/>
      <c r="AL14" s="754" t="s">
        <v>529</v>
      </c>
      <c r="AM14" s="737"/>
      <c r="AN14" s="737">
        <v>21676</v>
      </c>
      <c r="AO14" s="738">
        <f t="shared" si="12"/>
        <v>21676</v>
      </c>
      <c r="AP14" s="739">
        <f t="shared" si="13"/>
        <v>0</v>
      </c>
      <c r="AQ14" s="740">
        <f t="shared" si="40"/>
        <v>0</v>
      </c>
      <c r="AR14" s="741"/>
      <c r="AS14" s="740">
        <f t="shared" si="40"/>
        <v>0</v>
      </c>
      <c r="AT14" s="741"/>
      <c r="AU14" s="740">
        <f t="shared" si="41"/>
        <v>0</v>
      </c>
      <c r="AV14" s="741"/>
      <c r="AW14" s="740">
        <f t="shared" si="42"/>
        <v>0</v>
      </c>
      <c r="AX14" s="741"/>
      <c r="AY14" s="740">
        <f t="shared" si="43"/>
        <v>0</v>
      </c>
      <c r="AZ14" s="741"/>
      <c r="BA14" s="740">
        <f t="shared" si="44"/>
        <v>0</v>
      </c>
      <c r="BB14" s="741">
        <v>0</v>
      </c>
      <c r="BC14" s="740">
        <f t="shared" si="45"/>
        <v>0</v>
      </c>
      <c r="BD14" s="741"/>
      <c r="BE14" s="740">
        <f t="shared" si="46"/>
        <v>0</v>
      </c>
      <c r="BF14" s="741"/>
      <c r="BG14" s="740">
        <f t="shared" si="47"/>
        <v>0</v>
      </c>
      <c r="BH14" s="741"/>
      <c r="BI14" s="740">
        <f t="shared" si="48"/>
        <v>0</v>
      </c>
      <c r="BJ14" s="741"/>
      <c r="BK14" s="743">
        <f t="shared" si="49"/>
        <v>0</v>
      </c>
      <c r="BL14" s="744">
        <f t="shared" si="50"/>
        <v>0</v>
      </c>
      <c r="BM14" s="745">
        <v>12</v>
      </c>
      <c r="BN14" s="746">
        <f t="shared" si="51"/>
        <v>0</v>
      </c>
      <c r="BO14" s="747"/>
      <c r="BP14" s="741"/>
      <c r="BQ14" s="746">
        <f t="shared" si="52"/>
        <v>0</v>
      </c>
      <c r="BR14" s="746">
        <f t="shared" si="53"/>
        <v>0</v>
      </c>
      <c r="BS14" s="746">
        <f t="shared" si="54"/>
        <v>0</v>
      </c>
      <c r="BU14" s="1044"/>
      <c r="BV14" s="754" t="s">
        <v>529</v>
      </c>
      <c r="BW14" s="749">
        <v>1</v>
      </c>
      <c r="BX14" s="737">
        <v>21676</v>
      </c>
      <c r="BY14" s="738">
        <f t="shared" si="14"/>
        <v>21676</v>
      </c>
      <c r="BZ14" s="739">
        <f t="shared" si="15"/>
        <v>21676</v>
      </c>
      <c r="CA14" s="740">
        <f t="shared" si="55"/>
        <v>0</v>
      </c>
      <c r="CB14" s="741"/>
      <c r="CC14" s="740">
        <f t="shared" si="55"/>
        <v>0</v>
      </c>
      <c r="CD14" s="741"/>
      <c r="CE14" s="740">
        <f t="shared" si="56"/>
        <v>0</v>
      </c>
      <c r="CF14" s="741"/>
      <c r="CG14" s="740">
        <f t="shared" si="57"/>
        <v>0</v>
      </c>
      <c r="CH14" s="741"/>
      <c r="CI14" s="740">
        <f t="shared" si="58"/>
        <v>0</v>
      </c>
      <c r="CJ14" s="741"/>
      <c r="CK14" s="740">
        <f t="shared" si="59"/>
        <v>10</v>
      </c>
      <c r="CL14" s="741">
        <v>2167.6</v>
      </c>
      <c r="CM14" s="740">
        <f t="shared" si="60"/>
        <v>20</v>
      </c>
      <c r="CN14" s="741">
        <v>4335.2</v>
      </c>
      <c r="CO14" s="740">
        <f t="shared" si="61"/>
        <v>0</v>
      </c>
      <c r="CP14" s="741"/>
      <c r="CQ14" s="740">
        <f t="shared" si="62"/>
        <v>0</v>
      </c>
      <c r="CR14" s="741"/>
      <c r="CS14" s="740">
        <f t="shared" si="63"/>
        <v>0</v>
      </c>
      <c r="CT14" s="741"/>
      <c r="CU14" s="743">
        <f t="shared" si="64"/>
        <v>0</v>
      </c>
      <c r="CV14" s="744">
        <f t="shared" si="65"/>
        <v>28178.799999999999</v>
      </c>
      <c r="CW14" s="745">
        <v>12</v>
      </c>
      <c r="CX14" s="746">
        <f t="shared" si="66"/>
        <v>338145.6</v>
      </c>
      <c r="CY14" s="747"/>
      <c r="CZ14" s="741"/>
      <c r="DA14" s="746">
        <f t="shared" si="67"/>
        <v>338145.6</v>
      </c>
      <c r="DB14" s="746">
        <f t="shared" si="68"/>
        <v>102119.97</v>
      </c>
      <c r="DC14" s="746">
        <f t="shared" si="69"/>
        <v>440265.57</v>
      </c>
      <c r="DD14" s="750"/>
      <c r="DE14" s="1044"/>
      <c r="DF14" s="754" t="s">
        <v>529</v>
      </c>
      <c r="DG14" s="736"/>
      <c r="DH14" s="737">
        <v>21676</v>
      </c>
      <c r="DI14" s="738">
        <f t="shared" si="16"/>
        <v>21676</v>
      </c>
      <c r="DJ14" s="739">
        <f t="shared" si="17"/>
        <v>0</v>
      </c>
      <c r="DK14" s="740">
        <f t="shared" si="70"/>
        <v>0</v>
      </c>
      <c r="DL14" s="741"/>
      <c r="DM14" s="740">
        <f t="shared" si="70"/>
        <v>0</v>
      </c>
      <c r="DN14" s="741"/>
      <c r="DO14" s="740">
        <f t="shared" si="71"/>
        <v>0</v>
      </c>
      <c r="DP14" s="741"/>
      <c r="DQ14" s="740">
        <f t="shared" si="72"/>
        <v>0</v>
      </c>
      <c r="DR14" s="741"/>
      <c r="DS14" s="740">
        <f t="shared" si="73"/>
        <v>0</v>
      </c>
      <c r="DT14" s="741"/>
      <c r="DU14" s="740">
        <f t="shared" si="74"/>
        <v>0</v>
      </c>
      <c r="DV14" s="741"/>
      <c r="DW14" s="740">
        <f t="shared" ref="DW14:DW20" si="104">IF($DJ14&lt;=0,0,DX14/$DJ14*100)</f>
        <v>0</v>
      </c>
      <c r="DX14" s="741"/>
      <c r="DY14" s="740">
        <f t="shared" si="75"/>
        <v>0</v>
      </c>
      <c r="DZ14" s="741"/>
      <c r="EA14" s="740">
        <f t="shared" si="76"/>
        <v>0</v>
      </c>
      <c r="EB14" s="741"/>
      <c r="EC14" s="740">
        <f t="shared" si="77"/>
        <v>0</v>
      </c>
      <c r="ED14" s="741"/>
      <c r="EE14" s="743">
        <f t="shared" si="18"/>
        <v>0</v>
      </c>
      <c r="EF14" s="744">
        <f t="shared" si="78"/>
        <v>0</v>
      </c>
      <c r="EG14" s="745">
        <v>12</v>
      </c>
      <c r="EH14" s="746">
        <f t="shared" si="79"/>
        <v>0</v>
      </c>
      <c r="EI14" s="747"/>
      <c r="EJ14" s="741"/>
      <c r="EK14" s="746">
        <f t="shared" si="80"/>
        <v>0</v>
      </c>
      <c r="EL14" s="746">
        <f t="shared" si="81"/>
        <v>0</v>
      </c>
      <c r="EM14" s="746">
        <f t="shared" si="82"/>
        <v>0</v>
      </c>
      <c r="EO14" s="1044"/>
      <c r="EP14" s="754" t="s">
        <v>529</v>
      </c>
      <c r="EQ14" s="736"/>
      <c r="ER14" s="737">
        <v>21676</v>
      </c>
      <c r="ES14" s="738">
        <f t="shared" si="19"/>
        <v>21676</v>
      </c>
      <c r="ET14" s="739">
        <f t="shared" si="20"/>
        <v>0</v>
      </c>
      <c r="EU14" s="740">
        <f t="shared" si="83"/>
        <v>0</v>
      </c>
      <c r="EV14" s="741"/>
      <c r="EW14" s="740">
        <f t="shared" si="83"/>
        <v>0</v>
      </c>
      <c r="EX14" s="741"/>
      <c r="EY14" s="740">
        <f t="shared" si="84"/>
        <v>0</v>
      </c>
      <c r="EZ14" s="741"/>
      <c r="FA14" s="740">
        <f t="shared" si="85"/>
        <v>0</v>
      </c>
      <c r="FB14" s="741"/>
      <c r="FC14" s="740">
        <f t="shared" si="86"/>
        <v>0</v>
      </c>
      <c r="FD14" s="741"/>
      <c r="FE14" s="740">
        <f t="shared" si="87"/>
        <v>0</v>
      </c>
      <c r="FF14" s="741"/>
      <c r="FG14" s="740">
        <f t="shared" si="88"/>
        <v>0</v>
      </c>
      <c r="FH14" s="741"/>
      <c r="FI14" s="740">
        <f t="shared" si="89"/>
        <v>0</v>
      </c>
      <c r="FJ14" s="741"/>
      <c r="FK14" s="740">
        <f t="shared" si="90"/>
        <v>0</v>
      </c>
      <c r="FL14" s="741"/>
      <c r="FM14" s="740">
        <f t="shared" si="91"/>
        <v>0</v>
      </c>
      <c r="FN14" s="741"/>
      <c r="FO14" s="743"/>
      <c r="FP14" s="744">
        <f t="shared" si="93"/>
        <v>0</v>
      </c>
      <c r="FQ14" s="745">
        <v>12</v>
      </c>
      <c r="FR14" s="746">
        <f t="shared" si="94"/>
        <v>0</v>
      </c>
      <c r="FS14" s="747"/>
      <c r="FT14" s="741"/>
      <c r="FU14" s="746">
        <f t="shared" si="95"/>
        <v>0</v>
      </c>
      <c r="FV14" s="746">
        <f t="shared" si="96"/>
        <v>0</v>
      </c>
      <c r="FW14" s="746">
        <f t="shared" si="97"/>
        <v>0</v>
      </c>
      <c r="FY14" s="1044"/>
      <c r="FZ14" s="754" t="s">
        <v>529</v>
      </c>
      <c r="GA14" s="737">
        <f t="shared" si="98"/>
        <v>1</v>
      </c>
      <c r="GB14" s="737">
        <v>21676</v>
      </c>
      <c r="GC14" s="738">
        <f t="shared" si="21"/>
        <v>21676</v>
      </c>
      <c r="GD14" s="743">
        <f t="shared" ref="GD14:GD20" si="105">F14+AP14+BZ14+DJ14+ET14</f>
        <v>21676</v>
      </c>
      <c r="GE14" s="743"/>
      <c r="GF14" s="737">
        <f t="shared" si="23"/>
        <v>0</v>
      </c>
      <c r="GG14" s="743"/>
      <c r="GH14" s="737">
        <f t="shared" si="24"/>
        <v>0</v>
      </c>
      <c r="GI14" s="743"/>
      <c r="GJ14" s="737">
        <f t="shared" si="25"/>
        <v>0</v>
      </c>
      <c r="GK14" s="743"/>
      <c r="GL14" s="737">
        <f t="shared" si="26"/>
        <v>0</v>
      </c>
      <c r="GM14" s="743"/>
      <c r="GN14" s="737">
        <f t="shared" si="27"/>
        <v>0</v>
      </c>
      <c r="GO14" s="743"/>
      <c r="GP14" s="737">
        <f t="shared" si="28"/>
        <v>2167.6</v>
      </c>
      <c r="GQ14" s="743"/>
      <c r="GR14" s="737">
        <f t="shared" si="29"/>
        <v>4335.2</v>
      </c>
      <c r="GS14" s="743"/>
      <c r="GT14" s="737">
        <f t="shared" si="30"/>
        <v>0</v>
      </c>
      <c r="GU14" s="743"/>
      <c r="GV14" s="737">
        <f t="shared" si="31"/>
        <v>0</v>
      </c>
      <c r="GW14" s="743"/>
      <c r="GX14" s="737">
        <f t="shared" si="32"/>
        <v>0</v>
      </c>
      <c r="GY14" s="743">
        <f t="shared" si="32"/>
        <v>0</v>
      </c>
      <c r="GZ14" s="744">
        <f t="shared" si="99"/>
        <v>28178.799999999999</v>
      </c>
      <c r="HA14" s="745">
        <v>12</v>
      </c>
      <c r="HB14" s="746">
        <f t="shared" si="100"/>
        <v>338145.6</v>
      </c>
      <c r="HC14" s="737">
        <f t="shared" si="33"/>
        <v>0</v>
      </c>
      <c r="HD14" s="737">
        <f t="shared" si="33"/>
        <v>0</v>
      </c>
      <c r="HE14" s="746">
        <f t="shared" si="101"/>
        <v>338145.6</v>
      </c>
      <c r="HF14" s="746">
        <f t="shared" si="102"/>
        <v>102119.97</v>
      </c>
      <c r="HG14" s="746">
        <f t="shared" si="103"/>
        <v>440265.57</v>
      </c>
    </row>
    <row r="15" spans="1:215" ht="25.5" hidden="1" x14ac:dyDescent="0.25">
      <c r="A15" s="1044"/>
      <c r="B15" s="753" t="s">
        <v>853</v>
      </c>
      <c r="C15" s="736">
        <v>1</v>
      </c>
      <c r="D15" s="737">
        <v>21676</v>
      </c>
      <c r="E15" s="738">
        <f t="shared" si="0"/>
        <v>21676</v>
      </c>
      <c r="F15" s="739">
        <f t="shared" si="1"/>
        <v>21676</v>
      </c>
      <c r="G15" s="740">
        <f t="shared" ref="G15:I20" si="106">IF($F15&lt;=0,0,H15/$F15*100)</f>
        <v>0</v>
      </c>
      <c r="H15" s="741"/>
      <c r="I15" s="742">
        <f t="shared" si="106"/>
        <v>0</v>
      </c>
      <c r="J15" s="741"/>
      <c r="K15" s="742">
        <f t="shared" ref="K15:K20" si="107">IF($F15&lt;=0,0,L15/$F15*100)</f>
        <v>0</v>
      </c>
      <c r="L15" s="741"/>
      <c r="M15" s="742">
        <f t="shared" ref="M15:M20" si="108">IF($F15&lt;=0,0,N15/$F15*100)</f>
        <v>5</v>
      </c>
      <c r="N15" s="741">
        <f>D15*5%</f>
        <v>1083.8</v>
      </c>
      <c r="O15" s="742">
        <f t="shared" ref="O15:O20" si="109">IF($F15&lt;=0,0,P15/$F15*100)</f>
        <v>0</v>
      </c>
      <c r="P15" s="741"/>
      <c r="Q15" s="742">
        <f t="shared" ref="Q15:Q20" si="110">IF($F15&lt;=0,0,R15/$F15*100)</f>
        <v>100</v>
      </c>
      <c r="R15" s="741">
        <f t="shared" ref="R15:R18" si="111">D15*100%</f>
        <v>21676</v>
      </c>
      <c r="S15" s="742">
        <f t="shared" ref="S15:S20" si="112">IF($F15&lt;=0,0,T15/$F15*100)</f>
        <v>20</v>
      </c>
      <c r="T15" s="741">
        <f t="shared" si="34"/>
        <v>4335.2</v>
      </c>
      <c r="U15" s="742">
        <f t="shared" ref="U15:U20" si="113">IF($F15&lt;=0,0,V15/$F15*100)</f>
        <v>0</v>
      </c>
      <c r="V15" s="741"/>
      <c r="W15" s="742">
        <f t="shared" ref="W15:W20" si="114">IF($F15&lt;=0,0,X15/$F15*100)</f>
        <v>0</v>
      </c>
      <c r="X15" s="741"/>
      <c r="Y15" s="742">
        <f t="shared" ref="Y15:Y20" si="115">IF($F15&lt;=0,0,Z15/$F15*100)</f>
        <v>0</v>
      </c>
      <c r="Z15" s="741"/>
      <c r="AA15" s="743">
        <f t="shared" si="11"/>
        <v>0</v>
      </c>
      <c r="AB15" s="744">
        <f t="shared" si="35"/>
        <v>48771</v>
      </c>
      <c r="AC15" s="745">
        <v>12</v>
      </c>
      <c r="AD15" s="746">
        <f t="shared" si="36"/>
        <v>585252</v>
      </c>
      <c r="AE15" s="747"/>
      <c r="AF15" s="741"/>
      <c r="AG15" s="746">
        <f t="shared" si="37"/>
        <v>585252</v>
      </c>
      <c r="AH15" s="746">
        <f t="shared" si="38"/>
        <v>176746.1</v>
      </c>
      <c r="AI15" s="746">
        <f t="shared" si="39"/>
        <v>761998.1</v>
      </c>
      <c r="AK15" s="1044"/>
      <c r="AL15" s="753" t="s">
        <v>853</v>
      </c>
      <c r="AM15" s="736"/>
      <c r="AN15" s="737">
        <v>21676</v>
      </c>
      <c r="AO15" s="738">
        <f t="shared" si="12"/>
        <v>21676</v>
      </c>
      <c r="AP15" s="739">
        <f t="shared" si="13"/>
        <v>0</v>
      </c>
      <c r="AQ15" s="740">
        <f t="shared" si="40"/>
        <v>0</v>
      </c>
      <c r="AR15" s="741"/>
      <c r="AS15" s="740">
        <f t="shared" si="40"/>
        <v>0</v>
      </c>
      <c r="AT15" s="741"/>
      <c r="AU15" s="740">
        <f t="shared" si="41"/>
        <v>0</v>
      </c>
      <c r="AV15" s="741"/>
      <c r="AW15" s="740">
        <f t="shared" si="42"/>
        <v>0</v>
      </c>
      <c r="AX15" s="741"/>
      <c r="AY15" s="740">
        <f t="shared" si="43"/>
        <v>0</v>
      </c>
      <c r="AZ15" s="741"/>
      <c r="BA15" s="740">
        <f t="shared" si="44"/>
        <v>0</v>
      </c>
      <c r="BB15" s="741"/>
      <c r="BC15" s="740">
        <f t="shared" si="45"/>
        <v>0</v>
      </c>
      <c r="BD15" s="741"/>
      <c r="BE15" s="740">
        <f t="shared" si="46"/>
        <v>0</v>
      </c>
      <c r="BF15" s="741"/>
      <c r="BG15" s="740">
        <f t="shared" si="47"/>
        <v>0</v>
      </c>
      <c r="BH15" s="741"/>
      <c r="BI15" s="740">
        <f t="shared" si="48"/>
        <v>0</v>
      </c>
      <c r="BJ15" s="741"/>
      <c r="BK15" s="743">
        <f t="shared" si="49"/>
        <v>0</v>
      </c>
      <c r="BL15" s="744">
        <f t="shared" si="50"/>
        <v>0</v>
      </c>
      <c r="BM15" s="745">
        <v>12</v>
      </c>
      <c r="BN15" s="746">
        <f t="shared" si="51"/>
        <v>0</v>
      </c>
      <c r="BO15" s="747"/>
      <c r="BP15" s="741"/>
      <c r="BQ15" s="746">
        <f t="shared" si="52"/>
        <v>0</v>
      </c>
      <c r="BR15" s="746">
        <f t="shared" si="53"/>
        <v>0</v>
      </c>
      <c r="BS15" s="746">
        <f t="shared" si="54"/>
        <v>0</v>
      </c>
      <c r="BU15" s="1044"/>
      <c r="BV15" s="753" t="s">
        <v>853</v>
      </c>
      <c r="BW15" s="736"/>
      <c r="BX15" s="737">
        <v>21676</v>
      </c>
      <c r="BY15" s="738">
        <f t="shared" si="14"/>
        <v>21676</v>
      </c>
      <c r="BZ15" s="739">
        <f t="shared" si="15"/>
        <v>0</v>
      </c>
      <c r="CA15" s="740">
        <f t="shared" si="55"/>
        <v>0</v>
      </c>
      <c r="CB15" s="741"/>
      <c r="CC15" s="740">
        <f t="shared" si="55"/>
        <v>0</v>
      </c>
      <c r="CD15" s="741"/>
      <c r="CE15" s="740">
        <f t="shared" si="56"/>
        <v>0</v>
      </c>
      <c r="CF15" s="741"/>
      <c r="CG15" s="740">
        <f t="shared" si="57"/>
        <v>0</v>
      </c>
      <c r="CH15" s="741"/>
      <c r="CI15" s="740">
        <f t="shared" si="58"/>
        <v>0</v>
      </c>
      <c r="CJ15" s="741"/>
      <c r="CK15" s="740">
        <f t="shared" si="59"/>
        <v>0</v>
      </c>
      <c r="CL15" s="741"/>
      <c r="CM15" s="740">
        <f t="shared" si="60"/>
        <v>0</v>
      </c>
      <c r="CN15" s="741"/>
      <c r="CO15" s="740">
        <f t="shared" si="61"/>
        <v>0</v>
      </c>
      <c r="CP15" s="741"/>
      <c r="CQ15" s="740">
        <f t="shared" si="62"/>
        <v>0</v>
      </c>
      <c r="CR15" s="741"/>
      <c r="CS15" s="740">
        <f t="shared" si="63"/>
        <v>0</v>
      </c>
      <c r="CT15" s="741"/>
      <c r="CU15" s="743">
        <f t="shared" si="64"/>
        <v>0</v>
      </c>
      <c r="CV15" s="744">
        <f t="shared" si="65"/>
        <v>0</v>
      </c>
      <c r="CW15" s="745">
        <v>12</v>
      </c>
      <c r="CX15" s="746">
        <f t="shared" si="66"/>
        <v>0</v>
      </c>
      <c r="CY15" s="747"/>
      <c r="CZ15" s="741"/>
      <c r="DA15" s="746">
        <f t="shared" si="67"/>
        <v>0</v>
      </c>
      <c r="DB15" s="746">
        <f t="shared" si="68"/>
        <v>0</v>
      </c>
      <c r="DC15" s="746">
        <f t="shared" si="69"/>
        <v>0</v>
      </c>
      <c r="DD15" s="750"/>
      <c r="DE15" s="1044"/>
      <c r="DF15" s="753" t="s">
        <v>853</v>
      </c>
      <c r="DG15" s="736"/>
      <c r="DH15" s="737">
        <v>21676</v>
      </c>
      <c r="DI15" s="738">
        <f t="shared" si="16"/>
        <v>21676</v>
      </c>
      <c r="DJ15" s="739">
        <f t="shared" si="17"/>
        <v>0</v>
      </c>
      <c r="DK15" s="740">
        <f t="shared" si="70"/>
        <v>0</v>
      </c>
      <c r="DL15" s="741"/>
      <c r="DM15" s="740">
        <f t="shared" si="70"/>
        <v>0</v>
      </c>
      <c r="DN15" s="741"/>
      <c r="DO15" s="740">
        <f t="shared" si="71"/>
        <v>0</v>
      </c>
      <c r="DP15" s="741"/>
      <c r="DQ15" s="740">
        <f t="shared" si="72"/>
        <v>0</v>
      </c>
      <c r="DR15" s="741"/>
      <c r="DS15" s="740">
        <f t="shared" si="73"/>
        <v>0</v>
      </c>
      <c r="DT15" s="741"/>
      <c r="DU15" s="740">
        <f t="shared" si="74"/>
        <v>0</v>
      </c>
      <c r="DV15" s="741"/>
      <c r="DW15" s="740">
        <f t="shared" si="104"/>
        <v>0</v>
      </c>
      <c r="DX15" s="741"/>
      <c r="DY15" s="740">
        <f t="shared" si="75"/>
        <v>0</v>
      </c>
      <c r="DZ15" s="741"/>
      <c r="EA15" s="740">
        <f t="shared" si="76"/>
        <v>0</v>
      </c>
      <c r="EB15" s="741"/>
      <c r="EC15" s="740">
        <f t="shared" si="77"/>
        <v>0</v>
      </c>
      <c r="ED15" s="741"/>
      <c r="EE15" s="743">
        <f t="shared" si="18"/>
        <v>0</v>
      </c>
      <c r="EF15" s="744">
        <f t="shared" si="78"/>
        <v>0</v>
      </c>
      <c r="EG15" s="745">
        <v>12</v>
      </c>
      <c r="EH15" s="746">
        <f t="shared" si="79"/>
        <v>0</v>
      </c>
      <c r="EI15" s="747"/>
      <c r="EJ15" s="741"/>
      <c r="EK15" s="746">
        <f t="shared" si="80"/>
        <v>0</v>
      </c>
      <c r="EL15" s="746">
        <f t="shared" si="81"/>
        <v>0</v>
      </c>
      <c r="EM15" s="746">
        <f t="shared" si="82"/>
        <v>0</v>
      </c>
      <c r="EO15" s="1044"/>
      <c r="EP15" s="753" t="s">
        <v>853</v>
      </c>
      <c r="EQ15" s="736"/>
      <c r="ER15" s="737">
        <v>21676</v>
      </c>
      <c r="ES15" s="738">
        <f t="shared" si="19"/>
        <v>21676</v>
      </c>
      <c r="ET15" s="739">
        <f t="shared" si="20"/>
        <v>0</v>
      </c>
      <c r="EU15" s="740">
        <f t="shared" si="83"/>
        <v>0</v>
      </c>
      <c r="EV15" s="741"/>
      <c r="EW15" s="740">
        <f t="shared" si="83"/>
        <v>0</v>
      </c>
      <c r="EX15" s="741"/>
      <c r="EY15" s="740">
        <f t="shared" si="84"/>
        <v>0</v>
      </c>
      <c r="EZ15" s="741"/>
      <c r="FA15" s="740">
        <f t="shared" si="85"/>
        <v>0</v>
      </c>
      <c r="FB15" s="741"/>
      <c r="FC15" s="740">
        <f t="shared" si="86"/>
        <v>0</v>
      </c>
      <c r="FD15" s="741"/>
      <c r="FE15" s="740">
        <f t="shared" si="87"/>
        <v>0</v>
      </c>
      <c r="FF15" s="741"/>
      <c r="FG15" s="740">
        <f t="shared" si="88"/>
        <v>0</v>
      </c>
      <c r="FH15" s="741"/>
      <c r="FI15" s="740">
        <f t="shared" si="89"/>
        <v>0</v>
      </c>
      <c r="FJ15" s="741"/>
      <c r="FK15" s="740">
        <f t="shared" si="90"/>
        <v>0</v>
      </c>
      <c r="FL15" s="741"/>
      <c r="FM15" s="740">
        <f t="shared" si="91"/>
        <v>0</v>
      </c>
      <c r="FN15" s="741"/>
      <c r="FO15" s="743">
        <f t="shared" si="92"/>
        <v>0</v>
      </c>
      <c r="FP15" s="744">
        <f t="shared" si="93"/>
        <v>0</v>
      </c>
      <c r="FQ15" s="745">
        <v>12</v>
      </c>
      <c r="FR15" s="746">
        <f t="shared" si="94"/>
        <v>0</v>
      </c>
      <c r="FS15" s="747"/>
      <c r="FT15" s="741"/>
      <c r="FU15" s="746">
        <f t="shared" si="95"/>
        <v>0</v>
      </c>
      <c r="FV15" s="746">
        <f t="shared" si="96"/>
        <v>0</v>
      </c>
      <c r="FW15" s="746">
        <f t="shared" si="97"/>
        <v>0</v>
      </c>
      <c r="FY15" s="1044"/>
      <c r="FZ15" s="753" t="s">
        <v>853</v>
      </c>
      <c r="GA15" s="737">
        <f t="shared" si="98"/>
        <v>1</v>
      </c>
      <c r="GB15" s="737">
        <v>21676</v>
      </c>
      <c r="GC15" s="738">
        <f t="shared" si="21"/>
        <v>21676</v>
      </c>
      <c r="GD15" s="743">
        <f t="shared" si="105"/>
        <v>21676</v>
      </c>
      <c r="GE15" s="743"/>
      <c r="GF15" s="737">
        <f t="shared" si="23"/>
        <v>0</v>
      </c>
      <c r="GG15" s="743"/>
      <c r="GH15" s="737">
        <f t="shared" si="24"/>
        <v>0</v>
      </c>
      <c r="GI15" s="743"/>
      <c r="GJ15" s="737">
        <f t="shared" si="25"/>
        <v>0</v>
      </c>
      <c r="GK15" s="743"/>
      <c r="GL15" s="737">
        <f t="shared" si="26"/>
        <v>1083.8</v>
      </c>
      <c r="GM15" s="743"/>
      <c r="GN15" s="737">
        <f t="shared" si="27"/>
        <v>0</v>
      </c>
      <c r="GO15" s="743"/>
      <c r="GP15" s="737">
        <f t="shared" si="28"/>
        <v>21676</v>
      </c>
      <c r="GQ15" s="743"/>
      <c r="GR15" s="737">
        <f t="shared" si="29"/>
        <v>4335.2</v>
      </c>
      <c r="GS15" s="743"/>
      <c r="GT15" s="737">
        <f t="shared" si="30"/>
        <v>0</v>
      </c>
      <c r="GU15" s="743"/>
      <c r="GV15" s="737">
        <f t="shared" si="31"/>
        <v>0</v>
      </c>
      <c r="GW15" s="743"/>
      <c r="GX15" s="737">
        <f t="shared" si="32"/>
        <v>0</v>
      </c>
      <c r="GY15" s="743">
        <f t="shared" si="32"/>
        <v>0</v>
      </c>
      <c r="GZ15" s="744">
        <f t="shared" si="99"/>
        <v>48771</v>
      </c>
      <c r="HA15" s="745">
        <v>12</v>
      </c>
      <c r="HB15" s="746">
        <f t="shared" si="100"/>
        <v>585252</v>
      </c>
      <c r="HC15" s="737">
        <f t="shared" si="33"/>
        <v>0</v>
      </c>
      <c r="HD15" s="737">
        <f t="shared" si="33"/>
        <v>0</v>
      </c>
      <c r="HE15" s="746">
        <f t="shared" si="101"/>
        <v>585252</v>
      </c>
      <c r="HF15" s="746">
        <f t="shared" si="102"/>
        <v>176746.1</v>
      </c>
      <c r="HG15" s="746">
        <f t="shared" si="103"/>
        <v>761998.1</v>
      </c>
    </row>
    <row r="16" spans="1:215" ht="24" hidden="1" x14ac:dyDescent="0.25">
      <c r="A16" s="1044"/>
      <c r="B16" s="754" t="s">
        <v>416</v>
      </c>
      <c r="C16" s="737"/>
      <c r="D16" s="737">
        <v>21676</v>
      </c>
      <c r="E16" s="738">
        <f t="shared" si="0"/>
        <v>21676</v>
      </c>
      <c r="F16" s="739">
        <f t="shared" si="1"/>
        <v>0</v>
      </c>
      <c r="G16" s="740">
        <f t="shared" si="106"/>
        <v>0</v>
      </c>
      <c r="H16" s="741"/>
      <c r="I16" s="742">
        <f t="shared" si="106"/>
        <v>0</v>
      </c>
      <c r="J16" s="741"/>
      <c r="K16" s="742">
        <f t="shared" si="107"/>
        <v>0</v>
      </c>
      <c r="L16" s="741"/>
      <c r="M16" s="742">
        <f t="shared" si="108"/>
        <v>0</v>
      </c>
      <c r="N16" s="741"/>
      <c r="O16" s="742">
        <f t="shared" si="109"/>
        <v>0</v>
      </c>
      <c r="P16" s="741"/>
      <c r="Q16" s="742">
        <f t="shared" si="110"/>
        <v>0</v>
      </c>
      <c r="R16" s="741">
        <v>0</v>
      </c>
      <c r="S16" s="742">
        <f t="shared" si="112"/>
        <v>0</v>
      </c>
      <c r="T16" s="741"/>
      <c r="U16" s="742">
        <f t="shared" si="113"/>
        <v>0</v>
      </c>
      <c r="V16" s="741"/>
      <c r="W16" s="742">
        <f t="shared" si="114"/>
        <v>0</v>
      </c>
      <c r="X16" s="741"/>
      <c r="Y16" s="742">
        <f t="shared" si="115"/>
        <v>0</v>
      </c>
      <c r="Z16" s="741"/>
      <c r="AA16" s="743">
        <f t="shared" si="11"/>
        <v>0</v>
      </c>
      <c r="AB16" s="744">
        <f t="shared" si="35"/>
        <v>0</v>
      </c>
      <c r="AC16" s="745">
        <v>12</v>
      </c>
      <c r="AD16" s="746">
        <f t="shared" si="36"/>
        <v>0</v>
      </c>
      <c r="AE16" s="747"/>
      <c r="AF16" s="741"/>
      <c r="AG16" s="746">
        <f t="shared" si="37"/>
        <v>0</v>
      </c>
      <c r="AH16" s="746">
        <f t="shared" si="38"/>
        <v>0</v>
      </c>
      <c r="AI16" s="746">
        <f t="shared" si="39"/>
        <v>0</v>
      </c>
      <c r="AK16" s="1044"/>
      <c r="AL16" s="755" t="s">
        <v>30</v>
      </c>
      <c r="AM16" s="748">
        <v>1</v>
      </c>
      <c r="AN16" s="737">
        <v>21676</v>
      </c>
      <c r="AO16" s="738">
        <f t="shared" si="12"/>
        <v>21676</v>
      </c>
      <c r="AP16" s="739">
        <f t="shared" si="13"/>
        <v>21676</v>
      </c>
      <c r="AQ16" s="740">
        <f t="shared" si="40"/>
        <v>0</v>
      </c>
      <c r="AR16" s="741"/>
      <c r="AS16" s="740">
        <f t="shared" si="40"/>
        <v>4</v>
      </c>
      <c r="AT16" s="741">
        <v>867.04</v>
      </c>
      <c r="AU16" s="740">
        <f t="shared" si="41"/>
        <v>10</v>
      </c>
      <c r="AV16" s="741">
        <v>2167.6</v>
      </c>
      <c r="AW16" s="740">
        <f t="shared" si="42"/>
        <v>0</v>
      </c>
      <c r="AX16" s="741"/>
      <c r="AY16" s="740">
        <f t="shared" si="43"/>
        <v>0</v>
      </c>
      <c r="AZ16" s="741"/>
      <c r="BA16" s="740">
        <f t="shared" si="44"/>
        <v>35</v>
      </c>
      <c r="BB16" s="741">
        <v>7586.6</v>
      </c>
      <c r="BC16" s="740">
        <f t="shared" si="45"/>
        <v>20</v>
      </c>
      <c r="BD16" s="741">
        <v>4335.2</v>
      </c>
      <c r="BE16" s="740">
        <f t="shared" si="46"/>
        <v>10</v>
      </c>
      <c r="BF16" s="741">
        <v>2167.6</v>
      </c>
      <c r="BG16" s="740">
        <f t="shared" si="47"/>
        <v>0</v>
      </c>
      <c r="BH16" s="741"/>
      <c r="BI16" s="740">
        <f t="shared" si="48"/>
        <v>0</v>
      </c>
      <c r="BJ16" s="741"/>
      <c r="BK16" s="743">
        <f t="shared" si="49"/>
        <v>0</v>
      </c>
      <c r="BL16" s="744">
        <f t="shared" si="50"/>
        <v>38800.04</v>
      </c>
      <c r="BM16" s="745">
        <v>12</v>
      </c>
      <c r="BN16" s="746">
        <f t="shared" si="51"/>
        <v>465600.48</v>
      </c>
      <c r="BO16" s="747"/>
      <c r="BP16" s="741"/>
      <c r="BQ16" s="746">
        <f t="shared" si="52"/>
        <v>465600.48</v>
      </c>
      <c r="BR16" s="746">
        <f t="shared" si="53"/>
        <v>140611.34</v>
      </c>
      <c r="BS16" s="746">
        <f t="shared" si="54"/>
        <v>606211.81999999995</v>
      </c>
      <c r="BU16" s="1044"/>
      <c r="BV16" s="754" t="s">
        <v>416</v>
      </c>
      <c r="BW16" s="749">
        <v>1</v>
      </c>
      <c r="BX16" s="737">
        <v>21676</v>
      </c>
      <c r="BY16" s="738">
        <f t="shared" si="14"/>
        <v>21676</v>
      </c>
      <c r="BZ16" s="739">
        <f t="shared" si="15"/>
        <v>21676</v>
      </c>
      <c r="CA16" s="740">
        <f t="shared" si="55"/>
        <v>0</v>
      </c>
      <c r="CB16" s="741"/>
      <c r="CC16" s="740">
        <f t="shared" si="55"/>
        <v>0</v>
      </c>
      <c r="CD16" s="741"/>
      <c r="CE16" s="740">
        <f t="shared" si="56"/>
        <v>0</v>
      </c>
      <c r="CF16" s="741"/>
      <c r="CG16" s="740">
        <f t="shared" si="57"/>
        <v>0</v>
      </c>
      <c r="CH16" s="741"/>
      <c r="CI16" s="740">
        <f t="shared" si="58"/>
        <v>0</v>
      </c>
      <c r="CJ16" s="741"/>
      <c r="CK16" s="740">
        <f t="shared" si="59"/>
        <v>0</v>
      </c>
      <c r="CL16" s="741">
        <v>0</v>
      </c>
      <c r="CM16" s="740">
        <f t="shared" si="60"/>
        <v>20</v>
      </c>
      <c r="CN16" s="741">
        <v>4335.2</v>
      </c>
      <c r="CO16" s="740">
        <f t="shared" si="61"/>
        <v>10</v>
      </c>
      <c r="CP16" s="741">
        <v>2167.6</v>
      </c>
      <c r="CQ16" s="740">
        <f t="shared" si="62"/>
        <v>0</v>
      </c>
      <c r="CR16" s="741"/>
      <c r="CS16" s="740">
        <f t="shared" si="63"/>
        <v>0</v>
      </c>
      <c r="CT16" s="741"/>
      <c r="CU16" s="743">
        <f t="shared" si="64"/>
        <v>0</v>
      </c>
      <c r="CV16" s="744">
        <f t="shared" si="65"/>
        <v>28178.799999999999</v>
      </c>
      <c r="CW16" s="745">
        <v>12</v>
      </c>
      <c r="CX16" s="746">
        <f t="shared" si="66"/>
        <v>338145.6</v>
      </c>
      <c r="CY16" s="747"/>
      <c r="CZ16" s="741"/>
      <c r="DA16" s="746">
        <f t="shared" si="67"/>
        <v>338145.6</v>
      </c>
      <c r="DB16" s="746">
        <f t="shared" si="68"/>
        <v>102119.97</v>
      </c>
      <c r="DC16" s="746">
        <f t="shared" si="69"/>
        <v>440265.57</v>
      </c>
      <c r="DD16" s="750"/>
      <c r="DE16" s="1044"/>
      <c r="DF16" s="756" t="s">
        <v>416</v>
      </c>
      <c r="DG16" s="751">
        <v>1</v>
      </c>
      <c r="DH16" s="737">
        <v>21676</v>
      </c>
      <c r="DI16" s="738">
        <f t="shared" si="16"/>
        <v>21676</v>
      </c>
      <c r="DJ16" s="739">
        <f t="shared" si="17"/>
        <v>21676</v>
      </c>
      <c r="DK16" s="740">
        <f t="shared" si="70"/>
        <v>0</v>
      </c>
      <c r="DL16" s="741"/>
      <c r="DM16" s="740">
        <f t="shared" si="70"/>
        <v>0</v>
      </c>
      <c r="DN16" s="741"/>
      <c r="DO16" s="740">
        <f t="shared" si="71"/>
        <v>0</v>
      </c>
      <c r="DP16" s="741"/>
      <c r="DQ16" s="740">
        <f t="shared" si="72"/>
        <v>0</v>
      </c>
      <c r="DR16" s="741"/>
      <c r="DS16" s="740">
        <f t="shared" si="73"/>
        <v>0</v>
      </c>
      <c r="DT16" s="741"/>
      <c r="DU16" s="740">
        <f t="shared" si="74"/>
        <v>3.5</v>
      </c>
      <c r="DV16" s="741">
        <v>758.66</v>
      </c>
      <c r="DW16" s="740">
        <f t="shared" si="104"/>
        <v>20</v>
      </c>
      <c r="DX16" s="741">
        <v>4335.2</v>
      </c>
      <c r="DY16" s="740">
        <f t="shared" si="75"/>
        <v>0</v>
      </c>
      <c r="DZ16" s="741"/>
      <c r="EA16" s="740">
        <f t="shared" si="76"/>
        <v>0</v>
      </c>
      <c r="EB16" s="741"/>
      <c r="EC16" s="740">
        <f t="shared" si="77"/>
        <v>0</v>
      </c>
      <c r="ED16" s="741"/>
      <c r="EE16" s="743">
        <f>IF(((SUM(DJ16:ED16))&gt;(15279*DG16)),0,((15279*DG16)-(SUM(DJ16:ED16))))</f>
        <v>0</v>
      </c>
      <c r="EF16" s="744">
        <f t="shared" si="78"/>
        <v>26769.86</v>
      </c>
      <c r="EG16" s="745">
        <v>12</v>
      </c>
      <c r="EH16" s="746">
        <f t="shared" si="79"/>
        <v>321238.32</v>
      </c>
      <c r="EI16" s="747"/>
      <c r="EJ16" s="741"/>
      <c r="EK16" s="746">
        <f t="shared" si="80"/>
        <v>321238.32</v>
      </c>
      <c r="EL16" s="746">
        <f t="shared" si="81"/>
        <v>97013.97</v>
      </c>
      <c r="EM16" s="746">
        <f t="shared" si="82"/>
        <v>418252.29</v>
      </c>
      <c r="EO16" s="1044"/>
      <c r="EP16" s="752" t="s">
        <v>416</v>
      </c>
      <c r="EQ16" s="737">
        <v>0.5</v>
      </c>
      <c r="ER16" s="737">
        <v>21676</v>
      </c>
      <c r="ES16" s="738">
        <f t="shared" si="19"/>
        <v>21676</v>
      </c>
      <c r="ET16" s="739">
        <f t="shared" si="20"/>
        <v>10838</v>
      </c>
      <c r="EU16" s="740">
        <f t="shared" si="83"/>
        <v>0</v>
      </c>
      <c r="EV16" s="741"/>
      <c r="EW16" s="740">
        <f t="shared" si="83"/>
        <v>0</v>
      </c>
      <c r="EX16" s="741"/>
      <c r="EY16" s="740">
        <f t="shared" si="84"/>
        <v>0</v>
      </c>
      <c r="EZ16" s="741"/>
      <c r="FA16" s="740">
        <f t="shared" si="85"/>
        <v>0</v>
      </c>
      <c r="FB16" s="741"/>
      <c r="FC16" s="740">
        <f t="shared" si="86"/>
        <v>0</v>
      </c>
      <c r="FD16" s="741"/>
      <c r="FE16" s="740">
        <f t="shared" si="87"/>
        <v>25</v>
      </c>
      <c r="FF16" s="741">
        <v>2709.5</v>
      </c>
      <c r="FG16" s="740">
        <f t="shared" si="88"/>
        <v>20</v>
      </c>
      <c r="FH16" s="741">
        <v>2167.6</v>
      </c>
      <c r="FI16" s="740">
        <f t="shared" si="89"/>
        <v>0</v>
      </c>
      <c r="FJ16" s="741"/>
      <c r="FK16" s="740">
        <f t="shared" si="90"/>
        <v>0</v>
      </c>
      <c r="FL16" s="741"/>
      <c r="FM16" s="740">
        <f t="shared" si="91"/>
        <v>0</v>
      </c>
      <c r="FN16" s="741"/>
      <c r="FO16" s="743">
        <f t="shared" si="92"/>
        <v>0</v>
      </c>
      <c r="FP16" s="744">
        <f t="shared" si="93"/>
        <v>15715.1</v>
      </c>
      <c r="FQ16" s="745">
        <v>12</v>
      </c>
      <c r="FR16" s="746">
        <f t="shared" si="94"/>
        <v>188581.2</v>
      </c>
      <c r="FS16" s="747"/>
      <c r="FT16" s="741"/>
      <c r="FU16" s="746">
        <f t="shared" si="95"/>
        <v>188581.2</v>
      </c>
      <c r="FV16" s="746">
        <f t="shared" si="96"/>
        <v>56951.519999999997</v>
      </c>
      <c r="FW16" s="746">
        <f t="shared" si="97"/>
        <v>245532.72</v>
      </c>
      <c r="FY16" s="1044"/>
      <c r="FZ16" s="752" t="s">
        <v>416</v>
      </c>
      <c r="GA16" s="737">
        <f t="shared" si="98"/>
        <v>3.5</v>
      </c>
      <c r="GB16" s="737">
        <v>21676</v>
      </c>
      <c r="GC16" s="738">
        <f t="shared" si="21"/>
        <v>21676</v>
      </c>
      <c r="GD16" s="743">
        <f t="shared" si="105"/>
        <v>75866</v>
      </c>
      <c r="GE16" s="743"/>
      <c r="GF16" s="737">
        <f t="shared" si="23"/>
        <v>0</v>
      </c>
      <c r="GG16" s="743"/>
      <c r="GH16" s="737">
        <f t="shared" si="24"/>
        <v>867.04</v>
      </c>
      <c r="GI16" s="743"/>
      <c r="GJ16" s="737">
        <f t="shared" si="25"/>
        <v>2167.6</v>
      </c>
      <c r="GK16" s="743"/>
      <c r="GL16" s="737">
        <f t="shared" si="26"/>
        <v>0</v>
      </c>
      <c r="GM16" s="743"/>
      <c r="GN16" s="737">
        <f t="shared" si="27"/>
        <v>0</v>
      </c>
      <c r="GO16" s="743"/>
      <c r="GP16" s="737">
        <f t="shared" si="28"/>
        <v>11054.76</v>
      </c>
      <c r="GQ16" s="743"/>
      <c r="GR16" s="737">
        <f t="shared" si="29"/>
        <v>15173.2</v>
      </c>
      <c r="GS16" s="743"/>
      <c r="GT16" s="737">
        <f t="shared" si="30"/>
        <v>4335.2</v>
      </c>
      <c r="GU16" s="743"/>
      <c r="GV16" s="737">
        <f t="shared" si="31"/>
        <v>0</v>
      </c>
      <c r="GW16" s="743"/>
      <c r="GX16" s="737">
        <f t="shared" si="32"/>
        <v>0</v>
      </c>
      <c r="GY16" s="743">
        <f t="shared" si="32"/>
        <v>0</v>
      </c>
      <c r="GZ16" s="744">
        <f t="shared" si="99"/>
        <v>109463.8</v>
      </c>
      <c r="HA16" s="745">
        <v>12</v>
      </c>
      <c r="HB16" s="746">
        <f t="shared" si="100"/>
        <v>1313565.6000000001</v>
      </c>
      <c r="HC16" s="737">
        <f t="shared" si="33"/>
        <v>0</v>
      </c>
      <c r="HD16" s="737">
        <f t="shared" si="33"/>
        <v>0</v>
      </c>
      <c r="HE16" s="746">
        <f t="shared" si="101"/>
        <v>1313565.6000000001</v>
      </c>
      <c r="HF16" s="746">
        <f t="shared" si="102"/>
        <v>396696.81</v>
      </c>
      <c r="HG16" s="746">
        <f t="shared" si="103"/>
        <v>1710262.41</v>
      </c>
    </row>
    <row r="17" spans="1:215" ht="24" hidden="1" x14ac:dyDescent="0.25">
      <c r="A17" s="1044"/>
      <c r="B17" s="754" t="s">
        <v>530</v>
      </c>
      <c r="C17" s="737"/>
      <c r="D17" s="737">
        <v>21676</v>
      </c>
      <c r="E17" s="738">
        <f t="shared" si="0"/>
        <v>21676</v>
      </c>
      <c r="F17" s="739">
        <f t="shared" si="1"/>
        <v>0</v>
      </c>
      <c r="G17" s="740">
        <f t="shared" si="106"/>
        <v>0</v>
      </c>
      <c r="H17" s="741"/>
      <c r="I17" s="742">
        <f t="shared" si="106"/>
        <v>0</v>
      </c>
      <c r="J17" s="741"/>
      <c r="K17" s="742">
        <f t="shared" si="107"/>
        <v>0</v>
      </c>
      <c r="L17" s="741"/>
      <c r="M17" s="742">
        <f t="shared" si="108"/>
        <v>0</v>
      </c>
      <c r="N17" s="741"/>
      <c r="O17" s="742">
        <f t="shared" si="109"/>
        <v>0</v>
      </c>
      <c r="P17" s="741"/>
      <c r="Q17" s="742">
        <f t="shared" si="110"/>
        <v>0</v>
      </c>
      <c r="R17" s="741">
        <v>0</v>
      </c>
      <c r="S17" s="742">
        <f t="shared" si="112"/>
        <v>0</v>
      </c>
      <c r="T17" s="741"/>
      <c r="U17" s="742">
        <f t="shared" si="113"/>
        <v>0</v>
      </c>
      <c r="V17" s="741"/>
      <c r="W17" s="742">
        <f t="shared" si="114"/>
        <v>0</v>
      </c>
      <c r="X17" s="741"/>
      <c r="Y17" s="742">
        <f t="shared" si="115"/>
        <v>0</v>
      </c>
      <c r="Z17" s="741"/>
      <c r="AA17" s="743">
        <f t="shared" si="11"/>
        <v>0</v>
      </c>
      <c r="AB17" s="744">
        <f t="shared" si="35"/>
        <v>0</v>
      </c>
      <c r="AC17" s="745">
        <v>12</v>
      </c>
      <c r="AD17" s="746">
        <f t="shared" si="36"/>
        <v>0</v>
      </c>
      <c r="AE17" s="747"/>
      <c r="AF17" s="741"/>
      <c r="AG17" s="746">
        <f t="shared" si="37"/>
        <v>0</v>
      </c>
      <c r="AH17" s="746">
        <f t="shared" si="38"/>
        <v>0</v>
      </c>
      <c r="AI17" s="746">
        <f t="shared" si="39"/>
        <v>0</v>
      </c>
      <c r="AK17" s="1044"/>
      <c r="AL17" s="754" t="s">
        <v>530</v>
      </c>
      <c r="AM17" s="737"/>
      <c r="AN17" s="737">
        <v>21676</v>
      </c>
      <c r="AO17" s="738">
        <f t="shared" si="12"/>
        <v>21676</v>
      </c>
      <c r="AP17" s="739">
        <f t="shared" si="13"/>
        <v>0</v>
      </c>
      <c r="AQ17" s="740">
        <f t="shared" si="40"/>
        <v>0</v>
      </c>
      <c r="AR17" s="741"/>
      <c r="AS17" s="740">
        <f t="shared" si="40"/>
        <v>0</v>
      </c>
      <c r="AT17" s="741"/>
      <c r="AU17" s="740">
        <f t="shared" si="41"/>
        <v>0</v>
      </c>
      <c r="AV17" s="741"/>
      <c r="AW17" s="740">
        <f t="shared" si="42"/>
        <v>0</v>
      </c>
      <c r="AX17" s="741"/>
      <c r="AY17" s="740">
        <f t="shared" si="43"/>
        <v>0</v>
      </c>
      <c r="AZ17" s="741"/>
      <c r="BA17" s="740">
        <f t="shared" si="44"/>
        <v>0</v>
      </c>
      <c r="BB17" s="741">
        <v>0</v>
      </c>
      <c r="BC17" s="740">
        <f t="shared" si="45"/>
        <v>0</v>
      </c>
      <c r="BD17" s="741"/>
      <c r="BE17" s="740">
        <f t="shared" si="46"/>
        <v>0</v>
      </c>
      <c r="BF17" s="741"/>
      <c r="BG17" s="740">
        <f t="shared" si="47"/>
        <v>0</v>
      </c>
      <c r="BH17" s="741"/>
      <c r="BI17" s="740">
        <f t="shared" si="48"/>
        <v>0</v>
      </c>
      <c r="BJ17" s="741"/>
      <c r="BK17" s="743">
        <f t="shared" si="49"/>
        <v>0</v>
      </c>
      <c r="BL17" s="744">
        <f t="shared" si="50"/>
        <v>0</v>
      </c>
      <c r="BM17" s="745">
        <v>12</v>
      </c>
      <c r="BN17" s="746">
        <f t="shared" si="51"/>
        <v>0</v>
      </c>
      <c r="BO17" s="747"/>
      <c r="BP17" s="741"/>
      <c r="BQ17" s="746">
        <f t="shared" si="52"/>
        <v>0</v>
      </c>
      <c r="BR17" s="746">
        <f t="shared" si="53"/>
        <v>0</v>
      </c>
      <c r="BS17" s="746">
        <f t="shared" si="54"/>
        <v>0</v>
      </c>
      <c r="BU17" s="1044"/>
      <c r="BV17" s="754" t="s">
        <v>530</v>
      </c>
      <c r="BW17" s="749">
        <v>1</v>
      </c>
      <c r="BX17" s="737">
        <v>21676</v>
      </c>
      <c r="BY17" s="738">
        <f t="shared" si="14"/>
        <v>21676</v>
      </c>
      <c r="BZ17" s="739">
        <f t="shared" si="15"/>
        <v>21676</v>
      </c>
      <c r="CA17" s="740">
        <f t="shared" si="55"/>
        <v>0</v>
      </c>
      <c r="CB17" s="741"/>
      <c r="CC17" s="740">
        <f t="shared" si="55"/>
        <v>0</v>
      </c>
      <c r="CD17" s="741"/>
      <c r="CE17" s="740">
        <f t="shared" si="56"/>
        <v>0</v>
      </c>
      <c r="CF17" s="741"/>
      <c r="CG17" s="740">
        <f t="shared" si="57"/>
        <v>0</v>
      </c>
      <c r="CH17" s="741"/>
      <c r="CI17" s="740">
        <f t="shared" si="58"/>
        <v>0</v>
      </c>
      <c r="CJ17" s="741"/>
      <c r="CK17" s="740">
        <f t="shared" si="59"/>
        <v>14</v>
      </c>
      <c r="CL17" s="741">
        <v>3034.64</v>
      </c>
      <c r="CM17" s="740">
        <f t="shared" si="60"/>
        <v>20</v>
      </c>
      <c r="CN17" s="741">
        <v>4335.2</v>
      </c>
      <c r="CO17" s="740">
        <f t="shared" si="61"/>
        <v>0</v>
      </c>
      <c r="CP17" s="741"/>
      <c r="CQ17" s="740">
        <f t="shared" si="62"/>
        <v>0</v>
      </c>
      <c r="CR17" s="741"/>
      <c r="CS17" s="740">
        <f t="shared" si="63"/>
        <v>0</v>
      </c>
      <c r="CT17" s="741"/>
      <c r="CU17" s="743">
        <f t="shared" si="64"/>
        <v>0</v>
      </c>
      <c r="CV17" s="744">
        <f t="shared" si="65"/>
        <v>29045.84</v>
      </c>
      <c r="CW17" s="745">
        <v>12</v>
      </c>
      <c r="CX17" s="746">
        <f t="shared" si="66"/>
        <v>348550.08</v>
      </c>
      <c r="CY17" s="747"/>
      <c r="CZ17" s="741"/>
      <c r="DA17" s="746">
        <f t="shared" si="67"/>
        <v>348550.08</v>
      </c>
      <c r="DB17" s="746">
        <f t="shared" si="68"/>
        <v>105262.12</v>
      </c>
      <c r="DC17" s="746">
        <f t="shared" si="69"/>
        <v>453812.2</v>
      </c>
      <c r="DD17" s="750"/>
      <c r="DE17" s="1044"/>
      <c r="DF17" s="754" t="s">
        <v>530</v>
      </c>
      <c r="DG17" s="736"/>
      <c r="DH17" s="737">
        <v>21676</v>
      </c>
      <c r="DI17" s="738">
        <f t="shared" si="16"/>
        <v>21676</v>
      </c>
      <c r="DJ17" s="739">
        <f t="shared" si="17"/>
        <v>0</v>
      </c>
      <c r="DK17" s="740">
        <f t="shared" si="70"/>
        <v>0</v>
      </c>
      <c r="DL17" s="741"/>
      <c r="DM17" s="740">
        <f t="shared" si="70"/>
        <v>0</v>
      </c>
      <c r="DN17" s="741"/>
      <c r="DO17" s="740">
        <f t="shared" si="71"/>
        <v>0</v>
      </c>
      <c r="DP17" s="741"/>
      <c r="DQ17" s="740">
        <f t="shared" si="72"/>
        <v>0</v>
      </c>
      <c r="DR17" s="741"/>
      <c r="DS17" s="740">
        <f t="shared" si="73"/>
        <v>0</v>
      </c>
      <c r="DT17" s="741"/>
      <c r="DU17" s="740">
        <f t="shared" si="74"/>
        <v>0</v>
      </c>
      <c r="DV17" s="741"/>
      <c r="DW17" s="740">
        <f t="shared" si="104"/>
        <v>0</v>
      </c>
      <c r="DX17" s="741"/>
      <c r="DY17" s="740">
        <f t="shared" si="75"/>
        <v>0</v>
      </c>
      <c r="DZ17" s="741"/>
      <c r="EA17" s="740">
        <f t="shared" si="76"/>
        <v>0</v>
      </c>
      <c r="EB17" s="741"/>
      <c r="EC17" s="740">
        <f t="shared" si="77"/>
        <v>0</v>
      </c>
      <c r="ED17" s="741"/>
      <c r="EE17" s="743">
        <f t="shared" si="18"/>
        <v>0</v>
      </c>
      <c r="EF17" s="744">
        <f t="shared" si="78"/>
        <v>0</v>
      </c>
      <c r="EG17" s="745">
        <v>12</v>
      </c>
      <c r="EH17" s="746">
        <f t="shared" si="79"/>
        <v>0</v>
      </c>
      <c r="EI17" s="747"/>
      <c r="EJ17" s="741"/>
      <c r="EK17" s="746">
        <f t="shared" si="80"/>
        <v>0</v>
      </c>
      <c r="EL17" s="746">
        <f t="shared" si="81"/>
        <v>0</v>
      </c>
      <c r="EM17" s="746">
        <f t="shared" si="82"/>
        <v>0</v>
      </c>
      <c r="EO17" s="1044"/>
      <c r="EP17" s="754" t="s">
        <v>530</v>
      </c>
      <c r="EQ17" s="736"/>
      <c r="ER17" s="737">
        <v>21676</v>
      </c>
      <c r="ES17" s="738">
        <f t="shared" si="19"/>
        <v>21676</v>
      </c>
      <c r="ET17" s="739">
        <f t="shared" si="20"/>
        <v>0</v>
      </c>
      <c r="EU17" s="740">
        <f t="shared" si="83"/>
        <v>0</v>
      </c>
      <c r="EV17" s="741"/>
      <c r="EW17" s="740">
        <f t="shared" si="83"/>
        <v>0</v>
      </c>
      <c r="EX17" s="741"/>
      <c r="EY17" s="740">
        <f t="shared" si="84"/>
        <v>0</v>
      </c>
      <c r="EZ17" s="741"/>
      <c r="FA17" s="740">
        <f t="shared" si="85"/>
        <v>0</v>
      </c>
      <c r="FB17" s="741"/>
      <c r="FC17" s="740">
        <f t="shared" si="86"/>
        <v>0</v>
      </c>
      <c r="FD17" s="741"/>
      <c r="FE17" s="740">
        <f t="shared" si="87"/>
        <v>0</v>
      </c>
      <c r="FF17" s="741"/>
      <c r="FG17" s="740">
        <f t="shared" si="88"/>
        <v>0</v>
      </c>
      <c r="FH17" s="741"/>
      <c r="FI17" s="740">
        <f t="shared" si="89"/>
        <v>0</v>
      </c>
      <c r="FJ17" s="741"/>
      <c r="FK17" s="740">
        <f t="shared" si="90"/>
        <v>0</v>
      </c>
      <c r="FL17" s="741"/>
      <c r="FM17" s="740">
        <f t="shared" si="91"/>
        <v>0</v>
      </c>
      <c r="FN17" s="741"/>
      <c r="FO17" s="743"/>
      <c r="FP17" s="744">
        <f t="shared" si="93"/>
        <v>0</v>
      </c>
      <c r="FQ17" s="745">
        <v>12</v>
      </c>
      <c r="FR17" s="746">
        <f t="shared" si="94"/>
        <v>0</v>
      </c>
      <c r="FS17" s="747"/>
      <c r="FT17" s="741"/>
      <c r="FU17" s="746">
        <f t="shared" si="95"/>
        <v>0</v>
      </c>
      <c r="FV17" s="746">
        <f t="shared" si="96"/>
        <v>0</v>
      </c>
      <c r="FW17" s="746">
        <f t="shared" si="97"/>
        <v>0</v>
      </c>
      <c r="FY17" s="1044"/>
      <c r="FZ17" s="754" t="s">
        <v>530</v>
      </c>
      <c r="GA17" s="737">
        <f t="shared" si="98"/>
        <v>1</v>
      </c>
      <c r="GB17" s="737">
        <v>21676</v>
      </c>
      <c r="GC17" s="738">
        <f t="shared" si="21"/>
        <v>21676</v>
      </c>
      <c r="GD17" s="743">
        <f t="shared" si="105"/>
        <v>21676</v>
      </c>
      <c r="GE17" s="743"/>
      <c r="GF17" s="737">
        <f t="shared" si="23"/>
        <v>0</v>
      </c>
      <c r="GG17" s="743"/>
      <c r="GH17" s="737">
        <f t="shared" si="24"/>
        <v>0</v>
      </c>
      <c r="GI17" s="743"/>
      <c r="GJ17" s="737">
        <f t="shared" si="25"/>
        <v>0</v>
      </c>
      <c r="GK17" s="743"/>
      <c r="GL17" s="737">
        <f t="shared" si="26"/>
        <v>0</v>
      </c>
      <c r="GM17" s="743"/>
      <c r="GN17" s="737">
        <f t="shared" si="27"/>
        <v>0</v>
      </c>
      <c r="GO17" s="743"/>
      <c r="GP17" s="737">
        <f t="shared" si="28"/>
        <v>3034.64</v>
      </c>
      <c r="GQ17" s="743"/>
      <c r="GR17" s="737">
        <f t="shared" si="29"/>
        <v>4335.2</v>
      </c>
      <c r="GS17" s="743"/>
      <c r="GT17" s="737">
        <f t="shared" si="30"/>
        <v>0</v>
      </c>
      <c r="GU17" s="743"/>
      <c r="GV17" s="737">
        <f t="shared" si="31"/>
        <v>0</v>
      </c>
      <c r="GW17" s="743"/>
      <c r="GX17" s="737">
        <f t="shared" si="32"/>
        <v>0</v>
      </c>
      <c r="GY17" s="743">
        <f t="shared" si="32"/>
        <v>0</v>
      </c>
      <c r="GZ17" s="744">
        <f t="shared" si="99"/>
        <v>29045.84</v>
      </c>
      <c r="HA17" s="745">
        <v>12</v>
      </c>
      <c r="HB17" s="746">
        <f t="shared" si="100"/>
        <v>348550.08</v>
      </c>
      <c r="HC17" s="737">
        <f t="shared" si="33"/>
        <v>0</v>
      </c>
      <c r="HD17" s="737">
        <f t="shared" si="33"/>
        <v>0</v>
      </c>
      <c r="HE17" s="746">
        <f t="shared" si="101"/>
        <v>348550.08</v>
      </c>
      <c r="HF17" s="746">
        <f t="shared" si="102"/>
        <v>105262.12</v>
      </c>
      <c r="HG17" s="746">
        <f t="shared" si="103"/>
        <v>453812.2</v>
      </c>
    </row>
    <row r="18" spans="1:215" ht="38.25" hidden="1" x14ac:dyDescent="0.25">
      <c r="A18" s="1044"/>
      <c r="B18" s="753" t="s">
        <v>31</v>
      </c>
      <c r="C18" s="757">
        <v>1</v>
      </c>
      <c r="D18" s="737">
        <v>21676</v>
      </c>
      <c r="E18" s="738">
        <f t="shared" si="0"/>
        <v>21676</v>
      </c>
      <c r="F18" s="739">
        <f t="shared" si="1"/>
        <v>21676</v>
      </c>
      <c r="G18" s="740">
        <f t="shared" si="106"/>
        <v>0</v>
      </c>
      <c r="H18" s="741"/>
      <c r="I18" s="742">
        <f t="shared" si="106"/>
        <v>0</v>
      </c>
      <c r="J18" s="741"/>
      <c r="K18" s="742">
        <f t="shared" si="107"/>
        <v>0</v>
      </c>
      <c r="L18" s="741"/>
      <c r="M18" s="742">
        <f t="shared" si="108"/>
        <v>5</v>
      </c>
      <c r="N18" s="741">
        <f>D18*5%</f>
        <v>1083.8</v>
      </c>
      <c r="O18" s="742">
        <f t="shared" si="109"/>
        <v>0</v>
      </c>
      <c r="P18" s="741"/>
      <c r="Q18" s="742">
        <f t="shared" si="110"/>
        <v>100</v>
      </c>
      <c r="R18" s="741">
        <f t="shared" si="111"/>
        <v>21676</v>
      </c>
      <c r="S18" s="742">
        <f t="shared" si="112"/>
        <v>20</v>
      </c>
      <c r="T18" s="741">
        <f t="shared" si="34"/>
        <v>4335.2</v>
      </c>
      <c r="U18" s="742">
        <f t="shared" si="113"/>
        <v>0</v>
      </c>
      <c r="V18" s="741"/>
      <c r="W18" s="742">
        <f t="shared" si="114"/>
        <v>0</v>
      </c>
      <c r="X18" s="741"/>
      <c r="Y18" s="742">
        <f t="shared" si="115"/>
        <v>0</v>
      </c>
      <c r="Z18" s="741"/>
      <c r="AA18" s="743">
        <f t="shared" si="11"/>
        <v>0</v>
      </c>
      <c r="AB18" s="744">
        <f t="shared" si="35"/>
        <v>48771</v>
      </c>
      <c r="AC18" s="745">
        <v>12</v>
      </c>
      <c r="AD18" s="746">
        <f t="shared" si="36"/>
        <v>585252</v>
      </c>
      <c r="AE18" s="747"/>
      <c r="AF18" s="741"/>
      <c r="AG18" s="746">
        <f t="shared" si="37"/>
        <v>585252</v>
      </c>
      <c r="AH18" s="746">
        <f t="shared" si="38"/>
        <v>176746.1</v>
      </c>
      <c r="AI18" s="746">
        <f t="shared" si="39"/>
        <v>761998.1</v>
      </c>
      <c r="AK18" s="1044"/>
      <c r="AL18" s="755" t="s">
        <v>31</v>
      </c>
      <c r="AM18" s="748">
        <v>1</v>
      </c>
      <c r="AN18" s="737">
        <v>21676</v>
      </c>
      <c r="AO18" s="738">
        <f t="shared" si="12"/>
        <v>21676</v>
      </c>
      <c r="AP18" s="739">
        <f t="shared" si="13"/>
        <v>21676</v>
      </c>
      <c r="AQ18" s="740">
        <f t="shared" si="40"/>
        <v>0</v>
      </c>
      <c r="AR18" s="741"/>
      <c r="AS18" s="740">
        <f t="shared" si="40"/>
        <v>4</v>
      </c>
      <c r="AT18" s="741">
        <v>867.04</v>
      </c>
      <c r="AU18" s="740">
        <f t="shared" si="41"/>
        <v>10</v>
      </c>
      <c r="AV18" s="741">
        <v>2167.6</v>
      </c>
      <c r="AW18" s="740">
        <f t="shared" si="42"/>
        <v>0</v>
      </c>
      <c r="AX18" s="741"/>
      <c r="AY18" s="740">
        <f t="shared" si="43"/>
        <v>0</v>
      </c>
      <c r="AZ18" s="741"/>
      <c r="BA18" s="740">
        <f t="shared" si="44"/>
        <v>35</v>
      </c>
      <c r="BB18" s="741">
        <v>7586.6</v>
      </c>
      <c r="BC18" s="740">
        <f t="shared" si="45"/>
        <v>15</v>
      </c>
      <c r="BD18" s="741">
        <v>3251.4</v>
      </c>
      <c r="BE18" s="740">
        <f t="shared" si="46"/>
        <v>0</v>
      </c>
      <c r="BF18" s="741"/>
      <c r="BG18" s="740">
        <f t="shared" si="47"/>
        <v>0</v>
      </c>
      <c r="BH18" s="741"/>
      <c r="BI18" s="740">
        <f t="shared" si="48"/>
        <v>0</v>
      </c>
      <c r="BJ18" s="741"/>
      <c r="BK18" s="743">
        <f t="shared" si="49"/>
        <v>0</v>
      </c>
      <c r="BL18" s="744">
        <f t="shared" si="50"/>
        <v>35548.639999999999</v>
      </c>
      <c r="BM18" s="745">
        <v>12</v>
      </c>
      <c r="BN18" s="746">
        <f t="shared" si="51"/>
        <v>426583.68</v>
      </c>
      <c r="BO18" s="747"/>
      <c r="BP18" s="741"/>
      <c r="BQ18" s="746">
        <f t="shared" si="52"/>
        <v>426583.68</v>
      </c>
      <c r="BR18" s="746">
        <f t="shared" si="53"/>
        <v>128828.27</v>
      </c>
      <c r="BS18" s="746">
        <f t="shared" si="54"/>
        <v>555411.94999999995</v>
      </c>
      <c r="BU18" s="1044"/>
      <c r="BV18" s="754" t="s">
        <v>31</v>
      </c>
      <c r="BW18" s="758">
        <v>1</v>
      </c>
      <c r="BX18" s="737">
        <v>21676</v>
      </c>
      <c r="BY18" s="738">
        <f t="shared" si="14"/>
        <v>21676</v>
      </c>
      <c r="BZ18" s="739">
        <f t="shared" si="15"/>
        <v>21676</v>
      </c>
      <c r="CA18" s="740">
        <f t="shared" si="55"/>
        <v>0</v>
      </c>
      <c r="CB18" s="741"/>
      <c r="CC18" s="740">
        <f t="shared" si="55"/>
        <v>0</v>
      </c>
      <c r="CD18" s="741"/>
      <c r="CE18" s="740">
        <f t="shared" si="56"/>
        <v>0</v>
      </c>
      <c r="CF18" s="741"/>
      <c r="CG18" s="740">
        <f t="shared" si="57"/>
        <v>27</v>
      </c>
      <c r="CH18" s="741">
        <v>5862</v>
      </c>
      <c r="CI18" s="740">
        <f t="shared" si="58"/>
        <v>0</v>
      </c>
      <c r="CJ18" s="741"/>
      <c r="CK18" s="740">
        <f t="shared" si="59"/>
        <v>0</v>
      </c>
      <c r="CL18" s="741">
        <v>0</v>
      </c>
      <c r="CM18" s="740">
        <f t="shared" si="60"/>
        <v>20</v>
      </c>
      <c r="CN18" s="741">
        <v>4335.2</v>
      </c>
      <c r="CO18" s="740">
        <f t="shared" si="61"/>
        <v>0</v>
      </c>
      <c r="CP18" s="741"/>
      <c r="CQ18" s="740">
        <f t="shared" si="62"/>
        <v>0</v>
      </c>
      <c r="CR18" s="741"/>
      <c r="CS18" s="740">
        <f t="shared" si="63"/>
        <v>0</v>
      </c>
      <c r="CT18" s="741"/>
      <c r="CU18" s="743">
        <f t="shared" si="64"/>
        <v>0</v>
      </c>
      <c r="CV18" s="744">
        <f t="shared" si="65"/>
        <v>31873.200000000001</v>
      </c>
      <c r="CW18" s="745">
        <v>12</v>
      </c>
      <c r="CX18" s="746">
        <f t="shared" si="66"/>
        <v>382478.4</v>
      </c>
      <c r="CY18" s="747"/>
      <c r="CZ18" s="741"/>
      <c r="DA18" s="746">
        <f t="shared" si="67"/>
        <v>382478.4</v>
      </c>
      <c r="DB18" s="746">
        <f t="shared" si="68"/>
        <v>115508.48</v>
      </c>
      <c r="DC18" s="746">
        <f t="shared" si="69"/>
        <v>497986.88</v>
      </c>
      <c r="DD18" s="750"/>
      <c r="DE18" s="1044"/>
      <c r="DF18" s="754" t="s">
        <v>31</v>
      </c>
      <c r="DG18" s="751">
        <v>1</v>
      </c>
      <c r="DH18" s="737">
        <v>21676</v>
      </c>
      <c r="DI18" s="738">
        <f t="shared" si="16"/>
        <v>21676</v>
      </c>
      <c r="DJ18" s="739">
        <f t="shared" si="17"/>
        <v>21676</v>
      </c>
      <c r="DK18" s="740">
        <f t="shared" si="70"/>
        <v>0</v>
      </c>
      <c r="DL18" s="741"/>
      <c r="DM18" s="740">
        <f t="shared" si="70"/>
        <v>0</v>
      </c>
      <c r="DN18" s="741"/>
      <c r="DO18" s="740">
        <f t="shared" si="71"/>
        <v>0</v>
      </c>
      <c r="DP18" s="741"/>
      <c r="DQ18" s="740">
        <f t="shared" si="72"/>
        <v>0</v>
      </c>
      <c r="DR18" s="741"/>
      <c r="DS18" s="740">
        <f t="shared" si="73"/>
        <v>0</v>
      </c>
      <c r="DT18" s="741"/>
      <c r="DU18" s="740">
        <f t="shared" si="74"/>
        <v>3.5</v>
      </c>
      <c r="DV18" s="741">
        <v>758.66</v>
      </c>
      <c r="DW18" s="740">
        <f t="shared" si="104"/>
        <v>20</v>
      </c>
      <c r="DX18" s="741">
        <v>4335.2</v>
      </c>
      <c r="DY18" s="740">
        <f t="shared" si="75"/>
        <v>0</v>
      </c>
      <c r="DZ18" s="741"/>
      <c r="EA18" s="740">
        <f t="shared" si="76"/>
        <v>0</v>
      </c>
      <c r="EB18" s="741"/>
      <c r="EC18" s="740">
        <f t="shared" si="77"/>
        <v>0</v>
      </c>
      <c r="ED18" s="741"/>
      <c r="EE18" s="743">
        <f t="shared" si="18"/>
        <v>0</v>
      </c>
      <c r="EF18" s="744">
        <f t="shared" si="78"/>
        <v>26769.86</v>
      </c>
      <c r="EG18" s="745">
        <v>12</v>
      </c>
      <c r="EH18" s="746">
        <f t="shared" si="79"/>
        <v>321238.32</v>
      </c>
      <c r="EI18" s="747"/>
      <c r="EJ18" s="741"/>
      <c r="EK18" s="746">
        <f t="shared" si="80"/>
        <v>321238.32</v>
      </c>
      <c r="EL18" s="746">
        <f t="shared" si="81"/>
        <v>97013.97</v>
      </c>
      <c r="EM18" s="746">
        <f t="shared" si="82"/>
        <v>418252.29</v>
      </c>
      <c r="EO18" s="1044"/>
      <c r="EP18" s="754" t="s">
        <v>31</v>
      </c>
      <c r="EQ18" s="757"/>
      <c r="ER18" s="737">
        <v>21676</v>
      </c>
      <c r="ES18" s="738">
        <f t="shared" si="19"/>
        <v>21676</v>
      </c>
      <c r="ET18" s="739">
        <f t="shared" si="20"/>
        <v>0</v>
      </c>
      <c r="EU18" s="740">
        <f t="shared" si="83"/>
        <v>0</v>
      </c>
      <c r="EV18" s="741"/>
      <c r="EW18" s="740">
        <f t="shared" si="83"/>
        <v>0</v>
      </c>
      <c r="EX18" s="741"/>
      <c r="EY18" s="740">
        <f t="shared" si="84"/>
        <v>0</v>
      </c>
      <c r="EZ18" s="741"/>
      <c r="FA18" s="740">
        <f t="shared" si="85"/>
        <v>0</v>
      </c>
      <c r="FB18" s="741"/>
      <c r="FC18" s="740">
        <f t="shared" si="86"/>
        <v>0</v>
      </c>
      <c r="FD18" s="741"/>
      <c r="FE18" s="740">
        <f t="shared" si="87"/>
        <v>0</v>
      </c>
      <c r="FF18" s="741"/>
      <c r="FG18" s="740">
        <f t="shared" si="88"/>
        <v>0</v>
      </c>
      <c r="FH18" s="741"/>
      <c r="FI18" s="740">
        <f t="shared" si="89"/>
        <v>0</v>
      </c>
      <c r="FJ18" s="741"/>
      <c r="FK18" s="740">
        <f t="shared" si="90"/>
        <v>0</v>
      </c>
      <c r="FL18" s="741"/>
      <c r="FM18" s="740">
        <f t="shared" si="91"/>
        <v>0</v>
      </c>
      <c r="FN18" s="741"/>
      <c r="FO18" s="743">
        <f t="shared" si="92"/>
        <v>0</v>
      </c>
      <c r="FP18" s="744">
        <f t="shared" si="93"/>
        <v>0</v>
      </c>
      <c r="FQ18" s="745">
        <v>12</v>
      </c>
      <c r="FR18" s="746">
        <f t="shared" si="94"/>
        <v>0</v>
      </c>
      <c r="FS18" s="747"/>
      <c r="FT18" s="741"/>
      <c r="FU18" s="746">
        <f t="shared" si="95"/>
        <v>0</v>
      </c>
      <c r="FV18" s="746">
        <f t="shared" si="96"/>
        <v>0</v>
      </c>
      <c r="FW18" s="746">
        <f t="shared" si="97"/>
        <v>0</v>
      </c>
      <c r="FY18" s="1044"/>
      <c r="FZ18" s="754" t="s">
        <v>31</v>
      </c>
      <c r="GA18" s="737">
        <f t="shared" si="98"/>
        <v>4</v>
      </c>
      <c r="GB18" s="737">
        <v>21676</v>
      </c>
      <c r="GC18" s="738">
        <f t="shared" si="21"/>
        <v>21676</v>
      </c>
      <c r="GD18" s="743">
        <f t="shared" si="105"/>
        <v>86704</v>
      </c>
      <c r="GE18" s="743"/>
      <c r="GF18" s="737">
        <f t="shared" si="23"/>
        <v>0</v>
      </c>
      <c r="GG18" s="743"/>
      <c r="GH18" s="737">
        <f t="shared" si="24"/>
        <v>867.04</v>
      </c>
      <c r="GI18" s="743"/>
      <c r="GJ18" s="737">
        <f t="shared" si="25"/>
        <v>2167.6</v>
      </c>
      <c r="GK18" s="743"/>
      <c r="GL18" s="737">
        <f t="shared" si="26"/>
        <v>6945.8</v>
      </c>
      <c r="GM18" s="743"/>
      <c r="GN18" s="737">
        <f t="shared" si="27"/>
        <v>0</v>
      </c>
      <c r="GO18" s="743"/>
      <c r="GP18" s="737">
        <f t="shared" si="28"/>
        <v>30021.26</v>
      </c>
      <c r="GQ18" s="743"/>
      <c r="GR18" s="737">
        <f t="shared" si="29"/>
        <v>16257</v>
      </c>
      <c r="GS18" s="743"/>
      <c r="GT18" s="737">
        <f t="shared" si="30"/>
        <v>0</v>
      </c>
      <c r="GU18" s="743"/>
      <c r="GV18" s="737">
        <f t="shared" si="31"/>
        <v>0</v>
      </c>
      <c r="GW18" s="743"/>
      <c r="GX18" s="737">
        <f t="shared" si="32"/>
        <v>0</v>
      </c>
      <c r="GY18" s="743">
        <f t="shared" si="32"/>
        <v>0</v>
      </c>
      <c r="GZ18" s="744">
        <f t="shared" si="99"/>
        <v>142962.70000000001</v>
      </c>
      <c r="HA18" s="745">
        <v>12</v>
      </c>
      <c r="HB18" s="746">
        <f t="shared" si="100"/>
        <v>1715552.4</v>
      </c>
      <c r="HC18" s="737">
        <f t="shared" si="33"/>
        <v>0</v>
      </c>
      <c r="HD18" s="737">
        <f t="shared" si="33"/>
        <v>0</v>
      </c>
      <c r="HE18" s="746">
        <f t="shared" si="101"/>
        <v>1715552.4</v>
      </c>
      <c r="HF18" s="746">
        <f t="shared" si="102"/>
        <v>518096.82</v>
      </c>
      <c r="HG18" s="746">
        <f t="shared" si="103"/>
        <v>2233649.2200000002</v>
      </c>
    </row>
    <row r="19" spans="1:215" hidden="1" x14ac:dyDescent="0.25">
      <c r="A19" s="1044"/>
      <c r="B19" s="735" t="s">
        <v>33</v>
      </c>
      <c r="C19" s="736">
        <v>3</v>
      </c>
      <c r="D19" s="737">
        <v>12948</v>
      </c>
      <c r="E19" s="738">
        <f t="shared" si="0"/>
        <v>12948</v>
      </c>
      <c r="F19" s="739">
        <f t="shared" si="1"/>
        <v>38844</v>
      </c>
      <c r="G19" s="740">
        <f t="shared" si="106"/>
        <v>0</v>
      </c>
      <c r="H19" s="741"/>
      <c r="I19" s="742">
        <f t="shared" si="106"/>
        <v>0</v>
      </c>
      <c r="J19" s="741"/>
      <c r="K19" s="742">
        <f t="shared" si="107"/>
        <v>0</v>
      </c>
      <c r="L19" s="741"/>
      <c r="M19" s="742">
        <f t="shared" si="108"/>
        <v>5</v>
      </c>
      <c r="N19" s="741">
        <f>(D19*3)*5%</f>
        <v>1942.2</v>
      </c>
      <c r="O19" s="742">
        <f t="shared" si="109"/>
        <v>0</v>
      </c>
      <c r="P19" s="741"/>
      <c r="Q19" s="742">
        <f t="shared" si="110"/>
        <v>100</v>
      </c>
      <c r="R19" s="741">
        <f>D19*C19*100%</f>
        <v>38844</v>
      </c>
      <c r="S19" s="742">
        <f t="shared" si="112"/>
        <v>20</v>
      </c>
      <c r="T19" s="741">
        <f t="shared" si="34"/>
        <v>7768.8</v>
      </c>
      <c r="U19" s="742">
        <f t="shared" si="113"/>
        <v>0</v>
      </c>
      <c r="V19" s="741"/>
      <c r="W19" s="742">
        <f t="shared" si="114"/>
        <v>0</v>
      </c>
      <c r="X19" s="741"/>
      <c r="Y19" s="742">
        <f t="shared" si="115"/>
        <v>0</v>
      </c>
      <c r="Z19" s="741"/>
      <c r="AA19" s="743">
        <f t="shared" si="11"/>
        <v>0</v>
      </c>
      <c r="AB19" s="744">
        <f t="shared" si="35"/>
        <v>87399</v>
      </c>
      <c r="AC19" s="745">
        <v>12</v>
      </c>
      <c r="AD19" s="746">
        <f t="shared" si="36"/>
        <v>1048788</v>
      </c>
      <c r="AE19" s="747"/>
      <c r="AF19" s="741"/>
      <c r="AG19" s="746">
        <f t="shared" si="37"/>
        <v>1048788</v>
      </c>
      <c r="AH19" s="746">
        <f t="shared" si="38"/>
        <v>316733.98</v>
      </c>
      <c r="AI19" s="746">
        <f t="shared" si="39"/>
        <v>1365521.98</v>
      </c>
      <c r="AK19" s="1044"/>
      <c r="AL19" s="755" t="s">
        <v>33</v>
      </c>
      <c r="AM19" s="748">
        <v>4</v>
      </c>
      <c r="AN19" s="737">
        <v>12948</v>
      </c>
      <c r="AO19" s="738">
        <f t="shared" si="12"/>
        <v>12948</v>
      </c>
      <c r="AP19" s="739">
        <f t="shared" si="13"/>
        <v>51792</v>
      </c>
      <c r="AQ19" s="740">
        <f t="shared" si="40"/>
        <v>0</v>
      </c>
      <c r="AR19" s="741"/>
      <c r="AS19" s="740">
        <f t="shared" si="40"/>
        <v>3</v>
      </c>
      <c r="AT19" s="741">
        <v>1553.76</v>
      </c>
      <c r="AU19" s="740">
        <f t="shared" si="41"/>
        <v>2.5</v>
      </c>
      <c r="AV19" s="741">
        <v>1294.8</v>
      </c>
      <c r="AW19" s="740">
        <f t="shared" si="42"/>
        <v>7.5</v>
      </c>
      <c r="AX19" s="741">
        <v>3884.4</v>
      </c>
      <c r="AY19" s="740">
        <f t="shared" si="43"/>
        <v>0</v>
      </c>
      <c r="AZ19" s="741"/>
      <c r="BA19" s="740">
        <f t="shared" si="44"/>
        <v>135</v>
      </c>
      <c r="BB19" s="741">
        <v>69919.199999999997</v>
      </c>
      <c r="BC19" s="740">
        <f t="shared" si="45"/>
        <v>20</v>
      </c>
      <c r="BD19" s="741">
        <v>10358.4</v>
      </c>
      <c r="BE19" s="740">
        <f t="shared" si="46"/>
        <v>0</v>
      </c>
      <c r="BF19" s="741"/>
      <c r="BG19" s="740">
        <f t="shared" si="47"/>
        <v>0</v>
      </c>
      <c r="BH19" s="741"/>
      <c r="BI19" s="740">
        <f t="shared" si="48"/>
        <v>0</v>
      </c>
      <c r="BJ19" s="741"/>
      <c r="BK19" s="743">
        <f t="shared" si="49"/>
        <v>0</v>
      </c>
      <c r="BL19" s="744">
        <f t="shared" si="50"/>
        <v>138802.56</v>
      </c>
      <c r="BM19" s="745">
        <v>12</v>
      </c>
      <c r="BN19" s="746">
        <f t="shared" si="51"/>
        <v>1665630.72</v>
      </c>
      <c r="BO19" s="747"/>
      <c r="BP19" s="741"/>
      <c r="BQ19" s="746">
        <f t="shared" si="52"/>
        <v>1665630.72</v>
      </c>
      <c r="BR19" s="746">
        <f t="shared" si="53"/>
        <v>503020.48</v>
      </c>
      <c r="BS19" s="746">
        <f t="shared" si="54"/>
        <v>2168651.2000000002</v>
      </c>
      <c r="BU19" s="1044"/>
      <c r="BV19" s="754" t="s">
        <v>33</v>
      </c>
      <c r="BW19" s="758">
        <v>3</v>
      </c>
      <c r="BX19" s="737">
        <v>12948</v>
      </c>
      <c r="BY19" s="738">
        <f t="shared" si="14"/>
        <v>12948</v>
      </c>
      <c r="BZ19" s="739">
        <f t="shared" si="15"/>
        <v>38844</v>
      </c>
      <c r="CA19" s="740">
        <f t="shared" si="55"/>
        <v>0</v>
      </c>
      <c r="CB19" s="741"/>
      <c r="CC19" s="740">
        <f t="shared" si="55"/>
        <v>0</v>
      </c>
      <c r="CD19" s="741"/>
      <c r="CE19" s="740">
        <f t="shared" si="56"/>
        <v>0</v>
      </c>
      <c r="CF19" s="741"/>
      <c r="CG19" s="740">
        <f t="shared" si="57"/>
        <v>41.6</v>
      </c>
      <c r="CH19" s="741">
        <v>16167.5</v>
      </c>
      <c r="CI19" s="740">
        <f t="shared" si="58"/>
        <v>0</v>
      </c>
      <c r="CJ19" s="741"/>
      <c r="CK19" s="740">
        <f t="shared" si="59"/>
        <v>0</v>
      </c>
      <c r="CL19" s="741">
        <v>0</v>
      </c>
      <c r="CM19" s="740">
        <f t="shared" si="60"/>
        <v>16.7</v>
      </c>
      <c r="CN19" s="741">
        <v>6474</v>
      </c>
      <c r="CO19" s="740">
        <f t="shared" si="61"/>
        <v>3.3</v>
      </c>
      <c r="CP19" s="741">
        <v>1294.8</v>
      </c>
      <c r="CQ19" s="740">
        <f t="shared" si="62"/>
        <v>0</v>
      </c>
      <c r="CR19" s="741"/>
      <c r="CS19" s="740">
        <f t="shared" si="63"/>
        <v>0</v>
      </c>
      <c r="CT19" s="741"/>
      <c r="CU19" s="743">
        <f t="shared" si="64"/>
        <v>0</v>
      </c>
      <c r="CV19" s="744">
        <f t="shared" si="65"/>
        <v>62780.3</v>
      </c>
      <c r="CW19" s="745">
        <v>12</v>
      </c>
      <c r="CX19" s="746">
        <f t="shared" si="66"/>
        <v>753363.6</v>
      </c>
      <c r="CY19" s="747"/>
      <c r="CZ19" s="741"/>
      <c r="DA19" s="746">
        <f t="shared" si="67"/>
        <v>753363.6</v>
      </c>
      <c r="DB19" s="746">
        <f t="shared" si="68"/>
        <v>227515.81</v>
      </c>
      <c r="DC19" s="746">
        <f t="shared" si="69"/>
        <v>980879.41</v>
      </c>
      <c r="DD19" s="750"/>
      <c r="DE19" s="1044"/>
      <c r="DF19" s="756" t="s">
        <v>33</v>
      </c>
      <c r="DG19" s="751">
        <v>2</v>
      </c>
      <c r="DH19" s="737">
        <v>12948</v>
      </c>
      <c r="DI19" s="738">
        <f t="shared" si="16"/>
        <v>12948</v>
      </c>
      <c r="DJ19" s="739">
        <f t="shared" si="17"/>
        <v>25896</v>
      </c>
      <c r="DK19" s="740">
        <f t="shared" si="70"/>
        <v>0</v>
      </c>
      <c r="DL19" s="741"/>
      <c r="DM19" s="740">
        <f t="shared" si="70"/>
        <v>0</v>
      </c>
      <c r="DN19" s="741"/>
      <c r="DO19" s="740">
        <f t="shared" si="71"/>
        <v>0</v>
      </c>
      <c r="DP19" s="741"/>
      <c r="DQ19" s="740">
        <f t="shared" si="72"/>
        <v>0</v>
      </c>
      <c r="DR19" s="741"/>
      <c r="DS19" s="740">
        <f t="shared" si="73"/>
        <v>0</v>
      </c>
      <c r="DT19" s="741"/>
      <c r="DU19" s="740">
        <f t="shared" si="74"/>
        <v>26.8</v>
      </c>
      <c r="DV19" s="741">
        <v>6927.18</v>
      </c>
      <c r="DW19" s="740">
        <f t="shared" si="104"/>
        <v>20</v>
      </c>
      <c r="DX19" s="741">
        <v>5179.2</v>
      </c>
      <c r="DY19" s="740">
        <f t="shared" si="75"/>
        <v>0</v>
      </c>
      <c r="DZ19" s="741"/>
      <c r="EA19" s="740">
        <f t="shared" si="76"/>
        <v>0</v>
      </c>
      <c r="EB19" s="741"/>
      <c r="EC19" s="740">
        <f t="shared" si="77"/>
        <v>0</v>
      </c>
      <c r="ED19" s="741"/>
      <c r="EE19" s="743">
        <f t="shared" si="18"/>
        <v>0</v>
      </c>
      <c r="EF19" s="744">
        <f t="shared" si="78"/>
        <v>38002.379999999997</v>
      </c>
      <c r="EG19" s="745">
        <v>12</v>
      </c>
      <c r="EH19" s="746">
        <f t="shared" si="79"/>
        <v>456028.56</v>
      </c>
      <c r="EI19" s="747"/>
      <c r="EJ19" s="741"/>
      <c r="EK19" s="746">
        <f t="shared" si="80"/>
        <v>456028.56</v>
      </c>
      <c r="EL19" s="746">
        <f t="shared" si="81"/>
        <v>137720.63</v>
      </c>
      <c r="EM19" s="746">
        <f t="shared" si="82"/>
        <v>593749.18999999994</v>
      </c>
      <c r="EO19" s="1044"/>
      <c r="EP19" s="756" t="s">
        <v>33</v>
      </c>
      <c r="EQ19" s="736"/>
      <c r="ER19" s="737">
        <v>12948</v>
      </c>
      <c r="ES19" s="738">
        <f t="shared" si="19"/>
        <v>12948</v>
      </c>
      <c r="ET19" s="739">
        <f t="shared" si="20"/>
        <v>0</v>
      </c>
      <c r="EU19" s="740">
        <f t="shared" si="83"/>
        <v>0</v>
      </c>
      <c r="EV19" s="741"/>
      <c r="EW19" s="740">
        <f t="shared" si="83"/>
        <v>0</v>
      </c>
      <c r="EX19" s="741"/>
      <c r="EY19" s="740">
        <f t="shared" si="84"/>
        <v>0</v>
      </c>
      <c r="EZ19" s="741"/>
      <c r="FA19" s="740">
        <f t="shared" si="85"/>
        <v>0</v>
      </c>
      <c r="FB19" s="741"/>
      <c r="FC19" s="740">
        <f t="shared" si="86"/>
        <v>0</v>
      </c>
      <c r="FD19" s="741"/>
      <c r="FE19" s="740">
        <f t="shared" si="87"/>
        <v>0</v>
      </c>
      <c r="FF19" s="741"/>
      <c r="FG19" s="740">
        <f t="shared" si="88"/>
        <v>0</v>
      </c>
      <c r="FH19" s="741"/>
      <c r="FI19" s="740">
        <f t="shared" si="89"/>
        <v>0</v>
      </c>
      <c r="FJ19" s="741"/>
      <c r="FK19" s="740">
        <f t="shared" si="90"/>
        <v>0</v>
      </c>
      <c r="FL19" s="741"/>
      <c r="FM19" s="740">
        <f t="shared" si="91"/>
        <v>0</v>
      </c>
      <c r="FN19" s="741"/>
      <c r="FO19" s="743">
        <f t="shared" si="92"/>
        <v>0</v>
      </c>
      <c r="FP19" s="744">
        <f t="shared" si="93"/>
        <v>0</v>
      </c>
      <c r="FQ19" s="745">
        <v>12</v>
      </c>
      <c r="FR19" s="746">
        <f t="shared" si="94"/>
        <v>0</v>
      </c>
      <c r="FS19" s="747"/>
      <c r="FT19" s="741"/>
      <c r="FU19" s="746">
        <f t="shared" si="95"/>
        <v>0</v>
      </c>
      <c r="FV19" s="746">
        <f t="shared" si="96"/>
        <v>0</v>
      </c>
      <c r="FW19" s="746">
        <f t="shared" si="97"/>
        <v>0</v>
      </c>
      <c r="FY19" s="1044"/>
      <c r="FZ19" s="756" t="s">
        <v>33</v>
      </c>
      <c r="GA19" s="737">
        <f t="shared" si="98"/>
        <v>12</v>
      </c>
      <c r="GB19" s="737">
        <v>12948</v>
      </c>
      <c r="GC19" s="738">
        <f t="shared" si="21"/>
        <v>12948</v>
      </c>
      <c r="GD19" s="743">
        <f t="shared" si="105"/>
        <v>155376</v>
      </c>
      <c r="GE19" s="743"/>
      <c r="GF19" s="737">
        <f t="shared" si="23"/>
        <v>0</v>
      </c>
      <c r="GG19" s="743"/>
      <c r="GH19" s="737">
        <f t="shared" si="24"/>
        <v>1553.76</v>
      </c>
      <c r="GI19" s="743"/>
      <c r="GJ19" s="737">
        <f t="shared" si="25"/>
        <v>1294.8</v>
      </c>
      <c r="GK19" s="743"/>
      <c r="GL19" s="737">
        <f t="shared" si="26"/>
        <v>21994.1</v>
      </c>
      <c r="GM19" s="743"/>
      <c r="GN19" s="737">
        <f t="shared" si="27"/>
        <v>0</v>
      </c>
      <c r="GO19" s="743"/>
      <c r="GP19" s="737">
        <f t="shared" si="28"/>
        <v>115690.38</v>
      </c>
      <c r="GQ19" s="743"/>
      <c r="GR19" s="737">
        <f t="shared" si="29"/>
        <v>29780.400000000001</v>
      </c>
      <c r="GS19" s="743"/>
      <c r="GT19" s="737">
        <f t="shared" si="30"/>
        <v>1294.8</v>
      </c>
      <c r="GU19" s="743"/>
      <c r="GV19" s="737">
        <f t="shared" si="31"/>
        <v>0</v>
      </c>
      <c r="GW19" s="743"/>
      <c r="GX19" s="737">
        <f t="shared" si="32"/>
        <v>0</v>
      </c>
      <c r="GY19" s="743">
        <f t="shared" si="32"/>
        <v>0</v>
      </c>
      <c r="GZ19" s="744">
        <f t="shared" si="99"/>
        <v>326984.24</v>
      </c>
      <c r="HA19" s="745">
        <v>12</v>
      </c>
      <c r="HB19" s="746">
        <f t="shared" si="100"/>
        <v>3923810.88</v>
      </c>
      <c r="HC19" s="737">
        <f t="shared" si="33"/>
        <v>0</v>
      </c>
      <c r="HD19" s="737">
        <f t="shared" si="33"/>
        <v>0</v>
      </c>
      <c r="HE19" s="746">
        <f t="shared" si="101"/>
        <v>3923810.88</v>
      </c>
      <c r="HF19" s="746">
        <f t="shared" si="102"/>
        <v>1184990.8899999999</v>
      </c>
      <c r="HG19" s="746">
        <f t="shared" si="103"/>
        <v>5108801.7699999996</v>
      </c>
    </row>
    <row r="20" spans="1:215" hidden="1" x14ac:dyDescent="0.25">
      <c r="A20" s="1044"/>
      <c r="B20" s="735" t="s">
        <v>32</v>
      </c>
      <c r="C20" s="736">
        <v>1</v>
      </c>
      <c r="D20" s="737">
        <v>21676</v>
      </c>
      <c r="E20" s="738">
        <f t="shared" si="0"/>
        <v>21676</v>
      </c>
      <c r="F20" s="739">
        <f t="shared" si="1"/>
        <v>21676</v>
      </c>
      <c r="G20" s="740">
        <f t="shared" si="106"/>
        <v>0</v>
      </c>
      <c r="H20" s="741"/>
      <c r="I20" s="742">
        <f t="shared" si="106"/>
        <v>0</v>
      </c>
      <c r="J20" s="741"/>
      <c r="K20" s="742">
        <f t="shared" si="107"/>
        <v>0</v>
      </c>
      <c r="L20" s="741"/>
      <c r="M20" s="742">
        <f t="shared" si="108"/>
        <v>23</v>
      </c>
      <c r="N20" s="741">
        <f>D20*23%</f>
        <v>4985.4799999999996</v>
      </c>
      <c r="O20" s="742">
        <f t="shared" si="109"/>
        <v>0</v>
      </c>
      <c r="P20" s="741"/>
      <c r="Q20" s="742">
        <f t="shared" si="110"/>
        <v>100</v>
      </c>
      <c r="R20" s="741">
        <f>D20*100%</f>
        <v>21676</v>
      </c>
      <c r="S20" s="742">
        <f t="shared" si="112"/>
        <v>20</v>
      </c>
      <c r="T20" s="741">
        <f t="shared" si="34"/>
        <v>4335.2</v>
      </c>
      <c r="U20" s="742">
        <f t="shared" si="113"/>
        <v>0</v>
      </c>
      <c r="V20" s="741"/>
      <c r="W20" s="742">
        <f t="shared" si="114"/>
        <v>0</v>
      </c>
      <c r="X20" s="741"/>
      <c r="Y20" s="742">
        <f t="shared" si="115"/>
        <v>0</v>
      </c>
      <c r="Z20" s="741"/>
      <c r="AA20" s="743">
        <f t="shared" si="11"/>
        <v>0</v>
      </c>
      <c r="AB20" s="744">
        <f t="shared" si="35"/>
        <v>52672.68</v>
      </c>
      <c r="AC20" s="745">
        <v>12</v>
      </c>
      <c r="AD20" s="746">
        <f t="shared" si="36"/>
        <v>632072.16</v>
      </c>
      <c r="AE20" s="747"/>
      <c r="AF20" s="741"/>
      <c r="AG20" s="746">
        <f t="shared" si="37"/>
        <v>632072.16</v>
      </c>
      <c r="AH20" s="746">
        <f t="shared" si="38"/>
        <v>190885.79</v>
      </c>
      <c r="AI20" s="746">
        <f t="shared" si="39"/>
        <v>822957.95</v>
      </c>
      <c r="AK20" s="1044"/>
      <c r="AL20" s="755" t="s">
        <v>32</v>
      </c>
      <c r="AM20" s="748">
        <v>1</v>
      </c>
      <c r="AN20" s="737">
        <v>21676</v>
      </c>
      <c r="AO20" s="738">
        <f t="shared" si="12"/>
        <v>21676</v>
      </c>
      <c r="AP20" s="739">
        <f t="shared" si="13"/>
        <v>21676</v>
      </c>
      <c r="AQ20" s="740">
        <f t="shared" si="40"/>
        <v>0</v>
      </c>
      <c r="AR20" s="741"/>
      <c r="AS20" s="740">
        <f t="shared" si="40"/>
        <v>4</v>
      </c>
      <c r="AT20" s="741">
        <v>867.04</v>
      </c>
      <c r="AU20" s="740">
        <f t="shared" si="41"/>
        <v>0</v>
      </c>
      <c r="AV20" s="741"/>
      <c r="AW20" s="740">
        <f t="shared" si="42"/>
        <v>13.8</v>
      </c>
      <c r="AX20" s="741">
        <v>3000</v>
      </c>
      <c r="AY20" s="740">
        <f t="shared" si="43"/>
        <v>0</v>
      </c>
      <c r="AZ20" s="741"/>
      <c r="BA20" s="740">
        <f t="shared" si="44"/>
        <v>39</v>
      </c>
      <c r="BB20" s="759">
        <v>8453.64</v>
      </c>
      <c r="BC20" s="740">
        <f t="shared" si="45"/>
        <v>15</v>
      </c>
      <c r="BD20" s="741">
        <v>3251.4</v>
      </c>
      <c r="BE20" s="740">
        <f t="shared" si="46"/>
        <v>0</v>
      </c>
      <c r="BF20" s="741"/>
      <c r="BG20" s="740">
        <f t="shared" si="47"/>
        <v>0</v>
      </c>
      <c r="BH20" s="741"/>
      <c r="BI20" s="740">
        <f t="shared" si="48"/>
        <v>0</v>
      </c>
      <c r="BJ20" s="741"/>
      <c r="BK20" s="743">
        <f t="shared" si="49"/>
        <v>0</v>
      </c>
      <c r="BL20" s="744">
        <f t="shared" si="50"/>
        <v>37248.080000000002</v>
      </c>
      <c r="BM20" s="745">
        <v>12</v>
      </c>
      <c r="BN20" s="746">
        <f t="shared" si="51"/>
        <v>446976.96</v>
      </c>
      <c r="BO20" s="747"/>
      <c r="BP20" s="741"/>
      <c r="BQ20" s="746">
        <f t="shared" si="52"/>
        <v>446976.96</v>
      </c>
      <c r="BR20" s="746">
        <f t="shared" si="53"/>
        <v>134987.04</v>
      </c>
      <c r="BS20" s="746">
        <f t="shared" si="54"/>
        <v>581964</v>
      </c>
      <c r="BU20" s="1044"/>
      <c r="BV20" s="754" t="s">
        <v>32</v>
      </c>
      <c r="BW20" s="758">
        <v>1</v>
      </c>
      <c r="BX20" s="737">
        <v>21676</v>
      </c>
      <c r="BY20" s="738">
        <f t="shared" si="14"/>
        <v>21676</v>
      </c>
      <c r="BZ20" s="739">
        <f t="shared" si="15"/>
        <v>21676</v>
      </c>
      <c r="CA20" s="740">
        <f t="shared" si="55"/>
        <v>0</v>
      </c>
      <c r="CB20" s="741"/>
      <c r="CC20" s="740">
        <f t="shared" si="55"/>
        <v>0</v>
      </c>
      <c r="CD20" s="741"/>
      <c r="CE20" s="740">
        <f t="shared" si="56"/>
        <v>0</v>
      </c>
      <c r="CF20" s="741"/>
      <c r="CG20" s="740">
        <f t="shared" si="57"/>
        <v>0</v>
      </c>
      <c r="CH20" s="741"/>
      <c r="CI20" s="740">
        <f t="shared" si="58"/>
        <v>0</v>
      </c>
      <c r="CJ20" s="741"/>
      <c r="CK20" s="740">
        <f t="shared" si="59"/>
        <v>53</v>
      </c>
      <c r="CL20" s="741">
        <v>11488.28</v>
      </c>
      <c r="CM20" s="740">
        <f t="shared" si="60"/>
        <v>20</v>
      </c>
      <c r="CN20" s="741">
        <v>4335.2</v>
      </c>
      <c r="CO20" s="740">
        <f t="shared" si="61"/>
        <v>0</v>
      </c>
      <c r="CP20" s="741"/>
      <c r="CQ20" s="740">
        <f t="shared" si="62"/>
        <v>0</v>
      </c>
      <c r="CR20" s="741"/>
      <c r="CS20" s="740">
        <f t="shared" si="63"/>
        <v>0</v>
      </c>
      <c r="CT20" s="741"/>
      <c r="CU20" s="743">
        <f t="shared" si="64"/>
        <v>0</v>
      </c>
      <c r="CV20" s="744">
        <f t="shared" si="65"/>
        <v>37499.480000000003</v>
      </c>
      <c r="CW20" s="745">
        <v>12</v>
      </c>
      <c r="CX20" s="746">
        <f t="shared" si="66"/>
        <v>449993.76</v>
      </c>
      <c r="CY20" s="747"/>
      <c r="CZ20" s="741"/>
      <c r="DA20" s="746">
        <f t="shared" si="67"/>
        <v>449993.76</v>
      </c>
      <c r="DB20" s="746">
        <f t="shared" si="68"/>
        <v>135898.12</v>
      </c>
      <c r="DC20" s="746">
        <f t="shared" si="69"/>
        <v>585891.88</v>
      </c>
      <c r="DD20" s="750"/>
      <c r="DE20" s="1044"/>
      <c r="DF20" s="754" t="s">
        <v>32</v>
      </c>
      <c r="DG20" s="751">
        <v>1</v>
      </c>
      <c r="DH20" s="737">
        <v>21676</v>
      </c>
      <c r="DI20" s="738">
        <f t="shared" si="16"/>
        <v>21676</v>
      </c>
      <c r="DJ20" s="739">
        <f t="shared" si="17"/>
        <v>21676</v>
      </c>
      <c r="DK20" s="740">
        <f t="shared" si="70"/>
        <v>0</v>
      </c>
      <c r="DL20" s="741"/>
      <c r="DM20" s="740">
        <f t="shared" si="70"/>
        <v>0</v>
      </c>
      <c r="DN20" s="741"/>
      <c r="DO20" s="740">
        <f t="shared" si="71"/>
        <v>0</v>
      </c>
      <c r="DP20" s="741"/>
      <c r="DQ20" s="740">
        <f t="shared" si="72"/>
        <v>0</v>
      </c>
      <c r="DR20" s="741"/>
      <c r="DS20" s="740">
        <f t="shared" si="73"/>
        <v>0</v>
      </c>
      <c r="DT20" s="741"/>
      <c r="DU20" s="740">
        <f t="shared" si="74"/>
        <v>0</v>
      </c>
      <c r="DV20" s="741"/>
      <c r="DW20" s="740">
        <f t="shared" si="104"/>
        <v>10</v>
      </c>
      <c r="DX20" s="741">
        <v>2167.65</v>
      </c>
      <c r="DY20" s="740">
        <f t="shared" si="75"/>
        <v>0</v>
      </c>
      <c r="DZ20" s="741"/>
      <c r="EA20" s="740">
        <f t="shared" si="76"/>
        <v>0</v>
      </c>
      <c r="EB20" s="741"/>
      <c r="EC20" s="740">
        <f t="shared" si="77"/>
        <v>0</v>
      </c>
      <c r="ED20" s="741"/>
      <c r="EE20" s="743">
        <f t="shared" si="18"/>
        <v>0</v>
      </c>
      <c r="EF20" s="744">
        <f t="shared" si="78"/>
        <v>23843.65</v>
      </c>
      <c r="EG20" s="745">
        <v>12</v>
      </c>
      <c r="EH20" s="746">
        <f t="shared" si="79"/>
        <v>286123.8</v>
      </c>
      <c r="EI20" s="747"/>
      <c r="EJ20" s="741"/>
      <c r="EK20" s="746">
        <f t="shared" si="80"/>
        <v>286123.8</v>
      </c>
      <c r="EL20" s="746">
        <f t="shared" si="81"/>
        <v>86409.39</v>
      </c>
      <c r="EM20" s="746">
        <f t="shared" si="82"/>
        <v>372533.19</v>
      </c>
      <c r="EO20" s="1044"/>
      <c r="EP20" s="754" t="s">
        <v>32</v>
      </c>
      <c r="EQ20" s="736"/>
      <c r="ER20" s="737">
        <v>21676</v>
      </c>
      <c r="ES20" s="738">
        <f t="shared" si="19"/>
        <v>21676</v>
      </c>
      <c r="ET20" s="739">
        <f t="shared" si="20"/>
        <v>0</v>
      </c>
      <c r="EU20" s="740">
        <f t="shared" si="83"/>
        <v>0</v>
      </c>
      <c r="EV20" s="741"/>
      <c r="EW20" s="740">
        <f t="shared" si="83"/>
        <v>0</v>
      </c>
      <c r="EX20" s="741"/>
      <c r="EY20" s="740">
        <f t="shared" si="84"/>
        <v>0</v>
      </c>
      <c r="EZ20" s="741"/>
      <c r="FA20" s="740">
        <f t="shared" si="85"/>
        <v>0</v>
      </c>
      <c r="FB20" s="741"/>
      <c r="FC20" s="740">
        <f t="shared" si="86"/>
        <v>0</v>
      </c>
      <c r="FD20" s="741"/>
      <c r="FE20" s="740">
        <f t="shared" si="87"/>
        <v>0</v>
      </c>
      <c r="FF20" s="741"/>
      <c r="FG20" s="740">
        <f t="shared" si="88"/>
        <v>0</v>
      </c>
      <c r="FH20" s="741"/>
      <c r="FI20" s="740">
        <f t="shared" si="89"/>
        <v>0</v>
      </c>
      <c r="FJ20" s="741"/>
      <c r="FK20" s="740">
        <f t="shared" si="90"/>
        <v>0</v>
      </c>
      <c r="FL20" s="741"/>
      <c r="FM20" s="740">
        <f t="shared" si="91"/>
        <v>0</v>
      </c>
      <c r="FN20" s="741"/>
      <c r="FO20" s="743">
        <f t="shared" si="92"/>
        <v>0</v>
      </c>
      <c r="FP20" s="744">
        <f t="shared" si="93"/>
        <v>0</v>
      </c>
      <c r="FQ20" s="745">
        <v>12</v>
      </c>
      <c r="FR20" s="746">
        <f t="shared" si="94"/>
        <v>0</v>
      </c>
      <c r="FS20" s="747"/>
      <c r="FT20" s="741"/>
      <c r="FU20" s="746">
        <f t="shared" si="95"/>
        <v>0</v>
      </c>
      <c r="FV20" s="746">
        <f t="shared" si="96"/>
        <v>0</v>
      </c>
      <c r="FW20" s="746">
        <f t="shared" si="97"/>
        <v>0</v>
      </c>
      <c r="FY20" s="1044"/>
      <c r="FZ20" s="754" t="s">
        <v>32</v>
      </c>
      <c r="GA20" s="737">
        <f t="shared" si="98"/>
        <v>4</v>
      </c>
      <c r="GB20" s="737">
        <v>21676</v>
      </c>
      <c r="GC20" s="738">
        <f t="shared" si="21"/>
        <v>21676</v>
      </c>
      <c r="GD20" s="743">
        <f t="shared" si="105"/>
        <v>86704</v>
      </c>
      <c r="GE20" s="743"/>
      <c r="GF20" s="737">
        <f t="shared" si="23"/>
        <v>0</v>
      </c>
      <c r="GG20" s="743"/>
      <c r="GH20" s="737">
        <f t="shared" si="24"/>
        <v>867.04</v>
      </c>
      <c r="GI20" s="743"/>
      <c r="GJ20" s="737">
        <f t="shared" si="25"/>
        <v>0</v>
      </c>
      <c r="GK20" s="743"/>
      <c r="GL20" s="737">
        <f t="shared" si="26"/>
        <v>7985.48</v>
      </c>
      <c r="GM20" s="743"/>
      <c r="GN20" s="737">
        <f t="shared" si="27"/>
        <v>0</v>
      </c>
      <c r="GO20" s="743"/>
      <c r="GP20" s="737">
        <f t="shared" si="28"/>
        <v>41617.919999999998</v>
      </c>
      <c r="GQ20" s="743"/>
      <c r="GR20" s="737">
        <f t="shared" si="29"/>
        <v>14089.45</v>
      </c>
      <c r="GS20" s="743"/>
      <c r="GT20" s="737">
        <f t="shared" si="30"/>
        <v>0</v>
      </c>
      <c r="GU20" s="743"/>
      <c r="GV20" s="737">
        <f t="shared" si="31"/>
        <v>0</v>
      </c>
      <c r="GW20" s="743"/>
      <c r="GX20" s="737">
        <f t="shared" si="32"/>
        <v>0</v>
      </c>
      <c r="GY20" s="743">
        <f t="shared" si="32"/>
        <v>0</v>
      </c>
      <c r="GZ20" s="744">
        <f t="shared" si="99"/>
        <v>151263.89000000001</v>
      </c>
      <c r="HA20" s="745">
        <v>12</v>
      </c>
      <c r="HB20" s="746">
        <f t="shared" si="100"/>
        <v>1815166.68</v>
      </c>
      <c r="HC20" s="737">
        <f t="shared" si="33"/>
        <v>0</v>
      </c>
      <c r="HD20" s="737">
        <f t="shared" si="33"/>
        <v>0</v>
      </c>
      <c r="HE20" s="746">
        <f t="shared" si="101"/>
        <v>1815166.68</v>
      </c>
      <c r="HF20" s="746">
        <f t="shared" si="102"/>
        <v>548180.34</v>
      </c>
      <c r="HG20" s="746">
        <f t="shared" si="103"/>
        <v>2363347.02</v>
      </c>
    </row>
    <row r="21" spans="1:215" ht="15.75" hidden="1" x14ac:dyDescent="0.25">
      <c r="A21" s="1044"/>
      <c r="B21" s="760" t="s">
        <v>683</v>
      </c>
      <c r="C21" s="761"/>
      <c r="D21" s="761"/>
      <c r="E21" s="726"/>
      <c r="F21" s="726"/>
      <c r="G21" s="762"/>
      <c r="H21" s="732"/>
      <c r="I21" s="763"/>
      <c r="J21" s="732"/>
      <c r="K21" s="763"/>
      <c r="L21" s="732"/>
      <c r="M21" s="763"/>
      <c r="N21" s="732"/>
      <c r="O21" s="763"/>
      <c r="P21" s="732"/>
      <c r="Q21" s="763"/>
      <c r="R21" s="732"/>
      <c r="S21" s="763"/>
      <c r="T21" s="732"/>
      <c r="U21" s="763"/>
      <c r="V21" s="732"/>
      <c r="W21" s="763"/>
      <c r="X21" s="732"/>
      <c r="Y21" s="763"/>
      <c r="Z21" s="732"/>
      <c r="AA21" s="733"/>
      <c r="AB21" s="729"/>
      <c r="AC21" s="730"/>
      <c r="AD21" s="731"/>
      <c r="AE21" s="733"/>
      <c r="AF21" s="732"/>
      <c r="AG21" s="731"/>
      <c r="AH21" s="731"/>
      <c r="AI21" s="731"/>
      <c r="AK21" s="1044"/>
      <c r="AL21" s="760" t="s">
        <v>683</v>
      </c>
      <c r="AM21" s="761"/>
      <c r="AN21" s="761"/>
      <c r="AO21" s="726"/>
      <c r="AP21" s="726"/>
      <c r="AQ21" s="762"/>
      <c r="AR21" s="732"/>
      <c r="AS21" s="762"/>
      <c r="AT21" s="732"/>
      <c r="AU21" s="762"/>
      <c r="AV21" s="732"/>
      <c r="AW21" s="762"/>
      <c r="AX21" s="732"/>
      <c r="AY21" s="762"/>
      <c r="AZ21" s="732"/>
      <c r="BA21" s="762"/>
      <c r="BB21" s="732"/>
      <c r="BC21" s="762"/>
      <c r="BD21" s="732"/>
      <c r="BE21" s="762"/>
      <c r="BF21" s="732"/>
      <c r="BG21" s="762"/>
      <c r="BH21" s="732"/>
      <c r="BI21" s="762"/>
      <c r="BJ21" s="732"/>
      <c r="BK21" s="733"/>
      <c r="BL21" s="729"/>
      <c r="BM21" s="730"/>
      <c r="BN21" s="731"/>
      <c r="BO21" s="733"/>
      <c r="BP21" s="732"/>
      <c r="BQ21" s="731"/>
      <c r="BR21" s="731"/>
      <c r="BS21" s="731"/>
      <c r="BU21" s="1044"/>
      <c r="BV21" s="760" t="s">
        <v>683</v>
      </c>
      <c r="BW21" s="761"/>
      <c r="BX21" s="761"/>
      <c r="BY21" s="726"/>
      <c r="BZ21" s="726"/>
      <c r="CA21" s="762"/>
      <c r="CB21" s="732"/>
      <c r="CC21" s="762"/>
      <c r="CD21" s="732"/>
      <c r="CE21" s="762"/>
      <c r="CF21" s="732"/>
      <c r="CG21" s="762"/>
      <c r="CH21" s="732"/>
      <c r="CI21" s="762"/>
      <c r="CJ21" s="732"/>
      <c r="CK21" s="762"/>
      <c r="CL21" s="732"/>
      <c r="CM21" s="762"/>
      <c r="CN21" s="732"/>
      <c r="CO21" s="762"/>
      <c r="CP21" s="732"/>
      <c r="CQ21" s="762"/>
      <c r="CR21" s="732"/>
      <c r="CS21" s="762"/>
      <c r="CT21" s="732"/>
      <c r="CU21" s="733"/>
      <c r="CV21" s="729"/>
      <c r="CW21" s="730"/>
      <c r="CX21" s="731"/>
      <c r="CY21" s="733"/>
      <c r="CZ21" s="732"/>
      <c r="DA21" s="731"/>
      <c r="DB21" s="731"/>
      <c r="DC21" s="731"/>
      <c r="DE21" s="1044"/>
      <c r="DF21" s="760" t="s">
        <v>683</v>
      </c>
      <c r="DG21" s="761"/>
      <c r="DH21" s="761"/>
      <c r="DI21" s="726"/>
      <c r="DJ21" s="726"/>
      <c r="DK21" s="762"/>
      <c r="DL21" s="732"/>
      <c r="DM21" s="762"/>
      <c r="DN21" s="732"/>
      <c r="DO21" s="762"/>
      <c r="DP21" s="732"/>
      <c r="DQ21" s="762"/>
      <c r="DR21" s="732"/>
      <c r="DS21" s="762"/>
      <c r="DT21" s="732"/>
      <c r="DU21" s="762"/>
      <c r="DV21" s="732"/>
      <c r="DW21" s="762"/>
      <c r="DX21" s="732"/>
      <c r="DY21" s="762"/>
      <c r="DZ21" s="732"/>
      <c r="EA21" s="762"/>
      <c r="EB21" s="732"/>
      <c r="EC21" s="762"/>
      <c r="ED21" s="732"/>
      <c r="EE21" s="733"/>
      <c r="EF21" s="729"/>
      <c r="EG21" s="730"/>
      <c r="EH21" s="731"/>
      <c r="EI21" s="733"/>
      <c r="EJ21" s="732"/>
      <c r="EK21" s="731"/>
      <c r="EL21" s="731"/>
      <c r="EM21" s="731"/>
      <c r="EO21" s="1044"/>
      <c r="EP21" s="760" t="s">
        <v>683</v>
      </c>
      <c r="EQ21" s="761"/>
      <c r="ER21" s="761"/>
      <c r="ES21" s="726"/>
      <c r="ET21" s="726"/>
      <c r="EU21" s="762"/>
      <c r="EV21" s="732"/>
      <c r="EW21" s="762"/>
      <c r="EX21" s="732"/>
      <c r="EY21" s="762"/>
      <c r="EZ21" s="732"/>
      <c r="FA21" s="762"/>
      <c r="FB21" s="732"/>
      <c r="FC21" s="762"/>
      <c r="FD21" s="732"/>
      <c r="FE21" s="762"/>
      <c r="FF21" s="732"/>
      <c r="FG21" s="762"/>
      <c r="FH21" s="732"/>
      <c r="FI21" s="762"/>
      <c r="FJ21" s="732"/>
      <c r="FK21" s="762"/>
      <c r="FL21" s="732"/>
      <c r="FM21" s="762"/>
      <c r="FN21" s="732"/>
      <c r="FO21" s="733"/>
      <c r="FP21" s="729"/>
      <c r="FQ21" s="730"/>
      <c r="FR21" s="731"/>
      <c r="FS21" s="733"/>
      <c r="FT21" s="732"/>
      <c r="FU21" s="731"/>
      <c r="FV21" s="731"/>
      <c r="FW21" s="731"/>
      <c r="FY21" s="1044"/>
      <c r="FZ21" s="760" t="s">
        <v>683</v>
      </c>
      <c r="GA21" s="761"/>
      <c r="GB21" s="761"/>
      <c r="GC21" s="726"/>
      <c r="GD21" s="734">
        <f>F21+AP21+BZ21+DJ21+ET21</f>
        <v>0</v>
      </c>
      <c r="GE21" s="734"/>
      <c r="GF21" s="732"/>
      <c r="GG21" s="734"/>
      <c r="GH21" s="732"/>
      <c r="GI21" s="734"/>
      <c r="GJ21" s="732"/>
      <c r="GK21" s="734"/>
      <c r="GL21" s="732"/>
      <c r="GM21" s="734"/>
      <c r="GN21" s="732"/>
      <c r="GO21" s="734"/>
      <c r="GP21" s="732"/>
      <c r="GQ21" s="734"/>
      <c r="GR21" s="732"/>
      <c r="GS21" s="734"/>
      <c r="GT21" s="732"/>
      <c r="GU21" s="734"/>
      <c r="GV21" s="732"/>
      <c r="GW21" s="734"/>
      <c r="GX21" s="732"/>
      <c r="GY21" s="733"/>
      <c r="GZ21" s="729"/>
      <c r="HA21" s="730"/>
      <c r="HB21" s="731"/>
      <c r="HC21" s="733"/>
      <c r="HD21" s="732"/>
      <c r="HE21" s="731"/>
      <c r="HF21" s="731"/>
      <c r="HG21" s="731"/>
    </row>
    <row r="22" spans="1:215" ht="15.75" hidden="1" x14ac:dyDescent="0.25">
      <c r="A22" s="1044"/>
      <c r="B22" s="764" t="s">
        <v>521</v>
      </c>
      <c r="C22" s="757">
        <v>6.78</v>
      </c>
      <c r="D22" s="737">
        <v>12626</v>
      </c>
      <c r="E22" s="738">
        <f t="shared" ref="E22:E29" si="116">ROUNDUP(D22*1,0)</f>
        <v>12626</v>
      </c>
      <c r="F22" s="739">
        <f t="shared" ref="F22:F29" si="117">C22*E22</f>
        <v>85604.28</v>
      </c>
      <c r="G22" s="740">
        <f t="shared" ref="G22:I29" si="118">IF($F22&lt;=0,0,H22/$F22*100)</f>
        <v>9.6999999999999993</v>
      </c>
      <c r="H22" s="741">
        <v>8307.8799999999992</v>
      </c>
      <c r="I22" s="742">
        <f t="shared" si="118"/>
        <v>0</v>
      </c>
      <c r="J22" s="741"/>
      <c r="K22" s="742">
        <f t="shared" ref="K22:K29" si="119">IF($F22&lt;=0,0,L22/$F22*100)</f>
        <v>0</v>
      </c>
      <c r="L22" s="741"/>
      <c r="M22" s="742">
        <f t="shared" ref="M22:M29" si="120">IF($F22&lt;=0,0,N22/$F22*100)</f>
        <v>0</v>
      </c>
      <c r="N22" s="741"/>
      <c r="O22" s="742">
        <f t="shared" ref="O22:O29" si="121">IF($F22&lt;=0,0,P22/$F22*100)</f>
        <v>0</v>
      </c>
      <c r="P22" s="741"/>
      <c r="Q22" s="742">
        <f t="shared" ref="Q22:Q29" si="122">IF($F22&lt;=0,0,R22/$F22*100)</f>
        <v>0</v>
      </c>
      <c r="R22" s="741">
        <v>0</v>
      </c>
      <c r="S22" s="742">
        <f t="shared" ref="S22:S29" si="123">IF($F22&lt;=0,0,T22/$F22*100)</f>
        <v>20</v>
      </c>
      <c r="T22" s="741">
        <f>(D22*C22)*20%</f>
        <v>17120.86</v>
      </c>
      <c r="U22" s="742">
        <f t="shared" ref="U22:U29" si="124">IF($F22&lt;=0,0,V22/$F22*100)</f>
        <v>0</v>
      </c>
      <c r="V22" s="741"/>
      <c r="W22" s="742">
        <f t="shared" ref="W22:W29" si="125">IF($F22&lt;=0,0,X22/$F22*100)</f>
        <v>0</v>
      </c>
      <c r="X22" s="741"/>
      <c r="Y22" s="742">
        <f t="shared" ref="Y22:Y29" si="126">IF($F22&lt;=0,0,Z22/$F22*100)</f>
        <v>0</v>
      </c>
      <c r="Z22" s="741"/>
      <c r="AA22" s="743">
        <f t="shared" ref="AA22:AA29" si="127">IF(((SUM(F22:Z22))&gt;(15279*C22)),0,((15279*C22)-(SUM(F22:Z22))))</f>
        <v>0</v>
      </c>
      <c r="AB22" s="744">
        <f t="shared" ref="AB22:AB29" si="128">F22+H22+J22+L22+N22+P22+R22+T22+V22+X22+Z22+AA22</f>
        <v>111033.02</v>
      </c>
      <c r="AC22" s="745">
        <v>12</v>
      </c>
      <c r="AD22" s="746">
        <f t="shared" ref="AD22:AD29" si="129">AB22*AC22</f>
        <v>1332396.24</v>
      </c>
      <c r="AE22" s="747"/>
      <c r="AF22" s="741"/>
      <c r="AG22" s="746">
        <f t="shared" ref="AG22:AG29" si="130">AD22+AE22+AF22</f>
        <v>1332396.24</v>
      </c>
      <c r="AH22" s="746">
        <f t="shared" ref="AH22:AH29" si="131">AG22*0.302</f>
        <v>402383.66</v>
      </c>
      <c r="AI22" s="746">
        <f t="shared" ref="AI22:AI29" si="132">AG22+AH22</f>
        <v>1734779.9</v>
      </c>
      <c r="AK22" s="1044"/>
      <c r="AL22" s="765" t="s">
        <v>521</v>
      </c>
      <c r="AM22" s="748">
        <v>3.67</v>
      </c>
      <c r="AN22" s="737">
        <v>12626</v>
      </c>
      <c r="AO22" s="738">
        <f t="shared" ref="AO22:AO29" si="133">ROUNDUP(AN22*1,0)</f>
        <v>12626</v>
      </c>
      <c r="AP22" s="739">
        <f t="shared" ref="AP22:AP29" si="134">AM22*AO22</f>
        <v>46337.42</v>
      </c>
      <c r="AQ22" s="740">
        <f t="shared" ref="AQ22:AS29" si="135">IF($AP22&lt;=0,0,AR22/$AP22*100)</f>
        <v>17</v>
      </c>
      <c r="AR22" s="741">
        <v>7856.18</v>
      </c>
      <c r="AS22" s="740">
        <f t="shared" si="135"/>
        <v>0</v>
      </c>
      <c r="AT22" s="741"/>
      <c r="AU22" s="740">
        <f t="shared" ref="AU22:AU29" si="136">IF($AP22&lt;=0,0,AV22/$AP22*100)</f>
        <v>0.6</v>
      </c>
      <c r="AV22" s="741">
        <v>280.58</v>
      </c>
      <c r="AW22" s="740">
        <f t="shared" ref="AW22:AW29" si="137">IF($AP22&lt;=0,0,AX22/$AP22*100)</f>
        <v>0</v>
      </c>
      <c r="AX22" s="741"/>
      <c r="AY22" s="740">
        <f t="shared" ref="AY22:AY29" si="138">IF($AP22&lt;=0,0,AZ22/$AP22*100)</f>
        <v>0</v>
      </c>
      <c r="AZ22" s="741"/>
      <c r="BA22" s="740">
        <f t="shared" ref="BA22:BA29" si="139">IF($AP22&lt;=0,0,BB22/$AP22*100)</f>
        <v>0</v>
      </c>
      <c r="BB22" s="741">
        <v>0</v>
      </c>
      <c r="BC22" s="740">
        <f t="shared" ref="BC22:BC29" si="140">IF($AP22&lt;=0,0,BD22/$AP22*100)</f>
        <v>17.600000000000001</v>
      </c>
      <c r="BD22" s="741">
        <v>8136.76</v>
      </c>
      <c r="BE22" s="740">
        <f t="shared" ref="BE22:BE29" si="141">IF($AP22&lt;=0,0,BF22/$AP22*100)</f>
        <v>0</v>
      </c>
      <c r="BF22" s="741"/>
      <c r="BG22" s="740">
        <f t="shared" ref="BG22:BG29" si="142">IF($AP22&lt;=0,0,BH22/$AP22*100)</f>
        <v>0</v>
      </c>
      <c r="BH22" s="741"/>
      <c r="BI22" s="740">
        <f t="shared" ref="BI22:BI29" si="143">IF($AP22&lt;=0,0,BJ22/$AP22*100)</f>
        <v>0</v>
      </c>
      <c r="BJ22" s="741"/>
      <c r="BK22" s="743">
        <f t="shared" ref="BK22:BK23" si="144">IF(((SUM(AP22:BJ22))&gt;(15279*AM22)),0,((15279*AM22)-(SUM(AP22:BJ22))))</f>
        <v>0</v>
      </c>
      <c r="BL22" s="744">
        <f t="shared" ref="BL22:BL29" si="145">AP22+AR22+AT22+AV22+AX22+AZ22+BB22+BD22+BF22+BH22+BJ22+BK22</f>
        <v>62610.94</v>
      </c>
      <c r="BM22" s="745">
        <v>12</v>
      </c>
      <c r="BN22" s="746">
        <f t="shared" ref="BN22:BN29" si="146">BL22*BM22</f>
        <v>751331.28</v>
      </c>
      <c r="BO22" s="747"/>
      <c r="BP22" s="741"/>
      <c r="BQ22" s="746">
        <f t="shared" ref="BQ22:BQ29" si="147">BN22+BO22+BP22</f>
        <v>751331.28</v>
      </c>
      <c r="BR22" s="746">
        <f t="shared" ref="BR22:BR29" si="148">BQ22*0.302</f>
        <v>226902.05</v>
      </c>
      <c r="BS22" s="746">
        <f t="shared" ref="BS22:BS29" si="149">BQ22+BR22</f>
        <v>978233.33</v>
      </c>
      <c r="BU22" s="1044"/>
      <c r="BV22" s="765" t="s">
        <v>521</v>
      </c>
      <c r="BW22" s="757"/>
      <c r="BX22" s="737">
        <v>12626</v>
      </c>
      <c r="BY22" s="738">
        <f t="shared" ref="BY22:BY29" si="150">ROUNDUP(BX22*1,0)</f>
        <v>12626</v>
      </c>
      <c r="BZ22" s="739">
        <f t="shared" ref="BZ22:BZ29" si="151">BW22*BY22</f>
        <v>0</v>
      </c>
      <c r="CA22" s="740">
        <f t="shared" ref="CA22:CC29" si="152">IF($BZ22&lt;=0,0,CB22/$BZ22*100)</f>
        <v>0</v>
      </c>
      <c r="CB22" s="741"/>
      <c r="CC22" s="740">
        <f t="shared" si="152"/>
        <v>0</v>
      </c>
      <c r="CD22" s="741"/>
      <c r="CE22" s="740">
        <f t="shared" ref="CE22:CE29" si="153">IF($BZ22&lt;=0,0,CF22/$BZ22*100)</f>
        <v>0</v>
      </c>
      <c r="CF22" s="741"/>
      <c r="CG22" s="740">
        <f t="shared" ref="CG22:CG29" si="154">IF($BZ22&lt;=0,0,CH22/$BZ22*100)</f>
        <v>0</v>
      </c>
      <c r="CH22" s="741"/>
      <c r="CI22" s="740">
        <f t="shared" ref="CI22:CI29" si="155">IF($BZ22&lt;=0,0,CJ22/$BZ22*100)</f>
        <v>0</v>
      </c>
      <c r="CJ22" s="741"/>
      <c r="CK22" s="740">
        <f t="shared" ref="CK22:CK29" si="156">IF($BZ22&lt;=0,0,CL22/$BZ22*100)</f>
        <v>0</v>
      </c>
      <c r="CL22" s="741"/>
      <c r="CM22" s="740">
        <f t="shared" ref="CM22:CM29" si="157">IF($BZ22&lt;=0,0,CN22/$BZ22*100)</f>
        <v>0</v>
      </c>
      <c r="CN22" s="741"/>
      <c r="CO22" s="740">
        <f t="shared" ref="CO22:CO29" si="158">IF($BZ22&lt;=0,0,CP22/$BZ22*100)</f>
        <v>0</v>
      </c>
      <c r="CP22" s="741"/>
      <c r="CQ22" s="740">
        <f t="shared" ref="CQ22:CQ29" si="159">IF($BZ22&lt;=0,0,CR22/$BZ22*100)</f>
        <v>0</v>
      </c>
      <c r="CR22" s="741"/>
      <c r="CS22" s="740">
        <f t="shared" ref="CS22:CS29" si="160">IF($BZ22&lt;=0,0,CT22/$BZ22*100)</f>
        <v>0</v>
      </c>
      <c r="CT22" s="741"/>
      <c r="CU22" s="743">
        <f t="shared" ref="CU22:CU29" si="161">IF(((SUM(BZ22:CT22))&gt;(15279*BW22)),0,((15279*BW22)-(SUM(BZ22:CT22))))</f>
        <v>0</v>
      </c>
      <c r="CV22" s="744">
        <f t="shared" ref="CV22:CV29" si="162">BZ22+CB22+CD22+CF22+CH22+CJ22+CL22+CN22+CP22+CR22+CT22+CU22</f>
        <v>0</v>
      </c>
      <c r="CW22" s="745">
        <v>12</v>
      </c>
      <c r="CX22" s="746">
        <f t="shared" ref="CX22:CX29" si="163">CV22*CW22</f>
        <v>0</v>
      </c>
      <c r="CY22" s="747"/>
      <c r="CZ22" s="741"/>
      <c r="DA22" s="746">
        <f t="shared" ref="DA22:DA29" si="164">CX22+CY22+CZ22</f>
        <v>0</v>
      </c>
      <c r="DB22" s="746">
        <f t="shared" ref="DB22:DB29" si="165">DA22*0.302</f>
        <v>0</v>
      </c>
      <c r="DC22" s="746">
        <f t="shared" ref="DC22:DC29" si="166">DA22+DB22</f>
        <v>0</v>
      </c>
      <c r="DD22" s="750"/>
      <c r="DE22" s="1044"/>
      <c r="DF22" s="765" t="s">
        <v>521</v>
      </c>
      <c r="DG22" s="757"/>
      <c r="DH22" s="737">
        <v>12626</v>
      </c>
      <c r="DI22" s="738">
        <f t="shared" ref="DI22:DI29" si="167">ROUNDUP(DH22*1,0)</f>
        <v>12626</v>
      </c>
      <c r="DJ22" s="739">
        <f t="shared" ref="DJ22:DJ29" si="168">DG22*DI22</f>
        <v>0</v>
      </c>
      <c r="DK22" s="740">
        <f t="shared" ref="DK22:DM29" si="169">IF($DJ22&lt;=0,0,DL22/$DJ22*100)</f>
        <v>0</v>
      </c>
      <c r="DL22" s="741"/>
      <c r="DM22" s="740">
        <f t="shared" si="169"/>
        <v>0</v>
      </c>
      <c r="DN22" s="741"/>
      <c r="DO22" s="740">
        <f t="shared" ref="DO22:DO29" si="170">IF($DJ22&lt;=0,0,DP22/$DJ22*100)</f>
        <v>0</v>
      </c>
      <c r="DP22" s="741"/>
      <c r="DQ22" s="740">
        <f t="shared" ref="DQ22:DQ29" si="171">IF($DJ22&lt;=0,0,DR22/$DJ22*100)</f>
        <v>0</v>
      </c>
      <c r="DR22" s="741"/>
      <c r="DS22" s="740">
        <f t="shared" ref="DS22:DS29" si="172">IF($DJ22&lt;=0,0,DT22/$DJ22*100)</f>
        <v>0</v>
      </c>
      <c r="DT22" s="741"/>
      <c r="DU22" s="740">
        <f t="shared" ref="DU22:DU29" si="173">IF($DJ22&lt;=0,0,DV22/$DJ22*100)</f>
        <v>0</v>
      </c>
      <c r="DV22" s="741"/>
      <c r="DW22" s="740">
        <f t="shared" ref="DW22:DW29" si="174">IF($DJ22&lt;=0,0,DX22/$DJ22*100)</f>
        <v>0</v>
      </c>
      <c r="DX22" s="741"/>
      <c r="DY22" s="740">
        <f t="shared" ref="DY22:DY29" si="175">IF($DJ22&lt;=0,0,DZ22/$DJ22*100)</f>
        <v>0</v>
      </c>
      <c r="DZ22" s="741"/>
      <c r="EA22" s="740">
        <f t="shared" ref="EA22:EA29" si="176">IF($DJ22&lt;=0,0,EB22/$DJ22*100)</f>
        <v>0</v>
      </c>
      <c r="EB22" s="741"/>
      <c r="EC22" s="740">
        <f t="shared" ref="EC22:EC29" si="177">IF($DJ22&lt;=0,0,ED22/$DJ22*100)</f>
        <v>0</v>
      </c>
      <c r="ED22" s="741"/>
      <c r="EE22" s="743">
        <f t="shared" ref="EE22:EE29" si="178">IF(((SUM(DJ22:ED22))&gt;(15279*DG22)),0,((15279*DG22)-(SUM(DJ22:ED22))))</f>
        <v>0</v>
      </c>
      <c r="EF22" s="744">
        <f t="shared" ref="EF22:EF29" si="179">DJ22+DL22+DN22+DP22+DR22+DT22+DV22+DX22+DZ22+EB22+ED22+EE22</f>
        <v>0</v>
      </c>
      <c r="EG22" s="745">
        <v>12</v>
      </c>
      <c r="EH22" s="746">
        <f t="shared" ref="EH22:EH29" si="180">EF22*EG22</f>
        <v>0</v>
      </c>
      <c r="EI22" s="747"/>
      <c r="EJ22" s="741"/>
      <c r="EK22" s="746">
        <f t="shared" ref="EK22:EK29" si="181">EH22+EI22+EJ22</f>
        <v>0</v>
      </c>
      <c r="EL22" s="746">
        <f t="shared" ref="EL22:EL29" si="182">EK22*0.302</f>
        <v>0</v>
      </c>
      <c r="EM22" s="746">
        <f t="shared" ref="EM22:EM29" si="183">EK22+EL22</f>
        <v>0</v>
      </c>
      <c r="EO22" s="1044"/>
      <c r="EP22" s="765" t="s">
        <v>521</v>
      </c>
      <c r="EQ22" s="757"/>
      <c r="ER22" s="737">
        <v>12626</v>
      </c>
      <c r="ES22" s="738">
        <f t="shared" ref="ES22:ES29" si="184">ROUNDUP(ER22*1,0)</f>
        <v>12626</v>
      </c>
      <c r="ET22" s="739">
        <f t="shared" ref="ET22:ET29" si="185">EQ22*ES22</f>
        <v>0</v>
      </c>
      <c r="EU22" s="740">
        <f t="shared" ref="EU22:EW29" si="186">IF($ET22&lt;=0,0,EV22/$ET22*100)</f>
        <v>0</v>
      </c>
      <c r="EV22" s="741"/>
      <c r="EW22" s="740">
        <f t="shared" si="186"/>
        <v>0</v>
      </c>
      <c r="EX22" s="741"/>
      <c r="EY22" s="740">
        <f t="shared" ref="EY22:EY29" si="187">IF($ET22&lt;=0,0,EZ22/$ET22*100)</f>
        <v>0</v>
      </c>
      <c r="EZ22" s="741"/>
      <c r="FA22" s="740">
        <f t="shared" ref="FA22:FA29" si="188">IF($ET22&lt;=0,0,FB22/$ET22*100)</f>
        <v>0</v>
      </c>
      <c r="FB22" s="741"/>
      <c r="FC22" s="740">
        <f t="shared" ref="FC22:FC29" si="189">IF($ET22&lt;=0,0,FD22/$ET22*100)</f>
        <v>0</v>
      </c>
      <c r="FD22" s="741"/>
      <c r="FE22" s="740">
        <f t="shared" ref="FE22:FE29" si="190">IF($ET22&lt;=0,0,FF22/$ET22*100)</f>
        <v>0</v>
      </c>
      <c r="FF22" s="741"/>
      <c r="FG22" s="740">
        <f t="shared" ref="FG22:FG29" si="191">IF($ET22&lt;=0,0,FH22/$ET22*100)</f>
        <v>0</v>
      </c>
      <c r="FH22" s="741"/>
      <c r="FI22" s="740">
        <f t="shared" ref="FI22:FI29" si="192">IF($ET22&lt;=0,0,FJ22/$ET22*100)</f>
        <v>0</v>
      </c>
      <c r="FJ22" s="741"/>
      <c r="FK22" s="740">
        <f t="shared" ref="FK22:FK29" si="193">IF($ET22&lt;=0,0,FL22/$ET22*100)</f>
        <v>0</v>
      </c>
      <c r="FL22" s="741"/>
      <c r="FM22" s="740">
        <f t="shared" ref="FM22:FM29" si="194">IF($ET22&lt;=0,0,FN22/$ET22*100)</f>
        <v>0</v>
      </c>
      <c r="FN22" s="741"/>
      <c r="FO22" s="743">
        <f t="shared" ref="FO22:FO29" si="195">IF(((SUM(ET22:FN22))&gt;(15279*EQ22)),0,((15279*EQ22)-(SUM(ET22:FN22))))</f>
        <v>0</v>
      </c>
      <c r="FP22" s="744">
        <f t="shared" ref="FP22:FP29" si="196">ET22+EV22+EX22+EZ22+FB22+FD22+FF22+FH22+FJ22+FL22+FN22+FO22</f>
        <v>0</v>
      </c>
      <c r="FQ22" s="745">
        <v>12</v>
      </c>
      <c r="FR22" s="746">
        <f t="shared" ref="FR22:FR29" si="197">FP22*FQ22</f>
        <v>0</v>
      </c>
      <c r="FS22" s="747"/>
      <c r="FT22" s="741"/>
      <c r="FU22" s="746">
        <f t="shared" ref="FU22:FU29" si="198">FR22+FS22+FT22</f>
        <v>0</v>
      </c>
      <c r="FV22" s="746">
        <f t="shared" ref="FV22:FV29" si="199">FU22*0.302</f>
        <v>0</v>
      </c>
      <c r="FW22" s="746">
        <f t="shared" ref="FW22:FW29" si="200">FU22+FV22</f>
        <v>0</v>
      </c>
      <c r="FY22" s="1044"/>
      <c r="FZ22" s="765" t="s">
        <v>521</v>
      </c>
      <c r="GA22" s="737">
        <f t="shared" ref="GA22:GA29" si="201">C22+AM22+BW22+DG22+EQ22</f>
        <v>10.45</v>
      </c>
      <c r="GB22" s="737">
        <v>12626</v>
      </c>
      <c r="GC22" s="738">
        <f t="shared" ref="GC22:GC29" si="202">ROUNDUP(GB22*1,0)</f>
        <v>12626</v>
      </c>
      <c r="GD22" s="743">
        <f t="shared" ref="GD22:GD29" si="203">F22+AP22+BZ22+DJ22+ET22</f>
        <v>131941.70000000001</v>
      </c>
      <c r="GE22" s="743"/>
      <c r="GF22" s="737">
        <f t="shared" ref="GF22:GF29" si="204">H22+AR22+CB22+DL22+EV22</f>
        <v>16164.06</v>
      </c>
      <c r="GG22" s="743"/>
      <c r="GH22" s="737">
        <f t="shared" ref="GH22:GH29" si="205">J22+AT22+CD22+DN22+EX22</f>
        <v>0</v>
      </c>
      <c r="GI22" s="743"/>
      <c r="GJ22" s="737">
        <f t="shared" ref="GJ22:GJ29" si="206">L22+AV22+CF22+DP22+EZ22</f>
        <v>280.58</v>
      </c>
      <c r="GK22" s="743"/>
      <c r="GL22" s="737">
        <f t="shared" ref="GL22:GL29" si="207">N22+AX22+CH22+DR22+FB22</f>
        <v>0</v>
      </c>
      <c r="GM22" s="743"/>
      <c r="GN22" s="737">
        <f t="shared" ref="GN22:GN29" si="208">P22+AZ22+CJ22+DT22+FD22</f>
        <v>0</v>
      </c>
      <c r="GO22" s="743"/>
      <c r="GP22" s="737">
        <f t="shared" ref="GP22:GP29" si="209">R22+BB22+CL22+DV22+FF22</f>
        <v>0</v>
      </c>
      <c r="GQ22" s="743"/>
      <c r="GR22" s="737">
        <f t="shared" ref="GR22:GR29" si="210">T22+BD22+CN22+DX22+FH22</f>
        <v>25257.62</v>
      </c>
      <c r="GS22" s="743"/>
      <c r="GT22" s="737">
        <f t="shared" ref="GT22:GT29" si="211">V22+BF22+CP22+DZ22+FJ22</f>
        <v>0</v>
      </c>
      <c r="GU22" s="743"/>
      <c r="GV22" s="737">
        <f t="shared" ref="GV22:GV29" si="212">X22+BH22+CR22+EB22+FL22</f>
        <v>0</v>
      </c>
      <c r="GW22" s="743"/>
      <c r="GX22" s="737">
        <f t="shared" ref="GX22:GY29" si="213">Z22+BJ22+CT22+ED22+FN22</f>
        <v>0</v>
      </c>
      <c r="GY22" s="743">
        <f t="shared" si="213"/>
        <v>0</v>
      </c>
      <c r="GZ22" s="744">
        <f t="shared" ref="GZ22:GZ29" si="214">GD22+GF22+GH22+GJ22+GL22+GN22+GP22+GR22+GT22+GV22+GX22+GY22</f>
        <v>173643.96</v>
      </c>
      <c r="HA22" s="745">
        <v>12</v>
      </c>
      <c r="HB22" s="746">
        <f t="shared" ref="HB22:HB29" si="215">GZ22*HA22</f>
        <v>2083727.52</v>
      </c>
      <c r="HC22" s="737">
        <f t="shared" ref="HC22:HD29" si="216">AE22+BO22+CY22+EI22+FS22</f>
        <v>0</v>
      </c>
      <c r="HD22" s="737">
        <f t="shared" si="216"/>
        <v>0</v>
      </c>
      <c r="HE22" s="746">
        <f t="shared" ref="HE22:HE29" si="217">HB22+HC22+HD22</f>
        <v>2083727.52</v>
      </c>
      <c r="HF22" s="746">
        <f t="shared" ref="HF22:HF29" si="218">HE22*0.302</f>
        <v>629285.71</v>
      </c>
      <c r="HG22" s="746">
        <f t="shared" ref="HG22:HG29" si="219">HE22+HF22</f>
        <v>2713013.23</v>
      </c>
    </row>
    <row r="23" spans="1:215" ht="15.75" hidden="1" x14ac:dyDescent="0.25">
      <c r="A23" s="1044"/>
      <c r="B23" s="764" t="s">
        <v>417</v>
      </c>
      <c r="C23" s="757">
        <v>1</v>
      </c>
      <c r="D23" s="737">
        <v>13242</v>
      </c>
      <c r="E23" s="738">
        <f t="shared" si="116"/>
        <v>13242</v>
      </c>
      <c r="F23" s="739">
        <f t="shared" si="117"/>
        <v>13242</v>
      </c>
      <c r="G23" s="740">
        <f t="shared" si="118"/>
        <v>17.5</v>
      </c>
      <c r="H23" s="741">
        <v>2317.35</v>
      </c>
      <c r="I23" s="742">
        <f t="shared" si="118"/>
        <v>0</v>
      </c>
      <c r="J23" s="741"/>
      <c r="K23" s="742">
        <f t="shared" si="119"/>
        <v>0</v>
      </c>
      <c r="L23" s="741"/>
      <c r="M23" s="742">
        <f t="shared" si="120"/>
        <v>0</v>
      </c>
      <c r="N23" s="741"/>
      <c r="O23" s="742">
        <f t="shared" si="121"/>
        <v>0</v>
      </c>
      <c r="P23" s="741"/>
      <c r="Q23" s="742">
        <f t="shared" si="122"/>
        <v>0</v>
      </c>
      <c r="R23" s="741">
        <v>0</v>
      </c>
      <c r="S23" s="742">
        <f t="shared" si="123"/>
        <v>20</v>
      </c>
      <c r="T23" s="741">
        <f t="shared" ref="T23:T29" si="220">(D23*C23)*20%</f>
        <v>2648.4</v>
      </c>
      <c r="U23" s="742">
        <f t="shared" si="124"/>
        <v>0</v>
      </c>
      <c r="V23" s="741"/>
      <c r="W23" s="742">
        <f t="shared" si="125"/>
        <v>0</v>
      </c>
      <c r="X23" s="741"/>
      <c r="Y23" s="742">
        <f t="shared" si="126"/>
        <v>0</v>
      </c>
      <c r="Z23" s="741"/>
      <c r="AA23" s="743">
        <f t="shared" si="127"/>
        <v>0</v>
      </c>
      <c r="AB23" s="744">
        <f t="shared" si="128"/>
        <v>18207.75</v>
      </c>
      <c r="AC23" s="745">
        <v>12</v>
      </c>
      <c r="AD23" s="746">
        <f t="shared" si="129"/>
        <v>218493</v>
      </c>
      <c r="AE23" s="747"/>
      <c r="AF23" s="741"/>
      <c r="AG23" s="746">
        <f t="shared" si="130"/>
        <v>218493</v>
      </c>
      <c r="AH23" s="746">
        <f t="shared" si="131"/>
        <v>65984.89</v>
      </c>
      <c r="AI23" s="746">
        <f t="shared" si="132"/>
        <v>284477.89</v>
      </c>
      <c r="AK23" s="1044"/>
      <c r="AL23" s="765" t="s">
        <v>417</v>
      </c>
      <c r="AM23" s="748">
        <v>1</v>
      </c>
      <c r="AN23" s="737">
        <v>13242</v>
      </c>
      <c r="AO23" s="738">
        <f t="shared" si="133"/>
        <v>13242</v>
      </c>
      <c r="AP23" s="739">
        <f t="shared" si="134"/>
        <v>13242</v>
      </c>
      <c r="AQ23" s="740">
        <f t="shared" si="135"/>
        <v>25</v>
      </c>
      <c r="AR23" s="741">
        <v>3310.5</v>
      </c>
      <c r="AS23" s="740">
        <f t="shared" si="135"/>
        <v>0</v>
      </c>
      <c r="AT23" s="741"/>
      <c r="AU23" s="740">
        <f t="shared" si="136"/>
        <v>0</v>
      </c>
      <c r="AV23" s="741"/>
      <c r="AW23" s="740">
        <f t="shared" si="137"/>
        <v>0</v>
      </c>
      <c r="AX23" s="741"/>
      <c r="AY23" s="740">
        <f t="shared" si="138"/>
        <v>0</v>
      </c>
      <c r="AZ23" s="759"/>
      <c r="BA23" s="740">
        <f t="shared" si="139"/>
        <v>0</v>
      </c>
      <c r="BB23" s="741">
        <v>0</v>
      </c>
      <c r="BC23" s="740">
        <f t="shared" si="140"/>
        <v>20</v>
      </c>
      <c r="BD23" s="741">
        <v>2648.4</v>
      </c>
      <c r="BE23" s="740">
        <f t="shared" si="141"/>
        <v>0</v>
      </c>
      <c r="BF23" s="741"/>
      <c r="BG23" s="740">
        <f t="shared" si="142"/>
        <v>0</v>
      </c>
      <c r="BH23" s="741"/>
      <c r="BI23" s="740">
        <f t="shared" si="143"/>
        <v>0</v>
      </c>
      <c r="BJ23" s="741"/>
      <c r="BK23" s="743">
        <f t="shared" si="144"/>
        <v>0</v>
      </c>
      <c r="BL23" s="744">
        <f t="shared" si="145"/>
        <v>19200.900000000001</v>
      </c>
      <c r="BM23" s="745">
        <v>12</v>
      </c>
      <c r="BN23" s="746">
        <f t="shared" si="146"/>
        <v>230410.8</v>
      </c>
      <c r="BO23" s="747"/>
      <c r="BP23" s="741"/>
      <c r="BQ23" s="746">
        <f t="shared" si="147"/>
        <v>230410.8</v>
      </c>
      <c r="BR23" s="746">
        <f t="shared" si="148"/>
        <v>69584.06</v>
      </c>
      <c r="BS23" s="746">
        <f t="shared" si="149"/>
        <v>299994.86</v>
      </c>
      <c r="BU23" s="1044"/>
      <c r="BV23" s="766" t="s">
        <v>417</v>
      </c>
      <c r="BW23" s="767">
        <v>2</v>
      </c>
      <c r="BX23" s="737">
        <v>13242</v>
      </c>
      <c r="BY23" s="738">
        <f t="shared" si="150"/>
        <v>13242</v>
      </c>
      <c r="BZ23" s="739">
        <f t="shared" si="151"/>
        <v>26484</v>
      </c>
      <c r="CA23" s="740">
        <f t="shared" si="152"/>
        <v>17.5</v>
      </c>
      <c r="CB23" s="741">
        <v>4634.7</v>
      </c>
      <c r="CC23" s="740">
        <f t="shared" si="152"/>
        <v>0</v>
      </c>
      <c r="CD23" s="741"/>
      <c r="CE23" s="740">
        <f t="shared" si="153"/>
        <v>0</v>
      </c>
      <c r="CF23" s="741"/>
      <c r="CG23" s="740">
        <f t="shared" si="154"/>
        <v>0</v>
      </c>
      <c r="CH23" s="741"/>
      <c r="CI23" s="740">
        <f t="shared" si="155"/>
        <v>0</v>
      </c>
      <c r="CJ23" s="741"/>
      <c r="CK23" s="740">
        <f t="shared" si="156"/>
        <v>0</v>
      </c>
      <c r="CL23" s="741">
        <v>0</v>
      </c>
      <c r="CM23" s="740">
        <f t="shared" si="157"/>
        <v>15</v>
      </c>
      <c r="CN23" s="741">
        <v>3972.6</v>
      </c>
      <c r="CO23" s="740">
        <f t="shared" si="158"/>
        <v>0</v>
      </c>
      <c r="CP23" s="741"/>
      <c r="CQ23" s="740">
        <f t="shared" si="159"/>
        <v>0</v>
      </c>
      <c r="CR23" s="741"/>
      <c r="CS23" s="740">
        <f t="shared" si="160"/>
        <v>0</v>
      </c>
      <c r="CT23" s="741"/>
      <c r="CU23" s="743">
        <f t="shared" si="161"/>
        <v>0</v>
      </c>
      <c r="CV23" s="744">
        <f t="shared" si="162"/>
        <v>35091.300000000003</v>
      </c>
      <c r="CW23" s="745">
        <v>12</v>
      </c>
      <c r="CX23" s="746">
        <f t="shared" si="163"/>
        <v>421095.6</v>
      </c>
      <c r="CY23" s="747"/>
      <c r="CZ23" s="741"/>
      <c r="DA23" s="746">
        <f t="shared" si="164"/>
        <v>421095.6</v>
      </c>
      <c r="DB23" s="746">
        <f t="shared" si="165"/>
        <v>127170.87</v>
      </c>
      <c r="DC23" s="746">
        <f t="shared" si="166"/>
        <v>548266.47</v>
      </c>
      <c r="DD23" s="750"/>
      <c r="DE23" s="1044"/>
      <c r="DF23" s="768" t="s">
        <v>417</v>
      </c>
      <c r="DG23" s="751">
        <v>1</v>
      </c>
      <c r="DH23" s="737">
        <v>13242</v>
      </c>
      <c r="DI23" s="738">
        <f t="shared" si="167"/>
        <v>13242</v>
      </c>
      <c r="DJ23" s="739">
        <f t="shared" si="168"/>
        <v>13242</v>
      </c>
      <c r="DK23" s="740">
        <f t="shared" si="169"/>
        <v>30</v>
      </c>
      <c r="DL23" s="741">
        <v>3972.6</v>
      </c>
      <c r="DM23" s="740">
        <f t="shared" si="169"/>
        <v>0</v>
      </c>
      <c r="DN23" s="741"/>
      <c r="DO23" s="740">
        <f t="shared" si="170"/>
        <v>0</v>
      </c>
      <c r="DP23" s="741"/>
      <c r="DQ23" s="740">
        <f t="shared" si="171"/>
        <v>0</v>
      </c>
      <c r="DR23" s="741"/>
      <c r="DS23" s="740">
        <f t="shared" si="172"/>
        <v>0</v>
      </c>
      <c r="DT23" s="741"/>
      <c r="DU23" s="740">
        <f t="shared" si="173"/>
        <v>0</v>
      </c>
      <c r="DV23" s="741"/>
      <c r="DW23" s="740">
        <f t="shared" si="174"/>
        <v>26</v>
      </c>
      <c r="DX23" s="741">
        <v>3442.92</v>
      </c>
      <c r="DY23" s="740">
        <f t="shared" si="175"/>
        <v>0</v>
      </c>
      <c r="DZ23" s="741"/>
      <c r="EA23" s="740">
        <f t="shared" si="176"/>
        <v>0</v>
      </c>
      <c r="EB23" s="741"/>
      <c r="EC23" s="740">
        <f t="shared" si="177"/>
        <v>0</v>
      </c>
      <c r="ED23" s="741"/>
      <c r="EE23" s="743">
        <f t="shared" si="178"/>
        <v>0</v>
      </c>
      <c r="EF23" s="744">
        <f t="shared" si="179"/>
        <v>20657.52</v>
      </c>
      <c r="EG23" s="745">
        <v>12</v>
      </c>
      <c r="EH23" s="746">
        <f t="shared" si="180"/>
        <v>247890.24</v>
      </c>
      <c r="EI23" s="747"/>
      <c r="EJ23" s="741"/>
      <c r="EK23" s="746">
        <f t="shared" si="181"/>
        <v>247890.24</v>
      </c>
      <c r="EL23" s="746">
        <f t="shared" si="182"/>
        <v>74862.850000000006</v>
      </c>
      <c r="EM23" s="746">
        <f t="shared" si="183"/>
        <v>322753.09000000003</v>
      </c>
      <c r="EO23" s="1044"/>
      <c r="EP23" s="768" t="s">
        <v>417</v>
      </c>
      <c r="EQ23" s="757"/>
      <c r="ER23" s="737">
        <v>13242</v>
      </c>
      <c r="ES23" s="738">
        <f t="shared" si="184"/>
        <v>13242</v>
      </c>
      <c r="ET23" s="739">
        <f t="shared" si="185"/>
        <v>0</v>
      </c>
      <c r="EU23" s="740">
        <f t="shared" si="186"/>
        <v>0</v>
      </c>
      <c r="EV23" s="741"/>
      <c r="EW23" s="740">
        <f t="shared" si="186"/>
        <v>0</v>
      </c>
      <c r="EX23" s="741"/>
      <c r="EY23" s="740">
        <f t="shared" si="187"/>
        <v>0</v>
      </c>
      <c r="EZ23" s="741"/>
      <c r="FA23" s="740">
        <f t="shared" si="188"/>
        <v>0</v>
      </c>
      <c r="FB23" s="741"/>
      <c r="FC23" s="740">
        <f t="shared" si="189"/>
        <v>0</v>
      </c>
      <c r="FD23" s="741"/>
      <c r="FE23" s="740">
        <f t="shared" si="190"/>
        <v>0</v>
      </c>
      <c r="FF23" s="741"/>
      <c r="FG23" s="740">
        <f t="shared" si="191"/>
        <v>0</v>
      </c>
      <c r="FH23" s="741"/>
      <c r="FI23" s="740">
        <f t="shared" si="192"/>
        <v>0</v>
      </c>
      <c r="FJ23" s="741"/>
      <c r="FK23" s="740">
        <f t="shared" si="193"/>
        <v>0</v>
      </c>
      <c r="FL23" s="741"/>
      <c r="FM23" s="740">
        <f t="shared" si="194"/>
        <v>0</v>
      </c>
      <c r="FN23" s="741"/>
      <c r="FO23" s="743">
        <f t="shared" si="195"/>
        <v>0</v>
      </c>
      <c r="FP23" s="744">
        <f t="shared" si="196"/>
        <v>0</v>
      </c>
      <c r="FQ23" s="745">
        <v>12</v>
      </c>
      <c r="FR23" s="746">
        <f t="shared" si="197"/>
        <v>0</v>
      </c>
      <c r="FS23" s="747"/>
      <c r="FT23" s="741"/>
      <c r="FU23" s="746">
        <f t="shared" si="198"/>
        <v>0</v>
      </c>
      <c r="FV23" s="746">
        <f t="shared" si="199"/>
        <v>0</v>
      </c>
      <c r="FW23" s="746">
        <f t="shared" si="200"/>
        <v>0</v>
      </c>
      <c r="FY23" s="1044"/>
      <c r="FZ23" s="768" t="s">
        <v>417</v>
      </c>
      <c r="GA23" s="737">
        <f t="shared" si="201"/>
        <v>5</v>
      </c>
      <c r="GB23" s="737">
        <v>13242</v>
      </c>
      <c r="GC23" s="738">
        <f t="shared" si="202"/>
        <v>13242</v>
      </c>
      <c r="GD23" s="743">
        <f t="shared" si="203"/>
        <v>66210</v>
      </c>
      <c r="GE23" s="743"/>
      <c r="GF23" s="737">
        <f t="shared" si="204"/>
        <v>14235.15</v>
      </c>
      <c r="GG23" s="743"/>
      <c r="GH23" s="737">
        <f t="shared" si="205"/>
        <v>0</v>
      </c>
      <c r="GI23" s="743"/>
      <c r="GJ23" s="737">
        <f t="shared" si="206"/>
        <v>0</v>
      </c>
      <c r="GK23" s="743"/>
      <c r="GL23" s="737">
        <f t="shared" si="207"/>
        <v>0</v>
      </c>
      <c r="GM23" s="743"/>
      <c r="GN23" s="737">
        <f t="shared" si="208"/>
        <v>0</v>
      </c>
      <c r="GO23" s="743"/>
      <c r="GP23" s="737">
        <f t="shared" si="209"/>
        <v>0</v>
      </c>
      <c r="GQ23" s="743"/>
      <c r="GR23" s="737">
        <f t="shared" si="210"/>
        <v>12712.32</v>
      </c>
      <c r="GS23" s="743"/>
      <c r="GT23" s="737">
        <f t="shared" si="211"/>
        <v>0</v>
      </c>
      <c r="GU23" s="743"/>
      <c r="GV23" s="737">
        <f t="shared" si="212"/>
        <v>0</v>
      </c>
      <c r="GW23" s="743"/>
      <c r="GX23" s="737">
        <f t="shared" si="213"/>
        <v>0</v>
      </c>
      <c r="GY23" s="743">
        <f t="shared" si="213"/>
        <v>0</v>
      </c>
      <c r="GZ23" s="744">
        <f t="shared" si="214"/>
        <v>93157.47</v>
      </c>
      <c r="HA23" s="745">
        <v>12</v>
      </c>
      <c r="HB23" s="746">
        <f t="shared" si="215"/>
        <v>1117889.6399999999</v>
      </c>
      <c r="HC23" s="737">
        <f t="shared" si="216"/>
        <v>0</v>
      </c>
      <c r="HD23" s="737">
        <f t="shared" si="216"/>
        <v>0</v>
      </c>
      <c r="HE23" s="746">
        <f t="shared" si="217"/>
        <v>1117889.6399999999</v>
      </c>
      <c r="HF23" s="746">
        <f t="shared" si="218"/>
        <v>337602.67</v>
      </c>
      <c r="HG23" s="746">
        <f t="shared" si="219"/>
        <v>1455492.31</v>
      </c>
    </row>
    <row r="24" spans="1:215" ht="25.5" hidden="1" x14ac:dyDescent="0.25">
      <c r="A24" s="1044"/>
      <c r="B24" s="769" t="s">
        <v>35</v>
      </c>
      <c r="C24" s="757">
        <v>66.33</v>
      </c>
      <c r="D24" s="737">
        <v>12626</v>
      </c>
      <c r="E24" s="738">
        <f t="shared" si="116"/>
        <v>12626</v>
      </c>
      <c r="F24" s="739">
        <f t="shared" si="117"/>
        <v>837482.58</v>
      </c>
      <c r="G24" s="740">
        <f t="shared" si="118"/>
        <v>20.399999999999999</v>
      </c>
      <c r="H24" s="741">
        <v>171132.81</v>
      </c>
      <c r="I24" s="742">
        <f t="shared" si="118"/>
        <v>0</v>
      </c>
      <c r="J24" s="741"/>
      <c r="K24" s="742">
        <f t="shared" si="119"/>
        <v>0.3</v>
      </c>
      <c r="L24" s="741">
        <v>2568.63</v>
      </c>
      <c r="M24" s="742">
        <f t="shared" si="120"/>
        <v>0</v>
      </c>
      <c r="N24" s="741"/>
      <c r="O24" s="742">
        <f t="shared" si="121"/>
        <v>0</v>
      </c>
      <c r="P24" s="741"/>
      <c r="Q24" s="742">
        <f t="shared" si="122"/>
        <v>0</v>
      </c>
      <c r="R24" s="741">
        <v>0</v>
      </c>
      <c r="S24" s="742">
        <f t="shared" si="123"/>
        <v>20</v>
      </c>
      <c r="T24" s="741">
        <f t="shared" si="220"/>
        <v>167496.51999999999</v>
      </c>
      <c r="U24" s="742">
        <f t="shared" si="124"/>
        <v>0.2</v>
      </c>
      <c r="V24" s="741">
        <f>D24*15%</f>
        <v>1893.9</v>
      </c>
      <c r="W24" s="742">
        <f t="shared" si="125"/>
        <v>0</v>
      </c>
      <c r="X24" s="741"/>
      <c r="Y24" s="742">
        <f t="shared" si="126"/>
        <v>0</v>
      </c>
      <c r="Z24" s="741"/>
      <c r="AA24" s="743">
        <f t="shared" si="127"/>
        <v>0</v>
      </c>
      <c r="AB24" s="744">
        <f t="shared" si="128"/>
        <v>1180574.44</v>
      </c>
      <c r="AC24" s="745">
        <v>12</v>
      </c>
      <c r="AD24" s="746">
        <f t="shared" si="129"/>
        <v>14166893.279999999</v>
      </c>
      <c r="AE24" s="747"/>
      <c r="AF24" s="741"/>
      <c r="AG24" s="746">
        <f t="shared" si="130"/>
        <v>14166893.279999999</v>
      </c>
      <c r="AH24" s="746">
        <f t="shared" si="131"/>
        <v>4278401.7699999996</v>
      </c>
      <c r="AI24" s="746">
        <f t="shared" si="132"/>
        <v>18445295.050000001</v>
      </c>
      <c r="AK24" s="1044"/>
      <c r="AL24" s="765" t="s">
        <v>35</v>
      </c>
      <c r="AM24" s="748">
        <v>46.22</v>
      </c>
      <c r="AN24" s="737">
        <v>12626</v>
      </c>
      <c r="AO24" s="738">
        <f t="shared" si="133"/>
        <v>12626</v>
      </c>
      <c r="AP24" s="739">
        <f t="shared" si="134"/>
        <v>583573.72</v>
      </c>
      <c r="AQ24" s="740">
        <f t="shared" si="135"/>
        <v>19.100000000000001</v>
      </c>
      <c r="AR24" s="741">
        <v>111319.27</v>
      </c>
      <c r="AS24" s="740">
        <f t="shared" si="135"/>
        <v>0</v>
      </c>
      <c r="AT24" s="741"/>
      <c r="AU24" s="740">
        <f t="shared" si="136"/>
        <v>0.7</v>
      </c>
      <c r="AV24" s="741">
        <v>4208.67</v>
      </c>
      <c r="AW24" s="740">
        <f t="shared" si="137"/>
        <v>0</v>
      </c>
      <c r="AX24" s="741"/>
      <c r="AY24" s="740">
        <f t="shared" si="138"/>
        <v>0</v>
      </c>
      <c r="AZ24" s="741"/>
      <c r="BA24" s="740">
        <f t="shared" si="139"/>
        <v>0</v>
      </c>
      <c r="BB24" s="741">
        <v>0</v>
      </c>
      <c r="BC24" s="740">
        <f t="shared" si="140"/>
        <v>16.8</v>
      </c>
      <c r="BD24" s="741">
        <v>98132.07</v>
      </c>
      <c r="BE24" s="740">
        <f t="shared" si="141"/>
        <v>0.5</v>
      </c>
      <c r="BF24" s="741">
        <v>3156.5</v>
      </c>
      <c r="BG24" s="740">
        <f t="shared" si="142"/>
        <v>0</v>
      </c>
      <c r="BH24" s="741"/>
      <c r="BI24" s="740">
        <f t="shared" si="143"/>
        <v>0</v>
      </c>
      <c r="BJ24" s="741"/>
      <c r="BK24" s="743">
        <v>1543.49</v>
      </c>
      <c r="BL24" s="744">
        <f t="shared" si="145"/>
        <v>801933.72</v>
      </c>
      <c r="BM24" s="745">
        <v>12</v>
      </c>
      <c r="BN24" s="746">
        <f t="shared" si="146"/>
        <v>9623204.6400000006</v>
      </c>
      <c r="BO24" s="747"/>
      <c r="BP24" s="741"/>
      <c r="BQ24" s="746">
        <f t="shared" si="147"/>
        <v>9623204.6400000006</v>
      </c>
      <c r="BR24" s="746">
        <f t="shared" si="148"/>
        <v>2906207.8</v>
      </c>
      <c r="BS24" s="746">
        <f t="shared" si="149"/>
        <v>12529412.439999999</v>
      </c>
      <c r="BU24" s="1044"/>
      <c r="BV24" s="766" t="s">
        <v>35</v>
      </c>
      <c r="BW24" s="767">
        <v>38.46</v>
      </c>
      <c r="BX24" s="737">
        <v>12626</v>
      </c>
      <c r="BY24" s="738">
        <f t="shared" si="150"/>
        <v>12626</v>
      </c>
      <c r="BZ24" s="739">
        <f t="shared" si="151"/>
        <v>485595.96</v>
      </c>
      <c r="CA24" s="740">
        <f t="shared" si="152"/>
        <v>18.3</v>
      </c>
      <c r="CB24" s="741">
        <v>89089.06</v>
      </c>
      <c r="CC24" s="740">
        <f t="shared" si="152"/>
        <v>0</v>
      </c>
      <c r="CD24" s="741"/>
      <c r="CE24" s="740">
        <f t="shared" si="153"/>
        <v>0</v>
      </c>
      <c r="CF24" s="741"/>
      <c r="CG24" s="740">
        <f t="shared" si="154"/>
        <v>0</v>
      </c>
      <c r="CH24" s="741"/>
      <c r="CI24" s="740">
        <f t="shared" si="155"/>
        <v>0</v>
      </c>
      <c r="CJ24" s="741"/>
      <c r="CK24" s="740">
        <f t="shared" si="156"/>
        <v>0</v>
      </c>
      <c r="CL24" s="741">
        <v>0</v>
      </c>
      <c r="CM24" s="740">
        <f t="shared" si="157"/>
        <v>15.2</v>
      </c>
      <c r="CN24" s="741">
        <v>74007.3</v>
      </c>
      <c r="CO24" s="740">
        <f t="shared" si="158"/>
        <v>1.5</v>
      </c>
      <c r="CP24" s="741">
        <v>7051.62</v>
      </c>
      <c r="CQ24" s="740">
        <f t="shared" si="159"/>
        <v>0</v>
      </c>
      <c r="CR24" s="741"/>
      <c r="CS24" s="740">
        <f t="shared" si="160"/>
        <v>0</v>
      </c>
      <c r="CT24" s="741"/>
      <c r="CU24" s="743">
        <f t="shared" si="161"/>
        <v>0</v>
      </c>
      <c r="CV24" s="744">
        <f t="shared" si="162"/>
        <v>655743.93999999994</v>
      </c>
      <c r="CW24" s="745">
        <v>12</v>
      </c>
      <c r="CX24" s="746">
        <f t="shared" si="163"/>
        <v>7868927.2800000003</v>
      </c>
      <c r="CY24" s="747"/>
      <c r="CZ24" s="741"/>
      <c r="DA24" s="746">
        <f t="shared" si="164"/>
        <v>7868927.2800000003</v>
      </c>
      <c r="DB24" s="746">
        <f t="shared" si="165"/>
        <v>2376416.04</v>
      </c>
      <c r="DC24" s="746">
        <f t="shared" si="166"/>
        <v>10245343.32</v>
      </c>
      <c r="DD24" s="750"/>
      <c r="DE24" s="1044"/>
      <c r="DF24" s="768" t="s">
        <v>35</v>
      </c>
      <c r="DG24" s="751">
        <v>14.44</v>
      </c>
      <c r="DH24" s="737">
        <v>12626</v>
      </c>
      <c r="DI24" s="738">
        <f t="shared" si="167"/>
        <v>12626</v>
      </c>
      <c r="DJ24" s="739">
        <f t="shared" si="168"/>
        <v>182319.44</v>
      </c>
      <c r="DK24" s="740">
        <f t="shared" si="169"/>
        <v>18.5</v>
      </c>
      <c r="DL24" s="741">
        <v>33641.980000000003</v>
      </c>
      <c r="DM24" s="740">
        <f t="shared" si="169"/>
        <v>0</v>
      </c>
      <c r="DN24" s="741"/>
      <c r="DO24" s="740">
        <f t="shared" si="170"/>
        <v>0</v>
      </c>
      <c r="DP24" s="741"/>
      <c r="DQ24" s="740">
        <f t="shared" si="171"/>
        <v>0</v>
      </c>
      <c r="DR24" s="741"/>
      <c r="DS24" s="740">
        <f t="shared" si="172"/>
        <v>0</v>
      </c>
      <c r="DT24" s="741"/>
      <c r="DU24" s="740">
        <f t="shared" si="173"/>
        <v>0</v>
      </c>
      <c r="DV24" s="741"/>
      <c r="DW24" s="740">
        <f t="shared" si="174"/>
        <v>18.899999999999999</v>
      </c>
      <c r="DX24" s="741">
        <v>34422.26</v>
      </c>
      <c r="DY24" s="740">
        <f t="shared" si="175"/>
        <v>0</v>
      </c>
      <c r="DZ24" s="741"/>
      <c r="EA24" s="740">
        <f t="shared" si="176"/>
        <v>0</v>
      </c>
      <c r="EB24" s="741"/>
      <c r="EC24" s="740">
        <f t="shared" si="177"/>
        <v>0</v>
      </c>
      <c r="ED24" s="741"/>
      <c r="EE24" s="743">
        <f t="shared" si="178"/>
        <v>0</v>
      </c>
      <c r="EF24" s="744">
        <f t="shared" si="179"/>
        <v>250383.68</v>
      </c>
      <c r="EG24" s="745">
        <v>12</v>
      </c>
      <c r="EH24" s="746">
        <f t="shared" si="180"/>
        <v>3004604.16</v>
      </c>
      <c r="EI24" s="747"/>
      <c r="EJ24" s="741"/>
      <c r="EK24" s="746">
        <f t="shared" si="181"/>
        <v>3004604.16</v>
      </c>
      <c r="EL24" s="746">
        <f t="shared" si="182"/>
        <v>907390.46</v>
      </c>
      <c r="EM24" s="746">
        <f t="shared" si="183"/>
        <v>3911994.62</v>
      </c>
      <c r="EO24" s="1044"/>
      <c r="EP24" s="770" t="s">
        <v>35</v>
      </c>
      <c r="EQ24" s="737">
        <v>9.5</v>
      </c>
      <c r="ER24" s="737">
        <v>12626</v>
      </c>
      <c r="ES24" s="738">
        <f t="shared" si="184"/>
        <v>12626</v>
      </c>
      <c r="ET24" s="739">
        <f t="shared" si="185"/>
        <v>119947</v>
      </c>
      <c r="EU24" s="740">
        <f t="shared" si="186"/>
        <v>13.1</v>
      </c>
      <c r="EV24" s="741">
        <v>15677.29</v>
      </c>
      <c r="EW24" s="740">
        <f t="shared" si="186"/>
        <v>0</v>
      </c>
      <c r="EX24" s="741"/>
      <c r="EY24" s="740">
        <f t="shared" si="187"/>
        <v>0</v>
      </c>
      <c r="EZ24" s="741"/>
      <c r="FA24" s="740">
        <f t="shared" si="188"/>
        <v>0</v>
      </c>
      <c r="FB24" s="741"/>
      <c r="FC24" s="740">
        <f t="shared" si="189"/>
        <v>0</v>
      </c>
      <c r="FD24" s="741"/>
      <c r="FE24" s="740">
        <f t="shared" si="190"/>
        <v>0</v>
      </c>
      <c r="FF24" s="741">
        <v>0</v>
      </c>
      <c r="FG24" s="740">
        <f t="shared" si="191"/>
        <v>10.5</v>
      </c>
      <c r="FH24" s="741">
        <v>12626</v>
      </c>
      <c r="FI24" s="740">
        <f t="shared" si="192"/>
        <v>1.1000000000000001</v>
      </c>
      <c r="FJ24" s="741">
        <v>1367.82</v>
      </c>
      <c r="FK24" s="740">
        <f t="shared" si="193"/>
        <v>0</v>
      </c>
      <c r="FL24" s="741"/>
      <c r="FM24" s="740">
        <f t="shared" si="194"/>
        <v>0</v>
      </c>
      <c r="FN24" s="741"/>
      <c r="FO24" s="743">
        <v>4424.3</v>
      </c>
      <c r="FP24" s="744">
        <f t="shared" si="196"/>
        <v>154042.41</v>
      </c>
      <c r="FQ24" s="745">
        <v>12</v>
      </c>
      <c r="FR24" s="746">
        <f t="shared" si="197"/>
        <v>1848508.92</v>
      </c>
      <c r="FS24" s="747"/>
      <c r="FT24" s="741"/>
      <c r="FU24" s="746">
        <f t="shared" si="198"/>
        <v>1848508.92</v>
      </c>
      <c r="FV24" s="746">
        <f t="shared" si="199"/>
        <v>558249.68999999994</v>
      </c>
      <c r="FW24" s="746">
        <f t="shared" si="200"/>
        <v>2406758.61</v>
      </c>
      <c r="FY24" s="1044"/>
      <c r="FZ24" s="770" t="s">
        <v>35</v>
      </c>
      <c r="GA24" s="737">
        <f t="shared" si="201"/>
        <v>174.95</v>
      </c>
      <c r="GB24" s="737">
        <v>12626</v>
      </c>
      <c r="GC24" s="738">
        <f t="shared" si="202"/>
        <v>12626</v>
      </c>
      <c r="GD24" s="743">
        <f t="shared" si="203"/>
        <v>2208918.7000000002</v>
      </c>
      <c r="GE24" s="743"/>
      <c r="GF24" s="737">
        <f t="shared" si="204"/>
        <v>420860.41</v>
      </c>
      <c r="GG24" s="743"/>
      <c r="GH24" s="737">
        <f t="shared" si="205"/>
        <v>0</v>
      </c>
      <c r="GI24" s="743"/>
      <c r="GJ24" s="737">
        <f t="shared" si="206"/>
        <v>6777.3</v>
      </c>
      <c r="GK24" s="743"/>
      <c r="GL24" s="737">
        <f t="shared" si="207"/>
        <v>0</v>
      </c>
      <c r="GM24" s="743"/>
      <c r="GN24" s="737">
        <f t="shared" si="208"/>
        <v>0</v>
      </c>
      <c r="GO24" s="743"/>
      <c r="GP24" s="737">
        <f t="shared" si="209"/>
        <v>0</v>
      </c>
      <c r="GQ24" s="743"/>
      <c r="GR24" s="737">
        <f t="shared" si="210"/>
        <v>386684.15</v>
      </c>
      <c r="GS24" s="743"/>
      <c r="GT24" s="737">
        <f t="shared" si="211"/>
        <v>13469.84</v>
      </c>
      <c r="GU24" s="743"/>
      <c r="GV24" s="737">
        <f t="shared" si="212"/>
        <v>0</v>
      </c>
      <c r="GW24" s="743"/>
      <c r="GX24" s="737">
        <f t="shared" si="213"/>
        <v>0</v>
      </c>
      <c r="GY24" s="743">
        <f t="shared" si="213"/>
        <v>5967.79</v>
      </c>
      <c r="GZ24" s="744">
        <f t="shared" si="214"/>
        <v>3042678.19</v>
      </c>
      <c r="HA24" s="745">
        <v>12</v>
      </c>
      <c r="HB24" s="746">
        <f t="shared" si="215"/>
        <v>36512138.280000001</v>
      </c>
      <c r="HC24" s="737">
        <f t="shared" si="216"/>
        <v>0</v>
      </c>
      <c r="HD24" s="737">
        <f t="shared" si="216"/>
        <v>0</v>
      </c>
      <c r="HE24" s="746">
        <f t="shared" si="217"/>
        <v>36512138.280000001</v>
      </c>
      <c r="HF24" s="746">
        <f t="shared" si="218"/>
        <v>11026665.76</v>
      </c>
      <c r="HG24" s="746">
        <f t="shared" si="219"/>
        <v>47538804.039999999</v>
      </c>
    </row>
    <row r="25" spans="1:215" ht="15.75" hidden="1" x14ac:dyDescent="0.25">
      <c r="A25" s="1044"/>
      <c r="B25" s="764" t="s">
        <v>34</v>
      </c>
      <c r="C25" s="757">
        <v>1</v>
      </c>
      <c r="D25" s="737">
        <v>12626</v>
      </c>
      <c r="E25" s="738">
        <f t="shared" si="116"/>
        <v>12626</v>
      </c>
      <c r="F25" s="739">
        <f t="shared" si="117"/>
        <v>12626</v>
      </c>
      <c r="G25" s="740">
        <f t="shared" si="118"/>
        <v>10</v>
      </c>
      <c r="H25" s="741">
        <v>1262.5999999999999</v>
      </c>
      <c r="I25" s="742">
        <f t="shared" si="118"/>
        <v>0</v>
      </c>
      <c r="J25" s="741"/>
      <c r="K25" s="742">
        <f t="shared" si="119"/>
        <v>0</v>
      </c>
      <c r="L25" s="741"/>
      <c r="M25" s="742">
        <f t="shared" si="120"/>
        <v>0</v>
      </c>
      <c r="N25" s="741"/>
      <c r="O25" s="742">
        <f t="shared" si="121"/>
        <v>0</v>
      </c>
      <c r="P25" s="741"/>
      <c r="Q25" s="742">
        <f t="shared" si="122"/>
        <v>0</v>
      </c>
      <c r="R25" s="741">
        <v>0</v>
      </c>
      <c r="S25" s="742">
        <f t="shared" si="123"/>
        <v>20</v>
      </c>
      <c r="T25" s="741">
        <f t="shared" si="220"/>
        <v>2525.1999999999998</v>
      </c>
      <c r="U25" s="742">
        <f t="shared" si="124"/>
        <v>0</v>
      </c>
      <c r="V25" s="741"/>
      <c r="W25" s="742">
        <f t="shared" si="125"/>
        <v>0</v>
      </c>
      <c r="X25" s="741"/>
      <c r="Y25" s="742">
        <f t="shared" si="126"/>
        <v>0</v>
      </c>
      <c r="Z25" s="741"/>
      <c r="AA25" s="743">
        <f t="shared" si="127"/>
        <v>0</v>
      </c>
      <c r="AB25" s="744">
        <f t="shared" si="128"/>
        <v>16413.8</v>
      </c>
      <c r="AC25" s="745">
        <v>12</v>
      </c>
      <c r="AD25" s="746">
        <f t="shared" si="129"/>
        <v>196965.6</v>
      </c>
      <c r="AE25" s="747"/>
      <c r="AF25" s="741"/>
      <c r="AG25" s="746">
        <f t="shared" si="130"/>
        <v>196965.6</v>
      </c>
      <c r="AH25" s="746">
        <f t="shared" si="131"/>
        <v>59483.61</v>
      </c>
      <c r="AI25" s="746">
        <f t="shared" si="132"/>
        <v>256449.21</v>
      </c>
      <c r="AK25" s="1044"/>
      <c r="AL25" s="765" t="s">
        <v>34</v>
      </c>
      <c r="AM25" s="748">
        <v>1</v>
      </c>
      <c r="AN25" s="737">
        <v>12626</v>
      </c>
      <c r="AO25" s="738">
        <f t="shared" si="133"/>
        <v>12626</v>
      </c>
      <c r="AP25" s="739">
        <f t="shared" si="134"/>
        <v>12626</v>
      </c>
      <c r="AQ25" s="740">
        <f t="shared" si="135"/>
        <v>25</v>
      </c>
      <c r="AR25" s="741">
        <v>3156.5</v>
      </c>
      <c r="AS25" s="740">
        <f t="shared" si="135"/>
        <v>0</v>
      </c>
      <c r="AT25" s="741"/>
      <c r="AU25" s="740">
        <f t="shared" si="136"/>
        <v>0</v>
      </c>
      <c r="AV25" s="741"/>
      <c r="AW25" s="740">
        <f t="shared" si="137"/>
        <v>0</v>
      </c>
      <c r="AX25" s="741"/>
      <c r="AY25" s="740">
        <f t="shared" si="138"/>
        <v>0</v>
      </c>
      <c r="AZ25" s="741"/>
      <c r="BA25" s="740">
        <f t="shared" si="139"/>
        <v>0</v>
      </c>
      <c r="BB25" s="741">
        <v>0</v>
      </c>
      <c r="BC25" s="740">
        <f t="shared" si="140"/>
        <v>20</v>
      </c>
      <c r="BD25" s="741">
        <v>2525.1999999999998</v>
      </c>
      <c r="BE25" s="740">
        <f t="shared" si="141"/>
        <v>0</v>
      </c>
      <c r="BF25" s="741"/>
      <c r="BG25" s="740">
        <f t="shared" si="142"/>
        <v>0</v>
      </c>
      <c r="BH25" s="741"/>
      <c r="BI25" s="740">
        <f t="shared" si="143"/>
        <v>0</v>
      </c>
      <c r="BJ25" s="741"/>
      <c r="BK25" s="743">
        <f t="shared" ref="BK25:BK26" si="221">IF(((SUM(AP25:BJ25))&gt;(15279*AM25)),0,((15279*AM25)-(SUM(AP25:BJ25))))</f>
        <v>0</v>
      </c>
      <c r="BL25" s="744">
        <f t="shared" si="145"/>
        <v>18307.7</v>
      </c>
      <c r="BM25" s="745">
        <v>12</v>
      </c>
      <c r="BN25" s="746">
        <f t="shared" si="146"/>
        <v>219692.4</v>
      </c>
      <c r="BO25" s="747"/>
      <c r="BP25" s="741"/>
      <c r="BQ25" s="746">
        <f t="shared" si="147"/>
        <v>219692.4</v>
      </c>
      <c r="BR25" s="746">
        <f t="shared" si="148"/>
        <v>66347.100000000006</v>
      </c>
      <c r="BS25" s="746">
        <f t="shared" si="149"/>
        <v>286039.5</v>
      </c>
      <c r="BU25" s="1044"/>
      <c r="BV25" s="766" t="s">
        <v>34</v>
      </c>
      <c r="BW25" s="767">
        <v>1</v>
      </c>
      <c r="BX25" s="737">
        <v>12626</v>
      </c>
      <c r="BY25" s="738">
        <f t="shared" si="150"/>
        <v>12626</v>
      </c>
      <c r="BZ25" s="739">
        <f t="shared" si="151"/>
        <v>12626</v>
      </c>
      <c r="CA25" s="740">
        <f t="shared" si="152"/>
        <v>10</v>
      </c>
      <c r="CB25" s="741">
        <v>1262.5999999999999</v>
      </c>
      <c r="CC25" s="740">
        <f t="shared" si="152"/>
        <v>0</v>
      </c>
      <c r="CD25" s="741"/>
      <c r="CE25" s="740">
        <f t="shared" si="153"/>
        <v>0</v>
      </c>
      <c r="CF25" s="741"/>
      <c r="CG25" s="740">
        <f t="shared" si="154"/>
        <v>0</v>
      </c>
      <c r="CH25" s="741"/>
      <c r="CI25" s="740">
        <f t="shared" si="155"/>
        <v>0</v>
      </c>
      <c r="CJ25" s="741"/>
      <c r="CK25" s="740">
        <f t="shared" si="156"/>
        <v>0</v>
      </c>
      <c r="CL25" s="741">
        <v>0</v>
      </c>
      <c r="CM25" s="740">
        <f t="shared" si="157"/>
        <v>20</v>
      </c>
      <c r="CN25" s="741">
        <v>2525.1999999999998</v>
      </c>
      <c r="CO25" s="740">
        <f t="shared" si="158"/>
        <v>5</v>
      </c>
      <c r="CP25" s="741">
        <v>631.29999999999995</v>
      </c>
      <c r="CQ25" s="740">
        <f t="shared" si="159"/>
        <v>0</v>
      </c>
      <c r="CR25" s="741"/>
      <c r="CS25" s="740">
        <f t="shared" si="160"/>
        <v>0</v>
      </c>
      <c r="CT25" s="741"/>
      <c r="CU25" s="743">
        <f t="shared" si="161"/>
        <v>0</v>
      </c>
      <c r="CV25" s="744">
        <f t="shared" si="162"/>
        <v>17045.099999999999</v>
      </c>
      <c r="CW25" s="745">
        <v>12</v>
      </c>
      <c r="CX25" s="746">
        <f t="shared" si="163"/>
        <v>204541.2</v>
      </c>
      <c r="CY25" s="747"/>
      <c r="CZ25" s="741"/>
      <c r="DA25" s="746">
        <f t="shared" si="164"/>
        <v>204541.2</v>
      </c>
      <c r="DB25" s="746">
        <f t="shared" si="165"/>
        <v>61771.44</v>
      </c>
      <c r="DC25" s="746">
        <f t="shared" si="166"/>
        <v>266312.64</v>
      </c>
      <c r="DD25" s="750"/>
      <c r="DE25" s="1044"/>
      <c r="DF25" s="766" t="s">
        <v>34</v>
      </c>
      <c r="DG25" s="757"/>
      <c r="DH25" s="737">
        <v>12626</v>
      </c>
      <c r="DI25" s="738">
        <f t="shared" si="167"/>
        <v>12626</v>
      </c>
      <c r="DJ25" s="739">
        <f t="shared" si="168"/>
        <v>0</v>
      </c>
      <c r="DK25" s="740">
        <f t="shared" si="169"/>
        <v>0</v>
      </c>
      <c r="DL25" s="741"/>
      <c r="DM25" s="740">
        <f t="shared" si="169"/>
        <v>0</v>
      </c>
      <c r="DN25" s="741"/>
      <c r="DO25" s="740">
        <f t="shared" si="170"/>
        <v>0</v>
      </c>
      <c r="DP25" s="741"/>
      <c r="DQ25" s="740">
        <f t="shared" si="171"/>
        <v>0</v>
      </c>
      <c r="DR25" s="741"/>
      <c r="DS25" s="740">
        <f t="shared" si="172"/>
        <v>0</v>
      </c>
      <c r="DT25" s="741"/>
      <c r="DU25" s="740">
        <f t="shared" si="173"/>
        <v>0</v>
      </c>
      <c r="DV25" s="741"/>
      <c r="DW25" s="740">
        <f t="shared" si="174"/>
        <v>0</v>
      </c>
      <c r="DX25" s="741"/>
      <c r="DY25" s="740">
        <f t="shared" si="175"/>
        <v>0</v>
      </c>
      <c r="DZ25" s="741"/>
      <c r="EA25" s="740">
        <f t="shared" si="176"/>
        <v>0</v>
      </c>
      <c r="EB25" s="741"/>
      <c r="EC25" s="740">
        <f t="shared" si="177"/>
        <v>0</v>
      </c>
      <c r="ED25" s="741"/>
      <c r="EE25" s="743">
        <f t="shared" si="178"/>
        <v>0</v>
      </c>
      <c r="EF25" s="744">
        <f t="shared" si="179"/>
        <v>0</v>
      </c>
      <c r="EG25" s="745">
        <v>12</v>
      </c>
      <c r="EH25" s="746">
        <f t="shared" si="180"/>
        <v>0</v>
      </c>
      <c r="EI25" s="747"/>
      <c r="EJ25" s="741"/>
      <c r="EK25" s="746">
        <f t="shared" si="181"/>
        <v>0</v>
      </c>
      <c r="EL25" s="746">
        <f t="shared" si="182"/>
        <v>0</v>
      </c>
      <c r="EM25" s="746">
        <f t="shared" si="183"/>
        <v>0</v>
      </c>
      <c r="EO25" s="1044"/>
      <c r="EP25" s="766" t="s">
        <v>34</v>
      </c>
      <c r="EQ25" s="757"/>
      <c r="ER25" s="737">
        <v>12626</v>
      </c>
      <c r="ES25" s="738">
        <f t="shared" si="184"/>
        <v>12626</v>
      </c>
      <c r="ET25" s="739">
        <f t="shared" si="185"/>
        <v>0</v>
      </c>
      <c r="EU25" s="740">
        <f t="shared" si="186"/>
        <v>0</v>
      </c>
      <c r="EV25" s="741"/>
      <c r="EW25" s="740">
        <f t="shared" si="186"/>
        <v>0</v>
      </c>
      <c r="EX25" s="741"/>
      <c r="EY25" s="740">
        <f t="shared" si="187"/>
        <v>0</v>
      </c>
      <c r="EZ25" s="741"/>
      <c r="FA25" s="740">
        <f t="shared" si="188"/>
        <v>0</v>
      </c>
      <c r="FB25" s="741"/>
      <c r="FC25" s="740">
        <f t="shared" si="189"/>
        <v>0</v>
      </c>
      <c r="FD25" s="741"/>
      <c r="FE25" s="740">
        <f t="shared" si="190"/>
        <v>0</v>
      </c>
      <c r="FF25" s="741"/>
      <c r="FG25" s="740">
        <f t="shared" si="191"/>
        <v>0</v>
      </c>
      <c r="FH25" s="741"/>
      <c r="FI25" s="740">
        <f t="shared" si="192"/>
        <v>0</v>
      </c>
      <c r="FJ25" s="741"/>
      <c r="FK25" s="740">
        <f t="shared" si="193"/>
        <v>0</v>
      </c>
      <c r="FL25" s="741"/>
      <c r="FM25" s="740">
        <f t="shared" si="194"/>
        <v>0</v>
      </c>
      <c r="FN25" s="741"/>
      <c r="FO25" s="743">
        <f t="shared" si="195"/>
        <v>0</v>
      </c>
      <c r="FP25" s="744">
        <f t="shared" si="196"/>
        <v>0</v>
      </c>
      <c r="FQ25" s="745">
        <v>12</v>
      </c>
      <c r="FR25" s="746">
        <f t="shared" si="197"/>
        <v>0</v>
      </c>
      <c r="FS25" s="747"/>
      <c r="FT25" s="741"/>
      <c r="FU25" s="746">
        <f t="shared" si="198"/>
        <v>0</v>
      </c>
      <c r="FV25" s="746">
        <f t="shared" si="199"/>
        <v>0</v>
      </c>
      <c r="FW25" s="746">
        <f t="shared" si="200"/>
        <v>0</v>
      </c>
      <c r="FY25" s="1044"/>
      <c r="FZ25" s="766" t="s">
        <v>34</v>
      </c>
      <c r="GA25" s="737">
        <f t="shared" si="201"/>
        <v>3</v>
      </c>
      <c r="GB25" s="737">
        <v>12626</v>
      </c>
      <c r="GC25" s="738">
        <f t="shared" si="202"/>
        <v>12626</v>
      </c>
      <c r="GD25" s="743">
        <f t="shared" si="203"/>
        <v>37878</v>
      </c>
      <c r="GE25" s="743"/>
      <c r="GF25" s="737">
        <f t="shared" si="204"/>
        <v>5681.7</v>
      </c>
      <c r="GG25" s="743"/>
      <c r="GH25" s="737">
        <f t="shared" si="205"/>
        <v>0</v>
      </c>
      <c r="GI25" s="743"/>
      <c r="GJ25" s="737">
        <f t="shared" si="206"/>
        <v>0</v>
      </c>
      <c r="GK25" s="743"/>
      <c r="GL25" s="737">
        <f t="shared" si="207"/>
        <v>0</v>
      </c>
      <c r="GM25" s="743"/>
      <c r="GN25" s="737">
        <f t="shared" si="208"/>
        <v>0</v>
      </c>
      <c r="GO25" s="743"/>
      <c r="GP25" s="737">
        <f t="shared" si="209"/>
        <v>0</v>
      </c>
      <c r="GQ25" s="743"/>
      <c r="GR25" s="737">
        <f t="shared" si="210"/>
        <v>7575.6</v>
      </c>
      <c r="GS25" s="743"/>
      <c r="GT25" s="737">
        <f t="shared" si="211"/>
        <v>631.29999999999995</v>
      </c>
      <c r="GU25" s="743"/>
      <c r="GV25" s="737">
        <f t="shared" si="212"/>
        <v>0</v>
      </c>
      <c r="GW25" s="743"/>
      <c r="GX25" s="737">
        <f t="shared" si="213"/>
        <v>0</v>
      </c>
      <c r="GY25" s="743">
        <f t="shared" si="213"/>
        <v>0</v>
      </c>
      <c r="GZ25" s="744">
        <f t="shared" si="214"/>
        <v>51766.6</v>
      </c>
      <c r="HA25" s="745">
        <v>12</v>
      </c>
      <c r="HB25" s="746">
        <f t="shared" si="215"/>
        <v>621199.19999999995</v>
      </c>
      <c r="HC25" s="737">
        <f t="shared" si="216"/>
        <v>0</v>
      </c>
      <c r="HD25" s="737">
        <f t="shared" si="216"/>
        <v>0</v>
      </c>
      <c r="HE25" s="746">
        <f t="shared" si="217"/>
        <v>621199.19999999995</v>
      </c>
      <c r="HF25" s="746">
        <f t="shared" si="218"/>
        <v>187602.16</v>
      </c>
      <c r="HG25" s="746">
        <f t="shared" si="219"/>
        <v>808801.36</v>
      </c>
    </row>
    <row r="26" spans="1:215" ht="15.75" hidden="1" x14ac:dyDescent="0.25">
      <c r="A26" s="1044"/>
      <c r="B26" s="764" t="s">
        <v>36</v>
      </c>
      <c r="C26" s="757">
        <v>4</v>
      </c>
      <c r="D26" s="737">
        <v>13242</v>
      </c>
      <c r="E26" s="738">
        <f t="shared" si="116"/>
        <v>13242</v>
      </c>
      <c r="F26" s="739">
        <f t="shared" si="117"/>
        <v>52968</v>
      </c>
      <c r="G26" s="740">
        <f t="shared" si="118"/>
        <v>12.5</v>
      </c>
      <c r="H26" s="741">
        <v>6621</v>
      </c>
      <c r="I26" s="742">
        <f t="shared" si="118"/>
        <v>0</v>
      </c>
      <c r="J26" s="741"/>
      <c r="K26" s="742">
        <f t="shared" si="119"/>
        <v>1.8</v>
      </c>
      <c r="L26" s="741">
        <v>945</v>
      </c>
      <c r="M26" s="742">
        <f t="shared" si="120"/>
        <v>0</v>
      </c>
      <c r="N26" s="741"/>
      <c r="O26" s="742">
        <f t="shared" si="121"/>
        <v>0</v>
      </c>
      <c r="P26" s="741"/>
      <c r="Q26" s="742">
        <f t="shared" si="122"/>
        <v>0</v>
      </c>
      <c r="R26" s="741">
        <v>0</v>
      </c>
      <c r="S26" s="742">
        <f t="shared" si="123"/>
        <v>20</v>
      </c>
      <c r="T26" s="741">
        <f t="shared" si="220"/>
        <v>10593.6</v>
      </c>
      <c r="U26" s="742">
        <f t="shared" si="124"/>
        <v>0</v>
      </c>
      <c r="V26" s="741"/>
      <c r="W26" s="742">
        <f t="shared" si="125"/>
        <v>0</v>
      </c>
      <c r="X26" s="741"/>
      <c r="Y26" s="742">
        <f t="shared" si="126"/>
        <v>0</v>
      </c>
      <c r="Z26" s="741"/>
      <c r="AA26" s="743">
        <f t="shared" si="127"/>
        <v>0</v>
      </c>
      <c r="AB26" s="744">
        <f t="shared" si="128"/>
        <v>71127.600000000006</v>
      </c>
      <c r="AC26" s="745">
        <v>12</v>
      </c>
      <c r="AD26" s="746">
        <f t="shared" si="129"/>
        <v>853531.2</v>
      </c>
      <c r="AE26" s="747"/>
      <c r="AF26" s="741"/>
      <c r="AG26" s="746">
        <f t="shared" si="130"/>
        <v>853531.2</v>
      </c>
      <c r="AH26" s="746">
        <f t="shared" si="131"/>
        <v>257766.42</v>
      </c>
      <c r="AI26" s="746">
        <f t="shared" si="132"/>
        <v>1111297.6200000001</v>
      </c>
      <c r="AK26" s="1044"/>
      <c r="AL26" s="765" t="s">
        <v>36</v>
      </c>
      <c r="AM26" s="748">
        <v>4</v>
      </c>
      <c r="AN26" s="737">
        <v>13242</v>
      </c>
      <c r="AO26" s="738">
        <f t="shared" si="133"/>
        <v>13242</v>
      </c>
      <c r="AP26" s="739">
        <f t="shared" si="134"/>
        <v>52968</v>
      </c>
      <c r="AQ26" s="740">
        <f t="shared" si="135"/>
        <v>21.3</v>
      </c>
      <c r="AR26" s="741">
        <v>11255.7</v>
      </c>
      <c r="AS26" s="740">
        <f t="shared" si="135"/>
        <v>0</v>
      </c>
      <c r="AT26" s="741"/>
      <c r="AU26" s="740">
        <f t="shared" si="136"/>
        <v>0</v>
      </c>
      <c r="AV26" s="741"/>
      <c r="AW26" s="740">
        <f t="shared" si="137"/>
        <v>0</v>
      </c>
      <c r="AX26" s="741"/>
      <c r="AY26" s="740">
        <f t="shared" si="138"/>
        <v>0</v>
      </c>
      <c r="AZ26" s="741"/>
      <c r="BA26" s="740">
        <f t="shared" si="139"/>
        <v>0</v>
      </c>
      <c r="BB26" s="741">
        <v>0</v>
      </c>
      <c r="BC26" s="740">
        <f t="shared" si="140"/>
        <v>12.5</v>
      </c>
      <c r="BD26" s="741">
        <v>6621</v>
      </c>
      <c r="BE26" s="740">
        <f t="shared" si="141"/>
        <v>0</v>
      </c>
      <c r="BF26" s="741"/>
      <c r="BG26" s="740">
        <f t="shared" si="142"/>
        <v>0</v>
      </c>
      <c r="BH26" s="741"/>
      <c r="BI26" s="740">
        <f t="shared" si="143"/>
        <v>0</v>
      </c>
      <c r="BJ26" s="741"/>
      <c r="BK26" s="743">
        <f t="shared" si="221"/>
        <v>0</v>
      </c>
      <c r="BL26" s="744">
        <f t="shared" si="145"/>
        <v>70844.7</v>
      </c>
      <c r="BM26" s="745">
        <v>12</v>
      </c>
      <c r="BN26" s="746">
        <f t="shared" si="146"/>
        <v>850136.4</v>
      </c>
      <c r="BO26" s="747"/>
      <c r="BP26" s="741"/>
      <c r="BQ26" s="746">
        <f t="shared" si="147"/>
        <v>850136.4</v>
      </c>
      <c r="BR26" s="746">
        <f t="shared" si="148"/>
        <v>256741.19</v>
      </c>
      <c r="BS26" s="746">
        <f t="shared" si="149"/>
        <v>1106877.5900000001</v>
      </c>
      <c r="BU26" s="1044"/>
      <c r="BV26" s="766" t="s">
        <v>36</v>
      </c>
      <c r="BW26" s="767">
        <v>3.5</v>
      </c>
      <c r="BX26" s="737">
        <v>13242</v>
      </c>
      <c r="BY26" s="738">
        <f t="shared" si="150"/>
        <v>13242</v>
      </c>
      <c r="BZ26" s="739">
        <f t="shared" si="151"/>
        <v>46347</v>
      </c>
      <c r="CA26" s="740">
        <f t="shared" si="152"/>
        <v>7.1</v>
      </c>
      <c r="CB26" s="741">
        <v>3310.5</v>
      </c>
      <c r="CC26" s="740">
        <f t="shared" si="152"/>
        <v>0</v>
      </c>
      <c r="CD26" s="741"/>
      <c r="CE26" s="740">
        <f t="shared" si="153"/>
        <v>0</v>
      </c>
      <c r="CF26" s="741"/>
      <c r="CG26" s="740">
        <f t="shared" si="154"/>
        <v>14.3</v>
      </c>
      <c r="CH26" s="741">
        <v>6621</v>
      </c>
      <c r="CI26" s="740">
        <f t="shared" si="155"/>
        <v>0</v>
      </c>
      <c r="CJ26" s="741"/>
      <c r="CK26" s="740">
        <f t="shared" si="156"/>
        <v>0</v>
      </c>
      <c r="CL26" s="741">
        <v>0</v>
      </c>
      <c r="CM26" s="740">
        <f t="shared" si="157"/>
        <v>10</v>
      </c>
      <c r="CN26" s="741">
        <v>4634.7</v>
      </c>
      <c r="CO26" s="740">
        <f t="shared" si="158"/>
        <v>0</v>
      </c>
      <c r="CP26" s="741"/>
      <c r="CQ26" s="740">
        <f t="shared" si="159"/>
        <v>0</v>
      </c>
      <c r="CR26" s="741"/>
      <c r="CS26" s="740">
        <f t="shared" si="160"/>
        <v>0</v>
      </c>
      <c r="CT26" s="741"/>
      <c r="CU26" s="743">
        <f t="shared" si="161"/>
        <v>0</v>
      </c>
      <c r="CV26" s="744">
        <f t="shared" si="162"/>
        <v>60913.2</v>
      </c>
      <c r="CW26" s="745">
        <v>12</v>
      </c>
      <c r="CX26" s="746">
        <f t="shared" si="163"/>
        <v>730958.4</v>
      </c>
      <c r="CY26" s="747"/>
      <c r="CZ26" s="741"/>
      <c r="DA26" s="746">
        <f t="shared" si="164"/>
        <v>730958.4</v>
      </c>
      <c r="DB26" s="746">
        <f t="shared" si="165"/>
        <v>220749.44</v>
      </c>
      <c r="DC26" s="746">
        <f t="shared" si="166"/>
        <v>951707.84</v>
      </c>
      <c r="DD26" s="750"/>
      <c r="DE26" s="1044"/>
      <c r="DF26" s="768" t="s">
        <v>36</v>
      </c>
      <c r="DG26" s="751">
        <v>1</v>
      </c>
      <c r="DH26" s="737">
        <v>13242</v>
      </c>
      <c r="DI26" s="738">
        <f t="shared" si="167"/>
        <v>13242</v>
      </c>
      <c r="DJ26" s="739">
        <f t="shared" si="168"/>
        <v>13242</v>
      </c>
      <c r="DK26" s="740">
        <f t="shared" si="169"/>
        <v>12.5</v>
      </c>
      <c r="DL26" s="741">
        <v>1655.25</v>
      </c>
      <c r="DM26" s="740">
        <f t="shared" si="169"/>
        <v>0</v>
      </c>
      <c r="DN26" s="741"/>
      <c r="DO26" s="740">
        <f t="shared" si="170"/>
        <v>0</v>
      </c>
      <c r="DP26" s="741"/>
      <c r="DQ26" s="740">
        <f t="shared" si="171"/>
        <v>0</v>
      </c>
      <c r="DR26" s="741"/>
      <c r="DS26" s="740">
        <f t="shared" si="172"/>
        <v>0</v>
      </c>
      <c r="DT26" s="741"/>
      <c r="DU26" s="740">
        <f t="shared" si="173"/>
        <v>0</v>
      </c>
      <c r="DV26" s="741"/>
      <c r="DW26" s="740">
        <f t="shared" si="174"/>
        <v>22.5</v>
      </c>
      <c r="DX26" s="741">
        <v>2979.95</v>
      </c>
      <c r="DY26" s="740">
        <f t="shared" si="175"/>
        <v>0</v>
      </c>
      <c r="DZ26" s="741"/>
      <c r="EA26" s="740">
        <f t="shared" si="176"/>
        <v>0</v>
      </c>
      <c r="EB26" s="741"/>
      <c r="EC26" s="740">
        <f t="shared" si="177"/>
        <v>0</v>
      </c>
      <c r="ED26" s="741"/>
      <c r="EE26" s="743">
        <f t="shared" si="178"/>
        <v>0</v>
      </c>
      <c r="EF26" s="744">
        <f t="shared" si="179"/>
        <v>17877.2</v>
      </c>
      <c r="EG26" s="745">
        <v>12</v>
      </c>
      <c r="EH26" s="746">
        <f t="shared" si="180"/>
        <v>214526.4</v>
      </c>
      <c r="EI26" s="747"/>
      <c r="EJ26" s="741"/>
      <c r="EK26" s="746">
        <f t="shared" si="181"/>
        <v>214526.4</v>
      </c>
      <c r="EL26" s="746">
        <f t="shared" si="182"/>
        <v>64786.97</v>
      </c>
      <c r="EM26" s="746">
        <f t="shared" si="183"/>
        <v>279313.37</v>
      </c>
      <c r="EO26" s="1044"/>
      <c r="EP26" s="770" t="s">
        <v>36</v>
      </c>
      <c r="EQ26" s="737">
        <v>1</v>
      </c>
      <c r="ER26" s="737">
        <v>13242</v>
      </c>
      <c r="ES26" s="738">
        <f t="shared" si="184"/>
        <v>13242</v>
      </c>
      <c r="ET26" s="739">
        <f t="shared" si="185"/>
        <v>13242</v>
      </c>
      <c r="EU26" s="740">
        <f t="shared" si="186"/>
        <v>25</v>
      </c>
      <c r="EV26" s="741">
        <v>3310.5</v>
      </c>
      <c r="EW26" s="740">
        <f t="shared" si="186"/>
        <v>0</v>
      </c>
      <c r="EX26" s="741"/>
      <c r="EY26" s="740">
        <f t="shared" si="187"/>
        <v>0</v>
      </c>
      <c r="EZ26" s="741"/>
      <c r="FA26" s="740">
        <f t="shared" si="188"/>
        <v>0</v>
      </c>
      <c r="FB26" s="741"/>
      <c r="FC26" s="740">
        <f t="shared" si="189"/>
        <v>0</v>
      </c>
      <c r="FD26" s="741"/>
      <c r="FE26" s="740">
        <f t="shared" si="190"/>
        <v>0</v>
      </c>
      <c r="FF26" s="741">
        <v>0</v>
      </c>
      <c r="FG26" s="740">
        <f t="shared" si="191"/>
        <v>20</v>
      </c>
      <c r="FH26" s="741">
        <v>2648.4</v>
      </c>
      <c r="FI26" s="740">
        <f t="shared" si="192"/>
        <v>0</v>
      </c>
      <c r="FJ26" s="741"/>
      <c r="FK26" s="740">
        <f t="shared" si="193"/>
        <v>0</v>
      </c>
      <c r="FL26" s="741"/>
      <c r="FM26" s="740">
        <f t="shared" si="194"/>
        <v>0</v>
      </c>
      <c r="FN26" s="741"/>
      <c r="FO26" s="743">
        <f t="shared" ref="FO26" si="222">IF(((SUM(ET26:FN26))&gt;(15279*EQ26)),0,((15279*EQ26)-(SUM(ET26:FN26))))</f>
        <v>0</v>
      </c>
      <c r="FP26" s="744">
        <f t="shared" si="196"/>
        <v>19200.900000000001</v>
      </c>
      <c r="FQ26" s="745">
        <v>12</v>
      </c>
      <c r="FR26" s="746">
        <f t="shared" si="197"/>
        <v>230410.8</v>
      </c>
      <c r="FS26" s="747"/>
      <c r="FT26" s="741"/>
      <c r="FU26" s="746">
        <f t="shared" si="198"/>
        <v>230410.8</v>
      </c>
      <c r="FV26" s="746">
        <f t="shared" si="199"/>
        <v>69584.06</v>
      </c>
      <c r="FW26" s="746">
        <f t="shared" si="200"/>
        <v>299994.86</v>
      </c>
      <c r="FY26" s="1044"/>
      <c r="FZ26" s="770" t="s">
        <v>36</v>
      </c>
      <c r="GA26" s="737">
        <f t="shared" si="201"/>
        <v>13.5</v>
      </c>
      <c r="GB26" s="737">
        <v>13242</v>
      </c>
      <c r="GC26" s="738">
        <f t="shared" si="202"/>
        <v>13242</v>
      </c>
      <c r="GD26" s="743">
        <f t="shared" si="203"/>
        <v>178767</v>
      </c>
      <c r="GE26" s="743"/>
      <c r="GF26" s="737">
        <f t="shared" si="204"/>
        <v>26152.95</v>
      </c>
      <c r="GG26" s="743"/>
      <c r="GH26" s="737">
        <f t="shared" si="205"/>
        <v>0</v>
      </c>
      <c r="GI26" s="743"/>
      <c r="GJ26" s="737">
        <f t="shared" si="206"/>
        <v>945</v>
      </c>
      <c r="GK26" s="743"/>
      <c r="GL26" s="737">
        <f t="shared" si="207"/>
        <v>6621</v>
      </c>
      <c r="GM26" s="743"/>
      <c r="GN26" s="737">
        <f t="shared" si="208"/>
        <v>0</v>
      </c>
      <c r="GO26" s="743"/>
      <c r="GP26" s="737">
        <f t="shared" si="209"/>
        <v>0</v>
      </c>
      <c r="GQ26" s="743"/>
      <c r="GR26" s="737">
        <f t="shared" si="210"/>
        <v>27477.65</v>
      </c>
      <c r="GS26" s="743"/>
      <c r="GT26" s="737">
        <f t="shared" si="211"/>
        <v>0</v>
      </c>
      <c r="GU26" s="743"/>
      <c r="GV26" s="737">
        <f t="shared" si="212"/>
        <v>0</v>
      </c>
      <c r="GW26" s="743"/>
      <c r="GX26" s="737">
        <f t="shared" si="213"/>
        <v>0</v>
      </c>
      <c r="GY26" s="743">
        <f t="shared" si="213"/>
        <v>0</v>
      </c>
      <c r="GZ26" s="744">
        <f t="shared" si="214"/>
        <v>239963.6</v>
      </c>
      <c r="HA26" s="745">
        <v>12</v>
      </c>
      <c r="HB26" s="746">
        <f t="shared" si="215"/>
        <v>2879563.2</v>
      </c>
      <c r="HC26" s="737">
        <f t="shared" si="216"/>
        <v>0</v>
      </c>
      <c r="HD26" s="737">
        <f t="shared" si="216"/>
        <v>0</v>
      </c>
      <c r="HE26" s="746">
        <f t="shared" si="217"/>
        <v>2879563.2</v>
      </c>
      <c r="HF26" s="746">
        <f t="shared" si="218"/>
        <v>869628.09</v>
      </c>
      <c r="HG26" s="746">
        <f t="shared" si="219"/>
        <v>3749191.29</v>
      </c>
    </row>
    <row r="27" spans="1:215" ht="15.75" hidden="1" x14ac:dyDescent="0.25">
      <c r="A27" s="1044"/>
      <c r="B27" s="764" t="s">
        <v>684</v>
      </c>
      <c r="C27" s="757">
        <v>1</v>
      </c>
      <c r="D27" s="737">
        <v>12626</v>
      </c>
      <c r="E27" s="738">
        <f t="shared" si="116"/>
        <v>12626</v>
      </c>
      <c r="F27" s="739">
        <f t="shared" si="117"/>
        <v>12626</v>
      </c>
      <c r="G27" s="740">
        <f t="shared" si="118"/>
        <v>25</v>
      </c>
      <c r="H27" s="741">
        <v>3156.5</v>
      </c>
      <c r="I27" s="742">
        <f t="shared" si="118"/>
        <v>0</v>
      </c>
      <c r="J27" s="741"/>
      <c r="K27" s="742">
        <f t="shared" si="119"/>
        <v>0</v>
      </c>
      <c r="L27" s="741"/>
      <c r="M27" s="742">
        <f t="shared" si="120"/>
        <v>0</v>
      </c>
      <c r="N27" s="741"/>
      <c r="O27" s="742">
        <f t="shared" si="121"/>
        <v>0</v>
      </c>
      <c r="P27" s="741"/>
      <c r="Q27" s="742">
        <f t="shared" si="122"/>
        <v>0</v>
      </c>
      <c r="R27" s="741">
        <v>0</v>
      </c>
      <c r="S27" s="742">
        <f t="shared" si="123"/>
        <v>20</v>
      </c>
      <c r="T27" s="741">
        <f t="shared" si="220"/>
        <v>2525.1999999999998</v>
      </c>
      <c r="U27" s="742">
        <f t="shared" si="124"/>
        <v>10</v>
      </c>
      <c r="V27" s="741">
        <v>1262.5999999999999</v>
      </c>
      <c r="W27" s="742">
        <f t="shared" si="125"/>
        <v>0</v>
      </c>
      <c r="X27" s="741"/>
      <c r="Y27" s="742">
        <f t="shared" si="126"/>
        <v>0</v>
      </c>
      <c r="Z27" s="741"/>
      <c r="AA27" s="743">
        <f t="shared" si="127"/>
        <v>0</v>
      </c>
      <c r="AB27" s="744">
        <f t="shared" si="128"/>
        <v>19570.3</v>
      </c>
      <c r="AC27" s="745">
        <v>12</v>
      </c>
      <c r="AD27" s="746">
        <f t="shared" si="129"/>
        <v>234843.6</v>
      </c>
      <c r="AE27" s="747"/>
      <c r="AF27" s="741"/>
      <c r="AG27" s="746">
        <f t="shared" si="130"/>
        <v>234843.6</v>
      </c>
      <c r="AH27" s="746">
        <f t="shared" si="131"/>
        <v>70922.77</v>
      </c>
      <c r="AI27" s="746">
        <f t="shared" si="132"/>
        <v>305766.37</v>
      </c>
      <c r="AK27" s="1044"/>
      <c r="AL27" s="764" t="s">
        <v>684</v>
      </c>
      <c r="AM27" s="757"/>
      <c r="AN27" s="737">
        <v>12626</v>
      </c>
      <c r="AO27" s="738">
        <f t="shared" si="133"/>
        <v>12626</v>
      </c>
      <c r="AP27" s="739">
        <f t="shared" si="134"/>
        <v>0</v>
      </c>
      <c r="AQ27" s="740">
        <f t="shared" si="135"/>
        <v>0</v>
      </c>
      <c r="AR27" s="741"/>
      <c r="AS27" s="740">
        <f t="shared" si="135"/>
        <v>0</v>
      </c>
      <c r="AT27" s="741"/>
      <c r="AU27" s="740">
        <f t="shared" si="136"/>
        <v>0</v>
      </c>
      <c r="AV27" s="741"/>
      <c r="AW27" s="740">
        <f t="shared" si="137"/>
        <v>0</v>
      </c>
      <c r="AX27" s="741"/>
      <c r="AY27" s="740">
        <f t="shared" si="138"/>
        <v>0</v>
      </c>
      <c r="AZ27" s="741"/>
      <c r="BA27" s="740">
        <f t="shared" si="139"/>
        <v>0</v>
      </c>
      <c r="BB27" s="741"/>
      <c r="BC27" s="740">
        <f t="shared" si="140"/>
        <v>0</v>
      </c>
      <c r="BD27" s="741"/>
      <c r="BE27" s="740">
        <f t="shared" si="141"/>
        <v>0</v>
      </c>
      <c r="BF27" s="741"/>
      <c r="BG27" s="740">
        <f t="shared" si="142"/>
        <v>0</v>
      </c>
      <c r="BH27" s="741"/>
      <c r="BI27" s="740">
        <f t="shared" si="143"/>
        <v>0</v>
      </c>
      <c r="BJ27" s="741"/>
      <c r="BK27" s="743">
        <f t="shared" ref="BK27:BK29" si="223">IF(((SUM(AP27:BJ27))&gt;(15279*AM27)),0,((15279*AM27)-(SUM(AP27:BJ27))))</f>
        <v>0</v>
      </c>
      <c r="BL27" s="744">
        <f t="shared" si="145"/>
        <v>0</v>
      </c>
      <c r="BM27" s="745">
        <v>12</v>
      </c>
      <c r="BN27" s="746">
        <f t="shared" si="146"/>
        <v>0</v>
      </c>
      <c r="BO27" s="747"/>
      <c r="BP27" s="741"/>
      <c r="BQ27" s="746">
        <f t="shared" si="147"/>
        <v>0</v>
      </c>
      <c r="BR27" s="746">
        <f t="shared" si="148"/>
        <v>0</v>
      </c>
      <c r="BS27" s="746">
        <f t="shared" si="149"/>
        <v>0</v>
      </c>
      <c r="BU27" s="1044"/>
      <c r="BV27" s="764" t="s">
        <v>684</v>
      </c>
      <c r="BW27" s="757"/>
      <c r="BX27" s="737">
        <v>12626</v>
      </c>
      <c r="BY27" s="738">
        <f t="shared" si="150"/>
        <v>12626</v>
      </c>
      <c r="BZ27" s="739">
        <f t="shared" si="151"/>
        <v>0</v>
      </c>
      <c r="CA27" s="740">
        <f t="shared" si="152"/>
        <v>0</v>
      </c>
      <c r="CB27" s="741"/>
      <c r="CC27" s="740">
        <f t="shared" si="152"/>
        <v>0</v>
      </c>
      <c r="CD27" s="741"/>
      <c r="CE27" s="740">
        <f t="shared" si="153"/>
        <v>0</v>
      </c>
      <c r="CF27" s="741"/>
      <c r="CG27" s="740">
        <f t="shared" si="154"/>
        <v>0</v>
      </c>
      <c r="CH27" s="741"/>
      <c r="CI27" s="740">
        <f t="shared" si="155"/>
        <v>0</v>
      </c>
      <c r="CJ27" s="741"/>
      <c r="CK27" s="740">
        <f t="shared" si="156"/>
        <v>0</v>
      </c>
      <c r="CL27" s="741"/>
      <c r="CM27" s="740">
        <f t="shared" si="157"/>
        <v>0</v>
      </c>
      <c r="CN27" s="741"/>
      <c r="CO27" s="740">
        <f t="shared" si="158"/>
        <v>0</v>
      </c>
      <c r="CP27" s="741"/>
      <c r="CQ27" s="740">
        <f t="shared" si="159"/>
        <v>0</v>
      </c>
      <c r="CR27" s="741"/>
      <c r="CS27" s="740">
        <f t="shared" si="160"/>
        <v>0</v>
      </c>
      <c r="CT27" s="741"/>
      <c r="CU27" s="743">
        <f t="shared" si="161"/>
        <v>0</v>
      </c>
      <c r="CV27" s="744">
        <f t="shared" si="162"/>
        <v>0</v>
      </c>
      <c r="CW27" s="745">
        <v>12</v>
      </c>
      <c r="CX27" s="746">
        <f t="shared" si="163"/>
        <v>0</v>
      </c>
      <c r="CY27" s="747"/>
      <c r="CZ27" s="741"/>
      <c r="DA27" s="746">
        <f t="shared" si="164"/>
        <v>0</v>
      </c>
      <c r="DB27" s="746">
        <f t="shared" si="165"/>
        <v>0</v>
      </c>
      <c r="DC27" s="746">
        <f t="shared" si="166"/>
        <v>0</v>
      </c>
      <c r="DD27" s="750"/>
      <c r="DE27" s="1044"/>
      <c r="DF27" s="764" t="s">
        <v>684</v>
      </c>
      <c r="DG27" s="757"/>
      <c r="DH27" s="737">
        <v>12626</v>
      </c>
      <c r="DI27" s="738">
        <f t="shared" si="167"/>
        <v>12626</v>
      </c>
      <c r="DJ27" s="739">
        <f t="shared" si="168"/>
        <v>0</v>
      </c>
      <c r="DK27" s="740">
        <f t="shared" si="169"/>
        <v>0</v>
      </c>
      <c r="DL27" s="741"/>
      <c r="DM27" s="740">
        <f t="shared" si="169"/>
        <v>0</v>
      </c>
      <c r="DN27" s="741"/>
      <c r="DO27" s="740">
        <f t="shared" si="170"/>
        <v>0</v>
      </c>
      <c r="DP27" s="741"/>
      <c r="DQ27" s="740">
        <f t="shared" si="171"/>
        <v>0</v>
      </c>
      <c r="DR27" s="741"/>
      <c r="DS27" s="740">
        <f t="shared" si="172"/>
        <v>0</v>
      </c>
      <c r="DT27" s="741"/>
      <c r="DU27" s="740">
        <f t="shared" si="173"/>
        <v>0</v>
      </c>
      <c r="DV27" s="741"/>
      <c r="DW27" s="740">
        <f t="shared" si="174"/>
        <v>0</v>
      </c>
      <c r="DX27" s="741"/>
      <c r="DY27" s="740">
        <f t="shared" si="175"/>
        <v>0</v>
      </c>
      <c r="DZ27" s="741"/>
      <c r="EA27" s="740">
        <f t="shared" si="176"/>
        <v>0</v>
      </c>
      <c r="EB27" s="741"/>
      <c r="EC27" s="740">
        <f t="shared" si="177"/>
        <v>0</v>
      </c>
      <c r="ED27" s="741"/>
      <c r="EE27" s="743">
        <f t="shared" si="178"/>
        <v>0</v>
      </c>
      <c r="EF27" s="744">
        <f t="shared" si="179"/>
        <v>0</v>
      </c>
      <c r="EG27" s="745">
        <v>12</v>
      </c>
      <c r="EH27" s="746">
        <f t="shared" si="180"/>
        <v>0</v>
      </c>
      <c r="EI27" s="747"/>
      <c r="EJ27" s="741"/>
      <c r="EK27" s="746">
        <f t="shared" si="181"/>
        <v>0</v>
      </c>
      <c r="EL27" s="746">
        <f t="shared" si="182"/>
        <v>0</v>
      </c>
      <c r="EM27" s="746">
        <f t="shared" si="183"/>
        <v>0</v>
      </c>
      <c r="EO27" s="1044"/>
      <c r="EP27" s="764" t="s">
        <v>684</v>
      </c>
      <c r="EQ27" s="757"/>
      <c r="ER27" s="737">
        <v>12626</v>
      </c>
      <c r="ES27" s="738">
        <f t="shared" si="184"/>
        <v>12626</v>
      </c>
      <c r="ET27" s="739">
        <f t="shared" si="185"/>
        <v>0</v>
      </c>
      <c r="EU27" s="740">
        <f t="shared" si="186"/>
        <v>0</v>
      </c>
      <c r="EV27" s="741"/>
      <c r="EW27" s="740">
        <f t="shared" si="186"/>
        <v>0</v>
      </c>
      <c r="EX27" s="741"/>
      <c r="EY27" s="740">
        <f t="shared" si="187"/>
        <v>0</v>
      </c>
      <c r="EZ27" s="741"/>
      <c r="FA27" s="740">
        <f t="shared" si="188"/>
        <v>0</v>
      </c>
      <c r="FB27" s="741"/>
      <c r="FC27" s="740">
        <f t="shared" si="189"/>
        <v>0</v>
      </c>
      <c r="FD27" s="741"/>
      <c r="FE27" s="740">
        <f t="shared" si="190"/>
        <v>0</v>
      </c>
      <c r="FF27" s="741"/>
      <c r="FG27" s="740">
        <f t="shared" si="191"/>
        <v>0</v>
      </c>
      <c r="FH27" s="741"/>
      <c r="FI27" s="740">
        <f t="shared" si="192"/>
        <v>0</v>
      </c>
      <c r="FJ27" s="741"/>
      <c r="FK27" s="740">
        <f t="shared" si="193"/>
        <v>0</v>
      </c>
      <c r="FL27" s="741"/>
      <c r="FM27" s="740">
        <f t="shared" si="194"/>
        <v>0</v>
      </c>
      <c r="FN27" s="741"/>
      <c r="FO27" s="743">
        <f t="shared" si="195"/>
        <v>0</v>
      </c>
      <c r="FP27" s="744">
        <f t="shared" si="196"/>
        <v>0</v>
      </c>
      <c r="FQ27" s="745">
        <v>12</v>
      </c>
      <c r="FR27" s="746">
        <f t="shared" si="197"/>
        <v>0</v>
      </c>
      <c r="FS27" s="747"/>
      <c r="FT27" s="741"/>
      <c r="FU27" s="746">
        <f t="shared" si="198"/>
        <v>0</v>
      </c>
      <c r="FV27" s="746">
        <f t="shared" si="199"/>
        <v>0</v>
      </c>
      <c r="FW27" s="746">
        <f t="shared" si="200"/>
        <v>0</v>
      </c>
      <c r="FY27" s="1044"/>
      <c r="FZ27" s="764" t="s">
        <v>684</v>
      </c>
      <c r="GA27" s="737">
        <f t="shared" si="201"/>
        <v>1</v>
      </c>
      <c r="GB27" s="737">
        <v>12626</v>
      </c>
      <c r="GC27" s="738">
        <f t="shared" si="202"/>
        <v>12626</v>
      </c>
      <c r="GD27" s="743">
        <f t="shared" si="203"/>
        <v>12626</v>
      </c>
      <c r="GE27" s="743"/>
      <c r="GF27" s="737">
        <f t="shared" si="204"/>
        <v>3156.5</v>
      </c>
      <c r="GG27" s="743"/>
      <c r="GH27" s="737">
        <f t="shared" si="205"/>
        <v>0</v>
      </c>
      <c r="GI27" s="743"/>
      <c r="GJ27" s="737">
        <f t="shared" si="206"/>
        <v>0</v>
      </c>
      <c r="GK27" s="743"/>
      <c r="GL27" s="737">
        <f t="shared" si="207"/>
        <v>0</v>
      </c>
      <c r="GM27" s="743"/>
      <c r="GN27" s="737">
        <f t="shared" si="208"/>
        <v>0</v>
      </c>
      <c r="GO27" s="743"/>
      <c r="GP27" s="737">
        <f t="shared" si="209"/>
        <v>0</v>
      </c>
      <c r="GQ27" s="743"/>
      <c r="GR27" s="737">
        <f t="shared" si="210"/>
        <v>2525.1999999999998</v>
      </c>
      <c r="GS27" s="743"/>
      <c r="GT27" s="737">
        <f t="shared" si="211"/>
        <v>1262.5999999999999</v>
      </c>
      <c r="GU27" s="743"/>
      <c r="GV27" s="737">
        <f t="shared" si="212"/>
        <v>0</v>
      </c>
      <c r="GW27" s="743"/>
      <c r="GX27" s="737">
        <f t="shared" si="213"/>
        <v>0</v>
      </c>
      <c r="GY27" s="743">
        <f t="shared" si="213"/>
        <v>0</v>
      </c>
      <c r="GZ27" s="744">
        <f t="shared" si="214"/>
        <v>19570.3</v>
      </c>
      <c r="HA27" s="745">
        <v>12</v>
      </c>
      <c r="HB27" s="746">
        <f t="shared" si="215"/>
        <v>234843.6</v>
      </c>
      <c r="HC27" s="737">
        <f t="shared" si="216"/>
        <v>0</v>
      </c>
      <c r="HD27" s="737">
        <f t="shared" si="216"/>
        <v>0</v>
      </c>
      <c r="HE27" s="746">
        <f t="shared" si="217"/>
        <v>234843.6</v>
      </c>
      <c r="HF27" s="746">
        <f t="shared" si="218"/>
        <v>70922.77</v>
      </c>
      <c r="HG27" s="746">
        <f t="shared" si="219"/>
        <v>305766.37</v>
      </c>
    </row>
    <row r="28" spans="1:215" ht="15.75" hidden="1" x14ac:dyDescent="0.25">
      <c r="A28" s="1044"/>
      <c r="B28" s="764" t="s">
        <v>37</v>
      </c>
      <c r="C28" s="757">
        <v>5.5</v>
      </c>
      <c r="D28" s="737">
        <v>12626</v>
      </c>
      <c r="E28" s="738">
        <f t="shared" si="116"/>
        <v>12626</v>
      </c>
      <c r="F28" s="739">
        <f t="shared" si="117"/>
        <v>69443</v>
      </c>
      <c r="G28" s="740">
        <f t="shared" si="118"/>
        <v>8.6</v>
      </c>
      <c r="H28" s="741">
        <v>5997.35</v>
      </c>
      <c r="I28" s="742">
        <f t="shared" si="118"/>
        <v>0</v>
      </c>
      <c r="J28" s="741"/>
      <c r="K28" s="742">
        <f t="shared" si="119"/>
        <v>0</v>
      </c>
      <c r="L28" s="741"/>
      <c r="M28" s="742">
        <f t="shared" si="120"/>
        <v>0</v>
      </c>
      <c r="N28" s="741"/>
      <c r="O28" s="742">
        <f t="shared" si="121"/>
        <v>0</v>
      </c>
      <c r="P28" s="741"/>
      <c r="Q28" s="742">
        <f t="shared" si="122"/>
        <v>0</v>
      </c>
      <c r="R28" s="741">
        <v>0</v>
      </c>
      <c r="S28" s="742">
        <f t="shared" si="123"/>
        <v>20</v>
      </c>
      <c r="T28" s="741">
        <f t="shared" si="220"/>
        <v>13888.6</v>
      </c>
      <c r="U28" s="742">
        <f t="shared" si="124"/>
        <v>0.8</v>
      </c>
      <c r="V28" s="741">
        <v>587.11</v>
      </c>
      <c r="W28" s="742">
        <f t="shared" si="125"/>
        <v>0</v>
      </c>
      <c r="X28" s="741"/>
      <c r="Y28" s="742">
        <f t="shared" si="126"/>
        <v>0</v>
      </c>
      <c r="Z28" s="741"/>
      <c r="AA28" s="743">
        <f t="shared" si="127"/>
        <v>0</v>
      </c>
      <c r="AB28" s="744">
        <f t="shared" si="128"/>
        <v>89916.06</v>
      </c>
      <c r="AC28" s="745">
        <v>12</v>
      </c>
      <c r="AD28" s="746">
        <f t="shared" si="129"/>
        <v>1078992.72</v>
      </c>
      <c r="AE28" s="747"/>
      <c r="AF28" s="741"/>
      <c r="AG28" s="746">
        <f t="shared" si="130"/>
        <v>1078992.72</v>
      </c>
      <c r="AH28" s="746">
        <f t="shared" si="131"/>
        <v>325855.8</v>
      </c>
      <c r="AI28" s="746">
        <f t="shared" si="132"/>
        <v>1404848.52</v>
      </c>
      <c r="AK28" s="1044"/>
      <c r="AL28" s="765" t="s">
        <v>37</v>
      </c>
      <c r="AM28" s="748">
        <v>9.5</v>
      </c>
      <c r="AN28" s="737">
        <v>12626</v>
      </c>
      <c r="AO28" s="738">
        <f t="shared" si="133"/>
        <v>12626</v>
      </c>
      <c r="AP28" s="739">
        <f t="shared" si="134"/>
        <v>119947</v>
      </c>
      <c r="AQ28" s="740">
        <f t="shared" si="135"/>
        <v>13.6</v>
      </c>
      <c r="AR28" s="741">
        <v>16287.54</v>
      </c>
      <c r="AS28" s="740">
        <f t="shared" si="135"/>
        <v>0</v>
      </c>
      <c r="AT28" s="741"/>
      <c r="AU28" s="740">
        <f t="shared" si="136"/>
        <v>0</v>
      </c>
      <c r="AV28" s="741"/>
      <c r="AW28" s="740">
        <f t="shared" si="137"/>
        <v>0</v>
      </c>
      <c r="AX28" s="741"/>
      <c r="AY28" s="740">
        <f t="shared" si="138"/>
        <v>0</v>
      </c>
      <c r="AZ28" s="741"/>
      <c r="BA28" s="740">
        <f t="shared" si="139"/>
        <v>0</v>
      </c>
      <c r="BB28" s="741">
        <v>0</v>
      </c>
      <c r="BC28" s="740">
        <f t="shared" si="140"/>
        <v>8.3000000000000007</v>
      </c>
      <c r="BD28" s="741">
        <v>9911.41</v>
      </c>
      <c r="BE28" s="740">
        <f t="shared" si="141"/>
        <v>0</v>
      </c>
      <c r="BF28" s="741"/>
      <c r="BG28" s="740">
        <f t="shared" si="142"/>
        <v>0</v>
      </c>
      <c r="BH28" s="741"/>
      <c r="BI28" s="740">
        <f t="shared" si="143"/>
        <v>0</v>
      </c>
      <c r="BJ28" s="741"/>
      <c r="BK28" s="743">
        <f t="shared" si="223"/>
        <v>0</v>
      </c>
      <c r="BL28" s="744">
        <f t="shared" si="145"/>
        <v>146145.95000000001</v>
      </c>
      <c r="BM28" s="745">
        <v>12</v>
      </c>
      <c r="BN28" s="746">
        <f t="shared" si="146"/>
        <v>1753751.4</v>
      </c>
      <c r="BO28" s="747"/>
      <c r="BP28" s="741"/>
      <c r="BQ28" s="746">
        <f t="shared" si="147"/>
        <v>1753751.4</v>
      </c>
      <c r="BR28" s="746">
        <f t="shared" si="148"/>
        <v>529632.92000000004</v>
      </c>
      <c r="BS28" s="746">
        <f t="shared" si="149"/>
        <v>2283384.3199999998</v>
      </c>
      <c r="BU28" s="1044"/>
      <c r="BV28" s="771" t="s">
        <v>37</v>
      </c>
      <c r="BW28" s="767">
        <v>8</v>
      </c>
      <c r="BX28" s="737">
        <v>12626</v>
      </c>
      <c r="BY28" s="738">
        <f t="shared" si="150"/>
        <v>12626</v>
      </c>
      <c r="BZ28" s="739">
        <f t="shared" si="151"/>
        <v>101008</v>
      </c>
      <c r="CA28" s="740">
        <f t="shared" si="152"/>
        <v>10.9</v>
      </c>
      <c r="CB28" s="741">
        <v>11047.75</v>
      </c>
      <c r="CC28" s="740">
        <f t="shared" si="152"/>
        <v>0</v>
      </c>
      <c r="CD28" s="741"/>
      <c r="CE28" s="740">
        <f t="shared" si="153"/>
        <v>0</v>
      </c>
      <c r="CF28" s="741"/>
      <c r="CG28" s="740">
        <f t="shared" si="154"/>
        <v>0</v>
      </c>
      <c r="CH28" s="741"/>
      <c r="CI28" s="740">
        <f t="shared" si="155"/>
        <v>0</v>
      </c>
      <c r="CJ28" s="741"/>
      <c r="CK28" s="740">
        <f t="shared" si="156"/>
        <v>0</v>
      </c>
      <c r="CL28" s="741">
        <v>0</v>
      </c>
      <c r="CM28" s="740">
        <f t="shared" si="157"/>
        <v>10.6</v>
      </c>
      <c r="CN28" s="741">
        <v>10732.1</v>
      </c>
      <c r="CO28" s="740">
        <f t="shared" si="158"/>
        <v>0</v>
      </c>
      <c r="CP28" s="741"/>
      <c r="CQ28" s="740">
        <f t="shared" si="159"/>
        <v>0</v>
      </c>
      <c r="CR28" s="741"/>
      <c r="CS28" s="740">
        <f t="shared" si="160"/>
        <v>0</v>
      </c>
      <c r="CT28" s="741"/>
      <c r="CU28" s="743">
        <f t="shared" si="161"/>
        <v>0</v>
      </c>
      <c r="CV28" s="744">
        <f t="shared" si="162"/>
        <v>122787.85</v>
      </c>
      <c r="CW28" s="745">
        <v>12</v>
      </c>
      <c r="CX28" s="746">
        <f t="shared" si="163"/>
        <v>1473454.2</v>
      </c>
      <c r="CY28" s="747"/>
      <c r="CZ28" s="741"/>
      <c r="DA28" s="746">
        <f t="shared" si="164"/>
        <v>1473454.2</v>
      </c>
      <c r="DB28" s="746">
        <f t="shared" si="165"/>
        <v>444983.17</v>
      </c>
      <c r="DC28" s="746">
        <f t="shared" si="166"/>
        <v>1918437.37</v>
      </c>
      <c r="DD28" s="750"/>
      <c r="DE28" s="1044"/>
      <c r="DF28" s="768" t="s">
        <v>37</v>
      </c>
      <c r="DG28" s="751">
        <v>1</v>
      </c>
      <c r="DH28" s="737">
        <v>12626</v>
      </c>
      <c r="DI28" s="738">
        <f t="shared" si="167"/>
        <v>12626</v>
      </c>
      <c r="DJ28" s="739">
        <f t="shared" si="168"/>
        <v>12626</v>
      </c>
      <c r="DK28" s="740">
        <f t="shared" si="169"/>
        <v>25</v>
      </c>
      <c r="DL28" s="741">
        <v>3156.5</v>
      </c>
      <c r="DM28" s="740">
        <f t="shared" si="169"/>
        <v>0</v>
      </c>
      <c r="DN28" s="741"/>
      <c r="DO28" s="740">
        <f t="shared" si="170"/>
        <v>0</v>
      </c>
      <c r="DP28" s="741"/>
      <c r="DQ28" s="740">
        <f t="shared" si="171"/>
        <v>0</v>
      </c>
      <c r="DR28" s="741"/>
      <c r="DS28" s="740">
        <f t="shared" si="172"/>
        <v>0</v>
      </c>
      <c r="DT28" s="741"/>
      <c r="DU28" s="740">
        <f t="shared" si="173"/>
        <v>0</v>
      </c>
      <c r="DV28" s="741"/>
      <c r="DW28" s="740">
        <f t="shared" si="174"/>
        <v>25</v>
      </c>
      <c r="DX28" s="741">
        <v>3156.5</v>
      </c>
      <c r="DY28" s="740">
        <f t="shared" si="175"/>
        <v>0</v>
      </c>
      <c r="DZ28" s="741"/>
      <c r="EA28" s="740">
        <f t="shared" si="176"/>
        <v>0</v>
      </c>
      <c r="EB28" s="741"/>
      <c r="EC28" s="740">
        <f t="shared" si="177"/>
        <v>0</v>
      </c>
      <c r="ED28" s="741"/>
      <c r="EE28" s="743">
        <f t="shared" si="178"/>
        <v>0</v>
      </c>
      <c r="EF28" s="744">
        <f t="shared" si="179"/>
        <v>18939</v>
      </c>
      <c r="EG28" s="745">
        <v>12</v>
      </c>
      <c r="EH28" s="746">
        <f t="shared" si="180"/>
        <v>227268</v>
      </c>
      <c r="EI28" s="747"/>
      <c r="EJ28" s="741"/>
      <c r="EK28" s="746">
        <f t="shared" si="181"/>
        <v>227268</v>
      </c>
      <c r="EL28" s="746">
        <f t="shared" si="182"/>
        <v>68634.94</v>
      </c>
      <c r="EM28" s="746">
        <f t="shared" si="183"/>
        <v>295902.94</v>
      </c>
      <c r="EO28" s="1044"/>
      <c r="EP28" s="770" t="s">
        <v>37</v>
      </c>
      <c r="EQ28" s="737">
        <v>0.5</v>
      </c>
      <c r="ER28" s="737">
        <v>12626</v>
      </c>
      <c r="ES28" s="738">
        <f t="shared" si="184"/>
        <v>12626</v>
      </c>
      <c r="ET28" s="739">
        <f t="shared" si="185"/>
        <v>6313</v>
      </c>
      <c r="EU28" s="740">
        <f t="shared" si="186"/>
        <v>25</v>
      </c>
      <c r="EV28" s="741">
        <v>1578.25</v>
      </c>
      <c r="EW28" s="740">
        <f t="shared" si="186"/>
        <v>0</v>
      </c>
      <c r="EX28" s="741"/>
      <c r="EY28" s="740">
        <f t="shared" si="187"/>
        <v>0</v>
      </c>
      <c r="EZ28" s="741"/>
      <c r="FA28" s="740">
        <f t="shared" si="188"/>
        <v>0</v>
      </c>
      <c r="FB28" s="741"/>
      <c r="FC28" s="740">
        <f t="shared" si="189"/>
        <v>0</v>
      </c>
      <c r="FD28" s="741"/>
      <c r="FE28" s="740">
        <f t="shared" si="190"/>
        <v>0</v>
      </c>
      <c r="FF28" s="741">
        <v>0</v>
      </c>
      <c r="FG28" s="740">
        <f t="shared" si="191"/>
        <v>0</v>
      </c>
      <c r="FH28" s="741"/>
      <c r="FI28" s="740">
        <f t="shared" si="192"/>
        <v>0</v>
      </c>
      <c r="FJ28" s="741"/>
      <c r="FK28" s="740">
        <f t="shared" si="193"/>
        <v>0</v>
      </c>
      <c r="FL28" s="741"/>
      <c r="FM28" s="740">
        <f t="shared" si="194"/>
        <v>0</v>
      </c>
      <c r="FN28" s="741"/>
      <c r="FO28" s="743">
        <f t="shared" ref="FO28" si="224">IF(((SUM(ET28:FN28))&gt;(15279*EQ28)),0,((15279*EQ28)-(SUM(ET28:FN28))))</f>
        <v>0</v>
      </c>
      <c r="FP28" s="744">
        <f t="shared" si="196"/>
        <v>7891.25</v>
      </c>
      <c r="FQ28" s="745">
        <v>12</v>
      </c>
      <c r="FR28" s="746">
        <f t="shared" si="197"/>
        <v>94695</v>
      </c>
      <c r="FS28" s="747"/>
      <c r="FT28" s="741"/>
      <c r="FU28" s="746">
        <f t="shared" si="198"/>
        <v>94695</v>
      </c>
      <c r="FV28" s="746">
        <f t="shared" si="199"/>
        <v>28597.89</v>
      </c>
      <c r="FW28" s="746">
        <f t="shared" si="200"/>
        <v>123292.89</v>
      </c>
      <c r="FY28" s="1044"/>
      <c r="FZ28" s="770" t="s">
        <v>37</v>
      </c>
      <c r="GA28" s="737">
        <f t="shared" si="201"/>
        <v>24.5</v>
      </c>
      <c r="GB28" s="737">
        <v>12626</v>
      </c>
      <c r="GC28" s="738">
        <f t="shared" si="202"/>
        <v>12626</v>
      </c>
      <c r="GD28" s="743">
        <f t="shared" si="203"/>
        <v>309337</v>
      </c>
      <c r="GE28" s="743"/>
      <c r="GF28" s="737">
        <f t="shared" si="204"/>
        <v>38067.39</v>
      </c>
      <c r="GG28" s="743"/>
      <c r="GH28" s="737">
        <f t="shared" si="205"/>
        <v>0</v>
      </c>
      <c r="GI28" s="743"/>
      <c r="GJ28" s="737">
        <f t="shared" si="206"/>
        <v>0</v>
      </c>
      <c r="GK28" s="743"/>
      <c r="GL28" s="737">
        <f t="shared" si="207"/>
        <v>0</v>
      </c>
      <c r="GM28" s="743"/>
      <c r="GN28" s="737">
        <f t="shared" si="208"/>
        <v>0</v>
      </c>
      <c r="GO28" s="743"/>
      <c r="GP28" s="737">
        <f t="shared" si="209"/>
        <v>0</v>
      </c>
      <c r="GQ28" s="743"/>
      <c r="GR28" s="737">
        <f t="shared" si="210"/>
        <v>37688.61</v>
      </c>
      <c r="GS28" s="743"/>
      <c r="GT28" s="737">
        <f t="shared" si="211"/>
        <v>587.11</v>
      </c>
      <c r="GU28" s="743"/>
      <c r="GV28" s="737">
        <f t="shared" si="212"/>
        <v>0</v>
      </c>
      <c r="GW28" s="743"/>
      <c r="GX28" s="737">
        <f t="shared" si="213"/>
        <v>0</v>
      </c>
      <c r="GY28" s="743">
        <f t="shared" si="213"/>
        <v>0</v>
      </c>
      <c r="GZ28" s="744">
        <f t="shared" si="214"/>
        <v>385680.11</v>
      </c>
      <c r="HA28" s="745">
        <v>12</v>
      </c>
      <c r="HB28" s="746">
        <f t="shared" si="215"/>
        <v>4628161.32</v>
      </c>
      <c r="HC28" s="737">
        <f t="shared" si="216"/>
        <v>0</v>
      </c>
      <c r="HD28" s="737">
        <f t="shared" si="216"/>
        <v>0</v>
      </c>
      <c r="HE28" s="746">
        <f t="shared" si="217"/>
        <v>4628161.32</v>
      </c>
      <c r="HF28" s="746">
        <f t="shared" si="218"/>
        <v>1397704.72</v>
      </c>
      <c r="HG28" s="746">
        <f t="shared" si="219"/>
        <v>6025866.04</v>
      </c>
    </row>
    <row r="29" spans="1:215" ht="15.75" hidden="1" x14ac:dyDescent="0.25">
      <c r="A29" s="1044"/>
      <c r="B29" s="764" t="s">
        <v>38</v>
      </c>
      <c r="C29" s="757">
        <v>9</v>
      </c>
      <c r="D29" s="737">
        <v>12626</v>
      </c>
      <c r="E29" s="738">
        <f t="shared" si="116"/>
        <v>12626</v>
      </c>
      <c r="F29" s="739">
        <f t="shared" si="117"/>
        <v>113634</v>
      </c>
      <c r="G29" s="740">
        <f t="shared" si="118"/>
        <v>22.3</v>
      </c>
      <c r="H29" s="741">
        <v>25378.26</v>
      </c>
      <c r="I29" s="742">
        <f t="shared" si="118"/>
        <v>0</v>
      </c>
      <c r="J29" s="741"/>
      <c r="K29" s="742">
        <f t="shared" si="119"/>
        <v>0</v>
      </c>
      <c r="L29" s="741"/>
      <c r="M29" s="742">
        <f t="shared" si="120"/>
        <v>0</v>
      </c>
      <c r="N29" s="741"/>
      <c r="O29" s="742">
        <f t="shared" si="121"/>
        <v>0</v>
      </c>
      <c r="P29" s="741"/>
      <c r="Q29" s="742">
        <f t="shared" si="122"/>
        <v>0</v>
      </c>
      <c r="R29" s="741">
        <v>0</v>
      </c>
      <c r="S29" s="742">
        <f t="shared" si="123"/>
        <v>20</v>
      </c>
      <c r="T29" s="741">
        <f t="shared" si="220"/>
        <v>22726.799999999999</v>
      </c>
      <c r="U29" s="742">
        <f t="shared" si="124"/>
        <v>0</v>
      </c>
      <c r="V29" s="741"/>
      <c r="W29" s="742">
        <f t="shared" si="125"/>
        <v>0</v>
      </c>
      <c r="X29" s="741"/>
      <c r="Y29" s="742">
        <f t="shared" si="126"/>
        <v>0</v>
      </c>
      <c r="Z29" s="741"/>
      <c r="AA29" s="743">
        <f t="shared" si="127"/>
        <v>0</v>
      </c>
      <c r="AB29" s="744">
        <f t="shared" si="128"/>
        <v>161739.06</v>
      </c>
      <c r="AC29" s="745">
        <v>12</v>
      </c>
      <c r="AD29" s="746">
        <f t="shared" si="129"/>
        <v>1940868.72</v>
      </c>
      <c r="AE29" s="747"/>
      <c r="AF29" s="741"/>
      <c r="AG29" s="746">
        <f t="shared" si="130"/>
        <v>1940868.72</v>
      </c>
      <c r="AH29" s="746">
        <f t="shared" si="131"/>
        <v>586142.35</v>
      </c>
      <c r="AI29" s="746">
        <f t="shared" si="132"/>
        <v>2527011.0699999998</v>
      </c>
      <c r="AK29" s="1044"/>
      <c r="AL29" s="765" t="s">
        <v>38</v>
      </c>
      <c r="AM29" s="748">
        <v>6.25</v>
      </c>
      <c r="AN29" s="737">
        <v>12626</v>
      </c>
      <c r="AO29" s="738">
        <f t="shared" si="133"/>
        <v>12626</v>
      </c>
      <c r="AP29" s="739">
        <f t="shared" si="134"/>
        <v>78912.5</v>
      </c>
      <c r="AQ29" s="740">
        <f t="shared" si="135"/>
        <v>21</v>
      </c>
      <c r="AR29" s="741">
        <v>16571.63</v>
      </c>
      <c r="AS29" s="740">
        <f t="shared" si="135"/>
        <v>0</v>
      </c>
      <c r="AT29" s="741"/>
      <c r="AU29" s="740">
        <f t="shared" si="136"/>
        <v>0</v>
      </c>
      <c r="AV29" s="741"/>
      <c r="AW29" s="740">
        <f t="shared" si="137"/>
        <v>0</v>
      </c>
      <c r="AX29" s="741"/>
      <c r="AY29" s="740">
        <f t="shared" si="138"/>
        <v>0</v>
      </c>
      <c r="AZ29" s="741"/>
      <c r="BA29" s="740">
        <f t="shared" si="139"/>
        <v>0</v>
      </c>
      <c r="BB29" s="741">
        <v>0</v>
      </c>
      <c r="BC29" s="740">
        <f t="shared" si="140"/>
        <v>18.7</v>
      </c>
      <c r="BD29" s="741">
        <v>14730.33</v>
      </c>
      <c r="BE29" s="740">
        <f t="shared" si="141"/>
        <v>0</v>
      </c>
      <c r="BF29" s="741"/>
      <c r="BG29" s="740">
        <f t="shared" si="142"/>
        <v>0</v>
      </c>
      <c r="BH29" s="741"/>
      <c r="BI29" s="740">
        <f t="shared" si="143"/>
        <v>0</v>
      </c>
      <c r="BJ29" s="741"/>
      <c r="BK29" s="743">
        <f t="shared" si="223"/>
        <v>0</v>
      </c>
      <c r="BL29" s="744">
        <f t="shared" si="145"/>
        <v>110214.46</v>
      </c>
      <c r="BM29" s="745">
        <v>12</v>
      </c>
      <c r="BN29" s="746">
        <f t="shared" si="146"/>
        <v>1322573.52</v>
      </c>
      <c r="BO29" s="747"/>
      <c r="BP29" s="741"/>
      <c r="BQ29" s="746">
        <f t="shared" si="147"/>
        <v>1322573.52</v>
      </c>
      <c r="BR29" s="746">
        <f t="shared" si="148"/>
        <v>399417.2</v>
      </c>
      <c r="BS29" s="746">
        <f t="shared" si="149"/>
        <v>1721990.72</v>
      </c>
      <c r="BU29" s="1044"/>
      <c r="BV29" s="765" t="s">
        <v>38</v>
      </c>
      <c r="BW29" s="757"/>
      <c r="BX29" s="737">
        <v>12626</v>
      </c>
      <c r="BY29" s="738">
        <f t="shared" si="150"/>
        <v>12626</v>
      </c>
      <c r="BZ29" s="739">
        <f t="shared" si="151"/>
        <v>0</v>
      </c>
      <c r="CA29" s="740">
        <f t="shared" si="152"/>
        <v>0</v>
      </c>
      <c r="CB29" s="741"/>
      <c r="CC29" s="740">
        <f t="shared" si="152"/>
        <v>0</v>
      </c>
      <c r="CD29" s="741"/>
      <c r="CE29" s="740">
        <f t="shared" si="153"/>
        <v>0</v>
      </c>
      <c r="CF29" s="741"/>
      <c r="CG29" s="740">
        <f t="shared" si="154"/>
        <v>0</v>
      </c>
      <c r="CH29" s="741"/>
      <c r="CI29" s="740">
        <f t="shared" si="155"/>
        <v>0</v>
      </c>
      <c r="CJ29" s="741"/>
      <c r="CK29" s="740">
        <f t="shared" si="156"/>
        <v>0</v>
      </c>
      <c r="CL29" s="741"/>
      <c r="CM29" s="740">
        <f t="shared" si="157"/>
        <v>0</v>
      </c>
      <c r="CN29" s="741"/>
      <c r="CO29" s="740">
        <f t="shared" si="158"/>
        <v>0</v>
      </c>
      <c r="CP29" s="741"/>
      <c r="CQ29" s="740">
        <f t="shared" si="159"/>
        <v>0</v>
      </c>
      <c r="CR29" s="741"/>
      <c r="CS29" s="740">
        <f t="shared" si="160"/>
        <v>0</v>
      </c>
      <c r="CT29" s="741"/>
      <c r="CU29" s="743">
        <f t="shared" si="161"/>
        <v>0</v>
      </c>
      <c r="CV29" s="744">
        <f t="shared" si="162"/>
        <v>0</v>
      </c>
      <c r="CW29" s="745">
        <v>12</v>
      </c>
      <c r="CX29" s="746">
        <f t="shared" si="163"/>
        <v>0</v>
      </c>
      <c r="CY29" s="747"/>
      <c r="CZ29" s="741"/>
      <c r="DA29" s="746">
        <f t="shared" si="164"/>
        <v>0</v>
      </c>
      <c r="DB29" s="746">
        <f t="shared" si="165"/>
        <v>0</v>
      </c>
      <c r="DC29" s="746">
        <f t="shared" si="166"/>
        <v>0</v>
      </c>
      <c r="DD29" s="750"/>
      <c r="DE29" s="1044"/>
      <c r="DF29" s="765" t="s">
        <v>38</v>
      </c>
      <c r="DG29" s="757"/>
      <c r="DH29" s="737">
        <v>12626</v>
      </c>
      <c r="DI29" s="738">
        <f t="shared" si="167"/>
        <v>12626</v>
      </c>
      <c r="DJ29" s="739">
        <f t="shared" si="168"/>
        <v>0</v>
      </c>
      <c r="DK29" s="740">
        <f t="shared" si="169"/>
        <v>0</v>
      </c>
      <c r="DL29" s="741"/>
      <c r="DM29" s="740">
        <f t="shared" si="169"/>
        <v>0</v>
      </c>
      <c r="DN29" s="741"/>
      <c r="DO29" s="740">
        <f t="shared" si="170"/>
        <v>0</v>
      </c>
      <c r="DP29" s="741"/>
      <c r="DQ29" s="740">
        <f t="shared" si="171"/>
        <v>0</v>
      </c>
      <c r="DR29" s="741"/>
      <c r="DS29" s="740">
        <f t="shared" si="172"/>
        <v>0</v>
      </c>
      <c r="DT29" s="741"/>
      <c r="DU29" s="740">
        <f t="shared" si="173"/>
        <v>0</v>
      </c>
      <c r="DV29" s="741"/>
      <c r="DW29" s="740">
        <f t="shared" si="174"/>
        <v>0</v>
      </c>
      <c r="DX29" s="741"/>
      <c r="DY29" s="740">
        <f t="shared" si="175"/>
        <v>0</v>
      </c>
      <c r="DZ29" s="741"/>
      <c r="EA29" s="740">
        <f t="shared" si="176"/>
        <v>0</v>
      </c>
      <c r="EB29" s="741"/>
      <c r="EC29" s="740">
        <f t="shared" si="177"/>
        <v>0</v>
      </c>
      <c r="ED29" s="741"/>
      <c r="EE29" s="743">
        <f t="shared" si="178"/>
        <v>0</v>
      </c>
      <c r="EF29" s="744">
        <f t="shared" si="179"/>
        <v>0</v>
      </c>
      <c r="EG29" s="745">
        <v>12</v>
      </c>
      <c r="EH29" s="746">
        <f t="shared" si="180"/>
        <v>0</v>
      </c>
      <c r="EI29" s="747"/>
      <c r="EJ29" s="741"/>
      <c r="EK29" s="746">
        <f t="shared" si="181"/>
        <v>0</v>
      </c>
      <c r="EL29" s="746">
        <f t="shared" si="182"/>
        <v>0</v>
      </c>
      <c r="EM29" s="746">
        <f t="shared" si="183"/>
        <v>0</v>
      </c>
      <c r="EO29" s="1044"/>
      <c r="EP29" s="765" t="s">
        <v>38</v>
      </c>
      <c r="EQ29" s="757"/>
      <c r="ER29" s="737">
        <v>12626</v>
      </c>
      <c r="ES29" s="738">
        <f t="shared" si="184"/>
        <v>12626</v>
      </c>
      <c r="ET29" s="739">
        <f t="shared" si="185"/>
        <v>0</v>
      </c>
      <c r="EU29" s="740">
        <f t="shared" si="186"/>
        <v>0</v>
      </c>
      <c r="EV29" s="741"/>
      <c r="EW29" s="740">
        <f t="shared" si="186"/>
        <v>0</v>
      </c>
      <c r="EX29" s="741"/>
      <c r="EY29" s="740">
        <f t="shared" si="187"/>
        <v>0</v>
      </c>
      <c r="EZ29" s="741"/>
      <c r="FA29" s="740">
        <f t="shared" si="188"/>
        <v>0</v>
      </c>
      <c r="FB29" s="741"/>
      <c r="FC29" s="740">
        <f t="shared" si="189"/>
        <v>0</v>
      </c>
      <c r="FD29" s="741"/>
      <c r="FE29" s="740">
        <f t="shared" si="190"/>
        <v>0</v>
      </c>
      <c r="FF29" s="741"/>
      <c r="FG29" s="740">
        <f t="shared" si="191"/>
        <v>0</v>
      </c>
      <c r="FH29" s="741"/>
      <c r="FI29" s="740">
        <f t="shared" si="192"/>
        <v>0</v>
      </c>
      <c r="FJ29" s="741"/>
      <c r="FK29" s="740">
        <f t="shared" si="193"/>
        <v>0</v>
      </c>
      <c r="FL29" s="741"/>
      <c r="FM29" s="740">
        <f t="shared" si="194"/>
        <v>0</v>
      </c>
      <c r="FN29" s="741"/>
      <c r="FO29" s="743">
        <f t="shared" si="195"/>
        <v>0</v>
      </c>
      <c r="FP29" s="744">
        <f t="shared" si="196"/>
        <v>0</v>
      </c>
      <c r="FQ29" s="745">
        <v>12</v>
      </c>
      <c r="FR29" s="746">
        <f t="shared" si="197"/>
        <v>0</v>
      </c>
      <c r="FS29" s="747"/>
      <c r="FT29" s="741"/>
      <c r="FU29" s="746">
        <f t="shared" si="198"/>
        <v>0</v>
      </c>
      <c r="FV29" s="746">
        <f t="shared" si="199"/>
        <v>0</v>
      </c>
      <c r="FW29" s="746">
        <f t="shared" si="200"/>
        <v>0</v>
      </c>
      <c r="FY29" s="1044"/>
      <c r="FZ29" s="765" t="s">
        <v>38</v>
      </c>
      <c r="GA29" s="737">
        <f t="shared" si="201"/>
        <v>15.25</v>
      </c>
      <c r="GB29" s="737">
        <v>12626</v>
      </c>
      <c r="GC29" s="738">
        <f t="shared" si="202"/>
        <v>12626</v>
      </c>
      <c r="GD29" s="743">
        <f t="shared" si="203"/>
        <v>192546.5</v>
      </c>
      <c r="GE29" s="743"/>
      <c r="GF29" s="737">
        <f t="shared" si="204"/>
        <v>41949.89</v>
      </c>
      <c r="GG29" s="743"/>
      <c r="GH29" s="737">
        <f t="shared" si="205"/>
        <v>0</v>
      </c>
      <c r="GI29" s="743"/>
      <c r="GJ29" s="737">
        <f t="shared" si="206"/>
        <v>0</v>
      </c>
      <c r="GK29" s="743"/>
      <c r="GL29" s="737">
        <f t="shared" si="207"/>
        <v>0</v>
      </c>
      <c r="GM29" s="743"/>
      <c r="GN29" s="737">
        <f t="shared" si="208"/>
        <v>0</v>
      </c>
      <c r="GO29" s="743"/>
      <c r="GP29" s="737">
        <f t="shared" si="209"/>
        <v>0</v>
      </c>
      <c r="GQ29" s="743"/>
      <c r="GR29" s="737">
        <f t="shared" si="210"/>
        <v>37457.129999999997</v>
      </c>
      <c r="GS29" s="743"/>
      <c r="GT29" s="737">
        <f t="shared" si="211"/>
        <v>0</v>
      </c>
      <c r="GU29" s="743"/>
      <c r="GV29" s="737">
        <f t="shared" si="212"/>
        <v>0</v>
      </c>
      <c r="GW29" s="743"/>
      <c r="GX29" s="737">
        <f t="shared" si="213"/>
        <v>0</v>
      </c>
      <c r="GY29" s="743">
        <f t="shared" si="213"/>
        <v>0</v>
      </c>
      <c r="GZ29" s="744">
        <f t="shared" si="214"/>
        <v>271953.52</v>
      </c>
      <c r="HA29" s="745">
        <v>12</v>
      </c>
      <c r="HB29" s="746">
        <f t="shared" si="215"/>
        <v>3263442.24</v>
      </c>
      <c r="HC29" s="737">
        <f t="shared" si="216"/>
        <v>0</v>
      </c>
      <c r="HD29" s="737">
        <f t="shared" si="216"/>
        <v>0</v>
      </c>
      <c r="HE29" s="746">
        <f t="shared" si="217"/>
        <v>3263442.24</v>
      </c>
      <c r="HF29" s="746">
        <f t="shared" si="218"/>
        <v>985559.56</v>
      </c>
      <c r="HG29" s="746">
        <f t="shared" si="219"/>
        <v>4249001.8</v>
      </c>
    </row>
    <row r="30" spans="1:215" ht="15.75" hidden="1" x14ac:dyDescent="0.25">
      <c r="A30" s="1044"/>
      <c r="B30" s="760" t="s">
        <v>854</v>
      </c>
      <c r="C30" s="772"/>
      <c r="D30" s="773"/>
      <c r="E30" s="726"/>
      <c r="F30" s="726"/>
      <c r="G30" s="762"/>
      <c r="H30" s="732"/>
      <c r="I30" s="763"/>
      <c r="J30" s="732"/>
      <c r="K30" s="763"/>
      <c r="L30" s="732"/>
      <c r="M30" s="763"/>
      <c r="N30" s="732"/>
      <c r="O30" s="763"/>
      <c r="P30" s="732"/>
      <c r="Q30" s="763"/>
      <c r="R30" s="732"/>
      <c r="S30" s="763"/>
      <c r="T30" s="732"/>
      <c r="U30" s="763"/>
      <c r="V30" s="732"/>
      <c r="W30" s="763"/>
      <c r="X30" s="732"/>
      <c r="Y30" s="763"/>
      <c r="Z30" s="774"/>
      <c r="AA30" s="775"/>
      <c r="AB30" s="775"/>
      <c r="AC30" s="775"/>
      <c r="AD30" s="775"/>
      <c r="AE30" s="775"/>
      <c r="AF30" s="775"/>
      <c r="AG30" s="775"/>
      <c r="AH30" s="776"/>
      <c r="AI30" s="777"/>
      <c r="AK30" s="1044"/>
      <c r="AL30" s="760" t="s">
        <v>854</v>
      </c>
      <c r="AM30" s="772"/>
      <c r="AN30" s="773"/>
      <c r="AO30" s="726"/>
      <c r="AP30" s="726"/>
      <c r="AQ30" s="762"/>
      <c r="AR30" s="732"/>
      <c r="AS30" s="762"/>
      <c r="AT30" s="732"/>
      <c r="AU30" s="762"/>
      <c r="AV30" s="732"/>
      <c r="AW30" s="762"/>
      <c r="AX30" s="732"/>
      <c r="AY30" s="762"/>
      <c r="AZ30" s="732"/>
      <c r="BA30" s="762"/>
      <c r="BB30" s="732"/>
      <c r="BC30" s="762"/>
      <c r="BD30" s="732"/>
      <c r="BE30" s="762"/>
      <c r="BF30" s="732"/>
      <c r="BG30" s="762"/>
      <c r="BH30" s="732"/>
      <c r="BI30" s="762"/>
      <c r="BJ30" s="774"/>
      <c r="BK30" s="775"/>
      <c r="BL30" s="775"/>
      <c r="BM30" s="775"/>
      <c r="BN30" s="775"/>
      <c r="BO30" s="775"/>
      <c r="BP30" s="775"/>
      <c r="BQ30" s="775"/>
      <c r="BR30" s="776"/>
      <c r="BS30" s="777"/>
      <c r="BU30" s="1044"/>
      <c r="BV30" s="760" t="s">
        <v>854</v>
      </c>
      <c r="BW30" s="772"/>
      <c r="BX30" s="773"/>
      <c r="BY30" s="726"/>
      <c r="BZ30" s="726"/>
      <c r="CA30" s="762"/>
      <c r="CB30" s="732"/>
      <c r="CC30" s="762"/>
      <c r="CD30" s="732"/>
      <c r="CE30" s="762"/>
      <c r="CF30" s="732"/>
      <c r="CG30" s="762"/>
      <c r="CH30" s="732"/>
      <c r="CI30" s="762"/>
      <c r="CJ30" s="732"/>
      <c r="CK30" s="762"/>
      <c r="CL30" s="732"/>
      <c r="CM30" s="762"/>
      <c r="CN30" s="732"/>
      <c r="CO30" s="762"/>
      <c r="CP30" s="732"/>
      <c r="CQ30" s="762"/>
      <c r="CR30" s="732"/>
      <c r="CS30" s="762"/>
      <c r="CT30" s="774"/>
      <c r="CU30" s="775"/>
      <c r="CV30" s="775"/>
      <c r="CW30" s="775"/>
      <c r="CX30" s="775"/>
      <c r="CY30" s="775"/>
      <c r="CZ30" s="775"/>
      <c r="DA30" s="775"/>
      <c r="DB30" s="776"/>
      <c r="DC30" s="777"/>
      <c r="DE30" s="1044"/>
      <c r="DF30" s="760" t="s">
        <v>854</v>
      </c>
      <c r="DG30" s="772"/>
      <c r="DH30" s="773"/>
      <c r="DI30" s="726"/>
      <c r="DJ30" s="726"/>
      <c r="DK30" s="762"/>
      <c r="DL30" s="732"/>
      <c r="DM30" s="762"/>
      <c r="DN30" s="732"/>
      <c r="DO30" s="762"/>
      <c r="DP30" s="732"/>
      <c r="DQ30" s="762"/>
      <c r="DR30" s="732"/>
      <c r="DS30" s="762"/>
      <c r="DT30" s="732"/>
      <c r="DU30" s="762"/>
      <c r="DV30" s="732"/>
      <c r="DW30" s="762"/>
      <c r="DX30" s="732"/>
      <c r="DY30" s="762"/>
      <c r="DZ30" s="732"/>
      <c r="EA30" s="762"/>
      <c r="EB30" s="732"/>
      <c r="EC30" s="762"/>
      <c r="ED30" s="774"/>
      <c r="EE30" s="775"/>
      <c r="EF30" s="775"/>
      <c r="EG30" s="775"/>
      <c r="EH30" s="775"/>
      <c r="EI30" s="775"/>
      <c r="EJ30" s="775"/>
      <c r="EK30" s="775"/>
      <c r="EL30" s="776"/>
      <c r="EM30" s="777"/>
      <c r="EO30" s="1044"/>
      <c r="EP30" s="760" t="s">
        <v>854</v>
      </c>
      <c r="EQ30" s="772"/>
      <c r="ER30" s="773"/>
      <c r="ES30" s="726"/>
      <c r="ET30" s="726"/>
      <c r="EU30" s="762"/>
      <c r="EV30" s="732"/>
      <c r="EW30" s="762"/>
      <c r="EX30" s="732"/>
      <c r="EY30" s="762"/>
      <c r="EZ30" s="732"/>
      <c r="FA30" s="762"/>
      <c r="FB30" s="732"/>
      <c r="FC30" s="762"/>
      <c r="FD30" s="732"/>
      <c r="FE30" s="762"/>
      <c r="FF30" s="732"/>
      <c r="FG30" s="762"/>
      <c r="FH30" s="732"/>
      <c r="FI30" s="762"/>
      <c r="FJ30" s="732"/>
      <c r="FK30" s="762"/>
      <c r="FL30" s="732"/>
      <c r="FM30" s="762"/>
      <c r="FN30" s="774"/>
      <c r="FO30" s="775"/>
      <c r="FP30" s="775"/>
      <c r="FQ30" s="775"/>
      <c r="FR30" s="775"/>
      <c r="FS30" s="775"/>
      <c r="FT30" s="775"/>
      <c r="FU30" s="775"/>
      <c r="FV30" s="776"/>
      <c r="FW30" s="777"/>
      <c r="FY30" s="1044"/>
      <c r="FZ30" s="760" t="s">
        <v>854</v>
      </c>
      <c r="GA30" s="772"/>
      <c r="GB30" s="773"/>
      <c r="GC30" s="726"/>
      <c r="GD30" s="734">
        <f>F30+AP30+BZ30+DJ30+ET30</f>
        <v>0</v>
      </c>
      <c r="GE30" s="734"/>
      <c r="GF30" s="732"/>
      <c r="GG30" s="734"/>
      <c r="GH30" s="732"/>
      <c r="GI30" s="734"/>
      <c r="GJ30" s="732"/>
      <c r="GK30" s="734"/>
      <c r="GL30" s="732"/>
      <c r="GM30" s="734"/>
      <c r="GN30" s="732"/>
      <c r="GO30" s="734"/>
      <c r="GP30" s="732"/>
      <c r="GQ30" s="734"/>
      <c r="GR30" s="732"/>
      <c r="GS30" s="734"/>
      <c r="GT30" s="732"/>
      <c r="GU30" s="734"/>
      <c r="GV30" s="732"/>
      <c r="GW30" s="734"/>
      <c r="GX30" s="774"/>
      <c r="GY30" s="775"/>
      <c r="GZ30" s="775"/>
      <c r="HA30" s="775"/>
      <c r="HB30" s="775"/>
      <c r="HC30" s="775"/>
      <c r="HD30" s="775"/>
      <c r="HE30" s="775"/>
      <c r="HF30" s="776"/>
      <c r="HG30" s="777"/>
    </row>
    <row r="31" spans="1:215" ht="15.75" hidden="1" x14ac:dyDescent="0.25">
      <c r="A31" s="1044"/>
      <c r="B31" s="735" t="s">
        <v>41</v>
      </c>
      <c r="C31" s="737">
        <v>1</v>
      </c>
      <c r="D31" s="737">
        <v>7607</v>
      </c>
      <c r="E31" s="738">
        <f t="shared" ref="E31" si="225">ROUNDUP(D31*1,0)</f>
        <v>7607</v>
      </c>
      <c r="F31" s="739">
        <f t="shared" ref="F31" si="226">C31*E31</f>
        <v>7607</v>
      </c>
      <c r="G31" s="740">
        <f>IF($F31&lt;=0,0,H31/$F31*100)</f>
        <v>0</v>
      </c>
      <c r="H31" s="741"/>
      <c r="I31" s="742">
        <f>IF($F31&lt;=0,0,J31/$F31*100)</f>
        <v>0</v>
      </c>
      <c r="J31" s="741"/>
      <c r="K31" s="742">
        <f>IF($F31&lt;=0,0,L31/$F31*100)</f>
        <v>0</v>
      </c>
      <c r="L31" s="741"/>
      <c r="M31" s="742">
        <f>IF($F31&lt;=0,0,N31/$F31*100)</f>
        <v>18</v>
      </c>
      <c r="N31" s="741">
        <f>D31*18%</f>
        <v>1369.26</v>
      </c>
      <c r="O31" s="742">
        <f>IF($F31&lt;=0,0,P31/$F31*100)</f>
        <v>0</v>
      </c>
      <c r="P31" s="741"/>
      <c r="Q31" s="742">
        <f>IF($F31&lt;=0,0,R31/$F31*100)</f>
        <v>64</v>
      </c>
      <c r="R31" s="741">
        <f>D31*64%</f>
        <v>4868.4799999999996</v>
      </c>
      <c r="S31" s="742">
        <f>IF($F31&lt;=0,0,T31/$F31*100)</f>
        <v>10</v>
      </c>
      <c r="T31" s="741">
        <f>(D31*C31)*10%</f>
        <v>760.7</v>
      </c>
      <c r="U31" s="742">
        <f>IF($F31&lt;=0,0,V31/$F31*100)</f>
        <v>0</v>
      </c>
      <c r="V31" s="741"/>
      <c r="W31" s="742">
        <f>IF($F31&lt;=0,0,X31/$F31*100)</f>
        <v>0</v>
      </c>
      <c r="X31" s="741"/>
      <c r="Y31" s="742">
        <f>IF($F31&lt;=0,0,Z31/$F31*100)</f>
        <v>0</v>
      </c>
      <c r="Z31" s="741"/>
      <c r="AA31" s="743">
        <f t="shared" ref="AA31" si="227">IF(((SUM(F31:Z31))&gt;(15279*C31)),0,((15279*C31)-(SUM(F31:Z31))))</f>
        <v>581.55999999999995</v>
      </c>
      <c r="AB31" s="744">
        <f>F31+H31+J31+L31+N31+P31+R31+T31+V31+X31+Z31+AA31</f>
        <v>15187</v>
      </c>
      <c r="AC31" s="745">
        <v>12</v>
      </c>
      <c r="AD31" s="746">
        <f>AB31*AC31</f>
        <v>182244</v>
      </c>
      <c r="AE31" s="747"/>
      <c r="AF31" s="741"/>
      <c r="AG31" s="746">
        <f>AD31+AE31+AF31</f>
        <v>182244</v>
      </c>
      <c r="AH31" s="746">
        <f>AG31*0.302</f>
        <v>55037.69</v>
      </c>
      <c r="AI31" s="746">
        <f>AG31+AH31</f>
        <v>237281.69</v>
      </c>
      <c r="AK31" s="1044"/>
      <c r="AL31" s="755" t="s">
        <v>41</v>
      </c>
      <c r="AM31" s="748">
        <v>1</v>
      </c>
      <c r="AN31" s="737">
        <v>7607</v>
      </c>
      <c r="AO31" s="738">
        <f t="shared" ref="AO31" si="228">ROUNDUP(AN31*1,0)</f>
        <v>7607</v>
      </c>
      <c r="AP31" s="739">
        <f t="shared" ref="AP31" si="229">AM31*AO31</f>
        <v>7607</v>
      </c>
      <c r="AQ31" s="740">
        <f>IF($AP31&lt;=0,0,AR31/$AP31*100)</f>
        <v>0</v>
      </c>
      <c r="AR31" s="741"/>
      <c r="AS31" s="740">
        <f>IF($AP31&lt;=0,0,AT31/$AP31*100)</f>
        <v>4</v>
      </c>
      <c r="AT31" s="741">
        <v>304.27999999999997</v>
      </c>
      <c r="AU31" s="740">
        <f>IF($AP31&lt;=0,0,AV31/$AP31*100)</f>
        <v>0</v>
      </c>
      <c r="AV31" s="741"/>
      <c r="AW31" s="740">
        <f>IF($AP31&lt;=0,0,AX31/$AP31*100)</f>
        <v>15</v>
      </c>
      <c r="AX31" s="741">
        <v>1141.05</v>
      </c>
      <c r="AY31" s="740">
        <f>IF($AP31&lt;=0,0,AZ31/$AP31*100)</f>
        <v>0</v>
      </c>
      <c r="AZ31" s="741"/>
      <c r="BA31" s="740">
        <f>IF($AP31&lt;=0,0,BB31/$AP31*100)</f>
        <v>110</v>
      </c>
      <c r="BB31" s="741">
        <v>8367.7000000000007</v>
      </c>
      <c r="BC31" s="740">
        <f>IF($AP31&lt;=0,0,BD31/$AP31*100)</f>
        <v>10</v>
      </c>
      <c r="BD31" s="741">
        <v>760.7</v>
      </c>
      <c r="BE31" s="740">
        <f>IF($AP31&lt;=0,0,BF31/$AP31*100)</f>
        <v>0</v>
      </c>
      <c r="BF31" s="741"/>
      <c r="BG31" s="740">
        <f>IF($AP31&lt;=0,0,BH31/$AP31*100)</f>
        <v>0</v>
      </c>
      <c r="BH31" s="741"/>
      <c r="BI31" s="740">
        <f>IF($AP31&lt;=0,0,BJ31/$AP31*100)</f>
        <v>0</v>
      </c>
      <c r="BJ31" s="741"/>
      <c r="BK31" s="743">
        <f t="shared" ref="BK31" si="230">IF(((SUM(AP31:BJ31))&gt;(15279*AM31)),0,((15279*AM31)-(SUM(AP31:BJ31))))</f>
        <v>0</v>
      </c>
      <c r="BL31" s="744">
        <f>AP31+AR31+AT31+AV31+AX31+AZ31+BB31+BD31+BF31+BH31+BJ31+BK31</f>
        <v>18180.73</v>
      </c>
      <c r="BM31" s="745">
        <v>12</v>
      </c>
      <c r="BN31" s="746">
        <f>BL31*BM31</f>
        <v>218168.76</v>
      </c>
      <c r="BO31" s="747"/>
      <c r="BP31" s="741"/>
      <c r="BQ31" s="746">
        <f>BN31+BO31+BP31</f>
        <v>218168.76</v>
      </c>
      <c r="BR31" s="746">
        <f>BQ31*0.302</f>
        <v>65886.97</v>
      </c>
      <c r="BS31" s="746">
        <f>BQ31+BR31</f>
        <v>284055.73</v>
      </c>
      <c r="BU31" s="1044"/>
      <c r="BV31" s="755" t="s">
        <v>41</v>
      </c>
      <c r="BW31" s="778">
        <v>1</v>
      </c>
      <c r="BX31" s="737">
        <v>7607</v>
      </c>
      <c r="BY31" s="738">
        <f t="shared" ref="BY31" si="231">ROUNDUP(BX31*1,0)</f>
        <v>7607</v>
      </c>
      <c r="BZ31" s="739">
        <f t="shared" ref="BZ31" si="232">BW31*BY31</f>
        <v>7607</v>
      </c>
      <c r="CA31" s="740">
        <f>IF($BZ31&lt;=0,0,CB31/$BZ31*100)</f>
        <v>0</v>
      </c>
      <c r="CB31" s="741"/>
      <c r="CC31" s="740">
        <f>IF($BZ31&lt;=0,0,CD31/$BZ31*100)</f>
        <v>0</v>
      </c>
      <c r="CD31" s="741"/>
      <c r="CE31" s="740">
        <f>IF($BZ31&lt;=0,0,CF31/$BZ31*100)</f>
        <v>0</v>
      </c>
      <c r="CF31" s="741"/>
      <c r="CG31" s="740">
        <f>IF($BZ31&lt;=0,0,CH31/$BZ31*100)</f>
        <v>0</v>
      </c>
      <c r="CH31" s="741"/>
      <c r="CI31" s="740">
        <f>IF($BZ31&lt;=0,0,CJ31/$BZ31*100)</f>
        <v>0</v>
      </c>
      <c r="CJ31" s="741"/>
      <c r="CK31" s="740">
        <f>IF($BZ31&lt;=0,0,CL31/$BZ31*100)</f>
        <v>0</v>
      </c>
      <c r="CL31" s="741">
        <v>0</v>
      </c>
      <c r="CM31" s="740">
        <f>IF($BZ31&lt;=0,0,CN31/$BZ31*100)</f>
        <v>0</v>
      </c>
      <c r="CN31" s="741"/>
      <c r="CO31" s="740">
        <f>IF($BZ31&lt;=0,0,CP31/$BZ31*100)</f>
        <v>0</v>
      </c>
      <c r="CP31" s="741"/>
      <c r="CQ31" s="740">
        <f>IF($BZ31&lt;=0,0,CR31/$BZ31*100)</f>
        <v>0</v>
      </c>
      <c r="CR31" s="741"/>
      <c r="CS31" s="740">
        <f>IF($BZ31&lt;=0,0,CT31/$BZ31*100)</f>
        <v>0</v>
      </c>
      <c r="CT31" s="741"/>
      <c r="CU31" s="743">
        <f t="shared" ref="CU31" si="233">IF(((SUM(BZ31:CT31))&gt;(15279*BW31)),0,((15279*BW31)-(SUM(BZ31:CT31))))</f>
        <v>7672</v>
      </c>
      <c r="CV31" s="744">
        <f>BZ31+CB31+CD31+CF31+CH31+CJ31+CL31+CN31+CP31+CR31+CT31+CU31</f>
        <v>15279</v>
      </c>
      <c r="CW31" s="745">
        <v>12</v>
      </c>
      <c r="CX31" s="746">
        <f>CV31*CW31</f>
        <v>183348</v>
      </c>
      <c r="CY31" s="747"/>
      <c r="CZ31" s="741"/>
      <c r="DA31" s="746">
        <f>CX31+CY31+CZ31</f>
        <v>183348</v>
      </c>
      <c r="DB31" s="746">
        <f>DA31*0.302</f>
        <v>55371.1</v>
      </c>
      <c r="DC31" s="746">
        <f>DA31+DB31</f>
        <v>238719.1</v>
      </c>
      <c r="DD31" s="750"/>
      <c r="DE31" s="1044"/>
      <c r="DF31" s="755" t="s">
        <v>41</v>
      </c>
      <c r="DG31" s="737">
        <v>1</v>
      </c>
      <c r="DH31" s="737">
        <v>7607</v>
      </c>
      <c r="DI31" s="738">
        <f t="shared" ref="DI31" si="234">ROUNDUP(DH31*1,0)</f>
        <v>7607</v>
      </c>
      <c r="DJ31" s="739">
        <f t="shared" ref="DJ31" si="235">DG31*DI31</f>
        <v>7607</v>
      </c>
      <c r="DK31" s="740">
        <f>IF($DJ31&lt;=0,0,DL31/$DJ31*100)</f>
        <v>0</v>
      </c>
      <c r="DL31" s="741"/>
      <c r="DM31" s="740">
        <f>IF($DJ31&lt;=0,0,DN31/$DJ31*100)</f>
        <v>0</v>
      </c>
      <c r="DN31" s="741"/>
      <c r="DO31" s="740">
        <f>IF($DJ31&lt;=0,0,DP31/$DJ31*100)</f>
        <v>0</v>
      </c>
      <c r="DP31" s="741"/>
      <c r="DQ31" s="740">
        <f>IF($DJ31&lt;=0,0,DR31/$DJ31*100)</f>
        <v>20</v>
      </c>
      <c r="DR31" s="741">
        <v>1521.4</v>
      </c>
      <c r="DS31" s="740">
        <f>IF($DJ31&lt;=0,0,DT31/$DJ31*100)</f>
        <v>0</v>
      </c>
      <c r="DT31" s="741"/>
      <c r="DU31" s="740">
        <f>IF($DJ31&lt;=0,0,DV31/$DJ31*100)</f>
        <v>100</v>
      </c>
      <c r="DV31" s="741">
        <v>7607</v>
      </c>
      <c r="DW31" s="740">
        <f>IF($DJ31&lt;=0,0,DX31/$DJ31*100)</f>
        <v>0</v>
      </c>
      <c r="DX31" s="741"/>
      <c r="DY31" s="740">
        <f>IF($DJ31&lt;=0,0,DZ31/$DJ31*100)</f>
        <v>0</v>
      </c>
      <c r="DZ31" s="741"/>
      <c r="EA31" s="740">
        <f>IF($DJ31&lt;=0,0,EB31/$DJ31*100)</f>
        <v>0</v>
      </c>
      <c r="EB31" s="741"/>
      <c r="EC31" s="740">
        <f>IF($DJ31&lt;=0,0,ED31/$DJ31*100)</f>
        <v>0</v>
      </c>
      <c r="ED31" s="741"/>
      <c r="EE31" s="743">
        <f t="shared" ref="EE31" si="236">IF(((SUM(DJ31:ED31))&gt;(15279*DG31)),0,((15279*DG31)-(SUM(DJ31:ED31))))</f>
        <v>0</v>
      </c>
      <c r="EF31" s="744">
        <f>DJ31+DL31+DN31+DP31+DR31+DT31+DV31+DX31+DZ31+EB31+ED31+EE31</f>
        <v>16735.400000000001</v>
      </c>
      <c r="EG31" s="745">
        <v>12</v>
      </c>
      <c r="EH31" s="746">
        <f>EF31*EG31</f>
        <v>200824.8</v>
      </c>
      <c r="EI31" s="747"/>
      <c r="EJ31" s="741"/>
      <c r="EK31" s="746">
        <f>EH31+EI31+EJ31</f>
        <v>200824.8</v>
      </c>
      <c r="EL31" s="746">
        <f>EK31*0.302</f>
        <v>60649.09</v>
      </c>
      <c r="EM31" s="746">
        <f>EK31+EL31</f>
        <v>261473.89</v>
      </c>
      <c r="EO31" s="1044"/>
      <c r="EP31" s="752" t="s">
        <v>41</v>
      </c>
      <c r="EQ31" s="737">
        <v>0.5</v>
      </c>
      <c r="ER31" s="737">
        <v>7607</v>
      </c>
      <c r="ES31" s="738">
        <f t="shared" ref="ES31" si="237">ROUNDUP(ER31*1,0)</f>
        <v>7607</v>
      </c>
      <c r="ET31" s="739">
        <f t="shared" ref="ET31" si="238">EQ31*ES31</f>
        <v>3803.5</v>
      </c>
      <c r="EU31" s="740">
        <f>IF($ET31&lt;=0,0,EV31/$ET31*100)</f>
        <v>0</v>
      </c>
      <c r="EV31" s="741"/>
      <c r="EW31" s="740">
        <f>IF($ET31&lt;=0,0,EX31/$ET31*100)</f>
        <v>0</v>
      </c>
      <c r="EX31" s="741"/>
      <c r="EY31" s="740">
        <f>IF($ET31&lt;=0,0,EZ31/$ET31*100)</f>
        <v>0</v>
      </c>
      <c r="EZ31" s="741"/>
      <c r="FA31" s="740">
        <f>IF($ET31&lt;=0,0,FB31/$ET31*100)</f>
        <v>0</v>
      </c>
      <c r="FB31" s="741"/>
      <c r="FC31" s="740">
        <f>IF($ET31&lt;=0,0,FD31/$ET31*100)</f>
        <v>0</v>
      </c>
      <c r="FD31" s="741"/>
      <c r="FE31" s="740">
        <f>IF($ET31&lt;=0,0,FF31/$ET31*100)</f>
        <v>150</v>
      </c>
      <c r="FF31" s="741">
        <v>5705.25</v>
      </c>
      <c r="FG31" s="740">
        <f>IF($ET31&lt;=0,0,FH31/$ET31*100)</f>
        <v>0</v>
      </c>
      <c r="FH31" s="741"/>
      <c r="FI31" s="740">
        <f>IF($ET31&lt;=0,0,FJ31/$ET31*100)</f>
        <v>0</v>
      </c>
      <c r="FJ31" s="741"/>
      <c r="FK31" s="740">
        <f>IF($ET31&lt;=0,0,FL31/$ET31*100)</f>
        <v>0</v>
      </c>
      <c r="FL31" s="741"/>
      <c r="FM31" s="740">
        <f>IF($ET31&lt;=0,0,FN31/$ET31*100)</f>
        <v>0</v>
      </c>
      <c r="FN31" s="741"/>
      <c r="FO31" s="743">
        <f t="shared" ref="FO31" si="239">IF(((SUM(ET31:FN31))&gt;(15279*EQ31)),0,((15279*EQ31)-(SUM(ET31:FN31))))</f>
        <v>0</v>
      </c>
      <c r="FP31" s="744">
        <f>ET31+EV31+EX31+EZ31+FB31+FD31+FF31+FH31+FJ31+FL31+FN31+FO31</f>
        <v>9508.75</v>
      </c>
      <c r="FQ31" s="745">
        <v>12</v>
      </c>
      <c r="FR31" s="746">
        <f>FP31*FQ31</f>
        <v>114105</v>
      </c>
      <c r="FS31" s="747"/>
      <c r="FT31" s="741"/>
      <c r="FU31" s="746">
        <f>FR31+FS31+FT31</f>
        <v>114105</v>
      </c>
      <c r="FV31" s="746">
        <f>FU31*0.302</f>
        <v>34459.71</v>
      </c>
      <c r="FW31" s="746">
        <f>FU31+FV31</f>
        <v>148564.71</v>
      </c>
      <c r="FY31" s="1044"/>
      <c r="FZ31" s="752" t="s">
        <v>41</v>
      </c>
      <c r="GA31" s="737">
        <f>C31+AM31+BW31+DG31+EQ31</f>
        <v>4.5</v>
      </c>
      <c r="GB31" s="737">
        <v>7607</v>
      </c>
      <c r="GC31" s="738">
        <f t="shared" ref="GC31" si="240">ROUNDUP(GB31*1,0)</f>
        <v>7607</v>
      </c>
      <c r="GD31" s="743">
        <f>F31+AP31+BZ31+DJ31+ET31</f>
        <v>34231.5</v>
      </c>
      <c r="GE31" s="743"/>
      <c r="GF31" s="737">
        <f>H31+AR31+CB31+DL31+EV31</f>
        <v>0</v>
      </c>
      <c r="GG31" s="743"/>
      <c r="GH31" s="737">
        <f>J31+AT31+CD31+DN31+EX31</f>
        <v>304.27999999999997</v>
      </c>
      <c r="GI31" s="743"/>
      <c r="GJ31" s="737">
        <f>L31+AV31+CF31+DP31+EZ31</f>
        <v>0</v>
      </c>
      <c r="GK31" s="743"/>
      <c r="GL31" s="737">
        <f>N31+AX31+CH31+DR31+FB31</f>
        <v>4031.71</v>
      </c>
      <c r="GM31" s="743"/>
      <c r="GN31" s="737">
        <f>P31+AZ31+CJ31+DT31+FD31</f>
        <v>0</v>
      </c>
      <c r="GO31" s="743"/>
      <c r="GP31" s="737">
        <f>R31+BB31+CL31+DV31+FF31</f>
        <v>26548.43</v>
      </c>
      <c r="GQ31" s="743"/>
      <c r="GR31" s="737">
        <f>T31+BD31+CN31+DX31+FH31</f>
        <v>1521.4</v>
      </c>
      <c r="GS31" s="743"/>
      <c r="GT31" s="737">
        <f>V31+BF31+CP31+DZ31+FJ31</f>
        <v>0</v>
      </c>
      <c r="GU31" s="743"/>
      <c r="GV31" s="737">
        <f>X31+BH31+CR31+EB31+FL31</f>
        <v>0</v>
      </c>
      <c r="GW31" s="743"/>
      <c r="GX31" s="737">
        <f>Z31+BJ31+CT31+ED31+FN31</f>
        <v>0</v>
      </c>
      <c r="GY31" s="743">
        <f>AA31+BK31+CU31+EE31+FO31</f>
        <v>8253.56</v>
      </c>
      <c r="GZ31" s="744">
        <f>GD31+GF31+GH31+GJ31+GL31+GN31+GP31+GR31+GT31+GV31+GX31+GY31</f>
        <v>74890.880000000005</v>
      </c>
      <c r="HA31" s="745">
        <v>12</v>
      </c>
      <c r="HB31" s="746">
        <f>GZ31*HA31</f>
        <v>898690.56000000006</v>
      </c>
      <c r="HC31" s="737">
        <f>AE31+BO31+CY31+EI31+FS31</f>
        <v>0</v>
      </c>
      <c r="HD31" s="737">
        <f>AF31+BP31+CZ31+EJ31+FT31</f>
        <v>0</v>
      </c>
      <c r="HE31" s="746">
        <f>HB31+HC31+HD31</f>
        <v>898690.56000000006</v>
      </c>
      <c r="HF31" s="746">
        <f>HE31*0.302</f>
        <v>271404.55</v>
      </c>
      <c r="HG31" s="746">
        <f>HE31+HF31</f>
        <v>1170095.1100000001</v>
      </c>
    </row>
    <row r="32" spans="1:215" ht="15.75" hidden="1" x14ac:dyDescent="0.25">
      <c r="A32" s="1044"/>
      <c r="B32" s="760" t="s">
        <v>855</v>
      </c>
      <c r="C32" s="730"/>
      <c r="D32" s="773"/>
      <c r="E32" s="726"/>
      <c r="F32" s="726"/>
      <c r="G32" s="762"/>
      <c r="H32" s="732"/>
      <c r="I32" s="763"/>
      <c r="J32" s="732"/>
      <c r="K32" s="763"/>
      <c r="L32" s="732"/>
      <c r="M32" s="763"/>
      <c r="N32" s="732"/>
      <c r="O32" s="763"/>
      <c r="P32" s="732"/>
      <c r="Q32" s="763"/>
      <c r="R32" s="732"/>
      <c r="S32" s="763"/>
      <c r="T32" s="732"/>
      <c r="U32" s="763"/>
      <c r="V32" s="732"/>
      <c r="W32" s="763"/>
      <c r="X32" s="732"/>
      <c r="Y32" s="763"/>
      <c r="Z32" s="774"/>
      <c r="AA32" s="775"/>
      <c r="AB32" s="775"/>
      <c r="AC32" s="775"/>
      <c r="AD32" s="775"/>
      <c r="AE32" s="775"/>
      <c r="AF32" s="775"/>
      <c r="AG32" s="775"/>
      <c r="AH32" s="776"/>
      <c r="AI32" s="777"/>
      <c r="AK32" s="1044"/>
      <c r="AL32" s="760" t="s">
        <v>855</v>
      </c>
      <c r="AM32" s="730"/>
      <c r="AN32" s="773"/>
      <c r="AO32" s="726"/>
      <c r="AP32" s="726"/>
      <c r="AQ32" s="762"/>
      <c r="AR32" s="732"/>
      <c r="AS32" s="762"/>
      <c r="AT32" s="732"/>
      <c r="AU32" s="762"/>
      <c r="AV32" s="732"/>
      <c r="AW32" s="762"/>
      <c r="AX32" s="732"/>
      <c r="AY32" s="762"/>
      <c r="AZ32" s="732"/>
      <c r="BA32" s="762"/>
      <c r="BB32" s="732"/>
      <c r="BC32" s="762"/>
      <c r="BD32" s="732"/>
      <c r="BE32" s="762"/>
      <c r="BF32" s="732"/>
      <c r="BG32" s="762"/>
      <c r="BH32" s="732"/>
      <c r="BI32" s="762"/>
      <c r="BJ32" s="774"/>
      <c r="BK32" s="775"/>
      <c r="BL32" s="775"/>
      <c r="BM32" s="775"/>
      <c r="BN32" s="775"/>
      <c r="BO32" s="775"/>
      <c r="BP32" s="775"/>
      <c r="BQ32" s="775"/>
      <c r="BR32" s="776"/>
      <c r="BS32" s="777"/>
      <c r="BU32" s="1044"/>
      <c r="BV32" s="760" t="s">
        <v>855</v>
      </c>
      <c r="BW32" s="730"/>
      <c r="BX32" s="773"/>
      <c r="BY32" s="726"/>
      <c r="BZ32" s="726"/>
      <c r="CA32" s="762"/>
      <c r="CB32" s="732"/>
      <c r="CC32" s="762"/>
      <c r="CD32" s="732"/>
      <c r="CE32" s="762"/>
      <c r="CF32" s="732"/>
      <c r="CG32" s="762"/>
      <c r="CH32" s="732"/>
      <c r="CI32" s="762"/>
      <c r="CJ32" s="732"/>
      <c r="CK32" s="762"/>
      <c r="CL32" s="732"/>
      <c r="CM32" s="762"/>
      <c r="CN32" s="732"/>
      <c r="CO32" s="762"/>
      <c r="CP32" s="732"/>
      <c r="CQ32" s="762"/>
      <c r="CR32" s="732"/>
      <c r="CS32" s="762"/>
      <c r="CT32" s="774"/>
      <c r="CU32" s="775"/>
      <c r="CV32" s="775"/>
      <c r="CW32" s="775"/>
      <c r="CX32" s="775"/>
      <c r="CY32" s="775"/>
      <c r="CZ32" s="775"/>
      <c r="DA32" s="775"/>
      <c r="DB32" s="776"/>
      <c r="DC32" s="777"/>
      <c r="DE32" s="1044"/>
      <c r="DF32" s="760" t="s">
        <v>855</v>
      </c>
      <c r="DG32" s="730"/>
      <c r="DH32" s="773"/>
      <c r="DI32" s="726"/>
      <c r="DJ32" s="726"/>
      <c r="DK32" s="762"/>
      <c r="DL32" s="732"/>
      <c r="DM32" s="762"/>
      <c r="DN32" s="732"/>
      <c r="DO32" s="762"/>
      <c r="DP32" s="732"/>
      <c r="DQ32" s="762"/>
      <c r="DR32" s="732"/>
      <c r="DS32" s="762"/>
      <c r="DT32" s="732"/>
      <c r="DU32" s="762"/>
      <c r="DV32" s="732"/>
      <c r="DW32" s="762"/>
      <c r="DX32" s="732"/>
      <c r="DY32" s="762"/>
      <c r="DZ32" s="732"/>
      <c r="EA32" s="762"/>
      <c r="EB32" s="732"/>
      <c r="EC32" s="762"/>
      <c r="ED32" s="774"/>
      <c r="EE32" s="775"/>
      <c r="EF32" s="775"/>
      <c r="EG32" s="775"/>
      <c r="EH32" s="775"/>
      <c r="EI32" s="775"/>
      <c r="EJ32" s="775"/>
      <c r="EK32" s="775"/>
      <c r="EL32" s="776"/>
      <c r="EM32" s="777"/>
      <c r="EO32" s="1044"/>
      <c r="EP32" s="760" t="s">
        <v>855</v>
      </c>
      <c r="EQ32" s="730"/>
      <c r="ER32" s="773"/>
      <c r="ES32" s="726"/>
      <c r="ET32" s="726"/>
      <c r="EU32" s="762"/>
      <c r="EV32" s="732"/>
      <c r="EW32" s="762"/>
      <c r="EX32" s="732"/>
      <c r="EY32" s="762"/>
      <c r="EZ32" s="732"/>
      <c r="FA32" s="762"/>
      <c r="FB32" s="732"/>
      <c r="FC32" s="762"/>
      <c r="FD32" s="732"/>
      <c r="FE32" s="762"/>
      <c r="FF32" s="732"/>
      <c r="FG32" s="762"/>
      <c r="FH32" s="732"/>
      <c r="FI32" s="762"/>
      <c r="FJ32" s="732"/>
      <c r="FK32" s="762"/>
      <c r="FL32" s="732"/>
      <c r="FM32" s="762"/>
      <c r="FN32" s="774"/>
      <c r="FO32" s="775"/>
      <c r="FP32" s="775"/>
      <c r="FQ32" s="775"/>
      <c r="FR32" s="775"/>
      <c r="FS32" s="775"/>
      <c r="FT32" s="775"/>
      <c r="FU32" s="775"/>
      <c r="FV32" s="776"/>
      <c r="FW32" s="777"/>
      <c r="FY32" s="1044"/>
      <c r="FZ32" s="760" t="s">
        <v>855</v>
      </c>
      <c r="GA32" s="730"/>
      <c r="GB32" s="773"/>
      <c r="GC32" s="726"/>
      <c r="GD32" s="734">
        <f>F32+AP32+BZ32+DJ32+ET32</f>
        <v>0</v>
      </c>
      <c r="GE32" s="734"/>
      <c r="GF32" s="732"/>
      <c r="GG32" s="734"/>
      <c r="GH32" s="732"/>
      <c r="GI32" s="734"/>
      <c r="GJ32" s="732"/>
      <c r="GK32" s="734"/>
      <c r="GL32" s="732"/>
      <c r="GM32" s="734"/>
      <c r="GN32" s="732"/>
      <c r="GO32" s="734"/>
      <c r="GP32" s="732"/>
      <c r="GQ32" s="734"/>
      <c r="GR32" s="732"/>
      <c r="GS32" s="734"/>
      <c r="GT32" s="732"/>
      <c r="GU32" s="734"/>
      <c r="GV32" s="732"/>
      <c r="GW32" s="734"/>
      <c r="GX32" s="774"/>
      <c r="GY32" s="775"/>
      <c r="GZ32" s="775"/>
      <c r="HA32" s="775"/>
      <c r="HB32" s="775"/>
      <c r="HC32" s="775"/>
      <c r="HD32" s="775"/>
      <c r="HE32" s="775"/>
      <c r="HF32" s="776"/>
      <c r="HG32" s="777"/>
    </row>
    <row r="33" spans="1:215" ht="24" hidden="1" x14ac:dyDescent="0.25">
      <c r="A33" s="1044"/>
      <c r="B33" s="755" t="s">
        <v>856</v>
      </c>
      <c r="C33" s="757">
        <v>1</v>
      </c>
      <c r="D33" s="737">
        <v>7456</v>
      </c>
      <c r="E33" s="738">
        <f t="shared" ref="E33:E55" si="241">ROUNDUP(D33*1,0)</f>
        <v>7456</v>
      </c>
      <c r="F33" s="739">
        <f t="shared" ref="F33:F55" si="242">C33*E33</f>
        <v>7456</v>
      </c>
      <c r="G33" s="740">
        <f t="shared" ref="G33:I55" si="243">IF($F33&lt;=0,0,H33/$F33*100)</f>
        <v>0</v>
      </c>
      <c r="H33" s="741"/>
      <c r="I33" s="742">
        <f t="shared" si="243"/>
        <v>0</v>
      </c>
      <c r="J33" s="741"/>
      <c r="K33" s="742">
        <f t="shared" ref="K33:K55" si="244">IF($F33&lt;=0,0,L33/$F33*100)</f>
        <v>0</v>
      </c>
      <c r="L33" s="741"/>
      <c r="M33" s="742">
        <f t="shared" ref="M33:M55" si="245">IF($F33&lt;=0,0,N33/$F33*100)</f>
        <v>23</v>
      </c>
      <c r="N33" s="741">
        <f>D33*23%</f>
        <v>1714.88</v>
      </c>
      <c r="O33" s="742">
        <f t="shared" ref="O33:O55" si="246">IF($F33&lt;=0,0,P33/$F33*100)</f>
        <v>0</v>
      </c>
      <c r="P33" s="741"/>
      <c r="Q33" s="742">
        <f t="shared" ref="Q33:Q55" si="247">IF($F33&lt;=0,0,R33/$F33*100)</f>
        <v>198</v>
      </c>
      <c r="R33" s="741">
        <f>D33*198%</f>
        <v>14762.88</v>
      </c>
      <c r="S33" s="742">
        <f t="shared" ref="S33:S55" si="248">IF($F33&lt;=0,0,T33/$F33*100)</f>
        <v>30</v>
      </c>
      <c r="T33" s="741">
        <f>(D33*C33)*30%</f>
        <v>2236.8000000000002</v>
      </c>
      <c r="U33" s="742">
        <f t="shared" ref="U33:U55" si="249">IF($F33&lt;=0,0,V33/$F33*100)</f>
        <v>0</v>
      </c>
      <c r="V33" s="741"/>
      <c r="W33" s="742">
        <f t="shared" ref="W33:W55" si="250">IF($F33&lt;=0,0,X33/$F33*100)</f>
        <v>0</v>
      </c>
      <c r="X33" s="741"/>
      <c r="Y33" s="742">
        <f t="shared" ref="Y33:Y55" si="251">IF($F33&lt;=0,0,Z33/$F33*100)</f>
        <v>0</v>
      </c>
      <c r="Z33" s="741"/>
      <c r="AA33" s="743">
        <f t="shared" ref="AA33:AA55" si="252">IF(((SUM(F33:Z33))&gt;(15279*C33)),0,((15279*C33)-(SUM(F33:Z33))))</f>
        <v>0</v>
      </c>
      <c r="AB33" s="744">
        <f t="shared" ref="AB33:AB55" si="253">F33+H33+J33+L33+N33+P33+R33+T33+V33+X33+Z33+AA33</f>
        <v>26170.560000000001</v>
      </c>
      <c r="AC33" s="745">
        <v>12</v>
      </c>
      <c r="AD33" s="746">
        <f t="shared" ref="AD33:AD55" si="254">AB33*AC33</f>
        <v>314046.71999999997</v>
      </c>
      <c r="AE33" s="747"/>
      <c r="AF33" s="741"/>
      <c r="AG33" s="746">
        <f t="shared" ref="AG33:AG55" si="255">AD33+AE33+AF33</f>
        <v>314046.71999999997</v>
      </c>
      <c r="AH33" s="746">
        <f t="shared" ref="AH33:AH55" si="256">AG33*0.302</f>
        <v>94842.11</v>
      </c>
      <c r="AI33" s="746">
        <f t="shared" ref="AI33:AI55" si="257">AG33+AH33</f>
        <v>408888.83</v>
      </c>
      <c r="AK33" s="1044"/>
      <c r="AL33" s="755" t="s">
        <v>857</v>
      </c>
      <c r="AM33" s="748">
        <v>1</v>
      </c>
      <c r="AN33" s="737">
        <v>7456</v>
      </c>
      <c r="AO33" s="738">
        <f t="shared" ref="AO33:AO55" si="258">ROUNDUP(AN33*1,0)</f>
        <v>7456</v>
      </c>
      <c r="AP33" s="739">
        <f t="shared" ref="AP33:AP55" si="259">AM33*AO33</f>
        <v>7456</v>
      </c>
      <c r="AQ33" s="740">
        <f t="shared" ref="AQ33:AS55" si="260">IF($AP33&lt;=0,0,AR33/$AP33*100)</f>
        <v>0</v>
      </c>
      <c r="AR33" s="741"/>
      <c r="AS33" s="740">
        <f t="shared" si="260"/>
        <v>4</v>
      </c>
      <c r="AT33" s="741">
        <v>298.24</v>
      </c>
      <c r="AU33" s="740">
        <f t="shared" ref="AU33:AU55" si="261">IF($AP33&lt;=0,0,AV33/$AP33*100)</f>
        <v>0</v>
      </c>
      <c r="AV33" s="741"/>
      <c r="AW33" s="740">
        <f t="shared" ref="AW33:AW55" si="262">IF($AP33&lt;=0,0,AX33/$AP33*100)</f>
        <v>0</v>
      </c>
      <c r="AX33" s="741"/>
      <c r="AY33" s="740">
        <f t="shared" ref="AY33:AY55" si="263">IF($AP33&lt;=0,0,AZ33/$AP33*100)</f>
        <v>0</v>
      </c>
      <c r="AZ33" s="741"/>
      <c r="BA33" s="740">
        <f t="shared" ref="BA33:BA55" si="264">IF($AP33&lt;=0,0,BB33/$AP33*100)</f>
        <v>195</v>
      </c>
      <c r="BB33" s="741">
        <v>14539.2</v>
      </c>
      <c r="BC33" s="740">
        <f t="shared" ref="BC33:BC55" si="265">IF($AP33&lt;=0,0,BD33/$AP33*100)</f>
        <v>15</v>
      </c>
      <c r="BD33" s="741">
        <v>1118.4000000000001</v>
      </c>
      <c r="BE33" s="740">
        <f t="shared" ref="BE33:BE55" si="266">IF($AP33&lt;=0,0,BF33/$AP33*100)</f>
        <v>0</v>
      </c>
      <c r="BF33" s="741"/>
      <c r="BG33" s="740">
        <f t="shared" ref="BG33:BG55" si="267">IF($AP33&lt;=0,0,BH33/$AP33*100)</f>
        <v>0</v>
      </c>
      <c r="BH33" s="741"/>
      <c r="BI33" s="740">
        <f t="shared" ref="BI33:BI55" si="268">IF($AP33&lt;=0,0,BJ33/$AP33*100)</f>
        <v>0</v>
      </c>
      <c r="BJ33" s="741"/>
      <c r="BK33" s="743">
        <f t="shared" ref="BK33:BK34" si="269">IF(((SUM(AP33:BJ33))&gt;(15279*AM33)),0,((15279*AM33)-(SUM(AP33:BJ33))))</f>
        <v>0</v>
      </c>
      <c r="BL33" s="744">
        <f t="shared" ref="BL33:BL55" si="270">AP33+AR33+AT33+AV33+AX33+AZ33+BB33+BD33+BF33+BH33+BJ33+BK33</f>
        <v>23411.84</v>
      </c>
      <c r="BM33" s="745">
        <v>12</v>
      </c>
      <c r="BN33" s="746">
        <f t="shared" ref="BN33:BN55" si="271">BL33*BM33</f>
        <v>280942.08000000002</v>
      </c>
      <c r="BO33" s="747"/>
      <c r="BP33" s="741"/>
      <c r="BQ33" s="746">
        <f t="shared" ref="BQ33:BQ55" si="272">BN33+BO33+BP33</f>
        <v>280942.08000000002</v>
      </c>
      <c r="BR33" s="746">
        <f t="shared" ref="BR33:BR55" si="273">BQ33*0.302</f>
        <v>84844.51</v>
      </c>
      <c r="BS33" s="746">
        <f t="shared" ref="BS33:BS55" si="274">BQ33+BR33</f>
        <v>365786.59</v>
      </c>
      <c r="BU33" s="1044"/>
      <c r="BV33" s="755" t="s">
        <v>856</v>
      </c>
      <c r="BW33" s="778">
        <v>2</v>
      </c>
      <c r="BX33" s="737">
        <v>7456</v>
      </c>
      <c r="BY33" s="738">
        <f t="shared" ref="BY33:BY55" si="275">ROUNDUP(BX33*1,0)</f>
        <v>7456</v>
      </c>
      <c r="BZ33" s="739">
        <f t="shared" ref="BZ33:BZ55" si="276">BW33*BY33</f>
        <v>14912</v>
      </c>
      <c r="CA33" s="740">
        <f t="shared" ref="CA33:CC55" si="277">IF($BZ33&lt;=0,0,CB33/$BZ33*100)</f>
        <v>0</v>
      </c>
      <c r="CB33" s="741"/>
      <c r="CC33" s="740">
        <f t="shared" si="277"/>
        <v>0</v>
      </c>
      <c r="CD33" s="741"/>
      <c r="CE33" s="740">
        <f t="shared" ref="CE33:CE55" si="278">IF($BZ33&lt;=0,0,CF33/$BZ33*100)</f>
        <v>0</v>
      </c>
      <c r="CF33" s="741"/>
      <c r="CG33" s="740">
        <f t="shared" ref="CG33:CG55" si="279">IF($BZ33&lt;=0,0,CH33/$BZ33*100)</f>
        <v>50</v>
      </c>
      <c r="CH33" s="741">
        <v>7456</v>
      </c>
      <c r="CI33" s="740">
        <f t="shared" ref="CI33:CI55" si="280">IF($BZ33&lt;=0,0,CJ33/$BZ33*100)</f>
        <v>0</v>
      </c>
      <c r="CJ33" s="741"/>
      <c r="CK33" s="740">
        <f t="shared" ref="CK33:CK55" si="281">IF($BZ33&lt;=0,0,CL33/$BZ33*100)</f>
        <v>0</v>
      </c>
      <c r="CL33" s="741">
        <v>0</v>
      </c>
      <c r="CM33" s="740">
        <f t="shared" ref="CM33:CM55" si="282">IF($BZ33&lt;=0,0,CN33/$BZ33*100)</f>
        <v>15</v>
      </c>
      <c r="CN33" s="741">
        <v>2236.8000000000002</v>
      </c>
      <c r="CO33" s="740">
        <f t="shared" ref="CO33:CO55" si="283">IF($BZ33&lt;=0,0,CP33/$BZ33*100)</f>
        <v>0</v>
      </c>
      <c r="CP33" s="741"/>
      <c r="CQ33" s="740">
        <f t="shared" ref="CQ33:CQ55" si="284">IF($BZ33&lt;=0,0,CR33/$BZ33*100)</f>
        <v>0</v>
      </c>
      <c r="CR33" s="741"/>
      <c r="CS33" s="740">
        <f t="shared" ref="CS33:CS55" si="285">IF($BZ33&lt;=0,0,CT33/$BZ33*100)</f>
        <v>0</v>
      </c>
      <c r="CT33" s="741"/>
      <c r="CU33" s="743">
        <f t="shared" ref="CU33:CU55" si="286">IF(((SUM(BZ33:CT33))&gt;(15279*BW33)),0,((15279*BW33)-(SUM(BZ33:CT33))))</f>
        <v>5888.2</v>
      </c>
      <c r="CV33" s="744">
        <f t="shared" ref="CV33:CV55" si="287">BZ33+CB33+CD33+CF33+CH33+CJ33+CL33+CN33+CP33+CR33+CT33+CU33</f>
        <v>30493</v>
      </c>
      <c r="CW33" s="745">
        <v>12</v>
      </c>
      <c r="CX33" s="746">
        <f t="shared" ref="CX33:CX55" si="288">CV33*CW33</f>
        <v>365916</v>
      </c>
      <c r="CY33" s="747"/>
      <c r="CZ33" s="741"/>
      <c r="DA33" s="746">
        <f t="shared" ref="DA33:DA55" si="289">CX33+CY33+CZ33</f>
        <v>365916</v>
      </c>
      <c r="DB33" s="746">
        <f t="shared" ref="DB33:DB55" si="290">DA33*0.302</f>
        <v>110506.63</v>
      </c>
      <c r="DC33" s="746">
        <f t="shared" ref="DC33:DC55" si="291">DA33+DB33</f>
        <v>476422.63</v>
      </c>
      <c r="DD33" s="750"/>
      <c r="DE33" s="1044"/>
      <c r="DF33" s="755" t="s">
        <v>856</v>
      </c>
      <c r="DG33" s="757">
        <v>0.5</v>
      </c>
      <c r="DH33" s="737">
        <v>7456</v>
      </c>
      <c r="DI33" s="738">
        <f t="shared" ref="DI33:DI55" si="292">ROUNDUP(DH33*1,0)</f>
        <v>7456</v>
      </c>
      <c r="DJ33" s="739">
        <f t="shared" ref="DJ33:DJ55" si="293">DG33*DI33</f>
        <v>3728</v>
      </c>
      <c r="DK33" s="740">
        <f t="shared" ref="DK33:DM55" si="294">IF($DJ33&lt;=0,0,DL33/$DJ33*100)</f>
        <v>0</v>
      </c>
      <c r="DL33" s="741"/>
      <c r="DM33" s="740">
        <f t="shared" si="294"/>
        <v>0</v>
      </c>
      <c r="DN33" s="741"/>
      <c r="DO33" s="740">
        <f t="shared" ref="DO33:DO55" si="295">IF($DJ33&lt;=0,0,DP33/$DJ33*100)</f>
        <v>0</v>
      </c>
      <c r="DP33" s="741"/>
      <c r="DQ33" s="740">
        <f t="shared" ref="DQ33:DQ55" si="296">IF($DJ33&lt;=0,0,DR33/$DJ33*100)</f>
        <v>0</v>
      </c>
      <c r="DR33" s="741"/>
      <c r="DS33" s="740">
        <f t="shared" ref="DS33:DS55" si="297">IF($DJ33&lt;=0,0,DT33/$DJ33*100)</f>
        <v>0</v>
      </c>
      <c r="DT33" s="741"/>
      <c r="DU33" s="740">
        <f t="shared" ref="DU33:DU55" si="298">IF($DJ33&lt;=0,0,DV33/$DJ33*100)</f>
        <v>77.2</v>
      </c>
      <c r="DV33" s="741">
        <v>2878.02</v>
      </c>
      <c r="DW33" s="740">
        <f t="shared" ref="DW33:DW55" si="299">IF($DJ33&lt;=0,0,DX33/$DJ33*100)</f>
        <v>30</v>
      </c>
      <c r="DX33" s="741">
        <f>1118.4</f>
        <v>1118.4000000000001</v>
      </c>
      <c r="DY33" s="740">
        <f t="shared" ref="DY33:DY55" si="300">IF($DJ33&lt;=0,0,DZ33/$DJ33*100)</f>
        <v>0</v>
      </c>
      <c r="DZ33" s="741"/>
      <c r="EA33" s="740">
        <f t="shared" ref="EA33:EA55" si="301">IF($DJ33&lt;=0,0,EB33/$DJ33*100)</f>
        <v>0</v>
      </c>
      <c r="EB33" s="741"/>
      <c r="EC33" s="740">
        <f t="shared" ref="EC33:EC55" si="302">IF($DJ33&lt;=0,0,ED33/$DJ33*100)</f>
        <v>0</v>
      </c>
      <c r="ED33" s="741"/>
      <c r="EE33" s="743">
        <f t="shared" ref="EE33:EE55" si="303">IF(((SUM(DJ33:ED33))&gt;(15279*DG33)),0,((15279*DG33)-(SUM(DJ33:ED33))))</f>
        <v>0</v>
      </c>
      <c r="EF33" s="744">
        <f t="shared" ref="EF33:EF55" si="304">DJ33+DL33+DN33+DP33+DR33+DT33+DV33+DX33+DZ33+EB33+ED33+EE33</f>
        <v>7724.42</v>
      </c>
      <c r="EG33" s="745">
        <v>12</v>
      </c>
      <c r="EH33" s="746">
        <f t="shared" ref="EH33:EH55" si="305">EF33*EG33</f>
        <v>92693.04</v>
      </c>
      <c r="EI33" s="747"/>
      <c r="EJ33" s="741"/>
      <c r="EK33" s="746">
        <f t="shared" ref="EK33:EK55" si="306">EH33+EI33+EJ33</f>
        <v>92693.04</v>
      </c>
      <c r="EL33" s="746">
        <f t="shared" ref="EL33:EL55" si="307">EK33*0.302</f>
        <v>27993.3</v>
      </c>
      <c r="EM33" s="746">
        <f t="shared" ref="EM33:EM55" si="308">EK33+EL33</f>
        <v>120686.34</v>
      </c>
      <c r="EO33" s="1044"/>
      <c r="EP33" s="755" t="s">
        <v>856</v>
      </c>
      <c r="EQ33" s="737">
        <v>1</v>
      </c>
      <c r="ER33" s="737">
        <v>7456</v>
      </c>
      <c r="ES33" s="738">
        <f t="shared" ref="ES33:ES55" si="309">ROUNDUP(ER33*1,0)</f>
        <v>7456</v>
      </c>
      <c r="ET33" s="739">
        <f t="shared" ref="ET33:ET55" si="310">EQ33*ES33</f>
        <v>7456</v>
      </c>
      <c r="EU33" s="740">
        <f t="shared" ref="EU33:EW55" si="311">IF($ET33&lt;=0,0,EV33/$ET33*100)</f>
        <v>0</v>
      </c>
      <c r="EV33" s="741"/>
      <c r="EW33" s="740">
        <f t="shared" si="311"/>
        <v>0</v>
      </c>
      <c r="EX33" s="741"/>
      <c r="EY33" s="740">
        <f t="shared" ref="EY33:EY55" si="312">IF($ET33&lt;=0,0,EZ33/$ET33*100)</f>
        <v>0</v>
      </c>
      <c r="EZ33" s="741"/>
      <c r="FA33" s="740">
        <f t="shared" ref="FA33:FA55" si="313">IF($ET33&lt;=0,0,FB33/$ET33*100)</f>
        <v>0</v>
      </c>
      <c r="FB33" s="741"/>
      <c r="FC33" s="740">
        <f t="shared" ref="FC33:FC55" si="314">IF($ET33&lt;=0,0,FD33/$ET33*100)</f>
        <v>0</v>
      </c>
      <c r="FD33" s="741"/>
      <c r="FE33" s="740">
        <f t="shared" ref="FE33:FE55" si="315">IF($ET33&lt;=0,0,FF33/$ET33*100)</f>
        <v>200</v>
      </c>
      <c r="FF33" s="741">
        <v>14912</v>
      </c>
      <c r="FG33" s="740">
        <f t="shared" ref="FG33:FG55" si="316">IF($ET33&lt;=0,0,FH33/$ET33*100)</f>
        <v>15</v>
      </c>
      <c r="FH33" s="741">
        <v>1118.4000000000001</v>
      </c>
      <c r="FI33" s="740">
        <f t="shared" ref="FI33:FI55" si="317">IF($ET33&lt;=0,0,FJ33/$ET33*100)</f>
        <v>0</v>
      </c>
      <c r="FJ33" s="741"/>
      <c r="FK33" s="740">
        <f t="shared" ref="FK33:FK55" si="318">IF($ET33&lt;=0,0,FL33/$ET33*100)</f>
        <v>0</v>
      </c>
      <c r="FL33" s="741"/>
      <c r="FM33" s="740">
        <f t="shared" ref="FM33:FM55" si="319">IF($ET33&lt;=0,0,FN33/$ET33*100)</f>
        <v>0</v>
      </c>
      <c r="FN33" s="741"/>
      <c r="FO33" s="743">
        <f t="shared" ref="FO33:FO48" si="320">IF(((SUM(ET33:FN33))&gt;(15279*EQ33)),0,((15279*EQ33)-(SUM(ET33:FN33))))</f>
        <v>0</v>
      </c>
      <c r="FP33" s="744">
        <f t="shared" ref="FP33:FP55" si="321">ET33+EV33+EX33+EZ33+FB33+FD33+FF33+FH33+FJ33+FL33+FN33+FO33</f>
        <v>23486.400000000001</v>
      </c>
      <c r="FQ33" s="745">
        <v>12</v>
      </c>
      <c r="FR33" s="746">
        <f t="shared" ref="FR33:FR55" si="322">FP33*FQ33</f>
        <v>281836.79999999999</v>
      </c>
      <c r="FS33" s="747"/>
      <c r="FT33" s="741"/>
      <c r="FU33" s="746">
        <f t="shared" ref="FU33:FU55" si="323">FR33+FS33+FT33</f>
        <v>281836.79999999999</v>
      </c>
      <c r="FV33" s="746">
        <f t="shared" ref="FV33:FV55" si="324">FU33*0.302</f>
        <v>85114.71</v>
      </c>
      <c r="FW33" s="746">
        <f t="shared" ref="FW33:FW55" si="325">FU33+FV33</f>
        <v>366951.51</v>
      </c>
      <c r="FY33" s="1044"/>
      <c r="FZ33" s="755" t="s">
        <v>856</v>
      </c>
      <c r="GA33" s="737">
        <f t="shared" ref="GA33:GA55" si="326">C33+AM33+BW33+DG33+EQ33</f>
        <v>5.5</v>
      </c>
      <c r="GB33" s="737">
        <v>7456</v>
      </c>
      <c r="GC33" s="738">
        <f t="shared" ref="GC33:GC55" si="327">ROUNDUP(GB33*1,0)</f>
        <v>7456</v>
      </c>
      <c r="GD33" s="743">
        <f t="shared" ref="GD33:GD55" si="328">F33+AP33+BZ33+DJ33+ET33</f>
        <v>41008</v>
      </c>
      <c r="GE33" s="743"/>
      <c r="GF33" s="737">
        <f t="shared" ref="GF33:GF55" si="329">H33+AR33+CB33+DL33+EV33</f>
        <v>0</v>
      </c>
      <c r="GG33" s="743"/>
      <c r="GH33" s="737">
        <f t="shared" ref="GH33:GH55" si="330">J33+AT33+CD33+DN33+EX33</f>
        <v>298.24</v>
      </c>
      <c r="GI33" s="743"/>
      <c r="GJ33" s="737">
        <f t="shared" ref="GJ33:GJ55" si="331">L33+AV33+CF33+DP33+EZ33</f>
        <v>0</v>
      </c>
      <c r="GK33" s="743"/>
      <c r="GL33" s="737">
        <f t="shared" ref="GL33:GL55" si="332">N33+AX33+CH33+DR33+FB33</f>
        <v>9170.8799999999992</v>
      </c>
      <c r="GM33" s="743"/>
      <c r="GN33" s="737">
        <f t="shared" ref="GN33:GN55" si="333">P33+AZ33+CJ33+DT33+FD33</f>
        <v>0</v>
      </c>
      <c r="GO33" s="743"/>
      <c r="GP33" s="737">
        <f t="shared" ref="GP33:GP55" si="334">R33+BB33+CL33+DV33+FF33</f>
        <v>47092.1</v>
      </c>
      <c r="GQ33" s="743"/>
      <c r="GR33" s="737">
        <f t="shared" ref="GR33:GR55" si="335">T33+BD33+CN33+DX33+FH33</f>
        <v>7828.8</v>
      </c>
      <c r="GS33" s="743"/>
      <c r="GT33" s="737">
        <f t="shared" ref="GT33:GT55" si="336">V33+BF33+CP33+DZ33+FJ33</f>
        <v>0</v>
      </c>
      <c r="GU33" s="743"/>
      <c r="GV33" s="737">
        <f t="shared" ref="GV33:GV55" si="337">X33+BH33+CR33+EB33+FL33</f>
        <v>0</v>
      </c>
      <c r="GW33" s="743"/>
      <c r="GX33" s="737">
        <f t="shared" ref="GX33:GY55" si="338">Z33+BJ33+CT33+ED33+FN33</f>
        <v>0</v>
      </c>
      <c r="GY33" s="743">
        <f t="shared" si="338"/>
        <v>5888.2</v>
      </c>
      <c r="GZ33" s="744">
        <f t="shared" ref="GZ33:GZ55" si="339">GD33+GF33+GH33+GJ33+GL33+GN33+GP33+GR33+GT33+GV33+GX33+GY33</f>
        <v>111286.22</v>
      </c>
      <c r="HA33" s="745">
        <v>12</v>
      </c>
      <c r="HB33" s="746">
        <f t="shared" ref="HB33:HB55" si="340">GZ33*HA33</f>
        <v>1335434.6399999999</v>
      </c>
      <c r="HC33" s="737">
        <f t="shared" ref="HC33:HD55" si="341">AE33+BO33+CY33+EI33+FS33</f>
        <v>0</v>
      </c>
      <c r="HD33" s="737">
        <f t="shared" si="341"/>
        <v>0</v>
      </c>
      <c r="HE33" s="746">
        <f t="shared" ref="HE33:HE55" si="342">HB33+HC33+HD33</f>
        <v>1335434.6399999999</v>
      </c>
      <c r="HF33" s="746">
        <f t="shared" ref="HF33:HF55" si="343">HE33*0.302</f>
        <v>403301.26</v>
      </c>
      <c r="HG33" s="746">
        <f t="shared" ref="HG33:HG55" si="344">HE33+HF33</f>
        <v>1738735.9</v>
      </c>
    </row>
    <row r="34" spans="1:215" ht="15.75" hidden="1" x14ac:dyDescent="0.25">
      <c r="A34" s="1044"/>
      <c r="B34" s="755" t="s">
        <v>858</v>
      </c>
      <c r="C34" s="757">
        <v>1</v>
      </c>
      <c r="D34" s="737">
        <v>7103</v>
      </c>
      <c r="E34" s="738">
        <f t="shared" si="241"/>
        <v>7103</v>
      </c>
      <c r="F34" s="739">
        <f t="shared" si="242"/>
        <v>7103</v>
      </c>
      <c r="G34" s="740">
        <f t="shared" si="243"/>
        <v>0</v>
      </c>
      <c r="H34" s="741"/>
      <c r="I34" s="742">
        <f t="shared" si="243"/>
        <v>0</v>
      </c>
      <c r="J34" s="741"/>
      <c r="K34" s="742">
        <f t="shared" si="244"/>
        <v>0</v>
      </c>
      <c r="L34" s="741"/>
      <c r="M34" s="742">
        <f t="shared" si="245"/>
        <v>23</v>
      </c>
      <c r="N34" s="741">
        <f>D34*23%</f>
        <v>1633.69</v>
      </c>
      <c r="O34" s="742">
        <f t="shared" si="246"/>
        <v>0</v>
      </c>
      <c r="P34" s="741"/>
      <c r="Q34" s="742">
        <f t="shared" si="247"/>
        <v>198</v>
      </c>
      <c r="R34" s="741">
        <f>D34*198%</f>
        <v>14063.94</v>
      </c>
      <c r="S34" s="742">
        <f t="shared" si="248"/>
        <v>30</v>
      </c>
      <c r="T34" s="741">
        <f t="shared" ref="T34:T48" si="345">(D34*C34)*30%</f>
        <v>2130.9</v>
      </c>
      <c r="U34" s="742">
        <f t="shared" si="249"/>
        <v>0</v>
      </c>
      <c r="V34" s="741"/>
      <c r="W34" s="742">
        <f t="shared" si="250"/>
        <v>0</v>
      </c>
      <c r="X34" s="741"/>
      <c r="Y34" s="742">
        <f t="shared" si="251"/>
        <v>0</v>
      </c>
      <c r="Z34" s="741"/>
      <c r="AA34" s="743">
        <f t="shared" si="252"/>
        <v>0</v>
      </c>
      <c r="AB34" s="744">
        <f t="shared" si="253"/>
        <v>24931.53</v>
      </c>
      <c r="AC34" s="745">
        <v>12</v>
      </c>
      <c r="AD34" s="746">
        <f t="shared" si="254"/>
        <v>299178.36</v>
      </c>
      <c r="AE34" s="747"/>
      <c r="AF34" s="741"/>
      <c r="AG34" s="746">
        <f t="shared" si="255"/>
        <v>299178.36</v>
      </c>
      <c r="AH34" s="746">
        <f t="shared" si="256"/>
        <v>90351.86</v>
      </c>
      <c r="AI34" s="746">
        <f t="shared" si="257"/>
        <v>389530.22</v>
      </c>
      <c r="AK34" s="1044"/>
      <c r="AL34" s="755" t="s">
        <v>858</v>
      </c>
      <c r="AM34" s="748"/>
      <c r="AN34" s="737">
        <v>7103</v>
      </c>
      <c r="AO34" s="738">
        <f t="shared" si="258"/>
        <v>7103</v>
      </c>
      <c r="AP34" s="739">
        <f t="shared" si="259"/>
        <v>0</v>
      </c>
      <c r="AQ34" s="740">
        <f t="shared" si="260"/>
        <v>0</v>
      </c>
      <c r="AR34" s="741"/>
      <c r="AS34" s="740">
        <f t="shared" si="260"/>
        <v>0</v>
      </c>
      <c r="AT34" s="741"/>
      <c r="AU34" s="740">
        <f t="shared" si="261"/>
        <v>0</v>
      </c>
      <c r="AV34" s="741"/>
      <c r="AW34" s="740">
        <f t="shared" si="262"/>
        <v>0</v>
      </c>
      <c r="AX34" s="741"/>
      <c r="AY34" s="740">
        <f t="shared" si="263"/>
        <v>0</v>
      </c>
      <c r="AZ34" s="741"/>
      <c r="BA34" s="740">
        <f t="shared" si="264"/>
        <v>0</v>
      </c>
      <c r="BB34" s="741"/>
      <c r="BC34" s="740">
        <f t="shared" si="265"/>
        <v>0</v>
      </c>
      <c r="BD34" s="741"/>
      <c r="BE34" s="740">
        <f t="shared" si="266"/>
        <v>0</v>
      </c>
      <c r="BF34" s="741"/>
      <c r="BG34" s="740">
        <f t="shared" si="267"/>
        <v>0</v>
      </c>
      <c r="BH34" s="741"/>
      <c r="BI34" s="740">
        <f t="shared" si="268"/>
        <v>0</v>
      </c>
      <c r="BJ34" s="741"/>
      <c r="BK34" s="743">
        <f t="shared" si="269"/>
        <v>0</v>
      </c>
      <c r="BL34" s="744">
        <f t="shared" si="270"/>
        <v>0</v>
      </c>
      <c r="BM34" s="745">
        <v>12</v>
      </c>
      <c r="BN34" s="746">
        <f t="shared" si="271"/>
        <v>0</v>
      </c>
      <c r="BO34" s="747"/>
      <c r="BP34" s="741"/>
      <c r="BQ34" s="746">
        <f t="shared" si="272"/>
        <v>0</v>
      </c>
      <c r="BR34" s="746">
        <f t="shared" si="273"/>
        <v>0</v>
      </c>
      <c r="BS34" s="746">
        <f t="shared" si="274"/>
        <v>0</v>
      </c>
      <c r="BU34" s="1044"/>
      <c r="BV34" s="755" t="s">
        <v>858</v>
      </c>
      <c r="BW34" s="757"/>
      <c r="BX34" s="737">
        <v>7103</v>
      </c>
      <c r="BY34" s="738">
        <f t="shared" si="275"/>
        <v>7103</v>
      </c>
      <c r="BZ34" s="739">
        <f t="shared" si="276"/>
        <v>0</v>
      </c>
      <c r="CA34" s="740">
        <f t="shared" si="277"/>
        <v>0</v>
      </c>
      <c r="CB34" s="741"/>
      <c r="CC34" s="740">
        <f t="shared" si="277"/>
        <v>0</v>
      </c>
      <c r="CD34" s="741"/>
      <c r="CE34" s="740">
        <f t="shared" si="278"/>
        <v>0</v>
      </c>
      <c r="CF34" s="741"/>
      <c r="CG34" s="740">
        <f t="shared" si="279"/>
        <v>0</v>
      </c>
      <c r="CH34" s="741"/>
      <c r="CI34" s="740">
        <f t="shared" si="280"/>
        <v>0</v>
      </c>
      <c r="CJ34" s="741"/>
      <c r="CK34" s="740">
        <f t="shared" si="281"/>
        <v>0</v>
      </c>
      <c r="CL34" s="741"/>
      <c r="CM34" s="740">
        <f t="shared" si="282"/>
        <v>0</v>
      </c>
      <c r="CN34" s="741"/>
      <c r="CO34" s="740">
        <f t="shared" si="283"/>
        <v>0</v>
      </c>
      <c r="CP34" s="741"/>
      <c r="CQ34" s="740">
        <f t="shared" si="284"/>
        <v>0</v>
      </c>
      <c r="CR34" s="741"/>
      <c r="CS34" s="740">
        <f t="shared" si="285"/>
        <v>0</v>
      </c>
      <c r="CT34" s="741"/>
      <c r="CU34" s="743">
        <f t="shared" si="286"/>
        <v>0</v>
      </c>
      <c r="CV34" s="744">
        <f t="shared" si="287"/>
        <v>0</v>
      </c>
      <c r="CW34" s="745">
        <v>12</v>
      </c>
      <c r="CX34" s="746">
        <f t="shared" si="288"/>
        <v>0</v>
      </c>
      <c r="CY34" s="747"/>
      <c r="CZ34" s="741"/>
      <c r="DA34" s="746">
        <f t="shared" si="289"/>
        <v>0</v>
      </c>
      <c r="DB34" s="746">
        <f t="shared" si="290"/>
        <v>0</v>
      </c>
      <c r="DC34" s="746">
        <f t="shared" si="291"/>
        <v>0</v>
      </c>
      <c r="DD34" s="750"/>
      <c r="DE34" s="1044"/>
      <c r="DF34" s="755" t="s">
        <v>858</v>
      </c>
      <c r="DG34" s="757"/>
      <c r="DH34" s="737">
        <v>7103</v>
      </c>
      <c r="DI34" s="738">
        <f t="shared" si="292"/>
        <v>7103</v>
      </c>
      <c r="DJ34" s="739">
        <f t="shared" si="293"/>
        <v>0</v>
      </c>
      <c r="DK34" s="740">
        <f t="shared" si="294"/>
        <v>0</v>
      </c>
      <c r="DL34" s="741"/>
      <c r="DM34" s="740">
        <f t="shared" si="294"/>
        <v>0</v>
      </c>
      <c r="DN34" s="741"/>
      <c r="DO34" s="740">
        <f t="shared" si="295"/>
        <v>0</v>
      </c>
      <c r="DP34" s="741"/>
      <c r="DQ34" s="740">
        <f t="shared" si="296"/>
        <v>0</v>
      </c>
      <c r="DR34" s="741"/>
      <c r="DS34" s="740">
        <f t="shared" si="297"/>
        <v>0</v>
      </c>
      <c r="DT34" s="741"/>
      <c r="DU34" s="740">
        <f t="shared" si="298"/>
        <v>0</v>
      </c>
      <c r="DV34" s="741"/>
      <c r="DW34" s="740">
        <f t="shared" si="299"/>
        <v>0</v>
      </c>
      <c r="DX34" s="741"/>
      <c r="DY34" s="740">
        <f t="shared" si="300"/>
        <v>0</v>
      </c>
      <c r="DZ34" s="741"/>
      <c r="EA34" s="740">
        <f t="shared" si="301"/>
        <v>0</v>
      </c>
      <c r="EB34" s="741"/>
      <c r="EC34" s="740">
        <f t="shared" si="302"/>
        <v>0</v>
      </c>
      <c r="ED34" s="741"/>
      <c r="EE34" s="743">
        <f t="shared" si="303"/>
        <v>0</v>
      </c>
      <c r="EF34" s="744">
        <f t="shared" si="304"/>
        <v>0</v>
      </c>
      <c r="EG34" s="745">
        <v>12</v>
      </c>
      <c r="EH34" s="746">
        <f t="shared" si="305"/>
        <v>0</v>
      </c>
      <c r="EI34" s="747"/>
      <c r="EJ34" s="741"/>
      <c r="EK34" s="746">
        <f t="shared" si="306"/>
        <v>0</v>
      </c>
      <c r="EL34" s="746">
        <f t="shared" si="307"/>
        <v>0</v>
      </c>
      <c r="EM34" s="746">
        <f t="shared" si="308"/>
        <v>0</v>
      </c>
      <c r="EO34" s="1044"/>
      <c r="EP34" s="755" t="s">
        <v>858</v>
      </c>
      <c r="EQ34" s="757"/>
      <c r="ER34" s="737">
        <v>7103</v>
      </c>
      <c r="ES34" s="738">
        <f t="shared" si="309"/>
        <v>7103</v>
      </c>
      <c r="ET34" s="739">
        <f t="shared" si="310"/>
        <v>0</v>
      </c>
      <c r="EU34" s="740">
        <f t="shared" si="311"/>
        <v>0</v>
      </c>
      <c r="EV34" s="741"/>
      <c r="EW34" s="740">
        <f t="shared" si="311"/>
        <v>0</v>
      </c>
      <c r="EX34" s="741"/>
      <c r="EY34" s="740">
        <f t="shared" si="312"/>
        <v>0</v>
      </c>
      <c r="EZ34" s="741"/>
      <c r="FA34" s="740">
        <f t="shared" si="313"/>
        <v>0</v>
      </c>
      <c r="FB34" s="741"/>
      <c r="FC34" s="740">
        <f t="shared" si="314"/>
        <v>0</v>
      </c>
      <c r="FD34" s="741"/>
      <c r="FE34" s="740">
        <f t="shared" si="315"/>
        <v>0</v>
      </c>
      <c r="FF34" s="741"/>
      <c r="FG34" s="740">
        <f t="shared" si="316"/>
        <v>0</v>
      </c>
      <c r="FH34" s="741"/>
      <c r="FI34" s="740">
        <f t="shared" si="317"/>
        <v>0</v>
      </c>
      <c r="FJ34" s="741"/>
      <c r="FK34" s="740">
        <f t="shared" si="318"/>
        <v>0</v>
      </c>
      <c r="FL34" s="741"/>
      <c r="FM34" s="740">
        <f t="shared" si="319"/>
        <v>0</v>
      </c>
      <c r="FN34" s="741"/>
      <c r="FO34" s="743">
        <f t="shared" si="320"/>
        <v>0</v>
      </c>
      <c r="FP34" s="744">
        <f t="shared" si="321"/>
        <v>0</v>
      </c>
      <c r="FQ34" s="745">
        <v>12</v>
      </c>
      <c r="FR34" s="746">
        <f t="shared" si="322"/>
        <v>0</v>
      </c>
      <c r="FS34" s="747"/>
      <c r="FT34" s="741"/>
      <c r="FU34" s="746">
        <f t="shared" si="323"/>
        <v>0</v>
      </c>
      <c r="FV34" s="746">
        <f t="shared" si="324"/>
        <v>0</v>
      </c>
      <c r="FW34" s="746">
        <f t="shared" si="325"/>
        <v>0</v>
      </c>
      <c r="FY34" s="1044"/>
      <c r="FZ34" s="755" t="s">
        <v>858</v>
      </c>
      <c r="GA34" s="737">
        <f t="shared" si="326"/>
        <v>1</v>
      </c>
      <c r="GB34" s="737">
        <v>7103</v>
      </c>
      <c r="GC34" s="738">
        <f t="shared" si="327"/>
        <v>7103</v>
      </c>
      <c r="GD34" s="743">
        <f t="shared" si="328"/>
        <v>7103</v>
      </c>
      <c r="GE34" s="743"/>
      <c r="GF34" s="737">
        <f t="shared" si="329"/>
        <v>0</v>
      </c>
      <c r="GG34" s="743"/>
      <c r="GH34" s="737">
        <f t="shared" si="330"/>
        <v>0</v>
      </c>
      <c r="GI34" s="743"/>
      <c r="GJ34" s="737">
        <f t="shared" si="331"/>
        <v>0</v>
      </c>
      <c r="GK34" s="743"/>
      <c r="GL34" s="737">
        <f t="shared" si="332"/>
        <v>1633.69</v>
      </c>
      <c r="GM34" s="743"/>
      <c r="GN34" s="737">
        <f t="shared" si="333"/>
        <v>0</v>
      </c>
      <c r="GO34" s="743"/>
      <c r="GP34" s="737">
        <f t="shared" si="334"/>
        <v>14063.94</v>
      </c>
      <c r="GQ34" s="743"/>
      <c r="GR34" s="737">
        <f t="shared" si="335"/>
        <v>2130.9</v>
      </c>
      <c r="GS34" s="743"/>
      <c r="GT34" s="737">
        <f t="shared" si="336"/>
        <v>0</v>
      </c>
      <c r="GU34" s="743"/>
      <c r="GV34" s="737">
        <f t="shared" si="337"/>
        <v>0</v>
      </c>
      <c r="GW34" s="743"/>
      <c r="GX34" s="737">
        <f t="shared" si="338"/>
        <v>0</v>
      </c>
      <c r="GY34" s="743">
        <f t="shared" si="338"/>
        <v>0</v>
      </c>
      <c r="GZ34" s="744">
        <f t="shared" si="339"/>
        <v>24931.53</v>
      </c>
      <c r="HA34" s="745">
        <v>12</v>
      </c>
      <c r="HB34" s="746">
        <f t="shared" si="340"/>
        <v>299178.36</v>
      </c>
      <c r="HC34" s="737">
        <f t="shared" si="341"/>
        <v>0</v>
      </c>
      <c r="HD34" s="737">
        <f t="shared" si="341"/>
        <v>0</v>
      </c>
      <c r="HE34" s="746">
        <f t="shared" si="342"/>
        <v>299178.36</v>
      </c>
      <c r="HF34" s="746">
        <f t="shared" si="343"/>
        <v>90351.86</v>
      </c>
      <c r="HG34" s="746">
        <f t="shared" si="344"/>
        <v>389530.22</v>
      </c>
    </row>
    <row r="35" spans="1:215" ht="15.75" hidden="1" x14ac:dyDescent="0.25">
      <c r="A35" s="1044"/>
      <c r="B35" s="755" t="s">
        <v>859</v>
      </c>
      <c r="C35" s="757"/>
      <c r="D35" s="737">
        <v>6767</v>
      </c>
      <c r="E35" s="738">
        <f t="shared" si="241"/>
        <v>6767</v>
      </c>
      <c r="F35" s="739">
        <f t="shared" si="242"/>
        <v>0</v>
      </c>
      <c r="G35" s="740">
        <f t="shared" si="243"/>
        <v>0</v>
      </c>
      <c r="H35" s="741"/>
      <c r="I35" s="742">
        <f t="shared" si="243"/>
        <v>0</v>
      </c>
      <c r="J35" s="741"/>
      <c r="K35" s="742">
        <f t="shared" si="244"/>
        <v>0</v>
      </c>
      <c r="L35" s="741"/>
      <c r="M35" s="742">
        <f t="shared" si="245"/>
        <v>0</v>
      </c>
      <c r="N35" s="741"/>
      <c r="O35" s="742">
        <f t="shared" si="246"/>
        <v>0</v>
      </c>
      <c r="P35" s="741"/>
      <c r="Q35" s="742">
        <f t="shared" si="247"/>
        <v>0</v>
      </c>
      <c r="R35" s="741"/>
      <c r="S35" s="742">
        <f t="shared" si="248"/>
        <v>0</v>
      </c>
      <c r="T35" s="741"/>
      <c r="U35" s="742">
        <f t="shared" si="249"/>
        <v>0</v>
      </c>
      <c r="V35" s="741"/>
      <c r="W35" s="742">
        <f t="shared" si="250"/>
        <v>0</v>
      </c>
      <c r="X35" s="741"/>
      <c r="Y35" s="742">
        <f t="shared" si="251"/>
        <v>0</v>
      </c>
      <c r="Z35" s="741"/>
      <c r="AA35" s="743">
        <f t="shared" si="252"/>
        <v>0</v>
      </c>
      <c r="AB35" s="744">
        <f t="shared" si="253"/>
        <v>0</v>
      </c>
      <c r="AC35" s="745">
        <v>12</v>
      </c>
      <c r="AD35" s="746">
        <f t="shared" si="254"/>
        <v>0</v>
      </c>
      <c r="AE35" s="747"/>
      <c r="AF35" s="741"/>
      <c r="AG35" s="746">
        <f t="shared" si="255"/>
        <v>0</v>
      </c>
      <c r="AH35" s="746">
        <f t="shared" si="256"/>
        <v>0</v>
      </c>
      <c r="AI35" s="746">
        <f t="shared" si="257"/>
        <v>0</v>
      </c>
      <c r="AK35" s="1044"/>
      <c r="AL35" s="755" t="s">
        <v>859</v>
      </c>
      <c r="AM35" s="748">
        <v>1</v>
      </c>
      <c r="AN35" s="737">
        <v>6767</v>
      </c>
      <c r="AO35" s="738">
        <f t="shared" si="258"/>
        <v>6767</v>
      </c>
      <c r="AP35" s="739">
        <f t="shared" si="259"/>
        <v>6767</v>
      </c>
      <c r="AQ35" s="740">
        <f t="shared" si="260"/>
        <v>0</v>
      </c>
      <c r="AR35" s="741"/>
      <c r="AS35" s="740">
        <f t="shared" si="260"/>
        <v>0</v>
      </c>
      <c r="AT35" s="741"/>
      <c r="AU35" s="740">
        <f t="shared" si="261"/>
        <v>0</v>
      </c>
      <c r="AV35" s="741"/>
      <c r="AW35" s="740">
        <f t="shared" si="262"/>
        <v>0</v>
      </c>
      <c r="AX35" s="741"/>
      <c r="AY35" s="740">
        <f t="shared" si="263"/>
        <v>0</v>
      </c>
      <c r="AZ35" s="741"/>
      <c r="BA35" s="740">
        <f t="shared" si="264"/>
        <v>164.5</v>
      </c>
      <c r="BB35" s="741">
        <v>11131.72</v>
      </c>
      <c r="BC35" s="740">
        <f t="shared" si="265"/>
        <v>17.5</v>
      </c>
      <c r="BD35" s="741">
        <v>1184.23</v>
      </c>
      <c r="BE35" s="740">
        <f t="shared" si="266"/>
        <v>0</v>
      </c>
      <c r="BF35" s="741"/>
      <c r="BG35" s="740">
        <f t="shared" si="267"/>
        <v>0</v>
      </c>
      <c r="BH35" s="741"/>
      <c r="BI35" s="740">
        <f t="shared" si="268"/>
        <v>0</v>
      </c>
      <c r="BJ35" s="741"/>
      <c r="BK35" s="743">
        <f t="shared" ref="BK35:BK48" si="346">IF(((SUM(AP35:BJ35))&gt;(15279*AM35)),0,((15279*AM35)-(SUM(AP35:BJ35))))</f>
        <v>0</v>
      </c>
      <c r="BL35" s="744">
        <f t="shared" si="270"/>
        <v>19082.95</v>
      </c>
      <c r="BM35" s="745">
        <v>12</v>
      </c>
      <c r="BN35" s="746">
        <f t="shared" si="271"/>
        <v>228995.4</v>
      </c>
      <c r="BO35" s="747"/>
      <c r="BP35" s="741"/>
      <c r="BQ35" s="746">
        <f t="shared" si="272"/>
        <v>228995.4</v>
      </c>
      <c r="BR35" s="746">
        <f t="shared" si="273"/>
        <v>69156.61</v>
      </c>
      <c r="BS35" s="746">
        <f t="shared" si="274"/>
        <v>298152.01</v>
      </c>
      <c r="BU35" s="1044"/>
      <c r="BV35" s="755" t="s">
        <v>859</v>
      </c>
      <c r="BW35" s="757"/>
      <c r="BX35" s="737">
        <v>6767</v>
      </c>
      <c r="BY35" s="738">
        <f t="shared" si="275"/>
        <v>6767</v>
      </c>
      <c r="BZ35" s="739">
        <f t="shared" si="276"/>
        <v>0</v>
      </c>
      <c r="CA35" s="740">
        <f t="shared" si="277"/>
        <v>0</v>
      </c>
      <c r="CB35" s="741"/>
      <c r="CC35" s="740">
        <f t="shared" si="277"/>
        <v>0</v>
      </c>
      <c r="CD35" s="741"/>
      <c r="CE35" s="740">
        <f t="shared" si="278"/>
        <v>0</v>
      </c>
      <c r="CF35" s="741"/>
      <c r="CG35" s="740">
        <f t="shared" si="279"/>
        <v>0</v>
      </c>
      <c r="CH35" s="741"/>
      <c r="CI35" s="740">
        <f t="shared" si="280"/>
        <v>0</v>
      </c>
      <c r="CJ35" s="741"/>
      <c r="CK35" s="740">
        <f t="shared" si="281"/>
        <v>0</v>
      </c>
      <c r="CL35" s="741"/>
      <c r="CM35" s="740">
        <f t="shared" si="282"/>
        <v>0</v>
      </c>
      <c r="CN35" s="741"/>
      <c r="CO35" s="740">
        <f t="shared" si="283"/>
        <v>0</v>
      </c>
      <c r="CP35" s="741"/>
      <c r="CQ35" s="740">
        <f t="shared" si="284"/>
        <v>0</v>
      </c>
      <c r="CR35" s="741"/>
      <c r="CS35" s="740">
        <f t="shared" si="285"/>
        <v>0</v>
      </c>
      <c r="CT35" s="741"/>
      <c r="CU35" s="743">
        <f t="shared" si="286"/>
        <v>0</v>
      </c>
      <c r="CV35" s="744">
        <f t="shared" si="287"/>
        <v>0</v>
      </c>
      <c r="CW35" s="745">
        <v>12</v>
      </c>
      <c r="CX35" s="746">
        <f t="shared" si="288"/>
        <v>0</v>
      </c>
      <c r="CY35" s="747"/>
      <c r="CZ35" s="741"/>
      <c r="DA35" s="746">
        <f t="shared" si="289"/>
        <v>0</v>
      </c>
      <c r="DB35" s="746">
        <f t="shared" si="290"/>
        <v>0</v>
      </c>
      <c r="DC35" s="746">
        <f t="shared" si="291"/>
        <v>0</v>
      </c>
      <c r="DD35" s="750"/>
      <c r="DE35" s="1044"/>
      <c r="DF35" s="755" t="s">
        <v>859</v>
      </c>
      <c r="DG35" s="757"/>
      <c r="DH35" s="737">
        <v>6767</v>
      </c>
      <c r="DI35" s="738">
        <f t="shared" si="292"/>
        <v>6767</v>
      </c>
      <c r="DJ35" s="739">
        <f t="shared" si="293"/>
        <v>0</v>
      </c>
      <c r="DK35" s="740">
        <f t="shared" si="294"/>
        <v>0</v>
      </c>
      <c r="DL35" s="741"/>
      <c r="DM35" s="740">
        <f t="shared" si="294"/>
        <v>0</v>
      </c>
      <c r="DN35" s="741"/>
      <c r="DO35" s="740">
        <f t="shared" si="295"/>
        <v>0</v>
      </c>
      <c r="DP35" s="741"/>
      <c r="DQ35" s="740">
        <f t="shared" si="296"/>
        <v>0</v>
      </c>
      <c r="DR35" s="741"/>
      <c r="DS35" s="740">
        <f t="shared" si="297"/>
        <v>0</v>
      </c>
      <c r="DT35" s="741"/>
      <c r="DU35" s="740">
        <f t="shared" si="298"/>
        <v>0</v>
      </c>
      <c r="DV35" s="741"/>
      <c r="DW35" s="740">
        <f t="shared" si="299"/>
        <v>0</v>
      </c>
      <c r="DX35" s="741"/>
      <c r="DY35" s="740">
        <f t="shared" si="300"/>
        <v>0</v>
      </c>
      <c r="DZ35" s="741"/>
      <c r="EA35" s="740">
        <f t="shared" si="301"/>
        <v>0</v>
      </c>
      <c r="EB35" s="741"/>
      <c r="EC35" s="740">
        <f t="shared" si="302"/>
        <v>0</v>
      </c>
      <c r="ED35" s="741"/>
      <c r="EE35" s="743">
        <f t="shared" si="303"/>
        <v>0</v>
      </c>
      <c r="EF35" s="744">
        <f t="shared" si="304"/>
        <v>0</v>
      </c>
      <c r="EG35" s="745">
        <v>12</v>
      </c>
      <c r="EH35" s="746">
        <f t="shared" si="305"/>
        <v>0</v>
      </c>
      <c r="EI35" s="747"/>
      <c r="EJ35" s="741"/>
      <c r="EK35" s="746">
        <f t="shared" si="306"/>
        <v>0</v>
      </c>
      <c r="EL35" s="746">
        <f t="shared" si="307"/>
        <v>0</v>
      </c>
      <c r="EM35" s="746">
        <f t="shared" si="308"/>
        <v>0</v>
      </c>
      <c r="EO35" s="1044"/>
      <c r="EP35" s="755" t="s">
        <v>859</v>
      </c>
      <c r="EQ35" s="757"/>
      <c r="ER35" s="737">
        <v>6767</v>
      </c>
      <c r="ES35" s="738">
        <f t="shared" si="309"/>
        <v>6767</v>
      </c>
      <c r="ET35" s="739">
        <f t="shared" si="310"/>
        <v>0</v>
      </c>
      <c r="EU35" s="740">
        <f t="shared" si="311"/>
        <v>0</v>
      </c>
      <c r="EV35" s="741"/>
      <c r="EW35" s="740">
        <f t="shared" si="311"/>
        <v>0</v>
      </c>
      <c r="EX35" s="741"/>
      <c r="EY35" s="740">
        <f t="shared" si="312"/>
        <v>0</v>
      </c>
      <c r="EZ35" s="741"/>
      <c r="FA35" s="740">
        <f t="shared" si="313"/>
        <v>0</v>
      </c>
      <c r="FB35" s="741"/>
      <c r="FC35" s="740">
        <f t="shared" si="314"/>
        <v>0</v>
      </c>
      <c r="FD35" s="741"/>
      <c r="FE35" s="740">
        <f t="shared" si="315"/>
        <v>0</v>
      </c>
      <c r="FF35" s="741"/>
      <c r="FG35" s="740">
        <f t="shared" si="316"/>
        <v>0</v>
      </c>
      <c r="FH35" s="741"/>
      <c r="FI35" s="740">
        <f t="shared" si="317"/>
        <v>0</v>
      </c>
      <c r="FJ35" s="741"/>
      <c r="FK35" s="740">
        <f t="shared" si="318"/>
        <v>0</v>
      </c>
      <c r="FL35" s="741"/>
      <c r="FM35" s="740">
        <f t="shared" si="319"/>
        <v>0</v>
      </c>
      <c r="FN35" s="741"/>
      <c r="FO35" s="743"/>
      <c r="FP35" s="744">
        <f t="shared" si="321"/>
        <v>0</v>
      </c>
      <c r="FQ35" s="745">
        <v>12</v>
      </c>
      <c r="FR35" s="746">
        <f t="shared" si="322"/>
        <v>0</v>
      </c>
      <c r="FS35" s="747"/>
      <c r="FT35" s="741"/>
      <c r="FU35" s="746">
        <f t="shared" si="323"/>
        <v>0</v>
      </c>
      <c r="FV35" s="746">
        <f t="shared" si="324"/>
        <v>0</v>
      </c>
      <c r="FW35" s="746">
        <f t="shared" si="325"/>
        <v>0</v>
      </c>
      <c r="FY35" s="1044"/>
      <c r="FZ35" s="755" t="s">
        <v>859</v>
      </c>
      <c r="GA35" s="737">
        <f t="shared" si="326"/>
        <v>1</v>
      </c>
      <c r="GB35" s="737">
        <v>6767</v>
      </c>
      <c r="GC35" s="738">
        <f t="shared" si="327"/>
        <v>6767</v>
      </c>
      <c r="GD35" s="743">
        <f t="shared" si="328"/>
        <v>6767</v>
      </c>
      <c r="GE35" s="743"/>
      <c r="GF35" s="737">
        <f t="shared" si="329"/>
        <v>0</v>
      </c>
      <c r="GG35" s="743"/>
      <c r="GH35" s="737">
        <f t="shared" si="330"/>
        <v>0</v>
      </c>
      <c r="GI35" s="743"/>
      <c r="GJ35" s="737">
        <f t="shared" si="331"/>
        <v>0</v>
      </c>
      <c r="GK35" s="743"/>
      <c r="GL35" s="737">
        <f t="shared" si="332"/>
        <v>0</v>
      </c>
      <c r="GM35" s="743"/>
      <c r="GN35" s="737">
        <f t="shared" si="333"/>
        <v>0</v>
      </c>
      <c r="GO35" s="743"/>
      <c r="GP35" s="737">
        <f t="shared" si="334"/>
        <v>11131.72</v>
      </c>
      <c r="GQ35" s="743"/>
      <c r="GR35" s="737">
        <f t="shared" si="335"/>
        <v>1184.23</v>
      </c>
      <c r="GS35" s="743"/>
      <c r="GT35" s="737">
        <f t="shared" si="336"/>
        <v>0</v>
      </c>
      <c r="GU35" s="743"/>
      <c r="GV35" s="737">
        <f t="shared" si="337"/>
        <v>0</v>
      </c>
      <c r="GW35" s="743"/>
      <c r="GX35" s="737">
        <f t="shared" si="338"/>
        <v>0</v>
      </c>
      <c r="GY35" s="743">
        <f t="shared" si="338"/>
        <v>0</v>
      </c>
      <c r="GZ35" s="744">
        <f t="shared" si="339"/>
        <v>19082.95</v>
      </c>
      <c r="HA35" s="745">
        <v>12</v>
      </c>
      <c r="HB35" s="746">
        <f t="shared" si="340"/>
        <v>228995.4</v>
      </c>
      <c r="HC35" s="737">
        <f t="shared" si="341"/>
        <v>0</v>
      </c>
      <c r="HD35" s="737">
        <f t="shared" si="341"/>
        <v>0</v>
      </c>
      <c r="HE35" s="746">
        <f t="shared" si="342"/>
        <v>228995.4</v>
      </c>
      <c r="HF35" s="746">
        <f t="shared" si="343"/>
        <v>69156.61</v>
      </c>
      <c r="HG35" s="746">
        <f t="shared" si="344"/>
        <v>298152.01</v>
      </c>
    </row>
    <row r="36" spans="1:215" ht="15.75" hidden="1" x14ac:dyDescent="0.25">
      <c r="A36" s="1044"/>
      <c r="B36" s="735" t="s">
        <v>860</v>
      </c>
      <c r="C36" s="757"/>
      <c r="D36" s="737">
        <v>7456</v>
      </c>
      <c r="E36" s="738">
        <f t="shared" si="241"/>
        <v>7456</v>
      </c>
      <c r="F36" s="739">
        <f t="shared" si="242"/>
        <v>0</v>
      </c>
      <c r="G36" s="740">
        <f t="shared" si="243"/>
        <v>0</v>
      </c>
      <c r="H36" s="741"/>
      <c r="I36" s="742">
        <f t="shared" si="243"/>
        <v>0</v>
      </c>
      <c r="J36" s="741"/>
      <c r="K36" s="742">
        <f t="shared" si="244"/>
        <v>0</v>
      </c>
      <c r="L36" s="741"/>
      <c r="M36" s="742">
        <f t="shared" si="245"/>
        <v>0</v>
      </c>
      <c r="N36" s="741"/>
      <c r="O36" s="742">
        <f t="shared" si="246"/>
        <v>0</v>
      </c>
      <c r="P36" s="741"/>
      <c r="Q36" s="742">
        <f t="shared" si="247"/>
        <v>0</v>
      </c>
      <c r="R36" s="741"/>
      <c r="S36" s="742">
        <f t="shared" si="248"/>
        <v>0</v>
      </c>
      <c r="T36" s="741"/>
      <c r="U36" s="742">
        <f t="shared" si="249"/>
        <v>0</v>
      </c>
      <c r="V36" s="741"/>
      <c r="W36" s="742">
        <f t="shared" si="250"/>
        <v>0</v>
      </c>
      <c r="X36" s="741"/>
      <c r="Y36" s="742">
        <f t="shared" si="251"/>
        <v>0</v>
      </c>
      <c r="Z36" s="741"/>
      <c r="AA36" s="743">
        <f t="shared" si="252"/>
        <v>0</v>
      </c>
      <c r="AB36" s="744">
        <f t="shared" si="253"/>
        <v>0</v>
      </c>
      <c r="AC36" s="745">
        <v>12</v>
      </c>
      <c r="AD36" s="746">
        <f t="shared" si="254"/>
        <v>0</v>
      </c>
      <c r="AE36" s="747"/>
      <c r="AF36" s="741"/>
      <c r="AG36" s="746">
        <f t="shared" si="255"/>
        <v>0</v>
      </c>
      <c r="AH36" s="746">
        <f t="shared" si="256"/>
        <v>0</v>
      </c>
      <c r="AI36" s="746">
        <f t="shared" si="257"/>
        <v>0</v>
      </c>
      <c r="AK36" s="1044"/>
      <c r="AL36" s="735" t="s">
        <v>860</v>
      </c>
      <c r="AM36" s="737"/>
      <c r="AN36" s="737">
        <v>7456</v>
      </c>
      <c r="AO36" s="738">
        <f t="shared" si="258"/>
        <v>7456</v>
      </c>
      <c r="AP36" s="739">
        <f t="shared" si="259"/>
        <v>0</v>
      </c>
      <c r="AQ36" s="740">
        <f t="shared" si="260"/>
        <v>0</v>
      </c>
      <c r="AR36" s="741"/>
      <c r="AS36" s="740">
        <f t="shared" si="260"/>
        <v>0</v>
      </c>
      <c r="AT36" s="741"/>
      <c r="AU36" s="740">
        <f t="shared" si="261"/>
        <v>0</v>
      </c>
      <c r="AV36" s="741"/>
      <c r="AW36" s="740">
        <f t="shared" si="262"/>
        <v>0</v>
      </c>
      <c r="AX36" s="741"/>
      <c r="AY36" s="740">
        <f t="shared" si="263"/>
        <v>0</v>
      </c>
      <c r="AZ36" s="741"/>
      <c r="BA36" s="740">
        <f t="shared" si="264"/>
        <v>0</v>
      </c>
      <c r="BB36" s="741"/>
      <c r="BC36" s="740">
        <f t="shared" si="265"/>
        <v>0</v>
      </c>
      <c r="BD36" s="741"/>
      <c r="BE36" s="740">
        <f t="shared" si="266"/>
        <v>0</v>
      </c>
      <c r="BF36" s="741"/>
      <c r="BG36" s="740">
        <f t="shared" si="267"/>
        <v>0</v>
      </c>
      <c r="BH36" s="741"/>
      <c r="BI36" s="740">
        <f t="shared" si="268"/>
        <v>0</v>
      </c>
      <c r="BJ36" s="741"/>
      <c r="BK36" s="743">
        <f t="shared" si="346"/>
        <v>0</v>
      </c>
      <c r="BL36" s="744">
        <f t="shared" si="270"/>
        <v>0</v>
      </c>
      <c r="BM36" s="745">
        <v>12</v>
      </c>
      <c r="BN36" s="746">
        <f t="shared" si="271"/>
        <v>0</v>
      </c>
      <c r="BO36" s="747"/>
      <c r="BP36" s="741"/>
      <c r="BQ36" s="746">
        <f t="shared" si="272"/>
        <v>0</v>
      </c>
      <c r="BR36" s="746">
        <f t="shared" si="273"/>
        <v>0</v>
      </c>
      <c r="BS36" s="746">
        <f t="shared" si="274"/>
        <v>0</v>
      </c>
      <c r="BU36" s="1044"/>
      <c r="BV36" s="735" t="s">
        <v>860</v>
      </c>
      <c r="BW36" s="778">
        <v>1</v>
      </c>
      <c r="BX36" s="737">
        <v>7456</v>
      </c>
      <c r="BY36" s="738">
        <f t="shared" si="275"/>
        <v>7456</v>
      </c>
      <c r="BZ36" s="739">
        <f t="shared" si="276"/>
        <v>7456</v>
      </c>
      <c r="CA36" s="740">
        <f t="shared" si="277"/>
        <v>0</v>
      </c>
      <c r="CB36" s="741"/>
      <c r="CC36" s="740">
        <f t="shared" si="277"/>
        <v>0</v>
      </c>
      <c r="CD36" s="741"/>
      <c r="CE36" s="740">
        <f t="shared" si="278"/>
        <v>0</v>
      </c>
      <c r="CF36" s="741"/>
      <c r="CG36" s="740">
        <f t="shared" si="279"/>
        <v>0</v>
      </c>
      <c r="CH36" s="741"/>
      <c r="CI36" s="740">
        <f t="shared" si="280"/>
        <v>0</v>
      </c>
      <c r="CJ36" s="741"/>
      <c r="CK36" s="740">
        <f t="shared" si="281"/>
        <v>0</v>
      </c>
      <c r="CL36" s="741">
        <v>0</v>
      </c>
      <c r="CM36" s="740">
        <f t="shared" si="282"/>
        <v>30</v>
      </c>
      <c r="CN36" s="741">
        <v>2236.8000000000002</v>
      </c>
      <c r="CO36" s="740">
        <f t="shared" si="283"/>
        <v>0</v>
      </c>
      <c r="CP36" s="741"/>
      <c r="CQ36" s="740">
        <f t="shared" si="284"/>
        <v>0</v>
      </c>
      <c r="CR36" s="741"/>
      <c r="CS36" s="740">
        <f t="shared" si="285"/>
        <v>0</v>
      </c>
      <c r="CT36" s="741"/>
      <c r="CU36" s="743">
        <f t="shared" si="286"/>
        <v>5556.2</v>
      </c>
      <c r="CV36" s="744">
        <f t="shared" si="287"/>
        <v>15249</v>
      </c>
      <c r="CW36" s="745">
        <v>12</v>
      </c>
      <c r="CX36" s="746">
        <f t="shared" si="288"/>
        <v>182988</v>
      </c>
      <c r="CY36" s="747"/>
      <c r="CZ36" s="741"/>
      <c r="DA36" s="746">
        <f t="shared" si="289"/>
        <v>182988</v>
      </c>
      <c r="DB36" s="746">
        <f t="shared" si="290"/>
        <v>55262.38</v>
      </c>
      <c r="DC36" s="746">
        <f t="shared" si="291"/>
        <v>238250.38</v>
      </c>
      <c r="DD36" s="750"/>
      <c r="DE36" s="1044"/>
      <c r="DF36" s="735" t="s">
        <v>860</v>
      </c>
      <c r="DG36" s="757"/>
      <c r="DH36" s="737">
        <v>7456</v>
      </c>
      <c r="DI36" s="738">
        <f t="shared" si="292"/>
        <v>7456</v>
      </c>
      <c r="DJ36" s="739">
        <f t="shared" si="293"/>
        <v>0</v>
      </c>
      <c r="DK36" s="740">
        <f t="shared" si="294"/>
        <v>0</v>
      </c>
      <c r="DL36" s="741"/>
      <c r="DM36" s="740">
        <f t="shared" si="294"/>
        <v>0</v>
      </c>
      <c r="DN36" s="741"/>
      <c r="DO36" s="740">
        <f t="shared" si="295"/>
        <v>0</v>
      </c>
      <c r="DP36" s="741"/>
      <c r="DQ36" s="740">
        <f t="shared" si="296"/>
        <v>0</v>
      </c>
      <c r="DR36" s="741"/>
      <c r="DS36" s="740">
        <f t="shared" si="297"/>
        <v>0</v>
      </c>
      <c r="DT36" s="741"/>
      <c r="DU36" s="740">
        <f t="shared" si="298"/>
        <v>0</v>
      </c>
      <c r="DV36" s="741"/>
      <c r="DW36" s="740">
        <f t="shared" si="299"/>
        <v>0</v>
      </c>
      <c r="DX36" s="741"/>
      <c r="DY36" s="740">
        <f t="shared" si="300"/>
        <v>0</v>
      </c>
      <c r="DZ36" s="741"/>
      <c r="EA36" s="740">
        <f t="shared" si="301"/>
        <v>0</v>
      </c>
      <c r="EB36" s="741"/>
      <c r="EC36" s="740">
        <f t="shared" si="302"/>
        <v>0</v>
      </c>
      <c r="ED36" s="741"/>
      <c r="EE36" s="743">
        <f t="shared" si="303"/>
        <v>0</v>
      </c>
      <c r="EF36" s="744">
        <f t="shared" si="304"/>
        <v>0</v>
      </c>
      <c r="EG36" s="745">
        <v>12</v>
      </c>
      <c r="EH36" s="746">
        <f t="shared" si="305"/>
        <v>0</v>
      </c>
      <c r="EI36" s="747"/>
      <c r="EJ36" s="741"/>
      <c r="EK36" s="746">
        <f t="shared" si="306"/>
        <v>0</v>
      </c>
      <c r="EL36" s="746">
        <f t="shared" si="307"/>
        <v>0</v>
      </c>
      <c r="EM36" s="746">
        <f t="shared" si="308"/>
        <v>0</v>
      </c>
      <c r="EO36" s="1044"/>
      <c r="EP36" s="735" t="s">
        <v>860</v>
      </c>
      <c r="EQ36" s="757"/>
      <c r="ER36" s="737">
        <v>7456</v>
      </c>
      <c r="ES36" s="738">
        <f t="shared" si="309"/>
        <v>7456</v>
      </c>
      <c r="ET36" s="739">
        <f t="shared" si="310"/>
        <v>0</v>
      </c>
      <c r="EU36" s="740">
        <f t="shared" si="311"/>
        <v>0</v>
      </c>
      <c r="EV36" s="741"/>
      <c r="EW36" s="740">
        <f t="shared" si="311"/>
        <v>0</v>
      </c>
      <c r="EX36" s="741"/>
      <c r="EY36" s="740">
        <f t="shared" si="312"/>
        <v>0</v>
      </c>
      <c r="EZ36" s="741"/>
      <c r="FA36" s="740">
        <f t="shared" si="313"/>
        <v>0</v>
      </c>
      <c r="FB36" s="741"/>
      <c r="FC36" s="740">
        <f t="shared" si="314"/>
        <v>0</v>
      </c>
      <c r="FD36" s="741"/>
      <c r="FE36" s="740">
        <f t="shared" si="315"/>
        <v>0</v>
      </c>
      <c r="FF36" s="741"/>
      <c r="FG36" s="740">
        <f t="shared" si="316"/>
        <v>0</v>
      </c>
      <c r="FH36" s="741"/>
      <c r="FI36" s="740">
        <f t="shared" si="317"/>
        <v>0</v>
      </c>
      <c r="FJ36" s="741"/>
      <c r="FK36" s="740">
        <f t="shared" si="318"/>
        <v>0</v>
      </c>
      <c r="FL36" s="741"/>
      <c r="FM36" s="740">
        <f t="shared" si="319"/>
        <v>0</v>
      </c>
      <c r="FN36" s="741"/>
      <c r="FO36" s="743"/>
      <c r="FP36" s="744">
        <f t="shared" si="321"/>
        <v>0</v>
      </c>
      <c r="FQ36" s="745">
        <v>12</v>
      </c>
      <c r="FR36" s="746">
        <f t="shared" si="322"/>
        <v>0</v>
      </c>
      <c r="FS36" s="747"/>
      <c r="FT36" s="741"/>
      <c r="FU36" s="746">
        <f t="shared" si="323"/>
        <v>0</v>
      </c>
      <c r="FV36" s="746">
        <f t="shared" si="324"/>
        <v>0</v>
      </c>
      <c r="FW36" s="746">
        <f t="shared" si="325"/>
        <v>0</v>
      </c>
      <c r="FY36" s="1044"/>
      <c r="FZ36" s="735" t="s">
        <v>860</v>
      </c>
      <c r="GA36" s="737">
        <f t="shared" si="326"/>
        <v>1</v>
      </c>
      <c r="GB36" s="737">
        <v>7456</v>
      </c>
      <c r="GC36" s="738">
        <f t="shared" si="327"/>
        <v>7456</v>
      </c>
      <c r="GD36" s="743">
        <f t="shared" si="328"/>
        <v>7456</v>
      </c>
      <c r="GE36" s="743"/>
      <c r="GF36" s="737">
        <f t="shared" si="329"/>
        <v>0</v>
      </c>
      <c r="GG36" s="743"/>
      <c r="GH36" s="737">
        <f t="shared" si="330"/>
        <v>0</v>
      </c>
      <c r="GI36" s="743"/>
      <c r="GJ36" s="737">
        <f t="shared" si="331"/>
        <v>0</v>
      </c>
      <c r="GK36" s="743"/>
      <c r="GL36" s="737">
        <f t="shared" si="332"/>
        <v>0</v>
      </c>
      <c r="GM36" s="743"/>
      <c r="GN36" s="737">
        <f t="shared" si="333"/>
        <v>0</v>
      </c>
      <c r="GO36" s="743"/>
      <c r="GP36" s="737">
        <f t="shared" si="334"/>
        <v>0</v>
      </c>
      <c r="GQ36" s="743"/>
      <c r="GR36" s="737">
        <f t="shared" si="335"/>
        <v>2236.8000000000002</v>
      </c>
      <c r="GS36" s="743"/>
      <c r="GT36" s="737">
        <f t="shared" si="336"/>
        <v>0</v>
      </c>
      <c r="GU36" s="743"/>
      <c r="GV36" s="737">
        <f t="shared" si="337"/>
        <v>0</v>
      </c>
      <c r="GW36" s="743"/>
      <c r="GX36" s="737">
        <f t="shared" si="338"/>
        <v>0</v>
      </c>
      <c r="GY36" s="743">
        <f t="shared" si="338"/>
        <v>5556.2</v>
      </c>
      <c r="GZ36" s="744">
        <f t="shared" si="339"/>
        <v>15249</v>
      </c>
      <c r="HA36" s="745">
        <v>12</v>
      </c>
      <c r="HB36" s="746">
        <f t="shared" si="340"/>
        <v>182988</v>
      </c>
      <c r="HC36" s="737">
        <f t="shared" si="341"/>
        <v>0</v>
      </c>
      <c r="HD36" s="737">
        <f t="shared" si="341"/>
        <v>0</v>
      </c>
      <c r="HE36" s="746">
        <f t="shared" si="342"/>
        <v>182988</v>
      </c>
      <c r="HF36" s="746">
        <f t="shared" si="343"/>
        <v>55262.38</v>
      </c>
      <c r="HG36" s="746">
        <f t="shared" si="344"/>
        <v>238250.38</v>
      </c>
    </row>
    <row r="37" spans="1:215" ht="15.75" hidden="1" x14ac:dyDescent="0.25">
      <c r="A37" s="1044"/>
      <c r="B37" s="735" t="s">
        <v>861</v>
      </c>
      <c r="C37" s="757">
        <v>1</v>
      </c>
      <c r="D37" s="737">
        <v>7456</v>
      </c>
      <c r="E37" s="738">
        <f t="shared" si="241"/>
        <v>7456</v>
      </c>
      <c r="F37" s="739">
        <f t="shared" si="242"/>
        <v>7456</v>
      </c>
      <c r="G37" s="740">
        <f t="shared" si="243"/>
        <v>0</v>
      </c>
      <c r="H37" s="741"/>
      <c r="I37" s="742">
        <f t="shared" si="243"/>
        <v>0</v>
      </c>
      <c r="J37" s="741"/>
      <c r="K37" s="742">
        <f t="shared" si="244"/>
        <v>0</v>
      </c>
      <c r="L37" s="741"/>
      <c r="M37" s="742">
        <f t="shared" si="245"/>
        <v>23</v>
      </c>
      <c r="N37" s="741">
        <f>D37*23%</f>
        <v>1714.88</v>
      </c>
      <c r="O37" s="742">
        <f t="shared" si="246"/>
        <v>0</v>
      </c>
      <c r="P37" s="741"/>
      <c r="Q37" s="742">
        <f t="shared" si="247"/>
        <v>198</v>
      </c>
      <c r="R37" s="741">
        <f>D37*198%</f>
        <v>14762.88</v>
      </c>
      <c r="S37" s="742">
        <f t="shared" si="248"/>
        <v>30</v>
      </c>
      <c r="T37" s="741">
        <f t="shared" si="345"/>
        <v>2236.8000000000002</v>
      </c>
      <c r="U37" s="742">
        <f t="shared" si="249"/>
        <v>0</v>
      </c>
      <c r="V37" s="741"/>
      <c r="W37" s="742">
        <f t="shared" si="250"/>
        <v>0</v>
      </c>
      <c r="X37" s="741"/>
      <c r="Y37" s="742">
        <f t="shared" si="251"/>
        <v>0</v>
      </c>
      <c r="Z37" s="741"/>
      <c r="AA37" s="743">
        <f t="shared" si="252"/>
        <v>0</v>
      </c>
      <c r="AB37" s="744">
        <f t="shared" si="253"/>
        <v>26170.560000000001</v>
      </c>
      <c r="AC37" s="745">
        <v>12</v>
      </c>
      <c r="AD37" s="746">
        <f t="shared" si="254"/>
        <v>314046.71999999997</v>
      </c>
      <c r="AE37" s="747"/>
      <c r="AF37" s="741"/>
      <c r="AG37" s="746">
        <f t="shared" si="255"/>
        <v>314046.71999999997</v>
      </c>
      <c r="AH37" s="746">
        <f t="shared" si="256"/>
        <v>94842.11</v>
      </c>
      <c r="AI37" s="746">
        <f t="shared" si="257"/>
        <v>408888.83</v>
      </c>
      <c r="AK37" s="1044"/>
      <c r="AL37" s="735" t="s">
        <v>861</v>
      </c>
      <c r="AM37" s="757"/>
      <c r="AN37" s="737">
        <v>7456</v>
      </c>
      <c r="AO37" s="738">
        <f t="shared" si="258"/>
        <v>7456</v>
      </c>
      <c r="AP37" s="739">
        <f t="shared" si="259"/>
        <v>0</v>
      </c>
      <c r="AQ37" s="740">
        <f t="shared" si="260"/>
        <v>0</v>
      </c>
      <c r="AR37" s="741"/>
      <c r="AS37" s="740">
        <f t="shared" si="260"/>
        <v>0</v>
      </c>
      <c r="AT37" s="741"/>
      <c r="AU37" s="740">
        <f t="shared" si="261"/>
        <v>0</v>
      </c>
      <c r="AV37" s="741"/>
      <c r="AW37" s="740">
        <f t="shared" si="262"/>
        <v>0</v>
      </c>
      <c r="AX37" s="741"/>
      <c r="AY37" s="740">
        <f t="shared" si="263"/>
        <v>0</v>
      </c>
      <c r="AZ37" s="741"/>
      <c r="BA37" s="740">
        <f t="shared" si="264"/>
        <v>0</v>
      </c>
      <c r="BB37" s="741"/>
      <c r="BC37" s="740">
        <f t="shared" si="265"/>
        <v>0</v>
      </c>
      <c r="BD37" s="741"/>
      <c r="BE37" s="740">
        <f t="shared" si="266"/>
        <v>0</v>
      </c>
      <c r="BF37" s="741"/>
      <c r="BG37" s="740">
        <f t="shared" si="267"/>
        <v>0</v>
      </c>
      <c r="BH37" s="741"/>
      <c r="BI37" s="740">
        <f t="shared" si="268"/>
        <v>0</v>
      </c>
      <c r="BJ37" s="741"/>
      <c r="BK37" s="743">
        <f t="shared" si="346"/>
        <v>0</v>
      </c>
      <c r="BL37" s="744">
        <f t="shared" si="270"/>
        <v>0</v>
      </c>
      <c r="BM37" s="745">
        <v>12</v>
      </c>
      <c r="BN37" s="746">
        <f t="shared" si="271"/>
        <v>0</v>
      </c>
      <c r="BO37" s="747"/>
      <c r="BP37" s="741"/>
      <c r="BQ37" s="746">
        <f t="shared" si="272"/>
        <v>0</v>
      </c>
      <c r="BR37" s="746">
        <f t="shared" si="273"/>
        <v>0</v>
      </c>
      <c r="BS37" s="746">
        <f t="shared" si="274"/>
        <v>0</v>
      </c>
      <c r="BU37" s="1044"/>
      <c r="BV37" s="735" t="s">
        <v>861</v>
      </c>
      <c r="BW37" s="757"/>
      <c r="BX37" s="737">
        <v>7456</v>
      </c>
      <c r="BY37" s="738">
        <f t="shared" si="275"/>
        <v>7456</v>
      </c>
      <c r="BZ37" s="739">
        <f t="shared" si="276"/>
        <v>0</v>
      </c>
      <c r="CA37" s="740">
        <f t="shared" si="277"/>
        <v>0</v>
      </c>
      <c r="CB37" s="741"/>
      <c r="CC37" s="740">
        <f t="shared" si="277"/>
        <v>0</v>
      </c>
      <c r="CD37" s="741"/>
      <c r="CE37" s="740">
        <f t="shared" si="278"/>
        <v>0</v>
      </c>
      <c r="CF37" s="741"/>
      <c r="CG37" s="740">
        <f t="shared" si="279"/>
        <v>0</v>
      </c>
      <c r="CH37" s="741"/>
      <c r="CI37" s="740">
        <f t="shared" si="280"/>
        <v>0</v>
      </c>
      <c r="CJ37" s="741"/>
      <c r="CK37" s="740">
        <f t="shared" si="281"/>
        <v>0</v>
      </c>
      <c r="CL37" s="741"/>
      <c r="CM37" s="740">
        <f t="shared" si="282"/>
        <v>0</v>
      </c>
      <c r="CN37" s="741"/>
      <c r="CO37" s="740">
        <f t="shared" si="283"/>
        <v>0</v>
      </c>
      <c r="CP37" s="741"/>
      <c r="CQ37" s="740">
        <f t="shared" si="284"/>
        <v>0</v>
      </c>
      <c r="CR37" s="741"/>
      <c r="CS37" s="740">
        <f t="shared" si="285"/>
        <v>0</v>
      </c>
      <c r="CT37" s="741"/>
      <c r="CU37" s="743">
        <f t="shared" si="286"/>
        <v>0</v>
      </c>
      <c r="CV37" s="744">
        <f t="shared" si="287"/>
        <v>0</v>
      </c>
      <c r="CW37" s="745">
        <v>12</v>
      </c>
      <c r="CX37" s="746">
        <f t="shared" si="288"/>
        <v>0</v>
      </c>
      <c r="CY37" s="747"/>
      <c r="CZ37" s="741"/>
      <c r="DA37" s="746">
        <f t="shared" si="289"/>
        <v>0</v>
      </c>
      <c r="DB37" s="746">
        <f t="shared" si="290"/>
        <v>0</v>
      </c>
      <c r="DC37" s="746">
        <f t="shared" si="291"/>
        <v>0</v>
      </c>
      <c r="DD37" s="750"/>
      <c r="DE37" s="1044"/>
      <c r="DF37" s="735" t="s">
        <v>861</v>
      </c>
      <c r="DG37" s="757">
        <v>0.5</v>
      </c>
      <c r="DH37" s="737">
        <v>7456</v>
      </c>
      <c r="DI37" s="738">
        <f t="shared" si="292"/>
        <v>7456</v>
      </c>
      <c r="DJ37" s="739">
        <f t="shared" si="293"/>
        <v>3728</v>
      </c>
      <c r="DK37" s="740">
        <f t="shared" si="294"/>
        <v>0</v>
      </c>
      <c r="DL37" s="741"/>
      <c r="DM37" s="740">
        <f t="shared" si="294"/>
        <v>0</v>
      </c>
      <c r="DN37" s="741"/>
      <c r="DO37" s="740">
        <f t="shared" si="295"/>
        <v>0</v>
      </c>
      <c r="DP37" s="741"/>
      <c r="DQ37" s="740">
        <f t="shared" si="296"/>
        <v>0</v>
      </c>
      <c r="DR37" s="741"/>
      <c r="DS37" s="740">
        <f t="shared" si="297"/>
        <v>0</v>
      </c>
      <c r="DT37" s="741"/>
      <c r="DU37" s="740">
        <f t="shared" si="298"/>
        <v>0</v>
      </c>
      <c r="DV37" s="741"/>
      <c r="DW37" s="740">
        <f t="shared" si="299"/>
        <v>10</v>
      </c>
      <c r="DX37" s="741">
        <v>372.8</v>
      </c>
      <c r="DY37" s="740">
        <f t="shared" si="300"/>
        <v>0</v>
      </c>
      <c r="DZ37" s="741"/>
      <c r="EA37" s="740">
        <f t="shared" si="301"/>
        <v>0</v>
      </c>
      <c r="EB37" s="741"/>
      <c r="EC37" s="740">
        <f t="shared" si="302"/>
        <v>0</v>
      </c>
      <c r="ED37" s="741"/>
      <c r="EE37" s="743">
        <f t="shared" si="303"/>
        <v>3528.7</v>
      </c>
      <c r="EF37" s="744">
        <f t="shared" si="304"/>
        <v>7629.5</v>
      </c>
      <c r="EG37" s="745">
        <v>12</v>
      </c>
      <c r="EH37" s="746">
        <f t="shared" si="305"/>
        <v>91554</v>
      </c>
      <c r="EI37" s="747"/>
      <c r="EJ37" s="741"/>
      <c r="EK37" s="746">
        <f t="shared" si="306"/>
        <v>91554</v>
      </c>
      <c r="EL37" s="746">
        <f t="shared" si="307"/>
        <v>27649.31</v>
      </c>
      <c r="EM37" s="746">
        <f t="shared" si="308"/>
        <v>119203.31</v>
      </c>
      <c r="EO37" s="1044"/>
      <c r="EP37" s="735" t="s">
        <v>861</v>
      </c>
      <c r="EQ37" s="737">
        <v>0.5</v>
      </c>
      <c r="ER37" s="737">
        <v>7456</v>
      </c>
      <c r="ES37" s="738">
        <f t="shared" si="309"/>
        <v>7456</v>
      </c>
      <c r="ET37" s="739">
        <f t="shared" si="310"/>
        <v>3728</v>
      </c>
      <c r="EU37" s="740">
        <f t="shared" si="311"/>
        <v>0</v>
      </c>
      <c r="EV37" s="741"/>
      <c r="EW37" s="740">
        <f t="shared" si="311"/>
        <v>0</v>
      </c>
      <c r="EX37" s="741"/>
      <c r="EY37" s="740">
        <f t="shared" si="312"/>
        <v>0</v>
      </c>
      <c r="EZ37" s="741"/>
      <c r="FA37" s="740">
        <f t="shared" si="313"/>
        <v>0</v>
      </c>
      <c r="FB37" s="741"/>
      <c r="FC37" s="740">
        <f t="shared" si="314"/>
        <v>0</v>
      </c>
      <c r="FD37" s="741"/>
      <c r="FE37" s="740">
        <f t="shared" si="315"/>
        <v>200</v>
      </c>
      <c r="FF37" s="741">
        <v>7456</v>
      </c>
      <c r="FG37" s="740">
        <f t="shared" si="316"/>
        <v>0</v>
      </c>
      <c r="FH37" s="741"/>
      <c r="FI37" s="740">
        <f t="shared" si="317"/>
        <v>0</v>
      </c>
      <c r="FJ37" s="741"/>
      <c r="FK37" s="740">
        <f t="shared" si="318"/>
        <v>0</v>
      </c>
      <c r="FL37" s="741"/>
      <c r="FM37" s="740">
        <f t="shared" si="319"/>
        <v>0</v>
      </c>
      <c r="FN37" s="741"/>
      <c r="FO37" s="743">
        <f t="shared" ref="FO37" si="347">IF(((SUM(ET37:FN37))&gt;(15279*EQ37)),0,((15279*EQ37)-(SUM(ET37:FN37))))</f>
        <v>0</v>
      </c>
      <c r="FP37" s="744">
        <f t="shared" si="321"/>
        <v>11184</v>
      </c>
      <c r="FQ37" s="745">
        <v>12</v>
      </c>
      <c r="FR37" s="746">
        <f t="shared" si="322"/>
        <v>134208</v>
      </c>
      <c r="FS37" s="747"/>
      <c r="FT37" s="741"/>
      <c r="FU37" s="746">
        <f t="shared" si="323"/>
        <v>134208</v>
      </c>
      <c r="FV37" s="746">
        <f t="shared" si="324"/>
        <v>40530.82</v>
      </c>
      <c r="FW37" s="746">
        <f t="shared" si="325"/>
        <v>174738.82</v>
      </c>
      <c r="FY37" s="1044"/>
      <c r="FZ37" s="735" t="s">
        <v>861</v>
      </c>
      <c r="GA37" s="737">
        <f t="shared" si="326"/>
        <v>2</v>
      </c>
      <c r="GB37" s="737">
        <v>7456</v>
      </c>
      <c r="GC37" s="738">
        <f t="shared" si="327"/>
        <v>7456</v>
      </c>
      <c r="GD37" s="743">
        <f t="shared" si="328"/>
        <v>14912</v>
      </c>
      <c r="GE37" s="743"/>
      <c r="GF37" s="737">
        <f t="shared" si="329"/>
        <v>0</v>
      </c>
      <c r="GG37" s="743"/>
      <c r="GH37" s="737">
        <f t="shared" si="330"/>
        <v>0</v>
      </c>
      <c r="GI37" s="743"/>
      <c r="GJ37" s="737">
        <f t="shared" si="331"/>
        <v>0</v>
      </c>
      <c r="GK37" s="743"/>
      <c r="GL37" s="737">
        <f t="shared" si="332"/>
        <v>1714.88</v>
      </c>
      <c r="GM37" s="743"/>
      <c r="GN37" s="737">
        <f t="shared" si="333"/>
        <v>0</v>
      </c>
      <c r="GO37" s="743"/>
      <c r="GP37" s="737">
        <f t="shared" si="334"/>
        <v>22218.880000000001</v>
      </c>
      <c r="GQ37" s="743"/>
      <c r="GR37" s="737">
        <f t="shared" si="335"/>
        <v>2609.6</v>
      </c>
      <c r="GS37" s="743"/>
      <c r="GT37" s="737">
        <f t="shared" si="336"/>
        <v>0</v>
      </c>
      <c r="GU37" s="743"/>
      <c r="GV37" s="737">
        <f t="shared" si="337"/>
        <v>0</v>
      </c>
      <c r="GW37" s="743"/>
      <c r="GX37" s="737">
        <f t="shared" si="338"/>
        <v>0</v>
      </c>
      <c r="GY37" s="743">
        <f t="shared" si="338"/>
        <v>3528.7</v>
      </c>
      <c r="GZ37" s="744">
        <f t="shared" si="339"/>
        <v>44984.06</v>
      </c>
      <c r="HA37" s="745">
        <v>12</v>
      </c>
      <c r="HB37" s="746">
        <f t="shared" si="340"/>
        <v>539808.72</v>
      </c>
      <c r="HC37" s="737">
        <f t="shared" si="341"/>
        <v>0</v>
      </c>
      <c r="HD37" s="737">
        <f t="shared" si="341"/>
        <v>0</v>
      </c>
      <c r="HE37" s="746">
        <f t="shared" si="342"/>
        <v>539808.72</v>
      </c>
      <c r="HF37" s="746">
        <f t="shared" si="343"/>
        <v>163022.23000000001</v>
      </c>
      <c r="HG37" s="746">
        <f t="shared" si="344"/>
        <v>702830.95</v>
      </c>
    </row>
    <row r="38" spans="1:215" ht="15.75" hidden="1" x14ac:dyDescent="0.25">
      <c r="A38" s="1044"/>
      <c r="B38" s="735" t="s">
        <v>862</v>
      </c>
      <c r="C38" s="757"/>
      <c r="D38" s="737">
        <v>6767</v>
      </c>
      <c r="E38" s="738">
        <f t="shared" si="241"/>
        <v>6767</v>
      </c>
      <c r="F38" s="739">
        <f t="shared" si="242"/>
        <v>0</v>
      </c>
      <c r="G38" s="740">
        <f t="shared" si="243"/>
        <v>0</v>
      </c>
      <c r="H38" s="741"/>
      <c r="I38" s="742">
        <f t="shared" si="243"/>
        <v>0</v>
      </c>
      <c r="J38" s="741"/>
      <c r="K38" s="742">
        <f t="shared" si="244"/>
        <v>0</v>
      </c>
      <c r="L38" s="741"/>
      <c r="M38" s="742">
        <f t="shared" si="245"/>
        <v>0</v>
      </c>
      <c r="N38" s="741">
        <f>D38*23%</f>
        <v>1556.41</v>
      </c>
      <c r="O38" s="742">
        <f t="shared" si="246"/>
        <v>0</v>
      </c>
      <c r="P38" s="741"/>
      <c r="Q38" s="742">
        <f t="shared" si="247"/>
        <v>0</v>
      </c>
      <c r="R38" s="741">
        <f>D38*198%</f>
        <v>13398.66</v>
      </c>
      <c r="S38" s="742">
        <f t="shared" si="248"/>
        <v>0</v>
      </c>
      <c r="T38" s="741">
        <f t="shared" si="345"/>
        <v>0</v>
      </c>
      <c r="U38" s="742">
        <f t="shared" si="249"/>
        <v>0</v>
      </c>
      <c r="V38" s="741"/>
      <c r="W38" s="742">
        <f t="shared" si="250"/>
        <v>0</v>
      </c>
      <c r="X38" s="741"/>
      <c r="Y38" s="742">
        <f t="shared" si="251"/>
        <v>0</v>
      </c>
      <c r="Z38" s="741"/>
      <c r="AA38" s="743">
        <f t="shared" si="252"/>
        <v>0</v>
      </c>
      <c r="AB38" s="744">
        <f t="shared" si="253"/>
        <v>14955.07</v>
      </c>
      <c r="AC38" s="745">
        <v>12</v>
      </c>
      <c r="AD38" s="746">
        <f t="shared" si="254"/>
        <v>179460.84</v>
      </c>
      <c r="AE38" s="747"/>
      <c r="AF38" s="741"/>
      <c r="AG38" s="746">
        <f t="shared" si="255"/>
        <v>179460.84</v>
      </c>
      <c r="AH38" s="746">
        <f t="shared" si="256"/>
        <v>54197.17</v>
      </c>
      <c r="AI38" s="746">
        <f t="shared" si="257"/>
        <v>233658.01</v>
      </c>
      <c r="AK38" s="1044"/>
      <c r="AL38" s="735" t="s">
        <v>862</v>
      </c>
      <c r="AM38" s="757"/>
      <c r="AN38" s="737">
        <v>6767</v>
      </c>
      <c r="AO38" s="738">
        <f t="shared" si="258"/>
        <v>6767</v>
      </c>
      <c r="AP38" s="739">
        <f t="shared" si="259"/>
        <v>0</v>
      </c>
      <c r="AQ38" s="740">
        <f t="shared" si="260"/>
        <v>0</v>
      </c>
      <c r="AR38" s="741"/>
      <c r="AS38" s="740">
        <f t="shared" si="260"/>
        <v>0</v>
      </c>
      <c r="AT38" s="741"/>
      <c r="AU38" s="740">
        <f t="shared" si="261"/>
        <v>0</v>
      </c>
      <c r="AV38" s="741"/>
      <c r="AW38" s="740">
        <f t="shared" si="262"/>
        <v>0</v>
      </c>
      <c r="AX38" s="741"/>
      <c r="AY38" s="740">
        <f t="shared" si="263"/>
        <v>0</v>
      </c>
      <c r="AZ38" s="741"/>
      <c r="BA38" s="740">
        <f t="shared" si="264"/>
        <v>0</v>
      </c>
      <c r="BB38" s="741"/>
      <c r="BC38" s="740">
        <f t="shared" si="265"/>
        <v>0</v>
      </c>
      <c r="BD38" s="741"/>
      <c r="BE38" s="740">
        <f t="shared" si="266"/>
        <v>0</v>
      </c>
      <c r="BF38" s="741"/>
      <c r="BG38" s="740">
        <f t="shared" si="267"/>
        <v>0</v>
      </c>
      <c r="BH38" s="741"/>
      <c r="BI38" s="740">
        <f t="shared" si="268"/>
        <v>0</v>
      </c>
      <c r="BJ38" s="741"/>
      <c r="BK38" s="743">
        <f t="shared" si="346"/>
        <v>0</v>
      </c>
      <c r="BL38" s="744">
        <f t="shared" si="270"/>
        <v>0</v>
      </c>
      <c r="BM38" s="745">
        <v>12</v>
      </c>
      <c r="BN38" s="746">
        <f t="shared" si="271"/>
        <v>0</v>
      </c>
      <c r="BO38" s="747"/>
      <c r="BP38" s="741"/>
      <c r="BQ38" s="746">
        <f t="shared" si="272"/>
        <v>0</v>
      </c>
      <c r="BR38" s="746">
        <f t="shared" si="273"/>
        <v>0</v>
      </c>
      <c r="BS38" s="746">
        <f t="shared" si="274"/>
        <v>0</v>
      </c>
      <c r="BU38" s="1044"/>
      <c r="BV38" s="735" t="s">
        <v>862</v>
      </c>
      <c r="BW38" s="778">
        <v>1</v>
      </c>
      <c r="BX38" s="737">
        <v>6767</v>
      </c>
      <c r="BY38" s="738">
        <f t="shared" si="275"/>
        <v>6767</v>
      </c>
      <c r="BZ38" s="739">
        <f t="shared" si="276"/>
        <v>6767</v>
      </c>
      <c r="CA38" s="740">
        <f t="shared" si="277"/>
        <v>0</v>
      </c>
      <c r="CB38" s="741"/>
      <c r="CC38" s="740">
        <f t="shared" si="277"/>
        <v>0</v>
      </c>
      <c r="CD38" s="741"/>
      <c r="CE38" s="740">
        <f t="shared" si="278"/>
        <v>0</v>
      </c>
      <c r="CF38" s="741"/>
      <c r="CG38" s="740">
        <f t="shared" si="279"/>
        <v>0</v>
      </c>
      <c r="CH38" s="741"/>
      <c r="CI38" s="740">
        <f t="shared" si="280"/>
        <v>0</v>
      </c>
      <c r="CJ38" s="741"/>
      <c r="CK38" s="740">
        <f t="shared" si="281"/>
        <v>0</v>
      </c>
      <c r="CL38" s="741">
        <v>0</v>
      </c>
      <c r="CM38" s="740">
        <f t="shared" si="282"/>
        <v>10</v>
      </c>
      <c r="CN38" s="741">
        <v>676.7</v>
      </c>
      <c r="CO38" s="740">
        <f t="shared" si="283"/>
        <v>0</v>
      </c>
      <c r="CP38" s="741"/>
      <c r="CQ38" s="740">
        <f t="shared" si="284"/>
        <v>0</v>
      </c>
      <c r="CR38" s="741"/>
      <c r="CS38" s="740">
        <f t="shared" si="285"/>
        <v>0</v>
      </c>
      <c r="CT38" s="741"/>
      <c r="CU38" s="743">
        <f t="shared" si="286"/>
        <v>7825.3</v>
      </c>
      <c r="CV38" s="744">
        <f t="shared" si="287"/>
        <v>15269</v>
      </c>
      <c r="CW38" s="745">
        <v>12</v>
      </c>
      <c r="CX38" s="746">
        <f t="shared" si="288"/>
        <v>183228</v>
      </c>
      <c r="CY38" s="747"/>
      <c r="CZ38" s="741"/>
      <c r="DA38" s="746">
        <f t="shared" si="289"/>
        <v>183228</v>
      </c>
      <c r="DB38" s="746">
        <f t="shared" si="290"/>
        <v>55334.86</v>
      </c>
      <c r="DC38" s="746">
        <f t="shared" si="291"/>
        <v>238562.86</v>
      </c>
      <c r="DD38" s="750"/>
      <c r="DE38" s="1044"/>
      <c r="DF38" s="735" t="s">
        <v>862</v>
      </c>
      <c r="DG38" s="757"/>
      <c r="DH38" s="737">
        <v>6767</v>
      </c>
      <c r="DI38" s="738">
        <f t="shared" si="292"/>
        <v>6767</v>
      </c>
      <c r="DJ38" s="739">
        <f t="shared" si="293"/>
        <v>0</v>
      </c>
      <c r="DK38" s="740">
        <f t="shared" si="294"/>
        <v>0</v>
      </c>
      <c r="DL38" s="741"/>
      <c r="DM38" s="740">
        <f t="shared" si="294"/>
        <v>0</v>
      </c>
      <c r="DN38" s="741"/>
      <c r="DO38" s="740">
        <f t="shared" si="295"/>
        <v>0</v>
      </c>
      <c r="DP38" s="741"/>
      <c r="DQ38" s="740">
        <f t="shared" si="296"/>
        <v>0</v>
      </c>
      <c r="DR38" s="741"/>
      <c r="DS38" s="740">
        <f t="shared" si="297"/>
        <v>0</v>
      </c>
      <c r="DT38" s="741"/>
      <c r="DU38" s="740">
        <f t="shared" si="298"/>
        <v>0</v>
      </c>
      <c r="DV38" s="741"/>
      <c r="DW38" s="740">
        <f t="shared" si="299"/>
        <v>0</v>
      </c>
      <c r="DX38" s="741"/>
      <c r="DY38" s="740">
        <f t="shared" si="300"/>
        <v>0</v>
      </c>
      <c r="DZ38" s="741"/>
      <c r="EA38" s="740">
        <f t="shared" si="301"/>
        <v>0</v>
      </c>
      <c r="EB38" s="741"/>
      <c r="EC38" s="740">
        <f t="shared" si="302"/>
        <v>0</v>
      </c>
      <c r="ED38" s="741"/>
      <c r="EE38" s="743">
        <f t="shared" si="303"/>
        <v>0</v>
      </c>
      <c r="EF38" s="744">
        <f t="shared" si="304"/>
        <v>0</v>
      </c>
      <c r="EG38" s="745">
        <v>12</v>
      </c>
      <c r="EH38" s="746">
        <f t="shared" si="305"/>
        <v>0</v>
      </c>
      <c r="EI38" s="747"/>
      <c r="EJ38" s="741"/>
      <c r="EK38" s="746">
        <f t="shared" si="306"/>
        <v>0</v>
      </c>
      <c r="EL38" s="746">
        <f t="shared" si="307"/>
        <v>0</v>
      </c>
      <c r="EM38" s="746">
        <f t="shared" si="308"/>
        <v>0</v>
      </c>
      <c r="EO38" s="1044"/>
      <c r="EP38" s="735" t="s">
        <v>862</v>
      </c>
      <c r="EQ38" s="757"/>
      <c r="ER38" s="737">
        <v>6767</v>
      </c>
      <c r="ES38" s="738">
        <f t="shared" si="309"/>
        <v>6767</v>
      </c>
      <c r="ET38" s="739">
        <f t="shared" si="310"/>
        <v>0</v>
      </c>
      <c r="EU38" s="740">
        <f t="shared" si="311"/>
        <v>0</v>
      </c>
      <c r="EV38" s="741"/>
      <c r="EW38" s="740">
        <f t="shared" si="311"/>
        <v>0</v>
      </c>
      <c r="EX38" s="741"/>
      <c r="EY38" s="740">
        <f t="shared" si="312"/>
        <v>0</v>
      </c>
      <c r="EZ38" s="741"/>
      <c r="FA38" s="740">
        <f t="shared" si="313"/>
        <v>0</v>
      </c>
      <c r="FB38" s="741"/>
      <c r="FC38" s="740">
        <f t="shared" si="314"/>
        <v>0</v>
      </c>
      <c r="FD38" s="741"/>
      <c r="FE38" s="740">
        <f t="shared" si="315"/>
        <v>0</v>
      </c>
      <c r="FF38" s="741"/>
      <c r="FG38" s="740">
        <f t="shared" si="316"/>
        <v>0</v>
      </c>
      <c r="FH38" s="741"/>
      <c r="FI38" s="740">
        <f t="shared" si="317"/>
        <v>0</v>
      </c>
      <c r="FJ38" s="741"/>
      <c r="FK38" s="740">
        <f t="shared" si="318"/>
        <v>0</v>
      </c>
      <c r="FL38" s="741"/>
      <c r="FM38" s="740">
        <f t="shared" si="319"/>
        <v>0</v>
      </c>
      <c r="FN38" s="741"/>
      <c r="FO38" s="743"/>
      <c r="FP38" s="744">
        <f t="shared" si="321"/>
        <v>0</v>
      </c>
      <c r="FQ38" s="745">
        <v>12</v>
      </c>
      <c r="FR38" s="746">
        <f t="shared" si="322"/>
        <v>0</v>
      </c>
      <c r="FS38" s="747"/>
      <c r="FT38" s="741"/>
      <c r="FU38" s="746">
        <f t="shared" si="323"/>
        <v>0</v>
      </c>
      <c r="FV38" s="746">
        <f t="shared" si="324"/>
        <v>0</v>
      </c>
      <c r="FW38" s="746">
        <f t="shared" si="325"/>
        <v>0</v>
      </c>
      <c r="FY38" s="1044"/>
      <c r="FZ38" s="735" t="s">
        <v>862</v>
      </c>
      <c r="GA38" s="737">
        <f t="shared" si="326"/>
        <v>1</v>
      </c>
      <c r="GB38" s="737">
        <v>6767</v>
      </c>
      <c r="GC38" s="738">
        <f t="shared" si="327"/>
        <v>6767</v>
      </c>
      <c r="GD38" s="743">
        <f t="shared" si="328"/>
        <v>6767</v>
      </c>
      <c r="GE38" s="743"/>
      <c r="GF38" s="737">
        <f t="shared" si="329"/>
        <v>0</v>
      </c>
      <c r="GG38" s="743"/>
      <c r="GH38" s="737">
        <f t="shared" si="330"/>
        <v>0</v>
      </c>
      <c r="GI38" s="743"/>
      <c r="GJ38" s="737">
        <f t="shared" si="331"/>
        <v>0</v>
      </c>
      <c r="GK38" s="743"/>
      <c r="GL38" s="737">
        <f t="shared" si="332"/>
        <v>1556.41</v>
      </c>
      <c r="GM38" s="743"/>
      <c r="GN38" s="737">
        <f t="shared" si="333"/>
        <v>0</v>
      </c>
      <c r="GO38" s="743"/>
      <c r="GP38" s="737">
        <f t="shared" si="334"/>
        <v>13398.66</v>
      </c>
      <c r="GQ38" s="743"/>
      <c r="GR38" s="737">
        <f t="shared" si="335"/>
        <v>676.7</v>
      </c>
      <c r="GS38" s="743"/>
      <c r="GT38" s="737">
        <f t="shared" si="336"/>
        <v>0</v>
      </c>
      <c r="GU38" s="743"/>
      <c r="GV38" s="737">
        <f t="shared" si="337"/>
        <v>0</v>
      </c>
      <c r="GW38" s="743"/>
      <c r="GX38" s="737">
        <f t="shared" si="338"/>
        <v>0</v>
      </c>
      <c r="GY38" s="743">
        <f t="shared" si="338"/>
        <v>7825.3</v>
      </c>
      <c r="GZ38" s="744">
        <f t="shared" si="339"/>
        <v>30224.07</v>
      </c>
      <c r="HA38" s="745">
        <v>12</v>
      </c>
      <c r="HB38" s="746">
        <f t="shared" si="340"/>
        <v>362688.84</v>
      </c>
      <c r="HC38" s="737">
        <f t="shared" si="341"/>
        <v>0</v>
      </c>
      <c r="HD38" s="737">
        <f t="shared" si="341"/>
        <v>0</v>
      </c>
      <c r="HE38" s="746">
        <f t="shared" si="342"/>
        <v>362688.84</v>
      </c>
      <c r="HF38" s="746">
        <f t="shared" si="343"/>
        <v>109532.03</v>
      </c>
      <c r="HG38" s="746">
        <f t="shared" si="344"/>
        <v>472220.87</v>
      </c>
    </row>
    <row r="39" spans="1:215" ht="15.75" hidden="1" x14ac:dyDescent="0.25">
      <c r="A39" s="1044"/>
      <c r="B39" s="755" t="s">
        <v>681</v>
      </c>
      <c r="C39" s="757"/>
      <c r="D39" s="737">
        <v>6449</v>
      </c>
      <c r="E39" s="738">
        <f t="shared" si="241"/>
        <v>6449</v>
      </c>
      <c r="F39" s="739">
        <f t="shared" si="242"/>
        <v>0</v>
      </c>
      <c r="G39" s="740">
        <f t="shared" si="243"/>
        <v>0</v>
      </c>
      <c r="H39" s="741"/>
      <c r="I39" s="742">
        <f t="shared" si="243"/>
        <v>0</v>
      </c>
      <c r="J39" s="741"/>
      <c r="K39" s="742">
        <f t="shared" si="244"/>
        <v>0</v>
      </c>
      <c r="L39" s="741"/>
      <c r="M39" s="742">
        <f t="shared" si="245"/>
        <v>0</v>
      </c>
      <c r="N39" s="741"/>
      <c r="O39" s="742">
        <f t="shared" si="246"/>
        <v>0</v>
      </c>
      <c r="P39" s="741"/>
      <c r="Q39" s="742">
        <f t="shared" si="247"/>
        <v>0</v>
      </c>
      <c r="R39" s="741"/>
      <c r="S39" s="742">
        <f t="shared" si="248"/>
        <v>0</v>
      </c>
      <c r="T39" s="741"/>
      <c r="U39" s="742">
        <f t="shared" si="249"/>
        <v>0</v>
      </c>
      <c r="V39" s="741"/>
      <c r="W39" s="742">
        <f t="shared" si="250"/>
        <v>0</v>
      </c>
      <c r="X39" s="741"/>
      <c r="Y39" s="742">
        <f t="shared" si="251"/>
        <v>0</v>
      </c>
      <c r="Z39" s="741"/>
      <c r="AA39" s="743">
        <f t="shared" si="252"/>
        <v>0</v>
      </c>
      <c r="AB39" s="744">
        <f t="shared" si="253"/>
        <v>0</v>
      </c>
      <c r="AC39" s="745">
        <v>12</v>
      </c>
      <c r="AD39" s="746">
        <f t="shared" si="254"/>
        <v>0</v>
      </c>
      <c r="AE39" s="747"/>
      <c r="AF39" s="741"/>
      <c r="AG39" s="746">
        <f t="shared" si="255"/>
        <v>0</v>
      </c>
      <c r="AH39" s="746">
        <f t="shared" si="256"/>
        <v>0</v>
      </c>
      <c r="AI39" s="746">
        <f t="shared" si="257"/>
        <v>0</v>
      </c>
      <c r="AK39" s="1044"/>
      <c r="AL39" s="755" t="s">
        <v>681</v>
      </c>
      <c r="AM39" s="748">
        <v>0.5</v>
      </c>
      <c r="AN39" s="737">
        <v>6449</v>
      </c>
      <c r="AO39" s="738">
        <f t="shared" si="258"/>
        <v>6449</v>
      </c>
      <c r="AP39" s="739">
        <f t="shared" si="259"/>
        <v>3224.5</v>
      </c>
      <c r="AQ39" s="740">
        <f t="shared" si="260"/>
        <v>0</v>
      </c>
      <c r="AR39" s="741"/>
      <c r="AS39" s="740">
        <f t="shared" si="260"/>
        <v>0</v>
      </c>
      <c r="AT39" s="741"/>
      <c r="AU39" s="740">
        <f t="shared" si="261"/>
        <v>0</v>
      </c>
      <c r="AV39" s="741"/>
      <c r="AW39" s="740">
        <f t="shared" si="262"/>
        <v>0</v>
      </c>
      <c r="AX39" s="741"/>
      <c r="AY39" s="740">
        <f t="shared" si="263"/>
        <v>0</v>
      </c>
      <c r="AZ39" s="741"/>
      <c r="BA39" s="740">
        <f t="shared" si="264"/>
        <v>160</v>
      </c>
      <c r="BB39" s="741">
        <v>5159.2</v>
      </c>
      <c r="BC39" s="740">
        <f t="shared" si="265"/>
        <v>15</v>
      </c>
      <c r="BD39" s="741">
        <v>483.68</v>
      </c>
      <c r="BE39" s="740">
        <f t="shared" si="266"/>
        <v>0</v>
      </c>
      <c r="BF39" s="741"/>
      <c r="BG39" s="740">
        <f t="shared" si="267"/>
        <v>0</v>
      </c>
      <c r="BH39" s="741"/>
      <c r="BI39" s="740">
        <f t="shared" si="268"/>
        <v>0</v>
      </c>
      <c r="BJ39" s="741"/>
      <c r="BK39" s="743">
        <f t="shared" si="346"/>
        <v>0</v>
      </c>
      <c r="BL39" s="744">
        <f t="shared" si="270"/>
        <v>8867.3799999999992</v>
      </c>
      <c r="BM39" s="745">
        <v>12</v>
      </c>
      <c r="BN39" s="746">
        <f t="shared" si="271"/>
        <v>106408.56</v>
      </c>
      <c r="BO39" s="747"/>
      <c r="BP39" s="741"/>
      <c r="BQ39" s="746">
        <f t="shared" si="272"/>
        <v>106408.56</v>
      </c>
      <c r="BR39" s="746">
        <f t="shared" si="273"/>
        <v>32135.39</v>
      </c>
      <c r="BS39" s="746">
        <f t="shared" si="274"/>
        <v>138543.95000000001</v>
      </c>
      <c r="BU39" s="1044"/>
      <c r="BV39" s="755" t="s">
        <v>681</v>
      </c>
      <c r="BW39" s="757"/>
      <c r="BX39" s="737">
        <v>6449</v>
      </c>
      <c r="BY39" s="738">
        <f t="shared" si="275"/>
        <v>6449</v>
      </c>
      <c r="BZ39" s="739">
        <f t="shared" si="276"/>
        <v>0</v>
      </c>
      <c r="CA39" s="740">
        <f t="shared" si="277"/>
        <v>0</v>
      </c>
      <c r="CB39" s="741"/>
      <c r="CC39" s="740">
        <f t="shared" si="277"/>
        <v>0</v>
      </c>
      <c r="CD39" s="741"/>
      <c r="CE39" s="740">
        <f t="shared" si="278"/>
        <v>0</v>
      </c>
      <c r="CF39" s="741"/>
      <c r="CG39" s="740">
        <f t="shared" si="279"/>
        <v>0</v>
      </c>
      <c r="CH39" s="741"/>
      <c r="CI39" s="740">
        <f t="shared" si="280"/>
        <v>0</v>
      </c>
      <c r="CJ39" s="741"/>
      <c r="CK39" s="740">
        <f t="shared" si="281"/>
        <v>0</v>
      </c>
      <c r="CL39" s="741"/>
      <c r="CM39" s="740">
        <f t="shared" si="282"/>
        <v>0</v>
      </c>
      <c r="CN39" s="741"/>
      <c r="CO39" s="740">
        <f t="shared" si="283"/>
        <v>0</v>
      </c>
      <c r="CP39" s="741"/>
      <c r="CQ39" s="740">
        <f t="shared" si="284"/>
        <v>0</v>
      </c>
      <c r="CR39" s="741"/>
      <c r="CS39" s="740">
        <f t="shared" si="285"/>
        <v>0</v>
      </c>
      <c r="CT39" s="741"/>
      <c r="CU39" s="743">
        <f t="shared" si="286"/>
        <v>0</v>
      </c>
      <c r="CV39" s="744">
        <f t="shared" si="287"/>
        <v>0</v>
      </c>
      <c r="CW39" s="745">
        <v>12</v>
      </c>
      <c r="CX39" s="746">
        <f t="shared" si="288"/>
        <v>0</v>
      </c>
      <c r="CY39" s="747"/>
      <c r="CZ39" s="741"/>
      <c r="DA39" s="746">
        <f t="shared" si="289"/>
        <v>0</v>
      </c>
      <c r="DB39" s="746">
        <f t="shared" si="290"/>
        <v>0</v>
      </c>
      <c r="DC39" s="746">
        <f t="shared" si="291"/>
        <v>0</v>
      </c>
      <c r="DD39" s="750"/>
      <c r="DE39" s="1044"/>
      <c r="DF39" s="755" t="s">
        <v>681</v>
      </c>
      <c r="DG39" s="757"/>
      <c r="DH39" s="737">
        <v>6449</v>
      </c>
      <c r="DI39" s="738">
        <f t="shared" si="292"/>
        <v>6449</v>
      </c>
      <c r="DJ39" s="739">
        <f t="shared" si="293"/>
        <v>0</v>
      </c>
      <c r="DK39" s="740">
        <f t="shared" si="294"/>
        <v>0</v>
      </c>
      <c r="DL39" s="741"/>
      <c r="DM39" s="740">
        <f t="shared" si="294"/>
        <v>0</v>
      </c>
      <c r="DN39" s="741"/>
      <c r="DO39" s="740">
        <f t="shared" si="295"/>
        <v>0</v>
      </c>
      <c r="DP39" s="741"/>
      <c r="DQ39" s="740">
        <f t="shared" si="296"/>
        <v>0</v>
      </c>
      <c r="DR39" s="741"/>
      <c r="DS39" s="740">
        <f t="shared" si="297"/>
        <v>0</v>
      </c>
      <c r="DT39" s="741"/>
      <c r="DU39" s="740">
        <f t="shared" si="298"/>
        <v>0</v>
      </c>
      <c r="DV39" s="741"/>
      <c r="DW39" s="740">
        <f t="shared" si="299"/>
        <v>0</v>
      </c>
      <c r="DX39" s="741"/>
      <c r="DY39" s="740">
        <f t="shared" si="300"/>
        <v>0</v>
      </c>
      <c r="DZ39" s="741"/>
      <c r="EA39" s="740">
        <f t="shared" si="301"/>
        <v>0</v>
      </c>
      <c r="EB39" s="741"/>
      <c r="EC39" s="740">
        <f t="shared" si="302"/>
        <v>0</v>
      </c>
      <c r="ED39" s="741"/>
      <c r="EE39" s="743">
        <f t="shared" si="303"/>
        <v>0</v>
      </c>
      <c r="EF39" s="744">
        <f t="shared" si="304"/>
        <v>0</v>
      </c>
      <c r="EG39" s="745">
        <v>12</v>
      </c>
      <c r="EH39" s="746">
        <f t="shared" si="305"/>
        <v>0</v>
      </c>
      <c r="EI39" s="747"/>
      <c r="EJ39" s="741"/>
      <c r="EK39" s="746">
        <f t="shared" si="306"/>
        <v>0</v>
      </c>
      <c r="EL39" s="746">
        <f t="shared" si="307"/>
        <v>0</v>
      </c>
      <c r="EM39" s="746">
        <f t="shared" si="308"/>
        <v>0</v>
      </c>
      <c r="EO39" s="1044"/>
      <c r="EP39" s="755" t="s">
        <v>681</v>
      </c>
      <c r="EQ39" s="757"/>
      <c r="ER39" s="737">
        <v>6449</v>
      </c>
      <c r="ES39" s="738">
        <f t="shared" si="309"/>
        <v>6449</v>
      </c>
      <c r="ET39" s="739">
        <f t="shared" si="310"/>
        <v>0</v>
      </c>
      <c r="EU39" s="740">
        <f t="shared" si="311"/>
        <v>0</v>
      </c>
      <c r="EV39" s="741"/>
      <c r="EW39" s="740">
        <f t="shared" si="311"/>
        <v>0</v>
      </c>
      <c r="EX39" s="741"/>
      <c r="EY39" s="740">
        <f t="shared" si="312"/>
        <v>0</v>
      </c>
      <c r="EZ39" s="741"/>
      <c r="FA39" s="740">
        <f t="shared" si="313"/>
        <v>0</v>
      </c>
      <c r="FB39" s="741"/>
      <c r="FC39" s="740">
        <f t="shared" si="314"/>
        <v>0</v>
      </c>
      <c r="FD39" s="741"/>
      <c r="FE39" s="740">
        <f t="shared" si="315"/>
        <v>0</v>
      </c>
      <c r="FF39" s="741"/>
      <c r="FG39" s="740">
        <f t="shared" si="316"/>
        <v>0</v>
      </c>
      <c r="FH39" s="741"/>
      <c r="FI39" s="740">
        <f t="shared" si="317"/>
        <v>0</v>
      </c>
      <c r="FJ39" s="741"/>
      <c r="FK39" s="740">
        <f t="shared" si="318"/>
        <v>0</v>
      </c>
      <c r="FL39" s="741"/>
      <c r="FM39" s="740">
        <f t="shared" si="319"/>
        <v>0</v>
      </c>
      <c r="FN39" s="741"/>
      <c r="FO39" s="743"/>
      <c r="FP39" s="744">
        <f t="shared" si="321"/>
        <v>0</v>
      </c>
      <c r="FQ39" s="745">
        <v>12</v>
      </c>
      <c r="FR39" s="746">
        <f t="shared" si="322"/>
        <v>0</v>
      </c>
      <c r="FS39" s="747"/>
      <c r="FT39" s="741"/>
      <c r="FU39" s="746">
        <f t="shared" si="323"/>
        <v>0</v>
      </c>
      <c r="FV39" s="746">
        <f t="shared" si="324"/>
        <v>0</v>
      </c>
      <c r="FW39" s="746">
        <f t="shared" si="325"/>
        <v>0</v>
      </c>
      <c r="FY39" s="1044"/>
      <c r="FZ39" s="755" t="s">
        <v>681</v>
      </c>
      <c r="GA39" s="737">
        <f t="shared" si="326"/>
        <v>0.5</v>
      </c>
      <c r="GB39" s="737">
        <v>6449</v>
      </c>
      <c r="GC39" s="738">
        <f t="shared" si="327"/>
        <v>6449</v>
      </c>
      <c r="GD39" s="743">
        <f t="shared" si="328"/>
        <v>3224.5</v>
      </c>
      <c r="GE39" s="743"/>
      <c r="GF39" s="737">
        <f t="shared" si="329"/>
        <v>0</v>
      </c>
      <c r="GG39" s="743"/>
      <c r="GH39" s="737">
        <f t="shared" si="330"/>
        <v>0</v>
      </c>
      <c r="GI39" s="743"/>
      <c r="GJ39" s="737">
        <f t="shared" si="331"/>
        <v>0</v>
      </c>
      <c r="GK39" s="743"/>
      <c r="GL39" s="737">
        <f t="shared" si="332"/>
        <v>0</v>
      </c>
      <c r="GM39" s="743"/>
      <c r="GN39" s="737">
        <f t="shared" si="333"/>
        <v>0</v>
      </c>
      <c r="GO39" s="743"/>
      <c r="GP39" s="737">
        <f t="shared" si="334"/>
        <v>5159.2</v>
      </c>
      <c r="GQ39" s="743"/>
      <c r="GR39" s="737">
        <f t="shared" si="335"/>
        <v>483.68</v>
      </c>
      <c r="GS39" s="743"/>
      <c r="GT39" s="737">
        <f t="shared" si="336"/>
        <v>0</v>
      </c>
      <c r="GU39" s="743"/>
      <c r="GV39" s="737">
        <f t="shared" si="337"/>
        <v>0</v>
      </c>
      <c r="GW39" s="743"/>
      <c r="GX39" s="737">
        <f t="shared" si="338"/>
        <v>0</v>
      </c>
      <c r="GY39" s="743">
        <f t="shared" si="338"/>
        <v>0</v>
      </c>
      <c r="GZ39" s="744">
        <f t="shared" si="339"/>
        <v>8867.3799999999992</v>
      </c>
      <c r="HA39" s="745">
        <v>12</v>
      </c>
      <c r="HB39" s="746">
        <f t="shared" si="340"/>
        <v>106408.56</v>
      </c>
      <c r="HC39" s="737">
        <f t="shared" si="341"/>
        <v>0</v>
      </c>
      <c r="HD39" s="737">
        <f t="shared" si="341"/>
        <v>0</v>
      </c>
      <c r="HE39" s="746">
        <f t="shared" si="342"/>
        <v>106408.56</v>
      </c>
      <c r="HF39" s="746">
        <f t="shared" si="343"/>
        <v>32135.39</v>
      </c>
      <c r="HG39" s="746">
        <f t="shared" si="344"/>
        <v>138543.95000000001</v>
      </c>
    </row>
    <row r="40" spans="1:215" ht="15.75" hidden="1" x14ac:dyDescent="0.25">
      <c r="A40" s="1044"/>
      <c r="B40" s="735" t="s">
        <v>531</v>
      </c>
      <c r="C40" s="737"/>
      <c r="D40" s="737">
        <v>6449</v>
      </c>
      <c r="E40" s="738">
        <f t="shared" si="241"/>
        <v>6449</v>
      </c>
      <c r="F40" s="739">
        <f t="shared" si="242"/>
        <v>0</v>
      </c>
      <c r="G40" s="740">
        <f t="shared" si="243"/>
        <v>0</v>
      </c>
      <c r="H40" s="741"/>
      <c r="I40" s="742">
        <f t="shared" si="243"/>
        <v>0</v>
      </c>
      <c r="J40" s="741"/>
      <c r="K40" s="742">
        <f t="shared" si="244"/>
        <v>0</v>
      </c>
      <c r="L40" s="741"/>
      <c r="M40" s="742">
        <f t="shared" si="245"/>
        <v>0</v>
      </c>
      <c r="N40" s="741"/>
      <c r="O40" s="742">
        <f t="shared" si="246"/>
        <v>0</v>
      </c>
      <c r="P40" s="741"/>
      <c r="Q40" s="742">
        <f t="shared" si="247"/>
        <v>0</v>
      </c>
      <c r="R40" s="741"/>
      <c r="S40" s="742">
        <f t="shared" si="248"/>
        <v>0</v>
      </c>
      <c r="T40" s="741"/>
      <c r="U40" s="742">
        <f t="shared" si="249"/>
        <v>0</v>
      </c>
      <c r="V40" s="741"/>
      <c r="W40" s="742">
        <f t="shared" si="250"/>
        <v>0</v>
      </c>
      <c r="X40" s="741"/>
      <c r="Y40" s="742">
        <f t="shared" si="251"/>
        <v>0</v>
      </c>
      <c r="Z40" s="741"/>
      <c r="AA40" s="743">
        <f t="shared" si="252"/>
        <v>0</v>
      </c>
      <c r="AB40" s="744">
        <f t="shared" si="253"/>
        <v>0</v>
      </c>
      <c r="AC40" s="745">
        <v>12</v>
      </c>
      <c r="AD40" s="746">
        <f t="shared" si="254"/>
        <v>0</v>
      </c>
      <c r="AE40" s="747"/>
      <c r="AF40" s="741"/>
      <c r="AG40" s="746">
        <f t="shared" si="255"/>
        <v>0</v>
      </c>
      <c r="AH40" s="746">
        <f t="shared" si="256"/>
        <v>0</v>
      </c>
      <c r="AI40" s="746">
        <f t="shared" si="257"/>
        <v>0</v>
      </c>
      <c r="AK40" s="1044"/>
      <c r="AL40" s="735" t="s">
        <v>531</v>
      </c>
      <c r="AM40" s="737"/>
      <c r="AN40" s="737">
        <v>6449</v>
      </c>
      <c r="AO40" s="738">
        <f t="shared" si="258"/>
        <v>6449</v>
      </c>
      <c r="AP40" s="739">
        <f t="shared" si="259"/>
        <v>0</v>
      </c>
      <c r="AQ40" s="740">
        <f t="shared" si="260"/>
        <v>0</v>
      </c>
      <c r="AR40" s="741"/>
      <c r="AS40" s="740">
        <f t="shared" si="260"/>
        <v>0</v>
      </c>
      <c r="AT40" s="741"/>
      <c r="AU40" s="740">
        <f t="shared" si="261"/>
        <v>0</v>
      </c>
      <c r="AV40" s="741"/>
      <c r="AW40" s="740">
        <f t="shared" si="262"/>
        <v>0</v>
      </c>
      <c r="AX40" s="741"/>
      <c r="AY40" s="740">
        <f t="shared" si="263"/>
        <v>0</v>
      </c>
      <c r="AZ40" s="741"/>
      <c r="BA40" s="740">
        <f t="shared" si="264"/>
        <v>0</v>
      </c>
      <c r="BB40" s="741"/>
      <c r="BC40" s="740">
        <f t="shared" si="265"/>
        <v>0</v>
      </c>
      <c r="BD40" s="741"/>
      <c r="BE40" s="740">
        <f t="shared" si="266"/>
        <v>0</v>
      </c>
      <c r="BF40" s="741"/>
      <c r="BG40" s="740">
        <f t="shared" si="267"/>
        <v>0</v>
      </c>
      <c r="BH40" s="741"/>
      <c r="BI40" s="740">
        <f t="shared" si="268"/>
        <v>0</v>
      </c>
      <c r="BJ40" s="741"/>
      <c r="BK40" s="743">
        <f t="shared" si="346"/>
        <v>0</v>
      </c>
      <c r="BL40" s="744">
        <f t="shared" si="270"/>
        <v>0</v>
      </c>
      <c r="BM40" s="745">
        <v>12</v>
      </c>
      <c r="BN40" s="746">
        <f t="shared" si="271"/>
        <v>0</v>
      </c>
      <c r="BO40" s="747"/>
      <c r="BP40" s="741"/>
      <c r="BQ40" s="746">
        <f t="shared" si="272"/>
        <v>0</v>
      </c>
      <c r="BR40" s="746">
        <f t="shared" si="273"/>
        <v>0</v>
      </c>
      <c r="BS40" s="746">
        <f t="shared" si="274"/>
        <v>0</v>
      </c>
      <c r="BU40" s="1044"/>
      <c r="BV40" s="735" t="s">
        <v>531</v>
      </c>
      <c r="BW40" s="778">
        <v>2</v>
      </c>
      <c r="BX40" s="737">
        <v>6449</v>
      </c>
      <c r="BY40" s="738">
        <f t="shared" si="275"/>
        <v>6449</v>
      </c>
      <c r="BZ40" s="739">
        <f t="shared" si="276"/>
        <v>12898</v>
      </c>
      <c r="CA40" s="740">
        <f t="shared" si="277"/>
        <v>0</v>
      </c>
      <c r="CB40" s="741"/>
      <c r="CC40" s="740">
        <f t="shared" si="277"/>
        <v>0</v>
      </c>
      <c r="CD40" s="741"/>
      <c r="CE40" s="740">
        <f t="shared" si="278"/>
        <v>0</v>
      </c>
      <c r="CF40" s="741"/>
      <c r="CG40" s="740">
        <f t="shared" si="279"/>
        <v>50</v>
      </c>
      <c r="CH40" s="741">
        <v>6449</v>
      </c>
      <c r="CI40" s="740">
        <f t="shared" si="280"/>
        <v>0</v>
      </c>
      <c r="CJ40" s="741"/>
      <c r="CK40" s="740">
        <f t="shared" si="281"/>
        <v>0</v>
      </c>
      <c r="CL40" s="741">
        <v>0</v>
      </c>
      <c r="CM40" s="740">
        <f t="shared" si="282"/>
        <v>15</v>
      </c>
      <c r="CN40" s="741">
        <v>1934.7</v>
      </c>
      <c r="CO40" s="740">
        <f t="shared" si="283"/>
        <v>0</v>
      </c>
      <c r="CP40" s="741"/>
      <c r="CQ40" s="740">
        <f t="shared" si="284"/>
        <v>0</v>
      </c>
      <c r="CR40" s="741"/>
      <c r="CS40" s="740">
        <f t="shared" si="285"/>
        <v>0</v>
      </c>
      <c r="CT40" s="741"/>
      <c r="CU40" s="743">
        <f t="shared" si="286"/>
        <v>9211.2999999999993</v>
      </c>
      <c r="CV40" s="744">
        <f t="shared" si="287"/>
        <v>30493</v>
      </c>
      <c r="CW40" s="745">
        <v>12</v>
      </c>
      <c r="CX40" s="746">
        <f t="shared" si="288"/>
        <v>365916</v>
      </c>
      <c r="CY40" s="747"/>
      <c r="CZ40" s="741"/>
      <c r="DA40" s="746">
        <f t="shared" si="289"/>
        <v>365916</v>
      </c>
      <c r="DB40" s="746">
        <f t="shared" si="290"/>
        <v>110506.63</v>
      </c>
      <c r="DC40" s="746">
        <f t="shared" si="291"/>
        <v>476422.63</v>
      </c>
      <c r="DD40" s="750"/>
      <c r="DE40" s="1044"/>
      <c r="DF40" s="735" t="s">
        <v>531</v>
      </c>
      <c r="DG40" s="757"/>
      <c r="DH40" s="737">
        <v>6449</v>
      </c>
      <c r="DI40" s="738">
        <f t="shared" si="292"/>
        <v>6449</v>
      </c>
      <c r="DJ40" s="739">
        <f t="shared" si="293"/>
        <v>0</v>
      </c>
      <c r="DK40" s="740">
        <f t="shared" si="294"/>
        <v>0</v>
      </c>
      <c r="DL40" s="741"/>
      <c r="DM40" s="740">
        <f t="shared" si="294"/>
        <v>0</v>
      </c>
      <c r="DN40" s="741"/>
      <c r="DO40" s="740">
        <f t="shared" si="295"/>
        <v>0</v>
      </c>
      <c r="DP40" s="741"/>
      <c r="DQ40" s="740">
        <f t="shared" si="296"/>
        <v>0</v>
      </c>
      <c r="DR40" s="741"/>
      <c r="DS40" s="740">
        <f t="shared" si="297"/>
        <v>0</v>
      </c>
      <c r="DT40" s="741"/>
      <c r="DU40" s="740">
        <f t="shared" si="298"/>
        <v>0</v>
      </c>
      <c r="DV40" s="741"/>
      <c r="DW40" s="740">
        <f t="shared" si="299"/>
        <v>0</v>
      </c>
      <c r="DX40" s="741"/>
      <c r="DY40" s="740">
        <f t="shared" si="300"/>
        <v>0</v>
      </c>
      <c r="DZ40" s="741"/>
      <c r="EA40" s="740">
        <f t="shared" si="301"/>
        <v>0</v>
      </c>
      <c r="EB40" s="741"/>
      <c r="EC40" s="740">
        <f t="shared" si="302"/>
        <v>0</v>
      </c>
      <c r="ED40" s="741"/>
      <c r="EE40" s="743">
        <f t="shared" si="303"/>
        <v>0</v>
      </c>
      <c r="EF40" s="744">
        <f t="shared" si="304"/>
        <v>0</v>
      </c>
      <c r="EG40" s="745">
        <v>12</v>
      </c>
      <c r="EH40" s="746">
        <f t="shared" si="305"/>
        <v>0</v>
      </c>
      <c r="EI40" s="747"/>
      <c r="EJ40" s="741"/>
      <c r="EK40" s="746">
        <f t="shared" si="306"/>
        <v>0</v>
      </c>
      <c r="EL40" s="746">
        <f t="shared" si="307"/>
        <v>0</v>
      </c>
      <c r="EM40" s="746">
        <f t="shared" si="308"/>
        <v>0</v>
      </c>
      <c r="EO40" s="1044"/>
      <c r="EP40" s="735" t="s">
        <v>531</v>
      </c>
      <c r="EQ40" s="757"/>
      <c r="ER40" s="737">
        <v>6449</v>
      </c>
      <c r="ES40" s="738">
        <f t="shared" si="309"/>
        <v>6449</v>
      </c>
      <c r="ET40" s="739">
        <f t="shared" si="310"/>
        <v>0</v>
      </c>
      <c r="EU40" s="740">
        <f t="shared" si="311"/>
        <v>0</v>
      </c>
      <c r="EV40" s="741"/>
      <c r="EW40" s="740">
        <f t="shared" si="311"/>
        <v>0</v>
      </c>
      <c r="EX40" s="741"/>
      <c r="EY40" s="740">
        <f t="shared" si="312"/>
        <v>0</v>
      </c>
      <c r="EZ40" s="741"/>
      <c r="FA40" s="740">
        <f t="shared" si="313"/>
        <v>0</v>
      </c>
      <c r="FB40" s="741"/>
      <c r="FC40" s="740">
        <f t="shared" si="314"/>
        <v>0</v>
      </c>
      <c r="FD40" s="741"/>
      <c r="FE40" s="740">
        <f t="shared" si="315"/>
        <v>0</v>
      </c>
      <c r="FF40" s="741"/>
      <c r="FG40" s="740">
        <f t="shared" si="316"/>
        <v>0</v>
      </c>
      <c r="FH40" s="741"/>
      <c r="FI40" s="740">
        <f t="shared" si="317"/>
        <v>0</v>
      </c>
      <c r="FJ40" s="741"/>
      <c r="FK40" s="740">
        <f t="shared" si="318"/>
        <v>0</v>
      </c>
      <c r="FL40" s="741"/>
      <c r="FM40" s="740">
        <f t="shared" si="319"/>
        <v>0</v>
      </c>
      <c r="FN40" s="741"/>
      <c r="FO40" s="743"/>
      <c r="FP40" s="744">
        <f t="shared" si="321"/>
        <v>0</v>
      </c>
      <c r="FQ40" s="745">
        <v>12</v>
      </c>
      <c r="FR40" s="746">
        <f t="shared" si="322"/>
        <v>0</v>
      </c>
      <c r="FS40" s="747"/>
      <c r="FT40" s="741"/>
      <c r="FU40" s="746">
        <f t="shared" si="323"/>
        <v>0</v>
      </c>
      <c r="FV40" s="746">
        <f t="shared" si="324"/>
        <v>0</v>
      </c>
      <c r="FW40" s="746">
        <f t="shared" si="325"/>
        <v>0</v>
      </c>
      <c r="FY40" s="1044"/>
      <c r="FZ40" s="735" t="s">
        <v>531</v>
      </c>
      <c r="GA40" s="737">
        <f t="shared" si="326"/>
        <v>2</v>
      </c>
      <c r="GB40" s="737">
        <v>6449</v>
      </c>
      <c r="GC40" s="738">
        <f t="shared" si="327"/>
        <v>6449</v>
      </c>
      <c r="GD40" s="743">
        <f t="shared" si="328"/>
        <v>12898</v>
      </c>
      <c r="GE40" s="743"/>
      <c r="GF40" s="737">
        <f t="shared" si="329"/>
        <v>0</v>
      </c>
      <c r="GG40" s="743"/>
      <c r="GH40" s="737">
        <f t="shared" si="330"/>
        <v>0</v>
      </c>
      <c r="GI40" s="743"/>
      <c r="GJ40" s="737">
        <f t="shared" si="331"/>
        <v>0</v>
      </c>
      <c r="GK40" s="743"/>
      <c r="GL40" s="737">
        <f t="shared" si="332"/>
        <v>6449</v>
      </c>
      <c r="GM40" s="743"/>
      <c r="GN40" s="737">
        <f t="shared" si="333"/>
        <v>0</v>
      </c>
      <c r="GO40" s="743"/>
      <c r="GP40" s="737">
        <f t="shared" si="334"/>
        <v>0</v>
      </c>
      <c r="GQ40" s="743"/>
      <c r="GR40" s="737">
        <f t="shared" si="335"/>
        <v>1934.7</v>
      </c>
      <c r="GS40" s="743"/>
      <c r="GT40" s="737">
        <f t="shared" si="336"/>
        <v>0</v>
      </c>
      <c r="GU40" s="743"/>
      <c r="GV40" s="737">
        <f t="shared" si="337"/>
        <v>0</v>
      </c>
      <c r="GW40" s="743"/>
      <c r="GX40" s="737">
        <f t="shared" si="338"/>
        <v>0</v>
      </c>
      <c r="GY40" s="743">
        <f t="shared" si="338"/>
        <v>9211.2999999999993</v>
      </c>
      <c r="GZ40" s="744">
        <f t="shared" si="339"/>
        <v>30493</v>
      </c>
      <c r="HA40" s="745">
        <v>12</v>
      </c>
      <c r="HB40" s="746">
        <f t="shared" si="340"/>
        <v>365916</v>
      </c>
      <c r="HC40" s="737">
        <f t="shared" si="341"/>
        <v>0</v>
      </c>
      <c r="HD40" s="737">
        <f t="shared" si="341"/>
        <v>0</v>
      </c>
      <c r="HE40" s="746">
        <f t="shared" si="342"/>
        <v>365916</v>
      </c>
      <c r="HF40" s="746">
        <f t="shared" si="343"/>
        <v>110506.63</v>
      </c>
      <c r="HG40" s="746">
        <f t="shared" si="344"/>
        <v>476422.63</v>
      </c>
    </row>
    <row r="41" spans="1:215" ht="15.75" hidden="1" x14ac:dyDescent="0.25">
      <c r="A41" s="1044"/>
      <c r="B41" s="755" t="s">
        <v>39</v>
      </c>
      <c r="C41" s="757">
        <v>1</v>
      </c>
      <c r="D41" s="737">
        <v>5862</v>
      </c>
      <c r="E41" s="738">
        <f t="shared" si="241"/>
        <v>5862</v>
      </c>
      <c r="F41" s="739">
        <f t="shared" si="242"/>
        <v>5862</v>
      </c>
      <c r="G41" s="740">
        <f t="shared" si="243"/>
        <v>0</v>
      </c>
      <c r="H41" s="741"/>
      <c r="I41" s="742">
        <f t="shared" si="243"/>
        <v>0</v>
      </c>
      <c r="J41" s="741"/>
      <c r="K41" s="742">
        <f t="shared" si="244"/>
        <v>0</v>
      </c>
      <c r="L41" s="741"/>
      <c r="M41" s="742">
        <f t="shared" si="245"/>
        <v>5</v>
      </c>
      <c r="N41" s="741">
        <f>D41*5%</f>
        <v>293.10000000000002</v>
      </c>
      <c r="O41" s="742">
        <f t="shared" si="246"/>
        <v>0</v>
      </c>
      <c r="P41" s="741"/>
      <c r="Q41" s="742">
        <f t="shared" si="247"/>
        <v>198</v>
      </c>
      <c r="R41" s="741">
        <f>D41*198%</f>
        <v>11606.76</v>
      </c>
      <c r="S41" s="742">
        <f t="shared" si="248"/>
        <v>30</v>
      </c>
      <c r="T41" s="741">
        <f t="shared" si="345"/>
        <v>1758.6</v>
      </c>
      <c r="U41" s="742">
        <f t="shared" si="249"/>
        <v>0</v>
      </c>
      <c r="V41" s="741"/>
      <c r="W41" s="742">
        <f t="shared" si="250"/>
        <v>0</v>
      </c>
      <c r="X41" s="741"/>
      <c r="Y41" s="742">
        <f t="shared" si="251"/>
        <v>0</v>
      </c>
      <c r="Z41" s="741"/>
      <c r="AA41" s="743">
        <f t="shared" si="252"/>
        <v>0</v>
      </c>
      <c r="AB41" s="744">
        <f t="shared" si="253"/>
        <v>19520.46</v>
      </c>
      <c r="AC41" s="745">
        <v>12</v>
      </c>
      <c r="AD41" s="746">
        <f t="shared" si="254"/>
        <v>234245.52</v>
      </c>
      <c r="AE41" s="747"/>
      <c r="AF41" s="741"/>
      <c r="AG41" s="746">
        <f t="shared" si="255"/>
        <v>234245.52</v>
      </c>
      <c r="AH41" s="746">
        <f t="shared" si="256"/>
        <v>70742.149999999994</v>
      </c>
      <c r="AI41" s="746">
        <f t="shared" si="257"/>
        <v>304987.67</v>
      </c>
      <c r="AK41" s="1044"/>
      <c r="AL41" s="755" t="s">
        <v>39</v>
      </c>
      <c r="AM41" s="748">
        <v>1</v>
      </c>
      <c r="AN41" s="737">
        <v>5862</v>
      </c>
      <c r="AO41" s="738">
        <f t="shared" si="258"/>
        <v>5862</v>
      </c>
      <c r="AP41" s="739">
        <f t="shared" si="259"/>
        <v>5862</v>
      </c>
      <c r="AQ41" s="740">
        <f t="shared" si="260"/>
        <v>0</v>
      </c>
      <c r="AR41" s="741"/>
      <c r="AS41" s="740">
        <f t="shared" si="260"/>
        <v>0</v>
      </c>
      <c r="AT41" s="741"/>
      <c r="AU41" s="740">
        <f t="shared" si="261"/>
        <v>0</v>
      </c>
      <c r="AV41" s="741"/>
      <c r="AW41" s="740">
        <f t="shared" si="262"/>
        <v>0</v>
      </c>
      <c r="AX41" s="741"/>
      <c r="AY41" s="740">
        <f t="shared" si="263"/>
        <v>0</v>
      </c>
      <c r="AZ41" s="741"/>
      <c r="BA41" s="740">
        <f t="shared" si="264"/>
        <v>140</v>
      </c>
      <c r="BB41" s="741">
        <v>8206.7999999999993</v>
      </c>
      <c r="BC41" s="740">
        <f t="shared" si="265"/>
        <v>30</v>
      </c>
      <c r="BD41" s="741">
        <v>1758.6</v>
      </c>
      <c r="BE41" s="740">
        <f t="shared" si="266"/>
        <v>0</v>
      </c>
      <c r="BF41" s="741"/>
      <c r="BG41" s="740">
        <f t="shared" si="267"/>
        <v>0</v>
      </c>
      <c r="BH41" s="741"/>
      <c r="BI41" s="740">
        <f t="shared" si="268"/>
        <v>0</v>
      </c>
      <c r="BJ41" s="741"/>
      <c r="BK41" s="743">
        <f t="shared" si="346"/>
        <v>0</v>
      </c>
      <c r="BL41" s="744">
        <f t="shared" si="270"/>
        <v>15827.4</v>
      </c>
      <c r="BM41" s="745">
        <v>12</v>
      </c>
      <c r="BN41" s="746">
        <f t="shared" si="271"/>
        <v>189928.8</v>
      </c>
      <c r="BO41" s="747"/>
      <c r="BP41" s="741"/>
      <c r="BQ41" s="746">
        <f t="shared" si="272"/>
        <v>189928.8</v>
      </c>
      <c r="BR41" s="746">
        <f t="shared" si="273"/>
        <v>57358.5</v>
      </c>
      <c r="BS41" s="746">
        <f t="shared" si="274"/>
        <v>247287.3</v>
      </c>
      <c r="BU41" s="1044"/>
      <c r="BV41" s="755" t="s">
        <v>39</v>
      </c>
      <c r="BW41" s="778">
        <v>1</v>
      </c>
      <c r="BX41" s="737">
        <v>5862</v>
      </c>
      <c r="BY41" s="738">
        <f t="shared" si="275"/>
        <v>5862</v>
      </c>
      <c r="BZ41" s="739">
        <f t="shared" si="276"/>
        <v>5862</v>
      </c>
      <c r="CA41" s="740">
        <f t="shared" si="277"/>
        <v>0</v>
      </c>
      <c r="CB41" s="741"/>
      <c r="CC41" s="740">
        <f t="shared" si="277"/>
        <v>0</v>
      </c>
      <c r="CD41" s="741"/>
      <c r="CE41" s="740">
        <f t="shared" si="278"/>
        <v>0</v>
      </c>
      <c r="CF41" s="741"/>
      <c r="CG41" s="740">
        <f t="shared" si="279"/>
        <v>0</v>
      </c>
      <c r="CH41" s="741"/>
      <c r="CI41" s="740">
        <f t="shared" si="280"/>
        <v>0</v>
      </c>
      <c r="CJ41" s="741"/>
      <c r="CK41" s="740">
        <f t="shared" si="281"/>
        <v>0</v>
      </c>
      <c r="CL41" s="741">
        <v>0</v>
      </c>
      <c r="CM41" s="740">
        <f t="shared" si="282"/>
        <v>0</v>
      </c>
      <c r="CN41" s="741"/>
      <c r="CO41" s="740">
        <f t="shared" si="283"/>
        <v>0</v>
      </c>
      <c r="CP41" s="741"/>
      <c r="CQ41" s="740">
        <f t="shared" si="284"/>
        <v>0</v>
      </c>
      <c r="CR41" s="741"/>
      <c r="CS41" s="740">
        <f t="shared" si="285"/>
        <v>0</v>
      </c>
      <c r="CT41" s="741"/>
      <c r="CU41" s="743">
        <f t="shared" si="286"/>
        <v>9417</v>
      </c>
      <c r="CV41" s="744">
        <f t="shared" si="287"/>
        <v>15279</v>
      </c>
      <c r="CW41" s="745">
        <v>12</v>
      </c>
      <c r="CX41" s="746">
        <f t="shared" si="288"/>
        <v>183348</v>
      </c>
      <c r="CY41" s="747"/>
      <c r="CZ41" s="741"/>
      <c r="DA41" s="746">
        <f t="shared" si="289"/>
        <v>183348</v>
      </c>
      <c r="DB41" s="746">
        <f t="shared" si="290"/>
        <v>55371.1</v>
      </c>
      <c r="DC41" s="746">
        <f t="shared" si="291"/>
        <v>238719.1</v>
      </c>
      <c r="DD41" s="750"/>
      <c r="DE41" s="1044"/>
      <c r="DF41" s="755" t="s">
        <v>39</v>
      </c>
      <c r="DG41" s="757"/>
      <c r="DH41" s="737">
        <v>5862</v>
      </c>
      <c r="DI41" s="738">
        <f t="shared" si="292"/>
        <v>5862</v>
      </c>
      <c r="DJ41" s="739">
        <f t="shared" si="293"/>
        <v>0</v>
      </c>
      <c r="DK41" s="740">
        <f t="shared" si="294"/>
        <v>0</v>
      </c>
      <c r="DL41" s="741"/>
      <c r="DM41" s="740">
        <f t="shared" si="294"/>
        <v>0</v>
      </c>
      <c r="DN41" s="741"/>
      <c r="DO41" s="740">
        <f t="shared" si="295"/>
        <v>0</v>
      </c>
      <c r="DP41" s="741"/>
      <c r="DQ41" s="740">
        <f t="shared" si="296"/>
        <v>0</v>
      </c>
      <c r="DR41" s="741"/>
      <c r="DS41" s="740">
        <f t="shared" si="297"/>
        <v>0</v>
      </c>
      <c r="DT41" s="741"/>
      <c r="DU41" s="740">
        <f t="shared" si="298"/>
        <v>0</v>
      </c>
      <c r="DV41" s="741"/>
      <c r="DW41" s="740">
        <f t="shared" si="299"/>
        <v>0</v>
      </c>
      <c r="DX41" s="741"/>
      <c r="DY41" s="740">
        <f t="shared" si="300"/>
        <v>0</v>
      </c>
      <c r="DZ41" s="741"/>
      <c r="EA41" s="740">
        <f t="shared" si="301"/>
        <v>0</v>
      </c>
      <c r="EB41" s="741"/>
      <c r="EC41" s="740">
        <f t="shared" si="302"/>
        <v>0</v>
      </c>
      <c r="ED41" s="741"/>
      <c r="EE41" s="743">
        <f t="shared" si="303"/>
        <v>0</v>
      </c>
      <c r="EF41" s="744">
        <f t="shared" si="304"/>
        <v>0</v>
      </c>
      <c r="EG41" s="745">
        <v>12</v>
      </c>
      <c r="EH41" s="746">
        <f t="shared" si="305"/>
        <v>0</v>
      </c>
      <c r="EI41" s="747"/>
      <c r="EJ41" s="741"/>
      <c r="EK41" s="746">
        <f t="shared" si="306"/>
        <v>0</v>
      </c>
      <c r="EL41" s="746">
        <f t="shared" si="307"/>
        <v>0</v>
      </c>
      <c r="EM41" s="746">
        <f t="shared" si="308"/>
        <v>0</v>
      </c>
      <c r="EO41" s="1044"/>
      <c r="EP41" s="752" t="s">
        <v>39</v>
      </c>
      <c r="EQ41" s="737">
        <v>1</v>
      </c>
      <c r="ER41" s="737">
        <v>5862</v>
      </c>
      <c r="ES41" s="738">
        <f t="shared" si="309"/>
        <v>5862</v>
      </c>
      <c r="ET41" s="739">
        <f t="shared" si="310"/>
        <v>5862</v>
      </c>
      <c r="EU41" s="740">
        <f t="shared" si="311"/>
        <v>0</v>
      </c>
      <c r="EV41" s="741"/>
      <c r="EW41" s="740">
        <f t="shared" si="311"/>
        <v>0</v>
      </c>
      <c r="EX41" s="741"/>
      <c r="EY41" s="740">
        <f t="shared" si="312"/>
        <v>0</v>
      </c>
      <c r="EZ41" s="741"/>
      <c r="FA41" s="740">
        <f t="shared" si="313"/>
        <v>0</v>
      </c>
      <c r="FB41" s="741"/>
      <c r="FC41" s="740">
        <f t="shared" si="314"/>
        <v>0</v>
      </c>
      <c r="FD41" s="741"/>
      <c r="FE41" s="740">
        <f t="shared" si="315"/>
        <v>200</v>
      </c>
      <c r="FF41" s="741">
        <v>11724</v>
      </c>
      <c r="FG41" s="740">
        <f t="shared" si="316"/>
        <v>30</v>
      </c>
      <c r="FH41" s="741">
        <v>1758.6</v>
      </c>
      <c r="FI41" s="740">
        <f t="shared" si="317"/>
        <v>0</v>
      </c>
      <c r="FJ41" s="741"/>
      <c r="FK41" s="740">
        <f t="shared" si="318"/>
        <v>0</v>
      </c>
      <c r="FL41" s="741"/>
      <c r="FM41" s="740">
        <f t="shared" si="319"/>
        <v>0</v>
      </c>
      <c r="FN41" s="741"/>
      <c r="FO41" s="743">
        <f t="shared" ref="FO41" si="348">IF(((SUM(ET41:FN41))&gt;(15279*EQ41)),0,((15279*EQ41)-(SUM(ET41:FN41))))</f>
        <v>0</v>
      </c>
      <c r="FP41" s="744">
        <f t="shared" si="321"/>
        <v>19344.599999999999</v>
      </c>
      <c r="FQ41" s="745">
        <v>12</v>
      </c>
      <c r="FR41" s="746">
        <f t="shared" si="322"/>
        <v>232135.2</v>
      </c>
      <c r="FS41" s="747"/>
      <c r="FT41" s="741"/>
      <c r="FU41" s="746">
        <f t="shared" si="323"/>
        <v>232135.2</v>
      </c>
      <c r="FV41" s="746">
        <f t="shared" si="324"/>
        <v>70104.83</v>
      </c>
      <c r="FW41" s="746">
        <f t="shared" si="325"/>
        <v>302240.03000000003</v>
      </c>
      <c r="FY41" s="1044"/>
      <c r="FZ41" s="752" t="s">
        <v>39</v>
      </c>
      <c r="GA41" s="737">
        <f t="shared" si="326"/>
        <v>4</v>
      </c>
      <c r="GB41" s="737">
        <v>5862</v>
      </c>
      <c r="GC41" s="738">
        <f t="shared" si="327"/>
        <v>5862</v>
      </c>
      <c r="GD41" s="743">
        <f t="shared" si="328"/>
        <v>23448</v>
      </c>
      <c r="GE41" s="743"/>
      <c r="GF41" s="737">
        <f t="shared" si="329"/>
        <v>0</v>
      </c>
      <c r="GG41" s="743"/>
      <c r="GH41" s="737">
        <f t="shared" si="330"/>
        <v>0</v>
      </c>
      <c r="GI41" s="743"/>
      <c r="GJ41" s="737">
        <f t="shared" si="331"/>
        <v>0</v>
      </c>
      <c r="GK41" s="743"/>
      <c r="GL41" s="737">
        <f t="shared" si="332"/>
        <v>293.10000000000002</v>
      </c>
      <c r="GM41" s="743"/>
      <c r="GN41" s="737">
        <f t="shared" si="333"/>
        <v>0</v>
      </c>
      <c r="GO41" s="743"/>
      <c r="GP41" s="737">
        <f t="shared" si="334"/>
        <v>31537.56</v>
      </c>
      <c r="GQ41" s="743"/>
      <c r="GR41" s="737">
        <f t="shared" si="335"/>
        <v>5275.8</v>
      </c>
      <c r="GS41" s="743"/>
      <c r="GT41" s="737">
        <f t="shared" si="336"/>
        <v>0</v>
      </c>
      <c r="GU41" s="743"/>
      <c r="GV41" s="737">
        <f t="shared" si="337"/>
        <v>0</v>
      </c>
      <c r="GW41" s="743"/>
      <c r="GX41" s="737">
        <f t="shared" si="338"/>
        <v>0</v>
      </c>
      <c r="GY41" s="743">
        <f t="shared" si="338"/>
        <v>9417</v>
      </c>
      <c r="GZ41" s="744">
        <f t="shared" si="339"/>
        <v>69971.460000000006</v>
      </c>
      <c r="HA41" s="745">
        <v>12</v>
      </c>
      <c r="HB41" s="746">
        <f t="shared" si="340"/>
        <v>839657.52</v>
      </c>
      <c r="HC41" s="737">
        <f t="shared" si="341"/>
        <v>0</v>
      </c>
      <c r="HD41" s="737">
        <f t="shared" si="341"/>
        <v>0</v>
      </c>
      <c r="HE41" s="746">
        <f t="shared" si="342"/>
        <v>839657.52</v>
      </c>
      <c r="HF41" s="746">
        <f t="shared" si="343"/>
        <v>253576.57</v>
      </c>
      <c r="HG41" s="746">
        <f t="shared" si="344"/>
        <v>1093234.0900000001</v>
      </c>
    </row>
    <row r="42" spans="1:215" ht="15.75" hidden="1" x14ac:dyDescent="0.25">
      <c r="A42" s="1044"/>
      <c r="B42" s="755" t="s">
        <v>863</v>
      </c>
      <c r="C42" s="757">
        <v>0.5</v>
      </c>
      <c r="D42" s="737">
        <v>6449</v>
      </c>
      <c r="E42" s="738">
        <f t="shared" si="241"/>
        <v>6449</v>
      </c>
      <c r="F42" s="739">
        <f t="shared" si="242"/>
        <v>3224.5</v>
      </c>
      <c r="G42" s="740">
        <f t="shared" si="243"/>
        <v>0</v>
      </c>
      <c r="H42" s="741"/>
      <c r="I42" s="742">
        <f t="shared" si="243"/>
        <v>0</v>
      </c>
      <c r="J42" s="741"/>
      <c r="K42" s="742">
        <f t="shared" si="244"/>
        <v>0</v>
      </c>
      <c r="L42" s="741"/>
      <c r="M42" s="742">
        <f t="shared" si="245"/>
        <v>5</v>
      </c>
      <c r="N42" s="741">
        <f>(D42*C42)*5%</f>
        <v>161.22999999999999</v>
      </c>
      <c r="O42" s="742">
        <f t="shared" si="246"/>
        <v>0</v>
      </c>
      <c r="P42" s="741"/>
      <c r="Q42" s="742">
        <f t="shared" si="247"/>
        <v>198</v>
      </c>
      <c r="R42" s="741">
        <f>D42*C42*198%</f>
        <v>6384.51</v>
      </c>
      <c r="S42" s="742">
        <f t="shared" si="248"/>
        <v>30</v>
      </c>
      <c r="T42" s="741">
        <f t="shared" si="345"/>
        <v>967.35</v>
      </c>
      <c r="U42" s="742">
        <f t="shared" si="249"/>
        <v>0</v>
      </c>
      <c r="V42" s="741"/>
      <c r="W42" s="742">
        <f t="shared" si="250"/>
        <v>0</v>
      </c>
      <c r="X42" s="741"/>
      <c r="Y42" s="742">
        <f t="shared" si="251"/>
        <v>0</v>
      </c>
      <c r="Z42" s="741"/>
      <c r="AA42" s="743">
        <f t="shared" si="252"/>
        <v>0</v>
      </c>
      <c r="AB42" s="744">
        <f t="shared" si="253"/>
        <v>10737.59</v>
      </c>
      <c r="AC42" s="745">
        <v>12</v>
      </c>
      <c r="AD42" s="746">
        <f t="shared" si="254"/>
        <v>128851.08</v>
      </c>
      <c r="AE42" s="747"/>
      <c r="AF42" s="741"/>
      <c r="AG42" s="746">
        <f t="shared" si="255"/>
        <v>128851.08</v>
      </c>
      <c r="AH42" s="746">
        <f t="shared" si="256"/>
        <v>38913.03</v>
      </c>
      <c r="AI42" s="746">
        <f t="shared" si="257"/>
        <v>167764.10999999999</v>
      </c>
      <c r="AK42" s="1044"/>
      <c r="AL42" s="755" t="s">
        <v>863</v>
      </c>
      <c r="AM42" s="748"/>
      <c r="AN42" s="737">
        <v>6449</v>
      </c>
      <c r="AO42" s="738">
        <f t="shared" si="258"/>
        <v>6449</v>
      </c>
      <c r="AP42" s="739">
        <f t="shared" si="259"/>
        <v>0</v>
      </c>
      <c r="AQ42" s="740">
        <f t="shared" si="260"/>
        <v>0</v>
      </c>
      <c r="AR42" s="741"/>
      <c r="AS42" s="740">
        <f t="shared" si="260"/>
        <v>0</v>
      </c>
      <c r="AT42" s="741"/>
      <c r="AU42" s="740">
        <f t="shared" si="261"/>
        <v>0</v>
      </c>
      <c r="AV42" s="741"/>
      <c r="AW42" s="740">
        <f t="shared" si="262"/>
        <v>0</v>
      </c>
      <c r="AX42" s="741"/>
      <c r="AY42" s="740">
        <f t="shared" si="263"/>
        <v>0</v>
      </c>
      <c r="AZ42" s="741"/>
      <c r="BA42" s="740">
        <f t="shared" si="264"/>
        <v>0</v>
      </c>
      <c r="BB42" s="741"/>
      <c r="BC42" s="740">
        <f t="shared" si="265"/>
        <v>0</v>
      </c>
      <c r="BD42" s="741"/>
      <c r="BE42" s="740">
        <f t="shared" si="266"/>
        <v>0</v>
      </c>
      <c r="BF42" s="741"/>
      <c r="BG42" s="740">
        <f t="shared" si="267"/>
        <v>0</v>
      </c>
      <c r="BH42" s="741"/>
      <c r="BI42" s="740">
        <f t="shared" si="268"/>
        <v>0</v>
      </c>
      <c r="BJ42" s="741"/>
      <c r="BK42" s="743">
        <f t="shared" si="346"/>
        <v>0</v>
      </c>
      <c r="BL42" s="744">
        <f t="shared" si="270"/>
        <v>0</v>
      </c>
      <c r="BM42" s="745">
        <v>12</v>
      </c>
      <c r="BN42" s="746">
        <f t="shared" si="271"/>
        <v>0</v>
      </c>
      <c r="BO42" s="747"/>
      <c r="BP42" s="741"/>
      <c r="BQ42" s="746">
        <f t="shared" si="272"/>
        <v>0</v>
      </c>
      <c r="BR42" s="746">
        <f t="shared" si="273"/>
        <v>0</v>
      </c>
      <c r="BS42" s="746">
        <f t="shared" si="274"/>
        <v>0</v>
      </c>
      <c r="BU42" s="1044"/>
      <c r="BV42" s="755" t="s">
        <v>863</v>
      </c>
      <c r="BW42" s="778">
        <v>1</v>
      </c>
      <c r="BX42" s="737">
        <v>6449</v>
      </c>
      <c r="BY42" s="738">
        <f t="shared" si="275"/>
        <v>6449</v>
      </c>
      <c r="BZ42" s="739">
        <f t="shared" si="276"/>
        <v>6449</v>
      </c>
      <c r="CA42" s="740">
        <f t="shared" si="277"/>
        <v>0</v>
      </c>
      <c r="CB42" s="741"/>
      <c r="CC42" s="740">
        <f t="shared" si="277"/>
        <v>0</v>
      </c>
      <c r="CD42" s="741"/>
      <c r="CE42" s="740">
        <f t="shared" si="278"/>
        <v>0</v>
      </c>
      <c r="CF42" s="741"/>
      <c r="CG42" s="740">
        <f t="shared" si="279"/>
        <v>100</v>
      </c>
      <c r="CH42" s="741">
        <v>6449</v>
      </c>
      <c r="CI42" s="740">
        <f t="shared" si="280"/>
        <v>0</v>
      </c>
      <c r="CJ42" s="741"/>
      <c r="CK42" s="740">
        <f t="shared" si="281"/>
        <v>0</v>
      </c>
      <c r="CL42" s="741">
        <v>0</v>
      </c>
      <c r="CM42" s="740">
        <f t="shared" si="282"/>
        <v>10</v>
      </c>
      <c r="CN42" s="741">
        <v>644.9</v>
      </c>
      <c r="CO42" s="740">
        <f t="shared" si="283"/>
        <v>0</v>
      </c>
      <c r="CP42" s="741"/>
      <c r="CQ42" s="740">
        <f t="shared" si="284"/>
        <v>0</v>
      </c>
      <c r="CR42" s="741"/>
      <c r="CS42" s="740">
        <f t="shared" si="285"/>
        <v>0</v>
      </c>
      <c r="CT42" s="741"/>
      <c r="CU42" s="743">
        <f t="shared" si="286"/>
        <v>1626.1</v>
      </c>
      <c r="CV42" s="744">
        <f t="shared" si="287"/>
        <v>15169</v>
      </c>
      <c r="CW42" s="745">
        <v>12</v>
      </c>
      <c r="CX42" s="746">
        <f t="shared" si="288"/>
        <v>182028</v>
      </c>
      <c r="CY42" s="747"/>
      <c r="CZ42" s="741"/>
      <c r="DA42" s="746">
        <f t="shared" si="289"/>
        <v>182028</v>
      </c>
      <c r="DB42" s="746">
        <f t="shared" si="290"/>
        <v>54972.46</v>
      </c>
      <c r="DC42" s="746">
        <f t="shared" si="291"/>
        <v>237000.46</v>
      </c>
      <c r="DD42" s="750"/>
      <c r="DE42" s="1044"/>
      <c r="DF42" s="755" t="s">
        <v>863</v>
      </c>
      <c r="DG42" s="757"/>
      <c r="DH42" s="737">
        <v>6449</v>
      </c>
      <c r="DI42" s="738">
        <f t="shared" si="292"/>
        <v>6449</v>
      </c>
      <c r="DJ42" s="739">
        <f t="shared" si="293"/>
        <v>0</v>
      </c>
      <c r="DK42" s="740">
        <f t="shared" si="294"/>
        <v>0</v>
      </c>
      <c r="DL42" s="741"/>
      <c r="DM42" s="740">
        <f t="shared" si="294"/>
        <v>0</v>
      </c>
      <c r="DN42" s="741"/>
      <c r="DO42" s="740">
        <f t="shared" si="295"/>
        <v>0</v>
      </c>
      <c r="DP42" s="741"/>
      <c r="DQ42" s="740">
        <f t="shared" si="296"/>
        <v>0</v>
      </c>
      <c r="DR42" s="741"/>
      <c r="DS42" s="740">
        <f t="shared" si="297"/>
        <v>0</v>
      </c>
      <c r="DT42" s="741"/>
      <c r="DU42" s="740">
        <f t="shared" si="298"/>
        <v>0</v>
      </c>
      <c r="DV42" s="741"/>
      <c r="DW42" s="740">
        <f t="shared" si="299"/>
        <v>0</v>
      </c>
      <c r="DX42" s="741"/>
      <c r="DY42" s="740">
        <f t="shared" si="300"/>
        <v>0</v>
      </c>
      <c r="DZ42" s="741"/>
      <c r="EA42" s="740">
        <f t="shared" si="301"/>
        <v>0</v>
      </c>
      <c r="EB42" s="741"/>
      <c r="EC42" s="740">
        <f t="shared" si="302"/>
        <v>0</v>
      </c>
      <c r="ED42" s="741"/>
      <c r="EE42" s="743">
        <f t="shared" si="303"/>
        <v>0</v>
      </c>
      <c r="EF42" s="744">
        <f t="shared" si="304"/>
        <v>0</v>
      </c>
      <c r="EG42" s="745">
        <v>12</v>
      </c>
      <c r="EH42" s="746">
        <f t="shared" si="305"/>
        <v>0</v>
      </c>
      <c r="EI42" s="747"/>
      <c r="EJ42" s="741"/>
      <c r="EK42" s="746">
        <f t="shared" si="306"/>
        <v>0</v>
      </c>
      <c r="EL42" s="746">
        <f t="shared" si="307"/>
        <v>0</v>
      </c>
      <c r="EM42" s="746">
        <f t="shared" si="308"/>
        <v>0</v>
      </c>
      <c r="EO42" s="1044"/>
      <c r="EP42" s="755" t="s">
        <v>863</v>
      </c>
      <c r="EQ42" s="757"/>
      <c r="ER42" s="737">
        <v>6449</v>
      </c>
      <c r="ES42" s="738">
        <f t="shared" si="309"/>
        <v>6449</v>
      </c>
      <c r="ET42" s="739">
        <f t="shared" si="310"/>
        <v>0</v>
      </c>
      <c r="EU42" s="740">
        <f t="shared" si="311"/>
        <v>0</v>
      </c>
      <c r="EV42" s="741"/>
      <c r="EW42" s="740">
        <f t="shared" si="311"/>
        <v>0</v>
      </c>
      <c r="EX42" s="741"/>
      <c r="EY42" s="740">
        <f t="shared" si="312"/>
        <v>0</v>
      </c>
      <c r="EZ42" s="741"/>
      <c r="FA42" s="740">
        <f t="shared" si="313"/>
        <v>0</v>
      </c>
      <c r="FB42" s="741"/>
      <c r="FC42" s="740">
        <f t="shared" si="314"/>
        <v>0</v>
      </c>
      <c r="FD42" s="741"/>
      <c r="FE42" s="740">
        <f t="shared" si="315"/>
        <v>0</v>
      </c>
      <c r="FF42" s="741"/>
      <c r="FG42" s="740">
        <f t="shared" si="316"/>
        <v>0</v>
      </c>
      <c r="FH42" s="741"/>
      <c r="FI42" s="740">
        <f t="shared" si="317"/>
        <v>0</v>
      </c>
      <c r="FJ42" s="741"/>
      <c r="FK42" s="740">
        <f t="shared" si="318"/>
        <v>0</v>
      </c>
      <c r="FL42" s="741"/>
      <c r="FM42" s="740">
        <f t="shared" si="319"/>
        <v>0</v>
      </c>
      <c r="FN42" s="741"/>
      <c r="FO42" s="743">
        <f t="shared" si="320"/>
        <v>0</v>
      </c>
      <c r="FP42" s="744">
        <f t="shared" si="321"/>
        <v>0</v>
      </c>
      <c r="FQ42" s="745">
        <v>12</v>
      </c>
      <c r="FR42" s="746">
        <f t="shared" si="322"/>
        <v>0</v>
      </c>
      <c r="FS42" s="747"/>
      <c r="FT42" s="741"/>
      <c r="FU42" s="746">
        <f t="shared" si="323"/>
        <v>0</v>
      </c>
      <c r="FV42" s="746">
        <f t="shared" si="324"/>
        <v>0</v>
      </c>
      <c r="FW42" s="746">
        <f t="shared" si="325"/>
        <v>0</v>
      </c>
      <c r="FY42" s="1044"/>
      <c r="FZ42" s="755" t="s">
        <v>863</v>
      </c>
      <c r="GA42" s="737">
        <f t="shared" si="326"/>
        <v>1.5</v>
      </c>
      <c r="GB42" s="737">
        <v>6449</v>
      </c>
      <c r="GC42" s="738">
        <f t="shared" si="327"/>
        <v>6449</v>
      </c>
      <c r="GD42" s="743">
        <f t="shared" si="328"/>
        <v>9673.5</v>
      </c>
      <c r="GE42" s="743"/>
      <c r="GF42" s="737">
        <f t="shared" si="329"/>
        <v>0</v>
      </c>
      <c r="GG42" s="743"/>
      <c r="GH42" s="737">
        <f t="shared" si="330"/>
        <v>0</v>
      </c>
      <c r="GI42" s="743"/>
      <c r="GJ42" s="737">
        <f t="shared" si="331"/>
        <v>0</v>
      </c>
      <c r="GK42" s="743"/>
      <c r="GL42" s="737">
        <f t="shared" si="332"/>
        <v>6610.23</v>
      </c>
      <c r="GM42" s="743"/>
      <c r="GN42" s="737">
        <f t="shared" si="333"/>
        <v>0</v>
      </c>
      <c r="GO42" s="743"/>
      <c r="GP42" s="737">
        <f t="shared" si="334"/>
        <v>6384.51</v>
      </c>
      <c r="GQ42" s="743"/>
      <c r="GR42" s="737">
        <f t="shared" si="335"/>
        <v>1612.25</v>
      </c>
      <c r="GS42" s="743"/>
      <c r="GT42" s="737">
        <f t="shared" si="336"/>
        <v>0</v>
      </c>
      <c r="GU42" s="743"/>
      <c r="GV42" s="737">
        <f t="shared" si="337"/>
        <v>0</v>
      </c>
      <c r="GW42" s="743"/>
      <c r="GX42" s="737">
        <f t="shared" si="338"/>
        <v>0</v>
      </c>
      <c r="GY42" s="743">
        <f t="shared" si="338"/>
        <v>1626.1</v>
      </c>
      <c r="GZ42" s="744">
        <f t="shared" si="339"/>
        <v>25906.59</v>
      </c>
      <c r="HA42" s="745">
        <v>12</v>
      </c>
      <c r="HB42" s="746">
        <f t="shared" si="340"/>
        <v>310879.08</v>
      </c>
      <c r="HC42" s="737">
        <f t="shared" si="341"/>
        <v>0</v>
      </c>
      <c r="HD42" s="737">
        <f t="shared" si="341"/>
        <v>0</v>
      </c>
      <c r="HE42" s="746">
        <f t="shared" si="342"/>
        <v>310879.08</v>
      </c>
      <c r="HF42" s="746">
        <f t="shared" si="343"/>
        <v>93885.48</v>
      </c>
      <c r="HG42" s="746">
        <f t="shared" si="344"/>
        <v>404764.56</v>
      </c>
    </row>
    <row r="43" spans="1:215" ht="15.75" hidden="1" x14ac:dyDescent="0.25">
      <c r="A43" s="1044"/>
      <c r="B43" s="755" t="s">
        <v>682</v>
      </c>
      <c r="C43" s="757"/>
      <c r="D43" s="737">
        <v>5581</v>
      </c>
      <c r="E43" s="738">
        <f t="shared" si="241"/>
        <v>5581</v>
      </c>
      <c r="F43" s="739">
        <f t="shared" si="242"/>
        <v>0</v>
      </c>
      <c r="G43" s="740">
        <f t="shared" si="243"/>
        <v>0</v>
      </c>
      <c r="H43" s="741"/>
      <c r="I43" s="742">
        <f t="shared" si="243"/>
        <v>0</v>
      </c>
      <c r="J43" s="741"/>
      <c r="K43" s="742">
        <f t="shared" si="244"/>
        <v>0</v>
      </c>
      <c r="L43" s="741"/>
      <c r="M43" s="742">
        <f t="shared" si="245"/>
        <v>0</v>
      </c>
      <c r="N43" s="741"/>
      <c r="O43" s="742">
        <f t="shared" si="246"/>
        <v>0</v>
      </c>
      <c r="P43" s="741"/>
      <c r="Q43" s="742">
        <f t="shared" si="247"/>
        <v>0</v>
      </c>
      <c r="R43" s="741"/>
      <c r="S43" s="742">
        <f t="shared" si="248"/>
        <v>0</v>
      </c>
      <c r="T43" s="741"/>
      <c r="U43" s="742">
        <f t="shared" si="249"/>
        <v>0</v>
      </c>
      <c r="V43" s="741"/>
      <c r="W43" s="742">
        <f t="shared" si="250"/>
        <v>0</v>
      </c>
      <c r="X43" s="741"/>
      <c r="Y43" s="742">
        <f t="shared" si="251"/>
        <v>0</v>
      </c>
      <c r="Z43" s="741"/>
      <c r="AA43" s="743">
        <f t="shared" si="252"/>
        <v>0</v>
      </c>
      <c r="AB43" s="744">
        <f t="shared" si="253"/>
        <v>0</v>
      </c>
      <c r="AC43" s="745">
        <v>12</v>
      </c>
      <c r="AD43" s="746">
        <f t="shared" si="254"/>
        <v>0</v>
      </c>
      <c r="AE43" s="747"/>
      <c r="AF43" s="741"/>
      <c r="AG43" s="746">
        <f t="shared" si="255"/>
        <v>0</v>
      </c>
      <c r="AH43" s="746">
        <f t="shared" si="256"/>
        <v>0</v>
      </c>
      <c r="AI43" s="746">
        <f t="shared" si="257"/>
        <v>0</v>
      </c>
      <c r="AK43" s="1044"/>
      <c r="AL43" s="755" t="s">
        <v>682</v>
      </c>
      <c r="AM43" s="748">
        <v>1</v>
      </c>
      <c r="AN43" s="737">
        <v>5581</v>
      </c>
      <c r="AO43" s="738">
        <f t="shared" si="258"/>
        <v>5581</v>
      </c>
      <c r="AP43" s="739">
        <f t="shared" si="259"/>
        <v>5581</v>
      </c>
      <c r="AQ43" s="740">
        <f t="shared" si="260"/>
        <v>0</v>
      </c>
      <c r="AR43" s="741"/>
      <c r="AS43" s="740">
        <f t="shared" si="260"/>
        <v>4</v>
      </c>
      <c r="AT43" s="741">
        <v>223.24</v>
      </c>
      <c r="AU43" s="740">
        <f t="shared" si="261"/>
        <v>0</v>
      </c>
      <c r="AV43" s="741"/>
      <c r="AW43" s="740">
        <f t="shared" si="262"/>
        <v>20</v>
      </c>
      <c r="AX43" s="741">
        <v>1116.2</v>
      </c>
      <c r="AY43" s="740">
        <f t="shared" si="263"/>
        <v>0</v>
      </c>
      <c r="AZ43" s="741"/>
      <c r="BA43" s="740">
        <f t="shared" si="264"/>
        <v>199</v>
      </c>
      <c r="BB43" s="741">
        <v>11106.19</v>
      </c>
      <c r="BC43" s="740">
        <f t="shared" si="265"/>
        <v>30</v>
      </c>
      <c r="BD43" s="741">
        <v>1674.3</v>
      </c>
      <c r="BE43" s="740">
        <f t="shared" si="266"/>
        <v>0</v>
      </c>
      <c r="BF43" s="741"/>
      <c r="BG43" s="740">
        <f t="shared" si="267"/>
        <v>0</v>
      </c>
      <c r="BH43" s="741"/>
      <c r="BI43" s="740">
        <f t="shared" si="268"/>
        <v>0</v>
      </c>
      <c r="BJ43" s="741"/>
      <c r="BK43" s="743">
        <f t="shared" si="346"/>
        <v>0</v>
      </c>
      <c r="BL43" s="744">
        <f t="shared" si="270"/>
        <v>19700.93</v>
      </c>
      <c r="BM43" s="745">
        <v>12</v>
      </c>
      <c r="BN43" s="746">
        <f t="shared" si="271"/>
        <v>236411.16</v>
      </c>
      <c r="BO43" s="747"/>
      <c r="BP43" s="741"/>
      <c r="BQ43" s="746">
        <f t="shared" si="272"/>
        <v>236411.16</v>
      </c>
      <c r="BR43" s="746">
        <f t="shared" si="273"/>
        <v>71396.17</v>
      </c>
      <c r="BS43" s="746">
        <f t="shared" si="274"/>
        <v>307807.33</v>
      </c>
      <c r="BU43" s="1044"/>
      <c r="BV43" s="755" t="s">
        <v>682</v>
      </c>
      <c r="BW43" s="757"/>
      <c r="BX43" s="737">
        <v>5581</v>
      </c>
      <c r="BY43" s="738">
        <f t="shared" si="275"/>
        <v>5581</v>
      </c>
      <c r="BZ43" s="739">
        <f t="shared" si="276"/>
        <v>0</v>
      </c>
      <c r="CA43" s="740">
        <f t="shared" si="277"/>
        <v>0</v>
      </c>
      <c r="CB43" s="741"/>
      <c r="CC43" s="740">
        <f t="shared" si="277"/>
        <v>0</v>
      </c>
      <c r="CD43" s="741"/>
      <c r="CE43" s="740">
        <f t="shared" si="278"/>
        <v>0</v>
      </c>
      <c r="CF43" s="741"/>
      <c r="CG43" s="740">
        <f t="shared" si="279"/>
        <v>0</v>
      </c>
      <c r="CH43" s="741"/>
      <c r="CI43" s="740">
        <f t="shared" si="280"/>
        <v>0</v>
      </c>
      <c r="CJ43" s="741"/>
      <c r="CK43" s="740">
        <f t="shared" si="281"/>
        <v>0</v>
      </c>
      <c r="CL43" s="741"/>
      <c r="CM43" s="740">
        <f t="shared" si="282"/>
        <v>0</v>
      </c>
      <c r="CN43" s="741"/>
      <c r="CO43" s="740">
        <f t="shared" si="283"/>
        <v>0</v>
      </c>
      <c r="CP43" s="741"/>
      <c r="CQ43" s="740">
        <f t="shared" si="284"/>
        <v>0</v>
      </c>
      <c r="CR43" s="741"/>
      <c r="CS43" s="740">
        <f t="shared" si="285"/>
        <v>0</v>
      </c>
      <c r="CT43" s="741"/>
      <c r="CU43" s="743">
        <f t="shared" si="286"/>
        <v>0</v>
      </c>
      <c r="CV43" s="744">
        <f t="shared" si="287"/>
        <v>0</v>
      </c>
      <c r="CW43" s="745">
        <v>12</v>
      </c>
      <c r="CX43" s="746">
        <f t="shared" si="288"/>
        <v>0</v>
      </c>
      <c r="CY43" s="747"/>
      <c r="CZ43" s="741"/>
      <c r="DA43" s="746">
        <f t="shared" si="289"/>
        <v>0</v>
      </c>
      <c r="DB43" s="746">
        <f t="shared" si="290"/>
        <v>0</v>
      </c>
      <c r="DC43" s="746">
        <f t="shared" si="291"/>
        <v>0</v>
      </c>
      <c r="DD43" s="750"/>
      <c r="DE43" s="1044"/>
      <c r="DF43" s="755" t="s">
        <v>682</v>
      </c>
      <c r="DG43" s="757"/>
      <c r="DH43" s="737">
        <v>5581</v>
      </c>
      <c r="DI43" s="738">
        <f t="shared" si="292"/>
        <v>5581</v>
      </c>
      <c r="DJ43" s="739">
        <f t="shared" si="293"/>
        <v>0</v>
      </c>
      <c r="DK43" s="740">
        <f t="shared" si="294"/>
        <v>0</v>
      </c>
      <c r="DL43" s="741"/>
      <c r="DM43" s="740">
        <f t="shared" si="294"/>
        <v>0</v>
      </c>
      <c r="DN43" s="741"/>
      <c r="DO43" s="740">
        <f t="shared" si="295"/>
        <v>0</v>
      </c>
      <c r="DP43" s="741"/>
      <c r="DQ43" s="740">
        <f t="shared" si="296"/>
        <v>0</v>
      </c>
      <c r="DR43" s="741"/>
      <c r="DS43" s="740">
        <f t="shared" si="297"/>
        <v>0</v>
      </c>
      <c r="DT43" s="741"/>
      <c r="DU43" s="740">
        <f t="shared" si="298"/>
        <v>0</v>
      </c>
      <c r="DV43" s="741"/>
      <c r="DW43" s="740">
        <f t="shared" si="299"/>
        <v>0</v>
      </c>
      <c r="DX43" s="741"/>
      <c r="DY43" s="740">
        <f t="shared" si="300"/>
        <v>0</v>
      </c>
      <c r="DZ43" s="741"/>
      <c r="EA43" s="740">
        <f t="shared" si="301"/>
        <v>0</v>
      </c>
      <c r="EB43" s="741"/>
      <c r="EC43" s="740">
        <f t="shared" si="302"/>
        <v>0</v>
      </c>
      <c r="ED43" s="741"/>
      <c r="EE43" s="743"/>
      <c r="EF43" s="744">
        <f t="shared" si="304"/>
        <v>0</v>
      </c>
      <c r="EG43" s="745">
        <v>12</v>
      </c>
      <c r="EH43" s="746">
        <f t="shared" si="305"/>
        <v>0</v>
      </c>
      <c r="EI43" s="747"/>
      <c r="EJ43" s="741"/>
      <c r="EK43" s="746">
        <f t="shared" si="306"/>
        <v>0</v>
      </c>
      <c r="EL43" s="746">
        <f t="shared" si="307"/>
        <v>0</v>
      </c>
      <c r="EM43" s="746">
        <f t="shared" si="308"/>
        <v>0</v>
      </c>
      <c r="EO43" s="1044"/>
      <c r="EP43" s="755" t="s">
        <v>682</v>
      </c>
      <c r="EQ43" s="757"/>
      <c r="ER43" s="737">
        <v>5581</v>
      </c>
      <c r="ES43" s="738">
        <f t="shared" si="309"/>
        <v>5581</v>
      </c>
      <c r="ET43" s="739">
        <f t="shared" si="310"/>
        <v>0</v>
      </c>
      <c r="EU43" s="740">
        <f t="shared" si="311"/>
        <v>0</v>
      </c>
      <c r="EV43" s="741"/>
      <c r="EW43" s="740">
        <f t="shared" si="311"/>
        <v>0</v>
      </c>
      <c r="EX43" s="741"/>
      <c r="EY43" s="740">
        <f t="shared" si="312"/>
        <v>0</v>
      </c>
      <c r="EZ43" s="741"/>
      <c r="FA43" s="740">
        <f t="shared" si="313"/>
        <v>0</v>
      </c>
      <c r="FB43" s="741"/>
      <c r="FC43" s="740">
        <f t="shared" si="314"/>
        <v>0</v>
      </c>
      <c r="FD43" s="741"/>
      <c r="FE43" s="740">
        <f t="shared" si="315"/>
        <v>0</v>
      </c>
      <c r="FF43" s="741"/>
      <c r="FG43" s="740">
        <f t="shared" si="316"/>
        <v>0</v>
      </c>
      <c r="FH43" s="741"/>
      <c r="FI43" s="740">
        <f t="shared" si="317"/>
        <v>0</v>
      </c>
      <c r="FJ43" s="741"/>
      <c r="FK43" s="740">
        <f t="shared" si="318"/>
        <v>0</v>
      </c>
      <c r="FL43" s="741"/>
      <c r="FM43" s="740">
        <f t="shared" si="319"/>
        <v>0</v>
      </c>
      <c r="FN43" s="741"/>
      <c r="FO43" s="743"/>
      <c r="FP43" s="744">
        <f t="shared" si="321"/>
        <v>0</v>
      </c>
      <c r="FQ43" s="745">
        <v>12</v>
      </c>
      <c r="FR43" s="746">
        <f t="shared" si="322"/>
        <v>0</v>
      </c>
      <c r="FS43" s="747"/>
      <c r="FT43" s="741"/>
      <c r="FU43" s="746">
        <f t="shared" si="323"/>
        <v>0</v>
      </c>
      <c r="FV43" s="746">
        <f t="shared" si="324"/>
        <v>0</v>
      </c>
      <c r="FW43" s="746">
        <f t="shared" si="325"/>
        <v>0</v>
      </c>
      <c r="FY43" s="1044"/>
      <c r="FZ43" s="755" t="s">
        <v>682</v>
      </c>
      <c r="GA43" s="737">
        <f t="shared" si="326"/>
        <v>1</v>
      </c>
      <c r="GB43" s="737">
        <v>5581</v>
      </c>
      <c r="GC43" s="738">
        <f t="shared" si="327"/>
        <v>5581</v>
      </c>
      <c r="GD43" s="743">
        <f t="shared" si="328"/>
        <v>5581</v>
      </c>
      <c r="GE43" s="743"/>
      <c r="GF43" s="737">
        <f t="shared" si="329"/>
        <v>0</v>
      </c>
      <c r="GG43" s="743"/>
      <c r="GH43" s="737">
        <f t="shared" si="330"/>
        <v>223.24</v>
      </c>
      <c r="GI43" s="743"/>
      <c r="GJ43" s="737">
        <f t="shared" si="331"/>
        <v>0</v>
      </c>
      <c r="GK43" s="743"/>
      <c r="GL43" s="737">
        <f t="shared" si="332"/>
        <v>1116.2</v>
      </c>
      <c r="GM43" s="743"/>
      <c r="GN43" s="737">
        <f t="shared" si="333"/>
        <v>0</v>
      </c>
      <c r="GO43" s="743"/>
      <c r="GP43" s="737">
        <f t="shared" si="334"/>
        <v>11106.19</v>
      </c>
      <c r="GQ43" s="743"/>
      <c r="GR43" s="737">
        <f t="shared" si="335"/>
        <v>1674.3</v>
      </c>
      <c r="GS43" s="743"/>
      <c r="GT43" s="737">
        <f t="shared" si="336"/>
        <v>0</v>
      </c>
      <c r="GU43" s="743"/>
      <c r="GV43" s="737">
        <f t="shared" si="337"/>
        <v>0</v>
      </c>
      <c r="GW43" s="743"/>
      <c r="GX43" s="737">
        <f t="shared" si="338"/>
        <v>0</v>
      </c>
      <c r="GY43" s="743">
        <f t="shared" si="338"/>
        <v>0</v>
      </c>
      <c r="GZ43" s="744">
        <f t="shared" si="339"/>
        <v>19700.93</v>
      </c>
      <c r="HA43" s="745">
        <v>12</v>
      </c>
      <c r="HB43" s="746">
        <f t="shared" si="340"/>
        <v>236411.16</v>
      </c>
      <c r="HC43" s="737">
        <f t="shared" si="341"/>
        <v>0</v>
      </c>
      <c r="HD43" s="737">
        <f t="shared" si="341"/>
        <v>0</v>
      </c>
      <c r="HE43" s="746">
        <f t="shared" si="342"/>
        <v>236411.16</v>
      </c>
      <c r="HF43" s="746">
        <f t="shared" si="343"/>
        <v>71396.17</v>
      </c>
      <c r="HG43" s="746">
        <f t="shared" si="344"/>
        <v>307807.33</v>
      </c>
    </row>
    <row r="44" spans="1:215" ht="15.75" hidden="1" x14ac:dyDescent="0.25">
      <c r="A44" s="1044"/>
      <c r="B44" s="735" t="s">
        <v>415</v>
      </c>
      <c r="C44" s="757">
        <v>0.5</v>
      </c>
      <c r="D44" s="737">
        <v>6449</v>
      </c>
      <c r="E44" s="738">
        <f t="shared" si="241"/>
        <v>6449</v>
      </c>
      <c r="F44" s="739">
        <f t="shared" si="242"/>
        <v>3224.5</v>
      </c>
      <c r="G44" s="740">
        <f t="shared" si="243"/>
        <v>0</v>
      </c>
      <c r="H44" s="741"/>
      <c r="I44" s="742">
        <f t="shared" si="243"/>
        <v>0</v>
      </c>
      <c r="J44" s="741"/>
      <c r="K44" s="742">
        <f t="shared" si="244"/>
        <v>0</v>
      </c>
      <c r="L44" s="741"/>
      <c r="M44" s="742">
        <f t="shared" si="245"/>
        <v>5</v>
      </c>
      <c r="N44" s="741">
        <f>(D44*C44)*5%</f>
        <v>161.22999999999999</v>
      </c>
      <c r="O44" s="742">
        <f t="shared" si="246"/>
        <v>0</v>
      </c>
      <c r="P44" s="741"/>
      <c r="Q44" s="742">
        <f t="shared" si="247"/>
        <v>198</v>
      </c>
      <c r="R44" s="741">
        <f>D44*C44*198%</f>
        <v>6384.51</v>
      </c>
      <c r="S44" s="742">
        <f t="shared" si="248"/>
        <v>30</v>
      </c>
      <c r="T44" s="741">
        <f t="shared" si="345"/>
        <v>967.35</v>
      </c>
      <c r="U44" s="742">
        <f t="shared" si="249"/>
        <v>0</v>
      </c>
      <c r="V44" s="741"/>
      <c r="W44" s="742">
        <f t="shared" si="250"/>
        <v>0</v>
      </c>
      <c r="X44" s="741"/>
      <c r="Y44" s="742">
        <f t="shared" si="251"/>
        <v>0</v>
      </c>
      <c r="Z44" s="741"/>
      <c r="AA44" s="743">
        <f t="shared" si="252"/>
        <v>0</v>
      </c>
      <c r="AB44" s="744">
        <f t="shared" si="253"/>
        <v>10737.59</v>
      </c>
      <c r="AC44" s="745">
        <v>12</v>
      </c>
      <c r="AD44" s="746">
        <f t="shared" si="254"/>
        <v>128851.08</v>
      </c>
      <c r="AE44" s="747"/>
      <c r="AF44" s="741"/>
      <c r="AG44" s="746">
        <f t="shared" si="255"/>
        <v>128851.08</v>
      </c>
      <c r="AH44" s="746">
        <f t="shared" si="256"/>
        <v>38913.03</v>
      </c>
      <c r="AI44" s="746">
        <f t="shared" si="257"/>
        <v>167764.10999999999</v>
      </c>
      <c r="AK44" s="1044"/>
      <c r="AL44" s="735" t="s">
        <v>415</v>
      </c>
      <c r="AM44" s="757"/>
      <c r="AN44" s="737">
        <v>6449</v>
      </c>
      <c r="AO44" s="738">
        <f t="shared" si="258"/>
        <v>6449</v>
      </c>
      <c r="AP44" s="739">
        <f t="shared" si="259"/>
        <v>0</v>
      </c>
      <c r="AQ44" s="740">
        <f t="shared" si="260"/>
        <v>0</v>
      </c>
      <c r="AR44" s="741"/>
      <c r="AS44" s="740">
        <f t="shared" si="260"/>
        <v>0</v>
      </c>
      <c r="AT44" s="741"/>
      <c r="AU44" s="740">
        <f t="shared" si="261"/>
        <v>0</v>
      </c>
      <c r="AV44" s="741"/>
      <c r="AW44" s="740">
        <f t="shared" si="262"/>
        <v>0</v>
      </c>
      <c r="AX44" s="741"/>
      <c r="AY44" s="740">
        <f t="shared" si="263"/>
        <v>0</v>
      </c>
      <c r="AZ44" s="741"/>
      <c r="BA44" s="740">
        <f t="shared" si="264"/>
        <v>0</v>
      </c>
      <c r="BB44" s="741"/>
      <c r="BC44" s="740">
        <f t="shared" si="265"/>
        <v>0</v>
      </c>
      <c r="BD44" s="741"/>
      <c r="BE44" s="740">
        <f t="shared" si="266"/>
        <v>0</v>
      </c>
      <c r="BF44" s="741"/>
      <c r="BG44" s="740">
        <f t="shared" si="267"/>
        <v>0</v>
      </c>
      <c r="BH44" s="741"/>
      <c r="BI44" s="740">
        <f t="shared" si="268"/>
        <v>0</v>
      </c>
      <c r="BJ44" s="741"/>
      <c r="BK44" s="743">
        <f t="shared" si="346"/>
        <v>0</v>
      </c>
      <c r="BL44" s="744">
        <f t="shared" si="270"/>
        <v>0</v>
      </c>
      <c r="BM44" s="745">
        <v>12</v>
      </c>
      <c r="BN44" s="746">
        <f t="shared" si="271"/>
        <v>0</v>
      </c>
      <c r="BO44" s="747"/>
      <c r="BP44" s="741"/>
      <c r="BQ44" s="746">
        <f t="shared" si="272"/>
        <v>0</v>
      </c>
      <c r="BR44" s="746">
        <f t="shared" si="273"/>
        <v>0</v>
      </c>
      <c r="BS44" s="746">
        <f t="shared" si="274"/>
        <v>0</v>
      </c>
      <c r="BU44" s="1044"/>
      <c r="BV44" s="735" t="s">
        <v>415</v>
      </c>
      <c r="BW44" s="757"/>
      <c r="BX44" s="737">
        <v>6449</v>
      </c>
      <c r="BY44" s="738">
        <f t="shared" si="275"/>
        <v>6449</v>
      </c>
      <c r="BZ44" s="739">
        <f t="shared" si="276"/>
        <v>0</v>
      </c>
      <c r="CA44" s="740">
        <f t="shared" si="277"/>
        <v>0</v>
      </c>
      <c r="CB44" s="741"/>
      <c r="CC44" s="740">
        <f t="shared" si="277"/>
        <v>0</v>
      </c>
      <c r="CD44" s="741"/>
      <c r="CE44" s="740">
        <f t="shared" si="278"/>
        <v>0</v>
      </c>
      <c r="CF44" s="741"/>
      <c r="CG44" s="740">
        <f t="shared" si="279"/>
        <v>0</v>
      </c>
      <c r="CH44" s="741"/>
      <c r="CI44" s="740">
        <f t="shared" si="280"/>
        <v>0</v>
      </c>
      <c r="CJ44" s="741"/>
      <c r="CK44" s="740">
        <f t="shared" si="281"/>
        <v>0</v>
      </c>
      <c r="CL44" s="741"/>
      <c r="CM44" s="740">
        <f t="shared" si="282"/>
        <v>0</v>
      </c>
      <c r="CN44" s="741"/>
      <c r="CO44" s="740">
        <f t="shared" si="283"/>
        <v>0</v>
      </c>
      <c r="CP44" s="741"/>
      <c r="CQ44" s="740">
        <f t="shared" si="284"/>
        <v>0</v>
      </c>
      <c r="CR44" s="741"/>
      <c r="CS44" s="740">
        <f t="shared" si="285"/>
        <v>0</v>
      </c>
      <c r="CT44" s="741"/>
      <c r="CU44" s="743">
        <f t="shared" si="286"/>
        <v>0</v>
      </c>
      <c r="CV44" s="744">
        <f t="shared" si="287"/>
        <v>0</v>
      </c>
      <c r="CW44" s="745">
        <v>12</v>
      </c>
      <c r="CX44" s="746">
        <f t="shared" si="288"/>
        <v>0</v>
      </c>
      <c r="CY44" s="747"/>
      <c r="CZ44" s="741"/>
      <c r="DA44" s="746">
        <f t="shared" si="289"/>
        <v>0</v>
      </c>
      <c r="DB44" s="746">
        <f t="shared" si="290"/>
        <v>0</v>
      </c>
      <c r="DC44" s="746">
        <f t="shared" si="291"/>
        <v>0</v>
      </c>
      <c r="DD44" s="750"/>
      <c r="DE44" s="1044"/>
      <c r="DF44" s="735" t="s">
        <v>415</v>
      </c>
      <c r="DG44" s="757"/>
      <c r="DH44" s="737">
        <v>6449</v>
      </c>
      <c r="DI44" s="738">
        <f t="shared" si="292"/>
        <v>6449</v>
      </c>
      <c r="DJ44" s="739">
        <f t="shared" si="293"/>
        <v>0</v>
      </c>
      <c r="DK44" s="740">
        <f t="shared" si="294"/>
        <v>0</v>
      </c>
      <c r="DL44" s="741"/>
      <c r="DM44" s="740">
        <f t="shared" si="294"/>
        <v>0</v>
      </c>
      <c r="DN44" s="741"/>
      <c r="DO44" s="740">
        <f t="shared" si="295"/>
        <v>0</v>
      </c>
      <c r="DP44" s="741"/>
      <c r="DQ44" s="740">
        <f t="shared" si="296"/>
        <v>0</v>
      </c>
      <c r="DR44" s="741"/>
      <c r="DS44" s="740">
        <f t="shared" si="297"/>
        <v>0</v>
      </c>
      <c r="DT44" s="741"/>
      <c r="DU44" s="740">
        <f t="shared" si="298"/>
        <v>0</v>
      </c>
      <c r="DV44" s="741"/>
      <c r="DW44" s="740">
        <f t="shared" si="299"/>
        <v>0</v>
      </c>
      <c r="DX44" s="741"/>
      <c r="DY44" s="740">
        <f t="shared" si="300"/>
        <v>0</v>
      </c>
      <c r="DZ44" s="741"/>
      <c r="EA44" s="740">
        <f t="shared" si="301"/>
        <v>0</v>
      </c>
      <c r="EB44" s="741"/>
      <c r="EC44" s="740">
        <f t="shared" si="302"/>
        <v>0</v>
      </c>
      <c r="ED44" s="741"/>
      <c r="EE44" s="743">
        <f t="shared" si="303"/>
        <v>0</v>
      </c>
      <c r="EF44" s="744">
        <f t="shared" si="304"/>
        <v>0</v>
      </c>
      <c r="EG44" s="745">
        <v>12</v>
      </c>
      <c r="EH44" s="746">
        <f t="shared" si="305"/>
        <v>0</v>
      </c>
      <c r="EI44" s="747"/>
      <c r="EJ44" s="741"/>
      <c r="EK44" s="746">
        <f t="shared" si="306"/>
        <v>0</v>
      </c>
      <c r="EL44" s="746">
        <f t="shared" si="307"/>
        <v>0</v>
      </c>
      <c r="EM44" s="746">
        <f t="shared" si="308"/>
        <v>0</v>
      </c>
      <c r="EO44" s="1044"/>
      <c r="EP44" s="735" t="s">
        <v>415</v>
      </c>
      <c r="EQ44" s="757"/>
      <c r="ER44" s="737">
        <v>6449</v>
      </c>
      <c r="ES44" s="738">
        <f t="shared" si="309"/>
        <v>6449</v>
      </c>
      <c r="ET44" s="739">
        <f t="shared" si="310"/>
        <v>0</v>
      </c>
      <c r="EU44" s="740">
        <f t="shared" si="311"/>
        <v>0</v>
      </c>
      <c r="EV44" s="741"/>
      <c r="EW44" s="740">
        <f t="shared" si="311"/>
        <v>0</v>
      </c>
      <c r="EX44" s="741"/>
      <c r="EY44" s="740">
        <f t="shared" si="312"/>
        <v>0</v>
      </c>
      <c r="EZ44" s="741"/>
      <c r="FA44" s="740">
        <f t="shared" si="313"/>
        <v>0</v>
      </c>
      <c r="FB44" s="741"/>
      <c r="FC44" s="740">
        <f t="shared" si="314"/>
        <v>0</v>
      </c>
      <c r="FD44" s="741"/>
      <c r="FE44" s="740">
        <f t="shared" si="315"/>
        <v>0</v>
      </c>
      <c r="FF44" s="741"/>
      <c r="FG44" s="740">
        <f t="shared" si="316"/>
        <v>0</v>
      </c>
      <c r="FH44" s="741"/>
      <c r="FI44" s="740">
        <f t="shared" si="317"/>
        <v>0</v>
      </c>
      <c r="FJ44" s="741"/>
      <c r="FK44" s="740">
        <f t="shared" si="318"/>
        <v>0</v>
      </c>
      <c r="FL44" s="741"/>
      <c r="FM44" s="740">
        <f t="shared" si="319"/>
        <v>0</v>
      </c>
      <c r="FN44" s="741"/>
      <c r="FO44" s="743">
        <f t="shared" si="320"/>
        <v>0</v>
      </c>
      <c r="FP44" s="744">
        <f t="shared" si="321"/>
        <v>0</v>
      </c>
      <c r="FQ44" s="745">
        <v>12</v>
      </c>
      <c r="FR44" s="746">
        <f t="shared" si="322"/>
        <v>0</v>
      </c>
      <c r="FS44" s="747"/>
      <c r="FT44" s="741"/>
      <c r="FU44" s="746">
        <f t="shared" si="323"/>
        <v>0</v>
      </c>
      <c r="FV44" s="746">
        <f t="shared" si="324"/>
        <v>0</v>
      </c>
      <c r="FW44" s="746">
        <f t="shared" si="325"/>
        <v>0</v>
      </c>
      <c r="FY44" s="1044"/>
      <c r="FZ44" s="735" t="s">
        <v>415</v>
      </c>
      <c r="GA44" s="737">
        <f t="shared" si="326"/>
        <v>0.5</v>
      </c>
      <c r="GB44" s="737">
        <v>6449</v>
      </c>
      <c r="GC44" s="738">
        <f t="shared" si="327"/>
        <v>6449</v>
      </c>
      <c r="GD44" s="743">
        <f t="shared" si="328"/>
        <v>3224.5</v>
      </c>
      <c r="GE44" s="743"/>
      <c r="GF44" s="737">
        <f t="shared" si="329"/>
        <v>0</v>
      </c>
      <c r="GG44" s="743"/>
      <c r="GH44" s="737">
        <f t="shared" si="330"/>
        <v>0</v>
      </c>
      <c r="GI44" s="743"/>
      <c r="GJ44" s="737">
        <f t="shared" si="331"/>
        <v>0</v>
      </c>
      <c r="GK44" s="743"/>
      <c r="GL44" s="737">
        <f t="shared" si="332"/>
        <v>161.22999999999999</v>
      </c>
      <c r="GM44" s="743"/>
      <c r="GN44" s="737">
        <f t="shared" si="333"/>
        <v>0</v>
      </c>
      <c r="GO44" s="743"/>
      <c r="GP44" s="737">
        <f t="shared" si="334"/>
        <v>6384.51</v>
      </c>
      <c r="GQ44" s="743"/>
      <c r="GR44" s="737">
        <f t="shared" si="335"/>
        <v>967.35</v>
      </c>
      <c r="GS44" s="743"/>
      <c r="GT44" s="737">
        <f t="shared" si="336"/>
        <v>0</v>
      </c>
      <c r="GU44" s="743"/>
      <c r="GV44" s="737">
        <f t="shared" si="337"/>
        <v>0</v>
      </c>
      <c r="GW44" s="743"/>
      <c r="GX44" s="737">
        <f t="shared" si="338"/>
        <v>0</v>
      </c>
      <c r="GY44" s="743">
        <f t="shared" si="338"/>
        <v>0</v>
      </c>
      <c r="GZ44" s="744">
        <f t="shared" si="339"/>
        <v>10737.59</v>
      </c>
      <c r="HA44" s="745">
        <v>12</v>
      </c>
      <c r="HB44" s="746">
        <f t="shared" si="340"/>
        <v>128851.08</v>
      </c>
      <c r="HC44" s="737">
        <f t="shared" si="341"/>
        <v>0</v>
      </c>
      <c r="HD44" s="737">
        <f t="shared" si="341"/>
        <v>0</v>
      </c>
      <c r="HE44" s="746">
        <f t="shared" si="342"/>
        <v>128851.08</v>
      </c>
      <c r="HF44" s="746">
        <f t="shared" si="343"/>
        <v>38913.03</v>
      </c>
      <c r="HG44" s="746">
        <f t="shared" si="344"/>
        <v>167764.10999999999</v>
      </c>
    </row>
    <row r="45" spans="1:215" ht="15.75" hidden="1" x14ac:dyDescent="0.25">
      <c r="A45" s="1044"/>
      <c r="B45" s="735" t="s">
        <v>864</v>
      </c>
      <c r="C45" s="757">
        <v>1</v>
      </c>
      <c r="D45" s="737">
        <v>10077</v>
      </c>
      <c r="E45" s="738">
        <f t="shared" si="241"/>
        <v>10077</v>
      </c>
      <c r="F45" s="739">
        <f t="shared" si="242"/>
        <v>10077</v>
      </c>
      <c r="G45" s="740">
        <f t="shared" si="243"/>
        <v>0</v>
      </c>
      <c r="H45" s="741"/>
      <c r="I45" s="742">
        <f t="shared" si="243"/>
        <v>0</v>
      </c>
      <c r="J45" s="741"/>
      <c r="K45" s="742">
        <f t="shared" si="244"/>
        <v>0</v>
      </c>
      <c r="L45" s="741"/>
      <c r="M45" s="742">
        <f t="shared" si="245"/>
        <v>5</v>
      </c>
      <c r="N45" s="741">
        <f>D45*5%</f>
        <v>503.85</v>
      </c>
      <c r="O45" s="742">
        <f t="shared" si="246"/>
        <v>0</v>
      </c>
      <c r="P45" s="741"/>
      <c r="Q45" s="742">
        <f t="shared" si="247"/>
        <v>198</v>
      </c>
      <c r="R45" s="741">
        <f>D45*198%</f>
        <v>19952.46</v>
      </c>
      <c r="S45" s="742">
        <f t="shared" si="248"/>
        <v>30</v>
      </c>
      <c r="T45" s="741">
        <f>(D45*C45)*30%</f>
        <v>3023.1</v>
      </c>
      <c r="U45" s="742">
        <f t="shared" si="249"/>
        <v>0</v>
      </c>
      <c r="V45" s="741"/>
      <c r="W45" s="742">
        <f t="shared" si="250"/>
        <v>0</v>
      </c>
      <c r="X45" s="741"/>
      <c r="Y45" s="742">
        <f t="shared" si="251"/>
        <v>0</v>
      </c>
      <c r="Z45" s="741"/>
      <c r="AA45" s="743">
        <f t="shared" si="252"/>
        <v>0</v>
      </c>
      <c r="AB45" s="744">
        <f t="shared" si="253"/>
        <v>33556.410000000003</v>
      </c>
      <c r="AC45" s="745">
        <v>12</v>
      </c>
      <c r="AD45" s="746">
        <f t="shared" si="254"/>
        <v>402676.92</v>
      </c>
      <c r="AE45" s="747"/>
      <c r="AF45" s="741"/>
      <c r="AG45" s="746">
        <f t="shared" si="255"/>
        <v>402676.92</v>
      </c>
      <c r="AH45" s="746">
        <f t="shared" si="256"/>
        <v>121608.43</v>
      </c>
      <c r="AI45" s="746">
        <f t="shared" si="257"/>
        <v>524285.35</v>
      </c>
      <c r="AK45" s="1044"/>
      <c r="AL45" s="735" t="s">
        <v>864</v>
      </c>
      <c r="AM45" s="757"/>
      <c r="AN45" s="737">
        <v>10077</v>
      </c>
      <c r="AO45" s="738">
        <f t="shared" si="258"/>
        <v>10077</v>
      </c>
      <c r="AP45" s="739">
        <f t="shared" si="259"/>
        <v>0</v>
      </c>
      <c r="AQ45" s="740">
        <f t="shared" si="260"/>
        <v>0</v>
      </c>
      <c r="AR45" s="741"/>
      <c r="AS45" s="740">
        <f t="shared" si="260"/>
        <v>0</v>
      </c>
      <c r="AT45" s="741"/>
      <c r="AU45" s="740">
        <f t="shared" si="261"/>
        <v>0</v>
      </c>
      <c r="AV45" s="741"/>
      <c r="AW45" s="740">
        <f t="shared" si="262"/>
        <v>0</v>
      </c>
      <c r="AX45" s="741"/>
      <c r="AY45" s="740">
        <f t="shared" si="263"/>
        <v>0</v>
      </c>
      <c r="AZ45" s="741"/>
      <c r="BA45" s="740">
        <f t="shared" si="264"/>
        <v>0</v>
      </c>
      <c r="BB45" s="741"/>
      <c r="BC45" s="740">
        <f t="shared" si="265"/>
        <v>0</v>
      </c>
      <c r="BD45" s="741"/>
      <c r="BE45" s="740">
        <f t="shared" si="266"/>
        <v>0</v>
      </c>
      <c r="BF45" s="741"/>
      <c r="BG45" s="740">
        <f t="shared" si="267"/>
        <v>0</v>
      </c>
      <c r="BH45" s="741"/>
      <c r="BI45" s="740">
        <f t="shared" si="268"/>
        <v>0</v>
      </c>
      <c r="BJ45" s="741"/>
      <c r="BK45" s="743">
        <f t="shared" si="346"/>
        <v>0</v>
      </c>
      <c r="BL45" s="744">
        <f t="shared" si="270"/>
        <v>0</v>
      </c>
      <c r="BM45" s="745">
        <v>12</v>
      </c>
      <c r="BN45" s="746">
        <f t="shared" si="271"/>
        <v>0</v>
      </c>
      <c r="BO45" s="747"/>
      <c r="BP45" s="741"/>
      <c r="BQ45" s="746">
        <f t="shared" si="272"/>
        <v>0</v>
      </c>
      <c r="BR45" s="746">
        <f t="shared" si="273"/>
        <v>0</v>
      </c>
      <c r="BS45" s="746">
        <f t="shared" si="274"/>
        <v>0</v>
      </c>
      <c r="BU45" s="1044"/>
      <c r="BV45" s="735" t="s">
        <v>864</v>
      </c>
      <c r="BW45" s="757"/>
      <c r="BX45" s="737">
        <v>10077</v>
      </c>
      <c r="BY45" s="738">
        <f t="shared" si="275"/>
        <v>10077</v>
      </c>
      <c r="BZ45" s="739">
        <f t="shared" si="276"/>
        <v>0</v>
      </c>
      <c r="CA45" s="740">
        <f t="shared" si="277"/>
        <v>0</v>
      </c>
      <c r="CB45" s="741"/>
      <c r="CC45" s="740">
        <f t="shared" si="277"/>
        <v>0</v>
      </c>
      <c r="CD45" s="741"/>
      <c r="CE45" s="740">
        <f t="shared" si="278"/>
        <v>0</v>
      </c>
      <c r="CF45" s="741"/>
      <c r="CG45" s="740">
        <f t="shared" si="279"/>
        <v>0</v>
      </c>
      <c r="CH45" s="741"/>
      <c r="CI45" s="740">
        <f t="shared" si="280"/>
        <v>0</v>
      </c>
      <c r="CJ45" s="741"/>
      <c r="CK45" s="740">
        <f t="shared" si="281"/>
        <v>0</v>
      </c>
      <c r="CL45" s="741"/>
      <c r="CM45" s="740">
        <f t="shared" si="282"/>
        <v>0</v>
      </c>
      <c r="CN45" s="741"/>
      <c r="CO45" s="740">
        <f t="shared" si="283"/>
        <v>0</v>
      </c>
      <c r="CP45" s="741"/>
      <c r="CQ45" s="740">
        <f t="shared" si="284"/>
        <v>0</v>
      </c>
      <c r="CR45" s="741"/>
      <c r="CS45" s="740">
        <f t="shared" si="285"/>
        <v>0</v>
      </c>
      <c r="CT45" s="741"/>
      <c r="CU45" s="743">
        <f t="shared" si="286"/>
        <v>0</v>
      </c>
      <c r="CV45" s="744">
        <f t="shared" si="287"/>
        <v>0</v>
      </c>
      <c r="CW45" s="745">
        <v>12</v>
      </c>
      <c r="CX45" s="746">
        <f t="shared" si="288"/>
        <v>0</v>
      </c>
      <c r="CY45" s="747"/>
      <c r="CZ45" s="741"/>
      <c r="DA45" s="746">
        <f t="shared" si="289"/>
        <v>0</v>
      </c>
      <c r="DB45" s="746">
        <f t="shared" si="290"/>
        <v>0</v>
      </c>
      <c r="DC45" s="746">
        <f t="shared" si="291"/>
        <v>0</v>
      </c>
      <c r="DD45" s="750"/>
      <c r="DE45" s="1044"/>
      <c r="DF45" s="735" t="s">
        <v>864</v>
      </c>
      <c r="DG45" s="757"/>
      <c r="DH45" s="737">
        <v>10077</v>
      </c>
      <c r="DI45" s="738">
        <f t="shared" si="292"/>
        <v>10077</v>
      </c>
      <c r="DJ45" s="739">
        <f t="shared" si="293"/>
        <v>0</v>
      </c>
      <c r="DK45" s="740">
        <f t="shared" si="294"/>
        <v>0</v>
      </c>
      <c r="DL45" s="741"/>
      <c r="DM45" s="740">
        <f t="shared" si="294"/>
        <v>0</v>
      </c>
      <c r="DN45" s="741"/>
      <c r="DO45" s="740">
        <f t="shared" si="295"/>
        <v>0</v>
      </c>
      <c r="DP45" s="741"/>
      <c r="DQ45" s="740">
        <f t="shared" si="296"/>
        <v>0</v>
      </c>
      <c r="DR45" s="741"/>
      <c r="DS45" s="740">
        <f t="shared" si="297"/>
        <v>0</v>
      </c>
      <c r="DT45" s="741"/>
      <c r="DU45" s="740">
        <f t="shared" si="298"/>
        <v>0</v>
      </c>
      <c r="DV45" s="741"/>
      <c r="DW45" s="740">
        <f t="shared" si="299"/>
        <v>0</v>
      </c>
      <c r="DX45" s="741"/>
      <c r="DY45" s="740">
        <f t="shared" si="300"/>
        <v>0</v>
      </c>
      <c r="DZ45" s="741"/>
      <c r="EA45" s="740">
        <f t="shared" si="301"/>
        <v>0</v>
      </c>
      <c r="EB45" s="741"/>
      <c r="EC45" s="740">
        <f t="shared" si="302"/>
        <v>0</v>
      </c>
      <c r="ED45" s="741"/>
      <c r="EE45" s="743">
        <f t="shared" si="303"/>
        <v>0</v>
      </c>
      <c r="EF45" s="744">
        <f t="shared" si="304"/>
        <v>0</v>
      </c>
      <c r="EG45" s="745">
        <v>12</v>
      </c>
      <c r="EH45" s="746">
        <f t="shared" si="305"/>
        <v>0</v>
      </c>
      <c r="EI45" s="747"/>
      <c r="EJ45" s="741"/>
      <c r="EK45" s="746">
        <f t="shared" si="306"/>
        <v>0</v>
      </c>
      <c r="EL45" s="746">
        <f t="shared" si="307"/>
        <v>0</v>
      </c>
      <c r="EM45" s="746">
        <f t="shared" si="308"/>
        <v>0</v>
      </c>
      <c r="EO45" s="1044"/>
      <c r="EP45" s="735" t="s">
        <v>864</v>
      </c>
      <c r="EQ45" s="757"/>
      <c r="ER45" s="737">
        <v>10077</v>
      </c>
      <c r="ES45" s="738">
        <f t="shared" si="309"/>
        <v>10077</v>
      </c>
      <c r="ET45" s="739">
        <f t="shared" si="310"/>
        <v>0</v>
      </c>
      <c r="EU45" s="740">
        <f t="shared" si="311"/>
        <v>0</v>
      </c>
      <c r="EV45" s="741"/>
      <c r="EW45" s="740">
        <f t="shared" si="311"/>
        <v>0</v>
      </c>
      <c r="EX45" s="741"/>
      <c r="EY45" s="740">
        <f t="shared" si="312"/>
        <v>0</v>
      </c>
      <c r="EZ45" s="741"/>
      <c r="FA45" s="740">
        <f t="shared" si="313"/>
        <v>0</v>
      </c>
      <c r="FB45" s="741"/>
      <c r="FC45" s="740">
        <f t="shared" si="314"/>
        <v>0</v>
      </c>
      <c r="FD45" s="741"/>
      <c r="FE45" s="740">
        <f t="shared" si="315"/>
        <v>0</v>
      </c>
      <c r="FF45" s="741"/>
      <c r="FG45" s="740">
        <f t="shared" si="316"/>
        <v>0</v>
      </c>
      <c r="FH45" s="741"/>
      <c r="FI45" s="740">
        <f t="shared" si="317"/>
        <v>0</v>
      </c>
      <c r="FJ45" s="741"/>
      <c r="FK45" s="740">
        <f t="shared" si="318"/>
        <v>0</v>
      </c>
      <c r="FL45" s="741"/>
      <c r="FM45" s="740">
        <f t="shared" si="319"/>
        <v>0</v>
      </c>
      <c r="FN45" s="741"/>
      <c r="FO45" s="743">
        <f t="shared" si="320"/>
        <v>0</v>
      </c>
      <c r="FP45" s="744">
        <f t="shared" si="321"/>
        <v>0</v>
      </c>
      <c r="FQ45" s="745">
        <v>12</v>
      </c>
      <c r="FR45" s="746">
        <f t="shared" si="322"/>
        <v>0</v>
      </c>
      <c r="FS45" s="747"/>
      <c r="FT45" s="741"/>
      <c r="FU45" s="746">
        <f t="shared" si="323"/>
        <v>0</v>
      </c>
      <c r="FV45" s="746">
        <f t="shared" si="324"/>
        <v>0</v>
      </c>
      <c r="FW45" s="746">
        <f t="shared" si="325"/>
        <v>0</v>
      </c>
      <c r="FY45" s="1044"/>
      <c r="FZ45" s="735" t="s">
        <v>864</v>
      </c>
      <c r="GA45" s="737">
        <f t="shared" si="326"/>
        <v>1</v>
      </c>
      <c r="GB45" s="737">
        <v>10077</v>
      </c>
      <c r="GC45" s="738">
        <f t="shared" si="327"/>
        <v>10077</v>
      </c>
      <c r="GD45" s="743">
        <f t="shared" si="328"/>
        <v>10077</v>
      </c>
      <c r="GE45" s="743"/>
      <c r="GF45" s="737">
        <f t="shared" si="329"/>
        <v>0</v>
      </c>
      <c r="GG45" s="743"/>
      <c r="GH45" s="737">
        <f t="shared" si="330"/>
        <v>0</v>
      </c>
      <c r="GI45" s="743"/>
      <c r="GJ45" s="737">
        <f t="shared" si="331"/>
        <v>0</v>
      </c>
      <c r="GK45" s="743"/>
      <c r="GL45" s="737">
        <f t="shared" si="332"/>
        <v>503.85</v>
      </c>
      <c r="GM45" s="743"/>
      <c r="GN45" s="737">
        <f t="shared" si="333"/>
        <v>0</v>
      </c>
      <c r="GO45" s="743"/>
      <c r="GP45" s="737">
        <f t="shared" si="334"/>
        <v>19952.46</v>
      </c>
      <c r="GQ45" s="743"/>
      <c r="GR45" s="737">
        <f t="shared" si="335"/>
        <v>3023.1</v>
      </c>
      <c r="GS45" s="743"/>
      <c r="GT45" s="737">
        <f t="shared" si="336"/>
        <v>0</v>
      </c>
      <c r="GU45" s="743"/>
      <c r="GV45" s="737">
        <f t="shared" si="337"/>
        <v>0</v>
      </c>
      <c r="GW45" s="743"/>
      <c r="GX45" s="737">
        <f t="shared" si="338"/>
        <v>0</v>
      </c>
      <c r="GY45" s="743">
        <f t="shared" si="338"/>
        <v>0</v>
      </c>
      <c r="GZ45" s="744">
        <f t="shared" si="339"/>
        <v>33556.410000000003</v>
      </c>
      <c r="HA45" s="745">
        <v>12</v>
      </c>
      <c r="HB45" s="746">
        <f t="shared" si="340"/>
        <v>402676.92</v>
      </c>
      <c r="HC45" s="737">
        <f t="shared" si="341"/>
        <v>0</v>
      </c>
      <c r="HD45" s="737">
        <f t="shared" si="341"/>
        <v>0</v>
      </c>
      <c r="HE45" s="746">
        <f t="shared" si="342"/>
        <v>402676.92</v>
      </c>
      <c r="HF45" s="746">
        <f t="shared" si="343"/>
        <v>121608.43</v>
      </c>
      <c r="HG45" s="746">
        <f t="shared" si="344"/>
        <v>524285.35</v>
      </c>
    </row>
    <row r="46" spans="1:215" ht="15.75" hidden="1" x14ac:dyDescent="0.25">
      <c r="A46" s="1044"/>
      <c r="B46" s="755" t="s">
        <v>414</v>
      </c>
      <c r="C46" s="757">
        <v>1</v>
      </c>
      <c r="D46" s="737">
        <v>5862</v>
      </c>
      <c r="E46" s="738">
        <f t="shared" si="241"/>
        <v>5862</v>
      </c>
      <c r="F46" s="739">
        <f t="shared" si="242"/>
        <v>5862</v>
      </c>
      <c r="G46" s="740">
        <f t="shared" si="243"/>
        <v>0</v>
      </c>
      <c r="H46" s="741"/>
      <c r="I46" s="742">
        <f t="shared" si="243"/>
        <v>0</v>
      </c>
      <c r="J46" s="741"/>
      <c r="K46" s="742">
        <f t="shared" si="244"/>
        <v>0</v>
      </c>
      <c r="L46" s="741"/>
      <c r="M46" s="742">
        <f t="shared" si="245"/>
        <v>5</v>
      </c>
      <c r="N46" s="741">
        <f>D46*5%</f>
        <v>293.10000000000002</v>
      </c>
      <c r="O46" s="742">
        <f t="shared" si="246"/>
        <v>0</v>
      </c>
      <c r="P46" s="741"/>
      <c r="Q46" s="742">
        <f t="shared" si="247"/>
        <v>198</v>
      </c>
      <c r="R46" s="741">
        <f>D46*198%</f>
        <v>11606.76</v>
      </c>
      <c r="S46" s="742">
        <f t="shared" si="248"/>
        <v>30</v>
      </c>
      <c r="T46" s="741">
        <f t="shared" si="345"/>
        <v>1758.6</v>
      </c>
      <c r="U46" s="742">
        <f t="shared" si="249"/>
        <v>0</v>
      </c>
      <c r="V46" s="741"/>
      <c r="W46" s="742">
        <f t="shared" si="250"/>
        <v>0</v>
      </c>
      <c r="X46" s="741"/>
      <c r="Y46" s="742">
        <f t="shared" si="251"/>
        <v>0</v>
      </c>
      <c r="Z46" s="741"/>
      <c r="AA46" s="743">
        <f t="shared" si="252"/>
        <v>0</v>
      </c>
      <c r="AB46" s="744">
        <f t="shared" si="253"/>
        <v>19520.46</v>
      </c>
      <c r="AC46" s="745">
        <v>12</v>
      </c>
      <c r="AD46" s="746">
        <f t="shared" si="254"/>
        <v>234245.52</v>
      </c>
      <c r="AE46" s="747"/>
      <c r="AF46" s="741"/>
      <c r="AG46" s="746">
        <f t="shared" si="255"/>
        <v>234245.52</v>
      </c>
      <c r="AH46" s="746">
        <f t="shared" si="256"/>
        <v>70742.149999999994</v>
      </c>
      <c r="AI46" s="746">
        <f t="shared" si="257"/>
        <v>304987.67</v>
      </c>
      <c r="AK46" s="1044"/>
      <c r="AL46" s="755" t="s">
        <v>414</v>
      </c>
      <c r="AM46" s="748"/>
      <c r="AN46" s="737">
        <v>5862</v>
      </c>
      <c r="AO46" s="738">
        <f t="shared" si="258"/>
        <v>5862</v>
      </c>
      <c r="AP46" s="739">
        <f t="shared" si="259"/>
        <v>0</v>
      </c>
      <c r="AQ46" s="740">
        <f t="shared" si="260"/>
        <v>0</v>
      </c>
      <c r="AR46" s="741"/>
      <c r="AS46" s="740">
        <f t="shared" si="260"/>
        <v>0</v>
      </c>
      <c r="AT46" s="741"/>
      <c r="AU46" s="740">
        <f t="shared" si="261"/>
        <v>0</v>
      </c>
      <c r="AV46" s="741"/>
      <c r="AW46" s="740">
        <f t="shared" si="262"/>
        <v>0</v>
      </c>
      <c r="AX46" s="741"/>
      <c r="AY46" s="740">
        <f t="shared" si="263"/>
        <v>0</v>
      </c>
      <c r="AZ46" s="741"/>
      <c r="BA46" s="740">
        <f t="shared" si="264"/>
        <v>0</v>
      </c>
      <c r="BB46" s="741"/>
      <c r="BC46" s="740">
        <f t="shared" si="265"/>
        <v>0</v>
      </c>
      <c r="BD46" s="741"/>
      <c r="BE46" s="740">
        <f t="shared" si="266"/>
        <v>0</v>
      </c>
      <c r="BF46" s="741"/>
      <c r="BG46" s="740">
        <f t="shared" si="267"/>
        <v>0</v>
      </c>
      <c r="BH46" s="741"/>
      <c r="BI46" s="740">
        <f t="shared" si="268"/>
        <v>0</v>
      </c>
      <c r="BJ46" s="741"/>
      <c r="BK46" s="743">
        <f t="shared" ref="BK46:BK47" si="349">IF(((SUM(AP46:BJ46))&gt;(15279*AM46)),0,((15279*AM46)-(SUM(AP46:BJ46))))</f>
        <v>0</v>
      </c>
      <c r="BL46" s="744">
        <f t="shared" si="270"/>
        <v>0</v>
      </c>
      <c r="BM46" s="745">
        <v>12</v>
      </c>
      <c r="BN46" s="746">
        <f t="shared" si="271"/>
        <v>0</v>
      </c>
      <c r="BO46" s="747"/>
      <c r="BP46" s="741"/>
      <c r="BQ46" s="746">
        <f t="shared" si="272"/>
        <v>0</v>
      </c>
      <c r="BR46" s="746">
        <f t="shared" si="273"/>
        <v>0</v>
      </c>
      <c r="BS46" s="746">
        <f t="shared" si="274"/>
        <v>0</v>
      </c>
      <c r="BU46" s="1044"/>
      <c r="BV46" s="755" t="s">
        <v>414</v>
      </c>
      <c r="BW46" s="757"/>
      <c r="BX46" s="737">
        <v>5862</v>
      </c>
      <c r="BY46" s="738">
        <f t="shared" si="275"/>
        <v>5862</v>
      </c>
      <c r="BZ46" s="739">
        <f t="shared" si="276"/>
        <v>0</v>
      </c>
      <c r="CA46" s="740">
        <f t="shared" si="277"/>
        <v>0</v>
      </c>
      <c r="CB46" s="741"/>
      <c r="CC46" s="740">
        <f t="shared" si="277"/>
        <v>0</v>
      </c>
      <c r="CD46" s="741"/>
      <c r="CE46" s="740">
        <f t="shared" si="278"/>
        <v>0</v>
      </c>
      <c r="CF46" s="741"/>
      <c r="CG46" s="740">
        <f t="shared" si="279"/>
        <v>0</v>
      </c>
      <c r="CH46" s="741"/>
      <c r="CI46" s="740">
        <f t="shared" si="280"/>
        <v>0</v>
      </c>
      <c r="CJ46" s="741"/>
      <c r="CK46" s="740">
        <f t="shared" si="281"/>
        <v>0</v>
      </c>
      <c r="CL46" s="741"/>
      <c r="CM46" s="740">
        <f t="shared" si="282"/>
        <v>0</v>
      </c>
      <c r="CN46" s="741"/>
      <c r="CO46" s="740">
        <f t="shared" si="283"/>
        <v>0</v>
      </c>
      <c r="CP46" s="741"/>
      <c r="CQ46" s="740">
        <f t="shared" si="284"/>
        <v>0</v>
      </c>
      <c r="CR46" s="741"/>
      <c r="CS46" s="740">
        <f t="shared" si="285"/>
        <v>0</v>
      </c>
      <c r="CT46" s="741"/>
      <c r="CU46" s="743">
        <f t="shared" si="286"/>
        <v>0</v>
      </c>
      <c r="CV46" s="744">
        <f t="shared" si="287"/>
        <v>0</v>
      </c>
      <c r="CW46" s="745">
        <v>12</v>
      </c>
      <c r="CX46" s="746">
        <f t="shared" si="288"/>
        <v>0</v>
      </c>
      <c r="CY46" s="747"/>
      <c r="CZ46" s="741"/>
      <c r="DA46" s="746">
        <f t="shared" si="289"/>
        <v>0</v>
      </c>
      <c r="DB46" s="746">
        <f t="shared" si="290"/>
        <v>0</v>
      </c>
      <c r="DC46" s="746">
        <f t="shared" si="291"/>
        <v>0</v>
      </c>
      <c r="DD46" s="750"/>
      <c r="DE46" s="1044"/>
      <c r="DF46" s="755" t="s">
        <v>414</v>
      </c>
      <c r="DG46" s="757"/>
      <c r="DH46" s="737">
        <v>5862</v>
      </c>
      <c r="DI46" s="738">
        <f t="shared" si="292"/>
        <v>5862</v>
      </c>
      <c r="DJ46" s="739">
        <f t="shared" si="293"/>
        <v>0</v>
      </c>
      <c r="DK46" s="740">
        <f t="shared" si="294"/>
        <v>0</v>
      </c>
      <c r="DL46" s="741"/>
      <c r="DM46" s="740">
        <f t="shared" si="294"/>
        <v>0</v>
      </c>
      <c r="DN46" s="741"/>
      <c r="DO46" s="740">
        <f t="shared" si="295"/>
        <v>0</v>
      </c>
      <c r="DP46" s="741"/>
      <c r="DQ46" s="740">
        <f t="shared" si="296"/>
        <v>0</v>
      </c>
      <c r="DR46" s="741"/>
      <c r="DS46" s="740">
        <f t="shared" si="297"/>
        <v>0</v>
      </c>
      <c r="DT46" s="741"/>
      <c r="DU46" s="740">
        <f t="shared" si="298"/>
        <v>0</v>
      </c>
      <c r="DV46" s="741"/>
      <c r="DW46" s="740">
        <f t="shared" si="299"/>
        <v>0</v>
      </c>
      <c r="DX46" s="741"/>
      <c r="DY46" s="740">
        <f t="shared" si="300"/>
        <v>0</v>
      </c>
      <c r="DZ46" s="741"/>
      <c r="EA46" s="740">
        <f t="shared" si="301"/>
        <v>0</v>
      </c>
      <c r="EB46" s="741"/>
      <c r="EC46" s="740">
        <f t="shared" si="302"/>
        <v>0</v>
      </c>
      <c r="ED46" s="741"/>
      <c r="EE46" s="743">
        <f t="shared" si="303"/>
        <v>0</v>
      </c>
      <c r="EF46" s="744">
        <f t="shared" si="304"/>
        <v>0</v>
      </c>
      <c r="EG46" s="745">
        <v>12</v>
      </c>
      <c r="EH46" s="746">
        <f t="shared" si="305"/>
        <v>0</v>
      </c>
      <c r="EI46" s="747"/>
      <c r="EJ46" s="741"/>
      <c r="EK46" s="746">
        <f t="shared" si="306"/>
        <v>0</v>
      </c>
      <c r="EL46" s="746">
        <f t="shared" si="307"/>
        <v>0</v>
      </c>
      <c r="EM46" s="746">
        <f t="shared" si="308"/>
        <v>0</v>
      </c>
      <c r="EO46" s="1044"/>
      <c r="EP46" s="755" t="s">
        <v>414</v>
      </c>
      <c r="EQ46" s="757"/>
      <c r="ER46" s="737">
        <v>5862</v>
      </c>
      <c r="ES46" s="738">
        <f t="shared" si="309"/>
        <v>5862</v>
      </c>
      <c r="ET46" s="739">
        <f t="shared" si="310"/>
        <v>0</v>
      </c>
      <c r="EU46" s="740">
        <f t="shared" si="311"/>
        <v>0</v>
      </c>
      <c r="EV46" s="741"/>
      <c r="EW46" s="740">
        <f t="shared" si="311"/>
        <v>0</v>
      </c>
      <c r="EX46" s="741"/>
      <c r="EY46" s="740">
        <f t="shared" si="312"/>
        <v>0</v>
      </c>
      <c r="EZ46" s="741"/>
      <c r="FA46" s="740">
        <f t="shared" si="313"/>
        <v>0</v>
      </c>
      <c r="FB46" s="741"/>
      <c r="FC46" s="740">
        <f t="shared" si="314"/>
        <v>0</v>
      </c>
      <c r="FD46" s="741"/>
      <c r="FE46" s="740">
        <f t="shared" si="315"/>
        <v>0</v>
      </c>
      <c r="FF46" s="741"/>
      <c r="FG46" s="740">
        <f t="shared" si="316"/>
        <v>0</v>
      </c>
      <c r="FH46" s="741"/>
      <c r="FI46" s="740">
        <f t="shared" si="317"/>
        <v>0</v>
      </c>
      <c r="FJ46" s="741"/>
      <c r="FK46" s="740">
        <f t="shared" si="318"/>
        <v>0</v>
      </c>
      <c r="FL46" s="741"/>
      <c r="FM46" s="740">
        <f t="shared" si="319"/>
        <v>0</v>
      </c>
      <c r="FN46" s="741"/>
      <c r="FO46" s="743">
        <f t="shared" si="320"/>
        <v>0</v>
      </c>
      <c r="FP46" s="744">
        <f t="shared" si="321"/>
        <v>0</v>
      </c>
      <c r="FQ46" s="745">
        <v>12</v>
      </c>
      <c r="FR46" s="746">
        <f t="shared" si="322"/>
        <v>0</v>
      </c>
      <c r="FS46" s="747"/>
      <c r="FT46" s="741"/>
      <c r="FU46" s="746">
        <f t="shared" si="323"/>
        <v>0</v>
      </c>
      <c r="FV46" s="746">
        <f t="shared" si="324"/>
        <v>0</v>
      </c>
      <c r="FW46" s="746">
        <f t="shared" si="325"/>
        <v>0</v>
      </c>
      <c r="FY46" s="1044"/>
      <c r="FZ46" s="755" t="s">
        <v>414</v>
      </c>
      <c r="GA46" s="737">
        <f t="shared" si="326"/>
        <v>1</v>
      </c>
      <c r="GB46" s="737">
        <v>5862</v>
      </c>
      <c r="GC46" s="738">
        <f t="shared" si="327"/>
        <v>5862</v>
      </c>
      <c r="GD46" s="743">
        <f t="shared" si="328"/>
        <v>5862</v>
      </c>
      <c r="GE46" s="743"/>
      <c r="GF46" s="737">
        <f t="shared" si="329"/>
        <v>0</v>
      </c>
      <c r="GG46" s="743"/>
      <c r="GH46" s="737">
        <f t="shared" si="330"/>
        <v>0</v>
      </c>
      <c r="GI46" s="743"/>
      <c r="GJ46" s="737">
        <f t="shared" si="331"/>
        <v>0</v>
      </c>
      <c r="GK46" s="743"/>
      <c r="GL46" s="737">
        <f t="shared" si="332"/>
        <v>293.10000000000002</v>
      </c>
      <c r="GM46" s="743"/>
      <c r="GN46" s="737">
        <f t="shared" si="333"/>
        <v>0</v>
      </c>
      <c r="GO46" s="743"/>
      <c r="GP46" s="737">
        <f t="shared" si="334"/>
        <v>11606.76</v>
      </c>
      <c r="GQ46" s="743"/>
      <c r="GR46" s="737">
        <f t="shared" si="335"/>
        <v>1758.6</v>
      </c>
      <c r="GS46" s="743"/>
      <c r="GT46" s="737">
        <f t="shared" si="336"/>
        <v>0</v>
      </c>
      <c r="GU46" s="743"/>
      <c r="GV46" s="737">
        <f t="shared" si="337"/>
        <v>0</v>
      </c>
      <c r="GW46" s="743"/>
      <c r="GX46" s="737">
        <f t="shared" si="338"/>
        <v>0</v>
      </c>
      <c r="GY46" s="743">
        <f t="shared" si="338"/>
        <v>0</v>
      </c>
      <c r="GZ46" s="744">
        <f t="shared" si="339"/>
        <v>19520.46</v>
      </c>
      <c r="HA46" s="745">
        <v>12</v>
      </c>
      <c r="HB46" s="746">
        <f t="shared" si="340"/>
        <v>234245.52</v>
      </c>
      <c r="HC46" s="737">
        <f t="shared" si="341"/>
        <v>0</v>
      </c>
      <c r="HD46" s="737">
        <f t="shared" si="341"/>
        <v>0</v>
      </c>
      <c r="HE46" s="746">
        <f t="shared" si="342"/>
        <v>234245.52</v>
      </c>
      <c r="HF46" s="746">
        <f t="shared" si="343"/>
        <v>70742.149999999994</v>
      </c>
      <c r="HG46" s="746">
        <f t="shared" si="344"/>
        <v>304987.67</v>
      </c>
    </row>
    <row r="47" spans="1:215" ht="15.75" hidden="1" x14ac:dyDescent="0.25">
      <c r="A47" s="1044"/>
      <c r="B47" s="755" t="s">
        <v>414</v>
      </c>
      <c r="C47" s="748"/>
      <c r="D47" s="737">
        <v>6449</v>
      </c>
      <c r="E47" s="738">
        <f t="shared" si="241"/>
        <v>6449</v>
      </c>
      <c r="F47" s="739">
        <f t="shared" si="242"/>
        <v>0</v>
      </c>
      <c r="G47" s="740">
        <f t="shared" si="243"/>
        <v>0</v>
      </c>
      <c r="H47" s="741"/>
      <c r="I47" s="742">
        <f t="shared" si="243"/>
        <v>0</v>
      </c>
      <c r="J47" s="741"/>
      <c r="K47" s="742">
        <f t="shared" si="244"/>
        <v>0</v>
      </c>
      <c r="L47" s="741"/>
      <c r="M47" s="742">
        <f t="shared" si="245"/>
        <v>0</v>
      </c>
      <c r="N47" s="741"/>
      <c r="O47" s="742">
        <f t="shared" si="246"/>
        <v>0</v>
      </c>
      <c r="P47" s="741"/>
      <c r="Q47" s="742">
        <f t="shared" si="247"/>
        <v>0</v>
      </c>
      <c r="R47" s="741"/>
      <c r="S47" s="742">
        <f t="shared" si="248"/>
        <v>0</v>
      </c>
      <c r="T47" s="741"/>
      <c r="U47" s="742">
        <f t="shared" si="249"/>
        <v>0</v>
      </c>
      <c r="V47" s="741"/>
      <c r="W47" s="742">
        <f t="shared" si="250"/>
        <v>0</v>
      </c>
      <c r="X47" s="741"/>
      <c r="Y47" s="742">
        <f t="shared" si="251"/>
        <v>0</v>
      </c>
      <c r="Z47" s="741"/>
      <c r="AA47" s="743">
        <f t="shared" si="252"/>
        <v>0</v>
      </c>
      <c r="AB47" s="744">
        <f t="shared" si="253"/>
        <v>0</v>
      </c>
      <c r="AC47" s="745">
        <v>12</v>
      </c>
      <c r="AD47" s="746">
        <f t="shared" si="254"/>
        <v>0</v>
      </c>
      <c r="AE47" s="747"/>
      <c r="AF47" s="741"/>
      <c r="AG47" s="746">
        <f t="shared" si="255"/>
        <v>0</v>
      </c>
      <c r="AH47" s="746">
        <f t="shared" si="256"/>
        <v>0</v>
      </c>
      <c r="AI47" s="746">
        <f t="shared" si="257"/>
        <v>0</v>
      </c>
      <c r="AK47" s="1044"/>
      <c r="AL47" s="755" t="s">
        <v>414</v>
      </c>
      <c r="AM47" s="748">
        <v>0.5</v>
      </c>
      <c r="AN47" s="737">
        <v>6449</v>
      </c>
      <c r="AO47" s="738">
        <f t="shared" si="258"/>
        <v>6449</v>
      </c>
      <c r="AP47" s="739">
        <f t="shared" si="259"/>
        <v>3224.5</v>
      </c>
      <c r="AQ47" s="740">
        <f t="shared" si="260"/>
        <v>0</v>
      </c>
      <c r="AR47" s="741"/>
      <c r="AS47" s="740">
        <f t="shared" si="260"/>
        <v>0</v>
      </c>
      <c r="AT47" s="741"/>
      <c r="AU47" s="740">
        <f t="shared" si="261"/>
        <v>0</v>
      </c>
      <c r="AV47" s="741"/>
      <c r="AW47" s="740">
        <f t="shared" si="262"/>
        <v>0</v>
      </c>
      <c r="AX47" s="741"/>
      <c r="AY47" s="740">
        <f t="shared" si="263"/>
        <v>0</v>
      </c>
      <c r="AZ47" s="741"/>
      <c r="BA47" s="740">
        <f t="shared" si="264"/>
        <v>45</v>
      </c>
      <c r="BB47" s="741">
        <v>1451.03</v>
      </c>
      <c r="BC47" s="740">
        <f t="shared" si="265"/>
        <v>15</v>
      </c>
      <c r="BD47" s="741">
        <v>483.68</v>
      </c>
      <c r="BE47" s="740">
        <f t="shared" si="266"/>
        <v>0</v>
      </c>
      <c r="BF47" s="741"/>
      <c r="BG47" s="740">
        <f t="shared" si="267"/>
        <v>0</v>
      </c>
      <c r="BH47" s="741"/>
      <c r="BI47" s="740">
        <f t="shared" si="268"/>
        <v>0</v>
      </c>
      <c r="BJ47" s="741"/>
      <c r="BK47" s="743">
        <f t="shared" si="349"/>
        <v>2420.29</v>
      </c>
      <c r="BL47" s="744">
        <f t="shared" si="270"/>
        <v>7579.5</v>
      </c>
      <c r="BM47" s="745">
        <v>12</v>
      </c>
      <c r="BN47" s="746">
        <f t="shared" si="271"/>
        <v>90954</v>
      </c>
      <c r="BO47" s="747"/>
      <c r="BP47" s="741"/>
      <c r="BQ47" s="746">
        <f t="shared" si="272"/>
        <v>90954</v>
      </c>
      <c r="BR47" s="746">
        <f t="shared" si="273"/>
        <v>27468.11</v>
      </c>
      <c r="BS47" s="746">
        <f t="shared" si="274"/>
        <v>118422.11</v>
      </c>
      <c r="BU47" s="1044"/>
      <c r="BV47" s="755" t="s">
        <v>414</v>
      </c>
      <c r="BW47" s="757"/>
      <c r="BX47" s="737">
        <v>6449</v>
      </c>
      <c r="BY47" s="738">
        <f t="shared" si="275"/>
        <v>6449</v>
      </c>
      <c r="BZ47" s="739">
        <f t="shared" si="276"/>
        <v>0</v>
      </c>
      <c r="CA47" s="740">
        <f t="shared" si="277"/>
        <v>0</v>
      </c>
      <c r="CB47" s="741"/>
      <c r="CC47" s="740">
        <f t="shared" si="277"/>
        <v>0</v>
      </c>
      <c r="CD47" s="741"/>
      <c r="CE47" s="740">
        <f t="shared" si="278"/>
        <v>0</v>
      </c>
      <c r="CF47" s="741"/>
      <c r="CG47" s="740">
        <f t="shared" si="279"/>
        <v>0</v>
      </c>
      <c r="CH47" s="741"/>
      <c r="CI47" s="740">
        <f t="shared" si="280"/>
        <v>0</v>
      </c>
      <c r="CJ47" s="741"/>
      <c r="CK47" s="740">
        <f t="shared" si="281"/>
        <v>0</v>
      </c>
      <c r="CL47" s="741"/>
      <c r="CM47" s="740">
        <f t="shared" si="282"/>
        <v>0</v>
      </c>
      <c r="CN47" s="741"/>
      <c r="CO47" s="740">
        <f t="shared" si="283"/>
        <v>0</v>
      </c>
      <c r="CP47" s="741"/>
      <c r="CQ47" s="740">
        <f t="shared" si="284"/>
        <v>0</v>
      </c>
      <c r="CR47" s="741"/>
      <c r="CS47" s="740">
        <f t="shared" si="285"/>
        <v>0</v>
      </c>
      <c r="CT47" s="741"/>
      <c r="CU47" s="743">
        <f t="shared" si="286"/>
        <v>0</v>
      </c>
      <c r="CV47" s="744">
        <f t="shared" si="287"/>
        <v>0</v>
      </c>
      <c r="CW47" s="745">
        <v>12</v>
      </c>
      <c r="CX47" s="746">
        <f t="shared" si="288"/>
        <v>0</v>
      </c>
      <c r="CY47" s="747"/>
      <c r="CZ47" s="741"/>
      <c r="DA47" s="746">
        <f t="shared" si="289"/>
        <v>0</v>
      </c>
      <c r="DB47" s="746">
        <f t="shared" si="290"/>
        <v>0</v>
      </c>
      <c r="DC47" s="746">
        <f t="shared" si="291"/>
        <v>0</v>
      </c>
      <c r="DD47" s="750"/>
      <c r="DE47" s="1044"/>
      <c r="DF47" s="755" t="s">
        <v>414</v>
      </c>
      <c r="DG47" s="757"/>
      <c r="DH47" s="737">
        <v>6449</v>
      </c>
      <c r="DI47" s="738">
        <f t="shared" si="292"/>
        <v>6449</v>
      </c>
      <c r="DJ47" s="739">
        <f t="shared" si="293"/>
        <v>0</v>
      </c>
      <c r="DK47" s="740">
        <f t="shared" si="294"/>
        <v>0</v>
      </c>
      <c r="DL47" s="741"/>
      <c r="DM47" s="740">
        <f t="shared" si="294"/>
        <v>0</v>
      </c>
      <c r="DN47" s="741"/>
      <c r="DO47" s="740">
        <f t="shared" si="295"/>
        <v>0</v>
      </c>
      <c r="DP47" s="741"/>
      <c r="DQ47" s="740">
        <f t="shared" si="296"/>
        <v>0</v>
      </c>
      <c r="DR47" s="741"/>
      <c r="DS47" s="740">
        <f t="shared" si="297"/>
        <v>0</v>
      </c>
      <c r="DT47" s="741"/>
      <c r="DU47" s="740">
        <f t="shared" si="298"/>
        <v>0</v>
      </c>
      <c r="DV47" s="741"/>
      <c r="DW47" s="740">
        <f t="shared" si="299"/>
        <v>0</v>
      </c>
      <c r="DX47" s="741"/>
      <c r="DY47" s="740">
        <f t="shared" si="300"/>
        <v>0</v>
      </c>
      <c r="DZ47" s="741"/>
      <c r="EA47" s="740">
        <f t="shared" si="301"/>
        <v>0</v>
      </c>
      <c r="EB47" s="741"/>
      <c r="EC47" s="740">
        <f t="shared" si="302"/>
        <v>0</v>
      </c>
      <c r="ED47" s="741"/>
      <c r="EE47" s="743">
        <f t="shared" si="303"/>
        <v>0</v>
      </c>
      <c r="EF47" s="744">
        <f t="shared" si="304"/>
        <v>0</v>
      </c>
      <c r="EG47" s="745">
        <v>12</v>
      </c>
      <c r="EH47" s="746">
        <f t="shared" si="305"/>
        <v>0</v>
      </c>
      <c r="EI47" s="747"/>
      <c r="EJ47" s="741"/>
      <c r="EK47" s="746">
        <f t="shared" si="306"/>
        <v>0</v>
      </c>
      <c r="EL47" s="746">
        <f t="shared" si="307"/>
        <v>0</v>
      </c>
      <c r="EM47" s="746">
        <f t="shared" si="308"/>
        <v>0</v>
      </c>
      <c r="EO47" s="1044"/>
      <c r="EP47" s="755" t="s">
        <v>414</v>
      </c>
      <c r="EQ47" s="757"/>
      <c r="ER47" s="737">
        <v>6449</v>
      </c>
      <c r="ES47" s="738">
        <f t="shared" si="309"/>
        <v>6449</v>
      </c>
      <c r="ET47" s="739">
        <f t="shared" si="310"/>
        <v>0</v>
      </c>
      <c r="EU47" s="740">
        <f t="shared" si="311"/>
        <v>0</v>
      </c>
      <c r="EV47" s="741"/>
      <c r="EW47" s="740">
        <f t="shared" si="311"/>
        <v>0</v>
      </c>
      <c r="EX47" s="741"/>
      <c r="EY47" s="740">
        <f t="shared" si="312"/>
        <v>0</v>
      </c>
      <c r="EZ47" s="741"/>
      <c r="FA47" s="740">
        <f t="shared" si="313"/>
        <v>0</v>
      </c>
      <c r="FB47" s="741"/>
      <c r="FC47" s="740">
        <f t="shared" si="314"/>
        <v>0</v>
      </c>
      <c r="FD47" s="741"/>
      <c r="FE47" s="740">
        <f t="shared" si="315"/>
        <v>0</v>
      </c>
      <c r="FF47" s="741"/>
      <c r="FG47" s="740">
        <f t="shared" si="316"/>
        <v>0</v>
      </c>
      <c r="FH47" s="741"/>
      <c r="FI47" s="740">
        <f t="shared" si="317"/>
        <v>0</v>
      </c>
      <c r="FJ47" s="741"/>
      <c r="FK47" s="740">
        <f t="shared" si="318"/>
        <v>0</v>
      </c>
      <c r="FL47" s="741"/>
      <c r="FM47" s="740">
        <f t="shared" si="319"/>
        <v>0</v>
      </c>
      <c r="FN47" s="741"/>
      <c r="FO47" s="743"/>
      <c r="FP47" s="744">
        <f t="shared" si="321"/>
        <v>0</v>
      </c>
      <c r="FQ47" s="745">
        <v>12</v>
      </c>
      <c r="FR47" s="746">
        <f t="shared" si="322"/>
        <v>0</v>
      </c>
      <c r="FS47" s="747"/>
      <c r="FT47" s="741"/>
      <c r="FU47" s="746">
        <f t="shared" si="323"/>
        <v>0</v>
      </c>
      <c r="FV47" s="746">
        <f t="shared" si="324"/>
        <v>0</v>
      </c>
      <c r="FW47" s="746">
        <f t="shared" si="325"/>
        <v>0</v>
      </c>
      <c r="FY47" s="1044"/>
      <c r="FZ47" s="755" t="s">
        <v>414</v>
      </c>
      <c r="GA47" s="737">
        <f t="shared" si="326"/>
        <v>0.5</v>
      </c>
      <c r="GB47" s="737">
        <v>6449</v>
      </c>
      <c r="GC47" s="738">
        <f t="shared" si="327"/>
        <v>6449</v>
      </c>
      <c r="GD47" s="743">
        <f t="shared" si="328"/>
        <v>3224.5</v>
      </c>
      <c r="GE47" s="743"/>
      <c r="GF47" s="737">
        <f t="shared" si="329"/>
        <v>0</v>
      </c>
      <c r="GG47" s="743"/>
      <c r="GH47" s="737">
        <f t="shared" si="330"/>
        <v>0</v>
      </c>
      <c r="GI47" s="743"/>
      <c r="GJ47" s="737">
        <f t="shared" si="331"/>
        <v>0</v>
      </c>
      <c r="GK47" s="743"/>
      <c r="GL47" s="737">
        <f t="shared" si="332"/>
        <v>0</v>
      </c>
      <c r="GM47" s="743"/>
      <c r="GN47" s="737">
        <f t="shared" si="333"/>
        <v>0</v>
      </c>
      <c r="GO47" s="743"/>
      <c r="GP47" s="737">
        <f t="shared" si="334"/>
        <v>1451.03</v>
      </c>
      <c r="GQ47" s="743"/>
      <c r="GR47" s="737">
        <f t="shared" si="335"/>
        <v>483.68</v>
      </c>
      <c r="GS47" s="743"/>
      <c r="GT47" s="737">
        <f t="shared" si="336"/>
        <v>0</v>
      </c>
      <c r="GU47" s="743"/>
      <c r="GV47" s="737">
        <f t="shared" si="337"/>
        <v>0</v>
      </c>
      <c r="GW47" s="743"/>
      <c r="GX47" s="737">
        <f t="shared" si="338"/>
        <v>0</v>
      </c>
      <c r="GY47" s="743">
        <f t="shared" si="338"/>
        <v>2420.29</v>
      </c>
      <c r="GZ47" s="744">
        <f t="shared" si="339"/>
        <v>7579.5</v>
      </c>
      <c r="HA47" s="745">
        <v>12</v>
      </c>
      <c r="HB47" s="746">
        <f t="shared" si="340"/>
        <v>90954</v>
      </c>
      <c r="HC47" s="737">
        <f t="shared" si="341"/>
        <v>0</v>
      </c>
      <c r="HD47" s="737">
        <f t="shared" si="341"/>
        <v>0</v>
      </c>
      <c r="HE47" s="746">
        <f t="shared" si="342"/>
        <v>90954</v>
      </c>
      <c r="HF47" s="746">
        <f t="shared" si="343"/>
        <v>27468.11</v>
      </c>
      <c r="HG47" s="746">
        <f t="shared" si="344"/>
        <v>118422.11</v>
      </c>
    </row>
    <row r="48" spans="1:215" ht="15.75" hidden="1" x14ac:dyDescent="0.25">
      <c r="A48" s="1044"/>
      <c r="B48" s="735" t="s">
        <v>865</v>
      </c>
      <c r="C48" s="757">
        <v>2</v>
      </c>
      <c r="D48" s="737">
        <v>7103</v>
      </c>
      <c r="E48" s="738">
        <f t="shared" si="241"/>
        <v>7103</v>
      </c>
      <c r="F48" s="739">
        <f t="shared" si="242"/>
        <v>14206</v>
      </c>
      <c r="G48" s="740">
        <f t="shared" si="243"/>
        <v>0</v>
      </c>
      <c r="H48" s="741"/>
      <c r="I48" s="742">
        <f t="shared" si="243"/>
        <v>0</v>
      </c>
      <c r="J48" s="741"/>
      <c r="K48" s="742">
        <f t="shared" si="244"/>
        <v>0</v>
      </c>
      <c r="L48" s="741"/>
      <c r="M48" s="742">
        <f t="shared" si="245"/>
        <v>5</v>
      </c>
      <c r="N48" s="741">
        <f>(D48*C48)*5%</f>
        <v>710.3</v>
      </c>
      <c r="O48" s="742">
        <f t="shared" si="246"/>
        <v>0</v>
      </c>
      <c r="P48" s="741"/>
      <c r="Q48" s="742">
        <f t="shared" si="247"/>
        <v>198</v>
      </c>
      <c r="R48" s="741">
        <f>D48*C48*198%</f>
        <v>28127.88</v>
      </c>
      <c r="S48" s="742">
        <f t="shared" si="248"/>
        <v>30</v>
      </c>
      <c r="T48" s="741">
        <f t="shared" si="345"/>
        <v>4261.8</v>
      </c>
      <c r="U48" s="742">
        <f t="shared" si="249"/>
        <v>0</v>
      </c>
      <c r="V48" s="741"/>
      <c r="W48" s="742">
        <f t="shared" si="250"/>
        <v>0</v>
      </c>
      <c r="X48" s="741"/>
      <c r="Y48" s="742">
        <f t="shared" si="251"/>
        <v>0</v>
      </c>
      <c r="Z48" s="741"/>
      <c r="AA48" s="743">
        <f t="shared" si="252"/>
        <v>0</v>
      </c>
      <c r="AB48" s="744">
        <f t="shared" si="253"/>
        <v>47305.98</v>
      </c>
      <c r="AC48" s="745">
        <v>12</v>
      </c>
      <c r="AD48" s="746">
        <f t="shared" si="254"/>
        <v>567671.76</v>
      </c>
      <c r="AE48" s="747"/>
      <c r="AF48" s="741"/>
      <c r="AG48" s="746">
        <f t="shared" si="255"/>
        <v>567671.76</v>
      </c>
      <c r="AH48" s="746">
        <f t="shared" si="256"/>
        <v>171436.87</v>
      </c>
      <c r="AI48" s="746">
        <f t="shared" si="257"/>
        <v>739108.63</v>
      </c>
      <c r="AK48" s="1044"/>
      <c r="AL48" s="735" t="s">
        <v>865</v>
      </c>
      <c r="AM48" s="757"/>
      <c r="AN48" s="737">
        <v>7103</v>
      </c>
      <c r="AO48" s="738">
        <f t="shared" si="258"/>
        <v>7103</v>
      </c>
      <c r="AP48" s="739">
        <f t="shared" si="259"/>
        <v>0</v>
      </c>
      <c r="AQ48" s="740">
        <f t="shared" si="260"/>
        <v>0</v>
      </c>
      <c r="AR48" s="741"/>
      <c r="AS48" s="740">
        <f t="shared" si="260"/>
        <v>0</v>
      </c>
      <c r="AT48" s="741"/>
      <c r="AU48" s="740">
        <f t="shared" si="261"/>
        <v>0</v>
      </c>
      <c r="AV48" s="741"/>
      <c r="AW48" s="740">
        <f t="shared" si="262"/>
        <v>0</v>
      </c>
      <c r="AX48" s="741"/>
      <c r="AY48" s="740">
        <f t="shared" si="263"/>
        <v>0</v>
      </c>
      <c r="AZ48" s="741"/>
      <c r="BA48" s="740">
        <f t="shared" si="264"/>
        <v>0</v>
      </c>
      <c r="BB48" s="741"/>
      <c r="BC48" s="740">
        <f t="shared" si="265"/>
        <v>0</v>
      </c>
      <c r="BD48" s="741"/>
      <c r="BE48" s="740">
        <f t="shared" si="266"/>
        <v>0</v>
      </c>
      <c r="BF48" s="741"/>
      <c r="BG48" s="740">
        <f t="shared" si="267"/>
        <v>0</v>
      </c>
      <c r="BH48" s="741"/>
      <c r="BI48" s="740">
        <f t="shared" si="268"/>
        <v>0</v>
      </c>
      <c r="BJ48" s="741"/>
      <c r="BK48" s="743">
        <f t="shared" si="346"/>
        <v>0</v>
      </c>
      <c r="BL48" s="744">
        <f t="shared" si="270"/>
        <v>0</v>
      </c>
      <c r="BM48" s="745">
        <v>12</v>
      </c>
      <c r="BN48" s="746">
        <f t="shared" si="271"/>
        <v>0</v>
      </c>
      <c r="BO48" s="747"/>
      <c r="BP48" s="741"/>
      <c r="BQ48" s="746">
        <f t="shared" si="272"/>
        <v>0</v>
      </c>
      <c r="BR48" s="746">
        <f t="shared" si="273"/>
        <v>0</v>
      </c>
      <c r="BS48" s="746">
        <f t="shared" si="274"/>
        <v>0</v>
      </c>
      <c r="BU48" s="1044"/>
      <c r="BV48" s="735" t="s">
        <v>865</v>
      </c>
      <c r="BW48" s="757"/>
      <c r="BX48" s="737">
        <v>7103</v>
      </c>
      <c r="BY48" s="738">
        <f t="shared" si="275"/>
        <v>7103</v>
      </c>
      <c r="BZ48" s="739">
        <f t="shared" si="276"/>
        <v>0</v>
      </c>
      <c r="CA48" s="740">
        <f t="shared" si="277"/>
        <v>0</v>
      </c>
      <c r="CB48" s="741"/>
      <c r="CC48" s="740">
        <f t="shared" si="277"/>
        <v>0</v>
      </c>
      <c r="CD48" s="741"/>
      <c r="CE48" s="740">
        <f t="shared" si="278"/>
        <v>0</v>
      </c>
      <c r="CF48" s="741"/>
      <c r="CG48" s="740">
        <f t="shared" si="279"/>
        <v>0</v>
      </c>
      <c r="CH48" s="741"/>
      <c r="CI48" s="740">
        <f t="shared" si="280"/>
        <v>0</v>
      </c>
      <c r="CJ48" s="741"/>
      <c r="CK48" s="740">
        <f t="shared" si="281"/>
        <v>0</v>
      </c>
      <c r="CL48" s="741"/>
      <c r="CM48" s="740">
        <f t="shared" si="282"/>
        <v>0</v>
      </c>
      <c r="CN48" s="741"/>
      <c r="CO48" s="740">
        <f t="shared" si="283"/>
        <v>0</v>
      </c>
      <c r="CP48" s="741"/>
      <c r="CQ48" s="740">
        <f t="shared" si="284"/>
        <v>0</v>
      </c>
      <c r="CR48" s="741"/>
      <c r="CS48" s="740">
        <f t="shared" si="285"/>
        <v>0</v>
      </c>
      <c r="CT48" s="741"/>
      <c r="CU48" s="743">
        <f t="shared" si="286"/>
        <v>0</v>
      </c>
      <c r="CV48" s="744">
        <f t="shared" si="287"/>
        <v>0</v>
      </c>
      <c r="CW48" s="745">
        <v>12</v>
      </c>
      <c r="CX48" s="746">
        <f t="shared" si="288"/>
        <v>0</v>
      </c>
      <c r="CY48" s="747"/>
      <c r="CZ48" s="741"/>
      <c r="DA48" s="746">
        <f t="shared" si="289"/>
        <v>0</v>
      </c>
      <c r="DB48" s="746">
        <f t="shared" si="290"/>
        <v>0</v>
      </c>
      <c r="DC48" s="746">
        <f t="shared" si="291"/>
        <v>0</v>
      </c>
      <c r="DD48" s="750"/>
      <c r="DE48" s="1044"/>
      <c r="DF48" s="735" t="s">
        <v>865</v>
      </c>
      <c r="DG48" s="757"/>
      <c r="DH48" s="737">
        <v>7103</v>
      </c>
      <c r="DI48" s="738">
        <f t="shared" si="292"/>
        <v>7103</v>
      </c>
      <c r="DJ48" s="739">
        <f t="shared" si="293"/>
        <v>0</v>
      </c>
      <c r="DK48" s="740">
        <f t="shared" si="294"/>
        <v>0</v>
      </c>
      <c r="DL48" s="741"/>
      <c r="DM48" s="740">
        <f t="shared" si="294"/>
        <v>0</v>
      </c>
      <c r="DN48" s="741"/>
      <c r="DO48" s="740">
        <f t="shared" si="295"/>
        <v>0</v>
      </c>
      <c r="DP48" s="741"/>
      <c r="DQ48" s="740">
        <f t="shared" si="296"/>
        <v>0</v>
      </c>
      <c r="DR48" s="741"/>
      <c r="DS48" s="740">
        <f t="shared" si="297"/>
        <v>0</v>
      </c>
      <c r="DT48" s="741"/>
      <c r="DU48" s="740">
        <f t="shared" si="298"/>
        <v>0</v>
      </c>
      <c r="DV48" s="741"/>
      <c r="DW48" s="740">
        <f t="shared" si="299"/>
        <v>0</v>
      </c>
      <c r="DX48" s="741"/>
      <c r="DY48" s="740">
        <f t="shared" si="300"/>
        <v>0</v>
      </c>
      <c r="DZ48" s="741"/>
      <c r="EA48" s="740">
        <f t="shared" si="301"/>
        <v>0</v>
      </c>
      <c r="EB48" s="741"/>
      <c r="EC48" s="740">
        <f t="shared" si="302"/>
        <v>0</v>
      </c>
      <c r="ED48" s="741"/>
      <c r="EE48" s="743">
        <f t="shared" si="303"/>
        <v>0</v>
      </c>
      <c r="EF48" s="744">
        <f t="shared" si="304"/>
        <v>0</v>
      </c>
      <c r="EG48" s="745">
        <v>12</v>
      </c>
      <c r="EH48" s="746">
        <f t="shared" si="305"/>
        <v>0</v>
      </c>
      <c r="EI48" s="747"/>
      <c r="EJ48" s="741"/>
      <c r="EK48" s="746">
        <f t="shared" si="306"/>
        <v>0</v>
      </c>
      <c r="EL48" s="746">
        <f t="shared" si="307"/>
        <v>0</v>
      </c>
      <c r="EM48" s="746">
        <f t="shared" si="308"/>
        <v>0</v>
      </c>
      <c r="EO48" s="1044"/>
      <c r="EP48" s="735" t="s">
        <v>865</v>
      </c>
      <c r="EQ48" s="757"/>
      <c r="ER48" s="737">
        <v>7103</v>
      </c>
      <c r="ES48" s="738">
        <f t="shared" si="309"/>
        <v>7103</v>
      </c>
      <c r="ET48" s="739">
        <f t="shared" si="310"/>
        <v>0</v>
      </c>
      <c r="EU48" s="740">
        <f t="shared" si="311"/>
        <v>0</v>
      </c>
      <c r="EV48" s="741"/>
      <c r="EW48" s="740">
        <f t="shared" si="311"/>
        <v>0</v>
      </c>
      <c r="EX48" s="741"/>
      <c r="EY48" s="740">
        <f t="shared" si="312"/>
        <v>0</v>
      </c>
      <c r="EZ48" s="741"/>
      <c r="FA48" s="740">
        <f t="shared" si="313"/>
        <v>0</v>
      </c>
      <c r="FB48" s="741"/>
      <c r="FC48" s="740">
        <f t="shared" si="314"/>
        <v>0</v>
      </c>
      <c r="FD48" s="741"/>
      <c r="FE48" s="740">
        <f t="shared" si="315"/>
        <v>0</v>
      </c>
      <c r="FF48" s="741"/>
      <c r="FG48" s="740">
        <f t="shared" si="316"/>
        <v>0</v>
      </c>
      <c r="FH48" s="741"/>
      <c r="FI48" s="740">
        <f t="shared" si="317"/>
        <v>0</v>
      </c>
      <c r="FJ48" s="741"/>
      <c r="FK48" s="740">
        <f t="shared" si="318"/>
        <v>0</v>
      </c>
      <c r="FL48" s="741"/>
      <c r="FM48" s="740">
        <f t="shared" si="319"/>
        <v>0</v>
      </c>
      <c r="FN48" s="741"/>
      <c r="FO48" s="743">
        <f t="shared" si="320"/>
        <v>0</v>
      </c>
      <c r="FP48" s="744">
        <f t="shared" si="321"/>
        <v>0</v>
      </c>
      <c r="FQ48" s="745">
        <v>12</v>
      </c>
      <c r="FR48" s="746">
        <f t="shared" si="322"/>
        <v>0</v>
      </c>
      <c r="FS48" s="747"/>
      <c r="FT48" s="741"/>
      <c r="FU48" s="746">
        <f t="shared" si="323"/>
        <v>0</v>
      </c>
      <c r="FV48" s="746">
        <f t="shared" si="324"/>
        <v>0</v>
      </c>
      <c r="FW48" s="746">
        <f t="shared" si="325"/>
        <v>0</v>
      </c>
      <c r="FY48" s="1044"/>
      <c r="FZ48" s="735" t="s">
        <v>865</v>
      </c>
      <c r="GA48" s="737">
        <f t="shared" si="326"/>
        <v>2</v>
      </c>
      <c r="GB48" s="737">
        <v>7103</v>
      </c>
      <c r="GC48" s="738">
        <f t="shared" si="327"/>
        <v>7103</v>
      </c>
      <c r="GD48" s="743">
        <f t="shared" si="328"/>
        <v>14206</v>
      </c>
      <c r="GE48" s="743"/>
      <c r="GF48" s="737">
        <f t="shared" si="329"/>
        <v>0</v>
      </c>
      <c r="GG48" s="743"/>
      <c r="GH48" s="737">
        <f t="shared" si="330"/>
        <v>0</v>
      </c>
      <c r="GI48" s="743"/>
      <c r="GJ48" s="737">
        <f t="shared" si="331"/>
        <v>0</v>
      </c>
      <c r="GK48" s="743"/>
      <c r="GL48" s="737">
        <f t="shared" si="332"/>
        <v>710.3</v>
      </c>
      <c r="GM48" s="743"/>
      <c r="GN48" s="737">
        <f t="shared" si="333"/>
        <v>0</v>
      </c>
      <c r="GO48" s="743"/>
      <c r="GP48" s="737">
        <f t="shared" si="334"/>
        <v>28127.88</v>
      </c>
      <c r="GQ48" s="743"/>
      <c r="GR48" s="737">
        <f t="shared" si="335"/>
        <v>4261.8</v>
      </c>
      <c r="GS48" s="743"/>
      <c r="GT48" s="737">
        <f t="shared" si="336"/>
        <v>0</v>
      </c>
      <c r="GU48" s="743"/>
      <c r="GV48" s="737">
        <f t="shared" si="337"/>
        <v>0</v>
      </c>
      <c r="GW48" s="743"/>
      <c r="GX48" s="737">
        <f t="shared" si="338"/>
        <v>0</v>
      </c>
      <c r="GY48" s="743">
        <f t="shared" si="338"/>
        <v>0</v>
      </c>
      <c r="GZ48" s="744">
        <f t="shared" si="339"/>
        <v>47305.98</v>
      </c>
      <c r="HA48" s="745">
        <v>12</v>
      </c>
      <c r="HB48" s="746">
        <f t="shared" si="340"/>
        <v>567671.76</v>
      </c>
      <c r="HC48" s="737">
        <f t="shared" si="341"/>
        <v>0</v>
      </c>
      <c r="HD48" s="737">
        <f t="shared" si="341"/>
        <v>0</v>
      </c>
      <c r="HE48" s="746">
        <f t="shared" si="342"/>
        <v>567671.76</v>
      </c>
      <c r="HF48" s="746">
        <f t="shared" si="343"/>
        <v>171436.87</v>
      </c>
      <c r="HG48" s="746">
        <f t="shared" si="344"/>
        <v>739108.63</v>
      </c>
    </row>
    <row r="49" spans="1:215" ht="15.75" hidden="1" x14ac:dyDescent="0.25">
      <c r="A49" s="1044"/>
      <c r="B49" s="755" t="s">
        <v>42</v>
      </c>
      <c r="C49" s="757"/>
      <c r="D49" s="737">
        <v>6449</v>
      </c>
      <c r="E49" s="738">
        <f t="shared" si="241"/>
        <v>6449</v>
      </c>
      <c r="F49" s="739">
        <f t="shared" si="242"/>
        <v>0</v>
      </c>
      <c r="G49" s="740">
        <f t="shared" si="243"/>
        <v>0</v>
      </c>
      <c r="H49" s="741"/>
      <c r="I49" s="742">
        <f t="shared" si="243"/>
        <v>0</v>
      </c>
      <c r="J49" s="741"/>
      <c r="K49" s="742">
        <f t="shared" si="244"/>
        <v>0</v>
      </c>
      <c r="L49" s="741"/>
      <c r="M49" s="742">
        <f t="shared" si="245"/>
        <v>0</v>
      </c>
      <c r="N49" s="741"/>
      <c r="O49" s="742">
        <f t="shared" si="246"/>
        <v>0</v>
      </c>
      <c r="P49" s="741"/>
      <c r="Q49" s="742">
        <f t="shared" si="247"/>
        <v>0</v>
      </c>
      <c r="R49" s="741"/>
      <c r="S49" s="742">
        <f t="shared" si="248"/>
        <v>0</v>
      </c>
      <c r="T49" s="741"/>
      <c r="U49" s="742">
        <f t="shared" si="249"/>
        <v>0</v>
      </c>
      <c r="V49" s="741"/>
      <c r="W49" s="742">
        <f t="shared" si="250"/>
        <v>0</v>
      </c>
      <c r="X49" s="741"/>
      <c r="Y49" s="742">
        <f t="shared" si="251"/>
        <v>0</v>
      </c>
      <c r="Z49" s="741"/>
      <c r="AA49" s="743">
        <f t="shared" si="252"/>
        <v>0</v>
      </c>
      <c r="AB49" s="744">
        <f t="shared" si="253"/>
        <v>0</v>
      </c>
      <c r="AC49" s="745">
        <v>12</v>
      </c>
      <c r="AD49" s="746">
        <f t="shared" si="254"/>
        <v>0</v>
      </c>
      <c r="AE49" s="747"/>
      <c r="AF49" s="741"/>
      <c r="AG49" s="746">
        <f t="shared" si="255"/>
        <v>0</v>
      </c>
      <c r="AH49" s="746">
        <f t="shared" si="256"/>
        <v>0</v>
      </c>
      <c r="AI49" s="746">
        <f t="shared" si="257"/>
        <v>0</v>
      </c>
      <c r="AK49" s="1044"/>
      <c r="AL49" s="755" t="s">
        <v>42</v>
      </c>
      <c r="AM49" s="748">
        <v>0.5</v>
      </c>
      <c r="AN49" s="737">
        <v>6449</v>
      </c>
      <c r="AO49" s="738">
        <f t="shared" si="258"/>
        <v>6449</v>
      </c>
      <c r="AP49" s="739">
        <f t="shared" si="259"/>
        <v>3224.5</v>
      </c>
      <c r="AQ49" s="740">
        <f t="shared" si="260"/>
        <v>0</v>
      </c>
      <c r="AR49" s="741"/>
      <c r="AS49" s="740">
        <f t="shared" si="260"/>
        <v>0</v>
      </c>
      <c r="AT49" s="741"/>
      <c r="AU49" s="740">
        <f t="shared" si="261"/>
        <v>0</v>
      </c>
      <c r="AV49" s="741"/>
      <c r="AW49" s="740">
        <f t="shared" si="262"/>
        <v>0</v>
      </c>
      <c r="AX49" s="741"/>
      <c r="AY49" s="740">
        <f t="shared" si="263"/>
        <v>0</v>
      </c>
      <c r="AZ49" s="741"/>
      <c r="BA49" s="740">
        <f t="shared" si="264"/>
        <v>0</v>
      </c>
      <c r="BB49" s="741">
        <v>0</v>
      </c>
      <c r="BC49" s="740">
        <f t="shared" si="265"/>
        <v>15</v>
      </c>
      <c r="BD49" s="741">
        <v>483.68</v>
      </c>
      <c r="BE49" s="740">
        <f t="shared" si="266"/>
        <v>0</v>
      </c>
      <c r="BF49" s="741"/>
      <c r="BG49" s="740">
        <f t="shared" si="267"/>
        <v>0</v>
      </c>
      <c r="BH49" s="741"/>
      <c r="BI49" s="740">
        <f t="shared" si="268"/>
        <v>0</v>
      </c>
      <c r="BJ49" s="741"/>
      <c r="BK49" s="743">
        <f t="shared" ref="BK49:BK52" si="350">IF(((SUM(AP49:BJ49))&gt;(15279*AM49)),0,((15279*AM49)-(SUM(AP49:BJ49))))</f>
        <v>3916.32</v>
      </c>
      <c r="BL49" s="744">
        <f t="shared" si="270"/>
        <v>7624.5</v>
      </c>
      <c r="BM49" s="745">
        <v>12</v>
      </c>
      <c r="BN49" s="746">
        <f t="shared" si="271"/>
        <v>91494</v>
      </c>
      <c r="BO49" s="747"/>
      <c r="BP49" s="741"/>
      <c r="BQ49" s="746">
        <f t="shared" si="272"/>
        <v>91494</v>
      </c>
      <c r="BR49" s="746">
        <f t="shared" si="273"/>
        <v>27631.19</v>
      </c>
      <c r="BS49" s="746">
        <f t="shared" si="274"/>
        <v>119125.19</v>
      </c>
      <c r="BU49" s="1044"/>
      <c r="BV49" s="755" t="s">
        <v>42</v>
      </c>
      <c r="BW49" s="757"/>
      <c r="BX49" s="737">
        <v>6449</v>
      </c>
      <c r="BY49" s="738">
        <f t="shared" si="275"/>
        <v>6449</v>
      </c>
      <c r="BZ49" s="739">
        <f t="shared" si="276"/>
        <v>0</v>
      </c>
      <c r="CA49" s="740">
        <f t="shared" si="277"/>
        <v>0</v>
      </c>
      <c r="CB49" s="741"/>
      <c r="CC49" s="740">
        <f t="shared" si="277"/>
        <v>0</v>
      </c>
      <c r="CD49" s="741"/>
      <c r="CE49" s="740">
        <f t="shared" si="278"/>
        <v>0</v>
      </c>
      <c r="CF49" s="741"/>
      <c r="CG49" s="740">
        <f t="shared" si="279"/>
        <v>0</v>
      </c>
      <c r="CH49" s="741"/>
      <c r="CI49" s="740">
        <f t="shared" si="280"/>
        <v>0</v>
      </c>
      <c r="CJ49" s="741"/>
      <c r="CK49" s="740">
        <f t="shared" si="281"/>
        <v>0</v>
      </c>
      <c r="CL49" s="741"/>
      <c r="CM49" s="740">
        <f t="shared" si="282"/>
        <v>0</v>
      </c>
      <c r="CN49" s="741"/>
      <c r="CO49" s="740">
        <f t="shared" si="283"/>
        <v>0</v>
      </c>
      <c r="CP49" s="741"/>
      <c r="CQ49" s="740">
        <f t="shared" si="284"/>
        <v>0</v>
      </c>
      <c r="CR49" s="741"/>
      <c r="CS49" s="740">
        <f t="shared" si="285"/>
        <v>0</v>
      </c>
      <c r="CT49" s="741"/>
      <c r="CU49" s="743">
        <f t="shared" si="286"/>
        <v>0</v>
      </c>
      <c r="CV49" s="744">
        <f t="shared" si="287"/>
        <v>0</v>
      </c>
      <c r="CW49" s="745">
        <v>12</v>
      </c>
      <c r="CX49" s="746">
        <f t="shared" si="288"/>
        <v>0</v>
      </c>
      <c r="CY49" s="747"/>
      <c r="CZ49" s="741"/>
      <c r="DA49" s="746">
        <f t="shared" si="289"/>
        <v>0</v>
      </c>
      <c r="DB49" s="746">
        <f t="shared" si="290"/>
        <v>0</v>
      </c>
      <c r="DC49" s="746">
        <f t="shared" si="291"/>
        <v>0</v>
      </c>
      <c r="DD49" s="750"/>
      <c r="DE49" s="1044"/>
      <c r="DF49" s="755" t="s">
        <v>42</v>
      </c>
      <c r="DG49" s="757"/>
      <c r="DH49" s="737">
        <v>6449</v>
      </c>
      <c r="DI49" s="738">
        <f t="shared" si="292"/>
        <v>6449</v>
      </c>
      <c r="DJ49" s="739">
        <f t="shared" si="293"/>
        <v>0</v>
      </c>
      <c r="DK49" s="740">
        <f t="shared" si="294"/>
        <v>0</v>
      </c>
      <c r="DL49" s="741"/>
      <c r="DM49" s="740">
        <f t="shared" si="294"/>
        <v>0</v>
      </c>
      <c r="DN49" s="741"/>
      <c r="DO49" s="740">
        <f t="shared" si="295"/>
        <v>0</v>
      </c>
      <c r="DP49" s="741"/>
      <c r="DQ49" s="740">
        <f t="shared" si="296"/>
        <v>0</v>
      </c>
      <c r="DR49" s="741"/>
      <c r="DS49" s="740">
        <f t="shared" si="297"/>
        <v>0</v>
      </c>
      <c r="DT49" s="741"/>
      <c r="DU49" s="740">
        <f t="shared" si="298"/>
        <v>0</v>
      </c>
      <c r="DV49" s="741"/>
      <c r="DW49" s="740">
        <f t="shared" si="299"/>
        <v>0</v>
      </c>
      <c r="DX49" s="741"/>
      <c r="DY49" s="740">
        <f t="shared" si="300"/>
        <v>0</v>
      </c>
      <c r="DZ49" s="741"/>
      <c r="EA49" s="740">
        <f t="shared" si="301"/>
        <v>0</v>
      </c>
      <c r="EB49" s="741"/>
      <c r="EC49" s="740">
        <f t="shared" si="302"/>
        <v>0</v>
      </c>
      <c r="ED49" s="741"/>
      <c r="EE49" s="743">
        <f t="shared" si="303"/>
        <v>0</v>
      </c>
      <c r="EF49" s="744">
        <f t="shared" si="304"/>
        <v>0</v>
      </c>
      <c r="EG49" s="745">
        <v>12</v>
      </c>
      <c r="EH49" s="746">
        <f t="shared" si="305"/>
        <v>0</v>
      </c>
      <c r="EI49" s="747"/>
      <c r="EJ49" s="741"/>
      <c r="EK49" s="746">
        <f t="shared" si="306"/>
        <v>0</v>
      </c>
      <c r="EL49" s="746">
        <f t="shared" si="307"/>
        <v>0</v>
      </c>
      <c r="EM49" s="746">
        <f t="shared" si="308"/>
        <v>0</v>
      </c>
      <c r="EO49" s="1044"/>
      <c r="EP49" s="755" t="s">
        <v>42</v>
      </c>
      <c r="EQ49" s="757"/>
      <c r="ER49" s="737">
        <v>6449</v>
      </c>
      <c r="ES49" s="738">
        <f t="shared" si="309"/>
        <v>6449</v>
      </c>
      <c r="ET49" s="739">
        <f t="shared" si="310"/>
        <v>0</v>
      </c>
      <c r="EU49" s="740">
        <f t="shared" si="311"/>
        <v>0</v>
      </c>
      <c r="EV49" s="741"/>
      <c r="EW49" s="740">
        <f t="shared" si="311"/>
        <v>0</v>
      </c>
      <c r="EX49" s="741"/>
      <c r="EY49" s="740">
        <f t="shared" si="312"/>
        <v>0</v>
      </c>
      <c r="EZ49" s="741"/>
      <c r="FA49" s="740">
        <f t="shared" si="313"/>
        <v>0</v>
      </c>
      <c r="FB49" s="741"/>
      <c r="FC49" s="740">
        <f t="shared" si="314"/>
        <v>0</v>
      </c>
      <c r="FD49" s="741"/>
      <c r="FE49" s="740">
        <f t="shared" si="315"/>
        <v>0</v>
      </c>
      <c r="FF49" s="741"/>
      <c r="FG49" s="740">
        <f t="shared" si="316"/>
        <v>0</v>
      </c>
      <c r="FH49" s="741"/>
      <c r="FI49" s="740">
        <f t="shared" si="317"/>
        <v>0</v>
      </c>
      <c r="FJ49" s="741"/>
      <c r="FK49" s="740">
        <f t="shared" si="318"/>
        <v>0</v>
      </c>
      <c r="FL49" s="741"/>
      <c r="FM49" s="740">
        <f t="shared" si="319"/>
        <v>0</v>
      </c>
      <c r="FN49" s="741"/>
      <c r="FO49" s="743"/>
      <c r="FP49" s="744">
        <f t="shared" si="321"/>
        <v>0</v>
      </c>
      <c r="FQ49" s="745">
        <v>12</v>
      </c>
      <c r="FR49" s="746">
        <f t="shared" si="322"/>
        <v>0</v>
      </c>
      <c r="FS49" s="747"/>
      <c r="FT49" s="741"/>
      <c r="FU49" s="746">
        <f t="shared" si="323"/>
        <v>0</v>
      </c>
      <c r="FV49" s="746">
        <f t="shared" si="324"/>
        <v>0</v>
      </c>
      <c r="FW49" s="746">
        <f t="shared" si="325"/>
        <v>0</v>
      </c>
      <c r="FY49" s="1044"/>
      <c r="FZ49" s="755" t="s">
        <v>42</v>
      </c>
      <c r="GA49" s="737">
        <f t="shared" si="326"/>
        <v>0.5</v>
      </c>
      <c r="GB49" s="737">
        <v>6449</v>
      </c>
      <c r="GC49" s="738">
        <f t="shared" si="327"/>
        <v>6449</v>
      </c>
      <c r="GD49" s="743">
        <f t="shared" si="328"/>
        <v>3224.5</v>
      </c>
      <c r="GE49" s="743"/>
      <c r="GF49" s="737">
        <f t="shared" si="329"/>
        <v>0</v>
      </c>
      <c r="GG49" s="743"/>
      <c r="GH49" s="737">
        <f t="shared" si="330"/>
        <v>0</v>
      </c>
      <c r="GI49" s="743"/>
      <c r="GJ49" s="737">
        <f t="shared" si="331"/>
        <v>0</v>
      </c>
      <c r="GK49" s="743"/>
      <c r="GL49" s="737">
        <f t="shared" si="332"/>
        <v>0</v>
      </c>
      <c r="GM49" s="743"/>
      <c r="GN49" s="737">
        <f t="shared" si="333"/>
        <v>0</v>
      </c>
      <c r="GO49" s="743"/>
      <c r="GP49" s="737">
        <f t="shared" si="334"/>
        <v>0</v>
      </c>
      <c r="GQ49" s="743"/>
      <c r="GR49" s="737">
        <f t="shared" si="335"/>
        <v>483.68</v>
      </c>
      <c r="GS49" s="743"/>
      <c r="GT49" s="737">
        <f t="shared" si="336"/>
        <v>0</v>
      </c>
      <c r="GU49" s="743"/>
      <c r="GV49" s="737">
        <f t="shared" si="337"/>
        <v>0</v>
      </c>
      <c r="GW49" s="743"/>
      <c r="GX49" s="737">
        <f t="shared" si="338"/>
        <v>0</v>
      </c>
      <c r="GY49" s="743">
        <f t="shared" si="338"/>
        <v>3916.32</v>
      </c>
      <c r="GZ49" s="744">
        <f t="shared" si="339"/>
        <v>7624.5</v>
      </c>
      <c r="HA49" s="745">
        <v>12</v>
      </c>
      <c r="HB49" s="746">
        <f t="shared" si="340"/>
        <v>91494</v>
      </c>
      <c r="HC49" s="737">
        <f t="shared" si="341"/>
        <v>0</v>
      </c>
      <c r="HD49" s="737">
        <f t="shared" si="341"/>
        <v>0</v>
      </c>
      <c r="HE49" s="746">
        <f t="shared" si="342"/>
        <v>91494</v>
      </c>
      <c r="HF49" s="746">
        <f t="shared" si="343"/>
        <v>27631.19</v>
      </c>
      <c r="HG49" s="746">
        <f t="shared" si="344"/>
        <v>119125.19</v>
      </c>
    </row>
    <row r="50" spans="1:215" ht="15.75" hidden="1" x14ac:dyDescent="0.25">
      <c r="A50" s="1044"/>
      <c r="B50" s="755" t="s">
        <v>40</v>
      </c>
      <c r="C50" s="757"/>
      <c r="D50" s="737">
        <v>6449</v>
      </c>
      <c r="E50" s="738">
        <f t="shared" si="241"/>
        <v>6449</v>
      </c>
      <c r="F50" s="739">
        <f t="shared" si="242"/>
        <v>0</v>
      </c>
      <c r="G50" s="740">
        <f t="shared" si="243"/>
        <v>0</v>
      </c>
      <c r="H50" s="741"/>
      <c r="I50" s="742">
        <f t="shared" si="243"/>
        <v>0</v>
      </c>
      <c r="J50" s="741"/>
      <c r="K50" s="742">
        <f t="shared" si="244"/>
        <v>0</v>
      </c>
      <c r="L50" s="741"/>
      <c r="M50" s="742">
        <f t="shared" si="245"/>
        <v>0</v>
      </c>
      <c r="N50" s="741"/>
      <c r="O50" s="742">
        <f t="shared" si="246"/>
        <v>0</v>
      </c>
      <c r="P50" s="741"/>
      <c r="Q50" s="742">
        <f t="shared" si="247"/>
        <v>0</v>
      </c>
      <c r="R50" s="741"/>
      <c r="S50" s="742">
        <f t="shared" si="248"/>
        <v>0</v>
      </c>
      <c r="T50" s="741"/>
      <c r="U50" s="742">
        <f t="shared" si="249"/>
        <v>0</v>
      </c>
      <c r="V50" s="741"/>
      <c r="W50" s="742">
        <f t="shared" si="250"/>
        <v>0</v>
      </c>
      <c r="X50" s="741"/>
      <c r="Y50" s="742">
        <f t="shared" si="251"/>
        <v>0</v>
      </c>
      <c r="Z50" s="741"/>
      <c r="AA50" s="743">
        <f t="shared" si="252"/>
        <v>0</v>
      </c>
      <c r="AB50" s="744">
        <f t="shared" si="253"/>
        <v>0</v>
      </c>
      <c r="AC50" s="745">
        <v>12</v>
      </c>
      <c r="AD50" s="746">
        <f t="shared" si="254"/>
        <v>0</v>
      </c>
      <c r="AE50" s="747"/>
      <c r="AF50" s="741"/>
      <c r="AG50" s="746">
        <f t="shared" si="255"/>
        <v>0</v>
      </c>
      <c r="AH50" s="746">
        <f t="shared" si="256"/>
        <v>0</v>
      </c>
      <c r="AI50" s="746">
        <f t="shared" si="257"/>
        <v>0</v>
      </c>
      <c r="AK50" s="1044"/>
      <c r="AL50" s="755" t="s">
        <v>40</v>
      </c>
      <c r="AM50" s="748">
        <v>1</v>
      </c>
      <c r="AN50" s="737">
        <v>6449</v>
      </c>
      <c r="AO50" s="738">
        <f t="shared" si="258"/>
        <v>6449</v>
      </c>
      <c r="AP50" s="739">
        <f t="shared" si="259"/>
        <v>6449</v>
      </c>
      <c r="AQ50" s="740">
        <f t="shared" si="260"/>
        <v>0</v>
      </c>
      <c r="AR50" s="741"/>
      <c r="AS50" s="740">
        <f t="shared" si="260"/>
        <v>4</v>
      </c>
      <c r="AT50" s="741">
        <v>257.95999999999998</v>
      </c>
      <c r="AU50" s="740">
        <f t="shared" si="261"/>
        <v>0</v>
      </c>
      <c r="AV50" s="741"/>
      <c r="AW50" s="740">
        <f t="shared" si="262"/>
        <v>0</v>
      </c>
      <c r="AX50" s="741"/>
      <c r="AY50" s="740">
        <f t="shared" si="263"/>
        <v>0</v>
      </c>
      <c r="AZ50" s="741"/>
      <c r="BA50" s="740">
        <f t="shared" si="264"/>
        <v>140</v>
      </c>
      <c r="BB50" s="741">
        <v>9028.6</v>
      </c>
      <c r="BC50" s="740">
        <f t="shared" si="265"/>
        <v>30</v>
      </c>
      <c r="BD50" s="741">
        <v>1934.7</v>
      </c>
      <c r="BE50" s="740">
        <f t="shared" si="266"/>
        <v>0</v>
      </c>
      <c r="BF50" s="741"/>
      <c r="BG50" s="740">
        <f t="shared" si="267"/>
        <v>0</v>
      </c>
      <c r="BH50" s="741"/>
      <c r="BI50" s="740">
        <f t="shared" si="268"/>
        <v>0</v>
      </c>
      <c r="BJ50" s="741"/>
      <c r="BK50" s="743">
        <f t="shared" si="350"/>
        <v>0</v>
      </c>
      <c r="BL50" s="744">
        <f t="shared" si="270"/>
        <v>17670.259999999998</v>
      </c>
      <c r="BM50" s="745">
        <v>12</v>
      </c>
      <c r="BN50" s="746">
        <f t="shared" si="271"/>
        <v>212043.12</v>
      </c>
      <c r="BO50" s="747"/>
      <c r="BP50" s="741"/>
      <c r="BQ50" s="746">
        <f t="shared" si="272"/>
        <v>212043.12</v>
      </c>
      <c r="BR50" s="746">
        <f t="shared" si="273"/>
        <v>64037.02</v>
      </c>
      <c r="BS50" s="746">
        <f t="shared" si="274"/>
        <v>276080.14</v>
      </c>
      <c r="BU50" s="1044"/>
      <c r="BV50" s="755" t="s">
        <v>40</v>
      </c>
      <c r="BW50" s="757"/>
      <c r="BX50" s="737">
        <v>6449</v>
      </c>
      <c r="BY50" s="738">
        <f t="shared" si="275"/>
        <v>6449</v>
      </c>
      <c r="BZ50" s="739">
        <f t="shared" si="276"/>
        <v>0</v>
      </c>
      <c r="CA50" s="740">
        <f t="shared" si="277"/>
        <v>0</v>
      </c>
      <c r="CB50" s="741"/>
      <c r="CC50" s="740">
        <f t="shared" si="277"/>
        <v>0</v>
      </c>
      <c r="CD50" s="741"/>
      <c r="CE50" s="740">
        <f t="shared" si="278"/>
        <v>0</v>
      </c>
      <c r="CF50" s="741"/>
      <c r="CG50" s="740">
        <f t="shared" si="279"/>
        <v>0</v>
      </c>
      <c r="CH50" s="741"/>
      <c r="CI50" s="740">
        <f t="shared" si="280"/>
        <v>0</v>
      </c>
      <c r="CJ50" s="741"/>
      <c r="CK50" s="740">
        <f t="shared" si="281"/>
        <v>0</v>
      </c>
      <c r="CL50" s="741"/>
      <c r="CM50" s="740">
        <f t="shared" si="282"/>
        <v>0</v>
      </c>
      <c r="CN50" s="741"/>
      <c r="CO50" s="740">
        <f t="shared" si="283"/>
        <v>0</v>
      </c>
      <c r="CP50" s="741"/>
      <c r="CQ50" s="740">
        <f t="shared" si="284"/>
        <v>0</v>
      </c>
      <c r="CR50" s="741"/>
      <c r="CS50" s="740">
        <f t="shared" si="285"/>
        <v>0</v>
      </c>
      <c r="CT50" s="741"/>
      <c r="CU50" s="743">
        <f t="shared" si="286"/>
        <v>0</v>
      </c>
      <c r="CV50" s="744">
        <f t="shared" si="287"/>
        <v>0</v>
      </c>
      <c r="CW50" s="745">
        <v>12</v>
      </c>
      <c r="CX50" s="746">
        <f t="shared" si="288"/>
        <v>0</v>
      </c>
      <c r="CY50" s="747"/>
      <c r="CZ50" s="741"/>
      <c r="DA50" s="746">
        <f t="shared" si="289"/>
        <v>0</v>
      </c>
      <c r="DB50" s="746">
        <f t="shared" si="290"/>
        <v>0</v>
      </c>
      <c r="DC50" s="746">
        <f t="shared" si="291"/>
        <v>0</v>
      </c>
      <c r="DD50" s="750"/>
      <c r="DE50" s="1044"/>
      <c r="DF50" s="755" t="s">
        <v>40</v>
      </c>
      <c r="DG50" s="757"/>
      <c r="DH50" s="737">
        <v>6449</v>
      </c>
      <c r="DI50" s="738">
        <f t="shared" si="292"/>
        <v>6449</v>
      </c>
      <c r="DJ50" s="739">
        <f t="shared" si="293"/>
        <v>0</v>
      </c>
      <c r="DK50" s="740">
        <f t="shared" si="294"/>
        <v>0</v>
      </c>
      <c r="DL50" s="741"/>
      <c r="DM50" s="740">
        <f t="shared" si="294"/>
        <v>0</v>
      </c>
      <c r="DN50" s="741"/>
      <c r="DO50" s="740">
        <f t="shared" si="295"/>
        <v>0</v>
      </c>
      <c r="DP50" s="741"/>
      <c r="DQ50" s="740">
        <f t="shared" si="296"/>
        <v>0</v>
      </c>
      <c r="DR50" s="741"/>
      <c r="DS50" s="740">
        <f t="shared" si="297"/>
        <v>0</v>
      </c>
      <c r="DT50" s="741"/>
      <c r="DU50" s="740">
        <f t="shared" si="298"/>
        <v>0</v>
      </c>
      <c r="DV50" s="741"/>
      <c r="DW50" s="740">
        <f t="shared" si="299"/>
        <v>0</v>
      </c>
      <c r="DX50" s="741"/>
      <c r="DY50" s="740">
        <f t="shared" si="300"/>
        <v>0</v>
      </c>
      <c r="DZ50" s="741"/>
      <c r="EA50" s="740">
        <f t="shared" si="301"/>
        <v>0</v>
      </c>
      <c r="EB50" s="741"/>
      <c r="EC50" s="740">
        <f t="shared" si="302"/>
        <v>0</v>
      </c>
      <c r="ED50" s="741"/>
      <c r="EE50" s="743">
        <f t="shared" si="303"/>
        <v>0</v>
      </c>
      <c r="EF50" s="744">
        <f t="shared" si="304"/>
        <v>0</v>
      </c>
      <c r="EG50" s="745">
        <v>12</v>
      </c>
      <c r="EH50" s="746">
        <f t="shared" si="305"/>
        <v>0</v>
      </c>
      <c r="EI50" s="747"/>
      <c r="EJ50" s="741"/>
      <c r="EK50" s="746">
        <f t="shared" si="306"/>
        <v>0</v>
      </c>
      <c r="EL50" s="746">
        <f t="shared" si="307"/>
        <v>0</v>
      </c>
      <c r="EM50" s="746">
        <f t="shared" si="308"/>
        <v>0</v>
      </c>
      <c r="EO50" s="1044"/>
      <c r="EP50" s="755" t="s">
        <v>40</v>
      </c>
      <c r="EQ50" s="757"/>
      <c r="ER50" s="737">
        <v>6449</v>
      </c>
      <c r="ES50" s="738">
        <f t="shared" si="309"/>
        <v>6449</v>
      </c>
      <c r="ET50" s="739">
        <f t="shared" si="310"/>
        <v>0</v>
      </c>
      <c r="EU50" s="740">
        <f t="shared" si="311"/>
        <v>0</v>
      </c>
      <c r="EV50" s="741"/>
      <c r="EW50" s="740">
        <f t="shared" si="311"/>
        <v>0</v>
      </c>
      <c r="EX50" s="741"/>
      <c r="EY50" s="740">
        <f t="shared" si="312"/>
        <v>0</v>
      </c>
      <c r="EZ50" s="741"/>
      <c r="FA50" s="740">
        <f t="shared" si="313"/>
        <v>0</v>
      </c>
      <c r="FB50" s="741"/>
      <c r="FC50" s="740">
        <f t="shared" si="314"/>
        <v>0</v>
      </c>
      <c r="FD50" s="741"/>
      <c r="FE50" s="740">
        <f t="shared" si="315"/>
        <v>0</v>
      </c>
      <c r="FF50" s="741"/>
      <c r="FG50" s="740">
        <f t="shared" si="316"/>
        <v>0</v>
      </c>
      <c r="FH50" s="741"/>
      <c r="FI50" s="740">
        <f t="shared" si="317"/>
        <v>0</v>
      </c>
      <c r="FJ50" s="741"/>
      <c r="FK50" s="740">
        <f t="shared" si="318"/>
        <v>0</v>
      </c>
      <c r="FL50" s="741"/>
      <c r="FM50" s="740">
        <f t="shared" si="319"/>
        <v>0</v>
      </c>
      <c r="FN50" s="741"/>
      <c r="FO50" s="743"/>
      <c r="FP50" s="744">
        <f t="shared" si="321"/>
        <v>0</v>
      </c>
      <c r="FQ50" s="745">
        <v>12</v>
      </c>
      <c r="FR50" s="746">
        <f t="shared" si="322"/>
        <v>0</v>
      </c>
      <c r="FS50" s="747"/>
      <c r="FT50" s="741"/>
      <c r="FU50" s="746">
        <f t="shared" si="323"/>
        <v>0</v>
      </c>
      <c r="FV50" s="746">
        <f t="shared" si="324"/>
        <v>0</v>
      </c>
      <c r="FW50" s="746">
        <f t="shared" si="325"/>
        <v>0</v>
      </c>
      <c r="FY50" s="1044"/>
      <c r="FZ50" s="755" t="s">
        <v>40</v>
      </c>
      <c r="GA50" s="737">
        <f t="shared" si="326"/>
        <v>1</v>
      </c>
      <c r="GB50" s="737">
        <v>6449</v>
      </c>
      <c r="GC50" s="738">
        <f t="shared" si="327"/>
        <v>6449</v>
      </c>
      <c r="GD50" s="743">
        <f t="shared" si="328"/>
        <v>6449</v>
      </c>
      <c r="GE50" s="743"/>
      <c r="GF50" s="737">
        <f t="shared" si="329"/>
        <v>0</v>
      </c>
      <c r="GG50" s="743"/>
      <c r="GH50" s="737">
        <f t="shared" si="330"/>
        <v>257.95999999999998</v>
      </c>
      <c r="GI50" s="743"/>
      <c r="GJ50" s="737">
        <f t="shared" si="331"/>
        <v>0</v>
      </c>
      <c r="GK50" s="743"/>
      <c r="GL50" s="737">
        <f t="shared" si="332"/>
        <v>0</v>
      </c>
      <c r="GM50" s="743"/>
      <c r="GN50" s="737">
        <f t="shared" si="333"/>
        <v>0</v>
      </c>
      <c r="GO50" s="743"/>
      <c r="GP50" s="737">
        <f t="shared" si="334"/>
        <v>9028.6</v>
      </c>
      <c r="GQ50" s="743"/>
      <c r="GR50" s="737">
        <f t="shared" si="335"/>
        <v>1934.7</v>
      </c>
      <c r="GS50" s="743"/>
      <c r="GT50" s="737">
        <f t="shared" si="336"/>
        <v>0</v>
      </c>
      <c r="GU50" s="743"/>
      <c r="GV50" s="737">
        <f t="shared" si="337"/>
        <v>0</v>
      </c>
      <c r="GW50" s="743"/>
      <c r="GX50" s="737">
        <f t="shared" si="338"/>
        <v>0</v>
      </c>
      <c r="GY50" s="743">
        <f t="shared" si="338"/>
        <v>0</v>
      </c>
      <c r="GZ50" s="744">
        <f t="shared" si="339"/>
        <v>17670.259999999998</v>
      </c>
      <c r="HA50" s="745">
        <v>12</v>
      </c>
      <c r="HB50" s="746">
        <f t="shared" si="340"/>
        <v>212043.12</v>
      </c>
      <c r="HC50" s="737">
        <f t="shared" si="341"/>
        <v>0</v>
      </c>
      <c r="HD50" s="737">
        <f t="shared" si="341"/>
        <v>0</v>
      </c>
      <c r="HE50" s="746">
        <f t="shared" si="342"/>
        <v>212043.12</v>
      </c>
      <c r="HF50" s="746">
        <f t="shared" si="343"/>
        <v>64037.02</v>
      </c>
      <c r="HG50" s="746">
        <f t="shared" si="344"/>
        <v>276080.14</v>
      </c>
    </row>
    <row r="51" spans="1:215" ht="15.75" hidden="1" x14ac:dyDescent="0.25">
      <c r="A51" s="1044"/>
      <c r="B51" s="755" t="s">
        <v>522</v>
      </c>
      <c r="C51" s="757"/>
      <c r="D51" s="737">
        <v>6157</v>
      </c>
      <c r="E51" s="738">
        <f t="shared" si="241"/>
        <v>6157</v>
      </c>
      <c r="F51" s="739">
        <f t="shared" si="242"/>
        <v>0</v>
      </c>
      <c r="G51" s="740">
        <f t="shared" si="243"/>
        <v>0</v>
      </c>
      <c r="H51" s="741"/>
      <c r="I51" s="742">
        <f t="shared" si="243"/>
        <v>0</v>
      </c>
      <c r="J51" s="741"/>
      <c r="K51" s="742">
        <f t="shared" si="244"/>
        <v>0</v>
      </c>
      <c r="L51" s="741"/>
      <c r="M51" s="742">
        <f t="shared" si="245"/>
        <v>0</v>
      </c>
      <c r="N51" s="741"/>
      <c r="O51" s="742">
        <f t="shared" si="246"/>
        <v>0</v>
      </c>
      <c r="P51" s="741"/>
      <c r="Q51" s="742">
        <f t="shared" si="247"/>
        <v>0</v>
      </c>
      <c r="R51" s="741"/>
      <c r="S51" s="742">
        <f t="shared" si="248"/>
        <v>0</v>
      </c>
      <c r="T51" s="741"/>
      <c r="U51" s="742">
        <f t="shared" si="249"/>
        <v>0</v>
      </c>
      <c r="V51" s="741"/>
      <c r="W51" s="742">
        <f t="shared" si="250"/>
        <v>0</v>
      </c>
      <c r="X51" s="741"/>
      <c r="Y51" s="742">
        <f t="shared" si="251"/>
        <v>0</v>
      </c>
      <c r="Z51" s="741"/>
      <c r="AA51" s="743">
        <f t="shared" si="252"/>
        <v>0</v>
      </c>
      <c r="AB51" s="744">
        <f t="shared" si="253"/>
        <v>0</v>
      </c>
      <c r="AC51" s="745">
        <v>12</v>
      </c>
      <c r="AD51" s="746">
        <f t="shared" si="254"/>
        <v>0</v>
      </c>
      <c r="AE51" s="747"/>
      <c r="AF51" s="741"/>
      <c r="AG51" s="746">
        <f t="shared" si="255"/>
        <v>0</v>
      </c>
      <c r="AH51" s="746">
        <f t="shared" si="256"/>
        <v>0</v>
      </c>
      <c r="AI51" s="746">
        <f t="shared" si="257"/>
        <v>0</v>
      </c>
      <c r="AK51" s="1044"/>
      <c r="AL51" s="755" t="s">
        <v>522</v>
      </c>
      <c r="AM51" s="748">
        <v>1</v>
      </c>
      <c r="AN51" s="737">
        <v>6157</v>
      </c>
      <c r="AO51" s="738">
        <f t="shared" si="258"/>
        <v>6157</v>
      </c>
      <c r="AP51" s="739">
        <f t="shared" si="259"/>
        <v>6157</v>
      </c>
      <c r="AQ51" s="740">
        <f t="shared" si="260"/>
        <v>0</v>
      </c>
      <c r="AR51" s="741"/>
      <c r="AS51" s="740">
        <f t="shared" si="260"/>
        <v>4</v>
      </c>
      <c r="AT51" s="741">
        <v>246.28</v>
      </c>
      <c r="AU51" s="740">
        <f t="shared" si="261"/>
        <v>0</v>
      </c>
      <c r="AV51" s="741"/>
      <c r="AW51" s="740">
        <f t="shared" si="262"/>
        <v>0</v>
      </c>
      <c r="AX51" s="741"/>
      <c r="AY51" s="740">
        <f t="shared" si="263"/>
        <v>0</v>
      </c>
      <c r="AZ51" s="741"/>
      <c r="BA51" s="740">
        <f t="shared" si="264"/>
        <v>170</v>
      </c>
      <c r="BB51" s="741">
        <v>10466.9</v>
      </c>
      <c r="BC51" s="740">
        <f t="shared" si="265"/>
        <v>30</v>
      </c>
      <c r="BD51" s="741">
        <v>1847.1</v>
      </c>
      <c r="BE51" s="740">
        <f t="shared" si="266"/>
        <v>0</v>
      </c>
      <c r="BF51" s="741"/>
      <c r="BG51" s="740">
        <f t="shared" si="267"/>
        <v>0</v>
      </c>
      <c r="BH51" s="741"/>
      <c r="BI51" s="740">
        <f t="shared" si="268"/>
        <v>0</v>
      </c>
      <c r="BJ51" s="741"/>
      <c r="BK51" s="743">
        <f t="shared" si="350"/>
        <v>0</v>
      </c>
      <c r="BL51" s="744">
        <f t="shared" si="270"/>
        <v>18717.28</v>
      </c>
      <c r="BM51" s="745">
        <v>12</v>
      </c>
      <c r="BN51" s="746">
        <f t="shared" si="271"/>
        <v>224607.35999999999</v>
      </c>
      <c r="BO51" s="747"/>
      <c r="BP51" s="741"/>
      <c r="BQ51" s="746">
        <f t="shared" si="272"/>
        <v>224607.35999999999</v>
      </c>
      <c r="BR51" s="746">
        <f t="shared" si="273"/>
        <v>67831.42</v>
      </c>
      <c r="BS51" s="746">
        <f t="shared" si="274"/>
        <v>292438.78000000003</v>
      </c>
      <c r="BU51" s="1044"/>
      <c r="BV51" s="755" t="s">
        <v>522</v>
      </c>
      <c r="BW51" s="757"/>
      <c r="BX51" s="737">
        <v>6157</v>
      </c>
      <c r="BY51" s="738">
        <f t="shared" si="275"/>
        <v>6157</v>
      </c>
      <c r="BZ51" s="739">
        <f t="shared" si="276"/>
        <v>0</v>
      </c>
      <c r="CA51" s="740">
        <f t="shared" si="277"/>
        <v>0</v>
      </c>
      <c r="CB51" s="741"/>
      <c r="CC51" s="740">
        <f t="shared" si="277"/>
        <v>0</v>
      </c>
      <c r="CD51" s="741"/>
      <c r="CE51" s="740">
        <f t="shared" si="278"/>
        <v>0</v>
      </c>
      <c r="CF51" s="741"/>
      <c r="CG51" s="740">
        <f t="shared" si="279"/>
        <v>0</v>
      </c>
      <c r="CH51" s="741"/>
      <c r="CI51" s="740">
        <f t="shared" si="280"/>
        <v>0</v>
      </c>
      <c r="CJ51" s="741"/>
      <c r="CK51" s="740">
        <f t="shared" si="281"/>
        <v>0</v>
      </c>
      <c r="CL51" s="741"/>
      <c r="CM51" s="740">
        <f t="shared" si="282"/>
        <v>0</v>
      </c>
      <c r="CN51" s="741"/>
      <c r="CO51" s="740">
        <f t="shared" si="283"/>
        <v>0</v>
      </c>
      <c r="CP51" s="741"/>
      <c r="CQ51" s="740">
        <f t="shared" si="284"/>
        <v>0</v>
      </c>
      <c r="CR51" s="741"/>
      <c r="CS51" s="740">
        <f t="shared" si="285"/>
        <v>0</v>
      </c>
      <c r="CT51" s="741"/>
      <c r="CU51" s="743">
        <f t="shared" si="286"/>
        <v>0</v>
      </c>
      <c r="CV51" s="744">
        <f t="shared" si="287"/>
        <v>0</v>
      </c>
      <c r="CW51" s="745">
        <v>12</v>
      </c>
      <c r="CX51" s="746">
        <f t="shared" si="288"/>
        <v>0</v>
      </c>
      <c r="CY51" s="747"/>
      <c r="CZ51" s="741"/>
      <c r="DA51" s="746">
        <f t="shared" si="289"/>
        <v>0</v>
      </c>
      <c r="DB51" s="746">
        <f t="shared" si="290"/>
        <v>0</v>
      </c>
      <c r="DC51" s="746">
        <f t="shared" si="291"/>
        <v>0</v>
      </c>
      <c r="DD51" s="750"/>
      <c r="DE51" s="1044"/>
      <c r="DF51" s="755" t="s">
        <v>522</v>
      </c>
      <c r="DG51" s="757"/>
      <c r="DH51" s="737">
        <v>6157</v>
      </c>
      <c r="DI51" s="738">
        <f t="shared" si="292"/>
        <v>6157</v>
      </c>
      <c r="DJ51" s="739">
        <f t="shared" si="293"/>
        <v>0</v>
      </c>
      <c r="DK51" s="740">
        <f t="shared" si="294"/>
        <v>0</v>
      </c>
      <c r="DL51" s="741"/>
      <c r="DM51" s="740">
        <f t="shared" si="294"/>
        <v>0</v>
      </c>
      <c r="DN51" s="741"/>
      <c r="DO51" s="740">
        <f t="shared" si="295"/>
        <v>0</v>
      </c>
      <c r="DP51" s="741"/>
      <c r="DQ51" s="740">
        <f t="shared" si="296"/>
        <v>0</v>
      </c>
      <c r="DR51" s="741"/>
      <c r="DS51" s="740">
        <f t="shared" si="297"/>
        <v>0</v>
      </c>
      <c r="DT51" s="741"/>
      <c r="DU51" s="740">
        <f t="shared" si="298"/>
        <v>0</v>
      </c>
      <c r="DV51" s="741"/>
      <c r="DW51" s="740">
        <f t="shared" si="299"/>
        <v>0</v>
      </c>
      <c r="DX51" s="741"/>
      <c r="DY51" s="740">
        <f t="shared" si="300"/>
        <v>0</v>
      </c>
      <c r="DZ51" s="741"/>
      <c r="EA51" s="740">
        <f t="shared" si="301"/>
        <v>0</v>
      </c>
      <c r="EB51" s="741"/>
      <c r="EC51" s="740">
        <f t="shared" si="302"/>
        <v>0</v>
      </c>
      <c r="ED51" s="741"/>
      <c r="EE51" s="743">
        <f t="shared" si="303"/>
        <v>0</v>
      </c>
      <c r="EF51" s="744">
        <f t="shared" si="304"/>
        <v>0</v>
      </c>
      <c r="EG51" s="745">
        <v>12</v>
      </c>
      <c r="EH51" s="746">
        <f t="shared" si="305"/>
        <v>0</v>
      </c>
      <c r="EI51" s="747"/>
      <c r="EJ51" s="741"/>
      <c r="EK51" s="746">
        <f t="shared" si="306"/>
        <v>0</v>
      </c>
      <c r="EL51" s="746">
        <f t="shared" si="307"/>
        <v>0</v>
      </c>
      <c r="EM51" s="746">
        <f t="shared" si="308"/>
        <v>0</v>
      </c>
      <c r="EO51" s="1044"/>
      <c r="EP51" s="755" t="s">
        <v>522</v>
      </c>
      <c r="EQ51" s="757"/>
      <c r="ER51" s="737">
        <v>6157</v>
      </c>
      <c r="ES51" s="738">
        <f t="shared" si="309"/>
        <v>6157</v>
      </c>
      <c r="ET51" s="739">
        <f t="shared" si="310"/>
        <v>0</v>
      </c>
      <c r="EU51" s="740">
        <f t="shared" si="311"/>
        <v>0</v>
      </c>
      <c r="EV51" s="741"/>
      <c r="EW51" s="740">
        <f t="shared" si="311"/>
        <v>0</v>
      </c>
      <c r="EX51" s="741"/>
      <c r="EY51" s="740">
        <f t="shared" si="312"/>
        <v>0</v>
      </c>
      <c r="EZ51" s="741"/>
      <c r="FA51" s="740">
        <f t="shared" si="313"/>
        <v>0</v>
      </c>
      <c r="FB51" s="741"/>
      <c r="FC51" s="740">
        <f t="shared" si="314"/>
        <v>0</v>
      </c>
      <c r="FD51" s="741"/>
      <c r="FE51" s="740">
        <f t="shared" si="315"/>
        <v>0</v>
      </c>
      <c r="FF51" s="741"/>
      <c r="FG51" s="740">
        <f t="shared" si="316"/>
        <v>0</v>
      </c>
      <c r="FH51" s="741"/>
      <c r="FI51" s="740">
        <f t="shared" si="317"/>
        <v>0</v>
      </c>
      <c r="FJ51" s="741"/>
      <c r="FK51" s="740">
        <f t="shared" si="318"/>
        <v>0</v>
      </c>
      <c r="FL51" s="741"/>
      <c r="FM51" s="740">
        <f t="shared" si="319"/>
        <v>0</v>
      </c>
      <c r="FN51" s="741"/>
      <c r="FO51" s="743"/>
      <c r="FP51" s="744">
        <f t="shared" si="321"/>
        <v>0</v>
      </c>
      <c r="FQ51" s="745">
        <v>12</v>
      </c>
      <c r="FR51" s="746">
        <f t="shared" si="322"/>
        <v>0</v>
      </c>
      <c r="FS51" s="747"/>
      <c r="FT51" s="741"/>
      <c r="FU51" s="746">
        <f t="shared" si="323"/>
        <v>0</v>
      </c>
      <c r="FV51" s="746">
        <f t="shared" si="324"/>
        <v>0</v>
      </c>
      <c r="FW51" s="746">
        <f t="shared" si="325"/>
        <v>0</v>
      </c>
      <c r="FY51" s="1044"/>
      <c r="FZ51" s="755" t="s">
        <v>522</v>
      </c>
      <c r="GA51" s="737">
        <f t="shared" si="326"/>
        <v>1</v>
      </c>
      <c r="GB51" s="737">
        <v>6157</v>
      </c>
      <c r="GC51" s="738">
        <f t="shared" si="327"/>
        <v>6157</v>
      </c>
      <c r="GD51" s="743">
        <f t="shared" si="328"/>
        <v>6157</v>
      </c>
      <c r="GE51" s="743"/>
      <c r="GF51" s="737">
        <f t="shared" si="329"/>
        <v>0</v>
      </c>
      <c r="GG51" s="743"/>
      <c r="GH51" s="737">
        <f t="shared" si="330"/>
        <v>246.28</v>
      </c>
      <c r="GI51" s="743"/>
      <c r="GJ51" s="737">
        <f t="shared" si="331"/>
        <v>0</v>
      </c>
      <c r="GK51" s="743"/>
      <c r="GL51" s="737">
        <f t="shared" si="332"/>
        <v>0</v>
      </c>
      <c r="GM51" s="743"/>
      <c r="GN51" s="737">
        <f t="shared" si="333"/>
        <v>0</v>
      </c>
      <c r="GO51" s="743"/>
      <c r="GP51" s="737">
        <f t="shared" si="334"/>
        <v>10466.9</v>
      </c>
      <c r="GQ51" s="743"/>
      <c r="GR51" s="737">
        <f t="shared" si="335"/>
        <v>1847.1</v>
      </c>
      <c r="GS51" s="743"/>
      <c r="GT51" s="737">
        <f t="shared" si="336"/>
        <v>0</v>
      </c>
      <c r="GU51" s="743"/>
      <c r="GV51" s="737">
        <f t="shared" si="337"/>
        <v>0</v>
      </c>
      <c r="GW51" s="743"/>
      <c r="GX51" s="737">
        <f t="shared" si="338"/>
        <v>0</v>
      </c>
      <c r="GY51" s="743">
        <f t="shared" si="338"/>
        <v>0</v>
      </c>
      <c r="GZ51" s="744">
        <f t="shared" si="339"/>
        <v>18717.28</v>
      </c>
      <c r="HA51" s="745">
        <v>12</v>
      </c>
      <c r="HB51" s="746">
        <f t="shared" si="340"/>
        <v>224607.35999999999</v>
      </c>
      <c r="HC51" s="737">
        <f t="shared" si="341"/>
        <v>0</v>
      </c>
      <c r="HD51" s="737">
        <f t="shared" si="341"/>
        <v>0</v>
      </c>
      <c r="HE51" s="746">
        <f t="shared" si="342"/>
        <v>224607.35999999999</v>
      </c>
      <c r="HF51" s="746">
        <f t="shared" si="343"/>
        <v>67831.42</v>
      </c>
      <c r="HG51" s="746">
        <f t="shared" si="344"/>
        <v>292438.78000000003</v>
      </c>
    </row>
    <row r="52" spans="1:215" ht="15.75" hidden="1" x14ac:dyDescent="0.25">
      <c r="A52" s="1044"/>
      <c r="B52" s="755" t="s">
        <v>361</v>
      </c>
      <c r="C52" s="757">
        <v>0.5</v>
      </c>
      <c r="D52" s="737">
        <v>5071</v>
      </c>
      <c r="E52" s="738">
        <f t="shared" si="241"/>
        <v>5071</v>
      </c>
      <c r="F52" s="739">
        <f t="shared" si="242"/>
        <v>2535.5</v>
      </c>
      <c r="G52" s="740">
        <f t="shared" si="243"/>
        <v>0</v>
      </c>
      <c r="H52" s="741"/>
      <c r="I52" s="742">
        <f t="shared" si="243"/>
        <v>0</v>
      </c>
      <c r="J52" s="741"/>
      <c r="K52" s="742">
        <f t="shared" si="244"/>
        <v>0</v>
      </c>
      <c r="L52" s="741"/>
      <c r="M52" s="742">
        <f t="shared" si="245"/>
        <v>5</v>
      </c>
      <c r="N52" s="741">
        <f>(D52*C52)*5%</f>
        <v>126.78</v>
      </c>
      <c r="O52" s="742">
        <f t="shared" si="246"/>
        <v>0</v>
      </c>
      <c r="P52" s="741"/>
      <c r="Q52" s="742">
        <f t="shared" si="247"/>
        <v>198</v>
      </c>
      <c r="R52" s="741">
        <f>D52*C52*198%</f>
        <v>5020.29</v>
      </c>
      <c r="S52" s="742">
        <f t="shared" si="248"/>
        <v>30</v>
      </c>
      <c r="T52" s="741">
        <f t="shared" ref="T52" si="351">(D52*C52)*30%</f>
        <v>760.65</v>
      </c>
      <c r="U52" s="742">
        <f t="shared" si="249"/>
        <v>0</v>
      </c>
      <c r="V52" s="741"/>
      <c r="W52" s="742">
        <f t="shared" si="250"/>
        <v>0</v>
      </c>
      <c r="X52" s="741"/>
      <c r="Y52" s="742">
        <f t="shared" si="251"/>
        <v>0</v>
      </c>
      <c r="Z52" s="741"/>
      <c r="AA52" s="743">
        <f t="shared" si="252"/>
        <v>0</v>
      </c>
      <c r="AB52" s="744">
        <f t="shared" si="253"/>
        <v>8443.2199999999993</v>
      </c>
      <c r="AC52" s="745">
        <v>12</v>
      </c>
      <c r="AD52" s="746">
        <f t="shared" si="254"/>
        <v>101318.64</v>
      </c>
      <c r="AE52" s="747"/>
      <c r="AF52" s="741"/>
      <c r="AG52" s="746">
        <f t="shared" si="255"/>
        <v>101318.64</v>
      </c>
      <c r="AH52" s="746">
        <f t="shared" si="256"/>
        <v>30598.23</v>
      </c>
      <c r="AI52" s="746">
        <f t="shared" si="257"/>
        <v>131916.87</v>
      </c>
      <c r="AK52" s="1044"/>
      <c r="AL52" s="755" t="s">
        <v>361</v>
      </c>
      <c r="AM52" s="748">
        <v>0.5</v>
      </c>
      <c r="AN52" s="737">
        <v>5071</v>
      </c>
      <c r="AO52" s="738">
        <f t="shared" si="258"/>
        <v>5071</v>
      </c>
      <c r="AP52" s="739">
        <f t="shared" si="259"/>
        <v>2535.5</v>
      </c>
      <c r="AQ52" s="740">
        <f t="shared" si="260"/>
        <v>0</v>
      </c>
      <c r="AR52" s="741"/>
      <c r="AS52" s="740">
        <f t="shared" si="260"/>
        <v>0</v>
      </c>
      <c r="AT52" s="741"/>
      <c r="AU52" s="740">
        <f t="shared" si="261"/>
        <v>0</v>
      </c>
      <c r="AV52" s="741"/>
      <c r="AW52" s="740">
        <f t="shared" si="262"/>
        <v>0</v>
      </c>
      <c r="AX52" s="741"/>
      <c r="AY52" s="740">
        <f t="shared" si="263"/>
        <v>0</v>
      </c>
      <c r="AZ52" s="741"/>
      <c r="BA52" s="740">
        <f t="shared" si="264"/>
        <v>199</v>
      </c>
      <c r="BB52" s="741">
        <v>5045.6499999999996</v>
      </c>
      <c r="BC52" s="740">
        <f t="shared" si="265"/>
        <v>30</v>
      </c>
      <c r="BD52" s="741">
        <v>760.65</v>
      </c>
      <c r="BE52" s="740">
        <f t="shared" si="266"/>
        <v>0</v>
      </c>
      <c r="BF52" s="741"/>
      <c r="BG52" s="740">
        <f t="shared" si="267"/>
        <v>0</v>
      </c>
      <c r="BH52" s="741"/>
      <c r="BI52" s="740">
        <f t="shared" si="268"/>
        <v>0</v>
      </c>
      <c r="BJ52" s="741"/>
      <c r="BK52" s="743">
        <f t="shared" si="350"/>
        <v>0</v>
      </c>
      <c r="BL52" s="744">
        <f t="shared" si="270"/>
        <v>8341.7999999999993</v>
      </c>
      <c r="BM52" s="745">
        <v>12</v>
      </c>
      <c r="BN52" s="746">
        <f t="shared" si="271"/>
        <v>100101.6</v>
      </c>
      <c r="BO52" s="747"/>
      <c r="BP52" s="741"/>
      <c r="BQ52" s="746">
        <f t="shared" si="272"/>
        <v>100101.6</v>
      </c>
      <c r="BR52" s="746">
        <f t="shared" si="273"/>
        <v>30230.68</v>
      </c>
      <c r="BS52" s="746">
        <f t="shared" si="274"/>
        <v>130332.28</v>
      </c>
      <c r="BU52" s="1044"/>
      <c r="BV52" s="755" t="s">
        <v>361</v>
      </c>
      <c r="BW52" s="778">
        <v>1</v>
      </c>
      <c r="BX52" s="737">
        <v>5071</v>
      </c>
      <c r="BY52" s="738">
        <f t="shared" si="275"/>
        <v>5071</v>
      </c>
      <c r="BZ52" s="739">
        <f t="shared" si="276"/>
        <v>5071</v>
      </c>
      <c r="CA52" s="740">
        <f t="shared" si="277"/>
        <v>0</v>
      </c>
      <c r="CB52" s="741"/>
      <c r="CC52" s="740">
        <f t="shared" si="277"/>
        <v>0</v>
      </c>
      <c r="CD52" s="741"/>
      <c r="CE52" s="740">
        <f t="shared" si="278"/>
        <v>0</v>
      </c>
      <c r="CF52" s="741"/>
      <c r="CG52" s="740">
        <f t="shared" si="279"/>
        <v>75</v>
      </c>
      <c r="CH52" s="741">
        <v>3803.5</v>
      </c>
      <c r="CI52" s="740">
        <f t="shared" si="280"/>
        <v>0</v>
      </c>
      <c r="CJ52" s="741"/>
      <c r="CK52" s="740">
        <f t="shared" si="281"/>
        <v>0</v>
      </c>
      <c r="CL52" s="741">
        <v>0</v>
      </c>
      <c r="CM52" s="740">
        <f t="shared" si="282"/>
        <v>0</v>
      </c>
      <c r="CN52" s="741"/>
      <c r="CO52" s="740">
        <f t="shared" si="283"/>
        <v>0</v>
      </c>
      <c r="CP52" s="741"/>
      <c r="CQ52" s="740">
        <f t="shared" si="284"/>
        <v>0</v>
      </c>
      <c r="CR52" s="741"/>
      <c r="CS52" s="740">
        <f t="shared" si="285"/>
        <v>0</v>
      </c>
      <c r="CT52" s="741"/>
      <c r="CU52" s="743">
        <f t="shared" si="286"/>
        <v>6329.5</v>
      </c>
      <c r="CV52" s="744">
        <f t="shared" si="287"/>
        <v>15204</v>
      </c>
      <c r="CW52" s="745">
        <v>12</v>
      </c>
      <c r="CX52" s="746">
        <f t="shared" si="288"/>
        <v>182448</v>
      </c>
      <c r="CY52" s="747"/>
      <c r="CZ52" s="741"/>
      <c r="DA52" s="746">
        <f t="shared" si="289"/>
        <v>182448</v>
      </c>
      <c r="DB52" s="746">
        <f t="shared" si="290"/>
        <v>55099.3</v>
      </c>
      <c r="DC52" s="746">
        <f t="shared" si="291"/>
        <v>237547.3</v>
      </c>
      <c r="DD52" s="750"/>
      <c r="DE52" s="1044"/>
      <c r="DF52" s="755" t="s">
        <v>361</v>
      </c>
      <c r="DG52" s="757"/>
      <c r="DH52" s="737">
        <v>5071</v>
      </c>
      <c r="DI52" s="738">
        <f t="shared" si="292"/>
        <v>5071</v>
      </c>
      <c r="DJ52" s="739">
        <f t="shared" si="293"/>
        <v>0</v>
      </c>
      <c r="DK52" s="740">
        <f t="shared" si="294"/>
        <v>0</v>
      </c>
      <c r="DL52" s="741"/>
      <c r="DM52" s="740">
        <f t="shared" si="294"/>
        <v>0</v>
      </c>
      <c r="DN52" s="741"/>
      <c r="DO52" s="740">
        <f t="shared" si="295"/>
        <v>0</v>
      </c>
      <c r="DP52" s="741"/>
      <c r="DQ52" s="740">
        <f t="shared" si="296"/>
        <v>0</v>
      </c>
      <c r="DR52" s="741"/>
      <c r="DS52" s="740">
        <f t="shared" si="297"/>
        <v>0</v>
      </c>
      <c r="DT52" s="741"/>
      <c r="DU52" s="740">
        <f t="shared" si="298"/>
        <v>0</v>
      </c>
      <c r="DV52" s="741"/>
      <c r="DW52" s="740">
        <f t="shared" si="299"/>
        <v>0</v>
      </c>
      <c r="DX52" s="741"/>
      <c r="DY52" s="740">
        <f t="shared" si="300"/>
        <v>0</v>
      </c>
      <c r="DZ52" s="741"/>
      <c r="EA52" s="740">
        <f t="shared" si="301"/>
        <v>0</v>
      </c>
      <c r="EB52" s="741"/>
      <c r="EC52" s="740">
        <f t="shared" si="302"/>
        <v>0</v>
      </c>
      <c r="ED52" s="741"/>
      <c r="EE52" s="743">
        <f t="shared" si="303"/>
        <v>0</v>
      </c>
      <c r="EF52" s="744">
        <f t="shared" si="304"/>
        <v>0</v>
      </c>
      <c r="EG52" s="745">
        <v>12</v>
      </c>
      <c r="EH52" s="746">
        <f t="shared" si="305"/>
        <v>0</v>
      </c>
      <c r="EI52" s="747"/>
      <c r="EJ52" s="741"/>
      <c r="EK52" s="746">
        <f t="shared" si="306"/>
        <v>0</v>
      </c>
      <c r="EL52" s="746">
        <f t="shared" si="307"/>
        <v>0</v>
      </c>
      <c r="EM52" s="746">
        <f t="shared" si="308"/>
        <v>0</v>
      </c>
      <c r="EO52" s="1044"/>
      <c r="EP52" s="755" t="s">
        <v>361</v>
      </c>
      <c r="EQ52" s="757"/>
      <c r="ER52" s="737">
        <v>5071</v>
      </c>
      <c r="ES52" s="738">
        <f t="shared" si="309"/>
        <v>5071</v>
      </c>
      <c r="ET52" s="739">
        <f t="shared" si="310"/>
        <v>0</v>
      </c>
      <c r="EU52" s="740">
        <f t="shared" si="311"/>
        <v>0</v>
      </c>
      <c r="EV52" s="741"/>
      <c r="EW52" s="740">
        <f t="shared" si="311"/>
        <v>0</v>
      </c>
      <c r="EX52" s="741"/>
      <c r="EY52" s="740">
        <f t="shared" si="312"/>
        <v>0</v>
      </c>
      <c r="EZ52" s="741"/>
      <c r="FA52" s="740">
        <f t="shared" si="313"/>
        <v>0</v>
      </c>
      <c r="FB52" s="741"/>
      <c r="FC52" s="740">
        <f t="shared" si="314"/>
        <v>0</v>
      </c>
      <c r="FD52" s="741"/>
      <c r="FE52" s="740">
        <f t="shared" si="315"/>
        <v>0</v>
      </c>
      <c r="FF52" s="741"/>
      <c r="FG52" s="740">
        <f t="shared" si="316"/>
        <v>0</v>
      </c>
      <c r="FH52" s="741"/>
      <c r="FI52" s="740">
        <f t="shared" si="317"/>
        <v>0</v>
      </c>
      <c r="FJ52" s="741"/>
      <c r="FK52" s="740">
        <f t="shared" si="318"/>
        <v>0</v>
      </c>
      <c r="FL52" s="741"/>
      <c r="FM52" s="740">
        <f t="shared" si="319"/>
        <v>0</v>
      </c>
      <c r="FN52" s="741"/>
      <c r="FO52" s="743">
        <f t="shared" ref="FO52" si="352">IF(((SUM(ET52:FN52))&gt;(15279*EQ52)),0,((15279*EQ52)-(SUM(ET52:FN52))))</f>
        <v>0</v>
      </c>
      <c r="FP52" s="744">
        <f t="shared" si="321"/>
        <v>0</v>
      </c>
      <c r="FQ52" s="745">
        <v>12</v>
      </c>
      <c r="FR52" s="746">
        <f t="shared" si="322"/>
        <v>0</v>
      </c>
      <c r="FS52" s="747"/>
      <c r="FT52" s="741"/>
      <c r="FU52" s="746">
        <f t="shared" si="323"/>
        <v>0</v>
      </c>
      <c r="FV52" s="746">
        <f t="shared" si="324"/>
        <v>0</v>
      </c>
      <c r="FW52" s="746">
        <f t="shared" si="325"/>
        <v>0</v>
      </c>
      <c r="FY52" s="1044"/>
      <c r="FZ52" s="755" t="s">
        <v>361</v>
      </c>
      <c r="GA52" s="737">
        <f t="shared" si="326"/>
        <v>2</v>
      </c>
      <c r="GB52" s="737">
        <v>5071</v>
      </c>
      <c r="GC52" s="738">
        <f t="shared" si="327"/>
        <v>5071</v>
      </c>
      <c r="GD52" s="743">
        <f t="shared" si="328"/>
        <v>10142</v>
      </c>
      <c r="GE52" s="743"/>
      <c r="GF52" s="737">
        <f t="shared" si="329"/>
        <v>0</v>
      </c>
      <c r="GG52" s="743"/>
      <c r="GH52" s="737">
        <f t="shared" si="330"/>
        <v>0</v>
      </c>
      <c r="GI52" s="743"/>
      <c r="GJ52" s="737">
        <f t="shared" si="331"/>
        <v>0</v>
      </c>
      <c r="GK52" s="743"/>
      <c r="GL52" s="737">
        <f t="shared" si="332"/>
        <v>3930.28</v>
      </c>
      <c r="GM52" s="743"/>
      <c r="GN52" s="737">
        <f t="shared" si="333"/>
        <v>0</v>
      </c>
      <c r="GO52" s="743"/>
      <c r="GP52" s="737">
        <f t="shared" si="334"/>
        <v>10065.94</v>
      </c>
      <c r="GQ52" s="743"/>
      <c r="GR52" s="737">
        <f t="shared" si="335"/>
        <v>1521.3</v>
      </c>
      <c r="GS52" s="743"/>
      <c r="GT52" s="737">
        <f t="shared" si="336"/>
        <v>0</v>
      </c>
      <c r="GU52" s="743"/>
      <c r="GV52" s="737">
        <f t="shared" si="337"/>
        <v>0</v>
      </c>
      <c r="GW52" s="743"/>
      <c r="GX52" s="737">
        <f t="shared" si="338"/>
        <v>0</v>
      </c>
      <c r="GY52" s="743">
        <f t="shared" si="338"/>
        <v>6329.5</v>
      </c>
      <c r="GZ52" s="744">
        <f t="shared" si="339"/>
        <v>31989.02</v>
      </c>
      <c r="HA52" s="745">
        <v>12</v>
      </c>
      <c r="HB52" s="746">
        <f t="shared" si="340"/>
        <v>383868.24</v>
      </c>
      <c r="HC52" s="737">
        <f t="shared" si="341"/>
        <v>0</v>
      </c>
      <c r="HD52" s="737">
        <f t="shared" si="341"/>
        <v>0</v>
      </c>
      <c r="HE52" s="746">
        <f t="shared" si="342"/>
        <v>383868.24</v>
      </c>
      <c r="HF52" s="746">
        <f t="shared" si="343"/>
        <v>115928.21</v>
      </c>
      <c r="HG52" s="746">
        <f t="shared" si="344"/>
        <v>499796.45</v>
      </c>
    </row>
    <row r="53" spans="1:215" ht="15.75" hidden="1" x14ac:dyDescent="0.25">
      <c r="A53" s="1044"/>
      <c r="B53" s="779" t="s">
        <v>43</v>
      </c>
      <c r="C53" s="737"/>
      <c r="D53" s="737">
        <v>6449</v>
      </c>
      <c r="E53" s="738">
        <f t="shared" si="241"/>
        <v>6449</v>
      </c>
      <c r="F53" s="739">
        <f t="shared" si="242"/>
        <v>0</v>
      </c>
      <c r="G53" s="740">
        <f t="shared" si="243"/>
        <v>0</v>
      </c>
      <c r="H53" s="741"/>
      <c r="I53" s="742">
        <f t="shared" si="243"/>
        <v>0</v>
      </c>
      <c r="J53" s="741"/>
      <c r="K53" s="742">
        <f t="shared" si="244"/>
        <v>0</v>
      </c>
      <c r="L53" s="741"/>
      <c r="M53" s="742">
        <f t="shared" si="245"/>
        <v>0</v>
      </c>
      <c r="N53" s="741"/>
      <c r="O53" s="742">
        <f t="shared" si="246"/>
        <v>0</v>
      </c>
      <c r="P53" s="741"/>
      <c r="Q53" s="742">
        <f t="shared" si="247"/>
        <v>0</v>
      </c>
      <c r="R53" s="741"/>
      <c r="S53" s="742">
        <f t="shared" si="248"/>
        <v>0</v>
      </c>
      <c r="T53" s="741"/>
      <c r="U53" s="742">
        <f t="shared" si="249"/>
        <v>0</v>
      </c>
      <c r="V53" s="741"/>
      <c r="W53" s="742">
        <f t="shared" si="250"/>
        <v>0</v>
      </c>
      <c r="X53" s="741"/>
      <c r="Y53" s="742">
        <f t="shared" si="251"/>
        <v>0</v>
      </c>
      <c r="Z53" s="741"/>
      <c r="AA53" s="743">
        <f t="shared" si="252"/>
        <v>0</v>
      </c>
      <c r="AB53" s="744">
        <f t="shared" si="253"/>
        <v>0</v>
      </c>
      <c r="AC53" s="745">
        <v>12</v>
      </c>
      <c r="AD53" s="746">
        <f t="shared" si="254"/>
        <v>0</v>
      </c>
      <c r="AE53" s="747"/>
      <c r="AF53" s="741"/>
      <c r="AG53" s="746">
        <f t="shared" si="255"/>
        <v>0</v>
      </c>
      <c r="AH53" s="746">
        <f t="shared" si="256"/>
        <v>0</v>
      </c>
      <c r="AI53" s="746">
        <f t="shared" si="257"/>
        <v>0</v>
      </c>
      <c r="AK53" s="1044"/>
      <c r="AL53" s="779" t="s">
        <v>43</v>
      </c>
      <c r="AM53" s="737"/>
      <c r="AN53" s="737">
        <v>6449</v>
      </c>
      <c r="AO53" s="738">
        <f t="shared" si="258"/>
        <v>6449</v>
      </c>
      <c r="AP53" s="739">
        <f t="shared" si="259"/>
        <v>0</v>
      </c>
      <c r="AQ53" s="740">
        <f t="shared" si="260"/>
        <v>0</v>
      </c>
      <c r="AR53" s="741"/>
      <c r="AS53" s="740">
        <f t="shared" si="260"/>
        <v>0</v>
      </c>
      <c r="AT53" s="741"/>
      <c r="AU53" s="740">
        <f t="shared" si="261"/>
        <v>0</v>
      </c>
      <c r="AV53" s="741"/>
      <c r="AW53" s="740">
        <f t="shared" si="262"/>
        <v>0</v>
      </c>
      <c r="AX53" s="741"/>
      <c r="AY53" s="740">
        <f t="shared" si="263"/>
        <v>0</v>
      </c>
      <c r="AZ53" s="741"/>
      <c r="BA53" s="740">
        <f t="shared" si="264"/>
        <v>0</v>
      </c>
      <c r="BB53" s="741"/>
      <c r="BC53" s="740">
        <f t="shared" si="265"/>
        <v>0</v>
      </c>
      <c r="BD53" s="741"/>
      <c r="BE53" s="740">
        <f t="shared" si="266"/>
        <v>0</v>
      </c>
      <c r="BF53" s="741"/>
      <c r="BG53" s="740">
        <f t="shared" si="267"/>
        <v>0</v>
      </c>
      <c r="BH53" s="741"/>
      <c r="BI53" s="740">
        <f t="shared" si="268"/>
        <v>0</v>
      </c>
      <c r="BJ53" s="741"/>
      <c r="BK53" s="743">
        <f t="shared" ref="BK53:BK55" si="353">IF(((SUM(AP53:BJ53))&gt;(15279*AM53)),0,((15279*AM53)-(SUM(AP53:BJ53))))</f>
        <v>0</v>
      </c>
      <c r="BL53" s="744">
        <f t="shared" si="270"/>
        <v>0</v>
      </c>
      <c r="BM53" s="745">
        <v>12</v>
      </c>
      <c r="BN53" s="746">
        <f t="shared" si="271"/>
        <v>0</v>
      </c>
      <c r="BO53" s="747"/>
      <c r="BP53" s="741"/>
      <c r="BQ53" s="746">
        <f t="shared" si="272"/>
        <v>0</v>
      </c>
      <c r="BR53" s="746">
        <f t="shared" si="273"/>
        <v>0</v>
      </c>
      <c r="BS53" s="746">
        <f t="shared" si="274"/>
        <v>0</v>
      </c>
      <c r="BU53" s="1044"/>
      <c r="BV53" s="779" t="s">
        <v>43</v>
      </c>
      <c r="BW53" s="780">
        <v>2.5</v>
      </c>
      <c r="BX53" s="737">
        <v>6449</v>
      </c>
      <c r="BY53" s="738">
        <f t="shared" si="275"/>
        <v>6449</v>
      </c>
      <c r="BZ53" s="739">
        <f t="shared" si="276"/>
        <v>16122.5</v>
      </c>
      <c r="CA53" s="740">
        <f t="shared" si="277"/>
        <v>0</v>
      </c>
      <c r="CB53" s="741"/>
      <c r="CC53" s="740">
        <f t="shared" si="277"/>
        <v>0</v>
      </c>
      <c r="CD53" s="741"/>
      <c r="CE53" s="740">
        <f t="shared" si="278"/>
        <v>0</v>
      </c>
      <c r="CF53" s="741"/>
      <c r="CG53" s="740">
        <f t="shared" si="279"/>
        <v>0</v>
      </c>
      <c r="CH53" s="741"/>
      <c r="CI53" s="740">
        <f t="shared" si="280"/>
        <v>0</v>
      </c>
      <c r="CJ53" s="741"/>
      <c r="CK53" s="740">
        <f t="shared" si="281"/>
        <v>0</v>
      </c>
      <c r="CL53" s="741">
        <v>0</v>
      </c>
      <c r="CM53" s="740">
        <f t="shared" si="282"/>
        <v>15</v>
      </c>
      <c r="CN53" s="741">
        <v>2418.38</v>
      </c>
      <c r="CO53" s="740">
        <f t="shared" si="283"/>
        <v>0</v>
      </c>
      <c r="CP53" s="741"/>
      <c r="CQ53" s="740">
        <f t="shared" si="284"/>
        <v>0</v>
      </c>
      <c r="CR53" s="741"/>
      <c r="CS53" s="740">
        <f t="shared" si="285"/>
        <v>0</v>
      </c>
      <c r="CT53" s="741"/>
      <c r="CU53" s="743">
        <f t="shared" si="286"/>
        <v>19641.62</v>
      </c>
      <c r="CV53" s="744">
        <f t="shared" si="287"/>
        <v>38182.5</v>
      </c>
      <c r="CW53" s="745">
        <v>12</v>
      </c>
      <c r="CX53" s="746">
        <f t="shared" si="288"/>
        <v>458190</v>
      </c>
      <c r="CY53" s="747"/>
      <c r="CZ53" s="741"/>
      <c r="DA53" s="746">
        <f t="shared" si="289"/>
        <v>458190</v>
      </c>
      <c r="DB53" s="746">
        <f t="shared" si="290"/>
        <v>138373.38</v>
      </c>
      <c r="DC53" s="746">
        <f t="shared" si="291"/>
        <v>596563.38</v>
      </c>
      <c r="DD53" s="750"/>
      <c r="DE53" s="1044"/>
      <c r="DF53" s="779" t="s">
        <v>43</v>
      </c>
      <c r="DG53" s="757"/>
      <c r="DH53" s="737">
        <v>6449</v>
      </c>
      <c r="DI53" s="738">
        <f t="shared" si="292"/>
        <v>6449</v>
      </c>
      <c r="DJ53" s="739">
        <f t="shared" si="293"/>
        <v>0</v>
      </c>
      <c r="DK53" s="740">
        <f t="shared" si="294"/>
        <v>0</v>
      </c>
      <c r="DL53" s="741"/>
      <c r="DM53" s="740">
        <f t="shared" si="294"/>
        <v>0</v>
      </c>
      <c r="DN53" s="741"/>
      <c r="DO53" s="740">
        <f t="shared" si="295"/>
        <v>0</v>
      </c>
      <c r="DP53" s="741"/>
      <c r="DQ53" s="740">
        <f t="shared" si="296"/>
        <v>0</v>
      </c>
      <c r="DR53" s="741"/>
      <c r="DS53" s="740">
        <f t="shared" si="297"/>
        <v>0</v>
      </c>
      <c r="DT53" s="741"/>
      <c r="DU53" s="740">
        <f t="shared" si="298"/>
        <v>0</v>
      </c>
      <c r="DV53" s="741"/>
      <c r="DW53" s="740">
        <f t="shared" si="299"/>
        <v>0</v>
      </c>
      <c r="DX53" s="741"/>
      <c r="DY53" s="740">
        <f t="shared" si="300"/>
        <v>0</v>
      </c>
      <c r="DZ53" s="741"/>
      <c r="EA53" s="740">
        <f t="shared" si="301"/>
        <v>0</v>
      </c>
      <c r="EB53" s="741"/>
      <c r="EC53" s="740">
        <f t="shared" si="302"/>
        <v>0</v>
      </c>
      <c r="ED53" s="741"/>
      <c r="EE53" s="743">
        <f t="shared" si="303"/>
        <v>0</v>
      </c>
      <c r="EF53" s="744">
        <f t="shared" si="304"/>
        <v>0</v>
      </c>
      <c r="EG53" s="745">
        <v>12</v>
      </c>
      <c r="EH53" s="746">
        <f t="shared" si="305"/>
        <v>0</v>
      </c>
      <c r="EI53" s="747"/>
      <c r="EJ53" s="741"/>
      <c r="EK53" s="746">
        <f t="shared" si="306"/>
        <v>0</v>
      </c>
      <c r="EL53" s="746">
        <f t="shared" si="307"/>
        <v>0</v>
      </c>
      <c r="EM53" s="746">
        <f t="shared" si="308"/>
        <v>0</v>
      </c>
      <c r="EO53" s="1044"/>
      <c r="EP53" s="779" t="s">
        <v>43</v>
      </c>
      <c r="EQ53" s="757"/>
      <c r="ER53" s="737">
        <v>6449</v>
      </c>
      <c r="ES53" s="738">
        <f t="shared" si="309"/>
        <v>6449</v>
      </c>
      <c r="ET53" s="739">
        <f t="shared" si="310"/>
        <v>0</v>
      </c>
      <c r="EU53" s="740">
        <f t="shared" si="311"/>
        <v>0</v>
      </c>
      <c r="EV53" s="741"/>
      <c r="EW53" s="740">
        <f t="shared" si="311"/>
        <v>0</v>
      </c>
      <c r="EX53" s="741"/>
      <c r="EY53" s="740">
        <f t="shared" si="312"/>
        <v>0</v>
      </c>
      <c r="EZ53" s="741"/>
      <c r="FA53" s="740">
        <f t="shared" si="313"/>
        <v>0</v>
      </c>
      <c r="FB53" s="741"/>
      <c r="FC53" s="740">
        <f t="shared" si="314"/>
        <v>0</v>
      </c>
      <c r="FD53" s="741"/>
      <c r="FE53" s="740">
        <f t="shared" si="315"/>
        <v>0</v>
      </c>
      <c r="FF53" s="741"/>
      <c r="FG53" s="740">
        <f t="shared" si="316"/>
        <v>0</v>
      </c>
      <c r="FH53" s="741"/>
      <c r="FI53" s="740">
        <f t="shared" si="317"/>
        <v>0</v>
      </c>
      <c r="FJ53" s="741"/>
      <c r="FK53" s="740">
        <f t="shared" si="318"/>
        <v>0</v>
      </c>
      <c r="FL53" s="741"/>
      <c r="FM53" s="740">
        <f t="shared" si="319"/>
        <v>0</v>
      </c>
      <c r="FN53" s="741"/>
      <c r="FO53" s="743"/>
      <c r="FP53" s="744">
        <f t="shared" si="321"/>
        <v>0</v>
      </c>
      <c r="FQ53" s="745">
        <v>12</v>
      </c>
      <c r="FR53" s="746">
        <f t="shared" si="322"/>
        <v>0</v>
      </c>
      <c r="FS53" s="747"/>
      <c r="FT53" s="741"/>
      <c r="FU53" s="746">
        <f t="shared" si="323"/>
        <v>0</v>
      </c>
      <c r="FV53" s="746">
        <f t="shared" si="324"/>
        <v>0</v>
      </c>
      <c r="FW53" s="746">
        <f t="shared" si="325"/>
        <v>0</v>
      </c>
      <c r="FY53" s="1044"/>
      <c r="FZ53" s="779" t="s">
        <v>43</v>
      </c>
      <c r="GA53" s="737">
        <f t="shared" si="326"/>
        <v>2.5</v>
      </c>
      <c r="GB53" s="737">
        <v>6449</v>
      </c>
      <c r="GC53" s="738">
        <f t="shared" si="327"/>
        <v>6449</v>
      </c>
      <c r="GD53" s="743">
        <f t="shared" si="328"/>
        <v>16122.5</v>
      </c>
      <c r="GE53" s="743"/>
      <c r="GF53" s="737">
        <f t="shared" si="329"/>
        <v>0</v>
      </c>
      <c r="GG53" s="743"/>
      <c r="GH53" s="737">
        <f t="shared" si="330"/>
        <v>0</v>
      </c>
      <c r="GI53" s="743"/>
      <c r="GJ53" s="737">
        <f t="shared" si="331"/>
        <v>0</v>
      </c>
      <c r="GK53" s="743"/>
      <c r="GL53" s="737">
        <f t="shared" si="332"/>
        <v>0</v>
      </c>
      <c r="GM53" s="743"/>
      <c r="GN53" s="737">
        <f t="shared" si="333"/>
        <v>0</v>
      </c>
      <c r="GO53" s="743"/>
      <c r="GP53" s="737">
        <f t="shared" si="334"/>
        <v>0</v>
      </c>
      <c r="GQ53" s="743"/>
      <c r="GR53" s="737">
        <f t="shared" si="335"/>
        <v>2418.38</v>
      </c>
      <c r="GS53" s="743"/>
      <c r="GT53" s="737">
        <f t="shared" si="336"/>
        <v>0</v>
      </c>
      <c r="GU53" s="743"/>
      <c r="GV53" s="737">
        <f t="shared" si="337"/>
        <v>0</v>
      </c>
      <c r="GW53" s="743"/>
      <c r="GX53" s="737">
        <f t="shared" si="338"/>
        <v>0</v>
      </c>
      <c r="GY53" s="743">
        <f t="shared" si="338"/>
        <v>19641.62</v>
      </c>
      <c r="GZ53" s="744">
        <f t="shared" si="339"/>
        <v>38182.5</v>
      </c>
      <c r="HA53" s="745">
        <v>12</v>
      </c>
      <c r="HB53" s="746">
        <f t="shared" si="340"/>
        <v>458190</v>
      </c>
      <c r="HC53" s="737">
        <f t="shared" si="341"/>
        <v>0</v>
      </c>
      <c r="HD53" s="737">
        <f t="shared" si="341"/>
        <v>0</v>
      </c>
      <c r="HE53" s="746">
        <f t="shared" si="342"/>
        <v>458190</v>
      </c>
      <c r="HF53" s="746">
        <f t="shared" si="343"/>
        <v>138373.38</v>
      </c>
      <c r="HG53" s="746">
        <f t="shared" si="344"/>
        <v>596563.38</v>
      </c>
    </row>
    <row r="54" spans="1:215" ht="15.75" hidden="1" x14ac:dyDescent="0.25">
      <c r="A54" s="1044"/>
      <c r="B54" s="752"/>
      <c r="C54" s="737"/>
      <c r="D54" s="737"/>
      <c r="E54" s="738">
        <f t="shared" si="241"/>
        <v>0</v>
      </c>
      <c r="F54" s="739">
        <f t="shared" si="242"/>
        <v>0</v>
      </c>
      <c r="G54" s="740">
        <f t="shared" si="243"/>
        <v>0</v>
      </c>
      <c r="H54" s="741"/>
      <c r="I54" s="742">
        <f t="shared" si="243"/>
        <v>0</v>
      </c>
      <c r="J54" s="741"/>
      <c r="K54" s="742">
        <f t="shared" si="244"/>
        <v>0</v>
      </c>
      <c r="L54" s="741"/>
      <c r="M54" s="742">
        <f t="shared" si="245"/>
        <v>0</v>
      </c>
      <c r="N54" s="741"/>
      <c r="O54" s="742">
        <f t="shared" si="246"/>
        <v>0</v>
      </c>
      <c r="P54" s="741"/>
      <c r="Q54" s="742">
        <f t="shared" si="247"/>
        <v>0</v>
      </c>
      <c r="R54" s="741"/>
      <c r="S54" s="742">
        <f t="shared" si="248"/>
        <v>0</v>
      </c>
      <c r="T54" s="741"/>
      <c r="U54" s="742">
        <f t="shared" si="249"/>
        <v>0</v>
      </c>
      <c r="V54" s="741"/>
      <c r="W54" s="742">
        <f t="shared" si="250"/>
        <v>0</v>
      </c>
      <c r="X54" s="741"/>
      <c r="Y54" s="742">
        <f t="shared" si="251"/>
        <v>0</v>
      </c>
      <c r="Z54" s="741"/>
      <c r="AA54" s="743">
        <f t="shared" si="252"/>
        <v>0</v>
      </c>
      <c r="AB54" s="744">
        <f t="shared" si="253"/>
        <v>0</v>
      </c>
      <c r="AC54" s="745">
        <v>12</v>
      </c>
      <c r="AD54" s="746">
        <f t="shared" si="254"/>
        <v>0</v>
      </c>
      <c r="AE54" s="747"/>
      <c r="AF54" s="741"/>
      <c r="AG54" s="746">
        <f t="shared" si="255"/>
        <v>0</v>
      </c>
      <c r="AH54" s="746">
        <f t="shared" si="256"/>
        <v>0</v>
      </c>
      <c r="AI54" s="746">
        <f t="shared" si="257"/>
        <v>0</v>
      </c>
      <c r="AK54" s="1044"/>
      <c r="AL54" s="752"/>
      <c r="AM54" s="737"/>
      <c r="AN54" s="737"/>
      <c r="AO54" s="738">
        <f t="shared" si="258"/>
        <v>0</v>
      </c>
      <c r="AP54" s="739">
        <f t="shared" si="259"/>
        <v>0</v>
      </c>
      <c r="AQ54" s="740">
        <f t="shared" si="260"/>
        <v>0</v>
      </c>
      <c r="AR54" s="741"/>
      <c r="AS54" s="740">
        <f t="shared" si="260"/>
        <v>0</v>
      </c>
      <c r="AT54" s="741"/>
      <c r="AU54" s="740">
        <f t="shared" si="261"/>
        <v>0</v>
      </c>
      <c r="AV54" s="741"/>
      <c r="AW54" s="740">
        <f t="shared" si="262"/>
        <v>0</v>
      </c>
      <c r="AX54" s="741"/>
      <c r="AY54" s="740">
        <f t="shared" si="263"/>
        <v>0</v>
      </c>
      <c r="AZ54" s="741"/>
      <c r="BA54" s="740">
        <f t="shared" si="264"/>
        <v>0</v>
      </c>
      <c r="BB54" s="741"/>
      <c r="BC54" s="740">
        <f t="shared" si="265"/>
        <v>0</v>
      </c>
      <c r="BD54" s="741"/>
      <c r="BE54" s="740">
        <f t="shared" si="266"/>
        <v>0</v>
      </c>
      <c r="BF54" s="741"/>
      <c r="BG54" s="740">
        <f t="shared" si="267"/>
        <v>0</v>
      </c>
      <c r="BH54" s="741"/>
      <c r="BI54" s="740">
        <f t="shared" si="268"/>
        <v>0</v>
      </c>
      <c r="BJ54" s="741"/>
      <c r="BK54" s="743">
        <f t="shared" si="353"/>
        <v>0</v>
      </c>
      <c r="BL54" s="744">
        <f t="shared" si="270"/>
        <v>0</v>
      </c>
      <c r="BM54" s="745">
        <v>12</v>
      </c>
      <c r="BN54" s="746">
        <f t="shared" si="271"/>
        <v>0</v>
      </c>
      <c r="BO54" s="747"/>
      <c r="BP54" s="741"/>
      <c r="BQ54" s="746">
        <f t="shared" si="272"/>
        <v>0</v>
      </c>
      <c r="BR54" s="746">
        <f t="shared" si="273"/>
        <v>0</v>
      </c>
      <c r="BS54" s="746">
        <f t="shared" si="274"/>
        <v>0</v>
      </c>
      <c r="BU54" s="1044"/>
      <c r="BV54" s="752"/>
      <c r="BW54" s="737"/>
      <c r="BX54" s="737"/>
      <c r="BY54" s="738">
        <f t="shared" si="275"/>
        <v>0</v>
      </c>
      <c r="BZ54" s="739">
        <f t="shared" si="276"/>
        <v>0</v>
      </c>
      <c r="CA54" s="740">
        <f t="shared" si="277"/>
        <v>0</v>
      </c>
      <c r="CB54" s="741"/>
      <c r="CC54" s="740">
        <f t="shared" si="277"/>
        <v>0</v>
      </c>
      <c r="CD54" s="741"/>
      <c r="CE54" s="740">
        <f t="shared" si="278"/>
        <v>0</v>
      </c>
      <c r="CF54" s="741"/>
      <c r="CG54" s="740">
        <f t="shared" si="279"/>
        <v>0</v>
      </c>
      <c r="CH54" s="741"/>
      <c r="CI54" s="740">
        <f t="shared" si="280"/>
        <v>0</v>
      </c>
      <c r="CJ54" s="741"/>
      <c r="CK54" s="740">
        <f t="shared" si="281"/>
        <v>0</v>
      </c>
      <c r="CL54" s="741"/>
      <c r="CM54" s="740">
        <f t="shared" si="282"/>
        <v>0</v>
      </c>
      <c r="CN54" s="741"/>
      <c r="CO54" s="740">
        <f t="shared" si="283"/>
        <v>0</v>
      </c>
      <c r="CP54" s="741"/>
      <c r="CQ54" s="740">
        <f t="shared" si="284"/>
        <v>0</v>
      </c>
      <c r="CR54" s="741"/>
      <c r="CS54" s="740">
        <f t="shared" si="285"/>
        <v>0</v>
      </c>
      <c r="CT54" s="741"/>
      <c r="CU54" s="743">
        <f t="shared" si="286"/>
        <v>0</v>
      </c>
      <c r="CV54" s="744">
        <f t="shared" si="287"/>
        <v>0</v>
      </c>
      <c r="CW54" s="745">
        <v>12</v>
      </c>
      <c r="CX54" s="746">
        <f t="shared" si="288"/>
        <v>0</v>
      </c>
      <c r="CY54" s="747"/>
      <c r="CZ54" s="741"/>
      <c r="DA54" s="746">
        <f t="shared" si="289"/>
        <v>0</v>
      </c>
      <c r="DB54" s="746">
        <f t="shared" si="290"/>
        <v>0</v>
      </c>
      <c r="DC54" s="746">
        <f t="shared" si="291"/>
        <v>0</v>
      </c>
      <c r="DD54" s="750"/>
      <c r="DE54" s="1044"/>
      <c r="DF54" s="752"/>
      <c r="DG54" s="757"/>
      <c r="DH54" s="737"/>
      <c r="DI54" s="738">
        <f t="shared" si="292"/>
        <v>0</v>
      </c>
      <c r="DJ54" s="739">
        <f t="shared" si="293"/>
        <v>0</v>
      </c>
      <c r="DK54" s="740">
        <f t="shared" si="294"/>
        <v>0</v>
      </c>
      <c r="DL54" s="741"/>
      <c r="DM54" s="740">
        <f t="shared" si="294"/>
        <v>0</v>
      </c>
      <c r="DN54" s="741"/>
      <c r="DO54" s="740">
        <f t="shared" si="295"/>
        <v>0</v>
      </c>
      <c r="DP54" s="741"/>
      <c r="DQ54" s="740">
        <f t="shared" si="296"/>
        <v>0</v>
      </c>
      <c r="DR54" s="741"/>
      <c r="DS54" s="740">
        <f t="shared" si="297"/>
        <v>0</v>
      </c>
      <c r="DT54" s="741"/>
      <c r="DU54" s="740">
        <f t="shared" si="298"/>
        <v>0</v>
      </c>
      <c r="DV54" s="741"/>
      <c r="DW54" s="740">
        <f t="shared" si="299"/>
        <v>0</v>
      </c>
      <c r="DX54" s="741"/>
      <c r="DY54" s="740">
        <f t="shared" si="300"/>
        <v>0</v>
      </c>
      <c r="DZ54" s="741"/>
      <c r="EA54" s="740">
        <f t="shared" si="301"/>
        <v>0</v>
      </c>
      <c r="EB54" s="741"/>
      <c r="EC54" s="740">
        <f t="shared" si="302"/>
        <v>0</v>
      </c>
      <c r="ED54" s="741"/>
      <c r="EE54" s="743">
        <f t="shared" si="303"/>
        <v>0</v>
      </c>
      <c r="EF54" s="744">
        <f t="shared" si="304"/>
        <v>0</v>
      </c>
      <c r="EG54" s="745">
        <v>12</v>
      </c>
      <c r="EH54" s="746">
        <f t="shared" si="305"/>
        <v>0</v>
      </c>
      <c r="EI54" s="747"/>
      <c r="EJ54" s="741"/>
      <c r="EK54" s="746">
        <f t="shared" si="306"/>
        <v>0</v>
      </c>
      <c r="EL54" s="746">
        <f t="shared" si="307"/>
        <v>0</v>
      </c>
      <c r="EM54" s="746">
        <f t="shared" si="308"/>
        <v>0</v>
      </c>
      <c r="EO54" s="1044"/>
      <c r="EP54" s="752"/>
      <c r="EQ54" s="757"/>
      <c r="ER54" s="737"/>
      <c r="ES54" s="738">
        <f t="shared" si="309"/>
        <v>0</v>
      </c>
      <c r="ET54" s="739">
        <f t="shared" si="310"/>
        <v>0</v>
      </c>
      <c r="EU54" s="740">
        <f t="shared" si="311"/>
        <v>0</v>
      </c>
      <c r="EV54" s="741"/>
      <c r="EW54" s="740">
        <f t="shared" si="311"/>
        <v>0</v>
      </c>
      <c r="EX54" s="741"/>
      <c r="EY54" s="740">
        <f t="shared" si="312"/>
        <v>0</v>
      </c>
      <c r="EZ54" s="741"/>
      <c r="FA54" s="740">
        <f t="shared" si="313"/>
        <v>0</v>
      </c>
      <c r="FB54" s="741"/>
      <c r="FC54" s="740">
        <f t="shared" si="314"/>
        <v>0</v>
      </c>
      <c r="FD54" s="741"/>
      <c r="FE54" s="740">
        <f t="shared" si="315"/>
        <v>0</v>
      </c>
      <c r="FF54" s="741"/>
      <c r="FG54" s="740">
        <f t="shared" si="316"/>
        <v>0</v>
      </c>
      <c r="FH54" s="741"/>
      <c r="FI54" s="740">
        <f t="shared" si="317"/>
        <v>0</v>
      </c>
      <c r="FJ54" s="741"/>
      <c r="FK54" s="740">
        <f t="shared" si="318"/>
        <v>0</v>
      </c>
      <c r="FL54" s="741"/>
      <c r="FM54" s="740">
        <f t="shared" si="319"/>
        <v>0</v>
      </c>
      <c r="FN54" s="741"/>
      <c r="FO54" s="743"/>
      <c r="FP54" s="744">
        <f t="shared" si="321"/>
        <v>0</v>
      </c>
      <c r="FQ54" s="745">
        <v>12</v>
      </c>
      <c r="FR54" s="746">
        <f t="shared" si="322"/>
        <v>0</v>
      </c>
      <c r="FS54" s="747"/>
      <c r="FT54" s="741"/>
      <c r="FU54" s="746">
        <f t="shared" si="323"/>
        <v>0</v>
      </c>
      <c r="FV54" s="746">
        <f t="shared" si="324"/>
        <v>0</v>
      </c>
      <c r="FW54" s="746">
        <f t="shared" si="325"/>
        <v>0</v>
      </c>
      <c r="FY54" s="1044"/>
      <c r="FZ54" s="752"/>
      <c r="GA54" s="737">
        <f t="shared" si="326"/>
        <v>0</v>
      </c>
      <c r="GB54" s="737"/>
      <c r="GC54" s="738">
        <f t="shared" si="327"/>
        <v>0</v>
      </c>
      <c r="GD54" s="743">
        <f t="shared" si="328"/>
        <v>0</v>
      </c>
      <c r="GE54" s="743"/>
      <c r="GF54" s="737">
        <f t="shared" si="329"/>
        <v>0</v>
      </c>
      <c r="GG54" s="743"/>
      <c r="GH54" s="737">
        <f t="shared" si="330"/>
        <v>0</v>
      </c>
      <c r="GI54" s="743"/>
      <c r="GJ54" s="737">
        <f t="shared" si="331"/>
        <v>0</v>
      </c>
      <c r="GK54" s="743"/>
      <c r="GL54" s="737">
        <f t="shared" si="332"/>
        <v>0</v>
      </c>
      <c r="GM54" s="743"/>
      <c r="GN54" s="737">
        <f t="shared" si="333"/>
        <v>0</v>
      </c>
      <c r="GO54" s="743"/>
      <c r="GP54" s="737">
        <f t="shared" si="334"/>
        <v>0</v>
      </c>
      <c r="GQ54" s="743"/>
      <c r="GR54" s="737">
        <f t="shared" si="335"/>
        <v>0</v>
      </c>
      <c r="GS54" s="743"/>
      <c r="GT54" s="737">
        <f t="shared" si="336"/>
        <v>0</v>
      </c>
      <c r="GU54" s="743"/>
      <c r="GV54" s="737">
        <f t="shared" si="337"/>
        <v>0</v>
      </c>
      <c r="GW54" s="743"/>
      <c r="GX54" s="737">
        <f t="shared" si="338"/>
        <v>0</v>
      </c>
      <c r="GY54" s="743">
        <f t="shared" si="338"/>
        <v>0</v>
      </c>
      <c r="GZ54" s="744">
        <f t="shared" si="339"/>
        <v>0</v>
      </c>
      <c r="HA54" s="745">
        <v>12</v>
      </c>
      <c r="HB54" s="746">
        <f t="shared" si="340"/>
        <v>0</v>
      </c>
      <c r="HC54" s="737">
        <f t="shared" si="341"/>
        <v>0</v>
      </c>
      <c r="HD54" s="737">
        <f t="shared" si="341"/>
        <v>0</v>
      </c>
      <c r="HE54" s="746">
        <f t="shared" si="342"/>
        <v>0</v>
      </c>
      <c r="HF54" s="746">
        <f t="shared" si="343"/>
        <v>0</v>
      </c>
      <c r="HG54" s="746">
        <f t="shared" si="344"/>
        <v>0</v>
      </c>
    </row>
    <row r="55" spans="1:215" ht="15.75" hidden="1" x14ac:dyDescent="0.25">
      <c r="A55" s="1044"/>
      <c r="B55" s="752"/>
      <c r="C55" s="737"/>
      <c r="D55" s="737"/>
      <c r="E55" s="738">
        <f t="shared" si="241"/>
        <v>0</v>
      </c>
      <c r="F55" s="739">
        <f t="shared" si="242"/>
        <v>0</v>
      </c>
      <c r="G55" s="740">
        <f t="shared" si="243"/>
        <v>0</v>
      </c>
      <c r="H55" s="741"/>
      <c r="I55" s="742">
        <f t="shared" si="243"/>
        <v>0</v>
      </c>
      <c r="J55" s="741"/>
      <c r="K55" s="742">
        <f t="shared" si="244"/>
        <v>0</v>
      </c>
      <c r="L55" s="741"/>
      <c r="M55" s="742">
        <f t="shared" si="245"/>
        <v>0</v>
      </c>
      <c r="N55" s="741"/>
      <c r="O55" s="742">
        <f t="shared" si="246"/>
        <v>0</v>
      </c>
      <c r="P55" s="741"/>
      <c r="Q55" s="742">
        <f t="shared" si="247"/>
        <v>0</v>
      </c>
      <c r="R55" s="741"/>
      <c r="S55" s="742">
        <f t="shared" si="248"/>
        <v>0</v>
      </c>
      <c r="T55" s="741"/>
      <c r="U55" s="742">
        <f t="shared" si="249"/>
        <v>0</v>
      </c>
      <c r="V55" s="741"/>
      <c r="W55" s="742">
        <f t="shared" si="250"/>
        <v>0</v>
      </c>
      <c r="X55" s="741"/>
      <c r="Y55" s="742">
        <f t="shared" si="251"/>
        <v>0</v>
      </c>
      <c r="Z55" s="741"/>
      <c r="AA55" s="743">
        <f t="shared" si="252"/>
        <v>0</v>
      </c>
      <c r="AB55" s="744">
        <f t="shared" si="253"/>
        <v>0</v>
      </c>
      <c r="AC55" s="745">
        <v>12</v>
      </c>
      <c r="AD55" s="746">
        <f t="shared" si="254"/>
        <v>0</v>
      </c>
      <c r="AE55" s="747"/>
      <c r="AF55" s="741"/>
      <c r="AG55" s="746">
        <f t="shared" si="255"/>
        <v>0</v>
      </c>
      <c r="AH55" s="746">
        <f t="shared" si="256"/>
        <v>0</v>
      </c>
      <c r="AI55" s="746">
        <f t="shared" si="257"/>
        <v>0</v>
      </c>
      <c r="AK55" s="1044"/>
      <c r="AL55" s="752"/>
      <c r="AM55" s="737"/>
      <c r="AN55" s="737"/>
      <c r="AO55" s="738">
        <f t="shared" si="258"/>
        <v>0</v>
      </c>
      <c r="AP55" s="739">
        <f t="shared" si="259"/>
        <v>0</v>
      </c>
      <c r="AQ55" s="740">
        <f t="shared" si="260"/>
        <v>0</v>
      </c>
      <c r="AR55" s="741"/>
      <c r="AS55" s="740">
        <f t="shared" si="260"/>
        <v>0</v>
      </c>
      <c r="AT55" s="741"/>
      <c r="AU55" s="740">
        <f t="shared" si="261"/>
        <v>0</v>
      </c>
      <c r="AV55" s="741"/>
      <c r="AW55" s="740">
        <f t="shared" si="262"/>
        <v>0</v>
      </c>
      <c r="AX55" s="741"/>
      <c r="AY55" s="740">
        <f t="shared" si="263"/>
        <v>0</v>
      </c>
      <c r="AZ55" s="741"/>
      <c r="BA55" s="740">
        <f t="shared" si="264"/>
        <v>0</v>
      </c>
      <c r="BB55" s="741"/>
      <c r="BC55" s="740">
        <f t="shared" si="265"/>
        <v>0</v>
      </c>
      <c r="BD55" s="741"/>
      <c r="BE55" s="740">
        <f t="shared" si="266"/>
        <v>0</v>
      </c>
      <c r="BF55" s="741"/>
      <c r="BG55" s="740">
        <f t="shared" si="267"/>
        <v>0</v>
      </c>
      <c r="BH55" s="741"/>
      <c r="BI55" s="740">
        <f t="shared" si="268"/>
        <v>0</v>
      </c>
      <c r="BJ55" s="741"/>
      <c r="BK55" s="743">
        <f t="shared" si="353"/>
        <v>0</v>
      </c>
      <c r="BL55" s="744">
        <f t="shared" si="270"/>
        <v>0</v>
      </c>
      <c r="BM55" s="745">
        <v>12</v>
      </c>
      <c r="BN55" s="746">
        <f t="shared" si="271"/>
        <v>0</v>
      </c>
      <c r="BO55" s="747"/>
      <c r="BP55" s="741"/>
      <c r="BQ55" s="746">
        <f t="shared" si="272"/>
        <v>0</v>
      </c>
      <c r="BR55" s="746">
        <f t="shared" si="273"/>
        <v>0</v>
      </c>
      <c r="BS55" s="746">
        <f t="shared" si="274"/>
        <v>0</v>
      </c>
      <c r="BU55" s="1044"/>
      <c r="BV55" s="752"/>
      <c r="BW55" s="737"/>
      <c r="BX55" s="737"/>
      <c r="BY55" s="738">
        <f t="shared" si="275"/>
        <v>0</v>
      </c>
      <c r="BZ55" s="739">
        <f t="shared" si="276"/>
        <v>0</v>
      </c>
      <c r="CA55" s="740">
        <f t="shared" si="277"/>
        <v>0</v>
      </c>
      <c r="CB55" s="741"/>
      <c r="CC55" s="740">
        <f t="shared" si="277"/>
        <v>0</v>
      </c>
      <c r="CD55" s="741"/>
      <c r="CE55" s="740">
        <f t="shared" si="278"/>
        <v>0</v>
      </c>
      <c r="CF55" s="741"/>
      <c r="CG55" s="740">
        <f t="shared" si="279"/>
        <v>0</v>
      </c>
      <c r="CH55" s="741"/>
      <c r="CI55" s="740">
        <f t="shared" si="280"/>
        <v>0</v>
      </c>
      <c r="CJ55" s="741"/>
      <c r="CK55" s="740">
        <f t="shared" si="281"/>
        <v>0</v>
      </c>
      <c r="CL55" s="741"/>
      <c r="CM55" s="740">
        <f t="shared" si="282"/>
        <v>0</v>
      </c>
      <c r="CN55" s="741"/>
      <c r="CO55" s="740">
        <f t="shared" si="283"/>
        <v>0</v>
      </c>
      <c r="CP55" s="741"/>
      <c r="CQ55" s="740">
        <f t="shared" si="284"/>
        <v>0</v>
      </c>
      <c r="CR55" s="741"/>
      <c r="CS55" s="740">
        <f t="shared" si="285"/>
        <v>0</v>
      </c>
      <c r="CT55" s="741"/>
      <c r="CU55" s="743">
        <f t="shared" si="286"/>
        <v>0</v>
      </c>
      <c r="CV55" s="744">
        <f t="shared" si="287"/>
        <v>0</v>
      </c>
      <c r="CW55" s="745">
        <v>12</v>
      </c>
      <c r="CX55" s="746">
        <f t="shared" si="288"/>
        <v>0</v>
      </c>
      <c r="CY55" s="747"/>
      <c r="CZ55" s="741"/>
      <c r="DA55" s="746">
        <f t="shared" si="289"/>
        <v>0</v>
      </c>
      <c r="DB55" s="746">
        <f t="shared" si="290"/>
        <v>0</v>
      </c>
      <c r="DC55" s="746">
        <f t="shared" si="291"/>
        <v>0</v>
      </c>
      <c r="DD55" s="750"/>
      <c r="DE55" s="1044"/>
      <c r="DF55" s="752"/>
      <c r="DG55" s="757"/>
      <c r="DH55" s="737"/>
      <c r="DI55" s="738">
        <f t="shared" si="292"/>
        <v>0</v>
      </c>
      <c r="DJ55" s="739">
        <f t="shared" si="293"/>
        <v>0</v>
      </c>
      <c r="DK55" s="740">
        <f t="shared" si="294"/>
        <v>0</v>
      </c>
      <c r="DL55" s="741"/>
      <c r="DM55" s="740">
        <f t="shared" si="294"/>
        <v>0</v>
      </c>
      <c r="DN55" s="741"/>
      <c r="DO55" s="740">
        <f t="shared" si="295"/>
        <v>0</v>
      </c>
      <c r="DP55" s="741"/>
      <c r="DQ55" s="740">
        <f t="shared" si="296"/>
        <v>0</v>
      </c>
      <c r="DR55" s="741"/>
      <c r="DS55" s="740">
        <f t="shared" si="297"/>
        <v>0</v>
      </c>
      <c r="DT55" s="741"/>
      <c r="DU55" s="740">
        <f t="shared" si="298"/>
        <v>0</v>
      </c>
      <c r="DV55" s="741"/>
      <c r="DW55" s="740">
        <f t="shared" si="299"/>
        <v>0</v>
      </c>
      <c r="DX55" s="741"/>
      <c r="DY55" s="740">
        <f t="shared" si="300"/>
        <v>0</v>
      </c>
      <c r="DZ55" s="741"/>
      <c r="EA55" s="740">
        <f t="shared" si="301"/>
        <v>0</v>
      </c>
      <c r="EB55" s="741"/>
      <c r="EC55" s="740">
        <f t="shared" si="302"/>
        <v>0</v>
      </c>
      <c r="ED55" s="741"/>
      <c r="EE55" s="743">
        <f t="shared" si="303"/>
        <v>0</v>
      </c>
      <c r="EF55" s="744">
        <f t="shared" si="304"/>
        <v>0</v>
      </c>
      <c r="EG55" s="745">
        <v>12</v>
      </c>
      <c r="EH55" s="746">
        <f t="shared" si="305"/>
        <v>0</v>
      </c>
      <c r="EI55" s="747"/>
      <c r="EJ55" s="741"/>
      <c r="EK55" s="746">
        <f t="shared" si="306"/>
        <v>0</v>
      </c>
      <c r="EL55" s="746">
        <f t="shared" si="307"/>
        <v>0</v>
      </c>
      <c r="EM55" s="746">
        <f t="shared" si="308"/>
        <v>0</v>
      </c>
      <c r="EO55" s="1044"/>
      <c r="EP55" s="752"/>
      <c r="EQ55" s="757"/>
      <c r="ER55" s="737"/>
      <c r="ES55" s="738">
        <f t="shared" si="309"/>
        <v>0</v>
      </c>
      <c r="ET55" s="739">
        <f t="shared" si="310"/>
        <v>0</v>
      </c>
      <c r="EU55" s="740">
        <f t="shared" si="311"/>
        <v>0</v>
      </c>
      <c r="EV55" s="741"/>
      <c r="EW55" s="740">
        <f t="shared" si="311"/>
        <v>0</v>
      </c>
      <c r="EX55" s="741"/>
      <c r="EY55" s="740">
        <f t="shared" si="312"/>
        <v>0</v>
      </c>
      <c r="EZ55" s="741"/>
      <c r="FA55" s="740">
        <f t="shared" si="313"/>
        <v>0</v>
      </c>
      <c r="FB55" s="741"/>
      <c r="FC55" s="740">
        <f t="shared" si="314"/>
        <v>0</v>
      </c>
      <c r="FD55" s="741"/>
      <c r="FE55" s="740">
        <f t="shared" si="315"/>
        <v>0</v>
      </c>
      <c r="FF55" s="741"/>
      <c r="FG55" s="740">
        <f t="shared" si="316"/>
        <v>0</v>
      </c>
      <c r="FH55" s="741"/>
      <c r="FI55" s="740">
        <f t="shared" si="317"/>
        <v>0</v>
      </c>
      <c r="FJ55" s="741"/>
      <c r="FK55" s="740">
        <f t="shared" si="318"/>
        <v>0</v>
      </c>
      <c r="FL55" s="741"/>
      <c r="FM55" s="740">
        <f t="shared" si="319"/>
        <v>0</v>
      </c>
      <c r="FN55" s="741"/>
      <c r="FO55" s="743"/>
      <c r="FP55" s="744">
        <f t="shared" si="321"/>
        <v>0</v>
      </c>
      <c r="FQ55" s="745">
        <v>12</v>
      </c>
      <c r="FR55" s="746">
        <f t="shared" si="322"/>
        <v>0</v>
      </c>
      <c r="FS55" s="747"/>
      <c r="FT55" s="741"/>
      <c r="FU55" s="746">
        <f t="shared" si="323"/>
        <v>0</v>
      </c>
      <c r="FV55" s="746">
        <f t="shared" si="324"/>
        <v>0</v>
      </c>
      <c r="FW55" s="746">
        <f t="shared" si="325"/>
        <v>0</v>
      </c>
      <c r="FY55" s="1044"/>
      <c r="FZ55" s="752"/>
      <c r="GA55" s="737">
        <f t="shared" si="326"/>
        <v>0</v>
      </c>
      <c r="GB55" s="737"/>
      <c r="GC55" s="738">
        <f t="shared" si="327"/>
        <v>0</v>
      </c>
      <c r="GD55" s="743">
        <f t="shared" si="328"/>
        <v>0</v>
      </c>
      <c r="GE55" s="743"/>
      <c r="GF55" s="737">
        <f t="shared" si="329"/>
        <v>0</v>
      </c>
      <c r="GG55" s="743"/>
      <c r="GH55" s="737">
        <f t="shared" si="330"/>
        <v>0</v>
      </c>
      <c r="GI55" s="743"/>
      <c r="GJ55" s="737">
        <f t="shared" si="331"/>
        <v>0</v>
      </c>
      <c r="GK55" s="743"/>
      <c r="GL55" s="737">
        <f t="shared" si="332"/>
        <v>0</v>
      </c>
      <c r="GM55" s="743"/>
      <c r="GN55" s="737">
        <f t="shared" si="333"/>
        <v>0</v>
      </c>
      <c r="GO55" s="743"/>
      <c r="GP55" s="737">
        <f t="shared" si="334"/>
        <v>0</v>
      </c>
      <c r="GQ55" s="743"/>
      <c r="GR55" s="737">
        <f t="shared" si="335"/>
        <v>0</v>
      </c>
      <c r="GS55" s="743"/>
      <c r="GT55" s="737">
        <f t="shared" si="336"/>
        <v>0</v>
      </c>
      <c r="GU55" s="743"/>
      <c r="GV55" s="737">
        <f t="shared" si="337"/>
        <v>0</v>
      </c>
      <c r="GW55" s="743"/>
      <c r="GX55" s="737">
        <f t="shared" si="338"/>
        <v>0</v>
      </c>
      <c r="GY55" s="743">
        <f t="shared" si="338"/>
        <v>0</v>
      </c>
      <c r="GZ55" s="744">
        <f t="shared" si="339"/>
        <v>0</v>
      </c>
      <c r="HA55" s="745">
        <v>12</v>
      </c>
      <c r="HB55" s="746">
        <f t="shared" si="340"/>
        <v>0</v>
      </c>
      <c r="HC55" s="737">
        <f t="shared" si="341"/>
        <v>0</v>
      </c>
      <c r="HD55" s="737">
        <f t="shared" si="341"/>
        <v>0</v>
      </c>
      <c r="HE55" s="746">
        <f t="shared" si="342"/>
        <v>0</v>
      </c>
      <c r="HF55" s="746">
        <f t="shared" si="343"/>
        <v>0</v>
      </c>
      <c r="HG55" s="746">
        <f t="shared" si="344"/>
        <v>0</v>
      </c>
    </row>
    <row r="56" spans="1:215" ht="15.75" hidden="1" x14ac:dyDescent="0.25">
      <c r="A56" s="1044"/>
      <c r="B56" s="760" t="s">
        <v>685</v>
      </c>
      <c r="C56" s="772"/>
      <c r="D56" s="773"/>
      <c r="E56" s="726"/>
      <c r="F56" s="726"/>
      <c r="G56" s="762"/>
      <c r="H56" s="732"/>
      <c r="I56" s="763"/>
      <c r="J56" s="732"/>
      <c r="K56" s="763"/>
      <c r="L56" s="732"/>
      <c r="M56" s="763"/>
      <c r="N56" s="732"/>
      <c r="O56" s="763"/>
      <c r="P56" s="732"/>
      <c r="Q56" s="763"/>
      <c r="R56" s="732"/>
      <c r="S56" s="763"/>
      <c r="T56" s="732"/>
      <c r="U56" s="763"/>
      <c r="V56" s="732"/>
      <c r="W56" s="763"/>
      <c r="X56" s="732"/>
      <c r="Y56" s="763"/>
      <c r="Z56" s="774"/>
      <c r="AA56" s="775"/>
      <c r="AB56" s="775"/>
      <c r="AC56" s="775"/>
      <c r="AD56" s="775"/>
      <c r="AE56" s="775"/>
      <c r="AF56" s="775"/>
      <c r="AG56" s="775"/>
      <c r="AH56" s="776"/>
      <c r="AI56" s="777"/>
      <c r="AK56" s="1044"/>
      <c r="AL56" s="760" t="s">
        <v>685</v>
      </c>
      <c r="AM56" s="772"/>
      <c r="AN56" s="773"/>
      <c r="AO56" s="726"/>
      <c r="AP56" s="726"/>
      <c r="AQ56" s="762"/>
      <c r="AR56" s="732"/>
      <c r="AS56" s="762"/>
      <c r="AT56" s="732"/>
      <c r="AU56" s="762"/>
      <c r="AV56" s="732"/>
      <c r="AW56" s="762"/>
      <c r="AX56" s="732"/>
      <c r="AY56" s="762"/>
      <c r="AZ56" s="732"/>
      <c r="BA56" s="762"/>
      <c r="BB56" s="732"/>
      <c r="BC56" s="762"/>
      <c r="BD56" s="732"/>
      <c r="BE56" s="762"/>
      <c r="BF56" s="732"/>
      <c r="BG56" s="762"/>
      <c r="BH56" s="732"/>
      <c r="BI56" s="762"/>
      <c r="BJ56" s="774"/>
      <c r="BK56" s="775"/>
      <c r="BL56" s="775"/>
      <c r="BM56" s="775"/>
      <c r="BN56" s="775"/>
      <c r="BO56" s="775"/>
      <c r="BP56" s="775"/>
      <c r="BQ56" s="775"/>
      <c r="BR56" s="776"/>
      <c r="BS56" s="777"/>
      <c r="BU56" s="1044"/>
      <c r="BV56" s="760" t="s">
        <v>685</v>
      </c>
      <c r="BW56" s="772"/>
      <c r="BX56" s="773"/>
      <c r="BY56" s="726"/>
      <c r="BZ56" s="726"/>
      <c r="CA56" s="762"/>
      <c r="CB56" s="732"/>
      <c r="CC56" s="762"/>
      <c r="CD56" s="732"/>
      <c r="CE56" s="762"/>
      <c r="CF56" s="732"/>
      <c r="CG56" s="762"/>
      <c r="CH56" s="732"/>
      <c r="CI56" s="762"/>
      <c r="CJ56" s="732"/>
      <c r="CK56" s="762"/>
      <c r="CL56" s="732"/>
      <c r="CM56" s="762"/>
      <c r="CN56" s="732"/>
      <c r="CO56" s="762"/>
      <c r="CP56" s="732"/>
      <c r="CQ56" s="762"/>
      <c r="CR56" s="732"/>
      <c r="CS56" s="762"/>
      <c r="CT56" s="774"/>
      <c r="CU56" s="775"/>
      <c r="CV56" s="775"/>
      <c r="CW56" s="775"/>
      <c r="CX56" s="775"/>
      <c r="CY56" s="775"/>
      <c r="CZ56" s="775"/>
      <c r="DA56" s="775"/>
      <c r="DB56" s="776"/>
      <c r="DC56" s="777"/>
      <c r="DE56" s="1044"/>
      <c r="DF56" s="760" t="s">
        <v>685</v>
      </c>
      <c r="DG56" s="772"/>
      <c r="DH56" s="773"/>
      <c r="DI56" s="726"/>
      <c r="DJ56" s="726"/>
      <c r="DK56" s="762"/>
      <c r="DL56" s="732"/>
      <c r="DM56" s="762"/>
      <c r="DN56" s="732"/>
      <c r="DO56" s="762"/>
      <c r="DP56" s="732"/>
      <c r="DQ56" s="762"/>
      <c r="DR56" s="732"/>
      <c r="DS56" s="762"/>
      <c r="DT56" s="732"/>
      <c r="DU56" s="762"/>
      <c r="DV56" s="732"/>
      <c r="DW56" s="762"/>
      <c r="DX56" s="732"/>
      <c r="DY56" s="762"/>
      <c r="DZ56" s="732"/>
      <c r="EA56" s="762"/>
      <c r="EB56" s="732"/>
      <c r="EC56" s="762"/>
      <c r="ED56" s="774"/>
      <c r="EE56" s="775"/>
      <c r="EF56" s="775"/>
      <c r="EG56" s="775"/>
      <c r="EH56" s="775"/>
      <c r="EI56" s="775"/>
      <c r="EJ56" s="775"/>
      <c r="EK56" s="775"/>
      <c r="EL56" s="776"/>
      <c r="EM56" s="777"/>
      <c r="EO56" s="1044"/>
      <c r="EP56" s="760" t="s">
        <v>685</v>
      </c>
      <c r="EQ56" s="772"/>
      <c r="ER56" s="773"/>
      <c r="ES56" s="726"/>
      <c r="ET56" s="726"/>
      <c r="EU56" s="762"/>
      <c r="EV56" s="732"/>
      <c r="EW56" s="762"/>
      <c r="EX56" s="732"/>
      <c r="EY56" s="762"/>
      <c r="EZ56" s="732"/>
      <c r="FA56" s="762"/>
      <c r="FB56" s="732"/>
      <c r="FC56" s="762"/>
      <c r="FD56" s="732"/>
      <c r="FE56" s="762"/>
      <c r="FF56" s="732"/>
      <c r="FG56" s="762"/>
      <c r="FH56" s="732"/>
      <c r="FI56" s="762"/>
      <c r="FJ56" s="732"/>
      <c r="FK56" s="762"/>
      <c r="FL56" s="732"/>
      <c r="FM56" s="762"/>
      <c r="FN56" s="774"/>
      <c r="FO56" s="775"/>
      <c r="FP56" s="775"/>
      <c r="FQ56" s="775"/>
      <c r="FR56" s="775"/>
      <c r="FS56" s="775"/>
      <c r="FT56" s="775"/>
      <c r="FU56" s="775"/>
      <c r="FV56" s="776"/>
      <c r="FW56" s="777"/>
      <c r="FY56" s="1044"/>
      <c r="FZ56" s="760" t="s">
        <v>685</v>
      </c>
      <c r="GA56" s="772"/>
      <c r="GB56" s="773"/>
      <c r="GC56" s="726"/>
      <c r="GD56" s="734">
        <f>F56+AP56+BZ56+DJ56+ET56</f>
        <v>0</v>
      </c>
      <c r="GE56" s="734"/>
      <c r="GF56" s="732"/>
      <c r="GG56" s="734"/>
      <c r="GH56" s="732"/>
      <c r="GI56" s="734"/>
      <c r="GJ56" s="732"/>
      <c r="GK56" s="734"/>
      <c r="GL56" s="732"/>
      <c r="GM56" s="734"/>
      <c r="GN56" s="732"/>
      <c r="GO56" s="734"/>
      <c r="GP56" s="732"/>
      <c r="GQ56" s="734"/>
      <c r="GR56" s="732"/>
      <c r="GS56" s="734"/>
      <c r="GT56" s="732"/>
      <c r="GU56" s="734"/>
      <c r="GV56" s="732"/>
      <c r="GW56" s="734"/>
      <c r="GX56" s="774"/>
      <c r="GY56" s="775"/>
      <c r="GZ56" s="775"/>
      <c r="HA56" s="775"/>
      <c r="HB56" s="775"/>
      <c r="HC56" s="775"/>
      <c r="HD56" s="775"/>
      <c r="HE56" s="775"/>
      <c r="HF56" s="776"/>
      <c r="HG56" s="777"/>
    </row>
    <row r="57" spans="1:215" ht="38.25" hidden="1" x14ac:dyDescent="0.25">
      <c r="A57" s="1044"/>
      <c r="B57" s="753" t="s">
        <v>523</v>
      </c>
      <c r="C57" s="757">
        <v>2.5</v>
      </c>
      <c r="D57" s="737">
        <v>4411</v>
      </c>
      <c r="E57" s="738">
        <f t="shared" ref="E57:E77" si="354">ROUNDUP(D57*1,0)</f>
        <v>4411</v>
      </c>
      <c r="F57" s="739">
        <f t="shared" ref="F57:F77" si="355">C57*E57</f>
        <v>11027.5</v>
      </c>
      <c r="G57" s="740">
        <f t="shared" ref="G57:I77" si="356">IF($F57&lt;=0,0,H57/$F57*100)</f>
        <v>0</v>
      </c>
      <c r="H57" s="741"/>
      <c r="I57" s="742">
        <f t="shared" si="356"/>
        <v>0</v>
      </c>
      <c r="J57" s="741"/>
      <c r="K57" s="742">
        <f t="shared" ref="K57:K77" si="357">IF($F57&lt;=0,0,L57/$F57*100)</f>
        <v>0</v>
      </c>
      <c r="L57" s="741"/>
      <c r="M57" s="742">
        <f t="shared" ref="M57:M77" si="358">IF($F57&lt;=0,0,N57/$F57*100)</f>
        <v>0</v>
      </c>
      <c r="N57" s="741"/>
      <c r="O57" s="742">
        <f t="shared" ref="O57:O77" si="359">IF($F57&lt;=0,0,P57/$F57*100)</f>
        <v>0</v>
      </c>
      <c r="P57" s="741"/>
      <c r="Q57" s="742">
        <f t="shared" ref="Q57:Q77" si="360">IF($F57&lt;=0,0,R57/$F57*100)</f>
        <v>0</v>
      </c>
      <c r="R57" s="741"/>
      <c r="S57" s="742">
        <f t="shared" ref="S57:S77" si="361">IF($F57&lt;=0,0,T57/$F57*100)</f>
        <v>0</v>
      </c>
      <c r="T57" s="741"/>
      <c r="U57" s="742">
        <f t="shared" ref="U57:U77" si="362">IF($F57&lt;=0,0,V57/$F57*100)</f>
        <v>0</v>
      </c>
      <c r="V57" s="741"/>
      <c r="W57" s="742">
        <f t="shared" ref="W57:W77" si="363">IF($F57&lt;=0,0,X57/$F57*100)</f>
        <v>0</v>
      </c>
      <c r="X57" s="741"/>
      <c r="Y57" s="742">
        <f t="shared" ref="Y57:Y77" si="364">IF($F57&lt;=0,0,Z57/$F57*100)</f>
        <v>0</v>
      </c>
      <c r="Z57" s="741"/>
      <c r="AA57" s="743">
        <f t="shared" ref="AA57:AA77" si="365">IF(((SUM(F57:Z57))&gt;(15279*C57)),0,((15279*C57)-(SUM(F57:Z57))))</f>
        <v>27170</v>
      </c>
      <c r="AB57" s="744">
        <f t="shared" ref="AB57:AB77" si="366">F57+H57+J57+L57+N57+P57+R57+T57+V57+X57+Z57+AA57</f>
        <v>38197.5</v>
      </c>
      <c r="AC57" s="745">
        <v>12</v>
      </c>
      <c r="AD57" s="746">
        <f t="shared" ref="AD57:AD77" si="367">AB57*AC57</f>
        <v>458370</v>
      </c>
      <c r="AE57" s="747"/>
      <c r="AF57" s="741"/>
      <c r="AG57" s="746">
        <f t="shared" ref="AG57:AG77" si="368">AD57+AE57+AF57</f>
        <v>458370</v>
      </c>
      <c r="AH57" s="746">
        <f t="shared" ref="AH57:AH77" si="369">AG57*0.302</f>
        <v>138427.74</v>
      </c>
      <c r="AI57" s="746">
        <f t="shared" ref="AI57:AI77" si="370">AG57+AH57</f>
        <v>596797.74</v>
      </c>
      <c r="AK57" s="1044"/>
      <c r="AL57" s="753" t="s">
        <v>523</v>
      </c>
      <c r="AM57" s="748">
        <v>2</v>
      </c>
      <c r="AN57" s="737">
        <v>4411</v>
      </c>
      <c r="AO57" s="738">
        <f t="shared" ref="AO57:AO77" si="371">ROUNDUP(AN57*1,0)</f>
        <v>4411</v>
      </c>
      <c r="AP57" s="739">
        <f t="shared" ref="AP57:AP77" si="372">AM57*AO57</f>
        <v>8822</v>
      </c>
      <c r="AQ57" s="740">
        <f t="shared" ref="AQ57:AS77" si="373">IF($AP57&lt;=0,0,AR57/$AP57*100)</f>
        <v>0</v>
      </c>
      <c r="AR57" s="741"/>
      <c r="AS57" s="740">
        <f t="shared" si="373"/>
        <v>0</v>
      </c>
      <c r="AT57" s="741"/>
      <c r="AU57" s="740">
        <f t="shared" ref="AU57:AU77" si="374">IF($AP57&lt;=0,0,AV57/$AP57*100)</f>
        <v>0</v>
      </c>
      <c r="AV57" s="741"/>
      <c r="AW57" s="740">
        <f t="shared" ref="AW57:AW77" si="375">IF($AP57&lt;=0,0,AX57/$AP57*100)</f>
        <v>0</v>
      </c>
      <c r="AX57" s="741"/>
      <c r="AY57" s="740">
        <f t="shared" ref="AY57:AY77" si="376">IF($AP57&lt;=0,0,AZ57/$AP57*100)</f>
        <v>0</v>
      </c>
      <c r="AZ57" s="741"/>
      <c r="BA57" s="740">
        <f t="shared" ref="BA57:BA77" si="377">IF($AP57&lt;=0,0,BB57/$AP57*100)</f>
        <v>0</v>
      </c>
      <c r="BB57" s="741"/>
      <c r="BC57" s="740">
        <f t="shared" ref="BC57:BC77" si="378">IF($AP57&lt;=0,0,BD57/$AP57*100)</f>
        <v>0</v>
      </c>
      <c r="BD57" s="741"/>
      <c r="BE57" s="740">
        <f t="shared" ref="BE57:BE77" si="379">IF($AP57&lt;=0,0,BF57/$AP57*100)</f>
        <v>0</v>
      </c>
      <c r="BF57" s="741"/>
      <c r="BG57" s="740">
        <f t="shared" ref="BG57:BG77" si="380">IF($AP57&lt;=0,0,BH57/$AP57*100)</f>
        <v>0</v>
      </c>
      <c r="BH57" s="741"/>
      <c r="BI57" s="740">
        <f t="shared" ref="BI57:BI77" si="381">IF($AP57&lt;=0,0,BJ57/$AP57*100)</f>
        <v>0</v>
      </c>
      <c r="BJ57" s="741"/>
      <c r="BK57" s="743">
        <f t="shared" ref="BK57:BK62" si="382">IF(((SUM(AP57:BJ57))&gt;(15279*AM57)),0,((15279*AM57)-(SUM(AP57:BJ57))))</f>
        <v>21736</v>
      </c>
      <c r="BL57" s="744">
        <f t="shared" ref="BL57:BL77" si="383">AP57+AR57+AT57+AV57+AX57+AZ57+BB57+BD57+BF57+BH57+BJ57+BK57</f>
        <v>30558</v>
      </c>
      <c r="BM57" s="745">
        <v>12</v>
      </c>
      <c r="BN57" s="746">
        <f t="shared" ref="BN57:BN77" si="384">BL57*BM57</f>
        <v>366696</v>
      </c>
      <c r="BO57" s="747"/>
      <c r="BP57" s="741"/>
      <c r="BQ57" s="746">
        <f t="shared" ref="BQ57:BQ77" si="385">BN57+BO57+BP57</f>
        <v>366696</v>
      </c>
      <c r="BR57" s="746">
        <f t="shared" ref="BR57:BR77" si="386">BQ57*0.302</f>
        <v>110742.19</v>
      </c>
      <c r="BS57" s="746">
        <f t="shared" ref="BS57:BS77" si="387">BQ57+BR57</f>
        <v>477438.19</v>
      </c>
      <c r="BU57" s="1044"/>
      <c r="BV57" s="753" t="s">
        <v>523</v>
      </c>
      <c r="BW57" s="767">
        <v>4.5</v>
      </c>
      <c r="BX57" s="737">
        <v>4411</v>
      </c>
      <c r="BY57" s="738">
        <f t="shared" ref="BY57:BY77" si="388">ROUNDUP(BX57*1,0)</f>
        <v>4411</v>
      </c>
      <c r="BZ57" s="739">
        <f t="shared" ref="BZ57:BZ77" si="389">BW57*BY57</f>
        <v>19849.5</v>
      </c>
      <c r="CA57" s="740">
        <f t="shared" ref="CA57:CC77" si="390">IF($BZ57&lt;=0,0,CB57/$BZ57*100)</f>
        <v>0</v>
      </c>
      <c r="CB57" s="741"/>
      <c r="CC57" s="740">
        <f t="shared" si="390"/>
        <v>0</v>
      </c>
      <c r="CD57" s="741"/>
      <c r="CE57" s="740">
        <f t="shared" ref="CE57:CE77" si="391">IF($BZ57&lt;=0,0,CF57/$BZ57*100)</f>
        <v>0</v>
      </c>
      <c r="CF57" s="741"/>
      <c r="CG57" s="740">
        <f t="shared" ref="CG57:CG77" si="392">IF($BZ57&lt;=0,0,CH57/$BZ57*100)</f>
        <v>0</v>
      </c>
      <c r="CH57" s="741"/>
      <c r="CI57" s="740">
        <f t="shared" ref="CI57:CI77" si="393">IF($BZ57&lt;=0,0,CJ57/$BZ57*100)</f>
        <v>0</v>
      </c>
      <c r="CJ57" s="741"/>
      <c r="CK57" s="740">
        <f t="shared" ref="CK57:CK77" si="394">IF($BZ57&lt;=0,0,CL57/$BZ57*100)</f>
        <v>0</v>
      </c>
      <c r="CL57" s="741"/>
      <c r="CM57" s="740">
        <f t="shared" ref="CM57:CM77" si="395">IF($BZ57&lt;=0,0,CN57/$BZ57*100)</f>
        <v>0</v>
      </c>
      <c r="CN57" s="741"/>
      <c r="CO57" s="740">
        <f t="shared" ref="CO57:CO77" si="396">IF($BZ57&lt;=0,0,CP57/$BZ57*100)</f>
        <v>0</v>
      </c>
      <c r="CP57" s="741"/>
      <c r="CQ57" s="740">
        <f t="shared" ref="CQ57:CQ77" si="397">IF($BZ57&lt;=0,0,CR57/$BZ57*100)</f>
        <v>0</v>
      </c>
      <c r="CR57" s="741"/>
      <c r="CS57" s="740">
        <f t="shared" ref="CS57:CS77" si="398">IF($BZ57&lt;=0,0,CT57/$BZ57*100)</f>
        <v>0</v>
      </c>
      <c r="CT57" s="741"/>
      <c r="CU57" s="743">
        <f t="shared" ref="CU57:CU77" si="399">IF(((SUM(BZ57:CT57))&gt;(15279*BW57)),0,((15279*BW57)-(SUM(BZ57:CT57))))</f>
        <v>48906</v>
      </c>
      <c r="CV57" s="744">
        <f t="shared" ref="CV57:CV77" si="400">BZ57+CB57+CD57+CF57+CH57+CJ57+CL57+CN57+CP57+CR57+CT57+CU57</f>
        <v>68755.5</v>
      </c>
      <c r="CW57" s="745">
        <v>12</v>
      </c>
      <c r="CX57" s="746">
        <f t="shared" ref="CX57:CX77" si="401">CV57*CW57</f>
        <v>825066</v>
      </c>
      <c r="CY57" s="747"/>
      <c r="CZ57" s="741"/>
      <c r="DA57" s="746">
        <f t="shared" ref="DA57:DA77" si="402">CX57+CY57+CZ57</f>
        <v>825066</v>
      </c>
      <c r="DB57" s="746">
        <f t="shared" ref="DB57:DB77" si="403">DA57*0.302</f>
        <v>249169.93</v>
      </c>
      <c r="DC57" s="746">
        <f t="shared" ref="DC57:DC77" si="404">DA57+DB57</f>
        <v>1074235.93</v>
      </c>
      <c r="DD57" s="750"/>
      <c r="DE57" s="1044"/>
      <c r="DF57" s="753" t="s">
        <v>523</v>
      </c>
      <c r="DG57" s="757">
        <v>0.8</v>
      </c>
      <c r="DH57" s="737">
        <v>4411</v>
      </c>
      <c r="DI57" s="738">
        <f t="shared" ref="DI57:DI77" si="405">ROUNDUP(DH57*1,0)</f>
        <v>4411</v>
      </c>
      <c r="DJ57" s="739">
        <f t="shared" ref="DJ57:DJ77" si="406">DG57*DI57</f>
        <v>3528.8</v>
      </c>
      <c r="DK57" s="740">
        <f t="shared" ref="DK57:DM77" si="407">IF($DJ57&lt;=0,0,DL57/$DJ57*100)</f>
        <v>0</v>
      </c>
      <c r="DL57" s="741"/>
      <c r="DM57" s="740">
        <f t="shared" si="407"/>
        <v>0</v>
      </c>
      <c r="DN57" s="741"/>
      <c r="DO57" s="740">
        <f t="shared" ref="DO57:DO77" si="408">IF($DJ57&lt;=0,0,DP57/$DJ57*100)</f>
        <v>0</v>
      </c>
      <c r="DP57" s="741"/>
      <c r="DQ57" s="740">
        <f t="shared" ref="DQ57:DQ77" si="409">IF($DJ57&lt;=0,0,DR57/$DJ57*100)</f>
        <v>0</v>
      </c>
      <c r="DR57" s="741"/>
      <c r="DS57" s="740">
        <f t="shared" ref="DS57:DS77" si="410">IF($DJ57&lt;=0,0,DT57/$DJ57*100)</f>
        <v>0</v>
      </c>
      <c r="DT57" s="741"/>
      <c r="DU57" s="740">
        <f t="shared" ref="DU57:DU77" si="411">IF($DJ57&lt;=0,0,DV57/$DJ57*100)</f>
        <v>0</v>
      </c>
      <c r="DV57" s="741"/>
      <c r="DW57" s="740">
        <f t="shared" ref="DW57:DW77" si="412">IF($DJ57&lt;=0,0,DX57/$DJ57*100)</f>
        <v>0</v>
      </c>
      <c r="DX57" s="741"/>
      <c r="DY57" s="740">
        <f t="shared" ref="DY57:DY77" si="413">IF($DJ57&lt;=0,0,DZ57/$DJ57*100)</f>
        <v>0</v>
      </c>
      <c r="DZ57" s="741"/>
      <c r="EA57" s="740">
        <f t="shared" ref="EA57:EA77" si="414">IF($DJ57&lt;=0,0,EB57/$DJ57*100)</f>
        <v>0</v>
      </c>
      <c r="EB57" s="741"/>
      <c r="EC57" s="740">
        <f t="shared" ref="EC57:EC77" si="415">IF($DJ57&lt;=0,0,ED57/$DJ57*100)</f>
        <v>0</v>
      </c>
      <c r="ED57" s="741"/>
      <c r="EE57" s="743">
        <f t="shared" ref="EE57:EE77" si="416">IF(((SUM(DJ57:ED57))&gt;(15279*DG57)),0,((15279*DG57)-(SUM(DJ57:ED57))))</f>
        <v>8694.4</v>
      </c>
      <c r="EF57" s="744">
        <f t="shared" ref="EF57:EF77" si="417">DJ57+DL57+DN57+DP57+DR57+DT57+DV57+DX57+DZ57+EB57+ED57+EE57</f>
        <v>12223.2</v>
      </c>
      <c r="EG57" s="745">
        <v>12</v>
      </c>
      <c r="EH57" s="746">
        <f t="shared" ref="EH57:EH77" si="418">EF57*EG57</f>
        <v>146678.39999999999</v>
      </c>
      <c r="EI57" s="747"/>
      <c r="EJ57" s="741"/>
      <c r="EK57" s="746">
        <f t="shared" ref="EK57:EK77" si="419">EH57+EI57+EJ57</f>
        <v>146678.39999999999</v>
      </c>
      <c r="EL57" s="746">
        <f t="shared" ref="EL57:EL77" si="420">EK57*0.302</f>
        <v>44296.88</v>
      </c>
      <c r="EM57" s="746">
        <f t="shared" ref="EM57:EM77" si="421">EK57+EL57</f>
        <v>190975.28</v>
      </c>
      <c r="EO57" s="1044"/>
      <c r="EP57" s="753" t="s">
        <v>523</v>
      </c>
      <c r="EQ57" s="757"/>
      <c r="ER57" s="737">
        <v>4411</v>
      </c>
      <c r="ES57" s="738">
        <f t="shared" ref="ES57:ES77" si="422">ROUNDUP(ER57*1,0)</f>
        <v>4411</v>
      </c>
      <c r="ET57" s="739">
        <f t="shared" ref="ET57:ET77" si="423">EQ57*ES57</f>
        <v>0</v>
      </c>
      <c r="EU57" s="740">
        <f t="shared" ref="EU57:EW77" si="424">IF($ET57&lt;=0,0,EV57/$ET57*100)</f>
        <v>0</v>
      </c>
      <c r="EV57" s="741"/>
      <c r="EW57" s="740">
        <f t="shared" si="424"/>
        <v>0</v>
      </c>
      <c r="EX57" s="741"/>
      <c r="EY57" s="740">
        <f t="shared" ref="EY57:EY77" si="425">IF($ET57&lt;=0,0,EZ57/$ET57*100)</f>
        <v>0</v>
      </c>
      <c r="EZ57" s="741"/>
      <c r="FA57" s="740">
        <f t="shared" ref="FA57:FA77" si="426">IF($ET57&lt;=0,0,FB57/$ET57*100)</f>
        <v>0</v>
      </c>
      <c r="FB57" s="741"/>
      <c r="FC57" s="740">
        <f t="shared" ref="FC57:FC77" si="427">IF($ET57&lt;=0,0,FD57/$ET57*100)</f>
        <v>0</v>
      </c>
      <c r="FD57" s="741"/>
      <c r="FE57" s="740">
        <f t="shared" ref="FE57:FE77" si="428">IF($ET57&lt;=0,0,FF57/$ET57*100)</f>
        <v>0</v>
      </c>
      <c r="FF57" s="741"/>
      <c r="FG57" s="740">
        <f t="shared" ref="FG57:FG77" si="429">IF($ET57&lt;=0,0,FH57/$ET57*100)</f>
        <v>0</v>
      </c>
      <c r="FH57" s="741"/>
      <c r="FI57" s="740">
        <f t="shared" ref="FI57:FI77" si="430">IF($ET57&lt;=0,0,FJ57/$ET57*100)</f>
        <v>0</v>
      </c>
      <c r="FJ57" s="741"/>
      <c r="FK57" s="740">
        <f t="shared" ref="FK57:FK77" si="431">IF($ET57&lt;=0,0,FL57/$ET57*100)</f>
        <v>0</v>
      </c>
      <c r="FL57" s="741"/>
      <c r="FM57" s="740">
        <f t="shared" ref="FM57:FM77" si="432">IF($ET57&lt;=0,0,FN57/$ET57*100)</f>
        <v>0</v>
      </c>
      <c r="FN57" s="741"/>
      <c r="FO57" s="743">
        <f t="shared" ref="FO57:FO77" si="433">IF(((SUM(ET57:FN57))&gt;(15279*EQ57)),0,((15279*EQ57)-(SUM(ET57:FN57))))</f>
        <v>0</v>
      </c>
      <c r="FP57" s="744">
        <f t="shared" ref="FP57:FP77" si="434">ET57+EV57+EX57+EZ57+FB57+FD57+FF57+FH57+FJ57+FL57+FN57+FO57</f>
        <v>0</v>
      </c>
      <c r="FQ57" s="745">
        <v>12</v>
      </c>
      <c r="FR57" s="746">
        <f t="shared" ref="FR57:FR77" si="435">FP57*FQ57</f>
        <v>0</v>
      </c>
      <c r="FS57" s="747"/>
      <c r="FT57" s="741"/>
      <c r="FU57" s="746">
        <f t="shared" ref="FU57:FU77" si="436">FR57+FS57+FT57</f>
        <v>0</v>
      </c>
      <c r="FV57" s="746">
        <f t="shared" ref="FV57:FV77" si="437">FU57*0.302</f>
        <v>0</v>
      </c>
      <c r="FW57" s="746">
        <f t="shared" ref="FW57:FW77" si="438">FU57+FV57</f>
        <v>0</v>
      </c>
      <c r="FY57" s="1044"/>
      <c r="FZ57" s="753" t="s">
        <v>523</v>
      </c>
      <c r="GA57" s="737">
        <f t="shared" ref="GA57:GA77" si="439">C57+AM57+BW57+DG57+EQ57</f>
        <v>9.8000000000000007</v>
      </c>
      <c r="GB57" s="737">
        <v>4411</v>
      </c>
      <c r="GC57" s="738">
        <f t="shared" ref="GC57:GC77" si="440">ROUNDUP(GB57*1,0)</f>
        <v>4411</v>
      </c>
      <c r="GD57" s="743">
        <f t="shared" ref="GD57:GD77" si="441">F57+AP57+BZ57+DJ57+ET57</f>
        <v>43227.8</v>
      </c>
      <c r="GE57" s="743"/>
      <c r="GF57" s="737">
        <f t="shared" ref="GF57:GF77" si="442">H57+AR57+CB57+DL57+EV57</f>
        <v>0</v>
      </c>
      <c r="GG57" s="743"/>
      <c r="GH57" s="737">
        <f t="shared" ref="GH57:GH77" si="443">J57+AT57+CD57+DN57+EX57</f>
        <v>0</v>
      </c>
      <c r="GI57" s="743"/>
      <c r="GJ57" s="737">
        <f t="shared" ref="GJ57:GJ77" si="444">L57+AV57+CF57+DP57+EZ57</f>
        <v>0</v>
      </c>
      <c r="GK57" s="743"/>
      <c r="GL57" s="737">
        <f t="shared" ref="GL57:GL77" si="445">N57+AX57+CH57+DR57+FB57</f>
        <v>0</v>
      </c>
      <c r="GM57" s="743"/>
      <c r="GN57" s="737">
        <f t="shared" ref="GN57:GN77" si="446">P57+AZ57+CJ57+DT57+FD57</f>
        <v>0</v>
      </c>
      <c r="GO57" s="743"/>
      <c r="GP57" s="737">
        <f t="shared" ref="GP57:GP77" si="447">R57+BB57+CL57+DV57+FF57</f>
        <v>0</v>
      </c>
      <c r="GQ57" s="743"/>
      <c r="GR57" s="737">
        <f t="shared" ref="GR57:GR77" si="448">T57+BD57+CN57+DX57+FH57</f>
        <v>0</v>
      </c>
      <c r="GS57" s="743"/>
      <c r="GT57" s="737">
        <f t="shared" ref="GT57:GT77" si="449">V57+BF57+CP57+DZ57+FJ57</f>
        <v>0</v>
      </c>
      <c r="GU57" s="743"/>
      <c r="GV57" s="737">
        <f t="shared" ref="GV57:GV77" si="450">X57+BH57+CR57+EB57+FL57</f>
        <v>0</v>
      </c>
      <c r="GW57" s="743"/>
      <c r="GX57" s="737">
        <f t="shared" ref="GX57:GY77" si="451">Z57+BJ57+CT57+ED57+FN57</f>
        <v>0</v>
      </c>
      <c r="GY57" s="743">
        <f t="shared" si="451"/>
        <v>106506.4</v>
      </c>
      <c r="GZ57" s="744">
        <f t="shared" ref="GZ57:GZ77" si="452">GD57+GF57+GH57+GJ57+GL57+GN57+GP57+GR57+GT57+GV57+GX57+GY57</f>
        <v>149734.20000000001</v>
      </c>
      <c r="HA57" s="745">
        <v>12</v>
      </c>
      <c r="HB57" s="746">
        <f t="shared" ref="HB57:HB77" si="453">GZ57*HA57</f>
        <v>1796810.4</v>
      </c>
      <c r="HC57" s="737">
        <f t="shared" ref="HC57:HD77" si="454">AE57+BO57+CY57+EI57+FS57</f>
        <v>0</v>
      </c>
      <c r="HD57" s="737">
        <f t="shared" si="454"/>
        <v>0</v>
      </c>
      <c r="HE57" s="746">
        <f t="shared" ref="HE57:HE77" si="455">HB57+HC57+HD57</f>
        <v>1796810.4</v>
      </c>
      <c r="HF57" s="746">
        <f t="shared" ref="HF57:HF77" si="456">HE57*0.302</f>
        <v>542636.74</v>
      </c>
      <c r="HG57" s="746">
        <f t="shared" ref="HG57:HG77" si="457">HE57+HF57</f>
        <v>2339447.14</v>
      </c>
    </row>
    <row r="58" spans="1:215" ht="15.75" hidden="1" x14ac:dyDescent="0.25">
      <c r="A58" s="1044"/>
      <c r="B58" s="753" t="s">
        <v>524</v>
      </c>
      <c r="C58" s="781">
        <f>12-6</f>
        <v>6</v>
      </c>
      <c r="D58" s="737">
        <v>4169</v>
      </c>
      <c r="E58" s="738">
        <f t="shared" si="354"/>
        <v>4169</v>
      </c>
      <c r="F58" s="739">
        <f t="shared" si="355"/>
        <v>25014</v>
      </c>
      <c r="G58" s="740">
        <f t="shared" si="356"/>
        <v>0</v>
      </c>
      <c r="H58" s="741"/>
      <c r="I58" s="742">
        <f t="shared" si="356"/>
        <v>0</v>
      </c>
      <c r="J58" s="741"/>
      <c r="K58" s="742">
        <f t="shared" si="357"/>
        <v>0</v>
      </c>
      <c r="L58" s="741"/>
      <c r="M58" s="742">
        <f t="shared" si="358"/>
        <v>0</v>
      </c>
      <c r="N58" s="741"/>
      <c r="O58" s="742">
        <f t="shared" si="359"/>
        <v>0</v>
      </c>
      <c r="P58" s="741"/>
      <c r="Q58" s="742">
        <f t="shared" si="360"/>
        <v>0</v>
      </c>
      <c r="R58" s="741"/>
      <c r="S58" s="742">
        <f t="shared" si="361"/>
        <v>0</v>
      </c>
      <c r="T58" s="741"/>
      <c r="U58" s="742">
        <f t="shared" si="362"/>
        <v>0</v>
      </c>
      <c r="V58" s="741"/>
      <c r="W58" s="742">
        <f t="shared" si="363"/>
        <v>0</v>
      </c>
      <c r="X58" s="741"/>
      <c r="Y58" s="742">
        <f t="shared" si="364"/>
        <v>0</v>
      </c>
      <c r="Z58" s="741"/>
      <c r="AA58" s="743">
        <f t="shared" si="365"/>
        <v>66660</v>
      </c>
      <c r="AB58" s="744">
        <f t="shared" si="366"/>
        <v>91674</v>
      </c>
      <c r="AC58" s="745">
        <v>12</v>
      </c>
      <c r="AD58" s="746">
        <f t="shared" si="367"/>
        <v>1100088</v>
      </c>
      <c r="AE58" s="747">
        <f>C58*1009.76*12</f>
        <v>72702.720000000001</v>
      </c>
      <c r="AF58" s="782">
        <f t="shared" ref="AF58:AF60" si="458">AD58*0.085</f>
        <v>93507.48</v>
      </c>
      <c r="AG58" s="746">
        <f t="shared" si="368"/>
        <v>1266298.2</v>
      </c>
      <c r="AH58" s="746">
        <f t="shared" si="369"/>
        <v>382422.06</v>
      </c>
      <c r="AI58" s="746">
        <f t="shared" si="370"/>
        <v>1648720.26</v>
      </c>
      <c r="AK58" s="1044"/>
      <c r="AL58" s="753" t="s">
        <v>524</v>
      </c>
      <c r="AM58" s="783">
        <f>6.67-3</f>
        <v>3.67</v>
      </c>
      <c r="AN58" s="737">
        <v>4169</v>
      </c>
      <c r="AO58" s="738">
        <f t="shared" si="371"/>
        <v>4169</v>
      </c>
      <c r="AP58" s="739">
        <f t="shared" si="372"/>
        <v>15300.23</v>
      </c>
      <c r="AQ58" s="740">
        <f t="shared" si="373"/>
        <v>0</v>
      </c>
      <c r="AR58" s="741"/>
      <c r="AS58" s="740">
        <f t="shared" si="373"/>
        <v>0</v>
      </c>
      <c r="AT58" s="741"/>
      <c r="AU58" s="740">
        <f t="shared" si="374"/>
        <v>0</v>
      </c>
      <c r="AV58" s="741"/>
      <c r="AW58" s="740">
        <f t="shared" si="375"/>
        <v>0</v>
      </c>
      <c r="AX58" s="741"/>
      <c r="AY58" s="740">
        <f t="shared" si="376"/>
        <v>0</v>
      </c>
      <c r="AZ58" s="741"/>
      <c r="BA58" s="740">
        <f t="shared" si="377"/>
        <v>0</v>
      </c>
      <c r="BB58" s="741"/>
      <c r="BC58" s="740">
        <f t="shared" si="378"/>
        <v>0</v>
      </c>
      <c r="BD58" s="741"/>
      <c r="BE58" s="740">
        <f t="shared" si="379"/>
        <v>0</v>
      </c>
      <c r="BF58" s="741"/>
      <c r="BG58" s="740">
        <f t="shared" si="380"/>
        <v>0</v>
      </c>
      <c r="BH58" s="741"/>
      <c r="BI58" s="740">
        <f t="shared" si="381"/>
        <v>0</v>
      </c>
      <c r="BJ58" s="741"/>
      <c r="BK58" s="743">
        <f t="shared" si="382"/>
        <v>40773.699999999997</v>
      </c>
      <c r="BL58" s="744">
        <f t="shared" si="383"/>
        <v>56073.93</v>
      </c>
      <c r="BM58" s="745">
        <v>12</v>
      </c>
      <c r="BN58" s="746">
        <f t="shared" si="384"/>
        <v>672887.16</v>
      </c>
      <c r="BO58" s="747">
        <f>AM58*1009.76*12</f>
        <v>44469.83</v>
      </c>
      <c r="BP58" s="782">
        <f t="shared" ref="BP58:BP60" si="459">BN58*0.085</f>
        <v>57195.41</v>
      </c>
      <c r="BQ58" s="746">
        <f t="shared" si="385"/>
        <v>774552.4</v>
      </c>
      <c r="BR58" s="746">
        <f t="shared" si="386"/>
        <v>233914.82</v>
      </c>
      <c r="BS58" s="746">
        <f t="shared" si="387"/>
        <v>1008467.22</v>
      </c>
      <c r="BU58" s="1044"/>
      <c r="BV58" s="753" t="s">
        <v>524</v>
      </c>
      <c r="BW58" s="767">
        <v>20</v>
      </c>
      <c r="BX58" s="737">
        <v>4169</v>
      </c>
      <c r="BY58" s="738">
        <f t="shared" si="388"/>
        <v>4169</v>
      </c>
      <c r="BZ58" s="739">
        <f t="shared" si="389"/>
        <v>83380</v>
      </c>
      <c r="CA58" s="740">
        <f t="shared" si="390"/>
        <v>0</v>
      </c>
      <c r="CB58" s="741"/>
      <c r="CC58" s="740">
        <f t="shared" si="390"/>
        <v>0</v>
      </c>
      <c r="CD58" s="741"/>
      <c r="CE58" s="740">
        <f t="shared" si="391"/>
        <v>0</v>
      </c>
      <c r="CF58" s="741"/>
      <c r="CG58" s="740">
        <f t="shared" si="392"/>
        <v>0</v>
      </c>
      <c r="CH58" s="741"/>
      <c r="CI58" s="740">
        <f t="shared" si="393"/>
        <v>0</v>
      </c>
      <c r="CJ58" s="741"/>
      <c r="CK58" s="740">
        <f t="shared" si="394"/>
        <v>0</v>
      </c>
      <c r="CL58" s="741"/>
      <c r="CM58" s="740">
        <f t="shared" si="395"/>
        <v>0</v>
      </c>
      <c r="CN58" s="741"/>
      <c r="CO58" s="740">
        <f t="shared" si="396"/>
        <v>0</v>
      </c>
      <c r="CP58" s="741"/>
      <c r="CQ58" s="740">
        <f t="shared" si="397"/>
        <v>0</v>
      </c>
      <c r="CR58" s="741"/>
      <c r="CS58" s="740">
        <f t="shared" si="398"/>
        <v>0</v>
      </c>
      <c r="CT58" s="741"/>
      <c r="CU58" s="743">
        <f t="shared" si="399"/>
        <v>222200</v>
      </c>
      <c r="CV58" s="744">
        <f t="shared" si="400"/>
        <v>305580</v>
      </c>
      <c r="CW58" s="745">
        <v>12</v>
      </c>
      <c r="CX58" s="746">
        <f t="shared" si="401"/>
        <v>3666960</v>
      </c>
      <c r="CY58" s="747">
        <f>BW58*1009.76*12</f>
        <v>242342.39999999999</v>
      </c>
      <c r="CZ58" s="782">
        <f t="shared" ref="CZ58:CZ60" si="460">CX58*0.085</f>
        <v>311691.59999999998</v>
      </c>
      <c r="DA58" s="746">
        <f t="shared" si="402"/>
        <v>4220994</v>
      </c>
      <c r="DB58" s="746">
        <f t="shared" si="403"/>
        <v>1274740.19</v>
      </c>
      <c r="DC58" s="746">
        <f t="shared" si="404"/>
        <v>5495734.1900000004</v>
      </c>
      <c r="DD58" s="750"/>
      <c r="DE58" s="1044"/>
      <c r="DF58" s="753" t="s">
        <v>524</v>
      </c>
      <c r="DG58" s="757">
        <v>3</v>
      </c>
      <c r="DH58" s="737">
        <v>4169</v>
      </c>
      <c r="DI58" s="738">
        <f t="shared" si="405"/>
        <v>4169</v>
      </c>
      <c r="DJ58" s="739">
        <f t="shared" si="406"/>
        <v>12507</v>
      </c>
      <c r="DK58" s="740">
        <f t="shared" si="407"/>
        <v>0</v>
      </c>
      <c r="DL58" s="741"/>
      <c r="DM58" s="740">
        <f t="shared" si="407"/>
        <v>0</v>
      </c>
      <c r="DN58" s="741"/>
      <c r="DO58" s="740">
        <f t="shared" si="408"/>
        <v>0</v>
      </c>
      <c r="DP58" s="741"/>
      <c r="DQ58" s="740">
        <f t="shared" si="409"/>
        <v>0</v>
      </c>
      <c r="DR58" s="741"/>
      <c r="DS58" s="740">
        <f t="shared" si="410"/>
        <v>0</v>
      </c>
      <c r="DT58" s="741"/>
      <c r="DU58" s="740">
        <f t="shared" si="411"/>
        <v>0</v>
      </c>
      <c r="DV58" s="741"/>
      <c r="DW58" s="740">
        <f t="shared" si="412"/>
        <v>0</v>
      </c>
      <c r="DX58" s="741"/>
      <c r="DY58" s="740">
        <f t="shared" si="413"/>
        <v>0</v>
      </c>
      <c r="DZ58" s="741"/>
      <c r="EA58" s="740">
        <f t="shared" si="414"/>
        <v>0</v>
      </c>
      <c r="EB58" s="741"/>
      <c r="EC58" s="740">
        <f t="shared" si="415"/>
        <v>0</v>
      </c>
      <c r="ED58" s="741"/>
      <c r="EE58" s="743">
        <f t="shared" si="416"/>
        <v>33330</v>
      </c>
      <c r="EF58" s="744">
        <f t="shared" si="417"/>
        <v>45837</v>
      </c>
      <c r="EG58" s="745">
        <v>12</v>
      </c>
      <c r="EH58" s="746">
        <f t="shared" si="418"/>
        <v>550044</v>
      </c>
      <c r="EI58" s="747">
        <f>DG58*1009.76*12</f>
        <v>36351.360000000001</v>
      </c>
      <c r="EJ58" s="782">
        <f t="shared" ref="EJ58:EJ60" si="461">EH58*0.085</f>
        <v>46753.74</v>
      </c>
      <c r="EK58" s="746">
        <f t="shared" si="419"/>
        <v>633149.1</v>
      </c>
      <c r="EL58" s="746">
        <f t="shared" si="420"/>
        <v>191211.03</v>
      </c>
      <c r="EM58" s="746">
        <f t="shared" si="421"/>
        <v>824360.13</v>
      </c>
      <c r="EO58" s="1044"/>
      <c r="EP58" s="753" t="s">
        <v>524</v>
      </c>
      <c r="EQ58" s="757"/>
      <c r="ER58" s="737">
        <v>4169</v>
      </c>
      <c r="ES58" s="738">
        <f t="shared" si="422"/>
        <v>4169</v>
      </c>
      <c r="ET58" s="739">
        <f t="shared" si="423"/>
        <v>0</v>
      </c>
      <c r="EU58" s="740">
        <f t="shared" si="424"/>
        <v>0</v>
      </c>
      <c r="EV58" s="741"/>
      <c r="EW58" s="740">
        <f t="shared" si="424"/>
        <v>0</v>
      </c>
      <c r="EX58" s="741"/>
      <c r="EY58" s="740">
        <f t="shared" si="425"/>
        <v>0</v>
      </c>
      <c r="EZ58" s="741"/>
      <c r="FA58" s="740">
        <f t="shared" si="426"/>
        <v>0</v>
      </c>
      <c r="FB58" s="741"/>
      <c r="FC58" s="740">
        <f t="shared" si="427"/>
        <v>0</v>
      </c>
      <c r="FD58" s="741"/>
      <c r="FE58" s="740">
        <f t="shared" si="428"/>
        <v>0</v>
      </c>
      <c r="FF58" s="741"/>
      <c r="FG58" s="740">
        <f t="shared" si="429"/>
        <v>0</v>
      </c>
      <c r="FH58" s="741"/>
      <c r="FI58" s="740">
        <f t="shared" si="430"/>
        <v>0</v>
      </c>
      <c r="FJ58" s="741"/>
      <c r="FK58" s="740">
        <f t="shared" si="431"/>
        <v>0</v>
      </c>
      <c r="FL58" s="741"/>
      <c r="FM58" s="740">
        <f t="shared" si="432"/>
        <v>0</v>
      </c>
      <c r="FN58" s="741"/>
      <c r="FO58" s="743">
        <f t="shared" si="433"/>
        <v>0</v>
      </c>
      <c r="FP58" s="744">
        <f t="shared" si="434"/>
        <v>0</v>
      </c>
      <c r="FQ58" s="745">
        <v>12</v>
      </c>
      <c r="FR58" s="746">
        <f t="shared" si="435"/>
        <v>0</v>
      </c>
      <c r="FS58" s="747">
        <f>EQ58*1009.76*12</f>
        <v>0</v>
      </c>
      <c r="FT58" s="782">
        <f t="shared" ref="FT58:FT60" si="462">FR58*0.085</f>
        <v>0</v>
      </c>
      <c r="FU58" s="746">
        <f t="shared" si="436"/>
        <v>0</v>
      </c>
      <c r="FV58" s="746">
        <f t="shared" si="437"/>
        <v>0</v>
      </c>
      <c r="FW58" s="746">
        <f t="shared" si="438"/>
        <v>0</v>
      </c>
      <c r="FY58" s="1044"/>
      <c r="FZ58" s="753" t="s">
        <v>524</v>
      </c>
      <c r="GA58" s="737">
        <f t="shared" si="439"/>
        <v>32.67</v>
      </c>
      <c r="GB58" s="737">
        <v>4169</v>
      </c>
      <c r="GC58" s="738">
        <f t="shared" si="440"/>
        <v>4169</v>
      </c>
      <c r="GD58" s="743">
        <f t="shared" si="441"/>
        <v>136201.23000000001</v>
      </c>
      <c r="GE58" s="743"/>
      <c r="GF58" s="737">
        <f t="shared" si="442"/>
        <v>0</v>
      </c>
      <c r="GG58" s="743"/>
      <c r="GH58" s="737">
        <f t="shared" si="443"/>
        <v>0</v>
      </c>
      <c r="GI58" s="743"/>
      <c r="GJ58" s="737">
        <f t="shared" si="444"/>
        <v>0</v>
      </c>
      <c r="GK58" s="743"/>
      <c r="GL58" s="737">
        <f t="shared" si="445"/>
        <v>0</v>
      </c>
      <c r="GM58" s="743"/>
      <c r="GN58" s="737">
        <f t="shared" si="446"/>
        <v>0</v>
      </c>
      <c r="GO58" s="743"/>
      <c r="GP58" s="737">
        <f t="shared" si="447"/>
        <v>0</v>
      </c>
      <c r="GQ58" s="743"/>
      <c r="GR58" s="737">
        <f t="shared" si="448"/>
        <v>0</v>
      </c>
      <c r="GS58" s="743"/>
      <c r="GT58" s="737">
        <f t="shared" si="449"/>
        <v>0</v>
      </c>
      <c r="GU58" s="743"/>
      <c r="GV58" s="737">
        <f t="shared" si="450"/>
        <v>0</v>
      </c>
      <c r="GW58" s="743"/>
      <c r="GX58" s="737">
        <f t="shared" si="451"/>
        <v>0</v>
      </c>
      <c r="GY58" s="743">
        <f t="shared" si="451"/>
        <v>362963.7</v>
      </c>
      <c r="GZ58" s="744">
        <f t="shared" si="452"/>
        <v>499164.93</v>
      </c>
      <c r="HA58" s="745">
        <v>12</v>
      </c>
      <c r="HB58" s="746">
        <f t="shared" si="453"/>
        <v>5989979.1600000001</v>
      </c>
      <c r="HC58" s="737">
        <f t="shared" si="454"/>
        <v>395866.31</v>
      </c>
      <c r="HD58" s="737">
        <f t="shared" si="454"/>
        <v>509148.23</v>
      </c>
      <c r="HE58" s="746">
        <f t="shared" si="455"/>
        <v>6894993.7000000002</v>
      </c>
      <c r="HF58" s="746">
        <f t="shared" si="456"/>
        <v>2082288.1</v>
      </c>
      <c r="HG58" s="746">
        <f t="shared" si="457"/>
        <v>8977281.8000000007</v>
      </c>
    </row>
    <row r="59" spans="1:215" ht="15.75" hidden="1" x14ac:dyDescent="0.25">
      <c r="A59" s="1044"/>
      <c r="B59" s="753" t="s">
        <v>532</v>
      </c>
      <c r="C59" s="757">
        <v>2.5</v>
      </c>
      <c r="D59" s="737">
        <v>4169</v>
      </c>
      <c r="E59" s="738">
        <f t="shared" si="354"/>
        <v>4169</v>
      </c>
      <c r="F59" s="739">
        <f t="shared" si="355"/>
        <v>10422.5</v>
      </c>
      <c r="G59" s="740">
        <f t="shared" si="356"/>
        <v>0</v>
      </c>
      <c r="H59" s="741"/>
      <c r="I59" s="742">
        <f t="shared" si="356"/>
        <v>0</v>
      </c>
      <c r="J59" s="741"/>
      <c r="K59" s="742">
        <f t="shared" si="357"/>
        <v>0</v>
      </c>
      <c r="L59" s="741"/>
      <c r="M59" s="742">
        <f t="shared" si="358"/>
        <v>0</v>
      </c>
      <c r="N59" s="741"/>
      <c r="O59" s="742">
        <f t="shared" si="359"/>
        <v>0</v>
      </c>
      <c r="P59" s="741"/>
      <c r="Q59" s="742">
        <f t="shared" si="360"/>
        <v>0</v>
      </c>
      <c r="R59" s="741"/>
      <c r="S59" s="742">
        <f t="shared" si="361"/>
        <v>0</v>
      </c>
      <c r="T59" s="741"/>
      <c r="U59" s="742">
        <f t="shared" si="362"/>
        <v>0</v>
      </c>
      <c r="V59" s="741"/>
      <c r="W59" s="742">
        <f t="shared" si="363"/>
        <v>0</v>
      </c>
      <c r="X59" s="741"/>
      <c r="Y59" s="742">
        <f t="shared" si="364"/>
        <v>0</v>
      </c>
      <c r="Z59" s="741"/>
      <c r="AA59" s="743">
        <f t="shared" si="365"/>
        <v>27775</v>
      </c>
      <c r="AB59" s="744">
        <f t="shared" si="366"/>
        <v>38197.5</v>
      </c>
      <c r="AC59" s="745">
        <v>12</v>
      </c>
      <c r="AD59" s="746">
        <f t="shared" si="367"/>
        <v>458370</v>
      </c>
      <c r="AE59" s="747"/>
      <c r="AF59" s="782">
        <f t="shared" si="458"/>
        <v>38961.449999999997</v>
      </c>
      <c r="AG59" s="746">
        <f t="shared" si="368"/>
        <v>497331.45</v>
      </c>
      <c r="AH59" s="746">
        <f t="shared" si="369"/>
        <v>150194.1</v>
      </c>
      <c r="AI59" s="746">
        <f t="shared" si="370"/>
        <v>647525.55000000005</v>
      </c>
      <c r="AK59" s="1044"/>
      <c r="AL59" s="753" t="s">
        <v>532</v>
      </c>
      <c r="AM59" s="748">
        <v>0.5</v>
      </c>
      <c r="AN59" s="737">
        <v>4169</v>
      </c>
      <c r="AO59" s="738">
        <f t="shared" si="371"/>
        <v>4169</v>
      </c>
      <c r="AP59" s="739">
        <f t="shared" si="372"/>
        <v>2084.5</v>
      </c>
      <c r="AQ59" s="740">
        <f t="shared" si="373"/>
        <v>0</v>
      </c>
      <c r="AR59" s="741"/>
      <c r="AS59" s="740">
        <f t="shared" si="373"/>
        <v>0</v>
      </c>
      <c r="AT59" s="741"/>
      <c r="AU59" s="740">
        <f t="shared" si="374"/>
        <v>0</v>
      </c>
      <c r="AV59" s="741"/>
      <c r="AW59" s="740">
        <f t="shared" si="375"/>
        <v>0</v>
      </c>
      <c r="AX59" s="741"/>
      <c r="AY59" s="740">
        <f t="shared" si="376"/>
        <v>0</v>
      </c>
      <c r="AZ59" s="741"/>
      <c r="BA59" s="740">
        <f t="shared" si="377"/>
        <v>0</v>
      </c>
      <c r="BB59" s="741"/>
      <c r="BC59" s="740">
        <f t="shared" si="378"/>
        <v>0</v>
      </c>
      <c r="BD59" s="741"/>
      <c r="BE59" s="740">
        <f t="shared" si="379"/>
        <v>0</v>
      </c>
      <c r="BF59" s="741"/>
      <c r="BG59" s="740">
        <f t="shared" si="380"/>
        <v>0</v>
      </c>
      <c r="BH59" s="741"/>
      <c r="BI59" s="740">
        <f t="shared" si="381"/>
        <v>0</v>
      </c>
      <c r="BJ59" s="741"/>
      <c r="BK59" s="743">
        <f t="shared" si="382"/>
        <v>5555</v>
      </c>
      <c r="BL59" s="744">
        <f t="shared" si="383"/>
        <v>7639.5</v>
      </c>
      <c r="BM59" s="745">
        <v>12</v>
      </c>
      <c r="BN59" s="746">
        <f t="shared" si="384"/>
        <v>91674</v>
      </c>
      <c r="BO59" s="747"/>
      <c r="BP59" s="782">
        <f t="shared" si="459"/>
        <v>7792.29</v>
      </c>
      <c r="BQ59" s="746">
        <f t="shared" si="385"/>
        <v>99466.29</v>
      </c>
      <c r="BR59" s="746">
        <f t="shared" si="386"/>
        <v>30038.82</v>
      </c>
      <c r="BS59" s="746">
        <f t="shared" si="387"/>
        <v>129505.11</v>
      </c>
      <c r="BU59" s="1044"/>
      <c r="BV59" s="753" t="s">
        <v>532</v>
      </c>
      <c r="BW59" s="767">
        <v>1</v>
      </c>
      <c r="BX59" s="737">
        <v>4169</v>
      </c>
      <c r="BY59" s="738">
        <f t="shared" si="388"/>
        <v>4169</v>
      </c>
      <c r="BZ59" s="739">
        <f t="shared" si="389"/>
        <v>4169</v>
      </c>
      <c r="CA59" s="740">
        <f t="shared" si="390"/>
        <v>0</v>
      </c>
      <c r="CB59" s="741"/>
      <c r="CC59" s="740">
        <f t="shared" si="390"/>
        <v>0</v>
      </c>
      <c r="CD59" s="741"/>
      <c r="CE59" s="740">
        <f t="shared" si="391"/>
        <v>0</v>
      </c>
      <c r="CF59" s="741"/>
      <c r="CG59" s="740">
        <f t="shared" si="392"/>
        <v>0</v>
      </c>
      <c r="CH59" s="741"/>
      <c r="CI59" s="740">
        <f t="shared" si="393"/>
        <v>0</v>
      </c>
      <c r="CJ59" s="741"/>
      <c r="CK59" s="740">
        <f t="shared" si="394"/>
        <v>0</v>
      </c>
      <c r="CL59" s="741"/>
      <c r="CM59" s="740">
        <f t="shared" si="395"/>
        <v>0</v>
      </c>
      <c r="CN59" s="741"/>
      <c r="CO59" s="740">
        <f t="shared" si="396"/>
        <v>0</v>
      </c>
      <c r="CP59" s="741"/>
      <c r="CQ59" s="740">
        <f t="shared" si="397"/>
        <v>0</v>
      </c>
      <c r="CR59" s="741"/>
      <c r="CS59" s="740">
        <f t="shared" si="398"/>
        <v>0</v>
      </c>
      <c r="CT59" s="741"/>
      <c r="CU59" s="743">
        <f t="shared" si="399"/>
        <v>11110</v>
      </c>
      <c r="CV59" s="744">
        <f t="shared" si="400"/>
        <v>15279</v>
      </c>
      <c r="CW59" s="745">
        <v>12</v>
      </c>
      <c r="CX59" s="746">
        <f t="shared" si="401"/>
        <v>183348</v>
      </c>
      <c r="CY59" s="747"/>
      <c r="CZ59" s="782">
        <f t="shared" si="460"/>
        <v>15584.58</v>
      </c>
      <c r="DA59" s="746">
        <f t="shared" si="402"/>
        <v>198932.58</v>
      </c>
      <c r="DB59" s="746">
        <f t="shared" si="403"/>
        <v>60077.64</v>
      </c>
      <c r="DC59" s="746">
        <f t="shared" si="404"/>
        <v>259010.22</v>
      </c>
      <c r="DD59" s="750"/>
      <c r="DE59" s="1044"/>
      <c r="DF59" s="753" t="s">
        <v>532</v>
      </c>
      <c r="DG59" s="757">
        <v>1</v>
      </c>
      <c r="DH59" s="737">
        <v>4169</v>
      </c>
      <c r="DI59" s="738">
        <f t="shared" si="405"/>
        <v>4169</v>
      </c>
      <c r="DJ59" s="739">
        <f t="shared" si="406"/>
        <v>4169</v>
      </c>
      <c r="DK59" s="740">
        <f t="shared" si="407"/>
        <v>0</v>
      </c>
      <c r="DL59" s="741"/>
      <c r="DM59" s="740">
        <f t="shared" si="407"/>
        <v>0</v>
      </c>
      <c r="DN59" s="741"/>
      <c r="DO59" s="740">
        <f t="shared" si="408"/>
        <v>0</v>
      </c>
      <c r="DP59" s="741"/>
      <c r="DQ59" s="740">
        <f t="shared" si="409"/>
        <v>0</v>
      </c>
      <c r="DR59" s="741"/>
      <c r="DS59" s="740">
        <f t="shared" si="410"/>
        <v>0</v>
      </c>
      <c r="DT59" s="741"/>
      <c r="DU59" s="740">
        <f t="shared" si="411"/>
        <v>0</v>
      </c>
      <c r="DV59" s="741"/>
      <c r="DW59" s="740">
        <f t="shared" si="412"/>
        <v>0</v>
      </c>
      <c r="DX59" s="741"/>
      <c r="DY59" s="740">
        <f t="shared" si="413"/>
        <v>0</v>
      </c>
      <c r="DZ59" s="741"/>
      <c r="EA59" s="740">
        <f t="shared" si="414"/>
        <v>0</v>
      </c>
      <c r="EB59" s="741"/>
      <c r="EC59" s="740">
        <f t="shared" si="415"/>
        <v>0</v>
      </c>
      <c r="ED59" s="741"/>
      <c r="EE59" s="743">
        <f t="shared" si="416"/>
        <v>11110</v>
      </c>
      <c r="EF59" s="744">
        <f t="shared" si="417"/>
        <v>15279</v>
      </c>
      <c r="EG59" s="745">
        <v>12</v>
      </c>
      <c r="EH59" s="746">
        <f t="shared" si="418"/>
        <v>183348</v>
      </c>
      <c r="EI59" s="747"/>
      <c r="EJ59" s="782">
        <f t="shared" si="461"/>
        <v>15584.58</v>
      </c>
      <c r="EK59" s="746">
        <f t="shared" si="419"/>
        <v>198932.58</v>
      </c>
      <c r="EL59" s="746">
        <f t="shared" si="420"/>
        <v>60077.64</v>
      </c>
      <c r="EM59" s="746">
        <f t="shared" si="421"/>
        <v>259010.22</v>
      </c>
      <c r="EO59" s="1044"/>
      <c r="EP59" s="753" t="s">
        <v>532</v>
      </c>
      <c r="EQ59" s="757"/>
      <c r="ER59" s="737">
        <v>4169</v>
      </c>
      <c r="ES59" s="738">
        <f t="shared" si="422"/>
        <v>4169</v>
      </c>
      <c r="ET59" s="739">
        <f t="shared" si="423"/>
        <v>0</v>
      </c>
      <c r="EU59" s="740">
        <f t="shared" si="424"/>
        <v>0</v>
      </c>
      <c r="EV59" s="741"/>
      <c r="EW59" s="740">
        <f t="shared" si="424"/>
        <v>0</v>
      </c>
      <c r="EX59" s="741"/>
      <c r="EY59" s="740">
        <f t="shared" si="425"/>
        <v>0</v>
      </c>
      <c r="EZ59" s="741"/>
      <c r="FA59" s="740">
        <f t="shared" si="426"/>
        <v>0</v>
      </c>
      <c r="FB59" s="741"/>
      <c r="FC59" s="740">
        <f t="shared" si="427"/>
        <v>0</v>
      </c>
      <c r="FD59" s="741"/>
      <c r="FE59" s="740">
        <f t="shared" si="428"/>
        <v>0</v>
      </c>
      <c r="FF59" s="741"/>
      <c r="FG59" s="740">
        <f t="shared" si="429"/>
        <v>0</v>
      </c>
      <c r="FH59" s="741"/>
      <c r="FI59" s="740">
        <f t="shared" si="430"/>
        <v>0</v>
      </c>
      <c r="FJ59" s="741"/>
      <c r="FK59" s="740">
        <f t="shared" si="431"/>
        <v>0</v>
      </c>
      <c r="FL59" s="741"/>
      <c r="FM59" s="740">
        <f t="shared" si="432"/>
        <v>0</v>
      </c>
      <c r="FN59" s="741"/>
      <c r="FO59" s="743">
        <f t="shared" si="433"/>
        <v>0</v>
      </c>
      <c r="FP59" s="744">
        <f t="shared" si="434"/>
        <v>0</v>
      </c>
      <c r="FQ59" s="745">
        <v>12</v>
      </c>
      <c r="FR59" s="746">
        <f t="shared" si="435"/>
        <v>0</v>
      </c>
      <c r="FS59" s="747"/>
      <c r="FT59" s="782">
        <f t="shared" si="462"/>
        <v>0</v>
      </c>
      <c r="FU59" s="746">
        <f t="shared" si="436"/>
        <v>0</v>
      </c>
      <c r="FV59" s="746">
        <f t="shared" si="437"/>
        <v>0</v>
      </c>
      <c r="FW59" s="746">
        <f t="shared" si="438"/>
        <v>0</v>
      </c>
      <c r="FY59" s="1044"/>
      <c r="FZ59" s="753" t="s">
        <v>532</v>
      </c>
      <c r="GA59" s="737">
        <f t="shared" si="439"/>
        <v>5</v>
      </c>
      <c r="GB59" s="737">
        <v>4169</v>
      </c>
      <c r="GC59" s="738">
        <f t="shared" si="440"/>
        <v>4169</v>
      </c>
      <c r="GD59" s="743">
        <f t="shared" si="441"/>
        <v>20845</v>
      </c>
      <c r="GE59" s="743"/>
      <c r="GF59" s="737">
        <f t="shared" si="442"/>
        <v>0</v>
      </c>
      <c r="GG59" s="743"/>
      <c r="GH59" s="737">
        <f t="shared" si="443"/>
        <v>0</v>
      </c>
      <c r="GI59" s="743"/>
      <c r="GJ59" s="737">
        <f t="shared" si="444"/>
        <v>0</v>
      </c>
      <c r="GK59" s="743"/>
      <c r="GL59" s="737">
        <f t="shared" si="445"/>
        <v>0</v>
      </c>
      <c r="GM59" s="743"/>
      <c r="GN59" s="737">
        <f t="shared" si="446"/>
        <v>0</v>
      </c>
      <c r="GO59" s="743"/>
      <c r="GP59" s="737">
        <f t="shared" si="447"/>
        <v>0</v>
      </c>
      <c r="GQ59" s="743"/>
      <c r="GR59" s="737">
        <f t="shared" si="448"/>
        <v>0</v>
      </c>
      <c r="GS59" s="743"/>
      <c r="GT59" s="737">
        <f t="shared" si="449"/>
        <v>0</v>
      </c>
      <c r="GU59" s="743"/>
      <c r="GV59" s="737">
        <f t="shared" si="450"/>
        <v>0</v>
      </c>
      <c r="GW59" s="743"/>
      <c r="GX59" s="737">
        <f t="shared" si="451"/>
        <v>0</v>
      </c>
      <c r="GY59" s="743">
        <f t="shared" si="451"/>
        <v>55550</v>
      </c>
      <c r="GZ59" s="744">
        <f t="shared" si="452"/>
        <v>76395</v>
      </c>
      <c r="HA59" s="745">
        <v>12</v>
      </c>
      <c r="HB59" s="746">
        <f t="shared" si="453"/>
        <v>916740</v>
      </c>
      <c r="HC59" s="737">
        <f t="shared" si="454"/>
        <v>0</v>
      </c>
      <c r="HD59" s="737">
        <f t="shared" si="454"/>
        <v>77922.899999999994</v>
      </c>
      <c r="HE59" s="746">
        <f t="shared" si="455"/>
        <v>994662.9</v>
      </c>
      <c r="HF59" s="746">
        <f t="shared" si="456"/>
        <v>300388.2</v>
      </c>
      <c r="HG59" s="746">
        <f t="shared" si="457"/>
        <v>1295051.1000000001</v>
      </c>
    </row>
    <row r="60" spans="1:215" ht="25.5" hidden="1" x14ac:dyDescent="0.25">
      <c r="A60" s="1044"/>
      <c r="B60" s="753" t="s">
        <v>525</v>
      </c>
      <c r="C60" s="757">
        <v>15.5</v>
      </c>
      <c r="D60" s="737">
        <v>4169</v>
      </c>
      <c r="E60" s="738">
        <f t="shared" si="354"/>
        <v>4169</v>
      </c>
      <c r="F60" s="739">
        <f t="shared" si="355"/>
        <v>64619.5</v>
      </c>
      <c r="G60" s="740">
        <f t="shared" si="356"/>
        <v>0</v>
      </c>
      <c r="H60" s="741"/>
      <c r="I60" s="742">
        <f t="shared" si="356"/>
        <v>0</v>
      </c>
      <c r="J60" s="741"/>
      <c r="K60" s="742">
        <f t="shared" si="357"/>
        <v>0</v>
      </c>
      <c r="L60" s="741"/>
      <c r="M60" s="742">
        <f t="shared" si="358"/>
        <v>0</v>
      </c>
      <c r="N60" s="741"/>
      <c r="O60" s="742">
        <f t="shared" si="359"/>
        <v>0</v>
      </c>
      <c r="P60" s="741"/>
      <c r="Q60" s="742">
        <f t="shared" si="360"/>
        <v>0</v>
      </c>
      <c r="R60" s="741"/>
      <c r="S60" s="742">
        <f t="shared" si="361"/>
        <v>0</v>
      </c>
      <c r="T60" s="741"/>
      <c r="U60" s="742">
        <f t="shared" si="362"/>
        <v>0</v>
      </c>
      <c r="V60" s="741"/>
      <c r="W60" s="742">
        <f t="shared" si="363"/>
        <v>0</v>
      </c>
      <c r="X60" s="741"/>
      <c r="Y60" s="742">
        <f t="shared" si="364"/>
        <v>0</v>
      </c>
      <c r="Z60" s="741"/>
      <c r="AA60" s="743">
        <f t="shared" si="365"/>
        <v>172205</v>
      </c>
      <c r="AB60" s="744">
        <f t="shared" si="366"/>
        <v>236824.5</v>
      </c>
      <c r="AC60" s="745">
        <v>12</v>
      </c>
      <c r="AD60" s="746">
        <f t="shared" si="367"/>
        <v>2841894</v>
      </c>
      <c r="AE60" s="747"/>
      <c r="AF60" s="782">
        <f t="shared" si="458"/>
        <v>241560.99</v>
      </c>
      <c r="AG60" s="746">
        <f t="shared" si="368"/>
        <v>3083454.99</v>
      </c>
      <c r="AH60" s="746">
        <f t="shared" si="369"/>
        <v>931203.41</v>
      </c>
      <c r="AI60" s="746">
        <f t="shared" si="370"/>
        <v>4014658.4</v>
      </c>
      <c r="AK60" s="1044"/>
      <c r="AL60" s="753" t="s">
        <v>525</v>
      </c>
      <c r="AM60" s="748">
        <v>4.75</v>
      </c>
      <c r="AN60" s="737">
        <v>4169</v>
      </c>
      <c r="AO60" s="738">
        <f t="shared" si="371"/>
        <v>4169</v>
      </c>
      <c r="AP60" s="739">
        <f t="shared" si="372"/>
        <v>19802.75</v>
      </c>
      <c r="AQ60" s="740">
        <f t="shared" si="373"/>
        <v>0</v>
      </c>
      <c r="AR60" s="741"/>
      <c r="AS60" s="740">
        <f t="shared" si="373"/>
        <v>0</v>
      </c>
      <c r="AT60" s="741"/>
      <c r="AU60" s="740">
        <f t="shared" si="374"/>
        <v>0</v>
      </c>
      <c r="AV60" s="741"/>
      <c r="AW60" s="740">
        <f t="shared" si="375"/>
        <v>0</v>
      </c>
      <c r="AX60" s="741"/>
      <c r="AY60" s="740">
        <f t="shared" si="376"/>
        <v>0</v>
      </c>
      <c r="AZ60" s="741"/>
      <c r="BA60" s="740">
        <f t="shared" si="377"/>
        <v>0</v>
      </c>
      <c r="BB60" s="741"/>
      <c r="BC60" s="740">
        <f t="shared" si="378"/>
        <v>0</v>
      </c>
      <c r="BD60" s="741"/>
      <c r="BE60" s="740">
        <f t="shared" si="379"/>
        <v>0</v>
      </c>
      <c r="BF60" s="741"/>
      <c r="BG60" s="740">
        <f t="shared" si="380"/>
        <v>0</v>
      </c>
      <c r="BH60" s="741"/>
      <c r="BI60" s="740">
        <f t="shared" si="381"/>
        <v>0</v>
      </c>
      <c r="BJ60" s="741"/>
      <c r="BK60" s="743">
        <f t="shared" si="382"/>
        <v>52772.5</v>
      </c>
      <c r="BL60" s="744">
        <f t="shared" si="383"/>
        <v>72575.25</v>
      </c>
      <c r="BM60" s="745">
        <v>12</v>
      </c>
      <c r="BN60" s="746">
        <f t="shared" si="384"/>
        <v>870903</v>
      </c>
      <c r="BO60" s="747"/>
      <c r="BP60" s="782">
        <f t="shared" si="459"/>
        <v>74026.759999999995</v>
      </c>
      <c r="BQ60" s="746">
        <f t="shared" si="385"/>
        <v>944929.76</v>
      </c>
      <c r="BR60" s="746">
        <f t="shared" si="386"/>
        <v>285368.78999999998</v>
      </c>
      <c r="BS60" s="746">
        <f t="shared" si="387"/>
        <v>1230298.55</v>
      </c>
      <c r="BU60" s="1044"/>
      <c r="BV60" s="753" t="s">
        <v>525</v>
      </c>
      <c r="BW60" s="767">
        <v>6.75</v>
      </c>
      <c r="BX60" s="737">
        <v>4169</v>
      </c>
      <c r="BY60" s="738">
        <f t="shared" si="388"/>
        <v>4169</v>
      </c>
      <c r="BZ60" s="739">
        <f t="shared" si="389"/>
        <v>28140.75</v>
      </c>
      <c r="CA60" s="740">
        <f t="shared" si="390"/>
        <v>0</v>
      </c>
      <c r="CB60" s="741"/>
      <c r="CC60" s="740">
        <f t="shared" si="390"/>
        <v>0</v>
      </c>
      <c r="CD60" s="741"/>
      <c r="CE60" s="740">
        <f t="shared" si="391"/>
        <v>0</v>
      </c>
      <c r="CF60" s="741"/>
      <c r="CG60" s="740">
        <f t="shared" si="392"/>
        <v>0</v>
      </c>
      <c r="CH60" s="741"/>
      <c r="CI60" s="740">
        <f t="shared" si="393"/>
        <v>0</v>
      </c>
      <c r="CJ60" s="741"/>
      <c r="CK60" s="740">
        <f t="shared" si="394"/>
        <v>0</v>
      </c>
      <c r="CL60" s="741"/>
      <c r="CM60" s="740">
        <f t="shared" si="395"/>
        <v>0</v>
      </c>
      <c r="CN60" s="741"/>
      <c r="CO60" s="740">
        <f t="shared" si="396"/>
        <v>0</v>
      </c>
      <c r="CP60" s="741"/>
      <c r="CQ60" s="740">
        <f t="shared" si="397"/>
        <v>0</v>
      </c>
      <c r="CR60" s="741"/>
      <c r="CS60" s="740">
        <f t="shared" si="398"/>
        <v>0</v>
      </c>
      <c r="CT60" s="741"/>
      <c r="CU60" s="743">
        <f t="shared" si="399"/>
        <v>74992.5</v>
      </c>
      <c r="CV60" s="744">
        <f t="shared" si="400"/>
        <v>103133.25</v>
      </c>
      <c r="CW60" s="745">
        <v>12</v>
      </c>
      <c r="CX60" s="746">
        <f t="shared" si="401"/>
        <v>1237599</v>
      </c>
      <c r="CY60" s="747"/>
      <c r="CZ60" s="782">
        <f t="shared" si="460"/>
        <v>105195.92</v>
      </c>
      <c r="DA60" s="746">
        <f t="shared" si="402"/>
        <v>1342794.92</v>
      </c>
      <c r="DB60" s="746">
        <f t="shared" si="403"/>
        <v>405524.07</v>
      </c>
      <c r="DC60" s="746">
        <f t="shared" si="404"/>
        <v>1748318.99</v>
      </c>
      <c r="DD60" s="750"/>
      <c r="DE60" s="1044"/>
      <c r="DF60" s="753" t="s">
        <v>525</v>
      </c>
      <c r="DG60" s="757">
        <v>1</v>
      </c>
      <c r="DH60" s="737">
        <v>4169</v>
      </c>
      <c r="DI60" s="738">
        <f t="shared" si="405"/>
        <v>4169</v>
      </c>
      <c r="DJ60" s="739">
        <f t="shared" si="406"/>
        <v>4169</v>
      </c>
      <c r="DK60" s="740">
        <f t="shared" si="407"/>
        <v>0</v>
      </c>
      <c r="DL60" s="741"/>
      <c r="DM60" s="740">
        <f t="shared" si="407"/>
        <v>0</v>
      </c>
      <c r="DN60" s="741"/>
      <c r="DO60" s="740">
        <f t="shared" si="408"/>
        <v>0</v>
      </c>
      <c r="DP60" s="741"/>
      <c r="DQ60" s="740">
        <f t="shared" si="409"/>
        <v>0</v>
      </c>
      <c r="DR60" s="741"/>
      <c r="DS60" s="740">
        <f t="shared" si="410"/>
        <v>0</v>
      </c>
      <c r="DT60" s="741"/>
      <c r="DU60" s="740">
        <f t="shared" si="411"/>
        <v>0</v>
      </c>
      <c r="DV60" s="741"/>
      <c r="DW60" s="740">
        <f t="shared" si="412"/>
        <v>0</v>
      </c>
      <c r="DX60" s="741"/>
      <c r="DY60" s="740">
        <f t="shared" si="413"/>
        <v>0</v>
      </c>
      <c r="DZ60" s="741"/>
      <c r="EA60" s="740">
        <f t="shared" si="414"/>
        <v>0</v>
      </c>
      <c r="EB60" s="741"/>
      <c r="EC60" s="740">
        <f t="shared" si="415"/>
        <v>0</v>
      </c>
      <c r="ED60" s="741"/>
      <c r="EE60" s="743">
        <f t="shared" si="416"/>
        <v>11110</v>
      </c>
      <c r="EF60" s="744">
        <f t="shared" si="417"/>
        <v>15279</v>
      </c>
      <c r="EG60" s="745">
        <v>12</v>
      </c>
      <c r="EH60" s="746">
        <f t="shared" si="418"/>
        <v>183348</v>
      </c>
      <c r="EI60" s="747"/>
      <c r="EJ60" s="782">
        <f t="shared" si="461"/>
        <v>15584.58</v>
      </c>
      <c r="EK60" s="746">
        <f t="shared" si="419"/>
        <v>198932.58</v>
      </c>
      <c r="EL60" s="746">
        <f t="shared" si="420"/>
        <v>60077.64</v>
      </c>
      <c r="EM60" s="746">
        <f t="shared" si="421"/>
        <v>259010.22</v>
      </c>
      <c r="EO60" s="1044"/>
      <c r="EP60" s="752" t="s">
        <v>525</v>
      </c>
      <c r="EQ60" s="737">
        <v>1</v>
      </c>
      <c r="ER60" s="737">
        <v>4169</v>
      </c>
      <c r="ES60" s="738">
        <f t="shared" si="422"/>
        <v>4169</v>
      </c>
      <c r="ET60" s="739">
        <f t="shared" si="423"/>
        <v>4169</v>
      </c>
      <c r="EU60" s="740">
        <f t="shared" si="424"/>
        <v>0</v>
      </c>
      <c r="EV60" s="741"/>
      <c r="EW60" s="740">
        <f t="shared" si="424"/>
        <v>0</v>
      </c>
      <c r="EX60" s="741"/>
      <c r="EY60" s="740">
        <f t="shared" si="425"/>
        <v>0</v>
      </c>
      <c r="EZ60" s="741"/>
      <c r="FA60" s="740">
        <f t="shared" si="426"/>
        <v>0</v>
      </c>
      <c r="FB60" s="741"/>
      <c r="FC60" s="740">
        <f t="shared" si="427"/>
        <v>0</v>
      </c>
      <c r="FD60" s="741"/>
      <c r="FE60" s="740">
        <f t="shared" si="428"/>
        <v>0</v>
      </c>
      <c r="FF60" s="741"/>
      <c r="FG60" s="740">
        <f t="shared" si="429"/>
        <v>0</v>
      </c>
      <c r="FH60" s="741"/>
      <c r="FI60" s="740">
        <f t="shared" si="430"/>
        <v>0</v>
      </c>
      <c r="FJ60" s="741"/>
      <c r="FK60" s="740">
        <f t="shared" si="431"/>
        <v>0</v>
      </c>
      <c r="FL60" s="741"/>
      <c r="FM60" s="740">
        <f t="shared" si="432"/>
        <v>0</v>
      </c>
      <c r="FN60" s="741"/>
      <c r="FO60" s="743">
        <f t="shared" si="433"/>
        <v>11110</v>
      </c>
      <c r="FP60" s="744">
        <f t="shared" si="434"/>
        <v>15279</v>
      </c>
      <c r="FQ60" s="745">
        <v>12</v>
      </c>
      <c r="FR60" s="746">
        <f t="shared" si="435"/>
        <v>183348</v>
      </c>
      <c r="FS60" s="747"/>
      <c r="FT60" s="782">
        <f t="shared" si="462"/>
        <v>15584.58</v>
      </c>
      <c r="FU60" s="746">
        <f t="shared" si="436"/>
        <v>198932.58</v>
      </c>
      <c r="FV60" s="746">
        <f t="shared" si="437"/>
        <v>60077.64</v>
      </c>
      <c r="FW60" s="746">
        <f t="shared" si="438"/>
        <v>259010.22</v>
      </c>
      <c r="FY60" s="1044"/>
      <c r="FZ60" s="752" t="s">
        <v>525</v>
      </c>
      <c r="GA60" s="737">
        <f t="shared" si="439"/>
        <v>29</v>
      </c>
      <c r="GB60" s="737">
        <v>4169</v>
      </c>
      <c r="GC60" s="738">
        <f t="shared" si="440"/>
        <v>4169</v>
      </c>
      <c r="GD60" s="743">
        <f t="shared" si="441"/>
        <v>120901</v>
      </c>
      <c r="GE60" s="743"/>
      <c r="GF60" s="737">
        <f t="shared" si="442"/>
        <v>0</v>
      </c>
      <c r="GG60" s="743"/>
      <c r="GH60" s="737">
        <f t="shared" si="443"/>
        <v>0</v>
      </c>
      <c r="GI60" s="743"/>
      <c r="GJ60" s="737">
        <f t="shared" si="444"/>
        <v>0</v>
      </c>
      <c r="GK60" s="743"/>
      <c r="GL60" s="737">
        <f t="shared" si="445"/>
        <v>0</v>
      </c>
      <c r="GM60" s="743"/>
      <c r="GN60" s="737">
        <f t="shared" si="446"/>
        <v>0</v>
      </c>
      <c r="GO60" s="743"/>
      <c r="GP60" s="737">
        <f t="shared" si="447"/>
        <v>0</v>
      </c>
      <c r="GQ60" s="743"/>
      <c r="GR60" s="737">
        <f t="shared" si="448"/>
        <v>0</v>
      </c>
      <c r="GS60" s="743"/>
      <c r="GT60" s="737">
        <f t="shared" si="449"/>
        <v>0</v>
      </c>
      <c r="GU60" s="743"/>
      <c r="GV60" s="737">
        <f t="shared" si="450"/>
        <v>0</v>
      </c>
      <c r="GW60" s="743"/>
      <c r="GX60" s="737">
        <f t="shared" si="451"/>
        <v>0</v>
      </c>
      <c r="GY60" s="743">
        <f t="shared" si="451"/>
        <v>322190</v>
      </c>
      <c r="GZ60" s="744">
        <f t="shared" si="452"/>
        <v>443091</v>
      </c>
      <c r="HA60" s="745">
        <v>12</v>
      </c>
      <c r="HB60" s="746">
        <f t="shared" si="453"/>
        <v>5317092</v>
      </c>
      <c r="HC60" s="737">
        <f t="shared" si="454"/>
        <v>0</v>
      </c>
      <c r="HD60" s="737">
        <f t="shared" si="454"/>
        <v>451952.83</v>
      </c>
      <c r="HE60" s="746">
        <f t="shared" si="455"/>
        <v>5769044.8300000001</v>
      </c>
      <c r="HF60" s="746">
        <f t="shared" si="456"/>
        <v>1742251.54</v>
      </c>
      <c r="HG60" s="746">
        <f t="shared" si="457"/>
        <v>7511296.3700000001</v>
      </c>
    </row>
    <row r="61" spans="1:215" ht="15.75" hidden="1" x14ac:dyDescent="0.25">
      <c r="A61" s="1044"/>
      <c r="B61" s="755" t="s">
        <v>46</v>
      </c>
      <c r="C61" s="757">
        <v>1.5</v>
      </c>
      <c r="D61" s="737">
        <v>4169</v>
      </c>
      <c r="E61" s="738">
        <f t="shared" si="354"/>
        <v>4169</v>
      </c>
      <c r="F61" s="739">
        <f t="shared" si="355"/>
        <v>6253.5</v>
      </c>
      <c r="G61" s="740">
        <f t="shared" si="356"/>
        <v>0</v>
      </c>
      <c r="H61" s="741"/>
      <c r="I61" s="742">
        <f t="shared" si="356"/>
        <v>0</v>
      </c>
      <c r="J61" s="741"/>
      <c r="K61" s="742">
        <f t="shared" si="357"/>
        <v>0</v>
      </c>
      <c r="L61" s="741"/>
      <c r="M61" s="742">
        <f t="shared" si="358"/>
        <v>0</v>
      </c>
      <c r="N61" s="741"/>
      <c r="O61" s="742">
        <f t="shared" si="359"/>
        <v>0</v>
      </c>
      <c r="P61" s="741"/>
      <c r="Q61" s="742">
        <f t="shared" si="360"/>
        <v>0</v>
      </c>
      <c r="R61" s="741"/>
      <c r="S61" s="742">
        <f t="shared" si="361"/>
        <v>0</v>
      </c>
      <c r="T61" s="741"/>
      <c r="U61" s="742">
        <f t="shared" si="362"/>
        <v>0</v>
      </c>
      <c r="V61" s="741"/>
      <c r="W61" s="742">
        <f t="shared" si="363"/>
        <v>0</v>
      </c>
      <c r="X61" s="741"/>
      <c r="Y61" s="742">
        <f t="shared" si="364"/>
        <v>0</v>
      </c>
      <c r="Z61" s="741"/>
      <c r="AA61" s="743">
        <f t="shared" si="365"/>
        <v>16665</v>
      </c>
      <c r="AB61" s="744">
        <f t="shared" si="366"/>
        <v>22918.5</v>
      </c>
      <c r="AC61" s="745">
        <v>12</v>
      </c>
      <c r="AD61" s="746">
        <f t="shared" si="367"/>
        <v>275022</v>
      </c>
      <c r="AE61" s="747"/>
      <c r="AF61" s="741"/>
      <c r="AG61" s="746">
        <f t="shared" si="368"/>
        <v>275022</v>
      </c>
      <c r="AH61" s="746">
        <f t="shared" si="369"/>
        <v>83056.639999999999</v>
      </c>
      <c r="AI61" s="746">
        <f t="shared" si="370"/>
        <v>358078.64</v>
      </c>
      <c r="AK61" s="1044"/>
      <c r="AL61" s="755" t="s">
        <v>46</v>
      </c>
      <c r="AM61" s="748">
        <v>1</v>
      </c>
      <c r="AN61" s="737">
        <v>4169</v>
      </c>
      <c r="AO61" s="738">
        <f t="shared" si="371"/>
        <v>4169</v>
      </c>
      <c r="AP61" s="739">
        <f t="shared" si="372"/>
        <v>4169</v>
      </c>
      <c r="AQ61" s="740">
        <f t="shared" si="373"/>
        <v>0</v>
      </c>
      <c r="AR61" s="741"/>
      <c r="AS61" s="740">
        <f t="shared" si="373"/>
        <v>0</v>
      </c>
      <c r="AT61" s="741"/>
      <c r="AU61" s="740">
        <f t="shared" si="374"/>
        <v>0</v>
      </c>
      <c r="AV61" s="741"/>
      <c r="AW61" s="740">
        <f t="shared" si="375"/>
        <v>0</v>
      </c>
      <c r="AX61" s="741"/>
      <c r="AY61" s="740">
        <f t="shared" si="376"/>
        <v>0</v>
      </c>
      <c r="AZ61" s="741"/>
      <c r="BA61" s="740">
        <f t="shared" si="377"/>
        <v>0</v>
      </c>
      <c r="BB61" s="741"/>
      <c r="BC61" s="740">
        <f t="shared" si="378"/>
        <v>0</v>
      </c>
      <c r="BD61" s="741"/>
      <c r="BE61" s="740">
        <f t="shared" si="379"/>
        <v>0</v>
      </c>
      <c r="BF61" s="741"/>
      <c r="BG61" s="740">
        <f t="shared" si="380"/>
        <v>0</v>
      </c>
      <c r="BH61" s="741"/>
      <c r="BI61" s="740">
        <f t="shared" si="381"/>
        <v>0</v>
      </c>
      <c r="BJ61" s="741"/>
      <c r="BK61" s="743">
        <f t="shared" si="382"/>
        <v>11110</v>
      </c>
      <c r="BL61" s="744">
        <f t="shared" si="383"/>
        <v>15279</v>
      </c>
      <c r="BM61" s="745">
        <v>12</v>
      </c>
      <c r="BN61" s="746">
        <f t="shared" si="384"/>
        <v>183348</v>
      </c>
      <c r="BO61" s="747"/>
      <c r="BP61" s="741"/>
      <c r="BQ61" s="746">
        <f t="shared" si="385"/>
        <v>183348</v>
      </c>
      <c r="BR61" s="746">
        <f t="shared" si="386"/>
        <v>55371.1</v>
      </c>
      <c r="BS61" s="746">
        <f t="shared" si="387"/>
        <v>238719.1</v>
      </c>
      <c r="BU61" s="1044"/>
      <c r="BV61" s="755" t="s">
        <v>46</v>
      </c>
      <c r="BW61" s="757"/>
      <c r="BX61" s="737">
        <v>4169</v>
      </c>
      <c r="BY61" s="738">
        <f t="shared" si="388"/>
        <v>4169</v>
      </c>
      <c r="BZ61" s="739">
        <f t="shared" si="389"/>
        <v>0</v>
      </c>
      <c r="CA61" s="740">
        <f t="shared" si="390"/>
        <v>0</v>
      </c>
      <c r="CB61" s="741"/>
      <c r="CC61" s="740">
        <f t="shared" si="390"/>
        <v>0</v>
      </c>
      <c r="CD61" s="741"/>
      <c r="CE61" s="740">
        <f t="shared" si="391"/>
        <v>0</v>
      </c>
      <c r="CF61" s="741"/>
      <c r="CG61" s="740">
        <f t="shared" si="392"/>
        <v>0</v>
      </c>
      <c r="CH61" s="741"/>
      <c r="CI61" s="740">
        <f t="shared" si="393"/>
        <v>0</v>
      </c>
      <c r="CJ61" s="741"/>
      <c r="CK61" s="740">
        <f t="shared" si="394"/>
        <v>0</v>
      </c>
      <c r="CL61" s="741"/>
      <c r="CM61" s="740">
        <f t="shared" si="395"/>
        <v>0</v>
      </c>
      <c r="CN61" s="741"/>
      <c r="CO61" s="740">
        <f t="shared" si="396"/>
        <v>0</v>
      </c>
      <c r="CP61" s="741"/>
      <c r="CQ61" s="740">
        <f t="shared" si="397"/>
        <v>0</v>
      </c>
      <c r="CR61" s="741"/>
      <c r="CS61" s="740">
        <f t="shared" si="398"/>
        <v>0</v>
      </c>
      <c r="CT61" s="741"/>
      <c r="CU61" s="743">
        <f t="shared" si="399"/>
        <v>0</v>
      </c>
      <c r="CV61" s="744">
        <f t="shared" si="400"/>
        <v>0</v>
      </c>
      <c r="CW61" s="745">
        <v>12</v>
      </c>
      <c r="CX61" s="746">
        <f t="shared" si="401"/>
        <v>0</v>
      </c>
      <c r="CY61" s="747"/>
      <c r="CZ61" s="741"/>
      <c r="DA61" s="746">
        <f t="shared" si="402"/>
        <v>0</v>
      </c>
      <c r="DB61" s="746">
        <f t="shared" si="403"/>
        <v>0</v>
      </c>
      <c r="DC61" s="746">
        <f t="shared" si="404"/>
        <v>0</v>
      </c>
      <c r="DD61" s="750"/>
      <c r="DE61" s="1044"/>
      <c r="DF61" s="755" t="s">
        <v>46</v>
      </c>
      <c r="DG61" s="757"/>
      <c r="DH61" s="737">
        <v>4169</v>
      </c>
      <c r="DI61" s="738">
        <f t="shared" si="405"/>
        <v>4169</v>
      </c>
      <c r="DJ61" s="739">
        <f t="shared" si="406"/>
        <v>0</v>
      </c>
      <c r="DK61" s="740">
        <f t="shared" si="407"/>
        <v>0</v>
      </c>
      <c r="DL61" s="741"/>
      <c r="DM61" s="740">
        <f t="shared" si="407"/>
        <v>0</v>
      </c>
      <c r="DN61" s="741"/>
      <c r="DO61" s="740">
        <f t="shared" si="408"/>
        <v>0</v>
      </c>
      <c r="DP61" s="741"/>
      <c r="DQ61" s="740">
        <f t="shared" si="409"/>
        <v>0</v>
      </c>
      <c r="DR61" s="741"/>
      <c r="DS61" s="740">
        <f t="shared" si="410"/>
        <v>0</v>
      </c>
      <c r="DT61" s="741"/>
      <c r="DU61" s="740">
        <f t="shared" si="411"/>
        <v>0</v>
      </c>
      <c r="DV61" s="741"/>
      <c r="DW61" s="740">
        <f t="shared" si="412"/>
        <v>0</v>
      </c>
      <c r="DX61" s="741"/>
      <c r="DY61" s="740">
        <f t="shared" si="413"/>
        <v>0</v>
      </c>
      <c r="DZ61" s="741"/>
      <c r="EA61" s="740">
        <f t="shared" si="414"/>
        <v>0</v>
      </c>
      <c r="EB61" s="741"/>
      <c r="EC61" s="740">
        <f t="shared" si="415"/>
        <v>0</v>
      </c>
      <c r="ED61" s="741"/>
      <c r="EE61" s="743">
        <f t="shared" si="416"/>
        <v>0</v>
      </c>
      <c r="EF61" s="744">
        <f t="shared" si="417"/>
        <v>0</v>
      </c>
      <c r="EG61" s="745">
        <v>12</v>
      </c>
      <c r="EH61" s="746">
        <f t="shared" si="418"/>
        <v>0</v>
      </c>
      <c r="EI61" s="747"/>
      <c r="EJ61" s="741"/>
      <c r="EK61" s="746">
        <f t="shared" si="419"/>
        <v>0</v>
      </c>
      <c r="EL61" s="746">
        <f t="shared" si="420"/>
        <v>0</v>
      </c>
      <c r="EM61" s="746">
        <f t="shared" si="421"/>
        <v>0</v>
      </c>
      <c r="EO61" s="1044"/>
      <c r="EP61" s="755" t="s">
        <v>46</v>
      </c>
      <c r="EQ61" s="757"/>
      <c r="ER61" s="737">
        <v>4169</v>
      </c>
      <c r="ES61" s="738">
        <f t="shared" si="422"/>
        <v>4169</v>
      </c>
      <c r="ET61" s="739">
        <f t="shared" si="423"/>
        <v>0</v>
      </c>
      <c r="EU61" s="740">
        <f t="shared" si="424"/>
        <v>0</v>
      </c>
      <c r="EV61" s="741"/>
      <c r="EW61" s="740">
        <f t="shared" si="424"/>
        <v>0</v>
      </c>
      <c r="EX61" s="741"/>
      <c r="EY61" s="740">
        <f t="shared" si="425"/>
        <v>0</v>
      </c>
      <c r="EZ61" s="741"/>
      <c r="FA61" s="740">
        <f t="shared" si="426"/>
        <v>0</v>
      </c>
      <c r="FB61" s="741"/>
      <c r="FC61" s="740">
        <f t="shared" si="427"/>
        <v>0</v>
      </c>
      <c r="FD61" s="741"/>
      <c r="FE61" s="740">
        <f t="shared" si="428"/>
        <v>0</v>
      </c>
      <c r="FF61" s="741"/>
      <c r="FG61" s="740">
        <f t="shared" si="429"/>
        <v>0</v>
      </c>
      <c r="FH61" s="741"/>
      <c r="FI61" s="740">
        <f t="shared" si="430"/>
        <v>0</v>
      </c>
      <c r="FJ61" s="741"/>
      <c r="FK61" s="740">
        <f t="shared" si="431"/>
        <v>0</v>
      </c>
      <c r="FL61" s="741"/>
      <c r="FM61" s="740">
        <f t="shared" si="432"/>
        <v>0</v>
      </c>
      <c r="FN61" s="741"/>
      <c r="FO61" s="743">
        <f t="shared" si="433"/>
        <v>0</v>
      </c>
      <c r="FP61" s="744">
        <f t="shared" si="434"/>
        <v>0</v>
      </c>
      <c r="FQ61" s="745">
        <v>12</v>
      </c>
      <c r="FR61" s="746">
        <f t="shared" si="435"/>
        <v>0</v>
      </c>
      <c r="FS61" s="747"/>
      <c r="FT61" s="741"/>
      <c r="FU61" s="746">
        <f t="shared" si="436"/>
        <v>0</v>
      </c>
      <c r="FV61" s="746">
        <f t="shared" si="437"/>
        <v>0</v>
      </c>
      <c r="FW61" s="746">
        <f t="shared" si="438"/>
        <v>0</v>
      </c>
      <c r="FY61" s="1044"/>
      <c r="FZ61" s="755" t="s">
        <v>46</v>
      </c>
      <c r="GA61" s="737">
        <f t="shared" si="439"/>
        <v>2.5</v>
      </c>
      <c r="GB61" s="737">
        <v>4169</v>
      </c>
      <c r="GC61" s="738">
        <f t="shared" si="440"/>
        <v>4169</v>
      </c>
      <c r="GD61" s="743">
        <f t="shared" si="441"/>
        <v>10422.5</v>
      </c>
      <c r="GE61" s="743"/>
      <c r="GF61" s="737">
        <f t="shared" si="442"/>
        <v>0</v>
      </c>
      <c r="GG61" s="743"/>
      <c r="GH61" s="737">
        <f t="shared" si="443"/>
        <v>0</v>
      </c>
      <c r="GI61" s="743"/>
      <c r="GJ61" s="737">
        <f t="shared" si="444"/>
        <v>0</v>
      </c>
      <c r="GK61" s="743"/>
      <c r="GL61" s="737">
        <f t="shared" si="445"/>
        <v>0</v>
      </c>
      <c r="GM61" s="743"/>
      <c r="GN61" s="737">
        <f t="shared" si="446"/>
        <v>0</v>
      </c>
      <c r="GO61" s="743"/>
      <c r="GP61" s="737">
        <f t="shared" si="447"/>
        <v>0</v>
      </c>
      <c r="GQ61" s="743"/>
      <c r="GR61" s="737">
        <f t="shared" si="448"/>
        <v>0</v>
      </c>
      <c r="GS61" s="743"/>
      <c r="GT61" s="737">
        <f t="shared" si="449"/>
        <v>0</v>
      </c>
      <c r="GU61" s="743"/>
      <c r="GV61" s="737">
        <f t="shared" si="450"/>
        <v>0</v>
      </c>
      <c r="GW61" s="743"/>
      <c r="GX61" s="737">
        <f t="shared" si="451"/>
        <v>0</v>
      </c>
      <c r="GY61" s="743">
        <f t="shared" si="451"/>
        <v>27775</v>
      </c>
      <c r="GZ61" s="744">
        <f t="shared" si="452"/>
        <v>38197.5</v>
      </c>
      <c r="HA61" s="745">
        <v>12</v>
      </c>
      <c r="HB61" s="746">
        <f t="shared" si="453"/>
        <v>458370</v>
      </c>
      <c r="HC61" s="737">
        <f t="shared" si="454"/>
        <v>0</v>
      </c>
      <c r="HD61" s="737">
        <f t="shared" si="454"/>
        <v>0</v>
      </c>
      <c r="HE61" s="746">
        <f t="shared" si="455"/>
        <v>458370</v>
      </c>
      <c r="HF61" s="746">
        <f t="shared" si="456"/>
        <v>138427.74</v>
      </c>
      <c r="HG61" s="746">
        <f t="shared" si="457"/>
        <v>596797.74</v>
      </c>
    </row>
    <row r="62" spans="1:215" ht="36" hidden="1" x14ac:dyDescent="0.25">
      <c r="A62" s="1044"/>
      <c r="B62" s="755" t="s">
        <v>45</v>
      </c>
      <c r="C62" s="757">
        <v>2</v>
      </c>
      <c r="D62" s="737">
        <v>5545</v>
      </c>
      <c r="E62" s="738">
        <f t="shared" si="354"/>
        <v>5545</v>
      </c>
      <c r="F62" s="739">
        <f t="shared" si="355"/>
        <v>11090</v>
      </c>
      <c r="G62" s="740">
        <f t="shared" si="356"/>
        <v>0</v>
      </c>
      <c r="H62" s="741"/>
      <c r="I62" s="742">
        <f t="shared" si="356"/>
        <v>0</v>
      </c>
      <c r="J62" s="741"/>
      <c r="K62" s="742">
        <f t="shared" si="357"/>
        <v>0</v>
      </c>
      <c r="L62" s="741"/>
      <c r="M62" s="742">
        <f t="shared" si="358"/>
        <v>0</v>
      </c>
      <c r="N62" s="741"/>
      <c r="O62" s="742">
        <f t="shared" si="359"/>
        <v>0</v>
      </c>
      <c r="P62" s="741"/>
      <c r="Q62" s="742">
        <f t="shared" si="360"/>
        <v>0</v>
      </c>
      <c r="R62" s="741"/>
      <c r="S62" s="742">
        <f t="shared" si="361"/>
        <v>0</v>
      </c>
      <c r="T62" s="741"/>
      <c r="U62" s="742">
        <f t="shared" si="362"/>
        <v>0</v>
      </c>
      <c r="V62" s="741"/>
      <c r="W62" s="742">
        <f t="shared" si="363"/>
        <v>0</v>
      </c>
      <c r="X62" s="741"/>
      <c r="Y62" s="742">
        <f t="shared" si="364"/>
        <v>0</v>
      </c>
      <c r="Z62" s="741"/>
      <c r="AA62" s="743">
        <f t="shared" si="365"/>
        <v>19468</v>
      </c>
      <c r="AB62" s="744">
        <f t="shared" si="366"/>
        <v>30558</v>
      </c>
      <c r="AC62" s="745">
        <v>12</v>
      </c>
      <c r="AD62" s="746">
        <f t="shared" si="367"/>
        <v>366696</v>
      </c>
      <c r="AE62" s="747"/>
      <c r="AF62" s="741"/>
      <c r="AG62" s="746">
        <f t="shared" si="368"/>
        <v>366696</v>
      </c>
      <c r="AH62" s="746">
        <f t="shared" si="369"/>
        <v>110742.19</v>
      </c>
      <c r="AI62" s="746">
        <f t="shared" si="370"/>
        <v>477438.19</v>
      </c>
      <c r="AK62" s="1044"/>
      <c r="AL62" s="755" t="s">
        <v>45</v>
      </c>
      <c r="AM62" s="748"/>
      <c r="AN62" s="737">
        <v>5545</v>
      </c>
      <c r="AO62" s="738">
        <f t="shared" si="371"/>
        <v>5545</v>
      </c>
      <c r="AP62" s="739">
        <f t="shared" si="372"/>
        <v>0</v>
      </c>
      <c r="AQ62" s="740">
        <f t="shared" si="373"/>
        <v>0</v>
      </c>
      <c r="AR62" s="741"/>
      <c r="AS62" s="740">
        <f t="shared" si="373"/>
        <v>0</v>
      </c>
      <c r="AT62" s="741"/>
      <c r="AU62" s="740">
        <f t="shared" si="374"/>
        <v>0</v>
      </c>
      <c r="AV62" s="741"/>
      <c r="AW62" s="740">
        <f t="shared" si="375"/>
        <v>0</v>
      </c>
      <c r="AX62" s="741"/>
      <c r="AY62" s="740">
        <f t="shared" si="376"/>
        <v>0</v>
      </c>
      <c r="AZ62" s="741"/>
      <c r="BA62" s="740">
        <f t="shared" si="377"/>
        <v>0</v>
      </c>
      <c r="BB62" s="741"/>
      <c r="BC62" s="740">
        <f t="shared" si="378"/>
        <v>0</v>
      </c>
      <c r="BD62" s="741"/>
      <c r="BE62" s="740">
        <f t="shared" si="379"/>
        <v>0</v>
      </c>
      <c r="BF62" s="741"/>
      <c r="BG62" s="740">
        <f t="shared" si="380"/>
        <v>0</v>
      </c>
      <c r="BH62" s="741"/>
      <c r="BI62" s="740">
        <f t="shared" si="381"/>
        <v>0</v>
      </c>
      <c r="BJ62" s="741"/>
      <c r="BK62" s="743">
        <f t="shared" si="382"/>
        <v>0</v>
      </c>
      <c r="BL62" s="744">
        <f t="shared" si="383"/>
        <v>0</v>
      </c>
      <c r="BM62" s="745">
        <v>12</v>
      </c>
      <c r="BN62" s="746">
        <f t="shared" si="384"/>
        <v>0</v>
      </c>
      <c r="BO62" s="747"/>
      <c r="BP62" s="741"/>
      <c r="BQ62" s="746">
        <f t="shared" si="385"/>
        <v>0</v>
      </c>
      <c r="BR62" s="746">
        <f t="shared" si="386"/>
        <v>0</v>
      </c>
      <c r="BS62" s="746">
        <f t="shared" si="387"/>
        <v>0</v>
      </c>
      <c r="BU62" s="1044"/>
      <c r="BV62" s="755" t="s">
        <v>45</v>
      </c>
      <c r="BW62" s="757"/>
      <c r="BX62" s="737">
        <v>5545</v>
      </c>
      <c r="BY62" s="738">
        <f t="shared" si="388"/>
        <v>5545</v>
      </c>
      <c r="BZ62" s="739">
        <f t="shared" si="389"/>
        <v>0</v>
      </c>
      <c r="CA62" s="740">
        <f t="shared" si="390"/>
        <v>0</v>
      </c>
      <c r="CB62" s="741"/>
      <c r="CC62" s="740">
        <f t="shared" si="390"/>
        <v>0</v>
      </c>
      <c r="CD62" s="741"/>
      <c r="CE62" s="740">
        <f t="shared" si="391"/>
        <v>0</v>
      </c>
      <c r="CF62" s="741"/>
      <c r="CG62" s="740">
        <f t="shared" si="392"/>
        <v>0</v>
      </c>
      <c r="CH62" s="741"/>
      <c r="CI62" s="740">
        <f t="shared" si="393"/>
        <v>0</v>
      </c>
      <c r="CJ62" s="741"/>
      <c r="CK62" s="740">
        <f t="shared" si="394"/>
        <v>0</v>
      </c>
      <c r="CL62" s="741"/>
      <c r="CM62" s="740">
        <f t="shared" si="395"/>
        <v>0</v>
      </c>
      <c r="CN62" s="741"/>
      <c r="CO62" s="740">
        <f t="shared" si="396"/>
        <v>0</v>
      </c>
      <c r="CP62" s="741"/>
      <c r="CQ62" s="740">
        <f t="shared" si="397"/>
        <v>0</v>
      </c>
      <c r="CR62" s="741"/>
      <c r="CS62" s="740">
        <f t="shared" si="398"/>
        <v>0</v>
      </c>
      <c r="CT62" s="741"/>
      <c r="CU62" s="743">
        <f t="shared" si="399"/>
        <v>0</v>
      </c>
      <c r="CV62" s="744">
        <f t="shared" si="400"/>
        <v>0</v>
      </c>
      <c r="CW62" s="745">
        <v>12</v>
      </c>
      <c r="CX62" s="746">
        <f t="shared" si="401"/>
        <v>0</v>
      </c>
      <c r="CY62" s="747"/>
      <c r="CZ62" s="741"/>
      <c r="DA62" s="746">
        <f t="shared" si="402"/>
        <v>0</v>
      </c>
      <c r="DB62" s="746">
        <f t="shared" si="403"/>
        <v>0</v>
      </c>
      <c r="DC62" s="746">
        <f t="shared" si="404"/>
        <v>0</v>
      </c>
      <c r="DD62" s="750"/>
      <c r="DE62" s="1044"/>
      <c r="DF62" s="755" t="s">
        <v>45</v>
      </c>
      <c r="DG62" s="757"/>
      <c r="DH62" s="737">
        <v>5545</v>
      </c>
      <c r="DI62" s="738">
        <f t="shared" si="405"/>
        <v>5545</v>
      </c>
      <c r="DJ62" s="739">
        <f t="shared" si="406"/>
        <v>0</v>
      </c>
      <c r="DK62" s="740">
        <f t="shared" si="407"/>
        <v>0</v>
      </c>
      <c r="DL62" s="741"/>
      <c r="DM62" s="740">
        <f t="shared" si="407"/>
        <v>0</v>
      </c>
      <c r="DN62" s="741"/>
      <c r="DO62" s="740">
        <f t="shared" si="408"/>
        <v>0</v>
      </c>
      <c r="DP62" s="741"/>
      <c r="DQ62" s="740">
        <f t="shared" si="409"/>
        <v>0</v>
      </c>
      <c r="DR62" s="741"/>
      <c r="DS62" s="740">
        <f t="shared" si="410"/>
        <v>0</v>
      </c>
      <c r="DT62" s="741"/>
      <c r="DU62" s="740">
        <f t="shared" si="411"/>
        <v>0</v>
      </c>
      <c r="DV62" s="741"/>
      <c r="DW62" s="740">
        <f t="shared" si="412"/>
        <v>0</v>
      </c>
      <c r="DX62" s="741"/>
      <c r="DY62" s="740">
        <f t="shared" si="413"/>
        <v>0</v>
      </c>
      <c r="DZ62" s="741"/>
      <c r="EA62" s="740">
        <f t="shared" si="414"/>
        <v>0</v>
      </c>
      <c r="EB62" s="741"/>
      <c r="EC62" s="740">
        <f t="shared" si="415"/>
        <v>0</v>
      </c>
      <c r="ED62" s="741"/>
      <c r="EE62" s="743">
        <f t="shared" si="416"/>
        <v>0</v>
      </c>
      <c r="EF62" s="744">
        <f t="shared" si="417"/>
        <v>0</v>
      </c>
      <c r="EG62" s="745">
        <v>12</v>
      </c>
      <c r="EH62" s="746">
        <f t="shared" si="418"/>
        <v>0</v>
      </c>
      <c r="EI62" s="747"/>
      <c r="EJ62" s="741"/>
      <c r="EK62" s="746">
        <f t="shared" si="419"/>
        <v>0</v>
      </c>
      <c r="EL62" s="746">
        <f t="shared" si="420"/>
        <v>0</v>
      </c>
      <c r="EM62" s="746">
        <f t="shared" si="421"/>
        <v>0</v>
      </c>
      <c r="EO62" s="1044"/>
      <c r="EP62" s="755" t="s">
        <v>45</v>
      </c>
      <c r="EQ62" s="757"/>
      <c r="ER62" s="737">
        <v>5545</v>
      </c>
      <c r="ES62" s="738">
        <f t="shared" si="422"/>
        <v>5545</v>
      </c>
      <c r="ET62" s="739">
        <f t="shared" si="423"/>
        <v>0</v>
      </c>
      <c r="EU62" s="740">
        <f t="shared" si="424"/>
        <v>0</v>
      </c>
      <c r="EV62" s="741"/>
      <c r="EW62" s="740">
        <f t="shared" si="424"/>
        <v>0</v>
      </c>
      <c r="EX62" s="741"/>
      <c r="EY62" s="740">
        <f t="shared" si="425"/>
        <v>0</v>
      </c>
      <c r="EZ62" s="741"/>
      <c r="FA62" s="740">
        <f t="shared" si="426"/>
        <v>0</v>
      </c>
      <c r="FB62" s="741"/>
      <c r="FC62" s="740">
        <f t="shared" si="427"/>
        <v>0</v>
      </c>
      <c r="FD62" s="741"/>
      <c r="FE62" s="740">
        <f t="shared" si="428"/>
        <v>0</v>
      </c>
      <c r="FF62" s="741"/>
      <c r="FG62" s="740">
        <f t="shared" si="429"/>
        <v>0</v>
      </c>
      <c r="FH62" s="741"/>
      <c r="FI62" s="740">
        <f t="shared" si="430"/>
        <v>0</v>
      </c>
      <c r="FJ62" s="741"/>
      <c r="FK62" s="740">
        <f t="shared" si="431"/>
        <v>0</v>
      </c>
      <c r="FL62" s="741"/>
      <c r="FM62" s="740">
        <f t="shared" si="432"/>
        <v>0</v>
      </c>
      <c r="FN62" s="741"/>
      <c r="FO62" s="743">
        <f t="shared" si="433"/>
        <v>0</v>
      </c>
      <c r="FP62" s="744">
        <f t="shared" si="434"/>
        <v>0</v>
      </c>
      <c r="FQ62" s="745">
        <v>12</v>
      </c>
      <c r="FR62" s="746">
        <f t="shared" si="435"/>
        <v>0</v>
      </c>
      <c r="FS62" s="747"/>
      <c r="FT62" s="741"/>
      <c r="FU62" s="746">
        <f t="shared" si="436"/>
        <v>0</v>
      </c>
      <c r="FV62" s="746">
        <f t="shared" si="437"/>
        <v>0</v>
      </c>
      <c r="FW62" s="746">
        <f t="shared" si="438"/>
        <v>0</v>
      </c>
      <c r="FY62" s="1044"/>
      <c r="FZ62" s="755" t="s">
        <v>45</v>
      </c>
      <c r="GA62" s="737">
        <f t="shared" si="439"/>
        <v>2</v>
      </c>
      <c r="GB62" s="737">
        <v>5545</v>
      </c>
      <c r="GC62" s="738">
        <f t="shared" si="440"/>
        <v>5545</v>
      </c>
      <c r="GD62" s="743">
        <f t="shared" si="441"/>
        <v>11090</v>
      </c>
      <c r="GE62" s="743"/>
      <c r="GF62" s="737">
        <f t="shared" si="442"/>
        <v>0</v>
      </c>
      <c r="GG62" s="743"/>
      <c r="GH62" s="737">
        <f t="shared" si="443"/>
        <v>0</v>
      </c>
      <c r="GI62" s="743"/>
      <c r="GJ62" s="737">
        <f t="shared" si="444"/>
        <v>0</v>
      </c>
      <c r="GK62" s="743"/>
      <c r="GL62" s="737">
        <f t="shared" si="445"/>
        <v>0</v>
      </c>
      <c r="GM62" s="743"/>
      <c r="GN62" s="737">
        <f t="shared" si="446"/>
        <v>0</v>
      </c>
      <c r="GO62" s="743"/>
      <c r="GP62" s="737">
        <f t="shared" si="447"/>
        <v>0</v>
      </c>
      <c r="GQ62" s="743"/>
      <c r="GR62" s="737">
        <f t="shared" si="448"/>
        <v>0</v>
      </c>
      <c r="GS62" s="743"/>
      <c r="GT62" s="737">
        <f t="shared" si="449"/>
        <v>0</v>
      </c>
      <c r="GU62" s="743"/>
      <c r="GV62" s="737">
        <f t="shared" si="450"/>
        <v>0</v>
      </c>
      <c r="GW62" s="743"/>
      <c r="GX62" s="737">
        <f t="shared" si="451"/>
        <v>0</v>
      </c>
      <c r="GY62" s="743">
        <f t="shared" si="451"/>
        <v>19468</v>
      </c>
      <c r="GZ62" s="744">
        <f t="shared" si="452"/>
        <v>30558</v>
      </c>
      <c r="HA62" s="745">
        <v>12</v>
      </c>
      <c r="HB62" s="746">
        <f t="shared" si="453"/>
        <v>366696</v>
      </c>
      <c r="HC62" s="737">
        <f t="shared" si="454"/>
        <v>0</v>
      </c>
      <c r="HD62" s="737">
        <f t="shared" si="454"/>
        <v>0</v>
      </c>
      <c r="HE62" s="746">
        <f t="shared" si="455"/>
        <v>366696</v>
      </c>
      <c r="HF62" s="746">
        <f t="shared" si="456"/>
        <v>110742.19</v>
      </c>
      <c r="HG62" s="746">
        <f t="shared" si="457"/>
        <v>477438.19</v>
      </c>
    </row>
    <row r="63" spans="1:215" ht="36" hidden="1" x14ac:dyDescent="0.25">
      <c r="A63" s="1044"/>
      <c r="B63" s="755" t="s">
        <v>45</v>
      </c>
      <c r="C63" s="757"/>
      <c r="D63" s="737">
        <v>5244</v>
      </c>
      <c r="E63" s="738">
        <f t="shared" si="354"/>
        <v>5244</v>
      </c>
      <c r="F63" s="739">
        <f t="shared" si="355"/>
        <v>0</v>
      </c>
      <c r="G63" s="740">
        <f t="shared" si="356"/>
        <v>0</v>
      </c>
      <c r="H63" s="741"/>
      <c r="I63" s="742">
        <f t="shared" si="356"/>
        <v>0</v>
      </c>
      <c r="J63" s="741"/>
      <c r="K63" s="742">
        <f t="shared" si="357"/>
        <v>0</v>
      </c>
      <c r="L63" s="741"/>
      <c r="M63" s="742">
        <f t="shared" si="358"/>
        <v>0</v>
      </c>
      <c r="N63" s="741"/>
      <c r="O63" s="742">
        <f t="shared" si="359"/>
        <v>0</v>
      </c>
      <c r="P63" s="741"/>
      <c r="Q63" s="742">
        <f t="shared" si="360"/>
        <v>0</v>
      </c>
      <c r="R63" s="741"/>
      <c r="S63" s="742">
        <f t="shared" si="361"/>
        <v>0</v>
      </c>
      <c r="T63" s="741"/>
      <c r="U63" s="742">
        <f t="shared" si="362"/>
        <v>0</v>
      </c>
      <c r="V63" s="741"/>
      <c r="W63" s="742">
        <f t="shared" si="363"/>
        <v>0</v>
      </c>
      <c r="X63" s="741"/>
      <c r="Y63" s="742">
        <f t="shared" si="364"/>
        <v>0</v>
      </c>
      <c r="Z63" s="741"/>
      <c r="AA63" s="743">
        <f t="shared" si="365"/>
        <v>0</v>
      </c>
      <c r="AB63" s="744">
        <f t="shared" si="366"/>
        <v>0</v>
      </c>
      <c r="AC63" s="745">
        <v>12</v>
      </c>
      <c r="AD63" s="746">
        <f t="shared" si="367"/>
        <v>0</v>
      </c>
      <c r="AE63" s="747"/>
      <c r="AF63" s="741"/>
      <c r="AG63" s="746">
        <f t="shared" si="368"/>
        <v>0</v>
      </c>
      <c r="AH63" s="746">
        <f t="shared" si="369"/>
        <v>0</v>
      </c>
      <c r="AI63" s="746">
        <f t="shared" si="370"/>
        <v>0</v>
      </c>
      <c r="AK63" s="1044"/>
      <c r="AL63" s="755" t="s">
        <v>45</v>
      </c>
      <c r="AM63" s="748">
        <v>1</v>
      </c>
      <c r="AN63" s="737">
        <v>5244</v>
      </c>
      <c r="AO63" s="738">
        <f t="shared" si="371"/>
        <v>5244</v>
      </c>
      <c r="AP63" s="739">
        <f t="shared" si="372"/>
        <v>5244</v>
      </c>
      <c r="AQ63" s="740">
        <f t="shared" si="373"/>
        <v>0</v>
      </c>
      <c r="AR63" s="741"/>
      <c r="AS63" s="740">
        <f t="shared" si="373"/>
        <v>0</v>
      </c>
      <c r="AT63" s="741"/>
      <c r="AU63" s="740">
        <f t="shared" si="374"/>
        <v>0</v>
      </c>
      <c r="AV63" s="741"/>
      <c r="AW63" s="740">
        <f t="shared" si="375"/>
        <v>0</v>
      </c>
      <c r="AX63" s="741"/>
      <c r="AY63" s="740">
        <f t="shared" si="376"/>
        <v>0</v>
      </c>
      <c r="AZ63" s="741"/>
      <c r="BA63" s="740">
        <f t="shared" si="377"/>
        <v>0</v>
      </c>
      <c r="BB63" s="741"/>
      <c r="BC63" s="740">
        <f t="shared" si="378"/>
        <v>0</v>
      </c>
      <c r="BD63" s="741"/>
      <c r="BE63" s="740">
        <f t="shared" si="379"/>
        <v>0</v>
      </c>
      <c r="BF63" s="741"/>
      <c r="BG63" s="740">
        <f t="shared" si="380"/>
        <v>0</v>
      </c>
      <c r="BH63" s="741"/>
      <c r="BI63" s="740">
        <f t="shared" si="381"/>
        <v>0</v>
      </c>
      <c r="BJ63" s="741"/>
      <c r="BK63" s="743">
        <f t="shared" ref="BK63:BK77" si="463">IF(((SUM(AP63:BJ63))&gt;(15279*AM63)),0,((15279*AM63)-(SUM(AP63:BJ63))))</f>
        <v>10035</v>
      </c>
      <c r="BL63" s="744">
        <f t="shared" si="383"/>
        <v>15279</v>
      </c>
      <c r="BM63" s="745">
        <v>12</v>
      </c>
      <c r="BN63" s="746">
        <f t="shared" si="384"/>
        <v>183348</v>
      </c>
      <c r="BO63" s="747"/>
      <c r="BP63" s="741"/>
      <c r="BQ63" s="746">
        <f t="shared" si="385"/>
        <v>183348</v>
      </c>
      <c r="BR63" s="746">
        <f t="shared" si="386"/>
        <v>55371.1</v>
      </c>
      <c r="BS63" s="746">
        <f t="shared" si="387"/>
        <v>238719.1</v>
      </c>
      <c r="BU63" s="1044"/>
      <c r="BV63" s="755" t="s">
        <v>45</v>
      </c>
      <c r="BW63" s="757"/>
      <c r="BX63" s="737">
        <v>5244</v>
      </c>
      <c r="BY63" s="738">
        <f t="shared" si="388"/>
        <v>5244</v>
      </c>
      <c r="BZ63" s="739">
        <f t="shared" si="389"/>
        <v>0</v>
      </c>
      <c r="CA63" s="740">
        <f t="shared" si="390"/>
        <v>0</v>
      </c>
      <c r="CB63" s="741"/>
      <c r="CC63" s="740">
        <f t="shared" si="390"/>
        <v>0</v>
      </c>
      <c r="CD63" s="741"/>
      <c r="CE63" s="740">
        <f t="shared" si="391"/>
        <v>0</v>
      </c>
      <c r="CF63" s="741"/>
      <c r="CG63" s="740">
        <f t="shared" si="392"/>
        <v>0</v>
      </c>
      <c r="CH63" s="741"/>
      <c r="CI63" s="740">
        <f t="shared" si="393"/>
        <v>0</v>
      </c>
      <c r="CJ63" s="741"/>
      <c r="CK63" s="740">
        <f t="shared" si="394"/>
        <v>0</v>
      </c>
      <c r="CL63" s="741"/>
      <c r="CM63" s="740">
        <f t="shared" si="395"/>
        <v>0</v>
      </c>
      <c r="CN63" s="741"/>
      <c r="CO63" s="740">
        <f t="shared" si="396"/>
        <v>0</v>
      </c>
      <c r="CP63" s="741"/>
      <c r="CQ63" s="740">
        <f t="shared" si="397"/>
        <v>0</v>
      </c>
      <c r="CR63" s="741"/>
      <c r="CS63" s="740">
        <f t="shared" si="398"/>
        <v>0</v>
      </c>
      <c r="CT63" s="741"/>
      <c r="CU63" s="743">
        <f t="shared" si="399"/>
        <v>0</v>
      </c>
      <c r="CV63" s="744">
        <f t="shared" si="400"/>
        <v>0</v>
      </c>
      <c r="CW63" s="745">
        <v>12</v>
      </c>
      <c r="CX63" s="746">
        <f t="shared" si="401"/>
        <v>0</v>
      </c>
      <c r="CY63" s="747"/>
      <c r="CZ63" s="741"/>
      <c r="DA63" s="746">
        <f t="shared" si="402"/>
        <v>0</v>
      </c>
      <c r="DB63" s="746">
        <f t="shared" si="403"/>
        <v>0</v>
      </c>
      <c r="DC63" s="746">
        <f t="shared" si="404"/>
        <v>0</v>
      </c>
      <c r="DD63" s="750"/>
      <c r="DE63" s="1044"/>
      <c r="DF63" s="755" t="s">
        <v>45</v>
      </c>
      <c r="DG63" s="757"/>
      <c r="DH63" s="737">
        <v>5244</v>
      </c>
      <c r="DI63" s="738">
        <f t="shared" si="405"/>
        <v>5244</v>
      </c>
      <c r="DJ63" s="739">
        <f t="shared" si="406"/>
        <v>0</v>
      </c>
      <c r="DK63" s="740">
        <f t="shared" si="407"/>
        <v>0</v>
      </c>
      <c r="DL63" s="741"/>
      <c r="DM63" s="740">
        <f t="shared" si="407"/>
        <v>0</v>
      </c>
      <c r="DN63" s="741"/>
      <c r="DO63" s="740">
        <f t="shared" si="408"/>
        <v>0</v>
      </c>
      <c r="DP63" s="741"/>
      <c r="DQ63" s="740">
        <f t="shared" si="409"/>
        <v>0</v>
      </c>
      <c r="DR63" s="741"/>
      <c r="DS63" s="740">
        <f t="shared" si="410"/>
        <v>0</v>
      </c>
      <c r="DT63" s="741"/>
      <c r="DU63" s="740">
        <f t="shared" si="411"/>
        <v>0</v>
      </c>
      <c r="DV63" s="741"/>
      <c r="DW63" s="740">
        <f t="shared" si="412"/>
        <v>0</v>
      </c>
      <c r="DX63" s="741"/>
      <c r="DY63" s="740">
        <f t="shared" si="413"/>
        <v>0</v>
      </c>
      <c r="DZ63" s="741"/>
      <c r="EA63" s="740">
        <f t="shared" si="414"/>
        <v>0</v>
      </c>
      <c r="EB63" s="741"/>
      <c r="EC63" s="740">
        <f t="shared" si="415"/>
        <v>0</v>
      </c>
      <c r="ED63" s="741"/>
      <c r="EE63" s="743"/>
      <c r="EF63" s="744">
        <f t="shared" si="417"/>
        <v>0</v>
      </c>
      <c r="EG63" s="745">
        <v>12</v>
      </c>
      <c r="EH63" s="746">
        <f t="shared" si="418"/>
        <v>0</v>
      </c>
      <c r="EI63" s="747"/>
      <c r="EJ63" s="741"/>
      <c r="EK63" s="746">
        <f t="shared" si="419"/>
        <v>0</v>
      </c>
      <c r="EL63" s="746">
        <f t="shared" si="420"/>
        <v>0</v>
      </c>
      <c r="EM63" s="746">
        <f t="shared" si="421"/>
        <v>0</v>
      </c>
      <c r="EO63" s="1044"/>
      <c r="EP63" s="755" t="s">
        <v>45</v>
      </c>
      <c r="EQ63" s="757"/>
      <c r="ER63" s="737">
        <v>5244</v>
      </c>
      <c r="ES63" s="738">
        <f t="shared" si="422"/>
        <v>5244</v>
      </c>
      <c r="ET63" s="739">
        <f t="shared" si="423"/>
        <v>0</v>
      </c>
      <c r="EU63" s="740">
        <f t="shared" si="424"/>
        <v>0</v>
      </c>
      <c r="EV63" s="741"/>
      <c r="EW63" s="740">
        <f t="shared" si="424"/>
        <v>0</v>
      </c>
      <c r="EX63" s="741"/>
      <c r="EY63" s="740">
        <f t="shared" si="425"/>
        <v>0</v>
      </c>
      <c r="EZ63" s="741"/>
      <c r="FA63" s="740">
        <f t="shared" si="426"/>
        <v>0</v>
      </c>
      <c r="FB63" s="741"/>
      <c r="FC63" s="740">
        <f t="shared" si="427"/>
        <v>0</v>
      </c>
      <c r="FD63" s="741"/>
      <c r="FE63" s="740">
        <f t="shared" si="428"/>
        <v>0</v>
      </c>
      <c r="FF63" s="741"/>
      <c r="FG63" s="740">
        <f t="shared" si="429"/>
        <v>0</v>
      </c>
      <c r="FH63" s="741"/>
      <c r="FI63" s="740">
        <f t="shared" si="430"/>
        <v>0</v>
      </c>
      <c r="FJ63" s="741"/>
      <c r="FK63" s="740">
        <f t="shared" si="431"/>
        <v>0</v>
      </c>
      <c r="FL63" s="741"/>
      <c r="FM63" s="740">
        <f t="shared" si="432"/>
        <v>0</v>
      </c>
      <c r="FN63" s="741"/>
      <c r="FO63" s="743"/>
      <c r="FP63" s="744">
        <f t="shared" si="434"/>
        <v>0</v>
      </c>
      <c r="FQ63" s="745">
        <v>12</v>
      </c>
      <c r="FR63" s="746">
        <f t="shared" si="435"/>
        <v>0</v>
      </c>
      <c r="FS63" s="747"/>
      <c r="FT63" s="741"/>
      <c r="FU63" s="746">
        <f t="shared" si="436"/>
        <v>0</v>
      </c>
      <c r="FV63" s="746">
        <f t="shared" si="437"/>
        <v>0</v>
      </c>
      <c r="FW63" s="746">
        <f t="shared" si="438"/>
        <v>0</v>
      </c>
      <c r="FY63" s="1044"/>
      <c r="FZ63" s="755" t="s">
        <v>45</v>
      </c>
      <c r="GA63" s="737">
        <f t="shared" si="439"/>
        <v>1</v>
      </c>
      <c r="GB63" s="737">
        <v>5244</v>
      </c>
      <c r="GC63" s="738">
        <f t="shared" si="440"/>
        <v>5244</v>
      </c>
      <c r="GD63" s="743">
        <f t="shared" si="441"/>
        <v>5244</v>
      </c>
      <c r="GE63" s="743"/>
      <c r="GF63" s="737">
        <f t="shared" si="442"/>
        <v>0</v>
      </c>
      <c r="GG63" s="743"/>
      <c r="GH63" s="737">
        <f t="shared" si="443"/>
        <v>0</v>
      </c>
      <c r="GI63" s="743"/>
      <c r="GJ63" s="737">
        <f t="shared" si="444"/>
        <v>0</v>
      </c>
      <c r="GK63" s="743"/>
      <c r="GL63" s="737">
        <f t="shared" si="445"/>
        <v>0</v>
      </c>
      <c r="GM63" s="743"/>
      <c r="GN63" s="737">
        <f t="shared" si="446"/>
        <v>0</v>
      </c>
      <c r="GO63" s="743"/>
      <c r="GP63" s="737">
        <f t="shared" si="447"/>
        <v>0</v>
      </c>
      <c r="GQ63" s="743"/>
      <c r="GR63" s="737">
        <f t="shared" si="448"/>
        <v>0</v>
      </c>
      <c r="GS63" s="743"/>
      <c r="GT63" s="737">
        <f t="shared" si="449"/>
        <v>0</v>
      </c>
      <c r="GU63" s="743"/>
      <c r="GV63" s="737">
        <f t="shared" si="450"/>
        <v>0</v>
      </c>
      <c r="GW63" s="743"/>
      <c r="GX63" s="737">
        <f t="shared" si="451"/>
        <v>0</v>
      </c>
      <c r="GY63" s="743">
        <f t="shared" si="451"/>
        <v>10035</v>
      </c>
      <c r="GZ63" s="744">
        <f t="shared" si="452"/>
        <v>15279</v>
      </c>
      <c r="HA63" s="745">
        <v>12</v>
      </c>
      <c r="HB63" s="746">
        <f t="shared" si="453"/>
        <v>183348</v>
      </c>
      <c r="HC63" s="737">
        <f t="shared" si="454"/>
        <v>0</v>
      </c>
      <c r="HD63" s="737">
        <f t="shared" si="454"/>
        <v>0</v>
      </c>
      <c r="HE63" s="746">
        <f t="shared" si="455"/>
        <v>183348</v>
      </c>
      <c r="HF63" s="746">
        <f t="shared" si="456"/>
        <v>55371.1</v>
      </c>
      <c r="HG63" s="746">
        <f t="shared" si="457"/>
        <v>238719.1</v>
      </c>
    </row>
    <row r="64" spans="1:215" ht="15.75" hidden="1" x14ac:dyDescent="0.25">
      <c r="A64" s="1044"/>
      <c r="B64" s="735" t="s">
        <v>45</v>
      </c>
      <c r="C64" s="737"/>
      <c r="D64" s="737">
        <v>4957</v>
      </c>
      <c r="E64" s="738">
        <f t="shared" si="354"/>
        <v>4957</v>
      </c>
      <c r="F64" s="739">
        <f t="shared" si="355"/>
        <v>0</v>
      </c>
      <c r="G64" s="740">
        <f t="shared" si="356"/>
        <v>0</v>
      </c>
      <c r="H64" s="741"/>
      <c r="I64" s="742">
        <f t="shared" si="356"/>
        <v>0</v>
      </c>
      <c r="J64" s="741"/>
      <c r="K64" s="742">
        <f t="shared" si="357"/>
        <v>0</v>
      </c>
      <c r="L64" s="741"/>
      <c r="M64" s="742">
        <f t="shared" si="358"/>
        <v>0</v>
      </c>
      <c r="N64" s="741"/>
      <c r="O64" s="742">
        <f t="shared" si="359"/>
        <v>0</v>
      </c>
      <c r="P64" s="741"/>
      <c r="Q64" s="742">
        <f t="shared" si="360"/>
        <v>0</v>
      </c>
      <c r="R64" s="741"/>
      <c r="S64" s="742">
        <f t="shared" si="361"/>
        <v>0</v>
      </c>
      <c r="T64" s="741"/>
      <c r="U64" s="742">
        <f t="shared" si="362"/>
        <v>0</v>
      </c>
      <c r="V64" s="741"/>
      <c r="W64" s="742">
        <f t="shared" si="363"/>
        <v>0</v>
      </c>
      <c r="X64" s="741"/>
      <c r="Y64" s="742">
        <f t="shared" si="364"/>
        <v>0</v>
      </c>
      <c r="Z64" s="741"/>
      <c r="AA64" s="743">
        <f t="shared" si="365"/>
        <v>0</v>
      </c>
      <c r="AB64" s="744">
        <f t="shared" si="366"/>
        <v>0</v>
      </c>
      <c r="AC64" s="745">
        <v>12</v>
      </c>
      <c r="AD64" s="746">
        <f t="shared" si="367"/>
        <v>0</v>
      </c>
      <c r="AE64" s="747"/>
      <c r="AF64" s="741"/>
      <c r="AG64" s="746">
        <f t="shared" si="368"/>
        <v>0</v>
      </c>
      <c r="AH64" s="746">
        <f t="shared" si="369"/>
        <v>0</v>
      </c>
      <c r="AI64" s="746">
        <f t="shared" si="370"/>
        <v>0</v>
      </c>
      <c r="AK64" s="1044"/>
      <c r="AL64" s="735" t="s">
        <v>45</v>
      </c>
      <c r="AM64" s="737"/>
      <c r="AN64" s="737">
        <v>4957</v>
      </c>
      <c r="AO64" s="738">
        <f t="shared" si="371"/>
        <v>4957</v>
      </c>
      <c r="AP64" s="739">
        <f t="shared" si="372"/>
        <v>0</v>
      </c>
      <c r="AQ64" s="740">
        <f t="shared" si="373"/>
        <v>0</v>
      </c>
      <c r="AR64" s="741"/>
      <c r="AS64" s="740">
        <f t="shared" si="373"/>
        <v>0</v>
      </c>
      <c r="AT64" s="741"/>
      <c r="AU64" s="740">
        <f t="shared" si="374"/>
        <v>0</v>
      </c>
      <c r="AV64" s="741"/>
      <c r="AW64" s="740">
        <f t="shared" si="375"/>
        <v>0</v>
      </c>
      <c r="AX64" s="741"/>
      <c r="AY64" s="740">
        <f t="shared" si="376"/>
        <v>0</v>
      </c>
      <c r="AZ64" s="741"/>
      <c r="BA64" s="740">
        <f t="shared" si="377"/>
        <v>0</v>
      </c>
      <c r="BB64" s="741"/>
      <c r="BC64" s="740">
        <f t="shared" si="378"/>
        <v>0</v>
      </c>
      <c r="BD64" s="741"/>
      <c r="BE64" s="740">
        <f t="shared" si="379"/>
        <v>0</v>
      </c>
      <c r="BF64" s="741"/>
      <c r="BG64" s="740">
        <f t="shared" si="380"/>
        <v>0</v>
      </c>
      <c r="BH64" s="741"/>
      <c r="BI64" s="740">
        <f t="shared" si="381"/>
        <v>0</v>
      </c>
      <c r="BJ64" s="741"/>
      <c r="BK64" s="743">
        <f t="shared" si="463"/>
        <v>0</v>
      </c>
      <c r="BL64" s="744">
        <f t="shared" si="383"/>
        <v>0</v>
      </c>
      <c r="BM64" s="745">
        <v>12</v>
      </c>
      <c r="BN64" s="746">
        <f t="shared" si="384"/>
        <v>0</v>
      </c>
      <c r="BO64" s="747"/>
      <c r="BP64" s="741"/>
      <c r="BQ64" s="746">
        <f t="shared" si="385"/>
        <v>0</v>
      </c>
      <c r="BR64" s="746">
        <f t="shared" si="386"/>
        <v>0</v>
      </c>
      <c r="BS64" s="746">
        <f t="shared" si="387"/>
        <v>0</v>
      </c>
      <c r="BU64" s="1044"/>
      <c r="BV64" s="735" t="s">
        <v>45</v>
      </c>
      <c r="BW64" s="767">
        <v>0.5</v>
      </c>
      <c r="BX64" s="737">
        <v>4957</v>
      </c>
      <c r="BY64" s="738">
        <f t="shared" si="388"/>
        <v>4957</v>
      </c>
      <c r="BZ64" s="739">
        <f t="shared" si="389"/>
        <v>2478.5</v>
      </c>
      <c r="CA64" s="740">
        <f t="shared" si="390"/>
        <v>0</v>
      </c>
      <c r="CB64" s="741"/>
      <c r="CC64" s="740">
        <f t="shared" si="390"/>
        <v>0</v>
      </c>
      <c r="CD64" s="741"/>
      <c r="CE64" s="740">
        <f t="shared" si="391"/>
        <v>0</v>
      </c>
      <c r="CF64" s="741"/>
      <c r="CG64" s="740">
        <f t="shared" si="392"/>
        <v>0</v>
      </c>
      <c r="CH64" s="741"/>
      <c r="CI64" s="740">
        <f t="shared" si="393"/>
        <v>0</v>
      </c>
      <c r="CJ64" s="741"/>
      <c r="CK64" s="740">
        <f t="shared" si="394"/>
        <v>0</v>
      </c>
      <c r="CL64" s="741"/>
      <c r="CM64" s="740">
        <f t="shared" si="395"/>
        <v>0</v>
      </c>
      <c r="CN64" s="741"/>
      <c r="CO64" s="740">
        <f t="shared" si="396"/>
        <v>0</v>
      </c>
      <c r="CP64" s="741"/>
      <c r="CQ64" s="740">
        <f t="shared" si="397"/>
        <v>0</v>
      </c>
      <c r="CR64" s="741"/>
      <c r="CS64" s="740">
        <f t="shared" si="398"/>
        <v>0</v>
      </c>
      <c r="CT64" s="741"/>
      <c r="CU64" s="743">
        <f t="shared" si="399"/>
        <v>5161</v>
      </c>
      <c r="CV64" s="744">
        <f t="shared" si="400"/>
        <v>7639.5</v>
      </c>
      <c r="CW64" s="745">
        <v>12</v>
      </c>
      <c r="CX64" s="746">
        <f t="shared" si="401"/>
        <v>91674</v>
      </c>
      <c r="CY64" s="747"/>
      <c r="CZ64" s="741"/>
      <c r="DA64" s="746">
        <f t="shared" si="402"/>
        <v>91674</v>
      </c>
      <c r="DB64" s="746">
        <f t="shared" si="403"/>
        <v>27685.55</v>
      </c>
      <c r="DC64" s="746">
        <f t="shared" si="404"/>
        <v>119359.55</v>
      </c>
      <c r="DD64" s="750"/>
      <c r="DE64" s="1044"/>
      <c r="DF64" s="735" t="s">
        <v>45</v>
      </c>
      <c r="DG64" s="737"/>
      <c r="DH64" s="737">
        <v>4957</v>
      </c>
      <c r="DI64" s="738">
        <f t="shared" si="405"/>
        <v>4957</v>
      </c>
      <c r="DJ64" s="739">
        <f t="shared" si="406"/>
        <v>0</v>
      </c>
      <c r="DK64" s="740">
        <f t="shared" si="407"/>
        <v>0</v>
      </c>
      <c r="DL64" s="741"/>
      <c r="DM64" s="740">
        <f t="shared" si="407"/>
        <v>0</v>
      </c>
      <c r="DN64" s="741"/>
      <c r="DO64" s="740">
        <f t="shared" si="408"/>
        <v>0</v>
      </c>
      <c r="DP64" s="741"/>
      <c r="DQ64" s="740">
        <f t="shared" si="409"/>
        <v>0</v>
      </c>
      <c r="DR64" s="741"/>
      <c r="DS64" s="740">
        <f t="shared" si="410"/>
        <v>0</v>
      </c>
      <c r="DT64" s="741"/>
      <c r="DU64" s="740">
        <f t="shared" si="411"/>
        <v>0</v>
      </c>
      <c r="DV64" s="741"/>
      <c r="DW64" s="740">
        <f t="shared" si="412"/>
        <v>0</v>
      </c>
      <c r="DX64" s="741"/>
      <c r="DY64" s="740">
        <f t="shared" si="413"/>
        <v>0</v>
      </c>
      <c r="DZ64" s="741"/>
      <c r="EA64" s="740">
        <f t="shared" si="414"/>
        <v>0</v>
      </c>
      <c r="EB64" s="741"/>
      <c r="EC64" s="740">
        <f t="shared" si="415"/>
        <v>0</v>
      </c>
      <c r="ED64" s="741"/>
      <c r="EE64" s="743">
        <f t="shared" ref="EE64:EE65" si="464">IF(((SUM(DJ64:ED64))&gt;(15279*DG64)),0,((15279*DG64)-(SUM(DJ64:ED64))))</f>
        <v>0</v>
      </c>
      <c r="EF64" s="744">
        <f t="shared" si="417"/>
        <v>0</v>
      </c>
      <c r="EG64" s="745">
        <v>12</v>
      </c>
      <c r="EH64" s="746">
        <f t="shared" si="418"/>
        <v>0</v>
      </c>
      <c r="EI64" s="747"/>
      <c r="EJ64" s="741"/>
      <c r="EK64" s="746">
        <f t="shared" si="419"/>
        <v>0</v>
      </c>
      <c r="EL64" s="746">
        <f t="shared" si="420"/>
        <v>0</v>
      </c>
      <c r="EM64" s="746">
        <f t="shared" si="421"/>
        <v>0</v>
      </c>
      <c r="EO64" s="1044"/>
      <c r="EP64" s="735" t="s">
        <v>45</v>
      </c>
      <c r="EQ64" s="737"/>
      <c r="ER64" s="737">
        <v>4957</v>
      </c>
      <c r="ES64" s="738">
        <f t="shared" si="422"/>
        <v>4957</v>
      </c>
      <c r="ET64" s="739">
        <f t="shared" si="423"/>
        <v>0</v>
      </c>
      <c r="EU64" s="740">
        <f t="shared" si="424"/>
        <v>0</v>
      </c>
      <c r="EV64" s="741"/>
      <c r="EW64" s="740">
        <f t="shared" si="424"/>
        <v>0</v>
      </c>
      <c r="EX64" s="741"/>
      <c r="EY64" s="740">
        <f t="shared" si="425"/>
        <v>0</v>
      </c>
      <c r="EZ64" s="741"/>
      <c r="FA64" s="740">
        <f t="shared" si="426"/>
        <v>0</v>
      </c>
      <c r="FB64" s="741"/>
      <c r="FC64" s="740">
        <f t="shared" si="427"/>
        <v>0</v>
      </c>
      <c r="FD64" s="741"/>
      <c r="FE64" s="740">
        <f t="shared" si="428"/>
        <v>0</v>
      </c>
      <c r="FF64" s="741"/>
      <c r="FG64" s="740">
        <f t="shared" si="429"/>
        <v>0</v>
      </c>
      <c r="FH64" s="741"/>
      <c r="FI64" s="740">
        <f t="shared" si="430"/>
        <v>0</v>
      </c>
      <c r="FJ64" s="741"/>
      <c r="FK64" s="740">
        <f t="shared" si="431"/>
        <v>0</v>
      </c>
      <c r="FL64" s="741"/>
      <c r="FM64" s="740">
        <f t="shared" si="432"/>
        <v>0</v>
      </c>
      <c r="FN64" s="741"/>
      <c r="FO64" s="743">
        <f t="shared" ref="FO64:FO65" si="465">IF(((SUM(ET64:FN64))&gt;(15279*EQ64)),0,((15279*EQ64)-(SUM(ET64:FN64))))</f>
        <v>0</v>
      </c>
      <c r="FP64" s="744">
        <f t="shared" si="434"/>
        <v>0</v>
      </c>
      <c r="FQ64" s="745">
        <v>12</v>
      </c>
      <c r="FR64" s="746">
        <f t="shared" si="435"/>
        <v>0</v>
      </c>
      <c r="FS64" s="747"/>
      <c r="FT64" s="741"/>
      <c r="FU64" s="746">
        <f t="shared" si="436"/>
        <v>0</v>
      </c>
      <c r="FV64" s="746">
        <f t="shared" si="437"/>
        <v>0</v>
      </c>
      <c r="FW64" s="746">
        <f t="shared" si="438"/>
        <v>0</v>
      </c>
      <c r="FY64" s="1044"/>
      <c r="FZ64" s="735" t="s">
        <v>45</v>
      </c>
      <c r="GA64" s="737">
        <f t="shared" si="439"/>
        <v>0.5</v>
      </c>
      <c r="GB64" s="737">
        <v>4957</v>
      </c>
      <c r="GC64" s="738">
        <f t="shared" si="440"/>
        <v>4957</v>
      </c>
      <c r="GD64" s="743">
        <f t="shared" si="441"/>
        <v>2478.5</v>
      </c>
      <c r="GE64" s="743"/>
      <c r="GF64" s="737">
        <f t="shared" si="442"/>
        <v>0</v>
      </c>
      <c r="GG64" s="743"/>
      <c r="GH64" s="737">
        <f t="shared" si="443"/>
        <v>0</v>
      </c>
      <c r="GI64" s="743"/>
      <c r="GJ64" s="737">
        <f t="shared" si="444"/>
        <v>0</v>
      </c>
      <c r="GK64" s="743"/>
      <c r="GL64" s="737">
        <f t="shared" si="445"/>
        <v>0</v>
      </c>
      <c r="GM64" s="743"/>
      <c r="GN64" s="737">
        <f t="shared" si="446"/>
        <v>0</v>
      </c>
      <c r="GO64" s="743"/>
      <c r="GP64" s="737">
        <f t="shared" si="447"/>
        <v>0</v>
      </c>
      <c r="GQ64" s="743"/>
      <c r="GR64" s="737">
        <f t="shared" si="448"/>
        <v>0</v>
      </c>
      <c r="GS64" s="743"/>
      <c r="GT64" s="737">
        <f t="shared" si="449"/>
        <v>0</v>
      </c>
      <c r="GU64" s="743"/>
      <c r="GV64" s="737">
        <f t="shared" si="450"/>
        <v>0</v>
      </c>
      <c r="GW64" s="743"/>
      <c r="GX64" s="737">
        <f t="shared" si="451"/>
        <v>0</v>
      </c>
      <c r="GY64" s="743">
        <f t="shared" si="451"/>
        <v>5161</v>
      </c>
      <c r="GZ64" s="744">
        <f t="shared" si="452"/>
        <v>7639.5</v>
      </c>
      <c r="HA64" s="745">
        <v>12</v>
      </c>
      <c r="HB64" s="746">
        <f t="shared" si="453"/>
        <v>91674</v>
      </c>
      <c r="HC64" s="737">
        <f t="shared" si="454"/>
        <v>0</v>
      </c>
      <c r="HD64" s="737">
        <f t="shared" si="454"/>
        <v>0</v>
      </c>
      <c r="HE64" s="746">
        <f t="shared" si="455"/>
        <v>91674</v>
      </c>
      <c r="HF64" s="746">
        <f t="shared" si="456"/>
        <v>27685.55</v>
      </c>
      <c r="HG64" s="746">
        <f t="shared" si="457"/>
        <v>119359.55</v>
      </c>
    </row>
    <row r="65" spans="1:225" ht="15.75" hidden="1" x14ac:dyDescent="0.25">
      <c r="A65" s="1044"/>
      <c r="B65" s="735" t="s">
        <v>45</v>
      </c>
      <c r="C65" s="737"/>
      <c r="D65" s="737">
        <v>4669</v>
      </c>
      <c r="E65" s="738">
        <f t="shared" si="354"/>
        <v>4669</v>
      </c>
      <c r="F65" s="739">
        <f t="shared" si="355"/>
        <v>0</v>
      </c>
      <c r="G65" s="740">
        <f t="shared" si="356"/>
        <v>0</v>
      </c>
      <c r="H65" s="741"/>
      <c r="I65" s="742">
        <f t="shared" si="356"/>
        <v>0</v>
      </c>
      <c r="J65" s="741"/>
      <c r="K65" s="742">
        <f t="shared" si="357"/>
        <v>0</v>
      </c>
      <c r="L65" s="741"/>
      <c r="M65" s="742">
        <f t="shared" si="358"/>
        <v>0</v>
      </c>
      <c r="N65" s="741"/>
      <c r="O65" s="742">
        <f t="shared" si="359"/>
        <v>0</v>
      </c>
      <c r="P65" s="741"/>
      <c r="Q65" s="742">
        <f t="shared" si="360"/>
        <v>0</v>
      </c>
      <c r="R65" s="741"/>
      <c r="S65" s="742">
        <f t="shared" si="361"/>
        <v>0</v>
      </c>
      <c r="T65" s="741"/>
      <c r="U65" s="742">
        <f t="shared" si="362"/>
        <v>0</v>
      </c>
      <c r="V65" s="741"/>
      <c r="W65" s="742">
        <f t="shared" si="363"/>
        <v>0</v>
      </c>
      <c r="X65" s="741"/>
      <c r="Y65" s="742">
        <f t="shared" si="364"/>
        <v>0</v>
      </c>
      <c r="Z65" s="741"/>
      <c r="AA65" s="743">
        <f t="shared" si="365"/>
        <v>0</v>
      </c>
      <c r="AB65" s="744">
        <f t="shared" si="366"/>
        <v>0</v>
      </c>
      <c r="AC65" s="745">
        <v>12</v>
      </c>
      <c r="AD65" s="746">
        <f t="shared" si="367"/>
        <v>0</v>
      </c>
      <c r="AE65" s="747"/>
      <c r="AF65" s="741"/>
      <c r="AG65" s="746">
        <f t="shared" si="368"/>
        <v>0</v>
      </c>
      <c r="AH65" s="746">
        <f t="shared" si="369"/>
        <v>0</v>
      </c>
      <c r="AI65" s="746">
        <f t="shared" si="370"/>
        <v>0</v>
      </c>
      <c r="AK65" s="1044"/>
      <c r="AL65" s="735" t="s">
        <v>45</v>
      </c>
      <c r="AM65" s="737"/>
      <c r="AN65" s="737">
        <v>4669</v>
      </c>
      <c r="AO65" s="738">
        <f t="shared" si="371"/>
        <v>4669</v>
      </c>
      <c r="AP65" s="739">
        <f t="shared" si="372"/>
        <v>0</v>
      </c>
      <c r="AQ65" s="740">
        <f t="shared" si="373"/>
        <v>0</v>
      </c>
      <c r="AR65" s="741"/>
      <c r="AS65" s="740">
        <f t="shared" si="373"/>
        <v>0</v>
      </c>
      <c r="AT65" s="741"/>
      <c r="AU65" s="740">
        <f t="shared" si="374"/>
        <v>0</v>
      </c>
      <c r="AV65" s="741"/>
      <c r="AW65" s="740">
        <f t="shared" si="375"/>
        <v>0</v>
      </c>
      <c r="AX65" s="741"/>
      <c r="AY65" s="740">
        <f t="shared" si="376"/>
        <v>0</v>
      </c>
      <c r="AZ65" s="741"/>
      <c r="BA65" s="740">
        <f t="shared" si="377"/>
        <v>0</v>
      </c>
      <c r="BB65" s="741"/>
      <c r="BC65" s="740">
        <f t="shared" si="378"/>
        <v>0</v>
      </c>
      <c r="BD65" s="741"/>
      <c r="BE65" s="740">
        <f t="shared" si="379"/>
        <v>0</v>
      </c>
      <c r="BF65" s="741"/>
      <c r="BG65" s="740">
        <f t="shared" si="380"/>
        <v>0</v>
      </c>
      <c r="BH65" s="741"/>
      <c r="BI65" s="740">
        <f t="shared" si="381"/>
        <v>0</v>
      </c>
      <c r="BJ65" s="741"/>
      <c r="BK65" s="743">
        <f t="shared" si="463"/>
        <v>0</v>
      </c>
      <c r="BL65" s="744">
        <f t="shared" si="383"/>
        <v>0</v>
      </c>
      <c r="BM65" s="745">
        <v>12</v>
      </c>
      <c r="BN65" s="746">
        <f t="shared" si="384"/>
        <v>0</v>
      </c>
      <c r="BO65" s="747"/>
      <c r="BP65" s="741"/>
      <c r="BQ65" s="746">
        <f t="shared" si="385"/>
        <v>0</v>
      </c>
      <c r="BR65" s="746">
        <f t="shared" si="386"/>
        <v>0</v>
      </c>
      <c r="BS65" s="746">
        <f t="shared" si="387"/>
        <v>0</v>
      </c>
      <c r="BU65" s="1044"/>
      <c r="BV65" s="735" t="s">
        <v>45</v>
      </c>
      <c r="BW65" s="767">
        <v>0.75</v>
      </c>
      <c r="BX65" s="737">
        <v>4669</v>
      </c>
      <c r="BY65" s="738">
        <f t="shared" si="388"/>
        <v>4669</v>
      </c>
      <c r="BZ65" s="739">
        <f t="shared" si="389"/>
        <v>3501.75</v>
      </c>
      <c r="CA65" s="740">
        <f t="shared" si="390"/>
        <v>0</v>
      </c>
      <c r="CB65" s="741"/>
      <c r="CC65" s="740">
        <f t="shared" si="390"/>
        <v>0</v>
      </c>
      <c r="CD65" s="741"/>
      <c r="CE65" s="740">
        <f t="shared" si="391"/>
        <v>0</v>
      </c>
      <c r="CF65" s="741"/>
      <c r="CG65" s="740">
        <f t="shared" si="392"/>
        <v>0</v>
      </c>
      <c r="CH65" s="741"/>
      <c r="CI65" s="740">
        <f t="shared" si="393"/>
        <v>0</v>
      </c>
      <c r="CJ65" s="741"/>
      <c r="CK65" s="740">
        <f t="shared" si="394"/>
        <v>0</v>
      </c>
      <c r="CL65" s="741"/>
      <c r="CM65" s="740">
        <f t="shared" si="395"/>
        <v>0</v>
      </c>
      <c r="CN65" s="741"/>
      <c r="CO65" s="740">
        <f t="shared" si="396"/>
        <v>0</v>
      </c>
      <c r="CP65" s="741"/>
      <c r="CQ65" s="740">
        <f t="shared" si="397"/>
        <v>0</v>
      </c>
      <c r="CR65" s="741"/>
      <c r="CS65" s="740">
        <f t="shared" si="398"/>
        <v>0</v>
      </c>
      <c r="CT65" s="741"/>
      <c r="CU65" s="743">
        <f t="shared" si="399"/>
        <v>7957.5</v>
      </c>
      <c r="CV65" s="744">
        <f t="shared" si="400"/>
        <v>11459.25</v>
      </c>
      <c r="CW65" s="745">
        <v>12</v>
      </c>
      <c r="CX65" s="746">
        <f t="shared" si="401"/>
        <v>137511</v>
      </c>
      <c r="CY65" s="747"/>
      <c r="CZ65" s="741"/>
      <c r="DA65" s="746">
        <f t="shared" si="402"/>
        <v>137511</v>
      </c>
      <c r="DB65" s="746">
        <f t="shared" si="403"/>
        <v>41528.32</v>
      </c>
      <c r="DC65" s="746">
        <f t="shared" si="404"/>
        <v>179039.32</v>
      </c>
      <c r="DD65" s="750"/>
      <c r="DE65" s="1044"/>
      <c r="DF65" s="735" t="s">
        <v>45</v>
      </c>
      <c r="DG65" s="737"/>
      <c r="DH65" s="737">
        <v>4669</v>
      </c>
      <c r="DI65" s="738">
        <f t="shared" si="405"/>
        <v>4669</v>
      </c>
      <c r="DJ65" s="739">
        <f t="shared" si="406"/>
        <v>0</v>
      </c>
      <c r="DK65" s="740">
        <f t="shared" si="407"/>
        <v>0</v>
      </c>
      <c r="DL65" s="741"/>
      <c r="DM65" s="740">
        <f t="shared" si="407"/>
        <v>0</v>
      </c>
      <c r="DN65" s="741"/>
      <c r="DO65" s="740">
        <f t="shared" si="408"/>
        <v>0</v>
      </c>
      <c r="DP65" s="741"/>
      <c r="DQ65" s="740">
        <f t="shared" si="409"/>
        <v>0</v>
      </c>
      <c r="DR65" s="741"/>
      <c r="DS65" s="740">
        <f t="shared" si="410"/>
        <v>0</v>
      </c>
      <c r="DT65" s="741"/>
      <c r="DU65" s="740">
        <f t="shared" si="411"/>
        <v>0</v>
      </c>
      <c r="DV65" s="741"/>
      <c r="DW65" s="740">
        <f t="shared" si="412"/>
        <v>0</v>
      </c>
      <c r="DX65" s="741"/>
      <c r="DY65" s="740">
        <f t="shared" si="413"/>
        <v>0</v>
      </c>
      <c r="DZ65" s="741"/>
      <c r="EA65" s="740">
        <f t="shared" si="414"/>
        <v>0</v>
      </c>
      <c r="EB65" s="741"/>
      <c r="EC65" s="740">
        <f t="shared" si="415"/>
        <v>0</v>
      </c>
      <c r="ED65" s="741"/>
      <c r="EE65" s="743">
        <f t="shared" si="464"/>
        <v>0</v>
      </c>
      <c r="EF65" s="744">
        <f t="shared" si="417"/>
        <v>0</v>
      </c>
      <c r="EG65" s="745">
        <v>12</v>
      </c>
      <c r="EH65" s="746">
        <f t="shared" si="418"/>
        <v>0</v>
      </c>
      <c r="EI65" s="747"/>
      <c r="EJ65" s="741"/>
      <c r="EK65" s="746">
        <f t="shared" si="419"/>
        <v>0</v>
      </c>
      <c r="EL65" s="746">
        <f t="shared" si="420"/>
        <v>0</v>
      </c>
      <c r="EM65" s="746">
        <f t="shared" si="421"/>
        <v>0</v>
      </c>
      <c r="EO65" s="1044"/>
      <c r="EP65" s="735" t="s">
        <v>45</v>
      </c>
      <c r="EQ65" s="737"/>
      <c r="ER65" s="737">
        <v>4669</v>
      </c>
      <c r="ES65" s="738">
        <f t="shared" si="422"/>
        <v>4669</v>
      </c>
      <c r="ET65" s="739">
        <f t="shared" si="423"/>
        <v>0</v>
      </c>
      <c r="EU65" s="740">
        <f t="shared" si="424"/>
        <v>0</v>
      </c>
      <c r="EV65" s="741"/>
      <c r="EW65" s="740">
        <f t="shared" si="424"/>
        <v>0</v>
      </c>
      <c r="EX65" s="741"/>
      <c r="EY65" s="740">
        <f t="shared" si="425"/>
        <v>0</v>
      </c>
      <c r="EZ65" s="741"/>
      <c r="FA65" s="740">
        <f t="shared" si="426"/>
        <v>0</v>
      </c>
      <c r="FB65" s="741"/>
      <c r="FC65" s="740">
        <f t="shared" si="427"/>
        <v>0</v>
      </c>
      <c r="FD65" s="741"/>
      <c r="FE65" s="740">
        <f t="shared" si="428"/>
        <v>0</v>
      </c>
      <c r="FF65" s="741"/>
      <c r="FG65" s="740">
        <f t="shared" si="429"/>
        <v>0</v>
      </c>
      <c r="FH65" s="741"/>
      <c r="FI65" s="740">
        <f t="shared" si="430"/>
        <v>0</v>
      </c>
      <c r="FJ65" s="741"/>
      <c r="FK65" s="740">
        <f t="shared" si="431"/>
        <v>0</v>
      </c>
      <c r="FL65" s="741"/>
      <c r="FM65" s="740">
        <f t="shared" si="432"/>
        <v>0</v>
      </c>
      <c r="FN65" s="741"/>
      <c r="FO65" s="743">
        <f t="shared" si="465"/>
        <v>0</v>
      </c>
      <c r="FP65" s="744">
        <f t="shared" si="434"/>
        <v>0</v>
      </c>
      <c r="FQ65" s="745">
        <v>12</v>
      </c>
      <c r="FR65" s="746">
        <f t="shared" si="435"/>
        <v>0</v>
      </c>
      <c r="FS65" s="747"/>
      <c r="FT65" s="741"/>
      <c r="FU65" s="746">
        <f t="shared" si="436"/>
        <v>0</v>
      </c>
      <c r="FV65" s="746">
        <f t="shared" si="437"/>
        <v>0</v>
      </c>
      <c r="FW65" s="746">
        <f t="shared" si="438"/>
        <v>0</v>
      </c>
      <c r="FY65" s="1044"/>
      <c r="FZ65" s="735" t="s">
        <v>45</v>
      </c>
      <c r="GA65" s="737">
        <f t="shared" si="439"/>
        <v>0.75</v>
      </c>
      <c r="GB65" s="737">
        <v>4669</v>
      </c>
      <c r="GC65" s="738">
        <f t="shared" si="440"/>
        <v>4669</v>
      </c>
      <c r="GD65" s="743">
        <f t="shared" si="441"/>
        <v>3501.75</v>
      </c>
      <c r="GE65" s="743"/>
      <c r="GF65" s="737">
        <f t="shared" si="442"/>
        <v>0</v>
      </c>
      <c r="GG65" s="743"/>
      <c r="GH65" s="737">
        <f t="shared" si="443"/>
        <v>0</v>
      </c>
      <c r="GI65" s="743"/>
      <c r="GJ65" s="737">
        <f t="shared" si="444"/>
        <v>0</v>
      </c>
      <c r="GK65" s="743"/>
      <c r="GL65" s="737">
        <f t="shared" si="445"/>
        <v>0</v>
      </c>
      <c r="GM65" s="743"/>
      <c r="GN65" s="737">
        <f t="shared" si="446"/>
        <v>0</v>
      </c>
      <c r="GO65" s="743"/>
      <c r="GP65" s="737">
        <f t="shared" si="447"/>
        <v>0</v>
      </c>
      <c r="GQ65" s="743"/>
      <c r="GR65" s="737">
        <f t="shared" si="448"/>
        <v>0</v>
      </c>
      <c r="GS65" s="743"/>
      <c r="GT65" s="737">
        <f t="shared" si="449"/>
        <v>0</v>
      </c>
      <c r="GU65" s="743"/>
      <c r="GV65" s="737">
        <f t="shared" si="450"/>
        <v>0</v>
      </c>
      <c r="GW65" s="743"/>
      <c r="GX65" s="737">
        <f t="shared" si="451"/>
        <v>0</v>
      </c>
      <c r="GY65" s="743">
        <f t="shared" si="451"/>
        <v>7957.5</v>
      </c>
      <c r="GZ65" s="744">
        <f t="shared" si="452"/>
        <v>11459.25</v>
      </c>
      <c r="HA65" s="745">
        <v>12</v>
      </c>
      <c r="HB65" s="746">
        <f t="shared" si="453"/>
        <v>137511</v>
      </c>
      <c r="HC65" s="737">
        <f t="shared" si="454"/>
        <v>0</v>
      </c>
      <c r="HD65" s="737">
        <f t="shared" si="454"/>
        <v>0</v>
      </c>
      <c r="HE65" s="746">
        <f t="shared" si="455"/>
        <v>137511</v>
      </c>
      <c r="HF65" s="746">
        <f t="shared" si="456"/>
        <v>41528.32</v>
      </c>
      <c r="HG65" s="746">
        <f t="shared" si="457"/>
        <v>179039.32</v>
      </c>
    </row>
    <row r="66" spans="1:225" ht="15.75" hidden="1" x14ac:dyDescent="0.25">
      <c r="A66" s="1044"/>
      <c r="B66" s="735" t="s">
        <v>44</v>
      </c>
      <c r="C66" s="757">
        <v>3.5</v>
      </c>
      <c r="D66" s="737">
        <v>4411</v>
      </c>
      <c r="E66" s="738">
        <f t="shared" si="354"/>
        <v>4411</v>
      </c>
      <c r="F66" s="739">
        <f t="shared" si="355"/>
        <v>15438.5</v>
      </c>
      <c r="G66" s="740">
        <f t="shared" si="356"/>
        <v>0</v>
      </c>
      <c r="H66" s="741"/>
      <c r="I66" s="742">
        <f t="shared" si="356"/>
        <v>0</v>
      </c>
      <c r="J66" s="741"/>
      <c r="K66" s="742">
        <f t="shared" si="357"/>
        <v>0</v>
      </c>
      <c r="L66" s="741"/>
      <c r="M66" s="742">
        <f t="shared" si="358"/>
        <v>0</v>
      </c>
      <c r="N66" s="741"/>
      <c r="O66" s="742">
        <f t="shared" si="359"/>
        <v>0</v>
      </c>
      <c r="P66" s="741"/>
      <c r="Q66" s="742">
        <f t="shared" si="360"/>
        <v>0</v>
      </c>
      <c r="R66" s="741"/>
      <c r="S66" s="742">
        <f t="shared" si="361"/>
        <v>0</v>
      </c>
      <c r="T66" s="741"/>
      <c r="U66" s="742">
        <f t="shared" si="362"/>
        <v>0</v>
      </c>
      <c r="V66" s="741"/>
      <c r="W66" s="742">
        <f t="shared" si="363"/>
        <v>0</v>
      </c>
      <c r="X66" s="741"/>
      <c r="Y66" s="742">
        <f t="shared" si="364"/>
        <v>0</v>
      </c>
      <c r="Z66" s="741"/>
      <c r="AA66" s="743">
        <f t="shared" si="365"/>
        <v>38038</v>
      </c>
      <c r="AB66" s="744">
        <f t="shared" si="366"/>
        <v>53476.5</v>
      </c>
      <c r="AC66" s="745">
        <v>12</v>
      </c>
      <c r="AD66" s="746">
        <f t="shared" si="367"/>
        <v>641718</v>
      </c>
      <c r="AE66" s="747"/>
      <c r="AF66" s="741"/>
      <c r="AG66" s="746">
        <f t="shared" si="368"/>
        <v>641718</v>
      </c>
      <c r="AH66" s="746">
        <f t="shared" si="369"/>
        <v>193798.84</v>
      </c>
      <c r="AI66" s="746">
        <f t="shared" si="370"/>
        <v>835516.84</v>
      </c>
      <c r="AK66" s="1044"/>
      <c r="AL66" s="735" t="s">
        <v>44</v>
      </c>
      <c r="AM66" s="757"/>
      <c r="AN66" s="737">
        <v>4411</v>
      </c>
      <c r="AO66" s="738">
        <f t="shared" si="371"/>
        <v>4411</v>
      </c>
      <c r="AP66" s="739">
        <f t="shared" si="372"/>
        <v>0</v>
      </c>
      <c r="AQ66" s="740">
        <f t="shared" si="373"/>
        <v>0</v>
      </c>
      <c r="AR66" s="741"/>
      <c r="AS66" s="740">
        <f t="shared" si="373"/>
        <v>0</v>
      </c>
      <c r="AT66" s="741"/>
      <c r="AU66" s="740">
        <f t="shared" si="374"/>
        <v>0</v>
      </c>
      <c r="AV66" s="741"/>
      <c r="AW66" s="740">
        <f t="shared" si="375"/>
        <v>0</v>
      </c>
      <c r="AX66" s="741"/>
      <c r="AY66" s="740">
        <f t="shared" si="376"/>
        <v>0</v>
      </c>
      <c r="AZ66" s="741"/>
      <c r="BA66" s="740">
        <f t="shared" si="377"/>
        <v>0</v>
      </c>
      <c r="BB66" s="741"/>
      <c r="BC66" s="740">
        <f t="shared" si="378"/>
        <v>0</v>
      </c>
      <c r="BD66" s="741"/>
      <c r="BE66" s="740">
        <f t="shared" si="379"/>
        <v>0</v>
      </c>
      <c r="BF66" s="741"/>
      <c r="BG66" s="740">
        <f t="shared" si="380"/>
        <v>0</v>
      </c>
      <c r="BH66" s="741"/>
      <c r="BI66" s="740">
        <f t="shared" si="381"/>
        <v>0</v>
      </c>
      <c r="BJ66" s="741"/>
      <c r="BK66" s="743">
        <f t="shared" si="463"/>
        <v>0</v>
      </c>
      <c r="BL66" s="744">
        <f t="shared" si="383"/>
        <v>0</v>
      </c>
      <c r="BM66" s="745">
        <v>12</v>
      </c>
      <c r="BN66" s="746">
        <f t="shared" si="384"/>
        <v>0</v>
      </c>
      <c r="BO66" s="747"/>
      <c r="BP66" s="741"/>
      <c r="BQ66" s="746">
        <f t="shared" si="385"/>
        <v>0</v>
      </c>
      <c r="BR66" s="746">
        <f t="shared" si="386"/>
        <v>0</v>
      </c>
      <c r="BS66" s="746">
        <f t="shared" si="387"/>
        <v>0</v>
      </c>
      <c r="BU66" s="1044"/>
      <c r="BV66" s="735" t="s">
        <v>44</v>
      </c>
      <c r="BW66" s="767">
        <v>2</v>
      </c>
      <c r="BX66" s="737">
        <v>4411</v>
      </c>
      <c r="BY66" s="738">
        <f t="shared" si="388"/>
        <v>4411</v>
      </c>
      <c r="BZ66" s="739">
        <f t="shared" si="389"/>
        <v>8822</v>
      </c>
      <c r="CA66" s="740">
        <f t="shared" si="390"/>
        <v>0</v>
      </c>
      <c r="CB66" s="741"/>
      <c r="CC66" s="740">
        <f t="shared" si="390"/>
        <v>0</v>
      </c>
      <c r="CD66" s="741"/>
      <c r="CE66" s="740">
        <f t="shared" si="391"/>
        <v>0</v>
      </c>
      <c r="CF66" s="741"/>
      <c r="CG66" s="740">
        <f t="shared" si="392"/>
        <v>0</v>
      </c>
      <c r="CH66" s="741"/>
      <c r="CI66" s="740">
        <f t="shared" si="393"/>
        <v>0</v>
      </c>
      <c r="CJ66" s="741"/>
      <c r="CK66" s="740">
        <f t="shared" si="394"/>
        <v>0</v>
      </c>
      <c r="CL66" s="741"/>
      <c r="CM66" s="740">
        <f t="shared" si="395"/>
        <v>0</v>
      </c>
      <c r="CN66" s="741"/>
      <c r="CO66" s="740">
        <f t="shared" si="396"/>
        <v>0</v>
      </c>
      <c r="CP66" s="741"/>
      <c r="CQ66" s="740">
        <f t="shared" si="397"/>
        <v>0</v>
      </c>
      <c r="CR66" s="741"/>
      <c r="CS66" s="740">
        <f t="shared" si="398"/>
        <v>0</v>
      </c>
      <c r="CT66" s="741"/>
      <c r="CU66" s="743">
        <f t="shared" si="399"/>
        <v>21736</v>
      </c>
      <c r="CV66" s="744">
        <f t="shared" si="400"/>
        <v>30558</v>
      </c>
      <c r="CW66" s="745">
        <v>12</v>
      </c>
      <c r="CX66" s="746">
        <f t="shared" si="401"/>
        <v>366696</v>
      </c>
      <c r="CY66" s="747"/>
      <c r="CZ66" s="741"/>
      <c r="DA66" s="746">
        <f t="shared" si="402"/>
        <v>366696</v>
      </c>
      <c r="DB66" s="746">
        <f t="shared" si="403"/>
        <v>110742.19</v>
      </c>
      <c r="DC66" s="746">
        <f t="shared" si="404"/>
        <v>477438.19</v>
      </c>
      <c r="DD66" s="750"/>
      <c r="DE66" s="1044"/>
      <c r="DF66" s="735" t="s">
        <v>44</v>
      </c>
      <c r="DG66" s="757">
        <v>1</v>
      </c>
      <c r="DH66" s="737">
        <v>4411</v>
      </c>
      <c r="DI66" s="738">
        <f t="shared" si="405"/>
        <v>4411</v>
      </c>
      <c r="DJ66" s="739">
        <f t="shared" si="406"/>
        <v>4411</v>
      </c>
      <c r="DK66" s="740">
        <f t="shared" si="407"/>
        <v>0</v>
      </c>
      <c r="DL66" s="741"/>
      <c r="DM66" s="740">
        <f t="shared" si="407"/>
        <v>0</v>
      </c>
      <c r="DN66" s="741"/>
      <c r="DO66" s="740">
        <f t="shared" si="408"/>
        <v>0</v>
      </c>
      <c r="DP66" s="741"/>
      <c r="DQ66" s="740">
        <f t="shared" si="409"/>
        <v>0</v>
      </c>
      <c r="DR66" s="741"/>
      <c r="DS66" s="740">
        <f t="shared" si="410"/>
        <v>0</v>
      </c>
      <c r="DT66" s="741"/>
      <c r="DU66" s="740">
        <f t="shared" si="411"/>
        <v>0</v>
      </c>
      <c r="DV66" s="741"/>
      <c r="DW66" s="740">
        <f t="shared" si="412"/>
        <v>0</v>
      </c>
      <c r="DX66" s="741"/>
      <c r="DY66" s="740">
        <f t="shared" si="413"/>
        <v>0</v>
      </c>
      <c r="DZ66" s="741"/>
      <c r="EA66" s="740">
        <f t="shared" si="414"/>
        <v>0</v>
      </c>
      <c r="EB66" s="741"/>
      <c r="EC66" s="740">
        <f t="shared" si="415"/>
        <v>0</v>
      </c>
      <c r="ED66" s="741"/>
      <c r="EE66" s="743">
        <f t="shared" si="416"/>
        <v>10868</v>
      </c>
      <c r="EF66" s="744">
        <f t="shared" si="417"/>
        <v>15279</v>
      </c>
      <c r="EG66" s="745">
        <v>12</v>
      </c>
      <c r="EH66" s="746">
        <f t="shared" si="418"/>
        <v>183348</v>
      </c>
      <c r="EI66" s="747"/>
      <c r="EJ66" s="741"/>
      <c r="EK66" s="746">
        <f t="shared" si="419"/>
        <v>183348</v>
      </c>
      <c r="EL66" s="746">
        <f t="shared" si="420"/>
        <v>55371.1</v>
      </c>
      <c r="EM66" s="746">
        <f t="shared" si="421"/>
        <v>238719.1</v>
      </c>
      <c r="EO66" s="1044"/>
      <c r="EP66" s="735" t="s">
        <v>44</v>
      </c>
      <c r="EQ66" s="757"/>
      <c r="ER66" s="737">
        <v>4411</v>
      </c>
      <c r="ES66" s="738">
        <f t="shared" si="422"/>
        <v>4411</v>
      </c>
      <c r="ET66" s="739">
        <f t="shared" si="423"/>
        <v>0</v>
      </c>
      <c r="EU66" s="740">
        <f t="shared" si="424"/>
        <v>0</v>
      </c>
      <c r="EV66" s="741"/>
      <c r="EW66" s="740">
        <f t="shared" si="424"/>
        <v>0</v>
      </c>
      <c r="EX66" s="741"/>
      <c r="EY66" s="740">
        <f t="shared" si="425"/>
        <v>0</v>
      </c>
      <c r="EZ66" s="741"/>
      <c r="FA66" s="740">
        <f t="shared" si="426"/>
        <v>0</v>
      </c>
      <c r="FB66" s="741"/>
      <c r="FC66" s="740">
        <f t="shared" si="427"/>
        <v>0</v>
      </c>
      <c r="FD66" s="741"/>
      <c r="FE66" s="740">
        <f t="shared" si="428"/>
        <v>0</v>
      </c>
      <c r="FF66" s="741"/>
      <c r="FG66" s="740">
        <f t="shared" si="429"/>
        <v>0</v>
      </c>
      <c r="FH66" s="741"/>
      <c r="FI66" s="740">
        <f t="shared" si="430"/>
        <v>0</v>
      </c>
      <c r="FJ66" s="741"/>
      <c r="FK66" s="740">
        <f t="shared" si="431"/>
        <v>0</v>
      </c>
      <c r="FL66" s="741"/>
      <c r="FM66" s="740">
        <f t="shared" si="432"/>
        <v>0</v>
      </c>
      <c r="FN66" s="741"/>
      <c r="FO66" s="743">
        <f t="shared" si="433"/>
        <v>0</v>
      </c>
      <c r="FP66" s="744">
        <f t="shared" si="434"/>
        <v>0</v>
      </c>
      <c r="FQ66" s="745">
        <v>12</v>
      </c>
      <c r="FR66" s="746">
        <f t="shared" si="435"/>
        <v>0</v>
      </c>
      <c r="FS66" s="747"/>
      <c r="FT66" s="741"/>
      <c r="FU66" s="746">
        <f t="shared" si="436"/>
        <v>0</v>
      </c>
      <c r="FV66" s="746">
        <f t="shared" si="437"/>
        <v>0</v>
      </c>
      <c r="FW66" s="746">
        <f t="shared" si="438"/>
        <v>0</v>
      </c>
      <c r="FY66" s="1044"/>
      <c r="FZ66" s="735" t="s">
        <v>44</v>
      </c>
      <c r="GA66" s="737">
        <f t="shared" si="439"/>
        <v>6.5</v>
      </c>
      <c r="GB66" s="737">
        <v>4411</v>
      </c>
      <c r="GC66" s="738">
        <f t="shared" si="440"/>
        <v>4411</v>
      </c>
      <c r="GD66" s="743">
        <f t="shared" si="441"/>
        <v>28671.5</v>
      </c>
      <c r="GE66" s="743"/>
      <c r="GF66" s="737">
        <f t="shared" si="442"/>
        <v>0</v>
      </c>
      <c r="GG66" s="743"/>
      <c r="GH66" s="737">
        <f t="shared" si="443"/>
        <v>0</v>
      </c>
      <c r="GI66" s="743"/>
      <c r="GJ66" s="737">
        <f t="shared" si="444"/>
        <v>0</v>
      </c>
      <c r="GK66" s="743"/>
      <c r="GL66" s="737">
        <f t="shared" si="445"/>
        <v>0</v>
      </c>
      <c r="GM66" s="743"/>
      <c r="GN66" s="737">
        <f t="shared" si="446"/>
        <v>0</v>
      </c>
      <c r="GO66" s="743"/>
      <c r="GP66" s="737">
        <f t="shared" si="447"/>
        <v>0</v>
      </c>
      <c r="GQ66" s="743"/>
      <c r="GR66" s="737">
        <f t="shared" si="448"/>
        <v>0</v>
      </c>
      <c r="GS66" s="743"/>
      <c r="GT66" s="737">
        <f t="shared" si="449"/>
        <v>0</v>
      </c>
      <c r="GU66" s="743"/>
      <c r="GV66" s="737">
        <f t="shared" si="450"/>
        <v>0</v>
      </c>
      <c r="GW66" s="743"/>
      <c r="GX66" s="737">
        <f t="shared" si="451"/>
        <v>0</v>
      </c>
      <c r="GY66" s="743">
        <f t="shared" si="451"/>
        <v>70642</v>
      </c>
      <c r="GZ66" s="744">
        <f t="shared" si="452"/>
        <v>99313.5</v>
      </c>
      <c r="HA66" s="745">
        <v>12</v>
      </c>
      <c r="HB66" s="746">
        <f t="shared" si="453"/>
        <v>1191762</v>
      </c>
      <c r="HC66" s="737">
        <f t="shared" si="454"/>
        <v>0</v>
      </c>
      <c r="HD66" s="737">
        <f t="shared" si="454"/>
        <v>0</v>
      </c>
      <c r="HE66" s="746">
        <f t="shared" si="455"/>
        <v>1191762</v>
      </c>
      <c r="HF66" s="746">
        <f t="shared" si="456"/>
        <v>359912.12</v>
      </c>
      <c r="HG66" s="746">
        <f t="shared" si="457"/>
        <v>1551674.12</v>
      </c>
    </row>
    <row r="67" spans="1:225" ht="15.75" hidden="1" x14ac:dyDescent="0.25">
      <c r="A67" s="1044"/>
      <c r="B67" s="753" t="s">
        <v>686</v>
      </c>
      <c r="C67" s="737"/>
      <c r="D67" s="737">
        <v>4669</v>
      </c>
      <c r="E67" s="738">
        <f t="shared" si="354"/>
        <v>4669</v>
      </c>
      <c r="F67" s="739">
        <f t="shared" si="355"/>
        <v>0</v>
      </c>
      <c r="G67" s="740">
        <f t="shared" si="356"/>
        <v>0</v>
      </c>
      <c r="H67" s="741"/>
      <c r="I67" s="742">
        <f t="shared" si="356"/>
        <v>0</v>
      </c>
      <c r="J67" s="741"/>
      <c r="K67" s="742">
        <f t="shared" si="357"/>
        <v>0</v>
      </c>
      <c r="L67" s="741"/>
      <c r="M67" s="742">
        <f t="shared" si="358"/>
        <v>0</v>
      </c>
      <c r="N67" s="741"/>
      <c r="O67" s="742">
        <f t="shared" si="359"/>
        <v>0</v>
      </c>
      <c r="P67" s="741"/>
      <c r="Q67" s="742">
        <f t="shared" si="360"/>
        <v>0</v>
      </c>
      <c r="R67" s="741"/>
      <c r="S67" s="742">
        <f t="shared" si="361"/>
        <v>0</v>
      </c>
      <c r="T67" s="741"/>
      <c r="U67" s="742">
        <f t="shared" si="362"/>
        <v>0</v>
      </c>
      <c r="V67" s="741"/>
      <c r="W67" s="742">
        <f t="shared" si="363"/>
        <v>0</v>
      </c>
      <c r="X67" s="741"/>
      <c r="Y67" s="742">
        <f t="shared" si="364"/>
        <v>0</v>
      </c>
      <c r="Z67" s="741"/>
      <c r="AA67" s="743">
        <f t="shared" si="365"/>
        <v>0</v>
      </c>
      <c r="AB67" s="744">
        <f t="shared" si="366"/>
        <v>0</v>
      </c>
      <c r="AC67" s="745">
        <v>12</v>
      </c>
      <c r="AD67" s="746">
        <f t="shared" si="367"/>
        <v>0</v>
      </c>
      <c r="AE67" s="747">
        <f t="shared" ref="AE67:AE68" si="466">C67*1009.76*12</f>
        <v>0</v>
      </c>
      <c r="AF67" s="782">
        <f t="shared" ref="AF67:AF68" si="467">AD67*0.085</f>
        <v>0</v>
      </c>
      <c r="AG67" s="746">
        <f t="shared" si="368"/>
        <v>0</v>
      </c>
      <c r="AH67" s="746">
        <f t="shared" si="369"/>
        <v>0</v>
      </c>
      <c r="AI67" s="746">
        <f t="shared" si="370"/>
        <v>0</v>
      </c>
      <c r="AK67" s="1044"/>
      <c r="AL67" s="753" t="s">
        <v>686</v>
      </c>
      <c r="AM67" s="737"/>
      <c r="AN67" s="737">
        <v>4669</v>
      </c>
      <c r="AO67" s="738">
        <f t="shared" si="371"/>
        <v>4669</v>
      </c>
      <c r="AP67" s="739">
        <f t="shared" si="372"/>
        <v>0</v>
      </c>
      <c r="AQ67" s="740">
        <f t="shared" si="373"/>
        <v>0</v>
      </c>
      <c r="AR67" s="741"/>
      <c r="AS67" s="740">
        <f t="shared" si="373"/>
        <v>0</v>
      </c>
      <c r="AT67" s="741"/>
      <c r="AU67" s="740">
        <f t="shared" si="374"/>
        <v>0</v>
      </c>
      <c r="AV67" s="741"/>
      <c r="AW67" s="740">
        <f t="shared" si="375"/>
        <v>0</v>
      </c>
      <c r="AX67" s="741"/>
      <c r="AY67" s="740">
        <f t="shared" si="376"/>
        <v>0</v>
      </c>
      <c r="AZ67" s="741"/>
      <c r="BA67" s="740">
        <f t="shared" si="377"/>
        <v>0</v>
      </c>
      <c r="BB67" s="741"/>
      <c r="BC67" s="740">
        <f t="shared" si="378"/>
        <v>0</v>
      </c>
      <c r="BD67" s="741"/>
      <c r="BE67" s="740">
        <f t="shared" si="379"/>
        <v>0</v>
      </c>
      <c r="BF67" s="741"/>
      <c r="BG67" s="740">
        <f t="shared" si="380"/>
        <v>0</v>
      </c>
      <c r="BH67" s="741"/>
      <c r="BI67" s="740">
        <f t="shared" si="381"/>
        <v>0</v>
      </c>
      <c r="BJ67" s="741"/>
      <c r="BK67" s="743">
        <f t="shared" si="463"/>
        <v>0</v>
      </c>
      <c r="BL67" s="744">
        <f t="shared" si="383"/>
        <v>0</v>
      </c>
      <c r="BM67" s="745">
        <v>12</v>
      </c>
      <c r="BN67" s="746">
        <f t="shared" si="384"/>
        <v>0</v>
      </c>
      <c r="BO67" s="747">
        <f t="shared" ref="BO67:BO68" si="468">AM67*1009.76*12</f>
        <v>0</v>
      </c>
      <c r="BP67" s="782">
        <f t="shared" ref="BP67:BP68" si="469">BN67*0.085</f>
        <v>0</v>
      </c>
      <c r="BQ67" s="746">
        <f t="shared" si="385"/>
        <v>0</v>
      </c>
      <c r="BR67" s="746">
        <f t="shared" si="386"/>
        <v>0</v>
      </c>
      <c r="BS67" s="746">
        <f t="shared" si="387"/>
        <v>0</v>
      </c>
      <c r="BU67" s="1044"/>
      <c r="BV67" s="753" t="s">
        <v>686</v>
      </c>
      <c r="BW67" s="767">
        <v>4</v>
      </c>
      <c r="BX67" s="737">
        <v>4669</v>
      </c>
      <c r="BY67" s="738">
        <f t="shared" si="388"/>
        <v>4669</v>
      </c>
      <c r="BZ67" s="739">
        <f t="shared" si="389"/>
        <v>18676</v>
      </c>
      <c r="CA67" s="740">
        <f t="shared" si="390"/>
        <v>0</v>
      </c>
      <c r="CB67" s="741"/>
      <c r="CC67" s="740">
        <f t="shared" si="390"/>
        <v>0</v>
      </c>
      <c r="CD67" s="741"/>
      <c r="CE67" s="740">
        <f t="shared" si="391"/>
        <v>0</v>
      </c>
      <c r="CF67" s="741"/>
      <c r="CG67" s="740">
        <f t="shared" si="392"/>
        <v>0</v>
      </c>
      <c r="CH67" s="741"/>
      <c r="CI67" s="740">
        <f t="shared" si="393"/>
        <v>0</v>
      </c>
      <c r="CJ67" s="741"/>
      <c r="CK67" s="740">
        <f t="shared" si="394"/>
        <v>0</v>
      </c>
      <c r="CL67" s="741"/>
      <c r="CM67" s="740">
        <f t="shared" si="395"/>
        <v>0</v>
      </c>
      <c r="CN67" s="741"/>
      <c r="CO67" s="740">
        <f t="shared" si="396"/>
        <v>0</v>
      </c>
      <c r="CP67" s="741"/>
      <c r="CQ67" s="740">
        <f t="shared" si="397"/>
        <v>0</v>
      </c>
      <c r="CR67" s="741"/>
      <c r="CS67" s="740">
        <f t="shared" si="398"/>
        <v>0</v>
      </c>
      <c r="CT67" s="741"/>
      <c r="CU67" s="743">
        <f t="shared" si="399"/>
        <v>42440</v>
      </c>
      <c r="CV67" s="744">
        <f t="shared" si="400"/>
        <v>61116</v>
      </c>
      <c r="CW67" s="745">
        <v>12</v>
      </c>
      <c r="CX67" s="746">
        <f t="shared" si="401"/>
        <v>733392</v>
      </c>
      <c r="CY67" s="747">
        <f t="shared" ref="CY67:CY68" si="470">BW67*1009.76*12</f>
        <v>48468.480000000003</v>
      </c>
      <c r="CZ67" s="782">
        <f t="shared" ref="CZ67:CZ68" si="471">CX67*0.085</f>
        <v>62338.32</v>
      </c>
      <c r="DA67" s="746">
        <f t="shared" si="402"/>
        <v>844198.8</v>
      </c>
      <c r="DB67" s="746">
        <f t="shared" si="403"/>
        <v>254948.04</v>
      </c>
      <c r="DC67" s="746">
        <f t="shared" si="404"/>
        <v>1099146.8400000001</v>
      </c>
      <c r="DD67" s="750"/>
      <c r="DE67" s="1044"/>
      <c r="DF67" s="753" t="s">
        <v>686</v>
      </c>
      <c r="DG67" s="737"/>
      <c r="DH67" s="737">
        <v>4669</v>
      </c>
      <c r="DI67" s="738">
        <f t="shared" si="405"/>
        <v>4669</v>
      </c>
      <c r="DJ67" s="739">
        <f t="shared" si="406"/>
        <v>0</v>
      </c>
      <c r="DK67" s="740">
        <f t="shared" si="407"/>
        <v>0</v>
      </c>
      <c r="DL67" s="741"/>
      <c r="DM67" s="740">
        <f t="shared" si="407"/>
        <v>0</v>
      </c>
      <c r="DN67" s="741"/>
      <c r="DO67" s="740">
        <f t="shared" si="408"/>
        <v>0</v>
      </c>
      <c r="DP67" s="741"/>
      <c r="DQ67" s="740">
        <f t="shared" si="409"/>
        <v>0</v>
      </c>
      <c r="DR67" s="741"/>
      <c r="DS67" s="740">
        <f t="shared" si="410"/>
        <v>0</v>
      </c>
      <c r="DT67" s="741"/>
      <c r="DU67" s="740">
        <f t="shared" si="411"/>
        <v>0</v>
      </c>
      <c r="DV67" s="741"/>
      <c r="DW67" s="740">
        <f t="shared" si="412"/>
        <v>0</v>
      </c>
      <c r="DX67" s="741"/>
      <c r="DY67" s="740">
        <f t="shared" si="413"/>
        <v>0</v>
      </c>
      <c r="DZ67" s="741"/>
      <c r="EA67" s="740">
        <f t="shared" si="414"/>
        <v>0</v>
      </c>
      <c r="EB67" s="741"/>
      <c r="EC67" s="740">
        <f t="shared" si="415"/>
        <v>0</v>
      </c>
      <c r="ED67" s="741"/>
      <c r="EE67" s="743">
        <f t="shared" si="416"/>
        <v>0</v>
      </c>
      <c r="EF67" s="744">
        <f t="shared" si="417"/>
        <v>0</v>
      </c>
      <c r="EG67" s="745">
        <v>12</v>
      </c>
      <c r="EH67" s="746">
        <f t="shared" si="418"/>
        <v>0</v>
      </c>
      <c r="EI67" s="747">
        <f t="shared" ref="EI67:EI68" si="472">DG67*1009.76*12</f>
        <v>0</v>
      </c>
      <c r="EJ67" s="782">
        <f t="shared" ref="EJ67:EJ68" si="473">EH67*0.085</f>
        <v>0</v>
      </c>
      <c r="EK67" s="746">
        <f t="shared" si="419"/>
        <v>0</v>
      </c>
      <c r="EL67" s="746">
        <f t="shared" si="420"/>
        <v>0</v>
      </c>
      <c r="EM67" s="746">
        <f t="shared" si="421"/>
        <v>0</v>
      </c>
      <c r="EO67" s="1044"/>
      <c r="EP67" s="753" t="s">
        <v>686</v>
      </c>
      <c r="EQ67" s="737"/>
      <c r="ER67" s="737">
        <v>4669</v>
      </c>
      <c r="ES67" s="738">
        <f t="shared" si="422"/>
        <v>4669</v>
      </c>
      <c r="ET67" s="739">
        <f t="shared" si="423"/>
        <v>0</v>
      </c>
      <c r="EU67" s="740">
        <f t="shared" si="424"/>
        <v>0</v>
      </c>
      <c r="EV67" s="741"/>
      <c r="EW67" s="740">
        <f t="shared" si="424"/>
        <v>0</v>
      </c>
      <c r="EX67" s="741"/>
      <c r="EY67" s="740">
        <f t="shared" si="425"/>
        <v>0</v>
      </c>
      <c r="EZ67" s="741"/>
      <c r="FA67" s="740">
        <f t="shared" si="426"/>
        <v>0</v>
      </c>
      <c r="FB67" s="741"/>
      <c r="FC67" s="740">
        <f t="shared" si="427"/>
        <v>0</v>
      </c>
      <c r="FD67" s="741"/>
      <c r="FE67" s="740">
        <f t="shared" si="428"/>
        <v>0</v>
      </c>
      <c r="FF67" s="741"/>
      <c r="FG67" s="740">
        <f t="shared" si="429"/>
        <v>0</v>
      </c>
      <c r="FH67" s="741"/>
      <c r="FI67" s="740">
        <f t="shared" si="430"/>
        <v>0</v>
      </c>
      <c r="FJ67" s="741"/>
      <c r="FK67" s="740">
        <f t="shared" si="431"/>
        <v>0</v>
      </c>
      <c r="FL67" s="741"/>
      <c r="FM67" s="740">
        <f t="shared" si="432"/>
        <v>0</v>
      </c>
      <c r="FN67" s="741"/>
      <c r="FO67" s="743">
        <f t="shared" si="433"/>
        <v>0</v>
      </c>
      <c r="FP67" s="744">
        <f t="shared" si="434"/>
        <v>0</v>
      </c>
      <c r="FQ67" s="745">
        <v>12</v>
      </c>
      <c r="FR67" s="746">
        <f t="shared" si="435"/>
        <v>0</v>
      </c>
      <c r="FS67" s="747">
        <f t="shared" ref="FS67:FS68" si="474">EQ67*1009.76*12</f>
        <v>0</v>
      </c>
      <c r="FT67" s="782">
        <f t="shared" ref="FT67:FT68" si="475">FR67*0.085</f>
        <v>0</v>
      </c>
      <c r="FU67" s="746">
        <f t="shared" si="436"/>
        <v>0</v>
      </c>
      <c r="FV67" s="746">
        <f t="shared" si="437"/>
        <v>0</v>
      </c>
      <c r="FW67" s="746">
        <f t="shared" si="438"/>
        <v>0</v>
      </c>
      <c r="FY67" s="1044"/>
      <c r="FZ67" s="753" t="s">
        <v>686</v>
      </c>
      <c r="GA67" s="737">
        <f t="shared" si="439"/>
        <v>4</v>
      </c>
      <c r="GB67" s="737">
        <v>4669</v>
      </c>
      <c r="GC67" s="738">
        <f t="shared" si="440"/>
        <v>4669</v>
      </c>
      <c r="GD67" s="743">
        <f t="shared" si="441"/>
        <v>18676</v>
      </c>
      <c r="GE67" s="743"/>
      <c r="GF67" s="737">
        <f t="shared" si="442"/>
        <v>0</v>
      </c>
      <c r="GG67" s="743"/>
      <c r="GH67" s="737">
        <f t="shared" si="443"/>
        <v>0</v>
      </c>
      <c r="GI67" s="743"/>
      <c r="GJ67" s="737">
        <f t="shared" si="444"/>
        <v>0</v>
      </c>
      <c r="GK67" s="743"/>
      <c r="GL67" s="737">
        <f t="shared" si="445"/>
        <v>0</v>
      </c>
      <c r="GM67" s="743"/>
      <c r="GN67" s="737">
        <f t="shared" si="446"/>
        <v>0</v>
      </c>
      <c r="GO67" s="743"/>
      <c r="GP67" s="737">
        <f t="shared" si="447"/>
        <v>0</v>
      </c>
      <c r="GQ67" s="743"/>
      <c r="GR67" s="737">
        <f t="shared" si="448"/>
        <v>0</v>
      </c>
      <c r="GS67" s="743"/>
      <c r="GT67" s="737">
        <f t="shared" si="449"/>
        <v>0</v>
      </c>
      <c r="GU67" s="743"/>
      <c r="GV67" s="737">
        <f t="shared" si="450"/>
        <v>0</v>
      </c>
      <c r="GW67" s="743"/>
      <c r="GX67" s="737">
        <f t="shared" si="451"/>
        <v>0</v>
      </c>
      <c r="GY67" s="743">
        <f t="shared" si="451"/>
        <v>42440</v>
      </c>
      <c r="GZ67" s="744">
        <f t="shared" si="452"/>
        <v>61116</v>
      </c>
      <c r="HA67" s="745">
        <v>12</v>
      </c>
      <c r="HB67" s="746">
        <f t="shared" si="453"/>
        <v>733392</v>
      </c>
      <c r="HC67" s="737">
        <f t="shared" si="454"/>
        <v>48468.480000000003</v>
      </c>
      <c r="HD67" s="737">
        <f t="shared" si="454"/>
        <v>62338.32</v>
      </c>
      <c r="HE67" s="746">
        <f t="shared" si="455"/>
        <v>844198.8</v>
      </c>
      <c r="HF67" s="746">
        <f t="shared" si="456"/>
        <v>254948.04</v>
      </c>
      <c r="HG67" s="746">
        <f t="shared" si="457"/>
        <v>1099146.8400000001</v>
      </c>
    </row>
    <row r="68" spans="1:225" ht="15.75" hidden="1" x14ac:dyDescent="0.25">
      <c r="A68" s="1044"/>
      <c r="B68" s="753" t="s">
        <v>686</v>
      </c>
      <c r="C68" s="737"/>
      <c r="D68" s="737">
        <v>4411</v>
      </c>
      <c r="E68" s="738">
        <f t="shared" si="354"/>
        <v>4411</v>
      </c>
      <c r="F68" s="739">
        <f t="shared" si="355"/>
        <v>0</v>
      </c>
      <c r="G68" s="740">
        <f t="shared" si="356"/>
        <v>0</v>
      </c>
      <c r="H68" s="741"/>
      <c r="I68" s="742">
        <f t="shared" si="356"/>
        <v>0</v>
      </c>
      <c r="J68" s="741"/>
      <c r="K68" s="742">
        <f t="shared" si="357"/>
        <v>0</v>
      </c>
      <c r="L68" s="741"/>
      <c r="M68" s="742">
        <f t="shared" si="358"/>
        <v>0</v>
      </c>
      <c r="N68" s="741"/>
      <c r="O68" s="742">
        <f t="shared" si="359"/>
        <v>0</v>
      </c>
      <c r="P68" s="741"/>
      <c r="Q68" s="742">
        <f t="shared" si="360"/>
        <v>0</v>
      </c>
      <c r="R68" s="741"/>
      <c r="S68" s="742">
        <f t="shared" si="361"/>
        <v>0</v>
      </c>
      <c r="T68" s="741"/>
      <c r="U68" s="742">
        <f t="shared" si="362"/>
        <v>0</v>
      </c>
      <c r="V68" s="741"/>
      <c r="W68" s="742">
        <f t="shared" si="363"/>
        <v>0</v>
      </c>
      <c r="X68" s="741"/>
      <c r="Y68" s="742">
        <f t="shared" si="364"/>
        <v>0</v>
      </c>
      <c r="Z68" s="741"/>
      <c r="AA68" s="743">
        <f t="shared" si="365"/>
        <v>0</v>
      </c>
      <c r="AB68" s="744">
        <f t="shared" si="366"/>
        <v>0</v>
      </c>
      <c r="AC68" s="745">
        <v>12</v>
      </c>
      <c r="AD68" s="746">
        <f t="shared" si="367"/>
        <v>0</v>
      </c>
      <c r="AE68" s="747">
        <f t="shared" si="466"/>
        <v>0</v>
      </c>
      <c r="AF68" s="782">
        <f t="shared" si="467"/>
        <v>0</v>
      </c>
      <c r="AG68" s="746">
        <f t="shared" si="368"/>
        <v>0</v>
      </c>
      <c r="AH68" s="746">
        <f t="shared" si="369"/>
        <v>0</v>
      </c>
      <c r="AI68" s="746">
        <f t="shared" si="370"/>
        <v>0</v>
      </c>
      <c r="AK68" s="1044"/>
      <c r="AL68" s="753" t="s">
        <v>686</v>
      </c>
      <c r="AM68" s="737"/>
      <c r="AN68" s="737">
        <v>4411</v>
      </c>
      <c r="AO68" s="738">
        <f t="shared" si="371"/>
        <v>4411</v>
      </c>
      <c r="AP68" s="739">
        <f t="shared" si="372"/>
        <v>0</v>
      </c>
      <c r="AQ68" s="740">
        <f t="shared" si="373"/>
        <v>0</v>
      </c>
      <c r="AR68" s="741"/>
      <c r="AS68" s="740">
        <f t="shared" si="373"/>
        <v>0</v>
      </c>
      <c r="AT68" s="741"/>
      <c r="AU68" s="740">
        <f t="shared" si="374"/>
        <v>0</v>
      </c>
      <c r="AV68" s="741"/>
      <c r="AW68" s="740">
        <f t="shared" si="375"/>
        <v>0</v>
      </c>
      <c r="AX68" s="741"/>
      <c r="AY68" s="740">
        <f t="shared" si="376"/>
        <v>0</v>
      </c>
      <c r="AZ68" s="741"/>
      <c r="BA68" s="740">
        <f t="shared" si="377"/>
        <v>0</v>
      </c>
      <c r="BB68" s="741"/>
      <c r="BC68" s="740">
        <f t="shared" si="378"/>
        <v>0</v>
      </c>
      <c r="BD68" s="741"/>
      <c r="BE68" s="740">
        <f t="shared" si="379"/>
        <v>0</v>
      </c>
      <c r="BF68" s="741"/>
      <c r="BG68" s="740">
        <f t="shared" si="380"/>
        <v>0</v>
      </c>
      <c r="BH68" s="741"/>
      <c r="BI68" s="740">
        <f t="shared" si="381"/>
        <v>0</v>
      </c>
      <c r="BJ68" s="741"/>
      <c r="BK68" s="743">
        <f t="shared" si="463"/>
        <v>0</v>
      </c>
      <c r="BL68" s="744">
        <f t="shared" si="383"/>
        <v>0</v>
      </c>
      <c r="BM68" s="745">
        <v>12</v>
      </c>
      <c r="BN68" s="746">
        <f t="shared" si="384"/>
        <v>0</v>
      </c>
      <c r="BO68" s="747">
        <f t="shared" si="468"/>
        <v>0</v>
      </c>
      <c r="BP68" s="782">
        <f t="shared" si="469"/>
        <v>0</v>
      </c>
      <c r="BQ68" s="746">
        <f t="shared" si="385"/>
        <v>0</v>
      </c>
      <c r="BR68" s="746">
        <f t="shared" si="386"/>
        <v>0</v>
      </c>
      <c r="BS68" s="746">
        <f t="shared" si="387"/>
        <v>0</v>
      </c>
      <c r="BU68" s="1044"/>
      <c r="BV68" s="753" t="s">
        <v>686</v>
      </c>
      <c r="BW68" s="767">
        <v>1</v>
      </c>
      <c r="BX68" s="737">
        <v>4411</v>
      </c>
      <c r="BY68" s="738">
        <f t="shared" si="388"/>
        <v>4411</v>
      </c>
      <c r="BZ68" s="739">
        <f t="shared" si="389"/>
        <v>4411</v>
      </c>
      <c r="CA68" s="740">
        <f t="shared" si="390"/>
        <v>0</v>
      </c>
      <c r="CB68" s="741"/>
      <c r="CC68" s="740">
        <f t="shared" si="390"/>
        <v>0</v>
      </c>
      <c r="CD68" s="741"/>
      <c r="CE68" s="740">
        <f t="shared" si="391"/>
        <v>0</v>
      </c>
      <c r="CF68" s="741"/>
      <c r="CG68" s="740">
        <f t="shared" si="392"/>
        <v>0</v>
      </c>
      <c r="CH68" s="741"/>
      <c r="CI68" s="740">
        <f t="shared" si="393"/>
        <v>0</v>
      </c>
      <c r="CJ68" s="741"/>
      <c r="CK68" s="740">
        <f t="shared" si="394"/>
        <v>0</v>
      </c>
      <c r="CL68" s="741"/>
      <c r="CM68" s="740">
        <f t="shared" si="395"/>
        <v>0</v>
      </c>
      <c r="CN68" s="741"/>
      <c r="CO68" s="740">
        <f t="shared" si="396"/>
        <v>0</v>
      </c>
      <c r="CP68" s="741"/>
      <c r="CQ68" s="740">
        <f t="shared" si="397"/>
        <v>0</v>
      </c>
      <c r="CR68" s="741"/>
      <c r="CS68" s="740">
        <f t="shared" si="398"/>
        <v>0</v>
      </c>
      <c r="CT68" s="741"/>
      <c r="CU68" s="743">
        <f t="shared" si="399"/>
        <v>10868</v>
      </c>
      <c r="CV68" s="744">
        <f t="shared" si="400"/>
        <v>15279</v>
      </c>
      <c r="CW68" s="745">
        <v>12</v>
      </c>
      <c r="CX68" s="746">
        <f t="shared" si="401"/>
        <v>183348</v>
      </c>
      <c r="CY68" s="747">
        <f t="shared" si="470"/>
        <v>12117.12</v>
      </c>
      <c r="CZ68" s="782">
        <f t="shared" si="471"/>
        <v>15584.58</v>
      </c>
      <c r="DA68" s="746">
        <f t="shared" si="402"/>
        <v>211049.7</v>
      </c>
      <c r="DB68" s="746">
        <f t="shared" si="403"/>
        <v>63737.01</v>
      </c>
      <c r="DC68" s="746">
        <f t="shared" si="404"/>
        <v>274786.71000000002</v>
      </c>
      <c r="DD68" s="750"/>
      <c r="DE68" s="1044"/>
      <c r="DF68" s="753" t="s">
        <v>686</v>
      </c>
      <c r="DG68" s="737">
        <v>4</v>
      </c>
      <c r="DH68" s="737">
        <v>4411</v>
      </c>
      <c r="DI68" s="738">
        <f t="shared" si="405"/>
        <v>4411</v>
      </c>
      <c r="DJ68" s="739">
        <f t="shared" si="406"/>
        <v>17644</v>
      </c>
      <c r="DK68" s="740">
        <f t="shared" si="407"/>
        <v>0</v>
      </c>
      <c r="DL68" s="741"/>
      <c r="DM68" s="740">
        <f t="shared" si="407"/>
        <v>0</v>
      </c>
      <c r="DN68" s="741"/>
      <c r="DO68" s="740">
        <f t="shared" si="408"/>
        <v>0</v>
      </c>
      <c r="DP68" s="741"/>
      <c r="DQ68" s="740">
        <f t="shared" si="409"/>
        <v>0</v>
      </c>
      <c r="DR68" s="741"/>
      <c r="DS68" s="740">
        <f t="shared" si="410"/>
        <v>0</v>
      </c>
      <c r="DT68" s="741"/>
      <c r="DU68" s="740">
        <f t="shared" si="411"/>
        <v>0</v>
      </c>
      <c r="DV68" s="741"/>
      <c r="DW68" s="740">
        <f t="shared" si="412"/>
        <v>0</v>
      </c>
      <c r="DX68" s="741"/>
      <c r="DY68" s="740">
        <f t="shared" si="413"/>
        <v>0</v>
      </c>
      <c r="DZ68" s="741"/>
      <c r="EA68" s="740">
        <f t="shared" si="414"/>
        <v>0</v>
      </c>
      <c r="EB68" s="741"/>
      <c r="EC68" s="740">
        <f t="shared" si="415"/>
        <v>0</v>
      </c>
      <c r="ED68" s="741"/>
      <c r="EE68" s="743">
        <f t="shared" si="416"/>
        <v>43472</v>
      </c>
      <c r="EF68" s="744">
        <f t="shared" si="417"/>
        <v>61116</v>
      </c>
      <c r="EG68" s="745">
        <v>12</v>
      </c>
      <c r="EH68" s="746">
        <f t="shared" si="418"/>
        <v>733392</v>
      </c>
      <c r="EI68" s="747">
        <f t="shared" si="472"/>
        <v>48468.480000000003</v>
      </c>
      <c r="EJ68" s="782">
        <f t="shared" si="473"/>
        <v>62338.32</v>
      </c>
      <c r="EK68" s="746">
        <f t="shared" si="419"/>
        <v>844198.8</v>
      </c>
      <c r="EL68" s="746">
        <f t="shared" si="420"/>
        <v>254948.04</v>
      </c>
      <c r="EM68" s="746">
        <f t="shared" si="421"/>
        <v>1099146.8400000001</v>
      </c>
      <c r="EO68" s="1044"/>
      <c r="EP68" s="753" t="s">
        <v>686</v>
      </c>
      <c r="EQ68" s="737"/>
      <c r="ER68" s="737">
        <v>4411</v>
      </c>
      <c r="ES68" s="738">
        <f t="shared" si="422"/>
        <v>4411</v>
      </c>
      <c r="ET68" s="739">
        <f t="shared" si="423"/>
        <v>0</v>
      </c>
      <c r="EU68" s="740">
        <f t="shared" si="424"/>
        <v>0</v>
      </c>
      <c r="EV68" s="741"/>
      <c r="EW68" s="740">
        <f t="shared" si="424"/>
        <v>0</v>
      </c>
      <c r="EX68" s="741"/>
      <c r="EY68" s="740">
        <f t="shared" si="425"/>
        <v>0</v>
      </c>
      <c r="EZ68" s="741"/>
      <c r="FA68" s="740">
        <f t="shared" si="426"/>
        <v>0</v>
      </c>
      <c r="FB68" s="741"/>
      <c r="FC68" s="740">
        <f t="shared" si="427"/>
        <v>0</v>
      </c>
      <c r="FD68" s="741"/>
      <c r="FE68" s="740">
        <f t="shared" si="428"/>
        <v>0</v>
      </c>
      <c r="FF68" s="741"/>
      <c r="FG68" s="740">
        <f t="shared" si="429"/>
        <v>0</v>
      </c>
      <c r="FH68" s="741"/>
      <c r="FI68" s="740">
        <f t="shared" si="430"/>
        <v>0</v>
      </c>
      <c r="FJ68" s="741"/>
      <c r="FK68" s="740">
        <f t="shared" si="431"/>
        <v>0</v>
      </c>
      <c r="FL68" s="741"/>
      <c r="FM68" s="740">
        <f t="shared" si="432"/>
        <v>0</v>
      </c>
      <c r="FN68" s="741"/>
      <c r="FO68" s="743">
        <f t="shared" si="433"/>
        <v>0</v>
      </c>
      <c r="FP68" s="744">
        <f t="shared" si="434"/>
        <v>0</v>
      </c>
      <c r="FQ68" s="745">
        <v>12</v>
      </c>
      <c r="FR68" s="746">
        <f t="shared" si="435"/>
        <v>0</v>
      </c>
      <c r="FS68" s="747">
        <f t="shared" si="474"/>
        <v>0</v>
      </c>
      <c r="FT68" s="782">
        <f t="shared" si="475"/>
        <v>0</v>
      </c>
      <c r="FU68" s="746">
        <f t="shared" si="436"/>
        <v>0</v>
      </c>
      <c r="FV68" s="746">
        <f t="shared" si="437"/>
        <v>0</v>
      </c>
      <c r="FW68" s="746">
        <f t="shared" si="438"/>
        <v>0</v>
      </c>
      <c r="FY68" s="1044"/>
      <c r="FZ68" s="753" t="s">
        <v>686</v>
      </c>
      <c r="GA68" s="737">
        <f t="shared" si="439"/>
        <v>5</v>
      </c>
      <c r="GB68" s="737">
        <v>4411</v>
      </c>
      <c r="GC68" s="738">
        <f t="shared" si="440"/>
        <v>4411</v>
      </c>
      <c r="GD68" s="743">
        <f t="shared" si="441"/>
        <v>22055</v>
      </c>
      <c r="GE68" s="743"/>
      <c r="GF68" s="737">
        <f t="shared" si="442"/>
        <v>0</v>
      </c>
      <c r="GG68" s="743"/>
      <c r="GH68" s="737">
        <f t="shared" si="443"/>
        <v>0</v>
      </c>
      <c r="GI68" s="743"/>
      <c r="GJ68" s="737">
        <f t="shared" si="444"/>
        <v>0</v>
      </c>
      <c r="GK68" s="743"/>
      <c r="GL68" s="737">
        <f t="shared" si="445"/>
        <v>0</v>
      </c>
      <c r="GM68" s="743"/>
      <c r="GN68" s="737">
        <f t="shared" si="446"/>
        <v>0</v>
      </c>
      <c r="GO68" s="743"/>
      <c r="GP68" s="737">
        <f t="shared" si="447"/>
        <v>0</v>
      </c>
      <c r="GQ68" s="743"/>
      <c r="GR68" s="737">
        <f t="shared" si="448"/>
        <v>0</v>
      </c>
      <c r="GS68" s="743"/>
      <c r="GT68" s="737">
        <f t="shared" si="449"/>
        <v>0</v>
      </c>
      <c r="GU68" s="743"/>
      <c r="GV68" s="737">
        <f t="shared" si="450"/>
        <v>0</v>
      </c>
      <c r="GW68" s="743"/>
      <c r="GX68" s="737">
        <f t="shared" si="451"/>
        <v>0</v>
      </c>
      <c r="GY68" s="743">
        <f t="shared" si="451"/>
        <v>54340</v>
      </c>
      <c r="GZ68" s="744">
        <f t="shared" si="452"/>
        <v>76395</v>
      </c>
      <c r="HA68" s="745">
        <v>12</v>
      </c>
      <c r="HB68" s="746">
        <f t="shared" si="453"/>
        <v>916740</v>
      </c>
      <c r="HC68" s="737">
        <f t="shared" si="454"/>
        <v>60585.599999999999</v>
      </c>
      <c r="HD68" s="737">
        <f t="shared" si="454"/>
        <v>77922.899999999994</v>
      </c>
      <c r="HE68" s="746">
        <f t="shared" si="455"/>
        <v>1055248.5</v>
      </c>
      <c r="HF68" s="746">
        <f t="shared" si="456"/>
        <v>318685.05</v>
      </c>
      <c r="HG68" s="746">
        <f t="shared" si="457"/>
        <v>1373933.55</v>
      </c>
    </row>
    <row r="69" spans="1:225" ht="15.75" hidden="1" x14ac:dyDescent="0.25">
      <c r="A69" s="1044"/>
      <c r="B69" s="735" t="s">
        <v>47</v>
      </c>
      <c r="C69" s="757">
        <v>2</v>
      </c>
      <c r="D69" s="737">
        <v>4669</v>
      </c>
      <c r="E69" s="738">
        <f t="shared" si="354"/>
        <v>4669</v>
      </c>
      <c r="F69" s="739">
        <f t="shared" si="355"/>
        <v>9338</v>
      </c>
      <c r="G69" s="740">
        <f t="shared" si="356"/>
        <v>0</v>
      </c>
      <c r="H69" s="741"/>
      <c r="I69" s="742">
        <f t="shared" si="356"/>
        <v>0</v>
      </c>
      <c r="J69" s="741"/>
      <c r="K69" s="742">
        <f t="shared" si="357"/>
        <v>0</v>
      </c>
      <c r="L69" s="741"/>
      <c r="M69" s="742">
        <f t="shared" si="358"/>
        <v>0</v>
      </c>
      <c r="N69" s="741"/>
      <c r="O69" s="742">
        <f t="shared" si="359"/>
        <v>0</v>
      </c>
      <c r="P69" s="741"/>
      <c r="Q69" s="742">
        <f t="shared" si="360"/>
        <v>0</v>
      </c>
      <c r="R69" s="741"/>
      <c r="S69" s="742">
        <f t="shared" si="361"/>
        <v>0</v>
      </c>
      <c r="T69" s="741"/>
      <c r="U69" s="742">
        <f t="shared" si="362"/>
        <v>0</v>
      </c>
      <c r="V69" s="741"/>
      <c r="W69" s="742">
        <f t="shared" si="363"/>
        <v>0</v>
      </c>
      <c r="X69" s="741"/>
      <c r="Y69" s="742">
        <f t="shared" si="364"/>
        <v>0</v>
      </c>
      <c r="Z69" s="741"/>
      <c r="AA69" s="743">
        <f t="shared" si="365"/>
        <v>21220</v>
      </c>
      <c r="AB69" s="744">
        <f t="shared" si="366"/>
        <v>30558</v>
      </c>
      <c r="AC69" s="745">
        <v>12</v>
      </c>
      <c r="AD69" s="746">
        <f t="shared" si="367"/>
        <v>366696</v>
      </c>
      <c r="AE69" s="747"/>
      <c r="AF69" s="741"/>
      <c r="AG69" s="746">
        <f t="shared" si="368"/>
        <v>366696</v>
      </c>
      <c r="AH69" s="746">
        <f t="shared" si="369"/>
        <v>110742.19</v>
      </c>
      <c r="AI69" s="746">
        <f t="shared" si="370"/>
        <v>477438.19</v>
      </c>
      <c r="AK69" s="1044"/>
      <c r="AL69" s="735" t="s">
        <v>47</v>
      </c>
      <c r="AM69" s="757"/>
      <c r="AN69" s="737">
        <v>4669</v>
      </c>
      <c r="AO69" s="738">
        <f t="shared" si="371"/>
        <v>4669</v>
      </c>
      <c r="AP69" s="739">
        <f t="shared" si="372"/>
        <v>0</v>
      </c>
      <c r="AQ69" s="740">
        <f t="shared" si="373"/>
        <v>0</v>
      </c>
      <c r="AR69" s="741"/>
      <c r="AS69" s="740">
        <f t="shared" si="373"/>
        <v>0</v>
      </c>
      <c r="AT69" s="741"/>
      <c r="AU69" s="740">
        <f t="shared" si="374"/>
        <v>0</v>
      </c>
      <c r="AV69" s="741"/>
      <c r="AW69" s="740">
        <f t="shared" si="375"/>
        <v>0</v>
      </c>
      <c r="AX69" s="741"/>
      <c r="AY69" s="740">
        <f t="shared" si="376"/>
        <v>0</v>
      </c>
      <c r="AZ69" s="741"/>
      <c r="BA69" s="740">
        <f t="shared" si="377"/>
        <v>0</v>
      </c>
      <c r="BB69" s="741"/>
      <c r="BC69" s="740">
        <f t="shared" si="378"/>
        <v>0</v>
      </c>
      <c r="BD69" s="741"/>
      <c r="BE69" s="740">
        <f t="shared" si="379"/>
        <v>0</v>
      </c>
      <c r="BF69" s="741"/>
      <c r="BG69" s="740">
        <f t="shared" si="380"/>
        <v>0</v>
      </c>
      <c r="BH69" s="741"/>
      <c r="BI69" s="740">
        <f t="shared" si="381"/>
        <v>0</v>
      </c>
      <c r="BJ69" s="741"/>
      <c r="BK69" s="743">
        <f t="shared" si="463"/>
        <v>0</v>
      </c>
      <c r="BL69" s="744">
        <f t="shared" si="383"/>
        <v>0</v>
      </c>
      <c r="BM69" s="745">
        <v>12</v>
      </c>
      <c r="BN69" s="746">
        <f t="shared" si="384"/>
        <v>0</v>
      </c>
      <c r="BO69" s="747"/>
      <c r="BP69" s="741"/>
      <c r="BQ69" s="746">
        <f t="shared" si="385"/>
        <v>0</v>
      </c>
      <c r="BR69" s="746">
        <f t="shared" si="386"/>
        <v>0</v>
      </c>
      <c r="BS69" s="746">
        <f t="shared" si="387"/>
        <v>0</v>
      </c>
      <c r="BU69" s="1044"/>
      <c r="BV69" s="735" t="s">
        <v>47</v>
      </c>
      <c r="BW69" s="757"/>
      <c r="BX69" s="737">
        <v>4669</v>
      </c>
      <c r="BY69" s="738">
        <f t="shared" si="388"/>
        <v>4669</v>
      </c>
      <c r="BZ69" s="739">
        <f t="shared" si="389"/>
        <v>0</v>
      </c>
      <c r="CA69" s="740">
        <f t="shared" si="390"/>
        <v>0</v>
      </c>
      <c r="CB69" s="741"/>
      <c r="CC69" s="740">
        <f t="shared" si="390"/>
        <v>0</v>
      </c>
      <c r="CD69" s="741"/>
      <c r="CE69" s="740">
        <f t="shared" si="391"/>
        <v>0</v>
      </c>
      <c r="CF69" s="741"/>
      <c r="CG69" s="740">
        <f t="shared" si="392"/>
        <v>0</v>
      </c>
      <c r="CH69" s="741"/>
      <c r="CI69" s="740">
        <f t="shared" si="393"/>
        <v>0</v>
      </c>
      <c r="CJ69" s="741"/>
      <c r="CK69" s="740">
        <f t="shared" si="394"/>
        <v>0</v>
      </c>
      <c r="CL69" s="741"/>
      <c r="CM69" s="740">
        <f t="shared" si="395"/>
        <v>0</v>
      </c>
      <c r="CN69" s="741"/>
      <c r="CO69" s="740">
        <f t="shared" si="396"/>
        <v>0</v>
      </c>
      <c r="CP69" s="741"/>
      <c r="CQ69" s="740">
        <f t="shared" si="397"/>
        <v>0</v>
      </c>
      <c r="CR69" s="741"/>
      <c r="CS69" s="740">
        <f t="shared" si="398"/>
        <v>0</v>
      </c>
      <c r="CT69" s="741"/>
      <c r="CU69" s="743">
        <f t="shared" si="399"/>
        <v>0</v>
      </c>
      <c r="CV69" s="744">
        <f t="shared" si="400"/>
        <v>0</v>
      </c>
      <c r="CW69" s="745">
        <v>12</v>
      </c>
      <c r="CX69" s="746">
        <f t="shared" si="401"/>
        <v>0</v>
      </c>
      <c r="CY69" s="747"/>
      <c r="CZ69" s="741"/>
      <c r="DA69" s="746">
        <f t="shared" si="402"/>
        <v>0</v>
      </c>
      <c r="DB69" s="746">
        <f t="shared" si="403"/>
        <v>0</v>
      </c>
      <c r="DC69" s="746">
        <f t="shared" si="404"/>
        <v>0</v>
      </c>
      <c r="DD69" s="750"/>
      <c r="DE69" s="1044"/>
      <c r="DF69" s="735" t="s">
        <v>47</v>
      </c>
      <c r="DG69" s="757"/>
      <c r="DH69" s="737">
        <v>4669</v>
      </c>
      <c r="DI69" s="738">
        <f t="shared" si="405"/>
        <v>4669</v>
      </c>
      <c r="DJ69" s="739">
        <f t="shared" si="406"/>
        <v>0</v>
      </c>
      <c r="DK69" s="740">
        <f t="shared" si="407"/>
        <v>0</v>
      </c>
      <c r="DL69" s="741"/>
      <c r="DM69" s="740">
        <f t="shared" si="407"/>
        <v>0</v>
      </c>
      <c r="DN69" s="741"/>
      <c r="DO69" s="740">
        <f t="shared" si="408"/>
        <v>0</v>
      </c>
      <c r="DP69" s="741"/>
      <c r="DQ69" s="740">
        <f t="shared" si="409"/>
        <v>0</v>
      </c>
      <c r="DR69" s="741"/>
      <c r="DS69" s="740">
        <f t="shared" si="410"/>
        <v>0</v>
      </c>
      <c r="DT69" s="741"/>
      <c r="DU69" s="740">
        <f t="shared" si="411"/>
        <v>0</v>
      </c>
      <c r="DV69" s="741"/>
      <c r="DW69" s="740">
        <f t="shared" si="412"/>
        <v>0</v>
      </c>
      <c r="DX69" s="741"/>
      <c r="DY69" s="740">
        <f t="shared" si="413"/>
        <v>0</v>
      </c>
      <c r="DZ69" s="741"/>
      <c r="EA69" s="740">
        <f t="shared" si="414"/>
        <v>0</v>
      </c>
      <c r="EB69" s="741"/>
      <c r="EC69" s="740">
        <f t="shared" si="415"/>
        <v>0</v>
      </c>
      <c r="ED69" s="741"/>
      <c r="EE69" s="743">
        <f t="shared" si="416"/>
        <v>0</v>
      </c>
      <c r="EF69" s="744">
        <f t="shared" si="417"/>
        <v>0</v>
      </c>
      <c r="EG69" s="745">
        <v>12</v>
      </c>
      <c r="EH69" s="746">
        <f t="shared" si="418"/>
        <v>0</v>
      </c>
      <c r="EI69" s="747"/>
      <c r="EJ69" s="741"/>
      <c r="EK69" s="746">
        <f t="shared" si="419"/>
        <v>0</v>
      </c>
      <c r="EL69" s="746">
        <f t="shared" si="420"/>
        <v>0</v>
      </c>
      <c r="EM69" s="746">
        <f t="shared" si="421"/>
        <v>0</v>
      </c>
      <c r="EO69" s="1044"/>
      <c r="EP69" s="735" t="s">
        <v>47</v>
      </c>
      <c r="EQ69" s="757"/>
      <c r="ER69" s="737">
        <v>4669</v>
      </c>
      <c r="ES69" s="738">
        <f t="shared" si="422"/>
        <v>4669</v>
      </c>
      <c r="ET69" s="739">
        <f t="shared" si="423"/>
        <v>0</v>
      </c>
      <c r="EU69" s="740">
        <f t="shared" si="424"/>
        <v>0</v>
      </c>
      <c r="EV69" s="741"/>
      <c r="EW69" s="740">
        <f t="shared" si="424"/>
        <v>0</v>
      </c>
      <c r="EX69" s="741"/>
      <c r="EY69" s="740">
        <f t="shared" si="425"/>
        <v>0</v>
      </c>
      <c r="EZ69" s="741"/>
      <c r="FA69" s="740">
        <f t="shared" si="426"/>
        <v>0</v>
      </c>
      <c r="FB69" s="741"/>
      <c r="FC69" s="740">
        <f t="shared" si="427"/>
        <v>0</v>
      </c>
      <c r="FD69" s="741"/>
      <c r="FE69" s="740">
        <f t="shared" si="428"/>
        <v>0</v>
      </c>
      <c r="FF69" s="741"/>
      <c r="FG69" s="740">
        <f t="shared" si="429"/>
        <v>0</v>
      </c>
      <c r="FH69" s="741"/>
      <c r="FI69" s="740">
        <f t="shared" si="430"/>
        <v>0</v>
      </c>
      <c r="FJ69" s="741"/>
      <c r="FK69" s="740">
        <f t="shared" si="431"/>
        <v>0</v>
      </c>
      <c r="FL69" s="741"/>
      <c r="FM69" s="740">
        <f t="shared" si="432"/>
        <v>0</v>
      </c>
      <c r="FN69" s="741"/>
      <c r="FO69" s="743">
        <f t="shared" si="433"/>
        <v>0</v>
      </c>
      <c r="FP69" s="744">
        <f t="shared" si="434"/>
        <v>0</v>
      </c>
      <c r="FQ69" s="745">
        <v>12</v>
      </c>
      <c r="FR69" s="746">
        <f t="shared" si="435"/>
        <v>0</v>
      </c>
      <c r="FS69" s="747"/>
      <c r="FT69" s="741"/>
      <c r="FU69" s="746">
        <f t="shared" si="436"/>
        <v>0</v>
      </c>
      <c r="FV69" s="746">
        <f t="shared" si="437"/>
        <v>0</v>
      </c>
      <c r="FW69" s="746">
        <f t="shared" si="438"/>
        <v>0</v>
      </c>
      <c r="FY69" s="1044"/>
      <c r="FZ69" s="735" t="s">
        <v>47</v>
      </c>
      <c r="GA69" s="737">
        <f t="shared" si="439"/>
        <v>2</v>
      </c>
      <c r="GB69" s="737">
        <v>4669</v>
      </c>
      <c r="GC69" s="738">
        <f t="shared" si="440"/>
        <v>4669</v>
      </c>
      <c r="GD69" s="743">
        <f t="shared" si="441"/>
        <v>9338</v>
      </c>
      <c r="GE69" s="743"/>
      <c r="GF69" s="737">
        <f t="shared" si="442"/>
        <v>0</v>
      </c>
      <c r="GG69" s="743"/>
      <c r="GH69" s="737">
        <f t="shared" si="443"/>
        <v>0</v>
      </c>
      <c r="GI69" s="743"/>
      <c r="GJ69" s="737">
        <f t="shared" si="444"/>
        <v>0</v>
      </c>
      <c r="GK69" s="743"/>
      <c r="GL69" s="737">
        <f t="shared" si="445"/>
        <v>0</v>
      </c>
      <c r="GM69" s="743"/>
      <c r="GN69" s="737">
        <f t="shared" si="446"/>
        <v>0</v>
      </c>
      <c r="GO69" s="743"/>
      <c r="GP69" s="737">
        <f t="shared" si="447"/>
        <v>0</v>
      </c>
      <c r="GQ69" s="743"/>
      <c r="GR69" s="737">
        <f t="shared" si="448"/>
        <v>0</v>
      </c>
      <c r="GS69" s="743"/>
      <c r="GT69" s="737">
        <f t="shared" si="449"/>
        <v>0</v>
      </c>
      <c r="GU69" s="743"/>
      <c r="GV69" s="737">
        <f t="shared" si="450"/>
        <v>0</v>
      </c>
      <c r="GW69" s="743"/>
      <c r="GX69" s="737">
        <f t="shared" si="451"/>
        <v>0</v>
      </c>
      <c r="GY69" s="743">
        <f t="shared" si="451"/>
        <v>21220</v>
      </c>
      <c r="GZ69" s="744">
        <f t="shared" si="452"/>
        <v>30558</v>
      </c>
      <c r="HA69" s="745">
        <v>12</v>
      </c>
      <c r="HB69" s="746">
        <f t="shared" si="453"/>
        <v>366696</v>
      </c>
      <c r="HC69" s="737">
        <f t="shared" si="454"/>
        <v>0</v>
      </c>
      <c r="HD69" s="737">
        <f t="shared" si="454"/>
        <v>0</v>
      </c>
      <c r="HE69" s="746">
        <f t="shared" si="455"/>
        <v>366696</v>
      </c>
      <c r="HF69" s="746">
        <f t="shared" si="456"/>
        <v>110742.19</v>
      </c>
      <c r="HG69" s="746">
        <f t="shared" si="457"/>
        <v>477438.19</v>
      </c>
    </row>
    <row r="70" spans="1:225" ht="15.75" hidden="1" x14ac:dyDescent="0.25">
      <c r="A70" s="1044"/>
      <c r="B70" s="735" t="s">
        <v>866</v>
      </c>
      <c r="C70" s="757">
        <v>1</v>
      </c>
      <c r="D70" s="737">
        <v>5545</v>
      </c>
      <c r="E70" s="738">
        <f t="shared" si="354"/>
        <v>5545</v>
      </c>
      <c r="F70" s="739">
        <f t="shared" si="355"/>
        <v>5545</v>
      </c>
      <c r="G70" s="740">
        <f t="shared" si="356"/>
        <v>0</v>
      </c>
      <c r="H70" s="741"/>
      <c r="I70" s="742">
        <f t="shared" si="356"/>
        <v>0</v>
      </c>
      <c r="J70" s="741"/>
      <c r="K70" s="742">
        <f t="shared" si="357"/>
        <v>0</v>
      </c>
      <c r="L70" s="741"/>
      <c r="M70" s="742">
        <f t="shared" si="358"/>
        <v>0</v>
      </c>
      <c r="N70" s="741"/>
      <c r="O70" s="742">
        <f t="shared" si="359"/>
        <v>0</v>
      </c>
      <c r="P70" s="741"/>
      <c r="Q70" s="742">
        <f t="shared" si="360"/>
        <v>0</v>
      </c>
      <c r="R70" s="741"/>
      <c r="S70" s="742">
        <f t="shared" si="361"/>
        <v>0</v>
      </c>
      <c r="T70" s="741"/>
      <c r="U70" s="742">
        <f t="shared" si="362"/>
        <v>0</v>
      </c>
      <c r="V70" s="741"/>
      <c r="W70" s="742">
        <f t="shared" si="363"/>
        <v>0</v>
      </c>
      <c r="X70" s="741"/>
      <c r="Y70" s="742">
        <f t="shared" si="364"/>
        <v>0</v>
      </c>
      <c r="Z70" s="741"/>
      <c r="AA70" s="743">
        <f t="shared" si="365"/>
        <v>9734</v>
      </c>
      <c r="AB70" s="744">
        <f t="shared" si="366"/>
        <v>15279</v>
      </c>
      <c r="AC70" s="745">
        <v>12</v>
      </c>
      <c r="AD70" s="746">
        <f t="shared" si="367"/>
        <v>183348</v>
      </c>
      <c r="AE70" s="747"/>
      <c r="AF70" s="741"/>
      <c r="AG70" s="746">
        <f t="shared" si="368"/>
        <v>183348</v>
      </c>
      <c r="AH70" s="746">
        <f t="shared" si="369"/>
        <v>55371.1</v>
      </c>
      <c r="AI70" s="746">
        <f t="shared" si="370"/>
        <v>238719.1</v>
      </c>
      <c r="AK70" s="1044"/>
      <c r="AL70" s="735" t="s">
        <v>866</v>
      </c>
      <c r="AM70" s="757"/>
      <c r="AN70" s="737">
        <v>5545</v>
      </c>
      <c r="AO70" s="738">
        <f t="shared" si="371"/>
        <v>5545</v>
      </c>
      <c r="AP70" s="739">
        <f t="shared" si="372"/>
        <v>0</v>
      </c>
      <c r="AQ70" s="740">
        <f t="shared" si="373"/>
        <v>0</v>
      </c>
      <c r="AR70" s="741"/>
      <c r="AS70" s="740">
        <f t="shared" si="373"/>
        <v>0</v>
      </c>
      <c r="AT70" s="741"/>
      <c r="AU70" s="740">
        <f t="shared" si="374"/>
        <v>0</v>
      </c>
      <c r="AV70" s="741"/>
      <c r="AW70" s="740">
        <f t="shared" si="375"/>
        <v>0</v>
      </c>
      <c r="AX70" s="741"/>
      <c r="AY70" s="740">
        <f t="shared" si="376"/>
        <v>0</v>
      </c>
      <c r="AZ70" s="741"/>
      <c r="BA70" s="740">
        <f t="shared" si="377"/>
        <v>0</v>
      </c>
      <c r="BB70" s="741"/>
      <c r="BC70" s="740">
        <f t="shared" si="378"/>
        <v>0</v>
      </c>
      <c r="BD70" s="741"/>
      <c r="BE70" s="740">
        <f t="shared" si="379"/>
        <v>0</v>
      </c>
      <c r="BF70" s="741"/>
      <c r="BG70" s="740">
        <f t="shared" si="380"/>
        <v>0</v>
      </c>
      <c r="BH70" s="741"/>
      <c r="BI70" s="740">
        <f t="shared" si="381"/>
        <v>0</v>
      </c>
      <c r="BJ70" s="741"/>
      <c r="BK70" s="743">
        <f t="shared" si="463"/>
        <v>0</v>
      </c>
      <c r="BL70" s="744">
        <f t="shared" si="383"/>
        <v>0</v>
      </c>
      <c r="BM70" s="745">
        <v>12</v>
      </c>
      <c r="BN70" s="746">
        <f t="shared" si="384"/>
        <v>0</v>
      </c>
      <c r="BO70" s="747"/>
      <c r="BP70" s="741"/>
      <c r="BQ70" s="746">
        <f t="shared" si="385"/>
        <v>0</v>
      </c>
      <c r="BR70" s="746">
        <f t="shared" si="386"/>
        <v>0</v>
      </c>
      <c r="BS70" s="746">
        <f t="shared" si="387"/>
        <v>0</v>
      </c>
      <c r="BU70" s="1044"/>
      <c r="BV70" s="735" t="s">
        <v>866</v>
      </c>
      <c r="BW70" s="757"/>
      <c r="BX70" s="737">
        <v>5545</v>
      </c>
      <c r="BY70" s="738">
        <f t="shared" si="388"/>
        <v>5545</v>
      </c>
      <c r="BZ70" s="739">
        <f t="shared" si="389"/>
        <v>0</v>
      </c>
      <c r="CA70" s="740">
        <f t="shared" si="390"/>
        <v>0</v>
      </c>
      <c r="CB70" s="741"/>
      <c r="CC70" s="740">
        <f t="shared" si="390"/>
        <v>0</v>
      </c>
      <c r="CD70" s="741"/>
      <c r="CE70" s="740">
        <f t="shared" si="391"/>
        <v>0</v>
      </c>
      <c r="CF70" s="741"/>
      <c r="CG70" s="740">
        <f t="shared" si="392"/>
        <v>0</v>
      </c>
      <c r="CH70" s="741"/>
      <c r="CI70" s="740">
        <f t="shared" si="393"/>
        <v>0</v>
      </c>
      <c r="CJ70" s="741"/>
      <c r="CK70" s="740">
        <f t="shared" si="394"/>
        <v>0</v>
      </c>
      <c r="CL70" s="741"/>
      <c r="CM70" s="740">
        <f t="shared" si="395"/>
        <v>0</v>
      </c>
      <c r="CN70" s="741"/>
      <c r="CO70" s="740">
        <f t="shared" si="396"/>
        <v>0</v>
      </c>
      <c r="CP70" s="741"/>
      <c r="CQ70" s="740">
        <f t="shared" si="397"/>
        <v>0</v>
      </c>
      <c r="CR70" s="741"/>
      <c r="CS70" s="740">
        <f t="shared" si="398"/>
        <v>0</v>
      </c>
      <c r="CT70" s="741"/>
      <c r="CU70" s="743">
        <f t="shared" si="399"/>
        <v>0</v>
      </c>
      <c r="CV70" s="744">
        <f t="shared" si="400"/>
        <v>0</v>
      </c>
      <c r="CW70" s="745">
        <v>12</v>
      </c>
      <c r="CX70" s="746">
        <f t="shared" si="401"/>
        <v>0</v>
      </c>
      <c r="CY70" s="747"/>
      <c r="CZ70" s="741"/>
      <c r="DA70" s="746">
        <f t="shared" si="402"/>
        <v>0</v>
      </c>
      <c r="DB70" s="746">
        <f t="shared" si="403"/>
        <v>0</v>
      </c>
      <c r="DC70" s="746">
        <f t="shared" si="404"/>
        <v>0</v>
      </c>
      <c r="DD70" s="750"/>
      <c r="DE70" s="1044"/>
      <c r="DF70" s="735" t="s">
        <v>866</v>
      </c>
      <c r="DG70" s="757"/>
      <c r="DH70" s="737">
        <v>5545</v>
      </c>
      <c r="DI70" s="738">
        <f t="shared" si="405"/>
        <v>5545</v>
      </c>
      <c r="DJ70" s="739">
        <f t="shared" si="406"/>
        <v>0</v>
      </c>
      <c r="DK70" s="740">
        <f t="shared" si="407"/>
        <v>0</v>
      </c>
      <c r="DL70" s="741"/>
      <c r="DM70" s="740">
        <f t="shared" si="407"/>
        <v>0</v>
      </c>
      <c r="DN70" s="741"/>
      <c r="DO70" s="740">
        <f t="shared" si="408"/>
        <v>0</v>
      </c>
      <c r="DP70" s="741"/>
      <c r="DQ70" s="740">
        <f t="shared" si="409"/>
        <v>0</v>
      </c>
      <c r="DR70" s="741"/>
      <c r="DS70" s="740">
        <f t="shared" si="410"/>
        <v>0</v>
      </c>
      <c r="DT70" s="741"/>
      <c r="DU70" s="740">
        <f t="shared" si="411"/>
        <v>0</v>
      </c>
      <c r="DV70" s="741"/>
      <c r="DW70" s="740">
        <f t="shared" si="412"/>
        <v>0</v>
      </c>
      <c r="DX70" s="741"/>
      <c r="DY70" s="740">
        <f t="shared" si="413"/>
        <v>0</v>
      </c>
      <c r="DZ70" s="741"/>
      <c r="EA70" s="740">
        <f t="shared" si="414"/>
        <v>0</v>
      </c>
      <c r="EB70" s="741"/>
      <c r="EC70" s="740">
        <f t="shared" si="415"/>
        <v>0</v>
      </c>
      <c r="ED70" s="741"/>
      <c r="EE70" s="743">
        <f t="shared" si="416"/>
        <v>0</v>
      </c>
      <c r="EF70" s="744">
        <f t="shared" si="417"/>
        <v>0</v>
      </c>
      <c r="EG70" s="745">
        <v>12</v>
      </c>
      <c r="EH70" s="746">
        <f t="shared" si="418"/>
        <v>0</v>
      </c>
      <c r="EI70" s="747"/>
      <c r="EJ70" s="741"/>
      <c r="EK70" s="746">
        <f t="shared" si="419"/>
        <v>0</v>
      </c>
      <c r="EL70" s="746">
        <f t="shared" si="420"/>
        <v>0</v>
      </c>
      <c r="EM70" s="746">
        <f t="shared" si="421"/>
        <v>0</v>
      </c>
      <c r="EO70" s="1044"/>
      <c r="EP70" s="735" t="s">
        <v>866</v>
      </c>
      <c r="EQ70" s="757"/>
      <c r="ER70" s="737">
        <v>5545</v>
      </c>
      <c r="ES70" s="738">
        <f t="shared" si="422"/>
        <v>5545</v>
      </c>
      <c r="ET70" s="739">
        <f t="shared" si="423"/>
        <v>0</v>
      </c>
      <c r="EU70" s="740">
        <f t="shared" si="424"/>
        <v>0</v>
      </c>
      <c r="EV70" s="741"/>
      <c r="EW70" s="740">
        <f t="shared" si="424"/>
        <v>0</v>
      </c>
      <c r="EX70" s="741"/>
      <c r="EY70" s="740">
        <f t="shared" si="425"/>
        <v>0</v>
      </c>
      <c r="EZ70" s="741"/>
      <c r="FA70" s="740">
        <f t="shared" si="426"/>
        <v>0</v>
      </c>
      <c r="FB70" s="741"/>
      <c r="FC70" s="740">
        <f t="shared" si="427"/>
        <v>0</v>
      </c>
      <c r="FD70" s="741"/>
      <c r="FE70" s="740">
        <f t="shared" si="428"/>
        <v>0</v>
      </c>
      <c r="FF70" s="741"/>
      <c r="FG70" s="740">
        <f t="shared" si="429"/>
        <v>0</v>
      </c>
      <c r="FH70" s="741"/>
      <c r="FI70" s="740">
        <f t="shared" si="430"/>
        <v>0</v>
      </c>
      <c r="FJ70" s="741"/>
      <c r="FK70" s="740">
        <f t="shared" si="431"/>
        <v>0</v>
      </c>
      <c r="FL70" s="741"/>
      <c r="FM70" s="740">
        <f t="shared" si="432"/>
        <v>0</v>
      </c>
      <c r="FN70" s="741"/>
      <c r="FO70" s="743">
        <f t="shared" si="433"/>
        <v>0</v>
      </c>
      <c r="FP70" s="744">
        <f t="shared" si="434"/>
        <v>0</v>
      </c>
      <c r="FQ70" s="745">
        <v>12</v>
      </c>
      <c r="FR70" s="746">
        <f t="shared" si="435"/>
        <v>0</v>
      </c>
      <c r="FS70" s="747"/>
      <c r="FT70" s="741"/>
      <c r="FU70" s="746">
        <f t="shared" si="436"/>
        <v>0</v>
      </c>
      <c r="FV70" s="746">
        <f t="shared" si="437"/>
        <v>0</v>
      </c>
      <c r="FW70" s="746">
        <f t="shared" si="438"/>
        <v>0</v>
      </c>
      <c r="FY70" s="1044"/>
      <c r="FZ70" s="735" t="s">
        <v>866</v>
      </c>
      <c r="GA70" s="737">
        <f t="shared" si="439"/>
        <v>1</v>
      </c>
      <c r="GB70" s="737">
        <v>5545</v>
      </c>
      <c r="GC70" s="738">
        <f t="shared" si="440"/>
        <v>5545</v>
      </c>
      <c r="GD70" s="743">
        <f t="shared" si="441"/>
        <v>5545</v>
      </c>
      <c r="GE70" s="743"/>
      <c r="GF70" s="737">
        <f t="shared" si="442"/>
        <v>0</v>
      </c>
      <c r="GG70" s="743"/>
      <c r="GH70" s="737">
        <f t="shared" si="443"/>
        <v>0</v>
      </c>
      <c r="GI70" s="743"/>
      <c r="GJ70" s="737">
        <f t="shared" si="444"/>
        <v>0</v>
      </c>
      <c r="GK70" s="743"/>
      <c r="GL70" s="737">
        <f t="shared" si="445"/>
        <v>0</v>
      </c>
      <c r="GM70" s="743"/>
      <c r="GN70" s="737">
        <f t="shared" si="446"/>
        <v>0</v>
      </c>
      <c r="GO70" s="743"/>
      <c r="GP70" s="737">
        <f t="shared" si="447"/>
        <v>0</v>
      </c>
      <c r="GQ70" s="743"/>
      <c r="GR70" s="737">
        <f t="shared" si="448"/>
        <v>0</v>
      </c>
      <c r="GS70" s="743"/>
      <c r="GT70" s="737">
        <f t="shared" si="449"/>
        <v>0</v>
      </c>
      <c r="GU70" s="743"/>
      <c r="GV70" s="737">
        <f t="shared" si="450"/>
        <v>0</v>
      </c>
      <c r="GW70" s="743"/>
      <c r="GX70" s="737">
        <f t="shared" si="451"/>
        <v>0</v>
      </c>
      <c r="GY70" s="743">
        <f t="shared" si="451"/>
        <v>9734</v>
      </c>
      <c r="GZ70" s="744">
        <f t="shared" si="452"/>
        <v>15279</v>
      </c>
      <c r="HA70" s="745">
        <v>12</v>
      </c>
      <c r="HB70" s="746">
        <f t="shared" si="453"/>
        <v>183348</v>
      </c>
      <c r="HC70" s="737">
        <f t="shared" si="454"/>
        <v>0</v>
      </c>
      <c r="HD70" s="737">
        <f t="shared" si="454"/>
        <v>0</v>
      </c>
      <c r="HE70" s="746">
        <f t="shared" si="455"/>
        <v>183348</v>
      </c>
      <c r="HF70" s="746">
        <f t="shared" si="456"/>
        <v>55371.1</v>
      </c>
      <c r="HG70" s="746">
        <f t="shared" si="457"/>
        <v>238719.1</v>
      </c>
    </row>
    <row r="71" spans="1:225" hidden="1" x14ac:dyDescent="0.25">
      <c r="A71" s="1044"/>
      <c r="B71" s="755" t="s">
        <v>418</v>
      </c>
      <c r="C71" s="737"/>
      <c r="D71" s="737">
        <v>4411</v>
      </c>
      <c r="E71" s="738">
        <f t="shared" si="354"/>
        <v>4411</v>
      </c>
      <c r="F71" s="739">
        <f t="shared" si="355"/>
        <v>0</v>
      </c>
      <c r="G71" s="740">
        <f t="shared" si="356"/>
        <v>0</v>
      </c>
      <c r="H71" s="741"/>
      <c r="I71" s="742">
        <f t="shared" si="356"/>
        <v>0</v>
      </c>
      <c r="J71" s="741"/>
      <c r="K71" s="742">
        <f t="shared" si="357"/>
        <v>0</v>
      </c>
      <c r="L71" s="741"/>
      <c r="M71" s="742">
        <f t="shared" si="358"/>
        <v>0</v>
      </c>
      <c r="N71" s="741"/>
      <c r="O71" s="742">
        <f t="shared" si="359"/>
        <v>0</v>
      </c>
      <c r="P71" s="741"/>
      <c r="Q71" s="742">
        <f t="shared" si="360"/>
        <v>0</v>
      </c>
      <c r="R71" s="741"/>
      <c r="S71" s="742">
        <f t="shared" si="361"/>
        <v>0</v>
      </c>
      <c r="T71" s="741"/>
      <c r="U71" s="742">
        <f t="shared" si="362"/>
        <v>0</v>
      </c>
      <c r="V71" s="741"/>
      <c r="W71" s="742">
        <f t="shared" si="363"/>
        <v>0</v>
      </c>
      <c r="X71" s="741"/>
      <c r="Y71" s="742">
        <f t="shared" si="364"/>
        <v>0</v>
      </c>
      <c r="Z71" s="741"/>
      <c r="AA71" s="743">
        <f t="shared" si="365"/>
        <v>0</v>
      </c>
      <c r="AB71" s="744">
        <f t="shared" si="366"/>
        <v>0</v>
      </c>
      <c r="AC71" s="745">
        <v>12</v>
      </c>
      <c r="AD71" s="746">
        <f t="shared" si="367"/>
        <v>0</v>
      </c>
      <c r="AE71" s="747">
        <f>C71*1009.76*12</f>
        <v>0</v>
      </c>
      <c r="AF71" s="782">
        <f t="shared" ref="AF71:AF73" si="476">AD71*0.085</f>
        <v>0</v>
      </c>
      <c r="AG71" s="746">
        <f t="shared" si="368"/>
        <v>0</v>
      </c>
      <c r="AH71" s="746">
        <f t="shared" si="369"/>
        <v>0</v>
      </c>
      <c r="AI71" s="746">
        <f t="shared" si="370"/>
        <v>0</v>
      </c>
      <c r="AK71" s="1044"/>
      <c r="AL71" s="755" t="s">
        <v>418</v>
      </c>
      <c r="AM71" s="748">
        <v>2</v>
      </c>
      <c r="AN71" s="737">
        <v>4411</v>
      </c>
      <c r="AO71" s="738">
        <f t="shared" si="371"/>
        <v>4411</v>
      </c>
      <c r="AP71" s="739">
        <f t="shared" si="372"/>
        <v>8822</v>
      </c>
      <c r="AQ71" s="740">
        <f t="shared" si="373"/>
        <v>0</v>
      </c>
      <c r="AR71" s="741"/>
      <c r="AS71" s="740">
        <f t="shared" si="373"/>
        <v>0</v>
      </c>
      <c r="AT71" s="741"/>
      <c r="AU71" s="740">
        <f t="shared" si="374"/>
        <v>0</v>
      </c>
      <c r="AV71" s="741"/>
      <c r="AW71" s="740">
        <f t="shared" si="375"/>
        <v>0</v>
      </c>
      <c r="AX71" s="741"/>
      <c r="AY71" s="740">
        <f t="shared" si="376"/>
        <v>0</v>
      </c>
      <c r="AZ71" s="741"/>
      <c r="BA71" s="740">
        <f t="shared" si="377"/>
        <v>0</v>
      </c>
      <c r="BB71" s="741"/>
      <c r="BC71" s="740">
        <f t="shared" si="378"/>
        <v>0</v>
      </c>
      <c r="BD71" s="741"/>
      <c r="BE71" s="740">
        <f t="shared" si="379"/>
        <v>0</v>
      </c>
      <c r="BF71" s="741"/>
      <c r="BG71" s="740">
        <f t="shared" si="380"/>
        <v>0</v>
      </c>
      <c r="BH71" s="741"/>
      <c r="BI71" s="740">
        <f t="shared" si="381"/>
        <v>0</v>
      </c>
      <c r="BJ71" s="741"/>
      <c r="BK71" s="743">
        <f t="shared" si="463"/>
        <v>21736</v>
      </c>
      <c r="BL71" s="744">
        <f t="shared" si="383"/>
        <v>30558</v>
      </c>
      <c r="BM71" s="745">
        <v>12</v>
      </c>
      <c r="BN71" s="746">
        <f t="shared" si="384"/>
        <v>366696</v>
      </c>
      <c r="BO71" s="747">
        <f>AM71*1009.76*12</f>
        <v>24234.240000000002</v>
      </c>
      <c r="BP71" s="782">
        <f t="shared" ref="BP71:BP73" si="477">BN71*0.085</f>
        <v>31169.16</v>
      </c>
      <c r="BQ71" s="746">
        <f t="shared" si="385"/>
        <v>422099.4</v>
      </c>
      <c r="BR71" s="746">
        <f t="shared" si="386"/>
        <v>127474.02</v>
      </c>
      <c r="BS71" s="746">
        <f t="shared" si="387"/>
        <v>549573.42000000004</v>
      </c>
      <c r="BU71" s="1044"/>
      <c r="BV71" s="755" t="s">
        <v>418</v>
      </c>
      <c r="BW71" s="737"/>
      <c r="BX71" s="737">
        <v>4411</v>
      </c>
      <c r="BY71" s="738">
        <f t="shared" si="388"/>
        <v>4411</v>
      </c>
      <c r="BZ71" s="739">
        <f t="shared" si="389"/>
        <v>0</v>
      </c>
      <c r="CA71" s="740">
        <f t="shared" si="390"/>
        <v>0</v>
      </c>
      <c r="CB71" s="741"/>
      <c r="CC71" s="740">
        <f t="shared" si="390"/>
        <v>0</v>
      </c>
      <c r="CD71" s="741"/>
      <c r="CE71" s="740">
        <f t="shared" si="391"/>
        <v>0</v>
      </c>
      <c r="CF71" s="741"/>
      <c r="CG71" s="740">
        <f t="shared" si="392"/>
        <v>0</v>
      </c>
      <c r="CH71" s="741"/>
      <c r="CI71" s="740">
        <f t="shared" si="393"/>
        <v>0</v>
      </c>
      <c r="CJ71" s="741"/>
      <c r="CK71" s="740">
        <f t="shared" si="394"/>
        <v>0</v>
      </c>
      <c r="CL71" s="741"/>
      <c r="CM71" s="740">
        <f t="shared" si="395"/>
        <v>0</v>
      </c>
      <c r="CN71" s="741"/>
      <c r="CO71" s="740">
        <f t="shared" si="396"/>
        <v>0</v>
      </c>
      <c r="CP71" s="741"/>
      <c r="CQ71" s="740">
        <f t="shared" si="397"/>
        <v>0</v>
      </c>
      <c r="CR71" s="741"/>
      <c r="CS71" s="740">
        <f t="shared" si="398"/>
        <v>0</v>
      </c>
      <c r="CT71" s="741"/>
      <c r="CU71" s="743">
        <f t="shared" si="399"/>
        <v>0</v>
      </c>
      <c r="CV71" s="744">
        <f t="shared" si="400"/>
        <v>0</v>
      </c>
      <c r="CW71" s="745">
        <v>12</v>
      </c>
      <c r="CX71" s="746">
        <f t="shared" si="401"/>
        <v>0</v>
      </c>
      <c r="CY71" s="747">
        <f>BW71*1009.76*12</f>
        <v>0</v>
      </c>
      <c r="CZ71" s="782">
        <f t="shared" ref="CZ71:CZ73" si="478">CX71*0.085</f>
        <v>0</v>
      </c>
      <c r="DA71" s="746">
        <f t="shared" si="402"/>
        <v>0</v>
      </c>
      <c r="DB71" s="746">
        <f t="shared" si="403"/>
        <v>0</v>
      </c>
      <c r="DC71" s="746">
        <f t="shared" si="404"/>
        <v>0</v>
      </c>
      <c r="DD71" s="750"/>
      <c r="DE71" s="1044"/>
      <c r="DF71" s="755" t="s">
        <v>418</v>
      </c>
      <c r="DG71" s="737"/>
      <c r="DH71" s="737">
        <v>4411</v>
      </c>
      <c r="DI71" s="738">
        <f t="shared" si="405"/>
        <v>4411</v>
      </c>
      <c r="DJ71" s="739">
        <f t="shared" si="406"/>
        <v>0</v>
      </c>
      <c r="DK71" s="740">
        <f t="shared" si="407"/>
        <v>0</v>
      </c>
      <c r="DL71" s="741"/>
      <c r="DM71" s="740">
        <f t="shared" si="407"/>
        <v>0</v>
      </c>
      <c r="DN71" s="741"/>
      <c r="DO71" s="740">
        <f t="shared" si="408"/>
        <v>0</v>
      </c>
      <c r="DP71" s="741"/>
      <c r="DQ71" s="740">
        <f t="shared" si="409"/>
        <v>0</v>
      </c>
      <c r="DR71" s="741"/>
      <c r="DS71" s="740">
        <f t="shared" si="410"/>
        <v>0</v>
      </c>
      <c r="DT71" s="741"/>
      <c r="DU71" s="740">
        <f t="shared" si="411"/>
        <v>0</v>
      </c>
      <c r="DV71" s="741"/>
      <c r="DW71" s="740">
        <f t="shared" si="412"/>
        <v>0</v>
      </c>
      <c r="DX71" s="741"/>
      <c r="DY71" s="740">
        <f t="shared" si="413"/>
        <v>0</v>
      </c>
      <c r="DZ71" s="741"/>
      <c r="EA71" s="740">
        <f t="shared" si="414"/>
        <v>0</v>
      </c>
      <c r="EB71" s="741"/>
      <c r="EC71" s="740">
        <f t="shared" si="415"/>
        <v>0</v>
      </c>
      <c r="ED71" s="741"/>
      <c r="EE71" s="743">
        <f t="shared" si="416"/>
        <v>0</v>
      </c>
      <c r="EF71" s="744">
        <f t="shared" si="417"/>
        <v>0</v>
      </c>
      <c r="EG71" s="745">
        <v>12</v>
      </c>
      <c r="EH71" s="746">
        <f t="shared" si="418"/>
        <v>0</v>
      </c>
      <c r="EI71" s="747">
        <f>DG71*1009.76*12</f>
        <v>0</v>
      </c>
      <c r="EJ71" s="782">
        <f t="shared" ref="EJ71:EJ73" si="479">EH71*0.085</f>
        <v>0</v>
      </c>
      <c r="EK71" s="746">
        <f t="shared" si="419"/>
        <v>0</v>
      </c>
      <c r="EL71" s="746">
        <f t="shared" si="420"/>
        <v>0</v>
      </c>
      <c r="EM71" s="746">
        <f t="shared" si="421"/>
        <v>0</v>
      </c>
      <c r="EO71" s="1044"/>
      <c r="EP71" s="755" t="s">
        <v>418</v>
      </c>
      <c r="EQ71" s="737"/>
      <c r="ER71" s="737">
        <v>4411</v>
      </c>
      <c r="ES71" s="738">
        <f t="shared" si="422"/>
        <v>4411</v>
      </c>
      <c r="ET71" s="739">
        <f t="shared" si="423"/>
        <v>0</v>
      </c>
      <c r="EU71" s="740">
        <f t="shared" si="424"/>
        <v>0</v>
      </c>
      <c r="EV71" s="741"/>
      <c r="EW71" s="740">
        <f t="shared" si="424"/>
        <v>0</v>
      </c>
      <c r="EX71" s="741"/>
      <c r="EY71" s="740">
        <f t="shared" si="425"/>
        <v>0</v>
      </c>
      <c r="EZ71" s="741"/>
      <c r="FA71" s="740">
        <f t="shared" si="426"/>
        <v>0</v>
      </c>
      <c r="FB71" s="741"/>
      <c r="FC71" s="740">
        <f t="shared" si="427"/>
        <v>0</v>
      </c>
      <c r="FD71" s="741"/>
      <c r="FE71" s="740">
        <f t="shared" si="428"/>
        <v>0</v>
      </c>
      <c r="FF71" s="741"/>
      <c r="FG71" s="740">
        <f t="shared" si="429"/>
        <v>0</v>
      </c>
      <c r="FH71" s="741"/>
      <c r="FI71" s="740">
        <f t="shared" si="430"/>
        <v>0</v>
      </c>
      <c r="FJ71" s="741"/>
      <c r="FK71" s="740">
        <f t="shared" si="431"/>
        <v>0</v>
      </c>
      <c r="FL71" s="741"/>
      <c r="FM71" s="740">
        <f t="shared" si="432"/>
        <v>0</v>
      </c>
      <c r="FN71" s="741"/>
      <c r="FO71" s="743">
        <f t="shared" si="433"/>
        <v>0</v>
      </c>
      <c r="FP71" s="744">
        <f t="shared" si="434"/>
        <v>0</v>
      </c>
      <c r="FQ71" s="745">
        <v>12</v>
      </c>
      <c r="FR71" s="746">
        <f t="shared" si="435"/>
        <v>0</v>
      </c>
      <c r="FS71" s="747">
        <f>EQ71*1009.76*12</f>
        <v>0</v>
      </c>
      <c r="FT71" s="782">
        <f t="shared" ref="FT71:FT73" si="480">FR71*0.085</f>
        <v>0</v>
      </c>
      <c r="FU71" s="746">
        <f t="shared" si="436"/>
        <v>0</v>
      </c>
      <c r="FV71" s="746">
        <f t="shared" si="437"/>
        <v>0</v>
      </c>
      <c r="FW71" s="746">
        <f t="shared" si="438"/>
        <v>0</v>
      </c>
      <c r="FY71" s="1044"/>
      <c r="FZ71" s="755" t="s">
        <v>418</v>
      </c>
      <c r="GA71" s="737">
        <f t="shared" si="439"/>
        <v>2</v>
      </c>
      <c r="GB71" s="737">
        <v>4411</v>
      </c>
      <c r="GC71" s="738">
        <f t="shared" si="440"/>
        <v>4411</v>
      </c>
      <c r="GD71" s="743">
        <f t="shared" si="441"/>
        <v>8822</v>
      </c>
      <c r="GE71" s="743"/>
      <c r="GF71" s="737">
        <f t="shared" si="442"/>
        <v>0</v>
      </c>
      <c r="GG71" s="743"/>
      <c r="GH71" s="737">
        <f t="shared" si="443"/>
        <v>0</v>
      </c>
      <c r="GI71" s="743"/>
      <c r="GJ71" s="737">
        <f t="shared" si="444"/>
        <v>0</v>
      </c>
      <c r="GK71" s="743"/>
      <c r="GL71" s="737">
        <f t="shared" si="445"/>
        <v>0</v>
      </c>
      <c r="GM71" s="743"/>
      <c r="GN71" s="737">
        <f t="shared" si="446"/>
        <v>0</v>
      </c>
      <c r="GO71" s="743"/>
      <c r="GP71" s="737">
        <f t="shared" si="447"/>
        <v>0</v>
      </c>
      <c r="GQ71" s="743"/>
      <c r="GR71" s="737">
        <f t="shared" si="448"/>
        <v>0</v>
      </c>
      <c r="GS71" s="743"/>
      <c r="GT71" s="737">
        <f t="shared" si="449"/>
        <v>0</v>
      </c>
      <c r="GU71" s="743"/>
      <c r="GV71" s="737">
        <f t="shared" si="450"/>
        <v>0</v>
      </c>
      <c r="GW71" s="743"/>
      <c r="GX71" s="737">
        <f t="shared" si="451"/>
        <v>0</v>
      </c>
      <c r="GY71" s="743">
        <f t="shared" si="451"/>
        <v>21736</v>
      </c>
      <c r="GZ71" s="744">
        <f t="shared" si="452"/>
        <v>30558</v>
      </c>
      <c r="HA71" s="745">
        <v>12</v>
      </c>
      <c r="HB71" s="746">
        <f t="shared" si="453"/>
        <v>366696</v>
      </c>
      <c r="HC71" s="737">
        <f t="shared" si="454"/>
        <v>24234.240000000002</v>
      </c>
      <c r="HD71" s="737">
        <f t="shared" si="454"/>
        <v>31169.16</v>
      </c>
      <c r="HE71" s="746">
        <f t="shared" si="455"/>
        <v>422099.4</v>
      </c>
      <c r="HF71" s="746">
        <f t="shared" si="456"/>
        <v>127474.02</v>
      </c>
      <c r="HG71" s="746">
        <f t="shared" si="457"/>
        <v>549573.42000000004</v>
      </c>
    </row>
    <row r="72" spans="1:225" hidden="1" x14ac:dyDescent="0.25">
      <c r="A72" s="1044"/>
      <c r="B72" s="755" t="s">
        <v>526</v>
      </c>
      <c r="C72" s="737"/>
      <c r="D72" s="737">
        <v>4411</v>
      </c>
      <c r="E72" s="738">
        <f t="shared" si="354"/>
        <v>4411</v>
      </c>
      <c r="F72" s="739">
        <f t="shared" si="355"/>
        <v>0</v>
      </c>
      <c r="G72" s="740">
        <f t="shared" si="356"/>
        <v>0</v>
      </c>
      <c r="H72" s="741"/>
      <c r="I72" s="742">
        <f t="shared" si="356"/>
        <v>0</v>
      </c>
      <c r="J72" s="741"/>
      <c r="K72" s="742">
        <f t="shared" si="357"/>
        <v>0</v>
      </c>
      <c r="L72" s="741"/>
      <c r="M72" s="742">
        <f t="shared" si="358"/>
        <v>0</v>
      </c>
      <c r="N72" s="741"/>
      <c r="O72" s="742">
        <f t="shared" si="359"/>
        <v>0</v>
      </c>
      <c r="P72" s="741"/>
      <c r="Q72" s="742">
        <f t="shared" si="360"/>
        <v>0</v>
      </c>
      <c r="R72" s="741"/>
      <c r="S72" s="742">
        <f t="shared" si="361"/>
        <v>0</v>
      </c>
      <c r="T72" s="741"/>
      <c r="U72" s="742">
        <f t="shared" si="362"/>
        <v>0</v>
      </c>
      <c r="V72" s="741"/>
      <c r="W72" s="742">
        <f t="shared" si="363"/>
        <v>0</v>
      </c>
      <c r="X72" s="741"/>
      <c r="Y72" s="742">
        <f t="shared" si="364"/>
        <v>0</v>
      </c>
      <c r="Z72" s="741"/>
      <c r="AA72" s="743">
        <f t="shared" si="365"/>
        <v>0</v>
      </c>
      <c r="AB72" s="744">
        <f t="shared" si="366"/>
        <v>0</v>
      </c>
      <c r="AC72" s="745">
        <v>12</v>
      </c>
      <c r="AD72" s="746">
        <f t="shared" si="367"/>
        <v>0</v>
      </c>
      <c r="AE72" s="747"/>
      <c r="AF72" s="782">
        <f t="shared" si="476"/>
        <v>0</v>
      </c>
      <c r="AG72" s="746">
        <f t="shared" si="368"/>
        <v>0</v>
      </c>
      <c r="AH72" s="746">
        <f t="shared" si="369"/>
        <v>0</v>
      </c>
      <c r="AI72" s="746">
        <f t="shared" si="370"/>
        <v>0</v>
      </c>
      <c r="AK72" s="1044"/>
      <c r="AL72" s="755" t="s">
        <v>526</v>
      </c>
      <c r="AM72" s="748">
        <v>4</v>
      </c>
      <c r="AN72" s="737">
        <v>4411</v>
      </c>
      <c r="AO72" s="738">
        <f t="shared" si="371"/>
        <v>4411</v>
      </c>
      <c r="AP72" s="739">
        <f t="shared" si="372"/>
        <v>17644</v>
      </c>
      <c r="AQ72" s="740">
        <f t="shared" si="373"/>
        <v>0</v>
      </c>
      <c r="AR72" s="741"/>
      <c r="AS72" s="740">
        <f t="shared" si="373"/>
        <v>0</v>
      </c>
      <c r="AT72" s="741"/>
      <c r="AU72" s="740">
        <f t="shared" si="374"/>
        <v>0</v>
      </c>
      <c r="AV72" s="741"/>
      <c r="AW72" s="740">
        <f t="shared" si="375"/>
        <v>0</v>
      </c>
      <c r="AX72" s="741"/>
      <c r="AY72" s="740">
        <f t="shared" si="376"/>
        <v>0</v>
      </c>
      <c r="AZ72" s="741"/>
      <c r="BA72" s="740">
        <f t="shared" si="377"/>
        <v>0</v>
      </c>
      <c r="BB72" s="741"/>
      <c r="BC72" s="740">
        <f t="shared" si="378"/>
        <v>0</v>
      </c>
      <c r="BD72" s="741"/>
      <c r="BE72" s="740">
        <f t="shared" si="379"/>
        <v>0</v>
      </c>
      <c r="BF72" s="741"/>
      <c r="BG72" s="740">
        <f t="shared" si="380"/>
        <v>0</v>
      </c>
      <c r="BH72" s="741"/>
      <c r="BI72" s="740">
        <f t="shared" si="381"/>
        <v>0</v>
      </c>
      <c r="BJ72" s="741"/>
      <c r="BK72" s="743">
        <f t="shared" si="463"/>
        <v>43472</v>
      </c>
      <c r="BL72" s="744">
        <f t="shared" si="383"/>
        <v>61116</v>
      </c>
      <c r="BM72" s="745">
        <v>12</v>
      </c>
      <c r="BN72" s="746">
        <f t="shared" si="384"/>
        <v>733392</v>
      </c>
      <c r="BO72" s="747"/>
      <c r="BP72" s="782">
        <f t="shared" si="477"/>
        <v>62338.32</v>
      </c>
      <c r="BQ72" s="746">
        <f t="shared" si="385"/>
        <v>795730.32</v>
      </c>
      <c r="BR72" s="746">
        <f t="shared" si="386"/>
        <v>240310.56</v>
      </c>
      <c r="BS72" s="746">
        <f t="shared" si="387"/>
        <v>1036040.88</v>
      </c>
      <c r="BU72" s="1044"/>
      <c r="BV72" s="755" t="s">
        <v>526</v>
      </c>
      <c r="BW72" s="737"/>
      <c r="BX72" s="737">
        <v>4411</v>
      </c>
      <c r="BY72" s="738">
        <f t="shared" si="388"/>
        <v>4411</v>
      </c>
      <c r="BZ72" s="739">
        <f t="shared" si="389"/>
        <v>0</v>
      </c>
      <c r="CA72" s="740">
        <f t="shared" si="390"/>
        <v>0</v>
      </c>
      <c r="CB72" s="741"/>
      <c r="CC72" s="740">
        <f t="shared" si="390"/>
        <v>0</v>
      </c>
      <c r="CD72" s="741"/>
      <c r="CE72" s="740">
        <f t="shared" si="391"/>
        <v>0</v>
      </c>
      <c r="CF72" s="741"/>
      <c r="CG72" s="740">
        <f t="shared" si="392"/>
        <v>0</v>
      </c>
      <c r="CH72" s="741"/>
      <c r="CI72" s="740">
        <f t="shared" si="393"/>
        <v>0</v>
      </c>
      <c r="CJ72" s="741"/>
      <c r="CK72" s="740">
        <f t="shared" si="394"/>
        <v>0</v>
      </c>
      <c r="CL72" s="741"/>
      <c r="CM72" s="740">
        <f t="shared" si="395"/>
        <v>0</v>
      </c>
      <c r="CN72" s="741"/>
      <c r="CO72" s="740">
        <f t="shared" si="396"/>
        <v>0</v>
      </c>
      <c r="CP72" s="741"/>
      <c r="CQ72" s="740">
        <f t="shared" si="397"/>
        <v>0</v>
      </c>
      <c r="CR72" s="741"/>
      <c r="CS72" s="740">
        <f t="shared" si="398"/>
        <v>0</v>
      </c>
      <c r="CT72" s="741"/>
      <c r="CU72" s="743"/>
      <c r="CV72" s="744">
        <f t="shared" si="400"/>
        <v>0</v>
      </c>
      <c r="CW72" s="745">
        <v>12</v>
      </c>
      <c r="CX72" s="746">
        <f t="shared" si="401"/>
        <v>0</v>
      </c>
      <c r="CY72" s="747"/>
      <c r="CZ72" s="782">
        <f t="shared" si="478"/>
        <v>0</v>
      </c>
      <c r="DA72" s="746">
        <f t="shared" si="402"/>
        <v>0</v>
      </c>
      <c r="DB72" s="746">
        <f t="shared" si="403"/>
        <v>0</v>
      </c>
      <c r="DC72" s="746">
        <f t="shared" si="404"/>
        <v>0</v>
      </c>
      <c r="DD72" s="750"/>
      <c r="DE72" s="1044"/>
      <c r="DF72" s="755" t="s">
        <v>526</v>
      </c>
      <c r="DG72" s="737"/>
      <c r="DH72" s="737">
        <v>4411</v>
      </c>
      <c r="DI72" s="738">
        <f t="shared" si="405"/>
        <v>4411</v>
      </c>
      <c r="DJ72" s="739">
        <f t="shared" si="406"/>
        <v>0</v>
      </c>
      <c r="DK72" s="740">
        <f t="shared" si="407"/>
        <v>0</v>
      </c>
      <c r="DL72" s="741"/>
      <c r="DM72" s="740">
        <f t="shared" si="407"/>
        <v>0</v>
      </c>
      <c r="DN72" s="741"/>
      <c r="DO72" s="740">
        <f t="shared" si="408"/>
        <v>0</v>
      </c>
      <c r="DP72" s="741"/>
      <c r="DQ72" s="740">
        <f t="shared" si="409"/>
        <v>0</v>
      </c>
      <c r="DR72" s="741"/>
      <c r="DS72" s="740">
        <f t="shared" si="410"/>
        <v>0</v>
      </c>
      <c r="DT72" s="741"/>
      <c r="DU72" s="740">
        <f t="shared" si="411"/>
        <v>0</v>
      </c>
      <c r="DV72" s="741"/>
      <c r="DW72" s="740">
        <f t="shared" si="412"/>
        <v>0</v>
      </c>
      <c r="DX72" s="741"/>
      <c r="DY72" s="740">
        <f t="shared" si="413"/>
        <v>0</v>
      </c>
      <c r="DZ72" s="741"/>
      <c r="EA72" s="740">
        <f t="shared" si="414"/>
        <v>0</v>
      </c>
      <c r="EB72" s="741"/>
      <c r="EC72" s="740">
        <f t="shared" si="415"/>
        <v>0</v>
      </c>
      <c r="ED72" s="741"/>
      <c r="EE72" s="743"/>
      <c r="EF72" s="744">
        <f t="shared" si="417"/>
        <v>0</v>
      </c>
      <c r="EG72" s="745">
        <v>12</v>
      </c>
      <c r="EH72" s="746">
        <f t="shared" si="418"/>
        <v>0</v>
      </c>
      <c r="EI72" s="747"/>
      <c r="EJ72" s="782">
        <f t="shared" si="479"/>
        <v>0</v>
      </c>
      <c r="EK72" s="746">
        <f t="shared" si="419"/>
        <v>0</v>
      </c>
      <c r="EL72" s="746">
        <f t="shared" si="420"/>
        <v>0</v>
      </c>
      <c r="EM72" s="746">
        <f t="shared" si="421"/>
        <v>0</v>
      </c>
      <c r="EO72" s="1044"/>
      <c r="EP72" s="755" t="s">
        <v>526</v>
      </c>
      <c r="EQ72" s="737"/>
      <c r="ER72" s="737">
        <v>4411</v>
      </c>
      <c r="ES72" s="738">
        <f t="shared" si="422"/>
        <v>4411</v>
      </c>
      <c r="ET72" s="739">
        <f t="shared" si="423"/>
        <v>0</v>
      </c>
      <c r="EU72" s="740">
        <f t="shared" si="424"/>
        <v>0</v>
      </c>
      <c r="EV72" s="741"/>
      <c r="EW72" s="740">
        <f t="shared" si="424"/>
        <v>0</v>
      </c>
      <c r="EX72" s="741"/>
      <c r="EY72" s="740">
        <f t="shared" si="425"/>
        <v>0</v>
      </c>
      <c r="EZ72" s="741"/>
      <c r="FA72" s="740">
        <f t="shared" si="426"/>
        <v>0</v>
      </c>
      <c r="FB72" s="741"/>
      <c r="FC72" s="740">
        <f t="shared" si="427"/>
        <v>0</v>
      </c>
      <c r="FD72" s="741"/>
      <c r="FE72" s="740">
        <f t="shared" si="428"/>
        <v>0</v>
      </c>
      <c r="FF72" s="741"/>
      <c r="FG72" s="740">
        <f t="shared" si="429"/>
        <v>0</v>
      </c>
      <c r="FH72" s="741"/>
      <c r="FI72" s="740">
        <f t="shared" si="430"/>
        <v>0</v>
      </c>
      <c r="FJ72" s="741"/>
      <c r="FK72" s="740">
        <f t="shared" si="431"/>
        <v>0</v>
      </c>
      <c r="FL72" s="741"/>
      <c r="FM72" s="740">
        <f t="shared" si="432"/>
        <v>0</v>
      </c>
      <c r="FN72" s="741"/>
      <c r="FO72" s="743"/>
      <c r="FP72" s="744">
        <f t="shared" si="434"/>
        <v>0</v>
      </c>
      <c r="FQ72" s="745">
        <v>12</v>
      </c>
      <c r="FR72" s="746">
        <f t="shared" si="435"/>
        <v>0</v>
      </c>
      <c r="FS72" s="747"/>
      <c r="FT72" s="782">
        <f t="shared" si="480"/>
        <v>0</v>
      </c>
      <c r="FU72" s="746">
        <f t="shared" si="436"/>
        <v>0</v>
      </c>
      <c r="FV72" s="746">
        <f t="shared" si="437"/>
        <v>0</v>
      </c>
      <c r="FW72" s="746">
        <f t="shared" si="438"/>
        <v>0</v>
      </c>
      <c r="FY72" s="1044"/>
      <c r="FZ72" s="755" t="s">
        <v>526</v>
      </c>
      <c r="GA72" s="737">
        <f t="shared" si="439"/>
        <v>4</v>
      </c>
      <c r="GB72" s="737">
        <v>4411</v>
      </c>
      <c r="GC72" s="738">
        <f t="shared" si="440"/>
        <v>4411</v>
      </c>
      <c r="GD72" s="743">
        <f t="shared" si="441"/>
        <v>17644</v>
      </c>
      <c r="GE72" s="743"/>
      <c r="GF72" s="737">
        <f t="shared" si="442"/>
        <v>0</v>
      </c>
      <c r="GG72" s="743"/>
      <c r="GH72" s="737">
        <f t="shared" si="443"/>
        <v>0</v>
      </c>
      <c r="GI72" s="743"/>
      <c r="GJ72" s="737">
        <f t="shared" si="444"/>
        <v>0</v>
      </c>
      <c r="GK72" s="743"/>
      <c r="GL72" s="737">
        <f t="shared" si="445"/>
        <v>0</v>
      </c>
      <c r="GM72" s="743"/>
      <c r="GN72" s="737">
        <f t="shared" si="446"/>
        <v>0</v>
      </c>
      <c r="GO72" s="743"/>
      <c r="GP72" s="737">
        <f t="shared" si="447"/>
        <v>0</v>
      </c>
      <c r="GQ72" s="743"/>
      <c r="GR72" s="737">
        <f t="shared" si="448"/>
        <v>0</v>
      </c>
      <c r="GS72" s="743"/>
      <c r="GT72" s="737">
        <f t="shared" si="449"/>
        <v>0</v>
      </c>
      <c r="GU72" s="743"/>
      <c r="GV72" s="737">
        <f t="shared" si="450"/>
        <v>0</v>
      </c>
      <c r="GW72" s="743"/>
      <c r="GX72" s="737">
        <f t="shared" si="451"/>
        <v>0</v>
      </c>
      <c r="GY72" s="743">
        <f t="shared" si="451"/>
        <v>43472</v>
      </c>
      <c r="GZ72" s="744">
        <f t="shared" si="452"/>
        <v>61116</v>
      </c>
      <c r="HA72" s="745">
        <v>12</v>
      </c>
      <c r="HB72" s="746">
        <f t="shared" si="453"/>
        <v>733392</v>
      </c>
      <c r="HC72" s="737">
        <f t="shared" si="454"/>
        <v>0</v>
      </c>
      <c r="HD72" s="737">
        <f t="shared" si="454"/>
        <v>62338.32</v>
      </c>
      <c r="HE72" s="746">
        <f t="shared" si="455"/>
        <v>795730.32</v>
      </c>
      <c r="HF72" s="746">
        <f t="shared" si="456"/>
        <v>240310.56</v>
      </c>
      <c r="HG72" s="746">
        <f t="shared" si="457"/>
        <v>1036040.88</v>
      </c>
    </row>
    <row r="73" spans="1:225" hidden="1" x14ac:dyDescent="0.25">
      <c r="A73" s="1044"/>
      <c r="B73" s="755" t="s">
        <v>527</v>
      </c>
      <c r="C73" s="737"/>
      <c r="D73" s="737">
        <v>4411</v>
      </c>
      <c r="E73" s="738">
        <f t="shared" si="354"/>
        <v>4411</v>
      </c>
      <c r="F73" s="739">
        <f t="shared" si="355"/>
        <v>0</v>
      </c>
      <c r="G73" s="740">
        <f t="shared" si="356"/>
        <v>0</v>
      </c>
      <c r="H73" s="741"/>
      <c r="I73" s="742">
        <f t="shared" si="356"/>
        <v>0</v>
      </c>
      <c r="J73" s="741"/>
      <c r="K73" s="742">
        <f t="shared" si="357"/>
        <v>0</v>
      </c>
      <c r="L73" s="741"/>
      <c r="M73" s="742">
        <f t="shared" si="358"/>
        <v>0</v>
      </c>
      <c r="N73" s="741"/>
      <c r="O73" s="742">
        <f t="shared" si="359"/>
        <v>0</v>
      </c>
      <c r="P73" s="741"/>
      <c r="Q73" s="742">
        <f t="shared" si="360"/>
        <v>0</v>
      </c>
      <c r="R73" s="741"/>
      <c r="S73" s="742">
        <f t="shared" si="361"/>
        <v>0</v>
      </c>
      <c r="T73" s="741"/>
      <c r="U73" s="742">
        <f t="shared" si="362"/>
        <v>0</v>
      </c>
      <c r="V73" s="741"/>
      <c r="W73" s="742">
        <f t="shared" si="363"/>
        <v>0</v>
      </c>
      <c r="X73" s="741"/>
      <c r="Y73" s="742">
        <f t="shared" si="364"/>
        <v>0</v>
      </c>
      <c r="Z73" s="741"/>
      <c r="AA73" s="743">
        <f t="shared" si="365"/>
        <v>0</v>
      </c>
      <c r="AB73" s="744">
        <f t="shared" si="366"/>
        <v>0</v>
      </c>
      <c r="AC73" s="745">
        <v>12</v>
      </c>
      <c r="AD73" s="746">
        <f t="shared" si="367"/>
        <v>0</v>
      </c>
      <c r="AE73" s="747"/>
      <c r="AF73" s="782">
        <f t="shared" si="476"/>
        <v>0</v>
      </c>
      <c r="AG73" s="746">
        <f t="shared" si="368"/>
        <v>0</v>
      </c>
      <c r="AH73" s="746">
        <f t="shared" si="369"/>
        <v>0</v>
      </c>
      <c r="AI73" s="746">
        <f t="shared" si="370"/>
        <v>0</v>
      </c>
      <c r="AK73" s="1044"/>
      <c r="AL73" s="755" t="s">
        <v>527</v>
      </c>
      <c r="AM73" s="748">
        <v>1</v>
      </c>
      <c r="AN73" s="737">
        <v>4411</v>
      </c>
      <c r="AO73" s="738">
        <f t="shared" si="371"/>
        <v>4411</v>
      </c>
      <c r="AP73" s="739">
        <f t="shared" si="372"/>
        <v>4411</v>
      </c>
      <c r="AQ73" s="740">
        <f t="shared" si="373"/>
        <v>0</v>
      </c>
      <c r="AR73" s="741"/>
      <c r="AS73" s="740">
        <f t="shared" si="373"/>
        <v>0</v>
      </c>
      <c r="AT73" s="741"/>
      <c r="AU73" s="740">
        <f t="shared" si="374"/>
        <v>0</v>
      </c>
      <c r="AV73" s="741"/>
      <c r="AW73" s="740">
        <f t="shared" si="375"/>
        <v>0</v>
      </c>
      <c r="AX73" s="741"/>
      <c r="AY73" s="740">
        <f t="shared" si="376"/>
        <v>0</v>
      </c>
      <c r="AZ73" s="741"/>
      <c r="BA73" s="740">
        <f t="shared" si="377"/>
        <v>0</v>
      </c>
      <c r="BB73" s="741"/>
      <c r="BC73" s="740">
        <f t="shared" si="378"/>
        <v>0</v>
      </c>
      <c r="BD73" s="741"/>
      <c r="BE73" s="740">
        <f t="shared" si="379"/>
        <v>0</v>
      </c>
      <c r="BF73" s="741"/>
      <c r="BG73" s="740">
        <f t="shared" si="380"/>
        <v>0</v>
      </c>
      <c r="BH73" s="741"/>
      <c r="BI73" s="740">
        <f t="shared" si="381"/>
        <v>0</v>
      </c>
      <c r="BJ73" s="741"/>
      <c r="BK73" s="743">
        <f t="shared" si="463"/>
        <v>10868</v>
      </c>
      <c r="BL73" s="744">
        <f t="shared" si="383"/>
        <v>15279</v>
      </c>
      <c r="BM73" s="745">
        <v>12</v>
      </c>
      <c r="BN73" s="746">
        <f t="shared" si="384"/>
        <v>183348</v>
      </c>
      <c r="BO73" s="747"/>
      <c r="BP73" s="782">
        <f t="shared" si="477"/>
        <v>15584.58</v>
      </c>
      <c r="BQ73" s="746">
        <f t="shared" si="385"/>
        <v>198932.58</v>
      </c>
      <c r="BR73" s="746">
        <f t="shared" si="386"/>
        <v>60077.64</v>
      </c>
      <c r="BS73" s="746">
        <f t="shared" si="387"/>
        <v>259010.22</v>
      </c>
      <c r="BU73" s="1044"/>
      <c r="BV73" s="755" t="s">
        <v>527</v>
      </c>
      <c r="BW73" s="737"/>
      <c r="BX73" s="737">
        <v>4411</v>
      </c>
      <c r="BY73" s="738">
        <f t="shared" si="388"/>
        <v>4411</v>
      </c>
      <c r="BZ73" s="739">
        <f t="shared" si="389"/>
        <v>0</v>
      </c>
      <c r="CA73" s="740">
        <f t="shared" si="390"/>
        <v>0</v>
      </c>
      <c r="CB73" s="741"/>
      <c r="CC73" s="740">
        <f t="shared" si="390"/>
        <v>0</v>
      </c>
      <c r="CD73" s="741"/>
      <c r="CE73" s="740">
        <f t="shared" si="391"/>
        <v>0</v>
      </c>
      <c r="CF73" s="741"/>
      <c r="CG73" s="740">
        <f t="shared" si="392"/>
        <v>0</v>
      </c>
      <c r="CH73" s="741"/>
      <c r="CI73" s="740">
        <f t="shared" si="393"/>
        <v>0</v>
      </c>
      <c r="CJ73" s="741"/>
      <c r="CK73" s="740">
        <f t="shared" si="394"/>
        <v>0</v>
      </c>
      <c r="CL73" s="741"/>
      <c r="CM73" s="740">
        <f t="shared" si="395"/>
        <v>0</v>
      </c>
      <c r="CN73" s="741"/>
      <c r="CO73" s="740">
        <f t="shared" si="396"/>
        <v>0</v>
      </c>
      <c r="CP73" s="741"/>
      <c r="CQ73" s="740">
        <f t="shared" si="397"/>
        <v>0</v>
      </c>
      <c r="CR73" s="741"/>
      <c r="CS73" s="740">
        <f t="shared" si="398"/>
        <v>0</v>
      </c>
      <c r="CT73" s="741"/>
      <c r="CU73" s="743"/>
      <c r="CV73" s="744">
        <f t="shared" si="400"/>
        <v>0</v>
      </c>
      <c r="CW73" s="745">
        <v>12</v>
      </c>
      <c r="CX73" s="746">
        <f t="shared" si="401"/>
        <v>0</v>
      </c>
      <c r="CY73" s="747"/>
      <c r="CZ73" s="782">
        <f t="shared" si="478"/>
        <v>0</v>
      </c>
      <c r="DA73" s="746">
        <f t="shared" si="402"/>
        <v>0</v>
      </c>
      <c r="DB73" s="746">
        <f t="shared" si="403"/>
        <v>0</v>
      </c>
      <c r="DC73" s="746">
        <f t="shared" si="404"/>
        <v>0</v>
      </c>
      <c r="DD73" s="750"/>
      <c r="DE73" s="1044"/>
      <c r="DF73" s="755" t="s">
        <v>527</v>
      </c>
      <c r="DG73" s="737"/>
      <c r="DH73" s="737">
        <v>4411</v>
      </c>
      <c r="DI73" s="738">
        <f t="shared" si="405"/>
        <v>4411</v>
      </c>
      <c r="DJ73" s="739">
        <f t="shared" si="406"/>
        <v>0</v>
      </c>
      <c r="DK73" s="740">
        <f t="shared" si="407"/>
        <v>0</v>
      </c>
      <c r="DL73" s="741"/>
      <c r="DM73" s="740">
        <f t="shared" si="407"/>
        <v>0</v>
      </c>
      <c r="DN73" s="741"/>
      <c r="DO73" s="740">
        <f t="shared" si="408"/>
        <v>0</v>
      </c>
      <c r="DP73" s="741"/>
      <c r="DQ73" s="740">
        <f t="shared" si="409"/>
        <v>0</v>
      </c>
      <c r="DR73" s="741"/>
      <c r="DS73" s="740">
        <f t="shared" si="410"/>
        <v>0</v>
      </c>
      <c r="DT73" s="741"/>
      <c r="DU73" s="740">
        <f t="shared" si="411"/>
        <v>0</v>
      </c>
      <c r="DV73" s="741"/>
      <c r="DW73" s="740">
        <f t="shared" si="412"/>
        <v>0</v>
      </c>
      <c r="DX73" s="741"/>
      <c r="DY73" s="740">
        <f t="shared" si="413"/>
        <v>0</v>
      </c>
      <c r="DZ73" s="741"/>
      <c r="EA73" s="740">
        <f t="shared" si="414"/>
        <v>0</v>
      </c>
      <c r="EB73" s="741"/>
      <c r="EC73" s="740">
        <f t="shared" si="415"/>
        <v>0</v>
      </c>
      <c r="ED73" s="741"/>
      <c r="EE73" s="743"/>
      <c r="EF73" s="744">
        <f t="shared" si="417"/>
        <v>0</v>
      </c>
      <c r="EG73" s="745">
        <v>12</v>
      </c>
      <c r="EH73" s="746">
        <f t="shared" si="418"/>
        <v>0</v>
      </c>
      <c r="EI73" s="747"/>
      <c r="EJ73" s="782">
        <f t="shared" si="479"/>
        <v>0</v>
      </c>
      <c r="EK73" s="746">
        <f t="shared" si="419"/>
        <v>0</v>
      </c>
      <c r="EL73" s="746">
        <f t="shared" si="420"/>
        <v>0</v>
      </c>
      <c r="EM73" s="746">
        <f t="shared" si="421"/>
        <v>0</v>
      </c>
      <c r="EO73" s="1044"/>
      <c r="EP73" s="755" t="s">
        <v>527</v>
      </c>
      <c r="EQ73" s="737"/>
      <c r="ER73" s="737">
        <v>4411</v>
      </c>
      <c r="ES73" s="738">
        <f t="shared" si="422"/>
        <v>4411</v>
      </c>
      <c r="ET73" s="739">
        <f t="shared" si="423"/>
        <v>0</v>
      </c>
      <c r="EU73" s="740">
        <f t="shared" si="424"/>
        <v>0</v>
      </c>
      <c r="EV73" s="741"/>
      <c r="EW73" s="740">
        <f t="shared" si="424"/>
        <v>0</v>
      </c>
      <c r="EX73" s="741"/>
      <c r="EY73" s="740">
        <f t="shared" si="425"/>
        <v>0</v>
      </c>
      <c r="EZ73" s="741"/>
      <c r="FA73" s="740">
        <f t="shared" si="426"/>
        <v>0</v>
      </c>
      <c r="FB73" s="741"/>
      <c r="FC73" s="740">
        <f t="shared" si="427"/>
        <v>0</v>
      </c>
      <c r="FD73" s="741"/>
      <c r="FE73" s="740">
        <f t="shared" si="428"/>
        <v>0</v>
      </c>
      <c r="FF73" s="741"/>
      <c r="FG73" s="740">
        <f t="shared" si="429"/>
        <v>0</v>
      </c>
      <c r="FH73" s="741"/>
      <c r="FI73" s="740">
        <f t="shared" si="430"/>
        <v>0</v>
      </c>
      <c r="FJ73" s="741"/>
      <c r="FK73" s="740">
        <f t="shared" si="431"/>
        <v>0</v>
      </c>
      <c r="FL73" s="741"/>
      <c r="FM73" s="740">
        <f t="shared" si="432"/>
        <v>0</v>
      </c>
      <c r="FN73" s="741"/>
      <c r="FO73" s="743"/>
      <c r="FP73" s="744">
        <f t="shared" si="434"/>
        <v>0</v>
      </c>
      <c r="FQ73" s="745">
        <v>12</v>
      </c>
      <c r="FR73" s="746">
        <f t="shared" si="435"/>
        <v>0</v>
      </c>
      <c r="FS73" s="747"/>
      <c r="FT73" s="782">
        <f t="shared" si="480"/>
        <v>0</v>
      </c>
      <c r="FU73" s="746">
        <f t="shared" si="436"/>
        <v>0</v>
      </c>
      <c r="FV73" s="746">
        <f t="shared" si="437"/>
        <v>0</v>
      </c>
      <c r="FW73" s="746">
        <f t="shared" si="438"/>
        <v>0</v>
      </c>
      <c r="FY73" s="1044"/>
      <c r="FZ73" s="755" t="s">
        <v>527</v>
      </c>
      <c r="GA73" s="737">
        <f t="shared" si="439"/>
        <v>1</v>
      </c>
      <c r="GB73" s="737">
        <v>4411</v>
      </c>
      <c r="GC73" s="738">
        <f t="shared" si="440"/>
        <v>4411</v>
      </c>
      <c r="GD73" s="743">
        <f t="shared" si="441"/>
        <v>4411</v>
      </c>
      <c r="GE73" s="743"/>
      <c r="GF73" s="737">
        <f t="shared" si="442"/>
        <v>0</v>
      </c>
      <c r="GG73" s="743"/>
      <c r="GH73" s="737">
        <f t="shared" si="443"/>
        <v>0</v>
      </c>
      <c r="GI73" s="743"/>
      <c r="GJ73" s="737">
        <f t="shared" si="444"/>
        <v>0</v>
      </c>
      <c r="GK73" s="743"/>
      <c r="GL73" s="737">
        <f t="shared" si="445"/>
        <v>0</v>
      </c>
      <c r="GM73" s="743"/>
      <c r="GN73" s="737">
        <f t="shared" si="446"/>
        <v>0</v>
      </c>
      <c r="GO73" s="743"/>
      <c r="GP73" s="737">
        <f t="shared" si="447"/>
        <v>0</v>
      </c>
      <c r="GQ73" s="743"/>
      <c r="GR73" s="737">
        <f t="shared" si="448"/>
        <v>0</v>
      </c>
      <c r="GS73" s="743"/>
      <c r="GT73" s="737">
        <f t="shared" si="449"/>
        <v>0</v>
      </c>
      <c r="GU73" s="743"/>
      <c r="GV73" s="737">
        <f t="shared" si="450"/>
        <v>0</v>
      </c>
      <c r="GW73" s="743"/>
      <c r="GX73" s="737">
        <f t="shared" si="451"/>
        <v>0</v>
      </c>
      <c r="GY73" s="743">
        <f t="shared" si="451"/>
        <v>10868</v>
      </c>
      <c r="GZ73" s="744">
        <f t="shared" si="452"/>
        <v>15279</v>
      </c>
      <c r="HA73" s="745">
        <v>12</v>
      </c>
      <c r="HB73" s="746">
        <f t="shared" si="453"/>
        <v>183348</v>
      </c>
      <c r="HC73" s="737">
        <f t="shared" si="454"/>
        <v>0</v>
      </c>
      <c r="HD73" s="737">
        <f t="shared" si="454"/>
        <v>15584.58</v>
      </c>
      <c r="HE73" s="746">
        <f t="shared" si="455"/>
        <v>198932.58</v>
      </c>
      <c r="HF73" s="746">
        <f t="shared" si="456"/>
        <v>60077.64</v>
      </c>
      <c r="HG73" s="746">
        <f t="shared" si="457"/>
        <v>259010.22</v>
      </c>
    </row>
    <row r="74" spans="1:225" ht="15.75" hidden="1" x14ac:dyDescent="0.25">
      <c r="A74" s="1044"/>
      <c r="B74" s="735" t="s">
        <v>419</v>
      </c>
      <c r="C74" s="737"/>
      <c r="D74" s="737">
        <v>4411</v>
      </c>
      <c r="E74" s="738">
        <f t="shared" si="354"/>
        <v>4411</v>
      </c>
      <c r="F74" s="739">
        <f t="shared" si="355"/>
        <v>0</v>
      </c>
      <c r="G74" s="740">
        <f t="shared" si="356"/>
        <v>0</v>
      </c>
      <c r="H74" s="741"/>
      <c r="I74" s="742">
        <f t="shared" si="356"/>
        <v>0</v>
      </c>
      <c r="J74" s="741"/>
      <c r="K74" s="742">
        <f t="shared" si="357"/>
        <v>0</v>
      </c>
      <c r="L74" s="741"/>
      <c r="M74" s="742">
        <f t="shared" si="358"/>
        <v>0</v>
      </c>
      <c r="N74" s="741"/>
      <c r="O74" s="742">
        <f t="shared" si="359"/>
        <v>0</v>
      </c>
      <c r="P74" s="741"/>
      <c r="Q74" s="742">
        <f t="shared" si="360"/>
        <v>0</v>
      </c>
      <c r="R74" s="741"/>
      <c r="S74" s="742">
        <f t="shared" si="361"/>
        <v>0</v>
      </c>
      <c r="T74" s="741"/>
      <c r="U74" s="742">
        <f t="shared" si="362"/>
        <v>0</v>
      </c>
      <c r="V74" s="741"/>
      <c r="W74" s="742">
        <f t="shared" si="363"/>
        <v>0</v>
      </c>
      <c r="X74" s="741"/>
      <c r="Y74" s="742">
        <f t="shared" si="364"/>
        <v>0</v>
      </c>
      <c r="Z74" s="741"/>
      <c r="AA74" s="743">
        <f t="shared" si="365"/>
        <v>0</v>
      </c>
      <c r="AB74" s="744">
        <f t="shared" si="366"/>
        <v>0</v>
      </c>
      <c r="AC74" s="745">
        <v>12</v>
      </c>
      <c r="AD74" s="746">
        <f t="shared" si="367"/>
        <v>0</v>
      </c>
      <c r="AE74" s="747"/>
      <c r="AF74" s="741"/>
      <c r="AG74" s="746">
        <f t="shared" si="368"/>
        <v>0</v>
      </c>
      <c r="AH74" s="746">
        <f t="shared" si="369"/>
        <v>0</v>
      </c>
      <c r="AI74" s="746">
        <f t="shared" si="370"/>
        <v>0</v>
      </c>
      <c r="AK74" s="1044"/>
      <c r="AL74" s="735" t="s">
        <v>419</v>
      </c>
      <c r="AM74" s="737"/>
      <c r="AN74" s="737">
        <v>4411</v>
      </c>
      <c r="AO74" s="738">
        <f t="shared" si="371"/>
        <v>4411</v>
      </c>
      <c r="AP74" s="739">
        <f t="shared" si="372"/>
        <v>0</v>
      </c>
      <c r="AQ74" s="740">
        <f t="shared" si="373"/>
        <v>0</v>
      </c>
      <c r="AR74" s="741"/>
      <c r="AS74" s="740">
        <f t="shared" si="373"/>
        <v>0</v>
      </c>
      <c r="AT74" s="741"/>
      <c r="AU74" s="740">
        <f t="shared" si="374"/>
        <v>0</v>
      </c>
      <c r="AV74" s="741"/>
      <c r="AW74" s="740">
        <f t="shared" si="375"/>
        <v>0</v>
      </c>
      <c r="AX74" s="741"/>
      <c r="AY74" s="740">
        <f t="shared" si="376"/>
        <v>0</v>
      </c>
      <c r="AZ74" s="741"/>
      <c r="BA74" s="740">
        <f t="shared" si="377"/>
        <v>0</v>
      </c>
      <c r="BB74" s="741"/>
      <c r="BC74" s="740">
        <f t="shared" si="378"/>
        <v>0</v>
      </c>
      <c r="BD74" s="741"/>
      <c r="BE74" s="740">
        <f t="shared" si="379"/>
        <v>0</v>
      </c>
      <c r="BF74" s="741"/>
      <c r="BG74" s="740">
        <f t="shared" si="380"/>
        <v>0</v>
      </c>
      <c r="BH74" s="741"/>
      <c r="BI74" s="740">
        <f t="shared" si="381"/>
        <v>0</v>
      </c>
      <c r="BJ74" s="741"/>
      <c r="BK74" s="743">
        <f t="shared" si="463"/>
        <v>0</v>
      </c>
      <c r="BL74" s="744">
        <f t="shared" si="383"/>
        <v>0</v>
      </c>
      <c r="BM74" s="745">
        <v>12</v>
      </c>
      <c r="BN74" s="746">
        <f t="shared" si="384"/>
        <v>0</v>
      </c>
      <c r="BO74" s="747"/>
      <c r="BP74" s="741"/>
      <c r="BQ74" s="746">
        <f t="shared" si="385"/>
        <v>0</v>
      </c>
      <c r="BR74" s="746">
        <f t="shared" si="386"/>
        <v>0</v>
      </c>
      <c r="BS74" s="746">
        <f t="shared" si="387"/>
        <v>0</v>
      </c>
      <c r="BU74" s="1044"/>
      <c r="BV74" s="735" t="s">
        <v>419</v>
      </c>
      <c r="BW74" s="767">
        <v>1</v>
      </c>
      <c r="BX74" s="737">
        <v>4411</v>
      </c>
      <c r="BY74" s="738">
        <f t="shared" si="388"/>
        <v>4411</v>
      </c>
      <c r="BZ74" s="739">
        <f t="shared" si="389"/>
        <v>4411</v>
      </c>
      <c r="CA74" s="740">
        <f t="shared" si="390"/>
        <v>0</v>
      </c>
      <c r="CB74" s="741"/>
      <c r="CC74" s="740">
        <f t="shared" si="390"/>
        <v>0</v>
      </c>
      <c r="CD74" s="741"/>
      <c r="CE74" s="740">
        <f t="shared" si="391"/>
        <v>0</v>
      </c>
      <c r="CF74" s="741"/>
      <c r="CG74" s="740">
        <f t="shared" si="392"/>
        <v>0</v>
      </c>
      <c r="CH74" s="741"/>
      <c r="CI74" s="740">
        <f t="shared" si="393"/>
        <v>0</v>
      </c>
      <c r="CJ74" s="741"/>
      <c r="CK74" s="740">
        <f t="shared" si="394"/>
        <v>0</v>
      </c>
      <c r="CL74" s="741"/>
      <c r="CM74" s="740">
        <f t="shared" si="395"/>
        <v>0</v>
      </c>
      <c r="CN74" s="741"/>
      <c r="CO74" s="740">
        <f t="shared" si="396"/>
        <v>0</v>
      </c>
      <c r="CP74" s="741"/>
      <c r="CQ74" s="740">
        <f t="shared" si="397"/>
        <v>0</v>
      </c>
      <c r="CR74" s="741"/>
      <c r="CS74" s="740">
        <f t="shared" si="398"/>
        <v>0</v>
      </c>
      <c r="CT74" s="741"/>
      <c r="CU74" s="743">
        <f t="shared" ref="CU74:CU76" si="481">IF(((SUM(BZ74:CT74))&gt;(15279*BW74)),0,((15279*BW74)-(SUM(BZ74:CT74))))</f>
        <v>10868</v>
      </c>
      <c r="CV74" s="744">
        <f t="shared" si="400"/>
        <v>15279</v>
      </c>
      <c r="CW74" s="745">
        <v>12</v>
      </c>
      <c r="CX74" s="746">
        <f t="shared" si="401"/>
        <v>183348</v>
      </c>
      <c r="CY74" s="747"/>
      <c r="CZ74" s="741"/>
      <c r="DA74" s="746">
        <f t="shared" si="402"/>
        <v>183348</v>
      </c>
      <c r="DB74" s="746">
        <f t="shared" si="403"/>
        <v>55371.1</v>
      </c>
      <c r="DC74" s="746">
        <f t="shared" si="404"/>
        <v>238719.1</v>
      </c>
      <c r="DD74" s="750"/>
      <c r="DE74" s="1044"/>
      <c r="DF74" s="735" t="s">
        <v>419</v>
      </c>
      <c r="DG74" s="737"/>
      <c r="DH74" s="737">
        <v>4411</v>
      </c>
      <c r="DI74" s="738">
        <f t="shared" si="405"/>
        <v>4411</v>
      </c>
      <c r="DJ74" s="739">
        <f t="shared" si="406"/>
        <v>0</v>
      </c>
      <c r="DK74" s="740">
        <f t="shared" si="407"/>
        <v>0</v>
      </c>
      <c r="DL74" s="741"/>
      <c r="DM74" s="740">
        <f t="shared" si="407"/>
        <v>0</v>
      </c>
      <c r="DN74" s="741"/>
      <c r="DO74" s="740">
        <f t="shared" si="408"/>
        <v>0</v>
      </c>
      <c r="DP74" s="741"/>
      <c r="DQ74" s="740">
        <f t="shared" si="409"/>
        <v>0</v>
      </c>
      <c r="DR74" s="741"/>
      <c r="DS74" s="740">
        <f t="shared" si="410"/>
        <v>0</v>
      </c>
      <c r="DT74" s="741"/>
      <c r="DU74" s="740">
        <f t="shared" si="411"/>
        <v>0</v>
      </c>
      <c r="DV74" s="741"/>
      <c r="DW74" s="740">
        <f t="shared" si="412"/>
        <v>0</v>
      </c>
      <c r="DX74" s="741"/>
      <c r="DY74" s="740">
        <f t="shared" si="413"/>
        <v>0</v>
      </c>
      <c r="DZ74" s="741"/>
      <c r="EA74" s="740">
        <f t="shared" si="414"/>
        <v>0</v>
      </c>
      <c r="EB74" s="741"/>
      <c r="EC74" s="740">
        <f t="shared" si="415"/>
        <v>0</v>
      </c>
      <c r="ED74" s="741"/>
      <c r="EE74" s="743">
        <f t="shared" ref="EE74:EE76" si="482">IF(((SUM(DJ74:ED74))&gt;(15279*DG74)),0,((15279*DG74)-(SUM(DJ74:ED74))))</f>
        <v>0</v>
      </c>
      <c r="EF74" s="744">
        <f t="shared" si="417"/>
        <v>0</v>
      </c>
      <c r="EG74" s="745">
        <v>12</v>
      </c>
      <c r="EH74" s="746">
        <f t="shared" si="418"/>
        <v>0</v>
      </c>
      <c r="EI74" s="747"/>
      <c r="EJ74" s="741"/>
      <c r="EK74" s="746">
        <f t="shared" si="419"/>
        <v>0</v>
      </c>
      <c r="EL74" s="746">
        <f t="shared" si="420"/>
        <v>0</v>
      </c>
      <c r="EM74" s="746">
        <f t="shared" si="421"/>
        <v>0</v>
      </c>
      <c r="EO74" s="1044"/>
      <c r="EP74" s="735" t="s">
        <v>419</v>
      </c>
      <c r="EQ74" s="737"/>
      <c r="ER74" s="737">
        <v>4411</v>
      </c>
      <c r="ES74" s="738">
        <f t="shared" si="422"/>
        <v>4411</v>
      </c>
      <c r="ET74" s="739">
        <f t="shared" si="423"/>
        <v>0</v>
      </c>
      <c r="EU74" s="740">
        <f t="shared" si="424"/>
        <v>0</v>
      </c>
      <c r="EV74" s="741"/>
      <c r="EW74" s="740">
        <f t="shared" si="424"/>
        <v>0</v>
      </c>
      <c r="EX74" s="741"/>
      <c r="EY74" s="740">
        <f t="shared" si="425"/>
        <v>0</v>
      </c>
      <c r="EZ74" s="741"/>
      <c r="FA74" s="740">
        <f t="shared" si="426"/>
        <v>0</v>
      </c>
      <c r="FB74" s="741"/>
      <c r="FC74" s="740">
        <f t="shared" si="427"/>
        <v>0</v>
      </c>
      <c r="FD74" s="741"/>
      <c r="FE74" s="740">
        <f t="shared" si="428"/>
        <v>0</v>
      </c>
      <c r="FF74" s="741"/>
      <c r="FG74" s="740">
        <f t="shared" si="429"/>
        <v>0</v>
      </c>
      <c r="FH74" s="741"/>
      <c r="FI74" s="740">
        <f t="shared" si="430"/>
        <v>0</v>
      </c>
      <c r="FJ74" s="741"/>
      <c r="FK74" s="740">
        <f t="shared" si="431"/>
        <v>0</v>
      </c>
      <c r="FL74" s="741"/>
      <c r="FM74" s="740">
        <f t="shared" si="432"/>
        <v>0</v>
      </c>
      <c r="FN74" s="741"/>
      <c r="FO74" s="743">
        <f t="shared" ref="FO74:FO76" si="483">IF(((SUM(ET74:FN74))&gt;(15279*EQ74)),0,((15279*EQ74)-(SUM(ET74:FN74))))</f>
        <v>0</v>
      </c>
      <c r="FP74" s="744">
        <f t="shared" si="434"/>
        <v>0</v>
      </c>
      <c r="FQ74" s="745">
        <v>12</v>
      </c>
      <c r="FR74" s="746">
        <f t="shared" si="435"/>
        <v>0</v>
      </c>
      <c r="FS74" s="747"/>
      <c r="FT74" s="741"/>
      <c r="FU74" s="746">
        <f t="shared" si="436"/>
        <v>0</v>
      </c>
      <c r="FV74" s="746">
        <f t="shared" si="437"/>
        <v>0</v>
      </c>
      <c r="FW74" s="746">
        <f t="shared" si="438"/>
        <v>0</v>
      </c>
      <c r="FY74" s="1044"/>
      <c r="FZ74" s="735" t="s">
        <v>419</v>
      </c>
      <c r="GA74" s="737">
        <f t="shared" si="439"/>
        <v>1</v>
      </c>
      <c r="GB74" s="737">
        <v>4411</v>
      </c>
      <c r="GC74" s="738">
        <f t="shared" si="440"/>
        <v>4411</v>
      </c>
      <c r="GD74" s="743">
        <f t="shared" si="441"/>
        <v>4411</v>
      </c>
      <c r="GE74" s="743"/>
      <c r="GF74" s="737">
        <f t="shared" si="442"/>
        <v>0</v>
      </c>
      <c r="GG74" s="743"/>
      <c r="GH74" s="737">
        <f t="shared" si="443"/>
        <v>0</v>
      </c>
      <c r="GI74" s="743"/>
      <c r="GJ74" s="737">
        <f t="shared" si="444"/>
        <v>0</v>
      </c>
      <c r="GK74" s="743"/>
      <c r="GL74" s="737">
        <f t="shared" si="445"/>
        <v>0</v>
      </c>
      <c r="GM74" s="743"/>
      <c r="GN74" s="737">
        <f t="shared" si="446"/>
        <v>0</v>
      </c>
      <c r="GO74" s="743"/>
      <c r="GP74" s="737">
        <f t="shared" si="447"/>
        <v>0</v>
      </c>
      <c r="GQ74" s="743"/>
      <c r="GR74" s="737">
        <f t="shared" si="448"/>
        <v>0</v>
      </c>
      <c r="GS74" s="743"/>
      <c r="GT74" s="737">
        <f t="shared" si="449"/>
        <v>0</v>
      </c>
      <c r="GU74" s="743"/>
      <c r="GV74" s="737">
        <f t="shared" si="450"/>
        <v>0</v>
      </c>
      <c r="GW74" s="743"/>
      <c r="GX74" s="737">
        <f t="shared" si="451"/>
        <v>0</v>
      </c>
      <c r="GY74" s="743">
        <f t="shared" si="451"/>
        <v>10868</v>
      </c>
      <c r="GZ74" s="744">
        <f t="shared" si="452"/>
        <v>15279</v>
      </c>
      <c r="HA74" s="745">
        <v>12</v>
      </c>
      <c r="HB74" s="746">
        <f t="shared" si="453"/>
        <v>183348</v>
      </c>
      <c r="HC74" s="737">
        <f t="shared" si="454"/>
        <v>0</v>
      </c>
      <c r="HD74" s="737">
        <f t="shared" si="454"/>
        <v>0</v>
      </c>
      <c r="HE74" s="746">
        <f t="shared" si="455"/>
        <v>183348</v>
      </c>
      <c r="HF74" s="746">
        <f t="shared" si="456"/>
        <v>55371.1</v>
      </c>
      <c r="HG74" s="746">
        <f t="shared" si="457"/>
        <v>238719.1</v>
      </c>
    </row>
    <row r="75" spans="1:225" ht="15.75" hidden="1" x14ac:dyDescent="0.25">
      <c r="A75" s="1044"/>
      <c r="B75" s="735" t="s">
        <v>43</v>
      </c>
      <c r="C75" s="737"/>
      <c r="D75" s="737">
        <v>5862</v>
      </c>
      <c r="E75" s="738">
        <f t="shared" si="354"/>
        <v>5862</v>
      </c>
      <c r="F75" s="739">
        <f t="shared" si="355"/>
        <v>0</v>
      </c>
      <c r="G75" s="740">
        <f t="shared" si="356"/>
        <v>0</v>
      </c>
      <c r="H75" s="741"/>
      <c r="I75" s="742">
        <f t="shared" si="356"/>
        <v>0</v>
      </c>
      <c r="J75" s="741"/>
      <c r="K75" s="742">
        <f t="shared" si="357"/>
        <v>0</v>
      </c>
      <c r="L75" s="741"/>
      <c r="M75" s="742">
        <f t="shared" si="358"/>
        <v>0</v>
      </c>
      <c r="N75" s="741"/>
      <c r="O75" s="742">
        <f t="shared" si="359"/>
        <v>0</v>
      </c>
      <c r="P75" s="741"/>
      <c r="Q75" s="742">
        <f t="shared" si="360"/>
        <v>0</v>
      </c>
      <c r="R75" s="741"/>
      <c r="S75" s="742">
        <f t="shared" si="361"/>
        <v>0</v>
      </c>
      <c r="T75" s="741"/>
      <c r="U75" s="742">
        <f t="shared" si="362"/>
        <v>0</v>
      </c>
      <c r="V75" s="741"/>
      <c r="W75" s="742">
        <f t="shared" si="363"/>
        <v>0</v>
      </c>
      <c r="X75" s="741"/>
      <c r="Y75" s="742">
        <f t="shared" si="364"/>
        <v>0</v>
      </c>
      <c r="Z75" s="741"/>
      <c r="AA75" s="743">
        <f t="shared" si="365"/>
        <v>0</v>
      </c>
      <c r="AB75" s="744">
        <f t="shared" si="366"/>
        <v>0</v>
      </c>
      <c r="AC75" s="745">
        <v>12</v>
      </c>
      <c r="AD75" s="746">
        <f t="shared" si="367"/>
        <v>0</v>
      </c>
      <c r="AE75" s="747"/>
      <c r="AF75" s="741"/>
      <c r="AG75" s="746">
        <f t="shared" si="368"/>
        <v>0</v>
      </c>
      <c r="AH75" s="746">
        <f t="shared" si="369"/>
        <v>0</v>
      </c>
      <c r="AI75" s="746">
        <f t="shared" si="370"/>
        <v>0</v>
      </c>
      <c r="AK75" s="1044"/>
      <c r="AL75" s="735" t="s">
        <v>43</v>
      </c>
      <c r="AM75" s="737"/>
      <c r="AN75" s="737">
        <v>5862</v>
      </c>
      <c r="AO75" s="738">
        <f t="shared" si="371"/>
        <v>5862</v>
      </c>
      <c r="AP75" s="739">
        <f t="shared" si="372"/>
        <v>0</v>
      </c>
      <c r="AQ75" s="740">
        <f t="shared" si="373"/>
        <v>0</v>
      </c>
      <c r="AR75" s="741"/>
      <c r="AS75" s="740">
        <f t="shared" si="373"/>
        <v>0</v>
      </c>
      <c r="AT75" s="741"/>
      <c r="AU75" s="740">
        <f t="shared" si="374"/>
        <v>0</v>
      </c>
      <c r="AV75" s="741"/>
      <c r="AW75" s="740">
        <f t="shared" si="375"/>
        <v>0</v>
      </c>
      <c r="AX75" s="741"/>
      <c r="AY75" s="740">
        <f t="shared" si="376"/>
        <v>0</v>
      </c>
      <c r="AZ75" s="741"/>
      <c r="BA75" s="740">
        <f t="shared" si="377"/>
        <v>0</v>
      </c>
      <c r="BB75" s="741"/>
      <c r="BC75" s="740">
        <f t="shared" si="378"/>
        <v>0</v>
      </c>
      <c r="BD75" s="741"/>
      <c r="BE75" s="740">
        <f t="shared" si="379"/>
        <v>0</v>
      </c>
      <c r="BF75" s="741"/>
      <c r="BG75" s="740">
        <f t="shared" si="380"/>
        <v>0</v>
      </c>
      <c r="BH75" s="741"/>
      <c r="BI75" s="740">
        <f t="shared" si="381"/>
        <v>0</v>
      </c>
      <c r="BJ75" s="741"/>
      <c r="BK75" s="743">
        <f t="shared" si="463"/>
        <v>0</v>
      </c>
      <c r="BL75" s="744">
        <f t="shared" si="383"/>
        <v>0</v>
      </c>
      <c r="BM75" s="745">
        <v>12</v>
      </c>
      <c r="BN75" s="746">
        <f t="shared" si="384"/>
        <v>0</v>
      </c>
      <c r="BO75" s="747"/>
      <c r="BP75" s="741"/>
      <c r="BQ75" s="746">
        <f t="shared" si="385"/>
        <v>0</v>
      </c>
      <c r="BR75" s="746">
        <f t="shared" si="386"/>
        <v>0</v>
      </c>
      <c r="BS75" s="746">
        <f t="shared" si="387"/>
        <v>0</v>
      </c>
      <c r="BU75" s="1044"/>
      <c r="BV75" s="735" t="s">
        <v>43</v>
      </c>
      <c r="BW75" s="767">
        <v>0.5</v>
      </c>
      <c r="BX75" s="737">
        <v>5862</v>
      </c>
      <c r="BY75" s="738">
        <f t="shared" si="388"/>
        <v>5862</v>
      </c>
      <c r="BZ75" s="739">
        <f t="shared" si="389"/>
        <v>2931</v>
      </c>
      <c r="CA75" s="740">
        <f t="shared" si="390"/>
        <v>0</v>
      </c>
      <c r="CB75" s="741"/>
      <c r="CC75" s="740">
        <f t="shared" si="390"/>
        <v>0</v>
      </c>
      <c r="CD75" s="741"/>
      <c r="CE75" s="740">
        <f t="shared" si="391"/>
        <v>0</v>
      </c>
      <c r="CF75" s="741"/>
      <c r="CG75" s="740">
        <f t="shared" si="392"/>
        <v>0</v>
      </c>
      <c r="CH75" s="741"/>
      <c r="CI75" s="740">
        <f t="shared" si="393"/>
        <v>0</v>
      </c>
      <c r="CJ75" s="741"/>
      <c r="CK75" s="740">
        <f t="shared" si="394"/>
        <v>0</v>
      </c>
      <c r="CL75" s="741"/>
      <c r="CM75" s="740">
        <f t="shared" si="395"/>
        <v>0</v>
      </c>
      <c r="CN75" s="741"/>
      <c r="CO75" s="740">
        <f t="shared" si="396"/>
        <v>0</v>
      </c>
      <c r="CP75" s="741"/>
      <c r="CQ75" s="740">
        <f t="shared" si="397"/>
        <v>0</v>
      </c>
      <c r="CR75" s="741"/>
      <c r="CS75" s="740">
        <f t="shared" si="398"/>
        <v>0</v>
      </c>
      <c r="CT75" s="741"/>
      <c r="CU75" s="743">
        <f t="shared" si="481"/>
        <v>4708.5</v>
      </c>
      <c r="CV75" s="744">
        <f t="shared" si="400"/>
        <v>7639.5</v>
      </c>
      <c r="CW75" s="745">
        <v>12</v>
      </c>
      <c r="CX75" s="746">
        <f t="shared" si="401"/>
        <v>91674</v>
      </c>
      <c r="CY75" s="747"/>
      <c r="CZ75" s="741"/>
      <c r="DA75" s="746">
        <f t="shared" si="402"/>
        <v>91674</v>
      </c>
      <c r="DB75" s="746">
        <f t="shared" si="403"/>
        <v>27685.55</v>
      </c>
      <c r="DC75" s="746">
        <f t="shared" si="404"/>
        <v>119359.55</v>
      </c>
      <c r="DD75" s="750"/>
      <c r="DE75" s="1044"/>
      <c r="DF75" s="735" t="s">
        <v>43</v>
      </c>
      <c r="DG75" s="737"/>
      <c r="DH75" s="737">
        <v>5862</v>
      </c>
      <c r="DI75" s="738">
        <f t="shared" si="405"/>
        <v>5862</v>
      </c>
      <c r="DJ75" s="739">
        <f t="shared" si="406"/>
        <v>0</v>
      </c>
      <c r="DK75" s="740">
        <f t="shared" si="407"/>
        <v>0</v>
      </c>
      <c r="DL75" s="741"/>
      <c r="DM75" s="740">
        <f t="shared" si="407"/>
        <v>0</v>
      </c>
      <c r="DN75" s="741"/>
      <c r="DO75" s="740">
        <f t="shared" si="408"/>
        <v>0</v>
      </c>
      <c r="DP75" s="741"/>
      <c r="DQ75" s="740">
        <f t="shared" si="409"/>
        <v>0</v>
      </c>
      <c r="DR75" s="741"/>
      <c r="DS75" s="740">
        <f t="shared" si="410"/>
        <v>0</v>
      </c>
      <c r="DT75" s="741"/>
      <c r="DU75" s="740">
        <f t="shared" si="411"/>
        <v>0</v>
      </c>
      <c r="DV75" s="741"/>
      <c r="DW75" s="740">
        <f t="shared" si="412"/>
        <v>0</v>
      </c>
      <c r="DX75" s="741"/>
      <c r="DY75" s="740">
        <f t="shared" si="413"/>
        <v>0</v>
      </c>
      <c r="DZ75" s="741"/>
      <c r="EA75" s="740">
        <f t="shared" si="414"/>
        <v>0</v>
      </c>
      <c r="EB75" s="741"/>
      <c r="EC75" s="740">
        <f t="shared" si="415"/>
        <v>0</v>
      </c>
      <c r="ED75" s="741"/>
      <c r="EE75" s="743">
        <f t="shared" si="482"/>
        <v>0</v>
      </c>
      <c r="EF75" s="744">
        <f t="shared" si="417"/>
        <v>0</v>
      </c>
      <c r="EG75" s="745">
        <v>12</v>
      </c>
      <c r="EH75" s="746">
        <f t="shared" si="418"/>
        <v>0</v>
      </c>
      <c r="EI75" s="747"/>
      <c r="EJ75" s="741"/>
      <c r="EK75" s="746">
        <f t="shared" si="419"/>
        <v>0</v>
      </c>
      <c r="EL75" s="746">
        <f t="shared" si="420"/>
        <v>0</v>
      </c>
      <c r="EM75" s="746">
        <f t="shared" si="421"/>
        <v>0</v>
      </c>
      <c r="EO75" s="1044"/>
      <c r="EP75" s="735" t="s">
        <v>43</v>
      </c>
      <c r="EQ75" s="737"/>
      <c r="ER75" s="737">
        <v>5862</v>
      </c>
      <c r="ES75" s="738">
        <f t="shared" si="422"/>
        <v>5862</v>
      </c>
      <c r="ET75" s="739">
        <f t="shared" si="423"/>
        <v>0</v>
      </c>
      <c r="EU75" s="740">
        <f t="shared" si="424"/>
        <v>0</v>
      </c>
      <c r="EV75" s="741"/>
      <c r="EW75" s="740">
        <f t="shared" si="424"/>
        <v>0</v>
      </c>
      <c r="EX75" s="741"/>
      <c r="EY75" s="740">
        <f t="shared" si="425"/>
        <v>0</v>
      </c>
      <c r="EZ75" s="741"/>
      <c r="FA75" s="740">
        <f t="shared" si="426"/>
        <v>0</v>
      </c>
      <c r="FB75" s="741"/>
      <c r="FC75" s="740">
        <f t="shared" si="427"/>
        <v>0</v>
      </c>
      <c r="FD75" s="741"/>
      <c r="FE75" s="740">
        <f t="shared" si="428"/>
        <v>0</v>
      </c>
      <c r="FF75" s="741"/>
      <c r="FG75" s="740">
        <f t="shared" si="429"/>
        <v>0</v>
      </c>
      <c r="FH75" s="741"/>
      <c r="FI75" s="740">
        <f t="shared" si="430"/>
        <v>0</v>
      </c>
      <c r="FJ75" s="741"/>
      <c r="FK75" s="740">
        <f t="shared" si="431"/>
        <v>0</v>
      </c>
      <c r="FL75" s="741"/>
      <c r="FM75" s="740">
        <f t="shared" si="432"/>
        <v>0</v>
      </c>
      <c r="FN75" s="741"/>
      <c r="FO75" s="743">
        <f t="shared" si="483"/>
        <v>0</v>
      </c>
      <c r="FP75" s="744">
        <f t="shared" si="434"/>
        <v>0</v>
      </c>
      <c r="FQ75" s="745">
        <v>12</v>
      </c>
      <c r="FR75" s="746">
        <f t="shared" si="435"/>
        <v>0</v>
      </c>
      <c r="FS75" s="747"/>
      <c r="FT75" s="741"/>
      <c r="FU75" s="746">
        <f t="shared" si="436"/>
        <v>0</v>
      </c>
      <c r="FV75" s="746">
        <f t="shared" si="437"/>
        <v>0</v>
      </c>
      <c r="FW75" s="746">
        <f t="shared" si="438"/>
        <v>0</v>
      </c>
      <c r="FY75" s="1044"/>
      <c r="FZ75" s="735" t="s">
        <v>43</v>
      </c>
      <c r="GA75" s="737">
        <f t="shared" si="439"/>
        <v>0.5</v>
      </c>
      <c r="GB75" s="737">
        <v>5862</v>
      </c>
      <c r="GC75" s="738">
        <f t="shared" si="440"/>
        <v>5862</v>
      </c>
      <c r="GD75" s="743">
        <f t="shared" si="441"/>
        <v>2931</v>
      </c>
      <c r="GE75" s="743"/>
      <c r="GF75" s="737">
        <f t="shared" si="442"/>
        <v>0</v>
      </c>
      <c r="GG75" s="743"/>
      <c r="GH75" s="737">
        <f t="shared" si="443"/>
        <v>0</v>
      </c>
      <c r="GI75" s="743"/>
      <c r="GJ75" s="737">
        <f t="shared" si="444"/>
        <v>0</v>
      </c>
      <c r="GK75" s="743"/>
      <c r="GL75" s="737">
        <f t="shared" si="445"/>
        <v>0</v>
      </c>
      <c r="GM75" s="743"/>
      <c r="GN75" s="737">
        <f t="shared" si="446"/>
        <v>0</v>
      </c>
      <c r="GO75" s="743"/>
      <c r="GP75" s="737">
        <f t="shared" si="447"/>
        <v>0</v>
      </c>
      <c r="GQ75" s="743"/>
      <c r="GR75" s="737">
        <f t="shared" si="448"/>
        <v>0</v>
      </c>
      <c r="GS75" s="743"/>
      <c r="GT75" s="737">
        <f t="shared" si="449"/>
        <v>0</v>
      </c>
      <c r="GU75" s="743"/>
      <c r="GV75" s="737">
        <f t="shared" si="450"/>
        <v>0</v>
      </c>
      <c r="GW75" s="743"/>
      <c r="GX75" s="737">
        <f t="shared" si="451"/>
        <v>0</v>
      </c>
      <c r="GY75" s="743">
        <f t="shared" si="451"/>
        <v>4708.5</v>
      </c>
      <c r="GZ75" s="744">
        <f t="shared" si="452"/>
        <v>7639.5</v>
      </c>
      <c r="HA75" s="745">
        <v>12</v>
      </c>
      <c r="HB75" s="746">
        <f t="shared" si="453"/>
        <v>91674</v>
      </c>
      <c r="HC75" s="737">
        <f t="shared" si="454"/>
        <v>0</v>
      </c>
      <c r="HD75" s="737">
        <f t="shared" si="454"/>
        <v>0</v>
      </c>
      <c r="HE75" s="746">
        <f t="shared" si="455"/>
        <v>91674</v>
      </c>
      <c r="HF75" s="746">
        <f t="shared" si="456"/>
        <v>27685.55</v>
      </c>
      <c r="HG75" s="746">
        <f t="shared" si="457"/>
        <v>119359.55</v>
      </c>
    </row>
    <row r="76" spans="1:225" hidden="1" x14ac:dyDescent="0.25">
      <c r="A76" s="1044"/>
      <c r="B76" s="756" t="s">
        <v>48</v>
      </c>
      <c r="C76" s="737"/>
      <c r="D76" s="737">
        <v>5244</v>
      </c>
      <c r="E76" s="738">
        <f t="shared" si="354"/>
        <v>5244</v>
      </c>
      <c r="F76" s="739">
        <f t="shared" si="355"/>
        <v>0</v>
      </c>
      <c r="G76" s="740">
        <f t="shared" si="356"/>
        <v>0</v>
      </c>
      <c r="H76" s="741"/>
      <c r="I76" s="742">
        <f t="shared" si="356"/>
        <v>0</v>
      </c>
      <c r="J76" s="741"/>
      <c r="K76" s="742">
        <f t="shared" si="357"/>
        <v>0</v>
      </c>
      <c r="L76" s="741"/>
      <c r="M76" s="742">
        <f t="shared" si="358"/>
        <v>0</v>
      </c>
      <c r="N76" s="741"/>
      <c r="O76" s="742">
        <f t="shared" si="359"/>
        <v>0</v>
      </c>
      <c r="P76" s="741"/>
      <c r="Q76" s="742">
        <f t="shared" si="360"/>
        <v>0</v>
      </c>
      <c r="R76" s="741"/>
      <c r="S76" s="742">
        <f t="shared" si="361"/>
        <v>0</v>
      </c>
      <c r="T76" s="741"/>
      <c r="U76" s="742">
        <f t="shared" si="362"/>
        <v>0</v>
      </c>
      <c r="V76" s="741"/>
      <c r="W76" s="742">
        <f t="shared" si="363"/>
        <v>0</v>
      </c>
      <c r="X76" s="741"/>
      <c r="Y76" s="742">
        <f t="shared" si="364"/>
        <v>0</v>
      </c>
      <c r="Z76" s="741"/>
      <c r="AA76" s="743">
        <f t="shared" si="365"/>
        <v>0</v>
      </c>
      <c r="AB76" s="744">
        <f t="shared" si="366"/>
        <v>0</v>
      </c>
      <c r="AC76" s="745">
        <v>12</v>
      </c>
      <c r="AD76" s="746">
        <f t="shared" si="367"/>
        <v>0</v>
      </c>
      <c r="AE76" s="747"/>
      <c r="AF76" s="782">
        <f t="shared" ref="AF76" si="484">AD76*0.085</f>
        <v>0</v>
      </c>
      <c r="AG76" s="746">
        <f t="shared" si="368"/>
        <v>0</v>
      </c>
      <c r="AH76" s="746">
        <f t="shared" si="369"/>
        <v>0</v>
      </c>
      <c r="AI76" s="746">
        <f t="shared" si="370"/>
        <v>0</v>
      </c>
      <c r="AK76" s="1044"/>
      <c r="AL76" s="756" t="s">
        <v>48</v>
      </c>
      <c r="AM76" s="737"/>
      <c r="AN76" s="737">
        <v>5244</v>
      </c>
      <c r="AO76" s="738">
        <f t="shared" si="371"/>
        <v>5244</v>
      </c>
      <c r="AP76" s="739">
        <f t="shared" si="372"/>
        <v>0</v>
      </c>
      <c r="AQ76" s="740">
        <f t="shared" si="373"/>
        <v>0</v>
      </c>
      <c r="AR76" s="741"/>
      <c r="AS76" s="740">
        <f t="shared" si="373"/>
        <v>0</v>
      </c>
      <c r="AT76" s="741"/>
      <c r="AU76" s="740">
        <f t="shared" si="374"/>
        <v>0</v>
      </c>
      <c r="AV76" s="741"/>
      <c r="AW76" s="740">
        <f t="shared" si="375"/>
        <v>0</v>
      </c>
      <c r="AX76" s="741"/>
      <c r="AY76" s="740">
        <f t="shared" si="376"/>
        <v>0</v>
      </c>
      <c r="AZ76" s="741"/>
      <c r="BA76" s="740">
        <f t="shared" si="377"/>
        <v>0</v>
      </c>
      <c r="BB76" s="741"/>
      <c r="BC76" s="740">
        <f t="shared" si="378"/>
        <v>0</v>
      </c>
      <c r="BD76" s="741"/>
      <c r="BE76" s="740">
        <f t="shared" si="379"/>
        <v>0</v>
      </c>
      <c r="BF76" s="741"/>
      <c r="BG76" s="740">
        <f t="shared" si="380"/>
        <v>0</v>
      </c>
      <c r="BH76" s="741"/>
      <c r="BI76" s="740">
        <f t="shared" si="381"/>
        <v>0</v>
      </c>
      <c r="BJ76" s="741"/>
      <c r="BK76" s="743">
        <f t="shared" si="463"/>
        <v>0</v>
      </c>
      <c r="BL76" s="744">
        <f t="shared" si="383"/>
        <v>0</v>
      </c>
      <c r="BM76" s="745">
        <v>12</v>
      </c>
      <c r="BN76" s="746">
        <f t="shared" si="384"/>
        <v>0</v>
      </c>
      <c r="BO76" s="747"/>
      <c r="BP76" s="782">
        <f t="shared" ref="BP76" si="485">BN76*0.085</f>
        <v>0</v>
      </c>
      <c r="BQ76" s="746">
        <f t="shared" si="385"/>
        <v>0</v>
      </c>
      <c r="BR76" s="746">
        <f t="shared" si="386"/>
        <v>0</v>
      </c>
      <c r="BS76" s="746">
        <f t="shared" si="387"/>
        <v>0</v>
      </c>
      <c r="BU76" s="1044"/>
      <c r="BV76" s="756" t="s">
        <v>48</v>
      </c>
      <c r="BW76" s="737"/>
      <c r="BX76" s="737">
        <v>5244</v>
      </c>
      <c r="BY76" s="738">
        <f t="shared" si="388"/>
        <v>5244</v>
      </c>
      <c r="BZ76" s="739">
        <f t="shared" si="389"/>
        <v>0</v>
      </c>
      <c r="CA76" s="740">
        <f t="shared" si="390"/>
        <v>0</v>
      </c>
      <c r="CB76" s="741"/>
      <c r="CC76" s="740">
        <f t="shared" si="390"/>
        <v>0</v>
      </c>
      <c r="CD76" s="741"/>
      <c r="CE76" s="740">
        <f t="shared" si="391"/>
        <v>0</v>
      </c>
      <c r="CF76" s="741"/>
      <c r="CG76" s="740">
        <f t="shared" si="392"/>
        <v>0</v>
      </c>
      <c r="CH76" s="741"/>
      <c r="CI76" s="740">
        <f t="shared" si="393"/>
        <v>0</v>
      </c>
      <c r="CJ76" s="741"/>
      <c r="CK76" s="740">
        <f t="shared" si="394"/>
        <v>0</v>
      </c>
      <c r="CL76" s="741"/>
      <c r="CM76" s="740">
        <f t="shared" si="395"/>
        <v>0</v>
      </c>
      <c r="CN76" s="741"/>
      <c r="CO76" s="740">
        <f t="shared" si="396"/>
        <v>0</v>
      </c>
      <c r="CP76" s="741"/>
      <c r="CQ76" s="740">
        <f t="shared" si="397"/>
        <v>0</v>
      </c>
      <c r="CR76" s="741"/>
      <c r="CS76" s="740">
        <f t="shared" si="398"/>
        <v>0</v>
      </c>
      <c r="CT76" s="741"/>
      <c r="CU76" s="743">
        <f t="shared" si="481"/>
        <v>0</v>
      </c>
      <c r="CV76" s="744">
        <f t="shared" si="400"/>
        <v>0</v>
      </c>
      <c r="CW76" s="745">
        <v>12</v>
      </c>
      <c r="CX76" s="746">
        <f t="shared" si="401"/>
        <v>0</v>
      </c>
      <c r="CY76" s="747"/>
      <c r="CZ76" s="782">
        <f t="shared" ref="CZ76" si="486">CX76*0.085</f>
        <v>0</v>
      </c>
      <c r="DA76" s="746">
        <f t="shared" si="402"/>
        <v>0</v>
      </c>
      <c r="DB76" s="746">
        <f t="shared" si="403"/>
        <v>0</v>
      </c>
      <c r="DC76" s="746">
        <f t="shared" si="404"/>
        <v>0</v>
      </c>
      <c r="DE76" s="1044"/>
      <c r="DF76" s="756" t="s">
        <v>48</v>
      </c>
      <c r="DG76" s="751">
        <v>1</v>
      </c>
      <c r="DH76" s="737">
        <v>5244</v>
      </c>
      <c r="DI76" s="738">
        <f t="shared" si="405"/>
        <v>5244</v>
      </c>
      <c r="DJ76" s="739">
        <f t="shared" si="406"/>
        <v>5244</v>
      </c>
      <c r="DK76" s="740">
        <f t="shared" si="407"/>
        <v>0</v>
      </c>
      <c r="DL76" s="741"/>
      <c r="DM76" s="740">
        <f t="shared" si="407"/>
        <v>0</v>
      </c>
      <c r="DN76" s="741"/>
      <c r="DO76" s="740">
        <f t="shared" si="408"/>
        <v>0</v>
      </c>
      <c r="DP76" s="741"/>
      <c r="DQ76" s="740">
        <f t="shared" si="409"/>
        <v>0</v>
      </c>
      <c r="DR76" s="741"/>
      <c r="DS76" s="740">
        <f t="shared" si="410"/>
        <v>0</v>
      </c>
      <c r="DT76" s="741"/>
      <c r="DU76" s="740">
        <f t="shared" si="411"/>
        <v>0</v>
      </c>
      <c r="DV76" s="741"/>
      <c r="DW76" s="740">
        <f t="shared" si="412"/>
        <v>0</v>
      </c>
      <c r="DX76" s="741"/>
      <c r="DY76" s="740">
        <f t="shared" si="413"/>
        <v>0</v>
      </c>
      <c r="DZ76" s="741"/>
      <c r="EA76" s="740">
        <f t="shared" si="414"/>
        <v>0</v>
      </c>
      <c r="EB76" s="741"/>
      <c r="EC76" s="740">
        <f t="shared" si="415"/>
        <v>0</v>
      </c>
      <c r="ED76" s="741"/>
      <c r="EE76" s="743">
        <f t="shared" si="482"/>
        <v>10035</v>
      </c>
      <c r="EF76" s="744">
        <f t="shared" si="417"/>
        <v>15279</v>
      </c>
      <c r="EG76" s="745">
        <v>12</v>
      </c>
      <c r="EH76" s="746">
        <f t="shared" si="418"/>
        <v>183348</v>
      </c>
      <c r="EI76" s="747"/>
      <c r="EJ76" s="782">
        <f t="shared" ref="EJ76" si="487">EH76*0.085</f>
        <v>15584.58</v>
      </c>
      <c r="EK76" s="746">
        <f t="shared" si="419"/>
        <v>198932.58</v>
      </c>
      <c r="EL76" s="746">
        <f t="shared" si="420"/>
        <v>60077.64</v>
      </c>
      <c r="EM76" s="746">
        <f t="shared" si="421"/>
        <v>259010.22</v>
      </c>
      <c r="EO76" s="1044"/>
      <c r="EP76" s="756" t="s">
        <v>48</v>
      </c>
      <c r="EQ76" s="737"/>
      <c r="ER76" s="737">
        <v>5244</v>
      </c>
      <c r="ES76" s="738">
        <f t="shared" si="422"/>
        <v>5244</v>
      </c>
      <c r="ET76" s="739">
        <f t="shared" si="423"/>
        <v>0</v>
      </c>
      <c r="EU76" s="740">
        <f t="shared" si="424"/>
        <v>0</v>
      </c>
      <c r="EV76" s="741"/>
      <c r="EW76" s="740">
        <f t="shared" si="424"/>
        <v>0</v>
      </c>
      <c r="EX76" s="741"/>
      <c r="EY76" s="740">
        <f t="shared" si="425"/>
        <v>0</v>
      </c>
      <c r="EZ76" s="741"/>
      <c r="FA76" s="740">
        <f t="shared" si="426"/>
        <v>0</v>
      </c>
      <c r="FB76" s="741"/>
      <c r="FC76" s="740">
        <f t="shared" si="427"/>
        <v>0</v>
      </c>
      <c r="FD76" s="741"/>
      <c r="FE76" s="740">
        <f t="shared" si="428"/>
        <v>0</v>
      </c>
      <c r="FF76" s="741"/>
      <c r="FG76" s="740">
        <f t="shared" si="429"/>
        <v>0</v>
      </c>
      <c r="FH76" s="741"/>
      <c r="FI76" s="740">
        <f t="shared" si="430"/>
        <v>0</v>
      </c>
      <c r="FJ76" s="741"/>
      <c r="FK76" s="740">
        <f t="shared" si="431"/>
        <v>0</v>
      </c>
      <c r="FL76" s="741"/>
      <c r="FM76" s="740">
        <f t="shared" si="432"/>
        <v>0</v>
      </c>
      <c r="FN76" s="741"/>
      <c r="FO76" s="743">
        <f t="shared" si="483"/>
        <v>0</v>
      </c>
      <c r="FP76" s="744">
        <f t="shared" si="434"/>
        <v>0</v>
      </c>
      <c r="FQ76" s="745">
        <v>12</v>
      </c>
      <c r="FR76" s="746">
        <f t="shared" si="435"/>
        <v>0</v>
      </c>
      <c r="FS76" s="747"/>
      <c r="FT76" s="782">
        <f t="shared" ref="FT76" si="488">FR76*0.085</f>
        <v>0</v>
      </c>
      <c r="FU76" s="746">
        <f t="shared" si="436"/>
        <v>0</v>
      </c>
      <c r="FV76" s="746">
        <f t="shared" si="437"/>
        <v>0</v>
      </c>
      <c r="FW76" s="746">
        <f t="shared" si="438"/>
        <v>0</v>
      </c>
      <c r="FY76" s="1044"/>
      <c r="FZ76" s="756" t="s">
        <v>48</v>
      </c>
      <c r="GA76" s="737">
        <f t="shared" si="439"/>
        <v>1</v>
      </c>
      <c r="GB76" s="737">
        <v>5244</v>
      </c>
      <c r="GC76" s="738">
        <f t="shared" si="440"/>
        <v>5244</v>
      </c>
      <c r="GD76" s="743">
        <f t="shared" si="441"/>
        <v>5244</v>
      </c>
      <c r="GE76" s="743"/>
      <c r="GF76" s="737">
        <f t="shared" si="442"/>
        <v>0</v>
      </c>
      <c r="GG76" s="743"/>
      <c r="GH76" s="737">
        <f t="shared" si="443"/>
        <v>0</v>
      </c>
      <c r="GI76" s="743"/>
      <c r="GJ76" s="737">
        <f t="shared" si="444"/>
        <v>0</v>
      </c>
      <c r="GK76" s="743"/>
      <c r="GL76" s="737">
        <f t="shared" si="445"/>
        <v>0</v>
      </c>
      <c r="GM76" s="743"/>
      <c r="GN76" s="737">
        <f t="shared" si="446"/>
        <v>0</v>
      </c>
      <c r="GO76" s="743"/>
      <c r="GP76" s="737">
        <f t="shared" si="447"/>
        <v>0</v>
      </c>
      <c r="GQ76" s="743"/>
      <c r="GR76" s="737">
        <f t="shared" si="448"/>
        <v>0</v>
      </c>
      <c r="GS76" s="743"/>
      <c r="GT76" s="737">
        <f t="shared" si="449"/>
        <v>0</v>
      </c>
      <c r="GU76" s="743"/>
      <c r="GV76" s="737">
        <f t="shared" si="450"/>
        <v>0</v>
      </c>
      <c r="GW76" s="743"/>
      <c r="GX76" s="737">
        <f t="shared" si="451"/>
        <v>0</v>
      </c>
      <c r="GY76" s="743">
        <f t="shared" si="451"/>
        <v>10035</v>
      </c>
      <c r="GZ76" s="744">
        <f t="shared" si="452"/>
        <v>15279</v>
      </c>
      <c r="HA76" s="745">
        <v>12</v>
      </c>
      <c r="HB76" s="746">
        <f t="shared" si="453"/>
        <v>183348</v>
      </c>
      <c r="HC76" s="737">
        <f t="shared" si="454"/>
        <v>0</v>
      </c>
      <c r="HD76" s="737">
        <f t="shared" si="454"/>
        <v>15584.58</v>
      </c>
      <c r="HE76" s="746">
        <f t="shared" si="455"/>
        <v>198932.58</v>
      </c>
      <c r="HF76" s="746">
        <f t="shared" si="456"/>
        <v>60077.64</v>
      </c>
      <c r="HG76" s="746">
        <f t="shared" si="457"/>
        <v>259010.22</v>
      </c>
    </row>
    <row r="77" spans="1:225" hidden="1" x14ac:dyDescent="0.25">
      <c r="A77" s="1045"/>
      <c r="B77" s="752"/>
      <c r="C77" s="737"/>
      <c r="D77" s="737"/>
      <c r="E77" s="738">
        <f t="shared" si="354"/>
        <v>0</v>
      </c>
      <c r="F77" s="739">
        <f t="shared" si="355"/>
        <v>0</v>
      </c>
      <c r="G77" s="740">
        <f t="shared" si="356"/>
        <v>0</v>
      </c>
      <c r="H77" s="741"/>
      <c r="I77" s="742">
        <f t="shared" si="356"/>
        <v>0</v>
      </c>
      <c r="J77" s="741"/>
      <c r="K77" s="742">
        <f t="shared" si="357"/>
        <v>0</v>
      </c>
      <c r="L77" s="741"/>
      <c r="M77" s="742">
        <f t="shared" si="358"/>
        <v>0</v>
      </c>
      <c r="N77" s="741"/>
      <c r="O77" s="742">
        <f t="shared" si="359"/>
        <v>0</v>
      </c>
      <c r="P77" s="741"/>
      <c r="Q77" s="742">
        <f t="shared" si="360"/>
        <v>0</v>
      </c>
      <c r="R77" s="741"/>
      <c r="S77" s="742">
        <f t="shared" si="361"/>
        <v>0</v>
      </c>
      <c r="T77" s="741"/>
      <c r="U77" s="742">
        <f t="shared" si="362"/>
        <v>0</v>
      </c>
      <c r="V77" s="741"/>
      <c r="W77" s="742">
        <f t="shared" si="363"/>
        <v>0</v>
      </c>
      <c r="X77" s="741"/>
      <c r="Y77" s="742">
        <f t="shared" si="364"/>
        <v>0</v>
      </c>
      <c r="Z77" s="741"/>
      <c r="AA77" s="743">
        <f t="shared" si="365"/>
        <v>0</v>
      </c>
      <c r="AB77" s="744">
        <f t="shared" si="366"/>
        <v>0</v>
      </c>
      <c r="AC77" s="745">
        <v>12</v>
      </c>
      <c r="AD77" s="746">
        <f t="shared" si="367"/>
        <v>0</v>
      </c>
      <c r="AE77" s="747"/>
      <c r="AF77" s="741"/>
      <c r="AG77" s="746">
        <f t="shared" si="368"/>
        <v>0</v>
      </c>
      <c r="AH77" s="746">
        <f t="shared" si="369"/>
        <v>0</v>
      </c>
      <c r="AI77" s="746">
        <f t="shared" si="370"/>
        <v>0</v>
      </c>
      <c r="AK77" s="1045"/>
      <c r="AL77" s="752"/>
      <c r="AM77" s="737"/>
      <c r="AN77" s="737"/>
      <c r="AO77" s="738">
        <f t="shared" si="371"/>
        <v>0</v>
      </c>
      <c r="AP77" s="739">
        <f t="shared" si="372"/>
        <v>0</v>
      </c>
      <c r="AQ77" s="740">
        <f t="shared" si="373"/>
        <v>0</v>
      </c>
      <c r="AR77" s="741"/>
      <c r="AS77" s="740">
        <f t="shared" si="373"/>
        <v>0</v>
      </c>
      <c r="AT77" s="741"/>
      <c r="AU77" s="740">
        <f t="shared" si="374"/>
        <v>0</v>
      </c>
      <c r="AV77" s="741"/>
      <c r="AW77" s="740">
        <f t="shared" si="375"/>
        <v>0</v>
      </c>
      <c r="AX77" s="741"/>
      <c r="AY77" s="740">
        <f t="shared" si="376"/>
        <v>0</v>
      </c>
      <c r="AZ77" s="741"/>
      <c r="BA77" s="740">
        <f t="shared" si="377"/>
        <v>0</v>
      </c>
      <c r="BB77" s="741"/>
      <c r="BC77" s="740">
        <f t="shared" si="378"/>
        <v>0</v>
      </c>
      <c r="BD77" s="741"/>
      <c r="BE77" s="740">
        <f t="shared" si="379"/>
        <v>0</v>
      </c>
      <c r="BF77" s="741"/>
      <c r="BG77" s="740">
        <f t="shared" si="380"/>
        <v>0</v>
      </c>
      <c r="BH77" s="741"/>
      <c r="BI77" s="740">
        <f t="shared" si="381"/>
        <v>0</v>
      </c>
      <c r="BJ77" s="741"/>
      <c r="BK77" s="743">
        <f t="shared" si="463"/>
        <v>0</v>
      </c>
      <c r="BL77" s="744">
        <f t="shared" si="383"/>
        <v>0</v>
      </c>
      <c r="BM77" s="745">
        <v>12</v>
      </c>
      <c r="BN77" s="746">
        <f t="shared" si="384"/>
        <v>0</v>
      </c>
      <c r="BO77" s="747"/>
      <c r="BP77" s="741"/>
      <c r="BQ77" s="746">
        <f t="shared" si="385"/>
        <v>0</v>
      </c>
      <c r="BR77" s="746">
        <f t="shared" si="386"/>
        <v>0</v>
      </c>
      <c r="BS77" s="746">
        <f t="shared" si="387"/>
        <v>0</v>
      </c>
      <c r="BU77" s="1045"/>
      <c r="BV77" s="752"/>
      <c r="BW77" s="737"/>
      <c r="BX77" s="737"/>
      <c r="BY77" s="738">
        <f t="shared" si="388"/>
        <v>0</v>
      </c>
      <c r="BZ77" s="739">
        <f t="shared" si="389"/>
        <v>0</v>
      </c>
      <c r="CA77" s="740">
        <f t="shared" si="390"/>
        <v>0</v>
      </c>
      <c r="CB77" s="741"/>
      <c r="CC77" s="740">
        <f t="shared" si="390"/>
        <v>0</v>
      </c>
      <c r="CD77" s="741"/>
      <c r="CE77" s="740">
        <f t="shared" si="391"/>
        <v>0</v>
      </c>
      <c r="CF77" s="741"/>
      <c r="CG77" s="740">
        <f t="shared" si="392"/>
        <v>0</v>
      </c>
      <c r="CH77" s="741"/>
      <c r="CI77" s="740">
        <f t="shared" si="393"/>
        <v>0</v>
      </c>
      <c r="CJ77" s="741"/>
      <c r="CK77" s="740">
        <f t="shared" si="394"/>
        <v>0</v>
      </c>
      <c r="CL77" s="741"/>
      <c r="CM77" s="740">
        <f t="shared" si="395"/>
        <v>0</v>
      </c>
      <c r="CN77" s="741"/>
      <c r="CO77" s="740">
        <f t="shared" si="396"/>
        <v>0</v>
      </c>
      <c r="CP77" s="741"/>
      <c r="CQ77" s="740">
        <f t="shared" si="397"/>
        <v>0</v>
      </c>
      <c r="CR77" s="741"/>
      <c r="CS77" s="740">
        <f t="shared" si="398"/>
        <v>0</v>
      </c>
      <c r="CT77" s="741"/>
      <c r="CU77" s="743">
        <f t="shared" si="399"/>
        <v>0</v>
      </c>
      <c r="CV77" s="744">
        <f t="shared" si="400"/>
        <v>0</v>
      </c>
      <c r="CW77" s="745">
        <v>12</v>
      </c>
      <c r="CX77" s="746">
        <f t="shared" si="401"/>
        <v>0</v>
      </c>
      <c r="CY77" s="747"/>
      <c r="CZ77" s="741"/>
      <c r="DA77" s="746">
        <f t="shared" si="402"/>
        <v>0</v>
      </c>
      <c r="DB77" s="746">
        <f t="shared" si="403"/>
        <v>0</v>
      </c>
      <c r="DC77" s="746">
        <f t="shared" si="404"/>
        <v>0</v>
      </c>
      <c r="DE77" s="1045"/>
      <c r="DF77" s="752"/>
      <c r="DG77" s="737"/>
      <c r="DH77" s="737"/>
      <c r="DI77" s="738">
        <f t="shared" si="405"/>
        <v>0</v>
      </c>
      <c r="DJ77" s="739">
        <f t="shared" si="406"/>
        <v>0</v>
      </c>
      <c r="DK77" s="740">
        <f t="shared" si="407"/>
        <v>0</v>
      </c>
      <c r="DL77" s="741"/>
      <c r="DM77" s="740">
        <f t="shared" si="407"/>
        <v>0</v>
      </c>
      <c r="DN77" s="741"/>
      <c r="DO77" s="740">
        <f t="shared" si="408"/>
        <v>0</v>
      </c>
      <c r="DP77" s="741"/>
      <c r="DQ77" s="740">
        <f t="shared" si="409"/>
        <v>0</v>
      </c>
      <c r="DR77" s="741"/>
      <c r="DS77" s="740">
        <f t="shared" si="410"/>
        <v>0</v>
      </c>
      <c r="DT77" s="741"/>
      <c r="DU77" s="740">
        <f t="shared" si="411"/>
        <v>0</v>
      </c>
      <c r="DV77" s="741"/>
      <c r="DW77" s="740">
        <f t="shared" si="412"/>
        <v>0</v>
      </c>
      <c r="DX77" s="741"/>
      <c r="DY77" s="740">
        <f t="shared" si="413"/>
        <v>0</v>
      </c>
      <c r="DZ77" s="741"/>
      <c r="EA77" s="740">
        <f t="shared" si="414"/>
        <v>0</v>
      </c>
      <c r="EB77" s="741"/>
      <c r="EC77" s="740">
        <f t="shared" si="415"/>
        <v>0</v>
      </c>
      <c r="ED77" s="741"/>
      <c r="EE77" s="743">
        <f t="shared" si="416"/>
        <v>0</v>
      </c>
      <c r="EF77" s="744">
        <f t="shared" si="417"/>
        <v>0</v>
      </c>
      <c r="EG77" s="745">
        <v>12</v>
      </c>
      <c r="EH77" s="746">
        <f t="shared" si="418"/>
        <v>0</v>
      </c>
      <c r="EI77" s="747"/>
      <c r="EJ77" s="741"/>
      <c r="EK77" s="746">
        <f t="shared" si="419"/>
        <v>0</v>
      </c>
      <c r="EL77" s="746">
        <f t="shared" si="420"/>
        <v>0</v>
      </c>
      <c r="EM77" s="746">
        <f t="shared" si="421"/>
        <v>0</v>
      </c>
      <c r="EO77" s="1045"/>
      <c r="EP77" s="752"/>
      <c r="EQ77" s="737"/>
      <c r="ER77" s="737"/>
      <c r="ES77" s="738">
        <f t="shared" si="422"/>
        <v>0</v>
      </c>
      <c r="ET77" s="739">
        <f t="shared" si="423"/>
        <v>0</v>
      </c>
      <c r="EU77" s="740">
        <f t="shared" si="424"/>
        <v>0</v>
      </c>
      <c r="EV77" s="741"/>
      <c r="EW77" s="740">
        <f t="shared" si="424"/>
        <v>0</v>
      </c>
      <c r="EX77" s="741"/>
      <c r="EY77" s="740">
        <f t="shared" si="425"/>
        <v>0</v>
      </c>
      <c r="EZ77" s="741"/>
      <c r="FA77" s="740">
        <f t="shared" si="426"/>
        <v>0</v>
      </c>
      <c r="FB77" s="741"/>
      <c r="FC77" s="740">
        <f t="shared" si="427"/>
        <v>0</v>
      </c>
      <c r="FD77" s="741"/>
      <c r="FE77" s="740">
        <f t="shared" si="428"/>
        <v>0</v>
      </c>
      <c r="FF77" s="741"/>
      <c r="FG77" s="740">
        <f t="shared" si="429"/>
        <v>0</v>
      </c>
      <c r="FH77" s="741"/>
      <c r="FI77" s="740">
        <f t="shared" si="430"/>
        <v>0</v>
      </c>
      <c r="FJ77" s="741"/>
      <c r="FK77" s="740">
        <f t="shared" si="431"/>
        <v>0</v>
      </c>
      <c r="FL77" s="741"/>
      <c r="FM77" s="740">
        <f t="shared" si="432"/>
        <v>0</v>
      </c>
      <c r="FN77" s="741"/>
      <c r="FO77" s="743">
        <f t="shared" si="433"/>
        <v>0</v>
      </c>
      <c r="FP77" s="744">
        <f t="shared" si="434"/>
        <v>0</v>
      </c>
      <c r="FQ77" s="745">
        <v>12</v>
      </c>
      <c r="FR77" s="746">
        <f t="shared" si="435"/>
        <v>0</v>
      </c>
      <c r="FS77" s="747"/>
      <c r="FT77" s="741"/>
      <c r="FU77" s="746">
        <f t="shared" si="436"/>
        <v>0</v>
      </c>
      <c r="FV77" s="746">
        <f t="shared" si="437"/>
        <v>0</v>
      </c>
      <c r="FW77" s="746">
        <f t="shared" si="438"/>
        <v>0</v>
      </c>
      <c r="FY77" s="1045"/>
      <c r="FZ77" s="752"/>
      <c r="GA77" s="737">
        <f t="shared" si="439"/>
        <v>0</v>
      </c>
      <c r="GB77" s="737"/>
      <c r="GC77" s="738">
        <f t="shared" si="440"/>
        <v>0</v>
      </c>
      <c r="GD77" s="743">
        <f t="shared" si="441"/>
        <v>0</v>
      </c>
      <c r="GE77" s="743"/>
      <c r="GF77" s="737">
        <f t="shared" si="442"/>
        <v>0</v>
      </c>
      <c r="GG77" s="743"/>
      <c r="GH77" s="737">
        <f t="shared" si="443"/>
        <v>0</v>
      </c>
      <c r="GI77" s="743"/>
      <c r="GJ77" s="737">
        <f t="shared" si="444"/>
        <v>0</v>
      </c>
      <c r="GK77" s="743"/>
      <c r="GL77" s="737">
        <f t="shared" si="445"/>
        <v>0</v>
      </c>
      <c r="GM77" s="743"/>
      <c r="GN77" s="737">
        <f t="shared" si="446"/>
        <v>0</v>
      </c>
      <c r="GO77" s="743"/>
      <c r="GP77" s="737">
        <f t="shared" si="447"/>
        <v>0</v>
      </c>
      <c r="GQ77" s="743"/>
      <c r="GR77" s="737">
        <f t="shared" si="448"/>
        <v>0</v>
      </c>
      <c r="GS77" s="743"/>
      <c r="GT77" s="737">
        <f t="shared" si="449"/>
        <v>0</v>
      </c>
      <c r="GU77" s="743"/>
      <c r="GV77" s="737">
        <f t="shared" si="450"/>
        <v>0</v>
      </c>
      <c r="GW77" s="743"/>
      <c r="GX77" s="737">
        <f t="shared" si="451"/>
        <v>0</v>
      </c>
      <c r="GY77" s="743">
        <f t="shared" si="451"/>
        <v>0</v>
      </c>
      <c r="GZ77" s="744">
        <f t="shared" si="452"/>
        <v>0</v>
      </c>
      <c r="HA77" s="745">
        <v>12</v>
      </c>
      <c r="HB77" s="746">
        <f t="shared" si="453"/>
        <v>0</v>
      </c>
      <c r="HC77" s="737">
        <f t="shared" si="454"/>
        <v>0</v>
      </c>
      <c r="HD77" s="737">
        <f t="shared" si="454"/>
        <v>0</v>
      </c>
      <c r="HE77" s="746">
        <f t="shared" si="455"/>
        <v>0</v>
      </c>
      <c r="HF77" s="746">
        <f t="shared" si="456"/>
        <v>0</v>
      </c>
      <c r="HG77" s="746">
        <f t="shared" si="457"/>
        <v>0</v>
      </c>
    </row>
    <row r="78" spans="1:225" hidden="1" x14ac:dyDescent="0.25">
      <c r="A78" s="1041" t="s">
        <v>867</v>
      </c>
      <c r="B78" s="1042"/>
      <c r="C78" s="784">
        <f>SUM(C11:C77)</f>
        <v>149.61000000000001</v>
      </c>
      <c r="D78" s="785" t="s">
        <v>492</v>
      </c>
      <c r="E78" s="786" t="s">
        <v>492</v>
      </c>
      <c r="F78" s="784">
        <f t="shared" ref="F78:AB78" si="489">SUM(F11:F77)</f>
        <v>1580619.86</v>
      </c>
      <c r="G78" s="787"/>
      <c r="H78" s="784">
        <f t="shared" si="489"/>
        <v>224173.75</v>
      </c>
      <c r="I78" s="788"/>
      <c r="J78" s="784">
        <f t="shared" si="489"/>
        <v>0</v>
      </c>
      <c r="K78" s="788"/>
      <c r="L78" s="784">
        <f t="shared" si="489"/>
        <v>8089.53</v>
      </c>
      <c r="M78" s="788"/>
      <c r="N78" s="784">
        <f t="shared" si="489"/>
        <v>23669.19</v>
      </c>
      <c r="O78" s="788"/>
      <c r="P78" s="784">
        <f t="shared" si="489"/>
        <v>0</v>
      </c>
      <c r="Q78" s="788"/>
      <c r="R78" s="784">
        <f t="shared" si="489"/>
        <v>300572.01</v>
      </c>
      <c r="S78" s="788"/>
      <c r="T78" s="784">
        <f t="shared" si="489"/>
        <v>290314.23</v>
      </c>
      <c r="U78" s="788"/>
      <c r="V78" s="784">
        <f t="shared" si="489"/>
        <v>3743.61</v>
      </c>
      <c r="W78" s="788"/>
      <c r="X78" s="784">
        <f t="shared" si="489"/>
        <v>0</v>
      </c>
      <c r="Y78" s="788"/>
      <c r="Z78" s="784">
        <f t="shared" si="489"/>
        <v>0</v>
      </c>
      <c r="AA78" s="784">
        <f t="shared" si="489"/>
        <v>399516.56</v>
      </c>
      <c r="AB78" s="784">
        <f t="shared" si="489"/>
        <v>2830698.74</v>
      </c>
      <c r="AC78" s="784"/>
      <c r="AD78" s="784">
        <f t="shared" ref="AD78:AI78" si="490">SUM(AD11:AD77)</f>
        <v>33968384.880000003</v>
      </c>
      <c r="AE78" s="784">
        <f t="shared" si="490"/>
        <v>72702.720000000001</v>
      </c>
      <c r="AF78" s="784">
        <f t="shared" si="490"/>
        <v>374029.92</v>
      </c>
      <c r="AG78" s="784">
        <f t="shared" si="490"/>
        <v>34415117.520000003</v>
      </c>
      <c r="AH78" s="784">
        <f t="shared" si="490"/>
        <v>10393365.5</v>
      </c>
      <c r="AI78" s="784">
        <f t="shared" si="490"/>
        <v>44808483.020000003</v>
      </c>
      <c r="AJ78" s="750"/>
      <c r="AK78" s="789"/>
      <c r="AL78" s="789"/>
      <c r="AM78" s="784">
        <f>SUM(AM11:AM77)</f>
        <v>108.56</v>
      </c>
      <c r="AN78" s="785" t="s">
        <v>492</v>
      </c>
      <c r="AO78" s="786" t="s">
        <v>492</v>
      </c>
      <c r="AP78" s="784">
        <f t="shared" ref="AP78" si="491">SUM(AP11:AP77)</f>
        <v>1192898.1200000001</v>
      </c>
      <c r="AQ78" s="784"/>
      <c r="AR78" s="784">
        <f t="shared" ref="AR78:BL78" si="492">SUM(AR11:AR77)</f>
        <v>169757.32</v>
      </c>
      <c r="AS78" s="784"/>
      <c r="AT78" s="784">
        <f t="shared" si="492"/>
        <v>6448.24</v>
      </c>
      <c r="AU78" s="784"/>
      <c r="AV78" s="784">
        <f t="shared" si="492"/>
        <v>12527.65</v>
      </c>
      <c r="AW78" s="784"/>
      <c r="AX78" s="784">
        <f t="shared" si="492"/>
        <v>9141.65</v>
      </c>
      <c r="AY78" s="784"/>
      <c r="AZ78" s="784">
        <f t="shared" si="492"/>
        <v>0</v>
      </c>
      <c r="BA78" s="784"/>
      <c r="BB78" s="784">
        <f t="shared" si="492"/>
        <v>187882.53</v>
      </c>
      <c r="BC78" s="784"/>
      <c r="BD78" s="784">
        <f t="shared" si="492"/>
        <v>181208.09</v>
      </c>
      <c r="BE78" s="784"/>
      <c r="BF78" s="784">
        <f t="shared" si="492"/>
        <v>5324.1</v>
      </c>
      <c r="BG78" s="784"/>
      <c r="BH78" s="784">
        <f t="shared" si="492"/>
        <v>0</v>
      </c>
      <c r="BI78" s="784"/>
      <c r="BJ78" s="784">
        <f t="shared" si="492"/>
        <v>0</v>
      </c>
      <c r="BK78" s="784">
        <f t="shared" si="492"/>
        <v>225938.3</v>
      </c>
      <c r="BL78" s="784">
        <f t="shared" si="492"/>
        <v>1991126</v>
      </c>
      <c r="BM78" s="784"/>
      <c r="BN78" s="784">
        <f t="shared" ref="BN78:BS78" si="493">SUM(BN11:BN77)</f>
        <v>23893512</v>
      </c>
      <c r="BO78" s="784">
        <f t="shared" si="493"/>
        <v>68704.070000000007</v>
      </c>
      <c r="BP78" s="784">
        <f t="shared" si="493"/>
        <v>248106.52</v>
      </c>
      <c r="BQ78" s="784">
        <f t="shared" si="493"/>
        <v>24210322.59</v>
      </c>
      <c r="BR78" s="784">
        <f t="shared" si="493"/>
        <v>7311517.4199999999</v>
      </c>
      <c r="BS78" s="784">
        <f t="shared" si="493"/>
        <v>31521840.010000002</v>
      </c>
      <c r="BU78" s="789"/>
      <c r="BV78" s="789"/>
      <c r="BW78" s="784">
        <f>SUM(BW11:BW77)</f>
        <v>116.46</v>
      </c>
      <c r="BX78" s="785" t="s">
        <v>492</v>
      </c>
      <c r="BY78" s="786" t="s">
        <v>492</v>
      </c>
      <c r="BZ78" s="784">
        <f t="shared" ref="BZ78" si="494">SUM(BZ11:BZ77)</f>
        <v>1107283.96</v>
      </c>
      <c r="CA78" s="784"/>
      <c r="CB78" s="784">
        <f t="shared" ref="CB78:CV78" si="495">SUM(CB11:CB77)</f>
        <v>109344.61</v>
      </c>
      <c r="CC78" s="784"/>
      <c r="CD78" s="784">
        <f t="shared" si="495"/>
        <v>0</v>
      </c>
      <c r="CE78" s="784"/>
      <c r="CF78" s="784">
        <f t="shared" si="495"/>
        <v>0</v>
      </c>
      <c r="CG78" s="784"/>
      <c r="CH78" s="784">
        <f t="shared" si="495"/>
        <v>52808</v>
      </c>
      <c r="CI78" s="784"/>
      <c r="CJ78" s="784">
        <f t="shared" si="495"/>
        <v>0</v>
      </c>
      <c r="CK78" s="784"/>
      <c r="CL78" s="784">
        <f t="shared" si="495"/>
        <v>34512.68</v>
      </c>
      <c r="CM78" s="784"/>
      <c r="CN78" s="784">
        <f t="shared" si="495"/>
        <v>136578.57999999999</v>
      </c>
      <c r="CO78" s="784"/>
      <c r="CP78" s="784">
        <f t="shared" si="495"/>
        <v>11145.32</v>
      </c>
      <c r="CQ78" s="784"/>
      <c r="CR78" s="784">
        <f t="shared" si="495"/>
        <v>0</v>
      </c>
      <c r="CS78" s="784"/>
      <c r="CT78" s="784">
        <f t="shared" si="495"/>
        <v>0</v>
      </c>
      <c r="CU78" s="784">
        <f t="shared" si="495"/>
        <v>534114.72</v>
      </c>
      <c r="CV78" s="784">
        <f t="shared" si="495"/>
        <v>1985787.87</v>
      </c>
      <c r="CW78" s="784"/>
      <c r="CX78" s="784">
        <f t="shared" ref="CX78:DC78" si="496">SUM(CX11:CX77)</f>
        <v>23829454.440000001</v>
      </c>
      <c r="CY78" s="784">
        <f t="shared" si="496"/>
        <v>302928</v>
      </c>
      <c r="CZ78" s="784">
        <f t="shared" si="496"/>
        <v>510395</v>
      </c>
      <c r="DA78" s="784">
        <f t="shared" si="496"/>
        <v>24642777.440000001</v>
      </c>
      <c r="DB78" s="784">
        <f t="shared" si="496"/>
        <v>7442118.8300000001</v>
      </c>
      <c r="DC78" s="784">
        <f t="shared" si="496"/>
        <v>32084896.27</v>
      </c>
      <c r="DE78" s="789"/>
      <c r="DF78" s="789"/>
      <c r="DG78" s="784">
        <f>SUM(DG11:DG77)</f>
        <v>37.24</v>
      </c>
      <c r="DH78" s="785" t="s">
        <v>492</v>
      </c>
      <c r="DI78" s="786" t="s">
        <v>492</v>
      </c>
      <c r="DJ78" s="784">
        <f t="shared" ref="DJ78" si="497">SUM(DJ11:DJ77)</f>
        <v>403173.24</v>
      </c>
      <c r="DK78" s="784"/>
      <c r="DL78" s="784">
        <f t="shared" ref="DL78:EF78" si="498">SUM(DL11:DL77)</f>
        <v>42426.33</v>
      </c>
      <c r="DM78" s="784"/>
      <c r="DN78" s="784">
        <f t="shared" si="498"/>
        <v>0</v>
      </c>
      <c r="DO78" s="784"/>
      <c r="DP78" s="784">
        <f t="shared" si="498"/>
        <v>0</v>
      </c>
      <c r="DQ78" s="784"/>
      <c r="DR78" s="784">
        <f t="shared" si="498"/>
        <v>1521.4</v>
      </c>
      <c r="DS78" s="784"/>
      <c r="DT78" s="784">
        <f t="shared" si="498"/>
        <v>0</v>
      </c>
      <c r="DU78" s="784"/>
      <c r="DV78" s="784">
        <f t="shared" si="498"/>
        <v>22763.69</v>
      </c>
      <c r="DW78" s="784"/>
      <c r="DX78" s="784">
        <f t="shared" si="498"/>
        <v>66326.880000000005</v>
      </c>
      <c r="DY78" s="784"/>
      <c r="DZ78" s="784">
        <f t="shared" si="498"/>
        <v>0</v>
      </c>
      <c r="EA78" s="784"/>
      <c r="EB78" s="784">
        <f t="shared" si="498"/>
        <v>0</v>
      </c>
      <c r="EC78" s="784"/>
      <c r="ED78" s="784">
        <f t="shared" si="498"/>
        <v>0</v>
      </c>
      <c r="EE78" s="784">
        <f t="shared" si="498"/>
        <v>132148.1</v>
      </c>
      <c r="EF78" s="784">
        <f t="shared" si="498"/>
        <v>668359.64</v>
      </c>
      <c r="EG78" s="784"/>
      <c r="EH78" s="784">
        <f t="shared" ref="EH78:EM78" si="499">SUM(EH11:EH77)</f>
        <v>8020315.6799999997</v>
      </c>
      <c r="EI78" s="784">
        <f t="shared" si="499"/>
        <v>84819.839999999997</v>
      </c>
      <c r="EJ78" s="784">
        <f t="shared" si="499"/>
        <v>155845.79999999999</v>
      </c>
      <c r="EK78" s="784">
        <f t="shared" si="499"/>
        <v>8260981.3200000003</v>
      </c>
      <c r="EL78" s="784">
        <f t="shared" si="499"/>
        <v>2494816.38</v>
      </c>
      <c r="EM78" s="784">
        <f t="shared" si="499"/>
        <v>10755797.699999999</v>
      </c>
      <c r="EO78" s="789"/>
      <c r="EP78" s="789"/>
      <c r="EQ78" s="784">
        <f>SUM(EQ11:EQ77)</f>
        <v>16.5</v>
      </c>
      <c r="ER78" s="785" t="s">
        <v>492</v>
      </c>
      <c r="ES78" s="786" t="s">
        <v>492</v>
      </c>
      <c r="ET78" s="784">
        <f t="shared" ref="ET78" si="500">SUM(ET11:ET77)</f>
        <v>199442.5</v>
      </c>
      <c r="EU78" s="784"/>
      <c r="EV78" s="784">
        <f t="shared" ref="EV78:FP78" si="501">SUM(EV11:EV77)</f>
        <v>20566.04</v>
      </c>
      <c r="EW78" s="784"/>
      <c r="EX78" s="784">
        <f t="shared" si="501"/>
        <v>0</v>
      </c>
      <c r="EY78" s="784"/>
      <c r="EZ78" s="784">
        <f t="shared" si="501"/>
        <v>0</v>
      </c>
      <c r="FA78" s="784"/>
      <c r="FB78" s="784">
        <f t="shared" si="501"/>
        <v>0</v>
      </c>
      <c r="FC78" s="784"/>
      <c r="FD78" s="784">
        <f t="shared" si="501"/>
        <v>0</v>
      </c>
      <c r="FE78" s="784"/>
      <c r="FF78" s="784">
        <f t="shared" si="501"/>
        <v>48648.17</v>
      </c>
      <c r="FG78" s="784"/>
      <c r="FH78" s="784">
        <f t="shared" si="501"/>
        <v>23931.599999999999</v>
      </c>
      <c r="FI78" s="784"/>
      <c r="FJ78" s="784">
        <f t="shared" si="501"/>
        <v>1367.82</v>
      </c>
      <c r="FK78" s="784"/>
      <c r="FL78" s="784">
        <f t="shared" si="501"/>
        <v>0</v>
      </c>
      <c r="FM78" s="784"/>
      <c r="FN78" s="784">
        <f t="shared" si="501"/>
        <v>0</v>
      </c>
      <c r="FO78" s="784">
        <f t="shared" si="501"/>
        <v>15534.3</v>
      </c>
      <c r="FP78" s="784">
        <f t="shared" si="501"/>
        <v>309490.43</v>
      </c>
      <c r="FQ78" s="784"/>
      <c r="FR78" s="784">
        <f t="shared" ref="FR78:FW78" si="502">SUM(FR11:FR77)</f>
        <v>3713885.16</v>
      </c>
      <c r="FS78" s="784">
        <f t="shared" si="502"/>
        <v>0</v>
      </c>
      <c r="FT78" s="784">
        <f t="shared" si="502"/>
        <v>15584.58</v>
      </c>
      <c r="FU78" s="784">
        <f t="shared" si="502"/>
        <v>3729469.74</v>
      </c>
      <c r="FV78" s="784">
        <f t="shared" si="502"/>
        <v>1126299.8500000001</v>
      </c>
      <c r="FW78" s="784">
        <f t="shared" si="502"/>
        <v>4855769.59</v>
      </c>
      <c r="FY78" s="789"/>
      <c r="FZ78" s="789"/>
      <c r="GA78" s="784">
        <f>SUM(GA11:GA77)</f>
        <v>428.37</v>
      </c>
      <c r="GB78" s="785" t="s">
        <v>492</v>
      </c>
      <c r="GC78" s="786" t="s">
        <v>492</v>
      </c>
      <c r="GD78" s="790">
        <f t="shared" ref="GD78:GZ78" si="503">SUM(GD11:GD77)</f>
        <v>4483417.68</v>
      </c>
      <c r="GE78" s="790"/>
      <c r="GF78" s="784">
        <f t="shared" si="503"/>
        <v>566268.05000000005</v>
      </c>
      <c r="GG78" s="790"/>
      <c r="GH78" s="784">
        <f t="shared" si="503"/>
        <v>6448.24</v>
      </c>
      <c r="GI78" s="790"/>
      <c r="GJ78" s="784">
        <f t="shared" si="503"/>
        <v>20617.18</v>
      </c>
      <c r="GK78" s="790"/>
      <c r="GL78" s="784">
        <f t="shared" si="503"/>
        <v>87140.24</v>
      </c>
      <c r="GM78" s="790"/>
      <c r="GN78" s="784">
        <f t="shared" si="503"/>
        <v>0</v>
      </c>
      <c r="GO78" s="790"/>
      <c r="GP78" s="784">
        <f t="shared" si="503"/>
        <v>594379.07999999996</v>
      </c>
      <c r="GQ78" s="790"/>
      <c r="GR78" s="784">
        <f t="shared" si="503"/>
        <v>698359.38</v>
      </c>
      <c r="GS78" s="790"/>
      <c r="GT78" s="784">
        <f t="shared" si="503"/>
        <v>21580.85</v>
      </c>
      <c r="GU78" s="790"/>
      <c r="GV78" s="784">
        <f t="shared" si="503"/>
        <v>0</v>
      </c>
      <c r="GW78" s="790"/>
      <c r="GX78" s="784">
        <f t="shared" si="503"/>
        <v>0</v>
      </c>
      <c r="GY78" s="784">
        <f t="shared" si="503"/>
        <v>1307251.98</v>
      </c>
      <c r="GZ78" s="784">
        <f t="shared" si="503"/>
        <v>7785462.6799999997</v>
      </c>
      <c r="HA78" s="784"/>
      <c r="HB78" s="784">
        <f t="shared" ref="HB78:HG78" si="504">SUM(HB11:HB77)</f>
        <v>93425552.159999996</v>
      </c>
      <c r="HC78" s="784">
        <f t="shared" si="504"/>
        <v>529154.63</v>
      </c>
      <c r="HD78" s="784">
        <f t="shared" si="504"/>
        <v>1303961.82</v>
      </c>
      <c r="HE78" s="784">
        <f t="shared" si="504"/>
        <v>95258668.609999999</v>
      </c>
      <c r="HF78" s="784">
        <f t="shared" si="504"/>
        <v>28768117.949999999</v>
      </c>
      <c r="HG78" s="784">
        <f t="shared" si="504"/>
        <v>124026786.56</v>
      </c>
      <c r="HP78" s="750">
        <f>AI78+BS78+DC78+EM78+FW78</f>
        <v>124026786.59</v>
      </c>
      <c r="HQ78" s="750">
        <f>HP78-HG78</f>
        <v>0.03</v>
      </c>
    </row>
    <row r="79" spans="1:225" ht="15" hidden="1" customHeight="1" x14ac:dyDescent="0.25">
      <c r="A79" s="1041" t="s">
        <v>868</v>
      </c>
      <c r="B79" s="1042"/>
      <c r="C79" s="784"/>
      <c r="D79" s="785"/>
      <c r="E79" s="786"/>
      <c r="F79" s="784"/>
      <c r="G79" s="787"/>
      <c r="H79" s="784"/>
      <c r="I79" s="788"/>
      <c r="J79" s="784"/>
      <c r="K79" s="788"/>
      <c r="L79" s="784"/>
      <c r="M79" s="788"/>
      <c r="N79" s="784"/>
      <c r="O79" s="788"/>
      <c r="P79" s="784"/>
      <c r="Q79" s="788"/>
      <c r="R79" s="784"/>
      <c r="S79" s="788"/>
      <c r="T79" s="784"/>
      <c r="U79" s="788"/>
      <c r="V79" s="784"/>
      <c r="W79" s="788"/>
      <c r="X79" s="784"/>
      <c r="Y79" s="788"/>
      <c r="Z79" s="784"/>
      <c r="AA79" s="784"/>
      <c r="AB79" s="784"/>
      <c r="AC79" s="784"/>
      <c r="AD79" s="784"/>
      <c r="AE79" s="784"/>
      <c r="AF79" s="784"/>
      <c r="AG79" s="787">
        <f>AG78/1000</f>
        <v>34415.1</v>
      </c>
      <c r="AH79" s="787">
        <f>AH78/1000</f>
        <v>10393.4</v>
      </c>
      <c r="AI79" s="787">
        <f>AG79+AH79</f>
        <v>44808.5</v>
      </c>
      <c r="AJ79" s="750"/>
      <c r="AK79" s="1041" t="s">
        <v>868</v>
      </c>
      <c r="AL79" s="1042"/>
      <c r="AM79" s="784"/>
      <c r="AN79" s="785"/>
      <c r="AO79" s="786"/>
      <c r="AP79" s="784"/>
      <c r="AQ79" s="784"/>
      <c r="AR79" s="784"/>
      <c r="AS79" s="784"/>
      <c r="AT79" s="784"/>
      <c r="AU79" s="784"/>
      <c r="AV79" s="784"/>
      <c r="AW79" s="784"/>
      <c r="AX79" s="784"/>
      <c r="AY79" s="784"/>
      <c r="AZ79" s="784"/>
      <c r="BA79" s="784"/>
      <c r="BB79" s="784"/>
      <c r="BC79" s="784"/>
      <c r="BD79" s="784"/>
      <c r="BE79" s="784"/>
      <c r="BF79" s="784"/>
      <c r="BG79" s="784"/>
      <c r="BH79" s="784"/>
      <c r="BI79" s="784"/>
      <c r="BJ79" s="784"/>
      <c r="BK79" s="784"/>
      <c r="BL79" s="784"/>
      <c r="BM79" s="784"/>
      <c r="BN79" s="784"/>
      <c r="BO79" s="784"/>
      <c r="BP79" s="784"/>
      <c r="BQ79" s="787">
        <f>BQ78/1000</f>
        <v>24210.3</v>
      </c>
      <c r="BR79" s="787">
        <f>BR78/1000</f>
        <v>7311.5</v>
      </c>
      <c r="BS79" s="787">
        <f>BQ79+BR79</f>
        <v>31521.8</v>
      </c>
      <c r="BU79" s="1041" t="s">
        <v>868</v>
      </c>
      <c r="BV79" s="1042"/>
      <c r="BW79" s="784"/>
      <c r="BX79" s="785"/>
      <c r="BY79" s="786"/>
      <c r="BZ79" s="784"/>
      <c r="CA79" s="784"/>
      <c r="CB79" s="784"/>
      <c r="CC79" s="784"/>
      <c r="CD79" s="784"/>
      <c r="CE79" s="784"/>
      <c r="CF79" s="784"/>
      <c r="CG79" s="784"/>
      <c r="CH79" s="784"/>
      <c r="CI79" s="784"/>
      <c r="CJ79" s="784"/>
      <c r="CK79" s="784"/>
      <c r="CL79" s="784"/>
      <c r="CM79" s="784"/>
      <c r="CN79" s="784"/>
      <c r="CO79" s="784"/>
      <c r="CP79" s="784"/>
      <c r="CQ79" s="784"/>
      <c r="CR79" s="784"/>
      <c r="CS79" s="784"/>
      <c r="CT79" s="784"/>
      <c r="CU79" s="784"/>
      <c r="CV79" s="784"/>
      <c r="CW79" s="784"/>
      <c r="CX79" s="784"/>
      <c r="CY79" s="784"/>
      <c r="CZ79" s="784"/>
      <c r="DA79" s="787">
        <f>DA78/1000</f>
        <v>24642.799999999999</v>
      </c>
      <c r="DB79" s="787">
        <f>DB78/1000</f>
        <v>7442.1</v>
      </c>
      <c r="DC79" s="787">
        <f>DA79+DB79</f>
        <v>32084.9</v>
      </c>
      <c r="DE79" s="1041" t="s">
        <v>868</v>
      </c>
      <c r="DF79" s="1042"/>
      <c r="DG79" s="784"/>
      <c r="DH79" s="785"/>
      <c r="DI79" s="786"/>
      <c r="DJ79" s="784"/>
      <c r="DK79" s="784"/>
      <c r="DL79" s="784"/>
      <c r="DM79" s="784"/>
      <c r="DN79" s="784"/>
      <c r="DO79" s="784"/>
      <c r="DP79" s="784"/>
      <c r="DQ79" s="784"/>
      <c r="DR79" s="784"/>
      <c r="DS79" s="784"/>
      <c r="DT79" s="784"/>
      <c r="DU79" s="784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7">
        <f>EK78/1000</f>
        <v>8261</v>
      </c>
      <c r="EL79" s="787">
        <f>EL78/1000</f>
        <v>2494.8000000000002</v>
      </c>
      <c r="EM79" s="787">
        <f>EK79+EL79</f>
        <v>10755.8</v>
      </c>
      <c r="EO79" s="1041" t="s">
        <v>868</v>
      </c>
      <c r="EP79" s="1042"/>
      <c r="EQ79" s="784"/>
      <c r="ER79" s="785"/>
      <c r="ES79" s="786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784"/>
      <c r="FE79" s="784"/>
      <c r="FF79" s="784"/>
      <c r="FG79" s="784"/>
      <c r="FH79" s="784"/>
      <c r="FI79" s="784"/>
      <c r="FJ79" s="784"/>
      <c r="FK79" s="784"/>
      <c r="FL79" s="784"/>
      <c r="FM79" s="784"/>
      <c r="FN79" s="784"/>
      <c r="FO79" s="784"/>
      <c r="FP79" s="784"/>
      <c r="FQ79" s="784"/>
      <c r="FR79" s="784"/>
      <c r="FS79" s="784"/>
      <c r="FT79" s="784"/>
      <c r="FU79" s="787">
        <f>FU78/1000</f>
        <v>3729.5</v>
      </c>
      <c r="FV79" s="787">
        <f>FV78/1000</f>
        <v>1126.3</v>
      </c>
      <c r="FW79" s="787">
        <f>FU79+FV79</f>
        <v>4855.8</v>
      </c>
      <c r="FY79" s="1041" t="s">
        <v>868</v>
      </c>
      <c r="FZ79" s="1042"/>
      <c r="GA79" s="784"/>
      <c r="GB79" s="785"/>
      <c r="GC79" s="786"/>
      <c r="GD79" s="784"/>
      <c r="GE79" s="784"/>
      <c r="GF79" s="784"/>
      <c r="GG79" s="784"/>
      <c r="GH79" s="784"/>
      <c r="GI79" s="784"/>
      <c r="GJ79" s="784"/>
      <c r="GK79" s="784"/>
      <c r="GL79" s="784"/>
      <c r="GM79" s="784"/>
      <c r="GN79" s="784"/>
      <c r="GO79" s="784"/>
      <c r="GP79" s="784"/>
      <c r="GQ79" s="784"/>
      <c r="GR79" s="784"/>
      <c r="GS79" s="784"/>
      <c r="GT79" s="784"/>
      <c r="GU79" s="784"/>
      <c r="GV79" s="784"/>
      <c r="GW79" s="784"/>
      <c r="GX79" s="784"/>
      <c r="GY79" s="784"/>
      <c r="GZ79" s="784"/>
      <c r="HA79" s="784"/>
      <c r="HB79" s="784"/>
      <c r="HC79" s="784"/>
      <c r="HD79" s="784"/>
      <c r="HE79" s="787">
        <f>HE78/1000</f>
        <v>95258.7</v>
      </c>
      <c r="HF79" s="787">
        <f>HF78/1000</f>
        <v>28768.1</v>
      </c>
      <c r="HG79" s="787">
        <f>HE79+HF79</f>
        <v>124026.8</v>
      </c>
    </row>
    <row r="80" spans="1:225" ht="24" hidden="1" x14ac:dyDescent="0.25">
      <c r="A80" s="791" t="s">
        <v>528</v>
      </c>
      <c r="B80" s="792" t="s">
        <v>869</v>
      </c>
      <c r="C80" s="793">
        <f>SUM(C22:C29)</f>
        <v>94.61</v>
      </c>
      <c r="D80" s="794" t="s">
        <v>492</v>
      </c>
      <c r="E80" s="795" t="s">
        <v>492</v>
      </c>
      <c r="F80" s="796">
        <f>SUM(F22:F29)/1000</f>
        <v>1197.5999999999999</v>
      </c>
      <c r="G80" s="796"/>
      <c r="H80" s="796">
        <f t="shared" ref="H80:AB80" si="505">SUM(H22:H29)/1000</f>
        <v>224.2</v>
      </c>
      <c r="I80" s="797"/>
      <c r="J80" s="796">
        <f t="shared" si="505"/>
        <v>0</v>
      </c>
      <c r="K80" s="797"/>
      <c r="L80" s="796">
        <f t="shared" si="505"/>
        <v>3.5</v>
      </c>
      <c r="M80" s="797"/>
      <c r="N80" s="796">
        <f t="shared" si="505"/>
        <v>0</v>
      </c>
      <c r="O80" s="797"/>
      <c r="P80" s="796">
        <f t="shared" si="505"/>
        <v>0</v>
      </c>
      <c r="Q80" s="797"/>
      <c r="R80" s="796">
        <f t="shared" si="505"/>
        <v>0</v>
      </c>
      <c r="S80" s="797"/>
      <c r="T80" s="796">
        <f t="shared" si="505"/>
        <v>239.5</v>
      </c>
      <c r="U80" s="797"/>
      <c r="V80" s="796">
        <f t="shared" si="505"/>
        <v>3.7</v>
      </c>
      <c r="W80" s="797"/>
      <c r="X80" s="796">
        <f t="shared" si="505"/>
        <v>0</v>
      </c>
      <c r="Y80" s="797"/>
      <c r="Z80" s="796">
        <f t="shared" si="505"/>
        <v>0</v>
      </c>
      <c r="AA80" s="796">
        <f t="shared" si="505"/>
        <v>0</v>
      </c>
      <c r="AB80" s="796">
        <f t="shared" si="505"/>
        <v>1668.6</v>
      </c>
      <c r="AC80" s="796"/>
      <c r="AD80" s="796">
        <f t="shared" ref="AD80:AI80" si="506">SUM(AD22:AD29)/1000</f>
        <v>20023</v>
      </c>
      <c r="AE80" s="796">
        <f t="shared" si="506"/>
        <v>0</v>
      </c>
      <c r="AF80" s="796">
        <f t="shared" si="506"/>
        <v>0</v>
      </c>
      <c r="AG80" s="796">
        <f t="shared" si="506"/>
        <v>20023</v>
      </c>
      <c r="AH80" s="796">
        <f t="shared" si="506"/>
        <v>6046.9</v>
      </c>
      <c r="AI80" s="796">
        <f t="shared" si="506"/>
        <v>26069.9</v>
      </c>
      <c r="AK80" s="791" t="s">
        <v>528</v>
      </c>
      <c r="AL80" s="792" t="s">
        <v>869</v>
      </c>
      <c r="AM80" s="793">
        <f>SUM(AM22:AM29)</f>
        <v>71.64</v>
      </c>
      <c r="AN80" s="794" t="s">
        <v>492</v>
      </c>
      <c r="AO80" s="795" t="s">
        <v>492</v>
      </c>
      <c r="AP80" s="796">
        <f>SUM(AP22:AP29)/1000</f>
        <v>907.6</v>
      </c>
      <c r="AQ80" s="796"/>
      <c r="AR80" s="796">
        <f t="shared" ref="AR80:BL80" si="507">SUM(AR22:AR29)/1000</f>
        <v>169.8</v>
      </c>
      <c r="AS80" s="796"/>
      <c r="AT80" s="796">
        <f t="shared" si="507"/>
        <v>0</v>
      </c>
      <c r="AU80" s="796"/>
      <c r="AV80" s="796">
        <f t="shared" si="507"/>
        <v>4.5</v>
      </c>
      <c r="AW80" s="796"/>
      <c r="AX80" s="796">
        <f t="shared" si="507"/>
        <v>0</v>
      </c>
      <c r="AY80" s="796"/>
      <c r="AZ80" s="796">
        <f t="shared" si="507"/>
        <v>0</v>
      </c>
      <c r="BA80" s="796"/>
      <c r="BB80" s="796">
        <f t="shared" si="507"/>
        <v>0</v>
      </c>
      <c r="BC80" s="796"/>
      <c r="BD80" s="796">
        <f t="shared" si="507"/>
        <v>142.69999999999999</v>
      </c>
      <c r="BE80" s="796"/>
      <c r="BF80" s="796">
        <f t="shared" si="507"/>
        <v>3.2</v>
      </c>
      <c r="BG80" s="796"/>
      <c r="BH80" s="796">
        <f t="shared" si="507"/>
        <v>0</v>
      </c>
      <c r="BI80" s="796"/>
      <c r="BJ80" s="796">
        <f t="shared" si="507"/>
        <v>0</v>
      </c>
      <c r="BK80" s="796">
        <f t="shared" si="507"/>
        <v>1.5</v>
      </c>
      <c r="BL80" s="796">
        <f t="shared" si="507"/>
        <v>1229.3</v>
      </c>
      <c r="BM80" s="796"/>
      <c r="BN80" s="796">
        <f t="shared" ref="BN80:BS80" si="508">SUM(BN22:BN29)/1000</f>
        <v>14751.1</v>
      </c>
      <c r="BO80" s="796">
        <f t="shared" si="508"/>
        <v>0</v>
      </c>
      <c r="BP80" s="796">
        <f t="shared" si="508"/>
        <v>0</v>
      </c>
      <c r="BQ80" s="796">
        <f t="shared" si="508"/>
        <v>14751.1</v>
      </c>
      <c r="BR80" s="796">
        <f t="shared" si="508"/>
        <v>4454.8</v>
      </c>
      <c r="BS80" s="796">
        <f t="shared" si="508"/>
        <v>19205.900000000001</v>
      </c>
      <c r="BU80" s="791" t="s">
        <v>528</v>
      </c>
      <c r="BV80" s="792" t="s">
        <v>869</v>
      </c>
      <c r="BW80" s="793">
        <f>SUM(BW22:BW29)</f>
        <v>52.96</v>
      </c>
      <c r="BX80" s="794" t="s">
        <v>492</v>
      </c>
      <c r="BY80" s="795" t="s">
        <v>492</v>
      </c>
      <c r="BZ80" s="796">
        <f>SUM(BZ22:BZ29)/1000</f>
        <v>672.1</v>
      </c>
      <c r="CA80" s="796"/>
      <c r="CB80" s="796">
        <f t="shared" ref="CB80:CV80" si="509">SUM(CB22:CB29)/1000</f>
        <v>109.3</v>
      </c>
      <c r="CC80" s="796"/>
      <c r="CD80" s="796">
        <f t="shared" si="509"/>
        <v>0</v>
      </c>
      <c r="CE80" s="796"/>
      <c r="CF80" s="796">
        <f t="shared" si="509"/>
        <v>0</v>
      </c>
      <c r="CG80" s="796"/>
      <c r="CH80" s="796">
        <f t="shared" si="509"/>
        <v>6.6</v>
      </c>
      <c r="CI80" s="796"/>
      <c r="CJ80" s="796">
        <f t="shared" si="509"/>
        <v>0</v>
      </c>
      <c r="CK80" s="796"/>
      <c r="CL80" s="796">
        <f t="shared" si="509"/>
        <v>0</v>
      </c>
      <c r="CM80" s="796"/>
      <c r="CN80" s="796">
        <f t="shared" si="509"/>
        <v>95.9</v>
      </c>
      <c r="CO80" s="796"/>
      <c r="CP80" s="796">
        <f t="shared" si="509"/>
        <v>7.7</v>
      </c>
      <c r="CQ80" s="796"/>
      <c r="CR80" s="796">
        <f t="shared" si="509"/>
        <v>0</v>
      </c>
      <c r="CS80" s="796"/>
      <c r="CT80" s="796">
        <f t="shared" si="509"/>
        <v>0</v>
      </c>
      <c r="CU80" s="796">
        <f t="shared" si="509"/>
        <v>0</v>
      </c>
      <c r="CV80" s="796">
        <f t="shared" si="509"/>
        <v>891.6</v>
      </c>
      <c r="CW80" s="796"/>
      <c r="CX80" s="796">
        <f t="shared" ref="CX80:DC80" si="510">SUM(CX22:CX29)/1000</f>
        <v>10699</v>
      </c>
      <c r="CY80" s="796">
        <f t="shared" si="510"/>
        <v>0</v>
      </c>
      <c r="CZ80" s="796">
        <f t="shared" si="510"/>
        <v>0</v>
      </c>
      <c r="DA80" s="796">
        <f t="shared" si="510"/>
        <v>10699</v>
      </c>
      <c r="DB80" s="796">
        <f t="shared" si="510"/>
        <v>3231.1</v>
      </c>
      <c r="DC80" s="796">
        <f t="shared" si="510"/>
        <v>13930.1</v>
      </c>
      <c r="DE80" s="791" t="s">
        <v>528</v>
      </c>
      <c r="DF80" s="792" t="s">
        <v>869</v>
      </c>
      <c r="DG80" s="793">
        <f>SUM(DG22:DG29)</f>
        <v>17.440000000000001</v>
      </c>
      <c r="DH80" s="794" t="s">
        <v>492</v>
      </c>
      <c r="DI80" s="795" t="s">
        <v>492</v>
      </c>
      <c r="DJ80" s="796">
        <f>SUM(DJ22:DJ29)/1000</f>
        <v>221.4</v>
      </c>
      <c r="DK80" s="796"/>
      <c r="DL80" s="796">
        <f t="shared" ref="DL80:EF80" si="511">SUM(DL22:DL29)/1000</f>
        <v>42.4</v>
      </c>
      <c r="DM80" s="796"/>
      <c r="DN80" s="796">
        <f t="shared" si="511"/>
        <v>0</v>
      </c>
      <c r="DO80" s="796"/>
      <c r="DP80" s="796">
        <f t="shared" si="511"/>
        <v>0</v>
      </c>
      <c r="DQ80" s="796"/>
      <c r="DR80" s="796">
        <f t="shared" si="511"/>
        <v>0</v>
      </c>
      <c r="DS80" s="796"/>
      <c r="DT80" s="796">
        <f t="shared" si="511"/>
        <v>0</v>
      </c>
      <c r="DU80" s="796"/>
      <c r="DV80" s="796">
        <f t="shared" si="511"/>
        <v>0</v>
      </c>
      <c r="DW80" s="796"/>
      <c r="DX80" s="796">
        <f t="shared" si="511"/>
        <v>44</v>
      </c>
      <c r="DY80" s="796"/>
      <c r="DZ80" s="796">
        <f t="shared" si="511"/>
        <v>0</v>
      </c>
      <c r="EA80" s="796"/>
      <c r="EB80" s="796">
        <f t="shared" si="511"/>
        <v>0</v>
      </c>
      <c r="EC80" s="796"/>
      <c r="ED80" s="796">
        <f t="shared" si="511"/>
        <v>0</v>
      </c>
      <c r="EE80" s="796">
        <f t="shared" si="511"/>
        <v>0</v>
      </c>
      <c r="EF80" s="796">
        <f t="shared" si="511"/>
        <v>307.89999999999998</v>
      </c>
      <c r="EG80" s="796"/>
      <c r="EH80" s="796">
        <f t="shared" ref="EH80:EM80" si="512">SUM(EH22:EH29)/1000</f>
        <v>3694.3</v>
      </c>
      <c r="EI80" s="796">
        <f t="shared" si="512"/>
        <v>0</v>
      </c>
      <c r="EJ80" s="796">
        <f t="shared" si="512"/>
        <v>0</v>
      </c>
      <c r="EK80" s="796">
        <f t="shared" si="512"/>
        <v>3694.3</v>
      </c>
      <c r="EL80" s="796">
        <f t="shared" si="512"/>
        <v>1115.7</v>
      </c>
      <c r="EM80" s="796">
        <f t="shared" si="512"/>
        <v>4810</v>
      </c>
      <c r="EO80" s="791" t="s">
        <v>528</v>
      </c>
      <c r="EP80" s="792" t="s">
        <v>869</v>
      </c>
      <c r="EQ80" s="793">
        <f>SUM(EQ22:EQ29)</f>
        <v>11</v>
      </c>
      <c r="ER80" s="794" t="s">
        <v>492</v>
      </c>
      <c r="ES80" s="795" t="s">
        <v>492</v>
      </c>
      <c r="ET80" s="796">
        <f>SUM(ET22:ET29)/1000</f>
        <v>139.5</v>
      </c>
      <c r="EU80" s="796"/>
      <c r="EV80" s="796">
        <f t="shared" ref="EV80:FP80" si="513">SUM(EV22:EV29)/1000</f>
        <v>20.6</v>
      </c>
      <c r="EW80" s="796"/>
      <c r="EX80" s="796">
        <f t="shared" si="513"/>
        <v>0</v>
      </c>
      <c r="EY80" s="796"/>
      <c r="EZ80" s="796">
        <f t="shared" si="513"/>
        <v>0</v>
      </c>
      <c r="FA80" s="796"/>
      <c r="FB80" s="796">
        <f t="shared" si="513"/>
        <v>0</v>
      </c>
      <c r="FC80" s="796"/>
      <c r="FD80" s="796">
        <f t="shared" si="513"/>
        <v>0</v>
      </c>
      <c r="FE80" s="796"/>
      <c r="FF80" s="796">
        <f t="shared" si="513"/>
        <v>0</v>
      </c>
      <c r="FG80" s="796"/>
      <c r="FH80" s="796">
        <f t="shared" si="513"/>
        <v>15.3</v>
      </c>
      <c r="FI80" s="796"/>
      <c r="FJ80" s="796">
        <f t="shared" si="513"/>
        <v>1.4</v>
      </c>
      <c r="FK80" s="796"/>
      <c r="FL80" s="796">
        <f t="shared" si="513"/>
        <v>0</v>
      </c>
      <c r="FM80" s="796"/>
      <c r="FN80" s="796">
        <f t="shared" si="513"/>
        <v>0</v>
      </c>
      <c r="FO80" s="796">
        <f t="shared" si="513"/>
        <v>4.4000000000000004</v>
      </c>
      <c r="FP80" s="796">
        <f t="shared" si="513"/>
        <v>181.1</v>
      </c>
      <c r="FQ80" s="796"/>
      <c r="FR80" s="796">
        <f t="shared" ref="FR80:FW80" si="514">SUM(FR22:FR29)/1000</f>
        <v>2173.6</v>
      </c>
      <c r="FS80" s="796">
        <f t="shared" si="514"/>
        <v>0</v>
      </c>
      <c r="FT80" s="796">
        <f t="shared" si="514"/>
        <v>0</v>
      </c>
      <c r="FU80" s="796">
        <f t="shared" si="514"/>
        <v>2173.6</v>
      </c>
      <c r="FV80" s="796">
        <f t="shared" si="514"/>
        <v>656.4</v>
      </c>
      <c r="FW80" s="796">
        <f t="shared" si="514"/>
        <v>2830</v>
      </c>
      <c r="FY80" s="791" t="s">
        <v>528</v>
      </c>
      <c r="FZ80" s="792" t="s">
        <v>869</v>
      </c>
      <c r="GA80" s="793">
        <f>SUM(GA22:GA29)</f>
        <v>247.65</v>
      </c>
      <c r="GB80" s="794" t="s">
        <v>492</v>
      </c>
      <c r="GC80" s="795" t="s">
        <v>492</v>
      </c>
      <c r="GD80" s="796">
        <f>SUM(GD22:GD29)/1000</f>
        <v>3138.2</v>
      </c>
      <c r="GE80" s="796"/>
      <c r="GF80" s="796">
        <f t="shared" ref="GF80:GZ80" si="515">SUM(GF22:GF29)/1000</f>
        <v>566.29999999999995</v>
      </c>
      <c r="GG80" s="796"/>
      <c r="GH80" s="796">
        <f t="shared" si="515"/>
        <v>0</v>
      </c>
      <c r="GI80" s="796"/>
      <c r="GJ80" s="796">
        <f t="shared" si="515"/>
        <v>8</v>
      </c>
      <c r="GK80" s="796"/>
      <c r="GL80" s="796">
        <f t="shared" si="515"/>
        <v>6.6</v>
      </c>
      <c r="GM80" s="796"/>
      <c r="GN80" s="796">
        <f t="shared" si="515"/>
        <v>0</v>
      </c>
      <c r="GO80" s="796"/>
      <c r="GP80" s="796">
        <f t="shared" si="515"/>
        <v>0</v>
      </c>
      <c r="GQ80" s="796"/>
      <c r="GR80" s="796">
        <f t="shared" si="515"/>
        <v>537.4</v>
      </c>
      <c r="GS80" s="796"/>
      <c r="GT80" s="796">
        <f t="shared" si="515"/>
        <v>16</v>
      </c>
      <c r="GU80" s="796"/>
      <c r="GV80" s="796">
        <f t="shared" si="515"/>
        <v>0</v>
      </c>
      <c r="GW80" s="796"/>
      <c r="GX80" s="796">
        <f t="shared" si="515"/>
        <v>0</v>
      </c>
      <c r="GY80" s="796">
        <f t="shared" si="515"/>
        <v>6</v>
      </c>
      <c r="GZ80" s="796">
        <f t="shared" si="515"/>
        <v>4278.3999999999996</v>
      </c>
      <c r="HA80" s="796"/>
      <c r="HB80" s="796">
        <f t="shared" ref="HB80:HG80" si="516">SUM(HB22:HB29)/1000</f>
        <v>51341</v>
      </c>
      <c r="HC80" s="796">
        <f t="shared" si="516"/>
        <v>0</v>
      </c>
      <c r="HD80" s="796">
        <f t="shared" si="516"/>
        <v>0</v>
      </c>
      <c r="HE80" s="796">
        <f t="shared" si="516"/>
        <v>51341</v>
      </c>
      <c r="HF80" s="796">
        <f t="shared" si="516"/>
        <v>15505</v>
      </c>
      <c r="HG80" s="796">
        <f t="shared" si="516"/>
        <v>66845.899999999994</v>
      </c>
    </row>
    <row r="81" spans="1:225" ht="24" hidden="1" x14ac:dyDescent="0.25">
      <c r="A81" s="791"/>
      <c r="B81" s="798" t="s">
        <v>870</v>
      </c>
      <c r="C81" s="799"/>
      <c r="D81" s="794"/>
      <c r="E81" s="795"/>
      <c r="F81" s="796"/>
      <c r="G81" s="800"/>
      <c r="H81" s="800"/>
      <c r="I81" s="801"/>
      <c r="J81" s="800"/>
      <c r="K81" s="801"/>
      <c r="L81" s="800"/>
      <c r="M81" s="801"/>
      <c r="N81" s="800"/>
      <c r="O81" s="801"/>
      <c r="P81" s="800"/>
      <c r="Q81" s="801"/>
      <c r="R81" s="800"/>
      <c r="S81" s="801"/>
      <c r="T81" s="800"/>
      <c r="U81" s="801"/>
      <c r="V81" s="800"/>
      <c r="W81" s="801"/>
      <c r="X81" s="800"/>
      <c r="Y81" s="801"/>
      <c r="Z81" s="800"/>
      <c r="AA81" s="796"/>
      <c r="AB81" s="796"/>
      <c r="AC81" s="802"/>
      <c r="AD81" s="796"/>
      <c r="AE81" s="803"/>
      <c r="AF81" s="800"/>
      <c r="AG81" s="804">
        <v>67</v>
      </c>
      <c r="AH81" s="805"/>
      <c r="AI81" s="805"/>
      <c r="AK81" s="791"/>
      <c r="AL81" s="798" t="s">
        <v>870</v>
      </c>
      <c r="AM81" s="799"/>
      <c r="AN81" s="794"/>
      <c r="AO81" s="795"/>
      <c r="AP81" s="796"/>
      <c r="AQ81" s="796"/>
      <c r="AR81" s="800"/>
      <c r="AS81" s="800"/>
      <c r="AT81" s="800"/>
      <c r="AU81" s="800"/>
      <c r="AV81" s="800"/>
      <c r="AW81" s="800"/>
      <c r="AX81" s="800"/>
      <c r="AY81" s="800"/>
      <c r="AZ81" s="800"/>
      <c r="BA81" s="800"/>
      <c r="BB81" s="800"/>
      <c r="BC81" s="800"/>
      <c r="BD81" s="800"/>
      <c r="BE81" s="800"/>
      <c r="BF81" s="800"/>
      <c r="BG81" s="800"/>
      <c r="BH81" s="800"/>
      <c r="BI81" s="800"/>
      <c r="BJ81" s="800"/>
      <c r="BK81" s="796"/>
      <c r="BL81" s="796"/>
      <c r="BM81" s="802"/>
      <c r="BN81" s="796"/>
      <c r="BO81" s="803"/>
      <c r="BP81" s="800"/>
      <c r="BQ81" s="804">
        <v>41.3</v>
      </c>
      <c r="BR81" s="805"/>
      <c r="BS81" s="805"/>
      <c r="BU81" s="791"/>
      <c r="BV81" s="798" t="s">
        <v>870</v>
      </c>
      <c r="BW81" s="799"/>
      <c r="BX81" s="794"/>
      <c r="BY81" s="795"/>
      <c r="BZ81" s="796"/>
      <c r="CA81" s="796"/>
      <c r="CB81" s="800"/>
      <c r="CC81" s="800"/>
      <c r="CD81" s="800"/>
      <c r="CE81" s="800"/>
      <c r="CF81" s="800"/>
      <c r="CG81" s="800"/>
      <c r="CH81" s="800"/>
      <c r="CI81" s="800"/>
      <c r="CJ81" s="800"/>
      <c r="CK81" s="800"/>
      <c r="CL81" s="800"/>
      <c r="CM81" s="800"/>
      <c r="CN81" s="800"/>
      <c r="CO81" s="800"/>
      <c r="CP81" s="800"/>
      <c r="CQ81" s="800"/>
      <c r="CR81" s="800"/>
      <c r="CS81" s="800"/>
      <c r="CT81" s="800"/>
      <c r="CU81" s="796"/>
      <c r="CV81" s="796"/>
      <c r="CW81" s="802"/>
      <c r="CX81" s="796"/>
      <c r="CY81" s="803"/>
      <c r="CZ81" s="800"/>
      <c r="DA81" s="804">
        <v>29.1</v>
      </c>
      <c r="DB81" s="805"/>
      <c r="DC81" s="805"/>
      <c r="DE81" s="791"/>
      <c r="DF81" s="798" t="s">
        <v>870</v>
      </c>
      <c r="DG81" s="799"/>
      <c r="DH81" s="794"/>
      <c r="DI81" s="795"/>
      <c r="DJ81" s="796"/>
      <c r="DK81" s="796"/>
      <c r="DL81" s="800"/>
      <c r="DM81" s="800"/>
      <c r="DN81" s="800"/>
      <c r="DO81" s="800"/>
      <c r="DP81" s="800"/>
      <c r="DQ81" s="800"/>
      <c r="DR81" s="800"/>
      <c r="DS81" s="800"/>
      <c r="DT81" s="800"/>
      <c r="DU81" s="800"/>
      <c r="DV81" s="800"/>
      <c r="DW81" s="800"/>
      <c r="DX81" s="800"/>
      <c r="DY81" s="800"/>
      <c r="DZ81" s="800"/>
      <c r="EA81" s="800"/>
      <c r="EB81" s="800"/>
      <c r="EC81" s="800"/>
      <c r="ED81" s="800"/>
      <c r="EE81" s="796"/>
      <c r="EF81" s="796"/>
      <c r="EG81" s="802"/>
      <c r="EH81" s="796"/>
      <c r="EI81" s="803"/>
      <c r="EJ81" s="800"/>
      <c r="EK81" s="804">
        <v>8.8000000000000007</v>
      </c>
      <c r="EL81" s="805"/>
      <c r="EM81" s="805"/>
      <c r="EO81" s="791"/>
      <c r="EP81" s="798" t="s">
        <v>870</v>
      </c>
      <c r="EQ81" s="799"/>
      <c r="ER81" s="794"/>
      <c r="ES81" s="795"/>
      <c r="ET81" s="796"/>
      <c r="EU81" s="796"/>
      <c r="EV81" s="800"/>
      <c r="EW81" s="800"/>
      <c r="EX81" s="800"/>
      <c r="EY81" s="800"/>
      <c r="EZ81" s="800"/>
      <c r="FA81" s="800"/>
      <c r="FB81" s="800"/>
      <c r="FC81" s="800"/>
      <c r="FD81" s="800"/>
      <c r="FE81" s="800"/>
      <c r="FF81" s="800"/>
      <c r="FG81" s="800"/>
      <c r="FH81" s="800"/>
      <c r="FI81" s="800"/>
      <c r="FJ81" s="800"/>
      <c r="FK81" s="800"/>
      <c r="FL81" s="800"/>
      <c r="FM81" s="800"/>
      <c r="FN81" s="800"/>
      <c r="FO81" s="796"/>
      <c r="FP81" s="796"/>
      <c r="FQ81" s="802"/>
      <c r="FR81" s="796"/>
      <c r="FS81" s="803"/>
      <c r="FT81" s="800"/>
      <c r="FU81" s="804">
        <v>4</v>
      </c>
      <c r="FV81" s="805"/>
      <c r="FW81" s="805"/>
      <c r="FY81" s="791"/>
      <c r="FZ81" s="798" t="s">
        <v>870</v>
      </c>
      <c r="GA81" s="799"/>
      <c r="GB81" s="794"/>
      <c r="GC81" s="795"/>
      <c r="GD81" s="796"/>
      <c r="GE81" s="796"/>
      <c r="GF81" s="800"/>
      <c r="GG81" s="796"/>
      <c r="GH81" s="800"/>
      <c r="GI81" s="796"/>
      <c r="GJ81" s="800"/>
      <c r="GK81" s="796"/>
      <c r="GL81" s="800"/>
      <c r="GM81" s="796"/>
      <c r="GN81" s="800"/>
      <c r="GO81" s="796"/>
      <c r="GP81" s="800"/>
      <c r="GQ81" s="796"/>
      <c r="GR81" s="800"/>
      <c r="GS81" s="796"/>
      <c r="GT81" s="800"/>
      <c r="GU81" s="796"/>
      <c r="GV81" s="800"/>
      <c r="GW81" s="796"/>
      <c r="GX81" s="800"/>
      <c r="GY81" s="796"/>
      <c r="GZ81" s="796"/>
      <c r="HA81" s="802"/>
      <c r="HB81" s="796"/>
      <c r="HC81" s="803"/>
      <c r="HD81" s="800"/>
      <c r="HE81" s="806">
        <f t="shared" ref="HE81:HE85" si="517">AG81+BQ81+DA81+EK81+FU81</f>
        <v>150.19999999999999</v>
      </c>
      <c r="HF81" s="805"/>
      <c r="HG81" s="805"/>
    </row>
    <row r="82" spans="1:225" ht="36" hidden="1" x14ac:dyDescent="0.25">
      <c r="A82" s="791"/>
      <c r="B82" s="798" t="s">
        <v>871</v>
      </c>
      <c r="C82" s="799"/>
      <c r="D82" s="794"/>
      <c r="E82" s="795"/>
      <c r="F82" s="796"/>
      <c r="G82" s="800"/>
      <c r="H82" s="800"/>
      <c r="I82" s="801"/>
      <c r="J82" s="800"/>
      <c r="K82" s="801"/>
      <c r="L82" s="800"/>
      <c r="M82" s="801"/>
      <c r="N82" s="800"/>
      <c r="O82" s="801"/>
      <c r="P82" s="800"/>
      <c r="Q82" s="801"/>
      <c r="R82" s="800"/>
      <c r="S82" s="801"/>
      <c r="T82" s="800"/>
      <c r="U82" s="801"/>
      <c r="V82" s="800"/>
      <c r="W82" s="801"/>
      <c r="X82" s="800"/>
      <c r="Y82" s="801"/>
      <c r="Z82" s="800"/>
      <c r="AA82" s="796"/>
      <c r="AB82" s="796"/>
      <c r="AC82" s="802"/>
      <c r="AD82" s="796"/>
      <c r="AE82" s="803"/>
      <c r="AF82" s="800"/>
      <c r="AG82" s="804">
        <f>16722/7*12</f>
        <v>28666.3</v>
      </c>
      <c r="AH82" s="805"/>
      <c r="AI82" s="805"/>
      <c r="AK82" s="791"/>
      <c r="AL82" s="798" t="s">
        <v>871</v>
      </c>
      <c r="AM82" s="799"/>
      <c r="AN82" s="794"/>
      <c r="AO82" s="795"/>
      <c r="AP82" s="796"/>
      <c r="AQ82" s="796"/>
      <c r="AR82" s="800"/>
      <c r="AS82" s="800"/>
      <c r="AT82" s="800"/>
      <c r="AU82" s="800"/>
      <c r="AV82" s="800"/>
      <c r="AW82" s="800"/>
      <c r="AX82" s="800"/>
      <c r="AY82" s="800"/>
      <c r="AZ82" s="800"/>
      <c r="BA82" s="800"/>
      <c r="BB82" s="800"/>
      <c r="BC82" s="800"/>
      <c r="BD82" s="800"/>
      <c r="BE82" s="800"/>
      <c r="BF82" s="800"/>
      <c r="BG82" s="800"/>
      <c r="BH82" s="800"/>
      <c r="BI82" s="800"/>
      <c r="BJ82" s="800"/>
      <c r="BK82" s="796"/>
      <c r="BL82" s="796"/>
      <c r="BM82" s="802"/>
      <c r="BN82" s="796"/>
      <c r="BO82" s="803"/>
      <c r="BP82" s="800"/>
      <c r="BQ82" s="804">
        <f>7995.3/7*12</f>
        <v>13706.2</v>
      </c>
      <c r="BR82" s="805"/>
      <c r="BS82" s="805"/>
      <c r="BU82" s="791"/>
      <c r="BV82" s="798" t="s">
        <v>871</v>
      </c>
      <c r="BW82" s="799"/>
      <c r="BX82" s="794"/>
      <c r="BY82" s="795"/>
      <c r="BZ82" s="796"/>
      <c r="CA82" s="796"/>
      <c r="CB82" s="800"/>
      <c r="CC82" s="800"/>
      <c r="CD82" s="800"/>
      <c r="CE82" s="800"/>
      <c r="CF82" s="800"/>
      <c r="CG82" s="800"/>
      <c r="CH82" s="800"/>
      <c r="CI82" s="800"/>
      <c r="CJ82" s="800"/>
      <c r="CK82" s="800"/>
      <c r="CL82" s="800"/>
      <c r="CM82" s="800"/>
      <c r="CN82" s="800"/>
      <c r="CO82" s="800"/>
      <c r="CP82" s="800"/>
      <c r="CQ82" s="800"/>
      <c r="CR82" s="800"/>
      <c r="CS82" s="800"/>
      <c r="CT82" s="800"/>
      <c r="CU82" s="796"/>
      <c r="CV82" s="796"/>
      <c r="CW82" s="802"/>
      <c r="CX82" s="796"/>
      <c r="CY82" s="803"/>
      <c r="CZ82" s="800"/>
      <c r="DA82" s="804">
        <f>6288.7/7*12</f>
        <v>10780.6</v>
      </c>
      <c r="DB82" s="805"/>
      <c r="DC82" s="805"/>
      <c r="DE82" s="791"/>
      <c r="DF82" s="798" t="s">
        <v>871</v>
      </c>
      <c r="DG82" s="799"/>
      <c r="DH82" s="794"/>
      <c r="DI82" s="795"/>
      <c r="DJ82" s="796"/>
      <c r="DK82" s="796"/>
      <c r="DL82" s="800"/>
      <c r="DM82" s="800"/>
      <c r="DN82" s="800"/>
      <c r="DO82" s="800"/>
      <c r="DP82" s="800"/>
      <c r="DQ82" s="800"/>
      <c r="DR82" s="800"/>
      <c r="DS82" s="800"/>
      <c r="DT82" s="800"/>
      <c r="DU82" s="800"/>
      <c r="DV82" s="800"/>
      <c r="DW82" s="800"/>
      <c r="DX82" s="800"/>
      <c r="DY82" s="800"/>
      <c r="DZ82" s="800"/>
      <c r="EA82" s="800"/>
      <c r="EB82" s="800"/>
      <c r="EC82" s="800"/>
      <c r="ED82" s="800"/>
      <c r="EE82" s="796"/>
      <c r="EF82" s="796"/>
      <c r="EG82" s="802"/>
      <c r="EH82" s="796"/>
      <c r="EI82" s="803"/>
      <c r="EJ82" s="800"/>
      <c r="EK82" s="804">
        <f>1754.7/7*12</f>
        <v>3008.1</v>
      </c>
      <c r="EL82" s="805"/>
      <c r="EM82" s="805"/>
      <c r="EO82" s="791"/>
      <c r="EP82" s="798" t="s">
        <v>871</v>
      </c>
      <c r="EQ82" s="799"/>
      <c r="ER82" s="794"/>
      <c r="ES82" s="795"/>
      <c r="ET82" s="796"/>
      <c r="EU82" s="796"/>
      <c r="EV82" s="800"/>
      <c r="EW82" s="800"/>
      <c r="EX82" s="800"/>
      <c r="EY82" s="800"/>
      <c r="EZ82" s="800"/>
      <c r="FA82" s="800"/>
      <c r="FB82" s="800"/>
      <c r="FC82" s="800"/>
      <c r="FD82" s="800"/>
      <c r="FE82" s="800"/>
      <c r="FF82" s="800"/>
      <c r="FG82" s="800"/>
      <c r="FH82" s="800"/>
      <c r="FI82" s="800"/>
      <c r="FJ82" s="800"/>
      <c r="FK82" s="800"/>
      <c r="FL82" s="800"/>
      <c r="FM82" s="800"/>
      <c r="FN82" s="800"/>
      <c r="FO82" s="796"/>
      <c r="FP82" s="796"/>
      <c r="FQ82" s="802"/>
      <c r="FR82" s="796"/>
      <c r="FS82" s="803"/>
      <c r="FT82" s="800"/>
      <c r="FU82" s="804">
        <f>819.2/7*12</f>
        <v>1404.3</v>
      </c>
      <c r="FV82" s="805"/>
      <c r="FW82" s="805"/>
      <c r="FY82" s="791"/>
      <c r="FZ82" s="798" t="s">
        <v>871</v>
      </c>
      <c r="GA82" s="799"/>
      <c r="GB82" s="794"/>
      <c r="GC82" s="795"/>
      <c r="GD82" s="796"/>
      <c r="GE82" s="796"/>
      <c r="GF82" s="800"/>
      <c r="GG82" s="796"/>
      <c r="GH82" s="800"/>
      <c r="GI82" s="796"/>
      <c r="GJ82" s="800"/>
      <c r="GK82" s="796"/>
      <c r="GL82" s="800"/>
      <c r="GM82" s="796"/>
      <c r="GN82" s="800"/>
      <c r="GO82" s="796"/>
      <c r="GP82" s="800"/>
      <c r="GQ82" s="796"/>
      <c r="GR82" s="800"/>
      <c r="GS82" s="796"/>
      <c r="GT82" s="800"/>
      <c r="GU82" s="796"/>
      <c r="GV82" s="800"/>
      <c r="GW82" s="796"/>
      <c r="GX82" s="800"/>
      <c r="GY82" s="796"/>
      <c r="GZ82" s="796"/>
      <c r="HA82" s="802"/>
      <c r="HB82" s="796"/>
      <c r="HC82" s="803"/>
      <c r="HD82" s="800"/>
      <c r="HE82" s="806">
        <f t="shared" si="517"/>
        <v>57565.5</v>
      </c>
      <c r="HF82" s="805"/>
      <c r="HG82" s="805"/>
    </row>
    <row r="83" spans="1:225" ht="36" hidden="1" x14ac:dyDescent="0.25">
      <c r="A83" s="791"/>
      <c r="B83" s="798" t="s">
        <v>872</v>
      </c>
      <c r="C83" s="799"/>
      <c r="D83" s="794"/>
      <c r="E83" s="795"/>
      <c r="F83" s="796"/>
      <c r="G83" s="800"/>
      <c r="H83" s="800"/>
      <c r="I83" s="801"/>
      <c r="J83" s="800"/>
      <c r="K83" s="801"/>
      <c r="L83" s="800"/>
      <c r="M83" s="801"/>
      <c r="N83" s="800"/>
      <c r="O83" s="801"/>
      <c r="P83" s="800"/>
      <c r="Q83" s="801"/>
      <c r="R83" s="800"/>
      <c r="S83" s="801"/>
      <c r="T83" s="800"/>
      <c r="U83" s="801"/>
      <c r="V83" s="800"/>
      <c r="W83" s="801"/>
      <c r="X83" s="800"/>
      <c r="Y83" s="801"/>
      <c r="Z83" s="800"/>
      <c r="AA83" s="796"/>
      <c r="AB83" s="796"/>
      <c r="AC83" s="802"/>
      <c r="AD83" s="796"/>
      <c r="AE83" s="803"/>
      <c r="AF83" s="800"/>
      <c r="AG83" s="804">
        <f>42.7*2</f>
        <v>85.4</v>
      </c>
      <c r="AH83" s="805"/>
      <c r="AI83" s="805"/>
      <c r="AK83" s="791"/>
      <c r="AL83" s="798" t="s">
        <v>872</v>
      </c>
      <c r="AM83" s="799"/>
      <c r="AN83" s="794"/>
      <c r="AO83" s="795"/>
      <c r="AP83" s="796"/>
      <c r="AQ83" s="796"/>
      <c r="AR83" s="800"/>
      <c r="AS83" s="800"/>
      <c r="AT83" s="800"/>
      <c r="AU83" s="800"/>
      <c r="AV83" s="800"/>
      <c r="AW83" s="800"/>
      <c r="AX83" s="800"/>
      <c r="AY83" s="800"/>
      <c r="AZ83" s="800"/>
      <c r="BA83" s="800"/>
      <c r="BB83" s="800"/>
      <c r="BC83" s="800"/>
      <c r="BD83" s="800"/>
      <c r="BE83" s="800"/>
      <c r="BF83" s="800"/>
      <c r="BG83" s="800"/>
      <c r="BH83" s="800"/>
      <c r="BI83" s="800"/>
      <c r="BJ83" s="800"/>
      <c r="BK83" s="796"/>
      <c r="BL83" s="796"/>
      <c r="BM83" s="802"/>
      <c r="BN83" s="796"/>
      <c r="BO83" s="803"/>
      <c r="BP83" s="800"/>
      <c r="BQ83" s="804">
        <f>368.9*2</f>
        <v>737.8</v>
      </c>
      <c r="BR83" s="805"/>
      <c r="BS83" s="805"/>
      <c r="BU83" s="791"/>
      <c r="BV83" s="798" t="s">
        <v>872</v>
      </c>
      <c r="BW83" s="799"/>
      <c r="BX83" s="794"/>
      <c r="BY83" s="795"/>
      <c r="BZ83" s="796"/>
      <c r="CA83" s="796"/>
      <c r="CB83" s="800"/>
      <c r="CC83" s="800"/>
      <c r="CD83" s="800"/>
      <c r="CE83" s="800"/>
      <c r="CF83" s="800"/>
      <c r="CG83" s="800"/>
      <c r="CH83" s="800"/>
      <c r="CI83" s="800"/>
      <c r="CJ83" s="800"/>
      <c r="CK83" s="800"/>
      <c r="CL83" s="800"/>
      <c r="CM83" s="800"/>
      <c r="CN83" s="800"/>
      <c r="CO83" s="800"/>
      <c r="CP83" s="800"/>
      <c r="CQ83" s="800"/>
      <c r="CR83" s="800"/>
      <c r="CS83" s="800"/>
      <c r="CT83" s="800"/>
      <c r="CU83" s="796"/>
      <c r="CV83" s="796"/>
      <c r="CW83" s="802"/>
      <c r="CX83" s="796"/>
      <c r="CY83" s="803"/>
      <c r="CZ83" s="800"/>
      <c r="DA83" s="804">
        <f>0*2</f>
        <v>0</v>
      </c>
      <c r="DB83" s="805"/>
      <c r="DC83" s="805"/>
      <c r="DE83" s="791"/>
      <c r="DF83" s="798" t="s">
        <v>872</v>
      </c>
      <c r="DG83" s="799"/>
      <c r="DH83" s="794"/>
      <c r="DI83" s="795"/>
      <c r="DJ83" s="796"/>
      <c r="DK83" s="796"/>
      <c r="DL83" s="800"/>
      <c r="DM83" s="800"/>
      <c r="DN83" s="800"/>
      <c r="DO83" s="800"/>
      <c r="DP83" s="800"/>
      <c r="DQ83" s="800"/>
      <c r="DR83" s="800"/>
      <c r="DS83" s="800"/>
      <c r="DT83" s="800"/>
      <c r="DU83" s="800"/>
      <c r="DV83" s="800"/>
      <c r="DW83" s="800"/>
      <c r="DX83" s="800"/>
      <c r="DY83" s="800"/>
      <c r="DZ83" s="800"/>
      <c r="EA83" s="800"/>
      <c r="EB83" s="800"/>
      <c r="EC83" s="800"/>
      <c r="ED83" s="800"/>
      <c r="EE83" s="796"/>
      <c r="EF83" s="796"/>
      <c r="EG83" s="802"/>
      <c r="EH83" s="796"/>
      <c r="EI83" s="803"/>
      <c r="EJ83" s="800"/>
      <c r="EK83" s="804">
        <f>0*2</f>
        <v>0</v>
      </c>
      <c r="EL83" s="805"/>
      <c r="EM83" s="805"/>
      <c r="EO83" s="791"/>
      <c r="EP83" s="798" t="s">
        <v>872</v>
      </c>
      <c r="EQ83" s="799"/>
      <c r="ER83" s="794"/>
      <c r="ES83" s="795"/>
      <c r="ET83" s="796"/>
      <c r="EU83" s="796"/>
      <c r="EV83" s="800"/>
      <c r="EW83" s="800"/>
      <c r="EX83" s="800"/>
      <c r="EY83" s="800"/>
      <c r="EZ83" s="800"/>
      <c r="FA83" s="800"/>
      <c r="FB83" s="800"/>
      <c r="FC83" s="800"/>
      <c r="FD83" s="800"/>
      <c r="FE83" s="800"/>
      <c r="FF83" s="800"/>
      <c r="FG83" s="800"/>
      <c r="FH83" s="800"/>
      <c r="FI83" s="800"/>
      <c r="FJ83" s="800"/>
      <c r="FK83" s="800"/>
      <c r="FL83" s="800"/>
      <c r="FM83" s="800"/>
      <c r="FN83" s="800"/>
      <c r="FO83" s="796"/>
      <c r="FP83" s="796"/>
      <c r="FQ83" s="802"/>
      <c r="FR83" s="796"/>
      <c r="FS83" s="803"/>
      <c r="FT83" s="800"/>
      <c r="FU83" s="804">
        <f>0*2</f>
        <v>0</v>
      </c>
      <c r="FV83" s="805"/>
      <c r="FW83" s="805"/>
      <c r="FY83" s="791"/>
      <c r="FZ83" s="798" t="s">
        <v>872</v>
      </c>
      <c r="GA83" s="799"/>
      <c r="GB83" s="794"/>
      <c r="GC83" s="795"/>
      <c r="GD83" s="796"/>
      <c r="GE83" s="796"/>
      <c r="GF83" s="800"/>
      <c r="GG83" s="796"/>
      <c r="GH83" s="800"/>
      <c r="GI83" s="796"/>
      <c r="GJ83" s="800"/>
      <c r="GK83" s="796"/>
      <c r="GL83" s="800"/>
      <c r="GM83" s="796"/>
      <c r="GN83" s="800"/>
      <c r="GO83" s="796"/>
      <c r="GP83" s="800"/>
      <c r="GQ83" s="796"/>
      <c r="GR83" s="800"/>
      <c r="GS83" s="796"/>
      <c r="GT83" s="800"/>
      <c r="GU83" s="796"/>
      <c r="GV83" s="800"/>
      <c r="GW83" s="796"/>
      <c r="GX83" s="800"/>
      <c r="GY83" s="796"/>
      <c r="GZ83" s="796"/>
      <c r="HA83" s="802"/>
      <c r="HB83" s="796"/>
      <c r="HC83" s="803"/>
      <c r="HD83" s="800"/>
      <c r="HE83" s="806">
        <f t="shared" si="517"/>
        <v>823.2</v>
      </c>
      <c r="HF83" s="805"/>
      <c r="HG83" s="805"/>
    </row>
    <row r="84" spans="1:225" ht="36" hidden="1" x14ac:dyDescent="0.25">
      <c r="A84" s="791"/>
      <c r="B84" s="807" t="s">
        <v>873</v>
      </c>
      <c r="C84" s="799"/>
      <c r="D84" s="794"/>
      <c r="E84" s="795"/>
      <c r="F84" s="796"/>
      <c r="G84" s="800"/>
      <c r="H84" s="800"/>
      <c r="I84" s="801"/>
      <c r="J84" s="800"/>
      <c r="K84" s="801"/>
      <c r="L84" s="800"/>
      <c r="M84" s="801"/>
      <c r="N84" s="800"/>
      <c r="O84" s="801"/>
      <c r="P84" s="800"/>
      <c r="Q84" s="801"/>
      <c r="R84" s="800"/>
      <c r="S84" s="801"/>
      <c r="T84" s="800"/>
      <c r="U84" s="801"/>
      <c r="V84" s="800"/>
      <c r="W84" s="801"/>
      <c r="X84" s="800"/>
      <c r="Y84" s="801"/>
      <c r="Z84" s="800"/>
      <c r="AA84" s="796"/>
      <c r="AB84" s="796"/>
      <c r="AC84" s="802"/>
      <c r="AD84" s="796"/>
      <c r="AE84" s="803"/>
      <c r="AF84" s="800"/>
      <c r="AG84" s="804">
        <v>12</v>
      </c>
      <c r="AH84" s="805"/>
      <c r="AI84" s="805"/>
      <c r="AK84" s="791"/>
      <c r="AL84" s="807" t="s">
        <v>873</v>
      </c>
      <c r="AM84" s="799"/>
      <c r="AN84" s="794"/>
      <c r="AO84" s="795"/>
      <c r="AP84" s="796"/>
      <c r="AQ84" s="796"/>
      <c r="AR84" s="800"/>
      <c r="AS84" s="800"/>
      <c r="AT84" s="800"/>
      <c r="AU84" s="800"/>
      <c r="AV84" s="800"/>
      <c r="AW84" s="800"/>
      <c r="AX84" s="800"/>
      <c r="AY84" s="800"/>
      <c r="AZ84" s="800"/>
      <c r="BA84" s="800"/>
      <c r="BB84" s="800"/>
      <c r="BC84" s="800"/>
      <c r="BD84" s="800"/>
      <c r="BE84" s="800"/>
      <c r="BF84" s="800"/>
      <c r="BG84" s="800"/>
      <c r="BH84" s="800"/>
      <c r="BI84" s="800"/>
      <c r="BJ84" s="800"/>
      <c r="BK84" s="796"/>
      <c r="BL84" s="796"/>
      <c r="BM84" s="802"/>
      <c r="BN84" s="796"/>
      <c r="BO84" s="803"/>
      <c r="BP84" s="800"/>
      <c r="BQ84" s="804">
        <v>7.1</v>
      </c>
      <c r="BR84" s="805"/>
      <c r="BS84" s="805"/>
      <c r="BU84" s="791"/>
      <c r="BV84" s="807" t="s">
        <v>873</v>
      </c>
      <c r="BW84" s="799"/>
      <c r="BX84" s="794"/>
      <c r="BY84" s="795"/>
      <c r="BZ84" s="796"/>
      <c r="CA84" s="796"/>
      <c r="CB84" s="800"/>
      <c r="CC84" s="800"/>
      <c r="CD84" s="800"/>
      <c r="CE84" s="800"/>
      <c r="CF84" s="800"/>
      <c r="CG84" s="800"/>
      <c r="CH84" s="800"/>
      <c r="CI84" s="800"/>
      <c r="CJ84" s="800"/>
      <c r="CK84" s="800"/>
      <c r="CL84" s="800"/>
      <c r="CM84" s="800"/>
      <c r="CN84" s="800"/>
      <c r="CO84" s="800"/>
      <c r="CP84" s="800"/>
      <c r="CQ84" s="800"/>
      <c r="CR84" s="800"/>
      <c r="CS84" s="800"/>
      <c r="CT84" s="800"/>
      <c r="CU84" s="796"/>
      <c r="CV84" s="796"/>
      <c r="CW84" s="802"/>
      <c r="CX84" s="796"/>
      <c r="CY84" s="803"/>
      <c r="CZ84" s="800"/>
      <c r="DA84" s="804">
        <v>10</v>
      </c>
      <c r="DB84" s="805"/>
      <c r="DC84" s="805"/>
      <c r="DE84" s="791"/>
      <c r="DF84" s="807" t="s">
        <v>873</v>
      </c>
      <c r="DG84" s="799"/>
      <c r="DH84" s="794"/>
      <c r="DI84" s="795"/>
      <c r="DJ84" s="796"/>
      <c r="DK84" s="796"/>
      <c r="DL84" s="800"/>
      <c r="DM84" s="800"/>
      <c r="DN84" s="800"/>
      <c r="DO84" s="800"/>
      <c r="DP84" s="800"/>
      <c r="DQ84" s="800"/>
      <c r="DR84" s="800"/>
      <c r="DS84" s="800"/>
      <c r="DT84" s="800"/>
      <c r="DU84" s="800"/>
      <c r="DV84" s="800"/>
      <c r="DW84" s="800"/>
      <c r="DX84" s="800"/>
      <c r="DY84" s="800"/>
      <c r="DZ84" s="800"/>
      <c r="EA84" s="800"/>
      <c r="EB84" s="800"/>
      <c r="EC84" s="800"/>
      <c r="ED84" s="800"/>
      <c r="EE84" s="796"/>
      <c r="EF84" s="796"/>
      <c r="EG84" s="802"/>
      <c r="EH84" s="796"/>
      <c r="EI84" s="803"/>
      <c r="EJ84" s="800"/>
      <c r="EK84" s="808">
        <v>2.95</v>
      </c>
      <c r="EL84" s="805"/>
      <c r="EM84" s="805"/>
      <c r="EO84" s="791"/>
      <c r="EP84" s="807" t="s">
        <v>873</v>
      </c>
      <c r="EQ84" s="799"/>
      <c r="ER84" s="794"/>
      <c r="ES84" s="795"/>
      <c r="ET84" s="796"/>
      <c r="EU84" s="796"/>
      <c r="EV84" s="800"/>
      <c r="EW84" s="800"/>
      <c r="EX84" s="800"/>
      <c r="EY84" s="800"/>
      <c r="EZ84" s="800"/>
      <c r="FA84" s="800"/>
      <c r="FB84" s="800"/>
      <c r="FC84" s="800"/>
      <c r="FD84" s="800"/>
      <c r="FE84" s="800"/>
      <c r="FF84" s="800"/>
      <c r="FG84" s="800"/>
      <c r="FH84" s="800"/>
      <c r="FI84" s="800"/>
      <c r="FJ84" s="800"/>
      <c r="FK84" s="800"/>
      <c r="FL84" s="800"/>
      <c r="FM84" s="800"/>
      <c r="FN84" s="800"/>
      <c r="FO84" s="796"/>
      <c r="FP84" s="796"/>
      <c r="FQ84" s="802"/>
      <c r="FR84" s="796"/>
      <c r="FS84" s="803"/>
      <c r="FT84" s="800"/>
      <c r="FU84" s="804">
        <v>6</v>
      </c>
      <c r="FV84" s="805"/>
      <c r="FW84" s="805"/>
      <c r="FY84" s="791"/>
      <c r="FZ84" s="807" t="s">
        <v>873</v>
      </c>
      <c r="GA84" s="799"/>
      <c r="GB84" s="794"/>
      <c r="GC84" s="795"/>
      <c r="GD84" s="796"/>
      <c r="GE84" s="796"/>
      <c r="GF84" s="800"/>
      <c r="GG84" s="796"/>
      <c r="GH84" s="800"/>
      <c r="GI84" s="796"/>
      <c r="GJ84" s="800"/>
      <c r="GK84" s="796"/>
      <c r="GL84" s="800"/>
      <c r="GM84" s="796"/>
      <c r="GN84" s="800"/>
      <c r="GO84" s="796"/>
      <c r="GP84" s="800"/>
      <c r="GQ84" s="796"/>
      <c r="GR84" s="800"/>
      <c r="GS84" s="796"/>
      <c r="GT84" s="800"/>
      <c r="GU84" s="796"/>
      <c r="GV84" s="800"/>
      <c r="GW84" s="796"/>
      <c r="GX84" s="800"/>
      <c r="GY84" s="796"/>
      <c r="GZ84" s="796"/>
      <c r="HA84" s="802"/>
      <c r="HB84" s="796"/>
      <c r="HC84" s="803"/>
      <c r="HD84" s="800"/>
      <c r="HE84" s="809">
        <f t="shared" si="517"/>
        <v>38.049999999999997</v>
      </c>
      <c r="HF84" s="805"/>
      <c r="HG84" s="805"/>
    </row>
    <row r="85" spans="1:225" ht="35.25" hidden="1" customHeight="1" x14ac:dyDescent="0.25">
      <c r="A85" s="791"/>
      <c r="B85" s="807" t="s">
        <v>874</v>
      </c>
      <c r="C85" s="799"/>
      <c r="D85" s="794"/>
      <c r="E85" s="795"/>
      <c r="F85" s="796"/>
      <c r="G85" s="800"/>
      <c r="H85" s="800"/>
      <c r="I85" s="801"/>
      <c r="J85" s="800"/>
      <c r="K85" s="801"/>
      <c r="L85" s="800"/>
      <c r="M85" s="801"/>
      <c r="N85" s="800"/>
      <c r="O85" s="801"/>
      <c r="P85" s="800"/>
      <c r="Q85" s="801"/>
      <c r="R85" s="800"/>
      <c r="S85" s="801"/>
      <c r="T85" s="800"/>
      <c r="U85" s="801"/>
      <c r="V85" s="800"/>
      <c r="W85" s="801"/>
      <c r="X85" s="800"/>
      <c r="Y85" s="801"/>
      <c r="Z85" s="800"/>
      <c r="AA85" s="796"/>
      <c r="AB85" s="796"/>
      <c r="AC85" s="802"/>
      <c r="AD85" s="796"/>
      <c r="AE85" s="803"/>
      <c r="AF85" s="800"/>
      <c r="AG85" s="804">
        <f>928.4/7*12</f>
        <v>1591.5</v>
      </c>
      <c r="AH85" s="805"/>
      <c r="AI85" s="805"/>
      <c r="AK85" s="791"/>
      <c r="AL85" s="807" t="s">
        <v>874</v>
      </c>
      <c r="AM85" s="799"/>
      <c r="AN85" s="794"/>
      <c r="AO85" s="795"/>
      <c r="AP85" s="796"/>
      <c r="AQ85" s="796"/>
      <c r="AR85" s="800"/>
      <c r="AS85" s="800"/>
      <c r="AT85" s="800"/>
      <c r="AU85" s="800"/>
      <c r="AV85" s="800"/>
      <c r="AW85" s="800"/>
      <c r="AX85" s="800"/>
      <c r="AY85" s="800"/>
      <c r="AZ85" s="800"/>
      <c r="BA85" s="800"/>
      <c r="BB85" s="800"/>
      <c r="BC85" s="800"/>
      <c r="BD85" s="800"/>
      <c r="BE85" s="800"/>
      <c r="BF85" s="800"/>
      <c r="BG85" s="800"/>
      <c r="BH85" s="800"/>
      <c r="BI85" s="800"/>
      <c r="BJ85" s="800"/>
      <c r="BK85" s="796"/>
      <c r="BL85" s="796"/>
      <c r="BM85" s="802"/>
      <c r="BN85" s="796"/>
      <c r="BO85" s="803"/>
      <c r="BP85" s="800"/>
      <c r="BQ85" s="804">
        <f>811/7*12</f>
        <v>1390.3</v>
      </c>
      <c r="BR85" s="805"/>
      <c r="BS85" s="805"/>
      <c r="BU85" s="791"/>
      <c r="BV85" s="807" t="s">
        <v>874</v>
      </c>
      <c r="BW85" s="799"/>
      <c r="BX85" s="794"/>
      <c r="BY85" s="795"/>
      <c r="BZ85" s="796"/>
      <c r="CA85" s="796"/>
      <c r="CB85" s="800"/>
      <c r="CC85" s="800"/>
      <c r="CD85" s="800"/>
      <c r="CE85" s="800"/>
      <c r="CF85" s="800"/>
      <c r="CG85" s="800"/>
      <c r="CH85" s="800"/>
      <c r="CI85" s="800"/>
      <c r="CJ85" s="800"/>
      <c r="CK85" s="800"/>
      <c r="CL85" s="800"/>
      <c r="CM85" s="800"/>
      <c r="CN85" s="800"/>
      <c r="CO85" s="800"/>
      <c r="CP85" s="800"/>
      <c r="CQ85" s="800"/>
      <c r="CR85" s="800"/>
      <c r="CS85" s="800"/>
      <c r="CT85" s="800"/>
      <c r="CU85" s="796"/>
      <c r="CV85" s="796"/>
      <c r="CW85" s="802"/>
      <c r="CX85" s="796"/>
      <c r="CY85" s="803"/>
      <c r="CZ85" s="800"/>
      <c r="DA85" s="804">
        <f>695.9/7*12</f>
        <v>1193</v>
      </c>
      <c r="DB85" s="805"/>
      <c r="DC85" s="805"/>
      <c r="DE85" s="791"/>
      <c r="DF85" s="807" t="s">
        <v>874</v>
      </c>
      <c r="DG85" s="799"/>
      <c r="DH85" s="794"/>
      <c r="DI85" s="795"/>
      <c r="DJ85" s="796"/>
      <c r="DK85" s="796"/>
      <c r="DL85" s="800"/>
      <c r="DM85" s="800"/>
      <c r="DN85" s="800"/>
      <c r="DO85" s="800"/>
      <c r="DP85" s="800"/>
      <c r="DQ85" s="800"/>
      <c r="DR85" s="800"/>
      <c r="DS85" s="800"/>
      <c r="DT85" s="800"/>
      <c r="DU85" s="800"/>
      <c r="DV85" s="800"/>
      <c r="DW85" s="800"/>
      <c r="DX85" s="800"/>
      <c r="DY85" s="800"/>
      <c r="DZ85" s="800"/>
      <c r="EA85" s="800"/>
      <c r="EB85" s="800"/>
      <c r="EC85" s="800"/>
      <c r="ED85" s="800"/>
      <c r="EE85" s="796"/>
      <c r="EF85" s="796"/>
      <c r="EG85" s="802"/>
      <c r="EH85" s="796"/>
      <c r="EI85" s="803"/>
      <c r="EJ85" s="800"/>
      <c r="EK85" s="804">
        <f>335.3/7*12</f>
        <v>574.79999999999995</v>
      </c>
      <c r="EL85" s="805"/>
      <c r="EM85" s="805"/>
      <c r="EO85" s="791"/>
      <c r="EP85" s="807" t="s">
        <v>874</v>
      </c>
      <c r="EQ85" s="799"/>
      <c r="ER85" s="794"/>
      <c r="ES85" s="795"/>
      <c r="ET85" s="796"/>
      <c r="EU85" s="796"/>
      <c r="EV85" s="800"/>
      <c r="EW85" s="800"/>
      <c r="EX85" s="800"/>
      <c r="EY85" s="800"/>
      <c r="EZ85" s="800"/>
      <c r="FA85" s="800"/>
      <c r="FB85" s="800"/>
      <c r="FC85" s="800"/>
      <c r="FD85" s="800"/>
      <c r="FE85" s="800"/>
      <c r="FF85" s="800"/>
      <c r="FG85" s="800"/>
      <c r="FH85" s="800"/>
      <c r="FI85" s="800"/>
      <c r="FJ85" s="800"/>
      <c r="FK85" s="800"/>
      <c r="FL85" s="800"/>
      <c r="FM85" s="800"/>
      <c r="FN85" s="800"/>
      <c r="FO85" s="796"/>
      <c r="FP85" s="796"/>
      <c r="FQ85" s="802"/>
      <c r="FR85" s="796"/>
      <c r="FS85" s="803"/>
      <c r="FT85" s="800"/>
      <c r="FU85" s="804">
        <f>526.2/7*12</f>
        <v>902.1</v>
      </c>
      <c r="FV85" s="805"/>
      <c r="FW85" s="805"/>
      <c r="FY85" s="791"/>
      <c r="FZ85" s="807" t="s">
        <v>874</v>
      </c>
      <c r="GA85" s="799"/>
      <c r="GB85" s="794"/>
      <c r="GC85" s="795"/>
      <c r="GD85" s="796"/>
      <c r="GE85" s="796"/>
      <c r="GF85" s="800"/>
      <c r="GG85" s="796"/>
      <c r="GH85" s="800"/>
      <c r="GI85" s="796"/>
      <c r="GJ85" s="800"/>
      <c r="GK85" s="796"/>
      <c r="GL85" s="800"/>
      <c r="GM85" s="796"/>
      <c r="GN85" s="800"/>
      <c r="GO85" s="796"/>
      <c r="GP85" s="800"/>
      <c r="GQ85" s="796"/>
      <c r="GR85" s="800"/>
      <c r="GS85" s="796"/>
      <c r="GT85" s="800"/>
      <c r="GU85" s="796"/>
      <c r="GV85" s="800"/>
      <c r="GW85" s="796"/>
      <c r="GX85" s="800"/>
      <c r="GY85" s="796"/>
      <c r="GZ85" s="796"/>
      <c r="HA85" s="802"/>
      <c r="HB85" s="796"/>
      <c r="HC85" s="803"/>
      <c r="HD85" s="800"/>
      <c r="HE85" s="806">
        <f t="shared" si="517"/>
        <v>5651.7</v>
      </c>
      <c r="HF85" s="805"/>
      <c r="HG85" s="805"/>
    </row>
    <row r="86" spans="1:225" ht="24" hidden="1" x14ac:dyDescent="0.25">
      <c r="A86" s="791"/>
      <c r="B86" s="792" t="s">
        <v>875</v>
      </c>
      <c r="C86" s="799"/>
      <c r="D86" s="794"/>
      <c r="E86" s="795"/>
      <c r="F86" s="796"/>
      <c r="G86" s="800"/>
      <c r="H86" s="800"/>
      <c r="I86" s="801"/>
      <c r="J86" s="800"/>
      <c r="K86" s="801"/>
      <c r="L86" s="800"/>
      <c r="M86" s="801"/>
      <c r="N86" s="800"/>
      <c r="O86" s="801"/>
      <c r="P86" s="800"/>
      <c r="Q86" s="801"/>
      <c r="R86" s="800"/>
      <c r="S86" s="801"/>
      <c r="T86" s="800"/>
      <c r="U86" s="801"/>
      <c r="V86" s="800"/>
      <c r="W86" s="801"/>
      <c r="X86" s="800"/>
      <c r="Y86" s="801"/>
      <c r="Z86" s="800"/>
      <c r="AA86" s="796"/>
      <c r="AB86" s="796"/>
      <c r="AC86" s="802"/>
      <c r="AD86" s="796"/>
      <c r="AE86" s="803"/>
      <c r="AF86" s="800"/>
      <c r="AG86" s="810">
        <v>34378.699999999997</v>
      </c>
      <c r="AH86" s="805"/>
      <c r="AI86" s="805"/>
      <c r="AK86" s="791"/>
      <c r="AL86" s="792" t="s">
        <v>875</v>
      </c>
      <c r="AM86" s="799"/>
      <c r="AN86" s="794"/>
      <c r="AO86" s="795"/>
      <c r="AP86" s="796"/>
      <c r="AQ86" s="800"/>
      <c r="AR86" s="800"/>
      <c r="AS86" s="801"/>
      <c r="AT86" s="800"/>
      <c r="AU86" s="801"/>
      <c r="AV86" s="800"/>
      <c r="AW86" s="801"/>
      <c r="AX86" s="800"/>
      <c r="AY86" s="801"/>
      <c r="AZ86" s="800"/>
      <c r="BA86" s="801"/>
      <c r="BB86" s="800"/>
      <c r="BC86" s="801"/>
      <c r="BD86" s="800"/>
      <c r="BE86" s="801"/>
      <c r="BF86" s="800"/>
      <c r="BG86" s="801"/>
      <c r="BH86" s="800"/>
      <c r="BI86" s="801"/>
      <c r="BJ86" s="800"/>
      <c r="BK86" s="796"/>
      <c r="BL86" s="796"/>
      <c r="BM86" s="802"/>
      <c r="BN86" s="796"/>
      <c r="BO86" s="803"/>
      <c r="BP86" s="800"/>
      <c r="BQ86" s="810">
        <v>34378.699999999997</v>
      </c>
      <c r="BR86" s="805"/>
      <c r="BS86" s="805"/>
      <c r="BU86" s="791"/>
      <c r="BV86" s="792" t="s">
        <v>875</v>
      </c>
      <c r="BW86" s="799"/>
      <c r="BX86" s="794"/>
      <c r="BY86" s="795"/>
      <c r="BZ86" s="796"/>
      <c r="CA86" s="800"/>
      <c r="CB86" s="800"/>
      <c r="CC86" s="801"/>
      <c r="CD86" s="800"/>
      <c r="CE86" s="801"/>
      <c r="CF86" s="800"/>
      <c r="CG86" s="801"/>
      <c r="CH86" s="800"/>
      <c r="CI86" s="801"/>
      <c r="CJ86" s="800"/>
      <c r="CK86" s="801"/>
      <c r="CL86" s="800"/>
      <c r="CM86" s="801"/>
      <c r="CN86" s="800"/>
      <c r="CO86" s="801"/>
      <c r="CP86" s="800"/>
      <c r="CQ86" s="801"/>
      <c r="CR86" s="800"/>
      <c r="CS86" s="801"/>
      <c r="CT86" s="800"/>
      <c r="CU86" s="796"/>
      <c r="CV86" s="796"/>
      <c r="CW86" s="802"/>
      <c r="CX86" s="796"/>
      <c r="CY86" s="803"/>
      <c r="CZ86" s="800"/>
      <c r="DA86" s="810">
        <v>34378.699999999997</v>
      </c>
      <c r="DB86" s="805"/>
      <c r="DC86" s="805"/>
      <c r="DE86" s="791"/>
      <c r="DF86" s="792" t="s">
        <v>875</v>
      </c>
      <c r="DG86" s="799"/>
      <c r="DH86" s="794"/>
      <c r="DI86" s="795"/>
      <c r="DJ86" s="796"/>
      <c r="DK86" s="800"/>
      <c r="DL86" s="800"/>
      <c r="DM86" s="801"/>
      <c r="DN86" s="800"/>
      <c r="DO86" s="801"/>
      <c r="DP86" s="800"/>
      <c r="DQ86" s="801"/>
      <c r="DR86" s="800"/>
      <c r="DS86" s="801"/>
      <c r="DT86" s="800"/>
      <c r="DU86" s="801"/>
      <c r="DV86" s="800"/>
      <c r="DW86" s="801"/>
      <c r="DX86" s="800"/>
      <c r="DY86" s="801"/>
      <c r="DZ86" s="800"/>
      <c r="EA86" s="801"/>
      <c r="EB86" s="800"/>
      <c r="EC86" s="801"/>
      <c r="ED86" s="800"/>
      <c r="EE86" s="796"/>
      <c r="EF86" s="796"/>
      <c r="EG86" s="802"/>
      <c r="EH86" s="796"/>
      <c r="EI86" s="803"/>
      <c r="EJ86" s="800"/>
      <c r="EK86" s="810">
        <v>34378.699999999997</v>
      </c>
      <c r="EL86" s="805"/>
      <c r="EM86" s="805"/>
      <c r="EO86" s="791"/>
      <c r="EP86" s="792" t="s">
        <v>875</v>
      </c>
      <c r="EQ86" s="799"/>
      <c r="ER86" s="794"/>
      <c r="ES86" s="795"/>
      <c r="ET86" s="796"/>
      <c r="EU86" s="800"/>
      <c r="EV86" s="800"/>
      <c r="EW86" s="801"/>
      <c r="EX86" s="800"/>
      <c r="EY86" s="801"/>
      <c r="EZ86" s="800"/>
      <c r="FA86" s="801"/>
      <c r="FB86" s="800"/>
      <c r="FC86" s="801"/>
      <c r="FD86" s="800"/>
      <c r="FE86" s="801"/>
      <c r="FF86" s="800"/>
      <c r="FG86" s="801"/>
      <c r="FH86" s="800"/>
      <c r="FI86" s="801"/>
      <c r="FJ86" s="800"/>
      <c r="FK86" s="801"/>
      <c r="FL86" s="800"/>
      <c r="FM86" s="801"/>
      <c r="FN86" s="800"/>
      <c r="FO86" s="796"/>
      <c r="FP86" s="796"/>
      <c r="FQ86" s="802"/>
      <c r="FR86" s="796"/>
      <c r="FS86" s="803"/>
      <c r="FT86" s="800"/>
      <c r="FU86" s="810">
        <v>34378.699999999997</v>
      </c>
      <c r="FV86" s="805"/>
      <c r="FW86" s="805"/>
      <c r="FY86" s="791"/>
      <c r="FZ86" s="792" t="s">
        <v>875</v>
      </c>
      <c r="GA86" s="799"/>
      <c r="GB86" s="794"/>
      <c r="GC86" s="795"/>
      <c r="GD86" s="796"/>
      <c r="GE86" s="800"/>
      <c r="GF86" s="800"/>
      <c r="GG86" s="801"/>
      <c r="GH86" s="800"/>
      <c r="GI86" s="801"/>
      <c r="GJ86" s="800"/>
      <c r="GK86" s="801"/>
      <c r="GL86" s="800"/>
      <c r="GM86" s="801"/>
      <c r="GN86" s="800"/>
      <c r="GO86" s="801"/>
      <c r="GP86" s="800"/>
      <c r="GQ86" s="801"/>
      <c r="GR86" s="800"/>
      <c r="GS86" s="801"/>
      <c r="GT86" s="800"/>
      <c r="GU86" s="801"/>
      <c r="GV86" s="800"/>
      <c r="GW86" s="801"/>
      <c r="GX86" s="800"/>
      <c r="GY86" s="796"/>
      <c r="GZ86" s="796"/>
      <c r="HA86" s="802"/>
      <c r="HB86" s="796"/>
      <c r="HC86" s="803"/>
      <c r="HD86" s="800"/>
      <c r="HE86" s="810">
        <v>34378.699999999997</v>
      </c>
      <c r="HF86" s="805"/>
      <c r="HG86" s="805"/>
    </row>
    <row r="87" spans="1:225" ht="24" hidden="1" x14ac:dyDescent="0.25">
      <c r="A87" s="791"/>
      <c r="B87" s="792" t="s">
        <v>876</v>
      </c>
      <c r="C87" s="799"/>
      <c r="D87" s="794"/>
      <c r="E87" s="795"/>
      <c r="F87" s="796"/>
      <c r="G87" s="800"/>
      <c r="H87" s="800"/>
      <c r="I87" s="801"/>
      <c r="J87" s="800"/>
      <c r="K87" s="801"/>
      <c r="L87" s="800"/>
      <c r="M87" s="801"/>
      <c r="N87" s="800"/>
      <c r="O87" s="801"/>
      <c r="P87" s="800"/>
      <c r="Q87" s="801"/>
      <c r="R87" s="800"/>
      <c r="S87" s="801"/>
      <c r="T87" s="800"/>
      <c r="U87" s="801"/>
      <c r="V87" s="800"/>
      <c r="W87" s="801"/>
      <c r="X87" s="800"/>
      <c r="Y87" s="801"/>
      <c r="Z87" s="800"/>
      <c r="AA87" s="796"/>
      <c r="AB87" s="796"/>
      <c r="AC87" s="802"/>
      <c r="AD87" s="796"/>
      <c r="AE87" s="803"/>
      <c r="AF87" s="800"/>
      <c r="AG87" s="805">
        <f>(AG80-AG85+AG83)/AG81/12*1000</f>
        <v>23031</v>
      </c>
      <c r="AH87" s="805"/>
      <c r="AI87" s="805"/>
      <c r="AK87" s="791"/>
      <c r="AL87" s="792" t="s">
        <v>876</v>
      </c>
      <c r="AM87" s="799"/>
      <c r="AN87" s="794"/>
      <c r="AO87" s="795"/>
      <c r="AP87" s="796"/>
      <c r="AQ87" s="796"/>
      <c r="AR87" s="800"/>
      <c r="AS87" s="800"/>
      <c r="AT87" s="800"/>
      <c r="AU87" s="800"/>
      <c r="AV87" s="800"/>
      <c r="AW87" s="800"/>
      <c r="AX87" s="800"/>
      <c r="AY87" s="800"/>
      <c r="AZ87" s="800"/>
      <c r="BA87" s="800"/>
      <c r="BB87" s="800"/>
      <c r="BC87" s="800"/>
      <c r="BD87" s="800"/>
      <c r="BE87" s="800"/>
      <c r="BF87" s="800"/>
      <c r="BG87" s="800"/>
      <c r="BH87" s="800"/>
      <c r="BI87" s="800"/>
      <c r="BJ87" s="800"/>
      <c r="BK87" s="796"/>
      <c r="BL87" s="796"/>
      <c r="BM87" s="802"/>
      <c r="BN87" s="796"/>
      <c r="BO87" s="803"/>
      <c r="BP87" s="800"/>
      <c r="BQ87" s="805">
        <f>(BQ80-BQ85+BQ83)/BQ81/12*1000</f>
        <v>28447.5</v>
      </c>
      <c r="BR87" s="805"/>
      <c r="BS87" s="805"/>
      <c r="BU87" s="791"/>
      <c r="BV87" s="792" t="s">
        <v>876</v>
      </c>
      <c r="BW87" s="799"/>
      <c r="BX87" s="794"/>
      <c r="BY87" s="795"/>
      <c r="BZ87" s="796"/>
      <c r="CA87" s="796"/>
      <c r="CB87" s="800"/>
      <c r="CC87" s="800"/>
      <c r="CD87" s="800"/>
      <c r="CE87" s="800"/>
      <c r="CF87" s="800"/>
      <c r="CG87" s="800"/>
      <c r="CH87" s="800"/>
      <c r="CI87" s="800"/>
      <c r="CJ87" s="800"/>
      <c r="CK87" s="800"/>
      <c r="CL87" s="800"/>
      <c r="CM87" s="800"/>
      <c r="CN87" s="800"/>
      <c r="CO87" s="800"/>
      <c r="CP87" s="800"/>
      <c r="CQ87" s="800"/>
      <c r="CR87" s="800"/>
      <c r="CS87" s="800"/>
      <c r="CT87" s="800"/>
      <c r="CU87" s="796"/>
      <c r="CV87" s="796"/>
      <c r="CW87" s="802"/>
      <c r="CX87" s="796"/>
      <c r="CY87" s="803"/>
      <c r="CZ87" s="800"/>
      <c r="DA87" s="805">
        <f>(DA80-DA85+DA83)/DA81/12*1000</f>
        <v>27222.2</v>
      </c>
      <c r="DB87" s="805"/>
      <c r="DC87" s="805"/>
      <c r="DE87" s="791"/>
      <c r="DF87" s="792" t="s">
        <v>876</v>
      </c>
      <c r="DG87" s="799"/>
      <c r="DH87" s="794"/>
      <c r="DI87" s="795"/>
      <c r="DJ87" s="796"/>
      <c r="DK87" s="796"/>
      <c r="DL87" s="800"/>
      <c r="DM87" s="800"/>
      <c r="DN87" s="800"/>
      <c r="DO87" s="800"/>
      <c r="DP87" s="800"/>
      <c r="DQ87" s="800"/>
      <c r="DR87" s="800"/>
      <c r="DS87" s="800"/>
      <c r="DT87" s="800"/>
      <c r="DU87" s="800"/>
      <c r="DV87" s="800"/>
      <c r="DW87" s="800"/>
      <c r="DX87" s="800"/>
      <c r="DY87" s="800"/>
      <c r="DZ87" s="800"/>
      <c r="EA87" s="800"/>
      <c r="EB87" s="800"/>
      <c r="EC87" s="800"/>
      <c r="ED87" s="800"/>
      <c r="EE87" s="796"/>
      <c r="EF87" s="796"/>
      <c r="EG87" s="802"/>
      <c r="EH87" s="796"/>
      <c r="EI87" s="803"/>
      <c r="EJ87" s="800"/>
      <c r="EK87" s="805">
        <f>(EK80-EK85+EK83)/EK81/12*1000</f>
        <v>29540.7</v>
      </c>
      <c r="EL87" s="805"/>
      <c r="EM87" s="805"/>
      <c r="EO87" s="791"/>
      <c r="EP87" s="792" t="s">
        <v>876</v>
      </c>
      <c r="EQ87" s="799"/>
      <c r="ER87" s="794"/>
      <c r="ES87" s="795"/>
      <c r="ET87" s="796"/>
      <c r="EU87" s="796"/>
      <c r="EV87" s="800"/>
      <c r="EW87" s="800"/>
      <c r="EX87" s="800"/>
      <c r="EY87" s="800"/>
      <c r="EZ87" s="800"/>
      <c r="FA87" s="800"/>
      <c r="FB87" s="800"/>
      <c r="FC87" s="800"/>
      <c r="FD87" s="800"/>
      <c r="FE87" s="800"/>
      <c r="FF87" s="800"/>
      <c r="FG87" s="800"/>
      <c r="FH87" s="800"/>
      <c r="FI87" s="800"/>
      <c r="FJ87" s="800"/>
      <c r="FK87" s="800"/>
      <c r="FL87" s="800"/>
      <c r="FM87" s="800"/>
      <c r="FN87" s="800"/>
      <c r="FO87" s="796"/>
      <c r="FP87" s="796"/>
      <c r="FQ87" s="802"/>
      <c r="FR87" s="796"/>
      <c r="FS87" s="803"/>
      <c r="FT87" s="800"/>
      <c r="FU87" s="805">
        <f>(FU80-FU85+FU83)/FU81/12*1000</f>
        <v>26489.599999999999</v>
      </c>
      <c r="FV87" s="805"/>
      <c r="FW87" s="805"/>
      <c r="FY87" s="791"/>
      <c r="FZ87" s="792" t="s">
        <v>876</v>
      </c>
      <c r="GA87" s="799"/>
      <c r="GB87" s="794"/>
      <c r="GC87" s="795"/>
      <c r="GD87" s="796"/>
      <c r="GE87" s="796"/>
      <c r="GF87" s="800"/>
      <c r="GG87" s="796"/>
      <c r="GH87" s="800"/>
      <c r="GI87" s="796"/>
      <c r="GJ87" s="800"/>
      <c r="GK87" s="796"/>
      <c r="GL87" s="800"/>
      <c r="GM87" s="796"/>
      <c r="GN87" s="800"/>
      <c r="GO87" s="796"/>
      <c r="GP87" s="800"/>
      <c r="GQ87" s="796"/>
      <c r="GR87" s="800"/>
      <c r="GS87" s="796"/>
      <c r="GT87" s="800"/>
      <c r="GU87" s="796"/>
      <c r="GV87" s="800"/>
      <c r="GW87" s="796"/>
      <c r="GX87" s="800"/>
      <c r="GY87" s="796"/>
      <c r="GZ87" s="796"/>
      <c r="HA87" s="802"/>
      <c r="HB87" s="796"/>
      <c r="HC87" s="803"/>
      <c r="HD87" s="800"/>
      <c r="HE87" s="805">
        <f>(HE80-HE85+HE83)/HE81/12*1000</f>
        <v>25805.9</v>
      </c>
      <c r="HF87" s="805"/>
      <c r="HG87" s="805"/>
    </row>
    <row r="88" spans="1:225" ht="24" hidden="1" x14ac:dyDescent="0.25">
      <c r="A88" s="791"/>
      <c r="B88" s="811" t="s">
        <v>877</v>
      </c>
      <c r="C88" s="799"/>
      <c r="D88" s="794"/>
      <c r="E88" s="795"/>
      <c r="F88" s="796"/>
      <c r="G88" s="800"/>
      <c r="H88" s="800"/>
      <c r="I88" s="801"/>
      <c r="J88" s="800"/>
      <c r="K88" s="801"/>
      <c r="L88" s="800"/>
      <c r="M88" s="801"/>
      <c r="N88" s="800"/>
      <c r="O88" s="801"/>
      <c r="P88" s="800"/>
      <c r="Q88" s="801"/>
      <c r="R88" s="800"/>
      <c r="S88" s="801"/>
      <c r="T88" s="800"/>
      <c r="U88" s="801"/>
      <c r="V88" s="800"/>
      <c r="W88" s="801"/>
      <c r="X88" s="800"/>
      <c r="Y88" s="801"/>
      <c r="Z88" s="800"/>
      <c r="AA88" s="796"/>
      <c r="AB88" s="796"/>
      <c r="AC88" s="802"/>
      <c r="AD88" s="796"/>
      <c r="AE88" s="803"/>
      <c r="AF88" s="800"/>
      <c r="AG88" s="812">
        <f>(AG86-AG87)*AG81*12/1000</f>
        <v>9123.6</v>
      </c>
      <c r="AH88" s="812">
        <f>AG88*0.302</f>
        <v>2755.3</v>
      </c>
      <c r="AI88" s="812">
        <f>AG88+AH88</f>
        <v>11878.9</v>
      </c>
      <c r="AK88" s="791"/>
      <c r="AL88" s="811" t="s">
        <v>877</v>
      </c>
      <c r="AM88" s="799"/>
      <c r="AN88" s="794"/>
      <c r="AO88" s="795"/>
      <c r="AP88" s="796"/>
      <c r="AQ88" s="796"/>
      <c r="AR88" s="800"/>
      <c r="AS88" s="800"/>
      <c r="AT88" s="800"/>
      <c r="AU88" s="800"/>
      <c r="AV88" s="800"/>
      <c r="AW88" s="800"/>
      <c r="AX88" s="800"/>
      <c r="AY88" s="800"/>
      <c r="AZ88" s="800"/>
      <c r="BA88" s="800"/>
      <c r="BB88" s="800"/>
      <c r="BC88" s="800"/>
      <c r="BD88" s="800"/>
      <c r="BE88" s="800"/>
      <c r="BF88" s="800"/>
      <c r="BG88" s="800"/>
      <c r="BH88" s="800"/>
      <c r="BI88" s="800"/>
      <c r="BJ88" s="800"/>
      <c r="BK88" s="796"/>
      <c r="BL88" s="796"/>
      <c r="BM88" s="802"/>
      <c r="BN88" s="796"/>
      <c r="BO88" s="803"/>
      <c r="BP88" s="800"/>
      <c r="BQ88" s="812">
        <f>(BQ86-BQ87)*BQ81*12/1000</f>
        <v>2939.5</v>
      </c>
      <c r="BR88" s="812">
        <f>BQ88*0.302</f>
        <v>887.7</v>
      </c>
      <c r="BS88" s="812">
        <f>BQ88+BR88</f>
        <v>3827.2</v>
      </c>
      <c r="BU88" s="791"/>
      <c r="BV88" s="811" t="s">
        <v>877</v>
      </c>
      <c r="BW88" s="799"/>
      <c r="BX88" s="794"/>
      <c r="BY88" s="795"/>
      <c r="BZ88" s="796"/>
      <c r="CA88" s="796"/>
      <c r="CB88" s="800"/>
      <c r="CC88" s="800"/>
      <c r="CD88" s="800"/>
      <c r="CE88" s="800"/>
      <c r="CF88" s="800"/>
      <c r="CG88" s="800"/>
      <c r="CH88" s="800"/>
      <c r="CI88" s="800"/>
      <c r="CJ88" s="800"/>
      <c r="CK88" s="800"/>
      <c r="CL88" s="800"/>
      <c r="CM88" s="800"/>
      <c r="CN88" s="800"/>
      <c r="CO88" s="800"/>
      <c r="CP88" s="800"/>
      <c r="CQ88" s="800"/>
      <c r="CR88" s="800"/>
      <c r="CS88" s="800"/>
      <c r="CT88" s="800"/>
      <c r="CU88" s="796"/>
      <c r="CV88" s="796"/>
      <c r="CW88" s="802"/>
      <c r="CX88" s="796"/>
      <c r="CY88" s="803"/>
      <c r="CZ88" s="800"/>
      <c r="DA88" s="812">
        <f>(DA86-DA87)*DA81*12/1000</f>
        <v>2499</v>
      </c>
      <c r="DB88" s="812">
        <f>DA88*0.302</f>
        <v>754.7</v>
      </c>
      <c r="DC88" s="812">
        <f>DA88+DB88</f>
        <v>3253.7</v>
      </c>
      <c r="DE88" s="791"/>
      <c r="DF88" s="811" t="s">
        <v>877</v>
      </c>
      <c r="DG88" s="799"/>
      <c r="DH88" s="794"/>
      <c r="DI88" s="795"/>
      <c r="DJ88" s="796"/>
      <c r="DK88" s="796"/>
      <c r="DL88" s="800"/>
      <c r="DM88" s="800"/>
      <c r="DN88" s="800"/>
      <c r="DO88" s="800"/>
      <c r="DP88" s="800"/>
      <c r="DQ88" s="800"/>
      <c r="DR88" s="800"/>
      <c r="DS88" s="800"/>
      <c r="DT88" s="800"/>
      <c r="DU88" s="800"/>
      <c r="DV88" s="800"/>
      <c r="DW88" s="800"/>
      <c r="DX88" s="800"/>
      <c r="DY88" s="800"/>
      <c r="DZ88" s="800"/>
      <c r="EA88" s="800"/>
      <c r="EB88" s="800"/>
      <c r="EC88" s="800"/>
      <c r="ED88" s="800"/>
      <c r="EE88" s="796"/>
      <c r="EF88" s="796"/>
      <c r="EG88" s="802"/>
      <c r="EH88" s="796"/>
      <c r="EI88" s="803"/>
      <c r="EJ88" s="800"/>
      <c r="EK88" s="812">
        <f>(EK86-EK87)*EK81*12/1000</f>
        <v>510.9</v>
      </c>
      <c r="EL88" s="812">
        <f>EK88*0.302</f>
        <v>154.30000000000001</v>
      </c>
      <c r="EM88" s="812">
        <f>EK88+EL88</f>
        <v>665.2</v>
      </c>
      <c r="EO88" s="791"/>
      <c r="EP88" s="811" t="s">
        <v>877</v>
      </c>
      <c r="EQ88" s="799"/>
      <c r="ER88" s="794"/>
      <c r="ES88" s="795"/>
      <c r="ET88" s="796"/>
      <c r="EU88" s="796"/>
      <c r="EV88" s="800"/>
      <c r="EW88" s="800"/>
      <c r="EX88" s="800"/>
      <c r="EY88" s="800"/>
      <c r="EZ88" s="800"/>
      <c r="FA88" s="800"/>
      <c r="FB88" s="800"/>
      <c r="FC88" s="800"/>
      <c r="FD88" s="800"/>
      <c r="FE88" s="800"/>
      <c r="FF88" s="800"/>
      <c r="FG88" s="800"/>
      <c r="FH88" s="800"/>
      <c r="FI88" s="800"/>
      <c r="FJ88" s="800"/>
      <c r="FK88" s="800"/>
      <c r="FL88" s="800"/>
      <c r="FM88" s="800"/>
      <c r="FN88" s="800"/>
      <c r="FO88" s="796"/>
      <c r="FP88" s="796"/>
      <c r="FQ88" s="802"/>
      <c r="FR88" s="796"/>
      <c r="FS88" s="803"/>
      <c r="FT88" s="800"/>
      <c r="FU88" s="812">
        <f>(FU86-FU87)*FU81*12/1000</f>
        <v>378.7</v>
      </c>
      <c r="FV88" s="812">
        <f>FU88*0.302</f>
        <v>114.4</v>
      </c>
      <c r="FW88" s="812">
        <f>FU88+FV88</f>
        <v>493.1</v>
      </c>
      <c r="FY88" s="791"/>
      <c r="FZ88" s="811" t="s">
        <v>877</v>
      </c>
      <c r="GA88" s="799"/>
      <c r="GB88" s="794"/>
      <c r="GC88" s="795"/>
      <c r="GD88" s="796"/>
      <c r="GE88" s="796"/>
      <c r="GF88" s="800"/>
      <c r="GG88" s="796"/>
      <c r="GH88" s="800"/>
      <c r="GI88" s="796"/>
      <c r="GJ88" s="800"/>
      <c r="GK88" s="796"/>
      <c r="GL88" s="800"/>
      <c r="GM88" s="796"/>
      <c r="GN88" s="800"/>
      <c r="GO88" s="796"/>
      <c r="GP88" s="800"/>
      <c r="GQ88" s="796"/>
      <c r="GR88" s="800"/>
      <c r="GS88" s="796"/>
      <c r="GT88" s="800"/>
      <c r="GU88" s="796"/>
      <c r="GV88" s="800"/>
      <c r="GW88" s="796"/>
      <c r="GX88" s="800"/>
      <c r="GY88" s="796"/>
      <c r="GZ88" s="796"/>
      <c r="HA88" s="802"/>
      <c r="HB88" s="796"/>
      <c r="HC88" s="803"/>
      <c r="HD88" s="800"/>
      <c r="HE88" s="812">
        <f>AG88+BQ88+DA88+EK88+FU88</f>
        <v>15451.7</v>
      </c>
      <c r="HF88" s="812">
        <f>AH88+BR88+DB88+EL88+FV88</f>
        <v>4666.3999999999996</v>
      </c>
      <c r="HG88" s="812">
        <f>HE88+HF88</f>
        <v>20118.099999999999</v>
      </c>
      <c r="HP88" s="750">
        <f t="shared" ref="HP88:HP91" si="518">AI88+BS88+DC88+EM88+FW88</f>
        <v>20118.099999999999</v>
      </c>
      <c r="HQ88" s="750">
        <f t="shared" ref="HQ88:HQ91" si="519">HP88-HG88</f>
        <v>0</v>
      </c>
    </row>
    <row r="89" spans="1:225" ht="30" hidden="1" customHeight="1" x14ac:dyDescent="0.25">
      <c r="A89" s="1041" t="s">
        <v>878</v>
      </c>
      <c r="B89" s="1042"/>
      <c r="C89" s="784"/>
      <c r="D89" s="785"/>
      <c r="E89" s="786"/>
      <c r="F89" s="784"/>
      <c r="G89" s="787"/>
      <c r="H89" s="784"/>
      <c r="I89" s="788"/>
      <c r="J89" s="784"/>
      <c r="K89" s="788"/>
      <c r="L89" s="784"/>
      <c r="M89" s="788"/>
      <c r="N89" s="784"/>
      <c r="O89" s="788"/>
      <c r="P89" s="784"/>
      <c r="Q89" s="788"/>
      <c r="R89" s="784"/>
      <c r="S89" s="788"/>
      <c r="T89" s="784"/>
      <c r="U89" s="788"/>
      <c r="V89" s="784"/>
      <c r="W89" s="788"/>
      <c r="X89" s="784"/>
      <c r="Y89" s="788"/>
      <c r="Z89" s="784"/>
      <c r="AA89" s="784"/>
      <c r="AB89" s="784"/>
      <c r="AC89" s="784"/>
      <c r="AD89" s="784"/>
      <c r="AE89" s="784"/>
      <c r="AF89" s="784"/>
      <c r="AG89" s="813">
        <f>AG79+AG88</f>
        <v>43538.7</v>
      </c>
      <c r="AH89" s="813">
        <f t="shared" ref="AH89" si="520">AH79+AH88</f>
        <v>13148.7</v>
      </c>
      <c r="AI89" s="787">
        <f t="shared" ref="AI89:AI91" si="521">AG89+AH89</f>
        <v>56687.4</v>
      </c>
      <c r="AJ89" s="750"/>
      <c r="AK89" s="1041" t="s">
        <v>879</v>
      </c>
      <c r="AL89" s="1042"/>
      <c r="AM89" s="784"/>
      <c r="AN89" s="785"/>
      <c r="AO89" s="786"/>
      <c r="AP89" s="784"/>
      <c r="AQ89" s="784"/>
      <c r="AR89" s="784"/>
      <c r="AS89" s="784"/>
      <c r="AT89" s="784"/>
      <c r="AU89" s="784"/>
      <c r="AV89" s="784"/>
      <c r="AW89" s="784"/>
      <c r="AX89" s="784"/>
      <c r="AY89" s="784"/>
      <c r="AZ89" s="784"/>
      <c r="BA89" s="784"/>
      <c r="BB89" s="784"/>
      <c r="BC89" s="784"/>
      <c r="BD89" s="784"/>
      <c r="BE89" s="784"/>
      <c r="BF89" s="784"/>
      <c r="BG89" s="784"/>
      <c r="BH89" s="784"/>
      <c r="BI89" s="784"/>
      <c r="BJ89" s="784"/>
      <c r="BK89" s="784"/>
      <c r="BL89" s="784"/>
      <c r="BM89" s="784"/>
      <c r="BN89" s="784"/>
      <c r="BO89" s="784"/>
      <c r="BP89" s="784"/>
      <c r="BQ89" s="813">
        <f>BQ79+BQ88</f>
        <v>27149.8</v>
      </c>
      <c r="BR89" s="813">
        <f t="shared" ref="BR89" si="522">BR79+BR88</f>
        <v>8199.2000000000007</v>
      </c>
      <c r="BS89" s="787">
        <f t="shared" ref="BS89:BS91" si="523">BQ89+BR89</f>
        <v>35349</v>
      </c>
      <c r="BU89" s="1041" t="s">
        <v>879</v>
      </c>
      <c r="BV89" s="1042"/>
      <c r="BW89" s="784"/>
      <c r="BX89" s="785"/>
      <c r="BY89" s="786"/>
      <c r="BZ89" s="784"/>
      <c r="CA89" s="784"/>
      <c r="CB89" s="784"/>
      <c r="CC89" s="784"/>
      <c r="CD89" s="784"/>
      <c r="CE89" s="784"/>
      <c r="CF89" s="784"/>
      <c r="CG89" s="784"/>
      <c r="CH89" s="784"/>
      <c r="CI89" s="784"/>
      <c r="CJ89" s="784"/>
      <c r="CK89" s="784"/>
      <c r="CL89" s="784"/>
      <c r="CM89" s="784"/>
      <c r="CN89" s="784"/>
      <c r="CO89" s="784"/>
      <c r="CP89" s="784"/>
      <c r="CQ89" s="784"/>
      <c r="CR89" s="784"/>
      <c r="CS89" s="784"/>
      <c r="CT89" s="784"/>
      <c r="CU89" s="784"/>
      <c r="CV89" s="784"/>
      <c r="CW89" s="784"/>
      <c r="CX89" s="784"/>
      <c r="CY89" s="784"/>
      <c r="CZ89" s="784"/>
      <c r="DA89" s="813">
        <f>DA79+DA88</f>
        <v>27141.8</v>
      </c>
      <c r="DB89" s="813">
        <f t="shared" ref="DB89" si="524">DB79+DB88</f>
        <v>8196.7999999999993</v>
      </c>
      <c r="DC89" s="787">
        <f t="shared" ref="DC89:DC91" si="525">DA89+DB89</f>
        <v>35338.6</v>
      </c>
      <c r="DE89" s="1041" t="s">
        <v>879</v>
      </c>
      <c r="DF89" s="1042"/>
      <c r="DG89" s="784"/>
      <c r="DH89" s="785"/>
      <c r="DI89" s="786"/>
      <c r="DJ89" s="784"/>
      <c r="DK89" s="784"/>
      <c r="DL89" s="784"/>
      <c r="DM89" s="784"/>
      <c r="DN89" s="784"/>
      <c r="DO89" s="784"/>
      <c r="DP89" s="784"/>
      <c r="DQ89" s="784"/>
      <c r="DR89" s="784"/>
      <c r="DS89" s="784"/>
      <c r="DT89" s="784"/>
      <c r="DU89" s="784"/>
      <c r="DV89" s="784"/>
      <c r="DW89" s="784"/>
      <c r="DX89" s="784"/>
      <c r="DY89" s="784"/>
      <c r="DZ89" s="784"/>
      <c r="EA89" s="784"/>
      <c r="EB89" s="784"/>
      <c r="EC89" s="784"/>
      <c r="ED89" s="784"/>
      <c r="EE89" s="784"/>
      <c r="EF89" s="784"/>
      <c r="EG89" s="784"/>
      <c r="EH89" s="784"/>
      <c r="EI89" s="784"/>
      <c r="EJ89" s="784"/>
      <c r="EK89" s="813">
        <f>EK79+EK88</f>
        <v>8771.9</v>
      </c>
      <c r="EL89" s="813">
        <f t="shared" ref="EL89" si="526">EL79+EL88</f>
        <v>2649.1</v>
      </c>
      <c r="EM89" s="787">
        <f t="shared" ref="EM89:EM91" si="527">EK89+EL89</f>
        <v>11421</v>
      </c>
      <c r="EO89" s="1041" t="s">
        <v>879</v>
      </c>
      <c r="EP89" s="1042"/>
      <c r="EQ89" s="784"/>
      <c r="ER89" s="785"/>
      <c r="ES89" s="786"/>
      <c r="ET89" s="784"/>
      <c r="EU89" s="784"/>
      <c r="EV89" s="784"/>
      <c r="EW89" s="784"/>
      <c r="EX89" s="784"/>
      <c r="EY89" s="784"/>
      <c r="EZ89" s="784"/>
      <c r="FA89" s="784"/>
      <c r="FB89" s="784"/>
      <c r="FC89" s="784"/>
      <c r="FD89" s="784"/>
      <c r="FE89" s="784"/>
      <c r="FF89" s="784"/>
      <c r="FG89" s="784"/>
      <c r="FH89" s="784"/>
      <c r="FI89" s="784"/>
      <c r="FJ89" s="784"/>
      <c r="FK89" s="784"/>
      <c r="FL89" s="784"/>
      <c r="FM89" s="784"/>
      <c r="FN89" s="784"/>
      <c r="FO89" s="784"/>
      <c r="FP89" s="784"/>
      <c r="FQ89" s="784"/>
      <c r="FR89" s="784"/>
      <c r="FS89" s="784"/>
      <c r="FT89" s="784"/>
      <c r="FU89" s="813">
        <f>FU79+FU88</f>
        <v>4108.2</v>
      </c>
      <c r="FV89" s="813">
        <f t="shared" ref="FV89" si="528">FV79+FV88</f>
        <v>1240.7</v>
      </c>
      <c r="FW89" s="787">
        <f t="shared" ref="FW89:FW91" si="529">FU89+FV89</f>
        <v>5348.9</v>
      </c>
      <c r="FY89" s="1041" t="s">
        <v>879</v>
      </c>
      <c r="FZ89" s="1042"/>
      <c r="GA89" s="784"/>
      <c r="GB89" s="785"/>
      <c r="GC89" s="786"/>
      <c r="GD89" s="784"/>
      <c r="GE89" s="784"/>
      <c r="GF89" s="784"/>
      <c r="GG89" s="784"/>
      <c r="GH89" s="784"/>
      <c r="GI89" s="784"/>
      <c r="GJ89" s="784"/>
      <c r="GK89" s="784"/>
      <c r="GL89" s="784"/>
      <c r="GM89" s="784"/>
      <c r="GN89" s="784"/>
      <c r="GO89" s="784"/>
      <c r="GP89" s="784"/>
      <c r="GQ89" s="784"/>
      <c r="GR89" s="784"/>
      <c r="GS89" s="784"/>
      <c r="GT89" s="784"/>
      <c r="GU89" s="784"/>
      <c r="GV89" s="784"/>
      <c r="GW89" s="784"/>
      <c r="GX89" s="784"/>
      <c r="GY89" s="784"/>
      <c r="GZ89" s="784"/>
      <c r="HA89" s="784"/>
      <c r="HB89" s="784"/>
      <c r="HC89" s="784"/>
      <c r="HD89" s="784"/>
      <c r="HE89" s="813">
        <f>HE79+HE88</f>
        <v>110710.39999999999</v>
      </c>
      <c r="HF89" s="813">
        <f t="shared" ref="HF89" si="530">HF79+HF88</f>
        <v>33434.5</v>
      </c>
      <c r="HG89" s="813">
        <f t="shared" ref="HG89:HG91" si="531">HE89+HF89</f>
        <v>144144.9</v>
      </c>
      <c r="HP89" s="750">
        <f t="shared" si="518"/>
        <v>144144.9</v>
      </c>
      <c r="HQ89" s="750">
        <f t="shared" si="519"/>
        <v>0</v>
      </c>
    </row>
    <row r="90" spans="1:225" ht="15" hidden="1" customHeight="1" x14ac:dyDescent="0.25">
      <c r="A90" s="1041" t="s">
        <v>880</v>
      </c>
      <c r="B90" s="1042"/>
      <c r="C90" s="784"/>
      <c r="D90" s="785"/>
      <c r="E90" s="786"/>
      <c r="F90" s="784"/>
      <c r="G90" s="787"/>
      <c r="H90" s="784"/>
      <c r="I90" s="788"/>
      <c r="J90" s="784"/>
      <c r="K90" s="788"/>
      <c r="L90" s="784"/>
      <c r="M90" s="788"/>
      <c r="N90" s="784"/>
      <c r="O90" s="788"/>
      <c r="P90" s="784"/>
      <c r="Q90" s="788"/>
      <c r="R90" s="784"/>
      <c r="S90" s="788"/>
      <c r="T90" s="784"/>
      <c r="U90" s="788"/>
      <c r="V90" s="784"/>
      <c r="W90" s="788"/>
      <c r="X90" s="784"/>
      <c r="Y90" s="788"/>
      <c r="Z90" s="784"/>
      <c r="AA90" s="784"/>
      <c r="AB90" s="784"/>
      <c r="AC90" s="784"/>
      <c r="AD90" s="784"/>
      <c r="AE90" s="784"/>
      <c r="AF90" s="784"/>
      <c r="AG90" s="813">
        <f>AG89*0.05</f>
        <v>2176.9</v>
      </c>
      <c r="AH90" s="813">
        <f>AH89*0.05</f>
        <v>657.4</v>
      </c>
      <c r="AI90" s="787">
        <f t="shared" si="521"/>
        <v>2834.3</v>
      </c>
      <c r="AJ90" s="750"/>
      <c r="AK90" s="1041" t="s">
        <v>880</v>
      </c>
      <c r="AL90" s="1042"/>
      <c r="AM90" s="784"/>
      <c r="AN90" s="785"/>
      <c r="AO90" s="786"/>
      <c r="AP90" s="784"/>
      <c r="AQ90" s="784"/>
      <c r="AR90" s="784"/>
      <c r="AS90" s="784"/>
      <c r="AT90" s="784"/>
      <c r="AU90" s="784"/>
      <c r="AV90" s="784"/>
      <c r="AW90" s="784"/>
      <c r="AX90" s="784"/>
      <c r="AY90" s="784"/>
      <c r="AZ90" s="784"/>
      <c r="BA90" s="784"/>
      <c r="BB90" s="784"/>
      <c r="BC90" s="784"/>
      <c r="BD90" s="784"/>
      <c r="BE90" s="784"/>
      <c r="BF90" s="784"/>
      <c r="BG90" s="784"/>
      <c r="BH90" s="784"/>
      <c r="BI90" s="784"/>
      <c r="BJ90" s="784"/>
      <c r="BK90" s="784"/>
      <c r="BL90" s="784"/>
      <c r="BM90" s="784"/>
      <c r="BN90" s="784"/>
      <c r="BO90" s="784"/>
      <c r="BP90" s="784"/>
      <c r="BQ90" s="813">
        <f>BQ89*0.05</f>
        <v>1357.5</v>
      </c>
      <c r="BR90" s="813">
        <f>BR89*0.05</f>
        <v>410</v>
      </c>
      <c r="BS90" s="787">
        <f t="shared" si="523"/>
        <v>1767.5</v>
      </c>
      <c r="BU90" s="1041" t="s">
        <v>880</v>
      </c>
      <c r="BV90" s="1042"/>
      <c r="BW90" s="784"/>
      <c r="BX90" s="785"/>
      <c r="BY90" s="786"/>
      <c r="BZ90" s="784"/>
      <c r="CA90" s="784"/>
      <c r="CB90" s="784"/>
      <c r="CC90" s="784"/>
      <c r="CD90" s="784"/>
      <c r="CE90" s="784"/>
      <c r="CF90" s="784"/>
      <c r="CG90" s="784"/>
      <c r="CH90" s="784"/>
      <c r="CI90" s="784"/>
      <c r="CJ90" s="784"/>
      <c r="CK90" s="784"/>
      <c r="CL90" s="784"/>
      <c r="CM90" s="784"/>
      <c r="CN90" s="784"/>
      <c r="CO90" s="784"/>
      <c r="CP90" s="784"/>
      <c r="CQ90" s="784"/>
      <c r="CR90" s="784"/>
      <c r="CS90" s="784"/>
      <c r="CT90" s="784"/>
      <c r="CU90" s="784"/>
      <c r="CV90" s="784"/>
      <c r="CW90" s="784"/>
      <c r="CX90" s="784"/>
      <c r="CY90" s="784"/>
      <c r="CZ90" s="784"/>
      <c r="DA90" s="813">
        <f>DA89*0.05</f>
        <v>1357.1</v>
      </c>
      <c r="DB90" s="813">
        <f>DB89*0.05</f>
        <v>409.8</v>
      </c>
      <c r="DC90" s="787">
        <f t="shared" si="525"/>
        <v>1766.9</v>
      </c>
      <c r="DE90" s="1041" t="s">
        <v>880</v>
      </c>
      <c r="DF90" s="1042"/>
      <c r="DG90" s="784"/>
      <c r="DH90" s="785"/>
      <c r="DI90" s="786"/>
      <c r="DJ90" s="784"/>
      <c r="DK90" s="784"/>
      <c r="DL90" s="784"/>
      <c r="DM90" s="784"/>
      <c r="DN90" s="784"/>
      <c r="DO90" s="784"/>
      <c r="DP90" s="784"/>
      <c r="DQ90" s="784"/>
      <c r="DR90" s="784"/>
      <c r="DS90" s="784"/>
      <c r="DT90" s="784"/>
      <c r="DU90" s="784"/>
      <c r="DV90" s="784"/>
      <c r="DW90" s="784"/>
      <c r="DX90" s="784"/>
      <c r="DY90" s="784"/>
      <c r="DZ90" s="784"/>
      <c r="EA90" s="784"/>
      <c r="EB90" s="784"/>
      <c r="EC90" s="784"/>
      <c r="ED90" s="784"/>
      <c r="EE90" s="784"/>
      <c r="EF90" s="784"/>
      <c r="EG90" s="784"/>
      <c r="EH90" s="784"/>
      <c r="EI90" s="784"/>
      <c r="EJ90" s="784"/>
      <c r="EK90" s="813">
        <f>EK89*0.05</f>
        <v>438.6</v>
      </c>
      <c r="EL90" s="813">
        <f>EL89*0.05</f>
        <v>132.5</v>
      </c>
      <c r="EM90" s="787">
        <f t="shared" si="527"/>
        <v>571.1</v>
      </c>
      <c r="EO90" s="1041" t="s">
        <v>880</v>
      </c>
      <c r="EP90" s="1042"/>
      <c r="EQ90" s="784"/>
      <c r="ER90" s="785"/>
      <c r="ES90" s="786"/>
      <c r="ET90" s="784"/>
      <c r="EU90" s="784"/>
      <c r="EV90" s="784"/>
      <c r="EW90" s="784"/>
      <c r="EX90" s="784"/>
      <c r="EY90" s="784"/>
      <c r="EZ90" s="784"/>
      <c r="FA90" s="784"/>
      <c r="FB90" s="784"/>
      <c r="FC90" s="784"/>
      <c r="FD90" s="784"/>
      <c r="FE90" s="784"/>
      <c r="FF90" s="784"/>
      <c r="FG90" s="784"/>
      <c r="FH90" s="784"/>
      <c r="FI90" s="784"/>
      <c r="FJ90" s="784"/>
      <c r="FK90" s="784"/>
      <c r="FL90" s="784"/>
      <c r="FM90" s="784"/>
      <c r="FN90" s="784"/>
      <c r="FO90" s="784"/>
      <c r="FP90" s="784"/>
      <c r="FQ90" s="784"/>
      <c r="FR90" s="784"/>
      <c r="FS90" s="784"/>
      <c r="FT90" s="784"/>
      <c r="FU90" s="813">
        <f>FU89*0.05</f>
        <v>205.4</v>
      </c>
      <c r="FV90" s="813">
        <f>FV89*0.05</f>
        <v>62</v>
      </c>
      <c r="FW90" s="787">
        <f t="shared" si="529"/>
        <v>267.39999999999998</v>
      </c>
      <c r="FY90" s="1041" t="s">
        <v>880</v>
      </c>
      <c r="FZ90" s="1042"/>
      <c r="GA90" s="784"/>
      <c r="GB90" s="785"/>
      <c r="GC90" s="786"/>
      <c r="GD90" s="784"/>
      <c r="GE90" s="784"/>
      <c r="GF90" s="784"/>
      <c r="GG90" s="784"/>
      <c r="GH90" s="784"/>
      <c r="GI90" s="784"/>
      <c r="GJ90" s="784"/>
      <c r="GK90" s="784"/>
      <c r="GL90" s="784"/>
      <c r="GM90" s="784"/>
      <c r="GN90" s="784"/>
      <c r="GO90" s="784"/>
      <c r="GP90" s="784"/>
      <c r="GQ90" s="784"/>
      <c r="GR90" s="784"/>
      <c r="GS90" s="784"/>
      <c r="GT90" s="784"/>
      <c r="GU90" s="784"/>
      <c r="GV90" s="784"/>
      <c r="GW90" s="784"/>
      <c r="GX90" s="784"/>
      <c r="GY90" s="784"/>
      <c r="GZ90" s="784"/>
      <c r="HA90" s="784"/>
      <c r="HB90" s="784"/>
      <c r="HC90" s="784"/>
      <c r="HD90" s="784"/>
      <c r="HE90" s="813">
        <f>AG90+BQ90+DA90+EK90+FU90</f>
        <v>5535.5</v>
      </c>
      <c r="HF90" s="813">
        <f>AH90+BR90+DB90+EL90+FV90</f>
        <v>1671.7</v>
      </c>
      <c r="HG90" s="813">
        <f t="shared" si="531"/>
        <v>7207.2</v>
      </c>
      <c r="HP90" s="750">
        <f t="shared" si="518"/>
        <v>7207.2</v>
      </c>
      <c r="HQ90" s="750">
        <f t="shared" si="519"/>
        <v>0</v>
      </c>
    </row>
    <row r="91" spans="1:225" ht="30" hidden="1" customHeight="1" x14ac:dyDescent="0.25">
      <c r="A91" s="1041" t="s">
        <v>881</v>
      </c>
      <c r="B91" s="1042"/>
      <c r="C91" s="784"/>
      <c r="D91" s="785"/>
      <c r="E91" s="786"/>
      <c r="F91" s="784"/>
      <c r="G91" s="787"/>
      <c r="H91" s="784"/>
      <c r="I91" s="788"/>
      <c r="J91" s="784"/>
      <c r="K91" s="788"/>
      <c r="L91" s="784"/>
      <c r="M91" s="788"/>
      <c r="N91" s="784"/>
      <c r="O91" s="788"/>
      <c r="P91" s="784"/>
      <c r="Q91" s="788"/>
      <c r="R91" s="784"/>
      <c r="S91" s="788"/>
      <c r="T91" s="784"/>
      <c r="U91" s="788"/>
      <c r="V91" s="784"/>
      <c r="W91" s="788"/>
      <c r="X91" s="784"/>
      <c r="Y91" s="788"/>
      <c r="Z91" s="784"/>
      <c r="AA91" s="784"/>
      <c r="AB91" s="784"/>
      <c r="AC91" s="784"/>
      <c r="AD91" s="784"/>
      <c r="AE91" s="784"/>
      <c r="AF91" s="784"/>
      <c r="AG91" s="813">
        <f>AG89-AG90</f>
        <v>41361.800000000003</v>
      </c>
      <c r="AH91" s="813">
        <f>AH89-AH90</f>
        <v>12491.3</v>
      </c>
      <c r="AI91" s="787">
        <f t="shared" si="521"/>
        <v>53853.1</v>
      </c>
      <c r="AJ91" s="750"/>
      <c r="AK91" s="1041" t="s">
        <v>881</v>
      </c>
      <c r="AL91" s="1042"/>
      <c r="AM91" s="784"/>
      <c r="AN91" s="785"/>
      <c r="AO91" s="786"/>
      <c r="AP91" s="784"/>
      <c r="AQ91" s="784"/>
      <c r="AR91" s="784"/>
      <c r="AS91" s="784"/>
      <c r="AT91" s="784"/>
      <c r="AU91" s="784"/>
      <c r="AV91" s="784"/>
      <c r="AW91" s="784"/>
      <c r="AX91" s="784"/>
      <c r="AY91" s="784"/>
      <c r="AZ91" s="784"/>
      <c r="BA91" s="784"/>
      <c r="BB91" s="784"/>
      <c r="BC91" s="784"/>
      <c r="BD91" s="784"/>
      <c r="BE91" s="784"/>
      <c r="BF91" s="784"/>
      <c r="BG91" s="784"/>
      <c r="BH91" s="784"/>
      <c r="BI91" s="784"/>
      <c r="BJ91" s="784"/>
      <c r="BK91" s="784"/>
      <c r="BL91" s="784"/>
      <c r="BM91" s="784"/>
      <c r="BN91" s="784"/>
      <c r="BO91" s="784"/>
      <c r="BP91" s="784"/>
      <c r="BQ91" s="813">
        <f>BQ89-BQ90</f>
        <v>25792.3</v>
      </c>
      <c r="BR91" s="813">
        <f>BR89-BR90</f>
        <v>7789.2</v>
      </c>
      <c r="BS91" s="787">
        <f t="shared" si="523"/>
        <v>33581.5</v>
      </c>
      <c r="BU91" s="1041" t="s">
        <v>881</v>
      </c>
      <c r="BV91" s="1042"/>
      <c r="BW91" s="784"/>
      <c r="BX91" s="785"/>
      <c r="BY91" s="786"/>
      <c r="BZ91" s="784"/>
      <c r="CA91" s="784"/>
      <c r="CB91" s="784"/>
      <c r="CC91" s="784"/>
      <c r="CD91" s="784"/>
      <c r="CE91" s="784"/>
      <c r="CF91" s="784"/>
      <c r="CG91" s="784"/>
      <c r="CH91" s="784"/>
      <c r="CI91" s="784"/>
      <c r="CJ91" s="784"/>
      <c r="CK91" s="784"/>
      <c r="CL91" s="784"/>
      <c r="CM91" s="784"/>
      <c r="CN91" s="784"/>
      <c r="CO91" s="784"/>
      <c r="CP91" s="784"/>
      <c r="CQ91" s="784"/>
      <c r="CR91" s="784"/>
      <c r="CS91" s="784"/>
      <c r="CT91" s="784"/>
      <c r="CU91" s="784"/>
      <c r="CV91" s="784"/>
      <c r="CW91" s="784"/>
      <c r="CX91" s="784"/>
      <c r="CY91" s="784"/>
      <c r="CZ91" s="784"/>
      <c r="DA91" s="813">
        <f>DA89-DA90</f>
        <v>25784.7</v>
      </c>
      <c r="DB91" s="813">
        <f>DB89-DB90</f>
        <v>7787</v>
      </c>
      <c r="DC91" s="787">
        <f t="shared" si="525"/>
        <v>33571.699999999997</v>
      </c>
      <c r="DE91" s="1041" t="s">
        <v>881</v>
      </c>
      <c r="DF91" s="1042"/>
      <c r="DG91" s="784"/>
      <c r="DH91" s="785"/>
      <c r="DI91" s="786"/>
      <c r="DJ91" s="784"/>
      <c r="DK91" s="784"/>
      <c r="DL91" s="784"/>
      <c r="DM91" s="784"/>
      <c r="DN91" s="784"/>
      <c r="DO91" s="784"/>
      <c r="DP91" s="784"/>
      <c r="DQ91" s="784"/>
      <c r="DR91" s="784"/>
      <c r="DS91" s="784"/>
      <c r="DT91" s="784"/>
      <c r="DU91" s="784"/>
      <c r="DV91" s="784"/>
      <c r="DW91" s="784"/>
      <c r="DX91" s="784"/>
      <c r="DY91" s="784"/>
      <c r="DZ91" s="784"/>
      <c r="EA91" s="784"/>
      <c r="EB91" s="784"/>
      <c r="EC91" s="784"/>
      <c r="ED91" s="784"/>
      <c r="EE91" s="784"/>
      <c r="EF91" s="784"/>
      <c r="EG91" s="784"/>
      <c r="EH91" s="784"/>
      <c r="EI91" s="784"/>
      <c r="EJ91" s="784"/>
      <c r="EK91" s="813">
        <f>EK89-EK90</f>
        <v>8333.2999999999993</v>
      </c>
      <c r="EL91" s="813">
        <f>EL89-EL90</f>
        <v>2516.6</v>
      </c>
      <c r="EM91" s="787">
        <f t="shared" si="527"/>
        <v>10849.9</v>
      </c>
      <c r="EO91" s="1041" t="s">
        <v>881</v>
      </c>
      <c r="EP91" s="1042"/>
      <c r="EQ91" s="784"/>
      <c r="ER91" s="785"/>
      <c r="ES91" s="786"/>
      <c r="ET91" s="784"/>
      <c r="EU91" s="784"/>
      <c r="EV91" s="784"/>
      <c r="EW91" s="784"/>
      <c r="EX91" s="784"/>
      <c r="EY91" s="784"/>
      <c r="EZ91" s="784"/>
      <c r="FA91" s="784"/>
      <c r="FB91" s="784"/>
      <c r="FC91" s="784"/>
      <c r="FD91" s="784"/>
      <c r="FE91" s="784"/>
      <c r="FF91" s="784"/>
      <c r="FG91" s="784"/>
      <c r="FH91" s="784"/>
      <c r="FI91" s="784"/>
      <c r="FJ91" s="784"/>
      <c r="FK91" s="784"/>
      <c r="FL91" s="784"/>
      <c r="FM91" s="784"/>
      <c r="FN91" s="784"/>
      <c r="FO91" s="784"/>
      <c r="FP91" s="784"/>
      <c r="FQ91" s="784"/>
      <c r="FR91" s="784"/>
      <c r="FS91" s="784"/>
      <c r="FT91" s="784"/>
      <c r="FU91" s="813">
        <f>FU89-FU90</f>
        <v>3902.8</v>
      </c>
      <c r="FV91" s="813">
        <f>FV89-FV90</f>
        <v>1178.7</v>
      </c>
      <c r="FW91" s="787">
        <f t="shared" si="529"/>
        <v>5081.5</v>
      </c>
      <c r="FY91" s="1041" t="s">
        <v>881</v>
      </c>
      <c r="FZ91" s="1042"/>
      <c r="GA91" s="784"/>
      <c r="GB91" s="785"/>
      <c r="GC91" s="786"/>
      <c r="GD91" s="784"/>
      <c r="GE91" s="784"/>
      <c r="GF91" s="784"/>
      <c r="GG91" s="784"/>
      <c r="GH91" s="784"/>
      <c r="GI91" s="784"/>
      <c r="GJ91" s="784"/>
      <c r="GK91" s="784"/>
      <c r="GL91" s="784"/>
      <c r="GM91" s="784"/>
      <c r="GN91" s="784"/>
      <c r="GO91" s="784"/>
      <c r="GP91" s="784"/>
      <c r="GQ91" s="784"/>
      <c r="GR91" s="784"/>
      <c r="GS91" s="784"/>
      <c r="GT91" s="784"/>
      <c r="GU91" s="784"/>
      <c r="GV91" s="784"/>
      <c r="GW91" s="784"/>
      <c r="GX91" s="784"/>
      <c r="GY91" s="784"/>
      <c r="GZ91" s="784"/>
      <c r="HA91" s="784"/>
      <c r="HB91" s="784"/>
      <c r="HC91" s="784"/>
      <c r="HD91" s="784"/>
      <c r="HE91" s="813">
        <f>HE89-HE90</f>
        <v>105174.9</v>
      </c>
      <c r="HF91" s="813">
        <f>HF89-HF90</f>
        <v>31762.799999999999</v>
      </c>
      <c r="HG91" s="813">
        <f t="shared" si="531"/>
        <v>136937.70000000001</v>
      </c>
      <c r="HP91" s="750">
        <f t="shared" si="518"/>
        <v>136937.70000000001</v>
      </c>
      <c r="HQ91" s="750">
        <f t="shared" si="519"/>
        <v>0</v>
      </c>
    </row>
    <row r="92" spans="1:225" hidden="1" x14ac:dyDescent="0.25"/>
    <row r="93" spans="1:225" hidden="1" x14ac:dyDescent="0.25"/>
    <row r="94" spans="1:225" ht="15.75" hidden="1" x14ac:dyDescent="0.25">
      <c r="A94" s="705" t="s">
        <v>882</v>
      </c>
      <c r="B94" s="706"/>
    </row>
    <row r="95" spans="1:225" ht="126.75" hidden="1" customHeight="1" x14ac:dyDescent="0.25">
      <c r="A95" s="710" t="s">
        <v>399</v>
      </c>
      <c r="B95" s="710" t="s">
        <v>400</v>
      </c>
      <c r="C95" s="814" t="s">
        <v>846</v>
      </c>
      <c r="D95" s="814" t="s">
        <v>839</v>
      </c>
      <c r="E95" s="815" t="s">
        <v>883</v>
      </c>
      <c r="F95" s="712" t="s">
        <v>514</v>
      </c>
      <c r="G95" s="713" t="s">
        <v>841</v>
      </c>
      <c r="H95" s="712" t="s">
        <v>401</v>
      </c>
      <c r="I95" s="714" t="s">
        <v>841</v>
      </c>
      <c r="J95" s="712" t="s">
        <v>360</v>
      </c>
      <c r="K95" s="714" t="s">
        <v>841</v>
      </c>
      <c r="L95" s="712" t="s">
        <v>515</v>
      </c>
      <c r="M95" s="714" t="s">
        <v>841</v>
      </c>
      <c r="N95" s="712" t="s">
        <v>402</v>
      </c>
      <c r="O95" s="714" t="s">
        <v>841</v>
      </c>
      <c r="P95" s="712" t="s">
        <v>403</v>
      </c>
      <c r="Q95" s="714" t="s">
        <v>841</v>
      </c>
      <c r="R95" s="712" t="s">
        <v>404</v>
      </c>
      <c r="S95" s="714" t="s">
        <v>841</v>
      </c>
      <c r="T95" s="712" t="s">
        <v>405</v>
      </c>
      <c r="U95" s="714" t="s">
        <v>841</v>
      </c>
      <c r="V95" s="712" t="s">
        <v>406</v>
      </c>
      <c r="W95" s="714" t="s">
        <v>841</v>
      </c>
      <c r="X95" s="715" t="s">
        <v>407</v>
      </c>
      <c r="Y95" s="714" t="s">
        <v>841</v>
      </c>
      <c r="Z95" s="715" t="s">
        <v>408</v>
      </c>
      <c r="AA95" s="712" t="s">
        <v>842</v>
      </c>
      <c r="AB95" s="710" t="s">
        <v>409</v>
      </c>
      <c r="AC95" s="710" t="s">
        <v>410</v>
      </c>
      <c r="AD95" s="716" t="s">
        <v>411</v>
      </c>
      <c r="AE95" s="717" t="s">
        <v>843</v>
      </c>
      <c r="AF95" s="717" t="s">
        <v>844</v>
      </c>
      <c r="AG95" s="716" t="s">
        <v>411</v>
      </c>
      <c r="AH95" s="716" t="s">
        <v>412</v>
      </c>
      <c r="AI95" s="716" t="s">
        <v>845</v>
      </c>
      <c r="AK95" s="710" t="s">
        <v>399</v>
      </c>
      <c r="AL95" s="710" t="s">
        <v>400</v>
      </c>
      <c r="AM95" s="710" t="s">
        <v>846</v>
      </c>
      <c r="AN95" s="814" t="s">
        <v>839</v>
      </c>
      <c r="AO95" s="815" t="s">
        <v>883</v>
      </c>
      <c r="AP95" s="712" t="s">
        <v>514</v>
      </c>
      <c r="AQ95" s="713" t="s">
        <v>841</v>
      </c>
      <c r="AR95" s="712" t="s">
        <v>401</v>
      </c>
      <c r="AS95" s="713" t="s">
        <v>841</v>
      </c>
      <c r="AT95" s="712" t="s">
        <v>360</v>
      </c>
      <c r="AU95" s="713" t="s">
        <v>841</v>
      </c>
      <c r="AV95" s="712" t="s">
        <v>515</v>
      </c>
      <c r="AW95" s="713" t="s">
        <v>841</v>
      </c>
      <c r="AX95" s="712" t="s">
        <v>402</v>
      </c>
      <c r="AY95" s="713" t="s">
        <v>841</v>
      </c>
      <c r="AZ95" s="712" t="s">
        <v>403</v>
      </c>
      <c r="BA95" s="713" t="s">
        <v>841</v>
      </c>
      <c r="BB95" s="712" t="s">
        <v>404</v>
      </c>
      <c r="BC95" s="713" t="s">
        <v>841</v>
      </c>
      <c r="BD95" s="712" t="s">
        <v>405</v>
      </c>
      <c r="BE95" s="713" t="s">
        <v>841</v>
      </c>
      <c r="BF95" s="712" t="s">
        <v>406</v>
      </c>
      <c r="BG95" s="713" t="s">
        <v>841</v>
      </c>
      <c r="BH95" s="715" t="s">
        <v>407</v>
      </c>
      <c r="BI95" s="715"/>
      <c r="BJ95" s="715" t="s">
        <v>408</v>
      </c>
      <c r="BK95" s="712" t="s">
        <v>842</v>
      </c>
      <c r="BL95" s="710" t="s">
        <v>409</v>
      </c>
      <c r="BM95" s="710" t="s">
        <v>410</v>
      </c>
      <c r="BN95" s="716" t="s">
        <v>411</v>
      </c>
      <c r="BO95" s="717" t="s">
        <v>843</v>
      </c>
      <c r="BP95" s="717" t="s">
        <v>844</v>
      </c>
      <c r="BQ95" s="716" t="s">
        <v>411</v>
      </c>
      <c r="BR95" s="716" t="s">
        <v>412</v>
      </c>
      <c r="BS95" s="716" t="s">
        <v>845</v>
      </c>
      <c r="BU95" s="710" t="s">
        <v>399</v>
      </c>
      <c r="BV95" s="710" t="s">
        <v>400</v>
      </c>
      <c r="BW95" s="710" t="s">
        <v>846</v>
      </c>
      <c r="BX95" s="814" t="s">
        <v>839</v>
      </c>
      <c r="BY95" s="815" t="s">
        <v>883</v>
      </c>
      <c r="BZ95" s="712" t="s">
        <v>514</v>
      </c>
      <c r="CA95" s="713" t="s">
        <v>841</v>
      </c>
      <c r="CB95" s="712" t="s">
        <v>401</v>
      </c>
      <c r="CC95" s="713" t="s">
        <v>841</v>
      </c>
      <c r="CD95" s="712" t="s">
        <v>360</v>
      </c>
      <c r="CE95" s="713" t="s">
        <v>841</v>
      </c>
      <c r="CF95" s="712" t="s">
        <v>515</v>
      </c>
      <c r="CG95" s="713" t="s">
        <v>841</v>
      </c>
      <c r="CH95" s="712" t="s">
        <v>402</v>
      </c>
      <c r="CI95" s="713" t="s">
        <v>841</v>
      </c>
      <c r="CJ95" s="712" t="s">
        <v>403</v>
      </c>
      <c r="CK95" s="713" t="s">
        <v>841</v>
      </c>
      <c r="CL95" s="712" t="s">
        <v>404</v>
      </c>
      <c r="CM95" s="713" t="s">
        <v>841</v>
      </c>
      <c r="CN95" s="712" t="s">
        <v>405</v>
      </c>
      <c r="CO95" s="713" t="s">
        <v>841</v>
      </c>
      <c r="CP95" s="712" t="s">
        <v>406</v>
      </c>
      <c r="CQ95" s="713" t="s">
        <v>841</v>
      </c>
      <c r="CR95" s="715" t="s">
        <v>407</v>
      </c>
      <c r="CS95" s="713" t="s">
        <v>841</v>
      </c>
      <c r="CT95" s="715" t="s">
        <v>408</v>
      </c>
      <c r="CU95" s="712" t="s">
        <v>842</v>
      </c>
      <c r="CV95" s="710" t="s">
        <v>409</v>
      </c>
      <c r="CW95" s="710" t="s">
        <v>410</v>
      </c>
      <c r="CX95" s="716" t="s">
        <v>411</v>
      </c>
      <c r="CY95" s="717" t="s">
        <v>843</v>
      </c>
      <c r="CZ95" s="717" t="s">
        <v>844</v>
      </c>
      <c r="DA95" s="716" t="s">
        <v>411</v>
      </c>
      <c r="DB95" s="716" t="s">
        <v>412</v>
      </c>
      <c r="DC95" s="716" t="s">
        <v>845</v>
      </c>
      <c r="DE95" s="710" t="s">
        <v>399</v>
      </c>
      <c r="DF95" s="710" t="s">
        <v>400</v>
      </c>
      <c r="DG95" s="710" t="s">
        <v>846</v>
      </c>
      <c r="DH95" s="814" t="s">
        <v>839</v>
      </c>
      <c r="DI95" s="815" t="s">
        <v>883</v>
      </c>
      <c r="DJ95" s="712" t="s">
        <v>514</v>
      </c>
      <c r="DK95" s="712"/>
      <c r="DL95" s="712" t="s">
        <v>401</v>
      </c>
      <c r="DM95" s="712"/>
      <c r="DN95" s="712" t="s">
        <v>360</v>
      </c>
      <c r="DO95" s="712"/>
      <c r="DP95" s="712" t="s">
        <v>515</v>
      </c>
      <c r="DQ95" s="712"/>
      <c r="DR95" s="712" t="s">
        <v>402</v>
      </c>
      <c r="DS95" s="712"/>
      <c r="DT95" s="712" t="s">
        <v>403</v>
      </c>
      <c r="DU95" s="712"/>
      <c r="DV95" s="712" t="s">
        <v>404</v>
      </c>
      <c r="DW95" s="712"/>
      <c r="DX95" s="712" t="s">
        <v>405</v>
      </c>
      <c r="DY95" s="712"/>
      <c r="DZ95" s="712" t="s">
        <v>406</v>
      </c>
      <c r="EA95" s="712"/>
      <c r="EB95" s="715" t="s">
        <v>407</v>
      </c>
      <c r="EC95" s="715"/>
      <c r="ED95" s="715" t="s">
        <v>408</v>
      </c>
      <c r="EE95" s="712" t="s">
        <v>842</v>
      </c>
      <c r="EF95" s="710" t="s">
        <v>409</v>
      </c>
      <c r="EG95" s="710" t="s">
        <v>410</v>
      </c>
      <c r="EH95" s="716" t="s">
        <v>411</v>
      </c>
      <c r="EI95" s="717" t="s">
        <v>843</v>
      </c>
      <c r="EJ95" s="717" t="s">
        <v>844</v>
      </c>
      <c r="EK95" s="716" t="s">
        <v>411</v>
      </c>
      <c r="EL95" s="716" t="s">
        <v>412</v>
      </c>
      <c r="EM95" s="716" t="s">
        <v>845</v>
      </c>
      <c r="EO95" s="710" t="s">
        <v>399</v>
      </c>
      <c r="EP95" s="710" t="s">
        <v>400</v>
      </c>
      <c r="EQ95" s="710" t="s">
        <v>846</v>
      </c>
      <c r="ER95" s="814" t="s">
        <v>839</v>
      </c>
      <c r="ES95" s="815" t="s">
        <v>883</v>
      </c>
      <c r="ET95" s="712" t="s">
        <v>514</v>
      </c>
      <c r="EU95" s="713" t="s">
        <v>841</v>
      </c>
      <c r="EV95" s="712" t="s">
        <v>401</v>
      </c>
      <c r="EW95" s="713" t="s">
        <v>841</v>
      </c>
      <c r="EX95" s="712" t="s">
        <v>360</v>
      </c>
      <c r="EY95" s="713" t="s">
        <v>841</v>
      </c>
      <c r="EZ95" s="712" t="s">
        <v>515</v>
      </c>
      <c r="FA95" s="713" t="s">
        <v>841</v>
      </c>
      <c r="FB95" s="712" t="s">
        <v>402</v>
      </c>
      <c r="FC95" s="713" t="s">
        <v>841</v>
      </c>
      <c r="FD95" s="712" t="s">
        <v>403</v>
      </c>
      <c r="FE95" s="713" t="s">
        <v>841</v>
      </c>
      <c r="FF95" s="712" t="s">
        <v>404</v>
      </c>
      <c r="FG95" s="713" t="s">
        <v>841</v>
      </c>
      <c r="FH95" s="712" t="s">
        <v>405</v>
      </c>
      <c r="FI95" s="713" t="s">
        <v>841</v>
      </c>
      <c r="FJ95" s="712" t="s">
        <v>406</v>
      </c>
      <c r="FK95" s="713" t="s">
        <v>841</v>
      </c>
      <c r="FL95" s="715" t="s">
        <v>407</v>
      </c>
      <c r="FM95" s="713" t="s">
        <v>841</v>
      </c>
      <c r="FN95" s="715" t="s">
        <v>408</v>
      </c>
      <c r="FO95" s="712" t="s">
        <v>842</v>
      </c>
      <c r="FP95" s="710" t="s">
        <v>409</v>
      </c>
      <c r="FQ95" s="710" t="s">
        <v>410</v>
      </c>
      <c r="FR95" s="716" t="s">
        <v>411</v>
      </c>
      <c r="FS95" s="717" t="s">
        <v>843</v>
      </c>
      <c r="FT95" s="717" t="s">
        <v>844</v>
      </c>
      <c r="FU95" s="716" t="s">
        <v>411</v>
      </c>
      <c r="FV95" s="716" t="s">
        <v>412</v>
      </c>
      <c r="FW95" s="716" t="s">
        <v>845</v>
      </c>
      <c r="FY95" s="710" t="s">
        <v>399</v>
      </c>
      <c r="FZ95" s="710" t="s">
        <v>400</v>
      </c>
      <c r="GA95" s="710" t="s">
        <v>846</v>
      </c>
      <c r="GB95" s="814" t="s">
        <v>839</v>
      </c>
      <c r="GC95" s="815" t="s">
        <v>883</v>
      </c>
      <c r="GD95" s="712" t="s">
        <v>514</v>
      </c>
      <c r="GE95" s="712"/>
      <c r="GF95" s="712" t="s">
        <v>401</v>
      </c>
      <c r="GG95" s="712"/>
      <c r="GH95" s="712" t="s">
        <v>360</v>
      </c>
      <c r="GI95" s="712"/>
      <c r="GJ95" s="712" t="s">
        <v>515</v>
      </c>
      <c r="GK95" s="712"/>
      <c r="GL95" s="712" t="s">
        <v>402</v>
      </c>
      <c r="GM95" s="712"/>
      <c r="GN95" s="712" t="s">
        <v>403</v>
      </c>
      <c r="GO95" s="712"/>
      <c r="GP95" s="712" t="s">
        <v>404</v>
      </c>
      <c r="GQ95" s="712"/>
      <c r="GR95" s="712" t="s">
        <v>405</v>
      </c>
      <c r="GS95" s="712"/>
      <c r="GT95" s="712" t="s">
        <v>406</v>
      </c>
      <c r="GU95" s="712"/>
      <c r="GV95" s="715" t="s">
        <v>407</v>
      </c>
      <c r="GW95" s="712"/>
      <c r="GX95" s="715" t="s">
        <v>408</v>
      </c>
      <c r="GY95" s="712" t="s">
        <v>842</v>
      </c>
      <c r="GZ95" s="710" t="s">
        <v>409</v>
      </c>
      <c r="HA95" s="710" t="s">
        <v>410</v>
      </c>
      <c r="HB95" s="716" t="s">
        <v>411</v>
      </c>
      <c r="HC95" s="717" t="s">
        <v>843</v>
      </c>
      <c r="HD95" s="717" t="s">
        <v>844</v>
      </c>
      <c r="HE95" s="716" t="s">
        <v>411</v>
      </c>
      <c r="HF95" s="716" t="s">
        <v>412</v>
      </c>
      <c r="HG95" s="716" t="s">
        <v>845</v>
      </c>
    </row>
    <row r="96" spans="1:225" s="724" customFormat="1" ht="36" hidden="1" x14ac:dyDescent="0.25">
      <c r="A96" s="718">
        <v>1</v>
      </c>
      <c r="B96" s="718">
        <v>2</v>
      </c>
      <c r="C96" s="722">
        <v>3</v>
      </c>
      <c r="D96" s="722">
        <v>4</v>
      </c>
      <c r="E96" s="816" t="s">
        <v>884</v>
      </c>
      <c r="F96" s="718" t="s">
        <v>516</v>
      </c>
      <c r="G96" s="720"/>
      <c r="H96" s="718">
        <v>7</v>
      </c>
      <c r="I96" s="721"/>
      <c r="J96" s="718">
        <v>8</v>
      </c>
      <c r="K96" s="721"/>
      <c r="L96" s="718">
        <v>9</v>
      </c>
      <c r="M96" s="721"/>
      <c r="N96" s="718">
        <v>10</v>
      </c>
      <c r="O96" s="721"/>
      <c r="P96" s="718">
        <v>11</v>
      </c>
      <c r="Q96" s="721"/>
      <c r="R96" s="718">
        <v>12</v>
      </c>
      <c r="S96" s="721"/>
      <c r="T96" s="718">
        <v>13</v>
      </c>
      <c r="U96" s="721"/>
      <c r="V96" s="718">
        <v>14</v>
      </c>
      <c r="W96" s="721"/>
      <c r="X96" s="718">
        <v>15</v>
      </c>
      <c r="Y96" s="721"/>
      <c r="Z96" s="718">
        <v>16</v>
      </c>
      <c r="AA96" s="718">
        <v>17</v>
      </c>
      <c r="AB96" s="718" t="s">
        <v>517</v>
      </c>
      <c r="AC96" s="718">
        <v>19</v>
      </c>
      <c r="AD96" s="718" t="s">
        <v>413</v>
      </c>
      <c r="AE96" s="722" t="s">
        <v>848</v>
      </c>
      <c r="AF96" s="722" t="s">
        <v>849</v>
      </c>
      <c r="AG96" s="718" t="s">
        <v>518</v>
      </c>
      <c r="AH96" s="718" t="s">
        <v>519</v>
      </c>
      <c r="AI96" s="718" t="s">
        <v>850</v>
      </c>
      <c r="AJ96" s="723"/>
      <c r="AK96" s="718">
        <v>1</v>
      </c>
      <c r="AL96" s="718">
        <v>2</v>
      </c>
      <c r="AM96" s="718">
        <v>3</v>
      </c>
      <c r="AN96" s="722">
        <v>4</v>
      </c>
      <c r="AO96" s="816" t="s">
        <v>884</v>
      </c>
      <c r="AP96" s="718" t="s">
        <v>516</v>
      </c>
      <c r="AQ96" s="718"/>
      <c r="AR96" s="718">
        <v>7</v>
      </c>
      <c r="AS96" s="718"/>
      <c r="AT96" s="718">
        <v>8</v>
      </c>
      <c r="AU96" s="718"/>
      <c r="AV96" s="718">
        <v>9</v>
      </c>
      <c r="AW96" s="718"/>
      <c r="AX96" s="718">
        <v>10</v>
      </c>
      <c r="AY96" s="718"/>
      <c r="AZ96" s="718">
        <v>11</v>
      </c>
      <c r="BA96" s="718"/>
      <c r="BB96" s="718">
        <v>12</v>
      </c>
      <c r="BC96" s="718"/>
      <c r="BD96" s="718">
        <v>13</v>
      </c>
      <c r="BE96" s="718"/>
      <c r="BF96" s="718">
        <v>14</v>
      </c>
      <c r="BG96" s="718"/>
      <c r="BH96" s="718">
        <v>15</v>
      </c>
      <c r="BI96" s="718"/>
      <c r="BJ96" s="718">
        <v>16</v>
      </c>
      <c r="BK96" s="718">
        <v>17</v>
      </c>
      <c r="BL96" s="718" t="s">
        <v>517</v>
      </c>
      <c r="BM96" s="718">
        <v>19</v>
      </c>
      <c r="BN96" s="718" t="s">
        <v>413</v>
      </c>
      <c r="BO96" s="722" t="s">
        <v>848</v>
      </c>
      <c r="BP96" s="722" t="s">
        <v>849</v>
      </c>
      <c r="BQ96" s="718" t="s">
        <v>518</v>
      </c>
      <c r="BR96" s="718" t="s">
        <v>519</v>
      </c>
      <c r="BS96" s="718" t="s">
        <v>850</v>
      </c>
      <c r="BU96" s="718">
        <v>1</v>
      </c>
      <c r="BV96" s="718">
        <v>2</v>
      </c>
      <c r="BW96" s="718">
        <v>3</v>
      </c>
      <c r="BX96" s="722">
        <v>4</v>
      </c>
      <c r="BY96" s="816" t="s">
        <v>884</v>
      </c>
      <c r="BZ96" s="718" t="s">
        <v>516</v>
      </c>
      <c r="CA96" s="718"/>
      <c r="CB96" s="718">
        <v>7</v>
      </c>
      <c r="CC96" s="718"/>
      <c r="CD96" s="718">
        <v>8</v>
      </c>
      <c r="CE96" s="718"/>
      <c r="CF96" s="718">
        <v>9</v>
      </c>
      <c r="CG96" s="718"/>
      <c r="CH96" s="718">
        <v>10</v>
      </c>
      <c r="CI96" s="718"/>
      <c r="CJ96" s="718">
        <v>11</v>
      </c>
      <c r="CK96" s="718"/>
      <c r="CL96" s="718">
        <v>12</v>
      </c>
      <c r="CM96" s="718"/>
      <c r="CN96" s="718">
        <v>13</v>
      </c>
      <c r="CO96" s="718"/>
      <c r="CP96" s="718">
        <v>14</v>
      </c>
      <c r="CQ96" s="718"/>
      <c r="CR96" s="718">
        <v>15</v>
      </c>
      <c r="CS96" s="718"/>
      <c r="CT96" s="718">
        <v>16</v>
      </c>
      <c r="CU96" s="718">
        <v>17</v>
      </c>
      <c r="CV96" s="718" t="s">
        <v>517</v>
      </c>
      <c r="CW96" s="718">
        <v>19</v>
      </c>
      <c r="CX96" s="718" t="s">
        <v>413</v>
      </c>
      <c r="CY96" s="722" t="s">
        <v>848</v>
      </c>
      <c r="CZ96" s="722" t="s">
        <v>849</v>
      </c>
      <c r="DA96" s="718" t="s">
        <v>518</v>
      </c>
      <c r="DB96" s="718" t="s">
        <v>519</v>
      </c>
      <c r="DC96" s="718" t="s">
        <v>850</v>
      </c>
      <c r="DE96" s="718">
        <v>1</v>
      </c>
      <c r="DF96" s="718">
        <v>2</v>
      </c>
      <c r="DG96" s="718">
        <v>3</v>
      </c>
      <c r="DH96" s="722">
        <v>4</v>
      </c>
      <c r="DI96" s="816" t="s">
        <v>884</v>
      </c>
      <c r="DJ96" s="718" t="s">
        <v>516</v>
      </c>
      <c r="DK96" s="718"/>
      <c r="DL96" s="718">
        <v>7</v>
      </c>
      <c r="DM96" s="718"/>
      <c r="DN96" s="718">
        <v>8</v>
      </c>
      <c r="DO96" s="718"/>
      <c r="DP96" s="718">
        <v>9</v>
      </c>
      <c r="DQ96" s="718"/>
      <c r="DR96" s="718">
        <v>10</v>
      </c>
      <c r="DS96" s="718"/>
      <c r="DT96" s="718">
        <v>11</v>
      </c>
      <c r="DU96" s="718"/>
      <c r="DV96" s="718">
        <v>12</v>
      </c>
      <c r="DW96" s="718"/>
      <c r="DX96" s="718">
        <v>13</v>
      </c>
      <c r="DY96" s="718"/>
      <c r="DZ96" s="718">
        <v>14</v>
      </c>
      <c r="EA96" s="718"/>
      <c r="EB96" s="718">
        <v>15</v>
      </c>
      <c r="EC96" s="718"/>
      <c r="ED96" s="718">
        <v>16</v>
      </c>
      <c r="EE96" s="718">
        <v>17</v>
      </c>
      <c r="EF96" s="718" t="s">
        <v>517</v>
      </c>
      <c r="EG96" s="718">
        <v>19</v>
      </c>
      <c r="EH96" s="718" t="s">
        <v>413</v>
      </c>
      <c r="EI96" s="722" t="s">
        <v>848</v>
      </c>
      <c r="EJ96" s="722" t="s">
        <v>849</v>
      </c>
      <c r="EK96" s="718" t="s">
        <v>518</v>
      </c>
      <c r="EL96" s="718" t="s">
        <v>519</v>
      </c>
      <c r="EM96" s="718" t="s">
        <v>850</v>
      </c>
      <c r="EO96" s="718">
        <v>1</v>
      </c>
      <c r="EP96" s="718">
        <v>2</v>
      </c>
      <c r="EQ96" s="718">
        <v>3</v>
      </c>
      <c r="ER96" s="722">
        <v>4</v>
      </c>
      <c r="ES96" s="816" t="s">
        <v>884</v>
      </c>
      <c r="ET96" s="718" t="s">
        <v>516</v>
      </c>
      <c r="EU96" s="718"/>
      <c r="EV96" s="718">
        <v>7</v>
      </c>
      <c r="EW96" s="718"/>
      <c r="EX96" s="718">
        <v>8</v>
      </c>
      <c r="EY96" s="718"/>
      <c r="EZ96" s="718">
        <v>9</v>
      </c>
      <c r="FA96" s="718"/>
      <c r="FB96" s="718">
        <v>10</v>
      </c>
      <c r="FC96" s="718"/>
      <c r="FD96" s="718">
        <v>11</v>
      </c>
      <c r="FE96" s="718"/>
      <c r="FF96" s="718">
        <v>12</v>
      </c>
      <c r="FG96" s="718"/>
      <c r="FH96" s="718">
        <v>13</v>
      </c>
      <c r="FI96" s="718"/>
      <c r="FJ96" s="718">
        <v>14</v>
      </c>
      <c r="FK96" s="718"/>
      <c r="FL96" s="718">
        <v>15</v>
      </c>
      <c r="FM96" s="718"/>
      <c r="FN96" s="718">
        <v>16</v>
      </c>
      <c r="FO96" s="718">
        <v>17</v>
      </c>
      <c r="FP96" s="718" t="s">
        <v>517</v>
      </c>
      <c r="FQ96" s="718">
        <v>19</v>
      </c>
      <c r="FR96" s="718" t="s">
        <v>413</v>
      </c>
      <c r="FS96" s="722" t="s">
        <v>848</v>
      </c>
      <c r="FT96" s="722" t="s">
        <v>849</v>
      </c>
      <c r="FU96" s="718" t="s">
        <v>518</v>
      </c>
      <c r="FV96" s="718" t="s">
        <v>519</v>
      </c>
      <c r="FW96" s="718" t="s">
        <v>850</v>
      </c>
      <c r="FY96" s="718">
        <v>1</v>
      </c>
      <c r="FZ96" s="718">
        <v>2</v>
      </c>
      <c r="GA96" s="718">
        <v>3</v>
      </c>
      <c r="GB96" s="722">
        <v>4</v>
      </c>
      <c r="GC96" s="816" t="s">
        <v>884</v>
      </c>
      <c r="GD96" s="718" t="s">
        <v>516</v>
      </c>
      <c r="GE96" s="718"/>
      <c r="GF96" s="718">
        <v>7</v>
      </c>
      <c r="GG96" s="718"/>
      <c r="GH96" s="718">
        <v>8</v>
      </c>
      <c r="GI96" s="718"/>
      <c r="GJ96" s="718">
        <v>9</v>
      </c>
      <c r="GK96" s="718"/>
      <c r="GL96" s="718">
        <v>10</v>
      </c>
      <c r="GM96" s="718"/>
      <c r="GN96" s="718">
        <v>11</v>
      </c>
      <c r="GO96" s="718"/>
      <c r="GP96" s="718">
        <v>12</v>
      </c>
      <c r="GQ96" s="718"/>
      <c r="GR96" s="718">
        <v>13</v>
      </c>
      <c r="GS96" s="718"/>
      <c r="GT96" s="718">
        <v>14</v>
      </c>
      <c r="GU96" s="718"/>
      <c r="GV96" s="718">
        <v>15</v>
      </c>
      <c r="GW96" s="718"/>
      <c r="GX96" s="718">
        <v>16</v>
      </c>
      <c r="GY96" s="718">
        <v>17</v>
      </c>
      <c r="GZ96" s="718" t="s">
        <v>517</v>
      </c>
      <c r="HA96" s="718">
        <v>19</v>
      </c>
      <c r="HB96" s="718" t="s">
        <v>413</v>
      </c>
      <c r="HC96" s="722" t="s">
        <v>848</v>
      </c>
      <c r="HD96" s="722" t="s">
        <v>849</v>
      </c>
      <c r="HE96" s="718" t="s">
        <v>518</v>
      </c>
      <c r="HF96" s="718" t="s">
        <v>519</v>
      </c>
      <c r="HG96" s="718" t="s">
        <v>850</v>
      </c>
    </row>
    <row r="97" spans="1:215" ht="15.75" hidden="1" x14ac:dyDescent="0.25">
      <c r="A97" s="1043" t="s">
        <v>362</v>
      </c>
      <c r="B97" s="725" t="s">
        <v>851</v>
      </c>
      <c r="C97" s="726"/>
      <c r="D97" s="726"/>
      <c r="E97" s="726"/>
      <c r="F97" s="726"/>
      <c r="G97" s="727"/>
      <c r="H97" s="726"/>
      <c r="I97" s="728"/>
      <c r="J97" s="726"/>
      <c r="K97" s="728"/>
      <c r="L97" s="726"/>
      <c r="M97" s="728"/>
      <c r="N97" s="726"/>
      <c r="O97" s="728"/>
      <c r="P97" s="726"/>
      <c r="Q97" s="728"/>
      <c r="R97" s="726"/>
      <c r="S97" s="728"/>
      <c r="T97" s="726"/>
      <c r="U97" s="728"/>
      <c r="V97" s="726"/>
      <c r="W97" s="728"/>
      <c r="X97" s="726"/>
      <c r="Y97" s="728"/>
      <c r="Z97" s="726"/>
      <c r="AA97" s="726"/>
      <c r="AB97" s="729"/>
      <c r="AC97" s="730"/>
      <c r="AD97" s="731"/>
      <c r="AE97" s="726"/>
      <c r="AF97" s="726"/>
      <c r="AG97" s="731"/>
      <c r="AH97" s="731"/>
      <c r="AI97" s="726"/>
      <c r="AK97" s="1043" t="s">
        <v>62</v>
      </c>
      <c r="AL97" s="725" t="s">
        <v>851</v>
      </c>
      <c r="AM97" s="726"/>
      <c r="AN97" s="726"/>
      <c r="AO97" s="726"/>
      <c r="AP97" s="726"/>
      <c r="AQ97" s="727"/>
      <c r="AR97" s="726"/>
      <c r="AS97" s="728"/>
      <c r="AT97" s="726"/>
      <c r="AU97" s="728"/>
      <c r="AV97" s="726"/>
      <c r="AW97" s="728"/>
      <c r="AX97" s="726"/>
      <c r="AY97" s="728"/>
      <c r="AZ97" s="726"/>
      <c r="BA97" s="728"/>
      <c r="BB97" s="726"/>
      <c r="BC97" s="728"/>
      <c r="BD97" s="726"/>
      <c r="BE97" s="728"/>
      <c r="BF97" s="726"/>
      <c r="BG97" s="728"/>
      <c r="BH97" s="726"/>
      <c r="BI97" s="728"/>
      <c r="BJ97" s="726"/>
      <c r="BK97" s="733"/>
      <c r="BL97" s="729"/>
      <c r="BM97" s="730"/>
      <c r="BN97" s="731"/>
      <c r="BO97" s="726"/>
      <c r="BP97" s="726"/>
      <c r="BQ97" s="731"/>
      <c r="BR97" s="731"/>
      <c r="BS97" s="726"/>
      <c r="BU97" s="1043" t="s">
        <v>369</v>
      </c>
      <c r="BV97" s="725" t="s">
        <v>851</v>
      </c>
      <c r="BW97" s="726"/>
      <c r="BX97" s="726"/>
      <c r="BY97" s="726"/>
      <c r="BZ97" s="726"/>
      <c r="CA97" s="727"/>
      <c r="CB97" s="726"/>
      <c r="CC97" s="728"/>
      <c r="CD97" s="726"/>
      <c r="CE97" s="728"/>
      <c r="CF97" s="726"/>
      <c r="CG97" s="728"/>
      <c r="CH97" s="726"/>
      <c r="CI97" s="728"/>
      <c r="CJ97" s="726"/>
      <c r="CK97" s="728"/>
      <c r="CL97" s="726"/>
      <c r="CM97" s="728"/>
      <c r="CN97" s="726"/>
      <c r="CO97" s="728"/>
      <c r="CP97" s="726"/>
      <c r="CQ97" s="728"/>
      <c r="CR97" s="726"/>
      <c r="CS97" s="728"/>
      <c r="CT97" s="726"/>
      <c r="CU97" s="733"/>
      <c r="CV97" s="729"/>
      <c r="CW97" s="730"/>
      <c r="CX97" s="731"/>
      <c r="CY97" s="726"/>
      <c r="CZ97" s="726"/>
      <c r="DA97" s="731"/>
      <c r="DB97" s="731"/>
      <c r="DC97" s="726"/>
      <c r="DE97" s="1043" t="s">
        <v>63</v>
      </c>
      <c r="DF97" s="725" t="s">
        <v>851</v>
      </c>
      <c r="DG97" s="726"/>
      <c r="DH97" s="726"/>
      <c r="DI97" s="726"/>
      <c r="DJ97" s="726"/>
      <c r="DK97" s="727"/>
      <c r="DL97" s="726"/>
      <c r="DM97" s="728"/>
      <c r="DN97" s="726"/>
      <c r="DO97" s="728"/>
      <c r="DP97" s="726"/>
      <c r="DQ97" s="728"/>
      <c r="DR97" s="726"/>
      <c r="DS97" s="728"/>
      <c r="DT97" s="726"/>
      <c r="DU97" s="728"/>
      <c r="DV97" s="726"/>
      <c r="DW97" s="728"/>
      <c r="DX97" s="726"/>
      <c r="DY97" s="728"/>
      <c r="DZ97" s="726"/>
      <c r="EA97" s="728"/>
      <c r="EB97" s="726"/>
      <c r="EC97" s="728"/>
      <c r="ED97" s="726"/>
      <c r="EE97" s="733"/>
      <c r="EF97" s="729"/>
      <c r="EG97" s="730"/>
      <c r="EH97" s="731"/>
      <c r="EI97" s="726"/>
      <c r="EJ97" s="726"/>
      <c r="EK97" s="731"/>
      <c r="EL97" s="731"/>
      <c r="EM97" s="726"/>
      <c r="EO97" s="1043" t="s">
        <v>287</v>
      </c>
      <c r="EP97" s="725" t="s">
        <v>851</v>
      </c>
      <c r="EQ97" s="726"/>
      <c r="ER97" s="726"/>
      <c r="ES97" s="726"/>
      <c r="ET97" s="726"/>
      <c r="EU97" s="727"/>
      <c r="EV97" s="726"/>
      <c r="EW97" s="728"/>
      <c r="EX97" s="726"/>
      <c r="EY97" s="728"/>
      <c r="EZ97" s="726"/>
      <c r="FA97" s="728"/>
      <c r="FB97" s="726"/>
      <c r="FC97" s="728"/>
      <c r="FD97" s="726"/>
      <c r="FE97" s="728"/>
      <c r="FF97" s="726"/>
      <c r="FG97" s="728"/>
      <c r="FH97" s="726"/>
      <c r="FI97" s="728"/>
      <c r="FJ97" s="726"/>
      <c r="FK97" s="728"/>
      <c r="FL97" s="726"/>
      <c r="FM97" s="728"/>
      <c r="FN97" s="726"/>
      <c r="FO97" s="733"/>
      <c r="FP97" s="729"/>
      <c r="FQ97" s="730"/>
      <c r="FR97" s="731"/>
      <c r="FS97" s="726"/>
      <c r="FT97" s="726"/>
      <c r="FU97" s="731"/>
      <c r="FV97" s="731"/>
      <c r="FW97" s="726"/>
      <c r="FY97" s="1043" t="s">
        <v>504</v>
      </c>
      <c r="FZ97" s="725" t="s">
        <v>851</v>
      </c>
      <c r="GA97" s="726"/>
      <c r="GB97" s="726"/>
      <c r="GC97" s="726"/>
      <c r="GD97" s="734"/>
      <c r="GE97" s="734"/>
      <c r="GF97" s="732"/>
      <c r="GG97" s="734"/>
      <c r="GH97" s="732"/>
      <c r="GI97" s="734"/>
      <c r="GJ97" s="732"/>
      <c r="GK97" s="734"/>
      <c r="GL97" s="732"/>
      <c r="GM97" s="734"/>
      <c r="GN97" s="732"/>
      <c r="GO97" s="734"/>
      <c r="GP97" s="732"/>
      <c r="GQ97" s="734"/>
      <c r="GR97" s="732"/>
      <c r="GS97" s="734"/>
      <c r="GT97" s="732"/>
      <c r="GU97" s="734"/>
      <c r="GV97" s="732"/>
      <c r="GW97" s="734"/>
      <c r="GX97" s="732"/>
      <c r="GY97" s="733"/>
      <c r="GZ97" s="729"/>
      <c r="HA97" s="730"/>
      <c r="HB97" s="731"/>
      <c r="HC97" s="733"/>
      <c r="HD97" s="732"/>
      <c r="HE97" s="731"/>
      <c r="HF97" s="731"/>
      <c r="HG97" s="726"/>
    </row>
    <row r="98" spans="1:215" hidden="1" x14ac:dyDescent="0.25">
      <c r="A98" s="1044"/>
      <c r="B98" s="735" t="s">
        <v>520</v>
      </c>
      <c r="C98" s="737">
        <f t="shared" ref="C98:D106" si="532">C12</f>
        <v>1</v>
      </c>
      <c r="D98" s="737">
        <f>D12</f>
        <v>24084</v>
      </c>
      <c r="E98" s="738">
        <f>ROUNDUP(D98*1.04,0)</f>
        <v>25048</v>
      </c>
      <c r="F98" s="817">
        <f t="shared" ref="F98:F106" si="533">C98*E98</f>
        <v>25048</v>
      </c>
      <c r="G98" s="740">
        <f>ROUND(G12,1)</f>
        <v>0</v>
      </c>
      <c r="H98" s="741">
        <f>$F98*G98/100</f>
        <v>0</v>
      </c>
      <c r="I98" s="742">
        <f>ROUND(I12,1)</f>
        <v>0</v>
      </c>
      <c r="J98" s="741">
        <f>$F98*I98/100</f>
        <v>0</v>
      </c>
      <c r="K98" s="742">
        <f>ROUND(K12,1)</f>
        <v>10</v>
      </c>
      <c r="L98" s="741">
        <f>$F98*K98/100</f>
        <v>2504.8000000000002</v>
      </c>
      <c r="M98" s="742">
        <f>ROUND(M12,1)</f>
        <v>0</v>
      </c>
      <c r="N98" s="741">
        <f>$F98*M98/100</f>
        <v>0</v>
      </c>
      <c r="O98" s="742">
        <f>ROUND(O12,1)</f>
        <v>0</v>
      </c>
      <c r="P98" s="741">
        <f>$F98*O98/100</f>
        <v>0</v>
      </c>
      <c r="Q98" s="742">
        <f>ROUND(Q12,1)</f>
        <v>100</v>
      </c>
      <c r="R98" s="741">
        <f>$F98*Q98/100</f>
        <v>25048</v>
      </c>
      <c r="S98" s="742">
        <f>ROUND(S12,1)</f>
        <v>20</v>
      </c>
      <c r="T98" s="741">
        <f>$F98*S98/100</f>
        <v>5009.6000000000004</v>
      </c>
      <c r="U98" s="742">
        <f>ROUND(U12,1)</f>
        <v>0</v>
      </c>
      <c r="V98" s="741">
        <f>$F98*U98/100</f>
        <v>0</v>
      </c>
      <c r="W98" s="742">
        <f>ROUND(W12,1)</f>
        <v>0</v>
      </c>
      <c r="X98" s="741">
        <f>$F98*W98/100</f>
        <v>0</v>
      </c>
      <c r="Y98" s="742">
        <f>ROUND(Y12,1)</f>
        <v>0</v>
      </c>
      <c r="Z98" s="741">
        <f>$F98*Y98/100</f>
        <v>0</v>
      </c>
      <c r="AA98" s="743">
        <f t="shared" ref="AA98:AA106" si="534">IF(((SUM(F98:Z98))&gt;(15279*C98)),0,((15279*C98)-(SUM(F98:Z98))))</f>
        <v>0</v>
      </c>
      <c r="AB98" s="744">
        <f>F98+H98+J98+L98+N98+P98+R98+T98+V98+X98+Z98+AA98</f>
        <v>57610.400000000001</v>
      </c>
      <c r="AC98" s="745">
        <v>12</v>
      </c>
      <c r="AD98" s="746">
        <f>AB98*AC98</f>
        <v>691324.8</v>
      </c>
      <c r="AE98" s="747"/>
      <c r="AF98" s="741"/>
      <c r="AG98" s="746">
        <f>AD98+AE98+AF98</f>
        <v>691324.8</v>
      </c>
      <c r="AH98" s="746">
        <f>AG98*0.302</f>
        <v>208780.09</v>
      </c>
      <c r="AI98" s="746">
        <f>AG98+AH98</f>
        <v>900104.89</v>
      </c>
      <c r="AK98" s="1044"/>
      <c r="AL98" s="735" t="s">
        <v>520</v>
      </c>
      <c r="AM98" s="737">
        <f t="shared" ref="AM98:AN106" si="535">AM12</f>
        <v>1</v>
      </c>
      <c r="AN98" s="737">
        <f>AN12</f>
        <v>24084</v>
      </c>
      <c r="AO98" s="738">
        <f>ROUNDUP(AN98*1.04,0)</f>
        <v>25048</v>
      </c>
      <c r="AP98" s="817">
        <f t="shared" ref="AP98:AP106" si="536">AM98*AO98</f>
        <v>25048</v>
      </c>
      <c r="AQ98" s="740">
        <f>ROUND(AQ12,1)</f>
        <v>0</v>
      </c>
      <c r="AR98" s="741">
        <f>$AP98*AQ98/100</f>
        <v>0</v>
      </c>
      <c r="AS98" s="742">
        <f>ROUND(AS12,1)</f>
        <v>4</v>
      </c>
      <c r="AT98" s="741">
        <f>$AP98*AS98/100</f>
        <v>1001.92</v>
      </c>
      <c r="AU98" s="742">
        <f>ROUND(AU12,1)</f>
        <v>10</v>
      </c>
      <c r="AV98" s="741">
        <f>$AP98*AU98/100</f>
        <v>2504.8000000000002</v>
      </c>
      <c r="AW98" s="742">
        <f>ROUND(AW12,1)</f>
        <v>0</v>
      </c>
      <c r="AX98" s="741">
        <f>$AP98*AW98/100</f>
        <v>0</v>
      </c>
      <c r="AY98" s="742">
        <f>ROUND(AY12,1)</f>
        <v>0</v>
      </c>
      <c r="AZ98" s="741">
        <f>$AP98*AY98/100</f>
        <v>0</v>
      </c>
      <c r="BA98" s="742">
        <f>ROUND(BA12,1)</f>
        <v>40.799999999999997</v>
      </c>
      <c r="BB98" s="741">
        <f>$AP98*BA98/100</f>
        <v>10219.58</v>
      </c>
      <c r="BC98" s="742">
        <f>ROUND(BC12,1)</f>
        <v>20</v>
      </c>
      <c r="BD98" s="741">
        <f>$AP98*BC98/100</f>
        <v>5009.6000000000004</v>
      </c>
      <c r="BE98" s="742">
        <f>ROUND(BE12,1)</f>
        <v>0</v>
      </c>
      <c r="BF98" s="741">
        <f>$AP98*BE98/100</f>
        <v>0</v>
      </c>
      <c r="BG98" s="742">
        <f>ROUND(BG12,1)</f>
        <v>0</v>
      </c>
      <c r="BH98" s="741">
        <f>$AP98*BG98/100</f>
        <v>0</v>
      </c>
      <c r="BI98" s="742">
        <f>ROUND(BI12,1)</f>
        <v>0</v>
      </c>
      <c r="BJ98" s="741">
        <f>$AP98*BI98/100</f>
        <v>0</v>
      </c>
      <c r="BK98" s="743">
        <f>IF(((SUM(AP98:BJ98))&gt;(15279*AM98)),0,((15279*AM98)-(SUM(AP98:BJ98))))</f>
        <v>0</v>
      </c>
      <c r="BL98" s="744">
        <f>AP98+AR98+AT98+AV98+AX98+AZ98+BB98+BD98+BF98+BH98+BJ98+BK98</f>
        <v>43783.9</v>
      </c>
      <c r="BM98" s="745">
        <v>12</v>
      </c>
      <c r="BN98" s="746">
        <f>BL98*BM98</f>
        <v>525406.80000000005</v>
      </c>
      <c r="BO98" s="747"/>
      <c r="BP98" s="741"/>
      <c r="BQ98" s="746">
        <f>BN98+BO98+BP98</f>
        <v>525406.80000000005</v>
      </c>
      <c r="BR98" s="746">
        <f>BQ98*0.302</f>
        <v>158672.85</v>
      </c>
      <c r="BS98" s="746">
        <f>BQ98+BR98</f>
        <v>684079.65</v>
      </c>
      <c r="BU98" s="1044"/>
      <c r="BV98" s="735" t="s">
        <v>520</v>
      </c>
      <c r="BW98" s="737">
        <f t="shared" ref="BW98:BX106" si="537">BW12</f>
        <v>1</v>
      </c>
      <c r="BX98" s="737">
        <f>BX12</f>
        <v>24084</v>
      </c>
      <c r="BY98" s="738">
        <f>ROUNDUP(BX98*1.04,0)</f>
        <v>25048</v>
      </c>
      <c r="BZ98" s="817">
        <f t="shared" ref="BZ98:BZ106" si="538">BW98*BY98</f>
        <v>25048</v>
      </c>
      <c r="CA98" s="740">
        <f>ROUND(CA12,1)</f>
        <v>0</v>
      </c>
      <c r="CB98" s="741">
        <f>$BZ98*CA98/100</f>
        <v>0</v>
      </c>
      <c r="CC98" s="742">
        <f>ROUND(CC12,1)</f>
        <v>0</v>
      </c>
      <c r="CD98" s="741">
        <f>$BZ98*CC98/100</f>
        <v>0</v>
      </c>
      <c r="CE98" s="742">
        <f>ROUND(CE12,1)</f>
        <v>0</v>
      </c>
      <c r="CF98" s="741">
        <f>$BZ98*CE98/100</f>
        <v>0</v>
      </c>
      <c r="CG98" s="742">
        <f>ROUND(CG12,1)</f>
        <v>0</v>
      </c>
      <c r="CH98" s="741">
        <f>$BZ98*CG98/100</f>
        <v>0</v>
      </c>
      <c r="CI98" s="742">
        <f>ROUND(CI12,1)</f>
        <v>0</v>
      </c>
      <c r="CJ98" s="741">
        <f>$BZ98*CI98/100</f>
        <v>0</v>
      </c>
      <c r="CK98" s="742">
        <f>ROUND(CK12,1)</f>
        <v>74</v>
      </c>
      <c r="CL98" s="741">
        <f>$BZ98*CK98/100</f>
        <v>18535.52</v>
      </c>
      <c r="CM98" s="742">
        <f>ROUND(CM12,1)</f>
        <v>10</v>
      </c>
      <c r="CN98" s="741">
        <f>$BZ98*CM98/100</f>
        <v>2504.8000000000002</v>
      </c>
      <c r="CO98" s="742">
        <f>ROUND(CO12,1)</f>
        <v>0</v>
      </c>
      <c r="CP98" s="741">
        <f>$BZ98*CO98/100</f>
        <v>0</v>
      </c>
      <c r="CQ98" s="742">
        <f>ROUND(CQ12,1)</f>
        <v>0</v>
      </c>
      <c r="CR98" s="741">
        <f>$BZ98*CQ98/100</f>
        <v>0</v>
      </c>
      <c r="CS98" s="742">
        <f>ROUND(CS12,1)</f>
        <v>0</v>
      </c>
      <c r="CT98" s="741">
        <f>$BZ98*CS98/100</f>
        <v>0</v>
      </c>
      <c r="CU98" s="743">
        <f>IF(((SUM(BZ98:CT98))&gt;(15279*BW98)),0,((15279*BW98)-(SUM(BZ98:CT98))))</f>
        <v>0</v>
      </c>
      <c r="CV98" s="744">
        <f>BZ98+CB98+CD98+CF98+CH98+CJ98+CL98+CN98+CP98+CR98+CT98+CU98</f>
        <v>46088.32</v>
      </c>
      <c r="CW98" s="745">
        <v>12</v>
      </c>
      <c r="CX98" s="746">
        <f>CV98*CW98</f>
        <v>553059.83999999997</v>
      </c>
      <c r="CY98" s="747"/>
      <c r="CZ98" s="741"/>
      <c r="DA98" s="746">
        <f>CX98+CY98+CZ98</f>
        <v>553059.83999999997</v>
      </c>
      <c r="DB98" s="746">
        <f>DA98*0.302</f>
        <v>167024.07</v>
      </c>
      <c r="DC98" s="746">
        <f>DA98+DB98</f>
        <v>720083.91</v>
      </c>
      <c r="DD98" s="750"/>
      <c r="DE98" s="1044"/>
      <c r="DF98" s="735" t="s">
        <v>520</v>
      </c>
      <c r="DG98" s="737">
        <f t="shared" ref="DG98:DH106" si="539">DG12</f>
        <v>1</v>
      </c>
      <c r="DH98" s="737">
        <f>DH12</f>
        <v>24084</v>
      </c>
      <c r="DI98" s="738">
        <f>ROUNDUP(DH98*1.04,0)</f>
        <v>25048</v>
      </c>
      <c r="DJ98" s="817">
        <f t="shared" ref="DJ98:DJ106" si="540">DG98*DI98</f>
        <v>25048</v>
      </c>
      <c r="DK98" s="740">
        <f>ROUND(DK12,1)</f>
        <v>0</v>
      </c>
      <c r="DL98" s="741">
        <f>$DJ98*DK98/100</f>
        <v>0</v>
      </c>
      <c r="DM98" s="742">
        <f>ROUND(DM12,1)</f>
        <v>0</v>
      </c>
      <c r="DN98" s="741">
        <f>$DJ98*DM98/100</f>
        <v>0</v>
      </c>
      <c r="DO98" s="742">
        <f>ROUND(DO12,1)</f>
        <v>0</v>
      </c>
      <c r="DP98" s="741">
        <f>$DJ98*DO98/100</f>
        <v>0</v>
      </c>
      <c r="DQ98" s="742">
        <f>ROUND(DQ12,1)</f>
        <v>0</v>
      </c>
      <c r="DR98" s="741">
        <f>$DJ98*DQ98/100</f>
        <v>0</v>
      </c>
      <c r="DS98" s="742">
        <f>ROUND(DS12,1)</f>
        <v>0</v>
      </c>
      <c r="DT98" s="741">
        <f>$DJ98*DS98/100</f>
        <v>0</v>
      </c>
      <c r="DU98" s="742">
        <f>ROUND(DU12,1)</f>
        <v>15.9</v>
      </c>
      <c r="DV98" s="741">
        <f>$DJ98*DU98/100</f>
        <v>3982.63</v>
      </c>
      <c r="DW98" s="742">
        <f>ROUND(DW12,1)</f>
        <v>20</v>
      </c>
      <c r="DX98" s="741">
        <f>$DJ98*DW98/100</f>
        <v>5009.6000000000004</v>
      </c>
      <c r="DY98" s="742">
        <f>ROUND(DY12,1)</f>
        <v>0</v>
      </c>
      <c r="DZ98" s="741">
        <f>$DJ98*DY98/100</f>
        <v>0</v>
      </c>
      <c r="EA98" s="742">
        <f>ROUND(EA12,1)</f>
        <v>0</v>
      </c>
      <c r="EB98" s="741">
        <f>$DJ98*EA98/100</f>
        <v>0</v>
      </c>
      <c r="EC98" s="742">
        <f>ROUND(EC12,1)</f>
        <v>0</v>
      </c>
      <c r="ED98" s="741">
        <f>$DJ98*EC98/100</f>
        <v>0</v>
      </c>
      <c r="EE98" s="743">
        <f t="shared" ref="EE98:EE101" si="541">IF(((SUM(DJ98:ED98))&gt;(15279*DG98)),0,((15279*DG98)-(SUM(DJ98:ED98))))</f>
        <v>0</v>
      </c>
      <c r="EF98" s="744">
        <f>DJ98+DL98+DN98+DP98+DR98+DT98+DV98+DX98+DZ98+EB98+ED98+EE98</f>
        <v>34040.230000000003</v>
      </c>
      <c r="EG98" s="745">
        <v>12</v>
      </c>
      <c r="EH98" s="746">
        <f>EF98*EG98</f>
        <v>408482.76</v>
      </c>
      <c r="EI98" s="747"/>
      <c r="EJ98" s="741"/>
      <c r="EK98" s="746">
        <f>EH98+EI98+EJ98</f>
        <v>408482.76</v>
      </c>
      <c r="EL98" s="746">
        <f>EK98*0.302</f>
        <v>123361.79</v>
      </c>
      <c r="EM98" s="746">
        <f>EK98+EL98</f>
        <v>531844.55000000005</v>
      </c>
      <c r="EO98" s="1044"/>
      <c r="EP98" s="752" t="s">
        <v>520</v>
      </c>
      <c r="EQ98" s="737">
        <f t="shared" ref="EQ98:ER106" si="542">EQ12</f>
        <v>1</v>
      </c>
      <c r="ER98" s="737">
        <f>ER12</f>
        <v>24084</v>
      </c>
      <c r="ES98" s="738">
        <f>ROUNDUP(ER98*1.04,0)</f>
        <v>25048</v>
      </c>
      <c r="ET98" s="817">
        <f t="shared" ref="ET98:ET106" si="543">EQ98*ES98</f>
        <v>25048</v>
      </c>
      <c r="EU98" s="740">
        <f>ROUND(EU12,1)</f>
        <v>0</v>
      </c>
      <c r="EV98" s="741">
        <f>$ET98*EU98/100</f>
        <v>0</v>
      </c>
      <c r="EW98" s="742">
        <f>ROUND(EW12,1)</f>
        <v>0</v>
      </c>
      <c r="EX98" s="741">
        <f>$ET98*EW98/100</f>
        <v>0</v>
      </c>
      <c r="EY98" s="742">
        <f>ROUND(EY12,1)</f>
        <v>0</v>
      </c>
      <c r="EZ98" s="741">
        <f>$ET98*EY98/100</f>
        <v>0</v>
      </c>
      <c r="FA98" s="742">
        <f>ROUND(FA12,1)</f>
        <v>0</v>
      </c>
      <c r="FB98" s="741">
        <f>$ET98*FA98/100</f>
        <v>0</v>
      </c>
      <c r="FC98" s="742">
        <f>ROUND(FC12,1)</f>
        <v>0</v>
      </c>
      <c r="FD98" s="741">
        <f>$ET98*FC98/100</f>
        <v>0</v>
      </c>
      <c r="FE98" s="742">
        <f>ROUND(FE12,1)</f>
        <v>25.5</v>
      </c>
      <c r="FF98" s="741">
        <f>$ET98*FE98/100</f>
        <v>6387.24</v>
      </c>
      <c r="FG98" s="742">
        <f>ROUND(FG12,1)</f>
        <v>15</v>
      </c>
      <c r="FH98" s="741">
        <f>$ET98*FG98/100</f>
        <v>3757.2</v>
      </c>
      <c r="FI98" s="742">
        <f>ROUND(FI12,1)</f>
        <v>0</v>
      </c>
      <c r="FJ98" s="741">
        <f>$ET98*FI98/100</f>
        <v>0</v>
      </c>
      <c r="FK98" s="742">
        <f>ROUND(FK12,1)</f>
        <v>0</v>
      </c>
      <c r="FL98" s="741">
        <f>$ET98*FK98/100</f>
        <v>0</v>
      </c>
      <c r="FM98" s="742">
        <f>ROUND(FM12,1)</f>
        <v>0</v>
      </c>
      <c r="FN98" s="741">
        <f>$ET98*FM98/100</f>
        <v>0</v>
      </c>
      <c r="FO98" s="743">
        <f>IF(((SUM(ET98:FN98))&gt;(15279*EQ98)),0,((15279*EQ98)-(SUM(ET98:FN98))))</f>
        <v>0</v>
      </c>
      <c r="FP98" s="744">
        <f>ET98+EV98+EX98+EZ98+FB98+FD98+FF98+FH98+FJ98+FL98+FN98+FO98</f>
        <v>35192.44</v>
      </c>
      <c r="FQ98" s="745">
        <v>12</v>
      </c>
      <c r="FR98" s="746">
        <f>FP98*FQ98</f>
        <v>422309.28</v>
      </c>
      <c r="FS98" s="747"/>
      <c r="FT98" s="741"/>
      <c r="FU98" s="746">
        <f>FR98+FS98+FT98</f>
        <v>422309.28</v>
      </c>
      <c r="FV98" s="746">
        <f>FU98*0.302</f>
        <v>127537.4</v>
      </c>
      <c r="FW98" s="746">
        <f>FU98+FV98</f>
        <v>549846.68000000005</v>
      </c>
      <c r="FY98" s="1044"/>
      <c r="FZ98" s="752" t="s">
        <v>520</v>
      </c>
      <c r="GA98" s="737">
        <f t="shared" ref="GA98:GB106" si="544">GA12</f>
        <v>5</v>
      </c>
      <c r="GB98" s="737">
        <f>GB12</f>
        <v>24084</v>
      </c>
      <c r="GC98" s="738">
        <f>ROUNDUP(GB98*1.04,0)</f>
        <v>25048</v>
      </c>
      <c r="GD98" s="743">
        <f t="shared" ref="GD98" si="545">F98+AP98+BZ98+DJ98+ET98</f>
        <v>125240</v>
      </c>
      <c r="GE98" s="743"/>
      <c r="GF98" s="737">
        <f t="shared" ref="GF98:GF106" si="546">H98+AR98+CB98+DL98+EV98</f>
        <v>0</v>
      </c>
      <c r="GG98" s="743"/>
      <c r="GH98" s="737">
        <f t="shared" ref="GH98:GH106" si="547">J98+AT98+CD98+DN98+EX98</f>
        <v>1001.92</v>
      </c>
      <c r="GI98" s="743"/>
      <c r="GJ98" s="737">
        <f t="shared" ref="GJ98:GJ106" si="548">L98+AV98+CF98+DP98+EZ98</f>
        <v>5009.6000000000004</v>
      </c>
      <c r="GK98" s="743"/>
      <c r="GL98" s="737">
        <f t="shared" ref="GL98:GL106" si="549">N98+AX98+CH98+DR98+FB98</f>
        <v>0</v>
      </c>
      <c r="GM98" s="743"/>
      <c r="GN98" s="737">
        <f t="shared" ref="GN98:GN106" si="550">P98+AZ98+CJ98+DT98+FD98</f>
        <v>0</v>
      </c>
      <c r="GO98" s="743"/>
      <c r="GP98" s="737">
        <f t="shared" ref="GP98:GP106" si="551">R98+BB98+CL98+DV98+FF98</f>
        <v>64172.97</v>
      </c>
      <c r="GQ98" s="743"/>
      <c r="GR98" s="737">
        <f t="shared" ref="GR98:GR106" si="552">T98+BD98+CN98+DX98+FH98</f>
        <v>21290.799999999999</v>
      </c>
      <c r="GS98" s="743"/>
      <c r="GT98" s="737">
        <f t="shared" ref="GT98:GT106" si="553">V98+BF98+CP98+DZ98+FJ98</f>
        <v>0</v>
      </c>
      <c r="GU98" s="743"/>
      <c r="GV98" s="737">
        <f t="shared" ref="GV98:GV106" si="554">X98+BH98+CR98+EB98+FL98</f>
        <v>0</v>
      </c>
      <c r="GW98" s="743"/>
      <c r="GX98" s="737">
        <f t="shared" ref="GX98:GY106" si="555">Z98+BJ98+CT98+ED98+FN98</f>
        <v>0</v>
      </c>
      <c r="GY98" s="743">
        <f t="shared" si="555"/>
        <v>0</v>
      </c>
      <c r="GZ98" s="744">
        <f>GD98+GF98+GH98+GJ98+GL98+GN98+GP98+GR98+GT98+GV98+GX98+GY98</f>
        <v>216715.29</v>
      </c>
      <c r="HA98" s="745">
        <v>12</v>
      </c>
      <c r="HB98" s="746">
        <f>GZ98*HA98</f>
        <v>2600583.48</v>
      </c>
      <c r="HC98" s="737">
        <f t="shared" ref="HC98:HD106" si="556">AE98+BO98+CY98+EI98+FS98</f>
        <v>0</v>
      </c>
      <c r="HD98" s="737">
        <f t="shared" si="556"/>
        <v>0</v>
      </c>
      <c r="HE98" s="746">
        <f>HB98+HC98+HD98</f>
        <v>2600583.48</v>
      </c>
      <c r="HF98" s="746">
        <f>HE98*0.302</f>
        <v>785376.21</v>
      </c>
      <c r="HG98" s="746">
        <f>HE98+HF98</f>
        <v>3385959.69</v>
      </c>
    </row>
    <row r="99" spans="1:215" ht="38.25" hidden="1" x14ac:dyDescent="0.25">
      <c r="A99" s="1044"/>
      <c r="B99" s="753" t="s">
        <v>852</v>
      </c>
      <c r="C99" s="737">
        <f t="shared" si="532"/>
        <v>1</v>
      </c>
      <c r="D99" s="737">
        <f t="shared" si="532"/>
        <v>21676</v>
      </c>
      <c r="E99" s="738">
        <f t="shared" ref="E99:E106" si="557">ROUNDUP(D99*1.04,0)</f>
        <v>22544</v>
      </c>
      <c r="F99" s="817">
        <f t="shared" si="533"/>
        <v>22544</v>
      </c>
      <c r="G99" s="740">
        <f t="shared" ref="G99:I106" si="558">ROUND(G13,1)</f>
        <v>0</v>
      </c>
      <c r="H99" s="741">
        <f t="shared" ref="H99:J106" si="559">$F99*G99/100</f>
        <v>0</v>
      </c>
      <c r="I99" s="742">
        <f t="shared" si="558"/>
        <v>0</v>
      </c>
      <c r="J99" s="741">
        <f t="shared" si="559"/>
        <v>0</v>
      </c>
      <c r="K99" s="742">
        <f t="shared" ref="K99:K106" si="560">ROUND(K13,1)</f>
        <v>10</v>
      </c>
      <c r="L99" s="741">
        <f t="shared" ref="L99:L106" si="561">$F99*K99/100</f>
        <v>2254.4</v>
      </c>
      <c r="M99" s="742">
        <f t="shared" ref="M99:M106" si="562">ROUND(M13,1)</f>
        <v>20</v>
      </c>
      <c r="N99" s="741">
        <f t="shared" ref="N99:N106" si="563">$F99*M99/100</f>
        <v>4508.8</v>
      </c>
      <c r="O99" s="742">
        <f t="shared" ref="O99:O106" si="564">ROUND(O13,1)</f>
        <v>0</v>
      </c>
      <c r="P99" s="741">
        <f t="shared" ref="P99:P106" si="565">$F99*O99/100</f>
        <v>0</v>
      </c>
      <c r="Q99" s="742">
        <f t="shared" ref="Q99:Q106" si="566">ROUND(Q13,1)</f>
        <v>100</v>
      </c>
      <c r="R99" s="741">
        <f t="shared" ref="R99:R106" si="567">$F99*Q99/100</f>
        <v>22544</v>
      </c>
      <c r="S99" s="742">
        <f t="shared" ref="S99:S106" si="568">ROUND(S13,1)</f>
        <v>20</v>
      </c>
      <c r="T99" s="741">
        <f t="shared" ref="T99:T106" si="569">$F99*S99/100</f>
        <v>4508.8</v>
      </c>
      <c r="U99" s="742">
        <f t="shared" ref="U99:U106" si="570">ROUND(U13,1)</f>
        <v>0</v>
      </c>
      <c r="V99" s="741">
        <f t="shared" ref="V99:V106" si="571">$F99*U99/100</f>
        <v>0</v>
      </c>
      <c r="W99" s="742">
        <f t="shared" ref="W99:W106" si="572">ROUND(W13,1)</f>
        <v>0</v>
      </c>
      <c r="X99" s="741">
        <f t="shared" ref="X99:X106" si="573">$F99*W99/100</f>
        <v>0</v>
      </c>
      <c r="Y99" s="742">
        <f t="shared" ref="Y99:Y106" si="574">ROUND(Y13,1)</f>
        <v>0</v>
      </c>
      <c r="Z99" s="741">
        <f t="shared" ref="Z99:Z106" si="575">$F99*Y99/100</f>
        <v>0</v>
      </c>
      <c r="AA99" s="743">
        <f t="shared" si="534"/>
        <v>0</v>
      </c>
      <c r="AB99" s="744">
        <f t="shared" ref="AB99:AB106" si="576">F99+H99+J99+L99+N99+P99+R99+T99+V99+X99+Z99+AA99</f>
        <v>56360</v>
      </c>
      <c r="AC99" s="745">
        <v>12</v>
      </c>
      <c r="AD99" s="746">
        <f t="shared" ref="AD99:AD106" si="577">AB99*AC99</f>
        <v>676320</v>
      </c>
      <c r="AE99" s="747"/>
      <c r="AF99" s="741"/>
      <c r="AG99" s="746">
        <f t="shared" ref="AG99:AG106" si="578">AD99+AE99+AF99</f>
        <v>676320</v>
      </c>
      <c r="AH99" s="746">
        <f t="shared" ref="AH99:AH106" si="579">AG99*0.302</f>
        <v>204248.64</v>
      </c>
      <c r="AI99" s="746">
        <f t="shared" ref="AI99:AI106" si="580">AG99+AH99</f>
        <v>880568.64</v>
      </c>
      <c r="AK99" s="1044"/>
      <c r="AL99" s="753" t="s">
        <v>852</v>
      </c>
      <c r="AM99" s="737">
        <f t="shared" si="535"/>
        <v>0</v>
      </c>
      <c r="AN99" s="737">
        <f t="shared" si="535"/>
        <v>21676</v>
      </c>
      <c r="AO99" s="738">
        <f t="shared" ref="AO99:AO106" si="581">ROUNDUP(AN99*1.04,0)</f>
        <v>22544</v>
      </c>
      <c r="AP99" s="817">
        <f t="shared" si="536"/>
        <v>0</v>
      </c>
      <c r="AQ99" s="740">
        <f t="shared" ref="AQ99:AQ106" si="582">ROUND(AQ13,1)</f>
        <v>0</v>
      </c>
      <c r="AR99" s="741">
        <f t="shared" ref="AR99:AR106" si="583">$AP99*AQ99/100</f>
        <v>0</v>
      </c>
      <c r="AS99" s="742">
        <f t="shared" ref="AS99:AS106" si="584">ROUND(AS13,1)</f>
        <v>0</v>
      </c>
      <c r="AT99" s="741">
        <f t="shared" ref="AT99:AT106" si="585">$AP99*AS99/100</f>
        <v>0</v>
      </c>
      <c r="AU99" s="742">
        <f t="shared" ref="AU99:AU106" si="586">ROUND(AU13,1)</f>
        <v>0</v>
      </c>
      <c r="AV99" s="741">
        <f t="shared" ref="AV99:AV106" si="587">$AP99*AU99/100</f>
        <v>0</v>
      </c>
      <c r="AW99" s="742">
        <f t="shared" ref="AW99:AW106" si="588">ROUND(AW13,1)</f>
        <v>0</v>
      </c>
      <c r="AX99" s="741">
        <f t="shared" ref="AX99:AX106" si="589">$AP99*AW99/100</f>
        <v>0</v>
      </c>
      <c r="AY99" s="742">
        <f t="shared" ref="AY99:AY106" si="590">ROUND(AY13,1)</f>
        <v>0</v>
      </c>
      <c r="AZ99" s="741">
        <f t="shared" ref="AZ99:AZ106" si="591">$AP99*AY99/100</f>
        <v>0</v>
      </c>
      <c r="BA99" s="742">
        <f t="shared" ref="BA99:BA106" si="592">ROUND(BA13,1)</f>
        <v>0</v>
      </c>
      <c r="BB99" s="741">
        <f t="shared" ref="BB99:BB106" si="593">$AP99*BA99/100</f>
        <v>0</v>
      </c>
      <c r="BC99" s="742">
        <f t="shared" ref="BC99:BC106" si="594">ROUND(BC13,1)</f>
        <v>0</v>
      </c>
      <c r="BD99" s="741">
        <f t="shared" ref="BD99:BD106" si="595">$AP99*BC99/100</f>
        <v>0</v>
      </c>
      <c r="BE99" s="742">
        <f t="shared" ref="BE99:BE106" si="596">ROUND(BE13,1)</f>
        <v>0</v>
      </c>
      <c r="BF99" s="741">
        <f t="shared" ref="BF99:BF106" si="597">$AP99*BE99/100</f>
        <v>0</v>
      </c>
      <c r="BG99" s="742">
        <f t="shared" ref="BG99:BG106" si="598">ROUND(BG13,1)</f>
        <v>0</v>
      </c>
      <c r="BH99" s="741">
        <f t="shared" ref="BH99:BH106" si="599">$AP99*BG99/100</f>
        <v>0</v>
      </c>
      <c r="BI99" s="742">
        <f t="shared" ref="BI99:BI106" si="600">ROUND(BI13,1)</f>
        <v>0</v>
      </c>
      <c r="BJ99" s="741">
        <f t="shared" ref="BJ99:BJ106" si="601">$AP99*BI99/100</f>
        <v>0</v>
      </c>
      <c r="BK99" s="743">
        <f t="shared" ref="BK99:BK106" si="602">IF(((SUM(AP99:BJ99))&gt;(15279*AM99)),0,((15279*AM99)-(SUM(AP99:BJ99))))</f>
        <v>0</v>
      </c>
      <c r="BL99" s="744">
        <f t="shared" ref="BL99:BL106" si="603">AP99+AR99+AT99+AV99+AX99+AZ99+BB99+BD99+BF99+BH99+BJ99+BK99</f>
        <v>0</v>
      </c>
      <c r="BM99" s="745">
        <v>12</v>
      </c>
      <c r="BN99" s="746">
        <f t="shared" ref="BN99:BN106" si="604">BL99*BM99</f>
        <v>0</v>
      </c>
      <c r="BO99" s="747"/>
      <c r="BP99" s="741"/>
      <c r="BQ99" s="746">
        <f t="shared" ref="BQ99:BQ106" si="605">BN99+BO99+BP99</f>
        <v>0</v>
      </c>
      <c r="BR99" s="746">
        <f t="shared" ref="BR99:BR106" si="606">BQ99*0.302</f>
        <v>0</v>
      </c>
      <c r="BS99" s="746">
        <f t="shared" ref="BS99:BS106" si="607">BQ99+BR99</f>
        <v>0</v>
      </c>
      <c r="BU99" s="1044"/>
      <c r="BV99" s="753" t="s">
        <v>852</v>
      </c>
      <c r="BW99" s="737">
        <f t="shared" si="537"/>
        <v>0</v>
      </c>
      <c r="BX99" s="737">
        <f t="shared" si="537"/>
        <v>21676</v>
      </c>
      <c r="BY99" s="738">
        <f t="shared" ref="BY99:BY106" si="608">ROUNDUP(BX99*1.04,0)</f>
        <v>22544</v>
      </c>
      <c r="BZ99" s="817">
        <f t="shared" si="538"/>
        <v>0</v>
      </c>
      <c r="CA99" s="740">
        <f t="shared" ref="CA99:CA106" si="609">ROUND(CA13,1)</f>
        <v>0</v>
      </c>
      <c r="CB99" s="741">
        <f t="shared" ref="CB99:CD106" si="610">$BZ99*CA99/100</f>
        <v>0</v>
      </c>
      <c r="CC99" s="742">
        <f t="shared" ref="CC99:CC106" si="611">ROUND(CC13,1)</f>
        <v>0</v>
      </c>
      <c r="CD99" s="741">
        <f t="shared" si="610"/>
        <v>0</v>
      </c>
      <c r="CE99" s="742">
        <f t="shared" ref="CE99:CE106" si="612">ROUND(CE13,1)</f>
        <v>0</v>
      </c>
      <c r="CF99" s="741">
        <f t="shared" ref="CF99:CF106" si="613">$BZ99*CE99/100</f>
        <v>0</v>
      </c>
      <c r="CG99" s="742">
        <f t="shared" ref="CG99:CG106" si="614">ROUND(CG13,1)</f>
        <v>0</v>
      </c>
      <c r="CH99" s="741">
        <f t="shared" ref="CH99:CH106" si="615">$BZ99*CG99/100</f>
        <v>0</v>
      </c>
      <c r="CI99" s="742">
        <f t="shared" ref="CI99:CI106" si="616">ROUND(CI13,1)</f>
        <v>0</v>
      </c>
      <c r="CJ99" s="741">
        <f t="shared" ref="CJ99:CJ106" si="617">$BZ99*CI99/100</f>
        <v>0</v>
      </c>
      <c r="CK99" s="742">
        <f t="shared" ref="CK99:CK106" si="618">ROUND(CK13,1)</f>
        <v>0</v>
      </c>
      <c r="CL99" s="741">
        <f t="shared" ref="CL99:CL106" si="619">$BZ99*CK99/100</f>
        <v>0</v>
      </c>
      <c r="CM99" s="742">
        <f t="shared" ref="CM99:CM106" si="620">ROUND(CM13,1)</f>
        <v>0</v>
      </c>
      <c r="CN99" s="741">
        <f t="shared" ref="CN99:CN106" si="621">$BZ99*CM99/100</f>
        <v>0</v>
      </c>
      <c r="CO99" s="742">
        <f t="shared" ref="CO99:CO106" si="622">ROUND(CO13,1)</f>
        <v>0</v>
      </c>
      <c r="CP99" s="741">
        <f t="shared" ref="CP99:CP106" si="623">$BZ99*CO99/100</f>
        <v>0</v>
      </c>
      <c r="CQ99" s="742">
        <f t="shared" ref="CQ99:CQ106" si="624">ROUND(CQ13,1)</f>
        <v>0</v>
      </c>
      <c r="CR99" s="741">
        <f t="shared" ref="CR99:CR106" si="625">$BZ99*CQ99/100</f>
        <v>0</v>
      </c>
      <c r="CS99" s="742">
        <f t="shared" ref="CS99:CS106" si="626">ROUND(CS13,1)</f>
        <v>0</v>
      </c>
      <c r="CT99" s="741">
        <f t="shared" ref="CT99:CT106" si="627">$BZ99*CS99/100</f>
        <v>0</v>
      </c>
      <c r="CU99" s="743">
        <f t="shared" ref="CU99:CU106" si="628">IF(((SUM(BZ99:CT99))&gt;(15279*BW99)),0,((15279*BW99)-(SUM(BZ99:CT99))))</f>
        <v>0</v>
      </c>
      <c r="CV99" s="744">
        <f t="shared" ref="CV99:CV106" si="629">BZ99+CB99+CD99+CF99+CH99+CJ99+CL99+CN99+CP99+CR99+CT99+CU99</f>
        <v>0</v>
      </c>
      <c r="CW99" s="745">
        <v>12</v>
      </c>
      <c r="CX99" s="746">
        <f t="shared" ref="CX99:CX106" si="630">CV99*CW99</f>
        <v>0</v>
      </c>
      <c r="CY99" s="747"/>
      <c r="CZ99" s="741"/>
      <c r="DA99" s="746">
        <f t="shared" ref="DA99:DA106" si="631">CX99+CY99+CZ99</f>
        <v>0</v>
      </c>
      <c r="DB99" s="746">
        <f t="shared" ref="DB99:DB106" si="632">DA99*0.302</f>
        <v>0</v>
      </c>
      <c r="DC99" s="746">
        <f t="shared" ref="DC99:DC106" si="633">DA99+DB99</f>
        <v>0</v>
      </c>
      <c r="DD99" s="750"/>
      <c r="DE99" s="1044"/>
      <c r="DF99" s="753" t="s">
        <v>852</v>
      </c>
      <c r="DG99" s="737">
        <f t="shared" si="539"/>
        <v>0</v>
      </c>
      <c r="DH99" s="737">
        <f t="shared" si="539"/>
        <v>21676</v>
      </c>
      <c r="DI99" s="738">
        <f t="shared" ref="DI99:DI106" si="634">ROUNDUP(DH99*1.04,0)</f>
        <v>22544</v>
      </c>
      <c r="DJ99" s="817">
        <f t="shared" si="540"/>
        <v>0</v>
      </c>
      <c r="DK99" s="740">
        <f t="shared" ref="DK99:DK106" si="635">ROUND(DK13,1)</f>
        <v>0</v>
      </c>
      <c r="DL99" s="741">
        <f t="shared" ref="DL99:DN106" si="636">$DJ99*DK99/100</f>
        <v>0</v>
      </c>
      <c r="DM99" s="742">
        <f t="shared" ref="DM99:DM106" si="637">ROUND(DM13,1)</f>
        <v>0</v>
      </c>
      <c r="DN99" s="741">
        <f t="shared" si="636"/>
        <v>0</v>
      </c>
      <c r="DO99" s="742">
        <f t="shared" ref="DO99:DO106" si="638">ROUND(DO13,1)</f>
        <v>0</v>
      </c>
      <c r="DP99" s="741">
        <f t="shared" ref="DP99:DP106" si="639">$DJ99*DO99/100</f>
        <v>0</v>
      </c>
      <c r="DQ99" s="742">
        <f t="shared" ref="DQ99:DQ106" si="640">ROUND(DQ13,1)</f>
        <v>0</v>
      </c>
      <c r="DR99" s="741">
        <f t="shared" ref="DR99:DR106" si="641">$DJ99*DQ99/100</f>
        <v>0</v>
      </c>
      <c r="DS99" s="742">
        <f t="shared" ref="DS99:DS106" si="642">ROUND(DS13,1)</f>
        <v>0</v>
      </c>
      <c r="DT99" s="741">
        <f t="shared" ref="DT99:DT106" si="643">$DJ99*DS99/100</f>
        <v>0</v>
      </c>
      <c r="DU99" s="742">
        <f t="shared" ref="DU99:DU106" si="644">ROUND(DU13,1)</f>
        <v>0</v>
      </c>
      <c r="DV99" s="741">
        <f t="shared" ref="DV99:DV106" si="645">$DJ99*DU99/100</f>
        <v>0</v>
      </c>
      <c r="DW99" s="742">
        <f t="shared" ref="DW99:DW106" si="646">ROUND(DW13,1)</f>
        <v>0</v>
      </c>
      <c r="DX99" s="741">
        <f t="shared" ref="DX99:DX106" si="647">$DJ99*DW99/100</f>
        <v>0</v>
      </c>
      <c r="DY99" s="742">
        <f t="shared" ref="DY99:DY106" si="648">ROUND(DY13,1)</f>
        <v>0</v>
      </c>
      <c r="DZ99" s="741">
        <f t="shared" ref="DZ99:DZ106" si="649">$DJ99*DY99/100</f>
        <v>0</v>
      </c>
      <c r="EA99" s="742">
        <f t="shared" ref="EA99:EA106" si="650">ROUND(EA13,1)</f>
        <v>0</v>
      </c>
      <c r="EB99" s="741">
        <f t="shared" ref="EB99:EB106" si="651">$DJ99*EA99/100</f>
        <v>0</v>
      </c>
      <c r="EC99" s="742">
        <f t="shared" ref="EC99:EC106" si="652">ROUND(EC13,1)</f>
        <v>0</v>
      </c>
      <c r="ED99" s="741">
        <f t="shared" ref="ED99:ED106" si="653">$DJ99*EC99/100</f>
        <v>0</v>
      </c>
      <c r="EE99" s="743">
        <f t="shared" si="541"/>
        <v>0</v>
      </c>
      <c r="EF99" s="744">
        <f t="shared" ref="EF99:EF106" si="654">DJ99+DL99+DN99+DP99+DR99+DT99+DV99+DX99+DZ99+EB99+ED99+EE99</f>
        <v>0</v>
      </c>
      <c r="EG99" s="745">
        <v>12</v>
      </c>
      <c r="EH99" s="746">
        <f t="shared" ref="EH99:EH106" si="655">EF99*EG99</f>
        <v>0</v>
      </c>
      <c r="EI99" s="747"/>
      <c r="EJ99" s="741"/>
      <c r="EK99" s="746">
        <f t="shared" ref="EK99:EK106" si="656">EH99+EI99+EJ99</f>
        <v>0</v>
      </c>
      <c r="EL99" s="746">
        <f t="shared" ref="EL99:EL106" si="657">EK99*0.302</f>
        <v>0</v>
      </c>
      <c r="EM99" s="746">
        <f t="shared" ref="EM99:EM106" si="658">EK99+EL99</f>
        <v>0</v>
      </c>
      <c r="EO99" s="1044"/>
      <c r="EP99" s="753" t="s">
        <v>852</v>
      </c>
      <c r="EQ99" s="737">
        <f t="shared" si="542"/>
        <v>0</v>
      </c>
      <c r="ER99" s="737">
        <f t="shared" si="542"/>
        <v>21676</v>
      </c>
      <c r="ES99" s="738">
        <f t="shared" ref="ES99:ES106" si="659">ROUNDUP(ER99*1.04,0)</f>
        <v>22544</v>
      </c>
      <c r="ET99" s="817">
        <f t="shared" si="543"/>
        <v>0</v>
      </c>
      <c r="EU99" s="740">
        <f t="shared" ref="EU99:EU106" si="660">ROUND(EU13,1)</f>
        <v>0</v>
      </c>
      <c r="EV99" s="741">
        <f t="shared" ref="EV99:EX106" si="661">$ET99*EU99/100</f>
        <v>0</v>
      </c>
      <c r="EW99" s="742">
        <f t="shared" ref="EW99:EW106" si="662">ROUND(EW13,1)</f>
        <v>0</v>
      </c>
      <c r="EX99" s="741">
        <f t="shared" si="661"/>
        <v>0</v>
      </c>
      <c r="EY99" s="742">
        <f t="shared" ref="EY99:EY106" si="663">ROUND(EY13,1)</f>
        <v>0</v>
      </c>
      <c r="EZ99" s="741">
        <f t="shared" ref="EZ99:EZ106" si="664">$ET99*EY99/100</f>
        <v>0</v>
      </c>
      <c r="FA99" s="742">
        <f t="shared" ref="FA99:FA106" si="665">ROUND(FA13,1)</f>
        <v>0</v>
      </c>
      <c r="FB99" s="741">
        <f t="shared" ref="FB99:FB106" si="666">$ET99*FA99/100</f>
        <v>0</v>
      </c>
      <c r="FC99" s="742">
        <f t="shared" ref="FC99:FC106" si="667">ROUND(FC13,1)</f>
        <v>0</v>
      </c>
      <c r="FD99" s="741">
        <f t="shared" ref="FD99:FD106" si="668">$ET99*FC99/100</f>
        <v>0</v>
      </c>
      <c r="FE99" s="742">
        <f t="shared" ref="FE99:FE106" si="669">ROUND(FE13,1)</f>
        <v>0</v>
      </c>
      <c r="FF99" s="741">
        <f t="shared" ref="FF99:FF106" si="670">$ET99*FE99/100</f>
        <v>0</v>
      </c>
      <c r="FG99" s="742">
        <f t="shared" ref="FG99:FG106" si="671">ROUND(FG13,1)</f>
        <v>0</v>
      </c>
      <c r="FH99" s="741">
        <f t="shared" ref="FH99:FH106" si="672">$ET99*FG99/100</f>
        <v>0</v>
      </c>
      <c r="FI99" s="742">
        <f t="shared" ref="FI99:FI106" si="673">ROUND(FI13,1)</f>
        <v>0</v>
      </c>
      <c r="FJ99" s="741">
        <f t="shared" ref="FJ99:FJ106" si="674">$ET99*FI99/100</f>
        <v>0</v>
      </c>
      <c r="FK99" s="742">
        <f t="shared" ref="FK99:FK106" si="675">ROUND(FK13,1)</f>
        <v>0</v>
      </c>
      <c r="FL99" s="741">
        <f t="shared" ref="FL99:FL106" si="676">$ET99*FK99/100</f>
        <v>0</v>
      </c>
      <c r="FM99" s="742">
        <f t="shared" ref="FM99:FM106" si="677">ROUND(FM13,1)</f>
        <v>0</v>
      </c>
      <c r="FN99" s="741">
        <f t="shared" ref="FN99:FN106" si="678">$ET99*FM99/100</f>
        <v>0</v>
      </c>
      <c r="FO99" s="743">
        <f t="shared" ref="FO99" si="679">IF(((SUM(ET99:FN99))&gt;(15279*EQ99)),0,((15279*EQ99)-(SUM(ET99:FN99))))</f>
        <v>0</v>
      </c>
      <c r="FP99" s="744">
        <f t="shared" ref="FP99:FP106" si="680">ET99+EV99+EX99+EZ99+FB99+FD99+FF99+FH99+FJ99+FL99+FN99+FO99</f>
        <v>0</v>
      </c>
      <c r="FQ99" s="745">
        <v>12</v>
      </c>
      <c r="FR99" s="746">
        <f t="shared" ref="FR99:FR106" si="681">FP99*FQ99</f>
        <v>0</v>
      </c>
      <c r="FS99" s="747"/>
      <c r="FT99" s="741"/>
      <c r="FU99" s="746">
        <f t="shared" ref="FU99:FU106" si="682">FR99+FS99+FT99</f>
        <v>0</v>
      </c>
      <c r="FV99" s="746">
        <f t="shared" ref="FV99:FV106" si="683">FU99*0.302</f>
        <v>0</v>
      </c>
      <c r="FW99" s="746">
        <f t="shared" ref="FW99:FW106" si="684">FU99+FV99</f>
        <v>0</v>
      </c>
      <c r="FY99" s="1044"/>
      <c r="FZ99" s="753" t="s">
        <v>852</v>
      </c>
      <c r="GA99" s="737">
        <f t="shared" si="544"/>
        <v>1</v>
      </c>
      <c r="GB99" s="737">
        <f t="shared" si="544"/>
        <v>21676</v>
      </c>
      <c r="GC99" s="738">
        <f t="shared" ref="GC99:GC106" si="685">ROUNDUP(GB99*1.04,0)</f>
        <v>22544</v>
      </c>
      <c r="GD99" s="743">
        <f>F99+AP99+BZ99+DJ99+ET99</f>
        <v>22544</v>
      </c>
      <c r="GE99" s="743"/>
      <c r="GF99" s="737">
        <f t="shared" si="546"/>
        <v>0</v>
      </c>
      <c r="GG99" s="743"/>
      <c r="GH99" s="737">
        <f t="shared" si="547"/>
        <v>0</v>
      </c>
      <c r="GI99" s="743"/>
      <c r="GJ99" s="737">
        <f t="shared" si="548"/>
        <v>2254.4</v>
      </c>
      <c r="GK99" s="743"/>
      <c r="GL99" s="737">
        <f t="shared" si="549"/>
        <v>4508.8</v>
      </c>
      <c r="GM99" s="743"/>
      <c r="GN99" s="737">
        <f t="shared" si="550"/>
        <v>0</v>
      </c>
      <c r="GO99" s="743"/>
      <c r="GP99" s="737">
        <f t="shared" si="551"/>
        <v>22544</v>
      </c>
      <c r="GQ99" s="743"/>
      <c r="GR99" s="737">
        <f t="shared" si="552"/>
        <v>4508.8</v>
      </c>
      <c r="GS99" s="743"/>
      <c r="GT99" s="737">
        <f t="shared" si="553"/>
        <v>0</v>
      </c>
      <c r="GU99" s="743"/>
      <c r="GV99" s="737">
        <f t="shared" si="554"/>
        <v>0</v>
      </c>
      <c r="GW99" s="743"/>
      <c r="GX99" s="737">
        <f t="shared" si="555"/>
        <v>0</v>
      </c>
      <c r="GY99" s="743">
        <f t="shared" si="555"/>
        <v>0</v>
      </c>
      <c r="GZ99" s="744">
        <f t="shared" ref="GZ99:GZ106" si="686">GD99+GF99+GH99+GJ99+GL99+GN99+GP99+GR99+GT99+GV99+GX99+GY99</f>
        <v>56360</v>
      </c>
      <c r="HA99" s="745">
        <v>12</v>
      </c>
      <c r="HB99" s="746">
        <f t="shared" ref="HB99:HB106" si="687">GZ99*HA99</f>
        <v>676320</v>
      </c>
      <c r="HC99" s="737">
        <f t="shared" si="556"/>
        <v>0</v>
      </c>
      <c r="HD99" s="737">
        <f t="shared" si="556"/>
        <v>0</v>
      </c>
      <c r="HE99" s="746">
        <f t="shared" ref="HE99:HE106" si="688">HB99+HC99+HD99</f>
        <v>676320</v>
      </c>
      <c r="HF99" s="746">
        <f t="shared" ref="HF99:HF106" si="689">HE99*0.302</f>
        <v>204248.64</v>
      </c>
      <c r="HG99" s="746">
        <f t="shared" ref="HG99:HG106" si="690">HE99+HF99</f>
        <v>880568.64</v>
      </c>
    </row>
    <row r="100" spans="1:215" ht="24" hidden="1" x14ac:dyDescent="0.25">
      <c r="A100" s="1044"/>
      <c r="B100" s="754" t="s">
        <v>529</v>
      </c>
      <c r="C100" s="737">
        <f t="shared" si="532"/>
        <v>0</v>
      </c>
      <c r="D100" s="737">
        <f t="shared" si="532"/>
        <v>21676</v>
      </c>
      <c r="E100" s="738">
        <f t="shared" si="557"/>
        <v>22544</v>
      </c>
      <c r="F100" s="817">
        <f t="shared" si="533"/>
        <v>0</v>
      </c>
      <c r="G100" s="740">
        <f t="shared" si="558"/>
        <v>0</v>
      </c>
      <c r="H100" s="741">
        <f t="shared" si="559"/>
        <v>0</v>
      </c>
      <c r="I100" s="742">
        <f t="shared" si="558"/>
        <v>0</v>
      </c>
      <c r="J100" s="741">
        <f t="shared" si="559"/>
        <v>0</v>
      </c>
      <c r="K100" s="742">
        <f t="shared" si="560"/>
        <v>0</v>
      </c>
      <c r="L100" s="741">
        <f t="shared" si="561"/>
        <v>0</v>
      </c>
      <c r="M100" s="742">
        <f t="shared" si="562"/>
        <v>0</v>
      </c>
      <c r="N100" s="741">
        <f t="shared" si="563"/>
        <v>0</v>
      </c>
      <c r="O100" s="742">
        <f t="shared" si="564"/>
        <v>0</v>
      </c>
      <c r="P100" s="741">
        <f t="shared" si="565"/>
        <v>0</v>
      </c>
      <c r="Q100" s="742">
        <f t="shared" si="566"/>
        <v>0</v>
      </c>
      <c r="R100" s="741">
        <f t="shared" si="567"/>
        <v>0</v>
      </c>
      <c r="S100" s="742">
        <f t="shared" si="568"/>
        <v>0</v>
      </c>
      <c r="T100" s="741">
        <f t="shared" si="569"/>
        <v>0</v>
      </c>
      <c r="U100" s="742">
        <f t="shared" si="570"/>
        <v>0</v>
      </c>
      <c r="V100" s="741">
        <f t="shared" si="571"/>
        <v>0</v>
      </c>
      <c r="W100" s="742">
        <f t="shared" si="572"/>
        <v>0</v>
      </c>
      <c r="X100" s="741">
        <f t="shared" si="573"/>
        <v>0</v>
      </c>
      <c r="Y100" s="742">
        <f t="shared" si="574"/>
        <v>0</v>
      </c>
      <c r="Z100" s="741">
        <f t="shared" si="575"/>
        <v>0</v>
      </c>
      <c r="AA100" s="743">
        <f t="shared" si="534"/>
        <v>0</v>
      </c>
      <c r="AB100" s="744">
        <f t="shared" si="576"/>
        <v>0</v>
      </c>
      <c r="AC100" s="745">
        <v>12</v>
      </c>
      <c r="AD100" s="746">
        <f t="shared" si="577"/>
        <v>0</v>
      </c>
      <c r="AE100" s="747"/>
      <c r="AF100" s="741"/>
      <c r="AG100" s="746">
        <f t="shared" si="578"/>
        <v>0</v>
      </c>
      <c r="AH100" s="746">
        <f t="shared" si="579"/>
        <v>0</v>
      </c>
      <c r="AI100" s="746">
        <f t="shared" si="580"/>
        <v>0</v>
      </c>
      <c r="AK100" s="1044"/>
      <c r="AL100" s="754" t="s">
        <v>529</v>
      </c>
      <c r="AM100" s="737">
        <f t="shared" si="535"/>
        <v>0</v>
      </c>
      <c r="AN100" s="737">
        <f t="shared" si="535"/>
        <v>21676</v>
      </c>
      <c r="AO100" s="738">
        <f t="shared" si="581"/>
        <v>22544</v>
      </c>
      <c r="AP100" s="817">
        <f t="shared" si="536"/>
        <v>0</v>
      </c>
      <c r="AQ100" s="740">
        <f t="shared" si="582"/>
        <v>0</v>
      </c>
      <c r="AR100" s="741">
        <f t="shared" si="583"/>
        <v>0</v>
      </c>
      <c r="AS100" s="742">
        <f t="shared" si="584"/>
        <v>0</v>
      </c>
      <c r="AT100" s="741">
        <f t="shared" si="585"/>
        <v>0</v>
      </c>
      <c r="AU100" s="742">
        <f t="shared" si="586"/>
        <v>0</v>
      </c>
      <c r="AV100" s="741">
        <f t="shared" si="587"/>
        <v>0</v>
      </c>
      <c r="AW100" s="742">
        <f t="shared" si="588"/>
        <v>0</v>
      </c>
      <c r="AX100" s="741">
        <f t="shared" si="589"/>
        <v>0</v>
      </c>
      <c r="AY100" s="742">
        <f t="shared" si="590"/>
        <v>0</v>
      </c>
      <c r="AZ100" s="741">
        <f t="shared" si="591"/>
        <v>0</v>
      </c>
      <c r="BA100" s="742">
        <f t="shared" si="592"/>
        <v>0</v>
      </c>
      <c r="BB100" s="741">
        <f t="shared" si="593"/>
        <v>0</v>
      </c>
      <c r="BC100" s="742">
        <f t="shared" si="594"/>
        <v>0</v>
      </c>
      <c r="BD100" s="741">
        <f t="shared" si="595"/>
        <v>0</v>
      </c>
      <c r="BE100" s="742">
        <f t="shared" si="596"/>
        <v>0</v>
      </c>
      <c r="BF100" s="741">
        <f t="shared" si="597"/>
        <v>0</v>
      </c>
      <c r="BG100" s="742">
        <f t="shared" si="598"/>
        <v>0</v>
      </c>
      <c r="BH100" s="741">
        <f t="shared" si="599"/>
        <v>0</v>
      </c>
      <c r="BI100" s="742">
        <f t="shared" si="600"/>
        <v>0</v>
      </c>
      <c r="BJ100" s="741">
        <f t="shared" si="601"/>
        <v>0</v>
      </c>
      <c r="BK100" s="743">
        <f t="shared" si="602"/>
        <v>0</v>
      </c>
      <c r="BL100" s="744">
        <f t="shared" si="603"/>
        <v>0</v>
      </c>
      <c r="BM100" s="745">
        <v>12</v>
      </c>
      <c r="BN100" s="746">
        <f t="shared" si="604"/>
        <v>0</v>
      </c>
      <c r="BO100" s="747"/>
      <c r="BP100" s="741"/>
      <c r="BQ100" s="746">
        <f t="shared" si="605"/>
        <v>0</v>
      </c>
      <c r="BR100" s="746">
        <f t="shared" si="606"/>
        <v>0</v>
      </c>
      <c r="BS100" s="746">
        <f t="shared" si="607"/>
        <v>0</v>
      </c>
      <c r="BU100" s="1044"/>
      <c r="BV100" s="754" t="s">
        <v>529</v>
      </c>
      <c r="BW100" s="737">
        <f t="shared" si="537"/>
        <v>1</v>
      </c>
      <c r="BX100" s="737">
        <f t="shared" si="537"/>
        <v>21676</v>
      </c>
      <c r="BY100" s="738">
        <f t="shared" si="608"/>
        <v>22544</v>
      </c>
      <c r="BZ100" s="817">
        <f t="shared" si="538"/>
        <v>22544</v>
      </c>
      <c r="CA100" s="740">
        <f t="shared" si="609"/>
        <v>0</v>
      </c>
      <c r="CB100" s="741">
        <f t="shared" si="610"/>
        <v>0</v>
      </c>
      <c r="CC100" s="742">
        <f t="shared" si="611"/>
        <v>0</v>
      </c>
      <c r="CD100" s="741">
        <f t="shared" si="610"/>
        <v>0</v>
      </c>
      <c r="CE100" s="742">
        <f t="shared" si="612"/>
        <v>0</v>
      </c>
      <c r="CF100" s="741">
        <f t="shared" si="613"/>
        <v>0</v>
      </c>
      <c r="CG100" s="742">
        <f t="shared" si="614"/>
        <v>0</v>
      </c>
      <c r="CH100" s="741">
        <f t="shared" si="615"/>
        <v>0</v>
      </c>
      <c r="CI100" s="742">
        <f t="shared" si="616"/>
        <v>0</v>
      </c>
      <c r="CJ100" s="741">
        <f t="shared" si="617"/>
        <v>0</v>
      </c>
      <c r="CK100" s="742">
        <f t="shared" si="618"/>
        <v>10</v>
      </c>
      <c r="CL100" s="741">
        <f t="shared" si="619"/>
        <v>2254.4</v>
      </c>
      <c r="CM100" s="742">
        <f t="shared" si="620"/>
        <v>20</v>
      </c>
      <c r="CN100" s="741">
        <f t="shared" si="621"/>
        <v>4508.8</v>
      </c>
      <c r="CO100" s="742">
        <f t="shared" si="622"/>
        <v>0</v>
      </c>
      <c r="CP100" s="741">
        <f t="shared" si="623"/>
        <v>0</v>
      </c>
      <c r="CQ100" s="742">
        <f t="shared" si="624"/>
        <v>0</v>
      </c>
      <c r="CR100" s="741">
        <f t="shared" si="625"/>
        <v>0</v>
      </c>
      <c r="CS100" s="742">
        <f t="shared" si="626"/>
        <v>0</v>
      </c>
      <c r="CT100" s="741">
        <f t="shared" si="627"/>
        <v>0</v>
      </c>
      <c r="CU100" s="743">
        <f t="shared" si="628"/>
        <v>0</v>
      </c>
      <c r="CV100" s="744">
        <f t="shared" si="629"/>
        <v>29307.200000000001</v>
      </c>
      <c r="CW100" s="745">
        <v>12</v>
      </c>
      <c r="CX100" s="746">
        <f t="shared" si="630"/>
        <v>351686.40000000002</v>
      </c>
      <c r="CY100" s="747"/>
      <c r="CZ100" s="741"/>
      <c r="DA100" s="746">
        <f t="shared" si="631"/>
        <v>351686.40000000002</v>
      </c>
      <c r="DB100" s="746">
        <f t="shared" si="632"/>
        <v>106209.29</v>
      </c>
      <c r="DC100" s="746">
        <f t="shared" si="633"/>
        <v>457895.69</v>
      </c>
      <c r="DD100" s="750"/>
      <c r="DE100" s="1044"/>
      <c r="DF100" s="754" t="s">
        <v>529</v>
      </c>
      <c r="DG100" s="737">
        <f t="shared" si="539"/>
        <v>0</v>
      </c>
      <c r="DH100" s="737">
        <f t="shared" si="539"/>
        <v>21676</v>
      </c>
      <c r="DI100" s="738">
        <f t="shared" si="634"/>
        <v>22544</v>
      </c>
      <c r="DJ100" s="817">
        <f t="shared" si="540"/>
        <v>0</v>
      </c>
      <c r="DK100" s="740">
        <f t="shared" si="635"/>
        <v>0</v>
      </c>
      <c r="DL100" s="741">
        <f t="shared" si="636"/>
        <v>0</v>
      </c>
      <c r="DM100" s="742">
        <f t="shared" si="637"/>
        <v>0</v>
      </c>
      <c r="DN100" s="741">
        <f t="shared" si="636"/>
        <v>0</v>
      </c>
      <c r="DO100" s="742">
        <f t="shared" si="638"/>
        <v>0</v>
      </c>
      <c r="DP100" s="741">
        <f t="shared" si="639"/>
        <v>0</v>
      </c>
      <c r="DQ100" s="742">
        <f t="shared" si="640"/>
        <v>0</v>
      </c>
      <c r="DR100" s="741">
        <f t="shared" si="641"/>
        <v>0</v>
      </c>
      <c r="DS100" s="742">
        <f t="shared" si="642"/>
        <v>0</v>
      </c>
      <c r="DT100" s="741">
        <f t="shared" si="643"/>
        <v>0</v>
      </c>
      <c r="DU100" s="742">
        <f t="shared" si="644"/>
        <v>0</v>
      </c>
      <c r="DV100" s="741">
        <f t="shared" si="645"/>
        <v>0</v>
      </c>
      <c r="DW100" s="742">
        <f t="shared" si="646"/>
        <v>0</v>
      </c>
      <c r="DX100" s="741">
        <f t="shared" si="647"/>
        <v>0</v>
      </c>
      <c r="DY100" s="742">
        <f t="shared" si="648"/>
        <v>0</v>
      </c>
      <c r="DZ100" s="741">
        <f t="shared" si="649"/>
        <v>0</v>
      </c>
      <c r="EA100" s="742">
        <f t="shared" si="650"/>
        <v>0</v>
      </c>
      <c r="EB100" s="741">
        <f t="shared" si="651"/>
        <v>0</v>
      </c>
      <c r="EC100" s="742">
        <f t="shared" si="652"/>
        <v>0</v>
      </c>
      <c r="ED100" s="741">
        <f t="shared" si="653"/>
        <v>0</v>
      </c>
      <c r="EE100" s="743">
        <f t="shared" si="541"/>
        <v>0</v>
      </c>
      <c r="EF100" s="744">
        <f t="shared" si="654"/>
        <v>0</v>
      </c>
      <c r="EG100" s="745">
        <v>12</v>
      </c>
      <c r="EH100" s="746">
        <f t="shared" si="655"/>
        <v>0</v>
      </c>
      <c r="EI100" s="747"/>
      <c r="EJ100" s="741"/>
      <c r="EK100" s="746">
        <f t="shared" si="656"/>
        <v>0</v>
      </c>
      <c r="EL100" s="746">
        <f t="shared" si="657"/>
        <v>0</v>
      </c>
      <c r="EM100" s="746">
        <f t="shared" si="658"/>
        <v>0</v>
      </c>
      <c r="EO100" s="1044"/>
      <c r="EP100" s="754" t="s">
        <v>529</v>
      </c>
      <c r="EQ100" s="737">
        <f t="shared" si="542"/>
        <v>0</v>
      </c>
      <c r="ER100" s="737">
        <f t="shared" si="542"/>
        <v>21676</v>
      </c>
      <c r="ES100" s="738">
        <f t="shared" si="659"/>
        <v>22544</v>
      </c>
      <c r="ET100" s="817">
        <f t="shared" si="543"/>
        <v>0</v>
      </c>
      <c r="EU100" s="740">
        <f t="shared" si="660"/>
        <v>0</v>
      </c>
      <c r="EV100" s="741">
        <f t="shared" si="661"/>
        <v>0</v>
      </c>
      <c r="EW100" s="742">
        <f t="shared" si="662"/>
        <v>0</v>
      </c>
      <c r="EX100" s="741">
        <f t="shared" si="661"/>
        <v>0</v>
      </c>
      <c r="EY100" s="742">
        <f t="shared" si="663"/>
        <v>0</v>
      </c>
      <c r="EZ100" s="741">
        <f t="shared" si="664"/>
        <v>0</v>
      </c>
      <c r="FA100" s="742">
        <f t="shared" si="665"/>
        <v>0</v>
      </c>
      <c r="FB100" s="741">
        <f t="shared" si="666"/>
        <v>0</v>
      </c>
      <c r="FC100" s="742">
        <f t="shared" si="667"/>
        <v>0</v>
      </c>
      <c r="FD100" s="741">
        <f t="shared" si="668"/>
        <v>0</v>
      </c>
      <c r="FE100" s="742">
        <f t="shared" si="669"/>
        <v>0</v>
      </c>
      <c r="FF100" s="741">
        <f t="shared" si="670"/>
        <v>0</v>
      </c>
      <c r="FG100" s="742">
        <f t="shared" si="671"/>
        <v>0</v>
      </c>
      <c r="FH100" s="741">
        <f t="shared" si="672"/>
        <v>0</v>
      </c>
      <c r="FI100" s="742">
        <f t="shared" si="673"/>
        <v>0</v>
      </c>
      <c r="FJ100" s="741">
        <f t="shared" si="674"/>
        <v>0</v>
      </c>
      <c r="FK100" s="742">
        <f t="shared" si="675"/>
        <v>0</v>
      </c>
      <c r="FL100" s="741">
        <f t="shared" si="676"/>
        <v>0</v>
      </c>
      <c r="FM100" s="742">
        <f t="shared" si="677"/>
        <v>0</v>
      </c>
      <c r="FN100" s="741">
        <f t="shared" si="678"/>
        <v>0</v>
      </c>
      <c r="FO100" s="743"/>
      <c r="FP100" s="744">
        <f t="shared" si="680"/>
        <v>0</v>
      </c>
      <c r="FQ100" s="745">
        <v>12</v>
      </c>
      <c r="FR100" s="746">
        <f t="shared" si="681"/>
        <v>0</v>
      </c>
      <c r="FS100" s="747"/>
      <c r="FT100" s="741"/>
      <c r="FU100" s="746">
        <f t="shared" si="682"/>
        <v>0</v>
      </c>
      <c r="FV100" s="746">
        <f t="shared" si="683"/>
        <v>0</v>
      </c>
      <c r="FW100" s="746">
        <f t="shared" si="684"/>
        <v>0</v>
      </c>
      <c r="FY100" s="1044"/>
      <c r="FZ100" s="754" t="s">
        <v>529</v>
      </c>
      <c r="GA100" s="737">
        <f t="shared" si="544"/>
        <v>1</v>
      </c>
      <c r="GB100" s="737">
        <f t="shared" si="544"/>
        <v>21676</v>
      </c>
      <c r="GC100" s="738">
        <f t="shared" si="685"/>
        <v>22544</v>
      </c>
      <c r="GD100" s="743">
        <f t="shared" ref="GD100:GD106" si="691">F100+AP100+BZ100+DJ100+ET100</f>
        <v>22544</v>
      </c>
      <c r="GE100" s="743"/>
      <c r="GF100" s="737">
        <f t="shared" si="546"/>
        <v>0</v>
      </c>
      <c r="GG100" s="743"/>
      <c r="GH100" s="737">
        <f t="shared" si="547"/>
        <v>0</v>
      </c>
      <c r="GI100" s="743"/>
      <c r="GJ100" s="737">
        <f t="shared" si="548"/>
        <v>0</v>
      </c>
      <c r="GK100" s="743"/>
      <c r="GL100" s="737">
        <f t="shared" si="549"/>
        <v>0</v>
      </c>
      <c r="GM100" s="743"/>
      <c r="GN100" s="737">
        <f t="shared" si="550"/>
        <v>0</v>
      </c>
      <c r="GO100" s="743"/>
      <c r="GP100" s="737">
        <f t="shared" si="551"/>
        <v>2254.4</v>
      </c>
      <c r="GQ100" s="743"/>
      <c r="GR100" s="737">
        <f t="shared" si="552"/>
        <v>4508.8</v>
      </c>
      <c r="GS100" s="743"/>
      <c r="GT100" s="737">
        <f t="shared" si="553"/>
        <v>0</v>
      </c>
      <c r="GU100" s="743"/>
      <c r="GV100" s="737">
        <f t="shared" si="554"/>
        <v>0</v>
      </c>
      <c r="GW100" s="743"/>
      <c r="GX100" s="737">
        <f t="shared" si="555"/>
        <v>0</v>
      </c>
      <c r="GY100" s="743">
        <f t="shared" si="555"/>
        <v>0</v>
      </c>
      <c r="GZ100" s="744">
        <f t="shared" si="686"/>
        <v>29307.200000000001</v>
      </c>
      <c r="HA100" s="745">
        <v>12</v>
      </c>
      <c r="HB100" s="746">
        <f t="shared" si="687"/>
        <v>351686.40000000002</v>
      </c>
      <c r="HC100" s="737">
        <f t="shared" si="556"/>
        <v>0</v>
      </c>
      <c r="HD100" s="737">
        <f t="shared" si="556"/>
        <v>0</v>
      </c>
      <c r="HE100" s="746">
        <f t="shared" si="688"/>
        <v>351686.40000000002</v>
      </c>
      <c r="HF100" s="746">
        <f t="shared" si="689"/>
        <v>106209.29</v>
      </c>
      <c r="HG100" s="746">
        <f t="shared" si="690"/>
        <v>457895.69</v>
      </c>
    </row>
    <row r="101" spans="1:215" ht="25.5" hidden="1" x14ac:dyDescent="0.25">
      <c r="A101" s="1044"/>
      <c r="B101" s="753" t="s">
        <v>853</v>
      </c>
      <c r="C101" s="737">
        <f t="shared" si="532"/>
        <v>1</v>
      </c>
      <c r="D101" s="737">
        <f t="shared" si="532"/>
        <v>21676</v>
      </c>
      <c r="E101" s="738">
        <f t="shared" si="557"/>
        <v>22544</v>
      </c>
      <c r="F101" s="817">
        <f t="shared" si="533"/>
        <v>22544</v>
      </c>
      <c r="G101" s="740">
        <f t="shared" si="558"/>
        <v>0</v>
      </c>
      <c r="H101" s="741">
        <f t="shared" si="559"/>
        <v>0</v>
      </c>
      <c r="I101" s="742">
        <f t="shared" si="558"/>
        <v>0</v>
      </c>
      <c r="J101" s="741">
        <f t="shared" si="559"/>
        <v>0</v>
      </c>
      <c r="K101" s="742">
        <f t="shared" si="560"/>
        <v>0</v>
      </c>
      <c r="L101" s="741">
        <f t="shared" si="561"/>
        <v>0</v>
      </c>
      <c r="M101" s="742">
        <f t="shared" si="562"/>
        <v>5</v>
      </c>
      <c r="N101" s="741">
        <f t="shared" si="563"/>
        <v>1127.2</v>
      </c>
      <c r="O101" s="742">
        <f t="shared" si="564"/>
        <v>0</v>
      </c>
      <c r="P101" s="741">
        <f t="shared" si="565"/>
        <v>0</v>
      </c>
      <c r="Q101" s="742">
        <f t="shared" si="566"/>
        <v>100</v>
      </c>
      <c r="R101" s="741">
        <f t="shared" si="567"/>
        <v>22544</v>
      </c>
      <c r="S101" s="742">
        <f t="shared" si="568"/>
        <v>20</v>
      </c>
      <c r="T101" s="741">
        <f t="shared" si="569"/>
        <v>4508.8</v>
      </c>
      <c r="U101" s="742">
        <f t="shared" si="570"/>
        <v>0</v>
      </c>
      <c r="V101" s="741">
        <f t="shared" si="571"/>
        <v>0</v>
      </c>
      <c r="W101" s="742">
        <f t="shared" si="572"/>
        <v>0</v>
      </c>
      <c r="X101" s="741">
        <f t="shared" si="573"/>
        <v>0</v>
      </c>
      <c r="Y101" s="742">
        <f t="shared" si="574"/>
        <v>0</v>
      </c>
      <c r="Z101" s="741">
        <f t="shared" si="575"/>
        <v>0</v>
      </c>
      <c r="AA101" s="743">
        <f t="shared" si="534"/>
        <v>0</v>
      </c>
      <c r="AB101" s="744">
        <f t="shared" si="576"/>
        <v>50724</v>
      </c>
      <c r="AC101" s="745">
        <v>12</v>
      </c>
      <c r="AD101" s="746">
        <f t="shared" si="577"/>
        <v>608688</v>
      </c>
      <c r="AE101" s="747"/>
      <c r="AF101" s="741"/>
      <c r="AG101" s="746">
        <f t="shared" si="578"/>
        <v>608688</v>
      </c>
      <c r="AH101" s="746">
        <f t="shared" si="579"/>
        <v>183823.78</v>
      </c>
      <c r="AI101" s="746">
        <f t="shared" si="580"/>
        <v>792511.78</v>
      </c>
      <c r="AK101" s="1044"/>
      <c r="AL101" s="753" t="s">
        <v>853</v>
      </c>
      <c r="AM101" s="737">
        <f t="shared" si="535"/>
        <v>0</v>
      </c>
      <c r="AN101" s="737">
        <f t="shared" si="535"/>
        <v>21676</v>
      </c>
      <c r="AO101" s="738">
        <f t="shared" si="581"/>
        <v>22544</v>
      </c>
      <c r="AP101" s="817">
        <f t="shared" si="536"/>
        <v>0</v>
      </c>
      <c r="AQ101" s="740">
        <f t="shared" si="582"/>
        <v>0</v>
      </c>
      <c r="AR101" s="741">
        <f t="shared" si="583"/>
        <v>0</v>
      </c>
      <c r="AS101" s="742">
        <f t="shared" si="584"/>
        <v>0</v>
      </c>
      <c r="AT101" s="741">
        <f t="shared" si="585"/>
        <v>0</v>
      </c>
      <c r="AU101" s="742">
        <f t="shared" si="586"/>
        <v>0</v>
      </c>
      <c r="AV101" s="741">
        <f t="shared" si="587"/>
        <v>0</v>
      </c>
      <c r="AW101" s="742">
        <f t="shared" si="588"/>
        <v>0</v>
      </c>
      <c r="AX101" s="741">
        <f t="shared" si="589"/>
        <v>0</v>
      </c>
      <c r="AY101" s="742">
        <f t="shared" si="590"/>
        <v>0</v>
      </c>
      <c r="AZ101" s="741">
        <f t="shared" si="591"/>
        <v>0</v>
      </c>
      <c r="BA101" s="742">
        <f t="shared" si="592"/>
        <v>0</v>
      </c>
      <c r="BB101" s="741">
        <f t="shared" si="593"/>
        <v>0</v>
      </c>
      <c r="BC101" s="742">
        <f t="shared" si="594"/>
        <v>0</v>
      </c>
      <c r="BD101" s="741">
        <f t="shared" si="595"/>
        <v>0</v>
      </c>
      <c r="BE101" s="742">
        <f t="shared" si="596"/>
        <v>0</v>
      </c>
      <c r="BF101" s="741">
        <f t="shared" si="597"/>
        <v>0</v>
      </c>
      <c r="BG101" s="742">
        <f t="shared" si="598"/>
        <v>0</v>
      </c>
      <c r="BH101" s="741">
        <f t="shared" si="599"/>
        <v>0</v>
      </c>
      <c r="BI101" s="742">
        <f t="shared" si="600"/>
        <v>0</v>
      </c>
      <c r="BJ101" s="741">
        <f t="shared" si="601"/>
        <v>0</v>
      </c>
      <c r="BK101" s="743">
        <f t="shared" si="602"/>
        <v>0</v>
      </c>
      <c r="BL101" s="744">
        <f t="shared" si="603"/>
        <v>0</v>
      </c>
      <c r="BM101" s="745">
        <v>12</v>
      </c>
      <c r="BN101" s="746">
        <f t="shared" si="604"/>
        <v>0</v>
      </c>
      <c r="BO101" s="747"/>
      <c r="BP101" s="741"/>
      <c r="BQ101" s="746">
        <f t="shared" si="605"/>
        <v>0</v>
      </c>
      <c r="BR101" s="746">
        <f t="shared" si="606"/>
        <v>0</v>
      </c>
      <c r="BS101" s="746">
        <f t="shared" si="607"/>
        <v>0</v>
      </c>
      <c r="BU101" s="1044"/>
      <c r="BV101" s="753" t="s">
        <v>853</v>
      </c>
      <c r="BW101" s="737">
        <f t="shared" si="537"/>
        <v>0</v>
      </c>
      <c r="BX101" s="737">
        <f t="shared" si="537"/>
        <v>21676</v>
      </c>
      <c r="BY101" s="738">
        <f t="shared" si="608"/>
        <v>22544</v>
      </c>
      <c r="BZ101" s="817">
        <f t="shared" si="538"/>
        <v>0</v>
      </c>
      <c r="CA101" s="740">
        <f t="shared" si="609"/>
        <v>0</v>
      </c>
      <c r="CB101" s="741">
        <f t="shared" si="610"/>
        <v>0</v>
      </c>
      <c r="CC101" s="742">
        <f t="shared" si="611"/>
        <v>0</v>
      </c>
      <c r="CD101" s="741">
        <f t="shared" si="610"/>
        <v>0</v>
      </c>
      <c r="CE101" s="742">
        <f t="shared" si="612"/>
        <v>0</v>
      </c>
      <c r="CF101" s="741">
        <f t="shared" si="613"/>
        <v>0</v>
      </c>
      <c r="CG101" s="742">
        <f t="shared" si="614"/>
        <v>0</v>
      </c>
      <c r="CH101" s="741">
        <f t="shared" si="615"/>
        <v>0</v>
      </c>
      <c r="CI101" s="742">
        <f t="shared" si="616"/>
        <v>0</v>
      </c>
      <c r="CJ101" s="741">
        <f t="shared" si="617"/>
        <v>0</v>
      </c>
      <c r="CK101" s="742">
        <f t="shared" si="618"/>
        <v>0</v>
      </c>
      <c r="CL101" s="741">
        <f t="shared" si="619"/>
        <v>0</v>
      </c>
      <c r="CM101" s="742">
        <f t="shared" si="620"/>
        <v>0</v>
      </c>
      <c r="CN101" s="741">
        <f t="shared" si="621"/>
        <v>0</v>
      </c>
      <c r="CO101" s="742">
        <f t="shared" si="622"/>
        <v>0</v>
      </c>
      <c r="CP101" s="741">
        <f t="shared" si="623"/>
        <v>0</v>
      </c>
      <c r="CQ101" s="742">
        <f t="shared" si="624"/>
        <v>0</v>
      </c>
      <c r="CR101" s="741">
        <f t="shared" si="625"/>
        <v>0</v>
      </c>
      <c r="CS101" s="742">
        <f t="shared" si="626"/>
        <v>0</v>
      </c>
      <c r="CT101" s="741">
        <f t="shared" si="627"/>
        <v>0</v>
      </c>
      <c r="CU101" s="743">
        <f t="shared" si="628"/>
        <v>0</v>
      </c>
      <c r="CV101" s="744">
        <f t="shared" si="629"/>
        <v>0</v>
      </c>
      <c r="CW101" s="745">
        <v>12</v>
      </c>
      <c r="CX101" s="746">
        <f t="shared" si="630"/>
        <v>0</v>
      </c>
      <c r="CY101" s="747"/>
      <c r="CZ101" s="741"/>
      <c r="DA101" s="746">
        <f t="shared" si="631"/>
        <v>0</v>
      </c>
      <c r="DB101" s="746">
        <f t="shared" si="632"/>
        <v>0</v>
      </c>
      <c r="DC101" s="746">
        <f t="shared" si="633"/>
        <v>0</v>
      </c>
      <c r="DD101" s="750"/>
      <c r="DE101" s="1044"/>
      <c r="DF101" s="753" t="s">
        <v>853</v>
      </c>
      <c r="DG101" s="737">
        <f t="shared" si="539"/>
        <v>0</v>
      </c>
      <c r="DH101" s="737">
        <f t="shared" si="539"/>
        <v>21676</v>
      </c>
      <c r="DI101" s="738">
        <f t="shared" si="634"/>
        <v>22544</v>
      </c>
      <c r="DJ101" s="817">
        <f t="shared" si="540"/>
        <v>0</v>
      </c>
      <c r="DK101" s="740">
        <f t="shared" si="635"/>
        <v>0</v>
      </c>
      <c r="DL101" s="741">
        <f t="shared" si="636"/>
        <v>0</v>
      </c>
      <c r="DM101" s="742">
        <f t="shared" si="637"/>
        <v>0</v>
      </c>
      <c r="DN101" s="741">
        <f t="shared" si="636"/>
        <v>0</v>
      </c>
      <c r="DO101" s="742">
        <f t="shared" si="638"/>
        <v>0</v>
      </c>
      <c r="DP101" s="741">
        <f t="shared" si="639"/>
        <v>0</v>
      </c>
      <c r="DQ101" s="742">
        <f t="shared" si="640"/>
        <v>0</v>
      </c>
      <c r="DR101" s="741">
        <f t="shared" si="641"/>
        <v>0</v>
      </c>
      <c r="DS101" s="742">
        <f t="shared" si="642"/>
        <v>0</v>
      </c>
      <c r="DT101" s="741">
        <f t="shared" si="643"/>
        <v>0</v>
      </c>
      <c r="DU101" s="742">
        <f t="shared" si="644"/>
        <v>0</v>
      </c>
      <c r="DV101" s="741">
        <f t="shared" si="645"/>
        <v>0</v>
      </c>
      <c r="DW101" s="742">
        <f t="shared" si="646"/>
        <v>0</v>
      </c>
      <c r="DX101" s="741">
        <f t="shared" si="647"/>
        <v>0</v>
      </c>
      <c r="DY101" s="742">
        <f t="shared" si="648"/>
        <v>0</v>
      </c>
      <c r="DZ101" s="741">
        <f t="shared" si="649"/>
        <v>0</v>
      </c>
      <c r="EA101" s="742">
        <f t="shared" si="650"/>
        <v>0</v>
      </c>
      <c r="EB101" s="741">
        <f t="shared" si="651"/>
        <v>0</v>
      </c>
      <c r="EC101" s="742">
        <f t="shared" si="652"/>
        <v>0</v>
      </c>
      <c r="ED101" s="741">
        <f t="shared" si="653"/>
        <v>0</v>
      </c>
      <c r="EE101" s="743">
        <f t="shared" si="541"/>
        <v>0</v>
      </c>
      <c r="EF101" s="744">
        <f t="shared" si="654"/>
        <v>0</v>
      </c>
      <c r="EG101" s="745">
        <v>12</v>
      </c>
      <c r="EH101" s="746">
        <f t="shared" si="655"/>
        <v>0</v>
      </c>
      <c r="EI101" s="747"/>
      <c r="EJ101" s="741"/>
      <c r="EK101" s="746">
        <f t="shared" si="656"/>
        <v>0</v>
      </c>
      <c r="EL101" s="746">
        <f t="shared" si="657"/>
        <v>0</v>
      </c>
      <c r="EM101" s="746">
        <f t="shared" si="658"/>
        <v>0</v>
      </c>
      <c r="EO101" s="1044"/>
      <c r="EP101" s="753" t="s">
        <v>853</v>
      </c>
      <c r="EQ101" s="737">
        <f t="shared" si="542"/>
        <v>0</v>
      </c>
      <c r="ER101" s="737">
        <f t="shared" si="542"/>
        <v>21676</v>
      </c>
      <c r="ES101" s="738">
        <f t="shared" si="659"/>
        <v>22544</v>
      </c>
      <c r="ET101" s="817">
        <f t="shared" si="543"/>
        <v>0</v>
      </c>
      <c r="EU101" s="740">
        <f t="shared" si="660"/>
        <v>0</v>
      </c>
      <c r="EV101" s="741">
        <f t="shared" si="661"/>
        <v>0</v>
      </c>
      <c r="EW101" s="742">
        <f t="shared" si="662"/>
        <v>0</v>
      </c>
      <c r="EX101" s="741">
        <f t="shared" si="661"/>
        <v>0</v>
      </c>
      <c r="EY101" s="742">
        <f t="shared" si="663"/>
        <v>0</v>
      </c>
      <c r="EZ101" s="741">
        <f t="shared" si="664"/>
        <v>0</v>
      </c>
      <c r="FA101" s="742">
        <f t="shared" si="665"/>
        <v>0</v>
      </c>
      <c r="FB101" s="741">
        <f t="shared" si="666"/>
        <v>0</v>
      </c>
      <c r="FC101" s="742">
        <f t="shared" si="667"/>
        <v>0</v>
      </c>
      <c r="FD101" s="741">
        <f t="shared" si="668"/>
        <v>0</v>
      </c>
      <c r="FE101" s="742">
        <f t="shared" si="669"/>
        <v>0</v>
      </c>
      <c r="FF101" s="741">
        <f t="shared" si="670"/>
        <v>0</v>
      </c>
      <c r="FG101" s="742">
        <f t="shared" si="671"/>
        <v>0</v>
      </c>
      <c r="FH101" s="741">
        <f t="shared" si="672"/>
        <v>0</v>
      </c>
      <c r="FI101" s="742">
        <f t="shared" si="673"/>
        <v>0</v>
      </c>
      <c r="FJ101" s="741">
        <f t="shared" si="674"/>
        <v>0</v>
      </c>
      <c r="FK101" s="742">
        <f t="shared" si="675"/>
        <v>0</v>
      </c>
      <c r="FL101" s="741">
        <f t="shared" si="676"/>
        <v>0</v>
      </c>
      <c r="FM101" s="742">
        <f t="shared" si="677"/>
        <v>0</v>
      </c>
      <c r="FN101" s="741">
        <f t="shared" si="678"/>
        <v>0</v>
      </c>
      <c r="FO101" s="743">
        <f t="shared" ref="FO101:FO102" si="692">IF(((SUM(ET101:FN101))&gt;(15279*EQ101)),0,((15279*EQ101)-(SUM(ET101:FN101))))</f>
        <v>0</v>
      </c>
      <c r="FP101" s="744">
        <f t="shared" si="680"/>
        <v>0</v>
      </c>
      <c r="FQ101" s="745">
        <v>12</v>
      </c>
      <c r="FR101" s="746">
        <f t="shared" si="681"/>
        <v>0</v>
      </c>
      <c r="FS101" s="747"/>
      <c r="FT101" s="741"/>
      <c r="FU101" s="746">
        <f t="shared" si="682"/>
        <v>0</v>
      </c>
      <c r="FV101" s="746">
        <f t="shared" si="683"/>
        <v>0</v>
      </c>
      <c r="FW101" s="746">
        <f t="shared" si="684"/>
        <v>0</v>
      </c>
      <c r="FY101" s="1044"/>
      <c r="FZ101" s="753" t="s">
        <v>853</v>
      </c>
      <c r="GA101" s="737">
        <f t="shared" si="544"/>
        <v>1</v>
      </c>
      <c r="GB101" s="737">
        <f t="shared" si="544"/>
        <v>21676</v>
      </c>
      <c r="GC101" s="738">
        <f t="shared" si="685"/>
        <v>22544</v>
      </c>
      <c r="GD101" s="743">
        <f t="shared" si="691"/>
        <v>22544</v>
      </c>
      <c r="GE101" s="743"/>
      <c r="GF101" s="737">
        <f t="shared" si="546"/>
        <v>0</v>
      </c>
      <c r="GG101" s="743"/>
      <c r="GH101" s="737">
        <f t="shared" si="547"/>
        <v>0</v>
      </c>
      <c r="GI101" s="743"/>
      <c r="GJ101" s="737">
        <f t="shared" si="548"/>
        <v>0</v>
      </c>
      <c r="GK101" s="743"/>
      <c r="GL101" s="737">
        <f t="shared" si="549"/>
        <v>1127.2</v>
      </c>
      <c r="GM101" s="743"/>
      <c r="GN101" s="737">
        <f t="shared" si="550"/>
        <v>0</v>
      </c>
      <c r="GO101" s="743"/>
      <c r="GP101" s="737">
        <f t="shared" si="551"/>
        <v>22544</v>
      </c>
      <c r="GQ101" s="743"/>
      <c r="GR101" s="737">
        <f t="shared" si="552"/>
        <v>4508.8</v>
      </c>
      <c r="GS101" s="743"/>
      <c r="GT101" s="737">
        <f t="shared" si="553"/>
        <v>0</v>
      </c>
      <c r="GU101" s="743"/>
      <c r="GV101" s="737">
        <f t="shared" si="554"/>
        <v>0</v>
      </c>
      <c r="GW101" s="743"/>
      <c r="GX101" s="737">
        <f t="shared" si="555"/>
        <v>0</v>
      </c>
      <c r="GY101" s="743">
        <f t="shared" si="555"/>
        <v>0</v>
      </c>
      <c r="GZ101" s="744">
        <f t="shared" si="686"/>
        <v>50724</v>
      </c>
      <c r="HA101" s="745">
        <v>12</v>
      </c>
      <c r="HB101" s="746">
        <f t="shared" si="687"/>
        <v>608688</v>
      </c>
      <c r="HC101" s="737">
        <f t="shared" si="556"/>
        <v>0</v>
      </c>
      <c r="HD101" s="737">
        <f t="shared" si="556"/>
        <v>0</v>
      </c>
      <c r="HE101" s="746">
        <f t="shared" si="688"/>
        <v>608688</v>
      </c>
      <c r="HF101" s="746">
        <f t="shared" si="689"/>
        <v>183823.78</v>
      </c>
      <c r="HG101" s="746">
        <f t="shared" si="690"/>
        <v>792511.78</v>
      </c>
    </row>
    <row r="102" spans="1:215" ht="24" hidden="1" x14ac:dyDescent="0.25">
      <c r="A102" s="1044"/>
      <c r="B102" s="754" t="s">
        <v>416</v>
      </c>
      <c r="C102" s="737">
        <f t="shared" si="532"/>
        <v>0</v>
      </c>
      <c r="D102" s="737">
        <f t="shared" si="532"/>
        <v>21676</v>
      </c>
      <c r="E102" s="738">
        <f t="shared" si="557"/>
        <v>22544</v>
      </c>
      <c r="F102" s="817">
        <f t="shared" si="533"/>
        <v>0</v>
      </c>
      <c r="G102" s="740">
        <f t="shared" si="558"/>
        <v>0</v>
      </c>
      <c r="H102" s="741">
        <f t="shared" si="559"/>
        <v>0</v>
      </c>
      <c r="I102" s="742">
        <f t="shared" si="558"/>
        <v>0</v>
      </c>
      <c r="J102" s="741">
        <f t="shared" si="559"/>
        <v>0</v>
      </c>
      <c r="K102" s="742">
        <f t="shared" si="560"/>
        <v>0</v>
      </c>
      <c r="L102" s="741">
        <f t="shared" si="561"/>
        <v>0</v>
      </c>
      <c r="M102" s="742">
        <f t="shared" si="562"/>
        <v>0</v>
      </c>
      <c r="N102" s="741">
        <f t="shared" si="563"/>
        <v>0</v>
      </c>
      <c r="O102" s="742">
        <f t="shared" si="564"/>
        <v>0</v>
      </c>
      <c r="P102" s="741">
        <f t="shared" si="565"/>
        <v>0</v>
      </c>
      <c r="Q102" s="742">
        <f t="shared" si="566"/>
        <v>0</v>
      </c>
      <c r="R102" s="741">
        <f t="shared" si="567"/>
        <v>0</v>
      </c>
      <c r="S102" s="742">
        <f t="shared" si="568"/>
        <v>0</v>
      </c>
      <c r="T102" s="741">
        <f t="shared" si="569"/>
        <v>0</v>
      </c>
      <c r="U102" s="742">
        <f t="shared" si="570"/>
        <v>0</v>
      </c>
      <c r="V102" s="741">
        <f t="shared" si="571"/>
        <v>0</v>
      </c>
      <c r="W102" s="742">
        <f t="shared" si="572"/>
        <v>0</v>
      </c>
      <c r="X102" s="741">
        <f t="shared" si="573"/>
        <v>0</v>
      </c>
      <c r="Y102" s="742">
        <f t="shared" si="574"/>
        <v>0</v>
      </c>
      <c r="Z102" s="741">
        <f t="shared" si="575"/>
        <v>0</v>
      </c>
      <c r="AA102" s="743">
        <f t="shared" si="534"/>
        <v>0</v>
      </c>
      <c r="AB102" s="744">
        <f t="shared" si="576"/>
        <v>0</v>
      </c>
      <c r="AC102" s="745">
        <v>12</v>
      </c>
      <c r="AD102" s="746">
        <f t="shared" si="577"/>
        <v>0</v>
      </c>
      <c r="AE102" s="747"/>
      <c r="AF102" s="741"/>
      <c r="AG102" s="746">
        <f t="shared" si="578"/>
        <v>0</v>
      </c>
      <c r="AH102" s="746">
        <f t="shared" si="579"/>
        <v>0</v>
      </c>
      <c r="AI102" s="746">
        <f t="shared" si="580"/>
        <v>0</v>
      </c>
      <c r="AK102" s="1044"/>
      <c r="AL102" s="755" t="s">
        <v>30</v>
      </c>
      <c r="AM102" s="737">
        <f t="shared" si="535"/>
        <v>1</v>
      </c>
      <c r="AN102" s="737">
        <f t="shared" si="535"/>
        <v>21676</v>
      </c>
      <c r="AO102" s="738">
        <f t="shared" si="581"/>
        <v>22544</v>
      </c>
      <c r="AP102" s="817">
        <f t="shared" si="536"/>
        <v>22544</v>
      </c>
      <c r="AQ102" s="740">
        <f t="shared" si="582"/>
        <v>0</v>
      </c>
      <c r="AR102" s="741">
        <f t="shared" si="583"/>
        <v>0</v>
      </c>
      <c r="AS102" s="742">
        <f t="shared" si="584"/>
        <v>4</v>
      </c>
      <c r="AT102" s="741">
        <f t="shared" si="585"/>
        <v>901.76</v>
      </c>
      <c r="AU102" s="742">
        <f t="shared" si="586"/>
        <v>10</v>
      </c>
      <c r="AV102" s="741">
        <f t="shared" si="587"/>
        <v>2254.4</v>
      </c>
      <c r="AW102" s="742">
        <f t="shared" si="588"/>
        <v>0</v>
      </c>
      <c r="AX102" s="741">
        <f t="shared" si="589"/>
        <v>0</v>
      </c>
      <c r="AY102" s="742">
        <f t="shared" si="590"/>
        <v>0</v>
      </c>
      <c r="AZ102" s="741">
        <f t="shared" si="591"/>
        <v>0</v>
      </c>
      <c r="BA102" s="742">
        <f t="shared" si="592"/>
        <v>35</v>
      </c>
      <c r="BB102" s="741">
        <f t="shared" si="593"/>
        <v>7890.4</v>
      </c>
      <c r="BC102" s="742">
        <f t="shared" si="594"/>
        <v>20</v>
      </c>
      <c r="BD102" s="741">
        <f t="shared" si="595"/>
        <v>4508.8</v>
      </c>
      <c r="BE102" s="742">
        <f t="shared" si="596"/>
        <v>10</v>
      </c>
      <c r="BF102" s="741">
        <f t="shared" si="597"/>
        <v>2254.4</v>
      </c>
      <c r="BG102" s="742">
        <f t="shared" si="598"/>
        <v>0</v>
      </c>
      <c r="BH102" s="741">
        <f t="shared" si="599"/>
        <v>0</v>
      </c>
      <c r="BI102" s="742">
        <f t="shared" si="600"/>
        <v>0</v>
      </c>
      <c r="BJ102" s="741">
        <f t="shared" si="601"/>
        <v>0</v>
      </c>
      <c r="BK102" s="743">
        <f t="shared" si="602"/>
        <v>0</v>
      </c>
      <c r="BL102" s="744">
        <f t="shared" si="603"/>
        <v>40353.760000000002</v>
      </c>
      <c r="BM102" s="745">
        <v>12</v>
      </c>
      <c r="BN102" s="746">
        <f t="shared" si="604"/>
        <v>484245.12</v>
      </c>
      <c r="BO102" s="747"/>
      <c r="BP102" s="741"/>
      <c r="BQ102" s="746">
        <f t="shared" si="605"/>
        <v>484245.12</v>
      </c>
      <c r="BR102" s="746">
        <f t="shared" si="606"/>
        <v>146242.03</v>
      </c>
      <c r="BS102" s="746">
        <f t="shared" si="607"/>
        <v>630487.15</v>
      </c>
      <c r="BU102" s="1044"/>
      <c r="BV102" s="754" t="s">
        <v>416</v>
      </c>
      <c r="BW102" s="737">
        <f t="shared" si="537"/>
        <v>1</v>
      </c>
      <c r="BX102" s="737">
        <f t="shared" si="537"/>
        <v>21676</v>
      </c>
      <c r="BY102" s="738">
        <f t="shared" si="608"/>
        <v>22544</v>
      </c>
      <c r="BZ102" s="817">
        <f t="shared" si="538"/>
        <v>22544</v>
      </c>
      <c r="CA102" s="740">
        <f t="shared" si="609"/>
        <v>0</v>
      </c>
      <c r="CB102" s="741">
        <f t="shared" si="610"/>
        <v>0</v>
      </c>
      <c r="CC102" s="742">
        <f t="shared" si="611"/>
        <v>0</v>
      </c>
      <c r="CD102" s="741">
        <f t="shared" si="610"/>
        <v>0</v>
      </c>
      <c r="CE102" s="742">
        <f t="shared" si="612"/>
        <v>0</v>
      </c>
      <c r="CF102" s="741">
        <f t="shared" si="613"/>
        <v>0</v>
      </c>
      <c r="CG102" s="742">
        <f t="shared" si="614"/>
        <v>0</v>
      </c>
      <c r="CH102" s="741">
        <f t="shared" si="615"/>
        <v>0</v>
      </c>
      <c r="CI102" s="742">
        <f t="shared" si="616"/>
        <v>0</v>
      </c>
      <c r="CJ102" s="741">
        <f t="shared" si="617"/>
        <v>0</v>
      </c>
      <c r="CK102" s="742">
        <f t="shared" si="618"/>
        <v>0</v>
      </c>
      <c r="CL102" s="741">
        <f t="shared" si="619"/>
        <v>0</v>
      </c>
      <c r="CM102" s="742">
        <f t="shared" si="620"/>
        <v>20</v>
      </c>
      <c r="CN102" s="741">
        <f t="shared" si="621"/>
        <v>4508.8</v>
      </c>
      <c r="CO102" s="742">
        <f t="shared" si="622"/>
        <v>10</v>
      </c>
      <c r="CP102" s="741">
        <f t="shared" si="623"/>
        <v>2254.4</v>
      </c>
      <c r="CQ102" s="742">
        <f t="shared" si="624"/>
        <v>0</v>
      </c>
      <c r="CR102" s="741">
        <f t="shared" si="625"/>
        <v>0</v>
      </c>
      <c r="CS102" s="742">
        <f t="shared" si="626"/>
        <v>0</v>
      </c>
      <c r="CT102" s="741">
        <f t="shared" si="627"/>
        <v>0</v>
      </c>
      <c r="CU102" s="743">
        <f t="shared" si="628"/>
        <v>0</v>
      </c>
      <c r="CV102" s="744">
        <f t="shared" si="629"/>
        <v>29307.200000000001</v>
      </c>
      <c r="CW102" s="745">
        <v>12</v>
      </c>
      <c r="CX102" s="746">
        <f t="shared" si="630"/>
        <v>351686.40000000002</v>
      </c>
      <c r="CY102" s="747"/>
      <c r="CZ102" s="741"/>
      <c r="DA102" s="746">
        <f t="shared" si="631"/>
        <v>351686.40000000002</v>
      </c>
      <c r="DB102" s="746">
        <f t="shared" si="632"/>
        <v>106209.29</v>
      </c>
      <c r="DC102" s="746">
        <f t="shared" si="633"/>
        <v>457895.69</v>
      </c>
      <c r="DD102" s="750"/>
      <c r="DE102" s="1044"/>
      <c r="DF102" s="756" t="s">
        <v>416</v>
      </c>
      <c r="DG102" s="737">
        <f t="shared" si="539"/>
        <v>1</v>
      </c>
      <c r="DH102" s="737">
        <f t="shared" si="539"/>
        <v>21676</v>
      </c>
      <c r="DI102" s="738">
        <f t="shared" si="634"/>
        <v>22544</v>
      </c>
      <c r="DJ102" s="817">
        <f t="shared" si="540"/>
        <v>22544</v>
      </c>
      <c r="DK102" s="740">
        <f t="shared" si="635"/>
        <v>0</v>
      </c>
      <c r="DL102" s="741">
        <f t="shared" si="636"/>
        <v>0</v>
      </c>
      <c r="DM102" s="742">
        <f t="shared" si="637"/>
        <v>0</v>
      </c>
      <c r="DN102" s="741">
        <f t="shared" si="636"/>
        <v>0</v>
      </c>
      <c r="DO102" s="742">
        <f t="shared" si="638"/>
        <v>0</v>
      </c>
      <c r="DP102" s="741">
        <f t="shared" si="639"/>
        <v>0</v>
      </c>
      <c r="DQ102" s="742">
        <f t="shared" si="640"/>
        <v>0</v>
      </c>
      <c r="DR102" s="741">
        <f t="shared" si="641"/>
        <v>0</v>
      </c>
      <c r="DS102" s="742">
        <f t="shared" si="642"/>
        <v>0</v>
      </c>
      <c r="DT102" s="741">
        <f t="shared" si="643"/>
        <v>0</v>
      </c>
      <c r="DU102" s="742">
        <f t="shared" si="644"/>
        <v>3.5</v>
      </c>
      <c r="DV102" s="741">
        <f t="shared" si="645"/>
        <v>789.04</v>
      </c>
      <c r="DW102" s="742">
        <f t="shared" si="646"/>
        <v>20</v>
      </c>
      <c r="DX102" s="741">
        <f t="shared" si="647"/>
        <v>4508.8</v>
      </c>
      <c r="DY102" s="742">
        <f t="shared" si="648"/>
        <v>0</v>
      </c>
      <c r="DZ102" s="741">
        <f t="shared" si="649"/>
        <v>0</v>
      </c>
      <c r="EA102" s="742">
        <f t="shared" si="650"/>
        <v>0</v>
      </c>
      <c r="EB102" s="741">
        <f t="shared" si="651"/>
        <v>0</v>
      </c>
      <c r="EC102" s="742">
        <f t="shared" si="652"/>
        <v>0</v>
      </c>
      <c r="ED102" s="741">
        <f t="shared" si="653"/>
        <v>0</v>
      </c>
      <c r="EE102" s="743">
        <f>IF(((SUM(DJ102:ED102))&gt;(15279*DG102)),0,((15279*DG102)-(SUM(DJ102:ED102))))</f>
        <v>0</v>
      </c>
      <c r="EF102" s="744">
        <f t="shared" si="654"/>
        <v>27841.84</v>
      </c>
      <c r="EG102" s="745">
        <v>12</v>
      </c>
      <c r="EH102" s="746">
        <f t="shared" si="655"/>
        <v>334102.08</v>
      </c>
      <c r="EI102" s="747"/>
      <c r="EJ102" s="741"/>
      <c r="EK102" s="746">
        <f t="shared" si="656"/>
        <v>334102.08</v>
      </c>
      <c r="EL102" s="746">
        <f t="shared" si="657"/>
        <v>100898.83</v>
      </c>
      <c r="EM102" s="746">
        <f t="shared" si="658"/>
        <v>435000.91</v>
      </c>
      <c r="EO102" s="1044"/>
      <c r="EP102" s="752" t="s">
        <v>416</v>
      </c>
      <c r="EQ102" s="737">
        <f t="shared" si="542"/>
        <v>0.5</v>
      </c>
      <c r="ER102" s="737">
        <f t="shared" si="542"/>
        <v>21676</v>
      </c>
      <c r="ES102" s="738">
        <f t="shared" si="659"/>
        <v>22544</v>
      </c>
      <c r="ET102" s="817">
        <f t="shared" si="543"/>
        <v>11272</v>
      </c>
      <c r="EU102" s="740">
        <f t="shared" si="660"/>
        <v>0</v>
      </c>
      <c r="EV102" s="741">
        <f t="shared" si="661"/>
        <v>0</v>
      </c>
      <c r="EW102" s="742">
        <f t="shared" si="662"/>
        <v>0</v>
      </c>
      <c r="EX102" s="741">
        <f t="shared" si="661"/>
        <v>0</v>
      </c>
      <c r="EY102" s="742">
        <f t="shared" si="663"/>
        <v>0</v>
      </c>
      <c r="EZ102" s="741">
        <f t="shared" si="664"/>
        <v>0</v>
      </c>
      <c r="FA102" s="742">
        <f t="shared" si="665"/>
        <v>0</v>
      </c>
      <c r="FB102" s="741">
        <f t="shared" si="666"/>
        <v>0</v>
      </c>
      <c r="FC102" s="742">
        <f t="shared" si="667"/>
        <v>0</v>
      </c>
      <c r="FD102" s="741">
        <f t="shared" si="668"/>
        <v>0</v>
      </c>
      <c r="FE102" s="742">
        <f t="shared" si="669"/>
        <v>25</v>
      </c>
      <c r="FF102" s="741">
        <f t="shared" si="670"/>
        <v>2818</v>
      </c>
      <c r="FG102" s="742">
        <f t="shared" si="671"/>
        <v>20</v>
      </c>
      <c r="FH102" s="741">
        <f t="shared" si="672"/>
        <v>2254.4</v>
      </c>
      <c r="FI102" s="742">
        <f t="shared" si="673"/>
        <v>0</v>
      </c>
      <c r="FJ102" s="741">
        <f t="shared" si="674"/>
        <v>0</v>
      </c>
      <c r="FK102" s="742">
        <f t="shared" si="675"/>
        <v>0</v>
      </c>
      <c r="FL102" s="741">
        <f t="shared" si="676"/>
        <v>0</v>
      </c>
      <c r="FM102" s="742">
        <f t="shared" si="677"/>
        <v>0</v>
      </c>
      <c r="FN102" s="741">
        <f t="shared" si="678"/>
        <v>0</v>
      </c>
      <c r="FO102" s="743">
        <f t="shared" si="692"/>
        <v>0</v>
      </c>
      <c r="FP102" s="744">
        <f t="shared" si="680"/>
        <v>16344.4</v>
      </c>
      <c r="FQ102" s="745">
        <v>12</v>
      </c>
      <c r="FR102" s="746">
        <f t="shared" si="681"/>
        <v>196132.8</v>
      </c>
      <c r="FS102" s="747"/>
      <c r="FT102" s="741"/>
      <c r="FU102" s="746">
        <f t="shared" si="682"/>
        <v>196132.8</v>
      </c>
      <c r="FV102" s="746">
        <f t="shared" si="683"/>
        <v>59232.11</v>
      </c>
      <c r="FW102" s="746">
        <f t="shared" si="684"/>
        <v>255364.91</v>
      </c>
      <c r="FY102" s="1044"/>
      <c r="FZ102" s="752" t="s">
        <v>416</v>
      </c>
      <c r="GA102" s="737">
        <f t="shared" si="544"/>
        <v>3.5</v>
      </c>
      <c r="GB102" s="737">
        <f t="shared" si="544"/>
        <v>21676</v>
      </c>
      <c r="GC102" s="738">
        <f t="shared" si="685"/>
        <v>22544</v>
      </c>
      <c r="GD102" s="743">
        <f t="shared" si="691"/>
        <v>78904</v>
      </c>
      <c r="GE102" s="743"/>
      <c r="GF102" s="737">
        <f t="shared" si="546"/>
        <v>0</v>
      </c>
      <c r="GG102" s="743"/>
      <c r="GH102" s="737">
        <f t="shared" si="547"/>
        <v>901.76</v>
      </c>
      <c r="GI102" s="743"/>
      <c r="GJ102" s="737">
        <f t="shared" si="548"/>
        <v>2254.4</v>
      </c>
      <c r="GK102" s="743"/>
      <c r="GL102" s="737">
        <f t="shared" si="549"/>
        <v>0</v>
      </c>
      <c r="GM102" s="743"/>
      <c r="GN102" s="737">
        <f t="shared" si="550"/>
        <v>0</v>
      </c>
      <c r="GO102" s="743"/>
      <c r="GP102" s="737">
        <f t="shared" si="551"/>
        <v>11497.44</v>
      </c>
      <c r="GQ102" s="743"/>
      <c r="GR102" s="737">
        <f t="shared" si="552"/>
        <v>15780.8</v>
      </c>
      <c r="GS102" s="743"/>
      <c r="GT102" s="737">
        <f t="shared" si="553"/>
        <v>4508.8</v>
      </c>
      <c r="GU102" s="743"/>
      <c r="GV102" s="737">
        <f t="shared" si="554"/>
        <v>0</v>
      </c>
      <c r="GW102" s="743"/>
      <c r="GX102" s="737">
        <f t="shared" si="555"/>
        <v>0</v>
      </c>
      <c r="GY102" s="743">
        <f t="shared" si="555"/>
        <v>0</v>
      </c>
      <c r="GZ102" s="744">
        <f t="shared" si="686"/>
        <v>113847.2</v>
      </c>
      <c r="HA102" s="745">
        <v>12</v>
      </c>
      <c r="HB102" s="746">
        <f t="shared" si="687"/>
        <v>1366166.4</v>
      </c>
      <c r="HC102" s="737">
        <f t="shared" si="556"/>
        <v>0</v>
      </c>
      <c r="HD102" s="737">
        <f t="shared" si="556"/>
        <v>0</v>
      </c>
      <c r="HE102" s="746">
        <f t="shared" si="688"/>
        <v>1366166.4</v>
      </c>
      <c r="HF102" s="746">
        <f t="shared" si="689"/>
        <v>412582.25</v>
      </c>
      <c r="HG102" s="746">
        <f t="shared" si="690"/>
        <v>1778748.65</v>
      </c>
    </row>
    <row r="103" spans="1:215" ht="24" hidden="1" x14ac:dyDescent="0.25">
      <c r="A103" s="1044"/>
      <c r="B103" s="754" t="s">
        <v>530</v>
      </c>
      <c r="C103" s="737">
        <f t="shared" si="532"/>
        <v>0</v>
      </c>
      <c r="D103" s="737">
        <f t="shared" si="532"/>
        <v>21676</v>
      </c>
      <c r="E103" s="738">
        <f t="shared" si="557"/>
        <v>22544</v>
      </c>
      <c r="F103" s="817">
        <f t="shared" si="533"/>
        <v>0</v>
      </c>
      <c r="G103" s="740">
        <f t="shared" si="558"/>
        <v>0</v>
      </c>
      <c r="H103" s="741">
        <f t="shared" si="559"/>
        <v>0</v>
      </c>
      <c r="I103" s="742">
        <f t="shared" si="558"/>
        <v>0</v>
      </c>
      <c r="J103" s="741">
        <f t="shared" si="559"/>
        <v>0</v>
      </c>
      <c r="K103" s="742">
        <f t="shared" si="560"/>
        <v>0</v>
      </c>
      <c r="L103" s="741">
        <f t="shared" si="561"/>
        <v>0</v>
      </c>
      <c r="M103" s="742">
        <f t="shared" si="562"/>
        <v>0</v>
      </c>
      <c r="N103" s="741">
        <f t="shared" si="563"/>
        <v>0</v>
      </c>
      <c r="O103" s="742">
        <f t="shared" si="564"/>
        <v>0</v>
      </c>
      <c r="P103" s="741">
        <f t="shared" si="565"/>
        <v>0</v>
      </c>
      <c r="Q103" s="742">
        <f t="shared" si="566"/>
        <v>0</v>
      </c>
      <c r="R103" s="741">
        <f t="shared" si="567"/>
        <v>0</v>
      </c>
      <c r="S103" s="742">
        <f t="shared" si="568"/>
        <v>0</v>
      </c>
      <c r="T103" s="741">
        <f t="shared" si="569"/>
        <v>0</v>
      </c>
      <c r="U103" s="742">
        <f t="shared" si="570"/>
        <v>0</v>
      </c>
      <c r="V103" s="741">
        <f t="shared" si="571"/>
        <v>0</v>
      </c>
      <c r="W103" s="742">
        <f t="shared" si="572"/>
        <v>0</v>
      </c>
      <c r="X103" s="741">
        <f t="shared" si="573"/>
        <v>0</v>
      </c>
      <c r="Y103" s="742">
        <f t="shared" si="574"/>
        <v>0</v>
      </c>
      <c r="Z103" s="741">
        <f t="shared" si="575"/>
        <v>0</v>
      </c>
      <c r="AA103" s="743">
        <f t="shared" si="534"/>
        <v>0</v>
      </c>
      <c r="AB103" s="744">
        <f t="shared" si="576"/>
        <v>0</v>
      </c>
      <c r="AC103" s="745">
        <v>12</v>
      </c>
      <c r="AD103" s="746">
        <f t="shared" si="577"/>
        <v>0</v>
      </c>
      <c r="AE103" s="747"/>
      <c r="AF103" s="741"/>
      <c r="AG103" s="746">
        <f t="shared" si="578"/>
        <v>0</v>
      </c>
      <c r="AH103" s="746">
        <f t="shared" si="579"/>
        <v>0</v>
      </c>
      <c r="AI103" s="746">
        <f t="shared" si="580"/>
        <v>0</v>
      </c>
      <c r="AK103" s="1044"/>
      <c r="AL103" s="754" t="s">
        <v>530</v>
      </c>
      <c r="AM103" s="737">
        <f t="shared" si="535"/>
        <v>0</v>
      </c>
      <c r="AN103" s="737">
        <f t="shared" si="535"/>
        <v>21676</v>
      </c>
      <c r="AO103" s="738">
        <f t="shared" si="581"/>
        <v>22544</v>
      </c>
      <c r="AP103" s="817">
        <f t="shared" si="536"/>
        <v>0</v>
      </c>
      <c r="AQ103" s="740">
        <f t="shared" si="582"/>
        <v>0</v>
      </c>
      <c r="AR103" s="741">
        <f t="shared" si="583"/>
        <v>0</v>
      </c>
      <c r="AS103" s="742">
        <f t="shared" si="584"/>
        <v>0</v>
      </c>
      <c r="AT103" s="741">
        <f t="shared" si="585"/>
        <v>0</v>
      </c>
      <c r="AU103" s="742">
        <f t="shared" si="586"/>
        <v>0</v>
      </c>
      <c r="AV103" s="741">
        <f t="shared" si="587"/>
        <v>0</v>
      </c>
      <c r="AW103" s="742">
        <f t="shared" si="588"/>
        <v>0</v>
      </c>
      <c r="AX103" s="741">
        <f t="shared" si="589"/>
        <v>0</v>
      </c>
      <c r="AY103" s="742">
        <f t="shared" si="590"/>
        <v>0</v>
      </c>
      <c r="AZ103" s="741">
        <f t="shared" si="591"/>
        <v>0</v>
      </c>
      <c r="BA103" s="742">
        <f t="shared" si="592"/>
        <v>0</v>
      </c>
      <c r="BB103" s="741">
        <f t="shared" si="593"/>
        <v>0</v>
      </c>
      <c r="BC103" s="742">
        <f t="shared" si="594"/>
        <v>0</v>
      </c>
      <c r="BD103" s="741">
        <f t="shared" si="595"/>
        <v>0</v>
      </c>
      <c r="BE103" s="742">
        <f t="shared" si="596"/>
        <v>0</v>
      </c>
      <c r="BF103" s="741">
        <f t="shared" si="597"/>
        <v>0</v>
      </c>
      <c r="BG103" s="742">
        <f t="shared" si="598"/>
        <v>0</v>
      </c>
      <c r="BH103" s="741">
        <f t="shared" si="599"/>
        <v>0</v>
      </c>
      <c r="BI103" s="742">
        <f t="shared" si="600"/>
        <v>0</v>
      </c>
      <c r="BJ103" s="741">
        <f t="shared" si="601"/>
        <v>0</v>
      </c>
      <c r="BK103" s="743">
        <f t="shared" si="602"/>
        <v>0</v>
      </c>
      <c r="BL103" s="744">
        <f t="shared" si="603"/>
        <v>0</v>
      </c>
      <c r="BM103" s="745">
        <v>12</v>
      </c>
      <c r="BN103" s="746">
        <f t="shared" si="604"/>
        <v>0</v>
      </c>
      <c r="BO103" s="747"/>
      <c r="BP103" s="741"/>
      <c r="BQ103" s="746">
        <f t="shared" si="605"/>
        <v>0</v>
      </c>
      <c r="BR103" s="746">
        <f t="shared" si="606"/>
        <v>0</v>
      </c>
      <c r="BS103" s="746">
        <f t="shared" si="607"/>
        <v>0</v>
      </c>
      <c r="BU103" s="1044"/>
      <c r="BV103" s="754" t="s">
        <v>530</v>
      </c>
      <c r="BW103" s="737">
        <f t="shared" si="537"/>
        <v>1</v>
      </c>
      <c r="BX103" s="737">
        <f t="shared" si="537"/>
        <v>21676</v>
      </c>
      <c r="BY103" s="738">
        <f t="shared" si="608"/>
        <v>22544</v>
      </c>
      <c r="BZ103" s="817">
        <f t="shared" si="538"/>
        <v>22544</v>
      </c>
      <c r="CA103" s="740">
        <f t="shared" si="609"/>
        <v>0</v>
      </c>
      <c r="CB103" s="741">
        <f t="shared" si="610"/>
        <v>0</v>
      </c>
      <c r="CC103" s="742">
        <f t="shared" si="611"/>
        <v>0</v>
      </c>
      <c r="CD103" s="741">
        <f t="shared" si="610"/>
        <v>0</v>
      </c>
      <c r="CE103" s="742">
        <f t="shared" si="612"/>
        <v>0</v>
      </c>
      <c r="CF103" s="741">
        <f t="shared" si="613"/>
        <v>0</v>
      </c>
      <c r="CG103" s="742">
        <f t="shared" si="614"/>
        <v>0</v>
      </c>
      <c r="CH103" s="741">
        <f t="shared" si="615"/>
        <v>0</v>
      </c>
      <c r="CI103" s="742">
        <f t="shared" si="616"/>
        <v>0</v>
      </c>
      <c r="CJ103" s="741">
        <f t="shared" si="617"/>
        <v>0</v>
      </c>
      <c r="CK103" s="742">
        <f t="shared" si="618"/>
        <v>14</v>
      </c>
      <c r="CL103" s="741">
        <f t="shared" si="619"/>
        <v>3156.16</v>
      </c>
      <c r="CM103" s="742">
        <f t="shared" si="620"/>
        <v>20</v>
      </c>
      <c r="CN103" s="741">
        <f t="shared" si="621"/>
        <v>4508.8</v>
      </c>
      <c r="CO103" s="742">
        <f t="shared" si="622"/>
        <v>0</v>
      </c>
      <c r="CP103" s="741">
        <f t="shared" si="623"/>
        <v>0</v>
      </c>
      <c r="CQ103" s="742">
        <f t="shared" si="624"/>
        <v>0</v>
      </c>
      <c r="CR103" s="741">
        <f t="shared" si="625"/>
        <v>0</v>
      </c>
      <c r="CS103" s="742">
        <f t="shared" si="626"/>
        <v>0</v>
      </c>
      <c r="CT103" s="741">
        <f t="shared" si="627"/>
        <v>0</v>
      </c>
      <c r="CU103" s="743">
        <f t="shared" si="628"/>
        <v>0</v>
      </c>
      <c r="CV103" s="744">
        <f t="shared" si="629"/>
        <v>30208.959999999999</v>
      </c>
      <c r="CW103" s="745">
        <v>12</v>
      </c>
      <c r="CX103" s="746">
        <f t="shared" si="630"/>
        <v>362507.52000000002</v>
      </c>
      <c r="CY103" s="747"/>
      <c r="CZ103" s="741"/>
      <c r="DA103" s="746">
        <f t="shared" si="631"/>
        <v>362507.52000000002</v>
      </c>
      <c r="DB103" s="746">
        <f t="shared" si="632"/>
        <v>109477.27</v>
      </c>
      <c r="DC103" s="746">
        <f t="shared" si="633"/>
        <v>471984.79</v>
      </c>
      <c r="DD103" s="750"/>
      <c r="DE103" s="1044"/>
      <c r="DF103" s="754" t="s">
        <v>530</v>
      </c>
      <c r="DG103" s="737">
        <f t="shared" si="539"/>
        <v>0</v>
      </c>
      <c r="DH103" s="737">
        <f t="shared" si="539"/>
        <v>21676</v>
      </c>
      <c r="DI103" s="738">
        <f t="shared" si="634"/>
        <v>22544</v>
      </c>
      <c r="DJ103" s="817">
        <f t="shared" si="540"/>
        <v>0</v>
      </c>
      <c r="DK103" s="740">
        <f t="shared" si="635"/>
        <v>0</v>
      </c>
      <c r="DL103" s="741">
        <f t="shared" si="636"/>
        <v>0</v>
      </c>
      <c r="DM103" s="742">
        <f t="shared" si="637"/>
        <v>0</v>
      </c>
      <c r="DN103" s="741">
        <f t="shared" si="636"/>
        <v>0</v>
      </c>
      <c r="DO103" s="742">
        <f t="shared" si="638"/>
        <v>0</v>
      </c>
      <c r="DP103" s="741">
        <f t="shared" si="639"/>
        <v>0</v>
      </c>
      <c r="DQ103" s="742">
        <f t="shared" si="640"/>
        <v>0</v>
      </c>
      <c r="DR103" s="741">
        <f t="shared" si="641"/>
        <v>0</v>
      </c>
      <c r="DS103" s="742">
        <f t="shared" si="642"/>
        <v>0</v>
      </c>
      <c r="DT103" s="741">
        <f t="shared" si="643"/>
        <v>0</v>
      </c>
      <c r="DU103" s="742">
        <f t="shared" si="644"/>
        <v>0</v>
      </c>
      <c r="DV103" s="741">
        <f t="shared" si="645"/>
        <v>0</v>
      </c>
      <c r="DW103" s="742">
        <f t="shared" si="646"/>
        <v>0</v>
      </c>
      <c r="DX103" s="741">
        <f t="shared" si="647"/>
        <v>0</v>
      </c>
      <c r="DY103" s="742">
        <f t="shared" si="648"/>
        <v>0</v>
      </c>
      <c r="DZ103" s="741">
        <f t="shared" si="649"/>
        <v>0</v>
      </c>
      <c r="EA103" s="742">
        <f t="shared" si="650"/>
        <v>0</v>
      </c>
      <c r="EB103" s="741">
        <f t="shared" si="651"/>
        <v>0</v>
      </c>
      <c r="EC103" s="742">
        <f t="shared" si="652"/>
        <v>0</v>
      </c>
      <c r="ED103" s="741">
        <f t="shared" si="653"/>
        <v>0</v>
      </c>
      <c r="EE103" s="743">
        <f t="shared" ref="EE103:EE106" si="693">IF(((SUM(DJ103:ED103))&gt;(15279*DG103)),0,((15279*DG103)-(SUM(DJ103:ED103))))</f>
        <v>0</v>
      </c>
      <c r="EF103" s="744">
        <f t="shared" si="654"/>
        <v>0</v>
      </c>
      <c r="EG103" s="745">
        <v>12</v>
      </c>
      <c r="EH103" s="746">
        <f t="shared" si="655"/>
        <v>0</v>
      </c>
      <c r="EI103" s="747"/>
      <c r="EJ103" s="741"/>
      <c r="EK103" s="746">
        <f t="shared" si="656"/>
        <v>0</v>
      </c>
      <c r="EL103" s="746">
        <f t="shared" si="657"/>
        <v>0</v>
      </c>
      <c r="EM103" s="746">
        <f t="shared" si="658"/>
        <v>0</v>
      </c>
      <c r="EO103" s="1044"/>
      <c r="EP103" s="754" t="s">
        <v>530</v>
      </c>
      <c r="EQ103" s="737">
        <f t="shared" si="542"/>
        <v>0</v>
      </c>
      <c r="ER103" s="737">
        <f t="shared" si="542"/>
        <v>21676</v>
      </c>
      <c r="ES103" s="738">
        <f t="shared" si="659"/>
        <v>22544</v>
      </c>
      <c r="ET103" s="817">
        <f t="shared" si="543"/>
        <v>0</v>
      </c>
      <c r="EU103" s="740">
        <f t="shared" si="660"/>
        <v>0</v>
      </c>
      <c r="EV103" s="741">
        <f t="shared" si="661"/>
        <v>0</v>
      </c>
      <c r="EW103" s="742">
        <f t="shared" si="662"/>
        <v>0</v>
      </c>
      <c r="EX103" s="741">
        <f t="shared" si="661"/>
        <v>0</v>
      </c>
      <c r="EY103" s="742">
        <f t="shared" si="663"/>
        <v>0</v>
      </c>
      <c r="EZ103" s="741">
        <f t="shared" si="664"/>
        <v>0</v>
      </c>
      <c r="FA103" s="742">
        <f t="shared" si="665"/>
        <v>0</v>
      </c>
      <c r="FB103" s="741">
        <f t="shared" si="666"/>
        <v>0</v>
      </c>
      <c r="FC103" s="742">
        <f t="shared" si="667"/>
        <v>0</v>
      </c>
      <c r="FD103" s="741">
        <f t="shared" si="668"/>
        <v>0</v>
      </c>
      <c r="FE103" s="742">
        <f t="shared" si="669"/>
        <v>0</v>
      </c>
      <c r="FF103" s="741">
        <f t="shared" si="670"/>
        <v>0</v>
      </c>
      <c r="FG103" s="742">
        <f t="shared" si="671"/>
        <v>0</v>
      </c>
      <c r="FH103" s="741">
        <f t="shared" si="672"/>
        <v>0</v>
      </c>
      <c r="FI103" s="742">
        <f t="shared" si="673"/>
        <v>0</v>
      </c>
      <c r="FJ103" s="741">
        <f t="shared" si="674"/>
        <v>0</v>
      </c>
      <c r="FK103" s="742">
        <f t="shared" si="675"/>
        <v>0</v>
      </c>
      <c r="FL103" s="741">
        <f t="shared" si="676"/>
        <v>0</v>
      </c>
      <c r="FM103" s="742">
        <f t="shared" si="677"/>
        <v>0</v>
      </c>
      <c r="FN103" s="741">
        <f t="shared" si="678"/>
        <v>0</v>
      </c>
      <c r="FO103" s="743"/>
      <c r="FP103" s="744">
        <f t="shared" si="680"/>
        <v>0</v>
      </c>
      <c r="FQ103" s="745">
        <v>12</v>
      </c>
      <c r="FR103" s="746">
        <f t="shared" si="681"/>
        <v>0</v>
      </c>
      <c r="FS103" s="747"/>
      <c r="FT103" s="741"/>
      <c r="FU103" s="746">
        <f t="shared" si="682"/>
        <v>0</v>
      </c>
      <c r="FV103" s="746">
        <f t="shared" si="683"/>
        <v>0</v>
      </c>
      <c r="FW103" s="746">
        <f t="shared" si="684"/>
        <v>0</v>
      </c>
      <c r="FY103" s="1044"/>
      <c r="FZ103" s="754" t="s">
        <v>530</v>
      </c>
      <c r="GA103" s="737">
        <f t="shared" si="544"/>
        <v>1</v>
      </c>
      <c r="GB103" s="737">
        <f t="shared" si="544"/>
        <v>21676</v>
      </c>
      <c r="GC103" s="738">
        <f t="shared" si="685"/>
        <v>22544</v>
      </c>
      <c r="GD103" s="743">
        <f t="shared" si="691"/>
        <v>22544</v>
      </c>
      <c r="GE103" s="743"/>
      <c r="GF103" s="737">
        <f t="shared" si="546"/>
        <v>0</v>
      </c>
      <c r="GG103" s="743"/>
      <c r="GH103" s="737">
        <f t="shared" si="547"/>
        <v>0</v>
      </c>
      <c r="GI103" s="743"/>
      <c r="GJ103" s="737">
        <f t="shared" si="548"/>
        <v>0</v>
      </c>
      <c r="GK103" s="743"/>
      <c r="GL103" s="737">
        <f t="shared" si="549"/>
        <v>0</v>
      </c>
      <c r="GM103" s="743"/>
      <c r="GN103" s="737">
        <f t="shared" si="550"/>
        <v>0</v>
      </c>
      <c r="GO103" s="743"/>
      <c r="GP103" s="737">
        <f t="shared" si="551"/>
        <v>3156.16</v>
      </c>
      <c r="GQ103" s="743"/>
      <c r="GR103" s="737">
        <f t="shared" si="552"/>
        <v>4508.8</v>
      </c>
      <c r="GS103" s="743"/>
      <c r="GT103" s="737">
        <f t="shared" si="553"/>
        <v>0</v>
      </c>
      <c r="GU103" s="743"/>
      <c r="GV103" s="737">
        <f t="shared" si="554"/>
        <v>0</v>
      </c>
      <c r="GW103" s="743"/>
      <c r="GX103" s="737">
        <f t="shared" si="555"/>
        <v>0</v>
      </c>
      <c r="GY103" s="743">
        <f t="shared" si="555"/>
        <v>0</v>
      </c>
      <c r="GZ103" s="744">
        <f t="shared" si="686"/>
        <v>30208.959999999999</v>
      </c>
      <c r="HA103" s="745">
        <v>12</v>
      </c>
      <c r="HB103" s="746">
        <f t="shared" si="687"/>
        <v>362507.52000000002</v>
      </c>
      <c r="HC103" s="737">
        <f t="shared" si="556"/>
        <v>0</v>
      </c>
      <c r="HD103" s="737">
        <f t="shared" si="556"/>
        <v>0</v>
      </c>
      <c r="HE103" s="746">
        <f t="shared" si="688"/>
        <v>362507.52000000002</v>
      </c>
      <c r="HF103" s="746">
        <f t="shared" si="689"/>
        <v>109477.27</v>
      </c>
      <c r="HG103" s="746">
        <f t="shared" si="690"/>
        <v>471984.79</v>
      </c>
    </row>
    <row r="104" spans="1:215" ht="38.25" hidden="1" x14ac:dyDescent="0.25">
      <c r="A104" s="1044"/>
      <c r="B104" s="753" t="s">
        <v>31</v>
      </c>
      <c r="C104" s="737">
        <f t="shared" si="532"/>
        <v>1</v>
      </c>
      <c r="D104" s="737">
        <f t="shared" si="532"/>
        <v>21676</v>
      </c>
      <c r="E104" s="738">
        <f t="shared" si="557"/>
        <v>22544</v>
      </c>
      <c r="F104" s="817">
        <f t="shared" si="533"/>
        <v>22544</v>
      </c>
      <c r="G104" s="740">
        <f t="shared" si="558"/>
        <v>0</v>
      </c>
      <c r="H104" s="741">
        <f t="shared" si="559"/>
        <v>0</v>
      </c>
      <c r="I104" s="742">
        <f t="shared" si="558"/>
        <v>0</v>
      </c>
      <c r="J104" s="741">
        <f t="shared" si="559"/>
        <v>0</v>
      </c>
      <c r="K104" s="742">
        <f t="shared" si="560"/>
        <v>0</v>
      </c>
      <c r="L104" s="741">
        <f t="shared" si="561"/>
        <v>0</v>
      </c>
      <c r="M104" s="742">
        <f t="shared" si="562"/>
        <v>5</v>
      </c>
      <c r="N104" s="741">
        <f t="shared" si="563"/>
        <v>1127.2</v>
      </c>
      <c r="O104" s="742">
        <f t="shared" si="564"/>
        <v>0</v>
      </c>
      <c r="P104" s="741">
        <f t="shared" si="565"/>
        <v>0</v>
      </c>
      <c r="Q104" s="742">
        <f t="shared" si="566"/>
        <v>100</v>
      </c>
      <c r="R104" s="741">
        <f t="shared" si="567"/>
        <v>22544</v>
      </c>
      <c r="S104" s="742">
        <f t="shared" si="568"/>
        <v>20</v>
      </c>
      <c r="T104" s="741">
        <f t="shared" si="569"/>
        <v>4508.8</v>
      </c>
      <c r="U104" s="742">
        <f t="shared" si="570"/>
        <v>0</v>
      </c>
      <c r="V104" s="741">
        <f t="shared" si="571"/>
        <v>0</v>
      </c>
      <c r="W104" s="742">
        <f t="shared" si="572"/>
        <v>0</v>
      </c>
      <c r="X104" s="741">
        <f t="shared" si="573"/>
        <v>0</v>
      </c>
      <c r="Y104" s="742">
        <f t="shared" si="574"/>
        <v>0</v>
      </c>
      <c r="Z104" s="741">
        <f t="shared" si="575"/>
        <v>0</v>
      </c>
      <c r="AA104" s="743">
        <f t="shared" si="534"/>
        <v>0</v>
      </c>
      <c r="AB104" s="744">
        <f t="shared" si="576"/>
        <v>50724</v>
      </c>
      <c r="AC104" s="745">
        <v>12</v>
      </c>
      <c r="AD104" s="746">
        <f t="shared" si="577"/>
        <v>608688</v>
      </c>
      <c r="AE104" s="747"/>
      <c r="AF104" s="741"/>
      <c r="AG104" s="746">
        <f t="shared" si="578"/>
        <v>608688</v>
      </c>
      <c r="AH104" s="746">
        <f t="shared" si="579"/>
        <v>183823.78</v>
      </c>
      <c r="AI104" s="746">
        <f t="shared" si="580"/>
        <v>792511.78</v>
      </c>
      <c r="AK104" s="1044"/>
      <c r="AL104" s="755" t="s">
        <v>31</v>
      </c>
      <c r="AM104" s="737">
        <f t="shared" si="535"/>
        <v>1</v>
      </c>
      <c r="AN104" s="737">
        <f t="shared" si="535"/>
        <v>21676</v>
      </c>
      <c r="AO104" s="738">
        <f t="shared" si="581"/>
        <v>22544</v>
      </c>
      <c r="AP104" s="817">
        <f t="shared" si="536"/>
        <v>22544</v>
      </c>
      <c r="AQ104" s="740">
        <f t="shared" si="582"/>
        <v>0</v>
      </c>
      <c r="AR104" s="741">
        <f t="shared" si="583"/>
        <v>0</v>
      </c>
      <c r="AS104" s="742">
        <f t="shared" si="584"/>
        <v>4</v>
      </c>
      <c r="AT104" s="741">
        <f t="shared" si="585"/>
        <v>901.76</v>
      </c>
      <c r="AU104" s="742">
        <f t="shared" si="586"/>
        <v>10</v>
      </c>
      <c r="AV104" s="741">
        <f t="shared" si="587"/>
        <v>2254.4</v>
      </c>
      <c r="AW104" s="742">
        <f t="shared" si="588"/>
        <v>0</v>
      </c>
      <c r="AX104" s="741">
        <f t="shared" si="589"/>
        <v>0</v>
      </c>
      <c r="AY104" s="742">
        <f t="shared" si="590"/>
        <v>0</v>
      </c>
      <c r="AZ104" s="741">
        <f t="shared" si="591"/>
        <v>0</v>
      </c>
      <c r="BA104" s="742">
        <f t="shared" si="592"/>
        <v>35</v>
      </c>
      <c r="BB104" s="741">
        <f t="shared" si="593"/>
        <v>7890.4</v>
      </c>
      <c r="BC104" s="742">
        <f t="shared" si="594"/>
        <v>15</v>
      </c>
      <c r="BD104" s="741">
        <f t="shared" si="595"/>
        <v>3381.6</v>
      </c>
      <c r="BE104" s="742">
        <f t="shared" si="596"/>
        <v>0</v>
      </c>
      <c r="BF104" s="741">
        <f t="shared" si="597"/>
        <v>0</v>
      </c>
      <c r="BG104" s="742">
        <f t="shared" si="598"/>
        <v>0</v>
      </c>
      <c r="BH104" s="741">
        <f t="shared" si="599"/>
        <v>0</v>
      </c>
      <c r="BI104" s="742">
        <f t="shared" si="600"/>
        <v>0</v>
      </c>
      <c r="BJ104" s="741">
        <f t="shared" si="601"/>
        <v>0</v>
      </c>
      <c r="BK104" s="743">
        <f t="shared" si="602"/>
        <v>0</v>
      </c>
      <c r="BL104" s="744">
        <f t="shared" si="603"/>
        <v>36972.160000000003</v>
      </c>
      <c r="BM104" s="745">
        <v>12</v>
      </c>
      <c r="BN104" s="746">
        <f t="shared" si="604"/>
        <v>443665.91999999998</v>
      </c>
      <c r="BO104" s="747"/>
      <c r="BP104" s="741"/>
      <c r="BQ104" s="746">
        <f t="shared" si="605"/>
        <v>443665.91999999998</v>
      </c>
      <c r="BR104" s="746">
        <f t="shared" si="606"/>
        <v>133987.10999999999</v>
      </c>
      <c r="BS104" s="746">
        <f t="shared" si="607"/>
        <v>577653.03</v>
      </c>
      <c r="BU104" s="1044"/>
      <c r="BV104" s="754" t="s">
        <v>31</v>
      </c>
      <c r="BW104" s="737">
        <f t="shared" si="537"/>
        <v>1</v>
      </c>
      <c r="BX104" s="737">
        <f t="shared" si="537"/>
        <v>21676</v>
      </c>
      <c r="BY104" s="738">
        <f t="shared" si="608"/>
        <v>22544</v>
      </c>
      <c r="BZ104" s="817">
        <f t="shared" si="538"/>
        <v>22544</v>
      </c>
      <c r="CA104" s="740">
        <f t="shared" si="609"/>
        <v>0</v>
      </c>
      <c r="CB104" s="741">
        <f t="shared" si="610"/>
        <v>0</v>
      </c>
      <c r="CC104" s="742">
        <f t="shared" si="611"/>
        <v>0</v>
      </c>
      <c r="CD104" s="741">
        <f t="shared" si="610"/>
        <v>0</v>
      </c>
      <c r="CE104" s="742">
        <f t="shared" si="612"/>
        <v>0</v>
      </c>
      <c r="CF104" s="741">
        <f t="shared" si="613"/>
        <v>0</v>
      </c>
      <c r="CG104" s="742">
        <f t="shared" si="614"/>
        <v>27</v>
      </c>
      <c r="CH104" s="741">
        <f t="shared" si="615"/>
        <v>6086.88</v>
      </c>
      <c r="CI104" s="742">
        <f t="shared" si="616"/>
        <v>0</v>
      </c>
      <c r="CJ104" s="741">
        <f t="shared" si="617"/>
        <v>0</v>
      </c>
      <c r="CK104" s="742">
        <f t="shared" si="618"/>
        <v>0</v>
      </c>
      <c r="CL104" s="741">
        <f t="shared" si="619"/>
        <v>0</v>
      </c>
      <c r="CM104" s="742">
        <f t="shared" si="620"/>
        <v>20</v>
      </c>
      <c r="CN104" s="741">
        <f t="shared" si="621"/>
        <v>4508.8</v>
      </c>
      <c r="CO104" s="742">
        <f t="shared" si="622"/>
        <v>0</v>
      </c>
      <c r="CP104" s="741">
        <f t="shared" si="623"/>
        <v>0</v>
      </c>
      <c r="CQ104" s="742">
        <f t="shared" si="624"/>
        <v>0</v>
      </c>
      <c r="CR104" s="741">
        <f t="shared" si="625"/>
        <v>0</v>
      </c>
      <c r="CS104" s="742">
        <f t="shared" si="626"/>
        <v>0</v>
      </c>
      <c r="CT104" s="741">
        <f t="shared" si="627"/>
        <v>0</v>
      </c>
      <c r="CU104" s="743">
        <f t="shared" si="628"/>
        <v>0</v>
      </c>
      <c r="CV104" s="744">
        <f t="shared" si="629"/>
        <v>33139.68</v>
      </c>
      <c r="CW104" s="745">
        <v>12</v>
      </c>
      <c r="CX104" s="746">
        <f t="shared" si="630"/>
        <v>397676.16</v>
      </c>
      <c r="CY104" s="747"/>
      <c r="CZ104" s="741"/>
      <c r="DA104" s="746">
        <f t="shared" si="631"/>
        <v>397676.16</v>
      </c>
      <c r="DB104" s="746">
        <f t="shared" si="632"/>
        <v>120098.2</v>
      </c>
      <c r="DC104" s="746">
        <f t="shared" si="633"/>
        <v>517774.36</v>
      </c>
      <c r="DD104" s="750"/>
      <c r="DE104" s="1044"/>
      <c r="DF104" s="754" t="s">
        <v>31</v>
      </c>
      <c r="DG104" s="737">
        <f t="shared" si="539"/>
        <v>1</v>
      </c>
      <c r="DH104" s="737">
        <f t="shared" si="539"/>
        <v>21676</v>
      </c>
      <c r="DI104" s="738">
        <f t="shared" si="634"/>
        <v>22544</v>
      </c>
      <c r="DJ104" s="817">
        <f t="shared" si="540"/>
        <v>22544</v>
      </c>
      <c r="DK104" s="740">
        <f t="shared" si="635"/>
        <v>0</v>
      </c>
      <c r="DL104" s="741">
        <f t="shared" si="636"/>
        <v>0</v>
      </c>
      <c r="DM104" s="742">
        <f t="shared" si="637"/>
        <v>0</v>
      </c>
      <c r="DN104" s="741">
        <f t="shared" si="636"/>
        <v>0</v>
      </c>
      <c r="DO104" s="742">
        <f t="shared" si="638"/>
        <v>0</v>
      </c>
      <c r="DP104" s="741">
        <f t="shared" si="639"/>
        <v>0</v>
      </c>
      <c r="DQ104" s="742">
        <f t="shared" si="640"/>
        <v>0</v>
      </c>
      <c r="DR104" s="741">
        <f t="shared" si="641"/>
        <v>0</v>
      </c>
      <c r="DS104" s="742">
        <f t="shared" si="642"/>
        <v>0</v>
      </c>
      <c r="DT104" s="741">
        <f t="shared" si="643"/>
        <v>0</v>
      </c>
      <c r="DU104" s="742">
        <f t="shared" si="644"/>
        <v>3.5</v>
      </c>
      <c r="DV104" s="741">
        <f t="shared" si="645"/>
        <v>789.04</v>
      </c>
      <c r="DW104" s="742">
        <f t="shared" si="646"/>
        <v>20</v>
      </c>
      <c r="DX104" s="741">
        <f t="shared" si="647"/>
        <v>4508.8</v>
      </c>
      <c r="DY104" s="742">
        <f t="shared" si="648"/>
        <v>0</v>
      </c>
      <c r="DZ104" s="741">
        <f t="shared" si="649"/>
        <v>0</v>
      </c>
      <c r="EA104" s="742">
        <f t="shared" si="650"/>
        <v>0</v>
      </c>
      <c r="EB104" s="741">
        <f t="shared" si="651"/>
        <v>0</v>
      </c>
      <c r="EC104" s="742">
        <f t="shared" si="652"/>
        <v>0</v>
      </c>
      <c r="ED104" s="741">
        <f t="shared" si="653"/>
        <v>0</v>
      </c>
      <c r="EE104" s="743">
        <f t="shared" si="693"/>
        <v>0</v>
      </c>
      <c r="EF104" s="744">
        <f t="shared" si="654"/>
        <v>27841.84</v>
      </c>
      <c r="EG104" s="745">
        <v>12</v>
      </c>
      <c r="EH104" s="746">
        <f t="shared" si="655"/>
        <v>334102.08</v>
      </c>
      <c r="EI104" s="747"/>
      <c r="EJ104" s="741"/>
      <c r="EK104" s="746">
        <f t="shared" si="656"/>
        <v>334102.08</v>
      </c>
      <c r="EL104" s="746">
        <f t="shared" si="657"/>
        <v>100898.83</v>
      </c>
      <c r="EM104" s="746">
        <f t="shared" si="658"/>
        <v>435000.91</v>
      </c>
      <c r="EO104" s="1044"/>
      <c r="EP104" s="754" t="s">
        <v>31</v>
      </c>
      <c r="EQ104" s="737">
        <f t="shared" si="542"/>
        <v>0</v>
      </c>
      <c r="ER104" s="737">
        <f t="shared" si="542"/>
        <v>21676</v>
      </c>
      <c r="ES104" s="738">
        <f t="shared" si="659"/>
        <v>22544</v>
      </c>
      <c r="ET104" s="817">
        <f t="shared" si="543"/>
        <v>0</v>
      </c>
      <c r="EU104" s="740">
        <f t="shared" si="660"/>
        <v>0</v>
      </c>
      <c r="EV104" s="741">
        <f t="shared" si="661"/>
        <v>0</v>
      </c>
      <c r="EW104" s="742">
        <f t="shared" si="662"/>
        <v>0</v>
      </c>
      <c r="EX104" s="741">
        <f t="shared" si="661"/>
        <v>0</v>
      </c>
      <c r="EY104" s="742">
        <f t="shared" si="663"/>
        <v>0</v>
      </c>
      <c r="EZ104" s="741">
        <f t="shared" si="664"/>
        <v>0</v>
      </c>
      <c r="FA104" s="742">
        <f t="shared" si="665"/>
        <v>0</v>
      </c>
      <c r="FB104" s="741">
        <f t="shared" si="666"/>
        <v>0</v>
      </c>
      <c r="FC104" s="742">
        <f t="shared" si="667"/>
        <v>0</v>
      </c>
      <c r="FD104" s="741">
        <f t="shared" si="668"/>
        <v>0</v>
      </c>
      <c r="FE104" s="742">
        <f t="shared" si="669"/>
        <v>0</v>
      </c>
      <c r="FF104" s="741">
        <f t="shared" si="670"/>
        <v>0</v>
      </c>
      <c r="FG104" s="742">
        <f t="shared" si="671"/>
        <v>0</v>
      </c>
      <c r="FH104" s="741">
        <f t="shared" si="672"/>
        <v>0</v>
      </c>
      <c r="FI104" s="742">
        <f t="shared" si="673"/>
        <v>0</v>
      </c>
      <c r="FJ104" s="741">
        <f t="shared" si="674"/>
        <v>0</v>
      </c>
      <c r="FK104" s="742">
        <f t="shared" si="675"/>
        <v>0</v>
      </c>
      <c r="FL104" s="741">
        <f t="shared" si="676"/>
        <v>0</v>
      </c>
      <c r="FM104" s="742">
        <f t="shared" si="677"/>
        <v>0</v>
      </c>
      <c r="FN104" s="741">
        <f t="shared" si="678"/>
        <v>0</v>
      </c>
      <c r="FO104" s="743">
        <f t="shared" ref="FO104:FO106" si="694">IF(((SUM(ET104:FN104))&gt;(15279*EQ104)),0,((15279*EQ104)-(SUM(ET104:FN104))))</f>
        <v>0</v>
      </c>
      <c r="FP104" s="744">
        <f t="shared" si="680"/>
        <v>0</v>
      </c>
      <c r="FQ104" s="745">
        <v>12</v>
      </c>
      <c r="FR104" s="746">
        <f t="shared" si="681"/>
        <v>0</v>
      </c>
      <c r="FS104" s="747"/>
      <c r="FT104" s="741"/>
      <c r="FU104" s="746">
        <f t="shared" si="682"/>
        <v>0</v>
      </c>
      <c r="FV104" s="746">
        <f t="shared" si="683"/>
        <v>0</v>
      </c>
      <c r="FW104" s="746">
        <f t="shared" si="684"/>
        <v>0</v>
      </c>
      <c r="FY104" s="1044"/>
      <c r="FZ104" s="754" t="s">
        <v>31</v>
      </c>
      <c r="GA104" s="737">
        <f t="shared" si="544"/>
        <v>4</v>
      </c>
      <c r="GB104" s="737">
        <f t="shared" si="544"/>
        <v>21676</v>
      </c>
      <c r="GC104" s="738">
        <f t="shared" si="685"/>
        <v>22544</v>
      </c>
      <c r="GD104" s="743">
        <f t="shared" si="691"/>
        <v>90176</v>
      </c>
      <c r="GE104" s="743"/>
      <c r="GF104" s="737">
        <f t="shared" si="546"/>
        <v>0</v>
      </c>
      <c r="GG104" s="743"/>
      <c r="GH104" s="737">
        <f t="shared" si="547"/>
        <v>901.76</v>
      </c>
      <c r="GI104" s="743"/>
      <c r="GJ104" s="737">
        <f t="shared" si="548"/>
        <v>2254.4</v>
      </c>
      <c r="GK104" s="743"/>
      <c r="GL104" s="737">
        <f t="shared" si="549"/>
        <v>7214.08</v>
      </c>
      <c r="GM104" s="743"/>
      <c r="GN104" s="737">
        <f t="shared" si="550"/>
        <v>0</v>
      </c>
      <c r="GO104" s="743"/>
      <c r="GP104" s="737">
        <f t="shared" si="551"/>
        <v>31223.439999999999</v>
      </c>
      <c r="GQ104" s="743"/>
      <c r="GR104" s="737">
        <f t="shared" si="552"/>
        <v>16908</v>
      </c>
      <c r="GS104" s="743"/>
      <c r="GT104" s="737">
        <f t="shared" si="553"/>
        <v>0</v>
      </c>
      <c r="GU104" s="743"/>
      <c r="GV104" s="737">
        <f t="shared" si="554"/>
        <v>0</v>
      </c>
      <c r="GW104" s="743"/>
      <c r="GX104" s="737">
        <f t="shared" si="555"/>
        <v>0</v>
      </c>
      <c r="GY104" s="743">
        <f t="shared" si="555"/>
        <v>0</v>
      </c>
      <c r="GZ104" s="744">
        <f t="shared" si="686"/>
        <v>148677.68</v>
      </c>
      <c r="HA104" s="745">
        <v>12</v>
      </c>
      <c r="HB104" s="746">
        <f t="shared" si="687"/>
        <v>1784132.16</v>
      </c>
      <c r="HC104" s="737">
        <f t="shared" si="556"/>
        <v>0</v>
      </c>
      <c r="HD104" s="737">
        <f t="shared" si="556"/>
        <v>0</v>
      </c>
      <c r="HE104" s="746">
        <f t="shared" si="688"/>
        <v>1784132.16</v>
      </c>
      <c r="HF104" s="746">
        <f t="shared" si="689"/>
        <v>538807.91</v>
      </c>
      <c r="HG104" s="746">
        <f t="shared" si="690"/>
        <v>2322940.0699999998</v>
      </c>
    </row>
    <row r="105" spans="1:215" hidden="1" x14ac:dyDescent="0.25">
      <c r="A105" s="1044"/>
      <c r="B105" s="735" t="s">
        <v>33</v>
      </c>
      <c r="C105" s="737">
        <f t="shared" si="532"/>
        <v>3</v>
      </c>
      <c r="D105" s="737">
        <f t="shared" si="532"/>
        <v>12948</v>
      </c>
      <c r="E105" s="738">
        <f t="shared" si="557"/>
        <v>13466</v>
      </c>
      <c r="F105" s="817">
        <f t="shared" si="533"/>
        <v>40398</v>
      </c>
      <c r="G105" s="740">
        <f t="shared" si="558"/>
        <v>0</v>
      </c>
      <c r="H105" s="741">
        <f t="shared" si="559"/>
        <v>0</v>
      </c>
      <c r="I105" s="742">
        <f t="shared" si="558"/>
        <v>0</v>
      </c>
      <c r="J105" s="741">
        <f t="shared" si="559"/>
        <v>0</v>
      </c>
      <c r="K105" s="742">
        <f t="shared" si="560"/>
        <v>0</v>
      </c>
      <c r="L105" s="741">
        <f t="shared" si="561"/>
        <v>0</v>
      </c>
      <c r="M105" s="742">
        <f t="shared" si="562"/>
        <v>5</v>
      </c>
      <c r="N105" s="741">
        <f t="shared" si="563"/>
        <v>2019.9</v>
      </c>
      <c r="O105" s="742">
        <f t="shared" si="564"/>
        <v>0</v>
      </c>
      <c r="P105" s="741">
        <f t="shared" si="565"/>
        <v>0</v>
      </c>
      <c r="Q105" s="742">
        <f t="shared" si="566"/>
        <v>100</v>
      </c>
      <c r="R105" s="741">
        <f t="shared" si="567"/>
        <v>40398</v>
      </c>
      <c r="S105" s="742">
        <f t="shared" si="568"/>
        <v>20</v>
      </c>
      <c r="T105" s="741">
        <f t="shared" si="569"/>
        <v>8079.6</v>
      </c>
      <c r="U105" s="742">
        <f t="shared" si="570"/>
        <v>0</v>
      </c>
      <c r="V105" s="741">
        <f t="shared" si="571"/>
        <v>0</v>
      </c>
      <c r="W105" s="742">
        <f t="shared" si="572"/>
        <v>0</v>
      </c>
      <c r="X105" s="741">
        <f t="shared" si="573"/>
        <v>0</v>
      </c>
      <c r="Y105" s="742">
        <f t="shared" si="574"/>
        <v>0</v>
      </c>
      <c r="Z105" s="741">
        <f t="shared" si="575"/>
        <v>0</v>
      </c>
      <c r="AA105" s="743">
        <f t="shared" si="534"/>
        <v>0</v>
      </c>
      <c r="AB105" s="744">
        <f t="shared" si="576"/>
        <v>90895.5</v>
      </c>
      <c r="AC105" s="745">
        <v>12</v>
      </c>
      <c r="AD105" s="746">
        <f t="shared" si="577"/>
        <v>1090746</v>
      </c>
      <c r="AE105" s="747"/>
      <c r="AF105" s="741"/>
      <c r="AG105" s="746">
        <f t="shared" si="578"/>
        <v>1090746</v>
      </c>
      <c r="AH105" s="746">
        <f t="shared" si="579"/>
        <v>329405.28999999998</v>
      </c>
      <c r="AI105" s="746">
        <f t="shared" si="580"/>
        <v>1420151.29</v>
      </c>
      <c r="AK105" s="1044"/>
      <c r="AL105" s="755" t="s">
        <v>33</v>
      </c>
      <c r="AM105" s="737">
        <f t="shared" si="535"/>
        <v>4</v>
      </c>
      <c r="AN105" s="737">
        <f t="shared" si="535"/>
        <v>12948</v>
      </c>
      <c r="AO105" s="738">
        <f t="shared" si="581"/>
        <v>13466</v>
      </c>
      <c r="AP105" s="817">
        <f t="shared" si="536"/>
        <v>53864</v>
      </c>
      <c r="AQ105" s="740">
        <f t="shared" si="582"/>
        <v>0</v>
      </c>
      <c r="AR105" s="741">
        <f t="shared" si="583"/>
        <v>0</v>
      </c>
      <c r="AS105" s="742">
        <f t="shared" si="584"/>
        <v>3</v>
      </c>
      <c r="AT105" s="741">
        <f t="shared" si="585"/>
        <v>1615.92</v>
      </c>
      <c r="AU105" s="742">
        <f t="shared" si="586"/>
        <v>2.5</v>
      </c>
      <c r="AV105" s="741">
        <f t="shared" si="587"/>
        <v>1346.6</v>
      </c>
      <c r="AW105" s="742">
        <f t="shared" si="588"/>
        <v>7.5</v>
      </c>
      <c r="AX105" s="741">
        <f t="shared" si="589"/>
        <v>4039.8</v>
      </c>
      <c r="AY105" s="742">
        <f t="shared" si="590"/>
        <v>0</v>
      </c>
      <c r="AZ105" s="741">
        <f t="shared" si="591"/>
        <v>0</v>
      </c>
      <c r="BA105" s="742">
        <f t="shared" si="592"/>
        <v>135</v>
      </c>
      <c r="BB105" s="741">
        <f t="shared" si="593"/>
        <v>72716.399999999994</v>
      </c>
      <c r="BC105" s="742">
        <f t="shared" si="594"/>
        <v>20</v>
      </c>
      <c r="BD105" s="741">
        <f t="shared" si="595"/>
        <v>10772.8</v>
      </c>
      <c r="BE105" s="742">
        <f t="shared" si="596"/>
        <v>0</v>
      </c>
      <c r="BF105" s="741">
        <f t="shared" si="597"/>
        <v>0</v>
      </c>
      <c r="BG105" s="742">
        <f t="shared" si="598"/>
        <v>0</v>
      </c>
      <c r="BH105" s="741">
        <f t="shared" si="599"/>
        <v>0</v>
      </c>
      <c r="BI105" s="742">
        <f t="shared" si="600"/>
        <v>0</v>
      </c>
      <c r="BJ105" s="741">
        <f t="shared" si="601"/>
        <v>0</v>
      </c>
      <c r="BK105" s="743">
        <f t="shared" si="602"/>
        <v>0</v>
      </c>
      <c r="BL105" s="744">
        <f t="shared" si="603"/>
        <v>144355.51999999999</v>
      </c>
      <c r="BM105" s="745">
        <v>12</v>
      </c>
      <c r="BN105" s="746">
        <f t="shared" si="604"/>
        <v>1732266.24</v>
      </c>
      <c r="BO105" s="747"/>
      <c r="BP105" s="741"/>
      <c r="BQ105" s="746">
        <f t="shared" si="605"/>
        <v>1732266.24</v>
      </c>
      <c r="BR105" s="746">
        <f t="shared" si="606"/>
        <v>523144.4</v>
      </c>
      <c r="BS105" s="746">
        <f t="shared" si="607"/>
        <v>2255410.64</v>
      </c>
      <c r="BU105" s="1044"/>
      <c r="BV105" s="754" t="s">
        <v>33</v>
      </c>
      <c r="BW105" s="737">
        <f t="shared" si="537"/>
        <v>3</v>
      </c>
      <c r="BX105" s="737">
        <f t="shared" si="537"/>
        <v>12948</v>
      </c>
      <c r="BY105" s="738">
        <f t="shared" si="608"/>
        <v>13466</v>
      </c>
      <c r="BZ105" s="817">
        <f t="shared" si="538"/>
        <v>40398</v>
      </c>
      <c r="CA105" s="740">
        <f t="shared" si="609"/>
        <v>0</v>
      </c>
      <c r="CB105" s="741">
        <f t="shared" si="610"/>
        <v>0</v>
      </c>
      <c r="CC105" s="742">
        <f t="shared" si="611"/>
        <v>0</v>
      </c>
      <c r="CD105" s="741">
        <f t="shared" si="610"/>
        <v>0</v>
      </c>
      <c r="CE105" s="742">
        <f t="shared" si="612"/>
        <v>0</v>
      </c>
      <c r="CF105" s="741">
        <f t="shared" si="613"/>
        <v>0</v>
      </c>
      <c r="CG105" s="742">
        <f t="shared" si="614"/>
        <v>41.6</v>
      </c>
      <c r="CH105" s="741">
        <f t="shared" si="615"/>
        <v>16805.57</v>
      </c>
      <c r="CI105" s="742">
        <f t="shared" si="616"/>
        <v>0</v>
      </c>
      <c r="CJ105" s="741">
        <f t="shared" si="617"/>
        <v>0</v>
      </c>
      <c r="CK105" s="742">
        <f t="shared" si="618"/>
        <v>0</v>
      </c>
      <c r="CL105" s="741">
        <f t="shared" si="619"/>
        <v>0</v>
      </c>
      <c r="CM105" s="742">
        <f t="shared" si="620"/>
        <v>16.7</v>
      </c>
      <c r="CN105" s="741">
        <f t="shared" si="621"/>
        <v>6746.47</v>
      </c>
      <c r="CO105" s="742">
        <f t="shared" si="622"/>
        <v>3.3</v>
      </c>
      <c r="CP105" s="741">
        <f t="shared" si="623"/>
        <v>1333.13</v>
      </c>
      <c r="CQ105" s="742">
        <f t="shared" si="624"/>
        <v>0</v>
      </c>
      <c r="CR105" s="741">
        <f t="shared" si="625"/>
        <v>0</v>
      </c>
      <c r="CS105" s="742">
        <f t="shared" si="626"/>
        <v>0</v>
      </c>
      <c r="CT105" s="741">
        <f t="shared" si="627"/>
        <v>0</v>
      </c>
      <c r="CU105" s="743">
        <f t="shared" si="628"/>
        <v>0</v>
      </c>
      <c r="CV105" s="744">
        <f t="shared" si="629"/>
        <v>65283.17</v>
      </c>
      <c r="CW105" s="745">
        <v>12</v>
      </c>
      <c r="CX105" s="746">
        <f t="shared" si="630"/>
        <v>783398.04</v>
      </c>
      <c r="CY105" s="747"/>
      <c r="CZ105" s="741"/>
      <c r="DA105" s="746">
        <f t="shared" si="631"/>
        <v>783398.04</v>
      </c>
      <c r="DB105" s="746">
        <f t="shared" si="632"/>
        <v>236586.21</v>
      </c>
      <c r="DC105" s="746">
        <f t="shared" si="633"/>
        <v>1019984.25</v>
      </c>
      <c r="DD105" s="750"/>
      <c r="DE105" s="1044"/>
      <c r="DF105" s="756" t="s">
        <v>33</v>
      </c>
      <c r="DG105" s="737">
        <f t="shared" si="539"/>
        <v>2</v>
      </c>
      <c r="DH105" s="737">
        <f t="shared" si="539"/>
        <v>12948</v>
      </c>
      <c r="DI105" s="738">
        <f t="shared" si="634"/>
        <v>13466</v>
      </c>
      <c r="DJ105" s="817">
        <f t="shared" si="540"/>
        <v>26932</v>
      </c>
      <c r="DK105" s="740">
        <f t="shared" si="635"/>
        <v>0</v>
      </c>
      <c r="DL105" s="741">
        <f t="shared" si="636"/>
        <v>0</v>
      </c>
      <c r="DM105" s="742">
        <f t="shared" si="637"/>
        <v>0</v>
      </c>
      <c r="DN105" s="741">
        <f t="shared" si="636"/>
        <v>0</v>
      </c>
      <c r="DO105" s="742">
        <f t="shared" si="638"/>
        <v>0</v>
      </c>
      <c r="DP105" s="741">
        <f t="shared" si="639"/>
        <v>0</v>
      </c>
      <c r="DQ105" s="742">
        <f t="shared" si="640"/>
        <v>0</v>
      </c>
      <c r="DR105" s="741">
        <f t="shared" si="641"/>
        <v>0</v>
      </c>
      <c r="DS105" s="742">
        <f t="shared" si="642"/>
        <v>0</v>
      </c>
      <c r="DT105" s="741">
        <f t="shared" si="643"/>
        <v>0</v>
      </c>
      <c r="DU105" s="742">
        <f t="shared" si="644"/>
        <v>26.8</v>
      </c>
      <c r="DV105" s="741">
        <f t="shared" si="645"/>
        <v>7217.78</v>
      </c>
      <c r="DW105" s="742">
        <f t="shared" si="646"/>
        <v>20</v>
      </c>
      <c r="DX105" s="741">
        <f t="shared" si="647"/>
        <v>5386.4</v>
      </c>
      <c r="DY105" s="742">
        <f t="shared" si="648"/>
        <v>0</v>
      </c>
      <c r="DZ105" s="741">
        <f t="shared" si="649"/>
        <v>0</v>
      </c>
      <c r="EA105" s="742">
        <f t="shared" si="650"/>
        <v>0</v>
      </c>
      <c r="EB105" s="741">
        <f t="shared" si="651"/>
        <v>0</v>
      </c>
      <c r="EC105" s="742">
        <f t="shared" si="652"/>
        <v>0</v>
      </c>
      <c r="ED105" s="741">
        <f t="shared" si="653"/>
        <v>0</v>
      </c>
      <c r="EE105" s="743">
        <f t="shared" si="693"/>
        <v>0</v>
      </c>
      <c r="EF105" s="744">
        <f t="shared" si="654"/>
        <v>39536.18</v>
      </c>
      <c r="EG105" s="745">
        <v>12</v>
      </c>
      <c r="EH105" s="746">
        <f t="shared" si="655"/>
        <v>474434.16</v>
      </c>
      <c r="EI105" s="747"/>
      <c r="EJ105" s="741"/>
      <c r="EK105" s="746">
        <f t="shared" si="656"/>
        <v>474434.16</v>
      </c>
      <c r="EL105" s="746">
        <f t="shared" si="657"/>
        <v>143279.12</v>
      </c>
      <c r="EM105" s="746">
        <f t="shared" si="658"/>
        <v>617713.28</v>
      </c>
      <c r="EO105" s="1044"/>
      <c r="EP105" s="756" t="s">
        <v>33</v>
      </c>
      <c r="EQ105" s="737">
        <f t="shared" si="542"/>
        <v>0</v>
      </c>
      <c r="ER105" s="737">
        <f t="shared" si="542"/>
        <v>12948</v>
      </c>
      <c r="ES105" s="738">
        <f t="shared" si="659"/>
        <v>13466</v>
      </c>
      <c r="ET105" s="817">
        <f t="shared" si="543"/>
        <v>0</v>
      </c>
      <c r="EU105" s="740">
        <f t="shared" si="660"/>
        <v>0</v>
      </c>
      <c r="EV105" s="741">
        <f t="shared" si="661"/>
        <v>0</v>
      </c>
      <c r="EW105" s="742">
        <f t="shared" si="662"/>
        <v>0</v>
      </c>
      <c r="EX105" s="741">
        <f t="shared" si="661"/>
        <v>0</v>
      </c>
      <c r="EY105" s="742">
        <f t="shared" si="663"/>
        <v>0</v>
      </c>
      <c r="EZ105" s="741">
        <f t="shared" si="664"/>
        <v>0</v>
      </c>
      <c r="FA105" s="742">
        <f t="shared" si="665"/>
        <v>0</v>
      </c>
      <c r="FB105" s="741">
        <f t="shared" si="666"/>
        <v>0</v>
      </c>
      <c r="FC105" s="742">
        <f t="shared" si="667"/>
        <v>0</v>
      </c>
      <c r="FD105" s="741">
        <f t="shared" si="668"/>
        <v>0</v>
      </c>
      <c r="FE105" s="742">
        <f t="shared" si="669"/>
        <v>0</v>
      </c>
      <c r="FF105" s="741">
        <f t="shared" si="670"/>
        <v>0</v>
      </c>
      <c r="FG105" s="742">
        <f t="shared" si="671"/>
        <v>0</v>
      </c>
      <c r="FH105" s="741">
        <f t="shared" si="672"/>
        <v>0</v>
      </c>
      <c r="FI105" s="742">
        <f t="shared" si="673"/>
        <v>0</v>
      </c>
      <c r="FJ105" s="741">
        <f t="shared" si="674"/>
        <v>0</v>
      </c>
      <c r="FK105" s="742">
        <f t="shared" si="675"/>
        <v>0</v>
      </c>
      <c r="FL105" s="741">
        <f t="shared" si="676"/>
        <v>0</v>
      </c>
      <c r="FM105" s="742">
        <f t="shared" si="677"/>
        <v>0</v>
      </c>
      <c r="FN105" s="741">
        <f t="shared" si="678"/>
        <v>0</v>
      </c>
      <c r="FO105" s="743">
        <f t="shared" si="694"/>
        <v>0</v>
      </c>
      <c r="FP105" s="744">
        <f t="shared" si="680"/>
        <v>0</v>
      </c>
      <c r="FQ105" s="745">
        <v>12</v>
      </c>
      <c r="FR105" s="746">
        <f t="shared" si="681"/>
        <v>0</v>
      </c>
      <c r="FS105" s="747"/>
      <c r="FT105" s="741"/>
      <c r="FU105" s="746">
        <f t="shared" si="682"/>
        <v>0</v>
      </c>
      <c r="FV105" s="746">
        <f t="shared" si="683"/>
        <v>0</v>
      </c>
      <c r="FW105" s="746">
        <f t="shared" si="684"/>
        <v>0</v>
      </c>
      <c r="FY105" s="1044"/>
      <c r="FZ105" s="756" t="s">
        <v>33</v>
      </c>
      <c r="GA105" s="737">
        <f t="shared" si="544"/>
        <v>12</v>
      </c>
      <c r="GB105" s="737">
        <f t="shared" si="544"/>
        <v>12948</v>
      </c>
      <c r="GC105" s="738">
        <f t="shared" si="685"/>
        <v>13466</v>
      </c>
      <c r="GD105" s="743">
        <f t="shared" si="691"/>
        <v>161592</v>
      </c>
      <c r="GE105" s="743"/>
      <c r="GF105" s="737">
        <f t="shared" si="546"/>
        <v>0</v>
      </c>
      <c r="GG105" s="743"/>
      <c r="GH105" s="737">
        <f t="shared" si="547"/>
        <v>1615.92</v>
      </c>
      <c r="GI105" s="743"/>
      <c r="GJ105" s="737">
        <f t="shared" si="548"/>
        <v>1346.6</v>
      </c>
      <c r="GK105" s="743"/>
      <c r="GL105" s="737">
        <f t="shared" si="549"/>
        <v>22865.27</v>
      </c>
      <c r="GM105" s="743"/>
      <c r="GN105" s="737">
        <f t="shared" si="550"/>
        <v>0</v>
      </c>
      <c r="GO105" s="743"/>
      <c r="GP105" s="737">
        <f t="shared" si="551"/>
        <v>120332.18</v>
      </c>
      <c r="GQ105" s="743"/>
      <c r="GR105" s="737">
        <f t="shared" si="552"/>
        <v>30985.27</v>
      </c>
      <c r="GS105" s="743"/>
      <c r="GT105" s="737">
        <f t="shared" si="553"/>
        <v>1333.13</v>
      </c>
      <c r="GU105" s="743"/>
      <c r="GV105" s="737">
        <f t="shared" si="554"/>
        <v>0</v>
      </c>
      <c r="GW105" s="743"/>
      <c r="GX105" s="737">
        <f t="shared" si="555"/>
        <v>0</v>
      </c>
      <c r="GY105" s="743">
        <f t="shared" si="555"/>
        <v>0</v>
      </c>
      <c r="GZ105" s="744">
        <f t="shared" si="686"/>
        <v>340070.37</v>
      </c>
      <c r="HA105" s="745">
        <v>12</v>
      </c>
      <c r="HB105" s="746">
        <f t="shared" si="687"/>
        <v>4080844.44</v>
      </c>
      <c r="HC105" s="737">
        <f t="shared" si="556"/>
        <v>0</v>
      </c>
      <c r="HD105" s="737">
        <f t="shared" si="556"/>
        <v>0</v>
      </c>
      <c r="HE105" s="746">
        <f t="shared" si="688"/>
        <v>4080844.44</v>
      </c>
      <c r="HF105" s="746">
        <f t="shared" si="689"/>
        <v>1232415.02</v>
      </c>
      <c r="HG105" s="746">
        <f t="shared" si="690"/>
        <v>5313259.46</v>
      </c>
    </row>
    <row r="106" spans="1:215" hidden="1" x14ac:dyDescent="0.25">
      <c r="A106" s="1044"/>
      <c r="B106" s="735" t="s">
        <v>32</v>
      </c>
      <c r="C106" s="737">
        <f t="shared" si="532"/>
        <v>1</v>
      </c>
      <c r="D106" s="737">
        <f t="shared" si="532"/>
        <v>21676</v>
      </c>
      <c r="E106" s="738">
        <f t="shared" si="557"/>
        <v>22544</v>
      </c>
      <c r="F106" s="817">
        <f t="shared" si="533"/>
        <v>22544</v>
      </c>
      <c r="G106" s="740">
        <f t="shared" si="558"/>
        <v>0</v>
      </c>
      <c r="H106" s="741">
        <f t="shared" si="559"/>
        <v>0</v>
      </c>
      <c r="I106" s="742">
        <f t="shared" si="558"/>
        <v>0</v>
      </c>
      <c r="J106" s="741">
        <f t="shared" si="559"/>
        <v>0</v>
      </c>
      <c r="K106" s="742">
        <f t="shared" si="560"/>
        <v>0</v>
      </c>
      <c r="L106" s="741">
        <f t="shared" si="561"/>
        <v>0</v>
      </c>
      <c r="M106" s="742">
        <f t="shared" si="562"/>
        <v>23</v>
      </c>
      <c r="N106" s="741">
        <f t="shared" si="563"/>
        <v>5185.12</v>
      </c>
      <c r="O106" s="742">
        <f t="shared" si="564"/>
        <v>0</v>
      </c>
      <c r="P106" s="741">
        <f t="shared" si="565"/>
        <v>0</v>
      </c>
      <c r="Q106" s="742">
        <f t="shared" si="566"/>
        <v>100</v>
      </c>
      <c r="R106" s="741">
        <f t="shared" si="567"/>
        <v>22544</v>
      </c>
      <c r="S106" s="742">
        <f t="shared" si="568"/>
        <v>20</v>
      </c>
      <c r="T106" s="741">
        <f t="shared" si="569"/>
        <v>4508.8</v>
      </c>
      <c r="U106" s="742">
        <f t="shared" si="570"/>
        <v>0</v>
      </c>
      <c r="V106" s="741">
        <f t="shared" si="571"/>
        <v>0</v>
      </c>
      <c r="W106" s="742">
        <f t="shared" si="572"/>
        <v>0</v>
      </c>
      <c r="X106" s="741">
        <f t="shared" si="573"/>
        <v>0</v>
      </c>
      <c r="Y106" s="742">
        <f t="shared" si="574"/>
        <v>0</v>
      </c>
      <c r="Z106" s="741">
        <f t="shared" si="575"/>
        <v>0</v>
      </c>
      <c r="AA106" s="743">
        <f t="shared" si="534"/>
        <v>0</v>
      </c>
      <c r="AB106" s="744">
        <f t="shared" si="576"/>
        <v>54781.919999999998</v>
      </c>
      <c r="AC106" s="745">
        <v>12</v>
      </c>
      <c r="AD106" s="746">
        <f t="shared" si="577"/>
        <v>657383.04</v>
      </c>
      <c r="AE106" s="747"/>
      <c r="AF106" s="741"/>
      <c r="AG106" s="746">
        <f t="shared" si="578"/>
        <v>657383.04</v>
      </c>
      <c r="AH106" s="746">
        <f t="shared" si="579"/>
        <v>198529.68</v>
      </c>
      <c r="AI106" s="746">
        <f t="shared" si="580"/>
        <v>855912.72</v>
      </c>
      <c r="AK106" s="1044"/>
      <c r="AL106" s="755" t="s">
        <v>32</v>
      </c>
      <c r="AM106" s="737">
        <f t="shared" si="535"/>
        <v>1</v>
      </c>
      <c r="AN106" s="737">
        <f t="shared" si="535"/>
        <v>21676</v>
      </c>
      <c r="AO106" s="738">
        <f t="shared" si="581"/>
        <v>22544</v>
      </c>
      <c r="AP106" s="817">
        <f t="shared" si="536"/>
        <v>22544</v>
      </c>
      <c r="AQ106" s="740">
        <f t="shared" si="582"/>
        <v>0</v>
      </c>
      <c r="AR106" s="741">
        <f t="shared" si="583"/>
        <v>0</v>
      </c>
      <c r="AS106" s="742">
        <f t="shared" si="584"/>
        <v>4</v>
      </c>
      <c r="AT106" s="741">
        <f t="shared" si="585"/>
        <v>901.76</v>
      </c>
      <c r="AU106" s="742">
        <f t="shared" si="586"/>
        <v>0</v>
      </c>
      <c r="AV106" s="741">
        <f t="shared" si="587"/>
        <v>0</v>
      </c>
      <c r="AW106" s="742">
        <f t="shared" si="588"/>
        <v>13.8</v>
      </c>
      <c r="AX106" s="741">
        <f t="shared" si="589"/>
        <v>3111.07</v>
      </c>
      <c r="AY106" s="742">
        <f t="shared" si="590"/>
        <v>0</v>
      </c>
      <c r="AZ106" s="741">
        <f t="shared" si="591"/>
        <v>0</v>
      </c>
      <c r="BA106" s="742">
        <f t="shared" si="592"/>
        <v>39</v>
      </c>
      <c r="BB106" s="741">
        <f t="shared" si="593"/>
        <v>8792.16</v>
      </c>
      <c r="BC106" s="742">
        <f t="shared" si="594"/>
        <v>15</v>
      </c>
      <c r="BD106" s="741">
        <f t="shared" si="595"/>
        <v>3381.6</v>
      </c>
      <c r="BE106" s="742">
        <f t="shared" si="596"/>
        <v>0</v>
      </c>
      <c r="BF106" s="741">
        <f t="shared" si="597"/>
        <v>0</v>
      </c>
      <c r="BG106" s="742">
        <f t="shared" si="598"/>
        <v>0</v>
      </c>
      <c r="BH106" s="741">
        <f t="shared" si="599"/>
        <v>0</v>
      </c>
      <c r="BI106" s="742">
        <f t="shared" si="600"/>
        <v>0</v>
      </c>
      <c r="BJ106" s="741">
        <f t="shared" si="601"/>
        <v>0</v>
      </c>
      <c r="BK106" s="743">
        <f t="shared" si="602"/>
        <v>0</v>
      </c>
      <c r="BL106" s="744">
        <f t="shared" si="603"/>
        <v>38730.589999999997</v>
      </c>
      <c r="BM106" s="745">
        <v>12</v>
      </c>
      <c r="BN106" s="746">
        <f t="shared" si="604"/>
        <v>464767.08</v>
      </c>
      <c r="BO106" s="747"/>
      <c r="BP106" s="741"/>
      <c r="BQ106" s="746">
        <f t="shared" si="605"/>
        <v>464767.08</v>
      </c>
      <c r="BR106" s="746">
        <f t="shared" si="606"/>
        <v>140359.66</v>
      </c>
      <c r="BS106" s="746">
        <f t="shared" si="607"/>
        <v>605126.74</v>
      </c>
      <c r="BU106" s="1044"/>
      <c r="BV106" s="754" t="s">
        <v>32</v>
      </c>
      <c r="BW106" s="737">
        <f t="shared" si="537"/>
        <v>1</v>
      </c>
      <c r="BX106" s="737">
        <f t="shared" si="537"/>
        <v>21676</v>
      </c>
      <c r="BY106" s="738">
        <f t="shared" si="608"/>
        <v>22544</v>
      </c>
      <c r="BZ106" s="817">
        <f t="shared" si="538"/>
        <v>22544</v>
      </c>
      <c r="CA106" s="740">
        <f t="shared" si="609"/>
        <v>0</v>
      </c>
      <c r="CB106" s="741">
        <f t="shared" si="610"/>
        <v>0</v>
      </c>
      <c r="CC106" s="742">
        <f t="shared" si="611"/>
        <v>0</v>
      </c>
      <c r="CD106" s="741">
        <f t="shared" si="610"/>
        <v>0</v>
      </c>
      <c r="CE106" s="742">
        <f t="shared" si="612"/>
        <v>0</v>
      </c>
      <c r="CF106" s="741">
        <f t="shared" si="613"/>
        <v>0</v>
      </c>
      <c r="CG106" s="742">
        <f t="shared" si="614"/>
        <v>0</v>
      </c>
      <c r="CH106" s="741">
        <f t="shared" si="615"/>
        <v>0</v>
      </c>
      <c r="CI106" s="742">
        <f t="shared" si="616"/>
        <v>0</v>
      </c>
      <c r="CJ106" s="741">
        <f t="shared" si="617"/>
        <v>0</v>
      </c>
      <c r="CK106" s="742">
        <f t="shared" si="618"/>
        <v>53</v>
      </c>
      <c r="CL106" s="741">
        <f t="shared" si="619"/>
        <v>11948.32</v>
      </c>
      <c r="CM106" s="742">
        <f t="shared" si="620"/>
        <v>20</v>
      </c>
      <c r="CN106" s="741">
        <f t="shared" si="621"/>
        <v>4508.8</v>
      </c>
      <c r="CO106" s="742">
        <f t="shared" si="622"/>
        <v>0</v>
      </c>
      <c r="CP106" s="741">
        <f t="shared" si="623"/>
        <v>0</v>
      </c>
      <c r="CQ106" s="742">
        <f t="shared" si="624"/>
        <v>0</v>
      </c>
      <c r="CR106" s="741">
        <f t="shared" si="625"/>
        <v>0</v>
      </c>
      <c r="CS106" s="742">
        <f t="shared" si="626"/>
        <v>0</v>
      </c>
      <c r="CT106" s="741">
        <f t="shared" si="627"/>
        <v>0</v>
      </c>
      <c r="CU106" s="743">
        <f t="shared" si="628"/>
        <v>0</v>
      </c>
      <c r="CV106" s="744">
        <f t="shared" si="629"/>
        <v>39001.120000000003</v>
      </c>
      <c r="CW106" s="745">
        <v>12</v>
      </c>
      <c r="CX106" s="746">
        <f t="shared" si="630"/>
        <v>468013.44</v>
      </c>
      <c r="CY106" s="747"/>
      <c r="CZ106" s="741"/>
      <c r="DA106" s="746">
        <f t="shared" si="631"/>
        <v>468013.44</v>
      </c>
      <c r="DB106" s="746">
        <f t="shared" si="632"/>
        <v>141340.06</v>
      </c>
      <c r="DC106" s="746">
        <f t="shared" si="633"/>
        <v>609353.5</v>
      </c>
      <c r="DD106" s="750"/>
      <c r="DE106" s="1044"/>
      <c r="DF106" s="754" t="s">
        <v>32</v>
      </c>
      <c r="DG106" s="737">
        <f t="shared" si="539"/>
        <v>1</v>
      </c>
      <c r="DH106" s="737">
        <f t="shared" si="539"/>
        <v>21676</v>
      </c>
      <c r="DI106" s="738">
        <f t="shared" si="634"/>
        <v>22544</v>
      </c>
      <c r="DJ106" s="817">
        <f t="shared" si="540"/>
        <v>22544</v>
      </c>
      <c r="DK106" s="740">
        <f t="shared" si="635"/>
        <v>0</v>
      </c>
      <c r="DL106" s="741">
        <f t="shared" si="636"/>
        <v>0</v>
      </c>
      <c r="DM106" s="742">
        <f t="shared" si="637"/>
        <v>0</v>
      </c>
      <c r="DN106" s="741">
        <f t="shared" si="636"/>
        <v>0</v>
      </c>
      <c r="DO106" s="742">
        <f t="shared" si="638"/>
        <v>0</v>
      </c>
      <c r="DP106" s="741">
        <f t="shared" si="639"/>
        <v>0</v>
      </c>
      <c r="DQ106" s="742">
        <f t="shared" si="640"/>
        <v>0</v>
      </c>
      <c r="DR106" s="741">
        <f t="shared" si="641"/>
        <v>0</v>
      </c>
      <c r="DS106" s="742">
        <f t="shared" si="642"/>
        <v>0</v>
      </c>
      <c r="DT106" s="741">
        <f t="shared" si="643"/>
        <v>0</v>
      </c>
      <c r="DU106" s="742">
        <f t="shared" si="644"/>
        <v>0</v>
      </c>
      <c r="DV106" s="741">
        <f t="shared" si="645"/>
        <v>0</v>
      </c>
      <c r="DW106" s="742">
        <f t="shared" si="646"/>
        <v>10</v>
      </c>
      <c r="DX106" s="741">
        <f t="shared" si="647"/>
        <v>2254.4</v>
      </c>
      <c r="DY106" s="742">
        <f t="shared" si="648"/>
        <v>0</v>
      </c>
      <c r="DZ106" s="741">
        <f t="shared" si="649"/>
        <v>0</v>
      </c>
      <c r="EA106" s="742">
        <f t="shared" si="650"/>
        <v>0</v>
      </c>
      <c r="EB106" s="741">
        <f t="shared" si="651"/>
        <v>0</v>
      </c>
      <c r="EC106" s="742">
        <f t="shared" si="652"/>
        <v>0</v>
      </c>
      <c r="ED106" s="741">
        <f t="shared" si="653"/>
        <v>0</v>
      </c>
      <c r="EE106" s="743">
        <f t="shared" si="693"/>
        <v>0</v>
      </c>
      <c r="EF106" s="744">
        <f t="shared" si="654"/>
        <v>24798.400000000001</v>
      </c>
      <c r="EG106" s="745">
        <v>12</v>
      </c>
      <c r="EH106" s="746">
        <f t="shared" si="655"/>
        <v>297580.79999999999</v>
      </c>
      <c r="EI106" s="747"/>
      <c r="EJ106" s="741"/>
      <c r="EK106" s="746">
        <f t="shared" si="656"/>
        <v>297580.79999999999</v>
      </c>
      <c r="EL106" s="746">
        <f t="shared" si="657"/>
        <v>89869.4</v>
      </c>
      <c r="EM106" s="746">
        <f t="shared" si="658"/>
        <v>387450.2</v>
      </c>
      <c r="EO106" s="1044"/>
      <c r="EP106" s="754" t="s">
        <v>32</v>
      </c>
      <c r="EQ106" s="737">
        <f t="shared" si="542"/>
        <v>0</v>
      </c>
      <c r="ER106" s="737">
        <f t="shared" si="542"/>
        <v>21676</v>
      </c>
      <c r="ES106" s="738">
        <f t="shared" si="659"/>
        <v>22544</v>
      </c>
      <c r="ET106" s="817">
        <f t="shared" si="543"/>
        <v>0</v>
      </c>
      <c r="EU106" s="740">
        <f t="shared" si="660"/>
        <v>0</v>
      </c>
      <c r="EV106" s="741">
        <f t="shared" si="661"/>
        <v>0</v>
      </c>
      <c r="EW106" s="742">
        <f t="shared" si="662"/>
        <v>0</v>
      </c>
      <c r="EX106" s="741">
        <f t="shared" si="661"/>
        <v>0</v>
      </c>
      <c r="EY106" s="742">
        <f t="shared" si="663"/>
        <v>0</v>
      </c>
      <c r="EZ106" s="741">
        <f t="shared" si="664"/>
        <v>0</v>
      </c>
      <c r="FA106" s="742">
        <f t="shared" si="665"/>
        <v>0</v>
      </c>
      <c r="FB106" s="741">
        <f t="shared" si="666"/>
        <v>0</v>
      </c>
      <c r="FC106" s="742">
        <f t="shared" si="667"/>
        <v>0</v>
      </c>
      <c r="FD106" s="741">
        <f t="shared" si="668"/>
        <v>0</v>
      </c>
      <c r="FE106" s="742">
        <f t="shared" si="669"/>
        <v>0</v>
      </c>
      <c r="FF106" s="741">
        <f t="shared" si="670"/>
        <v>0</v>
      </c>
      <c r="FG106" s="742">
        <f t="shared" si="671"/>
        <v>0</v>
      </c>
      <c r="FH106" s="741">
        <f t="shared" si="672"/>
        <v>0</v>
      </c>
      <c r="FI106" s="742">
        <f t="shared" si="673"/>
        <v>0</v>
      </c>
      <c r="FJ106" s="741">
        <f t="shared" si="674"/>
        <v>0</v>
      </c>
      <c r="FK106" s="742">
        <f t="shared" si="675"/>
        <v>0</v>
      </c>
      <c r="FL106" s="741">
        <f t="shared" si="676"/>
        <v>0</v>
      </c>
      <c r="FM106" s="742">
        <f t="shared" si="677"/>
        <v>0</v>
      </c>
      <c r="FN106" s="741">
        <f t="shared" si="678"/>
        <v>0</v>
      </c>
      <c r="FO106" s="743">
        <f t="shared" si="694"/>
        <v>0</v>
      </c>
      <c r="FP106" s="744">
        <f t="shared" si="680"/>
        <v>0</v>
      </c>
      <c r="FQ106" s="745">
        <v>12</v>
      </c>
      <c r="FR106" s="746">
        <f t="shared" si="681"/>
        <v>0</v>
      </c>
      <c r="FS106" s="747"/>
      <c r="FT106" s="741"/>
      <c r="FU106" s="746">
        <f t="shared" si="682"/>
        <v>0</v>
      </c>
      <c r="FV106" s="746">
        <f t="shared" si="683"/>
        <v>0</v>
      </c>
      <c r="FW106" s="746">
        <f t="shared" si="684"/>
        <v>0</v>
      </c>
      <c r="FY106" s="1044"/>
      <c r="FZ106" s="754" t="s">
        <v>32</v>
      </c>
      <c r="GA106" s="737">
        <f t="shared" si="544"/>
        <v>4</v>
      </c>
      <c r="GB106" s="737">
        <f t="shared" si="544"/>
        <v>21676</v>
      </c>
      <c r="GC106" s="738">
        <f t="shared" si="685"/>
        <v>22544</v>
      </c>
      <c r="GD106" s="743">
        <f t="shared" si="691"/>
        <v>90176</v>
      </c>
      <c r="GE106" s="743"/>
      <c r="GF106" s="737">
        <f t="shared" si="546"/>
        <v>0</v>
      </c>
      <c r="GG106" s="743"/>
      <c r="GH106" s="737">
        <f t="shared" si="547"/>
        <v>901.76</v>
      </c>
      <c r="GI106" s="743"/>
      <c r="GJ106" s="737">
        <f t="shared" si="548"/>
        <v>0</v>
      </c>
      <c r="GK106" s="743"/>
      <c r="GL106" s="737">
        <f t="shared" si="549"/>
        <v>8296.19</v>
      </c>
      <c r="GM106" s="743"/>
      <c r="GN106" s="737">
        <f t="shared" si="550"/>
        <v>0</v>
      </c>
      <c r="GO106" s="743"/>
      <c r="GP106" s="737">
        <f t="shared" si="551"/>
        <v>43284.480000000003</v>
      </c>
      <c r="GQ106" s="743"/>
      <c r="GR106" s="737">
        <f t="shared" si="552"/>
        <v>14653.6</v>
      </c>
      <c r="GS106" s="743"/>
      <c r="GT106" s="737">
        <f t="shared" si="553"/>
        <v>0</v>
      </c>
      <c r="GU106" s="743"/>
      <c r="GV106" s="737">
        <f t="shared" si="554"/>
        <v>0</v>
      </c>
      <c r="GW106" s="743"/>
      <c r="GX106" s="737">
        <f t="shared" si="555"/>
        <v>0</v>
      </c>
      <c r="GY106" s="743">
        <f t="shared" si="555"/>
        <v>0</v>
      </c>
      <c r="GZ106" s="744">
        <f t="shared" si="686"/>
        <v>157312.03</v>
      </c>
      <c r="HA106" s="745">
        <v>12</v>
      </c>
      <c r="HB106" s="746">
        <f t="shared" si="687"/>
        <v>1887744.36</v>
      </c>
      <c r="HC106" s="737">
        <f t="shared" si="556"/>
        <v>0</v>
      </c>
      <c r="HD106" s="737">
        <f t="shared" si="556"/>
        <v>0</v>
      </c>
      <c r="HE106" s="746">
        <f t="shared" si="688"/>
        <v>1887744.36</v>
      </c>
      <c r="HF106" s="746">
        <f t="shared" si="689"/>
        <v>570098.80000000005</v>
      </c>
      <c r="HG106" s="746">
        <f t="shared" si="690"/>
        <v>2457843.16</v>
      </c>
    </row>
    <row r="107" spans="1:215" ht="15.75" hidden="1" x14ac:dyDescent="0.25">
      <c r="A107" s="1044"/>
      <c r="B107" s="760" t="s">
        <v>683</v>
      </c>
      <c r="C107" s="761"/>
      <c r="D107" s="761"/>
      <c r="E107" s="726"/>
      <c r="F107" s="734"/>
      <c r="G107" s="762"/>
      <c r="H107" s="732"/>
      <c r="I107" s="763"/>
      <c r="J107" s="732"/>
      <c r="K107" s="763"/>
      <c r="L107" s="732"/>
      <c r="M107" s="763"/>
      <c r="N107" s="732"/>
      <c r="O107" s="763"/>
      <c r="P107" s="732"/>
      <c r="Q107" s="763"/>
      <c r="R107" s="732"/>
      <c r="S107" s="763"/>
      <c r="T107" s="732"/>
      <c r="U107" s="763"/>
      <c r="V107" s="732"/>
      <c r="W107" s="763"/>
      <c r="X107" s="732"/>
      <c r="Y107" s="763"/>
      <c r="Z107" s="732"/>
      <c r="AA107" s="733"/>
      <c r="AB107" s="729"/>
      <c r="AC107" s="730"/>
      <c r="AD107" s="731"/>
      <c r="AE107" s="733"/>
      <c r="AF107" s="732"/>
      <c r="AG107" s="731"/>
      <c r="AH107" s="731"/>
      <c r="AI107" s="731"/>
      <c r="AK107" s="1044"/>
      <c r="AL107" s="760" t="s">
        <v>683</v>
      </c>
      <c r="AM107" s="761"/>
      <c r="AN107" s="761"/>
      <c r="AO107" s="726"/>
      <c r="AP107" s="734"/>
      <c r="AQ107" s="762"/>
      <c r="AR107" s="732"/>
      <c r="AS107" s="763"/>
      <c r="AT107" s="732"/>
      <c r="AU107" s="763"/>
      <c r="AV107" s="732"/>
      <c r="AW107" s="763"/>
      <c r="AX107" s="732"/>
      <c r="AY107" s="763"/>
      <c r="AZ107" s="732"/>
      <c r="BA107" s="763"/>
      <c r="BB107" s="732"/>
      <c r="BC107" s="763"/>
      <c r="BD107" s="732"/>
      <c r="BE107" s="763"/>
      <c r="BF107" s="732"/>
      <c r="BG107" s="763"/>
      <c r="BH107" s="732"/>
      <c r="BI107" s="763"/>
      <c r="BJ107" s="732"/>
      <c r="BK107" s="733"/>
      <c r="BL107" s="729"/>
      <c r="BM107" s="730"/>
      <c r="BN107" s="731"/>
      <c r="BO107" s="733"/>
      <c r="BP107" s="732"/>
      <c r="BQ107" s="731"/>
      <c r="BR107" s="731"/>
      <c r="BS107" s="731"/>
      <c r="BU107" s="1044"/>
      <c r="BV107" s="760" t="s">
        <v>683</v>
      </c>
      <c r="BW107" s="761"/>
      <c r="BX107" s="761"/>
      <c r="BY107" s="726"/>
      <c r="BZ107" s="734"/>
      <c r="CA107" s="762"/>
      <c r="CB107" s="732"/>
      <c r="CC107" s="763"/>
      <c r="CD107" s="732"/>
      <c r="CE107" s="763"/>
      <c r="CF107" s="732"/>
      <c r="CG107" s="763"/>
      <c r="CH107" s="732"/>
      <c r="CI107" s="763"/>
      <c r="CJ107" s="732"/>
      <c r="CK107" s="763"/>
      <c r="CL107" s="732"/>
      <c r="CM107" s="763"/>
      <c r="CN107" s="732"/>
      <c r="CO107" s="763"/>
      <c r="CP107" s="732"/>
      <c r="CQ107" s="763"/>
      <c r="CR107" s="732"/>
      <c r="CS107" s="763"/>
      <c r="CT107" s="732"/>
      <c r="CU107" s="733"/>
      <c r="CV107" s="729"/>
      <c r="CW107" s="730"/>
      <c r="CX107" s="731"/>
      <c r="CY107" s="733"/>
      <c r="CZ107" s="732"/>
      <c r="DA107" s="731"/>
      <c r="DB107" s="731"/>
      <c r="DC107" s="731"/>
      <c r="DE107" s="1044"/>
      <c r="DF107" s="760" t="s">
        <v>683</v>
      </c>
      <c r="DG107" s="761"/>
      <c r="DH107" s="761"/>
      <c r="DI107" s="726"/>
      <c r="DJ107" s="734"/>
      <c r="DK107" s="762"/>
      <c r="DL107" s="732"/>
      <c r="DM107" s="763"/>
      <c r="DN107" s="732"/>
      <c r="DO107" s="763"/>
      <c r="DP107" s="732"/>
      <c r="DQ107" s="763"/>
      <c r="DR107" s="732"/>
      <c r="DS107" s="763"/>
      <c r="DT107" s="732"/>
      <c r="DU107" s="763"/>
      <c r="DV107" s="732"/>
      <c r="DW107" s="763"/>
      <c r="DX107" s="732"/>
      <c r="DY107" s="763"/>
      <c r="DZ107" s="732"/>
      <c r="EA107" s="763"/>
      <c r="EB107" s="732"/>
      <c r="EC107" s="763"/>
      <c r="ED107" s="732"/>
      <c r="EE107" s="733"/>
      <c r="EF107" s="729"/>
      <c r="EG107" s="730"/>
      <c r="EH107" s="731"/>
      <c r="EI107" s="733"/>
      <c r="EJ107" s="732"/>
      <c r="EK107" s="731"/>
      <c r="EL107" s="731"/>
      <c r="EM107" s="731"/>
      <c r="EO107" s="1044"/>
      <c r="EP107" s="760" t="s">
        <v>683</v>
      </c>
      <c r="EQ107" s="761"/>
      <c r="ER107" s="761"/>
      <c r="ES107" s="726"/>
      <c r="ET107" s="734"/>
      <c r="EU107" s="762"/>
      <c r="EV107" s="732"/>
      <c r="EW107" s="763"/>
      <c r="EX107" s="732"/>
      <c r="EY107" s="763"/>
      <c r="EZ107" s="732"/>
      <c r="FA107" s="763"/>
      <c r="FB107" s="732"/>
      <c r="FC107" s="763"/>
      <c r="FD107" s="732"/>
      <c r="FE107" s="763"/>
      <c r="FF107" s="732"/>
      <c r="FG107" s="763"/>
      <c r="FH107" s="732"/>
      <c r="FI107" s="763"/>
      <c r="FJ107" s="732"/>
      <c r="FK107" s="763"/>
      <c r="FL107" s="732"/>
      <c r="FM107" s="763"/>
      <c r="FN107" s="732"/>
      <c r="FO107" s="733"/>
      <c r="FP107" s="729"/>
      <c r="FQ107" s="730"/>
      <c r="FR107" s="731"/>
      <c r="FS107" s="733"/>
      <c r="FT107" s="732"/>
      <c r="FU107" s="731"/>
      <c r="FV107" s="731"/>
      <c r="FW107" s="731"/>
      <c r="FY107" s="1044"/>
      <c r="FZ107" s="760" t="s">
        <v>683</v>
      </c>
      <c r="GA107" s="761"/>
      <c r="GB107" s="761"/>
      <c r="GC107" s="726"/>
      <c r="GD107" s="734">
        <f>F107+AP107+BZ107+DJ107+ET107</f>
        <v>0</v>
      </c>
      <c r="GE107" s="734"/>
      <c r="GF107" s="732"/>
      <c r="GG107" s="734"/>
      <c r="GH107" s="732"/>
      <c r="GI107" s="734"/>
      <c r="GJ107" s="732"/>
      <c r="GK107" s="734"/>
      <c r="GL107" s="732"/>
      <c r="GM107" s="734"/>
      <c r="GN107" s="732"/>
      <c r="GO107" s="734"/>
      <c r="GP107" s="732"/>
      <c r="GQ107" s="734"/>
      <c r="GR107" s="732"/>
      <c r="GS107" s="734"/>
      <c r="GT107" s="732"/>
      <c r="GU107" s="734"/>
      <c r="GV107" s="732"/>
      <c r="GW107" s="734"/>
      <c r="GX107" s="732"/>
      <c r="GY107" s="733"/>
      <c r="GZ107" s="729"/>
      <c r="HA107" s="730"/>
      <c r="HB107" s="731"/>
      <c r="HC107" s="733"/>
      <c r="HD107" s="732"/>
      <c r="HE107" s="731"/>
      <c r="HF107" s="731"/>
      <c r="HG107" s="731"/>
    </row>
    <row r="108" spans="1:215" hidden="1" x14ac:dyDescent="0.25">
      <c r="A108" s="1044"/>
      <c r="B108" s="764" t="s">
        <v>521</v>
      </c>
      <c r="C108" s="737">
        <f t="shared" ref="C108:D115" si="695">C22</f>
        <v>6.78</v>
      </c>
      <c r="D108" s="737">
        <f t="shared" si="695"/>
        <v>12626</v>
      </c>
      <c r="E108" s="738">
        <f t="shared" ref="E108:E115" si="696">ROUNDUP(D108*1.04,0)</f>
        <v>13132</v>
      </c>
      <c r="F108" s="817">
        <f t="shared" ref="F108:F115" si="697">C108*E108</f>
        <v>89034.96</v>
      </c>
      <c r="G108" s="740">
        <f t="shared" ref="G108:I115" si="698">ROUND(G22,1)</f>
        <v>9.6999999999999993</v>
      </c>
      <c r="H108" s="741">
        <f t="shared" ref="H108:J115" si="699">$F108*G108/100</f>
        <v>8636.39</v>
      </c>
      <c r="I108" s="742">
        <f t="shared" si="698"/>
        <v>0</v>
      </c>
      <c r="J108" s="741">
        <f t="shared" si="699"/>
        <v>0</v>
      </c>
      <c r="K108" s="742">
        <f t="shared" ref="K108:K115" si="700">ROUND(K22,1)</f>
        <v>0</v>
      </c>
      <c r="L108" s="741">
        <f t="shared" ref="L108:L115" si="701">$F108*K108/100</f>
        <v>0</v>
      </c>
      <c r="M108" s="742">
        <f t="shared" ref="M108:M115" si="702">ROUND(M22,1)</f>
        <v>0</v>
      </c>
      <c r="N108" s="741">
        <f t="shared" ref="N108:N115" si="703">$F108*M108/100</f>
        <v>0</v>
      </c>
      <c r="O108" s="742">
        <f t="shared" ref="O108:O115" si="704">ROUND(O22,1)</f>
        <v>0</v>
      </c>
      <c r="P108" s="741">
        <f t="shared" ref="P108:P115" si="705">$F108*O108/100</f>
        <v>0</v>
      </c>
      <c r="Q108" s="742">
        <f t="shared" ref="Q108:Q115" si="706">ROUND(Q22,1)</f>
        <v>0</v>
      </c>
      <c r="R108" s="741">
        <f t="shared" ref="R108:R115" si="707">$F108*Q108/100</f>
        <v>0</v>
      </c>
      <c r="S108" s="742">
        <f t="shared" ref="S108:S115" si="708">ROUND(S22,1)</f>
        <v>20</v>
      </c>
      <c r="T108" s="741">
        <f t="shared" ref="T108:T115" si="709">$F108*S108/100</f>
        <v>17806.990000000002</v>
      </c>
      <c r="U108" s="742">
        <f t="shared" ref="U108:U115" si="710">ROUND(U22,1)</f>
        <v>0</v>
      </c>
      <c r="V108" s="741">
        <f t="shared" ref="V108:V115" si="711">$F108*U108/100</f>
        <v>0</v>
      </c>
      <c r="W108" s="742">
        <f t="shared" ref="W108:W115" si="712">ROUND(W22,1)</f>
        <v>0</v>
      </c>
      <c r="X108" s="741">
        <f t="shared" ref="X108:X115" si="713">$F108*W108/100</f>
        <v>0</v>
      </c>
      <c r="Y108" s="742">
        <f t="shared" ref="Y108:Y115" si="714">ROUND(Y22,1)</f>
        <v>0</v>
      </c>
      <c r="Z108" s="741">
        <f t="shared" ref="Z108:Z115" si="715">$F108*Y108/100</f>
        <v>0</v>
      </c>
      <c r="AA108" s="743">
        <f t="shared" ref="AA108:AA115" si="716">IF(((SUM(F108:Z108))&gt;(15279*C108)),0,((15279*C108)-(SUM(F108:Z108))))</f>
        <v>0</v>
      </c>
      <c r="AB108" s="744">
        <f t="shared" ref="AB108:AB115" si="717">F108+H108+J108+L108+N108+P108+R108+T108+V108+X108+Z108+AA108</f>
        <v>115478.34</v>
      </c>
      <c r="AC108" s="745">
        <v>12</v>
      </c>
      <c r="AD108" s="746">
        <f t="shared" ref="AD108:AD115" si="718">AB108*AC108</f>
        <v>1385740.08</v>
      </c>
      <c r="AE108" s="747"/>
      <c r="AF108" s="741"/>
      <c r="AG108" s="746">
        <f t="shared" ref="AG108:AG115" si="719">AD108+AE108+AF108</f>
        <v>1385740.08</v>
      </c>
      <c r="AH108" s="746">
        <f t="shared" ref="AH108:AH115" si="720">AG108*0.302</f>
        <v>418493.5</v>
      </c>
      <c r="AI108" s="746">
        <f t="shared" ref="AI108:AI115" si="721">AG108+AH108</f>
        <v>1804233.58</v>
      </c>
      <c r="AK108" s="1044"/>
      <c r="AL108" s="765" t="s">
        <v>521</v>
      </c>
      <c r="AM108" s="737">
        <f t="shared" ref="AM108:AN115" si="722">AM22</f>
        <v>3.67</v>
      </c>
      <c r="AN108" s="737">
        <f t="shared" si="722"/>
        <v>12626</v>
      </c>
      <c r="AO108" s="738">
        <f t="shared" ref="AO108:AO115" si="723">ROUNDUP(AN108*1.04,0)</f>
        <v>13132</v>
      </c>
      <c r="AP108" s="817">
        <f t="shared" ref="AP108:AP115" si="724">AM108*AO108</f>
        <v>48194.44</v>
      </c>
      <c r="AQ108" s="740">
        <f t="shared" ref="AQ108:AQ115" si="725">ROUND(AQ22,1)</f>
        <v>17</v>
      </c>
      <c r="AR108" s="741">
        <f t="shared" ref="AR108:AR115" si="726">$AP108*AQ108/100</f>
        <v>8193.0499999999993</v>
      </c>
      <c r="AS108" s="742">
        <f t="shared" ref="AS108:AS115" si="727">ROUND(AS22,1)</f>
        <v>0</v>
      </c>
      <c r="AT108" s="741">
        <f t="shared" ref="AT108:AT115" si="728">$AP108*AS108/100</f>
        <v>0</v>
      </c>
      <c r="AU108" s="742">
        <f t="shared" ref="AU108:AU115" si="729">ROUND(AU22,1)</f>
        <v>0.6</v>
      </c>
      <c r="AV108" s="741">
        <f t="shared" ref="AV108:AV115" si="730">$AP108*AU108/100</f>
        <v>289.17</v>
      </c>
      <c r="AW108" s="742">
        <f t="shared" ref="AW108:AW115" si="731">ROUND(AW22,1)</f>
        <v>0</v>
      </c>
      <c r="AX108" s="741">
        <f t="shared" ref="AX108:AX115" si="732">$AP108*AW108/100</f>
        <v>0</v>
      </c>
      <c r="AY108" s="742">
        <f t="shared" ref="AY108:AY115" si="733">ROUND(AY22,1)</f>
        <v>0</v>
      </c>
      <c r="AZ108" s="741">
        <f t="shared" ref="AZ108:AZ115" si="734">$AP108*AY108/100</f>
        <v>0</v>
      </c>
      <c r="BA108" s="742">
        <f t="shared" ref="BA108:BA115" si="735">ROUND(BA22,1)</f>
        <v>0</v>
      </c>
      <c r="BB108" s="741">
        <f t="shared" ref="BB108:BB115" si="736">$AP108*BA108/100</f>
        <v>0</v>
      </c>
      <c r="BC108" s="742">
        <f t="shared" ref="BC108:BC115" si="737">ROUND(BC22,1)</f>
        <v>17.600000000000001</v>
      </c>
      <c r="BD108" s="741">
        <f t="shared" ref="BD108:BD115" si="738">$AP108*BC108/100</f>
        <v>8482.2199999999993</v>
      </c>
      <c r="BE108" s="742">
        <f t="shared" ref="BE108:BE115" si="739">ROUND(BE22,1)</f>
        <v>0</v>
      </c>
      <c r="BF108" s="741">
        <f t="shared" ref="BF108:BF115" si="740">$AP108*BE108/100</f>
        <v>0</v>
      </c>
      <c r="BG108" s="742">
        <f t="shared" ref="BG108:BG115" si="741">ROUND(BG22,1)</f>
        <v>0</v>
      </c>
      <c r="BH108" s="741">
        <f t="shared" ref="BH108:BH115" si="742">$AP108*BG108/100</f>
        <v>0</v>
      </c>
      <c r="BI108" s="742">
        <f t="shared" ref="BI108:BI115" si="743">ROUND(BI22,1)</f>
        <v>0</v>
      </c>
      <c r="BJ108" s="741">
        <f t="shared" ref="BJ108:BJ115" si="744">$AP108*BI108/100</f>
        <v>0</v>
      </c>
      <c r="BK108" s="743">
        <f t="shared" ref="BK108:BK109" si="745">IF(((SUM(AP108:BJ108))&gt;(15279*AM108)),0,((15279*AM108)-(SUM(AP108:BJ108))))</f>
        <v>0</v>
      </c>
      <c r="BL108" s="744">
        <f t="shared" ref="BL108:BL115" si="746">AP108+AR108+AT108+AV108+AX108+AZ108+BB108+BD108+BF108+BH108+BJ108+BK108</f>
        <v>65158.879999999997</v>
      </c>
      <c r="BM108" s="745">
        <v>12</v>
      </c>
      <c r="BN108" s="746">
        <f t="shared" ref="BN108:BN115" si="747">BL108*BM108</f>
        <v>781906.56</v>
      </c>
      <c r="BO108" s="747"/>
      <c r="BP108" s="741"/>
      <c r="BQ108" s="746">
        <f t="shared" ref="BQ108:BQ115" si="748">BN108+BO108+BP108</f>
        <v>781906.56</v>
      </c>
      <c r="BR108" s="746">
        <f t="shared" ref="BR108:BR115" si="749">BQ108*0.302</f>
        <v>236135.78</v>
      </c>
      <c r="BS108" s="746">
        <f t="shared" ref="BS108:BS115" si="750">BQ108+BR108</f>
        <v>1018042.34</v>
      </c>
      <c r="BU108" s="1044"/>
      <c r="BV108" s="765" t="s">
        <v>521</v>
      </c>
      <c r="BW108" s="737">
        <f t="shared" ref="BW108:BX115" si="751">BW22</f>
        <v>0</v>
      </c>
      <c r="BX108" s="737">
        <f t="shared" si="751"/>
        <v>12626</v>
      </c>
      <c r="BY108" s="738">
        <f t="shared" ref="BY108:BY115" si="752">ROUNDUP(BX108*1.04,0)</f>
        <v>13132</v>
      </c>
      <c r="BZ108" s="817">
        <f t="shared" ref="BZ108:BZ115" si="753">BW108*BY108</f>
        <v>0</v>
      </c>
      <c r="CA108" s="740">
        <f t="shared" ref="CA108:CA115" si="754">ROUND(CA22,1)</f>
        <v>0</v>
      </c>
      <c r="CB108" s="741">
        <f t="shared" ref="CB108:CD115" si="755">$BZ108*CA108/100</f>
        <v>0</v>
      </c>
      <c r="CC108" s="742">
        <f t="shared" ref="CC108:CC115" si="756">ROUND(CC22,1)</f>
        <v>0</v>
      </c>
      <c r="CD108" s="741">
        <f t="shared" si="755"/>
        <v>0</v>
      </c>
      <c r="CE108" s="742">
        <f t="shared" ref="CE108:CE115" si="757">ROUND(CE22,1)</f>
        <v>0</v>
      </c>
      <c r="CF108" s="741">
        <f t="shared" ref="CF108:CF115" si="758">$BZ108*CE108/100</f>
        <v>0</v>
      </c>
      <c r="CG108" s="742">
        <f t="shared" ref="CG108:CG115" si="759">ROUND(CG22,1)</f>
        <v>0</v>
      </c>
      <c r="CH108" s="741">
        <f t="shared" ref="CH108:CH115" si="760">$BZ108*CG108/100</f>
        <v>0</v>
      </c>
      <c r="CI108" s="742">
        <f t="shared" ref="CI108:CI115" si="761">ROUND(CI22,1)</f>
        <v>0</v>
      </c>
      <c r="CJ108" s="741">
        <f t="shared" ref="CJ108:CJ115" si="762">$BZ108*CI108/100</f>
        <v>0</v>
      </c>
      <c r="CK108" s="742">
        <f t="shared" ref="CK108:CK115" si="763">ROUND(CK22,1)</f>
        <v>0</v>
      </c>
      <c r="CL108" s="741">
        <f t="shared" ref="CL108:CL115" si="764">$BZ108*CK108/100</f>
        <v>0</v>
      </c>
      <c r="CM108" s="742">
        <f t="shared" ref="CM108:CM115" si="765">ROUND(CM22,1)</f>
        <v>0</v>
      </c>
      <c r="CN108" s="741">
        <f t="shared" ref="CN108:CN115" si="766">$BZ108*CM108/100</f>
        <v>0</v>
      </c>
      <c r="CO108" s="742">
        <f t="shared" ref="CO108:CO115" si="767">ROUND(CO22,1)</f>
        <v>0</v>
      </c>
      <c r="CP108" s="741">
        <f t="shared" ref="CP108:CP115" si="768">$BZ108*CO108/100</f>
        <v>0</v>
      </c>
      <c r="CQ108" s="742">
        <f t="shared" ref="CQ108:CQ115" si="769">ROUND(CQ22,1)</f>
        <v>0</v>
      </c>
      <c r="CR108" s="741">
        <f t="shared" ref="CR108:CR115" si="770">$BZ108*CQ108/100</f>
        <v>0</v>
      </c>
      <c r="CS108" s="742">
        <f t="shared" ref="CS108:CS115" si="771">ROUND(CS22,1)</f>
        <v>0</v>
      </c>
      <c r="CT108" s="741">
        <f t="shared" ref="CT108:CT115" si="772">$BZ108*CS108/100</f>
        <v>0</v>
      </c>
      <c r="CU108" s="743">
        <f t="shared" ref="CU108:CU115" si="773">IF(((SUM(BZ108:CT108))&gt;(15279*BW108)),0,((15279*BW108)-(SUM(BZ108:CT108))))</f>
        <v>0</v>
      </c>
      <c r="CV108" s="744">
        <f t="shared" ref="CV108:CV115" si="774">BZ108+CB108+CD108+CF108+CH108+CJ108+CL108+CN108+CP108+CR108+CT108+CU108</f>
        <v>0</v>
      </c>
      <c r="CW108" s="745">
        <v>12</v>
      </c>
      <c r="CX108" s="746">
        <f t="shared" ref="CX108:CX115" si="775">CV108*CW108</f>
        <v>0</v>
      </c>
      <c r="CY108" s="747"/>
      <c r="CZ108" s="741"/>
      <c r="DA108" s="746">
        <f t="shared" ref="DA108:DA115" si="776">CX108+CY108+CZ108</f>
        <v>0</v>
      </c>
      <c r="DB108" s="746">
        <f t="shared" ref="DB108:DB115" si="777">DA108*0.302</f>
        <v>0</v>
      </c>
      <c r="DC108" s="746">
        <f t="shared" ref="DC108:DC115" si="778">DA108+DB108</f>
        <v>0</v>
      </c>
      <c r="DD108" s="750"/>
      <c r="DE108" s="1044"/>
      <c r="DF108" s="765" t="s">
        <v>521</v>
      </c>
      <c r="DG108" s="737">
        <f t="shared" ref="DG108:DH115" si="779">DG22</f>
        <v>0</v>
      </c>
      <c r="DH108" s="737">
        <f t="shared" si="779"/>
        <v>12626</v>
      </c>
      <c r="DI108" s="738">
        <f t="shared" ref="DI108:DI115" si="780">ROUNDUP(DH108*1.04,0)</f>
        <v>13132</v>
      </c>
      <c r="DJ108" s="817">
        <f t="shared" ref="DJ108:DJ115" si="781">DG108*DI108</f>
        <v>0</v>
      </c>
      <c r="DK108" s="740">
        <f t="shared" ref="DK108:DK115" si="782">ROUND(DK22,1)</f>
        <v>0</v>
      </c>
      <c r="DL108" s="741">
        <f t="shared" ref="DL108:DN115" si="783">$DJ108*DK108/100</f>
        <v>0</v>
      </c>
      <c r="DM108" s="742">
        <f t="shared" ref="DM108:DM115" si="784">ROUND(DM22,1)</f>
        <v>0</v>
      </c>
      <c r="DN108" s="741">
        <f t="shared" si="783"/>
        <v>0</v>
      </c>
      <c r="DO108" s="742">
        <f t="shared" ref="DO108:DO115" si="785">ROUND(DO22,1)</f>
        <v>0</v>
      </c>
      <c r="DP108" s="741">
        <f t="shared" ref="DP108:DP115" si="786">$DJ108*DO108/100</f>
        <v>0</v>
      </c>
      <c r="DQ108" s="742">
        <f t="shared" ref="DQ108:DQ115" si="787">ROUND(DQ22,1)</f>
        <v>0</v>
      </c>
      <c r="DR108" s="741">
        <f t="shared" ref="DR108:DR115" si="788">$DJ108*DQ108/100</f>
        <v>0</v>
      </c>
      <c r="DS108" s="742">
        <f t="shared" ref="DS108:DS115" si="789">ROUND(DS22,1)</f>
        <v>0</v>
      </c>
      <c r="DT108" s="741">
        <f t="shared" ref="DT108:DT115" si="790">$DJ108*DS108/100</f>
        <v>0</v>
      </c>
      <c r="DU108" s="742">
        <f t="shared" ref="DU108:DU115" si="791">ROUND(DU22,1)</f>
        <v>0</v>
      </c>
      <c r="DV108" s="741">
        <f t="shared" ref="DV108:DV115" si="792">$DJ108*DU108/100</f>
        <v>0</v>
      </c>
      <c r="DW108" s="742">
        <f t="shared" ref="DW108:DW115" si="793">ROUND(DW22,1)</f>
        <v>0</v>
      </c>
      <c r="DX108" s="741">
        <f t="shared" ref="DX108:DX115" si="794">$DJ108*DW108/100</f>
        <v>0</v>
      </c>
      <c r="DY108" s="742">
        <f t="shared" ref="DY108:DY115" si="795">ROUND(DY22,1)</f>
        <v>0</v>
      </c>
      <c r="DZ108" s="741">
        <f t="shared" ref="DZ108:DZ115" si="796">$DJ108*DY108/100</f>
        <v>0</v>
      </c>
      <c r="EA108" s="742">
        <f t="shared" ref="EA108:EA115" si="797">ROUND(EA22,1)</f>
        <v>0</v>
      </c>
      <c r="EB108" s="741">
        <f t="shared" ref="EB108:EB115" si="798">$DJ108*EA108/100</f>
        <v>0</v>
      </c>
      <c r="EC108" s="742">
        <f t="shared" ref="EC108:EC115" si="799">ROUND(EC22,1)</f>
        <v>0</v>
      </c>
      <c r="ED108" s="741">
        <f t="shared" ref="ED108:ED115" si="800">$DJ108*EC108/100</f>
        <v>0</v>
      </c>
      <c r="EE108" s="743">
        <f t="shared" ref="EE108:EE115" si="801">IF(((SUM(DJ108:ED108))&gt;(15279*DG108)),0,((15279*DG108)-(SUM(DJ108:ED108))))</f>
        <v>0</v>
      </c>
      <c r="EF108" s="744">
        <f t="shared" ref="EF108:EF115" si="802">DJ108+DL108+DN108+DP108+DR108+DT108+DV108+DX108+DZ108+EB108+ED108+EE108</f>
        <v>0</v>
      </c>
      <c r="EG108" s="745">
        <v>12</v>
      </c>
      <c r="EH108" s="746">
        <f t="shared" ref="EH108:EH115" si="803">EF108*EG108</f>
        <v>0</v>
      </c>
      <c r="EI108" s="747"/>
      <c r="EJ108" s="741"/>
      <c r="EK108" s="746">
        <f t="shared" ref="EK108:EK115" si="804">EH108+EI108+EJ108</f>
        <v>0</v>
      </c>
      <c r="EL108" s="746">
        <f t="shared" ref="EL108:EL115" si="805">EK108*0.302</f>
        <v>0</v>
      </c>
      <c r="EM108" s="746">
        <f t="shared" ref="EM108:EM115" si="806">EK108+EL108</f>
        <v>0</v>
      </c>
      <c r="EO108" s="1044"/>
      <c r="EP108" s="765" t="s">
        <v>521</v>
      </c>
      <c r="EQ108" s="737">
        <f t="shared" ref="EQ108:ER115" si="807">EQ22</f>
        <v>0</v>
      </c>
      <c r="ER108" s="737">
        <f t="shared" si="807"/>
        <v>12626</v>
      </c>
      <c r="ES108" s="738">
        <f t="shared" ref="ES108:ES115" si="808">ROUNDUP(ER108*1.04,0)</f>
        <v>13132</v>
      </c>
      <c r="ET108" s="817">
        <f t="shared" ref="ET108:ET115" si="809">EQ108*ES108</f>
        <v>0</v>
      </c>
      <c r="EU108" s="740">
        <f t="shared" ref="EU108:EU115" si="810">ROUND(EU22,1)</f>
        <v>0</v>
      </c>
      <c r="EV108" s="741">
        <f t="shared" ref="EV108:EX115" si="811">$ET108*EU108/100</f>
        <v>0</v>
      </c>
      <c r="EW108" s="742">
        <f t="shared" ref="EW108:EW115" si="812">ROUND(EW22,1)</f>
        <v>0</v>
      </c>
      <c r="EX108" s="741">
        <f t="shared" si="811"/>
        <v>0</v>
      </c>
      <c r="EY108" s="742">
        <f t="shared" ref="EY108:EY115" si="813">ROUND(EY22,1)</f>
        <v>0</v>
      </c>
      <c r="EZ108" s="741">
        <f t="shared" ref="EZ108:EZ115" si="814">$ET108*EY108/100</f>
        <v>0</v>
      </c>
      <c r="FA108" s="742">
        <f t="shared" ref="FA108:FA115" si="815">ROUND(FA22,1)</f>
        <v>0</v>
      </c>
      <c r="FB108" s="741">
        <f t="shared" ref="FB108:FB115" si="816">$ET108*FA108/100</f>
        <v>0</v>
      </c>
      <c r="FC108" s="742">
        <f t="shared" ref="FC108:FC115" si="817">ROUND(FC22,1)</f>
        <v>0</v>
      </c>
      <c r="FD108" s="741">
        <f t="shared" ref="FD108:FD115" si="818">$ET108*FC108/100</f>
        <v>0</v>
      </c>
      <c r="FE108" s="742">
        <f t="shared" ref="FE108:FE115" si="819">ROUND(FE22,1)</f>
        <v>0</v>
      </c>
      <c r="FF108" s="741">
        <f t="shared" ref="FF108:FF115" si="820">$ET108*FE108/100</f>
        <v>0</v>
      </c>
      <c r="FG108" s="742">
        <f t="shared" ref="FG108:FG115" si="821">ROUND(FG22,1)</f>
        <v>0</v>
      </c>
      <c r="FH108" s="741">
        <f t="shared" ref="FH108:FH115" si="822">$ET108*FG108/100</f>
        <v>0</v>
      </c>
      <c r="FI108" s="742">
        <f t="shared" ref="FI108:FI115" si="823">ROUND(FI22,1)</f>
        <v>0</v>
      </c>
      <c r="FJ108" s="741">
        <f t="shared" ref="FJ108:FJ115" si="824">$ET108*FI108/100</f>
        <v>0</v>
      </c>
      <c r="FK108" s="742">
        <f t="shared" ref="FK108:FK115" si="825">ROUND(FK22,1)</f>
        <v>0</v>
      </c>
      <c r="FL108" s="741">
        <f t="shared" ref="FL108:FL115" si="826">$ET108*FK108/100</f>
        <v>0</v>
      </c>
      <c r="FM108" s="742">
        <f t="shared" ref="FM108:FM115" si="827">ROUND(FM22,1)</f>
        <v>0</v>
      </c>
      <c r="FN108" s="741">
        <f t="shared" ref="FN108:FN115" si="828">$ET108*FM108/100</f>
        <v>0</v>
      </c>
      <c r="FO108" s="743">
        <f t="shared" ref="FO108:FO109" si="829">IF(((SUM(ET108:FN108))&gt;(15279*EQ108)),0,((15279*EQ108)-(SUM(ET108:FN108))))</f>
        <v>0</v>
      </c>
      <c r="FP108" s="744">
        <f t="shared" ref="FP108:FP115" si="830">ET108+EV108+EX108+EZ108+FB108+FD108+FF108+FH108+FJ108+FL108+FN108+FO108</f>
        <v>0</v>
      </c>
      <c r="FQ108" s="745">
        <v>12</v>
      </c>
      <c r="FR108" s="746">
        <f t="shared" ref="FR108:FR115" si="831">FP108*FQ108</f>
        <v>0</v>
      </c>
      <c r="FS108" s="747"/>
      <c r="FT108" s="741"/>
      <c r="FU108" s="746">
        <f t="shared" ref="FU108:FU115" si="832">FR108+FS108+FT108</f>
        <v>0</v>
      </c>
      <c r="FV108" s="746">
        <f t="shared" ref="FV108:FV115" si="833">FU108*0.302</f>
        <v>0</v>
      </c>
      <c r="FW108" s="746">
        <f t="shared" ref="FW108:FW115" si="834">FU108+FV108</f>
        <v>0</v>
      </c>
      <c r="FY108" s="1044"/>
      <c r="FZ108" s="765" t="s">
        <v>521</v>
      </c>
      <c r="GA108" s="737">
        <f t="shared" ref="GA108:GB115" si="835">GA22</f>
        <v>10.45</v>
      </c>
      <c r="GB108" s="737">
        <f t="shared" si="835"/>
        <v>12626</v>
      </c>
      <c r="GC108" s="738">
        <f t="shared" ref="GC108:GC115" si="836">ROUNDUP(GB108*1.04,0)</f>
        <v>13132</v>
      </c>
      <c r="GD108" s="743">
        <f t="shared" ref="GD108:GD115" si="837">F108+AP108+BZ108+DJ108+ET108</f>
        <v>137229.4</v>
      </c>
      <c r="GE108" s="743"/>
      <c r="GF108" s="737">
        <f t="shared" ref="GF108:GF115" si="838">H108+AR108+CB108+DL108+EV108</f>
        <v>16829.439999999999</v>
      </c>
      <c r="GG108" s="743"/>
      <c r="GH108" s="737">
        <f t="shared" ref="GH108:GH115" si="839">J108+AT108+CD108+DN108+EX108</f>
        <v>0</v>
      </c>
      <c r="GI108" s="743"/>
      <c r="GJ108" s="737">
        <f t="shared" ref="GJ108:GJ115" si="840">L108+AV108+CF108+DP108+EZ108</f>
        <v>289.17</v>
      </c>
      <c r="GK108" s="743"/>
      <c r="GL108" s="737">
        <f t="shared" ref="GL108:GL115" si="841">N108+AX108+CH108+DR108+FB108</f>
        <v>0</v>
      </c>
      <c r="GM108" s="743"/>
      <c r="GN108" s="737">
        <f t="shared" ref="GN108:GN115" si="842">P108+AZ108+CJ108+DT108+FD108</f>
        <v>0</v>
      </c>
      <c r="GO108" s="743"/>
      <c r="GP108" s="737">
        <f t="shared" ref="GP108:GP115" si="843">R108+BB108+CL108+DV108+FF108</f>
        <v>0</v>
      </c>
      <c r="GQ108" s="743"/>
      <c r="GR108" s="737">
        <f t="shared" ref="GR108:GR115" si="844">T108+BD108+CN108+DX108+FH108</f>
        <v>26289.21</v>
      </c>
      <c r="GS108" s="743"/>
      <c r="GT108" s="737">
        <f t="shared" ref="GT108:GT115" si="845">V108+BF108+CP108+DZ108+FJ108</f>
        <v>0</v>
      </c>
      <c r="GU108" s="743"/>
      <c r="GV108" s="737">
        <f t="shared" ref="GV108:GV115" si="846">X108+BH108+CR108+EB108+FL108</f>
        <v>0</v>
      </c>
      <c r="GW108" s="743"/>
      <c r="GX108" s="737">
        <f t="shared" ref="GX108:GY115" si="847">Z108+BJ108+CT108+ED108+FN108</f>
        <v>0</v>
      </c>
      <c r="GY108" s="743">
        <f t="shared" si="847"/>
        <v>0</v>
      </c>
      <c r="GZ108" s="744">
        <f t="shared" ref="GZ108:GZ115" si="848">GD108+GF108+GH108+GJ108+GL108+GN108+GP108+GR108+GT108+GV108+GX108+GY108</f>
        <v>180637.22</v>
      </c>
      <c r="HA108" s="745">
        <v>12</v>
      </c>
      <c r="HB108" s="746">
        <f t="shared" ref="HB108:HB115" si="849">GZ108*HA108</f>
        <v>2167646.64</v>
      </c>
      <c r="HC108" s="737">
        <f t="shared" ref="HC108:HD115" si="850">AE108+BO108+CY108+EI108+FS108</f>
        <v>0</v>
      </c>
      <c r="HD108" s="737">
        <f t="shared" si="850"/>
        <v>0</v>
      </c>
      <c r="HE108" s="746">
        <f t="shared" ref="HE108:HE115" si="851">HB108+HC108+HD108</f>
        <v>2167646.64</v>
      </c>
      <c r="HF108" s="746">
        <f t="shared" ref="HF108:HF115" si="852">HE108*0.302</f>
        <v>654629.29</v>
      </c>
      <c r="HG108" s="746">
        <f t="shared" ref="HG108:HG115" si="853">HE108+HF108</f>
        <v>2822275.93</v>
      </c>
    </row>
    <row r="109" spans="1:215" hidden="1" x14ac:dyDescent="0.25">
      <c r="A109" s="1044"/>
      <c r="B109" s="764" t="s">
        <v>417</v>
      </c>
      <c r="C109" s="737">
        <f t="shared" si="695"/>
        <v>1</v>
      </c>
      <c r="D109" s="737">
        <f t="shared" si="695"/>
        <v>13242</v>
      </c>
      <c r="E109" s="738">
        <f t="shared" si="696"/>
        <v>13772</v>
      </c>
      <c r="F109" s="817">
        <f t="shared" si="697"/>
        <v>13772</v>
      </c>
      <c r="G109" s="740">
        <f t="shared" si="698"/>
        <v>17.5</v>
      </c>
      <c r="H109" s="741">
        <f t="shared" si="699"/>
        <v>2410.1</v>
      </c>
      <c r="I109" s="742">
        <f t="shared" si="698"/>
        <v>0</v>
      </c>
      <c r="J109" s="741">
        <f t="shared" si="699"/>
        <v>0</v>
      </c>
      <c r="K109" s="742">
        <f t="shared" si="700"/>
        <v>0</v>
      </c>
      <c r="L109" s="741">
        <f t="shared" si="701"/>
        <v>0</v>
      </c>
      <c r="M109" s="742">
        <f t="shared" si="702"/>
        <v>0</v>
      </c>
      <c r="N109" s="741">
        <f t="shared" si="703"/>
        <v>0</v>
      </c>
      <c r="O109" s="742">
        <f t="shared" si="704"/>
        <v>0</v>
      </c>
      <c r="P109" s="741">
        <f t="shared" si="705"/>
        <v>0</v>
      </c>
      <c r="Q109" s="742">
        <f t="shared" si="706"/>
        <v>0</v>
      </c>
      <c r="R109" s="741">
        <f t="shared" si="707"/>
        <v>0</v>
      </c>
      <c r="S109" s="742">
        <f t="shared" si="708"/>
        <v>20</v>
      </c>
      <c r="T109" s="741">
        <f t="shared" si="709"/>
        <v>2754.4</v>
      </c>
      <c r="U109" s="742">
        <f t="shared" si="710"/>
        <v>0</v>
      </c>
      <c r="V109" s="741">
        <f t="shared" si="711"/>
        <v>0</v>
      </c>
      <c r="W109" s="742">
        <f t="shared" si="712"/>
        <v>0</v>
      </c>
      <c r="X109" s="741">
        <f t="shared" si="713"/>
        <v>0</v>
      </c>
      <c r="Y109" s="742">
        <f t="shared" si="714"/>
        <v>0</v>
      </c>
      <c r="Z109" s="741">
        <f t="shared" si="715"/>
        <v>0</v>
      </c>
      <c r="AA109" s="743">
        <f t="shared" si="716"/>
        <v>0</v>
      </c>
      <c r="AB109" s="744">
        <f t="shared" si="717"/>
        <v>18936.5</v>
      </c>
      <c r="AC109" s="745">
        <v>12</v>
      </c>
      <c r="AD109" s="746">
        <f t="shared" si="718"/>
        <v>227238</v>
      </c>
      <c r="AE109" s="747"/>
      <c r="AF109" s="741"/>
      <c r="AG109" s="746">
        <f t="shared" si="719"/>
        <v>227238</v>
      </c>
      <c r="AH109" s="746">
        <f t="shared" si="720"/>
        <v>68625.88</v>
      </c>
      <c r="AI109" s="746">
        <f t="shared" si="721"/>
        <v>295863.88</v>
      </c>
      <c r="AK109" s="1044"/>
      <c r="AL109" s="765" t="s">
        <v>417</v>
      </c>
      <c r="AM109" s="737">
        <f t="shared" si="722"/>
        <v>1</v>
      </c>
      <c r="AN109" s="737">
        <f t="shared" si="722"/>
        <v>13242</v>
      </c>
      <c r="AO109" s="738">
        <f t="shared" si="723"/>
        <v>13772</v>
      </c>
      <c r="AP109" s="817">
        <f t="shared" si="724"/>
        <v>13772</v>
      </c>
      <c r="AQ109" s="740">
        <f t="shared" si="725"/>
        <v>25</v>
      </c>
      <c r="AR109" s="741">
        <f t="shared" si="726"/>
        <v>3443</v>
      </c>
      <c r="AS109" s="742">
        <f t="shared" si="727"/>
        <v>0</v>
      </c>
      <c r="AT109" s="741">
        <f t="shared" si="728"/>
        <v>0</v>
      </c>
      <c r="AU109" s="742">
        <f t="shared" si="729"/>
        <v>0</v>
      </c>
      <c r="AV109" s="741">
        <f t="shared" si="730"/>
        <v>0</v>
      </c>
      <c r="AW109" s="742">
        <f t="shared" si="731"/>
        <v>0</v>
      </c>
      <c r="AX109" s="741">
        <f t="shared" si="732"/>
        <v>0</v>
      </c>
      <c r="AY109" s="742">
        <f t="shared" si="733"/>
        <v>0</v>
      </c>
      <c r="AZ109" s="741">
        <f t="shared" si="734"/>
        <v>0</v>
      </c>
      <c r="BA109" s="742">
        <f t="shared" si="735"/>
        <v>0</v>
      </c>
      <c r="BB109" s="741">
        <f t="shared" si="736"/>
        <v>0</v>
      </c>
      <c r="BC109" s="742">
        <f t="shared" si="737"/>
        <v>20</v>
      </c>
      <c r="BD109" s="741">
        <f t="shared" si="738"/>
        <v>2754.4</v>
      </c>
      <c r="BE109" s="742">
        <f t="shared" si="739"/>
        <v>0</v>
      </c>
      <c r="BF109" s="741">
        <f t="shared" si="740"/>
        <v>0</v>
      </c>
      <c r="BG109" s="742">
        <f t="shared" si="741"/>
        <v>0</v>
      </c>
      <c r="BH109" s="741">
        <f t="shared" si="742"/>
        <v>0</v>
      </c>
      <c r="BI109" s="742">
        <f t="shared" si="743"/>
        <v>0</v>
      </c>
      <c r="BJ109" s="741">
        <f t="shared" si="744"/>
        <v>0</v>
      </c>
      <c r="BK109" s="743">
        <f t="shared" si="745"/>
        <v>0</v>
      </c>
      <c r="BL109" s="744">
        <f t="shared" si="746"/>
        <v>19969.400000000001</v>
      </c>
      <c r="BM109" s="745">
        <v>12</v>
      </c>
      <c r="BN109" s="746">
        <f t="shared" si="747"/>
        <v>239632.8</v>
      </c>
      <c r="BO109" s="747"/>
      <c r="BP109" s="741"/>
      <c r="BQ109" s="746">
        <f t="shared" si="748"/>
        <v>239632.8</v>
      </c>
      <c r="BR109" s="746">
        <f t="shared" si="749"/>
        <v>72369.11</v>
      </c>
      <c r="BS109" s="746">
        <f t="shared" si="750"/>
        <v>312001.90999999997</v>
      </c>
      <c r="BU109" s="1044"/>
      <c r="BV109" s="766" t="s">
        <v>417</v>
      </c>
      <c r="BW109" s="737">
        <f t="shared" si="751"/>
        <v>2</v>
      </c>
      <c r="BX109" s="737">
        <f t="shared" si="751"/>
        <v>13242</v>
      </c>
      <c r="BY109" s="738">
        <f t="shared" si="752"/>
        <v>13772</v>
      </c>
      <c r="BZ109" s="817">
        <f t="shared" si="753"/>
        <v>27544</v>
      </c>
      <c r="CA109" s="740">
        <f t="shared" si="754"/>
        <v>17.5</v>
      </c>
      <c r="CB109" s="741">
        <f t="shared" si="755"/>
        <v>4820.2</v>
      </c>
      <c r="CC109" s="742">
        <f t="shared" si="756"/>
        <v>0</v>
      </c>
      <c r="CD109" s="741">
        <f t="shared" si="755"/>
        <v>0</v>
      </c>
      <c r="CE109" s="742">
        <f t="shared" si="757"/>
        <v>0</v>
      </c>
      <c r="CF109" s="741">
        <f t="shared" si="758"/>
        <v>0</v>
      </c>
      <c r="CG109" s="742">
        <f t="shared" si="759"/>
        <v>0</v>
      </c>
      <c r="CH109" s="741">
        <f t="shared" si="760"/>
        <v>0</v>
      </c>
      <c r="CI109" s="742">
        <f t="shared" si="761"/>
        <v>0</v>
      </c>
      <c r="CJ109" s="741">
        <f t="shared" si="762"/>
        <v>0</v>
      </c>
      <c r="CK109" s="742">
        <f t="shared" si="763"/>
        <v>0</v>
      </c>
      <c r="CL109" s="741">
        <f t="shared" si="764"/>
        <v>0</v>
      </c>
      <c r="CM109" s="742">
        <f t="shared" si="765"/>
        <v>15</v>
      </c>
      <c r="CN109" s="741">
        <f t="shared" si="766"/>
        <v>4131.6000000000004</v>
      </c>
      <c r="CO109" s="742">
        <f t="shared" si="767"/>
        <v>0</v>
      </c>
      <c r="CP109" s="741">
        <f t="shared" si="768"/>
        <v>0</v>
      </c>
      <c r="CQ109" s="742">
        <f t="shared" si="769"/>
        <v>0</v>
      </c>
      <c r="CR109" s="741">
        <f t="shared" si="770"/>
        <v>0</v>
      </c>
      <c r="CS109" s="742">
        <f t="shared" si="771"/>
        <v>0</v>
      </c>
      <c r="CT109" s="741">
        <f t="shared" si="772"/>
        <v>0</v>
      </c>
      <c r="CU109" s="743">
        <f t="shared" si="773"/>
        <v>0</v>
      </c>
      <c r="CV109" s="744">
        <f t="shared" si="774"/>
        <v>36495.800000000003</v>
      </c>
      <c r="CW109" s="745">
        <v>12</v>
      </c>
      <c r="CX109" s="746">
        <f t="shared" si="775"/>
        <v>437949.6</v>
      </c>
      <c r="CY109" s="747"/>
      <c r="CZ109" s="741"/>
      <c r="DA109" s="746">
        <f t="shared" si="776"/>
        <v>437949.6</v>
      </c>
      <c r="DB109" s="746">
        <f t="shared" si="777"/>
        <v>132260.78</v>
      </c>
      <c r="DC109" s="746">
        <f t="shared" si="778"/>
        <v>570210.38</v>
      </c>
      <c r="DD109" s="750"/>
      <c r="DE109" s="1044"/>
      <c r="DF109" s="768" t="s">
        <v>417</v>
      </c>
      <c r="DG109" s="737">
        <f t="shared" si="779"/>
        <v>1</v>
      </c>
      <c r="DH109" s="737">
        <f t="shared" si="779"/>
        <v>13242</v>
      </c>
      <c r="DI109" s="738">
        <f t="shared" si="780"/>
        <v>13772</v>
      </c>
      <c r="DJ109" s="817">
        <f t="shared" si="781"/>
        <v>13772</v>
      </c>
      <c r="DK109" s="740">
        <f t="shared" si="782"/>
        <v>30</v>
      </c>
      <c r="DL109" s="741">
        <f t="shared" si="783"/>
        <v>4131.6000000000004</v>
      </c>
      <c r="DM109" s="742">
        <f t="shared" si="784"/>
        <v>0</v>
      </c>
      <c r="DN109" s="741">
        <f t="shared" si="783"/>
        <v>0</v>
      </c>
      <c r="DO109" s="742">
        <f t="shared" si="785"/>
        <v>0</v>
      </c>
      <c r="DP109" s="741">
        <f t="shared" si="786"/>
        <v>0</v>
      </c>
      <c r="DQ109" s="742">
        <f t="shared" si="787"/>
        <v>0</v>
      </c>
      <c r="DR109" s="741">
        <f t="shared" si="788"/>
        <v>0</v>
      </c>
      <c r="DS109" s="742">
        <f t="shared" si="789"/>
        <v>0</v>
      </c>
      <c r="DT109" s="741">
        <f t="shared" si="790"/>
        <v>0</v>
      </c>
      <c r="DU109" s="742">
        <f t="shared" si="791"/>
        <v>0</v>
      </c>
      <c r="DV109" s="741">
        <f t="shared" si="792"/>
        <v>0</v>
      </c>
      <c r="DW109" s="742">
        <f t="shared" si="793"/>
        <v>26</v>
      </c>
      <c r="DX109" s="741">
        <f t="shared" si="794"/>
        <v>3580.72</v>
      </c>
      <c r="DY109" s="742">
        <f t="shared" si="795"/>
        <v>0</v>
      </c>
      <c r="DZ109" s="741">
        <f t="shared" si="796"/>
        <v>0</v>
      </c>
      <c r="EA109" s="742">
        <f t="shared" si="797"/>
        <v>0</v>
      </c>
      <c r="EB109" s="741">
        <f t="shared" si="798"/>
        <v>0</v>
      </c>
      <c r="EC109" s="742">
        <f t="shared" si="799"/>
        <v>0</v>
      </c>
      <c r="ED109" s="741">
        <f t="shared" si="800"/>
        <v>0</v>
      </c>
      <c r="EE109" s="743">
        <f t="shared" si="801"/>
        <v>0</v>
      </c>
      <c r="EF109" s="744">
        <f t="shared" si="802"/>
        <v>21484.32</v>
      </c>
      <c r="EG109" s="745">
        <v>12</v>
      </c>
      <c r="EH109" s="746">
        <f t="shared" si="803"/>
        <v>257811.84</v>
      </c>
      <c r="EI109" s="747"/>
      <c r="EJ109" s="741"/>
      <c r="EK109" s="746">
        <f t="shared" si="804"/>
        <v>257811.84</v>
      </c>
      <c r="EL109" s="746">
        <f t="shared" si="805"/>
        <v>77859.179999999993</v>
      </c>
      <c r="EM109" s="746">
        <f t="shared" si="806"/>
        <v>335671.02</v>
      </c>
      <c r="EO109" s="1044"/>
      <c r="EP109" s="768" t="s">
        <v>417</v>
      </c>
      <c r="EQ109" s="737">
        <f t="shared" si="807"/>
        <v>0</v>
      </c>
      <c r="ER109" s="737">
        <f t="shared" si="807"/>
        <v>13242</v>
      </c>
      <c r="ES109" s="738">
        <f t="shared" si="808"/>
        <v>13772</v>
      </c>
      <c r="ET109" s="817">
        <f t="shared" si="809"/>
        <v>0</v>
      </c>
      <c r="EU109" s="740">
        <f t="shared" si="810"/>
        <v>0</v>
      </c>
      <c r="EV109" s="741">
        <f t="shared" si="811"/>
        <v>0</v>
      </c>
      <c r="EW109" s="742">
        <f t="shared" si="812"/>
        <v>0</v>
      </c>
      <c r="EX109" s="741">
        <f t="shared" si="811"/>
        <v>0</v>
      </c>
      <c r="EY109" s="742">
        <f t="shared" si="813"/>
        <v>0</v>
      </c>
      <c r="EZ109" s="741">
        <f t="shared" si="814"/>
        <v>0</v>
      </c>
      <c r="FA109" s="742">
        <f t="shared" si="815"/>
        <v>0</v>
      </c>
      <c r="FB109" s="741">
        <f t="shared" si="816"/>
        <v>0</v>
      </c>
      <c r="FC109" s="742">
        <f t="shared" si="817"/>
        <v>0</v>
      </c>
      <c r="FD109" s="741">
        <f t="shared" si="818"/>
        <v>0</v>
      </c>
      <c r="FE109" s="742">
        <f t="shared" si="819"/>
        <v>0</v>
      </c>
      <c r="FF109" s="741">
        <f t="shared" si="820"/>
        <v>0</v>
      </c>
      <c r="FG109" s="742">
        <f t="shared" si="821"/>
        <v>0</v>
      </c>
      <c r="FH109" s="741">
        <f t="shared" si="822"/>
        <v>0</v>
      </c>
      <c r="FI109" s="742">
        <f t="shared" si="823"/>
        <v>0</v>
      </c>
      <c r="FJ109" s="741">
        <f t="shared" si="824"/>
        <v>0</v>
      </c>
      <c r="FK109" s="742">
        <f t="shared" si="825"/>
        <v>0</v>
      </c>
      <c r="FL109" s="741">
        <f t="shared" si="826"/>
        <v>0</v>
      </c>
      <c r="FM109" s="742">
        <f t="shared" si="827"/>
        <v>0</v>
      </c>
      <c r="FN109" s="741">
        <f t="shared" si="828"/>
        <v>0</v>
      </c>
      <c r="FO109" s="743">
        <f t="shared" si="829"/>
        <v>0</v>
      </c>
      <c r="FP109" s="744">
        <f t="shared" si="830"/>
        <v>0</v>
      </c>
      <c r="FQ109" s="745">
        <v>12</v>
      </c>
      <c r="FR109" s="746">
        <f t="shared" si="831"/>
        <v>0</v>
      </c>
      <c r="FS109" s="747"/>
      <c r="FT109" s="741"/>
      <c r="FU109" s="746">
        <f t="shared" si="832"/>
        <v>0</v>
      </c>
      <c r="FV109" s="746">
        <f t="shared" si="833"/>
        <v>0</v>
      </c>
      <c r="FW109" s="746">
        <f t="shared" si="834"/>
        <v>0</v>
      </c>
      <c r="FY109" s="1044"/>
      <c r="FZ109" s="768" t="s">
        <v>417</v>
      </c>
      <c r="GA109" s="737">
        <f t="shared" si="835"/>
        <v>5</v>
      </c>
      <c r="GB109" s="737">
        <f t="shared" si="835"/>
        <v>13242</v>
      </c>
      <c r="GC109" s="738">
        <f t="shared" si="836"/>
        <v>13772</v>
      </c>
      <c r="GD109" s="743">
        <f t="shared" si="837"/>
        <v>68860</v>
      </c>
      <c r="GE109" s="743"/>
      <c r="GF109" s="737">
        <f t="shared" si="838"/>
        <v>14804.9</v>
      </c>
      <c r="GG109" s="743"/>
      <c r="GH109" s="737">
        <f t="shared" si="839"/>
        <v>0</v>
      </c>
      <c r="GI109" s="743"/>
      <c r="GJ109" s="737">
        <f t="shared" si="840"/>
        <v>0</v>
      </c>
      <c r="GK109" s="743"/>
      <c r="GL109" s="737">
        <f t="shared" si="841"/>
        <v>0</v>
      </c>
      <c r="GM109" s="743"/>
      <c r="GN109" s="737">
        <f t="shared" si="842"/>
        <v>0</v>
      </c>
      <c r="GO109" s="743"/>
      <c r="GP109" s="737">
        <f t="shared" si="843"/>
        <v>0</v>
      </c>
      <c r="GQ109" s="743"/>
      <c r="GR109" s="737">
        <f t="shared" si="844"/>
        <v>13221.12</v>
      </c>
      <c r="GS109" s="743"/>
      <c r="GT109" s="737">
        <f t="shared" si="845"/>
        <v>0</v>
      </c>
      <c r="GU109" s="743"/>
      <c r="GV109" s="737">
        <f t="shared" si="846"/>
        <v>0</v>
      </c>
      <c r="GW109" s="743"/>
      <c r="GX109" s="737">
        <f t="shared" si="847"/>
        <v>0</v>
      </c>
      <c r="GY109" s="743">
        <f t="shared" si="847"/>
        <v>0</v>
      </c>
      <c r="GZ109" s="744">
        <f t="shared" si="848"/>
        <v>96886.02</v>
      </c>
      <c r="HA109" s="745">
        <v>12</v>
      </c>
      <c r="HB109" s="746">
        <f t="shared" si="849"/>
        <v>1162632.24</v>
      </c>
      <c r="HC109" s="737">
        <f t="shared" si="850"/>
        <v>0</v>
      </c>
      <c r="HD109" s="737">
        <f t="shared" si="850"/>
        <v>0</v>
      </c>
      <c r="HE109" s="746">
        <f t="shared" si="851"/>
        <v>1162632.24</v>
      </c>
      <c r="HF109" s="746">
        <f t="shared" si="852"/>
        <v>351114.94</v>
      </c>
      <c r="HG109" s="746">
        <f t="shared" si="853"/>
        <v>1513747.18</v>
      </c>
    </row>
    <row r="110" spans="1:215" ht="24" hidden="1" x14ac:dyDescent="0.25">
      <c r="A110" s="1044"/>
      <c r="B110" s="764" t="s">
        <v>35</v>
      </c>
      <c r="C110" s="737">
        <f t="shared" si="695"/>
        <v>66.33</v>
      </c>
      <c r="D110" s="737">
        <f t="shared" si="695"/>
        <v>12626</v>
      </c>
      <c r="E110" s="738">
        <f t="shared" si="696"/>
        <v>13132</v>
      </c>
      <c r="F110" s="817">
        <f t="shared" si="697"/>
        <v>871045.56</v>
      </c>
      <c r="G110" s="740">
        <f t="shared" si="698"/>
        <v>20.399999999999999</v>
      </c>
      <c r="H110" s="741">
        <f t="shared" si="699"/>
        <v>177693.29</v>
      </c>
      <c r="I110" s="742">
        <f t="shared" si="698"/>
        <v>0</v>
      </c>
      <c r="J110" s="741">
        <f t="shared" si="699"/>
        <v>0</v>
      </c>
      <c r="K110" s="742">
        <f t="shared" si="700"/>
        <v>0.3</v>
      </c>
      <c r="L110" s="741">
        <f t="shared" si="701"/>
        <v>2613.14</v>
      </c>
      <c r="M110" s="742">
        <f t="shared" si="702"/>
        <v>0</v>
      </c>
      <c r="N110" s="741">
        <f t="shared" si="703"/>
        <v>0</v>
      </c>
      <c r="O110" s="742">
        <f t="shared" si="704"/>
        <v>0</v>
      </c>
      <c r="P110" s="741">
        <f t="shared" si="705"/>
        <v>0</v>
      </c>
      <c r="Q110" s="742">
        <f t="shared" si="706"/>
        <v>0</v>
      </c>
      <c r="R110" s="741">
        <f t="shared" si="707"/>
        <v>0</v>
      </c>
      <c r="S110" s="742">
        <f t="shared" si="708"/>
        <v>20</v>
      </c>
      <c r="T110" s="741">
        <f t="shared" si="709"/>
        <v>174209.11</v>
      </c>
      <c r="U110" s="742">
        <f t="shared" si="710"/>
        <v>0.2</v>
      </c>
      <c r="V110" s="741">
        <f t="shared" si="711"/>
        <v>1742.09</v>
      </c>
      <c r="W110" s="742">
        <f t="shared" si="712"/>
        <v>0</v>
      </c>
      <c r="X110" s="741">
        <f t="shared" si="713"/>
        <v>0</v>
      </c>
      <c r="Y110" s="742">
        <f t="shared" si="714"/>
        <v>0</v>
      </c>
      <c r="Z110" s="741">
        <f t="shared" si="715"/>
        <v>0</v>
      </c>
      <c r="AA110" s="743">
        <f t="shared" si="716"/>
        <v>0</v>
      </c>
      <c r="AB110" s="744">
        <f t="shared" si="717"/>
        <v>1227303.19</v>
      </c>
      <c r="AC110" s="745">
        <v>12</v>
      </c>
      <c r="AD110" s="746">
        <f t="shared" si="718"/>
        <v>14727638.279999999</v>
      </c>
      <c r="AE110" s="747"/>
      <c r="AF110" s="741"/>
      <c r="AG110" s="746">
        <f t="shared" si="719"/>
        <v>14727638.279999999</v>
      </c>
      <c r="AH110" s="746">
        <f t="shared" si="720"/>
        <v>4447746.76</v>
      </c>
      <c r="AI110" s="746">
        <f t="shared" si="721"/>
        <v>19175385.039999999</v>
      </c>
      <c r="AK110" s="1044"/>
      <c r="AL110" s="765" t="s">
        <v>35</v>
      </c>
      <c r="AM110" s="737">
        <f t="shared" si="722"/>
        <v>46.22</v>
      </c>
      <c r="AN110" s="737">
        <f t="shared" si="722"/>
        <v>12626</v>
      </c>
      <c r="AO110" s="738">
        <f t="shared" si="723"/>
        <v>13132</v>
      </c>
      <c r="AP110" s="817">
        <f t="shared" si="724"/>
        <v>606961.04</v>
      </c>
      <c r="AQ110" s="740">
        <f t="shared" si="725"/>
        <v>19.100000000000001</v>
      </c>
      <c r="AR110" s="741">
        <f t="shared" si="726"/>
        <v>115929.56</v>
      </c>
      <c r="AS110" s="742">
        <f t="shared" si="727"/>
        <v>0</v>
      </c>
      <c r="AT110" s="741">
        <f t="shared" si="728"/>
        <v>0</v>
      </c>
      <c r="AU110" s="742">
        <f t="shared" si="729"/>
        <v>0.7</v>
      </c>
      <c r="AV110" s="741">
        <f t="shared" si="730"/>
        <v>4248.7299999999996</v>
      </c>
      <c r="AW110" s="742">
        <f t="shared" si="731"/>
        <v>0</v>
      </c>
      <c r="AX110" s="741">
        <f t="shared" si="732"/>
        <v>0</v>
      </c>
      <c r="AY110" s="742">
        <f t="shared" si="733"/>
        <v>0</v>
      </c>
      <c r="AZ110" s="741">
        <f t="shared" si="734"/>
        <v>0</v>
      </c>
      <c r="BA110" s="742">
        <f t="shared" si="735"/>
        <v>0</v>
      </c>
      <c r="BB110" s="741">
        <f t="shared" si="736"/>
        <v>0</v>
      </c>
      <c r="BC110" s="742">
        <f t="shared" si="737"/>
        <v>16.8</v>
      </c>
      <c r="BD110" s="741">
        <f t="shared" si="738"/>
        <v>101969.45</v>
      </c>
      <c r="BE110" s="742">
        <f t="shared" si="739"/>
        <v>0.5</v>
      </c>
      <c r="BF110" s="741">
        <f t="shared" si="740"/>
        <v>3034.81</v>
      </c>
      <c r="BG110" s="742">
        <f t="shared" si="741"/>
        <v>0</v>
      </c>
      <c r="BH110" s="741">
        <f t="shared" si="742"/>
        <v>0</v>
      </c>
      <c r="BI110" s="742">
        <f t="shared" si="743"/>
        <v>0</v>
      </c>
      <c r="BJ110" s="741">
        <f t="shared" si="744"/>
        <v>0</v>
      </c>
      <c r="BK110" s="743">
        <v>1543.49</v>
      </c>
      <c r="BL110" s="744">
        <f t="shared" si="746"/>
        <v>833687.08</v>
      </c>
      <c r="BM110" s="745">
        <v>12</v>
      </c>
      <c r="BN110" s="746">
        <f t="shared" si="747"/>
        <v>10004244.960000001</v>
      </c>
      <c r="BO110" s="747"/>
      <c r="BP110" s="741"/>
      <c r="BQ110" s="746">
        <f t="shared" si="748"/>
        <v>10004244.960000001</v>
      </c>
      <c r="BR110" s="746">
        <f t="shared" si="749"/>
        <v>3021281.98</v>
      </c>
      <c r="BS110" s="746">
        <f t="shared" si="750"/>
        <v>13025526.939999999</v>
      </c>
      <c r="BU110" s="1044"/>
      <c r="BV110" s="766" t="s">
        <v>35</v>
      </c>
      <c r="BW110" s="737">
        <f t="shared" si="751"/>
        <v>38.46</v>
      </c>
      <c r="BX110" s="737">
        <f t="shared" si="751"/>
        <v>12626</v>
      </c>
      <c r="BY110" s="738">
        <f t="shared" si="752"/>
        <v>13132</v>
      </c>
      <c r="BZ110" s="817">
        <f t="shared" si="753"/>
        <v>505056.72</v>
      </c>
      <c r="CA110" s="740">
        <f t="shared" si="754"/>
        <v>18.3</v>
      </c>
      <c r="CB110" s="741">
        <f t="shared" si="755"/>
        <v>92425.38</v>
      </c>
      <c r="CC110" s="742">
        <f t="shared" si="756"/>
        <v>0</v>
      </c>
      <c r="CD110" s="741">
        <f t="shared" si="755"/>
        <v>0</v>
      </c>
      <c r="CE110" s="742">
        <f t="shared" si="757"/>
        <v>0</v>
      </c>
      <c r="CF110" s="741">
        <f t="shared" si="758"/>
        <v>0</v>
      </c>
      <c r="CG110" s="742">
        <f t="shared" si="759"/>
        <v>0</v>
      </c>
      <c r="CH110" s="741">
        <f t="shared" si="760"/>
        <v>0</v>
      </c>
      <c r="CI110" s="742">
        <f t="shared" si="761"/>
        <v>0</v>
      </c>
      <c r="CJ110" s="741">
        <f t="shared" si="762"/>
        <v>0</v>
      </c>
      <c r="CK110" s="742">
        <f t="shared" si="763"/>
        <v>0</v>
      </c>
      <c r="CL110" s="741">
        <f t="shared" si="764"/>
        <v>0</v>
      </c>
      <c r="CM110" s="742">
        <f t="shared" si="765"/>
        <v>15.2</v>
      </c>
      <c r="CN110" s="741">
        <f t="shared" si="766"/>
        <v>76768.62</v>
      </c>
      <c r="CO110" s="742">
        <f t="shared" si="767"/>
        <v>1.5</v>
      </c>
      <c r="CP110" s="741">
        <f t="shared" si="768"/>
        <v>7575.85</v>
      </c>
      <c r="CQ110" s="742">
        <f t="shared" si="769"/>
        <v>0</v>
      </c>
      <c r="CR110" s="741">
        <f t="shared" si="770"/>
        <v>0</v>
      </c>
      <c r="CS110" s="742">
        <f t="shared" si="771"/>
        <v>0</v>
      </c>
      <c r="CT110" s="741">
        <f t="shared" si="772"/>
        <v>0</v>
      </c>
      <c r="CU110" s="743">
        <f t="shared" si="773"/>
        <v>0</v>
      </c>
      <c r="CV110" s="744">
        <f t="shared" si="774"/>
        <v>681826.57</v>
      </c>
      <c r="CW110" s="745">
        <v>12</v>
      </c>
      <c r="CX110" s="746">
        <f t="shared" si="775"/>
        <v>8181918.8399999999</v>
      </c>
      <c r="CY110" s="747"/>
      <c r="CZ110" s="741"/>
      <c r="DA110" s="746">
        <f t="shared" si="776"/>
        <v>8181918.8399999999</v>
      </c>
      <c r="DB110" s="746">
        <f t="shared" si="777"/>
        <v>2470939.4900000002</v>
      </c>
      <c r="DC110" s="746">
        <f t="shared" si="778"/>
        <v>10652858.33</v>
      </c>
      <c r="DD110" s="750"/>
      <c r="DE110" s="1044"/>
      <c r="DF110" s="768" t="s">
        <v>35</v>
      </c>
      <c r="DG110" s="737">
        <f t="shared" si="779"/>
        <v>14.44</v>
      </c>
      <c r="DH110" s="737">
        <f t="shared" si="779"/>
        <v>12626</v>
      </c>
      <c r="DI110" s="738">
        <f t="shared" si="780"/>
        <v>13132</v>
      </c>
      <c r="DJ110" s="817">
        <f t="shared" si="781"/>
        <v>189626.08</v>
      </c>
      <c r="DK110" s="740">
        <f t="shared" si="782"/>
        <v>18.5</v>
      </c>
      <c r="DL110" s="741">
        <f t="shared" si="783"/>
        <v>35080.82</v>
      </c>
      <c r="DM110" s="742">
        <f t="shared" si="784"/>
        <v>0</v>
      </c>
      <c r="DN110" s="741">
        <f t="shared" si="783"/>
        <v>0</v>
      </c>
      <c r="DO110" s="742">
        <f t="shared" si="785"/>
        <v>0</v>
      </c>
      <c r="DP110" s="741">
        <f t="shared" si="786"/>
        <v>0</v>
      </c>
      <c r="DQ110" s="742">
        <f t="shared" si="787"/>
        <v>0</v>
      </c>
      <c r="DR110" s="741">
        <f t="shared" si="788"/>
        <v>0</v>
      </c>
      <c r="DS110" s="742">
        <f t="shared" si="789"/>
        <v>0</v>
      </c>
      <c r="DT110" s="741">
        <f t="shared" si="790"/>
        <v>0</v>
      </c>
      <c r="DU110" s="742">
        <f t="shared" si="791"/>
        <v>0</v>
      </c>
      <c r="DV110" s="741">
        <f t="shared" si="792"/>
        <v>0</v>
      </c>
      <c r="DW110" s="742">
        <f t="shared" si="793"/>
        <v>18.899999999999999</v>
      </c>
      <c r="DX110" s="741">
        <f t="shared" si="794"/>
        <v>35839.33</v>
      </c>
      <c r="DY110" s="742">
        <f t="shared" si="795"/>
        <v>0</v>
      </c>
      <c r="DZ110" s="741">
        <f t="shared" si="796"/>
        <v>0</v>
      </c>
      <c r="EA110" s="742">
        <f t="shared" si="797"/>
        <v>0</v>
      </c>
      <c r="EB110" s="741">
        <f t="shared" si="798"/>
        <v>0</v>
      </c>
      <c r="EC110" s="742">
        <f t="shared" si="799"/>
        <v>0</v>
      </c>
      <c r="ED110" s="741">
        <f t="shared" si="800"/>
        <v>0</v>
      </c>
      <c r="EE110" s="743">
        <f t="shared" si="801"/>
        <v>0</v>
      </c>
      <c r="EF110" s="744">
        <f t="shared" si="802"/>
        <v>260546.23</v>
      </c>
      <c r="EG110" s="745">
        <v>12</v>
      </c>
      <c r="EH110" s="746">
        <f t="shared" si="803"/>
        <v>3126554.76</v>
      </c>
      <c r="EI110" s="747"/>
      <c r="EJ110" s="741"/>
      <c r="EK110" s="746">
        <f t="shared" si="804"/>
        <v>3126554.76</v>
      </c>
      <c r="EL110" s="746">
        <f t="shared" si="805"/>
        <v>944219.54</v>
      </c>
      <c r="EM110" s="746">
        <f t="shared" si="806"/>
        <v>4070774.3</v>
      </c>
      <c r="EO110" s="1044"/>
      <c r="EP110" s="770" t="s">
        <v>35</v>
      </c>
      <c r="EQ110" s="737">
        <f t="shared" si="807"/>
        <v>9.5</v>
      </c>
      <c r="ER110" s="737">
        <f t="shared" si="807"/>
        <v>12626</v>
      </c>
      <c r="ES110" s="738">
        <f t="shared" si="808"/>
        <v>13132</v>
      </c>
      <c r="ET110" s="817">
        <f t="shared" si="809"/>
        <v>124754</v>
      </c>
      <c r="EU110" s="740">
        <f t="shared" si="810"/>
        <v>13.1</v>
      </c>
      <c r="EV110" s="741">
        <f t="shared" si="811"/>
        <v>16342.77</v>
      </c>
      <c r="EW110" s="742">
        <f t="shared" si="812"/>
        <v>0</v>
      </c>
      <c r="EX110" s="741">
        <f t="shared" si="811"/>
        <v>0</v>
      </c>
      <c r="EY110" s="742">
        <f t="shared" si="813"/>
        <v>0</v>
      </c>
      <c r="EZ110" s="741">
        <f t="shared" si="814"/>
        <v>0</v>
      </c>
      <c r="FA110" s="742">
        <f t="shared" si="815"/>
        <v>0</v>
      </c>
      <c r="FB110" s="741">
        <f t="shared" si="816"/>
        <v>0</v>
      </c>
      <c r="FC110" s="742">
        <f t="shared" si="817"/>
        <v>0</v>
      </c>
      <c r="FD110" s="741">
        <f t="shared" si="818"/>
        <v>0</v>
      </c>
      <c r="FE110" s="742">
        <f t="shared" si="819"/>
        <v>0</v>
      </c>
      <c r="FF110" s="741">
        <f t="shared" si="820"/>
        <v>0</v>
      </c>
      <c r="FG110" s="742">
        <f t="shared" si="821"/>
        <v>10.5</v>
      </c>
      <c r="FH110" s="741">
        <f t="shared" si="822"/>
        <v>13099.17</v>
      </c>
      <c r="FI110" s="742">
        <f t="shared" si="823"/>
        <v>1.1000000000000001</v>
      </c>
      <c r="FJ110" s="741">
        <f t="shared" si="824"/>
        <v>1372.29</v>
      </c>
      <c r="FK110" s="742">
        <f t="shared" si="825"/>
        <v>0</v>
      </c>
      <c r="FL110" s="741">
        <f t="shared" si="826"/>
        <v>0</v>
      </c>
      <c r="FM110" s="742">
        <f t="shared" si="827"/>
        <v>0</v>
      </c>
      <c r="FN110" s="741">
        <f t="shared" si="828"/>
        <v>0</v>
      </c>
      <c r="FO110" s="743">
        <v>4424.3</v>
      </c>
      <c r="FP110" s="744">
        <f t="shared" si="830"/>
        <v>159992.53</v>
      </c>
      <c r="FQ110" s="745">
        <v>12</v>
      </c>
      <c r="FR110" s="746">
        <f t="shared" si="831"/>
        <v>1919910.36</v>
      </c>
      <c r="FS110" s="747"/>
      <c r="FT110" s="741"/>
      <c r="FU110" s="746">
        <f t="shared" si="832"/>
        <v>1919910.36</v>
      </c>
      <c r="FV110" s="746">
        <f t="shared" si="833"/>
        <v>579812.93000000005</v>
      </c>
      <c r="FW110" s="746">
        <f t="shared" si="834"/>
        <v>2499723.29</v>
      </c>
      <c r="FY110" s="1044"/>
      <c r="FZ110" s="770" t="s">
        <v>35</v>
      </c>
      <c r="GA110" s="737">
        <f t="shared" si="835"/>
        <v>174.95</v>
      </c>
      <c r="GB110" s="737">
        <f t="shared" si="835"/>
        <v>12626</v>
      </c>
      <c r="GC110" s="738">
        <f t="shared" si="836"/>
        <v>13132</v>
      </c>
      <c r="GD110" s="743">
        <f t="shared" si="837"/>
        <v>2297443.4</v>
      </c>
      <c r="GE110" s="743"/>
      <c r="GF110" s="737">
        <f t="shared" si="838"/>
        <v>437471.82</v>
      </c>
      <c r="GG110" s="743"/>
      <c r="GH110" s="737">
        <f t="shared" si="839"/>
        <v>0</v>
      </c>
      <c r="GI110" s="743"/>
      <c r="GJ110" s="737">
        <f t="shared" si="840"/>
        <v>6861.87</v>
      </c>
      <c r="GK110" s="743"/>
      <c r="GL110" s="737">
        <f t="shared" si="841"/>
        <v>0</v>
      </c>
      <c r="GM110" s="743"/>
      <c r="GN110" s="737">
        <f t="shared" si="842"/>
        <v>0</v>
      </c>
      <c r="GO110" s="743"/>
      <c r="GP110" s="737">
        <f t="shared" si="843"/>
        <v>0</v>
      </c>
      <c r="GQ110" s="743"/>
      <c r="GR110" s="737">
        <f t="shared" si="844"/>
        <v>401885.68</v>
      </c>
      <c r="GS110" s="743"/>
      <c r="GT110" s="737">
        <f t="shared" si="845"/>
        <v>13725.04</v>
      </c>
      <c r="GU110" s="743"/>
      <c r="GV110" s="737">
        <f t="shared" si="846"/>
        <v>0</v>
      </c>
      <c r="GW110" s="743"/>
      <c r="GX110" s="737">
        <f t="shared" si="847"/>
        <v>0</v>
      </c>
      <c r="GY110" s="743">
        <f t="shared" si="847"/>
        <v>5967.79</v>
      </c>
      <c r="GZ110" s="744">
        <f t="shared" si="848"/>
        <v>3163355.6</v>
      </c>
      <c r="HA110" s="745">
        <v>12</v>
      </c>
      <c r="HB110" s="746">
        <f t="shared" si="849"/>
        <v>37960267.200000003</v>
      </c>
      <c r="HC110" s="737">
        <f t="shared" si="850"/>
        <v>0</v>
      </c>
      <c r="HD110" s="737">
        <f t="shared" si="850"/>
        <v>0</v>
      </c>
      <c r="HE110" s="746">
        <f t="shared" si="851"/>
        <v>37960267.200000003</v>
      </c>
      <c r="HF110" s="746">
        <f t="shared" si="852"/>
        <v>11464000.689999999</v>
      </c>
      <c r="HG110" s="746">
        <f t="shared" si="853"/>
        <v>49424267.890000001</v>
      </c>
    </row>
    <row r="111" spans="1:215" hidden="1" x14ac:dyDescent="0.25">
      <c r="A111" s="1044"/>
      <c r="B111" s="764" t="s">
        <v>34</v>
      </c>
      <c r="C111" s="737">
        <f t="shared" si="695"/>
        <v>1</v>
      </c>
      <c r="D111" s="737">
        <f t="shared" si="695"/>
        <v>12626</v>
      </c>
      <c r="E111" s="738">
        <f t="shared" si="696"/>
        <v>13132</v>
      </c>
      <c r="F111" s="817">
        <f t="shared" si="697"/>
        <v>13132</v>
      </c>
      <c r="G111" s="740">
        <f t="shared" si="698"/>
        <v>10</v>
      </c>
      <c r="H111" s="741">
        <f t="shared" si="699"/>
        <v>1313.2</v>
      </c>
      <c r="I111" s="742">
        <f t="shared" si="698"/>
        <v>0</v>
      </c>
      <c r="J111" s="741">
        <f t="shared" si="699"/>
        <v>0</v>
      </c>
      <c r="K111" s="742">
        <f t="shared" si="700"/>
        <v>0</v>
      </c>
      <c r="L111" s="741">
        <f t="shared" si="701"/>
        <v>0</v>
      </c>
      <c r="M111" s="742">
        <f t="shared" si="702"/>
        <v>0</v>
      </c>
      <c r="N111" s="741">
        <f t="shared" si="703"/>
        <v>0</v>
      </c>
      <c r="O111" s="742">
        <f t="shared" si="704"/>
        <v>0</v>
      </c>
      <c r="P111" s="741">
        <f t="shared" si="705"/>
        <v>0</v>
      </c>
      <c r="Q111" s="742">
        <f t="shared" si="706"/>
        <v>0</v>
      </c>
      <c r="R111" s="741">
        <f t="shared" si="707"/>
        <v>0</v>
      </c>
      <c r="S111" s="742">
        <f t="shared" si="708"/>
        <v>20</v>
      </c>
      <c r="T111" s="741">
        <f t="shared" si="709"/>
        <v>2626.4</v>
      </c>
      <c r="U111" s="742">
        <f t="shared" si="710"/>
        <v>0</v>
      </c>
      <c r="V111" s="741">
        <f t="shared" si="711"/>
        <v>0</v>
      </c>
      <c r="W111" s="742">
        <f t="shared" si="712"/>
        <v>0</v>
      </c>
      <c r="X111" s="741">
        <f t="shared" si="713"/>
        <v>0</v>
      </c>
      <c r="Y111" s="742">
        <f t="shared" si="714"/>
        <v>0</v>
      </c>
      <c r="Z111" s="741">
        <f t="shared" si="715"/>
        <v>0</v>
      </c>
      <c r="AA111" s="743">
        <f t="shared" si="716"/>
        <v>0</v>
      </c>
      <c r="AB111" s="744">
        <f t="shared" si="717"/>
        <v>17071.599999999999</v>
      </c>
      <c r="AC111" s="745">
        <v>12</v>
      </c>
      <c r="AD111" s="746">
        <f t="shared" si="718"/>
        <v>204859.2</v>
      </c>
      <c r="AE111" s="747"/>
      <c r="AF111" s="741"/>
      <c r="AG111" s="746">
        <f t="shared" si="719"/>
        <v>204859.2</v>
      </c>
      <c r="AH111" s="746">
        <f t="shared" si="720"/>
        <v>61867.48</v>
      </c>
      <c r="AI111" s="746">
        <f t="shared" si="721"/>
        <v>266726.68</v>
      </c>
      <c r="AK111" s="1044"/>
      <c r="AL111" s="765" t="s">
        <v>34</v>
      </c>
      <c r="AM111" s="737">
        <f t="shared" si="722"/>
        <v>1</v>
      </c>
      <c r="AN111" s="737">
        <f t="shared" si="722"/>
        <v>12626</v>
      </c>
      <c r="AO111" s="738">
        <f t="shared" si="723"/>
        <v>13132</v>
      </c>
      <c r="AP111" s="817">
        <f t="shared" si="724"/>
        <v>13132</v>
      </c>
      <c r="AQ111" s="740">
        <f t="shared" si="725"/>
        <v>25</v>
      </c>
      <c r="AR111" s="741">
        <f t="shared" si="726"/>
        <v>3283</v>
      </c>
      <c r="AS111" s="742">
        <f t="shared" si="727"/>
        <v>0</v>
      </c>
      <c r="AT111" s="741">
        <f t="shared" si="728"/>
        <v>0</v>
      </c>
      <c r="AU111" s="742">
        <f t="shared" si="729"/>
        <v>0</v>
      </c>
      <c r="AV111" s="741">
        <f t="shared" si="730"/>
        <v>0</v>
      </c>
      <c r="AW111" s="742">
        <f t="shared" si="731"/>
        <v>0</v>
      </c>
      <c r="AX111" s="741">
        <f t="shared" si="732"/>
        <v>0</v>
      </c>
      <c r="AY111" s="742">
        <f t="shared" si="733"/>
        <v>0</v>
      </c>
      <c r="AZ111" s="741">
        <f t="shared" si="734"/>
        <v>0</v>
      </c>
      <c r="BA111" s="742">
        <f t="shared" si="735"/>
        <v>0</v>
      </c>
      <c r="BB111" s="741">
        <f t="shared" si="736"/>
        <v>0</v>
      </c>
      <c r="BC111" s="742">
        <f t="shared" si="737"/>
        <v>20</v>
      </c>
      <c r="BD111" s="741">
        <f t="shared" si="738"/>
        <v>2626.4</v>
      </c>
      <c r="BE111" s="742">
        <f t="shared" si="739"/>
        <v>0</v>
      </c>
      <c r="BF111" s="741">
        <f t="shared" si="740"/>
        <v>0</v>
      </c>
      <c r="BG111" s="742">
        <f t="shared" si="741"/>
        <v>0</v>
      </c>
      <c r="BH111" s="741">
        <f t="shared" si="742"/>
        <v>0</v>
      </c>
      <c r="BI111" s="742">
        <f t="shared" si="743"/>
        <v>0</v>
      </c>
      <c r="BJ111" s="741">
        <f t="shared" si="744"/>
        <v>0</v>
      </c>
      <c r="BK111" s="743">
        <f t="shared" ref="BK111:BK112" si="854">IF(((SUM(AP111:BJ111))&gt;(15279*AM111)),0,((15279*AM111)-(SUM(AP111:BJ111))))</f>
        <v>0</v>
      </c>
      <c r="BL111" s="744">
        <f t="shared" si="746"/>
        <v>19041.400000000001</v>
      </c>
      <c r="BM111" s="745">
        <v>12</v>
      </c>
      <c r="BN111" s="746">
        <f t="shared" si="747"/>
        <v>228496.8</v>
      </c>
      <c r="BO111" s="747"/>
      <c r="BP111" s="741"/>
      <c r="BQ111" s="746">
        <f t="shared" si="748"/>
        <v>228496.8</v>
      </c>
      <c r="BR111" s="746">
        <f t="shared" si="749"/>
        <v>69006.03</v>
      </c>
      <c r="BS111" s="746">
        <f t="shared" si="750"/>
        <v>297502.83</v>
      </c>
      <c r="BU111" s="1044"/>
      <c r="BV111" s="766" t="s">
        <v>34</v>
      </c>
      <c r="BW111" s="737">
        <f t="shared" si="751"/>
        <v>1</v>
      </c>
      <c r="BX111" s="737">
        <f t="shared" si="751"/>
        <v>12626</v>
      </c>
      <c r="BY111" s="738">
        <f t="shared" si="752"/>
        <v>13132</v>
      </c>
      <c r="BZ111" s="817">
        <f t="shared" si="753"/>
        <v>13132</v>
      </c>
      <c r="CA111" s="740">
        <f t="shared" si="754"/>
        <v>10</v>
      </c>
      <c r="CB111" s="741">
        <f t="shared" si="755"/>
        <v>1313.2</v>
      </c>
      <c r="CC111" s="742">
        <f t="shared" si="756"/>
        <v>0</v>
      </c>
      <c r="CD111" s="741">
        <f t="shared" si="755"/>
        <v>0</v>
      </c>
      <c r="CE111" s="742">
        <f t="shared" si="757"/>
        <v>0</v>
      </c>
      <c r="CF111" s="741">
        <f t="shared" si="758"/>
        <v>0</v>
      </c>
      <c r="CG111" s="742">
        <f t="shared" si="759"/>
        <v>0</v>
      </c>
      <c r="CH111" s="741">
        <f t="shared" si="760"/>
        <v>0</v>
      </c>
      <c r="CI111" s="742">
        <f t="shared" si="761"/>
        <v>0</v>
      </c>
      <c r="CJ111" s="741">
        <f t="shared" si="762"/>
        <v>0</v>
      </c>
      <c r="CK111" s="742">
        <f t="shared" si="763"/>
        <v>0</v>
      </c>
      <c r="CL111" s="741">
        <f t="shared" si="764"/>
        <v>0</v>
      </c>
      <c r="CM111" s="742">
        <f t="shared" si="765"/>
        <v>20</v>
      </c>
      <c r="CN111" s="741">
        <f t="shared" si="766"/>
        <v>2626.4</v>
      </c>
      <c r="CO111" s="742">
        <f t="shared" si="767"/>
        <v>5</v>
      </c>
      <c r="CP111" s="741">
        <f t="shared" si="768"/>
        <v>656.6</v>
      </c>
      <c r="CQ111" s="742">
        <f t="shared" si="769"/>
        <v>0</v>
      </c>
      <c r="CR111" s="741">
        <f t="shared" si="770"/>
        <v>0</v>
      </c>
      <c r="CS111" s="742">
        <f t="shared" si="771"/>
        <v>0</v>
      </c>
      <c r="CT111" s="741">
        <f t="shared" si="772"/>
        <v>0</v>
      </c>
      <c r="CU111" s="743">
        <f t="shared" si="773"/>
        <v>0</v>
      </c>
      <c r="CV111" s="744">
        <f t="shared" si="774"/>
        <v>17728.2</v>
      </c>
      <c r="CW111" s="745">
        <v>12</v>
      </c>
      <c r="CX111" s="746">
        <f t="shared" si="775"/>
        <v>212738.4</v>
      </c>
      <c r="CY111" s="747"/>
      <c r="CZ111" s="741"/>
      <c r="DA111" s="746">
        <f t="shared" si="776"/>
        <v>212738.4</v>
      </c>
      <c r="DB111" s="746">
        <f t="shared" si="777"/>
        <v>64247</v>
      </c>
      <c r="DC111" s="746">
        <f t="shared" si="778"/>
        <v>276985.40000000002</v>
      </c>
      <c r="DD111" s="750"/>
      <c r="DE111" s="1044"/>
      <c r="DF111" s="766" t="s">
        <v>34</v>
      </c>
      <c r="DG111" s="737">
        <f t="shared" si="779"/>
        <v>0</v>
      </c>
      <c r="DH111" s="737">
        <f t="shared" si="779"/>
        <v>12626</v>
      </c>
      <c r="DI111" s="738">
        <f t="shared" si="780"/>
        <v>13132</v>
      </c>
      <c r="DJ111" s="817">
        <f t="shared" si="781"/>
        <v>0</v>
      </c>
      <c r="DK111" s="740">
        <f t="shared" si="782"/>
        <v>0</v>
      </c>
      <c r="DL111" s="741">
        <f t="shared" si="783"/>
        <v>0</v>
      </c>
      <c r="DM111" s="742">
        <f t="shared" si="784"/>
        <v>0</v>
      </c>
      <c r="DN111" s="741">
        <f t="shared" si="783"/>
        <v>0</v>
      </c>
      <c r="DO111" s="742">
        <f t="shared" si="785"/>
        <v>0</v>
      </c>
      <c r="DP111" s="741">
        <f t="shared" si="786"/>
        <v>0</v>
      </c>
      <c r="DQ111" s="742">
        <f t="shared" si="787"/>
        <v>0</v>
      </c>
      <c r="DR111" s="741">
        <f t="shared" si="788"/>
        <v>0</v>
      </c>
      <c r="DS111" s="742">
        <f t="shared" si="789"/>
        <v>0</v>
      </c>
      <c r="DT111" s="741">
        <f t="shared" si="790"/>
        <v>0</v>
      </c>
      <c r="DU111" s="742">
        <f t="shared" si="791"/>
        <v>0</v>
      </c>
      <c r="DV111" s="741">
        <f t="shared" si="792"/>
        <v>0</v>
      </c>
      <c r="DW111" s="742">
        <f t="shared" si="793"/>
        <v>0</v>
      </c>
      <c r="DX111" s="741">
        <f t="shared" si="794"/>
        <v>0</v>
      </c>
      <c r="DY111" s="742">
        <f t="shared" si="795"/>
        <v>0</v>
      </c>
      <c r="DZ111" s="741">
        <f t="shared" si="796"/>
        <v>0</v>
      </c>
      <c r="EA111" s="742">
        <f t="shared" si="797"/>
        <v>0</v>
      </c>
      <c r="EB111" s="741">
        <f t="shared" si="798"/>
        <v>0</v>
      </c>
      <c r="EC111" s="742">
        <f t="shared" si="799"/>
        <v>0</v>
      </c>
      <c r="ED111" s="741">
        <f t="shared" si="800"/>
        <v>0</v>
      </c>
      <c r="EE111" s="743">
        <f t="shared" si="801"/>
        <v>0</v>
      </c>
      <c r="EF111" s="744">
        <f t="shared" si="802"/>
        <v>0</v>
      </c>
      <c r="EG111" s="745">
        <v>12</v>
      </c>
      <c r="EH111" s="746">
        <f t="shared" si="803"/>
        <v>0</v>
      </c>
      <c r="EI111" s="747"/>
      <c r="EJ111" s="741"/>
      <c r="EK111" s="746">
        <f t="shared" si="804"/>
        <v>0</v>
      </c>
      <c r="EL111" s="746">
        <f t="shared" si="805"/>
        <v>0</v>
      </c>
      <c r="EM111" s="746">
        <f t="shared" si="806"/>
        <v>0</v>
      </c>
      <c r="EO111" s="1044"/>
      <c r="EP111" s="766" t="s">
        <v>34</v>
      </c>
      <c r="EQ111" s="737">
        <f t="shared" si="807"/>
        <v>0</v>
      </c>
      <c r="ER111" s="737">
        <f t="shared" si="807"/>
        <v>12626</v>
      </c>
      <c r="ES111" s="738">
        <f t="shared" si="808"/>
        <v>13132</v>
      </c>
      <c r="ET111" s="817">
        <f t="shared" si="809"/>
        <v>0</v>
      </c>
      <c r="EU111" s="740">
        <f t="shared" si="810"/>
        <v>0</v>
      </c>
      <c r="EV111" s="741">
        <f t="shared" si="811"/>
        <v>0</v>
      </c>
      <c r="EW111" s="742">
        <f t="shared" si="812"/>
        <v>0</v>
      </c>
      <c r="EX111" s="741">
        <f t="shared" si="811"/>
        <v>0</v>
      </c>
      <c r="EY111" s="742">
        <f t="shared" si="813"/>
        <v>0</v>
      </c>
      <c r="EZ111" s="741">
        <f t="shared" si="814"/>
        <v>0</v>
      </c>
      <c r="FA111" s="742">
        <f t="shared" si="815"/>
        <v>0</v>
      </c>
      <c r="FB111" s="741">
        <f t="shared" si="816"/>
        <v>0</v>
      </c>
      <c r="FC111" s="742">
        <f t="shared" si="817"/>
        <v>0</v>
      </c>
      <c r="FD111" s="741">
        <f t="shared" si="818"/>
        <v>0</v>
      </c>
      <c r="FE111" s="742">
        <f t="shared" si="819"/>
        <v>0</v>
      </c>
      <c r="FF111" s="741">
        <f t="shared" si="820"/>
        <v>0</v>
      </c>
      <c r="FG111" s="742">
        <f t="shared" si="821"/>
        <v>0</v>
      </c>
      <c r="FH111" s="741">
        <f t="shared" si="822"/>
        <v>0</v>
      </c>
      <c r="FI111" s="742">
        <f t="shared" si="823"/>
        <v>0</v>
      </c>
      <c r="FJ111" s="741">
        <f t="shared" si="824"/>
        <v>0</v>
      </c>
      <c r="FK111" s="742">
        <f t="shared" si="825"/>
        <v>0</v>
      </c>
      <c r="FL111" s="741">
        <f t="shared" si="826"/>
        <v>0</v>
      </c>
      <c r="FM111" s="742">
        <f t="shared" si="827"/>
        <v>0</v>
      </c>
      <c r="FN111" s="741">
        <f t="shared" si="828"/>
        <v>0</v>
      </c>
      <c r="FO111" s="743">
        <f t="shared" ref="FO111:FO115" si="855">IF(((SUM(ET111:FN111))&gt;(15279*EQ111)),0,((15279*EQ111)-(SUM(ET111:FN111))))</f>
        <v>0</v>
      </c>
      <c r="FP111" s="744">
        <f t="shared" si="830"/>
        <v>0</v>
      </c>
      <c r="FQ111" s="745">
        <v>12</v>
      </c>
      <c r="FR111" s="746">
        <f t="shared" si="831"/>
        <v>0</v>
      </c>
      <c r="FS111" s="747"/>
      <c r="FT111" s="741"/>
      <c r="FU111" s="746">
        <f t="shared" si="832"/>
        <v>0</v>
      </c>
      <c r="FV111" s="746">
        <f t="shared" si="833"/>
        <v>0</v>
      </c>
      <c r="FW111" s="746">
        <f t="shared" si="834"/>
        <v>0</v>
      </c>
      <c r="FY111" s="1044"/>
      <c r="FZ111" s="766" t="s">
        <v>34</v>
      </c>
      <c r="GA111" s="737">
        <f t="shared" si="835"/>
        <v>3</v>
      </c>
      <c r="GB111" s="737">
        <f t="shared" si="835"/>
        <v>12626</v>
      </c>
      <c r="GC111" s="738">
        <f t="shared" si="836"/>
        <v>13132</v>
      </c>
      <c r="GD111" s="743">
        <f t="shared" si="837"/>
        <v>39396</v>
      </c>
      <c r="GE111" s="743"/>
      <c r="GF111" s="737">
        <f t="shared" si="838"/>
        <v>5909.4</v>
      </c>
      <c r="GG111" s="743"/>
      <c r="GH111" s="737">
        <f t="shared" si="839"/>
        <v>0</v>
      </c>
      <c r="GI111" s="743"/>
      <c r="GJ111" s="737">
        <f t="shared" si="840"/>
        <v>0</v>
      </c>
      <c r="GK111" s="743"/>
      <c r="GL111" s="737">
        <f t="shared" si="841"/>
        <v>0</v>
      </c>
      <c r="GM111" s="743"/>
      <c r="GN111" s="737">
        <f t="shared" si="842"/>
        <v>0</v>
      </c>
      <c r="GO111" s="743"/>
      <c r="GP111" s="737">
        <f t="shared" si="843"/>
        <v>0</v>
      </c>
      <c r="GQ111" s="743"/>
      <c r="GR111" s="737">
        <f t="shared" si="844"/>
        <v>7879.2</v>
      </c>
      <c r="GS111" s="743"/>
      <c r="GT111" s="737">
        <f t="shared" si="845"/>
        <v>656.6</v>
      </c>
      <c r="GU111" s="743"/>
      <c r="GV111" s="737">
        <f t="shared" si="846"/>
        <v>0</v>
      </c>
      <c r="GW111" s="743"/>
      <c r="GX111" s="737">
        <f t="shared" si="847"/>
        <v>0</v>
      </c>
      <c r="GY111" s="743">
        <f t="shared" si="847"/>
        <v>0</v>
      </c>
      <c r="GZ111" s="744">
        <f t="shared" si="848"/>
        <v>53841.2</v>
      </c>
      <c r="HA111" s="745">
        <v>12</v>
      </c>
      <c r="HB111" s="746">
        <f t="shared" si="849"/>
        <v>646094.4</v>
      </c>
      <c r="HC111" s="737">
        <f t="shared" si="850"/>
        <v>0</v>
      </c>
      <c r="HD111" s="737">
        <f t="shared" si="850"/>
        <v>0</v>
      </c>
      <c r="HE111" s="746">
        <f t="shared" si="851"/>
        <v>646094.4</v>
      </c>
      <c r="HF111" s="746">
        <f t="shared" si="852"/>
        <v>195120.51</v>
      </c>
      <c r="HG111" s="746">
        <f t="shared" si="853"/>
        <v>841214.91</v>
      </c>
    </row>
    <row r="112" spans="1:215" hidden="1" x14ac:dyDescent="0.25">
      <c r="A112" s="1044"/>
      <c r="B112" s="764" t="s">
        <v>36</v>
      </c>
      <c r="C112" s="737">
        <f t="shared" si="695"/>
        <v>4</v>
      </c>
      <c r="D112" s="737">
        <f t="shared" si="695"/>
        <v>13242</v>
      </c>
      <c r="E112" s="738">
        <f t="shared" si="696"/>
        <v>13772</v>
      </c>
      <c r="F112" s="817">
        <f t="shared" si="697"/>
        <v>55088</v>
      </c>
      <c r="G112" s="740">
        <f t="shared" si="698"/>
        <v>12.5</v>
      </c>
      <c r="H112" s="741">
        <f t="shared" si="699"/>
        <v>6886</v>
      </c>
      <c r="I112" s="742">
        <f t="shared" si="698"/>
        <v>0</v>
      </c>
      <c r="J112" s="741">
        <f t="shared" si="699"/>
        <v>0</v>
      </c>
      <c r="K112" s="742">
        <f t="shared" si="700"/>
        <v>1.8</v>
      </c>
      <c r="L112" s="741">
        <f t="shared" si="701"/>
        <v>991.58</v>
      </c>
      <c r="M112" s="742">
        <f t="shared" si="702"/>
        <v>0</v>
      </c>
      <c r="N112" s="741">
        <f t="shared" si="703"/>
        <v>0</v>
      </c>
      <c r="O112" s="742">
        <f t="shared" si="704"/>
        <v>0</v>
      </c>
      <c r="P112" s="741">
        <f t="shared" si="705"/>
        <v>0</v>
      </c>
      <c r="Q112" s="742">
        <f t="shared" si="706"/>
        <v>0</v>
      </c>
      <c r="R112" s="741">
        <f t="shared" si="707"/>
        <v>0</v>
      </c>
      <c r="S112" s="742">
        <f t="shared" si="708"/>
        <v>20</v>
      </c>
      <c r="T112" s="741">
        <f t="shared" si="709"/>
        <v>11017.6</v>
      </c>
      <c r="U112" s="742">
        <f t="shared" si="710"/>
        <v>0</v>
      </c>
      <c r="V112" s="741">
        <f t="shared" si="711"/>
        <v>0</v>
      </c>
      <c r="W112" s="742">
        <f t="shared" si="712"/>
        <v>0</v>
      </c>
      <c r="X112" s="741">
        <f t="shared" si="713"/>
        <v>0</v>
      </c>
      <c r="Y112" s="742">
        <f t="shared" si="714"/>
        <v>0</v>
      </c>
      <c r="Z112" s="741">
        <f t="shared" si="715"/>
        <v>0</v>
      </c>
      <c r="AA112" s="743">
        <f t="shared" si="716"/>
        <v>0</v>
      </c>
      <c r="AB112" s="744">
        <f t="shared" si="717"/>
        <v>73983.179999999993</v>
      </c>
      <c r="AC112" s="745">
        <v>12</v>
      </c>
      <c r="AD112" s="746">
        <f t="shared" si="718"/>
        <v>887798.16</v>
      </c>
      <c r="AE112" s="747"/>
      <c r="AF112" s="741"/>
      <c r="AG112" s="746">
        <f t="shared" si="719"/>
        <v>887798.16</v>
      </c>
      <c r="AH112" s="746">
        <f t="shared" si="720"/>
        <v>268115.03999999998</v>
      </c>
      <c r="AI112" s="746">
        <f t="shared" si="721"/>
        <v>1155913.2</v>
      </c>
      <c r="AK112" s="1044"/>
      <c r="AL112" s="765" t="s">
        <v>36</v>
      </c>
      <c r="AM112" s="737">
        <f t="shared" si="722"/>
        <v>4</v>
      </c>
      <c r="AN112" s="737">
        <f t="shared" si="722"/>
        <v>13242</v>
      </c>
      <c r="AO112" s="738">
        <f t="shared" si="723"/>
        <v>13772</v>
      </c>
      <c r="AP112" s="817">
        <f t="shared" si="724"/>
        <v>55088</v>
      </c>
      <c r="AQ112" s="740">
        <f t="shared" si="725"/>
        <v>21.3</v>
      </c>
      <c r="AR112" s="741">
        <f t="shared" si="726"/>
        <v>11733.74</v>
      </c>
      <c r="AS112" s="742">
        <f t="shared" si="727"/>
        <v>0</v>
      </c>
      <c r="AT112" s="741">
        <f t="shared" si="728"/>
        <v>0</v>
      </c>
      <c r="AU112" s="742">
        <f t="shared" si="729"/>
        <v>0</v>
      </c>
      <c r="AV112" s="741">
        <f t="shared" si="730"/>
        <v>0</v>
      </c>
      <c r="AW112" s="742">
        <f t="shared" si="731"/>
        <v>0</v>
      </c>
      <c r="AX112" s="741">
        <f t="shared" si="732"/>
        <v>0</v>
      </c>
      <c r="AY112" s="742">
        <f t="shared" si="733"/>
        <v>0</v>
      </c>
      <c r="AZ112" s="741">
        <f t="shared" si="734"/>
        <v>0</v>
      </c>
      <c r="BA112" s="742">
        <f t="shared" si="735"/>
        <v>0</v>
      </c>
      <c r="BB112" s="741">
        <f t="shared" si="736"/>
        <v>0</v>
      </c>
      <c r="BC112" s="742">
        <f t="shared" si="737"/>
        <v>12.5</v>
      </c>
      <c r="BD112" s="741">
        <f t="shared" si="738"/>
        <v>6886</v>
      </c>
      <c r="BE112" s="742">
        <f t="shared" si="739"/>
        <v>0</v>
      </c>
      <c r="BF112" s="741">
        <f t="shared" si="740"/>
        <v>0</v>
      </c>
      <c r="BG112" s="742">
        <f t="shared" si="741"/>
        <v>0</v>
      </c>
      <c r="BH112" s="741">
        <f t="shared" si="742"/>
        <v>0</v>
      </c>
      <c r="BI112" s="742">
        <f t="shared" si="743"/>
        <v>0</v>
      </c>
      <c r="BJ112" s="741">
        <f t="shared" si="744"/>
        <v>0</v>
      </c>
      <c r="BK112" s="743">
        <f t="shared" si="854"/>
        <v>0</v>
      </c>
      <c r="BL112" s="744">
        <f t="shared" si="746"/>
        <v>73707.740000000005</v>
      </c>
      <c r="BM112" s="745">
        <v>12</v>
      </c>
      <c r="BN112" s="746">
        <f t="shared" si="747"/>
        <v>884492.88</v>
      </c>
      <c r="BO112" s="747"/>
      <c r="BP112" s="741"/>
      <c r="BQ112" s="746">
        <f t="shared" si="748"/>
        <v>884492.88</v>
      </c>
      <c r="BR112" s="746">
        <f t="shared" si="749"/>
        <v>267116.84999999998</v>
      </c>
      <c r="BS112" s="746">
        <f t="shared" si="750"/>
        <v>1151609.73</v>
      </c>
      <c r="BU112" s="1044"/>
      <c r="BV112" s="766" t="s">
        <v>36</v>
      </c>
      <c r="BW112" s="737">
        <f t="shared" si="751"/>
        <v>3.5</v>
      </c>
      <c r="BX112" s="737">
        <f t="shared" si="751"/>
        <v>13242</v>
      </c>
      <c r="BY112" s="738">
        <f t="shared" si="752"/>
        <v>13772</v>
      </c>
      <c r="BZ112" s="817">
        <f t="shared" si="753"/>
        <v>48202</v>
      </c>
      <c r="CA112" s="740">
        <f t="shared" si="754"/>
        <v>7.1</v>
      </c>
      <c r="CB112" s="741">
        <f t="shared" si="755"/>
        <v>3422.34</v>
      </c>
      <c r="CC112" s="742">
        <f t="shared" si="756"/>
        <v>0</v>
      </c>
      <c r="CD112" s="741">
        <f t="shared" si="755"/>
        <v>0</v>
      </c>
      <c r="CE112" s="742">
        <f t="shared" si="757"/>
        <v>0</v>
      </c>
      <c r="CF112" s="741">
        <f t="shared" si="758"/>
        <v>0</v>
      </c>
      <c r="CG112" s="742">
        <f t="shared" si="759"/>
        <v>14.3</v>
      </c>
      <c r="CH112" s="741">
        <f t="shared" si="760"/>
        <v>6892.89</v>
      </c>
      <c r="CI112" s="742">
        <f t="shared" si="761"/>
        <v>0</v>
      </c>
      <c r="CJ112" s="741">
        <f t="shared" si="762"/>
        <v>0</v>
      </c>
      <c r="CK112" s="742">
        <f t="shared" si="763"/>
        <v>0</v>
      </c>
      <c r="CL112" s="741">
        <f t="shared" si="764"/>
        <v>0</v>
      </c>
      <c r="CM112" s="742">
        <f t="shared" si="765"/>
        <v>10</v>
      </c>
      <c r="CN112" s="741">
        <f t="shared" si="766"/>
        <v>4820.2</v>
      </c>
      <c r="CO112" s="742">
        <f t="shared" si="767"/>
        <v>0</v>
      </c>
      <c r="CP112" s="741">
        <f t="shared" si="768"/>
        <v>0</v>
      </c>
      <c r="CQ112" s="742">
        <f t="shared" si="769"/>
        <v>0</v>
      </c>
      <c r="CR112" s="741">
        <f t="shared" si="770"/>
        <v>0</v>
      </c>
      <c r="CS112" s="742">
        <f t="shared" si="771"/>
        <v>0</v>
      </c>
      <c r="CT112" s="741">
        <f t="shared" si="772"/>
        <v>0</v>
      </c>
      <c r="CU112" s="743">
        <f t="shared" si="773"/>
        <v>0</v>
      </c>
      <c r="CV112" s="744">
        <f t="shared" si="774"/>
        <v>63337.43</v>
      </c>
      <c r="CW112" s="745">
        <v>12</v>
      </c>
      <c r="CX112" s="746">
        <f t="shared" si="775"/>
        <v>760049.16</v>
      </c>
      <c r="CY112" s="747"/>
      <c r="CZ112" s="741"/>
      <c r="DA112" s="746">
        <f t="shared" si="776"/>
        <v>760049.16</v>
      </c>
      <c r="DB112" s="746">
        <f t="shared" si="777"/>
        <v>229534.85</v>
      </c>
      <c r="DC112" s="746">
        <f t="shared" si="778"/>
        <v>989584.01</v>
      </c>
      <c r="DD112" s="750"/>
      <c r="DE112" s="1044"/>
      <c r="DF112" s="768" t="s">
        <v>36</v>
      </c>
      <c r="DG112" s="737">
        <f t="shared" si="779"/>
        <v>1</v>
      </c>
      <c r="DH112" s="737">
        <f t="shared" si="779"/>
        <v>13242</v>
      </c>
      <c r="DI112" s="738">
        <f t="shared" si="780"/>
        <v>13772</v>
      </c>
      <c r="DJ112" s="817">
        <f t="shared" si="781"/>
        <v>13772</v>
      </c>
      <c r="DK112" s="740">
        <f t="shared" si="782"/>
        <v>12.5</v>
      </c>
      <c r="DL112" s="741">
        <f t="shared" si="783"/>
        <v>1721.5</v>
      </c>
      <c r="DM112" s="742">
        <f t="shared" si="784"/>
        <v>0</v>
      </c>
      <c r="DN112" s="741">
        <f t="shared" si="783"/>
        <v>0</v>
      </c>
      <c r="DO112" s="742">
        <f t="shared" si="785"/>
        <v>0</v>
      </c>
      <c r="DP112" s="741">
        <f t="shared" si="786"/>
        <v>0</v>
      </c>
      <c r="DQ112" s="742">
        <f t="shared" si="787"/>
        <v>0</v>
      </c>
      <c r="DR112" s="741">
        <f t="shared" si="788"/>
        <v>0</v>
      </c>
      <c r="DS112" s="742">
        <f t="shared" si="789"/>
        <v>0</v>
      </c>
      <c r="DT112" s="741">
        <f t="shared" si="790"/>
        <v>0</v>
      </c>
      <c r="DU112" s="742">
        <f t="shared" si="791"/>
        <v>0</v>
      </c>
      <c r="DV112" s="741">
        <f t="shared" si="792"/>
        <v>0</v>
      </c>
      <c r="DW112" s="742">
        <f t="shared" si="793"/>
        <v>22.5</v>
      </c>
      <c r="DX112" s="741">
        <f t="shared" si="794"/>
        <v>3098.7</v>
      </c>
      <c r="DY112" s="742">
        <f t="shared" si="795"/>
        <v>0</v>
      </c>
      <c r="DZ112" s="741">
        <f t="shared" si="796"/>
        <v>0</v>
      </c>
      <c r="EA112" s="742">
        <f t="shared" si="797"/>
        <v>0</v>
      </c>
      <c r="EB112" s="741">
        <f t="shared" si="798"/>
        <v>0</v>
      </c>
      <c r="EC112" s="742">
        <f t="shared" si="799"/>
        <v>0</v>
      </c>
      <c r="ED112" s="741">
        <f t="shared" si="800"/>
        <v>0</v>
      </c>
      <c r="EE112" s="743">
        <f t="shared" si="801"/>
        <v>0</v>
      </c>
      <c r="EF112" s="744">
        <f t="shared" si="802"/>
        <v>18592.2</v>
      </c>
      <c r="EG112" s="745">
        <v>12</v>
      </c>
      <c r="EH112" s="746">
        <f t="shared" si="803"/>
        <v>223106.4</v>
      </c>
      <c r="EI112" s="747"/>
      <c r="EJ112" s="741"/>
      <c r="EK112" s="746">
        <f t="shared" si="804"/>
        <v>223106.4</v>
      </c>
      <c r="EL112" s="746">
        <f t="shared" si="805"/>
        <v>67378.13</v>
      </c>
      <c r="EM112" s="746">
        <f t="shared" si="806"/>
        <v>290484.53000000003</v>
      </c>
      <c r="EO112" s="1044"/>
      <c r="EP112" s="770" t="s">
        <v>36</v>
      </c>
      <c r="EQ112" s="737">
        <f t="shared" si="807"/>
        <v>1</v>
      </c>
      <c r="ER112" s="737">
        <f t="shared" si="807"/>
        <v>13242</v>
      </c>
      <c r="ES112" s="738">
        <f t="shared" si="808"/>
        <v>13772</v>
      </c>
      <c r="ET112" s="817">
        <f t="shared" si="809"/>
        <v>13772</v>
      </c>
      <c r="EU112" s="740">
        <f t="shared" si="810"/>
        <v>25</v>
      </c>
      <c r="EV112" s="741">
        <f t="shared" si="811"/>
        <v>3443</v>
      </c>
      <c r="EW112" s="742">
        <f t="shared" si="812"/>
        <v>0</v>
      </c>
      <c r="EX112" s="741">
        <f t="shared" si="811"/>
        <v>0</v>
      </c>
      <c r="EY112" s="742">
        <f t="shared" si="813"/>
        <v>0</v>
      </c>
      <c r="EZ112" s="741">
        <f t="shared" si="814"/>
        <v>0</v>
      </c>
      <c r="FA112" s="742">
        <f t="shared" si="815"/>
        <v>0</v>
      </c>
      <c r="FB112" s="741">
        <f t="shared" si="816"/>
        <v>0</v>
      </c>
      <c r="FC112" s="742">
        <f t="shared" si="817"/>
        <v>0</v>
      </c>
      <c r="FD112" s="741">
        <f t="shared" si="818"/>
        <v>0</v>
      </c>
      <c r="FE112" s="742">
        <f t="shared" si="819"/>
        <v>0</v>
      </c>
      <c r="FF112" s="741">
        <f t="shared" si="820"/>
        <v>0</v>
      </c>
      <c r="FG112" s="742">
        <f t="shared" si="821"/>
        <v>20</v>
      </c>
      <c r="FH112" s="741">
        <f t="shared" si="822"/>
        <v>2754.4</v>
      </c>
      <c r="FI112" s="742">
        <f t="shared" si="823"/>
        <v>0</v>
      </c>
      <c r="FJ112" s="741">
        <f t="shared" si="824"/>
        <v>0</v>
      </c>
      <c r="FK112" s="742">
        <f t="shared" si="825"/>
        <v>0</v>
      </c>
      <c r="FL112" s="741">
        <f t="shared" si="826"/>
        <v>0</v>
      </c>
      <c r="FM112" s="742">
        <f t="shared" si="827"/>
        <v>0</v>
      </c>
      <c r="FN112" s="741">
        <f t="shared" si="828"/>
        <v>0</v>
      </c>
      <c r="FO112" s="743">
        <f t="shared" si="855"/>
        <v>0</v>
      </c>
      <c r="FP112" s="744">
        <f t="shared" si="830"/>
        <v>19969.400000000001</v>
      </c>
      <c r="FQ112" s="745">
        <v>12</v>
      </c>
      <c r="FR112" s="746">
        <f t="shared" si="831"/>
        <v>239632.8</v>
      </c>
      <c r="FS112" s="747"/>
      <c r="FT112" s="741"/>
      <c r="FU112" s="746">
        <f t="shared" si="832"/>
        <v>239632.8</v>
      </c>
      <c r="FV112" s="746">
        <f t="shared" si="833"/>
        <v>72369.11</v>
      </c>
      <c r="FW112" s="746">
        <f t="shared" si="834"/>
        <v>312001.90999999997</v>
      </c>
      <c r="FY112" s="1044"/>
      <c r="FZ112" s="770" t="s">
        <v>36</v>
      </c>
      <c r="GA112" s="737">
        <f t="shared" si="835"/>
        <v>13.5</v>
      </c>
      <c r="GB112" s="737">
        <f t="shared" si="835"/>
        <v>13242</v>
      </c>
      <c r="GC112" s="738">
        <f t="shared" si="836"/>
        <v>13772</v>
      </c>
      <c r="GD112" s="743">
        <f t="shared" si="837"/>
        <v>185922</v>
      </c>
      <c r="GE112" s="743"/>
      <c r="GF112" s="737">
        <f t="shared" si="838"/>
        <v>27206.58</v>
      </c>
      <c r="GG112" s="743"/>
      <c r="GH112" s="737">
        <f t="shared" si="839"/>
        <v>0</v>
      </c>
      <c r="GI112" s="743"/>
      <c r="GJ112" s="737">
        <f t="shared" si="840"/>
        <v>991.58</v>
      </c>
      <c r="GK112" s="743"/>
      <c r="GL112" s="737">
        <f t="shared" si="841"/>
        <v>6892.89</v>
      </c>
      <c r="GM112" s="743"/>
      <c r="GN112" s="737">
        <f t="shared" si="842"/>
        <v>0</v>
      </c>
      <c r="GO112" s="743"/>
      <c r="GP112" s="737">
        <f t="shared" si="843"/>
        <v>0</v>
      </c>
      <c r="GQ112" s="743"/>
      <c r="GR112" s="737">
        <f t="shared" si="844"/>
        <v>28576.9</v>
      </c>
      <c r="GS112" s="743"/>
      <c r="GT112" s="737">
        <f t="shared" si="845"/>
        <v>0</v>
      </c>
      <c r="GU112" s="743"/>
      <c r="GV112" s="737">
        <f t="shared" si="846"/>
        <v>0</v>
      </c>
      <c r="GW112" s="743"/>
      <c r="GX112" s="737">
        <f t="shared" si="847"/>
        <v>0</v>
      </c>
      <c r="GY112" s="743">
        <f t="shared" si="847"/>
        <v>0</v>
      </c>
      <c r="GZ112" s="744">
        <f t="shared" si="848"/>
        <v>249589.95</v>
      </c>
      <c r="HA112" s="745">
        <v>12</v>
      </c>
      <c r="HB112" s="746">
        <f t="shared" si="849"/>
        <v>2995079.4</v>
      </c>
      <c r="HC112" s="737">
        <f t="shared" si="850"/>
        <v>0</v>
      </c>
      <c r="HD112" s="737">
        <f t="shared" si="850"/>
        <v>0</v>
      </c>
      <c r="HE112" s="746">
        <f t="shared" si="851"/>
        <v>2995079.4</v>
      </c>
      <c r="HF112" s="746">
        <f t="shared" si="852"/>
        <v>904513.98</v>
      </c>
      <c r="HG112" s="746">
        <f t="shared" si="853"/>
        <v>3899593.38</v>
      </c>
    </row>
    <row r="113" spans="1:215" hidden="1" x14ac:dyDescent="0.25">
      <c r="A113" s="1044"/>
      <c r="B113" s="764" t="s">
        <v>684</v>
      </c>
      <c r="C113" s="737">
        <f t="shared" si="695"/>
        <v>1</v>
      </c>
      <c r="D113" s="737">
        <f t="shared" si="695"/>
        <v>12626</v>
      </c>
      <c r="E113" s="738">
        <f t="shared" si="696"/>
        <v>13132</v>
      </c>
      <c r="F113" s="817">
        <f t="shared" si="697"/>
        <v>13132</v>
      </c>
      <c r="G113" s="740">
        <f t="shared" si="698"/>
        <v>25</v>
      </c>
      <c r="H113" s="741">
        <f t="shared" si="699"/>
        <v>3283</v>
      </c>
      <c r="I113" s="742">
        <f t="shared" si="698"/>
        <v>0</v>
      </c>
      <c r="J113" s="741">
        <f t="shared" si="699"/>
        <v>0</v>
      </c>
      <c r="K113" s="742">
        <f t="shared" si="700"/>
        <v>0</v>
      </c>
      <c r="L113" s="741">
        <f t="shared" si="701"/>
        <v>0</v>
      </c>
      <c r="M113" s="742">
        <f t="shared" si="702"/>
        <v>0</v>
      </c>
      <c r="N113" s="741">
        <f t="shared" si="703"/>
        <v>0</v>
      </c>
      <c r="O113" s="742">
        <f t="shared" si="704"/>
        <v>0</v>
      </c>
      <c r="P113" s="741">
        <f t="shared" si="705"/>
        <v>0</v>
      </c>
      <c r="Q113" s="742">
        <f t="shared" si="706"/>
        <v>0</v>
      </c>
      <c r="R113" s="741">
        <f t="shared" si="707"/>
        <v>0</v>
      </c>
      <c r="S113" s="742">
        <f t="shared" si="708"/>
        <v>20</v>
      </c>
      <c r="T113" s="741">
        <f t="shared" si="709"/>
        <v>2626.4</v>
      </c>
      <c r="U113" s="742">
        <f t="shared" si="710"/>
        <v>10</v>
      </c>
      <c r="V113" s="741">
        <f t="shared" si="711"/>
        <v>1313.2</v>
      </c>
      <c r="W113" s="742">
        <f t="shared" si="712"/>
        <v>0</v>
      </c>
      <c r="X113" s="741">
        <f t="shared" si="713"/>
        <v>0</v>
      </c>
      <c r="Y113" s="742">
        <f t="shared" si="714"/>
        <v>0</v>
      </c>
      <c r="Z113" s="741">
        <f t="shared" si="715"/>
        <v>0</v>
      </c>
      <c r="AA113" s="743">
        <f t="shared" si="716"/>
        <v>0</v>
      </c>
      <c r="AB113" s="744">
        <f t="shared" si="717"/>
        <v>20354.599999999999</v>
      </c>
      <c r="AC113" s="745">
        <v>12</v>
      </c>
      <c r="AD113" s="746">
        <f t="shared" si="718"/>
        <v>244255.2</v>
      </c>
      <c r="AE113" s="747"/>
      <c r="AF113" s="741"/>
      <c r="AG113" s="746">
        <f t="shared" si="719"/>
        <v>244255.2</v>
      </c>
      <c r="AH113" s="746">
        <f t="shared" si="720"/>
        <v>73765.070000000007</v>
      </c>
      <c r="AI113" s="746">
        <f t="shared" si="721"/>
        <v>318020.27</v>
      </c>
      <c r="AK113" s="1044"/>
      <c r="AL113" s="764" t="s">
        <v>684</v>
      </c>
      <c r="AM113" s="737">
        <f t="shared" si="722"/>
        <v>0</v>
      </c>
      <c r="AN113" s="737">
        <f t="shared" si="722"/>
        <v>12626</v>
      </c>
      <c r="AO113" s="738">
        <f t="shared" si="723"/>
        <v>13132</v>
      </c>
      <c r="AP113" s="817">
        <f t="shared" si="724"/>
        <v>0</v>
      </c>
      <c r="AQ113" s="740">
        <f t="shared" si="725"/>
        <v>0</v>
      </c>
      <c r="AR113" s="741">
        <f t="shared" si="726"/>
        <v>0</v>
      </c>
      <c r="AS113" s="742">
        <f t="shared" si="727"/>
        <v>0</v>
      </c>
      <c r="AT113" s="741">
        <f t="shared" si="728"/>
        <v>0</v>
      </c>
      <c r="AU113" s="742">
        <f t="shared" si="729"/>
        <v>0</v>
      </c>
      <c r="AV113" s="741">
        <f t="shared" si="730"/>
        <v>0</v>
      </c>
      <c r="AW113" s="742">
        <f t="shared" si="731"/>
        <v>0</v>
      </c>
      <c r="AX113" s="741">
        <f t="shared" si="732"/>
        <v>0</v>
      </c>
      <c r="AY113" s="742">
        <f t="shared" si="733"/>
        <v>0</v>
      </c>
      <c r="AZ113" s="741">
        <f t="shared" si="734"/>
        <v>0</v>
      </c>
      <c r="BA113" s="742">
        <f t="shared" si="735"/>
        <v>0</v>
      </c>
      <c r="BB113" s="741">
        <f t="shared" si="736"/>
        <v>0</v>
      </c>
      <c r="BC113" s="742">
        <f t="shared" si="737"/>
        <v>0</v>
      </c>
      <c r="BD113" s="741">
        <f t="shared" si="738"/>
        <v>0</v>
      </c>
      <c r="BE113" s="742">
        <f t="shared" si="739"/>
        <v>0</v>
      </c>
      <c r="BF113" s="741">
        <f t="shared" si="740"/>
        <v>0</v>
      </c>
      <c r="BG113" s="742">
        <f t="shared" si="741"/>
        <v>0</v>
      </c>
      <c r="BH113" s="741">
        <f t="shared" si="742"/>
        <v>0</v>
      </c>
      <c r="BI113" s="742">
        <f t="shared" si="743"/>
        <v>0</v>
      </c>
      <c r="BJ113" s="741">
        <f t="shared" si="744"/>
        <v>0</v>
      </c>
      <c r="BK113" s="743">
        <f t="shared" ref="BK113:BK115" si="856">IF(((SUM(AP113:BJ113))&gt;(15279*AM113)),0,((15279*AM113)-(SUM(AP113:BJ113))))</f>
        <v>0</v>
      </c>
      <c r="BL113" s="744">
        <f t="shared" si="746"/>
        <v>0</v>
      </c>
      <c r="BM113" s="745">
        <v>12</v>
      </c>
      <c r="BN113" s="746">
        <f t="shared" si="747"/>
        <v>0</v>
      </c>
      <c r="BO113" s="747"/>
      <c r="BP113" s="741"/>
      <c r="BQ113" s="746">
        <f t="shared" si="748"/>
        <v>0</v>
      </c>
      <c r="BR113" s="746">
        <f t="shared" si="749"/>
        <v>0</v>
      </c>
      <c r="BS113" s="746">
        <f t="shared" si="750"/>
        <v>0</v>
      </c>
      <c r="BU113" s="1044"/>
      <c r="BV113" s="764" t="s">
        <v>684</v>
      </c>
      <c r="BW113" s="737">
        <f t="shared" si="751"/>
        <v>0</v>
      </c>
      <c r="BX113" s="737">
        <f t="shared" si="751"/>
        <v>12626</v>
      </c>
      <c r="BY113" s="738">
        <f t="shared" si="752"/>
        <v>13132</v>
      </c>
      <c r="BZ113" s="817">
        <f t="shared" si="753"/>
        <v>0</v>
      </c>
      <c r="CA113" s="740">
        <f t="shared" si="754"/>
        <v>0</v>
      </c>
      <c r="CB113" s="741">
        <f t="shared" si="755"/>
        <v>0</v>
      </c>
      <c r="CC113" s="742">
        <f t="shared" si="756"/>
        <v>0</v>
      </c>
      <c r="CD113" s="741">
        <f t="shared" si="755"/>
        <v>0</v>
      </c>
      <c r="CE113" s="742">
        <f t="shared" si="757"/>
        <v>0</v>
      </c>
      <c r="CF113" s="741">
        <f t="shared" si="758"/>
        <v>0</v>
      </c>
      <c r="CG113" s="742">
        <f t="shared" si="759"/>
        <v>0</v>
      </c>
      <c r="CH113" s="741">
        <f t="shared" si="760"/>
        <v>0</v>
      </c>
      <c r="CI113" s="742">
        <f t="shared" si="761"/>
        <v>0</v>
      </c>
      <c r="CJ113" s="741">
        <f t="shared" si="762"/>
        <v>0</v>
      </c>
      <c r="CK113" s="742">
        <f t="shared" si="763"/>
        <v>0</v>
      </c>
      <c r="CL113" s="741">
        <f t="shared" si="764"/>
        <v>0</v>
      </c>
      <c r="CM113" s="742">
        <f t="shared" si="765"/>
        <v>0</v>
      </c>
      <c r="CN113" s="741">
        <f t="shared" si="766"/>
        <v>0</v>
      </c>
      <c r="CO113" s="742">
        <f t="shared" si="767"/>
        <v>0</v>
      </c>
      <c r="CP113" s="741">
        <f t="shared" si="768"/>
        <v>0</v>
      </c>
      <c r="CQ113" s="742">
        <f t="shared" si="769"/>
        <v>0</v>
      </c>
      <c r="CR113" s="741">
        <f t="shared" si="770"/>
        <v>0</v>
      </c>
      <c r="CS113" s="742">
        <f t="shared" si="771"/>
        <v>0</v>
      </c>
      <c r="CT113" s="741">
        <f t="shared" si="772"/>
        <v>0</v>
      </c>
      <c r="CU113" s="743">
        <f t="shared" si="773"/>
        <v>0</v>
      </c>
      <c r="CV113" s="744">
        <f t="shared" si="774"/>
        <v>0</v>
      </c>
      <c r="CW113" s="745">
        <v>12</v>
      </c>
      <c r="CX113" s="746">
        <f t="shared" si="775"/>
        <v>0</v>
      </c>
      <c r="CY113" s="747"/>
      <c r="CZ113" s="741"/>
      <c r="DA113" s="746">
        <f t="shared" si="776"/>
        <v>0</v>
      </c>
      <c r="DB113" s="746">
        <f t="shared" si="777"/>
        <v>0</v>
      </c>
      <c r="DC113" s="746">
        <f t="shared" si="778"/>
        <v>0</v>
      </c>
      <c r="DD113" s="750"/>
      <c r="DE113" s="1044"/>
      <c r="DF113" s="764" t="s">
        <v>684</v>
      </c>
      <c r="DG113" s="737">
        <f t="shared" si="779"/>
        <v>0</v>
      </c>
      <c r="DH113" s="737">
        <f t="shared" si="779"/>
        <v>12626</v>
      </c>
      <c r="DI113" s="738">
        <f t="shared" si="780"/>
        <v>13132</v>
      </c>
      <c r="DJ113" s="817">
        <f t="shared" si="781"/>
        <v>0</v>
      </c>
      <c r="DK113" s="740">
        <f t="shared" si="782"/>
        <v>0</v>
      </c>
      <c r="DL113" s="741">
        <f t="shared" si="783"/>
        <v>0</v>
      </c>
      <c r="DM113" s="742">
        <f t="shared" si="784"/>
        <v>0</v>
      </c>
      <c r="DN113" s="741">
        <f t="shared" si="783"/>
        <v>0</v>
      </c>
      <c r="DO113" s="742">
        <f t="shared" si="785"/>
        <v>0</v>
      </c>
      <c r="DP113" s="741">
        <f t="shared" si="786"/>
        <v>0</v>
      </c>
      <c r="DQ113" s="742">
        <f t="shared" si="787"/>
        <v>0</v>
      </c>
      <c r="DR113" s="741">
        <f t="shared" si="788"/>
        <v>0</v>
      </c>
      <c r="DS113" s="742">
        <f t="shared" si="789"/>
        <v>0</v>
      </c>
      <c r="DT113" s="741">
        <f t="shared" si="790"/>
        <v>0</v>
      </c>
      <c r="DU113" s="742">
        <f t="shared" si="791"/>
        <v>0</v>
      </c>
      <c r="DV113" s="741">
        <f t="shared" si="792"/>
        <v>0</v>
      </c>
      <c r="DW113" s="742">
        <f t="shared" si="793"/>
        <v>0</v>
      </c>
      <c r="DX113" s="741">
        <f t="shared" si="794"/>
        <v>0</v>
      </c>
      <c r="DY113" s="742">
        <f t="shared" si="795"/>
        <v>0</v>
      </c>
      <c r="DZ113" s="741">
        <f t="shared" si="796"/>
        <v>0</v>
      </c>
      <c r="EA113" s="742">
        <f t="shared" si="797"/>
        <v>0</v>
      </c>
      <c r="EB113" s="741">
        <f t="shared" si="798"/>
        <v>0</v>
      </c>
      <c r="EC113" s="742">
        <f t="shared" si="799"/>
        <v>0</v>
      </c>
      <c r="ED113" s="741">
        <f t="shared" si="800"/>
        <v>0</v>
      </c>
      <c r="EE113" s="743">
        <f t="shared" si="801"/>
        <v>0</v>
      </c>
      <c r="EF113" s="744">
        <f t="shared" si="802"/>
        <v>0</v>
      </c>
      <c r="EG113" s="745">
        <v>12</v>
      </c>
      <c r="EH113" s="746">
        <f t="shared" si="803"/>
        <v>0</v>
      </c>
      <c r="EI113" s="747"/>
      <c r="EJ113" s="741"/>
      <c r="EK113" s="746">
        <f t="shared" si="804"/>
        <v>0</v>
      </c>
      <c r="EL113" s="746">
        <f t="shared" si="805"/>
        <v>0</v>
      </c>
      <c r="EM113" s="746">
        <f t="shared" si="806"/>
        <v>0</v>
      </c>
      <c r="EO113" s="1044"/>
      <c r="EP113" s="764" t="s">
        <v>684</v>
      </c>
      <c r="EQ113" s="737">
        <f t="shared" si="807"/>
        <v>0</v>
      </c>
      <c r="ER113" s="737">
        <f t="shared" si="807"/>
        <v>12626</v>
      </c>
      <c r="ES113" s="738">
        <f t="shared" si="808"/>
        <v>13132</v>
      </c>
      <c r="ET113" s="817">
        <f t="shared" si="809"/>
        <v>0</v>
      </c>
      <c r="EU113" s="740">
        <f t="shared" si="810"/>
        <v>0</v>
      </c>
      <c r="EV113" s="741">
        <f t="shared" si="811"/>
        <v>0</v>
      </c>
      <c r="EW113" s="742">
        <f t="shared" si="812"/>
        <v>0</v>
      </c>
      <c r="EX113" s="741">
        <f t="shared" si="811"/>
        <v>0</v>
      </c>
      <c r="EY113" s="742">
        <f t="shared" si="813"/>
        <v>0</v>
      </c>
      <c r="EZ113" s="741">
        <f t="shared" si="814"/>
        <v>0</v>
      </c>
      <c r="FA113" s="742">
        <f t="shared" si="815"/>
        <v>0</v>
      </c>
      <c r="FB113" s="741">
        <f t="shared" si="816"/>
        <v>0</v>
      </c>
      <c r="FC113" s="742">
        <f t="shared" si="817"/>
        <v>0</v>
      </c>
      <c r="FD113" s="741">
        <f t="shared" si="818"/>
        <v>0</v>
      </c>
      <c r="FE113" s="742">
        <f t="shared" si="819"/>
        <v>0</v>
      </c>
      <c r="FF113" s="741">
        <f t="shared" si="820"/>
        <v>0</v>
      </c>
      <c r="FG113" s="742">
        <f t="shared" si="821"/>
        <v>0</v>
      </c>
      <c r="FH113" s="741">
        <f t="shared" si="822"/>
        <v>0</v>
      </c>
      <c r="FI113" s="742">
        <f t="shared" si="823"/>
        <v>0</v>
      </c>
      <c r="FJ113" s="741">
        <f t="shared" si="824"/>
        <v>0</v>
      </c>
      <c r="FK113" s="742">
        <f t="shared" si="825"/>
        <v>0</v>
      </c>
      <c r="FL113" s="741">
        <f t="shared" si="826"/>
        <v>0</v>
      </c>
      <c r="FM113" s="742">
        <f t="shared" si="827"/>
        <v>0</v>
      </c>
      <c r="FN113" s="741">
        <f t="shared" si="828"/>
        <v>0</v>
      </c>
      <c r="FO113" s="743">
        <f t="shared" si="855"/>
        <v>0</v>
      </c>
      <c r="FP113" s="744">
        <f t="shared" si="830"/>
        <v>0</v>
      </c>
      <c r="FQ113" s="745">
        <v>12</v>
      </c>
      <c r="FR113" s="746">
        <f t="shared" si="831"/>
        <v>0</v>
      </c>
      <c r="FS113" s="747"/>
      <c r="FT113" s="741"/>
      <c r="FU113" s="746">
        <f t="shared" si="832"/>
        <v>0</v>
      </c>
      <c r="FV113" s="746">
        <f t="shared" si="833"/>
        <v>0</v>
      </c>
      <c r="FW113" s="746">
        <f t="shared" si="834"/>
        <v>0</v>
      </c>
      <c r="FY113" s="1044"/>
      <c r="FZ113" s="764" t="s">
        <v>684</v>
      </c>
      <c r="GA113" s="737">
        <f t="shared" si="835"/>
        <v>1</v>
      </c>
      <c r="GB113" s="737">
        <f t="shared" si="835"/>
        <v>12626</v>
      </c>
      <c r="GC113" s="738">
        <f t="shared" si="836"/>
        <v>13132</v>
      </c>
      <c r="GD113" s="743">
        <f t="shared" si="837"/>
        <v>13132</v>
      </c>
      <c r="GE113" s="743"/>
      <c r="GF113" s="737">
        <f t="shared" si="838"/>
        <v>3283</v>
      </c>
      <c r="GG113" s="743"/>
      <c r="GH113" s="737">
        <f t="shared" si="839"/>
        <v>0</v>
      </c>
      <c r="GI113" s="743"/>
      <c r="GJ113" s="737">
        <f t="shared" si="840"/>
        <v>0</v>
      </c>
      <c r="GK113" s="743"/>
      <c r="GL113" s="737">
        <f t="shared" si="841"/>
        <v>0</v>
      </c>
      <c r="GM113" s="743"/>
      <c r="GN113" s="737">
        <f t="shared" si="842"/>
        <v>0</v>
      </c>
      <c r="GO113" s="743"/>
      <c r="GP113" s="737">
        <f t="shared" si="843"/>
        <v>0</v>
      </c>
      <c r="GQ113" s="743"/>
      <c r="GR113" s="737">
        <f t="shared" si="844"/>
        <v>2626.4</v>
      </c>
      <c r="GS113" s="743"/>
      <c r="GT113" s="737">
        <f t="shared" si="845"/>
        <v>1313.2</v>
      </c>
      <c r="GU113" s="743"/>
      <c r="GV113" s="737">
        <f t="shared" si="846"/>
        <v>0</v>
      </c>
      <c r="GW113" s="743"/>
      <c r="GX113" s="737">
        <f t="shared" si="847"/>
        <v>0</v>
      </c>
      <c r="GY113" s="743">
        <f t="shared" si="847"/>
        <v>0</v>
      </c>
      <c r="GZ113" s="744">
        <f t="shared" si="848"/>
        <v>20354.599999999999</v>
      </c>
      <c r="HA113" s="745">
        <v>12</v>
      </c>
      <c r="HB113" s="746">
        <f t="shared" si="849"/>
        <v>244255.2</v>
      </c>
      <c r="HC113" s="737">
        <f t="shared" si="850"/>
        <v>0</v>
      </c>
      <c r="HD113" s="737">
        <f t="shared" si="850"/>
        <v>0</v>
      </c>
      <c r="HE113" s="746">
        <f t="shared" si="851"/>
        <v>244255.2</v>
      </c>
      <c r="HF113" s="746">
        <f t="shared" si="852"/>
        <v>73765.070000000007</v>
      </c>
      <c r="HG113" s="746">
        <f t="shared" si="853"/>
        <v>318020.27</v>
      </c>
    </row>
    <row r="114" spans="1:215" hidden="1" x14ac:dyDescent="0.25">
      <c r="A114" s="1044"/>
      <c r="B114" s="764" t="s">
        <v>37</v>
      </c>
      <c r="C114" s="737">
        <f t="shared" si="695"/>
        <v>5.5</v>
      </c>
      <c r="D114" s="737">
        <f t="shared" si="695"/>
        <v>12626</v>
      </c>
      <c r="E114" s="738">
        <f t="shared" si="696"/>
        <v>13132</v>
      </c>
      <c r="F114" s="817">
        <f t="shared" si="697"/>
        <v>72226</v>
      </c>
      <c r="G114" s="740">
        <f t="shared" si="698"/>
        <v>8.6</v>
      </c>
      <c r="H114" s="741">
        <f t="shared" si="699"/>
        <v>6211.44</v>
      </c>
      <c r="I114" s="742">
        <f t="shared" si="698"/>
        <v>0</v>
      </c>
      <c r="J114" s="741">
        <f t="shared" si="699"/>
        <v>0</v>
      </c>
      <c r="K114" s="742">
        <f t="shared" si="700"/>
        <v>0</v>
      </c>
      <c r="L114" s="741">
        <f t="shared" si="701"/>
        <v>0</v>
      </c>
      <c r="M114" s="742">
        <f t="shared" si="702"/>
        <v>0</v>
      </c>
      <c r="N114" s="741">
        <f t="shared" si="703"/>
        <v>0</v>
      </c>
      <c r="O114" s="742">
        <f t="shared" si="704"/>
        <v>0</v>
      </c>
      <c r="P114" s="741">
        <f t="shared" si="705"/>
        <v>0</v>
      </c>
      <c r="Q114" s="742">
        <f t="shared" si="706"/>
        <v>0</v>
      </c>
      <c r="R114" s="741">
        <f t="shared" si="707"/>
        <v>0</v>
      </c>
      <c r="S114" s="742">
        <f t="shared" si="708"/>
        <v>20</v>
      </c>
      <c r="T114" s="741">
        <f t="shared" si="709"/>
        <v>14445.2</v>
      </c>
      <c r="U114" s="742">
        <f t="shared" si="710"/>
        <v>0.8</v>
      </c>
      <c r="V114" s="741">
        <f t="shared" si="711"/>
        <v>577.80999999999995</v>
      </c>
      <c r="W114" s="742">
        <f t="shared" si="712"/>
        <v>0</v>
      </c>
      <c r="X114" s="741">
        <f t="shared" si="713"/>
        <v>0</v>
      </c>
      <c r="Y114" s="742">
        <f t="shared" si="714"/>
        <v>0</v>
      </c>
      <c r="Z114" s="741">
        <f t="shared" si="715"/>
        <v>0</v>
      </c>
      <c r="AA114" s="743">
        <f t="shared" si="716"/>
        <v>0</v>
      </c>
      <c r="AB114" s="744">
        <f t="shared" si="717"/>
        <v>93460.45</v>
      </c>
      <c r="AC114" s="745">
        <v>12</v>
      </c>
      <c r="AD114" s="746">
        <f t="shared" si="718"/>
        <v>1121525.3999999999</v>
      </c>
      <c r="AE114" s="747"/>
      <c r="AF114" s="741"/>
      <c r="AG114" s="746">
        <f t="shared" si="719"/>
        <v>1121525.3999999999</v>
      </c>
      <c r="AH114" s="746">
        <f t="shared" si="720"/>
        <v>338700.67</v>
      </c>
      <c r="AI114" s="746">
        <f t="shared" si="721"/>
        <v>1460226.07</v>
      </c>
      <c r="AK114" s="1044"/>
      <c r="AL114" s="765" t="s">
        <v>37</v>
      </c>
      <c r="AM114" s="737">
        <f t="shared" si="722"/>
        <v>9.5</v>
      </c>
      <c r="AN114" s="737">
        <f t="shared" si="722"/>
        <v>12626</v>
      </c>
      <c r="AO114" s="738">
        <f t="shared" si="723"/>
        <v>13132</v>
      </c>
      <c r="AP114" s="817">
        <f t="shared" si="724"/>
        <v>124754</v>
      </c>
      <c r="AQ114" s="740">
        <f t="shared" si="725"/>
        <v>13.6</v>
      </c>
      <c r="AR114" s="741">
        <f t="shared" si="726"/>
        <v>16966.54</v>
      </c>
      <c r="AS114" s="742">
        <f t="shared" si="727"/>
        <v>0</v>
      </c>
      <c r="AT114" s="741">
        <f t="shared" si="728"/>
        <v>0</v>
      </c>
      <c r="AU114" s="742">
        <f t="shared" si="729"/>
        <v>0</v>
      </c>
      <c r="AV114" s="741">
        <f t="shared" si="730"/>
        <v>0</v>
      </c>
      <c r="AW114" s="742">
        <f t="shared" si="731"/>
        <v>0</v>
      </c>
      <c r="AX114" s="741">
        <f t="shared" si="732"/>
        <v>0</v>
      </c>
      <c r="AY114" s="742">
        <f t="shared" si="733"/>
        <v>0</v>
      </c>
      <c r="AZ114" s="741">
        <f t="shared" si="734"/>
        <v>0</v>
      </c>
      <c r="BA114" s="742">
        <f t="shared" si="735"/>
        <v>0</v>
      </c>
      <c r="BB114" s="741">
        <f t="shared" si="736"/>
        <v>0</v>
      </c>
      <c r="BC114" s="742">
        <f t="shared" si="737"/>
        <v>8.3000000000000007</v>
      </c>
      <c r="BD114" s="741">
        <f t="shared" si="738"/>
        <v>10354.58</v>
      </c>
      <c r="BE114" s="742">
        <f t="shared" si="739"/>
        <v>0</v>
      </c>
      <c r="BF114" s="741">
        <f t="shared" si="740"/>
        <v>0</v>
      </c>
      <c r="BG114" s="742">
        <f t="shared" si="741"/>
        <v>0</v>
      </c>
      <c r="BH114" s="741">
        <f t="shared" si="742"/>
        <v>0</v>
      </c>
      <c r="BI114" s="742">
        <f t="shared" si="743"/>
        <v>0</v>
      </c>
      <c r="BJ114" s="741">
        <f t="shared" si="744"/>
        <v>0</v>
      </c>
      <c r="BK114" s="743">
        <f t="shared" si="856"/>
        <v>0</v>
      </c>
      <c r="BL114" s="744">
        <f t="shared" si="746"/>
        <v>152075.12</v>
      </c>
      <c r="BM114" s="745">
        <v>12</v>
      </c>
      <c r="BN114" s="746">
        <f t="shared" si="747"/>
        <v>1824901.44</v>
      </c>
      <c r="BO114" s="747"/>
      <c r="BP114" s="741"/>
      <c r="BQ114" s="746">
        <f t="shared" si="748"/>
        <v>1824901.44</v>
      </c>
      <c r="BR114" s="746">
        <f t="shared" si="749"/>
        <v>551120.23</v>
      </c>
      <c r="BS114" s="746">
        <f t="shared" si="750"/>
        <v>2376021.67</v>
      </c>
      <c r="BU114" s="1044"/>
      <c r="BV114" s="771" t="s">
        <v>37</v>
      </c>
      <c r="BW114" s="737">
        <f t="shared" si="751"/>
        <v>8</v>
      </c>
      <c r="BX114" s="737">
        <f t="shared" si="751"/>
        <v>12626</v>
      </c>
      <c r="BY114" s="738">
        <f t="shared" si="752"/>
        <v>13132</v>
      </c>
      <c r="BZ114" s="817">
        <f t="shared" si="753"/>
        <v>105056</v>
      </c>
      <c r="CA114" s="740">
        <f t="shared" si="754"/>
        <v>10.9</v>
      </c>
      <c r="CB114" s="741">
        <f t="shared" si="755"/>
        <v>11451.1</v>
      </c>
      <c r="CC114" s="742">
        <f t="shared" si="756"/>
        <v>0</v>
      </c>
      <c r="CD114" s="741">
        <f t="shared" si="755"/>
        <v>0</v>
      </c>
      <c r="CE114" s="742">
        <f t="shared" si="757"/>
        <v>0</v>
      </c>
      <c r="CF114" s="741">
        <f t="shared" si="758"/>
        <v>0</v>
      </c>
      <c r="CG114" s="742">
        <f t="shared" si="759"/>
        <v>0</v>
      </c>
      <c r="CH114" s="741">
        <f t="shared" si="760"/>
        <v>0</v>
      </c>
      <c r="CI114" s="742">
        <f t="shared" si="761"/>
        <v>0</v>
      </c>
      <c r="CJ114" s="741">
        <f t="shared" si="762"/>
        <v>0</v>
      </c>
      <c r="CK114" s="742">
        <f t="shared" si="763"/>
        <v>0</v>
      </c>
      <c r="CL114" s="741">
        <f t="shared" si="764"/>
        <v>0</v>
      </c>
      <c r="CM114" s="742">
        <f t="shared" si="765"/>
        <v>10.6</v>
      </c>
      <c r="CN114" s="741">
        <f t="shared" si="766"/>
        <v>11135.94</v>
      </c>
      <c r="CO114" s="742">
        <f t="shared" si="767"/>
        <v>0</v>
      </c>
      <c r="CP114" s="741">
        <f t="shared" si="768"/>
        <v>0</v>
      </c>
      <c r="CQ114" s="742">
        <f t="shared" si="769"/>
        <v>0</v>
      </c>
      <c r="CR114" s="741">
        <f t="shared" si="770"/>
        <v>0</v>
      </c>
      <c r="CS114" s="742">
        <f t="shared" si="771"/>
        <v>0</v>
      </c>
      <c r="CT114" s="741">
        <f t="shared" si="772"/>
        <v>0</v>
      </c>
      <c r="CU114" s="743">
        <f t="shared" si="773"/>
        <v>0</v>
      </c>
      <c r="CV114" s="744">
        <f t="shared" si="774"/>
        <v>127643.04</v>
      </c>
      <c r="CW114" s="745">
        <v>12</v>
      </c>
      <c r="CX114" s="746">
        <f t="shared" si="775"/>
        <v>1531716.48</v>
      </c>
      <c r="CY114" s="747"/>
      <c r="CZ114" s="741"/>
      <c r="DA114" s="746">
        <f t="shared" si="776"/>
        <v>1531716.48</v>
      </c>
      <c r="DB114" s="746">
        <f t="shared" si="777"/>
        <v>462578.38</v>
      </c>
      <c r="DC114" s="746">
        <f t="shared" si="778"/>
        <v>1994294.86</v>
      </c>
      <c r="DD114" s="750"/>
      <c r="DE114" s="1044"/>
      <c r="DF114" s="768" t="s">
        <v>37</v>
      </c>
      <c r="DG114" s="737">
        <f t="shared" si="779"/>
        <v>1</v>
      </c>
      <c r="DH114" s="737">
        <f t="shared" si="779"/>
        <v>12626</v>
      </c>
      <c r="DI114" s="738">
        <f t="shared" si="780"/>
        <v>13132</v>
      </c>
      <c r="DJ114" s="817">
        <f t="shared" si="781"/>
        <v>13132</v>
      </c>
      <c r="DK114" s="740">
        <f t="shared" si="782"/>
        <v>25</v>
      </c>
      <c r="DL114" s="741">
        <f t="shared" si="783"/>
        <v>3283</v>
      </c>
      <c r="DM114" s="742">
        <f t="shared" si="784"/>
        <v>0</v>
      </c>
      <c r="DN114" s="741">
        <f t="shared" si="783"/>
        <v>0</v>
      </c>
      <c r="DO114" s="742">
        <f t="shared" si="785"/>
        <v>0</v>
      </c>
      <c r="DP114" s="741">
        <f t="shared" si="786"/>
        <v>0</v>
      </c>
      <c r="DQ114" s="742">
        <f t="shared" si="787"/>
        <v>0</v>
      </c>
      <c r="DR114" s="741">
        <f t="shared" si="788"/>
        <v>0</v>
      </c>
      <c r="DS114" s="742">
        <f t="shared" si="789"/>
        <v>0</v>
      </c>
      <c r="DT114" s="741">
        <f t="shared" si="790"/>
        <v>0</v>
      </c>
      <c r="DU114" s="742">
        <f t="shared" si="791"/>
        <v>0</v>
      </c>
      <c r="DV114" s="741">
        <f t="shared" si="792"/>
        <v>0</v>
      </c>
      <c r="DW114" s="742">
        <f t="shared" si="793"/>
        <v>25</v>
      </c>
      <c r="DX114" s="741">
        <f t="shared" si="794"/>
        <v>3283</v>
      </c>
      <c r="DY114" s="742">
        <f t="shared" si="795"/>
        <v>0</v>
      </c>
      <c r="DZ114" s="741">
        <f t="shared" si="796"/>
        <v>0</v>
      </c>
      <c r="EA114" s="742">
        <f t="shared" si="797"/>
        <v>0</v>
      </c>
      <c r="EB114" s="741">
        <f t="shared" si="798"/>
        <v>0</v>
      </c>
      <c r="EC114" s="742">
        <f t="shared" si="799"/>
        <v>0</v>
      </c>
      <c r="ED114" s="741">
        <f t="shared" si="800"/>
        <v>0</v>
      </c>
      <c r="EE114" s="743">
        <f t="shared" si="801"/>
        <v>0</v>
      </c>
      <c r="EF114" s="744">
        <f t="shared" si="802"/>
        <v>19698</v>
      </c>
      <c r="EG114" s="745">
        <v>12</v>
      </c>
      <c r="EH114" s="746">
        <f t="shared" si="803"/>
        <v>236376</v>
      </c>
      <c r="EI114" s="747"/>
      <c r="EJ114" s="741"/>
      <c r="EK114" s="746">
        <f t="shared" si="804"/>
        <v>236376</v>
      </c>
      <c r="EL114" s="746">
        <f t="shared" si="805"/>
        <v>71385.55</v>
      </c>
      <c r="EM114" s="746">
        <f t="shared" si="806"/>
        <v>307761.55</v>
      </c>
      <c r="EO114" s="1044"/>
      <c r="EP114" s="770" t="s">
        <v>37</v>
      </c>
      <c r="EQ114" s="737">
        <f t="shared" si="807"/>
        <v>0.5</v>
      </c>
      <c r="ER114" s="737">
        <f t="shared" si="807"/>
        <v>12626</v>
      </c>
      <c r="ES114" s="738">
        <f t="shared" si="808"/>
        <v>13132</v>
      </c>
      <c r="ET114" s="817">
        <f t="shared" si="809"/>
        <v>6566</v>
      </c>
      <c r="EU114" s="740">
        <f t="shared" si="810"/>
        <v>25</v>
      </c>
      <c r="EV114" s="741">
        <f t="shared" si="811"/>
        <v>1641.5</v>
      </c>
      <c r="EW114" s="742">
        <f t="shared" si="812"/>
        <v>0</v>
      </c>
      <c r="EX114" s="741">
        <f t="shared" si="811"/>
        <v>0</v>
      </c>
      <c r="EY114" s="742">
        <f t="shared" si="813"/>
        <v>0</v>
      </c>
      <c r="EZ114" s="741">
        <f t="shared" si="814"/>
        <v>0</v>
      </c>
      <c r="FA114" s="742">
        <f t="shared" si="815"/>
        <v>0</v>
      </c>
      <c r="FB114" s="741">
        <f t="shared" si="816"/>
        <v>0</v>
      </c>
      <c r="FC114" s="742">
        <f t="shared" si="817"/>
        <v>0</v>
      </c>
      <c r="FD114" s="741">
        <f t="shared" si="818"/>
        <v>0</v>
      </c>
      <c r="FE114" s="742">
        <f t="shared" si="819"/>
        <v>0</v>
      </c>
      <c r="FF114" s="741">
        <f t="shared" si="820"/>
        <v>0</v>
      </c>
      <c r="FG114" s="742">
        <f t="shared" si="821"/>
        <v>0</v>
      </c>
      <c r="FH114" s="741">
        <f t="shared" si="822"/>
        <v>0</v>
      </c>
      <c r="FI114" s="742">
        <f t="shared" si="823"/>
        <v>0</v>
      </c>
      <c r="FJ114" s="741">
        <f t="shared" si="824"/>
        <v>0</v>
      </c>
      <c r="FK114" s="742">
        <f t="shared" si="825"/>
        <v>0</v>
      </c>
      <c r="FL114" s="741">
        <f t="shared" si="826"/>
        <v>0</v>
      </c>
      <c r="FM114" s="742">
        <f t="shared" si="827"/>
        <v>0</v>
      </c>
      <c r="FN114" s="741">
        <f t="shared" si="828"/>
        <v>0</v>
      </c>
      <c r="FO114" s="743">
        <f t="shared" si="855"/>
        <v>0</v>
      </c>
      <c r="FP114" s="744">
        <f t="shared" si="830"/>
        <v>8207.5</v>
      </c>
      <c r="FQ114" s="745">
        <v>12</v>
      </c>
      <c r="FR114" s="746">
        <f t="shared" si="831"/>
        <v>98490</v>
      </c>
      <c r="FS114" s="747"/>
      <c r="FT114" s="741"/>
      <c r="FU114" s="746">
        <f t="shared" si="832"/>
        <v>98490</v>
      </c>
      <c r="FV114" s="746">
        <f t="shared" si="833"/>
        <v>29743.98</v>
      </c>
      <c r="FW114" s="746">
        <f t="shared" si="834"/>
        <v>128233.98</v>
      </c>
      <c r="FY114" s="1044"/>
      <c r="FZ114" s="770" t="s">
        <v>37</v>
      </c>
      <c r="GA114" s="737">
        <f t="shared" si="835"/>
        <v>24.5</v>
      </c>
      <c r="GB114" s="737">
        <f t="shared" si="835"/>
        <v>12626</v>
      </c>
      <c r="GC114" s="738">
        <f t="shared" si="836"/>
        <v>13132</v>
      </c>
      <c r="GD114" s="743">
        <f t="shared" si="837"/>
        <v>321734</v>
      </c>
      <c r="GE114" s="743"/>
      <c r="GF114" s="737">
        <f t="shared" si="838"/>
        <v>39553.58</v>
      </c>
      <c r="GG114" s="743"/>
      <c r="GH114" s="737">
        <f t="shared" si="839"/>
        <v>0</v>
      </c>
      <c r="GI114" s="743"/>
      <c r="GJ114" s="737">
        <f t="shared" si="840"/>
        <v>0</v>
      </c>
      <c r="GK114" s="743"/>
      <c r="GL114" s="737">
        <f t="shared" si="841"/>
        <v>0</v>
      </c>
      <c r="GM114" s="743"/>
      <c r="GN114" s="737">
        <f t="shared" si="842"/>
        <v>0</v>
      </c>
      <c r="GO114" s="743"/>
      <c r="GP114" s="737">
        <f t="shared" si="843"/>
        <v>0</v>
      </c>
      <c r="GQ114" s="743"/>
      <c r="GR114" s="737">
        <f t="shared" si="844"/>
        <v>39218.720000000001</v>
      </c>
      <c r="GS114" s="743"/>
      <c r="GT114" s="737">
        <f t="shared" si="845"/>
        <v>577.80999999999995</v>
      </c>
      <c r="GU114" s="743"/>
      <c r="GV114" s="737">
        <f t="shared" si="846"/>
        <v>0</v>
      </c>
      <c r="GW114" s="743"/>
      <c r="GX114" s="737">
        <f t="shared" si="847"/>
        <v>0</v>
      </c>
      <c r="GY114" s="743">
        <f t="shared" si="847"/>
        <v>0</v>
      </c>
      <c r="GZ114" s="744">
        <f t="shared" si="848"/>
        <v>401084.11</v>
      </c>
      <c r="HA114" s="745">
        <v>12</v>
      </c>
      <c r="HB114" s="746">
        <f t="shared" si="849"/>
        <v>4813009.32</v>
      </c>
      <c r="HC114" s="737">
        <f t="shared" si="850"/>
        <v>0</v>
      </c>
      <c r="HD114" s="737">
        <f t="shared" si="850"/>
        <v>0</v>
      </c>
      <c r="HE114" s="746">
        <f t="shared" si="851"/>
        <v>4813009.32</v>
      </c>
      <c r="HF114" s="746">
        <f t="shared" si="852"/>
        <v>1453528.81</v>
      </c>
      <c r="HG114" s="746">
        <f t="shared" si="853"/>
        <v>6266538.1299999999</v>
      </c>
    </row>
    <row r="115" spans="1:215" hidden="1" x14ac:dyDescent="0.25">
      <c r="A115" s="1044"/>
      <c r="B115" s="764" t="s">
        <v>38</v>
      </c>
      <c r="C115" s="737">
        <f t="shared" si="695"/>
        <v>9</v>
      </c>
      <c r="D115" s="737">
        <f t="shared" si="695"/>
        <v>12626</v>
      </c>
      <c r="E115" s="738">
        <f t="shared" si="696"/>
        <v>13132</v>
      </c>
      <c r="F115" s="817">
        <f t="shared" si="697"/>
        <v>118188</v>
      </c>
      <c r="G115" s="740">
        <f t="shared" si="698"/>
        <v>22.3</v>
      </c>
      <c r="H115" s="741">
        <f t="shared" si="699"/>
        <v>26355.919999999998</v>
      </c>
      <c r="I115" s="742">
        <f t="shared" si="698"/>
        <v>0</v>
      </c>
      <c r="J115" s="741">
        <f t="shared" si="699"/>
        <v>0</v>
      </c>
      <c r="K115" s="742">
        <f t="shared" si="700"/>
        <v>0</v>
      </c>
      <c r="L115" s="741">
        <f t="shared" si="701"/>
        <v>0</v>
      </c>
      <c r="M115" s="742">
        <f t="shared" si="702"/>
        <v>0</v>
      </c>
      <c r="N115" s="741">
        <f t="shared" si="703"/>
        <v>0</v>
      </c>
      <c r="O115" s="742">
        <f t="shared" si="704"/>
        <v>0</v>
      </c>
      <c r="P115" s="741">
        <f t="shared" si="705"/>
        <v>0</v>
      </c>
      <c r="Q115" s="742">
        <f t="shared" si="706"/>
        <v>0</v>
      </c>
      <c r="R115" s="741">
        <f t="shared" si="707"/>
        <v>0</v>
      </c>
      <c r="S115" s="742">
        <f t="shared" si="708"/>
        <v>20</v>
      </c>
      <c r="T115" s="741">
        <f t="shared" si="709"/>
        <v>23637.599999999999</v>
      </c>
      <c r="U115" s="742">
        <f t="shared" si="710"/>
        <v>0</v>
      </c>
      <c r="V115" s="741">
        <f t="shared" si="711"/>
        <v>0</v>
      </c>
      <c r="W115" s="742">
        <f t="shared" si="712"/>
        <v>0</v>
      </c>
      <c r="X115" s="741">
        <f t="shared" si="713"/>
        <v>0</v>
      </c>
      <c r="Y115" s="742">
        <f t="shared" si="714"/>
        <v>0</v>
      </c>
      <c r="Z115" s="741">
        <f t="shared" si="715"/>
        <v>0</v>
      </c>
      <c r="AA115" s="743">
        <f t="shared" si="716"/>
        <v>0</v>
      </c>
      <c r="AB115" s="744">
        <f t="shared" si="717"/>
        <v>168181.52</v>
      </c>
      <c r="AC115" s="745">
        <v>12</v>
      </c>
      <c r="AD115" s="746">
        <f t="shared" si="718"/>
        <v>2018178.24</v>
      </c>
      <c r="AE115" s="747"/>
      <c r="AF115" s="741"/>
      <c r="AG115" s="746">
        <f t="shared" si="719"/>
        <v>2018178.24</v>
      </c>
      <c r="AH115" s="746">
        <f t="shared" si="720"/>
        <v>609489.82999999996</v>
      </c>
      <c r="AI115" s="746">
        <f t="shared" si="721"/>
        <v>2627668.0699999998</v>
      </c>
      <c r="AK115" s="1044"/>
      <c r="AL115" s="765" t="s">
        <v>38</v>
      </c>
      <c r="AM115" s="737">
        <f t="shared" si="722"/>
        <v>6.25</v>
      </c>
      <c r="AN115" s="737">
        <f t="shared" si="722"/>
        <v>12626</v>
      </c>
      <c r="AO115" s="738">
        <f t="shared" si="723"/>
        <v>13132</v>
      </c>
      <c r="AP115" s="817">
        <f t="shared" si="724"/>
        <v>82075</v>
      </c>
      <c r="AQ115" s="740">
        <f t="shared" si="725"/>
        <v>21</v>
      </c>
      <c r="AR115" s="741">
        <f t="shared" si="726"/>
        <v>17235.75</v>
      </c>
      <c r="AS115" s="742">
        <f t="shared" si="727"/>
        <v>0</v>
      </c>
      <c r="AT115" s="741">
        <f t="shared" si="728"/>
        <v>0</v>
      </c>
      <c r="AU115" s="742">
        <f t="shared" si="729"/>
        <v>0</v>
      </c>
      <c r="AV115" s="741">
        <f t="shared" si="730"/>
        <v>0</v>
      </c>
      <c r="AW115" s="742">
        <f t="shared" si="731"/>
        <v>0</v>
      </c>
      <c r="AX115" s="741">
        <f t="shared" si="732"/>
        <v>0</v>
      </c>
      <c r="AY115" s="742">
        <f t="shared" si="733"/>
        <v>0</v>
      </c>
      <c r="AZ115" s="741">
        <f t="shared" si="734"/>
        <v>0</v>
      </c>
      <c r="BA115" s="742">
        <f t="shared" si="735"/>
        <v>0</v>
      </c>
      <c r="BB115" s="741">
        <f t="shared" si="736"/>
        <v>0</v>
      </c>
      <c r="BC115" s="742">
        <f t="shared" si="737"/>
        <v>18.7</v>
      </c>
      <c r="BD115" s="741">
        <f t="shared" si="738"/>
        <v>15348.03</v>
      </c>
      <c r="BE115" s="742">
        <f t="shared" si="739"/>
        <v>0</v>
      </c>
      <c r="BF115" s="741">
        <f t="shared" si="740"/>
        <v>0</v>
      </c>
      <c r="BG115" s="742">
        <f t="shared" si="741"/>
        <v>0</v>
      </c>
      <c r="BH115" s="741">
        <f t="shared" si="742"/>
        <v>0</v>
      </c>
      <c r="BI115" s="742">
        <f t="shared" si="743"/>
        <v>0</v>
      </c>
      <c r="BJ115" s="741">
        <f t="shared" si="744"/>
        <v>0</v>
      </c>
      <c r="BK115" s="743">
        <f t="shared" si="856"/>
        <v>0</v>
      </c>
      <c r="BL115" s="744">
        <f t="shared" si="746"/>
        <v>114658.78</v>
      </c>
      <c r="BM115" s="745">
        <v>12</v>
      </c>
      <c r="BN115" s="746">
        <f t="shared" si="747"/>
        <v>1375905.36</v>
      </c>
      <c r="BO115" s="747"/>
      <c r="BP115" s="741"/>
      <c r="BQ115" s="746">
        <f t="shared" si="748"/>
        <v>1375905.36</v>
      </c>
      <c r="BR115" s="746">
        <f t="shared" si="749"/>
        <v>415523.42</v>
      </c>
      <c r="BS115" s="746">
        <f t="shared" si="750"/>
        <v>1791428.78</v>
      </c>
      <c r="BU115" s="1044"/>
      <c r="BV115" s="765" t="s">
        <v>38</v>
      </c>
      <c r="BW115" s="737">
        <f t="shared" si="751"/>
        <v>0</v>
      </c>
      <c r="BX115" s="737">
        <f t="shared" si="751"/>
        <v>12626</v>
      </c>
      <c r="BY115" s="738">
        <f t="shared" si="752"/>
        <v>13132</v>
      </c>
      <c r="BZ115" s="817">
        <f t="shared" si="753"/>
        <v>0</v>
      </c>
      <c r="CA115" s="740">
        <f t="shared" si="754"/>
        <v>0</v>
      </c>
      <c r="CB115" s="741">
        <f t="shared" si="755"/>
        <v>0</v>
      </c>
      <c r="CC115" s="742">
        <f t="shared" si="756"/>
        <v>0</v>
      </c>
      <c r="CD115" s="741">
        <f t="shared" si="755"/>
        <v>0</v>
      </c>
      <c r="CE115" s="742">
        <f t="shared" si="757"/>
        <v>0</v>
      </c>
      <c r="CF115" s="741">
        <f t="shared" si="758"/>
        <v>0</v>
      </c>
      <c r="CG115" s="742">
        <f t="shared" si="759"/>
        <v>0</v>
      </c>
      <c r="CH115" s="741">
        <f t="shared" si="760"/>
        <v>0</v>
      </c>
      <c r="CI115" s="742">
        <f t="shared" si="761"/>
        <v>0</v>
      </c>
      <c r="CJ115" s="741">
        <f t="shared" si="762"/>
        <v>0</v>
      </c>
      <c r="CK115" s="742">
        <f t="shared" si="763"/>
        <v>0</v>
      </c>
      <c r="CL115" s="741">
        <f t="shared" si="764"/>
        <v>0</v>
      </c>
      <c r="CM115" s="742">
        <f t="shared" si="765"/>
        <v>0</v>
      </c>
      <c r="CN115" s="741">
        <f t="shared" si="766"/>
        <v>0</v>
      </c>
      <c r="CO115" s="742">
        <f t="shared" si="767"/>
        <v>0</v>
      </c>
      <c r="CP115" s="741">
        <f t="shared" si="768"/>
        <v>0</v>
      </c>
      <c r="CQ115" s="742">
        <f t="shared" si="769"/>
        <v>0</v>
      </c>
      <c r="CR115" s="741">
        <f t="shared" si="770"/>
        <v>0</v>
      </c>
      <c r="CS115" s="742">
        <f t="shared" si="771"/>
        <v>0</v>
      </c>
      <c r="CT115" s="741">
        <f t="shared" si="772"/>
        <v>0</v>
      </c>
      <c r="CU115" s="743">
        <f t="shared" si="773"/>
        <v>0</v>
      </c>
      <c r="CV115" s="744">
        <f t="shared" si="774"/>
        <v>0</v>
      </c>
      <c r="CW115" s="745">
        <v>12</v>
      </c>
      <c r="CX115" s="746">
        <f t="shared" si="775"/>
        <v>0</v>
      </c>
      <c r="CY115" s="747"/>
      <c r="CZ115" s="741"/>
      <c r="DA115" s="746">
        <f t="shared" si="776"/>
        <v>0</v>
      </c>
      <c r="DB115" s="746">
        <f t="shared" si="777"/>
        <v>0</v>
      </c>
      <c r="DC115" s="746">
        <f t="shared" si="778"/>
        <v>0</v>
      </c>
      <c r="DD115" s="750"/>
      <c r="DE115" s="1044"/>
      <c r="DF115" s="765" t="s">
        <v>38</v>
      </c>
      <c r="DG115" s="737">
        <f t="shared" si="779"/>
        <v>0</v>
      </c>
      <c r="DH115" s="737">
        <f t="shared" si="779"/>
        <v>12626</v>
      </c>
      <c r="DI115" s="738">
        <f t="shared" si="780"/>
        <v>13132</v>
      </c>
      <c r="DJ115" s="817">
        <f t="shared" si="781"/>
        <v>0</v>
      </c>
      <c r="DK115" s="740">
        <f t="shared" si="782"/>
        <v>0</v>
      </c>
      <c r="DL115" s="741">
        <f t="shared" si="783"/>
        <v>0</v>
      </c>
      <c r="DM115" s="742">
        <f t="shared" si="784"/>
        <v>0</v>
      </c>
      <c r="DN115" s="741">
        <f t="shared" si="783"/>
        <v>0</v>
      </c>
      <c r="DO115" s="742">
        <f t="shared" si="785"/>
        <v>0</v>
      </c>
      <c r="DP115" s="741">
        <f t="shared" si="786"/>
        <v>0</v>
      </c>
      <c r="DQ115" s="742">
        <f t="shared" si="787"/>
        <v>0</v>
      </c>
      <c r="DR115" s="741">
        <f t="shared" si="788"/>
        <v>0</v>
      </c>
      <c r="DS115" s="742">
        <f t="shared" si="789"/>
        <v>0</v>
      </c>
      <c r="DT115" s="741">
        <f t="shared" si="790"/>
        <v>0</v>
      </c>
      <c r="DU115" s="742">
        <f t="shared" si="791"/>
        <v>0</v>
      </c>
      <c r="DV115" s="741">
        <f t="shared" si="792"/>
        <v>0</v>
      </c>
      <c r="DW115" s="742">
        <f t="shared" si="793"/>
        <v>0</v>
      </c>
      <c r="DX115" s="741">
        <f t="shared" si="794"/>
        <v>0</v>
      </c>
      <c r="DY115" s="742">
        <f t="shared" si="795"/>
        <v>0</v>
      </c>
      <c r="DZ115" s="741">
        <f t="shared" si="796"/>
        <v>0</v>
      </c>
      <c r="EA115" s="742">
        <f t="shared" si="797"/>
        <v>0</v>
      </c>
      <c r="EB115" s="741">
        <f t="shared" si="798"/>
        <v>0</v>
      </c>
      <c r="EC115" s="742">
        <f t="shared" si="799"/>
        <v>0</v>
      </c>
      <c r="ED115" s="741">
        <f t="shared" si="800"/>
        <v>0</v>
      </c>
      <c r="EE115" s="743">
        <f t="shared" si="801"/>
        <v>0</v>
      </c>
      <c r="EF115" s="744">
        <f t="shared" si="802"/>
        <v>0</v>
      </c>
      <c r="EG115" s="745">
        <v>12</v>
      </c>
      <c r="EH115" s="746">
        <f t="shared" si="803"/>
        <v>0</v>
      </c>
      <c r="EI115" s="747"/>
      <c r="EJ115" s="741"/>
      <c r="EK115" s="746">
        <f t="shared" si="804"/>
        <v>0</v>
      </c>
      <c r="EL115" s="746">
        <f t="shared" si="805"/>
        <v>0</v>
      </c>
      <c r="EM115" s="746">
        <f t="shared" si="806"/>
        <v>0</v>
      </c>
      <c r="EO115" s="1044"/>
      <c r="EP115" s="765" t="s">
        <v>38</v>
      </c>
      <c r="EQ115" s="737">
        <f t="shared" si="807"/>
        <v>0</v>
      </c>
      <c r="ER115" s="737">
        <f t="shared" si="807"/>
        <v>12626</v>
      </c>
      <c r="ES115" s="738">
        <f t="shared" si="808"/>
        <v>13132</v>
      </c>
      <c r="ET115" s="817">
        <f t="shared" si="809"/>
        <v>0</v>
      </c>
      <c r="EU115" s="740">
        <f t="shared" si="810"/>
        <v>0</v>
      </c>
      <c r="EV115" s="741">
        <f t="shared" si="811"/>
        <v>0</v>
      </c>
      <c r="EW115" s="742">
        <f t="shared" si="812"/>
        <v>0</v>
      </c>
      <c r="EX115" s="741">
        <f t="shared" si="811"/>
        <v>0</v>
      </c>
      <c r="EY115" s="742">
        <f t="shared" si="813"/>
        <v>0</v>
      </c>
      <c r="EZ115" s="741">
        <f t="shared" si="814"/>
        <v>0</v>
      </c>
      <c r="FA115" s="742">
        <f t="shared" si="815"/>
        <v>0</v>
      </c>
      <c r="FB115" s="741">
        <f t="shared" si="816"/>
        <v>0</v>
      </c>
      <c r="FC115" s="742">
        <f t="shared" si="817"/>
        <v>0</v>
      </c>
      <c r="FD115" s="741">
        <f t="shared" si="818"/>
        <v>0</v>
      </c>
      <c r="FE115" s="742">
        <f t="shared" si="819"/>
        <v>0</v>
      </c>
      <c r="FF115" s="741">
        <f t="shared" si="820"/>
        <v>0</v>
      </c>
      <c r="FG115" s="742">
        <f t="shared" si="821"/>
        <v>0</v>
      </c>
      <c r="FH115" s="741">
        <f t="shared" si="822"/>
        <v>0</v>
      </c>
      <c r="FI115" s="742">
        <f t="shared" si="823"/>
        <v>0</v>
      </c>
      <c r="FJ115" s="741">
        <f t="shared" si="824"/>
        <v>0</v>
      </c>
      <c r="FK115" s="742">
        <f t="shared" si="825"/>
        <v>0</v>
      </c>
      <c r="FL115" s="741">
        <f t="shared" si="826"/>
        <v>0</v>
      </c>
      <c r="FM115" s="742">
        <f t="shared" si="827"/>
        <v>0</v>
      </c>
      <c r="FN115" s="741">
        <f t="shared" si="828"/>
        <v>0</v>
      </c>
      <c r="FO115" s="743">
        <f t="shared" si="855"/>
        <v>0</v>
      </c>
      <c r="FP115" s="744">
        <f t="shared" si="830"/>
        <v>0</v>
      </c>
      <c r="FQ115" s="745">
        <v>12</v>
      </c>
      <c r="FR115" s="746">
        <f t="shared" si="831"/>
        <v>0</v>
      </c>
      <c r="FS115" s="747"/>
      <c r="FT115" s="741"/>
      <c r="FU115" s="746">
        <f t="shared" si="832"/>
        <v>0</v>
      </c>
      <c r="FV115" s="746">
        <f t="shared" si="833"/>
        <v>0</v>
      </c>
      <c r="FW115" s="746">
        <f t="shared" si="834"/>
        <v>0</v>
      </c>
      <c r="FY115" s="1044"/>
      <c r="FZ115" s="765" t="s">
        <v>38</v>
      </c>
      <c r="GA115" s="737">
        <f t="shared" si="835"/>
        <v>15.25</v>
      </c>
      <c r="GB115" s="737">
        <f t="shared" si="835"/>
        <v>12626</v>
      </c>
      <c r="GC115" s="738">
        <f t="shared" si="836"/>
        <v>13132</v>
      </c>
      <c r="GD115" s="743">
        <f t="shared" si="837"/>
        <v>200263</v>
      </c>
      <c r="GE115" s="743"/>
      <c r="GF115" s="737">
        <f t="shared" si="838"/>
        <v>43591.67</v>
      </c>
      <c r="GG115" s="743"/>
      <c r="GH115" s="737">
        <f t="shared" si="839"/>
        <v>0</v>
      </c>
      <c r="GI115" s="743"/>
      <c r="GJ115" s="737">
        <f t="shared" si="840"/>
        <v>0</v>
      </c>
      <c r="GK115" s="743"/>
      <c r="GL115" s="737">
        <f t="shared" si="841"/>
        <v>0</v>
      </c>
      <c r="GM115" s="743"/>
      <c r="GN115" s="737">
        <f t="shared" si="842"/>
        <v>0</v>
      </c>
      <c r="GO115" s="743"/>
      <c r="GP115" s="737">
        <f t="shared" si="843"/>
        <v>0</v>
      </c>
      <c r="GQ115" s="743"/>
      <c r="GR115" s="737">
        <f t="shared" si="844"/>
        <v>38985.629999999997</v>
      </c>
      <c r="GS115" s="743"/>
      <c r="GT115" s="737">
        <f t="shared" si="845"/>
        <v>0</v>
      </c>
      <c r="GU115" s="743"/>
      <c r="GV115" s="737">
        <f t="shared" si="846"/>
        <v>0</v>
      </c>
      <c r="GW115" s="743"/>
      <c r="GX115" s="737">
        <f t="shared" si="847"/>
        <v>0</v>
      </c>
      <c r="GY115" s="743">
        <f t="shared" si="847"/>
        <v>0</v>
      </c>
      <c r="GZ115" s="744">
        <f t="shared" si="848"/>
        <v>282840.3</v>
      </c>
      <c r="HA115" s="745">
        <v>12</v>
      </c>
      <c r="HB115" s="746">
        <f t="shared" si="849"/>
        <v>3394083.6</v>
      </c>
      <c r="HC115" s="737">
        <f t="shared" si="850"/>
        <v>0</v>
      </c>
      <c r="HD115" s="737">
        <f t="shared" si="850"/>
        <v>0</v>
      </c>
      <c r="HE115" s="746">
        <f t="shared" si="851"/>
        <v>3394083.6</v>
      </c>
      <c r="HF115" s="746">
        <f t="shared" si="852"/>
        <v>1025013.25</v>
      </c>
      <c r="HG115" s="746">
        <f t="shared" si="853"/>
        <v>4419096.8499999996</v>
      </c>
    </row>
    <row r="116" spans="1:215" ht="15.75" hidden="1" x14ac:dyDescent="0.25">
      <c r="A116" s="1044"/>
      <c r="B116" s="760" t="s">
        <v>854</v>
      </c>
      <c r="C116" s="772"/>
      <c r="D116" s="773"/>
      <c r="E116" s="726"/>
      <c r="F116" s="734"/>
      <c r="G116" s="762"/>
      <c r="H116" s="732"/>
      <c r="I116" s="763"/>
      <c r="J116" s="732"/>
      <c r="K116" s="763"/>
      <c r="L116" s="732"/>
      <c r="M116" s="763"/>
      <c r="N116" s="732"/>
      <c r="O116" s="763"/>
      <c r="P116" s="732"/>
      <c r="Q116" s="763"/>
      <c r="R116" s="732"/>
      <c r="S116" s="763"/>
      <c r="T116" s="732"/>
      <c r="U116" s="763"/>
      <c r="V116" s="732"/>
      <c r="W116" s="763"/>
      <c r="X116" s="732"/>
      <c r="Y116" s="763"/>
      <c r="Z116" s="732"/>
      <c r="AA116" s="775"/>
      <c r="AB116" s="775"/>
      <c r="AC116" s="775"/>
      <c r="AD116" s="775"/>
      <c r="AE116" s="775"/>
      <c r="AF116" s="775"/>
      <c r="AG116" s="775"/>
      <c r="AH116" s="776"/>
      <c r="AI116" s="777"/>
      <c r="AK116" s="1044"/>
      <c r="AL116" s="760" t="s">
        <v>854</v>
      </c>
      <c r="AM116" s="772"/>
      <c r="AN116" s="773"/>
      <c r="AO116" s="726"/>
      <c r="AP116" s="734"/>
      <c r="AQ116" s="762"/>
      <c r="AR116" s="732"/>
      <c r="AS116" s="763"/>
      <c r="AT116" s="732"/>
      <c r="AU116" s="763"/>
      <c r="AV116" s="732"/>
      <c r="AW116" s="763"/>
      <c r="AX116" s="732"/>
      <c r="AY116" s="763"/>
      <c r="AZ116" s="732"/>
      <c r="BA116" s="763"/>
      <c r="BB116" s="732"/>
      <c r="BC116" s="763"/>
      <c r="BD116" s="732"/>
      <c r="BE116" s="763"/>
      <c r="BF116" s="732"/>
      <c r="BG116" s="763"/>
      <c r="BH116" s="732"/>
      <c r="BI116" s="763"/>
      <c r="BJ116" s="732"/>
      <c r="BK116" s="775"/>
      <c r="BL116" s="775"/>
      <c r="BM116" s="775"/>
      <c r="BN116" s="775"/>
      <c r="BO116" s="775"/>
      <c r="BP116" s="775"/>
      <c r="BQ116" s="775"/>
      <c r="BR116" s="776"/>
      <c r="BS116" s="777"/>
      <c r="BU116" s="1044"/>
      <c r="BV116" s="760" t="s">
        <v>854</v>
      </c>
      <c r="BW116" s="772"/>
      <c r="BX116" s="773"/>
      <c r="BY116" s="726"/>
      <c r="BZ116" s="734"/>
      <c r="CA116" s="762"/>
      <c r="CB116" s="732"/>
      <c r="CC116" s="763"/>
      <c r="CD116" s="732"/>
      <c r="CE116" s="763"/>
      <c r="CF116" s="732"/>
      <c r="CG116" s="763"/>
      <c r="CH116" s="732"/>
      <c r="CI116" s="763"/>
      <c r="CJ116" s="732"/>
      <c r="CK116" s="763"/>
      <c r="CL116" s="732"/>
      <c r="CM116" s="763"/>
      <c r="CN116" s="732"/>
      <c r="CO116" s="763"/>
      <c r="CP116" s="732"/>
      <c r="CQ116" s="763"/>
      <c r="CR116" s="732"/>
      <c r="CS116" s="763"/>
      <c r="CT116" s="732"/>
      <c r="CU116" s="775"/>
      <c r="CV116" s="775"/>
      <c r="CW116" s="775"/>
      <c r="CX116" s="775"/>
      <c r="CY116" s="775"/>
      <c r="CZ116" s="775"/>
      <c r="DA116" s="775"/>
      <c r="DB116" s="776"/>
      <c r="DC116" s="777"/>
      <c r="DE116" s="1044"/>
      <c r="DF116" s="760" t="s">
        <v>854</v>
      </c>
      <c r="DG116" s="772"/>
      <c r="DH116" s="773"/>
      <c r="DI116" s="726"/>
      <c r="DJ116" s="734"/>
      <c r="DK116" s="762"/>
      <c r="DL116" s="732"/>
      <c r="DM116" s="763"/>
      <c r="DN116" s="732"/>
      <c r="DO116" s="763"/>
      <c r="DP116" s="732"/>
      <c r="DQ116" s="763"/>
      <c r="DR116" s="732"/>
      <c r="DS116" s="763"/>
      <c r="DT116" s="732"/>
      <c r="DU116" s="763"/>
      <c r="DV116" s="732"/>
      <c r="DW116" s="763"/>
      <c r="DX116" s="732"/>
      <c r="DY116" s="763"/>
      <c r="DZ116" s="732"/>
      <c r="EA116" s="763"/>
      <c r="EB116" s="732"/>
      <c r="EC116" s="763"/>
      <c r="ED116" s="732"/>
      <c r="EE116" s="775"/>
      <c r="EF116" s="775"/>
      <c r="EG116" s="775"/>
      <c r="EH116" s="775"/>
      <c r="EI116" s="775"/>
      <c r="EJ116" s="775"/>
      <c r="EK116" s="775"/>
      <c r="EL116" s="776"/>
      <c r="EM116" s="777"/>
      <c r="EO116" s="1044"/>
      <c r="EP116" s="760" t="s">
        <v>854</v>
      </c>
      <c r="EQ116" s="772"/>
      <c r="ER116" s="773"/>
      <c r="ES116" s="726"/>
      <c r="ET116" s="734"/>
      <c r="EU116" s="762"/>
      <c r="EV116" s="732"/>
      <c r="EW116" s="763"/>
      <c r="EX116" s="732"/>
      <c r="EY116" s="763"/>
      <c r="EZ116" s="732"/>
      <c r="FA116" s="763"/>
      <c r="FB116" s="732"/>
      <c r="FC116" s="763"/>
      <c r="FD116" s="732"/>
      <c r="FE116" s="763"/>
      <c r="FF116" s="732"/>
      <c r="FG116" s="763"/>
      <c r="FH116" s="732"/>
      <c r="FI116" s="763"/>
      <c r="FJ116" s="732"/>
      <c r="FK116" s="763"/>
      <c r="FL116" s="732"/>
      <c r="FM116" s="763"/>
      <c r="FN116" s="732"/>
      <c r="FO116" s="775"/>
      <c r="FP116" s="775"/>
      <c r="FQ116" s="775"/>
      <c r="FR116" s="775"/>
      <c r="FS116" s="775"/>
      <c r="FT116" s="775"/>
      <c r="FU116" s="775"/>
      <c r="FV116" s="776"/>
      <c r="FW116" s="777"/>
      <c r="FY116" s="1044"/>
      <c r="FZ116" s="760" t="s">
        <v>854</v>
      </c>
      <c r="GA116" s="772"/>
      <c r="GB116" s="773"/>
      <c r="GC116" s="726"/>
      <c r="GD116" s="734">
        <f>F116+AP116+BZ116+DJ116+ET116</f>
        <v>0</v>
      </c>
      <c r="GE116" s="734"/>
      <c r="GF116" s="732"/>
      <c r="GG116" s="734"/>
      <c r="GH116" s="732"/>
      <c r="GI116" s="734"/>
      <c r="GJ116" s="732"/>
      <c r="GK116" s="734"/>
      <c r="GL116" s="732"/>
      <c r="GM116" s="734"/>
      <c r="GN116" s="732"/>
      <c r="GO116" s="734"/>
      <c r="GP116" s="732"/>
      <c r="GQ116" s="734"/>
      <c r="GR116" s="732"/>
      <c r="GS116" s="734"/>
      <c r="GT116" s="732"/>
      <c r="GU116" s="734"/>
      <c r="GV116" s="732"/>
      <c r="GW116" s="734"/>
      <c r="GX116" s="774"/>
      <c r="GY116" s="775"/>
      <c r="GZ116" s="775"/>
      <c r="HA116" s="775"/>
      <c r="HB116" s="775"/>
      <c r="HC116" s="775"/>
      <c r="HD116" s="775"/>
      <c r="HE116" s="775"/>
      <c r="HF116" s="776"/>
      <c r="HG116" s="777"/>
    </row>
    <row r="117" spans="1:215" hidden="1" x14ac:dyDescent="0.25">
      <c r="A117" s="1044"/>
      <c r="B117" s="735" t="s">
        <v>41</v>
      </c>
      <c r="C117" s="737">
        <f t="shared" ref="C117" si="857">C31</f>
        <v>1</v>
      </c>
      <c r="D117" s="737">
        <f>D31</f>
        <v>7607</v>
      </c>
      <c r="E117" s="738">
        <f>ROUNDUP(D117*1.04,0)</f>
        <v>7912</v>
      </c>
      <c r="F117" s="817">
        <f t="shared" ref="F117" si="858">C117*E117</f>
        <v>7912</v>
      </c>
      <c r="G117" s="740">
        <f>ROUND(G31,1)</f>
        <v>0</v>
      </c>
      <c r="H117" s="741">
        <f>$F117*G117/100</f>
        <v>0</v>
      </c>
      <c r="I117" s="742">
        <f>ROUND(I31,1)</f>
        <v>0</v>
      </c>
      <c r="J117" s="741">
        <f>$F117*I117/100</f>
        <v>0</v>
      </c>
      <c r="K117" s="742">
        <f>ROUND(K31,1)</f>
        <v>0</v>
      </c>
      <c r="L117" s="741">
        <f>$F117*K117/100</f>
        <v>0</v>
      </c>
      <c r="M117" s="742">
        <f>ROUND(M31,1)</f>
        <v>18</v>
      </c>
      <c r="N117" s="741">
        <f>$F117*M117/100</f>
        <v>1424.16</v>
      </c>
      <c r="O117" s="742">
        <f>ROUND(O31,1)</f>
        <v>0</v>
      </c>
      <c r="P117" s="741">
        <f>$F117*O117/100</f>
        <v>0</v>
      </c>
      <c r="Q117" s="742">
        <f>ROUND(Q31,1)</f>
        <v>64</v>
      </c>
      <c r="R117" s="741">
        <f>$F117*Q117/100</f>
        <v>5063.68</v>
      </c>
      <c r="S117" s="742">
        <f>ROUND(S31,1)</f>
        <v>10</v>
      </c>
      <c r="T117" s="741">
        <f>$F117*S117/100</f>
        <v>791.2</v>
      </c>
      <c r="U117" s="742">
        <f>ROUND(U31,1)</f>
        <v>0</v>
      </c>
      <c r="V117" s="741">
        <f>$F117*U117/100</f>
        <v>0</v>
      </c>
      <c r="W117" s="742">
        <f>ROUND(W31,1)</f>
        <v>0</v>
      </c>
      <c r="X117" s="741">
        <f>$F117*W117/100</f>
        <v>0</v>
      </c>
      <c r="Y117" s="742">
        <f>ROUND(Y31,1)</f>
        <v>0</v>
      </c>
      <c r="Z117" s="741">
        <f>$F117*Y117/100</f>
        <v>0</v>
      </c>
      <c r="AA117" s="743">
        <f t="shared" ref="AA117" si="859">IF(((SUM(F117:Z117))&gt;(15279*C117)),0,((15279*C117)-(SUM(F117:Z117))))</f>
        <v>0</v>
      </c>
      <c r="AB117" s="744">
        <f>F117+H117+J117+L117+N117+P117+R117+T117+V117+X117+Z117+AA117</f>
        <v>15191.04</v>
      </c>
      <c r="AC117" s="745">
        <v>12</v>
      </c>
      <c r="AD117" s="746">
        <f>AB117*AC117</f>
        <v>182292.48000000001</v>
      </c>
      <c r="AE117" s="747"/>
      <c r="AF117" s="741"/>
      <c r="AG117" s="746">
        <f>AD117+AE117+AF117</f>
        <v>182292.48000000001</v>
      </c>
      <c r="AH117" s="746">
        <f>AG117*0.302</f>
        <v>55052.33</v>
      </c>
      <c r="AI117" s="746">
        <f>AG117+AH117</f>
        <v>237344.81</v>
      </c>
      <c r="AK117" s="1044"/>
      <c r="AL117" s="755" t="s">
        <v>41</v>
      </c>
      <c r="AM117" s="737">
        <f t="shared" ref="AM117" si="860">AM31</f>
        <v>1</v>
      </c>
      <c r="AN117" s="737">
        <f>AN31</f>
        <v>7607</v>
      </c>
      <c r="AO117" s="738">
        <f>ROUNDUP(AN117*1.04,0)</f>
        <v>7912</v>
      </c>
      <c r="AP117" s="817">
        <f t="shared" ref="AP117" si="861">AM117*AO117</f>
        <v>7912</v>
      </c>
      <c r="AQ117" s="740">
        <f>ROUND(AQ31,1)</f>
        <v>0</v>
      </c>
      <c r="AR117" s="741">
        <f>$AP117*AQ117/100</f>
        <v>0</v>
      </c>
      <c r="AS117" s="742">
        <f>ROUND(AS31,1)</f>
        <v>4</v>
      </c>
      <c r="AT117" s="741">
        <f>$AP117*AS117/100</f>
        <v>316.48</v>
      </c>
      <c r="AU117" s="742">
        <f>ROUND(AU31,1)</f>
        <v>0</v>
      </c>
      <c r="AV117" s="741">
        <f>$AP117*AU117/100</f>
        <v>0</v>
      </c>
      <c r="AW117" s="742">
        <f>ROUND(AW31,1)</f>
        <v>15</v>
      </c>
      <c r="AX117" s="741">
        <f>$AP117*AW117/100</f>
        <v>1186.8</v>
      </c>
      <c r="AY117" s="742">
        <f>ROUND(AY31,1)</f>
        <v>0</v>
      </c>
      <c r="AZ117" s="741">
        <f>$AP117*AY117/100</f>
        <v>0</v>
      </c>
      <c r="BA117" s="742">
        <f>ROUND(BA31,1)</f>
        <v>110</v>
      </c>
      <c r="BB117" s="741">
        <f>$AP117*BA117/100</f>
        <v>8703.2000000000007</v>
      </c>
      <c r="BC117" s="742">
        <f>ROUND(BC31,1)</f>
        <v>10</v>
      </c>
      <c r="BD117" s="741">
        <f>$AP117*BC117/100</f>
        <v>791.2</v>
      </c>
      <c r="BE117" s="742">
        <f>ROUND(BE31,1)</f>
        <v>0</v>
      </c>
      <c r="BF117" s="741">
        <f>$AP117*BE117/100</f>
        <v>0</v>
      </c>
      <c r="BG117" s="742">
        <f>ROUND(BG31,1)</f>
        <v>0</v>
      </c>
      <c r="BH117" s="741">
        <f>$AP117*BG117/100</f>
        <v>0</v>
      </c>
      <c r="BI117" s="742">
        <f>ROUND(BI31,1)</f>
        <v>0</v>
      </c>
      <c r="BJ117" s="741">
        <f>$AP117*BI117/100</f>
        <v>0</v>
      </c>
      <c r="BK117" s="743">
        <f t="shared" ref="BK117" si="862">IF(((SUM(AP117:BJ117))&gt;(15279*AM117)),0,((15279*AM117)-(SUM(AP117:BJ117))))</f>
        <v>0</v>
      </c>
      <c r="BL117" s="744">
        <f>AP117+AR117+AT117+AV117+AX117+AZ117+BB117+BD117+BF117+BH117+BJ117+BK117</f>
        <v>18909.68</v>
      </c>
      <c r="BM117" s="745">
        <v>12</v>
      </c>
      <c r="BN117" s="746">
        <f>BL117*BM117</f>
        <v>226916.16</v>
      </c>
      <c r="BO117" s="747"/>
      <c r="BP117" s="741"/>
      <c r="BQ117" s="746">
        <f>BN117+BO117+BP117</f>
        <v>226916.16</v>
      </c>
      <c r="BR117" s="746">
        <f>BQ117*0.302</f>
        <v>68528.679999999993</v>
      </c>
      <c r="BS117" s="746">
        <f>BQ117+BR117</f>
        <v>295444.84000000003</v>
      </c>
      <c r="BU117" s="1044"/>
      <c r="BV117" s="755" t="s">
        <v>41</v>
      </c>
      <c r="BW117" s="737">
        <f t="shared" ref="BW117" si="863">BW31</f>
        <v>1</v>
      </c>
      <c r="BX117" s="737">
        <f>BX31</f>
        <v>7607</v>
      </c>
      <c r="BY117" s="738">
        <f>ROUNDUP(BX117*1.04,0)</f>
        <v>7912</v>
      </c>
      <c r="BZ117" s="817">
        <f t="shared" ref="BZ117" si="864">BW117*BY117</f>
        <v>7912</v>
      </c>
      <c r="CA117" s="740">
        <f>ROUND(CA31,1)</f>
        <v>0</v>
      </c>
      <c r="CB117" s="741">
        <f>$BZ117*CA117/100</f>
        <v>0</v>
      </c>
      <c r="CC117" s="742">
        <f>ROUND(CC31,1)</f>
        <v>0</v>
      </c>
      <c r="CD117" s="741">
        <f>$BZ117*CC117/100</f>
        <v>0</v>
      </c>
      <c r="CE117" s="742">
        <f>ROUND(CE31,1)</f>
        <v>0</v>
      </c>
      <c r="CF117" s="741">
        <f>$BZ117*CE117/100</f>
        <v>0</v>
      </c>
      <c r="CG117" s="742">
        <f>ROUND(CG31,1)</f>
        <v>0</v>
      </c>
      <c r="CH117" s="741">
        <f>$BZ117*CG117/100</f>
        <v>0</v>
      </c>
      <c r="CI117" s="742">
        <f>ROUND(CI31,1)</f>
        <v>0</v>
      </c>
      <c r="CJ117" s="741">
        <f>$BZ117*CI117/100</f>
        <v>0</v>
      </c>
      <c r="CK117" s="742">
        <f>ROUND(CK31,1)</f>
        <v>0</v>
      </c>
      <c r="CL117" s="741">
        <f>$BZ117*CK117/100</f>
        <v>0</v>
      </c>
      <c r="CM117" s="742">
        <f>ROUND(CM31,1)</f>
        <v>0</v>
      </c>
      <c r="CN117" s="741">
        <f>$BZ117*CM117/100</f>
        <v>0</v>
      </c>
      <c r="CO117" s="742">
        <f>ROUND(CO31,1)</f>
        <v>0</v>
      </c>
      <c r="CP117" s="741">
        <f>$BZ117*CO117/100</f>
        <v>0</v>
      </c>
      <c r="CQ117" s="742">
        <f>ROUND(CQ31,1)</f>
        <v>0</v>
      </c>
      <c r="CR117" s="741">
        <f>$BZ117*CQ117/100</f>
        <v>0</v>
      </c>
      <c r="CS117" s="742">
        <f>ROUND(CS31,1)</f>
        <v>0</v>
      </c>
      <c r="CT117" s="741">
        <f>$BZ117*CS117/100</f>
        <v>0</v>
      </c>
      <c r="CU117" s="743">
        <f t="shared" ref="CU117" si="865">IF(((SUM(BZ117:CT117))&gt;(15279*BW117)),0,((15279*BW117)-(SUM(BZ117:CT117))))</f>
        <v>7367</v>
      </c>
      <c r="CV117" s="744">
        <f>BZ117+CB117+CD117+CF117+CH117+CJ117+CL117+CN117+CP117+CR117+CT117+CU117</f>
        <v>15279</v>
      </c>
      <c r="CW117" s="745">
        <v>12</v>
      </c>
      <c r="CX117" s="746">
        <f>CV117*CW117</f>
        <v>183348</v>
      </c>
      <c r="CY117" s="747"/>
      <c r="CZ117" s="741"/>
      <c r="DA117" s="746">
        <f>CX117+CY117+CZ117</f>
        <v>183348</v>
      </c>
      <c r="DB117" s="746">
        <f>DA117*0.302</f>
        <v>55371.1</v>
      </c>
      <c r="DC117" s="746">
        <f>DA117+DB117</f>
        <v>238719.1</v>
      </c>
      <c r="DD117" s="750"/>
      <c r="DE117" s="1044"/>
      <c r="DF117" s="755" t="s">
        <v>41</v>
      </c>
      <c r="DG117" s="737">
        <f t="shared" ref="DG117" si="866">DG31</f>
        <v>1</v>
      </c>
      <c r="DH117" s="737">
        <f>DH31</f>
        <v>7607</v>
      </c>
      <c r="DI117" s="738">
        <f>ROUNDUP(DH117*1.04,0)</f>
        <v>7912</v>
      </c>
      <c r="DJ117" s="817">
        <f t="shared" ref="DJ117" si="867">DG117*DI117</f>
        <v>7912</v>
      </c>
      <c r="DK117" s="740">
        <f>ROUND(DK31,1)</f>
        <v>0</v>
      </c>
      <c r="DL117" s="741">
        <f>$DJ117*DK117/100</f>
        <v>0</v>
      </c>
      <c r="DM117" s="742">
        <f>ROUND(DM31,1)</f>
        <v>0</v>
      </c>
      <c r="DN117" s="741">
        <f>$DJ117*DM117/100</f>
        <v>0</v>
      </c>
      <c r="DO117" s="742">
        <f>ROUND(DO31,1)</f>
        <v>0</v>
      </c>
      <c r="DP117" s="741">
        <f>$DJ117*DO117/100</f>
        <v>0</v>
      </c>
      <c r="DQ117" s="742">
        <f>ROUND(DQ31,1)</f>
        <v>20</v>
      </c>
      <c r="DR117" s="741">
        <f>$DJ117*DQ117/100</f>
        <v>1582.4</v>
      </c>
      <c r="DS117" s="742">
        <f>ROUND(DS31,1)</f>
        <v>0</v>
      </c>
      <c r="DT117" s="741">
        <f>$DJ117*DS117/100</f>
        <v>0</v>
      </c>
      <c r="DU117" s="742">
        <f>ROUND(DU31,1)</f>
        <v>100</v>
      </c>
      <c r="DV117" s="741">
        <f>$DJ117*DU117/100</f>
        <v>7912</v>
      </c>
      <c r="DW117" s="742">
        <f>ROUND(DW31,1)</f>
        <v>0</v>
      </c>
      <c r="DX117" s="741">
        <f>$DJ117*DW117/100</f>
        <v>0</v>
      </c>
      <c r="DY117" s="742">
        <f>ROUND(DY31,1)</f>
        <v>0</v>
      </c>
      <c r="DZ117" s="741">
        <f>$DJ117*DY117/100</f>
        <v>0</v>
      </c>
      <c r="EA117" s="742">
        <f>ROUND(EA31,1)</f>
        <v>0</v>
      </c>
      <c r="EB117" s="741">
        <f>$DJ117*EA117/100</f>
        <v>0</v>
      </c>
      <c r="EC117" s="742">
        <f>ROUND(EC31,1)</f>
        <v>0</v>
      </c>
      <c r="ED117" s="741">
        <f>$DJ117*EC117/100</f>
        <v>0</v>
      </c>
      <c r="EE117" s="743">
        <f t="shared" ref="EE117" si="868">IF(((SUM(DJ117:ED117))&gt;(15279*DG117)),0,((15279*DG117)-(SUM(DJ117:ED117))))</f>
        <v>0</v>
      </c>
      <c r="EF117" s="744">
        <f>DJ117+DL117+DN117+DP117+DR117+DT117+DV117+DX117+DZ117+EB117+ED117+EE117</f>
        <v>17406.400000000001</v>
      </c>
      <c r="EG117" s="745">
        <v>12</v>
      </c>
      <c r="EH117" s="746">
        <f>EF117*EG117</f>
        <v>208876.79999999999</v>
      </c>
      <c r="EI117" s="747"/>
      <c r="EJ117" s="741"/>
      <c r="EK117" s="746">
        <f>EH117+EI117+EJ117</f>
        <v>208876.79999999999</v>
      </c>
      <c r="EL117" s="746">
        <f>EK117*0.302</f>
        <v>63080.79</v>
      </c>
      <c r="EM117" s="746">
        <f>EK117+EL117</f>
        <v>271957.59000000003</v>
      </c>
      <c r="EO117" s="1044"/>
      <c r="EP117" s="752" t="s">
        <v>41</v>
      </c>
      <c r="EQ117" s="737">
        <f t="shared" ref="EQ117" si="869">EQ31</f>
        <v>0.5</v>
      </c>
      <c r="ER117" s="737">
        <f>ER31</f>
        <v>7607</v>
      </c>
      <c r="ES117" s="738">
        <f>ROUNDUP(ER117*1.04,0)</f>
        <v>7912</v>
      </c>
      <c r="ET117" s="817">
        <f t="shared" ref="ET117" si="870">EQ117*ES117</f>
        <v>3956</v>
      </c>
      <c r="EU117" s="740">
        <f>ROUND(EU31,1)</f>
        <v>0</v>
      </c>
      <c r="EV117" s="741">
        <f>$ET117*EU117/100</f>
        <v>0</v>
      </c>
      <c r="EW117" s="742">
        <f>ROUND(EW31,1)</f>
        <v>0</v>
      </c>
      <c r="EX117" s="741">
        <f>$ET117*EW117/100</f>
        <v>0</v>
      </c>
      <c r="EY117" s="742">
        <f>ROUND(EY31,1)</f>
        <v>0</v>
      </c>
      <c r="EZ117" s="741">
        <f>$ET117*EY117/100</f>
        <v>0</v>
      </c>
      <c r="FA117" s="742">
        <f>ROUND(FA31,1)</f>
        <v>0</v>
      </c>
      <c r="FB117" s="741">
        <f>$ET117*FA117/100</f>
        <v>0</v>
      </c>
      <c r="FC117" s="742">
        <f>ROUND(FC31,1)</f>
        <v>0</v>
      </c>
      <c r="FD117" s="741">
        <f>$ET117*FC117/100</f>
        <v>0</v>
      </c>
      <c r="FE117" s="742">
        <f>ROUND(FE31,1)</f>
        <v>150</v>
      </c>
      <c r="FF117" s="741">
        <f>$ET117*FE117/100</f>
        <v>5934</v>
      </c>
      <c r="FG117" s="742">
        <f>ROUND(FG31,1)</f>
        <v>0</v>
      </c>
      <c r="FH117" s="741">
        <f>$ET117*FG117/100</f>
        <v>0</v>
      </c>
      <c r="FI117" s="742">
        <f>ROUND(FI31,1)</f>
        <v>0</v>
      </c>
      <c r="FJ117" s="741">
        <f>$ET117*FI117/100</f>
        <v>0</v>
      </c>
      <c r="FK117" s="742">
        <f>ROUND(FK31,1)</f>
        <v>0</v>
      </c>
      <c r="FL117" s="741">
        <f>$ET117*FK117/100</f>
        <v>0</v>
      </c>
      <c r="FM117" s="742">
        <f>ROUND(FM31,1)</f>
        <v>0</v>
      </c>
      <c r="FN117" s="741">
        <f>$ET117*FM117/100</f>
        <v>0</v>
      </c>
      <c r="FO117" s="743">
        <f t="shared" ref="FO117" si="871">IF(((SUM(ET117:FN117))&gt;(15279*EQ117)),0,((15279*EQ117)-(SUM(ET117:FN117))))</f>
        <v>0</v>
      </c>
      <c r="FP117" s="744">
        <f>ET117+EV117+EX117+EZ117+FB117+FD117+FF117+FH117+FJ117+FL117+FN117+FO117</f>
        <v>9890</v>
      </c>
      <c r="FQ117" s="745">
        <v>12</v>
      </c>
      <c r="FR117" s="746">
        <f>FP117*FQ117</f>
        <v>118680</v>
      </c>
      <c r="FS117" s="747"/>
      <c r="FT117" s="741"/>
      <c r="FU117" s="746">
        <f>FR117+FS117+FT117</f>
        <v>118680</v>
      </c>
      <c r="FV117" s="746">
        <f>FU117*0.302</f>
        <v>35841.360000000001</v>
      </c>
      <c r="FW117" s="746">
        <f>FU117+FV117</f>
        <v>154521.35999999999</v>
      </c>
      <c r="FY117" s="1044"/>
      <c r="FZ117" s="752" t="s">
        <v>41</v>
      </c>
      <c r="GA117" s="737">
        <f t="shared" ref="GA117" si="872">GA31</f>
        <v>4.5</v>
      </c>
      <c r="GB117" s="737">
        <f>GB31</f>
        <v>7607</v>
      </c>
      <c r="GC117" s="738">
        <f>ROUNDUP(GB117*1.04,0)</f>
        <v>7912</v>
      </c>
      <c r="GD117" s="743">
        <f>F117+AP117+BZ117+DJ117+ET117</f>
        <v>35604</v>
      </c>
      <c r="GE117" s="743"/>
      <c r="GF117" s="737">
        <f>H117+AR117+CB117+DL117+EV117</f>
        <v>0</v>
      </c>
      <c r="GG117" s="743"/>
      <c r="GH117" s="737">
        <f>J117+AT117+CD117+DN117+EX117</f>
        <v>316.48</v>
      </c>
      <c r="GI117" s="743"/>
      <c r="GJ117" s="737">
        <f>L117+AV117+CF117+DP117+EZ117</f>
        <v>0</v>
      </c>
      <c r="GK117" s="743"/>
      <c r="GL117" s="737">
        <f>N117+AX117+CH117+DR117+FB117</f>
        <v>4193.3599999999997</v>
      </c>
      <c r="GM117" s="743"/>
      <c r="GN117" s="737">
        <f>P117+AZ117+CJ117+DT117+FD117</f>
        <v>0</v>
      </c>
      <c r="GO117" s="743"/>
      <c r="GP117" s="737">
        <f>R117+BB117+CL117+DV117+FF117</f>
        <v>27612.880000000001</v>
      </c>
      <c r="GQ117" s="743"/>
      <c r="GR117" s="737">
        <f>T117+BD117+CN117+DX117+FH117</f>
        <v>1582.4</v>
      </c>
      <c r="GS117" s="743"/>
      <c r="GT117" s="737">
        <f>V117+BF117+CP117+DZ117+FJ117</f>
        <v>0</v>
      </c>
      <c r="GU117" s="743"/>
      <c r="GV117" s="737">
        <f>X117+BH117+CR117+EB117+FL117</f>
        <v>0</v>
      </c>
      <c r="GW117" s="743"/>
      <c r="GX117" s="737">
        <f>Z117+BJ117+CT117+ED117+FN117</f>
        <v>0</v>
      </c>
      <c r="GY117" s="743">
        <f>AA117+BK117+CU117+EE117+FO117</f>
        <v>7367</v>
      </c>
      <c r="GZ117" s="744">
        <f>GD117+GF117+GH117+GJ117+GL117+GN117+GP117+GR117+GT117+GV117+GX117+GY117</f>
        <v>76676.12</v>
      </c>
      <c r="HA117" s="745">
        <v>12</v>
      </c>
      <c r="HB117" s="746">
        <f>GZ117*HA117</f>
        <v>920113.44</v>
      </c>
      <c r="HC117" s="737">
        <f>AE117+BO117+CY117+EI117+FS117</f>
        <v>0</v>
      </c>
      <c r="HD117" s="737">
        <f>AF117+BP117+CZ117+EJ117+FT117</f>
        <v>0</v>
      </c>
      <c r="HE117" s="746">
        <f>HB117+HC117+HD117</f>
        <v>920113.44</v>
      </c>
      <c r="HF117" s="746">
        <f>HE117*0.302</f>
        <v>277874.26</v>
      </c>
      <c r="HG117" s="746">
        <f>HE117+HF117</f>
        <v>1197987.7</v>
      </c>
    </row>
    <row r="118" spans="1:215" ht="15.75" hidden="1" x14ac:dyDescent="0.25">
      <c r="A118" s="1044"/>
      <c r="B118" s="760" t="s">
        <v>855</v>
      </c>
      <c r="C118" s="730"/>
      <c r="D118" s="773"/>
      <c r="E118" s="726"/>
      <c r="F118" s="734"/>
      <c r="G118" s="762"/>
      <c r="H118" s="732"/>
      <c r="I118" s="763"/>
      <c r="J118" s="732"/>
      <c r="K118" s="763"/>
      <c r="L118" s="732"/>
      <c r="M118" s="763"/>
      <c r="N118" s="732"/>
      <c r="O118" s="763"/>
      <c r="P118" s="732"/>
      <c r="Q118" s="763"/>
      <c r="R118" s="732"/>
      <c r="S118" s="763"/>
      <c r="T118" s="732"/>
      <c r="U118" s="763"/>
      <c r="V118" s="732"/>
      <c r="W118" s="763"/>
      <c r="X118" s="732"/>
      <c r="Y118" s="763"/>
      <c r="Z118" s="732"/>
      <c r="AA118" s="775"/>
      <c r="AB118" s="775"/>
      <c r="AC118" s="775"/>
      <c r="AD118" s="775"/>
      <c r="AE118" s="775"/>
      <c r="AF118" s="775"/>
      <c r="AG118" s="775"/>
      <c r="AH118" s="776"/>
      <c r="AI118" s="777"/>
      <c r="AK118" s="1044"/>
      <c r="AL118" s="760" t="s">
        <v>855</v>
      </c>
      <c r="AM118" s="730"/>
      <c r="AN118" s="773"/>
      <c r="AO118" s="726"/>
      <c r="AP118" s="734"/>
      <c r="AQ118" s="762"/>
      <c r="AR118" s="732"/>
      <c r="AS118" s="763"/>
      <c r="AT118" s="732"/>
      <c r="AU118" s="763"/>
      <c r="AV118" s="732"/>
      <c r="AW118" s="763"/>
      <c r="AX118" s="732"/>
      <c r="AY118" s="763"/>
      <c r="AZ118" s="732"/>
      <c r="BA118" s="763"/>
      <c r="BB118" s="732"/>
      <c r="BC118" s="763"/>
      <c r="BD118" s="732"/>
      <c r="BE118" s="763"/>
      <c r="BF118" s="732"/>
      <c r="BG118" s="763"/>
      <c r="BH118" s="732"/>
      <c r="BI118" s="763"/>
      <c r="BJ118" s="732"/>
      <c r="BK118" s="775"/>
      <c r="BL118" s="775"/>
      <c r="BM118" s="775"/>
      <c r="BN118" s="775"/>
      <c r="BO118" s="775"/>
      <c r="BP118" s="775"/>
      <c r="BQ118" s="775"/>
      <c r="BR118" s="776"/>
      <c r="BS118" s="777"/>
      <c r="BU118" s="1044"/>
      <c r="BV118" s="760" t="s">
        <v>855</v>
      </c>
      <c r="BW118" s="730"/>
      <c r="BX118" s="773"/>
      <c r="BY118" s="726"/>
      <c r="BZ118" s="734"/>
      <c r="CA118" s="762"/>
      <c r="CB118" s="732"/>
      <c r="CC118" s="763"/>
      <c r="CD118" s="732"/>
      <c r="CE118" s="763"/>
      <c r="CF118" s="732"/>
      <c r="CG118" s="763"/>
      <c r="CH118" s="732"/>
      <c r="CI118" s="763"/>
      <c r="CJ118" s="732"/>
      <c r="CK118" s="763"/>
      <c r="CL118" s="732"/>
      <c r="CM118" s="763"/>
      <c r="CN118" s="732"/>
      <c r="CO118" s="763"/>
      <c r="CP118" s="732"/>
      <c r="CQ118" s="763"/>
      <c r="CR118" s="732"/>
      <c r="CS118" s="763"/>
      <c r="CT118" s="732"/>
      <c r="CU118" s="775"/>
      <c r="CV118" s="775"/>
      <c r="CW118" s="775"/>
      <c r="CX118" s="775"/>
      <c r="CY118" s="775"/>
      <c r="CZ118" s="775"/>
      <c r="DA118" s="775"/>
      <c r="DB118" s="776"/>
      <c r="DC118" s="777"/>
      <c r="DE118" s="1044"/>
      <c r="DF118" s="760" t="s">
        <v>855</v>
      </c>
      <c r="DG118" s="730"/>
      <c r="DH118" s="773"/>
      <c r="DI118" s="726"/>
      <c r="DJ118" s="734"/>
      <c r="DK118" s="762"/>
      <c r="DL118" s="732"/>
      <c r="DM118" s="763"/>
      <c r="DN118" s="732"/>
      <c r="DO118" s="763"/>
      <c r="DP118" s="732"/>
      <c r="DQ118" s="763"/>
      <c r="DR118" s="732"/>
      <c r="DS118" s="763"/>
      <c r="DT118" s="732"/>
      <c r="DU118" s="763"/>
      <c r="DV118" s="732"/>
      <c r="DW118" s="763"/>
      <c r="DX118" s="732"/>
      <c r="DY118" s="763"/>
      <c r="DZ118" s="732"/>
      <c r="EA118" s="763"/>
      <c r="EB118" s="732"/>
      <c r="EC118" s="763"/>
      <c r="ED118" s="732"/>
      <c r="EE118" s="775"/>
      <c r="EF118" s="775"/>
      <c r="EG118" s="775"/>
      <c r="EH118" s="775"/>
      <c r="EI118" s="775"/>
      <c r="EJ118" s="775"/>
      <c r="EK118" s="775"/>
      <c r="EL118" s="776"/>
      <c r="EM118" s="777"/>
      <c r="EO118" s="1044"/>
      <c r="EP118" s="760" t="s">
        <v>855</v>
      </c>
      <c r="EQ118" s="730"/>
      <c r="ER118" s="773"/>
      <c r="ES118" s="726"/>
      <c r="ET118" s="734"/>
      <c r="EU118" s="762"/>
      <c r="EV118" s="732"/>
      <c r="EW118" s="763"/>
      <c r="EX118" s="732"/>
      <c r="EY118" s="763"/>
      <c r="EZ118" s="732"/>
      <c r="FA118" s="763"/>
      <c r="FB118" s="732"/>
      <c r="FC118" s="763"/>
      <c r="FD118" s="732"/>
      <c r="FE118" s="763"/>
      <c r="FF118" s="732"/>
      <c r="FG118" s="763"/>
      <c r="FH118" s="732"/>
      <c r="FI118" s="763"/>
      <c r="FJ118" s="732"/>
      <c r="FK118" s="763"/>
      <c r="FL118" s="732"/>
      <c r="FM118" s="763"/>
      <c r="FN118" s="732"/>
      <c r="FO118" s="775"/>
      <c r="FP118" s="775"/>
      <c r="FQ118" s="775"/>
      <c r="FR118" s="775"/>
      <c r="FS118" s="775"/>
      <c r="FT118" s="775"/>
      <c r="FU118" s="775"/>
      <c r="FV118" s="776"/>
      <c r="FW118" s="777"/>
      <c r="FY118" s="1044"/>
      <c r="FZ118" s="760" t="s">
        <v>855</v>
      </c>
      <c r="GA118" s="730"/>
      <c r="GB118" s="773"/>
      <c r="GC118" s="726"/>
      <c r="GD118" s="734">
        <f>F118+AP118+BZ118+DJ118+ET118</f>
        <v>0</v>
      </c>
      <c r="GE118" s="734"/>
      <c r="GF118" s="732"/>
      <c r="GG118" s="734"/>
      <c r="GH118" s="732"/>
      <c r="GI118" s="734"/>
      <c r="GJ118" s="732"/>
      <c r="GK118" s="734"/>
      <c r="GL118" s="732"/>
      <c r="GM118" s="734"/>
      <c r="GN118" s="732"/>
      <c r="GO118" s="734"/>
      <c r="GP118" s="732"/>
      <c r="GQ118" s="734"/>
      <c r="GR118" s="732"/>
      <c r="GS118" s="734"/>
      <c r="GT118" s="732"/>
      <c r="GU118" s="734"/>
      <c r="GV118" s="732"/>
      <c r="GW118" s="734"/>
      <c r="GX118" s="774"/>
      <c r="GY118" s="775"/>
      <c r="GZ118" s="775"/>
      <c r="HA118" s="775"/>
      <c r="HB118" s="775"/>
      <c r="HC118" s="775"/>
      <c r="HD118" s="775"/>
      <c r="HE118" s="775"/>
      <c r="HF118" s="776"/>
      <c r="HG118" s="777"/>
    </row>
    <row r="119" spans="1:215" ht="24" hidden="1" x14ac:dyDescent="0.25">
      <c r="A119" s="1044"/>
      <c r="B119" s="755" t="s">
        <v>856</v>
      </c>
      <c r="C119" s="737">
        <f t="shared" ref="C119:D134" si="873">C33</f>
        <v>1</v>
      </c>
      <c r="D119" s="737">
        <f t="shared" si="873"/>
        <v>7456</v>
      </c>
      <c r="E119" s="738">
        <f t="shared" ref="E119:E141" si="874">ROUNDUP(D119*1.04,0)</f>
        <v>7755</v>
      </c>
      <c r="F119" s="817">
        <f t="shared" ref="F119:F141" si="875">C119*E119</f>
        <v>7755</v>
      </c>
      <c r="G119" s="740">
        <f t="shared" ref="G119:I134" si="876">ROUND(G33,1)</f>
        <v>0</v>
      </c>
      <c r="H119" s="741">
        <f t="shared" ref="H119:J141" si="877">$F119*G119/100</f>
        <v>0</v>
      </c>
      <c r="I119" s="742">
        <f t="shared" si="876"/>
        <v>0</v>
      </c>
      <c r="J119" s="741">
        <f t="shared" si="877"/>
        <v>0</v>
      </c>
      <c r="K119" s="742">
        <f t="shared" ref="K119:K141" si="878">ROUND(K33,1)</f>
        <v>0</v>
      </c>
      <c r="L119" s="741">
        <f t="shared" ref="L119:L141" si="879">$F119*K119/100</f>
        <v>0</v>
      </c>
      <c r="M119" s="742">
        <f t="shared" ref="M119:M141" si="880">ROUND(M33,1)</f>
        <v>23</v>
      </c>
      <c r="N119" s="741">
        <f t="shared" ref="N119:N141" si="881">$F119*M119/100</f>
        <v>1783.65</v>
      </c>
      <c r="O119" s="742">
        <f t="shared" ref="O119:O141" si="882">ROUND(O33,1)</f>
        <v>0</v>
      </c>
      <c r="P119" s="741">
        <f t="shared" ref="P119:P141" si="883">$F119*O119/100</f>
        <v>0</v>
      </c>
      <c r="Q119" s="742">
        <f t="shared" ref="Q119:Q141" si="884">ROUND(Q33,1)</f>
        <v>198</v>
      </c>
      <c r="R119" s="741">
        <f t="shared" ref="R119:R141" si="885">$F119*Q119/100</f>
        <v>15354.9</v>
      </c>
      <c r="S119" s="742">
        <f t="shared" ref="S119:S141" si="886">ROUND(S33,1)</f>
        <v>30</v>
      </c>
      <c r="T119" s="741">
        <f t="shared" ref="T119:T141" si="887">$F119*S119/100</f>
        <v>2326.5</v>
      </c>
      <c r="U119" s="742">
        <f t="shared" ref="U119:U141" si="888">ROUND(U33,1)</f>
        <v>0</v>
      </c>
      <c r="V119" s="741">
        <f t="shared" ref="V119:V141" si="889">$F119*U119/100</f>
        <v>0</v>
      </c>
      <c r="W119" s="742">
        <f t="shared" ref="W119:W141" si="890">ROUND(W33,1)</f>
        <v>0</v>
      </c>
      <c r="X119" s="741">
        <f t="shared" ref="X119:X141" si="891">$F119*W119/100</f>
        <v>0</v>
      </c>
      <c r="Y119" s="742">
        <f t="shared" ref="Y119:Y141" si="892">ROUND(Y33,1)</f>
        <v>0</v>
      </c>
      <c r="Z119" s="741">
        <f t="shared" ref="Z119:Z141" si="893">$F119*Y119/100</f>
        <v>0</v>
      </c>
      <c r="AA119" s="743">
        <f t="shared" ref="AA119:AA141" si="894">IF(((SUM(F119:Z119))&gt;(15279*C119)),0,((15279*C119)-(SUM(F119:Z119))))</f>
        <v>0</v>
      </c>
      <c r="AB119" s="744">
        <f t="shared" ref="AB119:AB141" si="895">F119+H119+J119+L119+N119+P119+R119+T119+V119+X119+Z119+AA119</f>
        <v>27220.05</v>
      </c>
      <c r="AC119" s="745">
        <v>12</v>
      </c>
      <c r="AD119" s="746">
        <f t="shared" ref="AD119:AD141" si="896">AB119*AC119</f>
        <v>326640.59999999998</v>
      </c>
      <c r="AE119" s="747"/>
      <c r="AF119" s="741"/>
      <c r="AG119" s="746">
        <f t="shared" ref="AG119:AG141" si="897">AD119+AE119+AF119</f>
        <v>326640.59999999998</v>
      </c>
      <c r="AH119" s="746">
        <f t="shared" ref="AH119:AH141" si="898">AG119*0.302</f>
        <v>98645.46</v>
      </c>
      <c r="AI119" s="746">
        <f t="shared" ref="AI119:AI141" si="899">AG119+AH119</f>
        <v>425286.06</v>
      </c>
      <c r="AK119" s="1044"/>
      <c r="AL119" s="755" t="s">
        <v>857</v>
      </c>
      <c r="AM119" s="737">
        <f t="shared" ref="AM119:AN134" si="900">AM33</f>
        <v>1</v>
      </c>
      <c r="AN119" s="737">
        <f t="shared" si="900"/>
        <v>7456</v>
      </c>
      <c r="AO119" s="738">
        <f t="shared" ref="AO119:AO141" si="901">ROUNDUP(AN119*1.04,0)</f>
        <v>7755</v>
      </c>
      <c r="AP119" s="817">
        <f t="shared" ref="AP119:AP141" si="902">AM119*AO119</f>
        <v>7755</v>
      </c>
      <c r="AQ119" s="740">
        <f t="shared" ref="AQ119:AQ141" si="903">ROUND(AQ33,1)</f>
        <v>0</v>
      </c>
      <c r="AR119" s="741">
        <f t="shared" ref="AR119:AR141" si="904">$AP119*AQ119/100</f>
        <v>0</v>
      </c>
      <c r="AS119" s="742">
        <f t="shared" ref="AS119:AS141" si="905">ROUND(AS33,1)</f>
        <v>4</v>
      </c>
      <c r="AT119" s="741">
        <f t="shared" ref="AT119:AT141" si="906">$AP119*AS119/100</f>
        <v>310.2</v>
      </c>
      <c r="AU119" s="742">
        <f t="shared" ref="AU119:AU141" si="907">ROUND(AU33,1)</f>
        <v>0</v>
      </c>
      <c r="AV119" s="741">
        <f t="shared" ref="AV119:AV141" si="908">$AP119*AU119/100</f>
        <v>0</v>
      </c>
      <c r="AW119" s="742">
        <f t="shared" ref="AW119:AW141" si="909">ROUND(AW33,1)</f>
        <v>0</v>
      </c>
      <c r="AX119" s="741">
        <f t="shared" ref="AX119:AX141" si="910">$AP119*AW119/100</f>
        <v>0</v>
      </c>
      <c r="AY119" s="742">
        <f t="shared" ref="AY119:AY141" si="911">ROUND(AY33,1)</f>
        <v>0</v>
      </c>
      <c r="AZ119" s="741">
        <f t="shared" ref="AZ119:AZ141" si="912">$AP119*AY119/100</f>
        <v>0</v>
      </c>
      <c r="BA119" s="742">
        <f t="shared" ref="BA119:BA141" si="913">ROUND(BA33,1)</f>
        <v>195</v>
      </c>
      <c r="BB119" s="741">
        <f t="shared" ref="BB119:BB141" si="914">$AP119*BA119/100</f>
        <v>15122.25</v>
      </c>
      <c r="BC119" s="742">
        <f t="shared" ref="BC119:BC141" si="915">ROUND(BC33,1)</f>
        <v>15</v>
      </c>
      <c r="BD119" s="741">
        <f t="shared" ref="BD119:BD141" si="916">$AP119*BC119/100</f>
        <v>1163.25</v>
      </c>
      <c r="BE119" s="742">
        <f t="shared" ref="BE119:BE141" si="917">ROUND(BE33,1)</f>
        <v>0</v>
      </c>
      <c r="BF119" s="741">
        <f t="shared" ref="BF119:BF141" si="918">$AP119*BE119/100</f>
        <v>0</v>
      </c>
      <c r="BG119" s="742">
        <f t="shared" ref="BG119:BG141" si="919">ROUND(BG33,1)</f>
        <v>0</v>
      </c>
      <c r="BH119" s="741">
        <f t="shared" ref="BH119:BH141" si="920">$AP119*BG119/100</f>
        <v>0</v>
      </c>
      <c r="BI119" s="742">
        <f t="shared" ref="BI119:BI141" si="921">ROUND(BI33,1)</f>
        <v>0</v>
      </c>
      <c r="BJ119" s="741">
        <f t="shared" ref="BJ119:BJ141" si="922">$AP119*BI119/100</f>
        <v>0</v>
      </c>
      <c r="BK119" s="743">
        <f t="shared" ref="BK119:BK120" si="923">IF(((SUM(AP119:BJ119))&gt;(15279*AM119)),0,((15279*AM119)-(SUM(AP119:BJ119))))</f>
        <v>0</v>
      </c>
      <c r="BL119" s="744">
        <f t="shared" ref="BL119:BL141" si="924">AP119+AR119+AT119+AV119+AX119+AZ119+BB119+BD119+BF119+BH119+BJ119+BK119</f>
        <v>24350.7</v>
      </c>
      <c r="BM119" s="745">
        <v>12</v>
      </c>
      <c r="BN119" s="746">
        <f t="shared" ref="BN119:BN141" si="925">BL119*BM119</f>
        <v>292208.40000000002</v>
      </c>
      <c r="BO119" s="747"/>
      <c r="BP119" s="741"/>
      <c r="BQ119" s="746">
        <f t="shared" ref="BQ119:BQ141" si="926">BN119+BO119+BP119</f>
        <v>292208.40000000002</v>
      </c>
      <c r="BR119" s="746">
        <f t="shared" ref="BR119:BR141" si="927">BQ119*0.302</f>
        <v>88246.94</v>
      </c>
      <c r="BS119" s="746">
        <f t="shared" ref="BS119:BS141" si="928">BQ119+BR119</f>
        <v>380455.34</v>
      </c>
      <c r="BU119" s="1044"/>
      <c r="BV119" s="755" t="s">
        <v>856</v>
      </c>
      <c r="BW119" s="737">
        <f t="shared" ref="BW119:BX134" si="929">BW33</f>
        <v>2</v>
      </c>
      <c r="BX119" s="737">
        <f t="shared" si="929"/>
        <v>7456</v>
      </c>
      <c r="BY119" s="738">
        <f t="shared" ref="BY119:BY141" si="930">ROUNDUP(BX119*1.04,0)</f>
        <v>7755</v>
      </c>
      <c r="BZ119" s="817">
        <f t="shared" ref="BZ119:BZ141" si="931">BW119*BY119</f>
        <v>15510</v>
      </c>
      <c r="CA119" s="740">
        <f t="shared" ref="CA119:CA141" si="932">ROUND(CA33,1)</f>
        <v>0</v>
      </c>
      <c r="CB119" s="741">
        <f t="shared" ref="CB119:CD141" si="933">$BZ119*CA119/100</f>
        <v>0</v>
      </c>
      <c r="CC119" s="742">
        <f t="shared" ref="CC119:CC141" si="934">ROUND(CC33,1)</f>
        <v>0</v>
      </c>
      <c r="CD119" s="741">
        <f t="shared" si="933"/>
        <v>0</v>
      </c>
      <c r="CE119" s="742">
        <f t="shared" ref="CE119:CE141" si="935">ROUND(CE33,1)</f>
        <v>0</v>
      </c>
      <c r="CF119" s="741">
        <f t="shared" ref="CF119:CF141" si="936">$BZ119*CE119/100</f>
        <v>0</v>
      </c>
      <c r="CG119" s="742">
        <f t="shared" ref="CG119:CG141" si="937">ROUND(CG33,1)</f>
        <v>50</v>
      </c>
      <c r="CH119" s="741">
        <f t="shared" ref="CH119:CH141" si="938">$BZ119*CG119/100</f>
        <v>7755</v>
      </c>
      <c r="CI119" s="742">
        <f t="shared" ref="CI119:CI141" si="939">ROUND(CI33,1)</f>
        <v>0</v>
      </c>
      <c r="CJ119" s="741">
        <f t="shared" ref="CJ119:CJ141" si="940">$BZ119*CI119/100</f>
        <v>0</v>
      </c>
      <c r="CK119" s="742">
        <f t="shared" ref="CK119:CK141" si="941">ROUND(CK33,1)</f>
        <v>0</v>
      </c>
      <c r="CL119" s="741">
        <f t="shared" ref="CL119:CL141" si="942">$BZ119*CK119/100</f>
        <v>0</v>
      </c>
      <c r="CM119" s="742">
        <f t="shared" ref="CM119:CM141" si="943">ROUND(CM33,1)</f>
        <v>15</v>
      </c>
      <c r="CN119" s="741">
        <f t="shared" ref="CN119:CN141" si="944">$BZ119*CM119/100</f>
        <v>2326.5</v>
      </c>
      <c r="CO119" s="742">
        <f t="shared" ref="CO119:CO141" si="945">ROUND(CO33,1)</f>
        <v>0</v>
      </c>
      <c r="CP119" s="741">
        <f t="shared" ref="CP119:CP141" si="946">$BZ119*CO119/100</f>
        <v>0</v>
      </c>
      <c r="CQ119" s="742">
        <f t="shared" ref="CQ119:CQ141" si="947">ROUND(CQ33,1)</f>
        <v>0</v>
      </c>
      <c r="CR119" s="741">
        <f t="shared" ref="CR119:CR141" si="948">$BZ119*CQ119/100</f>
        <v>0</v>
      </c>
      <c r="CS119" s="742">
        <f t="shared" ref="CS119:CS141" si="949">ROUND(CS33,1)</f>
        <v>0</v>
      </c>
      <c r="CT119" s="741">
        <f t="shared" ref="CT119:CT141" si="950">$BZ119*CS119/100</f>
        <v>0</v>
      </c>
      <c r="CU119" s="743">
        <f t="shared" ref="CU119:CU141" si="951">IF(((SUM(BZ119:CT119))&gt;(15279*BW119)),0,((15279*BW119)-(SUM(BZ119:CT119))))</f>
        <v>4901.5</v>
      </c>
      <c r="CV119" s="744">
        <f t="shared" ref="CV119:CV141" si="952">BZ119+CB119+CD119+CF119+CH119+CJ119+CL119+CN119+CP119+CR119+CT119+CU119</f>
        <v>30493</v>
      </c>
      <c r="CW119" s="745">
        <v>12</v>
      </c>
      <c r="CX119" s="746">
        <f t="shared" ref="CX119:CX141" si="953">CV119*CW119</f>
        <v>365916</v>
      </c>
      <c r="CY119" s="747"/>
      <c r="CZ119" s="741"/>
      <c r="DA119" s="746">
        <f t="shared" ref="DA119:DA141" si="954">CX119+CY119+CZ119</f>
        <v>365916</v>
      </c>
      <c r="DB119" s="746">
        <f t="shared" ref="DB119:DB141" si="955">DA119*0.302</f>
        <v>110506.63</v>
      </c>
      <c r="DC119" s="746">
        <f t="shared" ref="DC119:DC141" si="956">DA119+DB119</f>
        <v>476422.63</v>
      </c>
      <c r="DD119" s="750"/>
      <c r="DE119" s="1044"/>
      <c r="DF119" s="755" t="s">
        <v>856</v>
      </c>
      <c r="DG119" s="737">
        <f t="shared" ref="DG119:DH134" si="957">DG33</f>
        <v>0.5</v>
      </c>
      <c r="DH119" s="737">
        <f t="shared" si="957"/>
        <v>7456</v>
      </c>
      <c r="DI119" s="738">
        <f t="shared" ref="DI119:DI141" si="958">ROUNDUP(DH119*1.04,0)</f>
        <v>7755</v>
      </c>
      <c r="DJ119" s="817">
        <f t="shared" ref="DJ119:DJ141" si="959">DG119*DI119</f>
        <v>3877.5</v>
      </c>
      <c r="DK119" s="740">
        <f t="shared" ref="DK119:DK141" si="960">ROUND(DK33,1)</f>
        <v>0</v>
      </c>
      <c r="DL119" s="741">
        <f t="shared" ref="DL119:DN141" si="961">$DJ119*DK119/100</f>
        <v>0</v>
      </c>
      <c r="DM119" s="742">
        <f t="shared" ref="DM119:DM141" si="962">ROUND(DM33,1)</f>
        <v>0</v>
      </c>
      <c r="DN119" s="741">
        <f t="shared" si="961"/>
        <v>0</v>
      </c>
      <c r="DO119" s="742">
        <f t="shared" ref="DO119:DO141" si="963">ROUND(DO33,1)</f>
        <v>0</v>
      </c>
      <c r="DP119" s="741">
        <f t="shared" ref="DP119:DP141" si="964">$DJ119*DO119/100</f>
        <v>0</v>
      </c>
      <c r="DQ119" s="742">
        <f t="shared" ref="DQ119:DQ141" si="965">ROUND(DQ33,1)</f>
        <v>0</v>
      </c>
      <c r="DR119" s="741">
        <f t="shared" ref="DR119:DR141" si="966">$DJ119*DQ119/100</f>
        <v>0</v>
      </c>
      <c r="DS119" s="742">
        <f t="shared" ref="DS119:DS141" si="967">ROUND(DS33,1)</f>
        <v>0</v>
      </c>
      <c r="DT119" s="741">
        <f t="shared" ref="DT119:DT141" si="968">$DJ119*DS119/100</f>
        <v>0</v>
      </c>
      <c r="DU119" s="742">
        <f t="shared" ref="DU119:DU141" si="969">ROUND(DU33,1)</f>
        <v>77.2</v>
      </c>
      <c r="DV119" s="741">
        <f t="shared" ref="DV119:DV141" si="970">$DJ119*DU119/100</f>
        <v>2993.43</v>
      </c>
      <c r="DW119" s="742">
        <f t="shared" ref="DW119:DW141" si="971">ROUND(DW33,1)</f>
        <v>30</v>
      </c>
      <c r="DX119" s="741">
        <f t="shared" ref="DX119:DX141" si="972">$DJ119*DW119/100</f>
        <v>1163.25</v>
      </c>
      <c r="DY119" s="742">
        <f t="shared" ref="DY119:DY141" si="973">ROUND(DY33,1)</f>
        <v>0</v>
      </c>
      <c r="DZ119" s="741">
        <f t="shared" ref="DZ119:DZ141" si="974">$DJ119*DY119/100</f>
        <v>0</v>
      </c>
      <c r="EA119" s="742">
        <f t="shared" ref="EA119:EA141" si="975">ROUND(EA33,1)</f>
        <v>0</v>
      </c>
      <c r="EB119" s="741">
        <f t="shared" ref="EB119:EB141" si="976">$DJ119*EA119/100</f>
        <v>0</v>
      </c>
      <c r="EC119" s="742">
        <f t="shared" ref="EC119:EC141" si="977">ROUND(EC33,1)</f>
        <v>0</v>
      </c>
      <c r="ED119" s="741">
        <f t="shared" ref="ED119:ED141" si="978">$DJ119*EC119/100</f>
        <v>0</v>
      </c>
      <c r="EE119" s="743">
        <f t="shared" ref="EE119:EE128" si="979">IF(((SUM(DJ119:ED119))&gt;(15279*DG119)),0,((15279*DG119)-(SUM(DJ119:ED119))))</f>
        <v>0</v>
      </c>
      <c r="EF119" s="744">
        <f t="shared" ref="EF119:EF141" si="980">DJ119+DL119+DN119+DP119+DR119+DT119+DV119+DX119+DZ119+EB119+ED119+EE119</f>
        <v>8034.18</v>
      </c>
      <c r="EG119" s="745">
        <v>12</v>
      </c>
      <c r="EH119" s="746">
        <f t="shared" ref="EH119:EH141" si="981">EF119*EG119</f>
        <v>96410.16</v>
      </c>
      <c r="EI119" s="747"/>
      <c r="EJ119" s="741"/>
      <c r="EK119" s="746">
        <f t="shared" ref="EK119:EK141" si="982">EH119+EI119+EJ119</f>
        <v>96410.16</v>
      </c>
      <c r="EL119" s="746">
        <f t="shared" ref="EL119:EL141" si="983">EK119*0.302</f>
        <v>29115.87</v>
      </c>
      <c r="EM119" s="746">
        <f t="shared" ref="EM119:EM141" si="984">EK119+EL119</f>
        <v>125526.03</v>
      </c>
      <c r="EO119" s="1044"/>
      <c r="EP119" s="755" t="s">
        <v>856</v>
      </c>
      <c r="EQ119" s="737">
        <f t="shared" ref="EQ119:ER134" si="985">EQ33</f>
        <v>1</v>
      </c>
      <c r="ER119" s="737">
        <f t="shared" si="985"/>
        <v>7456</v>
      </c>
      <c r="ES119" s="738">
        <f t="shared" ref="ES119:ES141" si="986">ROUNDUP(ER119*1.04,0)</f>
        <v>7755</v>
      </c>
      <c r="ET119" s="817">
        <f t="shared" ref="ET119:ET141" si="987">EQ119*ES119</f>
        <v>7755</v>
      </c>
      <c r="EU119" s="740">
        <f t="shared" ref="EU119:EU141" si="988">ROUND(EU33,1)</f>
        <v>0</v>
      </c>
      <c r="EV119" s="741">
        <f t="shared" ref="EV119:EX141" si="989">$ET119*EU119/100</f>
        <v>0</v>
      </c>
      <c r="EW119" s="742">
        <f t="shared" ref="EW119:EW141" si="990">ROUND(EW33,1)</f>
        <v>0</v>
      </c>
      <c r="EX119" s="741">
        <f t="shared" si="989"/>
        <v>0</v>
      </c>
      <c r="EY119" s="742">
        <f t="shared" ref="EY119:EY141" si="991">ROUND(EY33,1)</f>
        <v>0</v>
      </c>
      <c r="EZ119" s="741">
        <f t="shared" ref="EZ119:EZ141" si="992">$ET119*EY119/100</f>
        <v>0</v>
      </c>
      <c r="FA119" s="742">
        <f t="shared" ref="FA119:FA141" si="993">ROUND(FA33,1)</f>
        <v>0</v>
      </c>
      <c r="FB119" s="741">
        <f t="shared" ref="FB119:FB141" si="994">$ET119*FA119/100</f>
        <v>0</v>
      </c>
      <c r="FC119" s="742">
        <f t="shared" ref="FC119:FC141" si="995">ROUND(FC33,1)</f>
        <v>0</v>
      </c>
      <c r="FD119" s="741">
        <f t="shared" ref="FD119:FD141" si="996">$ET119*FC119/100</f>
        <v>0</v>
      </c>
      <c r="FE119" s="742">
        <f t="shared" ref="FE119:FE141" si="997">ROUND(FE33,1)</f>
        <v>200</v>
      </c>
      <c r="FF119" s="741">
        <f t="shared" ref="FF119:FF141" si="998">$ET119*FE119/100</f>
        <v>15510</v>
      </c>
      <c r="FG119" s="742">
        <f t="shared" ref="FG119:FG141" si="999">ROUND(FG33,1)</f>
        <v>15</v>
      </c>
      <c r="FH119" s="741">
        <f t="shared" ref="FH119:FH141" si="1000">$ET119*FG119/100</f>
        <v>1163.25</v>
      </c>
      <c r="FI119" s="742">
        <f t="shared" ref="FI119:FI141" si="1001">ROUND(FI33,1)</f>
        <v>0</v>
      </c>
      <c r="FJ119" s="741">
        <f t="shared" ref="FJ119:FJ141" si="1002">$ET119*FI119/100</f>
        <v>0</v>
      </c>
      <c r="FK119" s="742">
        <f t="shared" ref="FK119:FK141" si="1003">ROUND(FK33,1)</f>
        <v>0</v>
      </c>
      <c r="FL119" s="741">
        <f t="shared" ref="FL119:FL141" si="1004">$ET119*FK119/100</f>
        <v>0</v>
      </c>
      <c r="FM119" s="742">
        <f t="shared" ref="FM119:FM141" si="1005">ROUND(FM33,1)</f>
        <v>0</v>
      </c>
      <c r="FN119" s="741">
        <f t="shared" ref="FN119:FN141" si="1006">$ET119*FM119/100</f>
        <v>0</v>
      </c>
      <c r="FO119" s="743">
        <f t="shared" ref="FO119:FO120" si="1007">IF(((SUM(ET119:FN119))&gt;(15279*EQ119)),0,((15279*EQ119)-(SUM(ET119:FN119))))</f>
        <v>0</v>
      </c>
      <c r="FP119" s="744">
        <f t="shared" ref="FP119:FP141" si="1008">ET119+EV119+EX119+EZ119+FB119+FD119+FF119+FH119+FJ119+FL119+FN119+FO119</f>
        <v>24428.25</v>
      </c>
      <c r="FQ119" s="745">
        <v>12</v>
      </c>
      <c r="FR119" s="746">
        <f t="shared" ref="FR119:FR141" si="1009">FP119*FQ119</f>
        <v>293139</v>
      </c>
      <c r="FS119" s="747"/>
      <c r="FT119" s="741"/>
      <c r="FU119" s="746">
        <f t="shared" ref="FU119:FU141" si="1010">FR119+FS119+FT119</f>
        <v>293139</v>
      </c>
      <c r="FV119" s="746">
        <f t="shared" ref="FV119:FV141" si="1011">FU119*0.302</f>
        <v>88527.98</v>
      </c>
      <c r="FW119" s="746">
        <f t="shared" ref="FW119:FW141" si="1012">FU119+FV119</f>
        <v>381666.98</v>
      </c>
      <c r="FY119" s="1044"/>
      <c r="FZ119" s="755" t="s">
        <v>856</v>
      </c>
      <c r="GA119" s="737">
        <f t="shared" ref="GA119:GB134" si="1013">GA33</f>
        <v>5.5</v>
      </c>
      <c r="GB119" s="737">
        <f t="shared" si="1013"/>
        <v>7456</v>
      </c>
      <c r="GC119" s="738">
        <f t="shared" ref="GC119:GC141" si="1014">ROUNDUP(GB119*1.04,0)</f>
        <v>7755</v>
      </c>
      <c r="GD119" s="743">
        <f t="shared" ref="GD119:GD141" si="1015">F119+AP119+BZ119+DJ119+ET119</f>
        <v>42652.5</v>
      </c>
      <c r="GE119" s="743"/>
      <c r="GF119" s="737">
        <f t="shared" ref="GF119:GF141" si="1016">H119+AR119+CB119+DL119+EV119</f>
        <v>0</v>
      </c>
      <c r="GG119" s="743"/>
      <c r="GH119" s="737">
        <f t="shared" ref="GH119:GH141" si="1017">J119+AT119+CD119+DN119+EX119</f>
        <v>310.2</v>
      </c>
      <c r="GI119" s="743"/>
      <c r="GJ119" s="737">
        <f t="shared" ref="GJ119:GJ141" si="1018">L119+AV119+CF119+DP119+EZ119</f>
        <v>0</v>
      </c>
      <c r="GK119" s="743"/>
      <c r="GL119" s="737">
        <f t="shared" ref="GL119:GL141" si="1019">N119+AX119+CH119+DR119+FB119</f>
        <v>9538.65</v>
      </c>
      <c r="GM119" s="743"/>
      <c r="GN119" s="737">
        <f t="shared" ref="GN119:GN141" si="1020">P119+AZ119+CJ119+DT119+FD119</f>
        <v>0</v>
      </c>
      <c r="GO119" s="743"/>
      <c r="GP119" s="737">
        <f t="shared" ref="GP119:GP141" si="1021">R119+BB119+CL119+DV119+FF119</f>
        <v>48980.58</v>
      </c>
      <c r="GQ119" s="743"/>
      <c r="GR119" s="737">
        <f t="shared" ref="GR119:GR141" si="1022">T119+BD119+CN119+DX119+FH119</f>
        <v>8142.75</v>
      </c>
      <c r="GS119" s="743"/>
      <c r="GT119" s="737">
        <f t="shared" ref="GT119:GT141" si="1023">V119+BF119+CP119+DZ119+FJ119</f>
        <v>0</v>
      </c>
      <c r="GU119" s="743"/>
      <c r="GV119" s="737">
        <f t="shared" ref="GV119:GV141" si="1024">X119+BH119+CR119+EB119+FL119</f>
        <v>0</v>
      </c>
      <c r="GW119" s="743"/>
      <c r="GX119" s="737">
        <f t="shared" ref="GX119:GY141" si="1025">Z119+BJ119+CT119+ED119+FN119</f>
        <v>0</v>
      </c>
      <c r="GY119" s="743">
        <f t="shared" si="1025"/>
        <v>4901.5</v>
      </c>
      <c r="GZ119" s="744">
        <f t="shared" ref="GZ119:GZ141" si="1026">GD119+GF119+GH119+GJ119+GL119+GN119+GP119+GR119+GT119+GV119+GX119+GY119</f>
        <v>114526.18</v>
      </c>
      <c r="HA119" s="745">
        <v>12</v>
      </c>
      <c r="HB119" s="746">
        <f t="shared" ref="HB119:HB141" si="1027">GZ119*HA119</f>
        <v>1374314.16</v>
      </c>
      <c r="HC119" s="737">
        <f t="shared" ref="HC119:HD141" si="1028">AE119+BO119+CY119+EI119+FS119</f>
        <v>0</v>
      </c>
      <c r="HD119" s="737">
        <f t="shared" si="1028"/>
        <v>0</v>
      </c>
      <c r="HE119" s="746">
        <f t="shared" ref="HE119:HE141" si="1029">HB119+HC119+HD119</f>
        <v>1374314.16</v>
      </c>
      <c r="HF119" s="746">
        <f t="shared" ref="HF119:HF141" si="1030">HE119*0.302</f>
        <v>415042.88</v>
      </c>
      <c r="HG119" s="746">
        <f t="shared" ref="HG119:HG141" si="1031">HE119+HF119</f>
        <v>1789357.04</v>
      </c>
    </row>
    <row r="120" spans="1:215" hidden="1" x14ac:dyDescent="0.25">
      <c r="A120" s="1044"/>
      <c r="B120" s="755" t="s">
        <v>858</v>
      </c>
      <c r="C120" s="737">
        <f t="shared" si="873"/>
        <v>1</v>
      </c>
      <c r="D120" s="737">
        <f t="shared" si="873"/>
        <v>7103</v>
      </c>
      <c r="E120" s="738">
        <f t="shared" si="874"/>
        <v>7388</v>
      </c>
      <c r="F120" s="817">
        <f t="shared" si="875"/>
        <v>7388</v>
      </c>
      <c r="G120" s="740">
        <f t="shared" si="876"/>
        <v>0</v>
      </c>
      <c r="H120" s="741">
        <f t="shared" si="877"/>
        <v>0</v>
      </c>
      <c r="I120" s="742">
        <f t="shared" si="876"/>
        <v>0</v>
      </c>
      <c r="J120" s="741">
        <f t="shared" si="877"/>
        <v>0</v>
      </c>
      <c r="K120" s="742">
        <f t="shared" si="878"/>
        <v>0</v>
      </c>
      <c r="L120" s="741">
        <f t="shared" si="879"/>
        <v>0</v>
      </c>
      <c r="M120" s="742">
        <f t="shared" si="880"/>
        <v>23</v>
      </c>
      <c r="N120" s="741">
        <f t="shared" si="881"/>
        <v>1699.24</v>
      </c>
      <c r="O120" s="742">
        <f t="shared" si="882"/>
        <v>0</v>
      </c>
      <c r="P120" s="741">
        <f t="shared" si="883"/>
        <v>0</v>
      </c>
      <c r="Q120" s="742">
        <f t="shared" si="884"/>
        <v>198</v>
      </c>
      <c r="R120" s="741">
        <f t="shared" si="885"/>
        <v>14628.24</v>
      </c>
      <c r="S120" s="742">
        <f t="shared" si="886"/>
        <v>30</v>
      </c>
      <c r="T120" s="741">
        <f t="shared" si="887"/>
        <v>2216.4</v>
      </c>
      <c r="U120" s="742">
        <f t="shared" si="888"/>
        <v>0</v>
      </c>
      <c r="V120" s="741">
        <f t="shared" si="889"/>
        <v>0</v>
      </c>
      <c r="W120" s="742">
        <f t="shared" si="890"/>
        <v>0</v>
      </c>
      <c r="X120" s="741">
        <f t="shared" si="891"/>
        <v>0</v>
      </c>
      <c r="Y120" s="742">
        <f t="shared" si="892"/>
        <v>0</v>
      </c>
      <c r="Z120" s="741">
        <f t="shared" si="893"/>
        <v>0</v>
      </c>
      <c r="AA120" s="743">
        <f t="shared" si="894"/>
        <v>0</v>
      </c>
      <c r="AB120" s="744">
        <f t="shared" si="895"/>
        <v>25931.88</v>
      </c>
      <c r="AC120" s="745">
        <v>12</v>
      </c>
      <c r="AD120" s="746">
        <f t="shared" si="896"/>
        <v>311182.56</v>
      </c>
      <c r="AE120" s="747"/>
      <c r="AF120" s="741"/>
      <c r="AG120" s="746">
        <f t="shared" si="897"/>
        <v>311182.56</v>
      </c>
      <c r="AH120" s="746">
        <f t="shared" si="898"/>
        <v>93977.13</v>
      </c>
      <c r="AI120" s="746">
        <f t="shared" si="899"/>
        <v>405159.69</v>
      </c>
      <c r="AK120" s="1044"/>
      <c r="AL120" s="755" t="s">
        <v>858</v>
      </c>
      <c r="AM120" s="737">
        <f t="shared" si="900"/>
        <v>0</v>
      </c>
      <c r="AN120" s="737">
        <f t="shared" si="900"/>
        <v>7103</v>
      </c>
      <c r="AO120" s="738">
        <f t="shared" si="901"/>
        <v>7388</v>
      </c>
      <c r="AP120" s="817">
        <f t="shared" si="902"/>
        <v>0</v>
      </c>
      <c r="AQ120" s="740">
        <f t="shared" si="903"/>
        <v>0</v>
      </c>
      <c r="AR120" s="741">
        <f t="shared" si="904"/>
        <v>0</v>
      </c>
      <c r="AS120" s="742">
        <f t="shared" si="905"/>
        <v>0</v>
      </c>
      <c r="AT120" s="741">
        <f t="shared" si="906"/>
        <v>0</v>
      </c>
      <c r="AU120" s="742">
        <f t="shared" si="907"/>
        <v>0</v>
      </c>
      <c r="AV120" s="741">
        <f t="shared" si="908"/>
        <v>0</v>
      </c>
      <c r="AW120" s="742">
        <f t="shared" si="909"/>
        <v>0</v>
      </c>
      <c r="AX120" s="741">
        <f t="shared" si="910"/>
        <v>0</v>
      </c>
      <c r="AY120" s="742">
        <f t="shared" si="911"/>
        <v>0</v>
      </c>
      <c r="AZ120" s="741">
        <f t="shared" si="912"/>
        <v>0</v>
      </c>
      <c r="BA120" s="742">
        <f t="shared" si="913"/>
        <v>0</v>
      </c>
      <c r="BB120" s="741">
        <f t="shared" si="914"/>
        <v>0</v>
      </c>
      <c r="BC120" s="742">
        <f t="shared" si="915"/>
        <v>0</v>
      </c>
      <c r="BD120" s="741">
        <f t="shared" si="916"/>
        <v>0</v>
      </c>
      <c r="BE120" s="742">
        <f t="shared" si="917"/>
        <v>0</v>
      </c>
      <c r="BF120" s="741">
        <f t="shared" si="918"/>
        <v>0</v>
      </c>
      <c r="BG120" s="742">
        <f t="shared" si="919"/>
        <v>0</v>
      </c>
      <c r="BH120" s="741">
        <f t="shared" si="920"/>
        <v>0</v>
      </c>
      <c r="BI120" s="742">
        <f t="shared" si="921"/>
        <v>0</v>
      </c>
      <c r="BJ120" s="741">
        <f t="shared" si="922"/>
        <v>0</v>
      </c>
      <c r="BK120" s="743">
        <f t="shared" si="923"/>
        <v>0</v>
      </c>
      <c r="BL120" s="744">
        <f t="shared" si="924"/>
        <v>0</v>
      </c>
      <c r="BM120" s="745">
        <v>12</v>
      </c>
      <c r="BN120" s="746">
        <f t="shared" si="925"/>
        <v>0</v>
      </c>
      <c r="BO120" s="747"/>
      <c r="BP120" s="741"/>
      <c r="BQ120" s="746">
        <f t="shared" si="926"/>
        <v>0</v>
      </c>
      <c r="BR120" s="746">
        <f t="shared" si="927"/>
        <v>0</v>
      </c>
      <c r="BS120" s="746">
        <f t="shared" si="928"/>
        <v>0</v>
      </c>
      <c r="BU120" s="1044"/>
      <c r="BV120" s="755" t="s">
        <v>858</v>
      </c>
      <c r="BW120" s="737">
        <f t="shared" si="929"/>
        <v>0</v>
      </c>
      <c r="BX120" s="737">
        <f t="shared" si="929"/>
        <v>7103</v>
      </c>
      <c r="BY120" s="738">
        <f t="shared" si="930"/>
        <v>7388</v>
      </c>
      <c r="BZ120" s="817">
        <f t="shared" si="931"/>
        <v>0</v>
      </c>
      <c r="CA120" s="740">
        <f t="shared" si="932"/>
        <v>0</v>
      </c>
      <c r="CB120" s="741">
        <f t="shared" si="933"/>
        <v>0</v>
      </c>
      <c r="CC120" s="742">
        <f t="shared" si="934"/>
        <v>0</v>
      </c>
      <c r="CD120" s="741">
        <f t="shared" si="933"/>
        <v>0</v>
      </c>
      <c r="CE120" s="742">
        <f t="shared" si="935"/>
        <v>0</v>
      </c>
      <c r="CF120" s="741">
        <f t="shared" si="936"/>
        <v>0</v>
      </c>
      <c r="CG120" s="742">
        <f t="shared" si="937"/>
        <v>0</v>
      </c>
      <c r="CH120" s="741">
        <f t="shared" si="938"/>
        <v>0</v>
      </c>
      <c r="CI120" s="742">
        <f t="shared" si="939"/>
        <v>0</v>
      </c>
      <c r="CJ120" s="741">
        <f t="shared" si="940"/>
        <v>0</v>
      </c>
      <c r="CK120" s="742">
        <f t="shared" si="941"/>
        <v>0</v>
      </c>
      <c r="CL120" s="741">
        <f t="shared" si="942"/>
        <v>0</v>
      </c>
      <c r="CM120" s="742">
        <f t="shared" si="943"/>
        <v>0</v>
      </c>
      <c r="CN120" s="741">
        <f t="shared" si="944"/>
        <v>0</v>
      </c>
      <c r="CO120" s="742">
        <f t="shared" si="945"/>
        <v>0</v>
      </c>
      <c r="CP120" s="741">
        <f t="shared" si="946"/>
        <v>0</v>
      </c>
      <c r="CQ120" s="742">
        <f t="shared" si="947"/>
        <v>0</v>
      </c>
      <c r="CR120" s="741">
        <f t="shared" si="948"/>
        <v>0</v>
      </c>
      <c r="CS120" s="742">
        <f t="shared" si="949"/>
        <v>0</v>
      </c>
      <c r="CT120" s="741">
        <f t="shared" si="950"/>
        <v>0</v>
      </c>
      <c r="CU120" s="743">
        <f t="shared" si="951"/>
        <v>0</v>
      </c>
      <c r="CV120" s="744">
        <f t="shared" si="952"/>
        <v>0</v>
      </c>
      <c r="CW120" s="745">
        <v>12</v>
      </c>
      <c r="CX120" s="746">
        <f t="shared" si="953"/>
        <v>0</v>
      </c>
      <c r="CY120" s="747"/>
      <c r="CZ120" s="741"/>
      <c r="DA120" s="746">
        <f t="shared" si="954"/>
        <v>0</v>
      </c>
      <c r="DB120" s="746">
        <f t="shared" si="955"/>
        <v>0</v>
      </c>
      <c r="DC120" s="746">
        <f t="shared" si="956"/>
        <v>0</v>
      </c>
      <c r="DD120" s="750"/>
      <c r="DE120" s="1044"/>
      <c r="DF120" s="755" t="s">
        <v>858</v>
      </c>
      <c r="DG120" s="737">
        <f t="shared" si="957"/>
        <v>0</v>
      </c>
      <c r="DH120" s="737">
        <f t="shared" si="957"/>
        <v>7103</v>
      </c>
      <c r="DI120" s="738">
        <f t="shared" si="958"/>
        <v>7388</v>
      </c>
      <c r="DJ120" s="817">
        <f t="shared" si="959"/>
        <v>0</v>
      </c>
      <c r="DK120" s="740">
        <f t="shared" si="960"/>
        <v>0</v>
      </c>
      <c r="DL120" s="741">
        <f t="shared" si="961"/>
        <v>0</v>
      </c>
      <c r="DM120" s="742">
        <f t="shared" si="962"/>
        <v>0</v>
      </c>
      <c r="DN120" s="741">
        <f t="shared" si="961"/>
        <v>0</v>
      </c>
      <c r="DO120" s="742">
        <f t="shared" si="963"/>
        <v>0</v>
      </c>
      <c r="DP120" s="741">
        <f t="shared" si="964"/>
        <v>0</v>
      </c>
      <c r="DQ120" s="742">
        <f t="shared" si="965"/>
        <v>0</v>
      </c>
      <c r="DR120" s="741">
        <f t="shared" si="966"/>
        <v>0</v>
      </c>
      <c r="DS120" s="742">
        <f t="shared" si="967"/>
        <v>0</v>
      </c>
      <c r="DT120" s="741">
        <f t="shared" si="968"/>
        <v>0</v>
      </c>
      <c r="DU120" s="742">
        <f t="shared" si="969"/>
        <v>0</v>
      </c>
      <c r="DV120" s="741">
        <f t="shared" si="970"/>
        <v>0</v>
      </c>
      <c r="DW120" s="742">
        <f t="shared" si="971"/>
        <v>0</v>
      </c>
      <c r="DX120" s="741">
        <f t="shared" si="972"/>
        <v>0</v>
      </c>
      <c r="DY120" s="742">
        <f t="shared" si="973"/>
        <v>0</v>
      </c>
      <c r="DZ120" s="741">
        <f t="shared" si="974"/>
        <v>0</v>
      </c>
      <c r="EA120" s="742">
        <f t="shared" si="975"/>
        <v>0</v>
      </c>
      <c r="EB120" s="741">
        <f t="shared" si="976"/>
        <v>0</v>
      </c>
      <c r="EC120" s="742">
        <f t="shared" si="977"/>
        <v>0</v>
      </c>
      <c r="ED120" s="741">
        <f t="shared" si="978"/>
        <v>0</v>
      </c>
      <c r="EE120" s="743">
        <f t="shared" si="979"/>
        <v>0</v>
      </c>
      <c r="EF120" s="744">
        <f t="shared" si="980"/>
        <v>0</v>
      </c>
      <c r="EG120" s="745">
        <v>12</v>
      </c>
      <c r="EH120" s="746">
        <f t="shared" si="981"/>
        <v>0</v>
      </c>
      <c r="EI120" s="747"/>
      <c r="EJ120" s="741"/>
      <c r="EK120" s="746">
        <f t="shared" si="982"/>
        <v>0</v>
      </c>
      <c r="EL120" s="746">
        <f t="shared" si="983"/>
        <v>0</v>
      </c>
      <c r="EM120" s="746">
        <f t="shared" si="984"/>
        <v>0</v>
      </c>
      <c r="EO120" s="1044"/>
      <c r="EP120" s="755" t="s">
        <v>858</v>
      </c>
      <c r="EQ120" s="737">
        <f t="shared" si="985"/>
        <v>0</v>
      </c>
      <c r="ER120" s="737">
        <f t="shared" si="985"/>
        <v>7103</v>
      </c>
      <c r="ES120" s="738">
        <f t="shared" si="986"/>
        <v>7388</v>
      </c>
      <c r="ET120" s="817">
        <f t="shared" si="987"/>
        <v>0</v>
      </c>
      <c r="EU120" s="740">
        <f t="shared" si="988"/>
        <v>0</v>
      </c>
      <c r="EV120" s="741">
        <f t="shared" si="989"/>
        <v>0</v>
      </c>
      <c r="EW120" s="742">
        <f t="shared" si="990"/>
        <v>0</v>
      </c>
      <c r="EX120" s="741">
        <f t="shared" si="989"/>
        <v>0</v>
      </c>
      <c r="EY120" s="742">
        <f t="shared" si="991"/>
        <v>0</v>
      </c>
      <c r="EZ120" s="741">
        <f t="shared" si="992"/>
        <v>0</v>
      </c>
      <c r="FA120" s="742">
        <f t="shared" si="993"/>
        <v>0</v>
      </c>
      <c r="FB120" s="741">
        <f t="shared" si="994"/>
        <v>0</v>
      </c>
      <c r="FC120" s="742">
        <f t="shared" si="995"/>
        <v>0</v>
      </c>
      <c r="FD120" s="741">
        <f t="shared" si="996"/>
        <v>0</v>
      </c>
      <c r="FE120" s="742">
        <f t="shared" si="997"/>
        <v>0</v>
      </c>
      <c r="FF120" s="741">
        <f t="shared" si="998"/>
        <v>0</v>
      </c>
      <c r="FG120" s="742">
        <f t="shared" si="999"/>
        <v>0</v>
      </c>
      <c r="FH120" s="741">
        <f t="shared" si="1000"/>
        <v>0</v>
      </c>
      <c r="FI120" s="742">
        <f t="shared" si="1001"/>
        <v>0</v>
      </c>
      <c r="FJ120" s="741">
        <f t="shared" si="1002"/>
        <v>0</v>
      </c>
      <c r="FK120" s="742">
        <f t="shared" si="1003"/>
        <v>0</v>
      </c>
      <c r="FL120" s="741">
        <f t="shared" si="1004"/>
        <v>0</v>
      </c>
      <c r="FM120" s="742">
        <f t="shared" si="1005"/>
        <v>0</v>
      </c>
      <c r="FN120" s="741">
        <f t="shared" si="1006"/>
        <v>0</v>
      </c>
      <c r="FO120" s="743">
        <f t="shared" si="1007"/>
        <v>0</v>
      </c>
      <c r="FP120" s="744">
        <f t="shared" si="1008"/>
        <v>0</v>
      </c>
      <c r="FQ120" s="745">
        <v>12</v>
      </c>
      <c r="FR120" s="746">
        <f t="shared" si="1009"/>
        <v>0</v>
      </c>
      <c r="FS120" s="747"/>
      <c r="FT120" s="741"/>
      <c r="FU120" s="746">
        <f t="shared" si="1010"/>
        <v>0</v>
      </c>
      <c r="FV120" s="746">
        <f t="shared" si="1011"/>
        <v>0</v>
      </c>
      <c r="FW120" s="746">
        <f t="shared" si="1012"/>
        <v>0</v>
      </c>
      <c r="FY120" s="1044"/>
      <c r="FZ120" s="755" t="s">
        <v>858</v>
      </c>
      <c r="GA120" s="737">
        <f t="shared" si="1013"/>
        <v>1</v>
      </c>
      <c r="GB120" s="737">
        <f t="shared" si="1013"/>
        <v>7103</v>
      </c>
      <c r="GC120" s="738">
        <f t="shared" si="1014"/>
        <v>7388</v>
      </c>
      <c r="GD120" s="743">
        <f t="shared" si="1015"/>
        <v>7388</v>
      </c>
      <c r="GE120" s="743"/>
      <c r="GF120" s="737">
        <f t="shared" si="1016"/>
        <v>0</v>
      </c>
      <c r="GG120" s="743"/>
      <c r="GH120" s="737">
        <f t="shared" si="1017"/>
        <v>0</v>
      </c>
      <c r="GI120" s="743"/>
      <c r="GJ120" s="737">
        <f t="shared" si="1018"/>
        <v>0</v>
      </c>
      <c r="GK120" s="743"/>
      <c r="GL120" s="737">
        <f t="shared" si="1019"/>
        <v>1699.24</v>
      </c>
      <c r="GM120" s="743"/>
      <c r="GN120" s="737">
        <f t="shared" si="1020"/>
        <v>0</v>
      </c>
      <c r="GO120" s="743"/>
      <c r="GP120" s="737">
        <f t="shared" si="1021"/>
        <v>14628.24</v>
      </c>
      <c r="GQ120" s="743"/>
      <c r="GR120" s="737">
        <f t="shared" si="1022"/>
        <v>2216.4</v>
      </c>
      <c r="GS120" s="743"/>
      <c r="GT120" s="737">
        <f t="shared" si="1023"/>
        <v>0</v>
      </c>
      <c r="GU120" s="743"/>
      <c r="GV120" s="737">
        <f t="shared" si="1024"/>
        <v>0</v>
      </c>
      <c r="GW120" s="743"/>
      <c r="GX120" s="737">
        <f t="shared" si="1025"/>
        <v>0</v>
      </c>
      <c r="GY120" s="743">
        <f t="shared" si="1025"/>
        <v>0</v>
      </c>
      <c r="GZ120" s="744">
        <f t="shared" si="1026"/>
        <v>25931.88</v>
      </c>
      <c r="HA120" s="745">
        <v>12</v>
      </c>
      <c r="HB120" s="746">
        <f t="shared" si="1027"/>
        <v>311182.56</v>
      </c>
      <c r="HC120" s="737">
        <f t="shared" si="1028"/>
        <v>0</v>
      </c>
      <c r="HD120" s="737">
        <f t="shared" si="1028"/>
        <v>0</v>
      </c>
      <c r="HE120" s="746">
        <f t="shared" si="1029"/>
        <v>311182.56</v>
      </c>
      <c r="HF120" s="746">
        <f t="shared" si="1030"/>
        <v>93977.13</v>
      </c>
      <c r="HG120" s="746">
        <f t="shared" si="1031"/>
        <v>405159.69</v>
      </c>
    </row>
    <row r="121" spans="1:215" hidden="1" x14ac:dyDescent="0.25">
      <c r="A121" s="1044"/>
      <c r="B121" s="755" t="s">
        <v>859</v>
      </c>
      <c r="C121" s="737">
        <f t="shared" si="873"/>
        <v>0</v>
      </c>
      <c r="D121" s="737">
        <f t="shared" si="873"/>
        <v>6767</v>
      </c>
      <c r="E121" s="738">
        <f t="shared" si="874"/>
        <v>7038</v>
      </c>
      <c r="F121" s="817">
        <f t="shared" si="875"/>
        <v>0</v>
      </c>
      <c r="G121" s="740">
        <f t="shared" si="876"/>
        <v>0</v>
      </c>
      <c r="H121" s="741">
        <f t="shared" si="877"/>
        <v>0</v>
      </c>
      <c r="I121" s="742">
        <f t="shared" si="876"/>
        <v>0</v>
      </c>
      <c r="J121" s="741">
        <f t="shared" si="877"/>
        <v>0</v>
      </c>
      <c r="K121" s="742">
        <f t="shared" si="878"/>
        <v>0</v>
      </c>
      <c r="L121" s="741">
        <f t="shared" si="879"/>
        <v>0</v>
      </c>
      <c r="M121" s="742">
        <f t="shared" si="880"/>
        <v>0</v>
      </c>
      <c r="N121" s="741">
        <f t="shared" si="881"/>
        <v>0</v>
      </c>
      <c r="O121" s="742">
        <f t="shared" si="882"/>
        <v>0</v>
      </c>
      <c r="P121" s="741">
        <f t="shared" si="883"/>
        <v>0</v>
      </c>
      <c r="Q121" s="742">
        <f t="shared" si="884"/>
        <v>0</v>
      </c>
      <c r="R121" s="741">
        <f t="shared" si="885"/>
        <v>0</v>
      </c>
      <c r="S121" s="742">
        <f t="shared" si="886"/>
        <v>0</v>
      </c>
      <c r="T121" s="741">
        <f t="shared" si="887"/>
        <v>0</v>
      </c>
      <c r="U121" s="742">
        <f t="shared" si="888"/>
        <v>0</v>
      </c>
      <c r="V121" s="741">
        <f t="shared" si="889"/>
        <v>0</v>
      </c>
      <c r="W121" s="742">
        <f t="shared" si="890"/>
        <v>0</v>
      </c>
      <c r="X121" s="741">
        <f t="shared" si="891"/>
        <v>0</v>
      </c>
      <c r="Y121" s="742">
        <f t="shared" si="892"/>
        <v>0</v>
      </c>
      <c r="Z121" s="741">
        <f t="shared" si="893"/>
        <v>0</v>
      </c>
      <c r="AA121" s="743">
        <f t="shared" si="894"/>
        <v>0</v>
      </c>
      <c r="AB121" s="744">
        <f t="shared" si="895"/>
        <v>0</v>
      </c>
      <c r="AC121" s="745">
        <v>12</v>
      </c>
      <c r="AD121" s="746">
        <f t="shared" si="896"/>
        <v>0</v>
      </c>
      <c r="AE121" s="747"/>
      <c r="AF121" s="741"/>
      <c r="AG121" s="746">
        <f t="shared" si="897"/>
        <v>0</v>
      </c>
      <c r="AH121" s="746">
        <f t="shared" si="898"/>
        <v>0</v>
      </c>
      <c r="AI121" s="746">
        <f t="shared" si="899"/>
        <v>0</v>
      </c>
      <c r="AK121" s="1044"/>
      <c r="AL121" s="755" t="s">
        <v>859</v>
      </c>
      <c r="AM121" s="737">
        <f t="shared" si="900"/>
        <v>1</v>
      </c>
      <c r="AN121" s="737">
        <f t="shared" si="900"/>
        <v>6767</v>
      </c>
      <c r="AO121" s="738">
        <f t="shared" si="901"/>
        <v>7038</v>
      </c>
      <c r="AP121" s="817">
        <f t="shared" si="902"/>
        <v>7038</v>
      </c>
      <c r="AQ121" s="740">
        <f t="shared" si="903"/>
        <v>0</v>
      </c>
      <c r="AR121" s="741">
        <f t="shared" si="904"/>
        <v>0</v>
      </c>
      <c r="AS121" s="742">
        <f t="shared" si="905"/>
        <v>0</v>
      </c>
      <c r="AT121" s="741">
        <f t="shared" si="906"/>
        <v>0</v>
      </c>
      <c r="AU121" s="742">
        <f t="shared" si="907"/>
        <v>0</v>
      </c>
      <c r="AV121" s="741">
        <f t="shared" si="908"/>
        <v>0</v>
      </c>
      <c r="AW121" s="742">
        <f t="shared" si="909"/>
        <v>0</v>
      </c>
      <c r="AX121" s="741">
        <f t="shared" si="910"/>
        <v>0</v>
      </c>
      <c r="AY121" s="742">
        <f t="shared" si="911"/>
        <v>0</v>
      </c>
      <c r="AZ121" s="741">
        <f t="shared" si="912"/>
        <v>0</v>
      </c>
      <c r="BA121" s="742">
        <f t="shared" si="913"/>
        <v>164.5</v>
      </c>
      <c r="BB121" s="741">
        <f t="shared" si="914"/>
        <v>11577.51</v>
      </c>
      <c r="BC121" s="742">
        <f t="shared" si="915"/>
        <v>17.5</v>
      </c>
      <c r="BD121" s="741">
        <f t="shared" si="916"/>
        <v>1231.6500000000001</v>
      </c>
      <c r="BE121" s="742">
        <f t="shared" si="917"/>
        <v>0</v>
      </c>
      <c r="BF121" s="741">
        <f t="shared" si="918"/>
        <v>0</v>
      </c>
      <c r="BG121" s="742">
        <f t="shared" si="919"/>
        <v>0</v>
      </c>
      <c r="BH121" s="741">
        <f t="shared" si="920"/>
        <v>0</v>
      </c>
      <c r="BI121" s="742">
        <f t="shared" si="921"/>
        <v>0</v>
      </c>
      <c r="BJ121" s="741">
        <f t="shared" si="922"/>
        <v>0</v>
      </c>
      <c r="BK121" s="743">
        <f t="shared" ref="BK121:BK141" si="1032">IF(((SUM(AP121:BJ121))&gt;(15279*AM121)),0,((15279*AM121)-(SUM(AP121:BJ121))))</f>
        <v>0</v>
      </c>
      <c r="BL121" s="744">
        <f t="shared" si="924"/>
        <v>19847.16</v>
      </c>
      <c r="BM121" s="745">
        <v>12</v>
      </c>
      <c r="BN121" s="746">
        <f t="shared" si="925"/>
        <v>238165.92</v>
      </c>
      <c r="BO121" s="747"/>
      <c r="BP121" s="741"/>
      <c r="BQ121" s="746">
        <f t="shared" si="926"/>
        <v>238165.92</v>
      </c>
      <c r="BR121" s="746">
        <f t="shared" si="927"/>
        <v>71926.11</v>
      </c>
      <c r="BS121" s="746">
        <f t="shared" si="928"/>
        <v>310092.03000000003</v>
      </c>
      <c r="BU121" s="1044"/>
      <c r="BV121" s="755" t="s">
        <v>859</v>
      </c>
      <c r="BW121" s="737">
        <f t="shared" si="929"/>
        <v>0</v>
      </c>
      <c r="BX121" s="737">
        <f t="shared" si="929"/>
        <v>6767</v>
      </c>
      <c r="BY121" s="738">
        <f t="shared" si="930"/>
        <v>7038</v>
      </c>
      <c r="BZ121" s="817">
        <f t="shared" si="931"/>
        <v>0</v>
      </c>
      <c r="CA121" s="740">
        <f t="shared" si="932"/>
        <v>0</v>
      </c>
      <c r="CB121" s="741">
        <f t="shared" si="933"/>
        <v>0</v>
      </c>
      <c r="CC121" s="742">
        <f t="shared" si="934"/>
        <v>0</v>
      </c>
      <c r="CD121" s="741">
        <f t="shared" si="933"/>
        <v>0</v>
      </c>
      <c r="CE121" s="742">
        <f t="shared" si="935"/>
        <v>0</v>
      </c>
      <c r="CF121" s="741">
        <f t="shared" si="936"/>
        <v>0</v>
      </c>
      <c r="CG121" s="742">
        <f t="shared" si="937"/>
        <v>0</v>
      </c>
      <c r="CH121" s="741">
        <f t="shared" si="938"/>
        <v>0</v>
      </c>
      <c r="CI121" s="742">
        <f t="shared" si="939"/>
        <v>0</v>
      </c>
      <c r="CJ121" s="741">
        <f t="shared" si="940"/>
        <v>0</v>
      </c>
      <c r="CK121" s="742">
        <f t="shared" si="941"/>
        <v>0</v>
      </c>
      <c r="CL121" s="741">
        <f t="shared" si="942"/>
        <v>0</v>
      </c>
      <c r="CM121" s="742">
        <f t="shared" si="943"/>
        <v>0</v>
      </c>
      <c r="CN121" s="741">
        <f t="shared" si="944"/>
        <v>0</v>
      </c>
      <c r="CO121" s="742">
        <f t="shared" si="945"/>
        <v>0</v>
      </c>
      <c r="CP121" s="741">
        <f t="shared" si="946"/>
        <v>0</v>
      </c>
      <c r="CQ121" s="742">
        <f t="shared" si="947"/>
        <v>0</v>
      </c>
      <c r="CR121" s="741">
        <f t="shared" si="948"/>
        <v>0</v>
      </c>
      <c r="CS121" s="742">
        <f t="shared" si="949"/>
        <v>0</v>
      </c>
      <c r="CT121" s="741">
        <f t="shared" si="950"/>
        <v>0</v>
      </c>
      <c r="CU121" s="743">
        <f t="shared" si="951"/>
        <v>0</v>
      </c>
      <c r="CV121" s="744">
        <f t="shared" si="952"/>
        <v>0</v>
      </c>
      <c r="CW121" s="745">
        <v>12</v>
      </c>
      <c r="CX121" s="746">
        <f t="shared" si="953"/>
        <v>0</v>
      </c>
      <c r="CY121" s="747"/>
      <c r="CZ121" s="741"/>
      <c r="DA121" s="746">
        <f t="shared" si="954"/>
        <v>0</v>
      </c>
      <c r="DB121" s="746">
        <f t="shared" si="955"/>
        <v>0</v>
      </c>
      <c r="DC121" s="746">
        <f t="shared" si="956"/>
        <v>0</v>
      </c>
      <c r="DD121" s="750"/>
      <c r="DE121" s="1044"/>
      <c r="DF121" s="755" t="s">
        <v>859</v>
      </c>
      <c r="DG121" s="737">
        <f t="shared" si="957"/>
        <v>0</v>
      </c>
      <c r="DH121" s="737">
        <f t="shared" si="957"/>
        <v>6767</v>
      </c>
      <c r="DI121" s="738">
        <f t="shared" si="958"/>
        <v>7038</v>
      </c>
      <c r="DJ121" s="817">
        <f t="shared" si="959"/>
        <v>0</v>
      </c>
      <c r="DK121" s="740">
        <f t="shared" si="960"/>
        <v>0</v>
      </c>
      <c r="DL121" s="741">
        <f t="shared" si="961"/>
        <v>0</v>
      </c>
      <c r="DM121" s="742">
        <f t="shared" si="962"/>
        <v>0</v>
      </c>
      <c r="DN121" s="741">
        <f t="shared" si="961"/>
        <v>0</v>
      </c>
      <c r="DO121" s="742">
        <f t="shared" si="963"/>
        <v>0</v>
      </c>
      <c r="DP121" s="741">
        <f t="shared" si="964"/>
        <v>0</v>
      </c>
      <c r="DQ121" s="742">
        <f t="shared" si="965"/>
        <v>0</v>
      </c>
      <c r="DR121" s="741">
        <f t="shared" si="966"/>
        <v>0</v>
      </c>
      <c r="DS121" s="742">
        <f t="shared" si="967"/>
        <v>0</v>
      </c>
      <c r="DT121" s="741">
        <f t="shared" si="968"/>
        <v>0</v>
      </c>
      <c r="DU121" s="742">
        <f t="shared" si="969"/>
        <v>0</v>
      </c>
      <c r="DV121" s="741">
        <f t="shared" si="970"/>
        <v>0</v>
      </c>
      <c r="DW121" s="742">
        <f t="shared" si="971"/>
        <v>0</v>
      </c>
      <c r="DX121" s="741">
        <f t="shared" si="972"/>
        <v>0</v>
      </c>
      <c r="DY121" s="742">
        <f t="shared" si="973"/>
        <v>0</v>
      </c>
      <c r="DZ121" s="741">
        <f t="shared" si="974"/>
        <v>0</v>
      </c>
      <c r="EA121" s="742">
        <f t="shared" si="975"/>
        <v>0</v>
      </c>
      <c r="EB121" s="741">
        <f t="shared" si="976"/>
        <v>0</v>
      </c>
      <c r="EC121" s="742">
        <f t="shared" si="977"/>
        <v>0</v>
      </c>
      <c r="ED121" s="741">
        <f t="shared" si="978"/>
        <v>0</v>
      </c>
      <c r="EE121" s="743">
        <f t="shared" si="979"/>
        <v>0</v>
      </c>
      <c r="EF121" s="744">
        <f t="shared" si="980"/>
        <v>0</v>
      </c>
      <c r="EG121" s="745">
        <v>12</v>
      </c>
      <c r="EH121" s="746">
        <f t="shared" si="981"/>
        <v>0</v>
      </c>
      <c r="EI121" s="747"/>
      <c r="EJ121" s="741"/>
      <c r="EK121" s="746">
        <f t="shared" si="982"/>
        <v>0</v>
      </c>
      <c r="EL121" s="746">
        <f t="shared" si="983"/>
        <v>0</v>
      </c>
      <c r="EM121" s="746">
        <f t="shared" si="984"/>
        <v>0</v>
      </c>
      <c r="EO121" s="1044"/>
      <c r="EP121" s="755" t="s">
        <v>859</v>
      </c>
      <c r="EQ121" s="737">
        <f t="shared" si="985"/>
        <v>0</v>
      </c>
      <c r="ER121" s="737">
        <f t="shared" si="985"/>
        <v>6767</v>
      </c>
      <c r="ES121" s="738">
        <f t="shared" si="986"/>
        <v>7038</v>
      </c>
      <c r="ET121" s="817">
        <f t="shared" si="987"/>
        <v>0</v>
      </c>
      <c r="EU121" s="740">
        <f t="shared" si="988"/>
        <v>0</v>
      </c>
      <c r="EV121" s="741">
        <f t="shared" si="989"/>
        <v>0</v>
      </c>
      <c r="EW121" s="742">
        <f t="shared" si="990"/>
        <v>0</v>
      </c>
      <c r="EX121" s="741">
        <f t="shared" si="989"/>
        <v>0</v>
      </c>
      <c r="EY121" s="742">
        <f t="shared" si="991"/>
        <v>0</v>
      </c>
      <c r="EZ121" s="741">
        <f t="shared" si="992"/>
        <v>0</v>
      </c>
      <c r="FA121" s="742">
        <f t="shared" si="993"/>
        <v>0</v>
      </c>
      <c r="FB121" s="741">
        <f t="shared" si="994"/>
        <v>0</v>
      </c>
      <c r="FC121" s="742">
        <f t="shared" si="995"/>
        <v>0</v>
      </c>
      <c r="FD121" s="741">
        <f t="shared" si="996"/>
        <v>0</v>
      </c>
      <c r="FE121" s="742">
        <f t="shared" si="997"/>
        <v>0</v>
      </c>
      <c r="FF121" s="741">
        <f t="shared" si="998"/>
        <v>0</v>
      </c>
      <c r="FG121" s="742">
        <f t="shared" si="999"/>
        <v>0</v>
      </c>
      <c r="FH121" s="741">
        <f t="shared" si="1000"/>
        <v>0</v>
      </c>
      <c r="FI121" s="742">
        <f t="shared" si="1001"/>
        <v>0</v>
      </c>
      <c r="FJ121" s="741">
        <f t="shared" si="1002"/>
        <v>0</v>
      </c>
      <c r="FK121" s="742">
        <f t="shared" si="1003"/>
        <v>0</v>
      </c>
      <c r="FL121" s="741">
        <f t="shared" si="1004"/>
        <v>0</v>
      </c>
      <c r="FM121" s="742">
        <f t="shared" si="1005"/>
        <v>0</v>
      </c>
      <c r="FN121" s="741">
        <f t="shared" si="1006"/>
        <v>0</v>
      </c>
      <c r="FO121" s="743"/>
      <c r="FP121" s="744">
        <f t="shared" si="1008"/>
        <v>0</v>
      </c>
      <c r="FQ121" s="745">
        <v>12</v>
      </c>
      <c r="FR121" s="746">
        <f t="shared" si="1009"/>
        <v>0</v>
      </c>
      <c r="FS121" s="747"/>
      <c r="FT121" s="741"/>
      <c r="FU121" s="746">
        <f t="shared" si="1010"/>
        <v>0</v>
      </c>
      <c r="FV121" s="746">
        <f t="shared" si="1011"/>
        <v>0</v>
      </c>
      <c r="FW121" s="746">
        <f t="shared" si="1012"/>
        <v>0</v>
      </c>
      <c r="FY121" s="1044"/>
      <c r="FZ121" s="755" t="s">
        <v>859</v>
      </c>
      <c r="GA121" s="737">
        <f t="shared" si="1013"/>
        <v>1</v>
      </c>
      <c r="GB121" s="737">
        <f t="shared" si="1013"/>
        <v>6767</v>
      </c>
      <c r="GC121" s="738">
        <f t="shared" si="1014"/>
        <v>7038</v>
      </c>
      <c r="GD121" s="743">
        <f t="shared" si="1015"/>
        <v>7038</v>
      </c>
      <c r="GE121" s="743"/>
      <c r="GF121" s="737">
        <f t="shared" si="1016"/>
        <v>0</v>
      </c>
      <c r="GG121" s="743"/>
      <c r="GH121" s="737">
        <f t="shared" si="1017"/>
        <v>0</v>
      </c>
      <c r="GI121" s="743"/>
      <c r="GJ121" s="737">
        <f t="shared" si="1018"/>
        <v>0</v>
      </c>
      <c r="GK121" s="743"/>
      <c r="GL121" s="737">
        <f t="shared" si="1019"/>
        <v>0</v>
      </c>
      <c r="GM121" s="743"/>
      <c r="GN121" s="737">
        <f t="shared" si="1020"/>
        <v>0</v>
      </c>
      <c r="GO121" s="743"/>
      <c r="GP121" s="737">
        <f t="shared" si="1021"/>
        <v>11577.51</v>
      </c>
      <c r="GQ121" s="743"/>
      <c r="GR121" s="737">
        <f t="shared" si="1022"/>
        <v>1231.6500000000001</v>
      </c>
      <c r="GS121" s="743"/>
      <c r="GT121" s="737">
        <f t="shared" si="1023"/>
        <v>0</v>
      </c>
      <c r="GU121" s="743"/>
      <c r="GV121" s="737">
        <f t="shared" si="1024"/>
        <v>0</v>
      </c>
      <c r="GW121" s="743"/>
      <c r="GX121" s="737">
        <f t="shared" si="1025"/>
        <v>0</v>
      </c>
      <c r="GY121" s="743">
        <f t="shared" si="1025"/>
        <v>0</v>
      </c>
      <c r="GZ121" s="744">
        <f t="shared" si="1026"/>
        <v>19847.16</v>
      </c>
      <c r="HA121" s="745">
        <v>12</v>
      </c>
      <c r="HB121" s="746">
        <f t="shared" si="1027"/>
        <v>238165.92</v>
      </c>
      <c r="HC121" s="737">
        <f t="shared" si="1028"/>
        <v>0</v>
      </c>
      <c r="HD121" s="737">
        <f t="shared" si="1028"/>
        <v>0</v>
      </c>
      <c r="HE121" s="746">
        <f t="shared" si="1029"/>
        <v>238165.92</v>
      </c>
      <c r="HF121" s="746">
        <f t="shared" si="1030"/>
        <v>71926.11</v>
      </c>
      <c r="HG121" s="746">
        <f t="shared" si="1031"/>
        <v>310092.03000000003</v>
      </c>
    </row>
    <row r="122" spans="1:215" hidden="1" x14ac:dyDescent="0.25">
      <c r="A122" s="1044"/>
      <c r="B122" s="735" t="s">
        <v>860</v>
      </c>
      <c r="C122" s="737">
        <f t="shared" si="873"/>
        <v>0</v>
      </c>
      <c r="D122" s="737">
        <f t="shared" si="873"/>
        <v>7456</v>
      </c>
      <c r="E122" s="738">
        <f t="shared" si="874"/>
        <v>7755</v>
      </c>
      <c r="F122" s="817">
        <f t="shared" si="875"/>
        <v>0</v>
      </c>
      <c r="G122" s="740">
        <f t="shared" si="876"/>
        <v>0</v>
      </c>
      <c r="H122" s="741">
        <f t="shared" si="877"/>
        <v>0</v>
      </c>
      <c r="I122" s="742">
        <f t="shared" si="876"/>
        <v>0</v>
      </c>
      <c r="J122" s="741">
        <f t="shared" si="877"/>
        <v>0</v>
      </c>
      <c r="K122" s="742">
        <f t="shared" si="878"/>
        <v>0</v>
      </c>
      <c r="L122" s="741">
        <f t="shared" si="879"/>
        <v>0</v>
      </c>
      <c r="M122" s="742">
        <f t="shared" si="880"/>
        <v>0</v>
      </c>
      <c r="N122" s="741">
        <f t="shared" si="881"/>
        <v>0</v>
      </c>
      <c r="O122" s="742">
        <f t="shared" si="882"/>
        <v>0</v>
      </c>
      <c r="P122" s="741">
        <f t="shared" si="883"/>
        <v>0</v>
      </c>
      <c r="Q122" s="742">
        <f t="shared" si="884"/>
        <v>0</v>
      </c>
      <c r="R122" s="741">
        <f t="shared" si="885"/>
        <v>0</v>
      </c>
      <c r="S122" s="742">
        <f t="shared" si="886"/>
        <v>0</v>
      </c>
      <c r="T122" s="741">
        <f t="shared" si="887"/>
        <v>0</v>
      </c>
      <c r="U122" s="742">
        <f t="shared" si="888"/>
        <v>0</v>
      </c>
      <c r="V122" s="741">
        <f t="shared" si="889"/>
        <v>0</v>
      </c>
      <c r="W122" s="742">
        <f t="shared" si="890"/>
        <v>0</v>
      </c>
      <c r="X122" s="741">
        <f t="shared" si="891"/>
        <v>0</v>
      </c>
      <c r="Y122" s="742">
        <f t="shared" si="892"/>
        <v>0</v>
      </c>
      <c r="Z122" s="741">
        <f t="shared" si="893"/>
        <v>0</v>
      </c>
      <c r="AA122" s="743">
        <f t="shared" si="894"/>
        <v>0</v>
      </c>
      <c r="AB122" s="744">
        <f t="shared" si="895"/>
        <v>0</v>
      </c>
      <c r="AC122" s="745">
        <v>12</v>
      </c>
      <c r="AD122" s="746">
        <f t="shared" si="896"/>
        <v>0</v>
      </c>
      <c r="AE122" s="747"/>
      <c r="AF122" s="741"/>
      <c r="AG122" s="746">
        <f t="shared" si="897"/>
        <v>0</v>
      </c>
      <c r="AH122" s="746">
        <f t="shared" si="898"/>
        <v>0</v>
      </c>
      <c r="AI122" s="746">
        <f t="shared" si="899"/>
        <v>0</v>
      </c>
      <c r="AK122" s="1044"/>
      <c r="AL122" s="735" t="s">
        <v>860</v>
      </c>
      <c r="AM122" s="737">
        <f t="shared" si="900"/>
        <v>0</v>
      </c>
      <c r="AN122" s="737">
        <f t="shared" si="900"/>
        <v>7456</v>
      </c>
      <c r="AO122" s="738">
        <f t="shared" si="901"/>
        <v>7755</v>
      </c>
      <c r="AP122" s="817">
        <f t="shared" si="902"/>
        <v>0</v>
      </c>
      <c r="AQ122" s="740">
        <f t="shared" si="903"/>
        <v>0</v>
      </c>
      <c r="AR122" s="741">
        <f t="shared" si="904"/>
        <v>0</v>
      </c>
      <c r="AS122" s="742">
        <f t="shared" si="905"/>
        <v>0</v>
      </c>
      <c r="AT122" s="741">
        <f t="shared" si="906"/>
        <v>0</v>
      </c>
      <c r="AU122" s="742">
        <f t="shared" si="907"/>
        <v>0</v>
      </c>
      <c r="AV122" s="741">
        <f t="shared" si="908"/>
        <v>0</v>
      </c>
      <c r="AW122" s="742">
        <f t="shared" si="909"/>
        <v>0</v>
      </c>
      <c r="AX122" s="741">
        <f t="shared" si="910"/>
        <v>0</v>
      </c>
      <c r="AY122" s="742">
        <f t="shared" si="911"/>
        <v>0</v>
      </c>
      <c r="AZ122" s="741">
        <f t="shared" si="912"/>
        <v>0</v>
      </c>
      <c r="BA122" s="742">
        <f t="shared" si="913"/>
        <v>0</v>
      </c>
      <c r="BB122" s="741">
        <f t="shared" si="914"/>
        <v>0</v>
      </c>
      <c r="BC122" s="742">
        <f t="shared" si="915"/>
        <v>0</v>
      </c>
      <c r="BD122" s="741">
        <f t="shared" si="916"/>
        <v>0</v>
      </c>
      <c r="BE122" s="742">
        <f t="shared" si="917"/>
        <v>0</v>
      </c>
      <c r="BF122" s="741">
        <f t="shared" si="918"/>
        <v>0</v>
      </c>
      <c r="BG122" s="742">
        <f t="shared" si="919"/>
        <v>0</v>
      </c>
      <c r="BH122" s="741">
        <f t="shared" si="920"/>
        <v>0</v>
      </c>
      <c r="BI122" s="742">
        <f t="shared" si="921"/>
        <v>0</v>
      </c>
      <c r="BJ122" s="741">
        <f t="shared" si="922"/>
        <v>0</v>
      </c>
      <c r="BK122" s="743">
        <f t="shared" si="1032"/>
        <v>0</v>
      </c>
      <c r="BL122" s="744">
        <f t="shared" si="924"/>
        <v>0</v>
      </c>
      <c r="BM122" s="745">
        <v>12</v>
      </c>
      <c r="BN122" s="746">
        <f t="shared" si="925"/>
        <v>0</v>
      </c>
      <c r="BO122" s="747"/>
      <c r="BP122" s="741"/>
      <c r="BQ122" s="746">
        <f t="shared" si="926"/>
        <v>0</v>
      </c>
      <c r="BR122" s="746">
        <f t="shared" si="927"/>
        <v>0</v>
      </c>
      <c r="BS122" s="746">
        <f t="shared" si="928"/>
        <v>0</v>
      </c>
      <c r="BU122" s="1044"/>
      <c r="BV122" s="735" t="s">
        <v>860</v>
      </c>
      <c r="BW122" s="737">
        <f t="shared" si="929"/>
        <v>1</v>
      </c>
      <c r="BX122" s="737">
        <f t="shared" si="929"/>
        <v>7456</v>
      </c>
      <c r="BY122" s="738">
        <f t="shared" si="930"/>
        <v>7755</v>
      </c>
      <c r="BZ122" s="817">
        <f t="shared" si="931"/>
        <v>7755</v>
      </c>
      <c r="CA122" s="740">
        <f t="shared" si="932"/>
        <v>0</v>
      </c>
      <c r="CB122" s="741">
        <f t="shared" si="933"/>
        <v>0</v>
      </c>
      <c r="CC122" s="742">
        <f t="shared" si="934"/>
        <v>0</v>
      </c>
      <c r="CD122" s="741">
        <f t="shared" si="933"/>
        <v>0</v>
      </c>
      <c r="CE122" s="742">
        <f t="shared" si="935"/>
        <v>0</v>
      </c>
      <c r="CF122" s="741">
        <f t="shared" si="936"/>
        <v>0</v>
      </c>
      <c r="CG122" s="742">
        <f t="shared" si="937"/>
        <v>0</v>
      </c>
      <c r="CH122" s="741">
        <f t="shared" si="938"/>
        <v>0</v>
      </c>
      <c r="CI122" s="742">
        <f t="shared" si="939"/>
        <v>0</v>
      </c>
      <c r="CJ122" s="741">
        <f t="shared" si="940"/>
        <v>0</v>
      </c>
      <c r="CK122" s="742">
        <f t="shared" si="941"/>
        <v>0</v>
      </c>
      <c r="CL122" s="741">
        <f t="shared" si="942"/>
        <v>0</v>
      </c>
      <c r="CM122" s="742">
        <f t="shared" si="943"/>
        <v>30</v>
      </c>
      <c r="CN122" s="741">
        <f t="shared" si="944"/>
        <v>2326.5</v>
      </c>
      <c r="CO122" s="742">
        <f t="shared" si="945"/>
        <v>0</v>
      </c>
      <c r="CP122" s="741">
        <f t="shared" si="946"/>
        <v>0</v>
      </c>
      <c r="CQ122" s="742">
        <f t="shared" si="947"/>
        <v>0</v>
      </c>
      <c r="CR122" s="741">
        <f t="shared" si="948"/>
        <v>0</v>
      </c>
      <c r="CS122" s="742">
        <f t="shared" si="949"/>
        <v>0</v>
      </c>
      <c r="CT122" s="741">
        <f t="shared" si="950"/>
        <v>0</v>
      </c>
      <c r="CU122" s="743">
        <f t="shared" si="951"/>
        <v>5167.5</v>
      </c>
      <c r="CV122" s="744">
        <f t="shared" si="952"/>
        <v>15249</v>
      </c>
      <c r="CW122" s="745">
        <v>12</v>
      </c>
      <c r="CX122" s="746">
        <f t="shared" si="953"/>
        <v>182988</v>
      </c>
      <c r="CY122" s="747"/>
      <c r="CZ122" s="741"/>
      <c r="DA122" s="746">
        <f t="shared" si="954"/>
        <v>182988</v>
      </c>
      <c r="DB122" s="746">
        <f t="shared" si="955"/>
        <v>55262.38</v>
      </c>
      <c r="DC122" s="746">
        <f t="shared" si="956"/>
        <v>238250.38</v>
      </c>
      <c r="DD122" s="750"/>
      <c r="DE122" s="1044"/>
      <c r="DF122" s="735" t="s">
        <v>860</v>
      </c>
      <c r="DG122" s="737">
        <f t="shared" si="957"/>
        <v>0</v>
      </c>
      <c r="DH122" s="737">
        <f t="shared" si="957"/>
        <v>7456</v>
      </c>
      <c r="DI122" s="738">
        <f t="shared" si="958"/>
        <v>7755</v>
      </c>
      <c r="DJ122" s="817">
        <f t="shared" si="959"/>
        <v>0</v>
      </c>
      <c r="DK122" s="740">
        <f t="shared" si="960"/>
        <v>0</v>
      </c>
      <c r="DL122" s="741">
        <f t="shared" si="961"/>
        <v>0</v>
      </c>
      <c r="DM122" s="742">
        <f t="shared" si="962"/>
        <v>0</v>
      </c>
      <c r="DN122" s="741">
        <f t="shared" si="961"/>
        <v>0</v>
      </c>
      <c r="DO122" s="742">
        <f t="shared" si="963"/>
        <v>0</v>
      </c>
      <c r="DP122" s="741">
        <f t="shared" si="964"/>
        <v>0</v>
      </c>
      <c r="DQ122" s="742">
        <f t="shared" si="965"/>
        <v>0</v>
      </c>
      <c r="DR122" s="741">
        <f t="shared" si="966"/>
        <v>0</v>
      </c>
      <c r="DS122" s="742">
        <f t="shared" si="967"/>
        <v>0</v>
      </c>
      <c r="DT122" s="741">
        <f t="shared" si="968"/>
        <v>0</v>
      </c>
      <c r="DU122" s="742">
        <f t="shared" si="969"/>
        <v>0</v>
      </c>
      <c r="DV122" s="741">
        <f t="shared" si="970"/>
        <v>0</v>
      </c>
      <c r="DW122" s="742">
        <f t="shared" si="971"/>
        <v>0</v>
      </c>
      <c r="DX122" s="741">
        <f t="shared" si="972"/>
        <v>0</v>
      </c>
      <c r="DY122" s="742">
        <f t="shared" si="973"/>
        <v>0</v>
      </c>
      <c r="DZ122" s="741">
        <f t="shared" si="974"/>
        <v>0</v>
      </c>
      <c r="EA122" s="742">
        <f t="shared" si="975"/>
        <v>0</v>
      </c>
      <c r="EB122" s="741">
        <f t="shared" si="976"/>
        <v>0</v>
      </c>
      <c r="EC122" s="742">
        <f t="shared" si="977"/>
        <v>0</v>
      </c>
      <c r="ED122" s="741">
        <f t="shared" si="978"/>
        <v>0</v>
      </c>
      <c r="EE122" s="743">
        <f t="shared" si="979"/>
        <v>0</v>
      </c>
      <c r="EF122" s="744">
        <f t="shared" si="980"/>
        <v>0</v>
      </c>
      <c r="EG122" s="745">
        <v>12</v>
      </c>
      <c r="EH122" s="746">
        <f t="shared" si="981"/>
        <v>0</v>
      </c>
      <c r="EI122" s="747"/>
      <c r="EJ122" s="741"/>
      <c r="EK122" s="746">
        <f t="shared" si="982"/>
        <v>0</v>
      </c>
      <c r="EL122" s="746">
        <f t="shared" si="983"/>
        <v>0</v>
      </c>
      <c r="EM122" s="746">
        <f t="shared" si="984"/>
        <v>0</v>
      </c>
      <c r="EO122" s="1044"/>
      <c r="EP122" s="735" t="s">
        <v>860</v>
      </c>
      <c r="EQ122" s="737">
        <f t="shared" si="985"/>
        <v>0</v>
      </c>
      <c r="ER122" s="737">
        <f t="shared" si="985"/>
        <v>7456</v>
      </c>
      <c r="ES122" s="738">
        <f t="shared" si="986"/>
        <v>7755</v>
      </c>
      <c r="ET122" s="817">
        <f t="shared" si="987"/>
        <v>0</v>
      </c>
      <c r="EU122" s="740">
        <f t="shared" si="988"/>
        <v>0</v>
      </c>
      <c r="EV122" s="741">
        <f t="shared" si="989"/>
        <v>0</v>
      </c>
      <c r="EW122" s="742">
        <f t="shared" si="990"/>
        <v>0</v>
      </c>
      <c r="EX122" s="741">
        <f t="shared" si="989"/>
        <v>0</v>
      </c>
      <c r="EY122" s="742">
        <f t="shared" si="991"/>
        <v>0</v>
      </c>
      <c r="EZ122" s="741">
        <f t="shared" si="992"/>
        <v>0</v>
      </c>
      <c r="FA122" s="742">
        <f t="shared" si="993"/>
        <v>0</v>
      </c>
      <c r="FB122" s="741">
        <f t="shared" si="994"/>
        <v>0</v>
      </c>
      <c r="FC122" s="742">
        <f t="shared" si="995"/>
        <v>0</v>
      </c>
      <c r="FD122" s="741">
        <f t="shared" si="996"/>
        <v>0</v>
      </c>
      <c r="FE122" s="742">
        <f t="shared" si="997"/>
        <v>0</v>
      </c>
      <c r="FF122" s="741">
        <f t="shared" si="998"/>
        <v>0</v>
      </c>
      <c r="FG122" s="742">
        <f t="shared" si="999"/>
        <v>0</v>
      </c>
      <c r="FH122" s="741">
        <f t="shared" si="1000"/>
        <v>0</v>
      </c>
      <c r="FI122" s="742">
        <f t="shared" si="1001"/>
        <v>0</v>
      </c>
      <c r="FJ122" s="741">
        <f t="shared" si="1002"/>
        <v>0</v>
      </c>
      <c r="FK122" s="742">
        <f t="shared" si="1003"/>
        <v>0</v>
      </c>
      <c r="FL122" s="741">
        <f t="shared" si="1004"/>
        <v>0</v>
      </c>
      <c r="FM122" s="742">
        <f t="shared" si="1005"/>
        <v>0</v>
      </c>
      <c r="FN122" s="741">
        <f t="shared" si="1006"/>
        <v>0</v>
      </c>
      <c r="FO122" s="743"/>
      <c r="FP122" s="744">
        <f t="shared" si="1008"/>
        <v>0</v>
      </c>
      <c r="FQ122" s="745">
        <v>12</v>
      </c>
      <c r="FR122" s="746">
        <f t="shared" si="1009"/>
        <v>0</v>
      </c>
      <c r="FS122" s="747"/>
      <c r="FT122" s="741"/>
      <c r="FU122" s="746">
        <f t="shared" si="1010"/>
        <v>0</v>
      </c>
      <c r="FV122" s="746">
        <f t="shared" si="1011"/>
        <v>0</v>
      </c>
      <c r="FW122" s="746">
        <f t="shared" si="1012"/>
        <v>0</v>
      </c>
      <c r="FY122" s="1044"/>
      <c r="FZ122" s="735" t="s">
        <v>860</v>
      </c>
      <c r="GA122" s="737">
        <f t="shared" si="1013"/>
        <v>1</v>
      </c>
      <c r="GB122" s="737">
        <f t="shared" si="1013"/>
        <v>7456</v>
      </c>
      <c r="GC122" s="738">
        <f t="shared" si="1014"/>
        <v>7755</v>
      </c>
      <c r="GD122" s="743">
        <f t="shared" si="1015"/>
        <v>7755</v>
      </c>
      <c r="GE122" s="743"/>
      <c r="GF122" s="737">
        <f t="shared" si="1016"/>
        <v>0</v>
      </c>
      <c r="GG122" s="743"/>
      <c r="GH122" s="737">
        <f t="shared" si="1017"/>
        <v>0</v>
      </c>
      <c r="GI122" s="743"/>
      <c r="GJ122" s="737">
        <f t="shared" si="1018"/>
        <v>0</v>
      </c>
      <c r="GK122" s="743"/>
      <c r="GL122" s="737">
        <f t="shared" si="1019"/>
        <v>0</v>
      </c>
      <c r="GM122" s="743"/>
      <c r="GN122" s="737">
        <f t="shared" si="1020"/>
        <v>0</v>
      </c>
      <c r="GO122" s="743"/>
      <c r="GP122" s="737">
        <f t="shared" si="1021"/>
        <v>0</v>
      </c>
      <c r="GQ122" s="743"/>
      <c r="GR122" s="737">
        <f t="shared" si="1022"/>
        <v>2326.5</v>
      </c>
      <c r="GS122" s="743"/>
      <c r="GT122" s="737">
        <f t="shared" si="1023"/>
        <v>0</v>
      </c>
      <c r="GU122" s="743"/>
      <c r="GV122" s="737">
        <f t="shared" si="1024"/>
        <v>0</v>
      </c>
      <c r="GW122" s="743"/>
      <c r="GX122" s="737">
        <f t="shared" si="1025"/>
        <v>0</v>
      </c>
      <c r="GY122" s="743">
        <f t="shared" si="1025"/>
        <v>5167.5</v>
      </c>
      <c r="GZ122" s="744">
        <f t="shared" si="1026"/>
        <v>15249</v>
      </c>
      <c r="HA122" s="745">
        <v>12</v>
      </c>
      <c r="HB122" s="746">
        <f t="shared" si="1027"/>
        <v>182988</v>
      </c>
      <c r="HC122" s="737">
        <f t="shared" si="1028"/>
        <v>0</v>
      </c>
      <c r="HD122" s="737">
        <f t="shared" si="1028"/>
        <v>0</v>
      </c>
      <c r="HE122" s="746">
        <f t="shared" si="1029"/>
        <v>182988</v>
      </c>
      <c r="HF122" s="746">
        <f t="shared" si="1030"/>
        <v>55262.38</v>
      </c>
      <c r="HG122" s="746">
        <f t="shared" si="1031"/>
        <v>238250.38</v>
      </c>
    </row>
    <row r="123" spans="1:215" hidden="1" x14ac:dyDescent="0.25">
      <c r="A123" s="1044"/>
      <c r="B123" s="735" t="s">
        <v>861</v>
      </c>
      <c r="C123" s="737">
        <f t="shared" si="873"/>
        <v>1</v>
      </c>
      <c r="D123" s="737">
        <f t="shared" si="873"/>
        <v>7456</v>
      </c>
      <c r="E123" s="738">
        <f t="shared" si="874"/>
        <v>7755</v>
      </c>
      <c r="F123" s="817">
        <f t="shared" si="875"/>
        <v>7755</v>
      </c>
      <c r="G123" s="740">
        <f t="shared" si="876"/>
        <v>0</v>
      </c>
      <c r="H123" s="741">
        <f t="shared" si="877"/>
        <v>0</v>
      </c>
      <c r="I123" s="742">
        <f t="shared" si="876"/>
        <v>0</v>
      </c>
      <c r="J123" s="741">
        <f t="shared" si="877"/>
        <v>0</v>
      </c>
      <c r="K123" s="742">
        <f t="shared" si="878"/>
        <v>0</v>
      </c>
      <c r="L123" s="741">
        <f t="shared" si="879"/>
        <v>0</v>
      </c>
      <c r="M123" s="742">
        <f t="shared" si="880"/>
        <v>23</v>
      </c>
      <c r="N123" s="741">
        <f t="shared" si="881"/>
        <v>1783.65</v>
      </c>
      <c r="O123" s="742">
        <f t="shared" si="882"/>
        <v>0</v>
      </c>
      <c r="P123" s="741">
        <f t="shared" si="883"/>
        <v>0</v>
      </c>
      <c r="Q123" s="742">
        <f t="shared" si="884"/>
        <v>198</v>
      </c>
      <c r="R123" s="741">
        <f t="shared" si="885"/>
        <v>15354.9</v>
      </c>
      <c r="S123" s="742">
        <f t="shared" si="886"/>
        <v>30</v>
      </c>
      <c r="T123" s="741">
        <f t="shared" si="887"/>
        <v>2326.5</v>
      </c>
      <c r="U123" s="742">
        <f t="shared" si="888"/>
        <v>0</v>
      </c>
      <c r="V123" s="741">
        <f t="shared" si="889"/>
        <v>0</v>
      </c>
      <c r="W123" s="742">
        <f t="shared" si="890"/>
        <v>0</v>
      </c>
      <c r="X123" s="741">
        <f t="shared" si="891"/>
        <v>0</v>
      </c>
      <c r="Y123" s="742">
        <f t="shared" si="892"/>
        <v>0</v>
      </c>
      <c r="Z123" s="741">
        <f t="shared" si="893"/>
        <v>0</v>
      </c>
      <c r="AA123" s="743">
        <f t="shared" si="894"/>
        <v>0</v>
      </c>
      <c r="AB123" s="744">
        <f t="shared" si="895"/>
        <v>27220.05</v>
      </c>
      <c r="AC123" s="745">
        <v>12</v>
      </c>
      <c r="AD123" s="746">
        <f t="shared" si="896"/>
        <v>326640.59999999998</v>
      </c>
      <c r="AE123" s="747"/>
      <c r="AF123" s="741"/>
      <c r="AG123" s="746">
        <f t="shared" si="897"/>
        <v>326640.59999999998</v>
      </c>
      <c r="AH123" s="746">
        <f t="shared" si="898"/>
        <v>98645.46</v>
      </c>
      <c r="AI123" s="746">
        <f t="shared" si="899"/>
        <v>425286.06</v>
      </c>
      <c r="AK123" s="1044"/>
      <c r="AL123" s="735" t="s">
        <v>861</v>
      </c>
      <c r="AM123" s="737">
        <f t="shared" si="900"/>
        <v>0</v>
      </c>
      <c r="AN123" s="737">
        <f t="shared" si="900"/>
        <v>7456</v>
      </c>
      <c r="AO123" s="738">
        <f t="shared" si="901"/>
        <v>7755</v>
      </c>
      <c r="AP123" s="817">
        <f t="shared" si="902"/>
        <v>0</v>
      </c>
      <c r="AQ123" s="740">
        <f t="shared" si="903"/>
        <v>0</v>
      </c>
      <c r="AR123" s="741">
        <f t="shared" si="904"/>
        <v>0</v>
      </c>
      <c r="AS123" s="742">
        <f t="shared" si="905"/>
        <v>0</v>
      </c>
      <c r="AT123" s="741">
        <f t="shared" si="906"/>
        <v>0</v>
      </c>
      <c r="AU123" s="742">
        <f t="shared" si="907"/>
        <v>0</v>
      </c>
      <c r="AV123" s="741">
        <f t="shared" si="908"/>
        <v>0</v>
      </c>
      <c r="AW123" s="742">
        <f t="shared" si="909"/>
        <v>0</v>
      </c>
      <c r="AX123" s="741">
        <f t="shared" si="910"/>
        <v>0</v>
      </c>
      <c r="AY123" s="742">
        <f t="shared" si="911"/>
        <v>0</v>
      </c>
      <c r="AZ123" s="741">
        <f t="shared" si="912"/>
        <v>0</v>
      </c>
      <c r="BA123" s="742">
        <f t="shared" si="913"/>
        <v>0</v>
      </c>
      <c r="BB123" s="741">
        <f t="shared" si="914"/>
        <v>0</v>
      </c>
      <c r="BC123" s="742">
        <f t="shared" si="915"/>
        <v>0</v>
      </c>
      <c r="BD123" s="741">
        <f t="shared" si="916"/>
        <v>0</v>
      </c>
      <c r="BE123" s="742">
        <f t="shared" si="917"/>
        <v>0</v>
      </c>
      <c r="BF123" s="741">
        <f t="shared" si="918"/>
        <v>0</v>
      </c>
      <c r="BG123" s="742">
        <f t="shared" si="919"/>
        <v>0</v>
      </c>
      <c r="BH123" s="741">
        <f t="shared" si="920"/>
        <v>0</v>
      </c>
      <c r="BI123" s="742">
        <f t="shared" si="921"/>
        <v>0</v>
      </c>
      <c r="BJ123" s="741">
        <f t="shared" si="922"/>
        <v>0</v>
      </c>
      <c r="BK123" s="743">
        <f t="shared" si="1032"/>
        <v>0</v>
      </c>
      <c r="BL123" s="744">
        <f t="shared" si="924"/>
        <v>0</v>
      </c>
      <c r="BM123" s="745">
        <v>12</v>
      </c>
      <c r="BN123" s="746">
        <f t="shared" si="925"/>
        <v>0</v>
      </c>
      <c r="BO123" s="747"/>
      <c r="BP123" s="741"/>
      <c r="BQ123" s="746">
        <f t="shared" si="926"/>
        <v>0</v>
      </c>
      <c r="BR123" s="746">
        <f t="shared" si="927"/>
        <v>0</v>
      </c>
      <c r="BS123" s="746">
        <f t="shared" si="928"/>
        <v>0</v>
      </c>
      <c r="BU123" s="1044"/>
      <c r="BV123" s="735" t="s">
        <v>861</v>
      </c>
      <c r="BW123" s="737">
        <f t="shared" si="929"/>
        <v>0</v>
      </c>
      <c r="BX123" s="737">
        <f t="shared" si="929"/>
        <v>7456</v>
      </c>
      <c r="BY123" s="738">
        <f t="shared" si="930"/>
        <v>7755</v>
      </c>
      <c r="BZ123" s="817">
        <f t="shared" si="931"/>
        <v>0</v>
      </c>
      <c r="CA123" s="740">
        <f t="shared" si="932"/>
        <v>0</v>
      </c>
      <c r="CB123" s="741">
        <f t="shared" si="933"/>
        <v>0</v>
      </c>
      <c r="CC123" s="742">
        <f t="shared" si="934"/>
        <v>0</v>
      </c>
      <c r="CD123" s="741">
        <f t="shared" si="933"/>
        <v>0</v>
      </c>
      <c r="CE123" s="742">
        <f t="shared" si="935"/>
        <v>0</v>
      </c>
      <c r="CF123" s="741">
        <f t="shared" si="936"/>
        <v>0</v>
      </c>
      <c r="CG123" s="742">
        <f t="shared" si="937"/>
        <v>0</v>
      </c>
      <c r="CH123" s="741">
        <f t="shared" si="938"/>
        <v>0</v>
      </c>
      <c r="CI123" s="742">
        <f t="shared" si="939"/>
        <v>0</v>
      </c>
      <c r="CJ123" s="741">
        <f t="shared" si="940"/>
        <v>0</v>
      </c>
      <c r="CK123" s="742">
        <f t="shared" si="941"/>
        <v>0</v>
      </c>
      <c r="CL123" s="741">
        <f t="shared" si="942"/>
        <v>0</v>
      </c>
      <c r="CM123" s="742">
        <f t="shared" si="943"/>
        <v>0</v>
      </c>
      <c r="CN123" s="741">
        <f t="shared" si="944"/>
        <v>0</v>
      </c>
      <c r="CO123" s="742">
        <f t="shared" si="945"/>
        <v>0</v>
      </c>
      <c r="CP123" s="741">
        <f t="shared" si="946"/>
        <v>0</v>
      </c>
      <c r="CQ123" s="742">
        <f t="shared" si="947"/>
        <v>0</v>
      </c>
      <c r="CR123" s="741">
        <f t="shared" si="948"/>
        <v>0</v>
      </c>
      <c r="CS123" s="742">
        <f t="shared" si="949"/>
        <v>0</v>
      </c>
      <c r="CT123" s="741">
        <f t="shared" si="950"/>
        <v>0</v>
      </c>
      <c r="CU123" s="743">
        <f t="shared" si="951"/>
        <v>0</v>
      </c>
      <c r="CV123" s="744">
        <f t="shared" si="952"/>
        <v>0</v>
      </c>
      <c r="CW123" s="745">
        <v>12</v>
      </c>
      <c r="CX123" s="746">
        <f t="shared" si="953"/>
        <v>0</v>
      </c>
      <c r="CY123" s="747"/>
      <c r="CZ123" s="741"/>
      <c r="DA123" s="746">
        <f t="shared" si="954"/>
        <v>0</v>
      </c>
      <c r="DB123" s="746">
        <f t="shared" si="955"/>
        <v>0</v>
      </c>
      <c r="DC123" s="746">
        <f t="shared" si="956"/>
        <v>0</v>
      </c>
      <c r="DD123" s="750"/>
      <c r="DE123" s="1044"/>
      <c r="DF123" s="735" t="s">
        <v>861</v>
      </c>
      <c r="DG123" s="737">
        <f t="shared" si="957"/>
        <v>0.5</v>
      </c>
      <c r="DH123" s="737">
        <f t="shared" si="957"/>
        <v>7456</v>
      </c>
      <c r="DI123" s="738">
        <f t="shared" si="958"/>
        <v>7755</v>
      </c>
      <c r="DJ123" s="817">
        <f t="shared" si="959"/>
        <v>3877.5</v>
      </c>
      <c r="DK123" s="740">
        <f t="shared" si="960"/>
        <v>0</v>
      </c>
      <c r="DL123" s="741">
        <f t="shared" si="961"/>
        <v>0</v>
      </c>
      <c r="DM123" s="742">
        <f t="shared" si="962"/>
        <v>0</v>
      </c>
      <c r="DN123" s="741">
        <f t="shared" si="961"/>
        <v>0</v>
      </c>
      <c r="DO123" s="742">
        <f t="shared" si="963"/>
        <v>0</v>
      </c>
      <c r="DP123" s="741">
        <f t="shared" si="964"/>
        <v>0</v>
      </c>
      <c r="DQ123" s="742">
        <f t="shared" si="965"/>
        <v>0</v>
      </c>
      <c r="DR123" s="741">
        <f t="shared" si="966"/>
        <v>0</v>
      </c>
      <c r="DS123" s="742">
        <f t="shared" si="967"/>
        <v>0</v>
      </c>
      <c r="DT123" s="741">
        <f t="shared" si="968"/>
        <v>0</v>
      </c>
      <c r="DU123" s="742">
        <f t="shared" si="969"/>
        <v>0</v>
      </c>
      <c r="DV123" s="741">
        <f t="shared" si="970"/>
        <v>0</v>
      </c>
      <c r="DW123" s="742">
        <f t="shared" si="971"/>
        <v>10</v>
      </c>
      <c r="DX123" s="741">
        <f t="shared" si="972"/>
        <v>387.75</v>
      </c>
      <c r="DY123" s="742">
        <f t="shared" si="973"/>
        <v>0</v>
      </c>
      <c r="DZ123" s="741">
        <f t="shared" si="974"/>
        <v>0</v>
      </c>
      <c r="EA123" s="742">
        <f t="shared" si="975"/>
        <v>0</v>
      </c>
      <c r="EB123" s="741">
        <f t="shared" si="976"/>
        <v>0</v>
      </c>
      <c r="EC123" s="742">
        <f t="shared" si="977"/>
        <v>0</v>
      </c>
      <c r="ED123" s="741">
        <f t="shared" si="978"/>
        <v>0</v>
      </c>
      <c r="EE123" s="743">
        <f t="shared" si="979"/>
        <v>3364.25</v>
      </c>
      <c r="EF123" s="744">
        <f t="shared" si="980"/>
        <v>7629.5</v>
      </c>
      <c r="EG123" s="745">
        <v>12</v>
      </c>
      <c r="EH123" s="746">
        <f t="shared" si="981"/>
        <v>91554</v>
      </c>
      <c r="EI123" s="747"/>
      <c r="EJ123" s="741"/>
      <c r="EK123" s="746">
        <f t="shared" si="982"/>
        <v>91554</v>
      </c>
      <c r="EL123" s="746">
        <f t="shared" si="983"/>
        <v>27649.31</v>
      </c>
      <c r="EM123" s="746">
        <f t="shared" si="984"/>
        <v>119203.31</v>
      </c>
      <c r="EO123" s="1044"/>
      <c r="EP123" s="735" t="s">
        <v>861</v>
      </c>
      <c r="EQ123" s="737">
        <f t="shared" si="985"/>
        <v>0.5</v>
      </c>
      <c r="ER123" s="737">
        <f t="shared" si="985"/>
        <v>7456</v>
      </c>
      <c r="ES123" s="738">
        <f t="shared" si="986"/>
        <v>7755</v>
      </c>
      <c r="ET123" s="817">
        <f t="shared" si="987"/>
        <v>3877.5</v>
      </c>
      <c r="EU123" s="740">
        <f t="shared" si="988"/>
        <v>0</v>
      </c>
      <c r="EV123" s="741">
        <f t="shared" si="989"/>
        <v>0</v>
      </c>
      <c r="EW123" s="742">
        <f t="shared" si="990"/>
        <v>0</v>
      </c>
      <c r="EX123" s="741">
        <f t="shared" si="989"/>
        <v>0</v>
      </c>
      <c r="EY123" s="742">
        <f t="shared" si="991"/>
        <v>0</v>
      </c>
      <c r="EZ123" s="741">
        <f t="shared" si="992"/>
        <v>0</v>
      </c>
      <c r="FA123" s="742">
        <f t="shared" si="993"/>
        <v>0</v>
      </c>
      <c r="FB123" s="741">
        <f t="shared" si="994"/>
        <v>0</v>
      </c>
      <c r="FC123" s="742">
        <f t="shared" si="995"/>
        <v>0</v>
      </c>
      <c r="FD123" s="741">
        <f t="shared" si="996"/>
        <v>0</v>
      </c>
      <c r="FE123" s="742">
        <f t="shared" si="997"/>
        <v>200</v>
      </c>
      <c r="FF123" s="741">
        <f t="shared" si="998"/>
        <v>7755</v>
      </c>
      <c r="FG123" s="742">
        <f t="shared" si="999"/>
        <v>0</v>
      </c>
      <c r="FH123" s="741">
        <f t="shared" si="1000"/>
        <v>0</v>
      </c>
      <c r="FI123" s="742">
        <f t="shared" si="1001"/>
        <v>0</v>
      </c>
      <c r="FJ123" s="741">
        <f t="shared" si="1002"/>
        <v>0</v>
      </c>
      <c r="FK123" s="742">
        <f t="shared" si="1003"/>
        <v>0</v>
      </c>
      <c r="FL123" s="741">
        <f t="shared" si="1004"/>
        <v>0</v>
      </c>
      <c r="FM123" s="742">
        <f t="shared" si="1005"/>
        <v>0</v>
      </c>
      <c r="FN123" s="741">
        <f t="shared" si="1006"/>
        <v>0</v>
      </c>
      <c r="FO123" s="743">
        <f t="shared" ref="FO123" si="1033">IF(((SUM(ET123:FN123))&gt;(15279*EQ123)),0,((15279*EQ123)-(SUM(ET123:FN123))))</f>
        <v>0</v>
      </c>
      <c r="FP123" s="744">
        <f t="shared" si="1008"/>
        <v>11632.5</v>
      </c>
      <c r="FQ123" s="745">
        <v>12</v>
      </c>
      <c r="FR123" s="746">
        <f t="shared" si="1009"/>
        <v>139590</v>
      </c>
      <c r="FS123" s="747"/>
      <c r="FT123" s="741"/>
      <c r="FU123" s="746">
        <f t="shared" si="1010"/>
        <v>139590</v>
      </c>
      <c r="FV123" s="746">
        <f t="shared" si="1011"/>
        <v>42156.18</v>
      </c>
      <c r="FW123" s="746">
        <f t="shared" si="1012"/>
        <v>181746.18</v>
      </c>
      <c r="FY123" s="1044"/>
      <c r="FZ123" s="735" t="s">
        <v>861</v>
      </c>
      <c r="GA123" s="737">
        <f t="shared" si="1013"/>
        <v>2</v>
      </c>
      <c r="GB123" s="737">
        <f t="shared" si="1013"/>
        <v>7456</v>
      </c>
      <c r="GC123" s="738">
        <f t="shared" si="1014"/>
        <v>7755</v>
      </c>
      <c r="GD123" s="743">
        <f t="shared" si="1015"/>
        <v>15510</v>
      </c>
      <c r="GE123" s="743"/>
      <c r="GF123" s="737">
        <f t="shared" si="1016"/>
        <v>0</v>
      </c>
      <c r="GG123" s="743"/>
      <c r="GH123" s="737">
        <f t="shared" si="1017"/>
        <v>0</v>
      </c>
      <c r="GI123" s="743"/>
      <c r="GJ123" s="737">
        <f t="shared" si="1018"/>
        <v>0</v>
      </c>
      <c r="GK123" s="743"/>
      <c r="GL123" s="737">
        <f t="shared" si="1019"/>
        <v>1783.65</v>
      </c>
      <c r="GM123" s="743"/>
      <c r="GN123" s="737">
        <f t="shared" si="1020"/>
        <v>0</v>
      </c>
      <c r="GO123" s="743"/>
      <c r="GP123" s="737">
        <f t="shared" si="1021"/>
        <v>23109.9</v>
      </c>
      <c r="GQ123" s="743"/>
      <c r="GR123" s="737">
        <f t="shared" si="1022"/>
        <v>2714.25</v>
      </c>
      <c r="GS123" s="743"/>
      <c r="GT123" s="737">
        <f t="shared" si="1023"/>
        <v>0</v>
      </c>
      <c r="GU123" s="743"/>
      <c r="GV123" s="737">
        <f t="shared" si="1024"/>
        <v>0</v>
      </c>
      <c r="GW123" s="743"/>
      <c r="GX123" s="737">
        <f t="shared" si="1025"/>
        <v>0</v>
      </c>
      <c r="GY123" s="743">
        <f t="shared" si="1025"/>
        <v>3364.25</v>
      </c>
      <c r="GZ123" s="744">
        <f t="shared" si="1026"/>
        <v>46482.05</v>
      </c>
      <c r="HA123" s="745">
        <v>12</v>
      </c>
      <c r="HB123" s="746">
        <f t="shared" si="1027"/>
        <v>557784.6</v>
      </c>
      <c r="HC123" s="737">
        <f t="shared" si="1028"/>
        <v>0</v>
      </c>
      <c r="HD123" s="737">
        <f t="shared" si="1028"/>
        <v>0</v>
      </c>
      <c r="HE123" s="746">
        <f t="shared" si="1029"/>
        <v>557784.6</v>
      </c>
      <c r="HF123" s="746">
        <f t="shared" si="1030"/>
        <v>168450.95</v>
      </c>
      <c r="HG123" s="746">
        <f t="shared" si="1031"/>
        <v>726235.55</v>
      </c>
    </row>
    <row r="124" spans="1:215" hidden="1" x14ac:dyDescent="0.25">
      <c r="A124" s="1044"/>
      <c r="B124" s="735" t="s">
        <v>862</v>
      </c>
      <c r="C124" s="737">
        <f t="shared" si="873"/>
        <v>0</v>
      </c>
      <c r="D124" s="737">
        <f t="shared" si="873"/>
        <v>6767</v>
      </c>
      <c r="E124" s="738">
        <f t="shared" si="874"/>
        <v>7038</v>
      </c>
      <c r="F124" s="817">
        <f t="shared" si="875"/>
        <v>0</v>
      </c>
      <c r="G124" s="740">
        <f t="shared" si="876"/>
        <v>0</v>
      </c>
      <c r="H124" s="741">
        <f t="shared" si="877"/>
        <v>0</v>
      </c>
      <c r="I124" s="742">
        <f t="shared" si="876"/>
        <v>0</v>
      </c>
      <c r="J124" s="741">
        <f t="shared" si="877"/>
        <v>0</v>
      </c>
      <c r="K124" s="742">
        <f t="shared" si="878"/>
        <v>0</v>
      </c>
      <c r="L124" s="741">
        <f t="shared" si="879"/>
        <v>0</v>
      </c>
      <c r="M124" s="742">
        <f t="shared" si="880"/>
        <v>0</v>
      </c>
      <c r="N124" s="741">
        <f t="shared" si="881"/>
        <v>0</v>
      </c>
      <c r="O124" s="742">
        <f t="shared" si="882"/>
        <v>0</v>
      </c>
      <c r="P124" s="741">
        <f t="shared" si="883"/>
        <v>0</v>
      </c>
      <c r="Q124" s="742">
        <f t="shared" si="884"/>
        <v>0</v>
      </c>
      <c r="R124" s="741">
        <f t="shared" si="885"/>
        <v>0</v>
      </c>
      <c r="S124" s="742">
        <f t="shared" si="886"/>
        <v>0</v>
      </c>
      <c r="T124" s="741">
        <f t="shared" si="887"/>
        <v>0</v>
      </c>
      <c r="U124" s="742">
        <f t="shared" si="888"/>
        <v>0</v>
      </c>
      <c r="V124" s="741">
        <f t="shared" si="889"/>
        <v>0</v>
      </c>
      <c r="W124" s="742">
        <f t="shared" si="890"/>
        <v>0</v>
      </c>
      <c r="X124" s="741">
        <f t="shared" si="891"/>
        <v>0</v>
      </c>
      <c r="Y124" s="742">
        <f t="shared" si="892"/>
        <v>0</v>
      </c>
      <c r="Z124" s="741">
        <f t="shared" si="893"/>
        <v>0</v>
      </c>
      <c r="AA124" s="743">
        <f t="shared" si="894"/>
        <v>0</v>
      </c>
      <c r="AB124" s="744">
        <f t="shared" si="895"/>
        <v>0</v>
      </c>
      <c r="AC124" s="745">
        <v>12</v>
      </c>
      <c r="AD124" s="746">
        <f t="shared" si="896"/>
        <v>0</v>
      </c>
      <c r="AE124" s="747"/>
      <c r="AF124" s="741"/>
      <c r="AG124" s="746">
        <f t="shared" si="897"/>
        <v>0</v>
      </c>
      <c r="AH124" s="746">
        <f t="shared" si="898"/>
        <v>0</v>
      </c>
      <c r="AI124" s="746">
        <f t="shared" si="899"/>
        <v>0</v>
      </c>
      <c r="AK124" s="1044"/>
      <c r="AL124" s="735" t="s">
        <v>862</v>
      </c>
      <c r="AM124" s="737">
        <f t="shared" si="900"/>
        <v>0</v>
      </c>
      <c r="AN124" s="737">
        <f t="shared" si="900"/>
        <v>6767</v>
      </c>
      <c r="AO124" s="738">
        <f t="shared" si="901"/>
        <v>7038</v>
      </c>
      <c r="AP124" s="817">
        <f t="shared" si="902"/>
        <v>0</v>
      </c>
      <c r="AQ124" s="740">
        <f t="shared" si="903"/>
        <v>0</v>
      </c>
      <c r="AR124" s="741">
        <f t="shared" si="904"/>
        <v>0</v>
      </c>
      <c r="AS124" s="742">
        <f t="shared" si="905"/>
        <v>0</v>
      </c>
      <c r="AT124" s="741">
        <f t="shared" si="906"/>
        <v>0</v>
      </c>
      <c r="AU124" s="742">
        <f t="shared" si="907"/>
        <v>0</v>
      </c>
      <c r="AV124" s="741">
        <f t="shared" si="908"/>
        <v>0</v>
      </c>
      <c r="AW124" s="742">
        <f t="shared" si="909"/>
        <v>0</v>
      </c>
      <c r="AX124" s="741">
        <f t="shared" si="910"/>
        <v>0</v>
      </c>
      <c r="AY124" s="742">
        <f t="shared" si="911"/>
        <v>0</v>
      </c>
      <c r="AZ124" s="741">
        <f t="shared" si="912"/>
        <v>0</v>
      </c>
      <c r="BA124" s="742">
        <f t="shared" si="913"/>
        <v>0</v>
      </c>
      <c r="BB124" s="741">
        <f t="shared" si="914"/>
        <v>0</v>
      </c>
      <c r="BC124" s="742">
        <f t="shared" si="915"/>
        <v>0</v>
      </c>
      <c r="BD124" s="741">
        <f t="shared" si="916"/>
        <v>0</v>
      </c>
      <c r="BE124" s="742">
        <f t="shared" si="917"/>
        <v>0</v>
      </c>
      <c r="BF124" s="741">
        <f t="shared" si="918"/>
        <v>0</v>
      </c>
      <c r="BG124" s="742">
        <f t="shared" si="919"/>
        <v>0</v>
      </c>
      <c r="BH124" s="741">
        <f t="shared" si="920"/>
        <v>0</v>
      </c>
      <c r="BI124" s="742">
        <f t="shared" si="921"/>
        <v>0</v>
      </c>
      <c r="BJ124" s="741">
        <f t="shared" si="922"/>
        <v>0</v>
      </c>
      <c r="BK124" s="743">
        <f t="shared" si="1032"/>
        <v>0</v>
      </c>
      <c r="BL124" s="744">
        <f t="shared" si="924"/>
        <v>0</v>
      </c>
      <c r="BM124" s="745">
        <v>12</v>
      </c>
      <c r="BN124" s="746">
        <f t="shared" si="925"/>
        <v>0</v>
      </c>
      <c r="BO124" s="747"/>
      <c r="BP124" s="741"/>
      <c r="BQ124" s="746">
        <f t="shared" si="926"/>
        <v>0</v>
      </c>
      <c r="BR124" s="746">
        <f t="shared" si="927"/>
        <v>0</v>
      </c>
      <c r="BS124" s="746">
        <f t="shared" si="928"/>
        <v>0</v>
      </c>
      <c r="BU124" s="1044"/>
      <c r="BV124" s="735" t="s">
        <v>862</v>
      </c>
      <c r="BW124" s="737">
        <f t="shared" si="929"/>
        <v>1</v>
      </c>
      <c r="BX124" s="737">
        <f t="shared" si="929"/>
        <v>6767</v>
      </c>
      <c r="BY124" s="738">
        <f t="shared" si="930"/>
        <v>7038</v>
      </c>
      <c r="BZ124" s="817">
        <f t="shared" si="931"/>
        <v>7038</v>
      </c>
      <c r="CA124" s="740">
        <f t="shared" si="932"/>
        <v>0</v>
      </c>
      <c r="CB124" s="741">
        <f t="shared" si="933"/>
        <v>0</v>
      </c>
      <c r="CC124" s="742">
        <f t="shared" si="934"/>
        <v>0</v>
      </c>
      <c r="CD124" s="741">
        <f t="shared" si="933"/>
        <v>0</v>
      </c>
      <c r="CE124" s="742">
        <f t="shared" si="935"/>
        <v>0</v>
      </c>
      <c r="CF124" s="741">
        <f t="shared" si="936"/>
        <v>0</v>
      </c>
      <c r="CG124" s="742">
        <f t="shared" si="937"/>
        <v>0</v>
      </c>
      <c r="CH124" s="741">
        <f t="shared" si="938"/>
        <v>0</v>
      </c>
      <c r="CI124" s="742">
        <f t="shared" si="939"/>
        <v>0</v>
      </c>
      <c r="CJ124" s="741">
        <f t="shared" si="940"/>
        <v>0</v>
      </c>
      <c r="CK124" s="742">
        <f t="shared" si="941"/>
        <v>0</v>
      </c>
      <c r="CL124" s="741">
        <f t="shared" si="942"/>
        <v>0</v>
      </c>
      <c r="CM124" s="742">
        <f t="shared" si="943"/>
        <v>10</v>
      </c>
      <c r="CN124" s="741">
        <f t="shared" si="944"/>
        <v>703.8</v>
      </c>
      <c r="CO124" s="742">
        <f t="shared" si="945"/>
        <v>0</v>
      </c>
      <c r="CP124" s="741">
        <f t="shared" si="946"/>
        <v>0</v>
      </c>
      <c r="CQ124" s="742">
        <f t="shared" si="947"/>
        <v>0</v>
      </c>
      <c r="CR124" s="741">
        <f t="shared" si="948"/>
        <v>0</v>
      </c>
      <c r="CS124" s="742">
        <f t="shared" si="949"/>
        <v>0</v>
      </c>
      <c r="CT124" s="741">
        <f t="shared" si="950"/>
        <v>0</v>
      </c>
      <c r="CU124" s="743">
        <f t="shared" si="951"/>
        <v>7527.2</v>
      </c>
      <c r="CV124" s="744">
        <f t="shared" si="952"/>
        <v>15269</v>
      </c>
      <c r="CW124" s="745">
        <v>12</v>
      </c>
      <c r="CX124" s="746">
        <f t="shared" si="953"/>
        <v>183228</v>
      </c>
      <c r="CY124" s="747"/>
      <c r="CZ124" s="741"/>
      <c r="DA124" s="746">
        <f t="shared" si="954"/>
        <v>183228</v>
      </c>
      <c r="DB124" s="746">
        <f t="shared" si="955"/>
        <v>55334.86</v>
      </c>
      <c r="DC124" s="746">
        <f t="shared" si="956"/>
        <v>238562.86</v>
      </c>
      <c r="DD124" s="750"/>
      <c r="DE124" s="1044"/>
      <c r="DF124" s="735" t="s">
        <v>862</v>
      </c>
      <c r="DG124" s="737">
        <f t="shared" si="957"/>
        <v>0</v>
      </c>
      <c r="DH124" s="737">
        <f t="shared" si="957"/>
        <v>6767</v>
      </c>
      <c r="DI124" s="738">
        <f t="shared" si="958"/>
        <v>7038</v>
      </c>
      <c r="DJ124" s="817">
        <f t="shared" si="959"/>
        <v>0</v>
      </c>
      <c r="DK124" s="740">
        <f t="shared" si="960"/>
        <v>0</v>
      </c>
      <c r="DL124" s="741">
        <f t="shared" si="961"/>
        <v>0</v>
      </c>
      <c r="DM124" s="742">
        <f t="shared" si="962"/>
        <v>0</v>
      </c>
      <c r="DN124" s="741">
        <f t="shared" si="961"/>
        <v>0</v>
      </c>
      <c r="DO124" s="742">
        <f t="shared" si="963"/>
        <v>0</v>
      </c>
      <c r="DP124" s="741">
        <f t="shared" si="964"/>
        <v>0</v>
      </c>
      <c r="DQ124" s="742">
        <f t="shared" si="965"/>
        <v>0</v>
      </c>
      <c r="DR124" s="741">
        <f t="shared" si="966"/>
        <v>0</v>
      </c>
      <c r="DS124" s="742">
        <f t="shared" si="967"/>
        <v>0</v>
      </c>
      <c r="DT124" s="741">
        <f t="shared" si="968"/>
        <v>0</v>
      </c>
      <c r="DU124" s="742">
        <f t="shared" si="969"/>
        <v>0</v>
      </c>
      <c r="DV124" s="741">
        <f t="shared" si="970"/>
        <v>0</v>
      </c>
      <c r="DW124" s="742">
        <f t="shared" si="971"/>
        <v>0</v>
      </c>
      <c r="DX124" s="741">
        <f t="shared" si="972"/>
        <v>0</v>
      </c>
      <c r="DY124" s="742">
        <f t="shared" si="973"/>
        <v>0</v>
      </c>
      <c r="DZ124" s="741">
        <f t="shared" si="974"/>
        <v>0</v>
      </c>
      <c r="EA124" s="742">
        <f t="shared" si="975"/>
        <v>0</v>
      </c>
      <c r="EB124" s="741">
        <f t="shared" si="976"/>
        <v>0</v>
      </c>
      <c r="EC124" s="742">
        <f t="shared" si="977"/>
        <v>0</v>
      </c>
      <c r="ED124" s="741">
        <f t="shared" si="978"/>
        <v>0</v>
      </c>
      <c r="EE124" s="743">
        <f t="shared" si="979"/>
        <v>0</v>
      </c>
      <c r="EF124" s="744">
        <f t="shared" si="980"/>
        <v>0</v>
      </c>
      <c r="EG124" s="745">
        <v>12</v>
      </c>
      <c r="EH124" s="746">
        <f t="shared" si="981"/>
        <v>0</v>
      </c>
      <c r="EI124" s="747"/>
      <c r="EJ124" s="741"/>
      <c r="EK124" s="746">
        <f t="shared" si="982"/>
        <v>0</v>
      </c>
      <c r="EL124" s="746">
        <f t="shared" si="983"/>
        <v>0</v>
      </c>
      <c r="EM124" s="746">
        <f t="shared" si="984"/>
        <v>0</v>
      </c>
      <c r="EO124" s="1044"/>
      <c r="EP124" s="735" t="s">
        <v>862</v>
      </c>
      <c r="EQ124" s="737">
        <f t="shared" si="985"/>
        <v>0</v>
      </c>
      <c r="ER124" s="737">
        <f t="shared" si="985"/>
        <v>6767</v>
      </c>
      <c r="ES124" s="738">
        <f t="shared" si="986"/>
        <v>7038</v>
      </c>
      <c r="ET124" s="817">
        <f t="shared" si="987"/>
        <v>0</v>
      </c>
      <c r="EU124" s="740">
        <f t="shared" si="988"/>
        <v>0</v>
      </c>
      <c r="EV124" s="741">
        <f t="shared" si="989"/>
        <v>0</v>
      </c>
      <c r="EW124" s="742">
        <f t="shared" si="990"/>
        <v>0</v>
      </c>
      <c r="EX124" s="741">
        <f t="shared" si="989"/>
        <v>0</v>
      </c>
      <c r="EY124" s="742">
        <f t="shared" si="991"/>
        <v>0</v>
      </c>
      <c r="EZ124" s="741">
        <f t="shared" si="992"/>
        <v>0</v>
      </c>
      <c r="FA124" s="742">
        <f t="shared" si="993"/>
        <v>0</v>
      </c>
      <c r="FB124" s="741">
        <f t="shared" si="994"/>
        <v>0</v>
      </c>
      <c r="FC124" s="742">
        <f t="shared" si="995"/>
        <v>0</v>
      </c>
      <c r="FD124" s="741">
        <f t="shared" si="996"/>
        <v>0</v>
      </c>
      <c r="FE124" s="742">
        <f t="shared" si="997"/>
        <v>0</v>
      </c>
      <c r="FF124" s="741">
        <f t="shared" si="998"/>
        <v>0</v>
      </c>
      <c r="FG124" s="742">
        <f t="shared" si="999"/>
        <v>0</v>
      </c>
      <c r="FH124" s="741">
        <f t="shared" si="1000"/>
        <v>0</v>
      </c>
      <c r="FI124" s="742">
        <f t="shared" si="1001"/>
        <v>0</v>
      </c>
      <c r="FJ124" s="741">
        <f t="shared" si="1002"/>
        <v>0</v>
      </c>
      <c r="FK124" s="742">
        <f t="shared" si="1003"/>
        <v>0</v>
      </c>
      <c r="FL124" s="741">
        <f t="shared" si="1004"/>
        <v>0</v>
      </c>
      <c r="FM124" s="742">
        <f t="shared" si="1005"/>
        <v>0</v>
      </c>
      <c r="FN124" s="741">
        <f t="shared" si="1006"/>
        <v>0</v>
      </c>
      <c r="FO124" s="743"/>
      <c r="FP124" s="744">
        <f t="shared" si="1008"/>
        <v>0</v>
      </c>
      <c r="FQ124" s="745">
        <v>12</v>
      </c>
      <c r="FR124" s="746">
        <f t="shared" si="1009"/>
        <v>0</v>
      </c>
      <c r="FS124" s="747"/>
      <c r="FT124" s="741"/>
      <c r="FU124" s="746">
        <f t="shared" si="1010"/>
        <v>0</v>
      </c>
      <c r="FV124" s="746">
        <f t="shared" si="1011"/>
        <v>0</v>
      </c>
      <c r="FW124" s="746">
        <f t="shared" si="1012"/>
        <v>0</v>
      </c>
      <c r="FY124" s="1044"/>
      <c r="FZ124" s="735" t="s">
        <v>862</v>
      </c>
      <c r="GA124" s="737">
        <f t="shared" si="1013"/>
        <v>1</v>
      </c>
      <c r="GB124" s="737">
        <f t="shared" si="1013"/>
        <v>6767</v>
      </c>
      <c r="GC124" s="738">
        <f t="shared" si="1014"/>
        <v>7038</v>
      </c>
      <c r="GD124" s="743">
        <f t="shared" si="1015"/>
        <v>7038</v>
      </c>
      <c r="GE124" s="743"/>
      <c r="GF124" s="737">
        <f t="shared" si="1016"/>
        <v>0</v>
      </c>
      <c r="GG124" s="743"/>
      <c r="GH124" s="737">
        <f t="shared" si="1017"/>
        <v>0</v>
      </c>
      <c r="GI124" s="743"/>
      <c r="GJ124" s="737">
        <f t="shared" si="1018"/>
        <v>0</v>
      </c>
      <c r="GK124" s="743"/>
      <c r="GL124" s="737">
        <f t="shared" si="1019"/>
        <v>0</v>
      </c>
      <c r="GM124" s="743"/>
      <c r="GN124" s="737">
        <f t="shared" si="1020"/>
        <v>0</v>
      </c>
      <c r="GO124" s="743"/>
      <c r="GP124" s="737">
        <f t="shared" si="1021"/>
        <v>0</v>
      </c>
      <c r="GQ124" s="743"/>
      <c r="GR124" s="737">
        <f t="shared" si="1022"/>
        <v>703.8</v>
      </c>
      <c r="GS124" s="743"/>
      <c r="GT124" s="737">
        <f t="shared" si="1023"/>
        <v>0</v>
      </c>
      <c r="GU124" s="743"/>
      <c r="GV124" s="737">
        <f t="shared" si="1024"/>
        <v>0</v>
      </c>
      <c r="GW124" s="743"/>
      <c r="GX124" s="737">
        <f t="shared" si="1025"/>
        <v>0</v>
      </c>
      <c r="GY124" s="743">
        <f t="shared" si="1025"/>
        <v>7527.2</v>
      </c>
      <c r="GZ124" s="744">
        <f t="shared" si="1026"/>
        <v>15269</v>
      </c>
      <c r="HA124" s="745">
        <v>12</v>
      </c>
      <c r="HB124" s="746">
        <f t="shared" si="1027"/>
        <v>183228</v>
      </c>
      <c r="HC124" s="737">
        <f t="shared" si="1028"/>
        <v>0</v>
      </c>
      <c r="HD124" s="737">
        <f t="shared" si="1028"/>
        <v>0</v>
      </c>
      <c r="HE124" s="746">
        <f t="shared" si="1029"/>
        <v>183228</v>
      </c>
      <c r="HF124" s="746">
        <f t="shared" si="1030"/>
        <v>55334.86</v>
      </c>
      <c r="HG124" s="746">
        <f t="shared" si="1031"/>
        <v>238562.86</v>
      </c>
    </row>
    <row r="125" spans="1:215" hidden="1" x14ac:dyDescent="0.25">
      <c r="A125" s="1044"/>
      <c r="B125" s="755" t="s">
        <v>681</v>
      </c>
      <c r="C125" s="737">
        <f t="shared" si="873"/>
        <v>0</v>
      </c>
      <c r="D125" s="737">
        <f t="shared" si="873"/>
        <v>6449</v>
      </c>
      <c r="E125" s="738">
        <f t="shared" si="874"/>
        <v>6707</v>
      </c>
      <c r="F125" s="817">
        <f t="shared" si="875"/>
        <v>0</v>
      </c>
      <c r="G125" s="740">
        <f t="shared" si="876"/>
        <v>0</v>
      </c>
      <c r="H125" s="741">
        <f t="shared" si="877"/>
        <v>0</v>
      </c>
      <c r="I125" s="742">
        <f t="shared" si="876"/>
        <v>0</v>
      </c>
      <c r="J125" s="741">
        <f t="shared" si="877"/>
        <v>0</v>
      </c>
      <c r="K125" s="742">
        <f t="shared" si="878"/>
        <v>0</v>
      </c>
      <c r="L125" s="741">
        <f t="shared" si="879"/>
        <v>0</v>
      </c>
      <c r="M125" s="742">
        <f t="shared" si="880"/>
        <v>0</v>
      </c>
      <c r="N125" s="741">
        <f t="shared" si="881"/>
        <v>0</v>
      </c>
      <c r="O125" s="742">
        <f t="shared" si="882"/>
        <v>0</v>
      </c>
      <c r="P125" s="741">
        <f t="shared" si="883"/>
        <v>0</v>
      </c>
      <c r="Q125" s="742">
        <f t="shared" si="884"/>
        <v>0</v>
      </c>
      <c r="R125" s="741">
        <f t="shared" si="885"/>
        <v>0</v>
      </c>
      <c r="S125" s="742">
        <f t="shared" si="886"/>
        <v>0</v>
      </c>
      <c r="T125" s="741">
        <f t="shared" si="887"/>
        <v>0</v>
      </c>
      <c r="U125" s="742">
        <f t="shared" si="888"/>
        <v>0</v>
      </c>
      <c r="V125" s="741">
        <f t="shared" si="889"/>
        <v>0</v>
      </c>
      <c r="W125" s="742">
        <f t="shared" si="890"/>
        <v>0</v>
      </c>
      <c r="X125" s="741">
        <f t="shared" si="891"/>
        <v>0</v>
      </c>
      <c r="Y125" s="742">
        <f t="shared" si="892"/>
        <v>0</v>
      </c>
      <c r="Z125" s="741">
        <f t="shared" si="893"/>
        <v>0</v>
      </c>
      <c r="AA125" s="743">
        <f t="shared" si="894"/>
        <v>0</v>
      </c>
      <c r="AB125" s="744">
        <f t="shared" si="895"/>
        <v>0</v>
      </c>
      <c r="AC125" s="745">
        <v>12</v>
      </c>
      <c r="AD125" s="746">
        <f t="shared" si="896"/>
        <v>0</v>
      </c>
      <c r="AE125" s="747"/>
      <c r="AF125" s="741"/>
      <c r="AG125" s="746">
        <f t="shared" si="897"/>
        <v>0</v>
      </c>
      <c r="AH125" s="746">
        <f t="shared" si="898"/>
        <v>0</v>
      </c>
      <c r="AI125" s="746">
        <f t="shared" si="899"/>
        <v>0</v>
      </c>
      <c r="AK125" s="1044"/>
      <c r="AL125" s="755" t="s">
        <v>681</v>
      </c>
      <c r="AM125" s="737">
        <f t="shared" si="900"/>
        <v>0.5</v>
      </c>
      <c r="AN125" s="737">
        <f t="shared" si="900"/>
        <v>6449</v>
      </c>
      <c r="AO125" s="738">
        <f t="shared" si="901"/>
        <v>6707</v>
      </c>
      <c r="AP125" s="817">
        <f t="shared" si="902"/>
        <v>3353.5</v>
      </c>
      <c r="AQ125" s="740">
        <f t="shared" si="903"/>
        <v>0</v>
      </c>
      <c r="AR125" s="741">
        <f t="shared" si="904"/>
        <v>0</v>
      </c>
      <c r="AS125" s="742">
        <f t="shared" si="905"/>
        <v>0</v>
      </c>
      <c r="AT125" s="741">
        <f t="shared" si="906"/>
        <v>0</v>
      </c>
      <c r="AU125" s="742">
        <f t="shared" si="907"/>
        <v>0</v>
      </c>
      <c r="AV125" s="741">
        <f t="shared" si="908"/>
        <v>0</v>
      </c>
      <c r="AW125" s="742">
        <f t="shared" si="909"/>
        <v>0</v>
      </c>
      <c r="AX125" s="741">
        <f t="shared" si="910"/>
        <v>0</v>
      </c>
      <c r="AY125" s="742">
        <f t="shared" si="911"/>
        <v>0</v>
      </c>
      <c r="AZ125" s="741">
        <f t="shared" si="912"/>
        <v>0</v>
      </c>
      <c r="BA125" s="742">
        <f t="shared" si="913"/>
        <v>160</v>
      </c>
      <c r="BB125" s="741">
        <f t="shared" si="914"/>
        <v>5365.6</v>
      </c>
      <c r="BC125" s="742">
        <f t="shared" si="915"/>
        <v>15</v>
      </c>
      <c r="BD125" s="741">
        <f t="shared" si="916"/>
        <v>503.03</v>
      </c>
      <c r="BE125" s="742">
        <f t="shared" si="917"/>
        <v>0</v>
      </c>
      <c r="BF125" s="741">
        <f t="shared" si="918"/>
        <v>0</v>
      </c>
      <c r="BG125" s="742">
        <f t="shared" si="919"/>
        <v>0</v>
      </c>
      <c r="BH125" s="741">
        <f t="shared" si="920"/>
        <v>0</v>
      </c>
      <c r="BI125" s="742">
        <f t="shared" si="921"/>
        <v>0</v>
      </c>
      <c r="BJ125" s="741">
        <f t="shared" si="922"/>
        <v>0</v>
      </c>
      <c r="BK125" s="743">
        <f t="shared" si="1032"/>
        <v>0</v>
      </c>
      <c r="BL125" s="744">
        <f t="shared" si="924"/>
        <v>9222.1299999999992</v>
      </c>
      <c r="BM125" s="745">
        <v>12</v>
      </c>
      <c r="BN125" s="746">
        <f t="shared" si="925"/>
        <v>110665.56</v>
      </c>
      <c r="BO125" s="747"/>
      <c r="BP125" s="741"/>
      <c r="BQ125" s="746">
        <f t="shared" si="926"/>
        <v>110665.56</v>
      </c>
      <c r="BR125" s="746">
        <f t="shared" si="927"/>
        <v>33421</v>
      </c>
      <c r="BS125" s="746">
        <f t="shared" si="928"/>
        <v>144086.56</v>
      </c>
      <c r="BU125" s="1044"/>
      <c r="BV125" s="755" t="s">
        <v>681</v>
      </c>
      <c r="BW125" s="737">
        <f t="shared" si="929"/>
        <v>0</v>
      </c>
      <c r="BX125" s="737">
        <f t="shared" si="929"/>
        <v>6449</v>
      </c>
      <c r="BY125" s="738">
        <f t="shared" si="930"/>
        <v>6707</v>
      </c>
      <c r="BZ125" s="817">
        <f t="shared" si="931"/>
        <v>0</v>
      </c>
      <c r="CA125" s="740">
        <f t="shared" si="932"/>
        <v>0</v>
      </c>
      <c r="CB125" s="741">
        <f t="shared" si="933"/>
        <v>0</v>
      </c>
      <c r="CC125" s="742">
        <f t="shared" si="934"/>
        <v>0</v>
      </c>
      <c r="CD125" s="741">
        <f t="shared" si="933"/>
        <v>0</v>
      </c>
      <c r="CE125" s="742">
        <f t="shared" si="935"/>
        <v>0</v>
      </c>
      <c r="CF125" s="741">
        <f t="shared" si="936"/>
        <v>0</v>
      </c>
      <c r="CG125" s="742">
        <f t="shared" si="937"/>
        <v>0</v>
      </c>
      <c r="CH125" s="741">
        <f t="shared" si="938"/>
        <v>0</v>
      </c>
      <c r="CI125" s="742">
        <f t="shared" si="939"/>
        <v>0</v>
      </c>
      <c r="CJ125" s="741">
        <f t="shared" si="940"/>
        <v>0</v>
      </c>
      <c r="CK125" s="742">
        <f t="shared" si="941"/>
        <v>0</v>
      </c>
      <c r="CL125" s="741">
        <f t="shared" si="942"/>
        <v>0</v>
      </c>
      <c r="CM125" s="742">
        <f t="shared" si="943"/>
        <v>0</v>
      </c>
      <c r="CN125" s="741">
        <f t="shared" si="944"/>
        <v>0</v>
      </c>
      <c r="CO125" s="742">
        <f t="shared" si="945"/>
        <v>0</v>
      </c>
      <c r="CP125" s="741">
        <f t="shared" si="946"/>
        <v>0</v>
      </c>
      <c r="CQ125" s="742">
        <f t="shared" si="947"/>
        <v>0</v>
      </c>
      <c r="CR125" s="741">
        <f t="shared" si="948"/>
        <v>0</v>
      </c>
      <c r="CS125" s="742">
        <f t="shared" si="949"/>
        <v>0</v>
      </c>
      <c r="CT125" s="741">
        <f t="shared" si="950"/>
        <v>0</v>
      </c>
      <c r="CU125" s="743">
        <f t="shared" si="951"/>
        <v>0</v>
      </c>
      <c r="CV125" s="744">
        <f t="shared" si="952"/>
        <v>0</v>
      </c>
      <c r="CW125" s="745">
        <v>12</v>
      </c>
      <c r="CX125" s="746">
        <f t="shared" si="953"/>
        <v>0</v>
      </c>
      <c r="CY125" s="747"/>
      <c r="CZ125" s="741"/>
      <c r="DA125" s="746">
        <f t="shared" si="954"/>
        <v>0</v>
      </c>
      <c r="DB125" s="746">
        <f t="shared" si="955"/>
        <v>0</v>
      </c>
      <c r="DC125" s="746">
        <f t="shared" si="956"/>
        <v>0</v>
      </c>
      <c r="DD125" s="750"/>
      <c r="DE125" s="1044"/>
      <c r="DF125" s="755" t="s">
        <v>681</v>
      </c>
      <c r="DG125" s="737">
        <f t="shared" si="957"/>
        <v>0</v>
      </c>
      <c r="DH125" s="737">
        <f t="shared" si="957"/>
        <v>6449</v>
      </c>
      <c r="DI125" s="738">
        <f t="shared" si="958"/>
        <v>6707</v>
      </c>
      <c r="DJ125" s="817">
        <f t="shared" si="959"/>
        <v>0</v>
      </c>
      <c r="DK125" s="740">
        <f t="shared" si="960"/>
        <v>0</v>
      </c>
      <c r="DL125" s="741">
        <f t="shared" si="961"/>
        <v>0</v>
      </c>
      <c r="DM125" s="742">
        <f t="shared" si="962"/>
        <v>0</v>
      </c>
      <c r="DN125" s="741">
        <f t="shared" si="961"/>
        <v>0</v>
      </c>
      <c r="DO125" s="742">
        <f t="shared" si="963"/>
        <v>0</v>
      </c>
      <c r="DP125" s="741">
        <f t="shared" si="964"/>
        <v>0</v>
      </c>
      <c r="DQ125" s="742">
        <f t="shared" si="965"/>
        <v>0</v>
      </c>
      <c r="DR125" s="741">
        <f t="shared" si="966"/>
        <v>0</v>
      </c>
      <c r="DS125" s="742">
        <f t="shared" si="967"/>
        <v>0</v>
      </c>
      <c r="DT125" s="741">
        <f t="shared" si="968"/>
        <v>0</v>
      </c>
      <c r="DU125" s="742">
        <f t="shared" si="969"/>
        <v>0</v>
      </c>
      <c r="DV125" s="741">
        <f t="shared" si="970"/>
        <v>0</v>
      </c>
      <c r="DW125" s="742">
        <f t="shared" si="971"/>
        <v>0</v>
      </c>
      <c r="DX125" s="741">
        <f t="shared" si="972"/>
        <v>0</v>
      </c>
      <c r="DY125" s="742">
        <f t="shared" si="973"/>
        <v>0</v>
      </c>
      <c r="DZ125" s="741">
        <f t="shared" si="974"/>
        <v>0</v>
      </c>
      <c r="EA125" s="742">
        <f t="shared" si="975"/>
        <v>0</v>
      </c>
      <c r="EB125" s="741">
        <f t="shared" si="976"/>
        <v>0</v>
      </c>
      <c r="EC125" s="742">
        <f t="shared" si="977"/>
        <v>0</v>
      </c>
      <c r="ED125" s="741">
        <f t="shared" si="978"/>
        <v>0</v>
      </c>
      <c r="EE125" s="743">
        <f t="shared" si="979"/>
        <v>0</v>
      </c>
      <c r="EF125" s="744">
        <f t="shared" si="980"/>
        <v>0</v>
      </c>
      <c r="EG125" s="745">
        <v>12</v>
      </c>
      <c r="EH125" s="746">
        <f t="shared" si="981"/>
        <v>0</v>
      </c>
      <c r="EI125" s="747"/>
      <c r="EJ125" s="741"/>
      <c r="EK125" s="746">
        <f t="shared" si="982"/>
        <v>0</v>
      </c>
      <c r="EL125" s="746">
        <f t="shared" si="983"/>
        <v>0</v>
      </c>
      <c r="EM125" s="746">
        <f t="shared" si="984"/>
        <v>0</v>
      </c>
      <c r="EO125" s="1044"/>
      <c r="EP125" s="755" t="s">
        <v>681</v>
      </c>
      <c r="EQ125" s="737">
        <f t="shared" si="985"/>
        <v>0</v>
      </c>
      <c r="ER125" s="737">
        <f t="shared" si="985"/>
        <v>6449</v>
      </c>
      <c r="ES125" s="738">
        <f t="shared" si="986"/>
        <v>6707</v>
      </c>
      <c r="ET125" s="817">
        <f t="shared" si="987"/>
        <v>0</v>
      </c>
      <c r="EU125" s="740">
        <f t="shared" si="988"/>
        <v>0</v>
      </c>
      <c r="EV125" s="741">
        <f t="shared" si="989"/>
        <v>0</v>
      </c>
      <c r="EW125" s="742">
        <f t="shared" si="990"/>
        <v>0</v>
      </c>
      <c r="EX125" s="741">
        <f t="shared" si="989"/>
        <v>0</v>
      </c>
      <c r="EY125" s="742">
        <f t="shared" si="991"/>
        <v>0</v>
      </c>
      <c r="EZ125" s="741">
        <f t="shared" si="992"/>
        <v>0</v>
      </c>
      <c r="FA125" s="742">
        <f t="shared" si="993"/>
        <v>0</v>
      </c>
      <c r="FB125" s="741">
        <f t="shared" si="994"/>
        <v>0</v>
      </c>
      <c r="FC125" s="742">
        <f t="shared" si="995"/>
        <v>0</v>
      </c>
      <c r="FD125" s="741">
        <f t="shared" si="996"/>
        <v>0</v>
      </c>
      <c r="FE125" s="742">
        <f t="shared" si="997"/>
        <v>0</v>
      </c>
      <c r="FF125" s="741">
        <f t="shared" si="998"/>
        <v>0</v>
      </c>
      <c r="FG125" s="742">
        <f t="shared" si="999"/>
        <v>0</v>
      </c>
      <c r="FH125" s="741">
        <f t="shared" si="1000"/>
        <v>0</v>
      </c>
      <c r="FI125" s="742">
        <f t="shared" si="1001"/>
        <v>0</v>
      </c>
      <c r="FJ125" s="741">
        <f t="shared" si="1002"/>
        <v>0</v>
      </c>
      <c r="FK125" s="742">
        <f t="shared" si="1003"/>
        <v>0</v>
      </c>
      <c r="FL125" s="741">
        <f t="shared" si="1004"/>
        <v>0</v>
      </c>
      <c r="FM125" s="742">
        <f t="shared" si="1005"/>
        <v>0</v>
      </c>
      <c r="FN125" s="741">
        <f t="shared" si="1006"/>
        <v>0</v>
      </c>
      <c r="FO125" s="743"/>
      <c r="FP125" s="744">
        <f t="shared" si="1008"/>
        <v>0</v>
      </c>
      <c r="FQ125" s="745">
        <v>12</v>
      </c>
      <c r="FR125" s="746">
        <f t="shared" si="1009"/>
        <v>0</v>
      </c>
      <c r="FS125" s="747"/>
      <c r="FT125" s="741"/>
      <c r="FU125" s="746">
        <f t="shared" si="1010"/>
        <v>0</v>
      </c>
      <c r="FV125" s="746">
        <f t="shared" si="1011"/>
        <v>0</v>
      </c>
      <c r="FW125" s="746">
        <f t="shared" si="1012"/>
        <v>0</v>
      </c>
      <c r="FY125" s="1044"/>
      <c r="FZ125" s="755" t="s">
        <v>681</v>
      </c>
      <c r="GA125" s="737">
        <f t="shared" si="1013"/>
        <v>0.5</v>
      </c>
      <c r="GB125" s="737">
        <f t="shared" si="1013"/>
        <v>6449</v>
      </c>
      <c r="GC125" s="738">
        <f t="shared" si="1014"/>
        <v>6707</v>
      </c>
      <c r="GD125" s="743">
        <f t="shared" si="1015"/>
        <v>3353.5</v>
      </c>
      <c r="GE125" s="743"/>
      <c r="GF125" s="737">
        <f t="shared" si="1016"/>
        <v>0</v>
      </c>
      <c r="GG125" s="743"/>
      <c r="GH125" s="737">
        <f t="shared" si="1017"/>
        <v>0</v>
      </c>
      <c r="GI125" s="743"/>
      <c r="GJ125" s="737">
        <f t="shared" si="1018"/>
        <v>0</v>
      </c>
      <c r="GK125" s="743"/>
      <c r="GL125" s="737">
        <f t="shared" si="1019"/>
        <v>0</v>
      </c>
      <c r="GM125" s="743"/>
      <c r="GN125" s="737">
        <f t="shared" si="1020"/>
        <v>0</v>
      </c>
      <c r="GO125" s="743"/>
      <c r="GP125" s="737">
        <f t="shared" si="1021"/>
        <v>5365.6</v>
      </c>
      <c r="GQ125" s="743"/>
      <c r="GR125" s="737">
        <f t="shared" si="1022"/>
        <v>503.03</v>
      </c>
      <c r="GS125" s="743"/>
      <c r="GT125" s="737">
        <f t="shared" si="1023"/>
        <v>0</v>
      </c>
      <c r="GU125" s="743"/>
      <c r="GV125" s="737">
        <f t="shared" si="1024"/>
        <v>0</v>
      </c>
      <c r="GW125" s="743"/>
      <c r="GX125" s="737">
        <f t="shared" si="1025"/>
        <v>0</v>
      </c>
      <c r="GY125" s="743">
        <f t="shared" si="1025"/>
        <v>0</v>
      </c>
      <c r="GZ125" s="744">
        <f t="shared" si="1026"/>
        <v>9222.1299999999992</v>
      </c>
      <c r="HA125" s="745">
        <v>12</v>
      </c>
      <c r="HB125" s="746">
        <f t="shared" si="1027"/>
        <v>110665.56</v>
      </c>
      <c r="HC125" s="737">
        <f t="shared" si="1028"/>
        <v>0</v>
      </c>
      <c r="HD125" s="737">
        <f t="shared" si="1028"/>
        <v>0</v>
      </c>
      <c r="HE125" s="746">
        <f t="shared" si="1029"/>
        <v>110665.56</v>
      </c>
      <c r="HF125" s="746">
        <f t="shared" si="1030"/>
        <v>33421</v>
      </c>
      <c r="HG125" s="746">
        <f t="shared" si="1031"/>
        <v>144086.56</v>
      </c>
    </row>
    <row r="126" spans="1:215" hidden="1" x14ac:dyDescent="0.25">
      <c r="A126" s="1044"/>
      <c r="B126" s="735" t="s">
        <v>531</v>
      </c>
      <c r="C126" s="737">
        <f t="shared" si="873"/>
        <v>0</v>
      </c>
      <c r="D126" s="737">
        <f t="shared" si="873"/>
        <v>6449</v>
      </c>
      <c r="E126" s="738">
        <f t="shared" si="874"/>
        <v>6707</v>
      </c>
      <c r="F126" s="817">
        <f t="shared" si="875"/>
        <v>0</v>
      </c>
      <c r="G126" s="740">
        <f t="shared" si="876"/>
        <v>0</v>
      </c>
      <c r="H126" s="741">
        <f t="shared" si="877"/>
        <v>0</v>
      </c>
      <c r="I126" s="742">
        <f t="shared" si="876"/>
        <v>0</v>
      </c>
      <c r="J126" s="741">
        <f t="shared" si="877"/>
        <v>0</v>
      </c>
      <c r="K126" s="742">
        <f t="shared" si="878"/>
        <v>0</v>
      </c>
      <c r="L126" s="741">
        <f t="shared" si="879"/>
        <v>0</v>
      </c>
      <c r="M126" s="742">
        <f t="shared" si="880"/>
        <v>0</v>
      </c>
      <c r="N126" s="741">
        <f t="shared" si="881"/>
        <v>0</v>
      </c>
      <c r="O126" s="742">
        <f t="shared" si="882"/>
        <v>0</v>
      </c>
      <c r="P126" s="741">
        <f t="shared" si="883"/>
        <v>0</v>
      </c>
      <c r="Q126" s="742">
        <f t="shared" si="884"/>
        <v>0</v>
      </c>
      <c r="R126" s="741">
        <f t="shared" si="885"/>
        <v>0</v>
      </c>
      <c r="S126" s="742">
        <f t="shared" si="886"/>
        <v>0</v>
      </c>
      <c r="T126" s="741">
        <f t="shared" si="887"/>
        <v>0</v>
      </c>
      <c r="U126" s="742">
        <f t="shared" si="888"/>
        <v>0</v>
      </c>
      <c r="V126" s="741">
        <f t="shared" si="889"/>
        <v>0</v>
      </c>
      <c r="W126" s="742">
        <f t="shared" si="890"/>
        <v>0</v>
      </c>
      <c r="X126" s="741">
        <f t="shared" si="891"/>
        <v>0</v>
      </c>
      <c r="Y126" s="742">
        <f t="shared" si="892"/>
        <v>0</v>
      </c>
      <c r="Z126" s="741">
        <f t="shared" si="893"/>
        <v>0</v>
      </c>
      <c r="AA126" s="743">
        <f t="shared" si="894"/>
        <v>0</v>
      </c>
      <c r="AB126" s="744">
        <f t="shared" si="895"/>
        <v>0</v>
      </c>
      <c r="AC126" s="745">
        <v>12</v>
      </c>
      <c r="AD126" s="746">
        <f t="shared" si="896"/>
        <v>0</v>
      </c>
      <c r="AE126" s="747"/>
      <c r="AF126" s="741"/>
      <c r="AG126" s="746">
        <f t="shared" si="897"/>
        <v>0</v>
      </c>
      <c r="AH126" s="746">
        <f t="shared" si="898"/>
        <v>0</v>
      </c>
      <c r="AI126" s="746">
        <f t="shared" si="899"/>
        <v>0</v>
      </c>
      <c r="AK126" s="1044"/>
      <c r="AL126" s="735" t="s">
        <v>531</v>
      </c>
      <c r="AM126" s="737">
        <f t="shared" si="900"/>
        <v>0</v>
      </c>
      <c r="AN126" s="737">
        <f t="shared" si="900"/>
        <v>6449</v>
      </c>
      <c r="AO126" s="738">
        <f t="shared" si="901"/>
        <v>6707</v>
      </c>
      <c r="AP126" s="817">
        <f t="shared" si="902"/>
        <v>0</v>
      </c>
      <c r="AQ126" s="740">
        <f t="shared" si="903"/>
        <v>0</v>
      </c>
      <c r="AR126" s="741">
        <f t="shared" si="904"/>
        <v>0</v>
      </c>
      <c r="AS126" s="742">
        <f t="shared" si="905"/>
        <v>0</v>
      </c>
      <c r="AT126" s="741">
        <f t="shared" si="906"/>
        <v>0</v>
      </c>
      <c r="AU126" s="742">
        <f t="shared" si="907"/>
        <v>0</v>
      </c>
      <c r="AV126" s="741">
        <f t="shared" si="908"/>
        <v>0</v>
      </c>
      <c r="AW126" s="742">
        <f t="shared" si="909"/>
        <v>0</v>
      </c>
      <c r="AX126" s="741">
        <f t="shared" si="910"/>
        <v>0</v>
      </c>
      <c r="AY126" s="742">
        <f t="shared" si="911"/>
        <v>0</v>
      </c>
      <c r="AZ126" s="741">
        <f t="shared" si="912"/>
        <v>0</v>
      </c>
      <c r="BA126" s="742">
        <f t="shared" si="913"/>
        <v>0</v>
      </c>
      <c r="BB126" s="741">
        <f t="shared" si="914"/>
        <v>0</v>
      </c>
      <c r="BC126" s="742">
        <f t="shared" si="915"/>
        <v>0</v>
      </c>
      <c r="BD126" s="741">
        <f t="shared" si="916"/>
        <v>0</v>
      </c>
      <c r="BE126" s="742">
        <f t="shared" si="917"/>
        <v>0</v>
      </c>
      <c r="BF126" s="741">
        <f t="shared" si="918"/>
        <v>0</v>
      </c>
      <c r="BG126" s="742">
        <f t="shared" si="919"/>
        <v>0</v>
      </c>
      <c r="BH126" s="741">
        <f t="shared" si="920"/>
        <v>0</v>
      </c>
      <c r="BI126" s="742">
        <f t="shared" si="921"/>
        <v>0</v>
      </c>
      <c r="BJ126" s="741">
        <f t="shared" si="922"/>
        <v>0</v>
      </c>
      <c r="BK126" s="743">
        <f t="shared" si="1032"/>
        <v>0</v>
      </c>
      <c r="BL126" s="744">
        <f t="shared" si="924"/>
        <v>0</v>
      </c>
      <c r="BM126" s="745">
        <v>12</v>
      </c>
      <c r="BN126" s="746">
        <f t="shared" si="925"/>
        <v>0</v>
      </c>
      <c r="BO126" s="747"/>
      <c r="BP126" s="741"/>
      <c r="BQ126" s="746">
        <f t="shared" si="926"/>
        <v>0</v>
      </c>
      <c r="BR126" s="746">
        <f t="shared" si="927"/>
        <v>0</v>
      </c>
      <c r="BS126" s="746">
        <f t="shared" si="928"/>
        <v>0</v>
      </c>
      <c r="BU126" s="1044"/>
      <c r="BV126" s="735" t="s">
        <v>531</v>
      </c>
      <c r="BW126" s="737">
        <f t="shared" si="929"/>
        <v>2</v>
      </c>
      <c r="BX126" s="737">
        <f t="shared" si="929"/>
        <v>6449</v>
      </c>
      <c r="BY126" s="738">
        <f t="shared" si="930"/>
        <v>6707</v>
      </c>
      <c r="BZ126" s="817">
        <f t="shared" si="931"/>
        <v>13414</v>
      </c>
      <c r="CA126" s="740">
        <f t="shared" si="932"/>
        <v>0</v>
      </c>
      <c r="CB126" s="741">
        <f t="shared" si="933"/>
        <v>0</v>
      </c>
      <c r="CC126" s="742">
        <f t="shared" si="934"/>
        <v>0</v>
      </c>
      <c r="CD126" s="741">
        <f t="shared" si="933"/>
        <v>0</v>
      </c>
      <c r="CE126" s="742">
        <f t="shared" si="935"/>
        <v>0</v>
      </c>
      <c r="CF126" s="741">
        <f t="shared" si="936"/>
        <v>0</v>
      </c>
      <c r="CG126" s="742">
        <f t="shared" si="937"/>
        <v>50</v>
      </c>
      <c r="CH126" s="741">
        <f t="shared" si="938"/>
        <v>6707</v>
      </c>
      <c r="CI126" s="742">
        <f t="shared" si="939"/>
        <v>0</v>
      </c>
      <c r="CJ126" s="741">
        <f t="shared" si="940"/>
        <v>0</v>
      </c>
      <c r="CK126" s="742">
        <f t="shared" si="941"/>
        <v>0</v>
      </c>
      <c r="CL126" s="741">
        <f t="shared" si="942"/>
        <v>0</v>
      </c>
      <c r="CM126" s="742">
        <f t="shared" si="943"/>
        <v>15</v>
      </c>
      <c r="CN126" s="741">
        <f t="shared" si="944"/>
        <v>2012.1</v>
      </c>
      <c r="CO126" s="742">
        <f t="shared" si="945"/>
        <v>0</v>
      </c>
      <c r="CP126" s="741">
        <f t="shared" si="946"/>
        <v>0</v>
      </c>
      <c r="CQ126" s="742">
        <f t="shared" si="947"/>
        <v>0</v>
      </c>
      <c r="CR126" s="741">
        <f t="shared" si="948"/>
        <v>0</v>
      </c>
      <c r="CS126" s="742">
        <f t="shared" si="949"/>
        <v>0</v>
      </c>
      <c r="CT126" s="741">
        <f t="shared" si="950"/>
        <v>0</v>
      </c>
      <c r="CU126" s="743">
        <f t="shared" si="951"/>
        <v>8359.9</v>
      </c>
      <c r="CV126" s="744">
        <f t="shared" si="952"/>
        <v>30493</v>
      </c>
      <c r="CW126" s="745">
        <v>12</v>
      </c>
      <c r="CX126" s="746">
        <f t="shared" si="953"/>
        <v>365916</v>
      </c>
      <c r="CY126" s="747"/>
      <c r="CZ126" s="741"/>
      <c r="DA126" s="746">
        <f t="shared" si="954"/>
        <v>365916</v>
      </c>
      <c r="DB126" s="746">
        <f t="shared" si="955"/>
        <v>110506.63</v>
      </c>
      <c r="DC126" s="746">
        <f t="shared" si="956"/>
        <v>476422.63</v>
      </c>
      <c r="DD126" s="750"/>
      <c r="DE126" s="1044"/>
      <c r="DF126" s="735" t="s">
        <v>531</v>
      </c>
      <c r="DG126" s="737">
        <f t="shared" si="957"/>
        <v>0</v>
      </c>
      <c r="DH126" s="737">
        <f t="shared" si="957"/>
        <v>6449</v>
      </c>
      <c r="DI126" s="738">
        <f t="shared" si="958"/>
        <v>6707</v>
      </c>
      <c r="DJ126" s="817">
        <f t="shared" si="959"/>
        <v>0</v>
      </c>
      <c r="DK126" s="740">
        <f t="shared" si="960"/>
        <v>0</v>
      </c>
      <c r="DL126" s="741">
        <f t="shared" si="961"/>
        <v>0</v>
      </c>
      <c r="DM126" s="742">
        <f t="shared" si="962"/>
        <v>0</v>
      </c>
      <c r="DN126" s="741">
        <f t="shared" si="961"/>
        <v>0</v>
      </c>
      <c r="DO126" s="742">
        <f t="shared" si="963"/>
        <v>0</v>
      </c>
      <c r="DP126" s="741">
        <f t="shared" si="964"/>
        <v>0</v>
      </c>
      <c r="DQ126" s="742">
        <f t="shared" si="965"/>
        <v>0</v>
      </c>
      <c r="DR126" s="741">
        <f t="shared" si="966"/>
        <v>0</v>
      </c>
      <c r="DS126" s="742">
        <f t="shared" si="967"/>
        <v>0</v>
      </c>
      <c r="DT126" s="741">
        <f t="shared" si="968"/>
        <v>0</v>
      </c>
      <c r="DU126" s="742">
        <f t="shared" si="969"/>
        <v>0</v>
      </c>
      <c r="DV126" s="741">
        <f t="shared" si="970"/>
        <v>0</v>
      </c>
      <c r="DW126" s="742">
        <f t="shared" si="971"/>
        <v>0</v>
      </c>
      <c r="DX126" s="741">
        <f t="shared" si="972"/>
        <v>0</v>
      </c>
      <c r="DY126" s="742">
        <f t="shared" si="973"/>
        <v>0</v>
      </c>
      <c r="DZ126" s="741">
        <f t="shared" si="974"/>
        <v>0</v>
      </c>
      <c r="EA126" s="742">
        <f t="shared" si="975"/>
        <v>0</v>
      </c>
      <c r="EB126" s="741">
        <f t="shared" si="976"/>
        <v>0</v>
      </c>
      <c r="EC126" s="742">
        <f t="shared" si="977"/>
        <v>0</v>
      </c>
      <c r="ED126" s="741">
        <f t="shared" si="978"/>
        <v>0</v>
      </c>
      <c r="EE126" s="743">
        <f t="shared" si="979"/>
        <v>0</v>
      </c>
      <c r="EF126" s="744">
        <f t="shared" si="980"/>
        <v>0</v>
      </c>
      <c r="EG126" s="745">
        <v>12</v>
      </c>
      <c r="EH126" s="746">
        <f t="shared" si="981"/>
        <v>0</v>
      </c>
      <c r="EI126" s="747"/>
      <c r="EJ126" s="741"/>
      <c r="EK126" s="746">
        <f t="shared" si="982"/>
        <v>0</v>
      </c>
      <c r="EL126" s="746">
        <f t="shared" si="983"/>
        <v>0</v>
      </c>
      <c r="EM126" s="746">
        <f t="shared" si="984"/>
        <v>0</v>
      </c>
      <c r="EO126" s="1044"/>
      <c r="EP126" s="735" t="s">
        <v>531</v>
      </c>
      <c r="EQ126" s="737">
        <f t="shared" si="985"/>
        <v>0</v>
      </c>
      <c r="ER126" s="737">
        <f t="shared" si="985"/>
        <v>6449</v>
      </c>
      <c r="ES126" s="738">
        <f t="shared" si="986"/>
        <v>6707</v>
      </c>
      <c r="ET126" s="817">
        <f t="shared" si="987"/>
        <v>0</v>
      </c>
      <c r="EU126" s="740">
        <f t="shared" si="988"/>
        <v>0</v>
      </c>
      <c r="EV126" s="741">
        <f t="shared" si="989"/>
        <v>0</v>
      </c>
      <c r="EW126" s="742">
        <f t="shared" si="990"/>
        <v>0</v>
      </c>
      <c r="EX126" s="741">
        <f t="shared" si="989"/>
        <v>0</v>
      </c>
      <c r="EY126" s="742">
        <f t="shared" si="991"/>
        <v>0</v>
      </c>
      <c r="EZ126" s="741">
        <f t="shared" si="992"/>
        <v>0</v>
      </c>
      <c r="FA126" s="742">
        <f t="shared" si="993"/>
        <v>0</v>
      </c>
      <c r="FB126" s="741">
        <f t="shared" si="994"/>
        <v>0</v>
      </c>
      <c r="FC126" s="742">
        <f t="shared" si="995"/>
        <v>0</v>
      </c>
      <c r="FD126" s="741">
        <f t="shared" si="996"/>
        <v>0</v>
      </c>
      <c r="FE126" s="742">
        <f t="shared" si="997"/>
        <v>0</v>
      </c>
      <c r="FF126" s="741">
        <f t="shared" si="998"/>
        <v>0</v>
      </c>
      <c r="FG126" s="742">
        <f t="shared" si="999"/>
        <v>0</v>
      </c>
      <c r="FH126" s="741">
        <f t="shared" si="1000"/>
        <v>0</v>
      </c>
      <c r="FI126" s="742">
        <f t="shared" si="1001"/>
        <v>0</v>
      </c>
      <c r="FJ126" s="741">
        <f t="shared" si="1002"/>
        <v>0</v>
      </c>
      <c r="FK126" s="742">
        <f t="shared" si="1003"/>
        <v>0</v>
      </c>
      <c r="FL126" s="741">
        <f t="shared" si="1004"/>
        <v>0</v>
      </c>
      <c r="FM126" s="742">
        <f t="shared" si="1005"/>
        <v>0</v>
      </c>
      <c r="FN126" s="741">
        <f t="shared" si="1006"/>
        <v>0</v>
      </c>
      <c r="FO126" s="743"/>
      <c r="FP126" s="744">
        <f t="shared" si="1008"/>
        <v>0</v>
      </c>
      <c r="FQ126" s="745">
        <v>12</v>
      </c>
      <c r="FR126" s="746">
        <f t="shared" si="1009"/>
        <v>0</v>
      </c>
      <c r="FS126" s="747"/>
      <c r="FT126" s="741"/>
      <c r="FU126" s="746">
        <f t="shared" si="1010"/>
        <v>0</v>
      </c>
      <c r="FV126" s="746">
        <f t="shared" si="1011"/>
        <v>0</v>
      </c>
      <c r="FW126" s="746">
        <f t="shared" si="1012"/>
        <v>0</v>
      </c>
      <c r="FY126" s="1044"/>
      <c r="FZ126" s="735" t="s">
        <v>531</v>
      </c>
      <c r="GA126" s="737">
        <f t="shared" si="1013"/>
        <v>2</v>
      </c>
      <c r="GB126" s="737">
        <f t="shared" si="1013"/>
        <v>6449</v>
      </c>
      <c r="GC126" s="738">
        <f t="shared" si="1014"/>
        <v>6707</v>
      </c>
      <c r="GD126" s="743">
        <f t="shared" si="1015"/>
        <v>13414</v>
      </c>
      <c r="GE126" s="743"/>
      <c r="GF126" s="737">
        <f t="shared" si="1016"/>
        <v>0</v>
      </c>
      <c r="GG126" s="743"/>
      <c r="GH126" s="737">
        <f t="shared" si="1017"/>
        <v>0</v>
      </c>
      <c r="GI126" s="743"/>
      <c r="GJ126" s="737">
        <f t="shared" si="1018"/>
        <v>0</v>
      </c>
      <c r="GK126" s="743"/>
      <c r="GL126" s="737">
        <f t="shared" si="1019"/>
        <v>6707</v>
      </c>
      <c r="GM126" s="743"/>
      <c r="GN126" s="737">
        <f t="shared" si="1020"/>
        <v>0</v>
      </c>
      <c r="GO126" s="743"/>
      <c r="GP126" s="737">
        <f t="shared" si="1021"/>
        <v>0</v>
      </c>
      <c r="GQ126" s="743"/>
      <c r="GR126" s="737">
        <f t="shared" si="1022"/>
        <v>2012.1</v>
      </c>
      <c r="GS126" s="743"/>
      <c r="GT126" s="737">
        <f t="shared" si="1023"/>
        <v>0</v>
      </c>
      <c r="GU126" s="743"/>
      <c r="GV126" s="737">
        <f t="shared" si="1024"/>
        <v>0</v>
      </c>
      <c r="GW126" s="743"/>
      <c r="GX126" s="737">
        <f t="shared" si="1025"/>
        <v>0</v>
      </c>
      <c r="GY126" s="743">
        <f t="shared" si="1025"/>
        <v>8359.9</v>
      </c>
      <c r="GZ126" s="744">
        <f t="shared" si="1026"/>
        <v>30493</v>
      </c>
      <c r="HA126" s="745">
        <v>12</v>
      </c>
      <c r="HB126" s="746">
        <f t="shared" si="1027"/>
        <v>365916</v>
      </c>
      <c r="HC126" s="737">
        <f t="shared" si="1028"/>
        <v>0</v>
      </c>
      <c r="HD126" s="737">
        <f t="shared" si="1028"/>
        <v>0</v>
      </c>
      <c r="HE126" s="746">
        <f t="shared" si="1029"/>
        <v>365916</v>
      </c>
      <c r="HF126" s="746">
        <f t="shared" si="1030"/>
        <v>110506.63</v>
      </c>
      <c r="HG126" s="746">
        <f t="shared" si="1031"/>
        <v>476422.63</v>
      </c>
    </row>
    <row r="127" spans="1:215" hidden="1" x14ac:dyDescent="0.25">
      <c r="A127" s="1044"/>
      <c r="B127" s="755" t="s">
        <v>39</v>
      </c>
      <c r="C127" s="737">
        <f t="shared" si="873"/>
        <v>1</v>
      </c>
      <c r="D127" s="737">
        <f t="shared" si="873"/>
        <v>5862</v>
      </c>
      <c r="E127" s="738">
        <f t="shared" si="874"/>
        <v>6097</v>
      </c>
      <c r="F127" s="817">
        <f t="shared" si="875"/>
        <v>6097</v>
      </c>
      <c r="G127" s="740">
        <f t="shared" si="876"/>
        <v>0</v>
      </c>
      <c r="H127" s="741">
        <f t="shared" si="877"/>
        <v>0</v>
      </c>
      <c r="I127" s="742">
        <f t="shared" si="876"/>
        <v>0</v>
      </c>
      <c r="J127" s="741">
        <f t="shared" si="877"/>
        <v>0</v>
      </c>
      <c r="K127" s="742">
        <f t="shared" si="878"/>
        <v>0</v>
      </c>
      <c r="L127" s="741">
        <f t="shared" si="879"/>
        <v>0</v>
      </c>
      <c r="M127" s="742">
        <f t="shared" si="880"/>
        <v>5</v>
      </c>
      <c r="N127" s="741">
        <f t="shared" si="881"/>
        <v>304.85000000000002</v>
      </c>
      <c r="O127" s="742">
        <f t="shared" si="882"/>
        <v>0</v>
      </c>
      <c r="P127" s="741">
        <f t="shared" si="883"/>
        <v>0</v>
      </c>
      <c r="Q127" s="742">
        <f t="shared" si="884"/>
        <v>198</v>
      </c>
      <c r="R127" s="741">
        <f t="shared" si="885"/>
        <v>12072.06</v>
      </c>
      <c r="S127" s="742">
        <f t="shared" si="886"/>
        <v>30</v>
      </c>
      <c r="T127" s="741">
        <f t="shared" si="887"/>
        <v>1829.1</v>
      </c>
      <c r="U127" s="742">
        <f t="shared" si="888"/>
        <v>0</v>
      </c>
      <c r="V127" s="741">
        <f t="shared" si="889"/>
        <v>0</v>
      </c>
      <c r="W127" s="742">
        <f t="shared" si="890"/>
        <v>0</v>
      </c>
      <c r="X127" s="741">
        <f t="shared" si="891"/>
        <v>0</v>
      </c>
      <c r="Y127" s="742">
        <f t="shared" si="892"/>
        <v>0</v>
      </c>
      <c r="Z127" s="741">
        <f t="shared" si="893"/>
        <v>0</v>
      </c>
      <c r="AA127" s="743">
        <f t="shared" si="894"/>
        <v>0</v>
      </c>
      <c r="AB127" s="744">
        <f t="shared" si="895"/>
        <v>20303.009999999998</v>
      </c>
      <c r="AC127" s="745">
        <v>12</v>
      </c>
      <c r="AD127" s="746">
        <f t="shared" si="896"/>
        <v>243636.12</v>
      </c>
      <c r="AE127" s="747"/>
      <c r="AF127" s="741"/>
      <c r="AG127" s="746">
        <f t="shared" si="897"/>
        <v>243636.12</v>
      </c>
      <c r="AH127" s="746">
        <f t="shared" si="898"/>
        <v>73578.11</v>
      </c>
      <c r="AI127" s="746">
        <f t="shared" si="899"/>
        <v>317214.23</v>
      </c>
      <c r="AK127" s="1044"/>
      <c r="AL127" s="755" t="s">
        <v>39</v>
      </c>
      <c r="AM127" s="737">
        <f t="shared" si="900"/>
        <v>1</v>
      </c>
      <c r="AN127" s="737">
        <f t="shared" si="900"/>
        <v>5862</v>
      </c>
      <c r="AO127" s="738">
        <f t="shared" si="901"/>
        <v>6097</v>
      </c>
      <c r="AP127" s="817">
        <f t="shared" si="902"/>
        <v>6097</v>
      </c>
      <c r="AQ127" s="740">
        <f t="shared" si="903"/>
        <v>0</v>
      </c>
      <c r="AR127" s="741">
        <f t="shared" si="904"/>
        <v>0</v>
      </c>
      <c r="AS127" s="742">
        <f t="shared" si="905"/>
        <v>0</v>
      </c>
      <c r="AT127" s="741">
        <f t="shared" si="906"/>
        <v>0</v>
      </c>
      <c r="AU127" s="742">
        <f t="shared" si="907"/>
        <v>0</v>
      </c>
      <c r="AV127" s="741">
        <f t="shared" si="908"/>
        <v>0</v>
      </c>
      <c r="AW127" s="742">
        <f t="shared" si="909"/>
        <v>0</v>
      </c>
      <c r="AX127" s="741">
        <f t="shared" si="910"/>
        <v>0</v>
      </c>
      <c r="AY127" s="742">
        <f t="shared" si="911"/>
        <v>0</v>
      </c>
      <c r="AZ127" s="741">
        <f t="shared" si="912"/>
        <v>0</v>
      </c>
      <c r="BA127" s="742">
        <f t="shared" si="913"/>
        <v>140</v>
      </c>
      <c r="BB127" s="741">
        <f t="shared" si="914"/>
        <v>8535.7999999999993</v>
      </c>
      <c r="BC127" s="742">
        <f t="shared" si="915"/>
        <v>30</v>
      </c>
      <c r="BD127" s="741">
        <f t="shared" si="916"/>
        <v>1829.1</v>
      </c>
      <c r="BE127" s="742">
        <f t="shared" si="917"/>
        <v>0</v>
      </c>
      <c r="BF127" s="741">
        <f t="shared" si="918"/>
        <v>0</v>
      </c>
      <c r="BG127" s="742">
        <f t="shared" si="919"/>
        <v>0</v>
      </c>
      <c r="BH127" s="741">
        <f t="shared" si="920"/>
        <v>0</v>
      </c>
      <c r="BI127" s="742">
        <f t="shared" si="921"/>
        <v>0</v>
      </c>
      <c r="BJ127" s="741">
        <f t="shared" si="922"/>
        <v>0</v>
      </c>
      <c r="BK127" s="743">
        <f t="shared" si="1032"/>
        <v>0</v>
      </c>
      <c r="BL127" s="744">
        <f t="shared" si="924"/>
        <v>16461.900000000001</v>
      </c>
      <c r="BM127" s="745">
        <v>12</v>
      </c>
      <c r="BN127" s="746">
        <f t="shared" si="925"/>
        <v>197542.8</v>
      </c>
      <c r="BO127" s="747"/>
      <c r="BP127" s="741"/>
      <c r="BQ127" s="746">
        <f t="shared" si="926"/>
        <v>197542.8</v>
      </c>
      <c r="BR127" s="746">
        <f t="shared" si="927"/>
        <v>59657.93</v>
      </c>
      <c r="BS127" s="746">
        <f t="shared" si="928"/>
        <v>257200.73</v>
      </c>
      <c r="BU127" s="1044"/>
      <c r="BV127" s="755" t="s">
        <v>39</v>
      </c>
      <c r="BW127" s="737">
        <f t="shared" si="929"/>
        <v>1</v>
      </c>
      <c r="BX127" s="737">
        <f t="shared" si="929"/>
        <v>5862</v>
      </c>
      <c r="BY127" s="738">
        <f t="shared" si="930"/>
        <v>6097</v>
      </c>
      <c r="BZ127" s="817">
        <f t="shared" si="931"/>
        <v>6097</v>
      </c>
      <c r="CA127" s="740">
        <f t="shared" si="932"/>
        <v>0</v>
      </c>
      <c r="CB127" s="741">
        <f t="shared" si="933"/>
        <v>0</v>
      </c>
      <c r="CC127" s="742">
        <f t="shared" si="934"/>
        <v>0</v>
      </c>
      <c r="CD127" s="741">
        <f t="shared" si="933"/>
        <v>0</v>
      </c>
      <c r="CE127" s="742">
        <f t="shared" si="935"/>
        <v>0</v>
      </c>
      <c r="CF127" s="741">
        <f t="shared" si="936"/>
        <v>0</v>
      </c>
      <c r="CG127" s="742">
        <f t="shared" si="937"/>
        <v>0</v>
      </c>
      <c r="CH127" s="741">
        <f t="shared" si="938"/>
        <v>0</v>
      </c>
      <c r="CI127" s="742">
        <f t="shared" si="939"/>
        <v>0</v>
      </c>
      <c r="CJ127" s="741">
        <f t="shared" si="940"/>
        <v>0</v>
      </c>
      <c r="CK127" s="742">
        <f t="shared" si="941"/>
        <v>0</v>
      </c>
      <c r="CL127" s="741">
        <f t="shared" si="942"/>
        <v>0</v>
      </c>
      <c r="CM127" s="742">
        <f t="shared" si="943"/>
        <v>0</v>
      </c>
      <c r="CN127" s="741">
        <f t="shared" si="944"/>
        <v>0</v>
      </c>
      <c r="CO127" s="742">
        <f t="shared" si="945"/>
        <v>0</v>
      </c>
      <c r="CP127" s="741">
        <f t="shared" si="946"/>
        <v>0</v>
      </c>
      <c r="CQ127" s="742">
        <f t="shared" si="947"/>
        <v>0</v>
      </c>
      <c r="CR127" s="741">
        <f t="shared" si="948"/>
        <v>0</v>
      </c>
      <c r="CS127" s="742">
        <f t="shared" si="949"/>
        <v>0</v>
      </c>
      <c r="CT127" s="741">
        <f t="shared" si="950"/>
        <v>0</v>
      </c>
      <c r="CU127" s="743">
        <f t="shared" si="951"/>
        <v>9182</v>
      </c>
      <c r="CV127" s="744">
        <f t="shared" si="952"/>
        <v>15279</v>
      </c>
      <c r="CW127" s="745">
        <v>12</v>
      </c>
      <c r="CX127" s="746">
        <f t="shared" si="953"/>
        <v>183348</v>
      </c>
      <c r="CY127" s="747"/>
      <c r="CZ127" s="741"/>
      <c r="DA127" s="746">
        <f t="shared" si="954"/>
        <v>183348</v>
      </c>
      <c r="DB127" s="746">
        <f t="shared" si="955"/>
        <v>55371.1</v>
      </c>
      <c r="DC127" s="746">
        <f t="shared" si="956"/>
        <v>238719.1</v>
      </c>
      <c r="DD127" s="750"/>
      <c r="DE127" s="1044"/>
      <c r="DF127" s="755" t="s">
        <v>39</v>
      </c>
      <c r="DG127" s="737">
        <f t="shared" si="957"/>
        <v>0</v>
      </c>
      <c r="DH127" s="737">
        <f t="shared" si="957"/>
        <v>5862</v>
      </c>
      <c r="DI127" s="738">
        <f t="shared" si="958"/>
        <v>6097</v>
      </c>
      <c r="DJ127" s="817">
        <f t="shared" si="959"/>
        <v>0</v>
      </c>
      <c r="DK127" s="740">
        <f t="shared" si="960"/>
        <v>0</v>
      </c>
      <c r="DL127" s="741">
        <f t="shared" si="961"/>
        <v>0</v>
      </c>
      <c r="DM127" s="742">
        <f t="shared" si="962"/>
        <v>0</v>
      </c>
      <c r="DN127" s="741">
        <f t="shared" si="961"/>
        <v>0</v>
      </c>
      <c r="DO127" s="742">
        <f t="shared" si="963"/>
        <v>0</v>
      </c>
      <c r="DP127" s="741">
        <f t="shared" si="964"/>
        <v>0</v>
      </c>
      <c r="DQ127" s="742">
        <f t="shared" si="965"/>
        <v>0</v>
      </c>
      <c r="DR127" s="741">
        <f t="shared" si="966"/>
        <v>0</v>
      </c>
      <c r="DS127" s="742">
        <f t="shared" si="967"/>
        <v>0</v>
      </c>
      <c r="DT127" s="741">
        <f t="shared" si="968"/>
        <v>0</v>
      </c>
      <c r="DU127" s="742">
        <f t="shared" si="969"/>
        <v>0</v>
      </c>
      <c r="DV127" s="741">
        <f t="shared" si="970"/>
        <v>0</v>
      </c>
      <c r="DW127" s="742">
        <f t="shared" si="971"/>
        <v>0</v>
      </c>
      <c r="DX127" s="741">
        <f t="shared" si="972"/>
        <v>0</v>
      </c>
      <c r="DY127" s="742">
        <f t="shared" si="973"/>
        <v>0</v>
      </c>
      <c r="DZ127" s="741">
        <f t="shared" si="974"/>
        <v>0</v>
      </c>
      <c r="EA127" s="742">
        <f t="shared" si="975"/>
        <v>0</v>
      </c>
      <c r="EB127" s="741">
        <f t="shared" si="976"/>
        <v>0</v>
      </c>
      <c r="EC127" s="742">
        <f t="shared" si="977"/>
        <v>0</v>
      </c>
      <c r="ED127" s="741">
        <f t="shared" si="978"/>
        <v>0</v>
      </c>
      <c r="EE127" s="743">
        <f t="shared" si="979"/>
        <v>0</v>
      </c>
      <c r="EF127" s="744">
        <f t="shared" si="980"/>
        <v>0</v>
      </c>
      <c r="EG127" s="745">
        <v>12</v>
      </c>
      <c r="EH127" s="746">
        <f t="shared" si="981"/>
        <v>0</v>
      </c>
      <c r="EI127" s="747"/>
      <c r="EJ127" s="741"/>
      <c r="EK127" s="746">
        <f t="shared" si="982"/>
        <v>0</v>
      </c>
      <c r="EL127" s="746">
        <f t="shared" si="983"/>
        <v>0</v>
      </c>
      <c r="EM127" s="746">
        <f t="shared" si="984"/>
        <v>0</v>
      </c>
      <c r="EO127" s="1044"/>
      <c r="EP127" s="752" t="s">
        <v>39</v>
      </c>
      <c r="EQ127" s="737">
        <f t="shared" si="985"/>
        <v>1</v>
      </c>
      <c r="ER127" s="737">
        <f t="shared" si="985"/>
        <v>5862</v>
      </c>
      <c r="ES127" s="738">
        <f t="shared" si="986"/>
        <v>6097</v>
      </c>
      <c r="ET127" s="817">
        <f t="shared" si="987"/>
        <v>6097</v>
      </c>
      <c r="EU127" s="740">
        <f t="shared" si="988"/>
        <v>0</v>
      </c>
      <c r="EV127" s="741">
        <f t="shared" si="989"/>
        <v>0</v>
      </c>
      <c r="EW127" s="742">
        <f t="shared" si="990"/>
        <v>0</v>
      </c>
      <c r="EX127" s="741">
        <f t="shared" si="989"/>
        <v>0</v>
      </c>
      <c r="EY127" s="742">
        <f t="shared" si="991"/>
        <v>0</v>
      </c>
      <c r="EZ127" s="741">
        <f t="shared" si="992"/>
        <v>0</v>
      </c>
      <c r="FA127" s="742">
        <f t="shared" si="993"/>
        <v>0</v>
      </c>
      <c r="FB127" s="741">
        <f t="shared" si="994"/>
        <v>0</v>
      </c>
      <c r="FC127" s="742">
        <f t="shared" si="995"/>
        <v>0</v>
      </c>
      <c r="FD127" s="741">
        <f t="shared" si="996"/>
        <v>0</v>
      </c>
      <c r="FE127" s="742">
        <f t="shared" si="997"/>
        <v>200</v>
      </c>
      <c r="FF127" s="741">
        <f t="shared" si="998"/>
        <v>12194</v>
      </c>
      <c r="FG127" s="742">
        <f t="shared" si="999"/>
        <v>30</v>
      </c>
      <c r="FH127" s="741">
        <f t="shared" si="1000"/>
        <v>1829.1</v>
      </c>
      <c r="FI127" s="742">
        <f t="shared" si="1001"/>
        <v>0</v>
      </c>
      <c r="FJ127" s="741">
        <f t="shared" si="1002"/>
        <v>0</v>
      </c>
      <c r="FK127" s="742">
        <f t="shared" si="1003"/>
        <v>0</v>
      </c>
      <c r="FL127" s="741">
        <f t="shared" si="1004"/>
        <v>0</v>
      </c>
      <c r="FM127" s="742">
        <f t="shared" si="1005"/>
        <v>0</v>
      </c>
      <c r="FN127" s="741">
        <f t="shared" si="1006"/>
        <v>0</v>
      </c>
      <c r="FO127" s="743">
        <f t="shared" ref="FO127:FO128" si="1034">IF(((SUM(ET127:FN127))&gt;(15279*EQ127)),0,((15279*EQ127)-(SUM(ET127:FN127))))</f>
        <v>0</v>
      </c>
      <c r="FP127" s="744">
        <f t="shared" si="1008"/>
        <v>20120.099999999999</v>
      </c>
      <c r="FQ127" s="745">
        <v>12</v>
      </c>
      <c r="FR127" s="746">
        <f t="shared" si="1009"/>
        <v>241441.2</v>
      </c>
      <c r="FS127" s="747"/>
      <c r="FT127" s="741"/>
      <c r="FU127" s="746">
        <f t="shared" si="1010"/>
        <v>241441.2</v>
      </c>
      <c r="FV127" s="746">
        <f t="shared" si="1011"/>
        <v>72915.240000000005</v>
      </c>
      <c r="FW127" s="746">
        <f t="shared" si="1012"/>
        <v>314356.44</v>
      </c>
      <c r="FY127" s="1044"/>
      <c r="FZ127" s="752" t="s">
        <v>39</v>
      </c>
      <c r="GA127" s="737">
        <f t="shared" si="1013"/>
        <v>4</v>
      </c>
      <c r="GB127" s="737">
        <f t="shared" si="1013"/>
        <v>5862</v>
      </c>
      <c r="GC127" s="738">
        <f t="shared" si="1014"/>
        <v>6097</v>
      </c>
      <c r="GD127" s="743">
        <f t="shared" si="1015"/>
        <v>24388</v>
      </c>
      <c r="GE127" s="743"/>
      <c r="GF127" s="737">
        <f t="shared" si="1016"/>
        <v>0</v>
      </c>
      <c r="GG127" s="743"/>
      <c r="GH127" s="737">
        <f t="shared" si="1017"/>
        <v>0</v>
      </c>
      <c r="GI127" s="743"/>
      <c r="GJ127" s="737">
        <f t="shared" si="1018"/>
        <v>0</v>
      </c>
      <c r="GK127" s="743"/>
      <c r="GL127" s="737">
        <f t="shared" si="1019"/>
        <v>304.85000000000002</v>
      </c>
      <c r="GM127" s="743"/>
      <c r="GN127" s="737">
        <f t="shared" si="1020"/>
        <v>0</v>
      </c>
      <c r="GO127" s="743"/>
      <c r="GP127" s="737">
        <f t="shared" si="1021"/>
        <v>32801.86</v>
      </c>
      <c r="GQ127" s="743"/>
      <c r="GR127" s="737">
        <f t="shared" si="1022"/>
        <v>5487.3</v>
      </c>
      <c r="GS127" s="743"/>
      <c r="GT127" s="737">
        <f t="shared" si="1023"/>
        <v>0</v>
      </c>
      <c r="GU127" s="743"/>
      <c r="GV127" s="737">
        <f t="shared" si="1024"/>
        <v>0</v>
      </c>
      <c r="GW127" s="743"/>
      <c r="GX127" s="737">
        <f t="shared" si="1025"/>
        <v>0</v>
      </c>
      <c r="GY127" s="743">
        <f t="shared" si="1025"/>
        <v>9182</v>
      </c>
      <c r="GZ127" s="744">
        <f t="shared" si="1026"/>
        <v>72164.009999999995</v>
      </c>
      <c r="HA127" s="745">
        <v>12</v>
      </c>
      <c r="HB127" s="746">
        <f t="shared" si="1027"/>
        <v>865968.12</v>
      </c>
      <c r="HC127" s="737">
        <f t="shared" si="1028"/>
        <v>0</v>
      </c>
      <c r="HD127" s="737">
        <f t="shared" si="1028"/>
        <v>0</v>
      </c>
      <c r="HE127" s="746">
        <f t="shared" si="1029"/>
        <v>865968.12</v>
      </c>
      <c r="HF127" s="746">
        <f t="shared" si="1030"/>
        <v>261522.37</v>
      </c>
      <c r="HG127" s="746">
        <f t="shared" si="1031"/>
        <v>1127490.49</v>
      </c>
    </row>
    <row r="128" spans="1:215" hidden="1" x14ac:dyDescent="0.25">
      <c r="A128" s="1044"/>
      <c r="B128" s="755" t="s">
        <v>863</v>
      </c>
      <c r="C128" s="737">
        <f t="shared" si="873"/>
        <v>0.5</v>
      </c>
      <c r="D128" s="737">
        <f t="shared" si="873"/>
        <v>6449</v>
      </c>
      <c r="E128" s="738">
        <f t="shared" si="874"/>
        <v>6707</v>
      </c>
      <c r="F128" s="817">
        <f t="shared" si="875"/>
        <v>3353.5</v>
      </c>
      <c r="G128" s="740">
        <f t="shared" si="876"/>
        <v>0</v>
      </c>
      <c r="H128" s="741">
        <f t="shared" si="877"/>
        <v>0</v>
      </c>
      <c r="I128" s="742">
        <f t="shared" si="876"/>
        <v>0</v>
      </c>
      <c r="J128" s="741">
        <f t="shared" si="877"/>
        <v>0</v>
      </c>
      <c r="K128" s="742">
        <f t="shared" si="878"/>
        <v>0</v>
      </c>
      <c r="L128" s="741">
        <f t="shared" si="879"/>
        <v>0</v>
      </c>
      <c r="M128" s="742">
        <f t="shared" si="880"/>
        <v>5</v>
      </c>
      <c r="N128" s="741">
        <f t="shared" si="881"/>
        <v>167.68</v>
      </c>
      <c r="O128" s="742">
        <f t="shared" si="882"/>
        <v>0</v>
      </c>
      <c r="P128" s="741">
        <f t="shared" si="883"/>
        <v>0</v>
      </c>
      <c r="Q128" s="742">
        <f t="shared" si="884"/>
        <v>198</v>
      </c>
      <c r="R128" s="741">
        <f t="shared" si="885"/>
        <v>6639.93</v>
      </c>
      <c r="S128" s="742">
        <f t="shared" si="886"/>
        <v>30</v>
      </c>
      <c r="T128" s="741">
        <f t="shared" si="887"/>
        <v>1006.05</v>
      </c>
      <c r="U128" s="742">
        <f t="shared" si="888"/>
        <v>0</v>
      </c>
      <c r="V128" s="741">
        <f t="shared" si="889"/>
        <v>0</v>
      </c>
      <c r="W128" s="742">
        <f t="shared" si="890"/>
        <v>0</v>
      </c>
      <c r="X128" s="741">
        <f t="shared" si="891"/>
        <v>0</v>
      </c>
      <c r="Y128" s="742">
        <f t="shared" si="892"/>
        <v>0</v>
      </c>
      <c r="Z128" s="741">
        <f t="shared" si="893"/>
        <v>0</v>
      </c>
      <c r="AA128" s="743">
        <f t="shared" si="894"/>
        <v>0</v>
      </c>
      <c r="AB128" s="744">
        <f t="shared" si="895"/>
        <v>11167.16</v>
      </c>
      <c r="AC128" s="745">
        <v>12</v>
      </c>
      <c r="AD128" s="746">
        <f t="shared" si="896"/>
        <v>134005.92000000001</v>
      </c>
      <c r="AE128" s="747"/>
      <c r="AF128" s="741"/>
      <c r="AG128" s="746">
        <f t="shared" si="897"/>
        <v>134005.92000000001</v>
      </c>
      <c r="AH128" s="746">
        <f t="shared" si="898"/>
        <v>40469.79</v>
      </c>
      <c r="AI128" s="746">
        <f t="shared" si="899"/>
        <v>174475.71</v>
      </c>
      <c r="AK128" s="1044"/>
      <c r="AL128" s="755" t="s">
        <v>863</v>
      </c>
      <c r="AM128" s="737">
        <f t="shared" si="900"/>
        <v>0</v>
      </c>
      <c r="AN128" s="737">
        <f t="shared" si="900"/>
        <v>6449</v>
      </c>
      <c r="AO128" s="738">
        <f t="shared" si="901"/>
        <v>6707</v>
      </c>
      <c r="AP128" s="817">
        <f t="shared" si="902"/>
        <v>0</v>
      </c>
      <c r="AQ128" s="740">
        <f t="shared" si="903"/>
        <v>0</v>
      </c>
      <c r="AR128" s="741">
        <f t="shared" si="904"/>
        <v>0</v>
      </c>
      <c r="AS128" s="742">
        <f t="shared" si="905"/>
        <v>0</v>
      </c>
      <c r="AT128" s="741">
        <f t="shared" si="906"/>
        <v>0</v>
      </c>
      <c r="AU128" s="742">
        <f t="shared" si="907"/>
        <v>0</v>
      </c>
      <c r="AV128" s="741">
        <f t="shared" si="908"/>
        <v>0</v>
      </c>
      <c r="AW128" s="742">
        <f t="shared" si="909"/>
        <v>0</v>
      </c>
      <c r="AX128" s="741">
        <f t="shared" si="910"/>
        <v>0</v>
      </c>
      <c r="AY128" s="742">
        <f t="shared" si="911"/>
        <v>0</v>
      </c>
      <c r="AZ128" s="741">
        <f t="shared" si="912"/>
        <v>0</v>
      </c>
      <c r="BA128" s="742">
        <f t="shared" si="913"/>
        <v>0</v>
      </c>
      <c r="BB128" s="741">
        <f t="shared" si="914"/>
        <v>0</v>
      </c>
      <c r="BC128" s="742">
        <f t="shared" si="915"/>
        <v>0</v>
      </c>
      <c r="BD128" s="741">
        <f t="shared" si="916"/>
        <v>0</v>
      </c>
      <c r="BE128" s="742">
        <f t="shared" si="917"/>
        <v>0</v>
      </c>
      <c r="BF128" s="741">
        <f t="shared" si="918"/>
        <v>0</v>
      </c>
      <c r="BG128" s="742">
        <f t="shared" si="919"/>
        <v>0</v>
      </c>
      <c r="BH128" s="741">
        <f t="shared" si="920"/>
        <v>0</v>
      </c>
      <c r="BI128" s="742">
        <f t="shared" si="921"/>
        <v>0</v>
      </c>
      <c r="BJ128" s="741">
        <f t="shared" si="922"/>
        <v>0</v>
      </c>
      <c r="BK128" s="743">
        <f t="shared" si="1032"/>
        <v>0</v>
      </c>
      <c r="BL128" s="744">
        <f t="shared" si="924"/>
        <v>0</v>
      </c>
      <c r="BM128" s="745">
        <v>12</v>
      </c>
      <c r="BN128" s="746">
        <f t="shared" si="925"/>
        <v>0</v>
      </c>
      <c r="BO128" s="747"/>
      <c r="BP128" s="741"/>
      <c r="BQ128" s="746">
        <f t="shared" si="926"/>
        <v>0</v>
      </c>
      <c r="BR128" s="746">
        <f t="shared" si="927"/>
        <v>0</v>
      </c>
      <c r="BS128" s="746">
        <f t="shared" si="928"/>
        <v>0</v>
      </c>
      <c r="BU128" s="1044"/>
      <c r="BV128" s="755" t="s">
        <v>863</v>
      </c>
      <c r="BW128" s="737">
        <f t="shared" si="929"/>
        <v>1</v>
      </c>
      <c r="BX128" s="737">
        <f t="shared" si="929"/>
        <v>6449</v>
      </c>
      <c r="BY128" s="738">
        <f t="shared" si="930"/>
        <v>6707</v>
      </c>
      <c r="BZ128" s="817">
        <f t="shared" si="931"/>
        <v>6707</v>
      </c>
      <c r="CA128" s="740">
        <f t="shared" si="932"/>
        <v>0</v>
      </c>
      <c r="CB128" s="741">
        <f t="shared" si="933"/>
        <v>0</v>
      </c>
      <c r="CC128" s="742">
        <f t="shared" si="934"/>
        <v>0</v>
      </c>
      <c r="CD128" s="741">
        <f t="shared" si="933"/>
        <v>0</v>
      </c>
      <c r="CE128" s="742">
        <f t="shared" si="935"/>
        <v>0</v>
      </c>
      <c r="CF128" s="741">
        <f t="shared" si="936"/>
        <v>0</v>
      </c>
      <c r="CG128" s="742">
        <f t="shared" si="937"/>
        <v>100</v>
      </c>
      <c r="CH128" s="741">
        <f t="shared" si="938"/>
        <v>6707</v>
      </c>
      <c r="CI128" s="742">
        <f t="shared" si="939"/>
        <v>0</v>
      </c>
      <c r="CJ128" s="741">
        <f t="shared" si="940"/>
        <v>0</v>
      </c>
      <c r="CK128" s="742">
        <f t="shared" si="941"/>
        <v>0</v>
      </c>
      <c r="CL128" s="741">
        <f t="shared" si="942"/>
        <v>0</v>
      </c>
      <c r="CM128" s="742">
        <f t="shared" si="943"/>
        <v>10</v>
      </c>
      <c r="CN128" s="741">
        <f t="shared" si="944"/>
        <v>670.7</v>
      </c>
      <c r="CO128" s="742">
        <f t="shared" si="945"/>
        <v>0</v>
      </c>
      <c r="CP128" s="741">
        <f t="shared" si="946"/>
        <v>0</v>
      </c>
      <c r="CQ128" s="742">
        <f t="shared" si="947"/>
        <v>0</v>
      </c>
      <c r="CR128" s="741">
        <f t="shared" si="948"/>
        <v>0</v>
      </c>
      <c r="CS128" s="742">
        <f t="shared" si="949"/>
        <v>0</v>
      </c>
      <c r="CT128" s="741">
        <f t="shared" si="950"/>
        <v>0</v>
      </c>
      <c r="CU128" s="743">
        <f t="shared" si="951"/>
        <v>1084.3</v>
      </c>
      <c r="CV128" s="744">
        <f t="shared" si="952"/>
        <v>15169</v>
      </c>
      <c r="CW128" s="745">
        <v>12</v>
      </c>
      <c r="CX128" s="746">
        <f t="shared" si="953"/>
        <v>182028</v>
      </c>
      <c r="CY128" s="747"/>
      <c r="CZ128" s="741"/>
      <c r="DA128" s="746">
        <f t="shared" si="954"/>
        <v>182028</v>
      </c>
      <c r="DB128" s="746">
        <f t="shared" si="955"/>
        <v>54972.46</v>
      </c>
      <c r="DC128" s="746">
        <f t="shared" si="956"/>
        <v>237000.46</v>
      </c>
      <c r="DD128" s="750"/>
      <c r="DE128" s="1044"/>
      <c r="DF128" s="755" t="s">
        <v>863</v>
      </c>
      <c r="DG128" s="737">
        <f t="shared" si="957"/>
        <v>0</v>
      </c>
      <c r="DH128" s="737">
        <f t="shared" si="957"/>
        <v>6449</v>
      </c>
      <c r="DI128" s="738">
        <f t="shared" si="958"/>
        <v>6707</v>
      </c>
      <c r="DJ128" s="817">
        <f t="shared" si="959"/>
        <v>0</v>
      </c>
      <c r="DK128" s="740">
        <f t="shared" si="960"/>
        <v>0</v>
      </c>
      <c r="DL128" s="741">
        <f t="shared" si="961"/>
        <v>0</v>
      </c>
      <c r="DM128" s="742">
        <f t="shared" si="962"/>
        <v>0</v>
      </c>
      <c r="DN128" s="741">
        <f t="shared" si="961"/>
        <v>0</v>
      </c>
      <c r="DO128" s="742">
        <f t="shared" si="963"/>
        <v>0</v>
      </c>
      <c r="DP128" s="741">
        <f t="shared" si="964"/>
        <v>0</v>
      </c>
      <c r="DQ128" s="742">
        <f t="shared" si="965"/>
        <v>0</v>
      </c>
      <c r="DR128" s="741">
        <f t="shared" si="966"/>
        <v>0</v>
      </c>
      <c r="DS128" s="742">
        <f t="shared" si="967"/>
        <v>0</v>
      </c>
      <c r="DT128" s="741">
        <f t="shared" si="968"/>
        <v>0</v>
      </c>
      <c r="DU128" s="742">
        <f t="shared" si="969"/>
        <v>0</v>
      </c>
      <c r="DV128" s="741">
        <f t="shared" si="970"/>
        <v>0</v>
      </c>
      <c r="DW128" s="742">
        <f t="shared" si="971"/>
        <v>0</v>
      </c>
      <c r="DX128" s="741">
        <f t="shared" si="972"/>
        <v>0</v>
      </c>
      <c r="DY128" s="742">
        <f t="shared" si="973"/>
        <v>0</v>
      </c>
      <c r="DZ128" s="741">
        <f t="shared" si="974"/>
        <v>0</v>
      </c>
      <c r="EA128" s="742">
        <f t="shared" si="975"/>
        <v>0</v>
      </c>
      <c r="EB128" s="741">
        <f t="shared" si="976"/>
        <v>0</v>
      </c>
      <c r="EC128" s="742">
        <f t="shared" si="977"/>
        <v>0</v>
      </c>
      <c r="ED128" s="741">
        <f t="shared" si="978"/>
        <v>0</v>
      </c>
      <c r="EE128" s="743">
        <f t="shared" si="979"/>
        <v>0</v>
      </c>
      <c r="EF128" s="744">
        <f t="shared" si="980"/>
        <v>0</v>
      </c>
      <c r="EG128" s="745">
        <v>12</v>
      </c>
      <c r="EH128" s="746">
        <f t="shared" si="981"/>
        <v>0</v>
      </c>
      <c r="EI128" s="747"/>
      <c r="EJ128" s="741"/>
      <c r="EK128" s="746">
        <f t="shared" si="982"/>
        <v>0</v>
      </c>
      <c r="EL128" s="746">
        <f t="shared" si="983"/>
        <v>0</v>
      </c>
      <c r="EM128" s="746">
        <f t="shared" si="984"/>
        <v>0</v>
      </c>
      <c r="EO128" s="1044"/>
      <c r="EP128" s="755" t="s">
        <v>863</v>
      </c>
      <c r="EQ128" s="737">
        <f t="shared" si="985"/>
        <v>0</v>
      </c>
      <c r="ER128" s="737">
        <f t="shared" si="985"/>
        <v>6449</v>
      </c>
      <c r="ES128" s="738">
        <f t="shared" si="986"/>
        <v>6707</v>
      </c>
      <c r="ET128" s="817">
        <f t="shared" si="987"/>
        <v>0</v>
      </c>
      <c r="EU128" s="740">
        <f t="shared" si="988"/>
        <v>0</v>
      </c>
      <c r="EV128" s="741">
        <f t="shared" si="989"/>
        <v>0</v>
      </c>
      <c r="EW128" s="742">
        <f t="shared" si="990"/>
        <v>0</v>
      </c>
      <c r="EX128" s="741">
        <f t="shared" si="989"/>
        <v>0</v>
      </c>
      <c r="EY128" s="742">
        <f t="shared" si="991"/>
        <v>0</v>
      </c>
      <c r="EZ128" s="741">
        <f t="shared" si="992"/>
        <v>0</v>
      </c>
      <c r="FA128" s="742">
        <f t="shared" si="993"/>
        <v>0</v>
      </c>
      <c r="FB128" s="741">
        <f t="shared" si="994"/>
        <v>0</v>
      </c>
      <c r="FC128" s="742">
        <f t="shared" si="995"/>
        <v>0</v>
      </c>
      <c r="FD128" s="741">
        <f t="shared" si="996"/>
        <v>0</v>
      </c>
      <c r="FE128" s="742">
        <f t="shared" si="997"/>
        <v>0</v>
      </c>
      <c r="FF128" s="741">
        <f t="shared" si="998"/>
        <v>0</v>
      </c>
      <c r="FG128" s="742">
        <f t="shared" si="999"/>
        <v>0</v>
      </c>
      <c r="FH128" s="741">
        <f t="shared" si="1000"/>
        <v>0</v>
      </c>
      <c r="FI128" s="742">
        <f t="shared" si="1001"/>
        <v>0</v>
      </c>
      <c r="FJ128" s="741">
        <f t="shared" si="1002"/>
        <v>0</v>
      </c>
      <c r="FK128" s="742">
        <f t="shared" si="1003"/>
        <v>0</v>
      </c>
      <c r="FL128" s="741">
        <f t="shared" si="1004"/>
        <v>0</v>
      </c>
      <c r="FM128" s="742">
        <f t="shared" si="1005"/>
        <v>0</v>
      </c>
      <c r="FN128" s="741">
        <f t="shared" si="1006"/>
        <v>0</v>
      </c>
      <c r="FO128" s="743">
        <f t="shared" si="1034"/>
        <v>0</v>
      </c>
      <c r="FP128" s="744">
        <f t="shared" si="1008"/>
        <v>0</v>
      </c>
      <c r="FQ128" s="745">
        <v>12</v>
      </c>
      <c r="FR128" s="746">
        <f t="shared" si="1009"/>
        <v>0</v>
      </c>
      <c r="FS128" s="747"/>
      <c r="FT128" s="741"/>
      <c r="FU128" s="746">
        <f t="shared" si="1010"/>
        <v>0</v>
      </c>
      <c r="FV128" s="746">
        <f t="shared" si="1011"/>
        <v>0</v>
      </c>
      <c r="FW128" s="746">
        <f t="shared" si="1012"/>
        <v>0</v>
      </c>
      <c r="FY128" s="1044"/>
      <c r="FZ128" s="755" t="s">
        <v>863</v>
      </c>
      <c r="GA128" s="737">
        <f t="shared" si="1013"/>
        <v>1.5</v>
      </c>
      <c r="GB128" s="737">
        <f t="shared" si="1013"/>
        <v>6449</v>
      </c>
      <c r="GC128" s="738">
        <f t="shared" si="1014"/>
        <v>6707</v>
      </c>
      <c r="GD128" s="743">
        <f t="shared" si="1015"/>
        <v>10060.5</v>
      </c>
      <c r="GE128" s="743"/>
      <c r="GF128" s="737">
        <f t="shared" si="1016"/>
        <v>0</v>
      </c>
      <c r="GG128" s="743"/>
      <c r="GH128" s="737">
        <f t="shared" si="1017"/>
        <v>0</v>
      </c>
      <c r="GI128" s="743"/>
      <c r="GJ128" s="737">
        <f t="shared" si="1018"/>
        <v>0</v>
      </c>
      <c r="GK128" s="743"/>
      <c r="GL128" s="737">
        <f t="shared" si="1019"/>
        <v>6874.68</v>
      </c>
      <c r="GM128" s="743"/>
      <c r="GN128" s="737">
        <f t="shared" si="1020"/>
        <v>0</v>
      </c>
      <c r="GO128" s="743"/>
      <c r="GP128" s="737">
        <f t="shared" si="1021"/>
        <v>6639.93</v>
      </c>
      <c r="GQ128" s="743"/>
      <c r="GR128" s="737">
        <f t="shared" si="1022"/>
        <v>1676.75</v>
      </c>
      <c r="GS128" s="743"/>
      <c r="GT128" s="737">
        <f t="shared" si="1023"/>
        <v>0</v>
      </c>
      <c r="GU128" s="743"/>
      <c r="GV128" s="737">
        <f t="shared" si="1024"/>
        <v>0</v>
      </c>
      <c r="GW128" s="743"/>
      <c r="GX128" s="737">
        <f t="shared" si="1025"/>
        <v>0</v>
      </c>
      <c r="GY128" s="743">
        <f t="shared" si="1025"/>
        <v>1084.3</v>
      </c>
      <c r="GZ128" s="744">
        <f t="shared" si="1026"/>
        <v>26336.16</v>
      </c>
      <c r="HA128" s="745">
        <v>12</v>
      </c>
      <c r="HB128" s="746">
        <f t="shared" si="1027"/>
        <v>316033.91999999998</v>
      </c>
      <c r="HC128" s="737">
        <f t="shared" si="1028"/>
        <v>0</v>
      </c>
      <c r="HD128" s="737">
        <f t="shared" si="1028"/>
        <v>0</v>
      </c>
      <c r="HE128" s="746">
        <f t="shared" si="1029"/>
        <v>316033.91999999998</v>
      </c>
      <c r="HF128" s="746">
        <f t="shared" si="1030"/>
        <v>95442.240000000005</v>
      </c>
      <c r="HG128" s="746">
        <f t="shared" si="1031"/>
        <v>411476.16</v>
      </c>
    </row>
    <row r="129" spans="1:215" hidden="1" x14ac:dyDescent="0.25">
      <c r="A129" s="1044"/>
      <c r="B129" s="755" t="s">
        <v>682</v>
      </c>
      <c r="C129" s="737">
        <f t="shared" si="873"/>
        <v>0</v>
      </c>
      <c r="D129" s="737">
        <f t="shared" si="873"/>
        <v>5581</v>
      </c>
      <c r="E129" s="738">
        <f t="shared" si="874"/>
        <v>5805</v>
      </c>
      <c r="F129" s="817">
        <f t="shared" si="875"/>
        <v>0</v>
      </c>
      <c r="G129" s="740">
        <f t="shared" si="876"/>
        <v>0</v>
      </c>
      <c r="H129" s="741">
        <f t="shared" si="877"/>
        <v>0</v>
      </c>
      <c r="I129" s="742">
        <f t="shared" si="876"/>
        <v>0</v>
      </c>
      <c r="J129" s="741">
        <f t="shared" si="877"/>
        <v>0</v>
      </c>
      <c r="K129" s="742">
        <f t="shared" si="878"/>
        <v>0</v>
      </c>
      <c r="L129" s="741">
        <f t="shared" si="879"/>
        <v>0</v>
      </c>
      <c r="M129" s="742">
        <f t="shared" si="880"/>
        <v>0</v>
      </c>
      <c r="N129" s="741">
        <f t="shared" si="881"/>
        <v>0</v>
      </c>
      <c r="O129" s="742">
        <f t="shared" si="882"/>
        <v>0</v>
      </c>
      <c r="P129" s="741">
        <f t="shared" si="883"/>
        <v>0</v>
      </c>
      <c r="Q129" s="742">
        <f t="shared" si="884"/>
        <v>0</v>
      </c>
      <c r="R129" s="741">
        <f t="shared" si="885"/>
        <v>0</v>
      </c>
      <c r="S129" s="742">
        <f t="shared" si="886"/>
        <v>0</v>
      </c>
      <c r="T129" s="741">
        <f t="shared" si="887"/>
        <v>0</v>
      </c>
      <c r="U129" s="742">
        <f t="shared" si="888"/>
        <v>0</v>
      </c>
      <c r="V129" s="741">
        <f t="shared" si="889"/>
        <v>0</v>
      </c>
      <c r="W129" s="742">
        <f t="shared" si="890"/>
        <v>0</v>
      </c>
      <c r="X129" s="741">
        <f t="shared" si="891"/>
        <v>0</v>
      </c>
      <c r="Y129" s="742">
        <f t="shared" si="892"/>
        <v>0</v>
      </c>
      <c r="Z129" s="741">
        <f t="shared" si="893"/>
        <v>0</v>
      </c>
      <c r="AA129" s="743">
        <f t="shared" si="894"/>
        <v>0</v>
      </c>
      <c r="AB129" s="744">
        <f t="shared" si="895"/>
        <v>0</v>
      </c>
      <c r="AC129" s="745">
        <v>12</v>
      </c>
      <c r="AD129" s="746">
        <f t="shared" si="896"/>
        <v>0</v>
      </c>
      <c r="AE129" s="747"/>
      <c r="AF129" s="741"/>
      <c r="AG129" s="746">
        <f t="shared" si="897"/>
        <v>0</v>
      </c>
      <c r="AH129" s="746">
        <f t="shared" si="898"/>
        <v>0</v>
      </c>
      <c r="AI129" s="746">
        <f t="shared" si="899"/>
        <v>0</v>
      </c>
      <c r="AK129" s="1044"/>
      <c r="AL129" s="755" t="s">
        <v>682</v>
      </c>
      <c r="AM129" s="737">
        <f t="shared" si="900"/>
        <v>1</v>
      </c>
      <c r="AN129" s="737">
        <f t="shared" si="900"/>
        <v>5581</v>
      </c>
      <c r="AO129" s="738">
        <f t="shared" si="901"/>
        <v>5805</v>
      </c>
      <c r="AP129" s="817">
        <f t="shared" si="902"/>
        <v>5805</v>
      </c>
      <c r="AQ129" s="740">
        <f t="shared" si="903"/>
        <v>0</v>
      </c>
      <c r="AR129" s="741">
        <f t="shared" si="904"/>
        <v>0</v>
      </c>
      <c r="AS129" s="742">
        <f t="shared" si="905"/>
        <v>4</v>
      </c>
      <c r="AT129" s="741">
        <f t="shared" si="906"/>
        <v>232.2</v>
      </c>
      <c r="AU129" s="742">
        <f t="shared" si="907"/>
        <v>0</v>
      </c>
      <c r="AV129" s="741">
        <f t="shared" si="908"/>
        <v>0</v>
      </c>
      <c r="AW129" s="742">
        <f t="shared" si="909"/>
        <v>20</v>
      </c>
      <c r="AX129" s="741">
        <f t="shared" si="910"/>
        <v>1161</v>
      </c>
      <c r="AY129" s="742">
        <f t="shared" si="911"/>
        <v>0</v>
      </c>
      <c r="AZ129" s="741">
        <f t="shared" si="912"/>
        <v>0</v>
      </c>
      <c r="BA129" s="742">
        <f t="shared" si="913"/>
        <v>199</v>
      </c>
      <c r="BB129" s="741">
        <f t="shared" si="914"/>
        <v>11551.95</v>
      </c>
      <c r="BC129" s="742">
        <f t="shared" si="915"/>
        <v>30</v>
      </c>
      <c r="BD129" s="741">
        <f t="shared" si="916"/>
        <v>1741.5</v>
      </c>
      <c r="BE129" s="742">
        <f t="shared" si="917"/>
        <v>0</v>
      </c>
      <c r="BF129" s="741">
        <f t="shared" si="918"/>
        <v>0</v>
      </c>
      <c r="BG129" s="742">
        <f t="shared" si="919"/>
        <v>0</v>
      </c>
      <c r="BH129" s="741">
        <f t="shared" si="920"/>
        <v>0</v>
      </c>
      <c r="BI129" s="742">
        <f t="shared" si="921"/>
        <v>0</v>
      </c>
      <c r="BJ129" s="741">
        <f t="shared" si="922"/>
        <v>0</v>
      </c>
      <c r="BK129" s="743">
        <f t="shared" si="1032"/>
        <v>0</v>
      </c>
      <c r="BL129" s="744">
        <f t="shared" si="924"/>
        <v>20491.650000000001</v>
      </c>
      <c r="BM129" s="745">
        <v>12</v>
      </c>
      <c r="BN129" s="746">
        <f t="shared" si="925"/>
        <v>245899.8</v>
      </c>
      <c r="BO129" s="747"/>
      <c r="BP129" s="741"/>
      <c r="BQ129" s="746">
        <f t="shared" si="926"/>
        <v>245899.8</v>
      </c>
      <c r="BR129" s="746">
        <f t="shared" si="927"/>
        <v>74261.740000000005</v>
      </c>
      <c r="BS129" s="746">
        <f t="shared" si="928"/>
        <v>320161.53999999998</v>
      </c>
      <c r="BU129" s="1044"/>
      <c r="BV129" s="755" t="s">
        <v>682</v>
      </c>
      <c r="BW129" s="737">
        <f t="shared" si="929"/>
        <v>0</v>
      </c>
      <c r="BX129" s="737">
        <f t="shared" si="929"/>
        <v>5581</v>
      </c>
      <c r="BY129" s="738">
        <f t="shared" si="930"/>
        <v>5805</v>
      </c>
      <c r="BZ129" s="817">
        <f t="shared" si="931"/>
        <v>0</v>
      </c>
      <c r="CA129" s="740">
        <f t="shared" si="932"/>
        <v>0</v>
      </c>
      <c r="CB129" s="741">
        <f t="shared" si="933"/>
        <v>0</v>
      </c>
      <c r="CC129" s="742">
        <f t="shared" si="934"/>
        <v>0</v>
      </c>
      <c r="CD129" s="741">
        <f t="shared" si="933"/>
        <v>0</v>
      </c>
      <c r="CE129" s="742">
        <f t="shared" si="935"/>
        <v>0</v>
      </c>
      <c r="CF129" s="741">
        <f t="shared" si="936"/>
        <v>0</v>
      </c>
      <c r="CG129" s="742">
        <f t="shared" si="937"/>
        <v>0</v>
      </c>
      <c r="CH129" s="741">
        <f t="shared" si="938"/>
        <v>0</v>
      </c>
      <c r="CI129" s="742">
        <f t="shared" si="939"/>
        <v>0</v>
      </c>
      <c r="CJ129" s="741">
        <f t="shared" si="940"/>
        <v>0</v>
      </c>
      <c r="CK129" s="742">
        <f t="shared" si="941"/>
        <v>0</v>
      </c>
      <c r="CL129" s="741">
        <f t="shared" si="942"/>
        <v>0</v>
      </c>
      <c r="CM129" s="742">
        <f t="shared" si="943"/>
        <v>0</v>
      </c>
      <c r="CN129" s="741">
        <f t="shared" si="944"/>
        <v>0</v>
      </c>
      <c r="CO129" s="742">
        <f t="shared" si="945"/>
        <v>0</v>
      </c>
      <c r="CP129" s="741">
        <f t="shared" si="946"/>
        <v>0</v>
      </c>
      <c r="CQ129" s="742">
        <f t="shared" si="947"/>
        <v>0</v>
      </c>
      <c r="CR129" s="741">
        <f t="shared" si="948"/>
        <v>0</v>
      </c>
      <c r="CS129" s="742">
        <f t="shared" si="949"/>
        <v>0</v>
      </c>
      <c r="CT129" s="741">
        <f t="shared" si="950"/>
        <v>0</v>
      </c>
      <c r="CU129" s="743">
        <f t="shared" si="951"/>
        <v>0</v>
      </c>
      <c r="CV129" s="744">
        <f t="shared" si="952"/>
        <v>0</v>
      </c>
      <c r="CW129" s="745">
        <v>12</v>
      </c>
      <c r="CX129" s="746">
        <f t="shared" si="953"/>
        <v>0</v>
      </c>
      <c r="CY129" s="747"/>
      <c r="CZ129" s="741"/>
      <c r="DA129" s="746">
        <f t="shared" si="954"/>
        <v>0</v>
      </c>
      <c r="DB129" s="746">
        <f t="shared" si="955"/>
        <v>0</v>
      </c>
      <c r="DC129" s="746">
        <f t="shared" si="956"/>
        <v>0</v>
      </c>
      <c r="DD129" s="750"/>
      <c r="DE129" s="1044"/>
      <c r="DF129" s="755" t="s">
        <v>682</v>
      </c>
      <c r="DG129" s="737">
        <f t="shared" si="957"/>
        <v>0</v>
      </c>
      <c r="DH129" s="737">
        <f t="shared" si="957"/>
        <v>5581</v>
      </c>
      <c r="DI129" s="738">
        <f t="shared" si="958"/>
        <v>5805</v>
      </c>
      <c r="DJ129" s="817">
        <f t="shared" si="959"/>
        <v>0</v>
      </c>
      <c r="DK129" s="740">
        <f t="shared" si="960"/>
        <v>0</v>
      </c>
      <c r="DL129" s="741">
        <f t="shared" si="961"/>
        <v>0</v>
      </c>
      <c r="DM129" s="742">
        <f t="shared" si="962"/>
        <v>0</v>
      </c>
      <c r="DN129" s="741">
        <f t="shared" si="961"/>
        <v>0</v>
      </c>
      <c r="DO129" s="742">
        <f t="shared" si="963"/>
        <v>0</v>
      </c>
      <c r="DP129" s="741">
        <f t="shared" si="964"/>
        <v>0</v>
      </c>
      <c r="DQ129" s="742">
        <f t="shared" si="965"/>
        <v>0</v>
      </c>
      <c r="DR129" s="741">
        <f t="shared" si="966"/>
        <v>0</v>
      </c>
      <c r="DS129" s="742">
        <f t="shared" si="967"/>
        <v>0</v>
      </c>
      <c r="DT129" s="741">
        <f t="shared" si="968"/>
        <v>0</v>
      </c>
      <c r="DU129" s="742">
        <f t="shared" si="969"/>
        <v>0</v>
      </c>
      <c r="DV129" s="741">
        <f t="shared" si="970"/>
        <v>0</v>
      </c>
      <c r="DW129" s="742">
        <f t="shared" si="971"/>
        <v>0</v>
      </c>
      <c r="DX129" s="741">
        <f t="shared" si="972"/>
        <v>0</v>
      </c>
      <c r="DY129" s="742">
        <f t="shared" si="973"/>
        <v>0</v>
      </c>
      <c r="DZ129" s="741">
        <f t="shared" si="974"/>
        <v>0</v>
      </c>
      <c r="EA129" s="742">
        <f t="shared" si="975"/>
        <v>0</v>
      </c>
      <c r="EB129" s="741">
        <f t="shared" si="976"/>
        <v>0</v>
      </c>
      <c r="EC129" s="742">
        <f t="shared" si="977"/>
        <v>0</v>
      </c>
      <c r="ED129" s="741">
        <f t="shared" si="978"/>
        <v>0</v>
      </c>
      <c r="EE129" s="743"/>
      <c r="EF129" s="744">
        <f t="shared" si="980"/>
        <v>0</v>
      </c>
      <c r="EG129" s="745">
        <v>12</v>
      </c>
      <c r="EH129" s="746">
        <f t="shared" si="981"/>
        <v>0</v>
      </c>
      <c r="EI129" s="747"/>
      <c r="EJ129" s="741"/>
      <c r="EK129" s="746">
        <f t="shared" si="982"/>
        <v>0</v>
      </c>
      <c r="EL129" s="746">
        <f t="shared" si="983"/>
        <v>0</v>
      </c>
      <c r="EM129" s="746">
        <f t="shared" si="984"/>
        <v>0</v>
      </c>
      <c r="EO129" s="1044"/>
      <c r="EP129" s="755" t="s">
        <v>682</v>
      </c>
      <c r="EQ129" s="737">
        <f t="shared" si="985"/>
        <v>0</v>
      </c>
      <c r="ER129" s="737">
        <f t="shared" si="985"/>
        <v>5581</v>
      </c>
      <c r="ES129" s="738">
        <f t="shared" si="986"/>
        <v>5805</v>
      </c>
      <c r="ET129" s="817">
        <f t="shared" si="987"/>
        <v>0</v>
      </c>
      <c r="EU129" s="740">
        <f t="shared" si="988"/>
        <v>0</v>
      </c>
      <c r="EV129" s="741">
        <f t="shared" si="989"/>
        <v>0</v>
      </c>
      <c r="EW129" s="742">
        <f t="shared" si="990"/>
        <v>0</v>
      </c>
      <c r="EX129" s="741">
        <f t="shared" si="989"/>
        <v>0</v>
      </c>
      <c r="EY129" s="742">
        <f t="shared" si="991"/>
        <v>0</v>
      </c>
      <c r="EZ129" s="741">
        <f t="shared" si="992"/>
        <v>0</v>
      </c>
      <c r="FA129" s="742">
        <f t="shared" si="993"/>
        <v>0</v>
      </c>
      <c r="FB129" s="741">
        <f t="shared" si="994"/>
        <v>0</v>
      </c>
      <c r="FC129" s="742">
        <f t="shared" si="995"/>
        <v>0</v>
      </c>
      <c r="FD129" s="741">
        <f t="shared" si="996"/>
        <v>0</v>
      </c>
      <c r="FE129" s="742">
        <f t="shared" si="997"/>
        <v>0</v>
      </c>
      <c r="FF129" s="741">
        <f t="shared" si="998"/>
        <v>0</v>
      </c>
      <c r="FG129" s="742">
        <f t="shared" si="999"/>
        <v>0</v>
      </c>
      <c r="FH129" s="741">
        <f t="shared" si="1000"/>
        <v>0</v>
      </c>
      <c r="FI129" s="742">
        <f t="shared" si="1001"/>
        <v>0</v>
      </c>
      <c r="FJ129" s="741">
        <f t="shared" si="1002"/>
        <v>0</v>
      </c>
      <c r="FK129" s="742">
        <f t="shared" si="1003"/>
        <v>0</v>
      </c>
      <c r="FL129" s="741">
        <f t="shared" si="1004"/>
        <v>0</v>
      </c>
      <c r="FM129" s="742">
        <f t="shared" si="1005"/>
        <v>0</v>
      </c>
      <c r="FN129" s="741">
        <f t="shared" si="1006"/>
        <v>0</v>
      </c>
      <c r="FO129" s="743"/>
      <c r="FP129" s="744">
        <f t="shared" si="1008"/>
        <v>0</v>
      </c>
      <c r="FQ129" s="745">
        <v>12</v>
      </c>
      <c r="FR129" s="746">
        <f t="shared" si="1009"/>
        <v>0</v>
      </c>
      <c r="FS129" s="747"/>
      <c r="FT129" s="741"/>
      <c r="FU129" s="746">
        <f t="shared" si="1010"/>
        <v>0</v>
      </c>
      <c r="FV129" s="746">
        <f t="shared" si="1011"/>
        <v>0</v>
      </c>
      <c r="FW129" s="746">
        <f t="shared" si="1012"/>
        <v>0</v>
      </c>
      <c r="FY129" s="1044"/>
      <c r="FZ129" s="755" t="s">
        <v>682</v>
      </c>
      <c r="GA129" s="737">
        <f t="shared" si="1013"/>
        <v>1</v>
      </c>
      <c r="GB129" s="737">
        <f t="shared" si="1013"/>
        <v>5581</v>
      </c>
      <c r="GC129" s="738">
        <f t="shared" si="1014"/>
        <v>5805</v>
      </c>
      <c r="GD129" s="743">
        <f t="shared" si="1015"/>
        <v>5805</v>
      </c>
      <c r="GE129" s="743"/>
      <c r="GF129" s="737">
        <f t="shared" si="1016"/>
        <v>0</v>
      </c>
      <c r="GG129" s="743"/>
      <c r="GH129" s="737">
        <f t="shared" si="1017"/>
        <v>232.2</v>
      </c>
      <c r="GI129" s="743"/>
      <c r="GJ129" s="737">
        <f t="shared" si="1018"/>
        <v>0</v>
      </c>
      <c r="GK129" s="743"/>
      <c r="GL129" s="737">
        <f t="shared" si="1019"/>
        <v>1161</v>
      </c>
      <c r="GM129" s="743"/>
      <c r="GN129" s="737">
        <f t="shared" si="1020"/>
        <v>0</v>
      </c>
      <c r="GO129" s="743"/>
      <c r="GP129" s="737">
        <f t="shared" si="1021"/>
        <v>11551.95</v>
      </c>
      <c r="GQ129" s="743"/>
      <c r="GR129" s="737">
        <f t="shared" si="1022"/>
        <v>1741.5</v>
      </c>
      <c r="GS129" s="743"/>
      <c r="GT129" s="737">
        <f t="shared" si="1023"/>
        <v>0</v>
      </c>
      <c r="GU129" s="743"/>
      <c r="GV129" s="737">
        <f t="shared" si="1024"/>
        <v>0</v>
      </c>
      <c r="GW129" s="743"/>
      <c r="GX129" s="737">
        <f t="shared" si="1025"/>
        <v>0</v>
      </c>
      <c r="GY129" s="743">
        <f t="shared" si="1025"/>
        <v>0</v>
      </c>
      <c r="GZ129" s="744">
        <f t="shared" si="1026"/>
        <v>20491.650000000001</v>
      </c>
      <c r="HA129" s="745">
        <v>12</v>
      </c>
      <c r="HB129" s="746">
        <f t="shared" si="1027"/>
        <v>245899.8</v>
      </c>
      <c r="HC129" s="737">
        <f t="shared" si="1028"/>
        <v>0</v>
      </c>
      <c r="HD129" s="737">
        <f t="shared" si="1028"/>
        <v>0</v>
      </c>
      <c r="HE129" s="746">
        <f t="shared" si="1029"/>
        <v>245899.8</v>
      </c>
      <c r="HF129" s="746">
        <f t="shared" si="1030"/>
        <v>74261.740000000005</v>
      </c>
      <c r="HG129" s="746">
        <f t="shared" si="1031"/>
        <v>320161.53999999998</v>
      </c>
    </row>
    <row r="130" spans="1:215" hidden="1" x14ac:dyDescent="0.25">
      <c r="A130" s="1044"/>
      <c r="B130" s="735" t="s">
        <v>415</v>
      </c>
      <c r="C130" s="737">
        <f t="shared" si="873"/>
        <v>0.5</v>
      </c>
      <c r="D130" s="737">
        <f t="shared" si="873"/>
        <v>6449</v>
      </c>
      <c r="E130" s="738">
        <f t="shared" si="874"/>
        <v>6707</v>
      </c>
      <c r="F130" s="817">
        <f t="shared" si="875"/>
        <v>3353.5</v>
      </c>
      <c r="G130" s="740">
        <f t="shared" si="876"/>
        <v>0</v>
      </c>
      <c r="H130" s="741">
        <f t="shared" si="877"/>
        <v>0</v>
      </c>
      <c r="I130" s="742">
        <f t="shared" si="876"/>
        <v>0</v>
      </c>
      <c r="J130" s="741">
        <f t="shared" si="877"/>
        <v>0</v>
      </c>
      <c r="K130" s="742">
        <f t="shared" si="878"/>
        <v>0</v>
      </c>
      <c r="L130" s="741">
        <f t="shared" si="879"/>
        <v>0</v>
      </c>
      <c r="M130" s="742">
        <f t="shared" si="880"/>
        <v>5</v>
      </c>
      <c r="N130" s="741">
        <f t="shared" si="881"/>
        <v>167.68</v>
      </c>
      <c r="O130" s="742">
        <f t="shared" si="882"/>
        <v>0</v>
      </c>
      <c r="P130" s="741">
        <f t="shared" si="883"/>
        <v>0</v>
      </c>
      <c r="Q130" s="742">
        <f t="shared" si="884"/>
        <v>198</v>
      </c>
      <c r="R130" s="741">
        <f t="shared" si="885"/>
        <v>6639.93</v>
      </c>
      <c r="S130" s="742">
        <f t="shared" si="886"/>
        <v>30</v>
      </c>
      <c r="T130" s="741">
        <f t="shared" si="887"/>
        <v>1006.05</v>
      </c>
      <c r="U130" s="742">
        <f t="shared" si="888"/>
        <v>0</v>
      </c>
      <c r="V130" s="741">
        <f t="shared" si="889"/>
        <v>0</v>
      </c>
      <c r="W130" s="742">
        <f t="shared" si="890"/>
        <v>0</v>
      </c>
      <c r="X130" s="741">
        <f t="shared" si="891"/>
        <v>0</v>
      </c>
      <c r="Y130" s="742">
        <f t="shared" si="892"/>
        <v>0</v>
      </c>
      <c r="Z130" s="741">
        <f t="shared" si="893"/>
        <v>0</v>
      </c>
      <c r="AA130" s="743">
        <f t="shared" si="894"/>
        <v>0</v>
      </c>
      <c r="AB130" s="744">
        <f t="shared" si="895"/>
        <v>11167.16</v>
      </c>
      <c r="AC130" s="745">
        <v>12</v>
      </c>
      <c r="AD130" s="746">
        <f t="shared" si="896"/>
        <v>134005.92000000001</v>
      </c>
      <c r="AE130" s="747"/>
      <c r="AF130" s="741"/>
      <c r="AG130" s="746">
        <f t="shared" si="897"/>
        <v>134005.92000000001</v>
      </c>
      <c r="AH130" s="746">
        <f t="shared" si="898"/>
        <v>40469.79</v>
      </c>
      <c r="AI130" s="746">
        <f t="shared" si="899"/>
        <v>174475.71</v>
      </c>
      <c r="AK130" s="1044"/>
      <c r="AL130" s="735" t="s">
        <v>415</v>
      </c>
      <c r="AM130" s="737">
        <f t="shared" si="900"/>
        <v>0</v>
      </c>
      <c r="AN130" s="737">
        <f t="shared" si="900"/>
        <v>6449</v>
      </c>
      <c r="AO130" s="738">
        <f t="shared" si="901"/>
        <v>6707</v>
      </c>
      <c r="AP130" s="817">
        <f t="shared" si="902"/>
        <v>0</v>
      </c>
      <c r="AQ130" s="740">
        <f t="shared" si="903"/>
        <v>0</v>
      </c>
      <c r="AR130" s="741">
        <f t="shared" si="904"/>
        <v>0</v>
      </c>
      <c r="AS130" s="742">
        <f t="shared" si="905"/>
        <v>0</v>
      </c>
      <c r="AT130" s="741">
        <f t="shared" si="906"/>
        <v>0</v>
      </c>
      <c r="AU130" s="742">
        <f t="shared" si="907"/>
        <v>0</v>
      </c>
      <c r="AV130" s="741">
        <f t="shared" si="908"/>
        <v>0</v>
      </c>
      <c r="AW130" s="742">
        <f t="shared" si="909"/>
        <v>0</v>
      </c>
      <c r="AX130" s="741">
        <f t="shared" si="910"/>
        <v>0</v>
      </c>
      <c r="AY130" s="742">
        <f t="shared" si="911"/>
        <v>0</v>
      </c>
      <c r="AZ130" s="741">
        <f t="shared" si="912"/>
        <v>0</v>
      </c>
      <c r="BA130" s="742">
        <f t="shared" si="913"/>
        <v>0</v>
      </c>
      <c r="BB130" s="741">
        <f t="shared" si="914"/>
        <v>0</v>
      </c>
      <c r="BC130" s="742">
        <f t="shared" si="915"/>
        <v>0</v>
      </c>
      <c r="BD130" s="741">
        <f t="shared" si="916"/>
        <v>0</v>
      </c>
      <c r="BE130" s="742">
        <f t="shared" si="917"/>
        <v>0</v>
      </c>
      <c r="BF130" s="741">
        <f t="shared" si="918"/>
        <v>0</v>
      </c>
      <c r="BG130" s="742">
        <f t="shared" si="919"/>
        <v>0</v>
      </c>
      <c r="BH130" s="741">
        <f t="shared" si="920"/>
        <v>0</v>
      </c>
      <c r="BI130" s="742">
        <f t="shared" si="921"/>
        <v>0</v>
      </c>
      <c r="BJ130" s="741">
        <f t="shared" si="922"/>
        <v>0</v>
      </c>
      <c r="BK130" s="743">
        <f t="shared" si="1032"/>
        <v>0</v>
      </c>
      <c r="BL130" s="744">
        <f t="shared" si="924"/>
        <v>0</v>
      </c>
      <c r="BM130" s="745">
        <v>12</v>
      </c>
      <c r="BN130" s="746">
        <f t="shared" si="925"/>
        <v>0</v>
      </c>
      <c r="BO130" s="747"/>
      <c r="BP130" s="741"/>
      <c r="BQ130" s="746">
        <f t="shared" si="926"/>
        <v>0</v>
      </c>
      <c r="BR130" s="746">
        <f t="shared" si="927"/>
        <v>0</v>
      </c>
      <c r="BS130" s="746">
        <f t="shared" si="928"/>
        <v>0</v>
      </c>
      <c r="BU130" s="1044"/>
      <c r="BV130" s="735" t="s">
        <v>415</v>
      </c>
      <c r="BW130" s="737">
        <f t="shared" si="929"/>
        <v>0</v>
      </c>
      <c r="BX130" s="737">
        <f t="shared" si="929"/>
        <v>6449</v>
      </c>
      <c r="BY130" s="738">
        <f t="shared" si="930"/>
        <v>6707</v>
      </c>
      <c r="BZ130" s="817">
        <f t="shared" si="931"/>
        <v>0</v>
      </c>
      <c r="CA130" s="740">
        <f t="shared" si="932"/>
        <v>0</v>
      </c>
      <c r="CB130" s="741">
        <f t="shared" si="933"/>
        <v>0</v>
      </c>
      <c r="CC130" s="742">
        <f t="shared" si="934"/>
        <v>0</v>
      </c>
      <c r="CD130" s="741">
        <f t="shared" si="933"/>
        <v>0</v>
      </c>
      <c r="CE130" s="742">
        <f t="shared" si="935"/>
        <v>0</v>
      </c>
      <c r="CF130" s="741">
        <f t="shared" si="936"/>
        <v>0</v>
      </c>
      <c r="CG130" s="742">
        <f t="shared" si="937"/>
        <v>0</v>
      </c>
      <c r="CH130" s="741">
        <f t="shared" si="938"/>
        <v>0</v>
      </c>
      <c r="CI130" s="742">
        <f t="shared" si="939"/>
        <v>0</v>
      </c>
      <c r="CJ130" s="741">
        <f t="shared" si="940"/>
        <v>0</v>
      </c>
      <c r="CK130" s="742">
        <f t="shared" si="941"/>
        <v>0</v>
      </c>
      <c r="CL130" s="741">
        <f t="shared" si="942"/>
        <v>0</v>
      </c>
      <c r="CM130" s="742">
        <f t="shared" si="943"/>
        <v>0</v>
      </c>
      <c r="CN130" s="741">
        <f t="shared" si="944"/>
        <v>0</v>
      </c>
      <c r="CO130" s="742">
        <f t="shared" si="945"/>
        <v>0</v>
      </c>
      <c r="CP130" s="741">
        <f t="shared" si="946"/>
        <v>0</v>
      </c>
      <c r="CQ130" s="742">
        <f t="shared" si="947"/>
        <v>0</v>
      </c>
      <c r="CR130" s="741">
        <f t="shared" si="948"/>
        <v>0</v>
      </c>
      <c r="CS130" s="742">
        <f t="shared" si="949"/>
        <v>0</v>
      </c>
      <c r="CT130" s="741">
        <f t="shared" si="950"/>
        <v>0</v>
      </c>
      <c r="CU130" s="743">
        <f t="shared" si="951"/>
        <v>0</v>
      </c>
      <c r="CV130" s="744">
        <f t="shared" si="952"/>
        <v>0</v>
      </c>
      <c r="CW130" s="745">
        <v>12</v>
      </c>
      <c r="CX130" s="746">
        <f t="shared" si="953"/>
        <v>0</v>
      </c>
      <c r="CY130" s="747"/>
      <c r="CZ130" s="741"/>
      <c r="DA130" s="746">
        <f t="shared" si="954"/>
        <v>0</v>
      </c>
      <c r="DB130" s="746">
        <f t="shared" si="955"/>
        <v>0</v>
      </c>
      <c r="DC130" s="746">
        <f t="shared" si="956"/>
        <v>0</v>
      </c>
      <c r="DD130" s="750"/>
      <c r="DE130" s="1044"/>
      <c r="DF130" s="735" t="s">
        <v>415</v>
      </c>
      <c r="DG130" s="737">
        <f t="shared" si="957"/>
        <v>0</v>
      </c>
      <c r="DH130" s="737">
        <f t="shared" si="957"/>
        <v>6449</v>
      </c>
      <c r="DI130" s="738">
        <f t="shared" si="958"/>
        <v>6707</v>
      </c>
      <c r="DJ130" s="817">
        <f t="shared" si="959"/>
        <v>0</v>
      </c>
      <c r="DK130" s="740">
        <f t="shared" si="960"/>
        <v>0</v>
      </c>
      <c r="DL130" s="741">
        <f t="shared" si="961"/>
        <v>0</v>
      </c>
      <c r="DM130" s="742">
        <f t="shared" si="962"/>
        <v>0</v>
      </c>
      <c r="DN130" s="741">
        <f t="shared" si="961"/>
        <v>0</v>
      </c>
      <c r="DO130" s="742">
        <f t="shared" si="963"/>
        <v>0</v>
      </c>
      <c r="DP130" s="741">
        <f t="shared" si="964"/>
        <v>0</v>
      </c>
      <c r="DQ130" s="742">
        <f t="shared" si="965"/>
        <v>0</v>
      </c>
      <c r="DR130" s="741">
        <f t="shared" si="966"/>
        <v>0</v>
      </c>
      <c r="DS130" s="742">
        <f t="shared" si="967"/>
        <v>0</v>
      </c>
      <c r="DT130" s="741">
        <f t="shared" si="968"/>
        <v>0</v>
      </c>
      <c r="DU130" s="742">
        <f t="shared" si="969"/>
        <v>0</v>
      </c>
      <c r="DV130" s="741">
        <f t="shared" si="970"/>
        <v>0</v>
      </c>
      <c r="DW130" s="742">
        <f t="shared" si="971"/>
        <v>0</v>
      </c>
      <c r="DX130" s="741">
        <f t="shared" si="972"/>
        <v>0</v>
      </c>
      <c r="DY130" s="742">
        <f t="shared" si="973"/>
        <v>0</v>
      </c>
      <c r="DZ130" s="741">
        <f t="shared" si="974"/>
        <v>0</v>
      </c>
      <c r="EA130" s="742">
        <f t="shared" si="975"/>
        <v>0</v>
      </c>
      <c r="EB130" s="741">
        <f t="shared" si="976"/>
        <v>0</v>
      </c>
      <c r="EC130" s="742">
        <f t="shared" si="977"/>
        <v>0</v>
      </c>
      <c r="ED130" s="741">
        <f t="shared" si="978"/>
        <v>0</v>
      </c>
      <c r="EE130" s="743">
        <f t="shared" ref="EE130:EE141" si="1035">IF(((SUM(DJ130:ED130))&gt;(15279*DG130)),0,((15279*DG130)-(SUM(DJ130:ED130))))</f>
        <v>0</v>
      </c>
      <c r="EF130" s="744">
        <f t="shared" si="980"/>
        <v>0</v>
      </c>
      <c r="EG130" s="745">
        <v>12</v>
      </c>
      <c r="EH130" s="746">
        <f t="shared" si="981"/>
        <v>0</v>
      </c>
      <c r="EI130" s="747"/>
      <c r="EJ130" s="741"/>
      <c r="EK130" s="746">
        <f t="shared" si="982"/>
        <v>0</v>
      </c>
      <c r="EL130" s="746">
        <f t="shared" si="983"/>
        <v>0</v>
      </c>
      <c r="EM130" s="746">
        <f t="shared" si="984"/>
        <v>0</v>
      </c>
      <c r="EO130" s="1044"/>
      <c r="EP130" s="735" t="s">
        <v>415</v>
      </c>
      <c r="EQ130" s="737">
        <f t="shared" si="985"/>
        <v>0</v>
      </c>
      <c r="ER130" s="737">
        <f t="shared" si="985"/>
        <v>6449</v>
      </c>
      <c r="ES130" s="738">
        <f t="shared" si="986"/>
        <v>6707</v>
      </c>
      <c r="ET130" s="817">
        <f t="shared" si="987"/>
        <v>0</v>
      </c>
      <c r="EU130" s="740">
        <f t="shared" si="988"/>
        <v>0</v>
      </c>
      <c r="EV130" s="741">
        <f t="shared" si="989"/>
        <v>0</v>
      </c>
      <c r="EW130" s="742">
        <f t="shared" si="990"/>
        <v>0</v>
      </c>
      <c r="EX130" s="741">
        <f t="shared" si="989"/>
        <v>0</v>
      </c>
      <c r="EY130" s="742">
        <f t="shared" si="991"/>
        <v>0</v>
      </c>
      <c r="EZ130" s="741">
        <f t="shared" si="992"/>
        <v>0</v>
      </c>
      <c r="FA130" s="742">
        <f t="shared" si="993"/>
        <v>0</v>
      </c>
      <c r="FB130" s="741">
        <f t="shared" si="994"/>
        <v>0</v>
      </c>
      <c r="FC130" s="742">
        <f t="shared" si="995"/>
        <v>0</v>
      </c>
      <c r="FD130" s="741">
        <f t="shared" si="996"/>
        <v>0</v>
      </c>
      <c r="FE130" s="742">
        <f t="shared" si="997"/>
        <v>0</v>
      </c>
      <c r="FF130" s="741">
        <f t="shared" si="998"/>
        <v>0</v>
      </c>
      <c r="FG130" s="742">
        <f t="shared" si="999"/>
        <v>0</v>
      </c>
      <c r="FH130" s="741">
        <f t="shared" si="1000"/>
        <v>0</v>
      </c>
      <c r="FI130" s="742">
        <f t="shared" si="1001"/>
        <v>0</v>
      </c>
      <c r="FJ130" s="741">
        <f t="shared" si="1002"/>
        <v>0</v>
      </c>
      <c r="FK130" s="742">
        <f t="shared" si="1003"/>
        <v>0</v>
      </c>
      <c r="FL130" s="741">
        <f t="shared" si="1004"/>
        <v>0</v>
      </c>
      <c r="FM130" s="742">
        <f t="shared" si="1005"/>
        <v>0</v>
      </c>
      <c r="FN130" s="741">
        <f t="shared" si="1006"/>
        <v>0</v>
      </c>
      <c r="FO130" s="743">
        <f t="shared" ref="FO130:FO132" si="1036">IF(((SUM(ET130:FN130))&gt;(15279*EQ130)),0,((15279*EQ130)-(SUM(ET130:FN130))))</f>
        <v>0</v>
      </c>
      <c r="FP130" s="744">
        <f t="shared" si="1008"/>
        <v>0</v>
      </c>
      <c r="FQ130" s="745">
        <v>12</v>
      </c>
      <c r="FR130" s="746">
        <f t="shared" si="1009"/>
        <v>0</v>
      </c>
      <c r="FS130" s="747"/>
      <c r="FT130" s="741"/>
      <c r="FU130" s="746">
        <f t="shared" si="1010"/>
        <v>0</v>
      </c>
      <c r="FV130" s="746">
        <f t="shared" si="1011"/>
        <v>0</v>
      </c>
      <c r="FW130" s="746">
        <f t="shared" si="1012"/>
        <v>0</v>
      </c>
      <c r="FY130" s="1044"/>
      <c r="FZ130" s="735" t="s">
        <v>415</v>
      </c>
      <c r="GA130" s="737">
        <f t="shared" si="1013"/>
        <v>0.5</v>
      </c>
      <c r="GB130" s="737">
        <f t="shared" si="1013"/>
        <v>6449</v>
      </c>
      <c r="GC130" s="738">
        <f t="shared" si="1014"/>
        <v>6707</v>
      </c>
      <c r="GD130" s="743">
        <f t="shared" si="1015"/>
        <v>3353.5</v>
      </c>
      <c r="GE130" s="743"/>
      <c r="GF130" s="737">
        <f t="shared" si="1016"/>
        <v>0</v>
      </c>
      <c r="GG130" s="743"/>
      <c r="GH130" s="737">
        <f t="shared" si="1017"/>
        <v>0</v>
      </c>
      <c r="GI130" s="743"/>
      <c r="GJ130" s="737">
        <f t="shared" si="1018"/>
        <v>0</v>
      </c>
      <c r="GK130" s="743"/>
      <c r="GL130" s="737">
        <f t="shared" si="1019"/>
        <v>167.68</v>
      </c>
      <c r="GM130" s="743"/>
      <c r="GN130" s="737">
        <f t="shared" si="1020"/>
        <v>0</v>
      </c>
      <c r="GO130" s="743"/>
      <c r="GP130" s="737">
        <f t="shared" si="1021"/>
        <v>6639.93</v>
      </c>
      <c r="GQ130" s="743"/>
      <c r="GR130" s="737">
        <f t="shared" si="1022"/>
        <v>1006.05</v>
      </c>
      <c r="GS130" s="743"/>
      <c r="GT130" s="737">
        <f t="shared" si="1023"/>
        <v>0</v>
      </c>
      <c r="GU130" s="743"/>
      <c r="GV130" s="737">
        <f t="shared" si="1024"/>
        <v>0</v>
      </c>
      <c r="GW130" s="743"/>
      <c r="GX130" s="737">
        <f t="shared" si="1025"/>
        <v>0</v>
      </c>
      <c r="GY130" s="743">
        <f t="shared" si="1025"/>
        <v>0</v>
      </c>
      <c r="GZ130" s="744">
        <f t="shared" si="1026"/>
        <v>11167.16</v>
      </c>
      <c r="HA130" s="745">
        <v>12</v>
      </c>
      <c r="HB130" s="746">
        <f t="shared" si="1027"/>
        <v>134005.92000000001</v>
      </c>
      <c r="HC130" s="737">
        <f t="shared" si="1028"/>
        <v>0</v>
      </c>
      <c r="HD130" s="737">
        <f t="shared" si="1028"/>
        <v>0</v>
      </c>
      <c r="HE130" s="746">
        <f t="shared" si="1029"/>
        <v>134005.92000000001</v>
      </c>
      <c r="HF130" s="746">
        <f t="shared" si="1030"/>
        <v>40469.79</v>
      </c>
      <c r="HG130" s="746">
        <f t="shared" si="1031"/>
        <v>174475.71</v>
      </c>
    </row>
    <row r="131" spans="1:215" hidden="1" x14ac:dyDescent="0.25">
      <c r="A131" s="1044"/>
      <c r="B131" s="735" t="s">
        <v>864</v>
      </c>
      <c r="C131" s="737">
        <f t="shared" si="873"/>
        <v>1</v>
      </c>
      <c r="D131" s="737">
        <f t="shared" si="873"/>
        <v>10077</v>
      </c>
      <c r="E131" s="738">
        <f t="shared" si="874"/>
        <v>10481</v>
      </c>
      <c r="F131" s="817">
        <f t="shared" si="875"/>
        <v>10481</v>
      </c>
      <c r="G131" s="740">
        <f t="shared" si="876"/>
        <v>0</v>
      </c>
      <c r="H131" s="741">
        <f t="shared" si="877"/>
        <v>0</v>
      </c>
      <c r="I131" s="742">
        <f t="shared" si="876"/>
        <v>0</v>
      </c>
      <c r="J131" s="741">
        <f t="shared" si="877"/>
        <v>0</v>
      </c>
      <c r="K131" s="742">
        <f t="shared" si="878"/>
        <v>0</v>
      </c>
      <c r="L131" s="741">
        <f t="shared" si="879"/>
        <v>0</v>
      </c>
      <c r="M131" s="742">
        <f t="shared" si="880"/>
        <v>5</v>
      </c>
      <c r="N131" s="741">
        <f t="shared" si="881"/>
        <v>524.04999999999995</v>
      </c>
      <c r="O131" s="742">
        <f t="shared" si="882"/>
        <v>0</v>
      </c>
      <c r="P131" s="741">
        <f t="shared" si="883"/>
        <v>0</v>
      </c>
      <c r="Q131" s="742">
        <f t="shared" si="884"/>
        <v>198</v>
      </c>
      <c r="R131" s="741">
        <f t="shared" si="885"/>
        <v>20752.38</v>
      </c>
      <c r="S131" s="742">
        <f t="shared" si="886"/>
        <v>30</v>
      </c>
      <c r="T131" s="741">
        <f t="shared" si="887"/>
        <v>3144.3</v>
      </c>
      <c r="U131" s="742">
        <f t="shared" si="888"/>
        <v>0</v>
      </c>
      <c r="V131" s="741">
        <f t="shared" si="889"/>
        <v>0</v>
      </c>
      <c r="W131" s="742">
        <f t="shared" si="890"/>
        <v>0</v>
      </c>
      <c r="X131" s="741">
        <f t="shared" si="891"/>
        <v>0</v>
      </c>
      <c r="Y131" s="742">
        <f t="shared" si="892"/>
        <v>0</v>
      </c>
      <c r="Z131" s="741">
        <f t="shared" si="893"/>
        <v>0</v>
      </c>
      <c r="AA131" s="743">
        <f t="shared" si="894"/>
        <v>0</v>
      </c>
      <c r="AB131" s="744">
        <f t="shared" si="895"/>
        <v>34901.730000000003</v>
      </c>
      <c r="AC131" s="745">
        <v>12</v>
      </c>
      <c r="AD131" s="746">
        <f t="shared" si="896"/>
        <v>418820.76</v>
      </c>
      <c r="AE131" s="747"/>
      <c r="AF131" s="741"/>
      <c r="AG131" s="746">
        <f t="shared" si="897"/>
        <v>418820.76</v>
      </c>
      <c r="AH131" s="746">
        <f t="shared" si="898"/>
        <v>126483.87</v>
      </c>
      <c r="AI131" s="746">
        <f t="shared" si="899"/>
        <v>545304.63</v>
      </c>
      <c r="AK131" s="1044"/>
      <c r="AL131" s="735" t="s">
        <v>864</v>
      </c>
      <c r="AM131" s="737">
        <f t="shared" si="900"/>
        <v>0</v>
      </c>
      <c r="AN131" s="737">
        <f t="shared" si="900"/>
        <v>10077</v>
      </c>
      <c r="AO131" s="738">
        <f t="shared" si="901"/>
        <v>10481</v>
      </c>
      <c r="AP131" s="817">
        <f t="shared" si="902"/>
        <v>0</v>
      </c>
      <c r="AQ131" s="740">
        <f t="shared" si="903"/>
        <v>0</v>
      </c>
      <c r="AR131" s="741">
        <f t="shared" si="904"/>
        <v>0</v>
      </c>
      <c r="AS131" s="742">
        <f t="shared" si="905"/>
        <v>0</v>
      </c>
      <c r="AT131" s="741">
        <f t="shared" si="906"/>
        <v>0</v>
      </c>
      <c r="AU131" s="742">
        <f t="shared" si="907"/>
        <v>0</v>
      </c>
      <c r="AV131" s="741">
        <f t="shared" si="908"/>
        <v>0</v>
      </c>
      <c r="AW131" s="742">
        <f t="shared" si="909"/>
        <v>0</v>
      </c>
      <c r="AX131" s="741">
        <f t="shared" si="910"/>
        <v>0</v>
      </c>
      <c r="AY131" s="742">
        <f t="shared" si="911"/>
        <v>0</v>
      </c>
      <c r="AZ131" s="741">
        <f t="shared" si="912"/>
        <v>0</v>
      </c>
      <c r="BA131" s="742">
        <f t="shared" si="913"/>
        <v>0</v>
      </c>
      <c r="BB131" s="741">
        <f t="shared" si="914"/>
        <v>0</v>
      </c>
      <c r="BC131" s="742">
        <f t="shared" si="915"/>
        <v>0</v>
      </c>
      <c r="BD131" s="741">
        <f t="shared" si="916"/>
        <v>0</v>
      </c>
      <c r="BE131" s="742">
        <f t="shared" si="917"/>
        <v>0</v>
      </c>
      <c r="BF131" s="741">
        <f t="shared" si="918"/>
        <v>0</v>
      </c>
      <c r="BG131" s="742">
        <f t="shared" si="919"/>
        <v>0</v>
      </c>
      <c r="BH131" s="741">
        <f t="shared" si="920"/>
        <v>0</v>
      </c>
      <c r="BI131" s="742">
        <f t="shared" si="921"/>
        <v>0</v>
      </c>
      <c r="BJ131" s="741">
        <f t="shared" si="922"/>
        <v>0</v>
      </c>
      <c r="BK131" s="743">
        <f t="shared" si="1032"/>
        <v>0</v>
      </c>
      <c r="BL131" s="744">
        <f t="shared" si="924"/>
        <v>0</v>
      </c>
      <c r="BM131" s="745">
        <v>12</v>
      </c>
      <c r="BN131" s="746">
        <f t="shared" si="925"/>
        <v>0</v>
      </c>
      <c r="BO131" s="747"/>
      <c r="BP131" s="741"/>
      <c r="BQ131" s="746">
        <f t="shared" si="926"/>
        <v>0</v>
      </c>
      <c r="BR131" s="746">
        <f t="shared" si="927"/>
        <v>0</v>
      </c>
      <c r="BS131" s="746">
        <f t="shared" si="928"/>
        <v>0</v>
      </c>
      <c r="BU131" s="1044"/>
      <c r="BV131" s="735" t="s">
        <v>864</v>
      </c>
      <c r="BW131" s="737">
        <f t="shared" si="929"/>
        <v>0</v>
      </c>
      <c r="BX131" s="737">
        <f t="shared" si="929"/>
        <v>10077</v>
      </c>
      <c r="BY131" s="738">
        <f t="shared" si="930"/>
        <v>10481</v>
      </c>
      <c r="BZ131" s="817">
        <f t="shared" si="931"/>
        <v>0</v>
      </c>
      <c r="CA131" s="740">
        <f t="shared" si="932"/>
        <v>0</v>
      </c>
      <c r="CB131" s="741">
        <f t="shared" si="933"/>
        <v>0</v>
      </c>
      <c r="CC131" s="742">
        <f t="shared" si="934"/>
        <v>0</v>
      </c>
      <c r="CD131" s="741">
        <f t="shared" si="933"/>
        <v>0</v>
      </c>
      <c r="CE131" s="742">
        <f t="shared" si="935"/>
        <v>0</v>
      </c>
      <c r="CF131" s="741">
        <f t="shared" si="936"/>
        <v>0</v>
      </c>
      <c r="CG131" s="742">
        <f t="shared" si="937"/>
        <v>0</v>
      </c>
      <c r="CH131" s="741">
        <f t="shared" si="938"/>
        <v>0</v>
      </c>
      <c r="CI131" s="742">
        <f t="shared" si="939"/>
        <v>0</v>
      </c>
      <c r="CJ131" s="741">
        <f t="shared" si="940"/>
        <v>0</v>
      </c>
      <c r="CK131" s="742">
        <f t="shared" si="941"/>
        <v>0</v>
      </c>
      <c r="CL131" s="741">
        <f t="shared" si="942"/>
        <v>0</v>
      </c>
      <c r="CM131" s="742">
        <f t="shared" si="943"/>
        <v>0</v>
      </c>
      <c r="CN131" s="741">
        <f t="shared" si="944"/>
        <v>0</v>
      </c>
      <c r="CO131" s="742">
        <f t="shared" si="945"/>
        <v>0</v>
      </c>
      <c r="CP131" s="741">
        <f t="shared" si="946"/>
        <v>0</v>
      </c>
      <c r="CQ131" s="742">
        <f t="shared" si="947"/>
        <v>0</v>
      </c>
      <c r="CR131" s="741">
        <f t="shared" si="948"/>
        <v>0</v>
      </c>
      <c r="CS131" s="742">
        <f t="shared" si="949"/>
        <v>0</v>
      </c>
      <c r="CT131" s="741">
        <f t="shared" si="950"/>
        <v>0</v>
      </c>
      <c r="CU131" s="743">
        <f t="shared" si="951"/>
        <v>0</v>
      </c>
      <c r="CV131" s="744">
        <f t="shared" si="952"/>
        <v>0</v>
      </c>
      <c r="CW131" s="745">
        <v>12</v>
      </c>
      <c r="CX131" s="746">
        <f t="shared" si="953"/>
        <v>0</v>
      </c>
      <c r="CY131" s="747"/>
      <c r="CZ131" s="741"/>
      <c r="DA131" s="746">
        <f t="shared" si="954"/>
        <v>0</v>
      </c>
      <c r="DB131" s="746">
        <f t="shared" si="955"/>
        <v>0</v>
      </c>
      <c r="DC131" s="746">
        <f t="shared" si="956"/>
        <v>0</v>
      </c>
      <c r="DD131" s="750"/>
      <c r="DE131" s="1044"/>
      <c r="DF131" s="735" t="s">
        <v>864</v>
      </c>
      <c r="DG131" s="737">
        <f t="shared" si="957"/>
        <v>0</v>
      </c>
      <c r="DH131" s="737">
        <f t="shared" si="957"/>
        <v>10077</v>
      </c>
      <c r="DI131" s="738">
        <f t="shared" si="958"/>
        <v>10481</v>
      </c>
      <c r="DJ131" s="817">
        <f t="shared" si="959"/>
        <v>0</v>
      </c>
      <c r="DK131" s="740">
        <f t="shared" si="960"/>
        <v>0</v>
      </c>
      <c r="DL131" s="741">
        <f t="shared" si="961"/>
        <v>0</v>
      </c>
      <c r="DM131" s="742">
        <f t="shared" si="962"/>
        <v>0</v>
      </c>
      <c r="DN131" s="741">
        <f t="shared" si="961"/>
        <v>0</v>
      </c>
      <c r="DO131" s="742">
        <f t="shared" si="963"/>
        <v>0</v>
      </c>
      <c r="DP131" s="741">
        <f t="shared" si="964"/>
        <v>0</v>
      </c>
      <c r="DQ131" s="742">
        <f t="shared" si="965"/>
        <v>0</v>
      </c>
      <c r="DR131" s="741">
        <f t="shared" si="966"/>
        <v>0</v>
      </c>
      <c r="DS131" s="742">
        <f t="shared" si="967"/>
        <v>0</v>
      </c>
      <c r="DT131" s="741">
        <f t="shared" si="968"/>
        <v>0</v>
      </c>
      <c r="DU131" s="742">
        <f t="shared" si="969"/>
        <v>0</v>
      </c>
      <c r="DV131" s="741">
        <f t="shared" si="970"/>
        <v>0</v>
      </c>
      <c r="DW131" s="742">
        <f t="shared" si="971"/>
        <v>0</v>
      </c>
      <c r="DX131" s="741">
        <f t="shared" si="972"/>
        <v>0</v>
      </c>
      <c r="DY131" s="742">
        <f t="shared" si="973"/>
        <v>0</v>
      </c>
      <c r="DZ131" s="741">
        <f t="shared" si="974"/>
        <v>0</v>
      </c>
      <c r="EA131" s="742">
        <f t="shared" si="975"/>
        <v>0</v>
      </c>
      <c r="EB131" s="741">
        <f t="shared" si="976"/>
        <v>0</v>
      </c>
      <c r="EC131" s="742">
        <f t="shared" si="977"/>
        <v>0</v>
      </c>
      <c r="ED131" s="741">
        <f t="shared" si="978"/>
        <v>0</v>
      </c>
      <c r="EE131" s="743">
        <f t="shared" si="1035"/>
        <v>0</v>
      </c>
      <c r="EF131" s="744">
        <f t="shared" si="980"/>
        <v>0</v>
      </c>
      <c r="EG131" s="745">
        <v>12</v>
      </c>
      <c r="EH131" s="746">
        <f t="shared" si="981"/>
        <v>0</v>
      </c>
      <c r="EI131" s="747"/>
      <c r="EJ131" s="741"/>
      <c r="EK131" s="746">
        <f t="shared" si="982"/>
        <v>0</v>
      </c>
      <c r="EL131" s="746">
        <f t="shared" si="983"/>
        <v>0</v>
      </c>
      <c r="EM131" s="746">
        <f t="shared" si="984"/>
        <v>0</v>
      </c>
      <c r="EO131" s="1044"/>
      <c r="EP131" s="735" t="s">
        <v>864</v>
      </c>
      <c r="EQ131" s="737">
        <f t="shared" si="985"/>
        <v>0</v>
      </c>
      <c r="ER131" s="737">
        <f t="shared" si="985"/>
        <v>10077</v>
      </c>
      <c r="ES131" s="738">
        <f t="shared" si="986"/>
        <v>10481</v>
      </c>
      <c r="ET131" s="817">
        <f t="shared" si="987"/>
        <v>0</v>
      </c>
      <c r="EU131" s="740">
        <f t="shared" si="988"/>
        <v>0</v>
      </c>
      <c r="EV131" s="741">
        <f t="shared" si="989"/>
        <v>0</v>
      </c>
      <c r="EW131" s="742">
        <f t="shared" si="990"/>
        <v>0</v>
      </c>
      <c r="EX131" s="741">
        <f t="shared" si="989"/>
        <v>0</v>
      </c>
      <c r="EY131" s="742">
        <f t="shared" si="991"/>
        <v>0</v>
      </c>
      <c r="EZ131" s="741">
        <f t="shared" si="992"/>
        <v>0</v>
      </c>
      <c r="FA131" s="742">
        <f t="shared" si="993"/>
        <v>0</v>
      </c>
      <c r="FB131" s="741">
        <f t="shared" si="994"/>
        <v>0</v>
      </c>
      <c r="FC131" s="742">
        <f t="shared" si="995"/>
        <v>0</v>
      </c>
      <c r="FD131" s="741">
        <f t="shared" si="996"/>
        <v>0</v>
      </c>
      <c r="FE131" s="742">
        <f t="shared" si="997"/>
        <v>0</v>
      </c>
      <c r="FF131" s="741">
        <f t="shared" si="998"/>
        <v>0</v>
      </c>
      <c r="FG131" s="742">
        <f t="shared" si="999"/>
        <v>0</v>
      </c>
      <c r="FH131" s="741">
        <f t="shared" si="1000"/>
        <v>0</v>
      </c>
      <c r="FI131" s="742">
        <f t="shared" si="1001"/>
        <v>0</v>
      </c>
      <c r="FJ131" s="741">
        <f t="shared" si="1002"/>
        <v>0</v>
      </c>
      <c r="FK131" s="742">
        <f t="shared" si="1003"/>
        <v>0</v>
      </c>
      <c r="FL131" s="741">
        <f t="shared" si="1004"/>
        <v>0</v>
      </c>
      <c r="FM131" s="742">
        <f t="shared" si="1005"/>
        <v>0</v>
      </c>
      <c r="FN131" s="741">
        <f t="shared" si="1006"/>
        <v>0</v>
      </c>
      <c r="FO131" s="743">
        <f t="shared" si="1036"/>
        <v>0</v>
      </c>
      <c r="FP131" s="744">
        <f t="shared" si="1008"/>
        <v>0</v>
      </c>
      <c r="FQ131" s="745">
        <v>12</v>
      </c>
      <c r="FR131" s="746">
        <f t="shared" si="1009"/>
        <v>0</v>
      </c>
      <c r="FS131" s="747"/>
      <c r="FT131" s="741"/>
      <c r="FU131" s="746">
        <f t="shared" si="1010"/>
        <v>0</v>
      </c>
      <c r="FV131" s="746">
        <f t="shared" si="1011"/>
        <v>0</v>
      </c>
      <c r="FW131" s="746">
        <f t="shared" si="1012"/>
        <v>0</v>
      </c>
      <c r="FY131" s="1044"/>
      <c r="FZ131" s="735" t="s">
        <v>864</v>
      </c>
      <c r="GA131" s="737">
        <f t="shared" si="1013"/>
        <v>1</v>
      </c>
      <c r="GB131" s="737">
        <f t="shared" si="1013"/>
        <v>10077</v>
      </c>
      <c r="GC131" s="738">
        <f t="shared" si="1014"/>
        <v>10481</v>
      </c>
      <c r="GD131" s="743">
        <f t="shared" si="1015"/>
        <v>10481</v>
      </c>
      <c r="GE131" s="743"/>
      <c r="GF131" s="737">
        <f t="shared" si="1016"/>
        <v>0</v>
      </c>
      <c r="GG131" s="743"/>
      <c r="GH131" s="737">
        <f t="shared" si="1017"/>
        <v>0</v>
      </c>
      <c r="GI131" s="743"/>
      <c r="GJ131" s="737">
        <f t="shared" si="1018"/>
        <v>0</v>
      </c>
      <c r="GK131" s="743"/>
      <c r="GL131" s="737">
        <f t="shared" si="1019"/>
        <v>524.04999999999995</v>
      </c>
      <c r="GM131" s="743"/>
      <c r="GN131" s="737">
        <f t="shared" si="1020"/>
        <v>0</v>
      </c>
      <c r="GO131" s="743"/>
      <c r="GP131" s="737">
        <f t="shared" si="1021"/>
        <v>20752.38</v>
      </c>
      <c r="GQ131" s="743"/>
      <c r="GR131" s="737">
        <f t="shared" si="1022"/>
        <v>3144.3</v>
      </c>
      <c r="GS131" s="743"/>
      <c r="GT131" s="737">
        <f t="shared" si="1023"/>
        <v>0</v>
      </c>
      <c r="GU131" s="743"/>
      <c r="GV131" s="737">
        <f t="shared" si="1024"/>
        <v>0</v>
      </c>
      <c r="GW131" s="743"/>
      <c r="GX131" s="737">
        <f t="shared" si="1025"/>
        <v>0</v>
      </c>
      <c r="GY131" s="743">
        <f t="shared" si="1025"/>
        <v>0</v>
      </c>
      <c r="GZ131" s="744">
        <f t="shared" si="1026"/>
        <v>34901.730000000003</v>
      </c>
      <c r="HA131" s="745">
        <v>12</v>
      </c>
      <c r="HB131" s="746">
        <f t="shared" si="1027"/>
        <v>418820.76</v>
      </c>
      <c r="HC131" s="737">
        <f t="shared" si="1028"/>
        <v>0</v>
      </c>
      <c r="HD131" s="737">
        <f t="shared" si="1028"/>
        <v>0</v>
      </c>
      <c r="HE131" s="746">
        <f t="shared" si="1029"/>
        <v>418820.76</v>
      </c>
      <c r="HF131" s="746">
        <f t="shared" si="1030"/>
        <v>126483.87</v>
      </c>
      <c r="HG131" s="746">
        <f t="shared" si="1031"/>
        <v>545304.63</v>
      </c>
    </row>
    <row r="132" spans="1:215" hidden="1" x14ac:dyDescent="0.25">
      <c r="A132" s="1044"/>
      <c r="B132" s="755" t="s">
        <v>414</v>
      </c>
      <c r="C132" s="737">
        <f t="shared" si="873"/>
        <v>1</v>
      </c>
      <c r="D132" s="737">
        <f t="shared" si="873"/>
        <v>5862</v>
      </c>
      <c r="E132" s="738">
        <f t="shared" si="874"/>
        <v>6097</v>
      </c>
      <c r="F132" s="817">
        <f t="shared" si="875"/>
        <v>6097</v>
      </c>
      <c r="G132" s="740">
        <f t="shared" si="876"/>
        <v>0</v>
      </c>
      <c r="H132" s="741">
        <f t="shared" si="877"/>
        <v>0</v>
      </c>
      <c r="I132" s="742">
        <f t="shared" si="876"/>
        <v>0</v>
      </c>
      <c r="J132" s="741">
        <f t="shared" si="877"/>
        <v>0</v>
      </c>
      <c r="K132" s="742">
        <f t="shared" si="878"/>
        <v>0</v>
      </c>
      <c r="L132" s="741">
        <f t="shared" si="879"/>
        <v>0</v>
      </c>
      <c r="M132" s="742">
        <f t="shared" si="880"/>
        <v>5</v>
      </c>
      <c r="N132" s="741">
        <f t="shared" si="881"/>
        <v>304.85000000000002</v>
      </c>
      <c r="O132" s="742">
        <f t="shared" si="882"/>
        <v>0</v>
      </c>
      <c r="P132" s="741">
        <f t="shared" si="883"/>
        <v>0</v>
      </c>
      <c r="Q132" s="742">
        <f t="shared" si="884"/>
        <v>198</v>
      </c>
      <c r="R132" s="741">
        <f t="shared" si="885"/>
        <v>12072.06</v>
      </c>
      <c r="S132" s="742">
        <f t="shared" si="886"/>
        <v>30</v>
      </c>
      <c r="T132" s="741">
        <f t="shared" si="887"/>
        <v>1829.1</v>
      </c>
      <c r="U132" s="742">
        <f t="shared" si="888"/>
        <v>0</v>
      </c>
      <c r="V132" s="741">
        <f t="shared" si="889"/>
        <v>0</v>
      </c>
      <c r="W132" s="742">
        <f t="shared" si="890"/>
        <v>0</v>
      </c>
      <c r="X132" s="741">
        <f t="shared" si="891"/>
        <v>0</v>
      </c>
      <c r="Y132" s="742">
        <f t="shared" si="892"/>
        <v>0</v>
      </c>
      <c r="Z132" s="741">
        <f t="shared" si="893"/>
        <v>0</v>
      </c>
      <c r="AA132" s="743">
        <f t="shared" si="894"/>
        <v>0</v>
      </c>
      <c r="AB132" s="744">
        <f t="shared" si="895"/>
        <v>20303.009999999998</v>
      </c>
      <c r="AC132" s="745">
        <v>12</v>
      </c>
      <c r="AD132" s="746">
        <f t="shared" si="896"/>
        <v>243636.12</v>
      </c>
      <c r="AE132" s="747"/>
      <c r="AF132" s="741"/>
      <c r="AG132" s="746">
        <f t="shared" si="897"/>
        <v>243636.12</v>
      </c>
      <c r="AH132" s="746">
        <f t="shared" si="898"/>
        <v>73578.11</v>
      </c>
      <c r="AI132" s="746">
        <f t="shared" si="899"/>
        <v>317214.23</v>
      </c>
      <c r="AK132" s="1044"/>
      <c r="AL132" s="755" t="s">
        <v>414</v>
      </c>
      <c r="AM132" s="737">
        <f t="shared" si="900"/>
        <v>0</v>
      </c>
      <c r="AN132" s="737">
        <f t="shared" si="900"/>
        <v>5862</v>
      </c>
      <c r="AO132" s="738">
        <f t="shared" si="901"/>
        <v>6097</v>
      </c>
      <c r="AP132" s="817">
        <f t="shared" si="902"/>
        <v>0</v>
      </c>
      <c r="AQ132" s="740">
        <f t="shared" si="903"/>
        <v>0</v>
      </c>
      <c r="AR132" s="741">
        <f t="shared" si="904"/>
        <v>0</v>
      </c>
      <c r="AS132" s="742">
        <f t="shared" si="905"/>
        <v>0</v>
      </c>
      <c r="AT132" s="741">
        <f t="shared" si="906"/>
        <v>0</v>
      </c>
      <c r="AU132" s="742">
        <f t="shared" si="907"/>
        <v>0</v>
      </c>
      <c r="AV132" s="741">
        <f t="shared" si="908"/>
        <v>0</v>
      </c>
      <c r="AW132" s="742">
        <f t="shared" si="909"/>
        <v>0</v>
      </c>
      <c r="AX132" s="741">
        <f t="shared" si="910"/>
        <v>0</v>
      </c>
      <c r="AY132" s="742">
        <f t="shared" si="911"/>
        <v>0</v>
      </c>
      <c r="AZ132" s="741">
        <f t="shared" si="912"/>
        <v>0</v>
      </c>
      <c r="BA132" s="742">
        <f t="shared" si="913"/>
        <v>0</v>
      </c>
      <c r="BB132" s="741">
        <f t="shared" si="914"/>
        <v>0</v>
      </c>
      <c r="BC132" s="742">
        <f t="shared" si="915"/>
        <v>0</v>
      </c>
      <c r="BD132" s="741">
        <f t="shared" si="916"/>
        <v>0</v>
      </c>
      <c r="BE132" s="742">
        <f t="shared" si="917"/>
        <v>0</v>
      </c>
      <c r="BF132" s="741">
        <f t="shared" si="918"/>
        <v>0</v>
      </c>
      <c r="BG132" s="742">
        <f t="shared" si="919"/>
        <v>0</v>
      </c>
      <c r="BH132" s="741">
        <f t="shared" si="920"/>
        <v>0</v>
      </c>
      <c r="BI132" s="742">
        <f t="shared" si="921"/>
        <v>0</v>
      </c>
      <c r="BJ132" s="741">
        <f t="shared" si="922"/>
        <v>0</v>
      </c>
      <c r="BK132" s="743">
        <f t="shared" si="1032"/>
        <v>0</v>
      </c>
      <c r="BL132" s="744">
        <f t="shared" si="924"/>
        <v>0</v>
      </c>
      <c r="BM132" s="745">
        <v>12</v>
      </c>
      <c r="BN132" s="746">
        <f t="shared" si="925"/>
        <v>0</v>
      </c>
      <c r="BO132" s="747"/>
      <c r="BP132" s="741"/>
      <c r="BQ132" s="746">
        <f t="shared" si="926"/>
        <v>0</v>
      </c>
      <c r="BR132" s="746">
        <f t="shared" si="927"/>
        <v>0</v>
      </c>
      <c r="BS132" s="746">
        <f t="shared" si="928"/>
        <v>0</v>
      </c>
      <c r="BU132" s="1044"/>
      <c r="BV132" s="755" t="s">
        <v>414</v>
      </c>
      <c r="BW132" s="737">
        <f t="shared" si="929"/>
        <v>0</v>
      </c>
      <c r="BX132" s="737">
        <f t="shared" si="929"/>
        <v>5862</v>
      </c>
      <c r="BY132" s="738">
        <f t="shared" si="930"/>
        <v>6097</v>
      </c>
      <c r="BZ132" s="817">
        <f t="shared" si="931"/>
        <v>0</v>
      </c>
      <c r="CA132" s="740">
        <f t="shared" si="932"/>
        <v>0</v>
      </c>
      <c r="CB132" s="741">
        <f t="shared" si="933"/>
        <v>0</v>
      </c>
      <c r="CC132" s="742">
        <f t="shared" si="934"/>
        <v>0</v>
      </c>
      <c r="CD132" s="741">
        <f t="shared" si="933"/>
        <v>0</v>
      </c>
      <c r="CE132" s="742">
        <f t="shared" si="935"/>
        <v>0</v>
      </c>
      <c r="CF132" s="741">
        <f t="shared" si="936"/>
        <v>0</v>
      </c>
      <c r="CG132" s="742">
        <f t="shared" si="937"/>
        <v>0</v>
      </c>
      <c r="CH132" s="741">
        <f t="shared" si="938"/>
        <v>0</v>
      </c>
      <c r="CI132" s="742">
        <f t="shared" si="939"/>
        <v>0</v>
      </c>
      <c r="CJ132" s="741">
        <f t="shared" si="940"/>
        <v>0</v>
      </c>
      <c r="CK132" s="742">
        <f t="shared" si="941"/>
        <v>0</v>
      </c>
      <c r="CL132" s="741">
        <f t="shared" si="942"/>
        <v>0</v>
      </c>
      <c r="CM132" s="742">
        <f t="shared" si="943"/>
        <v>0</v>
      </c>
      <c r="CN132" s="741">
        <f t="shared" si="944"/>
        <v>0</v>
      </c>
      <c r="CO132" s="742">
        <f t="shared" si="945"/>
        <v>0</v>
      </c>
      <c r="CP132" s="741">
        <f t="shared" si="946"/>
        <v>0</v>
      </c>
      <c r="CQ132" s="742">
        <f t="shared" si="947"/>
        <v>0</v>
      </c>
      <c r="CR132" s="741">
        <f t="shared" si="948"/>
        <v>0</v>
      </c>
      <c r="CS132" s="742">
        <f t="shared" si="949"/>
        <v>0</v>
      </c>
      <c r="CT132" s="741">
        <f t="shared" si="950"/>
        <v>0</v>
      </c>
      <c r="CU132" s="743">
        <f t="shared" si="951"/>
        <v>0</v>
      </c>
      <c r="CV132" s="744">
        <f t="shared" si="952"/>
        <v>0</v>
      </c>
      <c r="CW132" s="745">
        <v>12</v>
      </c>
      <c r="CX132" s="746">
        <f t="shared" si="953"/>
        <v>0</v>
      </c>
      <c r="CY132" s="747"/>
      <c r="CZ132" s="741"/>
      <c r="DA132" s="746">
        <f t="shared" si="954"/>
        <v>0</v>
      </c>
      <c r="DB132" s="746">
        <f t="shared" si="955"/>
        <v>0</v>
      </c>
      <c r="DC132" s="746">
        <f t="shared" si="956"/>
        <v>0</v>
      </c>
      <c r="DD132" s="750"/>
      <c r="DE132" s="1044"/>
      <c r="DF132" s="755" t="s">
        <v>414</v>
      </c>
      <c r="DG132" s="737">
        <f t="shared" si="957"/>
        <v>0</v>
      </c>
      <c r="DH132" s="737">
        <f t="shared" si="957"/>
        <v>5862</v>
      </c>
      <c r="DI132" s="738">
        <f t="shared" si="958"/>
        <v>6097</v>
      </c>
      <c r="DJ132" s="817">
        <f t="shared" si="959"/>
        <v>0</v>
      </c>
      <c r="DK132" s="740">
        <f t="shared" si="960"/>
        <v>0</v>
      </c>
      <c r="DL132" s="741">
        <f t="shared" si="961"/>
        <v>0</v>
      </c>
      <c r="DM132" s="742">
        <f t="shared" si="962"/>
        <v>0</v>
      </c>
      <c r="DN132" s="741">
        <f t="shared" si="961"/>
        <v>0</v>
      </c>
      <c r="DO132" s="742">
        <f t="shared" si="963"/>
        <v>0</v>
      </c>
      <c r="DP132" s="741">
        <f t="shared" si="964"/>
        <v>0</v>
      </c>
      <c r="DQ132" s="742">
        <f t="shared" si="965"/>
        <v>0</v>
      </c>
      <c r="DR132" s="741">
        <f t="shared" si="966"/>
        <v>0</v>
      </c>
      <c r="DS132" s="742">
        <f t="shared" si="967"/>
        <v>0</v>
      </c>
      <c r="DT132" s="741">
        <f t="shared" si="968"/>
        <v>0</v>
      </c>
      <c r="DU132" s="742">
        <f t="shared" si="969"/>
        <v>0</v>
      </c>
      <c r="DV132" s="741">
        <f t="shared" si="970"/>
        <v>0</v>
      </c>
      <c r="DW132" s="742">
        <f t="shared" si="971"/>
        <v>0</v>
      </c>
      <c r="DX132" s="741">
        <f t="shared" si="972"/>
        <v>0</v>
      </c>
      <c r="DY132" s="742">
        <f t="shared" si="973"/>
        <v>0</v>
      </c>
      <c r="DZ132" s="741">
        <f t="shared" si="974"/>
        <v>0</v>
      </c>
      <c r="EA132" s="742">
        <f t="shared" si="975"/>
        <v>0</v>
      </c>
      <c r="EB132" s="741">
        <f t="shared" si="976"/>
        <v>0</v>
      </c>
      <c r="EC132" s="742">
        <f t="shared" si="977"/>
        <v>0</v>
      </c>
      <c r="ED132" s="741">
        <f t="shared" si="978"/>
        <v>0</v>
      </c>
      <c r="EE132" s="743">
        <f t="shared" si="1035"/>
        <v>0</v>
      </c>
      <c r="EF132" s="744">
        <f t="shared" si="980"/>
        <v>0</v>
      </c>
      <c r="EG132" s="745">
        <v>12</v>
      </c>
      <c r="EH132" s="746">
        <f t="shared" si="981"/>
        <v>0</v>
      </c>
      <c r="EI132" s="747"/>
      <c r="EJ132" s="741"/>
      <c r="EK132" s="746">
        <f t="shared" si="982"/>
        <v>0</v>
      </c>
      <c r="EL132" s="746">
        <f t="shared" si="983"/>
        <v>0</v>
      </c>
      <c r="EM132" s="746">
        <f t="shared" si="984"/>
        <v>0</v>
      </c>
      <c r="EO132" s="1044"/>
      <c r="EP132" s="755" t="s">
        <v>414</v>
      </c>
      <c r="EQ132" s="737">
        <f t="shared" si="985"/>
        <v>0</v>
      </c>
      <c r="ER132" s="737">
        <f t="shared" si="985"/>
        <v>5862</v>
      </c>
      <c r="ES132" s="738">
        <f t="shared" si="986"/>
        <v>6097</v>
      </c>
      <c r="ET132" s="817">
        <f t="shared" si="987"/>
        <v>0</v>
      </c>
      <c r="EU132" s="740">
        <f t="shared" si="988"/>
        <v>0</v>
      </c>
      <c r="EV132" s="741">
        <f t="shared" si="989"/>
        <v>0</v>
      </c>
      <c r="EW132" s="742">
        <f t="shared" si="990"/>
        <v>0</v>
      </c>
      <c r="EX132" s="741">
        <f t="shared" si="989"/>
        <v>0</v>
      </c>
      <c r="EY132" s="742">
        <f t="shared" si="991"/>
        <v>0</v>
      </c>
      <c r="EZ132" s="741">
        <f t="shared" si="992"/>
        <v>0</v>
      </c>
      <c r="FA132" s="742">
        <f t="shared" si="993"/>
        <v>0</v>
      </c>
      <c r="FB132" s="741">
        <f t="shared" si="994"/>
        <v>0</v>
      </c>
      <c r="FC132" s="742">
        <f t="shared" si="995"/>
        <v>0</v>
      </c>
      <c r="FD132" s="741">
        <f t="shared" si="996"/>
        <v>0</v>
      </c>
      <c r="FE132" s="742">
        <f t="shared" si="997"/>
        <v>0</v>
      </c>
      <c r="FF132" s="741">
        <f t="shared" si="998"/>
        <v>0</v>
      </c>
      <c r="FG132" s="742">
        <f t="shared" si="999"/>
        <v>0</v>
      </c>
      <c r="FH132" s="741">
        <f t="shared" si="1000"/>
        <v>0</v>
      </c>
      <c r="FI132" s="742">
        <f t="shared" si="1001"/>
        <v>0</v>
      </c>
      <c r="FJ132" s="741">
        <f t="shared" si="1002"/>
        <v>0</v>
      </c>
      <c r="FK132" s="742">
        <f t="shared" si="1003"/>
        <v>0</v>
      </c>
      <c r="FL132" s="741">
        <f t="shared" si="1004"/>
        <v>0</v>
      </c>
      <c r="FM132" s="742">
        <f t="shared" si="1005"/>
        <v>0</v>
      </c>
      <c r="FN132" s="741">
        <f t="shared" si="1006"/>
        <v>0</v>
      </c>
      <c r="FO132" s="743">
        <f t="shared" si="1036"/>
        <v>0</v>
      </c>
      <c r="FP132" s="744">
        <f t="shared" si="1008"/>
        <v>0</v>
      </c>
      <c r="FQ132" s="745">
        <v>12</v>
      </c>
      <c r="FR132" s="746">
        <f t="shared" si="1009"/>
        <v>0</v>
      </c>
      <c r="FS132" s="747"/>
      <c r="FT132" s="741"/>
      <c r="FU132" s="746">
        <f t="shared" si="1010"/>
        <v>0</v>
      </c>
      <c r="FV132" s="746">
        <f t="shared" si="1011"/>
        <v>0</v>
      </c>
      <c r="FW132" s="746">
        <f t="shared" si="1012"/>
        <v>0</v>
      </c>
      <c r="FY132" s="1044"/>
      <c r="FZ132" s="755" t="s">
        <v>414</v>
      </c>
      <c r="GA132" s="737">
        <f t="shared" si="1013"/>
        <v>1</v>
      </c>
      <c r="GB132" s="737">
        <f t="shared" si="1013"/>
        <v>5862</v>
      </c>
      <c r="GC132" s="738">
        <f t="shared" si="1014"/>
        <v>6097</v>
      </c>
      <c r="GD132" s="743">
        <f t="shared" si="1015"/>
        <v>6097</v>
      </c>
      <c r="GE132" s="743"/>
      <c r="GF132" s="737">
        <f t="shared" si="1016"/>
        <v>0</v>
      </c>
      <c r="GG132" s="743"/>
      <c r="GH132" s="737">
        <f t="shared" si="1017"/>
        <v>0</v>
      </c>
      <c r="GI132" s="743"/>
      <c r="GJ132" s="737">
        <f t="shared" si="1018"/>
        <v>0</v>
      </c>
      <c r="GK132" s="743"/>
      <c r="GL132" s="737">
        <f t="shared" si="1019"/>
        <v>304.85000000000002</v>
      </c>
      <c r="GM132" s="743"/>
      <c r="GN132" s="737">
        <f t="shared" si="1020"/>
        <v>0</v>
      </c>
      <c r="GO132" s="743"/>
      <c r="GP132" s="737">
        <f t="shared" si="1021"/>
        <v>12072.06</v>
      </c>
      <c r="GQ132" s="743"/>
      <c r="GR132" s="737">
        <f t="shared" si="1022"/>
        <v>1829.1</v>
      </c>
      <c r="GS132" s="743"/>
      <c r="GT132" s="737">
        <f t="shared" si="1023"/>
        <v>0</v>
      </c>
      <c r="GU132" s="743"/>
      <c r="GV132" s="737">
        <f t="shared" si="1024"/>
        <v>0</v>
      </c>
      <c r="GW132" s="743"/>
      <c r="GX132" s="737">
        <f t="shared" si="1025"/>
        <v>0</v>
      </c>
      <c r="GY132" s="743">
        <f t="shared" si="1025"/>
        <v>0</v>
      </c>
      <c r="GZ132" s="744">
        <f t="shared" si="1026"/>
        <v>20303.009999999998</v>
      </c>
      <c r="HA132" s="745">
        <v>12</v>
      </c>
      <c r="HB132" s="746">
        <f t="shared" si="1027"/>
        <v>243636.12</v>
      </c>
      <c r="HC132" s="737">
        <f t="shared" si="1028"/>
        <v>0</v>
      </c>
      <c r="HD132" s="737">
        <f t="shared" si="1028"/>
        <v>0</v>
      </c>
      <c r="HE132" s="746">
        <f t="shared" si="1029"/>
        <v>243636.12</v>
      </c>
      <c r="HF132" s="746">
        <f t="shared" si="1030"/>
        <v>73578.11</v>
      </c>
      <c r="HG132" s="746">
        <f t="shared" si="1031"/>
        <v>317214.23</v>
      </c>
    </row>
    <row r="133" spans="1:215" hidden="1" x14ac:dyDescent="0.25">
      <c r="A133" s="1044"/>
      <c r="B133" s="755" t="s">
        <v>414</v>
      </c>
      <c r="C133" s="737">
        <f t="shared" si="873"/>
        <v>0</v>
      </c>
      <c r="D133" s="737">
        <f t="shared" si="873"/>
        <v>6449</v>
      </c>
      <c r="E133" s="738">
        <f t="shared" si="874"/>
        <v>6707</v>
      </c>
      <c r="F133" s="817">
        <f t="shared" si="875"/>
        <v>0</v>
      </c>
      <c r="G133" s="740">
        <f t="shared" si="876"/>
        <v>0</v>
      </c>
      <c r="H133" s="741">
        <f t="shared" si="877"/>
        <v>0</v>
      </c>
      <c r="I133" s="742">
        <f t="shared" si="876"/>
        <v>0</v>
      </c>
      <c r="J133" s="741">
        <f t="shared" si="877"/>
        <v>0</v>
      </c>
      <c r="K133" s="742">
        <f t="shared" si="878"/>
        <v>0</v>
      </c>
      <c r="L133" s="741">
        <f t="shared" si="879"/>
        <v>0</v>
      </c>
      <c r="M133" s="742">
        <f t="shared" si="880"/>
        <v>0</v>
      </c>
      <c r="N133" s="741">
        <f t="shared" si="881"/>
        <v>0</v>
      </c>
      <c r="O133" s="742">
        <f t="shared" si="882"/>
        <v>0</v>
      </c>
      <c r="P133" s="741">
        <f t="shared" si="883"/>
        <v>0</v>
      </c>
      <c r="Q133" s="742">
        <f t="shared" si="884"/>
        <v>0</v>
      </c>
      <c r="R133" s="741">
        <f t="shared" si="885"/>
        <v>0</v>
      </c>
      <c r="S133" s="742">
        <f t="shared" si="886"/>
        <v>0</v>
      </c>
      <c r="T133" s="741">
        <f t="shared" si="887"/>
        <v>0</v>
      </c>
      <c r="U133" s="742">
        <f t="shared" si="888"/>
        <v>0</v>
      </c>
      <c r="V133" s="741">
        <f t="shared" si="889"/>
        <v>0</v>
      </c>
      <c r="W133" s="742">
        <f t="shared" si="890"/>
        <v>0</v>
      </c>
      <c r="X133" s="741">
        <f t="shared" si="891"/>
        <v>0</v>
      </c>
      <c r="Y133" s="742">
        <f t="shared" si="892"/>
        <v>0</v>
      </c>
      <c r="Z133" s="741">
        <f t="shared" si="893"/>
        <v>0</v>
      </c>
      <c r="AA133" s="743">
        <f t="shared" si="894"/>
        <v>0</v>
      </c>
      <c r="AB133" s="744">
        <f t="shared" si="895"/>
        <v>0</v>
      </c>
      <c r="AC133" s="745">
        <v>12</v>
      </c>
      <c r="AD133" s="746">
        <f t="shared" si="896"/>
        <v>0</v>
      </c>
      <c r="AE133" s="747"/>
      <c r="AF133" s="741"/>
      <c r="AG133" s="746">
        <f t="shared" si="897"/>
        <v>0</v>
      </c>
      <c r="AH133" s="746">
        <f t="shared" si="898"/>
        <v>0</v>
      </c>
      <c r="AI133" s="746">
        <f t="shared" si="899"/>
        <v>0</v>
      </c>
      <c r="AK133" s="1044"/>
      <c r="AL133" s="755" t="s">
        <v>414</v>
      </c>
      <c r="AM133" s="737">
        <f t="shared" si="900"/>
        <v>0.5</v>
      </c>
      <c r="AN133" s="737">
        <f t="shared" si="900"/>
        <v>6449</v>
      </c>
      <c r="AO133" s="738">
        <f t="shared" si="901"/>
        <v>6707</v>
      </c>
      <c r="AP133" s="817">
        <f t="shared" si="902"/>
        <v>3353.5</v>
      </c>
      <c r="AQ133" s="740">
        <f t="shared" si="903"/>
        <v>0</v>
      </c>
      <c r="AR133" s="741">
        <f t="shared" si="904"/>
        <v>0</v>
      </c>
      <c r="AS133" s="742">
        <f t="shared" si="905"/>
        <v>0</v>
      </c>
      <c r="AT133" s="741">
        <f t="shared" si="906"/>
        <v>0</v>
      </c>
      <c r="AU133" s="742">
        <f t="shared" si="907"/>
        <v>0</v>
      </c>
      <c r="AV133" s="741">
        <f t="shared" si="908"/>
        <v>0</v>
      </c>
      <c r="AW133" s="742">
        <f t="shared" si="909"/>
        <v>0</v>
      </c>
      <c r="AX133" s="741">
        <f t="shared" si="910"/>
        <v>0</v>
      </c>
      <c r="AY133" s="742">
        <f t="shared" si="911"/>
        <v>0</v>
      </c>
      <c r="AZ133" s="741">
        <f t="shared" si="912"/>
        <v>0</v>
      </c>
      <c r="BA133" s="742">
        <f t="shared" si="913"/>
        <v>45</v>
      </c>
      <c r="BB133" s="741">
        <f t="shared" si="914"/>
        <v>1509.08</v>
      </c>
      <c r="BC133" s="742">
        <f t="shared" si="915"/>
        <v>15</v>
      </c>
      <c r="BD133" s="741">
        <f t="shared" si="916"/>
        <v>503.03</v>
      </c>
      <c r="BE133" s="742">
        <f t="shared" si="917"/>
        <v>0</v>
      </c>
      <c r="BF133" s="741">
        <f t="shared" si="918"/>
        <v>0</v>
      </c>
      <c r="BG133" s="742">
        <f t="shared" si="919"/>
        <v>0</v>
      </c>
      <c r="BH133" s="741">
        <f t="shared" si="920"/>
        <v>0</v>
      </c>
      <c r="BI133" s="742">
        <f t="shared" si="921"/>
        <v>0</v>
      </c>
      <c r="BJ133" s="741">
        <f t="shared" si="922"/>
        <v>0</v>
      </c>
      <c r="BK133" s="743">
        <f t="shared" si="1032"/>
        <v>2213.89</v>
      </c>
      <c r="BL133" s="744">
        <f t="shared" si="924"/>
        <v>7579.5</v>
      </c>
      <c r="BM133" s="745">
        <v>12</v>
      </c>
      <c r="BN133" s="746">
        <f t="shared" si="925"/>
        <v>90954</v>
      </c>
      <c r="BO133" s="747"/>
      <c r="BP133" s="741"/>
      <c r="BQ133" s="746">
        <f t="shared" si="926"/>
        <v>90954</v>
      </c>
      <c r="BR133" s="746">
        <f t="shared" si="927"/>
        <v>27468.11</v>
      </c>
      <c r="BS133" s="746">
        <f t="shared" si="928"/>
        <v>118422.11</v>
      </c>
      <c r="BU133" s="1044"/>
      <c r="BV133" s="755" t="s">
        <v>414</v>
      </c>
      <c r="BW133" s="737">
        <f t="shared" si="929"/>
        <v>0</v>
      </c>
      <c r="BX133" s="737">
        <f t="shared" si="929"/>
        <v>6449</v>
      </c>
      <c r="BY133" s="738">
        <f t="shared" si="930"/>
        <v>6707</v>
      </c>
      <c r="BZ133" s="817">
        <f t="shared" si="931"/>
        <v>0</v>
      </c>
      <c r="CA133" s="740">
        <f t="shared" si="932"/>
        <v>0</v>
      </c>
      <c r="CB133" s="741">
        <f t="shared" si="933"/>
        <v>0</v>
      </c>
      <c r="CC133" s="742">
        <f t="shared" si="934"/>
        <v>0</v>
      </c>
      <c r="CD133" s="741">
        <f t="shared" si="933"/>
        <v>0</v>
      </c>
      <c r="CE133" s="742">
        <f t="shared" si="935"/>
        <v>0</v>
      </c>
      <c r="CF133" s="741">
        <f t="shared" si="936"/>
        <v>0</v>
      </c>
      <c r="CG133" s="742">
        <f t="shared" si="937"/>
        <v>0</v>
      </c>
      <c r="CH133" s="741">
        <f t="shared" si="938"/>
        <v>0</v>
      </c>
      <c r="CI133" s="742">
        <f t="shared" si="939"/>
        <v>0</v>
      </c>
      <c r="CJ133" s="741">
        <f t="shared" si="940"/>
        <v>0</v>
      </c>
      <c r="CK133" s="742">
        <f t="shared" si="941"/>
        <v>0</v>
      </c>
      <c r="CL133" s="741">
        <f t="shared" si="942"/>
        <v>0</v>
      </c>
      <c r="CM133" s="742">
        <f t="shared" si="943"/>
        <v>0</v>
      </c>
      <c r="CN133" s="741">
        <f t="shared" si="944"/>
        <v>0</v>
      </c>
      <c r="CO133" s="742">
        <f t="shared" si="945"/>
        <v>0</v>
      </c>
      <c r="CP133" s="741">
        <f t="shared" si="946"/>
        <v>0</v>
      </c>
      <c r="CQ133" s="742">
        <f t="shared" si="947"/>
        <v>0</v>
      </c>
      <c r="CR133" s="741">
        <f t="shared" si="948"/>
        <v>0</v>
      </c>
      <c r="CS133" s="742">
        <f t="shared" si="949"/>
        <v>0</v>
      </c>
      <c r="CT133" s="741">
        <f t="shared" si="950"/>
        <v>0</v>
      </c>
      <c r="CU133" s="743">
        <f t="shared" si="951"/>
        <v>0</v>
      </c>
      <c r="CV133" s="744">
        <f t="shared" si="952"/>
        <v>0</v>
      </c>
      <c r="CW133" s="745">
        <v>12</v>
      </c>
      <c r="CX133" s="746">
        <f t="shared" si="953"/>
        <v>0</v>
      </c>
      <c r="CY133" s="747"/>
      <c r="CZ133" s="741"/>
      <c r="DA133" s="746">
        <f t="shared" si="954"/>
        <v>0</v>
      </c>
      <c r="DB133" s="746">
        <f t="shared" si="955"/>
        <v>0</v>
      </c>
      <c r="DC133" s="746">
        <f t="shared" si="956"/>
        <v>0</v>
      </c>
      <c r="DD133" s="750"/>
      <c r="DE133" s="1044"/>
      <c r="DF133" s="755" t="s">
        <v>414</v>
      </c>
      <c r="DG133" s="737">
        <f t="shared" si="957"/>
        <v>0</v>
      </c>
      <c r="DH133" s="737">
        <f t="shared" si="957"/>
        <v>6449</v>
      </c>
      <c r="DI133" s="738">
        <f t="shared" si="958"/>
        <v>6707</v>
      </c>
      <c r="DJ133" s="817">
        <f t="shared" si="959"/>
        <v>0</v>
      </c>
      <c r="DK133" s="740">
        <f t="shared" si="960"/>
        <v>0</v>
      </c>
      <c r="DL133" s="741">
        <f t="shared" si="961"/>
        <v>0</v>
      </c>
      <c r="DM133" s="742">
        <f t="shared" si="962"/>
        <v>0</v>
      </c>
      <c r="DN133" s="741">
        <f t="shared" si="961"/>
        <v>0</v>
      </c>
      <c r="DO133" s="742">
        <f t="shared" si="963"/>
        <v>0</v>
      </c>
      <c r="DP133" s="741">
        <f t="shared" si="964"/>
        <v>0</v>
      </c>
      <c r="DQ133" s="742">
        <f t="shared" si="965"/>
        <v>0</v>
      </c>
      <c r="DR133" s="741">
        <f t="shared" si="966"/>
        <v>0</v>
      </c>
      <c r="DS133" s="742">
        <f t="shared" si="967"/>
        <v>0</v>
      </c>
      <c r="DT133" s="741">
        <f t="shared" si="968"/>
        <v>0</v>
      </c>
      <c r="DU133" s="742">
        <f t="shared" si="969"/>
        <v>0</v>
      </c>
      <c r="DV133" s="741">
        <f t="shared" si="970"/>
        <v>0</v>
      </c>
      <c r="DW133" s="742">
        <f t="shared" si="971"/>
        <v>0</v>
      </c>
      <c r="DX133" s="741">
        <f t="shared" si="972"/>
        <v>0</v>
      </c>
      <c r="DY133" s="742">
        <f t="shared" si="973"/>
        <v>0</v>
      </c>
      <c r="DZ133" s="741">
        <f t="shared" si="974"/>
        <v>0</v>
      </c>
      <c r="EA133" s="742">
        <f t="shared" si="975"/>
        <v>0</v>
      </c>
      <c r="EB133" s="741">
        <f t="shared" si="976"/>
        <v>0</v>
      </c>
      <c r="EC133" s="742">
        <f t="shared" si="977"/>
        <v>0</v>
      </c>
      <c r="ED133" s="741">
        <f t="shared" si="978"/>
        <v>0</v>
      </c>
      <c r="EE133" s="743">
        <f t="shared" si="1035"/>
        <v>0</v>
      </c>
      <c r="EF133" s="744">
        <f t="shared" si="980"/>
        <v>0</v>
      </c>
      <c r="EG133" s="745">
        <v>12</v>
      </c>
      <c r="EH133" s="746">
        <f t="shared" si="981"/>
        <v>0</v>
      </c>
      <c r="EI133" s="747"/>
      <c r="EJ133" s="741"/>
      <c r="EK133" s="746">
        <f t="shared" si="982"/>
        <v>0</v>
      </c>
      <c r="EL133" s="746">
        <f t="shared" si="983"/>
        <v>0</v>
      </c>
      <c r="EM133" s="746">
        <f t="shared" si="984"/>
        <v>0</v>
      </c>
      <c r="EO133" s="1044"/>
      <c r="EP133" s="755" t="s">
        <v>414</v>
      </c>
      <c r="EQ133" s="737">
        <f t="shared" si="985"/>
        <v>0</v>
      </c>
      <c r="ER133" s="737">
        <f t="shared" si="985"/>
        <v>6449</v>
      </c>
      <c r="ES133" s="738">
        <f t="shared" si="986"/>
        <v>6707</v>
      </c>
      <c r="ET133" s="817">
        <f t="shared" si="987"/>
        <v>0</v>
      </c>
      <c r="EU133" s="740">
        <f t="shared" si="988"/>
        <v>0</v>
      </c>
      <c r="EV133" s="741">
        <f t="shared" si="989"/>
        <v>0</v>
      </c>
      <c r="EW133" s="742">
        <f t="shared" si="990"/>
        <v>0</v>
      </c>
      <c r="EX133" s="741">
        <f t="shared" si="989"/>
        <v>0</v>
      </c>
      <c r="EY133" s="742">
        <f t="shared" si="991"/>
        <v>0</v>
      </c>
      <c r="EZ133" s="741">
        <f t="shared" si="992"/>
        <v>0</v>
      </c>
      <c r="FA133" s="742">
        <f t="shared" si="993"/>
        <v>0</v>
      </c>
      <c r="FB133" s="741">
        <f t="shared" si="994"/>
        <v>0</v>
      </c>
      <c r="FC133" s="742">
        <f t="shared" si="995"/>
        <v>0</v>
      </c>
      <c r="FD133" s="741">
        <f t="shared" si="996"/>
        <v>0</v>
      </c>
      <c r="FE133" s="742">
        <f t="shared" si="997"/>
        <v>0</v>
      </c>
      <c r="FF133" s="741">
        <f t="shared" si="998"/>
        <v>0</v>
      </c>
      <c r="FG133" s="742">
        <f t="shared" si="999"/>
        <v>0</v>
      </c>
      <c r="FH133" s="741">
        <f t="shared" si="1000"/>
        <v>0</v>
      </c>
      <c r="FI133" s="742">
        <f t="shared" si="1001"/>
        <v>0</v>
      </c>
      <c r="FJ133" s="741">
        <f t="shared" si="1002"/>
        <v>0</v>
      </c>
      <c r="FK133" s="742">
        <f t="shared" si="1003"/>
        <v>0</v>
      </c>
      <c r="FL133" s="741">
        <f t="shared" si="1004"/>
        <v>0</v>
      </c>
      <c r="FM133" s="742">
        <f t="shared" si="1005"/>
        <v>0</v>
      </c>
      <c r="FN133" s="741">
        <f t="shared" si="1006"/>
        <v>0</v>
      </c>
      <c r="FO133" s="743"/>
      <c r="FP133" s="744">
        <f t="shared" si="1008"/>
        <v>0</v>
      </c>
      <c r="FQ133" s="745">
        <v>12</v>
      </c>
      <c r="FR133" s="746">
        <f t="shared" si="1009"/>
        <v>0</v>
      </c>
      <c r="FS133" s="747"/>
      <c r="FT133" s="741"/>
      <c r="FU133" s="746">
        <f t="shared" si="1010"/>
        <v>0</v>
      </c>
      <c r="FV133" s="746">
        <f t="shared" si="1011"/>
        <v>0</v>
      </c>
      <c r="FW133" s="746">
        <f t="shared" si="1012"/>
        <v>0</v>
      </c>
      <c r="FY133" s="1044"/>
      <c r="FZ133" s="755" t="s">
        <v>414</v>
      </c>
      <c r="GA133" s="737">
        <f t="shared" si="1013"/>
        <v>0.5</v>
      </c>
      <c r="GB133" s="737">
        <f t="shared" si="1013"/>
        <v>6449</v>
      </c>
      <c r="GC133" s="738">
        <f t="shared" si="1014"/>
        <v>6707</v>
      </c>
      <c r="GD133" s="743">
        <f t="shared" si="1015"/>
        <v>3353.5</v>
      </c>
      <c r="GE133" s="743"/>
      <c r="GF133" s="737">
        <f t="shared" si="1016"/>
        <v>0</v>
      </c>
      <c r="GG133" s="743"/>
      <c r="GH133" s="737">
        <f t="shared" si="1017"/>
        <v>0</v>
      </c>
      <c r="GI133" s="743"/>
      <c r="GJ133" s="737">
        <f t="shared" si="1018"/>
        <v>0</v>
      </c>
      <c r="GK133" s="743"/>
      <c r="GL133" s="737">
        <f t="shared" si="1019"/>
        <v>0</v>
      </c>
      <c r="GM133" s="743"/>
      <c r="GN133" s="737">
        <f t="shared" si="1020"/>
        <v>0</v>
      </c>
      <c r="GO133" s="743"/>
      <c r="GP133" s="737">
        <f t="shared" si="1021"/>
        <v>1509.08</v>
      </c>
      <c r="GQ133" s="743"/>
      <c r="GR133" s="737">
        <f t="shared" si="1022"/>
        <v>503.03</v>
      </c>
      <c r="GS133" s="743"/>
      <c r="GT133" s="737">
        <f t="shared" si="1023"/>
        <v>0</v>
      </c>
      <c r="GU133" s="743"/>
      <c r="GV133" s="737">
        <f t="shared" si="1024"/>
        <v>0</v>
      </c>
      <c r="GW133" s="743"/>
      <c r="GX133" s="737">
        <f t="shared" si="1025"/>
        <v>0</v>
      </c>
      <c r="GY133" s="743">
        <f t="shared" si="1025"/>
        <v>2213.89</v>
      </c>
      <c r="GZ133" s="744">
        <f t="shared" si="1026"/>
        <v>7579.5</v>
      </c>
      <c r="HA133" s="745">
        <v>12</v>
      </c>
      <c r="HB133" s="746">
        <f t="shared" si="1027"/>
        <v>90954</v>
      </c>
      <c r="HC133" s="737">
        <f t="shared" si="1028"/>
        <v>0</v>
      </c>
      <c r="HD133" s="737">
        <f t="shared" si="1028"/>
        <v>0</v>
      </c>
      <c r="HE133" s="746">
        <f t="shared" si="1029"/>
        <v>90954</v>
      </c>
      <c r="HF133" s="746">
        <f t="shared" si="1030"/>
        <v>27468.11</v>
      </c>
      <c r="HG133" s="746">
        <f t="shared" si="1031"/>
        <v>118422.11</v>
      </c>
    </row>
    <row r="134" spans="1:215" hidden="1" x14ac:dyDescent="0.25">
      <c r="A134" s="1044"/>
      <c r="B134" s="735" t="s">
        <v>865</v>
      </c>
      <c r="C134" s="737">
        <f t="shared" si="873"/>
        <v>2</v>
      </c>
      <c r="D134" s="737">
        <f t="shared" si="873"/>
        <v>7103</v>
      </c>
      <c r="E134" s="738">
        <f t="shared" si="874"/>
        <v>7388</v>
      </c>
      <c r="F134" s="817">
        <f t="shared" si="875"/>
        <v>14776</v>
      </c>
      <c r="G134" s="740">
        <f t="shared" si="876"/>
        <v>0</v>
      </c>
      <c r="H134" s="741">
        <f t="shared" si="877"/>
        <v>0</v>
      </c>
      <c r="I134" s="742">
        <f t="shared" si="876"/>
        <v>0</v>
      </c>
      <c r="J134" s="741">
        <f t="shared" si="877"/>
        <v>0</v>
      </c>
      <c r="K134" s="742">
        <f t="shared" si="878"/>
        <v>0</v>
      </c>
      <c r="L134" s="741">
        <f t="shared" si="879"/>
        <v>0</v>
      </c>
      <c r="M134" s="742">
        <f t="shared" si="880"/>
        <v>5</v>
      </c>
      <c r="N134" s="741">
        <f t="shared" si="881"/>
        <v>738.8</v>
      </c>
      <c r="O134" s="742">
        <f t="shared" si="882"/>
        <v>0</v>
      </c>
      <c r="P134" s="741">
        <f t="shared" si="883"/>
        <v>0</v>
      </c>
      <c r="Q134" s="742">
        <f t="shared" si="884"/>
        <v>198</v>
      </c>
      <c r="R134" s="741">
        <f t="shared" si="885"/>
        <v>29256.48</v>
      </c>
      <c r="S134" s="742">
        <f t="shared" si="886"/>
        <v>30</v>
      </c>
      <c r="T134" s="741">
        <f t="shared" si="887"/>
        <v>4432.8</v>
      </c>
      <c r="U134" s="742">
        <f t="shared" si="888"/>
        <v>0</v>
      </c>
      <c r="V134" s="741">
        <f t="shared" si="889"/>
        <v>0</v>
      </c>
      <c r="W134" s="742">
        <f t="shared" si="890"/>
        <v>0</v>
      </c>
      <c r="X134" s="741">
        <f t="shared" si="891"/>
        <v>0</v>
      </c>
      <c r="Y134" s="742">
        <f t="shared" si="892"/>
        <v>0</v>
      </c>
      <c r="Z134" s="741">
        <f t="shared" si="893"/>
        <v>0</v>
      </c>
      <c r="AA134" s="743">
        <f t="shared" si="894"/>
        <v>0</v>
      </c>
      <c r="AB134" s="744">
        <f t="shared" si="895"/>
        <v>49204.08</v>
      </c>
      <c r="AC134" s="745">
        <v>12</v>
      </c>
      <c r="AD134" s="746">
        <f t="shared" si="896"/>
        <v>590448.96</v>
      </c>
      <c r="AE134" s="747"/>
      <c r="AF134" s="741"/>
      <c r="AG134" s="746">
        <f t="shared" si="897"/>
        <v>590448.96</v>
      </c>
      <c r="AH134" s="746">
        <f t="shared" si="898"/>
        <v>178315.59</v>
      </c>
      <c r="AI134" s="746">
        <f t="shared" si="899"/>
        <v>768764.55</v>
      </c>
      <c r="AK134" s="1044"/>
      <c r="AL134" s="735" t="s">
        <v>865</v>
      </c>
      <c r="AM134" s="737">
        <f t="shared" si="900"/>
        <v>0</v>
      </c>
      <c r="AN134" s="737">
        <f t="shared" si="900"/>
        <v>7103</v>
      </c>
      <c r="AO134" s="738">
        <f t="shared" si="901"/>
        <v>7388</v>
      </c>
      <c r="AP134" s="817">
        <f t="shared" si="902"/>
        <v>0</v>
      </c>
      <c r="AQ134" s="740">
        <f t="shared" si="903"/>
        <v>0</v>
      </c>
      <c r="AR134" s="741">
        <f t="shared" si="904"/>
        <v>0</v>
      </c>
      <c r="AS134" s="742">
        <f t="shared" si="905"/>
        <v>0</v>
      </c>
      <c r="AT134" s="741">
        <f t="shared" si="906"/>
        <v>0</v>
      </c>
      <c r="AU134" s="742">
        <f t="shared" si="907"/>
        <v>0</v>
      </c>
      <c r="AV134" s="741">
        <f t="shared" si="908"/>
        <v>0</v>
      </c>
      <c r="AW134" s="742">
        <f t="shared" si="909"/>
        <v>0</v>
      </c>
      <c r="AX134" s="741">
        <f t="shared" si="910"/>
        <v>0</v>
      </c>
      <c r="AY134" s="742">
        <f t="shared" si="911"/>
        <v>0</v>
      </c>
      <c r="AZ134" s="741">
        <f t="shared" si="912"/>
        <v>0</v>
      </c>
      <c r="BA134" s="742">
        <f t="shared" si="913"/>
        <v>0</v>
      </c>
      <c r="BB134" s="741">
        <f t="shared" si="914"/>
        <v>0</v>
      </c>
      <c r="BC134" s="742">
        <f t="shared" si="915"/>
        <v>0</v>
      </c>
      <c r="BD134" s="741">
        <f t="shared" si="916"/>
        <v>0</v>
      </c>
      <c r="BE134" s="742">
        <f t="shared" si="917"/>
        <v>0</v>
      </c>
      <c r="BF134" s="741">
        <f t="shared" si="918"/>
        <v>0</v>
      </c>
      <c r="BG134" s="742">
        <f t="shared" si="919"/>
        <v>0</v>
      </c>
      <c r="BH134" s="741">
        <f t="shared" si="920"/>
        <v>0</v>
      </c>
      <c r="BI134" s="742">
        <f t="shared" si="921"/>
        <v>0</v>
      </c>
      <c r="BJ134" s="741">
        <f t="shared" si="922"/>
        <v>0</v>
      </c>
      <c r="BK134" s="743">
        <f t="shared" si="1032"/>
        <v>0</v>
      </c>
      <c r="BL134" s="744">
        <f t="shared" si="924"/>
        <v>0</v>
      </c>
      <c r="BM134" s="745">
        <v>12</v>
      </c>
      <c r="BN134" s="746">
        <f t="shared" si="925"/>
        <v>0</v>
      </c>
      <c r="BO134" s="747"/>
      <c r="BP134" s="741"/>
      <c r="BQ134" s="746">
        <f t="shared" si="926"/>
        <v>0</v>
      </c>
      <c r="BR134" s="746">
        <f t="shared" si="927"/>
        <v>0</v>
      </c>
      <c r="BS134" s="746">
        <f t="shared" si="928"/>
        <v>0</v>
      </c>
      <c r="BU134" s="1044"/>
      <c r="BV134" s="735" t="s">
        <v>865</v>
      </c>
      <c r="BW134" s="737">
        <f t="shared" si="929"/>
        <v>0</v>
      </c>
      <c r="BX134" s="737">
        <f t="shared" si="929"/>
        <v>7103</v>
      </c>
      <c r="BY134" s="738">
        <f t="shared" si="930"/>
        <v>7388</v>
      </c>
      <c r="BZ134" s="817">
        <f t="shared" si="931"/>
        <v>0</v>
      </c>
      <c r="CA134" s="740">
        <f t="shared" si="932"/>
        <v>0</v>
      </c>
      <c r="CB134" s="741">
        <f t="shared" si="933"/>
        <v>0</v>
      </c>
      <c r="CC134" s="742">
        <f t="shared" si="934"/>
        <v>0</v>
      </c>
      <c r="CD134" s="741">
        <f t="shared" si="933"/>
        <v>0</v>
      </c>
      <c r="CE134" s="742">
        <f t="shared" si="935"/>
        <v>0</v>
      </c>
      <c r="CF134" s="741">
        <f t="shared" si="936"/>
        <v>0</v>
      </c>
      <c r="CG134" s="742">
        <f t="shared" si="937"/>
        <v>0</v>
      </c>
      <c r="CH134" s="741">
        <f t="shared" si="938"/>
        <v>0</v>
      </c>
      <c r="CI134" s="742">
        <f t="shared" si="939"/>
        <v>0</v>
      </c>
      <c r="CJ134" s="741">
        <f t="shared" si="940"/>
        <v>0</v>
      </c>
      <c r="CK134" s="742">
        <f t="shared" si="941"/>
        <v>0</v>
      </c>
      <c r="CL134" s="741">
        <f t="shared" si="942"/>
        <v>0</v>
      </c>
      <c r="CM134" s="742">
        <f t="shared" si="943"/>
        <v>0</v>
      </c>
      <c r="CN134" s="741">
        <f t="shared" si="944"/>
        <v>0</v>
      </c>
      <c r="CO134" s="742">
        <f t="shared" si="945"/>
        <v>0</v>
      </c>
      <c r="CP134" s="741">
        <f t="shared" si="946"/>
        <v>0</v>
      </c>
      <c r="CQ134" s="742">
        <f t="shared" si="947"/>
        <v>0</v>
      </c>
      <c r="CR134" s="741">
        <f t="shared" si="948"/>
        <v>0</v>
      </c>
      <c r="CS134" s="742">
        <f t="shared" si="949"/>
        <v>0</v>
      </c>
      <c r="CT134" s="741">
        <f t="shared" si="950"/>
        <v>0</v>
      </c>
      <c r="CU134" s="743">
        <f t="shared" si="951"/>
        <v>0</v>
      </c>
      <c r="CV134" s="744">
        <f t="shared" si="952"/>
        <v>0</v>
      </c>
      <c r="CW134" s="745">
        <v>12</v>
      </c>
      <c r="CX134" s="746">
        <f t="shared" si="953"/>
        <v>0</v>
      </c>
      <c r="CY134" s="747"/>
      <c r="CZ134" s="741"/>
      <c r="DA134" s="746">
        <f t="shared" si="954"/>
        <v>0</v>
      </c>
      <c r="DB134" s="746">
        <f t="shared" si="955"/>
        <v>0</v>
      </c>
      <c r="DC134" s="746">
        <f t="shared" si="956"/>
        <v>0</v>
      </c>
      <c r="DD134" s="750"/>
      <c r="DE134" s="1044"/>
      <c r="DF134" s="735" t="s">
        <v>865</v>
      </c>
      <c r="DG134" s="737">
        <f t="shared" si="957"/>
        <v>0</v>
      </c>
      <c r="DH134" s="737">
        <f t="shared" si="957"/>
        <v>7103</v>
      </c>
      <c r="DI134" s="738">
        <f t="shared" si="958"/>
        <v>7388</v>
      </c>
      <c r="DJ134" s="817">
        <f t="shared" si="959"/>
        <v>0</v>
      </c>
      <c r="DK134" s="740">
        <f t="shared" si="960"/>
        <v>0</v>
      </c>
      <c r="DL134" s="741">
        <f t="shared" si="961"/>
        <v>0</v>
      </c>
      <c r="DM134" s="742">
        <f t="shared" si="962"/>
        <v>0</v>
      </c>
      <c r="DN134" s="741">
        <f t="shared" si="961"/>
        <v>0</v>
      </c>
      <c r="DO134" s="742">
        <f t="shared" si="963"/>
        <v>0</v>
      </c>
      <c r="DP134" s="741">
        <f t="shared" si="964"/>
        <v>0</v>
      </c>
      <c r="DQ134" s="742">
        <f t="shared" si="965"/>
        <v>0</v>
      </c>
      <c r="DR134" s="741">
        <f t="shared" si="966"/>
        <v>0</v>
      </c>
      <c r="DS134" s="742">
        <f t="shared" si="967"/>
        <v>0</v>
      </c>
      <c r="DT134" s="741">
        <f t="shared" si="968"/>
        <v>0</v>
      </c>
      <c r="DU134" s="742">
        <f t="shared" si="969"/>
        <v>0</v>
      </c>
      <c r="DV134" s="741">
        <f t="shared" si="970"/>
        <v>0</v>
      </c>
      <c r="DW134" s="742">
        <f t="shared" si="971"/>
        <v>0</v>
      </c>
      <c r="DX134" s="741">
        <f t="shared" si="972"/>
        <v>0</v>
      </c>
      <c r="DY134" s="742">
        <f t="shared" si="973"/>
        <v>0</v>
      </c>
      <c r="DZ134" s="741">
        <f t="shared" si="974"/>
        <v>0</v>
      </c>
      <c r="EA134" s="742">
        <f t="shared" si="975"/>
        <v>0</v>
      </c>
      <c r="EB134" s="741">
        <f t="shared" si="976"/>
        <v>0</v>
      </c>
      <c r="EC134" s="742">
        <f t="shared" si="977"/>
        <v>0</v>
      </c>
      <c r="ED134" s="741">
        <f t="shared" si="978"/>
        <v>0</v>
      </c>
      <c r="EE134" s="743">
        <f t="shared" si="1035"/>
        <v>0</v>
      </c>
      <c r="EF134" s="744">
        <f t="shared" si="980"/>
        <v>0</v>
      </c>
      <c r="EG134" s="745">
        <v>12</v>
      </c>
      <c r="EH134" s="746">
        <f t="shared" si="981"/>
        <v>0</v>
      </c>
      <c r="EI134" s="747"/>
      <c r="EJ134" s="741"/>
      <c r="EK134" s="746">
        <f t="shared" si="982"/>
        <v>0</v>
      </c>
      <c r="EL134" s="746">
        <f t="shared" si="983"/>
        <v>0</v>
      </c>
      <c r="EM134" s="746">
        <f t="shared" si="984"/>
        <v>0</v>
      </c>
      <c r="EO134" s="1044"/>
      <c r="EP134" s="735" t="s">
        <v>865</v>
      </c>
      <c r="EQ134" s="737">
        <f t="shared" si="985"/>
        <v>0</v>
      </c>
      <c r="ER134" s="737">
        <f t="shared" si="985"/>
        <v>7103</v>
      </c>
      <c r="ES134" s="738">
        <f t="shared" si="986"/>
        <v>7388</v>
      </c>
      <c r="ET134" s="817">
        <f t="shared" si="987"/>
        <v>0</v>
      </c>
      <c r="EU134" s="740">
        <f t="shared" si="988"/>
        <v>0</v>
      </c>
      <c r="EV134" s="741">
        <f t="shared" si="989"/>
        <v>0</v>
      </c>
      <c r="EW134" s="742">
        <f t="shared" si="990"/>
        <v>0</v>
      </c>
      <c r="EX134" s="741">
        <f t="shared" si="989"/>
        <v>0</v>
      </c>
      <c r="EY134" s="742">
        <f t="shared" si="991"/>
        <v>0</v>
      </c>
      <c r="EZ134" s="741">
        <f t="shared" si="992"/>
        <v>0</v>
      </c>
      <c r="FA134" s="742">
        <f t="shared" si="993"/>
        <v>0</v>
      </c>
      <c r="FB134" s="741">
        <f t="shared" si="994"/>
        <v>0</v>
      </c>
      <c r="FC134" s="742">
        <f t="shared" si="995"/>
        <v>0</v>
      </c>
      <c r="FD134" s="741">
        <f t="shared" si="996"/>
        <v>0</v>
      </c>
      <c r="FE134" s="742">
        <f t="shared" si="997"/>
        <v>0</v>
      </c>
      <c r="FF134" s="741">
        <f t="shared" si="998"/>
        <v>0</v>
      </c>
      <c r="FG134" s="742">
        <f t="shared" si="999"/>
        <v>0</v>
      </c>
      <c r="FH134" s="741">
        <f t="shared" si="1000"/>
        <v>0</v>
      </c>
      <c r="FI134" s="742">
        <f t="shared" si="1001"/>
        <v>0</v>
      </c>
      <c r="FJ134" s="741">
        <f t="shared" si="1002"/>
        <v>0</v>
      </c>
      <c r="FK134" s="742">
        <f t="shared" si="1003"/>
        <v>0</v>
      </c>
      <c r="FL134" s="741">
        <f t="shared" si="1004"/>
        <v>0</v>
      </c>
      <c r="FM134" s="742">
        <f t="shared" si="1005"/>
        <v>0</v>
      </c>
      <c r="FN134" s="741">
        <f t="shared" si="1006"/>
        <v>0</v>
      </c>
      <c r="FO134" s="743">
        <f t="shared" ref="FO134" si="1037">IF(((SUM(ET134:FN134))&gt;(15279*EQ134)),0,((15279*EQ134)-(SUM(ET134:FN134))))</f>
        <v>0</v>
      </c>
      <c r="FP134" s="744">
        <f t="shared" si="1008"/>
        <v>0</v>
      </c>
      <c r="FQ134" s="745">
        <v>12</v>
      </c>
      <c r="FR134" s="746">
        <f t="shared" si="1009"/>
        <v>0</v>
      </c>
      <c r="FS134" s="747"/>
      <c r="FT134" s="741"/>
      <c r="FU134" s="746">
        <f t="shared" si="1010"/>
        <v>0</v>
      </c>
      <c r="FV134" s="746">
        <f t="shared" si="1011"/>
        <v>0</v>
      </c>
      <c r="FW134" s="746">
        <f t="shared" si="1012"/>
        <v>0</v>
      </c>
      <c r="FY134" s="1044"/>
      <c r="FZ134" s="735" t="s">
        <v>865</v>
      </c>
      <c r="GA134" s="737">
        <f t="shared" si="1013"/>
        <v>2</v>
      </c>
      <c r="GB134" s="737">
        <f t="shared" si="1013"/>
        <v>7103</v>
      </c>
      <c r="GC134" s="738">
        <f t="shared" si="1014"/>
        <v>7388</v>
      </c>
      <c r="GD134" s="743">
        <f t="shared" si="1015"/>
        <v>14776</v>
      </c>
      <c r="GE134" s="743"/>
      <c r="GF134" s="737">
        <f t="shared" si="1016"/>
        <v>0</v>
      </c>
      <c r="GG134" s="743"/>
      <c r="GH134" s="737">
        <f t="shared" si="1017"/>
        <v>0</v>
      </c>
      <c r="GI134" s="743"/>
      <c r="GJ134" s="737">
        <f t="shared" si="1018"/>
        <v>0</v>
      </c>
      <c r="GK134" s="743"/>
      <c r="GL134" s="737">
        <f t="shared" si="1019"/>
        <v>738.8</v>
      </c>
      <c r="GM134" s="743"/>
      <c r="GN134" s="737">
        <f t="shared" si="1020"/>
        <v>0</v>
      </c>
      <c r="GO134" s="743"/>
      <c r="GP134" s="737">
        <f t="shared" si="1021"/>
        <v>29256.48</v>
      </c>
      <c r="GQ134" s="743"/>
      <c r="GR134" s="737">
        <f t="shared" si="1022"/>
        <v>4432.8</v>
      </c>
      <c r="GS134" s="743"/>
      <c r="GT134" s="737">
        <f t="shared" si="1023"/>
        <v>0</v>
      </c>
      <c r="GU134" s="743"/>
      <c r="GV134" s="737">
        <f t="shared" si="1024"/>
        <v>0</v>
      </c>
      <c r="GW134" s="743"/>
      <c r="GX134" s="737">
        <f t="shared" si="1025"/>
        <v>0</v>
      </c>
      <c r="GY134" s="743">
        <f t="shared" si="1025"/>
        <v>0</v>
      </c>
      <c r="GZ134" s="744">
        <f t="shared" si="1026"/>
        <v>49204.08</v>
      </c>
      <c r="HA134" s="745">
        <v>12</v>
      </c>
      <c r="HB134" s="746">
        <f t="shared" si="1027"/>
        <v>590448.96</v>
      </c>
      <c r="HC134" s="737">
        <f t="shared" si="1028"/>
        <v>0</v>
      </c>
      <c r="HD134" s="737">
        <f t="shared" si="1028"/>
        <v>0</v>
      </c>
      <c r="HE134" s="746">
        <f t="shared" si="1029"/>
        <v>590448.96</v>
      </c>
      <c r="HF134" s="746">
        <f t="shared" si="1030"/>
        <v>178315.59</v>
      </c>
      <c r="HG134" s="746">
        <f t="shared" si="1031"/>
        <v>768764.55</v>
      </c>
    </row>
    <row r="135" spans="1:215" hidden="1" x14ac:dyDescent="0.25">
      <c r="A135" s="1044"/>
      <c r="B135" s="755" t="s">
        <v>42</v>
      </c>
      <c r="C135" s="737">
        <f t="shared" ref="C135:D141" si="1038">C49</f>
        <v>0</v>
      </c>
      <c r="D135" s="737">
        <f t="shared" si="1038"/>
        <v>6449</v>
      </c>
      <c r="E135" s="738">
        <f t="shared" si="874"/>
        <v>6707</v>
      </c>
      <c r="F135" s="817">
        <f t="shared" si="875"/>
        <v>0</v>
      </c>
      <c r="G135" s="740">
        <f t="shared" ref="G135:I141" si="1039">ROUND(G49,1)</f>
        <v>0</v>
      </c>
      <c r="H135" s="741">
        <f t="shared" si="877"/>
        <v>0</v>
      </c>
      <c r="I135" s="742">
        <f t="shared" si="1039"/>
        <v>0</v>
      </c>
      <c r="J135" s="741">
        <f t="shared" si="877"/>
        <v>0</v>
      </c>
      <c r="K135" s="742">
        <f t="shared" si="878"/>
        <v>0</v>
      </c>
      <c r="L135" s="741">
        <f t="shared" si="879"/>
        <v>0</v>
      </c>
      <c r="M135" s="742">
        <f t="shared" si="880"/>
        <v>0</v>
      </c>
      <c r="N135" s="741">
        <f t="shared" si="881"/>
        <v>0</v>
      </c>
      <c r="O135" s="742">
        <f t="shared" si="882"/>
        <v>0</v>
      </c>
      <c r="P135" s="741">
        <f t="shared" si="883"/>
        <v>0</v>
      </c>
      <c r="Q135" s="742">
        <f t="shared" si="884"/>
        <v>0</v>
      </c>
      <c r="R135" s="741">
        <f t="shared" si="885"/>
        <v>0</v>
      </c>
      <c r="S135" s="742">
        <f t="shared" si="886"/>
        <v>0</v>
      </c>
      <c r="T135" s="741">
        <f t="shared" si="887"/>
        <v>0</v>
      </c>
      <c r="U135" s="742">
        <f t="shared" si="888"/>
        <v>0</v>
      </c>
      <c r="V135" s="741">
        <f t="shared" si="889"/>
        <v>0</v>
      </c>
      <c r="W135" s="742">
        <f t="shared" si="890"/>
        <v>0</v>
      </c>
      <c r="X135" s="741">
        <f t="shared" si="891"/>
        <v>0</v>
      </c>
      <c r="Y135" s="742">
        <f t="shared" si="892"/>
        <v>0</v>
      </c>
      <c r="Z135" s="741">
        <f t="shared" si="893"/>
        <v>0</v>
      </c>
      <c r="AA135" s="743">
        <f t="shared" si="894"/>
        <v>0</v>
      </c>
      <c r="AB135" s="744">
        <f t="shared" si="895"/>
        <v>0</v>
      </c>
      <c r="AC135" s="745">
        <v>12</v>
      </c>
      <c r="AD135" s="746">
        <f t="shared" si="896"/>
        <v>0</v>
      </c>
      <c r="AE135" s="747"/>
      <c r="AF135" s="741"/>
      <c r="AG135" s="746">
        <f t="shared" si="897"/>
        <v>0</v>
      </c>
      <c r="AH135" s="746">
        <f t="shared" si="898"/>
        <v>0</v>
      </c>
      <c r="AI135" s="746">
        <f t="shared" si="899"/>
        <v>0</v>
      </c>
      <c r="AK135" s="1044"/>
      <c r="AL135" s="755" t="s">
        <v>42</v>
      </c>
      <c r="AM135" s="737">
        <f t="shared" ref="AM135:AN141" si="1040">AM49</f>
        <v>0.5</v>
      </c>
      <c r="AN135" s="737">
        <f t="shared" si="1040"/>
        <v>6449</v>
      </c>
      <c r="AO135" s="738">
        <f t="shared" si="901"/>
        <v>6707</v>
      </c>
      <c r="AP135" s="817">
        <f t="shared" si="902"/>
        <v>3353.5</v>
      </c>
      <c r="AQ135" s="740">
        <f t="shared" si="903"/>
        <v>0</v>
      </c>
      <c r="AR135" s="741">
        <f t="shared" si="904"/>
        <v>0</v>
      </c>
      <c r="AS135" s="742">
        <f t="shared" si="905"/>
        <v>0</v>
      </c>
      <c r="AT135" s="741">
        <f t="shared" si="906"/>
        <v>0</v>
      </c>
      <c r="AU135" s="742">
        <f t="shared" si="907"/>
        <v>0</v>
      </c>
      <c r="AV135" s="741">
        <f t="shared" si="908"/>
        <v>0</v>
      </c>
      <c r="AW135" s="742">
        <f t="shared" si="909"/>
        <v>0</v>
      </c>
      <c r="AX135" s="741">
        <f t="shared" si="910"/>
        <v>0</v>
      </c>
      <c r="AY135" s="742">
        <f t="shared" si="911"/>
        <v>0</v>
      </c>
      <c r="AZ135" s="741">
        <f t="shared" si="912"/>
        <v>0</v>
      </c>
      <c r="BA135" s="742">
        <f t="shared" si="913"/>
        <v>0</v>
      </c>
      <c r="BB135" s="741">
        <f t="shared" si="914"/>
        <v>0</v>
      </c>
      <c r="BC135" s="742">
        <f t="shared" si="915"/>
        <v>15</v>
      </c>
      <c r="BD135" s="741">
        <f t="shared" si="916"/>
        <v>503.03</v>
      </c>
      <c r="BE135" s="742">
        <f t="shared" si="917"/>
        <v>0</v>
      </c>
      <c r="BF135" s="741">
        <f t="shared" si="918"/>
        <v>0</v>
      </c>
      <c r="BG135" s="742">
        <f t="shared" si="919"/>
        <v>0</v>
      </c>
      <c r="BH135" s="741">
        <f t="shared" si="920"/>
        <v>0</v>
      </c>
      <c r="BI135" s="742">
        <f t="shared" si="921"/>
        <v>0</v>
      </c>
      <c r="BJ135" s="741">
        <f t="shared" si="922"/>
        <v>0</v>
      </c>
      <c r="BK135" s="743">
        <f t="shared" si="1032"/>
        <v>3767.97</v>
      </c>
      <c r="BL135" s="744">
        <f t="shared" si="924"/>
        <v>7624.5</v>
      </c>
      <c r="BM135" s="745">
        <v>12</v>
      </c>
      <c r="BN135" s="746">
        <f t="shared" si="925"/>
        <v>91494</v>
      </c>
      <c r="BO135" s="747"/>
      <c r="BP135" s="741"/>
      <c r="BQ135" s="746">
        <f t="shared" si="926"/>
        <v>91494</v>
      </c>
      <c r="BR135" s="746">
        <f t="shared" si="927"/>
        <v>27631.19</v>
      </c>
      <c r="BS135" s="746">
        <f t="shared" si="928"/>
        <v>119125.19</v>
      </c>
      <c r="BU135" s="1044"/>
      <c r="BV135" s="755" t="s">
        <v>42</v>
      </c>
      <c r="BW135" s="737">
        <f t="shared" ref="BW135:BX141" si="1041">BW49</f>
        <v>0</v>
      </c>
      <c r="BX135" s="737">
        <f t="shared" si="1041"/>
        <v>6449</v>
      </c>
      <c r="BY135" s="738">
        <f t="shared" si="930"/>
        <v>6707</v>
      </c>
      <c r="BZ135" s="817">
        <f t="shared" si="931"/>
        <v>0</v>
      </c>
      <c r="CA135" s="740">
        <f t="shared" si="932"/>
        <v>0</v>
      </c>
      <c r="CB135" s="741">
        <f t="shared" si="933"/>
        <v>0</v>
      </c>
      <c r="CC135" s="742">
        <f t="shared" si="934"/>
        <v>0</v>
      </c>
      <c r="CD135" s="741">
        <f t="shared" si="933"/>
        <v>0</v>
      </c>
      <c r="CE135" s="742">
        <f t="shared" si="935"/>
        <v>0</v>
      </c>
      <c r="CF135" s="741">
        <f t="shared" si="936"/>
        <v>0</v>
      </c>
      <c r="CG135" s="742">
        <f t="shared" si="937"/>
        <v>0</v>
      </c>
      <c r="CH135" s="741">
        <f t="shared" si="938"/>
        <v>0</v>
      </c>
      <c r="CI135" s="742">
        <f t="shared" si="939"/>
        <v>0</v>
      </c>
      <c r="CJ135" s="741">
        <f t="shared" si="940"/>
        <v>0</v>
      </c>
      <c r="CK135" s="742">
        <f t="shared" si="941"/>
        <v>0</v>
      </c>
      <c r="CL135" s="741">
        <f t="shared" si="942"/>
        <v>0</v>
      </c>
      <c r="CM135" s="742">
        <f t="shared" si="943"/>
        <v>0</v>
      </c>
      <c r="CN135" s="741">
        <f t="shared" si="944"/>
        <v>0</v>
      </c>
      <c r="CO135" s="742">
        <f t="shared" si="945"/>
        <v>0</v>
      </c>
      <c r="CP135" s="741">
        <f t="shared" si="946"/>
        <v>0</v>
      </c>
      <c r="CQ135" s="742">
        <f t="shared" si="947"/>
        <v>0</v>
      </c>
      <c r="CR135" s="741">
        <f t="shared" si="948"/>
        <v>0</v>
      </c>
      <c r="CS135" s="742">
        <f t="shared" si="949"/>
        <v>0</v>
      </c>
      <c r="CT135" s="741">
        <f t="shared" si="950"/>
        <v>0</v>
      </c>
      <c r="CU135" s="743">
        <f t="shared" si="951"/>
        <v>0</v>
      </c>
      <c r="CV135" s="744">
        <f t="shared" si="952"/>
        <v>0</v>
      </c>
      <c r="CW135" s="745">
        <v>12</v>
      </c>
      <c r="CX135" s="746">
        <f t="shared" si="953"/>
        <v>0</v>
      </c>
      <c r="CY135" s="747"/>
      <c r="CZ135" s="741"/>
      <c r="DA135" s="746">
        <f t="shared" si="954"/>
        <v>0</v>
      </c>
      <c r="DB135" s="746">
        <f t="shared" si="955"/>
        <v>0</v>
      </c>
      <c r="DC135" s="746">
        <f t="shared" si="956"/>
        <v>0</v>
      </c>
      <c r="DD135" s="750"/>
      <c r="DE135" s="1044"/>
      <c r="DF135" s="755" t="s">
        <v>42</v>
      </c>
      <c r="DG135" s="737">
        <f t="shared" ref="DG135:DH141" si="1042">DG49</f>
        <v>0</v>
      </c>
      <c r="DH135" s="737">
        <f t="shared" si="1042"/>
        <v>6449</v>
      </c>
      <c r="DI135" s="738">
        <f t="shared" si="958"/>
        <v>6707</v>
      </c>
      <c r="DJ135" s="817">
        <f t="shared" si="959"/>
        <v>0</v>
      </c>
      <c r="DK135" s="740">
        <f t="shared" si="960"/>
        <v>0</v>
      </c>
      <c r="DL135" s="741">
        <f t="shared" si="961"/>
        <v>0</v>
      </c>
      <c r="DM135" s="742">
        <f t="shared" si="962"/>
        <v>0</v>
      </c>
      <c r="DN135" s="741">
        <f t="shared" si="961"/>
        <v>0</v>
      </c>
      <c r="DO135" s="742">
        <f t="shared" si="963"/>
        <v>0</v>
      </c>
      <c r="DP135" s="741">
        <f t="shared" si="964"/>
        <v>0</v>
      </c>
      <c r="DQ135" s="742">
        <f t="shared" si="965"/>
        <v>0</v>
      </c>
      <c r="DR135" s="741">
        <f t="shared" si="966"/>
        <v>0</v>
      </c>
      <c r="DS135" s="742">
        <f t="shared" si="967"/>
        <v>0</v>
      </c>
      <c r="DT135" s="741">
        <f t="shared" si="968"/>
        <v>0</v>
      </c>
      <c r="DU135" s="742">
        <f t="shared" si="969"/>
        <v>0</v>
      </c>
      <c r="DV135" s="741">
        <f t="shared" si="970"/>
        <v>0</v>
      </c>
      <c r="DW135" s="742">
        <f t="shared" si="971"/>
        <v>0</v>
      </c>
      <c r="DX135" s="741">
        <f t="shared" si="972"/>
        <v>0</v>
      </c>
      <c r="DY135" s="742">
        <f t="shared" si="973"/>
        <v>0</v>
      </c>
      <c r="DZ135" s="741">
        <f t="shared" si="974"/>
        <v>0</v>
      </c>
      <c r="EA135" s="742">
        <f t="shared" si="975"/>
        <v>0</v>
      </c>
      <c r="EB135" s="741">
        <f t="shared" si="976"/>
        <v>0</v>
      </c>
      <c r="EC135" s="742">
        <f t="shared" si="977"/>
        <v>0</v>
      </c>
      <c r="ED135" s="741">
        <f t="shared" si="978"/>
        <v>0</v>
      </c>
      <c r="EE135" s="743">
        <f t="shared" si="1035"/>
        <v>0</v>
      </c>
      <c r="EF135" s="744">
        <f t="shared" si="980"/>
        <v>0</v>
      </c>
      <c r="EG135" s="745">
        <v>12</v>
      </c>
      <c r="EH135" s="746">
        <f t="shared" si="981"/>
        <v>0</v>
      </c>
      <c r="EI135" s="747"/>
      <c r="EJ135" s="741"/>
      <c r="EK135" s="746">
        <f t="shared" si="982"/>
        <v>0</v>
      </c>
      <c r="EL135" s="746">
        <f t="shared" si="983"/>
        <v>0</v>
      </c>
      <c r="EM135" s="746">
        <f t="shared" si="984"/>
        <v>0</v>
      </c>
      <c r="EO135" s="1044"/>
      <c r="EP135" s="755" t="s">
        <v>42</v>
      </c>
      <c r="EQ135" s="737">
        <f t="shared" ref="EQ135:ER141" si="1043">EQ49</f>
        <v>0</v>
      </c>
      <c r="ER135" s="737">
        <f t="shared" si="1043"/>
        <v>6449</v>
      </c>
      <c r="ES135" s="738">
        <f t="shared" si="986"/>
        <v>6707</v>
      </c>
      <c r="ET135" s="817">
        <f t="shared" si="987"/>
        <v>0</v>
      </c>
      <c r="EU135" s="740">
        <f t="shared" si="988"/>
        <v>0</v>
      </c>
      <c r="EV135" s="741">
        <f t="shared" si="989"/>
        <v>0</v>
      </c>
      <c r="EW135" s="742">
        <f t="shared" si="990"/>
        <v>0</v>
      </c>
      <c r="EX135" s="741">
        <f t="shared" si="989"/>
        <v>0</v>
      </c>
      <c r="EY135" s="742">
        <f t="shared" si="991"/>
        <v>0</v>
      </c>
      <c r="EZ135" s="741">
        <f t="shared" si="992"/>
        <v>0</v>
      </c>
      <c r="FA135" s="742">
        <f t="shared" si="993"/>
        <v>0</v>
      </c>
      <c r="FB135" s="741">
        <f t="shared" si="994"/>
        <v>0</v>
      </c>
      <c r="FC135" s="742">
        <f t="shared" si="995"/>
        <v>0</v>
      </c>
      <c r="FD135" s="741">
        <f t="shared" si="996"/>
        <v>0</v>
      </c>
      <c r="FE135" s="742">
        <f t="shared" si="997"/>
        <v>0</v>
      </c>
      <c r="FF135" s="741">
        <f t="shared" si="998"/>
        <v>0</v>
      </c>
      <c r="FG135" s="742">
        <f t="shared" si="999"/>
        <v>0</v>
      </c>
      <c r="FH135" s="741">
        <f t="shared" si="1000"/>
        <v>0</v>
      </c>
      <c r="FI135" s="742">
        <f t="shared" si="1001"/>
        <v>0</v>
      </c>
      <c r="FJ135" s="741">
        <f t="shared" si="1002"/>
        <v>0</v>
      </c>
      <c r="FK135" s="742">
        <f t="shared" si="1003"/>
        <v>0</v>
      </c>
      <c r="FL135" s="741">
        <f t="shared" si="1004"/>
        <v>0</v>
      </c>
      <c r="FM135" s="742">
        <f t="shared" si="1005"/>
        <v>0</v>
      </c>
      <c r="FN135" s="741">
        <f t="shared" si="1006"/>
        <v>0</v>
      </c>
      <c r="FO135" s="743"/>
      <c r="FP135" s="744">
        <f t="shared" si="1008"/>
        <v>0</v>
      </c>
      <c r="FQ135" s="745">
        <v>12</v>
      </c>
      <c r="FR135" s="746">
        <f t="shared" si="1009"/>
        <v>0</v>
      </c>
      <c r="FS135" s="747"/>
      <c r="FT135" s="741"/>
      <c r="FU135" s="746">
        <f t="shared" si="1010"/>
        <v>0</v>
      </c>
      <c r="FV135" s="746">
        <f t="shared" si="1011"/>
        <v>0</v>
      </c>
      <c r="FW135" s="746">
        <f t="shared" si="1012"/>
        <v>0</v>
      </c>
      <c r="FY135" s="1044"/>
      <c r="FZ135" s="755" t="s">
        <v>42</v>
      </c>
      <c r="GA135" s="737">
        <f t="shared" ref="GA135:GB141" si="1044">GA49</f>
        <v>0.5</v>
      </c>
      <c r="GB135" s="737">
        <f t="shared" si="1044"/>
        <v>6449</v>
      </c>
      <c r="GC135" s="738">
        <f t="shared" si="1014"/>
        <v>6707</v>
      </c>
      <c r="GD135" s="743">
        <f t="shared" si="1015"/>
        <v>3353.5</v>
      </c>
      <c r="GE135" s="743"/>
      <c r="GF135" s="737">
        <f t="shared" si="1016"/>
        <v>0</v>
      </c>
      <c r="GG135" s="743"/>
      <c r="GH135" s="737">
        <f t="shared" si="1017"/>
        <v>0</v>
      </c>
      <c r="GI135" s="743"/>
      <c r="GJ135" s="737">
        <f t="shared" si="1018"/>
        <v>0</v>
      </c>
      <c r="GK135" s="743"/>
      <c r="GL135" s="737">
        <f t="shared" si="1019"/>
        <v>0</v>
      </c>
      <c r="GM135" s="743"/>
      <c r="GN135" s="737">
        <f t="shared" si="1020"/>
        <v>0</v>
      </c>
      <c r="GO135" s="743"/>
      <c r="GP135" s="737">
        <f t="shared" si="1021"/>
        <v>0</v>
      </c>
      <c r="GQ135" s="743"/>
      <c r="GR135" s="737">
        <f t="shared" si="1022"/>
        <v>503.03</v>
      </c>
      <c r="GS135" s="743"/>
      <c r="GT135" s="737">
        <f t="shared" si="1023"/>
        <v>0</v>
      </c>
      <c r="GU135" s="743"/>
      <c r="GV135" s="737">
        <f t="shared" si="1024"/>
        <v>0</v>
      </c>
      <c r="GW135" s="743"/>
      <c r="GX135" s="737">
        <f t="shared" si="1025"/>
        <v>0</v>
      </c>
      <c r="GY135" s="743">
        <f t="shared" si="1025"/>
        <v>3767.97</v>
      </c>
      <c r="GZ135" s="744">
        <f t="shared" si="1026"/>
        <v>7624.5</v>
      </c>
      <c r="HA135" s="745">
        <v>12</v>
      </c>
      <c r="HB135" s="746">
        <f t="shared" si="1027"/>
        <v>91494</v>
      </c>
      <c r="HC135" s="737">
        <f t="shared" si="1028"/>
        <v>0</v>
      </c>
      <c r="HD135" s="737">
        <f t="shared" si="1028"/>
        <v>0</v>
      </c>
      <c r="HE135" s="746">
        <f t="shared" si="1029"/>
        <v>91494</v>
      </c>
      <c r="HF135" s="746">
        <f t="shared" si="1030"/>
        <v>27631.19</v>
      </c>
      <c r="HG135" s="746">
        <f t="shared" si="1031"/>
        <v>119125.19</v>
      </c>
    </row>
    <row r="136" spans="1:215" hidden="1" x14ac:dyDescent="0.25">
      <c r="A136" s="1044"/>
      <c r="B136" s="755" t="s">
        <v>40</v>
      </c>
      <c r="C136" s="737">
        <f t="shared" si="1038"/>
        <v>0</v>
      </c>
      <c r="D136" s="737">
        <f t="shared" si="1038"/>
        <v>6449</v>
      </c>
      <c r="E136" s="738">
        <f t="shared" si="874"/>
        <v>6707</v>
      </c>
      <c r="F136" s="817">
        <f t="shared" si="875"/>
        <v>0</v>
      </c>
      <c r="G136" s="740">
        <f t="shared" si="1039"/>
        <v>0</v>
      </c>
      <c r="H136" s="741">
        <f t="shared" si="877"/>
        <v>0</v>
      </c>
      <c r="I136" s="742">
        <f t="shared" si="1039"/>
        <v>0</v>
      </c>
      <c r="J136" s="741">
        <f t="shared" si="877"/>
        <v>0</v>
      </c>
      <c r="K136" s="742">
        <f t="shared" si="878"/>
        <v>0</v>
      </c>
      <c r="L136" s="741">
        <f t="shared" si="879"/>
        <v>0</v>
      </c>
      <c r="M136" s="742">
        <f t="shared" si="880"/>
        <v>0</v>
      </c>
      <c r="N136" s="741">
        <f t="shared" si="881"/>
        <v>0</v>
      </c>
      <c r="O136" s="742">
        <f t="shared" si="882"/>
        <v>0</v>
      </c>
      <c r="P136" s="741">
        <f t="shared" si="883"/>
        <v>0</v>
      </c>
      <c r="Q136" s="742">
        <f t="shared" si="884"/>
        <v>0</v>
      </c>
      <c r="R136" s="741">
        <f t="shared" si="885"/>
        <v>0</v>
      </c>
      <c r="S136" s="742">
        <f t="shared" si="886"/>
        <v>0</v>
      </c>
      <c r="T136" s="741">
        <f t="shared" si="887"/>
        <v>0</v>
      </c>
      <c r="U136" s="742">
        <f t="shared" si="888"/>
        <v>0</v>
      </c>
      <c r="V136" s="741">
        <f t="shared" si="889"/>
        <v>0</v>
      </c>
      <c r="W136" s="742">
        <f t="shared" si="890"/>
        <v>0</v>
      </c>
      <c r="X136" s="741">
        <f t="shared" si="891"/>
        <v>0</v>
      </c>
      <c r="Y136" s="742">
        <f t="shared" si="892"/>
        <v>0</v>
      </c>
      <c r="Z136" s="741">
        <f t="shared" si="893"/>
        <v>0</v>
      </c>
      <c r="AA136" s="743">
        <f t="shared" si="894"/>
        <v>0</v>
      </c>
      <c r="AB136" s="744">
        <f t="shared" si="895"/>
        <v>0</v>
      </c>
      <c r="AC136" s="745">
        <v>12</v>
      </c>
      <c r="AD136" s="746">
        <f t="shared" si="896"/>
        <v>0</v>
      </c>
      <c r="AE136" s="747"/>
      <c r="AF136" s="741"/>
      <c r="AG136" s="746">
        <f t="shared" si="897"/>
        <v>0</v>
      </c>
      <c r="AH136" s="746">
        <f t="shared" si="898"/>
        <v>0</v>
      </c>
      <c r="AI136" s="746">
        <f t="shared" si="899"/>
        <v>0</v>
      </c>
      <c r="AK136" s="1044"/>
      <c r="AL136" s="755" t="s">
        <v>40</v>
      </c>
      <c r="AM136" s="737">
        <f t="shared" si="1040"/>
        <v>1</v>
      </c>
      <c r="AN136" s="737">
        <f t="shared" si="1040"/>
        <v>6449</v>
      </c>
      <c r="AO136" s="738">
        <f t="shared" si="901"/>
        <v>6707</v>
      </c>
      <c r="AP136" s="817">
        <f t="shared" si="902"/>
        <v>6707</v>
      </c>
      <c r="AQ136" s="740">
        <f t="shared" si="903"/>
        <v>0</v>
      </c>
      <c r="AR136" s="741">
        <f t="shared" si="904"/>
        <v>0</v>
      </c>
      <c r="AS136" s="742">
        <f t="shared" si="905"/>
        <v>4</v>
      </c>
      <c r="AT136" s="741">
        <f t="shared" si="906"/>
        <v>268.27999999999997</v>
      </c>
      <c r="AU136" s="742">
        <f t="shared" si="907"/>
        <v>0</v>
      </c>
      <c r="AV136" s="741">
        <f t="shared" si="908"/>
        <v>0</v>
      </c>
      <c r="AW136" s="742">
        <f t="shared" si="909"/>
        <v>0</v>
      </c>
      <c r="AX136" s="741">
        <f t="shared" si="910"/>
        <v>0</v>
      </c>
      <c r="AY136" s="742">
        <f t="shared" si="911"/>
        <v>0</v>
      </c>
      <c r="AZ136" s="741">
        <f t="shared" si="912"/>
        <v>0</v>
      </c>
      <c r="BA136" s="742">
        <f t="shared" si="913"/>
        <v>140</v>
      </c>
      <c r="BB136" s="741">
        <f t="shared" si="914"/>
        <v>9389.7999999999993</v>
      </c>
      <c r="BC136" s="742">
        <f t="shared" si="915"/>
        <v>30</v>
      </c>
      <c r="BD136" s="741">
        <f t="shared" si="916"/>
        <v>2012.1</v>
      </c>
      <c r="BE136" s="742">
        <f t="shared" si="917"/>
        <v>0</v>
      </c>
      <c r="BF136" s="741">
        <f t="shared" si="918"/>
        <v>0</v>
      </c>
      <c r="BG136" s="742">
        <f t="shared" si="919"/>
        <v>0</v>
      </c>
      <c r="BH136" s="741">
        <f t="shared" si="920"/>
        <v>0</v>
      </c>
      <c r="BI136" s="742">
        <f t="shared" si="921"/>
        <v>0</v>
      </c>
      <c r="BJ136" s="741">
        <f t="shared" si="922"/>
        <v>0</v>
      </c>
      <c r="BK136" s="743">
        <f t="shared" si="1032"/>
        <v>0</v>
      </c>
      <c r="BL136" s="744">
        <f t="shared" si="924"/>
        <v>18377.18</v>
      </c>
      <c r="BM136" s="745">
        <v>12</v>
      </c>
      <c r="BN136" s="746">
        <f t="shared" si="925"/>
        <v>220526.16</v>
      </c>
      <c r="BO136" s="747"/>
      <c r="BP136" s="741"/>
      <c r="BQ136" s="746">
        <f t="shared" si="926"/>
        <v>220526.16</v>
      </c>
      <c r="BR136" s="746">
        <f t="shared" si="927"/>
        <v>66598.899999999994</v>
      </c>
      <c r="BS136" s="746">
        <f t="shared" si="928"/>
        <v>287125.06</v>
      </c>
      <c r="BU136" s="1044"/>
      <c r="BV136" s="755" t="s">
        <v>40</v>
      </c>
      <c r="BW136" s="737">
        <f t="shared" si="1041"/>
        <v>0</v>
      </c>
      <c r="BX136" s="737">
        <f t="shared" si="1041"/>
        <v>6449</v>
      </c>
      <c r="BY136" s="738">
        <f t="shared" si="930"/>
        <v>6707</v>
      </c>
      <c r="BZ136" s="817">
        <f t="shared" si="931"/>
        <v>0</v>
      </c>
      <c r="CA136" s="740">
        <f t="shared" si="932"/>
        <v>0</v>
      </c>
      <c r="CB136" s="741">
        <f t="shared" si="933"/>
        <v>0</v>
      </c>
      <c r="CC136" s="742">
        <f t="shared" si="934"/>
        <v>0</v>
      </c>
      <c r="CD136" s="741">
        <f t="shared" si="933"/>
        <v>0</v>
      </c>
      <c r="CE136" s="742">
        <f t="shared" si="935"/>
        <v>0</v>
      </c>
      <c r="CF136" s="741">
        <f t="shared" si="936"/>
        <v>0</v>
      </c>
      <c r="CG136" s="742">
        <f t="shared" si="937"/>
        <v>0</v>
      </c>
      <c r="CH136" s="741">
        <f t="shared" si="938"/>
        <v>0</v>
      </c>
      <c r="CI136" s="742">
        <f t="shared" si="939"/>
        <v>0</v>
      </c>
      <c r="CJ136" s="741">
        <f t="shared" si="940"/>
        <v>0</v>
      </c>
      <c r="CK136" s="742">
        <f t="shared" si="941"/>
        <v>0</v>
      </c>
      <c r="CL136" s="741">
        <f t="shared" si="942"/>
        <v>0</v>
      </c>
      <c r="CM136" s="742">
        <f t="shared" si="943"/>
        <v>0</v>
      </c>
      <c r="CN136" s="741">
        <f t="shared" si="944"/>
        <v>0</v>
      </c>
      <c r="CO136" s="742">
        <f t="shared" si="945"/>
        <v>0</v>
      </c>
      <c r="CP136" s="741">
        <f t="shared" si="946"/>
        <v>0</v>
      </c>
      <c r="CQ136" s="742">
        <f t="shared" si="947"/>
        <v>0</v>
      </c>
      <c r="CR136" s="741">
        <f t="shared" si="948"/>
        <v>0</v>
      </c>
      <c r="CS136" s="742">
        <f t="shared" si="949"/>
        <v>0</v>
      </c>
      <c r="CT136" s="741">
        <f t="shared" si="950"/>
        <v>0</v>
      </c>
      <c r="CU136" s="743">
        <f t="shared" si="951"/>
        <v>0</v>
      </c>
      <c r="CV136" s="744">
        <f t="shared" si="952"/>
        <v>0</v>
      </c>
      <c r="CW136" s="745">
        <v>12</v>
      </c>
      <c r="CX136" s="746">
        <f t="shared" si="953"/>
        <v>0</v>
      </c>
      <c r="CY136" s="747"/>
      <c r="CZ136" s="741"/>
      <c r="DA136" s="746">
        <f t="shared" si="954"/>
        <v>0</v>
      </c>
      <c r="DB136" s="746">
        <f t="shared" si="955"/>
        <v>0</v>
      </c>
      <c r="DC136" s="746">
        <f t="shared" si="956"/>
        <v>0</v>
      </c>
      <c r="DD136" s="750"/>
      <c r="DE136" s="1044"/>
      <c r="DF136" s="755" t="s">
        <v>40</v>
      </c>
      <c r="DG136" s="737">
        <f t="shared" si="1042"/>
        <v>0</v>
      </c>
      <c r="DH136" s="737">
        <f t="shared" si="1042"/>
        <v>6449</v>
      </c>
      <c r="DI136" s="738">
        <f t="shared" si="958"/>
        <v>6707</v>
      </c>
      <c r="DJ136" s="817">
        <f t="shared" si="959"/>
        <v>0</v>
      </c>
      <c r="DK136" s="740">
        <f t="shared" si="960"/>
        <v>0</v>
      </c>
      <c r="DL136" s="741">
        <f t="shared" si="961"/>
        <v>0</v>
      </c>
      <c r="DM136" s="742">
        <f t="shared" si="962"/>
        <v>0</v>
      </c>
      <c r="DN136" s="741">
        <f t="shared" si="961"/>
        <v>0</v>
      </c>
      <c r="DO136" s="742">
        <f t="shared" si="963"/>
        <v>0</v>
      </c>
      <c r="DP136" s="741">
        <f t="shared" si="964"/>
        <v>0</v>
      </c>
      <c r="DQ136" s="742">
        <f t="shared" si="965"/>
        <v>0</v>
      </c>
      <c r="DR136" s="741">
        <f t="shared" si="966"/>
        <v>0</v>
      </c>
      <c r="DS136" s="742">
        <f t="shared" si="967"/>
        <v>0</v>
      </c>
      <c r="DT136" s="741">
        <f t="shared" si="968"/>
        <v>0</v>
      </c>
      <c r="DU136" s="742">
        <f t="shared" si="969"/>
        <v>0</v>
      </c>
      <c r="DV136" s="741">
        <f t="shared" si="970"/>
        <v>0</v>
      </c>
      <c r="DW136" s="742">
        <f t="shared" si="971"/>
        <v>0</v>
      </c>
      <c r="DX136" s="741">
        <f t="shared" si="972"/>
        <v>0</v>
      </c>
      <c r="DY136" s="742">
        <f t="shared" si="973"/>
        <v>0</v>
      </c>
      <c r="DZ136" s="741">
        <f t="shared" si="974"/>
        <v>0</v>
      </c>
      <c r="EA136" s="742">
        <f t="shared" si="975"/>
        <v>0</v>
      </c>
      <c r="EB136" s="741">
        <f t="shared" si="976"/>
        <v>0</v>
      </c>
      <c r="EC136" s="742">
        <f t="shared" si="977"/>
        <v>0</v>
      </c>
      <c r="ED136" s="741">
        <f t="shared" si="978"/>
        <v>0</v>
      </c>
      <c r="EE136" s="743">
        <f t="shared" si="1035"/>
        <v>0</v>
      </c>
      <c r="EF136" s="744">
        <f t="shared" si="980"/>
        <v>0</v>
      </c>
      <c r="EG136" s="745">
        <v>12</v>
      </c>
      <c r="EH136" s="746">
        <f t="shared" si="981"/>
        <v>0</v>
      </c>
      <c r="EI136" s="747"/>
      <c r="EJ136" s="741"/>
      <c r="EK136" s="746">
        <f t="shared" si="982"/>
        <v>0</v>
      </c>
      <c r="EL136" s="746">
        <f t="shared" si="983"/>
        <v>0</v>
      </c>
      <c r="EM136" s="746">
        <f t="shared" si="984"/>
        <v>0</v>
      </c>
      <c r="EO136" s="1044"/>
      <c r="EP136" s="755" t="s">
        <v>40</v>
      </c>
      <c r="EQ136" s="737">
        <f t="shared" si="1043"/>
        <v>0</v>
      </c>
      <c r="ER136" s="737">
        <f t="shared" si="1043"/>
        <v>6449</v>
      </c>
      <c r="ES136" s="738">
        <f t="shared" si="986"/>
        <v>6707</v>
      </c>
      <c r="ET136" s="817">
        <f t="shared" si="987"/>
        <v>0</v>
      </c>
      <c r="EU136" s="740">
        <f t="shared" si="988"/>
        <v>0</v>
      </c>
      <c r="EV136" s="741">
        <f t="shared" si="989"/>
        <v>0</v>
      </c>
      <c r="EW136" s="742">
        <f t="shared" si="990"/>
        <v>0</v>
      </c>
      <c r="EX136" s="741">
        <f t="shared" si="989"/>
        <v>0</v>
      </c>
      <c r="EY136" s="742">
        <f t="shared" si="991"/>
        <v>0</v>
      </c>
      <c r="EZ136" s="741">
        <f t="shared" si="992"/>
        <v>0</v>
      </c>
      <c r="FA136" s="742">
        <f t="shared" si="993"/>
        <v>0</v>
      </c>
      <c r="FB136" s="741">
        <f t="shared" si="994"/>
        <v>0</v>
      </c>
      <c r="FC136" s="742">
        <f t="shared" si="995"/>
        <v>0</v>
      </c>
      <c r="FD136" s="741">
        <f t="shared" si="996"/>
        <v>0</v>
      </c>
      <c r="FE136" s="742">
        <f t="shared" si="997"/>
        <v>0</v>
      </c>
      <c r="FF136" s="741">
        <f t="shared" si="998"/>
        <v>0</v>
      </c>
      <c r="FG136" s="742">
        <f t="shared" si="999"/>
        <v>0</v>
      </c>
      <c r="FH136" s="741">
        <f t="shared" si="1000"/>
        <v>0</v>
      </c>
      <c r="FI136" s="742">
        <f t="shared" si="1001"/>
        <v>0</v>
      </c>
      <c r="FJ136" s="741">
        <f t="shared" si="1002"/>
        <v>0</v>
      </c>
      <c r="FK136" s="742">
        <f t="shared" si="1003"/>
        <v>0</v>
      </c>
      <c r="FL136" s="741">
        <f t="shared" si="1004"/>
        <v>0</v>
      </c>
      <c r="FM136" s="742">
        <f t="shared" si="1005"/>
        <v>0</v>
      </c>
      <c r="FN136" s="741">
        <f t="shared" si="1006"/>
        <v>0</v>
      </c>
      <c r="FO136" s="743"/>
      <c r="FP136" s="744">
        <f t="shared" si="1008"/>
        <v>0</v>
      </c>
      <c r="FQ136" s="745">
        <v>12</v>
      </c>
      <c r="FR136" s="746">
        <f t="shared" si="1009"/>
        <v>0</v>
      </c>
      <c r="FS136" s="747"/>
      <c r="FT136" s="741"/>
      <c r="FU136" s="746">
        <f t="shared" si="1010"/>
        <v>0</v>
      </c>
      <c r="FV136" s="746">
        <f t="shared" si="1011"/>
        <v>0</v>
      </c>
      <c r="FW136" s="746">
        <f t="shared" si="1012"/>
        <v>0</v>
      </c>
      <c r="FY136" s="1044"/>
      <c r="FZ136" s="755" t="s">
        <v>40</v>
      </c>
      <c r="GA136" s="737">
        <f t="shared" si="1044"/>
        <v>1</v>
      </c>
      <c r="GB136" s="737">
        <f t="shared" si="1044"/>
        <v>6449</v>
      </c>
      <c r="GC136" s="738">
        <f t="shared" si="1014"/>
        <v>6707</v>
      </c>
      <c r="GD136" s="743">
        <f t="shared" si="1015"/>
        <v>6707</v>
      </c>
      <c r="GE136" s="743"/>
      <c r="GF136" s="737">
        <f t="shared" si="1016"/>
        <v>0</v>
      </c>
      <c r="GG136" s="743"/>
      <c r="GH136" s="737">
        <f t="shared" si="1017"/>
        <v>268.27999999999997</v>
      </c>
      <c r="GI136" s="743"/>
      <c r="GJ136" s="737">
        <f t="shared" si="1018"/>
        <v>0</v>
      </c>
      <c r="GK136" s="743"/>
      <c r="GL136" s="737">
        <f t="shared" si="1019"/>
        <v>0</v>
      </c>
      <c r="GM136" s="743"/>
      <c r="GN136" s="737">
        <f t="shared" si="1020"/>
        <v>0</v>
      </c>
      <c r="GO136" s="743"/>
      <c r="GP136" s="737">
        <f t="shared" si="1021"/>
        <v>9389.7999999999993</v>
      </c>
      <c r="GQ136" s="743"/>
      <c r="GR136" s="737">
        <f t="shared" si="1022"/>
        <v>2012.1</v>
      </c>
      <c r="GS136" s="743"/>
      <c r="GT136" s="737">
        <f t="shared" si="1023"/>
        <v>0</v>
      </c>
      <c r="GU136" s="743"/>
      <c r="GV136" s="737">
        <f t="shared" si="1024"/>
        <v>0</v>
      </c>
      <c r="GW136" s="743"/>
      <c r="GX136" s="737">
        <f t="shared" si="1025"/>
        <v>0</v>
      </c>
      <c r="GY136" s="743">
        <f t="shared" si="1025"/>
        <v>0</v>
      </c>
      <c r="GZ136" s="744">
        <f t="shared" si="1026"/>
        <v>18377.18</v>
      </c>
      <c r="HA136" s="745">
        <v>12</v>
      </c>
      <c r="HB136" s="746">
        <f t="shared" si="1027"/>
        <v>220526.16</v>
      </c>
      <c r="HC136" s="737">
        <f t="shared" si="1028"/>
        <v>0</v>
      </c>
      <c r="HD136" s="737">
        <f t="shared" si="1028"/>
        <v>0</v>
      </c>
      <c r="HE136" s="746">
        <f t="shared" si="1029"/>
        <v>220526.16</v>
      </c>
      <c r="HF136" s="746">
        <f t="shared" si="1030"/>
        <v>66598.899999999994</v>
      </c>
      <c r="HG136" s="746">
        <f t="shared" si="1031"/>
        <v>287125.06</v>
      </c>
    </row>
    <row r="137" spans="1:215" hidden="1" x14ac:dyDescent="0.25">
      <c r="A137" s="1044"/>
      <c r="B137" s="755" t="s">
        <v>522</v>
      </c>
      <c r="C137" s="737">
        <f t="shared" si="1038"/>
        <v>0</v>
      </c>
      <c r="D137" s="737">
        <f t="shared" si="1038"/>
        <v>6157</v>
      </c>
      <c r="E137" s="738">
        <f t="shared" si="874"/>
        <v>6404</v>
      </c>
      <c r="F137" s="817">
        <f t="shared" si="875"/>
        <v>0</v>
      </c>
      <c r="G137" s="740">
        <f t="shared" si="1039"/>
        <v>0</v>
      </c>
      <c r="H137" s="741">
        <f t="shared" si="877"/>
        <v>0</v>
      </c>
      <c r="I137" s="742">
        <f t="shared" si="1039"/>
        <v>0</v>
      </c>
      <c r="J137" s="741">
        <f t="shared" si="877"/>
        <v>0</v>
      </c>
      <c r="K137" s="742">
        <f t="shared" si="878"/>
        <v>0</v>
      </c>
      <c r="L137" s="741">
        <f t="shared" si="879"/>
        <v>0</v>
      </c>
      <c r="M137" s="742">
        <f t="shared" si="880"/>
        <v>0</v>
      </c>
      <c r="N137" s="741">
        <f t="shared" si="881"/>
        <v>0</v>
      </c>
      <c r="O137" s="742">
        <f t="shared" si="882"/>
        <v>0</v>
      </c>
      <c r="P137" s="741">
        <f t="shared" si="883"/>
        <v>0</v>
      </c>
      <c r="Q137" s="742">
        <f t="shared" si="884"/>
        <v>0</v>
      </c>
      <c r="R137" s="741">
        <f t="shared" si="885"/>
        <v>0</v>
      </c>
      <c r="S137" s="742">
        <f t="shared" si="886"/>
        <v>0</v>
      </c>
      <c r="T137" s="741">
        <f t="shared" si="887"/>
        <v>0</v>
      </c>
      <c r="U137" s="742">
        <f t="shared" si="888"/>
        <v>0</v>
      </c>
      <c r="V137" s="741">
        <f t="shared" si="889"/>
        <v>0</v>
      </c>
      <c r="W137" s="742">
        <f t="shared" si="890"/>
        <v>0</v>
      </c>
      <c r="X137" s="741">
        <f t="shared" si="891"/>
        <v>0</v>
      </c>
      <c r="Y137" s="742">
        <f t="shared" si="892"/>
        <v>0</v>
      </c>
      <c r="Z137" s="741">
        <f t="shared" si="893"/>
        <v>0</v>
      </c>
      <c r="AA137" s="743">
        <f t="shared" si="894"/>
        <v>0</v>
      </c>
      <c r="AB137" s="744">
        <f t="shared" si="895"/>
        <v>0</v>
      </c>
      <c r="AC137" s="745">
        <v>12</v>
      </c>
      <c r="AD137" s="746">
        <f t="shared" si="896"/>
        <v>0</v>
      </c>
      <c r="AE137" s="747"/>
      <c r="AF137" s="741"/>
      <c r="AG137" s="746">
        <f t="shared" si="897"/>
        <v>0</v>
      </c>
      <c r="AH137" s="746">
        <f t="shared" si="898"/>
        <v>0</v>
      </c>
      <c r="AI137" s="746">
        <f t="shared" si="899"/>
        <v>0</v>
      </c>
      <c r="AK137" s="1044"/>
      <c r="AL137" s="755" t="s">
        <v>522</v>
      </c>
      <c r="AM137" s="737">
        <f t="shared" si="1040"/>
        <v>1</v>
      </c>
      <c r="AN137" s="737">
        <f t="shared" si="1040"/>
        <v>6157</v>
      </c>
      <c r="AO137" s="738">
        <f t="shared" si="901"/>
        <v>6404</v>
      </c>
      <c r="AP137" s="817">
        <f t="shared" si="902"/>
        <v>6404</v>
      </c>
      <c r="AQ137" s="740">
        <f t="shared" si="903"/>
        <v>0</v>
      </c>
      <c r="AR137" s="741">
        <f t="shared" si="904"/>
        <v>0</v>
      </c>
      <c r="AS137" s="742">
        <f t="shared" si="905"/>
        <v>4</v>
      </c>
      <c r="AT137" s="741">
        <f t="shared" si="906"/>
        <v>256.16000000000003</v>
      </c>
      <c r="AU137" s="742">
        <f t="shared" si="907"/>
        <v>0</v>
      </c>
      <c r="AV137" s="741">
        <f t="shared" si="908"/>
        <v>0</v>
      </c>
      <c r="AW137" s="742">
        <f t="shared" si="909"/>
        <v>0</v>
      </c>
      <c r="AX137" s="741">
        <f t="shared" si="910"/>
        <v>0</v>
      </c>
      <c r="AY137" s="742">
        <f t="shared" si="911"/>
        <v>0</v>
      </c>
      <c r="AZ137" s="741">
        <f t="shared" si="912"/>
        <v>0</v>
      </c>
      <c r="BA137" s="742">
        <f t="shared" si="913"/>
        <v>170</v>
      </c>
      <c r="BB137" s="741">
        <f t="shared" si="914"/>
        <v>10886.8</v>
      </c>
      <c r="BC137" s="742">
        <f t="shared" si="915"/>
        <v>30</v>
      </c>
      <c r="BD137" s="741">
        <f t="shared" si="916"/>
        <v>1921.2</v>
      </c>
      <c r="BE137" s="742">
        <f t="shared" si="917"/>
        <v>0</v>
      </c>
      <c r="BF137" s="741">
        <f t="shared" si="918"/>
        <v>0</v>
      </c>
      <c r="BG137" s="742">
        <f t="shared" si="919"/>
        <v>0</v>
      </c>
      <c r="BH137" s="741">
        <f t="shared" si="920"/>
        <v>0</v>
      </c>
      <c r="BI137" s="742">
        <f t="shared" si="921"/>
        <v>0</v>
      </c>
      <c r="BJ137" s="741">
        <f t="shared" si="922"/>
        <v>0</v>
      </c>
      <c r="BK137" s="743">
        <f t="shared" si="1032"/>
        <v>0</v>
      </c>
      <c r="BL137" s="744">
        <f t="shared" si="924"/>
        <v>19468.16</v>
      </c>
      <c r="BM137" s="745">
        <v>12</v>
      </c>
      <c r="BN137" s="746">
        <f t="shared" si="925"/>
        <v>233617.92000000001</v>
      </c>
      <c r="BO137" s="747"/>
      <c r="BP137" s="741"/>
      <c r="BQ137" s="746">
        <f t="shared" si="926"/>
        <v>233617.92000000001</v>
      </c>
      <c r="BR137" s="746">
        <f t="shared" si="927"/>
        <v>70552.61</v>
      </c>
      <c r="BS137" s="746">
        <f t="shared" si="928"/>
        <v>304170.53000000003</v>
      </c>
      <c r="BU137" s="1044"/>
      <c r="BV137" s="755" t="s">
        <v>522</v>
      </c>
      <c r="BW137" s="737">
        <f t="shared" si="1041"/>
        <v>0</v>
      </c>
      <c r="BX137" s="737">
        <f t="shared" si="1041"/>
        <v>6157</v>
      </c>
      <c r="BY137" s="738">
        <f t="shared" si="930"/>
        <v>6404</v>
      </c>
      <c r="BZ137" s="817">
        <f t="shared" si="931"/>
        <v>0</v>
      </c>
      <c r="CA137" s="740">
        <f t="shared" si="932"/>
        <v>0</v>
      </c>
      <c r="CB137" s="741">
        <f t="shared" si="933"/>
        <v>0</v>
      </c>
      <c r="CC137" s="742">
        <f t="shared" si="934"/>
        <v>0</v>
      </c>
      <c r="CD137" s="741">
        <f t="shared" si="933"/>
        <v>0</v>
      </c>
      <c r="CE137" s="742">
        <f t="shared" si="935"/>
        <v>0</v>
      </c>
      <c r="CF137" s="741">
        <f t="shared" si="936"/>
        <v>0</v>
      </c>
      <c r="CG137" s="742">
        <f t="shared" si="937"/>
        <v>0</v>
      </c>
      <c r="CH137" s="741">
        <f t="shared" si="938"/>
        <v>0</v>
      </c>
      <c r="CI137" s="742">
        <f t="shared" si="939"/>
        <v>0</v>
      </c>
      <c r="CJ137" s="741">
        <f t="shared" si="940"/>
        <v>0</v>
      </c>
      <c r="CK137" s="742">
        <f t="shared" si="941"/>
        <v>0</v>
      </c>
      <c r="CL137" s="741">
        <f t="shared" si="942"/>
        <v>0</v>
      </c>
      <c r="CM137" s="742">
        <f t="shared" si="943"/>
        <v>0</v>
      </c>
      <c r="CN137" s="741">
        <f t="shared" si="944"/>
        <v>0</v>
      </c>
      <c r="CO137" s="742">
        <f t="shared" si="945"/>
        <v>0</v>
      </c>
      <c r="CP137" s="741">
        <f t="shared" si="946"/>
        <v>0</v>
      </c>
      <c r="CQ137" s="742">
        <f t="shared" si="947"/>
        <v>0</v>
      </c>
      <c r="CR137" s="741">
        <f t="shared" si="948"/>
        <v>0</v>
      </c>
      <c r="CS137" s="742">
        <f t="shared" si="949"/>
        <v>0</v>
      </c>
      <c r="CT137" s="741">
        <f t="shared" si="950"/>
        <v>0</v>
      </c>
      <c r="CU137" s="743">
        <f t="shared" si="951"/>
        <v>0</v>
      </c>
      <c r="CV137" s="744">
        <f t="shared" si="952"/>
        <v>0</v>
      </c>
      <c r="CW137" s="745">
        <v>12</v>
      </c>
      <c r="CX137" s="746">
        <f t="shared" si="953"/>
        <v>0</v>
      </c>
      <c r="CY137" s="747"/>
      <c r="CZ137" s="741"/>
      <c r="DA137" s="746">
        <f t="shared" si="954"/>
        <v>0</v>
      </c>
      <c r="DB137" s="746">
        <f t="shared" si="955"/>
        <v>0</v>
      </c>
      <c r="DC137" s="746">
        <f t="shared" si="956"/>
        <v>0</v>
      </c>
      <c r="DD137" s="750"/>
      <c r="DE137" s="1044"/>
      <c r="DF137" s="755" t="s">
        <v>522</v>
      </c>
      <c r="DG137" s="737">
        <f t="shared" si="1042"/>
        <v>0</v>
      </c>
      <c r="DH137" s="737">
        <f t="shared" si="1042"/>
        <v>6157</v>
      </c>
      <c r="DI137" s="738">
        <f t="shared" si="958"/>
        <v>6404</v>
      </c>
      <c r="DJ137" s="817">
        <f t="shared" si="959"/>
        <v>0</v>
      </c>
      <c r="DK137" s="740">
        <f t="shared" si="960"/>
        <v>0</v>
      </c>
      <c r="DL137" s="741">
        <f t="shared" si="961"/>
        <v>0</v>
      </c>
      <c r="DM137" s="742">
        <f t="shared" si="962"/>
        <v>0</v>
      </c>
      <c r="DN137" s="741">
        <f t="shared" si="961"/>
        <v>0</v>
      </c>
      <c r="DO137" s="742">
        <f t="shared" si="963"/>
        <v>0</v>
      </c>
      <c r="DP137" s="741">
        <f t="shared" si="964"/>
        <v>0</v>
      </c>
      <c r="DQ137" s="742">
        <f t="shared" si="965"/>
        <v>0</v>
      </c>
      <c r="DR137" s="741">
        <f t="shared" si="966"/>
        <v>0</v>
      </c>
      <c r="DS137" s="742">
        <f t="shared" si="967"/>
        <v>0</v>
      </c>
      <c r="DT137" s="741">
        <f t="shared" si="968"/>
        <v>0</v>
      </c>
      <c r="DU137" s="742">
        <f t="shared" si="969"/>
        <v>0</v>
      </c>
      <c r="DV137" s="741">
        <f t="shared" si="970"/>
        <v>0</v>
      </c>
      <c r="DW137" s="742">
        <f t="shared" si="971"/>
        <v>0</v>
      </c>
      <c r="DX137" s="741">
        <f t="shared" si="972"/>
        <v>0</v>
      </c>
      <c r="DY137" s="742">
        <f t="shared" si="973"/>
        <v>0</v>
      </c>
      <c r="DZ137" s="741">
        <f t="shared" si="974"/>
        <v>0</v>
      </c>
      <c r="EA137" s="742">
        <f t="shared" si="975"/>
        <v>0</v>
      </c>
      <c r="EB137" s="741">
        <f t="shared" si="976"/>
        <v>0</v>
      </c>
      <c r="EC137" s="742">
        <f t="shared" si="977"/>
        <v>0</v>
      </c>
      <c r="ED137" s="741">
        <f t="shared" si="978"/>
        <v>0</v>
      </c>
      <c r="EE137" s="743">
        <f t="shared" si="1035"/>
        <v>0</v>
      </c>
      <c r="EF137" s="744">
        <f t="shared" si="980"/>
        <v>0</v>
      </c>
      <c r="EG137" s="745">
        <v>12</v>
      </c>
      <c r="EH137" s="746">
        <f t="shared" si="981"/>
        <v>0</v>
      </c>
      <c r="EI137" s="747"/>
      <c r="EJ137" s="741"/>
      <c r="EK137" s="746">
        <f t="shared" si="982"/>
        <v>0</v>
      </c>
      <c r="EL137" s="746">
        <f t="shared" si="983"/>
        <v>0</v>
      </c>
      <c r="EM137" s="746">
        <f t="shared" si="984"/>
        <v>0</v>
      </c>
      <c r="EO137" s="1044"/>
      <c r="EP137" s="755" t="s">
        <v>522</v>
      </c>
      <c r="EQ137" s="737">
        <f t="shared" si="1043"/>
        <v>0</v>
      </c>
      <c r="ER137" s="737">
        <f t="shared" si="1043"/>
        <v>6157</v>
      </c>
      <c r="ES137" s="738">
        <f t="shared" si="986"/>
        <v>6404</v>
      </c>
      <c r="ET137" s="817">
        <f t="shared" si="987"/>
        <v>0</v>
      </c>
      <c r="EU137" s="740">
        <f t="shared" si="988"/>
        <v>0</v>
      </c>
      <c r="EV137" s="741">
        <f t="shared" si="989"/>
        <v>0</v>
      </c>
      <c r="EW137" s="742">
        <f t="shared" si="990"/>
        <v>0</v>
      </c>
      <c r="EX137" s="741">
        <f t="shared" si="989"/>
        <v>0</v>
      </c>
      <c r="EY137" s="742">
        <f t="shared" si="991"/>
        <v>0</v>
      </c>
      <c r="EZ137" s="741">
        <f t="shared" si="992"/>
        <v>0</v>
      </c>
      <c r="FA137" s="742">
        <f t="shared" si="993"/>
        <v>0</v>
      </c>
      <c r="FB137" s="741">
        <f t="shared" si="994"/>
        <v>0</v>
      </c>
      <c r="FC137" s="742">
        <f t="shared" si="995"/>
        <v>0</v>
      </c>
      <c r="FD137" s="741">
        <f t="shared" si="996"/>
        <v>0</v>
      </c>
      <c r="FE137" s="742">
        <f t="shared" si="997"/>
        <v>0</v>
      </c>
      <c r="FF137" s="741">
        <f t="shared" si="998"/>
        <v>0</v>
      </c>
      <c r="FG137" s="742">
        <f t="shared" si="999"/>
        <v>0</v>
      </c>
      <c r="FH137" s="741">
        <f t="shared" si="1000"/>
        <v>0</v>
      </c>
      <c r="FI137" s="742">
        <f t="shared" si="1001"/>
        <v>0</v>
      </c>
      <c r="FJ137" s="741">
        <f t="shared" si="1002"/>
        <v>0</v>
      </c>
      <c r="FK137" s="742">
        <f t="shared" si="1003"/>
        <v>0</v>
      </c>
      <c r="FL137" s="741">
        <f t="shared" si="1004"/>
        <v>0</v>
      </c>
      <c r="FM137" s="742">
        <f t="shared" si="1005"/>
        <v>0</v>
      </c>
      <c r="FN137" s="741">
        <f t="shared" si="1006"/>
        <v>0</v>
      </c>
      <c r="FO137" s="743"/>
      <c r="FP137" s="744">
        <f t="shared" si="1008"/>
        <v>0</v>
      </c>
      <c r="FQ137" s="745">
        <v>12</v>
      </c>
      <c r="FR137" s="746">
        <f t="shared" si="1009"/>
        <v>0</v>
      </c>
      <c r="FS137" s="747"/>
      <c r="FT137" s="741"/>
      <c r="FU137" s="746">
        <f t="shared" si="1010"/>
        <v>0</v>
      </c>
      <c r="FV137" s="746">
        <f t="shared" si="1011"/>
        <v>0</v>
      </c>
      <c r="FW137" s="746">
        <f t="shared" si="1012"/>
        <v>0</v>
      </c>
      <c r="FY137" s="1044"/>
      <c r="FZ137" s="755" t="s">
        <v>522</v>
      </c>
      <c r="GA137" s="737">
        <f t="shared" si="1044"/>
        <v>1</v>
      </c>
      <c r="GB137" s="737">
        <f t="shared" si="1044"/>
        <v>6157</v>
      </c>
      <c r="GC137" s="738">
        <f t="shared" si="1014"/>
        <v>6404</v>
      </c>
      <c r="GD137" s="743">
        <f t="shared" si="1015"/>
        <v>6404</v>
      </c>
      <c r="GE137" s="743"/>
      <c r="GF137" s="737">
        <f t="shared" si="1016"/>
        <v>0</v>
      </c>
      <c r="GG137" s="743"/>
      <c r="GH137" s="737">
        <f t="shared" si="1017"/>
        <v>256.16000000000003</v>
      </c>
      <c r="GI137" s="743"/>
      <c r="GJ137" s="737">
        <f t="shared" si="1018"/>
        <v>0</v>
      </c>
      <c r="GK137" s="743"/>
      <c r="GL137" s="737">
        <f t="shared" si="1019"/>
        <v>0</v>
      </c>
      <c r="GM137" s="743"/>
      <c r="GN137" s="737">
        <f t="shared" si="1020"/>
        <v>0</v>
      </c>
      <c r="GO137" s="743"/>
      <c r="GP137" s="737">
        <f t="shared" si="1021"/>
        <v>10886.8</v>
      </c>
      <c r="GQ137" s="743"/>
      <c r="GR137" s="737">
        <f t="shared" si="1022"/>
        <v>1921.2</v>
      </c>
      <c r="GS137" s="743"/>
      <c r="GT137" s="737">
        <f t="shared" si="1023"/>
        <v>0</v>
      </c>
      <c r="GU137" s="743"/>
      <c r="GV137" s="737">
        <f t="shared" si="1024"/>
        <v>0</v>
      </c>
      <c r="GW137" s="743"/>
      <c r="GX137" s="737">
        <f t="shared" si="1025"/>
        <v>0</v>
      </c>
      <c r="GY137" s="743">
        <f t="shared" si="1025"/>
        <v>0</v>
      </c>
      <c r="GZ137" s="744">
        <f t="shared" si="1026"/>
        <v>19468.16</v>
      </c>
      <c r="HA137" s="745">
        <v>12</v>
      </c>
      <c r="HB137" s="746">
        <f t="shared" si="1027"/>
        <v>233617.92000000001</v>
      </c>
      <c r="HC137" s="737">
        <f t="shared" si="1028"/>
        <v>0</v>
      </c>
      <c r="HD137" s="737">
        <f t="shared" si="1028"/>
        <v>0</v>
      </c>
      <c r="HE137" s="746">
        <f t="shared" si="1029"/>
        <v>233617.92000000001</v>
      </c>
      <c r="HF137" s="746">
        <f t="shared" si="1030"/>
        <v>70552.61</v>
      </c>
      <c r="HG137" s="746">
        <f t="shared" si="1031"/>
        <v>304170.53000000003</v>
      </c>
    </row>
    <row r="138" spans="1:215" hidden="1" x14ac:dyDescent="0.25">
      <c r="A138" s="1044"/>
      <c r="B138" s="755" t="s">
        <v>361</v>
      </c>
      <c r="C138" s="737">
        <f t="shared" si="1038"/>
        <v>0.5</v>
      </c>
      <c r="D138" s="737">
        <f t="shared" si="1038"/>
        <v>5071</v>
      </c>
      <c r="E138" s="738">
        <f t="shared" si="874"/>
        <v>5274</v>
      </c>
      <c r="F138" s="817">
        <f t="shared" si="875"/>
        <v>2637</v>
      </c>
      <c r="G138" s="740">
        <f t="shared" si="1039"/>
        <v>0</v>
      </c>
      <c r="H138" s="741">
        <f t="shared" si="877"/>
        <v>0</v>
      </c>
      <c r="I138" s="742">
        <f t="shared" si="1039"/>
        <v>0</v>
      </c>
      <c r="J138" s="741">
        <f t="shared" si="877"/>
        <v>0</v>
      </c>
      <c r="K138" s="742">
        <f t="shared" si="878"/>
        <v>0</v>
      </c>
      <c r="L138" s="741">
        <f t="shared" si="879"/>
        <v>0</v>
      </c>
      <c r="M138" s="742">
        <f t="shared" si="880"/>
        <v>5</v>
      </c>
      <c r="N138" s="741">
        <f t="shared" si="881"/>
        <v>131.85</v>
      </c>
      <c r="O138" s="742">
        <f t="shared" si="882"/>
        <v>0</v>
      </c>
      <c r="P138" s="741">
        <f t="shared" si="883"/>
        <v>0</v>
      </c>
      <c r="Q138" s="742">
        <f t="shared" si="884"/>
        <v>198</v>
      </c>
      <c r="R138" s="741">
        <f t="shared" si="885"/>
        <v>5221.26</v>
      </c>
      <c r="S138" s="742">
        <f t="shared" si="886"/>
        <v>30</v>
      </c>
      <c r="T138" s="741">
        <f t="shared" si="887"/>
        <v>791.1</v>
      </c>
      <c r="U138" s="742">
        <f t="shared" si="888"/>
        <v>0</v>
      </c>
      <c r="V138" s="741">
        <f t="shared" si="889"/>
        <v>0</v>
      </c>
      <c r="W138" s="742">
        <f t="shared" si="890"/>
        <v>0</v>
      </c>
      <c r="X138" s="741">
        <f t="shared" si="891"/>
        <v>0</v>
      </c>
      <c r="Y138" s="742">
        <f t="shared" si="892"/>
        <v>0</v>
      </c>
      <c r="Z138" s="741">
        <f t="shared" si="893"/>
        <v>0</v>
      </c>
      <c r="AA138" s="743">
        <f t="shared" si="894"/>
        <v>0</v>
      </c>
      <c r="AB138" s="744">
        <f t="shared" si="895"/>
        <v>8781.2099999999991</v>
      </c>
      <c r="AC138" s="745">
        <v>12</v>
      </c>
      <c r="AD138" s="746">
        <f t="shared" si="896"/>
        <v>105374.52</v>
      </c>
      <c r="AE138" s="747"/>
      <c r="AF138" s="741"/>
      <c r="AG138" s="746">
        <f t="shared" si="897"/>
        <v>105374.52</v>
      </c>
      <c r="AH138" s="746">
        <f t="shared" si="898"/>
        <v>31823.11</v>
      </c>
      <c r="AI138" s="746">
        <f t="shared" si="899"/>
        <v>137197.63</v>
      </c>
      <c r="AK138" s="1044"/>
      <c r="AL138" s="755" t="s">
        <v>361</v>
      </c>
      <c r="AM138" s="737">
        <f t="shared" si="1040"/>
        <v>0.5</v>
      </c>
      <c r="AN138" s="737">
        <f t="shared" si="1040"/>
        <v>5071</v>
      </c>
      <c r="AO138" s="738">
        <f t="shared" si="901"/>
        <v>5274</v>
      </c>
      <c r="AP138" s="817">
        <f t="shared" si="902"/>
        <v>2637</v>
      </c>
      <c r="AQ138" s="740">
        <f t="shared" si="903"/>
        <v>0</v>
      </c>
      <c r="AR138" s="741">
        <f t="shared" si="904"/>
        <v>0</v>
      </c>
      <c r="AS138" s="742">
        <f t="shared" si="905"/>
        <v>0</v>
      </c>
      <c r="AT138" s="741">
        <f t="shared" si="906"/>
        <v>0</v>
      </c>
      <c r="AU138" s="742">
        <f t="shared" si="907"/>
        <v>0</v>
      </c>
      <c r="AV138" s="741">
        <f t="shared" si="908"/>
        <v>0</v>
      </c>
      <c r="AW138" s="742">
        <f t="shared" si="909"/>
        <v>0</v>
      </c>
      <c r="AX138" s="741">
        <f t="shared" si="910"/>
        <v>0</v>
      </c>
      <c r="AY138" s="742">
        <f t="shared" si="911"/>
        <v>0</v>
      </c>
      <c r="AZ138" s="741">
        <f t="shared" si="912"/>
        <v>0</v>
      </c>
      <c r="BA138" s="742">
        <f t="shared" si="913"/>
        <v>199</v>
      </c>
      <c r="BB138" s="741">
        <f t="shared" si="914"/>
        <v>5247.63</v>
      </c>
      <c r="BC138" s="742">
        <f t="shared" si="915"/>
        <v>30</v>
      </c>
      <c r="BD138" s="741">
        <f t="shared" si="916"/>
        <v>791.1</v>
      </c>
      <c r="BE138" s="742">
        <f t="shared" si="917"/>
        <v>0</v>
      </c>
      <c r="BF138" s="741">
        <f t="shared" si="918"/>
        <v>0</v>
      </c>
      <c r="BG138" s="742">
        <f t="shared" si="919"/>
        <v>0</v>
      </c>
      <c r="BH138" s="741">
        <f t="shared" si="920"/>
        <v>0</v>
      </c>
      <c r="BI138" s="742">
        <f t="shared" si="921"/>
        <v>0</v>
      </c>
      <c r="BJ138" s="741">
        <f t="shared" si="922"/>
        <v>0</v>
      </c>
      <c r="BK138" s="743">
        <f t="shared" si="1032"/>
        <v>0</v>
      </c>
      <c r="BL138" s="744">
        <f t="shared" si="924"/>
        <v>8675.73</v>
      </c>
      <c r="BM138" s="745">
        <v>12</v>
      </c>
      <c r="BN138" s="746">
        <f t="shared" si="925"/>
        <v>104108.76</v>
      </c>
      <c r="BO138" s="747"/>
      <c r="BP138" s="741"/>
      <c r="BQ138" s="746">
        <f t="shared" si="926"/>
        <v>104108.76</v>
      </c>
      <c r="BR138" s="746">
        <f t="shared" si="927"/>
        <v>31440.85</v>
      </c>
      <c r="BS138" s="746">
        <f t="shared" si="928"/>
        <v>135549.60999999999</v>
      </c>
      <c r="BU138" s="1044"/>
      <c r="BV138" s="755" t="s">
        <v>361</v>
      </c>
      <c r="BW138" s="737">
        <f t="shared" si="1041"/>
        <v>1</v>
      </c>
      <c r="BX138" s="737">
        <f t="shared" si="1041"/>
        <v>5071</v>
      </c>
      <c r="BY138" s="738">
        <f t="shared" si="930"/>
        <v>5274</v>
      </c>
      <c r="BZ138" s="817">
        <f t="shared" si="931"/>
        <v>5274</v>
      </c>
      <c r="CA138" s="740">
        <f t="shared" si="932"/>
        <v>0</v>
      </c>
      <c r="CB138" s="741">
        <f t="shared" si="933"/>
        <v>0</v>
      </c>
      <c r="CC138" s="742">
        <f t="shared" si="934"/>
        <v>0</v>
      </c>
      <c r="CD138" s="741">
        <f t="shared" si="933"/>
        <v>0</v>
      </c>
      <c r="CE138" s="742">
        <f t="shared" si="935"/>
        <v>0</v>
      </c>
      <c r="CF138" s="741">
        <f t="shared" si="936"/>
        <v>0</v>
      </c>
      <c r="CG138" s="742">
        <f t="shared" si="937"/>
        <v>75</v>
      </c>
      <c r="CH138" s="741">
        <f t="shared" si="938"/>
        <v>3955.5</v>
      </c>
      <c r="CI138" s="742">
        <f t="shared" si="939"/>
        <v>0</v>
      </c>
      <c r="CJ138" s="741">
        <f t="shared" si="940"/>
        <v>0</v>
      </c>
      <c r="CK138" s="742">
        <f t="shared" si="941"/>
        <v>0</v>
      </c>
      <c r="CL138" s="741">
        <f t="shared" si="942"/>
        <v>0</v>
      </c>
      <c r="CM138" s="742">
        <f t="shared" si="943"/>
        <v>0</v>
      </c>
      <c r="CN138" s="741">
        <f t="shared" si="944"/>
        <v>0</v>
      </c>
      <c r="CO138" s="742">
        <f t="shared" si="945"/>
        <v>0</v>
      </c>
      <c r="CP138" s="741">
        <f t="shared" si="946"/>
        <v>0</v>
      </c>
      <c r="CQ138" s="742">
        <f t="shared" si="947"/>
        <v>0</v>
      </c>
      <c r="CR138" s="741">
        <f t="shared" si="948"/>
        <v>0</v>
      </c>
      <c r="CS138" s="742">
        <f t="shared" si="949"/>
        <v>0</v>
      </c>
      <c r="CT138" s="741">
        <f t="shared" si="950"/>
        <v>0</v>
      </c>
      <c r="CU138" s="743">
        <f t="shared" si="951"/>
        <v>5974.5</v>
      </c>
      <c r="CV138" s="744">
        <f t="shared" si="952"/>
        <v>15204</v>
      </c>
      <c r="CW138" s="745">
        <v>12</v>
      </c>
      <c r="CX138" s="746">
        <f t="shared" si="953"/>
        <v>182448</v>
      </c>
      <c r="CY138" s="747"/>
      <c r="CZ138" s="741"/>
      <c r="DA138" s="746">
        <f t="shared" si="954"/>
        <v>182448</v>
      </c>
      <c r="DB138" s="746">
        <f t="shared" si="955"/>
        <v>55099.3</v>
      </c>
      <c r="DC138" s="746">
        <f t="shared" si="956"/>
        <v>237547.3</v>
      </c>
      <c r="DD138" s="750"/>
      <c r="DE138" s="1044"/>
      <c r="DF138" s="755" t="s">
        <v>361</v>
      </c>
      <c r="DG138" s="737">
        <f t="shared" si="1042"/>
        <v>0</v>
      </c>
      <c r="DH138" s="737">
        <f t="shared" si="1042"/>
        <v>5071</v>
      </c>
      <c r="DI138" s="738">
        <f t="shared" si="958"/>
        <v>5274</v>
      </c>
      <c r="DJ138" s="817">
        <f t="shared" si="959"/>
        <v>0</v>
      </c>
      <c r="DK138" s="740">
        <f t="shared" si="960"/>
        <v>0</v>
      </c>
      <c r="DL138" s="741">
        <f t="shared" si="961"/>
        <v>0</v>
      </c>
      <c r="DM138" s="742">
        <f t="shared" si="962"/>
        <v>0</v>
      </c>
      <c r="DN138" s="741">
        <f t="shared" si="961"/>
        <v>0</v>
      </c>
      <c r="DO138" s="742">
        <f t="shared" si="963"/>
        <v>0</v>
      </c>
      <c r="DP138" s="741">
        <f t="shared" si="964"/>
        <v>0</v>
      </c>
      <c r="DQ138" s="742">
        <f t="shared" si="965"/>
        <v>0</v>
      </c>
      <c r="DR138" s="741">
        <f t="shared" si="966"/>
        <v>0</v>
      </c>
      <c r="DS138" s="742">
        <f t="shared" si="967"/>
        <v>0</v>
      </c>
      <c r="DT138" s="741">
        <f t="shared" si="968"/>
        <v>0</v>
      </c>
      <c r="DU138" s="742">
        <f t="shared" si="969"/>
        <v>0</v>
      </c>
      <c r="DV138" s="741">
        <f t="shared" si="970"/>
        <v>0</v>
      </c>
      <c r="DW138" s="742">
        <f t="shared" si="971"/>
        <v>0</v>
      </c>
      <c r="DX138" s="741">
        <f t="shared" si="972"/>
        <v>0</v>
      </c>
      <c r="DY138" s="742">
        <f t="shared" si="973"/>
        <v>0</v>
      </c>
      <c r="DZ138" s="741">
        <f t="shared" si="974"/>
        <v>0</v>
      </c>
      <c r="EA138" s="742">
        <f t="shared" si="975"/>
        <v>0</v>
      </c>
      <c r="EB138" s="741">
        <f t="shared" si="976"/>
        <v>0</v>
      </c>
      <c r="EC138" s="742">
        <f t="shared" si="977"/>
        <v>0</v>
      </c>
      <c r="ED138" s="741">
        <f t="shared" si="978"/>
        <v>0</v>
      </c>
      <c r="EE138" s="743">
        <f t="shared" si="1035"/>
        <v>0</v>
      </c>
      <c r="EF138" s="744">
        <f t="shared" si="980"/>
        <v>0</v>
      </c>
      <c r="EG138" s="745">
        <v>12</v>
      </c>
      <c r="EH138" s="746">
        <f t="shared" si="981"/>
        <v>0</v>
      </c>
      <c r="EI138" s="747"/>
      <c r="EJ138" s="741"/>
      <c r="EK138" s="746">
        <f t="shared" si="982"/>
        <v>0</v>
      </c>
      <c r="EL138" s="746">
        <f t="shared" si="983"/>
        <v>0</v>
      </c>
      <c r="EM138" s="746">
        <f t="shared" si="984"/>
        <v>0</v>
      </c>
      <c r="EO138" s="1044"/>
      <c r="EP138" s="755" t="s">
        <v>361</v>
      </c>
      <c r="EQ138" s="737">
        <f t="shared" si="1043"/>
        <v>0</v>
      </c>
      <c r="ER138" s="737">
        <f t="shared" si="1043"/>
        <v>5071</v>
      </c>
      <c r="ES138" s="738">
        <f t="shared" si="986"/>
        <v>5274</v>
      </c>
      <c r="ET138" s="817">
        <f t="shared" si="987"/>
        <v>0</v>
      </c>
      <c r="EU138" s="740">
        <f t="shared" si="988"/>
        <v>0</v>
      </c>
      <c r="EV138" s="741">
        <f t="shared" si="989"/>
        <v>0</v>
      </c>
      <c r="EW138" s="742">
        <f t="shared" si="990"/>
        <v>0</v>
      </c>
      <c r="EX138" s="741">
        <f t="shared" si="989"/>
        <v>0</v>
      </c>
      <c r="EY138" s="742">
        <f t="shared" si="991"/>
        <v>0</v>
      </c>
      <c r="EZ138" s="741">
        <f t="shared" si="992"/>
        <v>0</v>
      </c>
      <c r="FA138" s="742">
        <f t="shared" si="993"/>
        <v>0</v>
      </c>
      <c r="FB138" s="741">
        <f t="shared" si="994"/>
        <v>0</v>
      </c>
      <c r="FC138" s="742">
        <f t="shared" si="995"/>
        <v>0</v>
      </c>
      <c r="FD138" s="741">
        <f t="shared" si="996"/>
        <v>0</v>
      </c>
      <c r="FE138" s="742">
        <f t="shared" si="997"/>
        <v>0</v>
      </c>
      <c r="FF138" s="741">
        <f t="shared" si="998"/>
        <v>0</v>
      </c>
      <c r="FG138" s="742">
        <f t="shared" si="999"/>
        <v>0</v>
      </c>
      <c r="FH138" s="741">
        <f t="shared" si="1000"/>
        <v>0</v>
      </c>
      <c r="FI138" s="742">
        <f t="shared" si="1001"/>
        <v>0</v>
      </c>
      <c r="FJ138" s="741">
        <f t="shared" si="1002"/>
        <v>0</v>
      </c>
      <c r="FK138" s="742">
        <f t="shared" si="1003"/>
        <v>0</v>
      </c>
      <c r="FL138" s="741">
        <f t="shared" si="1004"/>
        <v>0</v>
      </c>
      <c r="FM138" s="742">
        <f t="shared" si="1005"/>
        <v>0</v>
      </c>
      <c r="FN138" s="741">
        <f t="shared" si="1006"/>
        <v>0</v>
      </c>
      <c r="FO138" s="743">
        <f t="shared" ref="FO138" si="1045">IF(((SUM(ET138:FN138))&gt;(15279*EQ138)),0,((15279*EQ138)-(SUM(ET138:FN138))))</f>
        <v>0</v>
      </c>
      <c r="FP138" s="744">
        <f t="shared" si="1008"/>
        <v>0</v>
      </c>
      <c r="FQ138" s="745">
        <v>12</v>
      </c>
      <c r="FR138" s="746">
        <f t="shared" si="1009"/>
        <v>0</v>
      </c>
      <c r="FS138" s="747"/>
      <c r="FT138" s="741"/>
      <c r="FU138" s="746">
        <f t="shared" si="1010"/>
        <v>0</v>
      </c>
      <c r="FV138" s="746">
        <f t="shared" si="1011"/>
        <v>0</v>
      </c>
      <c r="FW138" s="746">
        <f t="shared" si="1012"/>
        <v>0</v>
      </c>
      <c r="FY138" s="1044"/>
      <c r="FZ138" s="755" t="s">
        <v>361</v>
      </c>
      <c r="GA138" s="737">
        <f t="shared" si="1044"/>
        <v>2</v>
      </c>
      <c r="GB138" s="737">
        <f t="shared" si="1044"/>
        <v>5071</v>
      </c>
      <c r="GC138" s="738">
        <f t="shared" si="1014"/>
        <v>5274</v>
      </c>
      <c r="GD138" s="743">
        <f t="shared" si="1015"/>
        <v>10548</v>
      </c>
      <c r="GE138" s="743"/>
      <c r="GF138" s="737">
        <f t="shared" si="1016"/>
        <v>0</v>
      </c>
      <c r="GG138" s="743"/>
      <c r="GH138" s="737">
        <f t="shared" si="1017"/>
        <v>0</v>
      </c>
      <c r="GI138" s="743"/>
      <c r="GJ138" s="737">
        <f t="shared" si="1018"/>
        <v>0</v>
      </c>
      <c r="GK138" s="743"/>
      <c r="GL138" s="737">
        <f t="shared" si="1019"/>
        <v>4087.35</v>
      </c>
      <c r="GM138" s="743"/>
      <c r="GN138" s="737">
        <f t="shared" si="1020"/>
        <v>0</v>
      </c>
      <c r="GO138" s="743"/>
      <c r="GP138" s="737">
        <f t="shared" si="1021"/>
        <v>10468.89</v>
      </c>
      <c r="GQ138" s="743"/>
      <c r="GR138" s="737">
        <f t="shared" si="1022"/>
        <v>1582.2</v>
      </c>
      <c r="GS138" s="743"/>
      <c r="GT138" s="737">
        <f t="shared" si="1023"/>
        <v>0</v>
      </c>
      <c r="GU138" s="743"/>
      <c r="GV138" s="737">
        <f t="shared" si="1024"/>
        <v>0</v>
      </c>
      <c r="GW138" s="743"/>
      <c r="GX138" s="737">
        <f t="shared" si="1025"/>
        <v>0</v>
      </c>
      <c r="GY138" s="743">
        <f t="shared" si="1025"/>
        <v>5974.5</v>
      </c>
      <c r="GZ138" s="744">
        <f t="shared" si="1026"/>
        <v>32660.94</v>
      </c>
      <c r="HA138" s="745">
        <v>12</v>
      </c>
      <c r="HB138" s="746">
        <f t="shared" si="1027"/>
        <v>391931.28</v>
      </c>
      <c r="HC138" s="737">
        <f t="shared" si="1028"/>
        <v>0</v>
      </c>
      <c r="HD138" s="737">
        <f t="shared" si="1028"/>
        <v>0</v>
      </c>
      <c r="HE138" s="746">
        <f t="shared" si="1029"/>
        <v>391931.28</v>
      </c>
      <c r="HF138" s="746">
        <f t="shared" si="1030"/>
        <v>118363.25</v>
      </c>
      <c r="HG138" s="746">
        <f t="shared" si="1031"/>
        <v>510294.53</v>
      </c>
    </row>
    <row r="139" spans="1:215" hidden="1" x14ac:dyDescent="0.25">
      <c r="A139" s="1044"/>
      <c r="B139" s="779" t="s">
        <v>43</v>
      </c>
      <c r="C139" s="737">
        <f t="shared" si="1038"/>
        <v>0</v>
      </c>
      <c r="D139" s="737">
        <f t="shared" si="1038"/>
        <v>6449</v>
      </c>
      <c r="E139" s="738">
        <f t="shared" si="874"/>
        <v>6707</v>
      </c>
      <c r="F139" s="817">
        <f t="shared" si="875"/>
        <v>0</v>
      </c>
      <c r="G139" s="740">
        <f t="shared" si="1039"/>
        <v>0</v>
      </c>
      <c r="H139" s="741">
        <f t="shared" si="877"/>
        <v>0</v>
      </c>
      <c r="I139" s="742">
        <f t="shared" si="1039"/>
        <v>0</v>
      </c>
      <c r="J139" s="741">
        <f t="shared" si="877"/>
        <v>0</v>
      </c>
      <c r="K139" s="742">
        <f t="shared" si="878"/>
        <v>0</v>
      </c>
      <c r="L139" s="741">
        <f t="shared" si="879"/>
        <v>0</v>
      </c>
      <c r="M139" s="742">
        <f t="shared" si="880"/>
        <v>0</v>
      </c>
      <c r="N139" s="741">
        <f t="shared" si="881"/>
        <v>0</v>
      </c>
      <c r="O139" s="742">
        <f t="shared" si="882"/>
        <v>0</v>
      </c>
      <c r="P139" s="741">
        <f t="shared" si="883"/>
        <v>0</v>
      </c>
      <c r="Q139" s="742">
        <f t="shared" si="884"/>
        <v>0</v>
      </c>
      <c r="R139" s="741">
        <f t="shared" si="885"/>
        <v>0</v>
      </c>
      <c r="S139" s="742">
        <f t="shared" si="886"/>
        <v>0</v>
      </c>
      <c r="T139" s="741">
        <f t="shared" si="887"/>
        <v>0</v>
      </c>
      <c r="U139" s="742">
        <f t="shared" si="888"/>
        <v>0</v>
      </c>
      <c r="V139" s="741">
        <f t="shared" si="889"/>
        <v>0</v>
      </c>
      <c r="W139" s="742">
        <f t="shared" si="890"/>
        <v>0</v>
      </c>
      <c r="X139" s="741">
        <f t="shared" si="891"/>
        <v>0</v>
      </c>
      <c r="Y139" s="742">
        <f t="shared" si="892"/>
        <v>0</v>
      </c>
      <c r="Z139" s="741">
        <f t="shared" si="893"/>
        <v>0</v>
      </c>
      <c r="AA139" s="743">
        <f t="shared" si="894"/>
        <v>0</v>
      </c>
      <c r="AB139" s="744">
        <f t="shared" si="895"/>
        <v>0</v>
      </c>
      <c r="AC139" s="745">
        <v>12</v>
      </c>
      <c r="AD139" s="746">
        <f t="shared" si="896"/>
        <v>0</v>
      </c>
      <c r="AE139" s="747"/>
      <c r="AF139" s="741"/>
      <c r="AG139" s="746">
        <f t="shared" si="897"/>
        <v>0</v>
      </c>
      <c r="AH139" s="746">
        <f t="shared" si="898"/>
        <v>0</v>
      </c>
      <c r="AI139" s="746">
        <f t="shared" si="899"/>
        <v>0</v>
      </c>
      <c r="AK139" s="1044"/>
      <c r="AL139" s="779" t="s">
        <v>43</v>
      </c>
      <c r="AM139" s="737">
        <f t="shared" si="1040"/>
        <v>0</v>
      </c>
      <c r="AN139" s="737">
        <f t="shared" si="1040"/>
        <v>6449</v>
      </c>
      <c r="AO139" s="738">
        <f t="shared" si="901"/>
        <v>6707</v>
      </c>
      <c r="AP139" s="817">
        <f t="shared" si="902"/>
        <v>0</v>
      </c>
      <c r="AQ139" s="740">
        <f t="shared" si="903"/>
        <v>0</v>
      </c>
      <c r="AR139" s="741">
        <f t="shared" si="904"/>
        <v>0</v>
      </c>
      <c r="AS139" s="742">
        <f t="shared" si="905"/>
        <v>0</v>
      </c>
      <c r="AT139" s="741">
        <f t="shared" si="906"/>
        <v>0</v>
      </c>
      <c r="AU139" s="742">
        <f t="shared" si="907"/>
        <v>0</v>
      </c>
      <c r="AV139" s="741">
        <f t="shared" si="908"/>
        <v>0</v>
      </c>
      <c r="AW139" s="742">
        <f t="shared" si="909"/>
        <v>0</v>
      </c>
      <c r="AX139" s="741">
        <f t="shared" si="910"/>
        <v>0</v>
      </c>
      <c r="AY139" s="742">
        <f t="shared" si="911"/>
        <v>0</v>
      </c>
      <c r="AZ139" s="741">
        <f t="shared" si="912"/>
        <v>0</v>
      </c>
      <c r="BA139" s="742">
        <f t="shared" si="913"/>
        <v>0</v>
      </c>
      <c r="BB139" s="741">
        <f t="shared" si="914"/>
        <v>0</v>
      </c>
      <c r="BC139" s="742">
        <f t="shared" si="915"/>
        <v>0</v>
      </c>
      <c r="BD139" s="741">
        <f t="shared" si="916"/>
        <v>0</v>
      </c>
      <c r="BE139" s="742">
        <f t="shared" si="917"/>
        <v>0</v>
      </c>
      <c r="BF139" s="741">
        <f t="shared" si="918"/>
        <v>0</v>
      </c>
      <c r="BG139" s="742">
        <f t="shared" si="919"/>
        <v>0</v>
      </c>
      <c r="BH139" s="741">
        <f t="shared" si="920"/>
        <v>0</v>
      </c>
      <c r="BI139" s="742">
        <f t="shared" si="921"/>
        <v>0</v>
      </c>
      <c r="BJ139" s="741">
        <f t="shared" si="922"/>
        <v>0</v>
      </c>
      <c r="BK139" s="743">
        <f t="shared" si="1032"/>
        <v>0</v>
      </c>
      <c r="BL139" s="744">
        <f t="shared" si="924"/>
        <v>0</v>
      </c>
      <c r="BM139" s="745">
        <v>12</v>
      </c>
      <c r="BN139" s="746">
        <f t="shared" si="925"/>
        <v>0</v>
      </c>
      <c r="BO139" s="747"/>
      <c r="BP139" s="741"/>
      <c r="BQ139" s="746">
        <f t="shared" si="926"/>
        <v>0</v>
      </c>
      <c r="BR139" s="746">
        <f t="shared" si="927"/>
        <v>0</v>
      </c>
      <c r="BS139" s="746">
        <f t="shared" si="928"/>
        <v>0</v>
      </c>
      <c r="BU139" s="1044"/>
      <c r="BV139" s="779" t="s">
        <v>43</v>
      </c>
      <c r="BW139" s="737">
        <f t="shared" si="1041"/>
        <v>2.5</v>
      </c>
      <c r="BX139" s="737">
        <f t="shared" si="1041"/>
        <v>6449</v>
      </c>
      <c r="BY139" s="738">
        <f t="shared" si="930"/>
        <v>6707</v>
      </c>
      <c r="BZ139" s="817">
        <f t="shared" si="931"/>
        <v>16767.5</v>
      </c>
      <c r="CA139" s="740">
        <f t="shared" si="932"/>
        <v>0</v>
      </c>
      <c r="CB139" s="741">
        <f t="shared" si="933"/>
        <v>0</v>
      </c>
      <c r="CC139" s="742">
        <f t="shared" si="934"/>
        <v>0</v>
      </c>
      <c r="CD139" s="741">
        <f t="shared" si="933"/>
        <v>0</v>
      </c>
      <c r="CE139" s="742">
        <f t="shared" si="935"/>
        <v>0</v>
      </c>
      <c r="CF139" s="741">
        <f t="shared" si="936"/>
        <v>0</v>
      </c>
      <c r="CG139" s="742">
        <f t="shared" si="937"/>
        <v>0</v>
      </c>
      <c r="CH139" s="741">
        <f t="shared" si="938"/>
        <v>0</v>
      </c>
      <c r="CI139" s="742">
        <f t="shared" si="939"/>
        <v>0</v>
      </c>
      <c r="CJ139" s="741">
        <f t="shared" si="940"/>
        <v>0</v>
      </c>
      <c r="CK139" s="742">
        <f t="shared" si="941"/>
        <v>0</v>
      </c>
      <c r="CL139" s="741">
        <f t="shared" si="942"/>
        <v>0</v>
      </c>
      <c r="CM139" s="742">
        <f t="shared" si="943"/>
        <v>15</v>
      </c>
      <c r="CN139" s="741">
        <f t="shared" si="944"/>
        <v>2515.13</v>
      </c>
      <c r="CO139" s="742">
        <f t="shared" si="945"/>
        <v>0</v>
      </c>
      <c r="CP139" s="741">
        <f t="shared" si="946"/>
        <v>0</v>
      </c>
      <c r="CQ139" s="742">
        <f t="shared" si="947"/>
        <v>0</v>
      </c>
      <c r="CR139" s="741">
        <f t="shared" si="948"/>
        <v>0</v>
      </c>
      <c r="CS139" s="742">
        <f t="shared" si="949"/>
        <v>0</v>
      </c>
      <c r="CT139" s="741">
        <f t="shared" si="950"/>
        <v>0</v>
      </c>
      <c r="CU139" s="743">
        <f t="shared" si="951"/>
        <v>18899.87</v>
      </c>
      <c r="CV139" s="744">
        <f t="shared" si="952"/>
        <v>38182.5</v>
      </c>
      <c r="CW139" s="745">
        <v>12</v>
      </c>
      <c r="CX139" s="746">
        <f t="shared" si="953"/>
        <v>458190</v>
      </c>
      <c r="CY139" s="747"/>
      <c r="CZ139" s="741"/>
      <c r="DA139" s="746">
        <f t="shared" si="954"/>
        <v>458190</v>
      </c>
      <c r="DB139" s="746">
        <f t="shared" si="955"/>
        <v>138373.38</v>
      </c>
      <c r="DC139" s="746">
        <f t="shared" si="956"/>
        <v>596563.38</v>
      </c>
      <c r="DD139" s="750"/>
      <c r="DE139" s="1044"/>
      <c r="DF139" s="779" t="s">
        <v>43</v>
      </c>
      <c r="DG139" s="737">
        <f t="shared" si="1042"/>
        <v>0</v>
      </c>
      <c r="DH139" s="737">
        <f t="shared" si="1042"/>
        <v>6449</v>
      </c>
      <c r="DI139" s="738">
        <f t="shared" si="958"/>
        <v>6707</v>
      </c>
      <c r="DJ139" s="817">
        <f t="shared" si="959"/>
        <v>0</v>
      </c>
      <c r="DK139" s="740">
        <f t="shared" si="960"/>
        <v>0</v>
      </c>
      <c r="DL139" s="741">
        <f t="shared" si="961"/>
        <v>0</v>
      </c>
      <c r="DM139" s="742">
        <f t="shared" si="962"/>
        <v>0</v>
      </c>
      <c r="DN139" s="741">
        <f t="shared" si="961"/>
        <v>0</v>
      </c>
      <c r="DO139" s="742">
        <f t="shared" si="963"/>
        <v>0</v>
      </c>
      <c r="DP139" s="741">
        <f t="shared" si="964"/>
        <v>0</v>
      </c>
      <c r="DQ139" s="742">
        <f t="shared" si="965"/>
        <v>0</v>
      </c>
      <c r="DR139" s="741">
        <f t="shared" si="966"/>
        <v>0</v>
      </c>
      <c r="DS139" s="742">
        <f t="shared" si="967"/>
        <v>0</v>
      </c>
      <c r="DT139" s="741">
        <f t="shared" si="968"/>
        <v>0</v>
      </c>
      <c r="DU139" s="742">
        <f t="shared" si="969"/>
        <v>0</v>
      </c>
      <c r="DV139" s="741">
        <f t="shared" si="970"/>
        <v>0</v>
      </c>
      <c r="DW139" s="742">
        <f t="shared" si="971"/>
        <v>0</v>
      </c>
      <c r="DX139" s="741">
        <f t="shared" si="972"/>
        <v>0</v>
      </c>
      <c r="DY139" s="742">
        <f t="shared" si="973"/>
        <v>0</v>
      </c>
      <c r="DZ139" s="741">
        <f t="shared" si="974"/>
        <v>0</v>
      </c>
      <c r="EA139" s="742">
        <f t="shared" si="975"/>
        <v>0</v>
      </c>
      <c r="EB139" s="741">
        <f t="shared" si="976"/>
        <v>0</v>
      </c>
      <c r="EC139" s="742">
        <f t="shared" si="977"/>
        <v>0</v>
      </c>
      <c r="ED139" s="741">
        <f t="shared" si="978"/>
        <v>0</v>
      </c>
      <c r="EE139" s="743">
        <f t="shared" si="1035"/>
        <v>0</v>
      </c>
      <c r="EF139" s="744">
        <f t="shared" si="980"/>
        <v>0</v>
      </c>
      <c r="EG139" s="745">
        <v>12</v>
      </c>
      <c r="EH139" s="746">
        <f t="shared" si="981"/>
        <v>0</v>
      </c>
      <c r="EI139" s="747"/>
      <c r="EJ139" s="741"/>
      <c r="EK139" s="746">
        <f t="shared" si="982"/>
        <v>0</v>
      </c>
      <c r="EL139" s="746">
        <f t="shared" si="983"/>
        <v>0</v>
      </c>
      <c r="EM139" s="746">
        <f t="shared" si="984"/>
        <v>0</v>
      </c>
      <c r="EO139" s="1044"/>
      <c r="EP139" s="779" t="s">
        <v>43</v>
      </c>
      <c r="EQ139" s="737">
        <f t="shared" si="1043"/>
        <v>0</v>
      </c>
      <c r="ER139" s="737">
        <f t="shared" si="1043"/>
        <v>6449</v>
      </c>
      <c r="ES139" s="738">
        <f t="shared" si="986"/>
        <v>6707</v>
      </c>
      <c r="ET139" s="817">
        <f t="shared" si="987"/>
        <v>0</v>
      </c>
      <c r="EU139" s="740">
        <f t="shared" si="988"/>
        <v>0</v>
      </c>
      <c r="EV139" s="741">
        <f t="shared" si="989"/>
        <v>0</v>
      </c>
      <c r="EW139" s="742">
        <f t="shared" si="990"/>
        <v>0</v>
      </c>
      <c r="EX139" s="741">
        <f t="shared" si="989"/>
        <v>0</v>
      </c>
      <c r="EY139" s="742">
        <f t="shared" si="991"/>
        <v>0</v>
      </c>
      <c r="EZ139" s="741">
        <f t="shared" si="992"/>
        <v>0</v>
      </c>
      <c r="FA139" s="742">
        <f t="shared" si="993"/>
        <v>0</v>
      </c>
      <c r="FB139" s="741">
        <f t="shared" si="994"/>
        <v>0</v>
      </c>
      <c r="FC139" s="742">
        <f t="shared" si="995"/>
        <v>0</v>
      </c>
      <c r="FD139" s="741">
        <f t="shared" si="996"/>
        <v>0</v>
      </c>
      <c r="FE139" s="742">
        <f t="shared" si="997"/>
        <v>0</v>
      </c>
      <c r="FF139" s="741">
        <f t="shared" si="998"/>
        <v>0</v>
      </c>
      <c r="FG139" s="742">
        <f t="shared" si="999"/>
        <v>0</v>
      </c>
      <c r="FH139" s="741">
        <f t="shared" si="1000"/>
        <v>0</v>
      </c>
      <c r="FI139" s="742">
        <f t="shared" si="1001"/>
        <v>0</v>
      </c>
      <c r="FJ139" s="741">
        <f t="shared" si="1002"/>
        <v>0</v>
      </c>
      <c r="FK139" s="742">
        <f t="shared" si="1003"/>
        <v>0</v>
      </c>
      <c r="FL139" s="741">
        <f t="shared" si="1004"/>
        <v>0</v>
      </c>
      <c r="FM139" s="742">
        <f t="shared" si="1005"/>
        <v>0</v>
      </c>
      <c r="FN139" s="741">
        <f t="shared" si="1006"/>
        <v>0</v>
      </c>
      <c r="FO139" s="743"/>
      <c r="FP139" s="744">
        <f t="shared" si="1008"/>
        <v>0</v>
      </c>
      <c r="FQ139" s="745">
        <v>12</v>
      </c>
      <c r="FR139" s="746">
        <f t="shared" si="1009"/>
        <v>0</v>
      </c>
      <c r="FS139" s="747"/>
      <c r="FT139" s="741"/>
      <c r="FU139" s="746">
        <f t="shared" si="1010"/>
        <v>0</v>
      </c>
      <c r="FV139" s="746">
        <f t="shared" si="1011"/>
        <v>0</v>
      </c>
      <c r="FW139" s="746">
        <f t="shared" si="1012"/>
        <v>0</v>
      </c>
      <c r="FY139" s="1044"/>
      <c r="FZ139" s="779" t="s">
        <v>43</v>
      </c>
      <c r="GA139" s="737">
        <f t="shared" si="1044"/>
        <v>2.5</v>
      </c>
      <c r="GB139" s="737">
        <f t="shared" si="1044"/>
        <v>6449</v>
      </c>
      <c r="GC139" s="738">
        <f t="shared" si="1014"/>
        <v>6707</v>
      </c>
      <c r="GD139" s="743">
        <f t="shared" si="1015"/>
        <v>16767.5</v>
      </c>
      <c r="GE139" s="743"/>
      <c r="GF139" s="737">
        <f t="shared" si="1016"/>
        <v>0</v>
      </c>
      <c r="GG139" s="743"/>
      <c r="GH139" s="737">
        <f t="shared" si="1017"/>
        <v>0</v>
      </c>
      <c r="GI139" s="743"/>
      <c r="GJ139" s="737">
        <f t="shared" si="1018"/>
        <v>0</v>
      </c>
      <c r="GK139" s="743"/>
      <c r="GL139" s="737">
        <f t="shared" si="1019"/>
        <v>0</v>
      </c>
      <c r="GM139" s="743"/>
      <c r="GN139" s="737">
        <f t="shared" si="1020"/>
        <v>0</v>
      </c>
      <c r="GO139" s="743"/>
      <c r="GP139" s="737">
        <f t="shared" si="1021"/>
        <v>0</v>
      </c>
      <c r="GQ139" s="743"/>
      <c r="GR139" s="737">
        <f t="shared" si="1022"/>
        <v>2515.13</v>
      </c>
      <c r="GS139" s="743"/>
      <c r="GT139" s="737">
        <f t="shared" si="1023"/>
        <v>0</v>
      </c>
      <c r="GU139" s="743"/>
      <c r="GV139" s="737">
        <f t="shared" si="1024"/>
        <v>0</v>
      </c>
      <c r="GW139" s="743"/>
      <c r="GX139" s="737">
        <f t="shared" si="1025"/>
        <v>0</v>
      </c>
      <c r="GY139" s="743">
        <f t="shared" si="1025"/>
        <v>18899.87</v>
      </c>
      <c r="GZ139" s="744">
        <f t="shared" si="1026"/>
        <v>38182.5</v>
      </c>
      <c r="HA139" s="745">
        <v>12</v>
      </c>
      <c r="HB139" s="746">
        <f t="shared" si="1027"/>
        <v>458190</v>
      </c>
      <c r="HC139" s="737">
        <f t="shared" si="1028"/>
        <v>0</v>
      </c>
      <c r="HD139" s="737">
        <f t="shared" si="1028"/>
        <v>0</v>
      </c>
      <c r="HE139" s="746">
        <f t="shared" si="1029"/>
        <v>458190</v>
      </c>
      <c r="HF139" s="746">
        <f t="shared" si="1030"/>
        <v>138373.38</v>
      </c>
      <c r="HG139" s="746">
        <f t="shared" si="1031"/>
        <v>596563.38</v>
      </c>
    </row>
    <row r="140" spans="1:215" hidden="1" x14ac:dyDescent="0.25">
      <c r="A140" s="1044"/>
      <c r="B140" s="752"/>
      <c r="C140" s="737">
        <f t="shared" si="1038"/>
        <v>0</v>
      </c>
      <c r="D140" s="737">
        <f t="shared" si="1038"/>
        <v>0</v>
      </c>
      <c r="E140" s="738">
        <f t="shared" si="874"/>
        <v>0</v>
      </c>
      <c r="F140" s="817">
        <f t="shared" si="875"/>
        <v>0</v>
      </c>
      <c r="G140" s="740">
        <f t="shared" si="1039"/>
        <v>0</v>
      </c>
      <c r="H140" s="741">
        <f t="shared" si="877"/>
        <v>0</v>
      </c>
      <c r="I140" s="742">
        <f t="shared" si="1039"/>
        <v>0</v>
      </c>
      <c r="J140" s="741">
        <f t="shared" si="877"/>
        <v>0</v>
      </c>
      <c r="K140" s="742">
        <f t="shared" si="878"/>
        <v>0</v>
      </c>
      <c r="L140" s="741">
        <f t="shared" si="879"/>
        <v>0</v>
      </c>
      <c r="M140" s="742">
        <f t="shared" si="880"/>
        <v>0</v>
      </c>
      <c r="N140" s="741">
        <f t="shared" si="881"/>
        <v>0</v>
      </c>
      <c r="O140" s="742">
        <f t="shared" si="882"/>
        <v>0</v>
      </c>
      <c r="P140" s="741">
        <f t="shared" si="883"/>
        <v>0</v>
      </c>
      <c r="Q140" s="742">
        <f t="shared" si="884"/>
        <v>0</v>
      </c>
      <c r="R140" s="741">
        <f t="shared" si="885"/>
        <v>0</v>
      </c>
      <c r="S140" s="742">
        <f t="shared" si="886"/>
        <v>0</v>
      </c>
      <c r="T140" s="741">
        <f t="shared" si="887"/>
        <v>0</v>
      </c>
      <c r="U140" s="742">
        <f t="shared" si="888"/>
        <v>0</v>
      </c>
      <c r="V140" s="741">
        <f t="shared" si="889"/>
        <v>0</v>
      </c>
      <c r="W140" s="742">
        <f t="shared" si="890"/>
        <v>0</v>
      </c>
      <c r="X140" s="741">
        <f t="shared" si="891"/>
        <v>0</v>
      </c>
      <c r="Y140" s="742">
        <f t="shared" si="892"/>
        <v>0</v>
      </c>
      <c r="Z140" s="741">
        <f t="shared" si="893"/>
        <v>0</v>
      </c>
      <c r="AA140" s="743">
        <f t="shared" si="894"/>
        <v>0</v>
      </c>
      <c r="AB140" s="744">
        <f t="shared" si="895"/>
        <v>0</v>
      </c>
      <c r="AC140" s="745">
        <v>12</v>
      </c>
      <c r="AD140" s="746">
        <f t="shared" si="896"/>
        <v>0</v>
      </c>
      <c r="AE140" s="747"/>
      <c r="AF140" s="741"/>
      <c r="AG140" s="746">
        <f t="shared" si="897"/>
        <v>0</v>
      </c>
      <c r="AH140" s="746">
        <f t="shared" si="898"/>
        <v>0</v>
      </c>
      <c r="AI140" s="746">
        <f t="shared" si="899"/>
        <v>0</v>
      </c>
      <c r="AK140" s="1044"/>
      <c r="AL140" s="752"/>
      <c r="AM140" s="737">
        <f t="shared" si="1040"/>
        <v>0</v>
      </c>
      <c r="AN140" s="737">
        <f t="shared" si="1040"/>
        <v>0</v>
      </c>
      <c r="AO140" s="738">
        <f t="shared" si="901"/>
        <v>0</v>
      </c>
      <c r="AP140" s="817">
        <f t="shared" si="902"/>
        <v>0</v>
      </c>
      <c r="AQ140" s="740">
        <f t="shared" si="903"/>
        <v>0</v>
      </c>
      <c r="AR140" s="741">
        <f t="shared" si="904"/>
        <v>0</v>
      </c>
      <c r="AS140" s="742">
        <f t="shared" si="905"/>
        <v>0</v>
      </c>
      <c r="AT140" s="741">
        <f t="shared" si="906"/>
        <v>0</v>
      </c>
      <c r="AU140" s="742">
        <f t="shared" si="907"/>
        <v>0</v>
      </c>
      <c r="AV140" s="741">
        <f t="shared" si="908"/>
        <v>0</v>
      </c>
      <c r="AW140" s="742">
        <f t="shared" si="909"/>
        <v>0</v>
      </c>
      <c r="AX140" s="741">
        <f t="shared" si="910"/>
        <v>0</v>
      </c>
      <c r="AY140" s="742">
        <f t="shared" si="911"/>
        <v>0</v>
      </c>
      <c r="AZ140" s="741">
        <f t="shared" si="912"/>
        <v>0</v>
      </c>
      <c r="BA140" s="742">
        <f t="shared" si="913"/>
        <v>0</v>
      </c>
      <c r="BB140" s="741">
        <f t="shared" si="914"/>
        <v>0</v>
      </c>
      <c r="BC140" s="742">
        <f t="shared" si="915"/>
        <v>0</v>
      </c>
      <c r="BD140" s="741">
        <f t="shared" si="916"/>
        <v>0</v>
      </c>
      <c r="BE140" s="742">
        <f t="shared" si="917"/>
        <v>0</v>
      </c>
      <c r="BF140" s="741">
        <f t="shared" si="918"/>
        <v>0</v>
      </c>
      <c r="BG140" s="742">
        <f t="shared" si="919"/>
        <v>0</v>
      </c>
      <c r="BH140" s="741">
        <f t="shared" si="920"/>
        <v>0</v>
      </c>
      <c r="BI140" s="742">
        <f t="shared" si="921"/>
        <v>0</v>
      </c>
      <c r="BJ140" s="741">
        <f t="shared" si="922"/>
        <v>0</v>
      </c>
      <c r="BK140" s="743">
        <f t="shared" si="1032"/>
        <v>0</v>
      </c>
      <c r="BL140" s="744">
        <f t="shared" si="924"/>
        <v>0</v>
      </c>
      <c r="BM140" s="745">
        <v>12</v>
      </c>
      <c r="BN140" s="746">
        <f t="shared" si="925"/>
        <v>0</v>
      </c>
      <c r="BO140" s="747"/>
      <c r="BP140" s="741"/>
      <c r="BQ140" s="746">
        <f t="shared" si="926"/>
        <v>0</v>
      </c>
      <c r="BR140" s="746">
        <f t="shared" si="927"/>
        <v>0</v>
      </c>
      <c r="BS140" s="746">
        <f t="shared" si="928"/>
        <v>0</v>
      </c>
      <c r="BU140" s="1044"/>
      <c r="BV140" s="752"/>
      <c r="BW140" s="737">
        <f t="shared" si="1041"/>
        <v>0</v>
      </c>
      <c r="BX140" s="737">
        <f t="shared" si="1041"/>
        <v>0</v>
      </c>
      <c r="BY140" s="738">
        <f t="shared" si="930"/>
        <v>0</v>
      </c>
      <c r="BZ140" s="817">
        <f t="shared" si="931"/>
        <v>0</v>
      </c>
      <c r="CA140" s="740">
        <f t="shared" si="932"/>
        <v>0</v>
      </c>
      <c r="CB140" s="741">
        <f t="shared" si="933"/>
        <v>0</v>
      </c>
      <c r="CC140" s="742">
        <f t="shared" si="934"/>
        <v>0</v>
      </c>
      <c r="CD140" s="741">
        <f t="shared" si="933"/>
        <v>0</v>
      </c>
      <c r="CE140" s="742">
        <f t="shared" si="935"/>
        <v>0</v>
      </c>
      <c r="CF140" s="741">
        <f t="shared" si="936"/>
        <v>0</v>
      </c>
      <c r="CG140" s="742">
        <f t="shared" si="937"/>
        <v>0</v>
      </c>
      <c r="CH140" s="741">
        <f t="shared" si="938"/>
        <v>0</v>
      </c>
      <c r="CI140" s="742">
        <f t="shared" si="939"/>
        <v>0</v>
      </c>
      <c r="CJ140" s="741">
        <f t="shared" si="940"/>
        <v>0</v>
      </c>
      <c r="CK140" s="742">
        <f t="shared" si="941"/>
        <v>0</v>
      </c>
      <c r="CL140" s="741">
        <f t="shared" si="942"/>
        <v>0</v>
      </c>
      <c r="CM140" s="742">
        <f t="shared" si="943"/>
        <v>0</v>
      </c>
      <c r="CN140" s="741">
        <f t="shared" si="944"/>
        <v>0</v>
      </c>
      <c r="CO140" s="742">
        <f t="shared" si="945"/>
        <v>0</v>
      </c>
      <c r="CP140" s="741">
        <f t="shared" si="946"/>
        <v>0</v>
      </c>
      <c r="CQ140" s="742">
        <f t="shared" si="947"/>
        <v>0</v>
      </c>
      <c r="CR140" s="741">
        <f t="shared" si="948"/>
        <v>0</v>
      </c>
      <c r="CS140" s="742">
        <f t="shared" si="949"/>
        <v>0</v>
      </c>
      <c r="CT140" s="741">
        <f t="shared" si="950"/>
        <v>0</v>
      </c>
      <c r="CU140" s="743">
        <f t="shared" si="951"/>
        <v>0</v>
      </c>
      <c r="CV140" s="744">
        <f t="shared" si="952"/>
        <v>0</v>
      </c>
      <c r="CW140" s="745">
        <v>12</v>
      </c>
      <c r="CX140" s="746">
        <f t="shared" si="953"/>
        <v>0</v>
      </c>
      <c r="CY140" s="747"/>
      <c r="CZ140" s="741"/>
      <c r="DA140" s="746">
        <f t="shared" si="954"/>
        <v>0</v>
      </c>
      <c r="DB140" s="746">
        <f t="shared" si="955"/>
        <v>0</v>
      </c>
      <c r="DC140" s="746">
        <f t="shared" si="956"/>
        <v>0</v>
      </c>
      <c r="DD140" s="750"/>
      <c r="DE140" s="1044"/>
      <c r="DF140" s="752"/>
      <c r="DG140" s="737">
        <f t="shared" si="1042"/>
        <v>0</v>
      </c>
      <c r="DH140" s="737">
        <f t="shared" si="1042"/>
        <v>0</v>
      </c>
      <c r="DI140" s="738">
        <f t="shared" si="958"/>
        <v>0</v>
      </c>
      <c r="DJ140" s="817">
        <f t="shared" si="959"/>
        <v>0</v>
      </c>
      <c r="DK140" s="740">
        <f t="shared" si="960"/>
        <v>0</v>
      </c>
      <c r="DL140" s="741">
        <f t="shared" si="961"/>
        <v>0</v>
      </c>
      <c r="DM140" s="742">
        <f t="shared" si="962"/>
        <v>0</v>
      </c>
      <c r="DN140" s="741">
        <f t="shared" si="961"/>
        <v>0</v>
      </c>
      <c r="DO140" s="742">
        <f t="shared" si="963"/>
        <v>0</v>
      </c>
      <c r="DP140" s="741">
        <f t="shared" si="964"/>
        <v>0</v>
      </c>
      <c r="DQ140" s="742">
        <f t="shared" si="965"/>
        <v>0</v>
      </c>
      <c r="DR140" s="741">
        <f t="shared" si="966"/>
        <v>0</v>
      </c>
      <c r="DS140" s="742">
        <f t="shared" si="967"/>
        <v>0</v>
      </c>
      <c r="DT140" s="741">
        <f t="shared" si="968"/>
        <v>0</v>
      </c>
      <c r="DU140" s="742">
        <f t="shared" si="969"/>
        <v>0</v>
      </c>
      <c r="DV140" s="741">
        <f t="shared" si="970"/>
        <v>0</v>
      </c>
      <c r="DW140" s="742">
        <f t="shared" si="971"/>
        <v>0</v>
      </c>
      <c r="DX140" s="741">
        <f t="shared" si="972"/>
        <v>0</v>
      </c>
      <c r="DY140" s="742">
        <f t="shared" si="973"/>
        <v>0</v>
      </c>
      <c r="DZ140" s="741">
        <f t="shared" si="974"/>
        <v>0</v>
      </c>
      <c r="EA140" s="742">
        <f t="shared" si="975"/>
        <v>0</v>
      </c>
      <c r="EB140" s="741">
        <f t="shared" si="976"/>
        <v>0</v>
      </c>
      <c r="EC140" s="742">
        <f t="shared" si="977"/>
        <v>0</v>
      </c>
      <c r="ED140" s="741">
        <f t="shared" si="978"/>
        <v>0</v>
      </c>
      <c r="EE140" s="743">
        <f t="shared" si="1035"/>
        <v>0</v>
      </c>
      <c r="EF140" s="744">
        <f t="shared" si="980"/>
        <v>0</v>
      </c>
      <c r="EG140" s="745">
        <v>12</v>
      </c>
      <c r="EH140" s="746">
        <f t="shared" si="981"/>
        <v>0</v>
      </c>
      <c r="EI140" s="747"/>
      <c r="EJ140" s="741"/>
      <c r="EK140" s="746">
        <f t="shared" si="982"/>
        <v>0</v>
      </c>
      <c r="EL140" s="746">
        <f t="shared" si="983"/>
        <v>0</v>
      </c>
      <c r="EM140" s="746">
        <f t="shared" si="984"/>
        <v>0</v>
      </c>
      <c r="EO140" s="1044"/>
      <c r="EP140" s="752"/>
      <c r="EQ140" s="737">
        <f t="shared" si="1043"/>
        <v>0</v>
      </c>
      <c r="ER140" s="737">
        <f t="shared" si="1043"/>
        <v>0</v>
      </c>
      <c r="ES140" s="738">
        <f t="shared" si="986"/>
        <v>0</v>
      </c>
      <c r="ET140" s="817">
        <f t="shared" si="987"/>
        <v>0</v>
      </c>
      <c r="EU140" s="740">
        <f t="shared" si="988"/>
        <v>0</v>
      </c>
      <c r="EV140" s="741">
        <f t="shared" si="989"/>
        <v>0</v>
      </c>
      <c r="EW140" s="742">
        <f t="shared" si="990"/>
        <v>0</v>
      </c>
      <c r="EX140" s="741">
        <f t="shared" si="989"/>
        <v>0</v>
      </c>
      <c r="EY140" s="742">
        <f t="shared" si="991"/>
        <v>0</v>
      </c>
      <c r="EZ140" s="741">
        <f t="shared" si="992"/>
        <v>0</v>
      </c>
      <c r="FA140" s="742">
        <f t="shared" si="993"/>
        <v>0</v>
      </c>
      <c r="FB140" s="741">
        <f t="shared" si="994"/>
        <v>0</v>
      </c>
      <c r="FC140" s="742">
        <f t="shared" si="995"/>
        <v>0</v>
      </c>
      <c r="FD140" s="741">
        <f t="shared" si="996"/>
        <v>0</v>
      </c>
      <c r="FE140" s="742">
        <f t="shared" si="997"/>
        <v>0</v>
      </c>
      <c r="FF140" s="741">
        <f t="shared" si="998"/>
        <v>0</v>
      </c>
      <c r="FG140" s="742">
        <f t="shared" si="999"/>
        <v>0</v>
      </c>
      <c r="FH140" s="741">
        <f t="shared" si="1000"/>
        <v>0</v>
      </c>
      <c r="FI140" s="742">
        <f t="shared" si="1001"/>
        <v>0</v>
      </c>
      <c r="FJ140" s="741">
        <f t="shared" si="1002"/>
        <v>0</v>
      </c>
      <c r="FK140" s="742">
        <f t="shared" si="1003"/>
        <v>0</v>
      </c>
      <c r="FL140" s="741">
        <f t="shared" si="1004"/>
        <v>0</v>
      </c>
      <c r="FM140" s="742">
        <f t="shared" si="1005"/>
        <v>0</v>
      </c>
      <c r="FN140" s="741">
        <f t="shared" si="1006"/>
        <v>0</v>
      </c>
      <c r="FO140" s="743"/>
      <c r="FP140" s="744">
        <f t="shared" si="1008"/>
        <v>0</v>
      </c>
      <c r="FQ140" s="745">
        <v>12</v>
      </c>
      <c r="FR140" s="746">
        <f t="shared" si="1009"/>
        <v>0</v>
      </c>
      <c r="FS140" s="747"/>
      <c r="FT140" s="741"/>
      <c r="FU140" s="746">
        <f t="shared" si="1010"/>
        <v>0</v>
      </c>
      <c r="FV140" s="746">
        <f t="shared" si="1011"/>
        <v>0</v>
      </c>
      <c r="FW140" s="746">
        <f t="shared" si="1012"/>
        <v>0</v>
      </c>
      <c r="FY140" s="1044"/>
      <c r="FZ140" s="752"/>
      <c r="GA140" s="737">
        <f t="shared" si="1044"/>
        <v>0</v>
      </c>
      <c r="GB140" s="737">
        <f t="shared" si="1044"/>
        <v>0</v>
      </c>
      <c r="GC140" s="738">
        <f t="shared" si="1014"/>
        <v>0</v>
      </c>
      <c r="GD140" s="743">
        <f t="shared" si="1015"/>
        <v>0</v>
      </c>
      <c r="GE140" s="743"/>
      <c r="GF140" s="737">
        <f t="shared" si="1016"/>
        <v>0</v>
      </c>
      <c r="GG140" s="743"/>
      <c r="GH140" s="737">
        <f t="shared" si="1017"/>
        <v>0</v>
      </c>
      <c r="GI140" s="743"/>
      <c r="GJ140" s="737">
        <f t="shared" si="1018"/>
        <v>0</v>
      </c>
      <c r="GK140" s="743"/>
      <c r="GL140" s="737">
        <f t="shared" si="1019"/>
        <v>0</v>
      </c>
      <c r="GM140" s="743"/>
      <c r="GN140" s="737">
        <f t="shared" si="1020"/>
        <v>0</v>
      </c>
      <c r="GO140" s="743"/>
      <c r="GP140" s="737">
        <f t="shared" si="1021"/>
        <v>0</v>
      </c>
      <c r="GQ140" s="743"/>
      <c r="GR140" s="737">
        <f t="shared" si="1022"/>
        <v>0</v>
      </c>
      <c r="GS140" s="743"/>
      <c r="GT140" s="737">
        <f t="shared" si="1023"/>
        <v>0</v>
      </c>
      <c r="GU140" s="743"/>
      <c r="GV140" s="737">
        <f t="shared" si="1024"/>
        <v>0</v>
      </c>
      <c r="GW140" s="743"/>
      <c r="GX140" s="737">
        <f t="shared" si="1025"/>
        <v>0</v>
      </c>
      <c r="GY140" s="743">
        <f t="shared" si="1025"/>
        <v>0</v>
      </c>
      <c r="GZ140" s="744">
        <f t="shared" si="1026"/>
        <v>0</v>
      </c>
      <c r="HA140" s="745">
        <v>12</v>
      </c>
      <c r="HB140" s="746">
        <f t="shared" si="1027"/>
        <v>0</v>
      </c>
      <c r="HC140" s="737">
        <f t="shared" si="1028"/>
        <v>0</v>
      </c>
      <c r="HD140" s="737">
        <f t="shared" si="1028"/>
        <v>0</v>
      </c>
      <c r="HE140" s="746">
        <f t="shared" si="1029"/>
        <v>0</v>
      </c>
      <c r="HF140" s="746">
        <f t="shared" si="1030"/>
        <v>0</v>
      </c>
      <c r="HG140" s="746">
        <f t="shared" si="1031"/>
        <v>0</v>
      </c>
    </row>
    <row r="141" spans="1:215" hidden="1" x14ac:dyDescent="0.25">
      <c r="A141" s="1044"/>
      <c r="B141" s="752"/>
      <c r="C141" s="737">
        <f t="shared" si="1038"/>
        <v>0</v>
      </c>
      <c r="D141" s="737">
        <f t="shared" si="1038"/>
        <v>0</v>
      </c>
      <c r="E141" s="738">
        <f t="shared" si="874"/>
        <v>0</v>
      </c>
      <c r="F141" s="817">
        <f t="shared" si="875"/>
        <v>0</v>
      </c>
      <c r="G141" s="740">
        <f t="shared" si="1039"/>
        <v>0</v>
      </c>
      <c r="H141" s="741">
        <f t="shared" si="877"/>
        <v>0</v>
      </c>
      <c r="I141" s="742">
        <f t="shared" si="1039"/>
        <v>0</v>
      </c>
      <c r="J141" s="741">
        <f t="shared" si="877"/>
        <v>0</v>
      </c>
      <c r="K141" s="742">
        <f t="shared" si="878"/>
        <v>0</v>
      </c>
      <c r="L141" s="741">
        <f t="shared" si="879"/>
        <v>0</v>
      </c>
      <c r="M141" s="742">
        <f t="shared" si="880"/>
        <v>0</v>
      </c>
      <c r="N141" s="741">
        <f t="shared" si="881"/>
        <v>0</v>
      </c>
      <c r="O141" s="742">
        <f t="shared" si="882"/>
        <v>0</v>
      </c>
      <c r="P141" s="741">
        <f t="shared" si="883"/>
        <v>0</v>
      </c>
      <c r="Q141" s="742">
        <f t="shared" si="884"/>
        <v>0</v>
      </c>
      <c r="R141" s="741">
        <f t="shared" si="885"/>
        <v>0</v>
      </c>
      <c r="S141" s="742">
        <f t="shared" si="886"/>
        <v>0</v>
      </c>
      <c r="T141" s="741">
        <f t="shared" si="887"/>
        <v>0</v>
      </c>
      <c r="U141" s="742">
        <f t="shared" si="888"/>
        <v>0</v>
      </c>
      <c r="V141" s="741">
        <f t="shared" si="889"/>
        <v>0</v>
      </c>
      <c r="W141" s="742">
        <f t="shared" si="890"/>
        <v>0</v>
      </c>
      <c r="X141" s="741">
        <f t="shared" si="891"/>
        <v>0</v>
      </c>
      <c r="Y141" s="742">
        <f t="shared" si="892"/>
        <v>0</v>
      </c>
      <c r="Z141" s="741">
        <f t="shared" si="893"/>
        <v>0</v>
      </c>
      <c r="AA141" s="743">
        <f t="shared" si="894"/>
        <v>0</v>
      </c>
      <c r="AB141" s="744">
        <f t="shared" si="895"/>
        <v>0</v>
      </c>
      <c r="AC141" s="745">
        <v>12</v>
      </c>
      <c r="AD141" s="746">
        <f t="shared" si="896"/>
        <v>0</v>
      </c>
      <c r="AE141" s="747"/>
      <c r="AF141" s="741"/>
      <c r="AG141" s="746">
        <f t="shared" si="897"/>
        <v>0</v>
      </c>
      <c r="AH141" s="746">
        <f t="shared" si="898"/>
        <v>0</v>
      </c>
      <c r="AI141" s="746">
        <f t="shared" si="899"/>
        <v>0</v>
      </c>
      <c r="AK141" s="1044"/>
      <c r="AL141" s="752"/>
      <c r="AM141" s="737">
        <f t="shared" si="1040"/>
        <v>0</v>
      </c>
      <c r="AN141" s="737">
        <f t="shared" si="1040"/>
        <v>0</v>
      </c>
      <c r="AO141" s="738">
        <f t="shared" si="901"/>
        <v>0</v>
      </c>
      <c r="AP141" s="817">
        <f t="shared" si="902"/>
        <v>0</v>
      </c>
      <c r="AQ141" s="740">
        <f t="shared" si="903"/>
        <v>0</v>
      </c>
      <c r="AR141" s="741">
        <f t="shared" si="904"/>
        <v>0</v>
      </c>
      <c r="AS141" s="742">
        <f t="shared" si="905"/>
        <v>0</v>
      </c>
      <c r="AT141" s="741">
        <f t="shared" si="906"/>
        <v>0</v>
      </c>
      <c r="AU141" s="742">
        <f t="shared" si="907"/>
        <v>0</v>
      </c>
      <c r="AV141" s="741">
        <f t="shared" si="908"/>
        <v>0</v>
      </c>
      <c r="AW141" s="742">
        <f t="shared" si="909"/>
        <v>0</v>
      </c>
      <c r="AX141" s="741">
        <f t="shared" si="910"/>
        <v>0</v>
      </c>
      <c r="AY141" s="742">
        <f t="shared" si="911"/>
        <v>0</v>
      </c>
      <c r="AZ141" s="741">
        <f t="shared" si="912"/>
        <v>0</v>
      </c>
      <c r="BA141" s="742">
        <f t="shared" si="913"/>
        <v>0</v>
      </c>
      <c r="BB141" s="741">
        <f t="shared" si="914"/>
        <v>0</v>
      </c>
      <c r="BC141" s="742">
        <f t="shared" si="915"/>
        <v>0</v>
      </c>
      <c r="BD141" s="741">
        <f t="shared" si="916"/>
        <v>0</v>
      </c>
      <c r="BE141" s="742">
        <f t="shared" si="917"/>
        <v>0</v>
      </c>
      <c r="BF141" s="741">
        <f t="shared" si="918"/>
        <v>0</v>
      </c>
      <c r="BG141" s="742">
        <f t="shared" si="919"/>
        <v>0</v>
      </c>
      <c r="BH141" s="741">
        <f t="shared" si="920"/>
        <v>0</v>
      </c>
      <c r="BI141" s="742">
        <f t="shared" si="921"/>
        <v>0</v>
      </c>
      <c r="BJ141" s="741">
        <f t="shared" si="922"/>
        <v>0</v>
      </c>
      <c r="BK141" s="743">
        <f t="shared" si="1032"/>
        <v>0</v>
      </c>
      <c r="BL141" s="744">
        <f t="shared" si="924"/>
        <v>0</v>
      </c>
      <c r="BM141" s="745">
        <v>12</v>
      </c>
      <c r="BN141" s="746">
        <f t="shared" si="925"/>
        <v>0</v>
      </c>
      <c r="BO141" s="747"/>
      <c r="BP141" s="741"/>
      <c r="BQ141" s="746">
        <f t="shared" si="926"/>
        <v>0</v>
      </c>
      <c r="BR141" s="746">
        <f t="shared" si="927"/>
        <v>0</v>
      </c>
      <c r="BS141" s="746">
        <f t="shared" si="928"/>
        <v>0</v>
      </c>
      <c r="BU141" s="1044"/>
      <c r="BV141" s="752"/>
      <c r="BW141" s="737">
        <f t="shared" si="1041"/>
        <v>0</v>
      </c>
      <c r="BX141" s="737">
        <f t="shared" si="1041"/>
        <v>0</v>
      </c>
      <c r="BY141" s="738">
        <f t="shared" si="930"/>
        <v>0</v>
      </c>
      <c r="BZ141" s="817">
        <f t="shared" si="931"/>
        <v>0</v>
      </c>
      <c r="CA141" s="740">
        <f t="shared" si="932"/>
        <v>0</v>
      </c>
      <c r="CB141" s="741">
        <f t="shared" si="933"/>
        <v>0</v>
      </c>
      <c r="CC141" s="742">
        <f t="shared" si="934"/>
        <v>0</v>
      </c>
      <c r="CD141" s="741">
        <f t="shared" si="933"/>
        <v>0</v>
      </c>
      <c r="CE141" s="742">
        <f t="shared" si="935"/>
        <v>0</v>
      </c>
      <c r="CF141" s="741">
        <f t="shared" si="936"/>
        <v>0</v>
      </c>
      <c r="CG141" s="742">
        <f t="shared" si="937"/>
        <v>0</v>
      </c>
      <c r="CH141" s="741">
        <f t="shared" si="938"/>
        <v>0</v>
      </c>
      <c r="CI141" s="742">
        <f t="shared" si="939"/>
        <v>0</v>
      </c>
      <c r="CJ141" s="741">
        <f t="shared" si="940"/>
        <v>0</v>
      </c>
      <c r="CK141" s="742">
        <f t="shared" si="941"/>
        <v>0</v>
      </c>
      <c r="CL141" s="741">
        <f t="shared" si="942"/>
        <v>0</v>
      </c>
      <c r="CM141" s="742">
        <f t="shared" si="943"/>
        <v>0</v>
      </c>
      <c r="CN141" s="741">
        <f t="shared" si="944"/>
        <v>0</v>
      </c>
      <c r="CO141" s="742">
        <f t="shared" si="945"/>
        <v>0</v>
      </c>
      <c r="CP141" s="741">
        <f t="shared" si="946"/>
        <v>0</v>
      </c>
      <c r="CQ141" s="742">
        <f t="shared" si="947"/>
        <v>0</v>
      </c>
      <c r="CR141" s="741">
        <f t="shared" si="948"/>
        <v>0</v>
      </c>
      <c r="CS141" s="742">
        <f t="shared" si="949"/>
        <v>0</v>
      </c>
      <c r="CT141" s="741">
        <f t="shared" si="950"/>
        <v>0</v>
      </c>
      <c r="CU141" s="743">
        <f t="shared" si="951"/>
        <v>0</v>
      </c>
      <c r="CV141" s="744">
        <f t="shared" si="952"/>
        <v>0</v>
      </c>
      <c r="CW141" s="745">
        <v>12</v>
      </c>
      <c r="CX141" s="746">
        <f t="shared" si="953"/>
        <v>0</v>
      </c>
      <c r="CY141" s="747"/>
      <c r="CZ141" s="741"/>
      <c r="DA141" s="746">
        <f t="shared" si="954"/>
        <v>0</v>
      </c>
      <c r="DB141" s="746">
        <f t="shared" si="955"/>
        <v>0</v>
      </c>
      <c r="DC141" s="746">
        <f t="shared" si="956"/>
        <v>0</v>
      </c>
      <c r="DD141" s="750"/>
      <c r="DE141" s="1044"/>
      <c r="DF141" s="752"/>
      <c r="DG141" s="737">
        <f t="shared" si="1042"/>
        <v>0</v>
      </c>
      <c r="DH141" s="737">
        <f t="shared" si="1042"/>
        <v>0</v>
      </c>
      <c r="DI141" s="738">
        <f t="shared" si="958"/>
        <v>0</v>
      </c>
      <c r="DJ141" s="817">
        <f t="shared" si="959"/>
        <v>0</v>
      </c>
      <c r="DK141" s="740">
        <f t="shared" si="960"/>
        <v>0</v>
      </c>
      <c r="DL141" s="741">
        <f t="shared" si="961"/>
        <v>0</v>
      </c>
      <c r="DM141" s="742">
        <f t="shared" si="962"/>
        <v>0</v>
      </c>
      <c r="DN141" s="741">
        <f t="shared" si="961"/>
        <v>0</v>
      </c>
      <c r="DO141" s="742">
        <f t="shared" si="963"/>
        <v>0</v>
      </c>
      <c r="DP141" s="741">
        <f t="shared" si="964"/>
        <v>0</v>
      </c>
      <c r="DQ141" s="742">
        <f t="shared" si="965"/>
        <v>0</v>
      </c>
      <c r="DR141" s="741">
        <f t="shared" si="966"/>
        <v>0</v>
      </c>
      <c r="DS141" s="742">
        <f t="shared" si="967"/>
        <v>0</v>
      </c>
      <c r="DT141" s="741">
        <f t="shared" si="968"/>
        <v>0</v>
      </c>
      <c r="DU141" s="742">
        <f t="shared" si="969"/>
        <v>0</v>
      </c>
      <c r="DV141" s="741">
        <f t="shared" si="970"/>
        <v>0</v>
      </c>
      <c r="DW141" s="742">
        <f t="shared" si="971"/>
        <v>0</v>
      </c>
      <c r="DX141" s="741">
        <f t="shared" si="972"/>
        <v>0</v>
      </c>
      <c r="DY141" s="742">
        <f t="shared" si="973"/>
        <v>0</v>
      </c>
      <c r="DZ141" s="741">
        <f t="shared" si="974"/>
        <v>0</v>
      </c>
      <c r="EA141" s="742">
        <f t="shared" si="975"/>
        <v>0</v>
      </c>
      <c r="EB141" s="741">
        <f t="shared" si="976"/>
        <v>0</v>
      </c>
      <c r="EC141" s="742">
        <f t="shared" si="977"/>
        <v>0</v>
      </c>
      <c r="ED141" s="741">
        <f t="shared" si="978"/>
        <v>0</v>
      </c>
      <c r="EE141" s="743">
        <f t="shared" si="1035"/>
        <v>0</v>
      </c>
      <c r="EF141" s="744">
        <f t="shared" si="980"/>
        <v>0</v>
      </c>
      <c r="EG141" s="745">
        <v>12</v>
      </c>
      <c r="EH141" s="746">
        <f t="shared" si="981"/>
        <v>0</v>
      </c>
      <c r="EI141" s="747"/>
      <c r="EJ141" s="741"/>
      <c r="EK141" s="746">
        <f t="shared" si="982"/>
        <v>0</v>
      </c>
      <c r="EL141" s="746">
        <f t="shared" si="983"/>
        <v>0</v>
      </c>
      <c r="EM141" s="746">
        <f t="shared" si="984"/>
        <v>0</v>
      </c>
      <c r="EO141" s="1044"/>
      <c r="EP141" s="752"/>
      <c r="EQ141" s="737">
        <f t="shared" si="1043"/>
        <v>0</v>
      </c>
      <c r="ER141" s="737">
        <f t="shared" si="1043"/>
        <v>0</v>
      </c>
      <c r="ES141" s="738">
        <f t="shared" si="986"/>
        <v>0</v>
      </c>
      <c r="ET141" s="817">
        <f t="shared" si="987"/>
        <v>0</v>
      </c>
      <c r="EU141" s="740">
        <f t="shared" si="988"/>
        <v>0</v>
      </c>
      <c r="EV141" s="741">
        <f t="shared" si="989"/>
        <v>0</v>
      </c>
      <c r="EW141" s="742">
        <f t="shared" si="990"/>
        <v>0</v>
      </c>
      <c r="EX141" s="741">
        <f t="shared" si="989"/>
        <v>0</v>
      </c>
      <c r="EY141" s="742">
        <f t="shared" si="991"/>
        <v>0</v>
      </c>
      <c r="EZ141" s="741">
        <f t="shared" si="992"/>
        <v>0</v>
      </c>
      <c r="FA141" s="742">
        <f t="shared" si="993"/>
        <v>0</v>
      </c>
      <c r="FB141" s="741">
        <f t="shared" si="994"/>
        <v>0</v>
      </c>
      <c r="FC141" s="742">
        <f t="shared" si="995"/>
        <v>0</v>
      </c>
      <c r="FD141" s="741">
        <f t="shared" si="996"/>
        <v>0</v>
      </c>
      <c r="FE141" s="742">
        <f t="shared" si="997"/>
        <v>0</v>
      </c>
      <c r="FF141" s="741">
        <f t="shared" si="998"/>
        <v>0</v>
      </c>
      <c r="FG141" s="742">
        <f t="shared" si="999"/>
        <v>0</v>
      </c>
      <c r="FH141" s="741">
        <f t="shared" si="1000"/>
        <v>0</v>
      </c>
      <c r="FI141" s="742">
        <f t="shared" si="1001"/>
        <v>0</v>
      </c>
      <c r="FJ141" s="741">
        <f t="shared" si="1002"/>
        <v>0</v>
      </c>
      <c r="FK141" s="742">
        <f t="shared" si="1003"/>
        <v>0</v>
      </c>
      <c r="FL141" s="741">
        <f t="shared" si="1004"/>
        <v>0</v>
      </c>
      <c r="FM141" s="742">
        <f t="shared" si="1005"/>
        <v>0</v>
      </c>
      <c r="FN141" s="741">
        <f t="shared" si="1006"/>
        <v>0</v>
      </c>
      <c r="FO141" s="743"/>
      <c r="FP141" s="744">
        <f t="shared" si="1008"/>
        <v>0</v>
      </c>
      <c r="FQ141" s="745">
        <v>12</v>
      </c>
      <c r="FR141" s="746">
        <f t="shared" si="1009"/>
        <v>0</v>
      </c>
      <c r="FS141" s="747"/>
      <c r="FT141" s="741"/>
      <c r="FU141" s="746">
        <f t="shared" si="1010"/>
        <v>0</v>
      </c>
      <c r="FV141" s="746">
        <f t="shared" si="1011"/>
        <v>0</v>
      </c>
      <c r="FW141" s="746">
        <f t="shared" si="1012"/>
        <v>0</v>
      </c>
      <c r="FY141" s="1044"/>
      <c r="FZ141" s="752"/>
      <c r="GA141" s="737">
        <f t="shared" si="1044"/>
        <v>0</v>
      </c>
      <c r="GB141" s="737">
        <f t="shared" si="1044"/>
        <v>0</v>
      </c>
      <c r="GC141" s="738">
        <f t="shared" si="1014"/>
        <v>0</v>
      </c>
      <c r="GD141" s="743">
        <f t="shared" si="1015"/>
        <v>0</v>
      </c>
      <c r="GE141" s="743"/>
      <c r="GF141" s="737">
        <f t="shared" si="1016"/>
        <v>0</v>
      </c>
      <c r="GG141" s="743"/>
      <c r="GH141" s="737">
        <f t="shared" si="1017"/>
        <v>0</v>
      </c>
      <c r="GI141" s="743"/>
      <c r="GJ141" s="737">
        <f t="shared" si="1018"/>
        <v>0</v>
      </c>
      <c r="GK141" s="743"/>
      <c r="GL141" s="737">
        <f t="shared" si="1019"/>
        <v>0</v>
      </c>
      <c r="GM141" s="743"/>
      <c r="GN141" s="737">
        <f t="shared" si="1020"/>
        <v>0</v>
      </c>
      <c r="GO141" s="743"/>
      <c r="GP141" s="737">
        <f t="shared" si="1021"/>
        <v>0</v>
      </c>
      <c r="GQ141" s="743"/>
      <c r="GR141" s="737">
        <f t="shared" si="1022"/>
        <v>0</v>
      </c>
      <c r="GS141" s="743"/>
      <c r="GT141" s="737">
        <f t="shared" si="1023"/>
        <v>0</v>
      </c>
      <c r="GU141" s="743"/>
      <c r="GV141" s="737">
        <f t="shared" si="1024"/>
        <v>0</v>
      </c>
      <c r="GW141" s="743"/>
      <c r="GX141" s="737">
        <f t="shared" si="1025"/>
        <v>0</v>
      </c>
      <c r="GY141" s="743">
        <f t="shared" si="1025"/>
        <v>0</v>
      </c>
      <c r="GZ141" s="744">
        <f t="shared" si="1026"/>
        <v>0</v>
      </c>
      <c r="HA141" s="745">
        <v>12</v>
      </c>
      <c r="HB141" s="746">
        <f t="shared" si="1027"/>
        <v>0</v>
      </c>
      <c r="HC141" s="737">
        <f t="shared" si="1028"/>
        <v>0</v>
      </c>
      <c r="HD141" s="737">
        <f t="shared" si="1028"/>
        <v>0</v>
      </c>
      <c r="HE141" s="746">
        <f t="shared" si="1029"/>
        <v>0</v>
      </c>
      <c r="HF141" s="746">
        <f t="shared" si="1030"/>
        <v>0</v>
      </c>
      <c r="HG141" s="746">
        <f t="shared" si="1031"/>
        <v>0</v>
      </c>
    </row>
    <row r="142" spans="1:215" ht="15.75" hidden="1" x14ac:dyDescent="0.25">
      <c r="A142" s="1044"/>
      <c r="B142" s="760" t="s">
        <v>685</v>
      </c>
      <c r="C142" s="772"/>
      <c r="D142" s="773"/>
      <c r="E142" s="726"/>
      <c r="F142" s="734"/>
      <c r="G142" s="762"/>
      <c r="H142" s="732"/>
      <c r="I142" s="763"/>
      <c r="J142" s="732"/>
      <c r="K142" s="763"/>
      <c r="L142" s="732"/>
      <c r="M142" s="763"/>
      <c r="N142" s="732"/>
      <c r="O142" s="763"/>
      <c r="P142" s="732"/>
      <c r="Q142" s="763"/>
      <c r="R142" s="732"/>
      <c r="S142" s="763"/>
      <c r="T142" s="732"/>
      <c r="U142" s="763"/>
      <c r="V142" s="732"/>
      <c r="W142" s="763"/>
      <c r="X142" s="732"/>
      <c r="Y142" s="763"/>
      <c r="Z142" s="732"/>
      <c r="AA142" s="775"/>
      <c r="AB142" s="775"/>
      <c r="AC142" s="775"/>
      <c r="AD142" s="775"/>
      <c r="AE142" s="775"/>
      <c r="AF142" s="775"/>
      <c r="AG142" s="775"/>
      <c r="AH142" s="776"/>
      <c r="AI142" s="777"/>
      <c r="AK142" s="1044"/>
      <c r="AL142" s="760" t="s">
        <v>685</v>
      </c>
      <c r="AM142" s="772"/>
      <c r="AN142" s="773"/>
      <c r="AO142" s="726"/>
      <c r="AP142" s="734"/>
      <c r="AQ142" s="762"/>
      <c r="AR142" s="732"/>
      <c r="AS142" s="763"/>
      <c r="AT142" s="732"/>
      <c r="AU142" s="763"/>
      <c r="AV142" s="732"/>
      <c r="AW142" s="763"/>
      <c r="AX142" s="732"/>
      <c r="AY142" s="763"/>
      <c r="AZ142" s="732"/>
      <c r="BA142" s="763"/>
      <c r="BB142" s="732"/>
      <c r="BC142" s="763"/>
      <c r="BD142" s="732"/>
      <c r="BE142" s="763"/>
      <c r="BF142" s="732"/>
      <c r="BG142" s="763"/>
      <c r="BH142" s="732"/>
      <c r="BI142" s="763"/>
      <c r="BJ142" s="732"/>
      <c r="BK142" s="775"/>
      <c r="BL142" s="775"/>
      <c r="BM142" s="775"/>
      <c r="BN142" s="775"/>
      <c r="BO142" s="775"/>
      <c r="BP142" s="775"/>
      <c r="BQ142" s="775"/>
      <c r="BR142" s="776"/>
      <c r="BS142" s="777"/>
      <c r="BU142" s="1044"/>
      <c r="BV142" s="760" t="s">
        <v>685</v>
      </c>
      <c r="BW142" s="772"/>
      <c r="BX142" s="773"/>
      <c r="BY142" s="726"/>
      <c r="BZ142" s="734"/>
      <c r="CA142" s="762"/>
      <c r="CB142" s="732"/>
      <c r="CC142" s="763"/>
      <c r="CD142" s="732"/>
      <c r="CE142" s="763"/>
      <c r="CF142" s="732"/>
      <c r="CG142" s="763"/>
      <c r="CH142" s="732"/>
      <c r="CI142" s="763"/>
      <c r="CJ142" s="732"/>
      <c r="CK142" s="763"/>
      <c r="CL142" s="732"/>
      <c r="CM142" s="763"/>
      <c r="CN142" s="732"/>
      <c r="CO142" s="763"/>
      <c r="CP142" s="732"/>
      <c r="CQ142" s="763"/>
      <c r="CR142" s="732"/>
      <c r="CS142" s="763"/>
      <c r="CT142" s="732"/>
      <c r="CU142" s="775"/>
      <c r="CV142" s="775"/>
      <c r="CW142" s="775"/>
      <c r="CX142" s="775"/>
      <c r="CY142" s="775"/>
      <c r="CZ142" s="775"/>
      <c r="DA142" s="775"/>
      <c r="DB142" s="776"/>
      <c r="DC142" s="777"/>
      <c r="DE142" s="1044"/>
      <c r="DF142" s="760" t="s">
        <v>685</v>
      </c>
      <c r="DG142" s="772"/>
      <c r="DH142" s="773"/>
      <c r="DI142" s="726"/>
      <c r="DJ142" s="734"/>
      <c r="DK142" s="762"/>
      <c r="DL142" s="732"/>
      <c r="DM142" s="763"/>
      <c r="DN142" s="732"/>
      <c r="DO142" s="763"/>
      <c r="DP142" s="732"/>
      <c r="DQ142" s="763"/>
      <c r="DR142" s="732"/>
      <c r="DS142" s="763"/>
      <c r="DT142" s="732"/>
      <c r="DU142" s="763"/>
      <c r="DV142" s="732"/>
      <c r="DW142" s="763"/>
      <c r="DX142" s="732"/>
      <c r="DY142" s="763"/>
      <c r="DZ142" s="732"/>
      <c r="EA142" s="763"/>
      <c r="EB142" s="732"/>
      <c r="EC142" s="763"/>
      <c r="ED142" s="732"/>
      <c r="EE142" s="775"/>
      <c r="EF142" s="775"/>
      <c r="EG142" s="775"/>
      <c r="EH142" s="775"/>
      <c r="EI142" s="775"/>
      <c r="EJ142" s="775"/>
      <c r="EK142" s="775"/>
      <c r="EL142" s="776"/>
      <c r="EM142" s="777"/>
      <c r="EO142" s="1044"/>
      <c r="EP142" s="760" t="s">
        <v>685</v>
      </c>
      <c r="EQ142" s="772"/>
      <c r="ER142" s="773"/>
      <c r="ES142" s="726"/>
      <c r="ET142" s="734"/>
      <c r="EU142" s="762"/>
      <c r="EV142" s="732"/>
      <c r="EW142" s="763"/>
      <c r="EX142" s="732"/>
      <c r="EY142" s="763"/>
      <c r="EZ142" s="732"/>
      <c r="FA142" s="763"/>
      <c r="FB142" s="732"/>
      <c r="FC142" s="763"/>
      <c r="FD142" s="732"/>
      <c r="FE142" s="763"/>
      <c r="FF142" s="732"/>
      <c r="FG142" s="763"/>
      <c r="FH142" s="732"/>
      <c r="FI142" s="763"/>
      <c r="FJ142" s="732"/>
      <c r="FK142" s="763"/>
      <c r="FL142" s="732"/>
      <c r="FM142" s="763"/>
      <c r="FN142" s="732"/>
      <c r="FO142" s="775"/>
      <c r="FP142" s="775"/>
      <c r="FQ142" s="775"/>
      <c r="FR142" s="775"/>
      <c r="FS142" s="775"/>
      <c r="FT142" s="775"/>
      <c r="FU142" s="775"/>
      <c r="FV142" s="776"/>
      <c r="FW142" s="777"/>
      <c r="FY142" s="1044"/>
      <c r="FZ142" s="760" t="s">
        <v>685</v>
      </c>
      <c r="GA142" s="772"/>
      <c r="GB142" s="773"/>
      <c r="GC142" s="726"/>
      <c r="GD142" s="734">
        <f>F142+AP142+BZ142+DJ142+ET142</f>
        <v>0</v>
      </c>
      <c r="GE142" s="734"/>
      <c r="GF142" s="732"/>
      <c r="GG142" s="734"/>
      <c r="GH142" s="732"/>
      <c r="GI142" s="734"/>
      <c r="GJ142" s="732"/>
      <c r="GK142" s="734"/>
      <c r="GL142" s="732"/>
      <c r="GM142" s="734"/>
      <c r="GN142" s="732"/>
      <c r="GO142" s="734"/>
      <c r="GP142" s="732"/>
      <c r="GQ142" s="734"/>
      <c r="GR142" s="732"/>
      <c r="GS142" s="734"/>
      <c r="GT142" s="732"/>
      <c r="GU142" s="734"/>
      <c r="GV142" s="732"/>
      <c r="GW142" s="734"/>
      <c r="GX142" s="774"/>
      <c r="GY142" s="775"/>
      <c r="GZ142" s="775"/>
      <c r="HA142" s="775"/>
      <c r="HB142" s="775"/>
      <c r="HC142" s="775"/>
      <c r="HD142" s="775"/>
      <c r="HE142" s="775"/>
      <c r="HF142" s="776"/>
      <c r="HG142" s="777"/>
    </row>
    <row r="143" spans="1:215" ht="38.25" hidden="1" x14ac:dyDescent="0.25">
      <c r="A143" s="1044"/>
      <c r="B143" s="753" t="s">
        <v>523</v>
      </c>
      <c r="C143" s="737">
        <f>C57</f>
        <v>2.5</v>
      </c>
      <c r="D143" s="737">
        <f>D57</f>
        <v>4411</v>
      </c>
      <c r="E143" s="738">
        <f t="shared" ref="E143:E163" si="1046">ROUNDUP(D143*1.04,0)</f>
        <v>4588</v>
      </c>
      <c r="F143" s="817">
        <f t="shared" ref="F143:F163" si="1047">C143*E143</f>
        <v>11470</v>
      </c>
      <c r="G143" s="740">
        <f>ROUND(G57,1)</f>
        <v>0</v>
      </c>
      <c r="H143" s="741">
        <f t="shared" ref="H143:J163" si="1048">$F143*G143/100</f>
        <v>0</v>
      </c>
      <c r="I143" s="742">
        <f>ROUND(I57,1)</f>
        <v>0</v>
      </c>
      <c r="J143" s="741">
        <f t="shared" si="1048"/>
        <v>0</v>
      </c>
      <c r="K143" s="742">
        <f t="shared" ref="K143:K163" si="1049">ROUND(K57,1)</f>
        <v>0</v>
      </c>
      <c r="L143" s="741">
        <f t="shared" ref="L143:L163" si="1050">$F143*K143/100</f>
        <v>0</v>
      </c>
      <c r="M143" s="742">
        <f t="shared" ref="M143:M163" si="1051">ROUND(M57,1)</f>
        <v>0</v>
      </c>
      <c r="N143" s="741">
        <f t="shared" ref="N143:N163" si="1052">$F143*M143/100</f>
        <v>0</v>
      </c>
      <c r="O143" s="742">
        <f t="shared" ref="O143:O163" si="1053">ROUND(O57,1)</f>
        <v>0</v>
      </c>
      <c r="P143" s="741">
        <f t="shared" ref="P143:P163" si="1054">$F143*O143/100</f>
        <v>0</v>
      </c>
      <c r="Q143" s="742">
        <f t="shared" ref="Q143:Q163" si="1055">ROUND(Q57,1)</f>
        <v>0</v>
      </c>
      <c r="R143" s="741">
        <f t="shared" ref="R143:R163" si="1056">$F143*Q143/100</f>
        <v>0</v>
      </c>
      <c r="S143" s="742">
        <f t="shared" ref="S143:S163" si="1057">ROUND(S57,1)</f>
        <v>0</v>
      </c>
      <c r="T143" s="741">
        <f t="shared" ref="T143:T163" si="1058">$F143*S143/100</f>
        <v>0</v>
      </c>
      <c r="U143" s="742">
        <f t="shared" ref="U143:U163" si="1059">ROUND(U57,1)</f>
        <v>0</v>
      </c>
      <c r="V143" s="741">
        <f t="shared" ref="V143:V163" si="1060">$F143*U143/100</f>
        <v>0</v>
      </c>
      <c r="W143" s="742">
        <f t="shared" ref="W143:W163" si="1061">ROUND(W57,1)</f>
        <v>0</v>
      </c>
      <c r="X143" s="741">
        <f t="shared" ref="X143:X163" si="1062">$F143*W143/100</f>
        <v>0</v>
      </c>
      <c r="Y143" s="742">
        <f t="shared" ref="Y143:Y163" si="1063">ROUND(Y57,1)</f>
        <v>0</v>
      </c>
      <c r="Z143" s="741">
        <f t="shared" ref="Z143:Z163" si="1064">$F143*Y143/100</f>
        <v>0</v>
      </c>
      <c r="AA143" s="743">
        <f t="shared" ref="AA143:AA163" si="1065">IF(((SUM(F143:Z143))&gt;(15279*C143)),0,((15279*C143)-(SUM(F143:Z143))))</f>
        <v>26727.5</v>
      </c>
      <c r="AB143" s="744">
        <f t="shared" ref="AB143:AB163" si="1066">F143+H143+J143+L143+N143+P143+R143+T143+V143+X143+Z143+AA143</f>
        <v>38197.5</v>
      </c>
      <c r="AC143" s="745">
        <v>12</v>
      </c>
      <c r="AD143" s="746">
        <f t="shared" ref="AD143:AD163" si="1067">AB143*AC143</f>
        <v>458370</v>
      </c>
      <c r="AE143" s="747"/>
      <c r="AF143" s="741"/>
      <c r="AG143" s="746">
        <f t="shared" ref="AG143:AG163" si="1068">AD143+AE143+AF143</f>
        <v>458370</v>
      </c>
      <c r="AH143" s="746">
        <f t="shared" ref="AH143:AH163" si="1069">AG143*0.302</f>
        <v>138427.74</v>
      </c>
      <c r="AI143" s="746">
        <f t="shared" ref="AI143:AI163" si="1070">AG143+AH143</f>
        <v>596797.74</v>
      </c>
      <c r="AK143" s="1044"/>
      <c r="AL143" s="753" t="s">
        <v>523</v>
      </c>
      <c r="AM143" s="737">
        <f>AM57</f>
        <v>2</v>
      </c>
      <c r="AN143" s="737">
        <f>AN57</f>
        <v>4411</v>
      </c>
      <c r="AO143" s="738">
        <f t="shared" ref="AO143:AO163" si="1071">ROUNDUP(AN143*1.04,0)</f>
        <v>4588</v>
      </c>
      <c r="AP143" s="817">
        <f t="shared" ref="AP143:AP163" si="1072">AM143*AO143</f>
        <v>9176</v>
      </c>
      <c r="AQ143" s="740">
        <f t="shared" ref="AQ143:AQ163" si="1073">ROUND(AQ57,1)</f>
        <v>0</v>
      </c>
      <c r="AR143" s="741">
        <f t="shared" ref="AR143:AR163" si="1074">$AP143*AQ143/100</f>
        <v>0</v>
      </c>
      <c r="AS143" s="742">
        <f t="shared" ref="AS143:AS163" si="1075">ROUND(AS57,1)</f>
        <v>0</v>
      </c>
      <c r="AT143" s="741">
        <f t="shared" ref="AT143:AT163" si="1076">$AP143*AS143/100</f>
        <v>0</v>
      </c>
      <c r="AU143" s="742">
        <f t="shared" ref="AU143:AU163" si="1077">ROUND(AU57,1)</f>
        <v>0</v>
      </c>
      <c r="AV143" s="741">
        <f t="shared" ref="AV143:AV163" si="1078">$AP143*AU143/100</f>
        <v>0</v>
      </c>
      <c r="AW143" s="742">
        <f t="shared" ref="AW143:AW163" si="1079">ROUND(AW57,1)</f>
        <v>0</v>
      </c>
      <c r="AX143" s="741">
        <f t="shared" ref="AX143:AX163" si="1080">$AP143*AW143/100</f>
        <v>0</v>
      </c>
      <c r="AY143" s="742">
        <f t="shared" ref="AY143:AY163" si="1081">ROUND(AY57,1)</f>
        <v>0</v>
      </c>
      <c r="AZ143" s="741">
        <f t="shared" ref="AZ143:AZ163" si="1082">$AP143*AY143/100</f>
        <v>0</v>
      </c>
      <c r="BA143" s="742">
        <f t="shared" ref="BA143:BA163" si="1083">ROUND(BA57,1)</f>
        <v>0</v>
      </c>
      <c r="BB143" s="741">
        <f t="shared" ref="BB143:BB163" si="1084">$AP143*BA143/100</f>
        <v>0</v>
      </c>
      <c r="BC143" s="742">
        <f t="shared" ref="BC143:BC163" si="1085">ROUND(BC57,1)</f>
        <v>0</v>
      </c>
      <c r="BD143" s="741">
        <f t="shared" ref="BD143:BD163" si="1086">$AP143*BC143/100</f>
        <v>0</v>
      </c>
      <c r="BE143" s="742">
        <f t="shared" ref="BE143:BE163" si="1087">ROUND(BE57,1)</f>
        <v>0</v>
      </c>
      <c r="BF143" s="741">
        <f t="shared" ref="BF143:BF163" si="1088">$AP143*BE143/100</f>
        <v>0</v>
      </c>
      <c r="BG143" s="742">
        <f t="shared" ref="BG143:BG163" si="1089">ROUND(BG57,1)</f>
        <v>0</v>
      </c>
      <c r="BH143" s="741">
        <f t="shared" ref="BH143:BH163" si="1090">$AP143*BG143/100</f>
        <v>0</v>
      </c>
      <c r="BI143" s="742">
        <f t="shared" ref="BI143:BI163" si="1091">ROUND(BI57,1)</f>
        <v>0</v>
      </c>
      <c r="BJ143" s="741">
        <f t="shared" ref="BJ143:BJ163" si="1092">$AP143*BI143/100</f>
        <v>0</v>
      </c>
      <c r="BK143" s="743">
        <f t="shared" ref="BK143:BK148" si="1093">IF(((SUM(AP143:BJ143))&gt;(15279*AM143)),0,((15279*AM143)-(SUM(AP143:BJ143))))</f>
        <v>21382</v>
      </c>
      <c r="BL143" s="744">
        <f t="shared" ref="BL143:BL163" si="1094">AP143+AR143+AT143+AV143+AX143+AZ143+BB143+BD143+BF143+BH143+BJ143+BK143</f>
        <v>30558</v>
      </c>
      <c r="BM143" s="745">
        <v>12</v>
      </c>
      <c r="BN143" s="746">
        <f t="shared" ref="BN143:BN163" si="1095">BL143*BM143</f>
        <v>366696</v>
      </c>
      <c r="BO143" s="747"/>
      <c r="BP143" s="741"/>
      <c r="BQ143" s="746">
        <f t="shared" ref="BQ143:BQ163" si="1096">BN143+BO143+BP143</f>
        <v>366696</v>
      </c>
      <c r="BR143" s="746">
        <f t="shared" ref="BR143:BR163" si="1097">BQ143*0.302</f>
        <v>110742.19</v>
      </c>
      <c r="BS143" s="746">
        <f t="shared" ref="BS143:BS163" si="1098">BQ143+BR143</f>
        <v>477438.19</v>
      </c>
      <c r="BU143" s="1044"/>
      <c r="BV143" s="753" t="s">
        <v>523</v>
      </c>
      <c r="BW143" s="737">
        <f>BW57</f>
        <v>4.5</v>
      </c>
      <c r="BX143" s="737">
        <f>BX57</f>
        <v>4411</v>
      </c>
      <c r="BY143" s="738">
        <f t="shared" ref="BY143:BY163" si="1099">ROUNDUP(BX143*1.04,0)</f>
        <v>4588</v>
      </c>
      <c r="BZ143" s="817">
        <f t="shared" ref="BZ143:BZ163" si="1100">BW143*BY143</f>
        <v>20646</v>
      </c>
      <c r="CA143" s="740">
        <f t="shared" ref="CA143:CA163" si="1101">ROUND(CA57,1)</f>
        <v>0</v>
      </c>
      <c r="CB143" s="741">
        <f t="shared" ref="CB143:CD163" si="1102">$BZ143*CA143/100</f>
        <v>0</v>
      </c>
      <c r="CC143" s="742">
        <f t="shared" ref="CC143:CC163" si="1103">ROUND(CC57,1)</f>
        <v>0</v>
      </c>
      <c r="CD143" s="741">
        <f t="shared" si="1102"/>
        <v>0</v>
      </c>
      <c r="CE143" s="742">
        <f t="shared" ref="CE143:CE163" si="1104">ROUND(CE57,1)</f>
        <v>0</v>
      </c>
      <c r="CF143" s="741">
        <f t="shared" ref="CF143:CF163" si="1105">$BZ143*CE143/100</f>
        <v>0</v>
      </c>
      <c r="CG143" s="742">
        <f t="shared" ref="CG143:CG163" si="1106">ROUND(CG57,1)</f>
        <v>0</v>
      </c>
      <c r="CH143" s="741">
        <f t="shared" ref="CH143:CH163" si="1107">$BZ143*CG143/100</f>
        <v>0</v>
      </c>
      <c r="CI143" s="742">
        <f t="shared" ref="CI143:CI163" si="1108">ROUND(CI57,1)</f>
        <v>0</v>
      </c>
      <c r="CJ143" s="741">
        <f t="shared" ref="CJ143:CJ163" si="1109">$BZ143*CI143/100</f>
        <v>0</v>
      </c>
      <c r="CK143" s="742">
        <f t="shared" ref="CK143:CK163" si="1110">ROUND(CK57,1)</f>
        <v>0</v>
      </c>
      <c r="CL143" s="741">
        <f t="shared" ref="CL143:CL163" si="1111">$BZ143*CK143/100</f>
        <v>0</v>
      </c>
      <c r="CM143" s="742">
        <f t="shared" ref="CM143:CM163" si="1112">ROUND(CM57,1)</f>
        <v>0</v>
      </c>
      <c r="CN143" s="741">
        <f t="shared" ref="CN143:CN163" si="1113">$BZ143*CM143/100</f>
        <v>0</v>
      </c>
      <c r="CO143" s="742">
        <f t="shared" ref="CO143:CO163" si="1114">ROUND(CO57,1)</f>
        <v>0</v>
      </c>
      <c r="CP143" s="741">
        <f t="shared" ref="CP143:CP163" si="1115">$BZ143*CO143/100</f>
        <v>0</v>
      </c>
      <c r="CQ143" s="742">
        <f t="shared" ref="CQ143:CQ163" si="1116">ROUND(CQ57,1)</f>
        <v>0</v>
      </c>
      <c r="CR143" s="741">
        <f t="shared" ref="CR143:CR163" si="1117">$BZ143*CQ143/100</f>
        <v>0</v>
      </c>
      <c r="CS143" s="742">
        <f t="shared" ref="CS143:CS163" si="1118">ROUND(CS57,1)</f>
        <v>0</v>
      </c>
      <c r="CT143" s="741">
        <f t="shared" ref="CT143:CT163" si="1119">$BZ143*CS143/100</f>
        <v>0</v>
      </c>
      <c r="CU143" s="743">
        <f t="shared" ref="CU143:CU157" si="1120">IF(((SUM(BZ143:CT143))&gt;(15279*BW143)),0,((15279*BW143)-(SUM(BZ143:CT143))))</f>
        <v>48109.5</v>
      </c>
      <c r="CV143" s="744">
        <f t="shared" ref="CV143:CV163" si="1121">BZ143+CB143+CD143+CF143+CH143+CJ143+CL143+CN143+CP143+CR143+CT143+CU143</f>
        <v>68755.5</v>
      </c>
      <c r="CW143" s="745">
        <v>12</v>
      </c>
      <c r="CX143" s="746">
        <f t="shared" ref="CX143:CX163" si="1122">CV143*CW143</f>
        <v>825066</v>
      </c>
      <c r="CY143" s="747"/>
      <c r="CZ143" s="741"/>
      <c r="DA143" s="746">
        <f t="shared" ref="DA143:DA163" si="1123">CX143+CY143+CZ143</f>
        <v>825066</v>
      </c>
      <c r="DB143" s="746">
        <f t="shared" ref="DB143:DB163" si="1124">DA143*0.302</f>
        <v>249169.93</v>
      </c>
      <c r="DC143" s="746">
        <f t="shared" ref="DC143:DC163" si="1125">DA143+DB143</f>
        <v>1074235.93</v>
      </c>
      <c r="DD143" s="750"/>
      <c r="DE143" s="1044"/>
      <c r="DF143" s="753" t="s">
        <v>523</v>
      </c>
      <c r="DG143" s="737">
        <f>DG57</f>
        <v>0.8</v>
      </c>
      <c r="DH143" s="737">
        <f>DH57</f>
        <v>4411</v>
      </c>
      <c r="DI143" s="738">
        <f t="shared" ref="DI143:DI163" si="1126">ROUNDUP(DH143*1.04,0)</f>
        <v>4588</v>
      </c>
      <c r="DJ143" s="817">
        <f t="shared" ref="DJ143:DJ163" si="1127">DG143*DI143</f>
        <v>3670.4</v>
      </c>
      <c r="DK143" s="740">
        <f t="shared" ref="DK143:DK163" si="1128">ROUND(DK57,1)</f>
        <v>0</v>
      </c>
      <c r="DL143" s="741">
        <f t="shared" ref="DL143:DN163" si="1129">$DJ143*DK143/100</f>
        <v>0</v>
      </c>
      <c r="DM143" s="742">
        <f t="shared" ref="DM143:DM163" si="1130">ROUND(DM57,1)</f>
        <v>0</v>
      </c>
      <c r="DN143" s="741">
        <f t="shared" si="1129"/>
        <v>0</v>
      </c>
      <c r="DO143" s="742">
        <f t="shared" ref="DO143:DO163" si="1131">ROUND(DO57,1)</f>
        <v>0</v>
      </c>
      <c r="DP143" s="741">
        <f t="shared" ref="DP143:DP163" si="1132">$DJ143*DO143/100</f>
        <v>0</v>
      </c>
      <c r="DQ143" s="742">
        <f t="shared" ref="DQ143:DQ163" si="1133">ROUND(DQ57,1)</f>
        <v>0</v>
      </c>
      <c r="DR143" s="741">
        <f t="shared" ref="DR143:DR163" si="1134">$DJ143*DQ143/100</f>
        <v>0</v>
      </c>
      <c r="DS143" s="742">
        <f t="shared" ref="DS143:DS163" si="1135">ROUND(DS57,1)</f>
        <v>0</v>
      </c>
      <c r="DT143" s="741">
        <f t="shared" ref="DT143:DT163" si="1136">$DJ143*DS143/100</f>
        <v>0</v>
      </c>
      <c r="DU143" s="742">
        <f t="shared" ref="DU143:DU163" si="1137">ROUND(DU57,1)</f>
        <v>0</v>
      </c>
      <c r="DV143" s="741">
        <f t="shared" ref="DV143:DV163" si="1138">$DJ143*DU143/100</f>
        <v>0</v>
      </c>
      <c r="DW143" s="742">
        <f t="shared" ref="DW143:DW163" si="1139">ROUND(DW57,1)</f>
        <v>0</v>
      </c>
      <c r="DX143" s="741">
        <f t="shared" ref="DX143:DX163" si="1140">$DJ143*DW143/100</f>
        <v>0</v>
      </c>
      <c r="DY143" s="742">
        <f t="shared" ref="DY143:DY163" si="1141">ROUND(DY57,1)</f>
        <v>0</v>
      </c>
      <c r="DZ143" s="741">
        <f t="shared" ref="DZ143:DZ163" si="1142">$DJ143*DY143/100</f>
        <v>0</v>
      </c>
      <c r="EA143" s="742">
        <f t="shared" ref="EA143:EA163" si="1143">ROUND(EA57,1)</f>
        <v>0</v>
      </c>
      <c r="EB143" s="741">
        <f t="shared" ref="EB143:EB163" si="1144">$DJ143*EA143/100</f>
        <v>0</v>
      </c>
      <c r="EC143" s="742">
        <f t="shared" ref="EC143:EC163" si="1145">ROUND(EC57,1)</f>
        <v>0</v>
      </c>
      <c r="ED143" s="741">
        <f t="shared" ref="ED143:ED163" si="1146">$DJ143*EC143/100</f>
        <v>0</v>
      </c>
      <c r="EE143" s="743">
        <f t="shared" ref="EE143:EE148" si="1147">IF(((SUM(DJ143:ED143))&gt;(15279*DG143)),0,((15279*DG143)-(SUM(DJ143:ED143))))</f>
        <v>8552.7999999999993</v>
      </c>
      <c r="EF143" s="744">
        <f t="shared" ref="EF143:EF163" si="1148">DJ143+DL143+DN143+DP143+DR143+DT143+DV143+DX143+DZ143+EB143+ED143+EE143</f>
        <v>12223.2</v>
      </c>
      <c r="EG143" s="745">
        <v>12</v>
      </c>
      <c r="EH143" s="746">
        <f t="shared" ref="EH143:EH163" si="1149">EF143*EG143</f>
        <v>146678.39999999999</v>
      </c>
      <c r="EI143" s="747"/>
      <c r="EJ143" s="741"/>
      <c r="EK143" s="746">
        <f t="shared" ref="EK143:EK163" si="1150">EH143+EI143+EJ143</f>
        <v>146678.39999999999</v>
      </c>
      <c r="EL143" s="746">
        <f t="shared" ref="EL143:EL163" si="1151">EK143*0.302</f>
        <v>44296.88</v>
      </c>
      <c r="EM143" s="746">
        <f t="shared" ref="EM143:EM163" si="1152">EK143+EL143</f>
        <v>190975.28</v>
      </c>
      <c r="EO143" s="1044"/>
      <c r="EP143" s="753" t="s">
        <v>523</v>
      </c>
      <c r="EQ143" s="737">
        <f>EQ57</f>
        <v>0</v>
      </c>
      <c r="ER143" s="737">
        <f>ER57</f>
        <v>4411</v>
      </c>
      <c r="ES143" s="738">
        <f t="shared" ref="ES143:ES163" si="1153">ROUNDUP(ER143*1.04,0)</f>
        <v>4588</v>
      </c>
      <c r="ET143" s="817">
        <f t="shared" ref="ET143:ET163" si="1154">EQ143*ES143</f>
        <v>0</v>
      </c>
      <c r="EU143" s="740">
        <f t="shared" ref="EU143:EU163" si="1155">ROUND(EU57,1)</f>
        <v>0</v>
      </c>
      <c r="EV143" s="741">
        <f t="shared" ref="EV143:EX163" si="1156">$ET143*EU143/100</f>
        <v>0</v>
      </c>
      <c r="EW143" s="742">
        <f t="shared" ref="EW143:EW163" si="1157">ROUND(EW57,1)</f>
        <v>0</v>
      </c>
      <c r="EX143" s="741">
        <f t="shared" si="1156"/>
        <v>0</v>
      </c>
      <c r="EY143" s="742">
        <f t="shared" ref="EY143:EY163" si="1158">ROUND(EY57,1)</f>
        <v>0</v>
      </c>
      <c r="EZ143" s="741">
        <f t="shared" ref="EZ143:EZ163" si="1159">$ET143*EY143/100</f>
        <v>0</v>
      </c>
      <c r="FA143" s="742">
        <f t="shared" ref="FA143:FA163" si="1160">ROUND(FA57,1)</f>
        <v>0</v>
      </c>
      <c r="FB143" s="741">
        <f t="shared" ref="FB143:FB163" si="1161">$ET143*FA143/100</f>
        <v>0</v>
      </c>
      <c r="FC143" s="742">
        <f t="shared" ref="FC143:FC163" si="1162">ROUND(FC57,1)</f>
        <v>0</v>
      </c>
      <c r="FD143" s="741">
        <f t="shared" ref="FD143:FD163" si="1163">$ET143*FC143/100</f>
        <v>0</v>
      </c>
      <c r="FE143" s="742">
        <f t="shared" ref="FE143:FE163" si="1164">ROUND(FE57,1)</f>
        <v>0</v>
      </c>
      <c r="FF143" s="741">
        <f t="shared" ref="FF143:FF163" si="1165">$ET143*FE143/100</f>
        <v>0</v>
      </c>
      <c r="FG143" s="742">
        <f t="shared" ref="FG143:FG163" si="1166">ROUND(FG57,1)</f>
        <v>0</v>
      </c>
      <c r="FH143" s="741">
        <f t="shared" ref="FH143:FH163" si="1167">$ET143*FG143/100</f>
        <v>0</v>
      </c>
      <c r="FI143" s="742">
        <f t="shared" ref="FI143:FI163" si="1168">ROUND(FI57,1)</f>
        <v>0</v>
      </c>
      <c r="FJ143" s="741">
        <f t="shared" ref="FJ143:FJ163" si="1169">$ET143*FI143/100</f>
        <v>0</v>
      </c>
      <c r="FK143" s="742">
        <f t="shared" ref="FK143:FK163" si="1170">ROUND(FK57,1)</f>
        <v>0</v>
      </c>
      <c r="FL143" s="741">
        <f t="shared" ref="FL143:FL163" si="1171">$ET143*FK143/100</f>
        <v>0</v>
      </c>
      <c r="FM143" s="742">
        <f t="shared" ref="FM143:FM163" si="1172">ROUND(FM57,1)</f>
        <v>0</v>
      </c>
      <c r="FN143" s="741">
        <f t="shared" ref="FN143:FN163" si="1173">$ET143*FM143/100</f>
        <v>0</v>
      </c>
      <c r="FO143" s="743">
        <f t="shared" ref="FO143:FO146" si="1174">IF(((SUM(ET143:FN143))&gt;(15279*EQ143)),0,((15279*EQ143)-(SUM(ET143:FN143))))</f>
        <v>0</v>
      </c>
      <c r="FP143" s="744">
        <f t="shared" ref="FP143:FP163" si="1175">ET143+EV143+EX143+EZ143+FB143+FD143+FF143+FH143+FJ143+FL143+FN143+FO143</f>
        <v>0</v>
      </c>
      <c r="FQ143" s="745">
        <v>12</v>
      </c>
      <c r="FR143" s="746">
        <f t="shared" ref="FR143:FR163" si="1176">FP143*FQ143</f>
        <v>0</v>
      </c>
      <c r="FS143" s="747"/>
      <c r="FT143" s="741"/>
      <c r="FU143" s="746">
        <f t="shared" ref="FU143:FU163" si="1177">FR143+FS143+FT143</f>
        <v>0</v>
      </c>
      <c r="FV143" s="746">
        <f t="shared" ref="FV143:FV163" si="1178">FU143*0.302</f>
        <v>0</v>
      </c>
      <c r="FW143" s="746">
        <f t="shared" ref="FW143:FW163" si="1179">FU143+FV143</f>
        <v>0</v>
      </c>
      <c r="FY143" s="1044"/>
      <c r="FZ143" s="753" t="s">
        <v>523</v>
      </c>
      <c r="GA143" s="737">
        <f>GA57</f>
        <v>9.8000000000000007</v>
      </c>
      <c r="GB143" s="737">
        <f>GB57</f>
        <v>4411</v>
      </c>
      <c r="GC143" s="738">
        <f t="shared" ref="GC143:GC163" si="1180">ROUNDUP(GB143*1.04,0)</f>
        <v>4588</v>
      </c>
      <c r="GD143" s="743">
        <f t="shared" ref="GD143:GD163" si="1181">F143+AP143+BZ143+DJ143+ET143</f>
        <v>44962.400000000001</v>
      </c>
      <c r="GE143" s="743"/>
      <c r="GF143" s="737">
        <f t="shared" ref="GF143:GF163" si="1182">H143+AR143+CB143+DL143+EV143</f>
        <v>0</v>
      </c>
      <c r="GG143" s="743"/>
      <c r="GH143" s="737">
        <f t="shared" ref="GH143:GH163" si="1183">J143+AT143+CD143+DN143+EX143</f>
        <v>0</v>
      </c>
      <c r="GI143" s="743"/>
      <c r="GJ143" s="737">
        <f t="shared" ref="GJ143:GJ163" si="1184">L143+AV143+CF143+DP143+EZ143</f>
        <v>0</v>
      </c>
      <c r="GK143" s="743"/>
      <c r="GL143" s="737">
        <f t="shared" ref="GL143:GL163" si="1185">N143+AX143+CH143+DR143+FB143</f>
        <v>0</v>
      </c>
      <c r="GM143" s="743"/>
      <c r="GN143" s="737">
        <f t="shared" ref="GN143:GN163" si="1186">P143+AZ143+CJ143+DT143+FD143</f>
        <v>0</v>
      </c>
      <c r="GO143" s="743"/>
      <c r="GP143" s="737">
        <f t="shared" ref="GP143:GP163" si="1187">R143+BB143+CL143+DV143+FF143</f>
        <v>0</v>
      </c>
      <c r="GQ143" s="743"/>
      <c r="GR143" s="737">
        <f t="shared" ref="GR143:GR163" si="1188">T143+BD143+CN143+DX143+FH143</f>
        <v>0</v>
      </c>
      <c r="GS143" s="743"/>
      <c r="GT143" s="737">
        <f t="shared" ref="GT143:GT163" si="1189">V143+BF143+CP143+DZ143+FJ143</f>
        <v>0</v>
      </c>
      <c r="GU143" s="743"/>
      <c r="GV143" s="737">
        <f t="shared" ref="GV143:GV163" si="1190">X143+BH143+CR143+EB143+FL143</f>
        <v>0</v>
      </c>
      <c r="GW143" s="743"/>
      <c r="GX143" s="737">
        <f t="shared" ref="GX143:GY163" si="1191">Z143+BJ143+CT143+ED143+FN143</f>
        <v>0</v>
      </c>
      <c r="GY143" s="743">
        <f t="shared" si="1191"/>
        <v>104771.8</v>
      </c>
      <c r="GZ143" s="744">
        <f t="shared" ref="GZ143:GZ163" si="1192">GD143+GF143+GH143+GJ143+GL143+GN143+GP143+GR143+GT143+GV143+GX143+GY143</f>
        <v>149734.20000000001</v>
      </c>
      <c r="HA143" s="745">
        <v>12</v>
      </c>
      <c r="HB143" s="746">
        <f t="shared" ref="HB143:HB163" si="1193">GZ143*HA143</f>
        <v>1796810.4</v>
      </c>
      <c r="HC143" s="737">
        <f t="shared" ref="HC143:HD163" si="1194">AE143+BO143+CY143+EI143+FS143</f>
        <v>0</v>
      </c>
      <c r="HD143" s="737">
        <f t="shared" si="1194"/>
        <v>0</v>
      </c>
      <c r="HE143" s="746">
        <f t="shared" ref="HE143:HE163" si="1195">HB143+HC143+HD143</f>
        <v>1796810.4</v>
      </c>
      <c r="HF143" s="746">
        <f t="shared" ref="HF143:HF163" si="1196">HE143*0.302</f>
        <v>542636.74</v>
      </c>
      <c r="HG143" s="746">
        <f t="shared" ref="HG143:HG163" si="1197">HE143+HF143</f>
        <v>2339447.14</v>
      </c>
    </row>
    <row r="144" spans="1:215" ht="15.75" hidden="1" x14ac:dyDescent="0.25">
      <c r="A144" s="1044"/>
      <c r="B144" s="753" t="s">
        <v>524</v>
      </c>
      <c r="C144" s="818">
        <f>C58</f>
        <v>6</v>
      </c>
      <c r="D144" s="737">
        <f>D58</f>
        <v>4169</v>
      </c>
      <c r="E144" s="738">
        <f t="shared" si="1046"/>
        <v>4336</v>
      </c>
      <c r="F144" s="817">
        <f t="shared" si="1047"/>
        <v>26016</v>
      </c>
      <c r="G144" s="740">
        <f>ROUND(G58,1)</f>
        <v>0</v>
      </c>
      <c r="H144" s="741">
        <f t="shared" si="1048"/>
        <v>0</v>
      </c>
      <c r="I144" s="742">
        <f>ROUND(I58,1)</f>
        <v>0</v>
      </c>
      <c r="J144" s="741">
        <f t="shared" si="1048"/>
        <v>0</v>
      </c>
      <c r="K144" s="742">
        <f t="shared" si="1049"/>
        <v>0</v>
      </c>
      <c r="L144" s="741">
        <f t="shared" si="1050"/>
        <v>0</v>
      </c>
      <c r="M144" s="742">
        <f t="shared" si="1051"/>
        <v>0</v>
      </c>
      <c r="N144" s="741">
        <f t="shared" si="1052"/>
        <v>0</v>
      </c>
      <c r="O144" s="742">
        <f t="shared" si="1053"/>
        <v>0</v>
      </c>
      <c r="P144" s="741">
        <f t="shared" si="1054"/>
        <v>0</v>
      </c>
      <c r="Q144" s="742">
        <f t="shared" si="1055"/>
        <v>0</v>
      </c>
      <c r="R144" s="741">
        <f t="shared" si="1056"/>
        <v>0</v>
      </c>
      <c r="S144" s="742">
        <f t="shared" si="1057"/>
        <v>0</v>
      </c>
      <c r="T144" s="741">
        <f t="shared" si="1058"/>
        <v>0</v>
      </c>
      <c r="U144" s="742">
        <f t="shared" si="1059"/>
        <v>0</v>
      </c>
      <c r="V144" s="741">
        <f t="shared" si="1060"/>
        <v>0</v>
      </c>
      <c r="W144" s="742">
        <f t="shared" si="1061"/>
        <v>0</v>
      </c>
      <c r="X144" s="741">
        <f t="shared" si="1062"/>
        <v>0</v>
      </c>
      <c r="Y144" s="742">
        <f t="shared" si="1063"/>
        <v>0</v>
      </c>
      <c r="Z144" s="741">
        <f t="shared" si="1064"/>
        <v>0</v>
      </c>
      <c r="AA144" s="743">
        <f t="shared" si="1065"/>
        <v>65658</v>
      </c>
      <c r="AB144" s="744">
        <f t="shared" si="1066"/>
        <v>91674</v>
      </c>
      <c r="AC144" s="745">
        <v>12</v>
      </c>
      <c r="AD144" s="746">
        <f t="shared" si="1067"/>
        <v>1100088</v>
      </c>
      <c r="AE144" s="747">
        <f>C144*1009.76*12</f>
        <v>72702.720000000001</v>
      </c>
      <c r="AF144" s="782">
        <f t="shared" ref="AF144:AF146" si="1198">AD144*0.085</f>
        <v>93507.48</v>
      </c>
      <c r="AG144" s="746">
        <f t="shared" si="1068"/>
        <v>1266298.2</v>
      </c>
      <c r="AH144" s="746">
        <f t="shared" si="1069"/>
        <v>382422.06</v>
      </c>
      <c r="AI144" s="746">
        <f t="shared" si="1070"/>
        <v>1648720.26</v>
      </c>
      <c r="AK144" s="1044"/>
      <c r="AL144" s="753" t="s">
        <v>524</v>
      </c>
      <c r="AM144" s="783">
        <f>AM58</f>
        <v>3.67</v>
      </c>
      <c r="AN144" s="737">
        <f>AN58</f>
        <v>4169</v>
      </c>
      <c r="AO144" s="738">
        <f t="shared" si="1071"/>
        <v>4336</v>
      </c>
      <c r="AP144" s="817">
        <f t="shared" si="1072"/>
        <v>15913.12</v>
      </c>
      <c r="AQ144" s="740">
        <f t="shared" si="1073"/>
        <v>0</v>
      </c>
      <c r="AR144" s="741">
        <f t="shared" si="1074"/>
        <v>0</v>
      </c>
      <c r="AS144" s="742">
        <f t="shared" si="1075"/>
        <v>0</v>
      </c>
      <c r="AT144" s="741">
        <f t="shared" si="1076"/>
        <v>0</v>
      </c>
      <c r="AU144" s="742">
        <f t="shared" si="1077"/>
        <v>0</v>
      </c>
      <c r="AV144" s="741">
        <f t="shared" si="1078"/>
        <v>0</v>
      </c>
      <c r="AW144" s="742">
        <f t="shared" si="1079"/>
        <v>0</v>
      </c>
      <c r="AX144" s="741">
        <f t="shared" si="1080"/>
        <v>0</v>
      </c>
      <c r="AY144" s="742">
        <f t="shared" si="1081"/>
        <v>0</v>
      </c>
      <c r="AZ144" s="741">
        <f t="shared" si="1082"/>
        <v>0</v>
      </c>
      <c r="BA144" s="742">
        <f t="shared" si="1083"/>
        <v>0</v>
      </c>
      <c r="BB144" s="741">
        <f t="shared" si="1084"/>
        <v>0</v>
      </c>
      <c r="BC144" s="742">
        <f t="shared" si="1085"/>
        <v>0</v>
      </c>
      <c r="BD144" s="741">
        <f t="shared" si="1086"/>
        <v>0</v>
      </c>
      <c r="BE144" s="742">
        <f t="shared" si="1087"/>
        <v>0</v>
      </c>
      <c r="BF144" s="741">
        <f t="shared" si="1088"/>
        <v>0</v>
      </c>
      <c r="BG144" s="742">
        <f t="shared" si="1089"/>
        <v>0</v>
      </c>
      <c r="BH144" s="741">
        <f t="shared" si="1090"/>
        <v>0</v>
      </c>
      <c r="BI144" s="742">
        <f t="shared" si="1091"/>
        <v>0</v>
      </c>
      <c r="BJ144" s="741">
        <f t="shared" si="1092"/>
        <v>0</v>
      </c>
      <c r="BK144" s="743">
        <f t="shared" si="1093"/>
        <v>40160.81</v>
      </c>
      <c r="BL144" s="744">
        <f t="shared" si="1094"/>
        <v>56073.93</v>
      </c>
      <c r="BM144" s="745">
        <v>12</v>
      </c>
      <c r="BN144" s="746">
        <f t="shared" si="1095"/>
        <v>672887.16</v>
      </c>
      <c r="BO144" s="747">
        <f>AM144*1009.76*12</f>
        <v>44469.83</v>
      </c>
      <c r="BP144" s="782">
        <f t="shared" ref="BP144:BP146" si="1199">BN144*0.085</f>
        <v>57195.41</v>
      </c>
      <c r="BQ144" s="746">
        <f t="shared" si="1096"/>
        <v>774552.4</v>
      </c>
      <c r="BR144" s="746">
        <f t="shared" si="1097"/>
        <v>233914.82</v>
      </c>
      <c r="BS144" s="746">
        <f t="shared" si="1098"/>
        <v>1008467.22</v>
      </c>
      <c r="BU144" s="1044"/>
      <c r="BV144" s="753" t="s">
        <v>524</v>
      </c>
      <c r="BW144" s="737">
        <f>BW58</f>
        <v>20</v>
      </c>
      <c r="BX144" s="737">
        <f>BX58</f>
        <v>4169</v>
      </c>
      <c r="BY144" s="738">
        <f t="shared" si="1099"/>
        <v>4336</v>
      </c>
      <c r="BZ144" s="817">
        <f t="shared" si="1100"/>
        <v>86720</v>
      </c>
      <c r="CA144" s="740">
        <f t="shared" si="1101"/>
        <v>0</v>
      </c>
      <c r="CB144" s="741">
        <f t="shared" si="1102"/>
        <v>0</v>
      </c>
      <c r="CC144" s="742">
        <f t="shared" si="1103"/>
        <v>0</v>
      </c>
      <c r="CD144" s="741">
        <f t="shared" si="1102"/>
        <v>0</v>
      </c>
      <c r="CE144" s="742">
        <f t="shared" si="1104"/>
        <v>0</v>
      </c>
      <c r="CF144" s="741">
        <f t="shared" si="1105"/>
        <v>0</v>
      </c>
      <c r="CG144" s="742">
        <f t="shared" si="1106"/>
        <v>0</v>
      </c>
      <c r="CH144" s="741">
        <f t="shared" si="1107"/>
        <v>0</v>
      </c>
      <c r="CI144" s="742">
        <f t="shared" si="1108"/>
        <v>0</v>
      </c>
      <c r="CJ144" s="741">
        <f t="shared" si="1109"/>
        <v>0</v>
      </c>
      <c r="CK144" s="742">
        <f t="shared" si="1110"/>
        <v>0</v>
      </c>
      <c r="CL144" s="741">
        <f t="shared" si="1111"/>
        <v>0</v>
      </c>
      <c r="CM144" s="742">
        <f t="shared" si="1112"/>
        <v>0</v>
      </c>
      <c r="CN144" s="741">
        <f t="shared" si="1113"/>
        <v>0</v>
      </c>
      <c r="CO144" s="742">
        <f t="shared" si="1114"/>
        <v>0</v>
      </c>
      <c r="CP144" s="741">
        <f t="shared" si="1115"/>
        <v>0</v>
      </c>
      <c r="CQ144" s="742">
        <f t="shared" si="1116"/>
        <v>0</v>
      </c>
      <c r="CR144" s="741">
        <f t="shared" si="1117"/>
        <v>0</v>
      </c>
      <c r="CS144" s="742">
        <f t="shared" si="1118"/>
        <v>0</v>
      </c>
      <c r="CT144" s="741">
        <f t="shared" si="1119"/>
        <v>0</v>
      </c>
      <c r="CU144" s="743">
        <f t="shared" si="1120"/>
        <v>218860</v>
      </c>
      <c r="CV144" s="744">
        <f t="shared" si="1121"/>
        <v>305580</v>
      </c>
      <c r="CW144" s="745">
        <v>12</v>
      </c>
      <c r="CX144" s="746">
        <f t="shared" si="1122"/>
        <v>3666960</v>
      </c>
      <c r="CY144" s="747">
        <f>BW144*1009.76*12</f>
        <v>242342.39999999999</v>
      </c>
      <c r="CZ144" s="782">
        <f t="shared" ref="CZ144:CZ146" si="1200">CX144*0.085</f>
        <v>311691.59999999998</v>
      </c>
      <c r="DA144" s="746">
        <f t="shared" si="1123"/>
        <v>4220994</v>
      </c>
      <c r="DB144" s="746">
        <f t="shared" si="1124"/>
        <v>1274740.19</v>
      </c>
      <c r="DC144" s="746">
        <f t="shared" si="1125"/>
        <v>5495734.1900000004</v>
      </c>
      <c r="DD144" s="750"/>
      <c r="DE144" s="1044"/>
      <c r="DF144" s="753" t="s">
        <v>524</v>
      </c>
      <c r="DG144" s="737">
        <f>DG58</f>
        <v>3</v>
      </c>
      <c r="DH144" s="737">
        <f>DH58</f>
        <v>4169</v>
      </c>
      <c r="DI144" s="738">
        <f t="shared" si="1126"/>
        <v>4336</v>
      </c>
      <c r="DJ144" s="817">
        <f t="shared" si="1127"/>
        <v>13008</v>
      </c>
      <c r="DK144" s="740">
        <f t="shared" si="1128"/>
        <v>0</v>
      </c>
      <c r="DL144" s="741">
        <f t="shared" si="1129"/>
        <v>0</v>
      </c>
      <c r="DM144" s="742">
        <f t="shared" si="1130"/>
        <v>0</v>
      </c>
      <c r="DN144" s="741">
        <f t="shared" si="1129"/>
        <v>0</v>
      </c>
      <c r="DO144" s="742">
        <f t="shared" si="1131"/>
        <v>0</v>
      </c>
      <c r="DP144" s="741">
        <f t="shared" si="1132"/>
        <v>0</v>
      </c>
      <c r="DQ144" s="742">
        <f t="shared" si="1133"/>
        <v>0</v>
      </c>
      <c r="DR144" s="741">
        <f t="shared" si="1134"/>
        <v>0</v>
      </c>
      <c r="DS144" s="742">
        <f t="shared" si="1135"/>
        <v>0</v>
      </c>
      <c r="DT144" s="741">
        <f t="shared" si="1136"/>
        <v>0</v>
      </c>
      <c r="DU144" s="742">
        <f t="shared" si="1137"/>
        <v>0</v>
      </c>
      <c r="DV144" s="741">
        <f t="shared" si="1138"/>
        <v>0</v>
      </c>
      <c r="DW144" s="742">
        <f t="shared" si="1139"/>
        <v>0</v>
      </c>
      <c r="DX144" s="741">
        <f t="shared" si="1140"/>
        <v>0</v>
      </c>
      <c r="DY144" s="742">
        <f t="shared" si="1141"/>
        <v>0</v>
      </c>
      <c r="DZ144" s="741">
        <f t="shared" si="1142"/>
        <v>0</v>
      </c>
      <c r="EA144" s="742">
        <f t="shared" si="1143"/>
        <v>0</v>
      </c>
      <c r="EB144" s="741">
        <f t="shared" si="1144"/>
        <v>0</v>
      </c>
      <c r="EC144" s="742">
        <f t="shared" si="1145"/>
        <v>0</v>
      </c>
      <c r="ED144" s="741">
        <f t="shared" si="1146"/>
        <v>0</v>
      </c>
      <c r="EE144" s="743">
        <f t="shared" si="1147"/>
        <v>32829</v>
      </c>
      <c r="EF144" s="744">
        <f t="shared" si="1148"/>
        <v>45837</v>
      </c>
      <c r="EG144" s="745">
        <v>12</v>
      </c>
      <c r="EH144" s="746">
        <f t="shared" si="1149"/>
        <v>550044</v>
      </c>
      <c r="EI144" s="747">
        <f>DG144*1009.76*12</f>
        <v>36351.360000000001</v>
      </c>
      <c r="EJ144" s="782">
        <f t="shared" ref="EJ144:EJ146" si="1201">EH144*0.085</f>
        <v>46753.74</v>
      </c>
      <c r="EK144" s="746">
        <f t="shared" si="1150"/>
        <v>633149.1</v>
      </c>
      <c r="EL144" s="746">
        <f t="shared" si="1151"/>
        <v>191211.03</v>
      </c>
      <c r="EM144" s="746">
        <f t="shared" si="1152"/>
        <v>824360.13</v>
      </c>
      <c r="EO144" s="1044"/>
      <c r="EP144" s="753" t="s">
        <v>524</v>
      </c>
      <c r="EQ144" s="737">
        <f>EQ58</f>
        <v>0</v>
      </c>
      <c r="ER144" s="737">
        <f>ER58</f>
        <v>4169</v>
      </c>
      <c r="ES144" s="738">
        <f t="shared" si="1153"/>
        <v>4336</v>
      </c>
      <c r="ET144" s="817">
        <f t="shared" si="1154"/>
        <v>0</v>
      </c>
      <c r="EU144" s="740">
        <f t="shared" si="1155"/>
        <v>0</v>
      </c>
      <c r="EV144" s="741">
        <f t="shared" si="1156"/>
        <v>0</v>
      </c>
      <c r="EW144" s="742">
        <f t="shared" si="1157"/>
        <v>0</v>
      </c>
      <c r="EX144" s="741">
        <f t="shared" si="1156"/>
        <v>0</v>
      </c>
      <c r="EY144" s="742">
        <f t="shared" si="1158"/>
        <v>0</v>
      </c>
      <c r="EZ144" s="741">
        <f t="shared" si="1159"/>
        <v>0</v>
      </c>
      <c r="FA144" s="742">
        <f t="shared" si="1160"/>
        <v>0</v>
      </c>
      <c r="FB144" s="741">
        <f t="shared" si="1161"/>
        <v>0</v>
      </c>
      <c r="FC144" s="742">
        <f t="shared" si="1162"/>
        <v>0</v>
      </c>
      <c r="FD144" s="741">
        <f t="shared" si="1163"/>
        <v>0</v>
      </c>
      <c r="FE144" s="742">
        <f t="shared" si="1164"/>
        <v>0</v>
      </c>
      <c r="FF144" s="741">
        <f t="shared" si="1165"/>
        <v>0</v>
      </c>
      <c r="FG144" s="742">
        <f t="shared" si="1166"/>
        <v>0</v>
      </c>
      <c r="FH144" s="741">
        <f t="shared" si="1167"/>
        <v>0</v>
      </c>
      <c r="FI144" s="742">
        <f t="shared" si="1168"/>
        <v>0</v>
      </c>
      <c r="FJ144" s="741">
        <f t="shared" si="1169"/>
        <v>0</v>
      </c>
      <c r="FK144" s="742">
        <f t="shared" si="1170"/>
        <v>0</v>
      </c>
      <c r="FL144" s="741">
        <f t="shared" si="1171"/>
        <v>0</v>
      </c>
      <c r="FM144" s="742">
        <f t="shared" si="1172"/>
        <v>0</v>
      </c>
      <c r="FN144" s="741">
        <f t="shared" si="1173"/>
        <v>0</v>
      </c>
      <c r="FO144" s="743">
        <f t="shared" si="1174"/>
        <v>0</v>
      </c>
      <c r="FP144" s="744">
        <f t="shared" si="1175"/>
        <v>0</v>
      </c>
      <c r="FQ144" s="745">
        <v>12</v>
      </c>
      <c r="FR144" s="746">
        <f t="shared" si="1176"/>
        <v>0</v>
      </c>
      <c r="FS144" s="747">
        <f>EQ144*1009.76*12</f>
        <v>0</v>
      </c>
      <c r="FT144" s="782">
        <f t="shared" ref="FT144:FT146" si="1202">FR144*0.085</f>
        <v>0</v>
      </c>
      <c r="FU144" s="746">
        <f t="shared" si="1177"/>
        <v>0</v>
      </c>
      <c r="FV144" s="746">
        <f t="shared" si="1178"/>
        <v>0</v>
      </c>
      <c r="FW144" s="746">
        <f t="shared" si="1179"/>
        <v>0</v>
      </c>
      <c r="FY144" s="1044"/>
      <c r="FZ144" s="753" t="s">
        <v>524</v>
      </c>
      <c r="GA144" s="737">
        <f>GA58</f>
        <v>32.67</v>
      </c>
      <c r="GB144" s="737">
        <f>GB58</f>
        <v>4169</v>
      </c>
      <c r="GC144" s="738">
        <f t="shared" si="1180"/>
        <v>4336</v>
      </c>
      <c r="GD144" s="743">
        <f t="shared" si="1181"/>
        <v>141657.12</v>
      </c>
      <c r="GE144" s="743"/>
      <c r="GF144" s="737">
        <f t="shared" si="1182"/>
        <v>0</v>
      </c>
      <c r="GG144" s="743"/>
      <c r="GH144" s="737">
        <f t="shared" si="1183"/>
        <v>0</v>
      </c>
      <c r="GI144" s="743"/>
      <c r="GJ144" s="737">
        <f t="shared" si="1184"/>
        <v>0</v>
      </c>
      <c r="GK144" s="743"/>
      <c r="GL144" s="737">
        <f t="shared" si="1185"/>
        <v>0</v>
      </c>
      <c r="GM144" s="743"/>
      <c r="GN144" s="737">
        <f t="shared" si="1186"/>
        <v>0</v>
      </c>
      <c r="GO144" s="743"/>
      <c r="GP144" s="737">
        <f t="shared" si="1187"/>
        <v>0</v>
      </c>
      <c r="GQ144" s="743"/>
      <c r="GR144" s="737">
        <f t="shared" si="1188"/>
        <v>0</v>
      </c>
      <c r="GS144" s="743"/>
      <c r="GT144" s="737">
        <f t="shared" si="1189"/>
        <v>0</v>
      </c>
      <c r="GU144" s="743"/>
      <c r="GV144" s="737">
        <f t="shared" si="1190"/>
        <v>0</v>
      </c>
      <c r="GW144" s="743"/>
      <c r="GX144" s="737">
        <f t="shared" si="1191"/>
        <v>0</v>
      </c>
      <c r="GY144" s="743">
        <f t="shared" si="1191"/>
        <v>357507.81</v>
      </c>
      <c r="GZ144" s="744">
        <f t="shared" si="1192"/>
        <v>499164.93</v>
      </c>
      <c r="HA144" s="745">
        <v>12</v>
      </c>
      <c r="HB144" s="746">
        <f t="shared" si="1193"/>
        <v>5989979.1600000001</v>
      </c>
      <c r="HC144" s="737">
        <f t="shared" si="1194"/>
        <v>395866.31</v>
      </c>
      <c r="HD144" s="737">
        <f t="shared" si="1194"/>
        <v>509148.23</v>
      </c>
      <c r="HE144" s="746">
        <f t="shared" si="1195"/>
        <v>6894993.7000000002</v>
      </c>
      <c r="HF144" s="746">
        <f t="shared" si="1196"/>
        <v>2082288.1</v>
      </c>
      <c r="HG144" s="746">
        <f t="shared" si="1197"/>
        <v>8977281.8000000007</v>
      </c>
    </row>
    <row r="145" spans="1:215" hidden="1" x14ac:dyDescent="0.25">
      <c r="A145" s="1044"/>
      <c r="B145" s="753" t="s">
        <v>532</v>
      </c>
      <c r="C145" s="737">
        <f t="shared" ref="C145:D160" si="1203">C59</f>
        <v>2.5</v>
      </c>
      <c r="D145" s="737">
        <f t="shared" si="1203"/>
        <v>4169</v>
      </c>
      <c r="E145" s="738">
        <f t="shared" si="1046"/>
        <v>4336</v>
      </c>
      <c r="F145" s="817">
        <f t="shared" si="1047"/>
        <v>10840</v>
      </c>
      <c r="G145" s="740">
        <f t="shared" ref="G145:I160" si="1204">ROUND(G59,1)</f>
        <v>0</v>
      </c>
      <c r="H145" s="741">
        <f t="shared" si="1048"/>
        <v>0</v>
      </c>
      <c r="I145" s="742">
        <f t="shared" si="1204"/>
        <v>0</v>
      </c>
      <c r="J145" s="741">
        <f t="shared" si="1048"/>
        <v>0</v>
      </c>
      <c r="K145" s="742">
        <f t="shared" si="1049"/>
        <v>0</v>
      </c>
      <c r="L145" s="741">
        <f t="shared" si="1050"/>
        <v>0</v>
      </c>
      <c r="M145" s="742">
        <f t="shared" si="1051"/>
        <v>0</v>
      </c>
      <c r="N145" s="741">
        <f t="shared" si="1052"/>
        <v>0</v>
      </c>
      <c r="O145" s="742">
        <f t="shared" si="1053"/>
        <v>0</v>
      </c>
      <c r="P145" s="741">
        <f t="shared" si="1054"/>
        <v>0</v>
      </c>
      <c r="Q145" s="742">
        <f t="shared" si="1055"/>
        <v>0</v>
      </c>
      <c r="R145" s="741">
        <f t="shared" si="1056"/>
        <v>0</v>
      </c>
      <c r="S145" s="742">
        <f t="shared" si="1057"/>
        <v>0</v>
      </c>
      <c r="T145" s="741">
        <f t="shared" si="1058"/>
        <v>0</v>
      </c>
      <c r="U145" s="742">
        <f t="shared" si="1059"/>
        <v>0</v>
      </c>
      <c r="V145" s="741">
        <f t="shared" si="1060"/>
        <v>0</v>
      </c>
      <c r="W145" s="742">
        <f t="shared" si="1061"/>
        <v>0</v>
      </c>
      <c r="X145" s="741">
        <f t="shared" si="1062"/>
        <v>0</v>
      </c>
      <c r="Y145" s="742">
        <f t="shared" si="1063"/>
        <v>0</v>
      </c>
      <c r="Z145" s="741">
        <f t="shared" si="1064"/>
        <v>0</v>
      </c>
      <c r="AA145" s="743">
        <f t="shared" si="1065"/>
        <v>27357.5</v>
      </c>
      <c r="AB145" s="744">
        <f t="shared" si="1066"/>
        <v>38197.5</v>
      </c>
      <c r="AC145" s="745">
        <v>12</v>
      </c>
      <c r="AD145" s="746">
        <f t="shared" si="1067"/>
        <v>458370</v>
      </c>
      <c r="AE145" s="747"/>
      <c r="AF145" s="782">
        <f t="shared" si="1198"/>
        <v>38961.449999999997</v>
      </c>
      <c r="AG145" s="746">
        <f t="shared" si="1068"/>
        <v>497331.45</v>
      </c>
      <c r="AH145" s="746">
        <f t="shared" si="1069"/>
        <v>150194.1</v>
      </c>
      <c r="AI145" s="746">
        <f t="shared" si="1070"/>
        <v>647525.55000000005</v>
      </c>
      <c r="AK145" s="1044"/>
      <c r="AL145" s="753" t="s">
        <v>532</v>
      </c>
      <c r="AM145" s="737">
        <f t="shared" ref="AM145:AN160" si="1205">AM59</f>
        <v>0.5</v>
      </c>
      <c r="AN145" s="737">
        <f t="shared" si="1205"/>
        <v>4169</v>
      </c>
      <c r="AO145" s="738">
        <f t="shared" si="1071"/>
        <v>4336</v>
      </c>
      <c r="AP145" s="817">
        <f t="shared" si="1072"/>
        <v>2168</v>
      </c>
      <c r="AQ145" s="740">
        <f t="shared" si="1073"/>
        <v>0</v>
      </c>
      <c r="AR145" s="741">
        <f t="shared" si="1074"/>
        <v>0</v>
      </c>
      <c r="AS145" s="742">
        <f t="shared" si="1075"/>
        <v>0</v>
      </c>
      <c r="AT145" s="741">
        <f t="shared" si="1076"/>
        <v>0</v>
      </c>
      <c r="AU145" s="742">
        <f t="shared" si="1077"/>
        <v>0</v>
      </c>
      <c r="AV145" s="741">
        <f t="shared" si="1078"/>
        <v>0</v>
      </c>
      <c r="AW145" s="742">
        <f t="shared" si="1079"/>
        <v>0</v>
      </c>
      <c r="AX145" s="741">
        <f t="shared" si="1080"/>
        <v>0</v>
      </c>
      <c r="AY145" s="742">
        <f t="shared" si="1081"/>
        <v>0</v>
      </c>
      <c r="AZ145" s="741">
        <f t="shared" si="1082"/>
        <v>0</v>
      </c>
      <c r="BA145" s="742">
        <f t="shared" si="1083"/>
        <v>0</v>
      </c>
      <c r="BB145" s="741">
        <f t="shared" si="1084"/>
        <v>0</v>
      </c>
      <c r="BC145" s="742">
        <f t="shared" si="1085"/>
        <v>0</v>
      </c>
      <c r="BD145" s="741">
        <f t="shared" si="1086"/>
        <v>0</v>
      </c>
      <c r="BE145" s="742">
        <f t="shared" si="1087"/>
        <v>0</v>
      </c>
      <c r="BF145" s="741">
        <f t="shared" si="1088"/>
        <v>0</v>
      </c>
      <c r="BG145" s="742">
        <f t="shared" si="1089"/>
        <v>0</v>
      </c>
      <c r="BH145" s="741">
        <f t="shared" si="1090"/>
        <v>0</v>
      </c>
      <c r="BI145" s="742">
        <f t="shared" si="1091"/>
        <v>0</v>
      </c>
      <c r="BJ145" s="741">
        <f t="shared" si="1092"/>
        <v>0</v>
      </c>
      <c r="BK145" s="743">
        <f t="shared" si="1093"/>
        <v>5471.5</v>
      </c>
      <c r="BL145" s="744">
        <f t="shared" si="1094"/>
        <v>7639.5</v>
      </c>
      <c r="BM145" s="745">
        <v>12</v>
      </c>
      <c r="BN145" s="746">
        <f t="shared" si="1095"/>
        <v>91674</v>
      </c>
      <c r="BO145" s="747"/>
      <c r="BP145" s="782">
        <f t="shared" si="1199"/>
        <v>7792.29</v>
      </c>
      <c r="BQ145" s="746">
        <f t="shared" si="1096"/>
        <v>99466.29</v>
      </c>
      <c r="BR145" s="746">
        <f t="shared" si="1097"/>
        <v>30038.82</v>
      </c>
      <c r="BS145" s="746">
        <f t="shared" si="1098"/>
        <v>129505.11</v>
      </c>
      <c r="BU145" s="1044"/>
      <c r="BV145" s="753" t="s">
        <v>532</v>
      </c>
      <c r="BW145" s="737">
        <f t="shared" ref="BW145:BX160" si="1206">BW59</f>
        <v>1</v>
      </c>
      <c r="BX145" s="737">
        <f t="shared" si="1206"/>
        <v>4169</v>
      </c>
      <c r="BY145" s="738">
        <f t="shared" si="1099"/>
        <v>4336</v>
      </c>
      <c r="BZ145" s="817">
        <f t="shared" si="1100"/>
        <v>4336</v>
      </c>
      <c r="CA145" s="740">
        <f t="shared" si="1101"/>
        <v>0</v>
      </c>
      <c r="CB145" s="741">
        <f t="shared" si="1102"/>
        <v>0</v>
      </c>
      <c r="CC145" s="742">
        <f t="shared" si="1103"/>
        <v>0</v>
      </c>
      <c r="CD145" s="741">
        <f t="shared" si="1102"/>
        <v>0</v>
      </c>
      <c r="CE145" s="742">
        <f t="shared" si="1104"/>
        <v>0</v>
      </c>
      <c r="CF145" s="741">
        <f t="shared" si="1105"/>
        <v>0</v>
      </c>
      <c r="CG145" s="742">
        <f t="shared" si="1106"/>
        <v>0</v>
      </c>
      <c r="CH145" s="741">
        <f t="shared" si="1107"/>
        <v>0</v>
      </c>
      <c r="CI145" s="742">
        <f t="shared" si="1108"/>
        <v>0</v>
      </c>
      <c r="CJ145" s="741">
        <f t="shared" si="1109"/>
        <v>0</v>
      </c>
      <c r="CK145" s="742">
        <f t="shared" si="1110"/>
        <v>0</v>
      </c>
      <c r="CL145" s="741">
        <f t="shared" si="1111"/>
        <v>0</v>
      </c>
      <c r="CM145" s="742">
        <f t="shared" si="1112"/>
        <v>0</v>
      </c>
      <c r="CN145" s="741">
        <f t="shared" si="1113"/>
        <v>0</v>
      </c>
      <c r="CO145" s="742">
        <f t="shared" si="1114"/>
        <v>0</v>
      </c>
      <c r="CP145" s="741">
        <f t="shared" si="1115"/>
        <v>0</v>
      </c>
      <c r="CQ145" s="742">
        <f t="shared" si="1116"/>
        <v>0</v>
      </c>
      <c r="CR145" s="741">
        <f t="shared" si="1117"/>
        <v>0</v>
      </c>
      <c r="CS145" s="742">
        <f t="shared" si="1118"/>
        <v>0</v>
      </c>
      <c r="CT145" s="741">
        <f t="shared" si="1119"/>
        <v>0</v>
      </c>
      <c r="CU145" s="743">
        <f t="shared" si="1120"/>
        <v>10943</v>
      </c>
      <c r="CV145" s="744">
        <f t="shared" si="1121"/>
        <v>15279</v>
      </c>
      <c r="CW145" s="745">
        <v>12</v>
      </c>
      <c r="CX145" s="746">
        <f t="shared" si="1122"/>
        <v>183348</v>
      </c>
      <c r="CY145" s="747"/>
      <c r="CZ145" s="782">
        <f t="shared" si="1200"/>
        <v>15584.58</v>
      </c>
      <c r="DA145" s="746">
        <f t="shared" si="1123"/>
        <v>198932.58</v>
      </c>
      <c r="DB145" s="746">
        <f t="shared" si="1124"/>
        <v>60077.64</v>
      </c>
      <c r="DC145" s="746">
        <f t="shared" si="1125"/>
        <v>259010.22</v>
      </c>
      <c r="DD145" s="750"/>
      <c r="DE145" s="1044"/>
      <c r="DF145" s="753" t="s">
        <v>532</v>
      </c>
      <c r="DG145" s="737">
        <f t="shared" ref="DG145:DH160" si="1207">DG59</f>
        <v>1</v>
      </c>
      <c r="DH145" s="737">
        <f t="shared" si="1207"/>
        <v>4169</v>
      </c>
      <c r="DI145" s="738">
        <f t="shared" si="1126"/>
        <v>4336</v>
      </c>
      <c r="DJ145" s="817">
        <f t="shared" si="1127"/>
        <v>4336</v>
      </c>
      <c r="DK145" s="740">
        <f t="shared" si="1128"/>
        <v>0</v>
      </c>
      <c r="DL145" s="741">
        <f t="shared" si="1129"/>
        <v>0</v>
      </c>
      <c r="DM145" s="742">
        <f t="shared" si="1130"/>
        <v>0</v>
      </c>
      <c r="DN145" s="741">
        <f t="shared" si="1129"/>
        <v>0</v>
      </c>
      <c r="DO145" s="742">
        <f t="shared" si="1131"/>
        <v>0</v>
      </c>
      <c r="DP145" s="741">
        <f t="shared" si="1132"/>
        <v>0</v>
      </c>
      <c r="DQ145" s="742">
        <f t="shared" si="1133"/>
        <v>0</v>
      </c>
      <c r="DR145" s="741">
        <f t="shared" si="1134"/>
        <v>0</v>
      </c>
      <c r="DS145" s="742">
        <f t="shared" si="1135"/>
        <v>0</v>
      </c>
      <c r="DT145" s="741">
        <f t="shared" si="1136"/>
        <v>0</v>
      </c>
      <c r="DU145" s="742">
        <f t="shared" si="1137"/>
        <v>0</v>
      </c>
      <c r="DV145" s="741">
        <f t="shared" si="1138"/>
        <v>0</v>
      </c>
      <c r="DW145" s="742">
        <f t="shared" si="1139"/>
        <v>0</v>
      </c>
      <c r="DX145" s="741">
        <f t="shared" si="1140"/>
        <v>0</v>
      </c>
      <c r="DY145" s="742">
        <f t="shared" si="1141"/>
        <v>0</v>
      </c>
      <c r="DZ145" s="741">
        <f t="shared" si="1142"/>
        <v>0</v>
      </c>
      <c r="EA145" s="742">
        <f t="shared" si="1143"/>
        <v>0</v>
      </c>
      <c r="EB145" s="741">
        <f t="shared" si="1144"/>
        <v>0</v>
      </c>
      <c r="EC145" s="742">
        <f t="shared" si="1145"/>
        <v>0</v>
      </c>
      <c r="ED145" s="741">
        <f t="shared" si="1146"/>
        <v>0</v>
      </c>
      <c r="EE145" s="743">
        <f t="shared" si="1147"/>
        <v>10943</v>
      </c>
      <c r="EF145" s="744">
        <f t="shared" si="1148"/>
        <v>15279</v>
      </c>
      <c r="EG145" s="745">
        <v>12</v>
      </c>
      <c r="EH145" s="746">
        <f t="shared" si="1149"/>
        <v>183348</v>
      </c>
      <c r="EI145" s="747"/>
      <c r="EJ145" s="782">
        <f t="shared" si="1201"/>
        <v>15584.58</v>
      </c>
      <c r="EK145" s="746">
        <f t="shared" si="1150"/>
        <v>198932.58</v>
      </c>
      <c r="EL145" s="746">
        <f t="shared" si="1151"/>
        <v>60077.64</v>
      </c>
      <c r="EM145" s="746">
        <f t="shared" si="1152"/>
        <v>259010.22</v>
      </c>
      <c r="EO145" s="1044"/>
      <c r="EP145" s="753" t="s">
        <v>532</v>
      </c>
      <c r="EQ145" s="737">
        <f t="shared" ref="EQ145:ER160" si="1208">EQ59</f>
        <v>0</v>
      </c>
      <c r="ER145" s="737">
        <f t="shared" si="1208"/>
        <v>4169</v>
      </c>
      <c r="ES145" s="738">
        <f t="shared" si="1153"/>
        <v>4336</v>
      </c>
      <c r="ET145" s="817">
        <f t="shared" si="1154"/>
        <v>0</v>
      </c>
      <c r="EU145" s="740">
        <f t="shared" si="1155"/>
        <v>0</v>
      </c>
      <c r="EV145" s="741">
        <f t="shared" si="1156"/>
        <v>0</v>
      </c>
      <c r="EW145" s="742">
        <f t="shared" si="1157"/>
        <v>0</v>
      </c>
      <c r="EX145" s="741">
        <f t="shared" si="1156"/>
        <v>0</v>
      </c>
      <c r="EY145" s="742">
        <f t="shared" si="1158"/>
        <v>0</v>
      </c>
      <c r="EZ145" s="741">
        <f t="shared" si="1159"/>
        <v>0</v>
      </c>
      <c r="FA145" s="742">
        <f t="shared" si="1160"/>
        <v>0</v>
      </c>
      <c r="FB145" s="741">
        <f t="shared" si="1161"/>
        <v>0</v>
      </c>
      <c r="FC145" s="742">
        <f t="shared" si="1162"/>
        <v>0</v>
      </c>
      <c r="FD145" s="741">
        <f t="shared" si="1163"/>
        <v>0</v>
      </c>
      <c r="FE145" s="742">
        <f t="shared" si="1164"/>
        <v>0</v>
      </c>
      <c r="FF145" s="741">
        <f t="shared" si="1165"/>
        <v>0</v>
      </c>
      <c r="FG145" s="742">
        <f t="shared" si="1166"/>
        <v>0</v>
      </c>
      <c r="FH145" s="741">
        <f t="shared" si="1167"/>
        <v>0</v>
      </c>
      <c r="FI145" s="742">
        <f t="shared" si="1168"/>
        <v>0</v>
      </c>
      <c r="FJ145" s="741">
        <f t="shared" si="1169"/>
        <v>0</v>
      </c>
      <c r="FK145" s="742">
        <f t="shared" si="1170"/>
        <v>0</v>
      </c>
      <c r="FL145" s="741">
        <f t="shared" si="1171"/>
        <v>0</v>
      </c>
      <c r="FM145" s="742">
        <f t="shared" si="1172"/>
        <v>0</v>
      </c>
      <c r="FN145" s="741">
        <f t="shared" si="1173"/>
        <v>0</v>
      </c>
      <c r="FO145" s="743">
        <f t="shared" si="1174"/>
        <v>0</v>
      </c>
      <c r="FP145" s="744">
        <f t="shared" si="1175"/>
        <v>0</v>
      </c>
      <c r="FQ145" s="745">
        <v>12</v>
      </c>
      <c r="FR145" s="746">
        <f t="shared" si="1176"/>
        <v>0</v>
      </c>
      <c r="FS145" s="747"/>
      <c r="FT145" s="782">
        <f t="shared" si="1202"/>
        <v>0</v>
      </c>
      <c r="FU145" s="746">
        <f t="shared" si="1177"/>
        <v>0</v>
      </c>
      <c r="FV145" s="746">
        <f t="shared" si="1178"/>
        <v>0</v>
      </c>
      <c r="FW145" s="746">
        <f t="shared" si="1179"/>
        <v>0</v>
      </c>
      <c r="FY145" s="1044"/>
      <c r="FZ145" s="753" t="s">
        <v>532</v>
      </c>
      <c r="GA145" s="737">
        <f t="shared" ref="GA145:GB160" si="1209">GA59</f>
        <v>5</v>
      </c>
      <c r="GB145" s="737">
        <f t="shared" si="1209"/>
        <v>4169</v>
      </c>
      <c r="GC145" s="738">
        <f t="shared" si="1180"/>
        <v>4336</v>
      </c>
      <c r="GD145" s="743">
        <f t="shared" si="1181"/>
        <v>21680</v>
      </c>
      <c r="GE145" s="743"/>
      <c r="GF145" s="737">
        <f t="shared" si="1182"/>
        <v>0</v>
      </c>
      <c r="GG145" s="743"/>
      <c r="GH145" s="737">
        <f t="shared" si="1183"/>
        <v>0</v>
      </c>
      <c r="GI145" s="743"/>
      <c r="GJ145" s="737">
        <f t="shared" si="1184"/>
        <v>0</v>
      </c>
      <c r="GK145" s="743"/>
      <c r="GL145" s="737">
        <f t="shared" si="1185"/>
        <v>0</v>
      </c>
      <c r="GM145" s="743"/>
      <c r="GN145" s="737">
        <f t="shared" si="1186"/>
        <v>0</v>
      </c>
      <c r="GO145" s="743"/>
      <c r="GP145" s="737">
        <f t="shared" si="1187"/>
        <v>0</v>
      </c>
      <c r="GQ145" s="743"/>
      <c r="GR145" s="737">
        <f t="shared" si="1188"/>
        <v>0</v>
      </c>
      <c r="GS145" s="743"/>
      <c r="GT145" s="737">
        <f t="shared" si="1189"/>
        <v>0</v>
      </c>
      <c r="GU145" s="743"/>
      <c r="GV145" s="737">
        <f t="shared" si="1190"/>
        <v>0</v>
      </c>
      <c r="GW145" s="743"/>
      <c r="GX145" s="737">
        <f t="shared" si="1191"/>
        <v>0</v>
      </c>
      <c r="GY145" s="743">
        <f t="shared" si="1191"/>
        <v>54715</v>
      </c>
      <c r="GZ145" s="744">
        <f t="shared" si="1192"/>
        <v>76395</v>
      </c>
      <c r="HA145" s="745">
        <v>12</v>
      </c>
      <c r="HB145" s="746">
        <f t="shared" si="1193"/>
        <v>916740</v>
      </c>
      <c r="HC145" s="737">
        <f t="shared" si="1194"/>
        <v>0</v>
      </c>
      <c r="HD145" s="737">
        <f t="shared" si="1194"/>
        <v>77922.899999999994</v>
      </c>
      <c r="HE145" s="746">
        <f t="shared" si="1195"/>
        <v>994662.9</v>
      </c>
      <c r="HF145" s="746">
        <f t="shared" si="1196"/>
        <v>300388.2</v>
      </c>
      <c r="HG145" s="746">
        <f t="shared" si="1197"/>
        <v>1295051.1000000001</v>
      </c>
    </row>
    <row r="146" spans="1:215" ht="25.5" hidden="1" x14ac:dyDescent="0.25">
      <c r="A146" s="1044"/>
      <c r="B146" s="753" t="s">
        <v>525</v>
      </c>
      <c r="C146" s="737">
        <f t="shared" si="1203"/>
        <v>15.5</v>
      </c>
      <c r="D146" s="737">
        <f t="shared" si="1203"/>
        <v>4169</v>
      </c>
      <c r="E146" s="738">
        <f t="shared" si="1046"/>
        <v>4336</v>
      </c>
      <c r="F146" s="817">
        <f t="shared" si="1047"/>
        <v>67208</v>
      </c>
      <c r="G146" s="740">
        <f t="shared" si="1204"/>
        <v>0</v>
      </c>
      <c r="H146" s="741">
        <f t="shared" si="1048"/>
        <v>0</v>
      </c>
      <c r="I146" s="742">
        <f t="shared" si="1204"/>
        <v>0</v>
      </c>
      <c r="J146" s="741">
        <f t="shared" si="1048"/>
        <v>0</v>
      </c>
      <c r="K146" s="742">
        <f t="shared" si="1049"/>
        <v>0</v>
      </c>
      <c r="L146" s="741">
        <f t="shared" si="1050"/>
        <v>0</v>
      </c>
      <c r="M146" s="742">
        <f t="shared" si="1051"/>
        <v>0</v>
      </c>
      <c r="N146" s="741">
        <f t="shared" si="1052"/>
        <v>0</v>
      </c>
      <c r="O146" s="742">
        <f t="shared" si="1053"/>
        <v>0</v>
      </c>
      <c r="P146" s="741">
        <f t="shared" si="1054"/>
        <v>0</v>
      </c>
      <c r="Q146" s="742">
        <f t="shared" si="1055"/>
        <v>0</v>
      </c>
      <c r="R146" s="741">
        <f t="shared" si="1056"/>
        <v>0</v>
      </c>
      <c r="S146" s="742">
        <f t="shared" si="1057"/>
        <v>0</v>
      </c>
      <c r="T146" s="741">
        <f t="shared" si="1058"/>
        <v>0</v>
      </c>
      <c r="U146" s="742">
        <f t="shared" si="1059"/>
        <v>0</v>
      </c>
      <c r="V146" s="741">
        <f t="shared" si="1060"/>
        <v>0</v>
      </c>
      <c r="W146" s="742">
        <f t="shared" si="1061"/>
        <v>0</v>
      </c>
      <c r="X146" s="741">
        <f t="shared" si="1062"/>
        <v>0</v>
      </c>
      <c r="Y146" s="742">
        <f t="shared" si="1063"/>
        <v>0</v>
      </c>
      <c r="Z146" s="741">
        <f t="shared" si="1064"/>
        <v>0</v>
      </c>
      <c r="AA146" s="743">
        <f t="shared" si="1065"/>
        <v>169616.5</v>
      </c>
      <c r="AB146" s="744">
        <f t="shared" si="1066"/>
        <v>236824.5</v>
      </c>
      <c r="AC146" s="745">
        <v>12</v>
      </c>
      <c r="AD146" s="746">
        <f t="shared" si="1067"/>
        <v>2841894</v>
      </c>
      <c r="AE146" s="747"/>
      <c r="AF146" s="782">
        <f t="shared" si="1198"/>
        <v>241560.99</v>
      </c>
      <c r="AG146" s="746">
        <f t="shared" si="1068"/>
        <v>3083454.99</v>
      </c>
      <c r="AH146" s="746">
        <f t="shared" si="1069"/>
        <v>931203.41</v>
      </c>
      <c r="AI146" s="746">
        <f t="shared" si="1070"/>
        <v>4014658.4</v>
      </c>
      <c r="AK146" s="1044"/>
      <c r="AL146" s="753" t="s">
        <v>525</v>
      </c>
      <c r="AM146" s="737">
        <f t="shared" si="1205"/>
        <v>4.75</v>
      </c>
      <c r="AN146" s="737">
        <f t="shared" si="1205"/>
        <v>4169</v>
      </c>
      <c r="AO146" s="738">
        <f t="shared" si="1071"/>
        <v>4336</v>
      </c>
      <c r="AP146" s="817">
        <f t="shared" si="1072"/>
        <v>20596</v>
      </c>
      <c r="AQ146" s="740">
        <f t="shared" si="1073"/>
        <v>0</v>
      </c>
      <c r="AR146" s="741">
        <f t="shared" si="1074"/>
        <v>0</v>
      </c>
      <c r="AS146" s="742">
        <f t="shared" si="1075"/>
        <v>0</v>
      </c>
      <c r="AT146" s="741">
        <f t="shared" si="1076"/>
        <v>0</v>
      </c>
      <c r="AU146" s="742">
        <f t="shared" si="1077"/>
        <v>0</v>
      </c>
      <c r="AV146" s="741">
        <f t="shared" si="1078"/>
        <v>0</v>
      </c>
      <c r="AW146" s="742">
        <f t="shared" si="1079"/>
        <v>0</v>
      </c>
      <c r="AX146" s="741">
        <f t="shared" si="1080"/>
        <v>0</v>
      </c>
      <c r="AY146" s="742">
        <f t="shared" si="1081"/>
        <v>0</v>
      </c>
      <c r="AZ146" s="741">
        <f t="shared" si="1082"/>
        <v>0</v>
      </c>
      <c r="BA146" s="742">
        <f t="shared" si="1083"/>
        <v>0</v>
      </c>
      <c r="BB146" s="741">
        <f t="shared" si="1084"/>
        <v>0</v>
      </c>
      <c r="BC146" s="742">
        <f t="shared" si="1085"/>
        <v>0</v>
      </c>
      <c r="BD146" s="741">
        <f t="shared" si="1086"/>
        <v>0</v>
      </c>
      <c r="BE146" s="742">
        <f t="shared" si="1087"/>
        <v>0</v>
      </c>
      <c r="BF146" s="741">
        <f t="shared" si="1088"/>
        <v>0</v>
      </c>
      <c r="BG146" s="742">
        <f t="shared" si="1089"/>
        <v>0</v>
      </c>
      <c r="BH146" s="741">
        <f t="shared" si="1090"/>
        <v>0</v>
      </c>
      <c r="BI146" s="742">
        <f t="shared" si="1091"/>
        <v>0</v>
      </c>
      <c r="BJ146" s="741">
        <f t="shared" si="1092"/>
        <v>0</v>
      </c>
      <c r="BK146" s="743">
        <f t="shared" si="1093"/>
        <v>51979.25</v>
      </c>
      <c r="BL146" s="744">
        <f t="shared" si="1094"/>
        <v>72575.25</v>
      </c>
      <c r="BM146" s="745">
        <v>12</v>
      </c>
      <c r="BN146" s="746">
        <f t="shared" si="1095"/>
        <v>870903</v>
      </c>
      <c r="BO146" s="747"/>
      <c r="BP146" s="782">
        <f t="shared" si="1199"/>
        <v>74026.759999999995</v>
      </c>
      <c r="BQ146" s="746">
        <f t="shared" si="1096"/>
        <v>944929.76</v>
      </c>
      <c r="BR146" s="746">
        <f t="shared" si="1097"/>
        <v>285368.78999999998</v>
      </c>
      <c r="BS146" s="746">
        <f t="shared" si="1098"/>
        <v>1230298.55</v>
      </c>
      <c r="BU146" s="1044"/>
      <c r="BV146" s="753" t="s">
        <v>525</v>
      </c>
      <c r="BW146" s="737">
        <f t="shared" si="1206"/>
        <v>6.75</v>
      </c>
      <c r="BX146" s="737">
        <f t="shared" si="1206"/>
        <v>4169</v>
      </c>
      <c r="BY146" s="738">
        <f t="shared" si="1099"/>
        <v>4336</v>
      </c>
      <c r="BZ146" s="817">
        <f t="shared" si="1100"/>
        <v>29268</v>
      </c>
      <c r="CA146" s="740">
        <f t="shared" si="1101"/>
        <v>0</v>
      </c>
      <c r="CB146" s="741">
        <f t="shared" si="1102"/>
        <v>0</v>
      </c>
      <c r="CC146" s="742">
        <f t="shared" si="1103"/>
        <v>0</v>
      </c>
      <c r="CD146" s="741">
        <f t="shared" si="1102"/>
        <v>0</v>
      </c>
      <c r="CE146" s="742">
        <f t="shared" si="1104"/>
        <v>0</v>
      </c>
      <c r="CF146" s="741">
        <f t="shared" si="1105"/>
        <v>0</v>
      </c>
      <c r="CG146" s="742">
        <f t="shared" si="1106"/>
        <v>0</v>
      </c>
      <c r="CH146" s="741">
        <f t="shared" si="1107"/>
        <v>0</v>
      </c>
      <c r="CI146" s="742">
        <f t="shared" si="1108"/>
        <v>0</v>
      </c>
      <c r="CJ146" s="741">
        <f t="shared" si="1109"/>
        <v>0</v>
      </c>
      <c r="CK146" s="742">
        <f t="shared" si="1110"/>
        <v>0</v>
      </c>
      <c r="CL146" s="741">
        <f t="shared" si="1111"/>
        <v>0</v>
      </c>
      <c r="CM146" s="742">
        <f t="shared" si="1112"/>
        <v>0</v>
      </c>
      <c r="CN146" s="741">
        <f t="shared" si="1113"/>
        <v>0</v>
      </c>
      <c r="CO146" s="742">
        <f t="shared" si="1114"/>
        <v>0</v>
      </c>
      <c r="CP146" s="741">
        <f t="shared" si="1115"/>
        <v>0</v>
      </c>
      <c r="CQ146" s="742">
        <f t="shared" si="1116"/>
        <v>0</v>
      </c>
      <c r="CR146" s="741">
        <f t="shared" si="1117"/>
        <v>0</v>
      </c>
      <c r="CS146" s="742">
        <f t="shared" si="1118"/>
        <v>0</v>
      </c>
      <c r="CT146" s="741">
        <f t="shared" si="1119"/>
        <v>0</v>
      </c>
      <c r="CU146" s="743">
        <f t="shared" si="1120"/>
        <v>73865.25</v>
      </c>
      <c r="CV146" s="744">
        <f t="shared" si="1121"/>
        <v>103133.25</v>
      </c>
      <c r="CW146" s="745">
        <v>12</v>
      </c>
      <c r="CX146" s="746">
        <f t="shared" si="1122"/>
        <v>1237599</v>
      </c>
      <c r="CY146" s="747"/>
      <c r="CZ146" s="782">
        <f t="shared" si="1200"/>
        <v>105195.92</v>
      </c>
      <c r="DA146" s="746">
        <f t="shared" si="1123"/>
        <v>1342794.92</v>
      </c>
      <c r="DB146" s="746">
        <f t="shared" si="1124"/>
        <v>405524.07</v>
      </c>
      <c r="DC146" s="746">
        <f t="shared" si="1125"/>
        <v>1748318.99</v>
      </c>
      <c r="DD146" s="750"/>
      <c r="DE146" s="1044"/>
      <c r="DF146" s="753" t="s">
        <v>525</v>
      </c>
      <c r="DG146" s="737">
        <f t="shared" si="1207"/>
        <v>1</v>
      </c>
      <c r="DH146" s="737">
        <f t="shared" si="1207"/>
        <v>4169</v>
      </c>
      <c r="DI146" s="738">
        <f t="shared" si="1126"/>
        <v>4336</v>
      </c>
      <c r="DJ146" s="817">
        <f t="shared" si="1127"/>
        <v>4336</v>
      </c>
      <c r="DK146" s="740">
        <f t="shared" si="1128"/>
        <v>0</v>
      </c>
      <c r="DL146" s="741">
        <f t="shared" si="1129"/>
        <v>0</v>
      </c>
      <c r="DM146" s="742">
        <f t="shared" si="1130"/>
        <v>0</v>
      </c>
      <c r="DN146" s="741">
        <f t="shared" si="1129"/>
        <v>0</v>
      </c>
      <c r="DO146" s="742">
        <f t="shared" si="1131"/>
        <v>0</v>
      </c>
      <c r="DP146" s="741">
        <f t="shared" si="1132"/>
        <v>0</v>
      </c>
      <c r="DQ146" s="742">
        <f t="shared" si="1133"/>
        <v>0</v>
      </c>
      <c r="DR146" s="741">
        <f t="shared" si="1134"/>
        <v>0</v>
      </c>
      <c r="DS146" s="742">
        <f t="shared" si="1135"/>
        <v>0</v>
      </c>
      <c r="DT146" s="741">
        <f t="shared" si="1136"/>
        <v>0</v>
      </c>
      <c r="DU146" s="742">
        <f t="shared" si="1137"/>
        <v>0</v>
      </c>
      <c r="DV146" s="741">
        <f t="shared" si="1138"/>
        <v>0</v>
      </c>
      <c r="DW146" s="742">
        <f t="shared" si="1139"/>
        <v>0</v>
      </c>
      <c r="DX146" s="741">
        <f t="shared" si="1140"/>
        <v>0</v>
      </c>
      <c r="DY146" s="742">
        <f t="shared" si="1141"/>
        <v>0</v>
      </c>
      <c r="DZ146" s="741">
        <f t="shared" si="1142"/>
        <v>0</v>
      </c>
      <c r="EA146" s="742">
        <f t="shared" si="1143"/>
        <v>0</v>
      </c>
      <c r="EB146" s="741">
        <f t="shared" si="1144"/>
        <v>0</v>
      </c>
      <c r="EC146" s="742">
        <f t="shared" si="1145"/>
        <v>0</v>
      </c>
      <c r="ED146" s="741">
        <f t="shared" si="1146"/>
        <v>0</v>
      </c>
      <c r="EE146" s="743">
        <f t="shared" si="1147"/>
        <v>10943</v>
      </c>
      <c r="EF146" s="744">
        <f t="shared" si="1148"/>
        <v>15279</v>
      </c>
      <c r="EG146" s="745">
        <v>12</v>
      </c>
      <c r="EH146" s="746">
        <f t="shared" si="1149"/>
        <v>183348</v>
      </c>
      <c r="EI146" s="747"/>
      <c r="EJ146" s="782">
        <f t="shared" si="1201"/>
        <v>15584.58</v>
      </c>
      <c r="EK146" s="746">
        <f t="shared" si="1150"/>
        <v>198932.58</v>
      </c>
      <c r="EL146" s="746">
        <f t="shared" si="1151"/>
        <v>60077.64</v>
      </c>
      <c r="EM146" s="746">
        <f t="shared" si="1152"/>
        <v>259010.22</v>
      </c>
      <c r="EO146" s="1044"/>
      <c r="EP146" s="752" t="s">
        <v>525</v>
      </c>
      <c r="EQ146" s="737">
        <f t="shared" si="1208"/>
        <v>1</v>
      </c>
      <c r="ER146" s="737">
        <f t="shared" si="1208"/>
        <v>4169</v>
      </c>
      <c r="ES146" s="738">
        <f t="shared" si="1153"/>
        <v>4336</v>
      </c>
      <c r="ET146" s="817">
        <f t="shared" si="1154"/>
        <v>4336</v>
      </c>
      <c r="EU146" s="740">
        <f t="shared" si="1155"/>
        <v>0</v>
      </c>
      <c r="EV146" s="741">
        <f t="shared" si="1156"/>
        <v>0</v>
      </c>
      <c r="EW146" s="742">
        <f t="shared" si="1157"/>
        <v>0</v>
      </c>
      <c r="EX146" s="741">
        <f t="shared" si="1156"/>
        <v>0</v>
      </c>
      <c r="EY146" s="742">
        <f t="shared" si="1158"/>
        <v>0</v>
      </c>
      <c r="EZ146" s="741">
        <f t="shared" si="1159"/>
        <v>0</v>
      </c>
      <c r="FA146" s="742">
        <f t="shared" si="1160"/>
        <v>0</v>
      </c>
      <c r="FB146" s="741">
        <f t="shared" si="1161"/>
        <v>0</v>
      </c>
      <c r="FC146" s="742">
        <f t="shared" si="1162"/>
        <v>0</v>
      </c>
      <c r="FD146" s="741">
        <f t="shared" si="1163"/>
        <v>0</v>
      </c>
      <c r="FE146" s="742">
        <f t="shared" si="1164"/>
        <v>0</v>
      </c>
      <c r="FF146" s="741">
        <f t="shared" si="1165"/>
        <v>0</v>
      </c>
      <c r="FG146" s="742">
        <f t="shared" si="1166"/>
        <v>0</v>
      </c>
      <c r="FH146" s="741">
        <f t="shared" si="1167"/>
        <v>0</v>
      </c>
      <c r="FI146" s="742">
        <f t="shared" si="1168"/>
        <v>0</v>
      </c>
      <c r="FJ146" s="741">
        <f t="shared" si="1169"/>
        <v>0</v>
      </c>
      <c r="FK146" s="742">
        <f t="shared" si="1170"/>
        <v>0</v>
      </c>
      <c r="FL146" s="741">
        <f t="shared" si="1171"/>
        <v>0</v>
      </c>
      <c r="FM146" s="742">
        <f t="shared" si="1172"/>
        <v>0</v>
      </c>
      <c r="FN146" s="741">
        <f t="shared" si="1173"/>
        <v>0</v>
      </c>
      <c r="FO146" s="743">
        <f t="shared" si="1174"/>
        <v>10943</v>
      </c>
      <c r="FP146" s="744">
        <f t="shared" si="1175"/>
        <v>15279</v>
      </c>
      <c r="FQ146" s="745">
        <v>12</v>
      </c>
      <c r="FR146" s="746">
        <f t="shared" si="1176"/>
        <v>183348</v>
      </c>
      <c r="FS146" s="747"/>
      <c r="FT146" s="782">
        <f t="shared" si="1202"/>
        <v>15584.58</v>
      </c>
      <c r="FU146" s="746">
        <f t="shared" si="1177"/>
        <v>198932.58</v>
      </c>
      <c r="FV146" s="746">
        <f t="shared" si="1178"/>
        <v>60077.64</v>
      </c>
      <c r="FW146" s="746">
        <f t="shared" si="1179"/>
        <v>259010.22</v>
      </c>
      <c r="FY146" s="1044"/>
      <c r="FZ146" s="752" t="s">
        <v>525</v>
      </c>
      <c r="GA146" s="737">
        <f t="shared" si="1209"/>
        <v>29</v>
      </c>
      <c r="GB146" s="737">
        <f t="shared" si="1209"/>
        <v>4169</v>
      </c>
      <c r="GC146" s="738">
        <f t="shared" si="1180"/>
        <v>4336</v>
      </c>
      <c r="GD146" s="743">
        <f t="shared" si="1181"/>
        <v>125744</v>
      </c>
      <c r="GE146" s="743"/>
      <c r="GF146" s="737">
        <f t="shared" si="1182"/>
        <v>0</v>
      </c>
      <c r="GG146" s="743"/>
      <c r="GH146" s="737">
        <f t="shared" si="1183"/>
        <v>0</v>
      </c>
      <c r="GI146" s="743"/>
      <c r="GJ146" s="737">
        <f t="shared" si="1184"/>
        <v>0</v>
      </c>
      <c r="GK146" s="743"/>
      <c r="GL146" s="737">
        <f t="shared" si="1185"/>
        <v>0</v>
      </c>
      <c r="GM146" s="743"/>
      <c r="GN146" s="737">
        <f t="shared" si="1186"/>
        <v>0</v>
      </c>
      <c r="GO146" s="743"/>
      <c r="GP146" s="737">
        <f t="shared" si="1187"/>
        <v>0</v>
      </c>
      <c r="GQ146" s="743"/>
      <c r="GR146" s="737">
        <f t="shared" si="1188"/>
        <v>0</v>
      </c>
      <c r="GS146" s="743"/>
      <c r="GT146" s="737">
        <f t="shared" si="1189"/>
        <v>0</v>
      </c>
      <c r="GU146" s="743"/>
      <c r="GV146" s="737">
        <f t="shared" si="1190"/>
        <v>0</v>
      </c>
      <c r="GW146" s="743"/>
      <c r="GX146" s="737">
        <f t="shared" si="1191"/>
        <v>0</v>
      </c>
      <c r="GY146" s="743">
        <f t="shared" si="1191"/>
        <v>317347</v>
      </c>
      <c r="GZ146" s="744">
        <f t="shared" si="1192"/>
        <v>443091</v>
      </c>
      <c r="HA146" s="745">
        <v>12</v>
      </c>
      <c r="HB146" s="746">
        <f t="shared" si="1193"/>
        <v>5317092</v>
      </c>
      <c r="HC146" s="737">
        <f t="shared" si="1194"/>
        <v>0</v>
      </c>
      <c r="HD146" s="737">
        <f t="shared" si="1194"/>
        <v>451952.83</v>
      </c>
      <c r="HE146" s="746">
        <f t="shared" si="1195"/>
        <v>5769044.8300000001</v>
      </c>
      <c r="HF146" s="746">
        <f t="shared" si="1196"/>
        <v>1742251.54</v>
      </c>
      <c r="HG146" s="746">
        <f t="shared" si="1197"/>
        <v>7511296.3700000001</v>
      </c>
    </row>
    <row r="147" spans="1:215" hidden="1" x14ac:dyDescent="0.25">
      <c r="A147" s="1044"/>
      <c r="B147" s="755" t="s">
        <v>46</v>
      </c>
      <c r="C147" s="737">
        <f t="shared" si="1203"/>
        <v>1.5</v>
      </c>
      <c r="D147" s="737">
        <f t="shared" si="1203"/>
        <v>4169</v>
      </c>
      <c r="E147" s="738">
        <f t="shared" si="1046"/>
        <v>4336</v>
      </c>
      <c r="F147" s="817">
        <f t="shared" si="1047"/>
        <v>6504</v>
      </c>
      <c r="G147" s="740">
        <f t="shared" si="1204"/>
        <v>0</v>
      </c>
      <c r="H147" s="741">
        <f t="shared" si="1048"/>
        <v>0</v>
      </c>
      <c r="I147" s="742">
        <f t="shared" si="1204"/>
        <v>0</v>
      </c>
      <c r="J147" s="741">
        <f t="shared" si="1048"/>
        <v>0</v>
      </c>
      <c r="K147" s="742">
        <f t="shared" si="1049"/>
        <v>0</v>
      </c>
      <c r="L147" s="741">
        <f t="shared" si="1050"/>
        <v>0</v>
      </c>
      <c r="M147" s="742">
        <f t="shared" si="1051"/>
        <v>0</v>
      </c>
      <c r="N147" s="741">
        <f t="shared" si="1052"/>
        <v>0</v>
      </c>
      <c r="O147" s="742">
        <f t="shared" si="1053"/>
        <v>0</v>
      </c>
      <c r="P147" s="741">
        <f t="shared" si="1054"/>
        <v>0</v>
      </c>
      <c r="Q147" s="742">
        <f t="shared" si="1055"/>
        <v>0</v>
      </c>
      <c r="R147" s="741">
        <f t="shared" si="1056"/>
        <v>0</v>
      </c>
      <c r="S147" s="742">
        <f t="shared" si="1057"/>
        <v>0</v>
      </c>
      <c r="T147" s="741">
        <f t="shared" si="1058"/>
        <v>0</v>
      </c>
      <c r="U147" s="742">
        <f t="shared" si="1059"/>
        <v>0</v>
      </c>
      <c r="V147" s="741">
        <f t="shared" si="1060"/>
        <v>0</v>
      </c>
      <c r="W147" s="742">
        <f t="shared" si="1061"/>
        <v>0</v>
      </c>
      <c r="X147" s="741">
        <f t="shared" si="1062"/>
        <v>0</v>
      </c>
      <c r="Y147" s="742">
        <f t="shared" si="1063"/>
        <v>0</v>
      </c>
      <c r="Z147" s="741">
        <f t="shared" si="1064"/>
        <v>0</v>
      </c>
      <c r="AA147" s="743">
        <f t="shared" si="1065"/>
        <v>16414.5</v>
      </c>
      <c r="AB147" s="744">
        <f t="shared" si="1066"/>
        <v>22918.5</v>
      </c>
      <c r="AC147" s="745">
        <v>12</v>
      </c>
      <c r="AD147" s="746">
        <f t="shared" si="1067"/>
        <v>275022</v>
      </c>
      <c r="AE147" s="747"/>
      <c r="AF147" s="741"/>
      <c r="AG147" s="746">
        <f t="shared" si="1068"/>
        <v>275022</v>
      </c>
      <c r="AH147" s="746">
        <f t="shared" si="1069"/>
        <v>83056.639999999999</v>
      </c>
      <c r="AI147" s="746">
        <f t="shared" si="1070"/>
        <v>358078.64</v>
      </c>
      <c r="AK147" s="1044"/>
      <c r="AL147" s="755" t="s">
        <v>46</v>
      </c>
      <c r="AM147" s="737">
        <f t="shared" si="1205"/>
        <v>1</v>
      </c>
      <c r="AN147" s="737">
        <f t="shared" si="1205"/>
        <v>4169</v>
      </c>
      <c r="AO147" s="738">
        <f t="shared" si="1071"/>
        <v>4336</v>
      </c>
      <c r="AP147" s="817">
        <f t="shared" si="1072"/>
        <v>4336</v>
      </c>
      <c r="AQ147" s="740">
        <f t="shared" si="1073"/>
        <v>0</v>
      </c>
      <c r="AR147" s="741">
        <f t="shared" si="1074"/>
        <v>0</v>
      </c>
      <c r="AS147" s="742">
        <f t="shared" si="1075"/>
        <v>0</v>
      </c>
      <c r="AT147" s="741">
        <f t="shared" si="1076"/>
        <v>0</v>
      </c>
      <c r="AU147" s="742">
        <f t="shared" si="1077"/>
        <v>0</v>
      </c>
      <c r="AV147" s="741">
        <f t="shared" si="1078"/>
        <v>0</v>
      </c>
      <c r="AW147" s="742">
        <f t="shared" si="1079"/>
        <v>0</v>
      </c>
      <c r="AX147" s="741">
        <f t="shared" si="1080"/>
        <v>0</v>
      </c>
      <c r="AY147" s="742">
        <f t="shared" si="1081"/>
        <v>0</v>
      </c>
      <c r="AZ147" s="741">
        <f t="shared" si="1082"/>
        <v>0</v>
      </c>
      <c r="BA147" s="742">
        <f t="shared" si="1083"/>
        <v>0</v>
      </c>
      <c r="BB147" s="741">
        <f t="shared" si="1084"/>
        <v>0</v>
      </c>
      <c r="BC147" s="742">
        <f t="shared" si="1085"/>
        <v>0</v>
      </c>
      <c r="BD147" s="741">
        <f t="shared" si="1086"/>
        <v>0</v>
      </c>
      <c r="BE147" s="742">
        <f t="shared" si="1087"/>
        <v>0</v>
      </c>
      <c r="BF147" s="741">
        <f t="shared" si="1088"/>
        <v>0</v>
      </c>
      <c r="BG147" s="742">
        <f t="shared" si="1089"/>
        <v>0</v>
      </c>
      <c r="BH147" s="741">
        <f t="shared" si="1090"/>
        <v>0</v>
      </c>
      <c r="BI147" s="742">
        <f t="shared" si="1091"/>
        <v>0</v>
      </c>
      <c r="BJ147" s="741">
        <f t="shared" si="1092"/>
        <v>0</v>
      </c>
      <c r="BK147" s="743">
        <f t="shared" si="1093"/>
        <v>10943</v>
      </c>
      <c r="BL147" s="744">
        <f t="shared" si="1094"/>
        <v>15279</v>
      </c>
      <c r="BM147" s="745">
        <v>12</v>
      </c>
      <c r="BN147" s="746">
        <f t="shared" si="1095"/>
        <v>183348</v>
      </c>
      <c r="BO147" s="747"/>
      <c r="BP147" s="741"/>
      <c r="BQ147" s="746">
        <f t="shared" si="1096"/>
        <v>183348</v>
      </c>
      <c r="BR147" s="746">
        <f t="shared" si="1097"/>
        <v>55371.1</v>
      </c>
      <c r="BS147" s="746">
        <f t="shared" si="1098"/>
        <v>238719.1</v>
      </c>
      <c r="BU147" s="1044"/>
      <c r="BV147" s="755" t="s">
        <v>46</v>
      </c>
      <c r="BW147" s="737">
        <f t="shared" si="1206"/>
        <v>0</v>
      </c>
      <c r="BX147" s="737">
        <f t="shared" si="1206"/>
        <v>4169</v>
      </c>
      <c r="BY147" s="738">
        <f t="shared" si="1099"/>
        <v>4336</v>
      </c>
      <c r="BZ147" s="817">
        <f t="shared" si="1100"/>
        <v>0</v>
      </c>
      <c r="CA147" s="740">
        <f t="shared" si="1101"/>
        <v>0</v>
      </c>
      <c r="CB147" s="741">
        <f t="shared" si="1102"/>
        <v>0</v>
      </c>
      <c r="CC147" s="742">
        <f t="shared" si="1103"/>
        <v>0</v>
      </c>
      <c r="CD147" s="741">
        <f t="shared" si="1102"/>
        <v>0</v>
      </c>
      <c r="CE147" s="742">
        <f t="shared" si="1104"/>
        <v>0</v>
      </c>
      <c r="CF147" s="741">
        <f t="shared" si="1105"/>
        <v>0</v>
      </c>
      <c r="CG147" s="742">
        <f t="shared" si="1106"/>
        <v>0</v>
      </c>
      <c r="CH147" s="741">
        <f t="shared" si="1107"/>
        <v>0</v>
      </c>
      <c r="CI147" s="742">
        <f t="shared" si="1108"/>
        <v>0</v>
      </c>
      <c r="CJ147" s="741">
        <f t="shared" si="1109"/>
        <v>0</v>
      </c>
      <c r="CK147" s="742">
        <f t="shared" si="1110"/>
        <v>0</v>
      </c>
      <c r="CL147" s="741">
        <f t="shared" si="1111"/>
        <v>0</v>
      </c>
      <c r="CM147" s="742">
        <f t="shared" si="1112"/>
        <v>0</v>
      </c>
      <c r="CN147" s="741">
        <f t="shared" si="1113"/>
        <v>0</v>
      </c>
      <c r="CO147" s="742">
        <f t="shared" si="1114"/>
        <v>0</v>
      </c>
      <c r="CP147" s="741">
        <f t="shared" si="1115"/>
        <v>0</v>
      </c>
      <c r="CQ147" s="742">
        <f t="shared" si="1116"/>
        <v>0</v>
      </c>
      <c r="CR147" s="741">
        <f t="shared" si="1117"/>
        <v>0</v>
      </c>
      <c r="CS147" s="742">
        <f t="shared" si="1118"/>
        <v>0</v>
      </c>
      <c r="CT147" s="741">
        <f t="shared" si="1119"/>
        <v>0</v>
      </c>
      <c r="CU147" s="743">
        <f t="shared" si="1120"/>
        <v>0</v>
      </c>
      <c r="CV147" s="744">
        <f t="shared" si="1121"/>
        <v>0</v>
      </c>
      <c r="CW147" s="745">
        <v>12</v>
      </c>
      <c r="CX147" s="746">
        <f t="shared" si="1122"/>
        <v>0</v>
      </c>
      <c r="CY147" s="747"/>
      <c r="CZ147" s="741"/>
      <c r="DA147" s="746">
        <f t="shared" si="1123"/>
        <v>0</v>
      </c>
      <c r="DB147" s="746">
        <f t="shared" si="1124"/>
        <v>0</v>
      </c>
      <c r="DC147" s="746">
        <f t="shared" si="1125"/>
        <v>0</v>
      </c>
      <c r="DD147" s="750"/>
      <c r="DE147" s="1044"/>
      <c r="DF147" s="755" t="s">
        <v>46</v>
      </c>
      <c r="DG147" s="737">
        <f t="shared" si="1207"/>
        <v>0</v>
      </c>
      <c r="DH147" s="737">
        <f t="shared" si="1207"/>
        <v>4169</v>
      </c>
      <c r="DI147" s="738">
        <f t="shared" si="1126"/>
        <v>4336</v>
      </c>
      <c r="DJ147" s="817">
        <f t="shared" si="1127"/>
        <v>0</v>
      </c>
      <c r="DK147" s="740">
        <f t="shared" si="1128"/>
        <v>0</v>
      </c>
      <c r="DL147" s="741">
        <f t="shared" si="1129"/>
        <v>0</v>
      </c>
      <c r="DM147" s="742">
        <f t="shared" si="1130"/>
        <v>0</v>
      </c>
      <c r="DN147" s="741">
        <f t="shared" si="1129"/>
        <v>0</v>
      </c>
      <c r="DO147" s="742">
        <f t="shared" si="1131"/>
        <v>0</v>
      </c>
      <c r="DP147" s="741">
        <f t="shared" si="1132"/>
        <v>0</v>
      </c>
      <c r="DQ147" s="742">
        <f t="shared" si="1133"/>
        <v>0</v>
      </c>
      <c r="DR147" s="741">
        <f t="shared" si="1134"/>
        <v>0</v>
      </c>
      <c r="DS147" s="742">
        <f t="shared" si="1135"/>
        <v>0</v>
      </c>
      <c r="DT147" s="741">
        <f t="shared" si="1136"/>
        <v>0</v>
      </c>
      <c r="DU147" s="742">
        <f t="shared" si="1137"/>
        <v>0</v>
      </c>
      <c r="DV147" s="741">
        <f t="shared" si="1138"/>
        <v>0</v>
      </c>
      <c r="DW147" s="742">
        <f t="shared" si="1139"/>
        <v>0</v>
      </c>
      <c r="DX147" s="741">
        <f t="shared" si="1140"/>
        <v>0</v>
      </c>
      <c r="DY147" s="742">
        <f t="shared" si="1141"/>
        <v>0</v>
      </c>
      <c r="DZ147" s="741">
        <f t="shared" si="1142"/>
        <v>0</v>
      </c>
      <c r="EA147" s="742">
        <f t="shared" si="1143"/>
        <v>0</v>
      </c>
      <c r="EB147" s="741">
        <f t="shared" si="1144"/>
        <v>0</v>
      </c>
      <c r="EC147" s="742">
        <f t="shared" si="1145"/>
        <v>0</v>
      </c>
      <c r="ED147" s="741">
        <f t="shared" si="1146"/>
        <v>0</v>
      </c>
      <c r="EE147" s="743">
        <f t="shared" si="1147"/>
        <v>0</v>
      </c>
      <c r="EF147" s="744">
        <f t="shared" si="1148"/>
        <v>0</v>
      </c>
      <c r="EG147" s="745">
        <v>12</v>
      </c>
      <c r="EH147" s="746">
        <f t="shared" si="1149"/>
        <v>0</v>
      </c>
      <c r="EI147" s="747"/>
      <c r="EJ147" s="741"/>
      <c r="EK147" s="746">
        <f t="shared" si="1150"/>
        <v>0</v>
      </c>
      <c r="EL147" s="746">
        <f t="shared" si="1151"/>
        <v>0</v>
      </c>
      <c r="EM147" s="746">
        <f t="shared" si="1152"/>
        <v>0</v>
      </c>
      <c r="EO147" s="1044"/>
      <c r="EP147" s="755" t="s">
        <v>46</v>
      </c>
      <c r="EQ147" s="737">
        <f t="shared" si="1208"/>
        <v>0</v>
      </c>
      <c r="ER147" s="737">
        <f t="shared" si="1208"/>
        <v>4169</v>
      </c>
      <c r="ES147" s="738">
        <f t="shared" si="1153"/>
        <v>4336</v>
      </c>
      <c r="ET147" s="817">
        <f t="shared" si="1154"/>
        <v>0</v>
      </c>
      <c r="EU147" s="740">
        <f t="shared" si="1155"/>
        <v>0</v>
      </c>
      <c r="EV147" s="741">
        <f t="shared" si="1156"/>
        <v>0</v>
      </c>
      <c r="EW147" s="742">
        <f t="shared" si="1157"/>
        <v>0</v>
      </c>
      <c r="EX147" s="741">
        <f t="shared" si="1156"/>
        <v>0</v>
      </c>
      <c r="EY147" s="742">
        <f t="shared" si="1158"/>
        <v>0</v>
      </c>
      <c r="EZ147" s="741">
        <f t="shared" si="1159"/>
        <v>0</v>
      </c>
      <c r="FA147" s="742">
        <f t="shared" si="1160"/>
        <v>0</v>
      </c>
      <c r="FB147" s="741">
        <f t="shared" si="1161"/>
        <v>0</v>
      </c>
      <c r="FC147" s="742">
        <f t="shared" si="1162"/>
        <v>0</v>
      </c>
      <c r="FD147" s="741">
        <f t="shared" si="1163"/>
        <v>0</v>
      </c>
      <c r="FE147" s="742">
        <f t="shared" si="1164"/>
        <v>0</v>
      </c>
      <c r="FF147" s="741">
        <f t="shared" si="1165"/>
        <v>0</v>
      </c>
      <c r="FG147" s="742">
        <f t="shared" si="1166"/>
        <v>0</v>
      </c>
      <c r="FH147" s="741">
        <f t="shared" si="1167"/>
        <v>0</v>
      </c>
      <c r="FI147" s="742">
        <f t="shared" si="1168"/>
        <v>0</v>
      </c>
      <c r="FJ147" s="741">
        <f t="shared" si="1169"/>
        <v>0</v>
      </c>
      <c r="FK147" s="742">
        <f t="shared" si="1170"/>
        <v>0</v>
      </c>
      <c r="FL147" s="741">
        <f t="shared" si="1171"/>
        <v>0</v>
      </c>
      <c r="FM147" s="742">
        <f t="shared" si="1172"/>
        <v>0</v>
      </c>
      <c r="FN147" s="741">
        <f t="shared" si="1173"/>
        <v>0</v>
      </c>
      <c r="FO147" s="743">
        <f t="shared" ref="FO147:FO148" si="1210">IF(((SUM(ET147:FN147))&gt;(15279*EQ147)),0,((15279*EQ147)-(SUM(ET147:FN147))))</f>
        <v>0</v>
      </c>
      <c r="FP147" s="744">
        <f t="shared" si="1175"/>
        <v>0</v>
      </c>
      <c r="FQ147" s="745">
        <v>12</v>
      </c>
      <c r="FR147" s="746">
        <f t="shared" si="1176"/>
        <v>0</v>
      </c>
      <c r="FS147" s="747"/>
      <c r="FT147" s="741"/>
      <c r="FU147" s="746">
        <f t="shared" si="1177"/>
        <v>0</v>
      </c>
      <c r="FV147" s="746">
        <f t="shared" si="1178"/>
        <v>0</v>
      </c>
      <c r="FW147" s="746">
        <f t="shared" si="1179"/>
        <v>0</v>
      </c>
      <c r="FY147" s="1044"/>
      <c r="FZ147" s="755" t="s">
        <v>46</v>
      </c>
      <c r="GA147" s="737">
        <f t="shared" si="1209"/>
        <v>2.5</v>
      </c>
      <c r="GB147" s="737">
        <f t="shared" si="1209"/>
        <v>4169</v>
      </c>
      <c r="GC147" s="738">
        <f t="shared" si="1180"/>
        <v>4336</v>
      </c>
      <c r="GD147" s="743">
        <f t="shared" si="1181"/>
        <v>10840</v>
      </c>
      <c r="GE147" s="743"/>
      <c r="GF147" s="737">
        <f t="shared" si="1182"/>
        <v>0</v>
      </c>
      <c r="GG147" s="743"/>
      <c r="GH147" s="737">
        <f t="shared" si="1183"/>
        <v>0</v>
      </c>
      <c r="GI147" s="743"/>
      <c r="GJ147" s="737">
        <f t="shared" si="1184"/>
        <v>0</v>
      </c>
      <c r="GK147" s="743"/>
      <c r="GL147" s="737">
        <f t="shared" si="1185"/>
        <v>0</v>
      </c>
      <c r="GM147" s="743"/>
      <c r="GN147" s="737">
        <f t="shared" si="1186"/>
        <v>0</v>
      </c>
      <c r="GO147" s="743"/>
      <c r="GP147" s="737">
        <f t="shared" si="1187"/>
        <v>0</v>
      </c>
      <c r="GQ147" s="743"/>
      <c r="GR147" s="737">
        <f t="shared" si="1188"/>
        <v>0</v>
      </c>
      <c r="GS147" s="743"/>
      <c r="GT147" s="737">
        <f t="shared" si="1189"/>
        <v>0</v>
      </c>
      <c r="GU147" s="743"/>
      <c r="GV147" s="737">
        <f t="shared" si="1190"/>
        <v>0</v>
      </c>
      <c r="GW147" s="743"/>
      <c r="GX147" s="737">
        <f t="shared" si="1191"/>
        <v>0</v>
      </c>
      <c r="GY147" s="743">
        <f t="shared" si="1191"/>
        <v>27357.5</v>
      </c>
      <c r="GZ147" s="744">
        <f t="shared" si="1192"/>
        <v>38197.5</v>
      </c>
      <c r="HA147" s="745">
        <v>12</v>
      </c>
      <c r="HB147" s="746">
        <f t="shared" si="1193"/>
        <v>458370</v>
      </c>
      <c r="HC147" s="737">
        <f t="shared" si="1194"/>
        <v>0</v>
      </c>
      <c r="HD147" s="737">
        <f t="shared" si="1194"/>
        <v>0</v>
      </c>
      <c r="HE147" s="746">
        <f t="shared" si="1195"/>
        <v>458370</v>
      </c>
      <c r="HF147" s="746">
        <f t="shared" si="1196"/>
        <v>138427.74</v>
      </c>
      <c r="HG147" s="746">
        <f t="shared" si="1197"/>
        <v>596797.74</v>
      </c>
    </row>
    <row r="148" spans="1:215" ht="36" hidden="1" x14ac:dyDescent="0.25">
      <c r="A148" s="1044"/>
      <c r="B148" s="755" t="s">
        <v>45</v>
      </c>
      <c r="C148" s="737">
        <f t="shared" si="1203"/>
        <v>2</v>
      </c>
      <c r="D148" s="737">
        <f t="shared" si="1203"/>
        <v>5545</v>
      </c>
      <c r="E148" s="738">
        <f t="shared" si="1046"/>
        <v>5767</v>
      </c>
      <c r="F148" s="817">
        <f t="shared" si="1047"/>
        <v>11534</v>
      </c>
      <c r="G148" s="740">
        <f t="shared" si="1204"/>
        <v>0</v>
      </c>
      <c r="H148" s="741">
        <f t="shared" si="1048"/>
        <v>0</v>
      </c>
      <c r="I148" s="742">
        <f t="shared" si="1204"/>
        <v>0</v>
      </c>
      <c r="J148" s="741">
        <f t="shared" si="1048"/>
        <v>0</v>
      </c>
      <c r="K148" s="742">
        <f t="shared" si="1049"/>
        <v>0</v>
      </c>
      <c r="L148" s="741">
        <f t="shared" si="1050"/>
        <v>0</v>
      </c>
      <c r="M148" s="742">
        <f t="shared" si="1051"/>
        <v>0</v>
      </c>
      <c r="N148" s="741">
        <f t="shared" si="1052"/>
        <v>0</v>
      </c>
      <c r="O148" s="742">
        <f t="shared" si="1053"/>
        <v>0</v>
      </c>
      <c r="P148" s="741">
        <f t="shared" si="1054"/>
        <v>0</v>
      </c>
      <c r="Q148" s="742">
        <f t="shared" si="1055"/>
        <v>0</v>
      </c>
      <c r="R148" s="741">
        <f t="shared" si="1056"/>
        <v>0</v>
      </c>
      <c r="S148" s="742">
        <f t="shared" si="1057"/>
        <v>0</v>
      </c>
      <c r="T148" s="741">
        <f t="shared" si="1058"/>
        <v>0</v>
      </c>
      <c r="U148" s="742">
        <f t="shared" si="1059"/>
        <v>0</v>
      </c>
      <c r="V148" s="741">
        <f t="shared" si="1060"/>
        <v>0</v>
      </c>
      <c r="W148" s="742">
        <f t="shared" si="1061"/>
        <v>0</v>
      </c>
      <c r="X148" s="741">
        <f t="shared" si="1062"/>
        <v>0</v>
      </c>
      <c r="Y148" s="742">
        <f t="shared" si="1063"/>
        <v>0</v>
      </c>
      <c r="Z148" s="741">
        <f t="shared" si="1064"/>
        <v>0</v>
      </c>
      <c r="AA148" s="743">
        <f t="shared" si="1065"/>
        <v>19024</v>
      </c>
      <c r="AB148" s="744">
        <f t="shared" si="1066"/>
        <v>30558</v>
      </c>
      <c r="AC148" s="745">
        <v>12</v>
      </c>
      <c r="AD148" s="746">
        <f t="shared" si="1067"/>
        <v>366696</v>
      </c>
      <c r="AE148" s="747"/>
      <c r="AF148" s="741"/>
      <c r="AG148" s="746">
        <f t="shared" si="1068"/>
        <v>366696</v>
      </c>
      <c r="AH148" s="746">
        <f t="shared" si="1069"/>
        <v>110742.19</v>
      </c>
      <c r="AI148" s="746">
        <f t="shared" si="1070"/>
        <v>477438.19</v>
      </c>
      <c r="AK148" s="1044"/>
      <c r="AL148" s="755" t="s">
        <v>45</v>
      </c>
      <c r="AM148" s="737">
        <f t="shared" si="1205"/>
        <v>0</v>
      </c>
      <c r="AN148" s="737">
        <f t="shared" si="1205"/>
        <v>5545</v>
      </c>
      <c r="AO148" s="738">
        <f t="shared" si="1071"/>
        <v>5767</v>
      </c>
      <c r="AP148" s="817">
        <f t="shared" si="1072"/>
        <v>0</v>
      </c>
      <c r="AQ148" s="740">
        <f t="shared" si="1073"/>
        <v>0</v>
      </c>
      <c r="AR148" s="741">
        <f t="shared" si="1074"/>
        <v>0</v>
      </c>
      <c r="AS148" s="742">
        <f t="shared" si="1075"/>
        <v>0</v>
      </c>
      <c r="AT148" s="741">
        <f t="shared" si="1076"/>
        <v>0</v>
      </c>
      <c r="AU148" s="742">
        <f t="shared" si="1077"/>
        <v>0</v>
      </c>
      <c r="AV148" s="741">
        <f t="shared" si="1078"/>
        <v>0</v>
      </c>
      <c r="AW148" s="742">
        <f t="shared" si="1079"/>
        <v>0</v>
      </c>
      <c r="AX148" s="741">
        <f t="shared" si="1080"/>
        <v>0</v>
      </c>
      <c r="AY148" s="742">
        <f t="shared" si="1081"/>
        <v>0</v>
      </c>
      <c r="AZ148" s="741">
        <f t="shared" si="1082"/>
        <v>0</v>
      </c>
      <c r="BA148" s="742">
        <f t="shared" si="1083"/>
        <v>0</v>
      </c>
      <c r="BB148" s="741">
        <f t="shared" si="1084"/>
        <v>0</v>
      </c>
      <c r="BC148" s="742">
        <f t="shared" si="1085"/>
        <v>0</v>
      </c>
      <c r="BD148" s="741">
        <f t="shared" si="1086"/>
        <v>0</v>
      </c>
      <c r="BE148" s="742">
        <f t="shared" si="1087"/>
        <v>0</v>
      </c>
      <c r="BF148" s="741">
        <f t="shared" si="1088"/>
        <v>0</v>
      </c>
      <c r="BG148" s="742">
        <f t="shared" si="1089"/>
        <v>0</v>
      </c>
      <c r="BH148" s="741">
        <f t="shared" si="1090"/>
        <v>0</v>
      </c>
      <c r="BI148" s="742">
        <f t="shared" si="1091"/>
        <v>0</v>
      </c>
      <c r="BJ148" s="741">
        <f t="shared" si="1092"/>
        <v>0</v>
      </c>
      <c r="BK148" s="743">
        <f t="shared" si="1093"/>
        <v>0</v>
      </c>
      <c r="BL148" s="744">
        <f t="shared" si="1094"/>
        <v>0</v>
      </c>
      <c r="BM148" s="745">
        <v>12</v>
      </c>
      <c r="BN148" s="746">
        <f t="shared" si="1095"/>
        <v>0</v>
      </c>
      <c r="BO148" s="747"/>
      <c r="BP148" s="741"/>
      <c r="BQ148" s="746">
        <f t="shared" si="1096"/>
        <v>0</v>
      </c>
      <c r="BR148" s="746">
        <f t="shared" si="1097"/>
        <v>0</v>
      </c>
      <c r="BS148" s="746">
        <f t="shared" si="1098"/>
        <v>0</v>
      </c>
      <c r="BU148" s="1044"/>
      <c r="BV148" s="755" t="s">
        <v>45</v>
      </c>
      <c r="BW148" s="737">
        <f t="shared" si="1206"/>
        <v>0</v>
      </c>
      <c r="BX148" s="737">
        <f t="shared" si="1206"/>
        <v>5545</v>
      </c>
      <c r="BY148" s="738">
        <f t="shared" si="1099"/>
        <v>5767</v>
      </c>
      <c r="BZ148" s="817">
        <f t="shared" si="1100"/>
        <v>0</v>
      </c>
      <c r="CA148" s="740">
        <f t="shared" si="1101"/>
        <v>0</v>
      </c>
      <c r="CB148" s="741">
        <f t="shared" si="1102"/>
        <v>0</v>
      </c>
      <c r="CC148" s="742">
        <f t="shared" si="1103"/>
        <v>0</v>
      </c>
      <c r="CD148" s="741">
        <f t="shared" si="1102"/>
        <v>0</v>
      </c>
      <c r="CE148" s="742">
        <f t="shared" si="1104"/>
        <v>0</v>
      </c>
      <c r="CF148" s="741">
        <f t="shared" si="1105"/>
        <v>0</v>
      </c>
      <c r="CG148" s="742">
        <f t="shared" si="1106"/>
        <v>0</v>
      </c>
      <c r="CH148" s="741">
        <f t="shared" si="1107"/>
        <v>0</v>
      </c>
      <c r="CI148" s="742">
        <f t="shared" si="1108"/>
        <v>0</v>
      </c>
      <c r="CJ148" s="741">
        <f t="shared" si="1109"/>
        <v>0</v>
      </c>
      <c r="CK148" s="742">
        <f t="shared" si="1110"/>
        <v>0</v>
      </c>
      <c r="CL148" s="741">
        <f t="shared" si="1111"/>
        <v>0</v>
      </c>
      <c r="CM148" s="742">
        <f t="shared" si="1112"/>
        <v>0</v>
      </c>
      <c r="CN148" s="741">
        <f t="shared" si="1113"/>
        <v>0</v>
      </c>
      <c r="CO148" s="742">
        <f t="shared" si="1114"/>
        <v>0</v>
      </c>
      <c r="CP148" s="741">
        <f t="shared" si="1115"/>
        <v>0</v>
      </c>
      <c r="CQ148" s="742">
        <f t="shared" si="1116"/>
        <v>0</v>
      </c>
      <c r="CR148" s="741">
        <f t="shared" si="1117"/>
        <v>0</v>
      </c>
      <c r="CS148" s="742">
        <f t="shared" si="1118"/>
        <v>0</v>
      </c>
      <c r="CT148" s="741">
        <f t="shared" si="1119"/>
        <v>0</v>
      </c>
      <c r="CU148" s="743">
        <f t="shared" si="1120"/>
        <v>0</v>
      </c>
      <c r="CV148" s="744">
        <f t="shared" si="1121"/>
        <v>0</v>
      </c>
      <c r="CW148" s="745">
        <v>12</v>
      </c>
      <c r="CX148" s="746">
        <f t="shared" si="1122"/>
        <v>0</v>
      </c>
      <c r="CY148" s="747"/>
      <c r="CZ148" s="741"/>
      <c r="DA148" s="746">
        <f t="shared" si="1123"/>
        <v>0</v>
      </c>
      <c r="DB148" s="746">
        <f t="shared" si="1124"/>
        <v>0</v>
      </c>
      <c r="DC148" s="746">
        <f t="shared" si="1125"/>
        <v>0</v>
      </c>
      <c r="DD148" s="750"/>
      <c r="DE148" s="1044"/>
      <c r="DF148" s="755" t="s">
        <v>45</v>
      </c>
      <c r="DG148" s="737">
        <f t="shared" si="1207"/>
        <v>0</v>
      </c>
      <c r="DH148" s="737">
        <f t="shared" si="1207"/>
        <v>5545</v>
      </c>
      <c r="DI148" s="738">
        <f t="shared" si="1126"/>
        <v>5767</v>
      </c>
      <c r="DJ148" s="817">
        <f t="shared" si="1127"/>
        <v>0</v>
      </c>
      <c r="DK148" s="740">
        <f t="shared" si="1128"/>
        <v>0</v>
      </c>
      <c r="DL148" s="741">
        <f t="shared" si="1129"/>
        <v>0</v>
      </c>
      <c r="DM148" s="742">
        <f t="shared" si="1130"/>
        <v>0</v>
      </c>
      <c r="DN148" s="741">
        <f t="shared" si="1129"/>
        <v>0</v>
      </c>
      <c r="DO148" s="742">
        <f t="shared" si="1131"/>
        <v>0</v>
      </c>
      <c r="DP148" s="741">
        <f t="shared" si="1132"/>
        <v>0</v>
      </c>
      <c r="DQ148" s="742">
        <f t="shared" si="1133"/>
        <v>0</v>
      </c>
      <c r="DR148" s="741">
        <f t="shared" si="1134"/>
        <v>0</v>
      </c>
      <c r="DS148" s="742">
        <f t="shared" si="1135"/>
        <v>0</v>
      </c>
      <c r="DT148" s="741">
        <f t="shared" si="1136"/>
        <v>0</v>
      </c>
      <c r="DU148" s="742">
        <f t="shared" si="1137"/>
        <v>0</v>
      </c>
      <c r="DV148" s="741">
        <f t="shared" si="1138"/>
        <v>0</v>
      </c>
      <c r="DW148" s="742">
        <f t="shared" si="1139"/>
        <v>0</v>
      </c>
      <c r="DX148" s="741">
        <f t="shared" si="1140"/>
        <v>0</v>
      </c>
      <c r="DY148" s="742">
        <f t="shared" si="1141"/>
        <v>0</v>
      </c>
      <c r="DZ148" s="741">
        <f t="shared" si="1142"/>
        <v>0</v>
      </c>
      <c r="EA148" s="742">
        <f t="shared" si="1143"/>
        <v>0</v>
      </c>
      <c r="EB148" s="741">
        <f t="shared" si="1144"/>
        <v>0</v>
      </c>
      <c r="EC148" s="742">
        <f t="shared" si="1145"/>
        <v>0</v>
      </c>
      <c r="ED148" s="741">
        <f t="shared" si="1146"/>
        <v>0</v>
      </c>
      <c r="EE148" s="743">
        <f t="shared" si="1147"/>
        <v>0</v>
      </c>
      <c r="EF148" s="744">
        <f t="shared" si="1148"/>
        <v>0</v>
      </c>
      <c r="EG148" s="745">
        <v>12</v>
      </c>
      <c r="EH148" s="746">
        <f t="shared" si="1149"/>
        <v>0</v>
      </c>
      <c r="EI148" s="747"/>
      <c r="EJ148" s="741"/>
      <c r="EK148" s="746">
        <f t="shared" si="1150"/>
        <v>0</v>
      </c>
      <c r="EL148" s="746">
        <f t="shared" si="1151"/>
        <v>0</v>
      </c>
      <c r="EM148" s="746">
        <f t="shared" si="1152"/>
        <v>0</v>
      </c>
      <c r="EO148" s="1044"/>
      <c r="EP148" s="755" t="s">
        <v>45</v>
      </c>
      <c r="EQ148" s="737">
        <f t="shared" si="1208"/>
        <v>0</v>
      </c>
      <c r="ER148" s="737">
        <f t="shared" si="1208"/>
        <v>5545</v>
      </c>
      <c r="ES148" s="738">
        <f t="shared" si="1153"/>
        <v>5767</v>
      </c>
      <c r="ET148" s="817">
        <f t="shared" si="1154"/>
        <v>0</v>
      </c>
      <c r="EU148" s="740">
        <f t="shared" si="1155"/>
        <v>0</v>
      </c>
      <c r="EV148" s="741">
        <f t="shared" si="1156"/>
        <v>0</v>
      </c>
      <c r="EW148" s="742">
        <f t="shared" si="1157"/>
        <v>0</v>
      </c>
      <c r="EX148" s="741">
        <f t="shared" si="1156"/>
        <v>0</v>
      </c>
      <c r="EY148" s="742">
        <f t="shared" si="1158"/>
        <v>0</v>
      </c>
      <c r="EZ148" s="741">
        <f t="shared" si="1159"/>
        <v>0</v>
      </c>
      <c r="FA148" s="742">
        <f t="shared" si="1160"/>
        <v>0</v>
      </c>
      <c r="FB148" s="741">
        <f t="shared" si="1161"/>
        <v>0</v>
      </c>
      <c r="FC148" s="742">
        <f t="shared" si="1162"/>
        <v>0</v>
      </c>
      <c r="FD148" s="741">
        <f t="shared" si="1163"/>
        <v>0</v>
      </c>
      <c r="FE148" s="742">
        <f t="shared" si="1164"/>
        <v>0</v>
      </c>
      <c r="FF148" s="741">
        <f t="shared" si="1165"/>
        <v>0</v>
      </c>
      <c r="FG148" s="742">
        <f t="shared" si="1166"/>
        <v>0</v>
      </c>
      <c r="FH148" s="741">
        <f t="shared" si="1167"/>
        <v>0</v>
      </c>
      <c r="FI148" s="742">
        <f t="shared" si="1168"/>
        <v>0</v>
      </c>
      <c r="FJ148" s="741">
        <f t="shared" si="1169"/>
        <v>0</v>
      </c>
      <c r="FK148" s="742">
        <f t="shared" si="1170"/>
        <v>0</v>
      </c>
      <c r="FL148" s="741">
        <f t="shared" si="1171"/>
        <v>0</v>
      </c>
      <c r="FM148" s="742">
        <f t="shared" si="1172"/>
        <v>0</v>
      </c>
      <c r="FN148" s="741">
        <f t="shared" si="1173"/>
        <v>0</v>
      </c>
      <c r="FO148" s="743">
        <f t="shared" si="1210"/>
        <v>0</v>
      </c>
      <c r="FP148" s="744">
        <f t="shared" si="1175"/>
        <v>0</v>
      </c>
      <c r="FQ148" s="745">
        <v>12</v>
      </c>
      <c r="FR148" s="746">
        <f t="shared" si="1176"/>
        <v>0</v>
      </c>
      <c r="FS148" s="747"/>
      <c r="FT148" s="741"/>
      <c r="FU148" s="746">
        <f t="shared" si="1177"/>
        <v>0</v>
      </c>
      <c r="FV148" s="746">
        <f t="shared" si="1178"/>
        <v>0</v>
      </c>
      <c r="FW148" s="746">
        <f t="shared" si="1179"/>
        <v>0</v>
      </c>
      <c r="FY148" s="1044"/>
      <c r="FZ148" s="755" t="s">
        <v>45</v>
      </c>
      <c r="GA148" s="737">
        <f t="shared" si="1209"/>
        <v>2</v>
      </c>
      <c r="GB148" s="737">
        <f t="shared" si="1209"/>
        <v>5545</v>
      </c>
      <c r="GC148" s="738">
        <f t="shared" si="1180"/>
        <v>5767</v>
      </c>
      <c r="GD148" s="743">
        <f t="shared" si="1181"/>
        <v>11534</v>
      </c>
      <c r="GE148" s="743"/>
      <c r="GF148" s="737">
        <f t="shared" si="1182"/>
        <v>0</v>
      </c>
      <c r="GG148" s="743"/>
      <c r="GH148" s="737">
        <f t="shared" si="1183"/>
        <v>0</v>
      </c>
      <c r="GI148" s="743"/>
      <c r="GJ148" s="737">
        <f t="shared" si="1184"/>
        <v>0</v>
      </c>
      <c r="GK148" s="743"/>
      <c r="GL148" s="737">
        <f t="shared" si="1185"/>
        <v>0</v>
      </c>
      <c r="GM148" s="743"/>
      <c r="GN148" s="737">
        <f t="shared" si="1186"/>
        <v>0</v>
      </c>
      <c r="GO148" s="743"/>
      <c r="GP148" s="737">
        <f t="shared" si="1187"/>
        <v>0</v>
      </c>
      <c r="GQ148" s="743"/>
      <c r="GR148" s="737">
        <f t="shared" si="1188"/>
        <v>0</v>
      </c>
      <c r="GS148" s="743"/>
      <c r="GT148" s="737">
        <f t="shared" si="1189"/>
        <v>0</v>
      </c>
      <c r="GU148" s="743"/>
      <c r="GV148" s="737">
        <f t="shared" si="1190"/>
        <v>0</v>
      </c>
      <c r="GW148" s="743"/>
      <c r="GX148" s="737">
        <f t="shared" si="1191"/>
        <v>0</v>
      </c>
      <c r="GY148" s="743">
        <f t="shared" si="1191"/>
        <v>19024</v>
      </c>
      <c r="GZ148" s="744">
        <f t="shared" si="1192"/>
        <v>30558</v>
      </c>
      <c r="HA148" s="745">
        <v>12</v>
      </c>
      <c r="HB148" s="746">
        <f t="shared" si="1193"/>
        <v>366696</v>
      </c>
      <c r="HC148" s="737">
        <f t="shared" si="1194"/>
        <v>0</v>
      </c>
      <c r="HD148" s="737">
        <f t="shared" si="1194"/>
        <v>0</v>
      </c>
      <c r="HE148" s="746">
        <f t="shared" si="1195"/>
        <v>366696</v>
      </c>
      <c r="HF148" s="746">
        <f t="shared" si="1196"/>
        <v>110742.19</v>
      </c>
      <c r="HG148" s="746">
        <f t="shared" si="1197"/>
        <v>477438.19</v>
      </c>
    </row>
    <row r="149" spans="1:215" ht="36" hidden="1" x14ac:dyDescent="0.25">
      <c r="A149" s="1044"/>
      <c r="B149" s="755" t="s">
        <v>45</v>
      </c>
      <c r="C149" s="737">
        <f t="shared" si="1203"/>
        <v>0</v>
      </c>
      <c r="D149" s="737">
        <f t="shared" si="1203"/>
        <v>5244</v>
      </c>
      <c r="E149" s="738">
        <f t="shared" si="1046"/>
        <v>5454</v>
      </c>
      <c r="F149" s="817">
        <f t="shared" si="1047"/>
        <v>0</v>
      </c>
      <c r="G149" s="740">
        <f t="shared" si="1204"/>
        <v>0</v>
      </c>
      <c r="H149" s="741">
        <f t="shared" si="1048"/>
        <v>0</v>
      </c>
      <c r="I149" s="742">
        <f t="shared" si="1204"/>
        <v>0</v>
      </c>
      <c r="J149" s="741">
        <f t="shared" si="1048"/>
        <v>0</v>
      </c>
      <c r="K149" s="742">
        <f t="shared" si="1049"/>
        <v>0</v>
      </c>
      <c r="L149" s="741">
        <f t="shared" si="1050"/>
        <v>0</v>
      </c>
      <c r="M149" s="742">
        <f t="shared" si="1051"/>
        <v>0</v>
      </c>
      <c r="N149" s="741">
        <f t="shared" si="1052"/>
        <v>0</v>
      </c>
      <c r="O149" s="742">
        <f t="shared" si="1053"/>
        <v>0</v>
      </c>
      <c r="P149" s="741">
        <f t="shared" si="1054"/>
        <v>0</v>
      </c>
      <c r="Q149" s="742">
        <f t="shared" si="1055"/>
        <v>0</v>
      </c>
      <c r="R149" s="741">
        <f t="shared" si="1056"/>
        <v>0</v>
      </c>
      <c r="S149" s="742">
        <f t="shared" si="1057"/>
        <v>0</v>
      </c>
      <c r="T149" s="741">
        <f t="shared" si="1058"/>
        <v>0</v>
      </c>
      <c r="U149" s="742">
        <f t="shared" si="1059"/>
        <v>0</v>
      </c>
      <c r="V149" s="741">
        <f t="shared" si="1060"/>
        <v>0</v>
      </c>
      <c r="W149" s="742">
        <f t="shared" si="1061"/>
        <v>0</v>
      </c>
      <c r="X149" s="741">
        <f t="shared" si="1062"/>
        <v>0</v>
      </c>
      <c r="Y149" s="742">
        <f t="shared" si="1063"/>
        <v>0</v>
      </c>
      <c r="Z149" s="741">
        <f t="shared" si="1064"/>
        <v>0</v>
      </c>
      <c r="AA149" s="743">
        <f t="shared" si="1065"/>
        <v>0</v>
      </c>
      <c r="AB149" s="744">
        <f t="shared" si="1066"/>
        <v>0</v>
      </c>
      <c r="AC149" s="745">
        <v>12</v>
      </c>
      <c r="AD149" s="746">
        <f t="shared" si="1067"/>
        <v>0</v>
      </c>
      <c r="AE149" s="747"/>
      <c r="AF149" s="741"/>
      <c r="AG149" s="746">
        <f t="shared" si="1068"/>
        <v>0</v>
      </c>
      <c r="AH149" s="746">
        <f t="shared" si="1069"/>
        <v>0</v>
      </c>
      <c r="AI149" s="746">
        <f t="shared" si="1070"/>
        <v>0</v>
      </c>
      <c r="AK149" s="1044"/>
      <c r="AL149" s="755" t="s">
        <v>45</v>
      </c>
      <c r="AM149" s="737">
        <f t="shared" si="1205"/>
        <v>1</v>
      </c>
      <c r="AN149" s="737">
        <f t="shared" si="1205"/>
        <v>5244</v>
      </c>
      <c r="AO149" s="738">
        <f t="shared" si="1071"/>
        <v>5454</v>
      </c>
      <c r="AP149" s="817">
        <f t="shared" si="1072"/>
        <v>5454</v>
      </c>
      <c r="AQ149" s="740">
        <f t="shared" si="1073"/>
        <v>0</v>
      </c>
      <c r="AR149" s="741">
        <f t="shared" si="1074"/>
        <v>0</v>
      </c>
      <c r="AS149" s="742">
        <f t="shared" si="1075"/>
        <v>0</v>
      </c>
      <c r="AT149" s="741">
        <f t="shared" si="1076"/>
        <v>0</v>
      </c>
      <c r="AU149" s="742">
        <f t="shared" si="1077"/>
        <v>0</v>
      </c>
      <c r="AV149" s="741">
        <f t="shared" si="1078"/>
        <v>0</v>
      </c>
      <c r="AW149" s="742">
        <f t="shared" si="1079"/>
        <v>0</v>
      </c>
      <c r="AX149" s="741">
        <f t="shared" si="1080"/>
        <v>0</v>
      </c>
      <c r="AY149" s="742">
        <f t="shared" si="1081"/>
        <v>0</v>
      </c>
      <c r="AZ149" s="741">
        <f t="shared" si="1082"/>
        <v>0</v>
      </c>
      <c r="BA149" s="742">
        <f t="shared" si="1083"/>
        <v>0</v>
      </c>
      <c r="BB149" s="741">
        <f t="shared" si="1084"/>
        <v>0</v>
      </c>
      <c r="BC149" s="742">
        <f t="shared" si="1085"/>
        <v>0</v>
      </c>
      <c r="BD149" s="741">
        <f t="shared" si="1086"/>
        <v>0</v>
      </c>
      <c r="BE149" s="742">
        <f t="shared" si="1087"/>
        <v>0</v>
      </c>
      <c r="BF149" s="741">
        <f t="shared" si="1088"/>
        <v>0</v>
      </c>
      <c r="BG149" s="742">
        <f t="shared" si="1089"/>
        <v>0</v>
      </c>
      <c r="BH149" s="741">
        <f t="shared" si="1090"/>
        <v>0</v>
      </c>
      <c r="BI149" s="742">
        <f t="shared" si="1091"/>
        <v>0</v>
      </c>
      <c r="BJ149" s="741">
        <f t="shared" si="1092"/>
        <v>0</v>
      </c>
      <c r="BK149" s="743">
        <f t="shared" ref="BK149:BK163" si="1211">IF(((SUM(AP149:BJ149))&gt;(15279*AM149)),0,((15279*AM149)-(SUM(AP149:BJ149))))</f>
        <v>9825</v>
      </c>
      <c r="BL149" s="744">
        <f t="shared" si="1094"/>
        <v>15279</v>
      </c>
      <c r="BM149" s="745">
        <v>12</v>
      </c>
      <c r="BN149" s="746">
        <f t="shared" si="1095"/>
        <v>183348</v>
      </c>
      <c r="BO149" s="747"/>
      <c r="BP149" s="741"/>
      <c r="BQ149" s="746">
        <f t="shared" si="1096"/>
        <v>183348</v>
      </c>
      <c r="BR149" s="746">
        <f t="shared" si="1097"/>
        <v>55371.1</v>
      </c>
      <c r="BS149" s="746">
        <f t="shared" si="1098"/>
        <v>238719.1</v>
      </c>
      <c r="BU149" s="1044"/>
      <c r="BV149" s="755" t="s">
        <v>45</v>
      </c>
      <c r="BW149" s="737">
        <f t="shared" si="1206"/>
        <v>0</v>
      </c>
      <c r="BX149" s="737">
        <f t="shared" si="1206"/>
        <v>5244</v>
      </c>
      <c r="BY149" s="738">
        <f t="shared" si="1099"/>
        <v>5454</v>
      </c>
      <c r="BZ149" s="817">
        <f t="shared" si="1100"/>
        <v>0</v>
      </c>
      <c r="CA149" s="740">
        <f t="shared" si="1101"/>
        <v>0</v>
      </c>
      <c r="CB149" s="741">
        <f t="shared" si="1102"/>
        <v>0</v>
      </c>
      <c r="CC149" s="742">
        <f t="shared" si="1103"/>
        <v>0</v>
      </c>
      <c r="CD149" s="741">
        <f t="shared" si="1102"/>
        <v>0</v>
      </c>
      <c r="CE149" s="742">
        <f t="shared" si="1104"/>
        <v>0</v>
      </c>
      <c r="CF149" s="741">
        <f t="shared" si="1105"/>
        <v>0</v>
      </c>
      <c r="CG149" s="742">
        <f t="shared" si="1106"/>
        <v>0</v>
      </c>
      <c r="CH149" s="741">
        <f t="shared" si="1107"/>
        <v>0</v>
      </c>
      <c r="CI149" s="742">
        <f t="shared" si="1108"/>
        <v>0</v>
      </c>
      <c r="CJ149" s="741">
        <f t="shared" si="1109"/>
        <v>0</v>
      </c>
      <c r="CK149" s="742">
        <f t="shared" si="1110"/>
        <v>0</v>
      </c>
      <c r="CL149" s="741">
        <f t="shared" si="1111"/>
        <v>0</v>
      </c>
      <c r="CM149" s="742">
        <f t="shared" si="1112"/>
        <v>0</v>
      </c>
      <c r="CN149" s="741">
        <f t="shared" si="1113"/>
        <v>0</v>
      </c>
      <c r="CO149" s="742">
        <f t="shared" si="1114"/>
        <v>0</v>
      </c>
      <c r="CP149" s="741">
        <f t="shared" si="1115"/>
        <v>0</v>
      </c>
      <c r="CQ149" s="742">
        <f t="shared" si="1116"/>
        <v>0</v>
      </c>
      <c r="CR149" s="741">
        <f t="shared" si="1117"/>
        <v>0</v>
      </c>
      <c r="CS149" s="742">
        <f t="shared" si="1118"/>
        <v>0</v>
      </c>
      <c r="CT149" s="741">
        <f t="shared" si="1119"/>
        <v>0</v>
      </c>
      <c r="CU149" s="743">
        <f t="shared" si="1120"/>
        <v>0</v>
      </c>
      <c r="CV149" s="744">
        <f t="shared" si="1121"/>
        <v>0</v>
      </c>
      <c r="CW149" s="745">
        <v>12</v>
      </c>
      <c r="CX149" s="746">
        <f t="shared" si="1122"/>
        <v>0</v>
      </c>
      <c r="CY149" s="747"/>
      <c r="CZ149" s="741"/>
      <c r="DA149" s="746">
        <f t="shared" si="1123"/>
        <v>0</v>
      </c>
      <c r="DB149" s="746">
        <f t="shared" si="1124"/>
        <v>0</v>
      </c>
      <c r="DC149" s="746">
        <f t="shared" si="1125"/>
        <v>0</v>
      </c>
      <c r="DD149" s="750"/>
      <c r="DE149" s="1044"/>
      <c r="DF149" s="755" t="s">
        <v>45</v>
      </c>
      <c r="DG149" s="737">
        <f t="shared" si="1207"/>
        <v>0</v>
      </c>
      <c r="DH149" s="737">
        <f t="shared" si="1207"/>
        <v>5244</v>
      </c>
      <c r="DI149" s="738">
        <f t="shared" si="1126"/>
        <v>5454</v>
      </c>
      <c r="DJ149" s="817">
        <f t="shared" si="1127"/>
        <v>0</v>
      </c>
      <c r="DK149" s="740">
        <f t="shared" si="1128"/>
        <v>0</v>
      </c>
      <c r="DL149" s="741">
        <f t="shared" si="1129"/>
        <v>0</v>
      </c>
      <c r="DM149" s="742">
        <f t="shared" si="1130"/>
        <v>0</v>
      </c>
      <c r="DN149" s="741">
        <f t="shared" si="1129"/>
        <v>0</v>
      </c>
      <c r="DO149" s="742">
        <f t="shared" si="1131"/>
        <v>0</v>
      </c>
      <c r="DP149" s="741">
        <f t="shared" si="1132"/>
        <v>0</v>
      </c>
      <c r="DQ149" s="742">
        <f t="shared" si="1133"/>
        <v>0</v>
      </c>
      <c r="DR149" s="741">
        <f t="shared" si="1134"/>
        <v>0</v>
      </c>
      <c r="DS149" s="742">
        <f t="shared" si="1135"/>
        <v>0</v>
      </c>
      <c r="DT149" s="741">
        <f t="shared" si="1136"/>
        <v>0</v>
      </c>
      <c r="DU149" s="742">
        <f t="shared" si="1137"/>
        <v>0</v>
      </c>
      <c r="DV149" s="741">
        <f t="shared" si="1138"/>
        <v>0</v>
      </c>
      <c r="DW149" s="742">
        <f t="shared" si="1139"/>
        <v>0</v>
      </c>
      <c r="DX149" s="741">
        <f t="shared" si="1140"/>
        <v>0</v>
      </c>
      <c r="DY149" s="742">
        <f t="shared" si="1141"/>
        <v>0</v>
      </c>
      <c r="DZ149" s="741">
        <f t="shared" si="1142"/>
        <v>0</v>
      </c>
      <c r="EA149" s="742">
        <f t="shared" si="1143"/>
        <v>0</v>
      </c>
      <c r="EB149" s="741">
        <f t="shared" si="1144"/>
        <v>0</v>
      </c>
      <c r="EC149" s="742">
        <f t="shared" si="1145"/>
        <v>0</v>
      </c>
      <c r="ED149" s="741">
        <f t="shared" si="1146"/>
        <v>0</v>
      </c>
      <c r="EE149" s="743"/>
      <c r="EF149" s="744">
        <f t="shared" si="1148"/>
        <v>0</v>
      </c>
      <c r="EG149" s="745">
        <v>12</v>
      </c>
      <c r="EH149" s="746">
        <f t="shared" si="1149"/>
        <v>0</v>
      </c>
      <c r="EI149" s="747"/>
      <c r="EJ149" s="741"/>
      <c r="EK149" s="746">
        <f t="shared" si="1150"/>
        <v>0</v>
      </c>
      <c r="EL149" s="746">
        <f t="shared" si="1151"/>
        <v>0</v>
      </c>
      <c r="EM149" s="746">
        <f t="shared" si="1152"/>
        <v>0</v>
      </c>
      <c r="EO149" s="1044"/>
      <c r="EP149" s="755" t="s">
        <v>45</v>
      </c>
      <c r="EQ149" s="737">
        <f t="shared" si="1208"/>
        <v>0</v>
      </c>
      <c r="ER149" s="737">
        <f t="shared" si="1208"/>
        <v>5244</v>
      </c>
      <c r="ES149" s="738">
        <f t="shared" si="1153"/>
        <v>5454</v>
      </c>
      <c r="ET149" s="817">
        <f t="shared" si="1154"/>
        <v>0</v>
      </c>
      <c r="EU149" s="740">
        <f t="shared" si="1155"/>
        <v>0</v>
      </c>
      <c r="EV149" s="741">
        <f t="shared" si="1156"/>
        <v>0</v>
      </c>
      <c r="EW149" s="742">
        <f t="shared" si="1157"/>
        <v>0</v>
      </c>
      <c r="EX149" s="741">
        <f t="shared" si="1156"/>
        <v>0</v>
      </c>
      <c r="EY149" s="742">
        <f t="shared" si="1158"/>
        <v>0</v>
      </c>
      <c r="EZ149" s="741">
        <f t="shared" si="1159"/>
        <v>0</v>
      </c>
      <c r="FA149" s="742">
        <f t="shared" si="1160"/>
        <v>0</v>
      </c>
      <c r="FB149" s="741">
        <f t="shared" si="1161"/>
        <v>0</v>
      </c>
      <c r="FC149" s="742">
        <f t="shared" si="1162"/>
        <v>0</v>
      </c>
      <c r="FD149" s="741">
        <f t="shared" si="1163"/>
        <v>0</v>
      </c>
      <c r="FE149" s="742">
        <f t="shared" si="1164"/>
        <v>0</v>
      </c>
      <c r="FF149" s="741">
        <f t="shared" si="1165"/>
        <v>0</v>
      </c>
      <c r="FG149" s="742">
        <f t="shared" si="1166"/>
        <v>0</v>
      </c>
      <c r="FH149" s="741">
        <f t="shared" si="1167"/>
        <v>0</v>
      </c>
      <c r="FI149" s="742">
        <f t="shared" si="1168"/>
        <v>0</v>
      </c>
      <c r="FJ149" s="741">
        <f t="shared" si="1169"/>
        <v>0</v>
      </c>
      <c r="FK149" s="742">
        <f t="shared" si="1170"/>
        <v>0</v>
      </c>
      <c r="FL149" s="741">
        <f t="shared" si="1171"/>
        <v>0</v>
      </c>
      <c r="FM149" s="742">
        <f t="shared" si="1172"/>
        <v>0</v>
      </c>
      <c r="FN149" s="741">
        <f t="shared" si="1173"/>
        <v>0</v>
      </c>
      <c r="FO149" s="743"/>
      <c r="FP149" s="744">
        <f t="shared" si="1175"/>
        <v>0</v>
      </c>
      <c r="FQ149" s="745">
        <v>12</v>
      </c>
      <c r="FR149" s="746">
        <f t="shared" si="1176"/>
        <v>0</v>
      </c>
      <c r="FS149" s="747"/>
      <c r="FT149" s="741"/>
      <c r="FU149" s="746">
        <f t="shared" si="1177"/>
        <v>0</v>
      </c>
      <c r="FV149" s="746">
        <f t="shared" si="1178"/>
        <v>0</v>
      </c>
      <c r="FW149" s="746">
        <f t="shared" si="1179"/>
        <v>0</v>
      </c>
      <c r="FY149" s="1044"/>
      <c r="FZ149" s="755" t="s">
        <v>45</v>
      </c>
      <c r="GA149" s="737">
        <f t="shared" si="1209"/>
        <v>1</v>
      </c>
      <c r="GB149" s="737">
        <f t="shared" si="1209"/>
        <v>5244</v>
      </c>
      <c r="GC149" s="738">
        <f t="shared" si="1180"/>
        <v>5454</v>
      </c>
      <c r="GD149" s="743">
        <f t="shared" si="1181"/>
        <v>5454</v>
      </c>
      <c r="GE149" s="743"/>
      <c r="GF149" s="737">
        <f t="shared" si="1182"/>
        <v>0</v>
      </c>
      <c r="GG149" s="743"/>
      <c r="GH149" s="737">
        <f t="shared" si="1183"/>
        <v>0</v>
      </c>
      <c r="GI149" s="743"/>
      <c r="GJ149" s="737">
        <f t="shared" si="1184"/>
        <v>0</v>
      </c>
      <c r="GK149" s="743"/>
      <c r="GL149" s="737">
        <f t="shared" si="1185"/>
        <v>0</v>
      </c>
      <c r="GM149" s="743"/>
      <c r="GN149" s="737">
        <f t="shared" si="1186"/>
        <v>0</v>
      </c>
      <c r="GO149" s="743"/>
      <c r="GP149" s="737">
        <f t="shared" si="1187"/>
        <v>0</v>
      </c>
      <c r="GQ149" s="743"/>
      <c r="GR149" s="737">
        <f t="shared" si="1188"/>
        <v>0</v>
      </c>
      <c r="GS149" s="743"/>
      <c r="GT149" s="737">
        <f t="shared" si="1189"/>
        <v>0</v>
      </c>
      <c r="GU149" s="743"/>
      <c r="GV149" s="737">
        <f t="shared" si="1190"/>
        <v>0</v>
      </c>
      <c r="GW149" s="743"/>
      <c r="GX149" s="737">
        <f t="shared" si="1191"/>
        <v>0</v>
      </c>
      <c r="GY149" s="743">
        <f t="shared" si="1191"/>
        <v>9825</v>
      </c>
      <c r="GZ149" s="744">
        <f t="shared" si="1192"/>
        <v>15279</v>
      </c>
      <c r="HA149" s="745">
        <v>12</v>
      </c>
      <c r="HB149" s="746">
        <f t="shared" si="1193"/>
        <v>183348</v>
      </c>
      <c r="HC149" s="737">
        <f t="shared" si="1194"/>
        <v>0</v>
      </c>
      <c r="HD149" s="737">
        <f t="shared" si="1194"/>
        <v>0</v>
      </c>
      <c r="HE149" s="746">
        <f t="shared" si="1195"/>
        <v>183348</v>
      </c>
      <c r="HF149" s="746">
        <f t="shared" si="1196"/>
        <v>55371.1</v>
      </c>
      <c r="HG149" s="746">
        <f t="shared" si="1197"/>
        <v>238719.1</v>
      </c>
    </row>
    <row r="150" spans="1:215" hidden="1" x14ac:dyDescent="0.25">
      <c r="A150" s="1044"/>
      <c r="B150" s="735" t="s">
        <v>45</v>
      </c>
      <c r="C150" s="737">
        <f t="shared" si="1203"/>
        <v>0</v>
      </c>
      <c r="D150" s="737">
        <f t="shared" si="1203"/>
        <v>4957</v>
      </c>
      <c r="E150" s="738">
        <f t="shared" si="1046"/>
        <v>5156</v>
      </c>
      <c r="F150" s="817">
        <f t="shared" si="1047"/>
        <v>0</v>
      </c>
      <c r="G150" s="740">
        <f t="shared" si="1204"/>
        <v>0</v>
      </c>
      <c r="H150" s="741">
        <f t="shared" si="1048"/>
        <v>0</v>
      </c>
      <c r="I150" s="742">
        <f t="shared" si="1204"/>
        <v>0</v>
      </c>
      <c r="J150" s="741">
        <f t="shared" si="1048"/>
        <v>0</v>
      </c>
      <c r="K150" s="742">
        <f t="shared" si="1049"/>
        <v>0</v>
      </c>
      <c r="L150" s="741">
        <f t="shared" si="1050"/>
        <v>0</v>
      </c>
      <c r="M150" s="742">
        <f t="shared" si="1051"/>
        <v>0</v>
      </c>
      <c r="N150" s="741">
        <f t="shared" si="1052"/>
        <v>0</v>
      </c>
      <c r="O150" s="742">
        <f t="shared" si="1053"/>
        <v>0</v>
      </c>
      <c r="P150" s="741">
        <f t="shared" si="1054"/>
        <v>0</v>
      </c>
      <c r="Q150" s="742">
        <f t="shared" si="1055"/>
        <v>0</v>
      </c>
      <c r="R150" s="741">
        <f t="shared" si="1056"/>
        <v>0</v>
      </c>
      <c r="S150" s="742">
        <f t="shared" si="1057"/>
        <v>0</v>
      </c>
      <c r="T150" s="741">
        <f t="shared" si="1058"/>
        <v>0</v>
      </c>
      <c r="U150" s="742">
        <f t="shared" si="1059"/>
        <v>0</v>
      </c>
      <c r="V150" s="741">
        <f t="shared" si="1060"/>
        <v>0</v>
      </c>
      <c r="W150" s="742">
        <f t="shared" si="1061"/>
        <v>0</v>
      </c>
      <c r="X150" s="741">
        <f t="shared" si="1062"/>
        <v>0</v>
      </c>
      <c r="Y150" s="742">
        <f t="shared" si="1063"/>
        <v>0</v>
      </c>
      <c r="Z150" s="741">
        <f t="shared" si="1064"/>
        <v>0</v>
      </c>
      <c r="AA150" s="743">
        <f t="shared" si="1065"/>
        <v>0</v>
      </c>
      <c r="AB150" s="744">
        <f t="shared" si="1066"/>
        <v>0</v>
      </c>
      <c r="AC150" s="745">
        <v>12</v>
      </c>
      <c r="AD150" s="746">
        <f t="shared" si="1067"/>
        <v>0</v>
      </c>
      <c r="AE150" s="747"/>
      <c r="AF150" s="741"/>
      <c r="AG150" s="746">
        <f t="shared" si="1068"/>
        <v>0</v>
      </c>
      <c r="AH150" s="746">
        <f t="shared" si="1069"/>
        <v>0</v>
      </c>
      <c r="AI150" s="746">
        <f t="shared" si="1070"/>
        <v>0</v>
      </c>
      <c r="AK150" s="1044"/>
      <c r="AL150" s="735" t="s">
        <v>45</v>
      </c>
      <c r="AM150" s="737">
        <f t="shared" si="1205"/>
        <v>0</v>
      </c>
      <c r="AN150" s="737">
        <f t="shared" si="1205"/>
        <v>4957</v>
      </c>
      <c r="AO150" s="738">
        <f t="shared" si="1071"/>
        <v>5156</v>
      </c>
      <c r="AP150" s="817">
        <f t="shared" si="1072"/>
        <v>0</v>
      </c>
      <c r="AQ150" s="740">
        <f t="shared" si="1073"/>
        <v>0</v>
      </c>
      <c r="AR150" s="741">
        <f t="shared" si="1074"/>
        <v>0</v>
      </c>
      <c r="AS150" s="742">
        <f t="shared" si="1075"/>
        <v>0</v>
      </c>
      <c r="AT150" s="741">
        <f t="shared" si="1076"/>
        <v>0</v>
      </c>
      <c r="AU150" s="742">
        <f t="shared" si="1077"/>
        <v>0</v>
      </c>
      <c r="AV150" s="741">
        <f t="shared" si="1078"/>
        <v>0</v>
      </c>
      <c r="AW150" s="742">
        <f t="shared" si="1079"/>
        <v>0</v>
      </c>
      <c r="AX150" s="741">
        <f t="shared" si="1080"/>
        <v>0</v>
      </c>
      <c r="AY150" s="742">
        <f t="shared" si="1081"/>
        <v>0</v>
      </c>
      <c r="AZ150" s="741">
        <f t="shared" si="1082"/>
        <v>0</v>
      </c>
      <c r="BA150" s="742">
        <f t="shared" si="1083"/>
        <v>0</v>
      </c>
      <c r="BB150" s="741">
        <f t="shared" si="1084"/>
        <v>0</v>
      </c>
      <c r="BC150" s="742">
        <f t="shared" si="1085"/>
        <v>0</v>
      </c>
      <c r="BD150" s="741">
        <f t="shared" si="1086"/>
        <v>0</v>
      </c>
      <c r="BE150" s="742">
        <f t="shared" si="1087"/>
        <v>0</v>
      </c>
      <c r="BF150" s="741">
        <f t="shared" si="1088"/>
        <v>0</v>
      </c>
      <c r="BG150" s="742">
        <f t="shared" si="1089"/>
        <v>0</v>
      </c>
      <c r="BH150" s="741">
        <f t="shared" si="1090"/>
        <v>0</v>
      </c>
      <c r="BI150" s="742">
        <f t="shared" si="1091"/>
        <v>0</v>
      </c>
      <c r="BJ150" s="741">
        <f t="shared" si="1092"/>
        <v>0</v>
      </c>
      <c r="BK150" s="743">
        <f t="shared" si="1211"/>
        <v>0</v>
      </c>
      <c r="BL150" s="744">
        <f t="shared" si="1094"/>
        <v>0</v>
      </c>
      <c r="BM150" s="745">
        <v>12</v>
      </c>
      <c r="BN150" s="746">
        <f t="shared" si="1095"/>
        <v>0</v>
      </c>
      <c r="BO150" s="747"/>
      <c r="BP150" s="741"/>
      <c r="BQ150" s="746">
        <f t="shared" si="1096"/>
        <v>0</v>
      </c>
      <c r="BR150" s="746">
        <f t="shared" si="1097"/>
        <v>0</v>
      </c>
      <c r="BS150" s="746">
        <f t="shared" si="1098"/>
        <v>0</v>
      </c>
      <c r="BU150" s="1044"/>
      <c r="BV150" s="735" t="s">
        <v>45</v>
      </c>
      <c r="BW150" s="737">
        <f t="shared" si="1206"/>
        <v>0.5</v>
      </c>
      <c r="BX150" s="737">
        <f t="shared" si="1206"/>
        <v>4957</v>
      </c>
      <c r="BY150" s="738">
        <f t="shared" si="1099"/>
        <v>5156</v>
      </c>
      <c r="BZ150" s="817">
        <f t="shared" si="1100"/>
        <v>2578</v>
      </c>
      <c r="CA150" s="740">
        <f t="shared" si="1101"/>
        <v>0</v>
      </c>
      <c r="CB150" s="741">
        <f t="shared" si="1102"/>
        <v>0</v>
      </c>
      <c r="CC150" s="742">
        <f t="shared" si="1103"/>
        <v>0</v>
      </c>
      <c r="CD150" s="741">
        <f t="shared" si="1102"/>
        <v>0</v>
      </c>
      <c r="CE150" s="742">
        <f t="shared" si="1104"/>
        <v>0</v>
      </c>
      <c r="CF150" s="741">
        <f t="shared" si="1105"/>
        <v>0</v>
      </c>
      <c r="CG150" s="742">
        <f t="shared" si="1106"/>
        <v>0</v>
      </c>
      <c r="CH150" s="741">
        <f t="shared" si="1107"/>
        <v>0</v>
      </c>
      <c r="CI150" s="742">
        <f t="shared" si="1108"/>
        <v>0</v>
      </c>
      <c r="CJ150" s="741">
        <f t="shared" si="1109"/>
        <v>0</v>
      </c>
      <c r="CK150" s="742">
        <f t="shared" si="1110"/>
        <v>0</v>
      </c>
      <c r="CL150" s="741">
        <f t="shared" si="1111"/>
        <v>0</v>
      </c>
      <c r="CM150" s="742">
        <f t="shared" si="1112"/>
        <v>0</v>
      </c>
      <c r="CN150" s="741">
        <f t="shared" si="1113"/>
        <v>0</v>
      </c>
      <c r="CO150" s="742">
        <f t="shared" si="1114"/>
        <v>0</v>
      </c>
      <c r="CP150" s="741">
        <f t="shared" si="1115"/>
        <v>0</v>
      </c>
      <c r="CQ150" s="742">
        <f t="shared" si="1116"/>
        <v>0</v>
      </c>
      <c r="CR150" s="741">
        <f t="shared" si="1117"/>
        <v>0</v>
      </c>
      <c r="CS150" s="742">
        <f t="shared" si="1118"/>
        <v>0</v>
      </c>
      <c r="CT150" s="741">
        <f t="shared" si="1119"/>
        <v>0</v>
      </c>
      <c r="CU150" s="743">
        <f t="shared" si="1120"/>
        <v>5061.5</v>
      </c>
      <c r="CV150" s="744">
        <f t="shared" si="1121"/>
        <v>7639.5</v>
      </c>
      <c r="CW150" s="745">
        <v>12</v>
      </c>
      <c r="CX150" s="746">
        <f t="shared" si="1122"/>
        <v>91674</v>
      </c>
      <c r="CY150" s="747"/>
      <c r="CZ150" s="741"/>
      <c r="DA150" s="746">
        <f t="shared" si="1123"/>
        <v>91674</v>
      </c>
      <c r="DB150" s="746">
        <f t="shared" si="1124"/>
        <v>27685.55</v>
      </c>
      <c r="DC150" s="746">
        <f t="shared" si="1125"/>
        <v>119359.55</v>
      </c>
      <c r="DD150" s="750"/>
      <c r="DE150" s="1044"/>
      <c r="DF150" s="735" t="s">
        <v>45</v>
      </c>
      <c r="DG150" s="737">
        <f t="shared" si="1207"/>
        <v>0</v>
      </c>
      <c r="DH150" s="737">
        <f t="shared" si="1207"/>
        <v>4957</v>
      </c>
      <c r="DI150" s="738">
        <f t="shared" si="1126"/>
        <v>5156</v>
      </c>
      <c r="DJ150" s="817">
        <f t="shared" si="1127"/>
        <v>0</v>
      </c>
      <c r="DK150" s="740">
        <f t="shared" si="1128"/>
        <v>0</v>
      </c>
      <c r="DL150" s="741">
        <f t="shared" si="1129"/>
        <v>0</v>
      </c>
      <c r="DM150" s="742">
        <f t="shared" si="1130"/>
        <v>0</v>
      </c>
      <c r="DN150" s="741">
        <f t="shared" si="1129"/>
        <v>0</v>
      </c>
      <c r="DO150" s="742">
        <f t="shared" si="1131"/>
        <v>0</v>
      </c>
      <c r="DP150" s="741">
        <f t="shared" si="1132"/>
        <v>0</v>
      </c>
      <c r="DQ150" s="742">
        <f t="shared" si="1133"/>
        <v>0</v>
      </c>
      <c r="DR150" s="741">
        <f t="shared" si="1134"/>
        <v>0</v>
      </c>
      <c r="DS150" s="742">
        <f t="shared" si="1135"/>
        <v>0</v>
      </c>
      <c r="DT150" s="741">
        <f t="shared" si="1136"/>
        <v>0</v>
      </c>
      <c r="DU150" s="742">
        <f t="shared" si="1137"/>
        <v>0</v>
      </c>
      <c r="DV150" s="741">
        <f t="shared" si="1138"/>
        <v>0</v>
      </c>
      <c r="DW150" s="742">
        <f t="shared" si="1139"/>
        <v>0</v>
      </c>
      <c r="DX150" s="741">
        <f t="shared" si="1140"/>
        <v>0</v>
      </c>
      <c r="DY150" s="742">
        <f t="shared" si="1141"/>
        <v>0</v>
      </c>
      <c r="DZ150" s="741">
        <f t="shared" si="1142"/>
        <v>0</v>
      </c>
      <c r="EA150" s="742">
        <f t="shared" si="1143"/>
        <v>0</v>
      </c>
      <c r="EB150" s="741">
        <f t="shared" si="1144"/>
        <v>0</v>
      </c>
      <c r="EC150" s="742">
        <f t="shared" si="1145"/>
        <v>0</v>
      </c>
      <c r="ED150" s="741">
        <f t="shared" si="1146"/>
        <v>0</v>
      </c>
      <c r="EE150" s="743">
        <f t="shared" ref="EE150:EE157" si="1212">IF(((SUM(DJ150:ED150))&gt;(15279*DG150)),0,((15279*DG150)-(SUM(DJ150:ED150))))</f>
        <v>0</v>
      </c>
      <c r="EF150" s="744">
        <f t="shared" si="1148"/>
        <v>0</v>
      </c>
      <c r="EG150" s="745">
        <v>12</v>
      </c>
      <c r="EH150" s="746">
        <f t="shared" si="1149"/>
        <v>0</v>
      </c>
      <c r="EI150" s="747"/>
      <c r="EJ150" s="741"/>
      <c r="EK150" s="746">
        <f t="shared" si="1150"/>
        <v>0</v>
      </c>
      <c r="EL150" s="746">
        <f t="shared" si="1151"/>
        <v>0</v>
      </c>
      <c r="EM150" s="746">
        <f t="shared" si="1152"/>
        <v>0</v>
      </c>
      <c r="EO150" s="1044"/>
      <c r="EP150" s="735" t="s">
        <v>45</v>
      </c>
      <c r="EQ150" s="737">
        <f t="shared" si="1208"/>
        <v>0</v>
      </c>
      <c r="ER150" s="737">
        <f t="shared" si="1208"/>
        <v>4957</v>
      </c>
      <c r="ES150" s="738">
        <f t="shared" si="1153"/>
        <v>5156</v>
      </c>
      <c r="ET150" s="817">
        <f t="shared" si="1154"/>
        <v>0</v>
      </c>
      <c r="EU150" s="740">
        <f t="shared" si="1155"/>
        <v>0</v>
      </c>
      <c r="EV150" s="741">
        <f t="shared" si="1156"/>
        <v>0</v>
      </c>
      <c r="EW150" s="742">
        <f t="shared" si="1157"/>
        <v>0</v>
      </c>
      <c r="EX150" s="741">
        <f t="shared" si="1156"/>
        <v>0</v>
      </c>
      <c r="EY150" s="742">
        <f t="shared" si="1158"/>
        <v>0</v>
      </c>
      <c r="EZ150" s="741">
        <f t="shared" si="1159"/>
        <v>0</v>
      </c>
      <c r="FA150" s="742">
        <f t="shared" si="1160"/>
        <v>0</v>
      </c>
      <c r="FB150" s="741">
        <f t="shared" si="1161"/>
        <v>0</v>
      </c>
      <c r="FC150" s="742">
        <f t="shared" si="1162"/>
        <v>0</v>
      </c>
      <c r="FD150" s="741">
        <f t="shared" si="1163"/>
        <v>0</v>
      </c>
      <c r="FE150" s="742">
        <f t="shared" si="1164"/>
        <v>0</v>
      </c>
      <c r="FF150" s="741">
        <f t="shared" si="1165"/>
        <v>0</v>
      </c>
      <c r="FG150" s="742">
        <f t="shared" si="1166"/>
        <v>0</v>
      </c>
      <c r="FH150" s="741">
        <f t="shared" si="1167"/>
        <v>0</v>
      </c>
      <c r="FI150" s="742">
        <f t="shared" si="1168"/>
        <v>0</v>
      </c>
      <c r="FJ150" s="741">
        <f t="shared" si="1169"/>
        <v>0</v>
      </c>
      <c r="FK150" s="742">
        <f t="shared" si="1170"/>
        <v>0</v>
      </c>
      <c r="FL150" s="741">
        <f t="shared" si="1171"/>
        <v>0</v>
      </c>
      <c r="FM150" s="742">
        <f t="shared" si="1172"/>
        <v>0</v>
      </c>
      <c r="FN150" s="741">
        <f t="shared" si="1173"/>
        <v>0</v>
      </c>
      <c r="FO150" s="743">
        <f t="shared" ref="FO150:FO157" si="1213">IF(((SUM(ET150:FN150))&gt;(15279*EQ150)),0,((15279*EQ150)-(SUM(ET150:FN150))))</f>
        <v>0</v>
      </c>
      <c r="FP150" s="744">
        <f t="shared" si="1175"/>
        <v>0</v>
      </c>
      <c r="FQ150" s="745">
        <v>12</v>
      </c>
      <c r="FR150" s="746">
        <f t="shared" si="1176"/>
        <v>0</v>
      </c>
      <c r="FS150" s="747"/>
      <c r="FT150" s="741"/>
      <c r="FU150" s="746">
        <f t="shared" si="1177"/>
        <v>0</v>
      </c>
      <c r="FV150" s="746">
        <f t="shared" si="1178"/>
        <v>0</v>
      </c>
      <c r="FW150" s="746">
        <f t="shared" si="1179"/>
        <v>0</v>
      </c>
      <c r="FY150" s="1044"/>
      <c r="FZ150" s="735" t="s">
        <v>45</v>
      </c>
      <c r="GA150" s="737">
        <f t="shared" si="1209"/>
        <v>0.5</v>
      </c>
      <c r="GB150" s="737">
        <f t="shared" si="1209"/>
        <v>4957</v>
      </c>
      <c r="GC150" s="738">
        <f t="shared" si="1180"/>
        <v>5156</v>
      </c>
      <c r="GD150" s="743">
        <f t="shared" si="1181"/>
        <v>2578</v>
      </c>
      <c r="GE150" s="743"/>
      <c r="GF150" s="737">
        <f t="shared" si="1182"/>
        <v>0</v>
      </c>
      <c r="GG150" s="743"/>
      <c r="GH150" s="737">
        <f t="shared" si="1183"/>
        <v>0</v>
      </c>
      <c r="GI150" s="743"/>
      <c r="GJ150" s="737">
        <f t="shared" si="1184"/>
        <v>0</v>
      </c>
      <c r="GK150" s="743"/>
      <c r="GL150" s="737">
        <f t="shared" si="1185"/>
        <v>0</v>
      </c>
      <c r="GM150" s="743"/>
      <c r="GN150" s="737">
        <f t="shared" si="1186"/>
        <v>0</v>
      </c>
      <c r="GO150" s="743"/>
      <c r="GP150" s="737">
        <f t="shared" si="1187"/>
        <v>0</v>
      </c>
      <c r="GQ150" s="743"/>
      <c r="GR150" s="737">
        <f t="shared" si="1188"/>
        <v>0</v>
      </c>
      <c r="GS150" s="743"/>
      <c r="GT150" s="737">
        <f t="shared" si="1189"/>
        <v>0</v>
      </c>
      <c r="GU150" s="743"/>
      <c r="GV150" s="737">
        <f t="shared" si="1190"/>
        <v>0</v>
      </c>
      <c r="GW150" s="743"/>
      <c r="GX150" s="737">
        <f t="shared" si="1191"/>
        <v>0</v>
      </c>
      <c r="GY150" s="743">
        <f t="shared" si="1191"/>
        <v>5061.5</v>
      </c>
      <c r="GZ150" s="744">
        <f t="shared" si="1192"/>
        <v>7639.5</v>
      </c>
      <c r="HA150" s="745">
        <v>12</v>
      </c>
      <c r="HB150" s="746">
        <f t="shared" si="1193"/>
        <v>91674</v>
      </c>
      <c r="HC150" s="737">
        <f t="shared" si="1194"/>
        <v>0</v>
      </c>
      <c r="HD150" s="737">
        <f t="shared" si="1194"/>
        <v>0</v>
      </c>
      <c r="HE150" s="746">
        <f t="shared" si="1195"/>
        <v>91674</v>
      </c>
      <c r="HF150" s="746">
        <f t="shared" si="1196"/>
        <v>27685.55</v>
      </c>
      <c r="HG150" s="746">
        <f t="shared" si="1197"/>
        <v>119359.55</v>
      </c>
    </row>
    <row r="151" spans="1:215" hidden="1" x14ac:dyDescent="0.25">
      <c r="A151" s="1044"/>
      <c r="B151" s="735" t="s">
        <v>45</v>
      </c>
      <c r="C151" s="737">
        <f t="shared" si="1203"/>
        <v>0</v>
      </c>
      <c r="D151" s="737">
        <f t="shared" si="1203"/>
        <v>4669</v>
      </c>
      <c r="E151" s="738">
        <f t="shared" si="1046"/>
        <v>4856</v>
      </c>
      <c r="F151" s="817">
        <f t="shared" si="1047"/>
        <v>0</v>
      </c>
      <c r="G151" s="740">
        <f t="shared" si="1204"/>
        <v>0</v>
      </c>
      <c r="H151" s="741">
        <f t="shared" si="1048"/>
        <v>0</v>
      </c>
      <c r="I151" s="742">
        <f t="shared" si="1204"/>
        <v>0</v>
      </c>
      <c r="J151" s="741">
        <f t="shared" si="1048"/>
        <v>0</v>
      </c>
      <c r="K151" s="742">
        <f t="shared" si="1049"/>
        <v>0</v>
      </c>
      <c r="L151" s="741">
        <f t="shared" si="1050"/>
        <v>0</v>
      </c>
      <c r="M151" s="742">
        <f t="shared" si="1051"/>
        <v>0</v>
      </c>
      <c r="N151" s="741">
        <f t="shared" si="1052"/>
        <v>0</v>
      </c>
      <c r="O151" s="742">
        <f t="shared" si="1053"/>
        <v>0</v>
      </c>
      <c r="P151" s="741">
        <f t="shared" si="1054"/>
        <v>0</v>
      </c>
      <c r="Q151" s="742">
        <f t="shared" si="1055"/>
        <v>0</v>
      </c>
      <c r="R151" s="741">
        <f t="shared" si="1056"/>
        <v>0</v>
      </c>
      <c r="S151" s="742">
        <f t="shared" si="1057"/>
        <v>0</v>
      </c>
      <c r="T151" s="741">
        <f t="shared" si="1058"/>
        <v>0</v>
      </c>
      <c r="U151" s="742">
        <f t="shared" si="1059"/>
        <v>0</v>
      </c>
      <c r="V151" s="741">
        <f t="shared" si="1060"/>
        <v>0</v>
      </c>
      <c r="W151" s="742">
        <f t="shared" si="1061"/>
        <v>0</v>
      </c>
      <c r="X151" s="741">
        <f t="shared" si="1062"/>
        <v>0</v>
      </c>
      <c r="Y151" s="742">
        <f t="shared" si="1063"/>
        <v>0</v>
      </c>
      <c r="Z151" s="741">
        <f t="shared" si="1064"/>
        <v>0</v>
      </c>
      <c r="AA151" s="743">
        <f t="shared" si="1065"/>
        <v>0</v>
      </c>
      <c r="AB151" s="744">
        <f t="shared" si="1066"/>
        <v>0</v>
      </c>
      <c r="AC151" s="745">
        <v>12</v>
      </c>
      <c r="AD151" s="746">
        <f t="shared" si="1067"/>
        <v>0</v>
      </c>
      <c r="AE151" s="747"/>
      <c r="AF151" s="741"/>
      <c r="AG151" s="746">
        <f t="shared" si="1068"/>
        <v>0</v>
      </c>
      <c r="AH151" s="746">
        <f t="shared" si="1069"/>
        <v>0</v>
      </c>
      <c r="AI151" s="746">
        <f t="shared" si="1070"/>
        <v>0</v>
      </c>
      <c r="AK151" s="1044"/>
      <c r="AL151" s="735" t="s">
        <v>45</v>
      </c>
      <c r="AM151" s="737">
        <f t="shared" si="1205"/>
        <v>0</v>
      </c>
      <c r="AN151" s="737">
        <f t="shared" si="1205"/>
        <v>4669</v>
      </c>
      <c r="AO151" s="738">
        <f t="shared" si="1071"/>
        <v>4856</v>
      </c>
      <c r="AP151" s="817">
        <f t="shared" si="1072"/>
        <v>0</v>
      </c>
      <c r="AQ151" s="740">
        <f t="shared" si="1073"/>
        <v>0</v>
      </c>
      <c r="AR151" s="741">
        <f t="shared" si="1074"/>
        <v>0</v>
      </c>
      <c r="AS151" s="742">
        <f t="shared" si="1075"/>
        <v>0</v>
      </c>
      <c r="AT151" s="741">
        <f t="shared" si="1076"/>
        <v>0</v>
      </c>
      <c r="AU151" s="742">
        <f t="shared" si="1077"/>
        <v>0</v>
      </c>
      <c r="AV151" s="741">
        <f t="shared" si="1078"/>
        <v>0</v>
      </c>
      <c r="AW151" s="742">
        <f t="shared" si="1079"/>
        <v>0</v>
      </c>
      <c r="AX151" s="741">
        <f t="shared" si="1080"/>
        <v>0</v>
      </c>
      <c r="AY151" s="742">
        <f t="shared" si="1081"/>
        <v>0</v>
      </c>
      <c r="AZ151" s="741">
        <f t="shared" si="1082"/>
        <v>0</v>
      </c>
      <c r="BA151" s="742">
        <f t="shared" si="1083"/>
        <v>0</v>
      </c>
      <c r="BB151" s="741">
        <f t="shared" si="1084"/>
        <v>0</v>
      </c>
      <c r="BC151" s="742">
        <f t="shared" si="1085"/>
        <v>0</v>
      </c>
      <c r="BD151" s="741">
        <f t="shared" si="1086"/>
        <v>0</v>
      </c>
      <c r="BE151" s="742">
        <f t="shared" si="1087"/>
        <v>0</v>
      </c>
      <c r="BF151" s="741">
        <f t="shared" si="1088"/>
        <v>0</v>
      </c>
      <c r="BG151" s="742">
        <f t="shared" si="1089"/>
        <v>0</v>
      </c>
      <c r="BH151" s="741">
        <f t="shared" si="1090"/>
        <v>0</v>
      </c>
      <c r="BI151" s="742">
        <f t="shared" si="1091"/>
        <v>0</v>
      </c>
      <c r="BJ151" s="741">
        <f t="shared" si="1092"/>
        <v>0</v>
      </c>
      <c r="BK151" s="743">
        <f t="shared" si="1211"/>
        <v>0</v>
      </c>
      <c r="BL151" s="744">
        <f t="shared" si="1094"/>
        <v>0</v>
      </c>
      <c r="BM151" s="745">
        <v>12</v>
      </c>
      <c r="BN151" s="746">
        <f t="shared" si="1095"/>
        <v>0</v>
      </c>
      <c r="BO151" s="747"/>
      <c r="BP151" s="741"/>
      <c r="BQ151" s="746">
        <f t="shared" si="1096"/>
        <v>0</v>
      </c>
      <c r="BR151" s="746">
        <f t="shared" si="1097"/>
        <v>0</v>
      </c>
      <c r="BS151" s="746">
        <f t="shared" si="1098"/>
        <v>0</v>
      </c>
      <c r="BU151" s="1044"/>
      <c r="BV151" s="735" t="s">
        <v>45</v>
      </c>
      <c r="BW151" s="737">
        <f t="shared" si="1206"/>
        <v>0.75</v>
      </c>
      <c r="BX151" s="737">
        <f t="shared" si="1206"/>
        <v>4669</v>
      </c>
      <c r="BY151" s="738">
        <f t="shared" si="1099"/>
        <v>4856</v>
      </c>
      <c r="BZ151" s="817">
        <f t="shared" si="1100"/>
        <v>3642</v>
      </c>
      <c r="CA151" s="740">
        <f t="shared" si="1101"/>
        <v>0</v>
      </c>
      <c r="CB151" s="741">
        <f t="shared" si="1102"/>
        <v>0</v>
      </c>
      <c r="CC151" s="742">
        <f t="shared" si="1103"/>
        <v>0</v>
      </c>
      <c r="CD151" s="741">
        <f t="shared" si="1102"/>
        <v>0</v>
      </c>
      <c r="CE151" s="742">
        <f t="shared" si="1104"/>
        <v>0</v>
      </c>
      <c r="CF151" s="741">
        <f t="shared" si="1105"/>
        <v>0</v>
      </c>
      <c r="CG151" s="742">
        <f t="shared" si="1106"/>
        <v>0</v>
      </c>
      <c r="CH151" s="741">
        <f t="shared" si="1107"/>
        <v>0</v>
      </c>
      <c r="CI151" s="742">
        <f t="shared" si="1108"/>
        <v>0</v>
      </c>
      <c r="CJ151" s="741">
        <f t="shared" si="1109"/>
        <v>0</v>
      </c>
      <c r="CK151" s="742">
        <f t="shared" si="1110"/>
        <v>0</v>
      </c>
      <c r="CL151" s="741">
        <f t="shared" si="1111"/>
        <v>0</v>
      </c>
      <c r="CM151" s="742">
        <f t="shared" si="1112"/>
        <v>0</v>
      </c>
      <c r="CN151" s="741">
        <f t="shared" si="1113"/>
        <v>0</v>
      </c>
      <c r="CO151" s="742">
        <f t="shared" si="1114"/>
        <v>0</v>
      </c>
      <c r="CP151" s="741">
        <f t="shared" si="1115"/>
        <v>0</v>
      </c>
      <c r="CQ151" s="742">
        <f t="shared" si="1116"/>
        <v>0</v>
      </c>
      <c r="CR151" s="741">
        <f t="shared" si="1117"/>
        <v>0</v>
      </c>
      <c r="CS151" s="742">
        <f t="shared" si="1118"/>
        <v>0</v>
      </c>
      <c r="CT151" s="741">
        <f t="shared" si="1119"/>
        <v>0</v>
      </c>
      <c r="CU151" s="743">
        <f t="shared" si="1120"/>
        <v>7817.25</v>
      </c>
      <c r="CV151" s="744">
        <f t="shared" si="1121"/>
        <v>11459.25</v>
      </c>
      <c r="CW151" s="745">
        <v>12</v>
      </c>
      <c r="CX151" s="746">
        <f t="shared" si="1122"/>
        <v>137511</v>
      </c>
      <c r="CY151" s="747"/>
      <c r="CZ151" s="741"/>
      <c r="DA151" s="746">
        <f t="shared" si="1123"/>
        <v>137511</v>
      </c>
      <c r="DB151" s="746">
        <f t="shared" si="1124"/>
        <v>41528.32</v>
      </c>
      <c r="DC151" s="746">
        <f t="shared" si="1125"/>
        <v>179039.32</v>
      </c>
      <c r="DD151" s="750"/>
      <c r="DE151" s="1044"/>
      <c r="DF151" s="735" t="s">
        <v>45</v>
      </c>
      <c r="DG151" s="737">
        <f t="shared" si="1207"/>
        <v>0</v>
      </c>
      <c r="DH151" s="737">
        <f t="shared" si="1207"/>
        <v>4669</v>
      </c>
      <c r="DI151" s="738">
        <f t="shared" si="1126"/>
        <v>4856</v>
      </c>
      <c r="DJ151" s="817">
        <f t="shared" si="1127"/>
        <v>0</v>
      </c>
      <c r="DK151" s="740">
        <f t="shared" si="1128"/>
        <v>0</v>
      </c>
      <c r="DL151" s="741">
        <f t="shared" si="1129"/>
        <v>0</v>
      </c>
      <c r="DM151" s="742">
        <f t="shared" si="1130"/>
        <v>0</v>
      </c>
      <c r="DN151" s="741">
        <f t="shared" si="1129"/>
        <v>0</v>
      </c>
      <c r="DO151" s="742">
        <f t="shared" si="1131"/>
        <v>0</v>
      </c>
      <c r="DP151" s="741">
        <f t="shared" si="1132"/>
        <v>0</v>
      </c>
      <c r="DQ151" s="742">
        <f t="shared" si="1133"/>
        <v>0</v>
      </c>
      <c r="DR151" s="741">
        <f t="shared" si="1134"/>
        <v>0</v>
      </c>
      <c r="DS151" s="742">
        <f t="shared" si="1135"/>
        <v>0</v>
      </c>
      <c r="DT151" s="741">
        <f t="shared" si="1136"/>
        <v>0</v>
      </c>
      <c r="DU151" s="742">
        <f t="shared" si="1137"/>
        <v>0</v>
      </c>
      <c r="DV151" s="741">
        <f t="shared" si="1138"/>
        <v>0</v>
      </c>
      <c r="DW151" s="742">
        <f t="shared" si="1139"/>
        <v>0</v>
      </c>
      <c r="DX151" s="741">
        <f t="shared" si="1140"/>
        <v>0</v>
      </c>
      <c r="DY151" s="742">
        <f t="shared" si="1141"/>
        <v>0</v>
      </c>
      <c r="DZ151" s="741">
        <f t="shared" si="1142"/>
        <v>0</v>
      </c>
      <c r="EA151" s="742">
        <f t="shared" si="1143"/>
        <v>0</v>
      </c>
      <c r="EB151" s="741">
        <f t="shared" si="1144"/>
        <v>0</v>
      </c>
      <c r="EC151" s="742">
        <f t="shared" si="1145"/>
        <v>0</v>
      </c>
      <c r="ED151" s="741">
        <f t="shared" si="1146"/>
        <v>0</v>
      </c>
      <c r="EE151" s="743">
        <f t="shared" si="1212"/>
        <v>0</v>
      </c>
      <c r="EF151" s="744">
        <f t="shared" si="1148"/>
        <v>0</v>
      </c>
      <c r="EG151" s="745">
        <v>12</v>
      </c>
      <c r="EH151" s="746">
        <f t="shared" si="1149"/>
        <v>0</v>
      </c>
      <c r="EI151" s="747"/>
      <c r="EJ151" s="741"/>
      <c r="EK151" s="746">
        <f t="shared" si="1150"/>
        <v>0</v>
      </c>
      <c r="EL151" s="746">
        <f t="shared" si="1151"/>
        <v>0</v>
      </c>
      <c r="EM151" s="746">
        <f t="shared" si="1152"/>
        <v>0</v>
      </c>
      <c r="EO151" s="1044"/>
      <c r="EP151" s="735" t="s">
        <v>45</v>
      </c>
      <c r="EQ151" s="737">
        <f t="shared" si="1208"/>
        <v>0</v>
      </c>
      <c r="ER151" s="737">
        <f t="shared" si="1208"/>
        <v>4669</v>
      </c>
      <c r="ES151" s="738">
        <f t="shared" si="1153"/>
        <v>4856</v>
      </c>
      <c r="ET151" s="817">
        <f t="shared" si="1154"/>
        <v>0</v>
      </c>
      <c r="EU151" s="740">
        <f t="shared" si="1155"/>
        <v>0</v>
      </c>
      <c r="EV151" s="741">
        <f t="shared" si="1156"/>
        <v>0</v>
      </c>
      <c r="EW151" s="742">
        <f t="shared" si="1157"/>
        <v>0</v>
      </c>
      <c r="EX151" s="741">
        <f t="shared" si="1156"/>
        <v>0</v>
      </c>
      <c r="EY151" s="742">
        <f t="shared" si="1158"/>
        <v>0</v>
      </c>
      <c r="EZ151" s="741">
        <f t="shared" si="1159"/>
        <v>0</v>
      </c>
      <c r="FA151" s="742">
        <f t="shared" si="1160"/>
        <v>0</v>
      </c>
      <c r="FB151" s="741">
        <f t="shared" si="1161"/>
        <v>0</v>
      </c>
      <c r="FC151" s="742">
        <f t="shared" si="1162"/>
        <v>0</v>
      </c>
      <c r="FD151" s="741">
        <f t="shared" si="1163"/>
        <v>0</v>
      </c>
      <c r="FE151" s="742">
        <f t="shared" si="1164"/>
        <v>0</v>
      </c>
      <c r="FF151" s="741">
        <f t="shared" si="1165"/>
        <v>0</v>
      </c>
      <c r="FG151" s="742">
        <f t="shared" si="1166"/>
        <v>0</v>
      </c>
      <c r="FH151" s="741">
        <f t="shared" si="1167"/>
        <v>0</v>
      </c>
      <c r="FI151" s="742">
        <f t="shared" si="1168"/>
        <v>0</v>
      </c>
      <c r="FJ151" s="741">
        <f t="shared" si="1169"/>
        <v>0</v>
      </c>
      <c r="FK151" s="742">
        <f t="shared" si="1170"/>
        <v>0</v>
      </c>
      <c r="FL151" s="741">
        <f t="shared" si="1171"/>
        <v>0</v>
      </c>
      <c r="FM151" s="742">
        <f t="shared" si="1172"/>
        <v>0</v>
      </c>
      <c r="FN151" s="741">
        <f t="shared" si="1173"/>
        <v>0</v>
      </c>
      <c r="FO151" s="743">
        <f t="shared" si="1213"/>
        <v>0</v>
      </c>
      <c r="FP151" s="744">
        <f t="shared" si="1175"/>
        <v>0</v>
      </c>
      <c r="FQ151" s="745">
        <v>12</v>
      </c>
      <c r="FR151" s="746">
        <f t="shared" si="1176"/>
        <v>0</v>
      </c>
      <c r="FS151" s="747"/>
      <c r="FT151" s="741"/>
      <c r="FU151" s="746">
        <f t="shared" si="1177"/>
        <v>0</v>
      </c>
      <c r="FV151" s="746">
        <f t="shared" si="1178"/>
        <v>0</v>
      </c>
      <c r="FW151" s="746">
        <f t="shared" si="1179"/>
        <v>0</v>
      </c>
      <c r="FY151" s="1044"/>
      <c r="FZ151" s="735" t="s">
        <v>45</v>
      </c>
      <c r="GA151" s="737">
        <f t="shared" si="1209"/>
        <v>0.75</v>
      </c>
      <c r="GB151" s="737">
        <f t="shared" si="1209"/>
        <v>4669</v>
      </c>
      <c r="GC151" s="738">
        <f t="shared" si="1180"/>
        <v>4856</v>
      </c>
      <c r="GD151" s="743">
        <f t="shared" si="1181"/>
        <v>3642</v>
      </c>
      <c r="GE151" s="743"/>
      <c r="GF151" s="737">
        <f t="shared" si="1182"/>
        <v>0</v>
      </c>
      <c r="GG151" s="743"/>
      <c r="GH151" s="737">
        <f t="shared" si="1183"/>
        <v>0</v>
      </c>
      <c r="GI151" s="743"/>
      <c r="GJ151" s="737">
        <f t="shared" si="1184"/>
        <v>0</v>
      </c>
      <c r="GK151" s="743"/>
      <c r="GL151" s="737">
        <f t="shared" si="1185"/>
        <v>0</v>
      </c>
      <c r="GM151" s="743"/>
      <c r="GN151" s="737">
        <f t="shared" si="1186"/>
        <v>0</v>
      </c>
      <c r="GO151" s="743"/>
      <c r="GP151" s="737">
        <f t="shared" si="1187"/>
        <v>0</v>
      </c>
      <c r="GQ151" s="743"/>
      <c r="GR151" s="737">
        <f t="shared" si="1188"/>
        <v>0</v>
      </c>
      <c r="GS151" s="743"/>
      <c r="GT151" s="737">
        <f t="shared" si="1189"/>
        <v>0</v>
      </c>
      <c r="GU151" s="743"/>
      <c r="GV151" s="737">
        <f t="shared" si="1190"/>
        <v>0</v>
      </c>
      <c r="GW151" s="743"/>
      <c r="GX151" s="737">
        <f t="shared" si="1191"/>
        <v>0</v>
      </c>
      <c r="GY151" s="743">
        <f t="shared" si="1191"/>
        <v>7817.25</v>
      </c>
      <c r="GZ151" s="744">
        <f t="shared" si="1192"/>
        <v>11459.25</v>
      </c>
      <c r="HA151" s="745">
        <v>12</v>
      </c>
      <c r="HB151" s="746">
        <f t="shared" si="1193"/>
        <v>137511</v>
      </c>
      <c r="HC151" s="737">
        <f t="shared" si="1194"/>
        <v>0</v>
      </c>
      <c r="HD151" s="737">
        <f t="shared" si="1194"/>
        <v>0</v>
      </c>
      <c r="HE151" s="746">
        <f t="shared" si="1195"/>
        <v>137511</v>
      </c>
      <c r="HF151" s="746">
        <f t="shared" si="1196"/>
        <v>41528.32</v>
      </c>
      <c r="HG151" s="746">
        <f t="shared" si="1197"/>
        <v>179039.32</v>
      </c>
    </row>
    <row r="152" spans="1:215" hidden="1" x14ac:dyDescent="0.25">
      <c r="A152" s="1044"/>
      <c r="B152" s="735" t="s">
        <v>44</v>
      </c>
      <c r="C152" s="737">
        <f t="shared" si="1203"/>
        <v>3.5</v>
      </c>
      <c r="D152" s="737">
        <f t="shared" si="1203"/>
        <v>4411</v>
      </c>
      <c r="E152" s="738">
        <f t="shared" si="1046"/>
        <v>4588</v>
      </c>
      <c r="F152" s="817">
        <f t="shared" si="1047"/>
        <v>16058</v>
      </c>
      <c r="G152" s="740">
        <f t="shared" si="1204"/>
        <v>0</v>
      </c>
      <c r="H152" s="741">
        <f t="shared" si="1048"/>
        <v>0</v>
      </c>
      <c r="I152" s="742">
        <f t="shared" si="1204"/>
        <v>0</v>
      </c>
      <c r="J152" s="741">
        <f t="shared" si="1048"/>
        <v>0</v>
      </c>
      <c r="K152" s="742">
        <f t="shared" si="1049"/>
        <v>0</v>
      </c>
      <c r="L152" s="741">
        <f t="shared" si="1050"/>
        <v>0</v>
      </c>
      <c r="M152" s="742">
        <f t="shared" si="1051"/>
        <v>0</v>
      </c>
      <c r="N152" s="741">
        <f t="shared" si="1052"/>
        <v>0</v>
      </c>
      <c r="O152" s="742">
        <f t="shared" si="1053"/>
        <v>0</v>
      </c>
      <c r="P152" s="741">
        <f t="shared" si="1054"/>
        <v>0</v>
      </c>
      <c r="Q152" s="742">
        <f t="shared" si="1055"/>
        <v>0</v>
      </c>
      <c r="R152" s="741">
        <f t="shared" si="1056"/>
        <v>0</v>
      </c>
      <c r="S152" s="742">
        <f t="shared" si="1057"/>
        <v>0</v>
      </c>
      <c r="T152" s="741">
        <f t="shared" si="1058"/>
        <v>0</v>
      </c>
      <c r="U152" s="742">
        <f t="shared" si="1059"/>
        <v>0</v>
      </c>
      <c r="V152" s="741">
        <f t="shared" si="1060"/>
        <v>0</v>
      </c>
      <c r="W152" s="742">
        <f t="shared" si="1061"/>
        <v>0</v>
      </c>
      <c r="X152" s="741">
        <f t="shared" si="1062"/>
        <v>0</v>
      </c>
      <c r="Y152" s="742">
        <f t="shared" si="1063"/>
        <v>0</v>
      </c>
      <c r="Z152" s="741">
        <f t="shared" si="1064"/>
        <v>0</v>
      </c>
      <c r="AA152" s="743">
        <f t="shared" si="1065"/>
        <v>37418.5</v>
      </c>
      <c r="AB152" s="744">
        <f t="shared" si="1066"/>
        <v>53476.5</v>
      </c>
      <c r="AC152" s="745">
        <v>12</v>
      </c>
      <c r="AD152" s="746">
        <f t="shared" si="1067"/>
        <v>641718</v>
      </c>
      <c r="AE152" s="747"/>
      <c r="AF152" s="741"/>
      <c r="AG152" s="746">
        <f t="shared" si="1068"/>
        <v>641718</v>
      </c>
      <c r="AH152" s="746">
        <f t="shared" si="1069"/>
        <v>193798.84</v>
      </c>
      <c r="AI152" s="746">
        <f t="shared" si="1070"/>
        <v>835516.84</v>
      </c>
      <c r="AK152" s="1044"/>
      <c r="AL152" s="735" t="s">
        <v>44</v>
      </c>
      <c r="AM152" s="737">
        <f t="shared" si="1205"/>
        <v>0</v>
      </c>
      <c r="AN152" s="737">
        <f t="shared" si="1205"/>
        <v>4411</v>
      </c>
      <c r="AO152" s="738">
        <f t="shared" si="1071"/>
        <v>4588</v>
      </c>
      <c r="AP152" s="817">
        <f t="shared" si="1072"/>
        <v>0</v>
      </c>
      <c r="AQ152" s="740">
        <f t="shared" si="1073"/>
        <v>0</v>
      </c>
      <c r="AR152" s="741">
        <f t="shared" si="1074"/>
        <v>0</v>
      </c>
      <c r="AS152" s="742">
        <f t="shared" si="1075"/>
        <v>0</v>
      </c>
      <c r="AT152" s="741">
        <f t="shared" si="1076"/>
        <v>0</v>
      </c>
      <c r="AU152" s="742">
        <f t="shared" si="1077"/>
        <v>0</v>
      </c>
      <c r="AV152" s="741">
        <f t="shared" si="1078"/>
        <v>0</v>
      </c>
      <c r="AW152" s="742">
        <f t="shared" si="1079"/>
        <v>0</v>
      </c>
      <c r="AX152" s="741">
        <f t="shared" si="1080"/>
        <v>0</v>
      </c>
      <c r="AY152" s="742">
        <f t="shared" si="1081"/>
        <v>0</v>
      </c>
      <c r="AZ152" s="741">
        <f t="shared" si="1082"/>
        <v>0</v>
      </c>
      <c r="BA152" s="742">
        <f t="shared" si="1083"/>
        <v>0</v>
      </c>
      <c r="BB152" s="741">
        <f t="shared" si="1084"/>
        <v>0</v>
      </c>
      <c r="BC152" s="742">
        <f t="shared" si="1085"/>
        <v>0</v>
      </c>
      <c r="BD152" s="741">
        <f t="shared" si="1086"/>
        <v>0</v>
      </c>
      <c r="BE152" s="742">
        <f t="shared" si="1087"/>
        <v>0</v>
      </c>
      <c r="BF152" s="741">
        <f t="shared" si="1088"/>
        <v>0</v>
      </c>
      <c r="BG152" s="742">
        <f t="shared" si="1089"/>
        <v>0</v>
      </c>
      <c r="BH152" s="741">
        <f t="shared" si="1090"/>
        <v>0</v>
      </c>
      <c r="BI152" s="742">
        <f t="shared" si="1091"/>
        <v>0</v>
      </c>
      <c r="BJ152" s="741">
        <f t="shared" si="1092"/>
        <v>0</v>
      </c>
      <c r="BK152" s="743">
        <f t="shared" si="1211"/>
        <v>0</v>
      </c>
      <c r="BL152" s="744">
        <f t="shared" si="1094"/>
        <v>0</v>
      </c>
      <c r="BM152" s="745">
        <v>12</v>
      </c>
      <c r="BN152" s="746">
        <f t="shared" si="1095"/>
        <v>0</v>
      </c>
      <c r="BO152" s="747"/>
      <c r="BP152" s="741"/>
      <c r="BQ152" s="746">
        <f t="shared" si="1096"/>
        <v>0</v>
      </c>
      <c r="BR152" s="746">
        <f t="shared" si="1097"/>
        <v>0</v>
      </c>
      <c r="BS152" s="746">
        <f t="shared" si="1098"/>
        <v>0</v>
      </c>
      <c r="BU152" s="1044"/>
      <c r="BV152" s="735" t="s">
        <v>44</v>
      </c>
      <c r="BW152" s="737">
        <f t="shared" si="1206"/>
        <v>2</v>
      </c>
      <c r="BX152" s="737">
        <f t="shared" si="1206"/>
        <v>4411</v>
      </c>
      <c r="BY152" s="738">
        <f t="shared" si="1099"/>
        <v>4588</v>
      </c>
      <c r="BZ152" s="817">
        <f t="shared" si="1100"/>
        <v>9176</v>
      </c>
      <c r="CA152" s="740">
        <f t="shared" si="1101"/>
        <v>0</v>
      </c>
      <c r="CB152" s="741">
        <f t="shared" si="1102"/>
        <v>0</v>
      </c>
      <c r="CC152" s="742">
        <f t="shared" si="1103"/>
        <v>0</v>
      </c>
      <c r="CD152" s="741">
        <f t="shared" si="1102"/>
        <v>0</v>
      </c>
      <c r="CE152" s="742">
        <f t="shared" si="1104"/>
        <v>0</v>
      </c>
      <c r="CF152" s="741">
        <f t="shared" si="1105"/>
        <v>0</v>
      </c>
      <c r="CG152" s="742">
        <f t="shared" si="1106"/>
        <v>0</v>
      </c>
      <c r="CH152" s="741">
        <f t="shared" si="1107"/>
        <v>0</v>
      </c>
      <c r="CI152" s="742">
        <f t="shared" si="1108"/>
        <v>0</v>
      </c>
      <c r="CJ152" s="741">
        <f t="shared" si="1109"/>
        <v>0</v>
      </c>
      <c r="CK152" s="742">
        <f t="shared" si="1110"/>
        <v>0</v>
      </c>
      <c r="CL152" s="741">
        <f t="shared" si="1111"/>
        <v>0</v>
      </c>
      <c r="CM152" s="742">
        <f t="shared" si="1112"/>
        <v>0</v>
      </c>
      <c r="CN152" s="741">
        <f t="shared" si="1113"/>
        <v>0</v>
      </c>
      <c r="CO152" s="742">
        <f t="shared" si="1114"/>
        <v>0</v>
      </c>
      <c r="CP152" s="741">
        <f t="shared" si="1115"/>
        <v>0</v>
      </c>
      <c r="CQ152" s="742">
        <f t="shared" si="1116"/>
        <v>0</v>
      </c>
      <c r="CR152" s="741">
        <f t="shared" si="1117"/>
        <v>0</v>
      </c>
      <c r="CS152" s="742">
        <f t="shared" si="1118"/>
        <v>0</v>
      </c>
      <c r="CT152" s="741">
        <f t="shared" si="1119"/>
        <v>0</v>
      </c>
      <c r="CU152" s="743">
        <f t="shared" si="1120"/>
        <v>21382</v>
      </c>
      <c r="CV152" s="744">
        <f t="shared" si="1121"/>
        <v>30558</v>
      </c>
      <c r="CW152" s="745">
        <v>12</v>
      </c>
      <c r="CX152" s="746">
        <f t="shared" si="1122"/>
        <v>366696</v>
      </c>
      <c r="CY152" s="747"/>
      <c r="CZ152" s="741"/>
      <c r="DA152" s="746">
        <f t="shared" si="1123"/>
        <v>366696</v>
      </c>
      <c r="DB152" s="746">
        <f t="shared" si="1124"/>
        <v>110742.19</v>
      </c>
      <c r="DC152" s="746">
        <f t="shared" si="1125"/>
        <v>477438.19</v>
      </c>
      <c r="DD152" s="750"/>
      <c r="DE152" s="1044"/>
      <c r="DF152" s="735" t="s">
        <v>44</v>
      </c>
      <c r="DG152" s="737">
        <f t="shared" si="1207"/>
        <v>1</v>
      </c>
      <c r="DH152" s="737">
        <f t="shared" si="1207"/>
        <v>4411</v>
      </c>
      <c r="DI152" s="738">
        <f t="shared" si="1126"/>
        <v>4588</v>
      </c>
      <c r="DJ152" s="817">
        <f t="shared" si="1127"/>
        <v>4588</v>
      </c>
      <c r="DK152" s="740">
        <f t="shared" si="1128"/>
        <v>0</v>
      </c>
      <c r="DL152" s="741">
        <f t="shared" si="1129"/>
        <v>0</v>
      </c>
      <c r="DM152" s="742">
        <f t="shared" si="1130"/>
        <v>0</v>
      </c>
      <c r="DN152" s="741">
        <f t="shared" si="1129"/>
        <v>0</v>
      </c>
      <c r="DO152" s="742">
        <f t="shared" si="1131"/>
        <v>0</v>
      </c>
      <c r="DP152" s="741">
        <f t="shared" si="1132"/>
        <v>0</v>
      </c>
      <c r="DQ152" s="742">
        <f t="shared" si="1133"/>
        <v>0</v>
      </c>
      <c r="DR152" s="741">
        <f t="shared" si="1134"/>
        <v>0</v>
      </c>
      <c r="DS152" s="742">
        <f t="shared" si="1135"/>
        <v>0</v>
      </c>
      <c r="DT152" s="741">
        <f t="shared" si="1136"/>
        <v>0</v>
      </c>
      <c r="DU152" s="742">
        <f t="shared" si="1137"/>
        <v>0</v>
      </c>
      <c r="DV152" s="741">
        <f t="shared" si="1138"/>
        <v>0</v>
      </c>
      <c r="DW152" s="742">
        <f t="shared" si="1139"/>
        <v>0</v>
      </c>
      <c r="DX152" s="741">
        <f t="shared" si="1140"/>
        <v>0</v>
      </c>
      <c r="DY152" s="742">
        <f t="shared" si="1141"/>
        <v>0</v>
      </c>
      <c r="DZ152" s="741">
        <f t="shared" si="1142"/>
        <v>0</v>
      </c>
      <c r="EA152" s="742">
        <f t="shared" si="1143"/>
        <v>0</v>
      </c>
      <c r="EB152" s="741">
        <f t="shared" si="1144"/>
        <v>0</v>
      </c>
      <c r="EC152" s="742">
        <f t="shared" si="1145"/>
        <v>0</v>
      </c>
      <c r="ED152" s="741">
        <f t="shared" si="1146"/>
        <v>0</v>
      </c>
      <c r="EE152" s="743">
        <f t="shared" si="1212"/>
        <v>10691</v>
      </c>
      <c r="EF152" s="744">
        <f t="shared" si="1148"/>
        <v>15279</v>
      </c>
      <c r="EG152" s="745">
        <v>12</v>
      </c>
      <c r="EH152" s="746">
        <f t="shared" si="1149"/>
        <v>183348</v>
      </c>
      <c r="EI152" s="747"/>
      <c r="EJ152" s="741"/>
      <c r="EK152" s="746">
        <f t="shared" si="1150"/>
        <v>183348</v>
      </c>
      <c r="EL152" s="746">
        <f t="shared" si="1151"/>
        <v>55371.1</v>
      </c>
      <c r="EM152" s="746">
        <f t="shared" si="1152"/>
        <v>238719.1</v>
      </c>
      <c r="EO152" s="1044"/>
      <c r="EP152" s="735" t="s">
        <v>44</v>
      </c>
      <c r="EQ152" s="737">
        <f t="shared" si="1208"/>
        <v>0</v>
      </c>
      <c r="ER152" s="737">
        <f t="shared" si="1208"/>
        <v>4411</v>
      </c>
      <c r="ES152" s="738">
        <f t="shared" si="1153"/>
        <v>4588</v>
      </c>
      <c r="ET152" s="817">
        <f t="shared" si="1154"/>
        <v>0</v>
      </c>
      <c r="EU152" s="740">
        <f t="shared" si="1155"/>
        <v>0</v>
      </c>
      <c r="EV152" s="741">
        <f t="shared" si="1156"/>
        <v>0</v>
      </c>
      <c r="EW152" s="742">
        <f t="shared" si="1157"/>
        <v>0</v>
      </c>
      <c r="EX152" s="741">
        <f t="shared" si="1156"/>
        <v>0</v>
      </c>
      <c r="EY152" s="742">
        <f t="shared" si="1158"/>
        <v>0</v>
      </c>
      <c r="EZ152" s="741">
        <f t="shared" si="1159"/>
        <v>0</v>
      </c>
      <c r="FA152" s="742">
        <f t="shared" si="1160"/>
        <v>0</v>
      </c>
      <c r="FB152" s="741">
        <f t="shared" si="1161"/>
        <v>0</v>
      </c>
      <c r="FC152" s="742">
        <f t="shared" si="1162"/>
        <v>0</v>
      </c>
      <c r="FD152" s="741">
        <f t="shared" si="1163"/>
        <v>0</v>
      </c>
      <c r="FE152" s="742">
        <f t="shared" si="1164"/>
        <v>0</v>
      </c>
      <c r="FF152" s="741">
        <f t="shared" si="1165"/>
        <v>0</v>
      </c>
      <c r="FG152" s="742">
        <f t="shared" si="1166"/>
        <v>0</v>
      </c>
      <c r="FH152" s="741">
        <f t="shared" si="1167"/>
        <v>0</v>
      </c>
      <c r="FI152" s="742">
        <f t="shared" si="1168"/>
        <v>0</v>
      </c>
      <c r="FJ152" s="741">
        <f t="shared" si="1169"/>
        <v>0</v>
      </c>
      <c r="FK152" s="742">
        <f t="shared" si="1170"/>
        <v>0</v>
      </c>
      <c r="FL152" s="741">
        <f t="shared" si="1171"/>
        <v>0</v>
      </c>
      <c r="FM152" s="742">
        <f t="shared" si="1172"/>
        <v>0</v>
      </c>
      <c r="FN152" s="741">
        <f t="shared" si="1173"/>
        <v>0</v>
      </c>
      <c r="FO152" s="743">
        <f t="shared" si="1213"/>
        <v>0</v>
      </c>
      <c r="FP152" s="744">
        <f t="shared" si="1175"/>
        <v>0</v>
      </c>
      <c r="FQ152" s="745">
        <v>12</v>
      </c>
      <c r="FR152" s="746">
        <f t="shared" si="1176"/>
        <v>0</v>
      </c>
      <c r="FS152" s="747"/>
      <c r="FT152" s="741"/>
      <c r="FU152" s="746">
        <f t="shared" si="1177"/>
        <v>0</v>
      </c>
      <c r="FV152" s="746">
        <f t="shared" si="1178"/>
        <v>0</v>
      </c>
      <c r="FW152" s="746">
        <f t="shared" si="1179"/>
        <v>0</v>
      </c>
      <c r="FY152" s="1044"/>
      <c r="FZ152" s="735" t="s">
        <v>44</v>
      </c>
      <c r="GA152" s="737">
        <f t="shared" si="1209"/>
        <v>6.5</v>
      </c>
      <c r="GB152" s="737">
        <f t="shared" si="1209"/>
        <v>4411</v>
      </c>
      <c r="GC152" s="738">
        <f t="shared" si="1180"/>
        <v>4588</v>
      </c>
      <c r="GD152" s="743">
        <f t="shared" si="1181"/>
        <v>29822</v>
      </c>
      <c r="GE152" s="743"/>
      <c r="GF152" s="737">
        <f t="shared" si="1182"/>
        <v>0</v>
      </c>
      <c r="GG152" s="743"/>
      <c r="GH152" s="737">
        <f t="shared" si="1183"/>
        <v>0</v>
      </c>
      <c r="GI152" s="743"/>
      <c r="GJ152" s="737">
        <f t="shared" si="1184"/>
        <v>0</v>
      </c>
      <c r="GK152" s="743"/>
      <c r="GL152" s="737">
        <f t="shared" si="1185"/>
        <v>0</v>
      </c>
      <c r="GM152" s="743"/>
      <c r="GN152" s="737">
        <f t="shared" si="1186"/>
        <v>0</v>
      </c>
      <c r="GO152" s="743"/>
      <c r="GP152" s="737">
        <f t="shared" si="1187"/>
        <v>0</v>
      </c>
      <c r="GQ152" s="743"/>
      <c r="GR152" s="737">
        <f t="shared" si="1188"/>
        <v>0</v>
      </c>
      <c r="GS152" s="743"/>
      <c r="GT152" s="737">
        <f t="shared" si="1189"/>
        <v>0</v>
      </c>
      <c r="GU152" s="743"/>
      <c r="GV152" s="737">
        <f t="shared" si="1190"/>
        <v>0</v>
      </c>
      <c r="GW152" s="743"/>
      <c r="GX152" s="737">
        <f t="shared" si="1191"/>
        <v>0</v>
      </c>
      <c r="GY152" s="743">
        <f t="shared" si="1191"/>
        <v>69491.5</v>
      </c>
      <c r="GZ152" s="744">
        <f t="shared" si="1192"/>
        <v>99313.5</v>
      </c>
      <c r="HA152" s="745">
        <v>12</v>
      </c>
      <c r="HB152" s="746">
        <f t="shared" si="1193"/>
        <v>1191762</v>
      </c>
      <c r="HC152" s="737">
        <f t="shared" si="1194"/>
        <v>0</v>
      </c>
      <c r="HD152" s="737">
        <f t="shared" si="1194"/>
        <v>0</v>
      </c>
      <c r="HE152" s="746">
        <f t="shared" si="1195"/>
        <v>1191762</v>
      </c>
      <c r="HF152" s="746">
        <f t="shared" si="1196"/>
        <v>359912.12</v>
      </c>
      <c r="HG152" s="746">
        <f t="shared" si="1197"/>
        <v>1551674.12</v>
      </c>
    </row>
    <row r="153" spans="1:215" hidden="1" x14ac:dyDescent="0.25">
      <c r="A153" s="1044"/>
      <c r="B153" s="753" t="s">
        <v>686</v>
      </c>
      <c r="C153" s="737">
        <f t="shared" si="1203"/>
        <v>0</v>
      </c>
      <c r="D153" s="737">
        <f t="shared" si="1203"/>
        <v>4669</v>
      </c>
      <c r="E153" s="738">
        <f t="shared" si="1046"/>
        <v>4856</v>
      </c>
      <c r="F153" s="817">
        <f t="shared" si="1047"/>
        <v>0</v>
      </c>
      <c r="G153" s="740">
        <f t="shared" si="1204"/>
        <v>0</v>
      </c>
      <c r="H153" s="741">
        <f t="shared" si="1048"/>
        <v>0</v>
      </c>
      <c r="I153" s="742">
        <f t="shared" si="1204"/>
        <v>0</v>
      </c>
      <c r="J153" s="741">
        <f t="shared" si="1048"/>
        <v>0</v>
      </c>
      <c r="K153" s="742">
        <f t="shared" si="1049"/>
        <v>0</v>
      </c>
      <c r="L153" s="741">
        <f t="shared" si="1050"/>
        <v>0</v>
      </c>
      <c r="M153" s="742">
        <f t="shared" si="1051"/>
        <v>0</v>
      </c>
      <c r="N153" s="741">
        <f t="shared" si="1052"/>
        <v>0</v>
      </c>
      <c r="O153" s="742">
        <f t="shared" si="1053"/>
        <v>0</v>
      </c>
      <c r="P153" s="741">
        <f t="shared" si="1054"/>
        <v>0</v>
      </c>
      <c r="Q153" s="742">
        <f t="shared" si="1055"/>
        <v>0</v>
      </c>
      <c r="R153" s="741">
        <f t="shared" si="1056"/>
        <v>0</v>
      </c>
      <c r="S153" s="742">
        <f t="shared" si="1057"/>
        <v>0</v>
      </c>
      <c r="T153" s="741">
        <f t="shared" si="1058"/>
        <v>0</v>
      </c>
      <c r="U153" s="742">
        <f t="shared" si="1059"/>
        <v>0</v>
      </c>
      <c r="V153" s="741">
        <f t="shared" si="1060"/>
        <v>0</v>
      </c>
      <c r="W153" s="742">
        <f t="shared" si="1061"/>
        <v>0</v>
      </c>
      <c r="X153" s="741">
        <f t="shared" si="1062"/>
        <v>0</v>
      </c>
      <c r="Y153" s="742">
        <f t="shared" si="1063"/>
        <v>0</v>
      </c>
      <c r="Z153" s="741">
        <f t="shared" si="1064"/>
        <v>0</v>
      </c>
      <c r="AA153" s="743">
        <f t="shared" si="1065"/>
        <v>0</v>
      </c>
      <c r="AB153" s="744">
        <f t="shared" si="1066"/>
        <v>0</v>
      </c>
      <c r="AC153" s="745">
        <v>12</v>
      </c>
      <c r="AD153" s="746">
        <f t="shared" si="1067"/>
        <v>0</v>
      </c>
      <c r="AE153" s="747">
        <f t="shared" ref="AE153:AE154" si="1214">C153*1009.76*12</f>
        <v>0</v>
      </c>
      <c r="AF153" s="782">
        <f t="shared" ref="AF153:AF154" si="1215">AD153*0.085</f>
        <v>0</v>
      </c>
      <c r="AG153" s="746">
        <f t="shared" si="1068"/>
        <v>0</v>
      </c>
      <c r="AH153" s="746">
        <f t="shared" si="1069"/>
        <v>0</v>
      </c>
      <c r="AI153" s="746">
        <f t="shared" si="1070"/>
        <v>0</v>
      </c>
      <c r="AK153" s="1044"/>
      <c r="AL153" s="753" t="s">
        <v>686</v>
      </c>
      <c r="AM153" s="737">
        <f t="shared" si="1205"/>
        <v>0</v>
      </c>
      <c r="AN153" s="737">
        <f t="shared" si="1205"/>
        <v>4669</v>
      </c>
      <c r="AO153" s="738">
        <f t="shared" si="1071"/>
        <v>4856</v>
      </c>
      <c r="AP153" s="817">
        <f t="shared" si="1072"/>
        <v>0</v>
      </c>
      <c r="AQ153" s="740">
        <f t="shared" si="1073"/>
        <v>0</v>
      </c>
      <c r="AR153" s="741">
        <f t="shared" si="1074"/>
        <v>0</v>
      </c>
      <c r="AS153" s="742">
        <f t="shared" si="1075"/>
        <v>0</v>
      </c>
      <c r="AT153" s="741">
        <f t="shared" si="1076"/>
        <v>0</v>
      </c>
      <c r="AU153" s="742">
        <f t="shared" si="1077"/>
        <v>0</v>
      </c>
      <c r="AV153" s="741">
        <f t="shared" si="1078"/>
        <v>0</v>
      </c>
      <c r="AW153" s="742">
        <f t="shared" si="1079"/>
        <v>0</v>
      </c>
      <c r="AX153" s="741">
        <f t="shared" si="1080"/>
        <v>0</v>
      </c>
      <c r="AY153" s="742">
        <f t="shared" si="1081"/>
        <v>0</v>
      </c>
      <c r="AZ153" s="741">
        <f t="shared" si="1082"/>
        <v>0</v>
      </c>
      <c r="BA153" s="742">
        <f t="shared" si="1083"/>
        <v>0</v>
      </c>
      <c r="BB153" s="741">
        <f t="shared" si="1084"/>
        <v>0</v>
      </c>
      <c r="BC153" s="742">
        <f t="shared" si="1085"/>
        <v>0</v>
      </c>
      <c r="BD153" s="741">
        <f t="shared" si="1086"/>
        <v>0</v>
      </c>
      <c r="BE153" s="742">
        <f t="shared" si="1087"/>
        <v>0</v>
      </c>
      <c r="BF153" s="741">
        <f t="shared" si="1088"/>
        <v>0</v>
      </c>
      <c r="BG153" s="742">
        <f t="shared" si="1089"/>
        <v>0</v>
      </c>
      <c r="BH153" s="741">
        <f t="shared" si="1090"/>
        <v>0</v>
      </c>
      <c r="BI153" s="742">
        <f t="shared" si="1091"/>
        <v>0</v>
      </c>
      <c r="BJ153" s="741">
        <f t="shared" si="1092"/>
        <v>0</v>
      </c>
      <c r="BK153" s="743">
        <f t="shared" si="1211"/>
        <v>0</v>
      </c>
      <c r="BL153" s="744">
        <f t="shared" si="1094"/>
        <v>0</v>
      </c>
      <c r="BM153" s="745">
        <v>12</v>
      </c>
      <c r="BN153" s="746">
        <f t="shared" si="1095"/>
        <v>0</v>
      </c>
      <c r="BO153" s="747">
        <f t="shared" ref="BO153:BO154" si="1216">AM153*1009.76*12</f>
        <v>0</v>
      </c>
      <c r="BP153" s="782">
        <f t="shared" ref="BP153:BP154" si="1217">BN153*0.085</f>
        <v>0</v>
      </c>
      <c r="BQ153" s="746">
        <f t="shared" si="1096"/>
        <v>0</v>
      </c>
      <c r="BR153" s="746">
        <f t="shared" si="1097"/>
        <v>0</v>
      </c>
      <c r="BS153" s="746">
        <f t="shared" si="1098"/>
        <v>0</v>
      </c>
      <c r="BU153" s="1044"/>
      <c r="BV153" s="753" t="s">
        <v>686</v>
      </c>
      <c r="BW153" s="737">
        <f t="shared" si="1206"/>
        <v>4</v>
      </c>
      <c r="BX153" s="737">
        <f t="shared" si="1206"/>
        <v>4669</v>
      </c>
      <c r="BY153" s="738">
        <f t="shared" si="1099"/>
        <v>4856</v>
      </c>
      <c r="BZ153" s="817">
        <f t="shared" si="1100"/>
        <v>19424</v>
      </c>
      <c r="CA153" s="740">
        <f t="shared" si="1101"/>
        <v>0</v>
      </c>
      <c r="CB153" s="741">
        <f t="shared" si="1102"/>
        <v>0</v>
      </c>
      <c r="CC153" s="742">
        <f t="shared" si="1103"/>
        <v>0</v>
      </c>
      <c r="CD153" s="741">
        <f t="shared" si="1102"/>
        <v>0</v>
      </c>
      <c r="CE153" s="742">
        <f t="shared" si="1104"/>
        <v>0</v>
      </c>
      <c r="CF153" s="741">
        <f t="shared" si="1105"/>
        <v>0</v>
      </c>
      <c r="CG153" s="742">
        <f t="shared" si="1106"/>
        <v>0</v>
      </c>
      <c r="CH153" s="741">
        <f t="shared" si="1107"/>
        <v>0</v>
      </c>
      <c r="CI153" s="742">
        <f t="shared" si="1108"/>
        <v>0</v>
      </c>
      <c r="CJ153" s="741">
        <f t="shared" si="1109"/>
        <v>0</v>
      </c>
      <c r="CK153" s="742">
        <f t="shared" si="1110"/>
        <v>0</v>
      </c>
      <c r="CL153" s="741">
        <f t="shared" si="1111"/>
        <v>0</v>
      </c>
      <c r="CM153" s="742">
        <f t="shared" si="1112"/>
        <v>0</v>
      </c>
      <c r="CN153" s="741">
        <f t="shared" si="1113"/>
        <v>0</v>
      </c>
      <c r="CO153" s="742">
        <f t="shared" si="1114"/>
        <v>0</v>
      </c>
      <c r="CP153" s="741">
        <f t="shared" si="1115"/>
        <v>0</v>
      </c>
      <c r="CQ153" s="742">
        <f t="shared" si="1116"/>
        <v>0</v>
      </c>
      <c r="CR153" s="741">
        <f t="shared" si="1117"/>
        <v>0</v>
      </c>
      <c r="CS153" s="742">
        <f t="shared" si="1118"/>
        <v>0</v>
      </c>
      <c r="CT153" s="741">
        <f t="shared" si="1119"/>
        <v>0</v>
      </c>
      <c r="CU153" s="743">
        <f t="shared" si="1120"/>
        <v>41692</v>
      </c>
      <c r="CV153" s="744">
        <f t="shared" si="1121"/>
        <v>61116</v>
      </c>
      <c r="CW153" s="745">
        <v>12</v>
      </c>
      <c r="CX153" s="746">
        <f t="shared" si="1122"/>
        <v>733392</v>
      </c>
      <c r="CY153" s="747">
        <f t="shared" ref="CY153:CY154" si="1218">BW153*1009.76*12</f>
        <v>48468.480000000003</v>
      </c>
      <c r="CZ153" s="782">
        <f t="shared" ref="CZ153:CZ154" si="1219">CX153*0.085</f>
        <v>62338.32</v>
      </c>
      <c r="DA153" s="746">
        <f t="shared" si="1123"/>
        <v>844198.8</v>
      </c>
      <c r="DB153" s="746">
        <f t="shared" si="1124"/>
        <v>254948.04</v>
      </c>
      <c r="DC153" s="746">
        <f t="shared" si="1125"/>
        <v>1099146.8400000001</v>
      </c>
      <c r="DD153" s="750"/>
      <c r="DE153" s="1044"/>
      <c r="DF153" s="753" t="s">
        <v>686</v>
      </c>
      <c r="DG153" s="737">
        <f t="shared" si="1207"/>
        <v>0</v>
      </c>
      <c r="DH153" s="737">
        <f t="shared" si="1207"/>
        <v>4669</v>
      </c>
      <c r="DI153" s="738">
        <f t="shared" si="1126"/>
        <v>4856</v>
      </c>
      <c r="DJ153" s="817">
        <f t="shared" si="1127"/>
        <v>0</v>
      </c>
      <c r="DK153" s="740">
        <f t="shared" si="1128"/>
        <v>0</v>
      </c>
      <c r="DL153" s="741">
        <f t="shared" si="1129"/>
        <v>0</v>
      </c>
      <c r="DM153" s="742">
        <f t="shared" si="1130"/>
        <v>0</v>
      </c>
      <c r="DN153" s="741">
        <f t="shared" si="1129"/>
        <v>0</v>
      </c>
      <c r="DO153" s="742">
        <f t="shared" si="1131"/>
        <v>0</v>
      </c>
      <c r="DP153" s="741">
        <f t="shared" si="1132"/>
        <v>0</v>
      </c>
      <c r="DQ153" s="742">
        <f t="shared" si="1133"/>
        <v>0</v>
      </c>
      <c r="DR153" s="741">
        <f t="shared" si="1134"/>
        <v>0</v>
      </c>
      <c r="DS153" s="742">
        <f t="shared" si="1135"/>
        <v>0</v>
      </c>
      <c r="DT153" s="741">
        <f t="shared" si="1136"/>
        <v>0</v>
      </c>
      <c r="DU153" s="742">
        <f t="shared" si="1137"/>
        <v>0</v>
      </c>
      <c r="DV153" s="741">
        <f t="shared" si="1138"/>
        <v>0</v>
      </c>
      <c r="DW153" s="742">
        <f t="shared" si="1139"/>
        <v>0</v>
      </c>
      <c r="DX153" s="741">
        <f t="shared" si="1140"/>
        <v>0</v>
      </c>
      <c r="DY153" s="742">
        <f t="shared" si="1141"/>
        <v>0</v>
      </c>
      <c r="DZ153" s="741">
        <f t="shared" si="1142"/>
        <v>0</v>
      </c>
      <c r="EA153" s="742">
        <f t="shared" si="1143"/>
        <v>0</v>
      </c>
      <c r="EB153" s="741">
        <f t="shared" si="1144"/>
        <v>0</v>
      </c>
      <c r="EC153" s="742">
        <f t="shared" si="1145"/>
        <v>0</v>
      </c>
      <c r="ED153" s="741">
        <f t="shared" si="1146"/>
        <v>0</v>
      </c>
      <c r="EE153" s="743">
        <f t="shared" si="1212"/>
        <v>0</v>
      </c>
      <c r="EF153" s="744">
        <f t="shared" si="1148"/>
        <v>0</v>
      </c>
      <c r="EG153" s="745">
        <v>12</v>
      </c>
      <c r="EH153" s="746">
        <f t="shared" si="1149"/>
        <v>0</v>
      </c>
      <c r="EI153" s="747">
        <f t="shared" ref="EI153:EI154" si="1220">DG153*1009.76*12</f>
        <v>0</v>
      </c>
      <c r="EJ153" s="782">
        <f t="shared" ref="EJ153:EJ154" si="1221">EH153*0.085</f>
        <v>0</v>
      </c>
      <c r="EK153" s="746">
        <f t="shared" si="1150"/>
        <v>0</v>
      </c>
      <c r="EL153" s="746">
        <f t="shared" si="1151"/>
        <v>0</v>
      </c>
      <c r="EM153" s="746">
        <f t="shared" si="1152"/>
        <v>0</v>
      </c>
      <c r="EO153" s="1044"/>
      <c r="EP153" s="753" t="s">
        <v>686</v>
      </c>
      <c r="EQ153" s="737">
        <f t="shared" si="1208"/>
        <v>0</v>
      </c>
      <c r="ER153" s="737">
        <f t="shared" si="1208"/>
        <v>4669</v>
      </c>
      <c r="ES153" s="738">
        <f t="shared" si="1153"/>
        <v>4856</v>
      </c>
      <c r="ET153" s="817">
        <f t="shared" si="1154"/>
        <v>0</v>
      </c>
      <c r="EU153" s="740">
        <f t="shared" si="1155"/>
        <v>0</v>
      </c>
      <c r="EV153" s="741">
        <f t="shared" si="1156"/>
        <v>0</v>
      </c>
      <c r="EW153" s="742">
        <f t="shared" si="1157"/>
        <v>0</v>
      </c>
      <c r="EX153" s="741">
        <f t="shared" si="1156"/>
        <v>0</v>
      </c>
      <c r="EY153" s="742">
        <f t="shared" si="1158"/>
        <v>0</v>
      </c>
      <c r="EZ153" s="741">
        <f t="shared" si="1159"/>
        <v>0</v>
      </c>
      <c r="FA153" s="742">
        <f t="shared" si="1160"/>
        <v>0</v>
      </c>
      <c r="FB153" s="741">
        <f t="shared" si="1161"/>
        <v>0</v>
      </c>
      <c r="FC153" s="742">
        <f t="shared" si="1162"/>
        <v>0</v>
      </c>
      <c r="FD153" s="741">
        <f t="shared" si="1163"/>
        <v>0</v>
      </c>
      <c r="FE153" s="742">
        <f t="shared" si="1164"/>
        <v>0</v>
      </c>
      <c r="FF153" s="741">
        <f t="shared" si="1165"/>
        <v>0</v>
      </c>
      <c r="FG153" s="742">
        <f t="shared" si="1166"/>
        <v>0</v>
      </c>
      <c r="FH153" s="741">
        <f t="shared" si="1167"/>
        <v>0</v>
      </c>
      <c r="FI153" s="742">
        <f t="shared" si="1168"/>
        <v>0</v>
      </c>
      <c r="FJ153" s="741">
        <f t="shared" si="1169"/>
        <v>0</v>
      </c>
      <c r="FK153" s="742">
        <f t="shared" si="1170"/>
        <v>0</v>
      </c>
      <c r="FL153" s="741">
        <f t="shared" si="1171"/>
        <v>0</v>
      </c>
      <c r="FM153" s="742">
        <f t="shared" si="1172"/>
        <v>0</v>
      </c>
      <c r="FN153" s="741">
        <f t="shared" si="1173"/>
        <v>0</v>
      </c>
      <c r="FO153" s="743">
        <f t="shared" si="1213"/>
        <v>0</v>
      </c>
      <c r="FP153" s="744">
        <f t="shared" si="1175"/>
        <v>0</v>
      </c>
      <c r="FQ153" s="745">
        <v>12</v>
      </c>
      <c r="FR153" s="746">
        <f t="shared" si="1176"/>
        <v>0</v>
      </c>
      <c r="FS153" s="747">
        <f t="shared" ref="FS153:FS154" si="1222">EQ153*1009.76*12</f>
        <v>0</v>
      </c>
      <c r="FT153" s="782">
        <f t="shared" ref="FT153:FT154" si="1223">FR153*0.085</f>
        <v>0</v>
      </c>
      <c r="FU153" s="746">
        <f t="shared" si="1177"/>
        <v>0</v>
      </c>
      <c r="FV153" s="746">
        <f t="shared" si="1178"/>
        <v>0</v>
      </c>
      <c r="FW153" s="746">
        <f t="shared" si="1179"/>
        <v>0</v>
      </c>
      <c r="FY153" s="1044"/>
      <c r="FZ153" s="753" t="s">
        <v>686</v>
      </c>
      <c r="GA153" s="737">
        <f t="shared" si="1209"/>
        <v>4</v>
      </c>
      <c r="GB153" s="737">
        <f t="shared" si="1209"/>
        <v>4669</v>
      </c>
      <c r="GC153" s="738">
        <f t="shared" si="1180"/>
        <v>4856</v>
      </c>
      <c r="GD153" s="743">
        <f t="shared" si="1181"/>
        <v>19424</v>
      </c>
      <c r="GE153" s="743"/>
      <c r="GF153" s="737">
        <f t="shared" si="1182"/>
        <v>0</v>
      </c>
      <c r="GG153" s="743"/>
      <c r="GH153" s="737">
        <f t="shared" si="1183"/>
        <v>0</v>
      </c>
      <c r="GI153" s="743"/>
      <c r="GJ153" s="737">
        <f t="shared" si="1184"/>
        <v>0</v>
      </c>
      <c r="GK153" s="743"/>
      <c r="GL153" s="737">
        <f t="shared" si="1185"/>
        <v>0</v>
      </c>
      <c r="GM153" s="743"/>
      <c r="GN153" s="737">
        <f t="shared" si="1186"/>
        <v>0</v>
      </c>
      <c r="GO153" s="743"/>
      <c r="GP153" s="737">
        <f t="shared" si="1187"/>
        <v>0</v>
      </c>
      <c r="GQ153" s="743"/>
      <c r="GR153" s="737">
        <f t="shared" si="1188"/>
        <v>0</v>
      </c>
      <c r="GS153" s="743"/>
      <c r="GT153" s="737">
        <f t="shared" si="1189"/>
        <v>0</v>
      </c>
      <c r="GU153" s="743"/>
      <c r="GV153" s="737">
        <f t="shared" si="1190"/>
        <v>0</v>
      </c>
      <c r="GW153" s="743"/>
      <c r="GX153" s="737">
        <f t="shared" si="1191"/>
        <v>0</v>
      </c>
      <c r="GY153" s="743">
        <f t="shared" si="1191"/>
        <v>41692</v>
      </c>
      <c r="GZ153" s="744">
        <f t="shared" si="1192"/>
        <v>61116</v>
      </c>
      <c r="HA153" s="745">
        <v>12</v>
      </c>
      <c r="HB153" s="746">
        <f t="shared" si="1193"/>
        <v>733392</v>
      </c>
      <c r="HC153" s="737">
        <f t="shared" si="1194"/>
        <v>48468.480000000003</v>
      </c>
      <c r="HD153" s="737">
        <f t="shared" si="1194"/>
        <v>62338.32</v>
      </c>
      <c r="HE153" s="746">
        <f t="shared" si="1195"/>
        <v>844198.8</v>
      </c>
      <c r="HF153" s="746">
        <f t="shared" si="1196"/>
        <v>254948.04</v>
      </c>
      <c r="HG153" s="746">
        <f t="shared" si="1197"/>
        <v>1099146.8400000001</v>
      </c>
    </row>
    <row r="154" spans="1:215" hidden="1" x14ac:dyDescent="0.25">
      <c r="A154" s="1044"/>
      <c r="B154" s="753" t="s">
        <v>686</v>
      </c>
      <c r="C154" s="737">
        <f t="shared" si="1203"/>
        <v>0</v>
      </c>
      <c r="D154" s="737">
        <f t="shared" si="1203"/>
        <v>4411</v>
      </c>
      <c r="E154" s="738">
        <f t="shared" si="1046"/>
        <v>4588</v>
      </c>
      <c r="F154" s="817">
        <f t="shared" si="1047"/>
        <v>0</v>
      </c>
      <c r="G154" s="740">
        <f t="shared" si="1204"/>
        <v>0</v>
      </c>
      <c r="H154" s="741">
        <f t="shared" si="1048"/>
        <v>0</v>
      </c>
      <c r="I154" s="742">
        <f t="shared" si="1204"/>
        <v>0</v>
      </c>
      <c r="J154" s="741">
        <f t="shared" si="1048"/>
        <v>0</v>
      </c>
      <c r="K154" s="742">
        <f t="shared" si="1049"/>
        <v>0</v>
      </c>
      <c r="L154" s="741">
        <f t="shared" si="1050"/>
        <v>0</v>
      </c>
      <c r="M154" s="742">
        <f t="shared" si="1051"/>
        <v>0</v>
      </c>
      <c r="N154" s="741">
        <f t="shared" si="1052"/>
        <v>0</v>
      </c>
      <c r="O154" s="742">
        <f t="shared" si="1053"/>
        <v>0</v>
      </c>
      <c r="P154" s="741">
        <f t="shared" si="1054"/>
        <v>0</v>
      </c>
      <c r="Q154" s="742">
        <f t="shared" si="1055"/>
        <v>0</v>
      </c>
      <c r="R154" s="741">
        <f t="shared" si="1056"/>
        <v>0</v>
      </c>
      <c r="S154" s="742">
        <f t="shared" si="1057"/>
        <v>0</v>
      </c>
      <c r="T154" s="741">
        <f t="shared" si="1058"/>
        <v>0</v>
      </c>
      <c r="U154" s="742">
        <f t="shared" si="1059"/>
        <v>0</v>
      </c>
      <c r="V154" s="741">
        <f t="shared" si="1060"/>
        <v>0</v>
      </c>
      <c r="W154" s="742">
        <f t="shared" si="1061"/>
        <v>0</v>
      </c>
      <c r="X154" s="741">
        <f t="shared" si="1062"/>
        <v>0</v>
      </c>
      <c r="Y154" s="742">
        <f t="shared" si="1063"/>
        <v>0</v>
      </c>
      <c r="Z154" s="741">
        <f t="shared" si="1064"/>
        <v>0</v>
      </c>
      <c r="AA154" s="743">
        <f t="shared" si="1065"/>
        <v>0</v>
      </c>
      <c r="AB154" s="744">
        <f t="shared" si="1066"/>
        <v>0</v>
      </c>
      <c r="AC154" s="745">
        <v>12</v>
      </c>
      <c r="AD154" s="746">
        <f t="shared" si="1067"/>
        <v>0</v>
      </c>
      <c r="AE154" s="747">
        <f t="shared" si="1214"/>
        <v>0</v>
      </c>
      <c r="AF154" s="782">
        <f t="shared" si="1215"/>
        <v>0</v>
      </c>
      <c r="AG154" s="746">
        <f t="shared" si="1068"/>
        <v>0</v>
      </c>
      <c r="AH154" s="746">
        <f t="shared" si="1069"/>
        <v>0</v>
      </c>
      <c r="AI154" s="746">
        <f t="shared" si="1070"/>
        <v>0</v>
      </c>
      <c r="AK154" s="1044"/>
      <c r="AL154" s="753" t="s">
        <v>686</v>
      </c>
      <c r="AM154" s="737">
        <f t="shared" si="1205"/>
        <v>0</v>
      </c>
      <c r="AN154" s="737">
        <f t="shared" si="1205"/>
        <v>4411</v>
      </c>
      <c r="AO154" s="738">
        <f t="shared" si="1071"/>
        <v>4588</v>
      </c>
      <c r="AP154" s="817">
        <f t="shared" si="1072"/>
        <v>0</v>
      </c>
      <c r="AQ154" s="740">
        <f t="shared" si="1073"/>
        <v>0</v>
      </c>
      <c r="AR154" s="741">
        <f t="shared" si="1074"/>
        <v>0</v>
      </c>
      <c r="AS154" s="742">
        <f t="shared" si="1075"/>
        <v>0</v>
      </c>
      <c r="AT154" s="741">
        <f t="shared" si="1076"/>
        <v>0</v>
      </c>
      <c r="AU154" s="742">
        <f t="shared" si="1077"/>
        <v>0</v>
      </c>
      <c r="AV154" s="741">
        <f t="shared" si="1078"/>
        <v>0</v>
      </c>
      <c r="AW154" s="742">
        <f t="shared" si="1079"/>
        <v>0</v>
      </c>
      <c r="AX154" s="741">
        <f t="shared" si="1080"/>
        <v>0</v>
      </c>
      <c r="AY154" s="742">
        <f t="shared" si="1081"/>
        <v>0</v>
      </c>
      <c r="AZ154" s="741">
        <f t="shared" si="1082"/>
        <v>0</v>
      </c>
      <c r="BA154" s="742">
        <f t="shared" si="1083"/>
        <v>0</v>
      </c>
      <c r="BB154" s="741">
        <f t="shared" si="1084"/>
        <v>0</v>
      </c>
      <c r="BC154" s="742">
        <f t="shared" si="1085"/>
        <v>0</v>
      </c>
      <c r="BD154" s="741">
        <f t="shared" si="1086"/>
        <v>0</v>
      </c>
      <c r="BE154" s="742">
        <f t="shared" si="1087"/>
        <v>0</v>
      </c>
      <c r="BF154" s="741">
        <f t="shared" si="1088"/>
        <v>0</v>
      </c>
      <c r="BG154" s="742">
        <f t="shared" si="1089"/>
        <v>0</v>
      </c>
      <c r="BH154" s="741">
        <f t="shared" si="1090"/>
        <v>0</v>
      </c>
      <c r="BI154" s="742">
        <f t="shared" si="1091"/>
        <v>0</v>
      </c>
      <c r="BJ154" s="741">
        <f t="shared" si="1092"/>
        <v>0</v>
      </c>
      <c r="BK154" s="743">
        <f t="shared" si="1211"/>
        <v>0</v>
      </c>
      <c r="BL154" s="744">
        <f t="shared" si="1094"/>
        <v>0</v>
      </c>
      <c r="BM154" s="745">
        <v>12</v>
      </c>
      <c r="BN154" s="746">
        <f t="shared" si="1095"/>
        <v>0</v>
      </c>
      <c r="BO154" s="747">
        <f t="shared" si="1216"/>
        <v>0</v>
      </c>
      <c r="BP154" s="782">
        <f t="shared" si="1217"/>
        <v>0</v>
      </c>
      <c r="BQ154" s="746">
        <f t="shared" si="1096"/>
        <v>0</v>
      </c>
      <c r="BR154" s="746">
        <f t="shared" si="1097"/>
        <v>0</v>
      </c>
      <c r="BS154" s="746">
        <f t="shared" si="1098"/>
        <v>0</v>
      </c>
      <c r="BU154" s="1044"/>
      <c r="BV154" s="753" t="s">
        <v>686</v>
      </c>
      <c r="BW154" s="737">
        <f t="shared" si="1206"/>
        <v>1</v>
      </c>
      <c r="BX154" s="737">
        <f t="shared" si="1206"/>
        <v>4411</v>
      </c>
      <c r="BY154" s="738">
        <f t="shared" si="1099"/>
        <v>4588</v>
      </c>
      <c r="BZ154" s="817">
        <f t="shared" si="1100"/>
        <v>4588</v>
      </c>
      <c r="CA154" s="740">
        <f t="shared" si="1101"/>
        <v>0</v>
      </c>
      <c r="CB154" s="741">
        <f t="shared" si="1102"/>
        <v>0</v>
      </c>
      <c r="CC154" s="742">
        <f t="shared" si="1103"/>
        <v>0</v>
      </c>
      <c r="CD154" s="741">
        <f t="shared" si="1102"/>
        <v>0</v>
      </c>
      <c r="CE154" s="742">
        <f t="shared" si="1104"/>
        <v>0</v>
      </c>
      <c r="CF154" s="741">
        <f t="shared" si="1105"/>
        <v>0</v>
      </c>
      <c r="CG154" s="742">
        <f t="shared" si="1106"/>
        <v>0</v>
      </c>
      <c r="CH154" s="741">
        <f t="shared" si="1107"/>
        <v>0</v>
      </c>
      <c r="CI154" s="742">
        <f t="shared" si="1108"/>
        <v>0</v>
      </c>
      <c r="CJ154" s="741">
        <f t="shared" si="1109"/>
        <v>0</v>
      </c>
      <c r="CK154" s="742">
        <f t="shared" si="1110"/>
        <v>0</v>
      </c>
      <c r="CL154" s="741">
        <f t="shared" si="1111"/>
        <v>0</v>
      </c>
      <c r="CM154" s="742">
        <f t="shared" si="1112"/>
        <v>0</v>
      </c>
      <c r="CN154" s="741">
        <f t="shared" si="1113"/>
        <v>0</v>
      </c>
      <c r="CO154" s="742">
        <f t="shared" si="1114"/>
        <v>0</v>
      </c>
      <c r="CP154" s="741">
        <f t="shared" si="1115"/>
        <v>0</v>
      </c>
      <c r="CQ154" s="742">
        <f t="shared" si="1116"/>
        <v>0</v>
      </c>
      <c r="CR154" s="741">
        <f t="shared" si="1117"/>
        <v>0</v>
      </c>
      <c r="CS154" s="742">
        <f t="shared" si="1118"/>
        <v>0</v>
      </c>
      <c r="CT154" s="741">
        <f t="shared" si="1119"/>
        <v>0</v>
      </c>
      <c r="CU154" s="743">
        <f t="shared" si="1120"/>
        <v>10691</v>
      </c>
      <c r="CV154" s="744">
        <f t="shared" si="1121"/>
        <v>15279</v>
      </c>
      <c r="CW154" s="745">
        <v>12</v>
      </c>
      <c r="CX154" s="746">
        <f t="shared" si="1122"/>
        <v>183348</v>
      </c>
      <c r="CY154" s="747">
        <f t="shared" si="1218"/>
        <v>12117.12</v>
      </c>
      <c r="CZ154" s="782">
        <f t="shared" si="1219"/>
        <v>15584.58</v>
      </c>
      <c r="DA154" s="746">
        <f t="shared" si="1123"/>
        <v>211049.7</v>
      </c>
      <c r="DB154" s="746">
        <f t="shared" si="1124"/>
        <v>63737.01</v>
      </c>
      <c r="DC154" s="746">
        <f t="shared" si="1125"/>
        <v>274786.71000000002</v>
      </c>
      <c r="DD154" s="750"/>
      <c r="DE154" s="1044"/>
      <c r="DF154" s="753" t="s">
        <v>686</v>
      </c>
      <c r="DG154" s="737">
        <f t="shared" si="1207"/>
        <v>4</v>
      </c>
      <c r="DH154" s="737">
        <f t="shared" si="1207"/>
        <v>4411</v>
      </c>
      <c r="DI154" s="738">
        <f t="shared" si="1126"/>
        <v>4588</v>
      </c>
      <c r="DJ154" s="817">
        <f t="shared" si="1127"/>
        <v>18352</v>
      </c>
      <c r="DK154" s="740">
        <f t="shared" si="1128"/>
        <v>0</v>
      </c>
      <c r="DL154" s="741">
        <f t="shared" si="1129"/>
        <v>0</v>
      </c>
      <c r="DM154" s="742">
        <f t="shared" si="1130"/>
        <v>0</v>
      </c>
      <c r="DN154" s="741">
        <f t="shared" si="1129"/>
        <v>0</v>
      </c>
      <c r="DO154" s="742">
        <f t="shared" si="1131"/>
        <v>0</v>
      </c>
      <c r="DP154" s="741">
        <f t="shared" si="1132"/>
        <v>0</v>
      </c>
      <c r="DQ154" s="742">
        <f t="shared" si="1133"/>
        <v>0</v>
      </c>
      <c r="DR154" s="741">
        <f t="shared" si="1134"/>
        <v>0</v>
      </c>
      <c r="DS154" s="742">
        <f t="shared" si="1135"/>
        <v>0</v>
      </c>
      <c r="DT154" s="741">
        <f t="shared" si="1136"/>
        <v>0</v>
      </c>
      <c r="DU154" s="742">
        <f t="shared" si="1137"/>
        <v>0</v>
      </c>
      <c r="DV154" s="741">
        <f t="shared" si="1138"/>
        <v>0</v>
      </c>
      <c r="DW154" s="742">
        <f t="shared" si="1139"/>
        <v>0</v>
      </c>
      <c r="DX154" s="741">
        <f t="shared" si="1140"/>
        <v>0</v>
      </c>
      <c r="DY154" s="742">
        <f t="shared" si="1141"/>
        <v>0</v>
      </c>
      <c r="DZ154" s="741">
        <f t="shared" si="1142"/>
        <v>0</v>
      </c>
      <c r="EA154" s="742">
        <f t="shared" si="1143"/>
        <v>0</v>
      </c>
      <c r="EB154" s="741">
        <f t="shared" si="1144"/>
        <v>0</v>
      </c>
      <c r="EC154" s="742">
        <f t="shared" si="1145"/>
        <v>0</v>
      </c>
      <c r="ED154" s="741">
        <f t="shared" si="1146"/>
        <v>0</v>
      </c>
      <c r="EE154" s="743">
        <f t="shared" si="1212"/>
        <v>42764</v>
      </c>
      <c r="EF154" s="744">
        <f t="shared" si="1148"/>
        <v>61116</v>
      </c>
      <c r="EG154" s="745">
        <v>12</v>
      </c>
      <c r="EH154" s="746">
        <f t="shared" si="1149"/>
        <v>733392</v>
      </c>
      <c r="EI154" s="747">
        <f t="shared" si="1220"/>
        <v>48468.480000000003</v>
      </c>
      <c r="EJ154" s="782">
        <f t="shared" si="1221"/>
        <v>62338.32</v>
      </c>
      <c r="EK154" s="746">
        <f t="shared" si="1150"/>
        <v>844198.8</v>
      </c>
      <c r="EL154" s="746">
        <f t="shared" si="1151"/>
        <v>254948.04</v>
      </c>
      <c r="EM154" s="746">
        <f t="shared" si="1152"/>
        <v>1099146.8400000001</v>
      </c>
      <c r="EO154" s="1044"/>
      <c r="EP154" s="753" t="s">
        <v>686</v>
      </c>
      <c r="EQ154" s="737">
        <f t="shared" si="1208"/>
        <v>0</v>
      </c>
      <c r="ER154" s="737">
        <f t="shared" si="1208"/>
        <v>4411</v>
      </c>
      <c r="ES154" s="738">
        <f t="shared" si="1153"/>
        <v>4588</v>
      </c>
      <c r="ET154" s="817">
        <f t="shared" si="1154"/>
        <v>0</v>
      </c>
      <c r="EU154" s="740">
        <f t="shared" si="1155"/>
        <v>0</v>
      </c>
      <c r="EV154" s="741">
        <f t="shared" si="1156"/>
        <v>0</v>
      </c>
      <c r="EW154" s="742">
        <f t="shared" si="1157"/>
        <v>0</v>
      </c>
      <c r="EX154" s="741">
        <f t="shared" si="1156"/>
        <v>0</v>
      </c>
      <c r="EY154" s="742">
        <f t="shared" si="1158"/>
        <v>0</v>
      </c>
      <c r="EZ154" s="741">
        <f t="shared" si="1159"/>
        <v>0</v>
      </c>
      <c r="FA154" s="742">
        <f t="shared" si="1160"/>
        <v>0</v>
      </c>
      <c r="FB154" s="741">
        <f t="shared" si="1161"/>
        <v>0</v>
      </c>
      <c r="FC154" s="742">
        <f t="shared" si="1162"/>
        <v>0</v>
      </c>
      <c r="FD154" s="741">
        <f t="shared" si="1163"/>
        <v>0</v>
      </c>
      <c r="FE154" s="742">
        <f t="shared" si="1164"/>
        <v>0</v>
      </c>
      <c r="FF154" s="741">
        <f t="shared" si="1165"/>
        <v>0</v>
      </c>
      <c r="FG154" s="742">
        <f t="shared" si="1166"/>
        <v>0</v>
      </c>
      <c r="FH154" s="741">
        <f t="shared" si="1167"/>
        <v>0</v>
      </c>
      <c r="FI154" s="742">
        <f t="shared" si="1168"/>
        <v>0</v>
      </c>
      <c r="FJ154" s="741">
        <f t="shared" si="1169"/>
        <v>0</v>
      </c>
      <c r="FK154" s="742">
        <f t="shared" si="1170"/>
        <v>0</v>
      </c>
      <c r="FL154" s="741">
        <f t="shared" si="1171"/>
        <v>0</v>
      </c>
      <c r="FM154" s="742">
        <f t="shared" si="1172"/>
        <v>0</v>
      </c>
      <c r="FN154" s="741">
        <f t="shared" si="1173"/>
        <v>0</v>
      </c>
      <c r="FO154" s="743">
        <f t="shared" si="1213"/>
        <v>0</v>
      </c>
      <c r="FP154" s="744">
        <f t="shared" si="1175"/>
        <v>0</v>
      </c>
      <c r="FQ154" s="745">
        <v>12</v>
      </c>
      <c r="FR154" s="746">
        <f t="shared" si="1176"/>
        <v>0</v>
      </c>
      <c r="FS154" s="747">
        <f t="shared" si="1222"/>
        <v>0</v>
      </c>
      <c r="FT154" s="782">
        <f t="shared" si="1223"/>
        <v>0</v>
      </c>
      <c r="FU154" s="746">
        <f t="shared" si="1177"/>
        <v>0</v>
      </c>
      <c r="FV154" s="746">
        <f t="shared" si="1178"/>
        <v>0</v>
      </c>
      <c r="FW154" s="746">
        <f t="shared" si="1179"/>
        <v>0</v>
      </c>
      <c r="FY154" s="1044"/>
      <c r="FZ154" s="753" t="s">
        <v>686</v>
      </c>
      <c r="GA154" s="737">
        <f t="shared" si="1209"/>
        <v>5</v>
      </c>
      <c r="GB154" s="737">
        <f t="shared" si="1209"/>
        <v>4411</v>
      </c>
      <c r="GC154" s="738">
        <f t="shared" si="1180"/>
        <v>4588</v>
      </c>
      <c r="GD154" s="743">
        <f t="shared" si="1181"/>
        <v>22940</v>
      </c>
      <c r="GE154" s="743"/>
      <c r="GF154" s="737">
        <f t="shared" si="1182"/>
        <v>0</v>
      </c>
      <c r="GG154" s="743"/>
      <c r="GH154" s="737">
        <f t="shared" si="1183"/>
        <v>0</v>
      </c>
      <c r="GI154" s="743"/>
      <c r="GJ154" s="737">
        <f t="shared" si="1184"/>
        <v>0</v>
      </c>
      <c r="GK154" s="743"/>
      <c r="GL154" s="737">
        <f t="shared" si="1185"/>
        <v>0</v>
      </c>
      <c r="GM154" s="743"/>
      <c r="GN154" s="737">
        <f t="shared" si="1186"/>
        <v>0</v>
      </c>
      <c r="GO154" s="743"/>
      <c r="GP154" s="737">
        <f t="shared" si="1187"/>
        <v>0</v>
      </c>
      <c r="GQ154" s="743"/>
      <c r="GR154" s="737">
        <f t="shared" si="1188"/>
        <v>0</v>
      </c>
      <c r="GS154" s="743"/>
      <c r="GT154" s="737">
        <f t="shared" si="1189"/>
        <v>0</v>
      </c>
      <c r="GU154" s="743"/>
      <c r="GV154" s="737">
        <f t="shared" si="1190"/>
        <v>0</v>
      </c>
      <c r="GW154" s="743"/>
      <c r="GX154" s="737">
        <f t="shared" si="1191"/>
        <v>0</v>
      </c>
      <c r="GY154" s="743">
        <f t="shared" si="1191"/>
        <v>53455</v>
      </c>
      <c r="GZ154" s="744">
        <f t="shared" si="1192"/>
        <v>76395</v>
      </c>
      <c r="HA154" s="745">
        <v>12</v>
      </c>
      <c r="HB154" s="746">
        <f t="shared" si="1193"/>
        <v>916740</v>
      </c>
      <c r="HC154" s="737">
        <f t="shared" si="1194"/>
        <v>60585.599999999999</v>
      </c>
      <c r="HD154" s="737">
        <f t="shared" si="1194"/>
        <v>77922.899999999994</v>
      </c>
      <c r="HE154" s="746">
        <f t="shared" si="1195"/>
        <v>1055248.5</v>
      </c>
      <c r="HF154" s="746">
        <f t="shared" si="1196"/>
        <v>318685.05</v>
      </c>
      <c r="HG154" s="746">
        <f t="shared" si="1197"/>
        <v>1373933.55</v>
      </c>
    </row>
    <row r="155" spans="1:215" hidden="1" x14ac:dyDescent="0.25">
      <c r="A155" s="1044"/>
      <c r="B155" s="735" t="s">
        <v>47</v>
      </c>
      <c r="C155" s="737">
        <f t="shared" si="1203"/>
        <v>2</v>
      </c>
      <c r="D155" s="737">
        <f t="shared" si="1203"/>
        <v>4669</v>
      </c>
      <c r="E155" s="738">
        <f t="shared" si="1046"/>
        <v>4856</v>
      </c>
      <c r="F155" s="817">
        <f t="shared" si="1047"/>
        <v>9712</v>
      </c>
      <c r="G155" s="740">
        <f t="shared" si="1204"/>
        <v>0</v>
      </c>
      <c r="H155" s="741">
        <f t="shared" si="1048"/>
        <v>0</v>
      </c>
      <c r="I155" s="742">
        <f t="shared" si="1204"/>
        <v>0</v>
      </c>
      <c r="J155" s="741">
        <f t="shared" si="1048"/>
        <v>0</v>
      </c>
      <c r="K155" s="742">
        <f t="shared" si="1049"/>
        <v>0</v>
      </c>
      <c r="L155" s="741">
        <f t="shared" si="1050"/>
        <v>0</v>
      </c>
      <c r="M155" s="742">
        <f t="shared" si="1051"/>
        <v>0</v>
      </c>
      <c r="N155" s="741">
        <f t="shared" si="1052"/>
        <v>0</v>
      </c>
      <c r="O155" s="742">
        <f t="shared" si="1053"/>
        <v>0</v>
      </c>
      <c r="P155" s="741">
        <f t="shared" si="1054"/>
        <v>0</v>
      </c>
      <c r="Q155" s="742">
        <f t="shared" si="1055"/>
        <v>0</v>
      </c>
      <c r="R155" s="741">
        <f t="shared" si="1056"/>
        <v>0</v>
      </c>
      <c r="S155" s="742">
        <f t="shared" si="1057"/>
        <v>0</v>
      </c>
      <c r="T155" s="741">
        <f t="shared" si="1058"/>
        <v>0</v>
      </c>
      <c r="U155" s="742">
        <f t="shared" si="1059"/>
        <v>0</v>
      </c>
      <c r="V155" s="741">
        <f t="shared" si="1060"/>
        <v>0</v>
      </c>
      <c r="W155" s="742">
        <f t="shared" si="1061"/>
        <v>0</v>
      </c>
      <c r="X155" s="741">
        <f t="shared" si="1062"/>
        <v>0</v>
      </c>
      <c r="Y155" s="742">
        <f t="shared" si="1063"/>
        <v>0</v>
      </c>
      <c r="Z155" s="741">
        <f t="shared" si="1064"/>
        <v>0</v>
      </c>
      <c r="AA155" s="743">
        <f t="shared" si="1065"/>
        <v>20846</v>
      </c>
      <c r="AB155" s="744">
        <f t="shared" si="1066"/>
        <v>30558</v>
      </c>
      <c r="AC155" s="745">
        <v>12</v>
      </c>
      <c r="AD155" s="746">
        <f t="shared" si="1067"/>
        <v>366696</v>
      </c>
      <c r="AE155" s="747"/>
      <c r="AF155" s="741"/>
      <c r="AG155" s="746">
        <f t="shared" si="1068"/>
        <v>366696</v>
      </c>
      <c r="AH155" s="746">
        <f t="shared" si="1069"/>
        <v>110742.19</v>
      </c>
      <c r="AI155" s="746">
        <f t="shared" si="1070"/>
        <v>477438.19</v>
      </c>
      <c r="AK155" s="1044"/>
      <c r="AL155" s="735" t="s">
        <v>47</v>
      </c>
      <c r="AM155" s="737">
        <f t="shared" si="1205"/>
        <v>0</v>
      </c>
      <c r="AN155" s="737">
        <f t="shared" si="1205"/>
        <v>4669</v>
      </c>
      <c r="AO155" s="738">
        <f t="shared" si="1071"/>
        <v>4856</v>
      </c>
      <c r="AP155" s="817">
        <f t="shared" si="1072"/>
        <v>0</v>
      </c>
      <c r="AQ155" s="740">
        <f t="shared" si="1073"/>
        <v>0</v>
      </c>
      <c r="AR155" s="741">
        <f t="shared" si="1074"/>
        <v>0</v>
      </c>
      <c r="AS155" s="742">
        <f t="shared" si="1075"/>
        <v>0</v>
      </c>
      <c r="AT155" s="741">
        <f t="shared" si="1076"/>
        <v>0</v>
      </c>
      <c r="AU155" s="742">
        <f t="shared" si="1077"/>
        <v>0</v>
      </c>
      <c r="AV155" s="741">
        <f t="shared" si="1078"/>
        <v>0</v>
      </c>
      <c r="AW155" s="742">
        <f t="shared" si="1079"/>
        <v>0</v>
      </c>
      <c r="AX155" s="741">
        <f t="shared" si="1080"/>
        <v>0</v>
      </c>
      <c r="AY155" s="742">
        <f t="shared" si="1081"/>
        <v>0</v>
      </c>
      <c r="AZ155" s="741">
        <f t="shared" si="1082"/>
        <v>0</v>
      </c>
      <c r="BA155" s="742">
        <f t="shared" si="1083"/>
        <v>0</v>
      </c>
      <c r="BB155" s="741">
        <f t="shared" si="1084"/>
        <v>0</v>
      </c>
      <c r="BC155" s="742">
        <f t="shared" si="1085"/>
        <v>0</v>
      </c>
      <c r="BD155" s="741">
        <f t="shared" si="1086"/>
        <v>0</v>
      </c>
      <c r="BE155" s="742">
        <f t="shared" si="1087"/>
        <v>0</v>
      </c>
      <c r="BF155" s="741">
        <f t="shared" si="1088"/>
        <v>0</v>
      </c>
      <c r="BG155" s="742">
        <f t="shared" si="1089"/>
        <v>0</v>
      </c>
      <c r="BH155" s="741">
        <f t="shared" si="1090"/>
        <v>0</v>
      </c>
      <c r="BI155" s="742">
        <f t="shared" si="1091"/>
        <v>0</v>
      </c>
      <c r="BJ155" s="741">
        <f t="shared" si="1092"/>
        <v>0</v>
      </c>
      <c r="BK155" s="743">
        <f t="shared" si="1211"/>
        <v>0</v>
      </c>
      <c r="BL155" s="744">
        <f t="shared" si="1094"/>
        <v>0</v>
      </c>
      <c r="BM155" s="745">
        <v>12</v>
      </c>
      <c r="BN155" s="746">
        <f t="shared" si="1095"/>
        <v>0</v>
      </c>
      <c r="BO155" s="747"/>
      <c r="BP155" s="741"/>
      <c r="BQ155" s="746">
        <f t="shared" si="1096"/>
        <v>0</v>
      </c>
      <c r="BR155" s="746">
        <f t="shared" si="1097"/>
        <v>0</v>
      </c>
      <c r="BS155" s="746">
        <f t="shared" si="1098"/>
        <v>0</v>
      </c>
      <c r="BU155" s="1044"/>
      <c r="BV155" s="735" t="s">
        <v>47</v>
      </c>
      <c r="BW155" s="737">
        <f t="shared" si="1206"/>
        <v>0</v>
      </c>
      <c r="BX155" s="737">
        <f t="shared" si="1206"/>
        <v>4669</v>
      </c>
      <c r="BY155" s="738">
        <f t="shared" si="1099"/>
        <v>4856</v>
      </c>
      <c r="BZ155" s="817">
        <f t="shared" si="1100"/>
        <v>0</v>
      </c>
      <c r="CA155" s="740">
        <f t="shared" si="1101"/>
        <v>0</v>
      </c>
      <c r="CB155" s="741">
        <f t="shared" si="1102"/>
        <v>0</v>
      </c>
      <c r="CC155" s="742">
        <f t="shared" si="1103"/>
        <v>0</v>
      </c>
      <c r="CD155" s="741">
        <f t="shared" si="1102"/>
        <v>0</v>
      </c>
      <c r="CE155" s="742">
        <f t="shared" si="1104"/>
        <v>0</v>
      </c>
      <c r="CF155" s="741">
        <f t="shared" si="1105"/>
        <v>0</v>
      </c>
      <c r="CG155" s="742">
        <f t="shared" si="1106"/>
        <v>0</v>
      </c>
      <c r="CH155" s="741">
        <f t="shared" si="1107"/>
        <v>0</v>
      </c>
      <c r="CI155" s="742">
        <f t="shared" si="1108"/>
        <v>0</v>
      </c>
      <c r="CJ155" s="741">
        <f t="shared" si="1109"/>
        <v>0</v>
      </c>
      <c r="CK155" s="742">
        <f t="shared" si="1110"/>
        <v>0</v>
      </c>
      <c r="CL155" s="741">
        <f t="shared" si="1111"/>
        <v>0</v>
      </c>
      <c r="CM155" s="742">
        <f t="shared" si="1112"/>
        <v>0</v>
      </c>
      <c r="CN155" s="741">
        <f t="shared" si="1113"/>
        <v>0</v>
      </c>
      <c r="CO155" s="742">
        <f t="shared" si="1114"/>
        <v>0</v>
      </c>
      <c r="CP155" s="741">
        <f t="shared" si="1115"/>
        <v>0</v>
      </c>
      <c r="CQ155" s="742">
        <f t="shared" si="1116"/>
        <v>0</v>
      </c>
      <c r="CR155" s="741">
        <f t="shared" si="1117"/>
        <v>0</v>
      </c>
      <c r="CS155" s="742">
        <f t="shared" si="1118"/>
        <v>0</v>
      </c>
      <c r="CT155" s="741">
        <f t="shared" si="1119"/>
        <v>0</v>
      </c>
      <c r="CU155" s="743">
        <f t="shared" si="1120"/>
        <v>0</v>
      </c>
      <c r="CV155" s="744">
        <f t="shared" si="1121"/>
        <v>0</v>
      </c>
      <c r="CW155" s="745">
        <v>12</v>
      </c>
      <c r="CX155" s="746">
        <f t="shared" si="1122"/>
        <v>0</v>
      </c>
      <c r="CY155" s="747"/>
      <c r="CZ155" s="741"/>
      <c r="DA155" s="746">
        <f t="shared" si="1123"/>
        <v>0</v>
      </c>
      <c r="DB155" s="746">
        <f t="shared" si="1124"/>
        <v>0</v>
      </c>
      <c r="DC155" s="746">
        <f t="shared" si="1125"/>
        <v>0</v>
      </c>
      <c r="DD155" s="750"/>
      <c r="DE155" s="1044"/>
      <c r="DF155" s="735" t="s">
        <v>47</v>
      </c>
      <c r="DG155" s="737">
        <f t="shared" si="1207"/>
        <v>0</v>
      </c>
      <c r="DH155" s="737">
        <f t="shared" si="1207"/>
        <v>4669</v>
      </c>
      <c r="DI155" s="738">
        <f t="shared" si="1126"/>
        <v>4856</v>
      </c>
      <c r="DJ155" s="817">
        <f t="shared" si="1127"/>
        <v>0</v>
      </c>
      <c r="DK155" s="740">
        <f t="shared" si="1128"/>
        <v>0</v>
      </c>
      <c r="DL155" s="741">
        <f t="shared" si="1129"/>
        <v>0</v>
      </c>
      <c r="DM155" s="742">
        <f t="shared" si="1130"/>
        <v>0</v>
      </c>
      <c r="DN155" s="741">
        <f t="shared" si="1129"/>
        <v>0</v>
      </c>
      <c r="DO155" s="742">
        <f t="shared" si="1131"/>
        <v>0</v>
      </c>
      <c r="DP155" s="741">
        <f t="shared" si="1132"/>
        <v>0</v>
      </c>
      <c r="DQ155" s="742">
        <f t="shared" si="1133"/>
        <v>0</v>
      </c>
      <c r="DR155" s="741">
        <f t="shared" si="1134"/>
        <v>0</v>
      </c>
      <c r="DS155" s="742">
        <f t="shared" si="1135"/>
        <v>0</v>
      </c>
      <c r="DT155" s="741">
        <f t="shared" si="1136"/>
        <v>0</v>
      </c>
      <c r="DU155" s="742">
        <f t="shared" si="1137"/>
        <v>0</v>
      </c>
      <c r="DV155" s="741">
        <f t="shared" si="1138"/>
        <v>0</v>
      </c>
      <c r="DW155" s="742">
        <f t="shared" si="1139"/>
        <v>0</v>
      </c>
      <c r="DX155" s="741">
        <f t="shared" si="1140"/>
        <v>0</v>
      </c>
      <c r="DY155" s="742">
        <f t="shared" si="1141"/>
        <v>0</v>
      </c>
      <c r="DZ155" s="741">
        <f t="shared" si="1142"/>
        <v>0</v>
      </c>
      <c r="EA155" s="742">
        <f t="shared" si="1143"/>
        <v>0</v>
      </c>
      <c r="EB155" s="741">
        <f t="shared" si="1144"/>
        <v>0</v>
      </c>
      <c r="EC155" s="742">
        <f t="shared" si="1145"/>
        <v>0</v>
      </c>
      <c r="ED155" s="741">
        <f t="shared" si="1146"/>
        <v>0</v>
      </c>
      <c r="EE155" s="743">
        <f t="shared" si="1212"/>
        <v>0</v>
      </c>
      <c r="EF155" s="744">
        <f t="shared" si="1148"/>
        <v>0</v>
      </c>
      <c r="EG155" s="745">
        <v>12</v>
      </c>
      <c r="EH155" s="746">
        <f t="shared" si="1149"/>
        <v>0</v>
      </c>
      <c r="EI155" s="747"/>
      <c r="EJ155" s="741"/>
      <c r="EK155" s="746">
        <f t="shared" si="1150"/>
        <v>0</v>
      </c>
      <c r="EL155" s="746">
        <f t="shared" si="1151"/>
        <v>0</v>
      </c>
      <c r="EM155" s="746">
        <f t="shared" si="1152"/>
        <v>0</v>
      </c>
      <c r="EO155" s="1044"/>
      <c r="EP155" s="735" t="s">
        <v>47</v>
      </c>
      <c r="EQ155" s="737">
        <f t="shared" si="1208"/>
        <v>0</v>
      </c>
      <c r="ER155" s="737">
        <f t="shared" si="1208"/>
        <v>4669</v>
      </c>
      <c r="ES155" s="738">
        <f t="shared" si="1153"/>
        <v>4856</v>
      </c>
      <c r="ET155" s="817">
        <f t="shared" si="1154"/>
        <v>0</v>
      </c>
      <c r="EU155" s="740">
        <f t="shared" si="1155"/>
        <v>0</v>
      </c>
      <c r="EV155" s="741">
        <f t="shared" si="1156"/>
        <v>0</v>
      </c>
      <c r="EW155" s="742">
        <f t="shared" si="1157"/>
        <v>0</v>
      </c>
      <c r="EX155" s="741">
        <f t="shared" si="1156"/>
        <v>0</v>
      </c>
      <c r="EY155" s="742">
        <f t="shared" si="1158"/>
        <v>0</v>
      </c>
      <c r="EZ155" s="741">
        <f t="shared" si="1159"/>
        <v>0</v>
      </c>
      <c r="FA155" s="742">
        <f t="shared" si="1160"/>
        <v>0</v>
      </c>
      <c r="FB155" s="741">
        <f t="shared" si="1161"/>
        <v>0</v>
      </c>
      <c r="FC155" s="742">
        <f t="shared" si="1162"/>
        <v>0</v>
      </c>
      <c r="FD155" s="741">
        <f t="shared" si="1163"/>
        <v>0</v>
      </c>
      <c r="FE155" s="742">
        <f t="shared" si="1164"/>
        <v>0</v>
      </c>
      <c r="FF155" s="741">
        <f t="shared" si="1165"/>
        <v>0</v>
      </c>
      <c r="FG155" s="742">
        <f t="shared" si="1166"/>
        <v>0</v>
      </c>
      <c r="FH155" s="741">
        <f t="shared" si="1167"/>
        <v>0</v>
      </c>
      <c r="FI155" s="742">
        <f t="shared" si="1168"/>
        <v>0</v>
      </c>
      <c r="FJ155" s="741">
        <f t="shared" si="1169"/>
        <v>0</v>
      </c>
      <c r="FK155" s="742">
        <f t="shared" si="1170"/>
        <v>0</v>
      </c>
      <c r="FL155" s="741">
        <f t="shared" si="1171"/>
        <v>0</v>
      </c>
      <c r="FM155" s="742">
        <f t="shared" si="1172"/>
        <v>0</v>
      </c>
      <c r="FN155" s="741">
        <f t="shared" si="1173"/>
        <v>0</v>
      </c>
      <c r="FO155" s="743">
        <f t="shared" si="1213"/>
        <v>0</v>
      </c>
      <c r="FP155" s="744">
        <f t="shared" si="1175"/>
        <v>0</v>
      </c>
      <c r="FQ155" s="745">
        <v>12</v>
      </c>
      <c r="FR155" s="746">
        <f t="shared" si="1176"/>
        <v>0</v>
      </c>
      <c r="FS155" s="747"/>
      <c r="FT155" s="741"/>
      <c r="FU155" s="746">
        <f t="shared" si="1177"/>
        <v>0</v>
      </c>
      <c r="FV155" s="746">
        <f t="shared" si="1178"/>
        <v>0</v>
      </c>
      <c r="FW155" s="746">
        <f t="shared" si="1179"/>
        <v>0</v>
      </c>
      <c r="FY155" s="1044"/>
      <c r="FZ155" s="735" t="s">
        <v>47</v>
      </c>
      <c r="GA155" s="737">
        <f t="shared" si="1209"/>
        <v>2</v>
      </c>
      <c r="GB155" s="737">
        <f t="shared" si="1209"/>
        <v>4669</v>
      </c>
      <c r="GC155" s="738">
        <f t="shared" si="1180"/>
        <v>4856</v>
      </c>
      <c r="GD155" s="743">
        <f t="shared" si="1181"/>
        <v>9712</v>
      </c>
      <c r="GE155" s="743"/>
      <c r="GF155" s="737">
        <f t="shared" si="1182"/>
        <v>0</v>
      </c>
      <c r="GG155" s="743"/>
      <c r="GH155" s="737">
        <f t="shared" si="1183"/>
        <v>0</v>
      </c>
      <c r="GI155" s="743"/>
      <c r="GJ155" s="737">
        <f t="shared" si="1184"/>
        <v>0</v>
      </c>
      <c r="GK155" s="743"/>
      <c r="GL155" s="737">
        <f t="shared" si="1185"/>
        <v>0</v>
      </c>
      <c r="GM155" s="743"/>
      <c r="GN155" s="737">
        <f t="shared" si="1186"/>
        <v>0</v>
      </c>
      <c r="GO155" s="743"/>
      <c r="GP155" s="737">
        <f t="shared" si="1187"/>
        <v>0</v>
      </c>
      <c r="GQ155" s="743"/>
      <c r="GR155" s="737">
        <f t="shared" si="1188"/>
        <v>0</v>
      </c>
      <c r="GS155" s="743"/>
      <c r="GT155" s="737">
        <f t="shared" si="1189"/>
        <v>0</v>
      </c>
      <c r="GU155" s="743"/>
      <c r="GV155" s="737">
        <f t="shared" si="1190"/>
        <v>0</v>
      </c>
      <c r="GW155" s="743"/>
      <c r="GX155" s="737">
        <f t="shared" si="1191"/>
        <v>0</v>
      </c>
      <c r="GY155" s="743">
        <f t="shared" si="1191"/>
        <v>20846</v>
      </c>
      <c r="GZ155" s="744">
        <f t="shared" si="1192"/>
        <v>30558</v>
      </c>
      <c r="HA155" s="745">
        <v>12</v>
      </c>
      <c r="HB155" s="746">
        <f t="shared" si="1193"/>
        <v>366696</v>
      </c>
      <c r="HC155" s="737">
        <f t="shared" si="1194"/>
        <v>0</v>
      </c>
      <c r="HD155" s="737">
        <f t="shared" si="1194"/>
        <v>0</v>
      </c>
      <c r="HE155" s="746">
        <f t="shared" si="1195"/>
        <v>366696</v>
      </c>
      <c r="HF155" s="746">
        <f t="shared" si="1196"/>
        <v>110742.19</v>
      </c>
      <c r="HG155" s="746">
        <f t="shared" si="1197"/>
        <v>477438.19</v>
      </c>
    </row>
    <row r="156" spans="1:215" hidden="1" x14ac:dyDescent="0.25">
      <c r="A156" s="1044"/>
      <c r="B156" s="735" t="s">
        <v>866</v>
      </c>
      <c r="C156" s="737">
        <f t="shared" si="1203"/>
        <v>1</v>
      </c>
      <c r="D156" s="737">
        <f t="shared" si="1203"/>
        <v>5545</v>
      </c>
      <c r="E156" s="738">
        <f t="shared" si="1046"/>
        <v>5767</v>
      </c>
      <c r="F156" s="817">
        <f t="shared" si="1047"/>
        <v>5767</v>
      </c>
      <c r="G156" s="740">
        <f t="shared" si="1204"/>
        <v>0</v>
      </c>
      <c r="H156" s="741">
        <f t="shared" si="1048"/>
        <v>0</v>
      </c>
      <c r="I156" s="742">
        <f t="shared" si="1204"/>
        <v>0</v>
      </c>
      <c r="J156" s="741">
        <f t="shared" si="1048"/>
        <v>0</v>
      </c>
      <c r="K156" s="742">
        <f t="shared" si="1049"/>
        <v>0</v>
      </c>
      <c r="L156" s="741">
        <f t="shared" si="1050"/>
        <v>0</v>
      </c>
      <c r="M156" s="742">
        <f t="shared" si="1051"/>
        <v>0</v>
      </c>
      <c r="N156" s="741">
        <f t="shared" si="1052"/>
        <v>0</v>
      </c>
      <c r="O156" s="742">
        <f t="shared" si="1053"/>
        <v>0</v>
      </c>
      <c r="P156" s="741">
        <f t="shared" si="1054"/>
        <v>0</v>
      </c>
      <c r="Q156" s="742">
        <f t="shared" si="1055"/>
        <v>0</v>
      </c>
      <c r="R156" s="741">
        <f t="shared" si="1056"/>
        <v>0</v>
      </c>
      <c r="S156" s="742">
        <f t="shared" si="1057"/>
        <v>0</v>
      </c>
      <c r="T156" s="741">
        <f t="shared" si="1058"/>
        <v>0</v>
      </c>
      <c r="U156" s="742">
        <f t="shared" si="1059"/>
        <v>0</v>
      </c>
      <c r="V156" s="741">
        <f t="shared" si="1060"/>
        <v>0</v>
      </c>
      <c r="W156" s="742">
        <f t="shared" si="1061"/>
        <v>0</v>
      </c>
      <c r="X156" s="741">
        <f t="shared" si="1062"/>
        <v>0</v>
      </c>
      <c r="Y156" s="742">
        <f t="shared" si="1063"/>
        <v>0</v>
      </c>
      <c r="Z156" s="741">
        <f t="shared" si="1064"/>
        <v>0</v>
      </c>
      <c r="AA156" s="743">
        <f t="shared" si="1065"/>
        <v>9512</v>
      </c>
      <c r="AB156" s="744">
        <f t="shared" si="1066"/>
        <v>15279</v>
      </c>
      <c r="AC156" s="745">
        <v>12</v>
      </c>
      <c r="AD156" s="746">
        <f t="shared" si="1067"/>
        <v>183348</v>
      </c>
      <c r="AE156" s="747"/>
      <c r="AF156" s="741"/>
      <c r="AG156" s="746">
        <f t="shared" si="1068"/>
        <v>183348</v>
      </c>
      <c r="AH156" s="746">
        <f t="shared" si="1069"/>
        <v>55371.1</v>
      </c>
      <c r="AI156" s="746">
        <f t="shared" si="1070"/>
        <v>238719.1</v>
      </c>
      <c r="AK156" s="1044"/>
      <c r="AL156" s="735" t="s">
        <v>866</v>
      </c>
      <c r="AM156" s="737">
        <f t="shared" si="1205"/>
        <v>0</v>
      </c>
      <c r="AN156" s="737">
        <f t="shared" si="1205"/>
        <v>5545</v>
      </c>
      <c r="AO156" s="738">
        <f t="shared" si="1071"/>
        <v>5767</v>
      </c>
      <c r="AP156" s="817">
        <f t="shared" si="1072"/>
        <v>0</v>
      </c>
      <c r="AQ156" s="740">
        <f t="shared" si="1073"/>
        <v>0</v>
      </c>
      <c r="AR156" s="741">
        <f t="shared" si="1074"/>
        <v>0</v>
      </c>
      <c r="AS156" s="742">
        <f t="shared" si="1075"/>
        <v>0</v>
      </c>
      <c r="AT156" s="741">
        <f t="shared" si="1076"/>
        <v>0</v>
      </c>
      <c r="AU156" s="742">
        <f t="shared" si="1077"/>
        <v>0</v>
      </c>
      <c r="AV156" s="741">
        <f t="shared" si="1078"/>
        <v>0</v>
      </c>
      <c r="AW156" s="742">
        <f t="shared" si="1079"/>
        <v>0</v>
      </c>
      <c r="AX156" s="741">
        <f t="shared" si="1080"/>
        <v>0</v>
      </c>
      <c r="AY156" s="742">
        <f t="shared" si="1081"/>
        <v>0</v>
      </c>
      <c r="AZ156" s="741">
        <f t="shared" si="1082"/>
        <v>0</v>
      </c>
      <c r="BA156" s="742">
        <f t="shared" si="1083"/>
        <v>0</v>
      </c>
      <c r="BB156" s="741">
        <f t="shared" si="1084"/>
        <v>0</v>
      </c>
      <c r="BC156" s="742">
        <f t="shared" si="1085"/>
        <v>0</v>
      </c>
      <c r="BD156" s="741">
        <f t="shared" si="1086"/>
        <v>0</v>
      </c>
      <c r="BE156" s="742">
        <f t="shared" si="1087"/>
        <v>0</v>
      </c>
      <c r="BF156" s="741">
        <f t="shared" si="1088"/>
        <v>0</v>
      </c>
      <c r="BG156" s="742">
        <f t="shared" si="1089"/>
        <v>0</v>
      </c>
      <c r="BH156" s="741">
        <f t="shared" si="1090"/>
        <v>0</v>
      </c>
      <c r="BI156" s="742">
        <f t="shared" si="1091"/>
        <v>0</v>
      </c>
      <c r="BJ156" s="741">
        <f t="shared" si="1092"/>
        <v>0</v>
      </c>
      <c r="BK156" s="743">
        <f t="shared" si="1211"/>
        <v>0</v>
      </c>
      <c r="BL156" s="744">
        <f t="shared" si="1094"/>
        <v>0</v>
      </c>
      <c r="BM156" s="745">
        <v>12</v>
      </c>
      <c r="BN156" s="746">
        <f t="shared" si="1095"/>
        <v>0</v>
      </c>
      <c r="BO156" s="747"/>
      <c r="BP156" s="741"/>
      <c r="BQ156" s="746">
        <f t="shared" si="1096"/>
        <v>0</v>
      </c>
      <c r="BR156" s="746">
        <f t="shared" si="1097"/>
        <v>0</v>
      </c>
      <c r="BS156" s="746">
        <f t="shared" si="1098"/>
        <v>0</v>
      </c>
      <c r="BU156" s="1044"/>
      <c r="BV156" s="735" t="s">
        <v>866</v>
      </c>
      <c r="BW156" s="737">
        <f t="shared" si="1206"/>
        <v>0</v>
      </c>
      <c r="BX156" s="737">
        <f t="shared" si="1206"/>
        <v>5545</v>
      </c>
      <c r="BY156" s="738">
        <f t="shared" si="1099"/>
        <v>5767</v>
      </c>
      <c r="BZ156" s="817">
        <f t="shared" si="1100"/>
        <v>0</v>
      </c>
      <c r="CA156" s="740">
        <f t="shared" si="1101"/>
        <v>0</v>
      </c>
      <c r="CB156" s="741">
        <f t="shared" si="1102"/>
        <v>0</v>
      </c>
      <c r="CC156" s="742">
        <f t="shared" si="1103"/>
        <v>0</v>
      </c>
      <c r="CD156" s="741">
        <f t="shared" si="1102"/>
        <v>0</v>
      </c>
      <c r="CE156" s="742">
        <f t="shared" si="1104"/>
        <v>0</v>
      </c>
      <c r="CF156" s="741">
        <f t="shared" si="1105"/>
        <v>0</v>
      </c>
      <c r="CG156" s="742">
        <f t="shared" si="1106"/>
        <v>0</v>
      </c>
      <c r="CH156" s="741">
        <f t="shared" si="1107"/>
        <v>0</v>
      </c>
      <c r="CI156" s="742">
        <f t="shared" si="1108"/>
        <v>0</v>
      </c>
      <c r="CJ156" s="741">
        <f t="shared" si="1109"/>
        <v>0</v>
      </c>
      <c r="CK156" s="742">
        <f t="shared" si="1110"/>
        <v>0</v>
      </c>
      <c r="CL156" s="741">
        <f t="shared" si="1111"/>
        <v>0</v>
      </c>
      <c r="CM156" s="742">
        <f t="shared" si="1112"/>
        <v>0</v>
      </c>
      <c r="CN156" s="741">
        <f t="shared" si="1113"/>
        <v>0</v>
      </c>
      <c r="CO156" s="742">
        <f t="shared" si="1114"/>
        <v>0</v>
      </c>
      <c r="CP156" s="741">
        <f t="shared" si="1115"/>
        <v>0</v>
      </c>
      <c r="CQ156" s="742">
        <f t="shared" si="1116"/>
        <v>0</v>
      </c>
      <c r="CR156" s="741">
        <f t="shared" si="1117"/>
        <v>0</v>
      </c>
      <c r="CS156" s="742">
        <f t="shared" si="1118"/>
        <v>0</v>
      </c>
      <c r="CT156" s="741">
        <f t="shared" si="1119"/>
        <v>0</v>
      </c>
      <c r="CU156" s="743">
        <f t="shared" si="1120"/>
        <v>0</v>
      </c>
      <c r="CV156" s="744">
        <f t="shared" si="1121"/>
        <v>0</v>
      </c>
      <c r="CW156" s="745">
        <v>12</v>
      </c>
      <c r="CX156" s="746">
        <f t="shared" si="1122"/>
        <v>0</v>
      </c>
      <c r="CY156" s="747"/>
      <c r="CZ156" s="741"/>
      <c r="DA156" s="746">
        <f t="shared" si="1123"/>
        <v>0</v>
      </c>
      <c r="DB156" s="746">
        <f t="shared" si="1124"/>
        <v>0</v>
      </c>
      <c r="DC156" s="746">
        <f t="shared" si="1125"/>
        <v>0</v>
      </c>
      <c r="DD156" s="750"/>
      <c r="DE156" s="1044"/>
      <c r="DF156" s="735" t="s">
        <v>866</v>
      </c>
      <c r="DG156" s="737">
        <f t="shared" si="1207"/>
        <v>0</v>
      </c>
      <c r="DH156" s="737">
        <f t="shared" si="1207"/>
        <v>5545</v>
      </c>
      <c r="DI156" s="738">
        <f t="shared" si="1126"/>
        <v>5767</v>
      </c>
      <c r="DJ156" s="817">
        <f t="shared" si="1127"/>
        <v>0</v>
      </c>
      <c r="DK156" s="740">
        <f t="shared" si="1128"/>
        <v>0</v>
      </c>
      <c r="DL156" s="741">
        <f t="shared" si="1129"/>
        <v>0</v>
      </c>
      <c r="DM156" s="742">
        <f t="shared" si="1130"/>
        <v>0</v>
      </c>
      <c r="DN156" s="741">
        <f t="shared" si="1129"/>
        <v>0</v>
      </c>
      <c r="DO156" s="742">
        <f t="shared" si="1131"/>
        <v>0</v>
      </c>
      <c r="DP156" s="741">
        <f t="shared" si="1132"/>
        <v>0</v>
      </c>
      <c r="DQ156" s="742">
        <f t="shared" si="1133"/>
        <v>0</v>
      </c>
      <c r="DR156" s="741">
        <f t="shared" si="1134"/>
        <v>0</v>
      </c>
      <c r="DS156" s="742">
        <f t="shared" si="1135"/>
        <v>0</v>
      </c>
      <c r="DT156" s="741">
        <f t="shared" si="1136"/>
        <v>0</v>
      </c>
      <c r="DU156" s="742">
        <f t="shared" si="1137"/>
        <v>0</v>
      </c>
      <c r="DV156" s="741">
        <f t="shared" si="1138"/>
        <v>0</v>
      </c>
      <c r="DW156" s="742">
        <f t="shared" si="1139"/>
        <v>0</v>
      </c>
      <c r="DX156" s="741">
        <f t="shared" si="1140"/>
        <v>0</v>
      </c>
      <c r="DY156" s="742">
        <f t="shared" si="1141"/>
        <v>0</v>
      </c>
      <c r="DZ156" s="741">
        <f t="shared" si="1142"/>
        <v>0</v>
      </c>
      <c r="EA156" s="742">
        <f t="shared" si="1143"/>
        <v>0</v>
      </c>
      <c r="EB156" s="741">
        <f t="shared" si="1144"/>
        <v>0</v>
      </c>
      <c r="EC156" s="742">
        <f t="shared" si="1145"/>
        <v>0</v>
      </c>
      <c r="ED156" s="741">
        <f t="shared" si="1146"/>
        <v>0</v>
      </c>
      <c r="EE156" s="743">
        <f t="shared" si="1212"/>
        <v>0</v>
      </c>
      <c r="EF156" s="744">
        <f t="shared" si="1148"/>
        <v>0</v>
      </c>
      <c r="EG156" s="745">
        <v>12</v>
      </c>
      <c r="EH156" s="746">
        <f t="shared" si="1149"/>
        <v>0</v>
      </c>
      <c r="EI156" s="747"/>
      <c r="EJ156" s="741"/>
      <c r="EK156" s="746">
        <f t="shared" si="1150"/>
        <v>0</v>
      </c>
      <c r="EL156" s="746">
        <f t="shared" si="1151"/>
        <v>0</v>
      </c>
      <c r="EM156" s="746">
        <f t="shared" si="1152"/>
        <v>0</v>
      </c>
      <c r="EO156" s="1044"/>
      <c r="EP156" s="735" t="s">
        <v>866</v>
      </c>
      <c r="EQ156" s="737">
        <f t="shared" si="1208"/>
        <v>0</v>
      </c>
      <c r="ER156" s="737">
        <f t="shared" si="1208"/>
        <v>5545</v>
      </c>
      <c r="ES156" s="738">
        <f t="shared" si="1153"/>
        <v>5767</v>
      </c>
      <c r="ET156" s="817">
        <f t="shared" si="1154"/>
        <v>0</v>
      </c>
      <c r="EU156" s="740">
        <f t="shared" si="1155"/>
        <v>0</v>
      </c>
      <c r="EV156" s="741">
        <f t="shared" si="1156"/>
        <v>0</v>
      </c>
      <c r="EW156" s="742">
        <f t="shared" si="1157"/>
        <v>0</v>
      </c>
      <c r="EX156" s="741">
        <f t="shared" si="1156"/>
        <v>0</v>
      </c>
      <c r="EY156" s="742">
        <f t="shared" si="1158"/>
        <v>0</v>
      </c>
      <c r="EZ156" s="741">
        <f t="shared" si="1159"/>
        <v>0</v>
      </c>
      <c r="FA156" s="742">
        <f t="shared" si="1160"/>
        <v>0</v>
      </c>
      <c r="FB156" s="741">
        <f t="shared" si="1161"/>
        <v>0</v>
      </c>
      <c r="FC156" s="742">
        <f t="shared" si="1162"/>
        <v>0</v>
      </c>
      <c r="FD156" s="741">
        <f t="shared" si="1163"/>
        <v>0</v>
      </c>
      <c r="FE156" s="742">
        <f t="shared" si="1164"/>
        <v>0</v>
      </c>
      <c r="FF156" s="741">
        <f t="shared" si="1165"/>
        <v>0</v>
      </c>
      <c r="FG156" s="742">
        <f t="shared" si="1166"/>
        <v>0</v>
      </c>
      <c r="FH156" s="741">
        <f t="shared" si="1167"/>
        <v>0</v>
      </c>
      <c r="FI156" s="742">
        <f t="shared" si="1168"/>
        <v>0</v>
      </c>
      <c r="FJ156" s="741">
        <f t="shared" si="1169"/>
        <v>0</v>
      </c>
      <c r="FK156" s="742">
        <f t="shared" si="1170"/>
        <v>0</v>
      </c>
      <c r="FL156" s="741">
        <f t="shared" si="1171"/>
        <v>0</v>
      </c>
      <c r="FM156" s="742">
        <f t="shared" si="1172"/>
        <v>0</v>
      </c>
      <c r="FN156" s="741">
        <f t="shared" si="1173"/>
        <v>0</v>
      </c>
      <c r="FO156" s="743">
        <f t="shared" si="1213"/>
        <v>0</v>
      </c>
      <c r="FP156" s="744">
        <f t="shared" si="1175"/>
        <v>0</v>
      </c>
      <c r="FQ156" s="745">
        <v>12</v>
      </c>
      <c r="FR156" s="746">
        <f t="shared" si="1176"/>
        <v>0</v>
      </c>
      <c r="FS156" s="747"/>
      <c r="FT156" s="741"/>
      <c r="FU156" s="746">
        <f t="shared" si="1177"/>
        <v>0</v>
      </c>
      <c r="FV156" s="746">
        <f t="shared" si="1178"/>
        <v>0</v>
      </c>
      <c r="FW156" s="746">
        <f t="shared" si="1179"/>
        <v>0</v>
      </c>
      <c r="FY156" s="1044"/>
      <c r="FZ156" s="735" t="s">
        <v>866</v>
      </c>
      <c r="GA156" s="737">
        <f t="shared" si="1209"/>
        <v>1</v>
      </c>
      <c r="GB156" s="737">
        <f t="shared" si="1209"/>
        <v>5545</v>
      </c>
      <c r="GC156" s="738">
        <f t="shared" si="1180"/>
        <v>5767</v>
      </c>
      <c r="GD156" s="743">
        <f t="shared" si="1181"/>
        <v>5767</v>
      </c>
      <c r="GE156" s="743"/>
      <c r="GF156" s="737">
        <f t="shared" si="1182"/>
        <v>0</v>
      </c>
      <c r="GG156" s="743"/>
      <c r="GH156" s="737">
        <f t="shared" si="1183"/>
        <v>0</v>
      </c>
      <c r="GI156" s="743"/>
      <c r="GJ156" s="737">
        <f t="shared" si="1184"/>
        <v>0</v>
      </c>
      <c r="GK156" s="743"/>
      <c r="GL156" s="737">
        <f t="shared" si="1185"/>
        <v>0</v>
      </c>
      <c r="GM156" s="743"/>
      <c r="GN156" s="737">
        <f t="shared" si="1186"/>
        <v>0</v>
      </c>
      <c r="GO156" s="743"/>
      <c r="GP156" s="737">
        <f t="shared" si="1187"/>
        <v>0</v>
      </c>
      <c r="GQ156" s="743"/>
      <c r="GR156" s="737">
        <f t="shared" si="1188"/>
        <v>0</v>
      </c>
      <c r="GS156" s="743"/>
      <c r="GT156" s="737">
        <f t="shared" si="1189"/>
        <v>0</v>
      </c>
      <c r="GU156" s="743"/>
      <c r="GV156" s="737">
        <f t="shared" si="1190"/>
        <v>0</v>
      </c>
      <c r="GW156" s="743"/>
      <c r="GX156" s="737">
        <f t="shared" si="1191"/>
        <v>0</v>
      </c>
      <c r="GY156" s="743">
        <f t="shared" si="1191"/>
        <v>9512</v>
      </c>
      <c r="GZ156" s="744">
        <f t="shared" si="1192"/>
        <v>15279</v>
      </c>
      <c r="HA156" s="745">
        <v>12</v>
      </c>
      <c r="HB156" s="746">
        <f t="shared" si="1193"/>
        <v>183348</v>
      </c>
      <c r="HC156" s="737">
        <f t="shared" si="1194"/>
        <v>0</v>
      </c>
      <c r="HD156" s="737">
        <f t="shared" si="1194"/>
        <v>0</v>
      </c>
      <c r="HE156" s="746">
        <f t="shared" si="1195"/>
        <v>183348</v>
      </c>
      <c r="HF156" s="746">
        <f t="shared" si="1196"/>
        <v>55371.1</v>
      </c>
      <c r="HG156" s="746">
        <f t="shared" si="1197"/>
        <v>238719.1</v>
      </c>
    </row>
    <row r="157" spans="1:215" hidden="1" x14ac:dyDescent="0.25">
      <c r="A157" s="1044"/>
      <c r="B157" s="755" t="s">
        <v>418</v>
      </c>
      <c r="C157" s="737">
        <f t="shared" si="1203"/>
        <v>0</v>
      </c>
      <c r="D157" s="737">
        <f t="shared" si="1203"/>
        <v>4411</v>
      </c>
      <c r="E157" s="738">
        <f t="shared" si="1046"/>
        <v>4588</v>
      </c>
      <c r="F157" s="817">
        <f t="shared" si="1047"/>
        <v>0</v>
      </c>
      <c r="G157" s="740">
        <f t="shared" si="1204"/>
        <v>0</v>
      </c>
      <c r="H157" s="741">
        <f t="shared" si="1048"/>
        <v>0</v>
      </c>
      <c r="I157" s="742">
        <f t="shared" si="1204"/>
        <v>0</v>
      </c>
      <c r="J157" s="741">
        <f t="shared" si="1048"/>
        <v>0</v>
      </c>
      <c r="K157" s="742">
        <f t="shared" si="1049"/>
        <v>0</v>
      </c>
      <c r="L157" s="741">
        <f t="shared" si="1050"/>
        <v>0</v>
      </c>
      <c r="M157" s="742">
        <f t="shared" si="1051"/>
        <v>0</v>
      </c>
      <c r="N157" s="741">
        <f t="shared" si="1052"/>
        <v>0</v>
      </c>
      <c r="O157" s="742">
        <f t="shared" si="1053"/>
        <v>0</v>
      </c>
      <c r="P157" s="741">
        <f t="shared" si="1054"/>
        <v>0</v>
      </c>
      <c r="Q157" s="742">
        <f t="shared" si="1055"/>
        <v>0</v>
      </c>
      <c r="R157" s="741">
        <f t="shared" si="1056"/>
        <v>0</v>
      </c>
      <c r="S157" s="742">
        <f t="shared" si="1057"/>
        <v>0</v>
      </c>
      <c r="T157" s="741">
        <f t="shared" si="1058"/>
        <v>0</v>
      </c>
      <c r="U157" s="742">
        <f t="shared" si="1059"/>
        <v>0</v>
      </c>
      <c r="V157" s="741">
        <f t="shared" si="1060"/>
        <v>0</v>
      </c>
      <c r="W157" s="742">
        <f t="shared" si="1061"/>
        <v>0</v>
      </c>
      <c r="X157" s="741">
        <f t="shared" si="1062"/>
        <v>0</v>
      </c>
      <c r="Y157" s="742">
        <f t="shared" si="1063"/>
        <v>0</v>
      </c>
      <c r="Z157" s="741">
        <f t="shared" si="1064"/>
        <v>0</v>
      </c>
      <c r="AA157" s="743">
        <f t="shared" si="1065"/>
        <v>0</v>
      </c>
      <c r="AB157" s="744">
        <f t="shared" si="1066"/>
        <v>0</v>
      </c>
      <c r="AC157" s="745">
        <v>12</v>
      </c>
      <c r="AD157" s="746">
        <f t="shared" si="1067"/>
        <v>0</v>
      </c>
      <c r="AE157" s="747">
        <f>C157*1009.76*12</f>
        <v>0</v>
      </c>
      <c r="AF157" s="782">
        <f t="shared" ref="AF157:AF159" si="1224">AD157*0.085</f>
        <v>0</v>
      </c>
      <c r="AG157" s="746">
        <f t="shared" si="1068"/>
        <v>0</v>
      </c>
      <c r="AH157" s="746">
        <f t="shared" si="1069"/>
        <v>0</v>
      </c>
      <c r="AI157" s="746">
        <f t="shared" si="1070"/>
        <v>0</v>
      </c>
      <c r="AK157" s="1044"/>
      <c r="AL157" s="755" t="s">
        <v>418</v>
      </c>
      <c r="AM157" s="737">
        <f t="shared" si="1205"/>
        <v>2</v>
      </c>
      <c r="AN157" s="737">
        <f t="shared" si="1205"/>
        <v>4411</v>
      </c>
      <c r="AO157" s="738">
        <f t="shared" si="1071"/>
        <v>4588</v>
      </c>
      <c r="AP157" s="817">
        <f t="shared" si="1072"/>
        <v>9176</v>
      </c>
      <c r="AQ157" s="740">
        <f t="shared" si="1073"/>
        <v>0</v>
      </c>
      <c r="AR157" s="741">
        <f t="shared" si="1074"/>
        <v>0</v>
      </c>
      <c r="AS157" s="742">
        <f t="shared" si="1075"/>
        <v>0</v>
      </c>
      <c r="AT157" s="741">
        <f t="shared" si="1076"/>
        <v>0</v>
      </c>
      <c r="AU157" s="742">
        <f t="shared" si="1077"/>
        <v>0</v>
      </c>
      <c r="AV157" s="741">
        <f t="shared" si="1078"/>
        <v>0</v>
      </c>
      <c r="AW157" s="742">
        <f t="shared" si="1079"/>
        <v>0</v>
      </c>
      <c r="AX157" s="741">
        <f t="shared" si="1080"/>
        <v>0</v>
      </c>
      <c r="AY157" s="742">
        <f t="shared" si="1081"/>
        <v>0</v>
      </c>
      <c r="AZ157" s="741">
        <f t="shared" si="1082"/>
        <v>0</v>
      </c>
      <c r="BA157" s="742">
        <f t="shared" si="1083"/>
        <v>0</v>
      </c>
      <c r="BB157" s="741">
        <f t="shared" si="1084"/>
        <v>0</v>
      </c>
      <c r="BC157" s="742">
        <f t="shared" si="1085"/>
        <v>0</v>
      </c>
      <c r="BD157" s="741">
        <f t="shared" si="1086"/>
        <v>0</v>
      </c>
      <c r="BE157" s="742">
        <f t="shared" si="1087"/>
        <v>0</v>
      </c>
      <c r="BF157" s="741">
        <f t="shared" si="1088"/>
        <v>0</v>
      </c>
      <c r="BG157" s="742">
        <f t="shared" si="1089"/>
        <v>0</v>
      </c>
      <c r="BH157" s="741">
        <f t="shared" si="1090"/>
        <v>0</v>
      </c>
      <c r="BI157" s="742">
        <f t="shared" si="1091"/>
        <v>0</v>
      </c>
      <c r="BJ157" s="741">
        <f t="shared" si="1092"/>
        <v>0</v>
      </c>
      <c r="BK157" s="743">
        <f t="shared" si="1211"/>
        <v>21382</v>
      </c>
      <c r="BL157" s="744">
        <f t="shared" si="1094"/>
        <v>30558</v>
      </c>
      <c r="BM157" s="745">
        <v>12</v>
      </c>
      <c r="BN157" s="746">
        <f t="shared" si="1095"/>
        <v>366696</v>
      </c>
      <c r="BO157" s="747">
        <f>AM157*1009.76*12</f>
        <v>24234.240000000002</v>
      </c>
      <c r="BP157" s="782">
        <f t="shared" ref="BP157:BP159" si="1225">BN157*0.085</f>
        <v>31169.16</v>
      </c>
      <c r="BQ157" s="746">
        <f t="shared" si="1096"/>
        <v>422099.4</v>
      </c>
      <c r="BR157" s="746">
        <f t="shared" si="1097"/>
        <v>127474.02</v>
      </c>
      <c r="BS157" s="746">
        <f t="shared" si="1098"/>
        <v>549573.42000000004</v>
      </c>
      <c r="BU157" s="1044"/>
      <c r="BV157" s="755" t="s">
        <v>418</v>
      </c>
      <c r="BW157" s="737">
        <f t="shared" si="1206"/>
        <v>0</v>
      </c>
      <c r="BX157" s="737">
        <f t="shared" si="1206"/>
        <v>4411</v>
      </c>
      <c r="BY157" s="738">
        <f t="shared" si="1099"/>
        <v>4588</v>
      </c>
      <c r="BZ157" s="817">
        <f t="shared" si="1100"/>
        <v>0</v>
      </c>
      <c r="CA157" s="740">
        <f t="shared" si="1101"/>
        <v>0</v>
      </c>
      <c r="CB157" s="741">
        <f t="shared" si="1102"/>
        <v>0</v>
      </c>
      <c r="CC157" s="742">
        <f t="shared" si="1103"/>
        <v>0</v>
      </c>
      <c r="CD157" s="741">
        <f t="shared" si="1102"/>
        <v>0</v>
      </c>
      <c r="CE157" s="742">
        <f t="shared" si="1104"/>
        <v>0</v>
      </c>
      <c r="CF157" s="741">
        <f t="shared" si="1105"/>
        <v>0</v>
      </c>
      <c r="CG157" s="742">
        <f t="shared" si="1106"/>
        <v>0</v>
      </c>
      <c r="CH157" s="741">
        <f t="shared" si="1107"/>
        <v>0</v>
      </c>
      <c r="CI157" s="742">
        <f t="shared" si="1108"/>
        <v>0</v>
      </c>
      <c r="CJ157" s="741">
        <f t="shared" si="1109"/>
        <v>0</v>
      </c>
      <c r="CK157" s="742">
        <f t="shared" si="1110"/>
        <v>0</v>
      </c>
      <c r="CL157" s="741">
        <f t="shared" si="1111"/>
        <v>0</v>
      </c>
      <c r="CM157" s="742">
        <f t="shared" si="1112"/>
        <v>0</v>
      </c>
      <c r="CN157" s="741">
        <f t="shared" si="1113"/>
        <v>0</v>
      </c>
      <c r="CO157" s="742">
        <f t="shared" si="1114"/>
        <v>0</v>
      </c>
      <c r="CP157" s="741">
        <f t="shared" si="1115"/>
        <v>0</v>
      </c>
      <c r="CQ157" s="742">
        <f t="shared" si="1116"/>
        <v>0</v>
      </c>
      <c r="CR157" s="741">
        <f t="shared" si="1117"/>
        <v>0</v>
      </c>
      <c r="CS157" s="742">
        <f t="shared" si="1118"/>
        <v>0</v>
      </c>
      <c r="CT157" s="741">
        <f t="shared" si="1119"/>
        <v>0</v>
      </c>
      <c r="CU157" s="743">
        <f t="shared" si="1120"/>
        <v>0</v>
      </c>
      <c r="CV157" s="744">
        <f t="shared" si="1121"/>
        <v>0</v>
      </c>
      <c r="CW157" s="745">
        <v>12</v>
      </c>
      <c r="CX157" s="746">
        <f t="shared" si="1122"/>
        <v>0</v>
      </c>
      <c r="CY157" s="747">
        <f>BW157*1009.76*12</f>
        <v>0</v>
      </c>
      <c r="CZ157" s="782">
        <f t="shared" ref="CZ157:CZ159" si="1226">CX157*0.085</f>
        <v>0</v>
      </c>
      <c r="DA157" s="746">
        <f t="shared" si="1123"/>
        <v>0</v>
      </c>
      <c r="DB157" s="746">
        <f t="shared" si="1124"/>
        <v>0</v>
      </c>
      <c r="DC157" s="746">
        <f t="shared" si="1125"/>
        <v>0</v>
      </c>
      <c r="DD157" s="750"/>
      <c r="DE157" s="1044"/>
      <c r="DF157" s="755" t="s">
        <v>418</v>
      </c>
      <c r="DG157" s="737">
        <f t="shared" si="1207"/>
        <v>0</v>
      </c>
      <c r="DH157" s="737">
        <f t="shared" si="1207"/>
        <v>4411</v>
      </c>
      <c r="DI157" s="738">
        <f t="shared" si="1126"/>
        <v>4588</v>
      </c>
      <c r="DJ157" s="817">
        <f t="shared" si="1127"/>
        <v>0</v>
      </c>
      <c r="DK157" s="740">
        <f t="shared" si="1128"/>
        <v>0</v>
      </c>
      <c r="DL157" s="741">
        <f t="shared" si="1129"/>
        <v>0</v>
      </c>
      <c r="DM157" s="742">
        <f t="shared" si="1130"/>
        <v>0</v>
      </c>
      <c r="DN157" s="741">
        <f t="shared" si="1129"/>
        <v>0</v>
      </c>
      <c r="DO157" s="742">
        <f t="shared" si="1131"/>
        <v>0</v>
      </c>
      <c r="DP157" s="741">
        <f t="shared" si="1132"/>
        <v>0</v>
      </c>
      <c r="DQ157" s="742">
        <f t="shared" si="1133"/>
        <v>0</v>
      </c>
      <c r="DR157" s="741">
        <f t="shared" si="1134"/>
        <v>0</v>
      </c>
      <c r="DS157" s="742">
        <f t="shared" si="1135"/>
        <v>0</v>
      </c>
      <c r="DT157" s="741">
        <f t="shared" si="1136"/>
        <v>0</v>
      </c>
      <c r="DU157" s="742">
        <f t="shared" si="1137"/>
        <v>0</v>
      </c>
      <c r="DV157" s="741">
        <f t="shared" si="1138"/>
        <v>0</v>
      </c>
      <c r="DW157" s="742">
        <f t="shared" si="1139"/>
        <v>0</v>
      </c>
      <c r="DX157" s="741">
        <f t="shared" si="1140"/>
        <v>0</v>
      </c>
      <c r="DY157" s="742">
        <f t="shared" si="1141"/>
        <v>0</v>
      </c>
      <c r="DZ157" s="741">
        <f t="shared" si="1142"/>
        <v>0</v>
      </c>
      <c r="EA157" s="742">
        <f t="shared" si="1143"/>
        <v>0</v>
      </c>
      <c r="EB157" s="741">
        <f t="shared" si="1144"/>
        <v>0</v>
      </c>
      <c r="EC157" s="742">
        <f t="shared" si="1145"/>
        <v>0</v>
      </c>
      <c r="ED157" s="741">
        <f t="shared" si="1146"/>
        <v>0</v>
      </c>
      <c r="EE157" s="743">
        <f t="shared" si="1212"/>
        <v>0</v>
      </c>
      <c r="EF157" s="744">
        <f t="shared" si="1148"/>
        <v>0</v>
      </c>
      <c r="EG157" s="745">
        <v>12</v>
      </c>
      <c r="EH157" s="746">
        <f t="shared" si="1149"/>
        <v>0</v>
      </c>
      <c r="EI157" s="747">
        <f>DG157*1009.76*12</f>
        <v>0</v>
      </c>
      <c r="EJ157" s="782">
        <f t="shared" ref="EJ157:EJ159" si="1227">EH157*0.085</f>
        <v>0</v>
      </c>
      <c r="EK157" s="746">
        <f t="shared" si="1150"/>
        <v>0</v>
      </c>
      <c r="EL157" s="746">
        <f t="shared" si="1151"/>
        <v>0</v>
      </c>
      <c r="EM157" s="746">
        <f t="shared" si="1152"/>
        <v>0</v>
      </c>
      <c r="EO157" s="1044"/>
      <c r="EP157" s="755" t="s">
        <v>418</v>
      </c>
      <c r="EQ157" s="737">
        <f t="shared" si="1208"/>
        <v>0</v>
      </c>
      <c r="ER157" s="737">
        <f t="shared" si="1208"/>
        <v>4411</v>
      </c>
      <c r="ES157" s="738">
        <f t="shared" si="1153"/>
        <v>4588</v>
      </c>
      <c r="ET157" s="817">
        <f t="shared" si="1154"/>
        <v>0</v>
      </c>
      <c r="EU157" s="740">
        <f t="shared" si="1155"/>
        <v>0</v>
      </c>
      <c r="EV157" s="741">
        <f t="shared" si="1156"/>
        <v>0</v>
      </c>
      <c r="EW157" s="742">
        <f t="shared" si="1157"/>
        <v>0</v>
      </c>
      <c r="EX157" s="741">
        <f t="shared" si="1156"/>
        <v>0</v>
      </c>
      <c r="EY157" s="742">
        <f t="shared" si="1158"/>
        <v>0</v>
      </c>
      <c r="EZ157" s="741">
        <f t="shared" si="1159"/>
        <v>0</v>
      </c>
      <c r="FA157" s="742">
        <f t="shared" si="1160"/>
        <v>0</v>
      </c>
      <c r="FB157" s="741">
        <f t="shared" si="1161"/>
        <v>0</v>
      </c>
      <c r="FC157" s="742">
        <f t="shared" si="1162"/>
        <v>0</v>
      </c>
      <c r="FD157" s="741">
        <f t="shared" si="1163"/>
        <v>0</v>
      </c>
      <c r="FE157" s="742">
        <f t="shared" si="1164"/>
        <v>0</v>
      </c>
      <c r="FF157" s="741">
        <f t="shared" si="1165"/>
        <v>0</v>
      </c>
      <c r="FG157" s="742">
        <f t="shared" si="1166"/>
        <v>0</v>
      </c>
      <c r="FH157" s="741">
        <f t="shared" si="1167"/>
        <v>0</v>
      </c>
      <c r="FI157" s="742">
        <f t="shared" si="1168"/>
        <v>0</v>
      </c>
      <c r="FJ157" s="741">
        <f t="shared" si="1169"/>
        <v>0</v>
      </c>
      <c r="FK157" s="742">
        <f t="shared" si="1170"/>
        <v>0</v>
      </c>
      <c r="FL157" s="741">
        <f t="shared" si="1171"/>
        <v>0</v>
      </c>
      <c r="FM157" s="742">
        <f t="shared" si="1172"/>
        <v>0</v>
      </c>
      <c r="FN157" s="741">
        <f t="shared" si="1173"/>
        <v>0</v>
      </c>
      <c r="FO157" s="743">
        <f t="shared" si="1213"/>
        <v>0</v>
      </c>
      <c r="FP157" s="744">
        <f t="shared" si="1175"/>
        <v>0</v>
      </c>
      <c r="FQ157" s="745">
        <v>12</v>
      </c>
      <c r="FR157" s="746">
        <f t="shared" si="1176"/>
        <v>0</v>
      </c>
      <c r="FS157" s="747">
        <f>EQ157*1009.76*12</f>
        <v>0</v>
      </c>
      <c r="FT157" s="782">
        <f t="shared" ref="FT157:FT159" si="1228">FR157*0.085</f>
        <v>0</v>
      </c>
      <c r="FU157" s="746">
        <f t="shared" si="1177"/>
        <v>0</v>
      </c>
      <c r="FV157" s="746">
        <f t="shared" si="1178"/>
        <v>0</v>
      </c>
      <c r="FW157" s="746">
        <f t="shared" si="1179"/>
        <v>0</v>
      </c>
      <c r="FY157" s="1044"/>
      <c r="FZ157" s="755" t="s">
        <v>418</v>
      </c>
      <c r="GA157" s="737">
        <f t="shared" si="1209"/>
        <v>2</v>
      </c>
      <c r="GB157" s="737">
        <f t="shared" si="1209"/>
        <v>4411</v>
      </c>
      <c r="GC157" s="738">
        <f t="shared" si="1180"/>
        <v>4588</v>
      </c>
      <c r="GD157" s="743">
        <f t="shared" si="1181"/>
        <v>9176</v>
      </c>
      <c r="GE157" s="743"/>
      <c r="GF157" s="737">
        <f t="shared" si="1182"/>
        <v>0</v>
      </c>
      <c r="GG157" s="743"/>
      <c r="GH157" s="737">
        <f t="shared" si="1183"/>
        <v>0</v>
      </c>
      <c r="GI157" s="743"/>
      <c r="GJ157" s="737">
        <f t="shared" si="1184"/>
        <v>0</v>
      </c>
      <c r="GK157" s="743"/>
      <c r="GL157" s="737">
        <f t="shared" si="1185"/>
        <v>0</v>
      </c>
      <c r="GM157" s="743"/>
      <c r="GN157" s="737">
        <f t="shared" si="1186"/>
        <v>0</v>
      </c>
      <c r="GO157" s="743"/>
      <c r="GP157" s="737">
        <f t="shared" si="1187"/>
        <v>0</v>
      </c>
      <c r="GQ157" s="743"/>
      <c r="GR157" s="737">
        <f t="shared" si="1188"/>
        <v>0</v>
      </c>
      <c r="GS157" s="743"/>
      <c r="GT157" s="737">
        <f t="shared" si="1189"/>
        <v>0</v>
      </c>
      <c r="GU157" s="743"/>
      <c r="GV157" s="737">
        <f t="shared" si="1190"/>
        <v>0</v>
      </c>
      <c r="GW157" s="743"/>
      <c r="GX157" s="737">
        <f t="shared" si="1191"/>
        <v>0</v>
      </c>
      <c r="GY157" s="743">
        <f t="shared" si="1191"/>
        <v>21382</v>
      </c>
      <c r="GZ157" s="744">
        <f t="shared" si="1192"/>
        <v>30558</v>
      </c>
      <c r="HA157" s="745">
        <v>12</v>
      </c>
      <c r="HB157" s="746">
        <f t="shared" si="1193"/>
        <v>366696</v>
      </c>
      <c r="HC157" s="737">
        <f t="shared" si="1194"/>
        <v>24234.240000000002</v>
      </c>
      <c r="HD157" s="737">
        <f t="shared" si="1194"/>
        <v>31169.16</v>
      </c>
      <c r="HE157" s="746">
        <f t="shared" si="1195"/>
        <v>422099.4</v>
      </c>
      <c r="HF157" s="746">
        <f t="shared" si="1196"/>
        <v>127474.02</v>
      </c>
      <c r="HG157" s="746">
        <f t="shared" si="1197"/>
        <v>549573.42000000004</v>
      </c>
    </row>
    <row r="158" spans="1:215" hidden="1" x14ac:dyDescent="0.25">
      <c r="A158" s="1044"/>
      <c r="B158" s="755" t="s">
        <v>526</v>
      </c>
      <c r="C158" s="737">
        <f t="shared" si="1203"/>
        <v>0</v>
      </c>
      <c r="D158" s="737">
        <f t="shared" si="1203"/>
        <v>4411</v>
      </c>
      <c r="E158" s="738">
        <f t="shared" si="1046"/>
        <v>4588</v>
      </c>
      <c r="F158" s="817">
        <f t="shared" si="1047"/>
        <v>0</v>
      </c>
      <c r="G158" s="740">
        <f t="shared" si="1204"/>
        <v>0</v>
      </c>
      <c r="H158" s="741">
        <f t="shared" si="1048"/>
        <v>0</v>
      </c>
      <c r="I158" s="742">
        <f t="shared" si="1204"/>
        <v>0</v>
      </c>
      <c r="J158" s="741">
        <f t="shared" si="1048"/>
        <v>0</v>
      </c>
      <c r="K158" s="742">
        <f t="shared" si="1049"/>
        <v>0</v>
      </c>
      <c r="L158" s="741">
        <f t="shared" si="1050"/>
        <v>0</v>
      </c>
      <c r="M158" s="742">
        <f t="shared" si="1051"/>
        <v>0</v>
      </c>
      <c r="N158" s="741">
        <f t="shared" si="1052"/>
        <v>0</v>
      </c>
      <c r="O158" s="742">
        <f t="shared" si="1053"/>
        <v>0</v>
      </c>
      <c r="P158" s="741">
        <f t="shared" si="1054"/>
        <v>0</v>
      </c>
      <c r="Q158" s="742">
        <f t="shared" si="1055"/>
        <v>0</v>
      </c>
      <c r="R158" s="741">
        <f t="shared" si="1056"/>
        <v>0</v>
      </c>
      <c r="S158" s="742">
        <f t="shared" si="1057"/>
        <v>0</v>
      </c>
      <c r="T158" s="741">
        <f t="shared" si="1058"/>
        <v>0</v>
      </c>
      <c r="U158" s="742">
        <f t="shared" si="1059"/>
        <v>0</v>
      </c>
      <c r="V158" s="741">
        <f t="shared" si="1060"/>
        <v>0</v>
      </c>
      <c r="W158" s="742">
        <f t="shared" si="1061"/>
        <v>0</v>
      </c>
      <c r="X158" s="741">
        <f t="shared" si="1062"/>
        <v>0</v>
      </c>
      <c r="Y158" s="742">
        <f t="shared" si="1063"/>
        <v>0</v>
      </c>
      <c r="Z158" s="741">
        <f t="shared" si="1064"/>
        <v>0</v>
      </c>
      <c r="AA158" s="743">
        <f t="shared" si="1065"/>
        <v>0</v>
      </c>
      <c r="AB158" s="744">
        <f t="shared" si="1066"/>
        <v>0</v>
      </c>
      <c r="AC158" s="745">
        <v>12</v>
      </c>
      <c r="AD158" s="746">
        <f t="shared" si="1067"/>
        <v>0</v>
      </c>
      <c r="AE158" s="747"/>
      <c r="AF158" s="782">
        <f t="shared" si="1224"/>
        <v>0</v>
      </c>
      <c r="AG158" s="746">
        <f t="shared" si="1068"/>
        <v>0</v>
      </c>
      <c r="AH158" s="746">
        <f t="shared" si="1069"/>
        <v>0</v>
      </c>
      <c r="AI158" s="746">
        <f t="shared" si="1070"/>
        <v>0</v>
      </c>
      <c r="AK158" s="1044"/>
      <c r="AL158" s="755" t="s">
        <v>526</v>
      </c>
      <c r="AM158" s="737">
        <f t="shared" si="1205"/>
        <v>4</v>
      </c>
      <c r="AN158" s="737">
        <f t="shared" si="1205"/>
        <v>4411</v>
      </c>
      <c r="AO158" s="738">
        <f t="shared" si="1071"/>
        <v>4588</v>
      </c>
      <c r="AP158" s="817">
        <f t="shared" si="1072"/>
        <v>18352</v>
      </c>
      <c r="AQ158" s="740">
        <f t="shared" si="1073"/>
        <v>0</v>
      </c>
      <c r="AR158" s="741">
        <f t="shared" si="1074"/>
        <v>0</v>
      </c>
      <c r="AS158" s="742">
        <f t="shared" si="1075"/>
        <v>0</v>
      </c>
      <c r="AT158" s="741">
        <f t="shared" si="1076"/>
        <v>0</v>
      </c>
      <c r="AU158" s="742">
        <f t="shared" si="1077"/>
        <v>0</v>
      </c>
      <c r="AV158" s="741">
        <f t="shared" si="1078"/>
        <v>0</v>
      </c>
      <c r="AW158" s="742">
        <f t="shared" si="1079"/>
        <v>0</v>
      </c>
      <c r="AX158" s="741">
        <f t="shared" si="1080"/>
        <v>0</v>
      </c>
      <c r="AY158" s="742">
        <f t="shared" si="1081"/>
        <v>0</v>
      </c>
      <c r="AZ158" s="741">
        <f t="shared" si="1082"/>
        <v>0</v>
      </c>
      <c r="BA158" s="742">
        <f t="shared" si="1083"/>
        <v>0</v>
      </c>
      <c r="BB158" s="741">
        <f t="shared" si="1084"/>
        <v>0</v>
      </c>
      <c r="BC158" s="742">
        <f t="shared" si="1085"/>
        <v>0</v>
      </c>
      <c r="BD158" s="741">
        <f t="shared" si="1086"/>
        <v>0</v>
      </c>
      <c r="BE158" s="742">
        <f t="shared" si="1087"/>
        <v>0</v>
      </c>
      <c r="BF158" s="741">
        <f t="shared" si="1088"/>
        <v>0</v>
      </c>
      <c r="BG158" s="742">
        <f t="shared" si="1089"/>
        <v>0</v>
      </c>
      <c r="BH158" s="741">
        <f t="shared" si="1090"/>
        <v>0</v>
      </c>
      <c r="BI158" s="742">
        <f t="shared" si="1091"/>
        <v>0</v>
      </c>
      <c r="BJ158" s="741">
        <f t="shared" si="1092"/>
        <v>0</v>
      </c>
      <c r="BK158" s="743">
        <f t="shared" si="1211"/>
        <v>42764</v>
      </c>
      <c r="BL158" s="744">
        <f t="shared" si="1094"/>
        <v>61116</v>
      </c>
      <c r="BM158" s="745">
        <v>12</v>
      </c>
      <c r="BN158" s="746">
        <f t="shared" si="1095"/>
        <v>733392</v>
      </c>
      <c r="BO158" s="747"/>
      <c r="BP158" s="782">
        <f t="shared" si="1225"/>
        <v>62338.32</v>
      </c>
      <c r="BQ158" s="746">
        <f t="shared" si="1096"/>
        <v>795730.32</v>
      </c>
      <c r="BR158" s="746">
        <f t="shared" si="1097"/>
        <v>240310.56</v>
      </c>
      <c r="BS158" s="746">
        <f t="shared" si="1098"/>
        <v>1036040.88</v>
      </c>
      <c r="BU158" s="1044"/>
      <c r="BV158" s="755" t="s">
        <v>526</v>
      </c>
      <c r="BW158" s="737">
        <f t="shared" si="1206"/>
        <v>0</v>
      </c>
      <c r="BX158" s="737">
        <f t="shared" si="1206"/>
        <v>4411</v>
      </c>
      <c r="BY158" s="738">
        <f t="shared" si="1099"/>
        <v>4588</v>
      </c>
      <c r="BZ158" s="817">
        <f t="shared" si="1100"/>
        <v>0</v>
      </c>
      <c r="CA158" s="740">
        <f t="shared" si="1101"/>
        <v>0</v>
      </c>
      <c r="CB158" s="741">
        <f t="shared" si="1102"/>
        <v>0</v>
      </c>
      <c r="CC158" s="742">
        <f t="shared" si="1103"/>
        <v>0</v>
      </c>
      <c r="CD158" s="741">
        <f t="shared" si="1102"/>
        <v>0</v>
      </c>
      <c r="CE158" s="742">
        <f t="shared" si="1104"/>
        <v>0</v>
      </c>
      <c r="CF158" s="741">
        <f t="shared" si="1105"/>
        <v>0</v>
      </c>
      <c r="CG158" s="742">
        <f t="shared" si="1106"/>
        <v>0</v>
      </c>
      <c r="CH158" s="741">
        <f t="shared" si="1107"/>
        <v>0</v>
      </c>
      <c r="CI158" s="742">
        <f t="shared" si="1108"/>
        <v>0</v>
      </c>
      <c r="CJ158" s="741">
        <f t="shared" si="1109"/>
        <v>0</v>
      </c>
      <c r="CK158" s="742">
        <f t="shared" si="1110"/>
        <v>0</v>
      </c>
      <c r="CL158" s="741">
        <f t="shared" si="1111"/>
        <v>0</v>
      </c>
      <c r="CM158" s="742">
        <f t="shared" si="1112"/>
        <v>0</v>
      </c>
      <c r="CN158" s="741">
        <f t="shared" si="1113"/>
        <v>0</v>
      </c>
      <c r="CO158" s="742">
        <f t="shared" si="1114"/>
        <v>0</v>
      </c>
      <c r="CP158" s="741">
        <f t="shared" si="1115"/>
        <v>0</v>
      </c>
      <c r="CQ158" s="742">
        <f t="shared" si="1116"/>
        <v>0</v>
      </c>
      <c r="CR158" s="741">
        <f t="shared" si="1117"/>
        <v>0</v>
      </c>
      <c r="CS158" s="742">
        <f t="shared" si="1118"/>
        <v>0</v>
      </c>
      <c r="CT158" s="741">
        <f t="shared" si="1119"/>
        <v>0</v>
      </c>
      <c r="CU158" s="743"/>
      <c r="CV158" s="744">
        <f t="shared" si="1121"/>
        <v>0</v>
      </c>
      <c r="CW158" s="745">
        <v>12</v>
      </c>
      <c r="CX158" s="746">
        <f t="shared" si="1122"/>
        <v>0</v>
      </c>
      <c r="CY158" s="747"/>
      <c r="CZ158" s="782">
        <f t="shared" si="1226"/>
        <v>0</v>
      </c>
      <c r="DA158" s="746">
        <f t="shared" si="1123"/>
        <v>0</v>
      </c>
      <c r="DB158" s="746">
        <f t="shared" si="1124"/>
        <v>0</v>
      </c>
      <c r="DC158" s="746">
        <f t="shared" si="1125"/>
        <v>0</v>
      </c>
      <c r="DD158" s="750"/>
      <c r="DE158" s="1044"/>
      <c r="DF158" s="755" t="s">
        <v>526</v>
      </c>
      <c r="DG158" s="737">
        <f t="shared" si="1207"/>
        <v>0</v>
      </c>
      <c r="DH158" s="737">
        <f t="shared" si="1207"/>
        <v>4411</v>
      </c>
      <c r="DI158" s="738">
        <f t="shared" si="1126"/>
        <v>4588</v>
      </c>
      <c r="DJ158" s="817">
        <f t="shared" si="1127"/>
        <v>0</v>
      </c>
      <c r="DK158" s="740">
        <f t="shared" si="1128"/>
        <v>0</v>
      </c>
      <c r="DL158" s="741">
        <f t="shared" si="1129"/>
        <v>0</v>
      </c>
      <c r="DM158" s="742">
        <f t="shared" si="1130"/>
        <v>0</v>
      </c>
      <c r="DN158" s="741">
        <f t="shared" si="1129"/>
        <v>0</v>
      </c>
      <c r="DO158" s="742">
        <f t="shared" si="1131"/>
        <v>0</v>
      </c>
      <c r="DP158" s="741">
        <f t="shared" si="1132"/>
        <v>0</v>
      </c>
      <c r="DQ158" s="742">
        <f t="shared" si="1133"/>
        <v>0</v>
      </c>
      <c r="DR158" s="741">
        <f t="shared" si="1134"/>
        <v>0</v>
      </c>
      <c r="DS158" s="742">
        <f t="shared" si="1135"/>
        <v>0</v>
      </c>
      <c r="DT158" s="741">
        <f t="shared" si="1136"/>
        <v>0</v>
      </c>
      <c r="DU158" s="742">
        <f t="shared" si="1137"/>
        <v>0</v>
      </c>
      <c r="DV158" s="741">
        <f t="shared" si="1138"/>
        <v>0</v>
      </c>
      <c r="DW158" s="742">
        <f t="shared" si="1139"/>
        <v>0</v>
      </c>
      <c r="DX158" s="741">
        <f t="shared" si="1140"/>
        <v>0</v>
      </c>
      <c r="DY158" s="742">
        <f t="shared" si="1141"/>
        <v>0</v>
      </c>
      <c r="DZ158" s="741">
        <f t="shared" si="1142"/>
        <v>0</v>
      </c>
      <c r="EA158" s="742">
        <f t="shared" si="1143"/>
        <v>0</v>
      </c>
      <c r="EB158" s="741">
        <f t="shared" si="1144"/>
        <v>0</v>
      </c>
      <c r="EC158" s="742">
        <f t="shared" si="1145"/>
        <v>0</v>
      </c>
      <c r="ED158" s="741">
        <f t="shared" si="1146"/>
        <v>0</v>
      </c>
      <c r="EE158" s="743"/>
      <c r="EF158" s="744">
        <f t="shared" si="1148"/>
        <v>0</v>
      </c>
      <c r="EG158" s="745">
        <v>12</v>
      </c>
      <c r="EH158" s="746">
        <f t="shared" si="1149"/>
        <v>0</v>
      </c>
      <c r="EI158" s="747"/>
      <c r="EJ158" s="782">
        <f t="shared" si="1227"/>
        <v>0</v>
      </c>
      <c r="EK158" s="746">
        <f t="shared" si="1150"/>
        <v>0</v>
      </c>
      <c r="EL158" s="746">
        <f t="shared" si="1151"/>
        <v>0</v>
      </c>
      <c r="EM158" s="746">
        <f t="shared" si="1152"/>
        <v>0</v>
      </c>
      <c r="EO158" s="1044"/>
      <c r="EP158" s="755" t="s">
        <v>526</v>
      </c>
      <c r="EQ158" s="737">
        <f t="shared" si="1208"/>
        <v>0</v>
      </c>
      <c r="ER158" s="737">
        <f t="shared" si="1208"/>
        <v>4411</v>
      </c>
      <c r="ES158" s="738">
        <f t="shared" si="1153"/>
        <v>4588</v>
      </c>
      <c r="ET158" s="817">
        <f t="shared" si="1154"/>
        <v>0</v>
      </c>
      <c r="EU158" s="740">
        <f t="shared" si="1155"/>
        <v>0</v>
      </c>
      <c r="EV158" s="741">
        <f t="shared" si="1156"/>
        <v>0</v>
      </c>
      <c r="EW158" s="742">
        <f t="shared" si="1157"/>
        <v>0</v>
      </c>
      <c r="EX158" s="741">
        <f t="shared" si="1156"/>
        <v>0</v>
      </c>
      <c r="EY158" s="742">
        <f t="shared" si="1158"/>
        <v>0</v>
      </c>
      <c r="EZ158" s="741">
        <f t="shared" si="1159"/>
        <v>0</v>
      </c>
      <c r="FA158" s="742">
        <f t="shared" si="1160"/>
        <v>0</v>
      </c>
      <c r="FB158" s="741">
        <f t="shared" si="1161"/>
        <v>0</v>
      </c>
      <c r="FC158" s="742">
        <f t="shared" si="1162"/>
        <v>0</v>
      </c>
      <c r="FD158" s="741">
        <f t="shared" si="1163"/>
        <v>0</v>
      </c>
      <c r="FE158" s="742">
        <f t="shared" si="1164"/>
        <v>0</v>
      </c>
      <c r="FF158" s="741">
        <f t="shared" si="1165"/>
        <v>0</v>
      </c>
      <c r="FG158" s="742">
        <f t="shared" si="1166"/>
        <v>0</v>
      </c>
      <c r="FH158" s="741">
        <f t="shared" si="1167"/>
        <v>0</v>
      </c>
      <c r="FI158" s="742">
        <f t="shared" si="1168"/>
        <v>0</v>
      </c>
      <c r="FJ158" s="741">
        <f t="shared" si="1169"/>
        <v>0</v>
      </c>
      <c r="FK158" s="742">
        <f t="shared" si="1170"/>
        <v>0</v>
      </c>
      <c r="FL158" s="741">
        <f t="shared" si="1171"/>
        <v>0</v>
      </c>
      <c r="FM158" s="742">
        <f t="shared" si="1172"/>
        <v>0</v>
      </c>
      <c r="FN158" s="741">
        <f t="shared" si="1173"/>
        <v>0</v>
      </c>
      <c r="FO158" s="743"/>
      <c r="FP158" s="744">
        <f t="shared" si="1175"/>
        <v>0</v>
      </c>
      <c r="FQ158" s="745">
        <v>12</v>
      </c>
      <c r="FR158" s="746">
        <f t="shared" si="1176"/>
        <v>0</v>
      </c>
      <c r="FS158" s="747"/>
      <c r="FT158" s="782">
        <f t="shared" si="1228"/>
        <v>0</v>
      </c>
      <c r="FU158" s="746">
        <f t="shared" si="1177"/>
        <v>0</v>
      </c>
      <c r="FV158" s="746">
        <f t="shared" si="1178"/>
        <v>0</v>
      </c>
      <c r="FW158" s="746">
        <f t="shared" si="1179"/>
        <v>0</v>
      </c>
      <c r="FY158" s="1044"/>
      <c r="FZ158" s="755" t="s">
        <v>526</v>
      </c>
      <c r="GA158" s="737">
        <f t="shared" si="1209"/>
        <v>4</v>
      </c>
      <c r="GB158" s="737">
        <f t="shared" si="1209"/>
        <v>4411</v>
      </c>
      <c r="GC158" s="738">
        <f t="shared" si="1180"/>
        <v>4588</v>
      </c>
      <c r="GD158" s="743">
        <f t="shared" si="1181"/>
        <v>18352</v>
      </c>
      <c r="GE158" s="743"/>
      <c r="GF158" s="737">
        <f t="shared" si="1182"/>
        <v>0</v>
      </c>
      <c r="GG158" s="743"/>
      <c r="GH158" s="737">
        <f t="shared" si="1183"/>
        <v>0</v>
      </c>
      <c r="GI158" s="743"/>
      <c r="GJ158" s="737">
        <f t="shared" si="1184"/>
        <v>0</v>
      </c>
      <c r="GK158" s="743"/>
      <c r="GL158" s="737">
        <f t="shared" si="1185"/>
        <v>0</v>
      </c>
      <c r="GM158" s="743"/>
      <c r="GN158" s="737">
        <f t="shared" si="1186"/>
        <v>0</v>
      </c>
      <c r="GO158" s="743"/>
      <c r="GP158" s="737">
        <f t="shared" si="1187"/>
        <v>0</v>
      </c>
      <c r="GQ158" s="743"/>
      <c r="GR158" s="737">
        <f t="shared" si="1188"/>
        <v>0</v>
      </c>
      <c r="GS158" s="743"/>
      <c r="GT158" s="737">
        <f t="shared" si="1189"/>
        <v>0</v>
      </c>
      <c r="GU158" s="743"/>
      <c r="GV158" s="737">
        <f t="shared" si="1190"/>
        <v>0</v>
      </c>
      <c r="GW158" s="743"/>
      <c r="GX158" s="737">
        <f t="shared" si="1191"/>
        <v>0</v>
      </c>
      <c r="GY158" s="743">
        <f t="shared" si="1191"/>
        <v>42764</v>
      </c>
      <c r="GZ158" s="744">
        <f t="shared" si="1192"/>
        <v>61116</v>
      </c>
      <c r="HA158" s="745">
        <v>12</v>
      </c>
      <c r="HB158" s="746">
        <f t="shared" si="1193"/>
        <v>733392</v>
      </c>
      <c r="HC158" s="737">
        <f t="shared" si="1194"/>
        <v>0</v>
      </c>
      <c r="HD158" s="737">
        <f t="shared" si="1194"/>
        <v>62338.32</v>
      </c>
      <c r="HE158" s="746">
        <f t="shared" si="1195"/>
        <v>795730.32</v>
      </c>
      <c r="HF158" s="746">
        <f t="shared" si="1196"/>
        <v>240310.56</v>
      </c>
      <c r="HG158" s="746">
        <f t="shared" si="1197"/>
        <v>1036040.88</v>
      </c>
    </row>
    <row r="159" spans="1:215" hidden="1" x14ac:dyDescent="0.25">
      <c r="A159" s="1044"/>
      <c r="B159" s="755" t="s">
        <v>527</v>
      </c>
      <c r="C159" s="737">
        <f t="shared" si="1203"/>
        <v>0</v>
      </c>
      <c r="D159" s="737">
        <f t="shared" si="1203"/>
        <v>4411</v>
      </c>
      <c r="E159" s="738">
        <f t="shared" si="1046"/>
        <v>4588</v>
      </c>
      <c r="F159" s="817">
        <f t="shared" si="1047"/>
        <v>0</v>
      </c>
      <c r="G159" s="740">
        <f t="shared" si="1204"/>
        <v>0</v>
      </c>
      <c r="H159" s="741">
        <f t="shared" si="1048"/>
        <v>0</v>
      </c>
      <c r="I159" s="742">
        <f t="shared" si="1204"/>
        <v>0</v>
      </c>
      <c r="J159" s="741">
        <f t="shared" si="1048"/>
        <v>0</v>
      </c>
      <c r="K159" s="742">
        <f t="shared" si="1049"/>
        <v>0</v>
      </c>
      <c r="L159" s="741">
        <f t="shared" si="1050"/>
        <v>0</v>
      </c>
      <c r="M159" s="742">
        <f t="shared" si="1051"/>
        <v>0</v>
      </c>
      <c r="N159" s="741">
        <f t="shared" si="1052"/>
        <v>0</v>
      </c>
      <c r="O159" s="742">
        <f t="shared" si="1053"/>
        <v>0</v>
      </c>
      <c r="P159" s="741">
        <f t="shared" si="1054"/>
        <v>0</v>
      </c>
      <c r="Q159" s="742">
        <f t="shared" si="1055"/>
        <v>0</v>
      </c>
      <c r="R159" s="741">
        <f t="shared" si="1056"/>
        <v>0</v>
      </c>
      <c r="S159" s="742">
        <f t="shared" si="1057"/>
        <v>0</v>
      </c>
      <c r="T159" s="741">
        <f t="shared" si="1058"/>
        <v>0</v>
      </c>
      <c r="U159" s="742">
        <f t="shared" si="1059"/>
        <v>0</v>
      </c>
      <c r="V159" s="741">
        <f t="shared" si="1060"/>
        <v>0</v>
      </c>
      <c r="W159" s="742">
        <f t="shared" si="1061"/>
        <v>0</v>
      </c>
      <c r="X159" s="741">
        <f t="shared" si="1062"/>
        <v>0</v>
      </c>
      <c r="Y159" s="742">
        <f t="shared" si="1063"/>
        <v>0</v>
      </c>
      <c r="Z159" s="741">
        <f t="shared" si="1064"/>
        <v>0</v>
      </c>
      <c r="AA159" s="743">
        <f t="shared" si="1065"/>
        <v>0</v>
      </c>
      <c r="AB159" s="744">
        <f t="shared" si="1066"/>
        <v>0</v>
      </c>
      <c r="AC159" s="745">
        <v>12</v>
      </c>
      <c r="AD159" s="746">
        <f t="shared" si="1067"/>
        <v>0</v>
      </c>
      <c r="AE159" s="747"/>
      <c r="AF159" s="782">
        <f t="shared" si="1224"/>
        <v>0</v>
      </c>
      <c r="AG159" s="746">
        <f t="shared" si="1068"/>
        <v>0</v>
      </c>
      <c r="AH159" s="746">
        <f t="shared" si="1069"/>
        <v>0</v>
      </c>
      <c r="AI159" s="746">
        <f t="shared" si="1070"/>
        <v>0</v>
      </c>
      <c r="AK159" s="1044"/>
      <c r="AL159" s="755" t="s">
        <v>527</v>
      </c>
      <c r="AM159" s="737">
        <f t="shared" si="1205"/>
        <v>1</v>
      </c>
      <c r="AN159" s="737">
        <f t="shared" si="1205"/>
        <v>4411</v>
      </c>
      <c r="AO159" s="738">
        <f t="shared" si="1071"/>
        <v>4588</v>
      </c>
      <c r="AP159" s="817">
        <f t="shared" si="1072"/>
        <v>4588</v>
      </c>
      <c r="AQ159" s="740">
        <f t="shared" si="1073"/>
        <v>0</v>
      </c>
      <c r="AR159" s="741">
        <f t="shared" si="1074"/>
        <v>0</v>
      </c>
      <c r="AS159" s="742">
        <f t="shared" si="1075"/>
        <v>0</v>
      </c>
      <c r="AT159" s="741">
        <f t="shared" si="1076"/>
        <v>0</v>
      </c>
      <c r="AU159" s="742">
        <f t="shared" si="1077"/>
        <v>0</v>
      </c>
      <c r="AV159" s="741">
        <f t="shared" si="1078"/>
        <v>0</v>
      </c>
      <c r="AW159" s="742">
        <f t="shared" si="1079"/>
        <v>0</v>
      </c>
      <c r="AX159" s="741">
        <f t="shared" si="1080"/>
        <v>0</v>
      </c>
      <c r="AY159" s="742">
        <f t="shared" si="1081"/>
        <v>0</v>
      </c>
      <c r="AZ159" s="741">
        <f t="shared" si="1082"/>
        <v>0</v>
      </c>
      <c r="BA159" s="742">
        <f t="shared" si="1083"/>
        <v>0</v>
      </c>
      <c r="BB159" s="741">
        <f t="shared" si="1084"/>
        <v>0</v>
      </c>
      <c r="BC159" s="742">
        <f t="shared" si="1085"/>
        <v>0</v>
      </c>
      <c r="BD159" s="741">
        <f t="shared" si="1086"/>
        <v>0</v>
      </c>
      <c r="BE159" s="742">
        <f t="shared" si="1087"/>
        <v>0</v>
      </c>
      <c r="BF159" s="741">
        <f t="shared" si="1088"/>
        <v>0</v>
      </c>
      <c r="BG159" s="742">
        <f t="shared" si="1089"/>
        <v>0</v>
      </c>
      <c r="BH159" s="741">
        <f t="shared" si="1090"/>
        <v>0</v>
      </c>
      <c r="BI159" s="742">
        <f t="shared" si="1091"/>
        <v>0</v>
      </c>
      <c r="BJ159" s="741">
        <f t="shared" si="1092"/>
        <v>0</v>
      </c>
      <c r="BK159" s="743">
        <f t="shared" si="1211"/>
        <v>10691</v>
      </c>
      <c r="BL159" s="744">
        <f t="shared" si="1094"/>
        <v>15279</v>
      </c>
      <c r="BM159" s="745">
        <v>12</v>
      </c>
      <c r="BN159" s="746">
        <f t="shared" si="1095"/>
        <v>183348</v>
      </c>
      <c r="BO159" s="747"/>
      <c r="BP159" s="782">
        <f t="shared" si="1225"/>
        <v>15584.58</v>
      </c>
      <c r="BQ159" s="746">
        <f t="shared" si="1096"/>
        <v>198932.58</v>
      </c>
      <c r="BR159" s="746">
        <f t="shared" si="1097"/>
        <v>60077.64</v>
      </c>
      <c r="BS159" s="746">
        <f t="shared" si="1098"/>
        <v>259010.22</v>
      </c>
      <c r="BU159" s="1044"/>
      <c r="BV159" s="755" t="s">
        <v>527</v>
      </c>
      <c r="BW159" s="737">
        <f t="shared" si="1206"/>
        <v>0</v>
      </c>
      <c r="BX159" s="737">
        <f t="shared" si="1206"/>
        <v>4411</v>
      </c>
      <c r="BY159" s="738">
        <f t="shared" si="1099"/>
        <v>4588</v>
      </c>
      <c r="BZ159" s="817">
        <f t="shared" si="1100"/>
        <v>0</v>
      </c>
      <c r="CA159" s="740">
        <f t="shared" si="1101"/>
        <v>0</v>
      </c>
      <c r="CB159" s="741">
        <f t="shared" si="1102"/>
        <v>0</v>
      </c>
      <c r="CC159" s="742">
        <f t="shared" si="1103"/>
        <v>0</v>
      </c>
      <c r="CD159" s="741">
        <f t="shared" si="1102"/>
        <v>0</v>
      </c>
      <c r="CE159" s="742">
        <f t="shared" si="1104"/>
        <v>0</v>
      </c>
      <c r="CF159" s="741">
        <f t="shared" si="1105"/>
        <v>0</v>
      </c>
      <c r="CG159" s="742">
        <f t="shared" si="1106"/>
        <v>0</v>
      </c>
      <c r="CH159" s="741">
        <f t="shared" si="1107"/>
        <v>0</v>
      </c>
      <c r="CI159" s="742">
        <f t="shared" si="1108"/>
        <v>0</v>
      </c>
      <c r="CJ159" s="741">
        <f t="shared" si="1109"/>
        <v>0</v>
      </c>
      <c r="CK159" s="742">
        <f t="shared" si="1110"/>
        <v>0</v>
      </c>
      <c r="CL159" s="741">
        <f t="shared" si="1111"/>
        <v>0</v>
      </c>
      <c r="CM159" s="742">
        <f t="shared" si="1112"/>
        <v>0</v>
      </c>
      <c r="CN159" s="741">
        <f t="shared" si="1113"/>
        <v>0</v>
      </c>
      <c r="CO159" s="742">
        <f t="shared" si="1114"/>
        <v>0</v>
      </c>
      <c r="CP159" s="741">
        <f t="shared" si="1115"/>
        <v>0</v>
      </c>
      <c r="CQ159" s="742">
        <f t="shared" si="1116"/>
        <v>0</v>
      </c>
      <c r="CR159" s="741">
        <f t="shared" si="1117"/>
        <v>0</v>
      </c>
      <c r="CS159" s="742">
        <f t="shared" si="1118"/>
        <v>0</v>
      </c>
      <c r="CT159" s="741">
        <f t="shared" si="1119"/>
        <v>0</v>
      </c>
      <c r="CU159" s="743"/>
      <c r="CV159" s="744">
        <f t="shared" si="1121"/>
        <v>0</v>
      </c>
      <c r="CW159" s="745">
        <v>12</v>
      </c>
      <c r="CX159" s="746">
        <f t="shared" si="1122"/>
        <v>0</v>
      </c>
      <c r="CY159" s="747"/>
      <c r="CZ159" s="782">
        <f t="shared" si="1226"/>
        <v>0</v>
      </c>
      <c r="DA159" s="746">
        <f t="shared" si="1123"/>
        <v>0</v>
      </c>
      <c r="DB159" s="746">
        <f t="shared" si="1124"/>
        <v>0</v>
      </c>
      <c r="DC159" s="746">
        <f t="shared" si="1125"/>
        <v>0</v>
      </c>
      <c r="DD159" s="750"/>
      <c r="DE159" s="1044"/>
      <c r="DF159" s="755" t="s">
        <v>527</v>
      </c>
      <c r="DG159" s="737">
        <f t="shared" si="1207"/>
        <v>0</v>
      </c>
      <c r="DH159" s="737">
        <f t="shared" si="1207"/>
        <v>4411</v>
      </c>
      <c r="DI159" s="738">
        <f t="shared" si="1126"/>
        <v>4588</v>
      </c>
      <c r="DJ159" s="817">
        <f t="shared" si="1127"/>
        <v>0</v>
      </c>
      <c r="DK159" s="740">
        <f t="shared" si="1128"/>
        <v>0</v>
      </c>
      <c r="DL159" s="741">
        <f t="shared" si="1129"/>
        <v>0</v>
      </c>
      <c r="DM159" s="742">
        <f t="shared" si="1130"/>
        <v>0</v>
      </c>
      <c r="DN159" s="741">
        <f t="shared" si="1129"/>
        <v>0</v>
      </c>
      <c r="DO159" s="742">
        <f t="shared" si="1131"/>
        <v>0</v>
      </c>
      <c r="DP159" s="741">
        <f t="shared" si="1132"/>
        <v>0</v>
      </c>
      <c r="DQ159" s="742">
        <f t="shared" si="1133"/>
        <v>0</v>
      </c>
      <c r="DR159" s="741">
        <f t="shared" si="1134"/>
        <v>0</v>
      </c>
      <c r="DS159" s="742">
        <f t="shared" si="1135"/>
        <v>0</v>
      </c>
      <c r="DT159" s="741">
        <f t="shared" si="1136"/>
        <v>0</v>
      </c>
      <c r="DU159" s="742">
        <f t="shared" si="1137"/>
        <v>0</v>
      </c>
      <c r="DV159" s="741">
        <f t="shared" si="1138"/>
        <v>0</v>
      </c>
      <c r="DW159" s="742">
        <f t="shared" si="1139"/>
        <v>0</v>
      </c>
      <c r="DX159" s="741">
        <f t="shared" si="1140"/>
        <v>0</v>
      </c>
      <c r="DY159" s="742">
        <f t="shared" si="1141"/>
        <v>0</v>
      </c>
      <c r="DZ159" s="741">
        <f t="shared" si="1142"/>
        <v>0</v>
      </c>
      <c r="EA159" s="742">
        <f t="shared" si="1143"/>
        <v>0</v>
      </c>
      <c r="EB159" s="741">
        <f t="shared" si="1144"/>
        <v>0</v>
      </c>
      <c r="EC159" s="742">
        <f t="shared" si="1145"/>
        <v>0</v>
      </c>
      <c r="ED159" s="741">
        <f t="shared" si="1146"/>
        <v>0</v>
      </c>
      <c r="EE159" s="743"/>
      <c r="EF159" s="744">
        <f t="shared" si="1148"/>
        <v>0</v>
      </c>
      <c r="EG159" s="745">
        <v>12</v>
      </c>
      <c r="EH159" s="746">
        <f t="shared" si="1149"/>
        <v>0</v>
      </c>
      <c r="EI159" s="747"/>
      <c r="EJ159" s="782">
        <f t="shared" si="1227"/>
        <v>0</v>
      </c>
      <c r="EK159" s="746">
        <f t="shared" si="1150"/>
        <v>0</v>
      </c>
      <c r="EL159" s="746">
        <f t="shared" si="1151"/>
        <v>0</v>
      </c>
      <c r="EM159" s="746">
        <f t="shared" si="1152"/>
        <v>0</v>
      </c>
      <c r="EO159" s="1044"/>
      <c r="EP159" s="755" t="s">
        <v>527</v>
      </c>
      <c r="EQ159" s="737">
        <f t="shared" si="1208"/>
        <v>0</v>
      </c>
      <c r="ER159" s="737">
        <f t="shared" si="1208"/>
        <v>4411</v>
      </c>
      <c r="ES159" s="738">
        <f t="shared" si="1153"/>
        <v>4588</v>
      </c>
      <c r="ET159" s="817">
        <f t="shared" si="1154"/>
        <v>0</v>
      </c>
      <c r="EU159" s="740">
        <f t="shared" si="1155"/>
        <v>0</v>
      </c>
      <c r="EV159" s="741">
        <f t="shared" si="1156"/>
        <v>0</v>
      </c>
      <c r="EW159" s="742">
        <f t="shared" si="1157"/>
        <v>0</v>
      </c>
      <c r="EX159" s="741">
        <f t="shared" si="1156"/>
        <v>0</v>
      </c>
      <c r="EY159" s="742">
        <f t="shared" si="1158"/>
        <v>0</v>
      </c>
      <c r="EZ159" s="741">
        <f t="shared" si="1159"/>
        <v>0</v>
      </c>
      <c r="FA159" s="742">
        <f t="shared" si="1160"/>
        <v>0</v>
      </c>
      <c r="FB159" s="741">
        <f t="shared" si="1161"/>
        <v>0</v>
      </c>
      <c r="FC159" s="742">
        <f t="shared" si="1162"/>
        <v>0</v>
      </c>
      <c r="FD159" s="741">
        <f t="shared" si="1163"/>
        <v>0</v>
      </c>
      <c r="FE159" s="742">
        <f t="shared" si="1164"/>
        <v>0</v>
      </c>
      <c r="FF159" s="741">
        <f t="shared" si="1165"/>
        <v>0</v>
      </c>
      <c r="FG159" s="742">
        <f t="shared" si="1166"/>
        <v>0</v>
      </c>
      <c r="FH159" s="741">
        <f t="shared" si="1167"/>
        <v>0</v>
      </c>
      <c r="FI159" s="742">
        <f t="shared" si="1168"/>
        <v>0</v>
      </c>
      <c r="FJ159" s="741">
        <f t="shared" si="1169"/>
        <v>0</v>
      </c>
      <c r="FK159" s="742">
        <f t="shared" si="1170"/>
        <v>0</v>
      </c>
      <c r="FL159" s="741">
        <f t="shared" si="1171"/>
        <v>0</v>
      </c>
      <c r="FM159" s="742">
        <f t="shared" si="1172"/>
        <v>0</v>
      </c>
      <c r="FN159" s="741">
        <f t="shared" si="1173"/>
        <v>0</v>
      </c>
      <c r="FO159" s="743"/>
      <c r="FP159" s="744">
        <f t="shared" si="1175"/>
        <v>0</v>
      </c>
      <c r="FQ159" s="745">
        <v>12</v>
      </c>
      <c r="FR159" s="746">
        <f t="shared" si="1176"/>
        <v>0</v>
      </c>
      <c r="FS159" s="747"/>
      <c r="FT159" s="782">
        <f t="shared" si="1228"/>
        <v>0</v>
      </c>
      <c r="FU159" s="746">
        <f t="shared" si="1177"/>
        <v>0</v>
      </c>
      <c r="FV159" s="746">
        <f t="shared" si="1178"/>
        <v>0</v>
      </c>
      <c r="FW159" s="746">
        <f t="shared" si="1179"/>
        <v>0</v>
      </c>
      <c r="FY159" s="1044"/>
      <c r="FZ159" s="755" t="s">
        <v>527</v>
      </c>
      <c r="GA159" s="737">
        <f t="shared" si="1209"/>
        <v>1</v>
      </c>
      <c r="GB159" s="737">
        <f t="shared" si="1209"/>
        <v>4411</v>
      </c>
      <c r="GC159" s="738">
        <f t="shared" si="1180"/>
        <v>4588</v>
      </c>
      <c r="GD159" s="743">
        <f t="shared" si="1181"/>
        <v>4588</v>
      </c>
      <c r="GE159" s="743"/>
      <c r="GF159" s="737">
        <f t="shared" si="1182"/>
        <v>0</v>
      </c>
      <c r="GG159" s="743"/>
      <c r="GH159" s="737">
        <f t="shared" si="1183"/>
        <v>0</v>
      </c>
      <c r="GI159" s="743"/>
      <c r="GJ159" s="737">
        <f t="shared" si="1184"/>
        <v>0</v>
      </c>
      <c r="GK159" s="743"/>
      <c r="GL159" s="737">
        <f t="shared" si="1185"/>
        <v>0</v>
      </c>
      <c r="GM159" s="743"/>
      <c r="GN159" s="737">
        <f t="shared" si="1186"/>
        <v>0</v>
      </c>
      <c r="GO159" s="743"/>
      <c r="GP159" s="737">
        <f t="shared" si="1187"/>
        <v>0</v>
      </c>
      <c r="GQ159" s="743"/>
      <c r="GR159" s="737">
        <f t="shared" si="1188"/>
        <v>0</v>
      </c>
      <c r="GS159" s="743"/>
      <c r="GT159" s="737">
        <f t="shared" si="1189"/>
        <v>0</v>
      </c>
      <c r="GU159" s="743"/>
      <c r="GV159" s="737">
        <f t="shared" si="1190"/>
        <v>0</v>
      </c>
      <c r="GW159" s="743"/>
      <c r="GX159" s="737">
        <f t="shared" si="1191"/>
        <v>0</v>
      </c>
      <c r="GY159" s="743">
        <f t="shared" si="1191"/>
        <v>10691</v>
      </c>
      <c r="GZ159" s="744">
        <f t="shared" si="1192"/>
        <v>15279</v>
      </c>
      <c r="HA159" s="745">
        <v>12</v>
      </c>
      <c r="HB159" s="746">
        <f t="shared" si="1193"/>
        <v>183348</v>
      </c>
      <c r="HC159" s="737">
        <f t="shared" si="1194"/>
        <v>0</v>
      </c>
      <c r="HD159" s="737">
        <f t="shared" si="1194"/>
        <v>15584.58</v>
      </c>
      <c r="HE159" s="746">
        <f t="shared" si="1195"/>
        <v>198932.58</v>
      </c>
      <c r="HF159" s="746">
        <f t="shared" si="1196"/>
        <v>60077.64</v>
      </c>
      <c r="HG159" s="746">
        <f t="shared" si="1197"/>
        <v>259010.22</v>
      </c>
    </row>
    <row r="160" spans="1:215" hidden="1" x14ac:dyDescent="0.25">
      <c r="A160" s="1044"/>
      <c r="B160" s="735" t="s">
        <v>419</v>
      </c>
      <c r="C160" s="737">
        <f t="shared" si="1203"/>
        <v>0</v>
      </c>
      <c r="D160" s="737">
        <f t="shared" si="1203"/>
        <v>4411</v>
      </c>
      <c r="E160" s="738">
        <f t="shared" si="1046"/>
        <v>4588</v>
      </c>
      <c r="F160" s="817">
        <f t="shared" si="1047"/>
        <v>0</v>
      </c>
      <c r="G160" s="740">
        <f t="shared" si="1204"/>
        <v>0</v>
      </c>
      <c r="H160" s="741">
        <f t="shared" si="1048"/>
        <v>0</v>
      </c>
      <c r="I160" s="742">
        <f t="shared" si="1204"/>
        <v>0</v>
      </c>
      <c r="J160" s="741">
        <f t="shared" si="1048"/>
        <v>0</v>
      </c>
      <c r="K160" s="742">
        <f t="shared" si="1049"/>
        <v>0</v>
      </c>
      <c r="L160" s="741">
        <f t="shared" si="1050"/>
        <v>0</v>
      </c>
      <c r="M160" s="742">
        <f t="shared" si="1051"/>
        <v>0</v>
      </c>
      <c r="N160" s="741">
        <f t="shared" si="1052"/>
        <v>0</v>
      </c>
      <c r="O160" s="742">
        <f t="shared" si="1053"/>
        <v>0</v>
      </c>
      <c r="P160" s="741">
        <f t="shared" si="1054"/>
        <v>0</v>
      </c>
      <c r="Q160" s="742">
        <f t="shared" si="1055"/>
        <v>0</v>
      </c>
      <c r="R160" s="741">
        <f t="shared" si="1056"/>
        <v>0</v>
      </c>
      <c r="S160" s="742">
        <f t="shared" si="1057"/>
        <v>0</v>
      </c>
      <c r="T160" s="741">
        <f t="shared" si="1058"/>
        <v>0</v>
      </c>
      <c r="U160" s="742">
        <f t="shared" si="1059"/>
        <v>0</v>
      </c>
      <c r="V160" s="741">
        <f t="shared" si="1060"/>
        <v>0</v>
      </c>
      <c r="W160" s="742">
        <f t="shared" si="1061"/>
        <v>0</v>
      </c>
      <c r="X160" s="741">
        <f t="shared" si="1062"/>
        <v>0</v>
      </c>
      <c r="Y160" s="742">
        <f t="shared" si="1063"/>
        <v>0</v>
      </c>
      <c r="Z160" s="741">
        <f t="shared" si="1064"/>
        <v>0</v>
      </c>
      <c r="AA160" s="743">
        <f t="shared" si="1065"/>
        <v>0</v>
      </c>
      <c r="AB160" s="744">
        <f t="shared" si="1066"/>
        <v>0</v>
      </c>
      <c r="AC160" s="745">
        <v>12</v>
      </c>
      <c r="AD160" s="746">
        <f t="shared" si="1067"/>
        <v>0</v>
      </c>
      <c r="AE160" s="747"/>
      <c r="AF160" s="741"/>
      <c r="AG160" s="746">
        <f t="shared" si="1068"/>
        <v>0</v>
      </c>
      <c r="AH160" s="746">
        <f t="shared" si="1069"/>
        <v>0</v>
      </c>
      <c r="AI160" s="746">
        <f t="shared" si="1070"/>
        <v>0</v>
      </c>
      <c r="AK160" s="1044"/>
      <c r="AL160" s="735" t="s">
        <v>419</v>
      </c>
      <c r="AM160" s="737">
        <f t="shared" si="1205"/>
        <v>0</v>
      </c>
      <c r="AN160" s="737">
        <f t="shared" si="1205"/>
        <v>4411</v>
      </c>
      <c r="AO160" s="738">
        <f t="shared" si="1071"/>
        <v>4588</v>
      </c>
      <c r="AP160" s="817">
        <f t="shared" si="1072"/>
        <v>0</v>
      </c>
      <c r="AQ160" s="740">
        <f t="shared" si="1073"/>
        <v>0</v>
      </c>
      <c r="AR160" s="741">
        <f t="shared" si="1074"/>
        <v>0</v>
      </c>
      <c r="AS160" s="742">
        <f t="shared" si="1075"/>
        <v>0</v>
      </c>
      <c r="AT160" s="741">
        <f t="shared" si="1076"/>
        <v>0</v>
      </c>
      <c r="AU160" s="742">
        <f t="shared" si="1077"/>
        <v>0</v>
      </c>
      <c r="AV160" s="741">
        <f t="shared" si="1078"/>
        <v>0</v>
      </c>
      <c r="AW160" s="742">
        <f t="shared" si="1079"/>
        <v>0</v>
      </c>
      <c r="AX160" s="741">
        <f t="shared" si="1080"/>
        <v>0</v>
      </c>
      <c r="AY160" s="742">
        <f t="shared" si="1081"/>
        <v>0</v>
      </c>
      <c r="AZ160" s="741">
        <f t="shared" si="1082"/>
        <v>0</v>
      </c>
      <c r="BA160" s="742">
        <f t="shared" si="1083"/>
        <v>0</v>
      </c>
      <c r="BB160" s="741">
        <f t="shared" si="1084"/>
        <v>0</v>
      </c>
      <c r="BC160" s="742">
        <f t="shared" si="1085"/>
        <v>0</v>
      </c>
      <c r="BD160" s="741">
        <f t="shared" si="1086"/>
        <v>0</v>
      </c>
      <c r="BE160" s="742">
        <f t="shared" si="1087"/>
        <v>0</v>
      </c>
      <c r="BF160" s="741">
        <f t="shared" si="1088"/>
        <v>0</v>
      </c>
      <c r="BG160" s="742">
        <f t="shared" si="1089"/>
        <v>0</v>
      </c>
      <c r="BH160" s="741">
        <f t="shared" si="1090"/>
        <v>0</v>
      </c>
      <c r="BI160" s="742">
        <f t="shared" si="1091"/>
        <v>0</v>
      </c>
      <c r="BJ160" s="741">
        <f t="shared" si="1092"/>
        <v>0</v>
      </c>
      <c r="BK160" s="743">
        <f t="shared" si="1211"/>
        <v>0</v>
      </c>
      <c r="BL160" s="744">
        <f t="shared" si="1094"/>
        <v>0</v>
      </c>
      <c r="BM160" s="745">
        <v>12</v>
      </c>
      <c r="BN160" s="746">
        <f t="shared" si="1095"/>
        <v>0</v>
      </c>
      <c r="BO160" s="747"/>
      <c r="BP160" s="741"/>
      <c r="BQ160" s="746">
        <f t="shared" si="1096"/>
        <v>0</v>
      </c>
      <c r="BR160" s="746">
        <f t="shared" si="1097"/>
        <v>0</v>
      </c>
      <c r="BS160" s="746">
        <f t="shared" si="1098"/>
        <v>0</v>
      </c>
      <c r="BU160" s="1044"/>
      <c r="BV160" s="735" t="s">
        <v>419</v>
      </c>
      <c r="BW160" s="737">
        <f t="shared" si="1206"/>
        <v>1</v>
      </c>
      <c r="BX160" s="737">
        <f t="shared" si="1206"/>
        <v>4411</v>
      </c>
      <c r="BY160" s="738">
        <f t="shared" si="1099"/>
        <v>4588</v>
      </c>
      <c r="BZ160" s="817">
        <f t="shared" si="1100"/>
        <v>4588</v>
      </c>
      <c r="CA160" s="740">
        <f t="shared" si="1101"/>
        <v>0</v>
      </c>
      <c r="CB160" s="741">
        <f t="shared" si="1102"/>
        <v>0</v>
      </c>
      <c r="CC160" s="742">
        <f t="shared" si="1103"/>
        <v>0</v>
      </c>
      <c r="CD160" s="741">
        <f t="shared" si="1102"/>
        <v>0</v>
      </c>
      <c r="CE160" s="742">
        <f t="shared" si="1104"/>
        <v>0</v>
      </c>
      <c r="CF160" s="741">
        <f t="shared" si="1105"/>
        <v>0</v>
      </c>
      <c r="CG160" s="742">
        <f t="shared" si="1106"/>
        <v>0</v>
      </c>
      <c r="CH160" s="741">
        <f t="shared" si="1107"/>
        <v>0</v>
      </c>
      <c r="CI160" s="742">
        <f t="shared" si="1108"/>
        <v>0</v>
      </c>
      <c r="CJ160" s="741">
        <f t="shared" si="1109"/>
        <v>0</v>
      </c>
      <c r="CK160" s="742">
        <f t="shared" si="1110"/>
        <v>0</v>
      </c>
      <c r="CL160" s="741">
        <f t="shared" si="1111"/>
        <v>0</v>
      </c>
      <c r="CM160" s="742">
        <f t="shared" si="1112"/>
        <v>0</v>
      </c>
      <c r="CN160" s="741">
        <f t="shared" si="1113"/>
        <v>0</v>
      </c>
      <c r="CO160" s="742">
        <f t="shared" si="1114"/>
        <v>0</v>
      </c>
      <c r="CP160" s="741">
        <f t="shared" si="1115"/>
        <v>0</v>
      </c>
      <c r="CQ160" s="742">
        <f t="shared" si="1116"/>
        <v>0</v>
      </c>
      <c r="CR160" s="741">
        <f t="shared" si="1117"/>
        <v>0</v>
      </c>
      <c r="CS160" s="742">
        <f t="shared" si="1118"/>
        <v>0</v>
      </c>
      <c r="CT160" s="741">
        <f t="shared" si="1119"/>
        <v>0</v>
      </c>
      <c r="CU160" s="743">
        <f t="shared" ref="CU160:CU163" si="1229">IF(((SUM(BZ160:CT160))&gt;(15279*BW160)),0,((15279*BW160)-(SUM(BZ160:CT160))))</f>
        <v>10691</v>
      </c>
      <c r="CV160" s="744">
        <f t="shared" si="1121"/>
        <v>15279</v>
      </c>
      <c r="CW160" s="745">
        <v>12</v>
      </c>
      <c r="CX160" s="746">
        <f t="shared" si="1122"/>
        <v>183348</v>
      </c>
      <c r="CY160" s="747"/>
      <c r="CZ160" s="741"/>
      <c r="DA160" s="746">
        <f t="shared" si="1123"/>
        <v>183348</v>
      </c>
      <c r="DB160" s="746">
        <f t="shared" si="1124"/>
        <v>55371.1</v>
      </c>
      <c r="DC160" s="746">
        <f t="shared" si="1125"/>
        <v>238719.1</v>
      </c>
      <c r="DD160" s="750"/>
      <c r="DE160" s="1044"/>
      <c r="DF160" s="735" t="s">
        <v>419</v>
      </c>
      <c r="DG160" s="737">
        <f t="shared" si="1207"/>
        <v>0</v>
      </c>
      <c r="DH160" s="737">
        <f t="shared" si="1207"/>
        <v>4411</v>
      </c>
      <c r="DI160" s="738">
        <f t="shared" si="1126"/>
        <v>4588</v>
      </c>
      <c r="DJ160" s="817">
        <f t="shared" si="1127"/>
        <v>0</v>
      </c>
      <c r="DK160" s="740">
        <f t="shared" si="1128"/>
        <v>0</v>
      </c>
      <c r="DL160" s="741">
        <f t="shared" si="1129"/>
        <v>0</v>
      </c>
      <c r="DM160" s="742">
        <f t="shared" si="1130"/>
        <v>0</v>
      </c>
      <c r="DN160" s="741">
        <f t="shared" si="1129"/>
        <v>0</v>
      </c>
      <c r="DO160" s="742">
        <f t="shared" si="1131"/>
        <v>0</v>
      </c>
      <c r="DP160" s="741">
        <f t="shared" si="1132"/>
        <v>0</v>
      </c>
      <c r="DQ160" s="742">
        <f t="shared" si="1133"/>
        <v>0</v>
      </c>
      <c r="DR160" s="741">
        <f t="shared" si="1134"/>
        <v>0</v>
      </c>
      <c r="DS160" s="742">
        <f t="shared" si="1135"/>
        <v>0</v>
      </c>
      <c r="DT160" s="741">
        <f t="shared" si="1136"/>
        <v>0</v>
      </c>
      <c r="DU160" s="742">
        <f t="shared" si="1137"/>
        <v>0</v>
      </c>
      <c r="DV160" s="741">
        <f t="shared" si="1138"/>
        <v>0</v>
      </c>
      <c r="DW160" s="742">
        <f t="shared" si="1139"/>
        <v>0</v>
      </c>
      <c r="DX160" s="741">
        <f t="shared" si="1140"/>
        <v>0</v>
      </c>
      <c r="DY160" s="742">
        <f t="shared" si="1141"/>
        <v>0</v>
      </c>
      <c r="DZ160" s="741">
        <f t="shared" si="1142"/>
        <v>0</v>
      </c>
      <c r="EA160" s="742">
        <f t="shared" si="1143"/>
        <v>0</v>
      </c>
      <c r="EB160" s="741">
        <f t="shared" si="1144"/>
        <v>0</v>
      </c>
      <c r="EC160" s="742">
        <f t="shared" si="1145"/>
        <v>0</v>
      </c>
      <c r="ED160" s="741">
        <f t="shared" si="1146"/>
        <v>0</v>
      </c>
      <c r="EE160" s="743">
        <f t="shared" ref="EE160:EE163" si="1230">IF(((SUM(DJ160:ED160))&gt;(15279*DG160)),0,((15279*DG160)-(SUM(DJ160:ED160))))</f>
        <v>0</v>
      </c>
      <c r="EF160" s="744">
        <f t="shared" si="1148"/>
        <v>0</v>
      </c>
      <c r="EG160" s="745">
        <v>12</v>
      </c>
      <c r="EH160" s="746">
        <f t="shared" si="1149"/>
        <v>0</v>
      </c>
      <c r="EI160" s="747"/>
      <c r="EJ160" s="741"/>
      <c r="EK160" s="746">
        <f t="shared" si="1150"/>
        <v>0</v>
      </c>
      <c r="EL160" s="746">
        <f t="shared" si="1151"/>
        <v>0</v>
      </c>
      <c r="EM160" s="746">
        <f t="shared" si="1152"/>
        <v>0</v>
      </c>
      <c r="EO160" s="1044"/>
      <c r="EP160" s="735" t="s">
        <v>419</v>
      </c>
      <c r="EQ160" s="737">
        <f t="shared" si="1208"/>
        <v>0</v>
      </c>
      <c r="ER160" s="737">
        <f t="shared" si="1208"/>
        <v>4411</v>
      </c>
      <c r="ES160" s="738">
        <f t="shared" si="1153"/>
        <v>4588</v>
      </c>
      <c r="ET160" s="817">
        <f t="shared" si="1154"/>
        <v>0</v>
      </c>
      <c r="EU160" s="740">
        <f t="shared" si="1155"/>
        <v>0</v>
      </c>
      <c r="EV160" s="741">
        <f t="shared" si="1156"/>
        <v>0</v>
      </c>
      <c r="EW160" s="742">
        <f t="shared" si="1157"/>
        <v>0</v>
      </c>
      <c r="EX160" s="741">
        <f t="shared" si="1156"/>
        <v>0</v>
      </c>
      <c r="EY160" s="742">
        <f t="shared" si="1158"/>
        <v>0</v>
      </c>
      <c r="EZ160" s="741">
        <f t="shared" si="1159"/>
        <v>0</v>
      </c>
      <c r="FA160" s="742">
        <f t="shared" si="1160"/>
        <v>0</v>
      </c>
      <c r="FB160" s="741">
        <f t="shared" si="1161"/>
        <v>0</v>
      </c>
      <c r="FC160" s="742">
        <f t="shared" si="1162"/>
        <v>0</v>
      </c>
      <c r="FD160" s="741">
        <f t="shared" si="1163"/>
        <v>0</v>
      </c>
      <c r="FE160" s="742">
        <f t="shared" si="1164"/>
        <v>0</v>
      </c>
      <c r="FF160" s="741">
        <f t="shared" si="1165"/>
        <v>0</v>
      </c>
      <c r="FG160" s="742">
        <f t="shared" si="1166"/>
        <v>0</v>
      </c>
      <c r="FH160" s="741">
        <f t="shared" si="1167"/>
        <v>0</v>
      </c>
      <c r="FI160" s="742">
        <f t="shared" si="1168"/>
        <v>0</v>
      </c>
      <c r="FJ160" s="741">
        <f t="shared" si="1169"/>
        <v>0</v>
      </c>
      <c r="FK160" s="742">
        <f t="shared" si="1170"/>
        <v>0</v>
      </c>
      <c r="FL160" s="741">
        <f t="shared" si="1171"/>
        <v>0</v>
      </c>
      <c r="FM160" s="742">
        <f t="shared" si="1172"/>
        <v>0</v>
      </c>
      <c r="FN160" s="741">
        <f t="shared" si="1173"/>
        <v>0</v>
      </c>
      <c r="FO160" s="743">
        <f t="shared" ref="FO160:FO163" si="1231">IF(((SUM(ET160:FN160))&gt;(15279*EQ160)),0,((15279*EQ160)-(SUM(ET160:FN160))))</f>
        <v>0</v>
      </c>
      <c r="FP160" s="744">
        <f t="shared" si="1175"/>
        <v>0</v>
      </c>
      <c r="FQ160" s="745">
        <v>12</v>
      </c>
      <c r="FR160" s="746">
        <f t="shared" si="1176"/>
        <v>0</v>
      </c>
      <c r="FS160" s="747"/>
      <c r="FT160" s="741"/>
      <c r="FU160" s="746">
        <f t="shared" si="1177"/>
        <v>0</v>
      </c>
      <c r="FV160" s="746">
        <f t="shared" si="1178"/>
        <v>0</v>
      </c>
      <c r="FW160" s="746">
        <f t="shared" si="1179"/>
        <v>0</v>
      </c>
      <c r="FY160" s="1044"/>
      <c r="FZ160" s="735" t="s">
        <v>419</v>
      </c>
      <c r="GA160" s="737">
        <f t="shared" si="1209"/>
        <v>1</v>
      </c>
      <c r="GB160" s="737">
        <f t="shared" si="1209"/>
        <v>4411</v>
      </c>
      <c r="GC160" s="738">
        <f t="shared" si="1180"/>
        <v>4588</v>
      </c>
      <c r="GD160" s="743">
        <f t="shared" si="1181"/>
        <v>4588</v>
      </c>
      <c r="GE160" s="743"/>
      <c r="GF160" s="737">
        <f t="shared" si="1182"/>
        <v>0</v>
      </c>
      <c r="GG160" s="743"/>
      <c r="GH160" s="737">
        <f t="shared" si="1183"/>
        <v>0</v>
      </c>
      <c r="GI160" s="743"/>
      <c r="GJ160" s="737">
        <f t="shared" si="1184"/>
        <v>0</v>
      </c>
      <c r="GK160" s="743"/>
      <c r="GL160" s="737">
        <f t="shared" si="1185"/>
        <v>0</v>
      </c>
      <c r="GM160" s="743"/>
      <c r="GN160" s="737">
        <f t="shared" si="1186"/>
        <v>0</v>
      </c>
      <c r="GO160" s="743"/>
      <c r="GP160" s="737">
        <f t="shared" si="1187"/>
        <v>0</v>
      </c>
      <c r="GQ160" s="743"/>
      <c r="GR160" s="737">
        <f t="shared" si="1188"/>
        <v>0</v>
      </c>
      <c r="GS160" s="743"/>
      <c r="GT160" s="737">
        <f t="shared" si="1189"/>
        <v>0</v>
      </c>
      <c r="GU160" s="743"/>
      <c r="GV160" s="737">
        <f t="shared" si="1190"/>
        <v>0</v>
      </c>
      <c r="GW160" s="743"/>
      <c r="GX160" s="737">
        <f t="shared" si="1191"/>
        <v>0</v>
      </c>
      <c r="GY160" s="743">
        <f t="shared" si="1191"/>
        <v>10691</v>
      </c>
      <c r="GZ160" s="744">
        <f t="shared" si="1192"/>
        <v>15279</v>
      </c>
      <c r="HA160" s="745">
        <v>12</v>
      </c>
      <c r="HB160" s="746">
        <f t="shared" si="1193"/>
        <v>183348</v>
      </c>
      <c r="HC160" s="737">
        <f t="shared" si="1194"/>
        <v>0</v>
      </c>
      <c r="HD160" s="737">
        <f t="shared" si="1194"/>
        <v>0</v>
      </c>
      <c r="HE160" s="746">
        <f t="shared" si="1195"/>
        <v>183348</v>
      </c>
      <c r="HF160" s="746">
        <f t="shared" si="1196"/>
        <v>55371.1</v>
      </c>
      <c r="HG160" s="746">
        <f t="shared" si="1197"/>
        <v>238719.1</v>
      </c>
    </row>
    <row r="161" spans="1:225" hidden="1" x14ac:dyDescent="0.25">
      <c r="A161" s="1044"/>
      <c r="B161" s="735" t="s">
        <v>43</v>
      </c>
      <c r="C161" s="737">
        <f t="shared" ref="C161:D163" si="1232">C75</f>
        <v>0</v>
      </c>
      <c r="D161" s="737">
        <f t="shared" si="1232"/>
        <v>5862</v>
      </c>
      <c r="E161" s="738">
        <f t="shared" si="1046"/>
        <v>6097</v>
      </c>
      <c r="F161" s="817">
        <f t="shared" si="1047"/>
        <v>0</v>
      </c>
      <c r="G161" s="740">
        <f t="shared" ref="G161:I163" si="1233">ROUND(G75,1)</f>
        <v>0</v>
      </c>
      <c r="H161" s="741">
        <f t="shared" si="1048"/>
        <v>0</v>
      </c>
      <c r="I161" s="742">
        <f t="shared" si="1233"/>
        <v>0</v>
      </c>
      <c r="J161" s="741">
        <f t="shared" si="1048"/>
        <v>0</v>
      </c>
      <c r="K161" s="742">
        <f t="shared" si="1049"/>
        <v>0</v>
      </c>
      <c r="L161" s="741">
        <f t="shared" si="1050"/>
        <v>0</v>
      </c>
      <c r="M161" s="742">
        <f t="shared" si="1051"/>
        <v>0</v>
      </c>
      <c r="N161" s="741">
        <f t="shared" si="1052"/>
        <v>0</v>
      </c>
      <c r="O161" s="742">
        <f t="shared" si="1053"/>
        <v>0</v>
      </c>
      <c r="P161" s="741">
        <f t="shared" si="1054"/>
        <v>0</v>
      </c>
      <c r="Q161" s="742">
        <f t="shared" si="1055"/>
        <v>0</v>
      </c>
      <c r="R161" s="741">
        <f t="shared" si="1056"/>
        <v>0</v>
      </c>
      <c r="S161" s="742">
        <f t="shared" si="1057"/>
        <v>0</v>
      </c>
      <c r="T161" s="741">
        <f t="shared" si="1058"/>
        <v>0</v>
      </c>
      <c r="U161" s="742">
        <f t="shared" si="1059"/>
        <v>0</v>
      </c>
      <c r="V161" s="741">
        <f t="shared" si="1060"/>
        <v>0</v>
      </c>
      <c r="W161" s="742">
        <f t="shared" si="1061"/>
        <v>0</v>
      </c>
      <c r="X161" s="741">
        <f t="shared" si="1062"/>
        <v>0</v>
      </c>
      <c r="Y161" s="742">
        <f t="shared" si="1063"/>
        <v>0</v>
      </c>
      <c r="Z161" s="741">
        <f t="shared" si="1064"/>
        <v>0</v>
      </c>
      <c r="AA161" s="743">
        <f t="shared" si="1065"/>
        <v>0</v>
      </c>
      <c r="AB161" s="744">
        <f t="shared" si="1066"/>
        <v>0</v>
      </c>
      <c r="AC161" s="745">
        <v>12</v>
      </c>
      <c r="AD161" s="746">
        <f t="shared" si="1067"/>
        <v>0</v>
      </c>
      <c r="AE161" s="747"/>
      <c r="AF161" s="741"/>
      <c r="AG161" s="746">
        <f t="shared" si="1068"/>
        <v>0</v>
      </c>
      <c r="AH161" s="746">
        <f t="shared" si="1069"/>
        <v>0</v>
      </c>
      <c r="AI161" s="746">
        <f t="shared" si="1070"/>
        <v>0</v>
      </c>
      <c r="AK161" s="1044"/>
      <c r="AL161" s="735" t="s">
        <v>43</v>
      </c>
      <c r="AM161" s="737">
        <f t="shared" ref="AM161:AN163" si="1234">AM75</f>
        <v>0</v>
      </c>
      <c r="AN161" s="737">
        <f t="shared" si="1234"/>
        <v>5862</v>
      </c>
      <c r="AO161" s="738">
        <f t="shared" si="1071"/>
        <v>6097</v>
      </c>
      <c r="AP161" s="817">
        <f t="shared" si="1072"/>
        <v>0</v>
      </c>
      <c r="AQ161" s="740">
        <f t="shared" si="1073"/>
        <v>0</v>
      </c>
      <c r="AR161" s="741">
        <f t="shared" si="1074"/>
        <v>0</v>
      </c>
      <c r="AS161" s="742">
        <f t="shared" si="1075"/>
        <v>0</v>
      </c>
      <c r="AT161" s="741">
        <f t="shared" si="1076"/>
        <v>0</v>
      </c>
      <c r="AU161" s="742">
        <f t="shared" si="1077"/>
        <v>0</v>
      </c>
      <c r="AV161" s="741">
        <f t="shared" si="1078"/>
        <v>0</v>
      </c>
      <c r="AW161" s="742">
        <f t="shared" si="1079"/>
        <v>0</v>
      </c>
      <c r="AX161" s="741">
        <f t="shared" si="1080"/>
        <v>0</v>
      </c>
      <c r="AY161" s="742">
        <f t="shared" si="1081"/>
        <v>0</v>
      </c>
      <c r="AZ161" s="741">
        <f t="shared" si="1082"/>
        <v>0</v>
      </c>
      <c r="BA161" s="742">
        <f t="shared" si="1083"/>
        <v>0</v>
      </c>
      <c r="BB161" s="741">
        <f t="shared" si="1084"/>
        <v>0</v>
      </c>
      <c r="BC161" s="742">
        <f t="shared" si="1085"/>
        <v>0</v>
      </c>
      <c r="BD161" s="741">
        <f t="shared" si="1086"/>
        <v>0</v>
      </c>
      <c r="BE161" s="742">
        <f t="shared" si="1087"/>
        <v>0</v>
      </c>
      <c r="BF161" s="741">
        <f t="shared" si="1088"/>
        <v>0</v>
      </c>
      <c r="BG161" s="742">
        <f t="shared" si="1089"/>
        <v>0</v>
      </c>
      <c r="BH161" s="741">
        <f t="shared" si="1090"/>
        <v>0</v>
      </c>
      <c r="BI161" s="742">
        <f t="shared" si="1091"/>
        <v>0</v>
      </c>
      <c r="BJ161" s="741">
        <f t="shared" si="1092"/>
        <v>0</v>
      </c>
      <c r="BK161" s="743">
        <f t="shared" si="1211"/>
        <v>0</v>
      </c>
      <c r="BL161" s="744">
        <f t="shared" si="1094"/>
        <v>0</v>
      </c>
      <c r="BM161" s="745">
        <v>12</v>
      </c>
      <c r="BN161" s="746">
        <f t="shared" si="1095"/>
        <v>0</v>
      </c>
      <c r="BO161" s="747"/>
      <c r="BP161" s="741"/>
      <c r="BQ161" s="746">
        <f t="shared" si="1096"/>
        <v>0</v>
      </c>
      <c r="BR161" s="746">
        <f t="shared" si="1097"/>
        <v>0</v>
      </c>
      <c r="BS161" s="746">
        <f t="shared" si="1098"/>
        <v>0</v>
      </c>
      <c r="BU161" s="1044"/>
      <c r="BV161" s="735" t="s">
        <v>43</v>
      </c>
      <c r="BW161" s="737">
        <f t="shared" ref="BW161:BX163" si="1235">BW75</f>
        <v>0.5</v>
      </c>
      <c r="BX161" s="737">
        <f t="shared" si="1235"/>
        <v>5862</v>
      </c>
      <c r="BY161" s="738">
        <f t="shared" si="1099"/>
        <v>6097</v>
      </c>
      <c r="BZ161" s="817">
        <f t="shared" si="1100"/>
        <v>3048.5</v>
      </c>
      <c r="CA161" s="740">
        <f t="shared" si="1101"/>
        <v>0</v>
      </c>
      <c r="CB161" s="741">
        <f t="shared" si="1102"/>
        <v>0</v>
      </c>
      <c r="CC161" s="742">
        <f t="shared" si="1103"/>
        <v>0</v>
      </c>
      <c r="CD161" s="741">
        <f t="shared" si="1102"/>
        <v>0</v>
      </c>
      <c r="CE161" s="742">
        <f t="shared" si="1104"/>
        <v>0</v>
      </c>
      <c r="CF161" s="741">
        <f t="shared" si="1105"/>
        <v>0</v>
      </c>
      <c r="CG161" s="742">
        <f t="shared" si="1106"/>
        <v>0</v>
      </c>
      <c r="CH161" s="741">
        <f t="shared" si="1107"/>
        <v>0</v>
      </c>
      <c r="CI161" s="742">
        <f t="shared" si="1108"/>
        <v>0</v>
      </c>
      <c r="CJ161" s="741">
        <f t="shared" si="1109"/>
        <v>0</v>
      </c>
      <c r="CK161" s="742">
        <f t="shared" si="1110"/>
        <v>0</v>
      </c>
      <c r="CL161" s="741">
        <f t="shared" si="1111"/>
        <v>0</v>
      </c>
      <c r="CM161" s="742">
        <f t="shared" si="1112"/>
        <v>0</v>
      </c>
      <c r="CN161" s="741">
        <f t="shared" si="1113"/>
        <v>0</v>
      </c>
      <c r="CO161" s="742">
        <f t="shared" si="1114"/>
        <v>0</v>
      </c>
      <c r="CP161" s="741">
        <f t="shared" si="1115"/>
        <v>0</v>
      </c>
      <c r="CQ161" s="742">
        <f t="shared" si="1116"/>
        <v>0</v>
      </c>
      <c r="CR161" s="741">
        <f t="shared" si="1117"/>
        <v>0</v>
      </c>
      <c r="CS161" s="742">
        <f t="shared" si="1118"/>
        <v>0</v>
      </c>
      <c r="CT161" s="741">
        <f t="shared" si="1119"/>
        <v>0</v>
      </c>
      <c r="CU161" s="743">
        <f t="shared" si="1229"/>
        <v>4591</v>
      </c>
      <c r="CV161" s="744">
        <f t="shared" si="1121"/>
        <v>7639.5</v>
      </c>
      <c r="CW161" s="745">
        <v>12</v>
      </c>
      <c r="CX161" s="746">
        <f t="shared" si="1122"/>
        <v>91674</v>
      </c>
      <c r="CY161" s="747"/>
      <c r="CZ161" s="741"/>
      <c r="DA161" s="746">
        <f t="shared" si="1123"/>
        <v>91674</v>
      </c>
      <c r="DB161" s="746">
        <f t="shared" si="1124"/>
        <v>27685.55</v>
      </c>
      <c r="DC161" s="746">
        <f t="shared" si="1125"/>
        <v>119359.55</v>
      </c>
      <c r="DD161" s="750"/>
      <c r="DE161" s="1044"/>
      <c r="DF161" s="735" t="s">
        <v>43</v>
      </c>
      <c r="DG161" s="737">
        <f t="shared" ref="DG161:DH163" si="1236">DG75</f>
        <v>0</v>
      </c>
      <c r="DH161" s="737">
        <f t="shared" si="1236"/>
        <v>5862</v>
      </c>
      <c r="DI161" s="738">
        <f t="shared" si="1126"/>
        <v>6097</v>
      </c>
      <c r="DJ161" s="817">
        <f t="shared" si="1127"/>
        <v>0</v>
      </c>
      <c r="DK161" s="740">
        <f t="shared" si="1128"/>
        <v>0</v>
      </c>
      <c r="DL161" s="741">
        <f t="shared" si="1129"/>
        <v>0</v>
      </c>
      <c r="DM161" s="742">
        <f t="shared" si="1130"/>
        <v>0</v>
      </c>
      <c r="DN161" s="741">
        <f t="shared" si="1129"/>
        <v>0</v>
      </c>
      <c r="DO161" s="742">
        <f t="shared" si="1131"/>
        <v>0</v>
      </c>
      <c r="DP161" s="741">
        <f t="shared" si="1132"/>
        <v>0</v>
      </c>
      <c r="DQ161" s="742">
        <f t="shared" si="1133"/>
        <v>0</v>
      </c>
      <c r="DR161" s="741">
        <f t="shared" si="1134"/>
        <v>0</v>
      </c>
      <c r="DS161" s="742">
        <f t="shared" si="1135"/>
        <v>0</v>
      </c>
      <c r="DT161" s="741">
        <f t="shared" si="1136"/>
        <v>0</v>
      </c>
      <c r="DU161" s="742">
        <f t="shared" si="1137"/>
        <v>0</v>
      </c>
      <c r="DV161" s="741">
        <f t="shared" si="1138"/>
        <v>0</v>
      </c>
      <c r="DW161" s="742">
        <f t="shared" si="1139"/>
        <v>0</v>
      </c>
      <c r="DX161" s="741">
        <f t="shared" si="1140"/>
        <v>0</v>
      </c>
      <c r="DY161" s="742">
        <f t="shared" si="1141"/>
        <v>0</v>
      </c>
      <c r="DZ161" s="741">
        <f t="shared" si="1142"/>
        <v>0</v>
      </c>
      <c r="EA161" s="742">
        <f t="shared" si="1143"/>
        <v>0</v>
      </c>
      <c r="EB161" s="741">
        <f t="shared" si="1144"/>
        <v>0</v>
      </c>
      <c r="EC161" s="742">
        <f t="shared" si="1145"/>
        <v>0</v>
      </c>
      <c r="ED161" s="741">
        <f t="shared" si="1146"/>
        <v>0</v>
      </c>
      <c r="EE161" s="743">
        <f t="shared" si="1230"/>
        <v>0</v>
      </c>
      <c r="EF161" s="744">
        <f t="shared" si="1148"/>
        <v>0</v>
      </c>
      <c r="EG161" s="745">
        <v>12</v>
      </c>
      <c r="EH161" s="746">
        <f t="shared" si="1149"/>
        <v>0</v>
      </c>
      <c r="EI161" s="747"/>
      <c r="EJ161" s="741"/>
      <c r="EK161" s="746">
        <f t="shared" si="1150"/>
        <v>0</v>
      </c>
      <c r="EL161" s="746">
        <f t="shared" si="1151"/>
        <v>0</v>
      </c>
      <c r="EM161" s="746">
        <f t="shared" si="1152"/>
        <v>0</v>
      </c>
      <c r="EO161" s="1044"/>
      <c r="EP161" s="735" t="s">
        <v>43</v>
      </c>
      <c r="EQ161" s="737">
        <f t="shared" ref="EQ161:ER163" si="1237">EQ75</f>
        <v>0</v>
      </c>
      <c r="ER161" s="737">
        <f t="shared" si="1237"/>
        <v>5862</v>
      </c>
      <c r="ES161" s="738">
        <f t="shared" si="1153"/>
        <v>6097</v>
      </c>
      <c r="ET161" s="817">
        <f t="shared" si="1154"/>
        <v>0</v>
      </c>
      <c r="EU161" s="740">
        <f t="shared" si="1155"/>
        <v>0</v>
      </c>
      <c r="EV161" s="741">
        <f t="shared" si="1156"/>
        <v>0</v>
      </c>
      <c r="EW161" s="742">
        <f t="shared" si="1157"/>
        <v>0</v>
      </c>
      <c r="EX161" s="741">
        <f t="shared" si="1156"/>
        <v>0</v>
      </c>
      <c r="EY161" s="742">
        <f t="shared" si="1158"/>
        <v>0</v>
      </c>
      <c r="EZ161" s="741">
        <f t="shared" si="1159"/>
        <v>0</v>
      </c>
      <c r="FA161" s="742">
        <f t="shared" si="1160"/>
        <v>0</v>
      </c>
      <c r="FB161" s="741">
        <f t="shared" si="1161"/>
        <v>0</v>
      </c>
      <c r="FC161" s="742">
        <f t="shared" si="1162"/>
        <v>0</v>
      </c>
      <c r="FD161" s="741">
        <f t="shared" si="1163"/>
        <v>0</v>
      </c>
      <c r="FE161" s="742">
        <f t="shared" si="1164"/>
        <v>0</v>
      </c>
      <c r="FF161" s="741">
        <f t="shared" si="1165"/>
        <v>0</v>
      </c>
      <c r="FG161" s="742">
        <f t="shared" si="1166"/>
        <v>0</v>
      </c>
      <c r="FH161" s="741">
        <f t="shared" si="1167"/>
        <v>0</v>
      </c>
      <c r="FI161" s="742">
        <f t="shared" si="1168"/>
        <v>0</v>
      </c>
      <c r="FJ161" s="741">
        <f t="shared" si="1169"/>
        <v>0</v>
      </c>
      <c r="FK161" s="742">
        <f t="shared" si="1170"/>
        <v>0</v>
      </c>
      <c r="FL161" s="741">
        <f t="shared" si="1171"/>
        <v>0</v>
      </c>
      <c r="FM161" s="742">
        <f t="shared" si="1172"/>
        <v>0</v>
      </c>
      <c r="FN161" s="741">
        <f t="shared" si="1173"/>
        <v>0</v>
      </c>
      <c r="FO161" s="743">
        <f t="shared" si="1231"/>
        <v>0</v>
      </c>
      <c r="FP161" s="744">
        <f t="shared" si="1175"/>
        <v>0</v>
      </c>
      <c r="FQ161" s="745">
        <v>12</v>
      </c>
      <c r="FR161" s="746">
        <f t="shared" si="1176"/>
        <v>0</v>
      </c>
      <c r="FS161" s="747"/>
      <c r="FT161" s="741"/>
      <c r="FU161" s="746">
        <f t="shared" si="1177"/>
        <v>0</v>
      </c>
      <c r="FV161" s="746">
        <f t="shared" si="1178"/>
        <v>0</v>
      </c>
      <c r="FW161" s="746">
        <f t="shared" si="1179"/>
        <v>0</v>
      </c>
      <c r="FY161" s="1044"/>
      <c r="FZ161" s="735" t="s">
        <v>43</v>
      </c>
      <c r="GA161" s="737">
        <f t="shared" ref="GA161:GB163" si="1238">GA75</f>
        <v>0.5</v>
      </c>
      <c r="GB161" s="737">
        <f t="shared" si="1238"/>
        <v>5862</v>
      </c>
      <c r="GC161" s="738">
        <f t="shared" si="1180"/>
        <v>6097</v>
      </c>
      <c r="GD161" s="743">
        <f t="shared" si="1181"/>
        <v>3048.5</v>
      </c>
      <c r="GE161" s="743"/>
      <c r="GF161" s="737">
        <f t="shared" si="1182"/>
        <v>0</v>
      </c>
      <c r="GG161" s="743"/>
      <c r="GH161" s="737">
        <f t="shared" si="1183"/>
        <v>0</v>
      </c>
      <c r="GI161" s="743"/>
      <c r="GJ161" s="737">
        <f t="shared" si="1184"/>
        <v>0</v>
      </c>
      <c r="GK161" s="743"/>
      <c r="GL161" s="737">
        <f t="shared" si="1185"/>
        <v>0</v>
      </c>
      <c r="GM161" s="743"/>
      <c r="GN161" s="737">
        <f t="shared" si="1186"/>
        <v>0</v>
      </c>
      <c r="GO161" s="743"/>
      <c r="GP161" s="737">
        <f t="shared" si="1187"/>
        <v>0</v>
      </c>
      <c r="GQ161" s="743"/>
      <c r="GR161" s="737">
        <f t="shared" si="1188"/>
        <v>0</v>
      </c>
      <c r="GS161" s="743"/>
      <c r="GT161" s="737">
        <f t="shared" si="1189"/>
        <v>0</v>
      </c>
      <c r="GU161" s="743"/>
      <c r="GV161" s="737">
        <f t="shared" si="1190"/>
        <v>0</v>
      </c>
      <c r="GW161" s="743"/>
      <c r="GX161" s="737">
        <f t="shared" si="1191"/>
        <v>0</v>
      </c>
      <c r="GY161" s="743">
        <f t="shared" si="1191"/>
        <v>4591</v>
      </c>
      <c r="GZ161" s="744">
        <f t="shared" si="1192"/>
        <v>7639.5</v>
      </c>
      <c r="HA161" s="745">
        <v>12</v>
      </c>
      <c r="HB161" s="746">
        <f t="shared" si="1193"/>
        <v>91674</v>
      </c>
      <c r="HC161" s="737">
        <f t="shared" si="1194"/>
        <v>0</v>
      </c>
      <c r="HD161" s="737">
        <f t="shared" si="1194"/>
        <v>0</v>
      </c>
      <c r="HE161" s="746">
        <f t="shared" si="1195"/>
        <v>91674</v>
      </c>
      <c r="HF161" s="746">
        <f t="shared" si="1196"/>
        <v>27685.55</v>
      </c>
      <c r="HG161" s="746">
        <f t="shared" si="1197"/>
        <v>119359.55</v>
      </c>
    </row>
    <row r="162" spans="1:225" hidden="1" x14ac:dyDescent="0.25">
      <c r="A162" s="1044"/>
      <c r="B162" s="756" t="s">
        <v>48</v>
      </c>
      <c r="C162" s="737">
        <f t="shared" si="1232"/>
        <v>0</v>
      </c>
      <c r="D162" s="737">
        <f t="shared" si="1232"/>
        <v>5244</v>
      </c>
      <c r="E162" s="738">
        <f t="shared" si="1046"/>
        <v>5454</v>
      </c>
      <c r="F162" s="817">
        <f t="shared" si="1047"/>
        <v>0</v>
      </c>
      <c r="G162" s="740">
        <f t="shared" si="1233"/>
        <v>0</v>
      </c>
      <c r="H162" s="741">
        <f t="shared" si="1048"/>
        <v>0</v>
      </c>
      <c r="I162" s="742">
        <f t="shared" si="1233"/>
        <v>0</v>
      </c>
      <c r="J162" s="741">
        <f t="shared" si="1048"/>
        <v>0</v>
      </c>
      <c r="K162" s="742">
        <f t="shared" si="1049"/>
        <v>0</v>
      </c>
      <c r="L162" s="741">
        <f t="shared" si="1050"/>
        <v>0</v>
      </c>
      <c r="M162" s="742">
        <f t="shared" si="1051"/>
        <v>0</v>
      </c>
      <c r="N162" s="741">
        <f t="shared" si="1052"/>
        <v>0</v>
      </c>
      <c r="O162" s="742">
        <f t="shared" si="1053"/>
        <v>0</v>
      </c>
      <c r="P162" s="741">
        <f t="shared" si="1054"/>
        <v>0</v>
      </c>
      <c r="Q162" s="742">
        <f t="shared" si="1055"/>
        <v>0</v>
      </c>
      <c r="R162" s="741">
        <f t="shared" si="1056"/>
        <v>0</v>
      </c>
      <c r="S162" s="742">
        <f t="shared" si="1057"/>
        <v>0</v>
      </c>
      <c r="T162" s="741">
        <f t="shared" si="1058"/>
        <v>0</v>
      </c>
      <c r="U162" s="742">
        <f t="shared" si="1059"/>
        <v>0</v>
      </c>
      <c r="V162" s="741">
        <f t="shared" si="1060"/>
        <v>0</v>
      </c>
      <c r="W162" s="742">
        <f t="shared" si="1061"/>
        <v>0</v>
      </c>
      <c r="X162" s="741">
        <f t="shared" si="1062"/>
        <v>0</v>
      </c>
      <c r="Y162" s="742">
        <f t="shared" si="1063"/>
        <v>0</v>
      </c>
      <c r="Z162" s="741">
        <f t="shared" si="1064"/>
        <v>0</v>
      </c>
      <c r="AA162" s="743">
        <f t="shared" si="1065"/>
        <v>0</v>
      </c>
      <c r="AB162" s="744">
        <f t="shared" si="1066"/>
        <v>0</v>
      </c>
      <c r="AC162" s="745">
        <v>12</v>
      </c>
      <c r="AD162" s="746">
        <f t="shared" si="1067"/>
        <v>0</v>
      </c>
      <c r="AE162" s="747"/>
      <c r="AF162" s="782">
        <f t="shared" ref="AF162" si="1239">AD162*0.085</f>
        <v>0</v>
      </c>
      <c r="AG162" s="746">
        <f t="shared" si="1068"/>
        <v>0</v>
      </c>
      <c r="AH162" s="746">
        <f t="shared" si="1069"/>
        <v>0</v>
      </c>
      <c r="AI162" s="746">
        <f t="shared" si="1070"/>
        <v>0</v>
      </c>
      <c r="AK162" s="1044"/>
      <c r="AL162" s="756" t="s">
        <v>48</v>
      </c>
      <c r="AM162" s="737">
        <f t="shared" si="1234"/>
        <v>0</v>
      </c>
      <c r="AN162" s="737">
        <f t="shared" si="1234"/>
        <v>5244</v>
      </c>
      <c r="AO162" s="738">
        <f t="shared" si="1071"/>
        <v>5454</v>
      </c>
      <c r="AP162" s="817">
        <f t="shared" si="1072"/>
        <v>0</v>
      </c>
      <c r="AQ162" s="740">
        <f t="shared" si="1073"/>
        <v>0</v>
      </c>
      <c r="AR162" s="741">
        <f t="shared" si="1074"/>
        <v>0</v>
      </c>
      <c r="AS162" s="742">
        <f t="shared" si="1075"/>
        <v>0</v>
      </c>
      <c r="AT162" s="741">
        <f t="shared" si="1076"/>
        <v>0</v>
      </c>
      <c r="AU162" s="742">
        <f t="shared" si="1077"/>
        <v>0</v>
      </c>
      <c r="AV162" s="741">
        <f t="shared" si="1078"/>
        <v>0</v>
      </c>
      <c r="AW162" s="742">
        <f t="shared" si="1079"/>
        <v>0</v>
      </c>
      <c r="AX162" s="741">
        <f t="shared" si="1080"/>
        <v>0</v>
      </c>
      <c r="AY162" s="742">
        <f t="shared" si="1081"/>
        <v>0</v>
      </c>
      <c r="AZ162" s="741">
        <f t="shared" si="1082"/>
        <v>0</v>
      </c>
      <c r="BA162" s="742">
        <f t="shared" si="1083"/>
        <v>0</v>
      </c>
      <c r="BB162" s="741">
        <f t="shared" si="1084"/>
        <v>0</v>
      </c>
      <c r="BC162" s="742">
        <f t="shared" si="1085"/>
        <v>0</v>
      </c>
      <c r="BD162" s="741">
        <f t="shared" si="1086"/>
        <v>0</v>
      </c>
      <c r="BE162" s="742">
        <f t="shared" si="1087"/>
        <v>0</v>
      </c>
      <c r="BF162" s="741">
        <f t="shared" si="1088"/>
        <v>0</v>
      </c>
      <c r="BG162" s="742">
        <f t="shared" si="1089"/>
        <v>0</v>
      </c>
      <c r="BH162" s="741">
        <f t="shared" si="1090"/>
        <v>0</v>
      </c>
      <c r="BI162" s="742">
        <f t="shared" si="1091"/>
        <v>0</v>
      </c>
      <c r="BJ162" s="741">
        <f t="shared" si="1092"/>
        <v>0</v>
      </c>
      <c r="BK162" s="743">
        <f t="shared" si="1211"/>
        <v>0</v>
      </c>
      <c r="BL162" s="744">
        <f t="shared" si="1094"/>
        <v>0</v>
      </c>
      <c r="BM162" s="745">
        <v>12</v>
      </c>
      <c r="BN162" s="746">
        <f t="shared" si="1095"/>
        <v>0</v>
      </c>
      <c r="BO162" s="747"/>
      <c r="BP162" s="782">
        <f t="shared" ref="BP162" si="1240">BN162*0.085</f>
        <v>0</v>
      </c>
      <c r="BQ162" s="746">
        <f t="shared" si="1096"/>
        <v>0</v>
      </c>
      <c r="BR162" s="746">
        <f t="shared" si="1097"/>
        <v>0</v>
      </c>
      <c r="BS162" s="746">
        <f t="shared" si="1098"/>
        <v>0</v>
      </c>
      <c r="BU162" s="1044"/>
      <c r="BV162" s="756" t="s">
        <v>48</v>
      </c>
      <c r="BW162" s="737">
        <f t="shared" si="1235"/>
        <v>0</v>
      </c>
      <c r="BX162" s="737">
        <f t="shared" si="1235"/>
        <v>5244</v>
      </c>
      <c r="BY162" s="738">
        <f t="shared" si="1099"/>
        <v>5454</v>
      </c>
      <c r="BZ162" s="817">
        <f t="shared" si="1100"/>
        <v>0</v>
      </c>
      <c r="CA162" s="740">
        <f t="shared" si="1101"/>
        <v>0</v>
      </c>
      <c r="CB162" s="741">
        <f t="shared" si="1102"/>
        <v>0</v>
      </c>
      <c r="CC162" s="742">
        <f t="shared" si="1103"/>
        <v>0</v>
      </c>
      <c r="CD162" s="741">
        <f t="shared" si="1102"/>
        <v>0</v>
      </c>
      <c r="CE162" s="742">
        <f t="shared" si="1104"/>
        <v>0</v>
      </c>
      <c r="CF162" s="741">
        <f t="shared" si="1105"/>
        <v>0</v>
      </c>
      <c r="CG162" s="742">
        <f t="shared" si="1106"/>
        <v>0</v>
      </c>
      <c r="CH162" s="741">
        <f t="shared" si="1107"/>
        <v>0</v>
      </c>
      <c r="CI162" s="742">
        <f t="shared" si="1108"/>
        <v>0</v>
      </c>
      <c r="CJ162" s="741">
        <f t="shared" si="1109"/>
        <v>0</v>
      </c>
      <c r="CK162" s="742">
        <f t="shared" si="1110"/>
        <v>0</v>
      </c>
      <c r="CL162" s="741">
        <f t="shared" si="1111"/>
        <v>0</v>
      </c>
      <c r="CM162" s="742">
        <f t="shared" si="1112"/>
        <v>0</v>
      </c>
      <c r="CN162" s="741">
        <f t="shared" si="1113"/>
        <v>0</v>
      </c>
      <c r="CO162" s="742">
        <f t="shared" si="1114"/>
        <v>0</v>
      </c>
      <c r="CP162" s="741">
        <f t="shared" si="1115"/>
        <v>0</v>
      </c>
      <c r="CQ162" s="742">
        <f t="shared" si="1116"/>
        <v>0</v>
      </c>
      <c r="CR162" s="741">
        <f t="shared" si="1117"/>
        <v>0</v>
      </c>
      <c r="CS162" s="742">
        <f t="shared" si="1118"/>
        <v>0</v>
      </c>
      <c r="CT162" s="741">
        <f t="shared" si="1119"/>
        <v>0</v>
      </c>
      <c r="CU162" s="743">
        <f t="shared" si="1229"/>
        <v>0</v>
      </c>
      <c r="CV162" s="744">
        <f t="shared" si="1121"/>
        <v>0</v>
      </c>
      <c r="CW162" s="745">
        <v>12</v>
      </c>
      <c r="CX162" s="746">
        <f t="shared" si="1122"/>
        <v>0</v>
      </c>
      <c r="CY162" s="747"/>
      <c r="CZ162" s="782">
        <f t="shared" ref="CZ162" si="1241">CX162*0.085</f>
        <v>0</v>
      </c>
      <c r="DA162" s="746">
        <f t="shared" si="1123"/>
        <v>0</v>
      </c>
      <c r="DB162" s="746">
        <f t="shared" si="1124"/>
        <v>0</v>
      </c>
      <c r="DC162" s="746">
        <f t="shared" si="1125"/>
        <v>0</v>
      </c>
      <c r="DE162" s="1044"/>
      <c r="DF162" s="756" t="s">
        <v>48</v>
      </c>
      <c r="DG162" s="737">
        <f t="shared" si="1236"/>
        <v>1</v>
      </c>
      <c r="DH162" s="737">
        <f t="shared" si="1236"/>
        <v>5244</v>
      </c>
      <c r="DI162" s="738">
        <f t="shared" si="1126"/>
        <v>5454</v>
      </c>
      <c r="DJ162" s="817">
        <f t="shared" si="1127"/>
        <v>5454</v>
      </c>
      <c r="DK162" s="740">
        <f t="shared" si="1128"/>
        <v>0</v>
      </c>
      <c r="DL162" s="741">
        <f t="shared" si="1129"/>
        <v>0</v>
      </c>
      <c r="DM162" s="742">
        <f t="shared" si="1130"/>
        <v>0</v>
      </c>
      <c r="DN162" s="741">
        <f t="shared" si="1129"/>
        <v>0</v>
      </c>
      <c r="DO162" s="742">
        <f t="shared" si="1131"/>
        <v>0</v>
      </c>
      <c r="DP162" s="741">
        <f t="shared" si="1132"/>
        <v>0</v>
      </c>
      <c r="DQ162" s="742">
        <f t="shared" si="1133"/>
        <v>0</v>
      </c>
      <c r="DR162" s="741">
        <f t="shared" si="1134"/>
        <v>0</v>
      </c>
      <c r="DS162" s="742">
        <f t="shared" si="1135"/>
        <v>0</v>
      </c>
      <c r="DT162" s="741">
        <f t="shared" si="1136"/>
        <v>0</v>
      </c>
      <c r="DU162" s="742">
        <f t="shared" si="1137"/>
        <v>0</v>
      </c>
      <c r="DV162" s="741">
        <f t="shared" si="1138"/>
        <v>0</v>
      </c>
      <c r="DW162" s="742">
        <f t="shared" si="1139"/>
        <v>0</v>
      </c>
      <c r="DX162" s="741">
        <f t="shared" si="1140"/>
        <v>0</v>
      </c>
      <c r="DY162" s="742">
        <f t="shared" si="1141"/>
        <v>0</v>
      </c>
      <c r="DZ162" s="741">
        <f t="shared" si="1142"/>
        <v>0</v>
      </c>
      <c r="EA162" s="742">
        <f t="shared" si="1143"/>
        <v>0</v>
      </c>
      <c r="EB162" s="741">
        <f t="shared" si="1144"/>
        <v>0</v>
      </c>
      <c r="EC162" s="742">
        <f t="shared" si="1145"/>
        <v>0</v>
      </c>
      <c r="ED162" s="741">
        <f t="shared" si="1146"/>
        <v>0</v>
      </c>
      <c r="EE162" s="743">
        <f t="shared" si="1230"/>
        <v>9825</v>
      </c>
      <c r="EF162" s="744">
        <f t="shared" si="1148"/>
        <v>15279</v>
      </c>
      <c r="EG162" s="745">
        <v>12</v>
      </c>
      <c r="EH162" s="746">
        <f t="shared" si="1149"/>
        <v>183348</v>
      </c>
      <c r="EI162" s="747"/>
      <c r="EJ162" s="782">
        <f t="shared" ref="EJ162" si="1242">EH162*0.085</f>
        <v>15584.58</v>
      </c>
      <c r="EK162" s="746">
        <f t="shared" si="1150"/>
        <v>198932.58</v>
      </c>
      <c r="EL162" s="746">
        <f t="shared" si="1151"/>
        <v>60077.64</v>
      </c>
      <c r="EM162" s="746">
        <f t="shared" si="1152"/>
        <v>259010.22</v>
      </c>
      <c r="EO162" s="1044"/>
      <c r="EP162" s="756" t="s">
        <v>48</v>
      </c>
      <c r="EQ162" s="737">
        <f t="shared" si="1237"/>
        <v>0</v>
      </c>
      <c r="ER162" s="737">
        <f t="shared" si="1237"/>
        <v>5244</v>
      </c>
      <c r="ES162" s="738">
        <f t="shared" si="1153"/>
        <v>5454</v>
      </c>
      <c r="ET162" s="817">
        <f t="shared" si="1154"/>
        <v>0</v>
      </c>
      <c r="EU162" s="740">
        <f t="shared" si="1155"/>
        <v>0</v>
      </c>
      <c r="EV162" s="741">
        <f t="shared" si="1156"/>
        <v>0</v>
      </c>
      <c r="EW162" s="742">
        <f t="shared" si="1157"/>
        <v>0</v>
      </c>
      <c r="EX162" s="741">
        <f t="shared" si="1156"/>
        <v>0</v>
      </c>
      <c r="EY162" s="742">
        <f t="shared" si="1158"/>
        <v>0</v>
      </c>
      <c r="EZ162" s="741">
        <f t="shared" si="1159"/>
        <v>0</v>
      </c>
      <c r="FA162" s="742">
        <f t="shared" si="1160"/>
        <v>0</v>
      </c>
      <c r="FB162" s="741">
        <f t="shared" si="1161"/>
        <v>0</v>
      </c>
      <c r="FC162" s="742">
        <f t="shared" si="1162"/>
        <v>0</v>
      </c>
      <c r="FD162" s="741">
        <f t="shared" si="1163"/>
        <v>0</v>
      </c>
      <c r="FE162" s="742">
        <f t="shared" si="1164"/>
        <v>0</v>
      </c>
      <c r="FF162" s="741">
        <f t="shared" si="1165"/>
        <v>0</v>
      </c>
      <c r="FG162" s="742">
        <f t="shared" si="1166"/>
        <v>0</v>
      </c>
      <c r="FH162" s="741">
        <f t="shared" si="1167"/>
        <v>0</v>
      </c>
      <c r="FI162" s="742">
        <f t="shared" si="1168"/>
        <v>0</v>
      </c>
      <c r="FJ162" s="741">
        <f t="shared" si="1169"/>
        <v>0</v>
      </c>
      <c r="FK162" s="742">
        <f t="shared" si="1170"/>
        <v>0</v>
      </c>
      <c r="FL162" s="741">
        <f t="shared" si="1171"/>
        <v>0</v>
      </c>
      <c r="FM162" s="742">
        <f t="shared" si="1172"/>
        <v>0</v>
      </c>
      <c r="FN162" s="741">
        <f t="shared" si="1173"/>
        <v>0</v>
      </c>
      <c r="FO162" s="743">
        <f t="shared" si="1231"/>
        <v>0</v>
      </c>
      <c r="FP162" s="744">
        <f t="shared" si="1175"/>
        <v>0</v>
      </c>
      <c r="FQ162" s="745">
        <v>12</v>
      </c>
      <c r="FR162" s="746">
        <f t="shared" si="1176"/>
        <v>0</v>
      </c>
      <c r="FS162" s="747"/>
      <c r="FT162" s="782">
        <f t="shared" ref="FT162" si="1243">FR162*0.085</f>
        <v>0</v>
      </c>
      <c r="FU162" s="746">
        <f t="shared" si="1177"/>
        <v>0</v>
      </c>
      <c r="FV162" s="746">
        <f t="shared" si="1178"/>
        <v>0</v>
      </c>
      <c r="FW162" s="746">
        <f t="shared" si="1179"/>
        <v>0</v>
      </c>
      <c r="FY162" s="1044"/>
      <c r="FZ162" s="756" t="s">
        <v>48</v>
      </c>
      <c r="GA162" s="737">
        <f t="shared" si="1238"/>
        <v>1</v>
      </c>
      <c r="GB162" s="737">
        <f t="shared" si="1238"/>
        <v>5244</v>
      </c>
      <c r="GC162" s="738">
        <f t="shared" si="1180"/>
        <v>5454</v>
      </c>
      <c r="GD162" s="743">
        <f t="shared" si="1181"/>
        <v>5454</v>
      </c>
      <c r="GE162" s="743"/>
      <c r="GF162" s="737">
        <f t="shared" si="1182"/>
        <v>0</v>
      </c>
      <c r="GG162" s="743"/>
      <c r="GH162" s="737">
        <f t="shared" si="1183"/>
        <v>0</v>
      </c>
      <c r="GI162" s="743"/>
      <c r="GJ162" s="737">
        <f t="shared" si="1184"/>
        <v>0</v>
      </c>
      <c r="GK162" s="743"/>
      <c r="GL162" s="737">
        <f t="shared" si="1185"/>
        <v>0</v>
      </c>
      <c r="GM162" s="743"/>
      <c r="GN162" s="737">
        <f t="shared" si="1186"/>
        <v>0</v>
      </c>
      <c r="GO162" s="743"/>
      <c r="GP162" s="737">
        <f t="shared" si="1187"/>
        <v>0</v>
      </c>
      <c r="GQ162" s="743"/>
      <c r="GR162" s="737">
        <f t="shared" si="1188"/>
        <v>0</v>
      </c>
      <c r="GS162" s="743"/>
      <c r="GT162" s="737">
        <f t="shared" si="1189"/>
        <v>0</v>
      </c>
      <c r="GU162" s="743"/>
      <c r="GV162" s="737">
        <f t="shared" si="1190"/>
        <v>0</v>
      </c>
      <c r="GW162" s="743"/>
      <c r="GX162" s="737">
        <f t="shared" si="1191"/>
        <v>0</v>
      </c>
      <c r="GY162" s="743">
        <f t="shared" si="1191"/>
        <v>9825</v>
      </c>
      <c r="GZ162" s="744">
        <f t="shared" si="1192"/>
        <v>15279</v>
      </c>
      <c r="HA162" s="745">
        <v>12</v>
      </c>
      <c r="HB162" s="746">
        <f t="shared" si="1193"/>
        <v>183348</v>
      </c>
      <c r="HC162" s="737">
        <f t="shared" si="1194"/>
        <v>0</v>
      </c>
      <c r="HD162" s="737">
        <f t="shared" si="1194"/>
        <v>15584.58</v>
      </c>
      <c r="HE162" s="746">
        <f t="shared" si="1195"/>
        <v>198932.58</v>
      </c>
      <c r="HF162" s="746">
        <f t="shared" si="1196"/>
        <v>60077.64</v>
      </c>
      <c r="HG162" s="746">
        <f t="shared" si="1197"/>
        <v>259010.22</v>
      </c>
    </row>
    <row r="163" spans="1:225" hidden="1" x14ac:dyDescent="0.25">
      <c r="A163" s="1045"/>
      <c r="B163" s="752"/>
      <c r="C163" s="737">
        <f t="shared" si="1232"/>
        <v>0</v>
      </c>
      <c r="D163" s="737">
        <f t="shared" si="1232"/>
        <v>0</v>
      </c>
      <c r="E163" s="738">
        <f t="shared" si="1046"/>
        <v>0</v>
      </c>
      <c r="F163" s="817">
        <f t="shared" si="1047"/>
        <v>0</v>
      </c>
      <c r="G163" s="740">
        <f t="shared" si="1233"/>
        <v>0</v>
      </c>
      <c r="H163" s="741">
        <f t="shared" si="1048"/>
        <v>0</v>
      </c>
      <c r="I163" s="742">
        <f t="shared" si="1233"/>
        <v>0</v>
      </c>
      <c r="J163" s="741">
        <f t="shared" si="1048"/>
        <v>0</v>
      </c>
      <c r="K163" s="742">
        <f t="shared" si="1049"/>
        <v>0</v>
      </c>
      <c r="L163" s="741">
        <f t="shared" si="1050"/>
        <v>0</v>
      </c>
      <c r="M163" s="742">
        <f t="shared" si="1051"/>
        <v>0</v>
      </c>
      <c r="N163" s="741">
        <f t="shared" si="1052"/>
        <v>0</v>
      </c>
      <c r="O163" s="742">
        <f t="shared" si="1053"/>
        <v>0</v>
      </c>
      <c r="P163" s="741">
        <f t="shared" si="1054"/>
        <v>0</v>
      </c>
      <c r="Q163" s="742">
        <f t="shared" si="1055"/>
        <v>0</v>
      </c>
      <c r="R163" s="741">
        <f t="shared" si="1056"/>
        <v>0</v>
      </c>
      <c r="S163" s="742">
        <f t="shared" si="1057"/>
        <v>0</v>
      </c>
      <c r="T163" s="741">
        <f t="shared" si="1058"/>
        <v>0</v>
      </c>
      <c r="U163" s="742">
        <f t="shared" si="1059"/>
        <v>0</v>
      </c>
      <c r="V163" s="741">
        <f t="shared" si="1060"/>
        <v>0</v>
      </c>
      <c r="W163" s="742">
        <f t="shared" si="1061"/>
        <v>0</v>
      </c>
      <c r="X163" s="741">
        <f t="shared" si="1062"/>
        <v>0</v>
      </c>
      <c r="Y163" s="742">
        <f t="shared" si="1063"/>
        <v>0</v>
      </c>
      <c r="Z163" s="741">
        <f t="shared" si="1064"/>
        <v>0</v>
      </c>
      <c r="AA163" s="743">
        <f t="shared" si="1065"/>
        <v>0</v>
      </c>
      <c r="AB163" s="744">
        <f t="shared" si="1066"/>
        <v>0</v>
      </c>
      <c r="AC163" s="745">
        <v>12</v>
      </c>
      <c r="AD163" s="746">
        <f t="shared" si="1067"/>
        <v>0</v>
      </c>
      <c r="AE163" s="747"/>
      <c r="AF163" s="741"/>
      <c r="AG163" s="746">
        <f t="shared" si="1068"/>
        <v>0</v>
      </c>
      <c r="AH163" s="746">
        <f t="shared" si="1069"/>
        <v>0</v>
      </c>
      <c r="AI163" s="746">
        <f t="shared" si="1070"/>
        <v>0</v>
      </c>
      <c r="AK163" s="1045"/>
      <c r="AL163" s="752"/>
      <c r="AM163" s="737">
        <f t="shared" si="1234"/>
        <v>0</v>
      </c>
      <c r="AN163" s="737">
        <f t="shared" si="1234"/>
        <v>0</v>
      </c>
      <c r="AO163" s="738">
        <f t="shared" si="1071"/>
        <v>0</v>
      </c>
      <c r="AP163" s="817">
        <f t="shared" si="1072"/>
        <v>0</v>
      </c>
      <c r="AQ163" s="740">
        <f t="shared" si="1073"/>
        <v>0</v>
      </c>
      <c r="AR163" s="741">
        <f t="shared" si="1074"/>
        <v>0</v>
      </c>
      <c r="AS163" s="742">
        <f t="shared" si="1075"/>
        <v>0</v>
      </c>
      <c r="AT163" s="741">
        <f t="shared" si="1076"/>
        <v>0</v>
      </c>
      <c r="AU163" s="742">
        <f t="shared" si="1077"/>
        <v>0</v>
      </c>
      <c r="AV163" s="741">
        <f t="shared" si="1078"/>
        <v>0</v>
      </c>
      <c r="AW163" s="742">
        <f t="shared" si="1079"/>
        <v>0</v>
      </c>
      <c r="AX163" s="741">
        <f t="shared" si="1080"/>
        <v>0</v>
      </c>
      <c r="AY163" s="742">
        <f t="shared" si="1081"/>
        <v>0</v>
      </c>
      <c r="AZ163" s="741">
        <f t="shared" si="1082"/>
        <v>0</v>
      </c>
      <c r="BA163" s="742">
        <f t="shared" si="1083"/>
        <v>0</v>
      </c>
      <c r="BB163" s="741">
        <f t="shared" si="1084"/>
        <v>0</v>
      </c>
      <c r="BC163" s="742">
        <f t="shared" si="1085"/>
        <v>0</v>
      </c>
      <c r="BD163" s="741">
        <f t="shared" si="1086"/>
        <v>0</v>
      </c>
      <c r="BE163" s="742">
        <f t="shared" si="1087"/>
        <v>0</v>
      </c>
      <c r="BF163" s="741">
        <f t="shared" si="1088"/>
        <v>0</v>
      </c>
      <c r="BG163" s="742">
        <f t="shared" si="1089"/>
        <v>0</v>
      </c>
      <c r="BH163" s="741">
        <f t="shared" si="1090"/>
        <v>0</v>
      </c>
      <c r="BI163" s="742">
        <f t="shared" si="1091"/>
        <v>0</v>
      </c>
      <c r="BJ163" s="741">
        <f t="shared" si="1092"/>
        <v>0</v>
      </c>
      <c r="BK163" s="743">
        <f t="shared" si="1211"/>
        <v>0</v>
      </c>
      <c r="BL163" s="744">
        <f t="shared" si="1094"/>
        <v>0</v>
      </c>
      <c r="BM163" s="745">
        <v>12</v>
      </c>
      <c r="BN163" s="746">
        <f t="shared" si="1095"/>
        <v>0</v>
      </c>
      <c r="BO163" s="747"/>
      <c r="BP163" s="741"/>
      <c r="BQ163" s="746">
        <f t="shared" si="1096"/>
        <v>0</v>
      </c>
      <c r="BR163" s="746">
        <f t="shared" si="1097"/>
        <v>0</v>
      </c>
      <c r="BS163" s="746">
        <f t="shared" si="1098"/>
        <v>0</v>
      </c>
      <c r="BU163" s="1045"/>
      <c r="BV163" s="752"/>
      <c r="BW163" s="737">
        <f t="shared" si="1235"/>
        <v>0</v>
      </c>
      <c r="BX163" s="737">
        <f t="shared" si="1235"/>
        <v>0</v>
      </c>
      <c r="BY163" s="738">
        <f t="shared" si="1099"/>
        <v>0</v>
      </c>
      <c r="BZ163" s="817">
        <f t="shared" si="1100"/>
        <v>0</v>
      </c>
      <c r="CA163" s="740">
        <f t="shared" si="1101"/>
        <v>0</v>
      </c>
      <c r="CB163" s="741">
        <f t="shared" si="1102"/>
        <v>0</v>
      </c>
      <c r="CC163" s="742">
        <f t="shared" si="1103"/>
        <v>0</v>
      </c>
      <c r="CD163" s="741">
        <f t="shared" si="1102"/>
        <v>0</v>
      </c>
      <c r="CE163" s="742">
        <f t="shared" si="1104"/>
        <v>0</v>
      </c>
      <c r="CF163" s="741">
        <f t="shared" si="1105"/>
        <v>0</v>
      </c>
      <c r="CG163" s="742">
        <f t="shared" si="1106"/>
        <v>0</v>
      </c>
      <c r="CH163" s="741">
        <f t="shared" si="1107"/>
        <v>0</v>
      </c>
      <c r="CI163" s="742">
        <f t="shared" si="1108"/>
        <v>0</v>
      </c>
      <c r="CJ163" s="741">
        <f t="shared" si="1109"/>
        <v>0</v>
      </c>
      <c r="CK163" s="742">
        <f t="shared" si="1110"/>
        <v>0</v>
      </c>
      <c r="CL163" s="741">
        <f t="shared" si="1111"/>
        <v>0</v>
      </c>
      <c r="CM163" s="742">
        <f t="shared" si="1112"/>
        <v>0</v>
      </c>
      <c r="CN163" s="741">
        <f t="shared" si="1113"/>
        <v>0</v>
      </c>
      <c r="CO163" s="742">
        <f t="shared" si="1114"/>
        <v>0</v>
      </c>
      <c r="CP163" s="741">
        <f t="shared" si="1115"/>
        <v>0</v>
      </c>
      <c r="CQ163" s="742">
        <f t="shared" si="1116"/>
        <v>0</v>
      </c>
      <c r="CR163" s="741">
        <f t="shared" si="1117"/>
        <v>0</v>
      </c>
      <c r="CS163" s="742">
        <f t="shared" si="1118"/>
        <v>0</v>
      </c>
      <c r="CT163" s="741">
        <f t="shared" si="1119"/>
        <v>0</v>
      </c>
      <c r="CU163" s="743">
        <f t="shared" si="1229"/>
        <v>0</v>
      </c>
      <c r="CV163" s="744">
        <f t="shared" si="1121"/>
        <v>0</v>
      </c>
      <c r="CW163" s="745">
        <v>12</v>
      </c>
      <c r="CX163" s="746">
        <f t="shared" si="1122"/>
        <v>0</v>
      </c>
      <c r="CY163" s="747"/>
      <c r="CZ163" s="741"/>
      <c r="DA163" s="746">
        <f t="shared" si="1123"/>
        <v>0</v>
      </c>
      <c r="DB163" s="746">
        <f t="shared" si="1124"/>
        <v>0</v>
      </c>
      <c r="DC163" s="746">
        <f t="shared" si="1125"/>
        <v>0</v>
      </c>
      <c r="DE163" s="1045"/>
      <c r="DF163" s="752"/>
      <c r="DG163" s="737">
        <f t="shared" si="1236"/>
        <v>0</v>
      </c>
      <c r="DH163" s="737">
        <f t="shared" si="1236"/>
        <v>0</v>
      </c>
      <c r="DI163" s="738">
        <f t="shared" si="1126"/>
        <v>0</v>
      </c>
      <c r="DJ163" s="817">
        <f t="shared" si="1127"/>
        <v>0</v>
      </c>
      <c r="DK163" s="740">
        <f t="shared" si="1128"/>
        <v>0</v>
      </c>
      <c r="DL163" s="741">
        <f t="shared" si="1129"/>
        <v>0</v>
      </c>
      <c r="DM163" s="742">
        <f t="shared" si="1130"/>
        <v>0</v>
      </c>
      <c r="DN163" s="741">
        <f t="shared" si="1129"/>
        <v>0</v>
      </c>
      <c r="DO163" s="742">
        <f t="shared" si="1131"/>
        <v>0</v>
      </c>
      <c r="DP163" s="741">
        <f t="shared" si="1132"/>
        <v>0</v>
      </c>
      <c r="DQ163" s="742">
        <f t="shared" si="1133"/>
        <v>0</v>
      </c>
      <c r="DR163" s="741">
        <f t="shared" si="1134"/>
        <v>0</v>
      </c>
      <c r="DS163" s="742">
        <f t="shared" si="1135"/>
        <v>0</v>
      </c>
      <c r="DT163" s="741">
        <f t="shared" si="1136"/>
        <v>0</v>
      </c>
      <c r="DU163" s="742">
        <f t="shared" si="1137"/>
        <v>0</v>
      </c>
      <c r="DV163" s="741">
        <f t="shared" si="1138"/>
        <v>0</v>
      </c>
      <c r="DW163" s="742">
        <f t="shared" si="1139"/>
        <v>0</v>
      </c>
      <c r="DX163" s="741">
        <f t="shared" si="1140"/>
        <v>0</v>
      </c>
      <c r="DY163" s="742">
        <f t="shared" si="1141"/>
        <v>0</v>
      </c>
      <c r="DZ163" s="741">
        <f t="shared" si="1142"/>
        <v>0</v>
      </c>
      <c r="EA163" s="742">
        <f t="shared" si="1143"/>
        <v>0</v>
      </c>
      <c r="EB163" s="741">
        <f t="shared" si="1144"/>
        <v>0</v>
      </c>
      <c r="EC163" s="742">
        <f t="shared" si="1145"/>
        <v>0</v>
      </c>
      <c r="ED163" s="741">
        <f t="shared" si="1146"/>
        <v>0</v>
      </c>
      <c r="EE163" s="743">
        <f t="shared" si="1230"/>
        <v>0</v>
      </c>
      <c r="EF163" s="744">
        <f t="shared" si="1148"/>
        <v>0</v>
      </c>
      <c r="EG163" s="745">
        <v>12</v>
      </c>
      <c r="EH163" s="746">
        <f t="shared" si="1149"/>
        <v>0</v>
      </c>
      <c r="EI163" s="747"/>
      <c r="EJ163" s="741"/>
      <c r="EK163" s="746">
        <f t="shared" si="1150"/>
        <v>0</v>
      </c>
      <c r="EL163" s="746">
        <f t="shared" si="1151"/>
        <v>0</v>
      </c>
      <c r="EM163" s="746">
        <f t="shared" si="1152"/>
        <v>0</v>
      </c>
      <c r="EO163" s="1045"/>
      <c r="EP163" s="752"/>
      <c r="EQ163" s="737">
        <f t="shared" si="1237"/>
        <v>0</v>
      </c>
      <c r="ER163" s="737">
        <f t="shared" si="1237"/>
        <v>0</v>
      </c>
      <c r="ES163" s="738">
        <f t="shared" si="1153"/>
        <v>0</v>
      </c>
      <c r="ET163" s="817">
        <f t="shared" si="1154"/>
        <v>0</v>
      </c>
      <c r="EU163" s="740">
        <f t="shared" si="1155"/>
        <v>0</v>
      </c>
      <c r="EV163" s="741">
        <f t="shared" si="1156"/>
        <v>0</v>
      </c>
      <c r="EW163" s="742">
        <f t="shared" si="1157"/>
        <v>0</v>
      </c>
      <c r="EX163" s="741">
        <f t="shared" si="1156"/>
        <v>0</v>
      </c>
      <c r="EY163" s="742">
        <f t="shared" si="1158"/>
        <v>0</v>
      </c>
      <c r="EZ163" s="741">
        <f t="shared" si="1159"/>
        <v>0</v>
      </c>
      <c r="FA163" s="742">
        <f t="shared" si="1160"/>
        <v>0</v>
      </c>
      <c r="FB163" s="741">
        <f t="shared" si="1161"/>
        <v>0</v>
      </c>
      <c r="FC163" s="742">
        <f t="shared" si="1162"/>
        <v>0</v>
      </c>
      <c r="FD163" s="741">
        <f t="shared" si="1163"/>
        <v>0</v>
      </c>
      <c r="FE163" s="742">
        <f t="shared" si="1164"/>
        <v>0</v>
      </c>
      <c r="FF163" s="741">
        <f t="shared" si="1165"/>
        <v>0</v>
      </c>
      <c r="FG163" s="742">
        <f t="shared" si="1166"/>
        <v>0</v>
      </c>
      <c r="FH163" s="741">
        <f t="shared" si="1167"/>
        <v>0</v>
      </c>
      <c r="FI163" s="742">
        <f t="shared" si="1168"/>
        <v>0</v>
      </c>
      <c r="FJ163" s="741">
        <f t="shared" si="1169"/>
        <v>0</v>
      </c>
      <c r="FK163" s="742">
        <f t="shared" si="1170"/>
        <v>0</v>
      </c>
      <c r="FL163" s="741">
        <f t="shared" si="1171"/>
        <v>0</v>
      </c>
      <c r="FM163" s="742">
        <f t="shared" si="1172"/>
        <v>0</v>
      </c>
      <c r="FN163" s="741">
        <f t="shared" si="1173"/>
        <v>0</v>
      </c>
      <c r="FO163" s="743">
        <f t="shared" si="1231"/>
        <v>0</v>
      </c>
      <c r="FP163" s="744">
        <f t="shared" si="1175"/>
        <v>0</v>
      </c>
      <c r="FQ163" s="745">
        <v>12</v>
      </c>
      <c r="FR163" s="746">
        <f t="shared" si="1176"/>
        <v>0</v>
      </c>
      <c r="FS163" s="747"/>
      <c r="FT163" s="741"/>
      <c r="FU163" s="746">
        <f t="shared" si="1177"/>
        <v>0</v>
      </c>
      <c r="FV163" s="746">
        <f t="shared" si="1178"/>
        <v>0</v>
      </c>
      <c r="FW163" s="746">
        <f t="shared" si="1179"/>
        <v>0</v>
      </c>
      <c r="FY163" s="1045"/>
      <c r="FZ163" s="752"/>
      <c r="GA163" s="737">
        <f t="shared" si="1238"/>
        <v>0</v>
      </c>
      <c r="GB163" s="737">
        <f t="shared" si="1238"/>
        <v>0</v>
      </c>
      <c r="GC163" s="738">
        <f t="shared" si="1180"/>
        <v>0</v>
      </c>
      <c r="GD163" s="743">
        <f t="shared" si="1181"/>
        <v>0</v>
      </c>
      <c r="GE163" s="743"/>
      <c r="GF163" s="737">
        <f t="shared" si="1182"/>
        <v>0</v>
      </c>
      <c r="GG163" s="743"/>
      <c r="GH163" s="737">
        <f t="shared" si="1183"/>
        <v>0</v>
      </c>
      <c r="GI163" s="743"/>
      <c r="GJ163" s="737">
        <f t="shared" si="1184"/>
        <v>0</v>
      </c>
      <c r="GK163" s="743"/>
      <c r="GL163" s="737">
        <f t="shared" si="1185"/>
        <v>0</v>
      </c>
      <c r="GM163" s="743"/>
      <c r="GN163" s="737">
        <f t="shared" si="1186"/>
        <v>0</v>
      </c>
      <c r="GO163" s="743"/>
      <c r="GP163" s="737">
        <f t="shared" si="1187"/>
        <v>0</v>
      </c>
      <c r="GQ163" s="743"/>
      <c r="GR163" s="737">
        <f t="shared" si="1188"/>
        <v>0</v>
      </c>
      <c r="GS163" s="743"/>
      <c r="GT163" s="737">
        <f t="shared" si="1189"/>
        <v>0</v>
      </c>
      <c r="GU163" s="743"/>
      <c r="GV163" s="737">
        <f t="shared" si="1190"/>
        <v>0</v>
      </c>
      <c r="GW163" s="743"/>
      <c r="GX163" s="737">
        <f t="shared" si="1191"/>
        <v>0</v>
      </c>
      <c r="GY163" s="743">
        <f t="shared" si="1191"/>
        <v>0</v>
      </c>
      <c r="GZ163" s="744">
        <f t="shared" si="1192"/>
        <v>0</v>
      </c>
      <c r="HA163" s="745">
        <v>12</v>
      </c>
      <c r="HB163" s="746">
        <f t="shared" si="1193"/>
        <v>0</v>
      </c>
      <c r="HC163" s="737">
        <f t="shared" si="1194"/>
        <v>0</v>
      </c>
      <c r="HD163" s="737">
        <f t="shared" si="1194"/>
        <v>0</v>
      </c>
      <c r="HE163" s="746">
        <f t="shared" si="1195"/>
        <v>0</v>
      </c>
      <c r="HF163" s="746">
        <f t="shared" si="1196"/>
        <v>0</v>
      </c>
      <c r="HG163" s="746">
        <f t="shared" si="1197"/>
        <v>0</v>
      </c>
    </row>
    <row r="164" spans="1:225" hidden="1" x14ac:dyDescent="0.25">
      <c r="A164" s="1041" t="s">
        <v>867</v>
      </c>
      <c r="B164" s="1042"/>
      <c r="C164" s="784">
        <f>SUM(C97:C163)</f>
        <v>149.61000000000001</v>
      </c>
      <c r="D164" s="785" t="s">
        <v>492</v>
      </c>
      <c r="E164" s="786" t="s">
        <v>492</v>
      </c>
      <c r="F164" s="784">
        <f t="shared" ref="F164:AB164" si="1244">SUM(F97:F163)</f>
        <v>1643954.52</v>
      </c>
      <c r="G164" s="787"/>
      <c r="H164" s="784">
        <f t="shared" si="1244"/>
        <v>232789.34</v>
      </c>
      <c r="I164" s="788"/>
      <c r="J164" s="784">
        <f t="shared" si="1244"/>
        <v>0</v>
      </c>
      <c r="K164" s="788"/>
      <c r="L164" s="784">
        <f t="shared" si="1244"/>
        <v>8363.92</v>
      </c>
      <c r="M164" s="788"/>
      <c r="N164" s="784">
        <f t="shared" si="1244"/>
        <v>22998.68</v>
      </c>
      <c r="O164" s="788"/>
      <c r="P164" s="784">
        <f t="shared" si="1244"/>
        <v>0</v>
      </c>
      <c r="Q164" s="788"/>
      <c r="R164" s="784">
        <f t="shared" si="1244"/>
        <v>298677.82</v>
      </c>
      <c r="S164" s="788"/>
      <c r="T164" s="784">
        <f t="shared" si="1244"/>
        <v>301947.2</v>
      </c>
      <c r="U164" s="788"/>
      <c r="V164" s="784">
        <f t="shared" si="1244"/>
        <v>3633.1</v>
      </c>
      <c r="W164" s="788"/>
      <c r="X164" s="784">
        <f t="shared" si="1244"/>
        <v>0</v>
      </c>
      <c r="Y164" s="788"/>
      <c r="Z164" s="784">
        <f t="shared" si="1244"/>
        <v>0</v>
      </c>
      <c r="AA164" s="784">
        <f t="shared" si="1244"/>
        <v>392574.5</v>
      </c>
      <c r="AB164" s="784">
        <f t="shared" si="1244"/>
        <v>2904939.08</v>
      </c>
      <c r="AC164" s="784"/>
      <c r="AD164" s="784">
        <f t="shared" ref="AD164:AI164" si="1245">SUM(AD97:AD163)</f>
        <v>34859268.960000001</v>
      </c>
      <c r="AE164" s="784">
        <f t="shared" si="1245"/>
        <v>72702.720000000001</v>
      </c>
      <c r="AF164" s="784">
        <f t="shared" si="1245"/>
        <v>374029.92</v>
      </c>
      <c r="AG164" s="784">
        <f t="shared" si="1245"/>
        <v>35306001.600000001</v>
      </c>
      <c r="AH164" s="784">
        <f t="shared" si="1245"/>
        <v>10662412.51</v>
      </c>
      <c r="AI164" s="784">
        <f t="shared" si="1245"/>
        <v>45968414.109999999</v>
      </c>
      <c r="AJ164" s="750"/>
      <c r="AK164" s="789"/>
      <c r="AL164" s="789"/>
      <c r="AM164" s="784">
        <f>SUM(AM97:AM163)</f>
        <v>108.56</v>
      </c>
      <c r="AN164" s="785" t="s">
        <v>492</v>
      </c>
      <c r="AO164" s="786" t="s">
        <v>492</v>
      </c>
      <c r="AP164" s="784">
        <f t="shared" ref="AP164" si="1246">SUM(AP97:AP163)</f>
        <v>1240695.1000000001</v>
      </c>
      <c r="AQ164" s="784"/>
      <c r="AR164" s="784">
        <f t="shared" ref="AR164:BL164" si="1247">SUM(AR97:AR163)</f>
        <v>176784.64000000001</v>
      </c>
      <c r="AS164" s="784"/>
      <c r="AT164" s="784">
        <f t="shared" si="1247"/>
        <v>6706.44</v>
      </c>
      <c r="AU164" s="784"/>
      <c r="AV164" s="784">
        <f t="shared" si="1247"/>
        <v>12898.1</v>
      </c>
      <c r="AW164" s="784"/>
      <c r="AX164" s="784">
        <f t="shared" si="1247"/>
        <v>9498.67</v>
      </c>
      <c r="AY164" s="784"/>
      <c r="AZ164" s="784">
        <f t="shared" si="1247"/>
        <v>0</v>
      </c>
      <c r="BA164" s="784"/>
      <c r="BB164" s="784">
        <f t="shared" si="1247"/>
        <v>195398.56</v>
      </c>
      <c r="BC164" s="784"/>
      <c r="BD164" s="784">
        <f t="shared" si="1247"/>
        <v>188465.67</v>
      </c>
      <c r="BE164" s="784"/>
      <c r="BF164" s="784">
        <f t="shared" si="1247"/>
        <v>5289.21</v>
      </c>
      <c r="BG164" s="784"/>
      <c r="BH164" s="784">
        <f t="shared" si="1247"/>
        <v>0</v>
      </c>
      <c r="BI164" s="784"/>
      <c r="BJ164" s="784">
        <f t="shared" si="1247"/>
        <v>0</v>
      </c>
      <c r="BK164" s="784">
        <f t="shared" si="1247"/>
        <v>222123.91</v>
      </c>
      <c r="BL164" s="784">
        <f t="shared" si="1247"/>
        <v>2057860.3</v>
      </c>
      <c r="BM164" s="784"/>
      <c r="BN164" s="784">
        <f t="shared" ref="BN164:BS164" si="1248">SUM(BN97:BN163)</f>
        <v>24694323.600000001</v>
      </c>
      <c r="BO164" s="784">
        <f t="shared" si="1248"/>
        <v>68704.070000000007</v>
      </c>
      <c r="BP164" s="784">
        <f t="shared" si="1248"/>
        <v>248106.52</v>
      </c>
      <c r="BQ164" s="784">
        <f t="shared" si="1248"/>
        <v>25011134.190000001</v>
      </c>
      <c r="BR164" s="784">
        <f t="shared" si="1248"/>
        <v>7553362.5499999998</v>
      </c>
      <c r="BS164" s="784">
        <f t="shared" si="1248"/>
        <v>32564496.739999998</v>
      </c>
      <c r="BU164" s="789"/>
      <c r="BV164" s="789"/>
      <c r="BW164" s="784">
        <f>SUM(BW97:BW163)</f>
        <v>116.46</v>
      </c>
      <c r="BX164" s="785" t="s">
        <v>492</v>
      </c>
      <c r="BY164" s="786" t="s">
        <v>492</v>
      </c>
      <c r="BZ164" s="784">
        <f t="shared" ref="BZ164" si="1249">SUM(BZ97:BZ163)</f>
        <v>1151645.72</v>
      </c>
      <c r="CA164" s="784"/>
      <c r="CB164" s="784">
        <f t="shared" ref="CB164:CV164" si="1250">SUM(CB97:CB163)</f>
        <v>113432.22</v>
      </c>
      <c r="CC164" s="784"/>
      <c r="CD164" s="784">
        <f t="shared" si="1250"/>
        <v>0</v>
      </c>
      <c r="CE164" s="784"/>
      <c r="CF164" s="784">
        <f t="shared" si="1250"/>
        <v>0</v>
      </c>
      <c r="CG164" s="784"/>
      <c r="CH164" s="784">
        <f t="shared" si="1250"/>
        <v>54909.84</v>
      </c>
      <c r="CI164" s="784"/>
      <c r="CJ164" s="784">
        <f t="shared" si="1250"/>
        <v>0</v>
      </c>
      <c r="CK164" s="784"/>
      <c r="CL164" s="784">
        <f t="shared" si="1250"/>
        <v>35894.400000000001</v>
      </c>
      <c r="CM164" s="784"/>
      <c r="CN164" s="784">
        <f t="shared" si="1250"/>
        <v>141832.76</v>
      </c>
      <c r="CO164" s="784"/>
      <c r="CP164" s="784">
        <f t="shared" si="1250"/>
        <v>11819.98</v>
      </c>
      <c r="CQ164" s="784"/>
      <c r="CR164" s="784">
        <f t="shared" si="1250"/>
        <v>0</v>
      </c>
      <c r="CS164" s="784"/>
      <c r="CT164" s="784">
        <f t="shared" si="1250"/>
        <v>0</v>
      </c>
      <c r="CU164" s="784">
        <f t="shared" si="1250"/>
        <v>522167.27</v>
      </c>
      <c r="CV164" s="784">
        <f t="shared" si="1250"/>
        <v>2031702.19</v>
      </c>
      <c r="CW164" s="784"/>
      <c r="CX164" s="784">
        <f t="shared" ref="CX164:DC164" si="1251">SUM(CX97:CX163)</f>
        <v>24380426.280000001</v>
      </c>
      <c r="CY164" s="784">
        <f t="shared" si="1251"/>
        <v>302928</v>
      </c>
      <c r="CZ164" s="784">
        <f t="shared" si="1251"/>
        <v>510395</v>
      </c>
      <c r="DA164" s="784">
        <f t="shared" si="1251"/>
        <v>25193749.280000001</v>
      </c>
      <c r="DB164" s="784">
        <f t="shared" si="1251"/>
        <v>7608512.3200000003</v>
      </c>
      <c r="DC164" s="784">
        <f t="shared" si="1251"/>
        <v>32802261.600000001</v>
      </c>
      <c r="DE164" s="789"/>
      <c r="DF164" s="789"/>
      <c r="DG164" s="784">
        <f>SUM(DG97:DG163)</f>
        <v>37.24</v>
      </c>
      <c r="DH164" s="785" t="s">
        <v>492</v>
      </c>
      <c r="DI164" s="786" t="s">
        <v>492</v>
      </c>
      <c r="DJ164" s="784">
        <f t="shared" ref="DJ164" si="1252">SUM(DJ97:DJ163)</f>
        <v>419325.48</v>
      </c>
      <c r="DK164" s="784"/>
      <c r="DL164" s="784">
        <f t="shared" ref="DL164:EF164" si="1253">SUM(DL97:DL163)</f>
        <v>44216.92</v>
      </c>
      <c r="DM164" s="784"/>
      <c r="DN164" s="784">
        <f t="shared" si="1253"/>
        <v>0</v>
      </c>
      <c r="DO164" s="784"/>
      <c r="DP164" s="784">
        <f t="shared" si="1253"/>
        <v>0</v>
      </c>
      <c r="DQ164" s="784"/>
      <c r="DR164" s="784">
        <f t="shared" si="1253"/>
        <v>1582.4</v>
      </c>
      <c r="DS164" s="784"/>
      <c r="DT164" s="784">
        <f t="shared" si="1253"/>
        <v>0</v>
      </c>
      <c r="DU164" s="784"/>
      <c r="DV164" s="784">
        <f t="shared" si="1253"/>
        <v>23683.919999999998</v>
      </c>
      <c r="DW164" s="784"/>
      <c r="DX164" s="784">
        <f t="shared" si="1253"/>
        <v>69020.75</v>
      </c>
      <c r="DY164" s="784"/>
      <c r="DZ164" s="784">
        <f t="shared" si="1253"/>
        <v>0</v>
      </c>
      <c r="EA164" s="784"/>
      <c r="EB164" s="784">
        <f t="shared" si="1253"/>
        <v>0</v>
      </c>
      <c r="EC164" s="784"/>
      <c r="ED164" s="784">
        <f t="shared" si="1253"/>
        <v>0</v>
      </c>
      <c r="EE164" s="784">
        <f t="shared" si="1253"/>
        <v>129912.05</v>
      </c>
      <c r="EF164" s="784">
        <f t="shared" si="1253"/>
        <v>687741.52</v>
      </c>
      <c r="EG164" s="784"/>
      <c r="EH164" s="784">
        <f t="shared" ref="EH164:EM164" si="1254">SUM(EH97:EH163)</f>
        <v>8252898.2400000002</v>
      </c>
      <c r="EI164" s="784">
        <f t="shared" si="1254"/>
        <v>84819.839999999997</v>
      </c>
      <c r="EJ164" s="784">
        <f t="shared" si="1254"/>
        <v>155845.79999999999</v>
      </c>
      <c r="EK164" s="784">
        <f t="shared" si="1254"/>
        <v>8493563.8800000008</v>
      </c>
      <c r="EL164" s="784">
        <f t="shared" si="1254"/>
        <v>2565056.31</v>
      </c>
      <c r="EM164" s="784">
        <f t="shared" si="1254"/>
        <v>11058620.189999999</v>
      </c>
      <c r="EO164" s="789"/>
      <c r="EP164" s="789"/>
      <c r="EQ164" s="784">
        <f>SUM(EQ97:EQ163)</f>
        <v>16.5</v>
      </c>
      <c r="ER164" s="785" t="s">
        <v>492</v>
      </c>
      <c r="ES164" s="786" t="s">
        <v>492</v>
      </c>
      <c r="ET164" s="784">
        <f t="shared" ref="ET164" si="1255">SUM(ET97:ET163)</f>
        <v>207433.5</v>
      </c>
      <c r="EU164" s="784"/>
      <c r="EV164" s="784">
        <f t="shared" ref="EV164:FP164" si="1256">SUM(EV97:EV163)</f>
        <v>21427.27</v>
      </c>
      <c r="EW164" s="784"/>
      <c r="EX164" s="784">
        <f t="shared" si="1256"/>
        <v>0</v>
      </c>
      <c r="EY164" s="784"/>
      <c r="EZ164" s="784">
        <f t="shared" si="1256"/>
        <v>0</v>
      </c>
      <c r="FA164" s="784"/>
      <c r="FB164" s="784">
        <f t="shared" si="1256"/>
        <v>0</v>
      </c>
      <c r="FC164" s="784"/>
      <c r="FD164" s="784">
        <f t="shared" si="1256"/>
        <v>0</v>
      </c>
      <c r="FE164" s="784"/>
      <c r="FF164" s="784">
        <f t="shared" si="1256"/>
        <v>50598.239999999998</v>
      </c>
      <c r="FG164" s="784"/>
      <c r="FH164" s="784">
        <f t="shared" si="1256"/>
        <v>24857.52</v>
      </c>
      <c r="FI164" s="784"/>
      <c r="FJ164" s="784">
        <f t="shared" si="1256"/>
        <v>1372.29</v>
      </c>
      <c r="FK164" s="784"/>
      <c r="FL164" s="784">
        <f t="shared" si="1256"/>
        <v>0</v>
      </c>
      <c r="FM164" s="784"/>
      <c r="FN164" s="784">
        <f t="shared" si="1256"/>
        <v>0</v>
      </c>
      <c r="FO164" s="784">
        <f t="shared" si="1256"/>
        <v>15367.3</v>
      </c>
      <c r="FP164" s="784">
        <f t="shared" si="1256"/>
        <v>321056.12</v>
      </c>
      <c r="FQ164" s="784"/>
      <c r="FR164" s="784">
        <f t="shared" ref="FR164:FW164" si="1257">SUM(FR97:FR163)</f>
        <v>3852673.44</v>
      </c>
      <c r="FS164" s="784">
        <f t="shared" si="1257"/>
        <v>0</v>
      </c>
      <c r="FT164" s="784">
        <f t="shared" si="1257"/>
        <v>15584.58</v>
      </c>
      <c r="FU164" s="784">
        <f t="shared" si="1257"/>
        <v>3868258.02</v>
      </c>
      <c r="FV164" s="784">
        <f t="shared" si="1257"/>
        <v>1168213.93</v>
      </c>
      <c r="FW164" s="784">
        <f t="shared" si="1257"/>
        <v>5036471.95</v>
      </c>
      <c r="FY164" s="789"/>
      <c r="FZ164" s="789"/>
      <c r="GA164" s="784">
        <f>SUM(GA97:GA163)</f>
        <v>428.37</v>
      </c>
      <c r="GB164" s="785" t="s">
        <v>492</v>
      </c>
      <c r="GC164" s="786" t="s">
        <v>492</v>
      </c>
      <c r="GD164" s="790">
        <f t="shared" ref="GD164" si="1258">SUM(GD97:GD163)</f>
        <v>4663054.32</v>
      </c>
      <c r="GE164" s="790"/>
      <c r="GF164" s="784">
        <f t="shared" ref="GF164" si="1259">SUM(GF97:GF163)</f>
        <v>588650.39</v>
      </c>
      <c r="GG164" s="790"/>
      <c r="GH164" s="784">
        <f t="shared" ref="GH164" si="1260">SUM(GH97:GH163)</f>
        <v>6706.44</v>
      </c>
      <c r="GI164" s="790"/>
      <c r="GJ164" s="784">
        <f t="shared" ref="GJ164" si="1261">SUM(GJ97:GJ163)</f>
        <v>21262.02</v>
      </c>
      <c r="GK164" s="790"/>
      <c r="GL164" s="784">
        <f t="shared" ref="GL164" si="1262">SUM(GL97:GL163)</f>
        <v>88989.59</v>
      </c>
      <c r="GM164" s="790"/>
      <c r="GN164" s="784">
        <f t="shared" ref="GN164" si="1263">SUM(GN97:GN163)</f>
        <v>0</v>
      </c>
      <c r="GO164" s="790"/>
      <c r="GP164" s="784">
        <f t="shared" ref="GP164" si="1264">SUM(GP97:GP163)</f>
        <v>604252.93999999994</v>
      </c>
      <c r="GQ164" s="790"/>
      <c r="GR164" s="784">
        <f t="shared" ref="GR164" si="1265">SUM(GR97:GR163)</f>
        <v>726123.9</v>
      </c>
      <c r="GS164" s="790"/>
      <c r="GT164" s="784">
        <f t="shared" ref="GT164" si="1266">SUM(GT97:GT163)</f>
        <v>22114.58</v>
      </c>
      <c r="GU164" s="790"/>
      <c r="GV164" s="784">
        <f t="shared" ref="GV164" si="1267">SUM(GV97:GV163)</f>
        <v>0</v>
      </c>
      <c r="GW164" s="790"/>
      <c r="GX164" s="784">
        <f t="shared" ref="GX164:GZ164" si="1268">SUM(GX97:GX163)</f>
        <v>0</v>
      </c>
      <c r="GY164" s="784">
        <f t="shared" si="1268"/>
        <v>1282145.03</v>
      </c>
      <c r="GZ164" s="784">
        <f t="shared" si="1268"/>
        <v>8003299.21</v>
      </c>
      <c r="HA164" s="784"/>
      <c r="HB164" s="784">
        <f t="shared" ref="HB164:HG164" si="1269">SUM(HB97:HB163)</f>
        <v>96039590.519999996</v>
      </c>
      <c r="HC164" s="784">
        <f t="shared" si="1269"/>
        <v>529154.63</v>
      </c>
      <c r="HD164" s="784">
        <f t="shared" si="1269"/>
        <v>1303961.82</v>
      </c>
      <c r="HE164" s="784">
        <f t="shared" si="1269"/>
        <v>97872706.969999999</v>
      </c>
      <c r="HF164" s="784">
        <f t="shared" si="1269"/>
        <v>29557557.550000001</v>
      </c>
      <c r="HG164" s="784">
        <f t="shared" si="1269"/>
        <v>127430264.52</v>
      </c>
      <c r="HP164" s="750">
        <f>AI164+BS164+DC164+EM164+FW164</f>
        <v>127430264.59</v>
      </c>
      <c r="HQ164" s="750">
        <f>HP164-HG164</f>
        <v>7.0000000000000007E-2</v>
      </c>
    </row>
    <row r="165" spans="1:225" ht="15" hidden="1" customHeight="1" x14ac:dyDescent="0.25">
      <c r="A165" s="1041" t="s">
        <v>868</v>
      </c>
      <c r="B165" s="1042"/>
      <c r="C165" s="784"/>
      <c r="D165" s="785"/>
      <c r="E165" s="786"/>
      <c r="F165" s="784"/>
      <c r="G165" s="787"/>
      <c r="H165" s="784"/>
      <c r="I165" s="788"/>
      <c r="J165" s="784"/>
      <c r="K165" s="788"/>
      <c r="L165" s="784"/>
      <c r="M165" s="788"/>
      <c r="N165" s="784"/>
      <c r="O165" s="788"/>
      <c r="P165" s="784"/>
      <c r="Q165" s="788"/>
      <c r="R165" s="784"/>
      <c r="S165" s="788"/>
      <c r="T165" s="784"/>
      <c r="U165" s="788"/>
      <c r="V165" s="784"/>
      <c r="W165" s="788"/>
      <c r="X165" s="784"/>
      <c r="Y165" s="788"/>
      <c r="Z165" s="784"/>
      <c r="AA165" s="784"/>
      <c r="AB165" s="784"/>
      <c r="AC165" s="784"/>
      <c r="AD165" s="784"/>
      <c r="AE165" s="784"/>
      <c r="AF165" s="784"/>
      <c r="AG165" s="787">
        <f>AG164/1000</f>
        <v>35306</v>
      </c>
      <c r="AH165" s="787">
        <f>AH164/1000</f>
        <v>10662.4</v>
      </c>
      <c r="AI165" s="787">
        <f>AG165+AH165</f>
        <v>45968.4</v>
      </c>
      <c r="AJ165" s="750"/>
      <c r="AK165" s="1041" t="s">
        <v>868</v>
      </c>
      <c r="AL165" s="1042"/>
      <c r="AM165" s="784"/>
      <c r="AN165" s="785"/>
      <c r="AO165" s="786"/>
      <c r="AP165" s="784"/>
      <c r="AQ165" s="784"/>
      <c r="AR165" s="784"/>
      <c r="AS165" s="784"/>
      <c r="AT165" s="784"/>
      <c r="AU165" s="784"/>
      <c r="AV165" s="784"/>
      <c r="AW165" s="784"/>
      <c r="AX165" s="784"/>
      <c r="AY165" s="784"/>
      <c r="AZ165" s="784"/>
      <c r="BA165" s="784"/>
      <c r="BB165" s="784"/>
      <c r="BC165" s="784"/>
      <c r="BD165" s="784"/>
      <c r="BE165" s="784"/>
      <c r="BF165" s="784"/>
      <c r="BG165" s="784"/>
      <c r="BH165" s="784"/>
      <c r="BI165" s="784"/>
      <c r="BJ165" s="784"/>
      <c r="BK165" s="784"/>
      <c r="BL165" s="784"/>
      <c r="BM165" s="784"/>
      <c r="BN165" s="784"/>
      <c r="BO165" s="784"/>
      <c r="BP165" s="784"/>
      <c r="BQ165" s="787">
        <f>BQ164/1000</f>
        <v>25011.1</v>
      </c>
      <c r="BR165" s="787">
        <f>BR164/1000</f>
        <v>7553.4</v>
      </c>
      <c r="BS165" s="787">
        <f>BQ165+BR165</f>
        <v>32564.5</v>
      </c>
      <c r="BU165" s="1041" t="s">
        <v>868</v>
      </c>
      <c r="BV165" s="1042"/>
      <c r="BW165" s="784"/>
      <c r="BX165" s="785"/>
      <c r="BY165" s="786"/>
      <c r="BZ165" s="784"/>
      <c r="CA165" s="784"/>
      <c r="CB165" s="784"/>
      <c r="CC165" s="784"/>
      <c r="CD165" s="784"/>
      <c r="CE165" s="784"/>
      <c r="CF165" s="784"/>
      <c r="CG165" s="784"/>
      <c r="CH165" s="784"/>
      <c r="CI165" s="784"/>
      <c r="CJ165" s="784"/>
      <c r="CK165" s="784"/>
      <c r="CL165" s="784"/>
      <c r="CM165" s="784"/>
      <c r="CN165" s="784"/>
      <c r="CO165" s="784"/>
      <c r="CP165" s="784"/>
      <c r="CQ165" s="784"/>
      <c r="CR165" s="784"/>
      <c r="CS165" s="784"/>
      <c r="CT165" s="784"/>
      <c r="CU165" s="784"/>
      <c r="CV165" s="784"/>
      <c r="CW165" s="784"/>
      <c r="CX165" s="784"/>
      <c r="CY165" s="784"/>
      <c r="CZ165" s="784"/>
      <c r="DA165" s="787">
        <f>DA164/1000</f>
        <v>25193.7</v>
      </c>
      <c r="DB165" s="787">
        <f>DB164/1000</f>
        <v>7608.5</v>
      </c>
      <c r="DC165" s="787">
        <f>DA165+DB165</f>
        <v>32802.199999999997</v>
      </c>
      <c r="DE165" s="1041" t="s">
        <v>868</v>
      </c>
      <c r="DF165" s="1042"/>
      <c r="DG165" s="784"/>
      <c r="DH165" s="785"/>
      <c r="DI165" s="786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7">
        <f>EK164/1000</f>
        <v>8493.6</v>
      </c>
      <c r="EL165" s="787">
        <f>EL164/1000</f>
        <v>2565.1</v>
      </c>
      <c r="EM165" s="787">
        <f>EK165+EL165</f>
        <v>11058.7</v>
      </c>
      <c r="EO165" s="1041" t="s">
        <v>868</v>
      </c>
      <c r="EP165" s="1042"/>
      <c r="EQ165" s="784"/>
      <c r="ER165" s="785"/>
      <c r="ES165" s="786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  <c r="FS165" s="784"/>
      <c r="FT165" s="784"/>
      <c r="FU165" s="787">
        <f>FU164/1000</f>
        <v>3868.3</v>
      </c>
      <c r="FV165" s="787">
        <f>FV164/1000</f>
        <v>1168.2</v>
      </c>
      <c r="FW165" s="787">
        <f>FU165+FV165</f>
        <v>5036.5</v>
      </c>
      <c r="FY165" s="1041" t="s">
        <v>868</v>
      </c>
      <c r="FZ165" s="1042"/>
      <c r="GA165" s="784"/>
      <c r="GB165" s="785"/>
      <c r="GC165" s="786"/>
      <c r="GD165" s="784"/>
      <c r="GE165" s="784"/>
      <c r="GF165" s="784"/>
      <c r="GG165" s="784"/>
      <c r="GH165" s="784"/>
      <c r="GI165" s="784"/>
      <c r="GJ165" s="784"/>
      <c r="GK165" s="784"/>
      <c r="GL165" s="784"/>
      <c r="GM165" s="784"/>
      <c r="GN165" s="784"/>
      <c r="GO165" s="784"/>
      <c r="GP165" s="784"/>
      <c r="GQ165" s="784"/>
      <c r="GR165" s="784"/>
      <c r="GS165" s="784"/>
      <c r="GT165" s="784"/>
      <c r="GU165" s="784"/>
      <c r="GV165" s="784"/>
      <c r="GW165" s="784"/>
      <c r="GX165" s="784"/>
      <c r="GY165" s="784"/>
      <c r="GZ165" s="784"/>
      <c r="HA165" s="784"/>
      <c r="HB165" s="784"/>
      <c r="HC165" s="784"/>
      <c r="HD165" s="784"/>
      <c r="HE165" s="787">
        <f>HE164/1000</f>
        <v>97872.7</v>
      </c>
      <c r="HF165" s="787">
        <f>HF164/1000</f>
        <v>29557.599999999999</v>
      </c>
      <c r="HG165" s="787">
        <f>HE165+HF165</f>
        <v>127430.3</v>
      </c>
    </row>
    <row r="166" spans="1:225" ht="24" hidden="1" x14ac:dyDescent="0.25">
      <c r="A166" s="791" t="s">
        <v>528</v>
      </c>
      <c r="B166" s="792" t="s">
        <v>869</v>
      </c>
      <c r="C166" s="793">
        <f>SUM(C108:C115)</f>
        <v>94.61</v>
      </c>
      <c r="D166" s="794" t="s">
        <v>492</v>
      </c>
      <c r="E166" s="795" t="s">
        <v>492</v>
      </c>
      <c r="F166" s="796">
        <f>SUM(F108:F115)/1000</f>
        <v>1245.5999999999999</v>
      </c>
      <c r="G166" s="796"/>
      <c r="H166" s="796">
        <f t="shared" ref="H166:AB166" si="1270">SUM(H108:H115)/1000</f>
        <v>232.8</v>
      </c>
      <c r="I166" s="797"/>
      <c r="J166" s="796">
        <f t="shared" si="1270"/>
        <v>0</v>
      </c>
      <c r="K166" s="797"/>
      <c r="L166" s="796">
        <f t="shared" si="1270"/>
        <v>3.6</v>
      </c>
      <c r="M166" s="797"/>
      <c r="N166" s="796">
        <f t="shared" si="1270"/>
        <v>0</v>
      </c>
      <c r="O166" s="797"/>
      <c r="P166" s="796">
        <f t="shared" si="1270"/>
        <v>0</v>
      </c>
      <c r="Q166" s="797"/>
      <c r="R166" s="796">
        <f t="shared" si="1270"/>
        <v>0</v>
      </c>
      <c r="S166" s="797"/>
      <c r="T166" s="796">
        <f t="shared" si="1270"/>
        <v>249.1</v>
      </c>
      <c r="U166" s="797"/>
      <c r="V166" s="796">
        <f t="shared" si="1270"/>
        <v>3.6</v>
      </c>
      <c r="W166" s="797"/>
      <c r="X166" s="796">
        <f t="shared" si="1270"/>
        <v>0</v>
      </c>
      <c r="Y166" s="797"/>
      <c r="Z166" s="796">
        <f t="shared" si="1270"/>
        <v>0</v>
      </c>
      <c r="AA166" s="796">
        <f t="shared" si="1270"/>
        <v>0</v>
      </c>
      <c r="AB166" s="796">
        <f t="shared" si="1270"/>
        <v>1734.8</v>
      </c>
      <c r="AC166" s="796"/>
      <c r="AD166" s="796">
        <f t="shared" ref="AD166:AI166" si="1271">SUM(AD108:AD115)/1000</f>
        <v>20817.2</v>
      </c>
      <c r="AE166" s="796">
        <f t="shared" si="1271"/>
        <v>0</v>
      </c>
      <c r="AF166" s="796">
        <f t="shared" si="1271"/>
        <v>0</v>
      </c>
      <c r="AG166" s="796">
        <f t="shared" si="1271"/>
        <v>20817.2</v>
      </c>
      <c r="AH166" s="796">
        <f t="shared" si="1271"/>
        <v>6286.8</v>
      </c>
      <c r="AI166" s="796">
        <f t="shared" si="1271"/>
        <v>27104</v>
      </c>
      <c r="AK166" s="791" t="s">
        <v>528</v>
      </c>
      <c r="AL166" s="792" t="s">
        <v>869</v>
      </c>
      <c r="AM166" s="793">
        <f>SUM(AM108:AM115)</f>
        <v>71.64</v>
      </c>
      <c r="AN166" s="794" t="s">
        <v>492</v>
      </c>
      <c r="AO166" s="795" t="s">
        <v>492</v>
      </c>
      <c r="AP166" s="796">
        <f>SUM(AP108:AP115)/1000</f>
        <v>944</v>
      </c>
      <c r="AQ166" s="796"/>
      <c r="AR166" s="796">
        <f t="shared" ref="AR166:BL166" si="1272">SUM(AR108:AR115)/1000</f>
        <v>176.8</v>
      </c>
      <c r="AS166" s="796"/>
      <c r="AT166" s="796">
        <f t="shared" si="1272"/>
        <v>0</v>
      </c>
      <c r="AU166" s="796"/>
      <c r="AV166" s="796">
        <f t="shared" si="1272"/>
        <v>4.5</v>
      </c>
      <c r="AW166" s="796"/>
      <c r="AX166" s="796">
        <f t="shared" si="1272"/>
        <v>0</v>
      </c>
      <c r="AY166" s="796"/>
      <c r="AZ166" s="796">
        <f t="shared" si="1272"/>
        <v>0</v>
      </c>
      <c r="BA166" s="796"/>
      <c r="BB166" s="796">
        <f t="shared" si="1272"/>
        <v>0</v>
      </c>
      <c r="BC166" s="796"/>
      <c r="BD166" s="796">
        <f t="shared" si="1272"/>
        <v>148.4</v>
      </c>
      <c r="BE166" s="796"/>
      <c r="BF166" s="796">
        <f t="shared" si="1272"/>
        <v>3</v>
      </c>
      <c r="BG166" s="796"/>
      <c r="BH166" s="796">
        <f t="shared" si="1272"/>
        <v>0</v>
      </c>
      <c r="BI166" s="796"/>
      <c r="BJ166" s="796">
        <f t="shared" si="1272"/>
        <v>0</v>
      </c>
      <c r="BK166" s="796">
        <f t="shared" si="1272"/>
        <v>1.5</v>
      </c>
      <c r="BL166" s="796">
        <f t="shared" si="1272"/>
        <v>1278.3</v>
      </c>
      <c r="BM166" s="796"/>
      <c r="BN166" s="796">
        <f t="shared" ref="BN166:BS166" si="1273">SUM(BN108:BN115)/1000</f>
        <v>15339.6</v>
      </c>
      <c r="BO166" s="796">
        <f t="shared" si="1273"/>
        <v>0</v>
      </c>
      <c r="BP166" s="796">
        <f t="shared" si="1273"/>
        <v>0</v>
      </c>
      <c r="BQ166" s="796">
        <f t="shared" si="1273"/>
        <v>15339.6</v>
      </c>
      <c r="BR166" s="796">
        <f t="shared" si="1273"/>
        <v>4632.6000000000004</v>
      </c>
      <c r="BS166" s="796">
        <f t="shared" si="1273"/>
        <v>19972.099999999999</v>
      </c>
      <c r="BU166" s="791" t="s">
        <v>528</v>
      </c>
      <c r="BV166" s="792" t="s">
        <v>869</v>
      </c>
      <c r="BW166" s="793">
        <f>SUM(BW108:BW115)</f>
        <v>52.96</v>
      </c>
      <c r="BX166" s="794" t="s">
        <v>492</v>
      </c>
      <c r="BY166" s="795" t="s">
        <v>492</v>
      </c>
      <c r="BZ166" s="796">
        <f>SUM(BZ108:BZ115)/1000</f>
        <v>699</v>
      </c>
      <c r="CA166" s="796"/>
      <c r="CB166" s="796">
        <f t="shared" ref="CB166:CV166" si="1274">SUM(CB108:CB115)/1000</f>
        <v>113.4</v>
      </c>
      <c r="CC166" s="796"/>
      <c r="CD166" s="796">
        <f t="shared" si="1274"/>
        <v>0</v>
      </c>
      <c r="CE166" s="796"/>
      <c r="CF166" s="796">
        <f t="shared" si="1274"/>
        <v>0</v>
      </c>
      <c r="CG166" s="796"/>
      <c r="CH166" s="796">
        <f t="shared" si="1274"/>
        <v>6.9</v>
      </c>
      <c r="CI166" s="796"/>
      <c r="CJ166" s="796">
        <f t="shared" si="1274"/>
        <v>0</v>
      </c>
      <c r="CK166" s="796"/>
      <c r="CL166" s="796">
        <f t="shared" si="1274"/>
        <v>0</v>
      </c>
      <c r="CM166" s="796"/>
      <c r="CN166" s="796">
        <f t="shared" si="1274"/>
        <v>99.5</v>
      </c>
      <c r="CO166" s="796"/>
      <c r="CP166" s="796">
        <f t="shared" si="1274"/>
        <v>8.1999999999999993</v>
      </c>
      <c r="CQ166" s="796"/>
      <c r="CR166" s="796">
        <f t="shared" si="1274"/>
        <v>0</v>
      </c>
      <c r="CS166" s="796"/>
      <c r="CT166" s="796">
        <f t="shared" si="1274"/>
        <v>0</v>
      </c>
      <c r="CU166" s="796">
        <f t="shared" si="1274"/>
        <v>0</v>
      </c>
      <c r="CV166" s="796">
        <f t="shared" si="1274"/>
        <v>927</v>
      </c>
      <c r="CW166" s="796"/>
      <c r="CX166" s="796">
        <f t="shared" ref="CX166:DC166" si="1275">SUM(CX108:CX115)/1000</f>
        <v>11124.4</v>
      </c>
      <c r="CY166" s="796">
        <f t="shared" si="1275"/>
        <v>0</v>
      </c>
      <c r="CZ166" s="796">
        <f t="shared" si="1275"/>
        <v>0</v>
      </c>
      <c r="DA166" s="796">
        <f t="shared" si="1275"/>
        <v>11124.4</v>
      </c>
      <c r="DB166" s="796">
        <f t="shared" si="1275"/>
        <v>3359.6</v>
      </c>
      <c r="DC166" s="796">
        <f t="shared" si="1275"/>
        <v>14483.9</v>
      </c>
      <c r="DE166" s="791" t="s">
        <v>528</v>
      </c>
      <c r="DF166" s="792" t="s">
        <v>869</v>
      </c>
      <c r="DG166" s="793">
        <f>SUM(DG108:DG115)</f>
        <v>17.440000000000001</v>
      </c>
      <c r="DH166" s="794" t="s">
        <v>492</v>
      </c>
      <c r="DI166" s="795" t="s">
        <v>492</v>
      </c>
      <c r="DJ166" s="796">
        <f>SUM(DJ108:DJ115)/1000</f>
        <v>230.3</v>
      </c>
      <c r="DK166" s="796"/>
      <c r="DL166" s="796">
        <f t="shared" ref="DL166:EF166" si="1276">SUM(DL108:DL115)/1000</f>
        <v>44.2</v>
      </c>
      <c r="DM166" s="796"/>
      <c r="DN166" s="796">
        <f t="shared" si="1276"/>
        <v>0</v>
      </c>
      <c r="DO166" s="796"/>
      <c r="DP166" s="796">
        <f t="shared" si="1276"/>
        <v>0</v>
      </c>
      <c r="DQ166" s="796"/>
      <c r="DR166" s="796">
        <f t="shared" si="1276"/>
        <v>0</v>
      </c>
      <c r="DS166" s="796"/>
      <c r="DT166" s="796">
        <f t="shared" si="1276"/>
        <v>0</v>
      </c>
      <c r="DU166" s="796"/>
      <c r="DV166" s="796">
        <f t="shared" si="1276"/>
        <v>0</v>
      </c>
      <c r="DW166" s="796"/>
      <c r="DX166" s="796">
        <f t="shared" si="1276"/>
        <v>45.8</v>
      </c>
      <c r="DY166" s="796"/>
      <c r="DZ166" s="796">
        <f t="shared" si="1276"/>
        <v>0</v>
      </c>
      <c r="EA166" s="796"/>
      <c r="EB166" s="796">
        <f t="shared" si="1276"/>
        <v>0</v>
      </c>
      <c r="EC166" s="796"/>
      <c r="ED166" s="796">
        <f t="shared" si="1276"/>
        <v>0</v>
      </c>
      <c r="EE166" s="796">
        <f t="shared" si="1276"/>
        <v>0</v>
      </c>
      <c r="EF166" s="796">
        <f t="shared" si="1276"/>
        <v>320.3</v>
      </c>
      <c r="EG166" s="796"/>
      <c r="EH166" s="796">
        <f t="shared" ref="EH166:EM166" si="1277">SUM(EH108:EH115)/1000</f>
        <v>3843.8</v>
      </c>
      <c r="EI166" s="796">
        <f t="shared" si="1277"/>
        <v>0</v>
      </c>
      <c r="EJ166" s="796">
        <f t="shared" si="1277"/>
        <v>0</v>
      </c>
      <c r="EK166" s="796">
        <f t="shared" si="1277"/>
        <v>3843.8</v>
      </c>
      <c r="EL166" s="796">
        <f t="shared" si="1277"/>
        <v>1160.8</v>
      </c>
      <c r="EM166" s="796">
        <f t="shared" si="1277"/>
        <v>5004.7</v>
      </c>
      <c r="EO166" s="791" t="s">
        <v>528</v>
      </c>
      <c r="EP166" s="792" t="s">
        <v>869</v>
      </c>
      <c r="EQ166" s="793">
        <f>SUM(EQ108:EQ115)</f>
        <v>11</v>
      </c>
      <c r="ER166" s="794" t="s">
        <v>492</v>
      </c>
      <c r="ES166" s="795" t="s">
        <v>492</v>
      </c>
      <c r="ET166" s="796">
        <f>SUM(ET108:ET115)/1000</f>
        <v>145.1</v>
      </c>
      <c r="EU166" s="796"/>
      <c r="EV166" s="796">
        <f t="shared" ref="EV166:FP166" si="1278">SUM(EV108:EV115)/1000</f>
        <v>21.4</v>
      </c>
      <c r="EW166" s="796"/>
      <c r="EX166" s="796">
        <f t="shared" si="1278"/>
        <v>0</v>
      </c>
      <c r="EY166" s="796"/>
      <c r="EZ166" s="796">
        <f t="shared" si="1278"/>
        <v>0</v>
      </c>
      <c r="FA166" s="796"/>
      <c r="FB166" s="796">
        <f t="shared" si="1278"/>
        <v>0</v>
      </c>
      <c r="FC166" s="796"/>
      <c r="FD166" s="796">
        <f t="shared" si="1278"/>
        <v>0</v>
      </c>
      <c r="FE166" s="796"/>
      <c r="FF166" s="796">
        <f t="shared" si="1278"/>
        <v>0</v>
      </c>
      <c r="FG166" s="796"/>
      <c r="FH166" s="796">
        <f t="shared" si="1278"/>
        <v>15.9</v>
      </c>
      <c r="FI166" s="796"/>
      <c r="FJ166" s="796">
        <f t="shared" si="1278"/>
        <v>1.4</v>
      </c>
      <c r="FK166" s="796"/>
      <c r="FL166" s="796">
        <f t="shared" si="1278"/>
        <v>0</v>
      </c>
      <c r="FM166" s="796"/>
      <c r="FN166" s="796">
        <f t="shared" si="1278"/>
        <v>0</v>
      </c>
      <c r="FO166" s="796">
        <f t="shared" si="1278"/>
        <v>4.4000000000000004</v>
      </c>
      <c r="FP166" s="796">
        <f t="shared" si="1278"/>
        <v>188.2</v>
      </c>
      <c r="FQ166" s="796"/>
      <c r="FR166" s="796">
        <f t="shared" ref="FR166:FW166" si="1279">SUM(FR108:FR115)/1000</f>
        <v>2258</v>
      </c>
      <c r="FS166" s="796">
        <f t="shared" si="1279"/>
        <v>0</v>
      </c>
      <c r="FT166" s="796">
        <f t="shared" si="1279"/>
        <v>0</v>
      </c>
      <c r="FU166" s="796">
        <f t="shared" si="1279"/>
        <v>2258</v>
      </c>
      <c r="FV166" s="796">
        <f t="shared" si="1279"/>
        <v>681.9</v>
      </c>
      <c r="FW166" s="796">
        <f t="shared" si="1279"/>
        <v>2940</v>
      </c>
      <c r="FY166" s="791" t="s">
        <v>528</v>
      </c>
      <c r="FZ166" s="792" t="s">
        <v>869</v>
      </c>
      <c r="GA166" s="793">
        <f>SUM(GA108:GA115)</f>
        <v>247.65</v>
      </c>
      <c r="GB166" s="794" t="s">
        <v>492</v>
      </c>
      <c r="GC166" s="795" t="s">
        <v>492</v>
      </c>
      <c r="GD166" s="796">
        <f>SUM(GD108:GD115)/1000</f>
        <v>3264</v>
      </c>
      <c r="GE166" s="796"/>
      <c r="GF166" s="796">
        <f t="shared" ref="GF166:GZ166" si="1280">SUM(GF108:GF115)/1000</f>
        <v>588.70000000000005</v>
      </c>
      <c r="GG166" s="796"/>
      <c r="GH166" s="796">
        <f t="shared" si="1280"/>
        <v>0</v>
      </c>
      <c r="GI166" s="796"/>
      <c r="GJ166" s="796">
        <f t="shared" si="1280"/>
        <v>8.1</v>
      </c>
      <c r="GK166" s="796"/>
      <c r="GL166" s="796">
        <f t="shared" si="1280"/>
        <v>6.9</v>
      </c>
      <c r="GM166" s="796"/>
      <c r="GN166" s="796">
        <f t="shared" si="1280"/>
        <v>0</v>
      </c>
      <c r="GO166" s="796"/>
      <c r="GP166" s="796">
        <f t="shared" si="1280"/>
        <v>0</v>
      </c>
      <c r="GQ166" s="796"/>
      <c r="GR166" s="796">
        <f t="shared" si="1280"/>
        <v>558.70000000000005</v>
      </c>
      <c r="GS166" s="796"/>
      <c r="GT166" s="796">
        <f t="shared" si="1280"/>
        <v>16.3</v>
      </c>
      <c r="GU166" s="796"/>
      <c r="GV166" s="796">
        <f t="shared" si="1280"/>
        <v>0</v>
      </c>
      <c r="GW166" s="796"/>
      <c r="GX166" s="796">
        <f t="shared" si="1280"/>
        <v>0</v>
      </c>
      <c r="GY166" s="796">
        <f t="shared" si="1280"/>
        <v>6</v>
      </c>
      <c r="GZ166" s="796">
        <f t="shared" si="1280"/>
        <v>4448.6000000000004</v>
      </c>
      <c r="HA166" s="796"/>
      <c r="HB166" s="796">
        <f t="shared" ref="HB166:HG166" si="1281">SUM(HB108:HB115)/1000</f>
        <v>53383.1</v>
      </c>
      <c r="HC166" s="796">
        <f t="shared" si="1281"/>
        <v>0</v>
      </c>
      <c r="HD166" s="796">
        <f t="shared" si="1281"/>
        <v>0</v>
      </c>
      <c r="HE166" s="796">
        <f t="shared" si="1281"/>
        <v>53383.1</v>
      </c>
      <c r="HF166" s="796">
        <f t="shared" si="1281"/>
        <v>16121.7</v>
      </c>
      <c r="HG166" s="796">
        <f t="shared" si="1281"/>
        <v>69504.800000000003</v>
      </c>
    </row>
    <row r="167" spans="1:225" ht="24" hidden="1" x14ac:dyDescent="0.25">
      <c r="A167" s="791"/>
      <c r="B167" s="798" t="s">
        <v>870</v>
      </c>
      <c r="C167" s="799"/>
      <c r="D167" s="794"/>
      <c r="E167" s="795"/>
      <c r="F167" s="796"/>
      <c r="G167" s="800"/>
      <c r="H167" s="800"/>
      <c r="I167" s="801"/>
      <c r="J167" s="800"/>
      <c r="K167" s="801"/>
      <c r="L167" s="800"/>
      <c r="M167" s="801"/>
      <c r="N167" s="800"/>
      <c r="O167" s="801"/>
      <c r="P167" s="800"/>
      <c r="Q167" s="801"/>
      <c r="R167" s="800"/>
      <c r="S167" s="801"/>
      <c r="T167" s="800"/>
      <c r="U167" s="801"/>
      <c r="V167" s="800"/>
      <c r="W167" s="801"/>
      <c r="X167" s="800"/>
      <c r="Y167" s="801"/>
      <c r="Z167" s="800"/>
      <c r="AA167" s="796"/>
      <c r="AB167" s="796"/>
      <c r="AC167" s="802"/>
      <c r="AD167" s="796"/>
      <c r="AE167" s="803"/>
      <c r="AF167" s="800"/>
      <c r="AG167" s="804">
        <v>67</v>
      </c>
      <c r="AH167" s="805"/>
      <c r="AI167" s="805"/>
      <c r="AK167" s="791"/>
      <c r="AL167" s="798" t="s">
        <v>870</v>
      </c>
      <c r="AM167" s="799"/>
      <c r="AN167" s="794"/>
      <c r="AO167" s="795"/>
      <c r="AP167" s="796"/>
      <c r="AQ167" s="796"/>
      <c r="AR167" s="800"/>
      <c r="AS167" s="800"/>
      <c r="AT167" s="800"/>
      <c r="AU167" s="800"/>
      <c r="AV167" s="800"/>
      <c r="AW167" s="800"/>
      <c r="AX167" s="800"/>
      <c r="AY167" s="800"/>
      <c r="AZ167" s="800"/>
      <c r="BA167" s="800"/>
      <c r="BB167" s="800"/>
      <c r="BC167" s="800"/>
      <c r="BD167" s="800"/>
      <c r="BE167" s="800"/>
      <c r="BF167" s="800"/>
      <c r="BG167" s="800"/>
      <c r="BH167" s="800"/>
      <c r="BI167" s="800"/>
      <c r="BJ167" s="800"/>
      <c r="BK167" s="796"/>
      <c r="BL167" s="796"/>
      <c r="BM167" s="802"/>
      <c r="BN167" s="796"/>
      <c r="BO167" s="803"/>
      <c r="BP167" s="800"/>
      <c r="BQ167" s="804">
        <v>41.3</v>
      </c>
      <c r="BR167" s="805"/>
      <c r="BS167" s="805"/>
      <c r="BU167" s="791"/>
      <c r="BV167" s="798" t="s">
        <v>870</v>
      </c>
      <c r="BW167" s="799"/>
      <c r="BX167" s="794"/>
      <c r="BY167" s="795"/>
      <c r="BZ167" s="796"/>
      <c r="CA167" s="796"/>
      <c r="CB167" s="800"/>
      <c r="CC167" s="800"/>
      <c r="CD167" s="800"/>
      <c r="CE167" s="800"/>
      <c r="CF167" s="800"/>
      <c r="CG167" s="800"/>
      <c r="CH167" s="800"/>
      <c r="CI167" s="800"/>
      <c r="CJ167" s="800"/>
      <c r="CK167" s="800"/>
      <c r="CL167" s="800"/>
      <c r="CM167" s="800"/>
      <c r="CN167" s="800"/>
      <c r="CO167" s="800"/>
      <c r="CP167" s="800"/>
      <c r="CQ167" s="800"/>
      <c r="CR167" s="800"/>
      <c r="CS167" s="800"/>
      <c r="CT167" s="800"/>
      <c r="CU167" s="796"/>
      <c r="CV167" s="796"/>
      <c r="CW167" s="802"/>
      <c r="CX167" s="796"/>
      <c r="CY167" s="803"/>
      <c r="CZ167" s="800"/>
      <c r="DA167" s="804">
        <v>29.1</v>
      </c>
      <c r="DB167" s="805"/>
      <c r="DC167" s="805"/>
      <c r="DE167" s="791"/>
      <c r="DF167" s="798" t="s">
        <v>870</v>
      </c>
      <c r="DG167" s="799"/>
      <c r="DH167" s="794"/>
      <c r="DI167" s="795"/>
      <c r="DJ167" s="796"/>
      <c r="DK167" s="796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796"/>
      <c r="EF167" s="796"/>
      <c r="EG167" s="802"/>
      <c r="EH167" s="796"/>
      <c r="EI167" s="803"/>
      <c r="EJ167" s="800"/>
      <c r="EK167" s="804">
        <v>8.8000000000000007</v>
      </c>
      <c r="EL167" s="805"/>
      <c r="EM167" s="805"/>
      <c r="EO167" s="791"/>
      <c r="EP167" s="798" t="s">
        <v>870</v>
      </c>
      <c r="EQ167" s="799"/>
      <c r="ER167" s="794"/>
      <c r="ES167" s="795"/>
      <c r="ET167" s="796"/>
      <c r="EU167" s="796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  <c r="FH167" s="800"/>
      <c r="FI167" s="800"/>
      <c r="FJ167" s="800"/>
      <c r="FK167" s="800"/>
      <c r="FL167" s="800"/>
      <c r="FM167" s="800"/>
      <c r="FN167" s="800"/>
      <c r="FO167" s="796"/>
      <c r="FP167" s="796"/>
      <c r="FQ167" s="802"/>
      <c r="FR167" s="796"/>
      <c r="FS167" s="803"/>
      <c r="FT167" s="800"/>
      <c r="FU167" s="804">
        <v>4</v>
      </c>
      <c r="FV167" s="805"/>
      <c r="FW167" s="805"/>
      <c r="FY167" s="791"/>
      <c r="FZ167" s="798" t="s">
        <v>870</v>
      </c>
      <c r="GA167" s="799"/>
      <c r="GB167" s="794"/>
      <c r="GC167" s="795"/>
      <c r="GD167" s="796"/>
      <c r="GE167" s="796"/>
      <c r="GF167" s="800"/>
      <c r="GG167" s="796"/>
      <c r="GH167" s="800"/>
      <c r="GI167" s="796"/>
      <c r="GJ167" s="800"/>
      <c r="GK167" s="796"/>
      <c r="GL167" s="800"/>
      <c r="GM167" s="796"/>
      <c r="GN167" s="800"/>
      <c r="GO167" s="796"/>
      <c r="GP167" s="800"/>
      <c r="GQ167" s="796"/>
      <c r="GR167" s="800"/>
      <c r="GS167" s="796"/>
      <c r="GT167" s="800"/>
      <c r="GU167" s="796"/>
      <c r="GV167" s="800"/>
      <c r="GW167" s="796"/>
      <c r="GX167" s="800"/>
      <c r="GY167" s="796"/>
      <c r="GZ167" s="796"/>
      <c r="HA167" s="802"/>
      <c r="HB167" s="796"/>
      <c r="HC167" s="803"/>
      <c r="HD167" s="800"/>
      <c r="HE167" s="806">
        <f t="shared" ref="HE167:HE171" si="1282">AG167+BQ167+DA167+EK167+FU167</f>
        <v>150.19999999999999</v>
      </c>
      <c r="HF167" s="805"/>
      <c r="HG167" s="805"/>
    </row>
    <row r="168" spans="1:225" ht="36" hidden="1" x14ac:dyDescent="0.25">
      <c r="A168" s="791"/>
      <c r="B168" s="798" t="s">
        <v>871</v>
      </c>
      <c r="C168" s="799"/>
      <c r="D168" s="794"/>
      <c r="E168" s="795"/>
      <c r="F168" s="796"/>
      <c r="G168" s="800"/>
      <c r="H168" s="800"/>
      <c r="I168" s="801"/>
      <c r="J168" s="800"/>
      <c r="K168" s="801"/>
      <c r="L168" s="800"/>
      <c r="M168" s="801"/>
      <c r="N168" s="800"/>
      <c r="O168" s="801"/>
      <c r="P168" s="800"/>
      <c r="Q168" s="801"/>
      <c r="R168" s="800"/>
      <c r="S168" s="801"/>
      <c r="T168" s="800"/>
      <c r="U168" s="801"/>
      <c r="V168" s="800"/>
      <c r="W168" s="801"/>
      <c r="X168" s="800"/>
      <c r="Y168" s="801"/>
      <c r="Z168" s="800"/>
      <c r="AA168" s="796"/>
      <c r="AB168" s="796"/>
      <c r="AC168" s="802"/>
      <c r="AD168" s="796"/>
      <c r="AE168" s="803"/>
      <c r="AF168" s="800"/>
      <c r="AG168" s="819">
        <f t="shared" ref="AG168" si="1283">AG82*1.04</f>
        <v>29813</v>
      </c>
      <c r="AH168" s="805"/>
      <c r="AI168" s="805"/>
      <c r="AK168" s="791"/>
      <c r="AL168" s="798" t="s">
        <v>871</v>
      </c>
      <c r="AM168" s="799"/>
      <c r="AN168" s="794"/>
      <c r="AO168" s="795"/>
      <c r="AP168" s="796"/>
      <c r="AQ168" s="796"/>
      <c r="AR168" s="800"/>
      <c r="AS168" s="800"/>
      <c r="AT168" s="800"/>
      <c r="AU168" s="800"/>
      <c r="AV168" s="800"/>
      <c r="AW168" s="800"/>
      <c r="AX168" s="800"/>
      <c r="AY168" s="800"/>
      <c r="AZ168" s="800"/>
      <c r="BA168" s="800"/>
      <c r="BB168" s="800"/>
      <c r="BC168" s="800"/>
      <c r="BD168" s="800"/>
      <c r="BE168" s="800"/>
      <c r="BF168" s="800"/>
      <c r="BG168" s="800"/>
      <c r="BH168" s="800"/>
      <c r="BI168" s="800"/>
      <c r="BJ168" s="800"/>
      <c r="BK168" s="796"/>
      <c r="BL168" s="796"/>
      <c r="BM168" s="802"/>
      <c r="BN168" s="796"/>
      <c r="BO168" s="803"/>
      <c r="BP168" s="800"/>
      <c r="BQ168" s="819">
        <f t="shared" ref="BQ168" si="1284">BQ82*1.04</f>
        <v>14254.4</v>
      </c>
      <c r="BR168" s="805"/>
      <c r="BS168" s="805"/>
      <c r="BU168" s="791"/>
      <c r="BV168" s="798" t="s">
        <v>871</v>
      </c>
      <c r="BW168" s="799"/>
      <c r="BX168" s="794"/>
      <c r="BY168" s="795"/>
      <c r="BZ168" s="796"/>
      <c r="CA168" s="796"/>
      <c r="CB168" s="800"/>
      <c r="CC168" s="800"/>
      <c r="CD168" s="800"/>
      <c r="CE168" s="800"/>
      <c r="CF168" s="800"/>
      <c r="CG168" s="800"/>
      <c r="CH168" s="800"/>
      <c r="CI168" s="800"/>
      <c r="CJ168" s="800"/>
      <c r="CK168" s="800"/>
      <c r="CL168" s="800"/>
      <c r="CM168" s="800"/>
      <c r="CN168" s="800"/>
      <c r="CO168" s="800"/>
      <c r="CP168" s="800"/>
      <c r="CQ168" s="800"/>
      <c r="CR168" s="800"/>
      <c r="CS168" s="800"/>
      <c r="CT168" s="800"/>
      <c r="CU168" s="796"/>
      <c r="CV168" s="796"/>
      <c r="CW168" s="802"/>
      <c r="CX168" s="796"/>
      <c r="CY168" s="803"/>
      <c r="CZ168" s="800"/>
      <c r="DA168" s="819">
        <f t="shared" ref="DA168" si="1285">DA82*1.04</f>
        <v>11211.8</v>
      </c>
      <c r="DB168" s="805"/>
      <c r="DC168" s="805"/>
      <c r="DE168" s="791"/>
      <c r="DF168" s="798" t="s">
        <v>871</v>
      </c>
      <c r="DG168" s="799"/>
      <c r="DH168" s="794"/>
      <c r="DI168" s="795"/>
      <c r="DJ168" s="796"/>
      <c r="DK168" s="796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796"/>
      <c r="EF168" s="796"/>
      <c r="EG168" s="802"/>
      <c r="EH168" s="796"/>
      <c r="EI168" s="803"/>
      <c r="EJ168" s="800"/>
      <c r="EK168" s="819">
        <f t="shared" ref="EK168" si="1286">EK82*1.04</f>
        <v>3128.4</v>
      </c>
      <c r="EL168" s="805"/>
      <c r="EM168" s="805"/>
      <c r="EO168" s="791"/>
      <c r="EP168" s="798" t="s">
        <v>871</v>
      </c>
      <c r="EQ168" s="799"/>
      <c r="ER168" s="794"/>
      <c r="ES168" s="795"/>
      <c r="ET168" s="796"/>
      <c r="EU168" s="796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  <c r="FH168" s="800"/>
      <c r="FI168" s="800"/>
      <c r="FJ168" s="800"/>
      <c r="FK168" s="800"/>
      <c r="FL168" s="800"/>
      <c r="FM168" s="800"/>
      <c r="FN168" s="800"/>
      <c r="FO168" s="796"/>
      <c r="FP168" s="796"/>
      <c r="FQ168" s="802"/>
      <c r="FR168" s="796"/>
      <c r="FS168" s="803"/>
      <c r="FT168" s="800"/>
      <c r="FU168" s="819">
        <f t="shared" ref="FU168" si="1287">FU82*1.04</f>
        <v>1460.5</v>
      </c>
      <c r="FV168" s="805"/>
      <c r="FW168" s="805"/>
      <c r="FY168" s="791"/>
      <c r="FZ168" s="798" t="s">
        <v>871</v>
      </c>
      <c r="GA168" s="799"/>
      <c r="GB168" s="794"/>
      <c r="GC168" s="795"/>
      <c r="GD168" s="796"/>
      <c r="GE168" s="796"/>
      <c r="GF168" s="800"/>
      <c r="GG168" s="796"/>
      <c r="GH168" s="800"/>
      <c r="GI168" s="796"/>
      <c r="GJ168" s="800"/>
      <c r="GK168" s="796"/>
      <c r="GL168" s="800"/>
      <c r="GM168" s="796"/>
      <c r="GN168" s="800"/>
      <c r="GO168" s="796"/>
      <c r="GP168" s="800"/>
      <c r="GQ168" s="796"/>
      <c r="GR168" s="800"/>
      <c r="GS168" s="796"/>
      <c r="GT168" s="800"/>
      <c r="GU168" s="796"/>
      <c r="GV168" s="800"/>
      <c r="GW168" s="796"/>
      <c r="GX168" s="800"/>
      <c r="GY168" s="796"/>
      <c r="GZ168" s="796"/>
      <c r="HA168" s="802"/>
      <c r="HB168" s="796"/>
      <c r="HC168" s="803"/>
      <c r="HD168" s="800"/>
      <c r="HE168" s="806">
        <f t="shared" si="1282"/>
        <v>59868.1</v>
      </c>
      <c r="HF168" s="805"/>
      <c r="HG168" s="805"/>
    </row>
    <row r="169" spans="1:225" ht="36" hidden="1" x14ac:dyDescent="0.25">
      <c r="A169" s="791"/>
      <c r="B169" s="798" t="s">
        <v>872</v>
      </c>
      <c r="C169" s="799"/>
      <c r="D169" s="794"/>
      <c r="E169" s="795"/>
      <c r="F169" s="796"/>
      <c r="G169" s="800"/>
      <c r="H169" s="800"/>
      <c r="I169" s="801"/>
      <c r="J169" s="800"/>
      <c r="K169" s="801"/>
      <c r="L169" s="800"/>
      <c r="M169" s="801"/>
      <c r="N169" s="800"/>
      <c r="O169" s="801"/>
      <c r="P169" s="800"/>
      <c r="Q169" s="801"/>
      <c r="R169" s="800"/>
      <c r="S169" s="801"/>
      <c r="T169" s="800"/>
      <c r="U169" s="801"/>
      <c r="V169" s="800"/>
      <c r="W169" s="801"/>
      <c r="X169" s="800"/>
      <c r="Y169" s="801"/>
      <c r="Z169" s="800"/>
      <c r="AA169" s="796"/>
      <c r="AB169" s="796"/>
      <c r="AC169" s="802"/>
      <c r="AD169" s="796"/>
      <c r="AE169" s="803"/>
      <c r="AF169" s="800"/>
      <c r="AG169" s="804">
        <f>42.7*2</f>
        <v>85.4</v>
      </c>
      <c r="AH169" s="805"/>
      <c r="AI169" s="805"/>
      <c r="AK169" s="791"/>
      <c r="AL169" s="798" t="s">
        <v>872</v>
      </c>
      <c r="AM169" s="799"/>
      <c r="AN169" s="794"/>
      <c r="AO169" s="795"/>
      <c r="AP169" s="796"/>
      <c r="AQ169" s="796"/>
      <c r="AR169" s="800"/>
      <c r="AS169" s="800"/>
      <c r="AT169" s="800"/>
      <c r="AU169" s="800"/>
      <c r="AV169" s="800"/>
      <c r="AW169" s="800"/>
      <c r="AX169" s="800"/>
      <c r="AY169" s="800"/>
      <c r="AZ169" s="800"/>
      <c r="BA169" s="800"/>
      <c r="BB169" s="800"/>
      <c r="BC169" s="800"/>
      <c r="BD169" s="800"/>
      <c r="BE169" s="800"/>
      <c r="BF169" s="800"/>
      <c r="BG169" s="800"/>
      <c r="BH169" s="800"/>
      <c r="BI169" s="800"/>
      <c r="BJ169" s="800"/>
      <c r="BK169" s="796"/>
      <c r="BL169" s="796"/>
      <c r="BM169" s="802"/>
      <c r="BN169" s="796"/>
      <c r="BO169" s="803"/>
      <c r="BP169" s="800"/>
      <c r="BQ169" s="804">
        <f>368.9*2</f>
        <v>737.8</v>
      </c>
      <c r="BR169" s="805"/>
      <c r="BS169" s="805"/>
      <c r="BU169" s="791"/>
      <c r="BV169" s="798" t="s">
        <v>872</v>
      </c>
      <c r="BW169" s="799"/>
      <c r="BX169" s="794"/>
      <c r="BY169" s="795"/>
      <c r="BZ169" s="796"/>
      <c r="CA169" s="796"/>
      <c r="CB169" s="800"/>
      <c r="CC169" s="800"/>
      <c r="CD169" s="800"/>
      <c r="CE169" s="800"/>
      <c r="CF169" s="800"/>
      <c r="CG169" s="800"/>
      <c r="CH169" s="800"/>
      <c r="CI169" s="800"/>
      <c r="CJ169" s="800"/>
      <c r="CK169" s="800"/>
      <c r="CL169" s="800"/>
      <c r="CM169" s="800"/>
      <c r="CN169" s="800"/>
      <c r="CO169" s="800"/>
      <c r="CP169" s="800"/>
      <c r="CQ169" s="800"/>
      <c r="CR169" s="800"/>
      <c r="CS169" s="800"/>
      <c r="CT169" s="800"/>
      <c r="CU169" s="796"/>
      <c r="CV169" s="796"/>
      <c r="CW169" s="802"/>
      <c r="CX169" s="796"/>
      <c r="CY169" s="803"/>
      <c r="CZ169" s="800"/>
      <c r="DA169" s="804">
        <f>0*2</f>
        <v>0</v>
      </c>
      <c r="DB169" s="805"/>
      <c r="DC169" s="805"/>
      <c r="DE169" s="791"/>
      <c r="DF169" s="798" t="s">
        <v>872</v>
      </c>
      <c r="DG169" s="799"/>
      <c r="DH169" s="794"/>
      <c r="DI169" s="795"/>
      <c r="DJ169" s="796"/>
      <c r="DK169" s="796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796"/>
      <c r="EF169" s="796"/>
      <c r="EG169" s="802"/>
      <c r="EH169" s="796"/>
      <c r="EI169" s="803"/>
      <c r="EJ169" s="800"/>
      <c r="EK169" s="804">
        <f>0*2</f>
        <v>0</v>
      </c>
      <c r="EL169" s="805"/>
      <c r="EM169" s="805"/>
      <c r="EO169" s="791"/>
      <c r="EP169" s="798" t="s">
        <v>872</v>
      </c>
      <c r="EQ169" s="799"/>
      <c r="ER169" s="794"/>
      <c r="ES169" s="795"/>
      <c r="ET169" s="796"/>
      <c r="EU169" s="796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  <c r="FH169" s="800"/>
      <c r="FI169" s="800"/>
      <c r="FJ169" s="800"/>
      <c r="FK169" s="800"/>
      <c r="FL169" s="800"/>
      <c r="FM169" s="800"/>
      <c r="FN169" s="800"/>
      <c r="FO169" s="796"/>
      <c r="FP169" s="796"/>
      <c r="FQ169" s="802"/>
      <c r="FR169" s="796"/>
      <c r="FS169" s="803"/>
      <c r="FT169" s="800"/>
      <c r="FU169" s="804">
        <f>0*2</f>
        <v>0</v>
      </c>
      <c r="FV169" s="805"/>
      <c r="FW169" s="805"/>
      <c r="FY169" s="791"/>
      <c r="FZ169" s="798" t="s">
        <v>872</v>
      </c>
      <c r="GA169" s="799"/>
      <c r="GB169" s="794"/>
      <c r="GC169" s="795"/>
      <c r="GD169" s="796"/>
      <c r="GE169" s="796"/>
      <c r="GF169" s="800"/>
      <c r="GG169" s="796"/>
      <c r="GH169" s="800"/>
      <c r="GI169" s="796"/>
      <c r="GJ169" s="800"/>
      <c r="GK169" s="796"/>
      <c r="GL169" s="800"/>
      <c r="GM169" s="796"/>
      <c r="GN169" s="800"/>
      <c r="GO169" s="796"/>
      <c r="GP169" s="800"/>
      <c r="GQ169" s="796"/>
      <c r="GR169" s="800"/>
      <c r="GS169" s="796"/>
      <c r="GT169" s="800"/>
      <c r="GU169" s="796"/>
      <c r="GV169" s="800"/>
      <c r="GW169" s="796"/>
      <c r="GX169" s="800"/>
      <c r="GY169" s="796"/>
      <c r="GZ169" s="796"/>
      <c r="HA169" s="802"/>
      <c r="HB169" s="796"/>
      <c r="HC169" s="803"/>
      <c r="HD169" s="800"/>
      <c r="HE169" s="806">
        <f t="shared" si="1282"/>
        <v>823.2</v>
      </c>
      <c r="HF169" s="805"/>
      <c r="HG169" s="805"/>
    </row>
    <row r="170" spans="1:225" ht="36" hidden="1" x14ac:dyDescent="0.25">
      <c r="A170" s="791"/>
      <c r="B170" s="807" t="s">
        <v>873</v>
      </c>
      <c r="C170" s="799"/>
      <c r="D170" s="794"/>
      <c r="E170" s="795"/>
      <c r="F170" s="796"/>
      <c r="G170" s="800"/>
      <c r="H170" s="800"/>
      <c r="I170" s="801"/>
      <c r="J170" s="800"/>
      <c r="K170" s="801"/>
      <c r="L170" s="800"/>
      <c r="M170" s="801"/>
      <c r="N170" s="800"/>
      <c r="O170" s="801"/>
      <c r="P170" s="800"/>
      <c r="Q170" s="801"/>
      <c r="R170" s="800"/>
      <c r="S170" s="801"/>
      <c r="T170" s="800"/>
      <c r="U170" s="801"/>
      <c r="V170" s="800"/>
      <c r="W170" s="801"/>
      <c r="X170" s="800"/>
      <c r="Y170" s="801"/>
      <c r="Z170" s="800"/>
      <c r="AA170" s="796"/>
      <c r="AB170" s="796"/>
      <c r="AC170" s="802"/>
      <c r="AD170" s="796"/>
      <c r="AE170" s="803"/>
      <c r="AF170" s="800"/>
      <c r="AG170" s="804">
        <v>12</v>
      </c>
      <c r="AH170" s="805"/>
      <c r="AI170" s="805"/>
      <c r="AK170" s="791"/>
      <c r="AL170" s="807" t="s">
        <v>873</v>
      </c>
      <c r="AM170" s="799"/>
      <c r="AN170" s="794"/>
      <c r="AO170" s="795"/>
      <c r="AP170" s="796"/>
      <c r="AQ170" s="796"/>
      <c r="AR170" s="800"/>
      <c r="AS170" s="800"/>
      <c r="AT170" s="800"/>
      <c r="AU170" s="800"/>
      <c r="AV170" s="800"/>
      <c r="AW170" s="800"/>
      <c r="AX170" s="800"/>
      <c r="AY170" s="800"/>
      <c r="AZ170" s="800"/>
      <c r="BA170" s="800"/>
      <c r="BB170" s="800"/>
      <c r="BC170" s="800"/>
      <c r="BD170" s="800"/>
      <c r="BE170" s="800"/>
      <c r="BF170" s="800"/>
      <c r="BG170" s="800"/>
      <c r="BH170" s="800"/>
      <c r="BI170" s="800"/>
      <c r="BJ170" s="800"/>
      <c r="BK170" s="796"/>
      <c r="BL170" s="796"/>
      <c r="BM170" s="802"/>
      <c r="BN170" s="796"/>
      <c r="BO170" s="803"/>
      <c r="BP170" s="800"/>
      <c r="BQ170" s="804">
        <v>7.1</v>
      </c>
      <c r="BR170" s="805"/>
      <c r="BS170" s="805"/>
      <c r="BU170" s="791"/>
      <c r="BV170" s="807" t="s">
        <v>873</v>
      </c>
      <c r="BW170" s="799"/>
      <c r="BX170" s="794"/>
      <c r="BY170" s="795"/>
      <c r="BZ170" s="796"/>
      <c r="CA170" s="796"/>
      <c r="CB170" s="800"/>
      <c r="CC170" s="800"/>
      <c r="CD170" s="800"/>
      <c r="CE170" s="800"/>
      <c r="CF170" s="800"/>
      <c r="CG170" s="800"/>
      <c r="CH170" s="800"/>
      <c r="CI170" s="800"/>
      <c r="CJ170" s="800"/>
      <c r="CK170" s="800"/>
      <c r="CL170" s="800"/>
      <c r="CM170" s="800"/>
      <c r="CN170" s="800"/>
      <c r="CO170" s="800"/>
      <c r="CP170" s="800"/>
      <c r="CQ170" s="800"/>
      <c r="CR170" s="800"/>
      <c r="CS170" s="800"/>
      <c r="CT170" s="800"/>
      <c r="CU170" s="796"/>
      <c r="CV170" s="796"/>
      <c r="CW170" s="802"/>
      <c r="CX170" s="796"/>
      <c r="CY170" s="803"/>
      <c r="CZ170" s="800"/>
      <c r="DA170" s="804">
        <v>10</v>
      </c>
      <c r="DB170" s="805"/>
      <c r="DC170" s="805"/>
      <c r="DE170" s="791"/>
      <c r="DF170" s="807" t="s">
        <v>873</v>
      </c>
      <c r="DG170" s="799"/>
      <c r="DH170" s="794"/>
      <c r="DI170" s="795"/>
      <c r="DJ170" s="796"/>
      <c r="DK170" s="796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796"/>
      <c r="EF170" s="796"/>
      <c r="EG170" s="802"/>
      <c r="EH170" s="796"/>
      <c r="EI170" s="803"/>
      <c r="EJ170" s="800"/>
      <c r="EK170" s="808">
        <v>2.95</v>
      </c>
      <c r="EL170" s="805"/>
      <c r="EM170" s="805"/>
      <c r="EO170" s="791"/>
      <c r="EP170" s="807" t="s">
        <v>873</v>
      </c>
      <c r="EQ170" s="799"/>
      <c r="ER170" s="794"/>
      <c r="ES170" s="795"/>
      <c r="ET170" s="796"/>
      <c r="EU170" s="796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  <c r="FH170" s="800"/>
      <c r="FI170" s="800"/>
      <c r="FJ170" s="800"/>
      <c r="FK170" s="800"/>
      <c r="FL170" s="800"/>
      <c r="FM170" s="800"/>
      <c r="FN170" s="800"/>
      <c r="FO170" s="796"/>
      <c r="FP170" s="796"/>
      <c r="FQ170" s="802"/>
      <c r="FR170" s="796"/>
      <c r="FS170" s="803"/>
      <c r="FT170" s="800"/>
      <c r="FU170" s="804">
        <v>6</v>
      </c>
      <c r="FV170" s="805"/>
      <c r="FW170" s="805"/>
      <c r="FY170" s="791"/>
      <c r="FZ170" s="807" t="s">
        <v>873</v>
      </c>
      <c r="GA170" s="799"/>
      <c r="GB170" s="794"/>
      <c r="GC170" s="795"/>
      <c r="GD170" s="796"/>
      <c r="GE170" s="796"/>
      <c r="GF170" s="800"/>
      <c r="GG170" s="796"/>
      <c r="GH170" s="800"/>
      <c r="GI170" s="796"/>
      <c r="GJ170" s="800"/>
      <c r="GK170" s="796"/>
      <c r="GL170" s="800"/>
      <c r="GM170" s="796"/>
      <c r="GN170" s="800"/>
      <c r="GO170" s="796"/>
      <c r="GP170" s="800"/>
      <c r="GQ170" s="796"/>
      <c r="GR170" s="800"/>
      <c r="GS170" s="796"/>
      <c r="GT170" s="800"/>
      <c r="GU170" s="796"/>
      <c r="GV170" s="800"/>
      <c r="GW170" s="796"/>
      <c r="GX170" s="800"/>
      <c r="GY170" s="796"/>
      <c r="GZ170" s="796"/>
      <c r="HA170" s="802"/>
      <c r="HB170" s="796"/>
      <c r="HC170" s="803"/>
      <c r="HD170" s="800"/>
      <c r="HE170" s="809">
        <f t="shared" si="1282"/>
        <v>38.049999999999997</v>
      </c>
      <c r="HF170" s="805"/>
      <c r="HG170" s="805"/>
    </row>
    <row r="171" spans="1:225" ht="35.25" hidden="1" customHeight="1" x14ac:dyDescent="0.25">
      <c r="A171" s="791"/>
      <c r="B171" s="807" t="s">
        <v>874</v>
      </c>
      <c r="C171" s="799"/>
      <c r="D171" s="794"/>
      <c r="E171" s="795"/>
      <c r="F171" s="796"/>
      <c r="G171" s="800"/>
      <c r="H171" s="800"/>
      <c r="I171" s="801"/>
      <c r="J171" s="800"/>
      <c r="K171" s="801"/>
      <c r="L171" s="800"/>
      <c r="M171" s="801"/>
      <c r="N171" s="800"/>
      <c r="O171" s="801"/>
      <c r="P171" s="800"/>
      <c r="Q171" s="801"/>
      <c r="R171" s="800"/>
      <c r="S171" s="801"/>
      <c r="T171" s="800"/>
      <c r="U171" s="801"/>
      <c r="V171" s="800"/>
      <c r="W171" s="801"/>
      <c r="X171" s="800"/>
      <c r="Y171" s="801"/>
      <c r="Z171" s="800"/>
      <c r="AA171" s="796"/>
      <c r="AB171" s="796"/>
      <c r="AC171" s="802"/>
      <c r="AD171" s="796"/>
      <c r="AE171" s="803"/>
      <c r="AF171" s="800"/>
      <c r="AG171" s="819">
        <f t="shared" ref="AG171" si="1288">AG85*1.04</f>
        <v>1655.2</v>
      </c>
      <c r="AH171" s="805"/>
      <c r="AI171" s="805"/>
      <c r="AK171" s="791"/>
      <c r="AL171" s="807" t="s">
        <v>874</v>
      </c>
      <c r="AM171" s="799"/>
      <c r="AN171" s="794"/>
      <c r="AO171" s="795"/>
      <c r="AP171" s="796"/>
      <c r="AQ171" s="796"/>
      <c r="AR171" s="800"/>
      <c r="AS171" s="800"/>
      <c r="AT171" s="800"/>
      <c r="AU171" s="800"/>
      <c r="AV171" s="800"/>
      <c r="AW171" s="800"/>
      <c r="AX171" s="800"/>
      <c r="AY171" s="800"/>
      <c r="AZ171" s="800"/>
      <c r="BA171" s="800"/>
      <c r="BB171" s="800"/>
      <c r="BC171" s="800"/>
      <c r="BD171" s="800"/>
      <c r="BE171" s="800"/>
      <c r="BF171" s="800"/>
      <c r="BG171" s="800"/>
      <c r="BH171" s="800"/>
      <c r="BI171" s="800"/>
      <c r="BJ171" s="800"/>
      <c r="BK171" s="796"/>
      <c r="BL171" s="796"/>
      <c r="BM171" s="802"/>
      <c r="BN171" s="796"/>
      <c r="BO171" s="803"/>
      <c r="BP171" s="800"/>
      <c r="BQ171" s="819">
        <f t="shared" ref="BQ171" si="1289">BQ85*1.04</f>
        <v>1445.9</v>
      </c>
      <c r="BR171" s="805"/>
      <c r="BS171" s="805"/>
      <c r="BU171" s="791"/>
      <c r="BV171" s="807" t="s">
        <v>874</v>
      </c>
      <c r="BW171" s="799"/>
      <c r="BX171" s="794"/>
      <c r="BY171" s="795"/>
      <c r="BZ171" s="796"/>
      <c r="CA171" s="796"/>
      <c r="CB171" s="800"/>
      <c r="CC171" s="800"/>
      <c r="CD171" s="800"/>
      <c r="CE171" s="800"/>
      <c r="CF171" s="800"/>
      <c r="CG171" s="800"/>
      <c r="CH171" s="800"/>
      <c r="CI171" s="800"/>
      <c r="CJ171" s="800"/>
      <c r="CK171" s="800"/>
      <c r="CL171" s="800"/>
      <c r="CM171" s="800"/>
      <c r="CN171" s="800"/>
      <c r="CO171" s="800"/>
      <c r="CP171" s="800"/>
      <c r="CQ171" s="800"/>
      <c r="CR171" s="800"/>
      <c r="CS171" s="800"/>
      <c r="CT171" s="800"/>
      <c r="CU171" s="796"/>
      <c r="CV171" s="796"/>
      <c r="CW171" s="802"/>
      <c r="CX171" s="796"/>
      <c r="CY171" s="803"/>
      <c r="CZ171" s="800"/>
      <c r="DA171" s="819">
        <f t="shared" ref="DA171" si="1290">DA85*1.04</f>
        <v>1240.7</v>
      </c>
      <c r="DB171" s="805"/>
      <c r="DC171" s="805"/>
      <c r="DE171" s="791"/>
      <c r="DF171" s="807" t="s">
        <v>874</v>
      </c>
      <c r="DG171" s="799"/>
      <c r="DH171" s="794"/>
      <c r="DI171" s="795"/>
      <c r="DJ171" s="796"/>
      <c r="DK171" s="796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796"/>
      <c r="EF171" s="796"/>
      <c r="EG171" s="802"/>
      <c r="EH171" s="796"/>
      <c r="EI171" s="803"/>
      <c r="EJ171" s="800"/>
      <c r="EK171" s="819">
        <f t="shared" ref="EK171" si="1291">EK85*1.04</f>
        <v>597.79999999999995</v>
      </c>
      <c r="EL171" s="805"/>
      <c r="EM171" s="805"/>
      <c r="EO171" s="791"/>
      <c r="EP171" s="807" t="s">
        <v>874</v>
      </c>
      <c r="EQ171" s="799"/>
      <c r="ER171" s="794"/>
      <c r="ES171" s="795"/>
      <c r="ET171" s="796"/>
      <c r="EU171" s="796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  <c r="FH171" s="800"/>
      <c r="FI171" s="800"/>
      <c r="FJ171" s="800"/>
      <c r="FK171" s="800"/>
      <c r="FL171" s="800"/>
      <c r="FM171" s="800"/>
      <c r="FN171" s="800"/>
      <c r="FO171" s="796"/>
      <c r="FP171" s="796"/>
      <c r="FQ171" s="802"/>
      <c r="FR171" s="796"/>
      <c r="FS171" s="803"/>
      <c r="FT171" s="800"/>
      <c r="FU171" s="819">
        <f t="shared" ref="FU171" si="1292">FU85*1.04</f>
        <v>938.2</v>
      </c>
      <c r="FV171" s="805"/>
      <c r="FW171" s="805"/>
      <c r="FY171" s="791"/>
      <c r="FZ171" s="807" t="s">
        <v>874</v>
      </c>
      <c r="GA171" s="799"/>
      <c r="GB171" s="794"/>
      <c r="GC171" s="795"/>
      <c r="GD171" s="796"/>
      <c r="GE171" s="796"/>
      <c r="GF171" s="800"/>
      <c r="GG171" s="796"/>
      <c r="GH171" s="800"/>
      <c r="GI171" s="796"/>
      <c r="GJ171" s="800"/>
      <c r="GK171" s="796"/>
      <c r="GL171" s="800"/>
      <c r="GM171" s="796"/>
      <c r="GN171" s="800"/>
      <c r="GO171" s="796"/>
      <c r="GP171" s="800"/>
      <c r="GQ171" s="796"/>
      <c r="GR171" s="800"/>
      <c r="GS171" s="796"/>
      <c r="GT171" s="800"/>
      <c r="GU171" s="796"/>
      <c r="GV171" s="800"/>
      <c r="GW171" s="796"/>
      <c r="GX171" s="800"/>
      <c r="GY171" s="796"/>
      <c r="GZ171" s="796"/>
      <c r="HA171" s="802"/>
      <c r="HB171" s="796"/>
      <c r="HC171" s="803"/>
      <c r="HD171" s="800"/>
      <c r="HE171" s="806">
        <f t="shared" si="1282"/>
        <v>5877.8</v>
      </c>
      <c r="HF171" s="805"/>
      <c r="HG171" s="805"/>
    </row>
    <row r="172" spans="1:225" ht="24" hidden="1" x14ac:dyDescent="0.25">
      <c r="A172" s="791"/>
      <c r="B172" s="792" t="s">
        <v>885</v>
      </c>
      <c r="C172" s="799"/>
      <c r="D172" s="794"/>
      <c r="E172" s="795"/>
      <c r="F172" s="796"/>
      <c r="G172" s="800"/>
      <c r="H172" s="800"/>
      <c r="I172" s="801"/>
      <c r="J172" s="800"/>
      <c r="K172" s="801"/>
      <c r="L172" s="800"/>
      <c r="M172" s="801"/>
      <c r="N172" s="800"/>
      <c r="O172" s="801"/>
      <c r="P172" s="800"/>
      <c r="Q172" s="801"/>
      <c r="R172" s="800"/>
      <c r="S172" s="801"/>
      <c r="T172" s="800"/>
      <c r="U172" s="801"/>
      <c r="V172" s="800"/>
      <c r="W172" s="801"/>
      <c r="X172" s="800"/>
      <c r="Y172" s="801"/>
      <c r="Z172" s="800"/>
      <c r="AA172" s="796"/>
      <c r="AB172" s="796"/>
      <c r="AC172" s="802"/>
      <c r="AD172" s="796"/>
      <c r="AE172" s="803"/>
      <c r="AF172" s="800"/>
      <c r="AG172" s="810">
        <v>36020.699999999997</v>
      </c>
      <c r="AH172" s="805"/>
      <c r="AI172" s="805"/>
      <c r="AK172" s="791"/>
      <c r="AL172" s="792" t="s">
        <v>885</v>
      </c>
      <c r="AM172" s="799"/>
      <c r="AN172" s="794"/>
      <c r="AO172" s="795"/>
      <c r="AP172" s="796"/>
      <c r="AQ172" s="800"/>
      <c r="AR172" s="800"/>
      <c r="AS172" s="801"/>
      <c r="AT172" s="800"/>
      <c r="AU172" s="801"/>
      <c r="AV172" s="800"/>
      <c r="AW172" s="801"/>
      <c r="AX172" s="800"/>
      <c r="AY172" s="801"/>
      <c r="AZ172" s="800"/>
      <c r="BA172" s="801"/>
      <c r="BB172" s="800"/>
      <c r="BC172" s="801"/>
      <c r="BD172" s="800"/>
      <c r="BE172" s="801"/>
      <c r="BF172" s="800"/>
      <c r="BG172" s="801"/>
      <c r="BH172" s="800"/>
      <c r="BI172" s="801"/>
      <c r="BJ172" s="800"/>
      <c r="BK172" s="796"/>
      <c r="BL172" s="796"/>
      <c r="BM172" s="802"/>
      <c r="BN172" s="796"/>
      <c r="BO172" s="803"/>
      <c r="BP172" s="800"/>
      <c r="BQ172" s="810">
        <v>36020.699999999997</v>
      </c>
      <c r="BR172" s="805"/>
      <c r="BS172" s="805"/>
      <c r="BU172" s="791"/>
      <c r="BV172" s="792" t="s">
        <v>885</v>
      </c>
      <c r="BW172" s="799"/>
      <c r="BX172" s="794"/>
      <c r="BY172" s="795"/>
      <c r="BZ172" s="796"/>
      <c r="CA172" s="800"/>
      <c r="CB172" s="800"/>
      <c r="CC172" s="801"/>
      <c r="CD172" s="800"/>
      <c r="CE172" s="801"/>
      <c r="CF172" s="800"/>
      <c r="CG172" s="801"/>
      <c r="CH172" s="800"/>
      <c r="CI172" s="801"/>
      <c r="CJ172" s="800"/>
      <c r="CK172" s="801"/>
      <c r="CL172" s="800"/>
      <c r="CM172" s="801"/>
      <c r="CN172" s="800"/>
      <c r="CO172" s="801"/>
      <c r="CP172" s="800"/>
      <c r="CQ172" s="801"/>
      <c r="CR172" s="800"/>
      <c r="CS172" s="801"/>
      <c r="CT172" s="800"/>
      <c r="CU172" s="796"/>
      <c r="CV172" s="796"/>
      <c r="CW172" s="802"/>
      <c r="CX172" s="796"/>
      <c r="CY172" s="803"/>
      <c r="CZ172" s="800"/>
      <c r="DA172" s="810">
        <v>36020.699999999997</v>
      </c>
      <c r="DB172" s="805"/>
      <c r="DC172" s="805"/>
      <c r="DE172" s="791"/>
      <c r="DF172" s="792" t="s">
        <v>885</v>
      </c>
      <c r="DG172" s="799"/>
      <c r="DH172" s="794"/>
      <c r="DI172" s="795"/>
      <c r="DJ172" s="796"/>
      <c r="DK172" s="800"/>
      <c r="DL172" s="800"/>
      <c r="DM172" s="801"/>
      <c r="DN172" s="800"/>
      <c r="DO172" s="801"/>
      <c r="DP172" s="800"/>
      <c r="DQ172" s="801"/>
      <c r="DR172" s="800"/>
      <c r="DS172" s="801"/>
      <c r="DT172" s="800"/>
      <c r="DU172" s="801"/>
      <c r="DV172" s="800"/>
      <c r="DW172" s="801"/>
      <c r="DX172" s="800"/>
      <c r="DY172" s="801"/>
      <c r="DZ172" s="800"/>
      <c r="EA172" s="801"/>
      <c r="EB172" s="800"/>
      <c r="EC172" s="801"/>
      <c r="ED172" s="800"/>
      <c r="EE172" s="796"/>
      <c r="EF172" s="796"/>
      <c r="EG172" s="802"/>
      <c r="EH172" s="796"/>
      <c r="EI172" s="803"/>
      <c r="EJ172" s="800"/>
      <c r="EK172" s="810">
        <v>36020.699999999997</v>
      </c>
      <c r="EL172" s="805"/>
      <c r="EM172" s="805"/>
      <c r="EO172" s="791"/>
      <c r="EP172" s="792" t="s">
        <v>885</v>
      </c>
      <c r="EQ172" s="799"/>
      <c r="ER172" s="794"/>
      <c r="ES172" s="795"/>
      <c r="ET172" s="796"/>
      <c r="EU172" s="800"/>
      <c r="EV172" s="800"/>
      <c r="EW172" s="801"/>
      <c r="EX172" s="800"/>
      <c r="EY172" s="801"/>
      <c r="EZ172" s="800"/>
      <c r="FA172" s="801"/>
      <c r="FB172" s="800"/>
      <c r="FC172" s="801"/>
      <c r="FD172" s="800"/>
      <c r="FE172" s="801"/>
      <c r="FF172" s="800"/>
      <c r="FG172" s="801"/>
      <c r="FH172" s="800"/>
      <c r="FI172" s="801"/>
      <c r="FJ172" s="800"/>
      <c r="FK172" s="801"/>
      <c r="FL172" s="800"/>
      <c r="FM172" s="801"/>
      <c r="FN172" s="800"/>
      <c r="FO172" s="796"/>
      <c r="FP172" s="796"/>
      <c r="FQ172" s="802"/>
      <c r="FR172" s="796"/>
      <c r="FS172" s="803"/>
      <c r="FT172" s="800"/>
      <c r="FU172" s="810">
        <v>36020.699999999997</v>
      </c>
      <c r="FV172" s="805"/>
      <c r="FW172" s="805"/>
      <c r="FY172" s="791"/>
      <c r="FZ172" s="792" t="s">
        <v>885</v>
      </c>
      <c r="GA172" s="799"/>
      <c r="GB172" s="794"/>
      <c r="GC172" s="795"/>
      <c r="GD172" s="796"/>
      <c r="GE172" s="800"/>
      <c r="GF172" s="800"/>
      <c r="GG172" s="801"/>
      <c r="GH172" s="800"/>
      <c r="GI172" s="801"/>
      <c r="GJ172" s="800"/>
      <c r="GK172" s="801"/>
      <c r="GL172" s="800"/>
      <c r="GM172" s="801"/>
      <c r="GN172" s="800"/>
      <c r="GO172" s="801"/>
      <c r="GP172" s="800"/>
      <c r="GQ172" s="801"/>
      <c r="GR172" s="800"/>
      <c r="GS172" s="801"/>
      <c r="GT172" s="800"/>
      <c r="GU172" s="801"/>
      <c r="GV172" s="800"/>
      <c r="GW172" s="801"/>
      <c r="GX172" s="800"/>
      <c r="GY172" s="796"/>
      <c r="GZ172" s="796"/>
      <c r="HA172" s="802"/>
      <c r="HB172" s="796"/>
      <c r="HC172" s="803"/>
      <c r="HD172" s="800"/>
      <c r="HE172" s="810">
        <v>36020.699999999997</v>
      </c>
      <c r="HF172" s="805"/>
      <c r="HG172" s="805"/>
    </row>
    <row r="173" spans="1:225" ht="24" hidden="1" x14ac:dyDescent="0.25">
      <c r="A173" s="791"/>
      <c r="B173" s="792" t="s">
        <v>876</v>
      </c>
      <c r="C173" s="799"/>
      <c r="D173" s="794"/>
      <c r="E173" s="795"/>
      <c r="F173" s="796"/>
      <c r="G173" s="800"/>
      <c r="H173" s="800"/>
      <c r="I173" s="801"/>
      <c r="J173" s="800"/>
      <c r="K173" s="801"/>
      <c r="L173" s="800"/>
      <c r="M173" s="801"/>
      <c r="N173" s="800"/>
      <c r="O173" s="801"/>
      <c r="P173" s="800"/>
      <c r="Q173" s="801"/>
      <c r="R173" s="800"/>
      <c r="S173" s="801"/>
      <c r="T173" s="800"/>
      <c r="U173" s="801"/>
      <c r="V173" s="800"/>
      <c r="W173" s="801"/>
      <c r="X173" s="800"/>
      <c r="Y173" s="801"/>
      <c r="Z173" s="800"/>
      <c r="AA173" s="796"/>
      <c r="AB173" s="796"/>
      <c r="AC173" s="802"/>
      <c r="AD173" s="796"/>
      <c r="AE173" s="803"/>
      <c r="AF173" s="800"/>
      <c r="AG173" s="805">
        <f>(AG166-AG171+AG169)/AG167/12*1000</f>
        <v>23939.599999999999</v>
      </c>
      <c r="AH173" s="805"/>
      <c r="AI173" s="805"/>
      <c r="AK173" s="791"/>
      <c r="AL173" s="792" t="s">
        <v>876</v>
      </c>
      <c r="AM173" s="799"/>
      <c r="AN173" s="794"/>
      <c r="AO173" s="795"/>
      <c r="AP173" s="796"/>
      <c r="AQ173" s="796"/>
      <c r="AR173" s="800"/>
      <c r="AS173" s="800"/>
      <c r="AT173" s="800"/>
      <c r="AU173" s="800"/>
      <c r="AV173" s="800"/>
      <c r="AW173" s="800"/>
      <c r="AX173" s="800"/>
      <c r="AY173" s="800"/>
      <c r="AZ173" s="800"/>
      <c r="BA173" s="800"/>
      <c r="BB173" s="800"/>
      <c r="BC173" s="800"/>
      <c r="BD173" s="800"/>
      <c r="BE173" s="800"/>
      <c r="BF173" s="800"/>
      <c r="BG173" s="800"/>
      <c r="BH173" s="800"/>
      <c r="BI173" s="800"/>
      <c r="BJ173" s="800"/>
      <c r="BK173" s="796"/>
      <c r="BL173" s="796"/>
      <c r="BM173" s="802"/>
      <c r="BN173" s="796"/>
      <c r="BO173" s="803"/>
      <c r="BP173" s="800"/>
      <c r="BQ173" s="805">
        <f>(BQ166-BQ171+BQ169)/BQ167/12*1000</f>
        <v>29522.799999999999</v>
      </c>
      <c r="BR173" s="805"/>
      <c r="BS173" s="805"/>
      <c r="BU173" s="791"/>
      <c r="BV173" s="792" t="s">
        <v>876</v>
      </c>
      <c r="BW173" s="799"/>
      <c r="BX173" s="794"/>
      <c r="BY173" s="795"/>
      <c r="BZ173" s="796"/>
      <c r="CA173" s="796"/>
      <c r="CB173" s="800"/>
      <c r="CC173" s="800"/>
      <c r="CD173" s="800"/>
      <c r="CE173" s="800"/>
      <c r="CF173" s="800"/>
      <c r="CG173" s="800"/>
      <c r="CH173" s="800"/>
      <c r="CI173" s="800"/>
      <c r="CJ173" s="800"/>
      <c r="CK173" s="800"/>
      <c r="CL173" s="800"/>
      <c r="CM173" s="800"/>
      <c r="CN173" s="800"/>
      <c r="CO173" s="800"/>
      <c r="CP173" s="800"/>
      <c r="CQ173" s="800"/>
      <c r="CR173" s="800"/>
      <c r="CS173" s="800"/>
      <c r="CT173" s="800"/>
      <c r="CU173" s="796"/>
      <c r="CV173" s="796"/>
      <c r="CW173" s="802"/>
      <c r="CX173" s="796"/>
      <c r="CY173" s="803"/>
      <c r="CZ173" s="800"/>
      <c r="DA173" s="805">
        <f>(DA166-DA171+DA169)/DA167/12*1000</f>
        <v>28303.8</v>
      </c>
      <c r="DB173" s="805"/>
      <c r="DC173" s="805"/>
      <c r="DE173" s="791"/>
      <c r="DF173" s="792" t="s">
        <v>876</v>
      </c>
      <c r="DG173" s="799"/>
      <c r="DH173" s="794"/>
      <c r="DI173" s="795"/>
      <c r="DJ173" s="796"/>
      <c r="DK173" s="796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796"/>
      <c r="EF173" s="796"/>
      <c r="EG173" s="802"/>
      <c r="EH173" s="796"/>
      <c r="EI173" s="803"/>
      <c r="EJ173" s="800"/>
      <c r="EK173" s="805">
        <f>(EK166-EK171+EK169)/EK167/12*1000</f>
        <v>30738.6</v>
      </c>
      <c r="EL173" s="805"/>
      <c r="EM173" s="805"/>
      <c r="EO173" s="791"/>
      <c r="EP173" s="792" t="s">
        <v>876</v>
      </c>
      <c r="EQ173" s="799"/>
      <c r="ER173" s="794"/>
      <c r="ES173" s="795"/>
      <c r="ET173" s="796"/>
      <c r="EU173" s="796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  <c r="FH173" s="800"/>
      <c r="FI173" s="800"/>
      <c r="FJ173" s="800"/>
      <c r="FK173" s="800"/>
      <c r="FL173" s="800"/>
      <c r="FM173" s="800"/>
      <c r="FN173" s="800"/>
      <c r="FO173" s="796"/>
      <c r="FP173" s="796"/>
      <c r="FQ173" s="802"/>
      <c r="FR173" s="796"/>
      <c r="FS173" s="803"/>
      <c r="FT173" s="800"/>
      <c r="FU173" s="805">
        <f>(FU166-FU171+FU169)/FU167/12*1000</f>
        <v>27495.8</v>
      </c>
      <c r="FV173" s="805"/>
      <c r="FW173" s="805"/>
      <c r="FY173" s="791"/>
      <c r="FZ173" s="792" t="s">
        <v>876</v>
      </c>
      <c r="GA173" s="799"/>
      <c r="GB173" s="794"/>
      <c r="GC173" s="795"/>
      <c r="GD173" s="796"/>
      <c r="GE173" s="796"/>
      <c r="GF173" s="800"/>
      <c r="GG173" s="796"/>
      <c r="GH173" s="800"/>
      <c r="GI173" s="796"/>
      <c r="GJ173" s="800"/>
      <c r="GK173" s="796"/>
      <c r="GL173" s="800"/>
      <c r="GM173" s="796"/>
      <c r="GN173" s="800"/>
      <c r="GO173" s="796"/>
      <c r="GP173" s="800"/>
      <c r="GQ173" s="796"/>
      <c r="GR173" s="800"/>
      <c r="GS173" s="796"/>
      <c r="GT173" s="800"/>
      <c r="GU173" s="796"/>
      <c r="GV173" s="800"/>
      <c r="GW173" s="796"/>
      <c r="GX173" s="800"/>
      <c r="GY173" s="796"/>
      <c r="GZ173" s="796"/>
      <c r="HA173" s="802"/>
      <c r="HB173" s="796"/>
      <c r="HC173" s="803"/>
      <c r="HD173" s="800"/>
      <c r="HE173" s="805">
        <f>(HE166-HE171+HE169)/HE167/12*1000</f>
        <v>26813.4</v>
      </c>
      <c r="HF173" s="805"/>
      <c r="HG173" s="805"/>
    </row>
    <row r="174" spans="1:225" ht="24" hidden="1" x14ac:dyDescent="0.25">
      <c r="A174" s="791"/>
      <c r="B174" s="811" t="s">
        <v>877</v>
      </c>
      <c r="C174" s="799"/>
      <c r="D174" s="794"/>
      <c r="E174" s="795"/>
      <c r="F174" s="796"/>
      <c r="G174" s="800"/>
      <c r="H174" s="800"/>
      <c r="I174" s="801"/>
      <c r="J174" s="800"/>
      <c r="K174" s="801"/>
      <c r="L174" s="800"/>
      <c r="M174" s="801"/>
      <c r="N174" s="800"/>
      <c r="O174" s="801"/>
      <c r="P174" s="800"/>
      <c r="Q174" s="801"/>
      <c r="R174" s="800"/>
      <c r="S174" s="801"/>
      <c r="T174" s="800"/>
      <c r="U174" s="801"/>
      <c r="V174" s="800"/>
      <c r="W174" s="801"/>
      <c r="X174" s="800"/>
      <c r="Y174" s="801"/>
      <c r="Z174" s="800"/>
      <c r="AA174" s="796"/>
      <c r="AB174" s="796"/>
      <c r="AC174" s="802"/>
      <c r="AD174" s="796"/>
      <c r="AE174" s="803"/>
      <c r="AF174" s="800"/>
      <c r="AG174" s="812">
        <f>(AG172-AG173)*AG167*12/1000</f>
        <v>9713.2000000000007</v>
      </c>
      <c r="AH174" s="812">
        <f>AG174*0.302</f>
        <v>2933.4</v>
      </c>
      <c r="AI174" s="812">
        <f>AG174+AH174</f>
        <v>12646.6</v>
      </c>
      <c r="AK174" s="791"/>
      <c r="AL174" s="811" t="s">
        <v>877</v>
      </c>
      <c r="AM174" s="799"/>
      <c r="AN174" s="794"/>
      <c r="AO174" s="795"/>
      <c r="AP174" s="796"/>
      <c r="AQ174" s="796"/>
      <c r="AR174" s="800"/>
      <c r="AS174" s="800"/>
      <c r="AT174" s="800"/>
      <c r="AU174" s="800"/>
      <c r="AV174" s="800"/>
      <c r="AW174" s="800"/>
      <c r="AX174" s="800"/>
      <c r="AY174" s="800"/>
      <c r="AZ174" s="800"/>
      <c r="BA174" s="800"/>
      <c r="BB174" s="800"/>
      <c r="BC174" s="800"/>
      <c r="BD174" s="800"/>
      <c r="BE174" s="800"/>
      <c r="BF174" s="800"/>
      <c r="BG174" s="800"/>
      <c r="BH174" s="800"/>
      <c r="BI174" s="800"/>
      <c r="BJ174" s="800"/>
      <c r="BK174" s="796"/>
      <c r="BL174" s="796"/>
      <c r="BM174" s="802"/>
      <c r="BN174" s="796"/>
      <c r="BO174" s="803"/>
      <c r="BP174" s="800"/>
      <c r="BQ174" s="812">
        <f>(BQ172-BQ173)*BQ167*12/1000</f>
        <v>3220.4</v>
      </c>
      <c r="BR174" s="812">
        <f>BQ174*0.302</f>
        <v>972.6</v>
      </c>
      <c r="BS174" s="812">
        <f>BQ174+BR174</f>
        <v>4193</v>
      </c>
      <c r="BU174" s="791"/>
      <c r="BV174" s="811" t="s">
        <v>877</v>
      </c>
      <c r="BW174" s="799"/>
      <c r="BX174" s="794"/>
      <c r="BY174" s="795"/>
      <c r="BZ174" s="796"/>
      <c r="CA174" s="796"/>
      <c r="CB174" s="800"/>
      <c r="CC174" s="800"/>
      <c r="CD174" s="800"/>
      <c r="CE174" s="800"/>
      <c r="CF174" s="800"/>
      <c r="CG174" s="800"/>
      <c r="CH174" s="800"/>
      <c r="CI174" s="800"/>
      <c r="CJ174" s="800"/>
      <c r="CK174" s="800"/>
      <c r="CL174" s="800"/>
      <c r="CM174" s="800"/>
      <c r="CN174" s="800"/>
      <c r="CO174" s="800"/>
      <c r="CP174" s="800"/>
      <c r="CQ174" s="800"/>
      <c r="CR174" s="800"/>
      <c r="CS174" s="800"/>
      <c r="CT174" s="800"/>
      <c r="CU174" s="796"/>
      <c r="CV174" s="796"/>
      <c r="CW174" s="802"/>
      <c r="CX174" s="796"/>
      <c r="CY174" s="803"/>
      <c r="CZ174" s="800"/>
      <c r="DA174" s="812">
        <f>(DA172-DA173)*DA167*12/1000</f>
        <v>2694.7</v>
      </c>
      <c r="DB174" s="812">
        <f>DA174*0.302</f>
        <v>813.8</v>
      </c>
      <c r="DC174" s="812">
        <f>DA174+DB174</f>
        <v>3508.5</v>
      </c>
      <c r="DE174" s="791"/>
      <c r="DF174" s="811" t="s">
        <v>877</v>
      </c>
      <c r="DG174" s="799"/>
      <c r="DH174" s="794"/>
      <c r="DI174" s="795"/>
      <c r="DJ174" s="796"/>
      <c r="DK174" s="796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796"/>
      <c r="EF174" s="796"/>
      <c r="EG174" s="802"/>
      <c r="EH174" s="796"/>
      <c r="EI174" s="803"/>
      <c r="EJ174" s="800"/>
      <c r="EK174" s="812">
        <f>(EK172-EK173)*EK167*12/1000</f>
        <v>557.79999999999995</v>
      </c>
      <c r="EL174" s="812">
        <f>EK174*0.302</f>
        <v>168.5</v>
      </c>
      <c r="EM174" s="812">
        <f>EK174+EL174</f>
        <v>726.3</v>
      </c>
      <c r="EO174" s="791"/>
      <c r="EP174" s="811" t="s">
        <v>877</v>
      </c>
      <c r="EQ174" s="799"/>
      <c r="ER174" s="794"/>
      <c r="ES174" s="795"/>
      <c r="ET174" s="796"/>
      <c r="EU174" s="796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  <c r="FH174" s="800"/>
      <c r="FI174" s="800"/>
      <c r="FJ174" s="800"/>
      <c r="FK174" s="800"/>
      <c r="FL174" s="800"/>
      <c r="FM174" s="800"/>
      <c r="FN174" s="800"/>
      <c r="FO174" s="796"/>
      <c r="FP174" s="796"/>
      <c r="FQ174" s="802"/>
      <c r="FR174" s="796"/>
      <c r="FS174" s="803"/>
      <c r="FT174" s="800"/>
      <c r="FU174" s="812">
        <f>(FU172-FU173)*FU167*12/1000</f>
        <v>409.2</v>
      </c>
      <c r="FV174" s="812">
        <f>FU174*0.302</f>
        <v>123.6</v>
      </c>
      <c r="FW174" s="812">
        <f>FU174+FV174</f>
        <v>532.79999999999995</v>
      </c>
      <c r="FY174" s="791"/>
      <c r="FZ174" s="811" t="s">
        <v>877</v>
      </c>
      <c r="GA174" s="799"/>
      <c r="GB174" s="794"/>
      <c r="GC174" s="795"/>
      <c r="GD174" s="796"/>
      <c r="GE174" s="796"/>
      <c r="GF174" s="800"/>
      <c r="GG174" s="796"/>
      <c r="GH174" s="800"/>
      <c r="GI174" s="796"/>
      <c r="GJ174" s="800"/>
      <c r="GK174" s="796"/>
      <c r="GL174" s="800"/>
      <c r="GM174" s="796"/>
      <c r="GN174" s="800"/>
      <c r="GO174" s="796"/>
      <c r="GP174" s="800"/>
      <c r="GQ174" s="796"/>
      <c r="GR174" s="800"/>
      <c r="GS174" s="796"/>
      <c r="GT174" s="800"/>
      <c r="GU174" s="796"/>
      <c r="GV174" s="800"/>
      <c r="GW174" s="796"/>
      <c r="GX174" s="800"/>
      <c r="GY174" s="796"/>
      <c r="GZ174" s="796"/>
      <c r="HA174" s="802"/>
      <c r="HB174" s="796"/>
      <c r="HC174" s="803"/>
      <c r="HD174" s="800"/>
      <c r="HE174" s="812">
        <f>AG174+BQ174+DA174+EK174+FU174</f>
        <v>16595.3</v>
      </c>
      <c r="HF174" s="812">
        <f>AH174+BR174+DB174+EL174+FV174</f>
        <v>5011.8999999999996</v>
      </c>
      <c r="HG174" s="812">
        <f>HE174+HF174</f>
        <v>21607.200000000001</v>
      </c>
      <c r="HP174" s="750">
        <f t="shared" ref="HP174:HP177" si="1293">AI174+BS174+DC174+EM174+FW174</f>
        <v>21607.200000000001</v>
      </c>
      <c r="HQ174" s="750">
        <f t="shared" ref="HQ174:HQ177" si="1294">HP174-HG174</f>
        <v>0</v>
      </c>
    </row>
    <row r="175" spans="1:225" ht="30" hidden="1" customHeight="1" x14ac:dyDescent="0.25">
      <c r="A175" s="1041" t="s">
        <v>878</v>
      </c>
      <c r="B175" s="1042"/>
      <c r="C175" s="784"/>
      <c r="D175" s="785"/>
      <c r="E175" s="786"/>
      <c r="F175" s="784"/>
      <c r="G175" s="787"/>
      <c r="H175" s="784"/>
      <c r="I175" s="788"/>
      <c r="J175" s="784"/>
      <c r="K175" s="788"/>
      <c r="L175" s="784"/>
      <c r="M175" s="788"/>
      <c r="N175" s="784"/>
      <c r="O175" s="788"/>
      <c r="P175" s="784"/>
      <c r="Q175" s="788"/>
      <c r="R175" s="784"/>
      <c r="S175" s="788"/>
      <c r="T175" s="784"/>
      <c r="U175" s="788"/>
      <c r="V175" s="784"/>
      <c r="W175" s="788"/>
      <c r="X175" s="784"/>
      <c r="Y175" s="788"/>
      <c r="Z175" s="784"/>
      <c r="AA175" s="784"/>
      <c r="AB175" s="784"/>
      <c r="AC175" s="784"/>
      <c r="AD175" s="784"/>
      <c r="AE175" s="784"/>
      <c r="AF175" s="784"/>
      <c r="AG175" s="813">
        <f>AG165+AG174</f>
        <v>45019.199999999997</v>
      </c>
      <c r="AH175" s="813">
        <f t="shared" ref="AH175" si="1295">AH165+AH174</f>
        <v>13595.8</v>
      </c>
      <c r="AI175" s="787">
        <f t="shared" ref="AI175:AI177" si="1296">AG175+AH175</f>
        <v>58615</v>
      </c>
      <c r="AJ175" s="750"/>
      <c r="AK175" s="1041" t="s">
        <v>879</v>
      </c>
      <c r="AL175" s="1042"/>
      <c r="AM175" s="784"/>
      <c r="AN175" s="785"/>
      <c r="AO175" s="786"/>
      <c r="AP175" s="784"/>
      <c r="AQ175" s="784"/>
      <c r="AR175" s="784"/>
      <c r="AS175" s="784"/>
      <c r="AT175" s="784"/>
      <c r="AU175" s="784"/>
      <c r="AV175" s="784"/>
      <c r="AW175" s="784"/>
      <c r="AX175" s="784"/>
      <c r="AY175" s="784"/>
      <c r="AZ175" s="784"/>
      <c r="BA175" s="784"/>
      <c r="BB175" s="784"/>
      <c r="BC175" s="784"/>
      <c r="BD175" s="784"/>
      <c r="BE175" s="784"/>
      <c r="BF175" s="784"/>
      <c r="BG175" s="784"/>
      <c r="BH175" s="784"/>
      <c r="BI175" s="784"/>
      <c r="BJ175" s="784"/>
      <c r="BK175" s="784"/>
      <c r="BL175" s="784"/>
      <c r="BM175" s="784"/>
      <c r="BN175" s="784"/>
      <c r="BO175" s="784"/>
      <c r="BP175" s="784"/>
      <c r="BQ175" s="813">
        <f>BQ165+BQ174</f>
        <v>28231.5</v>
      </c>
      <c r="BR175" s="813">
        <f t="shared" ref="BR175" si="1297">BR165+BR174</f>
        <v>8526</v>
      </c>
      <c r="BS175" s="787">
        <f t="shared" ref="BS175:BS177" si="1298">BQ175+BR175</f>
        <v>36757.5</v>
      </c>
      <c r="BU175" s="1041" t="s">
        <v>879</v>
      </c>
      <c r="BV175" s="1042"/>
      <c r="BW175" s="784"/>
      <c r="BX175" s="785"/>
      <c r="BY175" s="786"/>
      <c r="BZ175" s="784"/>
      <c r="CA175" s="784"/>
      <c r="CB175" s="784"/>
      <c r="CC175" s="784"/>
      <c r="CD175" s="784"/>
      <c r="CE175" s="784"/>
      <c r="CF175" s="784"/>
      <c r="CG175" s="784"/>
      <c r="CH175" s="784"/>
      <c r="CI175" s="784"/>
      <c r="CJ175" s="784"/>
      <c r="CK175" s="784"/>
      <c r="CL175" s="784"/>
      <c r="CM175" s="784"/>
      <c r="CN175" s="784"/>
      <c r="CO175" s="784"/>
      <c r="CP175" s="784"/>
      <c r="CQ175" s="784"/>
      <c r="CR175" s="784"/>
      <c r="CS175" s="784"/>
      <c r="CT175" s="784"/>
      <c r="CU175" s="784"/>
      <c r="CV175" s="784"/>
      <c r="CW175" s="784"/>
      <c r="CX175" s="784"/>
      <c r="CY175" s="784"/>
      <c r="CZ175" s="784"/>
      <c r="DA175" s="813">
        <f>DA165+DA174</f>
        <v>27888.400000000001</v>
      </c>
      <c r="DB175" s="813">
        <f t="shared" ref="DB175" si="1299">DB165+DB174</f>
        <v>8422.2999999999993</v>
      </c>
      <c r="DC175" s="787">
        <f t="shared" ref="DC175:DC177" si="1300">DA175+DB175</f>
        <v>36310.699999999997</v>
      </c>
      <c r="DE175" s="1041" t="s">
        <v>879</v>
      </c>
      <c r="DF175" s="1042"/>
      <c r="DG175" s="784"/>
      <c r="DH175" s="785"/>
      <c r="DI175" s="786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813">
        <f>EK165+EK174</f>
        <v>9051.4</v>
      </c>
      <c r="EL175" s="813">
        <f t="shared" ref="EL175" si="1301">EL165+EL174</f>
        <v>2733.6</v>
      </c>
      <c r="EM175" s="787">
        <f t="shared" ref="EM175:EM177" si="1302">EK175+EL175</f>
        <v>11785</v>
      </c>
      <c r="EO175" s="1041" t="s">
        <v>879</v>
      </c>
      <c r="EP175" s="1042"/>
      <c r="EQ175" s="784"/>
      <c r="ER175" s="785"/>
      <c r="ES175" s="786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  <c r="FS175" s="784"/>
      <c r="FT175" s="784"/>
      <c r="FU175" s="813">
        <f>FU165+FU174</f>
        <v>4277.5</v>
      </c>
      <c r="FV175" s="813">
        <f t="shared" ref="FV175" si="1303">FV165+FV174</f>
        <v>1291.8</v>
      </c>
      <c r="FW175" s="787">
        <f t="shared" ref="FW175:FW177" si="1304">FU175+FV175</f>
        <v>5569.3</v>
      </c>
      <c r="FY175" s="1041" t="s">
        <v>879</v>
      </c>
      <c r="FZ175" s="1042"/>
      <c r="GA175" s="784"/>
      <c r="GB175" s="785"/>
      <c r="GC175" s="786"/>
      <c r="GD175" s="784"/>
      <c r="GE175" s="784"/>
      <c r="GF175" s="784"/>
      <c r="GG175" s="784"/>
      <c r="GH175" s="784"/>
      <c r="GI175" s="784"/>
      <c r="GJ175" s="784"/>
      <c r="GK175" s="784"/>
      <c r="GL175" s="784"/>
      <c r="GM175" s="784"/>
      <c r="GN175" s="784"/>
      <c r="GO175" s="784"/>
      <c r="GP175" s="784"/>
      <c r="GQ175" s="784"/>
      <c r="GR175" s="784"/>
      <c r="GS175" s="784"/>
      <c r="GT175" s="784"/>
      <c r="GU175" s="784"/>
      <c r="GV175" s="784"/>
      <c r="GW175" s="784"/>
      <c r="GX175" s="784"/>
      <c r="GY175" s="784"/>
      <c r="GZ175" s="784"/>
      <c r="HA175" s="784"/>
      <c r="HB175" s="784"/>
      <c r="HC175" s="784"/>
      <c r="HD175" s="784"/>
      <c r="HE175" s="813">
        <f>HE165+HE174</f>
        <v>114468</v>
      </c>
      <c r="HF175" s="813">
        <f t="shared" ref="HF175" si="1305">HF165+HF174</f>
        <v>34569.5</v>
      </c>
      <c r="HG175" s="813">
        <f t="shared" ref="HG175:HG177" si="1306">HE175+HF175</f>
        <v>149037.5</v>
      </c>
      <c r="HP175" s="750">
        <f t="shared" si="1293"/>
        <v>149037.5</v>
      </c>
      <c r="HQ175" s="750">
        <f t="shared" si="1294"/>
        <v>0</v>
      </c>
    </row>
    <row r="176" spans="1:225" ht="15" hidden="1" customHeight="1" x14ac:dyDescent="0.25">
      <c r="A176" s="1041" t="s">
        <v>880</v>
      </c>
      <c r="B176" s="1042"/>
      <c r="C176" s="784"/>
      <c r="D176" s="785"/>
      <c r="E176" s="786"/>
      <c r="F176" s="784"/>
      <c r="G176" s="787"/>
      <c r="H176" s="784"/>
      <c r="I176" s="788"/>
      <c r="J176" s="784"/>
      <c r="K176" s="788"/>
      <c r="L176" s="784"/>
      <c r="M176" s="788"/>
      <c r="N176" s="784"/>
      <c r="O176" s="788"/>
      <c r="P176" s="784"/>
      <c r="Q176" s="788"/>
      <c r="R176" s="784"/>
      <c r="S176" s="788"/>
      <c r="T176" s="784"/>
      <c r="U176" s="788"/>
      <c r="V176" s="784"/>
      <c r="W176" s="788"/>
      <c r="X176" s="784"/>
      <c r="Y176" s="788"/>
      <c r="Z176" s="784"/>
      <c r="AA176" s="784"/>
      <c r="AB176" s="784"/>
      <c r="AC176" s="784"/>
      <c r="AD176" s="784"/>
      <c r="AE176" s="784"/>
      <c r="AF176" s="784"/>
      <c r="AG176" s="813">
        <f>AG175*0.05</f>
        <v>2251</v>
      </c>
      <c r="AH176" s="813">
        <f>AH175*0.05</f>
        <v>679.8</v>
      </c>
      <c r="AI176" s="787">
        <f t="shared" si="1296"/>
        <v>2930.8</v>
      </c>
      <c r="AJ176" s="750"/>
      <c r="AK176" s="1041" t="s">
        <v>880</v>
      </c>
      <c r="AL176" s="1042"/>
      <c r="AM176" s="784"/>
      <c r="AN176" s="785"/>
      <c r="AO176" s="786"/>
      <c r="AP176" s="784"/>
      <c r="AQ176" s="784"/>
      <c r="AR176" s="784"/>
      <c r="AS176" s="784"/>
      <c r="AT176" s="784"/>
      <c r="AU176" s="784"/>
      <c r="AV176" s="784"/>
      <c r="AW176" s="784"/>
      <c r="AX176" s="784"/>
      <c r="AY176" s="784"/>
      <c r="AZ176" s="784"/>
      <c r="BA176" s="784"/>
      <c r="BB176" s="784"/>
      <c r="BC176" s="784"/>
      <c r="BD176" s="784"/>
      <c r="BE176" s="784"/>
      <c r="BF176" s="784"/>
      <c r="BG176" s="784"/>
      <c r="BH176" s="784"/>
      <c r="BI176" s="784"/>
      <c r="BJ176" s="784"/>
      <c r="BK176" s="784"/>
      <c r="BL176" s="784"/>
      <c r="BM176" s="784"/>
      <c r="BN176" s="784"/>
      <c r="BO176" s="784"/>
      <c r="BP176" s="784"/>
      <c r="BQ176" s="813">
        <f>BQ175*0.05</f>
        <v>1411.6</v>
      </c>
      <c r="BR176" s="813">
        <f>BR175*0.05</f>
        <v>426.3</v>
      </c>
      <c r="BS176" s="787">
        <f t="shared" si="1298"/>
        <v>1837.9</v>
      </c>
      <c r="BU176" s="1041" t="s">
        <v>880</v>
      </c>
      <c r="BV176" s="1042"/>
      <c r="BW176" s="784"/>
      <c r="BX176" s="785"/>
      <c r="BY176" s="786"/>
      <c r="BZ176" s="784"/>
      <c r="CA176" s="784"/>
      <c r="CB176" s="784"/>
      <c r="CC176" s="784"/>
      <c r="CD176" s="784"/>
      <c r="CE176" s="784"/>
      <c r="CF176" s="784"/>
      <c r="CG176" s="784"/>
      <c r="CH176" s="784"/>
      <c r="CI176" s="784"/>
      <c r="CJ176" s="784"/>
      <c r="CK176" s="784"/>
      <c r="CL176" s="784"/>
      <c r="CM176" s="784"/>
      <c r="CN176" s="784"/>
      <c r="CO176" s="784"/>
      <c r="CP176" s="784"/>
      <c r="CQ176" s="784"/>
      <c r="CR176" s="784"/>
      <c r="CS176" s="784"/>
      <c r="CT176" s="784"/>
      <c r="CU176" s="784"/>
      <c r="CV176" s="784"/>
      <c r="CW176" s="784"/>
      <c r="CX176" s="784"/>
      <c r="CY176" s="784"/>
      <c r="CZ176" s="784"/>
      <c r="DA176" s="813">
        <f>DA175*0.05</f>
        <v>1394.4</v>
      </c>
      <c r="DB176" s="813">
        <f>DB175*0.05</f>
        <v>421.1</v>
      </c>
      <c r="DC176" s="787">
        <f t="shared" si="1300"/>
        <v>1815.5</v>
      </c>
      <c r="DE176" s="1041" t="s">
        <v>880</v>
      </c>
      <c r="DF176" s="1042"/>
      <c r="DG176" s="784"/>
      <c r="DH176" s="785"/>
      <c r="DI176" s="786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813">
        <f>EK175*0.05</f>
        <v>452.6</v>
      </c>
      <c r="EL176" s="813">
        <f>EL175*0.05</f>
        <v>136.69999999999999</v>
      </c>
      <c r="EM176" s="787">
        <f t="shared" si="1302"/>
        <v>589.29999999999995</v>
      </c>
      <c r="EO176" s="1041" t="s">
        <v>880</v>
      </c>
      <c r="EP176" s="1042"/>
      <c r="EQ176" s="784"/>
      <c r="ER176" s="785"/>
      <c r="ES176" s="786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  <c r="FS176" s="784"/>
      <c r="FT176" s="784"/>
      <c r="FU176" s="813">
        <f>FU175*0.05</f>
        <v>213.9</v>
      </c>
      <c r="FV176" s="813">
        <f>FV175*0.05</f>
        <v>64.599999999999994</v>
      </c>
      <c r="FW176" s="787">
        <f t="shared" si="1304"/>
        <v>278.5</v>
      </c>
      <c r="FY176" s="1041" t="s">
        <v>880</v>
      </c>
      <c r="FZ176" s="1042"/>
      <c r="GA176" s="784"/>
      <c r="GB176" s="785"/>
      <c r="GC176" s="786"/>
      <c r="GD176" s="784"/>
      <c r="GE176" s="784"/>
      <c r="GF176" s="784"/>
      <c r="GG176" s="784"/>
      <c r="GH176" s="784"/>
      <c r="GI176" s="784"/>
      <c r="GJ176" s="784"/>
      <c r="GK176" s="784"/>
      <c r="GL176" s="784"/>
      <c r="GM176" s="784"/>
      <c r="GN176" s="784"/>
      <c r="GO176" s="784"/>
      <c r="GP176" s="784"/>
      <c r="GQ176" s="784"/>
      <c r="GR176" s="784"/>
      <c r="GS176" s="784"/>
      <c r="GT176" s="784"/>
      <c r="GU176" s="784"/>
      <c r="GV176" s="784"/>
      <c r="GW176" s="784"/>
      <c r="GX176" s="784"/>
      <c r="GY176" s="784"/>
      <c r="GZ176" s="784"/>
      <c r="HA176" s="784"/>
      <c r="HB176" s="784"/>
      <c r="HC176" s="784"/>
      <c r="HD176" s="784"/>
      <c r="HE176" s="813">
        <f>AG176+BQ176+DA176+EK176+FU176</f>
        <v>5723.5</v>
      </c>
      <c r="HF176" s="813">
        <f>AH176+BR176+DB176+EL176+FV176</f>
        <v>1728.5</v>
      </c>
      <c r="HG176" s="813">
        <f t="shared" si="1306"/>
        <v>7452</v>
      </c>
      <c r="HP176" s="750">
        <f t="shared" si="1293"/>
        <v>7452</v>
      </c>
      <c r="HQ176" s="750">
        <f t="shared" si="1294"/>
        <v>0</v>
      </c>
    </row>
    <row r="177" spans="1:225" ht="30" hidden="1" customHeight="1" x14ac:dyDescent="0.25">
      <c r="A177" s="1041" t="s">
        <v>881</v>
      </c>
      <c r="B177" s="1042"/>
      <c r="C177" s="784"/>
      <c r="D177" s="785"/>
      <c r="E177" s="786"/>
      <c r="F177" s="784"/>
      <c r="G177" s="787"/>
      <c r="H177" s="784"/>
      <c r="I177" s="788"/>
      <c r="J177" s="784"/>
      <c r="K177" s="788"/>
      <c r="L177" s="784"/>
      <c r="M177" s="788"/>
      <c r="N177" s="784"/>
      <c r="O177" s="788"/>
      <c r="P177" s="784"/>
      <c r="Q177" s="788"/>
      <c r="R177" s="784"/>
      <c r="S177" s="788"/>
      <c r="T177" s="784"/>
      <c r="U177" s="788"/>
      <c r="V177" s="784"/>
      <c r="W177" s="788"/>
      <c r="X177" s="784"/>
      <c r="Y177" s="788"/>
      <c r="Z177" s="784"/>
      <c r="AA177" s="784"/>
      <c r="AB177" s="784"/>
      <c r="AC177" s="784"/>
      <c r="AD177" s="784"/>
      <c r="AE177" s="784"/>
      <c r="AF177" s="784"/>
      <c r="AG177" s="813">
        <f>AG175-AG176</f>
        <v>42768.2</v>
      </c>
      <c r="AH177" s="813">
        <f>AH175-AH176</f>
        <v>12916</v>
      </c>
      <c r="AI177" s="787">
        <f t="shared" si="1296"/>
        <v>55684.2</v>
      </c>
      <c r="AJ177" s="750"/>
      <c r="AK177" s="1041" t="s">
        <v>881</v>
      </c>
      <c r="AL177" s="1042"/>
      <c r="AM177" s="784"/>
      <c r="AN177" s="785"/>
      <c r="AO177" s="786"/>
      <c r="AP177" s="784"/>
      <c r="AQ177" s="784"/>
      <c r="AR177" s="784"/>
      <c r="AS177" s="784"/>
      <c r="AT177" s="784"/>
      <c r="AU177" s="784"/>
      <c r="AV177" s="784"/>
      <c r="AW177" s="784"/>
      <c r="AX177" s="784"/>
      <c r="AY177" s="784"/>
      <c r="AZ177" s="784"/>
      <c r="BA177" s="784"/>
      <c r="BB177" s="784"/>
      <c r="BC177" s="784"/>
      <c r="BD177" s="784"/>
      <c r="BE177" s="784"/>
      <c r="BF177" s="784"/>
      <c r="BG177" s="784"/>
      <c r="BH177" s="784"/>
      <c r="BI177" s="784"/>
      <c r="BJ177" s="784"/>
      <c r="BK177" s="784"/>
      <c r="BL177" s="784"/>
      <c r="BM177" s="784"/>
      <c r="BN177" s="784"/>
      <c r="BO177" s="784"/>
      <c r="BP177" s="784"/>
      <c r="BQ177" s="813">
        <f>BQ175-BQ176</f>
        <v>26819.9</v>
      </c>
      <c r="BR177" s="813">
        <f>BR175-BR176</f>
        <v>8099.7</v>
      </c>
      <c r="BS177" s="787">
        <f t="shared" si="1298"/>
        <v>34919.599999999999</v>
      </c>
      <c r="BU177" s="1041" t="s">
        <v>881</v>
      </c>
      <c r="BV177" s="1042"/>
      <c r="BW177" s="784"/>
      <c r="BX177" s="785"/>
      <c r="BY177" s="786"/>
      <c r="BZ177" s="784"/>
      <c r="CA177" s="784"/>
      <c r="CB177" s="784"/>
      <c r="CC177" s="784"/>
      <c r="CD177" s="784"/>
      <c r="CE177" s="784"/>
      <c r="CF177" s="784"/>
      <c r="CG177" s="784"/>
      <c r="CH177" s="784"/>
      <c r="CI177" s="784"/>
      <c r="CJ177" s="784"/>
      <c r="CK177" s="784"/>
      <c r="CL177" s="784"/>
      <c r="CM177" s="784"/>
      <c r="CN177" s="784"/>
      <c r="CO177" s="784"/>
      <c r="CP177" s="784"/>
      <c r="CQ177" s="784"/>
      <c r="CR177" s="784"/>
      <c r="CS177" s="784"/>
      <c r="CT177" s="784"/>
      <c r="CU177" s="784"/>
      <c r="CV177" s="784"/>
      <c r="CW177" s="784"/>
      <c r="CX177" s="784"/>
      <c r="CY177" s="784"/>
      <c r="CZ177" s="784"/>
      <c r="DA177" s="813">
        <f>DA175-DA176</f>
        <v>26494</v>
      </c>
      <c r="DB177" s="813">
        <f>DB175-DB176</f>
        <v>8001.2</v>
      </c>
      <c r="DC177" s="787">
        <f t="shared" si="1300"/>
        <v>34495.199999999997</v>
      </c>
      <c r="DE177" s="1041" t="s">
        <v>881</v>
      </c>
      <c r="DF177" s="1042"/>
      <c r="DG177" s="784"/>
      <c r="DH177" s="785"/>
      <c r="DI177" s="786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813">
        <f>EK175-EK176</f>
        <v>8598.7999999999993</v>
      </c>
      <c r="EL177" s="813">
        <f>EL175-EL176</f>
        <v>2596.9</v>
      </c>
      <c r="EM177" s="787">
        <f t="shared" si="1302"/>
        <v>11195.7</v>
      </c>
      <c r="EO177" s="1041" t="s">
        <v>881</v>
      </c>
      <c r="EP177" s="1042"/>
      <c r="EQ177" s="784"/>
      <c r="ER177" s="785"/>
      <c r="ES177" s="786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  <c r="FS177" s="784"/>
      <c r="FT177" s="784"/>
      <c r="FU177" s="813">
        <f>FU175-FU176</f>
        <v>4063.6</v>
      </c>
      <c r="FV177" s="813">
        <f>FV175-FV176</f>
        <v>1227.2</v>
      </c>
      <c r="FW177" s="787">
        <f t="shared" si="1304"/>
        <v>5290.8</v>
      </c>
      <c r="FY177" s="1041" t="s">
        <v>881</v>
      </c>
      <c r="FZ177" s="1042"/>
      <c r="GA177" s="784"/>
      <c r="GB177" s="785"/>
      <c r="GC177" s="786"/>
      <c r="GD177" s="784"/>
      <c r="GE177" s="784"/>
      <c r="GF177" s="784"/>
      <c r="GG177" s="784"/>
      <c r="GH177" s="784"/>
      <c r="GI177" s="784"/>
      <c r="GJ177" s="784"/>
      <c r="GK177" s="784"/>
      <c r="GL177" s="784"/>
      <c r="GM177" s="784"/>
      <c r="GN177" s="784"/>
      <c r="GO177" s="784"/>
      <c r="GP177" s="784"/>
      <c r="GQ177" s="784"/>
      <c r="GR177" s="784"/>
      <c r="GS177" s="784"/>
      <c r="GT177" s="784"/>
      <c r="GU177" s="784"/>
      <c r="GV177" s="784"/>
      <c r="GW177" s="784"/>
      <c r="GX177" s="784"/>
      <c r="GY177" s="784"/>
      <c r="GZ177" s="784"/>
      <c r="HA177" s="784"/>
      <c r="HB177" s="784"/>
      <c r="HC177" s="784"/>
      <c r="HD177" s="784"/>
      <c r="HE177" s="813">
        <f>HE175-HE176</f>
        <v>108744.5</v>
      </c>
      <c r="HF177" s="813">
        <f>HF175-HF176</f>
        <v>32841</v>
      </c>
      <c r="HG177" s="813">
        <f t="shared" si="1306"/>
        <v>141585.5</v>
      </c>
      <c r="HP177" s="750">
        <f t="shared" si="1293"/>
        <v>141585.5</v>
      </c>
      <c r="HQ177" s="750">
        <f t="shared" si="1294"/>
        <v>0</v>
      </c>
    </row>
    <row r="178" spans="1:225" hidden="1" x14ac:dyDescent="0.25">
      <c r="GD178" s="750"/>
      <c r="GE178" s="750"/>
      <c r="GF178" s="750"/>
      <c r="GG178" s="750"/>
      <c r="GH178" s="750"/>
      <c r="GI178" s="750"/>
      <c r="GJ178" s="750"/>
      <c r="GK178" s="750"/>
      <c r="GL178" s="750"/>
      <c r="GM178" s="750"/>
      <c r="GN178" s="750"/>
      <c r="GO178" s="750"/>
      <c r="GP178" s="750"/>
      <c r="GQ178" s="750"/>
      <c r="GR178" s="750"/>
      <c r="GS178" s="750"/>
      <c r="GT178" s="750"/>
      <c r="GU178" s="750"/>
      <c r="GV178" s="750"/>
      <c r="GW178" s="750"/>
      <c r="GX178" s="750"/>
      <c r="GY178" s="750"/>
      <c r="HB178" s="750"/>
      <c r="HC178" s="750"/>
      <c r="HD178" s="750"/>
      <c r="HE178" s="750"/>
      <c r="HF178" s="750"/>
      <c r="HG178" s="750"/>
    </row>
    <row r="179" spans="1:225" hidden="1" x14ac:dyDescent="0.25"/>
    <row r="180" spans="1:225" ht="15.75" customHeight="1" x14ac:dyDescent="0.25">
      <c r="A180" s="820" t="s">
        <v>886</v>
      </c>
      <c r="B180" s="820"/>
      <c r="C180" s="820"/>
      <c r="D180" s="820"/>
      <c r="E180" s="820"/>
      <c r="HI180" s="1046" t="s">
        <v>887</v>
      </c>
      <c r="HJ180" s="1046"/>
      <c r="HK180" s="1046"/>
      <c r="HL180" s="1046"/>
      <c r="HM180" s="1046"/>
      <c r="HN180" s="1046"/>
    </row>
    <row r="181" spans="1:225" ht="126.75" customHeight="1" x14ac:dyDescent="0.25">
      <c r="A181" s="710" t="s">
        <v>399</v>
      </c>
      <c r="B181" s="710" t="s">
        <v>400</v>
      </c>
      <c r="C181" s="814" t="s">
        <v>846</v>
      </c>
      <c r="D181" s="814" t="s">
        <v>888</v>
      </c>
      <c r="E181" s="815" t="s">
        <v>889</v>
      </c>
      <c r="F181" s="712" t="s">
        <v>514</v>
      </c>
      <c r="G181" s="713" t="s">
        <v>841</v>
      </c>
      <c r="H181" s="712" t="s">
        <v>401</v>
      </c>
      <c r="I181" s="714" t="s">
        <v>841</v>
      </c>
      <c r="J181" s="712" t="s">
        <v>360</v>
      </c>
      <c r="K181" s="714" t="s">
        <v>841</v>
      </c>
      <c r="L181" s="964" t="s">
        <v>515</v>
      </c>
      <c r="M181" s="714" t="s">
        <v>841</v>
      </c>
      <c r="N181" s="712" t="s">
        <v>402</v>
      </c>
      <c r="O181" s="714" t="s">
        <v>841</v>
      </c>
      <c r="P181" s="712" t="s">
        <v>403</v>
      </c>
      <c r="Q181" s="714" t="s">
        <v>841</v>
      </c>
      <c r="R181" s="712" t="s">
        <v>404</v>
      </c>
      <c r="S181" s="714" t="s">
        <v>841</v>
      </c>
      <c r="T181" s="712" t="s">
        <v>405</v>
      </c>
      <c r="U181" s="714" t="s">
        <v>841</v>
      </c>
      <c r="V181" s="712" t="s">
        <v>406</v>
      </c>
      <c r="W181" s="714" t="s">
        <v>841</v>
      </c>
      <c r="X181" s="715" t="s">
        <v>407</v>
      </c>
      <c r="Y181" s="714" t="s">
        <v>841</v>
      </c>
      <c r="Z181" s="715" t="s">
        <v>408</v>
      </c>
      <c r="AA181" s="712" t="s">
        <v>890</v>
      </c>
      <c r="AB181" s="710" t="s">
        <v>409</v>
      </c>
      <c r="AC181" s="710" t="s">
        <v>410</v>
      </c>
      <c r="AD181" s="716" t="s">
        <v>411</v>
      </c>
      <c r="AE181" s="717" t="s">
        <v>843</v>
      </c>
      <c r="AF181" s="717" t="s">
        <v>844</v>
      </c>
      <c r="AG181" s="716" t="s">
        <v>411</v>
      </c>
      <c r="AH181" s="716" t="s">
        <v>412</v>
      </c>
      <c r="AI181" s="716" t="s">
        <v>845</v>
      </c>
      <c r="AK181" s="710" t="s">
        <v>399</v>
      </c>
      <c r="AL181" s="710" t="s">
        <v>400</v>
      </c>
      <c r="AM181" s="710" t="s">
        <v>846</v>
      </c>
      <c r="AN181" s="814" t="s">
        <v>888</v>
      </c>
      <c r="AO181" s="815" t="s">
        <v>889</v>
      </c>
      <c r="AP181" s="712" t="s">
        <v>514</v>
      </c>
      <c r="AQ181" s="713" t="s">
        <v>841</v>
      </c>
      <c r="AR181" s="712" t="s">
        <v>401</v>
      </c>
      <c r="AS181" s="714" t="s">
        <v>841</v>
      </c>
      <c r="AT181" s="712" t="s">
        <v>360</v>
      </c>
      <c r="AU181" s="714" t="s">
        <v>841</v>
      </c>
      <c r="AV181" s="964" t="s">
        <v>515</v>
      </c>
      <c r="AW181" s="714" t="s">
        <v>841</v>
      </c>
      <c r="AX181" s="712" t="s">
        <v>402</v>
      </c>
      <c r="AY181" s="714" t="s">
        <v>841</v>
      </c>
      <c r="AZ181" s="712" t="s">
        <v>403</v>
      </c>
      <c r="BA181" s="714" t="s">
        <v>841</v>
      </c>
      <c r="BB181" s="712" t="s">
        <v>404</v>
      </c>
      <c r="BC181" s="714" t="s">
        <v>841</v>
      </c>
      <c r="BD181" s="712" t="s">
        <v>405</v>
      </c>
      <c r="BE181" s="714" t="s">
        <v>841</v>
      </c>
      <c r="BF181" s="712" t="s">
        <v>406</v>
      </c>
      <c r="BG181" s="714" t="s">
        <v>841</v>
      </c>
      <c r="BH181" s="715" t="s">
        <v>407</v>
      </c>
      <c r="BI181" s="714" t="s">
        <v>841</v>
      </c>
      <c r="BJ181" s="715" t="s">
        <v>408</v>
      </c>
      <c r="BK181" s="712" t="s">
        <v>890</v>
      </c>
      <c r="BL181" s="710" t="s">
        <v>409</v>
      </c>
      <c r="BM181" s="710" t="s">
        <v>410</v>
      </c>
      <c r="BN181" s="716" t="s">
        <v>411</v>
      </c>
      <c r="BO181" s="717" t="s">
        <v>843</v>
      </c>
      <c r="BP181" s="717" t="s">
        <v>844</v>
      </c>
      <c r="BQ181" s="716" t="s">
        <v>411</v>
      </c>
      <c r="BR181" s="716" t="s">
        <v>412</v>
      </c>
      <c r="BS181" s="716" t="s">
        <v>845</v>
      </c>
      <c r="BU181" s="710" t="s">
        <v>399</v>
      </c>
      <c r="BV181" s="710" t="s">
        <v>400</v>
      </c>
      <c r="BW181" s="710" t="s">
        <v>846</v>
      </c>
      <c r="BX181" s="814" t="s">
        <v>888</v>
      </c>
      <c r="BY181" s="815" t="s">
        <v>889</v>
      </c>
      <c r="BZ181" s="712" t="s">
        <v>514</v>
      </c>
      <c r="CA181" s="713" t="s">
        <v>841</v>
      </c>
      <c r="CB181" s="712" t="s">
        <v>401</v>
      </c>
      <c r="CC181" s="714" t="s">
        <v>841</v>
      </c>
      <c r="CD181" s="712" t="s">
        <v>360</v>
      </c>
      <c r="CE181" s="714" t="s">
        <v>841</v>
      </c>
      <c r="CF181" s="964" t="s">
        <v>515</v>
      </c>
      <c r="CG181" s="714" t="s">
        <v>841</v>
      </c>
      <c r="CH181" s="712" t="s">
        <v>402</v>
      </c>
      <c r="CI181" s="714" t="s">
        <v>841</v>
      </c>
      <c r="CJ181" s="712" t="s">
        <v>403</v>
      </c>
      <c r="CK181" s="714" t="s">
        <v>841</v>
      </c>
      <c r="CL181" s="712" t="s">
        <v>404</v>
      </c>
      <c r="CM181" s="714" t="s">
        <v>841</v>
      </c>
      <c r="CN181" s="712" t="s">
        <v>405</v>
      </c>
      <c r="CO181" s="714" t="s">
        <v>841</v>
      </c>
      <c r="CP181" s="712" t="s">
        <v>406</v>
      </c>
      <c r="CQ181" s="714" t="s">
        <v>841</v>
      </c>
      <c r="CR181" s="715" t="s">
        <v>407</v>
      </c>
      <c r="CS181" s="714" t="s">
        <v>841</v>
      </c>
      <c r="CT181" s="715" t="s">
        <v>408</v>
      </c>
      <c r="CU181" s="712" t="s">
        <v>890</v>
      </c>
      <c r="CV181" s="710" t="s">
        <v>409</v>
      </c>
      <c r="CW181" s="710" t="s">
        <v>410</v>
      </c>
      <c r="CX181" s="716" t="s">
        <v>411</v>
      </c>
      <c r="CY181" s="717" t="s">
        <v>843</v>
      </c>
      <c r="CZ181" s="717" t="s">
        <v>844</v>
      </c>
      <c r="DA181" s="716" t="s">
        <v>411</v>
      </c>
      <c r="DB181" s="716" t="s">
        <v>412</v>
      </c>
      <c r="DC181" s="716" t="s">
        <v>845</v>
      </c>
      <c r="DE181" s="710" t="s">
        <v>399</v>
      </c>
      <c r="DF181" s="710" t="s">
        <v>400</v>
      </c>
      <c r="DG181" s="710" t="s">
        <v>846</v>
      </c>
      <c r="DH181" s="814" t="s">
        <v>888</v>
      </c>
      <c r="DI181" s="815" t="s">
        <v>889</v>
      </c>
      <c r="DJ181" s="712" t="s">
        <v>514</v>
      </c>
      <c r="DK181" s="713" t="s">
        <v>841</v>
      </c>
      <c r="DL181" s="712" t="s">
        <v>401</v>
      </c>
      <c r="DM181" s="714" t="s">
        <v>841</v>
      </c>
      <c r="DN181" s="712" t="s">
        <v>360</v>
      </c>
      <c r="DO181" s="714" t="s">
        <v>841</v>
      </c>
      <c r="DP181" s="964" t="s">
        <v>515</v>
      </c>
      <c r="DQ181" s="714" t="s">
        <v>841</v>
      </c>
      <c r="DR181" s="712" t="s">
        <v>402</v>
      </c>
      <c r="DS181" s="714" t="s">
        <v>841</v>
      </c>
      <c r="DT181" s="712" t="s">
        <v>403</v>
      </c>
      <c r="DU181" s="714" t="s">
        <v>841</v>
      </c>
      <c r="DV181" s="712" t="s">
        <v>404</v>
      </c>
      <c r="DW181" s="714" t="s">
        <v>841</v>
      </c>
      <c r="DX181" s="712" t="s">
        <v>405</v>
      </c>
      <c r="DY181" s="714" t="s">
        <v>841</v>
      </c>
      <c r="DZ181" s="712" t="s">
        <v>406</v>
      </c>
      <c r="EA181" s="714" t="s">
        <v>841</v>
      </c>
      <c r="EB181" s="715" t="s">
        <v>407</v>
      </c>
      <c r="EC181" s="714" t="s">
        <v>841</v>
      </c>
      <c r="ED181" s="715" t="s">
        <v>408</v>
      </c>
      <c r="EE181" s="712" t="s">
        <v>890</v>
      </c>
      <c r="EF181" s="710" t="s">
        <v>409</v>
      </c>
      <c r="EG181" s="710" t="s">
        <v>410</v>
      </c>
      <c r="EH181" s="716" t="s">
        <v>411</v>
      </c>
      <c r="EI181" s="717" t="s">
        <v>843</v>
      </c>
      <c r="EJ181" s="717" t="s">
        <v>844</v>
      </c>
      <c r="EK181" s="716" t="s">
        <v>411</v>
      </c>
      <c r="EL181" s="716" t="s">
        <v>412</v>
      </c>
      <c r="EM181" s="716" t="s">
        <v>845</v>
      </c>
      <c r="EO181" s="710" t="s">
        <v>399</v>
      </c>
      <c r="EP181" s="710" t="s">
        <v>400</v>
      </c>
      <c r="EQ181" s="710" t="s">
        <v>846</v>
      </c>
      <c r="ER181" s="814" t="s">
        <v>888</v>
      </c>
      <c r="ES181" s="815" t="s">
        <v>889</v>
      </c>
      <c r="ET181" s="712" t="s">
        <v>514</v>
      </c>
      <c r="EU181" s="713" t="s">
        <v>841</v>
      </c>
      <c r="EV181" s="712" t="s">
        <v>401</v>
      </c>
      <c r="EW181" s="714" t="s">
        <v>841</v>
      </c>
      <c r="EX181" s="712" t="s">
        <v>360</v>
      </c>
      <c r="EY181" s="714" t="s">
        <v>841</v>
      </c>
      <c r="EZ181" s="964" t="s">
        <v>515</v>
      </c>
      <c r="FA181" s="714" t="s">
        <v>841</v>
      </c>
      <c r="FB181" s="712" t="s">
        <v>402</v>
      </c>
      <c r="FC181" s="714" t="s">
        <v>841</v>
      </c>
      <c r="FD181" s="712" t="s">
        <v>403</v>
      </c>
      <c r="FE181" s="714" t="s">
        <v>841</v>
      </c>
      <c r="FF181" s="712" t="s">
        <v>404</v>
      </c>
      <c r="FG181" s="714" t="s">
        <v>841</v>
      </c>
      <c r="FH181" s="712" t="s">
        <v>405</v>
      </c>
      <c r="FI181" s="714" t="s">
        <v>841</v>
      </c>
      <c r="FJ181" s="712" t="s">
        <v>406</v>
      </c>
      <c r="FK181" s="714" t="s">
        <v>841</v>
      </c>
      <c r="FL181" s="715" t="s">
        <v>407</v>
      </c>
      <c r="FM181" s="714" t="s">
        <v>841</v>
      </c>
      <c r="FN181" s="715" t="s">
        <v>408</v>
      </c>
      <c r="FO181" s="712" t="s">
        <v>890</v>
      </c>
      <c r="FP181" s="710" t="s">
        <v>409</v>
      </c>
      <c r="FQ181" s="710" t="s">
        <v>410</v>
      </c>
      <c r="FR181" s="716" t="s">
        <v>411</v>
      </c>
      <c r="FS181" s="717" t="s">
        <v>843</v>
      </c>
      <c r="FT181" s="717" t="s">
        <v>844</v>
      </c>
      <c r="FU181" s="716" t="s">
        <v>411</v>
      </c>
      <c r="FV181" s="716" t="s">
        <v>412</v>
      </c>
      <c r="FW181" s="716" t="s">
        <v>845</v>
      </c>
      <c r="FY181" s="710" t="s">
        <v>399</v>
      </c>
      <c r="FZ181" s="710" t="s">
        <v>400</v>
      </c>
      <c r="GA181" s="710" t="s">
        <v>846</v>
      </c>
      <c r="GB181" s="814" t="s">
        <v>888</v>
      </c>
      <c r="GC181" s="815" t="s">
        <v>889</v>
      </c>
      <c r="GD181" s="712" t="s">
        <v>514</v>
      </c>
      <c r="GE181" s="712"/>
      <c r="GF181" s="712" t="s">
        <v>401</v>
      </c>
      <c r="GG181" s="712"/>
      <c r="GH181" s="712" t="s">
        <v>360</v>
      </c>
      <c r="GI181" s="712"/>
      <c r="GJ181" s="964" t="s">
        <v>515</v>
      </c>
      <c r="GK181" s="712"/>
      <c r="GL181" s="712" t="s">
        <v>402</v>
      </c>
      <c r="GM181" s="712"/>
      <c r="GN181" s="712" t="s">
        <v>403</v>
      </c>
      <c r="GO181" s="712"/>
      <c r="GP181" s="712" t="s">
        <v>404</v>
      </c>
      <c r="GQ181" s="712"/>
      <c r="GR181" s="712" t="s">
        <v>405</v>
      </c>
      <c r="GS181" s="712"/>
      <c r="GT181" s="712" t="s">
        <v>406</v>
      </c>
      <c r="GU181" s="712"/>
      <c r="GV181" s="715" t="s">
        <v>407</v>
      </c>
      <c r="GW181" s="712"/>
      <c r="GX181" s="715" t="s">
        <v>408</v>
      </c>
      <c r="GY181" s="712" t="s">
        <v>891</v>
      </c>
      <c r="GZ181" s="710" t="s">
        <v>409</v>
      </c>
      <c r="HA181" s="710" t="s">
        <v>410</v>
      </c>
      <c r="HB181" s="716" t="s">
        <v>411</v>
      </c>
      <c r="HC181" s="717" t="s">
        <v>843</v>
      </c>
      <c r="HD181" s="717" t="s">
        <v>844</v>
      </c>
      <c r="HE181" s="716" t="s">
        <v>411</v>
      </c>
      <c r="HF181" s="716" t="s">
        <v>412</v>
      </c>
      <c r="HG181" s="716" t="s">
        <v>845</v>
      </c>
      <c r="HI181" s="821" t="s">
        <v>892</v>
      </c>
      <c r="HJ181" s="821" t="s">
        <v>893</v>
      </c>
      <c r="HK181" s="821" t="s">
        <v>894</v>
      </c>
      <c r="HL181" s="821" t="s">
        <v>895</v>
      </c>
      <c r="HM181" s="946"/>
      <c r="HN181" s="946"/>
      <c r="HO181" s="823"/>
    </row>
    <row r="182" spans="1:225" s="724" customFormat="1" ht="36" x14ac:dyDescent="0.25">
      <c r="A182" s="718">
        <v>1</v>
      </c>
      <c r="B182" s="718">
        <v>2</v>
      </c>
      <c r="C182" s="722">
        <v>3</v>
      </c>
      <c r="D182" s="722">
        <v>4</v>
      </c>
      <c r="E182" s="816" t="s">
        <v>896</v>
      </c>
      <c r="F182" s="718" t="s">
        <v>516</v>
      </c>
      <c r="G182" s="720"/>
      <c r="H182" s="718">
        <v>7</v>
      </c>
      <c r="I182" s="721"/>
      <c r="J182" s="718">
        <v>8</v>
      </c>
      <c r="K182" s="721"/>
      <c r="L182" s="718">
        <v>9</v>
      </c>
      <c r="M182" s="721"/>
      <c r="N182" s="718">
        <v>10</v>
      </c>
      <c r="O182" s="721"/>
      <c r="P182" s="718">
        <v>11</v>
      </c>
      <c r="Q182" s="721"/>
      <c r="R182" s="718">
        <v>12</v>
      </c>
      <c r="S182" s="721"/>
      <c r="T182" s="718">
        <v>13</v>
      </c>
      <c r="U182" s="721"/>
      <c r="V182" s="718">
        <v>14</v>
      </c>
      <c r="W182" s="721"/>
      <c r="X182" s="718">
        <v>15</v>
      </c>
      <c r="Y182" s="721"/>
      <c r="Z182" s="718">
        <v>16</v>
      </c>
      <c r="AA182" s="718">
        <v>17</v>
      </c>
      <c r="AB182" s="718" t="s">
        <v>517</v>
      </c>
      <c r="AC182" s="718">
        <v>19</v>
      </c>
      <c r="AD182" s="718" t="s">
        <v>413</v>
      </c>
      <c r="AE182" s="722" t="s">
        <v>848</v>
      </c>
      <c r="AF182" s="722" t="s">
        <v>849</v>
      </c>
      <c r="AG182" s="718" t="s">
        <v>518</v>
      </c>
      <c r="AH182" s="718" t="s">
        <v>519</v>
      </c>
      <c r="AI182" s="718" t="s">
        <v>850</v>
      </c>
      <c r="AJ182" s="723"/>
      <c r="AK182" s="718">
        <v>1</v>
      </c>
      <c r="AL182" s="718">
        <v>2</v>
      </c>
      <c r="AM182" s="718">
        <v>3</v>
      </c>
      <c r="AN182" s="722">
        <v>4</v>
      </c>
      <c r="AO182" s="816" t="s">
        <v>896</v>
      </c>
      <c r="AP182" s="718" t="s">
        <v>516</v>
      </c>
      <c r="AQ182" s="720"/>
      <c r="AR182" s="718">
        <v>7</v>
      </c>
      <c r="AS182" s="721"/>
      <c r="AT182" s="718">
        <v>8</v>
      </c>
      <c r="AU182" s="721"/>
      <c r="AV182" s="718">
        <v>9</v>
      </c>
      <c r="AW182" s="721"/>
      <c r="AX182" s="718">
        <v>10</v>
      </c>
      <c r="AY182" s="721"/>
      <c r="AZ182" s="718">
        <v>11</v>
      </c>
      <c r="BA182" s="721"/>
      <c r="BB182" s="718">
        <v>12</v>
      </c>
      <c r="BC182" s="721"/>
      <c r="BD182" s="718">
        <v>13</v>
      </c>
      <c r="BE182" s="721"/>
      <c r="BF182" s="718">
        <v>14</v>
      </c>
      <c r="BG182" s="721"/>
      <c r="BH182" s="718">
        <v>15</v>
      </c>
      <c r="BI182" s="721"/>
      <c r="BJ182" s="718">
        <v>16</v>
      </c>
      <c r="BK182" s="718">
        <v>17</v>
      </c>
      <c r="BL182" s="718" t="s">
        <v>517</v>
      </c>
      <c r="BM182" s="718">
        <v>19</v>
      </c>
      <c r="BN182" s="718" t="s">
        <v>413</v>
      </c>
      <c r="BO182" s="722" t="s">
        <v>848</v>
      </c>
      <c r="BP182" s="722" t="s">
        <v>849</v>
      </c>
      <c r="BQ182" s="718" t="s">
        <v>518</v>
      </c>
      <c r="BR182" s="718" t="s">
        <v>519</v>
      </c>
      <c r="BS182" s="718" t="s">
        <v>850</v>
      </c>
      <c r="BU182" s="718">
        <v>1</v>
      </c>
      <c r="BV182" s="718">
        <v>2</v>
      </c>
      <c r="BW182" s="718">
        <v>3</v>
      </c>
      <c r="BX182" s="722">
        <v>4</v>
      </c>
      <c r="BY182" s="816" t="s">
        <v>896</v>
      </c>
      <c r="BZ182" s="718" t="s">
        <v>516</v>
      </c>
      <c r="CA182" s="720"/>
      <c r="CB182" s="718">
        <v>7</v>
      </c>
      <c r="CC182" s="721"/>
      <c r="CD182" s="718">
        <v>8</v>
      </c>
      <c r="CE182" s="721"/>
      <c r="CF182" s="718">
        <v>9</v>
      </c>
      <c r="CG182" s="721"/>
      <c r="CH182" s="718">
        <v>10</v>
      </c>
      <c r="CI182" s="721"/>
      <c r="CJ182" s="718">
        <v>11</v>
      </c>
      <c r="CK182" s="721"/>
      <c r="CL182" s="718">
        <v>12</v>
      </c>
      <c r="CM182" s="721"/>
      <c r="CN182" s="718">
        <v>13</v>
      </c>
      <c r="CO182" s="721"/>
      <c r="CP182" s="718">
        <v>14</v>
      </c>
      <c r="CQ182" s="721"/>
      <c r="CR182" s="718">
        <v>15</v>
      </c>
      <c r="CS182" s="721"/>
      <c r="CT182" s="718">
        <v>16</v>
      </c>
      <c r="CU182" s="718">
        <v>17</v>
      </c>
      <c r="CV182" s="718" t="s">
        <v>517</v>
      </c>
      <c r="CW182" s="718">
        <v>19</v>
      </c>
      <c r="CX182" s="718" t="s">
        <v>413</v>
      </c>
      <c r="CY182" s="722" t="s">
        <v>848</v>
      </c>
      <c r="CZ182" s="722" t="s">
        <v>849</v>
      </c>
      <c r="DA182" s="718" t="s">
        <v>518</v>
      </c>
      <c r="DB182" s="718" t="s">
        <v>519</v>
      </c>
      <c r="DC182" s="718" t="s">
        <v>850</v>
      </c>
      <c r="DE182" s="718">
        <v>1</v>
      </c>
      <c r="DF182" s="718">
        <v>2</v>
      </c>
      <c r="DG182" s="718">
        <v>3</v>
      </c>
      <c r="DH182" s="722">
        <v>4</v>
      </c>
      <c r="DI182" s="816" t="s">
        <v>896</v>
      </c>
      <c r="DJ182" s="718" t="s">
        <v>516</v>
      </c>
      <c r="DK182" s="720"/>
      <c r="DL182" s="718">
        <v>7</v>
      </c>
      <c r="DM182" s="721"/>
      <c r="DN182" s="718">
        <v>8</v>
      </c>
      <c r="DO182" s="721"/>
      <c r="DP182" s="718">
        <v>9</v>
      </c>
      <c r="DQ182" s="721"/>
      <c r="DR182" s="718">
        <v>10</v>
      </c>
      <c r="DS182" s="721"/>
      <c r="DT182" s="718">
        <v>11</v>
      </c>
      <c r="DU182" s="721"/>
      <c r="DV182" s="718">
        <v>12</v>
      </c>
      <c r="DW182" s="721"/>
      <c r="DX182" s="718">
        <v>13</v>
      </c>
      <c r="DY182" s="721"/>
      <c r="DZ182" s="718">
        <v>14</v>
      </c>
      <c r="EA182" s="721"/>
      <c r="EB182" s="718">
        <v>15</v>
      </c>
      <c r="EC182" s="721"/>
      <c r="ED182" s="718">
        <v>16</v>
      </c>
      <c r="EE182" s="718">
        <v>17</v>
      </c>
      <c r="EF182" s="718" t="s">
        <v>517</v>
      </c>
      <c r="EG182" s="718">
        <v>19</v>
      </c>
      <c r="EH182" s="718" t="s">
        <v>413</v>
      </c>
      <c r="EI182" s="722" t="s">
        <v>848</v>
      </c>
      <c r="EJ182" s="722" t="s">
        <v>849</v>
      </c>
      <c r="EK182" s="718" t="s">
        <v>518</v>
      </c>
      <c r="EL182" s="718" t="s">
        <v>519</v>
      </c>
      <c r="EM182" s="718" t="s">
        <v>850</v>
      </c>
      <c r="EO182" s="718">
        <v>1</v>
      </c>
      <c r="EP182" s="718">
        <v>2</v>
      </c>
      <c r="EQ182" s="718">
        <v>3</v>
      </c>
      <c r="ER182" s="722">
        <v>4</v>
      </c>
      <c r="ES182" s="816" t="s">
        <v>896</v>
      </c>
      <c r="ET182" s="718" t="s">
        <v>516</v>
      </c>
      <c r="EU182" s="720"/>
      <c r="EV182" s="718">
        <v>7</v>
      </c>
      <c r="EW182" s="721"/>
      <c r="EX182" s="718">
        <v>8</v>
      </c>
      <c r="EY182" s="721"/>
      <c r="EZ182" s="718">
        <v>9</v>
      </c>
      <c r="FA182" s="721"/>
      <c r="FB182" s="718">
        <v>10</v>
      </c>
      <c r="FC182" s="721"/>
      <c r="FD182" s="718">
        <v>11</v>
      </c>
      <c r="FE182" s="721"/>
      <c r="FF182" s="718">
        <v>12</v>
      </c>
      <c r="FG182" s="721"/>
      <c r="FH182" s="718">
        <v>13</v>
      </c>
      <c r="FI182" s="721"/>
      <c r="FJ182" s="718">
        <v>14</v>
      </c>
      <c r="FK182" s="721"/>
      <c r="FL182" s="718">
        <v>15</v>
      </c>
      <c r="FM182" s="721"/>
      <c r="FN182" s="718">
        <v>16</v>
      </c>
      <c r="FO182" s="718">
        <v>17</v>
      </c>
      <c r="FP182" s="718" t="s">
        <v>517</v>
      </c>
      <c r="FQ182" s="718">
        <v>19</v>
      </c>
      <c r="FR182" s="718" t="s">
        <v>413</v>
      </c>
      <c r="FS182" s="722" t="s">
        <v>848</v>
      </c>
      <c r="FT182" s="722" t="s">
        <v>849</v>
      </c>
      <c r="FU182" s="718" t="s">
        <v>518</v>
      </c>
      <c r="FV182" s="718" t="s">
        <v>519</v>
      </c>
      <c r="FW182" s="718" t="s">
        <v>850</v>
      </c>
      <c r="FY182" s="718">
        <v>1</v>
      </c>
      <c r="FZ182" s="718">
        <v>2</v>
      </c>
      <c r="GA182" s="718">
        <v>3</v>
      </c>
      <c r="GB182" s="722">
        <v>4</v>
      </c>
      <c r="GC182" s="816" t="s">
        <v>896</v>
      </c>
      <c r="GD182" s="718" t="s">
        <v>516</v>
      </c>
      <c r="GE182" s="718"/>
      <c r="GF182" s="718">
        <v>7</v>
      </c>
      <c r="GG182" s="718"/>
      <c r="GH182" s="718">
        <v>8</v>
      </c>
      <c r="GI182" s="718"/>
      <c r="GJ182" s="718">
        <v>9</v>
      </c>
      <c r="GK182" s="718"/>
      <c r="GL182" s="718">
        <v>10</v>
      </c>
      <c r="GM182" s="718"/>
      <c r="GN182" s="718">
        <v>11</v>
      </c>
      <c r="GO182" s="718"/>
      <c r="GP182" s="718">
        <v>12</v>
      </c>
      <c r="GQ182" s="718"/>
      <c r="GR182" s="718">
        <v>13</v>
      </c>
      <c r="GS182" s="718"/>
      <c r="GT182" s="718">
        <v>14</v>
      </c>
      <c r="GU182" s="718"/>
      <c r="GV182" s="718">
        <v>15</v>
      </c>
      <c r="GW182" s="718"/>
      <c r="GX182" s="718">
        <v>16</v>
      </c>
      <c r="GY182" s="718">
        <v>17</v>
      </c>
      <c r="GZ182" s="718" t="s">
        <v>517</v>
      </c>
      <c r="HA182" s="718">
        <v>19</v>
      </c>
      <c r="HB182" s="718" t="s">
        <v>413</v>
      </c>
      <c r="HC182" s="722" t="s">
        <v>848</v>
      </c>
      <c r="HD182" s="722" t="s">
        <v>849</v>
      </c>
      <c r="HE182" s="718" t="s">
        <v>518</v>
      </c>
      <c r="HF182" s="718" t="s">
        <v>519</v>
      </c>
      <c r="HG182" s="718" t="s">
        <v>850</v>
      </c>
      <c r="HI182" s="946"/>
      <c r="HJ182" s="946"/>
      <c r="HK182" s="946"/>
      <c r="HL182" s="946"/>
      <c r="HM182" s="946"/>
      <c r="HN182" s="946"/>
      <c r="HO182" s="823"/>
    </row>
    <row r="183" spans="1:225" ht="33.75" customHeight="1" x14ac:dyDescent="0.25">
      <c r="A183" s="1043" t="s">
        <v>362</v>
      </c>
      <c r="B183" s="725" t="s">
        <v>851</v>
      </c>
      <c r="C183" s="726"/>
      <c r="D183" s="726"/>
      <c r="E183" s="726"/>
      <c r="F183" s="726"/>
      <c r="G183" s="727"/>
      <c r="H183" s="726"/>
      <c r="I183" s="727"/>
      <c r="J183" s="726"/>
      <c r="K183" s="727"/>
      <c r="L183" s="726"/>
      <c r="M183" s="727"/>
      <c r="N183" s="726"/>
      <c r="O183" s="727"/>
      <c r="P183" s="726"/>
      <c r="Q183" s="727"/>
      <c r="R183" s="726"/>
      <c r="S183" s="727"/>
      <c r="T183" s="726"/>
      <c r="U183" s="727"/>
      <c r="V183" s="726"/>
      <c r="W183" s="727"/>
      <c r="X183" s="726"/>
      <c r="Y183" s="727"/>
      <c r="Z183" s="726"/>
      <c r="AA183" s="726"/>
      <c r="AB183" s="729"/>
      <c r="AC183" s="730"/>
      <c r="AD183" s="731"/>
      <c r="AE183" s="726"/>
      <c r="AF183" s="726"/>
      <c r="AG183" s="731"/>
      <c r="AH183" s="731"/>
      <c r="AI183" s="726"/>
      <c r="AK183" s="1043" t="s">
        <v>62</v>
      </c>
      <c r="AL183" s="725" t="s">
        <v>851</v>
      </c>
      <c r="AM183" s="726"/>
      <c r="AN183" s="726"/>
      <c r="AO183" s="726"/>
      <c r="AP183" s="726"/>
      <c r="AQ183" s="727"/>
      <c r="AR183" s="726"/>
      <c r="AS183" s="727"/>
      <c r="AT183" s="726"/>
      <c r="AU183" s="727"/>
      <c r="AV183" s="726"/>
      <c r="AW183" s="727"/>
      <c r="AX183" s="726"/>
      <c r="AY183" s="727"/>
      <c r="AZ183" s="726"/>
      <c r="BA183" s="727"/>
      <c r="BB183" s="726"/>
      <c r="BC183" s="727"/>
      <c r="BD183" s="726"/>
      <c r="BE183" s="727"/>
      <c r="BF183" s="726"/>
      <c r="BG183" s="727"/>
      <c r="BH183" s="726"/>
      <c r="BI183" s="727"/>
      <c r="BJ183" s="726"/>
      <c r="BK183" s="726"/>
      <c r="BL183" s="729"/>
      <c r="BM183" s="730"/>
      <c r="BN183" s="731"/>
      <c r="BO183" s="726"/>
      <c r="BP183" s="726"/>
      <c r="BQ183" s="731"/>
      <c r="BR183" s="731"/>
      <c r="BS183" s="726"/>
      <c r="BU183" s="1043" t="s">
        <v>369</v>
      </c>
      <c r="BV183" s="725" t="s">
        <v>851</v>
      </c>
      <c r="BW183" s="726"/>
      <c r="BX183" s="726"/>
      <c r="BY183" s="726"/>
      <c r="BZ183" s="726"/>
      <c r="CA183" s="727"/>
      <c r="CB183" s="726"/>
      <c r="CC183" s="727"/>
      <c r="CD183" s="726"/>
      <c r="CE183" s="727"/>
      <c r="CF183" s="726"/>
      <c r="CG183" s="727"/>
      <c r="CH183" s="726"/>
      <c r="CI183" s="727"/>
      <c r="CJ183" s="726"/>
      <c r="CK183" s="727"/>
      <c r="CL183" s="726"/>
      <c r="CM183" s="727"/>
      <c r="CN183" s="726"/>
      <c r="CO183" s="727"/>
      <c r="CP183" s="726"/>
      <c r="CQ183" s="727"/>
      <c r="CR183" s="726"/>
      <c r="CS183" s="727"/>
      <c r="CT183" s="726"/>
      <c r="CU183" s="726"/>
      <c r="CV183" s="729"/>
      <c r="CW183" s="730"/>
      <c r="CX183" s="731"/>
      <c r="CY183" s="726"/>
      <c r="CZ183" s="726"/>
      <c r="DA183" s="731"/>
      <c r="DB183" s="731"/>
      <c r="DC183" s="726"/>
      <c r="DE183" s="1043" t="s">
        <v>63</v>
      </c>
      <c r="DF183" s="725" t="s">
        <v>851</v>
      </c>
      <c r="DG183" s="726"/>
      <c r="DH183" s="726"/>
      <c r="DI183" s="726"/>
      <c r="DJ183" s="726"/>
      <c r="DK183" s="727"/>
      <c r="DL183" s="726"/>
      <c r="DM183" s="727"/>
      <c r="DN183" s="726"/>
      <c r="DO183" s="727"/>
      <c r="DP183" s="726"/>
      <c r="DQ183" s="727"/>
      <c r="DR183" s="726"/>
      <c r="DS183" s="727"/>
      <c r="DT183" s="726"/>
      <c r="DU183" s="727"/>
      <c r="DV183" s="726"/>
      <c r="DW183" s="727"/>
      <c r="DX183" s="726"/>
      <c r="DY183" s="727"/>
      <c r="DZ183" s="726"/>
      <c r="EA183" s="727"/>
      <c r="EB183" s="726"/>
      <c r="EC183" s="727"/>
      <c r="ED183" s="726"/>
      <c r="EE183" s="726"/>
      <c r="EF183" s="729"/>
      <c r="EG183" s="730"/>
      <c r="EH183" s="731"/>
      <c r="EI183" s="726"/>
      <c r="EJ183" s="726"/>
      <c r="EK183" s="731"/>
      <c r="EL183" s="731"/>
      <c r="EM183" s="726"/>
      <c r="EO183" s="1043" t="s">
        <v>287</v>
      </c>
      <c r="EP183" s="725" t="s">
        <v>851</v>
      </c>
      <c r="EQ183" s="726"/>
      <c r="ER183" s="726"/>
      <c r="ES183" s="726"/>
      <c r="ET183" s="726"/>
      <c r="EU183" s="727"/>
      <c r="EV183" s="726"/>
      <c r="EW183" s="727"/>
      <c r="EX183" s="726"/>
      <c r="EY183" s="727"/>
      <c r="EZ183" s="726"/>
      <c r="FA183" s="727"/>
      <c r="FB183" s="726"/>
      <c r="FC183" s="727"/>
      <c r="FD183" s="726"/>
      <c r="FE183" s="727"/>
      <c r="FF183" s="726"/>
      <c r="FG183" s="727"/>
      <c r="FH183" s="726"/>
      <c r="FI183" s="727"/>
      <c r="FJ183" s="726"/>
      <c r="FK183" s="727"/>
      <c r="FL183" s="726"/>
      <c r="FM183" s="727"/>
      <c r="FN183" s="726"/>
      <c r="FO183" s="726"/>
      <c r="FP183" s="729"/>
      <c r="FQ183" s="730"/>
      <c r="FR183" s="731"/>
      <c r="FS183" s="726"/>
      <c r="FT183" s="726"/>
      <c r="FU183" s="731"/>
      <c r="FV183" s="731"/>
      <c r="FW183" s="726"/>
      <c r="FY183" s="1043" t="s">
        <v>504</v>
      </c>
      <c r="FZ183" s="725" t="s">
        <v>851</v>
      </c>
      <c r="GA183" s="726"/>
      <c r="GB183" s="726"/>
      <c r="GC183" s="726"/>
      <c r="GD183" s="734"/>
      <c r="GE183" s="734"/>
      <c r="GF183" s="732"/>
      <c r="GG183" s="734"/>
      <c r="GH183" s="732"/>
      <c r="GI183" s="734"/>
      <c r="GJ183" s="732"/>
      <c r="GK183" s="734"/>
      <c r="GL183" s="732"/>
      <c r="GM183" s="734"/>
      <c r="GN183" s="732"/>
      <c r="GO183" s="734"/>
      <c r="GP183" s="732"/>
      <c r="GQ183" s="734"/>
      <c r="GR183" s="732"/>
      <c r="GS183" s="734"/>
      <c r="GT183" s="732"/>
      <c r="GU183" s="734"/>
      <c r="GV183" s="732"/>
      <c r="GW183" s="734"/>
      <c r="GX183" s="732"/>
      <c r="GY183" s="733"/>
      <c r="GZ183" s="729"/>
      <c r="HA183" s="730"/>
      <c r="HB183" s="731"/>
      <c r="HC183" s="733"/>
      <c r="HD183" s="732"/>
      <c r="HE183" s="731"/>
      <c r="HF183" s="731"/>
      <c r="HG183" s="726"/>
    </row>
    <row r="184" spans="1:225" x14ac:dyDescent="0.25">
      <c r="A184" s="1044"/>
      <c r="B184" s="735" t="s">
        <v>520</v>
      </c>
      <c r="C184" s="737">
        <f t="shared" ref="C184:C192" si="1307">C98</f>
        <v>1</v>
      </c>
      <c r="D184" s="737">
        <f>ROUNDUP(D98*1.04,0)</f>
        <v>25048</v>
      </c>
      <c r="E184" s="738">
        <f>ROUNDUP(D184*1.01525,0)</f>
        <v>25430</v>
      </c>
      <c r="F184" s="817">
        <f t="shared" ref="F184:F192" si="1308">C184*E184</f>
        <v>25430</v>
      </c>
      <c r="G184" s="740">
        <f>ROUND(G12,1)</f>
        <v>0</v>
      </c>
      <c r="H184" s="741">
        <f>$F184*G184/100</f>
        <v>0</v>
      </c>
      <c r="I184" s="740">
        <f>ROUND(I12,1)</f>
        <v>0</v>
      </c>
      <c r="J184" s="741">
        <f>$F184*I184/100</f>
        <v>0</v>
      </c>
      <c r="K184" s="740">
        <f>ROUND(K12,1)</f>
        <v>10</v>
      </c>
      <c r="L184" s="741"/>
      <c r="M184" s="740">
        <f>ROUND(M12,1)</f>
        <v>0</v>
      </c>
      <c r="N184" s="741">
        <f>$F184*M184/100</f>
        <v>0</v>
      </c>
      <c r="O184" s="740">
        <f>ROUND(O12,1)</f>
        <v>0</v>
      </c>
      <c r="P184" s="741">
        <f>$F184*O184/100</f>
        <v>0</v>
      </c>
      <c r="Q184" s="740">
        <f>ROUND(Q12,1)</f>
        <v>100</v>
      </c>
      <c r="R184" s="741">
        <f>$F184*Q184/100</f>
        <v>25430</v>
      </c>
      <c r="S184" s="740">
        <f>ROUND(S12,1)</f>
        <v>20</v>
      </c>
      <c r="T184" s="741">
        <f>$F184*S184/100</f>
        <v>5086</v>
      </c>
      <c r="U184" s="740">
        <f>ROUND(U12,1)</f>
        <v>0</v>
      </c>
      <c r="V184" s="741">
        <f>$F184*U184/100</f>
        <v>0</v>
      </c>
      <c r="W184" s="740">
        <f>ROUND(W12,1)</f>
        <v>0</v>
      </c>
      <c r="X184" s="741">
        <f>$F184*W184/100</f>
        <v>0</v>
      </c>
      <c r="Y184" s="740">
        <f>ROUND(Y12,1)</f>
        <v>0</v>
      </c>
      <c r="Z184" s="741">
        <f>$F184*Y184/100</f>
        <v>0</v>
      </c>
      <c r="AA184" s="743">
        <f>IF(((SUM(F184:Z184))&gt;(16242*C184)),0,((16242*C184)-(SUM(F184:Z184))))</f>
        <v>0</v>
      </c>
      <c r="AB184" s="744">
        <f>F184+H184+J184+L184+N184+P184+R184+T184+V184+X184+Z184+AA184</f>
        <v>55946</v>
      </c>
      <c r="AC184" s="745">
        <v>12</v>
      </c>
      <c r="AD184" s="746">
        <f>AB184*AC184</f>
        <v>671352</v>
      </c>
      <c r="AE184" s="747"/>
      <c r="AF184" s="741"/>
      <c r="AG184" s="746">
        <f>AD184+AE184+AF184</f>
        <v>671352</v>
      </c>
      <c r="AH184" s="746">
        <f>AG184*0.302</f>
        <v>202748.3</v>
      </c>
      <c r="AI184" s="746">
        <f>AG184+AH184</f>
        <v>874100.3</v>
      </c>
      <c r="AK184" s="1044"/>
      <c r="AL184" s="735" t="s">
        <v>520</v>
      </c>
      <c r="AM184" s="737">
        <f t="shared" ref="AM184:AM192" si="1309">AM98</f>
        <v>1</v>
      </c>
      <c r="AN184" s="737">
        <f>ROUNDUP(AN98*1.04,0)</f>
        <v>25048</v>
      </c>
      <c r="AO184" s="738">
        <f>ROUNDUP(AN184*1.01525,0)</f>
        <v>25430</v>
      </c>
      <c r="AP184" s="817">
        <f t="shared" ref="AP184:AP192" si="1310">AM184*AO184</f>
        <v>25430</v>
      </c>
      <c r="AQ184" s="740">
        <f>ROUND(AQ12,1)</f>
        <v>0</v>
      </c>
      <c r="AR184" s="741">
        <f>$AP184*AQ184/100</f>
        <v>0</v>
      </c>
      <c r="AS184" s="740">
        <f>ROUND(AS12,1)</f>
        <v>4</v>
      </c>
      <c r="AT184" s="741">
        <f>$AP184*AS184/100</f>
        <v>1017.2</v>
      </c>
      <c r="AU184" s="740">
        <f>ROUND(AU12,1)</f>
        <v>10</v>
      </c>
      <c r="AV184" s="741"/>
      <c r="AW184" s="740">
        <f>ROUND(AW12,1)</f>
        <v>0</v>
      </c>
      <c r="AX184" s="741">
        <f>$AP184*AW184/100</f>
        <v>0</v>
      </c>
      <c r="AY184" s="740">
        <f>ROUND(AY12,1)</f>
        <v>0</v>
      </c>
      <c r="AZ184" s="741">
        <f>$AP184*AY184/100</f>
        <v>0</v>
      </c>
      <c r="BA184" s="740">
        <f>ROUND(BA12,1)</f>
        <v>40.799999999999997</v>
      </c>
      <c r="BB184" s="741">
        <f>$AP184*BA184/100</f>
        <v>10375.44</v>
      </c>
      <c r="BC184" s="740">
        <f>ROUND(BC12,1)</f>
        <v>20</v>
      </c>
      <c r="BD184" s="741">
        <f>$AP184*BC184/100</f>
        <v>5086</v>
      </c>
      <c r="BE184" s="740">
        <f>ROUND(BE12,1)</f>
        <v>0</v>
      </c>
      <c r="BF184" s="741">
        <f>$AP184*BE184/100</f>
        <v>0</v>
      </c>
      <c r="BG184" s="740">
        <f>ROUND(BG12,1)</f>
        <v>0</v>
      </c>
      <c r="BH184" s="741">
        <f>$AP184*BG184/100</f>
        <v>0</v>
      </c>
      <c r="BI184" s="740">
        <f>ROUND(BI12,1)</f>
        <v>0</v>
      </c>
      <c r="BJ184" s="741">
        <f>$AP184*BI184/100</f>
        <v>0</v>
      </c>
      <c r="BK184" s="743">
        <f>IF(((SUM(AP184:BJ184))&gt;(16242*AM184)),0,((16242*AM184)-(SUM(AP184:BJ184))))</f>
        <v>0</v>
      </c>
      <c r="BL184" s="744">
        <f>AP184+AR184+AT184+AV184+AX184+AZ184+BB184+BD184+BF184+BH184+BJ184+BK184</f>
        <v>41908.639999999999</v>
      </c>
      <c r="BM184" s="745">
        <v>12</v>
      </c>
      <c r="BN184" s="746">
        <f>BL184*BM184</f>
        <v>502903.68</v>
      </c>
      <c r="BO184" s="747"/>
      <c r="BP184" s="741"/>
      <c r="BQ184" s="746">
        <f>BN184+BO184+BP184</f>
        <v>502903.68</v>
      </c>
      <c r="BR184" s="746">
        <f>BQ184*0.302</f>
        <v>151876.91</v>
      </c>
      <c r="BS184" s="746">
        <f>BQ184+BR184</f>
        <v>654780.59</v>
      </c>
      <c r="BU184" s="1044"/>
      <c r="BV184" s="735" t="s">
        <v>520</v>
      </c>
      <c r="BW184" s="737">
        <f t="shared" ref="BW184:BW192" si="1311">BW98</f>
        <v>1</v>
      </c>
      <c r="BX184" s="737">
        <f>ROUNDUP(BX98*1.04,0)</f>
        <v>25048</v>
      </c>
      <c r="BY184" s="738">
        <f>ROUNDUP(BX184*1.01525,0)</f>
        <v>25430</v>
      </c>
      <c r="BZ184" s="817">
        <f t="shared" ref="BZ184:BZ192" si="1312">BW184*BY184</f>
        <v>25430</v>
      </c>
      <c r="CA184" s="740">
        <f>ROUND(CA12,1)</f>
        <v>0</v>
      </c>
      <c r="CB184" s="741">
        <f>$BZ184*CA184/100</f>
        <v>0</v>
      </c>
      <c r="CC184" s="740">
        <f>ROUND(CC12,1)</f>
        <v>0</v>
      </c>
      <c r="CD184" s="741">
        <f>$BZ184*CC184/100</f>
        <v>0</v>
      </c>
      <c r="CE184" s="740">
        <f>ROUND(CE12,1)</f>
        <v>0</v>
      </c>
      <c r="CF184" s="741"/>
      <c r="CG184" s="740">
        <f>ROUND(CG12,1)</f>
        <v>0</v>
      </c>
      <c r="CH184" s="741">
        <f>$BZ184*CG184/100</f>
        <v>0</v>
      </c>
      <c r="CI184" s="740">
        <f>ROUND(CI12,1)</f>
        <v>0</v>
      </c>
      <c r="CJ184" s="741">
        <f>$BZ184*CI184/100</f>
        <v>0</v>
      </c>
      <c r="CK184" s="740">
        <f>ROUND(CK12,1)</f>
        <v>74</v>
      </c>
      <c r="CL184" s="741">
        <f>$BZ184*CK184/100</f>
        <v>18818.2</v>
      </c>
      <c r="CM184" s="740">
        <f>ROUND(CM12,1)</f>
        <v>10</v>
      </c>
      <c r="CN184" s="741">
        <f>$BZ184*CM184/100</f>
        <v>2543</v>
      </c>
      <c r="CO184" s="740">
        <f>ROUND(CO12,1)</f>
        <v>0</v>
      </c>
      <c r="CP184" s="741">
        <f>$BZ184*CO184/100</f>
        <v>0</v>
      </c>
      <c r="CQ184" s="740">
        <f>ROUND(CQ12,1)</f>
        <v>0</v>
      </c>
      <c r="CR184" s="741">
        <f>$BZ184*CQ184/100</f>
        <v>0</v>
      </c>
      <c r="CS184" s="740">
        <f>ROUND(CS12,1)</f>
        <v>0</v>
      </c>
      <c r="CT184" s="741">
        <f>$BZ184*CS184/100</f>
        <v>0</v>
      </c>
      <c r="CU184" s="743">
        <f>IF(((SUM(BZ184:CT184))&gt;(16242*BW184)),0,((16242*BW184)-(SUM(BZ184:CT184))))</f>
        <v>0</v>
      </c>
      <c r="CV184" s="744">
        <f>BZ184+CB184+CD184+CF184+CH184+CJ184+CL184+CN184+CP184+CR184+CT184+CU184</f>
        <v>46791.199999999997</v>
      </c>
      <c r="CW184" s="745">
        <v>12</v>
      </c>
      <c r="CX184" s="746">
        <f>CV184*CW184</f>
        <v>561494.4</v>
      </c>
      <c r="CY184" s="747"/>
      <c r="CZ184" s="741"/>
      <c r="DA184" s="746">
        <f>CX184+CY184+CZ184</f>
        <v>561494.4</v>
      </c>
      <c r="DB184" s="746">
        <f>DA184*0.302</f>
        <v>169571.31</v>
      </c>
      <c r="DC184" s="746">
        <f>DA184+DB184</f>
        <v>731065.71</v>
      </c>
      <c r="DD184" s="750"/>
      <c r="DE184" s="1044"/>
      <c r="DF184" s="735" t="s">
        <v>520</v>
      </c>
      <c r="DG184" s="737">
        <f t="shared" ref="DG184:DG192" si="1313">DG98</f>
        <v>1</v>
      </c>
      <c r="DH184" s="737">
        <f>ROUNDUP(DH98*1.04,0)</f>
        <v>25048</v>
      </c>
      <c r="DI184" s="738">
        <f>ROUNDUP(DH184*1.01525,0)</f>
        <v>25430</v>
      </c>
      <c r="DJ184" s="817">
        <f t="shared" ref="DJ184:DJ192" si="1314">DG184*DI184</f>
        <v>25430</v>
      </c>
      <c r="DK184" s="740">
        <f>ROUND(DK12,1)</f>
        <v>0</v>
      </c>
      <c r="DL184" s="741">
        <f>$DJ184*DK184/100</f>
        <v>0</v>
      </c>
      <c r="DM184" s="740">
        <f>ROUND(DM12,1)</f>
        <v>0</v>
      </c>
      <c r="DN184" s="741">
        <f>$DJ184*DM184/100</f>
        <v>0</v>
      </c>
      <c r="DO184" s="740">
        <f>ROUND(DO12,1)</f>
        <v>0</v>
      </c>
      <c r="DP184" s="741"/>
      <c r="DQ184" s="740">
        <f>ROUND(DQ12,1)</f>
        <v>0</v>
      </c>
      <c r="DR184" s="741">
        <f>$DJ184*DQ184/100</f>
        <v>0</v>
      </c>
      <c r="DS184" s="740">
        <f>ROUND(DS12,1)</f>
        <v>0</v>
      </c>
      <c r="DT184" s="741">
        <f>$DJ184*DS184/100</f>
        <v>0</v>
      </c>
      <c r="DU184" s="740">
        <f>ROUND(DU12,1)</f>
        <v>15.9</v>
      </c>
      <c r="DV184" s="741">
        <f>$DJ184*DU184/100</f>
        <v>4043.37</v>
      </c>
      <c r="DW184" s="740">
        <f>ROUND(DW12,1)</f>
        <v>20</v>
      </c>
      <c r="DX184" s="741">
        <f>$DJ184*DW184/100</f>
        <v>5086</v>
      </c>
      <c r="DY184" s="740">
        <f>ROUND(DY12,1)</f>
        <v>0</v>
      </c>
      <c r="DZ184" s="741">
        <f>$DJ184*DY184/100</f>
        <v>0</v>
      </c>
      <c r="EA184" s="740">
        <f>ROUND(EA12,1)</f>
        <v>0</v>
      </c>
      <c r="EB184" s="741">
        <f>$DJ184*EA184/100</f>
        <v>0</v>
      </c>
      <c r="EC184" s="740">
        <f>ROUND(EC12,1)</f>
        <v>0</v>
      </c>
      <c r="ED184" s="741">
        <f>$DJ184*EC184/100</f>
        <v>0</v>
      </c>
      <c r="EE184" s="743">
        <f>IF(((SUM(DJ184:ED184))&gt;(16242*DG184)),0,((16242*DG184)-(SUM(DJ184:ED184))))</f>
        <v>0</v>
      </c>
      <c r="EF184" s="744">
        <f>DJ184+DL184+DN184+DP184+DR184+DT184+DV184+DX184+DZ184+EB184+ED184+EE184</f>
        <v>34559.370000000003</v>
      </c>
      <c r="EG184" s="745">
        <v>12</v>
      </c>
      <c r="EH184" s="746">
        <f>EF184*EG184</f>
        <v>414712.44</v>
      </c>
      <c r="EI184" s="747"/>
      <c r="EJ184" s="741"/>
      <c r="EK184" s="746">
        <f>EH184+EI184+EJ184</f>
        <v>414712.44</v>
      </c>
      <c r="EL184" s="746">
        <f>EK184*0.302</f>
        <v>125243.16</v>
      </c>
      <c r="EM184" s="746">
        <f>EK184+EL184</f>
        <v>539955.6</v>
      </c>
      <c r="EO184" s="1044"/>
      <c r="EP184" s="752" t="s">
        <v>520</v>
      </c>
      <c r="EQ184" s="737">
        <f t="shared" ref="EQ184:EQ192" si="1315">EQ98</f>
        <v>1</v>
      </c>
      <c r="ER184" s="737">
        <f>ROUNDUP(ER98*1.04,0)</f>
        <v>25048</v>
      </c>
      <c r="ES184" s="738">
        <f>ROUNDUP(ER184*1.01525,0)</f>
        <v>25430</v>
      </c>
      <c r="ET184" s="817">
        <f t="shared" ref="ET184:ET192" si="1316">EQ184*ES184</f>
        <v>25430</v>
      </c>
      <c r="EU184" s="740">
        <f>ROUND(EU12,1)</f>
        <v>0</v>
      </c>
      <c r="EV184" s="741">
        <f>$ET184*EU184/100</f>
        <v>0</v>
      </c>
      <c r="EW184" s="740">
        <f>ROUND(EW12,1)</f>
        <v>0</v>
      </c>
      <c r="EX184" s="741">
        <f>$ET184*EW184/100</f>
        <v>0</v>
      </c>
      <c r="EY184" s="740">
        <f>ROUND(EY12,1)</f>
        <v>0</v>
      </c>
      <c r="EZ184" s="741"/>
      <c r="FA184" s="740">
        <f>ROUND(FA12,1)</f>
        <v>0</v>
      </c>
      <c r="FB184" s="741">
        <f>$ET184*FA184/100</f>
        <v>0</v>
      </c>
      <c r="FC184" s="740">
        <f>ROUND(FC12,1)</f>
        <v>0</v>
      </c>
      <c r="FD184" s="741">
        <f>$ET184*FC184/100</f>
        <v>0</v>
      </c>
      <c r="FE184" s="740">
        <f>ROUND(FE12,1)</f>
        <v>25.5</v>
      </c>
      <c r="FF184" s="741">
        <f>$ET184*FE184/100</f>
        <v>6484.65</v>
      </c>
      <c r="FG184" s="740">
        <f>ROUND(FG12,1)</f>
        <v>15</v>
      </c>
      <c r="FH184" s="741">
        <f>$ET184*FG184/100</f>
        <v>3814.5</v>
      </c>
      <c r="FI184" s="740">
        <f>ROUND(FI12,1)</f>
        <v>0</v>
      </c>
      <c r="FJ184" s="741">
        <f>$ET184*FI184/100</f>
        <v>0</v>
      </c>
      <c r="FK184" s="740">
        <f>ROUND(FK12,1)</f>
        <v>0</v>
      </c>
      <c r="FL184" s="741">
        <f>$ET184*FK184/100</f>
        <v>0</v>
      </c>
      <c r="FM184" s="740">
        <f>ROUND(FM12,1)</f>
        <v>0</v>
      </c>
      <c r="FN184" s="741">
        <f>$ET184*FM184/100</f>
        <v>0</v>
      </c>
      <c r="FO184" s="743">
        <f>IF(((SUM(ET184:FN184))&gt;(16242*EQ184)),0,((16242*EQ184)-(SUM(ET184:FN184))))</f>
        <v>0</v>
      </c>
      <c r="FP184" s="744">
        <f>ET184+EV184+EX184+EZ184+FB184+FD184+FF184+FH184+FJ184+FL184+FN184+FO184</f>
        <v>35729.15</v>
      </c>
      <c r="FQ184" s="745">
        <v>12</v>
      </c>
      <c r="FR184" s="746">
        <f>FP184*FQ184</f>
        <v>428749.8</v>
      </c>
      <c r="FS184" s="747"/>
      <c r="FT184" s="741"/>
      <c r="FU184" s="746">
        <f>FR184+FS184+FT184</f>
        <v>428749.8</v>
      </c>
      <c r="FV184" s="746">
        <f>FU184*0.302</f>
        <v>129482.44</v>
      </c>
      <c r="FW184" s="746">
        <f>FU184+FV184</f>
        <v>558232.24</v>
      </c>
      <c r="FY184" s="1044"/>
      <c r="FZ184" s="752" t="s">
        <v>520</v>
      </c>
      <c r="GA184" s="737">
        <f t="shared" ref="GA184:GA192" si="1317">GA98</f>
        <v>5</v>
      </c>
      <c r="GB184" s="737">
        <f>ROUNDUP(GB98*1.04,0)</f>
        <v>25048</v>
      </c>
      <c r="GC184" s="738">
        <f>ROUNDUP(GB184*1.01525,0)</f>
        <v>25430</v>
      </c>
      <c r="GD184" s="743">
        <f t="shared" ref="GD184" si="1318">F184+AP184+BZ184+DJ184+ET184</f>
        <v>127150</v>
      </c>
      <c r="GE184" s="743"/>
      <c r="GF184" s="737">
        <f t="shared" ref="GF184:GF192" si="1319">H184+AR184+CB184+DL184+EV184</f>
        <v>0</v>
      </c>
      <c r="GG184" s="743"/>
      <c r="GH184" s="737">
        <f t="shared" ref="GH184:GH192" si="1320">J184+AT184+CD184+DN184+EX184</f>
        <v>1017.2</v>
      </c>
      <c r="GI184" s="743"/>
      <c r="GJ184" s="737">
        <f t="shared" ref="GJ184:GJ192" si="1321">L184+AV184+CF184+DP184+EZ184</f>
        <v>0</v>
      </c>
      <c r="GK184" s="743"/>
      <c r="GL184" s="737">
        <f t="shared" ref="GL184:GL192" si="1322">N184+AX184+CH184+DR184+FB184</f>
        <v>0</v>
      </c>
      <c r="GM184" s="743"/>
      <c r="GN184" s="737">
        <f t="shared" ref="GN184:GN192" si="1323">P184+AZ184+CJ184+DT184+FD184</f>
        <v>0</v>
      </c>
      <c r="GO184" s="743"/>
      <c r="GP184" s="737">
        <f t="shared" ref="GP184:GP192" si="1324">R184+BB184+CL184+DV184+FF184</f>
        <v>65151.66</v>
      </c>
      <c r="GQ184" s="743"/>
      <c r="GR184" s="737">
        <f t="shared" ref="GR184:GR192" si="1325">T184+BD184+CN184+DX184+FH184</f>
        <v>21615.5</v>
      </c>
      <c r="GS184" s="743"/>
      <c r="GT184" s="737">
        <f t="shared" ref="GT184:GT192" si="1326">V184+BF184+CP184+DZ184+FJ184</f>
        <v>0</v>
      </c>
      <c r="GU184" s="743"/>
      <c r="GV184" s="737">
        <f t="shared" ref="GV184:GV192" si="1327">X184+BH184+CR184+EB184+FL184</f>
        <v>0</v>
      </c>
      <c r="GW184" s="743"/>
      <c r="GX184" s="737">
        <f t="shared" ref="GX184:GY192" si="1328">Z184+BJ184+CT184+ED184+FN184</f>
        <v>0</v>
      </c>
      <c r="GY184" s="743">
        <f t="shared" si="1328"/>
        <v>0</v>
      </c>
      <c r="GZ184" s="744">
        <f>GD184+GF184+GH184+GJ184+GL184+GN184+GP184+GR184+GT184+GV184+GX184+GY184</f>
        <v>214934.36</v>
      </c>
      <c r="HA184" s="745">
        <v>12</v>
      </c>
      <c r="HB184" s="746">
        <f>GZ184*HA184</f>
        <v>2579212.3199999998</v>
      </c>
      <c r="HC184" s="737">
        <f t="shared" ref="HC184:HD192" si="1329">AE184+BO184+CY184+EI184+FS184</f>
        <v>0</v>
      </c>
      <c r="HD184" s="737">
        <f t="shared" si="1329"/>
        <v>0</v>
      </c>
      <c r="HE184" s="746">
        <f>HB184+HC184+HD184</f>
        <v>2579212.3199999998</v>
      </c>
      <c r="HF184" s="746">
        <f>HE184*0.302</f>
        <v>778922.12</v>
      </c>
      <c r="HG184" s="746">
        <f>HE184+HF184</f>
        <v>3358134.44</v>
      </c>
    </row>
    <row r="185" spans="1:225" ht="38.25" x14ac:dyDescent="0.25">
      <c r="A185" s="1044"/>
      <c r="B185" s="753" t="s">
        <v>852</v>
      </c>
      <c r="C185" s="737">
        <f t="shared" si="1307"/>
        <v>1</v>
      </c>
      <c r="D185" s="737">
        <f t="shared" ref="D185:D192" si="1330">ROUNDUP(D99*1.04,0)</f>
        <v>22544</v>
      </c>
      <c r="E185" s="738">
        <f t="shared" ref="E185:E192" si="1331">ROUNDUP(D185*1.01525,0)</f>
        <v>22888</v>
      </c>
      <c r="F185" s="817">
        <f t="shared" si="1308"/>
        <v>22888</v>
      </c>
      <c r="G185" s="740">
        <f t="shared" ref="G185:I192" si="1332">ROUND(G13,1)</f>
        <v>0</v>
      </c>
      <c r="H185" s="741">
        <f t="shared" ref="H185:H192" si="1333">$F185*G185/100</f>
        <v>0</v>
      </c>
      <c r="I185" s="740">
        <f t="shared" si="1332"/>
        <v>0</v>
      </c>
      <c r="J185" s="741">
        <f t="shared" ref="J185:J192" si="1334">$F185*I185/100</f>
        <v>0</v>
      </c>
      <c r="K185" s="740">
        <f t="shared" ref="K185:K192" si="1335">ROUND(K13,1)</f>
        <v>10</v>
      </c>
      <c r="L185" s="741"/>
      <c r="M185" s="740">
        <f t="shared" ref="M185:M192" si="1336">ROUND(M13,1)</f>
        <v>20</v>
      </c>
      <c r="N185" s="741">
        <f t="shared" ref="N185:N192" si="1337">$F185*M185/100</f>
        <v>4577.6000000000004</v>
      </c>
      <c r="O185" s="740">
        <f t="shared" ref="O185:O192" si="1338">ROUND(O13,1)</f>
        <v>0</v>
      </c>
      <c r="P185" s="741">
        <f t="shared" ref="P185:P192" si="1339">$F185*O185/100</f>
        <v>0</v>
      </c>
      <c r="Q185" s="740">
        <f t="shared" ref="Q185:Q192" si="1340">ROUND(Q13,1)</f>
        <v>100</v>
      </c>
      <c r="R185" s="741">
        <f t="shared" ref="R185:R192" si="1341">$F185*Q185/100</f>
        <v>22888</v>
      </c>
      <c r="S185" s="740">
        <f t="shared" ref="S185:S192" si="1342">ROUND(S13,1)</f>
        <v>20</v>
      </c>
      <c r="T185" s="741">
        <f t="shared" ref="T185:T192" si="1343">$F185*S185/100</f>
        <v>4577.6000000000004</v>
      </c>
      <c r="U185" s="740">
        <f t="shared" ref="U185:U192" si="1344">ROUND(U13,1)</f>
        <v>0</v>
      </c>
      <c r="V185" s="741">
        <f t="shared" ref="V185:V192" si="1345">$F185*U185/100</f>
        <v>0</v>
      </c>
      <c r="W185" s="740">
        <f t="shared" ref="W185:W192" si="1346">ROUND(W13,1)</f>
        <v>0</v>
      </c>
      <c r="X185" s="741">
        <f t="shared" ref="X185:X192" si="1347">$F185*W185/100</f>
        <v>0</v>
      </c>
      <c r="Y185" s="740">
        <f t="shared" ref="Y185:Y192" si="1348">ROUND(Y13,1)</f>
        <v>0</v>
      </c>
      <c r="Z185" s="741">
        <f t="shared" ref="Z185:Z192" si="1349">$F185*Y185/100</f>
        <v>0</v>
      </c>
      <c r="AA185" s="743">
        <f t="shared" ref="AA185:AA192" si="1350">IF(((SUM(F185:Z185))&gt;(16242*C185)),0,((16242*C185)-(SUM(F185:Z185))))</f>
        <v>0</v>
      </c>
      <c r="AB185" s="744">
        <f t="shared" ref="AB185:AB192" si="1351">F185+H185+J185+L185+N185+P185+R185+T185+V185+X185+Z185+AA185</f>
        <v>54931.199999999997</v>
      </c>
      <c r="AC185" s="745">
        <v>12</v>
      </c>
      <c r="AD185" s="746">
        <f t="shared" ref="AD185:AD192" si="1352">AB185*AC185</f>
        <v>659174.40000000002</v>
      </c>
      <c r="AE185" s="747"/>
      <c r="AF185" s="741"/>
      <c r="AG185" s="746">
        <f t="shared" ref="AG185:AG192" si="1353">AD185+AE185+AF185</f>
        <v>659174.40000000002</v>
      </c>
      <c r="AH185" s="746">
        <f t="shared" ref="AH185:AH192" si="1354">AG185*0.302</f>
        <v>199070.67</v>
      </c>
      <c r="AI185" s="746">
        <f t="shared" ref="AI185:AI192" si="1355">AG185+AH185</f>
        <v>858245.07</v>
      </c>
      <c r="AK185" s="1044"/>
      <c r="AL185" s="753" t="s">
        <v>852</v>
      </c>
      <c r="AM185" s="737">
        <f t="shared" si="1309"/>
        <v>0</v>
      </c>
      <c r="AN185" s="737">
        <f t="shared" ref="AN185:AN192" si="1356">ROUNDUP(AN99*1.04,0)</f>
        <v>22544</v>
      </c>
      <c r="AO185" s="738">
        <f t="shared" ref="AO185:AO192" si="1357">ROUNDUP(AN185*1.01525,0)</f>
        <v>22888</v>
      </c>
      <c r="AP185" s="817">
        <f t="shared" si="1310"/>
        <v>0</v>
      </c>
      <c r="AQ185" s="740">
        <f t="shared" ref="AQ185:AQ192" si="1358">ROUND(AQ13,1)</f>
        <v>0</v>
      </c>
      <c r="AR185" s="741">
        <f t="shared" ref="AR185:AR192" si="1359">$AP185*AQ185/100</f>
        <v>0</v>
      </c>
      <c r="AS185" s="740">
        <f t="shared" ref="AS185:AS192" si="1360">ROUND(AS13,1)</f>
        <v>0</v>
      </c>
      <c r="AT185" s="741">
        <f t="shared" ref="AT185:AT192" si="1361">$AP185*AS185/100</f>
        <v>0</v>
      </c>
      <c r="AU185" s="740">
        <f t="shared" ref="AU185:AU192" si="1362">ROUND(AU13,1)</f>
        <v>0</v>
      </c>
      <c r="AV185" s="741"/>
      <c r="AW185" s="740">
        <f t="shared" ref="AW185:AW192" si="1363">ROUND(AW13,1)</f>
        <v>0</v>
      </c>
      <c r="AX185" s="741">
        <f t="shared" ref="AX185:AX192" si="1364">$AP185*AW185/100</f>
        <v>0</v>
      </c>
      <c r="AY185" s="740">
        <f t="shared" ref="AY185:AY192" si="1365">ROUND(AY13,1)</f>
        <v>0</v>
      </c>
      <c r="AZ185" s="741">
        <f t="shared" ref="AZ185:AZ192" si="1366">$AP185*AY185/100</f>
        <v>0</v>
      </c>
      <c r="BA185" s="740">
        <f t="shared" ref="BA185:BA192" si="1367">ROUND(BA13,1)</f>
        <v>0</v>
      </c>
      <c r="BB185" s="741">
        <f t="shared" ref="BB185:BB192" si="1368">$AP185*BA185/100</f>
        <v>0</v>
      </c>
      <c r="BC185" s="740">
        <f t="shared" ref="BC185:BC192" si="1369">ROUND(BC13,1)</f>
        <v>0</v>
      </c>
      <c r="BD185" s="741">
        <f t="shared" ref="BD185:BD192" si="1370">$AP185*BC185/100</f>
        <v>0</v>
      </c>
      <c r="BE185" s="740">
        <f t="shared" ref="BE185:BE192" si="1371">ROUND(BE13,1)</f>
        <v>0</v>
      </c>
      <c r="BF185" s="741">
        <f t="shared" ref="BF185:BF192" si="1372">$AP185*BE185/100</f>
        <v>0</v>
      </c>
      <c r="BG185" s="740">
        <f t="shared" ref="BG185:BG192" si="1373">ROUND(BG13,1)</f>
        <v>0</v>
      </c>
      <c r="BH185" s="741">
        <f t="shared" ref="BH185:BH192" si="1374">$AP185*BG185/100</f>
        <v>0</v>
      </c>
      <c r="BI185" s="740">
        <f t="shared" ref="BI185:BI192" si="1375">ROUND(BI13,1)</f>
        <v>0</v>
      </c>
      <c r="BJ185" s="741">
        <f t="shared" ref="BJ185:BJ192" si="1376">$AP185*BI185/100</f>
        <v>0</v>
      </c>
      <c r="BK185" s="743">
        <f t="shared" ref="BK185:BK192" si="1377">IF(((SUM(AP185:BJ185))&gt;(16242*AM185)),0,((16242*AM185)-(SUM(AP185:BJ185))))</f>
        <v>0</v>
      </c>
      <c r="BL185" s="744">
        <f t="shared" ref="BL185:BL192" si="1378">AP185+AR185+AT185+AV185+AX185+AZ185+BB185+BD185+BF185+BH185+BJ185+BK185</f>
        <v>0</v>
      </c>
      <c r="BM185" s="745">
        <v>12</v>
      </c>
      <c r="BN185" s="746">
        <f t="shared" ref="BN185:BN192" si="1379">BL185*BM185</f>
        <v>0</v>
      </c>
      <c r="BO185" s="747"/>
      <c r="BP185" s="741"/>
      <c r="BQ185" s="746">
        <f t="shared" ref="BQ185:BQ192" si="1380">BN185+BO185+BP185</f>
        <v>0</v>
      </c>
      <c r="BR185" s="746">
        <f t="shared" ref="BR185:BR192" si="1381">BQ185*0.302</f>
        <v>0</v>
      </c>
      <c r="BS185" s="746">
        <f t="shared" ref="BS185:BS192" si="1382">BQ185+BR185</f>
        <v>0</v>
      </c>
      <c r="BU185" s="1044"/>
      <c r="BV185" s="753" t="s">
        <v>852</v>
      </c>
      <c r="BW185" s="737">
        <f t="shared" si="1311"/>
        <v>0</v>
      </c>
      <c r="BX185" s="737">
        <f t="shared" ref="BX185:BX192" si="1383">ROUNDUP(BX99*1.04,0)</f>
        <v>22544</v>
      </c>
      <c r="BY185" s="738">
        <f t="shared" ref="BY185:BY192" si="1384">ROUNDUP(BX185*1.01525,0)</f>
        <v>22888</v>
      </c>
      <c r="BZ185" s="817">
        <f t="shared" si="1312"/>
        <v>0</v>
      </c>
      <c r="CA185" s="740">
        <f t="shared" ref="CA185:CA192" si="1385">ROUND(CA13,1)</f>
        <v>0</v>
      </c>
      <c r="CB185" s="741">
        <f t="shared" ref="CB185:CB192" si="1386">$BZ185*CA185/100</f>
        <v>0</v>
      </c>
      <c r="CC185" s="740">
        <f t="shared" ref="CC185:CC192" si="1387">ROUND(CC13,1)</f>
        <v>0</v>
      </c>
      <c r="CD185" s="741">
        <f t="shared" ref="CD185:CD192" si="1388">$BZ185*CC185/100</f>
        <v>0</v>
      </c>
      <c r="CE185" s="740">
        <f t="shared" ref="CE185:CE192" si="1389">ROUND(CE13,1)</f>
        <v>0</v>
      </c>
      <c r="CF185" s="741"/>
      <c r="CG185" s="740">
        <f t="shared" ref="CG185:CG192" si="1390">ROUND(CG13,1)</f>
        <v>0</v>
      </c>
      <c r="CH185" s="741">
        <f t="shared" ref="CH185:CH192" si="1391">$BZ185*CG185/100</f>
        <v>0</v>
      </c>
      <c r="CI185" s="740">
        <f t="shared" ref="CI185:CI192" si="1392">ROUND(CI13,1)</f>
        <v>0</v>
      </c>
      <c r="CJ185" s="741">
        <f t="shared" ref="CJ185:CJ192" si="1393">$BZ185*CI185/100</f>
        <v>0</v>
      </c>
      <c r="CK185" s="740">
        <f t="shared" ref="CK185:CK192" si="1394">ROUND(CK13,1)</f>
        <v>0</v>
      </c>
      <c r="CL185" s="741">
        <f t="shared" ref="CL185:CL192" si="1395">$BZ185*CK185/100</f>
        <v>0</v>
      </c>
      <c r="CM185" s="740">
        <f t="shared" ref="CM185:CM192" si="1396">ROUND(CM13,1)</f>
        <v>0</v>
      </c>
      <c r="CN185" s="741">
        <f t="shared" ref="CN185:CN192" si="1397">$BZ185*CM185/100</f>
        <v>0</v>
      </c>
      <c r="CO185" s="740">
        <f t="shared" ref="CO185:CO192" si="1398">ROUND(CO13,1)</f>
        <v>0</v>
      </c>
      <c r="CP185" s="741">
        <f t="shared" ref="CP185:CP192" si="1399">$BZ185*CO185/100</f>
        <v>0</v>
      </c>
      <c r="CQ185" s="740">
        <f t="shared" ref="CQ185:CQ192" si="1400">ROUND(CQ13,1)</f>
        <v>0</v>
      </c>
      <c r="CR185" s="741">
        <f t="shared" ref="CR185:CR192" si="1401">$BZ185*CQ185/100</f>
        <v>0</v>
      </c>
      <c r="CS185" s="740">
        <f t="shared" ref="CS185:CS192" si="1402">ROUND(CS13,1)</f>
        <v>0</v>
      </c>
      <c r="CT185" s="741">
        <f t="shared" ref="CT185:CT192" si="1403">$BZ185*CS185/100</f>
        <v>0</v>
      </c>
      <c r="CU185" s="743">
        <f t="shared" ref="CU185:CU192" si="1404">IF(((SUM(BZ185:CT185))&gt;(16242*BW185)),0,((16242*BW185)-(SUM(BZ185:CT185))))</f>
        <v>0</v>
      </c>
      <c r="CV185" s="744">
        <f t="shared" ref="CV185:CV192" si="1405">BZ185+CB185+CD185+CF185+CH185+CJ185+CL185+CN185+CP185+CR185+CT185+CU185</f>
        <v>0</v>
      </c>
      <c r="CW185" s="745">
        <v>12</v>
      </c>
      <c r="CX185" s="746">
        <f t="shared" ref="CX185:CX192" si="1406">CV185*CW185</f>
        <v>0</v>
      </c>
      <c r="CY185" s="747"/>
      <c r="CZ185" s="741"/>
      <c r="DA185" s="746">
        <f t="shared" ref="DA185:DA192" si="1407">CX185+CY185+CZ185</f>
        <v>0</v>
      </c>
      <c r="DB185" s="746">
        <f t="shared" ref="DB185:DB192" si="1408">DA185*0.302</f>
        <v>0</v>
      </c>
      <c r="DC185" s="746">
        <f t="shared" ref="DC185:DC192" si="1409">DA185+DB185</f>
        <v>0</v>
      </c>
      <c r="DD185" s="750"/>
      <c r="DE185" s="1044"/>
      <c r="DF185" s="753" t="s">
        <v>852</v>
      </c>
      <c r="DG185" s="737">
        <f t="shared" si="1313"/>
        <v>0</v>
      </c>
      <c r="DH185" s="737">
        <f t="shared" ref="DH185:DH192" si="1410">ROUNDUP(DH99*1.04,0)</f>
        <v>22544</v>
      </c>
      <c r="DI185" s="738">
        <f t="shared" ref="DI185:DI192" si="1411">ROUNDUP(DH185*1.01525,0)</f>
        <v>22888</v>
      </c>
      <c r="DJ185" s="817">
        <f t="shared" si="1314"/>
        <v>0</v>
      </c>
      <c r="DK185" s="740">
        <f t="shared" ref="DK185:DK192" si="1412">ROUND(DK13,1)</f>
        <v>0</v>
      </c>
      <c r="DL185" s="741">
        <f t="shared" ref="DL185:DL192" si="1413">$DJ185*DK185/100</f>
        <v>0</v>
      </c>
      <c r="DM185" s="740">
        <f t="shared" ref="DM185:DM192" si="1414">ROUND(DM13,1)</f>
        <v>0</v>
      </c>
      <c r="DN185" s="741">
        <f t="shared" ref="DN185:DN192" si="1415">$DJ185*DM185/100</f>
        <v>0</v>
      </c>
      <c r="DO185" s="740">
        <f t="shared" ref="DO185:DO192" si="1416">ROUND(DO13,1)</f>
        <v>0</v>
      </c>
      <c r="DP185" s="741"/>
      <c r="DQ185" s="740">
        <f t="shared" ref="DQ185:DQ192" si="1417">ROUND(DQ13,1)</f>
        <v>0</v>
      </c>
      <c r="DR185" s="741">
        <f t="shared" ref="DR185:DR192" si="1418">$DJ185*DQ185/100</f>
        <v>0</v>
      </c>
      <c r="DS185" s="740">
        <f t="shared" ref="DS185:DS192" si="1419">ROUND(DS13,1)</f>
        <v>0</v>
      </c>
      <c r="DT185" s="741">
        <f t="shared" ref="DT185:DT192" si="1420">$DJ185*DS185/100</f>
        <v>0</v>
      </c>
      <c r="DU185" s="740">
        <f t="shared" ref="DU185:DU192" si="1421">ROUND(DU13,1)</f>
        <v>0</v>
      </c>
      <c r="DV185" s="741">
        <f t="shared" ref="DV185:DV192" si="1422">$DJ185*DU185/100</f>
        <v>0</v>
      </c>
      <c r="DW185" s="740">
        <f t="shared" ref="DW185:DW192" si="1423">ROUND(DW13,1)</f>
        <v>0</v>
      </c>
      <c r="DX185" s="741">
        <f t="shared" ref="DX185:DX192" si="1424">$DJ185*DW185/100</f>
        <v>0</v>
      </c>
      <c r="DY185" s="740">
        <f t="shared" ref="DY185:DY192" si="1425">ROUND(DY13,1)</f>
        <v>0</v>
      </c>
      <c r="DZ185" s="741">
        <f t="shared" ref="DZ185:DZ192" si="1426">$DJ185*DY185/100</f>
        <v>0</v>
      </c>
      <c r="EA185" s="740">
        <f t="shared" ref="EA185:EA192" si="1427">ROUND(EA13,1)</f>
        <v>0</v>
      </c>
      <c r="EB185" s="741">
        <f t="shared" ref="EB185:EB192" si="1428">$DJ185*EA185/100</f>
        <v>0</v>
      </c>
      <c r="EC185" s="740">
        <f t="shared" ref="EC185:EC192" si="1429">ROUND(EC13,1)</f>
        <v>0</v>
      </c>
      <c r="ED185" s="741">
        <f t="shared" ref="ED185:ED192" si="1430">$DJ185*EC185/100</f>
        <v>0</v>
      </c>
      <c r="EE185" s="743">
        <f t="shared" ref="EE185:EE192" si="1431">IF(((SUM(DJ185:ED185))&gt;(16242*DG185)),0,((16242*DG185)-(SUM(DJ185:ED185))))</f>
        <v>0</v>
      </c>
      <c r="EF185" s="744">
        <f t="shared" ref="EF185:EF192" si="1432">DJ185+DL185+DN185+DP185+DR185+DT185+DV185+DX185+DZ185+EB185+ED185+EE185</f>
        <v>0</v>
      </c>
      <c r="EG185" s="745">
        <v>12</v>
      </c>
      <c r="EH185" s="746">
        <f t="shared" ref="EH185:EH192" si="1433">EF185*EG185</f>
        <v>0</v>
      </c>
      <c r="EI185" s="747"/>
      <c r="EJ185" s="741"/>
      <c r="EK185" s="746">
        <f t="shared" ref="EK185:EK192" si="1434">EH185+EI185+EJ185</f>
        <v>0</v>
      </c>
      <c r="EL185" s="746">
        <f t="shared" ref="EL185:EL192" si="1435">EK185*0.302</f>
        <v>0</v>
      </c>
      <c r="EM185" s="746">
        <f t="shared" ref="EM185:EM192" si="1436">EK185+EL185</f>
        <v>0</v>
      </c>
      <c r="EO185" s="1044"/>
      <c r="EP185" s="753" t="s">
        <v>852</v>
      </c>
      <c r="EQ185" s="737">
        <f t="shared" si="1315"/>
        <v>0</v>
      </c>
      <c r="ER185" s="737">
        <f t="shared" ref="ER185:ER192" si="1437">ROUNDUP(ER99*1.04,0)</f>
        <v>22544</v>
      </c>
      <c r="ES185" s="738">
        <f t="shared" ref="ES185:ES192" si="1438">ROUNDUP(ER185*1.01525,0)</f>
        <v>22888</v>
      </c>
      <c r="ET185" s="817">
        <f t="shared" si="1316"/>
        <v>0</v>
      </c>
      <c r="EU185" s="740">
        <f t="shared" ref="EU185:EU192" si="1439">ROUND(EU13,1)</f>
        <v>0</v>
      </c>
      <c r="EV185" s="741">
        <f t="shared" ref="EV185:EV192" si="1440">$ET185*EU185/100</f>
        <v>0</v>
      </c>
      <c r="EW185" s="740">
        <f t="shared" ref="EW185:EW192" si="1441">ROUND(EW13,1)</f>
        <v>0</v>
      </c>
      <c r="EX185" s="741">
        <f t="shared" ref="EX185:EX192" si="1442">$ET185*EW185/100</f>
        <v>0</v>
      </c>
      <c r="EY185" s="740">
        <f t="shared" ref="EY185:EY192" si="1443">ROUND(EY13,1)</f>
        <v>0</v>
      </c>
      <c r="EZ185" s="741"/>
      <c r="FA185" s="740">
        <f t="shared" ref="FA185:FA192" si="1444">ROUND(FA13,1)</f>
        <v>0</v>
      </c>
      <c r="FB185" s="741">
        <f t="shared" ref="FB185:FB192" si="1445">$ET185*FA185/100</f>
        <v>0</v>
      </c>
      <c r="FC185" s="740">
        <f t="shared" ref="FC185:FC192" si="1446">ROUND(FC13,1)</f>
        <v>0</v>
      </c>
      <c r="FD185" s="741">
        <f t="shared" ref="FD185:FD192" si="1447">$ET185*FC185/100</f>
        <v>0</v>
      </c>
      <c r="FE185" s="740">
        <f t="shared" ref="FE185:FE192" si="1448">ROUND(FE13,1)</f>
        <v>0</v>
      </c>
      <c r="FF185" s="741">
        <f t="shared" ref="FF185:FF192" si="1449">$ET185*FE185/100</f>
        <v>0</v>
      </c>
      <c r="FG185" s="740">
        <f t="shared" ref="FG185:FG192" si="1450">ROUND(FG13,1)</f>
        <v>0</v>
      </c>
      <c r="FH185" s="741">
        <f t="shared" ref="FH185:FH192" si="1451">$ET185*FG185/100</f>
        <v>0</v>
      </c>
      <c r="FI185" s="740">
        <f t="shared" ref="FI185:FI192" si="1452">ROUND(FI13,1)</f>
        <v>0</v>
      </c>
      <c r="FJ185" s="741">
        <f t="shared" ref="FJ185:FJ192" si="1453">$ET185*FI185/100</f>
        <v>0</v>
      </c>
      <c r="FK185" s="740">
        <f t="shared" ref="FK185:FK192" si="1454">ROUND(FK13,1)</f>
        <v>0</v>
      </c>
      <c r="FL185" s="741">
        <f t="shared" ref="FL185:FL192" si="1455">$ET185*FK185/100</f>
        <v>0</v>
      </c>
      <c r="FM185" s="740">
        <f t="shared" ref="FM185:FM192" si="1456">ROUND(FM13,1)</f>
        <v>0</v>
      </c>
      <c r="FN185" s="741">
        <f t="shared" ref="FN185:FN192" si="1457">$ET185*FM185/100</f>
        <v>0</v>
      </c>
      <c r="FO185" s="743">
        <f t="shared" ref="FO185:FO192" si="1458">IF(((SUM(ET185:FN185))&gt;(16242*EQ185)),0,((16242*EQ185)-(SUM(ET185:FN185))))</f>
        <v>0</v>
      </c>
      <c r="FP185" s="744">
        <f t="shared" ref="FP185:FP192" si="1459">ET185+EV185+EX185+EZ185+FB185+FD185+FF185+FH185+FJ185+FL185+FN185+FO185</f>
        <v>0</v>
      </c>
      <c r="FQ185" s="745">
        <v>12</v>
      </c>
      <c r="FR185" s="746">
        <f t="shared" ref="FR185:FR192" si="1460">FP185*FQ185</f>
        <v>0</v>
      </c>
      <c r="FS185" s="747"/>
      <c r="FT185" s="741"/>
      <c r="FU185" s="746">
        <f t="shared" ref="FU185:FU192" si="1461">FR185+FS185+FT185</f>
        <v>0</v>
      </c>
      <c r="FV185" s="746">
        <f t="shared" ref="FV185:FV192" si="1462">FU185*0.302</f>
        <v>0</v>
      </c>
      <c r="FW185" s="746">
        <f t="shared" ref="FW185:FW192" si="1463">FU185+FV185</f>
        <v>0</v>
      </c>
      <c r="FY185" s="1044"/>
      <c r="FZ185" s="753" t="s">
        <v>852</v>
      </c>
      <c r="GA185" s="737">
        <f t="shared" si="1317"/>
        <v>1</v>
      </c>
      <c r="GB185" s="737">
        <f t="shared" ref="GB185:GB192" si="1464">ROUNDUP(GB99*1.04,0)</f>
        <v>22544</v>
      </c>
      <c r="GC185" s="738">
        <f t="shared" ref="GC185:GC192" si="1465">ROUNDUP(GB185*1.01525,0)</f>
        <v>22888</v>
      </c>
      <c r="GD185" s="743">
        <f>F185+AP185+BZ185+DJ185+ET185</f>
        <v>22888</v>
      </c>
      <c r="GE185" s="743"/>
      <c r="GF185" s="737">
        <f t="shared" si="1319"/>
        <v>0</v>
      </c>
      <c r="GG185" s="743"/>
      <c r="GH185" s="737">
        <f t="shared" si="1320"/>
        <v>0</v>
      </c>
      <c r="GI185" s="743"/>
      <c r="GJ185" s="737">
        <f t="shared" si="1321"/>
        <v>0</v>
      </c>
      <c r="GK185" s="743"/>
      <c r="GL185" s="737">
        <f t="shared" si="1322"/>
        <v>4577.6000000000004</v>
      </c>
      <c r="GM185" s="743"/>
      <c r="GN185" s="737">
        <f t="shared" si="1323"/>
        <v>0</v>
      </c>
      <c r="GO185" s="743"/>
      <c r="GP185" s="737">
        <f t="shared" si="1324"/>
        <v>22888</v>
      </c>
      <c r="GQ185" s="743"/>
      <c r="GR185" s="737">
        <f t="shared" si="1325"/>
        <v>4577.6000000000004</v>
      </c>
      <c r="GS185" s="743"/>
      <c r="GT185" s="737">
        <f t="shared" si="1326"/>
        <v>0</v>
      </c>
      <c r="GU185" s="743"/>
      <c r="GV185" s="737">
        <f t="shared" si="1327"/>
        <v>0</v>
      </c>
      <c r="GW185" s="743"/>
      <c r="GX185" s="737">
        <f t="shared" si="1328"/>
        <v>0</v>
      </c>
      <c r="GY185" s="743">
        <f t="shared" si="1328"/>
        <v>0</v>
      </c>
      <c r="GZ185" s="744">
        <f t="shared" ref="GZ185:GZ192" si="1466">GD185+GF185+GH185+GJ185+GL185+GN185+GP185+GR185+GT185+GV185+GX185+GY185</f>
        <v>54931.199999999997</v>
      </c>
      <c r="HA185" s="745">
        <v>12</v>
      </c>
      <c r="HB185" s="746">
        <f t="shared" ref="HB185:HB192" si="1467">GZ185*HA185</f>
        <v>659174.40000000002</v>
      </c>
      <c r="HC185" s="737">
        <f t="shared" si="1329"/>
        <v>0</v>
      </c>
      <c r="HD185" s="737">
        <f t="shared" si="1329"/>
        <v>0</v>
      </c>
      <c r="HE185" s="746">
        <f t="shared" ref="HE185:HE192" si="1468">HB185+HC185+HD185</f>
        <v>659174.40000000002</v>
      </c>
      <c r="HF185" s="746">
        <f t="shared" ref="HF185:HF192" si="1469">HE185*0.302</f>
        <v>199070.67</v>
      </c>
      <c r="HG185" s="746">
        <f t="shared" ref="HG185:HG192" si="1470">HE185+HF185</f>
        <v>858245.07</v>
      </c>
    </row>
    <row r="186" spans="1:225" ht="24" x14ac:dyDescent="0.25">
      <c r="A186" s="1044"/>
      <c r="B186" s="754" t="s">
        <v>529</v>
      </c>
      <c r="C186" s="737">
        <f t="shared" si="1307"/>
        <v>0</v>
      </c>
      <c r="D186" s="737">
        <f t="shared" si="1330"/>
        <v>22544</v>
      </c>
      <c r="E186" s="738">
        <f t="shared" si="1331"/>
        <v>22888</v>
      </c>
      <c r="F186" s="817">
        <f t="shared" si="1308"/>
        <v>0</v>
      </c>
      <c r="G186" s="740">
        <f t="shared" si="1332"/>
        <v>0</v>
      </c>
      <c r="H186" s="741">
        <f t="shared" si="1333"/>
        <v>0</v>
      </c>
      <c r="I186" s="740">
        <f t="shared" si="1332"/>
        <v>0</v>
      </c>
      <c r="J186" s="741">
        <f t="shared" si="1334"/>
        <v>0</v>
      </c>
      <c r="K186" s="740">
        <f t="shared" si="1335"/>
        <v>0</v>
      </c>
      <c r="L186" s="741"/>
      <c r="M186" s="740">
        <f t="shared" si="1336"/>
        <v>0</v>
      </c>
      <c r="N186" s="741">
        <f t="shared" si="1337"/>
        <v>0</v>
      </c>
      <c r="O186" s="740">
        <f t="shared" si="1338"/>
        <v>0</v>
      </c>
      <c r="P186" s="741">
        <f t="shared" si="1339"/>
        <v>0</v>
      </c>
      <c r="Q186" s="740">
        <f t="shared" si="1340"/>
        <v>0</v>
      </c>
      <c r="R186" s="741">
        <f t="shared" si="1341"/>
        <v>0</v>
      </c>
      <c r="S186" s="740">
        <f t="shared" si="1342"/>
        <v>0</v>
      </c>
      <c r="T186" s="741">
        <f t="shared" si="1343"/>
        <v>0</v>
      </c>
      <c r="U186" s="740">
        <f t="shared" si="1344"/>
        <v>0</v>
      </c>
      <c r="V186" s="741">
        <f t="shared" si="1345"/>
        <v>0</v>
      </c>
      <c r="W186" s="740">
        <f t="shared" si="1346"/>
        <v>0</v>
      </c>
      <c r="X186" s="741">
        <f t="shared" si="1347"/>
        <v>0</v>
      </c>
      <c r="Y186" s="740">
        <f t="shared" si="1348"/>
        <v>0</v>
      </c>
      <c r="Z186" s="741">
        <f t="shared" si="1349"/>
        <v>0</v>
      </c>
      <c r="AA186" s="743">
        <f t="shared" si="1350"/>
        <v>0</v>
      </c>
      <c r="AB186" s="744">
        <f t="shared" si="1351"/>
        <v>0</v>
      </c>
      <c r="AC186" s="745">
        <v>12</v>
      </c>
      <c r="AD186" s="746">
        <f t="shared" si="1352"/>
        <v>0</v>
      </c>
      <c r="AE186" s="747"/>
      <c r="AF186" s="741"/>
      <c r="AG186" s="746">
        <f t="shared" si="1353"/>
        <v>0</v>
      </c>
      <c r="AH186" s="746">
        <f t="shared" si="1354"/>
        <v>0</v>
      </c>
      <c r="AI186" s="746">
        <f t="shared" si="1355"/>
        <v>0</v>
      </c>
      <c r="AK186" s="1044"/>
      <c r="AL186" s="754" t="s">
        <v>529</v>
      </c>
      <c r="AM186" s="737">
        <f t="shared" si="1309"/>
        <v>0</v>
      </c>
      <c r="AN186" s="737">
        <f t="shared" si="1356"/>
        <v>22544</v>
      </c>
      <c r="AO186" s="738">
        <f t="shared" si="1357"/>
        <v>22888</v>
      </c>
      <c r="AP186" s="817">
        <f t="shared" si="1310"/>
        <v>0</v>
      </c>
      <c r="AQ186" s="740">
        <f t="shared" si="1358"/>
        <v>0</v>
      </c>
      <c r="AR186" s="741">
        <f t="shared" si="1359"/>
        <v>0</v>
      </c>
      <c r="AS186" s="740">
        <f t="shared" si="1360"/>
        <v>0</v>
      </c>
      <c r="AT186" s="741">
        <f t="shared" si="1361"/>
        <v>0</v>
      </c>
      <c r="AU186" s="740">
        <f t="shared" si="1362"/>
        <v>0</v>
      </c>
      <c r="AV186" s="741"/>
      <c r="AW186" s="740">
        <f t="shared" si="1363"/>
        <v>0</v>
      </c>
      <c r="AX186" s="741">
        <f t="shared" si="1364"/>
        <v>0</v>
      </c>
      <c r="AY186" s="740">
        <f t="shared" si="1365"/>
        <v>0</v>
      </c>
      <c r="AZ186" s="741">
        <f t="shared" si="1366"/>
        <v>0</v>
      </c>
      <c r="BA186" s="740">
        <f t="shared" si="1367"/>
        <v>0</v>
      </c>
      <c r="BB186" s="741">
        <f t="shared" si="1368"/>
        <v>0</v>
      </c>
      <c r="BC186" s="740">
        <f t="shared" si="1369"/>
        <v>0</v>
      </c>
      <c r="BD186" s="741">
        <f t="shared" si="1370"/>
        <v>0</v>
      </c>
      <c r="BE186" s="740">
        <f t="shared" si="1371"/>
        <v>0</v>
      </c>
      <c r="BF186" s="741">
        <f t="shared" si="1372"/>
        <v>0</v>
      </c>
      <c r="BG186" s="740">
        <f t="shared" si="1373"/>
        <v>0</v>
      </c>
      <c r="BH186" s="741">
        <f t="shared" si="1374"/>
        <v>0</v>
      </c>
      <c r="BI186" s="740">
        <f t="shared" si="1375"/>
        <v>0</v>
      </c>
      <c r="BJ186" s="741">
        <f t="shared" si="1376"/>
        <v>0</v>
      </c>
      <c r="BK186" s="743">
        <f t="shared" si="1377"/>
        <v>0</v>
      </c>
      <c r="BL186" s="744">
        <f t="shared" si="1378"/>
        <v>0</v>
      </c>
      <c r="BM186" s="745">
        <v>12</v>
      </c>
      <c r="BN186" s="746">
        <f t="shared" si="1379"/>
        <v>0</v>
      </c>
      <c r="BO186" s="747"/>
      <c r="BP186" s="741"/>
      <c r="BQ186" s="746">
        <f t="shared" si="1380"/>
        <v>0</v>
      </c>
      <c r="BR186" s="746">
        <f t="shared" si="1381"/>
        <v>0</v>
      </c>
      <c r="BS186" s="746">
        <f t="shared" si="1382"/>
        <v>0</v>
      </c>
      <c r="BU186" s="1044"/>
      <c r="BV186" s="754" t="s">
        <v>529</v>
      </c>
      <c r="BW186" s="737">
        <f t="shared" si="1311"/>
        <v>1</v>
      </c>
      <c r="BX186" s="737">
        <f t="shared" si="1383"/>
        <v>22544</v>
      </c>
      <c r="BY186" s="738">
        <f t="shared" si="1384"/>
        <v>22888</v>
      </c>
      <c r="BZ186" s="817">
        <f t="shared" si="1312"/>
        <v>22888</v>
      </c>
      <c r="CA186" s="740">
        <f t="shared" si="1385"/>
        <v>0</v>
      </c>
      <c r="CB186" s="741">
        <f t="shared" si="1386"/>
        <v>0</v>
      </c>
      <c r="CC186" s="740">
        <f t="shared" si="1387"/>
        <v>0</v>
      </c>
      <c r="CD186" s="741">
        <f t="shared" si="1388"/>
        <v>0</v>
      </c>
      <c r="CE186" s="740">
        <f t="shared" si="1389"/>
        <v>0</v>
      </c>
      <c r="CF186" s="741"/>
      <c r="CG186" s="740">
        <f t="shared" si="1390"/>
        <v>0</v>
      </c>
      <c r="CH186" s="741">
        <f t="shared" si="1391"/>
        <v>0</v>
      </c>
      <c r="CI186" s="740">
        <f t="shared" si="1392"/>
        <v>0</v>
      </c>
      <c r="CJ186" s="741">
        <f t="shared" si="1393"/>
        <v>0</v>
      </c>
      <c r="CK186" s="740">
        <f t="shared" si="1394"/>
        <v>10</v>
      </c>
      <c r="CL186" s="741">
        <f t="shared" si="1395"/>
        <v>2288.8000000000002</v>
      </c>
      <c r="CM186" s="740">
        <f t="shared" si="1396"/>
        <v>20</v>
      </c>
      <c r="CN186" s="741">
        <f t="shared" si="1397"/>
        <v>4577.6000000000004</v>
      </c>
      <c r="CO186" s="740">
        <f t="shared" si="1398"/>
        <v>0</v>
      </c>
      <c r="CP186" s="741">
        <f t="shared" si="1399"/>
        <v>0</v>
      </c>
      <c r="CQ186" s="740">
        <f t="shared" si="1400"/>
        <v>0</v>
      </c>
      <c r="CR186" s="741">
        <f t="shared" si="1401"/>
        <v>0</v>
      </c>
      <c r="CS186" s="740">
        <f t="shared" si="1402"/>
        <v>0</v>
      </c>
      <c r="CT186" s="741">
        <f t="shared" si="1403"/>
        <v>0</v>
      </c>
      <c r="CU186" s="743">
        <f t="shared" si="1404"/>
        <v>0</v>
      </c>
      <c r="CV186" s="744">
        <f t="shared" si="1405"/>
        <v>29754.400000000001</v>
      </c>
      <c r="CW186" s="745">
        <v>12</v>
      </c>
      <c r="CX186" s="746">
        <f t="shared" si="1406"/>
        <v>357052.8</v>
      </c>
      <c r="CY186" s="747"/>
      <c r="CZ186" s="741"/>
      <c r="DA186" s="746">
        <f t="shared" si="1407"/>
        <v>357052.8</v>
      </c>
      <c r="DB186" s="746">
        <f t="shared" si="1408"/>
        <v>107829.95</v>
      </c>
      <c r="DC186" s="746">
        <f t="shared" si="1409"/>
        <v>464882.75</v>
      </c>
      <c r="DD186" s="750"/>
      <c r="DE186" s="1044"/>
      <c r="DF186" s="754" t="s">
        <v>529</v>
      </c>
      <c r="DG186" s="737">
        <f t="shared" si="1313"/>
        <v>0</v>
      </c>
      <c r="DH186" s="737">
        <f t="shared" si="1410"/>
        <v>22544</v>
      </c>
      <c r="DI186" s="738">
        <f t="shared" si="1411"/>
        <v>22888</v>
      </c>
      <c r="DJ186" s="817">
        <f t="shared" si="1314"/>
        <v>0</v>
      </c>
      <c r="DK186" s="740">
        <f t="shared" si="1412"/>
        <v>0</v>
      </c>
      <c r="DL186" s="741">
        <f t="shared" si="1413"/>
        <v>0</v>
      </c>
      <c r="DM186" s="740">
        <f t="shared" si="1414"/>
        <v>0</v>
      </c>
      <c r="DN186" s="741">
        <f t="shared" si="1415"/>
        <v>0</v>
      </c>
      <c r="DO186" s="740">
        <f t="shared" si="1416"/>
        <v>0</v>
      </c>
      <c r="DP186" s="741"/>
      <c r="DQ186" s="740">
        <f t="shared" si="1417"/>
        <v>0</v>
      </c>
      <c r="DR186" s="741">
        <f t="shared" si="1418"/>
        <v>0</v>
      </c>
      <c r="DS186" s="740">
        <f t="shared" si="1419"/>
        <v>0</v>
      </c>
      <c r="DT186" s="741">
        <f t="shared" si="1420"/>
        <v>0</v>
      </c>
      <c r="DU186" s="740">
        <f t="shared" si="1421"/>
        <v>0</v>
      </c>
      <c r="DV186" s="741">
        <f t="shared" si="1422"/>
        <v>0</v>
      </c>
      <c r="DW186" s="740">
        <f t="shared" si="1423"/>
        <v>0</v>
      </c>
      <c r="DX186" s="741">
        <f t="shared" si="1424"/>
        <v>0</v>
      </c>
      <c r="DY186" s="740">
        <f t="shared" si="1425"/>
        <v>0</v>
      </c>
      <c r="DZ186" s="741">
        <f t="shared" si="1426"/>
        <v>0</v>
      </c>
      <c r="EA186" s="740">
        <f t="shared" si="1427"/>
        <v>0</v>
      </c>
      <c r="EB186" s="741">
        <f t="shared" si="1428"/>
        <v>0</v>
      </c>
      <c r="EC186" s="740">
        <f t="shared" si="1429"/>
        <v>0</v>
      </c>
      <c r="ED186" s="741">
        <f t="shared" si="1430"/>
        <v>0</v>
      </c>
      <c r="EE186" s="743">
        <f t="shared" si="1431"/>
        <v>0</v>
      </c>
      <c r="EF186" s="744">
        <f t="shared" si="1432"/>
        <v>0</v>
      </c>
      <c r="EG186" s="745">
        <v>12</v>
      </c>
      <c r="EH186" s="746">
        <f t="shared" si="1433"/>
        <v>0</v>
      </c>
      <c r="EI186" s="747"/>
      <c r="EJ186" s="741"/>
      <c r="EK186" s="746">
        <f t="shared" si="1434"/>
        <v>0</v>
      </c>
      <c r="EL186" s="746">
        <f t="shared" si="1435"/>
        <v>0</v>
      </c>
      <c r="EM186" s="746">
        <f t="shared" si="1436"/>
        <v>0</v>
      </c>
      <c r="EO186" s="1044"/>
      <c r="EP186" s="754" t="s">
        <v>529</v>
      </c>
      <c r="EQ186" s="737">
        <f t="shared" si="1315"/>
        <v>0</v>
      </c>
      <c r="ER186" s="737">
        <f t="shared" si="1437"/>
        <v>22544</v>
      </c>
      <c r="ES186" s="738">
        <f t="shared" si="1438"/>
        <v>22888</v>
      </c>
      <c r="ET186" s="817">
        <f t="shared" si="1316"/>
        <v>0</v>
      </c>
      <c r="EU186" s="740">
        <f t="shared" si="1439"/>
        <v>0</v>
      </c>
      <c r="EV186" s="741">
        <f t="shared" si="1440"/>
        <v>0</v>
      </c>
      <c r="EW186" s="740">
        <f t="shared" si="1441"/>
        <v>0</v>
      </c>
      <c r="EX186" s="741">
        <f t="shared" si="1442"/>
        <v>0</v>
      </c>
      <c r="EY186" s="740">
        <f t="shared" si="1443"/>
        <v>0</v>
      </c>
      <c r="EZ186" s="741"/>
      <c r="FA186" s="740">
        <f t="shared" si="1444"/>
        <v>0</v>
      </c>
      <c r="FB186" s="741">
        <f t="shared" si="1445"/>
        <v>0</v>
      </c>
      <c r="FC186" s="740">
        <f t="shared" si="1446"/>
        <v>0</v>
      </c>
      <c r="FD186" s="741">
        <f t="shared" si="1447"/>
        <v>0</v>
      </c>
      <c r="FE186" s="740">
        <f t="shared" si="1448"/>
        <v>0</v>
      </c>
      <c r="FF186" s="741">
        <f t="shared" si="1449"/>
        <v>0</v>
      </c>
      <c r="FG186" s="740">
        <f t="shared" si="1450"/>
        <v>0</v>
      </c>
      <c r="FH186" s="741">
        <f t="shared" si="1451"/>
        <v>0</v>
      </c>
      <c r="FI186" s="740">
        <f t="shared" si="1452"/>
        <v>0</v>
      </c>
      <c r="FJ186" s="741">
        <f t="shared" si="1453"/>
        <v>0</v>
      </c>
      <c r="FK186" s="740">
        <f t="shared" si="1454"/>
        <v>0</v>
      </c>
      <c r="FL186" s="741">
        <f t="shared" si="1455"/>
        <v>0</v>
      </c>
      <c r="FM186" s="740">
        <f t="shared" si="1456"/>
        <v>0</v>
      </c>
      <c r="FN186" s="741">
        <f t="shared" si="1457"/>
        <v>0</v>
      </c>
      <c r="FO186" s="743">
        <f t="shared" si="1458"/>
        <v>0</v>
      </c>
      <c r="FP186" s="744">
        <f t="shared" si="1459"/>
        <v>0</v>
      </c>
      <c r="FQ186" s="745">
        <v>12</v>
      </c>
      <c r="FR186" s="746">
        <f t="shared" si="1460"/>
        <v>0</v>
      </c>
      <c r="FS186" s="747"/>
      <c r="FT186" s="741"/>
      <c r="FU186" s="746">
        <f t="shared" si="1461"/>
        <v>0</v>
      </c>
      <c r="FV186" s="746">
        <f t="shared" si="1462"/>
        <v>0</v>
      </c>
      <c r="FW186" s="746">
        <f t="shared" si="1463"/>
        <v>0</v>
      </c>
      <c r="FY186" s="1044"/>
      <c r="FZ186" s="754" t="s">
        <v>529</v>
      </c>
      <c r="GA186" s="737">
        <f t="shared" si="1317"/>
        <v>1</v>
      </c>
      <c r="GB186" s="737">
        <f t="shared" si="1464"/>
        <v>22544</v>
      </c>
      <c r="GC186" s="738">
        <f t="shared" si="1465"/>
        <v>22888</v>
      </c>
      <c r="GD186" s="743">
        <f t="shared" ref="GD186:GD192" si="1471">F186+AP186+BZ186+DJ186+ET186</f>
        <v>22888</v>
      </c>
      <c r="GE186" s="743"/>
      <c r="GF186" s="737">
        <f t="shared" si="1319"/>
        <v>0</v>
      </c>
      <c r="GG186" s="743"/>
      <c r="GH186" s="737">
        <f t="shared" si="1320"/>
        <v>0</v>
      </c>
      <c r="GI186" s="743"/>
      <c r="GJ186" s="737">
        <f t="shared" si="1321"/>
        <v>0</v>
      </c>
      <c r="GK186" s="743"/>
      <c r="GL186" s="737">
        <f t="shared" si="1322"/>
        <v>0</v>
      </c>
      <c r="GM186" s="743"/>
      <c r="GN186" s="737">
        <f t="shared" si="1323"/>
        <v>0</v>
      </c>
      <c r="GO186" s="743"/>
      <c r="GP186" s="737">
        <f t="shared" si="1324"/>
        <v>2288.8000000000002</v>
      </c>
      <c r="GQ186" s="743"/>
      <c r="GR186" s="737">
        <f t="shared" si="1325"/>
        <v>4577.6000000000004</v>
      </c>
      <c r="GS186" s="743"/>
      <c r="GT186" s="737">
        <f t="shared" si="1326"/>
        <v>0</v>
      </c>
      <c r="GU186" s="743"/>
      <c r="GV186" s="737">
        <f t="shared" si="1327"/>
        <v>0</v>
      </c>
      <c r="GW186" s="743"/>
      <c r="GX186" s="737">
        <f t="shared" si="1328"/>
        <v>0</v>
      </c>
      <c r="GY186" s="743">
        <f t="shared" si="1328"/>
        <v>0</v>
      </c>
      <c r="GZ186" s="744">
        <f t="shared" si="1466"/>
        <v>29754.400000000001</v>
      </c>
      <c r="HA186" s="745">
        <v>12</v>
      </c>
      <c r="HB186" s="746">
        <f t="shared" si="1467"/>
        <v>357052.8</v>
      </c>
      <c r="HC186" s="737">
        <f t="shared" si="1329"/>
        <v>0</v>
      </c>
      <c r="HD186" s="737">
        <f t="shared" si="1329"/>
        <v>0</v>
      </c>
      <c r="HE186" s="746">
        <f t="shared" si="1468"/>
        <v>357052.8</v>
      </c>
      <c r="HF186" s="746">
        <f t="shared" si="1469"/>
        <v>107829.95</v>
      </c>
      <c r="HG186" s="746">
        <f t="shared" si="1470"/>
        <v>464882.75</v>
      </c>
    </row>
    <row r="187" spans="1:225" ht="25.5" x14ac:dyDescent="0.25">
      <c r="A187" s="1044"/>
      <c r="B187" s="753" t="s">
        <v>853</v>
      </c>
      <c r="C187" s="737">
        <f t="shared" si="1307"/>
        <v>1</v>
      </c>
      <c r="D187" s="737">
        <f t="shared" si="1330"/>
        <v>22544</v>
      </c>
      <c r="E187" s="738">
        <f t="shared" si="1331"/>
        <v>22888</v>
      </c>
      <c r="F187" s="817">
        <f t="shared" si="1308"/>
        <v>22888</v>
      </c>
      <c r="G187" s="740">
        <f t="shared" si="1332"/>
        <v>0</v>
      </c>
      <c r="H187" s="741">
        <f t="shared" si="1333"/>
        <v>0</v>
      </c>
      <c r="I187" s="740">
        <f t="shared" si="1332"/>
        <v>0</v>
      </c>
      <c r="J187" s="741">
        <f t="shared" si="1334"/>
        <v>0</v>
      </c>
      <c r="K187" s="740">
        <f t="shared" si="1335"/>
        <v>0</v>
      </c>
      <c r="L187" s="741"/>
      <c r="M187" s="740">
        <f t="shared" si="1336"/>
        <v>5</v>
      </c>
      <c r="N187" s="741">
        <f t="shared" si="1337"/>
        <v>1144.4000000000001</v>
      </c>
      <c r="O187" s="740">
        <f t="shared" si="1338"/>
        <v>0</v>
      </c>
      <c r="P187" s="741">
        <f t="shared" si="1339"/>
        <v>0</v>
      </c>
      <c r="Q187" s="740">
        <f t="shared" si="1340"/>
        <v>100</v>
      </c>
      <c r="R187" s="741">
        <f t="shared" si="1341"/>
        <v>22888</v>
      </c>
      <c r="S187" s="740">
        <f t="shared" si="1342"/>
        <v>20</v>
      </c>
      <c r="T187" s="741">
        <f t="shared" si="1343"/>
        <v>4577.6000000000004</v>
      </c>
      <c r="U187" s="740">
        <f t="shared" si="1344"/>
        <v>0</v>
      </c>
      <c r="V187" s="741">
        <f t="shared" si="1345"/>
        <v>0</v>
      </c>
      <c r="W187" s="740">
        <f t="shared" si="1346"/>
        <v>0</v>
      </c>
      <c r="X187" s="741">
        <f t="shared" si="1347"/>
        <v>0</v>
      </c>
      <c r="Y187" s="740">
        <f t="shared" si="1348"/>
        <v>0</v>
      </c>
      <c r="Z187" s="741">
        <f t="shared" si="1349"/>
        <v>0</v>
      </c>
      <c r="AA187" s="743">
        <f t="shared" si="1350"/>
        <v>0</v>
      </c>
      <c r="AB187" s="744">
        <f t="shared" si="1351"/>
        <v>51498</v>
      </c>
      <c r="AC187" s="745">
        <v>12</v>
      </c>
      <c r="AD187" s="746">
        <f t="shared" si="1352"/>
        <v>617976</v>
      </c>
      <c r="AE187" s="747"/>
      <c r="AF187" s="741"/>
      <c r="AG187" s="746">
        <f t="shared" si="1353"/>
        <v>617976</v>
      </c>
      <c r="AH187" s="746">
        <f t="shared" si="1354"/>
        <v>186628.75</v>
      </c>
      <c r="AI187" s="746">
        <f t="shared" si="1355"/>
        <v>804604.75</v>
      </c>
      <c r="AK187" s="1044"/>
      <c r="AL187" s="753" t="s">
        <v>853</v>
      </c>
      <c r="AM187" s="737">
        <f t="shared" si="1309"/>
        <v>0</v>
      </c>
      <c r="AN187" s="737">
        <f t="shared" si="1356"/>
        <v>22544</v>
      </c>
      <c r="AO187" s="738">
        <f t="shared" si="1357"/>
        <v>22888</v>
      </c>
      <c r="AP187" s="817">
        <f t="shared" si="1310"/>
        <v>0</v>
      </c>
      <c r="AQ187" s="740">
        <f t="shared" si="1358"/>
        <v>0</v>
      </c>
      <c r="AR187" s="741">
        <f t="shared" si="1359"/>
        <v>0</v>
      </c>
      <c r="AS187" s="740">
        <f t="shared" si="1360"/>
        <v>0</v>
      </c>
      <c r="AT187" s="741">
        <f t="shared" si="1361"/>
        <v>0</v>
      </c>
      <c r="AU187" s="740">
        <f t="shared" si="1362"/>
        <v>0</v>
      </c>
      <c r="AV187" s="741"/>
      <c r="AW187" s="740">
        <f t="shared" si="1363"/>
        <v>0</v>
      </c>
      <c r="AX187" s="741">
        <f t="shared" si="1364"/>
        <v>0</v>
      </c>
      <c r="AY187" s="740">
        <f t="shared" si="1365"/>
        <v>0</v>
      </c>
      <c r="AZ187" s="741">
        <f t="shared" si="1366"/>
        <v>0</v>
      </c>
      <c r="BA187" s="740">
        <f t="shared" si="1367"/>
        <v>0</v>
      </c>
      <c r="BB187" s="741">
        <f t="shared" si="1368"/>
        <v>0</v>
      </c>
      <c r="BC187" s="740">
        <f t="shared" si="1369"/>
        <v>0</v>
      </c>
      <c r="BD187" s="741">
        <f t="shared" si="1370"/>
        <v>0</v>
      </c>
      <c r="BE187" s="740">
        <f t="shared" si="1371"/>
        <v>0</v>
      </c>
      <c r="BF187" s="741">
        <f t="shared" si="1372"/>
        <v>0</v>
      </c>
      <c r="BG187" s="740">
        <f t="shared" si="1373"/>
        <v>0</v>
      </c>
      <c r="BH187" s="741">
        <f t="shared" si="1374"/>
        <v>0</v>
      </c>
      <c r="BI187" s="740">
        <f t="shared" si="1375"/>
        <v>0</v>
      </c>
      <c r="BJ187" s="741">
        <f t="shared" si="1376"/>
        <v>0</v>
      </c>
      <c r="BK187" s="743">
        <f t="shared" si="1377"/>
        <v>0</v>
      </c>
      <c r="BL187" s="744">
        <f t="shared" si="1378"/>
        <v>0</v>
      </c>
      <c r="BM187" s="745">
        <v>12</v>
      </c>
      <c r="BN187" s="746">
        <f t="shared" si="1379"/>
        <v>0</v>
      </c>
      <c r="BO187" s="747"/>
      <c r="BP187" s="741"/>
      <c r="BQ187" s="746">
        <f t="shared" si="1380"/>
        <v>0</v>
      </c>
      <c r="BR187" s="746">
        <f t="shared" si="1381"/>
        <v>0</v>
      </c>
      <c r="BS187" s="746">
        <f t="shared" si="1382"/>
        <v>0</v>
      </c>
      <c r="BU187" s="1044"/>
      <c r="BV187" s="753" t="s">
        <v>853</v>
      </c>
      <c r="BW187" s="737">
        <f t="shared" si="1311"/>
        <v>0</v>
      </c>
      <c r="BX187" s="737">
        <f t="shared" si="1383"/>
        <v>22544</v>
      </c>
      <c r="BY187" s="738">
        <f t="shared" si="1384"/>
        <v>22888</v>
      </c>
      <c r="BZ187" s="817">
        <f t="shared" si="1312"/>
        <v>0</v>
      </c>
      <c r="CA187" s="740">
        <f t="shared" si="1385"/>
        <v>0</v>
      </c>
      <c r="CB187" s="741">
        <f t="shared" si="1386"/>
        <v>0</v>
      </c>
      <c r="CC187" s="740">
        <f t="shared" si="1387"/>
        <v>0</v>
      </c>
      <c r="CD187" s="741">
        <f t="shared" si="1388"/>
        <v>0</v>
      </c>
      <c r="CE187" s="740">
        <f t="shared" si="1389"/>
        <v>0</v>
      </c>
      <c r="CF187" s="741"/>
      <c r="CG187" s="740">
        <f t="shared" si="1390"/>
        <v>0</v>
      </c>
      <c r="CH187" s="741">
        <f t="shared" si="1391"/>
        <v>0</v>
      </c>
      <c r="CI187" s="740">
        <f t="shared" si="1392"/>
        <v>0</v>
      </c>
      <c r="CJ187" s="741">
        <f t="shared" si="1393"/>
        <v>0</v>
      </c>
      <c r="CK187" s="740">
        <f t="shared" si="1394"/>
        <v>0</v>
      </c>
      <c r="CL187" s="741">
        <f t="shared" si="1395"/>
        <v>0</v>
      </c>
      <c r="CM187" s="740">
        <f t="shared" si="1396"/>
        <v>0</v>
      </c>
      <c r="CN187" s="741">
        <f t="shared" si="1397"/>
        <v>0</v>
      </c>
      <c r="CO187" s="740">
        <f t="shared" si="1398"/>
        <v>0</v>
      </c>
      <c r="CP187" s="741">
        <f t="shared" si="1399"/>
        <v>0</v>
      </c>
      <c r="CQ187" s="740">
        <f t="shared" si="1400"/>
        <v>0</v>
      </c>
      <c r="CR187" s="741">
        <f t="shared" si="1401"/>
        <v>0</v>
      </c>
      <c r="CS187" s="740">
        <f t="shared" si="1402"/>
        <v>0</v>
      </c>
      <c r="CT187" s="741">
        <f t="shared" si="1403"/>
        <v>0</v>
      </c>
      <c r="CU187" s="743">
        <f t="shared" si="1404"/>
        <v>0</v>
      </c>
      <c r="CV187" s="744">
        <f t="shared" si="1405"/>
        <v>0</v>
      </c>
      <c r="CW187" s="745">
        <v>12</v>
      </c>
      <c r="CX187" s="746">
        <f t="shared" si="1406"/>
        <v>0</v>
      </c>
      <c r="CY187" s="747"/>
      <c r="CZ187" s="741"/>
      <c r="DA187" s="746">
        <f t="shared" si="1407"/>
        <v>0</v>
      </c>
      <c r="DB187" s="746">
        <f t="shared" si="1408"/>
        <v>0</v>
      </c>
      <c r="DC187" s="746">
        <f t="shared" si="1409"/>
        <v>0</v>
      </c>
      <c r="DD187" s="750"/>
      <c r="DE187" s="1044"/>
      <c r="DF187" s="753" t="s">
        <v>853</v>
      </c>
      <c r="DG187" s="737">
        <f t="shared" si="1313"/>
        <v>0</v>
      </c>
      <c r="DH187" s="737">
        <f t="shared" si="1410"/>
        <v>22544</v>
      </c>
      <c r="DI187" s="738">
        <f t="shared" si="1411"/>
        <v>22888</v>
      </c>
      <c r="DJ187" s="817">
        <f t="shared" si="1314"/>
        <v>0</v>
      </c>
      <c r="DK187" s="740">
        <f t="shared" si="1412"/>
        <v>0</v>
      </c>
      <c r="DL187" s="741">
        <f t="shared" si="1413"/>
        <v>0</v>
      </c>
      <c r="DM187" s="740">
        <f t="shared" si="1414"/>
        <v>0</v>
      </c>
      <c r="DN187" s="741">
        <f t="shared" si="1415"/>
        <v>0</v>
      </c>
      <c r="DO187" s="740">
        <f t="shared" si="1416"/>
        <v>0</v>
      </c>
      <c r="DP187" s="741"/>
      <c r="DQ187" s="740">
        <f t="shared" si="1417"/>
        <v>0</v>
      </c>
      <c r="DR187" s="741">
        <f t="shared" si="1418"/>
        <v>0</v>
      </c>
      <c r="DS187" s="740">
        <f t="shared" si="1419"/>
        <v>0</v>
      </c>
      <c r="DT187" s="741">
        <f t="shared" si="1420"/>
        <v>0</v>
      </c>
      <c r="DU187" s="740">
        <f t="shared" si="1421"/>
        <v>0</v>
      </c>
      <c r="DV187" s="741">
        <f t="shared" si="1422"/>
        <v>0</v>
      </c>
      <c r="DW187" s="740">
        <f t="shared" si="1423"/>
        <v>0</v>
      </c>
      <c r="DX187" s="741">
        <f t="shared" si="1424"/>
        <v>0</v>
      </c>
      <c r="DY187" s="740">
        <f t="shared" si="1425"/>
        <v>0</v>
      </c>
      <c r="DZ187" s="741">
        <f t="shared" si="1426"/>
        <v>0</v>
      </c>
      <c r="EA187" s="740">
        <f t="shared" si="1427"/>
        <v>0</v>
      </c>
      <c r="EB187" s="741">
        <f t="shared" si="1428"/>
        <v>0</v>
      </c>
      <c r="EC187" s="740">
        <f t="shared" si="1429"/>
        <v>0</v>
      </c>
      <c r="ED187" s="741">
        <f t="shared" si="1430"/>
        <v>0</v>
      </c>
      <c r="EE187" s="743">
        <f t="shared" si="1431"/>
        <v>0</v>
      </c>
      <c r="EF187" s="744">
        <f t="shared" si="1432"/>
        <v>0</v>
      </c>
      <c r="EG187" s="745">
        <v>12</v>
      </c>
      <c r="EH187" s="746">
        <f t="shared" si="1433"/>
        <v>0</v>
      </c>
      <c r="EI187" s="747"/>
      <c r="EJ187" s="741"/>
      <c r="EK187" s="746">
        <f t="shared" si="1434"/>
        <v>0</v>
      </c>
      <c r="EL187" s="746">
        <f t="shared" si="1435"/>
        <v>0</v>
      </c>
      <c r="EM187" s="746">
        <f t="shared" si="1436"/>
        <v>0</v>
      </c>
      <c r="EO187" s="1044"/>
      <c r="EP187" s="753" t="s">
        <v>853</v>
      </c>
      <c r="EQ187" s="737">
        <f t="shared" si="1315"/>
        <v>0</v>
      </c>
      <c r="ER187" s="737">
        <f t="shared" si="1437"/>
        <v>22544</v>
      </c>
      <c r="ES187" s="738">
        <f t="shared" si="1438"/>
        <v>22888</v>
      </c>
      <c r="ET187" s="817">
        <f t="shared" si="1316"/>
        <v>0</v>
      </c>
      <c r="EU187" s="740">
        <f t="shared" si="1439"/>
        <v>0</v>
      </c>
      <c r="EV187" s="741">
        <f t="shared" si="1440"/>
        <v>0</v>
      </c>
      <c r="EW187" s="740">
        <f t="shared" si="1441"/>
        <v>0</v>
      </c>
      <c r="EX187" s="741">
        <f t="shared" si="1442"/>
        <v>0</v>
      </c>
      <c r="EY187" s="740">
        <f t="shared" si="1443"/>
        <v>0</v>
      </c>
      <c r="EZ187" s="741"/>
      <c r="FA187" s="740">
        <f t="shared" si="1444"/>
        <v>0</v>
      </c>
      <c r="FB187" s="741">
        <f t="shared" si="1445"/>
        <v>0</v>
      </c>
      <c r="FC187" s="740">
        <f t="shared" si="1446"/>
        <v>0</v>
      </c>
      <c r="FD187" s="741">
        <f t="shared" si="1447"/>
        <v>0</v>
      </c>
      <c r="FE187" s="740">
        <f t="shared" si="1448"/>
        <v>0</v>
      </c>
      <c r="FF187" s="741">
        <f t="shared" si="1449"/>
        <v>0</v>
      </c>
      <c r="FG187" s="740">
        <f t="shared" si="1450"/>
        <v>0</v>
      </c>
      <c r="FH187" s="741">
        <f t="shared" si="1451"/>
        <v>0</v>
      </c>
      <c r="FI187" s="740">
        <f t="shared" si="1452"/>
        <v>0</v>
      </c>
      <c r="FJ187" s="741">
        <f t="shared" si="1453"/>
        <v>0</v>
      </c>
      <c r="FK187" s="740">
        <f t="shared" si="1454"/>
        <v>0</v>
      </c>
      <c r="FL187" s="741">
        <f t="shared" si="1455"/>
        <v>0</v>
      </c>
      <c r="FM187" s="740">
        <f t="shared" si="1456"/>
        <v>0</v>
      </c>
      <c r="FN187" s="741">
        <f t="shared" si="1457"/>
        <v>0</v>
      </c>
      <c r="FO187" s="743">
        <f t="shared" si="1458"/>
        <v>0</v>
      </c>
      <c r="FP187" s="744">
        <f t="shared" si="1459"/>
        <v>0</v>
      </c>
      <c r="FQ187" s="745">
        <v>12</v>
      </c>
      <c r="FR187" s="746">
        <f t="shared" si="1460"/>
        <v>0</v>
      </c>
      <c r="FS187" s="747"/>
      <c r="FT187" s="741"/>
      <c r="FU187" s="746">
        <f t="shared" si="1461"/>
        <v>0</v>
      </c>
      <c r="FV187" s="746">
        <f t="shared" si="1462"/>
        <v>0</v>
      </c>
      <c r="FW187" s="746">
        <f t="shared" si="1463"/>
        <v>0</v>
      </c>
      <c r="FY187" s="1044"/>
      <c r="FZ187" s="753" t="s">
        <v>853</v>
      </c>
      <c r="GA187" s="737">
        <f t="shared" si="1317"/>
        <v>1</v>
      </c>
      <c r="GB187" s="737">
        <f t="shared" si="1464"/>
        <v>22544</v>
      </c>
      <c r="GC187" s="738">
        <f t="shared" si="1465"/>
        <v>22888</v>
      </c>
      <c r="GD187" s="743">
        <f t="shared" si="1471"/>
        <v>22888</v>
      </c>
      <c r="GE187" s="743"/>
      <c r="GF187" s="737">
        <f t="shared" si="1319"/>
        <v>0</v>
      </c>
      <c r="GG187" s="743"/>
      <c r="GH187" s="737">
        <f t="shared" si="1320"/>
        <v>0</v>
      </c>
      <c r="GI187" s="743"/>
      <c r="GJ187" s="737">
        <f t="shared" si="1321"/>
        <v>0</v>
      </c>
      <c r="GK187" s="743"/>
      <c r="GL187" s="737">
        <f t="shared" si="1322"/>
        <v>1144.4000000000001</v>
      </c>
      <c r="GM187" s="743"/>
      <c r="GN187" s="737">
        <f t="shared" si="1323"/>
        <v>0</v>
      </c>
      <c r="GO187" s="743"/>
      <c r="GP187" s="737">
        <f t="shared" si="1324"/>
        <v>22888</v>
      </c>
      <c r="GQ187" s="743"/>
      <c r="GR187" s="737">
        <f t="shared" si="1325"/>
        <v>4577.6000000000004</v>
      </c>
      <c r="GS187" s="743"/>
      <c r="GT187" s="737">
        <f t="shared" si="1326"/>
        <v>0</v>
      </c>
      <c r="GU187" s="743"/>
      <c r="GV187" s="737">
        <f t="shared" si="1327"/>
        <v>0</v>
      </c>
      <c r="GW187" s="743"/>
      <c r="GX187" s="737">
        <f t="shared" si="1328"/>
        <v>0</v>
      </c>
      <c r="GY187" s="743">
        <f t="shared" si="1328"/>
        <v>0</v>
      </c>
      <c r="GZ187" s="744">
        <f t="shared" si="1466"/>
        <v>51498</v>
      </c>
      <c r="HA187" s="745">
        <v>12</v>
      </c>
      <c r="HB187" s="746">
        <f t="shared" si="1467"/>
        <v>617976</v>
      </c>
      <c r="HC187" s="737">
        <f t="shared" si="1329"/>
        <v>0</v>
      </c>
      <c r="HD187" s="737">
        <f t="shared" si="1329"/>
        <v>0</v>
      </c>
      <c r="HE187" s="746">
        <f t="shared" si="1468"/>
        <v>617976</v>
      </c>
      <c r="HF187" s="746">
        <f t="shared" si="1469"/>
        <v>186628.75</v>
      </c>
      <c r="HG187" s="746">
        <f t="shared" si="1470"/>
        <v>804604.75</v>
      </c>
    </row>
    <row r="188" spans="1:225" ht="24" x14ac:dyDescent="0.25">
      <c r="A188" s="1044"/>
      <c r="B188" s="754" t="s">
        <v>416</v>
      </c>
      <c r="C188" s="737">
        <f t="shared" si="1307"/>
        <v>0</v>
      </c>
      <c r="D188" s="737">
        <f t="shared" si="1330"/>
        <v>22544</v>
      </c>
      <c r="E188" s="738">
        <f t="shared" si="1331"/>
        <v>22888</v>
      </c>
      <c r="F188" s="817">
        <f t="shared" si="1308"/>
        <v>0</v>
      </c>
      <c r="G188" s="740">
        <f t="shared" si="1332"/>
        <v>0</v>
      </c>
      <c r="H188" s="741">
        <f t="shared" si="1333"/>
        <v>0</v>
      </c>
      <c r="I188" s="740">
        <f t="shared" si="1332"/>
        <v>0</v>
      </c>
      <c r="J188" s="741">
        <f t="shared" si="1334"/>
        <v>0</v>
      </c>
      <c r="K188" s="740">
        <f t="shared" si="1335"/>
        <v>0</v>
      </c>
      <c r="L188" s="741"/>
      <c r="M188" s="740">
        <f t="shared" si="1336"/>
        <v>0</v>
      </c>
      <c r="N188" s="741">
        <f t="shared" si="1337"/>
        <v>0</v>
      </c>
      <c r="O188" s="740">
        <f t="shared" si="1338"/>
        <v>0</v>
      </c>
      <c r="P188" s="741">
        <f t="shared" si="1339"/>
        <v>0</v>
      </c>
      <c r="Q188" s="740">
        <f t="shared" si="1340"/>
        <v>0</v>
      </c>
      <c r="R188" s="741">
        <f t="shared" si="1341"/>
        <v>0</v>
      </c>
      <c r="S188" s="740">
        <f t="shared" si="1342"/>
        <v>0</v>
      </c>
      <c r="T188" s="741">
        <f t="shared" si="1343"/>
        <v>0</v>
      </c>
      <c r="U188" s="740">
        <f t="shared" si="1344"/>
        <v>0</v>
      </c>
      <c r="V188" s="741">
        <f t="shared" si="1345"/>
        <v>0</v>
      </c>
      <c r="W188" s="740">
        <f t="shared" si="1346"/>
        <v>0</v>
      </c>
      <c r="X188" s="741">
        <f t="shared" si="1347"/>
        <v>0</v>
      </c>
      <c r="Y188" s="740">
        <f t="shared" si="1348"/>
        <v>0</v>
      </c>
      <c r="Z188" s="741">
        <f t="shared" si="1349"/>
        <v>0</v>
      </c>
      <c r="AA188" s="743">
        <f t="shared" si="1350"/>
        <v>0</v>
      </c>
      <c r="AB188" s="744">
        <f t="shared" si="1351"/>
        <v>0</v>
      </c>
      <c r="AC188" s="745">
        <v>12</v>
      </c>
      <c r="AD188" s="746">
        <f t="shared" si="1352"/>
        <v>0</v>
      </c>
      <c r="AE188" s="747"/>
      <c r="AF188" s="741"/>
      <c r="AG188" s="746">
        <f t="shared" si="1353"/>
        <v>0</v>
      </c>
      <c r="AH188" s="746">
        <f t="shared" si="1354"/>
        <v>0</v>
      </c>
      <c r="AI188" s="746">
        <f t="shared" si="1355"/>
        <v>0</v>
      </c>
      <c r="AK188" s="1044"/>
      <c r="AL188" s="755" t="s">
        <v>30</v>
      </c>
      <c r="AM188" s="737">
        <f t="shared" si="1309"/>
        <v>1</v>
      </c>
      <c r="AN188" s="737">
        <f t="shared" si="1356"/>
        <v>22544</v>
      </c>
      <c r="AO188" s="738">
        <f t="shared" si="1357"/>
        <v>22888</v>
      </c>
      <c r="AP188" s="817">
        <f t="shared" si="1310"/>
        <v>22888</v>
      </c>
      <c r="AQ188" s="740">
        <f t="shared" si="1358"/>
        <v>0</v>
      </c>
      <c r="AR188" s="741">
        <f t="shared" si="1359"/>
        <v>0</v>
      </c>
      <c r="AS188" s="740">
        <f t="shared" si="1360"/>
        <v>4</v>
      </c>
      <c r="AT188" s="741">
        <f t="shared" si="1361"/>
        <v>915.52</v>
      </c>
      <c r="AU188" s="740">
        <f t="shared" si="1362"/>
        <v>10</v>
      </c>
      <c r="AV188" s="741"/>
      <c r="AW188" s="740">
        <f t="shared" si="1363"/>
        <v>0</v>
      </c>
      <c r="AX188" s="741">
        <f t="shared" si="1364"/>
        <v>0</v>
      </c>
      <c r="AY188" s="740">
        <f t="shared" si="1365"/>
        <v>0</v>
      </c>
      <c r="AZ188" s="741">
        <f t="shared" si="1366"/>
        <v>0</v>
      </c>
      <c r="BA188" s="740">
        <f t="shared" si="1367"/>
        <v>35</v>
      </c>
      <c r="BB188" s="741">
        <f t="shared" si="1368"/>
        <v>8010.8</v>
      </c>
      <c r="BC188" s="740">
        <f t="shared" si="1369"/>
        <v>20</v>
      </c>
      <c r="BD188" s="741">
        <f t="shared" si="1370"/>
        <v>4577.6000000000004</v>
      </c>
      <c r="BE188" s="740">
        <f t="shared" si="1371"/>
        <v>10</v>
      </c>
      <c r="BF188" s="741">
        <f t="shared" si="1372"/>
        <v>2288.8000000000002</v>
      </c>
      <c r="BG188" s="740">
        <f t="shared" si="1373"/>
        <v>0</v>
      </c>
      <c r="BH188" s="741">
        <f t="shared" si="1374"/>
        <v>0</v>
      </c>
      <c r="BI188" s="740">
        <f t="shared" si="1375"/>
        <v>0</v>
      </c>
      <c r="BJ188" s="741">
        <f t="shared" si="1376"/>
        <v>0</v>
      </c>
      <c r="BK188" s="743">
        <f t="shared" si="1377"/>
        <v>0</v>
      </c>
      <c r="BL188" s="744">
        <f t="shared" si="1378"/>
        <v>38680.720000000001</v>
      </c>
      <c r="BM188" s="745">
        <v>12</v>
      </c>
      <c r="BN188" s="746">
        <f t="shared" si="1379"/>
        <v>464168.64</v>
      </c>
      <c r="BO188" s="747"/>
      <c r="BP188" s="741"/>
      <c r="BQ188" s="746">
        <f t="shared" si="1380"/>
        <v>464168.64</v>
      </c>
      <c r="BR188" s="746">
        <f t="shared" si="1381"/>
        <v>140178.93</v>
      </c>
      <c r="BS188" s="746">
        <f t="shared" si="1382"/>
        <v>604347.56999999995</v>
      </c>
      <c r="BU188" s="1044"/>
      <c r="BV188" s="754" t="s">
        <v>416</v>
      </c>
      <c r="BW188" s="737">
        <f t="shared" si="1311"/>
        <v>1</v>
      </c>
      <c r="BX188" s="737">
        <f t="shared" si="1383"/>
        <v>22544</v>
      </c>
      <c r="BY188" s="738">
        <f t="shared" si="1384"/>
        <v>22888</v>
      </c>
      <c r="BZ188" s="817">
        <f t="shared" si="1312"/>
        <v>22888</v>
      </c>
      <c r="CA188" s="740">
        <f t="shared" si="1385"/>
        <v>0</v>
      </c>
      <c r="CB188" s="741">
        <f t="shared" si="1386"/>
        <v>0</v>
      </c>
      <c r="CC188" s="740">
        <f t="shared" si="1387"/>
        <v>0</v>
      </c>
      <c r="CD188" s="741">
        <f t="shared" si="1388"/>
        <v>0</v>
      </c>
      <c r="CE188" s="740">
        <f t="shared" si="1389"/>
        <v>0</v>
      </c>
      <c r="CF188" s="741"/>
      <c r="CG188" s="740">
        <f t="shared" si="1390"/>
        <v>0</v>
      </c>
      <c r="CH188" s="741">
        <f t="shared" si="1391"/>
        <v>0</v>
      </c>
      <c r="CI188" s="740">
        <f t="shared" si="1392"/>
        <v>0</v>
      </c>
      <c r="CJ188" s="741">
        <f t="shared" si="1393"/>
        <v>0</v>
      </c>
      <c r="CK188" s="740">
        <f t="shared" si="1394"/>
        <v>0</v>
      </c>
      <c r="CL188" s="741">
        <f t="shared" si="1395"/>
        <v>0</v>
      </c>
      <c r="CM188" s="740">
        <f t="shared" si="1396"/>
        <v>20</v>
      </c>
      <c r="CN188" s="741">
        <f t="shared" si="1397"/>
        <v>4577.6000000000004</v>
      </c>
      <c r="CO188" s="740">
        <f t="shared" si="1398"/>
        <v>10</v>
      </c>
      <c r="CP188" s="741">
        <f t="shared" si="1399"/>
        <v>2288.8000000000002</v>
      </c>
      <c r="CQ188" s="740">
        <f t="shared" si="1400"/>
        <v>0</v>
      </c>
      <c r="CR188" s="741">
        <f t="shared" si="1401"/>
        <v>0</v>
      </c>
      <c r="CS188" s="740">
        <f t="shared" si="1402"/>
        <v>0</v>
      </c>
      <c r="CT188" s="741">
        <f t="shared" si="1403"/>
        <v>0</v>
      </c>
      <c r="CU188" s="743">
        <f t="shared" si="1404"/>
        <v>0</v>
      </c>
      <c r="CV188" s="744">
        <f t="shared" si="1405"/>
        <v>29754.400000000001</v>
      </c>
      <c r="CW188" s="745">
        <v>12</v>
      </c>
      <c r="CX188" s="746">
        <f t="shared" si="1406"/>
        <v>357052.8</v>
      </c>
      <c r="CY188" s="747"/>
      <c r="CZ188" s="741"/>
      <c r="DA188" s="746">
        <f t="shared" si="1407"/>
        <v>357052.8</v>
      </c>
      <c r="DB188" s="746">
        <f t="shared" si="1408"/>
        <v>107829.95</v>
      </c>
      <c r="DC188" s="746">
        <f t="shared" si="1409"/>
        <v>464882.75</v>
      </c>
      <c r="DD188" s="750"/>
      <c r="DE188" s="1044"/>
      <c r="DF188" s="756" t="s">
        <v>416</v>
      </c>
      <c r="DG188" s="737">
        <f t="shared" si="1313"/>
        <v>1</v>
      </c>
      <c r="DH188" s="737">
        <f t="shared" si="1410"/>
        <v>22544</v>
      </c>
      <c r="DI188" s="738">
        <f t="shared" si="1411"/>
        <v>22888</v>
      </c>
      <c r="DJ188" s="817">
        <f t="shared" si="1314"/>
        <v>22888</v>
      </c>
      <c r="DK188" s="740">
        <f t="shared" si="1412"/>
        <v>0</v>
      </c>
      <c r="DL188" s="741">
        <f t="shared" si="1413"/>
        <v>0</v>
      </c>
      <c r="DM188" s="740">
        <f t="shared" si="1414"/>
        <v>0</v>
      </c>
      <c r="DN188" s="741">
        <f t="shared" si="1415"/>
        <v>0</v>
      </c>
      <c r="DO188" s="740">
        <f t="shared" si="1416"/>
        <v>0</v>
      </c>
      <c r="DP188" s="741"/>
      <c r="DQ188" s="740">
        <f t="shared" si="1417"/>
        <v>0</v>
      </c>
      <c r="DR188" s="741">
        <f t="shared" si="1418"/>
        <v>0</v>
      </c>
      <c r="DS188" s="740">
        <f t="shared" si="1419"/>
        <v>0</v>
      </c>
      <c r="DT188" s="741">
        <f t="shared" si="1420"/>
        <v>0</v>
      </c>
      <c r="DU188" s="740">
        <f t="shared" si="1421"/>
        <v>3.5</v>
      </c>
      <c r="DV188" s="741">
        <f t="shared" si="1422"/>
        <v>801.08</v>
      </c>
      <c r="DW188" s="740">
        <f t="shared" si="1423"/>
        <v>20</v>
      </c>
      <c r="DX188" s="741">
        <f t="shared" si="1424"/>
        <v>4577.6000000000004</v>
      </c>
      <c r="DY188" s="740">
        <f t="shared" si="1425"/>
        <v>0</v>
      </c>
      <c r="DZ188" s="741">
        <f t="shared" si="1426"/>
        <v>0</v>
      </c>
      <c r="EA188" s="740">
        <f t="shared" si="1427"/>
        <v>0</v>
      </c>
      <c r="EB188" s="741">
        <f t="shared" si="1428"/>
        <v>0</v>
      </c>
      <c r="EC188" s="740">
        <f t="shared" si="1429"/>
        <v>0</v>
      </c>
      <c r="ED188" s="741">
        <f t="shared" si="1430"/>
        <v>0</v>
      </c>
      <c r="EE188" s="743">
        <f t="shared" si="1431"/>
        <v>0</v>
      </c>
      <c r="EF188" s="744">
        <f t="shared" si="1432"/>
        <v>28266.68</v>
      </c>
      <c r="EG188" s="745">
        <v>12</v>
      </c>
      <c r="EH188" s="746">
        <f t="shared" si="1433"/>
        <v>339200.16</v>
      </c>
      <c r="EI188" s="747"/>
      <c r="EJ188" s="741"/>
      <c r="EK188" s="746">
        <f t="shared" si="1434"/>
        <v>339200.16</v>
      </c>
      <c r="EL188" s="746">
        <f t="shared" si="1435"/>
        <v>102438.45</v>
      </c>
      <c r="EM188" s="746">
        <f t="shared" si="1436"/>
        <v>441638.61</v>
      </c>
      <c r="EO188" s="1044"/>
      <c r="EP188" s="752" t="s">
        <v>416</v>
      </c>
      <c r="EQ188" s="737">
        <f t="shared" si="1315"/>
        <v>0.5</v>
      </c>
      <c r="ER188" s="737">
        <f t="shared" si="1437"/>
        <v>22544</v>
      </c>
      <c r="ES188" s="738">
        <f t="shared" si="1438"/>
        <v>22888</v>
      </c>
      <c r="ET188" s="817">
        <f t="shared" si="1316"/>
        <v>11444</v>
      </c>
      <c r="EU188" s="740">
        <f t="shared" si="1439"/>
        <v>0</v>
      </c>
      <c r="EV188" s="741">
        <f t="shared" si="1440"/>
        <v>0</v>
      </c>
      <c r="EW188" s="740">
        <f t="shared" si="1441"/>
        <v>0</v>
      </c>
      <c r="EX188" s="741">
        <f t="shared" si="1442"/>
        <v>0</v>
      </c>
      <c r="EY188" s="740">
        <f t="shared" si="1443"/>
        <v>0</v>
      </c>
      <c r="EZ188" s="741"/>
      <c r="FA188" s="740">
        <f t="shared" si="1444"/>
        <v>0</v>
      </c>
      <c r="FB188" s="741">
        <f t="shared" si="1445"/>
        <v>0</v>
      </c>
      <c r="FC188" s="740">
        <f t="shared" si="1446"/>
        <v>0</v>
      </c>
      <c r="FD188" s="741">
        <f t="shared" si="1447"/>
        <v>0</v>
      </c>
      <c r="FE188" s="740">
        <f t="shared" si="1448"/>
        <v>25</v>
      </c>
      <c r="FF188" s="741">
        <f t="shared" si="1449"/>
        <v>2861</v>
      </c>
      <c r="FG188" s="740">
        <f t="shared" si="1450"/>
        <v>20</v>
      </c>
      <c r="FH188" s="741">
        <f t="shared" si="1451"/>
        <v>2288.8000000000002</v>
      </c>
      <c r="FI188" s="740">
        <f t="shared" si="1452"/>
        <v>0</v>
      </c>
      <c r="FJ188" s="741">
        <f t="shared" si="1453"/>
        <v>0</v>
      </c>
      <c r="FK188" s="740">
        <f t="shared" si="1454"/>
        <v>0</v>
      </c>
      <c r="FL188" s="741">
        <f t="shared" si="1455"/>
        <v>0</v>
      </c>
      <c r="FM188" s="740">
        <f t="shared" si="1456"/>
        <v>0</v>
      </c>
      <c r="FN188" s="741">
        <f t="shared" si="1457"/>
        <v>0</v>
      </c>
      <c r="FO188" s="743">
        <f t="shared" si="1458"/>
        <v>0</v>
      </c>
      <c r="FP188" s="744">
        <f t="shared" si="1459"/>
        <v>16593.8</v>
      </c>
      <c r="FQ188" s="745">
        <v>12</v>
      </c>
      <c r="FR188" s="746">
        <f t="shared" si="1460"/>
        <v>199125.6</v>
      </c>
      <c r="FS188" s="747"/>
      <c r="FT188" s="741"/>
      <c r="FU188" s="746">
        <f t="shared" si="1461"/>
        <v>199125.6</v>
      </c>
      <c r="FV188" s="746">
        <f t="shared" si="1462"/>
        <v>60135.93</v>
      </c>
      <c r="FW188" s="746">
        <f t="shared" si="1463"/>
        <v>259261.53</v>
      </c>
      <c r="FY188" s="1044"/>
      <c r="FZ188" s="752" t="s">
        <v>416</v>
      </c>
      <c r="GA188" s="737">
        <f t="shared" si="1317"/>
        <v>3.5</v>
      </c>
      <c r="GB188" s="737">
        <f t="shared" si="1464"/>
        <v>22544</v>
      </c>
      <c r="GC188" s="738">
        <f t="shared" si="1465"/>
        <v>22888</v>
      </c>
      <c r="GD188" s="743">
        <f t="shared" si="1471"/>
        <v>80108</v>
      </c>
      <c r="GE188" s="743"/>
      <c r="GF188" s="737">
        <f t="shared" si="1319"/>
        <v>0</v>
      </c>
      <c r="GG188" s="743"/>
      <c r="GH188" s="737">
        <f t="shared" si="1320"/>
        <v>915.52</v>
      </c>
      <c r="GI188" s="743"/>
      <c r="GJ188" s="737">
        <f t="shared" si="1321"/>
        <v>0</v>
      </c>
      <c r="GK188" s="743"/>
      <c r="GL188" s="737">
        <f t="shared" si="1322"/>
        <v>0</v>
      </c>
      <c r="GM188" s="743"/>
      <c r="GN188" s="737">
        <f t="shared" si="1323"/>
        <v>0</v>
      </c>
      <c r="GO188" s="743"/>
      <c r="GP188" s="737">
        <f t="shared" si="1324"/>
        <v>11672.88</v>
      </c>
      <c r="GQ188" s="743"/>
      <c r="GR188" s="737">
        <f t="shared" si="1325"/>
        <v>16021.6</v>
      </c>
      <c r="GS188" s="743"/>
      <c r="GT188" s="737">
        <f t="shared" si="1326"/>
        <v>4577.6000000000004</v>
      </c>
      <c r="GU188" s="743"/>
      <c r="GV188" s="737">
        <f t="shared" si="1327"/>
        <v>0</v>
      </c>
      <c r="GW188" s="743"/>
      <c r="GX188" s="737">
        <f t="shared" si="1328"/>
        <v>0</v>
      </c>
      <c r="GY188" s="743">
        <f t="shared" si="1328"/>
        <v>0</v>
      </c>
      <c r="GZ188" s="744">
        <f t="shared" si="1466"/>
        <v>113295.6</v>
      </c>
      <c r="HA188" s="745">
        <v>12</v>
      </c>
      <c r="HB188" s="746">
        <f t="shared" si="1467"/>
        <v>1359547.2</v>
      </c>
      <c r="HC188" s="737">
        <f t="shared" si="1329"/>
        <v>0</v>
      </c>
      <c r="HD188" s="737">
        <f t="shared" si="1329"/>
        <v>0</v>
      </c>
      <c r="HE188" s="746">
        <f t="shared" si="1468"/>
        <v>1359547.2</v>
      </c>
      <c r="HF188" s="746">
        <f t="shared" si="1469"/>
        <v>410583.25</v>
      </c>
      <c r="HG188" s="746">
        <f t="shared" si="1470"/>
        <v>1770130.45</v>
      </c>
    </row>
    <row r="189" spans="1:225" ht="24" x14ac:dyDescent="0.25">
      <c r="A189" s="1044"/>
      <c r="B189" s="754" t="s">
        <v>530</v>
      </c>
      <c r="C189" s="737">
        <f t="shared" si="1307"/>
        <v>0</v>
      </c>
      <c r="D189" s="737">
        <f t="shared" si="1330"/>
        <v>22544</v>
      </c>
      <c r="E189" s="738">
        <f t="shared" si="1331"/>
        <v>22888</v>
      </c>
      <c r="F189" s="817">
        <f t="shared" si="1308"/>
        <v>0</v>
      </c>
      <c r="G189" s="740">
        <f t="shared" si="1332"/>
        <v>0</v>
      </c>
      <c r="H189" s="741">
        <f t="shared" si="1333"/>
        <v>0</v>
      </c>
      <c r="I189" s="740">
        <f t="shared" si="1332"/>
        <v>0</v>
      </c>
      <c r="J189" s="741">
        <f t="shared" si="1334"/>
        <v>0</v>
      </c>
      <c r="K189" s="740">
        <f t="shared" si="1335"/>
        <v>0</v>
      </c>
      <c r="L189" s="741"/>
      <c r="M189" s="740">
        <f t="shared" si="1336"/>
        <v>0</v>
      </c>
      <c r="N189" s="741">
        <f t="shared" si="1337"/>
        <v>0</v>
      </c>
      <c r="O189" s="740">
        <f t="shared" si="1338"/>
        <v>0</v>
      </c>
      <c r="P189" s="741">
        <f t="shared" si="1339"/>
        <v>0</v>
      </c>
      <c r="Q189" s="740">
        <f t="shared" si="1340"/>
        <v>0</v>
      </c>
      <c r="R189" s="741">
        <f t="shared" si="1341"/>
        <v>0</v>
      </c>
      <c r="S189" s="740">
        <f t="shared" si="1342"/>
        <v>0</v>
      </c>
      <c r="T189" s="741">
        <f t="shared" si="1343"/>
        <v>0</v>
      </c>
      <c r="U189" s="740">
        <f t="shared" si="1344"/>
        <v>0</v>
      </c>
      <c r="V189" s="741">
        <f t="shared" si="1345"/>
        <v>0</v>
      </c>
      <c r="W189" s="740">
        <f t="shared" si="1346"/>
        <v>0</v>
      </c>
      <c r="X189" s="741">
        <f t="shared" si="1347"/>
        <v>0</v>
      </c>
      <c r="Y189" s="740">
        <f t="shared" si="1348"/>
        <v>0</v>
      </c>
      <c r="Z189" s="741">
        <f t="shared" si="1349"/>
        <v>0</v>
      </c>
      <c r="AA189" s="743">
        <f t="shared" si="1350"/>
        <v>0</v>
      </c>
      <c r="AB189" s="744">
        <f t="shared" si="1351"/>
        <v>0</v>
      </c>
      <c r="AC189" s="745">
        <v>12</v>
      </c>
      <c r="AD189" s="746">
        <f t="shared" si="1352"/>
        <v>0</v>
      </c>
      <c r="AE189" s="747"/>
      <c r="AF189" s="741"/>
      <c r="AG189" s="746">
        <f t="shared" si="1353"/>
        <v>0</v>
      </c>
      <c r="AH189" s="746">
        <f t="shared" si="1354"/>
        <v>0</v>
      </c>
      <c r="AI189" s="746">
        <f t="shared" si="1355"/>
        <v>0</v>
      </c>
      <c r="AK189" s="1044"/>
      <c r="AL189" s="754" t="s">
        <v>530</v>
      </c>
      <c r="AM189" s="737">
        <f t="shared" si="1309"/>
        <v>0</v>
      </c>
      <c r="AN189" s="737">
        <f t="shared" si="1356"/>
        <v>22544</v>
      </c>
      <c r="AO189" s="738">
        <f t="shared" si="1357"/>
        <v>22888</v>
      </c>
      <c r="AP189" s="817">
        <f t="shared" si="1310"/>
        <v>0</v>
      </c>
      <c r="AQ189" s="740">
        <f t="shared" si="1358"/>
        <v>0</v>
      </c>
      <c r="AR189" s="741">
        <f t="shared" si="1359"/>
        <v>0</v>
      </c>
      <c r="AS189" s="740">
        <f t="shared" si="1360"/>
        <v>0</v>
      </c>
      <c r="AT189" s="741">
        <f t="shared" si="1361"/>
        <v>0</v>
      </c>
      <c r="AU189" s="740">
        <f t="shared" si="1362"/>
        <v>0</v>
      </c>
      <c r="AV189" s="741"/>
      <c r="AW189" s="740">
        <f t="shared" si="1363"/>
        <v>0</v>
      </c>
      <c r="AX189" s="741">
        <f t="shared" si="1364"/>
        <v>0</v>
      </c>
      <c r="AY189" s="740">
        <f t="shared" si="1365"/>
        <v>0</v>
      </c>
      <c r="AZ189" s="741">
        <f t="shared" si="1366"/>
        <v>0</v>
      </c>
      <c r="BA189" s="740">
        <f t="shared" si="1367"/>
        <v>0</v>
      </c>
      <c r="BB189" s="741">
        <f t="shared" si="1368"/>
        <v>0</v>
      </c>
      <c r="BC189" s="740">
        <f t="shared" si="1369"/>
        <v>0</v>
      </c>
      <c r="BD189" s="741">
        <f t="shared" si="1370"/>
        <v>0</v>
      </c>
      <c r="BE189" s="740">
        <f t="shared" si="1371"/>
        <v>0</v>
      </c>
      <c r="BF189" s="741">
        <f t="shared" si="1372"/>
        <v>0</v>
      </c>
      <c r="BG189" s="740">
        <f t="shared" si="1373"/>
        <v>0</v>
      </c>
      <c r="BH189" s="741">
        <f t="shared" si="1374"/>
        <v>0</v>
      </c>
      <c r="BI189" s="740">
        <f t="shared" si="1375"/>
        <v>0</v>
      </c>
      <c r="BJ189" s="741">
        <f t="shared" si="1376"/>
        <v>0</v>
      </c>
      <c r="BK189" s="743">
        <f t="shared" si="1377"/>
        <v>0</v>
      </c>
      <c r="BL189" s="744">
        <f t="shared" si="1378"/>
        <v>0</v>
      </c>
      <c r="BM189" s="745">
        <v>12</v>
      </c>
      <c r="BN189" s="746">
        <f t="shared" si="1379"/>
        <v>0</v>
      </c>
      <c r="BO189" s="747"/>
      <c r="BP189" s="741"/>
      <c r="BQ189" s="746">
        <f t="shared" si="1380"/>
        <v>0</v>
      </c>
      <c r="BR189" s="746">
        <f t="shared" si="1381"/>
        <v>0</v>
      </c>
      <c r="BS189" s="746">
        <f t="shared" si="1382"/>
        <v>0</v>
      </c>
      <c r="BU189" s="1044"/>
      <c r="BV189" s="754" t="s">
        <v>530</v>
      </c>
      <c r="BW189" s="737">
        <f t="shared" si="1311"/>
        <v>1</v>
      </c>
      <c r="BX189" s="737">
        <f t="shared" si="1383"/>
        <v>22544</v>
      </c>
      <c r="BY189" s="738">
        <f t="shared" si="1384"/>
        <v>22888</v>
      </c>
      <c r="BZ189" s="817">
        <f t="shared" si="1312"/>
        <v>22888</v>
      </c>
      <c r="CA189" s="740">
        <f t="shared" si="1385"/>
        <v>0</v>
      </c>
      <c r="CB189" s="741">
        <f t="shared" si="1386"/>
        <v>0</v>
      </c>
      <c r="CC189" s="740">
        <f t="shared" si="1387"/>
        <v>0</v>
      </c>
      <c r="CD189" s="741">
        <f t="shared" si="1388"/>
        <v>0</v>
      </c>
      <c r="CE189" s="740">
        <f t="shared" si="1389"/>
        <v>0</v>
      </c>
      <c r="CF189" s="741"/>
      <c r="CG189" s="740">
        <f t="shared" si="1390"/>
        <v>0</v>
      </c>
      <c r="CH189" s="741">
        <f t="shared" si="1391"/>
        <v>0</v>
      </c>
      <c r="CI189" s="740">
        <f t="shared" si="1392"/>
        <v>0</v>
      </c>
      <c r="CJ189" s="741">
        <f t="shared" si="1393"/>
        <v>0</v>
      </c>
      <c r="CK189" s="740">
        <f t="shared" si="1394"/>
        <v>14</v>
      </c>
      <c r="CL189" s="741">
        <f t="shared" si="1395"/>
        <v>3204.32</v>
      </c>
      <c r="CM189" s="740">
        <f t="shared" si="1396"/>
        <v>20</v>
      </c>
      <c r="CN189" s="741">
        <f t="shared" si="1397"/>
        <v>4577.6000000000004</v>
      </c>
      <c r="CO189" s="740">
        <f t="shared" si="1398"/>
        <v>0</v>
      </c>
      <c r="CP189" s="741">
        <f t="shared" si="1399"/>
        <v>0</v>
      </c>
      <c r="CQ189" s="740">
        <f t="shared" si="1400"/>
        <v>0</v>
      </c>
      <c r="CR189" s="741">
        <f t="shared" si="1401"/>
        <v>0</v>
      </c>
      <c r="CS189" s="740">
        <f t="shared" si="1402"/>
        <v>0</v>
      </c>
      <c r="CT189" s="741">
        <f t="shared" si="1403"/>
        <v>0</v>
      </c>
      <c r="CU189" s="743">
        <f t="shared" si="1404"/>
        <v>0</v>
      </c>
      <c r="CV189" s="744">
        <f t="shared" si="1405"/>
        <v>30669.919999999998</v>
      </c>
      <c r="CW189" s="745">
        <v>12</v>
      </c>
      <c r="CX189" s="746">
        <f t="shared" si="1406"/>
        <v>368039.04</v>
      </c>
      <c r="CY189" s="747"/>
      <c r="CZ189" s="741"/>
      <c r="DA189" s="746">
        <f t="shared" si="1407"/>
        <v>368039.04</v>
      </c>
      <c r="DB189" s="746">
        <f t="shared" si="1408"/>
        <v>111147.79</v>
      </c>
      <c r="DC189" s="746">
        <f t="shared" si="1409"/>
        <v>479186.83</v>
      </c>
      <c r="DD189" s="750"/>
      <c r="DE189" s="1044"/>
      <c r="DF189" s="754" t="s">
        <v>530</v>
      </c>
      <c r="DG189" s="737">
        <f t="shared" si="1313"/>
        <v>0</v>
      </c>
      <c r="DH189" s="737">
        <f t="shared" si="1410"/>
        <v>22544</v>
      </c>
      <c r="DI189" s="738">
        <f t="shared" si="1411"/>
        <v>22888</v>
      </c>
      <c r="DJ189" s="817">
        <f t="shared" si="1314"/>
        <v>0</v>
      </c>
      <c r="DK189" s="740">
        <f t="shared" si="1412"/>
        <v>0</v>
      </c>
      <c r="DL189" s="741">
        <f t="shared" si="1413"/>
        <v>0</v>
      </c>
      <c r="DM189" s="740">
        <f t="shared" si="1414"/>
        <v>0</v>
      </c>
      <c r="DN189" s="741">
        <f t="shared" si="1415"/>
        <v>0</v>
      </c>
      <c r="DO189" s="740">
        <f t="shared" si="1416"/>
        <v>0</v>
      </c>
      <c r="DP189" s="741"/>
      <c r="DQ189" s="740">
        <f t="shared" si="1417"/>
        <v>0</v>
      </c>
      <c r="DR189" s="741">
        <f t="shared" si="1418"/>
        <v>0</v>
      </c>
      <c r="DS189" s="740">
        <f t="shared" si="1419"/>
        <v>0</v>
      </c>
      <c r="DT189" s="741">
        <f t="shared" si="1420"/>
        <v>0</v>
      </c>
      <c r="DU189" s="740">
        <f t="shared" si="1421"/>
        <v>0</v>
      </c>
      <c r="DV189" s="741">
        <f t="shared" si="1422"/>
        <v>0</v>
      </c>
      <c r="DW189" s="740">
        <f t="shared" si="1423"/>
        <v>0</v>
      </c>
      <c r="DX189" s="741">
        <f t="shared" si="1424"/>
        <v>0</v>
      </c>
      <c r="DY189" s="740">
        <f t="shared" si="1425"/>
        <v>0</v>
      </c>
      <c r="DZ189" s="741">
        <f t="shared" si="1426"/>
        <v>0</v>
      </c>
      <c r="EA189" s="740">
        <f t="shared" si="1427"/>
        <v>0</v>
      </c>
      <c r="EB189" s="741">
        <f t="shared" si="1428"/>
        <v>0</v>
      </c>
      <c r="EC189" s="740">
        <f t="shared" si="1429"/>
        <v>0</v>
      </c>
      <c r="ED189" s="741">
        <f t="shared" si="1430"/>
        <v>0</v>
      </c>
      <c r="EE189" s="743">
        <f t="shared" si="1431"/>
        <v>0</v>
      </c>
      <c r="EF189" s="744">
        <f t="shared" si="1432"/>
        <v>0</v>
      </c>
      <c r="EG189" s="745">
        <v>12</v>
      </c>
      <c r="EH189" s="746">
        <f t="shared" si="1433"/>
        <v>0</v>
      </c>
      <c r="EI189" s="747"/>
      <c r="EJ189" s="741"/>
      <c r="EK189" s="746">
        <f t="shared" si="1434"/>
        <v>0</v>
      </c>
      <c r="EL189" s="746">
        <f t="shared" si="1435"/>
        <v>0</v>
      </c>
      <c r="EM189" s="746">
        <f t="shared" si="1436"/>
        <v>0</v>
      </c>
      <c r="EO189" s="1044"/>
      <c r="EP189" s="754" t="s">
        <v>530</v>
      </c>
      <c r="EQ189" s="737">
        <f t="shared" si="1315"/>
        <v>0</v>
      </c>
      <c r="ER189" s="737">
        <f t="shared" si="1437"/>
        <v>22544</v>
      </c>
      <c r="ES189" s="738">
        <f t="shared" si="1438"/>
        <v>22888</v>
      </c>
      <c r="ET189" s="817">
        <f t="shared" si="1316"/>
        <v>0</v>
      </c>
      <c r="EU189" s="740">
        <f t="shared" si="1439"/>
        <v>0</v>
      </c>
      <c r="EV189" s="741">
        <f t="shared" si="1440"/>
        <v>0</v>
      </c>
      <c r="EW189" s="740">
        <f t="shared" si="1441"/>
        <v>0</v>
      </c>
      <c r="EX189" s="741">
        <f t="shared" si="1442"/>
        <v>0</v>
      </c>
      <c r="EY189" s="740">
        <f t="shared" si="1443"/>
        <v>0</v>
      </c>
      <c r="EZ189" s="741"/>
      <c r="FA189" s="740">
        <f t="shared" si="1444"/>
        <v>0</v>
      </c>
      <c r="FB189" s="741">
        <f t="shared" si="1445"/>
        <v>0</v>
      </c>
      <c r="FC189" s="740">
        <f t="shared" si="1446"/>
        <v>0</v>
      </c>
      <c r="FD189" s="741">
        <f t="shared" si="1447"/>
        <v>0</v>
      </c>
      <c r="FE189" s="740">
        <f t="shared" si="1448"/>
        <v>0</v>
      </c>
      <c r="FF189" s="741">
        <f t="shared" si="1449"/>
        <v>0</v>
      </c>
      <c r="FG189" s="740">
        <f t="shared" si="1450"/>
        <v>0</v>
      </c>
      <c r="FH189" s="741">
        <f t="shared" si="1451"/>
        <v>0</v>
      </c>
      <c r="FI189" s="740">
        <f t="shared" si="1452"/>
        <v>0</v>
      </c>
      <c r="FJ189" s="741">
        <f t="shared" si="1453"/>
        <v>0</v>
      </c>
      <c r="FK189" s="740">
        <f t="shared" si="1454"/>
        <v>0</v>
      </c>
      <c r="FL189" s="741">
        <f t="shared" si="1455"/>
        <v>0</v>
      </c>
      <c r="FM189" s="740">
        <f t="shared" si="1456"/>
        <v>0</v>
      </c>
      <c r="FN189" s="741">
        <f t="shared" si="1457"/>
        <v>0</v>
      </c>
      <c r="FO189" s="743">
        <f t="shared" si="1458"/>
        <v>0</v>
      </c>
      <c r="FP189" s="744">
        <f t="shared" si="1459"/>
        <v>0</v>
      </c>
      <c r="FQ189" s="745">
        <v>12</v>
      </c>
      <c r="FR189" s="746">
        <f t="shared" si="1460"/>
        <v>0</v>
      </c>
      <c r="FS189" s="747"/>
      <c r="FT189" s="741"/>
      <c r="FU189" s="746">
        <f t="shared" si="1461"/>
        <v>0</v>
      </c>
      <c r="FV189" s="746">
        <f t="shared" si="1462"/>
        <v>0</v>
      </c>
      <c r="FW189" s="746">
        <f t="shared" si="1463"/>
        <v>0</v>
      </c>
      <c r="FY189" s="1044"/>
      <c r="FZ189" s="754" t="s">
        <v>530</v>
      </c>
      <c r="GA189" s="737">
        <f t="shared" si="1317"/>
        <v>1</v>
      </c>
      <c r="GB189" s="737">
        <f t="shared" si="1464"/>
        <v>22544</v>
      </c>
      <c r="GC189" s="738">
        <f t="shared" si="1465"/>
        <v>22888</v>
      </c>
      <c r="GD189" s="743">
        <f t="shared" si="1471"/>
        <v>22888</v>
      </c>
      <c r="GE189" s="743"/>
      <c r="GF189" s="737">
        <f t="shared" si="1319"/>
        <v>0</v>
      </c>
      <c r="GG189" s="743"/>
      <c r="GH189" s="737">
        <f t="shared" si="1320"/>
        <v>0</v>
      </c>
      <c r="GI189" s="743"/>
      <c r="GJ189" s="737">
        <f t="shared" si="1321"/>
        <v>0</v>
      </c>
      <c r="GK189" s="743"/>
      <c r="GL189" s="737">
        <f t="shared" si="1322"/>
        <v>0</v>
      </c>
      <c r="GM189" s="743"/>
      <c r="GN189" s="737">
        <f t="shared" si="1323"/>
        <v>0</v>
      </c>
      <c r="GO189" s="743"/>
      <c r="GP189" s="737">
        <f t="shared" si="1324"/>
        <v>3204.32</v>
      </c>
      <c r="GQ189" s="743"/>
      <c r="GR189" s="737">
        <f t="shared" si="1325"/>
        <v>4577.6000000000004</v>
      </c>
      <c r="GS189" s="743"/>
      <c r="GT189" s="737">
        <f t="shared" si="1326"/>
        <v>0</v>
      </c>
      <c r="GU189" s="743"/>
      <c r="GV189" s="737">
        <f t="shared" si="1327"/>
        <v>0</v>
      </c>
      <c r="GW189" s="743"/>
      <c r="GX189" s="737">
        <f t="shared" si="1328"/>
        <v>0</v>
      </c>
      <c r="GY189" s="743">
        <f t="shared" si="1328"/>
        <v>0</v>
      </c>
      <c r="GZ189" s="744">
        <f t="shared" si="1466"/>
        <v>30669.919999999998</v>
      </c>
      <c r="HA189" s="745">
        <v>12</v>
      </c>
      <c r="HB189" s="746">
        <f t="shared" si="1467"/>
        <v>368039.04</v>
      </c>
      <c r="HC189" s="737">
        <f t="shared" si="1329"/>
        <v>0</v>
      </c>
      <c r="HD189" s="737">
        <f t="shared" si="1329"/>
        <v>0</v>
      </c>
      <c r="HE189" s="746">
        <f t="shared" si="1468"/>
        <v>368039.04</v>
      </c>
      <c r="HF189" s="746">
        <f t="shared" si="1469"/>
        <v>111147.79</v>
      </c>
      <c r="HG189" s="746">
        <f t="shared" si="1470"/>
        <v>479186.83</v>
      </c>
    </row>
    <row r="190" spans="1:225" ht="38.25" x14ac:dyDescent="0.25">
      <c r="A190" s="1044"/>
      <c r="B190" s="753" t="s">
        <v>31</v>
      </c>
      <c r="C190" s="737">
        <f t="shared" si="1307"/>
        <v>1</v>
      </c>
      <c r="D190" s="737">
        <f t="shared" si="1330"/>
        <v>22544</v>
      </c>
      <c r="E190" s="738">
        <f t="shared" si="1331"/>
        <v>22888</v>
      </c>
      <c r="F190" s="817">
        <f t="shared" si="1308"/>
        <v>22888</v>
      </c>
      <c r="G190" s="740">
        <f t="shared" si="1332"/>
        <v>0</v>
      </c>
      <c r="H190" s="741">
        <f t="shared" si="1333"/>
        <v>0</v>
      </c>
      <c r="I190" s="740">
        <f t="shared" si="1332"/>
        <v>0</v>
      </c>
      <c r="J190" s="741">
        <f t="shared" si="1334"/>
        <v>0</v>
      </c>
      <c r="K190" s="740">
        <f t="shared" si="1335"/>
        <v>0</v>
      </c>
      <c r="L190" s="741"/>
      <c r="M190" s="740">
        <f t="shared" si="1336"/>
        <v>5</v>
      </c>
      <c r="N190" s="741">
        <f t="shared" si="1337"/>
        <v>1144.4000000000001</v>
      </c>
      <c r="O190" s="740">
        <f t="shared" si="1338"/>
        <v>0</v>
      </c>
      <c r="P190" s="741">
        <f t="shared" si="1339"/>
        <v>0</v>
      </c>
      <c r="Q190" s="740">
        <f t="shared" si="1340"/>
        <v>100</v>
      </c>
      <c r="R190" s="741">
        <f t="shared" si="1341"/>
        <v>22888</v>
      </c>
      <c r="S190" s="740">
        <f t="shared" si="1342"/>
        <v>20</v>
      </c>
      <c r="T190" s="741">
        <f t="shared" si="1343"/>
        <v>4577.6000000000004</v>
      </c>
      <c r="U190" s="740">
        <f t="shared" si="1344"/>
        <v>0</v>
      </c>
      <c r="V190" s="741">
        <f t="shared" si="1345"/>
        <v>0</v>
      </c>
      <c r="W190" s="740">
        <f t="shared" si="1346"/>
        <v>0</v>
      </c>
      <c r="X190" s="741">
        <f t="shared" si="1347"/>
        <v>0</v>
      </c>
      <c r="Y190" s="740">
        <f t="shared" si="1348"/>
        <v>0</v>
      </c>
      <c r="Z190" s="741">
        <f t="shared" si="1349"/>
        <v>0</v>
      </c>
      <c r="AA190" s="743">
        <f t="shared" si="1350"/>
        <v>0</v>
      </c>
      <c r="AB190" s="744">
        <f t="shared" si="1351"/>
        <v>51498</v>
      </c>
      <c r="AC190" s="745">
        <v>12</v>
      </c>
      <c r="AD190" s="746">
        <f t="shared" si="1352"/>
        <v>617976</v>
      </c>
      <c r="AE190" s="747"/>
      <c r="AF190" s="741"/>
      <c r="AG190" s="746">
        <f t="shared" si="1353"/>
        <v>617976</v>
      </c>
      <c r="AH190" s="746">
        <f t="shared" si="1354"/>
        <v>186628.75</v>
      </c>
      <c r="AI190" s="746">
        <f t="shared" si="1355"/>
        <v>804604.75</v>
      </c>
      <c r="AK190" s="1044"/>
      <c r="AL190" s="755" t="s">
        <v>31</v>
      </c>
      <c r="AM190" s="737">
        <f t="shared" si="1309"/>
        <v>1</v>
      </c>
      <c r="AN190" s="737">
        <f t="shared" si="1356"/>
        <v>22544</v>
      </c>
      <c r="AO190" s="738">
        <f t="shared" si="1357"/>
        <v>22888</v>
      </c>
      <c r="AP190" s="817">
        <f t="shared" si="1310"/>
        <v>22888</v>
      </c>
      <c r="AQ190" s="740">
        <f t="shared" si="1358"/>
        <v>0</v>
      </c>
      <c r="AR190" s="741">
        <f t="shared" si="1359"/>
        <v>0</v>
      </c>
      <c r="AS190" s="740">
        <f t="shared" si="1360"/>
        <v>4</v>
      </c>
      <c r="AT190" s="741">
        <f t="shared" si="1361"/>
        <v>915.52</v>
      </c>
      <c r="AU190" s="740">
        <f t="shared" si="1362"/>
        <v>10</v>
      </c>
      <c r="AV190" s="741"/>
      <c r="AW190" s="740">
        <f t="shared" si="1363"/>
        <v>0</v>
      </c>
      <c r="AX190" s="741">
        <f t="shared" si="1364"/>
        <v>0</v>
      </c>
      <c r="AY190" s="740">
        <f t="shared" si="1365"/>
        <v>0</v>
      </c>
      <c r="AZ190" s="741">
        <f t="shared" si="1366"/>
        <v>0</v>
      </c>
      <c r="BA190" s="740">
        <f t="shared" si="1367"/>
        <v>35</v>
      </c>
      <c r="BB190" s="741">
        <f t="shared" si="1368"/>
        <v>8010.8</v>
      </c>
      <c r="BC190" s="740">
        <f t="shared" si="1369"/>
        <v>15</v>
      </c>
      <c r="BD190" s="741">
        <f t="shared" si="1370"/>
        <v>3433.2</v>
      </c>
      <c r="BE190" s="740">
        <f t="shared" si="1371"/>
        <v>0</v>
      </c>
      <c r="BF190" s="741">
        <f t="shared" si="1372"/>
        <v>0</v>
      </c>
      <c r="BG190" s="740">
        <f t="shared" si="1373"/>
        <v>0</v>
      </c>
      <c r="BH190" s="741">
        <f t="shared" si="1374"/>
        <v>0</v>
      </c>
      <c r="BI190" s="740">
        <f t="shared" si="1375"/>
        <v>0</v>
      </c>
      <c r="BJ190" s="741">
        <f t="shared" si="1376"/>
        <v>0</v>
      </c>
      <c r="BK190" s="743">
        <f t="shared" si="1377"/>
        <v>0</v>
      </c>
      <c r="BL190" s="744">
        <f t="shared" si="1378"/>
        <v>35247.519999999997</v>
      </c>
      <c r="BM190" s="745">
        <v>12</v>
      </c>
      <c r="BN190" s="746">
        <f t="shared" si="1379"/>
        <v>422970.24</v>
      </c>
      <c r="BO190" s="747"/>
      <c r="BP190" s="741"/>
      <c r="BQ190" s="746">
        <f t="shared" si="1380"/>
        <v>422970.24</v>
      </c>
      <c r="BR190" s="746">
        <f t="shared" si="1381"/>
        <v>127737.01</v>
      </c>
      <c r="BS190" s="746">
        <f t="shared" si="1382"/>
        <v>550707.25</v>
      </c>
      <c r="BU190" s="1044"/>
      <c r="BV190" s="754" t="s">
        <v>31</v>
      </c>
      <c r="BW190" s="737">
        <f t="shared" si="1311"/>
        <v>1</v>
      </c>
      <c r="BX190" s="737">
        <f t="shared" si="1383"/>
        <v>22544</v>
      </c>
      <c r="BY190" s="738">
        <f t="shared" si="1384"/>
        <v>22888</v>
      </c>
      <c r="BZ190" s="817">
        <f t="shared" si="1312"/>
        <v>22888</v>
      </c>
      <c r="CA190" s="740">
        <f t="shared" si="1385"/>
        <v>0</v>
      </c>
      <c r="CB190" s="741">
        <f t="shared" si="1386"/>
        <v>0</v>
      </c>
      <c r="CC190" s="740">
        <f t="shared" si="1387"/>
        <v>0</v>
      </c>
      <c r="CD190" s="741">
        <f t="shared" si="1388"/>
        <v>0</v>
      </c>
      <c r="CE190" s="740">
        <f t="shared" si="1389"/>
        <v>0</v>
      </c>
      <c r="CF190" s="741"/>
      <c r="CG190" s="740">
        <f t="shared" si="1390"/>
        <v>27</v>
      </c>
      <c r="CH190" s="741">
        <f t="shared" si="1391"/>
        <v>6179.76</v>
      </c>
      <c r="CI190" s="740">
        <f t="shared" si="1392"/>
        <v>0</v>
      </c>
      <c r="CJ190" s="741">
        <f t="shared" si="1393"/>
        <v>0</v>
      </c>
      <c r="CK190" s="740">
        <f t="shared" si="1394"/>
        <v>0</v>
      </c>
      <c r="CL190" s="741">
        <f t="shared" si="1395"/>
        <v>0</v>
      </c>
      <c r="CM190" s="740">
        <f t="shared" si="1396"/>
        <v>20</v>
      </c>
      <c r="CN190" s="741">
        <f t="shared" si="1397"/>
        <v>4577.6000000000004</v>
      </c>
      <c r="CO190" s="740">
        <f t="shared" si="1398"/>
        <v>0</v>
      </c>
      <c r="CP190" s="741">
        <f t="shared" si="1399"/>
        <v>0</v>
      </c>
      <c r="CQ190" s="740">
        <f t="shared" si="1400"/>
        <v>0</v>
      </c>
      <c r="CR190" s="741">
        <f t="shared" si="1401"/>
        <v>0</v>
      </c>
      <c r="CS190" s="740">
        <f t="shared" si="1402"/>
        <v>0</v>
      </c>
      <c r="CT190" s="741">
        <f t="shared" si="1403"/>
        <v>0</v>
      </c>
      <c r="CU190" s="743">
        <f t="shared" si="1404"/>
        <v>0</v>
      </c>
      <c r="CV190" s="744">
        <f t="shared" si="1405"/>
        <v>33645.360000000001</v>
      </c>
      <c r="CW190" s="745">
        <v>12</v>
      </c>
      <c r="CX190" s="746">
        <f t="shared" si="1406"/>
        <v>403744.32</v>
      </c>
      <c r="CY190" s="747"/>
      <c r="CZ190" s="741"/>
      <c r="DA190" s="746">
        <f t="shared" si="1407"/>
        <v>403744.32</v>
      </c>
      <c r="DB190" s="746">
        <f t="shared" si="1408"/>
        <v>121930.78</v>
      </c>
      <c r="DC190" s="746">
        <f t="shared" si="1409"/>
        <v>525675.1</v>
      </c>
      <c r="DD190" s="750"/>
      <c r="DE190" s="1044"/>
      <c r="DF190" s="754" t="s">
        <v>31</v>
      </c>
      <c r="DG190" s="737">
        <f t="shared" si="1313"/>
        <v>1</v>
      </c>
      <c r="DH190" s="737">
        <f t="shared" si="1410"/>
        <v>22544</v>
      </c>
      <c r="DI190" s="738">
        <f t="shared" si="1411"/>
        <v>22888</v>
      </c>
      <c r="DJ190" s="817">
        <f t="shared" si="1314"/>
        <v>22888</v>
      </c>
      <c r="DK190" s="740">
        <f t="shared" si="1412"/>
        <v>0</v>
      </c>
      <c r="DL190" s="741">
        <f t="shared" si="1413"/>
        <v>0</v>
      </c>
      <c r="DM190" s="740">
        <f t="shared" si="1414"/>
        <v>0</v>
      </c>
      <c r="DN190" s="741">
        <f t="shared" si="1415"/>
        <v>0</v>
      </c>
      <c r="DO190" s="740">
        <f t="shared" si="1416"/>
        <v>0</v>
      </c>
      <c r="DP190" s="741"/>
      <c r="DQ190" s="740">
        <f t="shared" si="1417"/>
        <v>0</v>
      </c>
      <c r="DR190" s="741">
        <f t="shared" si="1418"/>
        <v>0</v>
      </c>
      <c r="DS190" s="740">
        <f t="shared" si="1419"/>
        <v>0</v>
      </c>
      <c r="DT190" s="741">
        <f t="shared" si="1420"/>
        <v>0</v>
      </c>
      <c r="DU190" s="740">
        <f t="shared" si="1421"/>
        <v>3.5</v>
      </c>
      <c r="DV190" s="741">
        <f t="shared" si="1422"/>
        <v>801.08</v>
      </c>
      <c r="DW190" s="740">
        <f t="shared" si="1423"/>
        <v>20</v>
      </c>
      <c r="DX190" s="741">
        <f t="shared" si="1424"/>
        <v>4577.6000000000004</v>
      </c>
      <c r="DY190" s="740">
        <f t="shared" si="1425"/>
        <v>0</v>
      </c>
      <c r="DZ190" s="741">
        <f t="shared" si="1426"/>
        <v>0</v>
      </c>
      <c r="EA190" s="740">
        <f t="shared" si="1427"/>
        <v>0</v>
      </c>
      <c r="EB190" s="741">
        <f t="shared" si="1428"/>
        <v>0</v>
      </c>
      <c r="EC190" s="740">
        <f t="shared" si="1429"/>
        <v>0</v>
      </c>
      <c r="ED190" s="741">
        <f t="shared" si="1430"/>
        <v>0</v>
      </c>
      <c r="EE190" s="743">
        <f t="shared" si="1431"/>
        <v>0</v>
      </c>
      <c r="EF190" s="744">
        <f t="shared" si="1432"/>
        <v>28266.68</v>
      </c>
      <c r="EG190" s="745">
        <v>12</v>
      </c>
      <c r="EH190" s="746">
        <f t="shared" si="1433"/>
        <v>339200.16</v>
      </c>
      <c r="EI190" s="747"/>
      <c r="EJ190" s="741"/>
      <c r="EK190" s="746">
        <f t="shared" si="1434"/>
        <v>339200.16</v>
      </c>
      <c r="EL190" s="746">
        <f t="shared" si="1435"/>
        <v>102438.45</v>
      </c>
      <c r="EM190" s="746">
        <f t="shared" si="1436"/>
        <v>441638.61</v>
      </c>
      <c r="EO190" s="1044"/>
      <c r="EP190" s="754" t="s">
        <v>31</v>
      </c>
      <c r="EQ190" s="737">
        <f t="shared" si="1315"/>
        <v>0</v>
      </c>
      <c r="ER190" s="737">
        <f t="shared" si="1437"/>
        <v>22544</v>
      </c>
      <c r="ES190" s="738">
        <f t="shared" si="1438"/>
        <v>22888</v>
      </c>
      <c r="ET190" s="817">
        <f t="shared" si="1316"/>
        <v>0</v>
      </c>
      <c r="EU190" s="740">
        <f t="shared" si="1439"/>
        <v>0</v>
      </c>
      <c r="EV190" s="741">
        <f t="shared" si="1440"/>
        <v>0</v>
      </c>
      <c r="EW190" s="740">
        <f t="shared" si="1441"/>
        <v>0</v>
      </c>
      <c r="EX190" s="741">
        <f t="shared" si="1442"/>
        <v>0</v>
      </c>
      <c r="EY190" s="740">
        <f t="shared" si="1443"/>
        <v>0</v>
      </c>
      <c r="EZ190" s="741"/>
      <c r="FA190" s="740">
        <f t="shared" si="1444"/>
        <v>0</v>
      </c>
      <c r="FB190" s="741">
        <f t="shared" si="1445"/>
        <v>0</v>
      </c>
      <c r="FC190" s="740">
        <f t="shared" si="1446"/>
        <v>0</v>
      </c>
      <c r="FD190" s="741">
        <f t="shared" si="1447"/>
        <v>0</v>
      </c>
      <c r="FE190" s="740">
        <f t="shared" si="1448"/>
        <v>0</v>
      </c>
      <c r="FF190" s="741">
        <f t="shared" si="1449"/>
        <v>0</v>
      </c>
      <c r="FG190" s="740">
        <f t="shared" si="1450"/>
        <v>0</v>
      </c>
      <c r="FH190" s="741">
        <f t="shared" si="1451"/>
        <v>0</v>
      </c>
      <c r="FI190" s="740">
        <f t="shared" si="1452"/>
        <v>0</v>
      </c>
      <c r="FJ190" s="741">
        <f t="shared" si="1453"/>
        <v>0</v>
      </c>
      <c r="FK190" s="740">
        <f t="shared" si="1454"/>
        <v>0</v>
      </c>
      <c r="FL190" s="741">
        <f t="shared" si="1455"/>
        <v>0</v>
      </c>
      <c r="FM190" s="740">
        <f t="shared" si="1456"/>
        <v>0</v>
      </c>
      <c r="FN190" s="741">
        <f t="shared" si="1457"/>
        <v>0</v>
      </c>
      <c r="FO190" s="743">
        <f t="shared" si="1458"/>
        <v>0</v>
      </c>
      <c r="FP190" s="744">
        <f t="shared" si="1459"/>
        <v>0</v>
      </c>
      <c r="FQ190" s="745">
        <v>12</v>
      </c>
      <c r="FR190" s="746">
        <f t="shared" si="1460"/>
        <v>0</v>
      </c>
      <c r="FS190" s="747"/>
      <c r="FT190" s="741"/>
      <c r="FU190" s="746">
        <f t="shared" si="1461"/>
        <v>0</v>
      </c>
      <c r="FV190" s="746">
        <f t="shared" si="1462"/>
        <v>0</v>
      </c>
      <c r="FW190" s="746">
        <f t="shared" si="1463"/>
        <v>0</v>
      </c>
      <c r="FY190" s="1044"/>
      <c r="FZ190" s="754" t="s">
        <v>31</v>
      </c>
      <c r="GA190" s="737">
        <f t="shared" si="1317"/>
        <v>4</v>
      </c>
      <c r="GB190" s="737">
        <f t="shared" si="1464"/>
        <v>22544</v>
      </c>
      <c r="GC190" s="738">
        <f t="shared" si="1465"/>
        <v>22888</v>
      </c>
      <c r="GD190" s="743">
        <f t="shared" si="1471"/>
        <v>91552</v>
      </c>
      <c r="GE190" s="743"/>
      <c r="GF190" s="737">
        <f t="shared" si="1319"/>
        <v>0</v>
      </c>
      <c r="GG190" s="743"/>
      <c r="GH190" s="737">
        <f t="shared" si="1320"/>
        <v>915.52</v>
      </c>
      <c r="GI190" s="743"/>
      <c r="GJ190" s="737">
        <f t="shared" si="1321"/>
        <v>0</v>
      </c>
      <c r="GK190" s="743"/>
      <c r="GL190" s="737">
        <f t="shared" si="1322"/>
        <v>7324.16</v>
      </c>
      <c r="GM190" s="743"/>
      <c r="GN190" s="737">
        <f t="shared" si="1323"/>
        <v>0</v>
      </c>
      <c r="GO190" s="743"/>
      <c r="GP190" s="737">
        <f t="shared" si="1324"/>
        <v>31699.88</v>
      </c>
      <c r="GQ190" s="743"/>
      <c r="GR190" s="737">
        <f t="shared" si="1325"/>
        <v>17166</v>
      </c>
      <c r="GS190" s="743"/>
      <c r="GT190" s="737">
        <f t="shared" si="1326"/>
        <v>0</v>
      </c>
      <c r="GU190" s="743"/>
      <c r="GV190" s="737">
        <f t="shared" si="1327"/>
        <v>0</v>
      </c>
      <c r="GW190" s="743"/>
      <c r="GX190" s="737">
        <f t="shared" si="1328"/>
        <v>0</v>
      </c>
      <c r="GY190" s="743">
        <f t="shared" si="1328"/>
        <v>0</v>
      </c>
      <c r="GZ190" s="744">
        <f t="shared" si="1466"/>
        <v>148657.56</v>
      </c>
      <c r="HA190" s="745">
        <v>12</v>
      </c>
      <c r="HB190" s="746">
        <f t="shared" si="1467"/>
        <v>1783890.72</v>
      </c>
      <c r="HC190" s="737">
        <f t="shared" si="1329"/>
        <v>0</v>
      </c>
      <c r="HD190" s="737">
        <f t="shared" si="1329"/>
        <v>0</v>
      </c>
      <c r="HE190" s="746">
        <f t="shared" si="1468"/>
        <v>1783890.72</v>
      </c>
      <c r="HF190" s="746">
        <f t="shared" si="1469"/>
        <v>538735</v>
      </c>
      <c r="HG190" s="746">
        <f t="shared" si="1470"/>
        <v>2322625.7200000002</v>
      </c>
    </row>
    <row r="191" spans="1:225" x14ac:dyDescent="0.25">
      <c r="A191" s="1044"/>
      <c r="B191" s="735" t="s">
        <v>33</v>
      </c>
      <c r="C191" s="737">
        <f t="shared" si="1307"/>
        <v>3</v>
      </c>
      <c r="D191" s="737">
        <f t="shared" si="1330"/>
        <v>13466</v>
      </c>
      <c r="E191" s="738">
        <f t="shared" si="1331"/>
        <v>13672</v>
      </c>
      <c r="F191" s="817">
        <f t="shared" si="1308"/>
        <v>41016</v>
      </c>
      <c r="G191" s="740">
        <f t="shared" si="1332"/>
        <v>0</v>
      </c>
      <c r="H191" s="741">
        <f t="shared" si="1333"/>
        <v>0</v>
      </c>
      <c r="I191" s="740">
        <f t="shared" si="1332"/>
        <v>0</v>
      </c>
      <c r="J191" s="741">
        <f t="shared" si="1334"/>
        <v>0</v>
      </c>
      <c r="K191" s="740">
        <f t="shared" si="1335"/>
        <v>0</v>
      </c>
      <c r="L191" s="741"/>
      <c r="M191" s="740">
        <f t="shared" si="1336"/>
        <v>5</v>
      </c>
      <c r="N191" s="741">
        <f t="shared" si="1337"/>
        <v>2050.8000000000002</v>
      </c>
      <c r="O191" s="740">
        <f t="shared" si="1338"/>
        <v>0</v>
      </c>
      <c r="P191" s="741">
        <f t="shared" si="1339"/>
        <v>0</v>
      </c>
      <c r="Q191" s="740">
        <f t="shared" si="1340"/>
        <v>100</v>
      </c>
      <c r="R191" s="741">
        <f t="shared" si="1341"/>
        <v>41016</v>
      </c>
      <c r="S191" s="740">
        <f t="shared" si="1342"/>
        <v>20</v>
      </c>
      <c r="T191" s="741">
        <f t="shared" si="1343"/>
        <v>8203.2000000000007</v>
      </c>
      <c r="U191" s="740">
        <f t="shared" si="1344"/>
        <v>0</v>
      </c>
      <c r="V191" s="741">
        <f t="shared" si="1345"/>
        <v>0</v>
      </c>
      <c r="W191" s="740">
        <f t="shared" si="1346"/>
        <v>0</v>
      </c>
      <c r="X191" s="741">
        <f t="shared" si="1347"/>
        <v>0</v>
      </c>
      <c r="Y191" s="740">
        <f t="shared" si="1348"/>
        <v>0</v>
      </c>
      <c r="Z191" s="741">
        <f t="shared" si="1349"/>
        <v>0</v>
      </c>
      <c r="AA191" s="743">
        <f t="shared" si="1350"/>
        <v>0</v>
      </c>
      <c r="AB191" s="744">
        <f t="shared" si="1351"/>
        <v>92286</v>
      </c>
      <c r="AC191" s="745">
        <v>12</v>
      </c>
      <c r="AD191" s="746">
        <f t="shared" si="1352"/>
        <v>1107432</v>
      </c>
      <c r="AE191" s="747"/>
      <c r="AF191" s="741"/>
      <c r="AG191" s="746">
        <f t="shared" si="1353"/>
        <v>1107432</v>
      </c>
      <c r="AH191" s="746">
        <f t="shared" si="1354"/>
        <v>334444.46000000002</v>
      </c>
      <c r="AI191" s="746">
        <f t="shared" si="1355"/>
        <v>1441876.46</v>
      </c>
      <c r="AK191" s="1044"/>
      <c r="AL191" s="755" t="s">
        <v>33</v>
      </c>
      <c r="AM191" s="737">
        <f t="shared" si="1309"/>
        <v>4</v>
      </c>
      <c r="AN191" s="737">
        <f t="shared" si="1356"/>
        <v>13466</v>
      </c>
      <c r="AO191" s="738">
        <f t="shared" si="1357"/>
        <v>13672</v>
      </c>
      <c r="AP191" s="817">
        <f t="shared" si="1310"/>
        <v>54688</v>
      </c>
      <c r="AQ191" s="740">
        <f t="shared" si="1358"/>
        <v>0</v>
      </c>
      <c r="AR191" s="741">
        <f t="shared" si="1359"/>
        <v>0</v>
      </c>
      <c r="AS191" s="740">
        <f t="shared" si="1360"/>
        <v>3</v>
      </c>
      <c r="AT191" s="741">
        <f t="shared" si="1361"/>
        <v>1640.64</v>
      </c>
      <c r="AU191" s="740">
        <f t="shared" si="1362"/>
        <v>2.5</v>
      </c>
      <c r="AV191" s="741"/>
      <c r="AW191" s="740">
        <f t="shared" si="1363"/>
        <v>7.5</v>
      </c>
      <c r="AX191" s="741">
        <f t="shared" si="1364"/>
        <v>4101.6000000000004</v>
      </c>
      <c r="AY191" s="740">
        <f t="shared" si="1365"/>
        <v>0</v>
      </c>
      <c r="AZ191" s="741">
        <f t="shared" si="1366"/>
        <v>0</v>
      </c>
      <c r="BA191" s="740">
        <f t="shared" si="1367"/>
        <v>135</v>
      </c>
      <c r="BB191" s="741">
        <f t="shared" si="1368"/>
        <v>73828.800000000003</v>
      </c>
      <c r="BC191" s="740">
        <f t="shared" si="1369"/>
        <v>20</v>
      </c>
      <c r="BD191" s="741">
        <f t="shared" si="1370"/>
        <v>10937.6</v>
      </c>
      <c r="BE191" s="740">
        <f t="shared" si="1371"/>
        <v>0</v>
      </c>
      <c r="BF191" s="741">
        <f t="shared" si="1372"/>
        <v>0</v>
      </c>
      <c r="BG191" s="740">
        <f t="shared" si="1373"/>
        <v>0</v>
      </c>
      <c r="BH191" s="741">
        <f t="shared" si="1374"/>
        <v>0</v>
      </c>
      <c r="BI191" s="740">
        <f t="shared" si="1375"/>
        <v>0</v>
      </c>
      <c r="BJ191" s="741">
        <f t="shared" si="1376"/>
        <v>0</v>
      </c>
      <c r="BK191" s="743">
        <f t="shared" si="1377"/>
        <v>0</v>
      </c>
      <c r="BL191" s="744">
        <f t="shared" si="1378"/>
        <v>145196.64000000001</v>
      </c>
      <c r="BM191" s="745">
        <v>12</v>
      </c>
      <c r="BN191" s="746">
        <f t="shared" si="1379"/>
        <v>1742359.68</v>
      </c>
      <c r="BO191" s="747"/>
      <c r="BP191" s="741"/>
      <c r="BQ191" s="746">
        <f t="shared" si="1380"/>
        <v>1742359.68</v>
      </c>
      <c r="BR191" s="746">
        <f t="shared" si="1381"/>
        <v>526192.62</v>
      </c>
      <c r="BS191" s="746">
        <f t="shared" si="1382"/>
        <v>2268552.2999999998</v>
      </c>
      <c r="BU191" s="1044"/>
      <c r="BV191" s="754" t="s">
        <v>33</v>
      </c>
      <c r="BW191" s="737">
        <f t="shared" si="1311"/>
        <v>3</v>
      </c>
      <c r="BX191" s="737">
        <f t="shared" si="1383"/>
        <v>13466</v>
      </c>
      <c r="BY191" s="738">
        <f t="shared" si="1384"/>
        <v>13672</v>
      </c>
      <c r="BZ191" s="817">
        <f t="shared" si="1312"/>
        <v>41016</v>
      </c>
      <c r="CA191" s="740">
        <f t="shared" si="1385"/>
        <v>0</v>
      </c>
      <c r="CB191" s="741">
        <f t="shared" si="1386"/>
        <v>0</v>
      </c>
      <c r="CC191" s="740">
        <f t="shared" si="1387"/>
        <v>0</v>
      </c>
      <c r="CD191" s="741">
        <f t="shared" si="1388"/>
        <v>0</v>
      </c>
      <c r="CE191" s="740">
        <f t="shared" si="1389"/>
        <v>0</v>
      </c>
      <c r="CF191" s="741"/>
      <c r="CG191" s="740">
        <f t="shared" si="1390"/>
        <v>41.6</v>
      </c>
      <c r="CH191" s="741">
        <f t="shared" si="1391"/>
        <v>17062.66</v>
      </c>
      <c r="CI191" s="740">
        <f t="shared" si="1392"/>
        <v>0</v>
      </c>
      <c r="CJ191" s="741">
        <f t="shared" si="1393"/>
        <v>0</v>
      </c>
      <c r="CK191" s="740">
        <f t="shared" si="1394"/>
        <v>0</v>
      </c>
      <c r="CL191" s="741">
        <f t="shared" si="1395"/>
        <v>0</v>
      </c>
      <c r="CM191" s="740">
        <f t="shared" si="1396"/>
        <v>16.7</v>
      </c>
      <c r="CN191" s="741">
        <f t="shared" si="1397"/>
        <v>6849.67</v>
      </c>
      <c r="CO191" s="740">
        <f t="shared" si="1398"/>
        <v>3.3</v>
      </c>
      <c r="CP191" s="741">
        <f t="shared" si="1399"/>
        <v>1353.53</v>
      </c>
      <c r="CQ191" s="740">
        <f t="shared" si="1400"/>
        <v>0</v>
      </c>
      <c r="CR191" s="741">
        <f t="shared" si="1401"/>
        <v>0</v>
      </c>
      <c r="CS191" s="740">
        <f t="shared" si="1402"/>
        <v>0</v>
      </c>
      <c r="CT191" s="741">
        <f t="shared" si="1403"/>
        <v>0</v>
      </c>
      <c r="CU191" s="743">
        <f t="shared" si="1404"/>
        <v>0</v>
      </c>
      <c r="CV191" s="744">
        <f t="shared" si="1405"/>
        <v>66281.86</v>
      </c>
      <c r="CW191" s="745">
        <v>12</v>
      </c>
      <c r="CX191" s="746">
        <f t="shared" si="1406"/>
        <v>795382.32</v>
      </c>
      <c r="CY191" s="747"/>
      <c r="CZ191" s="741"/>
      <c r="DA191" s="746">
        <f t="shared" si="1407"/>
        <v>795382.32</v>
      </c>
      <c r="DB191" s="746">
        <f t="shared" si="1408"/>
        <v>240205.46</v>
      </c>
      <c r="DC191" s="746">
        <f t="shared" si="1409"/>
        <v>1035587.78</v>
      </c>
      <c r="DD191" s="750"/>
      <c r="DE191" s="1044"/>
      <c r="DF191" s="756" t="s">
        <v>33</v>
      </c>
      <c r="DG191" s="737">
        <f t="shared" si="1313"/>
        <v>2</v>
      </c>
      <c r="DH191" s="737">
        <f t="shared" si="1410"/>
        <v>13466</v>
      </c>
      <c r="DI191" s="738">
        <f t="shared" si="1411"/>
        <v>13672</v>
      </c>
      <c r="DJ191" s="817">
        <f t="shared" si="1314"/>
        <v>27344</v>
      </c>
      <c r="DK191" s="740">
        <f t="shared" si="1412"/>
        <v>0</v>
      </c>
      <c r="DL191" s="741">
        <f t="shared" si="1413"/>
        <v>0</v>
      </c>
      <c r="DM191" s="740">
        <f t="shared" si="1414"/>
        <v>0</v>
      </c>
      <c r="DN191" s="741">
        <f t="shared" si="1415"/>
        <v>0</v>
      </c>
      <c r="DO191" s="740">
        <f t="shared" si="1416"/>
        <v>0</v>
      </c>
      <c r="DP191" s="741"/>
      <c r="DQ191" s="740">
        <f t="shared" si="1417"/>
        <v>0</v>
      </c>
      <c r="DR191" s="741">
        <f t="shared" si="1418"/>
        <v>0</v>
      </c>
      <c r="DS191" s="740">
        <f t="shared" si="1419"/>
        <v>0</v>
      </c>
      <c r="DT191" s="741">
        <f t="shared" si="1420"/>
        <v>0</v>
      </c>
      <c r="DU191" s="740">
        <f t="shared" si="1421"/>
        <v>26.8</v>
      </c>
      <c r="DV191" s="741">
        <f t="shared" si="1422"/>
        <v>7328.19</v>
      </c>
      <c r="DW191" s="740">
        <f t="shared" si="1423"/>
        <v>20</v>
      </c>
      <c r="DX191" s="741">
        <f t="shared" si="1424"/>
        <v>5468.8</v>
      </c>
      <c r="DY191" s="740">
        <f t="shared" si="1425"/>
        <v>0</v>
      </c>
      <c r="DZ191" s="741">
        <f t="shared" si="1426"/>
        <v>0</v>
      </c>
      <c r="EA191" s="740">
        <f t="shared" si="1427"/>
        <v>0</v>
      </c>
      <c r="EB191" s="741">
        <f t="shared" si="1428"/>
        <v>0</v>
      </c>
      <c r="EC191" s="740">
        <f t="shared" si="1429"/>
        <v>0</v>
      </c>
      <c r="ED191" s="741">
        <f t="shared" si="1430"/>
        <v>0</v>
      </c>
      <c r="EE191" s="743">
        <f t="shared" si="1431"/>
        <v>0</v>
      </c>
      <c r="EF191" s="744">
        <f t="shared" si="1432"/>
        <v>40140.99</v>
      </c>
      <c r="EG191" s="745">
        <v>12</v>
      </c>
      <c r="EH191" s="746">
        <f t="shared" si="1433"/>
        <v>481691.88</v>
      </c>
      <c r="EI191" s="747"/>
      <c r="EJ191" s="741"/>
      <c r="EK191" s="746">
        <f t="shared" si="1434"/>
        <v>481691.88</v>
      </c>
      <c r="EL191" s="746">
        <f t="shared" si="1435"/>
        <v>145470.95000000001</v>
      </c>
      <c r="EM191" s="746">
        <f t="shared" si="1436"/>
        <v>627162.82999999996</v>
      </c>
      <c r="EO191" s="1044"/>
      <c r="EP191" s="756" t="s">
        <v>33</v>
      </c>
      <c r="EQ191" s="737">
        <f t="shared" si="1315"/>
        <v>0</v>
      </c>
      <c r="ER191" s="737">
        <f t="shared" si="1437"/>
        <v>13466</v>
      </c>
      <c r="ES191" s="738">
        <f t="shared" si="1438"/>
        <v>13672</v>
      </c>
      <c r="ET191" s="817">
        <f t="shared" si="1316"/>
        <v>0</v>
      </c>
      <c r="EU191" s="740">
        <f t="shared" si="1439"/>
        <v>0</v>
      </c>
      <c r="EV191" s="741">
        <f t="shared" si="1440"/>
        <v>0</v>
      </c>
      <c r="EW191" s="740">
        <f t="shared" si="1441"/>
        <v>0</v>
      </c>
      <c r="EX191" s="741">
        <f t="shared" si="1442"/>
        <v>0</v>
      </c>
      <c r="EY191" s="740">
        <f t="shared" si="1443"/>
        <v>0</v>
      </c>
      <c r="EZ191" s="741"/>
      <c r="FA191" s="740">
        <f t="shared" si="1444"/>
        <v>0</v>
      </c>
      <c r="FB191" s="741">
        <f t="shared" si="1445"/>
        <v>0</v>
      </c>
      <c r="FC191" s="740">
        <f t="shared" si="1446"/>
        <v>0</v>
      </c>
      <c r="FD191" s="741">
        <f t="shared" si="1447"/>
        <v>0</v>
      </c>
      <c r="FE191" s="740">
        <f t="shared" si="1448"/>
        <v>0</v>
      </c>
      <c r="FF191" s="741">
        <f t="shared" si="1449"/>
        <v>0</v>
      </c>
      <c r="FG191" s="740">
        <f t="shared" si="1450"/>
        <v>0</v>
      </c>
      <c r="FH191" s="741">
        <f t="shared" si="1451"/>
        <v>0</v>
      </c>
      <c r="FI191" s="740">
        <f t="shared" si="1452"/>
        <v>0</v>
      </c>
      <c r="FJ191" s="741">
        <f t="shared" si="1453"/>
        <v>0</v>
      </c>
      <c r="FK191" s="740">
        <f t="shared" si="1454"/>
        <v>0</v>
      </c>
      <c r="FL191" s="741">
        <f t="shared" si="1455"/>
        <v>0</v>
      </c>
      <c r="FM191" s="740">
        <f t="shared" si="1456"/>
        <v>0</v>
      </c>
      <c r="FN191" s="741">
        <f t="shared" si="1457"/>
        <v>0</v>
      </c>
      <c r="FO191" s="743">
        <f t="shared" si="1458"/>
        <v>0</v>
      </c>
      <c r="FP191" s="744">
        <f t="shared" si="1459"/>
        <v>0</v>
      </c>
      <c r="FQ191" s="745">
        <v>12</v>
      </c>
      <c r="FR191" s="746">
        <f t="shared" si="1460"/>
        <v>0</v>
      </c>
      <c r="FS191" s="747"/>
      <c r="FT191" s="741"/>
      <c r="FU191" s="746">
        <f t="shared" si="1461"/>
        <v>0</v>
      </c>
      <c r="FV191" s="746">
        <f t="shared" si="1462"/>
        <v>0</v>
      </c>
      <c r="FW191" s="746">
        <f t="shared" si="1463"/>
        <v>0</v>
      </c>
      <c r="FY191" s="1044"/>
      <c r="FZ191" s="756" t="s">
        <v>33</v>
      </c>
      <c r="GA191" s="737">
        <f t="shared" si="1317"/>
        <v>12</v>
      </c>
      <c r="GB191" s="737">
        <f t="shared" si="1464"/>
        <v>13466</v>
      </c>
      <c r="GC191" s="738">
        <f t="shared" si="1465"/>
        <v>13672</v>
      </c>
      <c r="GD191" s="743">
        <f t="shared" si="1471"/>
        <v>164064</v>
      </c>
      <c r="GE191" s="743"/>
      <c r="GF191" s="737">
        <f t="shared" si="1319"/>
        <v>0</v>
      </c>
      <c r="GG191" s="743"/>
      <c r="GH191" s="737">
        <f t="shared" si="1320"/>
        <v>1640.64</v>
      </c>
      <c r="GI191" s="743"/>
      <c r="GJ191" s="737">
        <f t="shared" si="1321"/>
        <v>0</v>
      </c>
      <c r="GK191" s="743"/>
      <c r="GL191" s="737">
        <f t="shared" si="1322"/>
        <v>23215.06</v>
      </c>
      <c r="GM191" s="743"/>
      <c r="GN191" s="737">
        <f t="shared" si="1323"/>
        <v>0</v>
      </c>
      <c r="GO191" s="743"/>
      <c r="GP191" s="737">
        <f t="shared" si="1324"/>
        <v>122172.99</v>
      </c>
      <c r="GQ191" s="743"/>
      <c r="GR191" s="737">
        <f t="shared" si="1325"/>
        <v>31459.27</v>
      </c>
      <c r="GS191" s="743"/>
      <c r="GT191" s="737">
        <f t="shared" si="1326"/>
        <v>1353.53</v>
      </c>
      <c r="GU191" s="743"/>
      <c r="GV191" s="737">
        <f t="shared" si="1327"/>
        <v>0</v>
      </c>
      <c r="GW191" s="743"/>
      <c r="GX191" s="737">
        <f t="shared" si="1328"/>
        <v>0</v>
      </c>
      <c r="GY191" s="743">
        <f t="shared" si="1328"/>
        <v>0</v>
      </c>
      <c r="GZ191" s="744">
        <f t="shared" si="1466"/>
        <v>343905.49</v>
      </c>
      <c r="HA191" s="745">
        <v>12</v>
      </c>
      <c r="HB191" s="746">
        <f t="shared" si="1467"/>
        <v>4126865.88</v>
      </c>
      <c r="HC191" s="737">
        <f t="shared" si="1329"/>
        <v>0</v>
      </c>
      <c r="HD191" s="737">
        <f t="shared" si="1329"/>
        <v>0</v>
      </c>
      <c r="HE191" s="746">
        <f t="shared" si="1468"/>
        <v>4126865.88</v>
      </c>
      <c r="HF191" s="746">
        <f t="shared" si="1469"/>
        <v>1246313.5</v>
      </c>
      <c r="HG191" s="746">
        <f t="shared" si="1470"/>
        <v>5373179.3799999999</v>
      </c>
    </row>
    <row r="192" spans="1:225" x14ac:dyDescent="0.25">
      <c r="A192" s="1044"/>
      <c r="B192" s="735" t="s">
        <v>32</v>
      </c>
      <c r="C192" s="737">
        <f t="shared" si="1307"/>
        <v>1</v>
      </c>
      <c r="D192" s="737">
        <f t="shared" si="1330"/>
        <v>22544</v>
      </c>
      <c r="E192" s="738">
        <f t="shared" si="1331"/>
        <v>22888</v>
      </c>
      <c r="F192" s="817">
        <f t="shared" si="1308"/>
        <v>22888</v>
      </c>
      <c r="G192" s="740">
        <f t="shared" si="1332"/>
        <v>0</v>
      </c>
      <c r="H192" s="741">
        <f t="shared" si="1333"/>
        <v>0</v>
      </c>
      <c r="I192" s="740">
        <f t="shared" si="1332"/>
        <v>0</v>
      </c>
      <c r="J192" s="741">
        <f t="shared" si="1334"/>
        <v>0</v>
      </c>
      <c r="K192" s="740">
        <f t="shared" si="1335"/>
        <v>0</v>
      </c>
      <c r="L192" s="741"/>
      <c r="M192" s="740">
        <f t="shared" si="1336"/>
        <v>23</v>
      </c>
      <c r="N192" s="741">
        <f t="shared" si="1337"/>
        <v>5264.24</v>
      </c>
      <c r="O192" s="740">
        <f t="shared" si="1338"/>
        <v>0</v>
      </c>
      <c r="P192" s="741">
        <f t="shared" si="1339"/>
        <v>0</v>
      </c>
      <c r="Q192" s="740">
        <f t="shared" si="1340"/>
        <v>100</v>
      </c>
      <c r="R192" s="741">
        <f t="shared" si="1341"/>
        <v>22888</v>
      </c>
      <c r="S192" s="740">
        <f t="shared" si="1342"/>
        <v>20</v>
      </c>
      <c r="T192" s="741">
        <f t="shared" si="1343"/>
        <v>4577.6000000000004</v>
      </c>
      <c r="U192" s="740">
        <f t="shared" si="1344"/>
        <v>0</v>
      </c>
      <c r="V192" s="741">
        <f t="shared" si="1345"/>
        <v>0</v>
      </c>
      <c r="W192" s="740">
        <f t="shared" si="1346"/>
        <v>0</v>
      </c>
      <c r="X192" s="741">
        <f t="shared" si="1347"/>
        <v>0</v>
      </c>
      <c r="Y192" s="740">
        <f t="shared" si="1348"/>
        <v>0</v>
      </c>
      <c r="Z192" s="741">
        <f t="shared" si="1349"/>
        <v>0</v>
      </c>
      <c r="AA192" s="743">
        <f t="shared" si="1350"/>
        <v>0</v>
      </c>
      <c r="AB192" s="744">
        <f t="shared" si="1351"/>
        <v>55617.84</v>
      </c>
      <c r="AC192" s="745">
        <v>12</v>
      </c>
      <c r="AD192" s="746">
        <f t="shared" si="1352"/>
        <v>667414.07999999996</v>
      </c>
      <c r="AE192" s="747"/>
      <c r="AF192" s="741"/>
      <c r="AG192" s="746">
        <f t="shared" si="1353"/>
        <v>667414.07999999996</v>
      </c>
      <c r="AH192" s="746">
        <f t="shared" si="1354"/>
        <v>201559.05</v>
      </c>
      <c r="AI192" s="746">
        <f t="shared" si="1355"/>
        <v>868973.13</v>
      </c>
      <c r="AK192" s="1044"/>
      <c r="AL192" s="755" t="s">
        <v>32</v>
      </c>
      <c r="AM192" s="737">
        <f t="shared" si="1309"/>
        <v>1</v>
      </c>
      <c r="AN192" s="737">
        <f t="shared" si="1356"/>
        <v>22544</v>
      </c>
      <c r="AO192" s="738">
        <f t="shared" si="1357"/>
        <v>22888</v>
      </c>
      <c r="AP192" s="817">
        <f t="shared" si="1310"/>
        <v>22888</v>
      </c>
      <c r="AQ192" s="740">
        <f t="shared" si="1358"/>
        <v>0</v>
      </c>
      <c r="AR192" s="741">
        <f t="shared" si="1359"/>
        <v>0</v>
      </c>
      <c r="AS192" s="740">
        <f t="shared" si="1360"/>
        <v>4</v>
      </c>
      <c r="AT192" s="741">
        <f t="shared" si="1361"/>
        <v>915.52</v>
      </c>
      <c r="AU192" s="740">
        <f t="shared" si="1362"/>
        <v>0</v>
      </c>
      <c r="AV192" s="741"/>
      <c r="AW192" s="740">
        <f t="shared" si="1363"/>
        <v>13.8</v>
      </c>
      <c r="AX192" s="741">
        <f t="shared" si="1364"/>
        <v>3158.54</v>
      </c>
      <c r="AY192" s="740">
        <f t="shared" si="1365"/>
        <v>0</v>
      </c>
      <c r="AZ192" s="741">
        <f t="shared" si="1366"/>
        <v>0</v>
      </c>
      <c r="BA192" s="740">
        <f t="shared" si="1367"/>
        <v>39</v>
      </c>
      <c r="BB192" s="741">
        <f t="shared" si="1368"/>
        <v>8926.32</v>
      </c>
      <c r="BC192" s="740">
        <f t="shared" si="1369"/>
        <v>15</v>
      </c>
      <c r="BD192" s="741">
        <f t="shared" si="1370"/>
        <v>3433.2</v>
      </c>
      <c r="BE192" s="740">
        <f t="shared" si="1371"/>
        <v>0</v>
      </c>
      <c r="BF192" s="741">
        <f t="shared" si="1372"/>
        <v>0</v>
      </c>
      <c r="BG192" s="740">
        <f t="shared" si="1373"/>
        <v>0</v>
      </c>
      <c r="BH192" s="741">
        <f t="shared" si="1374"/>
        <v>0</v>
      </c>
      <c r="BI192" s="740">
        <f t="shared" si="1375"/>
        <v>0</v>
      </c>
      <c r="BJ192" s="741">
        <f t="shared" si="1376"/>
        <v>0</v>
      </c>
      <c r="BK192" s="743">
        <f t="shared" si="1377"/>
        <v>0</v>
      </c>
      <c r="BL192" s="744">
        <f t="shared" si="1378"/>
        <v>39321.58</v>
      </c>
      <c r="BM192" s="745">
        <v>12</v>
      </c>
      <c r="BN192" s="746">
        <f t="shared" si="1379"/>
        <v>471858.96</v>
      </c>
      <c r="BO192" s="747"/>
      <c r="BP192" s="741"/>
      <c r="BQ192" s="746">
        <f t="shared" si="1380"/>
        <v>471858.96</v>
      </c>
      <c r="BR192" s="746">
        <f t="shared" si="1381"/>
        <v>142501.41</v>
      </c>
      <c r="BS192" s="746">
        <f t="shared" si="1382"/>
        <v>614360.37</v>
      </c>
      <c r="BU192" s="1044"/>
      <c r="BV192" s="754" t="s">
        <v>32</v>
      </c>
      <c r="BW192" s="737">
        <f t="shared" si="1311"/>
        <v>1</v>
      </c>
      <c r="BX192" s="737">
        <f t="shared" si="1383"/>
        <v>22544</v>
      </c>
      <c r="BY192" s="738">
        <f t="shared" si="1384"/>
        <v>22888</v>
      </c>
      <c r="BZ192" s="817">
        <f t="shared" si="1312"/>
        <v>22888</v>
      </c>
      <c r="CA192" s="740">
        <f t="shared" si="1385"/>
        <v>0</v>
      </c>
      <c r="CB192" s="741">
        <f t="shared" si="1386"/>
        <v>0</v>
      </c>
      <c r="CC192" s="740">
        <f t="shared" si="1387"/>
        <v>0</v>
      </c>
      <c r="CD192" s="741">
        <f t="shared" si="1388"/>
        <v>0</v>
      </c>
      <c r="CE192" s="740">
        <f t="shared" si="1389"/>
        <v>0</v>
      </c>
      <c r="CF192" s="741"/>
      <c r="CG192" s="740">
        <f t="shared" si="1390"/>
        <v>0</v>
      </c>
      <c r="CH192" s="741">
        <f t="shared" si="1391"/>
        <v>0</v>
      </c>
      <c r="CI192" s="740">
        <f t="shared" si="1392"/>
        <v>0</v>
      </c>
      <c r="CJ192" s="741">
        <f t="shared" si="1393"/>
        <v>0</v>
      </c>
      <c r="CK192" s="740">
        <f t="shared" si="1394"/>
        <v>53</v>
      </c>
      <c r="CL192" s="741">
        <f t="shared" si="1395"/>
        <v>12130.64</v>
      </c>
      <c r="CM192" s="740">
        <f t="shared" si="1396"/>
        <v>20</v>
      </c>
      <c r="CN192" s="741">
        <f t="shared" si="1397"/>
        <v>4577.6000000000004</v>
      </c>
      <c r="CO192" s="740">
        <f t="shared" si="1398"/>
        <v>0</v>
      </c>
      <c r="CP192" s="741">
        <f t="shared" si="1399"/>
        <v>0</v>
      </c>
      <c r="CQ192" s="740">
        <f t="shared" si="1400"/>
        <v>0</v>
      </c>
      <c r="CR192" s="741">
        <f t="shared" si="1401"/>
        <v>0</v>
      </c>
      <c r="CS192" s="740">
        <f t="shared" si="1402"/>
        <v>0</v>
      </c>
      <c r="CT192" s="741">
        <f t="shared" si="1403"/>
        <v>0</v>
      </c>
      <c r="CU192" s="743">
        <f t="shared" si="1404"/>
        <v>0</v>
      </c>
      <c r="CV192" s="744">
        <f t="shared" si="1405"/>
        <v>39596.239999999998</v>
      </c>
      <c r="CW192" s="745">
        <v>12</v>
      </c>
      <c r="CX192" s="746">
        <f t="shared" si="1406"/>
        <v>475154.88</v>
      </c>
      <c r="CY192" s="747"/>
      <c r="CZ192" s="741"/>
      <c r="DA192" s="746">
        <f t="shared" si="1407"/>
        <v>475154.88</v>
      </c>
      <c r="DB192" s="746">
        <f t="shared" si="1408"/>
        <v>143496.76999999999</v>
      </c>
      <c r="DC192" s="746">
        <f t="shared" si="1409"/>
        <v>618651.65</v>
      </c>
      <c r="DD192" s="750"/>
      <c r="DE192" s="1044"/>
      <c r="DF192" s="754" t="s">
        <v>32</v>
      </c>
      <c r="DG192" s="737">
        <f t="shared" si="1313"/>
        <v>1</v>
      </c>
      <c r="DH192" s="737">
        <f t="shared" si="1410"/>
        <v>22544</v>
      </c>
      <c r="DI192" s="738">
        <f t="shared" si="1411"/>
        <v>22888</v>
      </c>
      <c r="DJ192" s="817">
        <f t="shared" si="1314"/>
        <v>22888</v>
      </c>
      <c r="DK192" s="740">
        <f t="shared" si="1412"/>
        <v>0</v>
      </c>
      <c r="DL192" s="741">
        <f t="shared" si="1413"/>
        <v>0</v>
      </c>
      <c r="DM192" s="740">
        <f t="shared" si="1414"/>
        <v>0</v>
      </c>
      <c r="DN192" s="741">
        <f t="shared" si="1415"/>
        <v>0</v>
      </c>
      <c r="DO192" s="740">
        <f t="shared" si="1416"/>
        <v>0</v>
      </c>
      <c r="DP192" s="741"/>
      <c r="DQ192" s="740">
        <f t="shared" si="1417"/>
        <v>0</v>
      </c>
      <c r="DR192" s="741">
        <f t="shared" si="1418"/>
        <v>0</v>
      </c>
      <c r="DS192" s="740">
        <f t="shared" si="1419"/>
        <v>0</v>
      </c>
      <c r="DT192" s="741">
        <f t="shared" si="1420"/>
        <v>0</v>
      </c>
      <c r="DU192" s="740">
        <f t="shared" si="1421"/>
        <v>0</v>
      </c>
      <c r="DV192" s="741">
        <f t="shared" si="1422"/>
        <v>0</v>
      </c>
      <c r="DW192" s="740">
        <f t="shared" si="1423"/>
        <v>10</v>
      </c>
      <c r="DX192" s="741">
        <f t="shared" si="1424"/>
        <v>2288.8000000000002</v>
      </c>
      <c r="DY192" s="740">
        <f t="shared" si="1425"/>
        <v>0</v>
      </c>
      <c r="DZ192" s="741">
        <f t="shared" si="1426"/>
        <v>0</v>
      </c>
      <c r="EA192" s="740">
        <f t="shared" si="1427"/>
        <v>0</v>
      </c>
      <c r="EB192" s="741">
        <f t="shared" si="1428"/>
        <v>0</v>
      </c>
      <c r="EC192" s="740">
        <f t="shared" si="1429"/>
        <v>0</v>
      </c>
      <c r="ED192" s="741">
        <f t="shared" si="1430"/>
        <v>0</v>
      </c>
      <c r="EE192" s="743">
        <f t="shared" si="1431"/>
        <v>0</v>
      </c>
      <c r="EF192" s="744">
        <f t="shared" si="1432"/>
        <v>25176.799999999999</v>
      </c>
      <c r="EG192" s="745">
        <v>12</v>
      </c>
      <c r="EH192" s="746">
        <f t="shared" si="1433"/>
        <v>302121.59999999998</v>
      </c>
      <c r="EI192" s="747"/>
      <c r="EJ192" s="741"/>
      <c r="EK192" s="746">
        <f t="shared" si="1434"/>
        <v>302121.59999999998</v>
      </c>
      <c r="EL192" s="746">
        <f t="shared" si="1435"/>
        <v>91240.72</v>
      </c>
      <c r="EM192" s="746">
        <f t="shared" si="1436"/>
        <v>393362.32</v>
      </c>
      <c r="EO192" s="1044"/>
      <c r="EP192" s="754" t="s">
        <v>32</v>
      </c>
      <c r="EQ192" s="737">
        <f t="shared" si="1315"/>
        <v>0</v>
      </c>
      <c r="ER192" s="737">
        <f t="shared" si="1437"/>
        <v>22544</v>
      </c>
      <c r="ES192" s="738">
        <f t="shared" si="1438"/>
        <v>22888</v>
      </c>
      <c r="ET192" s="817">
        <f t="shared" si="1316"/>
        <v>0</v>
      </c>
      <c r="EU192" s="740">
        <f t="shared" si="1439"/>
        <v>0</v>
      </c>
      <c r="EV192" s="741">
        <f t="shared" si="1440"/>
        <v>0</v>
      </c>
      <c r="EW192" s="740">
        <f t="shared" si="1441"/>
        <v>0</v>
      </c>
      <c r="EX192" s="741">
        <f t="shared" si="1442"/>
        <v>0</v>
      </c>
      <c r="EY192" s="740">
        <f t="shared" si="1443"/>
        <v>0</v>
      </c>
      <c r="EZ192" s="741"/>
      <c r="FA192" s="740">
        <f t="shared" si="1444"/>
        <v>0</v>
      </c>
      <c r="FB192" s="741">
        <f t="shared" si="1445"/>
        <v>0</v>
      </c>
      <c r="FC192" s="740">
        <f t="shared" si="1446"/>
        <v>0</v>
      </c>
      <c r="FD192" s="741">
        <f t="shared" si="1447"/>
        <v>0</v>
      </c>
      <c r="FE192" s="740">
        <f t="shared" si="1448"/>
        <v>0</v>
      </c>
      <c r="FF192" s="741">
        <f t="shared" si="1449"/>
        <v>0</v>
      </c>
      <c r="FG192" s="740">
        <f t="shared" si="1450"/>
        <v>0</v>
      </c>
      <c r="FH192" s="741">
        <f t="shared" si="1451"/>
        <v>0</v>
      </c>
      <c r="FI192" s="740">
        <f t="shared" si="1452"/>
        <v>0</v>
      </c>
      <c r="FJ192" s="741">
        <f t="shared" si="1453"/>
        <v>0</v>
      </c>
      <c r="FK192" s="740">
        <f t="shared" si="1454"/>
        <v>0</v>
      </c>
      <c r="FL192" s="741">
        <f t="shared" si="1455"/>
        <v>0</v>
      </c>
      <c r="FM192" s="740">
        <f t="shared" si="1456"/>
        <v>0</v>
      </c>
      <c r="FN192" s="741">
        <f t="shared" si="1457"/>
        <v>0</v>
      </c>
      <c r="FO192" s="743">
        <f t="shared" si="1458"/>
        <v>0</v>
      </c>
      <c r="FP192" s="744">
        <f t="shared" si="1459"/>
        <v>0</v>
      </c>
      <c r="FQ192" s="745">
        <v>12</v>
      </c>
      <c r="FR192" s="746">
        <f t="shared" si="1460"/>
        <v>0</v>
      </c>
      <c r="FS192" s="747"/>
      <c r="FT192" s="741"/>
      <c r="FU192" s="746">
        <f t="shared" si="1461"/>
        <v>0</v>
      </c>
      <c r="FV192" s="746">
        <f t="shared" si="1462"/>
        <v>0</v>
      </c>
      <c r="FW192" s="746">
        <f t="shared" si="1463"/>
        <v>0</v>
      </c>
      <c r="FY192" s="1044"/>
      <c r="FZ192" s="754" t="s">
        <v>32</v>
      </c>
      <c r="GA192" s="737">
        <f t="shared" si="1317"/>
        <v>4</v>
      </c>
      <c r="GB192" s="737">
        <f t="shared" si="1464"/>
        <v>22544</v>
      </c>
      <c r="GC192" s="738">
        <f t="shared" si="1465"/>
        <v>22888</v>
      </c>
      <c r="GD192" s="743">
        <f t="shared" si="1471"/>
        <v>91552</v>
      </c>
      <c r="GE192" s="743"/>
      <c r="GF192" s="737">
        <f t="shared" si="1319"/>
        <v>0</v>
      </c>
      <c r="GG192" s="743"/>
      <c r="GH192" s="737">
        <f t="shared" si="1320"/>
        <v>915.52</v>
      </c>
      <c r="GI192" s="743"/>
      <c r="GJ192" s="737">
        <f t="shared" si="1321"/>
        <v>0</v>
      </c>
      <c r="GK192" s="743"/>
      <c r="GL192" s="737">
        <f t="shared" si="1322"/>
        <v>8422.7800000000007</v>
      </c>
      <c r="GM192" s="743"/>
      <c r="GN192" s="737">
        <f t="shared" si="1323"/>
        <v>0</v>
      </c>
      <c r="GO192" s="743"/>
      <c r="GP192" s="737">
        <f t="shared" si="1324"/>
        <v>43944.959999999999</v>
      </c>
      <c r="GQ192" s="743"/>
      <c r="GR192" s="737">
        <f t="shared" si="1325"/>
        <v>14877.2</v>
      </c>
      <c r="GS192" s="743"/>
      <c r="GT192" s="737">
        <f t="shared" si="1326"/>
        <v>0</v>
      </c>
      <c r="GU192" s="743"/>
      <c r="GV192" s="737">
        <f t="shared" si="1327"/>
        <v>0</v>
      </c>
      <c r="GW192" s="743"/>
      <c r="GX192" s="737">
        <f t="shared" si="1328"/>
        <v>0</v>
      </c>
      <c r="GY192" s="743">
        <f t="shared" si="1328"/>
        <v>0</v>
      </c>
      <c r="GZ192" s="744">
        <f t="shared" si="1466"/>
        <v>159712.46</v>
      </c>
      <c r="HA192" s="745">
        <v>12</v>
      </c>
      <c r="HB192" s="746">
        <f t="shared" si="1467"/>
        <v>1916549.52</v>
      </c>
      <c r="HC192" s="737">
        <f t="shared" si="1329"/>
        <v>0</v>
      </c>
      <c r="HD192" s="737">
        <f t="shared" si="1329"/>
        <v>0</v>
      </c>
      <c r="HE192" s="746">
        <f t="shared" si="1468"/>
        <v>1916549.52</v>
      </c>
      <c r="HF192" s="746">
        <f t="shared" si="1469"/>
        <v>578797.96</v>
      </c>
      <c r="HG192" s="746">
        <f t="shared" si="1470"/>
        <v>2495347.48</v>
      </c>
    </row>
    <row r="193" spans="1:215" ht="15.75" x14ac:dyDescent="0.25">
      <c r="A193" s="1044"/>
      <c r="B193" s="760" t="s">
        <v>683</v>
      </c>
      <c r="C193" s="761"/>
      <c r="D193" s="761"/>
      <c r="E193" s="726"/>
      <c r="F193" s="734"/>
      <c r="G193" s="762"/>
      <c r="H193" s="732"/>
      <c r="I193" s="762"/>
      <c r="J193" s="732"/>
      <c r="K193" s="762"/>
      <c r="L193" s="732"/>
      <c r="M193" s="762"/>
      <c r="N193" s="732"/>
      <c r="O193" s="762"/>
      <c r="P193" s="732"/>
      <c r="Q193" s="762"/>
      <c r="R193" s="732"/>
      <c r="S193" s="762"/>
      <c r="T193" s="732"/>
      <c r="U193" s="762"/>
      <c r="V193" s="732"/>
      <c r="W193" s="762"/>
      <c r="X193" s="732"/>
      <c r="Y193" s="762"/>
      <c r="Z193" s="732"/>
      <c r="AA193" s="733"/>
      <c r="AB193" s="729"/>
      <c r="AC193" s="730"/>
      <c r="AD193" s="731"/>
      <c r="AE193" s="733"/>
      <c r="AF193" s="732"/>
      <c r="AG193" s="731"/>
      <c r="AH193" s="731"/>
      <c r="AI193" s="731"/>
      <c r="AK193" s="1044"/>
      <c r="AL193" s="760" t="s">
        <v>683</v>
      </c>
      <c r="AM193" s="761"/>
      <c r="AN193" s="761"/>
      <c r="AO193" s="726"/>
      <c r="AP193" s="734"/>
      <c r="AQ193" s="762"/>
      <c r="AR193" s="732"/>
      <c r="AS193" s="762"/>
      <c r="AT193" s="732"/>
      <c r="AU193" s="762"/>
      <c r="AV193" s="732"/>
      <c r="AW193" s="762"/>
      <c r="AX193" s="732"/>
      <c r="AY193" s="762"/>
      <c r="AZ193" s="732"/>
      <c r="BA193" s="762"/>
      <c r="BB193" s="732"/>
      <c r="BC193" s="762"/>
      <c r="BD193" s="732"/>
      <c r="BE193" s="762"/>
      <c r="BF193" s="732"/>
      <c r="BG193" s="762"/>
      <c r="BH193" s="732"/>
      <c r="BI193" s="762"/>
      <c r="BJ193" s="732"/>
      <c r="BK193" s="733"/>
      <c r="BL193" s="729"/>
      <c r="BM193" s="730"/>
      <c r="BN193" s="731"/>
      <c r="BO193" s="733"/>
      <c r="BP193" s="732"/>
      <c r="BQ193" s="731"/>
      <c r="BR193" s="731"/>
      <c r="BS193" s="731"/>
      <c r="BU193" s="1044"/>
      <c r="BV193" s="760" t="s">
        <v>683</v>
      </c>
      <c r="BW193" s="761"/>
      <c r="BX193" s="761"/>
      <c r="BY193" s="726"/>
      <c r="BZ193" s="734"/>
      <c r="CA193" s="762"/>
      <c r="CB193" s="732"/>
      <c r="CC193" s="762"/>
      <c r="CD193" s="732"/>
      <c r="CE193" s="762"/>
      <c r="CF193" s="732"/>
      <c r="CG193" s="762"/>
      <c r="CH193" s="732"/>
      <c r="CI193" s="762"/>
      <c r="CJ193" s="732"/>
      <c r="CK193" s="762"/>
      <c r="CL193" s="732"/>
      <c r="CM193" s="762"/>
      <c r="CN193" s="732"/>
      <c r="CO193" s="762"/>
      <c r="CP193" s="732"/>
      <c r="CQ193" s="762"/>
      <c r="CR193" s="732"/>
      <c r="CS193" s="762"/>
      <c r="CT193" s="732"/>
      <c r="CU193" s="733"/>
      <c r="CV193" s="729"/>
      <c r="CW193" s="730"/>
      <c r="CX193" s="731"/>
      <c r="CY193" s="733"/>
      <c r="CZ193" s="732"/>
      <c r="DA193" s="731"/>
      <c r="DB193" s="731"/>
      <c r="DC193" s="731"/>
      <c r="DE193" s="1044"/>
      <c r="DF193" s="760" t="s">
        <v>683</v>
      </c>
      <c r="DG193" s="761"/>
      <c r="DH193" s="761"/>
      <c r="DI193" s="726"/>
      <c r="DJ193" s="734"/>
      <c r="DK193" s="762"/>
      <c r="DL193" s="732"/>
      <c r="DM193" s="762"/>
      <c r="DN193" s="732"/>
      <c r="DO193" s="762"/>
      <c r="DP193" s="732"/>
      <c r="DQ193" s="762"/>
      <c r="DR193" s="732"/>
      <c r="DS193" s="762"/>
      <c r="DT193" s="732"/>
      <c r="DU193" s="762"/>
      <c r="DV193" s="732"/>
      <c r="DW193" s="762"/>
      <c r="DX193" s="732"/>
      <c r="DY193" s="762"/>
      <c r="DZ193" s="732"/>
      <c r="EA193" s="762"/>
      <c r="EB193" s="732"/>
      <c r="EC193" s="762"/>
      <c r="ED193" s="732"/>
      <c r="EE193" s="733"/>
      <c r="EF193" s="729"/>
      <c r="EG193" s="730"/>
      <c r="EH193" s="731"/>
      <c r="EI193" s="733"/>
      <c r="EJ193" s="732"/>
      <c r="EK193" s="731"/>
      <c r="EL193" s="731"/>
      <c r="EM193" s="731"/>
      <c r="EO193" s="1044"/>
      <c r="EP193" s="760" t="s">
        <v>683</v>
      </c>
      <c r="EQ193" s="761"/>
      <c r="ER193" s="761"/>
      <c r="ES193" s="726"/>
      <c r="ET193" s="734"/>
      <c r="EU193" s="762"/>
      <c r="EV193" s="732"/>
      <c r="EW193" s="762"/>
      <c r="EX193" s="732"/>
      <c r="EY193" s="762"/>
      <c r="EZ193" s="732"/>
      <c r="FA193" s="762"/>
      <c r="FB193" s="732"/>
      <c r="FC193" s="762"/>
      <c r="FD193" s="732"/>
      <c r="FE193" s="762"/>
      <c r="FF193" s="732"/>
      <c r="FG193" s="762"/>
      <c r="FH193" s="732"/>
      <c r="FI193" s="762"/>
      <c r="FJ193" s="732"/>
      <c r="FK193" s="762"/>
      <c r="FL193" s="732"/>
      <c r="FM193" s="762"/>
      <c r="FN193" s="732"/>
      <c r="FO193" s="733"/>
      <c r="FP193" s="729"/>
      <c r="FQ193" s="730"/>
      <c r="FR193" s="731"/>
      <c r="FS193" s="733"/>
      <c r="FT193" s="732"/>
      <c r="FU193" s="731"/>
      <c r="FV193" s="731"/>
      <c r="FW193" s="731"/>
      <c r="FY193" s="1044"/>
      <c r="FZ193" s="760" t="s">
        <v>683</v>
      </c>
      <c r="GA193" s="761"/>
      <c r="GB193" s="761"/>
      <c r="GC193" s="726"/>
      <c r="GD193" s="734">
        <f>F193+AP193+BZ193+DJ193+ET193</f>
        <v>0</v>
      </c>
      <c r="GE193" s="734"/>
      <c r="GF193" s="732"/>
      <c r="GG193" s="734"/>
      <c r="GH193" s="732"/>
      <c r="GI193" s="734"/>
      <c r="GJ193" s="732"/>
      <c r="GK193" s="734"/>
      <c r="GL193" s="732"/>
      <c r="GM193" s="734"/>
      <c r="GN193" s="732"/>
      <c r="GO193" s="734"/>
      <c r="GP193" s="732"/>
      <c r="GQ193" s="734"/>
      <c r="GR193" s="732"/>
      <c r="GS193" s="734"/>
      <c r="GT193" s="732"/>
      <c r="GU193" s="734"/>
      <c r="GV193" s="732"/>
      <c r="GW193" s="734"/>
      <c r="GX193" s="732"/>
      <c r="GY193" s="733"/>
      <c r="GZ193" s="729"/>
      <c r="HA193" s="730"/>
      <c r="HB193" s="731"/>
      <c r="HC193" s="733"/>
      <c r="HD193" s="732"/>
      <c r="HE193" s="731"/>
      <c r="HF193" s="731"/>
      <c r="HG193" s="731"/>
    </row>
    <row r="194" spans="1:215" x14ac:dyDescent="0.25">
      <c r="A194" s="1044"/>
      <c r="B194" s="764" t="s">
        <v>521</v>
      </c>
      <c r="C194" s="737">
        <f t="shared" ref="C194:C201" si="1472">C108</f>
        <v>6.78</v>
      </c>
      <c r="D194" s="737">
        <f t="shared" ref="D194:D201" si="1473">ROUNDUP(D108*1.04,0)</f>
        <v>13132</v>
      </c>
      <c r="E194" s="738">
        <f t="shared" ref="E194:E201" si="1474">ROUNDUP(D194*1.01525,0)</f>
        <v>13333</v>
      </c>
      <c r="F194" s="817">
        <f t="shared" ref="F194:F201" si="1475">C194*E194</f>
        <v>90397.74</v>
      </c>
      <c r="G194" s="740">
        <f t="shared" ref="G194:I201" si="1476">ROUND(G22,1)</f>
        <v>9.6999999999999993</v>
      </c>
      <c r="H194" s="741">
        <f t="shared" ref="H194:H201" si="1477">$F194*G194/100</f>
        <v>8768.58</v>
      </c>
      <c r="I194" s="740">
        <f t="shared" si="1476"/>
        <v>0</v>
      </c>
      <c r="J194" s="741">
        <f t="shared" ref="J194:J201" si="1478">$F194*I194/100</f>
        <v>0</v>
      </c>
      <c r="K194" s="740">
        <f t="shared" ref="K194:K201" si="1479">ROUND(K22,1)</f>
        <v>0</v>
      </c>
      <c r="L194" s="741"/>
      <c r="M194" s="740">
        <f t="shared" ref="M194:M201" si="1480">ROUND(M22,1)</f>
        <v>0</v>
      </c>
      <c r="N194" s="741">
        <f t="shared" ref="N194:N201" si="1481">$F194*M194/100</f>
        <v>0</v>
      </c>
      <c r="O194" s="740">
        <f t="shared" ref="O194:O201" si="1482">ROUND(O22,1)</f>
        <v>0</v>
      </c>
      <c r="P194" s="741">
        <f t="shared" ref="P194:P201" si="1483">$F194*O194/100</f>
        <v>0</v>
      </c>
      <c r="Q194" s="740">
        <f t="shared" ref="Q194:Q201" si="1484">ROUND(Q22,1)</f>
        <v>0</v>
      </c>
      <c r="R194" s="741">
        <f t="shared" ref="R194:R201" si="1485">$F194*Q194/100</f>
        <v>0</v>
      </c>
      <c r="S194" s="740">
        <f t="shared" ref="S194:S201" si="1486">ROUND(S22,1)</f>
        <v>20</v>
      </c>
      <c r="T194" s="741">
        <f t="shared" ref="T194:T201" si="1487">$F194*S194/100</f>
        <v>18079.55</v>
      </c>
      <c r="U194" s="740">
        <f t="shared" ref="U194:U201" si="1488">ROUND(U22,1)</f>
        <v>0</v>
      </c>
      <c r="V194" s="741">
        <f t="shared" ref="V194:V201" si="1489">$F194*U194/100</f>
        <v>0</v>
      </c>
      <c r="W194" s="740">
        <f t="shared" ref="W194:W201" si="1490">ROUND(W22,1)</f>
        <v>0</v>
      </c>
      <c r="X194" s="741">
        <f t="shared" ref="X194:X201" si="1491">$F194*W194/100</f>
        <v>0</v>
      </c>
      <c r="Y194" s="740">
        <f t="shared" ref="Y194:Y201" si="1492">ROUND(Y22,1)</f>
        <v>0</v>
      </c>
      <c r="Z194" s="741">
        <f t="shared" ref="Z194:Z201" si="1493">$F194*Y194/100</f>
        <v>0</v>
      </c>
      <c r="AA194" s="743">
        <f t="shared" ref="AA194:AA201" si="1494">IF(((SUM(F194:Z194))&gt;(16242*C194)),0,((16242*C194)-(SUM(F194:Z194))))</f>
        <v>0</v>
      </c>
      <c r="AB194" s="744">
        <f t="shared" ref="AB194:AB201" si="1495">F194+H194+J194+L194+N194+P194+R194+T194+V194+X194+Z194+AA194</f>
        <v>117245.87</v>
      </c>
      <c r="AC194" s="745">
        <v>12</v>
      </c>
      <c r="AD194" s="746">
        <f t="shared" ref="AD194:AD201" si="1496">AB194*AC194</f>
        <v>1406950.44</v>
      </c>
      <c r="AE194" s="747"/>
      <c r="AF194" s="741"/>
      <c r="AG194" s="746">
        <f t="shared" ref="AG194:AG201" si="1497">AD194+AE194+AF194</f>
        <v>1406950.44</v>
      </c>
      <c r="AH194" s="746">
        <f t="shared" ref="AH194:AH201" si="1498">AG194*0.302</f>
        <v>424899.03</v>
      </c>
      <c r="AI194" s="746">
        <f t="shared" ref="AI194:AI201" si="1499">AG194+AH194</f>
        <v>1831849.47</v>
      </c>
      <c r="AK194" s="1044"/>
      <c r="AL194" s="765" t="s">
        <v>521</v>
      </c>
      <c r="AM194" s="737">
        <f t="shared" ref="AM194:AM201" si="1500">AM108</f>
        <v>3.67</v>
      </c>
      <c r="AN194" s="737">
        <f t="shared" ref="AN194:AN201" si="1501">ROUNDUP(AN108*1.04,0)</f>
        <v>13132</v>
      </c>
      <c r="AO194" s="738">
        <f t="shared" ref="AO194:AO201" si="1502">ROUNDUP(AN194*1.01525,0)</f>
        <v>13333</v>
      </c>
      <c r="AP194" s="817">
        <f t="shared" ref="AP194:AP201" si="1503">AM194*AO194</f>
        <v>48932.11</v>
      </c>
      <c r="AQ194" s="740">
        <f t="shared" ref="AQ194:AQ201" si="1504">ROUND(AQ22,1)</f>
        <v>17</v>
      </c>
      <c r="AR194" s="741">
        <f t="shared" ref="AR194:AR201" si="1505">$AP194*AQ194/100</f>
        <v>8318.4599999999991</v>
      </c>
      <c r="AS194" s="740">
        <f t="shared" ref="AS194:AS201" si="1506">ROUND(AS22,1)</f>
        <v>0</v>
      </c>
      <c r="AT194" s="741">
        <f t="shared" ref="AT194:AT201" si="1507">$AP194*AS194/100</f>
        <v>0</v>
      </c>
      <c r="AU194" s="740">
        <f t="shared" ref="AU194:AU201" si="1508">ROUND(AU22,1)</f>
        <v>0.6</v>
      </c>
      <c r="AV194" s="741"/>
      <c r="AW194" s="740">
        <f t="shared" ref="AW194:AW201" si="1509">ROUND(AW22,1)</f>
        <v>0</v>
      </c>
      <c r="AX194" s="741">
        <f t="shared" ref="AX194:AX201" si="1510">$AP194*AW194/100</f>
        <v>0</v>
      </c>
      <c r="AY194" s="740">
        <f t="shared" ref="AY194:AY201" si="1511">ROUND(AY22,1)</f>
        <v>0</v>
      </c>
      <c r="AZ194" s="741">
        <f t="shared" ref="AZ194:AZ201" si="1512">$AP194*AY194/100</f>
        <v>0</v>
      </c>
      <c r="BA194" s="740">
        <f t="shared" ref="BA194:BA201" si="1513">ROUND(BA22,1)</f>
        <v>0</v>
      </c>
      <c r="BB194" s="741">
        <f t="shared" ref="BB194:BB201" si="1514">$AP194*BA194/100</f>
        <v>0</v>
      </c>
      <c r="BC194" s="740">
        <f t="shared" ref="BC194:BC201" si="1515">ROUND(BC22,1)</f>
        <v>17.600000000000001</v>
      </c>
      <c r="BD194" s="741">
        <f t="shared" ref="BD194:BD201" si="1516">$AP194*BC194/100</f>
        <v>8612.0499999999993</v>
      </c>
      <c r="BE194" s="740">
        <f t="shared" ref="BE194:BE201" si="1517">ROUND(BE22,1)</f>
        <v>0</v>
      </c>
      <c r="BF194" s="741">
        <f t="shared" ref="BF194:BF201" si="1518">$AP194*BE194/100</f>
        <v>0</v>
      </c>
      <c r="BG194" s="740">
        <f t="shared" ref="BG194:BG201" si="1519">ROUND(BG22,1)</f>
        <v>0</v>
      </c>
      <c r="BH194" s="741">
        <f t="shared" ref="BH194:BH201" si="1520">$AP194*BG194/100</f>
        <v>0</v>
      </c>
      <c r="BI194" s="740">
        <f t="shared" ref="BI194:BI201" si="1521">ROUND(BI22,1)</f>
        <v>0</v>
      </c>
      <c r="BJ194" s="741">
        <f t="shared" ref="BJ194:BJ201" si="1522">$AP194*BI194/100</f>
        <v>0</v>
      </c>
      <c r="BK194" s="743">
        <f t="shared" ref="BK194:BK201" si="1523">IF(((SUM(AP194:BJ194))&gt;(16242*AM194)),0,((16242*AM194)-(SUM(AP194:BJ194))))</f>
        <v>0</v>
      </c>
      <c r="BL194" s="744">
        <f t="shared" ref="BL194:BL201" si="1524">AP194+AR194+AT194+AV194+AX194+AZ194+BB194+BD194+BF194+BH194+BJ194+BK194</f>
        <v>65862.62</v>
      </c>
      <c r="BM194" s="745">
        <v>12</v>
      </c>
      <c r="BN194" s="746">
        <f t="shared" ref="BN194:BN201" si="1525">BL194*BM194</f>
        <v>790351.44</v>
      </c>
      <c r="BO194" s="747"/>
      <c r="BP194" s="741"/>
      <c r="BQ194" s="746">
        <f t="shared" ref="BQ194:BQ201" si="1526">BN194+BO194+BP194</f>
        <v>790351.44</v>
      </c>
      <c r="BR194" s="746">
        <f t="shared" ref="BR194:BR201" si="1527">BQ194*0.302</f>
        <v>238686.13</v>
      </c>
      <c r="BS194" s="746">
        <f t="shared" ref="BS194:BS201" si="1528">BQ194+BR194</f>
        <v>1029037.57</v>
      </c>
      <c r="BU194" s="1044"/>
      <c r="BV194" s="765" t="s">
        <v>521</v>
      </c>
      <c r="BW194" s="737">
        <f t="shared" ref="BW194:BW201" si="1529">BW108</f>
        <v>0</v>
      </c>
      <c r="BX194" s="737">
        <f t="shared" ref="BX194:BX201" si="1530">ROUNDUP(BX108*1.04,0)</f>
        <v>13132</v>
      </c>
      <c r="BY194" s="738">
        <f t="shared" ref="BY194:BY201" si="1531">ROUNDUP(BX194*1.01525,0)</f>
        <v>13333</v>
      </c>
      <c r="BZ194" s="817">
        <f t="shared" ref="BZ194:BZ201" si="1532">BW194*BY194</f>
        <v>0</v>
      </c>
      <c r="CA194" s="740">
        <f t="shared" ref="CA194:CA201" si="1533">ROUND(CA22,1)</f>
        <v>0</v>
      </c>
      <c r="CB194" s="741">
        <f t="shared" ref="CB194:CB201" si="1534">$BZ194*CA194/100</f>
        <v>0</v>
      </c>
      <c r="CC194" s="740">
        <f t="shared" ref="CC194:CC201" si="1535">ROUND(CC22,1)</f>
        <v>0</v>
      </c>
      <c r="CD194" s="741">
        <f t="shared" ref="CD194:CD201" si="1536">$BZ194*CC194/100</f>
        <v>0</v>
      </c>
      <c r="CE194" s="740">
        <f t="shared" ref="CE194:CE201" si="1537">ROUND(CE22,1)</f>
        <v>0</v>
      </c>
      <c r="CF194" s="741"/>
      <c r="CG194" s="740">
        <f t="shared" ref="CG194:CG201" si="1538">ROUND(CG22,1)</f>
        <v>0</v>
      </c>
      <c r="CH194" s="741">
        <f t="shared" ref="CH194:CH201" si="1539">$BZ194*CG194/100</f>
        <v>0</v>
      </c>
      <c r="CI194" s="740">
        <f t="shared" ref="CI194:CI201" si="1540">ROUND(CI22,1)</f>
        <v>0</v>
      </c>
      <c r="CJ194" s="741">
        <f t="shared" ref="CJ194:CJ201" si="1541">$BZ194*CI194/100</f>
        <v>0</v>
      </c>
      <c r="CK194" s="740">
        <f t="shared" ref="CK194:CK201" si="1542">ROUND(CK22,1)</f>
        <v>0</v>
      </c>
      <c r="CL194" s="741">
        <f t="shared" ref="CL194:CL201" si="1543">$BZ194*CK194/100</f>
        <v>0</v>
      </c>
      <c r="CM194" s="740">
        <f t="shared" ref="CM194:CM201" si="1544">ROUND(CM22,1)</f>
        <v>0</v>
      </c>
      <c r="CN194" s="741">
        <f t="shared" ref="CN194:CN201" si="1545">$BZ194*CM194/100</f>
        <v>0</v>
      </c>
      <c r="CO194" s="740">
        <f t="shared" ref="CO194:CO201" si="1546">ROUND(CO22,1)</f>
        <v>0</v>
      </c>
      <c r="CP194" s="741">
        <f t="shared" ref="CP194:CP201" si="1547">$BZ194*CO194/100</f>
        <v>0</v>
      </c>
      <c r="CQ194" s="740">
        <f t="shared" ref="CQ194:CQ201" si="1548">ROUND(CQ22,1)</f>
        <v>0</v>
      </c>
      <c r="CR194" s="741">
        <f t="shared" ref="CR194:CR201" si="1549">$BZ194*CQ194/100</f>
        <v>0</v>
      </c>
      <c r="CS194" s="740">
        <f t="shared" ref="CS194:CS201" si="1550">ROUND(CS22,1)</f>
        <v>0</v>
      </c>
      <c r="CT194" s="741">
        <f t="shared" ref="CT194:CT201" si="1551">$BZ194*CS194/100</f>
        <v>0</v>
      </c>
      <c r="CU194" s="743">
        <f t="shared" ref="CU194:CU201" si="1552">IF(((SUM(BZ194:CT194))&gt;(16242*BW194)),0,((16242*BW194)-(SUM(BZ194:CT194))))</f>
        <v>0</v>
      </c>
      <c r="CV194" s="744">
        <f t="shared" ref="CV194:CV201" si="1553">BZ194+CB194+CD194+CF194+CH194+CJ194+CL194+CN194+CP194+CR194+CT194+CU194</f>
        <v>0</v>
      </c>
      <c r="CW194" s="745">
        <v>12</v>
      </c>
      <c r="CX194" s="746">
        <f t="shared" ref="CX194:CX201" si="1554">CV194*CW194</f>
        <v>0</v>
      </c>
      <c r="CY194" s="747"/>
      <c r="CZ194" s="741"/>
      <c r="DA194" s="746">
        <f t="shared" ref="DA194:DA201" si="1555">CX194+CY194+CZ194</f>
        <v>0</v>
      </c>
      <c r="DB194" s="746">
        <f t="shared" ref="DB194:DB201" si="1556">DA194*0.302</f>
        <v>0</v>
      </c>
      <c r="DC194" s="746">
        <f t="shared" ref="DC194:DC201" si="1557">DA194+DB194</f>
        <v>0</v>
      </c>
      <c r="DD194" s="750"/>
      <c r="DE194" s="1044"/>
      <c r="DF194" s="765" t="s">
        <v>521</v>
      </c>
      <c r="DG194" s="737">
        <f t="shared" ref="DG194:DG201" si="1558">DG108</f>
        <v>0</v>
      </c>
      <c r="DH194" s="737">
        <f t="shared" ref="DH194:DH201" si="1559">ROUNDUP(DH108*1.04,0)</f>
        <v>13132</v>
      </c>
      <c r="DI194" s="738">
        <f t="shared" ref="DI194:DI201" si="1560">ROUNDUP(DH194*1.01525,0)</f>
        <v>13333</v>
      </c>
      <c r="DJ194" s="817">
        <f t="shared" ref="DJ194:DJ201" si="1561">DG194*DI194</f>
        <v>0</v>
      </c>
      <c r="DK194" s="740">
        <f t="shared" ref="DK194:DK201" si="1562">ROUND(DK22,1)</f>
        <v>0</v>
      </c>
      <c r="DL194" s="741">
        <f t="shared" ref="DL194:DL201" si="1563">$DJ194*DK194/100</f>
        <v>0</v>
      </c>
      <c r="DM194" s="740">
        <f t="shared" ref="DM194:DM201" si="1564">ROUND(DM22,1)</f>
        <v>0</v>
      </c>
      <c r="DN194" s="741">
        <f t="shared" ref="DN194:DN201" si="1565">$DJ194*DM194/100</f>
        <v>0</v>
      </c>
      <c r="DO194" s="740">
        <f t="shared" ref="DO194:DO201" si="1566">ROUND(DO22,1)</f>
        <v>0</v>
      </c>
      <c r="DP194" s="741"/>
      <c r="DQ194" s="740">
        <f t="shared" ref="DQ194:DQ201" si="1567">ROUND(DQ22,1)</f>
        <v>0</v>
      </c>
      <c r="DR194" s="741">
        <f t="shared" ref="DR194:DR201" si="1568">$DJ194*DQ194/100</f>
        <v>0</v>
      </c>
      <c r="DS194" s="740">
        <f t="shared" ref="DS194:DS201" si="1569">ROUND(DS22,1)</f>
        <v>0</v>
      </c>
      <c r="DT194" s="741">
        <f t="shared" ref="DT194:DT201" si="1570">$DJ194*DS194/100</f>
        <v>0</v>
      </c>
      <c r="DU194" s="740">
        <f t="shared" ref="DU194:DU201" si="1571">ROUND(DU22,1)</f>
        <v>0</v>
      </c>
      <c r="DV194" s="741">
        <f t="shared" ref="DV194:DV201" si="1572">$DJ194*DU194/100</f>
        <v>0</v>
      </c>
      <c r="DW194" s="740">
        <f t="shared" ref="DW194:DW201" si="1573">ROUND(DW22,1)</f>
        <v>0</v>
      </c>
      <c r="DX194" s="741">
        <f t="shared" ref="DX194:DX201" si="1574">$DJ194*DW194/100</f>
        <v>0</v>
      </c>
      <c r="DY194" s="740">
        <f t="shared" ref="DY194:DY201" si="1575">ROUND(DY22,1)</f>
        <v>0</v>
      </c>
      <c r="DZ194" s="741">
        <f t="shared" ref="DZ194:DZ201" si="1576">$DJ194*DY194/100</f>
        <v>0</v>
      </c>
      <c r="EA194" s="740">
        <f t="shared" ref="EA194:EA201" si="1577">ROUND(EA22,1)</f>
        <v>0</v>
      </c>
      <c r="EB194" s="741">
        <f t="shared" ref="EB194:EB201" si="1578">$DJ194*EA194/100</f>
        <v>0</v>
      </c>
      <c r="EC194" s="740">
        <f t="shared" ref="EC194:EC201" si="1579">ROUND(EC22,1)</f>
        <v>0</v>
      </c>
      <c r="ED194" s="741">
        <f t="shared" ref="ED194:ED201" si="1580">$DJ194*EC194/100</f>
        <v>0</v>
      </c>
      <c r="EE194" s="743">
        <f t="shared" ref="EE194:EE201" si="1581">IF(((SUM(DJ194:ED194))&gt;(16242*DG194)),0,((16242*DG194)-(SUM(DJ194:ED194))))</f>
        <v>0</v>
      </c>
      <c r="EF194" s="744">
        <f t="shared" ref="EF194:EF201" si="1582">DJ194+DL194+DN194+DP194+DR194+DT194+DV194+DX194+DZ194+EB194+ED194+EE194</f>
        <v>0</v>
      </c>
      <c r="EG194" s="745">
        <v>12</v>
      </c>
      <c r="EH194" s="746">
        <f t="shared" ref="EH194:EH201" si="1583">EF194*EG194</f>
        <v>0</v>
      </c>
      <c r="EI194" s="747"/>
      <c r="EJ194" s="741"/>
      <c r="EK194" s="746">
        <f t="shared" ref="EK194:EK201" si="1584">EH194+EI194+EJ194</f>
        <v>0</v>
      </c>
      <c r="EL194" s="746">
        <f t="shared" ref="EL194:EL201" si="1585">EK194*0.302</f>
        <v>0</v>
      </c>
      <c r="EM194" s="746">
        <f t="shared" ref="EM194:EM201" si="1586">EK194+EL194</f>
        <v>0</v>
      </c>
      <c r="EO194" s="1044"/>
      <c r="EP194" s="765" t="s">
        <v>521</v>
      </c>
      <c r="EQ194" s="737">
        <f t="shared" ref="EQ194:EQ201" si="1587">EQ108</f>
        <v>0</v>
      </c>
      <c r="ER194" s="737">
        <f t="shared" ref="ER194:ER201" si="1588">ROUNDUP(ER108*1.04,0)</f>
        <v>13132</v>
      </c>
      <c r="ES194" s="738">
        <f t="shared" ref="ES194:ES201" si="1589">ROUNDUP(ER194*1.01525,0)</f>
        <v>13333</v>
      </c>
      <c r="ET194" s="817">
        <f t="shared" ref="ET194:ET201" si="1590">EQ194*ES194</f>
        <v>0</v>
      </c>
      <c r="EU194" s="740">
        <f t="shared" ref="EU194:EU201" si="1591">ROUND(EU22,1)</f>
        <v>0</v>
      </c>
      <c r="EV194" s="741">
        <f t="shared" ref="EV194:EV201" si="1592">$ET194*EU194/100</f>
        <v>0</v>
      </c>
      <c r="EW194" s="740">
        <f t="shared" ref="EW194:EW201" si="1593">ROUND(EW22,1)</f>
        <v>0</v>
      </c>
      <c r="EX194" s="741">
        <f t="shared" ref="EX194:EX201" si="1594">$ET194*EW194/100</f>
        <v>0</v>
      </c>
      <c r="EY194" s="740">
        <f t="shared" ref="EY194:EY201" si="1595">ROUND(EY22,1)</f>
        <v>0</v>
      </c>
      <c r="EZ194" s="741"/>
      <c r="FA194" s="740">
        <f t="shared" ref="FA194:FA201" si="1596">ROUND(FA22,1)</f>
        <v>0</v>
      </c>
      <c r="FB194" s="741">
        <f t="shared" ref="FB194:FB201" si="1597">$ET194*FA194/100</f>
        <v>0</v>
      </c>
      <c r="FC194" s="740">
        <f t="shared" ref="FC194:FC201" si="1598">ROUND(FC22,1)</f>
        <v>0</v>
      </c>
      <c r="FD194" s="741">
        <f t="shared" ref="FD194:FD201" si="1599">$ET194*FC194/100</f>
        <v>0</v>
      </c>
      <c r="FE194" s="740">
        <f t="shared" ref="FE194:FE201" si="1600">ROUND(FE22,1)</f>
        <v>0</v>
      </c>
      <c r="FF194" s="741">
        <f t="shared" ref="FF194:FF201" si="1601">$ET194*FE194/100</f>
        <v>0</v>
      </c>
      <c r="FG194" s="740">
        <f t="shared" ref="FG194:FG201" si="1602">ROUND(FG22,1)</f>
        <v>0</v>
      </c>
      <c r="FH194" s="741">
        <f t="shared" ref="FH194:FH201" si="1603">$ET194*FG194/100</f>
        <v>0</v>
      </c>
      <c r="FI194" s="740">
        <f t="shared" ref="FI194:FI201" si="1604">ROUND(FI22,1)</f>
        <v>0</v>
      </c>
      <c r="FJ194" s="741">
        <f t="shared" ref="FJ194:FJ201" si="1605">$ET194*FI194/100</f>
        <v>0</v>
      </c>
      <c r="FK194" s="740">
        <f t="shared" ref="FK194:FK201" si="1606">ROUND(FK22,1)</f>
        <v>0</v>
      </c>
      <c r="FL194" s="741">
        <f t="shared" ref="FL194:FL201" si="1607">$ET194*FK194/100</f>
        <v>0</v>
      </c>
      <c r="FM194" s="740">
        <f t="shared" ref="FM194:FM201" si="1608">ROUND(FM22,1)</f>
        <v>0</v>
      </c>
      <c r="FN194" s="741">
        <f t="shared" ref="FN194:FN201" si="1609">$ET194*FM194/100</f>
        <v>0</v>
      </c>
      <c r="FO194" s="743">
        <f t="shared" ref="FO194:FO201" si="1610">IF(((SUM(ET194:FN194))&gt;(16242*EQ194)),0,((16242*EQ194)-(SUM(ET194:FN194))))</f>
        <v>0</v>
      </c>
      <c r="FP194" s="744">
        <f t="shared" ref="FP194:FP201" si="1611">ET194+EV194+EX194+EZ194+FB194+FD194+FF194+FH194+FJ194+FL194+FN194+FO194</f>
        <v>0</v>
      </c>
      <c r="FQ194" s="745">
        <v>12</v>
      </c>
      <c r="FR194" s="746">
        <f t="shared" ref="FR194:FR201" si="1612">FP194*FQ194</f>
        <v>0</v>
      </c>
      <c r="FS194" s="747"/>
      <c r="FT194" s="741"/>
      <c r="FU194" s="746">
        <f t="shared" ref="FU194:FU201" si="1613">FR194+FS194+FT194</f>
        <v>0</v>
      </c>
      <c r="FV194" s="746">
        <f t="shared" ref="FV194:FV201" si="1614">FU194*0.302</f>
        <v>0</v>
      </c>
      <c r="FW194" s="746">
        <f t="shared" ref="FW194:FW201" si="1615">FU194+FV194</f>
        <v>0</v>
      </c>
      <c r="FY194" s="1044"/>
      <c r="FZ194" s="765" t="s">
        <v>521</v>
      </c>
      <c r="GA194" s="737">
        <f t="shared" ref="GA194:GA201" si="1616">GA108</f>
        <v>10.45</v>
      </c>
      <c r="GB194" s="737">
        <f t="shared" ref="GB194:GB201" si="1617">ROUNDUP(GB108*1.04,0)</f>
        <v>13132</v>
      </c>
      <c r="GC194" s="738">
        <f t="shared" ref="GC194:GC201" si="1618">ROUNDUP(GB194*1.01525,0)</f>
        <v>13333</v>
      </c>
      <c r="GD194" s="743">
        <f t="shared" ref="GD194:GD201" si="1619">F194+AP194+BZ194+DJ194+ET194</f>
        <v>139329.85</v>
      </c>
      <c r="GE194" s="743"/>
      <c r="GF194" s="737">
        <f t="shared" ref="GF194:GF201" si="1620">H194+AR194+CB194+DL194+EV194</f>
        <v>17087.04</v>
      </c>
      <c r="GG194" s="743"/>
      <c r="GH194" s="737">
        <f t="shared" ref="GH194:GH201" si="1621">J194+AT194+CD194+DN194+EX194</f>
        <v>0</v>
      </c>
      <c r="GI194" s="743"/>
      <c r="GJ194" s="737">
        <f t="shared" ref="GJ194:GJ201" si="1622">L194+AV194+CF194+DP194+EZ194</f>
        <v>0</v>
      </c>
      <c r="GK194" s="743"/>
      <c r="GL194" s="737">
        <f t="shared" ref="GL194:GL201" si="1623">N194+AX194+CH194+DR194+FB194</f>
        <v>0</v>
      </c>
      <c r="GM194" s="743"/>
      <c r="GN194" s="737">
        <f t="shared" ref="GN194:GN201" si="1624">P194+AZ194+CJ194+DT194+FD194</f>
        <v>0</v>
      </c>
      <c r="GO194" s="743"/>
      <c r="GP194" s="737">
        <f t="shared" ref="GP194:GP201" si="1625">R194+BB194+CL194+DV194+FF194</f>
        <v>0</v>
      </c>
      <c r="GQ194" s="743"/>
      <c r="GR194" s="737">
        <f t="shared" ref="GR194:GR201" si="1626">T194+BD194+CN194+DX194+FH194</f>
        <v>26691.599999999999</v>
      </c>
      <c r="GS194" s="743"/>
      <c r="GT194" s="737">
        <f t="shared" ref="GT194:GT201" si="1627">V194+BF194+CP194+DZ194+FJ194</f>
        <v>0</v>
      </c>
      <c r="GU194" s="743"/>
      <c r="GV194" s="737">
        <f t="shared" ref="GV194:GV201" si="1628">X194+BH194+CR194+EB194+FL194</f>
        <v>0</v>
      </c>
      <c r="GW194" s="743"/>
      <c r="GX194" s="737">
        <f t="shared" ref="GX194:GY201" si="1629">Z194+BJ194+CT194+ED194+FN194</f>
        <v>0</v>
      </c>
      <c r="GY194" s="743">
        <f t="shared" si="1629"/>
        <v>0</v>
      </c>
      <c r="GZ194" s="744">
        <f t="shared" ref="GZ194:GZ201" si="1630">GD194+GF194+GH194+GJ194+GL194+GN194+GP194+GR194+GT194+GV194+GX194+GY194</f>
        <v>183108.49</v>
      </c>
      <c r="HA194" s="745">
        <v>12</v>
      </c>
      <c r="HB194" s="746">
        <f t="shared" ref="HB194:HB201" si="1631">GZ194*HA194</f>
        <v>2197301.88</v>
      </c>
      <c r="HC194" s="737">
        <f t="shared" ref="HC194:HD201" si="1632">AE194+BO194+CY194+EI194+FS194</f>
        <v>0</v>
      </c>
      <c r="HD194" s="737">
        <f t="shared" si="1632"/>
        <v>0</v>
      </c>
      <c r="HE194" s="746">
        <f t="shared" ref="HE194:HE201" si="1633">HB194+HC194+HD194</f>
        <v>2197301.88</v>
      </c>
      <c r="HF194" s="746">
        <f t="shared" ref="HF194:HF201" si="1634">HE194*0.302</f>
        <v>663585.17000000004</v>
      </c>
      <c r="HG194" s="746">
        <f t="shared" ref="HG194:HG201" si="1635">HE194+HF194</f>
        <v>2860887.05</v>
      </c>
    </row>
    <row r="195" spans="1:215" x14ac:dyDescent="0.25">
      <c r="A195" s="1044"/>
      <c r="B195" s="764" t="s">
        <v>417</v>
      </c>
      <c r="C195" s="737">
        <f t="shared" si="1472"/>
        <v>1</v>
      </c>
      <c r="D195" s="737">
        <f t="shared" si="1473"/>
        <v>13772</v>
      </c>
      <c r="E195" s="738">
        <f t="shared" si="1474"/>
        <v>13983</v>
      </c>
      <c r="F195" s="817">
        <f t="shared" si="1475"/>
        <v>13983</v>
      </c>
      <c r="G195" s="740">
        <f t="shared" si="1476"/>
        <v>17.5</v>
      </c>
      <c r="H195" s="741">
        <f t="shared" si="1477"/>
        <v>2447.0300000000002</v>
      </c>
      <c r="I195" s="740">
        <f t="shared" si="1476"/>
        <v>0</v>
      </c>
      <c r="J195" s="741">
        <f t="shared" si="1478"/>
        <v>0</v>
      </c>
      <c r="K195" s="740">
        <f t="shared" si="1479"/>
        <v>0</v>
      </c>
      <c r="L195" s="741"/>
      <c r="M195" s="740">
        <f t="shared" si="1480"/>
        <v>0</v>
      </c>
      <c r="N195" s="741">
        <f t="shared" si="1481"/>
        <v>0</v>
      </c>
      <c r="O195" s="740">
        <f t="shared" si="1482"/>
        <v>0</v>
      </c>
      <c r="P195" s="741">
        <f t="shared" si="1483"/>
        <v>0</v>
      </c>
      <c r="Q195" s="740">
        <f t="shared" si="1484"/>
        <v>0</v>
      </c>
      <c r="R195" s="741">
        <f t="shared" si="1485"/>
        <v>0</v>
      </c>
      <c r="S195" s="740">
        <f t="shared" si="1486"/>
        <v>20</v>
      </c>
      <c r="T195" s="741">
        <f t="shared" si="1487"/>
        <v>2796.6</v>
      </c>
      <c r="U195" s="740">
        <f t="shared" si="1488"/>
        <v>0</v>
      </c>
      <c r="V195" s="741">
        <f t="shared" si="1489"/>
        <v>0</v>
      </c>
      <c r="W195" s="740">
        <f t="shared" si="1490"/>
        <v>0</v>
      </c>
      <c r="X195" s="741">
        <f t="shared" si="1491"/>
        <v>0</v>
      </c>
      <c r="Y195" s="740">
        <f t="shared" si="1492"/>
        <v>0</v>
      </c>
      <c r="Z195" s="741">
        <f t="shared" si="1493"/>
        <v>0</v>
      </c>
      <c r="AA195" s="743">
        <f t="shared" si="1494"/>
        <v>0</v>
      </c>
      <c r="AB195" s="744">
        <f t="shared" si="1495"/>
        <v>19226.63</v>
      </c>
      <c r="AC195" s="745">
        <v>12</v>
      </c>
      <c r="AD195" s="746">
        <f t="shared" si="1496"/>
        <v>230719.56</v>
      </c>
      <c r="AE195" s="747"/>
      <c r="AF195" s="741"/>
      <c r="AG195" s="746">
        <f t="shared" si="1497"/>
        <v>230719.56</v>
      </c>
      <c r="AH195" s="746">
        <f t="shared" si="1498"/>
        <v>69677.31</v>
      </c>
      <c r="AI195" s="746">
        <f t="shared" si="1499"/>
        <v>300396.87</v>
      </c>
      <c r="AK195" s="1044"/>
      <c r="AL195" s="765" t="s">
        <v>417</v>
      </c>
      <c r="AM195" s="737">
        <f t="shared" si="1500"/>
        <v>1</v>
      </c>
      <c r="AN195" s="737">
        <f t="shared" si="1501"/>
        <v>13772</v>
      </c>
      <c r="AO195" s="738">
        <f t="shared" si="1502"/>
        <v>13983</v>
      </c>
      <c r="AP195" s="817">
        <f t="shared" si="1503"/>
        <v>13983</v>
      </c>
      <c r="AQ195" s="740">
        <f t="shared" si="1504"/>
        <v>25</v>
      </c>
      <c r="AR195" s="741">
        <f t="shared" si="1505"/>
        <v>3495.75</v>
      </c>
      <c r="AS195" s="740">
        <f t="shared" si="1506"/>
        <v>0</v>
      </c>
      <c r="AT195" s="741">
        <f t="shared" si="1507"/>
        <v>0</v>
      </c>
      <c r="AU195" s="740">
        <f t="shared" si="1508"/>
        <v>0</v>
      </c>
      <c r="AV195" s="741"/>
      <c r="AW195" s="740">
        <f t="shared" si="1509"/>
        <v>0</v>
      </c>
      <c r="AX195" s="741">
        <f t="shared" si="1510"/>
        <v>0</v>
      </c>
      <c r="AY195" s="740">
        <f t="shared" si="1511"/>
        <v>0</v>
      </c>
      <c r="AZ195" s="741">
        <f t="shared" si="1512"/>
        <v>0</v>
      </c>
      <c r="BA195" s="740">
        <f t="shared" si="1513"/>
        <v>0</v>
      </c>
      <c r="BB195" s="741">
        <f t="shared" si="1514"/>
        <v>0</v>
      </c>
      <c r="BC195" s="740">
        <f t="shared" si="1515"/>
        <v>20</v>
      </c>
      <c r="BD195" s="741">
        <f t="shared" si="1516"/>
        <v>2796.6</v>
      </c>
      <c r="BE195" s="740">
        <f t="shared" si="1517"/>
        <v>0</v>
      </c>
      <c r="BF195" s="741">
        <f t="shared" si="1518"/>
        <v>0</v>
      </c>
      <c r="BG195" s="740">
        <f t="shared" si="1519"/>
        <v>0</v>
      </c>
      <c r="BH195" s="741">
        <f t="shared" si="1520"/>
        <v>0</v>
      </c>
      <c r="BI195" s="740">
        <f t="shared" si="1521"/>
        <v>0</v>
      </c>
      <c r="BJ195" s="741">
        <f t="shared" si="1522"/>
        <v>0</v>
      </c>
      <c r="BK195" s="743">
        <f t="shared" si="1523"/>
        <v>0</v>
      </c>
      <c r="BL195" s="744">
        <f t="shared" si="1524"/>
        <v>20275.349999999999</v>
      </c>
      <c r="BM195" s="745">
        <v>12</v>
      </c>
      <c r="BN195" s="746">
        <f t="shared" si="1525"/>
        <v>243304.2</v>
      </c>
      <c r="BO195" s="747"/>
      <c r="BP195" s="741"/>
      <c r="BQ195" s="746">
        <f t="shared" si="1526"/>
        <v>243304.2</v>
      </c>
      <c r="BR195" s="746">
        <f t="shared" si="1527"/>
        <v>73477.87</v>
      </c>
      <c r="BS195" s="746">
        <f t="shared" si="1528"/>
        <v>316782.07</v>
      </c>
      <c r="BU195" s="1044"/>
      <c r="BV195" s="766" t="s">
        <v>417</v>
      </c>
      <c r="BW195" s="737">
        <f t="shared" si="1529"/>
        <v>2</v>
      </c>
      <c r="BX195" s="737">
        <f t="shared" si="1530"/>
        <v>13772</v>
      </c>
      <c r="BY195" s="738">
        <f t="shared" si="1531"/>
        <v>13983</v>
      </c>
      <c r="BZ195" s="817">
        <f t="shared" si="1532"/>
        <v>27966</v>
      </c>
      <c r="CA195" s="740">
        <f t="shared" si="1533"/>
        <v>17.5</v>
      </c>
      <c r="CB195" s="741">
        <f t="shared" si="1534"/>
        <v>4894.05</v>
      </c>
      <c r="CC195" s="740">
        <f t="shared" si="1535"/>
        <v>0</v>
      </c>
      <c r="CD195" s="741">
        <f t="shared" si="1536"/>
        <v>0</v>
      </c>
      <c r="CE195" s="740">
        <f t="shared" si="1537"/>
        <v>0</v>
      </c>
      <c r="CF195" s="741"/>
      <c r="CG195" s="740">
        <f t="shared" si="1538"/>
        <v>0</v>
      </c>
      <c r="CH195" s="741">
        <f t="shared" si="1539"/>
        <v>0</v>
      </c>
      <c r="CI195" s="740">
        <f t="shared" si="1540"/>
        <v>0</v>
      </c>
      <c r="CJ195" s="741">
        <f t="shared" si="1541"/>
        <v>0</v>
      </c>
      <c r="CK195" s="740">
        <f t="shared" si="1542"/>
        <v>0</v>
      </c>
      <c r="CL195" s="741">
        <f t="shared" si="1543"/>
        <v>0</v>
      </c>
      <c r="CM195" s="740">
        <f t="shared" si="1544"/>
        <v>15</v>
      </c>
      <c r="CN195" s="741">
        <f t="shared" si="1545"/>
        <v>4194.8999999999996</v>
      </c>
      <c r="CO195" s="740">
        <f t="shared" si="1546"/>
        <v>0</v>
      </c>
      <c r="CP195" s="741">
        <f t="shared" si="1547"/>
        <v>0</v>
      </c>
      <c r="CQ195" s="740">
        <f t="shared" si="1548"/>
        <v>0</v>
      </c>
      <c r="CR195" s="741">
        <f t="shared" si="1549"/>
        <v>0</v>
      </c>
      <c r="CS195" s="740">
        <f t="shared" si="1550"/>
        <v>0</v>
      </c>
      <c r="CT195" s="741">
        <f t="shared" si="1551"/>
        <v>0</v>
      </c>
      <c r="CU195" s="743">
        <f t="shared" si="1552"/>
        <v>0</v>
      </c>
      <c r="CV195" s="744">
        <f t="shared" si="1553"/>
        <v>37054.949999999997</v>
      </c>
      <c r="CW195" s="745">
        <v>12</v>
      </c>
      <c r="CX195" s="746">
        <f t="shared" si="1554"/>
        <v>444659.4</v>
      </c>
      <c r="CY195" s="747"/>
      <c r="CZ195" s="741"/>
      <c r="DA195" s="746">
        <f t="shared" si="1555"/>
        <v>444659.4</v>
      </c>
      <c r="DB195" s="746">
        <f t="shared" si="1556"/>
        <v>134287.14000000001</v>
      </c>
      <c r="DC195" s="746">
        <f t="shared" si="1557"/>
        <v>578946.54</v>
      </c>
      <c r="DD195" s="750"/>
      <c r="DE195" s="1044"/>
      <c r="DF195" s="768" t="s">
        <v>417</v>
      </c>
      <c r="DG195" s="737">
        <f t="shared" si="1558"/>
        <v>1</v>
      </c>
      <c r="DH195" s="737">
        <f t="shared" si="1559"/>
        <v>13772</v>
      </c>
      <c r="DI195" s="738">
        <f t="shared" si="1560"/>
        <v>13983</v>
      </c>
      <c r="DJ195" s="817">
        <f t="shared" si="1561"/>
        <v>13983</v>
      </c>
      <c r="DK195" s="740">
        <f t="shared" si="1562"/>
        <v>30</v>
      </c>
      <c r="DL195" s="741">
        <f t="shared" si="1563"/>
        <v>4194.8999999999996</v>
      </c>
      <c r="DM195" s="740">
        <f t="shared" si="1564"/>
        <v>0</v>
      </c>
      <c r="DN195" s="741">
        <f t="shared" si="1565"/>
        <v>0</v>
      </c>
      <c r="DO195" s="740">
        <f t="shared" si="1566"/>
        <v>0</v>
      </c>
      <c r="DP195" s="741"/>
      <c r="DQ195" s="740">
        <f t="shared" si="1567"/>
        <v>0</v>
      </c>
      <c r="DR195" s="741">
        <f t="shared" si="1568"/>
        <v>0</v>
      </c>
      <c r="DS195" s="740">
        <f t="shared" si="1569"/>
        <v>0</v>
      </c>
      <c r="DT195" s="741">
        <f t="shared" si="1570"/>
        <v>0</v>
      </c>
      <c r="DU195" s="740">
        <f t="shared" si="1571"/>
        <v>0</v>
      </c>
      <c r="DV195" s="741">
        <f t="shared" si="1572"/>
        <v>0</v>
      </c>
      <c r="DW195" s="740">
        <f t="shared" si="1573"/>
        <v>26</v>
      </c>
      <c r="DX195" s="741">
        <f t="shared" si="1574"/>
        <v>3635.58</v>
      </c>
      <c r="DY195" s="740">
        <f t="shared" si="1575"/>
        <v>0</v>
      </c>
      <c r="DZ195" s="741">
        <f t="shared" si="1576"/>
        <v>0</v>
      </c>
      <c r="EA195" s="740">
        <f t="shared" si="1577"/>
        <v>0</v>
      </c>
      <c r="EB195" s="741">
        <f t="shared" si="1578"/>
        <v>0</v>
      </c>
      <c r="EC195" s="740">
        <f t="shared" si="1579"/>
        <v>0</v>
      </c>
      <c r="ED195" s="741">
        <f t="shared" si="1580"/>
        <v>0</v>
      </c>
      <c r="EE195" s="743">
        <f t="shared" si="1581"/>
        <v>0</v>
      </c>
      <c r="EF195" s="744">
        <f t="shared" si="1582"/>
        <v>21813.48</v>
      </c>
      <c r="EG195" s="745">
        <v>12</v>
      </c>
      <c r="EH195" s="746">
        <f t="shared" si="1583"/>
        <v>261761.76</v>
      </c>
      <c r="EI195" s="747"/>
      <c r="EJ195" s="741"/>
      <c r="EK195" s="746">
        <f t="shared" si="1584"/>
        <v>261761.76</v>
      </c>
      <c r="EL195" s="746">
        <f t="shared" si="1585"/>
        <v>79052.05</v>
      </c>
      <c r="EM195" s="746">
        <f t="shared" si="1586"/>
        <v>340813.81</v>
      </c>
      <c r="EO195" s="1044"/>
      <c r="EP195" s="768" t="s">
        <v>417</v>
      </c>
      <c r="EQ195" s="737">
        <f t="shared" si="1587"/>
        <v>0</v>
      </c>
      <c r="ER195" s="737">
        <f t="shared" si="1588"/>
        <v>13772</v>
      </c>
      <c r="ES195" s="738">
        <f t="shared" si="1589"/>
        <v>13983</v>
      </c>
      <c r="ET195" s="817">
        <f t="shared" si="1590"/>
        <v>0</v>
      </c>
      <c r="EU195" s="740">
        <f t="shared" si="1591"/>
        <v>0</v>
      </c>
      <c r="EV195" s="741">
        <f t="shared" si="1592"/>
        <v>0</v>
      </c>
      <c r="EW195" s="740">
        <f t="shared" si="1593"/>
        <v>0</v>
      </c>
      <c r="EX195" s="741">
        <f t="shared" si="1594"/>
        <v>0</v>
      </c>
      <c r="EY195" s="740">
        <f t="shared" si="1595"/>
        <v>0</v>
      </c>
      <c r="EZ195" s="741"/>
      <c r="FA195" s="740">
        <f t="shared" si="1596"/>
        <v>0</v>
      </c>
      <c r="FB195" s="741">
        <f t="shared" si="1597"/>
        <v>0</v>
      </c>
      <c r="FC195" s="740">
        <f t="shared" si="1598"/>
        <v>0</v>
      </c>
      <c r="FD195" s="741">
        <f t="shared" si="1599"/>
        <v>0</v>
      </c>
      <c r="FE195" s="740">
        <f t="shared" si="1600"/>
        <v>0</v>
      </c>
      <c r="FF195" s="741">
        <f t="shared" si="1601"/>
        <v>0</v>
      </c>
      <c r="FG195" s="740">
        <f t="shared" si="1602"/>
        <v>0</v>
      </c>
      <c r="FH195" s="741">
        <f t="shared" si="1603"/>
        <v>0</v>
      </c>
      <c r="FI195" s="740">
        <f t="shared" si="1604"/>
        <v>0</v>
      </c>
      <c r="FJ195" s="741">
        <f t="shared" si="1605"/>
        <v>0</v>
      </c>
      <c r="FK195" s="740">
        <f t="shared" si="1606"/>
        <v>0</v>
      </c>
      <c r="FL195" s="741">
        <f t="shared" si="1607"/>
        <v>0</v>
      </c>
      <c r="FM195" s="740">
        <f t="shared" si="1608"/>
        <v>0</v>
      </c>
      <c r="FN195" s="741">
        <f t="shared" si="1609"/>
        <v>0</v>
      </c>
      <c r="FO195" s="743">
        <f t="shared" si="1610"/>
        <v>0</v>
      </c>
      <c r="FP195" s="744">
        <f t="shared" si="1611"/>
        <v>0</v>
      </c>
      <c r="FQ195" s="745">
        <v>12</v>
      </c>
      <c r="FR195" s="746">
        <f t="shared" si="1612"/>
        <v>0</v>
      </c>
      <c r="FS195" s="747"/>
      <c r="FT195" s="741"/>
      <c r="FU195" s="746">
        <f t="shared" si="1613"/>
        <v>0</v>
      </c>
      <c r="FV195" s="746">
        <f t="shared" si="1614"/>
        <v>0</v>
      </c>
      <c r="FW195" s="746">
        <f t="shared" si="1615"/>
        <v>0</v>
      </c>
      <c r="FY195" s="1044"/>
      <c r="FZ195" s="768" t="s">
        <v>417</v>
      </c>
      <c r="GA195" s="737">
        <f t="shared" si="1616"/>
        <v>5</v>
      </c>
      <c r="GB195" s="737">
        <f t="shared" si="1617"/>
        <v>13772</v>
      </c>
      <c r="GC195" s="738">
        <f t="shared" si="1618"/>
        <v>13983</v>
      </c>
      <c r="GD195" s="743">
        <f t="shared" si="1619"/>
        <v>69915</v>
      </c>
      <c r="GE195" s="743"/>
      <c r="GF195" s="737">
        <f t="shared" si="1620"/>
        <v>15031.73</v>
      </c>
      <c r="GG195" s="743"/>
      <c r="GH195" s="737">
        <f t="shared" si="1621"/>
        <v>0</v>
      </c>
      <c r="GI195" s="743"/>
      <c r="GJ195" s="737">
        <f t="shared" si="1622"/>
        <v>0</v>
      </c>
      <c r="GK195" s="743"/>
      <c r="GL195" s="737">
        <f t="shared" si="1623"/>
        <v>0</v>
      </c>
      <c r="GM195" s="743"/>
      <c r="GN195" s="737">
        <f t="shared" si="1624"/>
        <v>0</v>
      </c>
      <c r="GO195" s="743"/>
      <c r="GP195" s="737">
        <f t="shared" si="1625"/>
        <v>0</v>
      </c>
      <c r="GQ195" s="743"/>
      <c r="GR195" s="737">
        <f t="shared" si="1626"/>
        <v>13423.68</v>
      </c>
      <c r="GS195" s="743"/>
      <c r="GT195" s="737">
        <f t="shared" si="1627"/>
        <v>0</v>
      </c>
      <c r="GU195" s="743"/>
      <c r="GV195" s="737">
        <f t="shared" si="1628"/>
        <v>0</v>
      </c>
      <c r="GW195" s="743"/>
      <c r="GX195" s="737">
        <f t="shared" si="1629"/>
        <v>0</v>
      </c>
      <c r="GY195" s="743">
        <f t="shared" si="1629"/>
        <v>0</v>
      </c>
      <c r="GZ195" s="744">
        <f t="shared" si="1630"/>
        <v>98370.41</v>
      </c>
      <c r="HA195" s="745">
        <v>12</v>
      </c>
      <c r="HB195" s="746">
        <f t="shared" si="1631"/>
        <v>1180444.92</v>
      </c>
      <c r="HC195" s="737">
        <f t="shared" si="1632"/>
        <v>0</v>
      </c>
      <c r="HD195" s="737">
        <f t="shared" si="1632"/>
        <v>0</v>
      </c>
      <c r="HE195" s="746">
        <f t="shared" si="1633"/>
        <v>1180444.92</v>
      </c>
      <c r="HF195" s="746">
        <f t="shared" si="1634"/>
        <v>356494.37</v>
      </c>
      <c r="HG195" s="746">
        <f t="shared" si="1635"/>
        <v>1536939.29</v>
      </c>
    </row>
    <row r="196" spans="1:215" ht="24" x14ac:dyDescent="0.25">
      <c r="A196" s="1044"/>
      <c r="B196" s="764" t="s">
        <v>35</v>
      </c>
      <c r="C196" s="737">
        <f t="shared" si="1472"/>
        <v>66.33</v>
      </c>
      <c r="D196" s="737">
        <f t="shared" si="1473"/>
        <v>13132</v>
      </c>
      <c r="E196" s="738">
        <f t="shared" si="1474"/>
        <v>13333</v>
      </c>
      <c r="F196" s="817">
        <f t="shared" si="1475"/>
        <v>884377.89</v>
      </c>
      <c r="G196" s="740">
        <f t="shared" si="1476"/>
        <v>20.399999999999999</v>
      </c>
      <c r="H196" s="741">
        <f t="shared" si="1477"/>
        <v>180413.09</v>
      </c>
      <c r="I196" s="740">
        <f t="shared" si="1476"/>
        <v>0</v>
      </c>
      <c r="J196" s="741">
        <f t="shared" si="1478"/>
        <v>0</v>
      </c>
      <c r="K196" s="740">
        <f t="shared" si="1479"/>
        <v>0.3</v>
      </c>
      <c r="L196" s="741"/>
      <c r="M196" s="740">
        <f t="shared" si="1480"/>
        <v>0</v>
      </c>
      <c r="N196" s="741">
        <f t="shared" si="1481"/>
        <v>0</v>
      </c>
      <c r="O196" s="740">
        <f t="shared" si="1482"/>
        <v>0</v>
      </c>
      <c r="P196" s="741">
        <f t="shared" si="1483"/>
        <v>0</v>
      </c>
      <c r="Q196" s="740">
        <f t="shared" si="1484"/>
        <v>0</v>
      </c>
      <c r="R196" s="741">
        <f t="shared" si="1485"/>
        <v>0</v>
      </c>
      <c r="S196" s="740">
        <f t="shared" si="1486"/>
        <v>20</v>
      </c>
      <c r="T196" s="741">
        <f t="shared" si="1487"/>
        <v>176875.58</v>
      </c>
      <c r="U196" s="740">
        <f t="shared" si="1488"/>
        <v>0.2</v>
      </c>
      <c r="V196" s="741">
        <f t="shared" si="1489"/>
        <v>1768.76</v>
      </c>
      <c r="W196" s="740">
        <f t="shared" si="1490"/>
        <v>0</v>
      </c>
      <c r="X196" s="741">
        <f t="shared" si="1491"/>
        <v>0</v>
      </c>
      <c r="Y196" s="740">
        <f t="shared" si="1492"/>
        <v>0</v>
      </c>
      <c r="Z196" s="741">
        <f t="shared" si="1493"/>
        <v>0</v>
      </c>
      <c r="AA196" s="743">
        <f t="shared" si="1494"/>
        <v>0</v>
      </c>
      <c r="AB196" s="744">
        <f t="shared" si="1495"/>
        <v>1243435.32</v>
      </c>
      <c r="AC196" s="745">
        <v>12</v>
      </c>
      <c r="AD196" s="746">
        <f t="shared" si="1496"/>
        <v>14921223.84</v>
      </c>
      <c r="AE196" s="747"/>
      <c r="AF196" s="741"/>
      <c r="AG196" s="746">
        <f t="shared" si="1497"/>
        <v>14921223.84</v>
      </c>
      <c r="AH196" s="746">
        <f t="shared" si="1498"/>
        <v>4506209.5999999996</v>
      </c>
      <c r="AI196" s="746">
        <f t="shared" si="1499"/>
        <v>19427433.440000001</v>
      </c>
      <c r="AK196" s="1044"/>
      <c r="AL196" s="765" t="s">
        <v>35</v>
      </c>
      <c r="AM196" s="737">
        <f t="shared" si="1500"/>
        <v>46.22</v>
      </c>
      <c r="AN196" s="737">
        <f t="shared" si="1501"/>
        <v>13132</v>
      </c>
      <c r="AO196" s="738">
        <f t="shared" si="1502"/>
        <v>13333</v>
      </c>
      <c r="AP196" s="817">
        <f t="shared" si="1503"/>
        <v>616251.26</v>
      </c>
      <c r="AQ196" s="740">
        <f t="shared" si="1504"/>
        <v>19.100000000000001</v>
      </c>
      <c r="AR196" s="741">
        <f t="shared" si="1505"/>
        <v>117703.99</v>
      </c>
      <c r="AS196" s="740">
        <f t="shared" si="1506"/>
        <v>0</v>
      </c>
      <c r="AT196" s="741">
        <f t="shared" si="1507"/>
        <v>0</v>
      </c>
      <c r="AU196" s="740">
        <f t="shared" si="1508"/>
        <v>0.7</v>
      </c>
      <c r="AV196" s="741"/>
      <c r="AW196" s="740">
        <f t="shared" si="1509"/>
        <v>0</v>
      </c>
      <c r="AX196" s="741">
        <f t="shared" si="1510"/>
        <v>0</v>
      </c>
      <c r="AY196" s="740">
        <f t="shared" si="1511"/>
        <v>0</v>
      </c>
      <c r="AZ196" s="741">
        <f t="shared" si="1512"/>
        <v>0</v>
      </c>
      <c r="BA196" s="740">
        <f t="shared" si="1513"/>
        <v>0</v>
      </c>
      <c r="BB196" s="741">
        <f t="shared" si="1514"/>
        <v>0</v>
      </c>
      <c r="BC196" s="740">
        <f t="shared" si="1515"/>
        <v>16.8</v>
      </c>
      <c r="BD196" s="741">
        <f t="shared" si="1516"/>
        <v>103530.21</v>
      </c>
      <c r="BE196" s="740">
        <f t="shared" si="1517"/>
        <v>0.5</v>
      </c>
      <c r="BF196" s="741">
        <f t="shared" si="1518"/>
        <v>3081.26</v>
      </c>
      <c r="BG196" s="740">
        <f t="shared" si="1519"/>
        <v>0</v>
      </c>
      <c r="BH196" s="741">
        <f t="shared" si="1520"/>
        <v>0</v>
      </c>
      <c r="BI196" s="740">
        <f t="shared" si="1521"/>
        <v>0</v>
      </c>
      <c r="BJ196" s="741">
        <f t="shared" si="1522"/>
        <v>0</v>
      </c>
      <c r="BK196" s="743">
        <f t="shared" si="1523"/>
        <v>0</v>
      </c>
      <c r="BL196" s="744">
        <f t="shared" si="1524"/>
        <v>840566.72</v>
      </c>
      <c r="BM196" s="745">
        <v>12</v>
      </c>
      <c r="BN196" s="746">
        <f t="shared" si="1525"/>
        <v>10086800.640000001</v>
      </c>
      <c r="BO196" s="747"/>
      <c r="BP196" s="741"/>
      <c r="BQ196" s="746">
        <f t="shared" si="1526"/>
        <v>10086800.640000001</v>
      </c>
      <c r="BR196" s="746">
        <f t="shared" si="1527"/>
        <v>3046213.79</v>
      </c>
      <c r="BS196" s="746">
        <f t="shared" si="1528"/>
        <v>13133014.43</v>
      </c>
      <c r="BU196" s="1044"/>
      <c r="BV196" s="766" t="s">
        <v>35</v>
      </c>
      <c r="BW196" s="737">
        <f t="shared" si="1529"/>
        <v>38.46</v>
      </c>
      <c r="BX196" s="737">
        <f t="shared" si="1530"/>
        <v>13132</v>
      </c>
      <c r="BY196" s="738">
        <f t="shared" si="1531"/>
        <v>13333</v>
      </c>
      <c r="BZ196" s="817">
        <f t="shared" si="1532"/>
        <v>512787.18</v>
      </c>
      <c r="CA196" s="740">
        <f t="shared" si="1533"/>
        <v>18.3</v>
      </c>
      <c r="CB196" s="741">
        <f t="shared" si="1534"/>
        <v>93840.05</v>
      </c>
      <c r="CC196" s="740">
        <f t="shared" si="1535"/>
        <v>0</v>
      </c>
      <c r="CD196" s="741">
        <f t="shared" si="1536"/>
        <v>0</v>
      </c>
      <c r="CE196" s="740">
        <f t="shared" si="1537"/>
        <v>0</v>
      </c>
      <c r="CF196" s="741"/>
      <c r="CG196" s="740">
        <f t="shared" si="1538"/>
        <v>0</v>
      </c>
      <c r="CH196" s="741">
        <f t="shared" si="1539"/>
        <v>0</v>
      </c>
      <c r="CI196" s="740">
        <f t="shared" si="1540"/>
        <v>0</v>
      </c>
      <c r="CJ196" s="741">
        <f t="shared" si="1541"/>
        <v>0</v>
      </c>
      <c r="CK196" s="740">
        <f t="shared" si="1542"/>
        <v>0</v>
      </c>
      <c r="CL196" s="741">
        <f t="shared" si="1543"/>
        <v>0</v>
      </c>
      <c r="CM196" s="740">
        <f t="shared" si="1544"/>
        <v>15.2</v>
      </c>
      <c r="CN196" s="741">
        <f t="shared" si="1545"/>
        <v>77943.649999999994</v>
      </c>
      <c r="CO196" s="740">
        <f t="shared" si="1546"/>
        <v>1.5</v>
      </c>
      <c r="CP196" s="741">
        <f t="shared" si="1547"/>
        <v>7691.81</v>
      </c>
      <c r="CQ196" s="740">
        <f t="shared" si="1548"/>
        <v>0</v>
      </c>
      <c r="CR196" s="741">
        <f t="shared" si="1549"/>
        <v>0</v>
      </c>
      <c r="CS196" s="740">
        <f t="shared" si="1550"/>
        <v>0</v>
      </c>
      <c r="CT196" s="741">
        <f t="shared" si="1551"/>
        <v>0</v>
      </c>
      <c r="CU196" s="743">
        <f t="shared" si="1552"/>
        <v>0</v>
      </c>
      <c r="CV196" s="744">
        <f t="shared" si="1553"/>
        <v>692262.69</v>
      </c>
      <c r="CW196" s="745">
        <v>12</v>
      </c>
      <c r="CX196" s="746">
        <f t="shared" si="1554"/>
        <v>8307152.2800000003</v>
      </c>
      <c r="CY196" s="747"/>
      <c r="CZ196" s="741"/>
      <c r="DA196" s="746">
        <f t="shared" si="1555"/>
        <v>8307152.2800000003</v>
      </c>
      <c r="DB196" s="746">
        <f t="shared" si="1556"/>
        <v>2508759.9900000002</v>
      </c>
      <c r="DC196" s="746">
        <f t="shared" si="1557"/>
        <v>10815912.27</v>
      </c>
      <c r="DD196" s="750"/>
      <c r="DE196" s="1044"/>
      <c r="DF196" s="768" t="s">
        <v>35</v>
      </c>
      <c r="DG196" s="737">
        <f t="shared" si="1558"/>
        <v>14.44</v>
      </c>
      <c r="DH196" s="737">
        <f t="shared" si="1559"/>
        <v>13132</v>
      </c>
      <c r="DI196" s="738">
        <f t="shared" si="1560"/>
        <v>13333</v>
      </c>
      <c r="DJ196" s="817">
        <f t="shared" si="1561"/>
        <v>192528.52</v>
      </c>
      <c r="DK196" s="740">
        <f t="shared" si="1562"/>
        <v>18.5</v>
      </c>
      <c r="DL196" s="741">
        <f t="shared" si="1563"/>
        <v>35617.78</v>
      </c>
      <c r="DM196" s="740">
        <f t="shared" si="1564"/>
        <v>0</v>
      </c>
      <c r="DN196" s="741">
        <f t="shared" si="1565"/>
        <v>0</v>
      </c>
      <c r="DO196" s="740">
        <f t="shared" si="1566"/>
        <v>0</v>
      </c>
      <c r="DP196" s="741"/>
      <c r="DQ196" s="740">
        <f t="shared" si="1567"/>
        <v>0</v>
      </c>
      <c r="DR196" s="741">
        <f t="shared" si="1568"/>
        <v>0</v>
      </c>
      <c r="DS196" s="740">
        <f t="shared" si="1569"/>
        <v>0</v>
      </c>
      <c r="DT196" s="741">
        <f t="shared" si="1570"/>
        <v>0</v>
      </c>
      <c r="DU196" s="740">
        <f t="shared" si="1571"/>
        <v>0</v>
      </c>
      <c r="DV196" s="741">
        <f t="shared" si="1572"/>
        <v>0</v>
      </c>
      <c r="DW196" s="740">
        <f t="shared" si="1573"/>
        <v>18.899999999999999</v>
      </c>
      <c r="DX196" s="741">
        <f t="shared" si="1574"/>
        <v>36387.89</v>
      </c>
      <c r="DY196" s="740">
        <f t="shared" si="1575"/>
        <v>0</v>
      </c>
      <c r="DZ196" s="741">
        <f t="shared" si="1576"/>
        <v>0</v>
      </c>
      <c r="EA196" s="740">
        <f t="shared" si="1577"/>
        <v>0</v>
      </c>
      <c r="EB196" s="741">
        <f t="shared" si="1578"/>
        <v>0</v>
      </c>
      <c r="EC196" s="740">
        <f t="shared" si="1579"/>
        <v>0</v>
      </c>
      <c r="ED196" s="741">
        <f t="shared" si="1580"/>
        <v>0</v>
      </c>
      <c r="EE196" s="743">
        <f t="shared" si="1581"/>
        <v>0</v>
      </c>
      <c r="EF196" s="744">
        <f t="shared" si="1582"/>
        <v>264534.19</v>
      </c>
      <c r="EG196" s="745">
        <v>12</v>
      </c>
      <c r="EH196" s="746">
        <f t="shared" si="1583"/>
        <v>3174410.28</v>
      </c>
      <c r="EI196" s="747"/>
      <c r="EJ196" s="741"/>
      <c r="EK196" s="746">
        <f t="shared" si="1584"/>
        <v>3174410.28</v>
      </c>
      <c r="EL196" s="746">
        <f t="shared" si="1585"/>
        <v>958671.9</v>
      </c>
      <c r="EM196" s="746">
        <f t="shared" si="1586"/>
        <v>4133082.18</v>
      </c>
      <c r="EO196" s="1044"/>
      <c r="EP196" s="770" t="s">
        <v>35</v>
      </c>
      <c r="EQ196" s="737">
        <f t="shared" si="1587"/>
        <v>9.5</v>
      </c>
      <c r="ER196" s="737">
        <f t="shared" si="1588"/>
        <v>13132</v>
      </c>
      <c r="ES196" s="738">
        <f t="shared" si="1589"/>
        <v>13333</v>
      </c>
      <c r="ET196" s="817">
        <f t="shared" si="1590"/>
        <v>126663.5</v>
      </c>
      <c r="EU196" s="740">
        <f t="shared" si="1591"/>
        <v>13.1</v>
      </c>
      <c r="EV196" s="741">
        <f t="shared" si="1592"/>
        <v>16592.919999999998</v>
      </c>
      <c r="EW196" s="740">
        <f t="shared" si="1593"/>
        <v>0</v>
      </c>
      <c r="EX196" s="741">
        <f t="shared" si="1594"/>
        <v>0</v>
      </c>
      <c r="EY196" s="740">
        <f t="shared" si="1595"/>
        <v>0</v>
      </c>
      <c r="EZ196" s="741"/>
      <c r="FA196" s="740">
        <f t="shared" si="1596"/>
        <v>0</v>
      </c>
      <c r="FB196" s="741">
        <f t="shared" si="1597"/>
        <v>0</v>
      </c>
      <c r="FC196" s="740">
        <f t="shared" si="1598"/>
        <v>0</v>
      </c>
      <c r="FD196" s="741">
        <f t="shared" si="1599"/>
        <v>0</v>
      </c>
      <c r="FE196" s="740">
        <f t="shared" si="1600"/>
        <v>0</v>
      </c>
      <c r="FF196" s="741">
        <f t="shared" si="1601"/>
        <v>0</v>
      </c>
      <c r="FG196" s="740">
        <f t="shared" si="1602"/>
        <v>10.5</v>
      </c>
      <c r="FH196" s="741">
        <f t="shared" si="1603"/>
        <v>13299.67</v>
      </c>
      <c r="FI196" s="740">
        <f t="shared" si="1604"/>
        <v>1.1000000000000001</v>
      </c>
      <c r="FJ196" s="741">
        <f t="shared" si="1605"/>
        <v>1393.3</v>
      </c>
      <c r="FK196" s="740">
        <f t="shared" si="1606"/>
        <v>0</v>
      </c>
      <c r="FL196" s="741">
        <f t="shared" si="1607"/>
        <v>0</v>
      </c>
      <c r="FM196" s="740">
        <f t="shared" si="1608"/>
        <v>0</v>
      </c>
      <c r="FN196" s="741">
        <f t="shared" si="1609"/>
        <v>0</v>
      </c>
      <c r="FO196" s="743">
        <f t="shared" si="1610"/>
        <v>0</v>
      </c>
      <c r="FP196" s="744">
        <f t="shared" si="1611"/>
        <v>157949.39000000001</v>
      </c>
      <c r="FQ196" s="745">
        <v>12</v>
      </c>
      <c r="FR196" s="746">
        <f t="shared" si="1612"/>
        <v>1895392.68</v>
      </c>
      <c r="FS196" s="747"/>
      <c r="FT196" s="741"/>
      <c r="FU196" s="746">
        <f t="shared" si="1613"/>
        <v>1895392.68</v>
      </c>
      <c r="FV196" s="746">
        <f t="shared" si="1614"/>
        <v>572408.59</v>
      </c>
      <c r="FW196" s="746">
        <f t="shared" si="1615"/>
        <v>2467801.27</v>
      </c>
      <c r="FY196" s="1044"/>
      <c r="FZ196" s="770" t="s">
        <v>35</v>
      </c>
      <c r="GA196" s="737">
        <f t="shared" si="1616"/>
        <v>174.95</v>
      </c>
      <c r="GB196" s="737">
        <f t="shared" si="1617"/>
        <v>13132</v>
      </c>
      <c r="GC196" s="738">
        <f t="shared" si="1618"/>
        <v>13333</v>
      </c>
      <c r="GD196" s="743">
        <f t="shared" si="1619"/>
        <v>2332608.35</v>
      </c>
      <c r="GE196" s="743"/>
      <c r="GF196" s="737">
        <f t="shared" si="1620"/>
        <v>444167.83</v>
      </c>
      <c r="GG196" s="743"/>
      <c r="GH196" s="737">
        <f t="shared" si="1621"/>
        <v>0</v>
      </c>
      <c r="GI196" s="743"/>
      <c r="GJ196" s="737">
        <f t="shared" si="1622"/>
        <v>0</v>
      </c>
      <c r="GK196" s="743"/>
      <c r="GL196" s="737">
        <f t="shared" si="1623"/>
        <v>0</v>
      </c>
      <c r="GM196" s="743"/>
      <c r="GN196" s="737">
        <f t="shared" si="1624"/>
        <v>0</v>
      </c>
      <c r="GO196" s="743"/>
      <c r="GP196" s="737">
        <f t="shared" si="1625"/>
        <v>0</v>
      </c>
      <c r="GQ196" s="743"/>
      <c r="GR196" s="737">
        <f t="shared" si="1626"/>
        <v>408037</v>
      </c>
      <c r="GS196" s="743"/>
      <c r="GT196" s="737">
        <f t="shared" si="1627"/>
        <v>13935.13</v>
      </c>
      <c r="GU196" s="743"/>
      <c r="GV196" s="737">
        <f t="shared" si="1628"/>
        <v>0</v>
      </c>
      <c r="GW196" s="743"/>
      <c r="GX196" s="737">
        <f t="shared" si="1629"/>
        <v>0</v>
      </c>
      <c r="GY196" s="743">
        <f t="shared" si="1629"/>
        <v>0</v>
      </c>
      <c r="GZ196" s="744">
        <f t="shared" si="1630"/>
        <v>3198748.31</v>
      </c>
      <c r="HA196" s="745">
        <v>12</v>
      </c>
      <c r="HB196" s="746">
        <f t="shared" si="1631"/>
        <v>38384979.719999999</v>
      </c>
      <c r="HC196" s="737">
        <f t="shared" si="1632"/>
        <v>0</v>
      </c>
      <c r="HD196" s="737">
        <f t="shared" si="1632"/>
        <v>0</v>
      </c>
      <c r="HE196" s="746">
        <f t="shared" si="1633"/>
        <v>38384979.719999999</v>
      </c>
      <c r="HF196" s="746">
        <f t="shared" si="1634"/>
        <v>11592263.880000001</v>
      </c>
      <c r="HG196" s="746">
        <f t="shared" si="1635"/>
        <v>49977243.600000001</v>
      </c>
    </row>
    <row r="197" spans="1:215" x14ac:dyDescent="0.25">
      <c r="A197" s="1044"/>
      <c r="B197" s="764" t="s">
        <v>34</v>
      </c>
      <c r="C197" s="737">
        <f t="shared" si="1472"/>
        <v>1</v>
      </c>
      <c r="D197" s="737">
        <f t="shared" si="1473"/>
        <v>13132</v>
      </c>
      <c r="E197" s="738">
        <f t="shared" si="1474"/>
        <v>13333</v>
      </c>
      <c r="F197" s="817">
        <f t="shared" si="1475"/>
        <v>13333</v>
      </c>
      <c r="G197" s="740">
        <f t="shared" si="1476"/>
        <v>10</v>
      </c>
      <c r="H197" s="741">
        <f t="shared" si="1477"/>
        <v>1333.3</v>
      </c>
      <c r="I197" s="740">
        <f t="shared" si="1476"/>
        <v>0</v>
      </c>
      <c r="J197" s="741">
        <f t="shared" si="1478"/>
        <v>0</v>
      </c>
      <c r="K197" s="740">
        <f t="shared" si="1479"/>
        <v>0</v>
      </c>
      <c r="L197" s="741"/>
      <c r="M197" s="740">
        <f t="shared" si="1480"/>
        <v>0</v>
      </c>
      <c r="N197" s="741">
        <f t="shared" si="1481"/>
        <v>0</v>
      </c>
      <c r="O197" s="740">
        <f t="shared" si="1482"/>
        <v>0</v>
      </c>
      <c r="P197" s="741">
        <f t="shared" si="1483"/>
        <v>0</v>
      </c>
      <c r="Q197" s="740">
        <f t="shared" si="1484"/>
        <v>0</v>
      </c>
      <c r="R197" s="741">
        <f t="shared" si="1485"/>
        <v>0</v>
      </c>
      <c r="S197" s="740">
        <f t="shared" si="1486"/>
        <v>20</v>
      </c>
      <c r="T197" s="741">
        <f t="shared" si="1487"/>
        <v>2666.6</v>
      </c>
      <c r="U197" s="740">
        <f t="shared" si="1488"/>
        <v>0</v>
      </c>
      <c r="V197" s="741">
        <f t="shared" si="1489"/>
        <v>0</v>
      </c>
      <c r="W197" s="740">
        <f t="shared" si="1490"/>
        <v>0</v>
      </c>
      <c r="X197" s="741">
        <f t="shared" si="1491"/>
        <v>0</v>
      </c>
      <c r="Y197" s="740">
        <f t="shared" si="1492"/>
        <v>0</v>
      </c>
      <c r="Z197" s="741">
        <f t="shared" si="1493"/>
        <v>0</v>
      </c>
      <c r="AA197" s="743">
        <f t="shared" si="1494"/>
        <v>0</v>
      </c>
      <c r="AB197" s="744">
        <f t="shared" si="1495"/>
        <v>17332.900000000001</v>
      </c>
      <c r="AC197" s="745">
        <v>12</v>
      </c>
      <c r="AD197" s="746">
        <f t="shared" si="1496"/>
        <v>207994.8</v>
      </c>
      <c r="AE197" s="747"/>
      <c r="AF197" s="741"/>
      <c r="AG197" s="746">
        <f t="shared" si="1497"/>
        <v>207994.8</v>
      </c>
      <c r="AH197" s="746">
        <f t="shared" si="1498"/>
        <v>62814.43</v>
      </c>
      <c r="AI197" s="746">
        <f t="shared" si="1499"/>
        <v>270809.23</v>
      </c>
      <c r="AK197" s="1044"/>
      <c r="AL197" s="765" t="s">
        <v>34</v>
      </c>
      <c r="AM197" s="737">
        <f t="shared" si="1500"/>
        <v>1</v>
      </c>
      <c r="AN197" s="737">
        <f t="shared" si="1501"/>
        <v>13132</v>
      </c>
      <c r="AO197" s="738">
        <f t="shared" si="1502"/>
        <v>13333</v>
      </c>
      <c r="AP197" s="817">
        <f t="shared" si="1503"/>
        <v>13333</v>
      </c>
      <c r="AQ197" s="740">
        <f t="shared" si="1504"/>
        <v>25</v>
      </c>
      <c r="AR197" s="741">
        <f t="shared" si="1505"/>
        <v>3333.25</v>
      </c>
      <c r="AS197" s="740">
        <f t="shared" si="1506"/>
        <v>0</v>
      </c>
      <c r="AT197" s="741">
        <f t="shared" si="1507"/>
        <v>0</v>
      </c>
      <c r="AU197" s="740">
        <f t="shared" si="1508"/>
        <v>0</v>
      </c>
      <c r="AV197" s="741"/>
      <c r="AW197" s="740">
        <f t="shared" si="1509"/>
        <v>0</v>
      </c>
      <c r="AX197" s="741">
        <f t="shared" si="1510"/>
        <v>0</v>
      </c>
      <c r="AY197" s="740">
        <f t="shared" si="1511"/>
        <v>0</v>
      </c>
      <c r="AZ197" s="741">
        <f t="shared" si="1512"/>
        <v>0</v>
      </c>
      <c r="BA197" s="740">
        <f t="shared" si="1513"/>
        <v>0</v>
      </c>
      <c r="BB197" s="741">
        <f t="shared" si="1514"/>
        <v>0</v>
      </c>
      <c r="BC197" s="740">
        <f t="shared" si="1515"/>
        <v>20</v>
      </c>
      <c r="BD197" s="741">
        <f t="shared" si="1516"/>
        <v>2666.6</v>
      </c>
      <c r="BE197" s="740">
        <f t="shared" si="1517"/>
        <v>0</v>
      </c>
      <c r="BF197" s="741">
        <f t="shared" si="1518"/>
        <v>0</v>
      </c>
      <c r="BG197" s="740">
        <f t="shared" si="1519"/>
        <v>0</v>
      </c>
      <c r="BH197" s="741">
        <f t="shared" si="1520"/>
        <v>0</v>
      </c>
      <c r="BI197" s="740">
        <f t="shared" si="1521"/>
        <v>0</v>
      </c>
      <c r="BJ197" s="741">
        <f t="shared" si="1522"/>
        <v>0</v>
      </c>
      <c r="BK197" s="743">
        <f t="shared" si="1523"/>
        <v>0</v>
      </c>
      <c r="BL197" s="744">
        <f t="shared" si="1524"/>
        <v>19332.849999999999</v>
      </c>
      <c r="BM197" s="745">
        <v>12</v>
      </c>
      <c r="BN197" s="746">
        <f t="shared" si="1525"/>
        <v>231994.2</v>
      </c>
      <c r="BO197" s="747"/>
      <c r="BP197" s="741"/>
      <c r="BQ197" s="746">
        <f t="shared" si="1526"/>
        <v>231994.2</v>
      </c>
      <c r="BR197" s="746">
        <f t="shared" si="1527"/>
        <v>70062.25</v>
      </c>
      <c r="BS197" s="746">
        <f t="shared" si="1528"/>
        <v>302056.45</v>
      </c>
      <c r="BU197" s="1044"/>
      <c r="BV197" s="766" t="s">
        <v>34</v>
      </c>
      <c r="BW197" s="737">
        <f t="shared" si="1529"/>
        <v>1</v>
      </c>
      <c r="BX197" s="737">
        <f t="shared" si="1530"/>
        <v>13132</v>
      </c>
      <c r="BY197" s="738">
        <f t="shared" si="1531"/>
        <v>13333</v>
      </c>
      <c r="BZ197" s="817">
        <f t="shared" si="1532"/>
        <v>13333</v>
      </c>
      <c r="CA197" s="740">
        <f t="shared" si="1533"/>
        <v>10</v>
      </c>
      <c r="CB197" s="741">
        <f t="shared" si="1534"/>
        <v>1333.3</v>
      </c>
      <c r="CC197" s="740">
        <f t="shared" si="1535"/>
        <v>0</v>
      </c>
      <c r="CD197" s="741">
        <f t="shared" si="1536"/>
        <v>0</v>
      </c>
      <c r="CE197" s="740">
        <f t="shared" si="1537"/>
        <v>0</v>
      </c>
      <c r="CF197" s="741"/>
      <c r="CG197" s="740">
        <f t="shared" si="1538"/>
        <v>0</v>
      </c>
      <c r="CH197" s="741">
        <f t="shared" si="1539"/>
        <v>0</v>
      </c>
      <c r="CI197" s="740">
        <f t="shared" si="1540"/>
        <v>0</v>
      </c>
      <c r="CJ197" s="741">
        <f t="shared" si="1541"/>
        <v>0</v>
      </c>
      <c r="CK197" s="740">
        <f t="shared" si="1542"/>
        <v>0</v>
      </c>
      <c r="CL197" s="741">
        <f t="shared" si="1543"/>
        <v>0</v>
      </c>
      <c r="CM197" s="740">
        <f t="shared" si="1544"/>
        <v>20</v>
      </c>
      <c r="CN197" s="741">
        <f t="shared" si="1545"/>
        <v>2666.6</v>
      </c>
      <c r="CO197" s="740">
        <f t="shared" si="1546"/>
        <v>5</v>
      </c>
      <c r="CP197" s="741">
        <f t="shared" si="1547"/>
        <v>666.65</v>
      </c>
      <c r="CQ197" s="740">
        <f t="shared" si="1548"/>
        <v>0</v>
      </c>
      <c r="CR197" s="741">
        <f t="shared" si="1549"/>
        <v>0</v>
      </c>
      <c r="CS197" s="740">
        <f t="shared" si="1550"/>
        <v>0</v>
      </c>
      <c r="CT197" s="741">
        <f t="shared" si="1551"/>
        <v>0</v>
      </c>
      <c r="CU197" s="743">
        <f t="shared" si="1552"/>
        <v>0</v>
      </c>
      <c r="CV197" s="744">
        <f t="shared" si="1553"/>
        <v>17999.55</v>
      </c>
      <c r="CW197" s="745">
        <v>12</v>
      </c>
      <c r="CX197" s="746">
        <f t="shared" si="1554"/>
        <v>215994.6</v>
      </c>
      <c r="CY197" s="747"/>
      <c r="CZ197" s="741"/>
      <c r="DA197" s="746">
        <f t="shared" si="1555"/>
        <v>215994.6</v>
      </c>
      <c r="DB197" s="746">
        <f t="shared" si="1556"/>
        <v>65230.37</v>
      </c>
      <c r="DC197" s="746">
        <f t="shared" si="1557"/>
        <v>281224.96999999997</v>
      </c>
      <c r="DD197" s="750"/>
      <c r="DE197" s="1044"/>
      <c r="DF197" s="766" t="s">
        <v>34</v>
      </c>
      <c r="DG197" s="737">
        <f t="shared" si="1558"/>
        <v>0</v>
      </c>
      <c r="DH197" s="737">
        <f t="shared" si="1559"/>
        <v>13132</v>
      </c>
      <c r="DI197" s="738">
        <f t="shared" si="1560"/>
        <v>13333</v>
      </c>
      <c r="DJ197" s="817">
        <f t="shared" si="1561"/>
        <v>0</v>
      </c>
      <c r="DK197" s="740">
        <f t="shared" si="1562"/>
        <v>0</v>
      </c>
      <c r="DL197" s="741">
        <f t="shared" si="1563"/>
        <v>0</v>
      </c>
      <c r="DM197" s="740">
        <f t="shared" si="1564"/>
        <v>0</v>
      </c>
      <c r="DN197" s="741">
        <f t="shared" si="1565"/>
        <v>0</v>
      </c>
      <c r="DO197" s="740">
        <f t="shared" si="1566"/>
        <v>0</v>
      </c>
      <c r="DP197" s="741"/>
      <c r="DQ197" s="740">
        <f t="shared" si="1567"/>
        <v>0</v>
      </c>
      <c r="DR197" s="741">
        <f t="shared" si="1568"/>
        <v>0</v>
      </c>
      <c r="DS197" s="740">
        <f t="shared" si="1569"/>
        <v>0</v>
      </c>
      <c r="DT197" s="741">
        <f t="shared" si="1570"/>
        <v>0</v>
      </c>
      <c r="DU197" s="740">
        <f t="shared" si="1571"/>
        <v>0</v>
      </c>
      <c r="DV197" s="741">
        <f t="shared" si="1572"/>
        <v>0</v>
      </c>
      <c r="DW197" s="740">
        <f t="shared" si="1573"/>
        <v>0</v>
      </c>
      <c r="DX197" s="741">
        <f t="shared" si="1574"/>
        <v>0</v>
      </c>
      <c r="DY197" s="740">
        <f t="shared" si="1575"/>
        <v>0</v>
      </c>
      <c r="DZ197" s="741">
        <f t="shared" si="1576"/>
        <v>0</v>
      </c>
      <c r="EA197" s="740">
        <f t="shared" si="1577"/>
        <v>0</v>
      </c>
      <c r="EB197" s="741">
        <f t="shared" si="1578"/>
        <v>0</v>
      </c>
      <c r="EC197" s="740">
        <f t="shared" si="1579"/>
        <v>0</v>
      </c>
      <c r="ED197" s="741">
        <f t="shared" si="1580"/>
        <v>0</v>
      </c>
      <c r="EE197" s="743">
        <f t="shared" si="1581"/>
        <v>0</v>
      </c>
      <c r="EF197" s="744">
        <f t="shared" si="1582"/>
        <v>0</v>
      </c>
      <c r="EG197" s="745">
        <v>12</v>
      </c>
      <c r="EH197" s="746">
        <f t="shared" si="1583"/>
        <v>0</v>
      </c>
      <c r="EI197" s="747"/>
      <c r="EJ197" s="741"/>
      <c r="EK197" s="746">
        <f t="shared" si="1584"/>
        <v>0</v>
      </c>
      <c r="EL197" s="746">
        <f t="shared" si="1585"/>
        <v>0</v>
      </c>
      <c r="EM197" s="746">
        <f t="shared" si="1586"/>
        <v>0</v>
      </c>
      <c r="EO197" s="1044"/>
      <c r="EP197" s="766" t="s">
        <v>34</v>
      </c>
      <c r="EQ197" s="737">
        <f t="shared" si="1587"/>
        <v>0</v>
      </c>
      <c r="ER197" s="737">
        <f t="shared" si="1588"/>
        <v>13132</v>
      </c>
      <c r="ES197" s="738">
        <f t="shared" si="1589"/>
        <v>13333</v>
      </c>
      <c r="ET197" s="817">
        <f t="shared" si="1590"/>
        <v>0</v>
      </c>
      <c r="EU197" s="740">
        <f t="shared" si="1591"/>
        <v>0</v>
      </c>
      <c r="EV197" s="741">
        <f t="shared" si="1592"/>
        <v>0</v>
      </c>
      <c r="EW197" s="740">
        <f t="shared" si="1593"/>
        <v>0</v>
      </c>
      <c r="EX197" s="741">
        <f t="shared" si="1594"/>
        <v>0</v>
      </c>
      <c r="EY197" s="740">
        <f t="shared" si="1595"/>
        <v>0</v>
      </c>
      <c r="EZ197" s="741"/>
      <c r="FA197" s="740">
        <f t="shared" si="1596"/>
        <v>0</v>
      </c>
      <c r="FB197" s="741">
        <f t="shared" si="1597"/>
        <v>0</v>
      </c>
      <c r="FC197" s="740">
        <f t="shared" si="1598"/>
        <v>0</v>
      </c>
      <c r="FD197" s="741">
        <f t="shared" si="1599"/>
        <v>0</v>
      </c>
      <c r="FE197" s="740">
        <f t="shared" si="1600"/>
        <v>0</v>
      </c>
      <c r="FF197" s="741">
        <f t="shared" si="1601"/>
        <v>0</v>
      </c>
      <c r="FG197" s="740">
        <f t="shared" si="1602"/>
        <v>0</v>
      </c>
      <c r="FH197" s="741">
        <f t="shared" si="1603"/>
        <v>0</v>
      </c>
      <c r="FI197" s="740">
        <f t="shared" si="1604"/>
        <v>0</v>
      </c>
      <c r="FJ197" s="741">
        <f t="shared" si="1605"/>
        <v>0</v>
      </c>
      <c r="FK197" s="740">
        <f t="shared" si="1606"/>
        <v>0</v>
      </c>
      <c r="FL197" s="741">
        <f t="shared" si="1607"/>
        <v>0</v>
      </c>
      <c r="FM197" s="740">
        <f t="shared" si="1608"/>
        <v>0</v>
      </c>
      <c r="FN197" s="741">
        <f t="shared" si="1609"/>
        <v>0</v>
      </c>
      <c r="FO197" s="743">
        <f t="shared" si="1610"/>
        <v>0</v>
      </c>
      <c r="FP197" s="744">
        <f t="shared" si="1611"/>
        <v>0</v>
      </c>
      <c r="FQ197" s="745">
        <v>12</v>
      </c>
      <c r="FR197" s="746">
        <f t="shared" si="1612"/>
        <v>0</v>
      </c>
      <c r="FS197" s="747"/>
      <c r="FT197" s="741"/>
      <c r="FU197" s="746">
        <f t="shared" si="1613"/>
        <v>0</v>
      </c>
      <c r="FV197" s="746">
        <f t="shared" si="1614"/>
        <v>0</v>
      </c>
      <c r="FW197" s="746">
        <f t="shared" si="1615"/>
        <v>0</v>
      </c>
      <c r="FY197" s="1044"/>
      <c r="FZ197" s="766" t="s">
        <v>34</v>
      </c>
      <c r="GA197" s="737">
        <f t="shared" si="1616"/>
        <v>3</v>
      </c>
      <c r="GB197" s="737">
        <f t="shared" si="1617"/>
        <v>13132</v>
      </c>
      <c r="GC197" s="738">
        <f t="shared" si="1618"/>
        <v>13333</v>
      </c>
      <c r="GD197" s="743">
        <f t="shared" si="1619"/>
        <v>39999</v>
      </c>
      <c r="GE197" s="743"/>
      <c r="GF197" s="737">
        <f t="shared" si="1620"/>
        <v>5999.85</v>
      </c>
      <c r="GG197" s="743"/>
      <c r="GH197" s="737">
        <f t="shared" si="1621"/>
        <v>0</v>
      </c>
      <c r="GI197" s="743"/>
      <c r="GJ197" s="737">
        <f t="shared" si="1622"/>
        <v>0</v>
      </c>
      <c r="GK197" s="743"/>
      <c r="GL197" s="737">
        <f t="shared" si="1623"/>
        <v>0</v>
      </c>
      <c r="GM197" s="743"/>
      <c r="GN197" s="737">
        <f t="shared" si="1624"/>
        <v>0</v>
      </c>
      <c r="GO197" s="743"/>
      <c r="GP197" s="737">
        <f t="shared" si="1625"/>
        <v>0</v>
      </c>
      <c r="GQ197" s="743"/>
      <c r="GR197" s="737">
        <f t="shared" si="1626"/>
        <v>7999.8</v>
      </c>
      <c r="GS197" s="743"/>
      <c r="GT197" s="737">
        <f t="shared" si="1627"/>
        <v>666.65</v>
      </c>
      <c r="GU197" s="743"/>
      <c r="GV197" s="737">
        <f t="shared" si="1628"/>
        <v>0</v>
      </c>
      <c r="GW197" s="743"/>
      <c r="GX197" s="737">
        <f t="shared" si="1629"/>
        <v>0</v>
      </c>
      <c r="GY197" s="743">
        <f t="shared" si="1629"/>
        <v>0</v>
      </c>
      <c r="GZ197" s="744">
        <f t="shared" si="1630"/>
        <v>54665.3</v>
      </c>
      <c r="HA197" s="745">
        <v>12</v>
      </c>
      <c r="HB197" s="746">
        <f t="shared" si="1631"/>
        <v>655983.6</v>
      </c>
      <c r="HC197" s="737">
        <f t="shared" si="1632"/>
        <v>0</v>
      </c>
      <c r="HD197" s="737">
        <f t="shared" si="1632"/>
        <v>0</v>
      </c>
      <c r="HE197" s="746">
        <f t="shared" si="1633"/>
        <v>655983.6</v>
      </c>
      <c r="HF197" s="746">
        <f t="shared" si="1634"/>
        <v>198107.05</v>
      </c>
      <c r="HG197" s="746">
        <f t="shared" si="1635"/>
        <v>854090.65</v>
      </c>
    </row>
    <row r="198" spans="1:215" x14ac:dyDescent="0.25">
      <c r="A198" s="1044"/>
      <c r="B198" s="764" t="s">
        <v>36</v>
      </c>
      <c r="C198" s="737">
        <f t="shared" si="1472"/>
        <v>4</v>
      </c>
      <c r="D198" s="737">
        <f t="shared" si="1473"/>
        <v>13772</v>
      </c>
      <c r="E198" s="738">
        <f t="shared" si="1474"/>
        <v>13983</v>
      </c>
      <c r="F198" s="817">
        <f t="shared" si="1475"/>
        <v>55932</v>
      </c>
      <c r="G198" s="740">
        <f t="shared" si="1476"/>
        <v>12.5</v>
      </c>
      <c r="H198" s="741">
        <f t="shared" si="1477"/>
        <v>6991.5</v>
      </c>
      <c r="I198" s="740">
        <f t="shared" si="1476"/>
        <v>0</v>
      </c>
      <c r="J198" s="741">
        <f t="shared" si="1478"/>
        <v>0</v>
      </c>
      <c r="K198" s="740">
        <f t="shared" si="1479"/>
        <v>1.8</v>
      </c>
      <c r="L198" s="741"/>
      <c r="M198" s="740">
        <f t="shared" si="1480"/>
        <v>0</v>
      </c>
      <c r="N198" s="741">
        <f t="shared" si="1481"/>
        <v>0</v>
      </c>
      <c r="O198" s="740">
        <f t="shared" si="1482"/>
        <v>0</v>
      </c>
      <c r="P198" s="741">
        <f t="shared" si="1483"/>
        <v>0</v>
      </c>
      <c r="Q198" s="740">
        <f t="shared" si="1484"/>
        <v>0</v>
      </c>
      <c r="R198" s="741">
        <f t="shared" si="1485"/>
        <v>0</v>
      </c>
      <c r="S198" s="740">
        <f t="shared" si="1486"/>
        <v>20</v>
      </c>
      <c r="T198" s="741">
        <f t="shared" si="1487"/>
        <v>11186.4</v>
      </c>
      <c r="U198" s="740">
        <f t="shared" si="1488"/>
        <v>0</v>
      </c>
      <c r="V198" s="741">
        <f t="shared" si="1489"/>
        <v>0</v>
      </c>
      <c r="W198" s="740">
        <f t="shared" si="1490"/>
        <v>0</v>
      </c>
      <c r="X198" s="741">
        <f t="shared" si="1491"/>
        <v>0</v>
      </c>
      <c r="Y198" s="740">
        <f t="shared" si="1492"/>
        <v>0</v>
      </c>
      <c r="Z198" s="741">
        <f t="shared" si="1493"/>
        <v>0</v>
      </c>
      <c r="AA198" s="743">
        <f t="shared" si="1494"/>
        <v>0</v>
      </c>
      <c r="AB198" s="744">
        <f t="shared" si="1495"/>
        <v>74109.899999999994</v>
      </c>
      <c r="AC198" s="745">
        <v>12</v>
      </c>
      <c r="AD198" s="746">
        <f t="shared" si="1496"/>
        <v>889318.8</v>
      </c>
      <c r="AE198" s="747"/>
      <c r="AF198" s="741"/>
      <c r="AG198" s="746">
        <f t="shared" si="1497"/>
        <v>889318.8</v>
      </c>
      <c r="AH198" s="746">
        <f t="shared" si="1498"/>
        <v>268574.28000000003</v>
      </c>
      <c r="AI198" s="746">
        <f t="shared" si="1499"/>
        <v>1157893.08</v>
      </c>
      <c r="AK198" s="1044"/>
      <c r="AL198" s="765" t="s">
        <v>36</v>
      </c>
      <c r="AM198" s="737">
        <f t="shared" si="1500"/>
        <v>4</v>
      </c>
      <c r="AN198" s="737">
        <f t="shared" si="1501"/>
        <v>13772</v>
      </c>
      <c r="AO198" s="738">
        <f t="shared" si="1502"/>
        <v>13983</v>
      </c>
      <c r="AP198" s="817">
        <f t="shared" si="1503"/>
        <v>55932</v>
      </c>
      <c r="AQ198" s="740">
        <f t="shared" si="1504"/>
        <v>21.3</v>
      </c>
      <c r="AR198" s="741">
        <f t="shared" si="1505"/>
        <v>11913.52</v>
      </c>
      <c r="AS198" s="740">
        <f t="shared" si="1506"/>
        <v>0</v>
      </c>
      <c r="AT198" s="741">
        <f t="shared" si="1507"/>
        <v>0</v>
      </c>
      <c r="AU198" s="740">
        <f t="shared" si="1508"/>
        <v>0</v>
      </c>
      <c r="AV198" s="741"/>
      <c r="AW198" s="740">
        <f t="shared" si="1509"/>
        <v>0</v>
      </c>
      <c r="AX198" s="741">
        <f t="shared" si="1510"/>
        <v>0</v>
      </c>
      <c r="AY198" s="740">
        <f t="shared" si="1511"/>
        <v>0</v>
      </c>
      <c r="AZ198" s="741">
        <f t="shared" si="1512"/>
        <v>0</v>
      </c>
      <c r="BA198" s="740">
        <f t="shared" si="1513"/>
        <v>0</v>
      </c>
      <c r="BB198" s="741">
        <f t="shared" si="1514"/>
        <v>0</v>
      </c>
      <c r="BC198" s="740">
        <f t="shared" si="1515"/>
        <v>12.5</v>
      </c>
      <c r="BD198" s="741">
        <f t="shared" si="1516"/>
        <v>6991.5</v>
      </c>
      <c r="BE198" s="740">
        <f t="shared" si="1517"/>
        <v>0</v>
      </c>
      <c r="BF198" s="741">
        <f t="shared" si="1518"/>
        <v>0</v>
      </c>
      <c r="BG198" s="740">
        <f t="shared" si="1519"/>
        <v>0</v>
      </c>
      <c r="BH198" s="741">
        <f t="shared" si="1520"/>
        <v>0</v>
      </c>
      <c r="BI198" s="740">
        <f t="shared" si="1521"/>
        <v>0</v>
      </c>
      <c r="BJ198" s="741">
        <f t="shared" si="1522"/>
        <v>0</v>
      </c>
      <c r="BK198" s="743">
        <f t="shared" si="1523"/>
        <v>0</v>
      </c>
      <c r="BL198" s="744">
        <f t="shared" si="1524"/>
        <v>74837.02</v>
      </c>
      <c r="BM198" s="745">
        <v>12</v>
      </c>
      <c r="BN198" s="746">
        <f t="shared" si="1525"/>
        <v>898044.24</v>
      </c>
      <c r="BO198" s="747"/>
      <c r="BP198" s="741"/>
      <c r="BQ198" s="746">
        <f t="shared" si="1526"/>
        <v>898044.24</v>
      </c>
      <c r="BR198" s="746">
        <f t="shared" si="1527"/>
        <v>271209.36</v>
      </c>
      <c r="BS198" s="746">
        <f t="shared" si="1528"/>
        <v>1169253.6000000001</v>
      </c>
      <c r="BU198" s="1044"/>
      <c r="BV198" s="766" t="s">
        <v>36</v>
      </c>
      <c r="BW198" s="737">
        <f t="shared" si="1529"/>
        <v>3.5</v>
      </c>
      <c r="BX198" s="737">
        <f t="shared" si="1530"/>
        <v>13772</v>
      </c>
      <c r="BY198" s="738">
        <f t="shared" si="1531"/>
        <v>13983</v>
      </c>
      <c r="BZ198" s="817">
        <f t="shared" si="1532"/>
        <v>48940.5</v>
      </c>
      <c r="CA198" s="740">
        <f t="shared" si="1533"/>
        <v>7.1</v>
      </c>
      <c r="CB198" s="741">
        <f t="shared" si="1534"/>
        <v>3474.78</v>
      </c>
      <c r="CC198" s="740">
        <f t="shared" si="1535"/>
        <v>0</v>
      </c>
      <c r="CD198" s="741">
        <f t="shared" si="1536"/>
        <v>0</v>
      </c>
      <c r="CE198" s="740">
        <f t="shared" si="1537"/>
        <v>0</v>
      </c>
      <c r="CF198" s="741"/>
      <c r="CG198" s="740">
        <f t="shared" si="1538"/>
        <v>14.3</v>
      </c>
      <c r="CH198" s="741">
        <f t="shared" si="1539"/>
        <v>6998.49</v>
      </c>
      <c r="CI198" s="740">
        <f t="shared" si="1540"/>
        <v>0</v>
      </c>
      <c r="CJ198" s="741">
        <f t="shared" si="1541"/>
        <v>0</v>
      </c>
      <c r="CK198" s="740">
        <f t="shared" si="1542"/>
        <v>0</v>
      </c>
      <c r="CL198" s="741">
        <f t="shared" si="1543"/>
        <v>0</v>
      </c>
      <c r="CM198" s="740">
        <f t="shared" si="1544"/>
        <v>10</v>
      </c>
      <c r="CN198" s="741">
        <f t="shared" si="1545"/>
        <v>4894.05</v>
      </c>
      <c r="CO198" s="740">
        <f t="shared" si="1546"/>
        <v>0</v>
      </c>
      <c r="CP198" s="741">
        <f t="shared" si="1547"/>
        <v>0</v>
      </c>
      <c r="CQ198" s="740">
        <f t="shared" si="1548"/>
        <v>0</v>
      </c>
      <c r="CR198" s="741">
        <f t="shared" si="1549"/>
        <v>0</v>
      </c>
      <c r="CS198" s="740">
        <f t="shared" si="1550"/>
        <v>0</v>
      </c>
      <c r="CT198" s="741">
        <f t="shared" si="1551"/>
        <v>0</v>
      </c>
      <c r="CU198" s="743">
        <f t="shared" si="1552"/>
        <v>0</v>
      </c>
      <c r="CV198" s="744">
        <f t="shared" si="1553"/>
        <v>64307.82</v>
      </c>
      <c r="CW198" s="745">
        <v>12</v>
      </c>
      <c r="CX198" s="746">
        <f t="shared" si="1554"/>
        <v>771693.84</v>
      </c>
      <c r="CY198" s="747"/>
      <c r="CZ198" s="741"/>
      <c r="DA198" s="746">
        <f t="shared" si="1555"/>
        <v>771693.84</v>
      </c>
      <c r="DB198" s="746">
        <f t="shared" si="1556"/>
        <v>233051.54</v>
      </c>
      <c r="DC198" s="746">
        <f t="shared" si="1557"/>
        <v>1004745.38</v>
      </c>
      <c r="DD198" s="750"/>
      <c r="DE198" s="1044"/>
      <c r="DF198" s="768" t="s">
        <v>36</v>
      </c>
      <c r="DG198" s="737">
        <f t="shared" si="1558"/>
        <v>1</v>
      </c>
      <c r="DH198" s="737">
        <f t="shared" si="1559"/>
        <v>13772</v>
      </c>
      <c r="DI198" s="738">
        <f t="shared" si="1560"/>
        <v>13983</v>
      </c>
      <c r="DJ198" s="817">
        <f t="shared" si="1561"/>
        <v>13983</v>
      </c>
      <c r="DK198" s="740">
        <f t="shared" si="1562"/>
        <v>12.5</v>
      </c>
      <c r="DL198" s="741">
        <f t="shared" si="1563"/>
        <v>1747.88</v>
      </c>
      <c r="DM198" s="740">
        <f t="shared" si="1564"/>
        <v>0</v>
      </c>
      <c r="DN198" s="741">
        <f t="shared" si="1565"/>
        <v>0</v>
      </c>
      <c r="DO198" s="740">
        <f t="shared" si="1566"/>
        <v>0</v>
      </c>
      <c r="DP198" s="741"/>
      <c r="DQ198" s="740">
        <f t="shared" si="1567"/>
        <v>0</v>
      </c>
      <c r="DR198" s="741">
        <f t="shared" si="1568"/>
        <v>0</v>
      </c>
      <c r="DS198" s="740">
        <f t="shared" si="1569"/>
        <v>0</v>
      </c>
      <c r="DT198" s="741">
        <f t="shared" si="1570"/>
        <v>0</v>
      </c>
      <c r="DU198" s="740">
        <f t="shared" si="1571"/>
        <v>0</v>
      </c>
      <c r="DV198" s="741">
        <f t="shared" si="1572"/>
        <v>0</v>
      </c>
      <c r="DW198" s="740">
        <f t="shared" si="1573"/>
        <v>22.5</v>
      </c>
      <c r="DX198" s="741">
        <f t="shared" si="1574"/>
        <v>3146.18</v>
      </c>
      <c r="DY198" s="740">
        <f t="shared" si="1575"/>
        <v>0</v>
      </c>
      <c r="DZ198" s="741">
        <f t="shared" si="1576"/>
        <v>0</v>
      </c>
      <c r="EA198" s="740">
        <f t="shared" si="1577"/>
        <v>0</v>
      </c>
      <c r="EB198" s="741">
        <f t="shared" si="1578"/>
        <v>0</v>
      </c>
      <c r="EC198" s="740">
        <f t="shared" si="1579"/>
        <v>0</v>
      </c>
      <c r="ED198" s="741">
        <f t="shared" si="1580"/>
        <v>0</v>
      </c>
      <c r="EE198" s="743">
        <f t="shared" si="1581"/>
        <v>0</v>
      </c>
      <c r="EF198" s="744">
        <f t="shared" si="1582"/>
        <v>18877.060000000001</v>
      </c>
      <c r="EG198" s="745">
        <v>12</v>
      </c>
      <c r="EH198" s="746">
        <f t="shared" si="1583"/>
        <v>226524.72</v>
      </c>
      <c r="EI198" s="747"/>
      <c r="EJ198" s="741"/>
      <c r="EK198" s="746">
        <f t="shared" si="1584"/>
        <v>226524.72</v>
      </c>
      <c r="EL198" s="746">
        <f t="shared" si="1585"/>
        <v>68410.47</v>
      </c>
      <c r="EM198" s="746">
        <f t="shared" si="1586"/>
        <v>294935.19</v>
      </c>
      <c r="EO198" s="1044"/>
      <c r="EP198" s="770" t="s">
        <v>36</v>
      </c>
      <c r="EQ198" s="737">
        <f t="shared" si="1587"/>
        <v>1</v>
      </c>
      <c r="ER198" s="737">
        <f t="shared" si="1588"/>
        <v>13772</v>
      </c>
      <c r="ES198" s="738">
        <f t="shared" si="1589"/>
        <v>13983</v>
      </c>
      <c r="ET198" s="817">
        <f t="shared" si="1590"/>
        <v>13983</v>
      </c>
      <c r="EU198" s="740">
        <f t="shared" si="1591"/>
        <v>25</v>
      </c>
      <c r="EV198" s="741">
        <f t="shared" si="1592"/>
        <v>3495.75</v>
      </c>
      <c r="EW198" s="740">
        <f t="shared" si="1593"/>
        <v>0</v>
      </c>
      <c r="EX198" s="741">
        <f t="shared" si="1594"/>
        <v>0</v>
      </c>
      <c r="EY198" s="740">
        <f t="shared" si="1595"/>
        <v>0</v>
      </c>
      <c r="EZ198" s="741"/>
      <c r="FA198" s="740">
        <f t="shared" si="1596"/>
        <v>0</v>
      </c>
      <c r="FB198" s="741">
        <f t="shared" si="1597"/>
        <v>0</v>
      </c>
      <c r="FC198" s="740">
        <f t="shared" si="1598"/>
        <v>0</v>
      </c>
      <c r="FD198" s="741">
        <f t="shared" si="1599"/>
        <v>0</v>
      </c>
      <c r="FE198" s="740">
        <f t="shared" si="1600"/>
        <v>0</v>
      </c>
      <c r="FF198" s="741">
        <f t="shared" si="1601"/>
        <v>0</v>
      </c>
      <c r="FG198" s="740">
        <f t="shared" si="1602"/>
        <v>20</v>
      </c>
      <c r="FH198" s="741">
        <f t="shared" si="1603"/>
        <v>2796.6</v>
      </c>
      <c r="FI198" s="740">
        <f t="shared" si="1604"/>
        <v>0</v>
      </c>
      <c r="FJ198" s="741">
        <f t="shared" si="1605"/>
        <v>0</v>
      </c>
      <c r="FK198" s="740">
        <f t="shared" si="1606"/>
        <v>0</v>
      </c>
      <c r="FL198" s="741">
        <f t="shared" si="1607"/>
        <v>0</v>
      </c>
      <c r="FM198" s="740">
        <f t="shared" si="1608"/>
        <v>0</v>
      </c>
      <c r="FN198" s="741">
        <f t="shared" si="1609"/>
        <v>0</v>
      </c>
      <c r="FO198" s="743">
        <f t="shared" si="1610"/>
        <v>0</v>
      </c>
      <c r="FP198" s="744">
        <f t="shared" si="1611"/>
        <v>20275.349999999999</v>
      </c>
      <c r="FQ198" s="745">
        <v>12</v>
      </c>
      <c r="FR198" s="746">
        <f t="shared" si="1612"/>
        <v>243304.2</v>
      </c>
      <c r="FS198" s="747"/>
      <c r="FT198" s="741"/>
      <c r="FU198" s="746">
        <f t="shared" si="1613"/>
        <v>243304.2</v>
      </c>
      <c r="FV198" s="746">
        <f t="shared" si="1614"/>
        <v>73477.87</v>
      </c>
      <c r="FW198" s="746">
        <f t="shared" si="1615"/>
        <v>316782.07</v>
      </c>
      <c r="FY198" s="1044"/>
      <c r="FZ198" s="770" t="s">
        <v>36</v>
      </c>
      <c r="GA198" s="737">
        <f t="shared" si="1616"/>
        <v>13.5</v>
      </c>
      <c r="GB198" s="737">
        <f t="shared" si="1617"/>
        <v>13772</v>
      </c>
      <c r="GC198" s="738">
        <f t="shared" si="1618"/>
        <v>13983</v>
      </c>
      <c r="GD198" s="743">
        <f t="shared" si="1619"/>
        <v>188770.5</v>
      </c>
      <c r="GE198" s="743"/>
      <c r="GF198" s="737">
        <f t="shared" si="1620"/>
        <v>27623.43</v>
      </c>
      <c r="GG198" s="743"/>
      <c r="GH198" s="737">
        <f t="shared" si="1621"/>
        <v>0</v>
      </c>
      <c r="GI198" s="743"/>
      <c r="GJ198" s="737">
        <f t="shared" si="1622"/>
        <v>0</v>
      </c>
      <c r="GK198" s="743"/>
      <c r="GL198" s="737">
        <f t="shared" si="1623"/>
        <v>6998.49</v>
      </c>
      <c r="GM198" s="743"/>
      <c r="GN198" s="737">
        <f t="shared" si="1624"/>
        <v>0</v>
      </c>
      <c r="GO198" s="743"/>
      <c r="GP198" s="737">
        <f t="shared" si="1625"/>
        <v>0</v>
      </c>
      <c r="GQ198" s="743"/>
      <c r="GR198" s="737">
        <f t="shared" si="1626"/>
        <v>29014.73</v>
      </c>
      <c r="GS198" s="743"/>
      <c r="GT198" s="737">
        <f t="shared" si="1627"/>
        <v>0</v>
      </c>
      <c r="GU198" s="743"/>
      <c r="GV198" s="737">
        <f t="shared" si="1628"/>
        <v>0</v>
      </c>
      <c r="GW198" s="743"/>
      <c r="GX198" s="737">
        <f t="shared" si="1629"/>
        <v>0</v>
      </c>
      <c r="GY198" s="743">
        <f t="shared" si="1629"/>
        <v>0</v>
      </c>
      <c r="GZ198" s="744">
        <f t="shared" si="1630"/>
        <v>252407.15</v>
      </c>
      <c r="HA198" s="745">
        <v>12</v>
      </c>
      <c r="HB198" s="746">
        <f t="shared" si="1631"/>
        <v>3028885.8</v>
      </c>
      <c r="HC198" s="737">
        <f t="shared" si="1632"/>
        <v>0</v>
      </c>
      <c r="HD198" s="737">
        <f t="shared" si="1632"/>
        <v>0</v>
      </c>
      <c r="HE198" s="746">
        <f t="shared" si="1633"/>
        <v>3028885.8</v>
      </c>
      <c r="HF198" s="746">
        <f t="shared" si="1634"/>
        <v>914723.51</v>
      </c>
      <c r="HG198" s="746">
        <f t="shared" si="1635"/>
        <v>3943609.31</v>
      </c>
    </row>
    <row r="199" spans="1:215" x14ac:dyDescent="0.25">
      <c r="A199" s="1044"/>
      <c r="B199" s="764" t="s">
        <v>684</v>
      </c>
      <c r="C199" s="737">
        <f t="shared" si="1472"/>
        <v>1</v>
      </c>
      <c r="D199" s="737">
        <f t="shared" si="1473"/>
        <v>13132</v>
      </c>
      <c r="E199" s="738">
        <f t="shared" si="1474"/>
        <v>13333</v>
      </c>
      <c r="F199" s="817">
        <f t="shared" si="1475"/>
        <v>13333</v>
      </c>
      <c r="G199" s="740">
        <f t="shared" si="1476"/>
        <v>25</v>
      </c>
      <c r="H199" s="741">
        <f t="shared" si="1477"/>
        <v>3333.25</v>
      </c>
      <c r="I199" s="740">
        <f t="shared" si="1476"/>
        <v>0</v>
      </c>
      <c r="J199" s="741">
        <f t="shared" si="1478"/>
        <v>0</v>
      </c>
      <c r="K199" s="740">
        <f t="shared" si="1479"/>
        <v>0</v>
      </c>
      <c r="L199" s="741"/>
      <c r="M199" s="740">
        <f t="shared" si="1480"/>
        <v>0</v>
      </c>
      <c r="N199" s="741">
        <f t="shared" si="1481"/>
        <v>0</v>
      </c>
      <c r="O199" s="740">
        <f t="shared" si="1482"/>
        <v>0</v>
      </c>
      <c r="P199" s="741">
        <f t="shared" si="1483"/>
        <v>0</v>
      </c>
      <c r="Q199" s="740">
        <f t="shared" si="1484"/>
        <v>0</v>
      </c>
      <c r="R199" s="741">
        <f t="shared" si="1485"/>
        <v>0</v>
      </c>
      <c r="S199" s="740">
        <f t="shared" si="1486"/>
        <v>20</v>
      </c>
      <c r="T199" s="741">
        <f t="shared" si="1487"/>
        <v>2666.6</v>
      </c>
      <c r="U199" s="740">
        <f t="shared" si="1488"/>
        <v>10</v>
      </c>
      <c r="V199" s="741">
        <f t="shared" si="1489"/>
        <v>1333.3</v>
      </c>
      <c r="W199" s="740">
        <f t="shared" si="1490"/>
        <v>0</v>
      </c>
      <c r="X199" s="741">
        <f t="shared" si="1491"/>
        <v>0</v>
      </c>
      <c r="Y199" s="740">
        <f t="shared" si="1492"/>
        <v>0</v>
      </c>
      <c r="Z199" s="741">
        <f t="shared" si="1493"/>
        <v>0</v>
      </c>
      <c r="AA199" s="743">
        <f t="shared" si="1494"/>
        <v>0</v>
      </c>
      <c r="AB199" s="744">
        <f t="shared" si="1495"/>
        <v>20666.150000000001</v>
      </c>
      <c r="AC199" s="745">
        <v>12</v>
      </c>
      <c r="AD199" s="746">
        <f t="shared" si="1496"/>
        <v>247993.8</v>
      </c>
      <c r="AE199" s="747"/>
      <c r="AF199" s="741"/>
      <c r="AG199" s="746">
        <f t="shared" si="1497"/>
        <v>247993.8</v>
      </c>
      <c r="AH199" s="746">
        <f t="shared" si="1498"/>
        <v>74894.13</v>
      </c>
      <c r="AI199" s="746">
        <f t="shared" si="1499"/>
        <v>322887.93</v>
      </c>
      <c r="AK199" s="1044"/>
      <c r="AL199" s="764" t="s">
        <v>684</v>
      </c>
      <c r="AM199" s="737">
        <f t="shared" si="1500"/>
        <v>0</v>
      </c>
      <c r="AN199" s="737">
        <f t="shared" si="1501"/>
        <v>13132</v>
      </c>
      <c r="AO199" s="738">
        <f t="shared" si="1502"/>
        <v>13333</v>
      </c>
      <c r="AP199" s="817">
        <f t="shared" si="1503"/>
        <v>0</v>
      </c>
      <c r="AQ199" s="740">
        <f t="shared" si="1504"/>
        <v>0</v>
      </c>
      <c r="AR199" s="741">
        <f t="shared" si="1505"/>
        <v>0</v>
      </c>
      <c r="AS199" s="740">
        <f t="shared" si="1506"/>
        <v>0</v>
      </c>
      <c r="AT199" s="741">
        <f t="shared" si="1507"/>
        <v>0</v>
      </c>
      <c r="AU199" s="740">
        <f t="shared" si="1508"/>
        <v>0</v>
      </c>
      <c r="AV199" s="741"/>
      <c r="AW199" s="740">
        <f t="shared" si="1509"/>
        <v>0</v>
      </c>
      <c r="AX199" s="741">
        <f t="shared" si="1510"/>
        <v>0</v>
      </c>
      <c r="AY199" s="740">
        <f t="shared" si="1511"/>
        <v>0</v>
      </c>
      <c r="AZ199" s="741">
        <f t="shared" si="1512"/>
        <v>0</v>
      </c>
      <c r="BA199" s="740">
        <f t="shared" si="1513"/>
        <v>0</v>
      </c>
      <c r="BB199" s="741">
        <f t="shared" si="1514"/>
        <v>0</v>
      </c>
      <c r="BC199" s="740">
        <f t="shared" si="1515"/>
        <v>0</v>
      </c>
      <c r="BD199" s="741">
        <f t="shared" si="1516"/>
        <v>0</v>
      </c>
      <c r="BE199" s="740">
        <f t="shared" si="1517"/>
        <v>0</v>
      </c>
      <c r="BF199" s="741">
        <f t="shared" si="1518"/>
        <v>0</v>
      </c>
      <c r="BG199" s="740">
        <f t="shared" si="1519"/>
        <v>0</v>
      </c>
      <c r="BH199" s="741">
        <f t="shared" si="1520"/>
        <v>0</v>
      </c>
      <c r="BI199" s="740">
        <f t="shared" si="1521"/>
        <v>0</v>
      </c>
      <c r="BJ199" s="741">
        <f t="shared" si="1522"/>
        <v>0</v>
      </c>
      <c r="BK199" s="743">
        <f t="shared" si="1523"/>
        <v>0</v>
      </c>
      <c r="BL199" s="744">
        <f t="shared" si="1524"/>
        <v>0</v>
      </c>
      <c r="BM199" s="745">
        <v>12</v>
      </c>
      <c r="BN199" s="746">
        <f t="shared" si="1525"/>
        <v>0</v>
      </c>
      <c r="BO199" s="747"/>
      <c r="BP199" s="741"/>
      <c r="BQ199" s="746">
        <f t="shared" si="1526"/>
        <v>0</v>
      </c>
      <c r="BR199" s="746">
        <f t="shared" si="1527"/>
        <v>0</v>
      </c>
      <c r="BS199" s="746">
        <f t="shared" si="1528"/>
        <v>0</v>
      </c>
      <c r="BU199" s="1044"/>
      <c r="BV199" s="764" t="s">
        <v>684</v>
      </c>
      <c r="BW199" s="737">
        <f t="shared" si="1529"/>
        <v>0</v>
      </c>
      <c r="BX199" s="737">
        <f t="shared" si="1530"/>
        <v>13132</v>
      </c>
      <c r="BY199" s="738">
        <f t="shared" si="1531"/>
        <v>13333</v>
      </c>
      <c r="BZ199" s="817">
        <f t="shared" si="1532"/>
        <v>0</v>
      </c>
      <c r="CA199" s="740">
        <f t="shared" si="1533"/>
        <v>0</v>
      </c>
      <c r="CB199" s="741">
        <f t="shared" si="1534"/>
        <v>0</v>
      </c>
      <c r="CC199" s="740">
        <f t="shared" si="1535"/>
        <v>0</v>
      </c>
      <c r="CD199" s="741">
        <f t="shared" si="1536"/>
        <v>0</v>
      </c>
      <c r="CE199" s="740">
        <f t="shared" si="1537"/>
        <v>0</v>
      </c>
      <c r="CF199" s="741"/>
      <c r="CG199" s="740">
        <f t="shared" si="1538"/>
        <v>0</v>
      </c>
      <c r="CH199" s="741">
        <f t="shared" si="1539"/>
        <v>0</v>
      </c>
      <c r="CI199" s="740">
        <f t="shared" si="1540"/>
        <v>0</v>
      </c>
      <c r="CJ199" s="741">
        <f t="shared" si="1541"/>
        <v>0</v>
      </c>
      <c r="CK199" s="740">
        <f t="shared" si="1542"/>
        <v>0</v>
      </c>
      <c r="CL199" s="741">
        <f t="shared" si="1543"/>
        <v>0</v>
      </c>
      <c r="CM199" s="740">
        <f t="shared" si="1544"/>
        <v>0</v>
      </c>
      <c r="CN199" s="741">
        <f t="shared" si="1545"/>
        <v>0</v>
      </c>
      <c r="CO199" s="740">
        <f t="shared" si="1546"/>
        <v>0</v>
      </c>
      <c r="CP199" s="741">
        <f t="shared" si="1547"/>
        <v>0</v>
      </c>
      <c r="CQ199" s="740">
        <f t="shared" si="1548"/>
        <v>0</v>
      </c>
      <c r="CR199" s="741">
        <f t="shared" si="1549"/>
        <v>0</v>
      </c>
      <c r="CS199" s="740">
        <f t="shared" si="1550"/>
        <v>0</v>
      </c>
      <c r="CT199" s="741">
        <f t="shared" si="1551"/>
        <v>0</v>
      </c>
      <c r="CU199" s="743">
        <f t="shared" si="1552"/>
        <v>0</v>
      </c>
      <c r="CV199" s="744">
        <f t="shared" si="1553"/>
        <v>0</v>
      </c>
      <c r="CW199" s="745">
        <v>12</v>
      </c>
      <c r="CX199" s="746">
        <f t="shared" si="1554"/>
        <v>0</v>
      </c>
      <c r="CY199" s="747"/>
      <c r="CZ199" s="741"/>
      <c r="DA199" s="746">
        <f t="shared" si="1555"/>
        <v>0</v>
      </c>
      <c r="DB199" s="746">
        <f t="shared" si="1556"/>
        <v>0</v>
      </c>
      <c r="DC199" s="746">
        <f t="shared" si="1557"/>
        <v>0</v>
      </c>
      <c r="DD199" s="750"/>
      <c r="DE199" s="1044"/>
      <c r="DF199" s="764" t="s">
        <v>684</v>
      </c>
      <c r="DG199" s="737">
        <f t="shared" si="1558"/>
        <v>0</v>
      </c>
      <c r="DH199" s="737">
        <f t="shared" si="1559"/>
        <v>13132</v>
      </c>
      <c r="DI199" s="738">
        <f t="shared" si="1560"/>
        <v>13333</v>
      </c>
      <c r="DJ199" s="817">
        <f t="shared" si="1561"/>
        <v>0</v>
      </c>
      <c r="DK199" s="740">
        <f t="shared" si="1562"/>
        <v>0</v>
      </c>
      <c r="DL199" s="741">
        <f t="shared" si="1563"/>
        <v>0</v>
      </c>
      <c r="DM199" s="740">
        <f t="shared" si="1564"/>
        <v>0</v>
      </c>
      <c r="DN199" s="741">
        <f t="shared" si="1565"/>
        <v>0</v>
      </c>
      <c r="DO199" s="740">
        <f t="shared" si="1566"/>
        <v>0</v>
      </c>
      <c r="DP199" s="741"/>
      <c r="DQ199" s="740">
        <f t="shared" si="1567"/>
        <v>0</v>
      </c>
      <c r="DR199" s="741">
        <f t="shared" si="1568"/>
        <v>0</v>
      </c>
      <c r="DS199" s="740">
        <f t="shared" si="1569"/>
        <v>0</v>
      </c>
      <c r="DT199" s="741">
        <f t="shared" si="1570"/>
        <v>0</v>
      </c>
      <c r="DU199" s="740">
        <f t="shared" si="1571"/>
        <v>0</v>
      </c>
      <c r="DV199" s="741">
        <f t="shared" si="1572"/>
        <v>0</v>
      </c>
      <c r="DW199" s="740">
        <f t="shared" si="1573"/>
        <v>0</v>
      </c>
      <c r="DX199" s="741">
        <f t="shared" si="1574"/>
        <v>0</v>
      </c>
      <c r="DY199" s="740">
        <f t="shared" si="1575"/>
        <v>0</v>
      </c>
      <c r="DZ199" s="741">
        <f t="shared" si="1576"/>
        <v>0</v>
      </c>
      <c r="EA199" s="740">
        <f t="shared" si="1577"/>
        <v>0</v>
      </c>
      <c r="EB199" s="741">
        <f t="shared" si="1578"/>
        <v>0</v>
      </c>
      <c r="EC199" s="740">
        <f t="shared" si="1579"/>
        <v>0</v>
      </c>
      <c r="ED199" s="741">
        <f t="shared" si="1580"/>
        <v>0</v>
      </c>
      <c r="EE199" s="743">
        <f t="shared" si="1581"/>
        <v>0</v>
      </c>
      <c r="EF199" s="744">
        <f t="shared" si="1582"/>
        <v>0</v>
      </c>
      <c r="EG199" s="745">
        <v>12</v>
      </c>
      <c r="EH199" s="746">
        <f t="shared" si="1583"/>
        <v>0</v>
      </c>
      <c r="EI199" s="747"/>
      <c r="EJ199" s="741"/>
      <c r="EK199" s="746">
        <f t="shared" si="1584"/>
        <v>0</v>
      </c>
      <c r="EL199" s="746">
        <f t="shared" si="1585"/>
        <v>0</v>
      </c>
      <c r="EM199" s="746">
        <f t="shared" si="1586"/>
        <v>0</v>
      </c>
      <c r="EO199" s="1044"/>
      <c r="EP199" s="764" t="s">
        <v>684</v>
      </c>
      <c r="EQ199" s="737">
        <f t="shared" si="1587"/>
        <v>0</v>
      </c>
      <c r="ER199" s="737">
        <f t="shared" si="1588"/>
        <v>13132</v>
      </c>
      <c r="ES199" s="738">
        <f t="shared" si="1589"/>
        <v>13333</v>
      </c>
      <c r="ET199" s="817">
        <f t="shared" si="1590"/>
        <v>0</v>
      </c>
      <c r="EU199" s="740">
        <f t="shared" si="1591"/>
        <v>0</v>
      </c>
      <c r="EV199" s="741">
        <f t="shared" si="1592"/>
        <v>0</v>
      </c>
      <c r="EW199" s="740">
        <f t="shared" si="1593"/>
        <v>0</v>
      </c>
      <c r="EX199" s="741">
        <f t="shared" si="1594"/>
        <v>0</v>
      </c>
      <c r="EY199" s="740">
        <f t="shared" si="1595"/>
        <v>0</v>
      </c>
      <c r="EZ199" s="741"/>
      <c r="FA199" s="740">
        <f t="shared" si="1596"/>
        <v>0</v>
      </c>
      <c r="FB199" s="741">
        <f t="shared" si="1597"/>
        <v>0</v>
      </c>
      <c r="FC199" s="740">
        <f t="shared" si="1598"/>
        <v>0</v>
      </c>
      <c r="FD199" s="741">
        <f t="shared" si="1599"/>
        <v>0</v>
      </c>
      <c r="FE199" s="740">
        <f t="shared" si="1600"/>
        <v>0</v>
      </c>
      <c r="FF199" s="741">
        <f t="shared" si="1601"/>
        <v>0</v>
      </c>
      <c r="FG199" s="740">
        <f t="shared" si="1602"/>
        <v>0</v>
      </c>
      <c r="FH199" s="741">
        <f t="shared" si="1603"/>
        <v>0</v>
      </c>
      <c r="FI199" s="740">
        <f t="shared" si="1604"/>
        <v>0</v>
      </c>
      <c r="FJ199" s="741">
        <f t="shared" si="1605"/>
        <v>0</v>
      </c>
      <c r="FK199" s="740">
        <f t="shared" si="1606"/>
        <v>0</v>
      </c>
      <c r="FL199" s="741">
        <f t="shared" si="1607"/>
        <v>0</v>
      </c>
      <c r="FM199" s="740">
        <f t="shared" si="1608"/>
        <v>0</v>
      </c>
      <c r="FN199" s="741">
        <f t="shared" si="1609"/>
        <v>0</v>
      </c>
      <c r="FO199" s="743">
        <f t="shared" si="1610"/>
        <v>0</v>
      </c>
      <c r="FP199" s="744">
        <f t="shared" si="1611"/>
        <v>0</v>
      </c>
      <c r="FQ199" s="745">
        <v>12</v>
      </c>
      <c r="FR199" s="746">
        <f t="shared" si="1612"/>
        <v>0</v>
      </c>
      <c r="FS199" s="747"/>
      <c r="FT199" s="741"/>
      <c r="FU199" s="746">
        <f t="shared" si="1613"/>
        <v>0</v>
      </c>
      <c r="FV199" s="746">
        <f t="shared" si="1614"/>
        <v>0</v>
      </c>
      <c r="FW199" s="746">
        <f t="shared" si="1615"/>
        <v>0</v>
      </c>
      <c r="FY199" s="1044"/>
      <c r="FZ199" s="764" t="s">
        <v>684</v>
      </c>
      <c r="GA199" s="737">
        <f t="shared" si="1616"/>
        <v>1</v>
      </c>
      <c r="GB199" s="737">
        <f t="shared" si="1617"/>
        <v>13132</v>
      </c>
      <c r="GC199" s="738">
        <f t="shared" si="1618"/>
        <v>13333</v>
      </c>
      <c r="GD199" s="743">
        <f t="shared" si="1619"/>
        <v>13333</v>
      </c>
      <c r="GE199" s="743"/>
      <c r="GF199" s="737">
        <f t="shared" si="1620"/>
        <v>3333.25</v>
      </c>
      <c r="GG199" s="743"/>
      <c r="GH199" s="737">
        <f t="shared" si="1621"/>
        <v>0</v>
      </c>
      <c r="GI199" s="743"/>
      <c r="GJ199" s="737">
        <f t="shared" si="1622"/>
        <v>0</v>
      </c>
      <c r="GK199" s="743"/>
      <c r="GL199" s="737">
        <f t="shared" si="1623"/>
        <v>0</v>
      </c>
      <c r="GM199" s="743"/>
      <c r="GN199" s="737">
        <f t="shared" si="1624"/>
        <v>0</v>
      </c>
      <c r="GO199" s="743"/>
      <c r="GP199" s="737">
        <f t="shared" si="1625"/>
        <v>0</v>
      </c>
      <c r="GQ199" s="743"/>
      <c r="GR199" s="737">
        <f t="shared" si="1626"/>
        <v>2666.6</v>
      </c>
      <c r="GS199" s="743"/>
      <c r="GT199" s="737">
        <f t="shared" si="1627"/>
        <v>1333.3</v>
      </c>
      <c r="GU199" s="743"/>
      <c r="GV199" s="737">
        <f t="shared" si="1628"/>
        <v>0</v>
      </c>
      <c r="GW199" s="743"/>
      <c r="GX199" s="737">
        <f t="shared" si="1629"/>
        <v>0</v>
      </c>
      <c r="GY199" s="743">
        <f t="shared" si="1629"/>
        <v>0</v>
      </c>
      <c r="GZ199" s="744">
        <f t="shared" si="1630"/>
        <v>20666.150000000001</v>
      </c>
      <c r="HA199" s="745">
        <v>12</v>
      </c>
      <c r="HB199" s="746">
        <f t="shared" si="1631"/>
        <v>247993.8</v>
      </c>
      <c r="HC199" s="737">
        <f t="shared" si="1632"/>
        <v>0</v>
      </c>
      <c r="HD199" s="737">
        <f t="shared" si="1632"/>
        <v>0</v>
      </c>
      <c r="HE199" s="746">
        <f t="shared" si="1633"/>
        <v>247993.8</v>
      </c>
      <c r="HF199" s="746">
        <f t="shared" si="1634"/>
        <v>74894.13</v>
      </c>
      <c r="HG199" s="746">
        <f t="shared" si="1635"/>
        <v>322887.93</v>
      </c>
    </row>
    <row r="200" spans="1:215" x14ac:dyDescent="0.25">
      <c r="A200" s="1044"/>
      <c r="B200" s="764" t="s">
        <v>37</v>
      </c>
      <c r="C200" s="737">
        <f t="shared" si="1472"/>
        <v>5.5</v>
      </c>
      <c r="D200" s="737">
        <f t="shared" si="1473"/>
        <v>13132</v>
      </c>
      <c r="E200" s="738">
        <f t="shared" si="1474"/>
        <v>13333</v>
      </c>
      <c r="F200" s="817">
        <f t="shared" si="1475"/>
        <v>73331.5</v>
      </c>
      <c r="G200" s="740">
        <f t="shared" si="1476"/>
        <v>8.6</v>
      </c>
      <c r="H200" s="741">
        <f t="shared" si="1477"/>
        <v>6306.51</v>
      </c>
      <c r="I200" s="740">
        <f t="shared" si="1476"/>
        <v>0</v>
      </c>
      <c r="J200" s="741">
        <f t="shared" si="1478"/>
        <v>0</v>
      </c>
      <c r="K200" s="740">
        <f t="shared" si="1479"/>
        <v>0</v>
      </c>
      <c r="L200" s="741"/>
      <c r="M200" s="740">
        <f t="shared" si="1480"/>
        <v>0</v>
      </c>
      <c r="N200" s="741">
        <f t="shared" si="1481"/>
        <v>0</v>
      </c>
      <c r="O200" s="740">
        <f t="shared" si="1482"/>
        <v>0</v>
      </c>
      <c r="P200" s="741">
        <f t="shared" si="1483"/>
        <v>0</v>
      </c>
      <c r="Q200" s="740">
        <f t="shared" si="1484"/>
        <v>0</v>
      </c>
      <c r="R200" s="741">
        <f t="shared" si="1485"/>
        <v>0</v>
      </c>
      <c r="S200" s="740">
        <f t="shared" si="1486"/>
        <v>20</v>
      </c>
      <c r="T200" s="741">
        <f t="shared" si="1487"/>
        <v>14666.3</v>
      </c>
      <c r="U200" s="740">
        <f t="shared" si="1488"/>
        <v>0.8</v>
      </c>
      <c r="V200" s="741">
        <f t="shared" si="1489"/>
        <v>586.65</v>
      </c>
      <c r="W200" s="740">
        <f t="shared" si="1490"/>
        <v>0</v>
      </c>
      <c r="X200" s="741">
        <f t="shared" si="1491"/>
        <v>0</v>
      </c>
      <c r="Y200" s="740">
        <f t="shared" si="1492"/>
        <v>0</v>
      </c>
      <c r="Z200" s="741">
        <f t="shared" si="1493"/>
        <v>0</v>
      </c>
      <c r="AA200" s="743">
        <f t="shared" si="1494"/>
        <v>0</v>
      </c>
      <c r="AB200" s="744">
        <f t="shared" si="1495"/>
        <v>94890.96</v>
      </c>
      <c r="AC200" s="745">
        <v>12</v>
      </c>
      <c r="AD200" s="746">
        <f t="shared" si="1496"/>
        <v>1138691.52</v>
      </c>
      <c r="AE200" s="747"/>
      <c r="AF200" s="741"/>
      <c r="AG200" s="746">
        <f t="shared" si="1497"/>
        <v>1138691.52</v>
      </c>
      <c r="AH200" s="746">
        <f t="shared" si="1498"/>
        <v>343884.84</v>
      </c>
      <c r="AI200" s="746">
        <f t="shared" si="1499"/>
        <v>1482576.36</v>
      </c>
      <c r="AK200" s="1044"/>
      <c r="AL200" s="765" t="s">
        <v>37</v>
      </c>
      <c r="AM200" s="737">
        <f t="shared" si="1500"/>
        <v>9.5</v>
      </c>
      <c r="AN200" s="737">
        <f t="shared" si="1501"/>
        <v>13132</v>
      </c>
      <c r="AO200" s="738">
        <f t="shared" si="1502"/>
        <v>13333</v>
      </c>
      <c r="AP200" s="817">
        <f t="shared" si="1503"/>
        <v>126663.5</v>
      </c>
      <c r="AQ200" s="740">
        <f t="shared" si="1504"/>
        <v>13.6</v>
      </c>
      <c r="AR200" s="741">
        <f t="shared" si="1505"/>
        <v>17226.240000000002</v>
      </c>
      <c r="AS200" s="740">
        <f t="shared" si="1506"/>
        <v>0</v>
      </c>
      <c r="AT200" s="741">
        <f t="shared" si="1507"/>
        <v>0</v>
      </c>
      <c r="AU200" s="740">
        <f t="shared" si="1508"/>
        <v>0</v>
      </c>
      <c r="AV200" s="741"/>
      <c r="AW200" s="740">
        <f t="shared" si="1509"/>
        <v>0</v>
      </c>
      <c r="AX200" s="741">
        <f t="shared" si="1510"/>
        <v>0</v>
      </c>
      <c r="AY200" s="740">
        <f t="shared" si="1511"/>
        <v>0</v>
      </c>
      <c r="AZ200" s="741">
        <f t="shared" si="1512"/>
        <v>0</v>
      </c>
      <c r="BA200" s="740">
        <f t="shared" si="1513"/>
        <v>0</v>
      </c>
      <c r="BB200" s="741">
        <f t="shared" si="1514"/>
        <v>0</v>
      </c>
      <c r="BC200" s="740">
        <f t="shared" si="1515"/>
        <v>8.3000000000000007</v>
      </c>
      <c r="BD200" s="741">
        <f t="shared" si="1516"/>
        <v>10513.07</v>
      </c>
      <c r="BE200" s="740">
        <f t="shared" si="1517"/>
        <v>0</v>
      </c>
      <c r="BF200" s="741">
        <f t="shared" si="1518"/>
        <v>0</v>
      </c>
      <c r="BG200" s="740">
        <f t="shared" si="1519"/>
        <v>0</v>
      </c>
      <c r="BH200" s="741">
        <f t="shared" si="1520"/>
        <v>0</v>
      </c>
      <c r="BI200" s="740">
        <f t="shared" si="1521"/>
        <v>0</v>
      </c>
      <c r="BJ200" s="741">
        <f t="shared" si="1522"/>
        <v>0</v>
      </c>
      <c r="BK200" s="743">
        <f t="shared" si="1523"/>
        <v>0</v>
      </c>
      <c r="BL200" s="744">
        <f t="shared" si="1524"/>
        <v>154402.81</v>
      </c>
      <c r="BM200" s="745">
        <v>12</v>
      </c>
      <c r="BN200" s="746">
        <f t="shared" si="1525"/>
        <v>1852833.72</v>
      </c>
      <c r="BO200" s="747"/>
      <c r="BP200" s="741"/>
      <c r="BQ200" s="746">
        <f t="shared" si="1526"/>
        <v>1852833.72</v>
      </c>
      <c r="BR200" s="746">
        <f t="shared" si="1527"/>
        <v>559555.78</v>
      </c>
      <c r="BS200" s="746">
        <f t="shared" si="1528"/>
        <v>2412389.5</v>
      </c>
      <c r="BU200" s="1044"/>
      <c r="BV200" s="771" t="s">
        <v>37</v>
      </c>
      <c r="BW200" s="737">
        <f t="shared" si="1529"/>
        <v>8</v>
      </c>
      <c r="BX200" s="737">
        <f t="shared" si="1530"/>
        <v>13132</v>
      </c>
      <c r="BY200" s="738">
        <f t="shared" si="1531"/>
        <v>13333</v>
      </c>
      <c r="BZ200" s="817">
        <f t="shared" si="1532"/>
        <v>106664</v>
      </c>
      <c r="CA200" s="740">
        <f t="shared" si="1533"/>
        <v>10.9</v>
      </c>
      <c r="CB200" s="741">
        <f t="shared" si="1534"/>
        <v>11626.38</v>
      </c>
      <c r="CC200" s="740">
        <f t="shared" si="1535"/>
        <v>0</v>
      </c>
      <c r="CD200" s="741">
        <f t="shared" si="1536"/>
        <v>0</v>
      </c>
      <c r="CE200" s="740">
        <f t="shared" si="1537"/>
        <v>0</v>
      </c>
      <c r="CF200" s="741"/>
      <c r="CG200" s="740">
        <f t="shared" si="1538"/>
        <v>0</v>
      </c>
      <c r="CH200" s="741">
        <f t="shared" si="1539"/>
        <v>0</v>
      </c>
      <c r="CI200" s="740">
        <f t="shared" si="1540"/>
        <v>0</v>
      </c>
      <c r="CJ200" s="741">
        <f t="shared" si="1541"/>
        <v>0</v>
      </c>
      <c r="CK200" s="740">
        <f t="shared" si="1542"/>
        <v>0</v>
      </c>
      <c r="CL200" s="741">
        <f t="shared" si="1543"/>
        <v>0</v>
      </c>
      <c r="CM200" s="740">
        <f t="shared" si="1544"/>
        <v>10.6</v>
      </c>
      <c r="CN200" s="741">
        <f t="shared" si="1545"/>
        <v>11306.38</v>
      </c>
      <c r="CO200" s="740">
        <f t="shared" si="1546"/>
        <v>0</v>
      </c>
      <c r="CP200" s="741">
        <f t="shared" si="1547"/>
        <v>0</v>
      </c>
      <c r="CQ200" s="740">
        <f t="shared" si="1548"/>
        <v>0</v>
      </c>
      <c r="CR200" s="741">
        <f t="shared" si="1549"/>
        <v>0</v>
      </c>
      <c r="CS200" s="740">
        <f t="shared" si="1550"/>
        <v>0</v>
      </c>
      <c r="CT200" s="741">
        <f t="shared" si="1551"/>
        <v>0</v>
      </c>
      <c r="CU200" s="743">
        <f t="shared" si="1552"/>
        <v>317.74</v>
      </c>
      <c r="CV200" s="744">
        <f t="shared" si="1553"/>
        <v>129914.5</v>
      </c>
      <c r="CW200" s="745">
        <v>12</v>
      </c>
      <c r="CX200" s="746">
        <f t="shared" si="1554"/>
        <v>1558974</v>
      </c>
      <c r="CY200" s="747"/>
      <c r="CZ200" s="741"/>
      <c r="DA200" s="746">
        <f t="shared" si="1555"/>
        <v>1558974</v>
      </c>
      <c r="DB200" s="746">
        <f t="shared" si="1556"/>
        <v>470810.15</v>
      </c>
      <c r="DC200" s="746">
        <f t="shared" si="1557"/>
        <v>2029784.15</v>
      </c>
      <c r="DD200" s="750"/>
      <c r="DE200" s="1044"/>
      <c r="DF200" s="768" t="s">
        <v>37</v>
      </c>
      <c r="DG200" s="737">
        <f t="shared" si="1558"/>
        <v>1</v>
      </c>
      <c r="DH200" s="737">
        <f t="shared" si="1559"/>
        <v>13132</v>
      </c>
      <c r="DI200" s="738">
        <f t="shared" si="1560"/>
        <v>13333</v>
      </c>
      <c r="DJ200" s="817">
        <f t="shared" si="1561"/>
        <v>13333</v>
      </c>
      <c r="DK200" s="740">
        <f t="shared" si="1562"/>
        <v>25</v>
      </c>
      <c r="DL200" s="741">
        <f t="shared" si="1563"/>
        <v>3333.25</v>
      </c>
      <c r="DM200" s="740">
        <f t="shared" si="1564"/>
        <v>0</v>
      </c>
      <c r="DN200" s="741">
        <f t="shared" si="1565"/>
        <v>0</v>
      </c>
      <c r="DO200" s="740">
        <f t="shared" si="1566"/>
        <v>0</v>
      </c>
      <c r="DP200" s="741"/>
      <c r="DQ200" s="740">
        <f t="shared" si="1567"/>
        <v>0</v>
      </c>
      <c r="DR200" s="741">
        <f t="shared" si="1568"/>
        <v>0</v>
      </c>
      <c r="DS200" s="740">
        <f t="shared" si="1569"/>
        <v>0</v>
      </c>
      <c r="DT200" s="741">
        <f t="shared" si="1570"/>
        <v>0</v>
      </c>
      <c r="DU200" s="740">
        <f t="shared" si="1571"/>
        <v>0</v>
      </c>
      <c r="DV200" s="741">
        <f t="shared" si="1572"/>
        <v>0</v>
      </c>
      <c r="DW200" s="740">
        <f t="shared" si="1573"/>
        <v>25</v>
      </c>
      <c r="DX200" s="741">
        <f t="shared" si="1574"/>
        <v>3333.25</v>
      </c>
      <c r="DY200" s="740">
        <f t="shared" si="1575"/>
        <v>0</v>
      </c>
      <c r="DZ200" s="741">
        <f t="shared" si="1576"/>
        <v>0</v>
      </c>
      <c r="EA200" s="740">
        <f t="shared" si="1577"/>
        <v>0</v>
      </c>
      <c r="EB200" s="741">
        <f t="shared" si="1578"/>
        <v>0</v>
      </c>
      <c r="EC200" s="740">
        <f t="shared" si="1579"/>
        <v>0</v>
      </c>
      <c r="ED200" s="741">
        <f t="shared" si="1580"/>
        <v>0</v>
      </c>
      <c r="EE200" s="743">
        <f t="shared" si="1581"/>
        <v>0</v>
      </c>
      <c r="EF200" s="744">
        <f t="shared" si="1582"/>
        <v>19999.5</v>
      </c>
      <c r="EG200" s="745">
        <v>12</v>
      </c>
      <c r="EH200" s="746">
        <f t="shared" si="1583"/>
        <v>239994</v>
      </c>
      <c r="EI200" s="747"/>
      <c r="EJ200" s="741"/>
      <c r="EK200" s="746">
        <f t="shared" si="1584"/>
        <v>239994</v>
      </c>
      <c r="EL200" s="746">
        <f t="shared" si="1585"/>
        <v>72478.19</v>
      </c>
      <c r="EM200" s="746">
        <f t="shared" si="1586"/>
        <v>312472.19</v>
      </c>
      <c r="EO200" s="1044"/>
      <c r="EP200" s="770" t="s">
        <v>37</v>
      </c>
      <c r="EQ200" s="737">
        <f t="shared" si="1587"/>
        <v>0.5</v>
      </c>
      <c r="ER200" s="737">
        <f t="shared" si="1588"/>
        <v>13132</v>
      </c>
      <c r="ES200" s="738">
        <f t="shared" si="1589"/>
        <v>13333</v>
      </c>
      <c r="ET200" s="817">
        <f t="shared" si="1590"/>
        <v>6666.5</v>
      </c>
      <c r="EU200" s="740">
        <f t="shared" si="1591"/>
        <v>25</v>
      </c>
      <c r="EV200" s="741">
        <f t="shared" si="1592"/>
        <v>1666.63</v>
      </c>
      <c r="EW200" s="740">
        <f t="shared" si="1593"/>
        <v>0</v>
      </c>
      <c r="EX200" s="741">
        <f t="shared" si="1594"/>
        <v>0</v>
      </c>
      <c r="EY200" s="740">
        <f t="shared" si="1595"/>
        <v>0</v>
      </c>
      <c r="EZ200" s="741"/>
      <c r="FA200" s="740">
        <f t="shared" si="1596"/>
        <v>0</v>
      </c>
      <c r="FB200" s="741">
        <f t="shared" si="1597"/>
        <v>0</v>
      </c>
      <c r="FC200" s="740">
        <f t="shared" si="1598"/>
        <v>0</v>
      </c>
      <c r="FD200" s="741">
        <f t="shared" si="1599"/>
        <v>0</v>
      </c>
      <c r="FE200" s="740">
        <f t="shared" si="1600"/>
        <v>0</v>
      </c>
      <c r="FF200" s="741">
        <f t="shared" si="1601"/>
        <v>0</v>
      </c>
      <c r="FG200" s="740">
        <f t="shared" si="1602"/>
        <v>0</v>
      </c>
      <c r="FH200" s="741">
        <f t="shared" si="1603"/>
        <v>0</v>
      </c>
      <c r="FI200" s="740">
        <f t="shared" si="1604"/>
        <v>0</v>
      </c>
      <c r="FJ200" s="741">
        <f t="shared" si="1605"/>
        <v>0</v>
      </c>
      <c r="FK200" s="740">
        <f t="shared" si="1606"/>
        <v>0</v>
      </c>
      <c r="FL200" s="741">
        <f t="shared" si="1607"/>
        <v>0</v>
      </c>
      <c r="FM200" s="740">
        <f t="shared" si="1608"/>
        <v>0</v>
      </c>
      <c r="FN200" s="741">
        <f t="shared" si="1609"/>
        <v>0</v>
      </c>
      <c r="FO200" s="743">
        <f t="shared" si="1610"/>
        <v>0</v>
      </c>
      <c r="FP200" s="744">
        <f t="shared" si="1611"/>
        <v>8333.1299999999992</v>
      </c>
      <c r="FQ200" s="745">
        <v>12</v>
      </c>
      <c r="FR200" s="746">
        <f t="shared" si="1612"/>
        <v>99997.56</v>
      </c>
      <c r="FS200" s="747"/>
      <c r="FT200" s="741"/>
      <c r="FU200" s="746">
        <f t="shared" si="1613"/>
        <v>99997.56</v>
      </c>
      <c r="FV200" s="746">
        <f t="shared" si="1614"/>
        <v>30199.26</v>
      </c>
      <c r="FW200" s="746">
        <f t="shared" si="1615"/>
        <v>130196.82</v>
      </c>
      <c r="FY200" s="1044"/>
      <c r="FZ200" s="770" t="s">
        <v>37</v>
      </c>
      <c r="GA200" s="737">
        <f t="shared" si="1616"/>
        <v>24.5</v>
      </c>
      <c r="GB200" s="737">
        <f t="shared" si="1617"/>
        <v>13132</v>
      </c>
      <c r="GC200" s="738">
        <f t="shared" si="1618"/>
        <v>13333</v>
      </c>
      <c r="GD200" s="743">
        <f t="shared" si="1619"/>
        <v>326658.5</v>
      </c>
      <c r="GE200" s="743"/>
      <c r="GF200" s="737">
        <f t="shared" si="1620"/>
        <v>40159.01</v>
      </c>
      <c r="GG200" s="743"/>
      <c r="GH200" s="737">
        <f t="shared" si="1621"/>
        <v>0</v>
      </c>
      <c r="GI200" s="743"/>
      <c r="GJ200" s="737">
        <f t="shared" si="1622"/>
        <v>0</v>
      </c>
      <c r="GK200" s="743"/>
      <c r="GL200" s="737">
        <f t="shared" si="1623"/>
        <v>0</v>
      </c>
      <c r="GM200" s="743"/>
      <c r="GN200" s="737">
        <f t="shared" si="1624"/>
        <v>0</v>
      </c>
      <c r="GO200" s="743"/>
      <c r="GP200" s="737">
        <f t="shared" si="1625"/>
        <v>0</v>
      </c>
      <c r="GQ200" s="743"/>
      <c r="GR200" s="737">
        <f t="shared" si="1626"/>
        <v>39819</v>
      </c>
      <c r="GS200" s="743"/>
      <c r="GT200" s="737">
        <f t="shared" si="1627"/>
        <v>586.65</v>
      </c>
      <c r="GU200" s="743"/>
      <c r="GV200" s="737">
        <f t="shared" si="1628"/>
        <v>0</v>
      </c>
      <c r="GW200" s="743"/>
      <c r="GX200" s="737">
        <f t="shared" si="1629"/>
        <v>0</v>
      </c>
      <c r="GY200" s="743">
        <f t="shared" si="1629"/>
        <v>317.74</v>
      </c>
      <c r="GZ200" s="744">
        <f t="shared" si="1630"/>
        <v>407540.9</v>
      </c>
      <c r="HA200" s="745">
        <v>12</v>
      </c>
      <c r="HB200" s="746">
        <f t="shared" si="1631"/>
        <v>4890490.8</v>
      </c>
      <c r="HC200" s="737">
        <f t="shared" si="1632"/>
        <v>0</v>
      </c>
      <c r="HD200" s="737">
        <f t="shared" si="1632"/>
        <v>0</v>
      </c>
      <c r="HE200" s="746">
        <f t="shared" si="1633"/>
        <v>4890490.8</v>
      </c>
      <c r="HF200" s="746">
        <f t="shared" si="1634"/>
        <v>1476928.22</v>
      </c>
      <c r="HG200" s="746">
        <f t="shared" si="1635"/>
        <v>6367419.0199999996</v>
      </c>
    </row>
    <row r="201" spans="1:215" x14ac:dyDescent="0.25">
      <c r="A201" s="1044"/>
      <c r="B201" s="764" t="s">
        <v>38</v>
      </c>
      <c r="C201" s="737">
        <f t="shared" si="1472"/>
        <v>9</v>
      </c>
      <c r="D201" s="737">
        <f t="shared" si="1473"/>
        <v>13132</v>
      </c>
      <c r="E201" s="738">
        <f t="shared" si="1474"/>
        <v>13333</v>
      </c>
      <c r="F201" s="817">
        <f t="shared" si="1475"/>
        <v>119997</v>
      </c>
      <c r="G201" s="740">
        <f t="shared" si="1476"/>
        <v>22.3</v>
      </c>
      <c r="H201" s="741">
        <f t="shared" si="1477"/>
        <v>26759.33</v>
      </c>
      <c r="I201" s="740">
        <f t="shared" si="1476"/>
        <v>0</v>
      </c>
      <c r="J201" s="741">
        <f t="shared" si="1478"/>
        <v>0</v>
      </c>
      <c r="K201" s="740">
        <f t="shared" si="1479"/>
        <v>0</v>
      </c>
      <c r="L201" s="741"/>
      <c r="M201" s="740">
        <f t="shared" si="1480"/>
        <v>0</v>
      </c>
      <c r="N201" s="741">
        <f t="shared" si="1481"/>
        <v>0</v>
      </c>
      <c r="O201" s="740">
        <f t="shared" si="1482"/>
        <v>0</v>
      </c>
      <c r="P201" s="741">
        <f t="shared" si="1483"/>
        <v>0</v>
      </c>
      <c r="Q201" s="740">
        <f t="shared" si="1484"/>
        <v>0</v>
      </c>
      <c r="R201" s="741">
        <f t="shared" si="1485"/>
        <v>0</v>
      </c>
      <c r="S201" s="740">
        <f t="shared" si="1486"/>
        <v>20</v>
      </c>
      <c r="T201" s="741">
        <f t="shared" si="1487"/>
        <v>23999.4</v>
      </c>
      <c r="U201" s="740">
        <f t="shared" si="1488"/>
        <v>0</v>
      </c>
      <c r="V201" s="741">
        <f t="shared" si="1489"/>
        <v>0</v>
      </c>
      <c r="W201" s="740">
        <f t="shared" si="1490"/>
        <v>0</v>
      </c>
      <c r="X201" s="741">
        <f t="shared" si="1491"/>
        <v>0</v>
      </c>
      <c r="Y201" s="740">
        <f t="shared" si="1492"/>
        <v>0</v>
      </c>
      <c r="Z201" s="741">
        <f t="shared" si="1493"/>
        <v>0</v>
      </c>
      <c r="AA201" s="743">
        <f t="shared" si="1494"/>
        <v>0</v>
      </c>
      <c r="AB201" s="744">
        <f t="shared" si="1495"/>
        <v>170755.73</v>
      </c>
      <c r="AC201" s="745">
        <v>12</v>
      </c>
      <c r="AD201" s="746">
        <f t="shared" si="1496"/>
        <v>2049068.76</v>
      </c>
      <c r="AE201" s="747"/>
      <c r="AF201" s="741"/>
      <c r="AG201" s="746">
        <f t="shared" si="1497"/>
        <v>2049068.76</v>
      </c>
      <c r="AH201" s="746">
        <f t="shared" si="1498"/>
        <v>618818.77</v>
      </c>
      <c r="AI201" s="746">
        <f t="shared" si="1499"/>
        <v>2667887.5299999998</v>
      </c>
      <c r="AK201" s="1044"/>
      <c r="AL201" s="765" t="s">
        <v>38</v>
      </c>
      <c r="AM201" s="737">
        <f t="shared" si="1500"/>
        <v>6.25</v>
      </c>
      <c r="AN201" s="737">
        <f t="shared" si="1501"/>
        <v>13132</v>
      </c>
      <c r="AO201" s="738">
        <f t="shared" si="1502"/>
        <v>13333</v>
      </c>
      <c r="AP201" s="817">
        <f t="shared" si="1503"/>
        <v>83331.25</v>
      </c>
      <c r="AQ201" s="740">
        <f t="shared" si="1504"/>
        <v>21</v>
      </c>
      <c r="AR201" s="741">
        <f t="shared" si="1505"/>
        <v>17499.560000000001</v>
      </c>
      <c r="AS201" s="740">
        <f t="shared" si="1506"/>
        <v>0</v>
      </c>
      <c r="AT201" s="741">
        <f t="shared" si="1507"/>
        <v>0</v>
      </c>
      <c r="AU201" s="740">
        <f t="shared" si="1508"/>
        <v>0</v>
      </c>
      <c r="AV201" s="741"/>
      <c r="AW201" s="740">
        <f t="shared" si="1509"/>
        <v>0</v>
      </c>
      <c r="AX201" s="741">
        <f t="shared" si="1510"/>
        <v>0</v>
      </c>
      <c r="AY201" s="740">
        <f t="shared" si="1511"/>
        <v>0</v>
      </c>
      <c r="AZ201" s="741">
        <f t="shared" si="1512"/>
        <v>0</v>
      </c>
      <c r="BA201" s="740">
        <f t="shared" si="1513"/>
        <v>0</v>
      </c>
      <c r="BB201" s="741">
        <f t="shared" si="1514"/>
        <v>0</v>
      </c>
      <c r="BC201" s="740">
        <f t="shared" si="1515"/>
        <v>18.7</v>
      </c>
      <c r="BD201" s="741">
        <f t="shared" si="1516"/>
        <v>15582.94</v>
      </c>
      <c r="BE201" s="740">
        <f t="shared" si="1517"/>
        <v>0</v>
      </c>
      <c r="BF201" s="741">
        <f t="shared" si="1518"/>
        <v>0</v>
      </c>
      <c r="BG201" s="740">
        <f t="shared" si="1519"/>
        <v>0</v>
      </c>
      <c r="BH201" s="741">
        <f t="shared" si="1520"/>
        <v>0</v>
      </c>
      <c r="BI201" s="740">
        <f t="shared" si="1521"/>
        <v>0</v>
      </c>
      <c r="BJ201" s="741">
        <f t="shared" si="1522"/>
        <v>0</v>
      </c>
      <c r="BK201" s="743">
        <f t="shared" si="1523"/>
        <v>0</v>
      </c>
      <c r="BL201" s="744">
        <f t="shared" si="1524"/>
        <v>116413.75</v>
      </c>
      <c r="BM201" s="745">
        <v>12</v>
      </c>
      <c r="BN201" s="746">
        <f t="shared" si="1525"/>
        <v>1396965</v>
      </c>
      <c r="BO201" s="747"/>
      <c r="BP201" s="741"/>
      <c r="BQ201" s="746">
        <f t="shared" si="1526"/>
        <v>1396965</v>
      </c>
      <c r="BR201" s="746">
        <f t="shared" si="1527"/>
        <v>421883.43</v>
      </c>
      <c r="BS201" s="746">
        <f t="shared" si="1528"/>
        <v>1818848.43</v>
      </c>
      <c r="BU201" s="1044"/>
      <c r="BV201" s="765" t="s">
        <v>38</v>
      </c>
      <c r="BW201" s="737">
        <f t="shared" si="1529"/>
        <v>0</v>
      </c>
      <c r="BX201" s="737">
        <f t="shared" si="1530"/>
        <v>13132</v>
      </c>
      <c r="BY201" s="738">
        <f t="shared" si="1531"/>
        <v>13333</v>
      </c>
      <c r="BZ201" s="817">
        <f t="shared" si="1532"/>
        <v>0</v>
      </c>
      <c r="CA201" s="740">
        <f t="shared" si="1533"/>
        <v>0</v>
      </c>
      <c r="CB201" s="741">
        <f t="shared" si="1534"/>
        <v>0</v>
      </c>
      <c r="CC201" s="740">
        <f t="shared" si="1535"/>
        <v>0</v>
      </c>
      <c r="CD201" s="741">
        <f t="shared" si="1536"/>
        <v>0</v>
      </c>
      <c r="CE201" s="740">
        <f t="shared" si="1537"/>
        <v>0</v>
      </c>
      <c r="CF201" s="741"/>
      <c r="CG201" s="740">
        <f t="shared" si="1538"/>
        <v>0</v>
      </c>
      <c r="CH201" s="741">
        <f t="shared" si="1539"/>
        <v>0</v>
      </c>
      <c r="CI201" s="740">
        <f t="shared" si="1540"/>
        <v>0</v>
      </c>
      <c r="CJ201" s="741">
        <f t="shared" si="1541"/>
        <v>0</v>
      </c>
      <c r="CK201" s="740">
        <f t="shared" si="1542"/>
        <v>0</v>
      </c>
      <c r="CL201" s="741">
        <f t="shared" si="1543"/>
        <v>0</v>
      </c>
      <c r="CM201" s="740">
        <f t="shared" si="1544"/>
        <v>0</v>
      </c>
      <c r="CN201" s="741">
        <f t="shared" si="1545"/>
        <v>0</v>
      </c>
      <c r="CO201" s="740">
        <f t="shared" si="1546"/>
        <v>0</v>
      </c>
      <c r="CP201" s="741">
        <f t="shared" si="1547"/>
        <v>0</v>
      </c>
      <c r="CQ201" s="740">
        <f t="shared" si="1548"/>
        <v>0</v>
      </c>
      <c r="CR201" s="741">
        <f t="shared" si="1549"/>
        <v>0</v>
      </c>
      <c r="CS201" s="740">
        <f t="shared" si="1550"/>
        <v>0</v>
      </c>
      <c r="CT201" s="741">
        <f t="shared" si="1551"/>
        <v>0</v>
      </c>
      <c r="CU201" s="743">
        <f t="shared" si="1552"/>
        <v>0</v>
      </c>
      <c r="CV201" s="744">
        <f t="shared" si="1553"/>
        <v>0</v>
      </c>
      <c r="CW201" s="745">
        <v>12</v>
      </c>
      <c r="CX201" s="746">
        <f t="shared" si="1554"/>
        <v>0</v>
      </c>
      <c r="CY201" s="747"/>
      <c r="CZ201" s="741"/>
      <c r="DA201" s="746">
        <f t="shared" si="1555"/>
        <v>0</v>
      </c>
      <c r="DB201" s="746">
        <f t="shared" si="1556"/>
        <v>0</v>
      </c>
      <c r="DC201" s="746">
        <f t="shared" si="1557"/>
        <v>0</v>
      </c>
      <c r="DD201" s="750"/>
      <c r="DE201" s="1044"/>
      <c r="DF201" s="765" t="s">
        <v>38</v>
      </c>
      <c r="DG201" s="737">
        <f t="shared" si="1558"/>
        <v>0</v>
      </c>
      <c r="DH201" s="737">
        <f t="shared" si="1559"/>
        <v>13132</v>
      </c>
      <c r="DI201" s="738">
        <f t="shared" si="1560"/>
        <v>13333</v>
      </c>
      <c r="DJ201" s="817">
        <f t="shared" si="1561"/>
        <v>0</v>
      </c>
      <c r="DK201" s="740">
        <f t="shared" si="1562"/>
        <v>0</v>
      </c>
      <c r="DL201" s="741">
        <f t="shared" si="1563"/>
        <v>0</v>
      </c>
      <c r="DM201" s="740">
        <f t="shared" si="1564"/>
        <v>0</v>
      </c>
      <c r="DN201" s="741">
        <f t="shared" si="1565"/>
        <v>0</v>
      </c>
      <c r="DO201" s="740">
        <f t="shared" si="1566"/>
        <v>0</v>
      </c>
      <c r="DP201" s="741"/>
      <c r="DQ201" s="740">
        <f t="shared" si="1567"/>
        <v>0</v>
      </c>
      <c r="DR201" s="741">
        <f t="shared" si="1568"/>
        <v>0</v>
      </c>
      <c r="DS201" s="740">
        <f t="shared" si="1569"/>
        <v>0</v>
      </c>
      <c r="DT201" s="741">
        <f t="shared" si="1570"/>
        <v>0</v>
      </c>
      <c r="DU201" s="740">
        <f t="shared" si="1571"/>
        <v>0</v>
      </c>
      <c r="DV201" s="741">
        <f t="shared" si="1572"/>
        <v>0</v>
      </c>
      <c r="DW201" s="740">
        <f t="shared" si="1573"/>
        <v>0</v>
      </c>
      <c r="DX201" s="741">
        <f t="shared" si="1574"/>
        <v>0</v>
      </c>
      <c r="DY201" s="740">
        <f t="shared" si="1575"/>
        <v>0</v>
      </c>
      <c r="DZ201" s="741">
        <f t="shared" si="1576"/>
        <v>0</v>
      </c>
      <c r="EA201" s="740">
        <f t="shared" si="1577"/>
        <v>0</v>
      </c>
      <c r="EB201" s="741">
        <f t="shared" si="1578"/>
        <v>0</v>
      </c>
      <c r="EC201" s="740">
        <f t="shared" si="1579"/>
        <v>0</v>
      </c>
      <c r="ED201" s="741">
        <f t="shared" si="1580"/>
        <v>0</v>
      </c>
      <c r="EE201" s="743">
        <f t="shared" si="1581"/>
        <v>0</v>
      </c>
      <c r="EF201" s="744">
        <f t="shared" si="1582"/>
        <v>0</v>
      </c>
      <c r="EG201" s="745">
        <v>12</v>
      </c>
      <c r="EH201" s="746">
        <f t="shared" si="1583"/>
        <v>0</v>
      </c>
      <c r="EI201" s="747"/>
      <c r="EJ201" s="741"/>
      <c r="EK201" s="746">
        <f t="shared" si="1584"/>
        <v>0</v>
      </c>
      <c r="EL201" s="746">
        <f t="shared" si="1585"/>
        <v>0</v>
      </c>
      <c r="EM201" s="746">
        <f t="shared" si="1586"/>
        <v>0</v>
      </c>
      <c r="EO201" s="1044"/>
      <c r="EP201" s="765" t="s">
        <v>38</v>
      </c>
      <c r="EQ201" s="737">
        <f t="shared" si="1587"/>
        <v>0</v>
      </c>
      <c r="ER201" s="737">
        <f t="shared" si="1588"/>
        <v>13132</v>
      </c>
      <c r="ES201" s="738">
        <f t="shared" si="1589"/>
        <v>13333</v>
      </c>
      <c r="ET201" s="817">
        <f t="shared" si="1590"/>
        <v>0</v>
      </c>
      <c r="EU201" s="740">
        <f t="shared" si="1591"/>
        <v>0</v>
      </c>
      <c r="EV201" s="741">
        <f t="shared" si="1592"/>
        <v>0</v>
      </c>
      <c r="EW201" s="740">
        <f t="shared" si="1593"/>
        <v>0</v>
      </c>
      <c r="EX201" s="741">
        <f t="shared" si="1594"/>
        <v>0</v>
      </c>
      <c r="EY201" s="740">
        <f t="shared" si="1595"/>
        <v>0</v>
      </c>
      <c r="EZ201" s="741"/>
      <c r="FA201" s="740">
        <f t="shared" si="1596"/>
        <v>0</v>
      </c>
      <c r="FB201" s="741">
        <f t="shared" si="1597"/>
        <v>0</v>
      </c>
      <c r="FC201" s="740">
        <f t="shared" si="1598"/>
        <v>0</v>
      </c>
      <c r="FD201" s="741">
        <f t="shared" si="1599"/>
        <v>0</v>
      </c>
      <c r="FE201" s="740">
        <f t="shared" si="1600"/>
        <v>0</v>
      </c>
      <c r="FF201" s="741">
        <f t="shared" si="1601"/>
        <v>0</v>
      </c>
      <c r="FG201" s="740">
        <f t="shared" si="1602"/>
        <v>0</v>
      </c>
      <c r="FH201" s="741">
        <f t="shared" si="1603"/>
        <v>0</v>
      </c>
      <c r="FI201" s="740">
        <f t="shared" si="1604"/>
        <v>0</v>
      </c>
      <c r="FJ201" s="741">
        <f t="shared" si="1605"/>
        <v>0</v>
      </c>
      <c r="FK201" s="740">
        <f t="shared" si="1606"/>
        <v>0</v>
      </c>
      <c r="FL201" s="741">
        <f t="shared" si="1607"/>
        <v>0</v>
      </c>
      <c r="FM201" s="740">
        <f t="shared" si="1608"/>
        <v>0</v>
      </c>
      <c r="FN201" s="741">
        <f t="shared" si="1609"/>
        <v>0</v>
      </c>
      <c r="FO201" s="743">
        <f t="shared" si="1610"/>
        <v>0</v>
      </c>
      <c r="FP201" s="744">
        <f t="shared" si="1611"/>
        <v>0</v>
      </c>
      <c r="FQ201" s="745">
        <v>12</v>
      </c>
      <c r="FR201" s="746">
        <f t="shared" si="1612"/>
        <v>0</v>
      </c>
      <c r="FS201" s="747"/>
      <c r="FT201" s="741"/>
      <c r="FU201" s="746">
        <f t="shared" si="1613"/>
        <v>0</v>
      </c>
      <c r="FV201" s="746">
        <f t="shared" si="1614"/>
        <v>0</v>
      </c>
      <c r="FW201" s="746">
        <f t="shared" si="1615"/>
        <v>0</v>
      </c>
      <c r="FY201" s="1044"/>
      <c r="FZ201" s="765" t="s">
        <v>38</v>
      </c>
      <c r="GA201" s="737">
        <f t="shared" si="1616"/>
        <v>15.25</v>
      </c>
      <c r="GB201" s="737">
        <f t="shared" si="1617"/>
        <v>13132</v>
      </c>
      <c r="GC201" s="738">
        <f t="shared" si="1618"/>
        <v>13333</v>
      </c>
      <c r="GD201" s="743">
        <f t="shared" si="1619"/>
        <v>203328.25</v>
      </c>
      <c r="GE201" s="743"/>
      <c r="GF201" s="737">
        <f t="shared" si="1620"/>
        <v>44258.89</v>
      </c>
      <c r="GG201" s="743"/>
      <c r="GH201" s="737">
        <f t="shared" si="1621"/>
        <v>0</v>
      </c>
      <c r="GI201" s="743"/>
      <c r="GJ201" s="737">
        <f t="shared" si="1622"/>
        <v>0</v>
      </c>
      <c r="GK201" s="743"/>
      <c r="GL201" s="737">
        <f t="shared" si="1623"/>
        <v>0</v>
      </c>
      <c r="GM201" s="743"/>
      <c r="GN201" s="737">
        <f t="shared" si="1624"/>
        <v>0</v>
      </c>
      <c r="GO201" s="743"/>
      <c r="GP201" s="737">
        <f t="shared" si="1625"/>
        <v>0</v>
      </c>
      <c r="GQ201" s="743"/>
      <c r="GR201" s="737">
        <f t="shared" si="1626"/>
        <v>39582.339999999997</v>
      </c>
      <c r="GS201" s="743"/>
      <c r="GT201" s="737">
        <f t="shared" si="1627"/>
        <v>0</v>
      </c>
      <c r="GU201" s="743"/>
      <c r="GV201" s="737">
        <f t="shared" si="1628"/>
        <v>0</v>
      </c>
      <c r="GW201" s="743"/>
      <c r="GX201" s="737">
        <f t="shared" si="1629"/>
        <v>0</v>
      </c>
      <c r="GY201" s="743">
        <f t="shared" si="1629"/>
        <v>0</v>
      </c>
      <c r="GZ201" s="744">
        <f t="shared" si="1630"/>
        <v>287169.48</v>
      </c>
      <c r="HA201" s="745">
        <v>12</v>
      </c>
      <c r="HB201" s="746">
        <f t="shared" si="1631"/>
        <v>3446033.76</v>
      </c>
      <c r="HC201" s="737">
        <f t="shared" si="1632"/>
        <v>0</v>
      </c>
      <c r="HD201" s="737">
        <f t="shared" si="1632"/>
        <v>0</v>
      </c>
      <c r="HE201" s="746">
        <f t="shared" si="1633"/>
        <v>3446033.76</v>
      </c>
      <c r="HF201" s="746">
        <f t="shared" si="1634"/>
        <v>1040702.2</v>
      </c>
      <c r="HG201" s="746">
        <f t="shared" si="1635"/>
        <v>4486735.96</v>
      </c>
    </row>
    <row r="202" spans="1:215" ht="15.75" x14ac:dyDescent="0.25">
      <c r="A202" s="1044"/>
      <c r="B202" s="760" t="s">
        <v>854</v>
      </c>
      <c r="C202" s="772"/>
      <c r="D202" s="773"/>
      <c r="E202" s="726"/>
      <c r="F202" s="734"/>
      <c r="G202" s="762"/>
      <c r="H202" s="732"/>
      <c r="I202" s="762"/>
      <c r="J202" s="732"/>
      <c r="K202" s="762"/>
      <c r="L202" s="732"/>
      <c r="M202" s="762"/>
      <c r="N202" s="732"/>
      <c r="O202" s="762"/>
      <c r="P202" s="732"/>
      <c r="Q202" s="762"/>
      <c r="R202" s="732"/>
      <c r="S202" s="762"/>
      <c r="T202" s="732"/>
      <c r="U202" s="762"/>
      <c r="V202" s="732"/>
      <c r="W202" s="762"/>
      <c r="X202" s="732"/>
      <c r="Y202" s="762"/>
      <c r="Z202" s="732"/>
      <c r="AA202" s="775"/>
      <c r="AB202" s="775"/>
      <c r="AC202" s="775"/>
      <c r="AD202" s="775"/>
      <c r="AE202" s="775"/>
      <c r="AF202" s="775"/>
      <c r="AG202" s="775"/>
      <c r="AH202" s="776"/>
      <c r="AI202" s="777"/>
      <c r="AK202" s="1044"/>
      <c r="AL202" s="760" t="s">
        <v>854</v>
      </c>
      <c r="AM202" s="772"/>
      <c r="AN202" s="773"/>
      <c r="AO202" s="726"/>
      <c r="AP202" s="734"/>
      <c r="AQ202" s="762"/>
      <c r="AR202" s="732"/>
      <c r="AS202" s="762"/>
      <c r="AT202" s="732"/>
      <c r="AU202" s="762"/>
      <c r="AV202" s="732"/>
      <c r="AW202" s="762"/>
      <c r="AX202" s="732"/>
      <c r="AY202" s="762"/>
      <c r="AZ202" s="732"/>
      <c r="BA202" s="762"/>
      <c r="BB202" s="732"/>
      <c r="BC202" s="762"/>
      <c r="BD202" s="732"/>
      <c r="BE202" s="762"/>
      <c r="BF202" s="732"/>
      <c r="BG202" s="762"/>
      <c r="BH202" s="732"/>
      <c r="BI202" s="762"/>
      <c r="BJ202" s="732"/>
      <c r="BK202" s="775"/>
      <c r="BL202" s="775"/>
      <c r="BM202" s="775"/>
      <c r="BN202" s="775"/>
      <c r="BO202" s="775"/>
      <c r="BP202" s="775"/>
      <c r="BQ202" s="775"/>
      <c r="BR202" s="776"/>
      <c r="BS202" s="777"/>
      <c r="BU202" s="1044"/>
      <c r="BV202" s="760" t="s">
        <v>854</v>
      </c>
      <c r="BW202" s="772"/>
      <c r="BX202" s="773"/>
      <c r="BY202" s="726"/>
      <c r="BZ202" s="734"/>
      <c r="CA202" s="762"/>
      <c r="CB202" s="732"/>
      <c r="CC202" s="762"/>
      <c r="CD202" s="732"/>
      <c r="CE202" s="762"/>
      <c r="CF202" s="732"/>
      <c r="CG202" s="762"/>
      <c r="CH202" s="732"/>
      <c r="CI202" s="762"/>
      <c r="CJ202" s="732"/>
      <c r="CK202" s="762"/>
      <c r="CL202" s="732"/>
      <c r="CM202" s="762"/>
      <c r="CN202" s="732"/>
      <c r="CO202" s="762"/>
      <c r="CP202" s="732"/>
      <c r="CQ202" s="762"/>
      <c r="CR202" s="732"/>
      <c r="CS202" s="762"/>
      <c r="CT202" s="732"/>
      <c r="CU202" s="775"/>
      <c r="CV202" s="775"/>
      <c r="CW202" s="775"/>
      <c r="CX202" s="775"/>
      <c r="CY202" s="775"/>
      <c r="CZ202" s="775"/>
      <c r="DA202" s="775"/>
      <c r="DB202" s="776"/>
      <c r="DC202" s="777"/>
      <c r="DE202" s="1044"/>
      <c r="DF202" s="760" t="s">
        <v>854</v>
      </c>
      <c r="DG202" s="772"/>
      <c r="DH202" s="773"/>
      <c r="DI202" s="726"/>
      <c r="DJ202" s="734"/>
      <c r="DK202" s="762"/>
      <c r="DL202" s="732"/>
      <c r="DM202" s="762"/>
      <c r="DN202" s="732"/>
      <c r="DO202" s="762"/>
      <c r="DP202" s="732"/>
      <c r="DQ202" s="762"/>
      <c r="DR202" s="732"/>
      <c r="DS202" s="762"/>
      <c r="DT202" s="732"/>
      <c r="DU202" s="762"/>
      <c r="DV202" s="732"/>
      <c r="DW202" s="762"/>
      <c r="DX202" s="732"/>
      <c r="DY202" s="762"/>
      <c r="DZ202" s="732"/>
      <c r="EA202" s="762"/>
      <c r="EB202" s="732"/>
      <c r="EC202" s="762"/>
      <c r="ED202" s="732"/>
      <c r="EE202" s="775"/>
      <c r="EF202" s="775"/>
      <c r="EG202" s="775"/>
      <c r="EH202" s="775"/>
      <c r="EI202" s="775"/>
      <c r="EJ202" s="775"/>
      <c r="EK202" s="775"/>
      <c r="EL202" s="776"/>
      <c r="EM202" s="777"/>
      <c r="EO202" s="1044"/>
      <c r="EP202" s="760" t="s">
        <v>854</v>
      </c>
      <c r="EQ202" s="772"/>
      <c r="ER202" s="773"/>
      <c r="ES202" s="726"/>
      <c r="ET202" s="734"/>
      <c r="EU202" s="762"/>
      <c r="EV202" s="732"/>
      <c r="EW202" s="762"/>
      <c r="EX202" s="732"/>
      <c r="EY202" s="762"/>
      <c r="EZ202" s="732"/>
      <c r="FA202" s="762"/>
      <c r="FB202" s="732"/>
      <c r="FC202" s="762"/>
      <c r="FD202" s="732"/>
      <c r="FE202" s="762"/>
      <c r="FF202" s="732"/>
      <c r="FG202" s="762"/>
      <c r="FH202" s="732"/>
      <c r="FI202" s="762"/>
      <c r="FJ202" s="732"/>
      <c r="FK202" s="762"/>
      <c r="FL202" s="732"/>
      <c r="FM202" s="762"/>
      <c r="FN202" s="732"/>
      <c r="FO202" s="775"/>
      <c r="FP202" s="775"/>
      <c r="FQ202" s="775"/>
      <c r="FR202" s="775"/>
      <c r="FS202" s="775"/>
      <c r="FT202" s="775"/>
      <c r="FU202" s="775"/>
      <c r="FV202" s="776"/>
      <c r="FW202" s="777"/>
      <c r="FY202" s="1044"/>
      <c r="FZ202" s="760" t="s">
        <v>854</v>
      </c>
      <c r="GA202" s="772"/>
      <c r="GB202" s="773"/>
      <c r="GC202" s="726"/>
      <c r="GD202" s="734">
        <f>F202+AP202+BZ202+DJ202+ET202</f>
        <v>0</v>
      </c>
      <c r="GE202" s="734"/>
      <c r="GF202" s="732"/>
      <c r="GG202" s="734"/>
      <c r="GH202" s="732"/>
      <c r="GI202" s="734"/>
      <c r="GJ202" s="732"/>
      <c r="GK202" s="734"/>
      <c r="GL202" s="732"/>
      <c r="GM202" s="734"/>
      <c r="GN202" s="732"/>
      <c r="GO202" s="734"/>
      <c r="GP202" s="732"/>
      <c r="GQ202" s="734"/>
      <c r="GR202" s="732"/>
      <c r="GS202" s="734"/>
      <c r="GT202" s="732"/>
      <c r="GU202" s="734"/>
      <c r="GV202" s="732"/>
      <c r="GW202" s="734"/>
      <c r="GX202" s="774"/>
      <c r="GY202" s="775"/>
      <c r="GZ202" s="775"/>
      <c r="HA202" s="775"/>
      <c r="HB202" s="775"/>
      <c r="HC202" s="775"/>
      <c r="HD202" s="775"/>
      <c r="HE202" s="775"/>
      <c r="HF202" s="776"/>
      <c r="HG202" s="777"/>
    </row>
    <row r="203" spans="1:215" x14ac:dyDescent="0.25">
      <c r="A203" s="1044"/>
      <c r="B203" s="735" t="s">
        <v>41</v>
      </c>
      <c r="C203" s="737">
        <f t="shared" ref="C203" si="1636">C117</f>
        <v>1</v>
      </c>
      <c r="D203" s="737">
        <f>ROUNDUP(D117*1.04,0)</f>
        <v>7912</v>
      </c>
      <c r="E203" s="738">
        <f>ROUNDUP(D203*1.01525,0)</f>
        <v>8033</v>
      </c>
      <c r="F203" s="817">
        <f t="shared" ref="F203" si="1637">C203*E203</f>
        <v>8033</v>
      </c>
      <c r="G203" s="740">
        <f>ROUND(G31,1)</f>
        <v>0</v>
      </c>
      <c r="H203" s="741">
        <f>$F203*G203/100</f>
        <v>0</v>
      </c>
      <c r="I203" s="740">
        <f>ROUND(I31,1)</f>
        <v>0</v>
      </c>
      <c r="J203" s="741">
        <f>$F203*I203/100</f>
        <v>0</v>
      </c>
      <c r="K203" s="740">
        <f>ROUND(K31,1)</f>
        <v>0</v>
      </c>
      <c r="L203" s="741"/>
      <c r="M203" s="740">
        <f>ROUND(M31,1)</f>
        <v>18</v>
      </c>
      <c r="N203" s="741">
        <f>$F203*M203/100</f>
        <v>1445.94</v>
      </c>
      <c r="O203" s="740">
        <f>ROUND(O31,1)</f>
        <v>0</v>
      </c>
      <c r="P203" s="741">
        <f>$F203*O203/100</f>
        <v>0</v>
      </c>
      <c r="Q203" s="740">
        <f>ROUND(Q31,1)</f>
        <v>64</v>
      </c>
      <c r="R203" s="741">
        <f>$F203*Q203/100</f>
        <v>5141.12</v>
      </c>
      <c r="S203" s="740">
        <f>ROUND(S31,1)</f>
        <v>10</v>
      </c>
      <c r="T203" s="741">
        <f>$F203*S203/100</f>
        <v>803.3</v>
      </c>
      <c r="U203" s="740">
        <f>ROUND(U31,1)</f>
        <v>0</v>
      </c>
      <c r="V203" s="741">
        <f>$F203*U203/100</f>
        <v>0</v>
      </c>
      <c r="W203" s="740">
        <f>ROUND(W31,1)</f>
        <v>0</v>
      </c>
      <c r="X203" s="741">
        <f>$F203*W203/100</f>
        <v>0</v>
      </c>
      <c r="Y203" s="740">
        <f>ROUND(Y31,1)</f>
        <v>0</v>
      </c>
      <c r="Z203" s="741">
        <f>$F203*Y203/100</f>
        <v>0</v>
      </c>
      <c r="AA203" s="743">
        <f>IF(((SUM(F203:Z203))&gt;(16242*C203)),0,((16242*C203)-(SUM(F203:Z203))))</f>
        <v>726.64</v>
      </c>
      <c r="AB203" s="744">
        <f>F203+H203+J203+L203+N203+P203+R203+T203+V203+X203+Z203+AA203</f>
        <v>16150</v>
      </c>
      <c r="AC203" s="745">
        <v>12</v>
      </c>
      <c r="AD203" s="746">
        <f>AB203*AC203</f>
        <v>193800</v>
      </c>
      <c r="AE203" s="747"/>
      <c r="AF203" s="741"/>
      <c r="AG203" s="746">
        <f>AD203+AE203+AF203</f>
        <v>193800</v>
      </c>
      <c r="AH203" s="746">
        <f>AG203*0.302</f>
        <v>58527.6</v>
      </c>
      <c r="AI203" s="746">
        <f>AG203+AH203</f>
        <v>252327.6</v>
      </c>
      <c r="AK203" s="1044"/>
      <c r="AL203" s="755" t="s">
        <v>41</v>
      </c>
      <c r="AM203" s="737">
        <f t="shared" ref="AM203" si="1638">AM117</f>
        <v>1</v>
      </c>
      <c r="AN203" s="737">
        <f>ROUNDUP(AN117*1.04,0)</f>
        <v>7912</v>
      </c>
      <c r="AO203" s="738">
        <f>ROUNDUP(AN203*1.01525,0)</f>
        <v>8033</v>
      </c>
      <c r="AP203" s="817">
        <f t="shared" ref="AP203" si="1639">AM203*AO203</f>
        <v>8033</v>
      </c>
      <c r="AQ203" s="740">
        <f>ROUND(AQ31,1)</f>
        <v>0</v>
      </c>
      <c r="AR203" s="741">
        <f>$AP203*AQ203/100</f>
        <v>0</v>
      </c>
      <c r="AS203" s="740">
        <f>ROUND(AS31,1)</f>
        <v>4</v>
      </c>
      <c r="AT203" s="741">
        <f>$AP203*AS203/100</f>
        <v>321.32</v>
      </c>
      <c r="AU203" s="740">
        <f>ROUND(AU31,1)</f>
        <v>0</v>
      </c>
      <c r="AV203" s="741"/>
      <c r="AW203" s="740">
        <f>ROUND(AW31,1)</f>
        <v>15</v>
      </c>
      <c r="AX203" s="741">
        <f>$AP203*AW203/100</f>
        <v>1204.95</v>
      </c>
      <c r="AY203" s="740">
        <f>ROUND(AY31,1)</f>
        <v>0</v>
      </c>
      <c r="AZ203" s="741">
        <f>$AP203*AY203/100</f>
        <v>0</v>
      </c>
      <c r="BA203" s="740">
        <f>ROUND(BA31,1)</f>
        <v>110</v>
      </c>
      <c r="BB203" s="741">
        <f>$AP203*BA203/100</f>
        <v>8836.2999999999993</v>
      </c>
      <c r="BC203" s="740">
        <f>ROUND(BC31,1)</f>
        <v>10</v>
      </c>
      <c r="BD203" s="741">
        <f>$AP203*BC203/100</f>
        <v>803.3</v>
      </c>
      <c r="BE203" s="740">
        <f>ROUND(BE31,1)</f>
        <v>0</v>
      </c>
      <c r="BF203" s="741">
        <f>$AP203*BE203/100</f>
        <v>0</v>
      </c>
      <c r="BG203" s="740">
        <f>ROUND(BG31,1)</f>
        <v>0</v>
      </c>
      <c r="BH203" s="741">
        <f>$AP203*BG203/100</f>
        <v>0</v>
      </c>
      <c r="BI203" s="740">
        <f>ROUND(BI31,1)</f>
        <v>0</v>
      </c>
      <c r="BJ203" s="741">
        <f>$AP203*BI203/100</f>
        <v>0</v>
      </c>
      <c r="BK203" s="743">
        <f>IF(((SUM(AP203:BJ203))&gt;(16242*AM203)),0,((16242*AM203)-(SUM(AP203:BJ203))))</f>
        <v>0</v>
      </c>
      <c r="BL203" s="744">
        <f>AP203+AR203+AT203+AV203+AX203+AZ203+BB203+BD203+BF203+BH203+BJ203+BK203</f>
        <v>19198.87</v>
      </c>
      <c r="BM203" s="745">
        <v>12</v>
      </c>
      <c r="BN203" s="746">
        <f>BL203*BM203</f>
        <v>230386.44</v>
      </c>
      <c r="BO203" s="747"/>
      <c r="BP203" s="741"/>
      <c r="BQ203" s="746">
        <f>BN203+BO203+BP203</f>
        <v>230386.44</v>
      </c>
      <c r="BR203" s="746">
        <f>BQ203*0.302</f>
        <v>69576.7</v>
      </c>
      <c r="BS203" s="746">
        <f>BQ203+BR203</f>
        <v>299963.14</v>
      </c>
      <c r="BU203" s="1044"/>
      <c r="BV203" s="755" t="s">
        <v>41</v>
      </c>
      <c r="BW203" s="737">
        <f t="shared" ref="BW203" si="1640">BW117</f>
        <v>1</v>
      </c>
      <c r="BX203" s="737">
        <f>ROUNDUP(BX117*1.04,0)</f>
        <v>7912</v>
      </c>
      <c r="BY203" s="738">
        <f>ROUNDUP(BX203*1.01525,0)</f>
        <v>8033</v>
      </c>
      <c r="BZ203" s="817">
        <f t="shared" ref="BZ203" si="1641">BW203*BY203</f>
        <v>8033</v>
      </c>
      <c r="CA203" s="740">
        <f>ROUND(CA31,1)</f>
        <v>0</v>
      </c>
      <c r="CB203" s="741">
        <f>$BZ203*CA203/100</f>
        <v>0</v>
      </c>
      <c r="CC203" s="740">
        <f>ROUND(CC31,1)</f>
        <v>0</v>
      </c>
      <c r="CD203" s="741">
        <f>$BZ203*CC203/100</f>
        <v>0</v>
      </c>
      <c r="CE203" s="740">
        <f>ROUND(CE31,1)</f>
        <v>0</v>
      </c>
      <c r="CF203" s="741"/>
      <c r="CG203" s="740">
        <f>ROUND(CG31,1)</f>
        <v>0</v>
      </c>
      <c r="CH203" s="741">
        <f>$BZ203*CG203/100</f>
        <v>0</v>
      </c>
      <c r="CI203" s="740">
        <f>ROUND(CI31,1)</f>
        <v>0</v>
      </c>
      <c r="CJ203" s="741">
        <f>$BZ203*CI203/100</f>
        <v>0</v>
      </c>
      <c r="CK203" s="740">
        <f>ROUND(CK31,1)</f>
        <v>0</v>
      </c>
      <c r="CL203" s="741">
        <f>$BZ203*CK203/100</f>
        <v>0</v>
      </c>
      <c r="CM203" s="740">
        <f>ROUND(CM31,1)</f>
        <v>0</v>
      </c>
      <c r="CN203" s="741">
        <f>$BZ203*CM203/100</f>
        <v>0</v>
      </c>
      <c r="CO203" s="740">
        <f>ROUND(CO31,1)</f>
        <v>0</v>
      </c>
      <c r="CP203" s="741">
        <f>$BZ203*CO203/100</f>
        <v>0</v>
      </c>
      <c r="CQ203" s="740">
        <f>ROUND(CQ31,1)</f>
        <v>0</v>
      </c>
      <c r="CR203" s="741">
        <f>$BZ203*CQ203/100</f>
        <v>0</v>
      </c>
      <c r="CS203" s="740">
        <f>ROUND(CS31,1)</f>
        <v>0</v>
      </c>
      <c r="CT203" s="741">
        <f>$BZ203*CS203/100</f>
        <v>0</v>
      </c>
      <c r="CU203" s="743">
        <f>IF(((SUM(BZ203:CT203))&gt;(16242*BW203)),0,((16242*BW203)-(SUM(BZ203:CT203))))</f>
        <v>8209</v>
      </c>
      <c r="CV203" s="744">
        <f>BZ203+CB203+CD203+CF203+CH203+CJ203+CL203+CN203+CP203+CR203+CT203+CU203</f>
        <v>16242</v>
      </c>
      <c r="CW203" s="745">
        <v>12</v>
      </c>
      <c r="CX203" s="746">
        <f>CV203*CW203</f>
        <v>194904</v>
      </c>
      <c r="CY203" s="747"/>
      <c r="CZ203" s="741"/>
      <c r="DA203" s="746">
        <f>CX203+CY203+CZ203</f>
        <v>194904</v>
      </c>
      <c r="DB203" s="746">
        <f>DA203*0.302</f>
        <v>58861.01</v>
      </c>
      <c r="DC203" s="746">
        <f>DA203+DB203</f>
        <v>253765.01</v>
      </c>
      <c r="DD203" s="750"/>
      <c r="DE203" s="1044"/>
      <c r="DF203" s="755" t="s">
        <v>41</v>
      </c>
      <c r="DG203" s="737">
        <f t="shared" ref="DG203" si="1642">DG117</f>
        <v>1</v>
      </c>
      <c r="DH203" s="737">
        <f>ROUNDUP(DH117*1.04,0)</f>
        <v>7912</v>
      </c>
      <c r="DI203" s="738">
        <f>ROUNDUP(DH203*1.01525,0)</f>
        <v>8033</v>
      </c>
      <c r="DJ203" s="817">
        <f t="shared" ref="DJ203" si="1643">DG203*DI203</f>
        <v>8033</v>
      </c>
      <c r="DK203" s="740">
        <f>ROUND(DK31,1)</f>
        <v>0</v>
      </c>
      <c r="DL203" s="741">
        <f>$DJ203*DK203/100</f>
        <v>0</v>
      </c>
      <c r="DM203" s="740">
        <f>ROUND(DM31,1)</f>
        <v>0</v>
      </c>
      <c r="DN203" s="741">
        <f>$DJ203*DM203/100</f>
        <v>0</v>
      </c>
      <c r="DO203" s="740">
        <f>ROUND(DO31,1)</f>
        <v>0</v>
      </c>
      <c r="DP203" s="741"/>
      <c r="DQ203" s="740">
        <f>ROUND(DQ31,1)</f>
        <v>20</v>
      </c>
      <c r="DR203" s="741">
        <f>$DJ203*DQ203/100</f>
        <v>1606.6</v>
      </c>
      <c r="DS203" s="740">
        <f>ROUND(DS31,1)</f>
        <v>0</v>
      </c>
      <c r="DT203" s="741">
        <f>$DJ203*DS203/100</f>
        <v>0</v>
      </c>
      <c r="DU203" s="740">
        <f>ROUND(DU31,1)</f>
        <v>100</v>
      </c>
      <c r="DV203" s="741">
        <f>$DJ203*DU203/100</f>
        <v>8033</v>
      </c>
      <c r="DW203" s="740">
        <f>ROUND(DW31,1)</f>
        <v>0</v>
      </c>
      <c r="DX203" s="741">
        <f>$DJ203*DW203/100</f>
        <v>0</v>
      </c>
      <c r="DY203" s="740">
        <f>ROUND(DY31,1)</f>
        <v>0</v>
      </c>
      <c r="DZ203" s="741">
        <f>$DJ203*DY203/100</f>
        <v>0</v>
      </c>
      <c r="EA203" s="740">
        <f>ROUND(EA31,1)</f>
        <v>0</v>
      </c>
      <c r="EB203" s="741">
        <f>$DJ203*EA203/100</f>
        <v>0</v>
      </c>
      <c r="EC203" s="740">
        <f>ROUND(EC31,1)</f>
        <v>0</v>
      </c>
      <c r="ED203" s="741">
        <f>$DJ203*EC203/100</f>
        <v>0</v>
      </c>
      <c r="EE203" s="743">
        <f>IF(((SUM(DJ203:ED203))&gt;(16242*DG203)),0,((16242*DG203)-(SUM(DJ203:ED203))))</f>
        <v>0</v>
      </c>
      <c r="EF203" s="744">
        <f>DJ203+DL203+DN203+DP203+DR203+DT203+DV203+DX203+DZ203+EB203+ED203+EE203</f>
        <v>17672.599999999999</v>
      </c>
      <c r="EG203" s="745">
        <v>12</v>
      </c>
      <c r="EH203" s="746">
        <f>EF203*EG203</f>
        <v>212071.2</v>
      </c>
      <c r="EI203" s="747"/>
      <c r="EJ203" s="741"/>
      <c r="EK203" s="746">
        <f>EH203+EI203+EJ203</f>
        <v>212071.2</v>
      </c>
      <c r="EL203" s="746">
        <f>EK203*0.302</f>
        <v>64045.5</v>
      </c>
      <c r="EM203" s="746">
        <f>EK203+EL203</f>
        <v>276116.7</v>
      </c>
      <c r="EO203" s="1044"/>
      <c r="EP203" s="752" t="s">
        <v>41</v>
      </c>
      <c r="EQ203" s="737">
        <f t="shared" ref="EQ203" si="1644">EQ117</f>
        <v>0.5</v>
      </c>
      <c r="ER203" s="737">
        <f>ROUNDUP(ER117*1.04,0)</f>
        <v>7912</v>
      </c>
      <c r="ES203" s="738">
        <f>ROUNDUP(ER203*1.01525,0)</f>
        <v>8033</v>
      </c>
      <c r="ET203" s="817">
        <f t="shared" ref="ET203" si="1645">EQ203*ES203</f>
        <v>4016.5</v>
      </c>
      <c r="EU203" s="740">
        <f>ROUND(EU31,1)</f>
        <v>0</v>
      </c>
      <c r="EV203" s="741">
        <f>$ET203*EU203/100</f>
        <v>0</v>
      </c>
      <c r="EW203" s="740">
        <f>ROUND(EW31,1)</f>
        <v>0</v>
      </c>
      <c r="EX203" s="741">
        <f>$ET203*EW203/100</f>
        <v>0</v>
      </c>
      <c r="EY203" s="740">
        <f>ROUND(EY31,1)</f>
        <v>0</v>
      </c>
      <c r="EZ203" s="741"/>
      <c r="FA203" s="740">
        <f>ROUND(FA31,1)</f>
        <v>0</v>
      </c>
      <c r="FB203" s="741">
        <f>$ET203*FA203/100</f>
        <v>0</v>
      </c>
      <c r="FC203" s="740">
        <f>ROUND(FC31,1)</f>
        <v>0</v>
      </c>
      <c r="FD203" s="741">
        <f>$ET203*FC203/100</f>
        <v>0</v>
      </c>
      <c r="FE203" s="740">
        <f>ROUND(FE31,1)</f>
        <v>150</v>
      </c>
      <c r="FF203" s="741">
        <f>$ET203*FE203/100</f>
        <v>6024.75</v>
      </c>
      <c r="FG203" s="740">
        <f>ROUND(FG31,1)</f>
        <v>0</v>
      </c>
      <c r="FH203" s="741">
        <f>$ET203*FG203/100</f>
        <v>0</v>
      </c>
      <c r="FI203" s="740">
        <f>ROUND(FI31,1)</f>
        <v>0</v>
      </c>
      <c r="FJ203" s="741">
        <f>$ET203*FI203/100</f>
        <v>0</v>
      </c>
      <c r="FK203" s="740">
        <f>ROUND(FK31,1)</f>
        <v>0</v>
      </c>
      <c r="FL203" s="741">
        <f>$ET203*FK203/100</f>
        <v>0</v>
      </c>
      <c r="FM203" s="740">
        <f>ROUND(FM31,1)</f>
        <v>0</v>
      </c>
      <c r="FN203" s="741">
        <f>$ET203*FM203/100</f>
        <v>0</v>
      </c>
      <c r="FO203" s="743">
        <f>IF(((SUM(ET203:FN203))&gt;(16242*EQ203)),0,((16242*EQ203)-(SUM(ET203:FN203))))</f>
        <v>0</v>
      </c>
      <c r="FP203" s="744">
        <f>ET203+EV203+EX203+EZ203+FB203+FD203+FF203+FH203+FJ203+FL203+FN203+FO203</f>
        <v>10041.25</v>
      </c>
      <c r="FQ203" s="745">
        <v>12</v>
      </c>
      <c r="FR203" s="746">
        <f>FP203*FQ203</f>
        <v>120495</v>
      </c>
      <c r="FS203" s="747"/>
      <c r="FT203" s="741"/>
      <c r="FU203" s="746">
        <f>FR203+FS203+FT203</f>
        <v>120495</v>
      </c>
      <c r="FV203" s="746">
        <f>FU203*0.302</f>
        <v>36389.49</v>
      </c>
      <c r="FW203" s="746">
        <f>FU203+FV203</f>
        <v>156884.49</v>
      </c>
      <c r="FY203" s="1044"/>
      <c r="FZ203" s="752" t="s">
        <v>41</v>
      </c>
      <c r="GA203" s="737">
        <f t="shared" ref="GA203" si="1646">GA117</f>
        <v>4.5</v>
      </c>
      <c r="GB203" s="737">
        <f>ROUNDUP(GB117*1.04,0)</f>
        <v>7912</v>
      </c>
      <c r="GC203" s="738">
        <f>ROUNDUP(GB203*1.01525,0)</f>
        <v>8033</v>
      </c>
      <c r="GD203" s="743">
        <f>F203+AP203+BZ203+DJ203+ET203</f>
        <v>36148.5</v>
      </c>
      <c r="GE203" s="743"/>
      <c r="GF203" s="737">
        <f>H203+AR203+CB203+DL203+EV203</f>
        <v>0</v>
      </c>
      <c r="GG203" s="743"/>
      <c r="GH203" s="737">
        <f>J203+AT203+CD203+DN203+EX203</f>
        <v>321.32</v>
      </c>
      <c r="GI203" s="743"/>
      <c r="GJ203" s="737">
        <f>L203+AV203+CF203+DP203+EZ203</f>
        <v>0</v>
      </c>
      <c r="GK203" s="743"/>
      <c r="GL203" s="737">
        <f>N203+AX203+CH203+DR203+FB203</f>
        <v>4257.49</v>
      </c>
      <c r="GM203" s="743"/>
      <c r="GN203" s="737">
        <f>P203+AZ203+CJ203+DT203+FD203</f>
        <v>0</v>
      </c>
      <c r="GO203" s="743"/>
      <c r="GP203" s="737">
        <f>R203+BB203+CL203+DV203+FF203</f>
        <v>28035.17</v>
      </c>
      <c r="GQ203" s="743"/>
      <c r="GR203" s="737">
        <f>T203+BD203+CN203+DX203+FH203</f>
        <v>1606.6</v>
      </c>
      <c r="GS203" s="743"/>
      <c r="GT203" s="737">
        <f>V203+BF203+CP203+DZ203+FJ203</f>
        <v>0</v>
      </c>
      <c r="GU203" s="743"/>
      <c r="GV203" s="737">
        <f>X203+BH203+CR203+EB203+FL203</f>
        <v>0</v>
      </c>
      <c r="GW203" s="743"/>
      <c r="GX203" s="737">
        <f>Z203+BJ203+CT203+ED203+FN203</f>
        <v>0</v>
      </c>
      <c r="GY203" s="743">
        <f>AA203+BK203+CU203+EE203+FO203</f>
        <v>8935.64</v>
      </c>
      <c r="GZ203" s="744">
        <f>GD203+GF203+GH203+GJ203+GL203+GN203+GP203+GR203+GT203+GV203+GX203+GY203</f>
        <v>79304.72</v>
      </c>
      <c r="HA203" s="745">
        <v>12</v>
      </c>
      <c r="HB203" s="746">
        <f>GZ203*HA203</f>
        <v>951656.64</v>
      </c>
      <c r="HC203" s="737">
        <f>AE203+BO203+CY203+EI203+FS203</f>
        <v>0</v>
      </c>
      <c r="HD203" s="737">
        <f>AF203+BP203+CZ203+EJ203+FT203</f>
        <v>0</v>
      </c>
      <c r="HE203" s="746">
        <f>HB203+HC203+HD203</f>
        <v>951656.64</v>
      </c>
      <c r="HF203" s="746">
        <f>HE203*0.302</f>
        <v>287400.31</v>
      </c>
      <c r="HG203" s="746">
        <f>HE203+HF203</f>
        <v>1239056.95</v>
      </c>
    </row>
    <row r="204" spans="1:215" ht="15.75" x14ac:dyDescent="0.25">
      <c r="A204" s="1044"/>
      <c r="B204" s="760" t="s">
        <v>855</v>
      </c>
      <c r="C204" s="730"/>
      <c r="D204" s="773"/>
      <c r="E204" s="726"/>
      <c r="F204" s="734"/>
      <c r="G204" s="762"/>
      <c r="H204" s="732"/>
      <c r="I204" s="762"/>
      <c r="J204" s="732"/>
      <c r="K204" s="762"/>
      <c r="L204" s="732"/>
      <c r="M204" s="762"/>
      <c r="N204" s="732"/>
      <c r="O204" s="762"/>
      <c r="P204" s="732"/>
      <c r="Q204" s="762"/>
      <c r="R204" s="732"/>
      <c r="S204" s="762"/>
      <c r="T204" s="732"/>
      <c r="U204" s="762"/>
      <c r="V204" s="732"/>
      <c r="W204" s="762"/>
      <c r="X204" s="732"/>
      <c r="Y204" s="762"/>
      <c r="Z204" s="732"/>
      <c r="AA204" s="775"/>
      <c r="AB204" s="775"/>
      <c r="AC204" s="775"/>
      <c r="AD204" s="775"/>
      <c r="AE204" s="775"/>
      <c r="AF204" s="775"/>
      <c r="AG204" s="775"/>
      <c r="AH204" s="776"/>
      <c r="AI204" s="777"/>
      <c r="AK204" s="1044"/>
      <c r="AL204" s="760" t="s">
        <v>855</v>
      </c>
      <c r="AM204" s="730"/>
      <c r="AN204" s="773"/>
      <c r="AO204" s="726"/>
      <c r="AP204" s="734"/>
      <c r="AQ204" s="762"/>
      <c r="AR204" s="732"/>
      <c r="AS204" s="762"/>
      <c r="AT204" s="732"/>
      <c r="AU204" s="762"/>
      <c r="AV204" s="732"/>
      <c r="AW204" s="762"/>
      <c r="AX204" s="732"/>
      <c r="AY204" s="762"/>
      <c r="AZ204" s="732"/>
      <c r="BA204" s="762"/>
      <c r="BB204" s="732"/>
      <c r="BC204" s="762"/>
      <c r="BD204" s="732"/>
      <c r="BE204" s="762"/>
      <c r="BF204" s="732"/>
      <c r="BG204" s="762"/>
      <c r="BH204" s="732"/>
      <c r="BI204" s="762"/>
      <c r="BJ204" s="732"/>
      <c r="BK204" s="775"/>
      <c r="BL204" s="775"/>
      <c r="BM204" s="775"/>
      <c r="BN204" s="775"/>
      <c r="BO204" s="775"/>
      <c r="BP204" s="775"/>
      <c r="BQ204" s="775"/>
      <c r="BR204" s="776"/>
      <c r="BS204" s="777"/>
      <c r="BU204" s="1044"/>
      <c r="BV204" s="760" t="s">
        <v>855</v>
      </c>
      <c r="BW204" s="730"/>
      <c r="BX204" s="773"/>
      <c r="BY204" s="726"/>
      <c r="BZ204" s="734"/>
      <c r="CA204" s="762"/>
      <c r="CB204" s="732"/>
      <c r="CC204" s="762"/>
      <c r="CD204" s="732"/>
      <c r="CE204" s="762"/>
      <c r="CF204" s="732"/>
      <c r="CG204" s="762"/>
      <c r="CH204" s="732"/>
      <c r="CI204" s="762"/>
      <c r="CJ204" s="732"/>
      <c r="CK204" s="762"/>
      <c r="CL204" s="732"/>
      <c r="CM204" s="762"/>
      <c r="CN204" s="732"/>
      <c r="CO204" s="762"/>
      <c r="CP204" s="732"/>
      <c r="CQ204" s="762"/>
      <c r="CR204" s="732"/>
      <c r="CS204" s="762"/>
      <c r="CT204" s="732"/>
      <c r="CU204" s="775"/>
      <c r="CV204" s="775"/>
      <c r="CW204" s="775"/>
      <c r="CX204" s="775"/>
      <c r="CY204" s="775"/>
      <c r="CZ204" s="775"/>
      <c r="DA204" s="775"/>
      <c r="DB204" s="776"/>
      <c r="DC204" s="777"/>
      <c r="DE204" s="1044"/>
      <c r="DF204" s="760" t="s">
        <v>855</v>
      </c>
      <c r="DG204" s="730"/>
      <c r="DH204" s="773"/>
      <c r="DI204" s="726"/>
      <c r="DJ204" s="734"/>
      <c r="DK204" s="762"/>
      <c r="DL204" s="732"/>
      <c r="DM204" s="762"/>
      <c r="DN204" s="732"/>
      <c r="DO204" s="762"/>
      <c r="DP204" s="732"/>
      <c r="DQ204" s="762"/>
      <c r="DR204" s="732"/>
      <c r="DS204" s="762"/>
      <c r="DT204" s="732"/>
      <c r="DU204" s="762"/>
      <c r="DV204" s="732"/>
      <c r="DW204" s="762"/>
      <c r="DX204" s="732"/>
      <c r="DY204" s="762"/>
      <c r="DZ204" s="732"/>
      <c r="EA204" s="762"/>
      <c r="EB204" s="732"/>
      <c r="EC204" s="762"/>
      <c r="ED204" s="732"/>
      <c r="EE204" s="775"/>
      <c r="EF204" s="775"/>
      <c r="EG204" s="775"/>
      <c r="EH204" s="775"/>
      <c r="EI204" s="775"/>
      <c r="EJ204" s="775"/>
      <c r="EK204" s="775"/>
      <c r="EL204" s="776"/>
      <c r="EM204" s="777"/>
      <c r="EO204" s="1044"/>
      <c r="EP204" s="760" t="s">
        <v>855</v>
      </c>
      <c r="EQ204" s="730"/>
      <c r="ER204" s="773"/>
      <c r="ES204" s="726"/>
      <c r="ET204" s="734"/>
      <c r="EU204" s="762"/>
      <c r="EV204" s="732"/>
      <c r="EW204" s="762"/>
      <c r="EX204" s="732"/>
      <c r="EY204" s="762"/>
      <c r="EZ204" s="732"/>
      <c r="FA204" s="762"/>
      <c r="FB204" s="732"/>
      <c r="FC204" s="762"/>
      <c r="FD204" s="732"/>
      <c r="FE204" s="762"/>
      <c r="FF204" s="732"/>
      <c r="FG204" s="762"/>
      <c r="FH204" s="732"/>
      <c r="FI204" s="762"/>
      <c r="FJ204" s="732"/>
      <c r="FK204" s="762"/>
      <c r="FL204" s="732"/>
      <c r="FM204" s="762"/>
      <c r="FN204" s="732"/>
      <c r="FO204" s="775"/>
      <c r="FP204" s="775"/>
      <c r="FQ204" s="775"/>
      <c r="FR204" s="775"/>
      <c r="FS204" s="775"/>
      <c r="FT204" s="775"/>
      <c r="FU204" s="775"/>
      <c r="FV204" s="776"/>
      <c r="FW204" s="777"/>
      <c r="FY204" s="1044"/>
      <c r="FZ204" s="760" t="s">
        <v>855</v>
      </c>
      <c r="GA204" s="730"/>
      <c r="GB204" s="773"/>
      <c r="GC204" s="726"/>
      <c r="GD204" s="734">
        <f>F204+AP204+BZ204+DJ204+ET204</f>
        <v>0</v>
      </c>
      <c r="GE204" s="734"/>
      <c r="GF204" s="732"/>
      <c r="GG204" s="734"/>
      <c r="GH204" s="732"/>
      <c r="GI204" s="734"/>
      <c r="GJ204" s="732"/>
      <c r="GK204" s="734"/>
      <c r="GL204" s="732"/>
      <c r="GM204" s="734"/>
      <c r="GN204" s="732"/>
      <c r="GO204" s="734"/>
      <c r="GP204" s="732"/>
      <c r="GQ204" s="734"/>
      <c r="GR204" s="732"/>
      <c r="GS204" s="734"/>
      <c r="GT204" s="732"/>
      <c r="GU204" s="734"/>
      <c r="GV204" s="732"/>
      <c r="GW204" s="734"/>
      <c r="GX204" s="774"/>
      <c r="GY204" s="775"/>
      <c r="GZ204" s="775"/>
      <c r="HA204" s="775"/>
      <c r="HB204" s="775"/>
      <c r="HC204" s="775"/>
      <c r="HD204" s="775"/>
      <c r="HE204" s="775"/>
      <c r="HF204" s="776"/>
      <c r="HG204" s="777"/>
    </row>
    <row r="205" spans="1:215" ht="24" x14ac:dyDescent="0.25">
      <c r="A205" s="1044"/>
      <c r="B205" s="755" t="s">
        <v>856</v>
      </c>
      <c r="C205" s="737">
        <f t="shared" ref="C205:C227" si="1647">C119</f>
        <v>1</v>
      </c>
      <c r="D205" s="737">
        <f t="shared" ref="D205:D227" si="1648">ROUNDUP(D119*1.04,0)</f>
        <v>7755</v>
      </c>
      <c r="E205" s="738">
        <f t="shared" ref="E205:E227" si="1649">ROUNDUP(D205*1.01525,0)</f>
        <v>7874</v>
      </c>
      <c r="F205" s="817">
        <f t="shared" ref="F205:F227" si="1650">C205*E205</f>
        <v>7874</v>
      </c>
      <c r="G205" s="740">
        <f t="shared" ref="G205:I220" si="1651">ROUND(G33,1)</f>
        <v>0</v>
      </c>
      <c r="H205" s="741">
        <f t="shared" ref="H205:H227" si="1652">$F205*G205/100</f>
        <v>0</v>
      </c>
      <c r="I205" s="740">
        <f t="shared" si="1651"/>
        <v>0</v>
      </c>
      <c r="J205" s="741">
        <f t="shared" ref="J205:J227" si="1653">$F205*I205/100</f>
        <v>0</v>
      </c>
      <c r="K205" s="740">
        <f t="shared" ref="K205:K227" si="1654">ROUND(K33,1)</f>
        <v>0</v>
      </c>
      <c r="L205" s="741"/>
      <c r="M205" s="740">
        <f t="shared" ref="M205:M227" si="1655">ROUND(M33,1)</f>
        <v>23</v>
      </c>
      <c r="N205" s="741">
        <f t="shared" ref="N205:N227" si="1656">$F205*M205/100</f>
        <v>1811.02</v>
      </c>
      <c r="O205" s="740">
        <f t="shared" ref="O205:O227" si="1657">ROUND(O33,1)</f>
        <v>0</v>
      </c>
      <c r="P205" s="741">
        <f t="shared" ref="P205:P227" si="1658">$F205*O205/100</f>
        <v>0</v>
      </c>
      <c r="Q205" s="740">
        <f t="shared" ref="Q205:Q227" si="1659">ROUND(Q33,1)</f>
        <v>198</v>
      </c>
      <c r="R205" s="741">
        <f t="shared" ref="R205:R227" si="1660">$F205*Q205/100</f>
        <v>15590.52</v>
      </c>
      <c r="S205" s="740">
        <f t="shared" ref="S205:S227" si="1661">ROUND(S33,1)</f>
        <v>30</v>
      </c>
      <c r="T205" s="741">
        <f t="shared" ref="T205:T227" si="1662">$F205*S205/100</f>
        <v>2362.1999999999998</v>
      </c>
      <c r="U205" s="740">
        <f t="shared" ref="U205:U227" si="1663">ROUND(U33,1)</f>
        <v>0</v>
      </c>
      <c r="V205" s="741">
        <f t="shared" ref="V205:V227" si="1664">$F205*U205/100</f>
        <v>0</v>
      </c>
      <c r="W205" s="740">
        <f t="shared" ref="W205:W227" si="1665">ROUND(W33,1)</f>
        <v>0</v>
      </c>
      <c r="X205" s="741">
        <f t="shared" ref="X205:X227" si="1666">$F205*W205/100</f>
        <v>0</v>
      </c>
      <c r="Y205" s="740">
        <f t="shared" ref="Y205:Y227" si="1667">ROUND(Y33,1)</f>
        <v>0</v>
      </c>
      <c r="Z205" s="741">
        <f t="shared" ref="Z205:Z227" si="1668">$F205*Y205/100</f>
        <v>0</v>
      </c>
      <c r="AA205" s="743">
        <f t="shared" ref="AA205:AA227" si="1669">IF(((SUM(F205:Z205))&gt;(16242*C205)),0,((16242*C205)-(SUM(F205:Z205))))</f>
        <v>0</v>
      </c>
      <c r="AB205" s="744">
        <f t="shared" ref="AB205:AB227" si="1670">F205+H205+J205+L205+N205+P205+R205+T205+V205+X205+Z205+AA205</f>
        <v>27637.74</v>
      </c>
      <c r="AC205" s="745">
        <v>12</v>
      </c>
      <c r="AD205" s="746">
        <f t="shared" ref="AD205:AD227" si="1671">AB205*AC205</f>
        <v>331652.88</v>
      </c>
      <c r="AE205" s="747"/>
      <c r="AF205" s="741"/>
      <c r="AG205" s="746">
        <f t="shared" ref="AG205:AG227" si="1672">AD205+AE205+AF205</f>
        <v>331652.88</v>
      </c>
      <c r="AH205" s="746">
        <f t="shared" ref="AH205:AH227" si="1673">AG205*0.302</f>
        <v>100159.17</v>
      </c>
      <c r="AI205" s="746">
        <f t="shared" ref="AI205:AI227" si="1674">AG205+AH205</f>
        <v>431812.05</v>
      </c>
      <c r="AK205" s="1044"/>
      <c r="AL205" s="755" t="s">
        <v>857</v>
      </c>
      <c r="AM205" s="737">
        <f t="shared" ref="AM205:AM227" si="1675">AM119</f>
        <v>1</v>
      </c>
      <c r="AN205" s="737">
        <f t="shared" ref="AN205:AN227" si="1676">ROUNDUP(AN119*1.04,0)</f>
        <v>7755</v>
      </c>
      <c r="AO205" s="738">
        <f t="shared" ref="AO205:AO227" si="1677">ROUNDUP(AN205*1.01525,0)</f>
        <v>7874</v>
      </c>
      <c r="AP205" s="817">
        <f t="shared" ref="AP205:AP227" si="1678">AM205*AO205</f>
        <v>7874</v>
      </c>
      <c r="AQ205" s="740">
        <f t="shared" ref="AQ205:AQ227" si="1679">ROUND(AQ33,1)</f>
        <v>0</v>
      </c>
      <c r="AR205" s="741">
        <f t="shared" ref="AR205:AR227" si="1680">$AP205*AQ205/100</f>
        <v>0</v>
      </c>
      <c r="AS205" s="740">
        <f t="shared" ref="AS205:AS227" si="1681">ROUND(AS33,1)</f>
        <v>4</v>
      </c>
      <c r="AT205" s="741">
        <f t="shared" ref="AT205:AT227" si="1682">$AP205*AS205/100</f>
        <v>314.95999999999998</v>
      </c>
      <c r="AU205" s="740">
        <f t="shared" ref="AU205:AU227" si="1683">ROUND(AU33,1)</f>
        <v>0</v>
      </c>
      <c r="AV205" s="741"/>
      <c r="AW205" s="740">
        <f t="shared" ref="AW205:AW227" si="1684">ROUND(AW33,1)</f>
        <v>0</v>
      </c>
      <c r="AX205" s="741">
        <f t="shared" ref="AX205:AX227" si="1685">$AP205*AW205/100</f>
        <v>0</v>
      </c>
      <c r="AY205" s="740">
        <f t="shared" ref="AY205:AY227" si="1686">ROUND(AY33,1)</f>
        <v>0</v>
      </c>
      <c r="AZ205" s="741">
        <f t="shared" ref="AZ205:AZ227" si="1687">$AP205*AY205/100</f>
        <v>0</v>
      </c>
      <c r="BA205" s="740">
        <f t="shared" ref="BA205:BA227" si="1688">ROUND(BA33,1)</f>
        <v>195</v>
      </c>
      <c r="BB205" s="741">
        <f t="shared" ref="BB205:BB227" si="1689">$AP205*BA205/100</f>
        <v>15354.3</v>
      </c>
      <c r="BC205" s="740">
        <f t="shared" ref="BC205:BC227" si="1690">ROUND(BC33,1)</f>
        <v>15</v>
      </c>
      <c r="BD205" s="741">
        <f t="shared" ref="BD205:BD227" si="1691">$AP205*BC205/100</f>
        <v>1181.0999999999999</v>
      </c>
      <c r="BE205" s="740">
        <f t="shared" ref="BE205:BE227" si="1692">ROUND(BE33,1)</f>
        <v>0</v>
      </c>
      <c r="BF205" s="741">
        <f t="shared" ref="BF205:BF227" si="1693">$AP205*BE205/100</f>
        <v>0</v>
      </c>
      <c r="BG205" s="740">
        <f t="shared" ref="BG205:BG227" si="1694">ROUND(BG33,1)</f>
        <v>0</v>
      </c>
      <c r="BH205" s="741">
        <f t="shared" ref="BH205:BH227" si="1695">$AP205*BG205/100</f>
        <v>0</v>
      </c>
      <c r="BI205" s="740">
        <f t="shared" ref="BI205:BI227" si="1696">ROUND(BI33,1)</f>
        <v>0</v>
      </c>
      <c r="BJ205" s="741">
        <f t="shared" ref="BJ205:BJ227" si="1697">$AP205*BI205/100</f>
        <v>0</v>
      </c>
      <c r="BK205" s="743">
        <f t="shared" ref="BK205:BK227" si="1698">IF(((SUM(AP205:BJ205))&gt;(16242*AM205)),0,((16242*AM205)-(SUM(AP205:BJ205))))</f>
        <v>0</v>
      </c>
      <c r="BL205" s="744">
        <f t="shared" ref="BL205:BL227" si="1699">AP205+AR205+AT205+AV205+AX205+AZ205+BB205+BD205+BF205+BH205+BJ205+BK205</f>
        <v>24724.36</v>
      </c>
      <c r="BM205" s="745">
        <v>12</v>
      </c>
      <c r="BN205" s="746">
        <f t="shared" ref="BN205:BN227" si="1700">BL205*BM205</f>
        <v>296692.32</v>
      </c>
      <c r="BO205" s="747"/>
      <c r="BP205" s="741"/>
      <c r="BQ205" s="746">
        <f t="shared" ref="BQ205:BQ227" si="1701">BN205+BO205+BP205</f>
        <v>296692.32</v>
      </c>
      <c r="BR205" s="746">
        <f t="shared" ref="BR205:BR227" si="1702">BQ205*0.302</f>
        <v>89601.08</v>
      </c>
      <c r="BS205" s="746">
        <f t="shared" ref="BS205:BS227" si="1703">BQ205+BR205</f>
        <v>386293.4</v>
      </c>
      <c r="BU205" s="1044"/>
      <c r="BV205" s="755" t="s">
        <v>856</v>
      </c>
      <c r="BW205" s="737">
        <f t="shared" ref="BW205:BW227" si="1704">BW119</f>
        <v>2</v>
      </c>
      <c r="BX205" s="737">
        <f t="shared" ref="BX205:BX227" si="1705">ROUNDUP(BX119*1.04,0)</f>
        <v>7755</v>
      </c>
      <c r="BY205" s="738">
        <f t="shared" ref="BY205:BY227" si="1706">ROUNDUP(BX205*1.01525,0)</f>
        <v>7874</v>
      </c>
      <c r="BZ205" s="817">
        <f t="shared" ref="BZ205:BZ227" si="1707">BW205*BY205</f>
        <v>15748</v>
      </c>
      <c r="CA205" s="740">
        <f t="shared" ref="CA205:CA227" si="1708">ROUND(CA33,1)</f>
        <v>0</v>
      </c>
      <c r="CB205" s="741">
        <f t="shared" ref="CB205:CB227" si="1709">$BZ205*CA205/100</f>
        <v>0</v>
      </c>
      <c r="CC205" s="740">
        <f t="shared" ref="CC205:CC227" si="1710">ROUND(CC33,1)</f>
        <v>0</v>
      </c>
      <c r="CD205" s="741">
        <f t="shared" ref="CD205:CD227" si="1711">$BZ205*CC205/100</f>
        <v>0</v>
      </c>
      <c r="CE205" s="740">
        <f t="shared" ref="CE205:CE227" si="1712">ROUND(CE33,1)</f>
        <v>0</v>
      </c>
      <c r="CF205" s="741"/>
      <c r="CG205" s="740">
        <f t="shared" ref="CG205:CG227" si="1713">ROUND(CG33,1)</f>
        <v>50</v>
      </c>
      <c r="CH205" s="741">
        <f t="shared" ref="CH205:CH227" si="1714">$BZ205*CG205/100</f>
        <v>7874</v>
      </c>
      <c r="CI205" s="740">
        <f t="shared" ref="CI205:CI227" si="1715">ROUND(CI33,1)</f>
        <v>0</v>
      </c>
      <c r="CJ205" s="741">
        <f t="shared" ref="CJ205:CJ227" si="1716">$BZ205*CI205/100</f>
        <v>0</v>
      </c>
      <c r="CK205" s="740">
        <f t="shared" ref="CK205:CK227" si="1717">ROUND(CK33,1)</f>
        <v>0</v>
      </c>
      <c r="CL205" s="741">
        <f t="shared" ref="CL205:CL227" si="1718">$BZ205*CK205/100</f>
        <v>0</v>
      </c>
      <c r="CM205" s="740">
        <f t="shared" ref="CM205:CM227" si="1719">ROUND(CM33,1)</f>
        <v>15</v>
      </c>
      <c r="CN205" s="741">
        <f t="shared" ref="CN205:CN227" si="1720">$BZ205*CM205/100</f>
        <v>2362.1999999999998</v>
      </c>
      <c r="CO205" s="740">
        <f t="shared" ref="CO205:CO227" si="1721">ROUND(CO33,1)</f>
        <v>0</v>
      </c>
      <c r="CP205" s="741">
        <f t="shared" ref="CP205:CP227" si="1722">$BZ205*CO205/100</f>
        <v>0</v>
      </c>
      <c r="CQ205" s="740">
        <f t="shared" ref="CQ205:CQ227" si="1723">ROUND(CQ33,1)</f>
        <v>0</v>
      </c>
      <c r="CR205" s="741">
        <f t="shared" ref="CR205:CR227" si="1724">$BZ205*CQ205/100</f>
        <v>0</v>
      </c>
      <c r="CS205" s="740">
        <f t="shared" ref="CS205:CS227" si="1725">ROUND(CS33,1)</f>
        <v>0</v>
      </c>
      <c r="CT205" s="741">
        <f t="shared" ref="CT205:CT227" si="1726">$BZ205*CS205/100</f>
        <v>0</v>
      </c>
      <c r="CU205" s="743">
        <f t="shared" ref="CU205:CU227" si="1727">IF(((SUM(BZ205:CT205))&gt;(16242*BW205)),0,((16242*BW205)-(SUM(BZ205:CT205))))</f>
        <v>6434.8</v>
      </c>
      <c r="CV205" s="744">
        <f t="shared" ref="CV205:CV227" si="1728">BZ205+CB205+CD205+CF205+CH205+CJ205+CL205+CN205+CP205+CR205+CT205+CU205</f>
        <v>32419</v>
      </c>
      <c r="CW205" s="745">
        <v>12</v>
      </c>
      <c r="CX205" s="746">
        <f t="shared" ref="CX205:CX227" si="1729">CV205*CW205</f>
        <v>389028</v>
      </c>
      <c r="CY205" s="747"/>
      <c r="CZ205" s="741"/>
      <c r="DA205" s="746">
        <f t="shared" ref="DA205:DA227" si="1730">CX205+CY205+CZ205</f>
        <v>389028</v>
      </c>
      <c r="DB205" s="746">
        <f t="shared" ref="DB205:DB227" si="1731">DA205*0.302</f>
        <v>117486.46</v>
      </c>
      <c r="DC205" s="746">
        <f t="shared" ref="DC205:DC227" si="1732">DA205+DB205</f>
        <v>506514.46</v>
      </c>
      <c r="DD205" s="750"/>
      <c r="DE205" s="1044"/>
      <c r="DF205" s="755" t="s">
        <v>856</v>
      </c>
      <c r="DG205" s="737">
        <f t="shared" ref="DG205:DG227" si="1733">DG119</f>
        <v>0.5</v>
      </c>
      <c r="DH205" s="737">
        <f t="shared" ref="DH205:DH227" si="1734">ROUNDUP(DH119*1.04,0)</f>
        <v>7755</v>
      </c>
      <c r="DI205" s="738">
        <f t="shared" ref="DI205:DI227" si="1735">ROUNDUP(DH205*1.01525,0)</f>
        <v>7874</v>
      </c>
      <c r="DJ205" s="817">
        <f t="shared" ref="DJ205:DJ227" si="1736">DG205*DI205</f>
        <v>3937</v>
      </c>
      <c r="DK205" s="740">
        <f t="shared" ref="DK205:DK227" si="1737">ROUND(DK33,1)</f>
        <v>0</v>
      </c>
      <c r="DL205" s="741">
        <f t="shared" ref="DL205:DL227" si="1738">$DJ205*DK205/100</f>
        <v>0</v>
      </c>
      <c r="DM205" s="740">
        <f t="shared" ref="DM205:DM227" si="1739">ROUND(DM33,1)</f>
        <v>0</v>
      </c>
      <c r="DN205" s="741">
        <f t="shared" ref="DN205:DN227" si="1740">$DJ205*DM205/100</f>
        <v>0</v>
      </c>
      <c r="DO205" s="740">
        <f t="shared" ref="DO205:DO227" si="1741">ROUND(DO33,1)</f>
        <v>0</v>
      </c>
      <c r="DP205" s="741"/>
      <c r="DQ205" s="740">
        <f t="shared" ref="DQ205:DQ227" si="1742">ROUND(DQ33,1)</f>
        <v>0</v>
      </c>
      <c r="DR205" s="741">
        <f t="shared" ref="DR205:DR227" si="1743">$DJ205*DQ205/100</f>
        <v>0</v>
      </c>
      <c r="DS205" s="740">
        <f t="shared" ref="DS205:DS227" si="1744">ROUND(DS33,1)</f>
        <v>0</v>
      </c>
      <c r="DT205" s="741">
        <f t="shared" ref="DT205:DT227" si="1745">$DJ205*DS205/100</f>
        <v>0</v>
      </c>
      <c r="DU205" s="740">
        <f t="shared" ref="DU205:DU227" si="1746">ROUND(DU33,1)</f>
        <v>77.2</v>
      </c>
      <c r="DV205" s="741">
        <f t="shared" ref="DV205:DV227" si="1747">$DJ205*DU205/100</f>
        <v>3039.36</v>
      </c>
      <c r="DW205" s="740">
        <f t="shared" ref="DW205:DW227" si="1748">ROUND(DW33,1)</f>
        <v>30</v>
      </c>
      <c r="DX205" s="741">
        <f t="shared" ref="DX205:DX227" si="1749">$DJ205*DW205/100</f>
        <v>1181.0999999999999</v>
      </c>
      <c r="DY205" s="740">
        <f t="shared" ref="DY205:DY227" si="1750">ROUND(DY33,1)</f>
        <v>0</v>
      </c>
      <c r="DZ205" s="741">
        <f t="shared" ref="DZ205:DZ227" si="1751">$DJ205*DY205/100</f>
        <v>0</v>
      </c>
      <c r="EA205" s="740">
        <f t="shared" ref="EA205:EA227" si="1752">ROUND(EA33,1)</f>
        <v>0</v>
      </c>
      <c r="EB205" s="741">
        <f t="shared" ref="EB205:EB227" si="1753">$DJ205*EA205/100</f>
        <v>0</v>
      </c>
      <c r="EC205" s="740">
        <f t="shared" ref="EC205:EC227" si="1754">ROUND(EC33,1)</f>
        <v>0</v>
      </c>
      <c r="ED205" s="741">
        <f t="shared" ref="ED205:ED227" si="1755">$DJ205*EC205/100</f>
        <v>0</v>
      </c>
      <c r="EE205" s="743">
        <f t="shared" ref="EE205:EE227" si="1756">IF(((SUM(DJ205:ED205))&gt;(16242*DG205)),0,((16242*DG205)-(SUM(DJ205:ED205))))</f>
        <v>0</v>
      </c>
      <c r="EF205" s="744">
        <f t="shared" ref="EF205:EF227" si="1757">DJ205+DL205+DN205+DP205+DR205+DT205+DV205+DX205+DZ205+EB205+ED205+EE205</f>
        <v>8157.46</v>
      </c>
      <c r="EG205" s="745">
        <v>12</v>
      </c>
      <c r="EH205" s="746">
        <f t="shared" ref="EH205:EH227" si="1758">EF205*EG205</f>
        <v>97889.52</v>
      </c>
      <c r="EI205" s="747"/>
      <c r="EJ205" s="741"/>
      <c r="EK205" s="746">
        <f t="shared" ref="EK205:EK227" si="1759">EH205+EI205+EJ205</f>
        <v>97889.52</v>
      </c>
      <c r="EL205" s="746">
        <f t="shared" ref="EL205:EL227" si="1760">EK205*0.302</f>
        <v>29562.639999999999</v>
      </c>
      <c r="EM205" s="746">
        <f t="shared" ref="EM205:EM227" si="1761">EK205+EL205</f>
        <v>127452.16</v>
      </c>
      <c r="EO205" s="1044"/>
      <c r="EP205" s="755" t="s">
        <v>856</v>
      </c>
      <c r="EQ205" s="737">
        <f t="shared" ref="EQ205:EQ227" si="1762">EQ119</f>
        <v>1</v>
      </c>
      <c r="ER205" s="737">
        <f t="shared" ref="ER205:ER227" si="1763">ROUNDUP(ER119*1.04,0)</f>
        <v>7755</v>
      </c>
      <c r="ES205" s="738">
        <f t="shared" ref="ES205:ES227" si="1764">ROUNDUP(ER205*1.01525,0)</f>
        <v>7874</v>
      </c>
      <c r="ET205" s="817">
        <f t="shared" ref="ET205:ET227" si="1765">EQ205*ES205</f>
        <v>7874</v>
      </c>
      <c r="EU205" s="740">
        <f t="shared" ref="EU205:EU227" si="1766">ROUND(EU33,1)</f>
        <v>0</v>
      </c>
      <c r="EV205" s="741">
        <f t="shared" ref="EV205:EV227" si="1767">$ET205*EU205/100</f>
        <v>0</v>
      </c>
      <c r="EW205" s="740">
        <f t="shared" ref="EW205:EW227" si="1768">ROUND(EW33,1)</f>
        <v>0</v>
      </c>
      <c r="EX205" s="741">
        <f t="shared" ref="EX205:EX227" si="1769">$ET205*EW205/100</f>
        <v>0</v>
      </c>
      <c r="EY205" s="740">
        <f t="shared" ref="EY205:EY227" si="1770">ROUND(EY33,1)</f>
        <v>0</v>
      </c>
      <c r="EZ205" s="741"/>
      <c r="FA205" s="740">
        <f t="shared" ref="FA205:FA227" si="1771">ROUND(FA33,1)</f>
        <v>0</v>
      </c>
      <c r="FB205" s="741">
        <f t="shared" ref="FB205:FB227" si="1772">$ET205*FA205/100</f>
        <v>0</v>
      </c>
      <c r="FC205" s="740">
        <f t="shared" ref="FC205:FC227" si="1773">ROUND(FC33,1)</f>
        <v>0</v>
      </c>
      <c r="FD205" s="741">
        <f t="shared" ref="FD205:FD227" si="1774">$ET205*FC205/100</f>
        <v>0</v>
      </c>
      <c r="FE205" s="740">
        <f t="shared" ref="FE205:FE227" si="1775">ROUND(FE33,1)</f>
        <v>200</v>
      </c>
      <c r="FF205" s="741">
        <f t="shared" ref="FF205:FF227" si="1776">$ET205*FE205/100</f>
        <v>15748</v>
      </c>
      <c r="FG205" s="740">
        <f t="shared" ref="FG205:FG227" si="1777">ROUND(FG33,1)</f>
        <v>15</v>
      </c>
      <c r="FH205" s="741">
        <f t="shared" ref="FH205:FH227" si="1778">$ET205*FG205/100</f>
        <v>1181.0999999999999</v>
      </c>
      <c r="FI205" s="740">
        <f t="shared" ref="FI205:FI227" si="1779">ROUND(FI33,1)</f>
        <v>0</v>
      </c>
      <c r="FJ205" s="741">
        <f t="shared" ref="FJ205:FJ227" si="1780">$ET205*FI205/100</f>
        <v>0</v>
      </c>
      <c r="FK205" s="740">
        <f t="shared" ref="FK205:FK227" si="1781">ROUND(FK33,1)</f>
        <v>0</v>
      </c>
      <c r="FL205" s="741">
        <f t="shared" ref="FL205:FL227" si="1782">$ET205*FK205/100</f>
        <v>0</v>
      </c>
      <c r="FM205" s="740">
        <f t="shared" ref="FM205:FM227" si="1783">ROUND(FM33,1)</f>
        <v>0</v>
      </c>
      <c r="FN205" s="741">
        <f t="shared" ref="FN205:FN227" si="1784">$ET205*FM205/100</f>
        <v>0</v>
      </c>
      <c r="FO205" s="743">
        <f t="shared" ref="FO205:FO227" si="1785">IF(((SUM(ET205:FN205))&gt;(16242*EQ205)),0,((16242*EQ205)-(SUM(ET205:FN205))))</f>
        <v>0</v>
      </c>
      <c r="FP205" s="744">
        <f t="shared" ref="FP205:FP227" si="1786">ET205+EV205+EX205+EZ205+FB205+FD205+FF205+FH205+FJ205+FL205+FN205+FO205</f>
        <v>24803.1</v>
      </c>
      <c r="FQ205" s="745">
        <v>12</v>
      </c>
      <c r="FR205" s="746">
        <f t="shared" ref="FR205:FR227" si="1787">FP205*FQ205</f>
        <v>297637.2</v>
      </c>
      <c r="FS205" s="747"/>
      <c r="FT205" s="741"/>
      <c r="FU205" s="746">
        <f t="shared" ref="FU205:FU227" si="1788">FR205+FS205+FT205</f>
        <v>297637.2</v>
      </c>
      <c r="FV205" s="746">
        <f t="shared" ref="FV205:FV227" si="1789">FU205*0.302</f>
        <v>89886.43</v>
      </c>
      <c r="FW205" s="746">
        <f t="shared" ref="FW205:FW227" si="1790">FU205+FV205</f>
        <v>387523.63</v>
      </c>
      <c r="FY205" s="1044"/>
      <c r="FZ205" s="755" t="s">
        <v>856</v>
      </c>
      <c r="GA205" s="737">
        <f t="shared" ref="GA205:GA227" si="1791">GA119</f>
        <v>5.5</v>
      </c>
      <c r="GB205" s="737">
        <f t="shared" ref="GB205:GB227" si="1792">ROUNDUP(GB119*1.04,0)</f>
        <v>7755</v>
      </c>
      <c r="GC205" s="738">
        <f t="shared" ref="GC205:GC227" si="1793">ROUNDUP(GB205*1.01525,0)</f>
        <v>7874</v>
      </c>
      <c r="GD205" s="743">
        <f t="shared" ref="GD205:GD227" si="1794">F205+AP205+BZ205+DJ205+ET205</f>
        <v>43307</v>
      </c>
      <c r="GE205" s="743"/>
      <c r="GF205" s="737">
        <f t="shared" ref="GF205:GF227" si="1795">H205+AR205+CB205+DL205+EV205</f>
        <v>0</v>
      </c>
      <c r="GG205" s="743"/>
      <c r="GH205" s="737">
        <f t="shared" ref="GH205:GH227" si="1796">J205+AT205+CD205+DN205+EX205</f>
        <v>314.95999999999998</v>
      </c>
      <c r="GI205" s="743"/>
      <c r="GJ205" s="737">
        <f t="shared" ref="GJ205:GJ227" si="1797">L205+AV205+CF205+DP205+EZ205</f>
        <v>0</v>
      </c>
      <c r="GK205" s="743"/>
      <c r="GL205" s="737">
        <f t="shared" ref="GL205:GL227" si="1798">N205+AX205+CH205+DR205+FB205</f>
        <v>9685.02</v>
      </c>
      <c r="GM205" s="743"/>
      <c r="GN205" s="737">
        <f t="shared" ref="GN205:GN227" si="1799">P205+AZ205+CJ205+DT205+FD205</f>
        <v>0</v>
      </c>
      <c r="GO205" s="743"/>
      <c r="GP205" s="737">
        <f t="shared" ref="GP205:GP227" si="1800">R205+BB205+CL205+DV205+FF205</f>
        <v>49732.18</v>
      </c>
      <c r="GQ205" s="743"/>
      <c r="GR205" s="737">
        <f t="shared" ref="GR205:GR227" si="1801">T205+BD205+CN205+DX205+FH205</f>
        <v>8267.7000000000007</v>
      </c>
      <c r="GS205" s="743"/>
      <c r="GT205" s="737">
        <f t="shared" ref="GT205:GT227" si="1802">V205+BF205+CP205+DZ205+FJ205</f>
        <v>0</v>
      </c>
      <c r="GU205" s="743"/>
      <c r="GV205" s="737">
        <f t="shared" ref="GV205:GV227" si="1803">X205+BH205+CR205+EB205+FL205</f>
        <v>0</v>
      </c>
      <c r="GW205" s="743"/>
      <c r="GX205" s="737">
        <f t="shared" ref="GX205:GY227" si="1804">Z205+BJ205+CT205+ED205+FN205</f>
        <v>0</v>
      </c>
      <c r="GY205" s="743">
        <f t="shared" si="1804"/>
        <v>6434.8</v>
      </c>
      <c r="GZ205" s="744">
        <f t="shared" ref="GZ205:GZ227" si="1805">GD205+GF205+GH205+GJ205+GL205+GN205+GP205+GR205+GT205+GV205+GX205+GY205</f>
        <v>117741.66</v>
      </c>
      <c r="HA205" s="745">
        <v>12</v>
      </c>
      <c r="HB205" s="746">
        <f t="shared" ref="HB205:HB227" si="1806">GZ205*HA205</f>
        <v>1412899.92</v>
      </c>
      <c r="HC205" s="737">
        <f t="shared" ref="HC205:HD227" si="1807">AE205+BO205+CY205+EI205+FS205</f>
        <v>0</v>
      </c>
      <c r="HD205" s="737">
        <f t="shared" si="1807"/>
        <v>0</v>
      </c>
      <c r="HE205" s="746">
        <f t="shared" ref="HE205:HE227" si="1808">HB205+HC205+HD205</f>
        <v>1412899.92</v>
      </c>
      <c r="HF205" s="746">
        <f t="shared" ref="HF205:HF227" si="1809">HE205*0.302</f>
        <v>426695.78</v>
      </c>
      <c r="HG205" s="746">
        <f t="shared" ref="HG205:HG227" si="1810">HE205+HF205</f>
        <v>1839595.7</v>
      </c>
    </row>
    <row r="206" spans="1:215" x14ac:dyDescent="0.25">
      <c r="A206" s="1044"/>
      <c r="B206" s="755" t="s">
        <v>858</v>
      </c>
      <c r="C206" s="737">
        <f t="shared" si="1647"/>
        <v>1</v>
      </c>
      <c r="D206" s="737">
        <f t="shared" si="1648"/>
        <v>7388</v>
      </c>
      <c r="E206" s="738">
        <f t="shared" si="1649"/>
        <v>7501</v>
      </c>
      <c r="F206" s="817">
        <f t="shared" si="1650"/>
        <v>7501</v>
      </c>
      <c r="G206" s="740">
        <f t="shared" si="1651"/>
        <v>0</v>
      </c>
      <c r="H206" s="741">
        <f t="shared" si="1652"/>
        <v>0</v>
      </c>
      <c r="I206" s="740">
        <f t="shared" si="1651"/>
        <v>0</v>
      </c>
      <c r="J206" s="741">
        <f t="shared" si="1653"/>
        <v>0</v>
      </c>
      <c r="K206" s="740">
        <f t="shared" si="1654"/>
        <v>0</v>
      </c>
      <c r="L206" s="741"/>
      <c r="M206" s="740">
        <f t="shared" si="1655"/>
        <v>23</v>
      </c>
      <c r="N206" s="741">
        <f t="shared" si="1656"/>
        <v>1725.23</v>
      </c>
      <c r="O206" s="740">
        <f t="shared" si="1657"/>
        <v>0</v>
      </c>
      <c r="P206" s="741">
        <f t="shared" si="1658"/>
        <v>0</v>
      </c>
      <c r="Q206" s="740">
        <f t="shared" si="1659"/>
        <v>198</v>
      </c>
      <c r="R206" s="741">
        <f t="shared" si="1660"/>
        <v>14851.98</v>
      </c>
      <c r="S206" s="740">
        <f t="shared" si="1661"/>
        <v>30</v>
      </c>
      <c r="T206" s="741">
        <f t="shared" si="1662"/>
        <v>2250.3000000000002</v>
      </c>
      <c r="U206" s="740">
        <f t="shared" si="1663"/>
        <v>0</v>
      </c>
      <c r="V206" s="741">
        <f t="shared" si="1664"/>
        <v>0</v>
      </c>
      <c r="W206" s="740">
        <f t="shared" si="1665"/>
        <v>0</v>
      </c>
      <c r="X206" s="741">
        <f t="shared" si="1666"/>
        <v>0</v>
      </c>
      <c r="Y206" s="740">
        <f t="shared" si="1667"/>
        <v>0</v>
      </c>
      <c r="Z206" s="741">
        <f t="shared" si="1668"/>
        <v>0</v>
      </c>
      <c r="AA206" s="743">
        <f t="shared" si="1669"/>
        <v>0</v>
      </c>
      <c r="AB206" s="744">
        <f t="shared" si="1670"/>
        <v>26328.51</v>
      </c>
      <c r="AC206" s="745">
        <v>12</v>
      </c>
      <c r="AD206" s="746">
        <f t="shared" si="1671"/>
        <v>315942.12</v>
      </c>
      <c r="AE206" s="747"/>
      <c r="AF206" s="741"/>
      <c r="AG206" s="746">
        <f t="shared" si="1672"/>
        <v>315942.12</v>
      </c>
      <c r="AH206" s="746">
        <f t="shared" si="1673"/>
        <v>95414.52</v>
      </c>
      <c r="AI206" s="746">
        <f t="shared" si="1674"/>
        <v>411356.64</v>
      </c>
      <c r="AK206" s="1044"/>
      <c r="AL206" s="755" t="s">
        <v>858</v>
      </c>
      <c r="AM206" s="737">
        <f t="shared" si="1675"/>
        <v>0</v>
      </c>
      <c r="AN206" s="737">
        <f t="shared" si="1676"/>
        <v>7388</v>
      </c>
      <c r="AO206" s="738">
        <f t="shared" si="1677"/>
        <v>7501</v>
      </c>
      <c r="AP206" s="817">
        <f t="shared" si="1678"/>
        <v>0</v>
      </c>
      <c r="AQ206" s="740">
        <f t="shared" si="1679"/>
        <v>0</v>
      </c>
      <c r="AR206" s="741">
        <f t="shared" si="1680"/>
        <v>0</v>
      </c>
      <c r="AS206" s="740">
        <f t="shared" si="1681"/>
        <v>0</v>
      </c>
      <c r="AT206" s="741">
        <f t="shared" si="1682"/>
        <v>0</v>
      </c>
      <c r="AU206" s="740">
        <f t="shared" si="1683"/>
        <v>0</v>
      </c>
      <c r="AV206" s="741"/>
      <c r="AW206" s="740">
        <f t="shared" si="1684"/>
        <v>0</v>
      </c>
      <c r="AX206" s="741">
        <f t="shared" si="1685"/>
        <v>0</v>
      </c>
      <c r="AY206" s="740">
        <f t="shared" si="1686"/>
        <v>0</v>
      </c>
      <c r="AZ206" s="741">
        <f t="shared" si="1687"/>
        <v>0</v>
      </c>
      <c r="BA206" s="740">
        <f t="shared" si="1688"/>
        <v>0</v>
      </c>
      <c r="BB206" s="741">
        <f t="shared" si="1689"/>
        <v>0</v>
      </c>
      <c r="BC206" s="740">
        <f t="shared" si="1690"/>
        <v>0</v>
      </c>
      <c r="BD206" s="741">
        <f t="shared" si="1691"/>
        <v>0</v>
      </c>
      <c r="BE206" s="740">
        <f t="shared" si="1692"/>
        <v>0</v>
      </c>
      <c r="BF206" s="741">
        <f t="shared" si="1693"/>
        <v>0</v>
      </c>
      <c r="BG206" s="740">
        <f t="shared" si="1694"/>
        <v>0</v>
      </c>
      <c r="BH206" s="741">
        <f t="shared" si="1695"/>
        <v>0</v>
      </c>
      <c r="BI206" s="740">
        <f t="shared" si="1696"/>
        <v>0</v>
      </c>
      <c r="BJ206" s="741">
        <f t="shared" si="1697"/>
        <v>0</v>
      </c>
      <c r="BK206" s="743">
        <f t="shared" si="1698"/>
        <v>0</v>
      </c>
      <c r="BL206" s="744">
        <f t="shared" si="1699"/>
        <v>0</v>
      </c>
      <c r="BM206" s="745">
        <v>12</v>
      </c>
      <c r="BN206" s="746">
        <f t="shared" si="1700"/>
        <v>0</v>
      </c>
      <c r="BO206" s="747"/>
      <c r="BP206" s="741"/>
      <c r="BQ206" s="746">
        <f t="shared" si="1701"/>
        <v>0</v>
      </c>
      <c r="BR206" s="746">
        <f t="shared" si="1702"/>
        <v>0</v>
      </c>
      <c r="BS206" s="746">
        <f t="shared" si="1703"/>
        <v>0</v>
      </c>
      <c r="BU206" s="1044"/>
      <c r="BV206" s="755" t="s">
        <v>858</v>
      </c>
      <c r="BW206" s="737">
        <f t="shared" si="1704"/>
        <v>0</v>
      </c>
      <c r="BX206" s="737">
        <f t="shared" si="1705"/>
        <v>7388</v>
      </c>
      <c r="BY206" s="738">
        <f t="shared" si="1706"/>
        <v>7501</v>
      </c>
      <c r="BZ206" s="817">
        <f t="shared" si="1707"/>
        <v>0</v>
      </c>
      <c r="CA206" s="740">
        <f t="shared" si="1708"/>
        <v>0</v>
      </c>
      <c r="CB206" s="741">
        <f t="shared" si="1709"/>
        <v>0</v>
      </c>
      <c r="CC206" s="740">
        <f t="shared" si="1710"/>
        <v>0</v>
      </c>
      <c r="CD206" s="741">
        <f t="shared" si="1711"/>
        <v>0</v>
      </c>
      <c r="CE206" s="740">
        <f t="shared" si="1712"/>
        <v>0</v>
      </c>
      <c r="CF206" s="741"/>
      <c r="CG206" s="740">
        <f t="shared" si="1713"/>
        <v>0</v>
      </c>
      <c r="CH206" s="741">
        <f t="shared" si="1714"/>
        <v>0</v>
      </c>
      <c r="CI206" s="740">
        <f t="shared" si="1715"/>
        <v>0</v>
      </c>
      <c r="CJ206" s="741">
        <f t="shared" si="1716"/>
        <v>0</v>
      </c>
      <c r="CK206" s="740">
        <f t="shared" si="1717"/>
        <v>0</v>
      </c>
      <c r="CL206" s="741">
        <f t="shared" si="1718"/>
        <v>0</v>
      </c>
      <c r="CM206" s="740">
        <f t="shared" si="1719"/>
        <v>0</v>
      </c>
      <c r="CN206" s="741">
        <f t="shared" si="1720"/>
        <v>0</v>
      </c>
      <c r="CO206" s="740">
        <f t="shared" si="1721"/>
        <v>0</v>
      </c>
      <c r="CP206" s="741">
        <f t="shared" si="1722"/>
        <v>0</v>
      </c>
      <c r="CQ206" s="740">
        <f t="shared" si="1723"/>
        <v>0</v>
      </c>
      <c r="CR206" s="741">
        <f t="shared" si="1724"/>
        <v>0</v>
      </c>
      <c r="CS206" s="740">
        <f t="shared" si="1725"/>
        <v>0</v>
      </c>
      <c r="CT206" s="741">
        <f t="shared" si="1726"/>
        <v>0</v>
      </c>
      <c r="CU206" s="743">
        <f t="shared" si="1727"/>
        <v>0</v>
      </c>
      <c r="CV206" s="744">
        <f t="shared" si="1728"/>
        <v>0</v>
      </c>
      <c r="CW206" s="745">
        <v>12</v>
      </c>
      <c r="CX206" s="746">
        <f t="shared" si="1729"/>
        <v>0</v>
      </c>
      <c r="CY206" s="747"/>
      <c r="CZ206" s="741"/>
      <c r="DA206" s="746">
        <f t="shared" si="1730"/>
        <v>0</v>
      </c>
      <c r="DB206" s="746">
        <f t="shared" si="1731"/>
        <v>0</v>
      </c>
      <c r="DC206" s="746">
        <f t="shared" si="1732"/>
        <v>0</v>
      </c>
      <c r="DD206" s="750"/>
      <c r="DE206" s="1044"/>
      <c r="DF206" s="755" t="s">
        <v>858</v>
      </c>
      <c r="DG206" s="737">
        <f t="shared" si="1733"/>
        <v>0</v>
      </c>
      <c r="DH206" s="737">
        <f t="shared" si="1734"/>
        <v>7388</v>
      </c>
      <c r="DI206" s="738">
        <f t="shared" si="1735"/>
        <v>7501</v>
      </c>
      <c r="DJ206" s="817">
        <f t="shared" si="1736"/>
        <v>0</v>
      </c>
      <c r="DK206" s="740">
        <f t="shared" si="1737"/>
        <v>0</v>
      </c>
      <c r="DL206" s="741">
        <f t="shared" si="1738"/>
        <v>0</v>
      </c>
      <c r="DM206" s="740">
        <f t="shared" si="1739"/>
        <v>0</v>
      </c>
      <c r="DN206" s="741">
        <f t="shared" si="1740"/>
        <v>0</v>
      </c>
      <c r="DO206" s="740">
        <f t="shared" si="1741"/>
        <v>0</v>
      </c>
      <c r="DP206" s="741"/>
      <c r="DQ206" s="740">
        <f t="shared" si="1742"/>
        <v>0</v>
      </c>
      <c r="DR206" s="741">
        <f t="shared" si="1743"/>
        <v>0</v>
      </c>
      <c r="DS206" s="740">
        <f t="shared" si="1744"/>
        <v>0</v>
      </c>
      <c r="DT206" s="741">
        <f t="shared" si="1745"/>
        <v>0</v>
      </c>
      <c r="DU206" s="740">
        <f t="shared" si="1746"/>
        <v>0</v>
      </c>
      <c r="DV206" s="741">
        <f t="shared" si="1747"/>
        <v>0</v>
      </c>
      <c r="DW206" s="740">
        <f t="shared" si="1748"/>
        <v>0</v>
      </c>
      <c r="DX206" s="741">
        <f t="shared" si="1749"/>
        <v>0</v>
      </c>
      <c r="DY206" s="740">
        <f t="shared" si="1750"/>
        <v>0</v>
      </c>
      <c r="DZ206" s="741">
        <f t="shared" si="1751"/>
        <v>0</v>
      </c>
      <c r="EA206" s="740">
        <f t="shared" si="1752"/>
        <v>0</v>
      </c>
      <c r="EB206" s="741">
        <f t="shared" si="1753"/>
        <v>0</v>
      </c>
      <c r="EC206" s="740">
        <f t="shared" si="1754"/>
        <v>0</v>
      </c>
      <c r="ED206" s="741">
        <f t="shared" si="1755"/>
        <v>0</v>
      </c>
      <c r="EE206" s="743">
        <f t="shared" si="1756"/>
        <v>0</v>
      </c>
      <c r="EF206" s="744">
        <f t="shared" si="1757"/>
        <v>0</v>
      </c>
      <c r="EG206" s="745">
        <v>12</v>
      </c>
      <c r="EH206" s="746">
        <f t="shared" si="1758"/>
        <v>0</v>
      </c>
      <c r="EI206" s="747"/>
      <c r="EJ206" s="741"/>
      <c r="EK206" s="746">
        <f t="shared" si="1759"/>
        <v>0</v>
      </c>
      <c r="EL206" s="746">
        <f t="shared" si="1760"/>
        <v>0</v>
      </c>
      <c r="EM206" s="746">
        <f t="shared" si="1761"/>
        <v>0</v>
      </c>
      <c r="EO206" s="1044"/>
      <c r="EP206" s="755" t="s">
        <v>858</v>
      </c>
      <c r="EQ206" s="737">
        <f t="shared" si="1762"/>
        <v>0</v>
      </c>
      <c r="ER206" s="737">
        <f t="shared" si="1763"/>
        <v>7388</v>
      </c>
      <c r="ES206" s="738">
        <f t="shared" si="1764"/>
        <v>7501</v>
      </c>
      <c r="ET206" s="817">
        <f t="shared" si="1765"/>
        <v>0</v>
      </c>
      <c r="EU206" s="740">
        <f t="shared" si="1766"/>
        <v>0</v>
      </c>
      <c r="EV206" s="741">
        <f t="shared" si="1767"/>
        <v>0</v>
      </c>
      <c r="EW206" s="740">
        <f t="shared" si="1768"/>
        <v>0</v>
      </c>
      <c r="EX206" s="741">
        <f t="shared" si="1769"/>
        <v>0</v>
      </c>
      <c r="EY206" s="740">
        <f t="shared" si="1770"/>
        <v>0</v>
      </c>
      <c r="EZ206" s="741"/>
      <c r="FA206" s="740">
        <f t="shared" si="1771"/>
        <v>0</v>
      </c>
      <c r="FB206" s="741">
        <f t="shared" si="1772"/>
        <v>0</v>
      </c>
      <c r="FC206" s="740">
        <f t="shared" si="1773"/>
        <v>0</v>
      </c>
      <c r="FD206" s="741">
        <f t="shared" si="1774"/>
        <v>0</v>
      </c>
      <c r="FE206" s="740">
        <f t="shared" si="1775"/>
        <v>0</v>
      </c>
      <c r="FF206" s="741">
        <f t="shared" si="1776"/>
        <v>0</v>
      </c>
      <c r="FG206" s="740">
        <f t="shared" si="1777"/>
        <v>0</v>
      </c>
      <c r="FH206" s="741">
        <f t="shared" si="1778"/>
        <v>0</v>
      </c>
      <c r="FI206" s="740">
        <f t="shared" si="1779"/>
        <v>0</v>
      </c>
      <c r="FJ206" s="741">
        <f t="shared" si="1780"/>
        <v>0</v>
      </c>
      <c r="FK206" s="740">
        <f t="shared" si="1781"/>
        <v>0</v>
      </c>
      <c r="FL206" s="741">
        <f t="shared" si="1782"/>
        <v>0</v>
      </c>
      <c r="FM206" s="740">
        <f t="shared" si="1783"/>
        <v>0</v>
      </c>
      <c r="FN206" s="741">
        <f t="shared" si="1784"/>
        <v>0</v>
      </c>
      <c r="FO206" s="743">
        <f t="shared" si="1785"/>
        <v>0</v>
      </c>
      <c r="FP206" s="744">
        <f t="shared" si="1786"/>
        <v>0</v>
      </c>
      <c r="FQ206" s="745">
        <v>12</v>
      </c>
      <c r="FR206" s="746">
        <f t="shared" si="1787"/>
        <v>0</v>
      </c>
      <c r="FS206" s="747"/>
      <c r="FT206" s="741"/>
      <c r="FU206" s="746">
        <f t="shared" si="1788"/>
        <v>0</v>
      </c>
      <c r="FV206" s="746">
        <f t="shared" si="1789"/>
        <v>0</v>
      </c>
      <c r="FW206" s="746">
        <f t="shared" si="1790"/>
        <v>0</v>
      </c>
      <c r="FY206" s="1044"/>
      <c r="FZ206" s="755" t="s">
        <v>858</v>
      </c>
      <c r="GA206" s="737">
        <f t="shared" si="1791"/>
        <v>1</v>
      </c>
      <c r="GB206" s="737">
        <f t="shared" si="1792"/>
        <v>7388</v>
      </c>
      <c r="GC206" s="738">
        <f t="shared" si="1793"/>
        <v>7501</v>
      </c>
      <c r="GD206" s="743">
        <f t="shared" si="1794"/>
        <v>7501</v>
      </c>
      <c r="GE206" s="743"/>
      <c r="GF206" s="737">
        <f t="shared" si="1795"/>
        <v>0</v>
      </c>
      <c r="GG206" s="743"/>
      <c r="GH206" s="737">
        <f t="shared" si="1796"/>
        <v>0</v>
      </c>
      <c r="GI206" s="743"/>
      <c r="GJ206" s="737">
        <f t="shared" si="1797"/>
        <v>0</v>
      </c>
      <c r="GK206" s="743"/>
      <c r="GL206" s="737">
        <f t="shared" si="1798"/>
        <v>1725.23</v>
      </c>
      <c r="GM206" s="743"/>
      <c r="GN206" s="737">
        <f t="shared" si="1799"/>
        <v>0</v>
      </c>
      <c r="GO206" s="743"/>
      <c r="GP206" s="737">
        <f t="shared" si="1800"/>
        <v>14851.98</v>
      </c>
      <c r="GQ206" s="743"/>
      <c r="GR206" s="737">
        <f t="shared" si="1801"/>
        <v>2250.3000000000002</v>
      </c>
      <c r="GS206" s="743"/>
      <c r="GT206" s="737">
        <f t="shared" si="1802"/>
        <v>0</v>
      </c>
      <c r="GU206" s="743"/>
      <c r="GV206" s="737">
        <f t="shared" si="1803"/>
        <v>0</v>
      </c>
      <c r="GW206" s="743"/>
      <c r="GX206" s="737">
        <f t="shared" si="1804"/>
        <v>0</v>
      </c>
      <c r="GY206" s="743">
        <f t="shared" si="1804"/>
        <v>0</v>
      </c>
      <c r="GZ206" s="744">
        <f t="shared" si="1805"/>
        <v>26328.51</v>
      </c>
      <c r="HA206" s="745">
        <v>12</v>
      </c>
      <c r="HB206" s="746">
        <f t="shared" si="1806"/>
        <v>315942.12</v>
      </c>
      <c r="HC206" s="737">
        <f t="shared" si="1807"/>
        <v>0</v>
      </c>
      <c r="HD206" s="737">
        <f t="shared" si="1807"/>
        <v>0</v>
      </c>
      <c r="HE206" s="746">
        <f t="shared" si="1808"/>
        <v>315942.12</v>
      </c>
      <c r="HF206" s="746">
        <f t="shared" si="1809"/>
        <v>95414.52</v>
      </c>
      <c r="HG206" s="746">
        <f t="shared" si="1810"/>
        <v>411356.64</v>
      </c>
    </row>
    <row r="207" spans="1:215" x14ac:dyDescent="0.25">
      <c r="A207" s="1044"/>
      <c r="B207" s="755" t="s">
        <v>859</v>
      </c>
      <c r="C207" s="737">
        <f t="shared" si="1647"/>
        <v>0</v>
      </c>
      <c r="D207" s="737">
        <f t="shared" si="1648"/>
        <v>7038</v>
      </c>
      <c r="E207" s="738">
        <f t="shared" si="1649"/>
        <v>7146</v>
      </c>
      <c r="F207" s="817">
        <f t="shared" si="1650"/>
        <v>0</v>
      </c>
      <c r="G207" s="740">
        <f t="shared" si="1651"/>
        <v>0</v>
      </c>
      <c r="H207" s="741">
        <f t="shared" si="1652"/>
        <v>0</v>
      </c>
      <c r="I207" s="740">
        <f t="shared" si="1651"/>
        <v>0</v>
      </c>
      <c r="J207" s="741">
        <f t="shared" si="1653"/>
        <v>0</v>
      </c>
      <c r="K207" s="740">
        <f t="shared" si="1654"/>
        <v>0</v>
      </c>
      <c r="L207" s="741"/>
      <c r="M207" s="740">
        <f t="shared" si="1655"/>
        <v>0</v>
      </c>
      <c r="N207" s="741">
        <f t="shared" si="1656"/>
        <v>0</v>
      </c>
      <c r="O207" s="740">
        <f t="shared" si="1657"/>
        <v>0</v>
      </c>
      <c r="P207" s="741">
        <f t="shared" si="1658"/>
        <v>0</v>
      </c>
      <c r="Q207" s="740">
        <f t="shared" si="1659"/>
        <v>0</v>
      </c>
      <c r="R207" s="741">
        <f t="shared" si="1660"/>
        <v>0</v>
      </c>
      <c r="S207" s="740">
        <f t="shared" si="1661"/>
        <v>0</v>
      </c>
      <c r="T207" s="741">
        <f t="shared" si="1662"/>
        <v>0</v>
      </c>
      <c r="U207" s="740">
        <f t="shared" si="1663"/>
        <v>0</v>
      </c>
      <c r="V207" s="741">
        <f t="shared" si="1664"/>
        <v>0</v>
      </c>
      <c r="W207" s="740">
        <f t="shared" si="1665"/>
        <v>0</v>
      </c>
      <c r="X207" s="741">
        <f t="shared" si="1666"/>
        <v>0</v>
      </c>
      <c r="Y207" s="740">
        <f t="shared" si="1667"/>
        <v>0</v>
      </c>
      <c r="Z207" s="741">
        <f t="shared" si="1668"/>
        <v>0</v>
      </c>
      <c r="AA207" s="743">
        <f t="shared" si="1669"/>
        <v>0</v>
      </c>
      <c r="AB207" s="744">
        <f t="shared" si="1670"/>
        <v>0</v>
      </c>
      <c r="AC207" s="745">
        <v>12</v>
      </c>
      <c r="AD207" s="746">
        <f t="shared" si="1671"/>
        <v>0</v>
      </c>
      <c r="AE207" s="747"/>
      <c r="AF207" s="741"/>
      <c r="AG207" s="746">
        <f t="shared" si="1672"/>
        <v>0</v>
      </c>
      <c r="AH207" s="746">
        <f t="shared" si="1673"/>
        <v>0</v>
      </c>
      <c r="AI207" s="746">
        <f t="shared" si="1674"/>
        <v>0</v>
      </c>
      <c r="AK207" s="1044"/>
      <c r="AL207" s="755" t="s">
        <v>859</v>
      </c>
      <c r="AM207" s="737">
        <f t="shared" si="1675"/>
        <v>1</v>
      </c>
      <c r="AN207" s="737">
        <f t="shared" si="1676"/>
        <v>7038</v>
      </c>
      <c r="AO207" s="738">
        <f t="shared" si="1677"/>
        <v>7146</v>
      </c>
      <c r="AP207" s="817">
        <f t="shared" si="1678"/>
        <v>7146</v>
      </c>
      <c r="AQ207" s="740">
        <f t="shared" si="1679"/>
        <v>0</v>
      </c>
      <c r="AR207" s="741">
        <f t="shared" si="1680"/>
        <v>0</v>
      </c>
      <c r="AS207" s="740">
        <f t="shared" si="1681"/>
        <v>0</v>
      </c>
      <c r="AT207" s="741">
        <f t="shared" si="1682"/>
        <v>0</v>
      </c>
      <c r="AU207" s="740">
        <f t="shared" si="1683"/>
        <v>0</v>
      </c>
      <c r="AV207" s="741"/>
      <c r="AW207" s="740">
        <f t="shared" si="1684"/>
        <v>0</v>
      </c>
      <c r="AX207" s="741">
        <f t="shared" si="1685"/>
        <v>0</v>
      </c>
      <c r="AY207" s="740">
        <f t="shared" si="1686"/>
        <v>0</v>
      </c>
      <c r="AZ207" s="741">
        <f t="shared" si="1687"/>
        <v>0</v>
      </c>
      <c r="BA207" s="740">
        <f t="shared" si="1688"/>
        <v>164.5</v>
      </c>
      <c r="BB207" s="741">
        <f t="shared" si="1689"/>
        <v>11755.17</v>
      </c>
      <c r="BC207" s="740">
        <f t="shared" si="1690"/>
        <v>17.5</v>
      </c>
      <c r="BD207" s="741">
        <f t="shared" si="1691"/>
        <v>1250.55</v>
      </c>
      <c r="BE207" s="740">
        <f t="shared" si="1692"/>
        <v>0</v>
      </c>
      <c r="BF207" s="741">
        <f t="shared" si="1693"/>
        <v>0</v>
      </c>
      <c r="BG207" s="740">
        <f t="shared" si="1694"/>
        <v>0</v>
      </c>
      <c r="BH207" s="741">
        <f t="shared" si="1695"/>
        <v>0</v>
      </c>
      <c r="BI207" s="740">
        <f t="shared" si="1696"/>
        <v>0</v>
      </c>
      <c r="BJ207" s="741">
        <f t="shared" si="1697"/>
        <v>0</v>
      </c>
      <c r="BK207" s="743">
        <f t="shared" si="1698"/>
        <v>0</v>
      </c>
      <c r="BL207" s="744">
        <f t="shared" si="1699"/>
        <v>20151.72</v>
      </c>
      <c r="BM207" s="745">
        <v>12</v>
      </c>
      <c r="BN207" s="746">
        <f t="shared" si="1700"/>
        <v>241820.64</v>
      </c>
      <c r="BO207" s="747"/>
      <c r="BP207" s="741"/>
      <c r="BQ207" s="746">
        <f t="shared" si="1701"/>
        <v>241820.64</v>
      </c>
      <c r="BR207" s="746">
        <f t="shared" si="1702"/>
        <v>73029.83</v>
      </c>
      <c r="BS207" s="746">
        <f t="shared" si="1703"/>
        <v>314850.46999999997</v>
      </c>
      <c r="BU207" s="1044"/>
      <c r="BV207" s="755" t="s">
        <v>859</v>
      </c>
      <c r="BW207" s="737">
        <f t="shared" si="1704"/>
        <v>0</v>
      </c>
      <c r="BX207" s="737">
        <f t="shared" si="1705"/>
        <v>7038</v>
      </c>
      <c r="BY207" s="738">
        <f t="shared" si="1706"/>
        <v>7146</v>
      </c>
      <c r="BZ207" s="817">
        <f t="shared" si="1707"/>
        <v>0</v>
      </c>
      <c r="CA207" s="740">
        <f t="shared" si="1708"/>
        <v>0</v>
      </c>
      <c r="CB207" s="741">
        <f t="shared" si="1709"/>
        <v>0</v>
      </c>
      <c r="CC207" s="740">
        <f t="shared" si="1710"/>
        <v>0</v>
      </c>
      <c r="CD207" s="741">
        <f t="shared" si="1711"/>
        <v>0</v>
      </c>
      <c r="CE207" s="740">
        <f t="shared" si="1712"/>
        <v>0</v>
      </c>
      <c r="CF207" s="741"/>
      <c r="CG207" s="740">
        <f t="shared" si="1713"/>
        <v>0</v>
      </c>
      <c r="CH207" s="741">
        <f t="shared" si="1714"/>
        <v>0</v>
      </c>
      <c r="CI207" s="740">
        <f t="shared" si="1715"/>
        <v>0</v>
      </c>
      <c r="CJ207" s="741">
        <f t="shared" si="1716"/>
        <v>0</v>
      </c>
      <c r="CK207" s="740">
        <f t="shared" si="1717"/>
        <v>0</v>
      </c>
      <c r="CL207" s="741">
        <f t="shared" si="1718"/>
        <v>0</v>
      </c>
      <c r="CM207" s="740">
        <f t="shared" si="1719"/>
        <v>0</v>
      </c>
      <c r="CN207" s="741">
        <f t="shared" si="1720"/>
        <v>0</v>
      </c>
      <c r="CO207" s="740">
        <f t="shared" si="1721"/>
        <v>0</v>
      </c>
      <c r="CP207" s="741">
        <f t="shared" si="1722"/>
        <v>0</v>
      </c>
      <c r="CQ207" s="740">
        <f t="shared" si="1723"/>
        <v>0</v>
      </c>
      <c r="CR207" s="741">
        <f t="shared" si="1724"/>
        <v>0</v>
      </c>
      <c r="CS207" s="740">
        <f t="shared" si="1725"/>
        <v>0</v>
      </c>
      <c r="CT207" s="741">
        <f t="shared" si="1726"/>
        <v>0</v>
      </c>
      <c r="CU207" s="743">
        <f t="shared" si="1727"/>
        <v>0</v>
      </c>
      <c r="CV207" s="744">
        <f t="shared" si="1728"/>
        <v>0</v>
      </c>
      <c r="CW207" s="745">
        <v>12</v>
      </c>
      <c r="CX207" s="746">
        <f t="shared" si="1729"/>
        <v>0</v>
      </c>
      <c r="CY207" s="747"/>
      <c r="CZ207" s="741"/>
      <c r="DA207" s="746">
        <f t="shared" si="1730"/>
        <v>0</v>
      </c>
      <c r="DB207" s="746">
        <f t="shared" si="1731"/>
        <v>0</v>
      </c>
      <c r="DC207" s="746">
        <f t="shared" si="1732"/>
        <v>0</v>
      </c>
      <c r="DD207" s="750"/>
      <c r="DE207" s="1044"/>
      <c r="DF207" s="755" t="s">
        <v>859</v>
      </c>
      <c r="DG207" s="737">
        <f t="shared" si="1733"/>
        <v>0</v>
      </c>
      <c r="DH207" s="737">
        <f t="shared" si="1734"/>
        <v>7038</v>
      </c>
      <c r="DI207" s="738">
        <f t="shared" si="1735"/>
        <v>7146</v>
      </c>
      <c r="DJ207" s="817">
        <f t="shared" si="1736"/>
        <v>0</v>
      </c>
      <c r="DK207" s="740">
        <f t="shared" si="1737"/>
        <v>0</v>
      </c>
      <c r="DL207" s="741">
        <f t="shared" si="1738"/>
        <v>0</v>
      </c>
      <c r="DM207" s="740">
        <f t="shared" si="1739"/>
        <v>0</v>
      </c>
      <c r="DN207" s="741">
        <f t="shared" si="1740"/>
        <v>0</v>
      </c>
      <c r="DO207" s="740">
        <f t="shared" si="1741"/>
        <v>0</v>
      </c>
      <c r="DP207" s="741"/>
      <c r="DQ207" s="740">
        <f t="shared" si="1742"/>
        <v>0</v>
      </c>
      <c r="DR207" s="741">
        <f t="shared" si="1743"/>
        <v>0</v>
      </c>
      <c r="DS207" s="740">
        <f t="shared" si="1744"/>
        <v>0</v>
      </c>
      <c r="DT207" s="741">
        <f t="shared" si="1745"/>
        <v>0</v>
      </c>
      <c r="DU207" s="740">
        <f t="shared" si="1746"/>
        <v>0</v>
      </c>
      <c r="DV207" s="741">
        <f t="shared" si="1747"/>
        <v>0</v>
      </c>
      <c r="DW207" s="740">
        <f t="shared" si="1748"/>
        <v>0</v>
      </c>
      <c r="DX207" s="741">
        <f t="shared" si="1749"/>
        <v>0</v>
      </c>
      <c r="DY207" s="740">
        <f t="shared" si="1750"/>
        <v>0</v>
      </c>
      <c r="DZ207" s="741">
        <f t="shared" si="1751"/>
        <v>0</v>
      </c>
      <c r="EA207" s="740">
        <f t="shared" si="1752"/>
        <v>0</v>
      </c>
      <c r="EB207" s="741">
        <f t="shared" si="1753"/>
        <v>0</v>
      </c>
      <c r="EC207" s="740">
        <f t="shared" si="1754"/>
        <v>0</v>
      </c>
      <c r="ED207" s="741">
        <f t="shared" si="1755"/>
        <v>0</v>
      </c>
      <c r="EE207" s="743">
        <f t="shared" si="1756"/>
        <v>0</v>
      </c>
      <c r="EF207" s="744">
        <f t="shared" si="1757"/>
        <v>0</v>
      </c>
      <c r="EG207" s="745">
        <v>12</v>
      </c>
      <c r="EH207" s="746">
        <f t="shared" si="1758"/>
        <v>0</v>
      </c>
      <c r="EI207" s="747"/>
      <c r="EJ207" s="741"/>
      <c r="EK207" s="746">
        <f t="shared" si="1759"/>
        <v>0</v>
      </c>
      <c r="EL207" s="746">
        <f t="shared" si="1760"/>
        <v>0</v>
      </c>
      <c r="EM207" s="746">
        <f t="shared" si="1761"/>
        <v>0</v>
      </c>
      <c r="EO207" s="1044"/>
      <c r="EP207" s="755" t="s">
        <v>859</v>
      </c>
      <c r="EQ207" s="737">
        <f t="shared" si="1762"/>
        <v>0</v>
      </c>
      <c r="ER207" s="737">
        <f t="shared" si="1763"/>
        <v>7038</v>
      </c>
      <c r="ES207" s="738">
        <f t="shared" si="1764"/>
        <v>7146</v>
      </c>
      <c r="ET207" s="817">
        <f t="shared" si="1765"/>
        <v>0</v>
      </c>
      <c r="EU207" s="740">
        <f t="shared" si="1766"/>
        <v>0</v>
      </c>
      <c r="EV207" s="741">
        <f t="shared" si="1767"/>
        <v>0</v>
      </c>
      <c r="EW207" s="740">
        <f t="shared" si="1768"/>
        <v>0</v>
      </c>
      <c r="EX207" s="741">
        <f t="shared" si="1769"/>
        <v>0</v>
      </c>
      <c r="EY207" s="740">
        <f t="shared" si="1770"/>
        <v>0</v>
      </c>
      <c r="EZ207" s="741"/>
      <c r="FA207" s="740">
        <f t="shared" si="1771"/>
        <v>0</v>
      </c>
      <c r="FB207" s="741">
        <f t="shared" si="1772"/>
        <v>0</v>
      </c>
      <c r="FC207" s="740">
        <f t="shared" si="1773"/>
        <v>0</v>
      </c>
      <c r="FD207" s="741">
        <f t="shared" si="1774"/>
        <v>0</v>
      </c>
      <c r="FE207" s="740">
        <f t="shared" si="1775"/>
        <v>0</v>
      </c>
      <c r="FF207" s="741">
        <f t="shared" si="1776"/>
        <v>0</v>
      </c>
      <c r="FG207" s="740">
        <f t="shared" si="1777"/>
        <v>0</v>
      </c>
      <c r="FH207" s="741">
        <f t="shared" si="1778"/>
        <v>0</v>
      </c>
      <c r="FI207" s="740">
        <f t="shared" si="1779"/>
        <v>0</v>
      </c>
      <c r="FJ207" s="741">
        <f t="shared" si="1780"/>
        <v>0</v>
      </c>
      <c r="FK207" s="740">
        <f t="shared" si="1781"/>
        <v>0</v>
      </c>
      <c r="FL207" s="741">
        <f t="shared" si="1782"/>
        <v>0</v>
      </c>
      <c r="FM207" s="740">
        <f t="shared" si="1783"/>
        <v>0</v>
      </c>
      <c r="FN207" s="741">
        <f t="shared" si="1784"/>
        <v>0</v>
      </c>
      <c r="FO207" s="743">
        <f t="shared" si="1785"/>
        <v>0</v>
      </c>
      <c r="FP207" s="744">
        <f t="shared" si="1786"/>
        <v>0</v>
      </c>
      <c r="FQ207" s="745">
        <v>12</v>
      </c>
      <c r="FR207" s="746">
        <f t="shared" si="1787"/>
        <v>0</v>
      </c>
      <c r="FS207" s="747"/>
      <c r="FT207" s="741"/>
      <c r="FU207" s="746">
        <f t="shared" si="1788"/>
        <v>0</v>
      </c>
      <c r="FV207" s="746">
        <f t="shared" si="1789"/>
        <v>0</v>
      </c>
      <c r="FW207" s="746">
        <f t="shared" si="1790"/>
        <v>0</v>
      </c>
      <c r="FY207" s="1044"/>
      <c r="FZ207" s="755" t="s">
        <v>859</v>
      </c>
      <c r="GA207" s="737">
        <f t="shared" si="1791"/>
        <v>1</v>
      </c>
      <c r="GB207" s="737">
        <f t="shared" si="1792"/>
        <v>7038</v>
      </c>
      <c r="GC207" s="738">
        <f t="shared" si="1793"/>
        <v>7146</v>
      </c>
      <c r="GD207" s="743">
        <f t="shared" si="1794"/>
        <v>7146</v>
      </c>
      <c r="GE207" s="743"/>
      <c r="GF207" s="737">
        <f t="shared" si="1795"/>
        <v>0</v>
      </c>
      <c r="GG207" s="743"/>
      <c r="GH207" s="737">
        <f t="shared" si="1796"/>
        <v>0</v>
      </c>
      <c r="GI207" s="743"/>
      <c r="GJ207" s="737">
        <f t="shared" si="1797"/>
        <v>0</v>
      </c>
      <c r="GK207" s="743"/>
      <c r="GL207" s="737">
        <f t="shared" si="1798"/>
        <v>0</v>
      </c>
      <c r="GM207" s="743"/>
      <c r="GN207" s="737">
        <f t="shared" si="1799"/>
        <v>0</v>
      </c>
      <c r="GO207" s="743"/>
      <c r="GP207" s="737">
        <f t="shared" si="1800"/>
        <v>11755.17</v>
      </c>
      <c r="GQ207" s="743"/>
      <c r="GR207" s="737">
        <f t="shared" si="1801"/>
        <v>1250.55</v>
      </c>
      <c r="GS207" s="743"/>
      <c r="GT207" s="737">
        <f t="shared" si="1802"/>
        <v>0</v>
      </c>
      <c r="GU207" s="743"/>
      <c r="GV207" s="737">
        <f t="shared" si="1803"/>
        <v>0</v>
      </c>
      <c r="GW207" s="743"/>
      <c r="GX207" s="737">
        <f t="shared" si="1804"/>
        <v>0</v>
      </c>
      <c r="GY207" s="743">
        <f t="shared" si="1804"/>
        <v>0</v>
      </c>
      <c r="GZ207" s="744">
        <f t="shared" si="1805"/>
        <v>20151.72</v>
      </c>
      <c r="HA207" s="745">
        <v>12</v>
      </c>
      <c r="HB207" s="746">
        <f t="shared" si="1806"/>
        <v>241820.64</v>
      </c>
      <c r="HC207" s="737">
        <f t="shared" si="1807"/>
        <v>0</v>
      </c>
      <c r="HD207" s="737">
        <f t="shared" si="1807"/>
        <v>0</v>
      </c>
      <c r="HE207" s="746">
        <f t="shared" si="1808"/>
        <v>241820.64</v>
      </c>
      <c r="HF207" s="746">
        <f t="shared" si="1809"/>
        <v>73029.83</v>
      </c>
      <c r="HG207" s="746">
        <f t="shared" si="1810"/>
        <v>314850.46999999997</v>
      </c>
    </row>
    <row r="208" spans="1:215" x14ac:dyDescent="0.25">
      <c r="A208" s="1044"/>
      <c r="B208" s="735" t="s">
        <v>860</v>
      </c>
      <c r="C208" s="737">
        <f t="shared" si="1647"/>
        <v>0</v>
      </c>
      <c r="D208" s="737">
        <f t="shared" si="1648"/>
        <v>7755</v>
      </c>
      <c r="E208" s="738">
        <f t="shared" si="1649"/>
        <v>7874</v>
      </c>
      <c r="F208" s="817">
        <f t="shared" si="1650"/>
        <v>0</v>
      </c>
      <c r="G208" s="740">
        <f t="shared" si="1651"/>
        <v>0</v>
      </c>
      <c r="H208" s="741">
        <f t="shared" si="1652"/>
        <v>0</v>
      </c>
      <c r="I208" s="740">
        <f t="shared" si="1651"/>
        <v>0</v>
      </c>
      <c r="J208" s="741">
        <f t="shared" si="1653"/>
        <v>0</v>
      </c>
      <c r="K208" s="740">
        <f t="shared" si="1654"/>
        <v>0</v>
      </c>
      <c r="L208" s="741"/>
      <c r="M208" s="740">
        <f t="shared" si="1655"/>
        <v>0</v>
      </c>
      <c r="N208" s="741">
        <f t="shared" si="1656"/>
        <v>0</v>
      </c>
      <c r="O208" s="740">
        <f t="shared" si="1657"/>
        <v>0</v>
      </c>
      <c r="P208" s="741">
        <f t="shared" si="1658"/>
        <v>0</v>
      </c>
      <c r="Q208" s="740">
        <f t="shared" si="1659"/>
        <v>0</v>
      </c>
      <c r="R208" s="741">
        <f t="shared" si="1660"/>
        <v>0</v>
      </c>
      <c r="S208" s="740">
        <f t="shared" si="1661"/>
        <v>0</v>
      </c>
      <c r="T208" s="741">
        <f t="shared" si="1662"/>
        <v>0</v>
      </c>
      <c r="U208" s="740">
        <f t="shared" si="1663"/>
        <v>0</v>
      </c>
      <c r="V208" s="741">
        <f t="shared" si="1664"/>
        <v>0</v>
      </c>
      <c r="W208" s="740">
        <f t="shared" si="1665"/>
        <v>0</v>
      </c>
      <c r="X208" s="741">
        <f t="shared" si="1666"/>
        <v>0</v>
      </c>
      <c r="Y208" s="740">
        <f t="shared" si="1667"/>
        <v>0</v>
      </c>
      <c r="Z208" s="741">
        <f t="shared" si="1668"/>
        <v>0</v>
      </c>
      <c r="AA208" s="743">
        <f t="shared" si="1669"/>
        <v>0</v>
      </c>
      <c r="AB208" s="744">
        <f t="shared" si="1670"/>
        <v>0</v>
      </c>
      <c r="AC208" s="745">
        <v>12</v>
      </c>
      <c r="AD208" s="746">
        <f t="shared" si="1671"/>
        <v>0</v>
      </c>
      <c r="AE208" s="747"/>
      <c r="AF208" s="741"/>
      <c r="AG208" s="746">
        <f t="shared" si="1672"/>
        <v>0</v>
      </c>
      <c r="AH208" s="746">
        <f t="shared" si="1673"/>
        <v>0</v>
      </c>
      <c r="AI208" s="746">
        <f t="shared" si="1674"/>
        <v>0</v>
      </c>
      <c r="AK208" s="1044"/>
      <c r="AL208" s="735" t="s">
        <v>860</v>
      </c>
      <c r="AM208" s="737">
        <f t="shared" si="1675"/>
        <v>0</v>
      </c>
      <c r="AN208" s="737">
        <f t="shared" si="1676"/>
        <v>7755</v>
      </c>
      <c r="AO208" s="738">
        <f t="shared" si="1677"/>
        <v>7874</v>
      </c>
      <c r="AP208" s="817">
        <f t="shared" si="1678"/>
        <v>0</v>
      </c>
      <c r="AQ208" s="740">
        <f t="shared" si="1679"/>
        <v>0</v>
      </c>
      <c r="AR208" s="741">
        <f t="shared" si="1680"/>
        <v>0</v>
      </c>
      <c r="AS208" s="740">
        <f t="shared" si="1681"/>
        <v>0</v>
      </c>
      <c r="AT208" s="741">
        <f t="shared" si="1682"/>
        <v>0</v>
      </c>
      <c r="AU208" s="740">
        <f t="shared" si="1683"/>
        <v>0</v>
      </c>
      <c r="AV208" s="741"/>
      <c r="AW208" s="740">
        <f t="shared" si="1684"/>
        <v>0</v>
      </c>
      <c r="AX208" s="741">
        <f t="shared" si="1685"/>
        <v>0</v>
      </c>
      <c r="AY208" s="740">
        <f t="shared" si="1686"/>
        <v>0</v>
      </c>
      <c r="AZ208" s="741">
        <f t="shared" si="1687"/>
        <v>0</v>
      </c>
      <c r="BA208" s="740">
        <f t="shared" si="1688"/>
        <v>0</v>
      </c>
      <c r="BB208" s="741">
        <f t="shared" si="1689"/>
        <v>0</v>
      </c>
      <c r="BC208" s="740">
        <f t="shared" si="1690"/>
        <v>0</v>
      </c>
      <c r="BD208" s="741">
        <f t="shared" si="1691"/>
        <v>0</v>
      </c>
      <c r="BE208" s="740">
        <f t="shared" si="1692"/>
        <v>0</v>
      </c>
      <c r="BF208" s="741">
        <f t="shared" si="1693"/>
        <v>0</v>
      </c>
      <c r="BG208" s="740">
        <f t="shared" si="1694"/>
        <v>0</v>
      </c>
      <c r="BH208" s="741">
        <f t="shared" si="1695"/>
        <v>0</v>
      </c>
      <c r="BI208" s="740">
        <f t="shared" si="1696"/>
        <v>0</v>
      </c>
      <c r="BJ208" s="741">
        <f t="shared" si="1697"/>
        <v>0</v>
      </c>
      <c r="BK208" s="743">
        <f t="shared" si="1698"/>
        <v>0</v>
      </c>
      <c r="BL208" s="744">
        <f t="shared" si="1699"/>
        <v>0</v>
      </c>
      <c r="BM208" s="745">
        <v>12</v>
      </c>
      <c r="BN208" s="746">
        <f t="shared" si="1700"/>
        <v>0</v>
      </c>
      <c r="BO208" s="747"/>
      <c r="BP208" s="741"/>
      <c r="BQ208" s="746">
        <f t="shared" si="1701"/>
        <v>0</v>
      </c>
      <c r="BR208" s="746">
        <f t="shared" si="1702"/>
        <v>0</v>
      </c>
      <c r="BS208" s="746">
        <f t="shared" si="1703"/>
        <v>0</v>
      </c>
      <c r="BU208" s="1044"/>
      <c r="BV208" s="735" t="s">
        <v>860</v>
      </c>
      <c r="BW208" s="737">
        <f t="shared" si="1704"/>
        <v>1</v>
      </c>
      <c r="BX208" s="737">
        <f t="shared" si="1705"/>
        <v>7755</v>
      </c>
      <c r="BY208" s="738">
        <f t="shared" si="1706"/>
        <v>7874</v>
      </c>
      <c r="BZ208" s="817">
        <f t="shared" si="1707"/>
        <v>7874</v>
      </c>
      <c r="CA208" s="740">
        <f t="shared" si="1708"/>
        <v>0</v>
      </c>
      <c r="CB208" s="741">
        <f t="shared" si="1709"/>
        <v>0</v>
      </c>
      <c r="CC208" s="740">
        <f t="shared" si="1710"/>
        <v>0</v>
      </c>
      <c r="CD208" s="741">
        <f t="shared" si="1711"/>
        <v>0</v>
      </c>
      <c r="CE208" s="740">
        <f t="shared" si="1712"/>
        <v>0</v>
      </c>
      <c r="CF208" s="741"/>
      <c r="CG208" s="740">
        <f t="shared" si="1713"/>
        <v>0</v>
      </c>
      <c r="CH208" s="741">
        <f t="shared" si="1714"/>
        <v>0</v>
      </c>
      <c r="CI208" s="740">
        <f t="shared" si="1715"/>
        <v>0</v>
      </c>
      <c r="CJ208" s="741">
        <f t="shared" si="1716"/>
        <v>0</v>
      </c>
      <c r="CK208" s="740">
        <f t="shared" si="1717"/>
        <v>0</v>
      </c>
      <c r="CL208" s="741">
        <f t="shared" si="1718"/>
        <v>0</v>
      </c>
      <c r="CM208" s="740">
        <f t="shared" si="1719"/>
        <v>30</v>
      </c>
      <c r="CN208" s="741">
        <f t="shared" si="1720"/>
        <v>2362.1999999999998</v>
      </c>
      <c r="CO208" s="740">
        <f t="shared" si="1721"/>
        <v>0</v>
      </c>
      <c r="CP208" s="741">
        <f t="shared" si="1722"/>
        <v>0</v>
      </c>
      <c r="CQ208" s="740">
        <f t="shared" si="1723"/>
        <v>0</v>
      </c>
      <c r="CR208" s="741">
        <f t="shared" si="1724"/>
        <v>0</v>
      </c>
      <c r="CS208" s="740">
        <f t="shared" si="1725"/>
        <v>0</v>
      </c>
      <c r="CT208" s="741">
        <f t="shared" si="1726"/>
        <v>0</v>
      </c>
      <c r="CU208" s="743">
        <f t="shared" si="1727"/>
        <v>5975.8</v>
      </c>
      <c r="CV208" s="744">
        <f t="shared" si="1728"/>
        <v>16212</v>
      </c>
      <c r="CW208" s="745">
        <v>12</v>
      </c>
      <c r="CX208" s="746">
        <f t="shared" si="1729"/>
        <v>194544</v>
      </c>
      <c r="CY208" s="747"/>
      <c r="CZ208" s="741"/>
      <c r="DA208" s="746">
        <f t="shared" si="1730"/>
        <v>194544</v>
      </c>
      <c r="DB208" s="746">
        <f t="shared" si="1731"/>
        <v>58752.29</v>
      </c>
      <c r="DC208" s="746">
        <f t="shared" si="1732"/>
        <v>253296.29</v>
      </c>
      <c r="DD208" s="750"/>
      <c r="DE208" s="1044"/>
      <c r="DF208" s="735" t="s">
        <v>860</v>
      </c>
      <c r="DG208" s="737">
        <f t="shared" si="1733"/>
        <v>0</v>
      </c>
      <c r="DH208" s="737">
        <f t="shared" si="1734"/>
        <v>7755</v>
      </c>
      <c r="DI208" s="738">
        <f t="shared" si="1735"/>
        <v>7874</v>
      </c>
      <c r="DJ208" s="817">
        <f t="shared" si="1736"/>
        <v>0</v>
      </c>
      <c r="DK208" s="740">
        <f t="shared" si="1737"/>
        <v>0</v>
      </c>
      <c r="DL208" s="741">
        <f t="shared" si="1738"/>
        <v>0</v>
      </c>
      <c r="DM208" s="740">
        <f t="shared" si="1739"/>
        <v>0</v>
      </c>
      <c r="DN208" s="741">
        <f t="shared" si="1740"/>
        <v>0</v>
      </c>
      <c r="DO208" s="740">
        <f t="shared" si="1741"/>
        <v>0</v>
      </c>
      <c r="DP208" s="741"/>
      <c r="DQ208" s="740">
        <f t="shared" si="1742"/>
        <v>0</v>
      </c>
      <c r="DR208" s="741">
        <f t="shared" si="1743"/>
        <v>0</v>
      </c>
      <c r="DS208" s="740">
        <f t="shared" si="1744"/>
        <v>0</v>
      </c>
      <c r="DT208" s="741">
        <f t="shared" si="1745"/>
        <v>0</v>
      </c>
      <c r="DU208" s="740">
        <f t="shared" si="1746"/>
        <v>0</v>
      </c>
      <c r="DV208" s="741">
        <f t="shared" si="1747"/>
        <v>0</v>
      </c>
      <c r="DW208" s="740">
        <f t="shared" si="1748"/>
        <v>0</v>
      </c>
      <c r="DX208" s="741">
        <f t="shared" si="1749"/>
        <v>0</v>
      </c>
      <c r="DY208" s="740">
        <f t="shared" si="1750"/>
        <v>0</v>
      </c>
      <c r="DZ208" s="741">
        <f t="shared" si="1751"/>
        <v>0</v>
      </c>
      <c r="EA208" s="740">
        <f t="shared" si="1752"/>
        <v>0</v>
      </c>
      <c r="EB208" s="741">
        <f t="shared" si="1753"/>
        <v>0</v>
      </c>
      <c r="EC208" s="740">
        <f t="shared" si="1754"/>
        <v>0</v>
      </c>
      <c r="ED208" s="741">
        <f t="shared" si="1755"/>
        <v>0</v>
      </c>
      <c r="EE208" s="743">
        <f t="shared" si="1756"/>
        <v>0</v>
      </c>
      <c r="EF208" s="744">
        <f t="shared" si="1757"/>
        <v>0</v>
      </c>
      <c r="EG208" s="745">
        <v>12</v>
      </c>
      <c r="EH208" s="746">
        <f t="shared" si="1758"/>
        <v>0</v>
      </c>
      <c r="EI208" s="747"/>
      <c r="EJ208" s="741"/>
      <c r="EK208" s="746">
        <f t="shared" si="1759"/>
        <v>0</v>
      </c>
      <c r="EL208" s="746">
        <f t="shared" si="1760"/>
        <v>0</v>
      </c>
      <c r="EM208" s="746">
        <f t="shared" si="1761"/>
        <v>0</v>
      </c>
      <c r="EO208" s="1044"/>
      <c r="EP208" s="735" t="s">
        <v>860</v>
      </c>
      <c r="EQ208" s="737">
        <f t="shared" si="1762"/>
        <v>0</v>
      </c>
      <c r="ER208" s="737">
        <f t="shared" si="1763"/>
        <v>7755</v>
      </c>
      <c r="ES208" s="738">
        <f t="shared" si="1764"/>
        <v>7874</v>
      </c>
      <c r="ET208" s="817">
        <f t="shared" si="1765"/>
        <v>0</v>
      </c>
      <c r="EU208" s="740">
        <f t="shared" si="1766"/>
        <v>0</v>
      </c>
      <c r="EV208" s="741">
        <f t="shared" si="1767"/>
        <v>0</v>
      </c>
      <c r="EW208" s="740">
        <f t="shared" si="1768"/>
        <v>0</v>
      </c>
      <c r="EX208" s="741">
        <f t="shared" si="1769"/>
        <v>0</v>
      </c>
      <c r="EY208" s="740">
        <f t="shared" si="1770"/>
        <v>0</v>
      </c>
      <c r="EZ208" s="741"/>
      <c r="FA208" s="740">
        <f t="shared" si="1771"/>
        <v>0</v>
      </c>
      <c r="FB208" s="741">
        <f t="shared" si="1772"/>
        <v>0</v>
      </c>
      <c r="FC208" s="740">
        <f t="shared" si="1773"/>
        <v>0</v>
      </c>
      <c r="FD208" s="741">
        <f t="shared" si="1774"/>
        <v>0</v>
      </c>
      <c r="FE208" s="740">
        <f t="shared" si="1775"/>
        <v>0</v>
      </c>
      <c r="FF208" s="741">
        <f t="shared" si="1776"/>
        <v>0</v>
      </c>
      <c r="FG208" s="740">
        <f t="shared" si="1777"/>
        <v>0</v>
      </c>
      <c r="FH208" s="741">
        <f t="shared" si="1778"/>
        <v>0</v>
      </c>
      <c r="FI208" s="740">
        <f t="shared" si="1779"/>
        <v>0</v>
      </c>
      <c r="FJ208" s="741">
        <f t="shared" si="1780"/>
        <v>0</v>
      </c>
      <c r="FK208" s="740">
        <f t="shared" si="1781"/>
        <v>0</v>
      </c>
      <c r="FL208" s="741">
        <f t="shared" si="1782"/>
        <v>0</v>
      </c>
      <c r="FM208" s="740">
        <f t="shared" si="1783"/>
        <v>0</v>
      </c>
      <c r="FN208" s="741">
        <f t="shared" si="1784"/>
        <v>0</v>
      </c>
      <c r="FO208" s="743">
        <f t="shared" si="1785"/>
        <v>0</v>
      </c>
      <c r="FP208" s="744">
        <f t="shared" si="1786"/>
        <v>0</v>
      </c>
      <c r="FQ208" s="745">
        <v>12</v>
      </c>
      <c r="FR208" s="746">
        <f t="shared" si="1787"/>
        <v>0</v>
      </c>
      <c r="FS208" s="747"/>
      <c r="FT208" s="741"/>
      <c r="FU208" s="746">
        <f t="shared" si="1788"/>
        <v>0</v>
      </c>
      <c r="FV208" s="746">
        <f t="shared" si="1789"/>
        <v>0</v>
      </c>
      <c r="FW208" s="746">
        <f t="shared" si="1790"/>
        <v>0</v>
      </c>
      <c r="FY208" s="1044"/>
      <c r="FZ208" s="735" t="s">
        <v>860</v>
      </c>
      <c r="GA208" s="737">
        <f t="shared" si="1791"/>
        <v>1</v>
      </c>
      <c r="GB208" s="737">
        <f t="shared" si="1792"/>
        <v>7755</v>
      </c>
      <c r="GC208" s="738">
        <f t="shared" si="1793"/>
        <v>7874</v>
      </c>
      <c r="GD208" s="743">
        <f t="shared" si="1794"/>
        <v>7874</v>
      </c>
      <c r="GE208" s="743"/>
      <c r="GF208" s="737">
        <f t="shared" si="1795"/>
        <v>0</v>
      </c>
      <c r="GG208" s="743"/>
      <c r="GH208" s="737">
        <f t="shared" si="1796"/>
        <v>0</v>
      </c>
      <c r="GI208" s="743"/>
      <c r="GJ208" s="737">
        <f t="shared" si="1797"/>
        <v>0</v>
      </c>
      <c r="GK208" s="743"/>
      <c r="GL208" s="737">
        <f t="shared" si="1798"/>
        <v>0</v>
      </c>
      <c r="GM208" s="743"/>
      <c r="GN208" s="737">
        <f t="shared" si="1799"/>
        <v>0</v>
      </c>
      <c r="GO208" s="743"/>
      <c r="GP208" s="737">
        <f t="shared" si="1800"/>
        <v>0</v>
      </c>
      <c r="GQ208" s="743"/>
      <c r="GR208" s="737">
        <f t="shared" si="1801"/>
        <v>2362.1999999999998</v>
      </c>
      <c r="GS208" s="743"/>
      <c r="GT208" s="737">
        <f t="shared" si="1802"/>
        <v>0</v>
      </c>
      <c r="GU208" s="743"/>
      <c r="GV208" s="737">
        <f t="shared" si="1803"/>
        <v>0</v>
      </c>
      <c r="GW208" s="743"/>
      <c r="GX208" s="737">
        <f t="shared" si="1804"/>
        <v>0</v>
      </c>
      <c r="GY208" s="743">
        <f t="shared" si="1804"/>
        <v>5975.8</v>
      </c>
      <c r="GZ208" s="744">
        <f t="shared" si="1805"/>
        <v>16212</v>
      </c>
      <c r="HA208" s="745">
        <v>12</v>
      </c>
      <c r="HB208" s="746">
        <f t="shared" si="1806"/>
        <v>194544</v>
      </c>
      <c r="HC208" s="737">
        <f t="shared" si="1807"/>
        <v>0</v>
      </c>
      <c r="HD208" s="737">
        <f t="shared" si="1807"/>
        <v>0</v>
      </c>
      <c r="HE208" s="746">
        <f t="shared" si="1808"/>
        <v>194544</v>
      </c>
      <c r="HF208" s="746">
        <f t="shared" si="1809"/>
        <v>58752.29</v>
      </c>
      <c r="HG208" s="746">
        <f t="shared" si="1810"/>
        <v>253296.29</v>
      </c>
    </row>
    <row r="209" spans="1:215" x14ac:dyDescent="0.25">
      <c r="A209" s="1044"/>
      <c r="B209" s="735" t="s">
        <v>861</v>
      </c>
      <c r="C209" s="737">
        <f t="shared" si="1647"/>
        <v>1</v>
      </c>
      <c r="D209" s="737">
        <f t="shared" si="1648"/>
        <v>7755</v>
      </c>
      <c r="E209" s="738">
        <f t="shared" si="1649"/>
        <v>7874</v>
      </c>
      <c r="F209" s="817">
        <f t="shared" si="1650"/>
        <v>7874</v>
      </c>
      <c r="G209" s="740">
        <f t="shared" si="1651"/>
        <v>0</v>
      </c>
      <c r="H209" s="741">
        <f t="shared" si="1652"/>
        <v>0</v>
      </c>
      <c r="I209" s="740">
        <f t="shared" si="1651"/>
        <v>0</v>
      </c>
      <c r="J209" s="741">
        <f t="shared" si="1653"/>
        <v>0</v>
      </c>
      <c r="K209" s="740">
        <f t="shared" si="1654"/>
        <v>0</v>
      </c>
      <c r="L209" s="741"/>
      <c r="M209" s="740">
        <f t="shared" si="1655"/>
        <v>23</v>
      </c>
      <c r="N209" s="741">
        <f t="shared" si="1656"/>
        <v>1811.02</v>
      </c>
      <c r="O209" s="740">
        <f t="shared" si="1657"/>
        <v>0</v>
      </c>
      <c r="P209" s="741">
        <f t="shared" si="1658"/>
        <v>0</v>
      </c>
      <c r="Q209" s="740">
        <f t="shared" si="1659"/>
        <v>198</v>
      </c>
      <c r="R209" s="741">
        <f t="shared" si="1660"/>
        <v>15590.52</v>
      </c>
      <c r="S209" s="740">
        <f t="shared" si="1661"/>
        <v>30</v>
      </c>
      <c r="T209" s="741">
        <f t="shared" si="1662"/>
        <v>2362.1999999999998</v>
      </c>
      <c r="U209" s="740">
        <f t="shared" si="1663"/>
        <v>0</v>
      </c>
      <c r="V209" s="741">
        <f t="shared" si="1664"/>
        <v>0</v>
      </c>
      <c r="W209" s="740">
        <f t="shared" si="1665"/>
        <v>0</v>
      </c>
      <c r="X209" s="741">
        <f t="shared" si="1666"/>
        <v>0</v>
      </c>
      <c r="Y209" s="740">
        <f t="shared" si="1667"/>
        <v>0</v>
      </c>
      <c r="Z209" s="741">
        <f t="shared" si="1668"/>
        <v>0</v>
      </c>
      <c r="AA209" s="743">
        <f t="shared" si="1669"/>
        <v>0</v>
      </c>
      <c r="AB209" s="744">
        <f t="shared" si="1670"/>
        <v>27637.74</v>
      </c>
      <c r="AC209" s="745">
        <v>12</v>
      </c>
      <c r="AD209" s="746">
        <f t="shared" si="1671"/>
        <v>331652.88</v>
      </c>
      <c r="AE209" s="747"/>
      <c r="AF209" s="741"/>
      <c r="AG209" s="746">
        <f t="shared" si="1672"/>
        <v>331652.88</v>
      </c>
      <c r="AH209" s="746">
        <f t="shared" si="1673"/>
        <v>100159.17</v>
      </c>
      <c r="AI209" s="746">
        <f t="shared" si="1674"/>
        <v>431812.05</v>
      </c>
      <c r="AK209" s="1044"/>
      <c r="AL209" s="735" t="s">
        <v>861</v>
      </c>
      <c r="AM209" s="737">
        <f t="shared" si="1675"/>
        <v>0</v>
      </c>
      <c r="AN209" s="737">
        <f t="shared" si="1676"/>
        <v>7755</v>
      </c>
      <c r="AO209" s="738">
        <f t="shared" si="1677"/>
        <v>7874</v>
      </c>
      <c r="AP209" s="817">
        <f t="shared" si="1678"/>
        <v>0</v>
      </c>
      <c r="AQ209" s="740">
        <f t="shared" si="1679"/>
        <v>0</v>
      </c>
      <c r="AR209" s="741">
        <f t="shared" si="1680"/>
        <v>0</v>
      </c>
      <c r="AS209" s="740">
        <f t="shared" si="1681"/>
        <v>0</v>
      </c>
      <c r="AT209" s="741">
        <f t="shared" si="1682"/>
        <v>0</v>
      </c>
      <c r="AU209" s="740">
        <f t="shared" si="1683"/>
        <v>0</v>
      </c>
      <c r="AV209" s="741"/>
      <c r="AW209" s="740">
        <f t="shared" si="1684"/>
        <v>0</v>
      </c>
      <c r="AX209" s="741">
        <f t="shared" si="1685"/>
        <v>0</v>
      </c>
      <c r="AY209" s="740">
        <f t="shared" si="1686"/>
        <v>0</v>
      </c>
      <c r="AZ209" s="741">
        <f t="shared" si="1687"/>
        <v>0</v>
      </c>
      <c r="BA209" s="740">
        <f t="shared" si="1688"/>
        <v>0</v>
      </c>
      <c r="BB209" s="741">
        <f t="shared" si="1689"/>
        <v>0</v>
      </c>
      <c r="BC209" s="740">
        <f t="shared" si="1690"/>
        <v>0</v>
      </c>
      <c r="BD209" s="741">
        <f t="shared" si="1691"/>
        <v>0</v>
      </c>
      <c r="BE209" s="740">
        <f t="shared" si="1692"/>
        <v>0</v>
      </c>
      <c r="BF209" s="741">
        <f t="shared" si="1693"/>
        <v>0</v>
      </c>
      <c r="BG209" s="740">
        <f t="shared" si="1694"/>
        <v>0</v>
      </c>
      <c r="BH209" s="741">
        <f t="shared" si="1695"/>
        <v>0</v>
      </c>
      <c r="BI209" s="740">
        <f t="shared" si="1696"/>
        <v>0</v>
      </c>
      <c r="BJ209" s="741">
        <f t="shared" si="1697"/>
        <v>0</v>
      </c>
      <c r="BK209" s="743">
        <f t="shared" si="1698"/>
        <v>0</v>
      </c>
      <c r="BL209" s="744">
        <f t="shared" si="1699"/>
        <v>0</v>
      </c>
      <c r="BM209" s="745">
        <v>12</v>
      </c>
      <c r="BN209" s="746">
        <f t="shared" si="1700"/>
        <v>0</v>
      </c>
      <c r="BO209" s="747"/>
      <c r="BP209" s="741"/>
      <c r="BQ209" s="746">
        <f t="shared" si="1701"/>
        <v>0</v>
      </c>
      <c r="BR209" s="746">
        <f t="shared" si="1702"/>
        <v>0</v>
      </c>
      <c r="BS209" s="746">
        <f t="shared" si="1703"/>
        <v>0</v>
      </c>
      <c r="BU209" s="1044"/>
      <c r="BV209" s="735" t="s">
        <v>861</v>
      </c>
      <c r="BW209" s="737">
        <f t="shared" si="1704"/>
        <v>0</v>
      </c>
      <c r="BX209" s="737">
        <f t="shared" si="1705"/>
        <v>7755</v>
      </c>
      <c r="BY209" s="738">
        <f t="shared" si="1706"/>
        <v>7874</v>
      </c>
      <c r="BZ209" s="817">
        <f t="shared" si="1707"/>
        <v>0</v>
      </c>
      <c r="CA209" s="740">
        <f t="shared" si="1708"/>
        <v>0</v>
      </c>
      <c r="CB209" s="741">
        <f t="shared" si="1709"/>
        <v>0</v>
      </c>
      <c r="CC209" s="740">
        <f t="shared" si="1710"/>
        <v>0</v>
      </c>
      <c r="CD209" s="741">
        <f t="shared" si="1711"/>
        <v>0</v>
      </c>
      <c r="CE209" s="740">
        <f t="shared" si="1712"/>
        <v>0</v>
      </c>
      <c r="CF209" s="741"/>
      <c r="CG209" s="740">
        <f t="shared" si="1713"/>
        <v>0</v>
      </c>
      <c r="CH209" s="741">
        <f t="shared" si="1714"/>
        <v>0</v>
      </c>
      <c r="CI209" s="740">
        <f t="shared" si="1715"/>
        <v>0</v>
      </c>
      <c r="CJ209" s="741">
        <f t="shared" si="1716"/>
        <v>0</v>
      </c>
      <c r="CK209" s="740">
        <f t="shared" si="1717"/>
        <v>0</v>
      </c>
      <c r="CL209" s="741">
        <f t="shared" si="1718"/>
        <v>0</v>
      </c>
      <c r="CM209" s="740">
        <f t="shared" si="1719"/>
        <v>0</v>
      </c>
      <c r="CN209" s="741">
        <f t="shared" si="1720"/>
        <v>0</v>
      </c>
      <c r="CO209" s="740">
        <f t="shared" si="1721"/>
        <v>0</v>
      </c>
      <c r="CP209" s="741">
        <f t="shared" si="1722"/>
        <v>0</v>
      </c>
      <c r="CQ209" s="740">
        <f t="shared" si="1723"/>
        <v>0</v>
      </c>
      <c r="CR209" s="741">
        <f t="shared" si="1724"/>
        <v>0</v>
      </c>
      <c r="CS209" s="740">
        <f t="shared" si="1725"/>
        <v>0</v>
      </c>
      <c r="CT209" s="741">
        <f t="shared" si="1726"/>
        <v>0</v>
      </c>
      <c r="CU209" s="743">
        <f t="shared" si="1727"/>
        <v>0</v>
      </c>
      <c r="CV209" s="744">
        <f t="shared" si="1728"/>
        <v>0</v>
      </c>
      <c r="CW209" s="745">
        <v>12</v>
      </c>
      <c r="CX209" s="746">
        <f t="shared" si="1729"/>
        <v>0</v>
      </c>
      <c r="CY209" s="747"/>
      <c r="CZ209" s="741"/>
      <c r="DA209" s="746">
        <f t="shared" si="1730"/>
        <v>0</v>
      </c>
      <c r="DB209" s="746">
        <f t="shared" si="1731"/>
        <v>0</v>
      </c>
      <c r="DC209" s="746">
        <f t="shared" si="1732"/>
        <v>0</v>
      </c>
      <c r="DD209" s="750"/>
      <c r="DE209" s="1044"/>
      <c r="DF209" s="735" t="s">
        <v>861</v>
      </c>
      <c r="DG209" s="737">
        <f t="shared" si="1733"/>
        <v>0.5</v>
      </c>
      <c r="DH209" s="737">
        <f t="shared" si="1734"/>
        <v>7755</v>
      </c>
      <c r="DI209" s="738">
        <f t="shared" si="1735"/>
        <v>7874</v>
      </c>
      <c r="DJ209" s="817">
        <f t="shared" si="1736"/>
        <v>3937</v>
      </c>
      <c r="DK209" s="740">
        <f t="shared" si="1737"/>
        <v>0</v>
      </c>
      <c r="DL209" s="741">
        <f t="shared" si="1738"/>
        <v>0</v>
      </c>
      <c r="DM209" s="740">
        <f t="shared" si="1739"/>
        <v>0</v>
      </c>
      <c r="DN209" s="741">
        <f t="shared" si="1740"/>
        <v>0</v>
      </c>
      <c r="DO209" s="740">
        <f t="shared" si="1741"/>
        <v>0</v>
      </c>
      <c r="DP209" s="741"/>
      <c r="DQ209" s="740">
        <f t="shared" si="1742"/>
        <v>0</v>
      </c>
      <c r="DR209" s="741">
        <f t="shared" si="1743"/>
        <v>0</v>
      </c>
      <c r="DS209" s="740">
        <f t="shared" si="1744"/>
        <v>0</v>
      </c>
      <c r="DT209" s="741">
        <f t="shared" si="1745"/>
        <v>0</v>
      </c>
      <c r="DU209" s="740">
        <f t="shared" si="1746"/>
        <v>0</v>
      </c>
      <c r="DV209" s="741">
        <f t="shared" si="1747"/>
        <v>0</v>
      </c>
      <c r="DW209" s="740">
        <f t="shared" si="1748"/>
        <v>10</v>
      </c>
      <c r="DX209" s="741">
        <f t="shared" si="1749"/>
        <v>393.7</v>
      </c>
      <c r="DY209" s="740">
        <f t="shared" si="1750"/>
        <v>0</v>
      </c>
      <c r="DZ209" s="741">
        <f t="shared" si="1751"/>
        <v>0</v>
      </c>
      <c r="EA209" s="740">
        <f t="shared" si="1752"/>
        <v>0</v>
      </c>
      <c r="EB209" s="741">
        <f t="shared" si="1753"/>
        <v>0</v>
      </c>
      <c r="EC209" s="740">
        <f t="shared" si="1754"/>
        <v>0</v>
      </c>
      <c r="ED209" s="741">
        <f t="shared" si="1755"/>
        <v>0</v>
      </c>
      <c r="EE209" s="743">
        <f t="shared" si="1756"/>
        <v>3780.3</v>
      </c>
      <c r="EF209" s="744">
        <f t="shared" si="1757"/>
        <v>8111</v>
      </c>
      <c r="EG209" s="745">
        <v>12</v>
      </c>
      <c r="EH209" s="746">
        <f t="shared" si="1758"/>
        <v>97332</v>
      </c>
      <c r="EI209" s="747"/>
      <c r="EJ209" s="741"/>
      <c r="EK209" s="746">
        <f t="shared" si="1759"/>
        <v>97332</v>
      </c>
      <c r="EL209" s="746">
        <f t="shared" si="1760"/>
        <v>29394.26</v>
      </c>
      <c r="EM209" s="746">
        <f t="shared" si="1761"/>
        <v>126726.26</v>
      </c>
      <c r="EO209" s="1044"/>
      <c r="EP209" s="735" t="s">
        <v>861</v>
      </c>
      <c r="EQ209" s="737">
        <f t="shared" si="1762"/>
        <v>0.5</v>
      </c>
      <c r="ER209" s="737">
        <f t="shared" si="1763"/>
        <v>7755</v>
      </c>
      <c r="ES209" s="738">
        <f t="shared" si="1764"/>
        <v>7874</v>
      </c>
      <c r="ET209" s="817">
        <f t="shared" si="1765"/>
        <v>3937</v>
      </c>
      <c r="EU209" s="740">
        <f t="shared" si="1766"/>
        <v>0</v>
      </c>
      <c r="EV209" s="741">
        <f t="shared" si="1767"/>
        <v>0</v>
      </c>
      <c r="EW209" s="740">
        <f t="shared" si="1768"/>
        <v>0</v>
      </c>
      <c r="EX209" s="741">
        <f t="shared" si="1769"/>
        <v>0</v>
      </c>
      <c r="EY209" s="740">
        <f t="shared" si="1770"/>
        <v>0</v>
      </c>
      <c r="EZ209" s="741"/>
      <c r="FA209" s="740">
        <f t="shared" si="1771"/>
        <v>0</v>
      </c>
      <c r="FB209" s="741">
        <f t="shared" si="1772"/>
        <v>0</v>
      </c>
      <c r="FC209" s="740">
        <f t="shared" si="1773"/>
        <v>0</v>
      </c>
      <c r="FD209" s="741">
        <f t="shared" si="1774"/>
        <v>0</v>
      </c>
      <c r="FE209" s="740">
        <f t="shared" si="1775"/>
        <v>200</v>
      </c>
      <c r="FF209" s="741">
        <f t="shared" si="1776"/>
        <v>7874</v>
      </c>
      <c r="FG209" s="740">
        <f t="shared" si="1777"/>
        <v>0</v>
      </c>
      <c r="FH209" s="741">
        <f t="shared" si="1778"/>
        <v>0</v>
      </c>
      <c r="FI209" s="740">
        <f t="shared" si="1779"/>
        <v>0</v>
      </c>
      <c r="FJ209" s="741">
        <f t="shared" si="1780"/>
        <v>0</v>
      </c>
      <c r="FK209" s="740">
        <f t="shared" si="1781"/>
        <v>0</v>
      </c>
      <c r="FL209" s="741">
        <f t="shared" si="1782"/>
        <v>0</v>
      </c>
      <c r="FM209" s="740">
        <f t="shared" si="1783"/>
        <v>0</v>
      </c>
      <c r="FN209" s="741">
        <f t="shared" si="1784"/>
        <v>0</v>
      </c>
      <c r="FO209" s="743">
        <f t="shared" si="1785"/>
        <v>0</v>
      </c>
      <c r="FP209" s="744">
        <f t="shared" si="1786"/>
        <v>11811</v>
      </c>
      <c r="FQ209" s="745">
        <v>12</v>
      </c>
      <c r="FR209" s="746">
        <f t="shared" si="1787"/>
        <v>141732</v>
      </c>
      <c r="FS209" s="747"/>
      <c r="FT209" s="741"/>
      <c r="FU209" s="746">
        <f t="shared" si="1788"/>
        <v>141732</v>
      </c>
      <c r="FV209" s="746">
        <f t="shared" si="1789"/>
        <v>42803.06</v>
      </c>
      <c r="FW209" s="746">
        <f t="shared" si="1790"/>
        <v>184535.06</v>
      </c>
      <c r="FY209" s="1044"/>
      <c r="FZ209" s="735" t="s">
        <v>861</v>
      </c>
      <c r="GA209" s="737">
        <f t="shared" si="1791"/>
        <v>2</v>
      </c>
      <c r="GB209" s="737">
        <f t="shared" si="1792"/>
        <v>7755</v>
      </c>
      <c r="GC209" s="738">
        <f t="shared" si="1793"/>
        <v>7874</v>
      </c>
      <c r="GD209" s="743">
        <f t="shared" si="1794"/>
        <v>15748</v>
      </c>
      <c r="GE209" s="743"/>
      <c r="GF209" s="737">
        <f t="shared" si="1795"/>
        <v>0</v>
      </c>
      <c r="GG209" s="743"/>
      <c r="GH209" s="737">
        <f t="shared" si="1796"/>
        <v>0</v>
      </c>
      <c r="GI209" s="743"/>
      <c r="GJ209" s="737">
        <f t="shared" si="1797"/>
        <v>0</v>
      </c>
      <c r="GK209" s="743"/>
      <c r="GL209" s="737">
        <f t="shared" si="1798"/>
        <v>1811.02</v>
      </c>
      <c r="GM209" s="743"/>
      <c r="GN209" s="737">
        <f t="shared" si="1799"/>
        <v>0</v>
      </c>
      <c r="GO209" s="743"/>
      <c r="GP209" s="737">
        <f t="shared" si="1800"/>
        <v>23464.52</v>
      </c>
      <c r="GQ209" s="743"/>
      <c r="GR209" s="737">
        <f t="shared" si="1801"/>
        <v>2755.9</v>
      </c>
      <c r="GS209" s="743"/>
      <c r="GT209" s="737">
        <f t="shared" si="1802"/>
        <v>0</v>
      </c>
      <c r="GU209" s="743"/>
      <c r="GV209" s="737">
        <f t="shared" si="1803"/>
        <v>0</v>
      </c>
      <c r="GW209" s="743"/>
      <c r="GX209" s="737">
        <f t="shared" si="1804"/>
        <v>0</v>
      </c>
      <c r="GY209" s="743">
        <f t="shared" si="1804"/>
        <v>3780.3</v>
      </c>
      <c r="GZ209" s="744">
        <f t="shared" si="1805"/>
        <v>47559.74</v>
      </c>
      <c r="HA209" s="745">
        <v>12</v>
      </c>
      <c r="HB209" s="746">
        <f t="shared" si="1806"/>
        <v>570716.88</v>
      </c>
      <c r="HC209" s="737">
        <f t="shared" si="1807"/>
        <v>0</v>
      </c>
      <c r="HD209" s="737">
        <f t="shared" si="1807"/>
        <v>0</v>
      </c>
      <c r="HE209" s="746">
        <f t="shared" si="1808"/>
        <v>570716.88</v>
      </c>
      <c r="HF209" s="746">
        <f t="shared" si="1809"/>
        <v>172356.5</v>
      </c>
      <c r="HG209" s="746">
        <f t="shared" si="1810"/>
        <v>743073.38</v>
      </c>
    </row>
    <row r="210" spans="1:215" x14ac:dyDescent="0.25">
      <c r="A210" s="1044"/>
      <c r="B210" s="735" t="s">
        <v>862</v>
      </c>
      <c r="C210" s="737">
        <f t="shared" si="1647"/>
        <v>0</v>
      </c>
      <c r="D210" s="737">
        <f t="shared" si="1648"/>
        <v>7038</v>
      </c>
      <c r="E210" s="738">
        <f t="shared" si="1649"/>
        <v>7146</v>
      </c>
      <c r="F210" s="817">
        <f t="shared" si="1650"/>
        <v>0</v>
      </c>
      <c r="G210" s="740">
        <f t="shared" si="1651"/>
        <v>0</v>
      </c>
      <c r="H210" s="741">
        <f t="shared" si="1652"/>
        <v>0</v>
      </c>
      <c r="I210" s="740">
        <f t="shared" si="1651"/>
        <v>0</v>
      </c>
      <c r="J210" s="741">
        <f t="shared" si="1653"/>
        <v>0</v>
      </c>
      <c r="K210" s="740">
        <f t="shared" si="1654"/>
        <v>0</v>
      </c>
      <c r="L210" s="741"/>
      <c r="M210" s="740">
        <f t="shared" si="1655"/>
        <v>0</v>
      </c>
      <c r="N210" s="741">
        <f t="shared" si="1656"/>
        <v>0</v>
      </c>
      <c r="O210" s="740">
        <f t="shared" si="1657"/>
        <v>0</v>
      </c>
      <c r="P210" s="741">
        <f t="shared" si="1658"/>
        <v>0</v>
      </c>
      <c r="Q210" s="740">
        <f t="shared" si="1659"/>
        <v>0</v>
      </c>
      <c r="R210" s="741">
        <f t="shared" si="1660"/>
        <v>0</v>
      </c>
      <c r="S210" s="740">
        <f t="shared" si="1661"/>
        <v>0</v>
      </c>
      <c r="T210" s="741">
        <f t="shared" si="1662"/>
        <v>0</v>
      </c>
      <c r="U210" s="740">
        <f t="shared" si="1663"/>
        <v>0</v>
      </c>
      <c r="V210" s="741">
        <f t="shared" si="1664"/>
        <v>0</v>
      </c>
      <c r="W210" s="740">
        <f t="shared" si="1665"/>
        <v>0</v>
      </c>
      <c r="X210" s="741">
        <f t="shared" si="1666"/>
        <v>0</v>
      </c>
      <c r="Y210" s="740">
        <f t="shared" si="1667"/>
        <v>0</v>
      </c>
      <c r="Z210" s="741">
        <f t="shared" si="1668"/>
        <v>0</v>
      </c>
      <c r="AA210" s="743">
        <f t="shared" si="1669"/>
        <v>0</v>
      </c>
      <c r="AB210" s="744">
        <f t="shared" si="1670"/>
        <v>0</v>
      </c>
      <c r="AC210" s="745">
        <v>12</v>
      </c>
      <c r="AD210" s="746">
        <f t="shared" si="1671"/>
        <v>0</v>
      </c>
      <c r="AE210" s="747"/>
      <c r="AF210" s="741"/>
      <c r="AG210" s="746">
        <f t="shared" si="1672"/>
        <v>0</v>
      </c>
      <c r="AH210" s="746">
        <f t="shared" si="1673"/>
        <v>0</v>
      </c>
      <c r="AI210" s="746">
        <f t="shared" si="1674"/>
        <v>0</v>
      </c>
      <c r="AK210" s="1044"/>
      <c r="AL210" s="735" t="s">
        <v>862</v>
      </c>
      <c r="AM210" s="737">
        <f t="shared" si="1675"/>
        <v>0</v>
      </c>
      <c r="AN210" s="737">
        <f t="shared" si="1676"/>
        <v>7038</v>
      </c>
      <c r="AO210" s="738">
        <f t="shared" si="1677"/>
        <v>7146</v>
      </c>
      <c r="AP210" s="817">
        <f t="shared" si="1678"/>
        <v>0</v>
      </c>
      <c r="AQ210" s="740">
        <f t="shared" si="1679"/>
        <v>0</v>
      </c>
      <c r="AR210" s="741">
        <f t="shared" si="1680"/>
        <v>0</v>
      </c>
      <c r="AS210" s="740">
        <f t="shared" si="1681"/>
        <v>0</v>
      </c>
      <c r="AT210" s="741">
        <f t="shared" si="1682"/>
        <v>0</v>
      </c>
      <c r="AU210" s="740">
        <f t="shared" si="1683"/>
        <v>0</v>
      </c>
      <c r="AV210" s="741"/>
      <c r="AW210" s="740">
        <f t="shared" si="1684"/>
        <v>0</v>
      </c>
      <c r="AX210" s="741">
        <f t="shared" si="1685"/>
        <v>0</v>
      </c>
      <c r="AY210" s="740">
        <f t="shared" si="1686"/>
        <v>0</v>
      </c>
      <c r="AZ210" s="741">
        <f t="shared" si="1687"/>
        <v>0</v>
      </c>
      <c r="BA210" s="740">
        <f t="shared" si="1688"/>
        <v>0</v>
      </c>
      <c r="BB210" s="741">
        <f t="shared" si="1689"/>
        <v>0</v>
      </c>
      <c r="BC210" s="740">
        <f t="shared" si="1690"/>
        <v>0</v>
      </c>
      <c r="BD210" s="741">
        <f t="shared" si="1691"/>
        <v>0</v>
      </c>
      <c r="BE210" s="740">
        <f t="shared" si="1692"/>
        <v>0</v>
      </c>
      <c r="BF210" s="741">
        <f t="shared" si="1693"/>
        <v>0</v>
      </c>
      <c r="BG210" s="740">
        <f t="shared" si="1694"/>
        <v>0</v>
      </c>
      <c r="BH210" s="741">
        <f t="shared" si="1695"/>
        <v>0</v>
      </c>
      <c r="BI210" s="740">
        <f t="shared" si="1696"/>
        <v>0</v>
      </c>
      <c r="BJ210" s="741">
        <f t="shared" si="1697"/>
        <v>0</v>
      </c>
      <c r="BK210" s="743">
        <f t="shared" si="1698"/>
        <v>0</v>
      </c>
      <c r="BL210" s="744">
        <f t="shared" si="1699"/>
        <v>0</v>
      </c>
      <c r="BM210" s="745">
        <v>12</v>
      </c>
      <c r="BN210" s="746">
        <f t="shared" si="1700"/>
        <v>0</v>
      </c>
      <c r="BO210" s="747"/>
      <c r="BP210" s="741"/>
      <c r="BQ210" s="746">
        <f t="shared" si="1701"/>
        <v>0</v>
      </c>
      <c r="BR210" s="746">
        <f t="shared" si="1702"/>
        <v>0</v>
      </c>
      <c r="BS210" s="746">
        <f t="shared" si="1703"/>
        <v>0</v>
      </c>
      <c r="BU210" s="1044"/>
      <c r="BV210" s="735" t="s">
        <v>862</v>
      </c>
      <c r="BW210" s="737">
        <f t="shared" si="1704"/>
        <v>1</v>
      </c>
      <c r="BX210" s="737">
        <f t="shared" si="1705"/>
        <v>7038</v>
      </c>
      <c r="BY210" s="738">
        <f t="shared" si="1706"/>
        <v>7146</v>
      </c>
      <c r="BZ210" s="817">
        <f t="shared" si="1707"/>
        <v>7146</v>
      </c>
      <c r="CA210" s="740">
        <f t="shared" si="1708"/>
        <v>0</v>
      </c>
      <c r="CB210" s="741">
        <f t="shared" si="1709"/>
        <v>0</v>
      </c>
      <c r="CC210" s="740">
        <f t="shared" si="1710"/>
        <v>0</v>
      </c>
      <c r="CD210" s="741">
        <f t="shared" si="1711"/>
        <v>0</v>
      </c>
      <c r="CE210" s="740">
        <f t="shared" si="1712"/>
        <v>0</v>
      </c>
      <c r="CF210" s="741"/>
      <c r="CG210" s="740">
        <f t="shared" si="1713"/>
        <v>0</v>
      </c>
      <c r="CH210" s="741">
        <f t="shared" si="1714"/>
        <v>0</v>
      </c>
      <c r="CI210" s="740">
        <f t="shared" si="1715"/>
        <v>0</v>
      </c>
      <c r="CJ210" s="741">
        <f t="shared" si="1716"/>
        <v>0</v>
      </c>
      <c r="CK210" s="740">
        <f t="shared" si="1717"/>
        <v>0</v>
      </c>
      <c r="CL210" s="741">
        <f t="shared" si="1718"/>
        <v>0</v>
      </c>
      <c r="CM210" s="740">
        <f t="shared" si="1719"/>
        <v>10</v>
      </c>
      <c r="CN210" s="741">
        <f t="shared" si="1720"/>
        <v>714.6</v>
      </c>
      <c r="CO210" s="740">
        <f t="shared" si="1721"/>
        <v>0</v>
      </c>
      <c r="CP210" s="741">
        <f t="shared" si="1722"/>
        <v>0</v>
      </c>
      <c r="CQ210" s="740">
        <f t="shared" si="1723"/>
        <v>0</v>
      </c>
      <c r="CR210" s="741">
        <f t="shared" si="1724"/>
        <v>0</v>
      </c>
      <c r="CS210" s="740">
        <f t="shared" si="1725"/>
        <v>0</v>
      </c>
      <c r="CT210" s="741">
        <f t="shared" si="1726"/>
        <v>0</v>
      </c>
      <c r="CU210" s="743">
        <f t="shared" si="1727"/>
        <v>8371.4</v>
      </c>
      <c r="CV210" s="744">
        <f t="shared" si="1728"/>
        <v>16232</v>
      </c>
      <c r="CW210" s="745">
        <v>12</v>
      </c>
      <c r="CX210" s="746">
        <f t="shared" si="1729"/>
        <v>194784</v>
      </c>
      <c r="CY210" s="747"/>
      <c r="CZ210" s="741"/>
      <c r="DA210" s="746">
        <f t="shared" si="1730"/>
        <v>194784</v>
      </c>
      <c r="DB210" s="746">
        <f t="shared" si="1731"/>
        <v>58824.77</v>
      </c>
      <c r="DC210" s="746">
        <f t="shared" si="1732"/>
        <v>253608.77</v>
      </c>
      <c r="DD210" s="750"/>
      <c r="DE210" s="1044"/>
      <c r="DF210" s="735" t="s">
        <v>862</v>
      </c>
      <c r="DG210" s="737">
        <f t="shared" si="1733"/>
        <v>0</v>
      </c>
      <c r="DH210" s="737">
        <f t="shared" si="1734"/>
        <v>7038</v>
      </c>
      <c r="DI210" s="738">
        <f t="shared" si="1735"/>
        <v>7146</v>
      </c>
      <c r="DJ210" s="817">
        <f t="shared" si="1736"/>
        <v>0</v>
      </c>
      <c r="DK210" s="740">
        <f t="shared" si="1737"/>
        <v>0</v>
      </c>
      <c r="DL210" s="741">
        <f t="shared" si="1738"/>
        <v>0</v>
      </c>
      <c r="DM210" s="740">
        <f t="shared" si="1739"/>
        <v>0</v>
      </c>
      <c r="DN210" s="741">
        <f t="shared" si="1740"/>
        <v>0</v>
      </c>
      <c r="DO210" s="740">
        <f t="shared" si="1741"/>
        <v>0</v>
      </c>
      <c r="DP210" s="741"/>
      <c r="DQ210" s="740">
        <f t="shared" si="1742"/>
        <v>0</v>
      </c>
      <c r="DR210" s="741">
        <f t="shared" si="1743"/>
        <v>0</v>
      </c>
      <c r="DS210" s="740">
        <f t="shared" si="1744"/>
        <v>0</v>
      </c>
      <c r="DT210" s="741">
        <f t="shared" si="1745"/>
        <v>0</v>
      </c>
      <c r="DU210" s="740">
        <f t="shared" si="1746"/>
        <v>0</v>
      </c>
      <c r="DV210" s="741">
        <f t="shared" si="1747"/>
        <v>0</v>
      </c>
      <c r="DW210" s="740">
        <f t="shared" si="1748"/>
        <v>0</v>
      </c>
      <c r="DX210" s="741">
        <f t="shared" si="1749"/>
        <v>0</v>
      </c>
      <c r="DY210" s="740">
        <f t="shared" si="1750"/>
        <v>0</v>
      </c>
      <c r="DZ210" s="741">
        <f t="shared" si="1751"/>
        <v>0</v>
      </c>
      <c r="EA210" s="740">
        <f t="shared" si="1752"/>
        <v>0</v>
      </c>
      <c r="EB210" s="741">
        <f t="shared" si="1753"/>
        <v>0</v>
      </c>
      <c r="EC210" s="740">
        <f t="shared" si="1754"/>
        <v>0</v>
      </c>
      <c r="ED210" s="741">
        <f t="shared" si="1755"/>
        <v>0</v>
      </c>
      <c r="EE210" s="743">
        <f t="shared" si="1756"/>
        <v>0</v>
      </c>
      <c r="EF210" s="744">
        <f t="shared" si="1757"/>
        <v>0</v>
      </c>
      <c r="EG210" s="745">
        <v>12</v>
      </c>
      <c r="EH210" s="746">
        <f t="shared" si="1758"/>
        <v>0</v>
      </c>
      <c r="EI210" s="747"/>
      <c r="EJ210" s="741"/>
      <c r="EK210" s="746">
        <f t="shared" si="1759"/>
        <v>0</v>
      </c>
      <c r="EL210" s="746">
        <f t="shared" si="1760"/>
        <v>0</v>
      </c>
      <c r="EM210" s="746">
        <f t="shared" si="1761"/>
        <v>0</v>
      </c>
      <c r="EO210" s="1044"/>
      <c r="EP210" s="735" t="s">
        <v>862</v>
      </c>
      <c r="EQ210" s="737">
        <f t="shared" si="1762"/>
        <v>0</v>
      </c>
      <c r="ER210" s="737">
        <f t="shared" si="1763"/>
        <v>7038</v>
      </c>
      <c r="ES210" s="738">
        <f t="shared" si="1764"/>
        <v>7146</v>
      </c>
      <c r="ET210" s="817">
        <f t="shared" si="1765"/>
        <v>0</v>
      </c>
      <c r="EU210" s="740">
        <f t="shared" si="1766"/>
        <v>0</v>
      </c>
      <c r="EV210" s="741">
        <f t="shared" si="1767"/>
        <v>0</v>
      </c>
      <c r="EW210" s="740">
        <f t="shared" si="1768"/>
        <v>0</v>
      </c>
      <c r="EX210" s="741">
        <f t="shared" si="1769"/>
        <v>0</v>
      </c>
      <c r="EY210" s="740">
        <f t="shared" si="1770"/>
        <v>0</v>
      </c>
      <c r="EZ210" s="741"/>
      <c r="FA210" s="740">
        <f t="shared" si="1771"/>
        <v>0</v>
      </c>
      <c r="FB210" s="741">
        <f t="shared" si="1772"/>
        <v>0</v>
      </c>
      <c r="FC210" s="740">
        <f t="shared" si="1773"/>
        <v>0</v>
      </c>
      <c r="FD210" s="741">
        <f t="shared" si="1774"/>
        <v>0</v>
      </c>
      <c r="FE210" s="740">
        <f t="shared" si="1775"/>
        <v>0</v>
      </c>
      <c r="FF210" s="741">
        <f t="shared" si="1776"/>
        <v>0</v>
      </c>
      <c r="FG210" s="740">
        <f t="shared" si="1777"/>
        <v>0</v>
      </c>
      <c r="FH210" s="741">
        <f t="shared" si="1778"/>
        <v>0</v>
      </c>
      <c r="FI210" s="740">
        <f t="shared" si="1779"/>
        <v>0</v>
      </c>
      <c r="FJ210" s="741">
        <f t="shared" si="1780"/>
        <v>0</v>
      </c>
      <c r="FK210" s="740">
        <f t="shared" si="1781"/>
        <v>0</v>
      </c>
      <c r="FL210" s="741">
        <f t="shared" si="1782"/>
        <v>0</v>
      </c>
      <c r="FM210" s="740">
        <f t="shared" si="1783"/>
        <v>0</v>
      </c>
      <c r="FN210" s="741">
        <f t="shared" si="1784"/>
        <v>0</v>
      </c>
      <c r="FO210" s="743">
        <f t="shared" si="1785"/>
        <v>0</v>
      </c>
      <c r="FP210" s="744">
        <f t="shared" si="1786"/>
        <v>0</v>
      </c>
      <c r="FQ210" s="745">
        <v>12</v>
      </c>
      <c r="FR210" s="746">
        <f t="shared" si="1787"/>
        <v>0</v>
      </c>
      <c r="FS210" s="747"/>
      <c r="FT210" s="741"/>
      <c r="FU210" s="746">
        <f t="shared" si="1788"/>
        <v>0</v>
      </c>
      <c r="FV210" s="746">
        <f t="shared" si="1789"/>
        <v>0</v>
      </c>
      <c r="FW210" s="746">
        <f t="shared" si="1790"/>
        <v>0</v>
      </c>
      <c r="FY210" s="1044"/>
      <c r="FZ210" s="735" t="s">
        <v>862</v>
      </c>
      <c r="GA210" s="737">
        <f t="shared" si="1791"/>
        <v>1</v>
      </c>
      <c r="GB210" s="737">
        <f t="shared" si="1792"/>
        <v>7038</v>
      </c>
      <c r="GC210" s="738">
        <f t="shared" si="1793"/>
        <v>7146</v>
      </c>
      <c r="GD210" s="743">
        <f t="shared" si="1794"/>
        <v>7146</v>
      </c>
      <c r="GE210" s="743"/>
      <c r="GF210" s="737">
        <f t="shared" si="1795"/>
        <v>0</v>
      </c>
      <c r="GG210" s="743"/>
      <c r="GH210" s="737">
        <f t="shared" si="1796"/>
        <v>0</v>
      </c>
      <c r="GI210" s="743"/>
      <c r="GJ210" s="737">
        <f t="shared" si="1797"/>
        <v>0</v>
      </c>
      <c r="GK210" s="743"/>
      <c r="GL210" s="737">
        <f t="shared" si="1798"/>
        <v>0</v>
      </c>
      <c r="GM210" s="743"/>
      <c r="GN210" s="737">
        <f t="shared" si="1799"/>
        <v>0</v>
      </c>
      <c r="GO210" s="743"/>
      <c r="GP210" s="737">
        <f t="shared" si="1800"/>
        <v>0</v>
      </c>
      <c r="GQ210" s="743"/>
      <c r="GR210" s="737">
        <f t="shared" si="1801"/>
        <v>714.6</v>
      </c>
      <c r="GS210" s="743"/>
      <c r="GT210" s="737">
        <f t="shared" si="1802"/>
        <v>0</v>
      </c>
      <c r="GU210" s="743"/>
      <c r="GV210" s="737">
        <f t="shared" si="1803"/>
        <v>0</v>
      </c>
      <c r="GW210" s="743"/>
      <c r="GX210" s="737">
        <f t="shared" si="1804"/>
        <v>0</v>
      </c>
      <c r="GY210" s="743">
        <f t="shared" si="1804"/>
        <v>8371.4</v>
      </c>
      <c r="GZ210" s="744">
        <f t="shared" si="1805"/>
        <v>16232</v>
      </c>
      <c r="HA210" s="745">
        <v>12</v>
      </c>
      <c r="HB210" s="746">
        <f t="shared" si="1806"/>
        <v>194784</v>
      </c>
      <c r="HC210" s="737">
        <f t="shared" si="1807"/>
        <v>0</v>
      </c>
      <c r="HD210" s="737">
        <f t="shared" si="1807"/>
        <v>0</v>
      </c>
      <c r="HE210" s="746">
        <f t="shared" si="1808"/>
        <v>194784</v>
      </c>
      <c r="HF210" s="746">
        <f t="shared" si="1809"/>
        <v>58824.77</v>
      </c>
      <c r="HG210" s="746">
        <f t="shared" si="1810"/>
        <v>253608.77</v>
      </c>
    </row>
    <row r="211" spans="1:215" x14ac:dyDescent="0.25">
      <c r="A211" s="1044"/>
      <c r="B211" s="755" t="s">
        <v>681</v>
      </c>
      <c r="C211" s="737">
        <f t="shared" si="1647"/>
        <v>0</v>
      </c>
      <c r="D211" s="737">
        <f t="shared" si="1648"/>
        <v>6707</v>
      </c>
      <c r="E211" s="738">
        <f t="shared" si="1649"/>
        <v>6810</v>
      </c>
      <c r="F211" s="817">
        <f t="shared" si="1650"/>
        <v>0</v>
      </c>
      <c r="G211" s="740">
        <f t="shared" si="1651"/>
        <v>0</v>
      </c>
      <c r="H211" s="741">
        <f t="shared" si="1652"/>
        <v>0</v>
      </c>
      <c r="I211" s="740">
        <f t="shared" si="1651"/>
        <v>0</v>
      </c>
      <c r="J211" s="741">
        <f t="shared" si="1653"/>
        <v>0</v>
      </c>
      <c r="K211" s="740">
        <f t="shared" si="1654"/>
        <v>0</v>
      </c>
      <c r="L211" s="741"/>
      <c r="M211" s="740">
        <f t="shared" si="1655"/>
        <v>0</v>
      </c>
      <c r="N211" s="741">
        <f t="shared" si="1656"/>
        <v>0</v>
      </c>
      <c r="O211" s="740">
        <f t="shared" si="1657"/>
        <v>0</v>
      </c>
      <c r="P211" s="741">
        <f t="shared" si="1658"/>
        <v>0</v>
      </c>
      <c r="Q211" s="740">
        <f t="shared" si="1659"/>
        <v>0</v>
      </c>
      <c r="R211" s="741">
        <f t="shared" si="1660"/>
        <v>0</v>
      </c>
      <c r="S211" s="740">
        <f t="shared" si="1661"/>
        <v>0</v>
      </c>
      <c r="T211" s="741">
        <f t="shared" si="1662"/>
        <v>0</v>
      </c>
      <c r="U211" s="740">
        <f t="shared" si="1663"/>
        <v>0</v>
      </c>
      <c r="V211" s="741">
        <f t="shared" si="1664"/>
        <v>0</v>
      </c>
      <c r="W211" s="740">
        <f t="shared" si="1665"/>
        <v>0</v>
      </c>
      <c r="X211" s="741">
        <f t="shared" si="1666"/>
        <v>0</v>
      </c>
      <c r="Y211" s="740">
        <f t="shared" si="1667"/>
        <v>0</v>
      </c>
      <c r="Z211" s="741">
        <f t="shared" si="1668"/>
        <v>0</v>
      </c>
      <c r="AA211" s="743">
        <f t="shared" si="1669"/>
        <v>0</v>
      </c>
      <c r="AB211" s="744">
        <f t="shared" si="1670"/>
        <v>0</v>
      </c>
      <c r="AC211" s="745">
        <v>12</v>
      </c>
      <c r="AD211" s="746">
        <f t="shared" si="1671"/>
        <v>0</v>
      </c>
      <c r="AE211" s="747"/>
      <c r="AF211" s="741"/>
      <c r="AG211" s="746">
        <f t="shared" si="1672"/>
        <v>0</v>
      </c>
      <c r="AH211" s="746">
        <f t="shared" si="1673"/>
        <v>0</v>
      </c>
      <c r="AI211" s="746">
        <f t="shared" si="1674"/>
        <v>0</v>
      </c>
      <c r="AK211" s="1044"/>
      <c r="AL211" s="755" t="s">
        <v>681</v>
      </c>
      <c r="AM211" s="737">
        <f t="shared" si="1675"/>
        <v>0.5</v>
      </c>
      <c r="AN211" s="737">
        <f t="shared" si="1676"/>
        <v>6707</v>
      </c>
      <c r="AO211" s="738">
        <f t="shared" si="1677"/>
        <v>6810</v>
      </c>
      <c r="AP211" s="817">
        <f t="shared" si="1678"/>
        <v>3405</v>
      </c>
      <c r="AQ211" s="740">
        <f t="shared" si="1679"/>
        <v>0</v>
      </c>
      <c r="AR211" s="741">
        <f t="shared" si="1680"/>
        <v>0</v>
      </c>
      <c r="AS211" s="740">
        <f t="shared" si="1681"/>
        <v>0</v>
      </c>
      <c r="AT211" s="741">
        <f t="shared" si="1682"/>
        <v>0</v>
      </c>
      <c r="AU211" s="740">
        <f t="shared" si="1683"/>
        <v>0</v>
      </c>
      <c r="AV211" s="741"/>
      <c r="AW211" s="740">
        <f t="shared" si="1684"/>
        <v>0</v>
      </c>
      <c r="AX211" s="741">
        <f t="shared" si="1685"/>
        <v>0</v>
      </c>
      <c r="AY211" s="740">
        <f t="shared" si="1686"/>
        <v>0</v>
      </c>
      <c r="AZ211" s="741">
        <f t="shared" si="1687"/>
        <v>0</v>
      </c>
      <c r="BA211" s="740">
        <f t="shared" si="1688"/>
        <v>160</v>
      </c>
      <c r="BB211" s="741">
        <f t="shared" si="1689"/>
        <v>5448</v>
      </c>
      <c r="BC211" s="740">
        <f t="shared" si="1690"/>
        <v>15</v>
      </c>
      <c r="BD211" s="741">
        <f t="shared" si="1691"/>
        <v>510.75</v>
      </c>
      <c r="BE211" s="740">
        <f t="shared" si="1692"/>
        <v>0</v>
      </c>
      <c r="BF211" s="741">
        <f t="shared" si="1693"/>
        <v>0</v>
      </c>
      <c r="BG211" s="740">
        <f t="shared" si="1694"/>
        <v>0</v>
      </c>
      <c r="BH211" s="741">
        <f t="shared" si="1695"/>
        <v>0</v>
      </c>
      <c r="BI211" s="740">
        <f t="shared" si="1696"/>
        <v>0</v>
      </c>
      <c r="BJ211" s="741">
        <f t="shared" si="1697"/>
        <v>0</v>
      </c>
      <c r="BK211" s="743">
        <f t="shared" si="1698"/>
        <v>0</v>
      </c>
      <c r="BL211" s="744">
        <f t="shared" si="1699"/>
        <v>9363.75</v>
      </c>
      <c r="BM211" s="745">
        <v>12</v>
      </c>
      <c r="BN211" s="746">
        <f t="shared" si="1700"/>
        <v>112365</v>
      </c>
      <c r="BO211" s="747"/>
      <c r="BP211" s="741"/>
      <c r="BQ211" s="746">
        <f t="shared" si="1701"/>
        <v>112365</v>
      </c>
      <c r="BR211" s="746">
        <f t="shared" si="1702"/>
        <v>33934.230000000003</v>
      </c>
      <c r="BS211" s="746">
        <f t="shared" si="1703"/>
        <v>146299.23000000001</v>
      </c>
      <c r="BU211" s="1044"/>
      <c r="BV211" s="755" t="s">
        <v>681</v>
      </c>
      <c r="BW211" s="737">
        <f t="shared" si="1704"/>
        <v>0</v>
      </c>
      <c r="BX211" s="737">
        <f t="shared" si="1705"/>
        <v>6707</v>
      </c>
      <c r="BY211" s="738">
        <f t="shared" si="1706"/>
        <v>6810</v>
      </c>
      <c r="BZ211" s="817">
        <f t="shared" si="1707"/>
        <v>0</v>
      </c>
      <c r="CA211" s="740">
        <f t="shared" si="1708"/>
        <v>0</v>
      </c>
      <c r="CB211" s="741">
        <f t="shared" si="1709"/>
        <v>0</v>
      </c>
      <c r="CC211" s="740">
        <f t="shared" si="1710"/>
        <v>0</v>
      </c>
      <c r="CD211" s="741">
        <f t="shared" si="1711"/>
        <v>0</v>
      </c>
      <c r="CE211" s="740">
        <f t="shared" si="1712"/>
        <v>0</v>
      </c>
      <c r="CF211" s="741"/>
      <c r="CG211" s="740">
        <f t="shared" si="1713"/>
        <v>0</v>
      </c>
      <c r="CH211" s="741">
        <f t="shared" si="1714"/>
        <v>0</v>
      </c>
      <c r="CI211" s="740">
        <f t="shared" si="1715"/>
        <v>0</v>
      </c>
      <c r="CJ211" s="741">
        <f t="shared" si="1716"/>
        <v>0</v>
      </c>
      <c r="CK211" s="740">
        <f t="shared" si="1717"/>
        <v>0</v>
      </c>
      <c r="CL211" s="741">
        <f t="shared" si="1718"/>
        <v>0</v>
      </c>
      <c r="CM211" s="740">
        <f t="shared" si="1719"/>
        <v>0</v>
      </c>
      <c r="CN211" s="741">
        <f t="shared" si="1720"/>
        <v>0</v>
      </c>
      <c r="CO211" s="740">
        <f t="shared" si="1721"/>
        <v>0</v>
      </c>
      <c r="CP211" s="741">
        <f t="shared" si="1722"/>
        <v>0</v>
      </c>
      <c r="CQ211" s="740">
        <f t="shared" si="1723"/>
        <v>0</v>
      </c>
      <c r="CR211" s="741">
        <f t="shared" si="1724"/>
        <v>0</v>
      </c>
      <c r="CS211" s="740">
        <f t="shared" si="1725"/>
        <v>0</v>
      </c>
      <c r="CT211" s="741">
        <f t="shared" si="1726"/>
        <v>0</v>
      </c>
      <c r="CU211" s="743">
        <f t="shared" si="1727"/>
        <v>0</v>
      </c>
      <c r="CV211" s="744">
        <f t="shared" si="1728"/>
        <v>0</v>
      </c>
      <c r="CW211" s="745">
        <v>12</v>
      </c>
      <c r="CX211" s="746">
        <f t="shared" si="1729"/>
        <v>0</v>
      </c>
      <c r="CY211" s="747"/>
      <c r="CZ211" s="741"/>
      <c r="DA211" s="746">
        <f t="shared" si="1730"/>
        <v>0</v>
      </c>
      <c r="DB211" s="746">
        <f t="shared" si="1731"/>
        <v>0</v>
      </c>
      <c r="DC211" s="746">
        <f t="shared" si="1732"/>
        <v>0</v>
      </c>
      <c r="DD211" s="750"/>
      <c r="DE211" s="1044"/>
      <c r="DF211" s="755" t="s">
        <v>681</v>
      </c>
      <c r="DG211" s="737">
        <f t="shared" si="1733"/>
        <v>0</v>
      </c>
      <c r="DH211" s="737">
        <f t="shared" si="1734"/>
        <v>6707</v>
      </c>
      <c r="DI211" s="738">
        <f t="shared" si="1735"/>
        <v>6810</v>
      </c>
      <c r="DJ211" s="817">
        <f t="shared" si="1736"/>
        <v>0</v>
      </c>
      <c r="DK211" s="740">
        <f t="shared" si="1737"/>
        <v>0</v>
      </c>
      <c r="DL211" s="741">
        <f t="shared" si="1738"/>
        <v>0</v>
      </c>
      <c r="DM211" s="740">
        <f t="shared" si="1739"/>
        <v>0</v>
      </c>
      <c r="DN211" s="741">
        <f t="shared" si="1740"/>
        <v>0</v>
      </c>
      <c r="DO211" s="740">
        <f t="shared" si="1741"/>
        <v>0</v>
      </c>
      <c r="DP211" s="741"/>
      <c r="DQ211" s="740">
        <f t="shared" si="1742"/>
        <v>0</v>
      </c>
      <c r="DR211" s="741">
        <f t="shared" si="1743"/>
        <v>0</v>
      </c>
      <c r="DS211" s="740">
        <f t="shared" si="1744"/>
        <v>0</v>
      </c>
      <c r="DT211" s="741">
        <f t="shared" si="1745"/>
        <v>0</v>
      </c>
      <c r="DU211" s="740">
        <f t="shared" si="1746"/>
        <v>0</v>
      </c>
      <c r="DV211" s="741">
        <f t="shared" si="1747"/>
        <v>0</v>
      </c>
      <c r="DW211" s="740">
        <f t="shared" si="1748"/>
        <v>0</v>
      </c>
      <c r="DX211" s="741">
        <f t="shared" si="1749"/>
        <v>0</v>
      </c>
      <c r="DY211" s="740">
        <f t="shared" si="1750"/>
        <v>0</v>
      </c>
      <c r="DZ211" s="741">
        <f t="shared" si="1751"/>
        <v>0</v>
      </c>
      <c r="EA211" s="740">
        <f t="shared" si="1752"/>
        <v>0</v>
      </c>
      <c r="EB211" s="741">
        <f t="shared" si="1753"/>
        <v>0</v>
      </c>
      <c r="EC211" s="740">
        <f t="shared" si="1754"/>
        <v>0</v>
      </c>
      <c r="ED211" s="741">
        <f t="shared" si="1755"/>
        <v>0</v>
      </c>
      <c r="EE211" s="743">
        <f t="shared" si="1756"/>
        <v>0</v>
      </c>
      <c r="EF211" s="744">
        <f t="shared" si="1757"/>
        <v>0</v>
      </c>
      <c r="EG211" s="745">
        <v>12</v>
      </c>
      <c r="EH211" s="746">
        <f t="shared" si="1758"/>
        <v>0</v>
      </c>
      <c r="EI211" s="747"/>
      <c r="EJ211" s="741"/>
      <c r="EK211" s="746">
        <f t="shared" si="1759"/>
        <v>0</v>
      </c>
      <c r="EL211" s="746">
        <f t="shared" si="1760"/>
        <v>0</v>
      </c>
      <c r="EM211" s="746">
        <f t="shared" si="1761"/>
        <v>0</v>
      </c>
      <c r="EO211" s="1044"/>
      <c r="EP211" s="755" t="s">
        <v>681</v>
      </c>
      <c r="EQ211" s="737">
        <f t="shared" si="1762"/>
        <v>0</v>
      </c>
      <c r="ER211" s="737">
        <f t="shared" si="1763"/>
        <v>6707</v>
      </c>
      <c r="ES211" s="738">
        <f t="shared" si="1764"/>
        <v>6810</v>
      </c>
      <c r="ET211" s="817">
        <f t="shared" si="1765"/>
        <v>0</v>
      </c>
      <c r="EU211" s="740">
        <f t="shared" si="1766"/>
        <v>0</v>
      </c>
      <c r="EV211" s="741">
        <f t="shared" si="1767"/>
        <v>0</v>
      </c>
      <c r="EW211" s="740">
        <f t="shared" si="1768"/>
        <v>0</v>
      </c>
      <c r="EX211" s="741">
        <f t="shared" si="1769"/>
        <v>0</v>
      </c>
      <c r="EY211" s="740">
        <f t="shared" si="1770"/>
        <v>0</v>
      </c>
      <c r="EZ211" s="741"/>
      <c r="FA211" s="740">
        <f t="shared" si="1771"/>
        <v>0</v>
      </c>
      <c r="FB211" s="741">
        <f t="shared" si="1772"/>
        <v>0</v>
      </c>
      <c r="FC211" s="740">
        <f t="shared" si="1773"/>
        <v>0</v>
      </c>
      <c r="FD211" s="741">
        <f t="shared" si="1774"/>
        <v>0</v>
      </c>
      <c r="FE211" s="740">
        <f t="shared" si="1775"/>
        <v>0</v>
      </c>
      <c r="FF211" s="741">
        <f t="shared" si="1776"/>
        <v>0</v>
      </c>
      <c r="FG211" s="740">
        <f t="shared" si="1777"/>
        <v>0</v>
      </c>
      <c r="FH211" s="741">
        <f t="shared" si="1778"/>
        <v>0</v>
      </c>
      <c r="FI211" s="740">
        <f t="shared" si="1779"/>
        <v>0</v>
      </c>
      <c r="FJ211" s="741">
        <f t="shared" si="1780"/>
        <v>0</v>
      </c>
      <c r="FK211" s="740">
        <f t="shared" si="1781"/>
        <v>0</v>
      </c>
      <c r="FL211" s="741">
        <f t="shared" si="1782"/>
        <v>0</v>
      </c>
      <c r="FM211" s="740">
        <f t="shared" si="1783"/>
        <v>0</v>
      </c>
      <c r="FN211" s="741">
        <f t="shared" si="1784"/>
        <v>0</v>
      </c>
      <c r="FO211" s="743">
        <f t="shared" si="1785"/>
        <v>0</v>
      </c>
      <c r="FP211" s="744">
        <f t="shared" si="1786"/>
        <v>0</v>
      </c>
      <c r="FQ211" s="745">
        <v>12</v>
      </c>
      <c r="FR211" s="746">
        <f t="shared" si="1787"/>
        <v>0</v>
      </c>
      <c r="FS211" s="747"/>
      <c r="FT211" s="741"/>
      <c r="FU211" s="746">
        <f t="shared" si="1788"/>
        <v>0</v>
      </c>
      <c r="FV211" s="746">
        <f t="shared" si="1789"/>
        <v>0</v>
      </c>
      <c r="FW211" s="746">
        <f t="shared" si="1790"/>
        <v>0</v>
      </c>
      <c r="FY211" s="1044"/>
      <c r="FZ211" s="755" t="s">
        <v>681</v>
      </c>
      <c r="GA211" s="737">
        <f t="shared" si="1791"/>
        <v>0.5</v>
      </c>
      <c r="GB211" s="737">
        <f t="shared" si="1792"/>
        <v>6707</v>
      </c>
      <c r="GC211" s="738">
        <f t="shared" si="1793"/>
        <v>6810</v>
      </c>
      <c r="GD211" s="743">
        <f t="shared" si="1794"/>
        <v>3405</v>
      </c>
      <c r="GE211" s="743"/>
      <c r="GF211" s="737">
        <f t="shared" si="1795"/>
        <v>0</v>
      </c>
      <c r="GG211" s="743"/>
      <c r="GH211" s="737">
        <f t="shared" si="1796"/>
        <v>0</v>
      </c>
      <c r="GI211" s="743"/>
      <c r="GJ211" s="737">
        <f t="shared" si="1797"/>
        <v>0</v>
      </c>
      <c r="GK211" s="743"/>
      <c r="GL211" s="737">
        <f t="shared" si="1798"/>
        <v>0</v>
      </c>
      <c r="GM211" s="743"/>
      <c r="GN211" s="737">
        <f t="shared" si="1799"/>
        <v>0</v>
      </c>
      <c r="GO211" s="743"/>
      <c r="GP211" s="737">
        <f t="shared" si="1800"/>
        <v>5448</v>
      </c>
      <c r="GQ211" s="743"/>
      <c r="GR211" s="737">
        <f t="shared" si="1801"/>
        <v>510.75</v>
      </c>
      <c r="GS211" s="743"/>
      <c r="GT211" s="737">
        <f t="shared" si="1802"/>
        <v>0</v>
      </c>
      <c r="GU211" s="743"/>
      <c r="GV211" s="737">
        <f t="shared" si="1803"/>
        <v>0</v>
      </c>
      <c r="GW211" s="743"/>
      <c r="GX211" s="737">
        <f t="shared" si="1804"/>
        <v>0</v>
      </c>
      <c r="GY211" s="743">
        <f t="shared" si="1804"/>
        <v>0</v>
      </c>
      <c r="GZ211" s="744">
        <f t="shared" si="1805"/>
        <v>9363.75</v>
      </c>
      <c r="HA211" s="745">
        <v>12</v>
      </c>
      <c r="HB211" s="746">
        <f t="shared" si="1806"/>
        <v>112365</v>
      </c>
      <c r="HC211" s="737">
        <f t="shared" si="1807"/>
        <v>0</v>
      </c>
      <c r="HD211" s="737">
        <f t="shared" si="1807"/>
        <v>0</v>
      </c>
      <c r="HE211" s="746">
        <f t="shared" si="1808"/>
        <v>112365</v>
      </c>
      <c r="HF211" s="746">
        <f t="shared" si="1809"/>
        <v>33934.230000000003</v>
      </c>
      <c r="HG211" s="746">
        <f t="shared" si="1810"/>
        <v>146299.23000000001</v>
      </c>
    </row>
    <row r="212" spans="1:215" x14ac:dyDescent="0.25">
      <c r="A212" s="1044"/>
      <c r="B212" s="735" t="s">
        <v>531</v>
      </c>
      <c r="C212" s="737">
        <f t="shared" si="1647"/>
        <v>0</v>
      </c>
      <c r="D212" s="737">
        <f t="shared" si="1648"/>
        <v>6707</v>
      </c>
      <c r="E212" s="738">
        <f t="shared" si="1649"/>
        <v>6810</v>
      </c>
      <c r="F212" s="817">
        <f t="shared" si="1650"/>
        <v>0</v>
      </c>
      <c r="G212" s="740">
        <f t="shared" si="1651"/>
        <v>0</v>
      </c>
      <c r="H212" s="741">
        <f t="shared" si="1652"/>
        <v>0</v>
      </c>
      <c r="I212" s="740">
        <f t="shared" si="1651"/>
        <v>0</v>
      </c>
      <c r="J212" s="741">
        <f t="shared" si="1653"/>
        <v>0</v>
      </c>
      <c r="K212" s="740">
        <f t="shared" si="1654"/>
        <v>0</v>
      </c>
      <c r="L212" s="741"/>
      <c r="M212" s="740">
        <f t="shared" si="1655"/>
        <v>0</v>
      </c>
      <c r="N212" s="741">
        <f t="shared" si="1656"/>
        <v>0</v>
      </c>
      <c r="O212" s="740">
        <f t="shared" si="1657"/>
        <v>0</v>
      </c>
      <c r="P212" s="741">
        <f t="shared" si="1658"/>
        <v>0</v>
      </c>
      <c r="Q212" s="740">
        <f t="shared" si="1659"/>
        <v>0</v>
      </c>
      <c r="R212" s="741">
        <f t="shared" si="1660"/>
        <v>0</v>
      </c>
      <c r="S212" s="740">
        <f t="shared" si="1661"/>
        <v>0</v>
      </c>
      <c r="T212" s="741">
        <f t="shared" si="1662"/>
        <v>0</v>
      </c>
      <c r="U212" s="740">
        <f t="shared" si="1663"/>
        <v>0</v>
      </c>
      <c r="V212" s="741">
        <f t="shared" si="1664"/>
        <v>0</v>
      </c>
      <c r="W212" s="740">
        <f t="shared" si="1665"/>
        <v>0</v>
      </c>
      <c r="X212" s="741">
        <f t="shared" si="1666"/>
        <v>0</v>
      </c>
      <c r="Y212" s="740">
        <f t="shared" si="1667"/>
        <v>0</v>
      </c>
      <c r="Z212" s="741">
        <f t="shared" si="1668"/>
        <v>0</v>
      </c>
      <c r="AA212" s="743">
        <f t="shared" si="1669"/>
        <v>0</v>
      </c>
      <c r="AB212" s="744">
        <f t="shared" si="1670"/>
        <v>0</v>
      </c>
      <c r="AC212" s="745">
        <v>12</v>
      </c>
      <c r="AD212" s="746">
        <f t="shared" si="1671"/>
        <v>0</v>
      </c>
      <c r="AE212" s="747"/>
      <c r="AF212" s="741"/>
      <c r="AG212" s="746">
        <f t="shared" si="1672"/>
        <v>0</v>
      </c>
      <c r="AH212" s="746">
        <f t="shared" si="1673"/>
        <v>0</v>
      </c>
      <c r="AI212" s="746">
        <f t="shared" si="1674"/>
        <v>0</v>
      </c>
      <c r="AK212" s="1044"/>
      <c r="AL212" s="735" t="s">
        <v>531</v>
      </c>
      <c r="AM212" s="737">
        <f t="shared" si="1675"/>
        <v>0</v>
      </c>
      <c r="AN212" s="737">
        <f t="shared" si="1676"/>
        <v>6707</v>
      </c>
      <c r="AO212" s="738">
        <f t="shared" si="1677"/>
        <v>6810</v>
      </c>
      <c r="AP212" s="817">
        <f t="shared" si="1678"/>
        <v>0</v>
      </c>
      <c r="AQ212" s="740">
        <f t="shared" si="1679"/>
        <v>0</v>
      </c>
      <c r="AR212" s="741">
        <f t="shared" si="1680"/>
        <v>0</v>
      </c>
      <c r="AS212" s="740">
        <f t="shared" si="1681"/>
        <v>0</v>
      </c>
      <c r="AT212" s="741">
        <f t="shared" si="1682"/>
        <v>0</v>
      </c>
      <c r="AU212" s="740">
        <f t="shared" si="1683"/>
        <v>0</v>
      </c>
      <c r="AV212" s="741"/>
      <c r="AW212" s="740">
        <f t="shared" si="1684"/>
        <v>0</v>
      </c>
      <c r="AX212" s="741">
        <f t="shared" si="1685"/>
        <v>0</v>
      </c>
      <c r="AY212" s="740">
        <f t="shared" si="1686"/>
        <v>0</v>
      </c>
      <c r="AZ212" s="741">
        <f t="shared" si="1687"/>
        <v>0</v>
      </c>
      <c r="BA212" s="740">
        <f t="shared" si="1688"/>
        <v>0</v>
      </c>
      <c r="BB212" s="741">
        <f t="shared" si="1689"/>
        <v>0</v>
      </c>
      <c r="BC212" s="740">
        <f t="shared" si="1690"/>
        <v>0</v>
      </c>
      <c r="BD212" s="741">
        <f t="shared" si="1691"/>
        <v>0</v>
      </c>
      <c r="BE212" s="740">
        <f t="shared" si="1692"/>
        <v>0</v>
      </c>
      <c r="BF212" s="741">
        <f t="shared" si="1693"/>
        <v>0</v>
      </c>
      <c r="BG212" s="740">
        <f t="shared" si="1694"/>
        <v>0</v>
      </c>
      <c r="BH212" s="741">
        <f t="shared" si="1695"/>
        <v>0</v>
      </c>
      <c r="BI212" s="740">
        <f t="shared" si="1696"/>
        <v>0</v>
      </c>
      <c r="BJ212" s="741">
        <f t="shared" si="1697"/>
        <v>0</v>
      </c>
      <c r="BK212" s="743">
        <f t="shared" si="1698"/>
        <v>0</v>
      </c>
      <c r="BL212" s="744">
        <f t="shared" si="1699"/>
        <v>0</v>
      </c>
      <c r="BM212" s="745">
        <v>12</v>
      </c>
      <c r="BN212" s="746">
        <f t="shared" si="1700"/>
        <v>0</v>
      </c>
      <c r="BO212" s="747"/>
      <c r="BP212" s="741"/>
      <c r="BQ212" s="746">
        <f t="shared" si="1701"/>
        <v>0</v>
      </c>
      <c r="BR212" s="746">
        <f t="shared" si="1702"/>
        <v>0</v>
      </c>
      <c r="BS212" s="746">
        <f t="shared" si="1703"/>
        <v>0</v>
      </c>
      <c r="BU212" s="1044"/>
      <c r="BV212" s="735" t="s">
        <v>531</v>
      </c>
      <c r="BW212" s="737">
        <f t="shared" si="1704"/>
        <v>2</v>
      </c>
      <c r="BX212" s="737">
        <f t="shared" si="1705"/>
        <v>6707</v>
      </c>
      <c r="BY212" s="738">
        <f t="shared" si="1706"/>
        <v>6810</v>
      </c>
      <c r="BZ212" s="817">
        <f t="shared" si="1707"/>
        <v>13620</v>
      </c>
      <c r="CA212" s="740">
        <f t="shared" si="1708"/>
        <v>0</v>
      </c>
      <c r="CB212" s="741">
        <f t="shared" si="1709"/>
        <v>0</v>
      </c>
      <c r="CC212" s="740">
        <f t="shared" si="1710"/>
        <v>0</v>
      </c>
      <c r="CD212" s="741">
        <f t="shared" si="1711"/>
        <v>0</v>
      </c>
      <c r="CE212" s="740">
        <f t="shared" si="1712"/>
        <v>0</v>
      </c>
      <c r="CF212" s="741"/>
      <c r="CG212" s="740">
        <f t="shared" si="1713"/>
        <v>50</v>
      </c>
      <c r="CH212" s="741">
        <f t="shared" si="1714"/>
        <v>6810</v>
      </c>
      <c r="CI212" s="740">
        <f t="shared" si="1715"/>
        <v>0</v>
      </c>
      <c r="CJ212" s="741">
        <f t="shared" si="1716"/>
        <v>0</v>
      </c>
      <c r="CK212" s="740">
        <f t="shared" si="1717"/>
        <v>0</v>
      </c>
      <c r="CL212" s="741">
        <f t="shared" si="1718"/>
        <v>0</v>
      </c>
      <c r="CM212" s="740">
        <f t="shared" si="1719"/>
        <v>15</v>
      </c>
      <c r="CN212" s="741">
        <f t="shared" si="1720"/>
        <v>2043</v>
      </c>
      <c r="CO212" s="740">
        <f t="shared" si="1721"/>
        <v>0</v>
      </c>
      <c r="CP212" s="741">
        <f t="shared" si="1722"/>
        <v>0</v>
      </c>
      <c r="CQ212" s="740">
        <f t="shared" si="1723"/>
        <v>0</v>
      </c>
      <c r="CR212" s="741">
        <f t="shared" si="1724"/>
        <v>0</v>
      </c>
      <c r="CS212" s="740">
        <f t="shared" si="1725"/>
        <v>0</v>
      </c>
      <c r="CT212" s="741">
        <f t="shared" si="1726"/>
        <v>0</v>
      </c>
      <c r="CU212" s="743">
        <f t="shared" si="1727"/>
        <v>9946</v>
      </c>
      <c r="CV212" s="744">
        <f t="shared" si="1728"/>
        <v>32419</v>
      </c>
      <c r="CW212" s="745">
        <v>12</v>
      </c>
      <c r="CX212" s="746">
        <f t="shared" si="1729"/>
        <v>389028</v>
      </c>
      <c r="CY212" s="747"/>
      <c r="CZ212" s="741"/>
      <c r="DA212" s="746">
        <f t="shared" si="1730"/>
        <v>389028</v>
      </c>
      <c r="DB212" s="746">
        <f t="shared" si="1731"/>
        <v>117486.46</v>
      </c>
      <c r="DC212" s="746">
        <f t="shared" si="1732"/>
        <v>506514.46</v>
      </c>
      <c r="DD212" s="750"/>
      <c r="DE212" s="1044"/>
      <c r="DF212" s="735" t="s">
        <v>531</v>
      </c>
      <c r="DG212" s="737">
        <f t="shared" si="1733"/>
        <v>0</v>
      </c>
      <c r="DH212" s="737">
        <f t="shared" si="1734"/>
        <v>6707</v>
      </c>
      <c r="DI212" s="738">
        <f t="shared" si="1735"/>
        <v>6810</v>
      </c>
      <c r="DJ212" s="817">
        <f t="shared" si="1736"/>
        <v>0</v>
      </c>
      <c r="DK212" s="740">
        <f t="shared" si="1737"/>
        <v>0</v>
      </c>
      <c r="DL212" s="741">
        <f t="shared" si="1738"/>
        <v>0</v>
      </c>
      <c r="DM212" s="740">
        <f t="shared" si="1739"/>
        <v>0</v>
      </c>
      <c r="DN212" s="741">
        <f t="shared" si="1740"/>
        <v>0</v>
      </c>
      <c r="DO212" s="740">
        <f t="shared" si="1741"/>
        <v>0</v>
      </c>
      <c r="DP212" s="741"/>
      <c r="DQ212" s="740">
        <f t="shared" si="1742"/>
        <v>0</v>
      </c>
      <c r="DR212" s="741">
        <f t="shared" si="1743"/>
        <v>0</v>
      </c>
      <c r="DS212" s="740">
        <f t="shared" si="1744"/>
        <v>0</v>
      </c>
      <c r="DT212" s="741">
        <f t="shared" si="1745"/>
        <v>0</v>
      </c>
      <c r="DU212" s="740">
        <f t="shared" si="1746"/>
        <v>0</v>
      </c>
      <c r="DV212" s="741">
        <f t="shared" si="1747"/>
        <v>0</v>
      </c>
      <c r="DW212" s="740">
        <f t="shared" si="1748"/>
        <v>0</v>
      </c>
      <c r="DX212" s="741">
        <f t="shared" si="1749"/>
        <v>0</v>
      </c>
      <c r="DY212" s="740">
        <f t="shared" si="1750"/>
        <v>0</v>
      </c>
      <c r="DZ212" s="741">
        <f t="shared" si="1751"/>
        <v>0</v>
      </c>
      <c r="EA212" s="740">
        <f t="shared" si="1752"/>
        <v>0</v>
      </c>
      <c r="EB212" s="741">
        <f t="shared" si="1753"/>
        <v>0</v>
      </c>
      <c r="EC212" s="740">
        <f t="shared" si="1754"/>
        <v>0</v>
      </c>
      <c r="ED212" s="741">
        <f t="shared" si="1755"/>
        <v>0</v>
      </c>
      <c r="EE212" s="743">
        <f t="shared" si="1756"/>
        <v>0</v>
      </c>
      <c r="EF212" s="744">
        <f t="shared" si="1757"/>
        <v>0</v>
      </c>
      <c r="EG212" s="745">
        <v>12</v>
      </c>
      <c r="EH212" s="746">
        <f t="shared" si="1758"/>
        <v>0</v>
      </c>
      <c r="EI212" s="747"/>
      <c r="EJ212" s="741"/>
      <c r="EK212" s="746">
        <f t="shared" si="1759"/>
        <v>0</v>
      </c>
      <c r="EL212" s="746">
        <f t="shared" si="1760"/>
        <v>0</v>
      </c>
      <c r="EM212" s="746">
        <f t="shared" si="1761"/>
        <v>0</v>
      </c>
      <c r="EO212" s="1044"/>
      <c r="EP212" s="735" t="s">
        <v>531</v>
      </c>
      <c r="EQ212" s="737">
        <f t="shared" si="1762"/>
        <v>0</v>
      </c>
      <c r="ER212" s="737">
        <f t="shared" si="1763"/>
        <v>6707</v>
      </c>
      <c r="ES212" s="738">
        <f t="shared" si="1764"/>
        <v>6810</v>
      </c>
      <c r="ET212" s="817">
        <f t="shared" si="1765"/>
        <v>0</v>
      </c>
      <c r="EU212" s="740">
        <f t="shared" si="1766"/>
        <v>0</v>
      </c>
      <c r="EV212" s="741">
        <f t="shared" si="1767"/>
        <v>0</v>
      </c>
      <c r="EW212" s="740">
        <f t="shared" si="1768"/>
        <v>0</v>
      </c>
      <c r="EX212" s="741">
        <f t="shared" si="1769"/>
        <v>0</v>
      </c>
      <c r="EY212" s="740">
        <f t="shared" si="1770"/>
        <v>0</v>
      </c>
      <c r="EZ212" s="741"/>
      <c r="FA212" s="740">
        <f t="shared" si="1771"/>
        <v>0</v>
      </c>
      <c r="FB212" s="741">
        <f t="shared" si="1772"/>
        <v>0</v>
      </c>
      <c r="FC212" s="740">
        <f t="shared" si="1773"/>
        <v>0</v>
      </c>
      <c r="FD212" s="741">
        <f t="shared" si="1774"/>
        <v>0</v>
      </c>
      <c r="FE212" s="740">
        <f t="shared" si="1775"/>
        <v>0</v>
      </c>
      <c r="FF212" s="741">
        <f t="shared" si="1776"/>
        <v>0</v>
      </c>
      <c r="FG212" s="740">
        <f t="shared" si="1777"/>
        <v>0</v>
      </c>
      <c r="FH212" s="741">
        <f t="shared" si="1778"/>
        <v>0</v>
      </c>
      <c r="FI212" s="740">
        <f t="shared" si="1779"/>
        <v>0</v>
      </c>
      <c r="FJ212" s="741">
        <f t="shared" si="1780"/>
        <v>0</v>
      </c>
      <c r="FK212" s="740">
        <f t="shared" si="1781"/>
        <v>0</v>
      </c>
      <c r="FL212" s="741">
        <f t="shared" si="1782"/>
        <v>0</v>
      </c>
      <c r="FM212" s="740">
        <f t="shared" si="1783"/>
        <v>0</v>
      </c>
      <c r="FN212" s="741">
        <f t="shared" si="1784"/>
        <v>0</v>
      </c>
      <c r="FO212" s="743">
        <f t="shared" si="1785"/>
        <v>0</v>
      </c>
      <c r="FP212" s="744">
        <f t="shared" si="1786"/>
        <v>0</v>
      </c>
      <c r="FQ212" s="745">
        <v>12</v>
      </c>
      <c r="FR212" s="746">
        <f t="shared" si="1787"/>
        <v>0</v>
      </c>
      <c r="FS212" s="747"/>
      <c r="FT212" s="741"/>
      <c r="FU212" s="746">
        <f t="shared" si="1788"/>
        <v>0</v>
      </c>
      <c r="FV212" s="746">
        <f t="shared" si="1789"/>
        <v>0</v>
      </c>
      <c r="FW212" s="746">
        <f t="shared" si="1790"/>
        <v>0</v>
      </c>
      <c r="FY212" s="1044"/>
      <c r="FZ212" s="735" t="s">
        <v>531</v>
      </c>
      <c r="GA212" s="737">
        <f t="shared" si="1791"/>
        <v>2</v>
      </c>
      <c r="GB212" s="737">
        <f t="shared" si="1792"/>
        <v>6707</v>
      </c>
      <c r="GC212" s="738">
        <f t="shared" si="1793"/>
        <v>6810</v>
      </c>
      <c r="GD212" s="743">
        <f t="shared" si="1794"/>
        <v>13620</v>
      </c>
      <c r="GE212" s="743"/>
      <c r="GF212" s="737">
        <f t="shared" si="1795"/>
        <v>0</v>
      </c>
      <c r="GG212" s="743"/>
      <c r="GH212" s="737">
        <f t="shared" si="1796"/>
        <v>0</v>
      </c>
      <c r="GI212" s="743"/>
      <c r="GJ212" s="737">
        <f t="shared" si="1797"/>
        <v>0</v>
      </c>
      <c r="GK212" s="743"/>
      <c r="GL212" s="737">
        <f t="shared" si="1798"/>
        <v>6810</v>
      </c>
      <c r="GM212" s="743"/>
      <c r="GN212" s="737">
        <f t="shared" si="1799"/>
        <v>0</v>
      </c>
      <c r="GO212" s="743"/>
      <c r="GP212" s="737">
        <f t="shared" si="1800"/>
        <v>0</v>
      </c>
      <c r="GQ212" s="743"/>
      <c r="GR212" s="737">
        <f t="shared" si="1801"/>
        <v>2043</v>
      </c>
      <c r="GS212" s="743"/>
      <c r="GT212" s="737">
        <f t="shared" si="1802"/>
        <v>0</v>
      </c>
      <c r="GU212" s="743"/>
      <c r="GV212" s="737">
        <f t="shared" si="1803"/>
        <v>0</v>
      </c>
      <c r="GW212" s="743"/>
      <c r="GX212" s="737">
        <f t="shared" si="1804"/>
        <v>0</v>
      </c>
      <c r="GY212" s="743">
        <f t="shared" si="1804"/>
        <v>9946</v>
      </c>
      <c r="GZ212" s="744">
        <f t="shared" si="1805"/>
        <v>32419</v>
      </c>
      <c r="HA212" s="745">
        <v>12</v>
      </c>
      <c r="HB212" s="746">
        <f t="shared" si="1806"/>
        <v>389028</v>
      </c>
      <c r="HC212" s="737">
        <f t="shared" si="1807"/>
        <v>0</v>
      </c>
      <c r="HD212" s="737">
        <f t="shared" si="1807"/>
        <v>0</v>
      </c>
      <c r="HE212" s="746">
        <f t="shared" si="1808"/>
        <v>389028</v>
      </c>
      <c r="HF212" s="746">
        <f t="shared" si="1809"/>
        <v>117486.46</v>
      </c>
      <c r="HG212" s="746">
        <f t="shared" si="1810"/>
        <v>506514.46</v>
      </c>
    </row>
    <row r="213" spans="1:215" x14ac:dyDescent="0.25">
      <c r="A213" s="1044"/>
      <c r="B213" s="755" t="s">
        <v>39</v>
      </c>
      <c r="C213" s="737">
        <f t="shared" si="1647"/>
        <v>1</v>
      </c>
      <c r="D213" s="737">
        <f t="shared" si="1648"/>
        <v>6097</v>
      </c>
      <c r="E213" s="738">
        <f t="shared" si="1649"/>
        <v>6190</v>
      </c>
      <c r="F213" s="817">
        <f t="shared" si="1650"/>
        <v>6190</v>
      </c>
      <c r="G213" s="740">
        <f t="shared" si="1651"/>
        <v>0</v>
      </c>
      <c r="H213" s="741">
        <f t="shared" si="1652"/>
        <v>0</v>
      </c>
      <c r="I213" s="740">
        <f t="shared" si="1651"/>
        <v>0</v>
      </c>
      <c r="J213" s="741">
        <f t="shared" si="1653"/>
        <v>0</v>
      </c>
      <c r="K213" s="740">
        <f t="shared" si="1654"/>
        <v>0</v>
      </c>
      <c r="L213" s="741"/>
      <c r="M213" s="740">
        <f t="shared" si="1655"/>
        <v>5</v>
      </c>
      <c r="N213" s="741">
        <f t="shared" si="1656"/>
        <v>309.5</v>
      </c>
      <c r="O213" s="740">
        <f t="shared" si="1657"/>
        <v>0</v>
      </c>
      <c r="P213" s="741">
        <f t="shared" si="1658"/>
        <v>0</v>
      </c>
      <c r="Q213" s="740">
        <f t="shared" si="1659"/>
        <v>198</v>
      </c>
      <c r="R213" s="741">
        <f t="shared" si="1660"/>
        <v>12256.2</v>
      </c>
      <c r="S213" s="740">
        <f t="shared" si="1661"/>
        <v>30</v>
      </c>
      <c r="T213" s="741">
        <f t="shared" si="1662"/>
        <v>1857</v>
      </c>
      <c r="U213" s="740">
        <f t="shared" si="1663"/>
        <v>0</v>
      </c>
      <c r="V213" s="741">
        <f t="shared" si="1664"/>
        <v>0</v>
      </c>
      <c r="W213" s="740">
        <f t="shared" si="1665"/>
        <v>0</v>
      </c>
      <c r="X213" s="741">
        <f t="shared" si="1666"/>
        <v>0</v>
      </c>
      <c r="Y213" s="740">
        <f t="shared" si="1667"/>
        <v>0</v>
      </c>
      <c r="Z213" s="741">
        <f t="shared" si="1668"/>
        <v>0</v>
      </c>
      <c r="AA213" s="743">
        <f t="shared" si="1669"/>
        <v>0</v>
      </c>
      <c r="AB213" s="744">
        <f t="shared" si="1670"/>
        <v>20612.7</v>
      </c>
      <c r="AC213" s="745">
        <v>12</v>
      </c>
      <c r="AD213" s="746">
        <f t="shared" si="1671"/>
        <v>247352.4</v>
      </c>
      <c r="AE213" s="747"/>
      <c r="AF213" s="741"/>
      <c r="AG213" s="746">
        <f t="shared" si="1672"/>
        <v>247352.4</v>
      </c>
      <c r="AH213" s="746">
        <f t="shared" si="1673"/>
        <v>74700.42</v>
      </c>
      <c r="AI213" s="746">
        <f t="shared" si="1674"/>
        <v>322052.82</v>
      </c>
      <c r="AK213" s="1044"/>
      <c r="AL213" s="755" t="s">
        <v>39</v>
      </c>
      <c r="AM213" s="737">
        <f t="shared" si="1675"/>
        <v>1</v>
      </c>
      <c r="AN213" s="737">
        <f t="shared" si="1676"/>
        <v>6097</v>
      </c>
      <c r="AO213" s="738">
        <f t="shared" si="1677"/>
        <v>6190</v>
      </c>
      <c r="AP213" s="817">
        <f t="shared" si="1678"/>
        <v>6190</v>
      </c>
      <c r="AQ213" s="740">
        <f t="shared" si="1679"/>
        <v>0</v>
      </c>
      <c r="AR213" s="741">
        <f t="shared" si="1680"/>
        <v>0</v>
      </c>
      <c r="AS213" s="740">
        <f t="shared" si="1681"/>
        <v>0</v>
      </c>
      <c r="AT213" s="741">
        <f t="shared" si="1682"/>
        <v>0</v>
      </c>
      <c r="AU213" s="740">
        <f t="shared" si="1683"/>
        <v>0</v>
      </c>
      <c r="AV213" s="741"/>
      <c r="AW213" s="740">
        <f t="shared" si="1684"/>
        <v>0</v>
      </c>
      <c r="AX213" s="741">
        <f t="shared" si="1685"/>
        <v>0</v>
      </c>
      <c r="AY213" s="740">
        <f t="shared" si="1686"/>
        <v>0</v>
      </c>
      <c r="AZ213" s="741">
        <f t="shared" si="1687"/>
        <v>0</v>
      </c>
      <c r="BA213" s="740">
        <f t="shared" si="1688"/>
        <v>140</v>
      </c>
      <c r="BB213" s="741">
        <f t="shared" si="1689"/>
        <v>8666</v>
      </c>
      <c r="BC213" s="740">
        <f t="shared" si="1690"/>
        <v>30</v>
      </c>
      <c r="BD213" s="741">
        <f t="shared" si="1691"/>
        <v>1857</v>
      </c>
      <c r="BE213" s="740">
        <f t="shared" si="1692"/>
        <v>0</v>
      </c>
      <c r="BF213" s="741">
        <f t="shared" si="1693"/>
        <v>0</v>
      </c>
      <c r="BG213" s="740">
        <f t="shared" si="1694"/>
        <v>0</v>
      </c>
      <c r="BH213" s="741">
        <f t="shared" si="1695"/>
        <v>0</v>
      </c>
      <c r="BI213" s="740">
        <f t="shared" si="1696"/>
        <v>0</v>
      </c>
      <c r="BJ213" s="741">
        <f t="shared" si="1697"/>
        <v>0</v>
      </c>
      <c r="BK213" s="743">
        <f t="shared" si="1698"/>
        <v>0</v>
      </c>
      <c r="BL213" s="744">
        <f t="shared" si="1699"/>
        <v>16713</v>
      </c>
      <c r="BM213" s="745">
        <v>12</v>
      </c>
      <c r="BN213" s="746">
        <f t="shared" si="1700"/>
        <v>200556</v>
      </c>
      <c r="BO213" s="747"/>
      <c r="BP213" s="741"/>
      <c r="BQ213" s="746">
        <f t="shared" si="1701"/>
        <v>200556</v>
      </c>
      <c r="BR213" s="746">
        <f t="shared" si="1702"/>
        <v>60567.91</v>
      </c>
      <c r="BS213" s="746">
        <f t="shared" si="1703"/>
        <v>261123.91</v>
      </c>
      <c r="BU213" s="1044"/>
      <c r="BV213" s="755" t="s">
        <v>39</v>
      </c>
      <c r="BW213" s="737">
        <f t="shared" si="1704"/>
        <v>1</v>
      </c>
      <c r="BX213" s="737">
        <f t="shared" si="1705"/>
        <v>6097</v>
      </c>
      <c r="BY213" s="738">
        <f t="shared" si="1706"/>
        <v>6190</v>
      </c>
      <c r="BZ213" s="817">
        <f t="shared" si="1707"/>
        <v>6190</v>
      </c>
      <c r="CA213" s="740">
        <f t="shared" si="1708"/>
        <v>0</v>
      </c>
      <c r="CB213" s="741">
        <f t="shared" si="1709"/>
        <v>0</v>
      </c>
      <c r="CC213" s="740">
        <f t="shared" si="1710"/>
        <v>0</v>
      </c>
      <c r="CD213" s="741">
        <f t="shared" si="1711"/>
        <v>0</v>
      </c>
      <c r="CE213" s="740">
        <f t="shared" si="1712"/>
        <v>0</v>
      </c>
      <c r="CF213" s="741"/>
      <c r="CG213" s="740">
        <f t="shared" si="1713"/>
        <v>0</v>
      </c>
      <c r="CH213" s="741">
        <f t="shared" si="1714"/>
        <v>0</v>
      </c>
      <c r="CI213" s="740">
        <f t="shared" si="1715"/>
        <v>0</v>
      </c>
      <c r="CJ213" s="741">
        <f t="shared" si="1716"/>
        <v>0</v>
      </c>
      <c r="CK213" s="740">
        <f t="shared" si="1717"/>
        <v>0</v>
      </c>
      <c r="CL213" s="741">
        <f t="shared" si="1718"/>
        <v>0</v>
      </c>
      <c r="CM213" s="740">
        <f t="shared" si="1719"/>
        <v>0</v>
      </c>
      <c r="CN213" s="741">
        <f t="shared" si="1720"/>
        <v>0</v>
      </c>
      <c r="CO213" s="740">
        <f t="shared" si="1721"/>
        <v>0</v>
      </c>
      <c r="CP213" s="741">
        <f t="shared" si="1722"/>
        <v>0</v>
      </c>
      <c r="CQ213" s="740">
        <f t="shared" si="1723"/>
        <v>0</v>
      </c>
      <c r="CR213" s="741">
        <f t="shared" si="1724"/>
        <v>0</v>
      </c>
      <c r="CS213" s="740">
        <f t="shared" si="1725"/>
        <v>0</v>
      </c>
      <c r="CT213" s="741">
        <f t="shared" si="1726"/>
        <v>0</v>
      </c>
      <c r="CU213" s="743">
        <f t="shared" si="1727"/>
        <v>10052</v>
      </c>
      <c r="CV213" s="744">
        <f t="shared" si="1728"/>
        <v>16242</v>
      </c>
      <c r="CW213" s="745">
        <v>12</v>
      </c>
      <c r="CX213" s="746">
        <f t="shared" si="1729"/>
        <v>194904</v>
      </c>
      <c r="CY213" s="747"/>
      <c r="CZ213" s="741"/>
      <c r="DA213" s="746">
        <f t="shared" si="1730"/>
        <v>194904</v>
      </c>
      <c r="DB213" s="746">
        <f t="shared" si="1731"/>
        <v>58861.01</v>
      </c>
      <c r="DC213" s="746">
        <f t="shared" si="1732"/>
        <v>253765.01</v>
      </c>
      <c r="DD213" s="750"/>
      <c r="DE213" s="1044"/>
      <c r="DF213" s="755" t="s">
        <v>39</v>
      </c>
      <c r="DG213" s="737">
        <f t="shared" si="1733"/>
        <v>0</v>
      </c>
      <c r="DH213" s="737">
        <f t="shared" si="1734"/>
        <v>6097</v>
      </c>
      <c r="DI213" s="738">
        <f t="shared" si="1735"/>
        <v>6190</v>
      </c>
      <c r="DJ213" s="817">
        <f t="shared" si="1736"/>
        <v>0</v>
      </c>
      <c r="DK213" s="740">
        <f t="shared" si="1737"/>
        <v>0</v>
      </c>
      <c r="DL213" s="741">
        <f t="shared" si="1738"/>
        <v>0</v>
      </c>
      <c r="DM213" s="740">
        <f t="shared" si="1739"/>
        <v>0</v>
      </c>
      <c r="DN213" s="741">
        <f t="shared" si="1740"/>
        <v>0</v>
      </c>
      <c r="DO213" s="740">
        <f t="shared" si="1741"/>
        <v>0</v>
      </c>
      <c r="DP213" s="741"/>
      <c r="DQ213" s="740">
        <f t="shared" si="1742"/>
        <v>0</v>
      </c>
      <c r="DR213" s="741">
        <f t="shared" si="1743"/>
        <v>0</v>
      </c>
      <c r="DS213" s="740">
        <f t="shared" si="1744"/>
        <v>0</v>
      </c>
      <c r="DT213" s="741">
        <f t="shared" si="1745"/>
        <v>0</v>
      </c>
      <c r="DU213" s="740">
        <f t="shared" si="1746"/>
        <v>0</v>
      </c>
      <c r="DV213" s="741">
        <f t="shared" si="1747"/>
        <v>0</v>
      </c>
      <c r="DW213" s="740">
        <f t="shared" si="1748"/>
        <v>0</v>
      </c>
      <c r="DX213" s="741">
        <f t="shared" si="1749"/>
        <v>0</v>
      </c>
      <c r="DY213" s="740">
        <f t="shared" si="1750"/>
        <v>0</v>
      </c>
      <c r="DZ213" s="741">
        <f t="shared" si="1751"/>
        <v>0</v>
      </c>
      <c r="EA213" s="740">
        <f t="shared" si="1752"/>
        <v>0</v>
      </c>
      <c r="EB213" s="741">
        <f t="shared" si="1753"/>
        <v>0</v>
      </c>
      <c r="EC213" s="740">
        <f t="shared" si="1754"/>
        <v>0</v>
      </c>
      <c r="ED213" s="741">
        <f t="shared" si="1755"/>
        <v>0</v>
      </c>
      <c r="EE213" s="743">
        <f t="shared" si="1756"/>
        <v>0</v>
      </c>
      <c r="EF213" s="744">
        <f t="shared" si="1757"/>
        <v>0</v>
      </c>
      <c r="EG213" s="745">
        <v>12</v>
      </c>
      <c r="EH213" s="746">
        <f t="shared" si="1758"/>
        <v>0</v>
      </c>
      <c r="EI213" s="747"/>
      <c r="EJ213" s="741"/>
      <c r="EK213" s="746">
        <f t="shared" si="1759"/>
        <v>0</v>
      </c>
      <c r="EL213" s="746">
        <f t="shared" si="1760"/>
        <v>0</v>
      </c>
      <c r="EM213" s="746">
        <f t="shared" si="1761"/>
        <v>0</v>
      </c>
      <c r="EO213" s="1044"/>
      <c r="EP213" s="752" t="s">
        <v>39</v>
      </c>
      <c r="EQ213" s="737">
        <f t="shared" si="1762"/>
        <v>1</v>
      </c>
      <c r="ER213" s="737">
        <f t="shared" si="1763"/>
        <v>6097</v>
      </c>
      <c r="ES213" s="738">
        <f t="shared" si="1764"/>
        <v>6190</v>
      </c>
      <c r="ET213" s="817">
        <f t="shared" si="1765"/>
        <v>6190</v>
      </c>
      <c r="EU213" s="740">
        <f t="shared" si="1766"/>
        <v>0</v>
      </c>
      <c r="EV213" s="741">
        <f t="shared" si="1767"/>
        <v>0</v>
      </c>
      <c r="EW213" s="740">
        <f t="shared" si="1768"/>
        <v>0</v>
      </c>
      <c r="EX213" s="741">
        <f t="shared" si="1769"/>
        <v>0</v>
      </c>
      <c r="EY213" s="740">
        <f t="shared" si="1770"/>
        <v>0</v>
      </c>
      <c r="EZ213" s="741"/>
      <c r="FA213" s="740">
        <f t="shared" si="1771"/>
        <v>0</v>
      </c>
      <c r="FB213" s="741">
        <f t="shared" si="1772"/>
        <v>0</v>
      </c>
      <c r="FC213" s="740">
        <f t="shared" si="1773"/>
        <v>0</v>
      </c>
      <c r="FD213" s="741">
        <f t="shared" si="1774"/>
        <v>0</v>
      </c>
      <c r="FE213" s="740">
        <f t="shared" si="1775"/>
        <v>200</v>
      </c>
      <c r="FF213" s="741">
        <f t="shared" si="1776"/>
        <v>12380</v>
      </c>
      <c r="FG213" s="740">
        <f t="shared" si="1777"/>
        <v>30</v>
      </c>
      <c r="FH213" s="741">
        <f t="shared" si="1778"/>
        <v>1857</v>
      </c>
      <c r="FI213" s="740">
        <f t="shared" si="1779"/>
        <v>0</v>
      </c>
      <c r="FJ213" s="741">
        <f t="shared" si="1780"/>
        <v>0</v>
      </c>
      <c r="FK213" s="740">
        <f t="shared" si="1781"/>
        <v>0</v>
      </c>
      <c r="FL213" s="741">
        <f t="shared" si="1782"/>
        <v>0</v>
      </c>
      <c r="FM213" s="740">
        <f t="shared" si="1783"/>
        <v>0</v>
      </c>
      <c r="FN213" s="741">
        <f t="shared" si="1784"/>
        <v>0</v>
      </c>
      <c r="FO213" s="743">
        <f t="shared" si="1785"/>
        <v>0</v>
      </c>
      <c r="FP213" s="744">
        <f t="shared" si="1786"/>
        <v>20427</v>
      </c>
      <c r="FQ213" s="745">
        <v>12</v>
      </c>
      <c r="FR213" s="746">
        <f t="shared" si="1787"/>
        <v>245124</v>
      </c>
      <c r="FS213" s="747"/>
      <c r="FT213" s="741"/>
      <c r="FU213" s="746">
        <f t="shared" si="1788"/>
        <v>245124</v>
      </c>
      <c r="FV213" s="746">
        <f t="shared" si="1789"/>
        <v>74027.45</v>
      </c>
      <c r="FW213" s="746">
        <f t="shared" si="1790"/>
        <v>319151.45</v>
      </c>
      <c r="FY213" s="1044"/>
      <c r="FZ213" s="752" t="s">
        <v>39</v>
      </c>
      <c r="GA213" s="737">
        <f t="shared" si="1791"/>
        <v>4</v>
      </c>
      <c r="GB213" s="737">
        <f t="shared" si="1792"/>
        <v>6097</v>
      </c>
      <c r="GC213" s="738">
        <f t="shared" si="1793"/>
        <v>6190</v>
      </c>
      <c r="GD213" s="743">
        <f t="shared" si="1794"/>
        <v>24760</v>
      </c>
      <c r="GE213" s="743"/>
      <c r="GF213" s="737">
        <f t="shared" si="1795"/>
        <v>0</v>
      </c>
      <c r="GG213" s="743"/>
      <c r="GH213" s="737">
        <f t="shared" si="1796"/>
        <v>0</v>
      </c>
      <c r="GI213" s="743"/>
      <c r="GJ213" s="737">
        <f t="shared" si="1797"/>
        <v>0</v>
      </c>
      <c r="GK213" s="743"/>
      <c r="GL213" s="737">
        <f t="shared" si="1798"/>
        <v>309.5</v>
      </c>
      <c r="GM213" s="743"/>
      <c r="GN213" s="737">
        <f t="shared" si="1799"/>
        <v>0</v>
      </c>
      <c r="GO213" s="743"/>
      <c r="GP213" s="737">
        <f t="shared" si="1800"/>
        <v>33302.199999999997</v>
      </c>
      <c r="GQ213" s="743"/>
      <c r="GR213" s="737">
        <f t="shared" si="1801"/>
        <v>5571</v>
      </c>
      <c r="GS213" s="743"/>
      <c r="GT213" s="737">
        <f t="shared" si="1802"/>
        <v>0</v>
      </c>
      <c r="GU213" s="743"/>
      <c r="GV213" s="737">
        <f t="shared" si="1803"/>
        <v>0</v>
      </c>
      <c r="GW213" s="743"/>
      <c r="GX213" s="737">
        <f t="shared" si="1804"/>
        <v>0</v>
      </c>
      <c r="GY213" s="743">
        <f t="shared" si="1804"/>
        <v>10052</v>
      </c>
      <c r="GZ213" s="744">
        <f t="shared" si="1805"/>
        <v>73994.7</v>
      </c>
      <c r="HA213" s="745">
        <v>12</v>
      </c>
      <c r="HB213" s="746">
        <f t="shared" si="1806"/>
        <v>887936.4</v>
      </c>
      <c r="HC213" s="737">
        <f t="shared" si="1807"/>
        <v>0</v>
      </c>
      <c r="HD213" s="737">
        <f t="shared" si="1807"/>
        <v>0</v>
      </c>
      <c r="HE213" s="746">
        <f t="shared" si="1808"/>
        <v>887936.4</v>
      </c>
      <c r="HF213" s="746">
        <f t="shared" si="1809"/>
        <v>268156.78999999998</v>
      </c>
      <c r="HG213" s="746">
        <f t="shared" si="1810"/>
        <v>1156093.19</v>
      </c>
    </row>
    <row r="214" spans="1:215" x14ac:dyDescent="0.25">
      <c r="A214" s="1044"/>
      <c r="B214" s="755" t="s">
        <v>863</v>
      </c>
      <c r="C214" s="737">
        <f t="shared" si="1647"/>
        <v>0.5</v>
      </c>
      <c r="D214" s="737">
        <f t="shared" si="1648"/>
        <v>6707</v>
      </c>
      <c r="E214" s="738">
        <f t="shared" si="1649"/>
        <v>6810</v>
      </c>
      <c r="F214" s="817">
        <f t="shared" si="1650"/>
        <v>3405</v>
      </c>
      <c r="G214" s="740">
        <f t="shared" si="1651"/>
        <v>0</v>
      </c>
      <c r="H214" s="741">
        <f t="shared" si="1652"/>
        <v>0</v>
      </c>
      <c r="I214" s="740">
        <f t="shared" si="1651"/>
        <v>0</v>
      </c>
      <c r="J214" s="741">
        <f t="shared" si="1653"/>
        <v>0</v>
      </c>
      <c r="K214" s="740">
        <f t="shared" si="1654"/>
        <v>0</v>
      </c>
      <c r="L214" s="741"/>
      <c r="M214" s="740">
        <f t="shared" si="1655"/>
        <v>5</v>
      </c>
      <c r="N214" s="741">
        <f t="shared" si="1656"/>
        <v>170.25</v>
      </c>
      <c r="O214" s="740">
        <f t="shared" si="1657"/>
        <v>0</v>
      </c>
      <c r="P214" s="741">
        <f t="shared" si="1658"/>
        <v>0</v>
      </c>
      <c r="Q214" s="740">
        <f t="shared" si="1659"/>
        <v>198</v>
      </c>
      <c r="R214" s="741">
        <f t="shared" si="1660"/>
        <v>6741.9</v>
      </c>
      <c r="S214" s="740">
        <f t="shared" si="1661"/>
        <v>30</v>
      </c>
      <c r="T214" s="741">
        <f t="shared" si="1662"/>
        <v>1021.5</v>
      </c>
      <c r="U214" s="740">
        <f t="shared" si="1663"/>
        <v>0</v>
      </c>
      <c r="V214" s="741">
        <f t="shared" si="1664"/>
        <v>0</v>
      </c>
      <c r="W214" s="740">
        <f t="shared" si="1665"/>
        <v>0</v>
      </c>
      <c r="X214" s="741">
        <f t="shared" si="1666"/>
        <v>0</v>
      </c>
      <c r="Y214" s="740">
        <f t="shared" si="1667"/>
        <v>0</v>
      </c>
      <c r="Z214" s="741">
        <f t="shared" si="1668"/>
        <v>0</v>
      </c>
      <c r="AA214" s="743">
        <f t="shared" si="1669"/>
        <v>0</v>
      </c>
      <c r="AB214" s="744">
        <f t="shared" si="1670"/>
        <v>11338.65</v>
      </c>
      <c r="AC214" s="745">
        <v>12</v>
      </c>
      <c r="AD214" s="746">
        <f t="shared" si="1671"/>
        <v>136063.79999999999</v>
      </c>
      <c r="AE214" s="747"/>
      <c r="AF214" s="741"/>
      <c r="AG214" s="746">
        <f t="shared" si="1672"/>
        <v>136063.79999999999</v>
      </c>
      <c r="AH214" s="746">
        <f t="shared" si="1673"/>
        <v>41091.269999999997</v>
      </c>
      <c r="AI214" s="746">
        <f t="shared" si="1674"/>
        <v>177155.07</v>
      </c>
      <c r="AK214" s="1044"/>
      <c r="AL214" s="755" t="s">
        <v>863</v>
      </c>
      <c r="AM214" s="737">
        <f t="shared" si="1675"/>
        <v>0</v>
      </c>
      <c r="AN214" s="737">
        <f t="shared" si="1676"/>
        <v>6707</v>
      </c>
      <c r="AO214" s="738">
        <f t="shared" si="1677"/>
        <v>6810</v>
      </c>
      <c r="AP214" s="817">
        <f t="shared" si="1678"/>
        <v>0</v>
      </c>
      <c r="AQ214" s="740">
        <f t="shared" si="1679"/>
        <v>0</v>
      </c>
      <c r="AR214" s="741">
        <f t="shared" si="1680"/>
        <v>0</v>
      </c>
      <c r="AS214" s="740">
        <f t="shared" si="1681"/>
        <v>0</v>
      </c>
      <c r="AT214" s="741">
        <f t="shared" si="1682"/>
        <v>0</v>
      </c>
      <c r="AU214" s="740">
        <f t="shared" si="1683"/>
        <v>0</v>
      </c>
      <c r="AV214" s="741"/>
      <c r="AW214" s="740">
        <f t="shared" si="1684"/>
        <v>0</v>
      </c>
      <c r="AX214" s="741">
        <f t="shared" si="1685"/>
        <v>0</v>
      </c>
      <c r="AY214" s="740">
        <f t="shared" si="1686"/>
        <v>0</v>
      </c>
      <c r="AZ214" s="741">
        <f t="shared" si="1687"/>
        <v>0</v>
      </c>
      <c r="BA214" s="740">
        <f t="shared" si="1688"/>
        <v>0</v>
      </c>
      <c r="BB214" s="741">
        <f t="shared" si="1689"/>
        <v>0</v>
      </c>
      <c r="BC214" s="740">
        <f t="shared" si="1690"/>
        <v>0</v>
      </c>
      <c r="BD214" s="741">
        <f t="shared" si="1691"/>
        <v>0</v>
      </c>
      <c r="BE214" s="740">
        <f t="shared" si="1692"/>
        <v>0</v>
      </c>
      <c r="BF214" s="741">
        <f t="shared" si="1693"/>
        <v>0</v>
      </c>
      <c r="BG214" s="740">
        <f t="shared" si="1694"/>
        <v>0</v>
      </c>
      <c r="BH214" s="741">
        <f t="shared" si="1695"/>
        <v>0</v>
      </c>
      <c r="BI214" s="740">
        <f t="shared" si="1696"/>
        <v>0</v>
      </c>
      <c r="BJ214" s="741">
        <f t="shared" si="1697"/>
        <v>0</v>
      </c>
      <c r="BK214" s="743">
        <f t="shared" si="1698"/>
        <v>0</v>
      </c>
      <c r="BL214" s="744">
        <f t="shared" si="1699"/>
        <v>0</v>
      </c>
      <c r="BM214" s="745">
        <v>12</v>
      </c>
      <c r="BN214" s="746">
        <f t="shared" si="1700"/>
        <v>0</v>
      </c>
      <c r="BO214" s="747"/>
      <c r="BP214" s="741"/>
      <c r="BQ214" s="746">
        <f t="shared" si="1701"/>
        <v>0</v>
      </c>
      <c r="BR214" s="746">
        <f t="shared" si="1702"/>
        <v>0</v>
      </c>
      <c r="BS214" s="746">
        <f t="shared" si="1703"/>
        <v>0</v>
      </c>
      <c r="BU214" s="1044"/>
      <c r="BV214" s="755" t="s">
        <v>863</v>
      </c>
      <c r="BW214" s="737">
        <f t="shared" si="1704"/>
        <v>1</v>
      </c>
      <c r="BX214" s="737">
        <f t="shared" si="1705"/>
        <v>6707</v>
      </c>
      <c r="BY214" s="738">
        <f t="shared" si="1706"/>
        <v>6810</v>
      </c>
      <c r="BZ214" s="817">
        <f t="shared" si="1707"/>
        <v>6810</v>
      </c>
      <c r="CA214" s="740">
        <f t="shared" si="1708"/>
        <v>0</v>
      </c>
      <c r="CB214" s="741">
        <f t="shared" si="1709"/>
        <v>0</v>
      </c>
      <c r="CC214" s="740">
        <f t="shared" si="1710"/>
        <v>0</v>
      </c>
      <c r="CD214" s="741">
        <f t="shared" si="1711"/>
        <v>0</v>
      </c>
      <c r="CE214" s="740">
        <f t="shared" si="1712"/>
        <v>0</v>
      </c>
      <c r="CF214" s="741"/>
      <c r="CG214" s="740">
        <f t="shared" si="1713"/>
        <v>100</v>
      </c>
      <c r="CH214" s="741">
        <f t="shared" si="1714"/>
        <v>6810</v>
      </c>
      <c r="CI214" s="740">
        <f t="shared" si="1715"/>
        <v>0</v>
      </c>
      <c r="CJ214" s="741">
        <f t="shared" si="1716"/>
        <v>0</v>
      </c>
      <c r="CK214" s="740">
        <f t="shared" si="1717"/>
        <v>0</v>
      </c>
      <c r="CL214" s="741">
        <f t="shared" si="1718"/>
        <v>0</v>
      </c>
      <c r="CM214" s="740">
        <f t="shared" si="1719"/>
        <v>10</v>
      </c>
      <c r="CN214" s="741">
        <f t="shared" si="1720"/>
        <v>681</v>
      </c>
      <c r="CO214" s="740">
        <f t="shared" si="1721"/>
        <v>0</v>
      </c>
      <c r="CP214" s="741">
        <f t="shared" si="1722"/>
        <v>0</v>
      </c>
      <c r="CQ214" s="740">
        <f t="shared" si="1723"/>
        <v>0</v>
      </c>
      <c r="CR214" s="741">
        <f t="shared" si="1724"/>
        <v>0</v>
      </c>
      <c r="CS214" s="740">
        <f t="shared" si="1725"/>
        <v>0</v>
      </c>
      <c r="CT214" s="741">
        <f t="shared" si="1726"/>
        <v>0</v>
      </c>
      <c r="CU214" s="743">
        <f t="shared" si="1727"/>
        <v>1831</v>
      </c>
      <c r="CV214" s="744">
        <f t="shared" si="1728"/>
        <v>16132</v>
      </c>
      <c r="CW214" s="745">
        <v>12</v>
      </c>
      <c r="CX214" s="746">
        <f t="shared" si="1729"/>
        <v>193584</v>
      </c>
      <c r="CY214" s="747"/>
      <c r="CZ214" s="741"/>
      <c r="DA214" s="746">
        <f t="shared" si="1730"/>
        <v>193584</v>
      </c>
      <c r="DB214" s="746">
        <f t="shared" si="1731"/>
        <v>58462.37</v>
      </c>
      <c r="DC214" s="746">
        <f t="shared" si="1732"/>
        <v>252046.37</v>
      </c>
      <c r="DD214" s="750"/>
      <c r="DE214" s="1044"/>
      <c r="DF214" s="755" t="s">
        <v>863</v>
      </c>
      <c r="DG214" s="737">
        <f t="shared" si="1733"/>
        <v>0</v>
      </c>
      <c r="DH214" s="737">
        <f t="shared" si="1734"/>
        <v>6707</v>
      </c>
      <c r="DI214" s="738">
        <f t="shared" si="1735"/>
        <v>6810</v>
      </c>
      <c r="DJ214" s="817">
        <f t="shared" si="1736"/>
        <v>0</v>
      </c>
      <c r="DK214" s="740">
        <f t="shared" si="1737"/>
        <v>0</v>
      </c>
      <c r="DL214" s="741">
        <f t="shared" si="1738"/>
        <v>0</v>
      </c>
      <c r="DM214" s="740">
        <f t="shared" si="1739"/>
        <v>0</v>
      </c>
      <c r="DN214" s="741">
        <f t="shared" si="1740"/>
        <v>0</v>
      </c>
      <c r="DO214" s="740">
        <f t="shared" si="1741"/>
        <v>0</v>
      </c>
      <c r="DP214" s="741"/>
      <c r="DQ214" s="740">
        <f t="shared" si="1742"/>
        <v>0</v>
      </c>
      <c r="DR214" s="741">
        <f t="shared" si="1743"/>
        <v>0</v>
      </c>
      <c r="DS214" s="740">
        <f t="shared" si="1744"/>
        <v>0</v>
      </c>
      <c r="DT214" s="741">
        <f t="shared" si="1745"/>
        <v>0</v>
      </c>
      <c r="DU214" s="740">
        <f t="shared" si="1746"/>
        <v>0</v>
      </c>
      <c r="DV214" s="741">
        <f t="shared" si="1747"/>
        <v>0</v>
      </c>
      <c r="DW214" s="740">
        <f t="shared" si="1748"/>
        <v>0</v>
      </c>
      <c r="DX214" s="741">
        <f t="shared" si="1749"/>
        <v>0</v>
      </c>
      <c r="DY214" s="740">
        <f t="shared" si="1750"/>
        <v>0</v>
      </c>
      <c r="DZ214" s="741">
        <f t="shared" si="1751"/>
        <v>0</v>
      </c>
      <c r="EA214" s="740">
        <f t="shared" si="1752"/>
        <v>0</v>
      </c>
      <c r="EB214" s="741">
        <f t="shared" si="1753"/>
        <v>0</v>
      </c>
      <c r="EC214" s="740">
        <f t="shared" si="1754"/>
        <v>0</v>
      </c>
      <c r="ED214" s="741">
        <f t="shared" si="1755"/>
        <v>0</v>
      </c>
      <c r="EE214" s="743">
        <f t="shared" si="1756"/>
        <v>0</v>
      </c>
      <c r="EF214" s="744">
        <f t="shared" si="1757"/>
        <v>0</v>
      </c>
      <c r="EG214" s="745">
        <v>12</v>
      </c>
      <c r="EH214" s="746">
        <f t="shared" si="1758"/>
        <v>0</v>
      </c>
      <c r="EI214" s="747"/>
      <c r="EJ214" s="741"/>
      <c r="EK214" s="746">
        <f t="shared" si="1759"/>
        <v>0</v>
      </c>
      <c r="EL214" s="746">
        <f t="shared" si="1760"/>
        <v>0</v>
      </c>
      <c r="EM214" s="746">
        <f t="shared" si="1761"/>
        <v>0</v>
      </c>
      <c r="EO214" s="1044"/>
      <c r="EP214" s="755" t="s">
        <v>863</v>
      </c>
      <c r="EQ214" s="737">
        <f t="shared" si="1762"/>
        <v>0</v>
      </c>
      <c r="ER214" s="737">
        <f t="shared" si="1763"/>
        <v>6707</v>
      </c>
      <c r="ES214" s="738">
        <f t="shared" si="1764"/>
        <v>6810</v>
      </c>
      <c r="ET214" s="817">
        <f t="shared" si="1765"/>
        <v>0</v>
      </c>
      <c r="EU214" s="740">
        <f t="shared" si="1766"/>
        <v>0</v>
      </c>
      <c r="EV214" s="741">
        <f t="shared" si="1767"/>
        <v>0</v>
      </c>
      <c r="EW214" s="740">
        <f t="shared" si="1768"/>
        <v>0</v>
      </c>
      <c r="EX214" s="741">
        <f t="shared" si="1769"/>
        <v>0</v>
      </c>
      <c r="EY214" s="740">
        <f t="shared" si="1770"/>
        <v>0</v>
      </c>
      <c r="EZ214" s="741"/>
      <c r="FA214" s="740">
        <f t="shared" si="1771"/>
        <v>0</v>
      </c>
      <c r="FB214" s="741">
        <f t="shared" si="1772"/>
        <v>0</v>
      </c>
      <c r="FC214" s="740">
        <f t="shared" si="1773"/>
        <v>0</v>
      </c>
      <c r="FD214" s="741">
        <f t="shared" si="1774"/>
        <v>0</v>
      </c>
      <c r="FE214" s="740">
        <f t="shared" si="1775"/>
        <v>0</v>
      </c>
      <c r="FF214" s="741">
        <f t="shared" si="1776"/>
        <v>0</v>
      </c>
      <c r="FG214" s="740">
        <f t="shared" si="1777"/>
        <v>0</v>
      </c>
      <c r="FH214" s="741">
        <f t="shared" si="1778"/>
        <v>0</v>
      </c>
      <c r="FI214" s="740">
        <f t="shared" si="1779"/>
        <v>0</v>
      </c>
      <c r="FJ214" s="741">
        <f t="shared" si="1780"/>
        <v>0</v>
      </c>
      <c r="FK214" s="740">
        <f t="shared" si="1781"/>
        <v>0</v>
      </c>
      <c r="FL214" s="741">
        <f t="shared" si="1782"/>
        <v>0</v>
      </c>
      <c r="FM214" s="740">
        <f t="shared" si="1783"/>
        <v>0</v>
      </c>
      <c r="FN214" s="741">
        <f t="shared" si="1784"/>
        <v>0</v>
      </c>
      <c r="FO214" s="743">
        <f t="shared" si="1785"/>
        <v>0</v>
      </c>
      <c r="FP214" s="744">
        <f t="shared" si="1786"/>
        <v>0</v>
      </c>
      <c r="FQ214" s="745">
        <v>12</v>
      </c>
      <c r="FR214" s="746">
        <f t="shared" si="1787"/>
        <v>0</v>
      </c>
      <c r="FS214" s="747"/>
      <c r="FT214" s="741"/>
      <c r="FU214" s="746">
        <f t="shared" si="1788"/>
        <v>0</v>
      </c>
      <c r="FV214" s="746">
        <f t="shared" si="1789"/>
        <v>0</v>
      </c>
      <c r="FW214" s="746">
        <f t="shared" si="1790"/>
        <v>0</v>
      </c>
      <c r="FY214" s="1044"/>
      <c r="FZ214" s="755" t="s">
        <v>863</v>
      </c>
      <c r="GA214" s="737">
        <f t="shared" si="1791"/>
        <v>1.5</v>
      </c>
      <c r="GB214" s="737">
        <f t="shared" si="1792"/>
        <v>6707</v>
      </c>
      <c r="GC214" s="738">
        <f t="shared" si="1793"/>
        <v>6810</v>
      </c>
      <c r="GD214" s="743">
        <f t="shared" si="1794"/>
        <v>10215</v>
      </c>
      <c r="GE214" s="743"/>
      <c r="GF214" s="737">
        <f t="shared" si="1795"/>
        <v>0</v>
      </c>
      <c r="GG214" s="743"/>
      <c r="GH214" s="737">
        <f t="shared" si="1796"/>
        <v>0</v>
      </c>
      <c r="GI214" s="743"/>
      <c r="GJ214" s="737">
        <f t="shared" si="1797"/>
        <v>0</v>
      </c>
      <c r="GK214" s="743"/>
      <c r="GL214" s="737">
        <f t="shared" si="1798"/>
        <v>6980.25</v>
      </c>
      <c r="GM214" s="743"/>
      <c r="GN214" s="737">
        <f t="shared" si="1799"/>
        <v>0</v>
      </c>
      <c r="GO214" s="743"/>
      <c r="GP214" s="737">
        <f t="shared" si="1800"/>
        <v>6741.9</v>
      </c>
      <c r="GQ214" s="743"/>
      <c r="GR214" s="737">
        <f t="shared" si="1801"/>
        <v>1702.5</v>
      </c>
      <c r="GS214" s="743"/>
      <c r="GT214" s="737">
        <f t="shared" si="1802"/>
        <v>0</v>
      </c>
      <c r="GU214" s="743"/>
      <c r="GV214" s="737">
        <f t="shared" si="1803"/>
        <v>0</v>
      </c>
      <c r="GW214" s="743"/>
      <c r="GX214" s="737">
        <f t="shared" si="1804"/>
        <v>0</v>
      </c>
      <c r="GY214" s="743">
        <f t="shared" si="1804"/>
        <v>1831</v>
      </c>
      <c r="GZ214" s="744">
        <f t="shared" si="1805"/>
        <v>27470.65</v>
      </c>
      <c r="HA214" s="745">
        <v>12</v>
      </c>
      <c r="HB214" s="746">
        <f t="shared" si="1806"/>
        <v>329647.8</v>
      </c>
      <c r="HC214" s="737">
        <f t="shared" si="1807"/>
        <v>0</v>
      </c>
      <c r="HD214" s="737">
        <f t="shared" si="1807"/>
        <v>0</v>
      </c>
      <c r="HE214" s="746">
        <f t="shared" si="1808"/>
        <v>329647.8</v>
      </c>
      <c r="HF214" s="746">
        <f t="shared" si="1809"/>
        <v>99553.64</v>
      </c>
      <c r="HG214" s="746">
        <f t="shared" si="1810"/>
        <v>429201.44</v>
      </c>
    </row>
    <row r="215" spans="1:215" x14ac:dyDescent="0.25">
      <c r="A215" s="1044"/>
      <c r="B215" s="755" t="s">
        <v>682</v>
      </c>
      <c r="C215" s="737">
        <f t="shared" si="1647"/>
        <v>0</v>
      </c>
      <c r="D215" s="737">
        <f t="shared" si="1648"/>
        <v>5805</v>
      </c>
      <c r="E215" s="738">
        <f t="shared" si="1649"/>
        <v>5894</v>
      </c>
      <c r="F215" s="817">
        <f t="shared" si="1650"/>
        <v>0</v>
      </c>
      <c r="G215" s="740">
        <f t="shared" si="1651"/>
        <v>0</v>
      </c>
      <c r="H215" s="741">
        <f t="shared" si="1652"/>
        <v>0</v>
      </c>
      <c r="I215" s="740">
        <f t="shared" si="1651"/>
        <v>0</v>
      </c>
      <c r="J215" s="741">
        <f t="shared" si="1653"/>
        <v>0</v>
      </c>
      <c r="K215" s="740">
        <f t="shared" si="1654"/>
        <v>0</v>
      </c>
      <c r="L215" s="741"/>
      <c r="M215" s="740">
        <f t="shared" si="1655"/>
        <v>0</v>
      </c>
      <c r="N215" s="741">
        <f t="shared" si="1656"/>
        <v>0</v>
      </c>
      <c r="O215" s="740">
        <f t="shared" si="1657"/>
        <v>0</v>
      </c>
      <c r="P215" s="741">
        <f t="shared" si="1658"/>
        <v>0</v>
      </c>
      <c r="Q215" s="740">
        <f t="shared" si="1659"/>
        <v>0</v>
      </c>
      <c r="R215" s="741">
        <f t="shared" si="1660"/>
        <v>0</v>
      </c>
      <c r="S215" s="740">
        <f t="shared" si="1661"/>
        <v>0</v>
      </c>
      <c r="T215" s="741">
        <f t="shared" si="1662"/>
        <v>0</v>
      </c>
      <c r="U215" s="740">
        <f t="shared" si="1663"/>
        <v>0</v>
      </c>
      <c r="V215" s="741">
        <f t="shared" si="1664"/>
        <v>0</v>
      </c>
      <c r="W215" s="740">
        <f t="shared" si="1665"/>
        <v>0</v>
      </c>
      <c r="X215" s="741">
        <f t="shared" si="1666"/>
        <v>0</v>
      </c>
      <c r="Y215" s="740">
        <f t="shared" si="1667"/>
        <v>0</v>
      </c>
      <c r="Z215" s="741">
        <f t="shared" si="1668"/>
        <v>0</v>
      </c>
      <c r="AA215" s="743">
        <f t="shared" si="1669"/>
        <v>0</v>
      </c>
      <c r="AB215" s="744">
        <f t="shared" si="1670"/>
        <v>0</v>
      </c>
      <c r="AC215" s="745">
        <v>12</v>
      </c>
      <c r="AD215" s="746">
        <f t="shared" si="1671"/>
        <v>0</v>
      </c>
      <c r="AE215" s="747"/>
      <c r="AF215" s="741"/>
      <c r="AG215" s="746">
        <f t="shared" si="1672"/>
        <v>0</v>
      </c>
      <c r="AH215" s="746">
        <f t="shared" si="1673"/>
        <v>0</v>
      </c>
      <c r="AI215" s="746">
        <f t="shared" si="1674"/>
        <v>0</v>
      </c>
      <c r="AK215" s="1044"/>
      <c r="AL215" s="755" t="s">
        <v>682</v>
      </c>
      <c r="AM215" s="737">
        <f t="shared" si="1675"/>
        <v>1</v>
      </c>
      <c r="AN215" s="737">
        <f t="shared" si="1676"/>
        <v>5805</v>
      </c>
      <c r="AO215" s="738">
        <f t="shared" si="1677"/>
        <v>5894</v>
      </c>
      <c r="AP215" s="817">
        <f t="shared" si="1678"/>
        <v>5894</v>
      </c>
      <c r="AQ215" s="740">
        <f t="shared" si="1679"/>
        <v>0</v>
      </c>
      <c r="AR215" s="741">
        <f t="shared" si="1680"/>
        <v>0</v>
      </c>
      <c r="AS215" s="740">
        <f t="shared" si="1681"/>
        <v>4</v>
      </c>
      <c r="AT215" s="741">
        <f t="shared" si="1682"/>
        <v>235.76</v>
      </c>
      <c r="AU215" s="740">
        <f t="shared" si="1683"/>
        <v>0</v>
      </c>
      <c r="AV215" s="741"/>
      <c r="AW215" s="740">
        <f t="shared" si="1684"/>
        <v>20</v>
      </c>
      <c r="AX215" s="741">
        <f t="shared" si="1685"/>
        <v>1178.8</v>
      </c>
      <c r="AY215" s="740">
        <f t="shared" si="1686"/>
        <v>0</v>
      </c>
      <c r="AZ215" s="741">
        <f t="shared" si="1687"/>
        <v>0</v>
      </c>
      <c r="BA215" s="740">
        <f t="shared" si="1688"/>
        <v>199</v>
      </c>
      <c r="BB215" s="741">
        <f t="shared" si="1689"/>
        <v>11729.06</v>
      </c>
      <c r="BC215" s="740">
        <f t="shared" si="1690"/>
        <v>30</v>
      </c>
      <c r="BD215" s="741">
        <f t="shared" si="1691"/>
        <v>1768.2</v>
      </c>
      <c r="BE215" s="740">
        <f t="shared" si="1692"/>
        <v>0</v>
      </c>
      <c r="BF215" s="741">
        <f t="shared" si="1693"/>
        <v>0</v>
      </c>
      <c r="BG215" s="740">
        <f t="shared" si="1694"/>
        <v>0</v>
      </c>
      <c r="BH215" s="741">
        <f t="shared" si="1695"/>
        <v>0</v>
      </c>
      <c r="BI215" s="740">
        <f t="shared" si="1696"/>
        <v>0</v>
      </c>
      <c r="BJ215" s="741">
        <f t="shared" si="1697"/>
        <v>0</v>
      </c>
      <c r="BK215" s="743">
        <f t="shared" si="1698"/>
        <v>0</v>
      </c>
      <c r="BL215" s="744">
        <f t="shared" si="1699"/>
        <v>20805.82</v>
      </c>
      <c r="BM215" s="745">
        <v>12</v>
      </c>
      <c r="BN215" s="746">
        <f t="shared" si="1700"/>
        <v>249669.84</v>
      </c>
      <c r="BO215" s="747"/>
      <c r="BP215" s="741"/>
      <c r="BQ215" s="746">
        <f t="shared" si="1701"/>
        <v>249669.84</v>
      </c>
      <c r="BR215" s="746">
        <f t="shared" si="1702"/>
        <v>75400.289999999994</v>
      </c>
      <c r="BS215" s="746">
        <f t="shared" si="1703"/>
        <v>325070.13</v>
      </c>
      <c r="BU215" s="1044"/>
      <c r="BV215" s="755" t="s">
        <v>682</v>
      </c>
      <c r="BW215" s="737">
        <f t="shared" si="1704"/>
        <v>0</v>
      </c>
      <c r="BX215" s="737">
        <f t="shared" si="1705"/>
        <v>5805</v>
      </c>
      <c r="BY215" s="738">
        <f t="shared" si="1706"/>
        <v>5894</v>
      </c>
      <c r="BZ215" s="817">
        <f t="shared" si="1707"/>
        <v>0</v>
      </c>
      <c r="CA215" s="740">
        <f t="shared" si="1708"/>
        <v>0</v>
      </c>
      <c r="CB215" s="741">
        <f t="shared" si="1709"/>
        <v>0</v>
      </c>
      <c r="CC215" s="740">
        <f t="shared" si="1710"/>
        <v>0</v>
      </c>
      <c r="CD215" s="741">
        <f t="shared" si="1711"/>
        <v>0</v>
      </c>
      <c r="CE215" s="740">
        <f t="shared" si="1712"/>
        <v>0</v>
      </c>
      <c r="CF215" s="741"/>
      <c r="CG215" s="740">
        <f t="shared" si="1713"/>
        <v>0</v>
      </c>
      <c r="CH215" s="741">
        <f t="shared" si="1714"/>
        <v>0</v>
      </c>
      <c r="CI215" s="740">
        <f t="shared" si="1715"/>
        <v>0</v>
      </c>
      <c r="CJ215" s="741">
        <f t="shared" si="1716"/>
        <v>0</v>
      </c>
      <c r="CK215" s="740">
        <f t="shared" si="1717"/>
        <v>0</v>
      </c>
      <c r="CL215" s="741">
        <f t="shared" si="1718"/>
        <v>0</v>
      </c>
      <c r="CM215" s="740">
        <f t="shared" si="1719"/>
        <v>0</v>
      </c>
      <c r="CN215" s="741">
        <f t="shared" si="1720"/>
        <v>0</v>
      </c>
      <c r="CO215" s="740">
        <f t="shared" si="1721"/>
        <v>0</v>
      </c>
      <c r="CP215" s="741">
        <f t="shared" si="1722"/>
        <v>0</v>
      </c>
      <c r="CQ215" s="740">
        <f t="shared" si="1723"/>
        <v>0</v>
      </c>
      <c r="CR215" s="741">
        <f t="shared" si="1724"/>
        <v>0</v>
      </c>
      <c r="CS215" s="740">
        <f t="shared" si="1725"/>
        <v>0</v>
      </c>
      <c r="CT215" s="741">
        <f t="shared" si="1726"/>
        <v>0</v>
      </c>
      <c r="CU215" s="743">
        <f t="shared" si="1727"/>
        <v>0</v>
      </c>
      <c r="CV215" s="744">
        <f t="shared" si="1728"/>
        <v>0</v>
      </c>
      <c r="CW215" s="745">
        <v>12</v>
      </c>
      <c r="CX215" s="746">
        <f t="shared" si="1729"/>
        <v>0</v>
      </c>
      <c r="CY215" s="747"/>
      <c r="CZ215" s="741"/>
      <c r="DA215" s="746">
        <f t="shared" si="1730"/>
        <v>0</v>
      </c>
      <c r="DB215" s="746">
        <f t="shared" si="1731"/>
        <v>0</v>
      </c>
      <c r="DC215" s="746">
        <f t="shared" si="1732"/>
        <v>0</v>
      </c>
      <c r="DD215" s="750"/>
      <c r="DE215" s="1044"/>
      <c r="DF215" s="755" t="s">
        <v>682</v>
      </c>
      <c r="DG215" s="737">
        <f t="shared" si="1733"/>
        <v>0</v>
      </c>
      <c r="DH215" s="737">
        <f t="shared" si="1734"/>
        <v>5805</v>
      </c>
      <c r="DI215" s="738">
        <f t="shared" si="1735"/>
        <v>5894</v>
      </c>
      <c r="DJ215" s="817">
        <f t="shared" si="1736"/>
        <v>0</v>
      </c>
      <c r="DK215" s="740">
        <f t="shared" si="1737"/>
        <v>0</v>
      </c>
      <c r="DL215" s="741">
        <f t="shared" si="1738"/>
        <v>0</v>
      </c>
      <c r="DM215" s="740">
        <f t="shared" si="1739"/>
        <v>0</v>
      </c>
      <c r="DN215" s="741">
        <f t="shared" si="1740"/>
        <v>0</v>
      </c>
      <c r="DO215" s="740">
        <f t="shared" si="1741"/>
        <v>0</v>
      </c>
      <c r="DP215" s="741"/>
      <c r="DQ215" s="740">
        <f t="shared" si="1742"/>
        <v>0</v>
      </c>
      <c r="DR215" s="741">
        <f t="shared" si="1743"/>
        <v>0</v>
      </c>
      <c r="DS215" s="740">
        <f t="shared" si="1744"/>
        <v>0</v>
      </c>
      <c r="DT215" s="741">
        <f t="shared" si="1745"/>
        <v>0</v>
      </c>
      <c r="DU215" s="740">
        <f t="shared" si="1746"/>
        <v>0</v>
      </c>
      <c r="DV215" s="741">
        <f t="shared" si="1747"/>
        <v>0</v>
      </c>
      <c r="DW215" s="740">
        <f t="shared" si="1748"/>
        <v>0</v>
      </c>
      <c r="DX215" s="741">
        <f t="shared" si="1749"/>
        <v>0</v>
      </c>
      <c r="DY215" s="740">
        <f t="shared" si="1750"/>
        <v>0</v>
      </c>
      <c r="DZ215" s="741">
        <f t="shared" si="1751"/>
        <v>0</v>
      </c>
      <c r="EA215" s="740">
        <f t="shared" si="1752"/>
        <v>0</v>
      </c>
      <c r="EB215" s="741">
        <f t="shared" si="1753"/>
        <v>0</v>
      </c>
      <c r="EC215" s="740">
        <f t="shared" si="1754"/>
        <v>0</v>
      </c>
      <c r="ED215" s="741">
        <f t="shared" si="1755"/>
        <v>0</v>
      </c>
      <c r="EE215" s="743">
        <f t="shared" si="1756"/>
        <v>0</v>
      </c>
      <c r="EF215" s="744">
        <f t="shared" si="1757"/>
        <v>0</v>
      </c>
      <c r="EG215" s="745">
        <v>12</v>
      </c>
      <c r="EH215" s="746">
        <f t="shared" si="1758"/>
        <v>0</v>
      </c>
      <c r="EI215" s="747"/>
      <c r="EJ215" s="741"/>
      <c r="EK215" s="746">
        <f t="shared" si="1759"/>
        <v>0</v>
      </c>
      <c r="EL215" s="746">
        <f t="shared" si="1760"/>
        <v>0</v>
      </c>
      <c r="EM215" s="746">
        <f t="shared" si="1761"/>
        <v>0</v>
      </c>
      <c r="EO215" s="1044"/>
      <c r="EP215" s="755" t="s">
        <v>682</v>
      </c>
      <c r="EQ215" s="737">
        <f t="shared" si="1762"/>
        <v>0</v>
      </c>
      <c r="ER215" s="737">
        <f t="shared" si="1763"/>
        <v>5805</v>
      </c>
      <c r="ES215" s="738">
        <f t="shared" si="1764"/>
        <v>5894</v>
      </c>
      <c r="ET215" s="817">
        <f t="shared" si="1765"/>
        <v>0</v>
      </c>
      <c r="EU215" s="740">
        <f t="shared" si="1766"/>
        <v>0</v>
      </c>
      <c r="EV215" s="741">
        <f t="shared" si="1767"/>
        <v>0</v>
      </c>
      <c r="EW215" s="740">
        <f t="shared" si="1768"/>
        <v>0</v>
      </c>
      <c r="EX215" s="741">
        <f t="shared" si="1769"/>
        <v>0</v>
      </c>
      <c r="EY215" s="740">
        <f t="shared" si="1770"/>
        <v>0</v>
      </c>
      <c r="EZ215" s="741"/>
      <c r="FA215" s="740">
        <f t="shared" si="1771"/>
        <v>0</v>
      </c>
      <c r="FB215" s="741">
        <f t="shared" si="1772"/>
        <v>0</v>
      </c>
      <c r="FC215" s="740">
        <f t="shared" si="1773"/>
        <v>0</v>
      </c>
      <c r="FD215" s="741">
        <f t="shared" si="1774"/>
        <v>0</v>
      </c>
      <c r="FE215" s="740">
        <f t="shared" si="1775"/>
        <v>0</v>
      </c>
      <c r="FF215" s="741">
        <f t="shared" si="1776"/>
        <v>0</v>
      </c>
      <c r="FG215" s="740">
        <f t="shared" si="1777"/>
        <v>0</v>
      </c>
      <c r="FH215" s="741">
        <f t="shared" si="1778"/>
        <v>0</v>
      </c>
      <c r="FI215" s="740">
        <f t="shared" si="1779"/>
        <v>0</v>
      </c>
      <c r="FJ215" s="741">
        <f t="shared" si="1780"/>
        <v>0</v>
      </c>
      <c r="FK215" s="740">
        <f t="shared" si="1781"/>
        <v>0</v>
      </c>
      <c r="FL215" s="741">
        <f t="shared" si="1782"/>
        <v>0</v>
      </c>
      <c r="FM215" s="740">
        <f t="shared" si="1783"/>
        <v>0</v>
      </c>
      <c r="FN215" s="741">
        <f t="shared" si="1784"/>
        <v>0</v>
      </c>
      <c r="FO215" s="743">
        <f t="shared" si="1785"/>
        <v>0</v>
      </c>
      <c r="FP215" s="744">
        <f t="shared" si="1786"/>
        <v>0</v>
      </c>
      <c r="FQ215" s="745">
        <v>12</v>
      </c>
      <c r="FR215" s="746">
        <f t="shared" si="1787"/>
        <v>0</v>
      </c>
      <c r="FS215" s="747"/>
      <c r="FT215" s="741"/>
      <c r="FU215" s="746">
        <f t="shared" si="1788"/>
        <v>0</v>
      </c>
      <c r="FV215" s="746">
        <f t="shared" si="1789"/>
        <v>0</v>
      </c>
      <c r="FW215" s="746">
        <f t="shared" si="1790"/>
        <v>0</v>
      </c>
      <c r="FY215" s="1044"/>
      <c r="FZ215" s="755" t="s">
        <v>682</v>
      </c>
      <c r="GA215" s="737">
        <f t="shared" si="1791"/>
        <v>1</v>
      </c>
      <c r="GB215" s="737">
        <f t="shared" si="1792"/>
        <v>5805</v>
      </c>
      <c r="GC215" s="738">
        <f t="shared" si="1793"/>
        <v>5894</v>
      </c>
      <c r="GD215" s="743">
        <f t="shared" si="1794"/>
        <v>5894</v>
      </c>
      <c r="GE215" s="743"/>
      <c r="GF215" s="737">
        <f t="shared" si="1795"/>
        <v>0</v>
      </c>
      <c r="GG215" s="743"/>
      <c r="GH215" s="737">
        <f t="shared" si="1796"/>
        <v>235.76</v>
      </c>
      <c r="GI215" s="743"/>
      <c r="GJ215" s="737">
        <f t="shared" si="1797"/>
        <v>0</v>
      </c>
      <c r="GK215" s="743"/>
      <c r="GL215" s="737">
        <f t="shared" si="1798"/>
        <v>1178.8</v>
      </c>
      <c r="GM215" s="743"/>
      <c r="GN215" s="737">
        <f t="shared" si="1799"/>
        <v>0</v>
      </c>
      <c r="GO215" s="743"/>
      <c r="GP215" s="737">
        <f t="shared" si="1800"/>
        <v>11729.06</v>
      </c>
      <c r="GQ215" s="743"/>
      <c r="GR215" s="737">
        <f t="shared" si="1801"/>
        <v>1768.2</v>
      </c>
      <c r="GS215" s="743"/>
      <c r="GT215" s="737">
        <f t="shared" si="1802"/>
        <v>0</v>
      </c>
      <c r="GU215" s="743"/>
      <c r="GV215" s="737">
        <f t="shared" si="1803"/>
        <v>0</v>
      </c>
      <c r="GW215" s="743"/>
      <c r="GX215" s="737">
        <f t="shared" si="1804"/>
        <v>0</v>
      </c>
      <c r="GY215" s="743">
        <f t="shared" si="1804"/>
        <v>0</v>
      </c>
      <c r="GZ215" s="744">
        <f t="shared" si="1805"/>
        <v>20805.82</v>
      </c>
      <c r="HA215" s="745">
        <v>12</v>
      </c>
      <c r="HB215" s="746">
        <f t="shared" si="1806"/>
        <v>249669.84</v>
      </c>
      <c r="HC215" s="737">
        <f t="shared" si="1807"/>
        <v>0</v>
      </c>
      <c r="HD215" s="737">
        <f t="shared" si="1807"/>
        <v>0</v>
      </c>
      <c r="HE215" s="746">
        <f t="shared" si="1808"/>
        <v>249669.84</v>
      </c>
      <c r="HF215" s="746">
        <f t="shared" si="1809"/>
        <v>75400.289999999994</v>
      </c>
      <c r="HG215" s="746">
        <f t="shared" si="1810"/>
        <v>325070.13</v>
      </c>
    </row>
    <row r="216" spans="1:215" x14ac:dyDescent="0.25">
      <c r="A216" s="1044"/>
      <c r="B216" s="735" t="s">
        <v>415</v>
      </c>
      <c r="C216" s="737">
        <f t="shared" si="1647"/>
        <v>0.5</v>
      </c>
      <c r="D216" s="737">
        <f t="shared" si="1648"/>
        <v>6707</v>
      </c>
      <c r="E216" s="738">
        <f t="shared" si="1649"/>
        <v>6810</v>
      </c>
      <c r="F216" s="817">
        <f t="shared" si="1650"/>
        <v>3405</v>
      </c>
      <c r="G216" s="740">
        <f t="shared" si="1651"/>
        <v>0</v>
      </c>
      <c r="H216" s="741">
        <f t="shared" si="1652"/>
        <v>0</v>
      </c>
      <c r="I216" s="740">
        <f t="shared" si="1651"/>
        <v>0</v>
      </c>
      <c r="J216" s="741">
        <f t="shared" si="1653"/>
        <v>0</v>
      </c>
      <c r="K216" s="740">
        <f t="shared" si="1654"/>
        <v>0</v>
      </c>
      <c r="L216" s="741"/>
      <c r="M216" s="740">
        <f t="shared" si="1655"/>
        <v>5</v>
      </c>
      <c r="N216" s="741">
        <f t="shared" si="1656"/>
        <v>170.25</v>
      </c>
      <c r="O216" s="740">
        <f t="shared" si="1657"/>
        <v>0</v>
      </c>
      <c r="P216" s="741">
        <f t="shared" si="1658"/>
        <v>0</v>
      </c>
      <c r="Q216" s="740">
        <f t="shared" si="1659"/>
        <v>198</v>
      </c>
      <c r="R216" s="741">
        <f t="shared" si="1660"/>
        <v>6741.9</v>
      </c>
      <c r="S216" s="740">
        <f t="shared" si="1661"/>
        <v>30</v>
      </c>
      <c r="T216" s="741">
        <f t="shared" si="1662"/>
        <v>1021.5</v>
      </c>
      <c r="U216" s="740">
        <f t="shared" si="1663"/>
        <v>0</v>
      </c>
      <c r="V216" s="741">
        <f t="shared" si="1664"/>
        <v>0</v>
      </c>
      <c r="W216" s="740">
        <f t="shared" si="1665"/>
        <v>0</v>
      </c>
      <c r="X216" s="741">
        <f t="shared" si="1666"/>
        <v>0</v>
      </c>
      <c r="Y216" s="740">
        <f t="shared" si="1667"/>
        <v>0</v>
      </c>
      <c r="Z216" s="741">
        <f t="shared" si="1668"/>
        <v>0</v>
      </c>
      <c r="AA216" s="743">
        <f t="shared" si="1669"/>
        <v>0</v>
      </c>
      <c r="AB216" s="744">
        <f t="shared" si="1670"/>
        <v>11338.65</v>
      </c>
      <c r="AC216" s="745">
        <v>12</v>
      </c>
      <c r="AD216" s="746">
        <f t="shared" si="1671"/>
        <v>136063.79999999999</v>
      </c>
      <c r="AE216" s="747"/>
      <c r="AF216" s="741"/>
      <c r="AG216" s="746">
        <f t="shared" si="1672"/>
        <v>136063.79999999999</v>
      </c>
      <c r="AH216" s="746">
        <f t="shared" si="1673"/>
        <v>41091.269999999997</v>
      </c>
      <c r="AI216" s="746">
        <f t="shared" si="1674"/>
        <v>177155.07</v>
      </c>
      <c r="AK216" s="1044"/>
      <c r="AL216" s="735" t="s">
        <v>415</v>
      </c>
      <c r="AM216" s="737">
        <f t="shared" si="1675"/>
        <v>0</v>
      </c>
      <c r="AN216" s="737">
        <f t="shared" si="1676"/>
        <v>6707</v>
      </c>
      <c r="AO216" s="738">
        <f t="shared" si="1677"/>
        <v>6810</v>
      </c>
      <c r="AP216" s="817">
        <f t="shared" si="1678"/>
        <v>0</v>
      </c>
      <c r="AQ216" s="740">
        <f t="shared" si="1679"/>
        <v>0</v>
      </c>
      <c r="AR216" s="741">
        <f t="shared" si="1680"/>
        <v>0</v>
      </c>
      <c r="AS216" s="740">
        <f t="shared" si="1681"/>
        <v>0</v>
      </c>
      <c r="AT216" s="741">
        <f t="shared" si="1682"/>
        <v>0</v>
      </c>
      <c r="AU216" s="740">
        <f t="shared" si="1683"/>
        <v>0</v>
      </c>
      <c r="AV216" s="741"/>
      <c r="AW216" s="740">
        <f t="shared" si="1684"/>
        <v>0</v>
      </c>
      <c r="AX216" s="741">
        <f t="shared" si="1685"/>
        <v>0</v>
      </c>
      <c r="AY216" s="740">
        <f t="shared" si="1686"/>
        <v>0</v>
      </c>
      <c r="AZ216" s="741">
        <f t="shared" si="1687"/>
        <v>0</v>
      </c>
      <c r="BA216" s="740">
        <f t="shared" si="1688"/>
        <v>0</v>
      </c>
      <c r="BB216" s="741">
        <f t="shared" si="1689"/>
        <v>0</v>
      </c>
      <c r="BC216" s="740">
        <f t="shared" si="1690"/>
        <v>0</v>
      </c>
      <c r="BD216" s="741">
        <f t="shared" si="1691"/>
        <v>0</v>
      </c>
      <c r="BE216" s="740">
        <f t="shared" si="1692"/>
        <v>0</v>
      </c>
      <c r="BF216" s="741">
        <f t="shared" si="1693"/>
        <v>0</v>
      </c>
      <c r="BG216" s="740">
        <f t="shared" si="1694"/>
        <v>0</v>
      </c>
      <c r="BH216" s="741">
        <f t="shared" si="1695"/>
        <v>0</v>
      </c>
      <c r="BI216" s="740">
        <f t="shared" si="1696"/>
        <v>0</v>
      </c>
      <c r="BJ216" s="741">
        <f t="shared" si="1697"/>
        <v>0</v>
      </c>
      <c r="BK216" s="743">
        <f t="shared" si="1698"/>
        <v>0</v>
      </c>
      <c r="BL216" s="744">
        <f t="shared" si="1699"/>
        <v>0</v>
      </c>
      <c r="BM216" s="745">
        <v>12</v>
      </c>
      <c r="BN216" s="746">
        <f t="shared" si="1700"/>
        <v>0</v>
      </c>
      <c r="BO216" s="747"/>
      <c r="BP216" s="741"/>
      <c r="BQ216" s="746">
        <f t="shared" si="1701"/>
        <v>0</v>
      </c>
      <c r="BR216" s="746">
        <f t="shared" si="1702"/>
        <v>0</v>
      </c>
      <c r="BS216" s="746">
        <f t="shared" si="1703"/>
        <v>0</v>
      </c>
      <c r="BU216" s="1044"/>
      <c r="BV216" s="735" t="s">
        <v>415</v>
      </c>
      <c r="BW216" s="737">
        <f t="shared" si="1704"/>
        <v>0</v>
      </c>
      <c r="BX216" s="737">
        <f t="shared" si="1705"/>
        <v>6707</v>
      </c>
      <c r="BY216" s="738">
        <f t="shared" si="1706"/>
        <v>6810</v>
      </c>
      <c r="BZ216" s="817">
        <f t="shared" si="1707"/>
        <v>0</v>
      </c>
      <c r="CA216" s="740">
        <f t="shared" si="1708"/>
        <v>0</v>
      </c>
      <c r="CB216" s="741">
        <f t="shared" si="1709"/>
        <v>0</v>
      </c>
      <c r="CC216" s="740">
        <f t="shared" si="1710"/>
        <v>0</v>
      </c>
      <c r="CD216" s="741">
        <f t="shared" si="1711"/>
        <v>0</v>
      </c>
      <c r="CE216" s="740">
        <f t="shared" si="1712"/>
        <v>0</v>
      </c>
      <c r="CF216" s="741"/>
      <c r="CG216" s="740">
        <f t="shared" si="1713"/>
        <v>0</v>
      </c>
      <c r="CH216" s="741">
        <f t="shared" si="1714"/>
        <v>0</v>
      </c>
      <c r="CI216" s="740">
        <f t="shared" si="1715"/>
        <v>0</v>
      </c>
      <c r="CJ216" s="741">
        <f t="shared" si="1716"/>
        <v>0</v>
      </c>
      <c r="CK216" s="740">
        <f t="shared" si="1717"/>
        <v>0</v>
      </c>
      <c r="CL216" s="741">
        <f t="shared" si="1718"/>
        <v>0</v>
      </c>
      <c r="CM216" s="740">
        <f t="shared" si="1719"/>
        <v>0</v>
      </c>
      <c r="CN216" s="741">
        <f t="shared" si="1720"/>
        <v>0</v>
      </c>
      <c r="CO216" s="740">
        <f t="shared" si="1721"/>
        <v>0</v>
      </c>
      <c r="CP216" s="741">
        <f t="shared" si="1722"/>
        <v>0</v>
      </c>
      <c r="CQ216" s="740">
        <f t="shared" si="1723"/>
        <v>0</v>
      </c>
      <c r="CR216" s="741">
        <f t="shared" si="1724"/>
        <v>0</v>
      </c>
      <c r="CS216" s="740">
        <f t="shared" si="1725"/>
        <v>0</v>
      </c>
      <c r="CT216" s="741">
        <f t="shared" si="1726"/>
        <v>0</v>
      </c>
      <c r="CU216" s="743">
        <f t="shared" si="1727"/>
        <v>0</v>
      </c>
      <c r="CV216" s="744">
        <f t="shared" si="1728"/>
        <v>0</v>
      </c>
      <c r="CW216" s="745">
        <v>12</v>
      </c>
      <c r="CX216" s="746">
        <f t="shared" si="1729"/>
        <v>0</v>
      </c>
      <c r="CY216" s="747"/>
      <c r="CZ216" s="741"/>
      <c r="DA216" s="746">
        <f t="shared" si="1730"/>
        <v>0</v>
      </c>
      <c r="DB216" s="746">
        <f t="shared" si="1731"/>
        <v>0</v>
      </c>
      <c r="DC216" s="746">
        <f t="shared" si="1732"/>
        <v>0</v>
      </c>
      <c r="DD216" s="750"/>
      <c r="DE216" s="1044"/>
      <c r="DF216" s="735" t="s">
        <v>415</v>
      </c>
      <c r="DG216" s="737">
        <f t="shared" si="1733"/>
        <v>0</v>
      </c>
      <c r="DH216" s="737">
        <f t="shared" si="1734"/>
        <v>6707</v>
      </c>
      <c r="DI216" s="738">
        <f t="shared" si="1735"/>
        <v>6810</v>
      </c>
      <c r="DJ216" s="817">
        <f t="shared" si="1736"/>
        <v>0</v>
      </c>
      <c r="DK216" s="740">
        <f t="shared" si="1737"/>
        <v>0</v>
      </c>
      <c r="DL216" s="741">
        <f t="shared" si="1738"/>
        <v>0</v>
      </c>
      <c r="DM216" s="740">
        <f t="shared" si="1739"/>
        <v>0</v>
      </c>
      <c r="DN216" s="741">
        <f t="shared" si="1740"/>
        <v>0</v>
      </c>
      <c r="DO216" s="740">
        <f t="shared" si="1741"/>
        <v>0</v>
      </c>
      <c r="DP216" s="741"/>
      <c r="DQ216" s="740">
        <f t="shared" si="1742"/>
        <v>0</v>
      </c>
      <c r="DR216" s="741">
        <f t="shared" si="1743"/>
        <v>0</v>
      </c>
      <c r="DS216" s="740">
        <f t="shared" si="1744"/>
        <v>0</v>
      </c>
      <c r="DT216" s="741">
        <f t="shared" si="1745"/>
        <v>0</v>
      </c>
      <c r="DU216" s="740">
        <f t="shared" si="1746"/>
        <v>0</v>
      </c>
      <c r="DV216" s="741">
        <f t="shared" si="1747"/>
        <v>0</v>
      </c>
      <c r="DW216" s="740">
        <f t="shared" si="1748"/>
        <v>0</v>
      </c>
      <c r="DX216" s="741">
        <f t="shared" si="1749"/>
        <v>0</v>
      </c>
      <c r="DY216" s="740">
        <f t="shared" si="1750"/>
        <v>0</v>
      </c>
      <c r="DZ216" s="741">
        <f t="shared" si="1751"/>
        <v>0</v>
      </c>
      <c r="EA216" s="740">
        <f t="shared" si="1752"/>
        <v>0</v>
      </c>
      <c r="EB216" s="741">
        <f t="shared" si="1753"/>
        <v>0</v>
      </c>
      <c r="EC216" s="740">
        <f t="shared" si="1754"/>
        <v>0</v>
      </c>
      <c r="ED216" s="741">
        <f t="shared" si="1755"/>
        <v>0</v>
      </c>
      <c r="EE216" s="743">
        <f t="shared" si="1756"/>
        <v>0</v>
      </c>
      <c r="EF216" s="744">
        <f t="shared" si="1757"/>
        <v>0</v>
      </c>
      <c r="EG216" s="745">
        <v>12</v>
      </c>
      <c r="EH216" s="746">
        <f t="shared" si="1758"/>
        <v>0</v>
      </c>
      <c r="EI216" s="747"/>
      <c r="EJ216" s="741"/>
      <c r="EK216" s="746">
        <f t="shared" si="1759"/>
        <v>0</v>
      </c>
      <c r="EL216" s="746">
        <f t="shared" si="1760"/>
        <v>0</v>
      </c>
      <c r="EM216" s="746">
        <f t="shared" si="1761"/>
        <v>0</v>
      </c>
      <c r="EO216" s="1044"/>
      <c r="EP216" s="735" t="s">
        <v>415</v>
      </c>
      <c r="EQ216" s="737">
        <f t="shared" si="1762"/>
        <v>0</v>
      </c>
      <c r="ER216" s="737">
        <f t="shared" si="1763"/>
        <v>6707</v>
      </c>
      <c r="ES216" s="738">
        <f t="shared" si="1764"/>
        <v>6810</v>
      </c>
      <c r="ET216" s="817">
        <f t="shared" si="1765"/>
        <v>0</v>
      </c>
      <c r="EU216" s="740">
        <f t="shared" si="1766"/>
        <v>0</v>
      </c>
      <c r="EV216" s="741">
        <f t="shared" si="1767"/>
        <v>0</v>
      </c>
      <c r="EW216" s="740">
        <f t="shared" si="1768"/>
        <v>0</v>
      </c>
      <c r="EX216" s="741">
        <f t="shared" si="1769"/>
        <v>0</v>
      </c>
      <c r="EY216" s="740">
        <f t="shared" si="1770"/>
        <v>0</v>
      </c>
      <c r="EZ216" s="741"/>
      <c r="FA216" s="740">
        <f t="shared" si="1771"/>
        <v>0</v>
      </c>
      <c r="FB216" s="741">
        <f t="shared" si="1772"/>
        <v>0</v>
      </c>
      <c r="FC216" s="740">
        <f t="shared" si="1773"/>
        <v>0</v>
      </c>
      <c r="FD216" s="741">
        <f t="shared" si="1774"/>
        <v>0</v>
      </c>
      <c r="FE216" s="740">
        <f t="shared" si="1775"/>
        <v>0</v>
      </c>
      <c r="FF216" s="741">
        <f t="shared" si="1776"/>
        <v>0</v>
      </c>
      <c r="FG216" s="740">
        <f t="shared" si="1777"/>
        <v>0</v>
      </c>
      <c r="FH216" s="741">
        <f t="shared" si="1778"/>
        <v>0</v>
      </c>
      <c r="FI216" s="740">
        <f t="shared" si="1779"/>
        <v>0</v>
      </c>
      <c r="FJ216" s="741">
        <f t="shared" si="1780"/>
        <v>0</v>
      </c>
      <c r="FK216" s="740">
        <f t="shared" si="1781"/>
        <v>0</v>
      </c>
      <c r="FL216" s="741">
        <f t="shared" si="1782"/>
        <v>0</v>
      </c>
      <c r="FM216" s="740">
        <f t="shared" si="1783"/>
        <v>0</v>
      </c>
      <c r="FN216" s="741">
        <f t="shared" si="1784"/>
        <v>0</v>
      </c>
      <c r="FO216" s="743">
        <f t="shared" si="1785"/>
        <v>0</v>
      </c>
      <c r="FP216" s="744">
        <f t="shared" si="1786"/>
        <v>0</v>
      </c>
      <c r="FQ216" s="745">
        <v>12</v>
      </c>
      <c r="FR216" s="746">
        <f t="shared" si="1787"/>
        <v>0</v>
      </c>
      <c r="FS216" s="747"/>
      <c r="FT216" s="741"/>
      <c r="FU216" s="746">
        <f t="shared" si="1788"/>
        <v>0</v>
      </c>
      <c r="FV216" s="746">
        <f t="shared" si="1789"/>
        <v>0</v>
      </c>
      <c r="FW216" s="746">
        <f t="shared" si="1790"/>
        <v>0</v>
      </c>
      <c r="FY216" s="1044"/>
      <c r="FZ216" s="735" t="s">
        <v>415</v>
      </c>
      <c r="GA216" s="737">
        <f t="shared" si="1791"/>
        <v>0.5</v>
      </c>
      <c r="GB216" s="737">
        <f t="shared" si="1792"/>
        <v>6707</v>
      </c>
      <c r="GC216" s="738">
        <f t="shared" si="1793"/>
        <v>6810</v>
      </c>
      <c r="GD216" s="743">
        <f t="shared" si="1794"/>
        <v>3405</v>
      </c>
      <c r="GE216" s="743"/>
      <c r="GF216" s="737">
        <f t="shared" si="1795"/>
        <v>0</v>
      </c>
      <c r="GG216" s="743"/>
      <c r="GH216" s="737">
        <f t="shared" si="1796"/>
        <v>0</v>
      </c>
      <c r="GI216" s="743"/>
      <c r="GJ216" s="737">
        <f t="shared" si="1797"/>
        <v>0</v>
      </c>
      <c r="GK216" s="743"/>
      <c r="GL216" s="737">
        <f t="shared" si="1798"/>
        <v>170.25</v>
      </c>
      <c r="GM216" s="743"/>
      <c r="GN216" s="737">
        <f t="shared" si="1799"/>
        <v>0</v>
      </c>
      <c r="GO216" s="743"/>
      <c r="GP216" s="737">
        <f t="shared" si="1800"/>
        <v>6741.9</v>
      </c>
      <c r="GQ216" s="743"/>
      <c r="GR216" s="737">
        <f t="shared" si="1801"/>
        <v>1021.5</v>
      </c>
      <c r="GS216" s="743"/>
      <c r="GT216" s="737">
        <f t="shared" si="1802"/>
        <v>0</v>
      </c>
      <c r="GU216" s="743"/>
      <c r="GV216" s="737">
        <f t="shared" si="1803"/>
        <v>0</v>
      </c>
      <c r="GW216" s="743"/>
      <c r="GX216" s="737">
        <f t="shared" si="1804"/>
        <v>0</v>
      </c>
      <c r="GY216" s="743">
        <f t="shared" si="1804"/>
        <v>0</v>
      </c>
      <c r="GZ216" s="744">
        <f t="shared" si="1805"/>
        <v>11338.65</v>
      </c>
      <c r="HA216" s="745">
        <v>12</v>
      </c>
      <c r="HB216" s="746">
        <f t="shared" si="1806"/>
        <v>136063.79999999999</v>
      </c>
      <c r="HC216" s="737">
        <f t="shared" si="1807"/>
        <v>0</v>
      </c>
      <c r="HD216" s="737">
        <f t="shared" si="1807"/>
        <v>0</v>
      </c>
      <c r="HE216" s="746">
        <f t="shared" si="1808"/>
        <v>136063.79999999999</v>
      </c>
      <c r="HF216" s="746">
        <f t="shared" si="1809"/>
        <v>41091.269999999997</v>
      </c>
      <c r="HG216" s="746">
        <f t="shared" si="1810"/>
        <v>177155.07</v>
      </c>
    </row>
    <row r="217" spans="1:215" x14ac:dyDescent="0.25">
      <c r="A217" s="1044"/>
      <c r="B217" s="735" t="s">
        <v>864</v>
      </c>
      <c r="C217" s="737">
        <f t="shared" si="1647"/>
        <v>1</v>
      </c>
      <c r="D217" s="737">
        <f t="shared" si="1648"/>
        <v>10481</v>
      </c>
      <c r="E217" s="738">
        <f t="shared" si="1649"/>
        <v>10641</v>
      </c>
      <c r="F217" s="817">
        <f t="shared" si="1650"/>
        <v>10641</v>
      </c>
      <c r="G217" s="740">
        <f t="shared" si="1651"/>
        <v>0</v>
      </c>
      <c r="H217" s="741">
        <f t="shared" si="1652"/>
        <v>0</v>
      </c>
      <c r="I217" s="740">
        <f t="shared" si="1651"/>
        <v>0</v>
      </c>
      <c r="J217" s="741">
        <f t="shared" si="1653"/>
        <v>0</v>
      </c>
      <c r="K217" s="740">
        <f t="shared" si="1654"/>
        <v>0</v>
      </c>
      <c r="L217" s="741"/>
      <c r="M217" s="740">
        <f t="shared" si="1655"/>
        <v>5</v>
      </c>
      <c r="N217" s="741">
        <f t="shared" si="1656"/>
        <v>532.04999999999995</v>
      </c>
      <c r="O217" s="740">
        <f t="shared" si="1657"/>
        <v>0</v>
      </c>
      <c r="P217" s="741">
        <f t="shared" si="1658"/>
        <v>0</v>
      </c>
      <c r="Q217" s="740">
        <f t="shared" si="1659"/>
        <v>198</v>
      </c>
      <c r="R217" s="741">
        <f t="shared" si="1660"/>
        <v>21069.18</v>
      </c>
      <c r="S217" s="740">
        <f t="shared" si="1661"/>
        <v>30</v>
      </c>
      <c r="T217" s="741">
        <f t="shared" si="1662"/>
        <v>3192.3</v>
      </c>
      <c r="U217" s="740">
        <f t="shared" si="1663"/>
        <v>0</v>
      </c>
      <c r="V217" s="741">
        <f t="shared" si="1664"/>
        <v>0</v>
      </c>
      <c r="W217" s="740">
        <f t="shared" si="1665"/>
        <v>0</v>
      </c>
      <c r="X217" s="741">
        <f t="shared" si="1666"/>
        <v>0</v>
      </c>
      <c r="Y217" s="740">
        <f t="shared" si="1667"/>
        <v>0</v>
      </c>
      <c r="Z217" s="741">
        <f t="shared" si="1668"/>
        <v>0</v>
      </c>
      <c r="AA217" s="743">
        <f t="shared" si="1669"/>
        <v>0</v>
      </c>
      <c r="AB217" s="744">
        <f t="shared" si="1670"/>
        <v>35434.53</v>
      </c>
      <c r="AC217" s="745">
        <v>12</v>
      </c>
      <c r="AD217" s="746">
        <f t="shared" si="1671"/>
        <v>425214.36</v>
      </c>
      <c r="AE217" s="747"/>
      <c r="AF217" s="741"/>
      <c r="AG217" s="746">
        <f t="shared" si="1672"/>
        <v>425214.36</v>
      </c>
      <c r="AH217" s="746">
        <f t="shared" si="1673"/>
        <v>128414.74</v>
      </c>
      <c r="AI217" s="746">
        <f t="shared" si="1674"/>
        <v>553629.1</v>
      </c>
      <c r="AK217" s="1044"/>
      <c r="AL217" s="735" t="s">
        <v>864</v>
      </c>
      <c r="AM217" s="737">
        <f t="shared" si="1675"/>
        <v>0</v>
      </c>
      <c r="AN217" s="737">
        <f t="shared" si="1676"/>
        <v>10481</v>
      </c>
      <c r="AO217" s="738">
        <f t="shared" si="1677"/>
        <v>10641</v>
      </c>
      <c r="AP217" s="817">
        <f t="shared" si="1678"/>
        <v>0</v>
      </c>
      <c r="AQ217" s="740">
        <f t="shared" si="1679"/>
        <v>0</v>
      </c>
      <c r="AR217" s="741">
        <f t="shared" si="1680"/>
        <v>0</v>
      </c>
      <c r="AS217" s="740">
        <f t="shared" si="1681"/>
        <v>0</v>
      </c>
      <c r="AT217" s="741">
        <f t="shared" si="1682"/>
        <v>0</v>
      </c>
      <c r="AU217" s="740">
        <f t="shared" si="1683"/>
        <v>0</v>
      </c>
      <c r="AV217" s="741"/>
      <c r="AW217" s="740">
        <f t="shared" si="1684"/>
        <v>0</v>
      </c>
      <c r="AX217" s="741">
        <f t="shared" si="1685"/>
        <v>0</v>
      </c>
      <c r="AY217" s="740">
        <f t="shared" si="1686"/>
        <v>0</v>
      </c>
      <c r="AZ217" s="741">
        <f t="shared" si="1687"/>
        <v>0</v>
      </c>
      <c r="BA217" s="740">
        <f t="shared" si="1688"/>
        <v>0</v>
      </c>
      <c r="BB217" s="741">
        <f t="shared" si="1689"/>
        <v>0</v>
      </c>
      <c r="BC217" s="740">
        <f t="shared" si="1690"/>
        <v>0</v>
      </c>
      <c r="BD217" s="741">
        <f t="shared" si="1691"/>
        <v>0</v>
      </c>
      <c r="BE217" s="740">
        <f t="shared" si="1692"/>
        <v>0</v>
      </c>
      <c r="BF217" s="741">
        <f t="shared" si="1693"/>
        <v>0</v>
      </c>
      <c r="BG217" s="740">
        <f t="shared" si="1694"/>
        <v>0</v>
      </c>
      <c r="BH217" s="741">
        <f t="shared" si="1695"/>
        <v>0</v>
      </c>
      <c r="BI217" s="740">
        <f t="shared" si="1696"/>
        <v>0</v>
      </c>
      <c r="BJ217" s="741">
        <f t="shared" si="1697"/>
        <v>0</v>
      </c>
      <c r="BK217" s="743">
        <f t="shared" si="1698"/>
        <v>0</v>
      </c>
      <c r="BL217" s="744">
        <f t="shared" si="1699"/>
        <v>0</v>
      </c>
      <c r="BM217" s="745">
        <v>12</v>
      </c>
      <c r="BN217" s="746">
        <f t="shared" si="1700"/>
        <v>0</v>
      </c>
      <c r="BO217" s="747"/>
      <c r="BP217" s="741"/>
      <c r="BQ217" s="746">
        <f t="shared" si="1701"/>
        <v>0</v>
      </c>
      <c r="BR217" s="746">
        <f t="shared" si="1702"/>
        <v>0</v>
      </c>
      <c r="BS217" s="746">
        <f t="shared" si="1703"/>
        <v>0</v>
      </c>
      <c r="BU217" s="1044"/>
      <c r="BV217" s="735" t="s">
        <v>864</v>
      </c>
      <c r="BW217" s="737">
        <f t="shared" si="1704"/>
        <v>0</v>
      </c>
      <c r="BX217" s="737">
        <f t="shared" si="1705"/>
        <v>10481</v>
      </c>
      <c r="BY217" s="738">
        <f t="shared" si="1706"/>
        <v>10641</v>
      </c>
      <c r="BZ217" s="817">
        <f t="shared" si="1707"/>
        <v>0</v>
      </c>
      <c r="CA217" s="740">
        <f t="shared" si="1708"/>
        <v>0</v>
      </c>
      <c r="CB217" s="741">
        <f t="shared" si="1709"/>
        <v>0</v>
      </c>
      <c r="CC217" s="740">
        <f t="shared" si="1710"/>
        <v>0</v>
      </c>
      <c r="CD217" s="741">
        <f t="shared" si="1711"/>
        <v>0</v>
      </c>
      <c r="CE217" s="740">
        <f t="shared" si="1712"/>
        <v>0</v>
      </c>
      <c r="CF217" s="741"/>
      <c r="CG217" s="740">
        <f t="shared" si="1713"/>
        <v>0</v>
      </c>
      <c r="CH217" s="741">
        <f t="shared" si="1714"/>
        <v>0</v>
      </c>
      <c r="CI217" s="740">
        <f t="shared" si="1715"/>
        <v>0</v>
      </c>
      <c r="CJ217" s="741">
        <f t="shared" si="1716"/>
        <v>0</v>
      </c>
      <c r="CK217" s="740">
        <f t="shared" si="1717"/>
        <v>0</v>
      </c>
      <c r="CL217" s="741">
        <f t="shared" si="1718"/>
        <v>0</v>
      </c>
      <c r="CM217" s="740">
        <f t="shared" si="1719"/>
        <v>0</v>
      </c>
      <c r="CN217" s="741">
        <f t="shared" si="1720"/>
        <v>0</v>
      </c>
      <c r="CO217" s="740">
        <f t="shared" si="1721"/>
        <v>0</v>
      </c>
      <c r="CP217" s="741">
        <f t="shared" si="1722"/>
        <v>0</v>
      </c>
      <c r="CQ217" s="740">
        <f t="shared" si="1723"/>
        <v>0</v>
      </c>
      <c r="CR217" s="741">
        <f t="shared" si="1724"/>
        <v>0</v>
      </c>
      <c r="CS217" s="740">
        <f t="shared" si="1725"/>
        <v>0</v>
      </c>
      <c r="CT217" s="741">
        <f t="shared" si="1726"/>
        <v>0</v>
      </c>
      <c r="CU217" s="743">
        <f t="shared" si="1727"/>
        <v>0</v>
      </c>
      <c r="CV217" s="744">
        <f t="shared" si="1728"/>
        <v>0</v>
      </c>
      <c r="CW217" s="745">
        <v>12</v>
      </c>
      <c r="CX217" s="746">
        <f t="shared" si="1729"/>
        <v>0</v>
      </c>
      <c r="CY217" s="747"/>
      <c r="CZ217" s="741"/>
      <c r="DA217" s="746">
        <f t="shared" si="1730"/>
        <v>0</v>
      </c>
      <c r="DB217" s="746">
        <f t="shared" si="1731"/>
        <v>0</v>
      </c>
      <c r="DC217" s="746">
        <f t="shared" si="1732"/>
        <v>0</v>
      </c>
      <c r="DD217" s="750"/>
      <c r="DE217" s="1044"/>
      <c r="DF217" s="735" t="s">
        <v>864</v>
      </c>
      <c r="DG217" s="737">
        <f t="shared" si="1733"/>
        <v>0</v>
      </c>
      <c r="DH217" s="737">
        <f t="shared" si="1734"/>
        <v>10481</v>
      </c>
      <c r="DI217" s="738">
        <f t="shared" si="1735"/>
        <v>10641</v>
      </c>
      <c r="DJ217" s="817">
        <f t="shared" si="1736"/>
        <v>0</v>
      </c>
      <c r="DK217" s="740">
        <f t="shared" si="1737"/>
        <v>0</v>
      </c>
      <c r="DL217" s="741">
        <f t="shared" si="1738"/>
        <v>0</v>
      </c>
      <c r="DM217" s="740">
        <f t="shared" si="1739"/>
        <v>0</v>
      </c>
      <c r="DN217" s="741">
        <f t="shared" si="1740"/>
        <v>0</v>
      </c>
      <c r="DO217" s="740">
        <f t="shared" si="1741"/>
        <v>0</v>
      </c>
      <c r="DP217" s="741"/>
      <c r="DQ217" s="740">
        <f t="shared" si="1742"/>
        <v>0</v>
      </c>
      <c r="DR217" s="741">
        <f t="shared" si="1743"/>
        <v>0</v>
      </c>
      <c r="DS217" s="740">
        <f t="shared" si="1744"/>
        <v>0</v>
      </c>
      <c r="DT217" s="741">
        <f t="shared" si="1745"/>
        <v>0</v>
      </c>
      <c r="DU217" s="740">
        <f t="shared" si="1746"/>
        <v>0</v>
      </c>
      <c r="DV217" s="741">
        <f t="shared" si="1747"/>
        <v>0</v>
      </c>
      <c r="DW217" s="740">
        <f t="shared" si="1748"/>
        <v>0</v>
      </c>
      <c r="DX217" s="741">
        <f t="shared" si="1749"/>
        <v>0</v>
      </c>
      <c r="DY217" s="740">
        <f t="shared" si="1750"/>
        <v>0</v>
      </c>
      <c r="DZ217" s="741">
        <f t="shared" si="1751"/>
        <v>0</v>
      </c>
      <c r="EA217" s="740">
        <f t="shared" si="1752"/>
        <v>0</v>
      </c>
      <c r="EB217" s="741">
        <f t="shared" si="1753"/>
        <v>0</v>
      </c>
      <c r="EC217" s="740">
        <f t="shared" si="1754"/>
        <v>0</v>
      </c>
      <c r="ED217" s="741">
        <f t="shared" si="1755"/>
        <v>0</v>
      </c>
      <c r="EE217" s="743">
        <f t="shared" si="1756"/>
        <v>0</v>
      </c>
      <c r="EF217" s="744">
        <f t="shared" si="1757"/>
        <v>0</v>
      </c>
      <c r="EG217" s="745">
        <v>12</v>
      </c>
      <c r="EH217" s="746">
        <f t="shared" si="1758"/>
        <v>0</v>
      </c>
      <c r="EI217" s="747"/>
      <c r="EJ217" s="741"/>
      <c r="EK217" s="746">
        <f t="shared" si="1759"/>
        <v>0</v>
      </c>
      <c r="EL217" s="746">
        <f t="shared" si="1760"/>
        <v>0</v>
      </c>
      <c r="EM217" s="746">
        <f t="shared" si="1761"/>
        <v>0</v>
      </c>
      <c r="EO217" s="1044"/>
      <c r="EP217" s="735" t="s">
        <v>864</v>
      </c>
      <c r="EQ217" s="737">
        <f t="shared" si="1762"/>
        <v>0</v>
      </c>
      <c r="ER217" s="737">
        <f t="shared" si="1763"/>
        <v>10481</v>
      </c>
      <c r="ES217" s="738">
        <f t="shared" si="1764"/>
        <v>10641</v>
      </c>
      <c r="ET217" s="817">
        <f t="shared" si="1765"/>
        <v>0</v>
      </c>
      <c r="EU217" s="740">
        <f t="shared" si="1766"/>
        <v>0</v>
      </c>
      <c r="EV217" s="741">
        <f t="shared" si="1767"/>
        <v>0</v>
      </c>
      <c r="EW217" s="740">
        <f t="shared" si="1768"/>
        <v>0</v>
      </c>
      <c r="EX217" s="741">
        <f t="shared" si="1769"/>
        <v>0</v>
      </c>
      <c r="EY217" s="740">
        <f t="shared" si="1770"/>
        <v>0</v>
      </c>
      <c r="EZ217" s="741"/>
      <c r="FA217" s="740">
        <f t="shared" si="1771"/>
        <v>0</v>
      </c>
      <c r="FB217" s="741">
        <f t="shared" si="1772"/>
        <v>0</v>
      </c>
      <c r="FC217" s="740">
        <f t="shared" si="1773"/>
        <v>0</v>
      </c>
      <c r="FD217" s="741">
        <f t="shared" si="1774"/>
        <v>0</v>
      </c>
      <c r="FE217" s="740">
        <f t="shared" si="1775"/>
        <v>0</v>
      </c>
      <c r="FF217" s="741">
        <f t="shared" si="1776"/>
        <v>0</v>
      </c>
      <c r="FG217" s="740">
        <f t="shared" si="1777"/>
        <v>0</v>
      </c>
      <c r="FH217" s="741">
        <f t="shared" si="1778"/>
        <v>0</v>
      </c>
      <c r="FI217" s="740">
        <f t="shared" si="1779"/>
        <v>0</v>
      </c>
      <c r="FJ217" s="741">
        <f t="shared" si="1780"/>
        <v>0</v>
      </c>
      <c r="FK217" s="740">
        <f t="shared" si="1781"/>
        <v>0</v>
      </c>
      <c r="FL217" s="741">
        <f t="shared" si="1782"/>
        <v>0</v>
      </c>
      <c r="FM217" s="740">
        <f t="shared" si="1783"/>
        <v>0</v>
      </c>
      <c r="FN217" s="741">
        <f t="shared" si="1784"/>
        <v>0</v>
      </c>
      <c r="FO217" s="743">
        <f t="shared" si="1785"/>
        <v>0</v>
      </c>
      <c r="FP217" s="744">
        <f t="shared" si="1786"/>
        <v>0</v>
      </c>
      <c r="FQ217" s="745">
        <v>12</v>
      </c>
      <c r="FR217" s="746">
        <f t="shared" si="1787"/>
        <v>0</v>
      </c>
      <c r="FS217" s="747"/>
      <c r="FT217" s="741"/>
      <c r="FU217" s="746">
        <f t="shared" si="1788"/>
        <v>0</v>
      </c>
      <c r="FV217" s="746">
        <f t="shared" si="1789"/>
        <v>0</v>
      </c>
      <c r="FW217" s="746">
        <f t="shared" si="1790"/>
        <v>0</v>
      </c>
      <c r="FY217" s="1044"/>
      <c r="FZ217" s="735" t="s">
        <v>864</v>
      </c>
      <c r="GA217" s="737">
        <f t="shared" si="1791"/>
        <v>1</v>
      </c>
      <c r="GB217" s="737">
        <f t="shared" si="1792"/>
        <v>10481</v>
      </c>
      <c r="GC217" s="738">
        <f t="shared" si="1793"/>
        <v>10641</v>
      </c>
      <c r="GD217" s="743">
        <f t="shared" si="1794"/>
        <v>10641</v>
      </c>
      <c r="GE217" s="743"/>
      <c r="GF217" s="737">
        <f t="shared" si="1795"/>
        <v>0</v>
      </c>
      <c r="GG217" s="743"/>
      <c r="GH217" s="737">
        <f t="shared" si="1796"/>
        <v>0</v>
      </c>
      <c r="GI217" s="743"/>
      <c r="GJ217" s="737">
        <f t="shared" si="1797"/>
        <v>0</v>
      </c>
      <c r="GK217" s="743"/>
      <c r="GL217" s="737">
        <f t="shared" si="1798"/>
        <v>532.04999999999995</v>
      </c>
      <c r="GM217" s="743"/>
      <c r="GN217" s="737">
        <f t="shared" si="1799"/>
        <v>0</v>
      </c>
      <c r="GO217" s="743"/>
      <c r="GP217" s="737">
        <f t="shared" si="1800"/>
        <v>21069.18</v>
      </c>
      <c r="GQ217" s="743"/>
      <c r="GR217" s="737">
        <f t="shared" si="1801"/>
        <v>3192.3</v>
      </c>
      <c r="GS217" s="743"/>
      <c r="GT217" s="737">
        <f t="shared" si="1802"/>
        <v>0</v>
      </c>
      <c r="GU217" s="743"/>
      <c r="GV217" s="737">
        <f t="shared" si="1803"/>
        <v>0</v>
      </c>
      <c r="GW217" s="743"/>
      <c r="GX217" s="737">
        <f t="shared" si="1804"/>
        <v>0</v>
      </c>
      <c r="GY217" s="743">
        <f t="shared" si="1804"/>
        <v>0</v>
      </c>
      <c r="GZ217" s="744">
        <f t="shared" si="1805"/>
        <v>35434.53</v>
      </c>
      <c r="HA217" s="745">
        <v>12</v>
      </c>
      <c r="HB217" s="746">
        <f t="shared" si="1806"/>
        <v>425214.36</v>
      </c>
      <c r="HC217" s="737">
        <f t="shared" si="1807"/>
        <v>0</v>
      </c>
      <c r="HD217" s="737">
        <f t="shared" si="1807"/>
        <v>0</v>
      </c>
      <c r="HE217" s="746">
        <f t="shared" si="1808"/>
        <v>425214.36</v>
      </c>
      <c r="HF217" s="746">
        <f t="shared" si="1809"/>
        <v>128414.74</v>
      </c>
      <c r="HG217" s="746">
        <f t="shared" si="1810"/>
        <v>553629.1</v>
      </c>
    </row>
    <row r="218" spans="1:215" x14ac:dyDescent="0.25">
      <c r="A218" s="1044"/>
      <c r="B218" s="755" t="s">
        <v>414</v>
      </c>
      <c r="C218" s="737">
        <f t="shared" si="1647"/>
        <v>1</v>
      </c>
      <c r="D218" s="737">
        <f t="shared" si="1648"/>
        <v>6097</v>
      </c>
      <c r="E218" s="738">
        <f t="shared" si="1649"/>
        <v>6190</v>
      </c>
      <c r="F218" s="817">
        <f t="shared" si="1650"/>
        <v>6190</v>
      </c>
      <c r="G218" s="740">
        <f t="shared" si="1651"/>
        <v>0</v>
      </c>
      <c r="H218" s="741">
        <f t="shared" si="1652"/>
        <v>0</v>
      </c>
      <c r="I218" s="740">
        <f t="shared" si="1651"/>
        <v>0</v>
      </c>
      <c r="J218" s="741">
        <f t="shared" si="1653"/>
        <v>0</v>
      </c>
      <c r="K218" s="740">
        <f t="shared" si="1654"/>
        <v>0</v>
      </c>
      <c r="L218" s="741"/>
      <c r="M218" s="740">
        <f t="shared" si="1655"/>
        <v>5</v>
      </c>
      <c r="N218" s="741">
        <f t="shared" si="1656"/>
        <v>309.5</v>
      </c>
      <c r="O218" s="740">
        <f t="shared" si="1657"/>
        <v>0</v>
      </c>
      <c r="P218" s="741">
        <f t="shared" si="1658"/>
        <v>0</v>
      </c>
      <c r="Q218" s="740">
        <f t="shared" si="1659"/>
        <v>198</v>
      </c>
      <c r="R218" s="741">
        <f t="shared" si="1660"/>
        <v>12256.2</v>
      </c>
      <c r="S218" s="740">
        <f t="shared" si="1661"/>
        <v>30</v>
      </c>
      <c r="T218" s="741">
        <f t="shared" si="1662"/>
        <v>1857</v>
      </c>
      <c r="U218" s="740">
        <f t="shared" si="1663"/>
        <v>0</v>
      </c>
      <c r="V218" s="741">
        <f t="shared" si="1664"/>
        <v>0</v>
      </c>
      <c r="W218" s="740">
        <f t="shared" si="1665"/>
        <v>0</v>
      </c>
      <c r="X218" s="741">
        <f t="shared" si="1666"/>
        <v>0</v>
      </c>
      <c r="Y218" s="740">
        <f t="shared" si="1667"/>
        <v>0</v>
      </c>
      <c r="Z218" s="741">
        <f t="shared" si="1668"/>
        <v>0</v>
      </c>
      <c r="AA218" s="743">
        <f t="shared" si="1669"/>
        <v>0</v>
      </c>
      <c r="AB218" s="744">
        <f t="shared" si="1670"/>
        <v>20612.7</v>
      </c>
      <c r="AC218" s="745">
        <v>12</v>
      </c>
      <c r="AD218" s="746">
        <f t="shared" si="1671"/>
        <v>247352.4</v>
      </c>
      <c r="AE218" s="747"/>
      <c r="AF218" s="741"/>
      <c r="AG218" s="746">
        <f t="shared" si="1672"/>
        <v>247352.4</v>
      </c>
      <c r="AH218" s="746">
        <f t="shared" si="1673"/>
        <v>74700.42</v>
      </c>
      <c r="AI218" s="746">
        <f t="shared" si="1674"/>
        <v>322052.82</v>
      </c>
      <c r="AK218" s="1044"/>
      <c r="AL218" s="755" t="s">
        <v>414</v>
      </c>
      <c r="AM218" s="737">
        <f t="shared" si="1675"/>
        <v>0</v>
      </c>
      <c r="AN218" s="737">
        <f t="shared" si="1676"/>
        <v>6097</v>
      </c>
      <c r="AO218" s="738">
        <f t="shared" si="1677"/>
        <v>6190</v>
      </c>
      <c r="AP218" s="817">
        <f t="shared" si="1678"/>
        <v>0</v>
      </c>
      <c r="AQ218" s="740">
        <f t="shared" si="1679"/>
        <v>0</v>
      </c>
      <c r="AR218" s="741">
        <f t="shared" si="1680"/>
        <v>0</v>
      </c>
      <c r="AS218" s="740">
        <f t="shared" si="1681"/>
        <v>0</v>
      </c>
      <c r="AT218" s="741">
        <f t="shared" si="1682"/>
        <v>0</v>
      </c>
      <c r="AU218" s="740">
        <f t="shared" si="1683"/>
        <v>0</v>
      </c>
      <c r="AV218" s="741"/>
      <c r="AW218" s="740">
        <f t="shared" si="1684"/>
        <v>0</v>
      </c>
      <c r="AX218" s="741">
        <f t="shared" si="1685"/>
        <v>0</v>
      </c>
      <c r="AY218" s="740">
        <f t="shared" si="1686"/>
        <v>0</v>
      </c>
      <c r="AZ218" s="741">
        <f t="shared" si="1687"/>
        <v>0</v>
      </c>
      <c r="BA218" s="740">
        <f t="shared" si="1688"/>
        <v>0</v>
      </c>
      <c r="BB218" s="741">
        <f t="shared" si="1689"/>
        <v>0</v>
      </c>
      <c r="BC218" s="740">
        <f t="shared" si="1690"/>
        <v>0</v>
      </c>
      <c r="BD218" s="741">
        <f t="shared" si="1691"/>
        <v>0</v>
      </c>
      <c r="BE218" s="740">
        <f t="shared" si="1692"/>
        <v>0</v>
      </c>
      <c r="BF218" s="741">
        <f t="shared" si="1693"/>
        <v>0</v>
      </c>
      <c r="BG218" s="740">
        <f t="shared" si="1694"/>
        <v>0</v>
      </c>
      <c r="BH218" s="741">
        <f t="shared" si="1695"/>
        <v>0</v>
      </c>
      <c r="BI218" s="740">
        <f t="shared" si="1696"/>
        <v>0</v>
      </c>
      <c r="BJ218" s="741">
        <f t="shared" si="1697"/>
        <v>0</v>
      </c>
      <c r="BK218" s="743">
        <f t="shared" si="1698"/>
        <v>0</v>
      </c>
      <c r="BL218" s="744">
        <f t="shared" si="1699"/>
        <v>0</v>
      </c>
      <c r="BM218" s="745">
        <v>12</v>
      </c>
      <c r="BN218" s="746">
        <f t="shared" si="1700"/>
        <v>0</v>
      </c>
      <c r="BO218" s="747"/>
      <c r="BP218" s="741"/>
      <c r="BQ218" s="746">
        <f t="shared" si="1701"/>
        <v>0</v>
      </c>
      <c r="BR218" s="746">
        <f t="shared" si="1702"/>
        <v>0</v>
      </c>
      <c r="BS218" s="746">
        <f t="shared" si="1703"/>
        <v>0</v>
      </c>
      <c r="BU218" s="1044"/>
      <c r="BV218" s="755" t="s">
        <v>414</v>
      </c>
      <c r="BW218" s="737">
        <f t="shared" si="1704"/>
        <v>0</v>
      </c>
      <c r="BX218" s="737">
        <f t="shared" si="1705"/>
        <v>6097</v>
      </c>
      <c r="BY218" s="738">
        <f t="shared" si="1706"/>
        <v>6190</v>
      </c>
      <c r="BZ218" s="817">
        <f t="shared" si="1707"/>
        <v>0</v>
      </c>
      <c r="CA218" s="740">
        <f t="shared" si="1708"/>
        <v>0</v>
      </c>
      <c r="CB218" s="741">
        <f t="shared" si="1709"/>
        <v>0</v>
      </c>
      <c r="CC218" s="740">
        <f t="shared" si="1710"/>
        <v>0</v>
      </c>
      <c r="CD218" s="741">
        <f t="shared" si="1711"/>
        <v>0</v>
      </c>
      <c r="CE218" s="740">
        <f t="shared" si="1712"/>
        <v>0</v>
      </c>
      <c r="CF218" s="741"/>
      <c r="CG218" s="740">
        <f t="shared" si="1713"/>
        <v>0</v>
      </c>
      <c r="CH218" s="741">
        <f t="shared" si="1714"/>
        <v>0</v>
      </c>
      <c r="CI218" s="740">
        <f t="shared" si="1715"/>
        <v>0</v>
      </c>
      <c r="CJ218" s="741">
        <f t="shared" si="1716"/>
        <v>0</v>
      </c>
      <c r="CK218" s="740">
        <f t="shared" si="1717"/>
        <v>0</v>
      </c>
      <c r="CL218" s="741">
        <f t="shared" si="1718"/>
        <v>0</v>
      </c>
      <c r="CM218" s="740">
        <f t="shared" si="1719"/>
        <v>0</v>
      </c>
      <c r="CN218" s="741">
        <f t="shared" si="1720"/>
        <v>0</v>
      </c>
      <c r="CO218" s="740">
        <f t="shared" si="1721"/>
        <v>0</v>
      </c>
      <c r="CP218" s="741">
        <f t="shared" si="1722"/>
        <v>0</v>
      </c>
      <c r="CQ218" s="740">
        <f t="shared" si="1723"/>
        <v>0</v>
      </c>
      <c r="CR218" s="741">
        <f t="shared" si="1724"/>
        <v>0</v>
      </c>
      <c r="CS218" s="740">
        <f t="shared" si="1725"/>
        <v>0</v>
      </c>
      <c r="CT218" s="741">
        <f t="shared" si="1726"/>
        <v>0</v>
      </c>
      <c r="CU218" s="743">
        <f t="shared" si="1727"/>
        <v>0</v>
      </c>
      <c r="CV218" s="744">
        <f t="shared" si="1728"/>
        <v>0</v>
      </c>
      <c r="CW218" s="745">
        <v>12</v>
      </c>
      <c r="CX218" s="746">
        <f t="shared" si="1729"/>
        <v>0</v>
      </c>
      <c r="CY218" s="747"/>
      <c r="CZ218" s="741"/>
      <c r="DA218" s="746">
        <f t="shared" si="1730"/>
        <v>0</v>
      </c>
      <c r="DB218" s="746">
        <f t="shared" si="1731"/>
        <v>0</v>
      </c>
      <c r="DC218" s="746">
        <f t="shared" si="1732"/>
        <v>0</v>
      </c>
      <c r="DD218" s="750"/>
      <c r="DE218" s="1044"/>
      <c r="DF218" s="755" t="s">
        <v>414</v>
      </c>
      <c r="DG218" s="737">
        <f t="shared" si="1733"/>
        <v>0</v>
      </c>
      <c r="DH218" s="737">
        <f t="shared" si="1734"/>
        <v>6097</v>
      </c>
      <c r="DI218" s="738">
        <f t="shared" si="1735"/>
        <v>6190</v>
      </c>
      <c r="DJ218" s="817">
        <f t="shared" si="1736"/>
        <v>0</v>
      </c>
      <c r="DK218" s="740">
        <f t="shared" si="1737"/>
        <v>0</v>
      </c>
      <c r="DL218" s="741">
        <f t="shared" si="1738"/>
        <v>0</v>
      </c>
      <c r="DM218" s="740">
        <f t="shared" si="1739"/>
        <v>0</v>
      </c>
      <c r="DN218" s="741">
        <f t="shared" si="1740"/>
        <v>0</v>
      </c>
      <c r="DO218" s="740">
        <f t="shared" si="1741"/>
        <v>0</v>
      </c>
      <c r="DP218" s="741"/>
      <c r="DQ218" s="740">
        <f t="shared" si="1742"/>
        <v>0</v>
      </c>
      <c r="DR218" s="741">
        <f t="shared" si="1743"/>
        <v>0</v>
      </c>
      <c r="DS218" s="740">
        <f t="shared" si="1744"/>
        <v>0</v>
      </c>
      <c r="DT218" s="741">
        <f t="shared" si="1745"/>
        <v>0</v>
      </c>
      <c r="DU218" s="740">
        <f t="shared" si="1746"/>
        <v>0</v>
      </c>
      <c r="DV218" s="741">
        <f t="shared" si="1747"/>
        <v>0</v>
      </c>
      <c r="DW218" s="740">
        <f t="shared" si="1748"/>
        <v>0</v>
      </c>
      <c r="DX218" s="741">
        <f t="shared" si="1749"/>
        <v>0</v>
      </c>
      <c r="DY218" s="740">
        <f t="shared" si="1750"/>
        <v>0</v>
      </c>
      <c r="DZ218" s="741">
        <f t="shared" si="1751"/>
        <v>0</v>
      </c>
      <c r="EA218" s="740">
        <f t="shared" si="1752"/>
        <v>0</v>
      </c>
      <c r="EB218" s="741">
        <f t="shared" si="1753"/>
        <v>0</v>
      </c>
      <c r="EC218" s="740">
        <f t="shared" si="1754"/>
        <v>0</v>
      </c>
      <c r="ED218" s="741">
        <f t="shared" si="1755"/>
        <v>0</v>
      </c>
      <c r="EE218" s="743">
        <f t="shared" si="1756"/>
        <v>0</v>
      </c>
      <c r="EF218" s="744">
        <f t="shared" si="1757"/>
        <v>0</v>
      </c>
      <c r="EG218" s="745">
        <v>12</v>
      </c>
      <c r="EH218" s="746">
        <f t="shared" si="1758"/>
        <v>0</v>
      </c>
      <c r="EI218" s="747"/>
      <c r="EJ218" s="741"/>
      <c r="EK218" s="746">
        <f t="shared" si="1759"/>
        <v>0</v>
      </c>
      <c r="EL218" s="746">
        <f t="shared" si="1760"/>
        <v>0</v>
      </c>
      <c r="EM218" s="746">
        <f t="shared" si="1761"/>
        <v>0</v>
      </c>
      <c r="EO218" s="1044"/>
      <c r="EP218" s="755" t="s">
        <v>414</v>
      </c>
      <c r="EQ218" s="737">
        <f t="shared" si="1762"/>
        <v>0</v>
      </c>
      <c r="ER218" s="737">
        <f t="shared" si="1763"/>
        <v>6097</v>
      </c>
      <c r="ES218" s="738">
        <f t="shared" si="1764"/>
        <v>6190</v>
      </c>
      <c r="ET218" s="817">
        <f t="shared" si="1765"/>
        <v>0</v>
      </c>
      <c r="EU218" s="740">
        <f t="shared" si="1766"/>
        <v>0</v>
      </c>
      <c r="EV218" s="741">
        <f t="shared" si="1767"/>
        <v>0</v>
      </c>
      <c r="EW218" s="740">
        <f t="shared" si="1768"/>
        <v>0</v>
      </c>
      <c r="EX218" s="741">
        <f t="shared" si="1769"/>
        <v>0</v>
      </c>
      <c r="EY218" s="740">
        <f t="shared" si="1770"/>
        <v>0</v>
      </c>
      <c r="EZ218" s="741"/>
      <c r="FA218" s="740">
        <f t="shared" si="1771"/>
        <v>0</v>
      </c>
      <c r="FB218" s="741">
        <f t="shared" si="1772"/>
        <v>0</v>
      </c>
      <c r="FC218" s="740">
        <f t="shared" si="1773"/>
        <v>0</v>
      </c>
      <c r="FD218" s="741">
        <f t="shared" si="1774"/>
        <v>0</v>
      </c>
      <c r="FE218" s="740">
        <f t="shared" si="1775"/>
        <v>0</v>
      </c>
      <c r="FF218" s="741">
        <f t="shared" si="1776"/>
        <v>0</v>
      </c>
      <c r="FG218" s="740">
        <f t="shared" si="1777"/>
        <v>0</v>
      </c>
      <c r="FH218" s="741">
        <f t="shared" si="1778"/>
        <v>0</v>
      </c>
      <c r="FI218" s="740">
        <f t="shared" si="1779"/>
        <v>0</v>
      </c>
      <c r="FJ218" s="741">
        <f t="shared" si="1780"/>
        <v>0</v>
      </c>
      <c r="FK218" s="740">
        <f t="shared" si="1781"/>
        <v>0</v>
      </c>
      <c r="FL218" s="741">
        <f t="shared" si="1782"/>
        <v>0</v>
      </c>
      <c r="FM218" s="740">
        <f t="shared" si="1783"/>
        <v>0</v>
      </c>
      <c r="FN218" s="741">
        <f t="shared" si="1784"/>
        <v>0</v>
      </c>
      <c r="FO218" s="743">
        <f t="shared" si="1785"/>
        <v>0</v>
      </c>
      <c r="FP218" s="744">
        <f t="shared" si="1786"/>
        <v>0</v>
      </c>
      <c r="FQ218" s="745">
        <v>12</v>
      </c>
      <c r="FR218" s="746">
        <f t="shared" si="1787"/>
        <v>0</v>
      </c>
      <c r="FS218" s="747"/>
      <c r="FT218" s="741"/>
      <c r="FU218" s="746">
        <f t="shared" si="1788"/>
        <v>0</v>
      </c>
      <c r="FV218" s="746">
        <f t="shared" si="1789"/>
        <v>0</v>
      </c>
      <c r="FW218" s="746">
        <f t="shared" si="1790"/>
        <v>0</v>
      </c>
      <c r="FY218" s="1044"/>
      <c r="FZ218" s="755" t="s">
        <v>414</v>
      </c>
      <c r="GA218" s="737">
        <f t="shared" si="1791"/>
        <v>1</v>
      </c>
      <c r="GB218" s="737">
        <f t="shared" si="1792"/>
        <v>6097</v>
      </c>
      <c r="GC218" s="738">
        <f t="shared" si="1793"/>
        <v>6190</v>
      </c>
      <c r="GD218" s="743">
        <f t="shared" si="1794"/>
        <v>6190</v>
      </c>
      <c r="GE218" s="743"/>
      <c r="GF218" s="737">
        <f t="shared" si="1795"/>
        <v>0</v>
      </c>
      <c r="GG218" s="743"/>
      <c r="GH218" s="737">
        <f t="shared" si="1796"/>
        <v>0</v>
      </c>
      <c r="GI218" s="743"/>
      <c r="GJ218" s="737">
        <f t="shared" si="1797"/>
        <v>0</v>
      </c>
      <c r="GK218" s="743"/>
      <c r="GL218" s="737">
        <f t="shared" si="1798"/>
        <v>309.5</v>
      </c>
      <c r="GM218" s="743"/>
      <c r="GN218" s="737">
        <f t="shared" si="1799"/>
        <v>0</v>
      </c>
      <c r="GO218" s="743"/>
      <c r="GP218" s="737">
        <f t="shared" si="1800"/>
        <v>12256.2</v>
      </c>
      <c r="GQ218" s="743"/>
      <c r="GR218" s="737">
        <f t="shared" si="1801"/>
        <v>1857</v>
      </c>
      <c r="GS218" s="743"/>
      <c r="GT218" s="737">
        <f t="shared" si="1802"/>
        <v>0</v>
      </c>
      <c r="GU218" s="743"/>
      <c r="GV218" s="737">
        <f t="shared" si="1803"/>
        <v>0</v>
      </c>
      <c r="GW218" s="743"/>
      <c r="GX218" s="737">
        <f t="shared" si="1804"/>
        <v>0</v>
      </c>
      <c r="GY218" s="743">
        <f t="shared" si="1804"/>
        <v>0</v>
      </c>
      <c r="GZ218" s="744">
        <f t="shared" si="1805"/>
        <v>20612.7</v>
      </c>
      <c r="HA218" s="745">
        <v>12</v>
      </c>
      <c r="HB218" s="746">
        <f t="shared" si="1806"/>
        <v>247352.4</v>
      </c>
      <c r="HC218" s="737">
        <f t="shared" si="1807"/>
        <v>0</v>
      </c>
      <c r="HD218" s="737">
        <f t="shared" si="1807"/>
        <v>0</v>
      </c>
      <c r="HE218" s="746">
        <f t="shared" si="1808"/>
        <v>247352.4</v>
      </c>
      <c r="HF218" s="746">
        <f t="shared" si="1809"/>
        <v>74700.42</v>
      </c>
      <c r="HG218" s="746">
        <f t="shared" si="1810"/>
        <v>322052.82</v>
      </c>
    </row>
    <row r="219" spans="1:215" x14ac:dyDescent="0.25">
      <c r="A219" s="1044"/>
      <c r="B219" s="755" t="s">
        <v>414</v>
      </c>
      <c r="C219" s="737">
        <f t="shared" si="1647"/>
        <v>0</v>
      </c>
      <c r="D219" s="737">
        <f t="shared" si="1648"/>
        <v>6707</v>
      </c>
      <c r="E219" s="738">
        <f t="shared" si="1649"/>
        <v>6810</v>
      </c>
      <c r="F219" s="817">
        <f t="shared" si="1650"/>
        <v>0</v>
      </c>
      <c r="G219" s="740">
        <f t="shared" si="1651"/>
        <v>0</v>
      </c>
      <c r="H219" s="741">
        <f t="shared" si="1652"/>
        <v>0</v>
      </c>
      <c r="I219" s="740">
        <f t="shared" si="1651"/>
        <v>0</v>
      </c>
      <c r="J219" s="741">
        <f t="shared" si="1653"/>
        <v>0</v>
      </c>
      <c r="K219" s="740">
        <f t="shared" si="1654"/>
        <v>0</v>
      </c>
      <c r="L219" s="741"/>
      <c r="M219" s="740">
        <f t="shared" si="1655"/>
        <v>0</v>
      </c>
      <c r="N219" s="741">
        <f t="shared" si="1656"/>
        <v>0</v>
      </c>
      <c r="O219" s="740">
        <f t="shared" si="1657"/>
        <v>0</v>
      </c>
      <c r="P219" s="741">
        <f t="shared" si="1658"/>
        <v>0</v>
      </c>
      <c r="Q219" s="740">
        <f t="shared" si="1659"/>
        <v>0</v>
      </c>
      <c r="R219" s="741">
        <f t="shared" si="1660"/>
        <v>0</v>
      </c>
      <c r="S219" s="740">
        <f t="shared" si="1661"/>
        <v>0</v>
      </c>
      <c r="T219" s="741">
        <f t="shared" si="1662"/>
        <v>0</v>
      </c>
      <c r="U219" s="740">
        <f t="shared" si="1663"/>
        <v>0</v>
      </c>
      <c r="V219" s="741">
        <f t="shared" si="1664"/>
        <v>0</v>
      </c>
      <c r="W219" s="740">
        <f t="shared" si="1665"/>
        <v>0</v>
      </c>
      <c r="X219" s="741">
        <f t="shared" si="1666"/>
        <v>0</v>
      </c>
      <c r="Y219" s="740">
        <f t="shared" si="1667"/>
        <v>0</v>
      </c>
      <c r="Z219" s="741">
        <f t="shared" si="1668"/>
        <v>0</v>
      </c>
      <c r="AA219" s="743">
        <f t="shared" si="1669"/>
        <v>0</v>
      </c>
      <c r="AB219" s="744">
        <f t="shared" si="1670"/>
        <v>0</v>
      </c>
      <c r="AC219" s="745">
        <v>12</v>
      </c>
      <c r="AD219" s="746">
        <f t="shared" si="1671"/>
        <v>0</v>
      </c>
      <c r="AE219" s="747"/>
      <c r="AF219" s="741"/>
      <c r="AG219" s="746">
        <f t="shared" si="1672"/>
        <v>0</v>
      </c>
      <c r="AH219" s="746">
        <f t="shared" si="1673"/>
        <v>0</v>
      </c>
      <c r="AI219" s="746">
        <f t="shared" si="1674"/>
        <v>0</v>
      </c>
      <c r="AK219" s="1044"/>
      <c r="AL219" s="755" t="s">
        <v>414</v>
      </c>
      <c r="AM219" s="737">
        <f t="shared" si="1675"/>
        <v>0.5</v>
      </c>
      <c r="AN219" s="737">
        <f t="shared" si="1676"/>
        <v>6707</v>
      </c>
      <c r="AO219" s="738">
        <f t="shared" si="1677"/>
        <v>6810</v>
      </c>
      <c r="AP219" s="817">
        <f t="shared" si="1678"/>
        <v>3405</v>
      </c>
      <c r="AQ219" s="740">
        <f t="shared" si="1679"/>
        <v>0</v>
      </c>
      <c r="AR219" s="741">
        <f t="shared" si="1680"/>
        <v>0</v>
      </c>
      <c r="AS219" s="740">
        <f t="shared" si="1681"/>
        <v>0</v>
      </c>
      <c r="AT219" s="741">
        <f t="shared" si="1682"/>
        <v>0</v>
      </c>
      <c r="AU219" s="740">
        <f t="shared" si="1683"/>
        <v>0</v>
      </c>
      <c r="AV219" s="741"/>
      <c r="AW219" s="740">
        <f t="shared" si="1684"/>
        <v>0</v>
      </c>
      <c r="AX219" s="741">
        <f t="shared" si="1685"/>
        <v>0</v>
      </c>
      <c r="AY219" s="740">
        <f t="shared" si="1686"/>
        <v>0</v>
      </c>
      <c r="AZ219" s="741">
        <f t="shared" si="1687"/>
        <v>0</v>
      </c>
      <c r="BA219" s="740">
        <f t="shared" si="1688"/>
        <v>45</v>
      </c>
      <c r="BB219" s="741">
        <f t="shared" si="1689"/>
        <v>1532.25</v>
      </c>
      <c r="BC219" s="740">
        <f t="shared" si="1690"/>
        <v>15</v>
      </c>
      <c r="BD219" s="741">
        <f t="shared" si="1691"/>
        <v>510.75</v>
      </c>
      <c r="BE219" s="740">
        <f t="shared" si="1692"/>
        <v>0</v>
      </c>
      <c r="BF219" s="741">
        <f t="shared" si="1693"/>
        <v>0</v>
      </c>
      <c r="BG219" s="740">
        <f t="shared" si="1694"/>
        <v>0</v>
      </c>
      <c r="BH219" s="741">
        <f t="shared" si="1695"/>
        <v>0</v>
      </c>
      <c r="BI219" s="740">
        <f t="shared" si="1696"/>
        <v>0</v>
      </c>
      <c r="BJ219" s="741">
        <f t="shared" si="1697"/>
        <v>0</v>
      </c>
      <c r="BK219" s="743">
        <f t="shared" si="1698"/>
        <v>2613</v>
      </c>
      <c r="BL219" s="744">
        <f t="shared" si="1699"/>
        <v>8061</v>
      </c>
      <c r="BM219" s="745">
        <v>12</v>
      </c>
      <c r="BN219" s="746">
        <f t="shared" si="1700"/>
        <v>96732</v>
      </c>
      <c r="BO219" s="747"/>
      <c r="BP219" s="741"/>
      <c r="BQ219" s="746">
        <f t="shared" si="1701"/>
        <v>96732</v>
      </c>
      <c r="BR219" s="746">
        <f t="shared" si="1702"/>
        <v>29213.06</v>
      </c>
      <c r="BS219" s="746">
        <f t="shared" si="1703"/>
        <v>125945.06</v>
      </c>
      <c r="BU219" s="1044"/>
      <c r="BV219" s="755" t="s">
        <v>414</v>
      </c>
      <c r="BW219" s="737">
        <f t="shared" si="1704"/>
        <v>0</v>
      </c>
      <c r="BX219" s="737">
        <f t="shared" si="1705"/>
        <v>6707</v>
      </c>
      <c r="BY219" s="738">
        <f t="shared" si="1706"/>
        <v>6810</v>
      </c>
      <c r="BZ219" s="817">
        <f t="shared" si="1707"/>
        <v>0</v>
      </c>
      <c r="CA219" s="740">
        <f t="shared" si="1708"/>
        <v>0</v>
      </c>
      <c r="CB219" s="741">
        <f t="shared" si="1709"/>
        <v>0</v>
      </c>
      <c r="CC219" s="740">
        <f t="shared" si="1710"/>
        <v>0</v>
      </c>
      <c r="CD219" s="741">
        <f t="shared" si="1711"/>
        <v>0</v>
      </c>
      <c r="CE219" s="740">
        <f t="shared" si="1712"/>
        <v>0</v>
      </c>
      <c r="CF219" s="741"/>
      <c r="CG219" s="740">
        <f t="shared" si="1713"/>
        <v>0</v>
      </c>
      <c r="CH219" s="741">
        <f t="shared" si="1714"/>
        <v>0</v>
      </c>
      <c r="CI219" s="740">
        <f t="shared" si="1715"/>
        <v>0</v>
      </c>
      <c r="CJ219" s="741">
        <f t="shared" si="1716"/>
        <v>0</v>
      </c>
      <c r="CK219" s="740">
        <f t="shared" si="1717"/>
        <v>0</v>
      </c>
      <c r="CL219" s="741">
        <f t="shared" si="1718"/>
        <v>0</v>
      </c>
      <c r="CM219" s="740">
        <f t="shared" si="1719"/>
        <v>0</v>
      </c>
      <c r="CN219" s="741">
        <f t="shared" si="1720"/>
        <v>0</v>
      </c>
      <c r="CO219" s="740">
        <f t="shared" si="1721"/>
        <v>0</v>
      </c>
      <c r="CP219" s="741">
        <f t="shared" si="1722"/>
        <v>0</v>
      </c>
      <c r="CQ219" s="740">
        <f t="shared" si="1723"/>
        <v>0</v>
      </c>
      <c r="CR219" s="741">
        <f t="shared" si="1724"/>
        <v>0</v>
      </c>
      <c r="CS219" s="740">
        <f t="shared" si="1725"/>
        <v>0</v>
      </c>
      <c r="CT219" s="741">
        <f t="shared" si="1726"/>
        <v>0</v>
      </c>
      <c r="CU219" s="743">
        <f t="shared" si="1727"/>
        <v>0</v>
      </c>
      <c r="CV219" s="744">
        <f t="shared" si="1728"/>
        <v>0</v>
      </c>
      <c r="CW219" s="745">
        <v>12</v>
      </c>
      <c r="CX219" s="746">
        <f t="shared" si="1729"/>
        <v>0</v>
      </c>
      <c r="CY219" s="747"/>
      <c r="CZ219" s="741"/>
      <c r="DA219" s="746">
        <f t="shared" si="1730"/>
        <v>0</v>
      </c>
      <c r="DB219" s="746">
        <f t="shared" si="1731"/>
        <v>0</v>
      </c>
      <c r="DC219" s="746">
        <f t="shared" si="1732"/>
        <v>0</v>
      </c>
      <c r="DD219" s="750"/>
      <c r="DE219" s="1044"/>
      <c r="DF219" s="755" t="s">
        <v>414</v>
      </c>
      <c r="DG219" s="737">
        <f t="shared" si="1733"/>
        <v>0</v>
      </c>
      <c r="DH219" s="737">
        <f t="shared" si="1734"/>
        <v>6707</v>
      </c>
      <c r="DI219" s="738">
        <f t="shared" si="1735"/>
        <v>6810</v>
      </c>
      <c r="DJ219" s="817">
        <f t="shared" si="1736"/>
        <v>0</v>
      </c>
      <c r="DK219" s="740">
        <f t="shared" si="1737"/>
        <v>0</v>
      </c>
      <c r="DL219" s="741">
        <f t="shared" si="1738"/>
        <v>0</v>
      </c>
      <c r="DM219" s="740">
        <f t="shared" si="1739"/>
        <v>0</v>
      </c>
      <c r="DN219" s="741">
        <f t="shared" si="1740"/>
        <v>0</v>
      </c>
      <c r="DO219" s="740">
        <f t="shared" si="1741"/>
        <v>0</v>
      </c>
      <c r="DP219" s="741"/>
      <c r="DQ219" s="740">
        <f t="shared" si="1742"/>
        <v>0</v>
      </c>
      <c r="DR219" s="741">
        <f t="shared" si="1743"/>
        <v>0</v>
      </c>
      <c r="DS219" s="740">
        <f t="shared" si="1744"/>
        <v>0</v>
      </c>
      <c r="DT219" s="741">
        <f t="shared" si="1745"/>
        <v>0</v>
      </c>
      <c r="DU219" s="740">
        <f t="shared" si="1746"/>
        <v>0</v>
      </c>
      <c r="DV219" s="741">
        <f t="shared" si="1747"/>
        <v>0</v>
      </c>
      <c r="DW219" s="740">
        <f t="shared" si="1748"/>
        <v>0</v>
      </c>
      <c r="DX219" s="741">
        <f t="shared" si="1749"/>
        <v>0</v>
      </c>
      <c r="DY219" s="740">
        <f t="shared" si="1750"/>
        <v>0</v>
      </c>
      <c r="DZ219" s="741">
        <f t="shared" si="1751"/>
        <v>0</v>
      </c>
      <c r="EA219" s="740">
        <f t="shared" si="1752"/>
        <v>0</v>
      </c>
      <c r="EB219" s="741">
        <f t="shared" si="1753"/>
        <v>0</v>
      </c>
      <c r="EC219" s="740">
        <f t="shared" si="1754"/>
        <v>0</v>
      </c>
      <c r="ED219" s="741">
        <f t="shared" si="1755"/>
        <v>0</v>
      </c>
      <c r="EE219" s="743">
        <f t="shared" si="1756"/>
        <v>0</v>
      </c>
      <c r="EF219" s="744">
        <f t="shared" si="1757"/>
        <v>0</v>
      </c>
      <c r="EG219" s="745">
        <v>12</v>
      </c>
      <c r="EH219" s="746">
        <f t="shared" si="1758"/>
        <v>0</v>
      </c>
      <c r="EI219" s="747"/>
      <c r="EJ219" s="741"/>
      <c r="EK219" s="746">
        <f t="shared" si="1759"/>
        <v>0</v>
      </c>
      <c r="EL219" s="746">
        <f t="shared" si="1760"/>
        <v>0</v>
      </c>
      <c r="EM219" s="746">
        <f t="shared" si="1761"/>
        <v>0</v>
      </c>
      <c r="EO219" s="1044"/>
      <c r="EP219" s="755" t="s">
        <v>414</v>
      </c>
      <c r="EQ219" s="737">
        <f t="shared" si="1762"/>
        <v>0</v>
      </c>
      <c r="ER219" s="737">
        <f t="shared" si="1763"/>
        <v>6707</v>
      </c>
      <c r="ES219" s="738">
        <f t="shared" si="1764"/>
        <v>6810</v>
      </c>
      <c r="ET219" s="817">
        <f t="shared" si="1765"/>
        <v>0</v>
      </c>
      <c r="EU219" s="740">
        <f t="shared" si="1766"/>
        <v>0</v>
      </c>
      <c r="EV219" s="741">
        <f t="shared" si="1767"/>
        <v>0</v>
      </c>
      <c r="EW219" s="740">
        <f t="shared" si="1768"/>
        <v>0</v>
      </c>
      <c r="EX219" s="741">
        <f t="shared" si="1769"/>
        <v>0</v>
      </c>
      <c r="EY219" s="740">
        <f t="shared" si="1770"/>
        <v>0</v>
      </c>
      <c r="EZ219" s="741"/>
      <c r="FA219" s="740">
        <f t="shared" si="1771"/>
        <v>0</v>
      </c>
      <c r="FB219" s="741">
        <f t="shared" si="1772"/>
        <v>0</v>
      </c>
      <c r="FC219" s="740">
        <f t="shared" si="1773"/>
        <v>0</v>
      </c>
      <c r="FD219" s="741">
        <f t="shared" si="1774"/>
        <v>0</v>
      </c>
      <c r="FE219" s="740">
        <f t="shared" si="1775"/>
        <v>0</v>
      </c>
      <c r="FF219" s="741">
        <f t="shared" si="1776"/>
        <v>0</v>
      </c>
      <c r="FG219" s="740">
        <f t="shared" si="1777"/>
        <v>0</v>
      </c>
      <c r="FH219" s="741">
        <f t="shared" si="1778"/>
        <v>0</v>
      </c>
      <c r="FI219" s="740">
        <f t="shared" si="1779"/>
        <v>0</v>
      </c>
      <c r="FJ219" s="741">
        <f t="shared" si="1780"/>
        <v>0</v>
      </c>
      <c r="FK219" s="740">
        <f t="shared" si="1781"/>
        <v>0</v>
      </c>
      <c r="FL219" s="741">
        <f t="shared" si="1782"/>
        <v>0</v>
      </c>
      <c r="FM219" s="740">
        <f t="shared" si="1783"/>
        <v>0</v>
      </c>
      <c r="FN219" s="741">
        <f t="shared" si="1784"/>
        <v>0</v>
      </c>
      <c r="FO219" s="743">
        <f t="shared" si="1785"/>
        <v>0</v>
      </c>
      <c r="FP219" s="744">
        <f t="shared" si="1786"/>
        <v>0</v>
      </c>
      <c r="FQ219" s="745">
        <v>12</v>
      </c>
      <c r="FR219" s="746">
        <f t="shared" si="1787"/>
        <v>0</v>
      </c>
      <c r="FS219" s="747"/>
      <c r="FT219" s="741"/>
      <c r="FU219" s="746">
        <f t="shared" si="1788"/>
        <v>0</v>
      </c>
      <c r="FV219" s="746">
        <f t="shared" si="1789"/>
        <v>0</v>
      </c>
      <c r="FW219" s="746">
        <f t="shared" si="1790"/>
        <v>0</v>
      </c>
      <c r="FY219" s="1044"/>
      <c r="FZ219" s="755" t="s">
        <v>414</v>
      </c>
      <c r="GA219" s="737">
        <f t="shared" si="1791"/>
        <v>0.5</v>
      </c>
      <c r="GB219" s="737">
        <f t="shared" si="1792"/>
        <v>6707</v>
      </c>
      <c r="GC219" s="738">
        <f t="shared" si="1793"/>
        <v>6810</v>
      </c>
      <c r="GD219" s="743">
        <f t="shared" si="1794"/>
        <v>3405</v>
      </c>
      <c r="GE219" s="743"/>
      <c r="GF219" s="737">
        <f t="shared" si="1795"/>
        <v>0</v>
      </c>
      <c r="GG219" s="743"/>
      <c r="GH219" s="737">
        <f t="shared" si="1796"/>
        <v>0</v>
      </c>
      <c r="GI219" s="743"/>
      <c r="GJ219" s="737">
        <f t="shared" si="1797"/>
        <v>0</v>
      </c>
      <c r="GK219" s="743"/>
      <c r="GL219" s="737">
        <f t="shared" si="1798"/>
        <v>0</v>
      </c>
      <c r="GM219" s="743"/>
      <c r="GN219" s="737">
        <f t="shared" si="1799"/>
        <v>0</v>
      </c>
      <c r="GO219" s="743"/>
      <c r="GP219" s="737">
        <f t="shared" si="1800"/>
        <v>1532.25</v>
      </c>
      <c r="GQ219" s="743"/>
      <c r="GR219" s="737">
        <f t="shared" si="1801"/>
        <v>510.75</v>
      </c>
      <c r="GS219" s="743"/>
      <c r="GT219" s="737">
        <f t="shared" si="1802"/>
        <v>0</v>
      </c>
      <c r="GU219" s="743"/>
      <c r="GV219" s="737">
        <f t="shared" si="1803"/>
        <v>0</v>
      </c>
      <c r="GW219" s="743"/>
      <c r="GX219" s="737">
        <f t="shared" si="1804"/>
        <v>0</v>
      </c>
      <c r="GY219" s="743">
        <f t="shared" si="1804"/>
        <v>2613</v>
      </c>
      <c r="GZ219" s="744">
        <f t="shared" si="1805"/>
        <v>8061</v>
      </c>
      <c r="HA219" s="745">
        <v>12</v>
      </c>
      <c r="HB219" s="746">
        <f t="shared" si="1806"/>
        <v>96732</v>
      </c>
      <c r="HC219" s="737">
        <f t="shared" si="1807"/>
        <v>0</v>
      </c>
      <c r="HD219" s="737">
        <f t="shared" si="1807"/>
        <v>0</v>
      </c>
      <c r="HE219" s="746">
        <f t="shared" si="1808"/>
        <v>96732</v>
      </c>
      <c r="HF219" s="746">
        <f t="shared" si="1809"/>
        <v>29213.06</v>
      </c>
      <c r="HG219" s="746">
        <f t="shared" si="1810"/>
        <v>125945.06</v>
      </c>
    </row>
    <row r="220" spans="1:215" x14ac:dyDescent="0.25">
      <c r="A220" s="1044"/>
      <c r="B220" s="735" t="s">
        <v>865</v>
      </c>
      <c r="C220" s="737">
        <f t="shared" si="1647"/>
        <v>2</v>
      </c>
      <c r="D220" s="737">
        <f t="shared" si="1648"/>
        <v>7388</v>
      </c>
      <c r="E220" s="738">
        <f t="shared" si="1649"/>
        <v>7501</v>
      </c>
      <c r="F220" s="817">
        <f t="shared" si="1650"/>
        <v>15002</v>
      </c>
      <c r="G220" s="740">
        <f t="shared" si="1651"/>
        <v>0</v>
      </c>
      <c r="H220" s="741">
        <f t="shared" si="1652"/>
        <v>0</v>
      </c>
      <c r="I220" s="740">
        <f t="shared" si="1651"/>
        <v>0</v>
      </c>
      <c r="J220" s="741">
        <f t="shared" si="1653"/>
        <v>0</v>
      </c>
      <c r="K220" s="740">
        <f t="shared" si="1654"/>
        <v>0</v>
      </c>
      <c r="L220" s="741"/>
      <c r="M220" s="740">
        <f t="shared" si="1655"/>
        <v>5</v>
      </c>
      <c r="N220" s="741">
        <f t="shared" si="1656"/>
        <v>750.1</v>
      </c>
      <c r="O220" s="740">
        <f t="shared" si="1657"/>
        <v>0</v>
      </c>
      <c r="P220" s="741">
        <f t="shared" si="1658"/>
        <v>0</v>
      </c>
      <c r="Q220" s="740">
        <f t="shared" si="1659"/>
        <v>198</v>
      </c>
      <c r="R220" s="741">
        <f t="shared" si="1660"/>
        <v>29703.96</v>
      </c>
      <c r="S220" s="740">
        <f t="shared" si="1661"/>
        <v>30</v>
      </c>
      <c r="T220" s="741">
        <f t="shared" si="1662"/>
        <v>4500.6000000000004</v>
      </c>
      <c r="U220" s="740">
        <f t="shared" si="1663"/>
        <v>0</v>
      </c>
      <c r="V220" s="741">
        <f t="shared" si="1664"/>
        <v>0</v>
      </c>
      <c r="W220" s="740">
        <f t="shared" si="1665"/>
        <v>0</v>
      </c>
      <c r="X220" s="741">
        <f t="shared" si="1666"/>
        <v>0</v>
      </c>
      <c r="Y220" s="740">
        <f t="shared" si="1667"/>
        <v>0</v>
      </c>
      <c r="Z220" s="741">
        <f t="shared" si="1668"/>
        <v>0</v>
      </c>
      <c r="AA220" s="743">
        <f t="shared" si="1669"/>
        <v>0</v>
      </c>
      <c r="AB220" s="744">
        <f t="shared" si="1670"/>
        <v>49956.66</v>
      </c>
      <c r="AC220" s="745">
        <v>12</v>
      </c>
      <c r="AD220" s="746">
        <f t="shared" si="1671"/>
        <v>599479.92000000004</v>
      </c>
      <c r="AE220" s="747"/>
      <c r="AF220" s="741"/>
      <c r="AG220" s="746">
        <f t="shared" si="1672"/>
        <v>599479.92000000004</v>
      </c>
      <c r="AH220" s="746">
        <f t="shared" si="1673"/>
        <v>181042.94</v>
      </c>
      <c r="AI220" s="746">
        <f t="shared" si="1674"/>
        <v>780522.86</v>
      </c>
      <c r="AK220" s="1044"/>
      <c r="AL220" s="735" t="s">
        <v>865</v>
      </c>
      <c r="AM220" s="737">
        <f t="shared" si="1675"/>
        <v>0</v>
      </c>
      <c r="AN220" s="737">
        <f t="shared" si="1676"/>
        <v>7388</v>
      </c>
      <c r="AO220" s="738">
        <f t="shared" si="1677"/>
        <v>7501</v>
      </c>
      <c r="AP220" s="817">
        <f t="shared" si="1678"/>
        <v>0</v>
      </c>
      <c r="AQ220" s="740">
        <f t="shared" si="1679"/>
        <v>0</v>
      </c>
      <c r="AR220" s="741">
        <f t="shared" si="1680"/>
        <v>0</v>
      </c>
      <c r="AS220" s="740">
        <f t="shared" si="1681"/>
        <v>0</v>
      </c>
      <c r="AT220" s="741">
        <f t="shared" si="1682"/>
        <v>0</v>
      </c>
      <c r="AU220" s="740">
        <f t="shared" si="1683"/>
        <v>0</v>
      </c>
      <c r="AV220" s="741"/>
      <c r="AW220" s="740">
        <f t="shared" si="1684"/>
        <v>0</v>
      </c>
      <c r="AX220" s="741">
        <f t="shared" si="1685"/>
        <v>0</v>
      </c>
      <c r="AY220" s="740">
        <f t="shared" si="1686"/>
        <v>0</v>
      </c>
      <c r="AZ220" s="741">
        <f t="shared" si="1687"/>
        <v>0</v>
      </c>
      <c r="BA220" s="740">
        <f t="shared" si="1688"/>
        <v>0</v>
      </c>
      <c r="BB220" s="741">
        <f t="shared" si="1689"/>
        <v>0</v>
      </c>
      <c r="BC220" s="740">
        <f t="shared" si="1690"/>
        <v>0</v>
      </c>
      <c r="BD220" s="741">
        <f t="shared" si="1691"/>
        <v>0</v>
      </c>
      <c r="BE220" s="740">
        <f t="shared" si="1692"/>
        <v>0</v>
      </c>
      <c r="BF220" s="741">
        <f t="shared" si="1693"/>
        <v>0</v>
      </c>
      <c r="BG220" s="740">
        <f t="shared" si="1694"/>
        <v>0</v>
      </c>
      <c r="BH220" s="741">
        <f t="shared" si="1695"/>
        <v>0</v>
      </c>
      <c r="BI220" s="740">
        <f t="shared" si="1696"/>
        <v>0</v>
      </c>
      <c r="BJ220" s="741">
        <f t="shared" si="1697"/>
        <v>0</v>
      </c>
      <c r="BK220" s="743">
        <f t="shared" si="1698"/>
        <v>0</v>
      </c>
      <c r="BL220" s="744">
        <f t="shared" si="1699"/>
        <v>0</v>
      </c>
      <c r="BM220" s="745">
        <v>12</v>
      </c>
      <c r="BN220" s="746">
        <f t="shared" si="1700"/>
        <v>0</v>
      </c>
      <c r="BO220" s="747"/>
      <c r="BP220" s="741"/>
      <c r="BQ220" s="746">
        <f t="shared" si="1701"/>
        <v>0</v>
      </c>
      <c r="BR220" s="746">
        <f t="shared" si="1702"/>
        <v>0</v>
      </c>
      <c r="BS220" s="746">
        <f t="shared" si="1703"/>
        <v>0</v>
      </c>
      <c r="BU220" s="1044"/>
      <c r="BV220" s="735" t="s">
        <v>865</v>
      </c>
      <c r="BW220" s="737">
        <f t="shared" si="1704"/>
        <v>0</v>
      </c>
      <c r="BX220" s="737">
        <f t="shared" si="1705"/>
        <v>7388</v>
      </c>
      <c r="BY220" s="738">
        <f t="shared" si="1706"/>
        <v>7501</v>
      </c>
      <c r="BZ220" s="817">
        <f t="shared" si="1707"/>
        <v>0</v>
      </c>
      <c r="CA220" s="740">
        <f t="shared" si="1708"/>
        <v>0</v>
      </c>
      <c r="CB220" s="741">
        <f t="shared" si="1709"/>
        <v>0</v>
      </c>
      <c r="CC220" s="740">
        <f t="shared" si="1710"/>
        <v>0</v>
      </c>
      <c r="CD220" s="741">
        <f t="shared" si="1711"/>
        <v>0</v>
      </c>
      <c r="CE220" s="740">
        <f t="shared" si="1712"/>
        <v>0</v>
      </c>
      <c r="CF220" s="741"/>
      <c r="CG220" s="740">
        <f t="shared" si="1713"/>
        <v>0</v>
      </c>
      <c r="CH220" s="741">
        <f t="shared" si="1714"/>
        <v>0</v>
      </c>
      <c r="CI220" s="740">
        <f t="shared" si="1715"/>
        <v>0</v>
      </c>
      <c r="CJ220" s="741">
        <f t="shared" si="1716"/>
        <v>0</v>
      </c>
      <c r="CK220" s="740">
        <f t="shared" si="1717"/>
        <v>0</v>
      </c>
      <c r="CL220" s="741">
        <f t="shared" si="1718"/>
        <v>0</v>
      </c>
      <c r="CM220" s="740">
        <f t="shared" si="1719"/>
        <v>0</v>
      </c>
      <c r="CN220" s="741">
        <f t="shared" si="1720"/>
        <v>0</v>
      </c>
      <c r="CO220" s="740">
        <f t="shared" si="1721"/>
        <v>0</v>
      </c>
      <c r="CP220" s="741">
        <f t="shared" si="1722"/>
        <v>0</v>
      </c>
      <c r="CQ220" s="740">
        <f t="shared" si="1723"/>
        <v>0</v>
      </c>
      <c r="CR220" s="741">
        <f t="shared" si="1724"/>
        <v>0</v>
      </c>
      <c r="CS220" s="740">
        <f t="shared" si="1725"/>
        <v>0</v>
      </c>
      <c r="CT220" s="741">
        <f t="shared" si="1726"/>
        <v>0</v>
      </c>
      <c r="CU220" s="743">
        <f t="shared" si="1727"/>
        <v>0</v>
      </c>
      <c r="CV220" s="744">
        <f t="shared" si="1728"/>
        <v>0</v>
      </c>
      <c r="CW220" s="745">
        <v>12</v>
      </c>
      <c r="CX220" s="746">
        <f t="shared" si="1729"/>
        <v>0</v>
      </c>
      <c r="CY220" s="747"/>
      <c r="CZ220" s="741"/>
      <c r="DA220" s="746">
        <f t="shared" si="1730"/>
        <v>0</v>
      </c>
      <c r="DB220" s="746">
        <f t="shared" si="1731"/>
        <v>0</v>
      </c>
      <c r="DC220" s="746">
        <f t="shared" si="1732"/>
        <v>0</v>
      </c>
      <c r="DD220" s="750"/>
      <c r="DE220" s="1044"/>
      <c r="DF220" s="735" t="s">
        <v>865</v>
      </c>
      <c r="DG220" s="737">
        <f t="shared" si="1733"/>
        <v>0</v>
      </c>
      <c r="DH220" s="737">
        <f t="shared" si="1734"/>
        <v>7388</v>
      </c>
      <c r="DI220" s="738">
        <f t="shared" si="1735"/>
        <v>7501</v>
      </c>
      <c r="DJ220" s="817">
        <f t="shared" si="1736"/>
        <v>0</v>
      </c>
      <c r="DK220" s="740">
        <f t="shared" si="1737"/>
        <v>0</v>
      </c>
      <c r="DL220" s="741">
        <f t="shared" si="1738"/>
        <v>0</v>
      </c>
      <c r="DM220" s="740">
        <f t="shared" si="1739"/>
        <v>0</v>
      </c>
      <c r="DN220" s="741">
        <f t="shared" si="1740"/>
        <v>0</v>
      </c>
      <c r="DO220" s="740">
        <f t="shared" si="1741"/>
        <v>0</v>
      </c>
      <c r="DP220" s="741"/>
      <c r="DQ220" s="740">
        <f t="shared" si="1742"/>
        <v>0</v>
      </c>
      <c r="DR220" s="741">
        <f t="shared" si="1743"/>
        <v>0</v>
      </c>
      <c r="DS220" s="740">
        <f t="shared" si="1744"/>
        <v>0</v>
      </c>
      <c r="DT220" s="741">
        <f t="shared" si="1745"/>
        <v>0</v>
      </c>
      <c r="DU220" s="740">
        <f t="shared" si="1746"/>
        <v>0</v>
      </c>
      <c r="DV220" s="741">
        <f t="shared" si="1747"/>
        <v>0</v>
      </c>
      <c r="DW220" s="740">
        <f t="shared" si="1748"/>
        <v>0</v>
      </c>
      <c r="DX220" s="741">
        <f t="shared" si="1749"/>
        <v>0</v>
      </c>
      <c r="DY220" s="740">
        <f t="shared" si="1750"/>
        <v>0</v>
      </c>
      <c r="DZ220" s="741">
        <f t="shared" si="1751"/>
        <v>0</v>
      </c>
      <c r="EA220" s="740">
        <f t="shared" si="1752"/>
        <v>0</v>
      </c>
      <c r="EB220" s="741">
        <f t="shared" si="1753"/>
        <v>0</v>
      </c>
      <c r="EC220" s="740">
        <f t="shared" si="1754"/>
        <v>0</v>
      </c>
      <c r="ED220" s="741">
        <f t="shared" si="1755"/>
        <v>0</v>
      </c>
      <c r="EE220" s="743">
        <f t="shared" si="1756"/>
        <v>0</v>
      </c>
      <c r="EF220" s="744">
        <f t="shared" si="1757"/>
        <v>0</v>
      </c>
      <c r="EG220" s="745">
        <v>12</v>
      </c>
      <c r="EH220" s="746">
        <f t="shared" si="1758"/>
        <v>0</v>
      </c>
      <c r="EI220" s="747"/>
      <c r="EJ220" s="741"/>
      <c r="EK220" s="746">
        <f t="shared" si="1759"/>
        <v>0</v>
      </c>
      <c r="EL220" s="746">
        <f t="shared" si="1760"/>
        <v>0</v>
      </c>
      <c r="EM220" s="746">
        <f t="shared" si="1761"/>
        <v>0</v>
      </c>
      <c r="EO220" s="1044"/>
      <c r="EP220" s="735" t="s">
        <v>865</v>
      </c>
      <c r="EQ220" s="737">
        <f t="shared" si="1762"/>
        <v>0</v>
      </c>
      <c r="ER220" s="737">
        <f t="shared" si="1763"/>
        <v>7388</v>
      </c>
      <c r="ES220" s="738">
        <f t="shared" si="1764"/>
        <v>7501</v>
      </c>
      <c r="ET220" s="817">
        <f t="shared" si="1765"/>
        <v>0</v>
      </c>
      <c r="EU220" s="740">
        <f t="shared" si="1766"/>
        <v>0</v>
      </c>
      <c r="EV220" s="741">
        <f t="shared" si="1767"/>
        <v>0</v>
      </c>
      <c r="EW220" s="740">
        <f t="shared" si="1768"/>
        <v>0</v>
      </c>
      <c r="EX220" s="741">
        <f t="shared" si="1769"/>
        <v>0</v>
      </c>
      <c r="EY220" s="740">
        <f t="shared" si="1770"/>
        <v>0</v>
      </c>
      <c r="EZ220" s="741"/>
      <c r="FA220" s="740">
        <f t="shared" si="1771"/>
        <v>0</v>
      </c>
      <c r="FB220" s="741">
        <f t="shared" si="1772"/>
        <v>0</v>
      </c>
      <c r="FC220" s="740">
        <f t="shared" si="1773"/>
        <v>0</v>
      </c>
      <c r="FD220" s="741">
        <f t="shared" si="1774"/>
        <v>0</v>
      </c>
      <c r="FE220" s="740">
        <f t="shared" si="1775"/>
        <v>0</v>
      </c>
      <c r="FF220" s="741">
        <f t="shared" si="1776"/>
        <v>0</v>
      </c>
      <c r="FG220" s="740">
        <f t="shared" si="1777"/>
        <v>0</v>
      </c>
      <c r="FH220" s="741">
        <f t="shared" si="1778"/>
        <v>0</v>
      </c>
      <c r="FI220" s="740">
        <f t="shared" si="1779"/>
        <v>0</v>
      </c>
      <c r="FJ220" s="741">
        <f t="shared" si="1780"/>
        <v>0</v>
      </c>
      <c r="FK220" s="740">
        <f t="shared" si="1781"/>
        <v>0</v>
      </c>
      <c r="FL220" s="741">
        <f t="shared" si="1782"/>
        <v>0</v>
      </c>
      <c r="FM220" s="740">
        <f t="shared" si="1783"/>
        <v>0</v>
      </c>
      <c r="FN220" s="741">
        <f t="shared" si="1784"/>
        <v>0</v>
      </c>
      <c r="FO220" s="743">
        <f t="shared" si="1785"/>
        <v>0</v>
      </c>
      <c r="FP220" s="744">
        <f t="shared" si="1786"/>
        <v>0</v>
      </c>
      <c r="FQ220" s="745">
        <v>12</v>
      </c>
      <c r="FR220" s="746">
        <f t="shared" si="1787"/>
        <v>0</v>
      </c>
      <c r="FS220" s="747"/>
      <c r="FT220" s="741"/>
      <c r="FU220" s="746">
        <f t="shared" si="1788"/>
        <v>0</v>
      </c>
      <c r="FV220" s="746">
        <f t="shared" si="1789"/>
        <v>0</v>
      </c>
      <c r="FW220" s="746">
        <f t="shared" si="1790"/>
        <v>0</v>
      </c>
      <c r="FY220" s="1044"/>
      <c r="FZ220" s="735" t="s">
        <v>865</v>
      </c>
      <c r="GA220" s="737">
        <f t="shared" si="1791"/>
        <v>2</v>
      </c>
      <c r="GB220" s="737">
        <f t="shared" si="1792"/>
        <v>7388</v>
      </c>
      <c r="GC220" s="738">
        <f t="shared" si="1793"/>
        <v>7501</v>
      </c>
      <c r="GD220" s="743">
        <f t="shared" si="1794"/>
        <v>15002</v>
      </c>
      <c r="GE220" s="743"/>
      <c r="GF220" s="737">
        <f t="shared" si="1795"/>
        <v>0</v>
      </c>
      <c r="GG220" s="743"/>
      <c r="GH220" s="737">
        <f t="shared" si="1796"/>
        <v>0</v>
      </c>
      <c r="GI220" s="743"/>
      <c r="GJ220" s="737">
        <f t="shared" si="1797"/>
        <v>0</v>
      </c>
      <c r="GK220" s="743"/>
      <c r="GL220" s="737">
        <f t="shared" si="1798"/>
        <v>750.1</v>
      </c>
      <c r="GM220" s="743"/>
      <c r="GN220" s="737">
        <f t="shared" si="1799"/>
        <v>0</v>
      </c>
      <c r="GO220" s="743"/>
      <c r="GP220" s="737">
        <f t="shared" si="1800"/>
        <v>29703.96</v>
      </c>
      <c r="GQ220" s="743"/>
      <c r="GR220" s="737">
        <f t="shared" si="1801"/>
        <v>4500.6000000000004</v>
      </c>
      <c r="GS220" s="743"/>
      <c r="GT220" s="737">
        <f t="shared" si="1802"/>
        <v>0</v>
      </c>
      <c r="GU220" s="743"/>
      <c r="GV220" s="737">
        <f t="shared" si="1803"/>
        <v>0</v>
      </c>
      <c r="GW220" s="743"/>
      <c r="GX220" s="737">
        <f t="shared" si="1804"/>
        <v>0</v>
      </c>
      <c r="GY220" s="743">
        <f t="shared" si="1804"/>
        <v>0</v>
      </c>
      <c r="GZ220" s="744">
        <f t="shared" si="1805"/>
        <v>49956.66</v>
      </c>
      <c r="HA220" s="745">
        <v>12</v>
      </c>
      <c r="HB220" s="746">
        <f t="shared" si="1806"/>
        <v>599479.92000000004</v>
      </c>
      <c r="HC220" s="737">
        <f t="shared" si="1807"/>
        <v>0</v>
      </c>
      <c r="HD220" s="737">
        <f t="shared" si="1807"/>
        <v>0</v>
      </c>
      <c r="HE220" s="746">
        <f t="shared" si="1808"/>
        <v>599479.92000000004</v>
      </c>
      <c r="HF220" s="746">
        <f t="shared" si="1809"/>
        <v>181042.94</v>
      </c>
      <c r="HG220" s="746">
        <f t="shared" si="1810"/>
        <v>780522.86</v>
      </c>
    </row>
    <row r="221" spans="1:215" x14ac:dyDescent="0.25">
      <c r="A221" s="1044"/>
      <c r="B221" s="755" t="s">
        <v>42</v>
      </c>
      <c r="C221" s="737">
        <f t="shared" si="1647"/>
        <v>0</v>
      </c>
      <c r="D221" s="737">
        <f t="shared" si="1648"/>
        <v>6707</v>
      </c>
      <c r="E221" s="738">
        <f t="shared" si="1649"/>
        <v>6810</v>
      </c>
      <c r="F221" s="817">
        <f t="shared" si="1650"/>
        <v>0</v>
      </c>
      <c r="G221" s="740">
        <f t="shared" ref="G221:I227" si="1811">ROUND(G49,1)</f>
        <v>0</v>
      </c>
      <c r="H221" s="741">
        <f t="shared" si="1652"/>
        <v>0</v>
      </c>
      <c r="I221" s="740">
        <f t="shared" si="1811"/>
        <v>0</v>
      </c>
      <c r="J221" s="741">
        <f t="shared" si="1653"/>
        <v>0</v>
      </c>
      <c r="K221" s="740">
        <f t="shared" si="1654"/>
        <v>0</v>
      </c>
      <c r="L221" s="741"/>
      <c r="M221" s="740">
        <f t="shared" si="1655"/>
        <v>0</v>
      </c>
      <c r="N221" s="741">
        <f t="shared" si="1656"/>
        <v>0</v>
      </c>
      <c r="O221" s="740">
        <f t="shared" si="1657"/>
        <v>0</v>
      </c>
      <c r="P221" s="741">
        <f t="shared" si="1658"/>
        <v>0</v>
      </c>
      <c r="Q221" s="740">
        <f t="shared" si="1659"/>
        <v>0</v>
      </c>
      <c r="R221" s="741">
        <f t="shared" si="1660"/>
        <v>0</v>
      </c>
      <c r="S221" s="740">
        <f t="shared" si="1661"/>
        <v>0</v>
      </c>
      <c r="T221" s="741">
        <f t="shared" si="1662"/>
        <v>0</v>
      </c>
      <c r="U221" s="740">
        <f t="shared" si="1663"/>
        <v>0</v>
      </c>
      <c r="V221" s="741">
        <f t="shared" si="1664"/>
        <v>0</v>
      </c>
      <c r="W221" s="740">
        <f t="shared" si="1665"/>
        <v>0</v>
      </c>
      <c r="X221" s="741">
        <f t="shared" si="1666"/>
        <v>0</v>
      </c>
      <c r="Y221" s="740">
        <f t="shared" si="1667"/>
        <v>0</v>
      </c>
      <c r="Z221" s="741">
        <f t="shared" si="1668"/>
        <v>0</v>
      </c>
      <c r="AA221" s="743">
        <f t="shared" si="1669"/>
        <v>0</v>
      </c>
      <c r="AB221" s="744">
        <f t="shared" si="1670"/>
        <v>0</v>
      </c>
      <c r="AC221" s="745">
        <v>12</v>
      </c>
      <c r="AD221" s="746">
        <f t="shared" si="1671"/>
        <v>0</v>
      </c>
      <c r="AE221" s="747"/>
      <c r="AF221" s="741"/>
      <c r="AG221" s="746">
        <f t="shared" si="1672"/>
        <v>0</v>
      </c>
      <c r="AH221" s="746">
        <f t="shared" si="1673"/>
        <v>0</v>
      </c>
      <c r="AI221" s="746">
        <f t="shared" si="1674"/>
        <v>0</v>
      </c>
      <c r="AK221" s="1044"/>
      <c r="AL221" s="755" t="s">
        <v>42</v>
      </c>
      <c r="AM221" s="737">
        <f t="shared" si="1675"/>
        <v>0.5</v>
      </c>
      <c r="AN221" s="737">
        <f t="shared" si="1676"/>
        <v>6707</v>
      </c>
      <c r="AO221" s="738">
        <f t="shared" si="1677"/>
        <v>6810</v>
      </c>
      <c r="AP221" s="817">
        <f t="shared" si="1678"/>
        <v>3405</v>
      </c>
      <c r="AQ221" s="740">
        <f t="shared" si="1679"/>
        <v>0</v>
      </c>
      <c r="AR221" s="741">
        <f t="shared" si="1680"/>
        <v>0</v>
      </c>
      <c r="AS221" s="740">
        <f t="shared" si="1681"/>
        <v>0</v>
      </c>
      <c r="AT221" s="741">
        <f t="shared" si="1682"/>
        <v>0</v>
      </c>
      <c r="AU221" s="740">
        <f t="shared" si="1683"/>
        <v>0</v>
      </c>
      <c r="AV221" s="741"/>
      <c r="AW221" s="740">
        <f t="shared" si="1684"/>
        <v>0</v>
      </c>
      <c r="AX221" s="741">
        <f t="shared" si="1685"/>
        <v>0</v>
      </c>
      <c r="AY221" s="740">
        <f t="shared" si="1686"/>
        <v>0</v>
      </c>
      <c r="AZ221" s="741">
        <f t="shared" si="1687"/>
        <v>0</v>
      </c>
      <c r="BA221" s="740">
        <f t="shared" si="1688"/>
        <v>0</v>
      </c>
      <c r="BB221" s="741">
        <f t="shared" si="1689"/>
        <v>0</v>
      </c>
      <c r="BC221" s="740">
        <f t="shared" si="1690"/>
        <v>15</v>
      </c>
      <c r="BD221" s="741">
        <f t="shared" si="1691"/>
        <v>510.75</v>
      </c>
      <c r="BE221" s="740">
        <f t="shared" si="1692"/>
        <v>0</v>
      </c>
      <c r="BF221" s="741">
        <f t="shared" si="1693"/>
        <v>0</v>
      </c>
      <c r="BG221" s="740">
        <f t="shared" si="1694"/>
        <v>0</v>
      </c>
      <c r="BH221" s="741">
        <f t="shared" si="1695"/>
        <v>0</v>
      </c>
      <c r="BI221" s="740">
        <f t="shared" si="1696"/>
        <v>0</v>
      </c>
      <c r="BJ221" s="741">
        <f t="shared" si="1697"/>
        <v>0</v>
      </c>
      <c r="BK221" s="743">
        <f t="shared" si="1698"/>
        <v>4190.25</v>
      </c>
      <c r="BL221" s="744">
        <f t="shared" si="1699"/>
        <v>8106</v>
      </c>
      <c r="BM221" s="745">
        <v>12</v>
      </c>
      <c r="BN221" s="746">
        <f t="shared" si="1700"/>
        <v>97272</v>
      </c>
      <c r="BO221" s="747"/>
      <c r="BP221" s="741"/>
      <c r="BQ221" s="746">
        <f t="shared" si="1701"/>
        <v>97272</v>
      </c>
      <c r="BR221" s="746">
        <f t="shared" si="1702"/>
        <v>29376.14</v>
      </c>
      <c r="BS221" s="746">
        <f t="shared" si="1703"/>
        <v>126648.14</v>
      </c>
      <c r="BU221" s="1044"/>
      <c r="BV221" s="755" t="s">
        <v>42</v>
      </c>
      <c r="BW221" s="737">
        <f t="shared" si="1704"/>
        <v>0</v>
      </c>
      <c r="BX221" s="737">
        <f t="shared" si="1705"/>
        <v>6707</v>
      </c>
      <c r="BY221" s="738">
        <f t="shared" si="1706"/>
        <v>6810</v>
      </c>
      <c r="BZ221" s="817">
        <f t="shared" si="1707"/>
        <v>0</v>
      </c>
      <c r="CA221" s="740">
        <f t="shared" si="1708"/>
        <v>0</v>
      </c>
      <c r="CB221" s="741">
        <f t="shared" si="1709"/>
        <v>0</v>
      </c>
      <c r="CC221" s="740">
        <f t="shared" si="1710"/>
        <v>0</v>
      </c>
      <c r="CD221" s="741">
        <f t="shared" si="1711"/>
        <v>0</v>
      </c>
      <c r="CE221" s="740">
        <f t="shared" si="1712"/>
        <v>0</v>
      </c>
      <c r="CF221" s="741"/>
      <c r="CG221" s="740">
        <f t="shared" si="1713"/>
        <v>0</v>
      </c>
      <c r="CH221" s="741">
        <f t="shared" si="1714"/>
        <v>0</v>
      </c>
      <c r="CI221" s="740">
        <f t="shared" si="1715"/>
        <v>0</v>
      </c>
      <c r="CJ221" s="741">
        <f t="shared" si="1716"/>
        <v>0</v>
      </c>
      <c r="CK221" s="740">
        <f t="shared" si="1717"/>
        <v>0</v>
      </c>
      <c r="CL221" s="741">
        <f t="shared" si="1718"/>
        <v>0</v>
      </c>
      <c r="CM221" s="740">
        <f t="shared" si="1719"/>
        <v>0</v>
      </c>
      <c r="CN221" s="741">
        <f t="shared" si="1720"/>
        <v>0</v>
      </c>
      <c r="CO221" s="740">
        <f t="shared" si="1721"/>
        <v>0</v>
      </c>
      <c r="CP221" s="741">
        <f t="shared" si="1722"/>
        <v>0</v>
      </c>
      <c r="CQ221" s="740">
        <f t="shared" si="1723"/>
        <v>0</v>
      </c>
      <c r="CR221" s="741">
        <f t="shared" si="1724"/>
        <v>0</v>
      </c>
      <c r="CS221" s="740">
        <f t="shared" si="1725"/>
        <v>0</v>
      </c>
      <c r="CT221" s="741">
        <f t="shared" si="1726"/>
        <v>0</v>
      </c>
      <c r="CU221" s="743">
        <f t="shared" si="1727"/>
        <v>0</v>
      </c>
      <c r="CV221" s="744">
        <f t="shared" si="1728"/>
        <v>0</v>
      </c>
      <c r="CW221" s="745">
        <v>12</v>
      </c>
      <c r="CX221" s="746">
        <f t="shared" si="1729"/>
        <v>0</v>
      </c>
      <c r="CY221" s="747"/>
      <c r="CZ221" s="741"/>
      <c r="DA221" s="746">
        <f t="shared" si="1730"/>
        <v>0</v>
      </c>
      <c r="DB221" s="746">
        <f t="shared" si="1731"/>
        <v>0</v>
      </c>
      <c r="DC221" s="746">
        <f t="shared" si="1732"/>
        <v>0</v>
      </c>
      <c r="DD221" s="750"/>
      <c r="DE221" s="1044"/>
      <c r="DF221" s="755" t="s">
        <v>42</v>
      </c>
      <c r="DG221" s="737">
        <f t="shared" si="1733"/>
        <v>0</v>
      </c>
      <c r="DH221" s="737">
        <f t="shared" si="1734"/>
        <v>6707</v>
      </c>
      <c r="DI221" s="738">
        <f t="shared" si="1735"/>
        <v>6810</v>
      </c>
      <c r="DJ221" s="817">
        <f t="shared" si="1736"/>
        <v>0</v>
      </c>
      <c r="DK221" s="740">
        <f t="shared" si="1737"/>
        <v>0</v>
      </c>
      <c r="DL221" s="741">
        <f t="shared" si="1738"/>
        <v>0</v>
      </c>
      <c r="DM221" s="740">
        <f t="shared" si="1739"/>
        <v>0</v>
      </c>
      <c r="DN221" s="741">
        <f t="shared" si="1740"/>
        <v>0</v>
      </c>
      <c r="DO221" s="740">
        <f t="shared" si="1741"/>
        <v>0</v>
      </c>
      <c r="DP221" s="741"/>
      <c r="DQ221" s="740">
        <f t="shared" si="1742"/>
        <v>0</v>
      </c>
      <c r="DR221" s="741">
        <f t="shared" si="1743"/>
        <v>0</v>
      </c>
      <c r="DS221" s="740">
        <f t="shared" si="1744"/>
        <v>0</v>
      </c>
      <c r="DT221" s="741">
        <f t="shared" si="1745"/>
        <v>0</v>
      </c>
      <c r="DU221" s="740">
        <f t="shared" si="1746"/>
        <v>0</v>
      </c>
      <c r="DV221" s="741">
        <f t="shared" si="1747"/>
        <v>0</v>
      </c>
      <c r="DW221" s="740">
        <f t="shared" si="1748"/>
        <v>0</v>
      </c>
      <c r="DX221" s="741">
        <f t="shared" si="1749"/>
        <v>0</v>
      </c>
      <c r="DY221" s="740">
        <f t="shared" si="1750"/>
        <v>0</v>
      </c>
      <c r="DZ221" s="741">
        <f t="shared" si="1751"/>
        <v>0</v>
      </c>
      <c r="EA221" s="740">
        <f t="shared" si="1752"/>
        <v>0</v>
      </c>
      <c r="EB221" s="741">
        <f t="shared" si="1753"/>
        <v>0</v>
      </c>
      <c r="EC221" s="740">
        <f t="shared" si="1754"/>
        <v>0</v>
      </c>
      <c r="ED221" s="741">
        <f t="shared" si="1755"/>
        <v>0</v>
      </c>
      <c r="EE221" s="743">
        <f t="shared" si="1756"/>
        <v>0</v>
      </c>
      <c r="EF221" s="744">
        <f t="shared" si="1757"/>
        <v>0</v>
      </c>
      <c r="EG221" s="745">
        <v>12</v>
      </c>
      <c r="EH221" s="746">
        <f t="shared" si="1758"/>
        <v>0</v>
      </c>
      <c r="EI221" s="747"/>
      <c r="EJ221" s="741"/>
      <c r="EK221" s="746">
        <f t="shared" si="1759"/>
        <v>0</v>
      </c>
      <c r="EL221" s="746">
        <f t="shared" si="1760"/>
        <v>0</v>
      </c>
      <c r="EM221" s="746">
        <f t="shared" si="1761"/>
        <v>0</v>
      </c>
      <c r="EO221" s="1044"/>
      <c r="EP221" s="755" t="s">
        <v>42</v>
      </c>
      <c r="EQ221" s="737">
        <f t="shared" si="1762"/>
        <v>0</v>
      </c>
      <c r="ER221" s="737">
        <f t="shared" si="1763"/>
        <v>6707</v>
      </c>
      <c r="ES221" s="738">
        <f t="shared" si="1764"/>
        <v>6810</v>
      </c>
      <c r="ET221" s="817">
        <f t="shared" si="1765"/>
        <v>0</v>
      </c>
      <c r="EU221" s="740">
        <f t="shared" si="1766"/>
        <v>0</v>
      </c>
      <c r="EV221" s="741">
        <f t="shared" si="1767"/>
        <v>0</v>
      </c>
      <c r="EW221" s="740">
        <f t="shared" si="1768"/>
        <v>0</v>
      </c>
      <c r="EX221" s="741">
        <f t="shared" si="1769"/>
        <v>0</v>
      </c>
      <c r="EY221" s="740">
        <f t="shared" si="1770"/>
        <v>0</v>
      </c>
      <c r="EZ221" s="741"/>
      <c r="FA221" s="740">
        <f t="shared" si="1771"/>
        <v>0</v>
      </c>
      <c r="FB221" s="741">
        <f t="shared" si="1772"/>
        <v>0</v>
      </c>
      <c r="FC221" s="740">
        <f t="shared" si="1773"/>
        <v>0</v>
      </c>
      <c r="FD221" s="741">
        <f t="shared" si="1774"/>
        <v>0</v>
      </c>
      <c r="FE221" s="740">
        <f t="shared" si="1775"/>
        <v>0</v>
      </c>
      <c r="FF221" s="741">
        <f t="shared" si="1776"/>
        <v>0</v>
      </c>
      <c r="FG221" s="740">
        <f t="shared" si="1777"/>
        <v>0</v>
      </c>
      <c r="FH221" s="741">
        <f t="shared" si="1778"/>
        <v>0</v>
      </c>
      <c r="FI221" s="740">
        <f t="shared" si="1779"/>
        <v>0</v>
      </c>
      <c r="FJ221" s="741">
        <f t="shared" si="1780"/>
        <v>0</v>
      </c>
      <c r="FK221" s="740">
        <f t="shared" si="1781"/>
        <v>0</v>
      </c>
      <c r="FL221" s="741">
        <f t="shared" si="1782"/>
        <v>0</v>
      </c>
      <c r="FM221" s="740">
        <f t="shared" si="1783"/>
        <v>0</v>
      </c>
      <c r="FN221" s="741">
        <f t="shared" si="1784"/>
        <v>0</v>
      </c>
      <c r="FO221" s="743">
        <f t="shared" si="1785"/>
        <v>0</v>
      </c>
      <c r="FP221" s="744">
        <f t="shared" si="1786"/>
        <v>0</v>
      </c>
      <c r="FQ221" s="745">
        <v>12</v>
      </c>
      <c r="FR221" s="746">
        <f t="shared" si="1787"/>
        <v>0</v>
      </c>
      <c r="FS221" s="747"/>
      <c r="FT221" s="741"/>
      <c r="FU221" s="746">
        <f t="shared" si="1788"/>
        <v>0</v>
      </c>
      <c r="FV221" s="746">
        <f t="shared" si="1789"/>
        <v>0</v>
      </c>
      <c r="FW221" s="746">
        <f t="shared" si="1790"/>
        <v>0</v>
      </c>
      <c r="FY221" s="1044"/>
      <c r="FZ221" s="755" t="s">
        <v>42</v>
      </c>
      <c r="GA221" s="737">
        <f t="shared" si="1791"/>
        <v>0.5</v>
      </c>
      <c r="GB221" s="737">
        <f t="shared" si="1792"/>
        <v>6707</v>
      </c>
      <c r="GC221" s="738">
        <f t="shared" si="1793"/>
        <v>6810</v>
      </c>
      <c r="GD221" s="743">
        <f t="shared" si="1794"/>
        <v>3405</v>
      </c>
      <c r="GE221" s="743"/>
      <c r="GF221" s="737">
        <f t="shared" si="1795"/>
        <v>0</v>
      </c>
      <c r="GG221" s="743"/>
      <c r="GH221" s="737">
        <f t="shared" si="1796"/>
        <v>0</v>
      </c>
      <c r="GI221" s="743"/>
      <c r="GJ221" s="737">
        <f t="shared" si="1797"/>
        <v>0</v>
      </c>
      <c r="GK221" s="743"/>
      <c r="GL221" s="737">
        <f t="shared" si="1798"/>
        <v>0</v>
      </c>
      <c r="GM221" s="743"/>
      <c r="GN221" s="737">
        <f t="shared" si="1799"/>
        <v>0</v>
      </c>
      <c r="GO221" s="743"/>
      <c r="GP221" s="737">
        <f t="shared" si="1800"/>
        <v>0</v>
      </c>
      <c r="GQ221" s="743"/>
      <c r="GR221" s="737">
        <f t="shared" si="1801"/>
        <v>510.75</v>
      </c>
      <c r="GS221" s="743"/>
      <c r="GT221" s="737">
        <f t="shared" si="1802"/>
        <v>0</v>
      </c>
      <c r="GU221" s="743"/>
      <c r="GV221" s="737">
        <f t="shared" si="1803"/>
        <v>0</v>
      </c>
      <c r="GW221" s="743"/>
      <c r="GX221" s="737">
        <f t="shared" si="1804"/>
        <v>0</v>
      </c>
      <c r="GY221" s="743">
        <f t="shared" si="1804"/>
        <v>4190.25</v>
      </c>
      <c r="GZ221" s="744">
        <f t="shared" si="1805"/>
        <v>8106</v>
      </c>
      <c r="HA221" s="745">
        <v>12</v>
      </c>
      <c r="HB221" s="746">
        <f t="shared" si="1806"/>
        <v>97272</v>
      </c>
      <c r="HC221" s="737">
        <f t="shared" si="1807"/>
        <v>0</v>
      </c>
      <c r="HD221" s="737">
        <f t="shared" si="1807"/>
        <v>0</v>
      </c>
      <c r="HE221" s="746">
        <f t="shared" si="1808"/>
        <v>97272</v>
      </c>
      <c r="HF221" s="746">
        <f t="shared" si="1809"/>
        <v>29376.14</v>
      </c>
      <c r="HG221" s="746">
        <f t="shared" si="1810"/>
        <v>126648.14</v>
      </c>
    </row>
    <row r="222" spans="1:215" x14ac:dyDescent="0.25">
      <c r="A222" s="1044"/>
      <c r="B222" s="755" t="s">
        <v>40</v>
      </c>
      <c r="C222" s="737">
        <f t="shared" si="1647"/>
        <v>0</v>
      </c>
      <c r="D222" s="737">
        <f t="shared" si="1648"/>
        <v>6707</v>
      </c>
      <c r="E222" s="738">
        <f t="shared" si="1649"/>
        <v>6810</v>
      </c>
      <c r="F222" s="817">
        <f t="shared" si="1650"/>
        <v>0</v>
      </c>
      <c r="G222" s="740">
        <f t="shared" si="1811"/>
        <v>0</v>
      </c>
      <c r="H222" s="741">
        <f t="shared" si="1652"/>
        <v>0</v>
      </c>
      <c r="I222" s="740">
        <f t="shared" si="1811"/>
        <v>0</v>
      </c>
      <c r="J222" s="741">
        <f t="shared" si="1653"/>
        <v>0</v>
      </c>
      <c r="K222" s="740">
        <f t="shared" si="1654"/>
        <v>0</v>
      </c>
      <c r="L222" s="741"/>
      <c r="M222" s="740">
        <f t="shared" si="1655"/>
        <v>0</v>
      </c>
      <c r="N222" s="741">
        <f t="shared" si="1656"/>
        <v>0</v>
      </c>
      <c r="O222" s="740">
        <f t="shared" si="1657"/>
        <v>0</v>
      </c>
      <c r="P222" s="741">
        <f t="shared" si="1658"/>
        <v>0</v>
      </c>
      <c r="Q222" s="740">
        <f t="shared" si="1659"/>
        <v>0</v>
      </c>
      <c r="R222" s="741">
        <f t="shared" si="1660"/>
        <v>0</v>
      </c>
      <c r="S222" s="740">
        <f t="shared" si="1661"/>
        <v>0</v>
      </c>
      <c r="T222" s="741">
        <f t="shared" si="1662"/>
        <v>0</v>
      </c>
      <c r="U222" s="740">
        <f t="shared" si="1663"/>
        <v>0</v>
      </c>
      <c r="V222" s="741">
        <f t="shared" si="1664"/>
        <v>0</v>
      </c>
      <c r="W222" s="740">
        <f t="shared" si="1665"/>
        <v>0</v>
      </c>
      <c r="X222" s="741">
        <f t="shared" si="1666"/>
        <v>0</v>
      </c>
      <c r="Y222" s="740">
        <f t="shared" si="1667"/>
        <v>0</v>
      </c>
      <c r="Z222" s="741">
        <f t="shared" si="1668"/>
        <v>0</v>
      </c>
      <c r="AA222" s="743">
        <f t="shared" si="1669"/>
        <v>0</v>
      </c>
      <c r="AB222" s="744">
        <f t="shared" si="1670"/>
        <v>0</v>
      </c>
      <c r="AC222" s="745">
        <v>12</v>
      </c>
      <c r="AD222" s="746">
        <f t="shared" si="1671"/>
        <v>0</v>
      </c>
      <c r="AE222" s="747"/>
      <c r="AF222" s="741"/>
      <c r="AG222" s="746">
        <f t="shared" si="1672"/>
        <v>0</v>
      </c>
      <c r="AH222" s="746">
        <f t="shared" si="1673"/>
        <v>0</v>
      </c>
      <c r="AI222" s="746">
        <f t="shared" si="1674"/>
        <v>0</v>
      </c>
      <c r="AK222" s="1044"/>
      <c r="AL222" s="755" t="s">
        <v>40</v>
      </c>
      <c r="AM222" s="737">
        <f t="shared" si="1675"/>
        <v>1</v>
      </c>
      <c r="AN222" s="737">
        <f t="shared" si="1676"/>
        <v>6707</v>
      </c>
      <c r="AO222" s="738">
        <f t="shared" si="1677"/>
        <v>6810</v>
      </c>
      <c r="AP222" s="817">
        <f t="shared" si="1678"/>
        <v>6810</v>
      </c>
      <c r="AQ222" s="740">
        <f t="shared" si="1679"/>
        <v>0</v>
      </c>
      <c r="AR222" s="741">
        <f t="shared" si="1680"/>
        <v>0</v>
      </c>
      <c r="AS222" s="740">
        <f t="shared" si="1681"/>
        <v>4</v>
      </c>
      <c r="AT222" s="741">
        <f t="shared" si="1682"/>
        <v>272.39999999999998</v>
      </c>
      <c r="AU222" s="740">
        <f t="shared" si="1683"/>
        <v>0</v>
      </c>
      <c r="AV222" s="741"/>
      <c r="AW222" s="740">
        <f t="shared" si="1684"/>
        <v>0</v>
      </c>
      <c r="AX222" s="741">
        <f t="shared" si="1685"/>
        <v>0</v>
      </c>
      <c r="AY222" s="740">
        <f t="shared" si="1686"/>
        <v>0</v>
      </c>
      <c r="AZ222" s="741">
        <f t="shared" si="1687"/>
        <v>0</v>
      </c>
      <c r="BA222" s="740">
        <f t="shared" si="1688"/>
        <v>140</v>
      </c>
      <c r="BB222" s="741">
        <f t="shared" si="1689"/>
        <v>9534</v>
      </c>
      <c r="BC222" s="740">
        <f t="shared" si="1690"/>
        <v>30</v>
      </c>
      <c r="BD222" s="741">
        <f t="shared" si="1691"/>
        <v>2043</v>
      </c>
      <c r="BE222" s="740">
        <f t="shared" si="1692"/>
        <v>0</v>
      </c>
      <c r="BF222" s="741">
        <f t="shared" si="1693"/>
        <v>0</v>
      </c>
      <c r="BG222" s="740">
        <f t="shared" si="1694"/>
        <v>0</v>
      </c>
      <c r="BH222" s="741">
        <f t="shared" si="1695"/>
        <v>0</v>
      </c>
      <c r="BI222" s="740">
        <f t="shared" si="1696"/>
        <v>0</v>
      </c>
      <c r="BJ222" s="741">
        <f t="shared" si="1697"/>
        <v>0</v>
      </c>
      <c r="BK222" s="743">
        <f t="shared" si="1698"/>
        <v>0</v>
      </c>
      <c r="BL222" s="744">
        <f t="shared" si="1699"/>
        <v>18659.400000000001</v>
      </c>
      <c r="BM222" s="745">
        <v>12</v>
      </c>
      <c r="BN222" s="746">
        <f t="shared" si="1700"/>
        <v>223912.8</v>
      </c>
      <c r="BO222" s="747"/>
      <c r="BP222" s="741"/>
      <c r="BQ222" s="746">
        <f t="shared" si="1701"/>
        <v>223912.8</v>
      </c>
      <c r="BR222" s="746">
        <f t="shared" si="1702"/>
        <v>67621.67</v>
      </c>
      <c r="BS222" s="746">
        <f t="shared" si="1703"/>
        <v>291534.46999999997</v>
      </c>
      <c r="BU222" s="1044"/>
      <c r="BV222" s="755" t="s">
        <v>40</v>
      </c>
      <c r="BW222" s="737">
        <f t="shared" si="1704"/>
        <v>0</v>
      </c>
      <c r="BX222" s="737">
        <f t="shared" si="1705"/>
        <v>6707</v>
      </c>
      <c r="BY222" s="738">
        <f t="shared" si="1706"/>
        <v>6810</v>
      </c>
      <c r="BZ222" s="817">
        <f t="shared" si="1707"/>
        <v>0</v>
      </c>
      <c r="CA222" s="740">
        <f t="shared" si="1708"/>
        <v>0</v>
      </c>
      <c r="CB222" s="741">
        <f t="shared" si="1709"/>
        <v>0</v>
      </c>
      <c r="CC222" s="740">
        <f t="shared" si="1710"/>
        <v>0</v>
      </c>
      <c r="CD222" s="741">
        <f t="shared" si="1711"/>
        <v>0</v>
      </c>
      <c r="CE222" s="740">
        <f t="shared" si="1712"/>
        <v>0</v>
      </c>
      <c r="CF222" s="741"/>
      <c r="CG222" s="740">
        <f t="shared" si="1713"/>
        <v>0</v>
      </c>
      <c r="CH222" s="741">
        <f t="shared" si="1714"/>
        <v>0</v>
      </c>
      <c r="CI222" s="740">
        <f t="shared" si="1715"/>
        <v>0</v>
      </c>
      <c r="CJ222" s="741">
        <f t="shared" si="1716"/>
        <v>0</v>
      </c>
      <c r="CK222" s="740">
        <f t="shared" si="1717"/>
        <v>0</v>
      </c>
      <c r="CL222" s="741">
        <f t="shared" si="1718"/>
        <v>0</v>
      </c>
      <c r="CM222" s="740">
        <f t="shared" si="1719"/>
        <v>0</v>
      </c>
      <c r="CN222" s="741">
        <f t="shared" si="1720"/>
        <v>0</v>
      </c>
      <c r="CO222" s="740">
        <f t="shared" si="1721"/>
        <v>0</v>
      </c>
      <c r="CP222" s="741">
        <f t="shared" si="1722"/>
        <v>0</v>
      </c>
      <c r="CQ222" s="740">
        <f t="shared" si="1723"/>
        <v>0</v>
      </c>
      <c r="CR222" s="741">
        <f t="shared" si="1724"/>
        <v>0</v>
      </c>
      <c r="CS222" s="740">
        <f t="shared" si="1725"/>
        <v>0</v>
      </c>
      <c r="CT222" s="741">
        <f t="shared" si="1726"/>
        <v>0</v>
      </c>
      <c r="CU222" s="743">
        <f t="shared" si="1727"/>
        <v>0</v>
      </c>
      <c r="CV222" s="744">
        <f t="shared" si="1728"/>
        <v>0</v>
      </c>
      <c r="CW222" s="745">
        <v>12</v>
      </c>
      <c r="CX222" s="746">
        <f t="shared" si="1729"/>
        <v>0</v>
      </c>
      <c r="CY222" s="747"/>
      <c r="CZ222" s="741"/>
      <c r="DA222" s="746">
        <f t="shared" si="1730"/>
        <v>0</v>
      </c>
      <c r="DB222" s="746">
        <f t="shared" si="1731"/>
        <v>0</v>
      </c>
      <c r="DC222" s="746">
        <f t="shared" si="1732"/>
        <v>0</v>
      </c>
      <c r="DD222" s="750"/>
      <c r="DE222" s="1044"/>
      <c r="DF222" s="755" t="s">
        <v>40</v>
      </c>
      <c r="DG222" s="737">
        <f t="shared" si="1733"/>
        <v>0</v>
      </c>
      <c r="DH222" s="737">
        <f t="shared" si="1734"/>
        <v>6707</v>
      </c>
      <c r="DI222" s="738">
        <f t="shared" si="1735"/>
        <v>6810</v>
      </c>
      <c r="DJ222" s="817">
        <f t="shared" si="1736"/>
        <v>0</v>
      </c>
      <c r="DK222" s="740">
        <f t="shared" si="1737"/>
        <v>0</v>
      </c>
      <c r="DL222" s="741">
        <f t="shared" si="1738"/>
        <v>0</v>
      </c>
      <c r="DM222" s="740">
        <f t="shared" si="1739"/>
        <v>0</v>
      </c>
      <c r="DN222" s="741">
        <f t="shared" si="1740"/>
        <v>0</v>
      </c>
      <c r="DO222" s="740">
        <f t="shared" si="1741"/>
        <v>0</v>
      </c>
      <c r="DP222" s="741"/>
      <c r="DQ222" s="740">
        <f t="shared" si="1742"/>
        <v>0</v>
      </c>
      <c r="DR222" s="741">
        <f t="shared" si="1743"/>
        <v>0</v>
      </c>
      <c r="DS222" s="740">
        <f t="shared" si="1744"/>
        <v>0</v>
      </c>
      <c r="DT222" s="741">
        <f t="shared" si="1745"/>
        <v>0</v>
      </c>
      <c r="DU222" s="740">
        <f t="shared" si="1746"/>
        <v>0</v>
      </c>
      <c r="DV222" s="741">
        <f t="shared" si="1747"/>
        <v>0</v>
      </c>
      <c r="DW222" s="740">
        <f t="shared" si="1748"/>
        <v>0</v>
      </c>
      <c r="DX222" s="741">
        <f t="shared" si="1749"/>
        <v>0</v>
      </c>
      <c r="DY222" s="740">
        <f t="shared" si="1750"/>
        <v>0</v>
      </c>
      <c r="DZ222" s="741">
        <f t="shared" si="1751"/>
        <v>0</v>
      </c>
      <c r="EA222" s="740">
        <f t="shared" si="1752"/>
        <v>0</v>
      </c>
      <c r="EB222" s="741">
        <f t="shared" si="1753"/>
        <v>0</v>
      </c>
      <c r="EC222" s="740">
        <f t="shared" si="1754"/>
        <v>0</v>
      </c>
      <c r="ED222" s="741">
        <f t="shared" si="1755"/>
        <v>0</v>
      </c>
      <c r="EE222" s="743">
        <f t="shared" si="1756"/>
        <v>0</v>
      </c>
      <c r="EF222" s="744">
        <f t="shared" si="1757"/>
        <v>0</v>
      </c>
      <c r="EG222" s="745">
        <v>12</v>
      </c>
      <c r="EH222" s="746">
        <f t="shared" si="1758"/>
        <v>0</v>
      </c>
      <c r="EI222" s="747"/>
      <c r="EJ222" s="741"/>
      <c r="EK222" s="746">
        <f t="shared" si="1759"/>
        <v>0</v>
      </c>
      <c r="EL222" s="746">
        <f t="shared" si="1760"/>
        <v>0</v>
      </c>
      <c r="EM222" s="746">
        <f t="shared" si="1761"/>
        <v>0</v>
      </c>
      <c r="EO222" s="1044"/>
      <c r="EP222" s="755" t="s">
        <v>40</v>
      </c>
      <c r="EQ222" s="737">
        <f t="shared" si="1762"/>
        <v>0</v>
      </c>
      <c r="ER222" s="737">
        <f t="shared" si="1763"/>
        <v>6707</v>
      </c>
      <c r="ES222" s="738">
        <f t="shared" si="1764"/>
        <v>6810</v>
      </c>
      <c r="ET222" s="817">
        <f t="shared" si="1765"/>
        <v>0</v>
      </c>
      <c r="EU222" s="740">
        <f t="shared" si="1766"/>
        <v>0</v>
      </c>
      <c r="EV222" s="741">
        <f t="shared" si="1767"/>
        <v>0</v>
      </c>
      <c r="EW222" s="740">
        <f t="shared" si="1768"/>
        <v>0</v>
      </c>
      <c r="EX222" s="741">
        <f t="shared" si="1769"/>
        <v>0</v>
      </c>
      <c r="EY222" s="740">
        <f t="shared" si="1770"/>
        <v>0</v>
      </c>
      <c r="EZ222" s="741"/>
      <c r="FA222" s="740">
        <f t="shared" si="1771"/>
        <v>0</v>
      </c>
      <c r="FB222" s="741">
        <f t="shared" si="1772"/>
        <v>0</v>
      </c>
      <c r="FC222" s="740">
        <f t="shared" si="1773"/>
        <v>0</v>
      </c>
      <c r="FD222" s="741">
        <f t="shared" si="1774"/>
        <v>0</v>
      </c>
      <c r="FE222" s="740">
        <f t="shared" si="1775"/>
        <v>0</v>
      </c>
      <c r="FF222" s="741">
        <f t="shared" si="1776"/>
        <v>0</v>
      </c>
      <c r="FG222" s="740">
        <f t="shared" si="1777"/>
        <v>0</v>
      </c>
      <c r="FH222" s="741">
        <f t="shared" si="1778"/>
        <v>0</v>
      </c>
      <c r="FI222" s="740">
        <f t="shared" si="1779"/>
        <v>0</v>
      </c>
      <c r="FJ222" s="741">
        <f t="shared" si="1780"/>
        <v>0</v>
      </c>
      <c r="FK222" s="740">
        <f t="shared" si="1781"/>
        <v>0</v>
      </c>
      <c r="FL222" s="741">
        <f t="shared" si="1782"/>
        <v>0</v>
      </c>
      <c r="FM222" s="740">
        <f t="shared" si="1783"/>
        <v>0</v>
      </c>
      <c r="FN222" s="741">
        <f t="shared" si="1784"/>
        <v>0</v>
      </c>
      <c r="FO222" s="743">
        <f t="shared" si="1785"/>
        <v>0</v>
      </c>
      <c r="FP222" s="744">
        <f t="shared" si="1786"/>
        <v>0</v>
      </c>
      <c r="FQ222" s="745">
        <v>12</v>
      </c>
      <c r="FR222" s="746">
        <f t="shared" si="1787"/>
        <v>0</v>
      </c>
      <c r="FS222" s="747"/>
      <c r="FT222" s="741"/>
      <c r="FU222" s="746">
        <f t="shared" si="1788"/>
        <v>0</v>
      </c>
      <c r="FV222" s="746">
        <f t="shared" si="1789"/>
        <v>0</v>
      </c>
      <c r="FW222" s="746">
        <f t="shared" si="1790"/>
        <v>0</v>
      </c>
      <c r="FY222" s="1044"/>
      <c r="FZ222" s="755" t="s">
        <v>40</v>
      </c>
      <c r="GA222" s="737">
        <f t="shared" si="1791"/>
        <v>1</v>
      </c>
      <c r="GB222" s="737">
        <f t="shared" si="1792"/>
        <v>6707</v>
      </c>
      <c r="GC222" s="738">
        <f t="shared" si="1793"/>
        <v>6810</v>
      </c>
      <c r="GD222" s="743">
        <f t="shared" si="1794"/>
        <v>6810</v>
      </c>
      <c r="GE222" s="743"/>
      <c r="GF222" s="737">
        <f t="shared" si="1795"/>
        <v>0</v>
      </c>
      <c r="GG222" s="743"/>
      <c r="GH222" s="737">
        <f t="shared" si="1796"/>
        <v>272.39999999999998</v>
      </c>
      <c r="GI222" s="743"/>
      <c r="GJ222" s="737">
        <f t="shared" si="1797"/>
        <v>0</v>
      </c>
      <c r="GK222" s="743"/>
      <c r="GL222" s="737">
        <f t="shared" si="1798"/>
        <v>0</v>
      </c>
      <c r="GM222" s="743"/>
      <c r="GN222" s="737">
        <f t="shared" si="1799"/>
        <v>0</v>
      </c>
      <c r="GO222" s="743"/>
      <c r="GP222" s="737">
        <f t="shared" si="1800"/>
        <v>9534</v>
      </c>
      <c r="GQ222" s="743"/>
      <c r="GR222" s="737">
        <f t="shared" si="1801"/>
        <v>2043</v>
      </c>
      <c r="GS222" s="743"/>
      <c r="GT222" s="737">
        <f t="shared" si="1802"/>
        <v>0</v>
      </c>
      <c r="GU222" s="743"/>
      <c r="GV222" s="737">
        <f t="shared" si="1803"/>
        <v>0</v>
      </c>
      <c r="GW222" s="743"/>
      <c r="GX222" s="737">
        <f t="shared" si="1804"/>
        <v>0</v>
      </c>
      <c r="GY222" s="743">
        <f t="shared" si="1804"/>
        <v>0</v>
      </c>
      <c r="GZ222" s="744">
        <f t="shared" si="1805"/>
        <v>18659.400000000001</v>
      </c>
      <c r="HA222" s="745">
        <v>12</v>
      </c>
      <c r="HB222" s="746">
        <f t="shared" si="1806"/>
        <v>223912.8</v>
      </c>
      <c r="HC222" s="737">
        <f t="shared" si="1807"/>
        <v>0</v>
      </c>
      <c r="HD222" s="737">
        <f t="shared" si="1807"/>
        <v>0</v>
      </c>
      <c r="HE222" s="746">
        <f t="shared" si="1808"/>
        <v>223912.8</v>
      </c>
      <c r="HF222" s="746">
        <f t="shared" si="1809"/>
        <v>67621.67</v>
      </c>
      <c r="HG222" s="746">
        <f t="shared" si="1810"/>
        <v>291534.46999999997</v>
      </c>
    </row>
    <row r="223" spans="1:215" x14ac:dyDescent="0.25">
      <c r="A223" s="1044"/>
      <c r="B223" s="755" t="s">
        <v>522</v>
      </c>
      <c r="C223" s="737">
        <f t="shared" si="1647"/>
        <v>0</v>
      </c>
      <c r="D223" s="737">
        <f t="shared" si="1648"/>
        <v>6404</v>
      </c>
      <c r="E223" s="738">
        <f t="shared" si="1649"/>
        <v>6502</v>
      </c>
      <c r="F223" s="817">
        <f t="shared" si="1650"/>
        <v>0</v>
      </c>
      <c r="G223" s="740">
        <f t="shared" si="1811"/>
        <v>0</v>
      </c>
      <c r="H223" s="741">
        <f t="shared" si="1652"/>
        <v>0</v>
      </c>
      <c r="I223" s="740">
        <f t="shared" si="1811"/>
        <v>0</v>
      </c>
      <c r="J223" s="741">
        <f t="shared" si="1653"/>
        <v>0</v>
      </c>
      <c r="K223" s="740">
        <f t="shared" si="1654"/>
        <v>0</v>
      </c>
      <c r="L223" s="741"/>
      <c r="M223" s="740">
        <f t="shared" si="1655"/>
        <v>0</v>
      </c>
      <c r="N223" s="741">
        <f t="shared" si="1656"/>
        <v>0</v>
      </c>
      <c r="O223" s="740">
        <f t="shared" si="1657"/>
        <v>0</v>
      </c>
      <c r="P223" s="741">
        <f t="shared" si="1658"/>
        <v>0</v>
      </c>
      <c r="Q223" s="740">
        <f t="shared" si="1659"/>
        <v>0</v>
      </c>
      <c r="R223" s="741">
        <f t="shared" si="1660"/>
        <v>0</v>
      </c>
      <c r="S223" s="740">
        <f t="shared" si="1661"/>
        <v>0</v>
      </c>
      <c r="T223" s="741">
        <f t="shared" si="1662"/>
        <v>0</v>
      </c>
      <c r="U223" s="740">
        <f t="shared" si="1663"/>
        <v>0</v>
      </c>
      <c r="V223" s="741">
        <f t="shared" si="1664"/>
        <v>0</v>
      </c>
      <c r="W223" s="740">
        <f t="shared" si="1665"/>
        <v>0</v>
      </c>
      <c r="X223" s="741">
        <f t="shared" si="1666"/>
        <v>0</v>
      </c>
      <c r="Y223" s="740">
        <f t="shared" si="1667"/>
        <v>0</v>
      </c>
      <c r="Z223" s="741">
        <f t="shared" si="1668"/>
        <v>0</v>
      </c>
      <c r="AA223" s="743">
        <f t="shared" si="1669"/>
        <v>0</v>
      </c>
      <c r="AB223" s="744">
        <f t="shared" si="1670"/>
        <v>0</v>
      </c>
      <c r="AC223" s="745">
        <v>12</v>
      </c>
      <c r="AD223" s="746">
        <f t="shared" si="1671"/>
        <v>0</v>
      </c>
      <c r="AE223" s="747"/>
      <c r="AF223" s="741"/>
      <c r="AG223" s="746">
        <f t="shared" si="1672"/>
        <v>0</v>
      </c>
      <c r="AH223" s="746">
        <f t="shared" si="1673"/>
        <v>0</v>
      </c>
      <c r="AI223" s="746">
        <f t="shared" si="1674"/>
        <v>0</v>
      </c>
      <c r="AK223" s="1044"/>
      <c r="AL223" s="755" t="s">
        <v>522</v>
      </c>
      <c r="AM223" s="737">
        <f t="shared" si="1675"/>
        <v>1</v>
      </c>
      <c r="AN223" s="737">
        <f t="shared" si="1676"/>
        <v>6404</v>
      </c>
      <c r="AO223" s="738">
        <f t="shared" si="1677"/>
        <v>6502</v>
      </c>
      <c r="AP223" s="817">
        <f t="shared" si="1678"/>
        <v>6502</v>
      </c>
      <c r="AQ223" s="740">
        <f t="shared" si="1679"/>
        <v>0</v>
      </c>
      <c r="AR223" s="741">
        <f t="shared" si="1680"/>
        <v>0</v>
      </c>
      <c r="AS223" s="740">
        <f t="shared" si="1681"/>
        <v>4</v>
      </c>
      <c r="AT223" s="741">
        <f t="shared" si="1682"/>
        <v>260.08</v>
      </c>
      <c r="AU223" s="740">
        <f t="shared" si="1683"/>
        <v>0</v>
      </c>
      <c r="AV223" s="741"/>
      <c r="AW223" s="740">
        <f t="shared" si="1684"/>
        <v>0</v>
      </c>
      <c r="AX223" s="741">
        <f t="shared" si="1685"/>
        <v>0</v>
      </c>
      <c r="AY223" s="740">
        <f t="shared" si="1686"/>
        <v>0</v>
      </c>
      <c r="AZ223" s="741">
        <f t="shared" si="1687"/>
        <v>0</v>
      </c>
      <c r="BA223" s="740">
        <f t="shared" si="1688"/>
        <v>170</v>
      </c>
      <c r="BB223" s="741">
        <f t="shared" si="1689"/>
        <v>11053.4</v>
      </c>
      <c r="BC223" s="740">
        <f t="shared" si="1690"/>
        <v>30</v>
      </c>
      <c r="BD223" s="741">
        <f t="shared" si="1691"/>
        <v>1950.6</v>
      </c>
      <c r="BE223" s="740">
        <f t="shared" si="1692"/>
        <v>0</v>
      </c>
      <c r="BF223" s="741">
        <f t="shared" si="1693"/>
        <v>0</v>
      </c>
      <c r="BG223" s="740">
        <f t="shared" si="1694"/>
        <v>0</v>
      </c>
      <c r="BH223" s="741">
        <f t="shared" si="1695"/>
        <v>0</v>
      </c>
      <c r="BI223" s="740">
        <f t="shared" si="1696"/>
        <v>0</v>
      </c>
      <c r="BJ223" s="741">
        <f t="shared" si="1697"/>
        <v>0</v>
      </c>
      <c r="BK223" s="743">
        <f t="shared" si="1698"/>
        <v>0</v>
      </c>
      <c r="BL223" s="744">
        <f t="shared" si="1699"/>
        <v>19766.080000000002</v>
      </c>
      <c r="BM223" s="745">
        <v>12</v>
      </c>
      <c r="BN223" s="746">
        <f t="shared" si="1700"/>
        <v>237192.95999999999</v>
      </c>
      <c r="BO223" s="747"/>
      <c r="BP223" s="741"/>
      <c r="BQ223" s="746">
        <f t="shared" si="1701"/>
        <v>237192.95999999999</v>
      </c>
      <c r="BR223" s="746">
        <f t="shared" si="1702"/>
        <v>71632.27</v>
      </c>
      <c r="BS223" s="746">
        <f t="shared" si="1703"/>
        <v>308825.23</v>
      </c>
      <c r="BU223" s="1044"/>
      <c r="BV223" s="755" t="s">
        <v>522</v>
      </c>
      <c r="BW223" s="737">
        <f t="shared" si="1704"/>
        <v>0</v>
      </c>
      <c r="BX223" s="737">
        <f t="shared" si="1705"/>
        <v>6404</v>
      </c>
      <c r="BY223" s="738">
        <f t="shared" si="1706"/>
        <v>6502</v>
      </c>
      <c r="BZ223" s="817">
        <f t="shared" si="1707"/>
        <v>0</v>
      </c>
      <c r="CA223" s="740">
        <f t="shared" si="1708"/>
        <v>0</v>
      </c>
      <c r="CB223" s="741">
        <f t="shared" si="1709"/>
        <v>0</v>
      </c>
      <c r="CC223" s="740">
        <f t="shared" si="1710"/>
        <v>0</v>
      </c>
      <c r="CD223" s="741">
        <f t="shared" si="1711"/>
        <v>0</v>
      </c>
      <c r="CE223" s="740">
        <f t="shared" si="1712"/>
        <v>0</v>
      </c>
      <c r="CF223" s="741"/>
      <c r="CG223" s="740">
        <f t="shared" si="1713"/>
        <v>0</v>
      </c>
      <c r="CH223" s="741">
        <f t="shared" si="1714"/>
        <v>0</v>
      </c>
      <c r="CI223" s="740">
        <f t="shared" si="1715"/>
        <v>0</v>
      </c>
      <c r="CJ223" s="741">
        <f t="shared" si="1716"/>
        <v>0</v>
      </c>
      <c r="CK223" s="740">
        <f t="shared" si="1717"/>
        <v>0</v>
      </c>
      <c r="CL223" s="741">
        <f t="shared" si="1718"/>
        <v>0</v>
      </c>
      <c r="CM223" s="740">
        <f t="shared" si="1719"/>
        <v>0</v>
      </c>
      <c r="CN223" s="741">
        <f t="shared" si="1720"/>
        <v>0</v>
      </c>
      <c r="CO223" s="740">
        <f t="shared" si="1721"/>
        <v>0</v>
      </c>
      <c r="CP223" s="741">
        <f t="shared" si="1722"/>
        <v>0</v>
      </c>
      <c r="CQ223" s="740">
        <f t="shared" si="1723"/>
        <v>0</v>
      </c>
      <c r="CR223" s="741">
        <f t="shared" si="1724"/>
        <v>0</v>
      </c>
      <c r="CS223" s="740">
        <f t="shared" si="1725"/>
        <v>0</v>
      </c>
      <c r="CT223" s="741">
        <f t="shared" si="1726"/>
        <v>0</v>
      </c>
      <c r="CU223" s="743">
        <f t="shared" si="1727"/>
        <v>0</v>
      </c>
      <c r="CV223" s="744">
        <f t="shared" si="1728"/>
        <v>0</v>
      </c>
      <c r="CW223" s="745">
        <v>12</v>
      </c>
      <c r="CX223" s="746">
        <f t="shared" si="1729"/>
        <v>0</v>
      </c>
      <c r="CY223" s="747"/>
      <c r="CZ223" s="741"/>
      <c r="DA223" s="746">
        <f t="shared" si="1730"/>
        <v>0</v>
      </c>
      <c r="DB223" s="746">
        <f t="shared" si="1731"/>
        <v>0</v>
      </c>
      <c r="DC223" s="746">
        <f t="shared" si="1732"/>
        <v>0</v>
      </c>
      <c r="DD223" s="750"/>
      <c r="DE223" s="1044"/>
      <c r="DF223" s="755" t="s">
        <v>522</v>
      </c>
      <c r="DG223" s="737">
        <f t="shared" si="1733"/>
        <v>0</v>
      </c>
      <c r="DH223" s="737">
        <f t="shared" si="1734"/>
        <v>6404</v>
      </c>
      <c r="DI223" s="738">
        <f t="shared" si="1735"/>
        <v>6502</v>
      </c>
      <c r="DJ223" s="817">
        <f t="shared" si="1736"/>
        <v>0</v>
      </c>
      <c r="DK223" s="740">
        <f t="shared" si="1737"/>
        <v>0</v>
      </c>
      <c r="DL223" s="741">
        <f t="shared" si="1738"/>
        <v>0</v>
      </c>
      <c r="DM223" s="740">
        <f t="shared" si="1739"/>
        <v>0</v>
      </c>
      <c r="DN223" s="741">
        <f t="shared" si="1740"/>
        <v>0</v>
      </c>
      <c r="DO223" s="740">
        <f t="shared" si="1741"/>
        <v>0</v>
      </c>
      <c r="DP223" s="741"/>
      <c r="DQ223" s="740">
        <f t="shared" si="1742"/>
        <v>0</v>
      </c>
      <c r="DR223" s="741">
        <f t="shared" si="1743"/>
        <v>0</v>
      </c>
      <c r="DS223" s="740">
        <f t="shared" si="1744"/>
        <v>0</v>
      </c>
      <c r="DT223" s="741">
        <f t="shared" si="1745"/>
        <v>0</v>
      </c>
      <c r="DU223" s="740">
        <f t="shared" si="1746"/>
        <v>0</v>
      </c>
      <c r="DV223" s="741">
        <f t="shared" si="1747"/>
        <v>0</v>
      </c>
      <c r="DW223" s="740">
        <f t="shared" si="1748"/>
        <v>0</v>
      </c>
      <c r="DX223" s="741">
        <f t="shared" si="1749"/>
        <v>0</v>
      </c>
      <c r="DY223" s="740">
        <f t="shared" si="1750"/>
        <v>0</v>
      </c>
      <c r="DZ223" s="741">
        <f t="shared" si="1751"/>
        <v>0</v>
      </c>
      <c r="EA223" s="740">
        <f t="shared" si="1752"/>
        <v>0</v>
      </c>
      <c r="EB223" s="741">
        <f t="shared" si="1753"/>
        <v>0</v>
      </c>
      <c r="EC223" s="740">
        <f t="shared" si="1754"/>
        <v>0</v>
      </c>
      <c r="ED223" s="741">
        <f t="shared" si="1755"/>
        <v>0</v>
      </c>
      <c r="EE223" s="743">
        <f t="shared" si="1756"/>
        <v>0</v>
      </c>
      <c r="EF223" s="744">
        <f t="shared" si="1757"/>
        <v>0</v>
      </c>
      <c r="EG223" s="745">
        <v>12</v>
      </c>
      <c r="EH223" s="746">
        <f t="shared" si="1758"/>
        <v>0</v>
      </c>
      <c r="EI223" s="747"/>
      <c r="EJ223" s="741"/>
      <c r="EK223" s="746">
        <f t="shared" si="1759"/>
        <v>0</v>
      </c>
      <c r="EL223" s="746">
        <f t="shared" si="1760"/>
        <v>0</v>
      </c>
      <c r="EM223" s="746">
        <f t="shared" si="1761"/>
        <v>0</v>
      </c>
      <c r="EO223" s="1044"/>
      <c r="EP223" s="755" t="s">
        <v>522</v>
      </c>
      <c r="EQ223" s="737">
        <f t="shared" si="1762"/>
        <v>0</v>
      </c>
      <c r="ER223" s="737">
        <f t="shared" si="1763"/>
        <v>6404</v>
      </c>
      <c r="ES223" s="738">
        <f t="shared" si="1764"/>
        <v>6502</v>
      </c>
      <c r="ET223" s="817">
        <f t="shared" si="1765"/>
        <v>0</v>
      </c>
      <c r="EU223" s="740">
        <f t="shared" si="1766"/>
        <v>0</v>
      </c>
      <c r="EV223" s="741">
        <f t="shared" si="1767"/>
        <v>0</v>
      </c>
      <c r="EW223" s="740">
        <f t="shared" si="1768"/>
        <v>0</v>
      </c>
      <c r="EX223" s="741">
        <f t="shared" si="1769"/>
        <v>0</v>
      </c>
      <c r="EY223" s="740">
        <f t="shared" si="1770"/>
        <v>0</v>
      </c>
      <c r="EZ223" s="741"/>
      <c r="FA223" s="740">
        <f t="shared" si="1771"/>
        <v>0</v>
      </c>
      <c r="FB223" s="741">
        <f t="shared" si="1772"/>
        <v>0</v>
      </c>
      <c r="FC223" s="740">
        <f t="shared" si="1773"/>
        <v>0</v>
      </c>
      <c r="FD223" s="741">
        <f t="shared" si="1774"/>
        <v>0</v>
      </c>
      <c r="FE223" s="740">
        <f t="shared" si="1775"/>
        <v>0</v>
      </c>
      <c r="FF223" s="741">
        <f t="shared" si="1776"/>
        <v>0</v>
      </c>
      <c r="FG223" s="740">
        <f t="shared" si="1777"/>
        <v>0</v>
      </c>
      <c r="FH223" s="741">
        <f t="shared" si="1778"/>
        <v>0</v>
      </c>
      <c r="FI223" s="740">
        <f t="shared" si="1779"/>
        <v>0</v>
      </c>
      <c r="FJ223" s="741">
        <f t="shared" si="1780"/>
        <v>0</v>
      </c>
      <c r="FK223" s="740">
        <f t="shared" si="1781"/>
        <v>0</v>
      </c>
      <c r="FL223" s="741">
        <f t="shared" si="1782"/>
        <v>0</v>
      </c>
      <c r="FM223" s="740">
        <f t="shared" si="1783"/>
        <v>0</v>
      </c>
      <c r="FN223" s="741">
        <f t="shared" si="1784"/>
        <v>0</v>
      </c>
      <c r="FO223" s="743">
        <f t="shared" si="1785"/>
        <v>0</v>
      </c>
      <c r="FP223" s="744">
        <f t="shared" si="1786"/>
        <v>0</v>
      </c>
      <c r="FQ223" s="745">
        <v>12</v>
      </c>
      <c r="FR223" s="746">
        <f t="shared" si="1787"/>
        <v>0</v>
      </c>
      <c r="FS223" s="747"/>
      <c r="FT223" s="741"/>
      <c r="FU223" s="746">
        <f t="shared" si="1788"/>
        <v>0</v>
      </c>
      <c r="FV223" s="746">
        <f t="shared" si="1789"/>
        <v>0</v>
      </c>
      <c r="FW223" s="746">
        <f t="shared" si="1790"/>
        <v>0</v>
      </c>
      <c r="FY223" s="1044"/>
      <c r="FZ223" s="755" t="s">
        <v>522</v>
      </c>
      <c r="GA223" s="737">
        <f t="shared" si="1791"/>
        <v>1</v>
      </c>
      <c r="GB223" s="737">
        <f t="shared" si="1792"/>
        <v>6404</v>
      </c>
      <c r="GC223" s="738">
        <f t="shared" si="1793"/>
        <v>6502</v>
      </c>
      <c r="GD223" s="743">
        <f t="shared" si="1794"/>
        <v>6502</v>
      </c>
      <c r="GE223" s="743"/>
      <c r="GF223" s="737">
        <f t="shared" si="1795"/>
        <v>0</v>
      </c>
      <c r="GG223" s="743"/>
      <c r="GH223" s="737">
        <f t="shared" si="1796"/>
        <v>260.08</v>
      </c>
      <c r="GI223" s="743"/>
      <c r="GJ223" s="737">
        <f t="shared" si="1797"/>
        <v>0</v>
      </c>
      <c r="GK223" s="743"/>
      <c r="GL223" s="737">
        <f t="shared" si="1798"/>
        <v>0</v>
      </c>
      <c r="GM223" s="743"/>
      <c r="GN223" s="737">
        <f t="shared" si="1799"/>
        <v>0</v>
      </c>
      <c r="GO223" s="743"/>
      <c r="GP223" s="737">
        <f t="shared" si="1800"/>
        <v>11053.4</v>
      </c>
      <c r="GQ223" s="743"/>
      <c r="GR223" s="737">
        <f t="shared" si="1801"/>
        <v>1950.6</v>
      </c>
      <c r="GS223" s="743"/>
      <c r="GT223" s="737">
        <f t="shared" si="1802"/>
        <v>0</v>
      </c>
      <c r="GU223" s="743"/>
      <c r="GV223" s="737">
        <f t="shared" si="1803"/>
        <v>0</v>
      </c>
      <c r="GW223" s="743"/>
      <c r="GX223" s="737">
        <f t="shared" si="1804"/>
        <v>0</v>
      </c>
      <c r="GY223" s="743">
        <f t="shared" si="1804"/>
        <v>0</v>
      </c>
      <c r="GZ223" s="744">
        <f t="shared" si="1805"/>
        <v>19766.080000000002</v>
      </c>
      <c r="HA223" s="745">
        <v>12</v>
      </c>
      <c r="HB223" s="746">
        <f t="shared" si="1806"/>
        <v>237192.95999999999</v>
      </c>
      <c r="HC223" s="737">
        <f t="shared" si="1807"/>
        <v>0</v>
      </c>
      <c r="HD223" s="737">
        <f t="shared" si="1807"/>
        <v>0</v>
      </c>
      <c r="HE223" s="746">
        <f t="shared" si="1808"/>
        <v>237192.95999999999</v>
      </c>
      <c r="HF223" s="746">
        <f t="shared" si="1809"/>
        <v>71632.27</v>
      </c>
      <c r="HG223" s="746">
        <f t="shared" si="1810"/>
        <v>308825.23</v>
      </c>
    </row>
    <row r="224" spans="1:215" x14ac:dyDescent="0.25">
      <c r="A224" s="1044"/>
      <c r="B224" s="755" t="s">
        <v>361</v>
      </c>
      <c r="C224" s="737">
        <f t="shared" si="1647"/>
        <v>0.5</v>
      </c>
      <c r="D224" s="737">
        <f t="shared" si="1648"/>
        <v>5274</v>
      </c>
      <c r="E224" s="738">
        <f t="shared" si="1649"/>
        <v>5355</v>
      </c>
      <c r="F224" s="817">
        <f t="shared" si="1650"/>
        <v>2677.5</v>
      </c>
      <c r="G224" s="740">
        <f t="shared" si="1811"/>
        <v>0</v>
      </c>
      <c r="H224" s="741">
        <f t="shared" si="1652"/>
        <v>0</v>
      </c>
      <c r="I224" s="740">
        <f t="shared" si="1811"/>
        <v>0</v>
      </c>
      <c r="J224" s="741">
        <f t="shared" si="1653"/>
        <v>0</v>
      </c>
      <c r="K224" s="740">
        <f t="shared" si="1654"/>
        <v>0</v>
      </c>
      <c r="L224" s="741"/>
      <c r="M224" s="740">
        <f t="shared" si="1655"/>
        <v>5</v>
      </c>
      <c r="N224" s="741">
        <f t="shared" si="1656"/>
        <v>133.88</v>
      </c>
      <c r="O224" s="740">
        <f t="shared" si="1657"/>
        <v>0</v>
      </c>
      <c r="P224" s="741">
        <f t="shared" si="1658"/>
        <v>0</v>
      </c>
      <c r="Q224" s="740">
        <f t="shared" si="1659"/>
        <v>198</v>
      </c>
      <c r="R224" s="741">
        <f t="shared" si="1660"/>
        <v>5301.45</v>
      </c>
      <c r="S224" s="740">
        <f t="shared" si="1661"/>
        <v>30</v>
      </c>
      <c r="T224" s="741">
        <f t="shared" si="1662"/>
        <v>803.25</v>
      </c>
      <c r="U224" s="740">
        <f t="shared" si="1663"/>
        <v>0</v>
      </c>
      <c r="V224" s="741">
        <f t="shared" si="1664"/>
        <v>0</v>
      </c>
      <c r="W224" s="740">
        <f t="shared" si="1665"/>
        <v>0</v>
      </c>
      <c r="X224" s="741">
        <f t="shared" si="1666"/>
        <v>0</v>
      </c>
      <c r="Y224" s="740">
        <f t="shared" si="1667"/>
        <v>0</v>
      </c>
      <c r="Z224" s="741">
        <f t="shared" si="1668"/>
        <v>0</v>
      </c>
      <c r="AA224" s="743">
        <f t="shared" si="1669"/>
        <v>0</v>
      </c>
      <c r="AB224" s="744">
        <f t="shared" si="1670"/>
        <v>8916.08</v>
      </c>
      <c r="AC224" s="745">
        <v>12</v>
      </c>
      <c r="AD224" s="746">
        <f t="shared" si="1671"/>
        <v>106992.96000000001</v>
      </c>
      <c r="AE224" s="747"/>
      <c r="AF224" s="741"/>
      <c r="AG224" s="746">
        <f t="shared" si="1672"/>
        <v>106992.96000000001</v>
      </c>
      <c r="AH224" s="746">
        <f t="shared" si="1673"/>
        <v>32311.87</v>
      </c>
      <c r="AI224" s="746">
        <f t="shared" si="1674"/>
        <v>139304.82999999999</v>
      </c>
      <c r="AK224" s="1044"/>
      <c r="AL224" s="755" t="s">
        <v>361</v>
      </c>
      <c r="AM224" s="737">
        <f t="shared" si="1675"/>
        <v>0.5</v>
      </c>
      <c r="AN224" s="737">
        <f t="shared" si="1676"/>
        <v>5274</v>
      </c>
      <c r="AO224" s="738">
        <f t="shared" si="1677"/>
        <v>5355</v>
      </c>
      <c r="AP224" s="817">
        <f t="shared" si="1678"/>
        <v>2677.5</v>
      </c>
      <c r="AQ224" s="740">
        <f t="shared" si="1679"/>
        <v>0</v>
      </c>
      <c r="AR224" s="741">
        <f t="shared" si="1680"/>
        <v>0</v>
      </c>
      <c r="AS224" s="740">
        <f t="shared" si="1681"/>
        <v>0</v>
      </c>
      <c r="AT224" s="741">
        <f t="shared" si="1682"/>
        <v>0</v>
      </c>
      <c r="AU224" s="740">
        <f t="shared" si="1683"/>
        <v>0</v>
      </c>
      <c r="AV224" s="741"/>
      <c r="AW224" s="740">
        <f t="shared" si="1684"/>
        <v>0</v>
      </c>
      <c r="AX224" s="741">
        <f t="shared" si="1685"/>
        <v>0</v>
      </c>
      <c r="AY224" s="740">
        <f t="shared" si="1686"/>
        <v>0</v>
      </c>
      <c r="AZ224" s="741">
        <f t="shared" si="1687"/>
        <v>0</v>
      </c>
      <c r="BA224" s="740">
        <f t="shared" si="1688"/>
        <v>199</v>
      </c>
      <c r="BB224" s="741">
        <f t="shared" si="1689"/>
        <v>5328.23</v>
      </c>
      <c r="BC224" s="740">
        <f t="shared" si="1690"/>
        <v>30</v>
      </c>
      <c r="BD224" s="741">
        <f t="shared" si="1691"/>
        <v>803.25</v>
      </c>
      <c r="BE224" s="740">
        <f t="shared" si="1692"/>
        <v>0</v>
      </c>
      <c r="BF224" s="741">
        <f t="shared" si="1693"/>
        <v>0</v>
      </c>
      <c r="BG224" s="740">
        <f t="shared" si="1694"/>
        <v>0</v>
      </c>
      <c r="BH224" s="741">
        <f t="shared" si="1695"/>
        <v>0</v>
      </c>
      <c r="BI224" s="740">
        <f t="shared" si="1696"/>
        <v>0</v>
      </c>
      <c r="BJ224" s="741">
        <f t="shared" si="1697"/>
        <v>0</v>
      </c>
      <c r="BK224" s="743">
        <f t="shared" si="1698"/>
        <v>0</v>
      </c>
      <c r="BL224" s="744">
        <f t="shared" si="1699"/>
        <v>8808.98</v>
      </c>
      <c r="BM224" s="745">
        <v>12</v>
      </c>
      <c r="BN224" s="746">
        <f t="shared" si="1700"/>
        <v>105707.76</v>
      </c>
      <c r="BO224" s="747"/>
      <c r="BP224" s="741"/>
      <c r="BQ224" s="746">
        <f t="shared" si="1701"/>
        <v>105707.76</v>
      </c>
      <c r="BR224" s="746">
        <f t="shared" si="1702"/>
        <v>31923.74</v>
      </c>
      <c r="BS224" s="746">
        <f t="shared" si="1703"/>
        <v>137631.5</v>
      </c>
      <c r="BU224" s="1044"/>
      <c r="BV224" s="755" t="s">
        <v>361</v>
      </c>
      <c r="BW224" s="737">
        <f t="shared" si="1704"/>
        <v>1</v>
      </c>
      <c r="BX224" s="737">
        <f t="shared" si="1705"/>
        <v>5274</v>
      </c>
      <c r="BY224" s="738">
        <f t="shared" si="1706"/>
        <v>5355</v>
      </c>
      <c r="BZ224" s="817">
        <f t="shared" si="1707"/>
        <v>5355</v>
      </c>
      <c r="CA224" s="740">
        <f t="shared" si="1708"/>
        <v>0</v>
      </c>
      <c r="CB224" s="741">
        <f t="shared" si="1709"/>
        <v>0</v>
      </c>
      <c r="CC224" s="740">
        <f t="shared" si="1710"/>
        <v>0</v>
      </c>
      <c r="CD224" s="741">
        <f t="shared" si="1711"/>
        <v>0</v>
      </c>
      <c r="CE224" s="740">
        <f t="shared" si="1712"/>
        <v>0</v>
      </c>
      <c r="CF224" s="741"/>
      <c r="CG224" s="740">
        <f t="shared" si="1713"/>
        <v>75</v>
      </c>
      <c r="CH224" s="741">
        <f t="shared" si="1714"/>
        <v>4016.25</v>
      </c>
      <c r="CI224" s="740">
        <f t="shared" si="1715"/>
        <v>0</v>
      </c>
      <c r="CJ224" s="741">
        <f t="shared" si="1716"/>
        <v>0</v>
      </c>
      <c r="CK224" s="740">
        <f t="shared" si="1717"/>
        <v>0</v>
      </c>
      <c r="CL224" s="741">
        <f t="shared" si="1718"/>
        <v>0</v>
      </c>
      <c r="CM224" s="740">
        <f t="shared" si="1719"/>
        <v>0</v>
      </c>
      <c r="CN224" s="741">
        <f t="shared" si="1720"/>
        <v>0</v>
      </c>
      <c r="CO224" s="740">
        <f t="shared" si="1721"/>
        <v>0</v>
      </c>
      <c r="CP224" s="741">
        <f t="shared" si="1722"/>
        <v>0</v>
      </c>
      <c r="CQ224" s="740">
        <f t="shared" si="1723"/>
        <v>0</v>
      </c>
      <c r="CR224" s="741">
        <f t="shared" si="1724"/>
        <v>0</v>
      </c>
      <c r="CS224" s="740">
        <f t="shared" si="1725"/>
        <v>0</v>
      </c>
      <c r="CT224" s="741">
        <f t="shared" si="1726"/>
        <v>0</v>
      </c>
      <c r="CU224" s="743">
        <f t="shared" si="1727"/>
        <v>6795.75</v>
      </c>
      <c r="CV224" s="744">
        <f t="shared" si="1728"/>
        <v>16167</v>
      </c>
      <c r="CW224" s="745">
        <v>12</v>
      </c>
      <c r="CX224" s="746">
        <f t="shared" si="1729"/>
        <v>194004</v>
      </c>
      <c r="CY224" s="747"/>
      <c r="CZ224" s="741"/>
      <c r="DA224" s="746">
        <f t="shared" si="1730"/>
        <v>194004</v>
      </c>
      <c r="DB224" s="746">
        <f t="shared" si="1731"/>
        <v>58589.21</v>
      </c>
      <c r="DC224" s="746">
        <f t="shared" si="1732"/>
        <v>252593.21</v>
      </c>
      <c r="DD224" s="750"/>
      <c r="DE224" s="1044"/>
      <c r="DF224" s="755" t="s">
        <v>361</v>
      </c>
      <c r="DG224" s="737">
        <f t="shared" si="1733"/>
        <v>0</v>
      </c>
      <c r="DH224" s="737">
        <f t="shared" si="1734"/>
        <v>5274</v>
      </c>
      <c r="DI224" s="738">
        <f t="shared" si="1735"/>
        <v>5355</v>
      </c>
      <c r="DJ224" s="817">
        <f t="shared" si="1736"/>
        <v>0</v>
      </c>
      <c r="DK224" s="740">
        <f t="shared" si="1737"/>
        <v>0</v>
      </c>
      <c r="DL224" s="741">
        <f t="shared" si="1738"/>
        <v>0</v>
      </c>
      <c r="DM224" s="740">
        <f t="shared" si="1739"/>
        <v>0</v>
      </c>
      <c r="DN224" s="741">
        <f t="shared" si="1740"/>
        <v>0</v>
      </c>
      <c r="DO224" s="740">
        <f t="shared" si="1741"/>
        <v>0</v>
      </c>
      <c r="DP224" s="741"/>
      <c r="DQ224" s="740">
        <f t="shared" si="1742"/>
        <v>0</v>
      </c>
      <c r="DR224" s="741">
        <f t="shared" si="1743"/>
        <v>0</v>
      </c>
      <c r="DS224" s="740">
        <f t="shared" si="1744"/>
        <v>0</v>
      </c>
      <c r="DT224" s="741">
        <f t="shared" si="1745"/>
        <v>0</v>
      </c>
      <c r="DU224" s="740">
        <f t="shared" si="1746"/>
        <v>0</v>
      </c>
      <c r="DV224" s="741">
        <f t="shared" si="1747"/>
        <v>0</v>
      </c>
      <c r="DW224" s="740">
        <f t="shared" si="1748"/>
        <v>0</v>
      </c>
      <c r="DX224" s="741">
        <f t="shared" si="1749"/>
        <v>0</v>
      </c>
      <c r="DY224" s="740">
        <f t="shared" si="1750"/>
        <v>0</v>
      </c>
      <c r="DZ224" s="741">
        <f t="shared" si="1751"/>
        <v>0</v>
      </c>
      <c r="EA224" s="740">
        <f t="shared" si="1752"/>
        <v>0</v>
      </c>
      <c r="EB224" s="741">
        <f t="shared" si="1753"/>
        <v>0</v>
      </c>
      <c r="EC224" s="740">
        <f t="shared" si="1754"/>
        <v>0</v>
      </c>
      <c r="ED224" s="741">
        <f t="shared" si="1755"/>
        <v>0</v>
      </c>
      <c r="EE224" s="743">
        <f t="shared" si="1756"/>
        <v>0</v>
      </c>
      <c r="EF224" s="744">
        <f t="shared" si="1757"/>
        <v>0</v>
      </c>
      <c r="EG224" s="745">
        <v>12</v>
      </c>
      <c r="EH224" s="746">
        <f t="shared" si="1758"/>
        <v>0</v>
      </c>
      <c r="EI224" s="747"/>
      <c r="EJ224" s="741"/>
      <c r="EK224" s="746">
        <f t="shared" si="1759"/>
        <v>0</v>
      </c>
      <c r="EL224" s="746">
        <f t="shared" si="1760"/>
        <v>0</v>
      </c>
      <c r="EM224" s="746">
        <f t="shared" si="1761"/>
        <v>0</v>
      </c>
      <c r="EO224" s="1044"/>
      <c r="EP224" s="755" t="s">
        <v>361</v>
      </c>
      <c r="EQ224" s="737">
        <f t="shared" si="1762"/>
        <v>0</v>
      </c>
      <c r="ER224" s="737">
        <f t="shared" si="1763"/>
        <v>5274</v>
      </c>
      <c r="ES224" s="738">
        <f t="shared" si="1764"/>
        <v>5355</v>
      </c>
      <c r="ET224" s="817">
        <f t="shared" si="1765"/>
        <v>0</v>
      </c>
      <c r="EU224" s="740">
        <f t="shared" si="1766"/>
        <v>0</v>
      </c>
      <c r="EV224" s="741">
        <f t="shared" si="1767"/>
        <v>0</v>
      </c>
      <c r="EW224" s="740">
        <f t="shared" si="1768"/>
        <v>0</v>
      </c>
      <c r="EX224" s="741">
        <f t="shared" si="1769"/>
        <v>0</v>
      </c>
      <c r="EY224" s="740">
        <f t="shared" si="1770"/>
        <v>0</v>
      </c>
      <c r="EZ224" s="741"/>
      <c r="FA224" s="740">
        <f t="shared" si="1771"/>
        <v>0</v>
      </c>
      <c r="FB224" s="741">
        <f t="shared" si="1772"/>
        <v>0</v>
      </c>
      <c r="FC224" s="740">
        <f t="shared" si="1773"/>
        <v>0</v>
      </c>
      <c r="FD224" s="741">
        <f t="shared" si="1774"/>
        <v>0</v>
      </c>
      <c r="FE224" s="740">
        <f t="shared" si="1775"/>
        <v>0</v>
      </c>
      <c r="FF224" s="741">
        <f t="shared" si="1776"/>
        <v>0</v>
      </c>
      <c r="FG224" s="740">
        <f t="shared" si="1777"/>
        <v>0</v>
      </c>
      <c r="FH224" s="741">
        <f t="shared" si="1778"/>
        <v>0</v>
      </c>
      <c r="FI224" s="740">
        <f t="shared" si="1779"/>
        <v>0</v>
      </c>
      <c r="FJ224" s="741">
        <f t="shared" si="1780"/>
        <v>0</v>
      </c>
      <c r="FK224" s="740">
        <f t="shared" si="1781"/>
        <v>0</v>
      </c>
      <c r="FL224" s="741">
        <f t="shared" si="1782"/>
        <v>0</v>
      </c>
      <c r="FM224" s="740">
        <f t="shared" si="1783"/>
        <v>0</v>
      </c>
      <c r="FN224" s="741">
        <f t="shared" si="1784"/>
        <v>0</v>
      </c>
      <c r="FO224" s="743">
        <f t="shared" si="1785"/>
        <v>0</v>
      </c>
      <c r="FP224" s="744">
        <f t="shared" si="1786"/>
        <v>0</v>
      </c>
      <c r="FQ224" s="745">
        <v>12</v>
      </c>
      <c r="FR224" s="746">
        <f t="shared" si="1787"/>
        <v>0</v>
      </c>
      <c r="FS224" s="747"/>
      <c r="FT224" s="741"/>
      <c r="FU224" s="746">
        <f t="shared" si="1788"/>
        <v>0</v>
      </c>
      <c r="FV224" s="746">
        <f t="shared" si="1789"/>
        <v>0</v>
      </c>
      <c r="FW224" s="746">
        <f t="shared" si="1790"/>
        <v>0</v>
      </c>
      <c r="FY224" s="1044"/>
      <c r="FZ224" s="755" t="s">
        <v>361</v>
      </c>
      <c r="GA224" s="737">
        <f t="shared" si="1791"/>
        <v>2</v>
      </c>
      <c r="GB224" s="737">
        <f t="shared" si="1792"/>
        <v>5274</v>
      </c>
      <c r="GC224" s="738">
        <f t="shared" si="1793"/>
        <v>5355</v>
      </c>
      <c r="GD224" s="743">
        <f t="shared" si="1794"/>
        <v>10710</v>
      </c>
      <c r="GE224" s="743"/>
      <c r="GF224" s="737">
        <f t="shared" si="1795"/>
        <v>0</v>
      </c>
      <c r="GG224" s="743"/>
      <c r="GH224" s="737">
        <f t="shared" si="1796"/>
        <v>0</v>
      </c>
      <c r="GI224" s="743"/>
      <c r="GJ224" s="737">
        <f t="shared" si="1797"/>
        <v>0</v>
      </c>
      <c r="GK224" s="743"/>
      <c r="GL224" s="737">
        <f t="shared" si="1798"/>
        <v>4150.13</v>
      </c>
      <c r="GM224" s="743"/>
      <c r="GN224" s="737">
        <f t="shared" si="1799"/>
        <v>0</v>
      </c>
      <c r="GO224" s="743"/>
      <c r="GP224" s="737">
        <f t="shared" si="1800"/>
        <v>10629.68</v>
      </c>
      <c r="GQ224" s="743"/>
      <c r="GR224" s="737">
        <f t="shared" si="1801"/>
        <v>1606.5</v>
      </c>
      <c r="GS224" s="743"/>
      <c r="GT224" s="737">
        <f t="shared" si="1802"/>
        <v>0</v>
      </c>
      <c r="GU224" s="743"/>
      <c r="GV224" s="737">
        <f t="shared" si="1803"/>
        <v>0</v>
      </c>
      <c r="GW224" s="743"/>
      <c r="GX224" s="737">
        <f t="shared" si="1804"/>
        <v>0</v>
      </c>
      <c r="GY224" s="743">
        <f t="shared" si="1804"/>
        <v>6795.75</v>
      </c>
      <c r="GZ224" s="744">
        <f t="shared" si="1805"/>
        <v>33892.06</v>
      </c>
      <c r="HA224" s="745">
        <v>12</v>
      </c>
      <c r="HB224" s="746">
        <f t="shared" si="1806"/>
        <v>406704.72</v>
      </c>
      <c r="HC224" s="737">
        <f t="shared" si="1807"/>
        <v>0</v>
      </c>
      <c r="HD224" s="737">
        <f t="shared" si="1807"/>
        <v>0</v>
      </c>
      <c r="HE224" s="746">
        <f t="shared" si="1808"/>
        <v>406704.72</v>
      </c>
      <c r="HF224" s="746">
        <f t="shared" si="1809"/>
        <v>122824.83</v>
      </c>
      <c r="HG224" s="746">
        <f t="shared" si="1810"/>
        <v>529529.55000000005</v>
      </c>
    </row>
    <row r="225" spans="1:215" x14ac:dyDescent="0.25">
      <c r="A225" s="1044"/>
      <c r="B225" s="779" t="s">
        <v>1064</v>
      </c>
      <c r="C225" s="737">
        <f t="shared" si="1647"/>
        <v>0</v>
      </c>
      <c r="D225" s="737">
        <f t="shared" si="1648"/>
        <v>6707</v>
      </c>
      <c r="E225" s="738">
        <f t="shared" si="1649"/>
        <v>6810</v>
      </c>
      <c r="F225" s="817">
        <f t="shared" si="1650"/>
        <v>0</v>
      </c>
      <c r="G225" s="740">
        <f t="shared" si="1811"/>
        <v>0</v>
      </c>
      <c r="H225" s="741">
        <f t="shared" si="1652"/>
        <v>0</v>
      </c>
      <c r="I225" s="740">
        <f t="shared" si="1811"/>
        <v>0</v>
      </c>
      <c r="J225" s="741">
        <f t="shared" si="1653"/>
        <v>0</v>
      </c>
      <c r="K225" s="740">
        <f t="shared" si="1654"/>
        <v>0</v>
      </c>
      <c r="L225" s="741"/>
      <c r="M225" s="740">
        <f t="shared" si="1655"/>
        <v>0</v>
      </c>
      <c r="N225" s="741">
        <f t="shared" si="1656"/>
        <v>0</v>
      </c>
      <c r="O225" s="740">
        <f t="shared" si="1657"/>
        <v>0</v>
      </c>
      <c r="P225" s="741">
        <f t="shared" si="1658"/>
        <v>0</v>
      </c>
      <c r="Q225" s="740">
        <f t="shared" si="1659"/>
        <v>0</v>
      </c>
      <c r="R225" s="741">
        <f t="shared" si="1660"/>
        <v>0</v>
      </c>
      <c r="S225" s="740">
        <f t="shared" si="1661"/>
        <v>0</v>
      </c>
      <c r="T225" s="741">
        <f t="shared" si="1662"/>
        <v>0</v>
      </c>
      <c r="U225" s="740">
        <f t="shared" si="1663"/>
        <v>0</v>
      </c>
      <c r="V225" s="741">
        <f t="shared" si="1664"/>
        <v>0</v>
      </c>
      <c r="W225" s="740">
        <f t="shared" si="1665"/>
        <v>0</v>
      </c>
      <c r="X225" s="741">
        <f t="shared" si="1666"/>
        <v>0</v>
      </c>
      <c r="Y225" s="740">
        <f t="shared" si="1667"/>
        <v>0</v>
      </c>
      <c r="Z225" s="741">
        <f t="shared" si="1668"/>
        <v>0</v>
      </c>
      <c r="AA225" s="743">
        <f t="shared" si="1669"/>
        <v>0</v>
      </c>
      <c r="AB225" s="744">
        <f t="shared" si="1670"/>
        <v>0</v>
      </c>
      <c r="AC225" s="745">
        <v>12</v>
      </c>
      <c r="AD225" s="746">
        <f t="shared" si="1671"/>
        <v>0</v>
      </c>
      <c r="AE225" s="747"/>
      <c r="AF225" s="741"/>
      <c r="AG225" s="746">
        <f t="shared" si="1672"/>
        <v>0</v>
      </c>
      <c r="AH225" s="746">
        <f t="shared" si="1673"/>
        <v>0</v>
      </c>
      <c r="AI225" s="746">
        <f t="shared" si="1674"/>
        <v>0</v>
      </c>
      <c r="AK225" s="1044"/>
      <c r="AL225" s="779" t="s">
        <v>43</v>
      </c>
      <c r="AM225" s="737">
        <f t="shared" si="1675"/>
        <v>0</v>
      </c>
      <c r="AN225" s="737">
        <f t="shared" si="1676"/>
        <v>6707</v>
      </c>
      <c r="AO225" s="738">
        <f t="shared" si="1677"/>
        <v>6810</v>
      </c>
      <c r="AP225" s="817">
        <f t="shared" si="1678"/>
        <v>0</v>
      </c>
      <c r="AQ225" s="740">
        <f t="shared" si="1679"/>
        <v>0</v>
      </c>
      <c r="AR225" s="741">
        <f t="shared" si="1680"/>
        <v>0</v>
      </c>
      <c r="AS225" s="740">
        <f t="shared" si="1681"/>
        <v>0</v>
      </c>
      <c r="AT225" s="741">
        <f t="shared" si="1682"/>
        <v>0</v>
      </c>
      <c r="AU225" s="740">
        <f t="shared" si="1683"/>
        <v>0</v>
      </c>
      <c r="AV225" s="741"/>
      <c r="AW225" s="740">
        <f t="shared" si="1684"/>
        <v>0</v>
      </c>
      <c r="AX225" s="741">
        <f t="shared" si="1685"/>
        <v>0</v>
      </c>
      <c r="AY225" s="740">
        <f t="shared" si="1686"/>
        <v>0</v>
      </c>
      <c r="AZ225" s="741">
        <f t="shared" si="1687"/>
        <v>0</v>
      </c>
      <c r="BA225" s="740">
        <f t="shared" si="1688"/>
        <v>0</v>
      </c>
      <c r="BB225" s="741">
        <f t="shared" si="1689"/>
        <v>0</v>
      </c>
      <c r="BC225" s="740">
        <f t="shared" si="1690"/>
        <v>0</v>
      </c>
      <c r="BD225" s="741">
        <f t="shared" si="1691"/>
        <v>0</v>
      </c>
      <c r="BE225" s="740">
        <f t="shared" si="1692"/>
        <v>0</v>
      </c>
      <c r="BF225" s="741">
        <f t="shared" si="1693"/>
        <v>0</v>
      </c>
      <c r="BG225" s="740">
        <f t="shared" si="1694"/>
        <v>0</v>
      </c>
      <c r="BH225" s="741">
        <f t="shared" si="1695"/>
        <v>0</v>
      </c>
      <c r="BI225" s="740">
        <f t="shared" si="1696"/>
        <v>0</v>
      </c>
      <c r="BJ225" s="741">
        <f t="shared" si="1697"/>
        <v>0</v>
      </c>
      <c r="BK225" s="743">
        <f t="shared" si="1698"/>
        <v>0</v>
      </c>
      <c r="BL225" s="744">
        <f t="shared" si="1699"/>
        <v>0</v>
      </c>
      <c r="BM225" s="745">
        <v>12</v>
      </c>
      <c r="BN225" s="746">
        <f t="shared" si="1700"/>
        <v>0</v>
      </c>
      <c r="BO225" s="747"/>
      <c r="BP225" s="741"/>
      <c r="BQ225" s="746">
        <f t="shared" si="1701"/>
        <v>0</v>
      </c>
      <c r="BR225" s="746">
        <f t="shared" si="1702"/>
        <v>0</v>
      </c>
      <c r="BS225" s="746">
        <f t="shared" si="1703"/>
        <v>0</v>
      </c>
      <c r="BU225" s="1044"/>
      <c r="BV225" s="779" t="s">
        <v>43</v>
      </c>
      <c r="BW225" s="737">
        <f t="shared" si="1704"/>
        <v>2.5</v>
      </c>
      <c r="BX225" s="737">
        <f t="shared" si="1705"/>
        <v>6707</v>
      </c>
      <c r="BY225" s="738">
        <f t="shared" si="1706"/>
        <v>6810</v>
      </c>
      <c r="BZ225" s="817">
        <f t="shared" si="1707"/>
        <v>17025</v>
      </c>
      <c r="CA225" s="740">
        <f t="shared" si="1708"/>
        <v>0</v>
      </c>
      <c r="CB225" s="741">
        <f t="shared" si="1709"/>
        <v>0</v>
      </c>
      <c r="CC225" s="740">
        <f t="shared" si="1710"/>
        <v>0</v>
      </c>
      <c r="CD225" s="741">
        <f t="shared" si="1711"/>
        <v>0</v>
      </c>
      <c r="CE225" s="740">
        <f t="shared" si="1712"/>
        <v>0</v>
      </c>
      <c r="CF225" s="741"/>
      <c r="CG225" s="740">
        <f t="shared" si="1713"/>
        <v>0</v>
      </c>
      <c r="CH225" s="741">
        <f t="shared" si="1714"/>
        <v>0</v>
      </c>
      <c r="CI225" s="740">
        <f t="shared" si="1715"/>
        <v>0</v>
      </c>
      <c r="CJ225" s="741">
        <f t="shared" si="1716"/>
        <v>0</v>
      </c>
      <c r="CK225" s="740">
        <f t="shared" si="1717"/>
        <v>0</v>
      </c>
      <c r="CL225" s="741">
        <f t="shared" si="1718"/>
        <v>0</v>
      </c>
      <c r="CM225" s="740">
        <f t="shared" si="1719"/>
        <v>15</v>
      </c>
      <c r="CN225" s="741">
        <f t="shared" si="1720"/>
        <v>2553.75</v>
      </c>
      <c r="CO225" s="740">
        <f t="shared" si="1721"/>
        <v>0</v>
      </c>
      <c r="CP225" s="741">
        <f t="shared" si="1722"/>
        <v>0</v>
      </c>
      <c r="CQ225" s="740">
        <f t="shared" si="1723"/>
        <v>0</v>
      </c>
      <c r="CR225" s="741">
        <f t="shared" si="1724"/>
        <v>0</v>
      </c>
      <c r="CS225" s="740">
        <f t="shared" si="1725"/>
        <v>0</v>
      </c>
      <c r="CT225" s="741">
        <f t="shared" si="1726"/>
        <v>0</v>
      </c>
      <c r="CU225" s="743">
        <f t="shared" si="1727"/>
        <v>21011.25</v>
      </c>
      <c r="CV225" s="744">
        <f t="shared" si="1728"/>
        <v>40590</v>
      </c>
      <c r="CW225" s="745">
        <v>12</v>
      </c>
      <c r="CX225" s="746">
        <f t="shared" si="1729"/>
        <v>487080</v>
      </c>
      <c r="CY225" s="747"/>
      <c r="CZ225" s="741"/>
      <c r="DA225" s="746">
        <f t="shared" si="1730"/>
        <v>487080</v>
      </c>
      <c r="DB225" s="746">
        <f t="shared" si="1731"/>
        <v>147098.16</v>
      </c>
      <c r="DC225" s="746">
        <f t="shared" si="1732"/>
        <v>634178.16</v>
      </c>
      <c r="DD225" s="750"/>
      <c r="DE225" s="1044"/>
      <c r="DF225" s="779" t="s">
        <v>43</v>
      </c>
      <c r="DG225" s="737">
        <f t="shared" si="1733"/>
        <v>0</v>
      </c>
      <c r="DH225" s="737">
        <f t="shared" si="1734"/>
        <v>6707</v>
      </c>
      <c r="DI225" s="738">
        <f t="shared" si="1735"/>
        <v>6810</v>
      </c>
      <c r="DJ225" s="817">
        <f t="shared" si="1736"/>
        <v>0</v>
      </c>
      <c r="DK225" s="740">
        <f t="shared" si="1737"/>
        <v>0</v>
      </c>
      <c r="DL225" s="741">
        <f t="shared" si="1738"/>
        <v>0</v>
      </c>
      <c r="DM225" s="740">
        <f t="shared" si="1739"/>
        <v>0</v>
      </c>
      <c r="DN225" s="741">
        <f t="shared" si="1740"/>
        <v>0</v>
      </c>
      <c r="DO225" s="740">
        <f t="shared" si="1741"/>
        <v>0</v>
      </c>
      <c r="DP225" s="741"/>
      <c r="DQ225" s="740">
        <f t="shared" si="1742"/>
        <v>0</v>
      </c>
      <c r="DR225" s="741">
        <f t="shared" si="1743"/>
        <v>0</v>
      </c>
      <c r="DS225" s="740">
        <f t="shared" si="1744"/>
        <v>0</v>
      </c>
      <c r="DT225" s="741">
        <f t="shared" si="1745"/>
        <v>0</v>
      </c>
      <c r="DU225" s="740">
        <f t="shared" si="1746"/>
        <v>0</v>
      </c>
      <c r="DV225" s="741">
        <f t="shared" si="1747"/>
        <v>0</v>
      </c>
      <c r="DW225" s="740">
        <f t="shared" si="1748"/>
        <v>0</v>
      </c>
      <c r="DX225" s="741">
        <f t="shared" si="1749"/>
        <v>0</v>
      </c>
      <c r="DY225" s="740">
        <f t="shared" si="1750"/>
        <v>0</v>
      </c>
      <c r="DZ225" s="741">
        <f t="shared" si="1751"/>
        <v>0</v>
      </c>
      <c r="EA225" s="740">
        <f t="shared" si="1752"/>
        <v>0</v>
      </c>
      <c r="EB225" s="741">
        <f t="shared" si="1753"/>
        <v>0</v>
      </c>
      <c r="EC225" s="740">
        <f t="shared" si="1754"/>
        <v>0</v>
      </c>
      <c r="ED225" s="741">
        <f t="shared" si="1755"/>
        <v>0</v>
      </c>
      <c r="EE225" s="743">
        <f t="shared" si="1756"/>
        <v>0</v>
      </c>
      <c r="EF225" s="744">
        <f t="shared" si="1757"/>
        <v>0</v>
      </c>
      <c r="EG225" s="745">
        <v>12</v>
      </c>
      <c r="EH225" s="746">
        <f t="shared" si="1758"/>
        <v>0</v>
      </c>
      <c r="EI225" s="747"/>
      <c r="EJ225" s="741"/>
      <c r="EK225" s="746">
        <f t="shared" si="1759"/>
        <v>0</v>
      </c>
      <c r="EL225" s="746">
        <f t="shared" si="1760"/>
        <v>0</v>
      </c>
      <c r="EM225" s="746">
        <f t="shared" si="1761"/>
        <v>0</v>
      </c>
      <c r="EO225" s="1044"/>
      <c r="EP225" s="779" t="s">
        <v>43</v>
      </c>
      <c r="EQ225" s="737">
        <f t="shared" si="1762"/>
        <v>0</v>
      </c>
      <c r="ER225" s="737">
        <f t="shared" si="1763"/>
        <v>6707</v>
      </c>
      <c r="ES225" s="738">
        <f t="shared" si="1764"/>
        <v>6810</v>
      </c>
      <c r="ET225" s="817">
        <f t="shared" si="1765"/>
        <v>0</v>
      </c>
      <c r="EU225" s="740">
        <f t="shared" si="1766"/>
        <v>0</v>
      </c>
      <c r="EV225" s="741">
        <f t="shared" si="1767"/>
        <v>0</v>
      </c>
      <c r="EW225" s="740">
        <f t="shared" si="1768"/>
        <v>0</v>
      </c>
      <c r="EX225" s="741">
        <f t="shared" si="1769"/>
        <v>0</v>
      </c>
      <c r="EY225" s="740">
        <f t="shared" si="1770"/>
        <v>0</v>
      </c>
      <c r="EZ225" s="741"/>
      <c r="FA225" s="740">
        <f t="shared" si="1771"/>
        <v>0</v>
      </c>
      <c r="FB225" s="741">
        <f t="shared" si="1772"/>
        <v>0</v>
      </c>
      <c r="FC225" s="740">
        <f t="shared" si="1773"/>
        <v>0</v>
      </c>
      <c r="FD225" s="741">
        <f t="shared" si="1774"/>
        <v>0</v>
      </c>
      <c r="FE225" s="740">
        <f t="shared" si="1775"/>
        <v>0</v>
      </c>
      <c r="FF225" s="741">
        <f t="shared" si="1776"/>
        <v>0</v>
      </c>
      <c r="FG225" s="740">
        <f t="shared" si="1777"/>
        <v>0</v>
      </c>
      <c r="FH225" s="741">
        <f t="shared" si="1778"/>
        <v>0</v>
      </c>
      <c r="FI225" s="740">
        <f t="shared" si="1779"/>
        <v>0</v>
      </c>
      <c r="FJ225" s="741">
        <f t="shared" si="1780"/>
        <v>0</v>
      </c>
      <c r="FK225" s="740">
        <f t="shared" si="1781"/>
        <v>0</v>
      </c>
      <c r="FL225" s="741">
        <f t="shared" si="1782"/>
        <v>0</v>
      </c>
      <c r="FM225" s="740">
        <f t="shared" si="1783"/>
        <v>0</v>
      </c>
      <c r="FN225" s="741">
        <f t="shared" si="1784"/>
        <v>0</v>
      </c>
      <c r="FO225" s="743">
        <f t="shared" si="1785"/>
        <v>0</v>
      </c>
      <c r="FP225" s="744">
        <f t="shared" si="1786"/>
        <v>0</v>
      </c>
      <c r="FQ225" s="745">
        <v>12</v>
      </c>
      <c r="FR225" s="746">
        <f t="shared" si="1787"/>
        <v>0</v>
      </c>
      <c r="FS225" s="747"/>
      <c r="FT225" s="741"/>
      <c r="FU225" s="746">
        <f t="shared" si="1788"/>
        <v>0</v>
      </c>
      <c r="FV225" s="746">
        <f t="shared" si="1789"/>
        <v>0</v>
      </c>
      <c r="FW225" s="746">
        <f t="shared" si="1790"/>
        <v>0</v>
      </c>
      <c r="FY225" s="1044"/>
      <c r="FZ225" s="779" t="s">
        <v>43</v>
      </c>
      <c r="GA225" s="737">
        <f t="shared" si="1791"/>
        <v>2.5</v>
      </c>
      <c r="GB225" s="737">
        <f t="shared" si="1792"/>
        <v>6707</v>
      </c>
      <c r="GC225" s="738">
        <f t="shared" si="1793"/>
        <v>6810</v>
      </c>
      <c r="GD225" s="743">
        <f t="shared" si="1794"/>
        <v>17025</v>
      </c>
      <c r="GE225" s="743"/>
      <c r="GF225" s="737">
        <f t="shared" si="1795"/>
        <v>0</v>
      </c>
      <c r="GG225" s="743"/>
      <c r="GH225" s="737">
        <f t="shared" si="1796"/>
        <v>0</v>
      </c>
      <c r="GI225" s="743"/>
      <c r="GJ225" s="737">
        <f t="shared" si="1797"/>
        <v>0</v>
      </c>
      <c r="GK225" s="743"/>
      <c r="GL225" s="737">
        <f t="shared" si="1798"/>
        <v>0</v>
      </c>
      <c r="GM225" s="743"/>
      <c r="GN225" s="737">
        <f t="shared" si="1799"/>
        <v>0</v>
      </c>
      <c r="GO225" s="743"/>
      <c r="GP225" s="737">
        <f t="shared" si="1800"/>
        <v>0</v>
      </c>
      <c r="GQ225" s="743"/>
      <c r="GR225" s="737">
        <f t="shared" si="1801"/>
        <v>2553.75</v>
      </c>
      <c r="GS225" s="743"/>
      <c r="GT225" s="737">
        <f t="shared" si="1802"/>
        <v>0</v>
      </c>
      <c r="GU225" s="743"/>
      <c r="GV225" s="737">
        <f t="shared" si="1803"/>
        <v>0</v>
      </c>
      <c r="GW225" s="743"/>
      <c r="GX225" s="737">
        <f t="shared" si="1804"/>
        <v>0</v>
      </c>
      <c r="GY225" s="743">
        <f t="shared" si="1804"/>
        <v>21011.25</v>
      </c>
      <c r="GZ225" s="744">
        <f t="shared" si="1805"/>
        <v>40590</v>
      </c>
      <c r="HA225" s="745">
        <v>12</v>
      </c>
      <c r="HB225" s="746">
        <f t="shared" si="1806"/>
        <v>487080</v>
      </c>
      <c r="HC225" s="737">
        <f t="shared" si="1807"/>
        <v>0</v>
      </c>
      <c r="HD225" s="737">
        <f t="shared" si="1807"/>
        <v>0</v>
      </c>
      <c r="HE225" s="746">
        <f t="shared" si="1808"/>
        <v>487080</v>
      </c>
      <c r="HF225" s="746">
        <f t="shared" si="1809"/>
        <v>147098.16</v>
      </c>
      <c r="HG225" s="746">
        <f t="shared" si="1810"/>
        <v>634178.16</v>
      </c>
    </row>
    <row r="226" spans="1:215" x14ac:dyDescent="0.25">
      <c r="A226" s="1044"/>
      <c r="B226" s="752"/>
      <c r="C226" s="737">
        <f t="shared" si="1647"/>
        <v>0</v>
      </c>
      <c r="D226" s="737">
        <f t="shared" si="1648"/>
        <v>0</v>
      </c>
      <c r="E226" s="738">
        <f t="shared" si="1649"/>
        <v>0</v>
      </c>
      <c r="F226" s="817">
        <f t="shared" si="1650"/>
        <v>0</v>
      </c>
      <c r="G226" s="740">
        <f t="shared" si="1811"/>
        <v>0</v>
      </c>
      <c r="H226" s="741">
        <f t="shared" si="1652"/>
        <v>0</v>
      </c>
      <c r="I226" s="740">
        <f t="shared" si="1811"/>
        <v>0</v>
      </c>
      <c r="J226" s="741">
        <f t="shared" si="1653"/>
        <v>0</v>
      </c>
      <c r="K226" s="740">
        <f t="shared" si="1654"/>
        <v>0</v>
      </c>
      <c r="L226" s="741"/>
      <c r="M226" s="740">
        <f t="shared" si="1655"/>
        <v>0</v>
      </c>
      <c r="N226" s="741">
        <f t="shared" si="1656"/>
        <v>0</v>
      </c>
      <c r="O226" s="740">
        <f t="shared" si="1657"/>
        <v>0</v>
      </c>
      <c r="P226" s="741">
        <f t="shared" si="1658"/>
        <v>0</v>
      </c>
      <c r="Q226" s="740">
        <f t="shared" si="1659"/>
        <v>0</v>
      </c>
      <c r="R226" s="741">
        <f t="shared" si="1660"/>
        <v>0</v>
      </c>
      <c r="S226" s="740">
        <f t="shared" si="1661"/>
        <v>0</v>
      </c>
      <c r="T226" s="741">
        <f t="shared" si="1662"/>
        <v>0</v>
      </c>
      <c r="U226" s="740">
        <f t="shared" si="1663"/>
        <v>0</v>
      </c>
      <c r="V226" s="741">
        <f t="shared" si="1664"/>
        <v>0</v>
      </c>
      <c r="W226" s="740">
        <f t="shared" si="1665"/>
        <v>0</v>
      </c>
      <c r="X226" s="741">
        <f t="shared" si="1666"/>
        <v>0</v>
      </c>
      <c r="Y226" s="740">
        <f t="shared" si="1667"/>
        <v>0</v>
      </c>
      <c r="Z226" s="741">
        <f t="shared" si="1668"/>
        <v>0</v>
      </c>
      <c r="AA226" s="743">
        <f t="shared" si="1669"/>
        <v>0</v>
      </c>
      <c r="AB226" s="744">
        <f t="shared" si="1670"/>
        <v>0</v>
      </c>
      <c r="AC226" s="745">
        <v>12</v>
      </c>
      <c r="AD226" s="746">
        <f t="shared" si="1671"/>
        <v>0</v>
      </c>
      <c r="AE226" s="747"/>
      <c r="AF226" s="741"/>
      <c r="AG226" s="746">
        <f t="shared" si="1672"/>
        <v>0</v>
      </c>
      <c r="AH226" s="746">
        <f t="shared" si="1673"/>
        <v>0</v>
      </c>
      <c r="AI226" s="746">
        <f t="shared" si="1674"/>
        <v>0</v>
      </c>
      <c r="AK226" s="1044"/>
      <c r="AL226" s="752"/>
      <c r="AM226" s="737">
        <f t="shared" si="1675"/>
        <v>0</v>
      </c>
      <c r="AN226" s="737">
        <f t="shared" si="1676"/>
        <v>0</v>
      </c>
      <c r="AO226" s="738">
        <f t="shared" si="1677"/>
        <v>0</v>
      </c>
      <c r="AP226" s="817">
        <f t="shared" si="1678"/>
        <v>0</v>
      </c>
      <c r="AQ226" s="740">
        <f t="shared" si="1679"/>
        <v>0</v>
      </c>
      <c r="AR226" s="741">
        <f t="shared" si="1680"/>
        <v>0</v>
      </c>
      <c r="AS226" s="740">
        <f t="shared" si="1681"/>
        <v>0</v>
      </c>
      <c r="AT226" s="741">
        <f t="shared" si="1682"/>
        <v>0</v>
      </c>
      <c r="AU226" s="740">
        <f t="shared" si="1683"/>
        <v>0</v>
      </c>
      <c r="AV226" s="741"/>
      <c r="AW226" s="740">
        <f t="shared" si="1684"/>
        <v>0</v>
      </c>
      <c r="AX226" s="741">
        <f t="shared" si="1685"/>
        <v>0</v>
      </c>
      <c r="AY226" s="740">
        <f t="shared" si="1686"/>
        <v>0</v>
      </c>
      <c r="AZ226" s="741">
        <f t="shared" si="1687"/>
        <v>0</v>
      </c>
      <c r="BA226" s="740">
        <f t="shared" si="1688"/>
        <v>0</v>
      </c>
      <c r="BB226" s="741">
        <f t="shared" si="1689"/>
        <v>0</v>
      </c>
      <c r="BC226" s="740">
        <f t="shared" si="1690"/>
        <v>0</v>
      </c>
      <c r="BD226" s="741">
        <f t="shared" si="1691"/>
        <v>0</v>
      </c>
      <c r="BE226" s="740">
        <f t="shared" si="1692"/>
        <v>0</v>
      </c>
      <c r="BF226" s="741">
        <f t="shared" si="1693"/>
        <v>0</v>
      </c>
      <c r="BG226" s="740">
        <f t="shared" si="1694"/>
        <v>0</v>
      </c>
      <c r="BH226" s="741">
        <f t="shared" si="1695"/>
        <v>0</v>
      </c>
      <c r="BI226" s="740">
        <f t="shared" si="1696"/>
        <v>0</v>
      </c>
      <c r="BJ226" s="741">
        <f t="shared" si="1697"/>
        <v>0</v>
      </c>
      <c r="BK226" s="743">
        <f t="shared" si="1698"/>
        <v>0</v>
      </c>
      <c r="BL226" s="744">
        <f t="shared" si="1699"/>
        <v>0</v>
      </c>
      <c r="BM226" s="745">
        <v>12</v>
      </c>
      <c r="BN226" s="746">
        <f t="shared" si="1700"/>
        <v>0</v>
      </c>
      <c r="BO226" s="747"/>
      <c r="BP226" s="741"/>
      <c r="BQ226" s="746">
        <f t="shared" si="1701"/>
        <v>0</v>
      </c>
      <c r="BR226" s="746">
        <f t="shared" si="1702"/>
        <v>0</v>
      </c>
      <c r="BS226" s="746">
        <f t="shared" si="1703"/>
        <v>0</v>
      </c>
      <c r="BU226" s="1044"/>
      <c r="BV226" s="752"/>
      <c r="BW226" s="737">
        <f t="shared" si="1704"/>
        <v>0</v>
      </c>
      <c r="BX226" s="737">
        <f t="shared" si="1705"/>
        <v>0</v>
      </c>
      <c r="BY226" s="738">
        <f t="shared" si="1706"/>
        <v>0</v>
      </c>
      <c r="BZ226" s="817">
        <f t="shared" si="1707"/>
        <v>0</v>
      </c>
      <c r="CA226" s="740">
        <f t="shared" si="1708"/>
        <v>0</v>
      </c>
      <c r="CB226" s="741">
        <f t="shared" si="1709"/>
        <v>0</v>
      </c>
      <c r="CC226" s="740">
        <f t="shared" si="1710"/>
        <v>0</v>
      </c>
      <c r="CD226" s="741">
        <f t="shared" si="1711"/>
        <v>0</v>
      </c>
      <c r="CE226" s="740">
        <f t="shared" si="1712"/>
        <v>0</v>
      </c>
      <c r="CF226" s="741"/>
      <c r="CG226" s="740">
        <f t="shared" si="1713"/>
        <v>0</v>
      </c>
      <c r="CH226" s="741">
        <f t="shared" si="1714"/>
        <v>0</v>
      </c>
      <c r="CI226" s="740">
        <f t="shared" si="1715"/>
        <v>0</v>
      </c>
      <c r="CJ226" s="741">
        <f t="shared" si="1716"/>
        <v>0</v>
      </c>
      <c r="CK226" s="740">
        <f t="shared" si="1717"/>
        <v>0</v>
      </c>
      <c r="CL226" s="741">
        <f t="shared" si="1718"/>
        <v>0</v>
      </c>
      <c r="CM226" s="740">
        <f t="shared" si="1719"/>
        <v>0</v>
      </c>
      <c r="CN226" s="741">
        <f t="shared" si="1720"/>
        <v>0</v>
      </c>
      <c r="CO226" s="740">
        <f t="shared" si="1721"/>
        <v>0</v>
      </c>
      <c r="CP226" s="741">
        <f t="shared" si="1722"/>
        <v>0</v>
      </c>
      <c r="CQ226" s="740">
        <f t="shared" si="1723"/>
        <v>0</v>
      </c>
      <c r="CR226" s="741">
        <f t="shared" si="1724"/>
        <v>0</v>
      </c>
      <c r="CS226" s="740">
        <f t="shared" si="1725"/>
        <v>0</v>
      </c>
      <c r="CT226" s="741">
        <f t="shared" si="1726"/>
        <v>0</v>
      </c>
      <c r="CU226" s="743">
        <f t="shared" si="1727"/>
        <v>0</v>
      </c>
      <c r="CV226" s="744">
        <f t="shared" si="1728"/>
        <v>0</v>
      </c>
      <c r="CW226" s="745">
        <v>12</v>
      </c>
      <c r="CX226" s="746">
        <f t="shared" si="1729"/>
        <v>0</v>
      </c>
      <c r="CY226" s="747"/>
      <c r="CZ226" s="741"/>
      <c r="DA226" s="746">
        <f t="shared" si="1730"/>
        <v>0</v>
      </c>
      <c r="DB226" s="746">
        <f t="shared" si="1731"/>
        <v>0</v>
      </c>
      <c r="DC226" s="746">
        <f t="shared" si="1732"/>
        <v>0</v>
      </c>
      <c r="DD226" s="750"/>
      <c r="DE226" s="1044"/>
      <c r="DF226" s="752"/>
      <c r="DG226" s="737">
        <f t="shared" si="1733"/>
        <v>0</v>
      </c>
      <c r="DH226" s="737">
        <f t="shared" si="1734"/>
        <v>0</v>
      </c>
      <c r="DI226" s="738">
        <f t="shared" si="1735"/>
        <v>0</v>
      </c>
      <c r="DJ226" s="817">
        <f t="shared" si="1736"/>
        <v>0</v>
      </c>
      <c r="DK226" s="740">
        <f t="shared" si="1737"/>
        <v>0</v>
      </c>
      <c r="DL226" s="741">
        <f t="shared" si="1738"/>
        <v>0</v>
      </c>
      <c r="DM226" s="740">
        <f t="shared" si="1739"/>
        <v>0</v>
      </c>
      <c r="DN226" s="741">
        <f t="shared" si="1740"/>
        <v>0</v>
      </c>
      <c r="DO226" s="740">
        <f t="shared" si="1741"/>
        <v>0</v>
      </c>
      <c r="DP226" s="741"/>
      <c r="DQ226" s="740">
        <f t="shared" si="1742"/>
        <v>0</v>
      </c>
      <c r="DR226" s="741">
        <f t="shared" si="1743"/>
        <v>0</v>
      </c>
      <c r="DS226" s="740">
        <f t="shared" si="1744"/>
        <v>0</v>
      </c>
      <c r="DT226" s="741">
        <f t="shared" si="1745"/>
        <v>0</v>
      </c>
      <c r="DU226" s="740">
        <f t="shared" si="1746"/>
        <v>0</v>
      </c>
      <c r="DV226" s="741">
        <f t="shared" si="1747"/>
        <v>0</v>
      </c>
      <c r="DW226" s="740">
        <f t="shared" si="1748"/>
        <v>0</v>
      </c>
      <c r="DX226" s="741">
        <f t="shared" si="1749"/>
        <v>0</v>
      </c>
      <c r="DY226" s="740">
        <f t="shared" si="1750"/>
        <v>0</v>
      </c>
      <c r="DZ226" s="741">
        <f t="shared" si="1751"/>
        <v>0</v>
      </c>
      <c r="EA226" s="740">
        <f t="shared" si="1752"/>
        <v>0</v>
      </c>
      <c r="EB226" s="741">
        <f t="shared" si="1753"/>
        <v>0</v>
      </c>
      <c r="EC226" s="740">
        <f t="shared" si="1754"/>
        <v>0</v>
      </c>
      <c r="ED226" s="741">
        <f t="shared" si="1755"/>
        <v>0</v>
      </c>
      <c r="EE226" s="743">
        <f t="shared" si="1756"/>
        <v>0</v>
      </c>
      <c r="EF226" s="744">
        <f t="shared" si="1757"/>
        <v>0</v>
      </c>
      <c r="EG226" s="745">
        <v>12</v>
      </c>
      <c r="EH226" s="746">
        <f t="shared" si="1758"/>
        <v>0</v>
      </c>
      <c r="EI226" s="747"/>
      <c r="EJ226" s="741"/>
      <c r="EK226" s="746">
        <f t="shared" si="1759"/>
        <v>0</v>
      </c>
      <c r="EL226" s="746">
        <f t="shared" si="1760"/>
        <v>0</v>
      </c>
      <c r="EM226" s="746">
        <f t="shared" si="1761"/>
        <v>0</v>
      </c>
      <c r="EO226" s="1044"/>
      <c r="EP226" s="752"/>
      <c r="EQ226" s="737">
        <f t="shared" si="1762"/>
        <v>0</v>
      </c>
      <c r="ER226" s="737">
        <f t="shared" si="1763"/>
        <v>0</v>
      </c>
      <c r="ES226" s="738">
        <f t="shared" si="1764"/>
        <v>0</v>
      </c>
      <c r="ET226" s="817">
        <f t="shared" si="1765"/>
        <v>0</v>
      </c>
      <c r="EU226" s="740">
        <f t="shared" si="1766"/>
        <v>0</v>
      </c>
      <c r="EV226" s="741">
        <f t="shared" si="1767"/>
        <v>0</v>
      </c>
      <c r="EW226" s="740">
        <f t="shared" si="1768"/>
        <v>0</v>
      </c>
      <c r="EX226" s="741">
        <f t="shared" si="1769"/>
        <v>0</v>
      </c>
      <c r="EY226" s="740">
        <f t="shared" si="1770"/>
        <v>0</v>
      </c>
      <c r="EZ226" s="741"/>
      <c r="FA226" s="740">
        <f t="shared" si="1771"/>
        <v>0</v>
      </c>
      <c r="FB226" s="741">
        <f t="shared" si="1772"/>
        <v>0</v>
      </c>
      <c r="FC226" s="740">
        <f t="shared" si="1773"/>
        <v>0</v>
      </c>
      <c r="FD226" s="741">
        <f t="shared" si="1774"/>
        <v>0</v>
      </c>
      <c r="FE226" s="740">
        <f t="shared" si="1775"/>
        <v>0</v>
      </c>
      <c r="FF226" s="741">
        <f t="shared" si="1776"/>
        <v>0</v>
      </c>
      <c r="FG226" s="740">
        <f t="shared" si="1777"/>
        <v>0</v>
      </c>
      <c r="FH226" s="741">
        <f t="shared" si="1778"/>
        <v>0</v>
      </c>
      <c r="FI226" s="740">
        <f t="shared" si="1779"/>
        <v>0</v>
      </c>
      <c r="FJ226" s="741">
        <f t="shared" si="1780"/>
        <v>0</v>
      </c>
      <c r="FK226" s="740">
        <f t="shared" si="1781"/>
        <v>0</v>
      </c>
      <c r="FL226" s="741">
        <f t="shared" si="1782"/>
        <v>0</v>
      </c>
      <c r="FM226" s="740">
        <f t="shared" si="1783"/>
        <v>0</v>
      </c>
      <c r="FN226" s="741">
        <f t="shared" si="1784"/>
        <v>0</v>
      </c>
      <c r="FO226" s="743">
        <f t="shared" si="1785"/>
        <v>0</v>
      </c>
      <c r="FP226" s="744">
        <f t="shared" si="1786"/>
        <v>0</v>
      </c>
      <c r="FQ226" s="745">
        <v>12</v>
      </c>
      <c r="FR226" s="746">
        <f t="shared" si="1787"/>
        <v>0</v>
      </c>
      <c r="FS226" s="747"/>
      <c r="FT226" s="741"/>
      <c r="FU226" s="746">
        <f t="shared" si="1788"/>
        <v>0</v>
      </c>
      <c r="FV226" s="746">
        <f t="shared" si="1789"/>
        <v>0</v>
      </c>
      <c r="FW226" s="746">
        <f t="shared" si="1790"/>
        <v>0</v>
      </c>
      <c r="FY226" s="1044"/>
      <c r="FZ226" s="752"/>
      <c r="GA226" s="737">
        <f t="shared" si="1791"/>
        <v>0</v>
      </c>
      <c r="GB226" s="737">
        <f t="shared" si="1792"/>
        <v>0</v>
      </c>
      <c r="GC226" s="738">
        <f t="shared" si="1793"/>
        <v>0</v>
      </c>
      <c r="GD226" s="743">
        <f t="shared" si="1794"/>
        <v>0</v>
      </c>
      <c r="GE226" s="743"/>
      <c r="GF226" s="737">
        <f t="shared" si="1795"/>
        <v>0</v>
      </c>
      <c r="GG226" s="743"/>
      <c r="GH226" s="737">
        <f t="shared" si="1796"/>
        <v>0</v>
      </c>
      <c r="GI226" s="743"/>
      <c r="GJ226" s="737">
        <f t="shared" si="1797"/>
        <v>0</v>
      </c>
      <c r="GK226" s="743"/>
      <c r="GL226" s="737">
        <f t="shared" si="1798"/>
        <v>0</v>
      </c>
      <c r="GM226" s="743"/>
      <c r="GN226" s="737">
        <f t="shared" si="1799"/>
        <v>0</v>
      </c>
      <c r="GO226" s="743"/>
      <c r="GP226" s="737">
        <f t="shared" si="1800"/>
        <v>0</v>
      </c>
      <c r="GQ226" s="743"/>
      <c r="GR226" s="737">
        <f t="shared" si="1801"/>
        <v>0</v>
      </c>
      <c r="GS226" s="743"/>
      <c r="GT226" s="737">
        <f t="shared" si="1802"/>
        <v>0</v>
      </c>
      <c r="GU226" s="743"/>
      <c r="GV226" s="737">
        <f t="shared" si="1803"/>
        <v>0</v>
      </c>
      <c r="GW226" s="743"/>
      <c r="GX226" s="737">
        <f t="shared" si="1804"/>
        <v>0</v>
      </c>
      <c r="GY226" s="743">
        <f t="shared" si="1804"/>
        <v>0</v>
      </c>
      <c r="GZ226" s="744">
        <f t="shared" si="1805"/>
        <v>0</v>
      </c>
      <c r="HA226" s="745">
        <v>12</v>
      </c>
      <c r="HB226" s="746">
        <f t="shared" si="1806"/>
        <v>0</v>
      </c>
      <c r="HC226" s="737">
        <f t="shared" si="1807"/>
        <v>0</v>
      </c>
      <c r="HD226" s="737">
        <f t="shared" si="1807"/>
        <v>0</v>
      </c>
      <c r="HE226" s="746">
        <f t="shared" si="1808"/>
        <v>0</v>
      </c>
      <c r="HF226" s="746">
        <f t="shared" si="1809"/>
        <v>0</v>
      </c>
      <c r="HG226" s="746">
        <f t="shared" si="1810"/>
        <v>0</v>
      </c>
    </row>
    <row r="227" spans="1:215" x14ac:dyDescent="0.25">
      <c r="A227" s="1044"/>
      <c r="B227" s="752"/>
      <c r="C227" s="737">
        <f t="shared" si="1647"/>
        <v>0</v>
      </c>
      <c r="D227" s="737">
        <f t="shared" si="1648"/>
        <v>0</v>
      </c>
      <c r="E227" s="738">
        <f t="shared" si="1649"/>
        <v>0</v>
      </c>
      <c r="F227" s="817">
        <f t="shared" si="1650"/>
        <v>0</v>
      </c>
      <c r="G227" s="740">
        <f t="shared" si="1811"/>
        <v>0</v>
      </c>
      <c r="H227" s="741">
        <f t="shared" si="1652"/>
        <v>0</v>
      </c>
      <c r="I227" s="740">
        <f t="shared" si="1811"/>
        <v>0</v>
      </c>
      <c r="J227" s="741">
        <f t="shared" si="1653"/>
        <v>0</v>
      </c>
      <c r="K227" s="740">
        <f t="shared" si="1654"/>
        <v>0</v>
      </c>
      <c r="L227" s="741"/>
      <c r="M227" s="740">
        <f t="shared" si="1655"/>
        <v>0</v>
      </c>
      <c r="N227" s="741">
        <f t="shared" si="1656"/>
        <v>0</v>
      </c>
      <c r="O227" s="740">
        <f t="shared" si="1657"/>
        <v>0</v>
      </c>
      <c r="P227" s="741">
        <f t="shared" si="1658"/>
        <v>0</v>
      </c>
      <c r="Q227" s="740">
        <f t="shared" si="1659"/>
        <v>0</v>
      </c>
      <c r="R227" s="741">
        <f t="shared" si="1660"/>
        <v>0</v>
      </c>
      <c r="S227" s="740">
        <f t="shared" si="1661"/>
        <v>0</v>
      </c>
      <c r="T227" s="741">
        <f t="shared" si="1662"/>
        <v>0</v>
      </c>
      <c r="U227" s="740">
        <f t="shared" si="1663"/>
        <v>0</v>
      </c>
      <c r="V227" s="741">
        <f t="shared" si="1664"/>
        <v>0</v>
      </c>
      <c r="W227" s="740">
        <f t="shared" si="1665"/>
        <v>0</v>
      </c>
      <c r="X227" s="741">
        <f t="shared" si="1666"/>
        <v>0</v>
      </c>
      <c r="Y227" s="740">
        <f t="shared" si="1667"/>
        <v>0</v>
      </c>
      <c r="Z227" s="741">
        <f t="shared" si="1668"/>
        <v>0</v>
      </c>
      <c r="AA227" s="743">
        <f t="shared" si="1669"/>
        <v>0</v>
      </c>
      <c r="AB227" s="744">
        <f t="shared" si="1670"/>
        <v>0</v>
      </c>
      <c r="AC227" s="745">
        <v>12</v>
      </c>
      <c r="AD227" s="746">
        <f t="shared" si="1671"/>
        <v>0</v>
      </c>
      <c r="AE227" s="747"/>
      <c r="AF227" s="741"/>
      <c r="AG227" s="746">
        <f t="shared" si="1672"/>
        <v>0</v>
      </c>
      <c r="AH227" s="746">
        <f t="shared" si="1673"/>
        <v>0</v>
      </c>
      <c r="AI227" s="746">
        <f t="shared" si="1674"/>
        <v>0</v>
      </c>
      <c r="AK227" s="1044"/>
      <c r="AL227" s="752"/>
      <c r="AM227" s="737">
        <f t="shared" si="1675"/>
        <v>0</v>
      </c>
      <c r="AN227" s="737">
        <f t="shared" si="1676"/>
        <v>0</v>
      </c>
      <c r="AO227" s="738">
        <f t="shared" si="1677"/>
        <v>0</v>
      </c>
      <c r="AP227" s="817">
        <f t="shared" si="1678"/>
        <v>0</v>
      </c>
      <c r="AQ227" s="740">
        <f t="shared" si="1679"/>
        <v>0</v>
      </c>
      <c r="AR227" s="741">
        <f t="shared" si="1680"/>
        <v>0</v>
      </c>
      <c r="AS227" s="740">
        <f t="shared" si="1681"/>
        <v>0</v>
      </c>
      <c r="AT227" s="741">
        <f t="shared" si="1682"/>
        <v>0</v>
      </c>
      <c r="AU227" s="740">
        <f t="shared" si="1683"/>
        <v>0</v>
      </c>
      <c r="AV227" s="741"/>
      <c r="AW227" s="740">
        <f t="shared" si="1684"/>
        <v>0</v>
      </c>
      <c r="AX227" s="741">
        <f t="shared" si="1685"/>
        <v>0</v>
      </c>
      <c r="AY227" s="740">
        <f t="shared" si="1686"/>
        <v>0</v>
      </c>
      <c r="AZ227" s="741">
        <f t="shared" si="1687"/>
        <v>0</v>
      </c>
      <c r="BA227" s="740">
        <f t="shared" si="1688"/>
        <v>0</v>
      </c>
      <c r="BB227" s="741">
        <f t="shared" si="1689"/>
        <v>0</v>
      </c>
      <c r="BC227" s="740">
        <f t="shared" si="1690"/>
        <v>0</v>
      </c>
      <c r="BD227" s="741">
        <f t="shared" si="1691"/>
        <v>0</v>
      </c>
      <c r="BE227" s="740">
        <f t="shared" si="1692"/>
        <v>0</v>
      </c>
      <c r="BF227" s="741">
        <f t="shared" si="1693"/>
        <v>0</v>
      </c>
      <c r="BG227" s="740">
        <f t="shared" si="1694"/>
        <v>0</v>
      </c>
      <c r="BH227" s="741">
        <f t="shared" si="1695"/>
        <v>0</v>
      </c>
      <c r="BI227" s="740">
        <f t="shared" si="1696"/>
        <v>0</v>
      </c>
      <c r="BJ227" s="741">
        <f t="shared" si="1697"/>
        <v>0</v>
      </c>
      <c r="BK227" s="743">
        <f t="shared" si="1698"/>
        <v>0</v>
      </c>
      <c r="BL227" s="744">
        <f t="shared" si="1699"/>
        <v>0</v>
      </c>
      <c r="BM227" s="745">
        <v>12</v>
      </c>
      <c r="BN227" s="746">
        <f t="shared" si="1700"/>
        <v>0</v>
      </c>
      <c r="BO227" s="747"/>
      <c r="BP227" s="741"/>
      <c r="BQ227" s="746">
        <f t="shared" si="1701"/>
        <v>0</v>
      </c>
      <c r="BR227" s="746">
        <f t="shared" si="1702"/>
        <v>0</v>
      </c>
      <c r="BS227" s="746">
        <f t="shared" si="1703"/>
        <v>0</v>
      </c>
      <c r="BU227" s="1044"/>
      <c r="BV227" s="752"/>
      <c r="BW227" s="737">
        <f t="shared" si="1704"/>
        <v>0</v>
      </c>
      <c r="BX227" s="737">
        <f t="shared" si="1705"/>
        <v>0</v>
      </c>
      <c r="BY227" s="738">
        <f t="shared" si="1706"/>
        <v>0</v>
      </c>
      <c r="BZ227" s="817">
        <f t="shared" si="1707"/>
        <v>0</v>
      </c>
      <c r="CA227" s="740">
        <f t="shared" si="1708"/>
        <v>0</v>
      </c>
      <c r="CB227" s="741">
        <f t="shared" si="1709"/>
        <v>0</v>
      </c>
      <c r="CC227" s="740">
        <f t="shared" si="1710"/>
        <v>0</v>
      </c>
      <c r="CD227" s="741">
        <f t="shared" si="1711"/>
        <v>0</v>
      </c>
      <c r="CE227" s="740">
        <f t="shared" si="1712"/>
        <v>0</v>
      </c>
      <c r="CF227" s="741"/>
      <c r="CG227" s="740">
        <f t="shared" si="1713"/>
        <v>0</v>
      </c>
      <c r="CH227" s="741">
        <f t="shared" si="1714"/>
        <v>0</v>
      </c>
      <c r="CI227" s="740">
        <f t="shared" si="1715"/>
        <v>0</v>
      </c>
      <c r="CJ227" s="741">
        <f t="shared" si="1716"/>
        <v>0</v>
      </c>
      <c r="CK227" s="740">
        <f t="shared" si="1717"/>
        <v>0</v>
      </c>
      <c r="CL227" s="741">
        <f t="shared" si="1718"/>
        <v>0</v>
      </c>
      <c r="CM227" s="740">
        <f t="shared" si="1719"/>
        <v>0</v>
      </c>
      <c r="CN227" s="741">
        <f t="shared" si="1720"/>
        <v>0</v>
      </c>
      <c r="CO227" s="740">
        <f t="shared" si="1721"/>
        <v>0</v>
      </c>
      <c r="CP227" s="741">
        <f t="shared" si="1722"/>
        <v>0</v>
      </c>
      <c r="CQ227" s="740">
        <f t="shared" si="1723"/>
        <v>0</v>
      </c>
      <c r="CR227" s="741">
        <f t="shared" si="1724"/>
        <v>0</v>
      </c>
      <c r="CS227" s="740">
        <f t="shared" si="1725"/>
        <v>0</v>
      </c>
      <c r="CT227" s="741">
        <f t="shared" si="1726"/>
        <v>0</v>
      </c>
      <c r="CU227" s="743">
        <f t="shared" si="1727"/>
        <v>0</v>
      </c>
      <c r="CV227" s="744">
        <f t="shared" si="1728"/>
        <v>0</v>
      </c>
      <c r="CW227" s="745">
        <v>12</v>
      </c>
      <c r="CX227" s="746">
        <f t="shared" si="1729"/>
        <v>0</v>
      </c>
      <c r="CY227" s="747"/>
      <c r="CZ227" s="741"/>
      <c r="DA227" s="746">
        <f t="shared" si="1730"/>
        <v>0</v>
      </c>
      <c r="DB227" s="746">
        <f t="shared" si="1731"/>
        <v>0</v>
      </c>
      <c r="DC227" s="746">
        <f t="shared" si="1732"/>
        <v>0</v>
      </c>
      <c r="DD227" s="750"/>
      <c r="DE227" s="1044"/>
      <c r="DF227" s="752"/>
      <c r="DG227" s="737">
        <f t="shared" si="1733"/>
        <v>0</v>
      </c>
      <c r="DH227" s="737">
        <f t="shared" si="1734"/>
        <v>0</v>
      </c>
      <c r="DI227" s="738">
        <f t="shared" si="1735"/>
        <v>0</v>
      </c>
      <c r="DJ227" s="817">
        <f t="shared" si="1736"/>
        <v>0</v>
      </c>
      <c r="DK227" s="740">
        <f t="shared" si="1737"/>
        <v>0</v>
      </c>
      <c r="DL227" s="741">
        <f t="shared" si="1738"/>
        <v>0</v>
      </c>
      <c r="DM227" s="740">
        <f t="shared" si="1739"/>
        <v>0</v>
      </c>
      <c r="DN227" s="741">
        <f t="shared" si="1740"/>
        <v>0</v>
      </c>
      <c r="DO227" s="740">
        <f t="shared" si="1741"/>
        <v>0</v>
      </c>
      <c r="DP227" s="741"/>
      <c r="DQ227" s="740">
        <f t="shared" si="1742"/>
        <v>0</v>
      </c>
      <c r="DR227" s="741">
        <f t="shared" si="1743"/>
        <v>0</v>
      </c>
      <c r="DS227" s="740">
        <f t="shared" si="1744"/>
        <v>0</v>
      </c>
      <c r="DT227" s="741">
        <f t="shared" si="1745"/>
        <v>0</v>
      </c>
      <c r="DU227" s="740">
        <f t="shared" si="1746"/>
        <v>0</v>
      </c>
      <c r="DV227" s="741">
        <f t="shared" si="1747"/>
        <v>0</v>
      </c>
      <c r="DW227" s="740">
        <f t="shared" si="1748"/>
        <v>0</v>
      </c>
      <c r="DX227" s="741">
        <f t="shared" si="1749"/>
        <v>0</v>
      </c>
      <c r="DY227" s="740">
        <f t="shared" si="1750"/>
        <v>0</v>
      </c>
      <c r="DZ227" s="741">
        <f t="shared" si="1751"/>
        <v>0</v>
      </c>
      <c r="EA227" s="740">
        <f t="shared" si="1752"/>
        <v>0</v>
      </c>
      <c r="EB227" s="741">
        <f t="shared" si="1753"/>
        <v>0</v>
      </c>
      <c r="EC227" s="740">
        <f t="shared" si="1754"/>
        <v>0</v>
      </c>
      <c r="ED227" s="741">
        <f t="shared" si="1755"/>
        <v>0</v>
      </c>
      <c r="EE227" s="743">
        <f t="shared" si="1756"/>
        <v>0</v>
      </c>
      <c r="EF227" s="744">
        <f t="shared" si="1757"/>
        <v>0</v>
      </c>
      <c r="EG227" s="745">
        <v>12</v>
      </c>
      <c r="EH227" s="746">
        <f t="shared" si="1758"/>
        <v>0</v>
      </c>
      <c r="EI227" s="747"/>
      <c r="EJ227" s="741"/>
      <c r="EK227" s="746">
        <f t="shared" si="1759"/>
        <v>0</v>
      </c>
      <c r="EL227" s="746">
        <f t="shared" si="1760"/>
        <v>0</v>
      </c>
      <c r="EM227" s="746">
        <f t="shared" si="1761"/>
        <v>0</v>
      </c>
      <c r="EO227" s="1044"/>
      <c r="EP227" s="752"/>
      <c r="EQ227" s="737">
        <f t="shared" si="1762"/>
        <v>0</v>
      </c>
      <c r="ER227" s="737">
        <f t="shared" si="1763"/>
        <v>0</v>
      </c>
      <c r="ES227" s="738">
        <f t="shared" si="1764"/>
        <v>0</v>
      </c>
      <c r="ET227" s="817">
        <f t="shared" si="1765"/>
        <v>0</v>
      </c>
      <c r="EU227" s="740">
        <f t="shared" si="1766"/>
        <v>0</v>
      </c>
      <c r="EV227" s="741">
        <f t="shared" si="1767"/>
        <v>0</v>
      </c>
      <c r="EW227" s="740">
        <f t="shared" si="1768"/>
        <v>0</v>
      </c>
      <c r="EX227" s="741">
        <f t="shared" si="1769"/>
        <v>0</v>
      </c>
      <c r="EY227" s="740">
        <f t="shared" si="1770"/>
        <v>0</v>
      </c>
      <c r="EZ227" s="741"/>
      <c r="FA227" s="740">
        <f t="shared" si="1771"/>
        <v>0</v>
      </c>
      <c r="FB227" s="741">
        <f t="shared" si="1772"/>
        <v>0</v>
      </c>
      <c r="FC227" s="740">
        <f t="shared" si="1773"/>
        <v>0</v>
      </c>
      <c r="FD227" s="741">
        <f t="shared" si="1774"/>
        <v>0</v>
      </c>
      <c r="FE227" s="740">
        <f t="shared" si="1775"/>
        <v>0</v>
      </c>
      <c r="FF227" s="741">
        <f t="shared" si="1776"/>
        <v>0</v>
      </c>
      <c r="FG227" s="740">
        <f t="shared" si="1777"/>
        <v>0</v>
      </c>
      <c r="FH227" s="741">
        <f t="shared" si="1778"/>
        <v>0</v>
      </c>
      <c r="FI227" s="740">
        <f t="shared" si="1779"/>
        <v>0</v>
      </c>
      <c r="FJ227" s="741">
        <f t="shared" si="1780"/>
        <v>0</v>
      </c>
      <c r="FK227" s="740">
        <f t="shared" si="1781"/>
        <v>0</v>
      </c>
      <c r="FL227" s="741">
        <f t="shared" si="1782"/>
        <v>0</v>
      </c>
      <c r="FM227" s="740">
        <f t="shared" si="1783"/>
        <v>0</v>
      </c>
      <c r="FN227" s="741">
        <f t="shared" si="1784"/>
        <v>0</v>
      </c>
      <c r="FO227" s="743">
        <f t="shared" si="1785"/>
        <v>0</v>
      </c>
      <c r="FP227" s="744">
        <f t="shared" si="1786"/>
        <v>0</v>
      </c>
      <c r="FQ227" s="745">
        <v>12</v>
      </c>
      <c r="FR227" s="746">
        <f t="shared" si="1787"/>
        <v>0</v>
      </c>
      <c r="FS227" s="747"/>
      <c r="FT227" s="741"/>
      <c r="FU227" s="746">
        <f t="shared" si="1788"/>
        <v>0</v>
      </c>
      <c r="FV227" s="746">
        <f t="shared" si="1789"/>
        <v>0</v>
      </c>
      <c r="FW227" s="746">
        <f t="shared" si="1790"/>
        <v>0</v>
      </c>
      <c r="FY227" s="1044"/>
      <c r="FZ227" s="752"/>
      <c r="GA227" s="737">
        <f t="shared" si="1791"/>
        <v>0</v>
      </c>
      <c r="GB227" s="737">
        <f t="shared" si="1792"/>
        <v>0</v>
      </c>
      <c r="GC227" s="738">
        <f t="shared" si="1793"/>
        <v>0</v>
      </c>
      <c r="GD227" s="743">
        <f t="shared" si="1794"/>
        <v>0</v>
      </c>
      <c r="GE227" s="743"/>
      <c r="GF227" s="737">
        <f t="shared" si="1795"/>
        <v>0</v>
      </c>
      <c r="GG227" s="743"/>
      <c r="GH227" s="737">
        <f t="shared" si="1796"/>
        <v>0</v>
      </c>
      <c r="GI227" s="743"/>
      <c r="GJ227" s="737">
        <f t="shared" si="1797"/>
        <v>0</v>
      </c>
      <c r="GK227" s="743"/>
      <c r="GL227" s="737">
        <f t="shared" si="1798"/>
        <v>0</v>
      </c>
      <c r="GM227" s="743"/>
      <c r="GN227" s="737">
        <f t="shared" si="1799"/>
        <v>0</v>
      </c>
      <c r="GO227" s="743"/>
      <c r="GP227" s="737">
        <f t="shared" si="1800"/>
        <v>0</v>
      </c>
      <c r="GQ227" s="743"/>
      <c r="GR227" s="737">
        <f t="shared" si="1801"/>
        <v>0</v>
      </c>
      <c r="GS227" s="743"/>
      <c r="GT227" s="737">
        <f t="shared" si="1802"/>
        <v>0</v>
      </c>
      <c r="GU227" s="743"/>
      <c r="GV227" s="737">
        <f t="shared" si="1803"/>
        <v>0</v>
      </c>
      <c r="GW227" s="743"/>
      <c r="GX227" s="737">
        <f t="shared" si="1804"/>
        <v>0</v>
      </c>
      <c r="GY227" s="743">
        <f t="shared" si="1804"/>
        <v>0</v>
      </c>
      <c r="GZ227" s="744">
        <f t="shared" si="1805"/>
        <v>0</v>
      </c>
      <c r="HA227" s="745">
        <v>12</v>
      </c>
      <c r="HB227" s="746">
        <f t="shared" si="1806"/>
        <v>0</v>
      </c>
      <c r="HC227" s="737">
        <f t="shared" si="1807"/>
        <v>0</v>
      </c>
      <c r="HD227" s="737">
        <f t="shared" si="1807"/>
        <v>0</v>
      </c>
      <c r="HE227" s="746">
        <f t="shared" si="1808"/>
        <v>0</v>
      </c>
      <c r="HF227" s="746">
        <f t="shared" si="1809"/>
        <v>0</v>
      </c>
      <c r="HG227" s="746">
        <f t="shared" si="1810"/>
        <v>0</v>
      </c>
    </row>
    <row r="228" spans="1:215" ht="15.75" x14ac:dyDescent="0.25">
      <c r="A228" s="1044"/>
      <c r="B228" s="760" t="s">
        <v>685</v>
      </c>
      <c r="C228" s="772"/>
      <c r="D228" s="773"/>
      <c r="E228" s="726"/>
      <c r="F228" s="734"/>
      <c r="G228" s="762"/>
      <c r="H228" s="732"/>
      <c r="I228" s="762"/>
      <c r="J228" s="732"/>
      <c r="K228" s="762"/>
      <c r="L228" s="732"/>
      <c r="M228" s="762"/>
      <c r="N228" s="732"/>
      <c r="O228" s="762"/>
      <c r="P228" s="732"/>
      <c r="Q228" s="762"/>
      <c r="R228" s="732"/>
      <c r="S228" s="762"/>
      <c r="T228" s="732"/>
      <c r="U228" s="762"/>
      <c r="V228" s="732"/>
      <c r="W228" s="762"/>
      <c r="X228" s="732"/>
      <c r="Y228" s="762"/>
      <c r="Z228" s="732"/>
      <c r="AA228" s="775"/>
      <c r="AB228" s="775"/>
      <c r="AC228" s="775"/>
      <c r="AD228" s="775"/>
      <c r="AE228" s="775"/>
      <c r="AF228" s="775"/>
      <c r="AG228" s="775"/>
      <c r="AH228" s="776"/>
      <c r="AI228" s="777"/>
      <c r="AK228" s="1044"/>
      <c r="AL228" s="760" t="s">
        <v>685</v>
      </c>
      <c r="AM228" s="772"/>
      <c r="AN228" s="773"/>
      <c r="AO228" s="726"/>
      <c r="AP228" s="734"/>
      <c r="AQ228" s="762"/>
      <c r="AR228" s="732"/>
      <c r="AS228" s="762"/>
      <c r="AT228" s="732"/>
      <c r="AU228" s="762"/>
      <c r="AV228" s="732"/>
      <c r="AW228" s="762"/>
      <c r="AX228" s="732"/>
      <c r="AY228" s="762"/>
      <c r="AZ228" s="732"/>
      <c r="BA228" s="762"/>
      <c r="BB228" s="732"/>
      <c r="BC228" s="762"/>
      <c r="BD228" s="732"/>
      <c r="BE228" s="762"/>
      <c r="BF228" s="732"/>
      <c r="BG228" s="762"/>
      <c r="BH228" s="732"/>
      <c r="BI228" s="762"/>
      <c r="BJ228" s="732"/>
      <c r="BK228" s="775"/>
      <c r="BL228" s="775"/>
      <c r="BM228" s="775"/>
      <c r="BN228" s="775"/>
      <c r="BO228" s="775"/>
      <c r="BP228" s="775"/>
      <c r="BQ228" s="775"/>
      <c r="BR228" s="776"/>
      <c r="BS228" s="777"/>
      <c r="BU228" s="1044"/>
      <c r="BV228" s="760" t="s">
        <v>685</v>
      </c>
      <c r="BW228" s="772"/>
      <c r="BX228" s="773"/>
      <c r="BY228" s="726"/>
      <c r="BZ228" s="734"/>
      <c r="CA228" s="762"/>
      <c r="CB228" s="732"/>
      <c r="CC228" s="762"/>
      <c r="CD228" s="732"/>
      <c r="CE228" s="762"/>
      <c r="CF228" s="732"/>
      <c r="CG228" s="762"/>
      <c r="CH228" s="732"/>
      <c r="CI228" s="762"/>
      <c r="CJ228" s="732"/>
      <c r="CK228" s="762"/>
      <c r="CL228" s="732"/>
      <c r="CM228" s="762"/>
      <c r="CN228" s="732"/>
      <c r="CO228" s="762"/>
      <c r="CP228" s="732"/>
      <c r="CQ228" s="762"/>
      <c r="CR228" s="732"/>
      <c r="CS228" s="762"/>
      <c r="CT228" s="732"/>
      <c r="CU228" s="775"/>
      <c r="CV228" s="775"/>
      <c r="CW228" s="775"/>
      <c r="CX228" s="775"/>
      <c r="CY228" s="775"/>
      <c r="CZ228" s="775"/>
      <c r="DA228" s="775"/>
      <c r="DB228" s="776"/>
      <c r="DC228" s="777"/>
      <c r="DE228" s="1044"/>
      <c r="DF228" s="760" t="s">
        <v>685</v>
      </c>
      <c r="DG228" s="772"/>
      <c r="DH228" s="773"/>
      <c r="DI228" s="726"/>
      <c r="DJ228" s="734"/>
      <c r="DK228" s="762"/>
      <c r="DL228" s="732"/>
      <c r="DM228" s="762"/>
      <c r="DN228" s="732"/>
      <c r="DO228" s="762"/>
      <c r="DP228" s="732"/>
      <c r="DQ228" s="762"/>
      <c r="DR228" s="732"/>
      <c r="DS228" s="762"/>
      <c r="DT228" s="732"/>
      <c r="DU228" s="762"/>
      <c r="DV228" s="732"/>
      <c r="DW228" s="762"/>
      <c r="DX228" s="732"/>
      <c r="DY228" s="762"/>
      <c r="DZ228" s="732"/>
      <c r="EA228" s="762"/>
      <c r="EB228" s="732"/>
      <c r="EC228" s="762"/>
      <c r="ED228" s="732"/>
      <c r="EE228" s="775"/>
      <c r="EF228" s="775"/>
      <c r="EG228" s="775"/>
      <c r="EH228" s="775"/>
      <c r="EI228" s="775"/>
      <c r="EJ228" s="775"/>
      <c r="EK228" s="775"/>
      <c r="EL228" s="776"/>
      <c r="EM228" s="777"/>
      <c r="EO228" s="1044"/>
      <c r="EP228" s="760" t="s">
        <v>685</v>
      </c>
      <c r="EQ228" s="772"/>
      <c r="ER228" s="773"/>
      <c r="ES228" s="726"/>
      <c r="ET228" s="734"/>
      <c r="EU228" s="762"/>
      <c r="EV228" s="732"/>
      <c r="EW228" s="762"/>
      <c r="EX228" s="732"/>
      <c r="EY228" s="762"/>
      <c r="EZ228" s="732"/>
      <c r="FA228" s="762"/>
      <c r="FB228" s="732"/>
      <c r="FC228" s="762"/>
      <c r="FD228" s="732"/>
      <c r="FE228" s="762"/>
      <c r="FF228" s="732"/>
      <c r="FG228" s="762"/>
      <c r="FH228" s="732"/>
      <c r="FI228" s="762"/>
      <c r="FJ228" s="732"/>
      <c r="FK228" s="762"/>
      <c r="FL228" s="732"/>
      <c r="FM228" s="762"/>
      <c r="FN228" s="732"/>
      <c r="FO228" s="775"/>
      <c r="FP228" s="775"/>
      <c r="FQ228" s="775"/>
      <c r="FR228" s="775"/>
      <c r="FS228" s="775"/>
      <c r="FT228" s="775"/>
      <c r="FU228" s="775"/>
      <c r="FV228" s="776"/>
      <c r="FW228" s="777"/>
      <c r="FY228" s="1044"/>
      <c r="FZ228" s="760" t="s">
        <v>685</v>
      </c>
      <c r="GA228" s="772"/>
      <c r="GB228" s="773"/>
      <c r="GC228" s="726"/>
      <c r="GD228" s="734">
        <f>F228+AP228+BZ228+DJ228+ET228</f>
        <v>0</v>
      </c>
      <c r="GE228" s="734"/>
      <c r="GF228" s="732"/>
      <c r="GG228" s="734"/>
      <c r="GH228" s="732"/>
      <c r="GI228" s="734"/>
      <c r="GJ228" s="732"/>
      <c r="GK228" s="734"/>
      <c r="GL228" s="732"/>
      <c r="GM228" s="734"/>
      <c r="GN228" s="732"/>
      <c r="GO228" s="734"/>
      <c r="GP228" s="732"/>
      <c r="GQ228" s="734"/>
      <c r="GR228" s="732"/>
      <c r="GS228" s="734"/>
      <c r="GT228" s="732"/>
      <c r="GU228" s="734"/>
      <c r="GV228" s="732"/>
      <c r="GW228" s="734"/>
      <c r="GX228" s="774"/>
      <c r="GY228" s="775"/>
      <c r="GZ228" s="775"/>
      <c r="HA228" s="775"/>
      <c r="HB228" s="775"/>
      <c r="HC228" s="775"/>
      <c r="HD228" s="775"/>
      <c r="HE228" s="775"/>
      <c r="HF228" s="776"/>
      <c r="HG228" s="777"/>
    </row>
    <row r="229" spans="1:215" ht="38.25" x14ac:dyDescent="0.25">
      <c r="A229" s="1044"/>
      <c r="B229" s="753" t="s">
        <v>523</v>
      </c>
      <c r="C229" s="737">
        <f t="shared" ref="C229:C249" si="1812">C143</f>
        <v>2.5</v>
      </c>
      <c r="D229" s="737">
        <f t="shared" ref="D229:D249" si="1813">ROUNDUP(D143*1.04,0)</f>
        <v>4588</v>
      </c>
      <c r="E229" s="738">
        <f t="shared" ref="E229:E249" si="1814">ROUNDUP(D229*1.01525,0)</f>
        <v>4658</v>
      </c>
      <c r="F229" s="817">
        <f t="shared" ref="F229:F249" si="1815">C229*E229</f>
        <v>11645</v>
      </c>
      <c r="G229" s="740">
        <f>ROUND(G57,1)</f>
        <v>0</v>
      </c>
      <c r="H229" s="741">
        <f t="shared" ref="H229:H249" si="1816">$F229*G229/100</f>
        <v>0</v>
      </c>
      <c r="I229" s="740">
        <f>ROUND(I57,1)</f>
        <v>0</v>
      </c>
      <c r="J229" s="741">
        <f t="shared" ref="J229:J249" si="1817">$F229*I229/100</f>
        <v>0</v>
      </c>
      <c r="K229" s="740">
        <f t="shared" ref="K229:K249" si="1818">ROUND(K57,1)</f>
        <v>0</v>
      </c>
      <c r="L229" s="741"/>
      <c r="M229" s="740">
        <f t="shared" ref="M229:M249" si="1819">ROUND(M57,1)</f>
        <v>0</v>
      </c>
      <c r="N229" s="741">
        <f t="shared" ref="N229:N249" si="1820">$F229*M229/100</f>
        <v>0</v>
      </c>
      <c r="O229" s="740">
        <f t="shared" ref="O229:O249" si="1821">ROUND(O57,1)</f>
        <v>0</v>
      </c>
      <c r="P229" s="741">
        <f t="shared" ref="P229:P249" si="1822">$F229*O229/100</f>
        <v>0</v>
      </c>
      <c r="Q229" s="740">
        <f t="shared" ref="Q229:Q249" si="1823">ROUND(Q57,1)</f>
        <v>0</v>
      </c>
      <c r="R229" s="741">
        <f t="shared" ref="R229:R249" si="1824">$F229*Q229/100</f>
        <v>0</v>
      </c>
      <c r="S229" s="740">
        <f t="shared" ref="S229:S249" si="1825">ROUND(S57,1)</f>
        <v>0</v>
      </c>
      <c r="T229" s="741">
        <f t="shared" ref="T229:T249" si="1826">$F229*S229/100</f>
        <v>0</v>
      </c>
      <c r="U229" s="740">
        <f t="shared" ref="U229:U249" si="1827">ROUND(U57,1)</f>
        <v>0</v>
      </c>
      <c r="V229" s="741">
        <f t="shared" ref="V229:V249" si="1828">$F229*U229/100</f>
        <v>0</v>
      </c>
      <c r="W229" s="740">
        <f t="shared" ref="W229:W249" si="1829">ROUND(W57,1)</f>
        <v>0</v>
      </c>
      <c r="X229" s="741">
        <f t="shared" ref="X229:X249" si="1830">$F229*W229/100</f>
        <v>0</v>
      </c>
      <c r="Y229" s="740">
        <f t="shared" ref="Y229:Y249" si="1831">ROUND(Y57,1)</f>
        <v>0</v>
      </c>
      <c r="Z229" s="741">
        <f t="shared" ref="Z229:Z249" si="1832">$F229*Y229/100</f>
        <v>0</v>
      </c>
      <c r="AA229" s="743">
        <f t="shared" ref="AA229:AA249" si="1833">IF(((SUM(F229:Z229))&gt;(16242*C229)),0,((16242*C229)-(SUM(F229:Z229))))</f>
        <v>28960</v>
      </c>
      <c r="AB229" s="744">
        <f t="shared" ref="AB229:AB249" si="1834">F229+H229+J229+L229+N229+P229+R229+T229+V229+X229+Z229+AA229</f>
        <v>40605</v>
      </c>
      <c r="AC229" s="745">
        <v>12</v>
      </c>
      <c r="AD229" s="746">
        <f t="shared" ref="AD229:AD249" si="1835">AB229*AC229</f>
        <v>487260</v>
      </c>
      <c r="AE229" s="747"/>
      <c r="AF229" s="741"/>
      <c r="AG229" s="746">
        <f t="shared" ref="AG229:AG249" si="1836">AD229+AE229+AF229</f>
        <v>487260</v>
      </c>
      <c r="AH229" s="746">
        <f t="shared" ref="AH229:AH249" si="1837">AG229*0.302</f>
        <v>147152.51999999999</v>
      </c>
      <c r="AI229" s="746">
        <f t="shared" ref="AI229:AI249" si="1838">AG229+AH229</f>
        <v>634412.52</v>
      </c>
      <c r="AK229" s="1044"/>
      <c r="AL229" s="753" t="s">
        <v>523</v>
      </c>
      <c r="AM229" s="737">
        <f t="shared" ref="AM229:AM249" si="1839">AM143</f>
        <v>2</v>
      </c>
      <c r="AN229" s="737">
        <f t="shared" ref="AN229:AN249" si="1840">ROUNDUP(AN143*1.04,0)</f>
        <v>4588</v>
      </c>
      <c r="AO229" s="738">
        <f t="shared" ref="AO229:AO249" si="1841">ROUNDUP(AN229*1.01525,0)</f>
        <v>4658</v>
      </c>
      <c r="AP229" s="817">
        <f t="shared" ref="AP229:AP249" si="1842">AM229*AO229</f>
        <v>9316</v>
      </c>
      <c r="AQ229" s="740">
        <f t="shared" ref="AQ229:AQ249" si="1843">ROUND(AQ57,1)</f>
        <v>0</v>
      </c>
      <c r="AR229" s="741">
        <f t="shared" ref="AR229:AR249" si="1844">$AP229*AQ229/100</f>
        <v>0</v>
      </c>
      <c r="AS229" s="740">
        <f t="shared" ref="AS229:AS249" si="1845">ROUND(AS57,1)</f>
        <v>0</v>
      </c>
      <c r="AT229" s="741">
        <f t="shared" ref="AT229:AT249" si="1846">$AP229*AS229/100</f>
        <v>0</v>
      </c>
      <c r="AU229" s="740">
        <f>ROUND(AU57,1)</f>
        <v>0</v>
      </c>
      <c r="AV229" s="741"/>
      <c r="AW229" s="740">
        <f>ROUND(AW57,1)</f>
        <v>0</v>
      </c>
      <c r="AX229" s="741">
        <f t="shared" ref="AX229:AX249" si="1847">$AP229*AW229/100</f>
        <v>0</v>
      </c>
      <c r="AY229" s="740">
        <f>ROUND(AY57,1)</f>
        <v>0</v>
      </c>
      <c r="AZ229" s="741">
        <f t="shared" ref="AZ229:AZ249" si="1848">$AP229*AY229/100</f>
        <v>0</v>
      </c>
      <c r="BA229" s="740">
        <f>ROUND(BA57,1)</f>
        <v>0</v>
      </c>
      <c r="BB229" s="741">
        <f t="shared" ref="BB229:BB249" si="1849">$AP229*BA229/100</f>
        <v>0</v>
      </c>
      <c r="BC229" s="740">
        <f>ROUND(BC57,1)</f>
        <v>0</v>
      </c>
      <c r="BD229" s="741">
        <f t="shared" ref="BD229:BD249" si="1850">$AP229*BC229/100</f>
        <v>0</v>
      </c>
      <c r="BE229" s="740">
        <f>ROUND(BE57,1)</f>
        <v>0</v>
      </c>
      <c r="BF229" s="741">
        <f t="shared" ref="BF229:BF249" si="1851">$AP229*BE229/100</f>
        <v>0</v>
      </c>
      <c r="BG229" s="740">
        <f>ROUND(BG57,1)</f>
        <v>0</v>
      </c>
      <c r="BH229" s="741">
        <f t="shared" ref="BH229:BH249" si="1852">$AP229*BG229/100</f>
        <v>0</v>
      </c>
      <c r="BI229" s="740">
        <f>ROUND(BI57,1)</f>
        <v>0</v>
      </c>
      <c r="BJ229" s="741">
        <f t="shared" ref="BJ229:BJ249" si="1853">$AP229*BI229/100</f>
        <v>0</v>
      </c>
      <c r="BK229" s="743">
        <f t="shared" ref="BK229:BK249" si="1854">IF(((SUM(AP229:BJ229))&gt;(16242*AM229)),0,((16242*AM229)-(SUM(AP229:BJ229))))</f>
        <v>23168</v>
      </c>
      <c r="BL229" s="744">
        <f t="shared" ref="BL229:BL249" si="1855">AP229+AR229+AT229+AV229+AX229+AZ229+BB229+BD229+BF229+BH229+BJ229+BK229</f>
        <v>32484</v>
      </c>
      <c r="BM229" s="745">
        <v>12</v>
      </c>
      <c r="BN229" s="746">
        <f t="shared" ref="BN229:BN249" si="1856">BL229*BM229</f>
        <v>389808</v>
      </c>
      <c r="BO229" s="747"/>
      <c r="BP229" s="741"/>
      <c r="BQ229" s="746">
        <f t="shared" ref="BQ229:BQ249" si="1857">BN229+BO229+BP229</f>
        <v>389808</v>
      </c>
      <c r="BR229" s="746">
        <f t="shared" ref="BR229:BR249" si="1858">BQ229*0.302</f>
        <v>117722.02</v>
      </c>
      <c r="BS229" s="746">
        <f t="shared" ref="BS229:BS249" si="1859">BQ229+BR229</f>
        <v>507530.02</v>
      </c>
      <c r="BU229" s="1044"/>
      <c r="BV229" s="753" t="s">
        <v>523</v>
      </c>
      <c r="BW229" s="737">
        <f t="shared" ref="BW229:BW249" si="1860">BW143</f>
        <v>4.5</v>
      </c>
      <c r="BX229" s="737">
        <f t="shared" ref="BX229:BX249" si="1861">ROUNDUP(BX143*1.04,0)</f>
        <v>4588</v>
      </c>
      <c r="BY229" s="738">
        <f t="shared" ref="BY229:BY249" si="1862">ROUNDUP(BX229*1.01525,0)</f>
        <v>4658</v>
      </c>
      <c r="BZ229" s="817">
        <f t="shared" ref="BZ229:BZ249" si="1863">BW229*BY229</f>
        <v>20961</v>
      </c>
      <c r="CA229" s="740">
        <f t="shared" ref="CA229:CA249" si="1864">ROUND(CA57,1)</f>
        <v>0</v>
      </c>
      <c r="CB229" s="741">
        <f t="shared" ref="CB229:CB249" si="1865">$BZ229*CA229/100</f>
        <v>0</v>
      </c>
      <c r="CC229" s="740">
        <f t="shared" ref="CC229:CC249" si="1866">ROUND(CC57,1)</f>
        <v>0</v>
      </c>
      <c r="CD229" s="741">
        <f t="shared" ref="CD229:CD249" si="1867">$BZ229*CC229/100</f>
        <v>0</v>
      </c>
      <c r="CE229" s="740">
        <f>ROUND(CE57,1)</f>
        <v>0</v>
      </c>
      <c r="CF229" s="741"/>
      <c r="CG229" s="740">
        <f>ROUND(CG57,1)</f>
        <v>0</v>
      </c>
      <c r="CH229" s="741">
        <f t="shared" ref="CH229:CH249" si="1868">$BZ229*CG229/100</f>
        <v>0</v>
      </c>
      <c r="CI229" s="740">
        <f>ROUND(CI57,1)</f>
        <v>0</v>
      </c>
      <c r="CJ229" s="741">
        <f t="shared" ref="CJ229:CJ249" si="1869">$BZ229*CI229/100</f>
        <v>0</v>
      </c>
      <c r="CK229" s="740">
        <f>ROUND(CK57,1)</f>
        <v>0</v>
      </c>
      <c r="CL229" s="741">
        <f t="shared" ref="CL229:CL249" si="1870">$BZ229*CK229/100</f>
        <v>0</v>
      </c>
      <c r="CM229" s="740">
        <f>ROUND(CM57,1)</f>
        <v>0</v>
      </c>
      <c r="CN229" s="741">
        <f t="shared" ref="CN229:CN249" si="1871">$BZ229*CM229/100</f>
        <v>0</v>
      </c>
      <c r="CO229" s="740">
        <f>ROUND(CO57,1)</f>
        <v>0</v>
      </c>
      <c r="CP229" s="741">
        <f t="shared" ref="CP229:CP249" si="1872">$BZ229*CO229/100</f>
        <v>0</v>
      </c>
      <c r="CQ229" s="740">
        <f>ROUND(CQ57,1)</f>
        <v>0</v>
      </c>
      <c r="CR229" s="741">
        <f t="shared" ref="CR229:CR249" si="1873">$BZ229*CQ229/100</f>
        <v>0</v>
      </c>
      <c r="CS229" s="740">
        <f>ROUND(CS57,1)</f>
        <v>0</v>
      </c>
      <c r="CT229" s="741">
        <f t="shared" ref="CT229:CT249" si="1874">$BZ229*CS229/100</f>
        <v>0</v>
      </c>
      <c r="CU229" s="743">
        <f t="shared" ref="CU229:CU249" si="1875">IF(((SUM(BZ229:CT229))&gt;(16242*BW229)),0,((16242*BW229)-(SUM(BZ229:CT229))))</f>
        <v>52128</v>
      </c>
      <c r="CV229" s="744">
        <f t="shared" ref="CV229:CV249" si="1876">BZ229+CB229+CD229+CF229+CH229+CJ229+CL229+CN229+CP229+CR229+CT229+CU229</f>
        <v>73089</v>
      </c>
      <c r="CW229" s="745">
        <v>12</v>
      </c>
      <c r="CX229" s="746">
        <f t="shared" ref="CX229:CX249" si="1877">CV229*CW229</f>
        <v>877068</v>
      </c>
      <c r="CY229" s="747"/>
      <c r="CZ229" s="741"/>
      <c r="DA229" s="746">
        <f t="shared" ref="DA229:DA249" si="1878">CX229+CY229+CZ229</f>
        <v>877068</v>
      </c>
      <c r="DB229" s="746">
        <f t="shared" ref="DB229:DB249" si="1879">DA229*0.302</f>
        <v>264874.53999999998</v>
      </c>
      <c r="DC229" s="746">
        <f t="shared" ref="DC229:DC249" si="1880">DA229+DB229</f>
        <v>1141942.54</v>
      </c>
      <c r="DD229" s="750"/>
      <c r="DE229" s="1044"/>
      <c r="DF229" s="753" t="s">
        <v>523</v>
      </c>
      <c r="DG229" s="737">
        <f t="shared" ref="DG229:DG249" si="1881">DG143</f>
        <v>0.8</v>
      </c>
      <c r="DH229" s="737">
        <f t="shared" ref="DH229:DH249" si="1882">ROUNDUP(DH143*1.04,0)</f>
        <v>4588</v>
      </c>
      <c r="DI229" s="738">
        <f t="shared" ref="DI229:DI249" si="1883">ROUNDUP(DH229*1.01525,0)</f>
        <v>4658</v>
      </c>
      <c r="DJ229" s="817">
        <f t="shared" ref="DJ229:DJ249" si="1884">DG229*DI229</f>
        <v>3726.4</v>
      </c>
      <c r="DK229" s="740">
        <f t="shared" ref="DK229:DK249" si="1885">ROUND(DK57,1)</f>
        <v>0</v>
      </c>
      <c r="DL229" s="741">
        <f t="shared" ref="DL229:DL249" si="1886">$DJ229*DK229/100</f>
        <v>0</v>
      </c>
      <c r="DM229" s="740">
        <f t="shared" ref="DM229:DM249" si="1887">ROUND(DM57,1)</f>
        <v>0</v>
      </c>
      <c r="DN229" s="741">
        <f t="shared" ref="DN229:DN249" si="1888">$DJ229*DM229/100</f>
        <v>0</v>
      </c>
      <c r="DO229" s="740">
        <f>ROUND(DO57,1)</f>
        <v>0</v>
      </c>
      <c r="DP229" s="741"/>
      <c r="DQ229" s="740">
        <f>ROUND(DQ57,1)</f>
        <v>0</v>
      </c>
      <c r="DR229" s="741">
        <f t="shared" ref="DR229:DR249" si="1889">$DJ229*DQ229/100</f>
        <v>0</v>
      </c>
      <c r="DS229" s="740">
        <f>ROUND(DS57,1)</f>
        <v>0</v>
      </c>
      <c r="DT229" s="741">
        <f t="shared" ref="DT229:DT249" si="1890">$DJ229*DS229/100</f>
        <v>0</v>
      </c>
      <c r="DU229" s="740">
        <f>ROUND(DU57,1)</f>
        <v>0</v>
      </c>
      <c r="DV229" s="741">
        <f t="shared" ref="DV229:DV249" si="1891">$DJ229*DU229/100</f>
        <v>0</v>
      </c>
      <c r="DW229" s="740">
        <f>ROUND(DW57,1)</f>
        <v>0</v>
      </c>
      <c r="DX229" s="741">
        <f t="shared" ref="DX229:DX249" si="1892">$DJ229*DW229/100</f>
        <v>0</v>
      </c>
      <c r="DY229" s="740">
        <f>ROUND(DY57,1)</f>
        <v>0</v>
      </c>
      <c r="DZ229" s="741">
        <f t="shared" ref="DZ229:DZ249" si="1893">$DJ229*DY229/100</f>
        <v>0</v>
      </c>
      <c r="EA229" s="740">
        <f>ROUND(EA57,1)</f>
        <v>0</v>
      </c>
      <c r="EB229" s="741">
        <f t="shared" ref="EB229:EB249" si="1894">$DJ229*EA229/100</f>
        <v>0</v>
      </c>
      <c r="EC229" s="740">
        <f>ROUND(EC57,1)</f>
        <v>0</v>
      </c>
      <c r="ED229" s="741">
        <f t="shared" ref="ED229:ED249" si="1895">$DJ229*EC229/100</f>
        <v>0</v>
      </c>
      <c r="EE229" s="743">
        <f t="shared" ref="EE229:EE249" si="1896">IF(((SUM(DJ229:ED229))&gt;(16242*DG229)),0,((16242*DG229)-(SUM(DJ229:ED229))))</f>
        <v>9267.2000000000007</v>
      </c>
      <c r="EF229" s="744">
        <f t="shared" ref="EF229:EF249" si="1897">DJ229+DL229+DN229+DP229+DR229+DT229+DV229+DX229+DZ229+EB229+ED229+EE229</f>
        <v>12993.6</v>
      </c>
      <c r="EG229" s="745">
        <v>12</v>
      </c>
      <c r="EH229" s="746">
        <f t="shared" ref="EH229:EH249" si="1898">EF229*EG229</f>
        <v>155923.20000000001</v>
      </c>
      <c r="EI229" s="747"/>
      <c r="EJ229" s="741"/>
      <c r="EK229" s="746">
        <f t="shared" ref="EK229:EK249" si="1899">EH229+EI229+EJ229</f>
        <v>155923.20000000001</v>
      </c>
      <c r="EL229" s="746">
        <f t="shared" ref="EL229:EL249" si="1900">EK229*0.302</f>
        <v>47088.81</v>
      </c>
      <c r="EM229" s="746">
        <f t="shared" ref="EM229:EM249" si="1901">EK229+EL229</f>
        <v>203012.01</v>
      </c>
      <c r="EO229" s="1044"/>
      <c r="EP229" s="753" t="s">
        <v>523</v>
      </c>
      <c r="EQ229" s="737">
        <f t="shared" ref="EQ229:EQ249" si="1902">EQ143</f>
        <v>0</v>
      </c>
      <c r="ER229" s="737">
        <f t="shared" ref="ER229:ER249" si="1903">ROUNDUP(ER143*1.04,0)</f>
        <v>4588</v>
      </c>
      <c r="ES229" s="738">
        <f t="shared" ref="ES229:ES249" si="1904">ROUNDUP(ER229*1.01525,0)</f>
        <v>4658</v>
      </c>
      <c r="ET229" s="817">
        <f t="shared" ref="ET229:ET249" si="1905">EQ229*ES229</f>
        <v>0</v>
      </c>
      <c r="EU229" s="740">
        <f t="shared" ref="EU229:EU249" si="1906">ROUND(EU57,1)</f>
        <v>0</v>
      </c>
      <c r="EV229" s="741">
        <f t="shared" ref="EV229:EV249" si="1907">$ET229*EU229/100</f>
        <v>0</v>
      </c>
      <c r="EW229" s="740">
        <f t="shared" ref="EW229:EW249" si="1908">ROUND(EW57,1)</f>
        <v>0</v>
      </c>
      <c r="EX229" s="741">
        <f t="shared" ref="EX229:EX249" si="1909">$ET229*EW229/100</f>
        <v>0</v>
      </c>
      <c r="EY229" s="740">
        <f>ROUND(EY57,1)</f>
        <v>0</v>
      </c>
      <c r="EZ229" s="741"/>
      <c r="FA229" s="740">
        <f>ROUND(FA57,1)</f>
        <v>0</v>
      </c>
      <c r="FB229" s="741">
        <f t="shared" ref="FB229:FB249" si="1910">$ET229*FA229/100</f>
        <v>0</v>
      </c>
      <c r="FC229" s="740">
        <f>ROUND(FC57,1)</f>
        <v>0</v>
      </c>
      <c r="FD229" s="741">
        <f t="shared" ref="FD229:FD249" si="1911">$ET229*FC229/100</f>
        <v>0</v>
      </c>
      <c r="FE229" s="740">
        <f>ROUND(FE57,1)</f>
        <v>0</v>
      </c>
      <c r="FF229" s="741">
        <f t="shared" ref="FF229:FF249" si="1912">$ET229*FE229/100</f>
        <v>0</v>
      </c>
      <c r="FG229" s="740">
        <f>ROUND(FG57,1)</f>
        <v>0</v>
      </c>
      <c r="FH229" s="741">
        <f t="shared" ref="FH229:FH249" si="1913">$ET229*FG229/100</f>
        <v>0</v>
      </c>
      <c r="FI229" s="740">
        <f>ROUND(FI57,1)</f>
        <v>0</v>
      </c>
      <c r="FJ229" s="741">
        <f t="shared" ref="FJ229:FJ249" si="1914">$ET229*FI229/100</f>
        <v>0</v>
      </c>
      <c r="FK229" s="740">
        <f>ROUND(FK57,1)</f>
        <v>0</v>
      </c>
      <c r="FL229" s="741">
        <f t="shared" ref="FL229:FL249" si="1915">$ET229*FK229/100</f>
        <v>0</v>
      </c>
      <c r="FM229" s="740">
        <f>ROUND(FM57,1)</f>
        <v>0</v>
      </c>
      <c r="FN229" s="741">
        <f t="shared" ref="FN229:FN249" si="1916">$ET229*FM229/100</f>
        <v>0</v>
      </c>
      <c r="FO229" s="743">
        <f t="shared" ref="FO229:FO249" si="1917">IF(((SUM(ET229:FN229))&gt;(16242*EQ229)),0,((16242*EQ229)-(SUM(ET229:FN229))))</f>
        <v>0</v>
      </c>
      <c r="FP229" s="744">
        <f t="shared" ref="FP229:FP249" si="1918">ET229+EV229+EX229+EZ229+FB229+FD229+FF229+FH229+FJ229+FL229+FN229+FO229</f>
        <v>0</v>
      </c>
      <c r="FQ229" s="745">
        <v>12</v>
      </c>
      <c r="FR229" s="746">
        <f t="shared" ref="FR229:FR249" si="1919">FP229*FQ229</f>
        <v>0</v>
      </c>
      <c r="FS229" s="747"/>
      <c r="FT229" s="741"/>
      <c r="FU229" s="746">
        <f t="shared" ref="FU229:FU249" si="1920">FR229+FS229+FT229</f>
        <v>0</v>
      </c>
      <c r="FV229" s="746">
        <f t="shared" ref="FV229:FV249" si="1921">FU229*0.302</f>
        <v>0</v>
      </c>
      <c r="FW229" s="746">
        <f t="shared" ref="FW229:FW249" si="1922">FU229+FV229</f>
        <v>0</v>
      </c>
      <c r="FY229" s="1044"/>
      <c r="FZ229" s="753" t="s">
        <v>523</v>
      </c>
      <c r="GA229" s="737">
        <f t="shared" ref="GA229:GA249" si="1923">GA143</f>
        <v>9.8000000000000007</v>
      </c>
      <c r="GB229" s="737">
        <f t="shared" ref="GB229:GB249" si="1924">ROUNDUP(GB143*1.04,0)</f>
        <v>4588</v>
      </c>
      <c r="GC229" s="738">
        <f t="shared" ref="GC229:GC249" si="1925">ROUNDUP(GB229*1.01525,0)</f>
        <v>4658</v>
      </c>
      <c r="GD229" s="743">
        <f t="shared" ref="GD229:GD249" si="1926">F229+AP229+BZ229+DJ229+ET229</f>
        <v>45648.4</v>
      </c>
      <c r="GE229" s="743"/>
      <c r="GF229" s="737">
        <f t="shared" ref="GF229:GF249" si="1927">H229+AR229+CB229+DL229+EV229</f>
        <v>0</v>
      </c>
      <c r="GG229" s="743"/>
      <c r="GH229" s="737">
        <f t="shared" ref="GH229:GH249" si="1928">J229+AT229+CD229+DN229+EX229</f>
        <v>0</v>
      </c>
      <c r="GI229" s="743"/>
      <c r="GJ229" s="737">
        <f t="shared" ref="GJ229:GJ249" si="1929">L229+AV229+CF229+DP229+EZ229</f>
        <v>0</v>
      </c>
      <c r="GK229" s="743"/>
      <c r="GL229" s="737">
        <f t="shared" ref="GL229:GL249" si="1930">N229+AX229+CH229+DR229+FB229</f>
        <v>0</v>
      </c>
      <c r="GM229" s="743"/>
      <c r="GN229" s="737">
        <f t="shared" ref="GN229:GN249" si="1931">P229+AZ229+CJ229+DT229+FD229</f>
        <v>0</v>
      </c>
      <c r="GO229" s="743"/>
      <c r="GP229" s="737">
        <f t="shared" ref="GP229:GP249" si="1932">R229+BB229+CL229+DV229+FF229</f>
        <v>0</v>
      </c>
      <c r="GQ229" s="743"/>
      <c r="GR229" s="737">
        <f t="shared" ref="GR229:GR249" si="1933">T229+BD229+CN229+DX229+FH229</f>
        <v>0</v>
      </c>
      <c r="GS229" s="743"/>
      <c r="GT229" s="737">
        <f t="shared" ref="GT229:GT249" si="1934">V229+BF229+CP229+DZ229+FJ229</f>
        <v>0</v>
      </c>
      <c r="GU229" s="743"/>
      <c r="GV229" s="737">
        <f t="shared" ref="GV229:GV249" si="1935">X229+BH229+CR229+EB229+FL229</f>
        <v>0</v>
      </c>
      <c r="GW229" s="743"/>
      <c r="GX229" s="737">
        <f t="shared" ref="GX229:GY249" si="1936">Z229+BJ229+CT229+ED229+FN229</f>
        <v>0</v>
      </c>
      <c r="GY229" s="743">
        <f t="shared" si="1936"/>
        <v>113523.2</v>
      </c>
      <c r="GZ229" s="744">
        <f t="shared" ref="GZ229:GZ249" si="1937">GD229+GF229+GH229+GJ229+GL229+GN229+GP229+GR229+GT229+GV229+GX229+GY229</f>
        <v>159171.6</v>
      </c>
      <c r="HA229" s="745">
        <v>12</v>
      </c>
      <c r="HB229" s="746">
        <f t="shared" ref="HB229:HB249" si="1938">GZ229*HA229</f>
        <v>1910059.2</v>
      </c>
      <c r="HC229" s="737">
        <f t="shared" ref="HC229:HD249" si="1939">AE229+BO229+CY229+EI229+FS229</f>
        <v>0</v>
      </c>
      <c r="HD229" s="737">
        <f t="shared" si="1939"/>
        <v>0</v>
      </c>
      <c r="HE229" s="746">
        <f t="shared" ref="HE229:HE249" si="1940">HB229+HC229+HD229</f>
        <v>1910059.2</v>
      </c>
      <c r="HF229" s="746">
        <f t="shared" ref="HF229:HF249" si="1941">HE229*0.302</f>
        <v>576837.88</v>
      </c>
      <c r="HG229" s="746">
        <f t="shared" ref="HG229:HG249" si="1942">HE229+HF229</f>
        <v>2486897.08</v>
      </c>
    </row>
    <row r="230" spans="1:215" ht="15.75" x14ac:dyDescent="0.25">
      <c r="A230" s="1044"/>
      <c r="B230" s="753" t="s">
        <v>524</v>
      </c>
      <c r="C230" s="818">
        <f t="shared" si="1812"/>
        <v>6</v>
      </c>
      <c r="D230" s="737">
        <f t="shared" si="1813"/>
        <v>4336</v>
      </c>
      <c r="E230" s="738">
        <f t="shared" si="1814"/>
        <v>4403</v>
      </c>
      <c r="F230" s="817">
        <f t="shared" si="1815"/>
        <v>26418</v>
      </c>
      <c r="G230" s="740">
        <f>ROUND(G58,1)</f>
        <v>0</v>
      </c>
      <c r="H230" s="741">
        <f t="shared" si="1816"/>
        <v>0</v>
      </c>
      <c r="I230" s="740">
        <f>ROUND(I58,1)</f>
        <v>0</v>
      </c>
      <c r="J230" s="741">
        <f t="shared" si="1817"/>
        <v>0</v>
      </c>
      <c r="K230" s="740">
        <f t="shared" si="1818"/>
        <v>0</v>
      </c>
      <c r="L230" s="741"/>
      <c r="M230" s="740">
        <f t="shared" si="1819"/>
        <v>0</v>
      </c>
      <c r="N230" s="741">
        <f t="shared" si="1820"/>
        <v>0</v>
      </c>
      <c r="O230" s="740">
        <f t="shared" si="1821"/>
        <v>0</v>
      </c>
      <c r="P230" s="741">
        <f t="shared" si="1822"/>
        <v>0</v>
      </c>
      <c r="Q230" s="740">
        <f t="shared" si="1823"/>
        <v>0</v>
      </c>
      <c r="R230" s="741">
        <f t="shared" si="1824"/>
        <v>0</v>
      </c>
      <c r="S230" s="740">
        <f t="shared" si="1825"/>
        <v>0</v>
      </c>
      <c r="T230" s="741">
        <f t="shared" si="1826"/>
        <v>0</v>
      </c>
      <c r="U230" s="740">
        <f t="shared" si="1827"/>
        <v>0</v>
      </c>
      <c r="V230" s="741">
        <f t="shared" si="1828"/>
        <v>0</v>
      </c>
      <c r="W230" s="740">
        <f t="shared" si="1829"/>
        <v>0</v>
      </c>
      <c r="X230" s="741">
        <f t="shared" si="1830"/>
        <v>0</v>
      </c>
      <c r="Y230" s="740">
        <f t="shared" si="1831"/>
        <v>0</v>
      </c>
      <c r="Z230" s="741">
        <f t="shared" si="1832"/>
        <v>0</v>
      </c>
      <c r="AA230" s="743">
        <f t="shared" si="1833"/>
        <v>71034</v>
      </c>
      <c r="AB230" s="744">
        <f t="shared" si="1834"/>
        <v>97452</v>
      </c>
      <c r="AC230" s="745">
        <v>12</v>
      </c>
      <c r="AD230" s="746">
        <f t="shared" si="1835"/>
        <v>1169424</v>
      </c>
      <c r="AE230" s="747">
        <f>C230*1009.76*12</f>
        <v>72702.720000000001</v>
      </c>
      <c r="AF230" s="782">
        <f t="shared" ref="AF230:AF232" si="1943">AD230*0.085</f>
        <v>99401.04</v>
      </c>
      <c r="AG230" s="746">
        <f t="shared" si="1836"/>
        <v>1341527.76</v>
      </c>
      <c r="AH230" s="746">
        <f t="shared" si="1837"/>
        <v>405141.38</v>
      </c>
      <c r="AI230" s="746">
        <f t="shared" si="1838"/>
        <v>1746669.14</v>
      </c>
      <c r="AK230" s="1044"/>
      <c r="AL230" s="753" t="s">
        <v>524</v>
      </c>
      <c r="AM230" s="783">
        <f t="shared" si="1839"/>
        <v>3.67</v>
      </c>
      <c r="AN230" s="737">
        <f t="shared" si="1840"/>
        <v>4336</v>
      </c>
      <c r="AO230" s="738">
        <f t="shared" si="1841"/>
        <v>4403</v>
      </c>
      <c r="AP230" s="817">
        <f t="shared" si="1842"/>
        <v>16159.01</v>
      </c>
      <c r="AQ230" s="740">
        <f t="shared" si="1843"/>
        <v>0</v>
      </c>
      <c r="AR230" s="741">
        <f t="shared" si="1844"/>
        <v>0</v>
      </c>
      <c r="AS230" s="740">
        <f t="shared" si="1845"/>
        <v>0</v>
      </c>
      <c r="AT230" s="741">
        <f t="shared" si="1846"/>
        <v>0</v>
      </c>
      <c r="AU230" s="740">
        <f>ROUND(AU58,1)</f>
        <v>0</v>
      </c>
      <c r="AV230" s="741"/>
      <c r="AW230" s="740">
        <f>ROUND(AW58,1)</f>
        <v>0</v>
      </c>
      <c r="AX230" s="741">
        <f t="shared" si="1847"/>
        <v>0</v>
      </c>
      <c r="AY230" s="740">
        <f>ROUND(AY58,1)</f>
        <v>0</v>
      </c>
      <c r="AZ230" s="741">
        <f t="shared" si="1848"/>
        <v>0</v>
      </c>
      <c r="BA230" s="740">
        <f>ROUND(BA58,1)</f>
        <v>0</v>
      </c>
      <c r="BB230" s="741">
        <f t="shared" si="1849"/>
        <v>0</v>
      </c>
      <c r="BC230" s="740">
        <f>ROUND(BC58,1)</f>
        <v>0</v>
      </c>
      <c r="BD230" s="741">
        <f t="shared" si="1850"/>
        <v>0</v>
      </c>
      <c r="BE230" s="740">
        <f>ROUND(BE58,1)</f>
        <v>0</v>
      </c>
      <c r="BF230" s="741">
        <f t="shared" si="1851"/>
        <v>0</v>
      </c>
      <c r="BG230" s="740">
        <f>ROUND(BG58,1)</f>
        <v>0</v>
      </c>
      <c r="BH230" s="741">
        <f t="shared" si="1852"/>
        <v>0</v>
      </c>
      <c r="BI230" s="740">
        <f>ROUND(BI58,1)</f>
        <v>0</v>
      </c>
      <c r="BJ230" s="741">
        <f t="shared" si="1853"/>
        <v>0</v>
      </c>
      <c r="BK230" s="743">
        <f t="shared" si="1854"/>
        <v>43449.13</v>
      </c>
      <c r="BL230" s="744">
        <f t="shared" si="1855"/>
        <v>59608.14</v>
      </c>
      <c r="BM230" s="745">
        <v>12</v>
      </c>
      <c r="BN230" s="746">
        <f t="shared" si="1856"/>
        <v>715297.68</v>
      </c>
      <c r="BO230" s="747">
        <f>AM230*1009.76*12</f>
        <v>44469.83</v>
      </c>
      <c r="BP230" s="782">
        <f t="shared" ref="BP230:BP232" si="1944">BN230*0.085</f>
        <v>60800.3</v>
      </c>
      <c r="BQ230" s="746">
        <f t="shared" si="1857"/>
        <v>820567.81</v>
      </c>
      <c r="BR230" s="746">
        <f t="shared" si="1858"/>
        <v>247811.48</v>
      </c>
      <c r="BS230" s="746">
        <f t="shared" si="1859"/>
        <v>1068379.29</v>
      </c>
      <c r="BU230" s="1044"/>
      <c r="BV230" s="753" t="s">
        <v>524</v>
      </c>
      <c r="BW230" s="737">
        <f t="shared" si="1860"/>
        <v>20</v>
      </c>
      <c r="BX230" s="737">
        <f t="shared" si="1861"/>
        <v>4336</v>
      </c>
      <c r="BY230" s="738">
        <f t="shared" si="1862"/>
        <v>4403</v>
      </c>
      <c r="BZ230" s="817">
        <f t="shared" si="1863"/>
        <v>88060</v>
      </c>
      <c r="CA230" s="740">
        <f t="shared" si="1864"/>
        <v>0</v>
      </c>
      <c r="CB230" s="741">
        <f t="shared" si="1865"/>
        <v>0</v>
      </c>
      <c r="CC230" s="740">
        <f t="shared" si="1866"/>
        <v>0</v>
      </c>
      <c r="CD230" s="741">
        <f t="shared" si="1867"/>
        <v>0</v>
      </c>
      <c r="CE230" s="740">
        <f>ROUND(CE58,1)</f>
        <v>0</v>
      </c>
      <c r="CF230" s="741"/>
      <c r="CG230" s="740">
        <f>ROUND(CG58,1)</f>
        <v>0</v>
      </c>
      <c r="CH230" s="741">
        <f t="shared" si="1868"/>
        <v>0</v>
      </c>
      <c r="CI230" s="740">
        <f>ROUND(CI58,1)</f>
        <v>0</v>
      </c>
      <c r="CJ230" s="741">
        <f t="shared" si="1869"/>
        <v>0</v>
      </c>
      <c r="CK230" s="740">
        <f>ROUND(CK58,1)</f>
        <v>0</v>
      </c>
      <c r="CL230" s="741">
        <f t="shared" si="1870"/>
        <v>0</v>
      </c>
      <c r="CM230" s="740">
        <f>ROUND(CM58,1)</f>
        <v>0</v>
      </c>
      <c r="CN230" s="741">
        <f t="shared" si="1871"/>
        <v>0</v>
      </c>
      <c r="CO230" s="740">
        <f>ROUND(CO58,1)</f>
        <v>0</v>
      </c>
      <c r="CP230" s="741">
        <f t="shared" si="1872"/>
        <v>0</v>
      </c>
      <c r="CQ230" s="740">
        <f>ROUND(CQ58,1)</f>
        <v>0</v>
      </c>
      <c r="CR230" s="741">
        <f t="shared" si="1873"/>
        <v>0</v>
      </c>
      <c r="CS230" s="740">
        <f>ROUND(CS58,1)</f>
        <v>0</v>
      </c>
      <c r="CT230" s="741">
        <f t="shared" si="1874"/>
        <v>0</v>
      </c>
      <c r="CU230" s="743">
        <f t="shared" si="1875"/>
        <v>236780</v>
      </c>
      <c r="CV230" s="744">
        <f t="shared" si="1876"/>
        <v>324840</v>
      </c>
      <c r="CW230" s="745">
        <v>12</v>
      </c>
      <c r="CX230" s="746">
        <f t="shared" si="1877"/>
        <v>3898080</v>
      </c>
      <c r="CY230" s="747">
        <f>BW230*1009.76*12</f>
        <v>242342.39999999999</v>
      </c>
      <c r="CZ230" s="782">
        <f t="shared" ref="CZ230:CZ232" si="1945">CX230*0.085</f>
        <v>331336.8</v>
      </c>
      <c r="DA230" s="746">
        <f t="shared" si="1878"/>
        <v>4471759.2</v>
      </c>
      <c r="DB230" s="746">
        <f t="shared" si="1879"/>
        <v>1350471.28</v>
      </c>
      <c r="DC230" s="746">
        <f t="shared" si="1880"/>
        <v>5822230.4800000004</v>
      </c>
      <c r="DD230" s="750"/>
      <c r="DE230" s="1044"/>
      <c r="DF230" s="753" t="s">
        <v>524</v>
      </c>
      <c r="DG230" s="737">
        <f t="shared" si="1881"/>
        <v>3</v>
      </c>
      <c r="DH230" s="737">
        <f t="shared" si="1882"/>
        <v>4336</v>
      </c>
      <c r="DI230" s="738">
        <f t="shared" si="1883"/>
        <v>4403</v>
      </c>
      <c r="DJ230" s="817">
        <f t="shared" si="1884"/>
        <v>13209</v>
      </c>
      <c r="DK230" s="740">
        <f t="shared" si="1885"/>
        <v>0</v>
      </c>
      <c r="DL230" s="741">
        <f t="shared" si="1886"/>
        <v>0</v>
      </c>
      <c r="DM230" s="740">
        <f t="shared" si="1887"/>
        <v>0</v>
      </c>
      <c r="DN230" s="741">
        <f t="shared" si="1888"/>
        <v>0</v>
      </c>
      <c r="DO230" s="740">
        <f>ROUND(DO58,1)</f>
        <v>0</v>
      </c>
      <c r="DP230" s="741"/>
      <c r="DQ230" s="740">
        <f>ROUND(DQ58,1)</f>
        <v>0</v>
      </c>
      <c r="DR230" s="741">
        <f t="shared" si="1889"/>
        <v>0</v>
      </c>
      <c r="DS230" s="740">
        <f>ROUND(DS58,1)</f>
        <v>0</v>
      </c>
      <c r="DT230" s="741">
        <f t="shared" si="1890"/>
        <v>0</v>
      </c>
      <c r="DU230" s="740">
        <f>ROUND(DU58,1)</f>
        <v>0</v>
      </c>
      <c r="DV230" s="741">
        <f t="shared" si="1891"/>
        <v>0</v>
      </c>
      <c r="DW230" s="740">
        <f>ROUND(DW58,1)</f>
        <v>0</v>
      </c>
      <c r="DX230" s="741">
        <f t="shared" si="1892"/>
        <v>0</v>
      </c>
      <c r="DY230" s="740">
        <f>ROUND(DY58,1)</f>
        <v>0</v>
      </c>
      <c r="DZ230" s="741">
        <f t="shared" si="1893"/>
        <v>0</v>
      </c>
      <c r="EA230" s="740">
        <f>ROUND(EA58,1)</f>
        <v>0</v>
      </c>
      <c r="EB230" s="741">
        <f t="shared" si="1894"/>
        <v>0</v>
      </c>
      <c r="EC230" s="740">
        <f>ROUND(EC58,1)</f>
        <v>0</v>
      </c>
      <c r="ED230" s="741">
        <f t="shared" si="1895"/>
        <v>0</v>
      </c>
      <c r="EE230" s="743">
        <f t="shared" si="1896"/>
        <v>35517</v>
      </c>
      <c r="EF230" s="744">
        <f t="shared" si="1897"/>
        <v>48726</v>
      </c>
      <c r="EG230" s="745">
        <v>12</v>
      </c>
      <c r="EH230" s="746">
        <f t="shared" si="1898"/>
        <v>584712</v>
      </c>
      <c r="EI230" s="747">
        <f>DG230*1009.76*12</f>
        <v>36351.360000000001</v>
      </c>
      <c r="EJ230" s="782">
        <f t="shared" ref="EJ230:EJ232" si="1946">EH230*0.085</f>
        <v>49700.52</v>
      </c>
      <c r="EK230" s="746">
        <f t="shared" si="1899"/>
        <v>670763.88</v>
      </c>
      <c r="EL230" s="746">
        <f t="shared" si="1900"/>
        <v>202570.69</v>
      </c>
      <c r="EM230" s="746">
        <f t="shared" si="1901"/>
        <v>873334.57</v>
      </c>
      <c r="EO230" s="1044"/>
      <c r="EP230" s="753" t="s">
        <v>524</v>
      </c>
      <c r="EQ230" s="737">
        <f t="shared" si="1902"/>
        <v>0</v>
      </c>
      <c r="ER230" s="737">
        <f t="shared" si="1903"/>
        <v>4336</v>
      </c>
      <c r="ES230" s="738">
        <f t="shared" si="1904"/>
        <v>4403</v>
      </c>
      <c r="ET230" s="817">
        <f t="shared" si="1905"/>
        <v>0</v>
      </c>
      <c r="EU230" s="740">
        <f t="shared" si="1906"/>
        <v>0</v>
      </c>
      <c r="EV230" s="741">
        <f t="shared" si="1907"/>
        <v>0</v>
      </c>
      <c r="EW230" s="740">
        <f t="shared" si="1908"/>
        <v>0</v>
      </c>
      <c r="EX230" s="741">
        <f t="shared" si="1909"/>
        <v>0</v>
      </c>
      <c r="EY230" s="740">
        <f>ROUND(EY58,1)</f>
        <v>0</v>
      </c>
      <c r="EZ230" s="741"/>
      <c r="FA230" s="740">
        <f>ROUND(FA58,1)</f>
        <v>0</v>
      </c>
      <c r="FB230" s="741">
        <f t="shared" si="1910"/>
        <v>0</v>
      </c>
      <c r="FC230" s="740">
        <f>ROUND(FC58,1)</f>
        <v>0</v>
      </c>
      <c r="FD230" s="741">
        <f t="shared" si="1911"/>
        <v>0</v>
      </c>
      <c r="FE230" s="740">
        <f>ROUND(FE58,1)</f>
        <v>0</v>
      </c>
      <c r="FF230" s="741">
        <f t="shared" si="1912"/>
        <v>0</v>
      </c>
      <c r="FG230" s="740">
        <f>ROUND(FG58,1)</f>
        <v>0</v>
      </c>
      <c r="FH230" s="741">
        <f t="shared" si="1913"/>
        <v>0</v>
      </c>
      <c r="FI230" s="740">
        <f>ROUND(FI58,1)</f>
        <v>0</v>
      </c>
      <c r="FJ230" s="741">
        <f t="shared" si="1914"/>
        <v>0</v>
      </c>
      <c r="FK230" s="740">
        <f>ROUND(FK58,1)</f>
        <v>0</v>
      </c>
      <c r="FL230" s="741">
        <f t="shared" si="1915"/>
        <v>0</v>
      </c>
      <c r="FM230" s="740">
        <f>ROUND(FM58,1)</f>
        <v>0</v>
      </c>
      <c r="FN230" s="741">
        <f t="shared" si="1916"/>
        <v>0</v>
      </c>
      <c r="FO230" s="743">
        <f t="shared" si="1917"/>
        <v>0</v>
      </c>
      <c r="FP230" s="744">
        <f t="shared" si="1918"/>
        <v>0</v>
      </c>
      <c r="FQ230" s="745">
        <v>12</v>
      </c>
      <c r="FR230" s="746">
        <f t="shared" si="1919"/>
        <v>0</v>
      </c>
      <c r="FS230" s="747">
        <f>EQ230*1009.76*12</f>
        <v>0</v>
      </c>
      <c r="FT230" s="782">
        <f t="shared" ref="FT230:FT232" si="1947">FR230*0.085</f>
        <v>0</v>
      </c>
      <c r="FU230" s="746">
        <f t="shared" si="1920"/>
        <v>0</v>
      </c>
      <c r="FV230" s="746">
        <f t="shared" si="1921"/>
        <v>0</v>
      </c>
      <c r="FW230" s="746">
        <f t="shared" si="1922"/>
        <v>0</v>
      </c>
      <c r="FY230" s="1044"/>
      <c r="FZ230" s="753" t="s">
        <v>524</v>
      </c>
      <c r="GA230" s="737">
        <f t="shared" si="1923"/>
        <v>32.67</v>
      </c>
      <c r="GB230" s="737">
        <f t="shared" si="1924"/>
        <v>4336</v>
      </c>
      <c r="GC230" s="738">
        <f t="shared" si="1925"/>
        <v>4403</v>
      </c>
      <c r="GD230" s="743">
        <f t="shared" si="1926"/>
        <v>143846.01</v>
      </c>
      <c r="GE230" s="743"/>
      <c r="GF230" s="737">
        <f t="shared" si="1927"/>
        <v>0</v>
      </c>
      <c r="GG230" s="743"/>
      <c r="GH230" s="737">
        <f t="shared" si="1928"/>
        <v>0</v>
      </c>
      <c r="GI230" s="743"/>
      <c r="GJ230" s="737">
        <f t="shared" si="1929"/>
        <v>0</v>
      </c>
      <c r="GK230" s="743"/>
      <c r="GL230" s="737">
        <f t="shared" si="1930"/>
        <v>0</v>
      </c>
      <c r="GM230" s="743"/>
      <c r="GN230" s="737">
        <f t="shared" si="1931"/>
        <v>0</v>
      </c>
      <c r="GO230" s="743"/>
      <c r="GP230" s="737">
        <f t="shared" si="1932"/>
        <v>0</v>
      </c>
      <c r="GQ230" s="743"/>
      <c r="GR230" s="737">
        <f t="shared" si="1933"/>
        <v>0</v>
      </c>
      <c r="GS230" s="743"/>
      <c r="GT230" s="737">
        <f t="shared" si="1934"/>
        <v>0</v>
      </c>
      <c r="GU230" s="743"/>
      <c r="GV230" s="737">
        <f t="shared" si="1935"/>
        <v>0</v>
      </c>
      <c r="GW230" s="743"/>
      <c r="GX230" s="737">
        <f t="shared" si="1936"/>
        <v>0</v>
      </c>
      <c r="GY230" s="743">
        <f t="shared" si="1936"/>
        <v>386780.13</v>
      </c>
      <c r="GZ230" s="744">
        <f t="shared" si="1937"/>
        <v>530626.14</v>
      </c>
      <c r="HA230" s="745">
        <v>12</v>
      </c>
      <c r="HB230" s="746">
        <f t="shared" si="1938"/>
        <v>6367513.6799999997</v>
      </c>
      <c r="HC230" s="737">
        <f t="shared" si="1939"/>
        <v>395866.31</v>
      </c>
      <c r="HD230" s="737">
        <f t="shared" si="1939"/>
        <v>541238.66</v>
      </c>
      <c r="HE230" s="746">
        <f t="shared" si="1940"/>
        <v>7304618.6500000004</v>
      </c>
      <c r="HF230" s="746">
        <f t="shared" si="1941"/>
        <v>2205994.83</v>
      </c>
      <c r="HG230" s="746">
        <f t="shared" si="1942"/>
        <v>9510613.4800000004</v>
      </c>
    </row>
    <row r="231" spans="1:215" x14ac:dyDescent="0.25">
      <c r="A231" s="1044"/>
      <c r="B231" s="753" t="s">
        <v>532</v>
      </c>
      <c r="C231" s="737">
        <f t="shared" si="1812"/>
        <v>2.5</v>
      </c>
      <c r="D231" s="737">
        <f t="shared" si="1813"/>
        <v>4336</v>
      </c>
      <c r="E231" s="738">
        <f t="shared" si="1814"/>
        <v>4403</v>
      </c>
      <c r="F231" s="817">
        <f t="shared" si="1815"/>
        <v>11007.5</v>
      </c>
      <c r="G231" s="740">
        <f t="shared" ref="G231:I246" si="1948">ROUND(G59,1)</f>
        <v>0</v>
      </c>
      <c r="H231" s="741">
        <f t="shared" si="1816"/>
        <v>0</v>
      </c>
      <c r="I231" s="740">
        <f t="shared" si="1948"/>
        <v>0</v>
      </c>
      <c r="J231" s="741">
        <f t="shared" si="1817"/>
        <v>0</v>
      </c>
      <c r="K231" s="740">
        <f t="shared" si="1818"/>
        <v>0</v>
      </c>
      <c r="L231" s="741"/>
      <c r="M231" s="740">
        <f t="shared" si="1819"/>
        <v>0</v>
      </c>
      <c r="N231" s="741">
        <f t="shared" si="1820"/>
        <v>0</v>
      </c>
      <c r="O231" s="740">
        <f t="shared" si="1821"/>
        <v>0</v>
      </c>
      <c r="P231" s="741">
        <f t="shared" si="1822"/>
        <v>0</v>
      </c>
      <c r="Q231" s="740">
        <f t="shared" si="1823"/>
        <v>0</v>
      </c>
      <c r="R231" s="741">
        <f t="shared" si="1824"/>
        <v>0</v>
      </c>
      <c r="S231" s="740">
        <f t="shared" si="1825"/>
        <v>0</v>
      </c>
      <c r="T231" s="741">
        <f t="shared" si="1826"/>
        <v>0</v>
      </c>
      <c r="U231" s="740">
        <f t="shared" si="1827"/>
        <v>0</v>
      </c>
      <c r="V231" s="741">
        <f t="shared" si="1828"/>
        <v>0</v>
      </c>
      <c r="W231" s="740">
        <f t="shared" si="1829"/>
        <v>0</v>
      </c>
      <c r="X231" s="741">
        <f t="shared" si="1830"/>
        <v>0</v>
      </c>
      <c r="Y231" s="740">
        <f t="shared" si="1831"/>
        <v>0</v>
      </c>
      <c r="Z231" s="741">
        <f t="shared" si="1832"/>
        <v>0</v>
      </c>
      <c r="AA231" s="743">
        <f t="shared" si="1833"/>
        <v>29597.5</v>
      </c>
      <c r="AB231" s="744">
        <f t="shared" si="1834"/>
        <v>40605</v>
      </c>
      <c r="AC231" s="745">
        <v>12</v>
      </c>
      <c r="AD231" s="746">
        <f t="shared" si="1835"/>
        <v>487260</v>
      </c>
      <c r="AE231" s="747"/>
      <c r="AF231" s="782">
        <f t="shared" si="1943"/>
        <v>41417.1</v>
      </c>
      <c r="AG231" s="746">
        <f t="shared" si="1836"/>
        <v>528677.1</v>
      </c>
      <c r="AH231" s="746">
        <f t="shared" si="1837"/>
        <v>159660.48000000001</v>
      </c>
      <c r="AI231" s="746">
        <f t="shared" si="1838"/>
        <v>688337.58</v>
      </c>
      <c r="AK231" s="1044"/>
      <c r="AL231" s="753" t="s">
        <v>532</v>
      </c>
      <c r="AM231" s="737">
        <f t="shared" si="1839"/>
        <v>0.5</v>
      </c>
      <c r="AN231" s="737">
        <f t="shared" si="1840"/>
        <v>4336</v>
      </c>
      <c r="AO231" s="738">
        <f t="shared" si="1841"/>
        <v>4403</v>
      </c>
      <c r="AP231" s="817">
        <f t="shared" si="1842"/>
        <v>2201.5</v>
      </c>
      <c r="AQ231" s="740">
        <f t="shared" si="1843"/>
        <v>0</v>
      </c>
      <c r="AR231" s="741">
        <f t="shared" si="1844"/>
        <v>0</v>
      </c>
      <c r="AS231" s="740">
        <f t="shared" si="1845"/>
        <v>0</v>
      </c>
      <c r="AT231" s="741">
        <f t="shared" si="1846"/>
        <v>0</v>
      </c>
      <c r="AU231" s="740">
        <f t="shared" ref="AU231:AU249" si="1949">ROUND(AU59,1)</f>
        <v>0</v>
      </c>
      <c r="AV231" s="741"/>
      <c r="AW231" s="740">
        <f t="shared" ref="AW231:AW249" si="1950">ROUND(AW59,1)</f>
        <v>0</v>
      </c>
      <c r="AX231" s="741">
        <f t="shared" si="1847"/>
        <v>0</v>
      </c>
      <c r="AY231" s="740">
        <f t="shared" ref="AY231:AY249" si="1951">ROUND(AY59,1)</f>
        <v>0</v>
      </c>
      <c r="AZ231" s="741">
        <f t="shared" si="1848"/>
        <v>0</v>
      </c>
      <c r="BA231" s="740">
        <f t="shared" ref="BA231:BA249" si="1952">ROUND(BA59,1)</f>
        <v>0</v>
      </c>
      <c r="BB231" s="741">
        <f t="shared" si="1849"/>
        <v>0</v>
      </c>
      <c r="BC231" s="740">
        <f t="shared" ref="BC231:BC249" si="1953">ROUND(BC59,1)</f>
        <v>0</v>
      </c>
      <c r="BD231" s="741">
        <f t="shared" si="1850"/>
        <v>0</v>
      </c>
      <c r="BE231" s="740">
        <f t="shared" ref="BE231:BE249" si="1954">ROUND(BE59,1)</f>
        <v>0</v>
      </c>
      <c r="BF231" s="741">
        <f t="shared" si="1851"/>
        <v>0</v>
      </c>
      <c r="BG231" s="740">
        <f t="shared" ref="BG231:BG249" si="1955">ROUND(BG59,1)</f>
        <v>0</v>
      </c>
      <c r="BH231" s="741">
        <f t="shared" si="1852"/>
        <v>0</v>
      </c>
      <c r="BI231" s="740">
        <f t="shared" ref="BI231:BI249" si="1956">ROUND(BI59,1)</f>
        <v>0</v>
      </c>
      <c r="BJ231" s="741">
        <f t="shared" si="1853"/>
        <v>0</v>
      </c>
      <c r="BK231" s="743">
        <f t="shared" si="1854"/>
        <v>5919.5</v>
      </c>
      <c r="BL231" s="744">
        <f t="shared" si="1855"/>
        <v>8121</v>
      </c>
      <c r="BM231" s="745">
        <v>12</v>
      </c>
      <c r="BN231" s="746">
        <f t="shared" si="1856"/>
        <v>97452</v>
      </c>
      <c r="BO231" s="747"/>
      <c r="BP231" s="782">
        <f t="shared" si="1944"/>
        <v>8283.42</v>
      </c>
      <c r="BQ231" s="746">
        <f t="shared" si="1857"/>
        <v>105735.42</v>
      </c>
      <c r="BR231" s="746">
        <f t="shared" si="1858"/>
        <v>31932.1</v>
      </c>
      <c r="BS231" s="746">
        <f t="shared" si="1859"/>
        <v>137667.51999999999</v>
      </c>
      <c r="BU231" s="1044"/>
      <c r="BV231" s="753" t="s">
        <v>532</v>
      </c>
      <c r="BW231" s="737">
        <f t="shared" si="1860"/>
        <v>1</v>
      </c>
      <c r="BX231" s="737">
        <f t="shared" si="1861"/>
        <v>4336</v>
      </c>
      <c r="BY231" s="738">
        <f t="shared" si="1862"/>
        <v>4403</v>
      </c>
      <c r="BZ231" s="817">
        <f t="shared" si="1863"/>
        <v>4403</v>
      </c>
      <c r="CA231" s="740">
        <f t="shared" si="1864"/>
        <v>0</v>
      </c>
      <c r="CB231" s="741">
        <f t="shared" si="1865"/>
        <v>0</v>
      </c>
      <c r="CC231" s="740">
        <f t="shared" si="1866"/>
        <v>0</v>
      </c>
      <c r="CD231" s="741">
        <f t="shared" si="1867"/>
        <v>0</v>
      </c>
      <c r="CE231" s="740">
        <f t="shared" ref="CE231:CE249" si="1957">ROUND(CE59,1)</f>
        <v>0</v>
      </c>
      <c r="CF231" s="741"/>
      <c r="CG231" s="740">
        <f t="shared" ref="CG231:CG249" si="1958">ROUND(CG59,1)</f>
        <v>0</v>
      </c>
      <c r="CH231" s="741">
        <f t="shared" si="1868"/>
        <v>0</v>
      </c>
      <c r="CI231" s="740">
        <f t="shared" ref="CI231:CI249" si="1959">ROUND(CI59,1)</f>
        <v>0</v>
      </c>
      <c r="CJ231" s="741">
        <f t="shared" si="1869"/>
        <v>0</v>
      </c>
      <c r="CK231" s="740">
        <f t="shared" ref="CK231:CK249" si="1960">ROUND(CK59,1)</f>
        <v>0</v>
      </c>
      <c r="CL231" s="741">
        <f t="shared" si="1870"/>
        <v>0</v>
      </c>
      <c r="CM231" s="740">
        <f t="shared" ref="CM231:CM249" si="1961">ROUND(CM59,1)</f>
        <v>0</v>
      </c>
      <c r="CN231" s="741">
        <f t="shared" si="1871"/>
        <v>0</v>
      </c>
      <c r="CO231" s="740">
        <f t="shared" ref="CO231:CO249" si="1962">ROUND(CO59,1)</f>
        <v>0</v>
      </c>
      <c r="CP231" s="741">
        <f t="shared" si="1872"/>
        <v>0</v>
      </c>
      <c r="CQ231" s="740">
        <f t="shared" ref="CQ231:CQ249" si="1963">ROUND(CQ59,1)</f>
        <v>0</v>
      </c>
      <c r="CR231" s="741">
        <f t="shared" si="1873"/>
        <v>0</v>
      </c>
      <c r="CS231" s="740">
        <f t="shared" ref="CS231:CS249" si="1964">ROUND(CS59,1)</f>
        <v>0</v>
      </c>
      <c r="CT231" s="741">
        <f t="shared" si="1874"/>
        <v>0</v>
      </c>
      <c r="CU231" s="743">
        <f t="shared" si="1875"/>
        <v>11839</v>
      </c>
      <c r="CV231" s="744">
        <f t="shared" si="1876"/>
        <v>16242</v>
      </c>
      <c r="CW231" s="745">
        <v>12</v>
      </c>
      <c r="CX231" s="746">
        <f t="shared" si="1877"/>
        <v>194904</v>
      </c>
      <c r="CY231" s="747"/>
      <c r="CZ231" s="782">
        <f t="shared" si="1945"/>
        <v>16566.84</v>
      </c>
      <c r="DA231" s="746">
        <f t="shared" si="1878"/>
        <v>211470.84</v>
      </c>
      <c r="DB231" s="746">
        <f t="shared" si="1879"/>
        <v>63864.19</v>
      </c>
      <c r="DC231" s="746">
        <f t="shared" si="1880"/>
        <v>275335.03000000003</v>
      </c>
      <c r="DD231" s="750"/>
      <c r="DE231" s="1044"/>
      <c r="DF231" s="753" t="s">
        <v>532</v>
      </c>
      <c r="DG231" s="737">
        <f t="shared" si="1881"/>
        <v>1</v>
      </c>
      <c r="DH231" s="737">
        <f t="shared" si="1882"/>
        <v>4336</v>
      </c>
      <c r="DI231" s="738">
        <f t="shared" si="1883"/>
        <v>4403</v>
      </c>
      <c r="DJ231" s="817">
        <f t="shared" si="1884"/>
        <v>4403</v>
      </c>
      <c r="DK231" s="740">
        <f t="shared" si="1885"/>
        <v>0</v>
      </c>
      <c r="DL231" s="741">
        <f t="shared" si="1886"/>
        <v>0</v>
      </c>
      <c r="DM231" s="740">
        <f t="shared" si="1887"/>
        <v>0</v>
      </c>
      <c r="DN231" s="741">
        <f t="shared" si="1888"/>
        <v>0</v>
      </c>
      <c r="DO231" s="740">
        <f t="shared" ref="DO231:DO249" si="1965">ROUND(DO59,1)</f>
        <v>0</v>
      </c>
      <c r="DP231" s="741"/>
      <c r="DQ231" s="740">
        <f t="shared" ref="DQ231:DQ249" si="1966">ROUND(DQ59,1)</f>
        <v>0</v>
      </c>
      <c r="DR231" s="741">
        <f t="shared" si="1889"/>
        <v>0</v>
      </c>
      <c r="DS231" s="740">
        <f t="shared" ref="DS231:DS249" si="1967">ROUND(DS59,1)</f>
        <v>0</v>
      </c>
      <c r="DT231" s="741">
        <f t="shared" si="1890"/>
        <v>0</v>
      </c>
      <c r="DU231" s="740">
        <f t="shared" ref="DU231:DU249" si="1968">ROUND(DU59,1)</f>
        <v>0</v>
      </c>
      <c r="DV231" s="741">
        <f t="shared" si="1891"/>
        <v>0</v>
      </c>
      <c r="DW231" s="740">
        <f t="shared" ref="DW231:DW249" si="1969">ROUND(DW59,1)</f>
        <v>0</v>
      </c>
      <c r="DX231" s="741">
        <f t="shared" si="1892"/>
        <v>0</v>
      </c>
      <c r="DY231" s="740">
        <f t="shared" ref="DY231:DY249" si="1970">ROUND(DY59,1)</f>
        <v>0</v>
      </c>
      <c r="DZ231" s="741">
        <f t="shared" si="1893"/>
        <v>0</v>
      </c>
      <c r="EA231" s="740">
        <f t="shared" ref="EA231:EA249" si="1971">ROUND(EA59,1)</f>
        <v>0</v>
      </c>
      <c r="EB231" s="741">
        <f t="shared" si="1894"/>
        <v>0</v>
      </c>
      <c r="EC231" s="740">
        <f t="shared" ref="EC231:EC249" si="1972">ROUND(EC59,1)</f>
        <v>0</v>
      </c>
      <c r="ED231" s="741">
        <f t="shared" si="1895"/>
        <v>0</v>
      </c>
      <c r="EE231" s="743">
        <f t="shared" si="1896"/>
        <v>11839</v>
      </c>
      <c r="EF231" s="744">
        <f t="shared" si="1897"/>
        <v>16242</v>
      </c>
      <c r="EG231" s="745">
        <v>12</v>
      </c>
      <c r="EH231" s="746">
        <f t="shared" si="1898"/>
        <v>194904</v>
      </c>
      <c r="EI231" s="747"/>
      <c r="EJ231" s="782">
        <f t="shared" si="1946"/>
        <v>16566.84</v>
      </c>
      <c r="EK231" s="746">
        <f t="shared" si="1899"/>
        <v>211470.84</v>
      </c>
      <c r="EL231" s="746">
        <f t="shared" si="1900"/>
        <v>63864.19</v>
      </c>
      <c r="EM231" s="746">
        <f t="shared" si="1901"/>
        <v>275335.03000000003</v>
      </c>
      <c r="EO231" s="1044"/>
      <c r="EP231" s="753" t="s">
        <v>532</v>
      </c>
      <c r="EQ231" s="737">
        <f t="shared" si="1902"/>
        <v>0</v>
      </c>
      <c r="ER231" s="737">
        <f t="shared" si="1903"/>
        <v>4336</v>
      </c>
      <c r="ES231" s="738">
        <f t="shared" si="1904"/>
        <v>4403</v>
      </c>
      <c r="ET231" s="817">
        <f t="shared" si="1905"/>
        <v>0</v>
      </c>
      <c r="EU231" s="740">
        <f t="shared" si="1906"/>
        <v>0</v>
      </c>
      <c r="EV231" s="741">
        <f t="shared" si="1907"/>
        <v>0</v>
      </c>
      <c r="EW231" s="740">
        <f t="shared" si="1908"/>
        <v>0</v>
      </c>
      <c r="EX231" s="741">
        <f t="shared" si="1909"/>
        <v>0</v>
      </c>
      <c r="EY231" s="740">
        <f t="shared" ref="EY231:EY249" si="1973">ROUND(EY59,1)</f>
        <v>0</v>
      </c>
      <c r="EZ231" s="741"/>
      <c r="FA231" s="740">
        <f t="shared" ref="FA231:FA249" si="1974">ROUND(FA59,1)</f>
        <v>0</v>
      </c>
      <c r="FB231" s="741">
        <f t="shared" si="1910"/>
        <v>0</v>
      </c>
      <c r="FC231" s="740">
        <f t="shared" ref="FC231:FC249" si="1975">ROUND(FC59,1)</f>
        <v>0</v>
      </c>
      <c r="FD231" s="741">
        <f t="shared" si="1911"/>
        <v>0</v>
      </c>
      <c r="FE231" s="740">
        <f t="shared" ref="FE231:FE249" si="1976">ROUND(FE59,1)</f>
        <v>0</v>
      </c>
      <c r="FF231" s="741">
        <f t="shared" si="1912"/>
        <v>0</v>
      </c>
      <c r="FG231" s="740">
        <f t="shared" ref="FG231:FG249" si="1977">ROUND(FG59,1)</f>
        <v>0</v>
      </c>
      <c r="FH231" s="741">
        <f t="shared" si="1913"/>
        <v>0</v>
      </c>
      <c r="FI231" s="740">
        <f t="shared" ref="FI231:FI249" si="1978">ROUND(FI59,1)</f>
        <v>0</v>
      </c>
      <c r="FJ231" s="741">
        <f t="shared" si="1914"/>
        <v>0</v>
      </c>
      <c r="FK231" s="740">
        <f t="shared" ref="FK231:FK249" si="1979">ROUND(FK59,1)</f>
        <v>0</v>
      </c>
      <c r="FL231" s="741">
        <f t="shared" si="1915"/>
        <v>0</v>
      </c>
      <c r="FM231" s="740">
        <f t="shared" ref="FM231:FM249" si="1980">ROUND(FM59,1)</f>
        <v>0</v>
      </c>
      <c r="FN231" s="741">
        <f t="shared" si="1916"/>
        <v>0</v>
      </c>
      <c r="FO231" s="743">
        <f t="shared" si="1917"/>
        <v>0</v>
      </c>
      <c r="FP231" s="744">
        <f t="shared" si="1918"/>
        <v>0</v>
      </c>
      <c r="FQ231" s="745">
        <v>12</v>
      </c>
      <c r="FR231" s="746">
        <f t="shared" si="1919"/>
        <v>0</v>
      </c>
      <c r="FS231" s="747"/>
      <c r="FT231" s="782">
        <f t="shared" si="1947"/>
        <v>0</v>
      </c>
      <c r="FU231" s="746">
        <f t="shared" si="1920"/>
        <v>0</v>
      </c>
      <c r="FV231" s="746">
        <f t="shared" si="1921"/>
        <v>0</v>
      </c>
      <c r="FW231" s="746">
        <f t="shared" si="1922"/>
        <v>0</v>
      </c>
      <c r="FY231" s="1044"/>
      <c r="FZ231" s="753" t="s">
        <v>532</v>
      </c>
      <c r="GA231" s="737">
        <f t="shared" si="1923"/>
        <v>5</v>
      </c>
      <c r="GB231" s="737">
        <f t="shared" si="1924"/>
        <v>4336</v>
      </c>
      <c r="GC231" s="738">
        <f t="shared" si="1925"/>
        <v>4403</v>
      </c>
      <c r="GD231" s="743">
        <f t="shared" si="1926"/>
        <v>22015</v>
      </c>
      <c r="GE231" s="743"/>
      <c r="GF231" s="737">
        <f t="shared" si="1927"/>
        <v>0</v>
      </c>
      <c r="GG231" s="743"/>
      <c r="GH231" s="737">
        <f t="shared" si="1928"/>
        <v>0</v>
      </c>
      <c r="GI231" s="743"/>
      <c r="GJ231" s="737">
        <f t="shared" si="1929"/>
        <v>0</v>
      </c>
      <c r="GK231" s="743"/>
      <c r="GL231" s="737">
        <f t="shared" si="1930"/>
        <v>0</v>
      </c>
      <c r="GM231" s="743"/>
      <c r="GN231" s="737">
        <f t="shared" si="1931"/>
        <v>0</v>
      </c>
      <c r="GO231" s="743"/>
      <c r="GP231" s="737">
        <f t="shared" si="1932"/>
        <v>0</v>
      </c>
      <c r="GQ231" s="743"/>
      <c r="GR231" s="737">
        <f t="shared" si="1933"/>
        <v>0</v>
      </c>
      <c r="GS231" s="743"/>
      <c r="GT231" s="737">
        <f t="shared" si="1934"/>
        <v>0</v>
      </c>
      <c r="GU231" s="743"/>
      <c r="GV231" s="737">
        <f t="shared" si="1935"/>
        <v>0</v>
      </c>
      <c r="GW231" s="743"/>
      <c r="GX231" s="737">
        <f t="shared" si="1936"/>
        <v>0</v>
      </c>
      <c r="GY231" s="743">
        <f t="shared" si="1936"/>
        <v>59195</v>
      </c>
      <c r="GZ231" s="744">
        <f t="shared" si="1937"/>
        <v>81210</v>
      </c>
      <c r="HA231" s="745">
        <v>12</v>
      </c>
      <c r="HB231" s="746">
        <f t="shared" si="1938"/>
        <v>974520</v>
      </c>
      <c r="HC231" s="737">
        <f t="shared" si="1939"/>
        <v>0</v>
      </c>
      <c r="HD231" s="737">
        <f t="shared" si="1939"/>
        <v>82834.2</v>
      </c>
      <c r="HE231" s="746">
        <f t="shared" si="1940"/>
        <v>1057354.2</v>
      </c>
      <c r="HF231" s="746">
        <f t="shared" si="1941"/>
        <v>319320.96999999997</v>
      </c>
      <c r="HG231" s="746">
        <f t="shared" si="1942"/>
        <v>1376675.17</v>
      </c>
    </row>
    <row r="232" spans="1:215" ht="25.5" x14ac:dyDescent="0.25">
      <c r="A232" s="1044"/>
      <c r="B232" s="753" t="s">
        <v>525</v>
      </c>
      <c r="C232" s="737">
        <f t="shared" si="1812"/>
        <v>15.5</v>
      </c>
      <c r="D232" s="737">
        <f t="shared" si="1813"/>
        <v>4336</v>
      </c>
      <c r="E232" s="738">
        <f t="shared" si="1814"/>
        <v>4403</v>
      </c>
      <c r="F232" s="817">
        <f t="shared" si="1815"/>
        <v>68246.5</v>
      </c>
      <c r="G232" s="740">
        <f t="shared" si="1948"/>
        <v>0</v>
      </c>
      <c r="H232" s="741">
        <f t="shared" si="1816"/>
        <v>0</v>
      </c>
      <c r="I232" s="740">
        <f t="shared" si="1948"/>
        <v>0</v>
      </c>
      <c r="J232" s="741">
        <f t="shared" si="1817"/>
        <v>0</v>
      </c>
      <c r="K232" s="740">
        <f t="shared" si="1818"/>
        <v>0</v>
      </c>
      <c r="L232" s="741"/>
      <c r="M232" s="740">
        <f t="shared" si="1819"/>
        <v>0</v>
      </c>
      <c r="N232" s="741">
        <f t="shared" si="1820"/>
        <v>0</v>
      </c>
      <c r="O232" s="740">
        <f t="shared" si="1821"/>
        <v>0</v>
      </c>
      <c r="P232" s="741">
        <f t="shared" si="1822"/>
        <v>0</v>
      </c>
      <c r="Q232" s="740">
        <f t="shared" si="1823"/>
        <v>0</v>
      </c>
      <c r="R232" s="741">
        <f t="shared" si="1824"/>
        <v>0</v>
      </c>
      <c r="S232" s="740">
        <f t="shared" si="1825"/>
        <v>0</v>
      </c>
      <c r="T232" s="741">
        <f t="shared" si="1826"/>
        <v>0</v>
      </c>
      <c r="U232" s="740">
        <f t="shared" si="1827"/>
        <v>0</v>
      </c>
      <c r="V232" s="741">
        <f t="shared" si="1828"/>
        <v>0</v>
      </c>
      <c r="W232" s="740">
        <f t="shared" si="1829"/>
        <v>0</v>
      </c>
      <c r="X232" s="741">
        <f t="shared" si="1830"/>
        <v>0</v>
      </c>
      <c r="Y232" s="740">
        <f t="shared" si="1831"/>
        <v>0</v>
      </c>
      <c r="Z232" s="741">
        <f t="shared" si="1832"/>
        <v>0</v>
      </c>
      <c r="AA232" s="743">
        <f t="shared" si="1833"/>
        <v>183504.5</v>
      </c>
      <c r="AB232" s="744">
        <f t="shared" si="1834"/>
        <v>251751</v>
      </c>
      <c r="AC232" s="745">
        <v>12</v>
      </c>
      <c r="AD232" s="746">
        <f t="shared" si="1835"/>
        <v>3021012</v>
      </c>
      <c r="AE232" s="747"/>
      <c r="AF232" s="782">
        <f t="shared" si="1943"/>
        <v>256786.02</v>
      </c>
      <c r="AG232" s="746">
        <f t="shared" si="1836"/>
        <v>3277798.02</v>
      </c>
      <c r="AH232" s="746">
        <f t="shared" si="1837"/>
        <v>989895</v>
      </c>
      <c r="AI232" s="746">
        <f t="shared" si="1838"/>
        <v>4267693.0199999996</v>
      </c>
      <c r="AK232" s="1044"/>
      <c r="AL232" s="753" t="s">
        <v>525</v>
      </c>
      <c r="AM232" s="737">
        <f t="shared" si="1839"/>
        <v>4.75</v>
      </c>
      <c r="AN232" s="737">
        <f t="shared" si="1840"/>
        <v>4336</v>
      </c>
      <c r="AO232" s="738">
        <f t="shared" si="1841"/>
        <v>4403</v>
      </c>
      <c r="AP232" s="817">
        <f t="shared" si="1842"/>
        <v>20914.25</v>
      </c>
      <c r="AQ232" s="740">
        <f t="shared" si="1843"/>
        <v>0</v>
      </c>
      <c r="AR232" s="741">
        <f t="shared" si="1844"/>
        <v>0</v>
      </c>
      <c r="AS232" s="740">
        <f t="shared" si="1845"/>
        <v>0</v>
      </c>
      <c r="AT232" s="741">
        <f t="shared" si="1846"/>
        <v>0</v>
      </c>
      <c r="AU232" s="740">
        <f t="shared" si="1949"/>
        <v>0</v>
      </c>
      <c r="AV232" s="741"/>
      <c r="AW232" s="740">
        <f t="shared" si="1950"/>
        <v>0</v>
      </c>
      <c r="AX232" s="741">
        <f t="shared" si="1847"/>
        <v>0</v>
      </c>
      <c r="AY232" s="740">
        <f t="shared" si="1951"/>
        <v>0</v>
      </c>
      <c r="AZ232" s="741">
        <f t="shared" si="1848"/>
        <v>0</v>
      </c>
      <c r="BA232" s="740">
        <f t="shared" si="1952"/>
        <v>0</v>
      </c>
      <c r="BB232" s="741">
        <f t="shared" si="1849"/>
        <v>0</v>
      </c>
      <c r="BC232" s="740">
        <f t="shared" si="1953"/>
        <v>0</v>
      </c>
      <c r="BD232" s="741">
        <f t="shared" si="1850"/>
        <v>0</v>
      </c>
      <c r="BE232" s="740">
        <f t="shared" si="1954"/>
        <v>0</v>
      </c>
      <c r="BF232" s="741">
        <f t="shared" si="1851"/>
        <v>0</v>
      </c>
      <c r="BG232" s="740">
        <f t="shared" si="1955"/>
        <v>0</v>
      </c>
      <c r="BH232" s="741">
        <f t="shared" si="1852"/>
        <v>0</v>
      </c>
      <c r="BI232" s="740">
        <f t="shared" si="1956"/>
        <v>0</v>
      </c>
      <c r="BJ232" s="741">
        <f t="shared" si="1853"/>
        <v>0</v>
      </c>
      <c r="BK232" s="743">
        <f t="shared" si="1854"/>
        <v>56235.25</v>
      </c>
      <c r="BL232" s="744">
        <f t="shared" si="1855"/>
        <v>77149.5</v>
      </c>
      <c r="BM232" s="745">
        <v>12</v>
      </c>
      <c r="BN232" s="746">
        <f t="shared" si="1856"/>
        <v>925794</v>
      </c>
      <c r="BO232" s="747"/>
      <c r="BP232" s="782">
        <f t="shared" si="1944"/>
        <v>78692.490000000005</v>
      </c>
      <c r="BQ232" s="746">
        <f t="shared" si="1857"/>
        <v>1004486.49</v>
      </c>
      <c r="BR232" s="746">
        <f t="shared" si="1858"/>
        <v>303354.92</v>
      </c>
      <c r="BS232" s="746">
        <f t="shared" si="1859"/>
        <v>1307841.4099999999</v>
      </c>
      <c r="BU232" s="1044"/>
      <c r="BV232" s="753" t="s">
        <v>525</v>
      </c>
      <c r="BW232" s="737">
        <f t="shared" si="1860"/>
        <v>6.75</v>
      </c>
      <c r="BX232" s="737">
        <f t="shared" si="1861"/>
        <v>4336</v>
      </c>
      <c r="BY232" s="738">
        <f t="shared" si="1862"/>
        <v>4403</v>
      </c>
      <c r="BZ232" s="817">
        <f t="shared" si="1863"/>
        <v>29720.25</v>
      </c>
      <c r="CA232" s="740">
        <f t="shared" si="1864"/>
        <v>0</v>
      </c>
      <c r="CB232" s="741">
        <f t="shared" si="1865"/>
        <v>0</v>
      </c>
      <c r="CC232" s="740">
        <f t="shared" si="1866"/>
        <v>0</v>
      </c>
      <c r="CD232" s="741">
        <f t="shared" si="1867"/>
        <v>0</v>
      </c>
      <c r="CE232" s="740">
        <f t="shared" si="1957"/>
        <v>0</v>
      </c>
      <c r="CF232" s="741"/>
      <c r="CG232" s="740">
        <f t="shared" si="1958"/>
        <v>0</v>
      </c>
      <c r="CH232" s="741">
        <f t="shared" si="1868"/>
        <v>0</v>
      </c>
      <c r="CI232" s="740">
        <f t="shared" si="1959"/>
        <v>0</v>
      </c>
      <c r="CJ232" s="741">
        <f t="shared" si="1869"/>
        <v>0</v>
      </c>
      <c r="CK232" s="740">
        <f t="shared" si="1960"/>
        <v>0</v>
      </c>
      <c r="CL232" s="741">
        <f t="shared" si="1870"/>
        <v>0</v>
      </c>
      <c r="CM232" s="740">
        <f t="shared" si="1961"/>
        <v>0</v>
      </c>
      <c r="CN232" s="741">
        <f t="shared" si="1871"/>
        <v>0</v>
      </c>
      <c r="CO232" s="740">
        <f t="shared" si="1962"/>
        <v>0</v>
      </c>
      <c r="CP232" s="741">
        <f t="shared" si="1872"/>
        <v>0</v>
      </c>
      <c r="CQ232" s="740">
        <f t="shared" si="1963"/>
        <v>0</v>
      </c>
      <c r="CR232" s="741">
        <f t="shared" si="1873"/>
        <v>0</v>
      </c>
      <c r="CS232" s="740">
        <f t="shared" si="1964"/>
        <v>0</v>
      </c>
      <c r="CT232" s="741">
        <f t="shared" si="1874"/>
        <v>0</v>
      </c>
      <c r="CU232" s="743">
        <f t="shared" si="1875"/>
        <v>79913.25</v>
      </c>
      <c r="CV232" s="744">
        <f t="shared" si="1876"/>
        <v>109633.5</v>
      </c>
      <c r="CW232" s="745">
        <v>12</v>
      </c>
      <c r="CX232" s="746">
        <f t="shared" si="1877"/>
        <v>1315602</v>
      </c>
      <c r="CY232" s="747"/>
      <c r="CZ232" s="782">
        <f t="shared" si="1945"/>
        <v>111826.17</v>
      </c>
      <c r="DA232" s="746">
        <f t="shared" si="1878"/>
        <v>1427428.17</v>
      </c>
      <c r="DB232" s="746">
        <f t="shared" si="1879"/>
        <v>431083.31</v>
      </c>
      <c r="DC232" s="746">
        <f t="shared" si="1880"/>
        <v>1858511.48</v>
      </c>
      <c r="DD232" s="750"/>
      <c r="DE232" s="1044"/>
      <c r="DF232" s="753" t="s">
        <v>525</v>
      </c>
      <c r="DG232" s="737">
        <f t="shared" si="1881"/>
        <v>1</v>
      </c>
      <c r="DH232" s="737">
        <f t="shared" si="1882"/>
        <v>4336</v>
      </c>
      <c r="DI232" s="738">
        <f t="shared" si="1883"/>
        <v>4403</v>
      </c>
      <c r="DJ232" s="817">
        <f t="shared" si="1884"/>
        <v>4403</v>
      </c>
      <c r="DK232" s="740">
        <f t="shared" si="1885"/>
        <v>0</v>
      </c>
      <c r="DL232" s="741">
        <f t="shared" si="1886"/>
        <v>0</v>
      </c>
      <c r="DM232" s="740">
        <f t="shared" si="1887"/>
        <v>0</v>
      </c>
      <c r="DN232" s="741">
        <f t="shared" si="1888"/>
        <v>0</v>
      </c>
      <c r="DO232" s="740">
        <f t="shared" si="1965"/>
        <v>0</v>
      </c>
      <c r="DP232" s="741"/>
      <c r="DQ232" s="740">
        <f t="shared" si="1966"/>
        <v>0</v>
      </c>
      <c r="DR232" s="741">
        <f t="shared" si="1889"/>
        <v>0</v>
      </c>
      <c r="DS232" s="740">
        <f t="shared" si="1967"/>
        <v>0</v>
      </c>
      <c r="DT232" s="741">
        <f t="shared" si="1890"/>
        <v>0</v>
      </c>
      <c r="DU232" s="740">
        <f t="shared" si="1968"/>
        <v>0</v>
      </c>
      <c r="DV232" s="741">
        <f t="shared" si="1891"/>
        <v>0</v>
      </c>
      <c r="DW232" s="740">
        <f t="shared" si="1969"/>
        <v>0</v>
      </c>
      <c r="DX232" s="741">
        <f t="shared" si="1892"/>
        <v>0</v>
      </c>
      <c r="DY232" s="740">
        <f t="shared" si="1970"/>
        <v>0</v>
      </c>
      <c r="DZ232" s="741">
        <f t="shared" si="1893"/>
        <v>0</v>
      </c>
      <c r="EA232" s="740">
        <f t="shared" si="1971"/>
        <v>0</v>
      </c>
      <c r="EB232" s="741">
        <f t="shared" si="1894"/>
        <v>0</v>
      </c>
      <c r="EC232" s="740">
        <f t="shared" si="1972"/>
        <v>0</v>
      </c>
      <c r="ED232" s="741">
        <f t="shared" si="1895"/>
        <v>0</v>
      </c>
      <c r="EE232" s="743">
        <f t="shared" si="1896"/>
        <v>11839</v>
      </c>
      <c r="EF232" s="744">
        <f t="shared" si="1897"/>
        <v>16242</v>
      </c>
      <c r="EG232" s="745">
        <v>12</v>
      </c>
      <c r="EH232" s="746">
        <f t="shared" si="1898"/>
        <v>194904</v>
      </c>
      <c r="EI232" s="747"/>
      <c r="EJ232" s="782">
        <f t="shared" si="1946"/>
        <v>16566.84</v>
      </c>
      <c r="EK232" s="746">
        <f t="shared" si="1899"/>
        <v>211470.84</v>
      </c>
      <c r="EL232" s="746">
        <f t="shared" si="1900"/>
        <v>63864.19</v>
      </c>
      <c r="EM232" s="746">
        <f t="shared" si="1901"/>
        <v>275335.03000000003</v>
      </c>
      <c r="EO232" s="1044"/>
      <c r="EP232" s="752" t="s">
        <v>525</v>
      </c>
      <c r="EQ232" s="737">
        <f t="shared" si="1902"/>
        <v>1</v>
      </c>
      <c r="ER232" s="737">
        <f t="shared" si="1903"/>
        <v>4336</v>
      </c>
      <c r="ES232" s="738">
        <f t="shared" si="1904"/>
        <v>4403</v>
      </c>
      <c r="ET232" s="817">
        <f t="shared" si="1905"/>
        <v>4403</v>
      </c>
      <c r="EU232" s="740">
        <f t="shared" si="1906"/>
        <v>0</v>
      </c>
      <c r="EV232" s="741">
        <f t="shared" si="1907"/>
        <v>0</v>
      </c>
      <c r="EW232" s="740">
        <f t="shared" si="1908"/>
        <v>0</v>
      </c>
      <c r="EX232" s="741">
        <f t="shared" si="1909"/>
        <v>0</v>
      </c>
      <c r="EY232" s="740">
        <f t="shared" si="1973"/>
        <v>0</v>
      </c>
      <c r="EZ232" s="741"/>
      <c r="FA232" s="740">
        <f t="shared" si="1974"/>
        <v>0</v>
      </c>
      <c r="FB232" s="741">
        <f t="shared" si="1910"/>
        <v>0</v>
      </c>
      <c r="FC232" s="740">
        <f t="shared" si="1975"/>
        <v>0</v>
      </c>
      <c r="FD232" s="741">
        <f t="shared" si="1911"/>
        <v>0</v>
      </c>
      <c r="FE232" s="740">
        <f t="shared" si="1976"/>
        <v>0</v>
      </c>
      <c r="FF232" s="741">
        <f t="shared" si="1912"/>
        <v>0</v>
      </c>
      <c r="FG232" s="740">
        <f t="shared" si="1977"/>
        <v>0</v>
      </c>
      <c r="FH232" s="741">
        <f t="shared" si="1913"/>
        <v>0</v>
      </c>
      <c r="FI232" s="740">
        <f t="shared" si="1978"/>
        <v>0</v>
      </c>
      <c r="FJ232" s="741">
        <f t="shared" si="1914"/>
        <v>0</v>
      </c>
      <c r="FK232" s="740">
        <f t="shared" si="1979"/>
        <v>0</v>
      </c>
      <c r="FL232" s="741">
        <f t="shared" si="1915"/>
        <v>0</v>
      </c>
      <c r="FM232" s="740">
        <f t="shared" si="1980"/>
        <v>0</v>
      </c>
      <c r="FN232" s="741">
        <f t="shared" si="1916"/>
        <v>0</v>
      </c>
      <c r="FO232" s="743">
        <f t="shared" si="1917"/>
        <v>11839</v>
      </c>
      <c r="FP232" s="744">
        <f t="shared" si="1918"/>
        <v>16242</v>
      </c>
      <c r="FQ232" s="745">
        <v>12</v>
      </c>
      <c r="FR232" s="746">
        <f t="shared" si="1919"/>
        <v>194904</v>
      </c>
      <c r="FS232" s="747"/>
      <c r="FT232" s="782">
        <f t="shared" si="1947"/>
        <v>16566.84</v>
      </c>
      <c r="FU232" s="746">
        <f t="shared" si="1920"/>
        <v>211470.84</v>
      </c>
      <c r="FV232" s="746">
        <f t="shared" si="1921"/>
        <v>63864.19</v>
      </c>
      <c r="FW232" s="746">
        <f t="shared" si="1922"/>
        <v>275335.03000000003</v>
      </c>
      <c r="FY232" s="1044"/>
      <c r="FZ232" s="752" t="s">
        <v>525</v>
      </c>
      <c r="GA232" s="737">
        <f t="shared" si="1923"/>
        <v>29</v>
      </c>
      <c r="GB232" s="737">
        <f t="shared" si="1924"/>
        <v>4336</v>
      </c>
      <c r="GC232" s="738">
        <f t="shared" si="1925"/>
        <v>4403</v>
      </c>
      <c r="GD232" s="743">
        <f t="shared" si="1926"/>
        <v>127687</v>
      </c>
      <c r="GE232" s="743"/>
      <c r="GF232" s="737">
        <f t="shared" si="1927"/>
        <v>0</v>
      </c>
      <c r="GG232" s="743"/>
      <c r="GH232" s="737">
        <f t="shared" si="1928"/>
        <v>0</v>
      </c>
      <c r="GI232" s="743"/>
      <c r="GJ232" s="737">
        <f t="shared" si="1929"/>
        <v>0</v>
      </c>
      <c r="GK232" s="743"/>
      <c r="GL232" s="737">
        <f t="shared" si="1930"/>
        <v>0</v>
      </c>
      <c r="GM232" s="743"/>
      <c r="GN232" s="737">
        <f t="shared" si="1931"/>
        <v>0</v>
      </c>
      <c r="GO232" s="743"/>
      <c r="GP232" s="737">
        <f t="shared" si="1932"/>
        <v>0</v>
      </c>
      <c r="GQ232" s="743"/>
      <c r="GR232" s="737">
        <f t="shared" si="1933"/>
        <v>0</v>
      </c>
      <c r="GS232" s="743"/>
      <c r="GT232" s="737">
        <f t="shared" si="1934"/>
        <v>0</v>
      </c>
      <c r="GU232" s="743"/>
      <c r="GV232" s="737">
        <f t="shared" si="1935"/>
        <v>0</v>
      </c>
      <c r="GW232" s="743"/>
      <c r="GX232" s="737">
        <f t="shared" si="1936"/>
        <v>0</v>
      </c>
      <c r="GY232" s="743">
        <f t="shared" si="1936"/>
        <v>343331</v>
      </c>
      <c r="GZ232" s="744">
        <f t="shared" si="1937"/>
        <v>471018</v>
      </c>
      <c r="HA232" s="745">
        <v>12</v>
      </c>
      <c r="HB232" s="746">
        <f t="shared" si="1938"/>
        <v>5652216</v>
      </c>
      <c r="HC232" s="737">
        <f t="shared" si="1939"/>
        <v>0</v>
      </c>
      <c r="HD232" s="737">
        <f t="shared" si="1939"/>
        <v>480438.36</v>
      </c>
      <c r="HE232" s="746">
        <f t="shared" si="1940"/>
        <v>6132654.3600000003</v>
      </c>
      <c r="HF232" s="746">
        <f t="shared" si="1941"/>
        <v>1852061.62</v>
      </c>
      <c r="HG232" s="746">
        <f t="shared" si="1942"/>
        <v>7984715.9800000004</v>
      </c>
    </row>
    <row r="233" spans="1:215" x14ac:dyDescent="0.25">
      <c r="A233" s="1044"/>
      <c r="B233" s="755" t="s">
        <v>46</v>
      </c>
      <c r="C233" s="737">
        <f t="shared" si="1812"/>
        <v>1.5</v>
      </c>
      <c r="D233" s="737">
        <f t="shared" si="1813"/>
        <v>4336</v>
      </c>
      <c r="E233" s="738">
        <f t="shared" si="1814"/>
        <v>4403</v>
      </c>
      <c r="F233" s="817">
        <f t="shared" si="1815"/>
        <v>6604.5</v>
      </c>
      <c r="G233" s="740">
        <f t="shared" si="1948"/>
        <v>0</v>
      </c>
      <c r="H233" s="741">
        <f t="shared" si="1816"/>
        <v>0</v>
      </c>
      <c r="I233" s="740">
        <f t="shared" si="1948"/>
        <v>0</v>
      </c>
      <c r="J233" s="741">
        <f t="shared" si="1817"/>
        <v>0</v>
      </c>
      <c r="K233" s="740">
        <f t="shared" si="1818"/>
        <v>0</v>
      </c>
      <c r="L233" s="741"/>
      <c r="M233" s="740">
        <f t="shared" si="1819"/>
        <v>0</v>
      </c>
      <c r="N233" s="741">
        <f t="shared" si="1820"/>
        <v>0</v>
      </c>
      <c r="O233" s="740">
        <f t="shared" si="1821"/>
        <v>0</v>
      </c>
      <c r="P233" s="741">
        <f t="shared" si="1822"/>
        <v>0</v>
      </c>
      <c r="Q233" s="740">
        <f t="shared" si="1823"/>
        <v>0</v>
      </c>
      <c r="R233" s="741">
        <f t="shared" si="1824"/>
        <v>0</v>
      </c>
      <c r="S233" s="740">
        <f t="shared" si="1825"/>
        <v>0</v>
      </c>
      <c r="T233" s="741">
        <f t="shared" si="1826"/>
        <v>0</v>
      </c>
      <c r="U233" s="740">
        <f t="shared" si="1827"/>
        <v>0</v>
      </c>
      <c r="V233" s="741">
        <f t="shared" si="1828"/>
        <v>0</v>
      </c>
      <c r="W233" s="740">
        <f t="shared" si="1829"/>
        <v>0</v>
      </c>
      <c r="X233" s="741">
        <f t="shared" si="1830"/>
        <v>0</v>
      </c>
      <c r="Y233" s="740">
        <f t="shared" si="1831"/>
        <v>0</v>
      </c>
      <c r="Z233" s="741">
        <f t="shared" si="1832"/>
        <v>0</v>
      </c>
      <c r="AA233" s="743">
        <f t="shared" si="1833"/>
        <v>17758.5</v>
      </c>
      <c r="AB233" s="744">
        <f t="shared" si="1834"/>
        <v>24363</v>
      </c>
      <c r="AC233" s="745">
        <v>12</v>
      </c>
      <c r="AD233" s="746">
        <f t="shared" si="1835"/>
        <v>292356</v>
      </c>
      <c r="AE233" s="747"/>
      <c r="AF233" s="741"/>
      <c r="AG233" s="746">
        <f t="shared" si="1836"/>
        <v>292356</v>
      </c>
      <c r="AH233" s="746">
        <f t="shared" si="1837"/>
        <v>88291.51</v>
      </c>
      <c r="AI233" s="746">
        <f t="shared" si="1838"/>
        <v>380647.51</v>
      </c>
      <c r="AK233" s="1044"/>
      <c r="AL233" s="755" t="s">
        <v>46</v>
      </c>
      <c r="AM233" s="737">
        <f t="shared" si="1839"/>
        <v>1</v>
      </c>
      <c r="AN233" s="737">
        <f t="shared" si="1840"/>
        <v>4336</v>
      </c>
      <c r="AO233" s="738">
        <f t="shared" si="1841"/>
        <v>4403</v>
      </c>
      <c r="AP233" s="817">
        <f t="shared" si="1842"/>
        <v>4403</v>
      </c>
      <c r="AQ233" s="740">
        <f t="shared" si="1843"/>
        <v>0</v>
      </c>
      <c r="AR233" s="741">
        <f t="shared" si="1844"/>
        <v>0</v>
      </c>
      <c r="AS233" s="740">
        <f t="shared" si="1845"/>
        <v>0</v>
      </c>
      <c r="AT233" s="741">
        <f t="shared" si="1846"/>
        <v>0</v>
      </c>
      <c r="AU233" s="740">
        <f t="shared" si="1949"/>
        <v>0</v>
      </c>
      <c r="AV233" s="741"/>
      <c r="AW233" s="740">
        <f t="shared" si="1950"/>
        <v>0</v>
      </c>
      <c r="AX233" s="741">
        <f t="shared" si="1847"/>
        <v>0</v>
      </c>
      <c r="AY233" s="740">
        <f t="shared" si="1951"/>
        <v>0</v>
      </c>
      <c r="AZ233" s="741">
        <f t="shared" si="1848"/>
        <v>0</v>
      </c>
      <c r="BA233" s="740">
        <f t="shared" si="1952"/>
        <v>0</v>
      </c>
      <c r="BB233" s="741">
        <f t="shared" si="1849"/>
        <v>0</v>
      </c>
      <c r="BC233" s="740">
        <f t="shared" si="1953"/>
        <v>0</v>
      </c>
      <c r="BD233" s="741">
        <f t="shared" si="1850"/>
        <v>0</v>
      </c>
      <c r="BE233" s="740">
        <f t="shared" si="1954"/>
        <v>0</v>
      </c>
      <c r="BF233" s="741">
        <f t="shared" si="1851"/>
        <v>0</v>
      </c>
      <c r="BG233" s="740">
        <f t="shared" si="1955"/>
        <v>0</v>
      </c>
      <c r="BH233" s="741">
        <f t="shared" si="1852"/>
        <v>0</v>
      </c>
      <c r="BI233" s="740">
        <f t="shared" si="1956"/>
        <v>0</v>
      </c>
      <c r="BJ233" s="741">
        <f t="shared" si="1853"/>
        <v>0</v>
      </c>
      <c r="BK233" s="743">
        <f t="shared" si="1854"/>
        <v>11839</v>
      </c>
      <c r="BL233" s="744">
        <f t="shared" si="1855"/>
        <v>16242</v>
      </c>
      <c r="BM233" s="745">
        <v>12</v>
      </c>
      <c r="BN233" s="746">
        <f t="shared" si="1856"/>
        <v>194904</v>
      </c>
      <c r="BO233" s="747"/>
      <c r="BP233" s="741"/>
      <c r="BQ233" s="746">
        <f t="shared" si="1857"/>
        <v>194904</v>
      </c>
      <c r="BR233" s="746">
        <f t="shared" si="1858"/>
        <v>58861.01</v>
      </c>
      <c r="BS233" s="746">
        <f t="shared" si="1859"/>
        <v>253765.01</v>
      </c>
      <c r="BU233" s="1044"/>
      <c r="BV233" s="755" t="s">
        <v>46</v>
      </c>
      <c r="BW233" s="737">
        <f t="shared" si="1860"/>
        <v>0</v>
      </c>
      <c r="BX233" s="737">
        <f t="shared" si="1861"/>
        <v>4336</v>
      </c>
      <c r="BY233" s="738">
        <f t="shared" si="1862"/>
        <v>4403</v>
      </c>
      <c r="BZ233" s="817">
        <f t="shared" si="1863"/>
        <v>0</v>
      </c>
      <c r="CA233" s="740">
        <f t="shared" si="1864"/>
        <v>0</v>
      </c>
      <c r="CB233" s="741">
        <f t="shared" si="1865"/>
        <v>0</v>
      </c>
      <c r="CC233" s="740">
        <f t="shared" si="1866"/>
        <v>0</v>
      </c>
      <c r="CD233" s="741">
        <f t="shared" si="1867"/>
        <v>0</v>
      </c>
      <c r="CE233" s="740">
        <f t="shared" si="1957"/>
        <v>0</v>
      </c>
      <c r="CF233" s="741"/>
      <c r="CG233" s="740">
        <f t="shared" si="1958"/>
        <v>0</v>
      </c>
      <c r="CH233" s="741">
        <f t="shared" si="1868"/>
        <v>0</v>
      </c>
      <c r="CI233" s="740">
        <f t="shared" si="1959"/>
        <v>0</v>
      </c>
      <c r="CJ233" s="741">
        <f t="shared" si="1869"/>
        <v>0</v>
      </c>
      <c r="CK233" s="740">
        <f t="shared" si="1960"/>
        <v>0</v>
      </c>
      <c r="CL233" s="741">
        <f t="shared" si="1870"/>
        <v>0</v>
      </c>
      <c r="CM233" s="740">
        <f t="shared" si="1961"/>
        <v>0</v>
      </c>
      <c r="CN233" s="741">
        <f t="shared" si="1871"/>
        <v>0</v>
      </c>
      <c r="CO233" s="740">
        <f t="shared" si="1962"/>
        <v>0</v>
      </c>
      <c r="CP233" s="741">
        <f t="shared" si="1872"/>
        <v>0</v>
      </c>
      <c r="CQ233" s="740">
        <f t="shared" si="1963"/>
        <v>0</v>
      </c>
      <c r="CR233" s="741">
        <f t="shared" si="1873"/>
        <v>0</v>
      </c>
      <c r="CS233" s="740">
        <f t="shared" si="1964"/>
        <v>0</v>
      </c>
      <c r="CT233" s="741">
        <f t="shared" si="1874"/>
        <v>0</v>
      </c>
      <c r="CU233" s="743">
        <f t="shared" si="1875"/>
        <v>0</v>
      </c>
      <c r="CV233" s="744">
        <f t="shared" si="1876"/>
        <v>0</v>
      </c>
      <c r="CW233" s="745">
        <v>12</v>
      </c>
      <c r="CX233" s="746">
        <f t="shared" si="1877"/>
        <v>0</v>
      </c>
      <c r="CY233" s="747"/>
      <c r="CZ233" s="741"/>
      <c r="DA233" s="746">
        <f t="shared" si="1878"/>
        <v>0</v>
      </c>
      <c r="DB233" s="746">
        <f t="shared" si="1879"/>
        <v>0</v>
      </c>
      <c r="DC233" s="746">
        <f t="shared" si="1880"/>
        <v>0</v>
      </c>
      <c r="DD233" s="750"/>
      <c r="DE233" s="1044"/>
      <c r="DF233" s="755" t="s">
        <v>46</v>
      </c>
      <c r="DG233" s="737">
        <f t="shared" si="1881"/>
        <v>0</v>
      </c>
      <c r="DH233" s="737">
        <f t="shared" si="1882"/>
        <v>4336</v>
      </c>
      <c r="DI233" s="738">
        <f t="shared" si="1883"/>
        <v>4403</v>
      </c>
      <c r="DJ233" s="817">
        <f t="shared" si="1884"/>
        <v>0</v>
      </c>
      <c r="DK233" s="740">
        <f t="shared" si="1885"/>
        <v>0</v>
      </c>
      <c r="DL233" s="741">
        <f t="shared" si="1886"/>
        <v>0</v>
      </c>
      <c r="DM233" s="740">
        <f t="shared" si="1887"/>
        <v>0</v>
      </c>
      <c r="DN233" s="741">
        <f t="shared" si="1888"/>
        <v>0</v>
      </c>
      <c r="DO233" s="740">
        <f t="shared" si="1965"/>
        <v>0</v>
      </c>
      <c r="DP233" s="741"/>
      <c r="DQ233" s="740">
        <f t="shared" si="1966"/>
        <v>0</v>
      </c>
      <c r="DR233" s="741">
        <f t="shared" si="1889"/>
        <v>0</v>
      </c>
      <c r="DS233" s="740">
        <f t="shared" si="1967"/>
        <v>0</v>
      </c>
      <c r="DT233" s="741">
        <f t="shared" si="1890"/>
        <v>0</v>
      </c>
      <c r="DU233" s="740">
        <f t="shared" si="1968"/>
        <v>0</v>
      </c>
      <c r="DV233" s="741">
        <f t="shared" si="1891"/>
        <v>0</v>
      </c>
      <c r="DW233" s="740">
        <f t="shared" si="1969"/>
        <v>0</v>
      </c>
      <c r="DX233" s="741">
        <f t="shared" si="1892"/>
        <v>0</v>
      </c>
      <c r="DY233" s="740">
        <f t="shared" si="1970"/>
        <v>0</v>
      </c>
      <c r="DZ233" s="741">
        <f t="shared" si="1893"/>
        <v>0</v>
      </c>
      <c r="EA233" s="740">
        <f t="shared" si="1971"/>
        <v>0</v>
      </c>
      <c r="EB233" s="741">
        <f t="shared" si="1894"/>
        <v>0</v>
      </c>
      <c r="EC233" s="740">
        <f t="shared" si="1972"/>
        <v>0</v>
      </c>
      <c r="ED233" s="741">
        <f t="shared" si="1895"/>
        <v>0</v>
      </c>
      <c r="EE233" s="743">
        <f t="shared" si="1896"/>
        <v>0</v>
      </c>
      <c r="EF233" s="744">
        <f t="shared" si="1897"/>
        <v>0</v>
      </c>
      <c r="EG233" s="745">
        <v>12</v>
      </c>
      <c r="EH233" s="746">
        <f t="shared" si="1898"/>
        <v>0</v>
      </c>
      <c r="EI233" s="747"/>
      <c r="EJ233" s="741"/>
      <c r="EK233" s="746">
        <f t="shared" si="1899"/>
        <v>0</v>
      </c>
      <c r="EL233" s="746">
        <f t="shared" si="1900"/>
        <v>0</v>
      </c>
      <c r="EM233" s="746">
        <f t="shared" si="1901"/>
        <v>0</v>
      </c>
      <c r="EO233" s="1044"/>
      <c r="EP233" s="755" t="s">
        <v>46</v>
      </c>
      <c r="EQ233" s="737">
        <f t="shared" si="1902"/>
        <v>0</v>
      </c>
      <c r="ER233" s="737">
        <f t="shared" si="1903"/>
        <v>4336</v>
      </c>
      <c r="ES233" s="738">
        <f t="shared" si="1904"/>
        <v>4403</v>
      </c>
      <c r="ET233" s="817">
        <f t="shared" si="1905"/>
        <v>0</v>
      </c>
      <c r="EU233" s="740">
        <f t="shared" si="1906"/>
        <v>0</v>
      </c>
      <c r="EV233" s="741">
        <f t="shared" si="1907"/>
        <v>0</v>
      </c>
      <c r="EW233" s="740">
        <f t="shared" si="1908"/>
        <v>0</v>
      </c>
      <c r="EX233" s="741">
        <f t="shared" si="1909"/>
        <v>0</v>
      </c>
      <c r="EY233" s="740">
        <f t="shared" si="1973"/>
        <v>0</v>
      </c>
      <c r="EZ233" s="741"/>
      <c r="FA233" s="740">
        <f t="shared" si="1974"/>
        <v>0</v>
      </c>
      <c r="FB233" s="741">
        <f t="shared" si="1910"/>
        <v>0</v>
      </c>
      <c r="FC233" s="740">
        <f t="shared" si="1975"/>
        <v>0</v>
      </c>
      <c r="FD233" s="741">
        <f t="shared" si="1911"/>
        <v>0</v>
      </c>
      <c r="FE233" s="740">
        <f t="shared" si="1976"/>
        <v>0</v>
      </c>
      <c r="FF233" s="741">
        <f t="shared" si="1912"/>
        <v>0</v>
      </c>
      <c r="FG233" s="740">
        <f t="shared" si="1977"/>
        <v>0</v>
      </c>
      <c r="FH233" s="741">
        <f t="shared" si="1913"/>
        <v>0</v>
      </c>
      <c r="FI233" s="740">
        <f t="shared" si="1978"/>
        <v>0</v>
      </c>
      <c r="FJ233" s="741">
        <f t="shared" si="1914"/>
        <v>0</v>
      </c>
      <c r="FK233" s="740">
        <f t="shared" si="1979"/>
        <v>0</v>
      </c>
      <c r="FL233" s="741">
        <f t="shared" si="1915"/>
        <v>0</v>
      </c>
      <c r="FM233" s="740">
        <f t="shared" si="1980"/>
        <v>0</v>
      </c>
      <c r="FN233" s="741">
        <f t="shared" si="1916"/>
        <v>0</v>
      </c>
      <c r="FO233" s="743">
        <f t="shared" si="1917"/>
        <v>0</v>
      </c>
      <c r="FP233" s="744">
        <f t="shared" si="1918"/>
        <v>0</v>
      </c>
      <c r="FQ233" s="745">
        <v>12</v>
      </c>
      <c r="FR233" s="746">
        <f t="shared" si="1919"/>
        <v>0</v>
      </c>
      <c r="FS233" s="747"/>
      <c r="FT233" s="741"/>
      <c r="FU233" s="746">
        <f t="shared" si="1920"/>
        <v>0</v>
      </c>
      <c r="FV233" s="746">
        <f t="shared" si="1921"/>
        <v>0</v>
      </c>
      <c r="FW233" s="746">
        <f t="shared" si="1922"/>
        <v>0</v>
      </c>
      <c r="FY233" s="1044"/>
      <c r="FZ233" s="755" t="s">
        <v>46</v>
      </c>
      <c r="GA233" s="737">
        <f t="shared" si="1923"/>
        <v>2.5</v>
      </c>
      <c r="GB233" s="737">
        <f t="shared" si="1924"/>
        <v>4336</v>
      </c>
      <c r="GC233" s="738">
        <f t="shared" si="1925"/>
        <v>4403</v>
      </c>
      <c r="GD233" s="743">
        <f t="shared" si="1926"/>
        <v>11007.5</v>
      </c>
      <c r="GE233" s="743"/>
      <c r="GF233" s="737">
        <f t="shared" si="1927"/>
        <v>0</v>
      </c>
      <c r="GG233" s="743"/>
      <c r="GH233" s="737">
        <f t="shared" si="1928"/>
        <v>0</v>
      </c>
      <c r="GI233" s="743"/>
      <c r="GJ233" s="737">
        <f t="shared" si="1929"/>
        <v>0</v>
      </c>
      <c r="GK233" s="743"/>
      <c r="GL233" s="737">
        <f t="shared" si="1930"/>
        <v>0</v>
      </c>
      <c r="GM233" s="743"/>
      <c r="GN233" s="737">
        <f t="shared" si="1931"/>
        <v>0</v>
      </c>
      <c r="GO233" s="743"/>
      <c r="GP233" s="737">
        <f t="shared" si="1932"/>
        <v>0</v>
      </c>
      <c r="GQ233" s="743"/>
      <c r="GR233" s="737">
        <f t="shared" si="1933"/>
        <v>0</v>
      </c>
      <c r="GS233" s="743"/>
      <c r="GT233" s="737">
        <f t="shared" si="1934"/>
        <v>0</v>
      </c>
      <c r="GU233" s="743"/>
      <c r="GV233" s="737">
        <f t="shared" si="1935"/>
        <v>0</v>
      </c>
      <c r="GW233" s="743"/>
      <c r="GX233" s="737">
        <f t="shared" si="1936"/>
        <v>0</v>
      </c>
      <c r="GY233" s="743">
        <f t="shared" si="1936"/>
        <v>29597.5</v>
      </c>
      <c r="GZ233" s="744">
        <f t="shared" si="1937"/>
        <v>40605</v>
      </c>
      <c r="HA233" s="745">
        <v>12</v>
      </c>
      <c r="HB233" s="746">
        <f t="shared" si="1938"/>
        <v>487260</v>
      </c>
      <c r="HC233" s="737">
        <f t="shared" si="1939"/>
        <v>0</v>
      </c>
      <c r="HD233" s="737">
        <f t="shared" si="1939"/>
        <v>0</v>
      </c>
      <c r="HE233" s="746">
        <f t="shared" si="1940"/>
        <v>487260</v>
      </c>
      <c r="HF233" s="746">
        <f t="shared" si="1941"/>
        <v>147152.51999999999</v>
      </c>
      <c r="HG233" s="746">
        <f t="shared" si="1942"/>
        <v>634412.52</v>
      </c>
    </row>
    <row r="234" spans="1:215" ht="36" x14ac:dyDescent="0.25">
      <c r="A234" s="1044"/>
      <c r="B234" s="755" t="s">
        <v>45</v>
      </c>
      <c r="C234" s="737">
        <f t="shared" si="1812"/>
        <v>2</v>
      </c>
      <c r="D234" s="737">
        <f t="shared" si="1813"/>
        <v>5767</v>
      </c>
      <c r="E234" s="738">
        <f t="shared" si="1814"/>
        <v>5855</v>
      </c>
      <c r="F234" s="817">
        <f t="shared" si="1815"/>
        <v>11710</v>
      </c>
      <c r="G234" s="740">
        <f t="shared" si="1948"/>
        <v>0</v>
      </c>
      <c r="H234" s="741">
        <f t="shared" si="1816"/>
        <v>0</v>
      </c>
      <c r="I234" s="740">
        <f t="shared" si="1948"/>
        <v>0</v>
      </c>
      <c r="J234" s="741">
        <f t="shared" si="1817"/>
        <v>0</v>
      </c>
      <c r="K234" s="740">
        <f t="shared" si="1818"/>
        <v>0</v>
      </c>
      <c r="L234" s="741"/>
      <c r="M234" s="740">
        <f t="shared" si="1819"/>
        <v>0</v>
      </c>
      <c r="N234" s="741">
        <f t="shared" si="1820"/>
        <v>0</v>
      </c>
      <c r="O234" s="740">
        <f t="shared" si="1821"/>
        <v>0</v>
      </c>
      <c r="P234" s="741">
        <f t="shared" si="1822"/>
        <v>0</v>
      </c>
      <c r="Q234" s="740">
        <f t="shared" si="1823"/>
        <v>0</v>
      </c>
      <c r="R234" s="741">
        <f t="shared" si="1824"/>
        <v>0</v>
      </c>
      <c r="S234" s="740">
        <f t="shared" si="1825"/>
        <v>0</v>
      </c>
      <c r="T234" s="741">
        <f t="shared" si="1826"/>
        <v>0</v>
      </c>
      <c r="U234" s="740">
        <f t="shared" si="1827"/>
        <v>0</v>
      </c>
      <c r="V234" s="741">
        <f t="shared" si="1828"/>
        <v>0</v>
      </c>
      <c r="W234" s="740">
        <f t="shared" si="1829"/>
        <v>0</v>
      </c>
      <c r="X234" s="741">
        <f t="shared" si="1830"/>
        <v>0</v>
      </c>
      <c r="Y234" s="740">
        <f t="shared" si="1831"/>
        <v>0</v>
      </c>
      <c r="Z234" s="741">
        <f t="shared" si="1832"/>
        <v>0</v>
      </c>
      <c r="AA234" s="743">
        <f t="shared" si="1833"/>
        <v>20774</v>
      </c>
      <c r="AB234" s="744">
        <f t="shared" si="1834"/>
        <v>32484</v>
      </c>
      <c r="AC234" s="745">
        <v>12</v>
      </c>
      <c r="AD234" s="746">
        <f t="shared" si="1835"/>
        <v>389808</v>
      </c>
      <c r="AE234" s="747"/>
      <c r="AF234" s="741"/>
      <c r="AG234" s="746">
        <f t="shared" si="1836"/>
        <v>389808</v>
      </c>
      <c r="AH234" s="746">
        <f t="shared" si="1837"/>
        <v>117722.02</v>
      </c>
      <c r="AI234" s="746">
        <f t="shared" si="1838"/>
        <v>507530.02</v>
      </c>
      <c r="AK234" s="1044"/>
      <c r="AL234" s="755" t="s">
        <v>45</v>
      </c>
      <c r="AM234" s="737">
        <f t="shared" si="1839"/>
        <v>0</v>
      </c>
      <c r="AN234" s="737">
        <f t="shared" si="1840"/>
        <v>5767</v>
      </c>
      <c r="AO234" s="738">
        <f t="shared" si="1841"/>
        <v>5855</v>
      </c>
      <c r="AP234" s="817">
        <f t="shared" si="1842"/>
        <v>0</v>
      </c>
      <c r="AQ234" s="740">
        <f t="shared" si="1843"/>
        <v>0</v>
      </c>
      <c r="AR234" s="741">
        <f t="shared" si="1844"/>
        <v>0</v>
      </c>
      <c r="AS234" s="740">
        <f t="shared" si="1845"/>
        <v>0</v>
      </c>
      <c r="AT234" s="741">
        <f t="shared" si="1846"/>
        <v>0</v>
      </c>
      <c r="AU234" s="740">
        <f t="shared" si="1949"/>
        <v>0</v>
      </c>
      <c r="AV234" s="741"/>
      <c r="AW234" s="740">
        <f t="shared" si="1950"/>
        <v>0</v>
      </c>
      <c r="AX234" s="741">
        <f t="shared" si="1847"/>
        <v>0</v>
      </c>
      <c r="AY234" s="740">
        <f t="shared" si="1951"/>
        <v>0</v>
      </c>
      <c r="AZ234" s="741">
        <f t="shared" si="1848"/>
        <v>0</v>
      </c>
      <c r="BA234" s="740">
        <f t="shared" si="1952"/>
        <v>0</v>
      </c>
      <c r="BB234" s="741">
        <f t="shared" si="1849"/>
        <v>0</v>
      </c>
      <c r="BC234" s="740">
        <f t="shared" si="1953"/>
        <v>0</v>
      </c>
      <c r="BD234" s="741">
        <f t="shared" si="1850"/>
        <v>0</v>
      </c>
      <c r="BE234" s="740">
        <f t="shared" si="1954"/>
        <v>0</v>
      </c>
      <c r="BF234" s="741">
        <f t="shared" si="1851"/>
        <v>0</v>
      </c>
      <c r="BG234" s="740">
        <f t="shared" si="1955"/>
        <v>0</v>
      </c>
      <c r="BH234" s="741">
        <f t="shared" si="1852"/>
        <v>0</v>
      </c>
      <c r="BI234" s="740">
        <f t="shared" si="1956"/>
        <v>0</v>
      </c>
      <c r="BJ234" s="741">
        <f t="shared" si="1853"/>
        <v>0</v>
      </c>
      <c r="BK234" s="743">
        <f t="shared" si="1854"/>
        <v>0</v>
      </c>
      <c r="BL234" s="744">
        <f t="shared" si="1855"/>
        <v>0</v>
      </c>
      <c r="BM234" s="745">
        <v>12</v>
      </c>
      <c r="BN234" s="746">
        <f t="shared" si="1856"/>
        <v>0</v>
      </c>
      <c r="BO234" s="747"/>
      <c r="BP234" s="741"/>
      <c r="BQ234" s="746">
        <f t="shared" si="1857"/>
        <v>0</v>
      </c>
      <c r="BR234" s="746">
        <f t="shared" si="1858"/>
        <v>0</v>
      </c>
      <c r="BS234" s="746">
        <f t="shared" si="1859"/>
        <v>0</v>
      </c>
      <c r="BU234" s="1044"/>
      <c r="BV234" s="755" t="s">
        <v>45</v>
      </c>
      <c r="BW234" s="737">
        <f t="shared" si="1860"/>
        <v>0</v>
      </c>
      <c r="BX234" s="737">
        <f t="shared" si="1861"/>
        <v>5767</v>
      </c>
      <c r="BY234" s="738">
        <f t="shared" si="1862"/>
        <v>5855</v>
      </c>
      <c r="BZ234" s="817">
        <f t="shared" si="1863"/>
        <v>0</v>
      </c>
      <c r="CA234" s="740">
        <f t="shared" si="1864"/>
        <v>0</v>
      </c>
      <c r="CB234" s="741">
        <f t="shared" si="1865"/>
        <v>0</v>
      </c>
      <c r="CC234" s="740">
        <f t="shared" si="1866"/>
        <v>0</v>
      </c>
      <c r="CD234" s="741">
        <f t="shared" si="1867"/>
        <v>0</v>
      </c>
      <c r="CE234" s="740">
        <f t="shared" si="1957"/>
        <v>0</v>
      </c>
      <c r="CF234" s="741"/>
      <c r="CG234" s="740">
        <f t="shared" si="1958"/>
        <v>0</v>
      </c>
      <c r="CH234" s="741">
        <f t="shared" si="1868"/>
        <v>0</v>
      </c>
      <c r="CI234" s="740">
        <f t="shared" si="1959"/>
        <v>0</v>
      </c>
      <c r="CJ234" s="741">
        <f t="shared" si="1869"/>
        <v>0</v>
      </c>
      <c r="CK234" s="740">
        <f t="shared" si="1960"/>
        <v>0</v>
      </c>
      <c r="CL234" s="741">
        <f t="shared" si="1870"/>
        <v>0</v>
      </c>
      <c r="CM234" s="740">
        <f t="shared" si="1961"/>
        <v>0</v>
      </c>
      <c r="CN234" s="741">
        <f t="shared" si="1871"/>
        <v>0</v>
      </c>
      <c r="CO234" s="740">
        <f t="shared" si="1962"/>
        <v>0</v>
      </c>
      <c r="CP234" s="741">
        <f t="shared" si="1872"/>
        <v>0</v>
      </c>
      <c r="CQ234" s="740">
        <f t="shared" si="1963"/>
        <v>0</v>
      </c>
      <c r="CR234" s="741">
        <f t="shared" si="1873"/>
        <v>0</v>
      </c>
      <c r="CS234" s="740">
        <f t="shared" si="1964"/>
        <v>0</v>
      </c>
      <c r="CT234" s="741">
        <f t="shared" si="1874"/>
        <v>0</v>
      </c>
      <c r="CU234" s="743">
        <f t="shared" si="1875"/>
        <v>0</v>
      </c>
      <c r="CV234" s="744">
        <f t="shared" si="1876"/>
        <v>0</v>
      </c>
      <c r="CW234" s="745">
        <v>12</v>
      </c>
      <c r="CX234" s="746">
        <f t="shared" si="1877"/>
        <v>0</v>
      </c>
      <c r="CY234" s="747"/>
      <c r="CZ234" s="741"/>
      <c r="DA234" s="746">
        <f t="shared" si="1878"/>
        <v>0</v>
      </c>
      <c r="DB234" s="746">
        <f t="shared" si="1879"/>
        <v>0</v>
      </c>
      <c r="DC234" s="746">
        <f t="shared" si="1880"/>
        <v>0</v>
      </c>
      <c r="DD234" s="750"/>
      <c r="DE234" s="1044"/>
      <c r="DF234" s="755" t="s">
        <v>45</v>
      </c>
      <c r="DG234" s="737">
        <f t="shared" si="1881"/>
        <v>0</v>
      </c>
      <c r="DH234" s="737">
        <f t="shared" si="1882"/>
        <v>5767</v>
      </c>
      <c r="DI234" s="738">
        <f t="shared" si="1883"/>
        <v>5855</v>
      </c>
      <c r="DJ234" s="817">
        <f t="shared" si="1884"/>
        <v>0</v>
      </c>
      <c r="DK234" s="740">
        <f t="shared" si="1885"/>
        <v>0</v>
      </c>
      <c r="DL234" s="741">
        <f t="shared" si="1886"/>
        <v>0</v>
      </c>
      <c r="DM234" s="740">
        <f t="shared" si="1887"/>
        <v>0</v>
      </c>
      <c r="DN234" s="741">
        <f t="shared" si="1888"/>
        <v>0</v>
      </c>
      <c r="DO234" s="740">
        <f t="shared" si="1965"/>
        <v>0</v>
      </c>
      <c r="DP234" s="741"/>
      <c r="DQ234" s="740">
        <f t="shared" si="1966"/>
        <v>0</v>
      </c>
      <c r="DR234" s="741">
        <f t="shared" si="1889"/>
        <v>0</v>
      </c>
      <c r="DS234" s="740">
        <f t="shared" si="1967"/>
        <v>0</v>
      </c>
      <c r="DT234" s="741">
        <f t="shared" si="1890"/>
        <v>0</v>
      </c>
      <c r="DU234" s="740">
        <f t="shared" si="1968"/>
        <v>0</v>
      </c>
      <c r="DV234" s="741">
        <f t="shared" si="1891"/>
        <v>0</v>
      </c>
      <c r="DW234" s="740">
        <f t="shared" si="1969"/>
        <v>0</v>
      </c>
      <c r="DX234" s="741">
        <f t="shared" si="1892"/>
        <v>0</v>
      </c>
      <c r="DY234" s="740">
        <f t="shared" si="1970"/>
        <v>0</v>
      </c>
      <c r="DZ234" s="741">
        <f t="shared" si="1893"/>
        <v>0</v>
      </c>
      <c r="EA234" s="740">
        <f t="shared" si="1971"/>
        <v>0</v>
      </c>
      <c r="EB234" s="741">
        <f t="shared" si="1894"/>
        <v>0</v>
      </c>
      <c r="EC234" s="740">
        <f t="shared" si="1972"/>
        <v>0</v>
      </c>
      <c r="ED234" s="741">
        <f t="shared" si="1895"/>
        <v>0</v>
      </c>
      <c r="EE234" s="743">
        <f t="shared" si="1896"/>
        <v>0</v>
      </c>
      <c r="EF234" s="744">
        <f t="shared" si="1897"/>
        <v>0</v>
      </c>
      <c r="EG234" s="745">
        <v>12</v>
      </c>
      <c r="EH234" s="746">
        <f t="shared" si="1898"/>
        <v>0</v>
      </c>
      <c r="EI234" s="747"/>
      <c r="EJ234" s="741"/>
      <c r="EK234" s="746">
        <f t="shared" si="1899"/>
        <v>0</v>
      </c>
      <c r="EL234" s="746">
        <f t="shared" si="1900"/>
        <v>0</v>
      </c>
      <c r="EM234" s="746">
        <f t="shared" si="1901"/>
        <v>0</v>
      </c>
      <c r="EO234" s="1044"/>
      <c r="EP234" s="755" t="s">
        <v>45</v>
      </c>
      <c r="EQ234" s="737">
        <f t="shared" si="1902"/>
        <v>0</v>
      </c>
      <c r="ER234" s="737">
        <f t="shared" si="1903"/>
        <v>5767</v>
      </c>
      <c r="ES234" s="738">
        <f t="shared" si="1904"/>
        <v>5855</v>
      </c>
      <c r="ET234" s="817">
        <f t="shared" si="1905"/>
        <v>0</v>
      </c>
      <c r="EU234" s="740">
        <f t="shared" si="1906"/>
        <v>0</v>
      </c>
      <c r="EV234" s="741">
        <f t="shared" si="1907"/>
        <v>0</v>
      </c>
      <c r="EW234" s="740">
        <f t="shared" si="1908"/>
        <v>0</v>
      </c>
      <c r="EX234" s="741">
        <f t="shared" si="1909"/>
        <v>0</v>
      </c>
      <c r="EY234" s="740">
        <f t="shared" si="1973"/>
        <v>0</v>
      </c>
      <c r="EZ234" s="741"/>
      <c r="FA234" s="740">
        <f t="shared" si="1974"/>
        <v>0</v>
      </c>
      <c r="FB234" s="741">
        <f t="shared" si="1910"/>
        <v>0</v>
      </c>
      <c r="FC234" s="740">
        <f t="shared" si="1975"/>
        <v>0</v>
      </c>
      <c r="FD234" s="741">
        <f t="shared" si="1911"/>
        <v>0</v>
      </c>
      <c r="FE234" s="740">
        <f t="shared" si="1976"/>
        <v>0</v>
      </c>
      <c r="FF234" s="741">
        <f t="shared" si="1912"/>
        <v>0</v>
      </c>
      <c r="FG234" s="740">
        <f t="shared" si="1977"/>
        <v>0</v>
      </c>
      <c r="FH234" s="741">
        <f t="shared" si="1913"/>
        <v>0</v>
      </c>
      <c r="FI234" s="740">
        <f t="shared" si="1978"/>
        <v>0</v>
      </c>
      <c r="FJ234" s="741">
        <f t="shared" si="1914"/>
        <v>0</v>
      </c>
      <c r="FK234" s="740">
        <f t="shared" si="1979"/>
        <v>0</v>
      </c>
      <c r="FL234" s="741">
        <f t="shared" si="1915"/>
        <v>0</v>
      </c>
      <c r="FM234" s="740">
        <f t="shared" si="1980"/>
        <v>0</v>
      </c>
      <c r="FN234" s="741">
        <f t="shared" si="1916"/>
        <v>0</v>
      </c>
      <c r="FO234" s="743">
        <f t="shared" si="1917"/>
        <v>0</v>
      </c>
      <c r="FP234" s="744">
        <f t="shared" si="1918"/>
        <v>0</v>
      </c>
      <c r="FQ234" s="745">
        <v>12</v>
      </c>
      <c r="FR234" s="746">
        <f t="shared" si="1919"/>
        <v>0</v>
      </c>
      <c r="FS234" s="747"/>
      <c r="FT234" s="741"/>
      <c r="FU234" s="746">
        <f t="shared" si="1920"/>
        <v>0</v>
      </c>
      <c r="FV234" s="746">
        <f t="shared" si="1921"/>
        <v>0</v>
      </c>
      <c r="FW234" s="746">
        <f t="shared" si="1922"/>
        <v>0</v>
      </c>
      <c r="FY234" s="1044"/>
      <c r="FZ234" s="755" t="s">
        <v>45</v>
      </c>
      <c r="GA234" s="737">
        <f t="shared" si="1923"/>
        <v>2</v>
      </c>
      <c r="GB234" s="737">
        <f t="shared" si="1924"/>
        <v>5767</v>
      </c>
      <c r="GC234" s="738">
        <f t="shared" si="1925"/>
        <v>5855</v>
      </c>
      <c r="GD234" s="743">
        <f t="shared" si="1926"/>
        <v>11710</v>
      </c>
      <c r="GE234" s="743"/>
      <c r="GF234" s="737">
        <f t="shared" si="1927"/>
        <v>0</v>
      </c>
      <c r="GG234" s="743"/>
      <c r="GH234" s="737">
        <f t="shared" si="1928"/>
        <v>0</v>
      </c>
      <c r="GI234" s="743"/>
      <c r="GJ234" s="737">
        <f t="shared" si="1929"/>
        <v>0</v>
      </c>
      <c r="GK234" s="743"/>
      <c r="GL234" s="737">
        <f t="shared" si="1930"/>
        <v>0</v>
      </c>
      <c r="GM234" s="743"/>
      <c r="GN234" s="737">
        <f t="shared" si="1931"/>
        <v>0</v>
      </c>
      <c r="GO234" s="743"/>
      <c r="GP234" s="737">
        <f t="shared" si="1932"/>
        <v>0</v>
      </c>
      <c r="GQ234" s="743"/>
      <c r="GR234" s="737">
        <f t="shared" si="1933"/>
        <v>0</v>
      </c>
      <c r="GS234" s="743"/>
      <c r="GT234" s="737">
        <f t="shared" si="1934"/>
        <v>0</v>
      </c>
      <c r="GU234" s="743"/>
      <c r="GV234" s="737">
        <f t="shared" si="1935"/>
        <v>0</v>
      </c>
      <c r="GW234" s="743"/>
      <c r="GX234" s="737">
        <f t="shared" si="1936"/>
        <v>0</v>
      </c>
      <c r="GY234" s="743">
        <f t="shared" si="1936"/>
        <v>20774</v>
      </c>
      <c r="GZ234" s="744">
        <f t="shared" si="1937"/>
        <v>32484</v>
      </c>
      <c r="HA234" s="745">
        <v>12</v>
      </c>
      <c r="HB234" s="746">
        <f t="shared" si="1938"/>
        <v>389808</v>
      </c>
      <c r="HC234" s="737">
        <f t="shared" si="1939"/>
        <v>0</v>
      </c>
      <c r="HD234" s="737">
        <f t="shared" si="1939"/>
        <v>0</v>
      </c>
      <c r="HE234" s="746">
        <f t="shared" si="1940"/>
        <v>389808</v>
      </c>
      <c r="HF234" s="746">
        <f t="shared" si="1941"/>
        <v>117722.02</v>
      </c>
      <c r="HG234" s="746">
        <f t="shared" si="1942"/>
        <v>507530.02</v>
      </c>
    </row>
    <row r="235" spans="1:215" ht="36" x14ac:dyDescent="0.25">
      <c r="A235" s="1044"/>
      <c r="B235" s="755" t="s">
        <v>45</v>
      </c>
      <c r="C235" s="737">
        <f t="shared" si="1812"/>
        <v>0</v>
      </c>
      <c r="D235" s="737">
        <f t="shared" si="1813"/>
        <v>5454</v>
      </c>
      <c r="E235" s="738">
        <f t="shared" si="1814"/>
        <v>5538</v>
      </c>
      <c r="F235" s="817">
        <f t="shared" si="1815"/>
        <v>0</v>
      </c>
      <c r="G235" s="740">
        <f t="shared" si="1948"/>
        <v>0</v>
      </c>
      <c r="H235" s="741">
        <f t="shared" si="1816"/>
        <v>0</v>
      </c>
      <c r="I235" s="740">
        <f t="shared" si="1948"/>
        <v>0</v>
      </c>
      <c r="J235" s="741">
        <f t="shared" si="1817"/>
        <v>0</v>
      </c>
      <c r="K235" s="740">
        <f t="shared" si="1818"/>
        <v>0</v>
      </c>
      <c r="L235" s="741"/>
      <c r="M235" s="740">
        <f t="shared" si="1819"/>
        <v>0</v>
      </c>
      <c r="N235" s="741">
        <f t="shared" si="1820"/>
        <v>0</v>
      </c>
      <c r="O235" s="740">
        <f t="shared" si="1821"/>
        <v>0</v>
      </c>
      <c r="P235" s="741">
        <f t="shared" si="1822"/>
        <v>0</v>
      </c>
      <c r="Q235" s="740">
        <f t="shared" si="1823"/>
        <v>0</v>
      </c>
      <c r="R235" s="741">
        <f t="shared" si="1824"/>
        <v>0</v>
      </c>
      <c r="S235" s="740">
        <f t="shared" si="1825"/>
        <v>0</v>
      </c>
      <c r="T235" s="741">
        <f t="shared" si="1826"/>
        <v>0</v>
      </c>
      <c r="U235" s="740">
        <f t="shared" si="1827"/>
        <v>0</v>
      </c>
      <c r="V235" s="741">
        <f t="shared" si="1828"/>
        <v>0</v>
      </c>
      <c r="W235" s="740">
        <f t="shared" si="1829"/>
        <v>0</v>
      </c>
      <c r="X235" s="741">
        <f t="shared" si="1830"/>
        <v>0</v>
      </c>
      <c r="Y235" s="740">
        <f t="shared" si="1831"/>
        <v>0</v>
      </c>
      <c r="Z235" s="741">
        <f t="shared" si="1832"/>
        <v>0</v>
      </c>
      <c r="AA235" s="743">
        <f t="shared" si="1833"/>
        <v>0</v>
      </c>
      <c r="AB235" s="744">
        <f t="shared" si="1834"/>
        <v>0</v>
      </c>
      <c r="AC235" s="745">
        <v>12</v>
      </c>
      <c r="AD235" s="746">
        <f t="shared" si="1835"/>
        <v>0</v>
      </c>
      <c r="AE235" s="747"/>
      <c r="AF235" s="741"/>
      <c r="AG235" s="746">
        <f t="shared" si="1836"/>
        <v>0</v>
      </c>
      <c r="AH235" s="746">
        <f t="shared" si="1837"/>
        <v>0</v>
      </c>
      <c r="AI235" s="746">
        <f t="shared" si="1838"/>
        <v>0</v>
      </c>
      <c r="AK235" s="1044"/>
      <c r="AL235" s="755" t="s">
        <v>45</v>
      </c>
      <c r="AM235" s="737">
        <f t="shared" si="1839"/>
        <v>1</v>
      </c>
      <c r="AN235" s="737">
        <f t="shared" si="1840"/>
        <v>5454</v>
      </c>
      <c r="AO235" s="738">
        <f t="shared" si="1841"/>
        <v>5538</v>
      </c>
      <c r="AP235" s="817">
        <f t="shared" si="1842"/>
        <v>5538</v>
      </c>
      <c r="AQ235" s="740">
        <f t="shared" si="1843"/>
        <v>0</v>
      </c>
      <c r="AR235" s="741">
        <f t="shared" si="1844"/>
        <v>0</v>
      </c>
      <c r="AS235" s="740">
        <f t="shared" si="1845"/>
        <v>0</v>
      </c>
      <c r="AT235" s="741">
        <f t="shared" si="1846"/>
        <v>0</v>
      </c>
      <c r="AU235" s="740">
        <f t="shared" si="1949"/>
        <v>0</v>
      </c>
      <c r="AV235" s="741"/>
      <c r="AW235" s="740">
        <f t="shared" si="1950"/>
        <v>0</v>
      </c>
      <c r="AX235" s="741">
        <f t="shared" si="1847"/>
        <v>0</v>
      </c>
      <c r="AY235" s="740">
        <f t="shared" si="1951"/>
        <v>0</v>
      </c>
      <c r="AZ235" s="741">
        <f t="shared" si="1848"/>
        <v>0</v>
      </c>
      <c r="BA235" s="740">
        <f t="shared" si="1952"/>
        <v>0</v>
      </c>
      <c r="BB235" s="741">
        <f t="shared" si="1849"/>
        <v>0</v>
      </c>
      <c r="BC235" s="740">
        <f t="shared" si="1953"/>
        <v>0</v>
      </c>
      <c r="BD235" s="741">
        <f t="shared" si="1850"/>
        <v>0</v>
      </c>
      <c r="BE235" s="740">
        <f t="shared" si="1954"/>
        <v>0</v>
      </c>
      <c r="BF235" s="741">
        <f t="shared" si="1851"/>
        <v>0</v>
      </c>
      <c r="BG235" s="740">
        <f t="shared" si="1955"/>
        <v>0</v>
      </c>
      <c r="BH235" s="741">
        <f t="shared" si="1852"/>
        <v>0</v>
      </c>
      <c r="BI235" s="740">
        <f t="shared" si="1956"/>
        <v>0</v>
      </c>
      <c r="BJ235" s="741">
        <f t="shared" si="1853"/>
        <v>0</v>
      </c>
      <c r="BK235" s="743">
        <f t="shared" si="1854"/>
        <v>10704</v>
      </c>
      <c r="BL235" s="744">
        <f t="shared" si="1855"/>
        <v>16242</v>
      </c>
      <c r="BM235" s="745">
        <v>12</v>
      </c>
      <c r="BN235" s="746">
        <f t="shared" si="1856"/>
        <v>194904</v>
      </c>
      <c r="BO235" s="747"/>
      <c r="BP235" s="741"/>
      <c r="BQ235" s="746">
        <f t="shared" si="1857"/>
        <v>194904</v>
      </c>
      <c r="BR235" s="746">
        <f t="shared" si="1858"/>
        <v>58861.01</v>
      </c>
      <c r="BS235" s="746">
        <f t="shared" si="1859"/>
        <v>253765.01</v>
      </c>
      <c r="BU235" s="1044"/>
      <c r="BV235" s="755" t="s">
        <v>45</v>
      </c>
      <c r="BW235" s="737">
        <f t="shared" si="1860"/>
        <v>0</v>
      </c>
      <c r="BX235" s="737">
        <f t="shared" si="1861"/>
        <v>5454</v>
      </c>
      <c r="BY235" s="738">
        <f t="shared" si="1862"/>
        <v>5538</v>
      </c>
      <c r="BZ235" s="817">
        <f t="shared" si="1863"/>
        <v>0</v>
      </c>
      <c r="CA235" s="740">
        <f t="shared" si="1864"/>
        <v>0</v>
      </c>
      <c r="CB235" s="741">
        <f t="shared" si="1865"/>
        <v>0</v>
      </c>
      <c r="CC235" s="740">
        <f t="shared" si="1866"/>
        <v>0</v>
      </c>
      <c r="CD235" s="741">
        <f t="shared" si="1867"/>
        <v>0</v>
      </c>
      <c r="CE235" s="740">
        <f t="shared" si="1957"/>
        <v>0</v>
      </c>
      <c r="CF235" s="741"/>
      <c r="CG235" s="740">
        <f t="shared" si="1958"/>
        <v>0</v>
      </c>
      <c r="CH235" s="741">
        <f t="shared" si="1868"/>
        <v>0</v>
      </c>
      <c r="CI235" s="740">
        <f t="shared" si="1959"/>
        <v>0</v>
      </c>
      <c r="CJ235" s="741">
        <f t="shared" si="1869"/>
        <v>0</v>
      </c>
      <c r="CK235" s="740">
        <f t="shared" si="1960"/>
        <v>0</v>
      </c>
      <c r="CL235" s="741">
        <f t="shared" si="1870"/>
        <v>0</v>
      </c>
      <c r="CM235" s="740">
        <f t="shared" si="1961"/>
        <v>0</v>
      </c>
      <c r="CN235" s="741">
        <f t="shared" si="1871"/>
        <v>0</v>
      </c>
      <c r="CO235" s="740">
        <f t="shared" si="1962"/>
        <v>0</v>
      </c>
      <c r="CP235" s="741">
        <f t="shared" si="1872"/>
        <v>0</v>
      </c>
      <c r="CQ235" s="740">
        <f t="shared" si="1963"/>
        <v>0</v>
      </c>
      <c r="CR235" s="741">
        <f t="shared" si="1873"/>
        <v>0</v>
      </c>
      <c r="CS235" s="740">
        <f t="shared" si="1964"/>
        <v>0</v>
      </c>
      <c r="CT235" s="741">
        <f t="shared" si="1874"/>
        <v>0</v>
      </c>
      <c r="CU235" s="743">
        <f t="shared" si="1875"/>
        <v>0</v>
      </c>
      <c r="CV235" s="744">
        <f t="shared" si="1876"/>
        <v>0</v>
      </c>
      <c r="CW235" s="745">
        <v>12</v>
      </c>
      <c r="CX235" s="746">
        <f t="shared" si="1877"/>
        <v>0</v>
      </c>
      <c r="CY235" s="747"/>
      <c r="CZ235" s="741"/>
      <c r="DA235" s="746">
        <f t="shared" si="1878"/>
        <v>0</v>
      </c>
      <c r="DB235" s="746">
        <f t="shared" si="1879"/>
        <v>0</v>
      </c>
      <c r="DC235" s="746">
        <f t="shared" si="1880"/>
        <v>0</v>
      </c>
      <c r="DD235" s="750"/>
      <c r="DE235" s="1044"/>
      <c r="DF235" s="755" t="s">
        <v>45</v>
      </c>
      <c r="DG235" s="737">
        <f t="shared" si="1881"/>
        <v>0</v>
      </c>
      <c r="DH235" s="737">
        <f t="shared" si="1882"/>
        <v>5454</v>
      </c>
      <c r="DI235" s="738">
        <f t="shared" si="1883"/>
        <v>5538</v>
      </c>
      <c r="DJ235" s="817">
        <f t="shared" si="1884"/>
        <v>0</v>
      </c>
      <c r="DK235" s="740">
        <f t="shared" si="1885"/>
        <v>0</v>
      </c>
      <c r="DL235" s="741">
        <f t="shared" si="1886"/>
        <v>0</v>
      </c>
      <c r="DM235" s="740">
        <f t="shared" si="1887"/>
        <v>0</v>
      </c>
      <c r="DN235" s="741">
        <f t="shared" si="1888"/>
        <v>0</v>
      </c>
      <c r="DO235" s="740">
        <f t="shared" si="1965"/>
        <v>0</v>
      </c>
      <c r="DP235" s="741"/>
      <c r="DQ235" s="740">
        <f t="shared" si="1966"/>
        <v>0</v>
      </c>
      <c r="DR235" s="741">
        <f t="shared" si="1889"/>
        <v>0</v>
      </c>
      <c r="DS235" s="740">
        <f t="shared" si="1967"/>
        <v>0</v>
      </c>
      <c r="DT235" s="741">
        <f t="shared" si="1890"/>
        <v>0</v>
      </c>
      <c r="DU235" s="740">
        <f t="shared" si="1968"/>
        <v>0</v>
      </c>
      <c r="DV235" s="741">
        <f t="shared" si="1891"/>
        <v>0</v>
      </c>
      <c r="DW235" s="740">
        <f t="shared" si="1969"/>
        <v>0</v>
      </c>
      <c r="DX235" s="741">
        <f t="shared" si="1892"/>
        <v>0</v>
      </c>
      <c r="DY235" s="740">
        <f t="shared" si="1970"/>
        <v>0</v>
      </c>
      <c r="DZ235" s="741">
        <f t="shared" si="1893"/>
        <v>0</v>
      </c>
      <c r="EA235" s="740">
        <f t="shared" si="1971"/>
        <v>0</v>
      </c>
      <c r="EB235" s="741">
        <f t="shared" si="1894"/>
        <v>0</v>
      </c>
      <c r="EC235" s="740">
        <f t="shared" si="1972"/>
        <v>0</v>
      </c>
      <c r="ED235" s="741">
        <f t="shared" si="1895"/>
        <v>0</v>
      </c>
      <c r="EE235" s="743">
        <f t="shared" si="1896"/>
        <v>0</v>
      </c>
      <c r="EF235" s="744">
        <f t="shared" si="1897"/>
        <v>0</v>
      </c>
      <c r="EG235" s="745">
        <v>12</v>
      </c>
      <c r="EH235" s="746">
        <f t="shared" si="1898"/>
        <v>0</v>
      </c>
      <c r="EI235" s="747"/>
      <c r="EJ235" s="741"/>
      <c r="EK235" s="746">
        <f t="shared" si="1899"/>
        <v>0</v>
      </c>
      <c r="EL235" s="746">
        <f t="shared" si="1900"/>
        <v>0</v>
      </c>
      <c r="EM235" s="746">
        <f t="shared" si="1901"/>
        <v>0</v>
      </c>
      <c r="EO235" s="1044"/>
      <c r="EP235" s="755" t="s">
        <v>45</v>
      </c>
      <c r="EQ235" s="737">
        <f t="shared" si="1902"/>
        <v>0</v>
      </c>
      <c r="ER235" s="737">
        <f t="shared" si="1903"/>
        <v>5454</v>
      </c>
      <c r="ES235" s="738">
        <f t="shared" si="1904"/>
        <v>5538</v>
      </c>
      <c r="ET235" s="817">
        <f t="shared" si="1905"/>
        <v>0</v>
      </c>
      <c r="EU235" s="740">
        <f t="shared" si="1906"/>
        <v>0</v>
      </c>
      <c r="EV235" s="741">
        <f t="shared" si="1907"/>
        <v>0</v>
      </c>
      <c r="EW235" s="740">
        <f t="shared" si="1908"/>
        <v>0</v>
      </c>
      <c r="EX235" s="741">
        <f t="shared" si="1909"/>
        <v>0</v>
      </c>
      <c r="EY235" s="740">
        <f t="shared" si="1973"/>
        <v>0</v>
      </c>
      <c r="EZ235" s="741"/>
      <c r="FA235" s="740">
        <f t="shared" si="1974"/>
        <v>0</v>
      </c>
      <c r="FB235" s="741">
        <f t="shared" si="1910"/>
        <v>0</v>
      </c>
      <c r="FC235" s="740">
        <f t="shared" si="1975"/>
        <v>0</v>
      </c>
      <c r="FD235" s="741">
        <f t="shared" si="1911"/>
        <v>0</v>
      </c>
      <c r="FE235" s="740">
        <f t="shared" si="1976"/>
        <v>0</v>
      </c>
      <c r="FF235" s="741">
        <f t="shared" si="1912"/>
        <v>0</v>
      </c>
      <c r="FG235" s="740">
        <f t="shared" si="1977"/>
        <v>0</v>
      </c>
      <c r="FH235" s="741">
        <f t="shared" si="1913"/>
        <v>0</v>
      </c>
      <c r="FI235" s="740">
        <f t="shared" si="1978"/>
        <v>0</v>
      </c>
      <c r="FJ235" s="741">
        <f t="shared" si="1914"/>
        <v>0</v>
      </c>
      <c r="FK235" s="740">
        <f t="shared" si="1979"/>
        <v>0</v>
      </c>
      <c r="FL235" s="741">
        <f t="shared" si="1915"/>
        <v>0</v>
      </c>
      <c r="FM235" s="740">
        <f t="shared" si="1980"/>
        <v>0</v>
      </c>
      <c r="FN235" s="741">
        <f t="shared" si="1916"/>
        <v>0</v>
      </c>
      <c r="FO235" s="743">
        <f t="shared" si="1917"/>
        <v>0</v>
      </c>
      <c r="FP235" s="744">
        <f t="shared" si="1918"/>
        <v>0</v>
      </c>
      <c r="FQ235" s="745">
        <v>12</v>
      </c>
      <c r="FR235" s="746">
        <f t="shared" si="1919"/>
        <v>0</v>
      </c>
      <c r="FS235" s="747"/>
      <c r="FT235" s="741"/>
      <c r="FU235" s="746">
        <f t="shared" si="1920"/>
        <v>0</v>
      </c>
      <c r="FV235" s="746">
        <f t="shared" si="1921"/>
        <v>0</v>
      </c>
      <c r="FW235" s="746">
        <f t="shared" si="1922"/>
        <v>0</v>
      </c>
      <c r="FY235" s="1044"/>
      <c r="FZ235" s="755" t="s">
        <v>45</v>
      </c>
      <c r="GA235" s="737">
        <f t="shared" si="1923"/>
        <v>1</v>
      </c>
      <c r="GB235" s="737">
        <f t="shared" si="1924"/>
        <v>5454</v>
      </c>
      <c r="GC235" s="738">
        <f t="shared" si="1925"/>
        <v>5538</v>
      </c>
      <c r="GD235" s="743">
        <f t="shared" si="1926"/>
        <v>5538</v>
      </c>
      <c r="GE235" s="743"/>
      <c r="GF235" s="737">
        <f t="shared" si="1927"/>
        <v>0</v>
      </c>
      <c r="GG235" s="743"/>
      <c r="GH235" s="737">
        <f t="shared" si="1928"/>
        <v>0</v>
      </c>
      <c r="GI235" s="743"/>
      <c r="GJ235" s="737">
        <f t="shared" si="1929"/>
        <v>0</v>
      </c>
      <c r="GK235" s="743"/>
      <c r="GL235" s="737">
        <f t="shared" si="1930"/>
        <v>0</v>
      </c>
      <c r="GM235" s="743"/>
      <c r="GN235" s="737">
        <f t="shared" si="1931"/>
        <v>0</v>
      </c>
      <c r="GO235" s="743"/>
      <c r="GP235" s="737">
        <f t="shared" si="1932"/>
        <v>0</v>
      </c>
      <c r="GQ235" s="743"/>
      <c r="GR235" s="737">
        <f t="shared" si="1933"/>
        <v>0</v>
      </c>
      <c r="GS235" s="743"/>
      <c r="GT235" s="737">
        <f t="shared" si="1934"/>
        <v>0</v>
      </c>
      <c r="GU235" s="743"/>
      <c r="GV235" s="737">
        <f t="shared" si="1935"/>
        <v>0</v>
      </c>
      <c r="GW235" s="743"/>
      <c r="GX235" s="737">
        <f t="shared" si="1936"/>
        <v>0</v>
      </c>
      <c r="GY235" s="743">
        <f t="shared" si="1936"/>
        <v>10704</v>
      </c>
      <c r="GZ235" s="744">
        <f t="shared" si="1937"/>
        <v>16242</v>
      </c>
      <c r="HA235" s="745">
        <v>12</v>
      </c>
      <c r="HB235" s="746">
        <f t="shared" si="1938"/>
        <v>194904</v>
      </c>
      <c r="HC235" s="737">
        <f t="shared" si="1939"/>
        <v>0</v>
      </c>
      <c r="HD235" s="737">
        <f t="shared" si="1939"/>
        <v>0</v>
      </c>
      <c r="HE235" s="746">
        <f t="shared" si="1940"/>
        <v>194904</v>
      </c>
      <c r="HF235" s="746">
        <f t="shared" si="1941"/>
        <v>58861.01</v>
      </c>
      <c r="HG235" s="746">
        <f t="shared" si="1942"/>
        <v>253765.01</v>
      </c>
    </row>
    <row r="236" spans="1:215" x14ac:dyDescent="0.25">
      <c r="A236" s="1044"/>
      <c r="B236" s="735" t="s">
        <v>45</v>
      </c>
      <c r="C236" s="737">
        <f t="shared" si="1812"/>
        <v>0</v>
      </c>
      <c r="D236" s="737">
        <f t="shared" si="1813"/>
        <v>5156</v>
      </c>
      <c r="E236" s="738">
        <f t="shared" si="1814"/>
        <v>5235</v>
      </c>
      <c r="F236" s="817">
        <f t="shared" si="1815"/>
        <v>0</v>
      </c>
      <c r="G236" s="740">
        <f t="shared" si="1948"/>
        <v>0</v>
      </c>
      <c r="H236" s="741">
        <f t="shared" si="1816"/>
        <v>0</v>
      </c>
      <c r="I236" s="740">
        <f t="shared" si="1948"/>
        <v>0</v>
      </c>
      <c r="J236" s="741">
        <f t="shared" si="1817"/>
        <v>0</v>
      </c>
      <c r="K236" s="740">
        <f t="shared" si="1818"/>
        <v>0</v>
      </c>
      <c r="L236" s="741"/>
      <c r="M236" s="740">
        <f t="shared" si="1819"/>
        <v>0</v>
      </c>
      <c r="N236" s="741">
        <f t="shared" si="1820"/>
        <v>0</v>
      </c>
      <c r="O236" s="740">
        <f t="shared" si="1821"/>
        <v>0</v>
      </c>
      <c r="P236" s="741">
        <f t="shared" si="1822"/>
        <v>0</v>
      </c>
      <c r="Q236" s="740">
        <f t="shared" si="1823"/>
        <v>0</v>
      </c>
      <c r="R236" s="741">
        <f t="shared" si="1824"/>
        <v>0</v>
      </c>
      <c r="S236" s="740">
        <f t="shared" si="1825"/>
        <v>0</v>
      </c>
      <c r="T236" s="741">
        <f t="shared" si="1826"/>
        <v>0</v>
      </c>
      <c r="U236" s="740">
        <f t="shared" si="1827"/>
        <v>0</v>
      </c>
      <c r="V236" s="741">
        <f t="shared" si="1828"/>
        <v>0</v>
      </c>
      <c r="W236" s="740">
        <f t="shared" si="1829"/>
        <v>0</v>
      </c>
      <c r="X236" s="741">
        <f t="shared" si="1830"/>
        <v>0</v>
      </c>
      <c r="Y236" s="740">
        <f t="shared" si="1831"/>
        <v>0</v>
      </c>
      <c r="Z236" s="741">
        <f t="shared" si="1832"/>
        <v>0</v>
      </c>
      <c r="AA236" s="743">
        <f t="shared" si="1833"/>
        <v>0</v>
      </c>
      <c r="AB236" s="744">
        <f t="shared" si="1834"/>
        <v>0</v>
      </c>
      <c r="AC236" s="745">
        <v>12</v>
      </c>
      <c r="AD236" s="746">
        <f t="shared" si="1835"/>
        <v>0</v>
      </c>
      <c r="AE236" s="747"/>
      <c r="AF236" s="741"/>
      <c r="AG236" s="746">
        <f t="shared" si="1836"/>
        <v>0</v>
      </c>
      <c r="AH236" s="746">
        <f t="shared" si="1837"/>
        <v>0</v>
      </c>
      <c r="AI236" s="746">
        <f t="shared" si="1838"/>
        <v>0</v>
      </c>
      <c r="AK236" s="1044"/>
      <c r="AL236" s="735" t="s">
        <v>45</v>
      </c>
      <c r="AM236" s="737">
        <f t="shared" si="1839"/>
        <v>0</v>
      </c>
      <c r="AN236" s="737">
        <f t="shared" si="1840"/>
        <v>5156</v>
      </c>
      <c r="AO236" s="738">
        <f t="shared" si="1841"/>
        <v>5235</v>
      </c>
      <c r="AP236" s="817">
        <f t="shared" si="1842"/>
        <v>0</v>
      </c>
      <c r="AQ236" s="740">
        <f t="shared" si="1843"/>
        <v>0</v>
      </c>
      <c r="AR236" s="741">
        <f t="shared" si="1844"/>
        <v>0</v>
      </c>
      <c r="AS236" s="740">
        <f t="shared" si="1845"/>
        <v>0</v>
      </c>
      <c r="AT236" s="741">
        <f t="shared" si="1846"/>
        <v>0</v>
      </c>
      <c r="AU236" s="740">
        <f t="shared" si="1949"/>
        <v>0</v>
      </c>
      <c r="AV236" s="741"/>
      <c r="AW236" s="740">
        <f t="shared" si="1950"/>
        <v>0</v>
      </c>
      <c r="AX236" s="741">
        <f t="shared" si="1847"/>
        <v>0</v>
      </c>
      <c r="AY236" s="740">
        <f t="shared" si="1951"/>
        <v>0</v>
      </c>
      <c r="AZ236" s="741">
        <f t="shared" si="1848"/>
        <v>0</v>
      </c>
      <c r="BA236" s="740">
        <f t="shared" si="1952"/>
        <v>0</v>
      </c>
      <c r="BB236" s="741">
        <f t="shared" si="1849"/>
        <v>0</v>
      </c>
      <c r="BC236" s="740">
        <f t="shared" si="1953"/>
        <v>0</v>
      </c>
      <c r="BD236" s="741">
        <f t="shared" si="1850"/>
        <v>0</v>
      </c>
      <c r="BE236" s="740">
        <f t="shared" si="1954"/>
        <v>0</v>
      </c>
      <c r="BF236" s="741">
        <f t="shared" si="1851"/>
        <v>0</v>
      </c>
      <c r="BG236" s="740">
        <f t="shared" si="1955"/>
        <v>0</v>
      </c>
      <c r="BH236" s="741">
        <f t="shared" si="1852"/>
        <v>0</v>
      </c>
      <c r="BI236" s="740">
        <f t="shared" si="1956"/>
        <v>0</v>
      </c>
      <c r="BJ236" s="741">
        <f t="shared" si="1853"/>
        <v>0</v>
      </c>
      <c r="BK236" s="743">
        <f t="shared" si="1854"/>
        <v>0</v>
      </c>
      <c r="BL236" s="744">
        <f t="shared" si="1855"/>
        <v>0</v>
      </c>
      <c r="BM236" s="745">
        <v>12</v>
      </c>
      <c r="BN236" s="746">
        <f t="shared" si="1856"/>
        <v>0</v>
      </c>
      <c r="BO236" s="747"/>
      <c r="BP236" s="741"/>
      <c r="BQ236" s="746">
        <f t="shared" si="1857"/>
        <v>0</v>
      </c>
      <c r="BR236" s="746">
        <f t="shared" si="1858"/>
        <v>0</v>
      </c>
      <c r="BS236" s="746">
        <f t="shared" si="1859"/>
        <v>0</v>
      </c>
      <c r="BU236" s="1044"/>
      <c r="BV236" s="735" t="s">
        <v>45</v>
      </c>
      <c r="BW236" s="737">
        <f t="shared" si="1860"/>
        <v>0.5</v>
      </c>
      <c r="BX236" s="737">
        <f t="shared" si="1861"/>
        <v>5156</v>
      </c>
      <c r="BY236" s="738">
        <f t="shared" si="1862"/>
        <v>5235</v>
      </c>
      <c r="BZ236" s="817">
        <f t="shared" si="1863"/>
        <v>2617.5</v>
      </c>
      <c r="CA236" s="740">
        <f t="shared" si="1864"/>
        <v>0</v>
      </c>
      <c r="CB236" s="741">
        <f t="shared" si="1865"/>
        <v>0</v>
      </c>
      <c r="CC236" s="740">
        <f t="shared" si="1866"/>
        <v>0</v>
      </c>
      <c r="CD236" s="741">
        <f t="shared" si="1867"/>
        <v>0</v>
      </c>
      <c r="CE236" s="740">
        <f t="shared" si="1957"/>
        <v>0</v>
      </c>
      <c r="CF236" s="741"/>
      <c r="CG236" s="740">
        <f t="shared" si="1958"/>
        <v>0</v>
      </c>
      <c r="CH236" s="741">
        <f t="shared" si="1868"/>
        <v>0</v>
      </c>
      <c r="CI236" s="740">
        <f t="shared" si="1959"/>
        <v>0</v>
      </c>
      <c r="CJ236" s="741">
        <f t="shared" si="1869"/>
        <v>0</v>
      </c>
      <c r="CK236" s="740">
        <f t="shared" si="1960"/>
        <v>0</v>
      </c>
      <c r="CL236" s="741">
        <f t="shared" si="1870"/>
        <v>0</v>
      </c>
      <c r="CM236" s="740">
        <f t="shared" si="1961"/>
        <v>0</v>
      </c>
      <c r="CN236" s="741">
        <f t="shared" si="1871"/>
        <v>0</v>
      </c>
      <c r="CO236" s="740">
        <f t="shared" si="1962"/>
        <v>0</v>
      </c>
      <c r="CP236" s="741">
        <f t="shared" si="1872"/>
        <v>0</v>
      </c>
      <c r="CQ236" s="740">
        <f t="shared" si="1963"/>
        <v>0</v>
      </c>
      <c r="CR236" s="741">
        <f t="shared" si="1873"/>
        <v>0</v>
      </c>
      <c r="CS236" s="740">
        <f t="shared" si="1964"/>
        <v>0</v>
      </c>
      <c r="CT236" s="741">
        <f t="shared" si="1874"/>
        <v>0</v>
      </c>
      <c r="CU236" s="743">
        <f t="shared" si="1875"/>
        <v>5503.5</v>
      </c>
      <c r="CV236" s="744">
        <f t="shared" si="1876"/>
        <v>8121</v>
      </c>
      <c r="CW236" s="745">
        <v>12</v>
      </c>
      <c r="CX236" s="746">
        <f t="shared" si="1877"/>
        <v>97452</v>
      </c>
      <c r="CY236" s="747"/>
      <c r="CZ236" s="741"/>
      <c r="DA236" s="746">
        <f t="shared" si="1878"/>
        <v>97452</v>
      </c>
      <c r="DB236" s="746">
        <f t="shared" si="1879"/>
        <v>29430.5</v>
      </c>
      <c r="DC236" s="746">
        <f t="shared" si="1880"/>
        <v>126882.5</v>
      </c>
      <c r="DD236" s="750"/>
      <c r="DE236" s="1044"/>
      <c r="DF236" s="735" t="s">
        <v>45</v>
      </c>
      <c r="DG236" s="737">
        <f t="shared" si="1881"/>
        <v>0</v>
      </c>
      <c r="DH236" s="737">
        <f t="shared" si="1882"/>
        <v>5156</v>
      </c>
      <c r="DI236" s="738">
        <f t="shared" si="1883"/>
        <v>5235</v>
      </c>
      <c r="DJ236" s="817">
        <f t="shared" si="1884"/>
        <v>0</v>
      </c>
      <c r="DK236" s="740">
        <f t="shared" si="1885"/>
        <v>0</v>
      </c>
      <c r="DL236" s="741">
        <f t="shared" si="1886"/>
        <v>0</v>
      </c>
      <c r="DM236" s="740">
        <f t="shared" si="1887"/>
        <v>0</v>
      </c>
      <c r="DN236" s="741">
        <f t="shared" si="1888"/>
        <v>0</v>
      </c>
      <c r="DO236" s="740">
        <f t="shared" si="1965"/>
        <v>0</v>
      </c>
      <c r="DP236" s="741"/>
      <c r="DQ236" s="740">
        <f t="shared" si="1966"/>
        <v>0</v>
      </c>
      <c r="DR236" s="741">
        <f t="shared" si="1889"/>
        <v>0</v>
      </c>
      <c r="DS236" s="740">
        <f t="shared" si="1967"/>
        <v>0</v>
      </c>
      <c r="DT236" s="741">
        <f t="shared" si="1890"/>
        <v>0</v>
      </c>
      <c r="DU236" s="740">
        <f t="shared" si="1968"/>
        <v>0</v>
      </c>
      <c r="DV236" s="741">
        <f t="shared" si="1891"/>
        <v>0</v>
      </c>
      <c r="DW236" s="740">
        <f t="shared" si="1969"/>
        <v>0</v>
      </c>
      <c r="DX236" s="741">
        <f t="shared" si="1892"/>
        <v>0</v>
      </c>
      <c r="DY236" s="740">
        <f t="shared" si="1970"/>
        <v>0</v>
      </c>
      <c r="DZ236" s="741">
        <f t="shared" si="1893"/>
        <v>0</v>
      </c>
      <c r="EA236" s="740">
        <f t="shared" si="1971"/>
        <v>0</v>
      </c>
      <c r="EB236" s="741">
        <f t="shared" si="1894"/>
        <v>0</v>
      </c>
      <c r="EC236" s="740">
        <f t="shared" si="1972"/>
        <v>0</v>
      </c>
      <c r="ED236" s="741">
        <f t="shared" si="1895"/>
        <v>0</v>
      </c>
      <c r="EE236" s="743">
        <f t="shared" si="1896"/>
        <v>0</v>
      </c>
      <c r="EF236" s="744">
        <f t="shared" si="1897"/>
        <v>0</v>
      </c>
      <c r="EG236" s="745">
        <v>12</v>
      </c>
      <c r="EH236" s="746">
        <f t="shared" si="1898"/>
        <v>0</v>
      </c>
      <c r="EI236" s="747"/>
      <c r="EJ236" s="741"/>
      <c r="EK236" s="746">
        <f t="shared" si="1899"/>
        <v>0</v>
      </c>
      <c r="EL236" s="746">
        <f t="shared" si="1900"/>
        <v>0</v>
      </c>
      <c r="EM236" s="746">
        <f t="shared" si="1901"/>
        <v>0</v>
      </c>
      <c r="EO236" s="1044"/>
      <c r="EP236" s="735" t="s">
        <v>45</v>
      </c>
      <c r="EQ236" s="737">
        <f t="shared" si="1902"/>
        <v>0</v>
      </c>
      <c r="ER236" s="737">
        <f t="shared" si="1903"/>
        <v>5156</v>
      </c>
      <c r="ES236" s="738">
        <f t="shared" si="1904"/>
        <v>5235</v>
      </c>
      <c r="ET236" s="817">
        <f t="shared" si="1905"/>
        <v>0</v>
      </c>
      <c r="EU236" s="740">
        <f t="shared" si="1906"/>
        <v>0</v>
      </c>
      <c r="EV236" s="741">
        <f t="shared" si="1907"/>
        <v>0</v>
      </c>
      <c r="EW236" s="740">
        <f t="shared" si="1908"/>
        <v>0</v>
      </c>
      <c r="EX236" s="741">
        <f t="shared" si="1909"/>
        <v>0</v>
      </c>
      <c r="EY236" s="740">
        <f t="shared" si="1973"/>
        <v>0</v>
      </c>
      <c r="EZ236" s="741"/>
      <c r="FA236" s="740">
        <f t="shared" si="1974"/>
        <v>0</v>
      </c>
      <c r="FB236" s="741">
        <f t="shared" si="1910"/>
        <v>0</v>
      </c>
      <c r="FC236" s="740">
        <f t="shared" si="1975"/>
        <v>0</v>
      </c>
      <c r="FD236" s="741">
        <f t="shared" si="1911"/>
        <v>0</v>
      </c>
      <c r="FE236" s="740">
        <f t="shared" si="1976"/>
        <v>0</v>
      </c>
      <c r="FF236" s="741">
        <f t="shared" si="1912"/>
        <v>0</v>
      </c>
      <c r="FG236" s="740">
        <f t="shared" si="1977"/>
        <v>0</v>
      </c>
      <c r="FH236" s="741">
        <f t="shared" si="1913"/>
        <v>0</v>
      </c>
      <c r="FI236" s="740">
        <f t="shared" si="1978"/>
        <v>0</v>
      </c>
      <c r="FJ236" s="741">
        <f t="shared" si="1914"/>
        <v>0</v>
      </c>
      <c r="FK236" s="740">
        <f t="shared" si="1979"/>
        <v>0</v>
      </c>
      <c r="FL236" s="741">
        <f t="shared" si="1915"/>
        <v>0</v>
      </c>
      <c r="FM236" s="740">
        <f t="shared" si="1980"/>
        <v>0</v>
      </c>
      <c r="FN236" s="741">
        <f t="shared" si="1916"/>
        <v>0</v>
      </c>
      <c r="FO236" s="743">
        <f t="shared" si="1917"/>
        <v>0</v>
      </c>
      <c r="FP236" s="744">
        <f t="shared" si="1918"/>
        <v>0</v>
      </c>
      <c r="FQ236" s="745">
        <v>12</v>
      </c>
      <c r="FR236" s="746">
        <f t="shared" si="1919"/>
        <v>0</v>
      </c>
      <c r="FS236" s="747"/>
      <c r="FT236" s="741"/>
      <c r="FU236" s="746">
        <f t="shared" si="1920"/>
        <v>0</v>
      </c>
      <c r="FV236" s="746">
        <f t="shared" si="1921"/>
        <v>0</v>
      </c>
      <c r="FW236" s="746">
        <f t="shared" si="1922"/>
        <v>0</v>
      </c>
      <c r="FY236" s="1044"/>
      <c r="FZ236" s="735" t="s">
        <v>45</v>
      </c>
      <c r="GA236" s="737">
        <f t="shared" si="1923"/>
        <v>0.5</v>
      </c>
      <c r="GB236" s="737">
        <f t="shared" si="1924"/>
        <v>5156</v>
      </c>
      <c r="GC236" s="738">
        <f t="shared" si="1925"/>
        <v>5235</v>
      </c>
      <c r="GD236" s="743">
        <f t="shared" si="1926"/>
        <v>2617.5</v>
      </c>
      <c r="GE236" s="743"/>
      <c r="GF236" s="737">
        <f t="shared" si="1927"/>
        <v>0</v>
      </c>
      <c r="GG236" s="743"/>
      <c r="GH236" s="737">
        <f t="shared" si="1928"/>
        <v>0</v>
      </c>
      <c r="GI236" s="743"/>
      <c r="GJ236" s="737">
        <f t="shared" si="1929"/>
        <v>0</v>
      </c>
      <c r="GK236" s="743"/>
      <c r="GL236" s="737">
        <f t="shared" si="1930"/>
        <v>0</v>
      </c>
      <c r="GM236" s="743"/>
      <c r="GN236" s="737">
        <f t="shared" si="1931"/>
        <v>0</v>
      </c>
      <c r="GO236" s="743"/>
      <c r="GP236" s="737">
        <f t="shared" si="1932"/>
        <v>0</v>
      </c>
      <c r="GQ236" s="743"/>
      <c r="GR236" s="737">
        <f t="shared" si="1933"/>
        <v>0</v>
      </c>
      <c r="GS236" s="743"/>
      <c r="GT236" s="737">
        <f t="shared" si="1934"/>
        <v>0</v>
      </c>
      <c r="GU236" s="743"/>
      <c r="GV236" s="737">
        <f t="shared" si="1935"/>
        <v>0</v>
      </c>
      <c r="GW236" s="743"/>
      <c r="GX236" s="737">
        <f t="shared" si="1936"/>
        <v>0</v>
      </c>
      <c r="GY236" s="743">
        <f t="shared" si="1936"/>
        <v>5503.5</v>
      </c>
      <c r="GZ236" s="744">
        <f t="shared" si="1937"/>
        <v>8121</v>
      </c>
      <c r="HA236" s="745">
        <v>12</v>
      </c>
      <c r="HB236" s="746">
        <f t="shared" si="1938"/>
        <v>97452</v>
      </c>
      <c r="HC236" s="737">
        <f t="shared" si="1939"/>
        <v>0</v>
      </c>
      <c r="HD236" s="737">
        <f t="shared" si="1939"/>
        <v>0</v>
      </c>
      <c r="HE236" s="746">
        <f t="shared" si="1940"/>
        <v>97452</v>
      </c>
      <c r="HF236" s="746">
        <f t="shared" si="1941"/>
        <v>29430.5</v>
      </c>
      <c r="HG236" s="746">
        <f t="shared" si="1942"/>
        <v>126882.5</v>
      </c>
    </row>
    <row r="237" spans="1:215" x14ac:dyDescent="0.25">
      <c r="A237" s="1044"/>
      <c r="B237" s="735" t="s">
        <v>45</v>
      </c>
      <c r="C237" s="737">
        <f t="shared" si="1812"/>
        <v>0</v>
      </c>
      <c r="D237" s="737">
        <f t="shared" si="1813"/>
        <v>4856</v>
      </c>
      <c r="E237" s="738">
        <f t="shared" si="1814"/>
        <v>4931</v>
      </c>
      <c r="F237" s="817">
        <f t="shared" si="1815"/>
        <v>0</v>
      </c>
      <c r="G237" s="740">
        <f t="shared" si="1948"/>
        <v>0</v>
      </c>
      <c r="H237" s="741">
        <f t="shared" si="1816"/>
        <v>0</v>
      </c>
      <c r="I237" s="740">
        <f t="shared" si="1948"/>
        <v>0</v>
      </c>
      <c r="J237" s="741">
        <f t="shared" si="1817"/>
        <v>0</v>
      </c>
      <c r="K237" s="740">
        <f t="shared" si="1818"/>
        <v>0</v>
      </c>
      <c r="L237" s="741"/>
      <c r="M237" s="740">
        <f t="shared" si="1819"/>
        <v>0</v>
      </c>
      <c r="N237" s="741">
        <f t="shared" si="1820"/>
        <v>0</v>
      </c>
      <c r="O237" s="740">
        <f t="shared" si="1821"/>
        <v>0</v>
      </c>
      <c r="P237" s="741">
        <f t="shared" si="1822"/>
        <v>0</v>
      </c>
      <c r="Q237" s="740">
        <f t="shared" si="1823"/>
        <v>0</v>
      </c>
      <c r="R237" s="741">
        <f t="shared" si="1824"/>
        <v>0</v>
      </c>
      <c r="S237" s="740">
        <f t="shared" si="1825"/>
        <v>0</v>
      </c>
      <c r="T237" s="741">
        <f t="shared" si="1826"/>
        <v>0</v>
      </c>
      <c r="U237" s="740">
        <f t="shared" si="1827"/>
        <v>0</v>
      </c>
      <c r="V237" s="741">
        <f t="shared" si="1828"/>
        <v>0</v>
      </c>
      <c r="W237" s="740">
        <f t="shared" si="1829"/>
        <v>0</v>
      </c>
      <c r="X237" s="741">
        <f t="shared" si="1830"/>
        <v>0</v>
      </c>
      <c r="Y237" s="740">
        <f t="shared" si="1831"/>
        <v>0</v>
      </c>
      <c r="Z237" s="741">
        <f t="shared" si="1832"/>
        <v>0</v>
      </c>
      <c r="AA237" s="743">
        <f t="shared" si="1833"/>
        <v>0</v>
      </c>
      <c r="AB237" s="744">
        <f t="shared" si="1834"/>
        <v>0</v>
      </c>
      <c r="AC237" s="745">
        <v>12</v>
      </c>
      <c r="AD237" s="746">
        <f t="shared" si="1835"/>
        <v>0</v>
      </c>
      <c r="AE237" s="747"/>
      <c r="AF237" s="741"/>
      <c r="AG237" s="746">
        <f t="shared" si="1836"/>
        <v>0</v>
      </c>
      <c r="AH237" s="746">
        <f t="shared" si="1837"/>
        <v>0</v>
      </c>
      <c r="AI237" s="746">
        <f t="shared" si="1838"/>
        <v>0</v>
      </c>
      <c r="AK237" s="1044"/>
      <c r="AL237" s="735" t="s">
        <v>45</v>
      </c>
      <c r="AM237" s="737">
        <f t="shared" si="1839"/>
        <v>0</v>
      </c>
      <c r="AN237" s="737">
        <f t="shared" si="1840"/>
        <v>4856</v>
      </c>
      <c r="AO237" s="738">
        <f t="shared" si="1841"/>
        <v>4931</v>
      </c>
      <c r="AP237" s="817">
        <f t="shared" si="1842"/>
        <v>0</v>
      </c>
      <c r="AQ237" s="740">
        <f t="shared" si="1843"/>
        <v>0</v>
      </c>
      <c r="AR237" s="741">
        <f t="shared" si="1844"/>
        <v>0</v>
      </c>
      <c r="AS237" s="740">
        <f t="shared" si="1845"/>
        <v>0</v>
      </c>
      <c r="AT237" s="741">
        <f t="shared" si="1846"/>
        <v>0</v>
      </c>
      <c r="AU237" s="740">
        <f t="shared" si="1949"/>
        <v>0</v>
      </c>
      <c r="AV237" s="741"/>
      <c r="AW237" s="740">
        <f t="shared" si="1950"/>
        <v>0</v>
      </c>
      <c r="AX237" s="741">
        <f t="shared" si="1847"/>
        <v>0</v>
      </c>
      <c r="AY237" s="740">
        <f t="shared" si="1951"/>
        <v>0</v>
      </c>
      <c r="AZ237" s="741">
        <f t="shared" si="1848"/>
        <v>0</v>
      </c>
      <c r="BA237" s="740">
        <f t="shared" si="1952"/>
        <v>0</v>
      </c>
      <c r="BB237" s="741">
        <f t="shared" si="1849"/>
        <v>0</v>
      </c>
      <c r="BC237" s="740">
        <f t="shared" si="1953"/>
        <v>0</v>
      </c>
      <c r="BD237" s="741">
        <f t="shared" si="1850"/>
        <v>0</v>
      </c>
      <c r="BE237" s="740">
        <f t="shared" si="1954"/>
        <v>0</v>
      </c>
      <c r="BF237" s="741">
        <f t="shared" si="1851"/>
        <v>0</v>
      </c>
      <c r="BG237" s="740">
        <f t="shared" si="1955"/>
        <v>0</v>
      </c>
      <c r="BH237" s="741">
        <f t="shared" si="1852"/>
        <v>0</v>
      </c>
      <c r="BI237" s="740">
        <f t="shared" si="1956"/>
        <v>0</v>
      </c>
      <c r="BJ237" s="741">
        <f t="shared" si="1853"/>
        <v>0</v>
      </c>
      <c r="BK237" s="743">
        <f t="shared" si="1854"/>
        <v>0</v>
      </c>
      <c r="BL237" s="744">
        <f t="shared" si="1855"/>
        <v>0</v>
      </c>
      <c r="BM237" s="745">
        <v>12</v>
      </c>
      <c r="BN237" s="746">
        <f t="shared" si="1856"/>
        <v>0</v>
      </c>
      <c r="BO237" s="747"/>
      <c r="BP237" s="741"/>
      <c r="BQ237" s="746">
        <f t="shared" si="1857"/>
        <v>0</v>
      </c>
      <c r="BR237" s="746">
        <f t="shared" si="1858"/>
        <v>0</v>
      </c>
      <c r="BS237" s="746">
        <f t="shared" si="1859"/>
        <v>0</v>
      </c>
      <c r="BU237" s="1044"/>
      <c r="BV237" s="735" t="s">
        <v>45</v>
      </c>
      <c r="BW237" s="737">
        <f t="shared" si="1860"/>
        <v>0.75</v>
      </c>
      <c r="BX237" s="737">
        <f t="shared" si="1861"/>
        <v>4856</v>
      </c>
      <c r="BY237" s="738">
        <f t="shared" si="1862"/>
        <v>4931</v>
      </c>
      <c r="BZ237" s="817">
        <f t="shared" si="1863"/>
        <v>3698.25</v>
      </c>
      <c r="CA237" s="740">
        <f t="shared" si="1864"/>
        <v>0</v>
      </c>
      <c r="CB237" s="741">
        <f t="shared" si="1865"/>
        <v>0</v>
      </c>
      <c r="CC237" s="740">
        <f t="shared" si="1866"/>
        <v>0</v>
      </c>
      <c r="CD237" s="741">
        <f t="shared" si="1867"/>
        <v>0</v>
      </c>
      <c r="CE237" s="740">
        <f t="shared" si="1957"/>
        <v>0</v>
      </c>
      <c r="CF237" s="741"/>
      <c r="CG237" s="740">
        <f t="shared" si="1958"/>
        <v>0</v>
      </c>
      <c r="CH237" s="741">
        <f t="shared" si="1868"/>
        <v>0</v>
      </c>
      <c r="CI237" s="740">
        <f t="shared" si="1959"/>
        <v>0</v>
      </c>
      <c r="CJ237" s="741">
        <f t="shared" si="1869"/>
        <v>0</v>
      </c>
      <c r="CK237" s="740">
        <f t="shared" si="1960"/>
        <v>0</v>
      </c>
      <c r="CL237" s="741">
        <f t="shared" si="1870"/>
        <v>0</v>
      </c>
      <c r="CM237" s="740">
        <f t="shared" si="1961"/>
        <v>0</v>
      </c>
      <c r="CN237" s="741">
        <f t="shared" si="1871"/>
        <v>0</v>
      </c>
      <c r="CO237" s="740">
        <f t="shared" si="1962"/>
        <v>0</v>
      </c>
      <c r="CP237" s="741">
        <f t="shared" si="1872"/>
        <v>0</v>
      </c>
      <c r="CQ237" s="740">
        <f t="shared" si="1963"/>
        <v>0</v>
      </c>
      <c r="CR237" s="741">
        <f t="shared" si="1873"/>
        <v>0</v>
      </c>
      <c r="CS237" s="740">
        <f t="shared" si="1964"/>
        <v>0</v>
      </c>
      <c r="CT237" s="741">
        <f t="shared" si="1874"/>
        <v>0</v>
      </c>
      <c r="CU237" s="743">
        <f t="shared" si="1875"/>
        <v>8483.25</v>
      </c>
      <c r="CV237" s="744">
        <f t="shared" si="1876"/>
        <v>12181.5</v>
      </c>
      <c r="CW237" s="745">
        <v>12</v>
      </c>
      <c r="CX237" s="746">
        <f t="shared" si="1877"/>
        <v>146178</v>
      </c>
      <c r="CY237" s="747"/>
      <c r="CZ237" s="741"/>
      <c r="DA237" s="746">
        <f t="shared" si="1878"/>
        <v>146178</v>
      </c>
      <c r="DB237" s="746">
        <f t="shared" si="1879"/>
        <v>44145.760000000002</v>
      </c>
      <c r="DC237" s="746">
        <f t="shared" si="1880"/>
        <v>190323.76</v>
      </c>
      <c r="DD237" s="750"/>
      <c r="DE237" s="1044"/>
      <c r="DF237" s="735" t="s">
        <v>45</v>
      </c>
      <c r="DG237" s="737">
        <f t="shared" si="1881"/>
        <v>0</v>
      </c>
      <c r="DH237" s="737">
        <f t="shared" si="1882"/>
        <v>4856</v>
      </c>
      <c r="DI237" s="738">
        <f t="shared" si="1883"/>
        <v>4931</v>
      </c>
      <c r="DJ237" s="817">
        <f t="shared" si="1884"/>
        <v>0</v>
      </c>
      <c r="DK237" s="740">
        <f t="shared" si="1885"/>
        <v>0</v>
      </c>
      <c r="DL237" s="741">
        <f t="shared" si="1886"/>
        <v>0</v>
      </c>
      <c r="DM237" s="740">
        <f t="shared" si="1887"/>
        <v>0</v>
      </c>
      <c r="DN237" s="741">
        <f t="shared" si="1888"/>
        <v>0</v>
      </c>
      <c r="DO237" s="740">
        <f t="shared" si="1965"/>
        <v>0</v>
      </c>
      <c r="DP237" s="741"/>
      <c r="DQ237" s="740">
        <f t="shared" si="1966"/>
        <v>0</v>
      </c>
      <c r="DR237" s="741">
        <f t="shared" si="1889"/>
        <v>0</v>
      </c>
      <c r="DS237" s="740">
        <f t="shared" si="1967"/>
        <v>0</v>
      </c>
      <c r="DT237" s="741">
        <f t="shared" si="1890"/>
        <v>0</v>
      </c>
      <c r="DU237" s="740">
        <f t="shared" si="1968"/>
        <v>0</v>
      </c>
      <c r="DV237" s="741">
        <f t="shared" si="1891"/>
        <v>0</v>
      </c>
      <c r="DW237" s="740">
        <f t="shared" si="1969"/>
        <v>0</v>
      </c>
      <c r="DX237" s="741">
        <f t="shared" si="1892"/>
        <v>0</v>
      </c>
      <c r="DY237" s="740">
        <f t="shared" si="1970"/>
        <v>0</v>
      </c>
      <c r="DZ237" s="741">
        <f t="shared" si="1893"/>
        <v>0</v>
      </c>
      <c r="EA237" s="740">
        <f t="shared" si="1971"/>
        <v>0</v>
      </c>
      <c r="EB237" s="741">
        <f t="shared" si="1894"/>
        <v>0</v>
      </c>
      <c r="EC237" s="740">
        <f t="shared" si="1972"/>
        <v>0</v>
      </c>
      <c r="ED237" s="741">
        <f t="shared" si="1895"/>
        <v>0</v>
      </c>
      <c r="EE237" s="743">
        <f t="shared" si="1896"/>
        <v>0</v>
      </c>
      <c r="EF237" s="744">
        <f t="shared" si="1897"/>
        <v>0</v>
      </c>
      <c r="EG237" s="745">
        <v>12</v>
      </c>
      <c r="EH237" s="746">
        <f t="shared" si="1898"/>
        <v>0</v>
      </c>
      <c r="EI237" s="747"/>
      <c r="EJ237" s="741"/>
      <c r="EK237" s="746">
        <f t="shared" si="1899"/>
        <v>0</v>
      </c>
      <c r="EL237" s="746">
        <f t="shared" si="1900"/>
        <v>0</v>
      </c>
      <c r="EM237" s="746">
        <f t="shared" si="1901"/>
        <v>0</v>
      </c>
      <c r="EO237" s="1044"/>
      <c r="EP237" s="735" t="s">
        <v>45</v>
      </c>
      <c r="EQ237" s="737">
        <f t="shared" si="1902"/>
        <v>0</v>
      </c>
      <c r="ER237" s="737">
        <f t="shared" si="1903"/>
        <v>4856</v>
      </c>
      <c r="ES237" s="738">
        <f t="shared" si="1904"/>
        <v>4931</v>
      </c>
      <c r="ET237" s="817">
        <f t="shared" si="1905"/>
        <v>0</v>
      </c>
      <c r="EU237" s="740">
        <f t="shared" si="1906"/>
        <v>0</v>
      </c>
      <c r="EV237" s="741">
        <f t="shared" si="1907"/>
        <v>0</v>
      </c>
      <c r="EW237" s="740">
        <f t="shared" si="1908"/>
        <v>0</v>
      </c>
      <c r="EX237" s="741">
        <f t="shared" si="1909"/>
        <v>0</v>
      </c>
      <c r="EY237" s="740">
        <f t="shared" si="1973"/>
        <v>0</v>
      </c>
      <c r="EZ237" s="741"/>
      <c r="FA237" s="740">
        <f t="shared" si="1974"/>
        <v>0</v>
      </c>
      <c r="FB237" s="741">
        <f t="shared" si="1910"/>
        <v>0</v>
      </c>
      <c r="FC237" s="740">
        <f t="shared" si="1975"/>
        <v>0</v>
      </c>
      <c r="FD237" s="741">
        <f t="shared" si="1911"/>
        <v>0</v>
      </c>
      <c r="FE237" s="740">
        <f t="shared" si="1976"/>
        <v>0</v>
      </c>
      <c r="FF237" s="741">
        <f t="shared" si="1912"/>
        <v>0</v>
      </c>
      <c r="FG237" s="740">
        <f t="shared" si="1977"/>
        <v>0</v>
      </c>
      <c r="FH237" s="741">
        <f t="shared" si="1913"/>
        <v>0</v>
      </c>
      <c r="FI237" s="740">
        <f t="shared" si="1978"/>
        <v>0</v>
      </c>
      <c r="FJ237" s="741">
        <f t="shared" si="1914"/>
        <v>0</v>
      </c>
      <c r="FK237" s="740">
        <f t="shared" si="1979"/>
        <v>0</v>
      </c>
      <c r="FL237" s="741">
        <f t="shared" si="1915"/>
        <v>0</v>
      </c>
      <c r="FM237" s="740">
        <f t="shared" si="1980"/>
        <v>0</v>
      </c>
      <c r="FN237" s="741">
        <f t="shared" si="1916"/>
        <v>0</v>
      </c>
      <c r="FO237" s="743">
        <f t="shared" si="1917"/>
        <v>0</v>
      </c>
      <c r="FP237" s="744">
        <f t="shared" si="1918"/>
        <v>0</v>
      </c>
      <c r="FQ237" s="745">
        <v>12</v>
      </c>
      <c r="FR237" s="746">
        <f t="shared" si="1919"/>
        <v>0</v>
      </c>
      <c r="FS237" s="747"/>
      <c r="FT237" s="741"/>
      <c r="FU237" s="746">
        <f t="shared" si="1920"/>
        <v>0</v>
      </c>
      <c r="FV237" s="746">
        <f t="shared" si="1921"/>
        <v>0</v>
      </c>
      <c r="FW237" s="746">
        <f t="shared" si="1922"/>
        <v>0</v>
      </c>
      <c r="FY237" s="1044"/>
      <c r="FZ237" s="735" t="s">
        <v>45</v>
      </c>
      <c r="GA237" s="737">
        <f t="shared" si="1923"/>
        <v>0.75</v>
      </c>
      <c r="GB237" s="737">
        <f t="shared" si="1924"/>
        <v>4856</v>
      </c>
      <c r="GC237" s="738">
        <f t="shared" si="1925"/>
        <v>4931</v>
      </c>
      <c r="GD237" s="743">
        <f t="shared" si="1926"/>
        <v>3698.25</v>
      </c>
      <c r="GE237" s="743"/>
      <c r="GF237" s="737">
        <f t="shared" si="1927"/>
        <v>0</v>
      </c>
      <c r="GG237" s="743"/>
      <c r="GH237" s="737">
        <f t="shared" si="1928"/>
        <v>0</v>
      </c>
      <c r="GI237" s="743"/>
      <c r="GJ237" s="737">
        <f t="shared" si="1929"/>
        <v>0</v>
      </c>
      <c r="GK237" s="743"/>
      <c r="GL237" s="737">
        <f t="shared" si="1930"/>
        <v>0</v>
      </c>
      <c r="GM237" s="743"/>
      <c r="GN237" s="737">
        <f t="shared" si="1931"/>
        <v>0</v>
      </c>
      <c r="GO237" s="743"/>
      <c r="GP237" s="737">
        <f t="shared" si="1932"/>
        <v>0</v>
      </c>
      <c r="GQ237" s="743"/>
      <c r="GR237" s="737">
        <f t="shared" si="1933"/>
        <v>0</v>
      </c>
      <c r="GS237" s="743"/>
      <c r="GT237" s="737">
        <f t="shared" si="1934"/>
        <v>0</v>
      </c>
      <c r="GU237" s="743"/>
      <c r="GV237" s="737">
        <f t="shared" si="1935"/>
        <v>0</v>
      </c>
      <c r="GW237" s="743"/>
      <c r="GX237" s="737">
        <f t="shared" si="1936"/>
        <v>0</v>
      </c>
      <c r="GY237" s="743">
        <f t="shared" si="1936"/>
        <v>8483.25</v>
      </c>
      <c r="GZ237" s="744">
        <f t="shared" si="1937"/>
        <v>12181.5</v>
      </c>
      <c r="HA237" s="745">
        <v>12</v>
      </c>
      <c r="HB237" s="746">
        <f t="shared" si="1938"/>
        <v>146178</v>
      </c>
      <c r="HC237" s="737">
        <f t="shared" si="1939"/>
        <v>0</v>
      </c>
      <c r="HD237" s="737">
        <f t="shared" si="1939"/>
        <v>0</v>
      </c>
      <c r="HE237" s="746">
        <f t="shared" si="1940"/>
        <v>146178</v>
      </c>
      <c r="HF237" s="746">
        <f t="shared" si="1941"/>
        <v>44145.760000000002</v>
      </c>
      <c r="HG237" s="746">
        <f t="shared" si="1942"/>
        <v>190323.76</v>
      </c>
    </row>
    <row r="238" spans="1:215" x14ac:dyDescent="0.25">
      <c r="A238" s="1044"/>
      <c r="B238" s="735" t="s">
        <v>44</v>
      </c>
      <c r="C238" s="737">
        <f t="shared" si="1812"/>
        <v>3.5</v>
      </c>
      <c r="D238" s="737">
        <f t="shared" si="1813"/>
        <v>4588</v>
      </c>
      <c r="E238" s="738">
        <f t="shared" si="1814"/>
        <v>4658</v>
      </c>
      <c r="F238" s="817">
        <f t="shared" si="1815"/>
        <v>16303</v>
      </c>
      <c r="G238" s="740">
        <f t="shared" si="1948"/>
        <v>0</v>
      </c>
      <c r="H238" s="741">
        <f t="shared" si="1816"/>
        <v>0</v>
      </c>
      <c r="I238" s="740">
        <f t="shared" si="1948"/>
        <v>0</v>
      </c>
      <c r="J238" s="741">
        <f t="shared" si="1817"/>
        <v>0</v>
      </c>
      <c r="K238" s="740">
        <f t="shared" si="1818"/>
        <v>0</v>
      </c>
      <c r="L238" s="741"/>
      <c r="M238" s="740">
        <f t="shared" si="1819"/>
        <v>0</v>
      </c>
      <c r="N238" s="741">
        <f t="shared" si="1820"/>
        <v>0</v>
      </c>
      <c r="O238" s="740">
        <f t="shared" si="1821"/>
        <v>0</v>
      </c>
      <c r="P238" s="741">
        <f t="shared" si="1822"/>
        <v>0</v>
      </c>
      <c r="Q238" s="740">
        <f t="shared" si="1823"/>
        <v>0</v>
      </c>
      <c r="R238" s="741">
        <f t="shared" si="1824"/>
        <v>0</v>
      </c>
      <c r="S238" s="740">
        <f t="shared" si="1825"/>
        <v>0</v>
      </c>
      <c r="T238" s="741">
        <f t="shared" si="1826"/>
        <v>0</v>
      </c>
      <c r="U238" s="740">
        <f t="shared" si="1827"/>
        <v>0</v>
      </c>
      <c r="V238" s="741">
        <f t="shared" si="1828"/>
        <v>0</v>
      </c>
      <c r="W238" s="740">
        <f t="shared" si="1829"/>
        <v>0</v>
      </c>
      <c r="X238" s="741">
        <f t="shared" si="1830"/>
        <v>0</v>
      </c>
      <c r="Y238" s="740">
        <f t="shared" si="1831"/>
        <v>0</v>
      </c>
      <c r="Z238" s="741">
        <f t="shared" si="1832"/>
        <v>0</v>
      </c>
      <c r="AA238" s="743">
        <f t="shared" si="1833"/>
        <v>40544</v>
      </c>
      <c r="AB238" s="744">
        <f t="shared" si="1834"/>
        <v>56847</v>
      </c>
      <c r="AC238" s="745">
        <v>12</v>
      </c>
      <c r="AD238" s="746">
        <f t="shared" si="1835"/>
        <v>682164</v>
      </c>
      <c r="AE238" s="747"/>
      <c r="AF238" s="741"/>
      <c r="AG238" s="746">
        <f t="shared" si="1836"/>
        <v>682164</v>
      </c>
      <c r="AH238" s="746">
        <f t="shared" si="1837"/>
        <v>206013.53</v>
      </c>
      <c r="AI238" s="746">
        <f t="shared" si="1838"/>
        <v>888177.53</v>
      </c>
      <c r="AK238" s="1044"/>
      <c r="AL238" s="735" t="s">
        <v>44</v>
      </c>
      <c r="AM238" s="737">
        <f t="shared" si="1839"/>
        <v>0</v>
      </c>
      <c r="AN238" s="737">
        <f t="shared" si="1840"/>
        <v>4588</v>
      </c>
      <c r="AO238" s="738">
        <f t="shared" si="1841"/>
        <v>4658</v>
      </c>
      <c r="AP238" s="817">
        <f t="shared" si="1842"/>
        <v>0</v>
      </c>
      <c r="AQ238" s="740">
        <f t="shared" si="1843"/>
        <v>0</v>
      </c>
      <c r="AR238" s="741">
        <f t="shared" si="1844"/>
        <v>0</v>
      </c>
      <c r="AS238" s="740">
        <f t="shared" si="1845"/>
        <v>0</v>
      </c>
      <c r="AT238" s="741">
        <f t="shared" si="1846"/>
        <v>0</v>
      </c>
      <c r="AU238" s="740">
        <f t="shared" si="1949"/>
        <v>0</v>
      </c>
      <c r="AV238" s="741"/>
      <c r="AW238" s="740">
        <f t="shared" si="1950"/>
        <v>0</v>
      </c>
      <c r="AX238" s="741">
        <f t="shared" si="1847"/>
        <v>0</v>
      </c>
      <c r="AY238" s="740">
        <f t="shared" si="1951"/>
        <v>0</v>
      </c>
      <c r="AZ238" s="741">
        <f t="shared" si="1848"/>
        <v>0</v>
      </c>
      <c r="BA238" s="740">
        <f t="shared" si="1952"/>
        <v>0</v>
      </c>
      <c r="BB238" s="741">
        <f t="shared" si="1849"/>
        <v>0</v>
      </c>
      <c r="BC238" s="740">
        <f t="shared" si="1953"/>
        <v>0</v>
      </c>
      <c r="BD238" s="741">
        <f t="shared" si="1850"/>
        <v>0</v>
      </c>
      <c r="BE238" s="740">
        <f t="shared" si="1954"/>
        <v>0</v>
      </c>
      <c r="BF238" s="741">
        <f t="shared" si="1851"/>
        <v>0</v>
      </c>
      <c r="BG238" s="740">
        <f t="shared" si="1955"/>
        <v>0</v>
      </c>
      <c r="BH238" s="741">
        <f t="shared" si="1852"/>
        <v>0</v>
      </c>
      <c r="BI238" s="740">
        <f t="shared" si="1956"/>
        <v>0</v>
      </c>
      <c r="BJ238" s="741">
        <f t="shared" si="1853"/>
        <v>0</v>
      </c>
      <c r="BK238" s="743">
        <f t="shared" si="1854"/>
        <v>0</v>
      </c>
      <c r="BL238" s="744">
        <f t="shared" si="1855"/>
        <v>0</v>
      </c>
      <c r="BM238" s="745">
        <v>12</v>
      </c>
      <c r="BN238" s="746">
        <f t="shared" si="1856"/>
        <v>0</v>
      </c>
      <c r="BO238" s="747"/>
      <c r="BP238" s="741"/>
      <c r="BQ238" s="746">
        <f t="shared" si="1857"/>
        <v>0</v>
      </c>
      <c r="BR238" s="746">
        <f t="shared" si="1858"/>
        <v>0</v>
      </c>
      <c r="BS238" s="746">
        <f t="shared" si="1859"/>
        <v>0</v>
      </c>
      <c r="BU238" s="1044"/>
      <c r="BV238" s="735" t="s">
        <v>44</v>
      </c>
      <c r="BW238" s="737">
        <f t="shared" si="1860"/>
        <v>2</v>
      </c>
      <c r="BX238" s="737">
        <f t="shared" si="1861"/>
        <v>4588</v>
      </c>
      <c r="BY238" s="738">
        <f t="shared" si="1862"/>
        <v>4658</v>
      </c>
      <c r="BZ238" s="817">
        <f t="shared" si="1863"/>
        <v>9316</v>
      </c>
      <c r="CA238" s="740">
        <f t="shared" si="1864"/>
        <v>0</v>
      </c>
      <c r="CB238" s="741">
        <f t="shared" si="1865"/>
        <v>0</v>
      </c>
      <c r="CC238" s="740">
        <f t="shared" si="1866"/>
        <v>0</v>
      </c>
      <c r="CD238" s="741">
        <f t="shared" si="1867"/>
        <v>0</v>
      </c>
      <c r="CE238" s="740">
        <f t="shared" si="1957"/>
        <v>0</v>
      </c>
      <c r="CF238" s="741"/>
      <c r="CG238" s="740">
        <f t="shared" si="1958"/>
        <v>0</v>
      </c>
      <c r="CH238" s="741">
        <f t="shared" si="1868"/>
        <v>0</v>
      </c>
      <c r="CI238" s="740">
        <f t="shared" si="1959"/>
        <v>0</v>
      </c>
      <c r="CJ238" s="741">
        <f t="shared" si="1869"/>
        <v>0</v>
      </c>
      <c r="CK238" s="740">
        <f t="shared" si="1960"/>
        <v>0</v>
      </c>
      <c r="CL238" s="741">
        <f t="shared" si="1870"/>
        <v>0</v>
      </c>
      <c r="CM238" s="740">
        <f t="shared" si="1961"/>
        <v>0</v>
      </c>
      <c r="CN238" s="741">
        <f t="shared" si="1871"/>
        <v>0</v>
      </c>
      <c r="CO238" s="740">
        <f t="shared" si="1962"/>
        <v>0</v>
      </c>
      <c r="CP238" s="741">
        <f t="shared" si="1872"/>
        <v>0</v>
      </c>
      <c r="CQ238" s="740">
        <f t="shared" si="1963"/>
        <v>0</v>
      </c>
      <c r="CR238" s="741">
        <f t="shared" si="1873"/>
        <v>0</v>
      </c>
      <c r="CS238" s="740">
        <f t="shared" si="1964"/>
        <v>0</v>
      </c>
      <c r="CT238" s="741">
        <f t="shared" si="1874"/>
        <v>0</v>
      </c>
      <c r="CU238" s="743">
        <f t="shared" si="1875"/>
        <v>23168</v>
      </c>
      <c r="CV238" s="744">
        <f t="shared" si="1876"/>
        <v>32484</v>
      </c>
      <c r="CW238" s="745">
        <v>12</v>
      </c>
      <c r="CX238" s="746">
        <f t="shared" si="1877"/>
        <v>389808</v>
      </c>
      <c r="CY238" s="747"/>
      <c r="CZ238" s="741"/>
      <c r="DA238" s="746">
        <f t="shared" si="1878"/>
        <v>389808</v>
      </c>
      <c r="DB238" s="746">
        <f t="shared" si="1879"/>
        <v>117722.02</v>
      </c>
      <c r="DC238" s="746">
        <f t="shared" si="1880"/>
        <v>507530.02</v>
      </c>
      <c r="DD238" s="750"/>
      <c r="DE238" s="1044"/>
      <c r="DF238" s="735" t="s">
        <v>44</v>
      </c>
      <c r="DG238" s="737">
        <f t="shared" si="1881"/>
        <v>1</v>
      </c>
      <c r="DH238" s="737">
        <f t="shared" si="1882"/>
        <v>4588</v>
      </c>
      <c r="DI238" s="738">
        <f t="shared" si="1883"/>
        <v>4658</v>
      </c>
      <c r="DJ238" s="817">
        <f t="shared" si="1884"/>
        <v>4658</v>
      </c>
      <c r="DK238" s="740">
        <f t="shared" si="1885"/>
        <v>0</v>
      </c>
      <c r="DL238" s="741">
        <f t="shared" si="1886"/>
        <v>0</v>
      </c>
      <c r="DM238" s="740">
        <f t="shared" si="1887"/>
        <v>0</v>
      </c>
      <c r="DN238" s="741">
        <f t="shared" si="1888"/>
        <v>0</v>
      </c>
      <c r="DO238" s="740">
        <f t="shared" si="1965"/>
        <v>0</v>
      </c>
      <c r="DP238" s="741"/>
      <c r="DQ238" s="740">
        <f t="shared" si="1966"/>
        <v>0</v>
      </c>
      <c r="DR238" s="741">
        <f t="shared" si="1889"/>
        <v>0</v>
      </c>
      <c r="DS238" s="740">
        <f t="shared" si="1967"/>
        <v>0</v>
      </c>
      <c r="DT238" s="741">
        <f t="shared" si="1890"/>
        <v>0</v>
      </c>
      <c r="DU238" s="740">
        <f t="shared" si="1968"/>
        <v>0</v>
      </c>
      <c r="DV238" s="741">
        <f t="shared" si="1891"/>
        <v>0</v>
      </c>
      <c r="DW238" s="740">
        <f t="shared" si="1969"/>
        <v>0</v>
      </c>
      <c r="DX238" s="741">
        <f t="shared" si="1892"/>
        <v>0</v>
      </c>
      <c r="DY238" s="740">
        <f t="shared" si="1970"/>
        <v>0</v>
      </c>
      <c r="DZ238" s="741">
        <f t="shared" si="1893"/>
        <v>0</v>
      </c>
      <c r="EA238" s="740">
        <f t="shared" si="1971"/>
        <v>0</v>
      </c>
      <c r="EB238" s="741">
        <f t="shared" si="1894"/>
        <v>0</v>
      </c>
      <c r="EC238" s="740">
        <f t="shared" si="1972"/>
        <v>0</v>
      </c>
      <c r="ED238" s="741">
        <f t="shared" si="1895"/>
        <v>0</v>
      </c>
      <c r="EE238" s="743">
        <f t="shared" si="1896"/>
        <v>11584</v>
      </c>
      <c r="EF238" s="744">
        <f t="shared" si="1897"/>
        <v>16242</v>
      </c>
      <c r="EG238" s="745">
        <v>12</v>
      </c>
      <c r="EH238" s="746">
        <f t="shared" si="1898"/>
        <v>194904</v>
      </c>
      <c r="EI238" s="747"/>
      <c r="EJ238" s="741"/>
      <c r="EK238" s="746">
        <f t="shared" si="1899"/>
        <v>194904</v>
      </c>
      <c r="EL238" s="746">
        <f t="shared" si="1900"/>
        <v>58861.01</v>
      </c>
      <c r="EM238" s="746">
        <f t="shared" si="1901"/>
        <v>253765.01</v>
      </c>
      <c r="EO238" s="1044"/>
      <c r="EP238" s="735" t="s">
        <v>44</v>
      </c>
      <c r="EQ238" s="737">
        <f t="shared" si="1902"/>
        <v>0</v>
      </c>
      <c r="ER238" s="737">
        <f t="shared" si="1903"/>
        <v>4588</v>
      </c>
      <c r="ES238" s="738">
        <f t="shared" si="1904"/>
        <v>4658</v>
      </c>
      <c r="ET238" s="817">
        <f t="shared" si="1905"/>
        <v>0</v>
      </c>
      <c r="EU238" s="740">
        <f t="shared" si="1906"/>
        <v>0</v>
      </c>
      <c r="EV238" s="741">
        <f t="shared" si="1907"/>
        <v>0</v>
      </c>
      <c r="EW238" s="740">
        <f t="shared" si="1908"/>
        <v>0</v>
      </c>
      <c r="EX238" s="741">
        <f t="shared" si="1909"/>
        <v>0</v>
      </c>
      <c r="EY238" s="740">
        <f t="shared" si="1973"/>
        <v>0</v>
      </c>
      <c r="EZ238" s="741"/>
      <c r="FA238" s="740">
        <f t="shared" si="1974"/>
        <v>0</v>
      </c>
      <c r="FB238" s="741">
        <f t="shared" si="1910"/>
        <v>0</v>
      </c>
      <c r="FC238" s="740">
        <f t="shared" si="1975"/>
        <v>0</v>
      </c>
      <c r="FD238" s="741">
        <f t="shared" si="1911"/>
        <v>0</v>
      </c>
      <c r="FE238" s="740">
        <f t="shared" si="1976"/>
        <v>0</v>
      </c>
      <c r="FF238" s="741">
        <f t="shared" si="1912"/>
        <v>0</v>
      </c>
      <c r="FG238" s="740">
        <f t="shared" si="1977"/>
        <v>0</v>
      </c>
      <c r="FH238" s="741">
        <f t="shared" si="1913"/>
        <v>0</v>
      </c>
      <c r="FI238" s="740">
        <f t="shared" si="1978"/>
        <v>0</v>
      </c>
      <c r="FJ238" s="741">
        <f t="shared" si="1914"/>
        <v>0</v>
      </c>
      <c r="FK238" s="740">
        <f t="shared" si="1979"/>
        <v>0</v>
      </c>
      <c r="FL238" s="741">
        <f t="shared" si="1915"/>
        <v>0</v>
      </c>
      <c r="FM238" s="740">
        <f t="shared" si="1980"/>
        <v>0</v>
      </c>
      <c r="FN238" s="741">
        <f t="shared" si="1916"/>
        <v>0</v>
      </c>
      <c r="FO238" s="743">
        <f t="shared" si="1917"/>
        <v>0</v>
      </c>
      <c r="FP238" s="744">
        <f t="shared" si="1918"/>
        <v>0</v>
      </c>
      <c r="FQ238" s="745">
        <v>12</v>
      </c>
      <c r="FR238" s="746">
        <f t="shared" si="1919"/>
        <v>0</v>
      </c>
      <c r="FS238" s="747"/>
      <c r="FT238" s="741"/>
      <c r="FU238" s="746">
        <f t="shared" si="1920"/>
        <v>0</v>
      </c>
      <c r="FV238" s="746">
        <f t="shared" si="1921"/>
        <v>0</v>
      </c>
      <c r="FW238" s="746">
        <f t="shared" si="1922"/>
        <v>0</v>
      </c>
      <c r="FY238" s="1044"/>
      <c r="FZ238" s="735" t="s">
        <v>44</v>
      </c>
      <c r="GA238" s="737">
        <f t="shared" si="1923"/>
        <v>6.5</v>
      </c>
      <c r="GB238" s="737">
        <f t="shared" si="1924"/>
        <v>4588</v>
      </c>
      <c r="GC238" s="738">
        <f t="shared" si="1925"/>
        <v>4658</v>
      </c>
      <c r="GD238" s="743">
        <f t="shared" si="1926"/>
        <v>30277</v>
      </c>
      <c r="GE238" s="743"/>
      <c r="GF238" s="737">
        <f t="shared" si="1927"/>
        <v>0</v>
      </c>
      <c r="GG238" s="743"/>
      <c r="GH238" s="737">
        <f t="shared" si="1928"/>
        <v>0</v>
      </c>
      <c r="GI238" s="743"/>
      <c r="GJ238" s="737">
        <f t="shared" si="1929"/>
        <v>0</v>
      </c>
      <c r="GK238" s="743"/>
      <c r="GL238" s="737">
        <f t="shared" si="1930"/>
        <v>0</v>
      </c>
      <c r="GM238" s="743"/>
      <c r="GN238" s="737">
        <f t="shared" si="1931"/>
        <v>0</v>
      </c>
      <c r="GO238" s="743"/>
      <c r="GP238" s="737">
        <f t="shared" si="1932"/>
        <v>0</v>
      </c>
      <c r="GQ238" s="743"/>
      <c r="GR238" s="737">
        <f t="shared" si="1933"/>
        <v>0</v>
      </c>
      <c r="GS238" s="743"/>
      <c r="GT238" s="737">
        <f t="shared" si="1934"/>
        <v>0</v>
      </c>
      <c r="GU238" s="743"/>
      <c r="GV238" s="737">
        <f t="shared" si="1935"/>
        <v>0</v>
      </c>
      <c r="GW238" s="743"/>
      <c r="GX238" s="737">
        <f t="shared" si="1936"/>
        <v>0</v>
      </c>
      <c r="GY238" s="743">
        <f t="shared" si="1936"/>
        <v>75296</v>
      </c>
      <c r="GZ238" s="744">
        <f t="shared" si="1937"/>
        <v>105573</v>
      </c>
      <c r="HA238" s="745">
        <v>12</v>
      </c>
      <c r="HB238" s="746">
        <f t="shared" si="1938"/>
        <v>1266876</v>
      </c>
      <c r="HC238" s="737">
        <f t="shared" si="1939"/>
        <v>0</v>
      </c>
      <c r="HD238" s="737">
        <f t="shared" si="1939"/>
        <v>0</v>
      </c>
      <c r="HE238" s="746">
        <f t="shared" si="1940"/>
        <v>1266876</v>
      </c>
      <c r="HF238" s="746">
        <f t="shared" si="1941"/>
        <v>382596.55</v>
      </c>
      <c r="HG238" s="746">
        <f t="shared" si="1942"/>
        <v>1649472.55</v>
      </c>
    </row>
    <row r="239" spans="1:215" x14ac:dyDescent="0.25">
      <c r="A239" s="1044"/>
      <c r="B239" s="753" t="s">
        <v>686</v>
      </c>
      <c r="C239" s="737">
        <f t="shared" si="1812"/>
        <v>0</v>
      </c>
      <c r="D239" s="737">
        <f t="shared" si="1813"/>
        <v>4856</v>
      </c>
      <c r="E239" s="738">
        <f t="shared" si="1814"/>
        <v>4931</v>
      </c>
      <c r="F239" s="817">
        <f t="shared" si="1815"/>
        <v>0</v>
      </c>
      <c r="G239" s="740">
        <f t="shared" si="1948"/>
        <v>0</v>
      </c>
      <c r="H239" s="741">
        <f t="shared" si="1816"/>
        <v>0</v>
      </c>
      <c r="I239" s="740">
        <f t="shared" si="1948"/>
        <v>0</v>
      </c>
      <c r="J239" s="741">
        <f t="shared" si="1817"/>
        <v>0</v>
      </c>
      <c r="K239" s="740">
        <f t="shared" si="1818"/>
        <v>0</v>
      </c>
      <c r="L239" s="741"/>
      <c r="M239" s="740">
        <f t="shared" si="1819"/>
        <v>0</v>
      </c>
      <c r="N239" s="741">
        <f t="shared" si="1820"/>
        <v>0</v>
      </c>
      <c r="O239" s="740">
        <f t="shared" si="1821"/>
        <v>0</v>
      </c>
      <c r="P239" s="741">
        <f t="shared" si="1822"/>
        <v>0</v>
      </c>
      <c r="Q239" s="740">
        <f t="shared" si="1823"/>
        <v>0</v>
      </c>
      <c r="R239" s="741">
        <f t="shared" si="1824"/>
        <v>0</v>
      </c>
      <c r="S239" s="740">
        <f t="shared" si="1825"/>
        <v>0</v>
      </c>
      <c r="T239" s="741">
        <f t="shared" si="1826"/>
        <v>0</v>
      </c>
      <c r="U239" s="740">
        <f t="shared" si="1827"/>
        <v>0</v>
      </c>
      <c r="V239" s="741">
        <f t="shared" si="1828"/>
        <v>0</v>
      </c>
      <c r="W239" s="740">
        <f t="shared" si="1829"/>
        <v>0</v>
      </c>
      <c r="X239" s="741">
        <f t="shared" si="1830"/>
        <v>0</v>
      </c>
      <c r="Y239" s="740">
        <f t="shared" si="1831"/>
        <v>0</v>
      </c>
      <c r="Z239" s="741">
        <f t="shared" si="1832"/>
        <v>0</v>
      </c>
      <c r="AA239" s="743">
        <f t="shared" si="1833"/>
        <v>0</v>
      </c>
      <c r="AB239" s="744">
        <f t="shared" si="1834"/>
        <v>0</v>
      </c>
      <c r="AC239" s="745">
        <v>12</v>
      </c>
      <c r="AD239" s="746">
        <f t="shared" si="1835"/>
        <v>0</v>
      </c>
      <c r="AE239" s="747">
        <f t="shared" ref="AE239:AE240" si="1981">C239*1009.76*12</f>
        <v>0</v>
      </c>
      <c r="AF239" s="782">
        <f t="shared" ref="AF239:AF240" si="1982">AD239*0.085</f>
        <v>0</v>
      </c>
      <c r="AG239" s="746">
        <f t="shared" si="1836"/>
        <v>0</v>
      </c>
      <c r="AH239" s="746">
        <f t="shared" si="1837"/>
        <v>0</v>
      </c>
      <c r="AI239" s="746">
        <f t="shared" si="1838"/>
        <v>0</v>
      </c>
      <c r="AK239" s="1044"/>
      <c r="AL239" s="753" t="s">
        <v>686</v>
      </c>
      <c r="AM239" s="737">
        <f t="shared" si="1839"/>
        <v>0</v>
      </c>
      <c r="AN239" s="737">
        <f t="shared" si="1840"/>
        <v>4856</v>
      </c>
      <c r="AO239" s="738">
        <f t="shared" si="1841"/>
        <v>4931</v>
      </c>
      <c r="AP239" s="817">
        <f t="shared" si="1842"/>
        <v>0</v>
      </c>
      <c r="AQ239" s="740">
        <f t="shared" si="1843"/>
        <v>0</v>
      </c>
      <c r="AR239" s="741">
        <f t="shared" si="1844"/>
        <v>0</v>
      </c>
      <c r="AS239" s="740">
        <f t="shared" si="1845"/>
        <v>0</v>
      </c>
      <c r="AT239" s="741">
        <f t="shared" si="1846"/>
        <v>0</v>
      </c>
      <c r="AU239" s="740">
        <f t="shared" si="1949"/>
        <v>0</v>
      </c>
      <c r="AV239" s="741"/>
      <c r="AW239" s="740">
        <f t="shared" si="1950"/>
        <v>0</v>
      </c>
      <c r="AX239" s="741">
        <f t="shared" si="1847"/>
        <v>0</v>
      </c>
      <c r="AY239" s="740">
        <f t="shared" si="1951"/>
        <v>0</v>
      </c>
      <c r="AZ239" s="741">
        <f t="shared" si="1848"/>
        <v>0</v>
      </c>
      <c r="BA239" s="740">
        <f t="shared" si="1952"/>
        <v>0</v>
      </c>
      <c r="BB239" s="741">
        <f t="shared" si="1849"/>
        <v>0</v>
      </c>
      <c r="BC239" s="740">
        <f t="shared" si="1953"/>
        <v>0</v>
      </c>
      <c r="BD239" s="741">
        <f t="shared" si="1850"/>
        <v>0</v>
      </c>
      <c r="BE239" s="740">
        <f t="shared" si="1954"/>
        <v>0</v>
      </c>
      <c r="BF239" s="741">
        <f t="shared" si="1851"/>
        <v>0</v>
      </c>
      <c r="BG239" s="740">
        <f t="shared" si="1955"/>
        <v>0</v>
      </c>
      <c r="BH239" s="741">
        <f t="shared" si="1852"/>
        <v>0</v>
      </c>
      <c r="BI239" s="740">
        <f t="shared" si="1956"/>
        <v>0</v>
      </c>
      <c r="BJ239" s="741">
        <f t="shared" si="1853"/>
        <v>0</v>
      </c>
      <c r="BK239" s="743">
        <f t="shared" si="1854"/>
        <v>0</v>
      </c>
      <c r="BL239" s="744">
        <f t="shared" si="1855"/>
        <v>0</v>
      </c>
      <c r="BM239" s="745">
        <v>12</v>
      </c>
      <c r="BN239" s="746">
        <f t="shared" si="1856"/>
        <v>0</v>
      </c>
      <c r="BO239" s="747">
        <f t="shared" ref="BO239:BO240" si="1983">AM239*1009.76*12</f>
        <v>0</v>
      </c>
      <c r="BP239" s="782">
        <f t="shared" ref="BP239:BP240" si="1984">BN239*0.085</f>
        <v>0</v>
      </c>
      <c r="BQ239" s="746">
        <f t="shared" si="1857"/>
        <v>0</v>
      </c>
      <c r="BR239" s="746">
        <f t="shared" si="1858"/>
        <v>0</v>
      </c>
      <c r="BS239" s="746">
        <f t="shared" si="1859"/>
        <v>0</v>
      </c>
      <c r="BU239" s="1044"/>
      <c r="BV239" s="753" t="s">
        <v>686</v>
      </c>
      <c r="BW239" s="737">
        <f t="shared" si="1860"/>
        <v>4</v>
      </c>
      <c r="BX239" s="737">
        <f t="shared" si="1861"/>
        <v>4856</v>
      </c>
      <c r="BY239" s="738">
        <f t="shared" si="1862"/>
        <v>4931</v>
      </c>
      <c r="BZ239" s="817">
        <f t="shared" si="1863"/>
        <v>19724</v>
      </c>
      <c r="CA239" s="740">
        <f t="shared" si="1864"/>
        <v>0</v>
      </c>
      <c r="CB239" s="741">
        <f t="shared" si="1865"/>
        <v>0</v>
      </c>
      <c r="CC239" s="740">
        <f t="shared" si="1866"/>
        <v>0</v>
      </c>
      <c r="CD239" s="741">
        <f t="shared" si="1867"/>
        <v>0</v>
      </c>
      <c r="CE239" s="740">
        <f t="shared" si="1957"/>
        <v>0</v>
      </c>
      <c r="CF239" s="741"/>
      <c r="CG239" s="740">
        <f t="shared" si="1958"/>
        <v>0</v>
      </c>
      <c r="CH239" s="741">
        <f t="shared" si="1868"/>
        <v>0</v>
      </c>
      <c r="CI239" s="740">
        <f t="shared" si="1959"/>
        <v>0</v>
      </c>
      <c r="CJ239" s="741">
        <f t="shared" si="1869"/>
        <v>0</v>
      </c>
      <c r="CK239" s="740">
        <f t="shared" si="1960"/>
        <v>0</v>
      </c>
      <c r="CL239" s="741">
        <f t="shared" si="1870"/>
        <v>0</v>
      </c>
      <c r="CM239" s="740">
        <f t="shared" si="1961"/>
        <v>0</v>
      </c>
      <c r="CN239" s="741">
        <f t="shared" si="1871"/>
        <v>0</v>
      </c>
      <c r="CO239" s="740">
        <f t="shared" si="1962"/>
        <v>0</v>
      </c>
      <c r="CP239" s="741">
        <f t="shared" si="1872"/>
        <v>0</v>
      </c>
      <c r="CQ239" s="740">
        <f t="shared" si="1963"/>
        <v>0</v>
      </c>
      <c r="CR239" s="741">
        <f t="shared" si="1873"/>
        <v>0</v>
      </c>
      <c r="CS239" s="740">
        <f t="shared" si="1964"/>
        <v>0</v>
      </c>
      <c r="CT239" s="741">
        <f t="shared" si="1874"/>
        <v>0</v>
      </c>
      <c r="CU239" s="743">
        <f t="shared" si="1875"/>
        <v>45244</v>
      </c>
      <c r="CV239" s="744">
        <f t="shared" si="1876"/>
        <v>64968</v>
      </c>
      <c r="CW239" s="745">
        <v>12</v>
      </c>
      <c r="CX239" s="746">
        <f t="shared" si="1877"/>
        <v>779616</v>
      </c>
      <c r="CY239" s="747">
        <f t="shared" ref="CY239:CY240" si="1985">BW239*1009.76*12</f>
        <v>48468.480000000003</v>
      </c>
      <c r="CZ239" s="782">
        <f t="shared" ref="CZ239:CZ240" si="1986">CX239*0.085</f>
        <v>66267.360000000001</v>
      </c>
      <c r="DA239" s="746">
        <f t="shared" si="1878"/>
        <v>894351.84</v>
      </c>
      <c r="DB239" s="746">
        <f t="shared" si="1879"/>
        <v>270094.26</v>
      </c>
      <c r="DC239" s="746">
        <f t="shared" si="1880"/>
        <v>1164446.1000000001</v>
      </c>
      <c r="DD239" s="750"/>
      <c r="DE239" s="1044"/>
      <c r="DF239" s="753" t="s">
        <v>686</v>
      </c>
      <c r="DG239" s="737">
        <f t="shared" si="1881"/>
        <v>0</v>
      </c>
      <c r="DH239" s="737">
        <f t="shared" si="1882"/>
        <v>4856</v>
      </c>
      <c r="DI239" s="738">
        <f t="shared" si="1883"/>
        <v>4931</v>
      </c>
      <c r="DJ239" s="817">
        <f t="shared" si="1884"/>
        <v>0</v>
      </c>
      <c r="DK239" s="740">
        <f t="shared" si="1885"/>
        <v>0</v>
      </c>
      <c r="DL239" s="741">
        <f t="shared" si="1886"/>
        <v>0</v>
      </c>
      <c r="DM239" s="740">
        <f t="shared" si="1887"/>
        <v>0</v>
      </c>
      <c r="DN239" s="741">
        <f t="shared" si="1888"/>
        <v>0</v>
      </c>
      <c r="DO239" s="740">
        <f t="shared" si="1965"/>
        <v>0</v>
      </c>
      <c r="DP239" s="741"/>
      <c r="DQ239" s="740">
        <f t="shared" si="1966"/>
        <v>0</v>
      </c>
      <c r="DR239" s="741">
        <f t="shared" si="1889"/>
        <v>0</v>
      </c>
      <c r="DS239" s="740">
        <f t="shared" si="1967"/>
        <v>0</v>
      </c>
      <c r="DT239" s="741">
        <f t="shared" si="1890"/>
        <v>0</v>
      </c>
      <c r="DU239" s="740">
        <f t="shared" si="1968"/>
        <v>0</v>
      </c>
      <c r="DV239" s="741">
        <f t="shared" si="1891"/>
        <v>0</v>
      </c>
      <c r="DW239" s="740">
        <f t="shared" si="1969"/>
        <v>0</v>
      </c>
      <c r="DX239" s="741">
        <f t="shared" si="1892"/>
        <v>0</v>
      </c>
      <c r="DY239" s="740">
        <f t="shared" si="1970"/>
        <v>0</v>
      </c>
      <c r="DZ239" s="741">
        <f t="shared" si="1893"/>
        <v>0</v>
      </c>
      <c r="EA239" s="740">
        <f t="shared" si="1971"/>
        <v>0</v>
      </c>
      <c r="EB239" s="741">
        <f t="shared" si="1894"/>
        <v>0</v>
      </c>
      <c r="EC239" s="740">
        <f t="shared" si="1972"/>
        <v>0</v>
      </c>
      <c r="ED239" s="741">
        <f t="shared" si="1895"/>
        <v>0</v>
      </c>
      <c r="EE239" s="743">
        <f t="shared" si="1896"/>
        <v>0</v>
      </c>
      <c r="EF239" s="744">
        <f t="shared" si="1897"/>
        <v>0</v>
      </c>
      <c r="EG239" s="745">
        <v>12</v>
      </c>
      <c r="EH239" s="746">
        <f t="shared" si="1898"/>
        <v>0</v>
      </c>
      <c r="EI239" s="747">
        <f t="shared" ref="EI239:EI240" si="1987">DG239*1009.76*12</f>
        <v>0</v>
      </c>
      <c r="EJ239" s="782">
        <f t="shared" ref="EJ239:EJ240" si="1988">EH239*0.085</f>
        <v>0</v>
      </c>
      <c r="EK239" s="746">
        <f t="shared" si="1899"/>
        <v>0</v>
      </c>
      <c r="EL239" s="746">
        <f t="shared" si="1900"/>
        <v>0</v>
      </c>
      <c r="EM239" s="746">
        <f t="shared" si="1901"/>
        <v>0</v>
      </c>
      <c r="EO239" s="1044"/>
      <c r="EP239" s="753" t="s">
        <v>686</v>
      </c>
      <c r="EQ239" s="737">
        <f t="shared" si="1902"/>
        <v>0</v>
      </c>
      <c r="ER239" s="737">
        <f t="shared" si="1903"/>
        <v>4856</v>
      </c>
      <c r="ES239" s="738">
        <f t="shared" si="1904"/>
        <v>4931</v>
      </c>
      <c r="ET239" s="817">
        <f t="shared" si="1905"/>
        <v>0</v>
      </c>
      <c r="EU239" s="740">
        <f t="shared" si="1906"/>
        <v>0</v>
      </c>
      <c r="EV239" s="741">
        <f t="shared" si="1907"/>
        <v>0</v>
      </c>
      <c r="EW239" s="740">
        <f t="shared" si="1908"/>
        <v>0</v>
      </c>
      <c r="EX239" s="741">
        <f t="shared" si="1909"/>
        <v>0</v>
      </c>
      <c r="EY239" s="740">
        <f t="shared" si="1973"/>
        <v>0</v>
      </c>
      <c r="EZ239" s="741"/>
      <c r="FA239" s="740">
        <f t="shared" si="1974"/>
        <v>0</v>
      </c>
      <c r="FB239" s="741">
        <f t="shared" si="1910"/>
        <v>0</v>
      </c>
      <c r="FC239" s="740">
        <f t="shared" si="1975"/>
        <v>0</v>
      </c>
      <c r="FD239" s="741">
        <f t="shared" si="1911"/>
        <v>0</v>
      </c>
      <c r="FE239" s="740">
        <f t="shared" si="1976"/>
        <v>0</v>
      </c>
      <c r="FF239" s="741">
        <f t="shared" si="1912"/>
        <v>0</v>
      </c>
      <c r="FG239" s="740">
        <f t="shared" si="1977"/>
        <v>0</v>
      </c>
      <c r="FH239" s="741">
        <f t="shared" si="1913"/>
        <v>0</v>
      </c>
      <c r="FI239" s="740">
        <f t="shared" si="1978"/>
        <v>0</v>
      </c>
      <c r="FJ239" s="741">
        <f t="shared" si="1914"/>
        <v>0</v>
      </c>
      <c r="FK239" s="740">
        <f t="shared" si="1979"/>
        <v>0</v>
      </c>
      <c r="FL239" s="741">
        <f t="shared" si="1915"/>
        <v>0</v>
      </c>
      <c r="FM239" s="740">
        <f t="shared" si="1980"/>
        <v>0</v>
      </c>
      <c r="FN239" s="741">
        <f t="shared" si="1916"/>
        <v>0</v>
      </c>
      <c r="FO239" s="743">
        <f t="shared" si="1917"/>
        <v>0</v>
      </c>
      <c r="FP239" s="744">
        <f t="shared" si="1918"/>
        <v>0</v>
      </c>
      <c r="FQ239" s="745">
        <v>12</v>
      </c>
      <c r="FR239" s="746">
        <f t="shared" si="1919"/>
        <v>0</v>
      </c>
      <c r="FS239" s="747">
        <f t="shared" ref="FS239:FS240" si="1989">EQ239*1009.76*12</f>
        <v>0</v>
      </c>
      <c r="FT239" s="782">
        <f t="shared" ref="FT239:FT240" si="1990">FR239*0.085</f>
        <v>0</v>
      </c>
      <c r="FU239" s="746">
        <f t="shared" si="1920"/>
        <v>0</v>
      </c>
      <c r="FV239" s="746">
        <f t="shared" si="1921"/>
        <v>0</v>
      </c>
      <c r="FW239" s="746">
        <f t="shared" si="1922"/>
        <v>0</v>
      </c>
      <c r="FY239" s="1044"/>
      <c r="FZ239" s="753" t="s">
        <v>686</v>
      </c>
      <c r="GA239" s="737">
        <f t="shared" si="1923"/>
        <v>4</v>
      </c>
      <c r="GB239" s="737">
        <f t="shared" si="1924"/>
        <v>4856</v>
      </c>
      <c r="GC239" s="738">
        <f t="shared" si="1925"/>
        <v>4931</v>
      </c>
      <c r="GD239" s="743">
        <f t="shared" si="1926"/>
        <v>19724</v>
      </c>
      <c r="GE239" s="743"/>
      <c r="GF239" s="737">
        <f t="shared" si="1927"/>
        <v>0</v>
      </c>
      <c r="GG239" s="743"/>
      <c r="GH239" s="737">
        <f t="shared" si="1928"/>
        <v>0</v>
      </c>
      <c r="GI239" s="743"/>
      <c r="GJ239" s="737">
        <f t="shared" si="1929"/>
        <v>0</v>
      </c>
      <c r="GK239" s="743"/>
      <c r="GL239" s="737">
        <f t="shared" si="1930"/>
        <v>0</v>
      </c>
      <c r="GM239" s="743"/>
      <c r="GN239" s="737">
        <f t="shared" si="1931"/>
        <v>0</v>
      </c>
      <c r="GO239" s="743"/>
      <c r="GP239" s="737">
        <f t="shared" si="1932"/>
        <v>0</v>
      </c>
      <c r="GQ239" s="743"/>
      <c r="GR239" s="737">
        <f t="shared" si="1933"/>
        <v>0</v>
      </c>
      <c r="GS239" s="743"/>
      <c r="GT239" s="737">
        <f t="shared" si="1934"/>
        <v>0</v>
      </c>
      <c r="GU239" s="743"/>
      <c r="GV239" s="737">
        <f t="shared" si="1935"/>
        <v>0</v>
      </c>
      <c r="GW239" s="743"/>
      <c r="GX239" s="737">
        <f t="shared" si="1936"/>
        <v>0</v>
      </c>
      <c r="GY239" s="743">
        <f t="shared" si="1936"/>
        <v>45244</v>
      </c>
      <c r="GZ239" s="744">
        <f t="shared" si="1937"/>
        <v>64968</v>
      </c>
      <c r="HA239" s="745">
        <v>12</v>
      </c>
      <c r="HB239" s="746">
        <f t="shared" si="1938"/>
        <v>779616</v>
      </c>
      <c r="HC239" s="737">
        <f t="shared" si="1939"/>
        <v>48468.480000000003</v>
      </c>
      <c r="HD239" s="737">
        <f t="shared" si="1939"/>
        <v>66267.360000000001</v>
      </c>
      <c r="HE239" s="746">
        <f t="shared" si="1940"/>
        <v>894351.84</v>
      </c>
      <c r="HF239" s="746">
        <f t="shared" si="1941"/>
        <v>270094.26</v>
      </c>
      <c r="HG239" s="746">
        <f t="shared" si="1942"/>
        <v>1164446.1000000001</v>
      </c>
    </row>
    <row r="240" spans="1:215" x14ac:dyDescent="0.25">
      <c r="A240" s="1044"/>
      <c r="B240" s="753" t="s">
        <v>686</v>
      </c>
      <c r="C240" s="737">
        <f t="shared" si="1812"/>
        <v>0</v>
      </c>
      <c r="D240" s="737">
        <f t="shared" si="1813"/>
        <v>4588</v>
      </c>
      <c r="E240" s="738">
        <f t="shared" si="1814"/>
        <v>4658</v>
      </c>
      <c r="F240" s="817">
        <f t="shared" si="1815"/>
        <v>0</v>
      </c>
      <c r="G240" s="740">
        <f t="shared" si="1948"/>
        <v>0</v>
      </c>
      <c r="H240" s="741">
        <f t="shared" si="1816"/>
        <v>0</v>
      </c>
      <c r="I240" s="740">
        <f t="shared" si="1948"/>
        <v>0</v>
      </c>
      <c r="J240" s="741">
        <f t="shared" si="1817"/>
        <v>0</v>
      </c>
      <c r="K240" s="740">
        <f t="shared" si="1818"/>
        <v>0</v>
      </c>
      <c r="L240" s="741"/>
      <c r="M240" s="740">
        <f t="shared" si="1819"/>
        <v>0</v>
      </c>
      <c r="N240" s="741">
        <f t="shared" si="1820"/>
        <v>0</v>
      </c>
      <c r="O240" s="740">
        <f t="shared" si="1821"/>
        <v>0</v>
      </c>
      <c r="P240" s="741">
        <f t="shared" si="1822"/>
        <v>0</v>
      </c>
      <c r="Q240" s="740">
        <f t="shared" si="1823"/>
        <v>0</v>
      </c>
      <c r="R240" s="741">
        <f t="shared" si="1824"/>
        <v>0</v>
      </c>
      <c r="S240" s="740">
        <f t="shared" si="1825"/>
        <v>0</v>
      </c>
      <c r="T240" s="741">
        <f t="shared" si="1826"/>
        <v>0</v>
      </c>
      <c r="U240" s="740">
        <f t="shared" si="1827"/>
        <v>0</v>
      </c>
      <c r="V240" s="741">
        <f t="shared" si="1828"/>
        <v>0</v>
      </c>
      <c r="W240" s="740">
        <f t="shared" si="1829"/>
        <v>0</v>
      </c>
      <c r="X240" s="741">
        <f t="shared" si="1830"/>
        <v>0</v>
      </c>
      <c r="Y240" s="740">
        <f t="shared" si="1831"/>
        <v>0</v>
      </c>
      <c r="Z240" s="741">
        <f t="shared" si="1832"/>
        <v>0</v>
      </c>
      <c r="AA240" s="743">
        <f t="shared" si="1833"/>
        <v>0</v>
      </c>
      <c r="AB240" s="744">
        <f t="shared" si="1834"/>
        <v>0</v>
      </c>
      <c r="AC240" s="745">
        <v>12</v>
      </c>
      <c r="AD240" s="746">
        <f t="shared" si="1835"/>
        <v>0</v>
      </c>
      <c r="AE240" s="747">
        <f t="shared" si="1981"/>
        <v>0</v>
      </c>
      <c r="AF240" s="782">
        <f t="shared" si="1982"/>
        <v>0</v>
      </c>
      <c r="AG240" s="746">
        <f t="shared" si="1836"/>
        <v>0</v>
      </c>
      <c r="AH240" s="746">
        <f t="shared" si="1837"/>
        <v>0</v>
      </c>
      <c r="AI240" s="746">
        <f t="shared" si="1838"/>
        <v>0</v>
      </c>
      <c r="AK240" s="1044"/>
      <c r="AL240" s="753" t="s">
        <v>686</v>
      </c>
      <c r="AM240" s="737">
        <f t="shared" si="1839"/>
        <v>0</v>
      </c>
      <c r="AN240" s="737">
        <f t="shared" si="1840"/>
        <v>4588</v>
      </c>
      <c r="AO240" s="738">
        <f t="shared" si="1841"/>
        <v>4658</v>
      </c>
      <c r="AP240" s="817">
        <f t="shared" si="1842"/>
        <v>0</v>
      </c>
      <c r="AQ240" s="740">
        <f t="shared" si="1843"/>
        <v>0</v>
      </c>
      <c r="AR240" s="741">
        <f t="shared" si="1844"/>
        <v>0</v>
      </c>
      <c r="AS240" s="740">
        <f t="shared" si="1845"/>
        <v>0</v>
      </c>
      <c r="AT240" s="741">
        <f t="shared" si="1846"/>
        <v>0</v>
      </c>
      <c r="AU240" s="740">
        <f t="shared" si="1949"/>
        <v>0</v>
      </c>
      <c r="AV240" s="741"/>
      <c r="AW240" s="740">
        <f t="shared" si="1950"/>
        <v>0</v>
      </c>
      <c r="AX240" s="741">
        <f t="shared" si="1847"/>
        <v>0</v>
      </c>
      <c r="AY240" s="740">
        <f t="shared" si="1951"/>
        <v>0</v>
      </c>
      <c r="AZ240" s="741">
        <f t="shared" si="1848"/>
        <v>0</v>
      </c>
      <c r="BA240" s="740">
        <f t="shared" si="1952"/>
        <v>0</v>
      </c>
      <c r="BB240" s="741">
        <f t="shared" si="1849"/>
        <v>0</v>
      </c>
      <c r="BC240" s="740">
        <f t="shared" si="1953"/>
        <v>0</v>
      </c>
      <c r="BD240" s="741">
        <f t="shared" si="1850"/>
        <v>0</v>
      </c>
      <c r="BE240" s="740">
        <f t="shared" si="1954"/>
        <v>0</v>
      </c>
      <c r="BF240" s="741">
        <f t="shared" si="1851"/>
        <v>0</v>
      </c>
      <c r="BG240" s="740">
        <f t="shared" si="1955"/>
        <v>0</v>
      </c>
      <c r="BH240" s="741">
        <f t="shared" si="1852"/>
        <v>0</v>
      </c>
      <c r="BI240" s="740">
        <f t="shared" si="1956"/>
        <v>0</v>
      </c>
      <c r="BJ240" s="741">
        <f t="shared" si="1853"/>
        <v>0</v>
      </c>
      <c r="BK240" s="743">
        <f t="shared" si="1854"/>
        <v>0</v>
      </c>
      <c r="BL240" s="744">
        <f t="shared" si="1855"/>
        <v>0</v>
      </c>
      <c r="BM240" s="745">
        <v>12</v>
      </c>
      <c r="BN240" s="746">
        <f t="shared" si="1856"/>
        <v>0</v>
      </c>
      <c r="BO240" s="747">
        <f t="shared" si="1983"/>
        <v>0</v>
      </c>
      <c r="BP240" s="782">
        <f t="shared" si="1984"/>
        <v>0</v>
      </c>
      <c r="BQ240" s="746">
        <f t="shared" si="1857"/>
        <v>0</v>
      </c>
      <c r="BR240" s="746">
        <f t="shared" si="1858"/>
        <v>0</v>
      </c>
      <c r="BS240" s="746">
        <f t="shared" si="1859"/>
        <v>0</v>
      </c>
      <c r="BU240" s="1044"/>
      <c r="BV240" s="753" t="s">
        <v>686</v>
      </c>
      <c r="BW240" s="737">
        <f t="shared" si="1860"/>
        <v>1</v>
      </c>
      <c r="BX240" s="737">
        <f t="shared" si="1861"/>
        <v>4588</v>
      </c>
      <c r="BY240" s="738">
        <f t="shared" si="1862"/>
        <v>4658</v>
      </c>
      <c r="BZ240" s="817">
        <f t="shared" si="1863"/>
        <v>4658</v>
      </c>
      <c r="CA240" s="740">
        <f t="shared" si="1864"/>
        <v>0</v>
      </c>
      <c r="CB240" s="741">
        <f t="shared" si="1865"/>
        <v>0</v>
      </c>
      <c r="CC240" s="740">
        <f t="shared" si="1866"/>
        <v>0</v>
      </c>
      <c r="CD240" s="741">
        <f t="shared" si="1867"/>
        <v>0</v>
      </c>
      <c r="CE240" s="740">
        <f t="shared" si="1957"/>
        <v>0</v>
      </c>
      <c r="CF240" s="741"/>
      <c r="CG240" s="740">
        <f t="shared" si="1958"/>
        <v>0</v>
      </c>
      <c r="CH240" s="741">
        <f t="shared" si="1868"/>
        <v>0</v>
      </c>
      <c r="CI240" s="740">
        <f t="shared" si="1959"/>
        <v>0</v>
      </c>
      <c r="CJ240" s="741">
        <f t="shared" si="1869"/>
        <v>0</v>
      </c>
      <c r="CK240" s="740">
        <f t="shared" si="1960"/>
        <v>0</v>
      </c>
      <c r="CL240" s="741">
        <f t="shared" si="1870"/>
        <v>0</v>
      </c>
      <c r="CM240" s="740">
        <f t="shared" si="1961"/>
        <v>0</v>
      </c>
      <c r="CN240" s="741">
        <f t="shared" si="1871"/>
        <v>0</v>
      </c>
      <c r="CO240" s="740">
        <f t="shared" si="1962"/>
        <v>0</v>
      </c>
      <c r="CP240" s="741">
        <f t="shared" si="1872"/>
        <v>0</v>
      </c>
      <c r="CQ240" s="740">
        <f t="shared" si="1963"/>
        <v>0</v>
      </c>
      <c r="CR240" s="741">
        <f t="shared" si="1873"/>
        <v>0</v>
      </c>
      <c r="CS240" s="740">
        <f t="shared" si="1964"/>
        <v>0</v>
      </c>
      <c r="CT240" s="741">
        <f t="shared" si="1874"/>
        <v>0</v>
      </c>
      <c r="CU240" s="743">
        <f t="shared" si="1875"/>
        <v>11584</v>
      </c>
      <c r="CV240" s="744">
        <f t="shared" si="1876"/>
        <v>16242</v>
      </c>
      <c r="CW240" s="745">
        <v>12</v>
      </c>
      <c r="CX240" s="746">
        <f t="shared" si="1877"/>
        <v>194904</v>
      </c>
      <c r="CY240" s="747">
        <f t="shared" si="1985"/>
        <v>12117.12</v>
      </c>
      <c r="CZ240" s="782">
        <f t="shared" si="1986"/>
        <v>16566.84</v>
      </c>
      <c r="DA240" s="746">
        <f t="shared" si="1878"/>
        <v>223587.96</v>
      </c>
      <c r="DB240" s="746">
        <f t="shared" si="1879"/>
        <v>67523.56</v>
      </c>
      <c r="DC240" s="746">
        <f t="shared" si="1880"/>
        <v>291111.52</v>
      </c>
      <c r="DD240" s="750"/>
      <c r="DE240" s="1044"/>
      <c r="DF240" s="753" t="s">
        <v>686</v>
      </c>
      <c r="DG240" s="737">
        <f t="shared" si="1881"/>
        <v>4</v>
      </c>
      <c r="DH240" s="737">
        <f t="shared" si="1882"/>
        <v>4588</v>
      </c>
      <c r="DI240" s="738">
        <f t="shared" si="1883"/>
        <v>4658</v>
      </c>
      <c r="DJ240" s="817">
        <f t="shared" si="1884"/>
        <v>18632</v>
      </c>
      <c r="DK240" s="740">
        <f t="shared" si="1885"/>
        <v>0</v>
      </c>
      <c r="DL240" s="741">
        <f t="shared" si="1886"/>
        <v>0</v>
      </c>
      <c r="DM240" s="740">
        <f t="shared" si="1887"/>
        <v>0</v>
      </c>
      <c r="DN240" s="741">
        <f t="shared" si="1888"/>
        <v>0</v>
      </c>
      <c r="DO240" s="740">
        <f t="shared" si="1965"/>
        <v>0</v>
      </c>
      <c r="DP240" s="741"/>
      <c r="DQ240" s="740">
        <f t="shared" si="1966"/>
        <v>0</v>
      </c>
      <c r="DR240" s="741">
        <f t="shared" si="1889"/>
        <v>0</v>
      </c>
      <c r="DS240" s="740">
        <f t="shared" si="1967"/>
        <v>0</v>
      </c>
      <c r="DT240" s="741">
        <f t="shared" si="1890"/>
        <v>0</v>
      </c>
      <c r="DU240" s="740">
        <f t="shared" si="1968"/>
        <v>0</v>
      </c>
      <c r="DV240" s="741">
        <f t="shared" si="1891"/>
        <v>0</v>
      </c>
      <c r="DW240" s="740">
        <f t="shared" si="1969"/>
        <v>0</v>
      </c>
      <c r="DX240" s="741">
        <f t="shared" si="1892"/>
        <v>0</v>
      </c>
      <c r="DY240" s="740">
        <f t="shared" si="1970"/>
        <v>0</v>
      </c>
      <c r="DZ240" s="741">
        <f t="shared" si="1893"/>
        <v>0</v>
      </c>
      <c r="EA240" s="740">
        <f t="shared" si="1971"/>
        <v>0</v>
      </c>
      <c r="EB240" s="741">
        <f t="shared" si="1894"/>
        <v>0</v>
      </c>
      <c r="EC240" s="740">
        <f t="shared" si="1972"/>
        <v>0</v>
      </c>
      <c r="ED240" s="741">
        <f t="shared" si="1895"/>
        <v>0</v>
      </c>
      <c r="EE240" s="743">
        <f t="shared" si="1896"/>
        <v>46336</v>
      </c>
      <c r="EF240" s="744">
        <f t="shared" si="1897"/>
        <v>64968</v>
      </c>
      <c r="EG240" s="745">
        <v>12</v>
      </c>
      <c r="EH240" s="746">
        <f t="shared" si="1898"/>
        <v>779616</v>
      </c>
      <c r="EI240" s="747">
        <f t="shared" si="1987"/>
        <v>48468.480000000003</v>
      </c>
      <c r="EJ240" s="782">
        <f t="shared" si="1988"/>
        <v>66267.360000000001</v>
      </c>
      <c r="EK240" s="746">
        <f t="shared" si="1899"/>
        <v>894351.84</v>
      </c>
      <c r="EL240" s="746">
        <f t="shared" si="1900"/>
        <v>270094.26</v>
      </c>
      <c r="EM240" s="746">
        <f t="shared" si="1901"/>
        <v>1164446.1000000001</v>
      </c>
      <c r="EO240" s="1044"/>
      <c r="EP240" s="753" t="s">
        <v>686</v>
      </c>
      <c r="EQ240" s="737">
        <f t="shared" si="1902"/>
        <v>0</v>
      </c>
      <c r="ER240" s="737">
        <f t="shared" si="1903"/>
        <v>4588</v>
      </c>
      <c r="ES240" s="738">
        <f t="shared" si="1904"/>
        <v>4658</v>
      </c>
      <c r="ET240" s="817">
        <f t="shared" si="1905"/>
        <v>0</v>
      </c>
      <c r="EU240" s="740">
        <f t="shared" si="1906"/>
        <v>0</v>
      </c>
      <c r="EV240" s="741">
        <f t="shared" si="1907"/>
        <v>0</v>
      </c>
      <c r="EW240" s="740">
        <f t="shared" si="1908"/>
        <v>0</v>
      </c>
      <c r="EX240" s="741">
        <f t="shared" si="1909"/>
        <v>0</v>
      </c>
      <c r="EY240" s="740">
        <f t="shared" si="1973"/>
        <v>0</v>
      </c>
      <c r="EZ240" s="741"/>
      <c r="FA240" s="740">
        <f t="shared" si="1974"/>
        <v>0</v>
      </c>
      <c r="FB240" s="741">
        <f t="shared" si="1910"/>
        <v>0</v>
      </c>
      <c r="FC240" s="740">
        <f t="shared" si="1975"/>
        <v>0</v>
      </c>
      <c r="FD240" s="741">
        <f t="shared" si="1911"/>
        <v>0</v>
      </c>
      <c r="FE240" s="740">
        <f t="shared" si="1976"/>
        <v>0</v>
      </c>
      <c r="FF240" s="741">
        <f t="shared" si="1912"/>
        <v>0</v>
      </c>
      <c r="FG240" s="740">
        <f t="shared" si="1977"/>
        <v>0</v>
      </c>
      <c r="FH240" s="741">
        <f t="shared" si="1913"/>
        <v>0</v>
      </c>
      <c r="FI240" s="740">
        <f t="shared" si="1978"/>
        <v>0</v>
      </c>
      <c r="FJ240" s="741">
        <f t="shared" si="1914"/>
        <v>0</v>
      </c>
      <c r="FK240" s="740">
        <f t="shared" si="1979"/>
        <v>0</v>
      </c>
      <c r="FL240" s="741">
        <f t="shared" si="1915"/>
        <v>0</v>
      </c>
      <c r="FM240" s="740">
        <f t="shared" si="1980"/>
        <v>0</v>
      </c>
      <c r="FN240" s="741">
        <f t="shared" si="1916"/>
        <v>0</v>
      </c>
      <c r="FO240" s="743">
        <f t="shared" si="1917"/>
        <v>0</v>
      </c>
      <c r="FP240" s="744">
        <f t="shared" si="1918"/>
        <v>0</v>
      </c>
      <c r="FQ240" s="745">
        <v>12</v>
      </c>
      <c r="FR240" s="746">
        <f t="shared" si="1919"/>
        <v>0</v>
      </c>
      <c r="FS240" s="747">
        <f t="shared" si="1989"/>
        <v>0</v>
      </c>
      <c r="FT240" s="782">
        <f t="shared" si="1990"/>
        <v>0</v>
      </c>
      <c r="FU240" s="746">
        <f t="shared" si="1920"/>
        <v>0</v>
      </c>
      <c r="FV240" s="746">
        <f t="shared" si="1921"/>
        <v>0</v>
      </c>
      <c r="FW240" s="746">
        <f t="shared" si="1922"/>
        <v>0</v>
      </c>
      <c r="FY240" s="1044"/>
      <c r="FZ240" s="753" t="s">
        <v>686</v>
      </c>
      <c r="GA240" s="737">
        <f t="shared" si="1923"/>
        <v>5</v>
      </c>
      <c r="GB240" s="737">
        <f t="shared" si="1924"/>
        <v>4588</v>
      </c>
      <c r="GC240" s="738">
        <f t="shared" si="1925"/>
        <v>4658</v>
      </c>
      <c r="GD240" s="743">
        <f t="shared" si="1926"/>
        <v>23290</v>
      </c>
      <c r="GE240" s="743"/>
      <c r="GF240" s="737">
        <f t="shared" si="1927"/>
        <v>0</v>
      </c>
      <c r="GG240" s="743"/>
      <c r="GH240" s="737">
        <f t="shared" si="1928"/>
        <v>0</v>
      </c>
      <c r="GI240" s="743"/>
      <c r="GJ240" s="737">
        <f t="shared" si="1929"/>
        <v>0</v>
      </c>
      <c r="GK240" s="743"/>
      <c r="GL240" s="737">
        <f t="shared" si="1930"/>
        <v>0</v>
      </c>
      <c r="GM240" s="743"/>
      <c r="GN240" s="737">
        <f t="shared" si="1931"/>
        <v>0</v>
      </c>
      <c r="GO240" s="743"/>
      <c r="GP240" s="737">
        <f t="shared" si="1932"/>
        <v>0</v>
      </c>
      <c r="GQ240" s="743"/>
      <c r="GR240" s="737">
        <f t="shared" si="1933"/>
        <v>0</v>
      </c>
      <c r="GS240" s="743"/>
      <c r="GT240" s="737">
        <f t="shared" si="1934"/>
        <v>0</v>
      </c>
      <c r="GU240" s="743"/>
      <c r="GV240" s="737">
        <f t="shared" si="1935"/>
        <v>0</v>
      </c>
      <c r="GW240" s="743"/>
      <c r="GX240" s="737">
        <f t="shared" si="1936"/>
        <v>0</v>
      </c>
      <c r="GY240" s="743">
        <f t="shared" si="1936"/>
        <v>57920</v>
      </c>
      <c r="GZ240" s="744">
        <f t="shared" si="1937"/>
        <v>81210</v>
      </c>
      <c r="HA240" s="745">
        <v>12</v>
      </c>
      <c r="HB240" s="746">
        <f t="shared" si="1938"/>
        <v>974520</v>
      </c>
      <c r="HC240" s="737">
        <f t="shared" si="1939"/>
        <v>60585.599999999999</v>
      </c>
      <c r="HD240" s="737">
        <f t="shared" si="1939"/>
        <v>82834.2</v>
      </c>
      <c r="HE240" s="746">
        <f t="shared" si="1940"/>
        <v>1117939.8</v>
      </c>
      <c r="HF240" s="746">
        <f t="shared" si="1941"/>
        <v>337617.82</v>
      </c>
      <c r="HG240" s="746">
        <f t="shared" si="1942"/>
        <v>1455557.62</v>
      </c>
    </row>
    <row r="241" spans="1:225" x14ac:dyDescent="0.25">
      <c r="A241" s="1044"/>
      <c r="B241" s="735" t="s">
        <v>47</v>
      </c>
      <c r="C241" s="737">
        <f t="shared" si="1812"/>
        <v>2</v>
      </c>
      <c r="D241" s="737">
        <f t="shared" si="1813"/>
        <v>4856</v>
      </c>
      <c r="E241" s="738">
        <f t="shared" si="1814"/>
        <v>4931</v>
      </c>
      <c r="F241" s="817">
        <f t="shared" si="1815"/>
        <v>9862</v>
      </c>
      <c r="G241" s="740">
        <f t="shared" si="1948"/>
        <v>0</v>
      </c>
      <c r="H241" s="741">
        <f t="shared" si="1816"/>
        <v>0</v>
      </c>
      <c r="I241" s="740">
        <f t="shared" si="1948"/>
        <v>0</v>
      </c>
      <c r="J241" s="741">
        <f t="shared" si="1817"/>
        <v>0</v>
      </c>
      <c r="K241" s="740">
        <f t="shared" si="1818"/>
        <v>0</v>
      </c>
      <c r="L241" s="741"/>
      <c r="M241" s="740">
        <f t="shared" si="1819"/>
        <v>0</v>
      </c>
      <c r="N241" s="741">
        <f t="shared" si="1820"/>
        <v>0</v>
      </c>
      <c r="O241" s="740">
        <f t="shared" si="1821"/>
        <v>0</v>
      </c>
      <c r="P241" s="741">
        <f t="shared" si="1822"/>
        <v>0</v>
      </c>
      <c r="Q241" s="740">
        <f t="shared" si="1823"/>
        <v>0</v>
      </c>
      <c r="R241" s="741">
        <f t="shared" si="1824"/>
        <v>0</v>
      </c>
      <c r="S241" s="740">
        <f t="shared" si="1825"/>
        <v>0</v>
      </c>
      <c r="T241" s="741">
        <f t="shared" si="1826"/>
        <v>0</v>
      </c>
      <c r="U241" s="740">
        <f t="shared" si="1827"/>
        <v>0</v>
      </c>
      <c r="V241" s="741">
        <f t="shared" si="1828"/>
        <v>0</v>
      </c>
      <c r="W241" s="740">
        <f t="shared" si="1829"/>
        <v>0</v>
      </c>
      <c r="X241" s="741">
        <f t="shared" si="1830"/>
        <v>0</v>
      </c>
      <c r="Y241" s="740">
        <f t="shared" si="1831"/>
        <v>0</v>
      </c>
      <c r="Z241" s="741">
        <f t="shared" si="1832"/>
        <v>0</v>
      </c>
      <c r="AA241" s="743">
        <f t="shared" si="1833"/>
        <v>22622</v>
      </c>
      <c r="AB241" s="744">
        <f t="shared" si="1834"/>
        <v>32484</v>
      </c>
      <c r="AC241" s="745">
        <v>12</v>
      </c>
      <c r="AD241" s="746">
        <f t="shared" si="1835"/>
        <v>389808</v>
      </c>
      <c r="AE241" s="747"/>
      <c r="AF241" s="741"/>
      <c r="AG241" s="746">
        <f t="shared" si="1836"/>
        <v>389808</v>
      </c>
      <c r="AH241" s="746">
        <f t="shared" si="1837"/>
        <v>117722.02</v>
      </c>
      <c r="AI241" s="746">
        <f t="shared" si="1838"/>
        <v>507530.02</v>
      </c>
      <c r="AK241" s="1044"/>
      <c r="AL241" s="735" t="s">
        <v>47</v>
      </c>
      <c r="AM241" s="737">
        <f t="shared" si="1839"/>
        <v>0</v>
      </c>
      <c r="AN241" s="737">
        <f t="shared" si="1840"/>
        <v>4856</v>
      </c>
      <c r="AO241" s="738">
        <f t="shared" si="1841"/>
        <v>4931</v>
      </c>
      <c r="AP241" s="817">
        <f t="shared" si="1842"/>
        <v>0</v>
      </c>
      <c r="AQ241" s="740">
        <f t="shared" si="1843"/>
        <v>0</v>
      </c>
      <c r="AR241" s="741">
        <f t="shared" si="1844"/>
        <v>0</v>
      </c>
      <c r="AS241" s="740">
        <f t="shared" si="1845"/>
        <v>0</v>
      </c>
      <c r="AT241" s="741">
        <f t="shared" si="1846"/>
        <v>0</v>
      </c>
      <c r="AU241" s="740">
        <f t="shared" si="1949"/>
        <v>0</v>
      </c>
      <c r="AV241" s="741"/>
      <c r="AW241" s="740">
        <f t="shared" si="1950"/>
        <v>0</v>
      </c>
      <c r="AX241" s="741">
        <f t="shared" si="1847"/>
        <v>0</v>
      </c>
      <c r="AY241" s="740">
        <f t="shared" si="1951"/>
        <v>0</v>
      </c>
      <c r="AZ241" s="741">
        <f t="shared" si="1848"/>
        <v>0</v>
      </c>
      <c r="BA241" s="740">
        <f t="shared" si="1952"/>
        <v>0</v>
      </c>
      <c r="BB241" s="741">
        <f t="shared" si="1849"/>
        <v>0</v>
      </c>
      <c r="BC241" s="740">
        <f t="shared" si="1953"/>
        <v>0</v>
      </c>
      <c r="BD241" s="741">
        <f t="shared" si="1850"/>
        <v>0</v>
      </c>
      <c r="BE241" s="740">
        <f t="shared" si="1954"/>
        <v>0</v>
      </c>
      <c r="BF241" s="741">
        <f t="shared" si="1851"/>
        <v>0</v>
      </c>
      <c r="BG241" s="740">
        <f t="shared" si="1955"/>
        <v>0</v>
      </c>
      <c r="BH241" s="741">
        <f t="shared" si="1852"/>
        <v>0</v>
      </c>
      <c r="BI241" s="740">
        <f t="shared" si="1956"/>
        <v>0</v>
      </c>
      <c r="BJ241" s="741">
        <f t="shared" si="1853"/>
        <v>0</v>
      </c>
      <c r="BK241" s="743">
        <f t="shared" si="1854"/>
        <v>0</v>
      </c>
      <c r="BL241" s="744">
        <f t="shared" si="1855"/>
        <v>0</v>
      </c>
      <c r="BM241" s="745">
        <v>12</v>
      </c>
      <c r="BN241" s="746">
        <f t="shared" si="1856"/>
        <v>0</v>
      </c>
      <c r="BO241" s="747"/>
      <c r="BP241" s="741"/>
      <c r="BQ241" s="746">
        <f t="shared" si="1857"/>
        <v>0</v>
      </c>
      <c r="BR241" s="746">
        <f t="shared" si="1858"/>
        <v>0</v>
      </c>
      <c r="BS241" s="746">
        <f t="shared" si="1859"/>
        <v>0</v>
      </c>
      <c r="BU241" s="1044"/>
      <c r="BV241" s="735" t="s">
        <v>47</v>
      </c>
      <c r="BW241" s="737">
        <f t="shared" si="1860"/>
        <v>0</v>
      </c>
      <c r="BX241" s="737">
        <f t="shared" si="1861"/>
        <v>4856</v>
      </c>
      <c r="BY241" s="738">
        <f t="shared" si="1862"/>
        <v>4931</v>
      </c>
      <c r="BZ241" s="817">
        <f t="shared" si="1863"/>
        <v>0</v>
      </c>
      <c r="CA241" s="740">
        <f t="shared" si="1864"/>
        <v>0</v>
      </c>
      <c r="CB241" s="741">
        <f t="shared" si="1865"/>
        <v>0</v>
      </c>
      <c r="CC241" s="740">
        <f t="shared" si="1866"/>
        <v>0</v>
      </c>
      <c r="CD241" s="741">
        <f t="shared" si="1867"/>
        <v>0</v>
      </c>
      <c r="CE241" s="740">
        <f t="shared" si="1957"/>
        <v>0</v>
      </c>
      <c r="CF241" s="741"/>
      <c r="CG241" s="740">
        <f t="shared" si="1958"/>
        <v>0</v>
      </c>
      <c r="CH241" s="741">
        <f t="shared" si="1868"/>
        <v>0</v>
      </c>
      <c r="CI241" s="740">
        <f t="shared" si="1959"/>
        <v>0</v>
      </c>
      <c r="CJ241" s="741">
        <f t="shared" si="1869"/>
        <v>0</v>
      </c>
      <c r="CK241" s="740">
        <f t="shared" si="1960"/>
        <v>0</v>
      </c>
      <c r="CL241" s="741">
        <f t="shared" si="1870"/>
        <v>0</v>
      </c>
      <c r="CM241" s="740">
        <f t="shared" si="1961"/>
        <v>0</v>
      </c>
      <c r="CN241" s="741">
        <f t="shared" si="1871"/>
        <v>0</v>
      </c>
      <c r="CO241" s="740">
        <f t="shared" si="1962"/>
        <v>0</v>
      </c>
      <c r="CP241" s="741">
        <f t="shared" si="1872"/>
        <v>0</v>
      </c>
      <c r="CQ241" s="740">
        <f t="shared" si="1963"/>
        <v>0</v>
      </c>
      <c r="CR241" s="741">
        <f t="shared" si="1873"/>
        <v>0</v>
      </c>
      <c r="CS241" s="740">
        <f t="shared" si="1964"/>
        <v>0</v>
      </c>
      <c r="CT241" s="741">
        <f t="shared" si="1874"/>
        <v>0</v>
      </c>
      <c r="CU241" s="743">
        <f t="shared" si="1875"/>
        <v>0</v>
      </c>
      <c r="CV241" s="744">
        <f t="shared" si="1876"/>
        <v>0</v>
      </c>
      <c r="CW241" s="745">
        <v>12</v>
      </c>
      <c r="CX241" s="746">
        <f t="shared" si="1877"/>
        <v>0</v>
      </c>
      <c r="CY241" s="747"/>
      <c r="CZ241" s="741"/>
      <c r="DA241" s="746">
        <f t="shared" si="1878"/>
        <v>0</v>
      </c>
      <c r="DB241" s="746">
        <f t="shared" si="1879"/>
        <v>0</v>
      </c>
      <c r="DC241" s="746">
        <f t="shared" si="1880"/>
        <v>0</v>
      </c>
      <c r="DD241" s="750"/>
      <c r="DE241" s="1044"/>
      <c r="DF241" s="735" t="s">
        <v>47</v>
      </c>
      <c r="DG241" s="737">
        <f t="shared" si="1881"/>
        <v>0</v>
      </c>
      <c r="DH241" s="737">
        <f t="shared" si="1882"/>
        <v>4856</v>
      </c>
      <c r="DI241" s="738">
        <f t="shared" si="1883"/>
        <v>4931</v>
      </c>
      <c r="DJ241" s="817">
        <f t="shared" si="1884"/>
        <v>0</v>
      </c>
      <c r="DK241" s="740">
        <f t="shared" si="1885"/>
        <v>0</v>
      </c>
      <c r="DL241" s="741">
        <f t="shared" si="1886"/>
        <v>0</v>
      </c>
      <c r="DM241" s="740">
        <f t="shared" si="1887"/>
        <v>0</v>
      </c>
      <c r="DN241" s="741">
        <f t="shared" si="1888"/>
        <v>0</v>
      </c>
      <c r="DO241" s="740">
        <f t="shared" si="1965"/>
        <v>0</v>
      </c>
      <c r="DP241" s="741"/>
      <c r="DQ241" s="740">
        <f t="shared" si="1966"/>
        <v>0</v>
      </c>
      <c r="DR241" s="741">
        <f t="shared" si="1889"/>
        <v>0</v>
      </c>
      <c r="DS241" s="740">
        <f t="shared" si="1967"/>
        <v>0</v>
      </c>
      <c r="DT241" s="741">
        <f t="shared" si="1890"/>
        <v>0</v>
      </c>
      <c r="DU241" s="740">
        <f t="shared" si="1968"/>
        <v>0</v>
      </c>
      <c r="DV241" s="741">
        <f t="shared" si="1891"/>
        <v>0</v>
      </c>
      <c r="DW241" s="740">
        <f t="shared" si="1969"/>
        <v>0</v>
      </c>
      <c r="DX241" s="741">
        <f t="shared" si="1892"/>
        <v>0</v>
      </c>
      <c r="DY241" s="740">
        <f t="shared" si="1970"/>
        <v>0</v>
      </c>
      <c r="DZ241" s="741">
        <f t="shared" si="1893"/>
        <v>0</v>
      </c>
      <c r="EA241" s="740">
        <f t="shared" si="1971"/>
        <v>0</v>
      </c>
      <c r="EB241" s="741">
        <f t="shared" si="1894"/>
        <v>0</v>
      </c>
      <c r="EC241" s="740">
        <f t="shared" si="1972"/>
        <v>0</v>
      </c>
      <c r="ED241" s="741">
        <f t="shared" si="1895"/>
        <v>0</v>
      </c>
      <c r="EE241" s="743">
        <f t="shared" si="1896"/>
        <v>0</v>
      </c>
      <c r="EF241" s="744">
        <f t="shared" si="1897"/>
        <v>0</v>
      </c>
      <c r="EG241" s="745">
        <v>12</v>
      </c>
      <c r="EH241" s="746">
        <f t="shared" si="1898"/>
        <v>0</v>
      </c>
      <c r="EI241" s="747"/>
      <c r="EJ241" s="741"/>
      <c r="EK241" s="746">
        <f t="shared" si="1899"/>
        <v>0</v>
      </c>
      <c r="EL241" s="746">
        <f t="shared" si="1900"/>
        <v>0</v>
      </c>
      <c r="EM241" s="746">
        <f t="shared" si="1901"/>
        <v>0</v>
      </c>
      <c r="EO241" s="1044"/>
      <c r="EP241" s="735" t="s">
        <v>47</v>
      </c>
      <c r="EQ241" s="737">
        <f t="shared" si="1902"/>
        <v>0</v>
      </c>
      <c r="ER241" s="737">
        <f t="shared" si="1903"/>
        <v>4856</v>
      </c>
      <c r="ES241" s="738">
        <f t="shared" si="1904"/>
        <v>4931</v>
      </c>
      <c r="ET241" s="817">
        <f t="shared" si="1905"/>
        <v>0</v>
      </c>
      <c r="EU241" s="740">
        <f t="shared" si="1906"/>
        <v>0</v>
      </c>
      <c r="EV241" s="741">
        <f t="shared" si="1907"/>
        <v>0</v>
      </c>
      <c r="EW241" s="740">
        <f t="shared" si="1908"/>
        <v>0</v>
      </c>
      <c r="EX241" s="741">
        <f t="shared" si="1909"/>
        <v>0</v>
      </c>
      <c r="EY241" s="740">
        <f t="shared" si="1973"/>
        <v>0</v>
      </c>
      <c r="EZ241" s="741"/>
      <c r="FA241" s="740">
        <f t="shared" si="1974"/>
        <v>0</v>
      </c>
      <c r="FB241" s="741">
        <f t="shared" si="1910"/>
        <v>0</v>
      </c>
      <c r="FC241" s="740">
        <f t="shared" si="1975"/>
        <v>0</v>
      </c>
      <c r="FD241" s="741">
        <f t="shared" si="1911"/>
        <v>0</v>
      </c>
      <c r="FE241" s="740">
        <f t="shared" si="1976"/>
        <v>0</v>
      </c>
      <c r="FF241" s="741">
        <f t="shared" si="1912"/>
        <v>0</v>
      </c>
      <c r="FG241" s="740">
        <f t="shared" si="1977"/>
        <v>0</v>
      </c>
      <c r="FH241" s="741">
        <f t="shared" si="1913"/>
        <v>0</v>
      </c>
      <c r="FI241" s="740">
        <f t="shared" si="1978"/>
        <v>0</v>
      </c>
      <c r="FJ241" s="741">
        <f t="shared" si="1914"/>
        <v>0</v>
      </c>
      <c r="FK241" s="740">
        <f t="shared" si="1979"/>
        <v>0</v>
      </c>
      <c r="FL241" s="741">
        <f t="shared" si="1915"/>
        <v>0</v>
      </c>
      <c r="FM241" s="740">
        <f t="shared" si="1980"/>
        <v>0</v>
      </c>
      <c r="FN241" s="741">
        <f t="shared" si="1916"/>
        <v>0</v>
      </c>
      <c r="FO241" s="743">
        <f t="shared" si="1917"/>
        <v>0</v>
      </c>
      <c r="FP241" s="744">
        <f t="shared" si="1918"/>
        <v>0</v>
      </c>
      <c r="FQ241" s="745">
        <v>12</v>
      </c>
      <c r="FR241" s="746">
        <f t="shared" si="1919"/>
        <v>0</v>
      </c>
      <c r="FS241" s="747"/>
      <c r="FT241" s="741"/>
      <c r="FU241" s="746">
        <f t="shared" si="1920"/>
        <v>0</v>
      </c>
      <c r="FV241" s="746">
        <f t="shared" si="1921"/>
        <v>0</v>
      </c>
      <c r="FW241" s="746">
        <f t="shared" si="1922"/>
        <v>0</v>
      </c>
      <c r="FY241" s="1044"/>
      <c r="FZ241" s="735" t="s">
        <v>47</v>
      </c>
      <c r="GA241" s="737">
        <f t="shared" si="1923"/>
        <v>2</v>
      </c>
      <c r="GB241" s="737">
        <f t="shared" si="1924"/>
        <v>4856</v>
      </c>
      <c r="GC241" s="738">
        <f t="shared" si="1925"/>
        <v>4931</v>
      </c>
      <c r="GD241" s="743">
        <f t="shared" si="1926"/>
        <v>9862</v>
      </c>
      <c r="GE241" s="743"/>
      <c r="GF241" s="737">
        <f t="shared" si="1927"/>
        <v>0</v>
      </c>
      <c r="GG241" s="743"/>
      <c r="GH241" s="737">
        <f t="shared" si="1928"/>
        <v>0</v>
      </c>
      <c r="GI241" s="743"/>
      <c r="GJ241" s="737">
        <f t="shared" si="1929"/>
        <v>0</v>
      </c>
      <c r="GK241" s="743"/>
      <c r="GL241" s="737">
        <f t="shared" si="1930"/>
        <v>0</v>
      </c>
      <c r="GM241" s="743"/>
      <c r="GN241" s="737">
        <f t="shared" si="1931"/>
        <v>0</v>
      </c>
      <c r="GO241" s="743"/>
      <c r="GP241" s="737">
        <f t="shared" si="1932"/>
        <v>0</v>
      </c>
      <c r="GQ241" s="743"/>
      <c r="GR241" s="737">
        <f t="shared" si="1933"/>
        <v>0</v>
      </c>
      <c r="GS241" s="743"/>
      <c r="GT241" s="737">
        <f t="shared" si="1934"/>
        <v>0</v>
      </c>
      <c r="GU241" s="743"/>
      <c r="GV241" s="737">
        <f t="shared" si="1935"/>
        <v>0</v>
      </c>
      <c r="GW241" s="743"/>
      <c r="GX241" s="737">
        <f t="shared" si="1936"/>
        <v>0</v>
      </c>
      <c r="GY241" s="743">
        <f t="shared" si="1936"/>
        <v>22622</v>
      </c>
      <c r="GZ241" s="744">
        <f t="shared" si="1937"/>
        <v>32484</v>
      </c>
      <c r="HA241" s="745">
        <v>12</v>
      </c>
      <c r="HB241" s="746">
        <f t="shared" si="1938"/>
        <v>389808</v>
      </c>
      <c r="HC241" s="737">
        <f t="shared" si="1939"/>
        <v>0</v>
      </c>
      <c r="HD241" s="737">
        <f t="shared" si="1939"/>
        <v>0</v>
      </c>
      <c r="HE241" s="746">
        <f t="shared" si="1940"/>
        <v>389808</v>
      </c>
      <c r="HF241" s="746">
        <f t="shared" si="1941"/>
        <v>117722.02</v>
      </c>
      <c r="HG241" s="746">
        <f t="shared" si="1942"/>
        <v>507530.02</v>
      </c>
    </row>
    <row r="242" spans="1:225" x14ac:dyDescent="0.25">
      <c r="A242" s="1044"/>
      <c r="B242" s="735" t="s">
        <v>866</v>
      </c>
      <c r="C242" s="737">
        <f t="shared" si="1812"/>
        <v>1</v>
      </c>
      <c r="D242" s="737">
        <f t="shared" si="1813"/>
        <v>5767</v>
      </c>
      <c r="E242" s="738">
        <f t="shared" si="1814"/>
        <v>5855</v>
      </c>
      <c r="F242" s="817">
        <f t="shared" si="1815"/>
        <v>5855</v>
      </c>
      <c r="G242" s="740">
        <f t="shared" si="1948"/>
        <v>0</v>
      </c>
      <c r="H242" s="741">
        <f t="shared" si="1816"/>
        <v>0</v>
      </c>
      <c r="I242" s="740">
        <f t="shared" si="1948"/>
        <v>0</v>
      </c>
      <c r="J242" s="741">
        <f t="shared" si="1817"/>
        <v>0</v>
      </c>
      <c r="K242" s="740">
        <f t="shared" si="1818"/>
        <v>0</v>
      </c>
      <c r="L242" s="741"/>
      <c r="M242" s="740">
        <f t="shared" si="1819"/>
        <v>0</v>
      </c>
      <c r="N242" s="741">
        <f t="shared" si="1820"/>
        <v>0</v>
      </c>
      <c r="O242" s="740">
        <f t="shared" si="1821"/>
        <v>0</v>
      </c>
      <c r="P242" s="741">
        <f t="shared" si="1822"/>
        <v>0</v>
      </c>
      <c r="Q242" s="740">
        <f t="shared" si="1823"/>
        <v>0</v>
      </c>
      <c r="R242" s="741">
        <f t="shared" si="1824"/>
        <v>0</v>
      </c>
      <c r="S242" s="740">
        <f t="shared" si="1825"/>
        <v>0</v>
      </c>
      <c r="T242" s="741">
        <f t="shared" si="1826"/>
        <v>0</v>
      </c>
      <c r="U242" s="740">
        <f t="shared" si="1827"/>
        <v>0</v>
      </c>
      <c r="V242" s="741">
        <f t="shared" si="1828"/>
        <v>0</v>
      </c>
      <c r="W242" s="740">
        <f t="shared" si="1829"/>
        <v>0</v>
      </c>
      <c r="X242" s="741">
        <f t="shared" si="1830"/>
        <v>0</v>
      </c>
      <c r="Y242" s="740">
        <f t="shared" si="1831"/>
        <v>0</v>
      </c>
      <c r="Z242" s="741">
        <f t="shared" si="1832"/>
        <v>0</v>
      </c>
      <c r="AA242" s="743">
        <f t="shared" si="1833"/>
        <v>10387</v>
      </c>
      <c r="AB242" s="744">
        <f t="shared" si="1834"/>
        <v>16242</v>
      </c>
      <c r="AC242" s="745">
        <v>12</v>
      </c>
      <c r="AD242" s="746">
        <f t="shared" si="1835"/>
        <v>194904</v>
      </c>
      <c r="AE242" s="747"/>
      <c r="AF242" s="741"/>
      <c r="AG242" s="746">
        <f t="shared" si="1836"/>
        <v>194904</v>
      </c>
      <c r="AH242" s="746">
        <f t="shared" si="1837"/>
        <v>58861.01</v>
      </c>
      <c r="AI242" s="746">
        <f t="shared" si="1838"/>
        <v>253765.01</v>
      </c>
      <c r="AK242" s="1044"/>
      <c r="AL242" s="735" t="s">
        <v>866</v>
      </c>
      <c r="AM242" s="737">
        <f t="shared" si="1839"/>
        <v>0</v>
      </c>
      <c r="AN242" s="737">
        <f t="shared" si="1840"/>
        <v>5767</v>
      </c>
      <c r="AO242" s="738">
        <f t="shared" si="1841"/>
        <v>5855</v>
      </c>
      <c r="AP242" s="817">
        <f t="shared" si="1842"/>
        <v>0</v>
      </c>
      <c r="AQ242" s="740">
        <f t="shared" si="1843"/>
        <v>0</v>
      </c>
      <c r="AR242" s="741">
        <f t="shared" si="1844"/>
        <v>0</v>
      </c>
      <c r="AS242" s="740">
        <f t="shared" si="1845"/>
        <v>0</v>
      </c>
      <c r="AT242" s="741">
        <f t="shared" si="1846"/>
        <v>0</v>
      </c>
      <c r="AU242" s="740">
        <f t="shared" si="1949"/>
        <v>0</v>
      </c>
      <c r="AV242" s="741"/>
      <c r="AW242" s="740">
        <f t="shared" si="1950"/>
        <v>0</v>
      </c>
      <c r="AX242" s="741">
        <f t="shared" si="1847"/>
        <v>0</v>
      </c>
      <c r="AY242" s="740">
        <f t="shared" si="1951"/>
        <v>0</v>
      </c>
      <c r="AZ242" s="741">
        <f t="shared" si="1848"/>
        <v>0</v>
      </c>
      <c r="BA242" s="740">
        <f t="shared" si="1952"/>
        <v>0</v>
      </c>
      <c r="BB242" s="741">
        <f t="shared" si="1849"/>
        <v>0</v>
      </c>
      <c r="BC242" s="740">
        <f t="shared" si="1953"/>
        <v>0</v>
      </c>
      <c r="BD242" s="741">
        <f t="shared" si="1850"/>
        <v>0</v>
      </c>
      <c r="BE242" s="740">
        <f t="shared" si="1954"/>
        <v>0</v>
      </c>
      <c r="BF242" s="741">
        <f t="shared" si="1851"/>
        <v>0</v>
      </c>
      <c r="BG242" s="740">
        <f t="shared" si="1955"/>
        <v>0</v>
      </c>
      <c r="BH242" s="741">
        <f t="shared" si="1852"/>
        <v>0</v>
      </c>
      <c r="BI242" s="740">
        <f t="shared" si="1956"/>
        <v>0</v>
      </c>
      <c r="BJ242" s="741">
        <f t="shared" si="1853"/>
        <v>0</v>
      </c>
      <c r="BK242" s="743">
        <f t="shared" si="1854"/>
        <v>0</v>
      </c>
      <c r="BL242" s="744">
        <f t="shared" si="1855"/>
        <v>0</v>
      </c>
      <c r="BM242" s="745">
        <v>12</v>
      </c>
      <c r="BN242" s="746">
        <f t="shared" si="1856"/>
        <v>0</v>
      </c>
      <c r="BO242" s="747"/>
      <c r="BP242" s="741"/>
      <c r="BQ242" s="746">
        <f t="shared" si="1857"/>
        <v>0</v>
      </c>
      <c r="BR242" s="746">
        <f t="shared" si="1858"/>
        <v>0</v>
      </c>
      <c r="BS242" s="746">
        <f t="shared" si="1859"/>
        <v>0</v>
      </c>
      <c r="BU242" s="1044"/>
      <c r="BV242" s="735" t="s">
        <v>866</v>
      </c>
      <c r="BW242" s="737">
        <f t="shared" si="1860"/>
        <v>0</v>
      </c>
      <c r="BX242" s="737">
        <f t="shared" si="1861"/>
        <v>5767</v>
      </c>
      <c r="BY242" s="738">
        <f t="shared" si="1862"/>
        <v>5855</v>
      </c>
      <c r="BZ242" s="817">
        <f t="shared" si="1863"/>
        <v>0</v>
      </c>
      <c r="CA242" s="740">
        <f t="shared" si="1864"/>
        <v>0</v>
      </c>
      <c r="CB242" s="741">
        <f t="shared" si="1865"/>
        <v>0</v>
      </c>
      <c r="CC242" s="740">
        <f t="shared" si="1866"/>
        <v>0</v>
      </c>
      <c r="CD242" s="741">
        <f t="shared" si="1867"/>
        <v>0</v>
      </c>
      <c r="CE242" s="740">
        <f t="shared" si="1957"/>
        <v>0</v>
      </c>
      <c r="CF242" s="741"/>
      <c r="CG242" s="740">
        <f t="shared" si="1958"/>
        <v>0</v>
      </c>
      <c r="CH242" s="741">
        <f t="shared" si="1868"/>
        <v>0</v>
      </c>
      <c r="CI242" s="740">
        <f t="shared" si="1959"/>
        <v>0</v>
      </c>
      <c r="CJ242" s="741">
        <f t="shared" si="1869"/>
        <v>0</v>
      </c>
      <c r="CK242" s="740">
        <f t="shared" si="1960"/>
        <v>0</v>
      </c>
      <c r="CL242" s="741">
        <f t="shared" si="1870"/>
        <v>0</v>
      </c>
      <c r="CM242" s="740">
        <f t="shared" si="1961"/>
        <v>0</v>
      </c>
      <c r="CN242" s="741">
        <f t="shared" si="1871"/>
        <v>0</v>
      </c>
      <c r="CO242" s="740">
        <f t="shared" si="1962"/>
        <v>0</v>
      </c>
      <c r="CP242" s="741">
        <f t="shared" si="1872"/>
        <v>0</v>
      </c>
      <c r="CQ242" s="740">
        <f t="shared" si="1963"/>
        <v>0</v>
      </c>
      <c r="CR242" s="741">
        <f t="shared" si="1873"/>
        <v>0</v>
      </c>
      <c r="CS242" s="740">
        <f t="shared" si="1964"/>
        <v>0</v>
      </c>
      <c r="CT242" s="741">
        <f t="shared" si="1874"/>
        <v>0</v>
      </c>
      <c r="CU242" s="743">
        <f t="shared" si="1875"/>
        <v>0</v>
      </c>
      <c r="CV242" s="744">
        <f t="shared" si="1876"/>
        <v>0</v>
      </c>
      <c r="CW242" s="745">
        <v>12</v>
      </c>
      <c r="CX242" s="746">
        <f t="shared" si="1877"/>
        <v>0</v>
      </c>
      <c r="CY242" s="747"/>
      <c r="CZ242" s="741"/>
      <c r="DA242" s="746">
        <f t="shared" si="1878"/>
        <v>0</v>
      </c>
      <c r="DB242" s="746">
        <f t="shared" si="1879"/>
        <v>0</v>
      </c>
      <c r="DC242" s="746">
        <f t="shared" si="1880"/>
        <v>0</v>
      </c>
      <c r="DD242" s="750"/>
      <c r="DE242" s="1044"/>
      <c r="DF242" s="735" t="s">
        <v>866</v>
      </c>
      <c r="DG242" s="737">
        <f t="shared" si="1881"/>
        <v>0</v>
      </c>
      <c r="DH242" s="737">
        <f t="shared" si="1882"/>
        <v>5767</v>
      </c>
      <c r="DI242" s="738">
        <f t="shared" si="1883"/>
        <v>5855</v>
      </c>
      <c r="DJ242" s="817">
        <f t="shared" si="1884"/>
        <v>0</v>
      </c>
      <c r="DK242" s="740">
        <f t="shared" si="1885"/>
        <v>0</v>
      </c>
      <c r="DL242" s="741">
        <f t="shared" si="1886"/>
        <v>0</v>
      </c>
      <c r="DM242" s="740">
        <f t="shared" si="1887"/>
        <v>0</v>
      </c>
      <c r="DN242" s="741">
        <f t="shared" si="1888"/>
        <v>0</v>
      </c>
      <c r="DO242" s="740">
        <f t="shared" si="1965"/>
        <v>0</v>
      </c>
      <c r="DP242" s="741"/>
      <c r="DQ242" s="740">
        <f t="shared" si="1966"/>
        <v>0</v>
      </c>
      <c r="DR242" s="741">
        <f t="shared" si="1889"/>
        <v>0</v>
      </c>
      <c r="DS242" s="740">
        <f t="shared" si="1967"/>
        <v>0</v>
      </c>
      <c r="DT242" s="741">
        <f t="shared" si="1890"/>
        <v>0</v>
      </c>
      <c r="DU242" s="740">
        <f t="shared" si="1968"/>
        <v>0</v>
      </c>
      <c r="DV242" s="741">
        <f t="shared" si="1891"/>
        <v>0</v>
      </c>
      <c r="DW242" s="740">
        <f t="shared" si="1969"/>
        <v>0</v>
      </c>
      <c r="DX242" s="741">
        <f t="shared" si="1892"/>
        <v>0</v>
      </c>
      <c r="DY242" s="740">
        <f t="shared" si="1970"/>
        <v>0</v>
      </c>
      <c r="DZ242" s="741">
        <f t="shared" si="1893"/>
        <v>0</v>
      </c>
      <c r="EA242" s="740">
        <f t="shared" si="1971"/>
        <v>0</v>
      </c>
      <c r="EB242" s="741">
        <f t="shared" si="1894"/>
        <v>0</v>
      </c>
      <c r="EC242" s="740">
        <f t="shared" si="1972"/>
        <v>0</v>
      </c>
      <c r="ED242" s="741">
        <f t="shared" si="1895"/>
        <v>0</v>
      </c>
      <c r="EE242" s="743">
        <f t="shared" si="1896"/>
        <v>0</v>
      </c>
      <c r="EF242" s="744">
        <f t="shared" si="1897"/>
        <v>0</v>
      </c>
      <c r="EG242" s="745">
        <v>12</v>
      </c>
      <c r="EH242" s="746">
        <f t="shared" si="1898"/>
        <v>0</v>
      </c>
      <c r="EI242" s="747"/>
      <c r="EJ242" s="741"/>
      <c r="EK242" s="746">
        <f t="shared" si="1899"/>
        <v>0</v>
      </c>
      <c r="EL242" s="746">
        <f t="shared" si="1900"/>
        <v>0</v>
      </c>
      <c r="EM242" s="746">
        <f t="shared" si="1901"/>
        <v>0</v>
      </c>
      <c r="EO242" s="1044"/>
      <c r="EP242" s="735" t="s">
        <v>866</v>
      </c>
      <c r="EQ242" s="737">
        <f t="shared" si="1902"/>
        <v>0</v>
      </c>
      <c r="ER242" s="737">
        <f t="shared" si="1903"/>
        <v>5767</v>
      </c>
      <c r="ES242" s="738">
        <f t="shared" si="1904"/>
        <v>5855</v>
      </c>
      <c r="ET242" s="817">
        <f t="shared" si="1905"/>
        <v>0</v>
      </c>
      <c r="EU242" s="740">
        <f t="shared" si="1906"/>
        <v>0</v>
      </c>
      <c r="EV242" s="741">
        <f t="shared" si="1907"/>
        <v>0</v>
      </c>
      <c r="EW242" s="740">
        <f t="shared" si="1908"/>
        <v>0</v>
      </c>
      <c r="EX242" s="741">
        <f t="shared" si="1909"/>
        <v>0</v>
      </c>
      <c r="EY242" s="740">
        <f t="shared" si="1973"/>
        <v>0</v>
      </c>
      <c r="EZ242" s="741"/>
      <c r="FA242" s="740">
        <f t="shared" si="1974"/>
        <v>0</v>
      </c>
      <c r="FB242" s="741">
        <f t="shared" si="1910"/>
        <v>0</v>
      </c>
      <c r="FC242" s="740">
        <f t="shared" si="1975"/>
        <v>0</v>
      </c>
      <c r="FD242" s="741">
        <f t="shared" si="1911"/>
        <v>0</v>
      </c>
      <c r="FE242" s="740">
        <f t="shared" si="1976"/>
        <v>0</v>
      </c>
      <c r="FF242" s="741">
        <f t="shared" si="1912"/>
        <v>0</v>
      </c>
      <c r="FG242" s="740">
        <f t="shared" si="1977"/>
        <v>0</v>
      </c>
      <c r="FH242" s="741">
        <f t="shared" si="1913"/>
        <v>0</v>
      </c>
      <c r="FI242" s="740">
        <f t="shared" si="1978"/>
        <v>0</v>
      </c>
      <c r="FJ242" s="741">
        <f t="shared" si="1914"/>
        <v>0</v>
      </c>
      <c r="FK242" s="740">
        <f t="shared" si="1979"/>
        <v>0</v>
      </c>
      <c r="FL242" s="741">
        <f t="shared" si="1915"/>
        <v>0</v>
      </c>
      <c r="FM242" s="740">
        <f t="shared" si="1980"/>
        <v>0</v>
      </c>
      <c r="FN242" s="741">
        <f t="shared" si="1916"/>
        <v>0</v>
      </c>
      <c r="FO242" s="743">
        <f t="shared" si="1917"/>
        <v>0</v>
      </c>
      <c r="FP242" s="744">
        <f t="shared" si="1918"/>
        <v>0</v>
      </c>
      <c r="FQ242" s="745">
        <v>12</v>
      </c>
      <c r="FR242" s="746">
        <f t="shared" si="1919"/>
        <v>0</v>
      </c>
      <c r="FS242" s="747"/>
      <c r="FT242" s="741"/>
      <c r="FU242" s="746">
        <f t="shared" si="1920"/>
        <v>0</v>
      </c>
      <c r="FV242" s="746">
        <f t="shared" si="1921"/>
        <v>0</v>
      </c>
      <c r="FW242" s="746">
        <f t="shared" si="1922"/>
        <v>0</v>
      </c>
      <c r="FY242" s="1044"/>
      <c r="FZ242" s="735" t="s">
        <v>866</v>
      </c>
      <c r="GA242" s="737">
        <f t="shared" si="1923"/>
        <v>1</v>
      </c>
      <c r="GB242" s="737">
        <f t="shared" si="1924"/>
        <v>5767</v>
      </c>
      <c r="GC242" s="738">
        <f t="shared" si="1925"/>
        <v>5855</v>
      </c>
      <c r="GD242" s="743">
        <f t="shared" si="1926"/>
        <v>5855</v>
      </c>
      <c r="GE242" s="743"/>
      <c r="GF242" s="737">
        <f t="shared" si="1927"/>
        <v>0</v>
      </c>
      <c r="GG242" s="743"/>
      <c r="GH242" s="737">
        <f t="shared" si="1928"/>
        <v>0</v>
      </c>
      <c r="GI242" s="743"/>
      <c r="GJ242" s="737">
        <f t="shared" si="1929"/>
        <v>0</v>
      </c>
      <c r="GK242" s="743"/>
      <c r="GL242" s="737">
        <f t="shared" si="1930"/>
        <v>0</v>
      </c>
      <c r="GM242" s="743"/>
      <c r="GN242" s="737">
        <f t="shared" si="1931"/>
        <v>0</v>
      </c>
      <c r="GO242" s="743"/>
      <c r="GP242" s="737">
        <f t="shared" si="1932"/>
        <v>0</v>
      </c>
      <c r="GQ242" s="743"/>
      <c r="GR242" s="737">
        <f t="shared" si="1933"/>
        <v>0</v>
      </c>
      <c r="GS242" s="743"/>
      <c r="GT242" s="737">
        <f t="shared" si="1934"/>
        <v>0</v>
      </c>
      <c r="GU242" s="743"/>
      <c r="GV242" s="737">
        <f t="shared" si="1935"/>
        <v>0</v>
      </c>
      <c r="GW242" s="743"/>
      <c r="GX242" s="737">
        <f t="shared" si="1936"/>
        <v>0</v>
      </c>
      <c r="GY242" s="743">
        <f t="shared" si="1936"/>
        <v>10387</v>
      </c>
      <c r="GZ242" s="744">
        <f t="shared" si="1937"/>
        <v>16242</v>
      </c>
      <c r="HA242" s="745">
        <v>12</v>
      </c>
      <c r="HB242" s="746">
        <f t="shared" si="1938"/>
        <v>194904</v>
      </c>
      <c r="HC242" s="737">
        <f t="shared" si="1939"/>
        <v>0</v>
      </c>
      <c r="HD242" s="737">
        <f t="shared" si="1939"/>
        <v>0</v>
      </c>
      <c r="HE242" s="746">
        <f t="shared" si="1940"/>
        <v>194904</v>
      </c>
      <c r="HF242" s="746">
        <f t="shared" si="1941"/>
        <v>58861.01</v>
      </c>
      <c r="HG242" s="746">
        <f t="shared" si="1942"/>
        <v>253765.01</v>
      </c>
    </row>
    <row r="243" spans="1:225" x14ac:dyDescent="0.25">
      <c r="A243" s="1044"/>
      <c r="B243" s="755" t="s">
        <v>418</v>
      </c>
      <c r="C243" s="737">
        <f t="shared" si="1812"/>
        <v>0</v>
      </c>
      <c r="D243" s="737">
        <f t="shared" si="1813"/>
        <v>4588</v>
      </c>
      <c r="E243" s="738">
        <f t="shared" si="1814"/>
        <v>4658</v>
      </c>
      <c r="F243" s="817">
        <f t="shared" si="1815"/>
        <v>0</v>
      </c>
      <c r="G243" s="740">
        <f t="shared" si="1948"/>
        <v>0</v>
      </c>
      <c r="H243" s="741">
        <f t="shared" si="1816"/>
        <v>0</v>
      </c>
      <c r="I243" s="740">
        <f t="shared" si="1948"/>
        <v>0</v>
      </c>
      <c r="J243" s="741">
        <f t="shared" si="1817"/>
        <v>0</v>
      </c>
      <c r="K243" s="740">
        <f t="shared" si="1818"/>
        <v>0</v>
      </c>
      <c r="L243" s="741"/>
      <c r="M243" s="740">
        <f t="shared" si="1819"/>
        <v>0</v>
      </c>
      <c r="N243" s="741">
        <f t="shared" si="1820"/>
        <v>0</v>
      </c>
      <c r="O243" s="740">
        <f t="shared" si="1821"/>
        <v>0</v>
      </c>
      <c r="P243" s="741">
        <f t="shared" si="1822"/>
        <v>0</v>
      </c>
      <c r="Q243" s="740">
        <f t="shared" si="1823"/>
        <v>0</v>
      </c>
      <c r="R243" s="741">
        <f t="shared" si="1824"/>
        <v>0</v>
      </c>
      <c r="S243" s="740">
        <f t="shared" si="1825"/>
        <v>0</v>
      </c>
      <c r="T243" s="741">
        <f t="shared" si="1826"/>
        <v>0</v>
      </c>
      <c r="U243" s="740">
        <f t="shared" si="1827"/>
        <v>0</v>
      </c>
      <c r="V243" s="741">
        <f t="shared" si="1828"/>
        <v>0</v>
      </c>
      <c r="W243" s="740">
        <f t="shared" si="1829"/>
        <v>0</v>
      </c>
      <c r="X243" s="741">
        <f t="shared" si="1830"/>
        <v>0</v>
      </c>
      <c r="Y243" s="740">
        <f t="shared" si="1831"/>
        <v>0</v>
      </c>
      <c r="Z243" s="741">
        <f t="shared" si="1832"/>
        <v>0</v>
      </c>
      <c r="AA243" s="743">
        <f t="shared" si="1833"/>
        <v>0</v>
      </c>
      <c r="AB243" s="744">
        <f t="shared" si="1834"/>
        <v>0</v>
      </c>
      <c r="AC243" s="745">
        <v>12</v>
      </c>
      <c r="AD243" s="746">
        <f t="shared" si="1835"/>
        <v>0</v>
      </c>
      <c r="AE243" s="747">
        <f>C243*1009.76*12</f>
        <v>0</v>
      </c>
      <c r="AF243" s="782">
        <f t="shared" ref="AF243:AF245" si="1991">AD243*0.085</f>
        <v>0</v>
      </c>
      <c r="AG243" s="746">
        <f t="shared" si="1836"/>
        <v>0</v>
      </c>
      <c r="AH243" s="746">
        <f t="shared" si="1837"/>
        <v>0</v>
      </c>
      <c r="AI243" s="746">
        <f t="shared" si="1838"/>
        <v>0</v>
      </c>
      <c r="AK243" s="1044"/>
      <c r="AL243" s="755" t="s">
        <v>418</v>
      </c>
      <c r="AM243" s="737">
        <f t="shared" si="1839"/>
        <v>2</v>
      </c>
      <c r="AN243" s="737">
        <f t="shared" si="1840"/>
        <v>4588</v>
      </c>
      <c r="AO243" s="738">
        <f t="shared" si="1841"/>
        <v>4658</v>
      </c>
      <c r="AP243" s="817">
        <f t="shared" si="1842"/>
        <v>9316</v>
      </c>
      <c r="AQ243" s="740">
        <f t="shared" si="1843"/>
        <v>0</v>
      </c>
      <c r="AR243" s="741">
        <f t="shared" si="1844"/>
        <v>0</v>
      </c>
      <c r="AS243" s="740">
        <f t="shared" si="1845"/>
        <v>0</v>
      </c>
      <c r="AT243" s="741">
        <f t="shared" si="1846"/>
        <v>0</v>
      </c>
      <c r="AU243" s="740">
        <f t="shared" si="1949"/>
        <v>0</v>
      </c>
      <c r="AV243" s="741"/>
      <c r="AW243" s="740">
        <f t="shared" si="1950"/>
        <v>0</v>
      </c>
      <c r="AX243" s="741">
        <f t="shared" si="1847"/>
        <v>0</v>
      </c>
      <c r="AY243" s="740">
        <f t="shared" si="1951"/>
        <v>0</v>
      </c>
      <c r="AZ243" s="741">
        <f t="shared" si="1848"/>
        <v>0</v>
      </c>
      <c r="BA243" s="740">
        <f t="shared" si="1952"/>
        <v>0</v>
      </c>
      <c r="BB243" s="741">
        <f t="shared" si="1849"/>
        <v>0</v>
      </c>
      <c r="BC243" s="740">
        <f t="shared" si="1953"/>
        <v>0</v>
      </c>
      <c r="BD243" s="741">
        <f t="shared" si="1850"/>
        <v>0</v>
      </c>
      <c r="BE243" s="740">
        <f t="shared" si="1954"/>
        <v>0</v>
      </c>
      <c r="BF243" s="741">
        <f t="shared" si="1851"/>
        <v>0</v>
      </c>
      <c r="BG243" s="740">
        <f t="shared" si="1955"/>
        <v>0</v>
      </c>
      <c r="BH243" s="741">
        <f t="shared" si="1852"/>
        <v>0</v>
      </c>
      <c r="BI243" s="740">
        <f t="shared" si="1956"/>
        <v>0</v>
      </c>
      <c r="BJ243" s="741">
        <f t="shared" si="1853"/>
        <v>0</v>
      </c>
      <c r="BK243" s="743">
        <f t="shared" si="1854"/>
        <v>23168</v>
      </c>
      <c r="BL243" s="744">
        <f t="shared" si="1855"/>
        <v>32484</v>
      </c>
      <c r="BM243" s="745">
        <v>12</v>
      </c>
      <c r="BN243" s="746">
        <f t="shared" si="1856"/>
        <v>389808</v>
      </c>
      <c r="BO243" s="747">
        <f>AM243*1009.76*12</f>
        <v>24234.240000000002</v>
      </c>
      <c r="BP243" s="782">
        <f t="shared" ref="BP243:BP245" si="1992">BN243*0.085</f>
        <v>33133.68</v>
      </c>
      <c r="BQ243" s="746">
        <f t="shared" si="1857"/>
        <v>447175.92</v>
      </c>
      <c r="BR243" s="746">
        <f t="shared" si="1858"/>
        <v>135047.13</v>
      </c>
      <c r="BS243" s="746">
        <f t="shared" si="1859"/>
        <v>582223.05000000005</v>
      </c>
      <c r="BU243" s="1044"/>
      <c r="BV243" s="755" t="s">
        <v>418</v>
      </c>
      <c r="BW243" s="737">
        <f t="shared" si="1860"/>
        <v>0</v>
      </c>
      <c r="BX243" s="737">
        <f t="shared" si="1861"/>
        <v>4588</v>
      </c>
      <c r="BY243" s="738">
        <f t="shared" si="1862"/>
        <v>4658</v>
      </c>
      <c r="BZ243" s="817">
        <f t="shared" si="1863"/>
        <v>0</v>
      </c>
      <c r="CA243" s="740">
        <f t="shared" si="1864"/>
        <v>0</v>
      </c>
      <c r="CB243" s="741">
        <f t="shared" si="1865"/>
        <v>0</v>
      </c>
      <c r="CC243" s="740">
        <f t="shared" si="1866"/>
        <v>0</v>
      </c>
      <c r="CD243" s="741">
        <f t="shared" si="1867"/>
        <v>0</v>
      </c>
      <c r="CE243" s="740">
        <f t="shared" si="1957"/>
        <v>0</v>
      </c>
      <c r="CF243" s="741"/>
      <c r="CG243" s="740">
        <f t="shared" si="1958"/>
        <v>0</v>
      </c>
      <c r="CH243" s="741">
        <f t="shared" si="1868"/>
        <v>0</v>
      </c>
      <c r="CI243" s="740">
        <f t="shared" si="1959"/>
        <v>0</v>
      </c>
      <c r="CJ243" s="741">
        <f t="shared" si="1869"/>
        <v>0</v>
      </c>
      <c r="CK243" s="740">
        <f t="shared" si="1960"/>
        <v>0</v>
      </c>
      <c r="CL243" s="741">
        <f t="shared" si="1870"/>
        <v>0</v>
      </c>
      <c r="CM243" s="740">
        <f t="shared" si="1961"/>
        <v>0</v>
      </c>
      <c r="CN243" s="741">
        <f t="shared" si="1871"/>
        <v>0</v>
      </c>
      <c r="CO243" s="740">
        <f t="shared" si="1962"/>
        <v>0</v>
      </c>
      <c r="CP243" s="741">
        <f t="shared" si="1872"/>
        <v>0</v>
      </c>
      <c r="CQ243" s="740">
        <f t="shared" si="1963"/>
        <v>0</v>
      </c>
      <c r="CR243" s="741">
        <f t="shared" si="1873"/>
        <v>0</v>
      </c>
      <c r="CS243" s="740">
        <f t="shared" si="1964"/>
        <v>0</v>
      </c>
      <c r="CT243" s="741">
        <f t="shared" si="1874"/>
        <v>0</v>
      </c>
      <c r="CU243" s="743">
        <f t="shared" si="1875"/>
        <v>0</v>
      </c>
      <c r="CV243" s="744">
        <f t="shared" si="1876"/>
        <v>0</v>
      </c>
      <c r="CW243" s="745">
        <v>12</v>
      </c>
      <c r="CX243" s="746">
        <f t="shared" si="1877"/>
        <v>0</v>
      </c>
      <c r="CY243" s="747">
        <f>BW243*1009.76*12</f>
        <v>0</v>
      </c>
      <c r="CZ243" s="782">
        <f t="shared" ref="CZ243:CZ245" si="1993">CX243*0.085</f>
        <v>0</v>
      </c>
      <c r="DA243" s="746">
        <f t="shared" si="1878"/>
        <v>0</v>
      </c>
      <c r="DB243" s="746">
        <f t="shared" si="1879"/>
        <v>0</v>
      </c>
      <c r="DC243" s="746">
        <f t="shared" si="1880"/>
        <v>0</v>
      </c>
      <c r="DD243" s="750"/>
      <c r="DE243" s="1044"/>
      <c r="DF243" s="755" t="s">
        <v>418</v>
      </c>
      <c r="DG243" s="737">
        <f t="shared" si="1881"/>
        <v>0</v>
      </c>
      <c r="DH243" s="737">
        <f t="shared" si="1882"/>
        <v>4588</v>
      </c>
      <c r="DI243" s="738">
        <f t="shared" si="1883"/>
        <v>4658</v>
      </c>
      <c r="DJ243" s="817">
        <f t="shared" si="1884"/>
        <v>0</v>
      </c>
      <c r="DK243" s="740">
        <f t="shared" si="1885"/>
        <v>0</v>
      </c>
      <c r="DL243" s="741">
        <f t="shared" si="1886"/>
        <v>0</v>
      </c>
      <c r="DM243" s="740">
        <f t="shared" si="1887"/>
        <v>0</v>
      </c>
      <c r="DN243" s="741">
        <f t="shared" si="1888"/>
        <v>0</v>
      </c>
      <c r="DO243" s="740">
        <f t="shared" si="1965"/>
        <v>0</v>
      </c>
      <c r="DP243" s="741"/>
      <c r="DQ243" s="740">
        <f t="shared" si="1966"/>
        <v>0</v>
      </c>
      <c r="DR243" s="741">
        <f t="shared" si="1889"/>
        <v>0</v>
      </c>
      <c r="DS243" s="740">
        <f t="shared" si="1967"/>
        <v>0</v>
      </c>
      <c r="DT243" s="741">
        <f t="shared" si="1890"/>
        <v>0</v>
      </c>
      <c r="DU243" s="740">
        <f t="shared" si="1968"/>
        <v>0</v>
      </c>
      <c r="DV243" s="741">
        <f t="shared" si="1891"/>
        <v>0</v>
      </c>
      <c r="DW243" s="740">
        <f t="shared" si="1969"/>
        <v>0</v>
      </c>
      <c r="DX243" s="741">
        <f t="shared" si="1892"/>
        <v>0</v>
      </c>
      <c r="DY243" s="740">
        <f t="shared" si="1970"/>
        <v>0</v>
      </c>
      <c r="DZ243" s="741">
        <f t="shared" si="1893"/>
        <v>0</v>
      </c>
      <c r="EA243" s="740">
        <f t="shared" si="1971"/>
        <v>0</v>
      </c>
      <c r="EB243" s="741">
        <f t="shared" si="1894"/>
        <v>0</v>
      </c>
      <c r="EC243" s="740">
        <f t="shared" si="1972"/>
        <v>0</v>
      </c>
      <c r="ED243" s="741">
        <f t="shared" si="1895"/>
        <v>0</v>
      </c>
      <c r="EE243" s="743">
        <f t="shared" si="1896"/>
        <v>0</v>
      </c>
      <c r="EF243" s="744">
        <f t="shared" si="1897"/>
        <v>0</v>
      </c>
      <c r="EG243" s="745">
        <v>12</v>
      </c>
      <c r="EH243" s="746">
        <f t="shared" si="1898"/>
        <v>0</v>
      </c>
      <c r="EI243" s="747">
        <f>DG243*1009.76*12</f>
        <v>0</v>
      </c>
      <c r="EJ243" s="782">
        <f t="shared" ref="EJ243:EJ245" si="1994">EH243*0.085</f>
        <v>0</v>
      </c>
      <c r="EK243" s="746">
        <f t="shared" si="1899"/>
        <v>0</v>
      </c>
      <c r="EL243" s="746">
        <f t="shared" si="1900"/>
        <v>0</v>
      </c>
      <c r="EM243" s="746">
        <f t="shared" si="1901"/>
        <v>0</v>
      </c>
      <c r="EO243" s="1044"/>
      <c r="EP243" s="755" t="s">
        <v>418</v>
      </c>
      <c r="EQ243" s="737">
        <f t="shared" si="1902"/>
        <v>0</v>
      </c>
      <c r="ER243" s="737">
        <f t="shared" si="1903"/>
        <v>4588</v>
      </c>
      <c r="ES243" s="738">
        <f t="shared" si="1904"/>
        <v>4658</v>
      </c>
      <c r="ET243" s="817">
        <f t="shared" si="1905"/>
        <v>0</v>
      </c>
      <c r="EU243" s="740">
        <f t="shared" si="1906"/>
        <v>0</v>
      </c>
      <c r="EV243" s="741">
        <f t="shared" si="1907"/>
        <v>0</v>
      </c>
      <c r="EW243" s="740">
        <f t="shared" si="1908"/>
        <v>0</v>
      </c>
      <c r="EX243" s="741">
        <f t="shared" si="1909"/>
        <v>0</v>
      </c>
      <c r="EY243" s="740">
        <f t="shared" si="1973"/>
        <v>0</v>
      </c>
      <c r="EZ243" s="741"/>
      <c r="FA243" s="740">
        <f t="shared" si="1974"/>
        <v>0</v>
      </c>
      <c r="FB243" s="741">
        <f t="shared" si="1910"/>
        <v>0</v>
      </c>
      <c r="FC243" s="740">
        <f t="shared" si="1975"/>
        <v>0</v>
      </c>
      <c r="FD243" s="741">
        <f t="shared" si="1911"/>
        <v>0</v>
      </c>
      <c r="FE243" s="740">
        <f t="shared" si="1976"/>
        <v>0</v>
      </c>
      <c r="FF243" s="741">
        <f t="shared" si="1912"/>
        <v>0</v>
      </c>
      <c r="FG243" s="740">
        <f t="shared" si="1977"/>
        <v>0</v>
      </c>
      <c r="FH243" s="741">
        <f t="shared" si="1913"/>
        <v>0</v>
      </c>
      <c r="FI243" s="740">
        <f t="shared" si="1978"/>
        <v>0</v>
      </c>
      <c r="FJ243" s="741">
        <f t="shared" si="1914"/>
        <v>0</v>
      </c>
      <c r="FK243" s="740">
        <f t="shared" si="1979"/>
        <v>0</v>
      </c>
      <c r="FL243" s="741">
        <f t="shared" si="1915"/>
        <v>0</v>
      </c>
      <c r="FM243" s="740">
        <f t="shared" si="1980"/>
        <v>0</v>
      </c>
      <c r="FN243" s="741">
        <f t="shared" si="1916"/>
        <v>0</v>
      </c>
      <c r="FO243" s="743">
        <f t="shared" si="1917"/>
        <v>0</v>
      </c>
      <c r="FP243" s="744">
        <f t="shared" si="1918"/>
        <v>0</v>
      </c>
      <c r="FQ243" s="745">
        <v>12</v>
      </c>
      <c r="FR243" s="746">
        <f t="shared" si="1919"/>
        <v>0</v>
      </c>
      <c r="FS243" s="747">
        <f>EQ243*1009.76*12</f>
        <v>0</v>
      </c>
      <c r="FT243" s="782">
        <f t="shared" ref="FT243:FT245" si="1995">FR243*0.085</f>
        <v>0</v>
      </c>
      <c r="FU243" s="746">
        <f t="shared" si="1920"/>
        <v>0</v>
      </c>
      <c r="FV243" s="746">
        <f t="shared" si="1921"/>
        <v>0</v>
      </c>
      <c r="FW243" s="746">
        <f t="shared" si="1922"/>
        <v>0</v>
      </c>
      <c r="FY243" s="1044"/>
      <c r="FZ243" s="755" t="s">
        <v>418</v>
      </c>
      <c r="GA243" s="737">
        <f t="shared" si="1923"/>
        <v>2</v>
      </c>
      <c r="GB243" s="737">
        <f t="shared" si="1924"/>
        <v>4588</v>
      </c>
      <c r="GC243" s="738">
        <f t="shared" si="1925"/>
        <v>4658</v>
      </c>
      <c r="GD243" s="743">
        <f t="shared" si="1926"/>
        <v>9316</v>
      </c>
      <c r="GE243" s="743"/>
      <c r="GF243" s="737">
        <f t="shared" si="1927"/>
        <v>0</v>
      </c>
      <c r="GG243" s="743"/>
      <c r="GH243" s="737">
        <f t="shared" si="1928"/>
        <v>0</v>
      </c>
      <c r="GI243" s="743"/>
      <c r="GJ243" s="737">
        <f t="shared" si="1929"/>
        <v>0</v>
      </c>
      <c r="GK243" s="743"/>
      <c r="GL243" s="737">
        <f t="shared" si="1930"/>
        <v>0</v>
      </c>
      <c r="GM243" s="743"/>
      <c r="GN243" s="737">
        <f t="shared" si="1931"/>
        <v>0</v>
      </c>
      <c r="GO243" s="743"/>
      <c r="GP243" s="737">
        <f t="shared" si="1932"/>
        <v>0</v>
      </c>
      <c r="GQ243" s="743"/>
      <c r="GR243" s="737">
        <f t="shared" si="1933"/>
        <v>0</v>
      </c>
      <c r="GS243" s="743"/>
      <c r="GT243" s="737">
        <f t="shared" si="1934"/>
        <v>0</v>
      </c>
      <c r="GU243" s="743"/>
      <c r="GV243" s="737">
        <f t="shared" si="1935"/>
        <v>0</v>
      </c>
      <c r="GW243" s="743"/>
      <c r="GX243" s="737">
        <f t="shared" si="1936"/>
        <v>0</v>
      </c>
      <c r="GY243" s="743">
        <f t="shared" si="1936"/>
        <v>23168</v>
      </c>
      <c r="GZ243" s="744">
        <f t="shared" si="1937"/>
        <v>32484</v>
      </c>
      <c r="HA243" s="745">
        <v>12</v>
      </c>
      <c r="HB243" s="746">
        <f t="shared" si="1938"/>
        <v>389808</v>
      </c>
      <c r="HC243" s="737">
        <f t="shared" si="1939"/>
        <v>24234.240000000002</v>
      </c>
      <c r="HD243" s="737">
        <f t="shared" si="1939"/>
        <v>33133.68</v>
      </c>
      <c r="HE243" s="746">
        <f t="shared" si="1940"/>
        <v>447175.92</v>
      </c>
      <c r="HF243" s="746">
        <f t="shared" si="1941"/>
        <v>135047.13</v>
      </c>
      <c r="HG243" s="746">
        <f t="shared" si="1942"/>
        <v>582223.05000000005</v>
      </c>
    </row>
    <row r="244" spans="1:225" x14ac:dyDescent="0.25">
      <c r="A244" s="1044"/>
      <c r="B244" s="755" t="s">
        <v>526</v>
      </c>
      <c r="C244" s="737">
        <f t="shared" si="1812"/>
        <v>0</v>
      </c>
      <c r="D244" s="737">
        <f t="shared" si="1813"/>
        <v>4588</v>
      </c>
      <c r="E244" s="738">
        <f t="shared" si="1814"/>
        <v>4658</v>
      </c>
      <c r="F244" s="817">
        <f t="shared" si="1815"/>
        <v>0</v>
      </c>
      <c r="G244" s="740">
        <f t="shared" si="1948"/>
        <v>0</v>
      </c>
      <c r="H244" s="741">
        <f t="shared" si="1816"/>
        <v>0</v>
      </c>
      <c r="I244" s="740">
        <f t="shared" si="1948"/>
        <v>0</v>
      </c>
      <c r="J244" s="741">
        <f t="shared" si="1817"/>
        <v>0</v>
      </c>
      <c r="K244" s="740">
        <f t="shared" si="1818"/>
        <v>0</v>
      </c>
      <c r="L244" s="741"/>
      <c r="M244" s="740">
        <f t="shared" si="1819"/>
        <v>0</v>
      </c>
      <c r="N244" s="741">
        <f t="shared" si="1820"/>
        <v>0</v>
      </c>
      <c r="O244" s="740">
        <f t="shared" si="1821"/>
        <v>0</v>
      </c>
      <c r="P244" s="741">
        <f t="shared" si="1822"/>
        <v>0</v>
      </c>
      <c r="Q244" s="740">
        <f t="shared" si="1823"/>
        <v>0</v>
      </c>
      <c r="R244" s="741">
        <f t="shared" si="1824"/>
        <v>0</v>
      </c>
      <c r="S244" s="740">
        <f t="shared" si="1825"/>
        <v>0</v>
      </c>
      <c r="T244" s="741">
        <f t="shared" si="1826"/>
        <v>0</v>
      </c>
      <c r="U244" s="740">
        <f t="shared" si="1827"/>
        <v>0</v>
      </c>
      <c r="V244" s="741">
        <f t="shared" si="1828"/>
        <v>0</v>
      </c>
      <c r="W244" s="740">
        <f t="shared" si="1829"/>
        <v>0</v>
      </c>
      <c r="X244" s="741">
        <f t="shared" si="1830"/>
        <v>0</v>
      </c>
      <c r="Y244" s="740">
        <f t="shared" si="1831"/>
        <v>0</v>
      </c>
      <c r="Z244" s="741">
        <f t="shared" si="1832"/>
        <v>0</v>
      </c>
      <c r="AA244" s="743">
        <f t="shared" si="1833"/>
        <v>0</v>
      </c>
      <c r="AB244" s="744">
        <f t="shared" si="1834"/>
        <v>0</v>
      </c>
      <c r="AC244" s="745">
        <v>12</v>
      </c>
      <c r="AD244" s="746">
        <f t="shared" si="1835"/>
        <v>0</v>
      </c>
      <c r="AE244" s="747"/>
      <c r="AF244" s="782">
        <f t="shared" si="1991"/>
        <v>0</v>
      </c>
      <c r="AG244" s="746">
        <f t="shared" si="1836"/>
        <v>0</v>
      </c>
      <c r="AH244" s="746">
        <f t="shared" si="1837"/>
        <v>0</v>
      </c>
      <c r="AI244" s="746">
        <f t="shared" si="1838"/>
        <v>0</v>
      </c>
      <c r="AK244" s="1044"/>
      <c r="AL244" s="755" t="s">
        <v>526</v>
      </c>
      <c r="AM244" s="737">
        <f t="shared" si="1839"/>
        <v>4</v>
      </c>
      <c r="AN244" s="737">
        <f t="shared" si="1840"/>
        <v>4588</v>
      </c>
      <c r="AO244" s="738">
        <f t="shared" si="1841"/>
        <v>4658</v>
      </c>
      <c r="AP244" s="817">
        <f t="shared" si="1842"/>
        <v>18632</v>
      </c>
      <c r="AQ244" s="740">
        <f t="shared" si="1843"/>
        <v>0</v>
      </c>
      <c r="AR244" s="741">
        <f t="shared" si="1844"/>
        <v>0</v>
      </c>
      <c r="AS244" s="740">
        <f t="shared" si="1845"/>
        <v>0</v>
      </c>
      <c r="AT244" s="741">
        <f t="shared" si="1846"/>
        <v>0</v>
      </c>
      <c r="AU244" s="740">
        <f t="shared" si="1949"/>
        <v>0</v>
      </c>
      <c r="AV244" s="741"/>
      <c r="AW244" s="740">
        <f t="shared" si="1950"/>
        <v>0</v>
      </c>
      <c r="AX244" s="741">
        <f t="shared" si="1847"/>
        <v>0</v>
      </c>
      <c r="AY244" s="740">
        <f t="shared" si="1951"/>
        <v>0</v>
      </c>
      <c r="AZ244" s="741">
        <f t="shared" si="1848"/>
        <v>0</v>
      </c>
      <c r="BA244" s="740">
        <f t="shared" si="1952"/>
        <v>0</v>
      </c>
      <c r="BB244" s="741">
        <f t="shared" si="1849"/>
        <v>0</v>
      </c>
      <c r="BC244" s="740">
        <f t="shared" si="1953"/>
        <v>0</v>
      </c>
      <c r="BD244" s="741">
        <f t="shared" si="1850"/>
        <v>0</v>
      </c>
      <c r="BE244" s="740">
        <f t="shared" si="1954"/>
        <v>0</v>
      </c>
      <c r="BF244" s="741">
        <f t="shared" si="1851"/>
        <v>0</v>
      </c>
      <c r="BG244" s="740">
        <f t="shared" si="1955"/>
        <v>0</v>
      </c>
      <c r="BH244" s="741">
        <f t="shared" si="1852"/>
        <v>0</v>
      </c>
      <c r="BI244" s="740">
        <f t="shared" si="1956"/>
        <v>0</v>
      </c>
      <c r="BJ244" s="741">
        <f t="shared" si="1853"/>
        <v>0</v>
      </c>
      <c r="BK244" s="743">
        <f t="shared" si="1854"/>
        <v>46336</v>
      </c>
      <c r="BL244" s="744">
        <f t="shared" si="1855"/>
        <v>64968</v>
      </c>
      <c r="BM244" s="745">
        <v>12</v>
      </c>
      <c r="BN244" s="746">
        <f t="shared" si="1856"/>
        <v>779616</v>
      </c>
      <c r="BO244" s="747"/>
      <c r="BP244" s="782">
        <f t="shared" si="1992"/>
        <v>66267.360000000001</v>
      </c>
      <c r="BQ244" s="746">
        <f t="shared" si="1857"/>
        <v>845883.36</v>
      </c>
      <c r="BR244" s="746">
        <f t="shared" si="1858"/>
        <v>255456.77</v>
      </c>
      <c r="BS244" s="746">
        <f t="shared" si="1859"/>
        <v>1101340.1299999999</v>
      </c>
      <c r="BU244" s="1044"/>
      <c r="BV244" s="755" t="s">
        <v>526</v>
      </c>
      <c r="BW244" s="737">
        <f t="shared" si="1860"/>
        <v>0</v>
      </c>
      <c r="BX244" s="737">
        <f t="shared" si="1861"/>
        <v>4588</v>
      </c>
      <c r="BY244" s="738">
        <f t="shared" si="1862"/>
        <v>4658</v>
      </c>
      <c r="BZ244" s="817">
        <f t="shared" si="1863"/>
        <v>0</v>
      </c>
      <c r="CA244" s="740">
        <f t="shared" si="1864"/>
        <v>0</v>
      </c>
      <c r="CB244" s="741">
        <f t="shared" si="1865"/>
        <v>0</v>
      </c>
      <c r="CC244" s="740">
        <f t="shared" si="1866"/>
        <v>0</v>
      </c>
      <c r="CD244" s="741">
        <f t="shared" si="1867"/>
        <v>0</v>
      </c>
      <c r="CE244" s="740">
        <f t="shared" si="1957"/>
        <v>0</v>
      </c>
      <c r="CF244" s="741"/>
      <c r="CG244" s="740">
        <f t="shared" si="1958"/>
        <v>0</v>
      </c>
      <c r="CH244" s="741">
        <f t="shared" si="1868"/>
        <v>0</v>
      </c>
      <c r="CI244" s="740">
        <f t="shared" si="1959"/>
        <v>0</v>
      </c>
      <c r="CJ244" s="741">
        <f t="shared" si="1869"/>
        <v>0</v>
      </c>
      <c r="CK244" s="740">
        <f t="shared" si="1960"/>
        <v>0</v>
      </c>
      <c r="CL244" s="741">
        <f t="shared" si="1870"/>
        <v>0</v>
      </c>
      <c r="CM244" s="740">
        <f t="shared" si="1961"/>
        <v>0</v>
      </c>
      <c r="CN244" s="741">
        <f t="shared" si="1871"/>
        <v>0</v>
      </c>
      <c r="CO244" s="740">
        <f t="shared" si="1962"/>
        <v>0</v>
      </c>
      <c r="CP244" s="741">
        <f t="shared" si="1872"/>
        <v>0</v>
      </c>
      <c r="CQ244" s="740">
        <f t="shared" si="1963"/>
        <v>0</v>
      </c>
      <c r="CR244" s="741">
        <f t="shared" si="1873"/>
        <v>0</v>
      </c>
      <c r="CS244" s="740">
        <f t="shared" si="1964"/>
        <v>0</v>
      </c>
      <c r="CT244" s="741">
        <f t="shared" si="1874"/>
        <v>0</v>
      </c>
      <c r="CU244" s="743">
        <f t="shared" si="1875"/>
        <v>0</v>
      </c>
      <c r="CV244" s="744">
        <f t="shared" si="1876"/>
        <v>0</v>
      </c>
      <c r="CW244" s="745">
        <v>12</v>
      </c>
      <c r="CX244" s="746">
        <f t="shared" si="1877"/>
        <v>0</v>
      </c>
      <c r="CY244" s="747"/>
      <c r="CZ244" s="782">
        <f t="shared" si="1993"/>
        <v>0</v>
      </c>
      <c r="DA244" s="746">
        <f t="shared" si="1878"/>
        <v>0</v>
      </c>
      <c r="DB244" s="746">
        <f t="shared" si="1879"/>
        <v>0</v>
      </c>
      <c r="DC244" s="746">
        <f t="shared" si="1880"/>
        <v>0</v>
      </c>
      <c r="DD244" s="750"/>
      <c r="DE244" s="1044"/>
      <c r="DF244" s="755" t="s">
        <v>526</v>
      </c>
      <c r="DG244" s="737">
        <f t="shared" si="1881"/>
        <v>0</v>
      </c>
      <c r="DH244" s="737">
        <f t="shared" si="1882"/>
        <v>4588</v>
      </c>
      <c r="DI244" s="738">
        <f t="shared" si="1883"/>
        <v>4658</v>
      </c>
      <c r="DJ244" s="817">
        <f t="shared" si="1884"/>
        <v>0</v>
      </c>
      <c r="DK244" s="740">
        <f t="shared" si="1885"/>
        <v>0</v>
      </c>
      <c r="DL244" s="741">
        <f t="shared" si="1886"/>
        <v>0</v>
      </c>
      <c r="DM244" s="740">
        <f t="shared" si="1887"/>
        <v>0</v>
      </c>
      <c r="DN244" s="741">
        <f t="shared" si="1888"/>
        <v>0</v>
      </c>
      <c r="DO244" s="740">
        <f t="shared" si="1965"/>
        <v>0</v>
      </c>
      <c r="DP244" s="741"/>
      <c r="DQ244" s="740">
        <f t="shared" si="1966"/>
        <v>0</v>
      </c>
      <c r="DR244" s="741">
        <f t="shared" si="1889"/>
        <v>0</v>
      </c>
      <c r="DS244" s="740">
        <f t="shared" si="1967"/>
        <v>0</v>
      </c>
      <c r="DT244" s="741">
        <f t="shared" si="1890"/>
        <v>0</v>
      </c>
      <c r="DU244" s="740">
        <f t="shared" si="1968"/>
        <v>0</v>
      </c>
      <c r="DV244" s="741">
        <f t="shared" si="1891"/>
        <v>0</v>
      </c>
      <c r="DW244" s="740">
        <f t="shared" si="1969"/>
        <v>0</v>
      </c>
      <c r="DX244" s="741">
        <f t="shared" si="1892"/>
        <v>0</v>
      </c>
      <c r="DY244" s="740">
        <f t="shared" si="1970"/>
        <v>0</v>
      </c>
      <c r="DZ244" s="741">
        <f t="shared" si="1893"/>
        <v>0</v>
      </c>
      <c r="EA244" s="740">
        <f t="shared" si="1971"/>
        <v>0</v>
      </c>
      <c r="EB244" s="741">
        <f t="shared" si="1894"/>
        <v>0</v>
      </c>
      <c r="EC244" s="740">
        <f t="shared" si="1972"/>
        <v>0</v>
      </c>
      <c r="ED244" s="741">
        <f t="shared" si="1895"/>
        <v>0</v>
      </c>
      <c r="EE244" s="743">
        <f t="shared" si="1896"/>
        <v>0</v>
      </c>
      <c r="EF244" s="744">
        <f t="shared" si="1897"/>
        <v>0</v>
      </c>
      <c r="EG244" s="745">
        <v>12</v>
      </c>
      <c r="EH244" s="746">
        <f t="shared" si="1898"/>
        <v>0</v>
      </c>
      <c r="EI244" s="747"/>
      <c r="EJ244" s="782">
        <f t="shared" si="1994"/>
        <v>0</v>
      </c>
      <c r="EK244" s="746">
        <f t="shared" si="1899"/>
        <v>0</v>
      </c>
      <c r="EL244" s="746">
        <f t="shared" si="1900"/>
        <v>0</v>
      </c>
      <c r="EM244" s="746">
        <f t="shared" si="1901"/>
        <v>0</v>
      </c>
      <c r="EO244" s="1044"/>
      <c r="EP244" s="755" t="s">
        <v>526</v>
      </c>
      <c r="EQ244" s="737">
        <f t="shared" si="1902"/>
        <v>0</v>
      </c>
      <c r="ER244" s="737">
        <f t="shared" si="1903"/>
        <v>4588</v>
      </c>
      <c r="ES244" s="738">
        <f t="shared" si="1904"/>
        <v>4658</v>
      </c>
      <c r="ET244" s="817">
        <f t="shared" si="1905"/>
        <v>0</v>
      </c>
      <c r="EU244" s="740">
        <f t="shared" si="1906"/>
        <v>0</v>
      </c>
      <c r="EV244" s="741">
        <f t="shared" si="1907"/>
        <v>0</v>
      </c>
      <c r="EW244" s="740">
        <f t="shared" si="1908"/>
        <v>0</v>
      </c>
      <c r="EX244" s="741">
        <f t="shared" si="1909"/>
        <v>0</v>
      </c>
      <c r="EY244" s="740">
        <f t="shared" si="1973"/>
        <v>0</v>
      </c>
      <c r="EZ244" s="741"/>
      <c r="FA244" s="740">
        <f t="shared" si="1974"/>
        <v>0</v>
      </c>
      <c r="FB244" s="741">
        <f t="shared" si="1910"/>
        <v>0</v>
      </c>
      <c r="FC244" s="740">
        <f t="shared" si="1975"/>
        <v>0</v>
      </c>
      <c r="FD244" s="741">
        <f t="shared" si="1911"/>
        <v>0</v>
      </c>
      <c r="FE244" s="740">
        <f t="shared" si="1976"/>
        <v>0</v>
      </c>
      <c r="FF244" s="741">
        <f t="shared" si="1912"/>
        <v>0</v>
      </c>
      <c r="FG244" s="740">
        <f t="shared" si="1977"/>
        <v>0</v>
      </c>
      <c r="FH244" s="741">
        <f t="shared" si="1913"/>
        <v>0</v>
      </c>
      <c r="FI244" s="740">
        <f t="shared" si="1978"/>
        <v>0</v>
      </c>
      <c r="FJ244" s="741">
        <f t="shared" si="1914"/>
        <v>0</v>
      </c>
      <c r="FK244" s="740">
        <f t="shared" si="1979"/>
        <v>0</v>
      </c>
      <c r="FL244" s="741">
        <f t="shared" si="1915"/>
        <v>0</v>
      </c>
      <c r="FM244" s="740">
        <f t="shared" si="1980"/>
        <v>0</v>
      </c>
      <c r="FN244" s="741">
        <f t="shared" si="1916"/>
        <v>0</v>
      </c>
      <c r="FO244" s="743">
        <f t="shared" si="1917"/>
        <v>0</v>
      </c>
      <c r="FP244" s="744">
        <f t="shared" si="1918"/>
        <v>0</v>
      </c>
      <c r="FQ244" s="745">
        <v>12</v>
      </c>
      <c r="FR244" s="746">
        <f t="shared" si="1919"/>
        <v>0</v>
      </c>
      <c r="FS244" s="747"/>
      <c r="FT244" s="782">
        <f t="shared" si="1995"/>
        <v>0</v>
      </c>
      <c r="FU244" s="746">
        <f t="shared" si="1920"/>
        <v>0</v>
      </c>
      <c r="FV244" s="746">
        <f t="shared" si="1921"/>
        <v>0</v>
      </c>
      <c r="FW244" s="746">
        <f t="shared" si="1922"/>
        <v>0</v>
      </c>
      <c r="FY244" s="1044"/>
      <c r="FZ244" s="755" t="s">
        <v>526</v>
      </c>
      <c r="GA244" s="737">
        <f t="shared" si="1923"/>
        <v>4</v>
      </c>
      <c r="GB244" s="737">
        <f t="shared" si="1924"/>
        <v>4588</v>
      </c>
      <c r="GC244" s="738">
        <f t="shared" si="1925"/>
        <v>4658</v>
      </c>
      <c r="GD244" s="743">
        <f t="shared" si="1926"/>
        <v>18632</v>
      </c>
      <c r="GE244" s="743"/>
      <c r="GF244" s="737">
        <f t="shared" si="1927"/>
        <v>0</v>
      </c>
      <c r="GG244" s="743"/>
      <c r="GH244" s="737">
        <f t="shared" si="1928"/>
        <v>0</v>
      </c>
      <c r="GI244" s="743"/>
      <c r="GJ244" s="737">
        <f t="shared" si="1929"/>
        <v>0</v>
      </c>
      <c r="GK244" s="743"/>
      <c r="GL244" s="737">
        <f t="shared" si="1930"/>
        <v>0</v>
      </c>
      <c r="GM244" s="743"/>
      <c r="GN244" s="737">
        <f t="shared" si="1931"/>
        <v>0</v>
      </c>
      <c r="GO244" s="743"/>
      <c r="GP244" s="737">
        <f t="shared" si="1932"/>
        <v>0</v>
      </c>
      <c r="GQ244" s="743"/>
      <c r="GR244" s="737">
        <f t="shared" si="1933"/>
        <v>0</v>
      </c>
      <c r="GS244" s="743"/>
      <c r="GT244" s="737">
        <f t="shared" si="1934"/>
        <v>0</v>
      </c>
      <c r="GU244" s="743"/>
      <c r="GV244" s="737">
        <f t="shared" si="1935"/>
        <v>0</v>
      </c>
      <c r="GW244" s="743"/>
      <c r="GX244" s="737">
        <f t="shared" si="1936"/>
        <v>0</v>
      </c>
      <c r="GY244" s="743">
        <f t="shared" si="1936"/>
        <v>46336</v>
      </c>
      <c r="GZ244" s="744">
        <f t="shared" si="1937"/>
        <v>64968</v>
      </c>
      <c r="HA244" s="745">
        <v>12</v>
      </c>
      <c r="HB244" s="746">
        <f t="shared" si="1938"/>
        <v>779616</v>
      </c>
      <c r="HC244" s="737">
        <f t="shared" si="1939"/>
        <v>0</v>
      </c>
      <c r="HD244" s="737">
        <f t="shared" si="1939"/>
        <v>66267.360000000001</v>
      </c>
      <c r="HE244" s="746">
        <f t="shared" si="1940"/>
        <v>845883.36</v>
      </c>
      <c r="HF244" s="746">
        <f t="shared" si="1941"/>
        <v>255456.77</v>
      </c>
      <c r="HG244" s="746">
        <f t="shared" si="1942"/>
        <v>1101340.1299999999</v>
      </c>
    </row>
    <row r="245" spans="1:225" x14ac:dyDescent="0.25">
      <c r="A245" s="1044"/>
      <c r="B245" s="755" t="s">
        <v>527</v>
      </c>
      <c r="C245" s="737">
        <f t="shared" si="1812"/>
        <v>0</v>
      </c>
      <c r="D245" s="737">
        <f t="shared" si="1813"/>
        <v>4588</v>
      </c>
      <c r="E245" s="738">
        <f t="shared" si="1814"/>
        <v>4658</v>
      </c>
      <c r="F245" s="817">
        <f t="shared" si="1815"/>
        <v>0</v>
      </c>
      <c r="G245" s="740">
        <f t="shared" si="1948"/>
        <v>0</v>
      </c>
      <c r="H245" s="741">
        <f t="shared" si="1816"/>
        <v>0</v>
      </c>
      <c r="I245" s="740">
        <f t="shared" si="1948"/>
        <v>0</v>
      </c>
      <c r="J245" s="741">
        <f t="shared" si="1817"/>
        <v>0</v>
      </c>
      <c r="K245" s="740">
        <f t="shared" si="1818"/>
        <v>0</v>
      </c>
      <c r="L245" s="741"/>
      <c r="M245" s="740">
        <f t="shared" si="1819"/>
        <v>0</v>
      </c>
      <c r="N245" s="741">
        <f t="shared" si="1820"/>
        <v>0</v>
      </c>
      <c r="O245" s="740">
        <f t="shared" si="1821"/>
        <v>0</v>
      </c>
      <c r="P245" s="741">
        <f t="shared" si="1822"/>
        <v>0</v>
      </c>
      <c r="Q245" s="740">
        <f t="shared" si="1823"/>
        <v>0</v>
      </c>
      <c r="R245" s="741">
        <f t="shared" si="1824"/>
        <v>0</v>
      </c>
      <c r="S245" s="740">
        <f t="shared" si="1825"/>
        <v>0</v>
      </c>
      <c r="T245" s="741">
        <f t="shared" si="1826"/>
        <v>0</v>
      </c>
      <c r="U245" s="740">
        <f t="shared" si="1827"/>
        <v>0</v>
      </c>
      <c r="V245" s="741">
        <f t="shared" si="1828"/>
        <v>0</v>
      </c>
      <c r="W245" s="740">
        <f t="shared" si="1829"/>
        <v>0</v>
      </c>
      <c r="X245" s="741">
        <f t="shared" si="1830"/>
        <v>0</v>
      </c>
      <c r="Y245" s="740">
        <f t="shared" si="1831"/>
        <v>0</v>
      </c>
      <c r="Z245" s="741">
        <f t="shared" si="1832"/>
        <v>0</v>
      </c>
      <c r="AA245" s="743">
        <f t="shared" si="1833"/>
        <v>0</v>
      </c>
      <c r="AB245" s="744">
        <f t="shared" si="1834"/>
        <v>0</v>
      </c>
      <c r="AC245" s="745">
        <v>12</v>
      </c>
      <c r="AD245" s="746">
        <f t="shared" si="1835"/>
        <v>0</v>
      </c>
      <c r="AE245" s="747"/>
      <c r="AF245" s="782">
        <f t="shared" si="1991"/>
        <v>0</v>
      </c>
      <c r="AG245" s="746">
        <f t="shared" si="1836"/>
        <v>0</v>
      </c>
      <c r="AH245" s="746">
        <f t="shared" si="1837"/>
        <v>0</v>
      </c>
      <c r="AI245" s="746">
        <f t="shared" si="1838"/>
        <v>0</v>
      </c>
      <c r="AK245" s="1044"/>
      <c r="AL245" s="755" t="s">
        <v>527</v>
      </c>
      <c r="AM245" s="737">
        <f t="shared" si="1839"/>
        <v>1</v>
      </c>
      <c r="AN245" s="737">
        <f t="shared" si="1840"/>
        <v>4588</v>
      </c>
      <c r="AO245" s="738">
        <f t="shared" si="1841"/>
        <v>4658</v>
      </c>
      <c r="AP245" s="817">
        <f t="shared" si="1842"/>
        <v>4658</v>
      </c>
      <c r="AQ245" s="740">
        <f t="shared" si="1843"/>
        <v>0</v>
      </c>
      <c r="AR245" s="741">
        <f t="shared" si="1844"/>
        <v>0</v>
      </c>
      <c r="AS245" s="740">
        <f t="shared" si="1845"/>
        <v>0</v>
      </c>
      <c r="AT245" s="741">
        <f t="shared" si="1846"/>
        <v>0</v>
      </c>
      <c r="AU245" s="740">
        <f t="shared" si="1949"/>
        <v>0</v>
      </c>
      <c r="AV245" s="741"/>
      <c r="AW245" s="740">
        <f t="shared" si="1950"/>
        <v>0</v>
      </c>
      <c r="AX245" s="741">
        <f t="shared" si="1847"/>
        <v>0</v>
      </c>
      <c r="AY245" s="740">
        <f t="shared" si="1951"/>
        <v>0</v>
      </c>
      <c r="AZ245" s="741">
        <f t="shared" si="1848"/>
        <v>0</v>
      </c>
      <c r="BA245" s="740">
        <f t="shared" si="1952"/>
        <v>0</v>
      </c>
      <c r="BB245" s="741">
        <f t="shared" si="1849"/>
        <v>0</v>
      </c>
      <c r="BC245" s="740">
        <f t="shared" si="1953"/>
        <v>0</v>
      </c>
      <c r="BD245" s="741">
        <f t="shared" si="1850"/>
        <v>0</v>
      </c>
      <c r="BE245" s="740">
        <f t="shared" si="1954"/>
        <v>0</v>
      </c>
      <c r="BF245" s="741">
        <f t="shared" si="1851"/>
        <v>0</v>
      </c>
      <c r="BG245" s="740">
        <f t="shared" si="1955"/>
        <v>0</v>
      </c>
      <c r="BH245" s="741">
        <f t="shared" si="1852"/>
        <v>0</v>
      </c>
      <c r="BI245" s="740">
        <f t="shared" si="1956"/>
        <v>0</v>
      </c>
      <c r="BJ245" s="741">
        <f t="shared" si="1853"/>
        <v>0</v>
      </c>
      <c r="BK245" s="743">
        <f t="shared" si="1854"/>
        <v>11584</v>
      </c>
      <c r="BL245" s="744">
        <f t="shared" si="1855"/>
        <v>16242</v>
      </c>
      <c r="BM245" s="745">
        <v>12</v>
      </c>
      <c r="BN245" s="746">
        <f t="shared" si="1856"/>
        <v>194904</v>
      </c>
      <c r="BO245" s="747"/>
      <c r="BP245" s="782">
        <f t="shared" si="1992"/>
        <v>16566.84</v>
      </c>
      <c r="BQ245" s="746">
        <f t="shared" si="1857"/>
        <v>211470.84</v>
      </c>
      <c r="BR245" s="746">
        <f t="shared" si="1858"/>
        <v>63864.19</v>
      </c>
      <c r="BS245" s="746">
        <f t="shared" si="1859"/>
        <v>275335.03000000003</v>
      </c>
      <c r="BU245" s="1044"/>
      <c r="BV245" s="755" t="s">
        <v>527</v>
      </c>
      <c r="BW245" s="737">
        <f t="shared" si="1860"/>
        <v>0</v>
      </c>
      <c r="BX245" s="737">
        <f t="shared" si="1861"/>
        <v>4588</v>
      </c>
      <c r="BY245" s="738">
        <f t="shared" si="1862"/>
        <v>4658</v>
      </c>
      <c r="BZ245" s="817">
        <f t="shared" si="1863"/>
        <v>0</v>
      </c>
      <c r="CA245" s="740">
        <f t="shared" si="1864"/>
        <v>0</v>
      </c>
      <c r="CB245" s="741">
        <f t="shared" si="1865"/>
        <v>0</v>
      </c>
      <c r="CC245" s="740">
        <f t="shared" si="1866"/>
        <v>0</v>
      </c>
      <c r="CD245" s="741">
        <f t="shared" si="1867"/>
        <v>0</v>
      </c>
      <c r="CE245" s="740">
        <f t="shared" si="1957"/>
        <v>0</v>
      </c>
      <c r="CF245" s="741"/>
      <c r="CG245" s="740">
        <f t="shared" si="1958"/>
        <v>0</v>
      </c>
      <c r="CH245" s="741">
        <f t="shared" si="1868"/>
        <v>0</v>
      </c>
      <c r="CI245" s="740">
        <f t="shared" si="1959"/>
        <v>0</v>
      </c>
      <c r="CJ245" s="741">
        <f t="shared" si="1869"/>
        <v>0</v>
      </c>
      <c r="CK245" s="740">
        <f t="shared" si="1960"/>
        <v>0</v>
      </c>
      <c r="CL245" s="741">
        <f t="shared" si="1870"/>
        <v>0</v>
      </c>
      <c r="CM245" s="740">
        <f t="shared" si="1961"/>
        <v>0</v>
      </c>
      <c r="CN245" s="741">
        <f t="shared" si="1871"/>
        <v>0</v>
      </c>
      <c r="CO245" s="740">
        <f t="shared" si="1962"/>
        <v>0</v>
      </c>
      <c r="CP245" s="741">
        <f t="shared" si="1872"/>
        <v>0</v>
      </c>
      <c r="CQ245" s="740">
        <f t="shared" si="1963"/>
        <v>0</v>
      </c>
      <c r="CR245" s="741">
        <f t="shared" si="1873"/>
        <v>0</v>
      </c>
      <c r="CS245" s="740">
        <f t="shared" si="1964"/>
        <v>0</v>
      </c>
      <c r="CT245" s="741">
        <f t="shared" si="1874"/>
        <v>0</v>
      </c>
      <c r="CU245" s="743">
        <f t="shared" si="1875"/>
        <v>0</v>
      </c>
      <c r="CV245" s="744">
        <f t="shared" si="1876"/>
        <v>0</v>
      </c>
      <c r="CW245" s="745">
        <v>12</v>
      </c>
      <c r="CX245" s="746">
        <f t="shared" si="1877"/>
        <v>0</v>
      </c>
      <c r="CY245" s="747"/>
      <c r="CZ245" s="782">
        <f t="shared" si="1993"/>
        <v>0</v>
      </c>
      <c r="DA245" s="746">
        <f t="shared" si="1878"/>
        <v>0</v>
      </c>
      <c r="DB245" s="746">
        <f t="shared" si="1879"/>
        <v>0</v>
      </c>
      <c r="DC245" s="746">
        <f t="shared" si="1880"/>
        <v>0</v>
      </c>
      <c r="DD245" s="750"/>
      <c r="DE245" s="1044"/>
      <c r="DF245" s="755" t="s">
        <v>527</v>
      </c>
      <c r="DG245" s="737">
        <f t="shared" si="1881"/>
        <v>0</v>
      </c>
      <c r="DH245" s="737">
        <f t="shared" si="1882"/>
        <v>4588</v>
      </c>
      <c r="DI245" s="738">
        <f t="shared" si="1883"/>
        <v>4658</v>
      </c>
      <c r="DJ245" s="817">
        <f t="shared" si="1884"/>
        <v>0</v>
      </c>
      <c r="DK245" s="740">
        <f t="shared" si="1885"/>
        <v>0</v>
      </c>
      <c r="DL245" s="741">
        <f t="shared" si="1886"/>
        <v>0</v>
      </c>
      <c r="DM245" s="740">
        <f t="shared" si="1887"/>
        <v>0</v>
      </c>
      <c r="DN245" s="741">
        <f t="shared" si="1888"/>
        <v>0</v>
      </c>
      <c r="DO245" s="740">
        <f t="shared" si="1965"/>
        <v>0</v>
      </c>
      <c r="DP245" s="741"/>
      <c r="DQ245" s="740">
        <f t="shared" si="1966"/>
        <v>0</v>
      </c>
      <c r="DR245" s="741">
        <f t="shared" si="1889"/>
        <v>0</v>
      </c>
      <c r="DS245" s="740">
        <f t="shared" si="1967"/>
        <v>0</v>
      </c>
      <c r="DT245" s="741">
        <f t="shared" si="1890"/>
        <v>0</v>
      </c>
      <c r="DU245" s="740">
        <f t="shared" si="1968"/>
        <v>0</v>
      </c>
      <c r="DV245" s="741">
        <f t="shared" si="1891"/>
        <v>0</v>
      </c>
      <c r="DW245" s="740">
        <f t="shared" si="1969"/>
        <v>0</v>
      </c>
      <c r="DX245" s="741">
        <f t="shared" si="1892"/>
        <v>0</v>
      </c>
      <c r="DY245" s="740">
        <f t="shared" si="1970"/>
        <v>0</v>
      </c>
      <c r="DZ245" s="741">
        <f t="shared" si="1893"/>
        <v>0</v>
      </c>
      <c r="EA245" s="740">
        <f t="shared" si="1971"/>
        <v>0</v>
      </c>
      <c r="EB245" s="741">
        <f t="shared" si="1894"/>
        <v>0</v>
      </c>
      <c r="EC245" s="740">
        <f t="shared" si="1972"/>
        <v>0</v>
      </c>
      <c r="ED245" s="741">
        <f t="shared" si="1895"/>
        <v>0</v>
      </c>
      <c r="EE245" s="743">
        <f t="shared" si="1896"/>
        <v>0</v>
      </c>
      <c r="EF245" s="744">
        <f t="shared" si="1897"/>
        <v>0</v>
      </c>
      <c r="EG245" s="745">
        <v>12</v>
      </c>
      <c r="EH245" s="746">
        <f t="shared" si="1898"/>
        <v>0</v>
      </c>
      <c r="EI245" s="747"/>
      <c r="EJ245" s="782">
        <f t="shared" si="1994"/>
        <v>0</v>
      </c>
      <c r="EK245" s="746">
        <f t="shared" si="1899"/>
        <v>0</v>
      </c>
      <c r="EL245" s="746">
        <f t="shared" si="1900"/>
        <v>0</v>
      </c>
      <c r="EM245" s="746">
        <f t="shared" si="1901"/>
        <v>0</v>
      </c>
      <c r="EO245" s="1044"/>
      <c r="EP245" s="755" t="s">
        <v>527</v>
      </c>
      <c r="EQ245" s="737">
        <f t="shared" si="1902"/>
        <v>0</v>
      </c>
      <c r="ER245" s="737">
        <f t="shared" si="1903"/>
        <v>4588</v>
      </c>
      <c r="ES245" s="738">
        <f t="shared" si="1904"/>
        <v>4658</v>
      </c>
      <c r="ET245" s="817">
        <f t="shared" si="1905"/>
        <v>0</v>
      </c>
      <c r="EU245" s="740">
        <f t="shared" si="1906"/>
        <v>0</v>
      </c>
      <c r="EV245" s="741">
        <f t="shared" si="1907"/>
        <v>0</v>
      </c>
      <c r="EW245" s="740">
        <f t="shared" si="1908"/>
        <v>0</v>
      </c>
      <c r="EX245" s="741">
        <f t="shared" si="1909"/>
        <v>0</v>
      </c>
      <c r="EY245" s="740">
        <f t="shared" si="1973"/>
        <v>0</v>
      </c>
      <c r="EZ245" s="741"/>
      <c r="FA245" s="740">
        <f t="shared" si="1974"/>
        <v>0</v>
      </c>
      <c r="FB245" s="741">
        <f t="shared" si="1910"/>
        <v>0</v>
      </c>
      <c r="FC245" s="740">
        <f t="shared" si="1975"/>
        <v>0</v>
      </c>
      <c r="FD245" s="741">
        <f t="shared" si="1911"/>
        <v>0</v>
      </c>
      <c r="FE245" s="740">
        <f t="shared" si="1976"/>
        <v>0</v>
      </c>
      <c r="FF245" s="741">
        <f t="shared" si="1912"/>
        <v>0</v>
      </c>
      <c r="FG245" s="740">
        <f t="shared" si="1977"/>
        <v>0</v>
      </c>
      <c r="FH245" s="741">
        <f t="shared" si="1913"/>
        <v>0</v>
      </c>
      <c r="FI245" s="740">
        <f t="shared" si="1978"/>
        <v>0</v>
      </c>
      <c r="FJ245" s="741">
        <f t="shared" si="1914"/>
        <v>0</v>
      </c>
      <c r="FK245" s="740">
        <f t="shared" si="1979"/>
        <v>0</v>
      </c>
      <c r="FL245" s="741">
        <f t="shared" si="1915"/>
        <v>0</v>
      </c>
      <c r="FM245" s="740">
        <f t="shared" si="1980"/>
        <v>0</v>
      </c>
      <c r="FN245" s="741">
        <f t="shared" si="1916"/>
        <v>0</v>
      </c>
      <c r="FO245" s="743">
        <f t="shared" si="1917"/>
        <v>0</v>
      </c>
      <c r="FP245" s="744">
        <f t="shared" si="1918"/>
        <v>0</v>
      </c>
      <c r="FQ245" s="745">
        <v>12</v>
      </c>
      <c r="FR245" s="746">
        <f t="shared" si="1919"/>
        <v>0</v>
      </c>
      <c r="FS245" s="747"/>
      <c r="FT245" s="782">
        <f t="shared" si="1995"/>
        <v>0</v>
      </c>
      <c r="FU245" s="746">
        <f t="shared" si="1920"/>
        <v>0</v>
      </c>
      <c r="FV245" s="746">
        <f t="shared" si="1921"/>
        <v>0</v>
      </c>
      <c r="FW245" s="746">
        <f t="shared" si="1922"/>
        <v>0</v>
      </c>
      <c r="FY245" s="1044"/>
      <c r="FZ245" s="755" t="s">
        <v>527</v>
      </c>
      <c r="GA245" s="737">
        <f t="shared" si="1923"/>
        <v>1</v>
      </c>
      <c r="GB245" s="737">
        <f t="shared" si="1924"/>
        <v>4588</v>
      </c>
      <c r="GC245" s="738">
        <f t="shared" si="1925"/>
        <v>4658</v>
      </c>
      <c r="GD245" s="743">
        <f t="shared" si="1926"/>
        <v>4658</v>
      </c>
      <c r="GE245" s="743"/>
      <c r="GF245" s="737">
        <f t="shared" si="1927"/>
        <v>0</v>
      </c>
      <c r="GG245" s="743"/>
      <c r="GH245" s="737">
        <f t="shared" si="1928"/>
        <v>0</v>
      </c>
      <c r="GI245" s="743"/>
      <c r="GJ245" s="737">
        <f t="shared" si="1929"/>
        <v>0</v>
      </c>
      <c r="GK245" s="743"/>
      <c r="GL245" s="737">
        <f t="shared" si="1930"/>
        <v>0</v>
      </c>
      <c r="GM245" s="743"/>
      <c r="GN245" s="737">
        <f t="shared" si="1931"/>
        <v>0</v>
      </c>
      <c r="GO245" s="743"/>
      <c r="GP245" s="737">
        <f t="shared" si="1932"/>
        <v>0</v>
      </c>
      <c r="GQ245" s="743"/>
      <c r="GR245" s="737">
        <f t="shared" si="1933"/>
        <v>0</v>
      </c>
      <c r="GS245" s="743"/>
      <c r="GT245" s="737">
        <f t="shared" si="1934"/>
        <v>0</v>
      </c>
      <c r="GU245" s="743"/>
      <c r="GV245" s="737">
        <f t="shared" si="1935"/>
        <v>0</v>
      </c>
      <c r="GW245" s="743"/>
      <c r="GX245" s="737">
        <f t="shared" si="1936"/>
        <v>0</v>
      </c>
      <c r="GY245" s="743">
        <f t="shared" si="1936"/>
        <v>11584</v>
      </c>
      <c r="GZ245" s="744">
        <f t="shared" si="1937"/>
        <v>16242</v>
      </c>
      <c r="HA245" s="745">
        <v>12</v>
      </c>
      <c r="HB245" s="746">
        <f t="shared" si="1938"/>
        <v>194904</v>
      </c>
      <c r="HC245" s="737">
        <f t="shared" si="1939"/>
        <v>0</v>
      </c>
      <c r="HD245" s="737">
        <f t="shared" si="1939"/>
        <v>16566.84</v>
      </c>
      <c r="HE245" s="746">
        <f t="shared" si="1940"/>
        <v>211470.84</v>
      </c>
      <c r="HF245" s="746">
        <f t="shared" si="1941"/>
        <v>63864.19</v>
      </c>
      <c r="HG245" s="746">
        <f t="shared" si="1942"/>
        <v>275335.03000000003</v>
      </c>
    </row>
    <row r="246" spans="1:225" x14ac:dyDescent="0.25">
      <c r="A246" s="1044"/>
      <c r="B246" s="735" t="s">
        <v>419</v>
      </c>
      <c r="C246" s="737">
        <f t="shared" si="1812"/>
        <v>0</v>
      </c>
      <c r="D246" s="737">
        <f t="shared" si="1813"/>
        <v>4588</v>
      </c>
      <c r="E246" s="738">
        <f t="shared" si="1814"/>
        <v>4658</v>
      </c>
      <c r="F246" s="817">
        <f t="shared" si="1815"/>
        <v>0</v>
      </c>
      <c r="G246" s="740">
        <f t="shared" si="1948"/>
        <v>0</v>
      </c>
      <c r="H246" s="741">
        <f t="shared" si="1816"/>
        <v>0</v>
      </c>
      <c r="I246" s="740">
        <f t="shared" si="1948"/>
        <v>0</v>
      </c>
      <c r="J246" s="741">
        <f t="shared" si="1817"/>
        <v>0</v>
      </c>
      <c r="K246" s="740">
        <f t="shared" si="1818"/>
        <v>0</v>
      </c>
      <c r="L246" s="741"/>
      <c r="M246" s="740">
        <f t="shared" si="1819"/>
        <v>0</v>
      </c>
      <c r="N246" s="741">
        <f t="shared" si="1820"/>
        <v>0</v>
      </c>
      <c r="O246" s="740">
        <f t="shared" si="1821"/>
        <v>0</v>
      </c>
      <c r="P246" s="741">
        <f t="shared" si="1822"/>
        <v>0</v>
      </c>
      <c r="Q246" s="740">
        <f t="shared" si="1823"/>
        <v>0</v>
      </c>
      <c r="R246" s="741">
        <f t="shared" si="1824"/>
        <v>0</v>
      </c>
      <c r="S246" s="740">
        <f t="shared" si="1825"/>
        <v>0</v>
      </c>
      <c r="T246" s="741">
        <f t="shared" si="1826"/>
        <v>0</v>
      </c>
      <c r="U246" s="740">
        <f t="shared" si="1827"/>
        <v>0</v>
      </c>
      <c r="V246" s="741">
        <f t="shared" si="1828"/>
        <v>0</v>
      </c>
      <c r="W246" s="740">
        <f t="shared" si="1829"/>
        <v>0</v>
      </c>
      <c r="X246" s="741">
        <f t="shared" si="1830"/>
        <v>0</v>
      </c>
      <c r="Y246" s="740">
        <f t="shared" si="1831"/>
        <v>0</v>
      </c>
      <c r="Z246" s="741">
        <f t="shared" si="1832"/>
        <v>0</v>
      </c>
      <c r="AA246" s="743">
        <f t="shared" si="1833"/>
        <v>0</v>
      </c>
      <c r="AB246" s="744">
        <f t="shared" si="1834"/>
        <v>0</v>
      </c>
      <c r="AC246" s="745">
        <v>12</v>
      </c>
      <c r="AD246" s="746">
        <f t="shared" si="1835"/>
        <v>0</v>
      </c>
      <c r="AE246" s="747"/>
      <c r="AF246" s="741"/>
      <c r="AG246" s="746">
        <f t="shared" si="1836"/>
        <v>0</v>
      </c>
      <c r="AH246" s="746">
        <f t="shared" si="1837"/>
        <v>0</v>
      </c>
      <c r="AI246" s="746">
        <f t="shared" si="1838"/>
        <v>0</v>
      </c>
      <c r="AK246" s="1044"/>
      <c r="AL246" s="735" t="s">
        <v>419</v>
      </c>
      <c r="AM246" s="737">
        <f t="shared" si="1839"/>
        <v>0</v>
      </c>
      <c r="AN246" s="737">
        <f t="shared" si="1840"/>
        <v>4588</v>
      </c>
      <c r="AO246" s="738">
        <f t="shared" si="1841"/>
        <v>4658</v>
      </c>
      <c r="AP246" s="817">
        <f t="shared" si="1842"/>
        <v>0</v>
      </c>
      <c r="AQ246" s="740">
        <f t="shared" si="1843"/>
        <v>0</v>
      </c>
      <c r="AR246" s="741">
        <f t="shared" si="1844"/>
        <v>0</v>
      </c>
      <c r="AS246" s="740">
        <f t="shared" si="1845"/>
        <v>0</v>
      </c>
      <c r="AT246" s="741">
        <f t="shared" si="1846"/>
        <v>0</v>
      </c>
      <c r="AU246" s="740">
        <f t="shared" si="1949"/>
        <v>0</v>
      </c>
      <c r="AV246" s="741"/>
      <c r="AW246" s="740">
        <f t="shared" si="1950"/>
        <v>0</v>
      </c>
      <c r="AX246" s="741">
        <f t="shared" si="1847"/>
        <v>0</v>
      </c>
      <c r="AY246" s="740">
        <f t="shared" si="1951"/>
        <v>0</v>
      </c>
      <c r="AZ246" s="741">
        <f t="shared" si="1848"/>
        <v>0</v>
      </c>
      <c r="BA246" s="740">
        <f t="shared" si="1952"/>
        <v>0</v>
      </c>
      <c r="BB246" s="741">
        <f t="shared" si="1849"/>
        <v>0</v>
      </c>
      <c r="BC246" s="740">
        <f t="shared" si="1953"/>
        <v>0</v>
      </c>
      <c r="BD246" s="741">
        <f t="shared" si="1850"/>
        <v>0</v>
      </c>
      <c r="BE246" s="740">
        <f t="shared" si="1954"/>
        <v>0</v>
      </c>
      <c r="BF246" s="741">
        <f t="shared" si="1851"/>
        <v>0</v>
      </c>
      <c r="BG246" s="740">
        <f t="shared" si="1955"/>
        <v>0</v>
      </c>
      <c r="BH246" s="741">
        <f t="shared" si="1852"/>
        <v>0</v>
      </c>
      <c r="BI246" s="740">
        <f t="shared" si="1956"/>
        <v>0</v>
      </c>
      <c r="BJ246" s="741">
        <f t="shared" si="1853"/>
        <v>0</v>
      </c>
      <c r="BK246" s="743">
        <f t="shared" si="1854"/>
        <v>0</v>
      </c>
      <c r="BL246" s="744">
        <f t="shared" si="1855"/>
        <v>0</v>
      </c>
      <c r="BM246" s="745">
        <v>12</v>
      </c>
      <c r="BN246" s="746">
        <f t="shared" si="1856"/>
        <v>0</v>
      </c>
      <c r="BO246" s="747"/>
      <c r="BP246" s="741"/>
      <c r="BQ246" s="746">
        <f t="shared" si="1857"/>
        <v>0</v>
      </c>
      <c r="BR246" s="746">
        <f t="shared" si="1858"/>
        <v>0</v>
      </c>
      <c r="BS246" s="746">
        <f t="shared" si="1859"/>
        <v>0</v>
      </c>
      <c r="BU246" s="1044"/>
      <c r="BV246" s="735" t="s">
        <v>419</v>
      </c>
      <c r="BW246" s="737">
        <f t="shared" si="1860"/>
        <v>1</v>
      </c>
      <c r="BX246" s="737">
        <f t="shared" si="1861"/>
        <v>4588</v>
      </c>
      <c r="BY246" s="738">
        <f t="shared" si="1862"/>
        <v>4658</v>
      </c>
      <c r="BZ246" s="817">
        <f t="shared" si="1863"/>
        <v>4658</v>
      </c>
      <c r="CA246" s="740">
        <f t="shared" si="1864"/>
        <v>0</v>
      </c>
      <c r="CB246" s="741">
        <f t="shared" si="1865"/>
        <v>0</v>
      </c>
      <c r="CC246" s="740">
        <f t="shared" si="1866"/>
        <v>0</v>
      </c>
      <c r="CD246" s="741">
        <f t="shared" si="1867"/>
        <v>0</v>
      </c>
      <c r="CE246" s="740">
        <f t="shared" si="1957"/>
        <v>0</v>
      </c>
      <c r="CF246" s="741"/>
      <c r="CG246" s="740">
        <f t="shared" si="1958"/>
        <v>0</v>
      </c>
      <c r="CH246" s="741">
        <f t="shared" si="1868"/>
        <v>0</v>
      </c>
      <c r="CI246" s="740">
        <f t="shared" si="1959"/>
        <v>0</v>
      </c>
      <c r="CJ246" s="741">
        <f t="shared" si="1869"/>
        <v>0</v>
      </c>
      <c r="CK246" s="740">
        <f t="shared" si="1960"/>
        <v>0</v>
      </c>
      <c r="CL246" s="741">
        <f t="shared" si="1870"/>
        <v>0</v>
      </c>
      <c r="CM246" s="740">
        <f t="shared" si="1961"/>
        <v>0</v>
      </c>
      <c r="CN246" s="741">
        <f t="shared" si="1871"/>
        <v>0</v>
      </c>
      <c r="CO246" s="740">
        <f t="shared" si="1962"/>
        <v>0</v>
      </c>
      <c r="CP246" s="741">
        <f t="shared" si="1872"/>
        <v>0</v>
      </c>
      <c r="CQ246" s="740">
        <f t="shared" si="1963"/>
        <v>0</v>
      </c>
      <c r="CR246" s="741">
        <f t="shared" si="1873"/>
        <v>0</v>
      </c>
      <c r="CS246" s="740">
        <f t="shared" si="1964"/>
        <v>0</v>
      </c>
      <c r="CT246" s="741">
        <f t="shared" si="1874"/>
        <v>0</v>
      </c>
      <c r="CU246" s="743">
        <f t="shared" si="1875"/>
        <v>11584</v>
      </c>
      <c r="CV246" s="744">
        <f t="shared" si="1876"/>
        <v>16242</v>
      </c>
      <c r="CW246" s="745">
        <v>12</v>
      </c>
      <c r="CX246" s="746">
        <f t="shared" si="1877"/>
        <v>194904</v>
      </c>
      <c r="CY246" s="747"/>
      <c r="CZ246" s="741"/>
      <c r="DA246" s="746">
        <f t="shared" si="1878"/>
        <v>194904</v>
      </c>
      <c r="DB246" s="746">
        <f t="shared" si="1879"/>
        <v>58861.01</v>
      </c>
      <c r="DC246" s="746">
        <f t="shared" si="1880"/>
        <v>253765.01</v>
      </c>
      <c r="DD246" s="750"/>
      <c r="DE246" s="1044"/>
      <c r="DF246" s="735" t="s">
        <v>419</v>
      </c>
      <c r="DG246" s="737">
        <f t="shared" si="1881"/>
        <v>0</v>
      </c>
      <c r="DH246" s="737">
        <f t="shared" si="1882"/>
        <v>4588</v>
      </c>
      <c r="DI246" s="738">
        <f t="shared" si="1883"/>
        <v>4658</v>
      </c>
      <c r="DJ246" s="817">
        <f t="shared" si="1884"/>
        <v>0</v>
      </c>
      <c r="DK246" s="740">
        <f t="shared" si="1885"/>
        <v>0</v>
      </c>
      <c r="DL246" s="741">
        <f t="shared" si="1886"/>
        <v>0</v>
      </c>
      <c r="DM246" s="740">
        <f t="shared" si="1887"/>
        <v>0</v>
      </c>
      <c r="DN246" s="741">
        <f t="shared" si="1888"/>
        <v>0</v>
      </c>
      <c r="DO246" s="740">
        <f t="shared" si="1965"/>
        <v>0</v>
      </c>
      <c r="DP246" s="741"/>
      <c r="DQ246" s="740">
        <f t="shared" si="1966"/>
        <v>0</v>
      </c>
      <c r="DR246" s="741">
        <f t="shared" si="1889"/>
        <v>0</v>
      </c>
      <c r="DS246" s="740">
        <f t="shared" si="1967"/>
        <v>0</v>
      </c>
      <c r="DT246" s="741">
        <f t="shared" si="1890"/>
        <v>0</v>
      </c>
      <c r="DU246" s="740">
        <f t="shared" si="1968"/>
        <v>0</v>
      </c>
      <c r="DV246" s="741">
        <f t="shared" si="1891"/>
        <v>0</v>
      </c>
      <c r="DW246" s="740">
        <f t="shared" si="1969"/>
        <v>0</v>
      </c>
      <c r="DX246" s="741">
        <f t="shared" si="1892"/>
        <v>0</v>
      </c>
      <c r="DY246" s="740">
        <f t="shared" si="1970"/>
        <v>0</v>
      </c>
      <c r="DZ246" s="741">
        <f t="shared" si="1893"/>
        <v>0</v>
      </c>
      <c r="EA246" s="740">
        <f t="shared" si="1971"/>
        <v>0</v>
      </c>
      <c r="EB246" s="741">
        <f t="shared" si="1894"/>
        <v>0</v>
      </c>
      <c r="EC246" s="740">
        <f t="shared" si="1972"/>
        <v>0</v>
      </c>
      <c r="ED246" s="741">
        <f t="shared" si="1895"/>
        <v>0</v>
      </c>
      <c r="EE246" s="743">
        <f t="shared" si="1896"/>
        <v>0</v>
      </c>
      <c r="EF246" s="744">
        <f t="shared" si="1897"/>
        <v>0</v>
      </c>
      <c r="EG246" s="745">
        <v>12</v>
      </c>
      <c r="EH246" s="746">
        <f t="shared" si="1898"/>
        <v>0</v>
      </c>
      <c r="EI246" s="747"/>
      <c r="EJ246" s="741"/>
      <c r="EK246" s="746">
        <f t="shared" si="1899"/>
        <v>0</v>
      </c>
      <c r="EL246" s="746">
        <f t="shared" si="1900"/>
        <v>0</v>
      </c>
      <c r="EM246" s="746">
        <f t="shared" si="1901"/>
        <v>0</v>
      </c>
      <c r="EO246" s="1044"/>
      <c r="EP246" s="735" t="s">
        <v>419</v>
      </c>
      <c r="EQ246" s="737">
        <f t="shared" si="1902"/>
        <v>0</v>
      </c>
      <c r="ER246" s="737">
        <f t="shared" si="1903"/>
        <v>4588</v>
      </c>
      <c r="ES246" s="738">
        <f t="shared" si="1904"/>
        <v>4658</v>
      </c>
      <c r="ET246" s="817">
        <f t="shared" si="1905"/>
        <v>0</v>
      </c>
      <c r="EU246" s="740">
        <f t="shared" si="1906"/>
        <v>0</v>
      </c>
      <c r="EV246" s="741">
        <f t="shared" si="1907"/>
        <v>0</v>
      </c>
      <c r="EW246" s="740">
        <f t="shared" si="1908"/>
        <v>0</v>
      </c>
      <c r="EX246" s="741">
        <f t="shared" si="1909"/>
        <v>0</v>
      </c>
      <c r="EY246" s="740">
        <f t="shared" si="1973"/>
        <v>0</v>
      </c>
      <c r="EZ246" s="741"/>
      <c r="FA246" s="740">
        <f t="shared" si="1974"/>
        <v>0</v>
      </c>
      <c r="FB246" s="741">
        <f t="shared" si="1910"/>
        <v>0</v>
      </c>
      <c r="FC246" s="740">
        <f t="shared" si="1975"/>
        <v>0</v>
      </c>
      <c r="FD246" s="741">
        <f t="shared" si="1911"/>
        <v>0</v>
      </c>
      <c r="FE246" s="740">
        <f t="shared" si="1976"/>
        <v>0</v>
      </c>
      <c r="FF246" s="741">
        <f t="shared" si="1912"/>
        <v>0</v>
      </c>
      <c r="FG246" s="740">
        <f t="shared" si="1977"/>
        <v>0</v>
      </c>
      <c r="FH246" s="741">
        <f t="shared" si="1913"/>
        <v>0</v>
      </c>
      <c r="FI246" s="740">
        <f t="shared" si="1978"/>
        <v>0</v>
      </c>
      <c r="FJ246" s="741">
        <f t="shared" si="1914"/>
        <v>0</v>
      </c>
      <c r="FK246" s="740">
        <f t="shared" si="1979"/>
        <v>0</v>
      </c>
      <c r="FL246" s="741">
        <f t="shared" si="1915"/>
        <v>0</v>
      </c>
      <c r="FM246" s="740">
        <f t="shared" si="1980"/>
        <v>0</v>
      </c>
      <c r="FN246" s="741">
        <f t="shared" si="1916"/>
        <v>0</v>
      </c>
      <c r="FO246" s="743">
        <f t="shared" si="1917"/>
        <v>0</v>
      </c>
      <c r="FP246" s="744">
        <f t="shared" si="1918"/>
        <v>0</v>
      </c>
      <c r="FQ246" s="745">
        <v>12</v>
      </c>
      <c r="FR246" s="746">
        <f t="shared" si="1919"/>
        <v>0</v>
      </c>
      <c r="FS246" s="747"/>
      <c r="FT246" s="741"/>
      <c r="FU246" s="746">
        <f t="shared" si="1920"/>
        <v>0</v>
      </c>
      <c r="FV246" s="746">
        <f t="shared" si="1921"/>
        <v>0</v>
      </c>
      <c r="FW246" s="746">
        <f t="shared" si="1922"/>
        <v>0</v>
      </c>
      <c r="FY246" s="1044"/>
      <c r="FZ246" s="735" t="s">
        <v>419</v>
      </c>
      <c r="GA246" s="737">
        <f t="shared" si="1923"/>
        <v>1</v>
      </c>
      <c r="GB246" s="737">
        <f t="shared" si="1924"/>
        <v>4588</v>
      </c>
      <c r="GC246" s="738">
        <f t="shared" si="1925"/>
        <v>4658</v>
      </c>
      <c r="GD246" s="743">
        <f t="shared" si="1926"/>
        <v>4658</v>
      </c>
      <c r="GE246" s="743"/>
      <c r="GF246" s="737">
        <f t="shared" si="1927"/>
        <v>0</v>
      </c>
      <c r="GG246" s="743"/>
      <c r="GH246" s="737">
        <f t="shared" si="1928"/>
        <v>0</v>
      </c>
      <c r="GI246" s="743"/>
      <c r="GJ246" s="737">
        <f t="shared" si="1929"/>
        <v>0</v>
      </c>
      <c r="GK246" s="743"/>
      <c r="GL246" s="737">
        <f t="shared" si="1930"/>
        <v>0</v>
      </c>
      <c r="GM246" s="743"/>
      <c r="GN246" s="737">
        <f t="shared" si="1931"/>
        <v>0</v>
      </c>
      <c r="GO246" s="743"/>
      <c r="GP246" s="737">
        <f t="shared" si="1932"/>
        <v>0</v>
      </c>
      <c r="GQ246" s="743"/>
      <c r="GR246" s="737">
        <f t="shared" si="1933"/>
        <v>0</v>
      </c>
      <c r="GS246" s="743"/>
      <c r="GT246" s="737">
        <f t="shared" si="1934"/>
        <v>0</v>
      </c>
      <c r="GU246" s="743"/>
      <c r="GV246" s="737">
        <f t="shared" si="1935"/>
        <v>0</v>
      </c>
      <c r="GW246" s="743"/>
      <c r="GX246" s="737">
        <f t="shared" si="1936"/>
        <v>0</v>
      </c>
      <c r="GY246" s="743">
        <f t="shared" si="1936"/>
        <v>11584</v>
      </c>
      <c r="GZ246" s="744">
        <f t="shared" si="1937"/>
        <v>16242</v>
      </c>
      <c r="HA246" s="745">
        <v>12</v>
      </c>
      <c r="HB246" s="746">
        <f t="shared" si="1938"/>
        <v>194904</v>
      </c>
      <c r="HC246" s="737">
        <f t="shared" si="1939"/>
        <v>0</v>
      </c>
      <c r="HD246" s="737">
        <f t="shared" si="1939"/>
        <v>0</v>
      </c>
      <c r="HE246" s="746">
        <f t="shared" si="1940"/>
        <v>194904</v>
      </c>
      <c r="HF246" s="746">
        <f t="shared" si="1941"/>
        <v>58861.01</v>
      </c>
      <c r="HG246" s="746">
        <f t="shared" si="1942"/>
        <v>253765.01</v>
      </c>
    </row>
    <row r="247" spans="1:225" x14ac:dyDescent="0.25">
      <c r="A247" s="1044"/>
      <c r="B247" s="735" t="s">
        <v>43</v>
      </c>
      <c r="C247" s="737">
        <f t="shared" si="1812"/>
        <v>0</v>
      </c>
      <c r="D247" s="737">
        <f t="shared" si="1813"/>
        <v>6097</v>
      </c>
      <c r="E247" s="738">
        <f t="shared" si="1814"/>
        <v>6190</v>
      </c>
      <c r="F247" s="817">
        <f t="shared" si="1815"/>
        <v>0</v>
      </c>
      <c r="G247" s="740">
        <f t="shared" ref="G247:I249" si="1996">ROUND(G75,1)</f>
        <v>0</v>
      </c>
      <c r="H247" s="741">
        <f t="shared" si="1816"/>
        <v>0</v>
      </c>
      <c r="I247" s="740">
        <f t="shared" si="1996"/>
        <v>0</v>
      </c>
      <c r="J247" s="741">
        <f t="shared" si="1817"/>
        <v>0</v>
      </c>
      <c r="K247" s="740">
        <f t="shared" si="1818"/>
        <v>0</v>
      </c>
      <c r="L247" s="741"/>
      <c r="M247" s="740">
        <f t="shared" si="1819"/>
        <v>0</v>
      </c>
      <c r="N247" s="741">
        <f t="shared" si="1820"/>
        <v>0</v>
      </c>
      <c r="O247" s="740">
        <f t="shared" si="1821"/>
        <v>0</v>
      </c>
      <c r="P247" s="741">
        <f t="shared" si="1822"/>
        <v>0</v>
      </c>
      <c r="Q247" s="740">
        <f t="shared" si="1823"/>
        <v>0</v>
      </c>
      <c r="R247" s="741">
        <f t="shared" si="1824"/>
        <v>0</v>
      </c>
      <c r="S247" s="740">
        <f t="shared" si="1825"/>
        <v>0</v>
      </c>
      <c r="T247" s="741">
        <f t="shared" si="1826"/>
        <v>0</v>
      </c>
      <c r="U247" s="740">
        <f t="shared" si="1827"/>
        <v>0</v>
      </c>
      <c r="V247" s="741">
        <f t="shared" si="1828"/>
        <v>0</v>
      </c>
      <c r="W247" s="740">
        <f t="shared" si="1829"/>
        <v>0</v>
      </c>
      <c r="X247" s="741">
        <f t="shared" si="1830"/>
        <v>0</v>
      </c>
      <c r="Y247" s="740">
        <f t="shared" si="1831"/>
        <v>0</v>
      </c>
      <c r="Z247" s="741">
        <f t="shared" si="1832"/>
        <v>0</v>
      </c>
      <c r="AA247" s="743">
        <f t="shared" si="1833"/>
        <v>0</v>
      </c>
      <c r="AB247" s="744">
        <f t="shared" si="1834"/>
        <v>0</v>
      </c>
      <c r="AC247" s="745">
        <v>12</v>
      </c>
      <c r="AD247" s="746">
        <f t="shared" si="1835"/>
        <v>0</v>
      </c>
      <c r="AE247" s="747"/>
      <c r="AF247" s="741"/>
      <c r="AG247" s="746">
        <f t="shared" si="1836"/>
        <v>0</v>
      </c>
      <c r="AH247" s="746">
        <f t="shared" si="1837"/>
        <v>0</v>
      </c>
      <c r="AI247" s="746">
        <f t="shared" si="1838"/>
        <v>0</v>
      </c>
      <c r="AK247" s="1044"/>
      <c r="AL247" s="735" t="s">
        <v>43</v>
      </c>
      <c r="AM247" s="737">
        <f t="shared" si="1839"/>
        <v>0</v>
      </c>
      <c r="AN247" s="737">
        <f t="shared" si="1840"/>
        <v>6097</v>
      </c>
      <c r="AO247" s="738">
        <f t="shared" si="1841"/>
        <v>6190</v>
      </c>
      <c r="AP247" s="817">
        <f t="shared" si="1842"/>
        <v>0</v>
      </c>
      <c r="AQ247" s="740">
        <f t="shared" si="1843"/>
        <v>0</v>
      </c>
      <c r="AR247" s="741">
        <f t="shared" si="1844"/>
        <v>0</v>
      </c>
      <c r="AS247" s="740">
        <f t="shared" si="1845"/>
        <v>0</v>
      </c>
      <c r="AT247" s="741">
        <f t="shared" si="1846"/>
        <v>0</v>
      </c>
      <c r="AU247" s="740">
        <f t="shared" si="1949"/>
        <v>0</v>
      </c>
      <c r="AV247" s="741"/>
      <c r="AW247" s="740">
        <f t="shared" si="1950"/>
        <v>0</v>
      </c>
      <c r="AX247" s="741">
        <f t="shared" si="1847"/>
        <v>0</v>
      </c>
      <c r="AY247" s="740">
        <f t="shared" si="1951"/>
        <v>0</v>
      </c>
      <c r="AZ247" s="741">
        <f t="shared" si="1848"/>
        <v>0</v>
      </c>
      <c r="BA247" s="740">
        <f t="shared" si="1952"/>
        <v>0</v>
      </c>
      <c r="BB247" s="741">
        <f t="shared" si="1849"/>
        <v>0</v>
      </c>
      <c r="BC247" s="740">
        <f t="shared" si="1953"/>
        <v>0</v>
      </c>
      <c r="BD247" s="741">
        <f t="shared" si="1850"/>
        <v>0</v>
      </c>
      <c r="BE247" s="740">
        <f t="shared" si="1954"/>
        <v>0</v>
      </c>
      <c r="BF247" s="741">
        <f t="shared" si="1851"/>
        <v>0</v>
      </c>
      <c r="BG247" s="740">
        <f t="shared" si="1955"/>
        <v>0</v>
      </c>
      <c r="BH247" s="741">
        <f t="shared" si="1852"/>
        <v>0</v>
      </c>
      <c r="BI247" s="740">
        <f t="shared" si="1956"/>
        <v>0</v>
      </c>
      <c r="BJ247" s="741">
        <f t="shared" si="1853"/>
        <v>0</v>
      </c>
      <c r="BK247" s="743">
        <f t="shared" si="1854"/>
        <v>0</v>
      </c>
      <c r="BL247" s="744">
        <f t="shared" si="1855"/>
        <v>0</v>
      </c>
      <c r="BM247" s="745">
        <v>12</v>
      </c>
      <c r="BN247" s="746">
        <f t="shared" si="1856"/>
        <v>0</v>
      </c>
      <c r="BO247" s="747"/>
      <c r="BP247" s="741"/>
      <c r="BQ247" s="746">
        <f t="shared" si="1857"/>
        <v>0</v>
      </c>
      <c r="BR247" s="746">
        <f t="shared" si="1858"/>
        <v>0</v>
      </c>
      <c r="BS247" s="746">
        <f t="shared" si="1859"/>
        <v>0</v>
      </c>
      <c r="BU247" s="1044"/>
      <c r="BV247" s="735" t="s">
        <v>43</v>
      </c>
      <c r="BW247" s="737">
        <f t="shared" si="1860"/>
        <v>0.5</v>
      </c>
      <c r="BX247" s="737">
        <f t="shared" si="1861"/>
        <v>6097</v>
      </c>
      <c r="BY247" s="738">
        <f t="shared" si="1862"/>
        <v>6190</v>
      </c>
      <c r="BZ247" s="817">
        <f t="shared" si="1863"/>
        <v>3095</v>
      </c>
      <c r="CA247" s="740">
        <f t="shared" si="1864"/>
        <v>0</v>
      </c>
      <c r="CB247" s="741">
        <f t="shared" si="1865"/>
        <v>0</v>
      </c>
      <c r="CC247" s="740">
        <f t="shared" si="1866"/>
        <v>0</v>
      </c>
      <c r="CD247" s="741">
        <f t="shared" si="1867"/>
        <v>0</v>
      </c>
      <c r="CE247" s="740">
        <f t="shared" si="1957"/>
        <v>0</v>
      </c>
      <c r="CF247" s="741"/>
      <c r="CG247" s="740">
        <f t="shared" si="1958"/>
        <v>0</v>
      </c>
      <c r="CH247" s="741">
        <f t="shared" si="1868"/>
        <v>0</v>
      </c>
      <c r="CI247" s="740">
        <f t="shared" si="1959"/>
        <v>0</v>
      </c>
      <c r="CJ247" s="741">
        <f t="shared" si="1869"/>
        <v>0</v>
      </c>
      <c r="CK247" s="740">
        <f t="shared" si="1960"/>
        <v>0</v>
      </c>
      <c r="CL247" s="741">
        <f t="shared" si="1870"/>
        <v>0</v>
      </c>
      <c r="CM247" s="740">
        <f t="shared" si="1961"/>
        <v>0</v>
      </c>
      <c r="CN247" s="741">
        <f t="shared" si="1871"/>
        <v>0</v>
      </c>
      <c r="CO247" s="740">
        <f t="shared" si="1962"/>
        <v>0</v>
      </c>
      <c r="CP247" s="741">
        <f t="shared" si="1872"/>
        <v>0</v>
      </c>
      <c r="CQ247" s="740">
        <f t="shared" si="1963"/>
        <v>0</v>
      </c>
      <c r="CR247" s="741">
        <f t="shared" si="1873"/>
        <v>0</v>
      </c>
      <c r="CS247" s="740">
        <f t="shared" si="1964"/>
        <v>0</v>
      </c>
      <c r="CT247" s="741">
        <f t="shared" si="1874"/>
        <v>0</v>
      </c>
      <c r="CU247" s="743">
        <f t="shared" si="1875"/>
        <v>5026</v>
      </c>
      <c r="CV247" s="744">
        <f t="shared" si="1876"/>
        <v>8121</v>
      </c>
      <c r="CW247" s="745">
        <v>12</v>
      </c>
      <c r="CX247" s="746">
        <f t="shared" si="1877"/>
        <v>97452</v>
      </c>
      <c r="CY247" s="747"/>
      <c r="CZ247" s="741"/>
      <c r="DA247" s="746">
        <f t="shared" si="1878"/>
        <v>97452</v>
      </c>
      <c r="DB247" s="746">
        <f t="shared" si="1879"/>
        <v>29430.5</v>
      </c>
      <c r="DC247" s="746">
        <f t="shared" si="1880"/>
        <v>126882.5</v>
      </c>
      <c r="DD247" s="750"/>
      <c r="DE247" s="1044"/>
      <c r="DF247" s="735" t="s">
        <v>43</v>
      </c>
      <c r="DG247" s="737">
        <f t="shared" si="1881"/>
        <v>0</v>
      </c>
      <c r="DH247" s="737">
        <f t="shared" si="1882"/>
        <v>6097</v>
      </c>
      <c r="DI247" s="738">
        <f t="shared" si="1883"/>
        <v>6190</v>
      </c>
      <c r="DJ247" s="817">
        <f t="shared" si="1884"/>
        <v>0</v>
      </c>
      <c r="DK247" s="740">
        <f t="shared" si="1885"/>
        <v>0</v>
      </c>
      <c r="DL247" s="741">
        <f t="shared" si="1886"/>
        <v>0</v>
      </c>
      <c r="DM247" s="740">
        <f t="shared" si="1887"/>
        <v>0</v>
      </c>
      <c r="DN247" s="741">
        <f t="shared" si="1888"/>
        <v>0</v>
      </c>
      <c r="DO247" s="740">
        <f t="shared" si="1965"/>
        <v>0</v>
      </c>
      <c r="DP247" s="741"/>
      <c r="DQ247" s="740">
        <f t="shared" si="1966"/>
        <v>0</v>
      </c>
      <c r="DR247" s="741">
        <f t="shared" si="1889"/>
        <v>0</v>
      </c>
      <c r="DS247" s="740">
        <f t="shared" si="1967"/>
        <v>0</v>
      </c>
      <c r="DT247" s="741">
        <f t="shared" si="1890"/>
        <v>0</v>
      </c>
      <c r="DU247" s="740">
        <f t="shared" si="1968"/>
        <v>0</v>
      </c>
      <c r="DV247" s="741">
        <f t="shared" si="1891"/>
        <v>0</v>
      </c>
      <c r="DW247" s="740">
        <f t="shared" si="1969"/>
        <v>0</v>
      </c>
      <c r="DX247" s="741">
        <f t="shared" si="1892"/>
        <v>0</v>
      </c>
      <c r="DY247" s="740">
        <f t="shared" si="1970"/>
        <v>0</v>
      </c>
      <c r="DZ247" s="741">
        <f t="shared" si="1893"/>
        <v>0</v>
      </c>
      <c r="EA247" s="740">
        <f t="shared" si="1971"/>
        <v>0</v>
      </c>
      <c r="EB247" s="741">
        <f t="shared" si="1894"/>
        <v>0</v>
      </c>
      <c r="EC247" s="740">
        <f t="shared" si="1972"/>
        <v>0</v>
      </c>
      <c r="ED247" s="741">
        <f t="shared" si="1895"/>
        <v>0</v>
      </c>
      <c r="EE247" s="743">
        <f t="shared" si="1896"/>
        <v>0</v>
      </c>
      <c r="EF247" s="744">
        <f t="shared" si="1897"/>
        <v>0</v>
      </c>
      <c r="EG247" s="745">
        <v>12</v>
      </c>
      <c r="EH247" s="746">
        <f t="shared" si="1898"/>
        <v>0</v>
      </c>
      <c r="EI247" s="747"/>
      <c r="EJ247" s="741"/>
      <c r="EK247" s="746">
        <f t="shared" si="1899"/>
        <v>0</v>
      </c>
      <c r="EL247" s="746">
        <f t="shared" si="1900"/>
        <v>0</v>
      </c>
      <c r="EM247" s="746">
        <f t="shared" si="1901"/>
        <v>0</v>
      </c>
      <c r="EO247" s="1044"/>
      <c r="EP247" s="735" t="s">
        <v>43</v>
      </c>
      <c r="EQ247" s="737">
        <f t="shared" si="1902"/>
        <v>0</v>
      </c>
      <c r="ER247" s="737">
        <f t="shared" si="1903"/>
        <v>6097</v>
      </c>
      <c r="ES247" s="738">
        <f t="shared" si="1904"/>
        <v>6190</v>
      </c>
      <c r="ET247" s="817">
        <f t="shared" si="1905"/>
        <v>0</v>
      </c>
      <c r="EU247" s="740">
        <f t="shared" si="1906"/>
        <v>0</v>
      </c>
      <c r="EV247" s="741">
        <f t="shared" si="1907"/>
        <v>0</v>
      </c>
      <c r="EW247" s="740">
        <f t="shared" si="1908"/>
        <v>0</v>
      </c>
      <c r="EX247" s="741">
        <f t="shared" si="1909"/>
        <v>0</v>
      </c>
      <c r="EY247" s="740">
        <f t="shared" si="1973"/>
        <v>0</v>
      </c>
      <c r="EZ247" s="741"/>
      <c r="FA247" s="740">
        <f t="shared" si="1974"/>
        <v>0</v>
      </c>
      <c r="FB247" s="741">
        <f t="shared" si="1910"/>
        <v>0</v>
      </c>
      <c r="FC247" s="740">
        <f t="shared" si="1975"/>
        <v>0</v>
      </c>
      <c r="FD247" s="741">
        <f t="shared" si="1911"/>
        <v>0</v>
      </c>
      <c r="FE247" s="740">
        <f t="shared" si="1976"/>
        <v>0</v>
      </c>
      <c r="FF247" s="741">
        <f t="shared" si="1912"/>
        <v>0</v>
      </c>
      <c r="FG247" s="740">
        <f t="shared" si="1977"/>
        <v>0</v>
      </c>
      <c r="FH247" s="741">
        <f t="shared" si="1913"/>
        <v>0</v>
      </c>
      <c r="FI247" s="740">
        <f t="shared" si="1978"/>
        <v>0</v>
      </c>
      <c r="FJ247" s="741">
        <f t="shared" si="1914"/>
        <v>0</v>
      </c>
      <c r="FK247" s="740">
        <f t="shared" si="1979"/>
        <v>0</v>
      </c>
      <c r="FL247" s="741">
        <f t="shared" si="1915"/>
        <v>0</v>
      </c>
      <c r="FM247" s="740">
        <f t="shared" si="1980"/>
        <v>0</v>
      </c>
      <c r="FN247" s="741">
        <f t="shared" si="1916"/>
        <v>0</v>
      </c>
      <c r="FO247" s="743">
        <f t="shared" si="1917"/>
        <v>0</v>
      </c>
      <c r="FP247" s="744">
        <f t="shared" si="1918"/>
        <v>0</v>
      </c>
      <c r="FQ247" s="745">
        <v>12</v>
      </c>
      <c r="FR247" s="746">
        <f t="shared" si="1919"/>
        <v>0</v>
      </c>
      <c r="FS247" s="747"/>
      <c r="FT247" s="741"/>
      <c r="FU247" s="746">
        <f t="shared" si="1920"/>
        <v>0</v>
      </c>
      <c r="FV247" s="746">
        <f t="shared" si="1921"/>
        <v>0</v>
      </c>
      <c r="FW247" s="746">
        <f t="shared" si="1922"/>
        <v>0</v>
      </c>
      <c r="FY247" s="1044"/>
      <c r="FZ247" s="735" t="s">
        <v>43</v>
      </c>
      <c r="GA247" s="737">
        <f t="shared" si="1923"/>
        <v>0.5</v>
      </c>
      <c r="GB247" s="737">
        <f t="shared" si="1924"/>
        <v>6097</v>
      </c>
      <c r="GC247" s="738">
        <f t="shared" si="1925"/>
        <v>6190</v>
      </c>
      <c r="GD247" s="743">
        <f t="shared" si="1926"/>
        <v>3095</v>
      </c>
      <c r="GE247" s="743"/>
      <c r="GF247" s="737">
        <f t="shared" si="1927"/>
        <v>0</v>
      </c>
      <c r="GG247" s="743"/>
      <c r="GH247" s="737">
        <f t="shared" si="1928"/>
        <v>0</v>
      </c>
      <c r="GI247" s="743"/>
      <c r="GJ247" s="737">
        <f t="shared" si="1929"/>
        <v>0</v>
      </c>
      <c r="GK247" s="743"/>
      <c r="GL247" s="737">
        <f t="shared" si="1930"/>
        <v>0</v>
      </c>
      <c r="GM247" s="743"/>
      <c r="GN247" s="737">
        <f t="shared" si="1931"/>
        <v>0</v>
      </c>
      <c r="GO247" s="743"/>
      <c r="GP247" s="737">
        <f t="shared" si="1932"/>
        <v>0</v>
      </c>
      <c r="GQ247" s="743"/>
      <c r="GR247" s="737">
        <f t="shared" si="1933"/>
        <v>0</v>
      </c>
      <c r="GS247" s="743"/>
      <c r="GT247" s="737">
        <f t="shared" si="1934"/>
        <v>0</v>
      </c>
      <c r="GU247" s="743"/>
      <c r="GV247" s="737">
        <f t="shared" si="1935"/>
        <v>0</v>
      </c>
      <c r="GW247" s="743"/>
      <c r="GX247" s="737">
        <f t="shared" si="1936"/>
        <v>0</v>
      </c>
      <c r="GY247" s="743">
        <f t="shared" si="1936"/>
        <v>5026</v>
      </c>
      <c r="GZ247" s="744">
        <f t="shared" si="1937"/>
        <v>8121</v>
      </c>
      <c r="HA247" s="745">
        <v>12</v>
      </c>
      <c r="HB247" s="746">
        <f t="shared" si="1938"/>
        <v>97452</v>
      </c>
      <c r="HC247" s="737">
        <f t="shared" si="1939"/>
        <v>0</v>
      </c>
      <c r="HD247" s="737">
        <f t="shared" si="1939"/>
        <v>0</v>
      </c>
      <c r="HE247" s="746">
        <f t="shared" si="1940"/>
        <v>97452</v>
      </c>
      <c r="HF247" s="746">
        <f t="shared" si="1941"/>
        <v>29430.5</v>
      </c>
      <c r="HG247" s="746">
        <f t="shared" si="1942"/>
        <v>126882.5</v>
      </c>
    </row>
    <row r="248" spans="1:225" x14ac:dyDescent="0.25">
      <c r="A248" s="1044"/>
      <c r="B248" s="756" t="s">
        <v>48</v>
      </c>
      <c r="C248" s="737">
        <f t="shared" si="1812"/>
        <v>0</v>
      </c>
      <c r="D248" s="737">
        <f t="shared" si="1813"/>
        <v>5454</v>
      </c>
      <c r="E248" s="738">
        <f t="shared" si="1814"/>
        <v>5538</v>
      </c>
      <c r="F248" s="817">
        <f t="shared" si="1815"/>
        <v>0</v>
      </c>
      <c r="G248" s="740">
        <f t="shared" si="1996"/>
        <v>0</v>
      </c>
      <c r="H248" s="741">
        <f t="shared" si="1816"/>
        <v>0</v>
      </c>
      <c r="I248" s="740">
        <f t="shared" si="1996"/>
        <v>0</v>
      </c>
      <c r="J248" s="741">
        <f t="shared" si="1817"/>
        <v>0</v>
      </c>
      <c r="K248" s="740">
        <f t="shared" si="1818"/>
        <v>0</v>
      </c>
      <c r="L248" s="741"/>
      <c r="M248" s="740">
        <f t="shared" si="1819"/>
        <v>0</v>
      </c>
      <c r="N248" s="741">
        <f t="shared" si="1820"/>
        <v>0</v>
      </c>
      <c r="O248" s="740">
        <f t="shared" si="1821"/>
        <v>0</v>
      </c>
      <c r="P248" s="741">
        <f t="shared" si="1822"/>
        <v>0</v>
      </c>
      <c r="Q248" s="740">
        <f t="shared" si="1823"/>
        <v>0</v>
      </c>
      <c r="R248" s="741">
        <f t="shared" si="1824"/>
        <v>0</v>
      </c>
      <c r="S248" s="740">
        <f t="shared" si="1825"/>
        <v>0</v>
      </c>
      <c r="T248" s="741">
        <f t="shared" si="1826"/>
        <v>0</v>
      </c>
      <c r="U248" s="740">
        <f t="shared" si="1827"/>
        <v>0</v>
      </c>
      <c r="V248" s="741">
        <f t="shared" si="1828"/>
        <v>0</v>
      </c>
      <c r="W248" s="740">
        <f t="shared" si="1829"/>
        <v>0</v>
      </c>
      <c r="X248" s="741">
        <f t="shared" si="1830"/>
        <v>0</v>
      </c>
      <c r="Y248" s="740">
        <f t="shared" si="1831"/>
        <v>0</v>
      </c>
      <c r="Z248" s="741">
        <f t="shared" si="1832"/>
        <v>0</v>
      </c>
      <c r="AA248" s="743">
        <f t="shared" si="1833"/>
        <v>0</v>
      </c>
      <c r="AB248" s="744">
        <f t="shared" si="1834"/>
        <v>0</v>
      </c>
      <c r="AC248" s="745">
        <v>12</v>
      </c>
      <c r="AD248" s="746">
        <f t="shared" si="1835"/>
        <v>0</v>
      </c>
      <c r="AE248" s="747"/>
      <c r="AF248" s="782">
        <f t="shared" ref="AF248" si="1997">AD248*0.085</f>
        <v>0</v>
      </c>
      <c r="AG248" s="746">
        <f t="shared" si="1836"/>
        <v>0</v>
      </c>
      <c r="AH248" s="746">
        <f t="shared" si="1837"/>
        <v>0</v>
      </c>
      <c r="AI248" s="746">
        <f t="shared" si="1838"/>
        <v>0</v>
      </c>
      <c r="AK248" s="1044"/>
      <c r="AL248" s="756" t="s">
        <v>48</v>
      </c>
      <c r="AM248" s="737">
        <f t="shared" si="1839"/>
        <v>0</v>
      </c>
      <c r="AN248" s="737">
        <f t="shared" si="1840"/>
        <v>5454</v>
      </c>
      <c r="AO248" s="738">
        <f t="shared" si="1841"/>
        <v>5538</v>
      </c>
      <c r="AP248" s="817">
        <f t="shared" si="1842"/>
        <v>0</v>
      </c>
      <c r="AQ248" s="740">
        <f t="shared" si="1843"/>
        <v>0</v>
      </c>
      <c r="AR248" s="741">
        <f t="shared" si="1844"/>
        <v>0</v>
      </c>
      <c r="AS248" s="740">
        <f t="shared" si="1845"/>
        <v>0</v>
      </c>
      <c r="AT248" s="741">
        <f t="shared" si="1846"/>
        <v>0</v>
      </c>
      <c r="AU248" s="740">
        <f t="shared" si="1949"/>
        <v>0</v>
      </c>
      <c r="AV248" s="741"/>
      <c r="AW248" s="740">
        <f t="shared" si="1950"/>
        <v>0</v>
      </c>
      <c r="AX248" s="741">
        <f t="shared" si="1847"/>
        <v>0</v>
      </c>
      <c r="AY248" s="740">
        <f t="shared" si="1951"/>
        <v>0</v>
      </c>
      <c r="AZ248" s="741">
        <f t="shared" si="1848"/>
        <v>0</v>
      </c>
      <c r="BA248" s="740">
        <f t="shared" si="1952"/>
        <v>0</v>
      </c>
      <c r="BB248" s="741">
        <f t="shared" si="1849"/>
        <v>0</v>
      </c>
      <c r="BC248" s="740">
        <f t="shared" si="1953"/>
        <v>0</v>
      </c>
      <c r="BD248" s="741">
        <f t="shared" si="1850"/>
        <v>0</v>
      </c>
      <c r="BE248" s="740">
        <f t="shared" si="1954"/>
        <v>0</v>
      </c>
      <c r="BF248" s="741">
        <f t="shared" si="1851"/>
        <v>0</v>
      </c>
      <c r="BG248" s="740">
        <f t="shared" si="1955"/>
        <v>0</v>
      </c>
      <c r="BH248" s="741">
        <f t="shared" si="1852"/>
        <v>0</v>
      </c>
      <c r="BI248" s="740">
        <f t="shared" si="1956"/>
        <v>0</v>
      </c>
      <c r="BJ248" s="741">
        <f t="shared" si="1853"/>
        <v>0</v>
      </c>
      <c r="BK248" s="743">
        <f t="shared" si="1854"/>
        <v>0</v>
      </c>
      <c r="BL248" s="744">
        <f t="shared" si="1855"/>
        <v>0</v>
      </c>
      <c r="BM248" s="745">
        <v>12</v>
      </c>
      <c r="BN248" s="746">
        <f t="shared" si="1856"/>
        <v>0</v>
      </c>
      <c r="BO248" s="747"/>
      <c r="BP248" s="782">
        <f t="shared" ref="BP248" si="1998">BN248*0.085</f>
        <v>0</v>
      </c>
      <c r="BQ248" s="746">
        <f t="shared" si="1857"/>
        <v>0</v>
      </c>
      <c r="BR248" s="746">
        <f t="shared" si="1858"/>
        <v>0</v>
      </c>
      <c r="BS248" s="746">
        <f t="shared" si="1859"/>
        <v>0</v>
      </c>
      <c r="BU248" s="1044"/>
      <c r="BV248" s="756" t="s">
        <v>48</v>
      </c>
      <c r="BW248" s="737">
        <f t="shared" si="1860"/>
        <v>0</v>
      </c>
      <c r="BX248" s="737">
        <f t="shared" si="1861"/>
        <v>5454</v>
      </c>
      <c r="BY248" s="738">
        <f t="shared" si="1862"/>
        <v>5538</v>
      </c>
      <c r="BZ248" s="817">
        <f t="shared" si="1863"/>
        <v>0</v>
      </c>
      <c r="CA248" s="740">
        <f t="shared" si="1864"/>
        <v>0</v>
      </c>
      <c r="CB248" s="741">
        <f t="shared" si="1865"/>
        <v>0</v>
      </c>
      <c r="CC248" s="740">
        <f t="shared" si="1866"/>
        <v>0</v>
      </c>
      <c r="CD248" s="741">
        <f t="shared" si="1867"/>
        <v>0</v>
      </c>
      <c r="CE248" s="740">
        <f t="shared" si="1957"/>
        <v>0</v>
      </c>
      <c r="CF248" s="741"/>
      <c r="CG248" s="740">
        <f t="shared" si="1958"/>
        <v>0</v>
      </c>
      <c r="CH248" s="741">
        <f t="shared" si="1868"/>
        <v>0</v>
      </c>
      <c r="CI248" s="740">
        <f t="shared" si="1959"/>
        <v>0</v>
      </c>
      <c r="CJ248" s="741">
        <f t="shared" si="1869"/>
        <v>0</v>
      </c>
      <c r="CK248" s="740">
        <f t="shared" si="1960"/>
        <v>0</v>
      </c>
      <c r="CL248" s="741">
        <f t="shared" si="1870"/>
        <v>0</v>
      </c>
      <c r="CM248" s="740">
        <f t="shared" si="1961"/>
        <v>0</v>
      </c>
      <c r="CN248" s="741">
        <f t="shared" si="1871"/>
        <v>0</v>
      </c>
      <c r="CO248" s="740">
        <f t="shared" si="1962"/>
        <v>0</v>
      </c>
      <c r="CP248" s="741">
        <f t="shared" si="1872"/>
        <v>0</v>
      </c>
      <c r="CQ248" s="740">
        <f t="shared" si="1963"/>
        <v>0</v>
      </c>
      <c r="CR248" s="741">
        <f t="shared" si="1873"/>
        <v>0</v>
      </c>
      <c r="CS248" s="740">
        <f t="shared" si="1964"/>
        <v>0</v>
      </c>
      <c r="CT248" s="741">
        <f t="shared" si="1874"/>
        <v>0</v>
      </c>
      <c r="CU248" s="743">
        <f t="shared" si="1875"/>
        <v>0</v>
      </c>
      <c r="CV248" s="744">
        <f t="shared" si="1876"/>
        <v>0</v>
      </c>
      <c r="CW248" s="745">
        <v>12</v>
      </c>
      <c r="CX248" s="746">
        <f t="shared" si="1877"/>
        <v>0</v>
      </c>
      <c r="CY248" s="747"/>
      <c r="CZ248" s="782">
        <f t="shared" ref="CZ248" si="1999">CX248*0.085</f>
        <v>0</v>
      </c>
      <c r="DA248" s="746">
        <f t="shared" si="1878"/>
        <v>0</v>
      </c>
      <c r="DB248" s="746">
        <f t="shared" si="1879"/>
        <v>0</v>
      </c>
      <c r="DC248" s="746">
        <f t="shared" si="1880"/>
        <v>0</v>
      </c>
      <c r="DE248" s="1044"/>
      <c r="DF248" s="756" t="s">
        <v>48</v>
      </c>
      <c r="DG248" s="737">
        <f t="shared" si="1881"/>
        <v>1</v>
      </c>
      <c r="DH248" s="737">
        <f t="shared" si="1882"/>
        <v>5454</v>
      </c>
      <c r="DI248" s="738">
        <f t="shared" si="1883"/>
        <v>5538</v>
      </c>
      <c r="DJ248" s="817">
        <f t="shared" si="1884"/>
        <v>5538</v>
      </c>
      <c r="DK248" s="740">
        <f t="shared" si="1885"/>
        <v>0</v>
      </c>
      <c r="DL248" s="741">
        <f t="shared" si="1886"/>
        <v>0</v>
      </c>
      <c r="DM248" s="740">
        <f t="shared" si="1887"/>
        <v>0</v>
      </c>
      <c r="DN248" s="741">
        <f t="shared" si="1888"/>
        <v>0</v>
      </c>
      <c r="DO248" s="740">
        <f t="shared" si="1965"/>
        <v>0</v>
      </c>
      <c r="DP248" s="741"/>
      <c r="DQ248" s="740">
        <f t="shared" si="1966"/>
        <v>0</v>
      </c>
      <c r="DR248" s="741">
        <f t="shared" si="1889"/>
        <v>0</v>
      </c>
      <c r="DS248" s="740">
        <f t="shared" si="1967"/>
        <v>0</v>
      </c>
      <c r="DT248" s="741">
        <f t="shared" si="1890"/>
        <v>0</v>
      </c>
      <c r="DU248" s="740">
        <f t="shared" si="1968"/>
        <v>0</v>
      </c>
      <c r="DV248" s="741">
        <f t="shared" si="1891"/>
        <v>0</v>
      </c>
      <c r="DW248" s="740">
        <f t="shared" si="1969"/>
        <v>0</v>
      </c>
      <c r="DX248" s="741">
        <f t="shared" si="1892"/>
        <v>0</v>
      </c>
      <c r="DY248" s="740">
        <f t="shared" si="1970"/>
        <v>0</v>
      </c>
      <c r="DZ248" s="741">
        <f t="shared" si="1893"/>
        <v>0</v>
      </c>
      <c r="EA248" s="740">
        <f t="shared" si="1971"/>
        <v>0</v>
      </c>
      <c r="EB248" s="741">
        <f t="shared" si="1894"/>
        <v>0</v>
      </c>
      <c r="EC248" s="740">
        <f t="shared" si="1972"/>
        <v>0</v>
      </c>
      <c r="ED248" s="741">
        <f t="shared" si="1895"/>
        <v>0</v>
      </c>
      <c r="EE248" s="743">
        <f t="shared" si="1896"/>
        <v>10704</v>
      </c>
      <c r="EF248" s="744">
        <f t="shared" si="1897"/>
        <v>16242</v>
      </c>
      <c r="EG248" s="745">
        <v>12</v>
      </c>
      <c r="EH248" s="746">
        <f t="shared" si="1898"/>
        <v>194904</v>
      </c>
      <c r="EI248" s="747"/>
      <c r="EJ248" s="782">
        <f t="shared" ref="EJ248" si="2000">EH248*0.085</f>
        <v>16566.84</v>
      </c>
      <c r="EK248" s="746">
        <f t="shared" si="1899"/>
        <v>211470.84</v>
      </c>
      <c r="EL248" s="746">
        <f t="shared" si="1900"/>
        <v>63864.19</v>
      </c>
      <c r="EM248" s="746">
        <f t="shared" si="1901"/>
        <v>275335.03000000003</v>
      </c>
      <c r="EO248" s="1044"/>
      <c r="EP248" s="756" t="s">
        <v>48</v>
      </c>
      <c r="EQ248" s="737">
        <f t="shared" si="1902"/>
        <v>0</v>
      </c>
      <c r="ER248" s="737">
        <f t="shared" si="1903"/>
        <v>5454</v>
      </c>
      <c r="ES248" s="738">
        <f t="shared" si="1904"/>
        <v>5538</v>
      </c>
      <c r="ET248" s="817">
        <f t="shared" si="1905"/>
        <v>0</v>
      </c>
      <c r="EU248" s="740">
        <f t="shared" si="1906"/>
        <v>0</v>
      </c>
      <c r="EV248" s="741">
        <f t="shared" si="1907"/>
        <v>0</v>
      </c>
      <c r="EW248" s="740">
        <f t="shared" si="1908"/>
        <v>0</v>
      </c>
      <c r="EX248" s="741">
        <f t="shared" si="1909"/>
        <v>0</v>
      </c>
      <c r="EY248" s="740">
        <f t="shared" si="1973"/>
        <v>0</v>
      </c>
      <c r="EZ248" s="741"/>
      <c r="FA248" s="740">
        <f t="shared" si="1974"/>
        <v>0</v>
      </c>
      <c r="FB248" s="741">
        <f t="shared" si="1910"/>
        <v>0</v>
      </c>
      <c r="FC248" s="740">
        <f t="shared" si="1975"/>
        <v>0</v>
      </c>
      <c r="FD248" s="741">
        <f t="shared" si="1911"/>
        <v>0</v>
      </c>
      <c r="FE248" s="740">
        <f t="shared" si="1976"/>
        <v>0</v>
      </c>
      <c r="FF248" s="741">
        <f t="shared" si="1912"/>
        <v>0</v>
      </c>
      <c r="FG248" s="740">
        <f t="shared" si="1977"/>
        <v>0</v>
      </c>
      <c r="FH248" s="741">
        <f t="shared" si="1913"/>
        <v>0</v>
      </c>
      <c r="FI248" s="740">
        <f t="shared" si="1978"/>
        <v>0</v>
      </c>
      <c r="FJ248" s="741">
        <f t="shared" si="1914"/>
        <v>0</v>
      </c>
      <c r="FK248" s="740">
        <f t="shared" si="1979"/>
        <v>0</v>
      </c>
      <c r="FL248" s="741">
        <f t="shared" si="1915"/>
        <v>0</v>
      </c>
      <c r="FM248" s="740">
        <f t="shared" si="1980"/>
        <v>0</v>
      </c>
      <c r="FN248" s="741">
        <f t="shared" si="1916"/>
        <v>0</v>
      </c>
      <c r="FO248" s="743">
        <f t="shared" si="1917"/>
        <v>0</v>
      </c>
      <c r="FP248" s="744">
        <f t="shared" si="1918"/>
        <v>0</v>
      </c>
      <c r="FQ248" s="745">
        <v>12</v>
      </c>
      <c r="FR248" s="746">
        <f t="shared" si="1919"/>
        <v>0</v>
      </c>
      <c r="FS248" s="747"/>
      <c r="FT248" s="782">
        <f t="shared" ref="FT248" si="2001">FR248*0.085</f>
        <v>0</v>
      </c>
      <c r="FU248" s="746">
        <f t="shared" si="1920"/>
        <v>0</v>
      </c>
      <c r="FV248" s="746">
        <f t="shared" si="1921"/>
        <v>0</v>
      </c>
      <c r="FW248" s="746">
        <f t="shared" si="1922"/>
        <v>0</v>
      </c>
      <c r="FY248" s="1044"/>
      <c r="FZ248" s="756" t="s">
        <v>48</v>
      </c>
      <c r="GA248" s="737">
        <f t="shared" si="1923"/>
        <v>1</v>
      </c>
      <c r="GB248" s="737">
        <f t="shared" si="1924"/>
        <v>5454</v>
      </c>
      <c r="GC248" s="738">
        <f t="shared" si="1925"/>
        <v>5538</v>
      </c>
      <c r="GD248" s="743">
        <f t="shared" si="1926"/>
        <v>5538</v>
      </c>
      <c r="GE248" s="743"/>
      <c r="GF248" s="737">
        <f t="shared" si="1927"/>
        <v>0</v>
      </c>
      <c r="GG248" s="743"/>
      <c r="GH248" s="737">
        <f t="shared" si="1928"/>
        <v>0</v>
      </c>
      <c r="GI248" s="743"/>
      <c r="GJ248" s="737">
        <f t="shared" si="1929"/>
        <v>0</v>
      </c>
      <c r="GK248" s="743"/>
      <c r="GL248" s="737">
        <f t="shared" si="1930"/>
        <v>0</v>
      </c>
      <c r="GM248" s="743"/>
      <c r="GN248" s="737">
        <f t="shared" si="1931"/>
        <v>0</v>
      </c>
      <c r="GO248" s="743"/>
      <c r="GP248" s="737">
        <f t="shared" si="1932"/>
        <v>0</v>
      </c>
      <c r="GQ248" s="743"/>
      <c r="GR248" s="737">
        <f t="shared" si="1933"/>
        <v>0</v>
      </c>
      <c r="GS248" s="743"/>
      <c r="GT248" s="737">
        <f t="shared" si="1934"/>
        <v>0</v>
      </c>
      <c r="GU248" s="743"/>
      <c r="GV248" s="737">
        <f t="shared" si="1935"/>
        <v>0</v>
      </c>
      <c r="GW248" s="743"/>
      <c r="GX248" s="737">
        <f t="shared" si="1936"/>
        <v>0</v>
      </c>
      <c r="GY248" s="743">
        <f t="shared" si="1936"/>
        <v>10704</v>
      </c>
      <c r="GZ248" s="744">
        <f t="shared" si="1937"/>
        <v>16242</v>
      </c>
      <c r="HA248" s="745">
        <v>12</v>
      </c>
      <c r="HB248" s="746">
        <f t="shared" si="1938"/>
        <v>194904</v>
      </c>
      <c r="HC248" s="737">
        <f t="shared" si="1939"/>
        <v>0</v>
      </c>
      <c r="HD248" s="737">
        <f t="shared" si="1939"/>
        <v>16566.84</v>
      </c>
      <c r="HE248" s="746">
        <f t="shared" si="1940"/>
        <v>211470.84</v>
      </c>
      <c r="HF248" s="746">
        <f t="shared" si="1941"/>
        <v>63864.19</v>
      </c>
      <c r="HG248" s="746">
        <f t="shared" si="1942"/>
        <v>275335.03000000003</v>
      </c>
    </row>
    <row r="249" spans="1:225" x14ac:dyDescent="0.25">
      <c r="A249" s="1045"/>
      <c r="B249" s="752"/>
      <c r="C249" s="737">
        <f t="shared" si="1812"/>
        <v>0</v>
      </c>
      <c r="D249" s="737">
        <f t="shared" si="1813"/>
        <v>0</v>
      </c>
      <c r="E249" s="738">
        <f t="shared" si="1814"/>
        <v>0</v>
      </c>
      <c r="F249" s="817">
        <f t="shared" si="1815"/>
        <v>0</v>
      </c>
      <c r="G249" s="740">
        <f t="shared" si="1996"/>
        <v>0</v>
      </c>
      <c r="H249" s="741">
        <f t="shared" si="1816"/>
        <v>0</v>
      </c>
      <c r="I249" s="740">
        <f t="shared" si="1996"/>
        <v>0</v>
      </c>
      <c r="J249" s="741">
        <f t="shared" si="1817"/>
        <v>0</v>
      </c>
      <c r="K249" s="740">
        <f t="shared" si="1818"/>
        <v>0</v>
      </c>
      <c r="L249" s="741"/>
      <c r="M249" s="740">
        <f t="shared" si="1819"/>
        <v>0</v>
      </c>
      <c r="N249" s="741">
        <f t="shared" si="1820"/>
        <v>0</v>
      </c>
      <c r="O249" s="740">
        <f t="shared" si="1821"/>
        <v>0</v>
      </c>
      <c r="P249" s="741">
        <f t="shared" si="1822"/>
        <v>0</v>
      </c>
      <c r="Q249" s="740">
        <f t="shared" si="1823"/>
        <v>0</v>
      </c>
      <c r="R249" s="741">
        <f t="shared" si="1824"/>
        <v>0</v>
      </c>
      <c r="S249" s="740">
        <f t="shared" si="1825"/>
        <v>0</v>
      </c>
      <c r="T249" s="741">
        <f t="shared" si="1826"/>
        <v>0</v>
      </c>
      <c r="U249" s="740">
        <f t="shared" si="1827"/>
        <v>0</v>
      </c>
      <c r="V249" s="741">
        <f t="shared" si="1828"/>
        <v>0</v>
      </c>
      <c r="W249" s="740">
        <f t="shared" si="1829"/>
        <v>0</v>
      </c>
      <c r="X249" s="741">
        <f t="shared" si="1830"/>
        <v>0</v>
      </c>
      <c r="Y249" s="740">
        <f t="shared" si="1831"/>
        <v>0</v>
      </c>
      <c r="Z249" s="741">
        <f t="shared" si="1832"/>
        <v>0</v>
      </c>
      <c r="AA249" s="743">
        <f t="shared" si="1833"/>
        <v>0</v>
      </c>
      <c r="AB249" s="744">
        <f t="shared" si="1834"/>
        <v>0</v>
      </c>
      <c r="AC249" s="745">
        <v>12</v>
      </c>
      <c r="AD249" s="746">
        <f t="shared" si="1835"/>
        <v>0</v>
      </c>
      <c r="AE249" s="747"/>
      <c r="AF249" s="741"/>
      <c r="AG249" s="746">
        <f t="shared" si="1836"/>
        <v>0</v>
      </c>
      <c r="AH249" s="746">
        <f t="shared" si="1837"/>
        <v>0</v>
      </c>
      <c r="AI249" s="746">
        <f t="shared" si="1838"/>
        <v>0</v>
      </c>
      <c r="AK249" s="1045"/>
      <c r="AL249" s="752"/>
      <c r="AM249" s="737">
        <f t="shared" si="1839"/>
        <v>0</v>
      </c>
      <c r="AN249" s="737">
        <f t="shared" si="1840"/>
        <v>0</v>
      </c>
      <c r="AO249" s="738">
        <f t="shared" si="1841"/>
        <v>0</v>
      </c>
      <c r="AP249" s="817">
        <f t="shared" si="1842"/>
        <v>0</v>
      </c>
      <c r="AQ249" s="740">
        <f t="shared" si="1843"/>
        <v>0</v>
      </c>
      <c r="AR249" s="741">
        <f t="shared" si="1844"/>
        <v>0</v>
      </c>
      <c r="AS249" s="740">
        <f t="shared" si="1845"/>
        <v>0</v>
      </c>
      <c r="AT249" s="741">
        <f t="shared" si="1846"/>
        <v>0</v>
      </c>
      <c r="AU249" s="740">
        <f t="shared" si="1949"/>
        <v>0</v>
      </c>
      <c r="AV249" s="741"/>
      <c r="AW249" s="740">
        <f t="shared" si="1950"/>
        <v>0</v>
      </c>
      <c r="AX249" s="741">
        <f t="shared" si="1847"/>
        <v>0</v>
      </c>
      <c r="AY249" s="740">
        <f t="shared" si="1951"/>
        <v>0</v>
      </c>
      <c r="AZ249" s="741">
        <f t="shared" si="1848"/>
        <v>0</v>
      </c>
      <c r="BA249" s="740">
        <f t="shared" si="1952"/>
        <v>0</v>
      </c>
      <c r="BB249" s="741">
        <f t="shared" si="1849"/>
        <v>0</v>
      </c>
      <c r="BC249" s="740">
        <f t="shared" si="1953"/>
        <v>0</v>
      </c>
      <c r="BD249" s="741">
        <f t="shared" si="1850"/>
        <v>0</v>
      </c>
      <c r="BE249" s="740">
        <f t="shared" si="1954"/>
        <v>0</v>
      </c>
      <c r="BF249" s="741">
        <f t="shared" si="1851"/>
        <v>0</v>
      </c>
      <c r="BG249" s="740">
        <f t="shared" si="1955"/>
        <v>0</v>
      </c>
      <c r="BH249" s="741">
        <f t="shared" si="1852"/>
        <v>0</v>
      </c>
      <c r="BI249" s="740">
        <f t="shared" si="1956"/>
        <v>0</v>
      </c>
      <c r="BJ249" s="741">
        <f t="shared" si="1853"/>
        <v>0</v>
      </c>
      <c r="BK249" s="743">
        <f t="shared" si="1854"/>
        <v>0</v>
      </c>
      <c r="BL249" s="744">
        <f t="shared" si="1855"/>
        <v>0</v>
      </c>
      <c r="BM249" s="745">
        <v>12</v>
      </c>
      <c r="BN249" s="746">
        <f t="shared" si="1856"/>
        <v>0</v>
      </c>
      <c r="BO249" s="747"/>
      <c r="BP249" s="741"/>
      <c r="BQ249" s="746">
        <f t="shared" si="1857"/>
        <v>0</v>
      </c>
      <c r="BR249" s="746">
        <f t="shared" si="1858"/>
        <v>0</v>
      </c>
      <c r="BS249" s="746">
        <f t="shared" si="1859"/>
        <v>0</v>
      </c>
      <c r="BU249" s="1045"/>
      <c r="BV249" s="752"/>
      <c r="BW249" s="737">
        <f t="shared" si="1860"/>
        <v>0</v>
      </c>
      <c r="BX249" s="737">
        <f t="shared" si="1861"/>
        <v>0</v>
      </c>
      <c r="BY249" s="738">
        <f t="shared" si="1862"/>
        <v>0</v>
      </c>
      <c r="BZ249" s="817">
        <f t="shared" si="1863"/>
        <v>0</v>
      </c>
      <c r="CA249" s="740">
        <f t="shared" si="1864"/>
        <v>0</v>
      </c>
      <c r="CB249" s="741">
        <f t="shared" si="1865"/>
        <v>0</v>
      </c>
      <c r="CC249" s="740">
        <f t="shared" si="1866"/>
        <v>0</v>
      </c>
      <c r="CD249" s="741">
        <f t="shared" si="1867"/>
        <v>0</v>
      </c>
      <c r="CE249" s="740">
        <f t="shared" si="1957"/>
        <v>0</v>
      </c>
      <c r="CF249" s="741"/>
      <c r="CG249" s="740">
        <f t="shared" si="1958"/>
        <v>0</v>
      </c>
      <c r="CH249" s="741">
        <f t="shared" si="1868"/>
        <v>0</v>
      </c>
      <c r="CI249" s="740">
        <f t="shared" si="1959"/>
        <v>0</v>
      </c>
      <c r="CJ249" s="741">
        <f t="shared" si="1869"/>
        <v>0</v>
      </c>
      <c r="CK249" s="740">
        <f t="shared" si="1960"/>
        <v>0</v>
      </c>
      <c r="CL249" s="741">
        <f t="shared" si="1870"/>
        <v>0</v>
      </c>
      <c r="CM249" s="740">
        <f t="shared" si="1961"/>
        <v>0</v>
      </c>
      <c r="CN249" s="741">
        <f t="shared" si="1871"/>
        <v>0</v>
      </c>
      <c r="CO249" s="740">
        <f t="shared" si="1962"/>
        <v>0</v>
      </c>
      <c r="CP249" s="741">
        <f t="shared" si="1872"/>
        <v>0</v>
      </c>
      <c r="CQ249" s="740">
        <f t="shared" si="1963"/>
        <v>0</v>
      </c>
      <c r="CR249" s="741">
        <f t="shared" si="1873"/>
        <v>0</v>
      </c>
      <c r="CS249" s="740">
        <f t="shared" si="1964"/>
        <v>0</v>
      </c>
      <c r="CT249" s="741">
        <f t="shared" si="1874"/>
        <v>0</v>
      </c>
      <c r="CU249" s="743">
        <f t="shared" si="1875"/>
        <v>0</v>
      </c>
      <c r="CV249" s="744">
        <f t="shared" si="1876"/>
        <v>0</v>
      </c>
      <c r="CW249" s="745">
        <v>12</v>
      </c>
      <c r="CX249" s="746">
        <f t="shared" si="1877"/>
        <v>0</v>
      </c>
      <c r="CY249" s="747"/>
      <c r="CZ249" s="741"/>
      <c r="DA249" s="746">
        <f t="shared" si="1878"/>
        <v>0</v>
      </c>
      <c r="DB249" s="746">
        <f t="shared" si="1879"/>
        <v>0</v>
      </c>
      <c r="DC249" s="746">
        <f t="shared" si="1880"/>
        <v>0</v>
      </c>
      <c r="DE249" s="1045"/>
      <c r="DF249" s="752"/>
      <c r="DG249" s="737">
        <f t="shared" si="1881"/>
        <v>0</v>
      </c>
      <c r="DH249" s="737">
        <f t="shared" si="1882"/>
        <v>0</v>
      </c>
      <c r="DI249" s="738">
        <f t="shared" si="1883"/>
        <v>0</v>
      </c>
      <c r="DJ249" s="817">
        <f t="shared" si="1884"/>
        <v>0</v>
      </c>
      <c r="DK249" s="740">
        <f t="shared" si="1885"/>
        <v>0</v>
      </c>
      <c r="DL249" s="741">
        <f t="shared" si="1886"/>
        <v>0</v>
      </c>
      <c r="DM249" s="740">
        <f t="shared" si="1887"/>
        <v>0</v>
      </c>
      <c r="DN249" s="741">
        <f t="shared" si="1888"/>
        <v>0</v>
      </c>
      <c r="DO249" s="740">
        <f t="shared" si="1965"/>
        <v>0</v>
      </c>
      <c r="DP249" s="741"/>
      <c r="DQ249" s="740">
        <f t="shared" si="1966"/>
        <v>0</v>
      </c>
      <c r="DR249" s="741">
        <f t="shared" si="1889"/>
        <v>0</v>
      </c>
      <c r="DS249" s="740">
        <f t="shared" si="1967"/>
        <v>0</v>
      </c>
      <c r="DT249" s="741">
        <f t="shared" si="1890"/>
        <v>0</v>
      </c>
      <c r="DU249" s="740">
        <f t="shared" si="1968"/>
        <v>0</v>
      </c>
      <c r="DV249" s="741">
        <f t="shared" si="1891"/>
        <v>0</v>
      </c>
      <c r="DW249" s="740">
        <f t="shared" si="1969"/>
        <v>0</v>
      </c>
      <c r="DX249" s="741">
        <f t="shared" si="1892"/>
        <v>0</v>
      </c>
      <c r="DY249" s="740">
        <f t="shared" si="1970"/>
        <v>0</v>
      </c>
      <c r="DZ249" s="741">
        <f t="shared" si="1893"/>
        <v>0</v>
      </c>
      <c r="EA249" s="740">
        <f t="shared" si="1971"/>
        <v>0</v>
      </c>
      <c r="EB249" s="741">
        <f t="shared" si="1894"/>
        <v>0</v>
      </c>
      <c r="EC249" s="740">
        <f t="shared" si="1972"/>
        <v>0</v>
      </c>
      <c r="ED249" s="741">
        <f t="shared" si="1895"/>
        <v>0</v>
      </c>
      <c r="EE249" s="743">
        <f t="shared" si="1896"/>
        <v>0</v>
      </c>
      <c r="EF249" s="744">
        <f t="shared" si="1897"/>
        <v>0</v>
      </c>
      <c r="EG249" s="745">
        <v>12</v>
      </c>
      <c r="EH249" s="746">
        <f t="shared" si="1898"/>
        <v>0</v>
      </c>
      <c r="EI249" s="747"/>
      <c r="EJ249" s="741"/>
      <c r="EK249" s="746">
        <f t="shared" si="1899"/>
        <v>0</v>
      </c>
      <c r="EL249" s="746">
        <f t="shared" si="1900"/>
        <v>0</v>
      </c>
      <c r="EM249" s="746">
        <f t="shared" si="1901"/>
        <v>0</v>
      </c>
      <c r="EO249" s="1045"/>
      <c r="EP249" s="752"/>
      <c r="EQ249" s="737">
        <f t="shared" si="1902"/>
        <v>0</v>
      </c>
      <c r="ER249" s="737">
        <f t="shared" si="1903"/>
        <v>0</v>
      </c>
      <c r="ES249" s="738">
        <f t="shared" si="1904"/>
        <v>0</v>
      </c>
      <c r="ET249" s="817">
        <f t="shared" si="1905"/>
        <v>0</v>
      </c>
      <c r="EU249" s="740">
        <f t="shared" si="1906"/>
        <v>0</v>
      </c>
      <c r="EV249" s="741">
        <f t="shared" si="1907"/>
        <v>0</v>
      </c>
      <c r="EW249" s="740">
        <f t="shared" si="1908"/>
        <v>0</v>
      </c>
      <c r="EX249" s="741">
        <f t="shared" si="1909"/>
        <v>0</v>
      </c>
      <c r="EY249" s="740">
        <f t="shared" si="1973"/>
        <v>0</v>
      </c>
      <c r="EZ249" s="741"/>
      <c r="FA249" s="740">
        <f t="shared" si="1974"/>
        <v>0</v>
      </c>
      <c r="FB249" s="741">
        <f t="shared" si="1910"/>
        <v>0</v>
      </c>
      <c r="FC249" s="740">
        <f t="shared" si="1975"/>
        <v>0</v>
      </c>
      <c r="FD249" s="741">
        <f t="shared" si="1911"/>
        <v>0</v>
      </c>
      <c r="FE249" s="740">
        <f t="shared" si="1976"/>
        <v>0</v>
      </c>
      <c r="FF249" s="741">
        <f t="shared" si="1912"/>
        <v>0</v>
      </c>
      <c r="FG249" s="740">
        <f t="shared" si="1977"/>
        <v>0</v>
      </c>
      <c r="FH249" s="741">
        <f t="shared" si="1913"/>
        <v>0</v>
      </c>
      <c r="FI249" s="740">
        <f t="shared" si="1978"/>
        <v>0</v>
      </c>
      <c r="FJ249" s="741">
        <f t="shared" si="1914"/>
        <v>0</v>
      </c>
      <c r="FK249" s="740">
        <f t="shared" si="1979"/>
        <v>0</v>
      </c>
      <c r="FL249" s="741">
        <f t="shared" si="1915"/>
        <v>0</v>
      </c>
      <c r="FM249" s="740">
        <f t="shared" si="1980"/>
        <v>0</v>
      </c>
      <c r="FN249" s="741">
        <f t="shared" si="1916"/>
        <v>0</v>
      </c>
      <c r="FO249" s="743">
        <f t="shared" si="1917"/>
        <v>0</v>
      </c>
      <c r="FP249" s="744">
        <f t="shared" si="1918"/>
        <v>0</v>
      </c>
      <c r="FQ249" s="745">
        <v>12</v>
      </c>
      <c r="FR249" s="746">
        <f t="shared" si="1919"/>
        <v>0</v>
      </c>
      <c r="FS249" s="747"/>
      <c r="FT249" s="741"/>
      <c r="FU249" s="746">
        <f t="shared" si="1920"/>
        <v>0</v>
      </c>
      <c r="FV249" s="746">
        <f t="shared" si="1921"/>
        <v>0</v>
      </c>
      <c r="FW249" s="746">
        <f t="shared" si="1922"/>
        <v>0</v>
      </c>
      <c r="FY249" s="1045"/>
      <c r="FZ249" s="752"/>
      <c r="GA249" s="737">
        <f t="shared" si="1923"/>
        <v>0</v>
      </c>
      <c r="GB249" s="737">
        <f t="shared" si="1924"/>
        <v>0</v>
      </c>
      <c r="GC249" s="738">
        <f t="shared" si="1925"/>
        <v>0</v>
      </c>
      <c r="GD249" s="743">
        <f t="shared" si="1926"/>
        <v>0</v>
      </c>
      <c r="GE249" s="743"/>
      <c r="GF249" s="737">
        <f t="shared" si="1927"/>
        <v>0</v>
      </c>
      <c r="GG249" s="743"/>
      <c r="GH249" s="737">
        <f t="shared" si="1928"/>
        <v>0</v>
      </c>
      <c r="GI249" s="743"/>
      <c r="GJ249" s="737">
        <f t="shared" si="1929"/>
        <v>0</v>
      </c>
      <c r="GK249" s="743"/>
      <c r="GL249" s="737">
        <f t="shared" si="1930"/>
        <v>0</v>
      </c>
      <c r="GM249" s="743"/>
      <c r="GN249" s="737">
        <f t="shared" si="1931"/>
        <v>0</v>
      </c>
      <c r="GO249" s="743"/>
      <c r="GP249" s="737">
        <f t="shared" si="1932"/>
        <v>0</v>
      </c>
      <c r="GQ249" s="743"/>
      <c r="GR249" s="737">
        <f t="shared" si="1933"/>
        <v>0</v>
      </c>
      <c r="GS249" s="743"/>
      <c r="GT249" s="737">
        <f t="shared" si="1934"/>
        <v>0</v>
      </c>
      <c r="GU249" s="743"/>
      <c r="GV249" s="737">
        <f t="shared" si="1935"/>
        <v>0</v>
      </c>
      <c r="GW249" s="743"/>
      <c r="GX249" s="737">
        <f t="shared" si="1936"/>
        <v>0</v>
      </c>
      <c r="GY249" s="743">
        <f t="shared" si="1936"/>
        <v>0</v>
      </c>
      <c r="GZ249" s="744">
        <f t="shared" si="1937"/>
        <v>0</v>
      </c>
      <c r="HA249" s="745">
        <v>12</v>
      </c>
      <c r="HB249" s="746">
        <f t="shared" si="1938"/>
        <v>0</v>
      </c>
      <c r="HC249" s="737">
        <f t="shared" si="1939"/>
        <v>0</v>
      </c>
      <c r="HD249" s="737">
        <f t="shared" si="1939"/>
        <v>0</v>
      </c>
      <c r="HE249" s="746">
        <f t="shared" si="1940"/>
        <v>0</v>
      </c>
      <c r="HF249" s="746">
        <f t="shared" si="1941"/>
        <v>0</v>
      </c>
      <c r="HG249" s="746">
        <f t="shared" si="1942"/>
        <v>0</v>
      </c>
    </row>
    <row r="250" spans="1:225" x14ac:dyDescent="0.25">
      <c r="A250" s="1041" t="s">
        <v>867</v>
      </c>
      <c r="B250" s="1042"/>
      <c r="C250" s="784">
        <f>SUM(C183:C249)</f>
        <v>149.61000000000001</v>
      </c>
      <c r="D250" s="785" t="s">
        <v>492</v>
      </c>
      <c r="E250" s="786" t="s">
        <v>492</v>
      </c>
      <c r="F250" s="784">
        <f t="shared" ref="F250:AB250" si="2002">SUM(F183:F249)</f>
        <v>1669127.13</v>
      </c>
      <c r="G250" s="787"/>
      <c r="H250" s="784">
        <f t="shared" si="2002"/>
        <v>236352.59</v>
      </c>
      <c r="I250" s="788"/>
      <c r="J250" s="784">
        <f t="shared" si="2002"/>
        <v>0</v>
      </c>
      <c r="K250" s="788"/>
      <c r="L250" s="784">
        <f t="shared" si="2002"/>
        <v>0</v>
      </c>
      <c r="M250" s="788"/>
      <c r="N250" s="784">
        <f t="shared" si="2002"/>
        <v>23350.18</v>
      </c>
      <c r="O250" s="788"/>
      <c r="P250" s="784">
        <f t="shared" si="2002"/>
        <v>0</v>
      </c>
      <c r="Q250" s="788"/>
      <c r="R250" s="784">
        <f t="shared" si="2002"/>
        <v>303242.93</v>
      </c>
      <c r="S250" s="788"/>
      <c r="T250" s="784">
        <f t="shared" si="2002"/>
        <v>306567.78000000003</v>
      </c>
      <c r="U250" s="788"/>
      <c r="V250" s="784">
        <f t="shared" si="2002"/>
        <v>3688.71</v>
      </c>
      <c r="W250" s="788"/>
      <c r="X250" s="784">
        <f t="shared" si="2002"/>
        <v>0</v>
      </c>
      <c r="Y250" s="788"/>
      <c r="Z250" s="784">
        <f t="shared" si="2002"/>
        <v>0</v>
      </c>
      <c r="AA250" s="784">
        <f t="shared" si="2002"/>
        <v>425908.14</v>
      </c>
      <c r="AB250" s="784">
        <f t="shared" si="2002"/>
        <v>2968237.46</v>
      </c>
      <c r="AC250" s="784"/>
      <c r="AD250" s="784">
        <f t="shared" ref="AD250:AI250" si="2003">SUM(AD183:AD249)</f>
        <v>35618849.520000003</v>
      </c>
      <c r="AE250" s="784">
        <f t="shared" si="2003"/>
        <v>72702.720000000001</v>
      </c>
      <c r="AF250" s="784">
        <f t="shared" si="2003"/>
        <v>397604.16</v>
      </c>
      <c r="AG250" s="784">
        <f t="shared" si="2003"/>
        <v>36089156.399999999</v>
      </c>
      <c r="AH250" s="784">
        <f t="shared" si="2003"/>
        <v>10898925.23</v>
      </c>
      <c r="AI250" s="784">
        <f t="shared" si="2003"/>
        <v>46988081.630000003</v>
      </c>
      <c r="AJ250" s="750"/>
      <c r="AK250" s="1041" t="s">
        <v>867</v>
      </c>
      <c r="AL250" s="1042"/>
      <c r="AM250" s="784">
        <f>SUM(AM183:AM249)</f>
        <v>108.56</v>
      </c>
      <c r="AN250" s="785" t="s">
        <v>492</v>
      </c>
      <c r="AO250" s="786" t="s">
        <v>492</v>
      </c>
      <c r="AP250" s="784">
        <f t="shared" ref="AP250" si="2004">SUM(AP183:AP249)</f>
        <v>1259687.3799999999</v>
      </c>
      <c r="AQ250" s="784"/>
      <c r="AR250" s="784">
        <f t="shared" ref="AR250:BL250" si="2005">SUM(AR183:AR249)</f>
        <v>179490.77</v>
      </c>
      <c r="AS250" s="784"/>
      <c r="AT250" s="784">
        <f t="shared" si="2005"/>
        <v>6808.92</v>
      </c>
      <c r="AU250" s="784"/>
      <c r="AV250" s="784">
        <f t="shared" si="2005"/>
        <v>0</v>
      </c>
      <c r="AW250" s="784"/>
      <c r="AX250" s="784">
        <f t="shared" si="2005"/>
        <v>9643.89</v>
      </c>
      <c r="AY250" s="784"/>
      <c r="AZ250" s="784">
        <f t="shared" si="2005"/>
        <v>0</v>
      </c>
      <c r="BA250" s="784"/>
      <c r="BB250" s="784">
        <f t="shared" si="2005"/>
        <v>198388.87</v>
      </c>
      <c r="BC250" s="784"/>
      <c r="BD250" s="784">
        <f t="shared" si="2005"/>
        <v>191349.82</v>
      </c>
      <c r="BE250" s="784"/>
      <c r="BF250" s="784">
        <f t="shared" si="2005"/>
        <v>5370.06</v>
      </c>
      <c r="BG250" s="784"/>
      <c r="BH250" s="784">
        <f t="shared" si="2005"/>
        <v>0</v>
      </c>
      <c r="BI250" s="784"/>
      <c r="BJ250" s="784">
        <f t="shared" si="2005"/>
        <v>0</v>
      </c>
      <c r="BK250" s="784">
        <f t="shared" si="2005"/>
        <v>239206.13</v>
      </c>
      <c r="BL250" s="784">
        <f t="shared" si="2005"/>
        <v>2089945.84</v>
      </c>
      <c r="BM250" s="784"/>
      <c r="BN250" s="784">
        <f t="shared" ref="BN250:BS250" si="2006">SUM(BN183:BN249)</f>
        <v>25079350.079999998</v>
      </c>
      <c r="BO250" s="784">
        <f t="shared" si="2006"/>
        <v>68704.070000000007</v>
      </c>
      <c r="BP250" s="784">
        <f t="shared" si="2006"/>
        <v>263744.09000000003</v>
      </c>
      <c r="BQ250" s="784">
        <f t="shared" si="2006"/>
        <v>25411798.239999998</v>
      </c>
      <c r="BR250" s="784">
        <f t="shared" si="2006"/>
        <v>7674363.04</v>
      </c>
      <c r="BS250" s="784">
        <f t="shared" si="2006"/>
        <v>33086161.280000001</v>
      </c>
      <c r="BU250" s="1041" t="s">
        <v>867</v>
      </c>
      <c r="BV250" s="1042"/>
      <c r="BW250" s="784">
        <f>SUM(BW183:BW249)</f>
        <v>116.46</v>
      </c>
      <c r="BX250" s="785" t="s">
        <v>492</v>
      </c>
      <c r="BY250" s="786" t="s">
        <v>492</v>
      </c>
      <c r="BZ250" s="784">
        <f t="shared" ref="BZ250" si="2007">SUM(BZ183:BZ249)</f>
        <v>1169288.68</v>
      </c>
      <c r="CA250" s="784"/>
      <c r="CB250" s="784">
        <f t="shared" ref="CB250:CV250" si="2008">SUM(CB183:CB249)</f>
        <v>115168.56</v>
      </c>
      <c r="CC250" s="784"/>
      <c r="CD250" s="784">
        <f t="shared" si="2008"/>
        <v>0</v>
      </c>
      <c r="CE250" s="784"/>
      <c r="CF250" s="784">
        <f t="shared" si="2008"/>
        <v>0</v>
      </c>
      <c r="CG250" s="784"/>
      <c r="CH250" s="784">
        <f t="shared" si="2008"/>
        <v>55751.16</v>
      </c>
      <c r="CI250" s="784"/>
      <c r="CJ250" s="784">
        <f t="shared" si="2008"/>
        <v>0</v>
      </c>
      <c r="CK250" s="784"/>
      <c r="CL250" s="784">
        <f t="shared" si="2008"/>
        <v>36441.96</v>
      </c>
      <c r="CM250" s="784"/>
      <c r="CN250" s="784">
        <f t="shared" si="2008"/>
        <v>144003</v>
      </c>
      <c r="CO250" s="784"/>
      <c r="CP250" s="784">
        <f t="shared" si="2008"/>
        <v>12000.79</v>
      </c>
      <c r="CQ250" s="784"/>
      <c r="CR250" s="784">
        <f t="shared" si="2008"/>
        <v>0</v>
      </c>
      <c r="CS250" s="784"/>
      <c r="CT250" s="784">
        <f t="shared" si="2008"/>
        <v>0</v>
      </c>
      <c r="CU250" s="784">
        <f t="shared" si="2008"/>
        <v>570197.74</v>
      </c>
      <c r="CV250" s="784">
        <f t="shared" si="2008"/>
        <v>2102851.89</v>
      </c>
      <c r="CW250" s="784"/>
      <c r="CX250" s="784">
        <f t="shared" ref="CX250:DC250" si="2009">SUM(CX183:CX249)</f>
        <v>25234222.68</v>
      </c>
      <c r="CY250" s="784">
        <f t="shared" si="2009"/>
        <v>302928</v>
      </c>
      <c r="CZ250" s="784">
        <f t="shared" si="2009"/>
        <v>542564.01</v>
      </c>
      <c r="DA250" s="784">
        <f t="shared" si="2009"/>
        <v>26079714.690000001</v>
      </c>
      <c r="DB250" s="784">
        <f t="shared" si="2009"/>
        <v>7876073.8700000001</v>
      </c>
      <c r="DC250" s="784">
        <f t="shared" si="2009"/>
        <v>33955788.560000002</v>
      </c>
      <c r="DE250" s="1041" t="s">
        <v>867</v>
      </c>
      <c r="DF250" s="1042"/>
      <c r="DG250" s="784">
        <f>SUM(DG183:DG249)</f>
        <v>37.24</v>
      </c>
      <c r="DH250" s="785" t="s">
        <v>492</v>
      </c>
      <c r="DI250" s="786" t="s">
        <v>492</v>
      </c>
      <c r="DJ250" s="784">
        <f t="shared" ref="DJ250" si="2010">SUM(DJ183:DJ249)</f>
        <v>425741.92</v>
      </c>
      <c r="DK250" s="784"/>
      <c r="DL250" s="784">
        <f t="shared" ref="DL250:EF250" si="2011">SUM(DL183:DL249)</f>
        <v>44893.81</v>
      </c>
      <c r="DM250" s="784"/>
      <c r="DN250" s="784">
        <f t="shared" si="2011"/>
        <v>0</v>
      </c>
      <c r="DO250" s="784"/>
      <c r="DP250" s="784">
        <f t="shared" si="2011"/>
        <v>0</v>
      </c>
      <c r="DQ250" s="784"/>
      <c r="DR250" s="784">
        <f t="shared" si="2011"/>
        <v>1606.6</v>
      </c>
      <c r="DS250" s="784"/>
      <c r="DT250" s="784">
        <f t="shared" si="2011"/>
        <v>0</v>
      </c>
      <c r="DU250" s="784"/>
      <c r="DV250" s="784">
        <f t="shared" si="2011"/>
        <v>24046.080000000002</v>
      </c>
      <c r="DW250" s="784"/>
      <c r="DX250" s="784">
        <f t="shared" si="2011"/>
        <v>70076.5</v>
      </c>
      <c r="DY250" s="784"/>
      <c r="DZ250" s="784">
        <f t="shared" si="2011"/>
        <v>0</v>
      </c>
      <c r="EA250" s="784"/>
      <c r="EB250" s="784">
        <f t="shared" si="2011"/>
        <v>0</v>
      </c>
      <c r="EC250" s="784"/>
      <c r="ED250" s="784">
        <f t="shared" si="2011"/>
        <v>0</v>
      </c>
      <c r="EE250" s="784">
        <f t="shared" si="2011"/>
        <v>140866.5</v>
      </c>
      <c r="EF250" s="784">
        <f t="shared" si="2011"/>
        <v>707231.41</v>
      </c>
      <c r="EG250" s="784"/>
      <c r="EH250" s="784">
        <f t="shared" ref="EH250:EM250" si="2012">SUM(EH183:EH249)</f>
        <v>8486776.9199999999</v>
      </c>
      <c r="EI250" s="784">
        <f t="shared" si="2012"/>
        <v>84819.839999999997</v>
      </c>
      <c r="EJ250" s="784">
        <f t="shared" si="2012"/>
        <v>165668.4</v>
      </c>
      <c r="EK250" s="784">
        <f t="shared" si="2012"/>
        <v>8737265.1600000001</v>
      </c>
      <c r="EL250" s="784">
        <f t="shared" si="2012"/>
        <v>2638654.08</v>
      </c>
      <c r="EM250" s="784">
        <f t="shared" si="2012"/>
        <v>11375919.24</v>
      </c>
      <c r="EO250" s="1041" t="s">
        <v>867</v>
      </c>
      <c r="EP250" s="1042"/>
      <c r="EQ250" s="784">
        <f>SUM(EQ183:EQ249)</f>
        <v>16.5</v>
      </c>
      <c r="ER250" s="785" t="s">
        <v>492</v>
      </c>
      <c r="ES250" s="786" t="s">
        <v>492</v>
      </c>
      <c r="ET250" s="784">
        <f t="shared" ref="ET250" si="2013">SUM(ET183:ET249)</f>
        <v>210607.5</v>
      </c>
      <c r="EU250" s="784"/>
      <c r="EV250" s="784">
        <f t="shared" ref="EV250:FP250" si="2014">SUM(EV183:EV249)</f>
        <v>21755.3</v>
      </c>
      <c r="EW250" s="784"/>
      <c r="EX250" s="784">
        <f t="shared" si="2014"/>
        <v>0</v>
      </c>
      <c r="EY250" s="784"/>
      <c r="EZ250" s="784">
        <f t="shared" si="2014"/>
        <v>0</v>
      </c>
      <c r="FA250" s="784"/>
      <c r="FB250" s="784">
        <f t="shared" si="2014"/>
        <v>0</v>
      </c>
      <c r="FC250" s="784"/>
      <c r="FD250" s="784">
        <f t="shared" si="2014"/>
        <v>0</v>
      </c>
      <c r="FE250" s="784"/>
      <c r="FF250" s="784">
        <f t="shared" si="2014"/>
        <v>51372.4</v>
      </c>
      <c r="FG250" s="784"/>
      <c r="FH250" s="784">
        <f t="shared" si="2014"/>
        <v>25237.67</v>
      </c>
      <c r="FI250" s="784"/>
      <c r="FJ250" s="784">
        <f t="shared" si="2014"/>
        <v>1393.3</v>
      </c>
      <c r="FK250" s="784"/>
      <c r="FL250" s="784">
        <f t="shared" si="2014"/>
        <v>0</v>
      </c>
      <c r="FM250" s="784"/>
      <c r="FN250" s="784">
        <f t="shared" si="2014"/>
        <v>0</v>
      </c>
      <c r="FO250" s="784">
        <f t="shared" si="2014"/>
        <v>11839</v>
      </c>
      <c r="FP250" s="784">
        <f t="shared" si="2014"/>
        <v>322205.17</v>
      </c>
      <c r="FQ250" s="784"/>
      <c r="FR250" s="784">
        <f t="shared" ref="FR250:FW250" si="2015">SUM(FR183:FR249)</f>
        <v>3866462.04</v>
      </c>
      <c r="FS250" s="784">
        <f t="shared" si="2015"/>
        <v>0</v>
      </c>
      <c r="FT250" s="784">
        <f t="shared" si="2015"/>
        <v>16566.84</v>
      </c>
      <c r="FU250" s="784">
        <f t="shared" si="2015"/>
        <v>3883028.88</v>
      </c>
      <c r="FV250" s="784">
        <f t="shared" si="2015"/>
        <v>1172674.71</v>
      </c>
      <c r="FW250" s="784">
        <f t="shared" si="2015"/>
        <v>5055703.59</v>
      </c>
      <c r="FY250" s="1041" t="s">
        <v>867</v>
      </c>
      <c r="FZ250" s="1042"/>
      <c r="GA250" s="784">
        <f>SUM(GA183:GA249)</f>
        <v>428.37</v>
      </c>
      <c r="GB250" s="785" t="s">
        <v>492</v>
      </c>
      <c r="GC250" s="786" t="s">
        <v>492</v>
      </c>
      <c r="GD250" s="790">
        <f t="shared" ref="GD250" si="2016">SUM(GD183:GD249)</f>
        <v>4734452.6100000003</v>
      </c>
      <c r="GE250" s="790"/>
      <c r="GF250" s="784">
        <f t="shared" ref="GF250" si="2017">SUM(GF183:GF249)</f>
        <v>597661.03</v>
      </c>
      <c r="GG250" s="790"/>
      <c r="GH250" s="784">
        <f t="shared" ref="GH250" si="2018">SUM(GH183:GH249)</f>
        <v>6808.92</v>
      </c>
      <c r="GI250" s="790"/>
      <c r="GJ250" s="784">
        <f t="shared" ref="GJ250" si="2019">SUM(GJ183:GJ249)</f>
        <v>0</v>
      </c>
      <c r="GK250" s="790"/>
      <c r="GL250" s="784">
        <f t="shared" ref="GL250" si="2020">SUM(GL183:GL249)</f>
        <v>90351.83</v>
      </c>
      <c r="GM250" s="790"/>
      <c r="GN250" s="784">
        <f t="shared" ref="GN250" si="2021">SUM(GN183:GN249)</f>
        <v>0</v>
      </c>
      <c r="GO250" s="790"/>
      <c r="GP250" s="784">
        <f t="shared" ref="GP250" si="2022">SUM(GP183:GP249)</f>
        <v>613492.24</v>
      </c>
      <c r="GQ250" s="790"/>
      <c r="GR250" s="784">
        <f t="shared" ref="GR250" si="2023">SUM(GR183:GR249)</f>
        <v>737234.77</v>
      </c>
      <c r="GS250" s="790"/>
      <c r="GT250" s="784">
        <f t="shared" ref="GT250" si="2024">SUM(GT183:GT249)</f>
        <v>22452.86</v>
      </c>
      <c r="GU250" s="790"/>
      <c r="GV250" s="784">
        <f t="shared" ref="GV250" si="2025">SUM(GV183:GV249)</f>
        <v>0</v>
      </c>
      <c r="GW250" s="790"/>
      <c r="GX250" s="784">
        <f t="shared" ref="GX250:GZ250" si="2026">SUM(GX183:GX249)</f>
        <v>0</v>
      </c>
      <c r="GY250" s="784">
        <f t="shared" si="2026"/>
        <v>1388017.51</v>
      </c>
      <c r="GZ250" s="784">
        <f t="shared" si="2026"/>
        <v>8190471.7699999996</v>
      </c>
      <c r="HA250" s="784"/>
      <c r="HB250" s="784">
        <f t="shared" ref="HB250:HG250" si="2027">SUM(HB183:HB249)</f>
        <v>98285661.239999995</v>
      </c>
      <c r="HC250" s="784">
        <f t="shared" si="2027"/>
        <v>529154.63</v>
      </c>
      <c r="HD250" s="784">
        <f t="shared" si="2027"/>
        <v>1386147.5</v>
      </c>
      <c r="HE250" s="784">
        <f t="shared" si="2027"/>
        <v>100200963.37</v>
      </c>
      <c r="HF250" s="784">
        <f t="shared" si="2027"/>
        <v>30260690.989999998</v>
      </c>
      <c r="HG250" s="784">
        <f t="shared" si="2027"/>
        <v>130461654.36</v>
      </c>
      <c r="HP250" s="750">
        <f>AI250+BS250+DC250+EM250+FW250</f>
        <v>130461654.3</v>
      </c>
      <c r="HQ250" s="750">
        <f>HP250-HG250</f>
        <v>-0.06</v>
      </c>
    </row>
    <row r="251" spans="1:225" s="959" customFormat="1" ht="15" customHeight="1" x14ac:dyDescent="0.25">
      <c r="A251" s="952" t="s">
        <v>1047</v>
      </c>
      <c r="B251" s="961" t="s">
        <v>426</v>
      </c>
      <c r="C251" s="963">
        <f>C194+C196</f>
        <v>73.11</v>
      </c>
      <c r="D251" s="953"/>
      <c r="E251" s="953"/>
      <c r="F251" s="963">
        <f>F194+F196</f>
        <v>974775.63</v>
      </c>
      <c r="G251" s="956"/>
      <c r="H251" s="963">
        <f>H194+H196</f>
        <v>189181.67</v>
      </c>
      <c r="I251" s="957"/>
      <c r="J251" s="963">
        <f>J194+J196</f>
        <v>0</v>
      </c>
      <c r="K251" s="957"/>
      <c r="L251" s="963">
        <f>L194+L196</f>
        <v>0</v>
      </c>
      <c r="M251" s="957"/>
      <c r="N251" s="963">
        <f>N194+N196</f>
        <v>0</v>
      </c>
      <c r="O251" s="957"/>
      <c r="P251" s="963">
        <f>P194+P196</f>
        <v>0</v>
      </c>
      <c r="Q251" s="957"/>
      <c r="R251" s="963">
        <f>R194+R196</f>
        <v>0</v>
      </c>
      <c r="S251" s="957"/>
      <c r="T251" s="963">
        <f>T194+T196</f>
        <v>194955.13</v>
      </c>
      <c r="U251" s="957"/>
      <c r="V251" s="963">
        <f>V194+V196</f>
        <v>1768.76</v>
      </c>
      <c r="W251" s="957"/>
      <c r="X251" s="963">
        <f>X194+X196</f>
        <v>0</v>
      </c>
      <c r="Y251" s="957"/>
      <c r="Z251" s="963">
        <f t="shared" ref="Z251:AB251" si="2028">Z194+Z196</f>
        <v>0</v>
      </c>
      <c r="AA251" s="963">
        <f t="shared" si="2028"/>
        <v>0</v>
      </c>
      <c r="AB251" s="963">
        <f t="shared" si="2028"/>
        <v>1360681.19</v>
      </c>
      <c r="AC251" s="953"/>
      <c r="AD251" s="963">
        <f t="shared" ref="AD251:AI251" si="2029">AD194+AD196</f>
        <v>16328174.279999999</v>
      </c>
      <c r="AE251" s="963">
        <f t="shared" si="2029"/>
        <v>0</v>
      </c>
      <c r="AF251" s="963">
        <f t="shared" si="2029"/>
        <v>0</v>
      </c>
      <c r="AG251" s="963">
        <f t="shared" si="2029"/>
        <v>16328174.279999999</v>
      </c>
      <c r="AH251" s="963">
        <f t="shared" si="2029"/>
        <v>4931108.63</v>
      </c>
      <c r="AI251" s="963">
        <f t="shared" si="2029"/>
        <v>21259282.91</v>
      </c>
      <c r="AJ251" s="958"/>
      <c r="AK251" s="952" t="s">
        <v>1047</v>
      </c>
      <c r="AL251" s="961" t="s">
        <v>426</v>
      </c>
      <c r="AM251" s="963">
        <f>AM194+AM196</f>
        <v>49.89</v>
      </c>
      <c r="AN251" s="953"/>
      <c r="AO251" s="953"/>
      <c r="AP251" s="963">
        <f>AP194+AP196</f>
        <v>665183.37</v>
      </c>
      <c r="AQ251" s="956"/>
      <c r="AR251" s="963">
        <f>AR194+AR196</f>
        <v>126022.45</v>
      </c>
      <c r="AS251" s="957"/>
      <c r="AT251" s="963">
        <f>AT194+AT196</f>
        <v>0</v>
      </c>
      <c r="AU251" s="957"/>
      <c r="AV251" s="963">
        <f>AV194+AV196</f>
        <v>0</v>
      </c>
      <c r="AW251" s="957"/>
      <c r="AX251" s="963">
        <f>AX194+AX196</f>
        <v>0</v>
      </c>
      <c r="AY251" s="957"/>
      <c r="AZ251" s="963">
        <f>AZ194+AZ196</f>
        <v>0</v>
      </c>
      <c r="BA251" s="957"/>
      <c r="BB251" s="963">
        <f>BB194+BB196</f>
        <v>0</v>
      </c>
      <c r="BC251" s="957"/>
      <c r="BD251" s="963">
        <f>BD194+BD196</f>
        <v>112142.26</v>
      </c>
      <c r="BE251" s="957"/>
      <c r="BF251" s="963">
        <f>BF194+BF196</f>
        <v>3081.26</v>
      </c>
      <c r="BG251" s="957"/>
      <c r="BH251" s="963">
        <f>BH194+BH196</f>
        <v>0</v>
      </c>
      <c r="BI251" s="957"/>
      <c r="BJ251" s="963">
        <f t="shared" ref="BJ251:BL251" si="2030">BJ194+BJ196</f>
        <v>0</v>
      </c>
      <c r="BK251" s="963">
        <f t="shared" si="2030"/>
        <v>0</v>
      </c>
      <c r="BL251" s="963">
        <f t="shared" si="2030"/>
        <v>906429.34</v>
      </c>
      <c r="BM251" s="953"/>
      <c r="BN251" s="963">
        <f t="shared" ref="BN251:BS251" si="2031">BN194+BN196</f>
        <v>10877152.08</v>
      </c>
      <c r="BO251" s="963">
        <f t="shared" si="2031"/>
        <v>0</v>
      </c>
      <c r="BP251" s="963">
        <f t="shared" si="2031"/>
        <v>0</v>
      </c>
      <c r="BQ251" s="963">
        <f t="shared" si="2031"/>
        <v>10877152.08</v>
      </c>
      <c r="BR251" s="963">
        <f t="shared" si="2031"/>
        <v>3284899.92</v>
      </c>
      <c r="BS251" s="963">
        <f t="shared" si="2031"/>
        <v>14162052</v>
      </c>
      <c r="BU251" s="952" t="s">
        <v>1047</v>
      </c>
      <c r="BV251" s="961" t="s">
        <v>426</v>
      </c>
      <c r="BW251" s="963">
        <f>BW194+BW196</f>
        <v>38.46</v>
      </c>
      <c r="BX251" s="953"/>
      <c r="BY251" s="953"/>
      <c r="BZ251" s="963">
        <f>BZ194+BZ196</f>
        <v>512787.18</v>
      </c>
      <c r="CA251" s="956"/>
      <c r="CB251" s="963">
        <f>CB194+CB196</f>
        <v>93840.05</v>
      </c>
      <c r="CC251" s="957"/>
      <c r="CD251" s="963">
        <f>CD194+CD196</f>
        <v>0</v>
      </c>
      <c r="CE251" s="957"/>
      <c r="CF251" s="963">
        <f>CF194+CF196</f>
        <v>0</v>
      </c>
      <c r="CG251" s="957"/>
      <c r="CH251" s="963">
        <f>CH194+CH196</f>
        <v>0</v>
      </c>
      <c r="CI251" s="957"/>
      <c r="CJ251" s="963">
        <f>CJ194+CJ196</f>
        <v>0</v>
      </c>
      <c r="CK251" s="957"/>
      <c r="CL251" s="963">
        <f>CL194+CL196</f>
        <v>0</v>
      </c>
      <c r="CM251" s="957"/>
      <c r="CN251" s="963">
        <f>CN194+CN196</f>
        <v>77943.649999999994</v>
      </c>
      <c r="CO251" s="957"/>
      <c r="CP251" s="963">
        <f>CP194+CP196</f>
        <v>7691.81</v>
      </c>
      <c r="CQ251" s="957"/>
      <c r="CR251" s="963">
        <f>CR194+CR196</f>
        <v>0</v>
      </c>
      <c r="CS251" s="957"/>
      <c r="CT251" s="963">
        <f t="shared" ref="CT251:CV251" si="2032">CT194+CT196</f>
        <v>0</v>
      </c>
      <c r="CU251" s="963">
        <f t="shared" si="2032"/>
        <v>0</v>
      </c>
      <c r="CV251" s="963">
        <f t="shared" si="2032"/>
        <v>692262.69</v>
      </c>
      <c r="CW251" s="953"/>
      <c r="CX251" s="963">
        <f t="shared" ref="CX251:DC251" si="2033">CX194+CX196</f>
        <v>8307152.2800000003</v>
      </c>
      <c r="CY251" s="963">
        <f t="shared" si="2033"/>
        <v>0</v>
      </c>
      <c r="CZ251" s="963">
        <f t="shared" si="2033"/>
        <v>0</v>
      </c>
      <c r="DA251" s="963">
        <f t="shared" si="2033"/>
        <v>8307152.2800000003</v>
      </c>
      <c r="DB251" s="963">
        <f t="shared" si="2033"/>
        <v>2508759.9900000002</v>
      </c>
      <c r="DC251" s="963">
        <f t="shared" si="2033"/>
        <v>10815912.27</v>
      </c>
      <c r="DE251" s="952" t="s">
        <v>1047</v>
      </c>
      <c r="DF251" s="961" t="s">
        <v>426</v>
      </c>
      <c r="DG251" s="963">
        <f>DG194+DG196</f>
        <v>14.44</v>
      </c>
      <c r="DH251" s="953"/>
      <c r="DI251" s="953"/>
      <c r="DJ251" s="963">
        <f>DJ194+DJ196</f>
        <v>192528.52</v>
      </c>
      <c r="DK251" s="956"/>
      <c r="DL251" s="963">
        <f>DL194+DL196</f>
        <v>35617.78</v>
      </c>
      <c r="DM251" s="957"/>
      <c r="DN251" s="963">
        <f>DN194+DN196</f>
        <v>0</v>
      </c>
      <c r="DO251" s="957"/>
      <c r="DP251" s="963">
        <f>DP194+DP196</f>
        <v>0</v>
      </c>
      <c r="DQ251" s="957"/>
      <c r="DR251" s="963">
        <f>DR194+DR196</f>
        <v>0</v>
      </c>
      <c r="DS251" s="957"/>
      <c r="DT251" s="963">
        <f>DT194+DT196</f>
        <v>0</v>
      </c>
      <c r="DU251" s="957"/>
      <c r="DV251" s="963">
        <f>DV194+DV196</f>
        <v>0</v>
      </c>
      <c r="DW251" s="957"/>
      <c r="DX251" s="963">
        <f>DX194+DX196</f>
        <v>36387.89</v>
      </c>
      <c r="DY251" s="957"/>
      <c r="DZ251" s="963">
        <f>DZ194+DZ196</f>
        <v>0</v>
      </c>
      <c r="EA251" s="957"/>
      <c r="EB251" s="963">
        <f>EB194+EB196</f>
        <v>0</v>
      </c>
      <c r="EC251" s="957"/>
      <c r="ED251" s="963">
        <f t="shared" ref="ED251:EF251" si="2034">ED194+ED196</f>
        <v>0</v>
      </c>
      <c r="EE251" s="963">
        <f t="shared" si="2034"/>
        <v>0</v>
      </c>
      <c r="EF251" s="963">
        <f t="shared" si="2034"/>
        <v>264534.19</v>
      </c>
      <c r="EG251" s="953"/>
      <c r="EH251" s="963">
        <f t="shared" ref="EH251:EM251" si="2035">EH194+EH196</f>
        <v>3174410.28</v>
      </c>
      <c r="EI251" s="963">
        <f t="shared" si="2035"/>
        <v>0</v>
      </c>
      <c r="EJ251" s="963">
        <f t="shared" si="2035"/>
        <v>0</v>
      </c>
      <c r="EK251" s="963">
        <f t="shared" si="2035"/>
        <v>3174410.28</v>
      </c>
      <c r="EL251" s="963">
        <f t="shared" si="2035"/>
        <v>958671.9</v>
      </c>
      <c r="EM251" s="963">
        <f t="shared" si="2035"/>
        <v>4133082.18</v>
      </c>
      <c r="EO251" s="952" t="s">
        <v>1047</v>
      </c>
      <c r="EP251" s="961" t="s">
        <v>426</v>
      </c>
      <c r="EQ251" s="963">
        <f>EQ194+EQ196</f>
        <v>9.5</v>
      </c>
      <c r="ER251" s="953"/>
      <c r="ES251" s="953"/>
      <c r="ET251" s="963">
        <f>ET194+ET196</f>
        <v>126663.5</v>
      </c>
      <c r="EU251" s="956"/>
      <c r="EV251" s="963">
        <f>EV194+EV196</f>
        <v>16592.919999999998</v>
      </c>
      <c r="EW251" s="957"/>
      <c r="EX251" s="963">
        <f>EX194+EX196</f>
        <v>0</v>
      </c>
      <c r="EY251" s="957"/>
      <c r="EZ251" s="963">
        <f>EZ194+EZ196</f>
        <v>0</v>
      </c>
      <c r="FA251" s="957"/>
      <c r="FB251" s="963">
        <f>FB194+FB196</f>
        <v>0</v>
      </c>
      <c r="FC251" s="957"/>
      <c r="FD251" s="963">
        <f>FD194+FD196</f>
        <v>0</v>
      </c>
      <c r="FE251" s="957"/>
      <c r="FF251" s="963">
        <f>FF194+FF196</f>
        <v>0</v>
      </c>
      <c r="FG251" s="957"/>
      <c r="FH251" s="963">
        <f>FH194+FH196</f>
        <v>13299.67</v>
      </c>
      <c r="FI251" s="957"/>
      <c r="FJ251" s="963">
        <f>FJ194+FJ196</f>
        <v>1393.3</v>
      </c>
      <c r="FK251" s="957"/>
      <c r="FL251" s="963">
        <f>FL194+FL196</f>
        <v>0</v>
      </c>
      <c r="FM251" s="957"/>
      <c r="FN251" s="963">
        <f t="shared" ref="FN251:FP251" si="2036">FN194+FN196</f>
        <v>0</v>
      </c>
      <c r="FO251" s="963">
        <f t="shared" si="2036"/>
        <v>0</v>
      </c>
      <c r="FP251" s="963">
        <f t="shared" si="2036"/>
        <v>157949.39000000001</v>
      </c>
      <c r="FQ251" s="953"/>
      <c r="FR251" s="963">
        <f t="shared" ref="FR251:FW251" si="2037">FR194+FR196</f>
        <v>1895392.68</v>
      </c>
      <c r="FS251" s="963">
        <f t="shared" si="2037"/>
        <v>0</v>
      </c>
      <c r="FT251" s="963">
        <f t="shared" si="2037"/>
        <v>0</v>
      </c>
      <c r="FU251" s="963">
        <f t="shared" si="2037"/>
        <v>1895392.68</v>
      </c>
      <c r="FV251" s="963">
        <f t="shared" si="2037"/>
        <v>572408.59</v>
      </c>
      <c r="FW251" s="963">
        <f t="shared" si="2037"/>
        <v>2467801.27</v>
      </c>
      <c r="FY251" s="952" t="s">
        <v>1047</v>
      </c>
      <c r="FZ251" s="961" t="s">
        <v>426</v>
      </c>
      <c r="GA251" s="963">
        <f>GA194+GA196</f>
        <v>185.4</v>
      </c>
      <c r="GB251" s="953"/>
      <c r="GC251" s="953"/>
      <c r="GD251" s="963">
        <f>GD194+GD196</f>
        <v>2471938.2000000002</v>
      </c>
      <c r="GE251" s="956"/>
      <c r="GF251" s="963">
        <f>GF194+GF196</f>
        <v>461254.87</v>
      </c>
      <c r="GG251" s="957"/>
      <c r="GH251" s="963">
        <f>GH194+GH196</f>
        <v>0</v>
      </c>
      <c r="GI251" s="957"/>
      <c r="GJ251" s="963">
        <f>GJ194+GJ196</f>
        <v>0</v>
      </c>
      <c r="GK251" s="957"/>
      <c r="GL251" s="963">
        <f>GL194+GL196</f>
        <v>0</v>
      </c>
      <c r="GM251" s="957"/>
      <c r="GN251" s="963">
        <f>GN194+GN196</f>
        <v>0</v>
      </c>
      <c r="GO251" s="957"/>
      <c r="GP251" s="963">
        <f>GP194+GP196</f>
        <v>0</v>
      </c>
      <c r="GQ251" s="957"/>
      <c r="GR251" s="963">
        <f>GR194+GR196</f>
        <v>434728.6</v>
      </c>
      <c r="GS251" s="957"/>
      <c r="GT251" s="963">
        <f>GT194+GT196</f>
        <v>13935.13</v>
      </c>
      <c r="GU251" s="957"/>
      <c r="GV251" s="963">
        <f>GV194+GV196</f>
        <v>0</v>
      </c>
      <c r="GW251" s="957"/>
      <c r="GX251" s="963">
        <f t="shared" ref="GX251:GZ251" si="2038">GX194+GX196</f>
        <v>0</v>
      </c>
      <c r="GY251" s="963">
        <f t="shared" si="2038"/>
        <v>0</v>
      </c>
      <c r="GZ251" s="963">
        <f t="shared" si="2038"/>
        <v>3381856.8</v>
      </c>
      <c r="HA251" s="953"/>
      <c r="HB251" s="963">
        <f t="shared" ref="HB251:HG251" si="2039">HB194+HB196</f>
        <v>40582281.600000001</v>
      </c>
      <c r="HC251" s="963">
        <f t="shared" si="2039"/>
        <v>0</v>
      </c>
      <c r="HD251" s="963">
        <f t="shared" si="2039"/>
        <v>0</v>
      </c>
      <c r="HE251" s="963">
        <f t="shared" si="2039"/>
        <v>40582281.600000001</v>
      </c>
      <c r="HF251" s="963">
        <f t="shared" si="2039"/>
        <v>12255849.050000001</v>
      </c>
      <c r="HG251" s="963">
        <f t="shared" si="2039"/>
        <v>52838130.649999999</v>
      </c>
      <c r="HP251" s="958"/>
      <c r="HQ251" s="958"/>
    </row>
    <row r="252" spans="1:225" s="959" customFormat="1" x14ac:dyDescent="0.25">
      <c r="A252" s="952"/>
      <c r="B252" s="961" t="s">
        <v>423</v>
      </c>
      <c r="C252" s="963">
        <f>SUM(C194:C201)-C251</f>
        <v>21.5</v>
      </c>
      <c r="D252" s="953"/>
      <c r="E252" s="953"/>
      <c r="F252" s="963">
        <f>SUM(F194:F201)-F251</f>
        <v>289909.5</v>
      </c>
      <c r="G252" s="956"/>
      <c r="H252" s="963">
        <f>SUM(H194:H201)-H251</f>
        <v>47170.92</v>
      </c>
      <c r="I252" s="957"/>
      <c r="J252" s="963">
        <f>SUM(J194:J201)-J251</f>
        <v>0</v>
      </c>
      <c r="K252" s="957"/>
      <c r="L252" s="963">
        <f>SUM(L194:L201)-L251</f>
        <v>0</v>
      </c>
      <c r="M252" s="957"/>
      <c r="N252" s="963">
        <f>SUM(N194:N201)-N251</f>
        <v>0</v>
      </c>
      <c r="O252" s="957"/>
      <c r="P252" s="963">
        <f>SUM(P194:P201)-P251</f>
        <v>0</v>
      </c>
      <c r="Q252" s="957"/>
      <c r="R252" s="963">
        <f>SUM(R194:R201)-R251</f>
        <v>0</v>
      </c>
      <c r="S252" s="957"/>
      <c r="T252" s="963">
        <f>SUM(T194:T201)-T251</f>
        <v>57981.9</v>
      </c>
      <c r="U252" s="957"/>
      <c r="V252" s="963">
        <f>SUM(V194:V201)-V251</f>
        <v>1919.95</v>
      </c>
      <c r="W252" s="957"/>
      <c r="X252" s="963">
        <f>SUM(X194:X201)-X251</f>
        <v>0</v>
      </c>
      <c r="Y252" s="957"/>
      <c r="Z252" s="963">
        <f t="shared" ref="Z252:AB252" si="2040">SUM(Z194:Z201)-Z251</f>
        <v>0</v>
      </c>
      <c r="AA252" s="963">
        <f t="shared" si="2040"/>
        <v>0</v>
      </c>
      <c r="AB252" s="963">
        <f t="shared" si="2040"/>
        <v>396982.27</v>
      </c>
      <c r="AC252" s="953"/>
      <c r="AD252" s="963">
        <f t="shared" ref="AD252:AI252" si="2041">SUM(AD194:AD201)-AD251</f>
        <v>4763787.24</v>
      </c>
      <c r="AE252" s="963">
        <f t="shared" si="2041"/>
        <v>0</v>
      </c>
      <c r="AF252" s="963">
        <f t="shared" si="2041"/>
        <v>0</v>
      </c>
      <c r="AG252" s="963">
        <f t="shared" si="2041"/>
        <v>4763787.24</v>
      </c>
      <c r="AH252" s="963">
        <f t="shared" si="2041"/>
        <v>1438663.76</v>
      </c>
      <c r="AI252" s="963">
        <f t="shared" si="2041"/>
        <v>6202451</v>
      </c>
      <c r="AJ252" s="958"/>
      <c r="AK252" s="952"/>
      <c r="AL252" s="961" t="s">
        <v>423</v>
      </c>
      <c r="AM252" s="963">
        <f>SUM(AM194:AM201)-AM251</f>
        <v>21.75</v>
      </c>
      <c r="AN252" s="953"/>
      <c r="AO252" s="953"/>
      <c r="AP252" s="963">
        <f>SUM(AP194:AP201)-AP251</f>
        <v>293242.75</v>
      </c>
      <c r="AQ252" s="956"/>
      <c r="AR252" s="963">
        <f>SUM(AR194:AR201)-AR251</f>
        <v>53468.32</v>
      </c>
      <c r="AS252" s="957"/>
      <c r="AT252" s="963">
        <f>SUM(AT194:AT201)-AT251</f>
        <v>0</v>
      </c>
      <c r="AU252" s="957"/>
      <c r="AV252" s="963">
        <f>SUM(AV194:AV201)-AV251</f>
        <v>0</v>
      </c>
      <c r="AW252" s="957"/>
      <c r="AX252" s="963">
        <f>SUM(AX194:AX201)-AX251</f>
        <v>0</v>
      </c>
      <c r="AY252" s="957"/>
      <c r="AZ252" s="963">
        <f>SUM(AZ194:AZ201)-AZ251</f>
        <v>0</v>
      </c>
      <c r="BA252" s="957"/>
      <c r="BB252" s="963">
        <f>SUM(BB194:BB201)-BB251</f>
        <v>0</v>
      </c>
      <c r="BC252" s="957"/>
      <c r="BD252" s="963">
        <f>SUM(BD194:BD201)-BD251</f>
        <v>38550.71</v>
      </c>
      <c r="BE252" s="957"/>
      <c r="BF252" s="963">
        <f>SUM(BF194:BF201)-BF251</f>
        <v>0</v>
      </c>
      <c r="BG252" s="957"/>
      <c r="BH252" s="963">
        <f>SUM(BH194:BH201)-BH251</f>
        <v>0</v>
      </c>
      <c r="BI252" s="957"/>
      <c r="BJ252" s="963">
        <f t="shared" ref="BJ252:BL252" si="2042">SUM(BJ194:BJ201)-BJ251</f>
        <v>0</v>
      </c>
      <c r="BK252" s="963">
        <f t="shared" si="2042"/>
        <v>0</v>
      </c>
      <c r="BL252" s="963">
        <f t="shared" si="2042"/>
        <v>385261.78</v>
      </c>
      <c r="BM252" s="953"/>
      <c r="BN252" s="963">
        <f t="shared" ref="BN252:BS252" si="2043">SUM(BN194:BN201)-BN251</f>
        <v>4623141.3600000003</v>
      </c>
      <c r="BO252" s="963">
        <f t="shared" si="2043"/>
        <v>0</v>
      </c>
      <c r="BP252" s="963">
        <f t="shared" si="2043"/>
        <v>0</v>
      </c>
      <c r="BQ252" s="963">
        <f t="shared" si="2043"/>
        <v>4623141.3600000003</v>
      </c>
      <c r="BR252" s="963">
        <f t="shared" si="2043"/>
        <v>1396188.69</v>
      </c>
      <c r="BS252" s="963">
        <f t="shared" si="2043"/>
        <v>6019330.0499999998</v>
      </c>
      <c r="BU252" s="952"/>
      <c r="BV252" s="961" t="s">
        <v>423</v>
      </c>
      <c r="BW252" s="963">
        <f>SUM(BW194:BW201)-BW251</f>
        <v>14.5</v>
      </c>
      <c r="BX252" s="953"/>
      <c r="BY252" s="953"/>
      <c r="BZ252" s="963">
        <f>SUM(BZ194:BZ201)-BZ251</f>
        <v>196903.5</v>
      </c>
      <c r="CA252" s="956"/>
      <c r="CB252" s="963">
        <f>SUM(CB194:CB201)-CB251</f>
        <v>21328.51</v>
      </c>
      <c r="CC252" s="957"/>
      <c r="CD252" s="963">
        <f>SUM(CD194:CD201)-CD251</f>
        <v>0</v>
      </c>
      <c r="CE252" s="957"/>
      <c r="CF252" s="963">
        <f>SUM(CF194:CF201)-CF251</f>
        <v>0</v>
      </c>
      <c r="CG252" s="957"/>
      <c r="CH252" s="963">
        <f>SUM(CH194:CH201)-CH251</f>
        <v>6998.49</v>
      </c>
      <c r="CI252" s="957"/>
      <c r="CJ252" s="963">
        <f>SUM(CJ194:CJ201)-CJ251</f>
        <v>0</v>
      </c>
      <c r="CK252" s="957"/>
      <c r="CL252" s="963">
        <f>SUM(CL194:CL201)-CL251</f>
        <v>0</v>
      </c>
      <c r="CM252" s="957"/>
      <c r="CN252" s="963">
        <f>SUM(CN194:CN201)-CN251</f>
        <v>23061.93</v>
      </c>
      <c r="CO252" s="957"/>
      <c r="CP252" s="963">
        <f>SUM(CP194:CP201)-CP251</f>
        <v>666.65</v>
      </c>
      <c r="CQ252" s="957"/>
      <c r="CR252" s="963">
        <f>SUM(CR194:CR201)-CR251</f>
        <v>0</v>
      </c>
      <c r="CS252" s="957"/>
      <c r="CT252" s="963">
        <f t="shared" ref="CT252:CV252" si="2044">SUM(CT194:CT201)-CT251</f>
        <v>0</v>
      </c>
      <c r="CU252" s="963">
        <f t="shared" si="2044"/>
        <v>317.74</v>
      </c>
      <c r="CV252" s="963">
        <f t="shared" si="2044"/>
        <v>249276.82</v>
      </c>
      <c r="CW252" s="953"/>
      <c r="CX252" s="963">
        <f t="shared" ref="CX252:DC252" si="2045">SUM(CX194:CX201)-CX251</f>
        <v>2991321.84</v>
      </c>
      <c r="CY252" s="963">
        <f t="shared" si="2045"/>
        <v>0</v>
      </c>
      <c r="CZ252" s="963">
        <f t="shared" si="2045"/>
        <v>0</v>
      </c>
      <c r="DA252" s="963">
        <f t="shared" si="2045"/>
        <v>2991321.84</v>
      </c>
      <c r="DB252" s="963">
        <f t="shared" si="2045"/>
        <v>903379.2</v>
      </c>
      <c r="DC252" s="963">
        <f t="shared" si="2045"/>
        <v>3894701.04</v>
      </c>
      <c r="DE252" s="952"/>
      <c r="DF252" s="961" t="s">
        <v>423</v>
      </c>
      <c r="DG252" s="963">
        <f>SUM(DG194:DG201)-DG251</f>
        <v>3</v>
      </c>
      <c r="DH252" s="953"/>
      <c r="DI252" s="953"/>
      <c r="DJ252" s="963">
        <f>SUM(DJ194:DJ201)-DJ251</f>
        <v>41299</v>
      </c>
      <c r="DK252" s="956"/>
      <c r="DL252" s="963">
        <f>SUM(DL194:DL201)-DL251</f>
        <v>9276.0300000000007</v>
      </c>
      <c r="DM252" s="957"/>
      <c r="DN252" s="963">
        <f>SUM(DN194:DN201)-DN251</f>
        <v>0</v>
      </c>
      <c r="DO252" s="957"/>
      <c r="DP252" s="963">
        <f>SUM(DP194:DP201)-DP251</f>
        <v>0</v>
      </c>
      <c r="DQ252" s="957"/>
      <c r="DR252" s="963">
        <f>SUM(DR194:DR201)-DR251</f>
        <v>0</v>
      </c>
      <c r="DS252" s="957"/>
      <c r="DT252" s="963">
        <f>SUM(DT194:DT201)-DT251</f>
        <v>0</v>
      </c>
      <c r="DU252" s="957"/>
      <c r="DV252" s="963">
        <f>SUM(DV194:DV201)-DV251</f>
        <v>0</v>
      </c>
      <c r="DW252" s="957"/>
      <c r="DX252" s="963">
        <f>SUM(DX194:DX201)-DX251</f>
        <v>10115.01</v>
      </c>
      <c r="DY252" s="957"/>
      <c r="DZ252" s="963">
        <f>SUM(DZ194:DZ201)-DZ251</f>
        <v>0</v>
      </c>
      <c r="EA252" s="957"/>
      <c r="EB252" s="963">
        <f>SUM(EB194:EB201)-EB251</f>
        <v>0</v>
      </c>
      <c r="EC252" s="957"/>
      <c r="ED252" s="963">
        <f t="shared" ref="ED252:EF252" si="2046">SUM(ED194:ED201)-ED251</f>
        <v>0</v>
      </c>
      <c r="EE252" s="963">
        <f t="shared" si="2046"/>
        <v>0</v>
      </c>
      <c r="EF252" s="963">
        <f t="shared" si="2046"/>
        <v>60690.04</v>
      </c>
      <c r="EG252" s="953"/>
      <c r="EH252" s="963">
        <f t="shared" ref="EH252:EM252" si="2047">SUM(EH194:EH201)-EH251</f>
        <v>728280.48</v>
      </c>
      <c r="EI252" s="963">
        <f t="shared" si="2047"/>
        <v>0</v>
      </c>
      <c r="EJ252" s="963">
        <f t="shared" si="2047"/>
        <v>0</v>
      </c>
      <c r="EK252" s="963">
        <f t="shared" si="2047"/>
        <v>728280.48</v>
      </c>
      <c r="EL252" s="963">
        <f t="shared" si="2047"/>
        <v>219940.71</v>
      </c>
      <c r="EM252" s="963">
        <f t="shared" si="2047"/>
        <v>948221.19</v>
      </c>
      <c r="EO252" s="952"/>
      <c r="EP252" s="961" t="s">
        <v>423</v>
      </c>
      <c r="EQ252" s="963">
        <f>SUM(EQ194:EQ201)-EQ251</f>
        <v>1.5</v>
      </c>
      <c r="ER252" s="953"/>
      <c r="ES252" s="953"/>
      <c r="ET252" s="963">
        <f>SUM(ET194:ET201)-ET251</f>
        <v>20649.5</v>
      </c>
      <c r="EU252" s="956"/>
      <c r="EV252" s="963">
        <f>SUM(EV194:EV201)-EV251</f>
        <v>5162.38</v>
      </c>
      <c r="EW252" s="957"/>
      <c r="EX252" s="963">
        <f>SUM(EX194:EX201)-EX251</f>
        <v>0</v>
      </c>
      <c r="EY252" s="957"/>
      <c r="EZ252" s="963">
        <f>SUM(EZ194:EZ201)-EZ251</f>
        <v>0</v>
      </c>
      <c r="FA252" s="957"/>
      <c r="FB252" s="963">
        <f>SUM(FB194:FB201)-FB251</f>
        <v>0</v>
      </c>
      <c r="FC252" s="957"/>
      <c r="FD252" s="963">
        <f>SUM(FD194:FD201)-FD251</f>
        <v>0</v>
      </c>
      <c r="FE252" s="957"/>
      <c r="FF252" s="963">
        <f>SUM(FF194:FF201)-FF251</f>
        <v>0</v>
      </c>
      <c r="FG252" s="957"/>
      <c r="FH252" s="963">
        <f>SUM(FH194:FH201)-FH251</f>
        <v>2796.6</v>
      </c>
      <c r="FI252" s="957"/>
      <c r="FJ252" s="963">
        <f>SUM(FJ194:FJ201)-FJ251</f>
        <v>0</v>
      </c>
      <c r="FK252" s="957"/>
      <c r="FL252" s="963">
        <f>SUM(FL194:FL201)-FL251</f>
        <v>0</v>
      </c>
      <c r="FM252" s="957"/>
      <c r="FN252" s="963">
        <f t="shared" ref="FN252:FP252" si="2048">SUM(FN194:FN201)-FN251</f>
        <v>0</v>
      </c>
      <c r="FO252" s="963">
        <f t="shared" si="2048"/>
        <v>0</v>
      </c>
      <c r="FP252" s="963">
        <f t="shared" si="2048"/>
        <v>28608.48</v>
      </c>
      <c r="FQ252" s="953"/>
      <c r="FR252" s="963">
        <f t="shared" ref="FR252:FW252" si="2049">SUM(FR194:FR201)-FR251</f>
        <v>343301.76</v>
      </c>
      <c r="FS252" s="963">
        <f t="shared" si="2049"/>
        <v>0</v>
      </c>
      <c r="FT252" s="963">
        <f t="shared" si="2049"/>
        <v>0</v>
      </c>
      <c r="FU252" s="963">
        <f t="shared" si="2049"/>
        <v>343301.76</v>
      </c>
      <c r="FV252" s="963">
        <f t="shared" si="2049"/>
        <v>103677.13</v>
      </c>
      <c r="FW252" s="963">
        <f t="shared" si="2049"/>
        <v>446978.89</v>
      </c>
      <c r="FY252" s="952"/>
      <c r="FZ252" s="961" t="s">
        <v>423</v>
      </c>
      <c r="GA252" s="963">
        <f>SUM(GA194:GA201)-GA251</f>
        <v>62.25</v>
      </c>
      <c r="GB252" s="953"/>
      <c r="GC252" s="953"/>
      <c r="GD252" s="963">
        <f>SUM(GD194:GD201)-GD251</f>
        <v>842004.25</v>
      </c>
      <c r="GE252" s="956"/>
      <c r="GF252" s="963">
        <f>SUM(GF194:GF201)-GF251</f>
        <v>136406.16</v>
      </c>
      <c r="GG252" s="957"/>
      <c r="GH252" s="963">
        <f>SUM(GH194:GH201)-GH251</f>
        <v>0</v>
      </c>
      <c r="GI252" s="957"/>
      <c r="GJ252" s="963">
        <f>SUM(GJ194:GJ201)-GJ251</f>
        <v>0</v>
      </c>
      <c r="GK252" s="957"/>
      <c r="GL252" s="963">
        <f>SUM(GL194:GL201)-GL251</f>
        <v>6998.49</v>
      </c>
      <c r="GM252" s="957"/>
      <c r="GN252" s="963">
        <f>SUM(GN194:GN201)-GN251</f>
        <v>0</v>
      </c>
      <c r="GO252" s="957"/>
      <c r="GP252" s="963">
        <f>SUM(GP194:GP201)-GP251</f>
        <v>0</v>
      </c>
      <c r="GQ252" s="957"/>
      <c r="GR252" s="963">
        <f>SUM(GR194:GR201)-GR251</f>
        <v>132506.15</v>
      </c>
      <c r="GS252" s="957"/>
      <c r="GT252" s="963">
        <f>SUM(GT194:GT201)-GT251</f>
        <v>2586.6</v>
      </c>
      <c r="GU252" s="957"/>
      <c r="GV252" s="963">
        <f>SUM(GV194:GV201)-GV251</f>
        <v>0</v>
      </c>
      <c r="GW252" s="957"/>
      <c r="GX252" s="963">
        <f t="shared" ref="GX252:GZ252" si="2050">SUM(GX194:GX201)-GX251</f>
        <v>0</v>
      </c>
      <c r="GY252" s="963">
        <f t="shared" si="2050"/>
        <v>317.74</v>
      </c>
      <c r="GZ252" s="963">
        <f t="shared" si="2050"/>
        <v>1120819.3899999999</v>
      </c>
      <c r="HA252" s="953"/>
      <c r="HB252" s="963">
        <f t="shared" ref="HB252:HG252" si="2051">SUM(HB194:HB201)-HB251</f>
        <v>13449832.68</v>
      </c>
      <c r="HC252" s="963">
        <f t="shared" si="2051"/>
        <v>0</v>
      </c>
      <c r="HD252" s="963">
        <f t="shared" si="2051"/>
        <v>0</v>
      </c>
      <c r="HE252" s="963">
        <f t="shared" si="2051"/>
        <v>13449832.68</v>
      </c>
      <c r="HF252" s="963">
        <f t="shared" si="2051"/>
        <v>4061849.48</v>
      </c>
      <c r="HG252" s="963">
        <f t="shared" si="2051"/>
        <v>17511682.16</v>
      </c>
      <c r="HP252" s="958"/>
      <c r="HQ252" s="958"/>
    </row>
    <row r="253" spans="1:225" s="959" customFormat="1" ht="15" customHeight="1" x14ac:dyDescent="0.25">
      <c r="A253" s="952"/>
      <c r="B253" s="961" t="s">
        <v>424</v>
      </c>
      <c r="C253" s="963">
        <f>SUM(C184:C192)+C203+SUM(C205:C227)+C231+C232+C233+C241+C242+C243+C244+C245+C247+C248</f>
        <v>41</v>
      </c>
      <c r="D253" s="953"/>
      <c r="E253" s="953"/>
      <c r="F253" s="963">
        <f>SUM(F184:F192)+F203+SUM(F205:F227)+F231+F232+F233+F241+F242+F243+F244+F245+F247+F248</f>
        <v>338366</v>
      </c>
      <c r="G253" s="956"/>
      <c r="H253" s="963">
        <f>SUM(H184:H192)+H203+SUM(H205:H227)+H231+H232+H233+H241+H242+H243+H244+H245+H247+H248</f>
        <v>0</v>
      </c>
      <c r="I253" s="957"/>
      <c r="J253" s="963">
        <f>SUM(J184:J192)+J203+SUM(J205:J227)+J231+J232+J233+J241+J242+J243+J244+J245+J247+J248</f>
        <v>0</v>
      </c>
      <c r="K253" s="957"/>
      <c r="L253" s="963">
        <f>SUM(L184:L192)+L203+SUM(L205:L227)+L231+L232+L233+L241+L242+L243+L244+L245+L247+L248</f>
        <v>0</v>
      </c>
      <c r="M253" s="957"/>
      <c r="N253" s="963">
        <f>SUM(N184:N192)+N203+SUM(N205:N227)+N231+N232+N233+N241+N242+N243+N244+N245+N247+N248</f>
        <v>23350.18</v>
      </c>
      <c r="O253" s="957"/>
      <c r="P253" s="963">
        <f>SUM(P184:P192)+P203+SUM(P205:P227)+P231+P232+P233+P241+P242+P243+P244+P245+P247+P248</f>
        <v>0</v>
      </c>
      <c r="Q253" s="957"/>
      <c r="R253" s="963">
        <f>SUM(R184:R192)+R203+SUM(R205:R227)+R231+R232+R233+R241+R242+R243+R244+R245+R247+R248</f>
        <v>303242.93</v>
      </c>
      <c r="S253" s="957"/>
      <c r="T253" s="963">
        <f>SUM(T184:T192)+T203+SUM(T205:T227)+T231+T232+T233+T241+T242+T243+T244+T245+T247+T248</f>
        <v>53630.75</v>
      </c>
      <c r="U253" s="957"/>
      <c r="V253" s="963">
        <f>SUM(V184:V192)+V203+SUM(V205:V227)+V231+V232+V233+V241+V242+V243+V244+V245+V247+V248</f>
        <v>0</v>
      </c>
      <c r="W253" s="957"/>
      <c r="X253" s="963">
        <f>SUM(X184:X192)+X203+SUM(X205:X227)+X231+X232+X233+X241+X242+X243+X244+X245+X247+X248</f>
        <v>0</v>
      </c>
      <c r="Y253" s="957"/>
      <c r="Z253" s="963">
        <f t="shared" ref="Z253:AB253" si="2052">SUM(Z184:Z192)+Z203+SUM(Z205:Z227)+Z231+Z232+Z233+Z241+Z242+Z243+Z244+Z245+Z247+Z248</f>
        <v>0</v>
      </c>
      <c r="AA253" s="963">
        <f t="shared" si="2052"/>
        <v>264596.14</v>
      </c>
      <c r="AB253" s="963">
        <f t="shared" si="2052"/>
        <v>983186</v>
      </c>
      <c r="AC253" s="953"/>
      <c r="AD253" s="963">
        <f t="shared" ref="AD253:AI253" si="2053">SUM(AD184:AD192)+AD203+SUM(AD205:AD227)+AD231+AD232+AD233+AD241+AD242+AD243+AD244+AD245+AD247+AD248</f>
        <v>11798232</v>
      </c>
      <c r="AE253" s="963">
        <f t="shared" si="2053"/>
        <v>0</v>
      </c>
      <c r="AF253" s="963">
        <f t="shared" si="2053"/>
        <v>298203.12</v>
      </c>
      <c r="AG253" s="963">
        <f t="shared" si="2053"/>
        <v>12096435.119999999</v>
      </c>
      <c r="AH253" s="963">
        <f t="shared" si="2053"/>
        <v>3653123.39</v>
      </c>
      <c r="AI253" s="963">
        <f t="shared" si="2053"/>
        <v>15749558.51</v>
      </c>
      <c r="AJ253" s="958"/>
      <c r="AK253" s="952"/>
      <c r="AL253" s="961" t="s">
        <v>424</v>
      </c>
      <c r="AM253" s="963">
        <f>SUM(AM184:AM192)+AM203+SUM(AM205:AM227)+AM231+AM232+AM233+AM241+AM242+AM243+AM244+AM245+AM247+AM248</f>
        <v>30.25</v>
      </c>
      <c r="AN253" s="953"/>
      <c r="AO253" s="953"/>
      <c r="AP253" s="963">
        <f>SUM(AP184:AP192)+AP203+SUM(AP205:AP227)+AP231+AP232+AP233+AP241+AP242+AP243+AP244+AP245+AP247+AP248</f>
        <v>270248.25</v>
      </c>
      <c r="AQ253" s="956"/>
      <c r="AR253" s="963">
        <f>SUM(AR184:AR192)+AR203+SUM(AR205:AR227)+AR231+AR232+AR233+AR241+AR242+AR243+AR244+AR245+AR247+AR248</f>
        <v>0</v>
      </c>
      <c r="AS253" s="957"/>
      <c r="AT253" s="963">
        <f>SUM(AT184:AT192)+AT203+SUM(AT205:AT227)+AT231+AT232+AT233+AT241+AT242+AT243+AT244+AT245+AT247+AT248</f>
        <v>6808.92</v>
      </c>
      <c r="AU253" s="957"/>
      <c r="AV253" s="963">
        <f>SUM(AV184:AV192)+AV203+SUM(AV205:AV227)+AV231+AV232+AV233+AV241+AV242+AV243+AV244+AV245+AV247+AV248</f>
        <v>0</v>
      </c>
      <c r="AW253" s="957"/>
      <c r="AX253" s="963">
        <f>SUM(AX184:AX192)+AX203+SUM(AX205:AX227)+AX231+AX232+AX233+AX241+AX242+AX243+AX244+AX245+AX247+AX248</f>
        <v>9643.89</v>
      </c>
      <c r="AY253" s="957"/>
      <c r="AZ253" s="963">
        <f>SUM(AZ184:AZ192)+AZ203+SUM(AZ205:AZ227)+AZ231+AZ232+AZ233+AZ241+AZ242+AZ243+AZ244+AZ245+AZ247+AZ248</f>
        <v>0</v>
      </c>
      <c r="BA253" s="957"/>
      <c r="BB253" s="963">
        <f>SUM(BB184:BB192)+BB203+SUM(BB205:BB227)+BB231+BB232+BB233+BB241+BB242+BB243+BB244+BB245+BB247+BB248</f>
        <v>198388.87</v>
      </c>
      <c r="BC253" s="957"/>
      <c r="BD253" s="963">
        <f>SUM(BD184:BD192)+BD203+SUM(BD205:BD227)+BD231+BD232+BD233+BD241+BD242+BD243+BD244+BD245+BD247+BD248</f>
        <v>40656.85</v>
      </c>
      <c r="BE253" s="957"/>
      <c r="BF253" s="963">
        <f>SUM(BF184:BF192)+BF203+SUM(BF205:BF227)+BF231+BF232+BF233+BF241+BF242+BF243+BF244+BF245+BF247+BF248</f>
        <v>2288.8000000000002</v>
      </c>
      <c r="BG253" s="957"/>
      <c r="BH253" s="963">
        <f>SUM(BH184:BH192)+BH203+SUM(BH205:BH227)+BH231+BH232+BH233+BH241+BH242+BH243+BH244+BH245+BH247+BH248</f>
        <v>0</v>
      </c>
      <c r="BI253" s="957"/>
      <c r="BJ253" s="963">
        <f t="shared" ref="BJ253:BL253" si="2054">SUM(BJ184:BJ192)+BJ203+SUM(BJ205:BJ227)+BJ231+BJ232+BJ233+BJ241+BJ242+BJ243+BJ244+BJ245+BJ247+BJ248</f>
        <v>0</v>
      </c>
      <c r="BK253" s="963">
        <f t="shared" si="2054"/>
        <v>161885</v>
      </c>
      <c r="BL253" s="963">
        <f t="shared" si="2054"/>
        <v>689920.58</v>
      </c>
      <c r="BM253" s="953"/>
      <c r="BN253" s="963">
        <f t="shared" ref="BN253:BS253" si="2055">SUM(BN184:BN192)+BN203+SUM(BN205:BN227)+BN231+BN232+BN233+BN241+BN242+BN243+BN244+BN245+BN247+BN248</f>
        <v>8279046.96</v>
      </c>
      <c r="BO253" s="963">
        <f t="shared" si="2055"/>
        <v>24234.240000000002</v>
      </c>
      <c r="BP253" s="963">
        <f t="shared" si="2055"/>
        <v>202943.79</v>
      </c>
      <c r="BQ253" s="963">
        <f t="shared" si="2055"/>
        <v>8506224.9900000002</v>
      </c>
      <c r="BR253" s="963">
        <f t="shared" si="2055"/>
        <v>2568879.92</v>
      </c>
      <c r="BS253" s="963">
        <f t="shared" si="2055"/>
        <v>11075104.91</v>
      </c>
      <c r="BU253" s="952"/>
      <c r="BV253" s="961" t="s">
        <v>424</v>
      </c>
      <c r="BW253" s="963">
        <f>SUM(BW184:BW192)+BW203+SUM(BW205:BW227)+BW231+BW232+BW233+BW241+BW242+BW243+BW244+BW245+BW247+BW248</f>
        <v>29.75</v>
      </c>
      <c r="BX253" s="953"/>
      <c r="BY253" s="953"/>
      <c r="BZ253" s="963">
        <f>SUM(BZ184:BZ192)+BZ203+SUM(BZ205:BZ227)+BZ231+BZ232+BZ233+BZ241+BZ242+BZ243+BZ244+BZ245+BZ247+BZ248</f>
        <v>305905.25</v>
      </c>
      <c r="CA253" s="956"/>
      <c r="CB253" s="963">
        <f>SUM(CB184:CB192)+CB203+SUM(CB205:CB227)+CB231+CB232+CB233+CB241+CB242+CB243+CB244+CB245+CB247+CB248</f>
        <v>0</v>
      </c>
      <c r="CC253" s="957"/>
      <c r="CD253" s="963">
        <f>SUM(CD184:CD192)+CD203+SUM(CD205:CD227)+CD231+CD232+CD233+CD241+CD242+CD243+CD244+CD245+CD247+CD248</f>
        <v>0</v>
      </c>
      <c r="CE253" s="957"/>
      <c r="CF253" s="963">
        <f>SUM(CF184:CF192)+CF203+SUM(CF205:CF227)+CF231+CF232+CF233+CF241+CF242+CF243+CF244+CF245+CF247+CF248</f>
        <v>0</v>
      </c>
      <c r="CG253" s="957"/>
      <c r="CH253" s="963">
        <f>SUM(CH184:CH192)+CH203+SUM(CH205:CH227)+CH231+CH232+CH233+CH241+CH242+CH243+CH244+CH245+CH247+CH248</f>
        <v>48752.67</v>
      </c>
      <c r="CI253" s="957"/>
      <c r="CJ253" s="963">
        <f>SUM(CJ184:CJ192)+CJ203+SUM(CJ205:CJ227)+CJ231+CJ232+CJ233+CJ241+CJ242+CJ243+CJ244+CJ245+CJ247+CJ248</f>
        <v>0</v>
      </c>
      <c r="CK253" s="957"/>
      <c r="CL253" s="963">
        <f>SUM(CL184:CL192)+CL203+SUM(CL205:CL227)+CL231+CL232+CL233+CL241+CL242+CL243+CL244+CL245+CL247+CL248</f>
        <v>36441.96</v>
      </c>
      <c r="CM253" s="957"/>
      <c r="CN253" s="963">
        <f>SUM(CN184:CN192)+CN203+SUM(CN205:CN227)+CN231+CN232+CN233+CN241+CN242+CN243+CN244+CN245+CN247+CN248</f>
        <v>42997.42</v>
      </c>
      <c r="CO253" s="957"/>
      <c r="CP253" s="963">
        <f>SUM(CP184:CP192)+CP203+SUM(CP205:CP227)+CP231+CP232+CP233+CP241+CP242+CP243+CP244+CP245+CP247+CP248</f>
        <v>3642.33</v>
      </c>
      <c r="CQ253" s="957"/>
      <c r="CR253" s="963">
        <f>SUM(CR184:CR192)+CR203+SUM(CR205:CR227)+CR231+CR232+CR233+CR241+CR242+CR243+CR244+CR245+CR247+CR248</f>
        <v>0</v>
      </c>
      <c r="CS253" s="957"/>
      <c r="CT253" s="963">
        <f t="shared" ref="CT253:CV253" si="2056">SUM(CT184:CT192)+CT203+SUM(CT205:CT227)+CT231+CT232+CT233+CT241+CT242+CT243+CT244+CT245+CT247+CT248</f>
        <v>0</v>
      </c>
      <c r="CU253" s="963">
        <f t="shared" si="2056"/>
        <v>175405.25</v>
      </c>
      <c r="CV253" s="963">
        <f t="shared" si="2056"/>
        <v>613144.88</v>
      </c>
      <c r="CW253" s="953"/>
      <c r="CX253" s="963">
        <f t="shared" ref="CX253:DC253" si="2057">SUM(CX184:CX192)+CX203+SUM(CX205:CX227)+CX231+CX232+CX233+CX241+CX242+CX243+CX244+CX245+CX247+CX248</f>
        <v>7357738.5599999996</v>
      </c>
      <c r="CY253" s="963">
        <f t="shared" si="2057"/>
        <v>0</v>
      </c>
      <c r="CZ253" s="963">
        <f t="shared" si="2057"/>
        <v>128393.01</v>
      </c>
      <c r="DA253" s="963">
        <f t="shared" si="2057"/>
        <v>7486131.5700000003</v>
      </c>
      <c r="DB253" s="963">
        <f t="shared" si="2057"/>
        <v>2260811.75</v>
      </c>
      <c r="DC253" s="963">
        <f t="shared" si="2057"/>
        <v>9746943.3200000003</v>
      </c>
      <c r="DE253" s="952"/>
      <c r="DF253" s="961" t="s">
        <v>424</v>
      </c>
      <c r="DG253" s="963">
        <f>SUM(DG184:DG192)+DG203+SUM(DG205:DG227)+DG231+DG232+DG233+DG241+DG242+DG243+DG244+DG245+DG247+DG248</f>
        <v>11</v>
      </c>
      <c r="DH253" s="953"/>
      <c r="DI253" s="953"/>
      <c r="DJ253" s="963">
        <f>SUM(DJ184:DJ192)+DJ203+SUM(DJ205:DJ227)+DJ231+DJ232+DJ233+DJ241+DJ242+DJ243+DJ244+DJ245+DJ247+DJ248</f>
        <v>151689</v>
      </c>
      <c r="DK253" s="956"/>
      <c r="DL253" s="963">
        <f>SUM(DL184:DL192)+DL203+SUM(DL205:DL227)+DL231+DL232+DL233+DL241+DL242+DL243+DL244+DL245+DL247+DL248</f>
        <v>0</v>
      </c>
      <c r="DM253" s="957"/>
      <c r="DN253" s="963">
        <f>SUM(DN184:DN192)+DN203+SUM(DN205:DN227)+DN231+DN232+DN233+DN241+DN242+DN243+DN244+DN245+DN247+DN248</f>
        <v>0</v>
      </c>
      <c r="DO253" s="957"/>
      <c r="DP253" s="963">
        <f>SUM(DP184:DP192)+DP203+SUM(DP205:DP227)+DP231+DP232+DP233+DP241+DP242+DP243+DP244+DP245+DP247+DP248</f>
        <v>0</v>
      </c>
      <c r="DQ253" s="957"/>
      <c r="DR253" s="963">
        <f>SUM(DR184:DR192)+DR203+SUM(DR205:DR227)+DR231+DR232+DR233+DR241+DR242+DR243+DR244+DR245+DR247+DR248</f>
        <v>1606.6</v>
      </c>
      <c r="DS253" s="957"/>
      <c r="DT253" s="963">
        <f>SUM(DT184:DT192)+DT203+SUM(DT205:DT227)+DT231+DT232+DT233+DT241+DT242+DT243+DT244+DT245+DT247+DT248</f>
        <v>0</v>
      </c>
      <c r="DU253" s="957"/>
      <c r="DV253" s="963">
        <f>SUM(DV184:DV192)+DV203+SUM(DV205:DV227)+DV231+DV232+DV233+DV241+DV242+DV243+DV244+DV245+DV247+DV248</f>
        <v>24046.080000000002</v>
      </c>
      <c r="DW253" s="957"/>
      <c r="DX253" s="963">
        <f>SUM(DX184:DX192)+DX203+SUM(DX205:DX227)+DX231+DX232+DX233+DX241+DX242+DX243+DX244+DX245+DX247+DX248</f>
        <v>23573.599999999999</v>
      </c>
      <c r="DY253" s="957"/>
      <c r="DZ253" s="963">
        <f>SUM(DZ184:DZ192)+DZ203+SUM(DZ205:DZ227)+DZ231+DZ232+DZ233+DZ241+DZ242+DZ243+DZ244+DZ245+DZ247+DZ248</f>
        <v>0</v>
      </c>
      <c r="EA253" s="957"/>
      <c r="EB253" s="963">
        <f>SUM(EB184:EB192)+EB203+SUM(EB205:EB227)+EB231+EB232+EB233+EB241+EB242+EB243+EB244+EB245+EB247+EB248</f>
        <v>0</v>
      </c>
      <c r="EC253" s="957"/>
      <c r="ED253" s="963">
        <f t="shared" ref="ED253:EF253" si="2058">SUM(ED184:ED192)+ED203+SUM(ED205:ED227)+ED231+ED232+ED233+ED241+ED242+ED243+ED244+ED245+ED247+ED248</f>
        <v>0</v>
      </c>
      <c r="EE253" s="963">
        <f t="shared" si="2058"/>
        <v>38162.300000000003</v>
      </c>
      <c r="EF253" s="963">
        <f t="shared" si="2058"/>
        <v>239077.58</v>
      </c>
      <c r="EG253" s="953"/>
      <c r="EH253" s="963">
        <f t="shared" ref="EH253:EM253" si="2059">SUM(EH184:EH192)+EH203+SUM(EH205:EH227)+EH231+EH232+EH233+EH241+EH242+EH243+EH244+EH245+EH247+EH248</f>
        <v>2868930.96</v>
      </c>
      <c r="EI253" s="963">
        <f t="shared" si="2059"/>
        <v>0</v>
      </c>
      <c r="EJ253" s="963">
        <f t="shared" si="2059"/>
        <v>49700.52</v>
      </c>
      <c r="EK253" s="963">
        <f t="shared" si="2059"/>
        <v>2918631.48</v>
      </c>
      <c r="EL253" s="963">
        <f t="shared" si="2059"/>
        <v>881426.7</v>
      </c>
      <c r="EM253" s="963">
        <f t="shared" si="2059"/>
        <v>3800058.18</v>
      </c>
      <c r="EO253" s="952"/>
      <c r="EP253" s="961" t="s">
        <v>424</v>
      </c>
      <c r="EQ253" s="963">
        <f>SUM(EQ184:EQ192)+EQ203+SUM(EQ205:EQ227)+EQ231+EQ232+EQ233+EQ241+EQ242+EQ243+EQ244+EQ245+EQ247+EQ248</f>
        <v>5.5</v>
      </c>
      <c r="ER253" s="953"/>
      <c r="ES253" s="953"/>
      <c r="ET253" s="963">
        <f>SUM(ET184:ET192)+ET203+SUM(ET205:ET227)+ET231+ET232+ET233+ET241+ET242+ET243+ET244+ET245+ET247+ET248</f>
        <v>63294.5</v>
      </c>
      <c r="EU253" s="956"/>
      <c r="EV253" s="963">
        <f>SUM(EV184:EV192)+EV203+SUM(EV205:EV227)+EV231+EV232+EV233+EV241+EV242+EV243+EV244+EV245+EV247+EV248</f>
        <v>0</v>
      </c>
      <c r="EW253" s="957"/>
      <c r="EX253" s="963">
        <f>SUM(EX184:EX192)+EX203+SUM(EX205:EX227)+EX231+EX232+EX233+EX241+EX242+EX243+EX244+EX245+EX247+EX248</f>
        <v>0</v>
      </c>
      <c r="EY253" s="957"/>
      <c r="EZ253" s="963">
        <f>SUM(EZ184:EZ192)+EZ203+SUM(EZ205:EZ227)+EZ231+EZ232+EZ233+EZ241+EZ242+EZ243+EZ244+EZ245+EZ247+EZ248</f>
        <v>0</v>
      </c>
      <c r="FA253" s="957"/>
      <c r="FB253" s="963">
        <f>SUM(FB184:FB192)+FB203+SUM(FB205:FB227)+FB231+FB232+FB233+FB241+FB242+FB243+FB244+FB245+FB247+FB248</f>
        <v>0</v>
      </c>
      <c r="FC253" s="957"/>
      <c r="FD253" s="963">
        <f>SUM(FD184:FD192)+FD203+SUM(FD205:FD227)+FD231+FD232+FD233+FD241+FD242+FD243+FD244+FD245+FD247+FD248</f>
        <v>0</v>
      </c>
      <c r="FE253" s="957"/>
      <c r="FF253" s="963">
        <f>SUM(FF184:FF192)+FF203+SUM(FF205:FF227)+FF231+FF232+FF233+FF241+FF242+FF243+FF244+FF245+FF247+FF248</f>
        <v>51372.4</v>
      </c>
      <c r="FG253" s="957"/>
      <c r="FH253" s="963">
        <f>SUM(FH184:FH192)+FH203+SUM(FH205:FH227)+FH231+FH232+FH233+FH241+FH242+FH243+FH244+FH245+FH247+FH248</f>
        <v>9141.4</v>
      </c>
      <c r="FI253" s="957"/>
      <c r="FJ253" s="963">
        <f>SUM(FJ184:FJ192)+FJ203+SUM(FJ205:FJ227)+FJ231+FJ232+FJ233+FJ241+FJ242+FJ243+FJ244+FJ245+FJ247+FJ248</f>
        <v>0</v>
      </c>
      <c r="FK253" s="957"/>
      <c r="FL253" s="963">
        <f>SUM(FL184:FL192)+FL203+SUM(FL205:FL227)+FL231+FL232+FL233+FL241+FL242+FL243+FL244+FL245+FL247+FL248</f>
        <v>0</v>
      </c>
      <c r="FM253" s="957"/>
      <c r="FN253" s="963">
        <f t="shared" ref="FN253:FP253" si="2060">SUM(FN184:FN192)+FN203+SUM(FN205:FN227)+FN231+FN232+FN233+FN241+FN242+FN243+FN244+FN245+FN247+FN248</f>
        <v>0</v>
      </c>
      <c r="FO253" s="963">
        <f t="shared" si="2060"/>
        <v>11839</v>
      </c>
      <c r="FP253" s="963">
        <f t="shared" si="2060"/>
        <v>135647.29999999999</v>
      </c>
      <c r="FQ253" s="953"/>
      <c r="FR253" s="963">
        <f t="shared" ref="FR253:FW253" si="2061">SUM(FR184:FR192)+FR203+SUM(FR205:FR227)+FR231+FR232+FR233+FR241+FR242+FR243+FR244+FR245+FR247+FR248</f>
        <v>1627767.6</v>
      </c>
      <c r="FS253" s="963">
        <f t="shared" si="2061"/>
        <v>0</v>
      </c>
      <c r="FT253" s="963">
        <f t="shared" si="2061"/>
        <v>16566.84</v>
      </c>
      <c r="FU253" s="963">
        <f t="shared" si="2061"/>
        <v>1644334.44</v>
      </c>
      <c r="FV253" s="963">
        <f t="shared" si="2061"/>
        <v>496588.99</v>
      </c>
      <c r="FW253" s="963">
        <f t="shared" si="2061"/>
        <v>2140923.4300000002</v>
      </c>
      <c r="FY253" s="952"/>
      <c r="FZ253" s="961" t="s">
        <v>424</v>
      </c>
      <c r="GA253" s="963">
        <f>SUM(GA184:GA192)+GA203+SUM(GA205:GA227)+GA231+GA232+GA233+GA241+GA242+GA243+GA244+GA245+GA247+GA248</f>
        <v>117.5</v>
      </c>
      <c r="GB253" s="953"/>
      <c r="GC253" s="953"/>
      <c r="GD253" s="963">
        <f>SUM(GD184:GD192)+GD203+SUM(GD205:GD227)+GD231+GD232+GD233+GD241+GD242+GD243+GD244+GD245+GD247+GD248</f>
        <v>1129503</v>
      </c>
      <c r="GE253" s="956"/>
      <c r="GF253" s="963">
        <f>SUM(GF184:GF192)+GF203+SUM(GF205:GF227)+GF231+GF232+GF233+GF241+GF242+GF243+GF244+GF245+GF247+GF248</f>
        <v>0</v>
      </c>
      <c r="GG253" s="957"/>
      <c r="GH253" s="963">
        <f>SUM(GH184:GH192)+GH203+SUM(GH205:GH227)+GH231+GH232+GH233+GH241+GH242+GH243+GH244+GH245+GH247+GH248</f>
        <v>6808.92</v>
      </c>
      <c r="GI253" s="957"/>
      <c r="GJ253" s="963">
        <f>SUM(GJ184:GJ192)+GJ203+SUM(GJ205:GJ227)+GJ231+GJ232+GJ233+GJ241+GJ242+GJ243+GJ244+GJ245+GJ247+GJ248</f>
        <v>0</v>
      </c>
      <c r="GK253" s="957"/>
      <c r="GL253" s="963">
        <f>SUM(GL184:GL192)+GL203+SUM(GL205:GL227)+GL231+GL232+GL233+GL241+GL242+GL243+GL244+GL245+GL247+GL248</f>
        <v>83353.34</v>
      </c>
      <c r="GM253" s="957"/>
      <c r="GN253" s="963">
        <f>SUM(GN184:GN192)+GN203+SUM(GN205:GN227)+GN231+GN232+GN233+GN241+GN242+GN243+GN244+GN245+GN247+GN248</f>
        <v>0</v>
      </c>
      <c r="GO253" s="957"/>
      <c r="GP253" s="963">
        <f>SUM(GP184:GP192)+GP203+SUM(GP205:GP227)+GP231+GP232+GP233+GP241+GP242+GP243+GP244+GP245+GP247+GP248</f>
        <v>613492.24</v>
      </c>
      <c r="GQ253" s="957"/>
      <c r="GR253" s="963">
        <f>SUM(GR184:GR192)+GR203+SUM(GR205:GR227)+GR231+GR232+GR233+GR241+GR242+GR243+GR244+GR245+GR247+GR248</f>
        <v>170000.02</v>
      </c>
      <c r="GS253" s="957"/>
      <c r="GT253" s="963">
        <f>SUM(GT184:GT192)+GT203+SUM(GT205:GT227)+GT231+GT232+GT233+GT241+GT242+GT243+GT244+GT245+GT247+GT248</f>
        <v>5931.13</v>
      </c>
      <c r="GU253" s="957"/>
      <c r="GV253" s="963">
        <f>SUM(GV184:GV192)+GV203+SUM(GV205:GV227)+GV231+GV232+GV233+GV241+GV242+GV243+GV244+GV245+GV247+GV248</f>
        <v>0</v>
      </c>
      <c r="GW253" s="957"/>
      <c r="GX253" s="963">
        <f t="shared" ref="GX253:GZ253" si="2062">SUM(GX184:GX192)+GX203+SUM(GX205:GX227)+GX231+GX232+GX233+GX241+GX242+GX243+GX244+GX245+GX247+GX248</f>
        <v>0</v>
      </c>
      <c r="GY253" s="963">
        <f t="shared" si="2062"/>
        <v>651887.68999999994</v>
      </c>
      <c r="GZ253" s="963">
        <f t="shared" si="2062"/>
        <v>2660976.34</v>
      </c>
      <c r="HA253" s="953"/>
      <c r="HB253" s="963">
        <f t="shared" ref="HB253:HG253" si="2063">SUM(HB184:HB192)+HB203+SUM(HB205:HB227)+HB231+HB232+HB233+HB241+HB242+HB243+HB244+HB245+HB247+HB248</f>
        <v>31931716.079999998</v>
      </c>
      <c r="HC253" s="963">
        <f t="shared" si="2063"/>
        <v>24234.240000000002</v>
      </c>
      <c r="HD253" s="963">
        <f t="shared" si="2063"/>
        <v>695807.28</v>
      </c>
      <c r="HE253" s="963">
        <f t="shared" si="2063"/>
        <v>32651757.600000001</v>
      </c>
      <c r="HF253" s="963">
        <f t="shared" si="2063"/>
        <v>9860830.8200000003</v>
      </c>
      <c r="HG253" s="963">
        <f t="shared" si="2063"/>
        <v>42512588.420000002</v>
      </c>
      <c r="HP253" s="958"/>
      <c r="HQ253" s="958"/>
    </row>
    <row r="254" spans="1:225" s="959" customFormat="1" ht="15" customHeight="1" x14ac:dyDescent="0.25">
      <c r="A254" s="952"/>
      <c r="B254" s="961" t="s">
        <v>425</v>
      </c>
      <c r="C254" s="963">
        <f>C250-C251-C252-C253</f>
        <v>14</v>
      </c>
      <c r="D254" s="953"/>
      <c r="E254" s="953"/>
      <c r="F254" s="963">
        <f>F250-F251-F252-F253</f>
        <v>66076</v>
      </c>
      <c r="G254" s="956"/>
      <c r="H254" s="963">
        <f>H250-H251-H252-H253</f>
        <v>0</v>
      </c>
      <c r="I254" s="957"/>
      <c r="J254" s="963">
        <f>J250-J251-J252-J253</f>
        <v>0</v>
      </c>
      <c r="K254" s="957"/>
      <c r="L254" s="963">
        <f>L250-L251-L252-L253</f>
        <v>0</v>
      </c>
      <c r="M254" s="957"/>
      <c r="N254" s="963">
        <f>N250-N251-N252-N253</f>
        <v>0</v>
      </c>
      <c r="O254" s="957"/>
      <c r="P254" s="963">
        <f>P250-P251-P252-P253</f>
        <v>0</v>
      </c>
      <c r="Q254" s="957"/>
      <c r="R254" s="963">
        <f>R250-R251-R252-R253</f>
        <v>0</v>
      </c>
      <c r="S254" s="957"/>
      <c r="T254" s="963">
        <f>T250-T251-T252-T253</f>
        <v>0</v>
      </c>
      <c r="U254" s="957"/>
      <c r="V254" s="963">
        <f>V250-V251-V252-V253</f>
        <v>0</v>
      </c>
      <c r="W254" s="957"/>
      <c r="X254" s="963">
        <f>X250-X251-X252-X253</f>
        <v>0</v>
      </c>
      <c r="Y254" s="957"/>
      <c r="Z254" s="963">
        <f t="shared" ref="Z254:AB254" si="2064">Z250-Z251-Z252-Z253</f>
        <v>0</v>
      </c>
      <c r="AA254" s="963">
        <f t="shared" si="2064"/>
        <v>161312</v>
      </c>
      <c r="AB254" s="963">
        <f t="shared" si="2064"/>
        <v>227388</v>
      </c>
      <c r="AC254" s="953"/>
      <c r="AD254" s="963">
        <f t="shared" ref="AD254:AI254" si="2065">AD250-AD251-AD252-AD253</f>
        <v>2728656</v>
      </c>
      <c r="AE254" s="963">
        <f t="shared" si="2065"/>
        <v>72702.720000000001</v>
      </c>
      <c r="AF254" s="963">
        <f t="shared" si="2065"/>
        <v>99401.04</v>
      </c>
      <c r="AG254" s="963">
        <f t="shared" si="2065"/>
        <v>2900759.76</v>
      </c>
      <c r="AH254" s="963">
        <f t="shared" si="2065"/>
        <v>876029.45</v>
      </c>
      <c r="AI254" s="963">
        <f t="shared" si="2065"/>
        <v>3776789.21</v>
      </c>
      <c r="AJ254" s="958"/>
      <c r="AK254" s="952"/>
      <c r="AL254" s="961" t="s">
        <v>425</v>
      </c>
      <c r="AM254" s="963">
        <f>AM250-AM251-AM252-AM253</f>
        <v>6.67</v>
      </c>
      <c r="AN254" s="953"/>
      <c r="AO254" s="953"/>
      <c r="AP254" s="963">
        <f>AP250-AP251-AP252-AP253</f>
        <v>31013.01</v>
      </c>
      <c r="AQ254" s="956"/>
      <c r="AR254" s="963">
        <f>AR250-AR251-AR252-AR253</f>
        <v>0</v>
      </c>
      <c r="AS254" s="957"/>
      <c r="AT254" s="963">
        <f>AT250-AT251-AT252-AT253</f>
        <v>0</v>
      </c>
      <c r="AU254" s="957"/>
      <c r="AV254" s="963">
        <f>AV250-AV251-AV252-AV253</f>
        <v>0</v>
      </c>
      <c r="AW254" s="957"/>
      <c r="AX254" s="963">
        <f>AX250-AX251-AX252-AX253</f>
        <v>0</v>
      </c>
      <c r="AY254" s="957"/>
      <c r="AZ254" s="963">
        <f>AZ250-AZ251-AZ252-AZ253</f>
        <v>0</v>
      </c>
      <c r="BA254" s="957"/>
      <c r="BB254" s="963">
        <f>BB250-BB251-BB252-BB253</f>
        <v>0</v>
      </c>
      <c r="BC254" s="957"/>
      <c r="BD254" s="963">
        <f>BD250-BD251-BD252-BD253</f>
        <v>0</v>
      </c>
      <c r="BE254" s="957"/>
      <c r="BF254" s="963">
        <f>BF250-BF251-BF252-BF253</f>
        <v>0</v>
      </c>
      <c r="BG254" s="957"/>
      <c r="BH254" s="963">
        <f>BH250-BH251-BH252-BH253</f>
        <v>0</v>
      </c>
      <c r="BI254" s="957"/>
      <c r="BJ254" s="963">
        <f t="shared" ref="BJ254:BL254" si="2066">BJ250-BJ251-BJ252-BJ253</f>
        <v>0</v>
      </c>
      <c r="BK254" s="963">
        <f t="shared" si="2066"/>
        <v>77321.13</v>
      </c>
      <c r="BL254" s="963">
        <f t="shared" si="2066"/>
        <v>108334.14</v>
      </c>
      <c r="BM254" s="953"/>
      <c r="BN254" s="963">
        <f t="shared" ref="BN254:BS254" si="2067">BN250-BN251-BN252-BN253</f>
        <v>1300009.68</v>
      </c>
      <c r="BO254" s="963">
        <f t="shared" si="2067"/>
        <v>44469.83</v>
      </c>
      <c r="BP254" s="963">
        <f t="shared" si="2067"/>
        <v>60800.3</v>
      </c>
      <c r="BQ254" s="963">
        <f t="shared" si="2067"/>
        <v>1405279.81</v>
      </c>
      <c r="BR254" s="963">
        <f t="shared" si="2067"/>
        <v>424394.51</v>
      </c>
      <c r="BS254" s="963">
        <f t="shared" si="2067"/>
        <v>1829674.32</v>
      </c>
      <c r="BU254" s="952"/>
      <c r="BV254" s="961" t="s">
        <v>425</v>
      </c>
      <c r="BW254" s="963">
        <f>BW250-BW251-BW252-BW253</f>
        <v>33.75</v>
      </c>
      <c r="BX254" s="953"/>
      <c r="BY254" s="953"/>
      <c r="BZ254" s="963">
        <f>BZ250-BZ251-BZ252-BZ253</f>
        <v>153692.75</v>
      </c>
      <c r="CA254" s="956"/>
      <c r="CB254" s="963">
        <f>CB250-CB251-CB252-CB253</f>
        <v>0</v>
      </c>
      <c r="CC254" s="957"/>
      <c r="CD254" s="963">
        <f>CD250-CD251-CD252-CD253</f>
        <v>0</v>
      </c>
      <c r="CE254" s="957"/>
      <c r="CF254" s="963">
        <f>CF250-CF251-CF252-CF253</f>
        <v>0</v>
      </c>
      <c r="CG254" s="957"/>
      <c r="CH254" s="963">
        <f>CH250-CH251-CH252-CH253</f>
        <v>0</v>
      </c>
      <c r="CI254" s="957"/>
      <c r="CJ254" s="963">
        <f>CJ250-CJ251-CJ252-CJ253</f>
        <v>0</v>
      </c>
      <c r="CK254" s="957"/>
      <c r="CL254" s="963">
        <f>CL250-CL251-CL252-CL253</f>
        <v>0</v>
      </c>
      <c r="CM254" s="957"/>
      <c r="CN254" s="963">
        <f>CN250-CN251-CN252-CN253</f>
        <v>0</v>
      </c>
      <c r="CO254" s="957"/>
      <c r="CP254" s="963">
        <f>CP250-CP251-CP252-CP253</f>
        <v>0</v>
      </c>
      <c r="CQ254" s="957"/>
      <c r="CR254" s="963">
        <f>CR250-CR251-CR252-CR253</f>
        <v>0</v>
      </c>
      <c r="CS254" s="957"/>
      <c r="CT254" s="963">
        <f t="shared" ref="CT254:CV254" si="2068">CT250-CT251-CT252-CT253</f>
        <v>0</v>
      </c>
      <c r="CU254" s="963">
        <f t="shared" si="2068"/>
        <v>394474.75</v>
      </c>
      <c r="CV254" s="963">
        <f t="shared" si="2068"/>
        <v>548167.5</v>
      </c>
      <c r="CW254" s="953"/>
      <c r="CX254" s="963">
        <f t="shared" ref="CX254:DC254" si="2069">CX250-CX251-CX252-CX253</f>
        <v>6578010</v>
      </c>
      <c r="CY254" s="963">
        <f t="shared" si="2069"/>
        <v>302928</v>
      </c>
      <c r="CZ254" s="963">
        <f t="shared" si="2069"/>
        <v>414171</v>
      </c>
      <c r="DA254" s="963">
        <f t="shared" si="2069"/>
        <v>7295109</v>
      </c>
      <c r="DB254" s="963">
        <f t="shared" si="2069"/>
        <v>2203122.9300000002</v>
      </c>
      <c r="DC254" s="963">
        <f t="shared" si="2069"/>
        <v>9498231.9299999997</v>
      </c>
      <c r="DE254" s="952"/>
      <c r="DF254" s="961" t="s">
        <v>425</v>
      </c>
      <c r="DG254" s="963">
        <f>DG250-DG251-DG252-DG253</f>
        <v>8.8000000000000007</v>
      </c>
      <c r="DH254" s="953"/>
      <c r="DI254" s="953"/>
      <c r="DJ254" s="963">
        <f>DJ250-DJ251-DJ252-DJ253</f>
        <v>40225.4</v>
      </c>
      <c r="DK254" s="956"/>
      <c r="DL254" s="963">
        <f>DL250-DL251-DL252-DL253</f>
        <v>0</v>
      </c>
      <c r="DM254" s="957"/>
      <c r="DN254" s="963">
        <f>DN250-DN251-DN252-DN253</f>
        <v>0</v>
      </c>
      <c r="DO254" s="957"/>
      <c r="DP254" s="963">
        <f>DP250-DP251-DP252-DP253</f>
        <v>0</v>
      </c>
      <c r="DQ254" s="957"/>
      <c r="DR254" s="963">
        <f>DR250-DR251-DR252-DR253</f>
        <v>0</v>
      </c>
      <c r="DS254" s="957"/>
      <c r="DT254" s="963">
        <f>DT250-DT251-DT252-DT253</f>
        <v>0</v>
      </c>
      <c r="DU254" s="957"/>
      <c r="DV254" s="963">
        <f>DV250-DV251-DV252-DV253</f>
        <v>0</v>
      </c>
      <c r="DW254" s="957"/>
      <c r="DX254" s="963">
        <f>DX250-DX251-DX252-DX253</f>
        <v>0</v>
      </c>
      <c r="DY254" s="957"/>
      <c r="DZ254" s="963">
        <f>DZ250-DZ251-DZ252-DZ253</f>
        <v>0</v>
      </c>
      <c r="EA254" s="957"/>
      <c r="EB254" s="963">
        <f>EB250-EB251-EB252-EB253</f>
        <v>0</v>
      </c>
      <c r="EC254" s="957"/>
      <c r="ED254" s="963">
        <f t="shared" ref="ED254:EF254" si="2070">ED250-ED251-ED252-ED253</f>
        <v>0</v>
      </c>
      <c r="EE254" s="963">
        <f t="shared" si="2070"/>
        <v>102704.2</v>
      </c>
      <c r="EF254" s="963">
        <f t="shared" si="2070"/>
        <v>142929.60000000001</v>
      </c>
      <c r="EG254" s="953"/>
      <c r="EH254" s="963">
        <f t="shared" ref="EH254:EM254" si="2071">EH250-EH251-EH252-EH253</f>
        <v>1715155.2</v>
      </c>
      <c r="EI254" s="963">
        <f t="shared" si="2071"/>
        <v>84819.839999999997</v>
      </c>
      <c r="EJ254" s="963">
        <f t="shared" si="2071"/>
        <v>115967.88</v>
      </c>
      <c r="EK254" s="963">
        <f t="shared" si="2071"/>
        <v>1915942.92</v>
      </c>
      <c r="EL254" s="963">
        <f t="shared" si="2071"/>
        <v>578614.77</v>
      </c>
      <c r="EM254" s="963">
        <f t="shared" si="2071"/>
        <v>2494557.69</v>
      </c>
      <c r="EO254" s="952"/>
      <c r="EP254" s="961" t="s">
        <v>425</v>
      </c>
      <c r="EQ254" s="963">
        <f>EQ250-EQ251-EQ252-EQ253</f>
        <v>0</v>
      </c>
      <c r="ER254" s="953"/>
      <c r="ES254" s="953"/>
      <c r="ET254" s="963">
        <f>ET250-ET251-ET252-ET253</f>
        <v>0</v>
      </c>
      <c r="EU254" s="956"/>
      <c r="EV254" s="963">
        <f>EV250-EV251-EV252-EV253</f>
        <v>0</v>
      </c>
      <c r="EW254" s="957"/>
      <c r="EX254" s="963">
        <f>EX250-EX251-EX252-EX253</f>
        <v>0</v>
      </c>
      <c r="EY254" s="957"/>
      <c r="EZ254" s="963">
        <f>EZ250-EZ251-EZ252-EZ253</f>
        <v>0</v>
      </c>
      <c r="FA254" s="957"/>
      <c r="FB254" s="963">
        <f>FB250-FB251-FB252-FB253</f>
        <v>0</v>
      </c>
      <c r="FC254" s="957"/>
      <c r="FD254" s="963">
        <f>FD250-FD251-FD252-FD253</f>
        <v>0</v>
      </c>
      <c r="FE254" s="957"/>
      <c r="FF254" s="963">
        <f>FF250-FF251-FF252-FF253</f>
        <v>0</v>
      </c>
      <c r="FG254" s="957"/>
      <c r="FH254" s="963">
        <f>FH250-FH251-FH252-FH253</f>
        <v>0</v>
      </c>
      <c r="FI254" s="957"/>
      <c r="FJ254" s="963">
        <f>FJ250-FJ251-FJ252-FJ253</f>
        <v>0</v>
      </c>
      <c r="FK254" s="957"/>
      <c r="FL254" s="963">
        <f>FL250-FL251-FL252-FL253</f>
        <v>0</v>
      </c>
      <c r="FM254" s="957"/>
      <c r="FN254" s="963">
        <f t="shared" ref="FN254:FP254" si="2072">FN250-FN251-FN252-FN253</f>
        <v>0</v>
      </c>
      <c r="FO254" s="963">
        <f t="shared" si="2072"/>
        <v>0</v>
      </c>
      <c r="FP254" s="963">
        <f t="shared" si="2072"/>
        <v>0</v>
      </c>
      <c r="FQ254" s="953"/>
      <c r="FR254" s="963">
        <f t="shared" ref="FR254:FW254" si="2073">FR250-FR251-FR252-FR253</f>
        <v>0</v>
      </c>
      <c r="FS254" s="963">
        <f t="shared" si="2073"/>
        <v>0</v>
      </c>
      <c r="FT254" s="963">
        <f t="shared" si="2073"/>
        <v>0</v>
      </c>
      <c r="FU254" s="963">
        <f t="shared" si="2073"/>
        <v>0</v>
      </c>
      <c r="FV254" s="963">
        <f t="shared" si="2073"/>
        <v>0</v>
      </c>
      <c r="FW254" s="963">
        <f t="shared" si="2073"/>
        <v>0</v>
      </c>
      <c r="FY254" s="952"/>
      <c r="FZ254" s="961" t="s">
        <v>425</v>
      </c>
      <c r="GA254" s="963">
        <f>GA250-GA251-GA252-GA253</f>
        <v>63.22</v>
      </c>
      <c r="GB254" s="953"/>
      <c r="GC254" s="953"/>
      <c r="GD254" s="963">
        <f>GD250-GD251-GD252-GD253</f>
        <v>291007.15999999997</v>
      </c>
      <c r="GE254" s="956"/>
      <c r="GF254" s="963">
        <f>GF250-GF251-GF252-GF253</f>
        <v>0</v>
      </c>
      <c r="GG254" s="957"/>
      <c r="GH254" s="963">
        <f>GH250-GH251-GH252-GH253</f>
        <v>0</v>
      </c>
      <c r="GI254" s="957"/>
      <c r="GJ254" s="963">
        <f>GJ250-GJ251-GJ252-GJ253</f>
        <v>0</v>
      </c>
      <c r="GK254" s="957"/>
      <c r="GL254" s="963">
        <f>GL250-GL251-GL252-GL253</f>
        <v>0</v>
      </c>
      <c r="GM254" s="957"/>
      <c r="GN254" s="963">
        <f>GN250-GN251-GN252-GN253</f>
        <v>0</v>
      </c>
      <c r="GO254" s="957"/>
      <c r="GP254" s="963">
        <f>GP250-GP251-GP252-GP253</f>
        <v>0</v>
      </c>
      <c r="GQ254" s="957"/>
      <c r="GR254" s="963">
        <f>GR250-GR251-GR252-GR253</f>
        <v>0</v>
      </c>
      <c r="GS254" s="957"/>
      <c r="GT254" s="963">
        <f>GT250-GT251-GT252-GT253</f>
        <v>0</v>
      </c>
      <c r="GU254" s="957"/>
      <c r="GV254" s="963">
        <f>GV250-GV251-GV252-GV253</f>
        <v>0</v>
      </c>
      <c r="GW254" s="957"/>
      <c r="GX254" s="963">
        <f t="shared" ref="GX254:GZ254" si="2074">GX250-GX251-GX252-GX253</f>
        <v>0</v>
      </c>
      <c r="GY254" s="963">
        <f t="shared" si="2074"/>
        <v>735812.08</v>
      </c>
      <c r="GZ254" s="963">
        <f t="shared" si="2074"/>
        <v>1026819.24</v>
      </c>
      <c r="HA254" s="953"/>
      <c r="HB254" s="963">
        <f t="shared" ref="HB254:HG254" si="2075">HB250-HB251-HB252-HB253</f>
        <v>12321830.880000001</v>
      </c>
      <c r="HC254" s="963">
        <f t="shared" si="2075"/>
        <v>504920.39</v>
      </c>
      <c r="HD254" s="963">
        <f t="shared" si="2075"/>
        <v>690340.22</v>
      </c>
      <c r="HE254" s="963">
        <f t="shared" si="2075"/>
        <v>13517091.49</v>
      </c>
      <c r="HF254" s="963">
        <f t="shared" si="2075"/>
        <v>4082161.64</v>
      </c>
      <c r="HG254" s="963">
        <f t="shared" si="2075"/>
        <v>17599253.129999999</v>
      </c>
      <c r="HP254" s="958"/>
      <c r="HQ254" s="958"/>
    </row>
    <row r="255" spans="1:225" s="959" customFormat="1" x14ac:dyDescent="0.25">
      <c r="A255" s="952"/>
      <c r="B255" s="961"/>
      <c r="C255" s="953"/>
      <c r="D255" s="954"/>
      <c r="E255" s="955"/>
      <c r="F255" s="953"/>
      <c r="G255" s="956"/>
      <c r="H255" s="953"/>
      <c r="I255" s="957"/>
      <c r="J255" s="953"/>
      <c r="K255" s="957"/>
      <c r="L255" s="953"/>
      <c r="M255" s="957"/>
      <c r="N255" s="953"/>
      <c r="O255" s="957"/>
      <c r="P255" s="953"/>
      <c r="Q255" s="957"/>
      <c r="R255" s="953"/>
      <c r="S255" s="957"/>
      <c r="T255" s="953"/>
      <c r="U255" s="957"/>
      <c r="V255" s="953"/>
      <c r="W255" s="957"/>
      <c r="X255" s="953"/>
      <c r="Y255" s="957"/>
      <c r="Z255" s="953"/>
      <c r="AA255" s="953"/>
      <c r="AB255" s="953"/>
      <c r="AC255" s="953"/>
      <c r="AD255" s="953"/>
      <c r="AE255" s="953"/>
      <c r="AF255" s="953"/>
      <c r="AG255" s="953"/>
      <c r="AH255" s="953"/>
      <c r="AI255" s="953"/>
      <c r="AJ255" s="958"/>
      <c r="AK255" s="952"/>
      <c r="AL255" s="961"/>
      <c r="AM255" s="953"/>
      <c r="AN255" s="954"/>
      <c r="AO255" s="955"/>
      <c r="AP255" s="953"/>
      <c r="AQ255" s="956"/>
      <c r="AR255" s="953"/>
      <c r="AS255" s="957"/>
      <c r="AT255" s="953"/>
      <c r="AU255" s="957"/>
      <c r="AV255" s="953"/>
      <c r="AW255" s="957"/>
      <c r="AX255" s="953"/>
      <c r="AY255" s="957"/>
      <c r="AZ255" s="953"/>
      <c r="BA255" s="957"/>
      <c r="BB255" s="953"/>
      <c r="BC255" s="957"/>
      <c r="BD255" s="953"/>
      <c r="BE255" s="957"/>
      <c r="BF255" s="953"/>
      <c r="BG255" s="957"/>
      <c r="BH255" s="953"/>
      <c r="BI255" s="957"/>
      <c r="BJ255" s="953"/>
      <c r="BK255" s="953"/>
      <c r="BL255" s="953"/>
      <c r="BM255" s="953"/>
      <c r="BN255" s="953"/>
      <c r="BO255" s="953"/>
      <c r="BP255" s="953"/>
      <c r="BQ255" s="953"/>
      <c r="BR255" s="953"/>
      <c r="BS255" s="953"/>
      <c r="BU255" s="952"/>
      <c r="BV255" s="961"/>
      <c r="BW255" s="953"/>
      <c r="BX255" s="954"/>
      <c r="BY255" s="955"/>
      <c r="BZ255" s="953"/>
      <c r="CA255" s="956"/>
      <c r="CB255" s="953"/>
      <c r="CC255" s="957"/>
      <c r="CD255" s="953"/>
      <c r="CE255" s="957"/>
      <c r="CF255" s="953"/>
      <c r="CG255" s="957"/>
      <c r="CH255" s="953"/>
      <c r="CI255" s="957"/>
      <c r="CJ255" s="953"/>
      <c r="CK255" s="957"/>
      <c r="CL255" s="953"/>
      <c r="CM255" s="957"/>
      <c r="CN255" s="953"/>
      <c r="CO255" s="957"/>
      <c r="CP255" s="953"/>
      <c r="CQ255" s="957"/>
      <c r="CR255" s="953"/>
      <c r="CS255" s="957"/>
      <c r="CT255" s="953"/>
      <c r="CU255" s="953"/>
      <c r="CV255" s="953"/>
      <c r="CW255" s="953"/>
      <c r="CX255" s="953"/>
      <c r="CY255" s="953"/>
      <c r="CZ255" s="953"/>
      <c r="DA255" s="953"/>
      <c r="DB255" s="953"/>
      <c r="DC255" s="953"/>
      <c r="DE255" s="952"/>
      <c r="DF255" s="961"/>
      <c r="DG255" s="953"/>
      <c r="DH255" s="954"/>
      <c r="DI255" s="955"/>
      <c r="DJ255" s="953"/>
      <c r="DK255" s="956"/>
      <c r="DL255" s="953"/>
      <c r="DM255" s="957"/>
      <c r="DN255" s="953"/>
      <c r="DO255" s="957"/>
      <c r="DP255" s="953"/>
      <c r="DQ255" s="957"/>
      <c r="DR255" s="953"/>
      <c r="DS255" s="957"/>
      <c r="DT255" s="953"/>
      <c r="DU255" s="957"/>
      <c r="DV255" s="953"/>
      <c r="DW255" s="957"/>
      <c r="DX255" s="953"/>
      <c r="DY255" s="957"/>
      <c r="DZ255" s="953"/>
      <c r="EA255" s="957"/>
      <c r="EB255" s="953"/>
      <c r="EC255" s="957"/>
      <c r="ED255" s="953"/>
      <c r="EE255" s="953"/>
      <c r="EF255" s="953"/>
      <c r="EG255" s="953"/>
      <c r="EH255" s="953"/>
      <c r="EI255" s="953"/>
      <c r="EJ255" s="953"/>
      <c r="EK255" s="953"/>
      <c r="EL255" s="953"/>
      <c r="EM255" s="953"/>
      <c r="EO255" s="952"/>
      <c r="EP255" s="961"/>
      <c r="EQ255" s="953"/>
      <c r="ER255" s="954"/>
      <c r="ES255" s="955"/>
      <c r="ET255" s="953"/>
      <c r="EU255" s="956"/>
      <c r="EV255" s="953"/>
      <c r="EW255" s="957"/>
      <c r="EX255" s="953"/>
      <c r="EY255" s="957"/>
      <c r="EZ255" s="953"/>
      <c r="FA255" s="957"/>
      <c r="FB255" s="953"/>
      <c r="FC255" s="957"/>
      <c r="FD255" s="953"/>
      <c r="FE255" s="957"/>
      <c r="FF255" s="953"/>
      <c r="FG255" s="957"/>
      <c r="FH255" s="953"/>
      <c r="FI255" s="957"/>
      <c r="FJ255" s="953"/>
      <c r="FK255" s="957"/>
      <c r="FL255" s="953"/>
      <c r="FM255" s="957"/>
      <c r="FN255" s="953"/>
      <c r="FO255" s="953"/>
      <c r="FP255" s="953"/>
      <c r="FQ255" s="953"/>
      <c r="FR255" s="953"/>
      <c r="FS255" s="953"/>
      <c r="FT255" s="953"/>
      <c r="FU255" s="953"/>
      <c r="FV255" s="953"/>
      <c r="FW255" s="953"/>
      <c r="FY255" s="952"/>
      <c r="FZ255" s="961"/>
      <c r="GA255" s="953"/>
      <c r="GB255" s="954"/>
      <c r="GC255" s="955"/>
      <c r="GD255" s="953"/>
      <c r="GE255" s="956"/>
      <c r="GF255" s="953"/>
      <c r="GG255" s="957"/>
      <c r="GH255" s="953"/>
      <c r="GI255" s="957"/>
      <c r="GJ255" s="953"/>
      <c r="GK255" s="957"/>
      <c r="GL255" s="953"/>
      <c r="GM255" s="957"/>
      <c r="GN255" s="953"/>
      <c r="GO255" s="957"/>
      <c r="GP255" s="953"/>
      <c r="GQ255" s="957"/>
      <c r="GR255" s="953"/>
      <c r="GS255" s="957"/>
      <c r="GT255" s="953"/>
      <c r="GU255" s="957"/>
      <c r="GV255" s="953"/>
      <c r="GW255" s="957"/>
      <c r="GX255" s="953"/>
      <c r="GY255" s="953"/>
      <c r="GZ255" s="953"/>
      <c r="HA255" s="953"/>
      <c r="HB255" s="953"/>
      <c r="HC255" s="953"/>
      <c r="HD255" s="953"/>
      <c r="HE255" s="953"/>
      <c r="HF255" s="953"/>
      <c r="HG255" s="953"/>
      <c r="HP255" s="958"/>
      <c r="HQ255" s="958"/>
    </row>
    <row r="256" spans="1:225" s="959" customFormat="1" ht="24" x14ac:dyDescent="0.25">
      <c r="A256" s="952"/>
      <c r="B256" s="961" t="s">
        <v>1065</v>
      </c>
      <c r="C256" s="953"/>
      <c r="D256" s="954"/>
      <c r="E256" s="955"/>
      <c r="F256" s="953"/>
      <c r="G256" s="956"/>
      <c r="H256" s="953"/>
      <c r="I256" s="957"/>
      <c r="J256" s="953"/>
      <c r="K256" s="957"/>
      <c r="L256" s="953"/>
      <c r="M256" s="957"/>
      <c r="N256" s="953"/>
      <c r="O256" s="957"/>
      <c r="P256" s="953"/>
      <c r="Q256" s="957"/>
      <c r="R256" s="953"/>
      <c r="S256" s="957"/>
      <c r="T256" s="953"/>
      <c r="U256" s="957"/>
      <c r="V256" s="953"/>
      <c r="W256" s="957"/>
      <c r="X256" s="953"/>
      <c r="Y256" s="957"/>
      <c r="Z256" s="953"/>
      <c r="AA256" s="953"/>
      <c r="AB256" s="953"/>
      <c r="AC256" s="953"/>
      <c r="AD256" s="953"/>
      <c r="AE256" s="953"/>
      <c r="AF256" s="953"/>
      <c r="AG256" s="960">
        <f>AG250/12-AA250</f>
        <v>2581521.56</v>
      </c>
      <c r="AH256" s="953"/>
      <c r="AI256" s="953"/>
      <c r="AJ256" s="958"/>
      <c r="AK256" s="952"/>
      <c r="AL256" s="961" t="s">
        <v>1065</v>
      </c>
      <c r="AM256" s="953"/>
      <c r="AN256" s="954"/>
      <c r="AO256" s="955"/>
      <c r="AP256" s="953"/>
      <c r="AQ256" s="956"/>
      <c r="AR256" s="953"/>
      <c r="AS256" s="957"/>
      <c r="AT256" s="953"/>
      <c r="AU256" s="957"/>
      <c r="AV256" s="953"/>
      <c r="AW256" s="957"/>
      <c r="AX256" s="953"/>
      <c r="AY256" s="957"/>
      <c r="AZ256" s="953"/>
      <c r="BA256" s="957"/>
      <c r="BB256" s="953"/>
      <c r="BC256" s="957"/>
      <c r="BD256" s="953"/>
      <c r="BE256" s="957"/>
      <c r="BF256" s="953"/>
      <c r="BG256" s="957"/>
      <c r="BH256" s="953"/>
      <c r="BI256" s="957"/>
      <c r="BJ256" s="953"/>
      <c r="BK256" s="953"/>
      <c r="BL256" s="953"/>
      <c r="BM256" s="953"/>
      <c r="BN256" s="953"/>
      <c r="BO256" s="953"/>
      <c r="BP256" s="953"/>
      <c r="BQ256" s="960">
        <f>BQ250/12-BK250</f>
        <v>1878443.72</v>
      </c>
      <c r="BR256" s="953"/>
      <c r="BS256" s="953"/>
      <c r="BU256" s="952"/>
      <c r="BV256" s="961" t="s">
        <v>1065</v>
      </c>
      <c r="BW256" s="953"/>
      <c r="BX256" s="954"/>
      <c r="BY256" s="955"/>
      <c r="BZ256" s="953"/>
      <c r="CA256" s="956"/>
      <c r="CB256" s="953"/>
      <c r="CC256" s="957"/>
      <c r="CD256" s="953"/>
      <c r="CE256" s="957"/>
      <c r="CF256" s="953"/>
      <c r="CG256" s="957"/>
      <c r="CH256" s="953"/>
      <c r="CI256" s="957"/>
      <c r="CJ256" s="953"/>
      <c r="CK256" s="957"/>
      <c r="CL256" s="953"/>
      <c r="CM256" s="957"/>
      <c r="CN256" s="953"/>
      <c r="CO256" s="957"/>
      <c r="CP256" s="953"/>
      <c r="CQ256" s="957"/>
      <c r="CR256" s="953"/>
      <c r="CS256" s="957"/>
      <c r="CT256" s="953"/>
      <c r="CU256" s="953"/>
      <c r="CV256" s="953"/>
      <c r="CW256" s="953"/>
      <c r="CX256" s="953"/>
      <c r="CY256" s="953"/>
      <c r="CZ256" s="953"/>
      <c r="DA256" s="960">
        <f>DA250/12-CU250</f>
        <v>1603111.82</v>
      </c>
      <c r="DB256" s="953"/>
      <c r="DC256" s="953"/>
      <c r="DE256" s="952"/>
      <c r="DF256" s="961" t="s">
        <v>1065</v>
      </c>
      <c r="DG256" s="953"/>
      <c r="DH256" s="954"/>
      <c r="DI256" s="955"/>
      <c r="DJ256" s="953"/>
      <c r="DK256" s="956"/>
      <c r="DL256" s="953"/>
      <c r="DM256" s="957"/>
      <c r="DN256" s="953"/>
      <c r="DO256" s="957"/>
      <c r="DP256" s="953"/>
      <c r="DQ256" s="957"/>
      <c r="DR256" s="953"/>
      <c r="DS256" s="957"/>
      <c r="DT256" s="953"/>
      <c r="DU256" s="957"/>
      <c r="DV256" s="953"/>
      <c r="DW256" s="957"/>
      <c r="DX256" s="953"/>
      <c r="DY256" s="957"/>
      <c r="DZ256" s="953"/>
      <c r="EA256" s="957"/>
      <c r="EB256" s="953"/>
      <c r="EC256" s="957"/>
      <c r="ED256" s="953"/>
      <c r="EE256" s="953"/>
      <c r="EF256" s="953"/>
      <c r="EG256" s="953"/>
      <c r="EH256" s="953"/>
      <c r="EI256" s="953"/>
      <c r="EJ256" s="953"/>
      <c r="EK256" s="960">
        <f>EK250/12-EE250</f>
        <v>587238.93000000005</v>
      </c>
      <c r="EL256" s="953"/>
      <c r="EM256" s="953"/>
      <c r="EO256" s="952"/>
      <c r="EP256" s="961" t="s">
        <v>1065</v>
      </c>
      <c r="EQ256" s="953"/>
      <c r="ER256" s="954"/>
      <c r="ES256" s="955"/>
      <c r="ET256" s="953"/>
      <c r="EU256" s="956"/>
      <c r="EV256" s="953"/>
      <c r="EW256" s="957"/>
      <c r="EX256" s="953"/>
      <c r="EY256" s="957"/>
      <c r="EZ256" s="953"/>
      <c r="FA256" s="957"/>
      <c r="FB256" s="953"/>
      <c r="FC256" s="957"/>
      <c r="FD256" s="953"/>
      <c r="FE256" s="957"/>
      <c r="FF256" s="953"/>
      <c r="FG256" s="957"/>
      <c r="FH256" s="953"/>
      <c r="FI256" s="957"/>
      <c r="FJ256" s="953"/>
      <c r="FK256" s="957"/>
      <c r="FL256" s="953"/>
      <c r="FM256" s="957"/>
      <c r="FN256" s="953"/>
      <c r="FO256" s="953"/>
      <c r="FP256" s="953"/>
      <c r="FQ256" s="953"/>
      <c r="FR256" s="953"/>
      <c r="FS256" s="953"/>
      <c r="FT256" s="953"/>
      <c r="FU256" s="960">
        <f>FU250/12-FO250</f>
        <v>311746.74</v>
      </c>
      <c r="FV256" s="953"/>
      <c r="FW256" s="953"/>
      <c r="FY256" s="952"/>
      <c r="FZ256" s="961" t="s">
        <v>1065</v>
      </c>
      <c r="GA256" s="953"/>
      <c r="GB256" s="954"/>
      <c r="GC256" s="955"/>
      <c r="GD256" s="953"/>
      <c r="GE256" s="956"/>
      <c r="GF256" s="953"/>
      <c r="GG256" s="957"/>
      <c r="GH256" s="953"/>
      <c r="GI256" s="957"/>
      <c r="GJ256" s="953"/>
      <c r="GK256" s="957"/>
      <c r="GL256" s="953"/>
      <c r="GM256" s="957"/>
      <c r="GN256" s="953"/>
      <c r="GO256" s="957"/>
      <c r="GP256" s="953"/>
      <c r="GQ256" s="957"/>
      <c r="GR256" s="953"/>
      <c r="GS256" s="957"/>
      <c r="GT256" s="953"/>
      <c r="GU256" s="957"/>
      <c r="GV256" s="953"/>
      <c r="GW256" s="957"/>
      <c r="GX256" s="953"/>
      <c r="GY256" s="953"/>
      <c r="GZ256" s="953"/>
      <c r="HA256" s="953"/>
      <c r="HB256" s="953"/>
      <c r="HC256" s="953"/>
      <c r="HD256" s="953"/>
      <c r="HE256" s="960">
        <f>HE250/12-GY250</f>
        <v>6962062.7699999996</v>
      </c>
      <c r="HF256" s="953"/>
      <c r="HG256" s="953"/>
      <c r="HP256" s="958"/>
      <c r="HQ256" s="958"/>
    </row>
    <row r="257" spans="1:225" s="959" customFormat="1" x14ac:dyDescent="0.25">
      <c r="A257" s="952"/>
      <c r="B257" s="961" t="s">
        <v>426</v>
      </c>
      <c r="C257" s="953"/>
      <c r="D257" s="954"/>
      <c r="E257" s="955"/>
      <c r="F257" s="953"/>
      <c r="G257" s="956"/>
      <c r="H257" s="953"/>
      <c r="I257" s="957"/>
      <c r="J257" s="953"/>
      <c r="K257" s="957"/>
      <c r="L257" s="953"/>
      <c r="M257" s="957"/>
      <c r="N257" s="953"/>
      <c r="O257" s="957"/>
      <c r="P257" s="953"/>
      <c r="Q257" s="957"/>
      <c r="R257" s="953"/>
      <c r="S257" s="957"/>
      <c r="T257" s="953"/>
      <c r="U257" s="957"/>
      <c r="V257" s="953"/>
      <c r="W257" s="957"/>
      <c r="X257" s="953"/>
      <c r="Y257" s="957"/>
      <c r="Z257" s="953"/>
      <c r="AA257" s="953"/>
      <c r="AB257" s="953"/>
      <c r="AC257" s="953"/>
      <c r="AD257" s="953"/>
      <c r="AE257" s="953"/>
      <c r="AF257" s="953"/>
      <c r="AG257" s="960">
        <f t="shared" ref="AG257:AG260" si="2076">AG251/12-AA251</f>
        <v>1360681.19</v>
      </c>
      <c r="AH257" s="953"/>
      <c r="AI257" s="953"/>
      <c r="AJ257" s="958"/>
      <c r="AK257" s="952"/>
      <c r="AL257" s="961" t="s">
        <v>426</v>
      </c>
      <c r="AM257" s="953"/>
      <c r="AN257" s="954"/>
      <c r="AO257" s="955"/>
      <c r="AP257" s="953"/>
      <c r="AQ257" s="956"/>
      <c r="AR257" s="953"/>
      <c r="AS257" s="957"/>
      <c r="AT257" s="953"/>
      <c r="AU257" s="957"/>
      <c r="AV257" s="953"/>
      <c r="AW257" s="957"/>
      <c r="AX257" s="953"/>
      <c r="AY257" s="957"/>
      <c r="AZ257" s="953"/>
      <c r="BA257" s="957"/>
      <c r="BB257" s="953"/>
      <c r="BC257" s="957"/>
      <c r="BD257" s="953"/>
      <c r="BE257" s="957"/>
      <c r="BF257" s="953"/>
      <c r="BG257" s="957"/>
      <c r="BH257" s="953"/>
      <c r="BI257" s="957"/>
      <c r="BJ257" s="953"/>
      <c r="BK257" s="953"/>
      <c r="BL257" s="953"/>
      <c r="BM257" s="953"/>
      <c r="BN257" s="953"/>
      <c r="BO257" s="953"/>
      <c r="BP257" s="953"/>
      <c r="BQ257" s="960">
        <f t="shared" ref="BQ257:BQ260" si="2077">BQ251/12-BK251</f>
        <v>906429.34</v>
      </c>
      <c r="BR257" s="953"/>
      <c r="BS257" s="953"/>
      <c r="BU257" s="952"/>
      <c r="BV257" s="961" t="s">
        <v>426</v>
      </c>
      <c r="BW257" s="953"/>
      <c r="BX257" s="954"/>
      <c r="BY257" s="955"/>
      <c r="BZ257" s="953"/>
      <c r="CA257" s="956"/>
      <c r="CB257" s="953"/>
      <c r="CC257" s="957"/>
      <c r="CD257" s="953"/>
      <c r="CE257" s="957"/>
      <c r="CF257" s="953"/>
      <c r="CG257" s="957"/>
      <c r="CH257" s="953"/>
      <c r="CI257" s="957"/>
      <c r="CJ257" s="953"/>
      <c r="CK257" s="957"/>
      <c r="CL257" s="953"/>
      <c r="CM257" s="957"/>
      <c r="CN257" s="953"/>
      <c r="CO257" s="957"/>
      <c r="CP257" s="953"/>
      <c r="CQ257" s="957"/>
      <c r="CR257" s="953"/>
      <c r="CS257" s="957"/>
      <c r="CT257" s="953"/>
      <c r="CU257" s="953"/>
      <c r="CV257" s="953"/>
      <c r="CW257" s="953"/>
      <c r="CX257" s="953"/>
      <c r="CY257" s="953"/>
      <c r="CZ257" s="953"/>
      <c r="DA257" s="960">
        <f t="shared" ref="DA257:DA260" si="2078">DA251/12-CU251</f>
        <v>692262.69</v>
      </c>
      <c r="DB257" s="953"/>
      <c r="DC257" s="953"/>
      <c r="DE257" s="952"/>
      <c r="DF257" s="961" t="s">
        <v>426</v>
      </c>
      <c r="DG257" s="953"/>
      <c r="DH257" s="954"/>
      <c r="DI257" s="955"/>
      <c r="DJ257" s="953"/>
      <c r="DK257" s="956"/>
      <c r="DL257" s="953"/>
      <c r="DM257" s="957"/>
      <c r="DN257" s="953"/>
      <c r="DO257" s="957"/>
      <c r="DP257" s="953"/>
      <c r="DQ257" s="957"/>
      <c r="DR257" s="953"/>
      <c r="DS257" s="957"/>
      <c r="DT257" s="953"/>
      <c r="DU257" s="957"/>
      <c r="DV257" s="953"/>
      <c r="DW257" s="957"/>
      <c r="DX257" s="953"/>
      <c r="DY257" s="957"/>
      <c r="DZ257" s="953"/>
      <c r="EA257" s="957"/>
      <c r="EB257" s="953"/>
      <c r="EC257" s="957"/>
      <c r="ED257" s="953"/>
      <c r="EE257" s="953"/>
      <c r="EF257" s="953"/>
      <c r="EG257" s="953"/>
      <c r="EH257" s="953"/>
      <c r="EI257" s="953"/>
      <c r="EJ257" s="953"/>
      <c r="EK257" s="960">
        <f t="shared" ref="EK257:EK260" si="2079">EK251/12-EE251</f>
        <v>264534.19</v>
      </c>
      <c r="EL257" s="953"/>
      <c r="EM257" s="953"/>
      <c r="EO257" s="952"/>
      <c r="EP257" s="961" t="s">
        <v>426</v>
      </c>
      <c r="EQ257" s="953"/>
      <c r="ER257" s="954"/>
      <c r="ES257" s="955"/>
      <c r="ET257" s="953"/>
      <c r="EU257" s="956"/>
      <c r="EV257" s="953"/>
      <c r="EW257" s="957"/>
      <c r="EX257" s="953"/>
      <c r="EY257" s="957"/>
      <c r="EZ257" s="953"/>
      <c r="FA257" s="957"/>
      <c r="FB257" s="953"/>
      <c r="FC257" s="957"/>
      <c r="FD257" s="953"/>
      <c r="FE257" s="957"/>
      <c r="FF257" s="953"/>
      <c r="FG257" s="957"/>
      <c r="FH257" s="953"/>
      <c r="FI257" s="957"/>
      <c r="FJ257" s="953"/>
      <c r="FK257" s="957"/>
      <c r="FL257" s="953"/>
      <c r="FM257" s="957"/>
      <c r="FN257" s="953"/>
      <c r="FO257" s="953"/>
      <c r="FP257" s="953"/>
      <c r="FQ257" s="953"/>
      <c r="FR257" s="953"/>
      <c r="FS257" s="953"/>
      <c r="FT257" s="953"/>
      <c r="FU257" s="960">
        <f t="shared" ref="FU257:FU260" si="2080">FU251/12-FO251</f>
        <v>157949.39000000001</v>
      </c>
      <c r="FV257" s="953"/>
      <c r="FW257" s="953"/>
      <c r="FY257" s="952"/>
      <c r="FZ257" s="961" t="s">
        <v>426</v>
      </c>
      <c r="GA257" s="953"/>
      <c r="GB257" s="954"/>
      <c r="GC257" s="955"/>
      <c r="GD257" s="953"/>
      <c r="GE257" s="956"/>
      <c r="GF257" s="953"/>
      <c r="GG257" s="957"/>
      <c r="GH257" s="953"/>
      <c r="GI257" s="957"/>
      <c r="GJ257" s="953"/>
      <c r="GK257" s="957"/>
      <c r="GL257" s="953"/>
      <c r="GM257" s="957"/>
      <c r="GN257" s="953"/>
      <c r="GO257" s="957"/>
      <c r="GP257" s="953"/>
      <c r="GQ257" s="957"/>
      <c r="GR257" s="953"/>
      <c r="GS257" s="957"/>
      <c r="GT257" s="953"/>
      <c r="GU257" s="957"/>
      <c r="GV257" s="953"/>
      <c r="GW257" s="957"/>
      <c r="GX257" s="953"/>
      <c r="GY257" s="953"/>
      <c r="GZ257" s="953"/>
      <c r="HA257" s="953"/>
      <c r="HB257" s="953"/>
      <c r="HC257" s="953"/>
      <c r="HD257" s="953"/>
      <c r="HE257" s="960">
        <f t="shared" ref="HE257:HE260" si="2081">HE251/12-GY251</f>
        <v>3381856.8</v>
      </c>
      <c r="HF257" s="953"/>
      <c r="HG257" s="953"/>
      <c r="HP257" s="958"/>
      <c r="HQ257" s="958"/>
    </row>
    <row r="258" spans="1:225" s="959" customFormat="1" x14ac:dyDescent="0.25">
      <c r="A258" s="952"/>
      <c r="B258" s="961" t="s">
        <v>423</v>
      </c>
      <c r="C258" s="953"/>
      <c r="D258" s="954"/>
      <c r="E258" s="955"/>
      <c r="F258" s="953"/>
      <c r="G258" s="956"/>
      <c r="H258" s="953"/>
      <c r="I258" s="957"/>
      <c r="J258" s="953"/>
      <c r="K258" s="957"/>
      <c r="L258" s="953"/>
      <c r="M258" s="957"/>
      <c r="N258" s="953"/>
      <c r="O258" s="957"/>
      <c r="P258" s="953"/>
      <c r="Q258" s="957"/>
      <c r="R258" s="953"/>
      <c r="S258" s="957"/>
      <c r="T258" s="953"/>
      <c r="U258" s="957"/>
      <c r="V258" s="953"/>
      <c r="W258" s="957"/>
      <c r="X258" s="953"/>
      <c r="Y258" s="957"/>
      <c r="Z258" s="953"/>
      <c r="AA258" s="953"/>
      <c r="AB258" s="953"/>
      <c r="AC258" s="953"/>
      <c r="AD258" s="953"/>
      <c r="AE258" s="953"/>
      <c r="AF258" s="953"/>
      <c r="AG258" s="960">
        <f t="shared" si="2076"/>
        <v>396982.27</v>
      </c>
      <c r="AH258" s="953"/>
      <c r="AI258" s="953"/>
      <c r="AJ258" s="958"/>
      <c r="AK258" s="952"/>
      <c r="AL258" s="961" t="s">
        <v>423</v>
      </c>
      <c r="AM258" s="953"/>
      <c r="AN258" s="954"/>
      <c r="AO258" s="955"/>
      <c r="AP258" s="953"/>
      <c r="AQ258" s="956"/>
      <c r="AR258" s="953"/>
      <c r="AS258" s="957"/>
      <c r="AT258" s="953"/>
      <c r="AU258" s="957"/>
      <c r="AV258" s="953"/>
      <c r="AW258" s="957"/>
      <c r="AX258" s="953"/>
      <c r="AY258" s="957"/>
      <c r="AZ258" s="953"/>
      <c r="BA258" s="957"/>
      <c r="BB258" s="953"/>
      <c r="BC258" s="957"/>
      <c r="BD258" s="953"/>
      <c r="BE258" s="957"/>
      <c r="BF258" s="953"/>
      <c r="BG258" s="957"/>
      <c r="BH258" s="953"/>
      <c r="BI258" s="957"/>
      <c r="BJ258" s="953"/>
      <c r="BK258" s="953"/>
      <c r="BL258" s="953"/>
      <c r="BM258" s="953"/>
      <c r="BN258" s="953"/>
      <c r="BO258" s="953"/>
      <c r="BP258" s="953"/>
      <c r="BQ258" s="960">
        <f t="shared" si="2077"/>
        <v>385261.78</v>
      </c>
      <c r="BR258" s="953"/>
      <c r="BS258" s="953"/>
      <c r="BU258" s="952"/>
      <c r="BV258" s="961" t="s">
        <v>423</v>
      </c>
      <c r="BW258" s="953"/>
      <c r="BX258" s="954"/>
      <c r="BY258" s="955"/>
      <c r="BZ258" s="953"/>
      <c r="CA258" s="956"/>
      <c r="CB258" s="953"/>
      <c r="CC258" s="957"/>
      <c r="CD258" s="953"/>
      <c r="CE258" s="957"/>
      <c r="CF258" s="953"/>
      <c r="CG258" s="957"/>
      <c r="CH258" s="953"/>
      <c r="CI258" s="957"/>
      <c r="CJ258" s="953"/>
      <c r="CK258" s="957"/>
      <c r="CL258" s="953"/>
      <c r="CM258" s="957"/>
      <c r="CN258" s="953"/>
      <c r="CO258" s="957"/>
      <c r="CP258" s="953"/>
      <c r="CQ258" s="957"/>
      <c r="CR258" s="953"/>
      <c r="CS258" s="957"/>
      <c r="CT258" s="953"/>
      <c r="CU258" s="953"/>
      <c r="CV258" s="953"/>
      <c r="CW258" s="953"/>
      <c r="CX258" s="953"/>
      <c r="CY258" s="953"/>
      <c r="CZ258" s="953"/>
      <c r="DA258" s="960">
        <f t="shared" si="2078"/>
        <v>248959.08</v>
      </c>
      <c r="DB258" s="953"/>
      <c r="DC258" s="953"/>
      <c r="DE258" s="952"/>
      <c r="DF258" s="961" t="s">
        <v>423</v>
      </c>
      <c r="DG258" s="953"/>
      <c r="DH258" s="954"/>
      <c r="DI258" s="955"/>
      <c r="DJ258" s="953"/>
      <c r="DK258" s="956"/>
      <c r="DL258" s="953"/>
      <c r="DM258" s="957"/>
      <c r="DN258" s="953"/>
      <c r="DO258" s="957"/>
      <c r="DP258" s="953"/>
      <c r="DQ258" s="957"/>
      <c r="DR258" s="953"/>
      <c r="DS258" s="957"/>
      <c r="DT258" s="953"/>
      <c r="DU258" s="957"/>
      <c r="DV258" s="953"/>
      <c r="DW258" s="957"/>
      <c r="DX258" s="953"/>
      <c r="DY258" s="957"/>
      <c r="DZ258" s="953"/>
      <c r="EA258" s="957"/>
      <c r="EB258" s="953"/>
      <c r="EC258" s="957"/>
      <c r="ED258" s="953"/>
      <c r="EE258" s="953"/>
      <c r="EF258" s="953"/>
      <c r="EG258" s="953"/>
      <c r="EH258" s="953"/>
      <c r="EI258" s="953"/>
      <c r="EJ258" s="953"/>
      <c r="EK258" s="960">
        <f t="shared" si="2079"/>
        <v>60690.04</v>
      </c>
      <c r="EL258" s="953"/>
      <c r="EM258" s="953"/>
      <c r="EO258" s="952"/>
      <c r="EP258" s="961" t="s">
        <v>423</v>
      </c>
      <c r="EQ258" s="953"/>
      <c r="ER258" s="954"/>
      <c r="ES258" s="955"/>
      <c r="ET258" s="953"/>
      <c r="EU258" s="956"/>
      <c r="EV258" s="953"/>
      <c r="EW258" s="957"/>
      <c r="EX258" s="953"/>
      <c r="EY258" s="957"/>
      <c r="EZ258" s="953"/>
      <c r="FA258" s="957"/>
      <c r="FB258" s="953"/>
      <c r="FC258" s="957"/>
      <c r="FD258" s="953"/>
      <c r="FE258" s="957"/>
      <c r="FF258" s="953"/>
      <c r="FG258" s="957"/>
      <c r="FH258" s="953"/>
      <c r="FI258" s="957"/>
      <c r="FJ258" s="953"/>
      <c r="FK258" s="957"/>
      <c r="FL258" s="953"/>
      <c r="FM258" s="957"/>
      <c r="FN258" s="953"/>
      <c r="FO258" s="953"/>
      <c r="FP258" s="953"/>
      <c r="FQ258" s="953"/>
      <c r="FR258" s="953"/>
      <c r="FS258" s="953"/>
      <c r="FT258" s="953"/>
      <c r="FU258" s="960">
        <f t="shared" si="2080"/>
        <v>28608.48</v>
      </c>
      <c r="FV258" s="953"/>
      <c r="FW258" s="953"/>
      <c r="FY258" s="952"/>
      <c r="FZ258" s="961" t="s">
        <v>423</v>
      </c>
      <c r="GA258" s="953"/>
      <c r="GB258" s="954"/>
      <c r="GC258" s="955"/>
      <c r="GD258" s="953"/>
      <c r="GE258" s="956"/>
      <c r="GF258" s="953"/>
      <c r="GG258" s="957"/>
      <c r="GH258" s="953"/>
      <c r="GI258" s="957"/>
      <c r="GJ258" s="953"/>
      <c r="GK258" s="957"/>
      <c r="GL258" s="953"/>
      <c r="GM258" s="957"/>
      <c r="GN258" s="953"/>
      <c r="GO258" s="957"/>
      <c r="GP258" s="953"/>
      <c r="GQ258" s="957"/>
      <c r="GR258" s="953"/>
      <c r="GS258" s="957"/>
      <c r="GT258" s="953"/>
      <c r="GU258" s="957"/>
      <c r="GV258" s="953"/>
      <c r="GW258" s="957"/>
      <c r="GX258" s="953"/>
      <c r="GY258" s="953"/>
      <c r="GZ258" s="953"/>
      <c r="HA258" s="953"/>
      <c r="HB258" s="953"/>
      <c r="HC258" s="953"/>
      <c r="HD258" s="953"/>
      <c r="HE258" s="960">
        <f t="shared" si="2081"/>
        <v>1120501.6499999999</v>
      </c>
      <c r="HF258" s="953"/>
      <c r="HG258" s="953"/>
      <c r="HP258" s="958"/>
      <c r="HQ258" s="958"/>
    </row>
    <row r="259" spans="1:225" s="959" customFormat="1" x14ac:dyDescent="0.25">
      <c r="A259" s="952"/>
      <c r="B259" s="961" t="s">
        <v>424</v>
      </c>
      <c r="C259" s="953"/>
      <c r="D259" s="954"/>
      <c r="E259" s="955"/>
      <c r="F259" s="953"/>
      <c r="G259" s="956"/>
      <c r="H259" s="953"/>
      <c r="I259" s="957"/>
      <c r="J259" s="953"/>
      <c r="K259" s="957"/>
      <c r="L259" s="953"/>
      <c r="M259" s="957"/>
      <c r="N259" s="953"/>
      <c r="O259" s="957"/>
      <c r="P259" s="953"/>
      <c r="Q259" s="957"/>
      <c r="R259" s="953"/>
      <c r="S259" s="957"/>
      <c r="T259" s="953"/>
      <c r="U259" s="957"/>
      <c r="V259" s="953"/>
      <c r="W259" s="957"/>
      <c r="X259" s="953"/>
      <c r="Y259" s="957"/>
      <c r="Z259" s="953"/>
      <c r="AA259" s="953"/>
      <c r="AB259" s="953"/>
      <c r="AC259" s="953"/>
      <c r="AD259" s="953"/>
      <c r="AE259" s="953"/>
      <c r="AF259" s="953"/>
      <c r="AG259" s="960">
        <f t="shared" si="2076"/>
        <v>743440.12</v>
      </c>
      <c r="AH259" s="953"/>
      <c r="AI259" s="953"/>
      <c r="AJ259" s="958"/>
      <c r="AK259" s="952"/>
      <c r="AL259" s="961" t="s">
        <v>424</v>
      </c>
      <c r="AM259" s="953"/>
      <c r="AN259" s="954"/>
      <c r="AO259" s="955"/>
      <c r="AP259" s="953"/>
      <c r="AQ259" s="956"/>
      <c r="AR259" s="953"/>
      <c r="AS259" s="957"/>
      <c r="AT259" s="953"/>
      <c r="AU259" s="957"/>
      <c r="AV259" s="953"/>
      <c r="AW259" s="957"/>
      <c r="AX259" s="953"/>
      <c r="AY259" s="957"/>
      <c r="AZ259" s="953"/>
      <c r="BA259" s="957"/>
      <c r="BB259" s="953"/>
      <c r="BC259" s="957"/>
      <c r="BD259" s="953"/>
      <c r="BE259" s="957"/>
      <c r="BF259" s="953"/>
      <c r="BG259" s="957"/>
      <c r="BH259" s="953"/>
      <c r="BI259" s="957"/>
      <c r="BJ259" s="953"/>
      <c r="BK259" s="953"/>
      <c r="BL259" s="953"/>
      <c r="BM259" s="953"/>
      <c r="BN259" s="953"/>
      <c r="BO259" s="953"/>
      <c r="BP259" s="953"/>
      <c r="BQ259" s="960">
        <f t="shared" si="2077"/>
        <v>546967.07999999996</v>
      </c>
      <c r="BR259" s="953"/>
      <c r="BS259" s="953"/>
      <c r="BU259" s="952"/>
      <c r="BV259" s="961" t="s">
        <v>424</v>
      </c>
      <c r="BW259" s="953"/>
      <c r="BX259" s="954"/>
      <c r="BY259" s="955"/>
      <c r="BZ259" s="953"/>
      <c r="CA259" s="956"/>
      <c r="CB259" s="953"/>
      <c r="CC259" s="957"/>
      <c r="CD259" s="953"/>
      <c r="CE259" s="957"/>
      <c r="CF259" s="953"/>
      <c r="CG259" s="957"/>
      <c r="CH259" s="953"/>
      <c r="CI259" s="957"/>
      <c r="CJ259" s="953"/>
      <c r="CK259" s="957"/>
      <c r="CL259" s="953"/>
      <c r="CM259" s="957"/>
      <c r="CN259" s="953"/>
      <c r="CO259" s="957"/>
      <c r="CP259" s="953"/>
      <c r="CQ259" s="957"/>
      <c r="CR259" s="953"/>
      <c r="CS259" s="957"/>
      <c r="CT259" s="953"/>
      <c r="CU259" s="953"/>
      <c r="CV259" s="953"/>
      <c r="CW259" s="953"/>
      <c r="CX259" s="953"/>
      <c r="CY259" s="953"/>
      <c r="CZ259" s="953"/>
      <c r="DA259" s="960">
        <f t="shared" si="2078"/>
        <v>448439.05</v>
      </c>
      <c r="DB259" s="953"/>
      <c r="DC259" s="953"/>
      <c r="DE259" s="952"/>
      <c r="DF259" s="961" t="s">
        <v>424</v>
      </c>
      <c r="DG259" s="953"/>
      <c r="DH259" s="954"/>
      <c r="DI259" s="955"/>
      <c r="DJ259" s="953"/>
      <c r="DK259" s="956"/>
      <c r="DL259" s="953"/>
      <c r="DM259" s="957"/>
      <c r="DN259" s="953"/>
      <c r="DO259" s="957"/>
      <c r="DP259" s="953"/>
      <c r="DQ259" s="957"/>
      <c r="DR259" s="953"/>
      <c r="DS259" s="957"/>
      <c r="DT259" s="953"/>
      <c r="DU259" s="957"/>
      <c r="DV259" s="953"/>
      <c r="DW259" s="957"/>
      <c r="DX259" s="953"/>
      <c r="DY259" s="957"/>
      <c r="DZ259" s="953"/>
      <c r="EA259" s="957"/>
      <c r="EB259" s="953"/>
      <c r="EC259" s="957"/>
      <c r="ED259" s="953"/>
      <c r="EE259" s="953"/>
      <c r="EF259" s="953"/>
      <c r="EG259" s="953"/>
      <c r="EH259" s="953"/>
      <c r="EI259" s="953"/>
      <c r="EJ259" s="953"/>
      <c r="EK259" s="960">
        <f t="shared" si="2079"/>
        <v>205056.99</v>
      </c>
      <c r="EL259" s="953"/>
      <c r="EM259" s="953"/>
      <c r="EO259" s="952"/>
      <c r="EP259" s="961" t="s">
        <v>424</v>
      </c>
      <c r="EQ259" s="953"/>
      <c r="ER259" s="954"/>
      <c r="ES259" s="955"/>
      <c r="ET259" s="953"/>
      <c r="EU259" s="956"/>
      <c r="EV259" s="953"/>
      <c r="EW259" s="957"/>
      <c r="EX259" s="953"/>
      <c r="EY259" s="957"/>
      <c r="EZ259" s="953"/>
      <c r="FA259" s="957"/>
      <c r="FB259" s="953"/>
      <c r="FC259" s="957"/>
      <c r="FD259" s="953"/>
      <c r="FE259" s="957"/>
      <c r="FF259" s="953"/>
      <c r="FG259" s="957"/>
      <c r="FH259" s="953"/>
      <c r="FI259" s="957"/>
      <c r="FJ259" s="953"/>
      <c r="FK259" s="957"/>
      <c r="FL259" s="953"/>
      <c r="FM259" s="957"/>
      <c r="FN259" s="953"/>
      <c r="FO259" s="953"/>
      <c r="FP259" s="953"/>
      <c r="FQ259" s="953"/>
      <c r="FR259" s="953"/>
      <c r="FS259" s="953"/>
      <c r="FT259" s="953"/>
      <c r="FU259" s="960">
        <f t="shared" si="2080"/>
        <v>125188.87</v>
      </c>
      <c r="FV259" s="953"/>
      <c r="FW259" s="953"/>
      <c r="FY259" s="952"/>
      <c r="FZ259" s="961" t="s">
        <v>424</v>
      </c>
      <c r="GA259" s="953"/>
      <c r="GB259" s="954"/>
      <c r="GC259" s="955"/>
      <c r="GD259" s="953"/>
      <c r="GE259" s="956"/>
      <c r="GF259" s="953"/>
      <c r="GG259" s="957"/>
      <c r="GH259" s="953"/>
      <c r="GI259" s="957"/>
      <c r="GJ259" s="953"/>
      <c r="GK259" s="957"/>
      <c r="GL259" s="953"/>
      <c r="GM259" s="957"/>
      <c r="GN259" s="953"/>
      <c r="GO259" s="957"/>
      <c r="GP259" s="953"/>
      <c r="GQ259" s="957"/>
      <c r="GR259" s="953"/>
      <c r="GS259" s="957"/>
      <c r="GT259" s="953"/>
      <c r="GU259" s="957"/>
      <c r="GV259" s="953"/>
      <c r="GW259" s="957"/>
      <c r="GX259" s="953"/>
      <c r="GY259" s="953"/>
      <c r="GZ259" s="953"/>
      <c r="HA259" s="953"/>
      <c r="HB259" s="953"/>
      <c r="HC259" s="953"/>
      <c r="HD259" s="953"/>
      <c r="HE259" s="960">
        <f t="shared" si="2081"/>
        <v>2069092.11</v>
      </c>
      <c r="HF259" s="953"/>
      <c r="HG259" s="953"/>
      <c r="HP259" s="958"/>
      <c r="HQ259" s="958"/>
    </row>
    <row r="260" spans="1:225" s="959" customFormat="1" x14ac:dyDescent="0.25">
      <c r="A260" s="952"/>
      <c r="B260" s="961" t="s">
        <v>425</v>
      </c>
      <c r="C260" s="953"/>
      <c r="D260" s="954"/>
      <c r="E260" s="955"/>
      <c r="F260" s="953"/>
      <c r="G260" s="956"/>
      <c r="H260" s="953"/>
      <c r="I260" s="957"/>
      <c r="J260" s="953"/>
      <c r="K260" s="957"/>
      <c r="L260" s="953"/>
      <c r="M260" s="957"/>
      <c r="N260" s="953"/>
      <c r="O260" s="957"/>
      <c r="P260" s="953"/>
      <c r="Q260" s="957"/>
      <c r="R260" s="953"/>
      <c r="S260" s="957"/>
      <c r="T260" s="953"/>
      <c r="U260" s="957"/>
      <c r="V260" s="953"/>
      <c r="W260" s="957"/>
      <c r="X260" s="953"/>
      <c r="Y260" s="957"/>
      <c r="Z260" s="953"/>
      <c r="AA260" s="953"/>
      <c r="AB260" s="953"/>
      <c r="AC260" s="953"/>
      <c r="AD260" s="953"/>
      <c r="AE260" s="953"/>
      <c r="AF260" s="953"/>
      <c r="AG260" s="960">
        <f t="shared" si="2076"/>
        <v>80417.98</v>
      </c>
      <c r="AH260" s="953"/>
      <c r="AI260" s="953"/>
      <c r="AJ260" s="958"/>
      <c r="AK260" s="952"/>
      <c r="AL260" s="961" t="s">
        <v>425</v>
      </c>
      <c r="AM260" s="953"/>
      <c r="AN260" s="954"/>
      <c r="AO260" s="955"/>
      <c r="AP260" s="953"/>
      <c r="AQ260" s="956"/>
      <c r="AR260" s="953"/>
      <c r="AS260" s="957"/>
      <c r="AT260" s="953"/>
      <c r="AU260" s="957"/>
      <c r="AV260" s="953"/>
      <c r="AW260" s="957"/>
      <c r="AX260" s="953"/>
      <c r="AY260" s="957"/>
      <c r="AZ260" s="953"/>
      <c r="BA260" s="957"/>
      <c r="BB260" s="953"/>
      <c r="BC260" s="957"/>
      <c r="BD260" s="953"/>
      <c r="BE260" s="957"/>
      <c r="BF260" s="953"/>
      <c r="BG260" s="957"/>
      <c r="BH260" s="953"/>
      <c r="BI260" s="957"/>
      <c r="BJ260" s="953"/>
      <c r="BK260" s="953"/>
      <c r="BL260" s="953"/>
      <c r="BM260" s="953"/>
      <c r="BN260" s="953"/>
      <c r="BO260" s="953"/>
      <c r="BP260" s="953"/>
      <c r="BQ260" s="960">
        <f t="shared" si="2077"/>
        <v>39785.519999999997</v>
      </c>
      <c r="BR260" s="953"/>
      <c r="BS260" s="953"/>
      <c r="BU260" s="952"/>
      <c r="BV260" s="961" t="s">
        <v>425</v>
      </c>
      <c r="BW260" s="953"/>
      <c r="BX260" s="954"/>
      <c r="BY260" s="955"/>
      <c r="BZ260" s="953"/>
      <c r="CA260" s="956"/>
      <c r="CB260" s="953"/>
      <c r="CC260" s="957"/>
      <c r="CD260" s="953"/>
      <c r="CE260" s="957"/>
      <c r="CF260" s="953"/>
      <c r="CG260" s="957"/>
      <c r="CH260" s="953"/>
      <c r="CI260" s="957"/>
      <c r="CJ260" s="953"/>
      <c r="CK260" s="957"/>
      <c r="CL260" s="953"/>
      <c r="CM260" s="957"/>
      <c r="CN260" s="953"/>
      <c r="CO260" s="957"/>
      <c r="CP260" s="953"/>
      <c r="CQ260" s="957"/>
      <c r="CR260" s="953"/>
      <c r="CS260" s="957"/>
      <c r="CT260" s="953"/>
      <c r="CU260" s="953"/>
      <c r="CV260" s="953"/>
      <c r="CW260" s="953"/>
      <c r="CX260" s="953"/>
      <c r="CY260" s="953"/>
      <c r="CZ260" s="953"/>
      <c r="DA260" s="960">
        <f t="shared" si="2078"/>
        <v>213451</v>
      </c>
      <c r="DB260" s="953"/>
      <c r="DC260" s="953"/>
      <c r="DE260" s="952"/>
      <c r="DF260" s="961" t="s">
        <v>425</v>
      </c>
      <c r="DG260" s="953"/>
      <c r="DH260" s="954"/>
      <c r="DI260" s="955"/>
      <c r="DJ260" s="953"/>
      <c r="DK260" s="956"/>
      <c r="DL260" s="953"/>
      <c r="DM260" s="957"/>
      <c r="DN260" s="953"/>
      <c r="DO260" s="957"/>
      <c r="DP260" s="953"/>
      <c r="DQ260" s="957"/>
      <c r="DR260" s="953"/>
      <c r="DS260" s="957"/>
      <c r="DT260" s="953"/>
      <c r="DU260" s="957"/>
      <c r="DV260" s="953"/>
      <c r="DW260" s="957"/>
      <c r="DX260" s="953"/>
      <c r="DY260" s="957"/>
      <c r="DZ260" s="953"/>
      <c r="EA260" s="957"/>
      <c r="EB260" s="953"/>
      <c r="EC260" s="957"/>
      <c r="ED260" s="953"/>
      <c r="EE260" s="953"/>
      <c r="EF260" s="953"/>
      <c r="EG260" s="953"/>
      <c r="EH260" s="953"/>
      <c r="EI260" s="953"/>
      <c r="EJ260" s="953"/>
      <c r="EK260" s="960">
        <f t="shared" si="2079"/>
        <v>56957.71</v>
      </c>
      <c r="EL260" s="953"/>
      <c r="EM260" s="953"/>
      <c r="EO260" s="952"/>
      <c r="EP260" s="961" t="s">
        <v>425</v>
      </c>
      <c r="EQ260" s="953"/>
      <c r="ER260" s="954"/>
      <c r="ES260" s="955"/>
      <c r="ET260" s="953"/>
      <c r="EU260" s="956"/>
      <c r="EV260" s="953"/>
      <c r="EW260" s="957"/>
      <c r="EX260" s="953"/>
      <c r="EY260" s="957"/>
      <c r="EZ260" s="953"/>
      <c r="FA260" s="957"/>
      <c r="FB260" s="953"/>
      <c r="FC260" s="957"/>
      <c r="FD260" s="953"/>
      <c r="FE260" s="957"/>
      <c r="FF260" s="953"/>
      <c r="FG260" s="957"/>
      <c r="FH260" s="953"/>
      <c r="FI260" s="957"/>
      <c r="FJ260" s="953"/>
      <c r="FK260" s="957"/>
      <c r="FL260" s="953"/>
      <c r="FM260" s="957"/>
      <c r="FN260" s="953"/>
      <c r="FO260" s="953"/>
      <c r="FP260" s="953"/>
      <c r="FQ260" s="953"/>
      <c r="FR260" s="953"/>
      <c r="FS260" s="953"/>
      <c r="FT260" s="953"/>
      <c r="FU260" s="960">
        <f t="shared" si="2080"/>
        <v>0</v>
      </c>
      <c r="FV260" s="953"/>
      <c r="FW260" s="953"/>
      <c r="FY260" s="952"/>
      <c r="FZ260" s="961" t="s">
        <v>425</v>
      </c>
      <c r="GA260" s="953"/>
      <c r="GB260" s="954"/>
      <c r="GC260" s="955"/>
      <c r="GD260" s="953"/>
      <c r="GE260" s="956"/>
      <c r="GF260" s="953"/>
      <c r="GG260" s="957"/>
      <c r="GH260" s="953"/>
      <c r="GI260" s="957"/>
      <c r="GJ260" s="953"/>
      <c r="GK260" s="957"/>
      <c r="GL260" s="953"/>
      <c r="GM260" s="957"/>
      <c r="GN260" s="953"/>
      <c r="GO260" s="957"/>
      <c r="GP260" s="953"/>
      <c r="GQ260" s="957"/>
      <c r="GR260" s="953"/>
      <c r="GS260" s="957"/>
      <c r="GT260" s="953"/>
      <c r="GU260" s="957"/>
      <c r="GV260" s="953"/>
      <c r="GW260" s="957"/>
      <c r="GX260" s="953"/>
      <c r="GY260" s="953"/>
      <c r="GZ260" s="953"/>
      <c r="HA260" s="953"/>
      <c r="HB260" s="953"/>
      <c r="HC260" s="953"/>
      <c r="HD260" s="953"/>
      <c r="HE260" s="960">
        <f t="shared" si="2081"/>
        <v>390612.21</v>
      </c>
      <c r="HF260" s="953"/>
      <c r="HG260" s="953"/>
      <c r="HP260" s="958"/>
      <c r="HQ260" s="958"/>
    </row>
    <row r="261" spans="1:225" s="959" customFormat="1" x14ac:dyDescent="0.25">
      <c r="A261" s="952"/>
      <c r="B261" s="961" t="s">
        <v>537</v>
      </c>
      <c r="C261" s="953"/>
      <c r="D261" s="954"/>
      <c r="E261" s="955"/>
      <c r="F261" s="953"/>
      <c r="G261" s="956"/>
      <c r="H261" s="953"/>
      <c r="I261" s="957"/>
      <c r="J261" s="953"/>
      <c r="K261" s="957"/>
      <c r="L261" s="953"/>
      <c r="M261" s="957"/>
      <c r="N261" s="953"/>
      <c r="O261" s="957"/>
      <c r="P261" s="953"/>
      <c r="Q261" s="957"/>
      <c r="R261" s="953"/>
      <c r="S261" s="957"/>
      <c r="T261" s="953"/>
      <c r="U261" s="957"/>
      <c r="V261" s="953"/>
      <c r="W261" s="957"/>
      <c r="X261" s="953"/>
      <c r="Y261" s="957"/>
      <c r="Z261" s="953"/>
      <c r="AA261" s="953"/>
      <c r="AB261" s="953"/>
      <c r="AC261" s="953"/>
      <c r="AD261" s="953"/>
      <c r="AE261" s="953"/>
      <c r="AF261" s="953"/>
      <c r="AG261" s="962"/>
      <c r="AH261" s="953"/>
      <c r="AI261" s="953"/>
      <c r="AJ261" s="958"/>
      <c r="AK261" s="952"/>
      <c r="AL261" s="961" t="s">
        <v>537</v>
      </c>
      <c r="AM261" s="953"/>
      <c r="AN261" s="954"/>
      <c r="AO261" s="955"/>
      <c r="AP261" s="953"/>
      <c r="AQ261" s="956"/>
      <c r="AR261" s="953"/>
      <c r="AS261" s="957"/>
      <c r="AT261" s="953"/>
      <c r="AU261" s="957"/>
      <c r="AV261" s="953"/>
      <c r="AW261" s="957"/>
      <c r="AX261" s="953"/>
      <c r="AY261" s="957"/>
      <c r="AZ261" s="953"/>
      <c r="BA261" s="957"/>
      <c r="BB261" s="953"/>
      <c r="BC261" s="957"/>
      <c r="BD261" s="953"/>
      <c r="BE261" s="957"/>
      <c r="BF261" s="953"/>
      <c r="BG261" s="957"/>
      <c r="BH261" s="953"/>
      <c r="BI261" s="957"/>
      <c r="BJ261" s="953"/>
      <c r="BK261" s="953"/>
      <c r="BL261" s="953"/>
      <c r="BM261" s="953"/>
      <c r="BN261" s="953"/>
      <c r="BO261" s="953"/>
      <c r="BP261" s="953"/>
      <c r="BQ261" s="962"/>
      <c r="BR261" s="953"/>
      <c r="BS261" s="953"/>
      <c r="BU261" s="952"/>
      <c r="BV261" s="961" t="s">
        <v>537</v>
      </c>
      <c r="BW261" s="953"/>
      <c r="BX261" s="954"/>
      <c r="BY261" s="955"/>
      <c r="BZ261" s="953"/>
      <c r="CA261" s="956"/>
      <c r="CB261" s="953"/>
      <c r="CC261" s="957"/>
      <c r="CD261" s="953"/>
      <c r="CE261" s="957"/>
      <c r="CF261" s="953"/>
      <c r="CG261" s="957"/>
      <c r="CH261" s="953"/>
      <c r="CI261" s="957"/>
      <c r="CJ261" s="953"/>
      <c r="CK261" s="957"/>
      <c r="CL261" s="953"/>
      <c r="CM261" s="957"/>
      <c r="CN261" s="953"/>
      <c r="CO261" s="957"/>
      <c r="CP261" s="953"/>
      <c r="CQ261" s="957"/>
      <c r="CR261" s="953"/>
      <c r="CS261" s="957"/>
      <c r="CT261" s="953"/>
      <c r="CU261" s="953"/>
      <c r="CV261" s="953"/>
      <c r="CW261" s="953"/>
      <c r="CX261" s="953"/>
      <c r="CY261" s="953"/>
      <c r="CZ261" s="953"/>
      <c r="DA261" s="962"/>
      <c r="DB261" s="953"/>
      <c r="DC261" s="953"/>
      <c r="DE261" s="952"/>
      <c r="DF261" s="961" t="s">
        <v>537</v>
      </c>
      <c r="DG261" s="953"/>
      <c r="DH261" s="954"/>
      <c r="DI261" s="955"/>
      <c r="DJ261" s="953"/>
      <c r="DK261" s="956"/>
      <c r="DL261" s="953"/>
      <c r="DM261" s="957"/>
      <c r="DN261" s="953"/>
      <c r="DO261" s="957"/>
      <c r="DP261" s="953"/>
      <c r="DQ261" s="957"/>
      <c r="DR261" s="953"/>
      <c r="DS261" s="957"/>
      <c r="DT261" s="953"/>
      <c r="DU261" s="957"/>
      <c r="DV261" s="953"/>
      <c r="DW261" s="957"/>
      <c r="DX261" s="953"/>
      <c r="DY261" s="957"/>
      <c r="DZ261" s="953"/>
      <c r="EA261" s="957"/>
      <c r="EB261" s="953"/>
      <c r="EC261" s="957"/>
      <c r="ED261" s="953"/>
      <c r="EE261" s="953"/>
      <c r="EF261" s="953"/>
      <c r="EG261" s="953"/>
      <c r="EH261" s="953"/>
      <c r="EI261" s="953"/>
      <c r="EJ261" s="953"/>
      <c r="EK261" s="962"/>
      <c r="EL261" s="953"/>
      <c r="EM261" s="953"/>
      <c r="EO261" s="952"/>
      <c r="EP261" s="961" t="s">
        <v>537</v>
      </c>
      <c r="EQ261" s="953"/>
      <c r="ER261" s="954"/>
      <c r="ES261" s="955"/>
      <c r="ET261" s="953"/>
      <c r="EU261" s="956"/>
      <c r="EV261" s="953"/>
      <c r="EW261" s="957"/>
      <c r="EX261" s="953"/>
      <c r="EY261" s="957"/>
      <c r="EZ261" s="953"/>
      <c r="FA261" s="957"/>
      <c r="FB261" s="953"/>
      <c r="FC261" s="957"/>
      <c r="FD261" s="953"/>
      <c r="FE261" s="957"/>
      <c r="FF261" s="953"/>
      <c r="FG261" s="957"/>
      <c r="FH261" s="953"/>
      <c r="FI261" s="957"/>
      <c r="FJ261" s="953"/>
      <c r="FK261" s="957"/>
      <c r="FL261" s="953"/>
      <c r="FM261" s="957"/>
      <c r="FN261" s="953"/>
      <c r="FO261" s="953"/>
      <c r="FP261" s="953"/>
      <c r="FQ261" s="953"/>
      <c r="FR261" s="953"/>
      <c r="FS261" s="953"/>
      <c r="FT261" s="953"/>
      <c r="FU261" s="962"/>
      <c r="FV261" s="953"/>
      <c r="FW261" s="953"/>
      <c r="FY261" s="952"/>
      <c r="FZ261" s="961" t="s">
        <v>537</v>
      </c>
      <c r="GA261" s="953"/>
      <c r="GB261" s="954"/>
      <c r="GC261" s="955"/>
      <c r="GD261" s="953"/>
      <c r="GE261" s="956"/>
      <c r="GF261" s="953"/>
      <c r="GG261" s="957"/>
      <c r="GH261" s="953"/>
      <c r="GI261" s="957"/>
      <c r="GJ261" s="953"/>
      <c r="GK261" s="957"/>
      <c r="GL261" s="953"/>
      <c r="GM261" s="957"/>
      <c r="GN261" s="953"/>
      <c r="GO261" s="957"/>
      <c r="GP261" s="953"/>
      <c r="GQ261" s="957"/>
      <c r="GR261" s="953"/>
      <c r="GS261" s="957"/>
      <c r="GT261" s="953"/>
      <c r="GU261" s="957"/>
      <c r="GV261" s="953"/>
      <c r="GW261" s="957"/>
      <c r="GX261" s="953"/>
      <c r="GY261" s="953"/>
      <c r="GZ261" s="953"/>
      <c r="HA261" s="953"/>
      <c r="HB261" s="953"/>
      <c r="HC261" s="953"/>
      <c r="HD261" s="953"/>
      <c r="HE261" s="962"/>
      <c r="HF261" s="953"/>
      <c r="HG261" s="953"/>
      <c r="HP261" s="958"/>
      <c r="HQ261" s="958"/>
    </row>
    <row r="262" spans="1:225" s="959" customFormat="1" x14ac:dyDescent="0.25">
      <c r="A262" s="952"/>
      <c r="B262" s="961" t="s">
        <v>426</v>
      </c>
      <c r="C262" s="953"/>
      <c r="D262" s="954"/>
      <c r="E262" s="955"/>
      <c r="F262" s="953"/>
      <c r="G262" s="956"/>
      <c r="H262" s="953"/>
      <c r="I262" s="957"/>
      <c r="J262" s="953"/>
      <c r="K262" s="957"/>
      <c r="L262" s="953"/>
      <c r="M262" s="957"/>
      <c r="N262" s="953"/>
      <c r="O262" s="957"/>
      <c r="P262" s="953"/>
      <c r="Q262" s="957"/>
      <c r="R262" s="953"/>
      <c r="S262" s="957"/>
      <c r="T262" s="953"/>
      <c r="U262" s="957"/>
      <c r="V262" s="953"/>
      <c r="W262" s="957"/>
      <c r="X262" s="953"/>
      <c r="Y262" s="957"/>
      <c r="Z262" s="953"/>
      <c r="AA262" s="953"/>
      <c r="AB262" s="953"/>
      <c r="AC262" s="953"/>
      <c r="AD262" s="953"/>
      <c r="AE262" s="953"/>
      <c r="AF262" s="953"/>
      <c r="AG262" s="459">
        <f>AG257/F251</f>
        <v>1.3958900000000001</v>
      </c>
      <c r="AH262" s="953"/>
      <c r="AI262" s="953"/>
      <c r="AJ262" s="958"/>
      <c r="AK262" s="952"/>
      <c r="AL262" s="961" t="s">
        <v>426</v>
      </c>
      <c r="AM262" s="953"/>
      <c r="AN262" s="954"/>
      <c r="AO262" s="955"/>
      <c r="AP262" s="953"/>
      <c r="AQ262" s="956"/>
      <c r="AR262" s="953"/>
      <c r="AS262" s="957"/>
      <c r="AT262" s="953"/>
      <c r="AU262" s="957"/>
      <c r="AV262" s="953"/>
      <c r="AW262" s="957"/>
      <c r="AX262" s="953"/>
      <c r="AY262" s="957"/>
      <c r="AZ262" s="953"/>
      <c r="BA262" s="957"/>
      <c r="BB262" s="953"/>
      <c r="BC262" s="957"/>
      <c r="BD262" s="953"/>
      <c r="BE262" s="957"/>
      <c r="BF262" s="953"/>
      <c r="BG262" s="957"/>
      <c r="BH262" s="953"/>
      <c r="BI262" s="957"/>
      <c r="BJ262" s="953"/>
      <c r="BK262" s="953"/>
      <c r="BL262" s="953"/>
      <c r="BM262" s="953"/>
      <c r="BN262" s="953"/>
      <c r="BO262" s="953"/>
      <c r="BP262" s="953"/>
      <c r="BQ262" s="459">
        <f>BQ257/AP251</f>
        <v>1.3626799999999999</v>
      </c>
      <c r="BR262" s="953"/>
      <c r="BS262" s="953"/>
      <c r="BU262" s="952"/>
      <c r="BV262" s="961" t="s">
        <v>426</v>
      </c>
      <c r="BW262" s="953"/>
      <c r="BX262" s="954"/>
      <c r="BY262" s="955"/>
      <c r="BZ262" s="953"/>
      <c r="CA262" s="956"/>
      <c r="CB262" s="953"/>
      <c r="CC262" s="957"/>
      <c r="CD262" s="953"/>
      <c r="CE262" s="957"/>
      <c r="CF262" s="953"/>
      <c r="CG262" s="957"/>
      <c r="CH262" s="953"/>
      <c r="CI262" s="957"/>
      <c r="CJ262" s="953"/>
      <c r="CK262" s="957"/>
      <c r="CL262" s="953"/>
      <c r="CM262" s="957"/>
      <c r="CN262" s="953"/>
      <c r="CO262" s="957"/>
      <c r="CP262" s="953"/>
      <c r="CQ262" s="957"/>
      <c r="CR262" s="953"/>
      <c r="CS262" s="957"/>
      <c r="CT262" s="953"/>
      <c r="CU262" s="953"/>
      <c r="CV262" s="953"/>
      <c r="CW262" s="953"/>
      <c r="CX262" s="953"/>
      <c r="CY262" s="953"/>
      <c r="CZ262" s="953"/>
      <c r="DA262" s="459">
        <f>DA257/BZ251</f>
        <v>1.35</v>
      </c>
      <c r="DB262" s="953"/>
      <c r="DC262" s="953"/>
      <c r="DE262" s="952"/>
      <c r="DF262" s="961" t="s">
        <v>426</v>
      </c>
      <c r="DG262" s="953"/>
      <c r="DH262" s="954"/>
      <c r="DI262" s="955"/>
      <c r="DJ262" s="953"/>
      <c r="DK262" s="956"/>
      <c r="DL262" s="953"/>
      <c r="DM262" s="957"/>
      <c r="DN262" s="953"/>
      <c r="DO262" s="957"/>
      <c r="DP262" s="953"/>
      <c r="DQ262" s="957"/>
      <c r="DR262" s="953"/>
      <c r="DS262" s="957"/>
      <c r="DT262" s="953"/>
      <c r="DU262" s="957"/>
      <c r="DV262" s="953"/>
      <c r="DW262" s="957"/>
      <c r="DX262" s="953"/>
      <c r="DY262" s="957"/>
      <c r="DZ262" s="953"/>
      <c r="EA262" s="957"/>
      <c r="EB262" s="953"/>
      <c r="EC262" s="957"/>
      <c r="ED262" s="953"/>
      <c r="EE262" s="953"/>
      <c r="EF262" s="953"/>
      <c r="EG262" s="953"/>
      <c r="EH262" s="953"/>
      <c r="EI262" s="953"/>
      <c r="EJ262" s="953"/>
      <c r="EK262" s="459">
        <f>EK257/DJ251</f>
        <v>1.3740000000000001</v>
      </c>
      <c r="EL262" s="953"/>
      <c r="EM262" s="953"/>
      <c r="EO262" s="952"/>
      <c r="EP262" s="961" t="s">
        <v>426</v>
      </c>
      <c r="EQ262" s="953"/>
      <c r="ER262" s="954"/>
      <c r="ES262" s="955"/>
      <c r="ET262" s="953"/>
      <c r="EU262" s="956"/>
      <c r="EV262" s="953"/>
      <c r="EW262" s="957"/>
      <c r="EX262" s="953"/>
      <c r="EY262" s="957"/>
      <c r="EZ262" s="953"/>
      <c r="FA262" s="957"/>
      <c r="FB262" s="953"/>
      <c r="FC262" s="957"/>
      <c r="FD262" s="953"/>
      <c r="FE262" s="957"/>
      <c r="FF262" s="953"/>
      <c r="FG262" s="957"/>
      <c r="FH262" s="953"/>
      <c r="FI262" s="957"/>
      <c r="FJ262" s="953"/>
      <c r="FK262" s="957"/>
      <c r="FL262" s="953"/>
      <c r="FM262" s="957"/>
      <c r="FN262" s="953"/>
      <c r="FO262" s="953"/>
      <c r="FP262" s="953"/>
      <c r="FQ262" s="953"/>
      <c r="FR262" s="953"/>
      <c r="FS262" s="953"/>
      <c r="FT262" s="953"/>
      <c r="FU262" s="459">
        <f>FU257/ET251</f>
        <v>1.2470000000000001</v>
      </c>
      <c r="FV262" s="953"/>
      <c r="FW262" s="953"/>
      <c r="FY262" s="952"/>
      <c r="FZ262" s="961" t="s">
        <v>426</v>
      </c>
      <c r="GA262" s="953"/>
      <c r="GB262" s="954"/>
      <c r="GC262" s="955"/>
      <c r="GD262" s="953"/>
      <c r="GE262" s="956"/>
      <c r="GF262" s="953"/>
      <c r="GG262" s="957"/>
      <c r="GH262" s="953"/>
      <c r="GI262" s="957"/>
      <c r="GJ262" s="953"/>
      <c r="GK262" s="957"/>
      <c r="GL262" s="953"/>
      <c r="GM262" s="957"/>
      <c r="GN262" s="953"/>
      <c r="GO262" s="957"/>
      <c r="GP262" s="953"/>
      <c r="GQ262" s="957"/>
      <c r="GR262" s="953"/>
      <c r="GS262" s="957"/>
      <c r="GT262" s="953"/>
      <c r="GU262" s="957"/>
      <c r="GV262" s="953"/>
      <c r="GW262" s="957"/>
      <c r="GX262" s="953"/>
      <c r="GY262" s="953"/>
      <c r="GZ262" s="953"/>
      <c r="HA262" s="953"/>
      <c r="HB262" s="953"/>
      <c r="HC262" s="953"/>
      <c r="HD262" s="953"/>
      <c r="HE262" s="459">
        <f>HE257/GD251</f>
        <v>1.3681000000000001</v>
      </c>
      <c r="HF262" s="953"/>
      <c r="HG262" s="953"/>
      <c r="HP262" s="958"/>
      <c r="HQ262" s="958"/>
    </row>
    <row r="263" spans="1:225" s="959" customFormat="1" x14ac:dyDescent="0.25">
      <c r="A263" s="952"/>
      <c r="B263" s="961" t="s">
        <v>536</v>
      </c>
      <c r="C263" s="953"/>
      <c r="D263" s="954"/>
      <c r="E263" s="955"/>
      <c r="F263" s="953"/>
      <c r="G263" s="956"/>
      <c r="H263" s="953"/>
      <c r="I263" s="957"/>
      <c r="J263" s="953"/>
      <c r="K263" s="957"/>
      <c r="L263" s="953"/>
      <c r="M263" s="957"/>
      <c r="N263" s="953"/>
      <c r="O263" s="957"/>
      <c r="P263" s="953"/>
      <c r="Q263" s="957"/>
      <c r="R263" s="953"/>
      <c r="S263" s="957"/>
      <c r="T263" s="953"/>
      <c r="U263" s="957"/>
      <c r="V263" s="953"/>
      <c r="W263" s="957"/>
      <c r="X263" s="953"/>
      <c r="Y263" s="957"/>
      <c r="Z263" s="953"/>
      <c r="AA263" s="953"/>
      <c r="AB263" s="953"/>
      <c r="AC263" s="953"/>
      <c r="AD263" s="953"/>
      <c r="AE263" s="953"/>
      <c r="AF263" s="953"/>
      <c r="AG263" s="962"/>
      <c r="AH263" s="953"/>
      <c r="AI263" s="953"/>
      <c r="AJ263" s="958"/>
      <c r="AK263" s="952"/>
      <c r="AL263" s="961" t="s">
        <v>536</v>
      </c>
      <c r="AM263" s="953"/>
      <c r="AN263" s="954"/>
      <c r="AO263" s="955"/>
      <c r="AP263" s="953"/>
      <c r="AQ263" s="956"/>
      <c r="AR263" s="953"/>
      <c r="AS263" s="957"/>
      <c r="AT263" s="953"/>
      <c r="AU263" s="957"/>
      <c r="AV263" s="953"/>
      <c r="AW263" s="957"/>
      <c r="AX263" s="953"/>
      <c r="AY263" s="957"/>
      <c r="AZ263" s="953"/>
      <c r="BA263" s="957"/>
      <c r="BB263" s="953"/>
      <c r="BC263" s="957"/>
      <c r="BD263" s="953"/>
      <c r="BE263" s="957"/>
      <c r="BF263" s="953"/>
      <c r="BG263" s="957"/>
      <c r="BH263" s="953"/>
      <c r="BI263" s="957"/>
      <c r="BJ263" s="953"/>
      <c r="BK263" s="953"/>
      <c r="BL263" s="953"/>
      <c r="BM263" s="953"/>
      <c r="BN263" s="953"/>
      <c r="BO263" s="953"/>
      <c r="BP263" s="953"/>
      <c r="BQ263" s="962"/>
      <c r="BR263" s="953"/>
      <c r="BS263" s="953"/>
      <c r="BU263" s="952"/>
      <c r="BV263" s="961" t="s">
        <v>536</v>
      </c>
      <c r="BW263" s="953"/>
      <c r="BX263" s="954"/>
      <c r="BY263" s="955"/>
      <c r="BZ263" s="953"/>
      <c r="CA263" s="956"/>
      <c r="CB263" s="953"/>
      <c r="CC263" s="957"/>
      <c r="CD263" s="953"/>
      <c r="CE263" s="957"/>
      <c r="CF263" s="953"/>
      <c r="CG263" s="957"/>
      <c r="CH263" s="953"/>
      <c r="CI263" s="957"/>
      <c r="CJ263" s="953"/>
      <c r="CK263" s="957"/>
      <c r="CL263" s="953"/>
      <c r="CM263" s="957"/>
      <c r="CN263" s="953"/>
      <c r="CO263" s="957"/>
      <c r="CP263" s="953"/>
      <c r="CQ263" s="957"/>
      <c r="CR263" s="953"/>
      <c r="CS263" s="957"/>
      <c r="CT263" s="953"/>
      <c r="CU263" s="953"/>
      <c r="CV263" s="953"/>
      <c r="CW263" s="953"/>
      <c r="CX263" s="953"/>
      <c r="CY263" s="953"/>
      <c r="CZ263" s="953"/>
      <c r="DA263" s="962"/>
      <c r="DB263" s="953"/>
      <c r="DC263" s="953"/>
      <c r="DE263" s="952"/>
      <c r="DF263" s="961" t="s">
        <v>536</v>
      </c>
      <c r="DG263" s="953"/>
      <c r="DH263" s="954"/>
      <c r="DI263" s="955"/>
      <c r="DJ263" s="953"/>
      <c r="DK263" s="956"/>
      <c r="DL263" s="953"/>
      <c r="DM263" s="957"/>
      <c r="DN263" s="953"/>
      <c r="DO263" s="957"/>
      <c r="DP263" s="953"/>
      <c r="DQ263" s="957"/>
      <c r="DR263" s="953"/>
      <c r="DS263" s="957"/>
      <c r="DT263" s="953"/>
      <c r="DU263" s="957"/>
      <c r="DV263" s="953"/>
      <c r="DW263" s="957"/>
      <c r="DX263" s="953"/>
      <c r="DY263" s="957"/>
      <c r="DZ263" s="953"/>
      <c r="EA263" s="957"/>
      <c r="EB263" s="953"/>
      <c r="EC263" s="957"/>
      <c r="ED263" s="953"/>
      <c r="EE263" s="953"/>
      <c r="EF263" s="953"/>
      <c r="EG263" s="953"/>
      <c r="EH263" s="953"/>
      <c r="EI263" s="953"/>
      <c r="EJ263" s="953"/>
      <c r="EK263" s="962"/>
      <c r="EL263" s="953"/>
      <c r="EM263" s="953"/>
      <c r="EO263" s="952"/>
      <c r="EP263" s="961" t="s">
        <v>536</v>
      </c>
      <c r="EQ263" s="953"/>
      <c r="ER263" s="954"/>
      <c r="ES263" s="955"/>
      <c r="ET263" s="953"/>
      <c r="EU263" s="956"/>
      <c r="EV263" s="953"/>
      <c r="EW263" s="957"/>
      <c r="EX263" s="953"/>
      <c r="EY263" s="957"/>
      <c r="EZ263" s="953"/>
      <c r="FA263" s="957"/>
      <c r="FB263" s="953"/>
      <c r="FC263" s="957"/>
      <c r="FD263" s="953"/>
      <c r="FE263" s="957"/>
      <c r="FF263" s="953"/>
      <c r="FG263" s="957"/>
      <c r="FH263" s="953"/>
      <c r="FI263" s="957"/>
      <c r="FJ263" s="953"/>
      <c r="FK263" s="957"/>
      <c r="FL263" s="953"/>
      <c r="FM263" s="957"/>
      <c r="FN263" s="953"/>
      <c r="FO263" s="953"/>
      <c r="FP263" s="953"/>
      <c r="FQ263" s="953"/>
      <c r="FR263" s="953"/>
      <c r="FS263" s="953"/>
      <c r="FT263" s="953"/>
      <c r="FU263" s="962"/>
      <c r="FV263" s="953"/>
      <c r="FW263" s="953"/>
      <c r="FY263" s="952"/>
      <c r="FZ263" s="961" t="s">
        <v>536</v>
      </c>
      <c r="GA263" s="953"/>
      <c r="GB263" s="954"/>
      <c r="GC263" s="955"/>
      <c r="GD263" s="953"/>
      <c r="GE263" s="956"/>
      <c r="GF263" s="953"/>
      <c r="GG263" s="957"/>
      <c r="GH263" s="953"/>
      <c r="GI263" s="957"/>
      <c r="GJ263" s="953"/>
      <c r="GK263" s="957"/>
      <c r="GL263" s="953"/>
      <c r="GM263" s="957"/>
      <c r="GN263" s="953"/>
      <c r="GO263" s="957"/>
      <c r="GP263" s="953"/>
      <c r="GQ263" s="957"/>
      <c r="GR263" s="953"/>
      <c r="GS263" s="957"/>
      <c r="GT263" s="953"/>
      <c r="GU263" s="957"/>
      <c r="GV263" s="953"/>
      <c r="GW263" s="957"/>
      <c r="GX263" s="953"/>
      <c r="GY263" s="953"/>
      <c r="GZ263" s="953"/>
      <c r="HA263" s="953"/>
      <c r="HB263" s="953"/>
      <c r="HC263" s="953"/>
      <c r="HD263" s="953"/>
      <c r="HE263" s="962"/>
      <c r="HF263" s="953"/>
      <c r="HG263" s="953"/>
      <c r="HP263" s="958"/>
      <c r="HQ263" s="958"/>
    </row>
    <row r="264" spans="1:225" s="959" customFormat="1" x14ac:dyDescent="0.25">
      <c r="A264" s="952"/>
      <c r="B264" s="961" t="s">
        <v>423</v>
      </c>
      <c r="C264" s="953"/>
      <c r="D264" s="954"/>
      <c r="E264" s="955"/>
      <c r="F264" s="953"/>
      <c r="G264" s="956"/>
      <c r="H264" s="953"/>
      <c r="I264" s="957"/>
      <c r="J264" s="953"/>
      <c r="K264" s="957"/>
      <c r="L264" s="953"/>
      <c r="M264" s="957"/>
      <c r="N264" s="953"/>
      <c r="O264" s="957"/>
      <c r="P264" s="953"/>
      <c r="Q264" s="957"/>
      <c r="R264" s="953"/>
      <c r="S264" s="957"/>
      <c r="T264" s="953"/>
      <c r="U264" s="957"/>
      <c r="V264" s="953"/>
      <c r="W264" s="957"/>
      <c r="X264" s="953"/>
      <c r="Y264" s="957"/>
      <c r="Z264" s="953"/>
      <c r="AA264" s="953"/>
      <c r="AB264" s="953"/>
      <c r="AC264" s="953"/>
      <c r="AD264" s="953"/>
      <c r="AE264" s="953"/>
      <c r="AF264" s="953"/>
      <c r="AG264" s="460">
        <f>AG258/AG257</f>
        <v>0.29175000000000001</v>
      </c>
      <c r="AH264" s="953"/>
      <c r="AI264" s="953"/>
      <c r="AJ264" s="958"/>
      <c r="AK264" s="952"/>
      <c r="AL264" s="961" t="s">
        <v>423</v>
      </c>
      <c r="AM264" s="953"/>
      <c r="AN264" s="954"/>
      <c r="AO264" s="955"/>
      <c r="AP264" s="953"/>
      <c r="AQ264" s="956"/>
      <c r="AR264" s="953"/>
      <c r="AS264" s="957"/>
      <c r="AT264" s="953"/>
      <c r="AU264" s="957"/>
      <c r="AV264" s="953"/>
      <c r="AW264" s="957"/>
      <c r="AX264" s="953"/>
      <c r="AY264" s="957"/>
      <c r="AZ264" s="953"/>
      <c r="BA264" s="957"/>
      <c r="BB264" s="953"/>
      <c r="BC264" s="957"/>
      <c r="BD264" s="953"/>
      <c r="BE264" s="957"/>
      <c r="BF264" s="953"/>
      <c r="BG264" s="957"/>
      <c r="BH264" s="953"/>
      <c r="BI264" s="957"/>
      <c r="BJ264" s="953"/>
      <c r="BK264" s="953"/>
      <c r="BL264" s="953"/>
      <c r="BM264" s="953"/>
      <c r="BN264" s="953"/>
      <c r="BO264" s="953"/>
      <c r="BP264" s="953"/>
      <c r="BQ264" s="460">
        <f>BQ258/BQ257</f>
        <v>0.42503000000000002</v>
      </c>
      <c r="BR264" s="953"/>
      <c r="BS264" s="953"/>
      <c r="BU264" s="952"/>
      <c r="BV264" s="961" t="s">
        <v>423</v>
      </c>
      <c r="BW264" s="953"/>
      <c r="BX264" s="954"/>
      <c r="BY264" s="955"/>
      <c r="BZ264" s="953"/>
      <c r="CA264" s="956"/>
      <c r="CB264" s="953"/>
      <c r="CC264" s="957"/>
      <c r="CD264" s="953"/>
      <c r="CE264" s="957"/>
      <c r="CF264" s="953"/>
      <c r="CG264" s="957"/>
      <c r="CH264" s="953"/>
      <c r="CI264" s="957"/>
      <c r="CJ264" s="953"/>
      <c r="CK264" s="957"/>
      <c r="CL264" s="953"/>
      <c r="CM264" s="957"/>
      <c r="CN264" s="953"/>
      <c r="CO264" s="957"/>
      <c r="CP264" s="953"/>
      <c r="CQ264" s="957"/>
      <c r="CR264" s="953"/>
      <c r="CS264" s="957"/>
      <c r="CT264" s="953"/>
      <c r="CU264" s="953"/>
      <c r="CV264" s="953"/>
      <c r="CW264" s="953"/>
      <c r="CX264" s="953"/>
      <c r="CY264" s="953"/>
      <c r="CZ264" s="953"/>
      <c r="DA264" s="460">
        <f>DA258/DA257</f>
        <v>0.35963000000000001</v>
      </c>
      <c r="DB264" s="953"/>
      <c r="DC264" s="953"/>
      <c r="DE264" s="952"/>
      <c r="DF264" s="961" t="s">
        <v>423</v>
      </c>
      <c r="DG264" s="953"/>
      <c r="DH264" s="954"/>
      <c r="DI264" s="955"/>
      <c r="DJ264" s="953"/>
      <c r="DK264" s="956"/>
      <c r="DL264" s="953"/>
      <c r="DM264" s="957"/>
      <c r="DN264" s="953"/>
      <c r="DO264" s="957"/>
      <c r="DP264" s="953"/>
      <c r="DQ264" s="957"/>
      <c r="DR264" s="953"/>
      <c r="DS264" s="957"/>
      <c r="DT264" s="953"/>
      <c r="DU264" s="957"/>
      <c r="DV264" s="953"/>
      <c r="DW264" s="957"/>
      <c r="DX264" s="953"/>
      <c r="DY264" s="957"/>
      <c r="DZ264" s="953"/>
      <c r="EA264" s="957"/>
      <c r="EB264" s="953"/>
      <c r="EC264" s="957"/>
      <c r="ED264" s="953"/>
      <c r="EE264" s="953"/>
      <c r="EF264" s="953"/>
      <c r="EG264" s="953"/>
      <c r="EH264" s="953"/>
      <c r="EI264" s="953"/>
      <c r="EJ264" s="953"/>
      <c r="EK264" s="460">
        <f>EK258/EK257</f>
        <v>0.22942000000000001</v>
      </c>
      <c r="EL264" s="953"/>
      <c r="EM264" s="953"/>
      <c r="EO264" s="952"/>
      <c r="EP264" s="961" t="s">
        <v>423</v>
      </c>
      <c r="EQ264" s="953"/>
      <c r="ER264" s="954"/>
      <c r="ES264" s="955"/>
      <c r="ET264" s="953"/>
      <c r="EU264" s="956"/>
      <c r="EV264" s="953"/>
      <c r="EW264" s="957"/>
      <c r="EX264" s="953"/>
      <c r="EY264" s="957"/>
      <c r="EZ264" s="953"/>
      <c r="FA264" s="957"/>
      <c r="FB264" s="953"/>
      <c r="FC264" s="957"/>
      <c r="FD264" s="953"/>
      <c r="FE264" s="957"/>
      <c r="FF264" s="953"/>
      <c r="FG264" s="957"/>
      <c r="FH264" s="953"/>
      <c r="FI264" s="957"/>
      <c r="FJ264" s="953"/>
      <c r="FK264" s="957"/>
      <c r="FL264" s="953"/>
      <c r="FM264" s="957"/>
      <c r="FN264" s="953"/>
      <c r="FO264" s="953"/>
      <c r="FP264" s="953"/>
      <c r="FQ264" s="953"/>
      <c r="FR264" s="953"/>
      <c r="FS264" s="953"/>
      <c r="FT264" s="953"/>
      <c r="FU264" s="460">
        <f>FU258/FU257</f>
        <v>0.18112</v>
      </c>
      <c r="FV264" s="953"/>
      <c r="FW264" s="953"/>
      <c r="FY264" s="952"/>
      <c r="FZ264" s="961" t="s">
        <v>423</v>
      </c>
      <c r="GA264" s="953"/>
      <c r="GB264" s="954"/>
      <c r="GC264" s="955"/>
      <c r="GD264" s="953"/>
      <c r="GE264" s="956"/>
      <c r="GF264" s="953"/>
      <c r="GG264" s="957"/>
      <c r="GH264" s="953"/>
      <c r="GI264" s="957"/>
      <c r="GJ264" s="953"/>
      <c r="GK264" s="957"/>
      <c r="GL264" s="953"/>
      <c r="GM264" s="957"/>
      <c r="GN264" s="953"/>
      <c r="GO264" s="957"/>
      <c r="GP264" s="953"/>
      <c r="GQ264" s="957"/>
      <c r="GR264" s="953"/>
      <c r="GS264" s="957"/>
      <c r="GT264" s="953"/>
      <c r="GU264" s="957"/>
      <c r="GV264" s="953"/>
      <c r="GW264" s="957"/>
      <c r="GX264" s="953"/>
      <c r="GY264" s="953"/>
      <c r="GZ264" s="953"/>
      <c r="HA264" s="953"/>
      <c r="HB264" s="953"/>
      <c r="HC264" s="953"/>
      <c r="HD264" s="953"/>
      <c r="HE264" s="460">
        <f>HE258/HE257</f>
        <v>0.33133000000000001</v>
      </c>
      <c r="HF264" s="953"/>
      <c r="HG264" s="953"/>
      <c r="HP264" s="958"/>
      <c r="HQ264" s="958"/>
    </row>
    <row r="265" spans="1:225" s="959" customFormat="1" x14ac:dyDescent="0.25">
      <c r="A265" s="952"/>
      <c r="B265" s="961" t="s">
        <v>424</v>
      </c>
      <c r="C265" s="953"/>
      <c r="D265" s="954"/>
      <c r="E265" s="955"/>
      <c r="F265" s="953"/>
      <c r="G265" s="956"/>
      <c r="H265" s="953"/>
      <c r="I265" s="957"/>
      <c r="J265" s="953"/>
      <c r="K265" s="957"/>
      <c r="L265" s="953"/>
      <c r="M265" s="957"/>
      <c r="N265" s="953"/>
      <c r="O265" s="957"/>
      <c r="P265" s="953"/>
      <c r="Q265" s="957"/>
      <c r="R265" s="953"/>
      <c r="S265" s="957"/>
      <c r="T265" s="953"/>
      <c r="U265" s="957"/>
      <c r="V265" s="953"/>
      <c r="W265" s="957"/>
      <c r="X265" s="953"/>
      <c r="Y265" s="957"/>
      <c r="Z265" s="953"/>
      <c r="AA265" s="953"/>
      <c r="AB265" s="953"/>
      <c r="AC265" s="953"/>
      <c r="AD265" s="953"/>
      <c r="AE265" s="953"/>
      <c r="AF265" s="953"/>
      <c r="AG265" s="461">
        <f>AG259/AG257</f>
        <v>0.54637000000000002</v>
      </c>
      <c r="AH265" s="953"/>
      <c r="AI265" s="953"/>
      <c r="AJ265" s="958"/>
      <c r="AK265" s="952"/>
      <c r="AL265" s="961" t="s">
        <v>424</v>
      </c>
      <c r="AM265" s="953"/>
      <c r="AN265" s="954"/>
      <c r="AO265" s="955"/>
      <c r="AP265" s="953"/>
      <c r="AQ265" s="956"/>
      <c r="AR265" s="953"/>
      <c r="AS265" s="957"/>
      <c r="AT265" s="953"/>
      <c r="AU265" s="957"/>
      <c r="AV265" s="953"/>
      <c r="AW265" s="957"/>
      <c r="AX265" s="953"/>
      <c r="AY265" s="957"/>
      <c r="AZ265" s="953"/>
      <c r="BA265" s="957"/>
      <c r="BB265" s="953"/>
      <c r="BC265" s="957"/>
      <c r="BD265" s="953"/>
      <c r="BE265" s="957"/>
      <c r="BF265" s="953"/>
      <c r="BG265" s="957"/>
      <c r="BH265" s="953"/>
      <c r="BI265" s="957"/>
      <c r="BJ265" s="953"/>
      <c r="BK265" s="953"/>
      <c r="BL265" s="953"/>
      <c r="BM265" s="953"/>
      <c r="BN265" s="953"/>
      <c r="BO265" s="953"/>
      <c r="BP265" s="953"/>
      <c r="BQ265" s="461">
        <f>BQ259/BQ257</f>
        <v>0.60343000000000002</v>
      </c>
      <c r="BR265" s="953"/>
      <c r="BS265" s="953"/>
      <c r="BU265" s="952"/>
      <c r="BV265" s="961" t="s">
        <v>424</v>
      </c>
      <c r="BW265" s="953"/>
      <c r="BX265" s="954"/>
      <c r="BY265" s="955"/>
      <c r="BZ265" s="953"/>
      <c r="CA265" s="956"/>
      <c r="CB265" s="953"/>
      <c r="CC265" s="957"/>
      <c r="CD265" s="953"/>
      <c r="CE265" s="957"/>
      <c r="CF265" s="953"/>
      <c r="CG265" s="957"/>
      <c r="CH265" s="953"/>
      <c r="CI265" s="957"/>
      <c r="CJ265" s="953"/>
      <c r="CK265" s="957"/>
      <c r="CL265" s="953"/>
      <c r="CM265" s="957"/>
      <c r="CN265" s="953"/>
      <c r="CO265" s="957"/>
      <c r="CP265" s="953"/>
      <c r="CQ265" s="957"/>
      <c r="CR265" s="953"/>
      <c r="CS265" s="957"/>
      <c r="CT265" s="953"/>
      <c r="CU265" s="953"/>
      <c r="CV265" s="953"/>
      <c r="CW265" s="953"/>
      <c r="CX265" s="953"/>
      <c r="CY265" s="953"/>
      <c r="CZ265" s="953"/>
      <c r="DA265" s="461">
        <f>DA259/DA257</f>
        <v>0.64778999999999998</v>
      </c>
      <c r="DB265" s="953"/>
      <c r="DC265" s="953"/>
      <c r="DE265" s="952"/>
      <c r="DF265" s="961" t="s">
        <v>424</v>
      </c>
      <c r="DG265" s="953"/>
      <c r="DH265" s="954"/>
      <c r="DI265" s="955"/>
      <c r="DJ265" s="953"/>
      <c r="DK265" s="956"/>
      <c r="DL265" s="953"/>
      <c r="DM265" s="957"/>
      <c r="DN265" s="953"/>
      <c r="DO265" s="957"/>
      <c r="DP265" s="953"/>
      <c r="DQ265" s="957"/>
      <c r="DR265" s="953"/>
      <c r="DS265" s="957"/>
      <c r="DT265" s="953"/>
      <c r="DU265" s="957"/>
      <c r="DV265" s="953"/>
      <c r="DW265" s="957"/>
      <c r="DX265" s="953"/>
      <c r="DY265" s="957"/>
      <c r="DZ265" s="953"/>
      <c r="EA265" s="957"/>
      <c r="EB265" s="953"/>
      <c r="EC265" s="957"/>
      <c r="ED265" s="953"/>
      <c r="EE265" s="953"/>
      <c r="EF265" s="953"/>
      <c r="EG265" s="953"/>
      <c r="EH265" s="953"/>
      <c r="EI265" s="953"/>
      <c r="EJ265" s="953"/>
      <c r="EK265" s="461">
        <f>EK259/EK257</f>
        <v>0.77515999999999996</v>
      </c>
      <c r="EL265" s="953"/>
      <c r="EM265" s="953"/>
      <c r="EO265" s="952"/>
      <c r="EP265" s="961" t="s">
        <v>424</v>
      </c>
      <c r="EQ265" s="953"/>
      <c r="ER265" s="954"/>
      <c r="ES265" s="955"/>
      <c r="ET265" s="953"/>
      <c r="EU265" s="956"/>
      <c r="EV265" s="953"/>
      <c r="EW265" s="957"/>
      <c r="EX265" s="953"/>
      <c r="EY265" s="957"/>
      <c r="EZ265" s="953"/>
      <c r="FA265" s="957"/>
      <c r="FB265" s="953"/>
      <c r="FC265" s="957"/>
      <c r="FD265" s="953"/>
      <c r="FE265" s="957"/>
      <c r="FF265" s="953"/>
      <c r="FG265" s="957"/>
      <c r="FH265" s="953"/>
      <c r="FI265" s="957"/>
      <c r="FJ265" s="953"/>
      <c r="FK265" s="957"/>
      <c r="FL265" s="953"/>
      <c r="FM265" s="957"/>
      <c r="FN265" s="953"/>
      <c r="FO265" s="953"/>
      <c r="FP265" s="953"/>
      <c r="FQ265" s="953"/>
      <c r="FR265" s="953"/>
      <c r="FS265" s="953"/>
      <c r="FT265" s="953"/>
      <c r="FU265" s="461">
        <f>FU259/FU257</f>
        <v>0.79259000000000002</v>
      </c>
      <c r="FV265" s="953"/>
      <c r="FW265" s="953"/>
      <c r="FY265" s="952"/>
      <c r="FZ265" s="961" t="s">
        <v>424</v>
      </c>
      <c r="GA265" s="953"/>
      <c r="GB265" s="954"/>
      <c r="GC265" s="955"/>
      <c r="GD265" s="953"/>
      <c r="GE265" s="956"/>
      <c r="GF265" s="953"/>
      <c r="GG265" s="957"/>
      <c r="GH265" s="953"/>
      <c r="GI265" s="957"/>
      <c r="GJ265" s="953"/>
      <c r="GK265" s="957"/>
      <c r="GL265" s="953"/>
      <c r="GM265" s="957"/>
      <c r="GN265" s="953"/>
      <c r="GO265" s="957"/>
      <c r="GP265" s="953"/>
      <c r="GQ265" s="957"/>
      <c r="GR265" s="953"/>
      <c r="GS265" s="957"/>
      <c r="GT265" s="953"/>
      <c r="GU265" s="957"/>
      <c r="GV265" s="953"/>
      <c r="GW265" s="957"/>
      <c r="GX265" s="953"/>
      <c r="GY265" s="953"/>
      <c r="GZ265" s="953"/>
      <c r="HA265" s="953"/>
      <c r="HB265" s="953"/>
      <c r="HC265" s="953"/>
      <c r="HD265" s="953"/>
      <c r="HE265" s="461">
        <f>HE259/HE257</f>
        <v>0.61182000000000003</v>
      </c>
      <c r="HF265" s="953"/>
      <c r="HG265" s="953"/>
      <c r="HP265" s="958"/>
      <c r="HQ265" s="958"/>
    </row>
    <row r="266" spans="1:225" s="959" customFormat="1" x14ac:dyDescent="0.25">
      <c r="A266" s="952"/>
      <c r="B266" s="961" t="s">
        <v>425</v>
      </c>
      <c r="C266" s="953"/>
      <c r="D266" s="954"/>
      <c r="E266" s="955"/>
      <c r="F266" s="953"/>
      <c r="G266" s="956"/>
      <c r="H266" s="953"/>
      <c r="I266" s="957"/>
      <c r="J266" s="953"/>
      <c r="K266" s="957"/>
      <c r="L266" s="953"/>
      <c r="M266" s="957"/>
      <c r="N266" s="953"/>
      <c r="O266" s="957"/>
      <c r="P266" s="953"/>
      <c r="Q266" s="957"/>
      <c r="R266" s="953"/>
      <c r="S266" s="957"/>
      <c r="T266" s="953"/>
      <c r="U266" s="957"/>
      <c r="V266" s="953"/>
      <c r="W266" s="957"/>
      <c r="X266" s="953"/>
      <c r="Y266" s="957"/>
      <c r="Z266" s="953"/>
      <c r="AA266" s="953"/>
      <c r="AB266" s="953"/>
      <c r="AC266" s="953"/>
      <c r="AD266" s="953"/>
      <c r="AE266" s="953"/>
      <c r="AF266" s="953"/>
      <c r="AG266" s="462">
        <f>AG260/AG257</f>
        <v>5.91E-2</v>
      </c>
      <c r="AH266" s="953"/>
      <c r="AI266" s="953"/>
      <c r="AJ266" s="958"/>
      <c r="AK266" s="952"/>
      <c r="AL266" s="961" t="s">
        <v>425</v>
      </c>
      <c r="AM266" s="953"/>
      <c r="AN266" s="954"/>
      <c r="AO266" s="955"/>
      <c r="AP266" s="953"/>
      <c r="AQ266" s="956"/>
      <c r="AR266" s="953"/>
      <c r="AS266" s="957"/>
      <c r="AT266" s="953"/>
      <c r="AU266" s="957"/>
      <c r="AV266" s="953"/>
      <c r="AW266" s="957"/>
      <c r="AX266" s="953"/>
      <c r="AY266" s="957"/>
      <c r="AZ266" s="953"/>
      <c r="BA266" s="957"/>
      <c r="BB266" s="953"/>
      <c r="BC266" s="957"/>
      <c r="BD266" s="953"/>
      <c r="BE266" s="957"/>
      <c r="BF266" s="953"/>
      <c r="BG266" s="957"/>
      <c r="BH266" s="953"/>
      <c r="BI266" s="957"/>
      <c r="BJ266" s="953"/>
      <c r="BK266" s="953"/>
      <c r="BL266" s="953"/>
      <c r="BM266" s="953"/>
      <c r="BN266" s="953"/>
      <c r="BO266" s="953"/>
      <c r="BP266" s="953"/>
      <c r="BQ266" s="462">
        <f>BQ260/BQ257</f>
        <v>4.3889999999999998E-2</v>
      </c>
      <c r="BR266" s="953"/>
      <c r="BS266" s="953"/>
      <c r="BU266" s="952"/>
      <c r="BV266" s="961" t="s">
        <v>425</v>
      </c>
      <c r="BW266" s="953"/>
      <c r="BX266" s="954"/>
      <c r="BY266" s="955"/>
      <c r="BZ266" s="953"/>
      <c r="CA266" s="956"/>
      <c r="CB266" s="953"/>
      <c r="CC266" s="957"/>
      <c r="CD266" s="953"/>
      <c r="CE266" s="957"/>
      <c r="CF266" s="953"/>
      <c r="CG266" s="957"/>
      <c r="CH266" s="953"/>
      <c r="CI266" s="957"/>
      <c r="CJ266" s="953"/>
      <c r="CK266" s="957"/>
      <c r="CL266" s="953"/>
      <c r="CM266" s="957"/>
      <c r="CN266" s="953"/>
      <c r="CO266" s="957"/>
      <c r="CP266" s="953"/>
      <c r="CQ266" s="957"/>
      <c r="CR266" s="953"/>
      <c r="CS266" s="957"/>
      <c r="CT266" s="953"/>
      <c r="CU266" s="953"/>
      <c r="CV266" s="953"/>
      <c r="CW266" s="953"/>
      <c r="CX266" s="953"/>
      <c r="CY266" s="953"/>
      <c r="CZ266" s="953"/>
      <c r="DA266" s="462">
        <f>DA260/DA257</f>
        <v>0.30834</v>
      </c>
      <c r="DB266" s="953"/>
      <c r="DC266" s="953"/>
      <c r="DE266" s="952"/>
      <c r="DF266" s="961" t="s">
        <v>425</v>
      </c>
      <c r="DG266" s="953"/>
      <c r="DH266" s="954"/>
      <c r="DI266" s="955"/>
      <c r="DJ266" s="953"/>
      <c r="DK266" s="956"/>
      <c r="DL266" s="953"/>
      <c r="DM266" s="957"/>
      <c r="DN266" s="953"/>
      <c r="DO266" s="957"/>
      <c r="DP266" s="953"/>
      <c r="DQ266" s="957"/>
      <c r="DR266" s="953"/>
      <c r="DS266" s="957"/>
      <c r="DT266" s="953"/>
      <c r="DU266" s="957"/>
      <c r="DV266" s="953"/>
      <c r="DW266" s="957"/>
      <c r="DX266" s="953"/>
      <c r="DY266" s="957"/>
      <c r="DZ266" s="953"/>
      <c r="EA266" s="957"/>
      <c r="EB266" s="953"/>
      <c r="EC266" s="957"/>
      <c r="ED266" s="953"/>
      <c r="EE266" s="953"/>
      <c r="EF266" s="953"/>
      <c r="EG266" s="953"/>
      <c r="EH266" s="953"/>
      <c r="EI266" s="953"/>
      <c r="EJ266" s="953"/>
      <c r="EK266" s="462">
        <f>EK260/EK257</f>
        <v>0.21531</v>
      </c>
      <c r="EL266" s="953"/>
      <c r="EM266" s="953"/>
      <c r="EO266" s="952"/>
      <c r="EP266" s="961" t="s">
        <v>425</v>
      </c>
      <c r="EQ266" s="953"/>
      <c r="ER266" s="954"/>
      <c r="ES266" s="955"/>
      <c r="ET266" s="953"/>
      <c r="EU266" s="956"/>
      <c r="EV266" s="953"/>
      <c r="EW266" s="957"/>
      <c r="EX266" s="953"/>
      <c r="EY266" s="957"/>
      <c r="EZ266" s="953"/>
      <c r="FA266" s="957"/>
      <c r="FB266" s="953"/>
      <c r="FC266" s="957"/>
      <c r="FD266" s="953"/>
      <c r="FE266" s="957"/>
      <c r="FF266" s="953"/>
      <c r="FG266" s="957"/>
      <c r="FH266" s="953"/>
      <c r="FI266" s="957"/>
      <c r="FJ266" s="953"/>
      <c r="FK266" s="957"/>
      <c r="FL266" s="953"/>
      <c r="FM266" s="957"/>
      <c r="FN266" s="953"/>
      <c r="FO266" s="953"/>
      <c r="FP266" s="953"/>
      <c r="FQ266" s="953"/>
      <c r="FR266" s="953"/>
      <c r="FS266" s="953"/>
      <c r="FT266" s="953"/>
      <c r="FU266" s="462">
        <f>FU260/FU257</f>
        <v>0</v>
      </c>
      <c r="FV266" s="953"/>
      <c r="FW266" s="953"/>
      <c r="FY266" s="952"/>
      <c r="FZ266" s="961" t="s">
        <v>425</v>
      </c>
      <c r="GA266" s="953"/>
      <c r="GB266" s="954"/>
      <c r="GC266" s="955"/>
      <c r="GD266" s="953"/>
      <c r="GE266" s="956"/>
      <c r="GF266" s="953"/>
      <c r="GG266" s="957"/>
      <c r="GH266" s="953"/>
      <c r="GI266" s="957"/>
      <c r="GJ266" s="953"/>
      <c r="GK266" s="957"/>
      <c r="GL266" s="953"/>
      <c r="GM266" s="957"/>
      <c r="GN266" s="953"/>
      <c r="GO266" s="957"/>
      <c r="GP266" s="953"/>
      <c r="GQ266" s="957"/>
      <c r="GR266" s="953"/>
      <c r="GS266" s="957"/>
      <c r="GT266" s="953"/>
      <c r="GU266" s="957"/>
      <c r="GV266" s="953"/>
      <c r="GW266" s="957"/>
      <c r="GX266" s="953"/>
      <c r="GY266" s="953"/>
      <c r="GZ266" s="953"/>
      <c r="HA266" s="953"/>
      <c r="HB266" s="953"/>
      <c r="HC266" s="953"/>
      <c r="HD266" s="953"/>
      <c r="HE266" s="462">
        <f>HE260/HE257</f>
        <v>0.11550000000000001</v>
      </c>
      <c r="HF266" s="953"/>
      <c r="HG266" s="953"/>
      <c r="HP266" s="958"/>
      <c r="HQ266" s="958"/>
    </row>
    <row r="267" spans="1:225" s="959" customFormat="1" x14ac:dyDescent="0.25">
      <c r="A267" s="952"/>
      <c r="B267" s="961" t="s">
        <v>1066</v>
      </c>
      <c r="C267" s="953"/>
      <c r="D267" s="954"/>
      <c r="E267" s="955"/>
      <c r="F267" s="953"/>
      <c r="G267" s="956"/>
      <c r="H267" s="953"/>
      <c r="I267" s="957"/>
      <c r="J267" s="953"/>
      <c r="K267" s="957"/>
      <c r="L267" s="953"/>
      <c r="M267" s="957"/>
      <c r="N267" s="953"/>
      <c r="O267" s="957"/>
      <c r="P267" s="953"/>
      <c r="Q267" s="957"/>
      <c r="R267" s="953"/>
      <c r="S267" s="957"/>
      <c r="T267" s="953"/>
      <c r="U267" s="957"/>
      <c r="V267" s="953"/>
      <c r="W267" s="957"/>
      <c r="X267" s="953"/>
      <c r="Y267" s="957"/>
      <c r="Z267" s="953"/>
      <c r="AA267" s="953"/>
      <c r="AB267" s="953"/>
      <c r="AC267" s="953"/>
      <c r="AD267" s="953"/>
      <c r="AE267" s="953"/>
      <c r="AF267" s="953"/>
      <c r="AG267" s="458">
        <f>(AG250/12)/AG256</f>
        <v>1.1649799999999999</v>
      </c>
      <c r="AH267" s="953"/>
      <c r="AI267" s="953"/>
      <c r="AJ267" s="958"/>
      <c r="AK267" s="952"/>
      <c r="AL267" s="961" t="s">
        <v>1066</v>
      </c>
      <c r="AM267" s="953"/>
      <c r="AN267" s="954"/>
      <c r="AO267" s="955"/>
      <c r="AP267" s="953"/>
      <c r="AQ267" s="956"/>
      <c r="AR267" s="953"/>
      <c r="AS267" s="957"/>
      <c r="AT267" s="953"/>
      <c r="AU267" s="957"/>
      <c r="AV267" s="953"/>
      <c r="AW267" s="957"/>
      <c r="AX267" s="953"/>
      <c r="AY267" s="957"/>
      <c r="AZ267" s="953"/>
      <c r="BA267" s="957"/>
      <c r="BB267" s="953"/>
      <c r="BC267" s="957"/>
      <c r="BD267" s="953"/>
      <c r="BE267" s="957"/>
      <c r="BF267" s="953"/>
      <c r="BG267" s="957"/>
      <c r="BH267" s="953"/>
      <c r="BI267" s="957"/>
      <c r="BJ267" s="953"/>
      <c r="BK267" s="953"/>
      <c r="BL267" s="953"/>
      <c r="BM267" s="953"/>
      <c r="BN267" s="953"/>
      <c r="BO267" s="953"/>
      <c r="BP267" s="953"/>
      <c r="BQ267" s="458">
        <f>(BQ250/12)/BQ256</f>
        <v>1.12734</v>
      </c>
      <c r="BR267" s="953"/>
      <c r="BS267" s="953"/>
      <c r="BU267" s="952"/>
      <c r="BV267" s="961" t="s">
        <v>1066</v>
      </c>
      <c r="BW267" s="953"/>
      <c r="BX267" s="954"/>
      <c r="BY267" s="955"/>
      <c r="BZ267" s="953"/>
      <c r="CA267" s="956"/>
      <c r="CB267" s="953"/>
      <c r="CC267" s="957"/>
      <c r="CD267" s="953"/>
      <c r="CE267" s="957"/>
      <c r="CF267" s="953"/>
      <c r="CG267" s="957"/>
      <c r="CH267" s="953"/>
      <c r="CI267" s="957"/>
      <c r="CJ267" s="953"/>
      <c r="CK267" s="957"/>
      <c r="CL267" s="953"/>
      <c r="CM267" s="957"/>
      <c r="CN267" s="953"/>
      <c r="CO267" s="957"/>
      <c r="CP267" s="953"/>
      <c r="CQ267" s="957"/>
      <c r="CR267" s="953"/>
      <c r="CS267" s="957"/>
      <c r="CT267" s="953"/>
      <c r="CU267" s="953"/>
      <c r="CV267" s="953"/>
      <c r="CW267" s="953"/>
      <c r="CX267" s="953"/>
      <c r="CY267" s="953"/>
      <c r="CZ267" s="953"/>
      <c r="DA267" s="458">
        <f>(DA250/12)/DA256</f>
        <v>1.35568</v>
      </c>
      <c r="DB267" s="953"/>
      <c r="DC267" s="953"/>
      <c r="DE267" s="952"/>
      <c r="DF267" s="961" t="s">
        <v>1066</v>
      </c>
      <c r="DG267" s="953"/>
      <c r="DH267" s="954"/>
      <c r="DI267" s="955"/>
      <c r="DJ267" s="953"/>
      <c r="DK267" s="956"/>
      <c r="DL267" s="953"/>
      <c r="DM267" s="957"/>
      <c r="DN267" s="953"/>
      <c r="DO267" s="957"/>
      <c r="DP267" s="953"/>
      <c r="DQ267" s="957"/>
      <c r="DR267" s="953"/>
      <c r="DS267" s="957"/>
      <c r="DT267" s="953"/>
      <c r="DU267" s="957"/>
      <c r="DV267" s="953"/>
      <c r="DW267" s="957"/>
      <c r="DX267" s="953"/>
      <c r="DY267" s="957"/>
      <c r="DZ267" s="953"/>
      <c r="EA267" s="957"/>
      <c r="EB267" s="953"/>
      <c r="EC267" s="957"/>
      <c r="ED267" s="953"/>
      <c r="EE267" s="953"/>
      <c r="EF267" s="953"/>
      <c r="EG267" s="953"/>
      <c r="EH267" s="953"/>
      <c r="EI267" s="953"/>
      <c r="EJ267" s="953"/>
      <c r="EK267" s="458">
        <f>(EK250/12)/EK256</f>
        <v>1.2398800000000001</v>
      </c>
      <c r="EL267" s="953"/>
      <c r="EM267" s="953"/>
      <c r="EO267" s="952"/>
      <c r="EP267" s="961" t="s">
        <v>1066</v>
      </c>
      <c r="EQ267" s="953"/>
      <c r="ER267" s="954"/>
      <c r="ES267" s="955"/>
      <c r="ET267" s="953"/>
      <c r="EU267" s="956"/>
      <c r="EV267" s="953"/>
      <c r="EW267" s="957"/>
      <c r="EX267" s="953"/>
      <c r="EY267" s="957"/>
      <c r="EZ267" s="953"/>
      <c r="FA267" s="957"/>
      <c r="FB267" s="953"/>
      <c r="FC267" s="957"/>
      <c r="FD267" s="953"/>
      <c r="FE267" s="957"/>
      <c r="FF267" s="953"/>
      <c r="FG267" s="957"/>
      <c r="FH267" s="953"/>
      <c r="FI267" s="957"/>
      <c r="FJ267" s="953"/>
      <c r="FK267" s="957"/>
      <c r="FL267" s="953"/>
      <c r="FM267" s="957"/>
      <c r="FN267" s="953"/>
      <c r="FO267" s="953"/>
      <c r="FP267" s="953"/>
      <c r="FQ267" s="953"/>
      <c r="FR267" s="953"/>
      <c r="FS267" s="953"/>
      <c r="FT267" s="953"/>
      <c r="FU267" s="458">
        <f>(FU250/12)/FU256</f>
        <v>1.0379799999999999</v>
      </c>
      <c r="FV267" s="953"/>
      <c r="FW267" s="953"/>
      <c r="FY267" s="952"/>
      <c r="FZ267" s="961" t="s">
        <v>1066</v>
      </c>
      <c r="GA267" s="953"/>
      <c r="GB267" s="954"/>
      <c r="GC267" s="955"/>
      <c r="GD267" s="953"/>
      <c r="GE267" s="956"/>
      <c r="GF267" s="953"/>
      <c r="GG267" s="957"/>
      <c r="GH267" s="953"/>
      <c r="GI267" s="957"/>
      <c r="GJ267" s="953"/>
      <c r="GK267" s="957"/>
      <c r="GL267" s="953"/>
      <c r="GM267" s="957"/>
      <c r="GN267" s="953"/>
      <c r="GO267" s="957"/>
      <c r="GP267" s="953"/>
      <c r="GQ267" s="957"/>
      <c r="GR267" s="953"/>
      <c r="GS267" s="957"/>
      <c r="GT267" s="953"/>
      <c r="GU267" s="957"/>
      <c r="GV267" s="953"/>
      <c r="GW267" s="957"/>
      <c r="GX267" s="953"/>
      <c r="GY267" s="953"/>
      <c r="GZ267" s="953"/>
      <c r="HA267" s="953"/>
      <c r="HB267" s="953"/>
      <c r="HC267" s="953"/>
      <c r="HD267" s="953"/>
      <c r="HE267" s="458">
        <f>(HE250/12)/HE256</f>
        <v>1.19937</v>
      </c>
      <c r="HF267" s="953"/>
      <c r="HG267" s="953"/>
      <c r="HP267" s="958"/>
      <c r="HQ267" s="958"/>
    </row>
    <row r="268" spans="1:225" ht="15" customHeight="1" x14ac:dyDescent="0.25">
      <c r="A268" s="1041" t="s">
        <v>868</v>
      </c>
      <c r="B268" s="1042"/>
      <c r="C268" s="784"/>
      <c r="D268" s="785"/>
      <c r="E268" s="786"/>
      <c r="F268" s="784"/>
      <c r="G268" s="787"/>
      <c r="H268" s="784"/>
      <c r="I268" s="788"/>
      <c r="J268" s="784"/>
      <c r="K268" s="788"/>
      <c r="L268" s="784"/>
      <c r="M268" s="788"/>
      <c r="N268" s="784"/>
      <c r="O268" s="788"/>
      <c r="P268" s="784"/>
      <c r="Q268" s="788"/>
      <c r="R268" s="784"/>
      <c r="S268" s="788"/>
      <c r="T268" s="784"/>
      <c r="U268" s="788"/>
      <c r="V268" s="784"/>
      <c r="W268" s="788"/>
      <c r="X268" s="784"/>
      <c r="Y268" s="788"/>
      <c r="Z268" s="784"/>
      <c r="AA268" s="784"/>
      <c r="AB268" s="784"/>
      <c r="AC268" s="784"/>
      <c r="AD268" s="784"/>
      <c r="AE268" s="784"/>
      <c r="AF268" s="784"/>
      <c r="AG268" s="787">
        <f>AG250/1000</f>
        <v>36089.199999999997</v>
      </c>
      <c r="AH268" s="787">
        <f>AH250/1000</f>
        <v>10898.9</v>
      </c>
      <c r="AI268" s="787">
        <f>AG268+AH268</f>
        <v>46988.1</v>
      </c>
      <c r="AJ268" s="750"/>
      <c r="AK268" s="1041" t="s">
        <v>868</v>
      </c>
      <c r="AL268" s="1042"/>
      <c r="AM268" s="784"/>
      <c r="AN268" s="785"/>
      <c r="AO268" s="786"/>
      <c r="AP268" s="784"/>
      <c r="AQ268" s="784"/>
      <c r="AR268" s="784"/>
      <c r="AS268" s="784"/>
      <c r="AT268" s="784"/>
      <c r="AU268" s="784"/>
      <c r="AV268" s="784"/>
      <c r="AW268" s="784"/>
      <c r="AX268" s="784"/>
      <c r="AY268" s="784"/>
      <c r="AZ268" s="784"/>
      <c r="BA268" s="784"/>
      <c r="BB268" s="784"/>
      <c r="BC268" s="784"/>
      <c r="BD268" s="784"/>
      <c r="BE268" s="784"/>
      <c r="BF268" s="784"/>
      <c r="BG268" s="784"/>
      <c r="BH268" s="784"/>
      <c r="BI268" s="784"/>
      <c r="BJ268" s="784"/>
      <c r="BK268" s="784"/>
      <c r="BL268" s="784"/>
      <c r="BM268" s="784"/>
      <c r="BN268" s="784"/>
      <c r="BO268" s="784"/>
      <c r="BP268" s="784"/>
      <c r="BQ268" s="787">
        <f>BQ250/1000</f>
        <v>25411.8</v>
      </c>
      <c r="BR268" s="787">
        <f>BR250/1000</f>
        <v>7674.4</v>
      </c>
      <c r="BS268" s="787">
        <f>BQ268+BR268</f>
        <v>33086.199999999997</v>
      </c>
      <c r="BU268" s="1041" t="s">
        <v>868</v>
      </c>
      <c r="BV268" s="1042"/>
      <c r="BW268" s="784"/>
      <c r="BX268" s="785"/>
      <c r="BY268" s="786"/>
      <c r="BZ268" s="784"/>
      <c r="CA268" s="784"/>
      <c r="CB268" s="784"/>
      <c r="CC268" s="784"/>
      <c r="CD268" s="784"/>
      <c r="CE268" s="784"/>
      <c r="CF268" s="784"/>
      <c r="CG268" s="784"/>
      <c r="CH268" s="784"/>
      <c r="CI268" s="784"/>
      <c r="CJ268" s="784"/>
      <c r="CK268" s="784"/>
      <c r="CL268" s="784"/>
      <c r="CM268" s="784"/>
      <c r="CN268" s="784"/>
      <c r="CO268" s="784"/>
      <c r="CP268" s="784"/>
      <c r="CQ268" s="784"/>
      <c r="CR268" s="784"/>
      <c r="CS268" s="784"/>
      <c r="CT268" s="784"/>
      <c r="CU268" s="784"/>
      <c r="CV268" s="784"/>
      <c r="CW268" s="784"/>
      <c r="CX268" s="784"/>
      <c r="CY268" s="784"/>
      <c r="CZ268" s="784"/>
      <c r="DA268" s="787">
        <f>DA250/1000</f>
        <v>26079.7</v>
      </c>
      <c r="DB268" s="787">
        <f>DB250/1000</f>
        <v>7876.1</v>
      </c>
      <c r="DC268" s="787">
        <f>DA268+DB268</f>
        <v>33955.800000000003</v>
      </c>
      <c r="DE268" s="1041" t="s">
        <v>868</v>
      </c>
      <c r="DF268" s="1042"/>
      <c r="DG268" s="784"/>
      <c r="DH268" s="785"/>
      <c r="DI268" s="786"/>
      <c r="DJ268" s="784"/>
      <c r="DK268" s="784"/>
      <c r="DL268" s="784"/>
      <c r="DM268" s="784"/>
      <c r="DN268" s="784"/>
      <c r="DO268" s="784"/>
      <c r="DP268" s="784"/>
      <c r="DQ268" s="784"/>
      <c r="DR268" s="784"/>
      <c r="DS268" s="784"/>
      <c r="DT268" s="784"/>
      <c r="DU268" s="784"/>
      <c r="DV268" s="784"/>
      <c r="DW268" s="784"/>
      <c r="DX268" s="784"/>
      <c r="DY268" s="784"/>
      <c r="DZ268" s="784"/>
      <c r="EA268" s="784"/>
      <c r="EB268" s="784"/>
      <c r="EC268" s="784"/>
      <c r="ED268" s="784"/>
      <c r="EE268" s="784"/>
      <c r="EF268" s="784"/>
      <c r="EG268" s="784"/>
      <c r="EH268" s="784"/>
      <c r="EI268" s="784"/>
      <c r="EJ268" s="784"/>
      <c r="EK268" s="787">
        <f>EK250/1000</f>
        <v>8737.2999999999993</v>
      </c>
      <c r="EL268" s="787">
        <f>EL250/1000</f>
        <v>2638.7</v>
      </c>
      <c r="EM268" s="787">
        <f>EK268+EL268</f>
        <v>11376</v>
      </c>
      <c r="EO268" s="1041" t="s">
        <v>868</v>
      </c>
      <c r="EP268" s="1042"/>
      <c r="EQ268" s="784"/>
      <c r="ER268" s="785"/>
      <c r="ES268" s="786"/>
      <c r="ET268" s="784"/>
      <c r="EU268" s="784"/>
      <c r="EV268" s="784"/>
      <c r="EW268" s="784"/>
      <c r="EX268" s="784"/>
      <c r="EY268" s="784"/>
      <c r="EZ268" s="784"/>
      <c r="FA268" s="784"/>
      <c r="FB268" s="784"/>
      <c r="FC268" s="784"/>
      <c r="FD268" s="784"/>
      <c r="FE268" s="784"/>
      <c r="FF268" s="784"/>
      <c r="FG268" s="784"/>
      <c r="FH268" s="784"/>
      <c r="FI268" s="784"/>
      <c r="FJ268" s="784"/>
      <c r="FK268" s="784"/>
      <c r="FL268" s="784"/>
      <c r="FM268" s="784"/>
      <c r="FN268" s="784"/>
      <c r="FO268" s="784"/>
      <c r="FP268" s="784"/>
      <c r="FQ268" s="784"/>
      <c r="FR268" s="784"/>
      <c r="FS268" s="784"/>
      <c r="FT268" s="784"/>
      <c r="FU268" s="787">
        <f>FU250/1000</f>
        <v>3883</v>
      </c>
      <c r="FV268" s="787">
        <f>FV250/1000</f>
        <v>1172.7</v>
      </c>
      <c r="FW268" s="787">
        <f>FU268+FV268</f>
        <v>5055.7</v>
      </c>
      <c r="FY268" s="1041" t="s">
        <v>868</v>
      </c>
      <c r="FZ268" s="1042"/>
      <c r="GA268" s="784"/>
      <c r="GB268" s="785"/>
      <c r="GC268" s="786"/>
      <c r="GD268" s="784"/>
      <c r="GE268" s="784"/>
      <c r="GF268" s="784"/>
      <c r="GG268" s="784"/>
      <c r="GH268" s="784"/>
      <c r="GI268" s="784"/>
      <c r="GJ268" s="784"/>
      <c r="GK268" s="784"/>
      <c r="GL268" s="784"/>
      <c r="GM268" s="784"/>
      <c r="GN268" s="784"/>
      <c r="GO268" s="784"/>
      <c r="GP268" s="784"/>
      <c r="GQ268" s="784"/>
      <c r="GR268" s="784"/>
      <c r="GS268" s="784"/>
      <c r="GT268" s="784"/>
      <c r="GU268" s="784"/>
      <c r="GV268" s="784"/>
      <c r="GW268" s="784"/>
      <c r="GX268" s="784"/>
      <c r="GY268" s="784"/>
      <c r="GZ268" s="784"/>
      <c r="HA268" s="784"/>
      <c r="HB268" s="784"/>
      <c r="HC268" s="784"/>
      <c r="HD268" s="784"/>
      <c r="HE268" s="787">
        <f>HE250/1000</f>
        <v>100201</v>
      </c>
      <c r="HF268" s="787">
        <f>HF250/1000</f>
        <v>30260.7</v>
      </c>
      <c r="HG268" s="787">
        <f>HE268+HF268</f>
        <v>130461.7</v>
      </c>
    </row>
    <row r="269" spans="1:225" ht="24" x14ac:dyDescent="0.25">
      <c r="A269" s="791" t="s">
        <v>528</v>
      </c>
      <c r="B269" s="792" t="s">
        <v>869</v>
      </c>
      <c r="C269" s="793">
        <f>SUM(C194:C201)</f>
        <v>94.61</v>
      </c>
      <c r="D269" s="794" t="s">
        <v>492</v>
      </c>
      <c r="E269" s="795" t="s">
        <v>492</v>
      </c>
      <c r="F269" s="796">
        <f>SUM(F194:F201)/1000</f>
        <v>1264.7</v>
      </c>
      <c r="G269" s="796"/>
      <c r="H269" s="796">
        <f t="shared" ref="H269:AB269" si="2082">SUM(H194:H201)/1000</f>
        <v>236.4</v>
      </c>
      <c r="I269" s="797"/>
      <c r="J269" s="796">
        <f t="shared" si="2082"/>
        <v>0</v>
      </c>
      <c r="K269" s="797"/>
      <c r="L269" s="796">
        <f t="shared" si="2082"/>
        <v>0</v>
      </c>
      <c r="M269" s="797"/>
      <c r="N269" s="796">
        <f t="shared" si="2082"/>
        <v>0</v>
      </c>
      <c r="O269" s="797"/>
      <c r="P269" s="796">
        <f t="shared" si="2082"/>
        <v>0</v>
      </c>
      <c r="Q269" s="797"/>
      <c r="R269" s="796">
        <f t="shared" si="2082"/>
        <v>0</v>
      </c>
      <c r="S269" s="797"/>
      <c r="T269" s="796">
        <f t="shared" si="2082"/>
        <v>252.9</v>
      </c>
      <c r="U269" s="797"/>
      <c r="V269" s="796">
        <f t="shared" si="2082"/>
        <v>3.7</v>
      </c>
      <c r="W269" s="797"/>
      <c r="X269" s="796">
        <f t="shared" si="2082"/>
        <v>0</v>
      </c>
      <c r="Y269" s="797"/>
      <c r="Z269" s="796">
        <f t="shared" si="2082"/>
        <v>0</v>
      </c>
      <c r="AA269" s="796">
        <f t="shared" si="2082"/>
        <v>0</v>
      </c>
      <c r="AB269" s="796">
        <f t="shared" si="2082"/>
        <v>1757.7</v>
      </c>
      <c r="AC269" s="796"/>
      <c r="AD269" s="796">
        <f t="shared" ref="AD269:AI269" si="2083">SUM(AD194:AD201)/1000</f>
        <v>21092</v>
      </c>
      <c r="AE269" s="796">
        <f t="shared" si="2083"/>
        <v>0</v>
      </c>
      <c r="AF269" s="796">
        <f t="shared" si="2083"/>
        <v>0</v>
      </c>
      <c r="AG269" s="796">
        <f t="shared" si="2083"/>
        <v>21092</v>
      </c>
      <c r="AH269" s="796">
        <f t="shared" si="2083"/>
        <v>6369.8</v>
      </c>
      <c r="AI269" s="796">
        <f t="shared" si="2083"/>
        <v>27461.7</v>
      </c>
      <c r="AK269" s="791" t="s">
        <v>528</v>
      </c>
      <c r="AL269" s="792" t="s">
        <v>869</v>
      </c>
      <c r="AM269" s="793">
        <f>SUM(AM194:AM201)</f>
        <v>71.64</v>
      </c>
      <c r="AN269" s="794" t="s">
        <v>492</v>
      </c>
      <c r="AO269" s="795" t="s">
        <v>492</v>
      </c>
      <c r="AP269" s="796">
        <f>SUM(AP194:AP201)/1000</f>
        <v>958.4</v>
      </c>
      <c r="AQ269" s="796"/>
      <c r="AR269" s="796">
        <f t="shared" ref="AR269:BL269" si="2084">SUM(AR194:AR201)/1000</f>
        <v>179.5</v>
      </c>
      <c r="AS269" s="796"/>
      <c r="AT269" s="796">
        <f t="shared" si="2084"/>
        <v>0</v>
      </c>
      <c r="AU269" s="796"/>
      <c r="AV269" s="796">
        <f t="shared" si="2084"/>
        <v>0</v>
      </c>
      <c r="AW269" s="796"/>
      <c r="AX269" s="796">
        <f t="shared" si="2084"/>
        <v>0</v>
      </c>
      <c r="AY269" s="796"/>
      <c r="AZ269" s="796">
        <f t="shared" si="2084"/>
        <v>0</v>
      </c>
      <c r="BA269" s="796"/>
      <c r="BB269" s="796">
        <f t="shared" si="2084"/>
        <v>0</v>
      </c>
      <c r="BC269" s="796"/>
      <c r="BD269" s="796">
        <f t="shared" si="2084"/>
        <v>150.69999999999999</v>
      </c>
      <c r="BE269" s="796"/>
      <c r="BF269" s="796">
        <f t="shared" si="2084"/>
        <v>3.1</v>
      </c>
      <c r="BG269" s="796"/>
      <c r="BH269" s="796">
        <f t="shared" si="2084"/>
        <v>0</v>
      </c>
      <c r="BI269" s="796"/>
      <c r="BJ269" s="796">
        <f t="shared" si="2084"/>
        <v>0</v>
      </c>
      <c r="BK269" s="796">
        <f t="shared" si="2084"/>
        <v>0</v>
      </c>
      <c r="BL269" s="796">
        <f t="shared" si="2084"/>
        <v>1291.7</v>
      </c>
      <c r="BM269" s="796"/>
      <c r="BN269" s="796">
        <f t="shared" ref="BN269:BS269" si="2085">SUM(BN194:BN201)/1000</f>
        <v>15500.3</v>
      </c>
      <c r="BO269" s="796">
        <f t="shared" si="2085"/>
        <v>0</v>
      </c>
      <c r="BP269" s="796">
        <f t="shared" si="2085"/>
        <v>0</v>
      </c>
      <c r="BQ269" s="796">
        <f t="shared" si="2085"/>
        <v>15500.3</v>
      </c>
      <c r="BR269" s="796">
        <f t="shared" si="2085"/>
        <v>4681.1000000000004</v>
      </c>
      <c r="BS269" s="796">
        <f t="shared" si="2085"/>
        <v>20181.400000000001</v>
      </c>
      <c r="BU269" s="791" t="s">
        <v>528</v>
      </c>
      <c r="BV269" s="792" t="s">
        <v>869</v>
      </c>
      <c r="BW269" s="793">
        <f>SUM(BW194:BW201)</f>
        <v>52.96</v>
      </c>
      <c r="BX269" s="794" t="s">
        <v>492</v>
      </c>
      <c r="BY269" s="795" t="s">
        <v>492</v>
      </c>
      <c r="BZ269" s="796">
        <f>SUM(BZ194:BZ201)/1000</f>
        <v>709.7</v>
      </c>
      <c r="CA269" s="796"/>
      <c r="CB269" s="796">
        <f t="shared" ref="CB269:CV269" si="2086">SUM(CB194:CB201)/1000</f>
        <v>115.2</v>
      </c>
      <c r="CC269" s="796"/>
      <c r="CD269" s="796">
        <f t="shared" si="2086"/>
        <v>0</v>
      </c>
      <c r="CE269" s="796"/>
      <c r="CF269" s="796">
        <f t="shared" si="2086"/>
        <v>0</v>
      </c>
      <c r="CG269" s="796"/>
      <c r="CH269" s="796">
        <f t="shared" si="2086"/>
        <v>7</v>
      </c>
      <c r="CI269" s="796"/>
      <c r="CJ269" s="796">
        <f t="shared" si="2086"/>
        <v>0</v>
      </c>
      <c r="CK269" s="796"/>
      <c r="CL269" s="796">
        <f t="shared" si="2086"/>
        <v>0</v>
      </c>
      <c r="CM269" s="796"/>
      <c r="CN269" s="796">
        <f t="shared" si="2086"/>
        <v>101</v>
      </c>
      <c r="CO269" s="796"/>
      <c r="CP269" s="796">
        <f t="shared" si="2086"/>
        <v>8.4</v>
      </c>
      <c r="CQ269" s="796"/>
      <c r="CR269" s="796">
        <f t="shared" si="2086"/>
        <v>0</v>
      </c>
      <c r="CS269" s="796"/>
      <c r="CT269" s="796">
        <f t="shared" si="2086"/>
        <v>0</v>
      </c>
      <c r="CU269" s="796">
        <f t="shared" si="2086"/>
        <v>0.3</v>
      </c>
      <c r="CV269" s="796">
        <f t="shared" si="2086"/>
        <v>941.5</v>
      </c>
      <c r="CW269" s="796"/>
      <c r="CX269" s="796">
        <f t="shared" ref="CX269:DC269" si="2087">SUM(CX194:CX201)/1000</f>
        <v>11298.5</v>
      </c>
      <c r="CY269" s="796">
        <f t="shared" si="2087"/>
        <v>0</v>
      </c>
      <c r="CZ269" s="796">
        <f t="shared" si="2087"/>
        <v>0</v>
      </c>
      <c r="DA269" s="796">
        <f t="shared" si="2087"/>
        <v>11298.5</v>
      </c>
      <c r="DB269" s="796">
        <f t="shared" si="2087"/>
        <v>3412.1</v>
      </c>
      <c r="DC269" s="796">
        <f t="shared" si="2087"/>
        <v>14710.6</v>
      </c>
      <c r="DE269" s="791" t="s">
        <v>528</v>
      </c>
      <c r="DF269" s="792" t="s">
        <v>869</v>
      </c>
      <c r="DG269" s="793">
        <f>SUM(DG194:DG201)</f>
        <v>17.440000000000001</v>
      </c>
      <c r="DH269" s="794" t="s">
        <v>492</v>
      </c>
      <c r="DI269" s="795" t="s">
        <v>492</v>
      </c>
      <c r="DJ269" s="796">
        <f>SUM(DJ194:DJ201)/1000</f>
        <v>233.8</v>
      </c>
      <c r="DK269" s="796"/>
      <c r="DL269" s="796">
        <f t="shared" ref="DL269:EF269" si="2088">SUM(DL194:DL201)/1000</f>
        <v>44.9</v>
      </c>
      <c r="DM269" s="796"/>
      <c r="DN269" s="796">
        <f t="shared" si="2088"/>
        <v>0</v>
      </c>
      <c r="DO269" s="796"/>
      <c r="DP269" s="796">
        <f t="shared" si="2088"/>
        <v>0</v>
      </c>
      <c r="DQ269" s="796"/>
      <c r="DR269" s="796">
        <f t="shared" si="2088"/>
        <v>0</v>
      </c>
      <c r="DS269" s="796"/>
      <c r="DT269" s="796">
        <f t="shared" si="2088"/>
        <v>0</v>
      </c>
      <c r="DU269" s="796"/>
      <c r="DV269" s="796">
        <f t="shared" si="2088"/>
        <v>0</v>
      </c>
      <c r="DW269" s="796"/>
      <c r="DX269" s="796">
        <f t="shared" si="2088"/>
        <v>46.5</v>
      </c>
      <c r="DY269" s="796"/>
      <c r="DZ269" s="796">
        <f t="shared" si="2088"/>
        <v>0</v>
      </c>
      <c r="EA269" s="796"/>
      <c r="EB269" s="796">
        <f t="shared" si="2088"/>
        <v>0</v>
      </c>
      <c r="EC269" s="796"/>
      <c r="ED269" s="796">
        <f t="shared" si="2088"/>
        <v>0</v>
      </c>
      <c r="EE269" s="796">
        <f t="shared" si="2088"/>
        <v>0</v>
      </c>
      <c r="EF269" s="796">
        <f t="shared" si="2088"/>
        <v>325.2</v>
      </c>
      <c r="EG269" s="796"/>
      <c r="EH269" s="796">
        <f t="shared" ref="EH269:EM269" si="2089">SUM(EH194:EH201)/1000</f>
        <v>3902.7</v>
      </c>
      <c r="EI269" s="796">
        <f t="shared" si="2089"/>
        <v>0</v>
      </c>
      <c r="EJ269" s="796">
        <f t="shared" si="2089"/>
        <v>0</v>
      </c>
      <c r="EK269" s="796">
        <f t="shared" si="2089"/>
        <v>3902.7</v>
      </c>
      <c r="EL269" s="796">
        <f t="shared" si="2089"/>
        <v>1178.5999999999999</v>
      </c>
      <c r="EM269" s="796">
        <f t="shared" si="2089"/>
        <v>5081.3</v>
      </c>
      <c r="EO269" s="791" t="s">
        <v>528</v>
      </c>
      <c r="EP269" s="792" t="s">
        <v>869</v>
      </c>
      <c r="EQ269" s="793">
        <f>SUM(EQ194:EQ201)</f>
        <v>11</v>
      </c>
      <c r="ER269" s="794" t="s">
        <v>492</v>
      </c>
      <c r="ES269" s="795" t="s">
        <v>492</v>
      </c>
      <c r="ET269" s="796">
        <f>SUM(ET194:ET201)/1000</f>
        <v>147.30000000000001</v>
      </c>
      <c r="EU269" s="796"/>
      <c r="EV269" s="796">
        <f t="shared" ref="EV269:FP269" si="2090">SUM(EV194:EV201)/1000</f>
        <v>21.8</v>
      </c>
      <c r="EW269" s="796"/>
      <c r="EX269" s="796">
        <f t="shared" si="2090"/>
        <v>0</v>
      </c>
      <c r="EY269" s="796"/>
      <c r="EZ269" s="796">
        <f t="shared" si="2090"/>
        <v>0</v>
      </c>
      <c r="FA269" s="796"/>
      <c r="FB269" s="796">
        <f t="shared" si="2090"/>
        <v>0</v>
      </c>
      <c r="FC269" s="796"/>
      <c r="FD269" s="796">
        <f t="shared" si="2090"/>
        <v>0</v>
      </c>
      <c r="FE269" s="796"/>
      <c r="FF269" s="796">
        <f t="shared" si="2090"/>
        <v>0</v>
      </c>
      <c r="FG269" s="796"/>
      <c r="FH269" s="796">
        <f t="shared" si="2090"/>
        <v>16.100000000000001</v>
      </c>
      <c r="FI269" s="796"/>
      <c r="FJ269" s="796">
        <f t="shared" si="2090"/>
        <v>1.4</v>
      </c>
      <c r="FK269" s="796"/>
      <c r="FL269" s="796">
        <f t="shared" si="2090"/>
        <v>0</v>
      </c>
      <c r="FM269" s="796"/>
      <c r="FN269" s="796">
        <f t="shared" si="2090"/>
        <v>0</v>
      </c>
      <c r="FO269" s="796">
        <f t="shared" si="2090"/>
        <v>0</v>
      </c>
      <c r="FP269" s="796">
        <f t="shared" si="2090"/>
        <v>186.6</v>
      </c>
      <c r="FQ269" s="796"/>
      <c r="FR269" s="796">
        <f t="shared" ref="FR269:FW269" si="2091">SUM(FR194:FR201)/1000</f>
        <v>2238.6999999999998</v>
      </c>
      <c r="FS269" s="796">
        <f t="shared" si="2091"/>
        <v>0</v>
      </c>
      <c r="FT269" s="796">
        <f t="shared" si="2091"/>
        <v>0</v>
      </c>
      <c r="FU269" s="796">
        <f t="shared" si="2091"/>
        <v>2238.6999999999998</v>
      </c>
      <c r="FV269" s="796">
        <f t="shared" si="2091"/>
        <v>676.1</v>
      </c>
      <c r="FW269" s="796">
        <f t="shared" si="2091"/>
        <v>2914.8</v>
      </c>
      <c r="FY269" s="791" t="s">
        <v>528</v>
      </c>
      <c r="FZ269" s="792" t="s">
        <v>869</v>
      </c>
      <c r="GA269" s="793">
        <f>SUM(GA194:GA201)</f>
        <v>247.65</v>
      </c>
      <c r="GB269" s="794" t="s">
        <v>492</v>
      </c>
      <c r="GC269" s="795" t="s">
        <v>492</v>
      </c>
      <c r="GD269" s="796">
        <f>SUM(GD194:GD201)/1000</f>
        <v>3313.9</v>
      </c>
      <c r="GE269" s="796"/>
      <c r="GF269" s="796">
        <f t="shared" ref="GF269:GZ269" si="2092">SUM(GF194:GF201)/1000</f>
        <v>597.70000000000005</v>
      </c>
      <c r="GG269" s="796"/>
      <c r="GH269" s="796">
        <f t="shared" si="2092"/>
        <v>0</v>
      </c>
      <c r="GI269" s="796"/>
      <c r="GJ269" s="796">
        <f t="shared" si="2092"/>
        <v>0</v>
      </c>
      <c r="GK269" s="796"/>
      <c r="GL269" s="796">
        <f t="shared" si="2092"/>
        <v>7</v>
      </c>
      <c r="GM269" s="796"/>
      <c r="GN269" s="796">
        <f t="shared" si="2092"/>
        <v>0</v>
      </c>
      <c r="GO269" s="796"/>
      <c r="GP269" s="796">
        <f t="shared" si="2092"/>
        <v>0</v>
      </c>
      <c r="GQ269" s="796"/>
      <c r="GR269" s="796">
        <f t="shared" si="2092"/>
        <v>567.20000000000005</v>
      </c>
      <c r="GS269" s="796"/>
      <c r="GT269" s="796">
        <f t="shared" si="2092"/>
        <v>16.5</v>
      </c>
      <c r="GU269" s="796"/>
      <c r="GV269" s="796">
        <f t="shared" si="2092"/>
        <v>0</v>
      </c>
      <c r="GW269" s="796"/>
      <c r="GX269" s="796">
        <f t="shared" si="2092"/>
        <v>0</v>
      </c>
      <c r="GY269" s="796">
        <f t="shared" si="2092"/>
        <v>0.3</v>
      </c>
      <c r="GZ269" s="796">
        <f t="shared" si="2092"/>
        <v>4502.7</v>
      </c>
      <c r="HA269" s="796"/>
      <c r="HB269" s="796">
        <f t="shared" ref="HB269:HG269" si="2093">SUM(HB194:HB201)/1000</f>
        <v>54032.1</v>
      </c>
      <c r="HC269" s="796">
        <f t="shared" si="2093"/>
        <v>0</v>
      </c>
      <c r="HD269" s="796">
        <f t="shared" si="2093"/>
        <v>0</v>
      </c>
      <c r="HE269" s="796">
        <f t="shared" si="2093"/>
        <v>54032.1</v>
      </c>
      <c r="HF269" s="796">
        <f t="shared" si="2093"/>
        <v>16317.7</v>
      </c>
      <c r="HG269" s="796">
        <f t="shared" si="2093"/>
        <v>70349.8</v>
      </c>
    </row>
    <row r="270" spans="1:225" ht="24" x14ac:dyDescent="0.25">
      <c r="A270" s="791"/>
      <c r="B270" s="798" t="s">
        <v>870</v>
      </c>
      <c r="C270" s="799"/>
      <c r="D270" s="794"/>
      <c r="E270" s="795"/>
      <c r="F270" s="796"/>
      <c r="G270" s="800"/>
      <c r="H270" s="800"/>
      <c r="I270" s="801"/>
      <c r="J270" s="800"/>
      <c r="K270" s="801"/>
      <c r="L270" s="800"/>
      <c r="M270" s="801"/>
      <c r="N270" s="800"/>
      <c r="O270" s="801"/>
      <c r="P270" s="800"/>
      <c r="Q270" s="801"/>
      <c r="R270" s="800"/>
      <c r="S270" s="801"/>
      <c r="T270" s="800"/>
      <c r="U270" s="801"/>
      <c r="V270" s="800"/>
      <c r="W270" s="801"/>
      <c r="X270" s="800"/>
      <c r="Y270" s="801"/>
      <c r="Z270" s="800"/>
      <c r="AA270" s="796"/>
      <c r="AB270" s="796"/>
      <c r="AC270" s="802"/>
      <c r="AD270" s="796"/>
      <c r="AE270" s="803"/>
      <c r="AF270" s="800"/>
      <c r="AG270" s="804">
        <v>67</v>
      </c>
      <c r="AH270" s="805"/>
      <c r="AI270" s="805"/>
      <c r="AK270" s="791"/>
      <c r="AL270" s="798" t="s">
        <v>870</v>
      </c>
      <c r="AM270" s="799"/>
      <c r="AN270" s="794"/>
      <c r="AO270" s="795"/>
      <c r="AP270" s="796"/>
      <c r="AQ270" s="796"/>
      <c r="AR270" s="800"/>
      <c r="AS270" s="800"/>
      <c r="AT270" s="800"/>
      <c r="AU270" s="800"/>
      <c r="AV270" s="800"/>
      <c r="AW270" s="800"/>
      <c r="AX270" s="800"/>
      <c r="AY270" s="800"/>
      <c r="AZ270" s="800"/>
      <c r="BA270" s="800"/>
      <c r="BB270" s="800"/>
      <c r="BC270" s="800"/>
      <c r="BD270" s="800"/>
      <c r="BE270" s="800"/>
      <c r="BF270" s="800"/>
      <c r="BG270" s="800"/>
      <c r="BH270" s="800"/>
      <c r="BI270" s="800"/>
      <c r="BJ270" s="800"/>
      <c r="BK270" s="796"/>
      <c r="BL270" s="796"/>
      <c r="BM270" s="802"/>
      <c r="BN270" s="796"/>
      <c r="BO270" s="803"/>
      <c r="BP270" s="800"/>
      <c r="BQ270" s="804">
        <v>41.3</v>
      </c>
      <c r="BR270" s="805"/>
      <c r="BS270" s="805"/>
      <c r="BU270" s="791"/>
      <c r="BV270" s="798" t="s">
        <v>870</v>
      </c>
      <c r="BW270" s="799"/>
      <c r="BX270" s="794"/>
      <c r="BY270" s="795"/>
      <c r="BZ270" s="796"/>
      <c r="CA270" s="796"/>
      <c r="CB270" s="800"/>
      <c r="CC270" s="800"/>
      <c r="CD270" s="800"/>
      <c r="CE270" s="800"/>
      <c r="CF270" s="800"/>
      <c r="CG270" s="800"/>
      <c r="CH270" s="800"/>
      <c r="CI270" s="800"/>
      <c r="CJ270" s="800"/>
      <c r="CK270" s="800"/>
      <c r="CL270" s="800"/>
      <c r="CM270" s="800"/>
      <c r="CN270" s="800"/>
      <c r="CO270" s="800"/>
      <c r="CP270" s="800"/>
      <c r="CQ270" s="800"/>
      <c r="CR270" s="800"/>
      <c r="CS270" s="800"/>
      <c r="CT270" s="800"/>
      <c r="CU270" s="796"/>
      <c r="CV270" s="796"/>
      <c r="CW270" s="802"/>
      <c r="CX270" s="796"/>
      <c r="CY270" s="803"/>
      <c r="CZ270" s="800"/>
      <c r="DA270" s="804">
        <v>29.1</v>
      </c>
      <c r="DB270" s="805"/>
      <c r="DC270" s="805"/>
      <c r="DE270" s="791"/>
      <c r="DF270" s="798" t="s">
        <v>870</v>
      </c>
      <c r="DG270" s="799"/>
      <c r="DH270" s="794"/>
      <c r="DI270" s="795"/>
      <c r="DJ270" s="796"/>
      <c r="DK270" s="796"/>
      <c r="DL270" s="800"/>
      <c r="DM270" s="800"/>
      <c r="DN270" s="800"/>
      <c r="DO270" s="800"/>
      <c r="DP270" s="800"/>
      <c r="DQ270" s="800"/>
      <c r="DR270" s="800"/>
      <c r="DS270" s="800"/>
      <c r="DT270" s="800"/>
      <c r="DU270" s="800"/>
      <c r="DV270" s="800"/>
      <c r="DW270" s="800"/>
      <c r="DX270" s="800"/>
      <c r="DY270" s="800"/>
      <c r="DZ270" s="800"/>
      <c r="EA270" s="800"/>
      <c r="EB270" s="800"/>
      <c r="EC270" s="800"/>
      <c r="ED270" s="800"/>
      <c r="EE270" s="796"/>
      <c r="EF270" s="796"/>
      <c r="EG270" s="802"/>
      <c r="EH270" s="796"/>
      <c r="EI270" s="803"/>
      <c r="EJ270" s="800"/>
      <c r="EK270" s="804">
        <v>8.8000000000000007</v>
      </c>
      <c r="EL270" s="805"/>
      <c r="EM270" s="805"/>
      <c r="EO270" s="791"/>
      <c r="EP270" s="798" t="s">
        <v>870</v>
      </c>
      <c r="EQ270" s="799"/>
      <c r="ER270" s="794"/>
      <c r="ES270" s="795"/>
      <c r="ET270" s="796"/>
      <c r="EU270" s="796"/>
      <c r="EV270" s="800"/>
      <c r="EW270" s="800"/>
      <c r="EX270" s="800"/>
      <c r="EY270" s="800"/>
      <c r="EZ270" s="800"/>
      <c r="FA270" s="800"/>
      <c r="FB270" s="800"/>
      <c r="FC270" s="800"/>
      <c r="FD270" s="800"/>
      <c r="FE270" s="800"/>
      <c r="FF270" s="800"/>
      <c r="FG270" s="800"/>
      <c r="FH270" s="800"/>
      <c r="FI270" s="800"/>
      <c r="FJ270" s="800"/>
      <c r="FK270" s="800"/>
      <c r="FL270" s="800"/>
      <c r="FM270" s="800"/>
      <c r="FN270" s="800"/>
      <c r="FO270" s="796"/>
      <c r="FP270" s="796"/>
      <c r="FQ270" s="802"/>
      <c r="FR270" s="796"/>
      <c r="FS270" s="803"/>
      <c r="FT270" s="800"/>
      <c r="FU270" s="804">
        <v>4</v>
      </c>
      <c r="FV270" s="805"/>
      <c r="FW270" s="805"/>
      <c r="FY270" s="791"/>
      <c r="FZ270" s="798" t="s">
        <v>870</v>
      </c>
      <c r="GA270" s="799"/>
      <c r="GB270" s="794"/>
      <c r="GC270" s="795"/>
      <c r="GD270" s="796"/>
      <c r="GE270" s="796"/>
      <c r="GF270" s="800"/>
      <c r="GG270" s="796"/>
      <c r="GH270" s="800"/>
      <c r="GI270" s="796"/>
      <c r="GJ270" s="800"/>
      <c r="GK270" s="796"/>
      <c r="GL270" s="800"/>
      <c r="GM270" s="796"/>
      <c r="GN270" s="800"/>
      <c r="GO270" s="796"/>
      <c r="GP270" s="800"/>
      <c r="GQ270" s="796"/>
      <c r="GR270" s="800"/>
      <c r="GS270" s="796"/>
      <c r="GT270" s="800"/>
      <c r="GU270" s="796"/>
      <c r="GV270" s="800"/>
      <c r="GW270" s="796"/>
      <c r="GX270" s="800"/>
      <c r="GY270" s="796"/>
      <c r="GZ270" s="796"/>
      <c r="HA270" s="802"/>
      <c r="HB270" s="796"/>
      <c r="HC270" s="803"/>
      <c r="HD270" s="800"/>
      <c r="HE270" s="806">
        <f t="shared" ref="HE270:HE274" si="2094">AG270+BQ270+DA270+EK270+FU270</f>
        <v>150.19999999999999</v>
      </c>
      <c r="HF270" s="805"/>
      <c r="HG270" s="805"/>
    </row>
    <row r="271" spans="1:225" ht="36" x14ac:dyDescent="0.25">
      <c r="A271" s="791"/>
      <c r="B271" s="798" t="s">
        <v>871</v>
      </c>
      <c r="C271" s="799"/>
      <c r="D271" s="794"/>
      <c r="E271" s="795"/>
      <c r="F271" s="796"/>
      <c r="G271" s="800"/>
      <c r="H271" s="800"/>
      <c r="I271" s="801"/>
      <c r="J271" s="800"/>
      <c r="K271" s="801"/>
      <c r="L271" s="800"/>
      <c r="M271" s="801"/>
      <c r="N271" s="800"/>
      <c r="O271" s="801"/>
      <c r="P271" s="800"/>
      <c r="Q271" s="801"/>
      <c r="R271" s="800"/>
      <c r="S271" s="801"/>
      <c r="T271" s="800"/>
      <c r="U271" s="801"/>
      <c r="V271" s="800"/>
      <c r="W271" s="801"/>
      <c r="X271" s="800"/>
      <c r="Y271" s="801"/>
      <c r="Z271" s="800"/>
      <c r="AA271" s="796"/>
      <c r="AB271" s="796"/>
      <c r="AC271" s="802"/>
      <c r="AD271" s="796"/>
      <c r="AE271" s="803"/>
      <c r="AF271" s="800"/>
      <c r="AG271" s="819">
        <f t="shared" ref="AG271" si="2095">AG168*1.01525</f>
        <v>30267.599999999999</v>
      </c>
      <c r="AH271" s="805"/>
      <c r="AI271" s="805"/>
      <c r="AK271" s="791"/>
      <c r="AL271" s="798" t="s">
        <v>871</v>
      </c>
      <c r="AM271" s="799"/>
      <c r="AN271" s="794"/>
      <c r="AO271" s="795"/>
      <c r="AP271" s="796"/>
      <c r="AQ271" s="796"/>
      <c r="AR271" s="800"/>
      <c r="AS271" s="800"/>
      <c r="AT271" s="800"/>
      <c r="AU271" s="800"/>
      <c r="AV271" s="800"/>
      <c r="AW271" s="800"/>
      <c r="AX271" s="800"/>
      <c r="AY271" s="800"/>
      <c r="AZ271" s="800"/>
      <c r="BA271" s="800"/>
      <c r="BB271" s="800"/>
      <c r="BC271" s="800"/>
      <c r="BD271" s="800"/>
      <c r="BE271" s="800"/>
      <c r="BF271" s="800"/>
      <c r="BG271" s="800"/>
      <c r="BH271" s="800"/>
      <c r="BI271" s="800"/>
      <c r="BJ271" s="800"/>
      <c r="BK271" s="796"/>
      <c r="BL271" s="796"/>
      <c r="BM271" s="802"/>
      <c r="BN271" s="796"/>
      <c r="BO271" s="803"/>
      <c r="BP271" s="800"/>
      <c r="BQ271" s="819">
        <f t="shared" ref="BQ271" si="2096">BQ168*1.01525</f>
        <v>14471.8</v>
      </c>
      <c r="BR271" s="805"/>
      <c r="BS271" s="805"/>
      <c r="BU271" s="791"/>
      <c r="BV271" s="798" t="s">
        <v>871</v>
      </c>
      <c r="BW271" s="799"/>
      <c r="BX271" s="794"/>
      <c r="BY271" s="795"/>
      <c r="BZ271" s="796"/>
      <c r="CA271" s="796"/>
      <c r="CB271" s="800"/>
      <c r="CC271" s="800"/>
      <c r="CD271" s="800"/>
      <c r="CE271" s="800"/>
      <c r="CF271" s="800"/>
      <c r="CG271" s="800"/>
      <c r="CH271" s="800"/>
      <c r="CI271" s="800"/>
      <c r="CJ271" s="800"/>
      <c r="CK271" s="800"/>
      <c r="CL271" s="800"/>
      <c r="CM271" s="800"/>
      <c r="CN271" s="800"/>
      <c r="CO271" s="800"/>
      <c r="CP271" s="800"/>
      <c r="CQ271" s="800"/>
      <c r="CR271" s="800"/>
      <c r="CS271" s="800"/>
      <c r="CT271" s="800"/>
      <c r="CU271" s="796"/>
      <c r="CV271" s="796"/>
      <c r="CW271" s="802"/>
      <c r="CX271" s="796"/>
      <c r="CY271" s="803"/>
      <c r="CZ271" s="800"/>
      <c r="DA271" s="819">
        <f t="shared" ref="DA271" si="2097">DA168*1.01525</f>
        <v>11382.8</v>
      </c>
      <c r="DB271" s="805"/>
      <c r="DC271" s="805"/>
      <c r="DE271" s="791"/>
      <c r="DF271" s="798" t="s">
        <v>871</v>
      </c>
      <c r="DG271" s="799"/>
      <c r="DH271" s="794"/>
      <c r="DI271" s="795"/>
      <c r="DJ271" s="796"/>
      <c r="DK271" s="796"/>
      <c r="DL271" s="800"/>
      <c r="DM271" s="800"/>
      <c r="DN271" s="800"/>
      <c r="DO271" s="800"/>
      <c r="DP271" s="800"/>
      <c r="DQ271" s="800"/>
      <c r="DR271" s="800"/>
      <c r="DS271" s="800"/>
      <c r="DT271" s="800"/>
      <c r="DU271" s="800"/>
      <c r="DV271" s="800"/>
      <c r="DW271" s="800"/>
      <c r="DX271" s="800"/>
      <c r="DY271" s="800"/>
      <c r="DZ271" s="800"/>
      <c r="EA271" s="800"/>
      <c r="EB271" s="800"/>
      <c r="EC271" s="800"/>
      <c r="ED271" s="800"/>
      <c r="EE271" s="796"/>
      <c r="EF271" s="796"/>
      <c r="EG271" s="802"/>
      <c r="EH271" s="796"/>
      <c r="EI271" s="803"/>
      <c r="EJ271" s="800"/>
      <c r="EK271" s="819">
        <f t="shared" ref="EK271" si="2098">EK168*1.01525</f>
        <v>3176.1</v>
      </c>
      <c r="EL271" s="805"/>
      <c r="EM271" s="805"/>
      <c r="EO271" s="791"/>
      <c r="EP271" s="798" t="s">
        <v>871</v>
      </c>
      <c r="EQ271" s="799"/>
      <c r="ER271" s="794"/>
      <c r="ES271" s="795"/>
      <c r="ET271" s="796"/>
      <c r="EU271" s="796"/>
      <c r="EV271" s="800"/>
      <c r="EW271" s="800"/>
      <c r="EX271" s="800"/>
      <c r="EY271" s="800"/>
      <c r="EZ271" s="800"/>
      <c r="FA271" s="800"/>
      <c r="FB271" s="800"/>
      <c r="FC271" s="800"/>
      <c r="FD271" s="800"/>
      <c r="FE271" s="800"/>
      <c r="FF271" s="800"/>
      <c r="FG271" s="800"/>
      <c r="FH271" s="800"/>
      <c r="FI271" s="800"/>
      <c r="FJ271" s="800"/>
      <c r="FK271" s="800"/>
      <c r="FL271" s="800"/>
      <c r="FM271" s="800"/>
      <c r="FN271" s="800"/>
      <c r="FO271" s="796"/>
      <c r="FP271" s="796"/>
      <c r="FQ271" s="802"/>
      <c r="FR271" s="796"/>
      <c r="FS271" s="803"/>
      <c r="FT271" s="800"/>
      <c r="FU271" s="819">
        <f t="shared" ref="FU271" si="2099">FU168*1.01525</f>
        <v>1482.8</v>
      </c>
      <c r="FV271" s="805"/>
      <c r="FW271" s="805"/>
      <c r="FY271" s="791"/>
      <c r="FZ271" s="798" t="s">
        <v>871</v>
      </c>
      <c r="GA271" s="799"/>
      <c r="GB271" s="794"/>
      <c r="GC271" s="795"/>
      <c r="GD271" s="796"/>
      <c r="GE271" s="796"/>
      <c r="GF271" s="800"/>
      <c r="GG271" s="796"/>
      <c r="GH271" s="800"/>
      <c r="GI271" s="796"/>
      <c r="GJ271" s="800"/>
      <c r="GK271" s="796"/>
      <c r="GL271" s="800"/>
      <c r="GM271" s="796"/>
      <c r="GN271" s="800"/>
      <c r="GO271" s="796"/>
      <c r="GP271" s="800"/>
      <c r="GQ271" s="796"/>
      <c r="GR271" s="800"/>
      <c r="GS271" s="796"/>
      <c r="GT271" s="800"/>
      <c r="GU271" s="796"/>
      <c r="GV271" s="800"/>
      <c r="GW271" s="796"/>
      <c r="GX271" s="800"/>
      <c r="GY271" s="796"/>
      <c r="GZ271" s="796"/>
      <c r="HA271" s="802"/>
      <c r="HB271" s="796"/>
      <c r="HC271" s="803"/>
      <c r="HD271" s="800"/>
      <c r="HE271" s="806">
        <f t="shared" si="2094"/>
        <v>60781.1</v>
      </c>
      <c r="HF271" s="805"/>
      <c r="HG271" s="805"/>
    </row>
    <row r="272" spans="1:225" ht="36" x14ac:dyDescent="0.25">
      <c r="A272" s="791"/>
      <c r="B272" s="798" t="s">
        <v>872</v>
      </c>
      <c r="C272" s="799"/>
      <c r="D272" s="794"/>
      <c r="E272" s="795"/>
      <c r="F272" s="796"/>
      <c r="G272" s="800"/>
      <c r="H272" s="800"/>
      <c r="I272" s="801"/>
      <c r="J272" s="800"/>
      <c r="K272" s="801"/>
      <c r="L272" s="800"/>
      <c r="M272" s="801"/>
      <c r="N272" s="800"/>
      <c r="O272" s="801"/>
      <c r="P272" s="800"/>
      <c r="Q272" s="801"/>
      <c r="R272" s="800"/>
      <c r="S272" s="801"/>
      <c r="T272" s="800"/>
      <c r="U272" s="801"/>
      <c r="V272" s="800"/>
      <c r="W272" s="801"/>
      <c r="X272" s="800"/>
      <c r="Y272" s="801"/>
      <c r="Z272" s="800"/>
      <c r="AA272" s="796"/>
      <c r="AB272" s="796"/>
      <c r="AC272" s="802"/>
      <c r="AD272" s="796"/>
      <c r="AE272" s="803"/>
      <c r="AF272" s="800"/>
      <c r="AG272" s="804">
        <f>42.7*2</f>
        <v>85.4</v>
      </c>
      <c r="AH272" s="805"/>
      <c r="AI272" s="805"/>
      <c r="AK272" s="791"/>
      <c r="AL272" s="798" t="s">
        <v>872</v>
      </c>
      <c r="AM272" s="799"/>
      <c r="AN272" s="794"/>
      <c r="AO272" s="795"/>
      <c r="AP272" s="796"/>
      <c r="AQ272" s="796"/>
      <c r="AR272" s="800"/>
      <c r="AS272" s="800"/>
      <c r="AT272" s="800"/>
      <c r="AU272" s="800"/>
      <c r="AV272" s="800"/>
      <c r="AW272" s="800"/>
      <c r="AX272" s="800"/>
      <c r="AY272" s="800"/>
      <c r="AZ272" s="800"/>
      <c r="BA272" s="800"/>
      <c r="BB272" s="800"/>
      <c r="BC272" s="800"/>
      <c r="BD272" s="800"/>
      <c r="BE272" s="800"/>
      <c r="BF272" s="800"/>
      <c r="BG272" s="800"/>
      <c r="BH272" s="800"/>
      <c r="BI272" s="800"/>
      <c r="BJ272" s="800"/>
      <c r="BK272" s="796"/>
      <c r="BL272" s="796"/>
      <c r="BM272" s="802"/>
      <c r="BN272" s="796"/>
      <c r="BO272" s="803"/>
      <c r="BP272" s="800"/>
      <c r="BQ272" s="804">
        <f>368.9*2</f>
        <v>737.8</v>
      </c>
      <c r="BR272" s="805"/>
      <c r="BS272" s="805"/>
      <c r="BU272" s="791"/>
      <c r="BV272" s="798" t="s">
        <v>872</v>
      </c>
      <c r="BW272" s="799"/>
      <c r="BX272" s="794"/>
      <c r="BY272" s="795"/>
      <c r="BZ272" s="796"/>
      <c r="CA272" s="796"/>
      <c r="CB272" s="800"/>
      <c r="CC272" s="800"/>
      <c r="CD272" s="800"/>
      <c r="CE272" s="800"/>
      <c r="CF272" s="800"/>
      <c r="CG272" s="800"/>
      <c r="CH272" s="800"/>
      <c r="CI272" s="800"/>
      <c r="CJ272" s="800"/>
      <c r="CK272" s="800"/>
      <c r="CL272" s="800"/>
      <c r="CM272" s="800"/>
      <c r="CN272" s="800"/>
      <c r="CO272" s="800"/>
      <c r="CP272" s="800"/>
      <c r="CQ272" s="800"/>
      <c r="CR272" s="800"/>
      <c r="CS272" s="800"/>
      <c r="CT272" s="800"/>
      <c r="CU272" s="796"/>
      <c r="CV272" s="796"/>
      <c r="CW272" s="802"/>
      <c r="CX272" s="796"/>
      <c r="CY272" s="803"/>
      <c r="CZ272" s="800"/>
      <c r="DA272" s="804">
        <f>0*2</f>
        <v>0</v>
      </c>
      <c r="DB272" s="805"/>
      <c r="DC272" s="805"/>
      <c r="DE272" s="791"/>
      <c r="DF272" s="798" t="s">
        <v>872</v>
      </c>
      <c r="DG272" s="799"/>
      <c r="DH272" s="794"/>
      <c r="DI272" s="795"/>
      <c r="DJ272" s="796"/>
      <c r="DK272" s="796"/>
      <c r="DL272" s="800"/>
      <c r="DM272" s="800"/>
      <c r="DN272" s="800"/>
      <c r="DO272" s="800"/>
      <c r="DP272" s="800"/>
      <c r="DQ272" s="800"/>
      <c r="DR272" s="800"/>
      <c r="DS272" s="800"/>
      <c r="DT272" s="800"/>
      <c r="DU272" s="800"/>
      <c r="DV272" s="800"/>
      <c r="DW272" s="800"/>
      <c r="DX272" s="800"/>
      <c r="DY272" s="800"/>
      <c r="DZ272" s="800"/>
      <c r="EA272" s="800"/>
      <c r="EB272" s="800"/>
      <c r="EC272" s="800"/>
      <c r="ED272" s="800"/>
      <c r="EE272" s="796"/>
      <c r="EF272" s="796"/>
      <c r="EG272" s="802"/>
      <c r="EH272" s="796"/>
      <c r="EI272" s="803"/>
      <c r="EJ272" s="800"/>
      <c r="EK272" s="804">
        <f>0*2</f>
        <v>0</v>
      </c>
      <c r="EL272" s="805"/>
      <c r="EM272" s="805"/>
      <c r="EO272" s="791"/>
      <c r="EP272" s="798" t="s">
        <v>872</v>
      </c>
      <c r="EQ272" s="799"/>
      <c r="ER272" s="794"/>
      <c r="ES272" s="795"/>
      <c r="ET272" s="796"/>
      <c r="EU272" s="796"/>
      <c r="EV272" s="800"/>
      <c r="EW272" s="800"/>
      <c r="EX272" s="800"/>
      <c r="EY272" s="800"/>
      <c r="EZ272" s="800"/>
      <c r="FA272" s="800"/>
      <c r="FB272" s="800"/>
      <c r="FC272" s="800"/>
      <c r="FD272" s="800"/>
      <c r="FE272" s="800"/>
      <c r="FF272" s="800"/>
      <c r="FG272" s="800"/>
      <c r="FH272" s="800"/>
      <c r="FI272" s="800"/>
      <c r="FJ272" s="800"/>
      <c r="FK272" s="800"/>
      <c r="FL272" s="800"/>
      <c r="FM272" s="800"/>
      <c r="FN272" s="800"/>
      <c r="FO272" s="796"/>
      <c r="FP272" s="796"/>
      <c r="FQ272" s="802"/>
      <c r="FR272" s="796"/>
      <c r="FS272" s="803"/>
      <c r="FT272" s="800"/>
      <c r="FU272" s="804">
        <f>0*2</f>
        <v>0</v>
      </c>
      <c r="FV272" s="805"/>
      <c r="FW272" s="805"/>
      <c r="FY272" s="791"/>
      <c r="FZ272" s="798" t="s">
        <v>872</v>
      </c>
      <c r="GA272" s="799"/>
      <c r="GB272" s="794"/>
      <c r="GC272" s="795"/>
      <c r="GD272" s="796"/>
      <c r="GE272" s="796"/>
      <c r="GF272" s="800"/>
      <c r="GG272" s="796"/>
      <c r="GH272" s="800"/>
      <c r="GI272" s="796"/>
      <c r="GJ272" s="800"/>
      <c r="GK272" s="796"/>
      <c r="GL272" s="800"/>
      <c r="GM272" s="796"/>
      <c r="GN272" s="800"/>
      <c r="GO272" s="796"/>
      <c r="GP272" s="800"/>
      <c r="GQ272" s="796"/>
      <c r="GR272" s="800"/>
      <c r="GS272" s="796"/>
      <c r="GT272" s="800"/>
      <c r="GU272" s="796"/>
      <c r="GV272" s="800"/>
      <c r="GW272" s="796"/>
      <c r="GX272" s="800"/>
      <c r="GY272" s="796"/>
      <c r="GZ272" s="796"/>
      <c r="HA272" s="802"/>
      <c r="HB272" s="796"/>
      <c r="HC272" s="803"/>
      <c r="HD272" s="800"/>
      <c r="HE272" s="806">
        <f t="shared" si="2094"/>
        <v>823.2</v>
      </c>
      <c r="HF272" s="805"/>
      <c r="HG272" s="805"/>
    </row>
    <row r="273" spans="1:225" ht="36" x14ac:dyDescent="0.25">
      <c r="A273" s="791"/>
      <c r="B273" s="807" t="s">
        <v>873</v>
      </c>
      <c r="C273" s="799"/>
      <c r="D273" s="794"/>
      <c r="E273" s="795"/>
      <c r="F273" s="796"/>
      <c r="G273" s="800"/>
      <c r="H273" s="800"/>
      <c r="I273" s="801"/>
      <c r="J273" s="800"/>
      <c r="K273" s="801"/>
      <c r="L273" s="800"/>
      <c r="M273" s="801"/>
      <c r="N273" s="800"/>
      <c r="O273" s="801"/>
      <c r="P273" s="800"/>
      <c r="Q273" s="801"/>
      <c r="R273" s="800"/>
      <c r="S273" s="801"/>
      <c r="T273" s="800"/>
      <c r="U273" s="801"/>
      <c r="V273" s="800"/>
      <c r="W273" s="801"/>
      <c r="X273" s="800"/>
      <c r="Y273" s="801"/>
      <c r="Z273" s="800"/>
      <c r="AA273" s="796"/>
      <c r="AB273" s="796"/>
      <c r="AC273" s="802"/>
      <c r="AD273" s="796"/>
      <c r="AE273" s="803"/>
      <c r="AF273" s="800"/>
      <c r="AG273" s="804">
        <v>12</v>
      </c>
      <c r="AH273" s="805"/>
      <c r="AI273" s="805"/>
      <c r="AK273" s="791"/>
      <c r="AL273" s="807" t="s">
        <v>873</v>
      </c>
      <c r="AM273" s="799"/>
      <c r="AN273" s="794"/>
      <c r="AO273" s="795"/>
      <c r="AP273" s="796"/>
      <c r="AQ273" s="796"/>
      <c r="AR273" s="800"/>
      <c r="AS273" s="800"/>
      <c r="AT273" s="800"/>
      <c r="AU273" s="800"/>
      <c r="AV273" s="800"/>
      <c r="AW273" s="800"/>
      <c r="AX273" s="800"/>
      <c r="AY273" s="800"/>
      <c r="AZ273" s="800"/>
      <c r="BA273" s="800"/>
      <c r="BB273" s="800"/>
      <c r="BC273" s="800"/>
      <c r="BD273" s="800"/>
      <c r="BE273" s="800"/>
      <c r="BF273" s="800"/>
      <c r="BG273" s="800"/>
      <c r="BH273" s="800"/>
      <c r="BI273" s="800"/>
      <c r="BJ273" s="800"/>
      <c r="BK273" s="796"/>
      <c r="BL273" s="796"/>
      <c r="BM273" s="802"/>
      <c r="BN273" s="796"/>
      <c r="BO273" s="803"/>
      <c r="BP273" s="800"/>
      <c r="BQ273" s="804">
        <v>7.1</v>
      </c>
      <c r="BR273" s="805"/>
      <c r="BS273" s="805"/>
      <c r="BU273" s="791"/>
      <c r="BV273" s="807" t="s">
        <v>873</v>
      </c>
      <c r="BW273" s="799"/>
      <c r="BX273" s="794"/>
      <c r="BY273" s="795"/>
      <c r="BZ273" s="796"/>
      <c r="CA273" s="796"/>
      <c r="CB273" s="800"/>
      <c r="CC273" s="800"/>
      <c r="CD273" s="800"/>
      <c r="CE273" s="800"/>
      <c r="CF273" s="800"/>
      <c r="CG273" s="800"/>
      <c r="CH273" s="800"/>
      <c r="CI273" s="800"/>
      <c r="CJ273" s="800"/>
      <c r="CK273" s="800"/>
      <c r="CL273" s="800"/>
      <c r="CM273" s="800"/>
      <c r="CN273" s="800"/>
      <c r="CO273" s="800"/>
      <c r="CP273" s="800"/>
      <c r="CQ273" s="800"/>
      <c r="CR273" s="800"/>
      <c r="CS273" s="800"/>
      <c r="CT273" s="800"/>
      <c r="CU273" s="796"/>
      <c r="CV273" s="796"/>
      <c r="CW273" s="802"/>
      <c r="CX273" s="796"/>
      <c r="CY273" s="803"/>
      <c r="CZ273" s="800"/>
      <c r="DA273" s="804">
        <v>10</v>
      </c>
      <c r="DB273" s="805"/>
      <c r="DC273" s="805"/>
      <c r="DE273" s="791"/>
      <c r="DF273" s="807" t="s">
        <v>873</v>
      </c>
      <c r="DG273" s="799"/>
      <c r="DH273" s="794"/>
      <c r="DI273" s="795"/>
      <c r="DJ273" s="796"/>
      <c r="DK273" s="796"/>
      <c r="DL273" s="800"/>
      <c r="DM273" s="800"/>
      <c r="DN273" s="800"/>
      <c r="DO273" s="800"/>
      <c r="DP273" s="800"/>
      <c r="DQ273" s="800"/>
      <c r="DR273" s="800"/>
      <c r="DS273" s="800"/>
      <c r="DT273" s="800"/>
      <c r="DU273" s="800"/>
      <c r="DV273" s="800"/>
      <c r="DW273" s="800"/>
      <c r="DX273" s="800"/>
      <c r="DY273" s="800"/>
      <c r="DZ273" s="800"/>
      <c r="EA273" s="800"/>
      <c r="EB273" s="800"/>
      <c r="EC273" s="800"/>
      <c r="ED273" s="800"/>
      <c r="EE273" s="796"/>
      <c r="EF273" s="796"/>
      <c r="EG273" s="802"/>
      <c r="EH273" s="796"/>
      <c r="EI273" s="803"/>
      <c r="EJ273" s="800"/>
      <c r="EK273" s="808">
        <v>2.95</v>
      </c>
      <c r="EL273" s="805"/>
      <c r="EM273" s="805"/>
      <c r="EO273" s="791"/>
      <c r="EP273" s="807" t="s">
        <v>873</v>
      </c>
      <c r="EQ273" s="799"/>
      <c r="ER273" s="794"/>
      <c r="ES273" s="795"/>
      <c r="ET273" s="796"/>
      <c r="EU273" s="796"/>
      <c r="EV273" s="800"/>
      <c r="EW273" s="800"/>
      <c r="EX273" s="800"/>
      <c r="EY273" s="800"/>
      <c r="EZ273" s="800"/>
      <c r="FA273" s="800"/>
      <c r="FB273" s="800"/>
      <c r="FC273" s="800"/>
      <c r="FD273" s="800"/>
      <c r="FE273" s="800"/>
      <c r="FF273" s="800"/>
      <c r="FG273" s="800"/>
      <c r="FH273" s="800"/>
      <c r="FI273" s="800"/>
      <c r="FJ273" s="800"/>
      <c r="FK273" s="800"/>
      <c r="FL273" s="800"/>
      <c r="FM273" s="800"/>
      <c r="FN273" s="800"/>
      <c r="FO273" s="796"/>
      <c r="FP273" s="796"/>
      <c r="FQ273" s="802"/>
      <c r="FR273" s="796"/>
      <c r="FS273" s="803"/>
      <c r="FT273" s="800"/>
      <c r="FU273" s="804">
        <v>6</v>
      </c>
      <c r="FV273" s="805"/>
      <c r="FW273" s="805"/>
      <c r="FY273" s="791"/>
      <c r="FZ273" s="807" t="s">
        <v>873</v>
      </c>
      <c r="GA273" s="799"/>
      <c r="GB273" s="794"/>
      <c r="GC273" s="795"/>
      <c r="GD273" s="796"/>
      <c r="GE273" s="796"/>
      <c r="GF273" s="800"/>
      <c r="GG273" s="796"/>
      <c r="GH273" s="800"/>
      <c r="GI273" s="796"/>
      <c r="GJ273" s="800"/>
      <c r="GK273" s="796"/>
      <c r="GL273" s="800"/>
      <c r="GM273" s="796"/>
      <c r="GN273" s="800"/>
      <c r="GO273" s="796"/>
      <c r="GP273" s="800"/>
      <c r="GQ273" s="796"/>
      <c r="GR273" s="800"/>
      <c r="GS273" s="796"/>
      <c r="GT273" s="800"/>
      <c r="GU273" s="796"/>
      <c r="GV273" s="800"/>
      <c r="GW273" s="796"/>
      <c r="GX273" s="800"/>
      <c r="GY273" s="796"/>
      <c r="GZ273" s="796"/>
      <c r="HA273" s="802"/>
      <c r="HB273" s="796"/>
      <c r="HC273" s="803"/>
      <c r="HD273" s="800"/>
      <c r="HE273" s="809">
        <f t="shared" si="2094"/>
        <v>38.049999999999997</v>
      </c>
      <c r="HF273" s="805"/>
      <c r="HG273" s="805"/>
    </row>
    <row r="274" spans="1:225" ht="35.25" customHeight="1" x14ac:dyDescent="0.25">
      <c r="A274" s="791"/>
      <c r="B274" s="807" t="s">
        <v>874</v>
      </c>
      <c r="C274" s="799"/>
      <c r="D274" s="794"/>
      <c r="E274" s="795"/>
      <c r="F274" s="796"/>
      <c r="G274" s="800"/>
      <c r="H274" s="800"/>
      <c r="I274" s="801"/>
      <c r="J274" s="800"/>
      <c r="K274" s="801"/>
      <c r="L274" s="800"/>
      <c r="M274" s="801"/>
      <c r="N274" s="800"/>
      <c r="O274" s="801"/>
      <c r="P274" s="800"/>
      <c r="Q274" s="801"/>
      <c r="R274" s="800"/>
      <c r="S274" s="801"/>
      <c r="T274" s="800"/>
      <c r="U274" s="801"/>
      <c r="V274" s="800"/>
      <c r="W274" s="801"/>
      <c r="X274" s="800"/>
      <c r="Y274" s="801"/>
      <c r="Z274" s="800"/>
      <c r="AA274" s="796"/>
      <c r="AB274" s="796"/>
      <c r="AC274" s="802"/>
      <c r="AD274" s="796"/>
      <c r="AE274" s="803"/>
      <c r="AF274" s="800"/>
      <c r="AG274" s="819">
        <f t="shared" ref="AG274" si="2100">AG171*1.01525</f>
        <v>1680.4</v>
      </c>
      <c r="AH274" s="805"/>
      <c r="AI274" s="805"/>
      <c r="AK274" s="791"/>
      <c r="AL274" s="807" t="s">
        <v>874</v>
      </c>
      <c r="AM274" s="799"/>
      <c r="AN274" s="794"/>
      <c r="AO274" s="795"/>
      <c r="AP274" s="796"/>
      <c r="AQ274" s="796"/>
      <c r="AR274" s="800"/>
      <c r="AS274" s="800"/>
      <c r="AT274" s="800"/>
      <c r="AU274" s="800"/>
      <c r="AV274" s="800"/>
      <c r="AW274" s="800"/>
      <c r="AX274" s="800"/>
      <c r="AY274" s="800"/>
      <c r="AZ274" s="800"/>
      <c r="BA274" s="800"/>
      <c r="BB274" s="800"/>
      <c r="BC274" s="800"/>
      <c r="BD274" s="800"/>
      <c r="BE274" s="800"/>
      <c r="BF274" s="800"/>
      <c r="BG274" s="800"/>
      <c r="BH274" s="800"/>
      <c r="BI274" s="800"/>
      <c r="BJ274" s="800"/>
      <c r="BK274" s="796"/>
      <c r="BL274" s="796"/>
      <c r="BM274" s="802"/>
      <c r="BN274" s="796"/>
      <c r="BO274" s="803"/>
      <c r="BP274" s="800"/>
      <c r="BQ274" s="819">
        <f t="shared" ref="BQ274" si="2101">BQ171*1.01525</f>
        <v>1467.9</v>
      </c>
      <c r="BR274" s="805"/>
      <c r="BS274" s="805"/>
      <c r="BU274" s="791"/>
      <c r="BV274" s="807" t="s">
        <v>874</v>
      </c>
      <c r="BW274" s="799"/>
      <c r="BX274" s="794"/>
      <c r="BY274" s="795"/>
      <c r="BZ274" s="796"/>
      <c r="CA274" s="796"/>
      <c r="CB274" s="800"/>
      <c r="CC274" s="800"/>
      <c r="CD274" s="800"/>
      <c r="CE274" s="800"/>
      <c r="CF274" s="800"/>
      <c r="CG274" s="800"/>
      <c r="CH274" s="800"/>
      <c r="CI274" s="800"/>
      <c r="CJ274" s="800"/>
      <c r="CK274" s="800"/>
      <c r="CL274" s="800"/>
      <c r="CM274" s="800"/>
      <c r="CN274" s="800"/>
      <c r="CO274" s="800"/>
      <c r="CP274" s="800"/>
      <c r="CQ274" s="800"/>
      <c r="CR274" s="800"/>
      <c r="CS274" s="800"/>
      <c r="CT274" s="800"/>
      <c r="CU274" s="796"/>
      <c r="CV274" s="796"/>
      <c r="CW274" s="802"/>
      <c r="CX274" s="796"/>
      <c r="CY274" s="803"/>
      <c r="CZ274" s="800"/>
      <c r="DA274" s="819">
        <f t="shared" ref="DA274" si="2102">DA171*1.01525</f>
        <v>1259.5999999999999</v>
      </c>
      <c r="DB274" s="805"/>
      <c r="DC274" s="805"/>
      <c r="DE274" s="791"/>
      <c r="DF274" s="807" t="s">
        <v>874</v>
      </c>
      <c r="DG274" s="799"/>
      <c r="DH274" s="794"/>
      <c r="DI274" s="795"/>
      <c r="DJ274" s="796"/>
      <c r="DK274" s="796"/>
      <c r="DL274" s="800"/>
      <c r="DM274" s="800"/>
      <c r="DN274" s="800"/>
      <c r="DO274" s="800"/>
      <c r="DP274" s="800"/>
      <c r="DQ274" s="800"/>
      <c r="DR274" s="800"/>
      <c r="DS274" s="800"/>
      <c r="DT274" s="800"/>
      <c r="DU274" s="800"/>
      <c r="DV274" s="800"/>
      <c r="DW274" s="800"/>
      <c r="DX274" s="800"/>
      <c r="DY274" s="800"/>
      <c r="DZ274" s="800"/>
      <c r="EA274" s="800"/>
      <c r="EB274" s="800"/>
      <c r="EC274" s="800"/>
      <c r="ED274" s="800"/>
      <c r="EE274" s="796"/>
      <c r="EF274" s="796"/>
      <c r="EG274" s="802"/>
      <c r="EH274" s="796"/>
      <c r="EI274" s="803"/>
      <c r="EJ274" s="800"/>
      <c r="EK274" s="819">
        <f t="shared" ref="EK274" si="2103">EK171*1.01525</f>
        <v>606.9</v>
      </c>
      <c r="EL274" s="805"/>
      <c r="EM274" s="805"/>
      <c r="EO274" s="791"/>
      <c r="EP274" s="807" t="s">
        <v>874</v>
      </c>
      <c r="EQ274" s="799"/>
      <c r="ER274" s="794"/>
      <c r="ES274" s="795"/>
      <c r="ET274" s="796"/>
      <c r="EU274" s="796"/>
      <c r="EV274" s="800"/>
      <c r="EW274" s="800"/>
      <c r="EX274" s="800"/>
      <c r="EY274" s="800"/>
      <c r="EZ274" s="800"/>
      <c r="FA274" s="800"/>
      <c r="FB274" s="800"/>
      <c r="FC274" s="800"/>
      <c r="FD274" s="800"/>
      <c r="FE274" s="800"/>
      <c r="FF274" s="800"/>
      <c r="FG274" s="800"/>
      <c r="FH274" s="800"/>
      <c r="FI274" s="800"/>
      <c r="FJ274" s="800"/>
      <c r="FK274" s="800"/>
      <c r="FL274" s="800"/>
      <c r="FM274" s="800"/>
      <c r="FN274" s="800"/>
      <c r="FO274" s="796"/>
      <c r="FP274" s="796"/>
      <c r="FQ274" s="802"/>
      <c r="FR274" s="796"/>
      <c r="FS274" s="803"/>
      <c r="FT274" s="800"/>
      <c r="FU274" s="819">
        <f t="shared" ref="FU274" si="2104">FU171*1.01525</f>
        <v>952.5</v>
      </c>
      <c r="FV274" s="805"/>
      <c r="FW274" s="805"/>
      <c r="FY274" s="791"/>
      <c r="FZ274" s="807" t="s">
        <v>874</v>
      </c>
      <c r="GA274" s="799"/>
      <c r="GB274" s="794"/>
      <c r="GC274" s="795"/>
      <c r="GD274" s="796"/>
      <c r="GE274" s="796"/>
      <c r="GF274" s="800"/>
      <c r="GG274" s="796"/>
      <c r="GH274" s="800"/>
      <c r="GI274" s="796"/>
      <c r="GJ274" s="800"/>
      <c r="GK274" s="796"/>
      <c r="GL274" s="800"/>
      <c r="GM274" s="796"/>
      <c r="GN274" s="800"/>
      <c r="GO274" s="796"/>
      <c r="GP274" s="800"/>
      <c r="GQ274" s="796"/>
      <c r="GR274" s="800"/>
      <c r="GS274" s="796"/>
      <c r="GT274" s="800"/>
      <c r="GU274" s="796"/>
      <c r="GV274" s="800"/>
      <c r="GW274" s="796"/>
      <c r="GX274" s="800"/>
      <c r="GY274" s="796"/>
      <c r="GZ274" s="796"/>
      <c r="HA274" s="802"/>
      <c r="HB274" s="796"/>
      <c r="HC274" s="803"/>
      <c r="HD274" s="800"/>
      <c r="HE274" s="806">
        <f t="shared" si="2094"/>
        <v>5967.3</v>
      </c>
      <c r="HF274" s="805"/>
      <c r="HG274" s="805"/>
    </row>
    <row r="275" spans="1:225" ht="24" x14ac:dyDescent="0.25">
      <c r="A275" s="791"/>
      <c r="B275" s="792" t="s">
        <v>897</v>
      </c>
      <c r="C275" s="799"/>
      <c r="D275" s="794"/>
      <c r="E275" s="795"/>
      <c r="F275" s="796"/>
      <c r="G275" s="800"/>
      <c r="H275" s="800"/>
      <c r="I275" s="801"/>
      <c r="J275" s="800"/>
      <c r="K275" s="801"/>
      <c r="L275" s="800"/>
      <c r="M275" s="801"/>
      <c r="N275" s="800"/>
      <c r="O275" s="801"/>
      <c r="P275" s="800"/>
      <c r="Q275" s="801"/>
      <c r="R275" s="800"/>
      <c r="S275" s="801"/>
      <c r="T275" s="800"/>
      <c r="U275" s="801"/>
      <c r="V275" s="800"/>
      <c r="W275" s="801"/>
      <c r="X275" s="800"/>
      <c r="Y275" s="801"/>
      <c r="Z275" s="800"/>
      <c r="AA275" s="796"/>
      <c r="AB275" s="796"/>
      <c r="AC275" s="802"/>
      <c r="AD275" s="796"/>
      <c r="AE275" s="803"/>
      <c r="AF275" s="800"/>
      <c r="AG275" s="810">
        <v>39586.699999999997</v>
      </c>
      <c r="AH275" s="805"/>
      <c r="AI275" s="805"/>
      <c r="AK275" s="791"/>
      <c r="AL275" s="792" t="s">
        <v>897</v>
      </c>
      <c r="AM275" s="799"/>
      <c r="AN275" s="794"/>
      <c r="AO275" s="795"/>
      <c r="AP275" s="796"/>
      <c r="AQ275" s="800"/>
      <c r="AR275" s="800"/>
      <c r="AS275" s="801"/>
      <c r="AT275" s="800"/>
      <c r="AU275" s="801"/>
      <c r="AV275" s="800"/>
      <c r="AW275" s="801"/>
      <c r="AX275" s="800"/>
      <c r="AY275" s="801"/>
      <c r="AZ275" s="800"/>
      <c r="BA275" s="801"/>
      <c r="BB275" s="800"/>
      <c r="BC275" s="801"/>
      <c r="BD275" s="800"/>
      <c r="BE275" s="801"/>
      <c r="BF275" s="800"/>
      <c r="BG275" s="801"/>
      <c r="BH275" s="800"/>
      <c r="BI275" s="801"/>
      <c r="BJ275" s="800"/>
      <c r="BK275" s="796"/>
      <c r="BL275" s="796"/>
      <c r="BM275" s="802"/>
      <c r="BN275" s="796"/>
      <c r="BO275" s="803"/>
      <c r="BP275" s="800"/>
      <c r="BQ275" s="810">
        <v>39586.699999999997</v>
      </c>
      <c r="BR275" s="805"/>
      <c r="BS275" s="805"/>
      <c r="BU275" s="791"/>
      <c r="BV275" s="792" t="s">
        <v>897</v>
      </c>
      <c r="BW275" s="799"/>
      <c r="BX275" s="794"/>
      <c r="BY275" s="795"/>
      <c r="BZ275" s="796"/>
      <c r="CA275" s="800"/>
      <c r="CB275" s="800"/>
      <c r="CC275" s="801"/>
      <c r="CD275" s="800"/>
      <c r="CE275" s="801"/>
      <c r="CF275" s="800"/>
      <c r="CG275" s="801"/>
      <c r="CH275" s="800"/>
      <c r="CI275" s="801"/>
      <c r="CJ275" s="800"/>
      <c r="CK275" s="801"/>
      <c r="CL275" s="800"/>
      <c r="CM275" s="801"/>
      <c r="CN275" s="800"/>
      <c r="CO275" s="801"/>
      <c r="CP275" s="800"/>
      <c r="CQ275" s="801"/>
      <c r="CR275" s="800"/>
      <c r="CS275" s="801"/>
      <c r="CT275" s="800"/>
      <c r="CU275" s="796"/>
      <c r="CV275" s="796"/>
      <c r="CW275" s="802"/>
      <c r="CX275" s="796"/>
      <c r="CY275" s="803"/>
      <c r="CZ275" s="800"/>
      <c r="DA275" s="810">
        <v>39586.699999999997</v>
      </c>
      <c r="DB275" s="805"/>
      <c r="DC275" s="805"/>
      <c r="DE275" s="791"/>
      <c r="DF275" s="792" t="s">
        <v>897</v>
      </c>
      <c r="DG275" s="799"/>
      <c r="DH275" s="794"/>
      <c r="DI275" s="795"/>
      <c r="DJ275" s="796"/>
      <c r="DK275" s="800"/>
      <c r="DL275" s="800"/>
      <c r="DM275" s="801"/>
      <c r="DN275" s="800"/>
      <c r="DO275" s="801"/>
      <c r="DP275" s="800"/>
      <c r="DQ275" s="801"/>
      <c r="DR275" s="800"/>
      <c r="DS275" s="801"/>
      <c r="DT275" s="800"/>
      <c r="DU275" s="801"/>
      <c r="DV275" s="800"/>
      <c r="DW275" s="801"/>
      <c r="DX275" s="800"/>
      <c r="DY275" s="801"/>
      <c r="DZ275" s="800"/>
      <c r="EA275" s="801"/>
      <c r="EB275" s="800"/>
      <c r="EC275" s="801"/>
      <c r="ED275" s="800"/>
      <c r="EE275" s="796"/>
      <c r="EF275" s="796"/>
      <c r="EG275" s="802"/>
      <c r="EH275" s="796"/>
      <c r="EI275" s="803"/>
      <c r="EJ275" s="800"/>
      <c r="EK275" s="810">
        <v>39586.699999999997</v>
      </c>
      <c r="EL275" s="805"/>
      <c r="EM275" s="805"/>
      <c r="EO275" s="791"/>
      <c r="EP275" s="792" t="s">
        <v>897</v>
      </c>
      <c r="EQ275" s="799"/>
      <c r="ER275" s="794"/>
      <c r="ES275" s="795"/>
      <c r="ET275" s="796"/>
      <c r="EU275" s="800"/>
      <c r="EV275" s="800"/>
      <c r="EW275" s="801"/>
      <c r="EX275" s="800"/>
      <c r="EY275" s="801"/>
      <c r="EZ275" s="800"/>
      <c r="FA275" s="801"/>
      <c r="FB275" s="800"/>
      <c r="FC275" s="801"/>
      <c r="FD275" s="800"/>
      <c r="FE275" s="801"/>
      <c r="FF275" s="800"/>
      <c r="FG275" s="801"/>
      <c r="FH275" s="800"/>
      <c r="FI275" s="801"/>
      <c r="FJ275" s="800"/>
      <c r="FK275" s="801"/>
      <c r="FL275" s="800"/>
      <c r="FM275" s="801"/>
      <c r="FN275" s="800"/>
      <c r="FO275" s="796"/>
      <c r="FP275" s="796"/>
      <c r="FQ275" s="802"/>
      <c r="FR275" s="796"/>
      <c r="FS275" s="803"/>
      <c r="FT275" s="800"/>
      <c r="FU275" s="810">
        <v>39586.699999999997</v>
      </c>
      <c r="FV275" s="805"/>
      <c r="FW275" s="805"/>
      <c r="FY275" s="791"/>
      <c r="FZ275" s="792" t="s">
        <v>897</v>
      </c>
      <c r="GA275" s="799"/>
      <c r="GB275" s="794"/>
      <c r="GC275" s="795"/>
      <c r="GD275" s="796"/>
      <c r="GE275" s="800"/>
      <c r="GF275" s="800"/>
      <c r="GG275" s="801"/>
      <c r="GH275" s="800"/>
      <c r="GI275" s="801"/>
      <c r="GJ275" s="800"/>
      <c r="GK275" s="801"/>
      <c r="GL275" s="800"/>
      <c r="GM275" s="801"/>
      <c r="GN275" s="800"/>
      <c r="GO275" s="801"/>
      <c r="GP275" s="800"/>
      <c r="GQ275" s="801"/>
      <c r="GR275" s="800"/>
      <c r="GS275" s="801"/>
      <c r="GT275" s="800"/>
      <c r="GU275" s="801"/>
      <c r="GV275" s="800"/>
      <c r="GW275" s="801"/>
      <c r="GX275" s="800"/>
      <c r="GY275" s="796"/>
      <c r="GZ275" s="796"/>
      <c r="HA275" s="802"/>
      <c r="HB275" s="796"/>
      <c r="HC275" s="803"/>
      <c r="HD275" s="800"/>
      <c r="HE275" s="810">
        <v>39586.699999999997</v>
      </c>
      <c r="HF275" s="805"/>
      <c r="HG275" s="805"/>
    </row>
    <row r="276" spans="1:225" ht="24" x14ac:dyDescent="0.25">
      <c r="A276" s="791"/>
      <c r="B276" s="792" t="s">
        <v>876</v>
      </c>
      <c r="C276" s="799"/>
      <c r="D276" s="794"/>
      <c r="E276" s="795"/>
      <c r="F276" s="796"/>
      <c r="G276" s="800"/>
      <c r="H276" s="800"/>
      <c r="I276" s="801"/>
      <c r="J276" s="800"/>
      <c r="K276" s="801"/>
      <c r="L276" s="800"/>
      <c r="M276" s="801"/>
      <c r="N276" s="800"/>
      <c r="O276" s="801"/>
      <c r="P276" s="800"/>
      <c r="Q276" s="801"/>
      <c r="R276" s="800"/>
      <c r="S276" s="801"/>
      <c r="T276" s="800"/>
      <c r="U276" s="801"/>
      <c r="V276" s="800"/>
      <c r="W276" s="801"/>
      <c r="X276" s="800"/>
      <c r="Y276" s="801"/>
      <c r="Z276" s="800"/>
      <c r="AA276" s="796"/>
      <c r="AB276" s="796"/>
      <c r="AC276" s="802"/>
      <c r="AD276" s="796"/>
      <c r="AE276" s="803"/>
      <c r="AF276" s="800"/>
      <c r="AG276" s="805">
        <f>(AG269-AG274+AG272)/AG270/12*1000</f>
        <v>24250</v>
      </c>
      <c r="AH276" s="805"/>
      <c r="AI276" s="805"/>
      <c r="AK276" s="791"/>
      <c r="AL276" s="792" t="s">
        <v>876</v>
      </c>
      <c r="AM276" s="799"/>
      <c r="AN276" s="794"/>
      <c r="AO276" s="795"/>
      <c r="AP276" s="796"/>
      <c r="AQ276" s="796"/>
      <c r="AR276" s="800"/>
      <c r="AS276" s="800"/>
      <c r="AT276" s="800"/>
      <c r="AU276" s="800"/>
      <c r="AV276" s="800"/>
      <c r="AW276" s="800"/>
      <c r="AX276" s="800"/>
      <c r="AY276" s="800"/>
      <c r="AZ276" s="800"/>
      <c r="BA276" s="800"/>
      <c r="BB276" s="800"/>
      <c r="BC276" s="800"/>
      <c r="BD276" s="800"/>
      <c r="BE276" s="800"/>
      <c r="BF276" s="800"/>
      <c r="BG276" s="800"/>
      <c r="BH276" s="800"/>
      <c r="BI276" s="800"/>
      <c r="BJ276" s="800"/>
      <c r="BK276" s="796"/>
      <c r="BL276" s="796"/>
      <c r="BM276" s="802"/>
      <c r="BN276" s="796"/>
      <c r="BO276" s="803"/>
      <c r="BP276" s="800"/>
      <c r="BQ276" s="805">
        <f>(BQ269-BQ274+BQ272)/BQ270/12*1000</f>
        <v>29802.7</v>
      </c>
      <c r="BR276" s="805"/>
      <c r="BS276" s="805"/>
      <c r="BU276" s="791"/>
      <c r="BV276" s="792" t="s">
        <v>876</v>
      </c>
      <c r="BW276" s="799"/>
      <c r="BX276" s="794"/>
      <c r="BY276" s="795"/>
      <c r="BZ276" s="796"/>
      <c r="CA276" s="796"/>
      <c r="CB276" s="800"/>
      <c r="CC276" s="800"/>
      <c r="CD276" s="800"/>
      <c r="CE276" s="800"/>
      <c r="CF276" s="800"/>
      <c r="CG276" s="800"/>
      <c r="CH276" s="800"/>
      <c r="CI276" s="800"/>
      <c r="CJ276" s="800"/>
      <c r="CK276" s="800"/>
      <c r="CL276" s="800"/>
      <c r="CM276" s="800"/>
      <c r="CN276" s="800"/>
      <c r="CO276" s="800"/>
      <c r="CP276" s="800"/>
      <c r="CQ276" s="800"/>
      <c r="CR276" s="800"/>
      <c r="CS276" s="800"/>
      <c r="CT276" s="800"/>
      <c r="CU276" s="796"/>
      <c r="CV276" s="796"/>
      <c r="CW276" s="802"/>
      <c r="CX276" s="796"/>
      <c r="CY276" s="803"/>
      <c r="CZ276" s="800"/>
      <c r="DA276" s="805">
        <f>(DA269-DA274+DA272)/DA270/12*1000</f>
        <v>28748.3</v>
      </c>
      <c r="DB276" s="805"/>
      <c r="DC276" s="805"/>
      <c r="DE276" s="791"/>
      <c r="DF276" s="792" t="s">
        <v>876</v>
      </c>
      <c r="DG276" s="799"/>
      <c r="DH276" s="794"/>
      <c r="DI276" s="795"/>
      <c r="DJ276" s="796"/>
      <c r="DK276" s="796"/>
      <c r="DL276" s="800"/>
      <c r="DM276" s="800"/>
      <c r="DN276" s="800"/>
      <c r="DO276" s="800"/>
      <c r="DP276" s="800"/>
      <c r="DQ276" s="800"/>
      <c r="DR276" s="800"/>
      <c r="DS276" s="800"/>
      <c r="DT276" s="800"/>
      <c r="DU276" s="800"/>
      <c r="DV276" s="800"/>
      <c r="DW276" s="800"/>
      <c r="DX276" s="800"/>
      <c r="DY276" s="800"/>
      <c r="DZ276" s="800"/>
      <c r="EA276" s="800"/>
      <c r="EB276" s="800"/>
      <c r="EC276" s="800"/>
      <c r="ED276" s="800"/>
      <c r="EE276" s="796"/>
      <c r="EF276" s="796"/>
      <c r="EG276" s="802"/>
      <c r="EH276" s="796"/>
      <c r="EI276" s="803"/>
      <c r="EJ276" s="800"/>
      <c r="EK276" s="805">
        <f>(EK269-EK274+EK272)/EK270/12*1000</f>
        <v>31210.2</v>
      </c>
      <c r="EL276" s="805"/>
      <c r="EM276" s="805"/>
      <c r="EO276" s="791"/>
      <c r="EP276" s="792" t="s">
        <v>876</v>
      </c>
      <c r="EQ276" s="799"/>
      <c r="ER276" s="794"/>
      <c r="ES276" s="795"/>
      <c r="ET276" s="796"/>
      <c r="EU276" s="796"/>
      <c r="EV276" s="800"/>
      <c r="EW276" s="800"/>
      <c r="EX276" s="800"/>
      <c r="EY276" s="800"/>
      <c r="EZ276" s="800"/>
      <c r="FA276" s="800"/>
      <c r="FB276" s="800"/>
      <c r="FC276" s="800"/>
      <c r="FD276" s="800"/>
      <c r="FE276" s="800"/>
      <c r="FF276" s="800"/>
      <c r="FG276" s="800"/>
      <c r="FH276" s="800"/>
      <c r="FI276" s="800"/>
      <c r="FJ276" s="800"/>
      <c r="FK276" s="800"/>
      <c r="FL276" s="800"/>
      <c r="FM276" s="800"/>
      <c r="FN276" s="800"/>
      <c r="FO276" s="796"/>
      <c r="FP276" s="796"/>
      <c r="FQ276" s="802"/>
      <c r="FR276" s="796"/>
      <c r="FS276" s="803"/>
      <c r="FT276" s="800"/>
      <c r="FU276" s="805">
        <f>(FU269-FU274+FU272)/FU270/12*1000</f>
        <v>26795.8</v>
      </c>
      <c r="FV276" s="805"/>
      <c r="FW276" s="805"/>
      <c r="FY276" s="791"/>
      <c r="FZ276" s="792" t="s">
        <v>876</v>
      </c>
      <c r="GA276" s="799"/>
      <c r="GB276" s="794"/>
      <c r="GC276" s="795"/>
      <c r="GD276" s="796"/>
      <c r="GE276" s="796"/>
      <c r="GF276" s="800"/>
      <c r="GG276" s="796"/>
      <c r="GH276" s="800"/>
      <c r="GI276" s="796"/>
      <c r="GJ276" s="800"/>
      <c r="GK276" s="796"/>
      <c r="GL276" s="800"/>
      <c r="GM276" s="796"/>
      <c r="GN276" s="800"/>
      <c r="GO276" s="796"/>
      <c r="GP276" s="800"/>
      <c r="GQ276" s="796"/>
      <c r="GR276" s="800"/>
      <c r="GS276" s="796"/>
      <c r="GT276" s="800"/>
      <c r="GU276" s="796"/>
      <c r="GV276" s="800"/>
      <c r="GW276" s="796"/>
      <c r="GX276" s="800"/>
      <c r="GY276" s="796"/>
      <c r="GZ276" s="796"/>
      <c r="HA276" s="802"/>
      <c r="HB276" s="796"/>
      <c r="HC276" s="803"/>
      <c r="HD276" s="800"/>
      <c r="HE276" s="805">
        <f>(HE269-HE274+HE272)/HE270/12*1000</f>
        <v>27123.8</v>
      </c>
      <c r="HF276" s="805"/>
      <c r="HG276" s="805"/>
    </row>
    <row r="277" spans="1:225" ht="24" x14ac:dyDescent="0.25">
      <c r="A277" s="791"/>
      <c r="B277" s="811" t="s">
        <v>877</v>
      </c>
      <c r="C277" s="799"/>
      <c r="D277" s="794"/>
      <c r="E277" s="795"/>
      <c r="F277" s="796"/>
      <c r="G277" s="800"/>
      <c r="H277" s="800"/>
      <c r="I277" s="801"/>
      <c r="J277" s="800"/>
      <c r="K277" s="801"/>
      <c r="L277" s="800"/>
      <c r="M277" s="801"/>
      <c r="N277" s="800"/>
      <c r="O277" s="801"/>
      <c r="P277" s="800"/>
      <c r="Q277" s="801"/>
      <c r="R277" s="800"/>
      <c r="S277" s="801"/>
      <c r="T277" s="800"/>
      <c r="U277" s="801"/>
      <c r="V277" s="800"/>
      <c r="W277" s="801"/>
      <c r="X277" s="800"/>
      <c r="Y277" s="801"/>
      <c r="Z277" s="800"/>
      <c r="AA277" s="796"/>
      <c r="AB277" s="796"/>
      <c r="AC277" s="802"/>
      <c r="AD277" s="796"/>
      <c r="AE277" s="803"/>
      <c r="AF277" s="800"/>
      <c r="AG277" s="812">
        <f>(AG275-AG276)*AG270*12/1000</f>
        <v>12330.7</v>
      </c>
      <c r="AH277" s="812">
        <f>AG277*0.302</f>
        <v>3723.9</v>
      </c>
      <c r="AI277" s="812">
        <f>AG277+AH277</f>
        <v>16054.6</v>
      </c>
      <c r="AK277" s="791"/>
      <c r="AL277" s="811" t="s">
        <v>877</v>
      </c>
      <c r="AM277" s="799"/>
      <c r="AN277" s="794"/>
      <c r="AO277" s="795"/>
      <c r="AP277" s="796"/>
      <c r="AQ277" s="796"/>
      <c r="AR277" s="800"/>
      <c r="AS277" s="800"/>
      <c r="AT277" s="800"/>
      <c r="AU277" s="800"/>
      <c r="AV277" s="800"/>
      <c r="AW277" s="800"/>
      <c r="AX277" s="800"/>
      <c r="AY277" s="800"/>
      <c r="AZ277" s="800"/>
      <c r="BA277" s="800"/>
      <c r="BB277" s="800"/>
      <c r="BC277" s="800"/>
      <c r="BD277" s="800"/>
      <c r="BE277" s="800"/>
      <c r="BF277" s="800"/>
      <c r="BG277" s="800"/>
      <c r="BH277" s="800"/>
      <c r="BI277" s="800"/>
      <c r="BJ277" s="800"/>
      <c r="BK277" s="796"/>
      <c r="BL277" s="796"/>
      <c r="BM277" s="802"/>
      <c r="BN277" s="796"/>
      <c r="BO277" s="803"/>
      <c r="BP277" s="800"/>
      <c r="BQ277" s="812">
        <f>(BQ275-BQ276)*BQ270*12/1000</f>
        <v>4849</v>
      </c>
      <c r="BR277" s="812">
        <f>BQ277*0.302</f>
        <v>1464.4</v>
      </c>
      <c r="BS277" s="812">
        <f>BQ277+BR277</f>
        <v>6313.4</v>
      </c>
      <c r="BU277" s="791"/>
      <c r="BV277" s="811" t="s">
        <v>877</v>
      </c>
      <c r="BW277" s="799"/>
      <c r="BX277" s="794"/>
      <c r="BY277" s="795"/>
      <c r="BZ277" s="796"/>
      <c r="CA277" s="796"/>
      <c r="CB277" s="800"/>
      <c r="CC277" s="800"/>
      <c r="CD277" s="800"/>
      <c r="CE277" s="800"/>
      <c r="CF277" s="800"/>
      <c r="CG277" s="800"/>
      <c r="CH277" s="800"/>
      <c r="CI277" s="800"/>
      <c r="CJ277" s="800"/>
      <c r="CK277" s="800"/>
      <c r="CL277" s="800"/>
      <c r="CM277" s="800"/>
      <c r="CN277" s="800"/>
      <c r="CO277" s="800"/>
      <c r="CP277" s="800"/>
      <c r="CQ277" s="800"/>
      <c r="CR277" s="800"/>
      <c r="CS277" s="800"/>
      <c r="CT277" s="800"/>
      <c r="CU277" s="796"/>
      <c r="CV277" s="796"/>
      <c r="CW277" s="802"/>
      <c r="CX277" s="796"/>
      <c r="CY277" s="803"/>
      <c r="CZ277" s="800"/>
      <c r="DA277" s="812">
        <f>(DA275-DA276)*DA270*12/1000</f>
        <v>3784.8</v>
      </c>
      <c r="DB277" s="812">
        <f>DA277*0.302</f>
        <v>1143</v>
      </c>
      <c r="DC277" s="812">
        <f>DA277+DB277</f>
        <v>4927.8</v>
      </c>
      <c r="DE277" s="791"/>
      <c r="DF277" s="811" t="s">
        <v>877</v>
      </c>
      <c r="DG277" s="799"/>
      <c r="DH277" s="794"/>
      <c r="DI277" s="795"/>
      <c r="DJ277" s="796"/>
      <c r="DK277" s="796"/>
      <c r="DL277" s="800"/>
      <c r="DM277" s="800"/>
      <c r="DN277" s="800"/>
      <c r="DO277" s="800"/>
      <c r="DP277" s="800"/>
      <c r="DQ277" s="800"/>
      <c r="DR277" s="800"/>
      <c r="DS277" s="800"/>
      <c r="DT277" s="800"/>
      <c r="DU277" s="800"/>
      <c r="DV277" s="800"/>
      <c r="DW277" s="800"/>
      <c r="DX277" s="800"/>
      <c r="DY277" s="800"/>
      <c r="DZ277" s="800"/>
      <c r="EA277" s="800"/>
      <c r="EB277" s="800"/>
      <c r="EC277" s="800"/>
      <c r="ED277" s="800"/>
      <c r="EE277" s="796"/>
      <c r="EF277" s="796"/>
      <c r="EG277" s="802"/>
      <c r="EH277" s="796"/>
      <c r="EI277" s="803"/>
      <c r="EJ277" s="800"/>
      <c r="EK277" s="812">
        <f>(EK275-EK276)*EK270*12/1000</f>
        <v>884.6</v>
      </c>
      <c r="EL277" s="812">
        <f>EK277*0.302</f>
        <v>267.10000000000002</v>
      </c>
      <c r="EM277" s="812">
        <f>EK277+EL277</f>
        <v>1151.7</v>
      </c>
      <c r="EO277" s="791"/>
      <c r="EP277" s="811" t="s">
        <v>877</v>
      </c>
      <c r="EQ277" s="799"/>
      <c r="ER277" s="794"/>
      <c r="ES277" s="795"/>
      <c r="ET277" s="796"/>
      <c r="EU277" s="796"/>
      <c r="EV277" s="800"/>
      <c r="EW277" s="800"/>
      <c r="EX277" s="800"/>
      <c r="EY277" s="800"/>
      <c r="EZ277" s="800"/>
      <c r="FA277" s="800"/>
      <c r="FB277" s="800"/>
      <c r="FC277" s="800"/>
      <c r="FD277" s="800"/>
      <c r="FE277" s="800"/>
      <c r="FF277" s="800"/>
      <c r="FG277" s="800"/>
      <c r="FH277" s="800"/>
      <c r="FI277" s="800"/>
      <c r="FJ277" s="800"/>
      <c r="FK277" s="800"/>
      <c r="FL277" s="800"/>
      <c r="FM277" s="800"/>
      <c r="FN277" s="800"/>
      <c r="FO277" s="796"/>
      <c r="FP277" s="796"/>
      <c r="FQ277" s="802"/>
      <c r="FR277" s="796"/>
      <c r="FS277" s="803"/>
      <c r="FT277" s="800"/>
      <c r="FU277" s="812">
        <f>(FU275-FU276)*FU270*12/1000</f>
        <v>614</v>
      </c>
      <c r="FV277" s="812">
        <f>FU277*0.302</f>
        <v>185.4</v>
      </c>
      <c r="FW277" s="812">
        <f>FU277+FV277</f>
        <v>799.4</v>
      </c>
      <c r="FY277" s="791"/>
      <c r="FZ277" s="811" t="s">
        <v>877</v>
      </c>
      <c r="GA277" s="799"/>
      <c r="GB277" s="794"/>
      <c r="GC277" s="795"/>
      <c r="GD277" s="796"/>
      <c r="GE277" s="796"/>
      <c r="GF277" s="800"/>
      <c r="GG277" s="796"/>
      <c r="GH277" s="800"/>
      <c r="GI277" s="796"/>
      <c r="GJ277" s="800"/>
      <c r="GK277" s="796"/>
      <c r="GL277" s="800"/>
      <c r="GM277" s="796"/>
      <c r="GN277" s="800"/>
      <c r="GO277" s="796"/>
      <c r="GP277" s="800"/>
      <c r="GQ277" s="796"/>
      <c r="GR277" s="800"/>
      <c r="GS277" s="796"/>
      <c r="GT277" s="800"/>
      <c r="GU277" s="796"/>
      <c r="GV277" s="800"/>
      <c r="GW277" s="796"/>
      <c r="GX277" s="800"/>
      <c r="GY277" s="796"/>
      <c r="GZ277" s="796"/>
      <c r="HA277" s="802"/>
      <c r="HB277" s="796"/>
      <c r="HC277" s="803"/>
      <c r="HD277" s="800"/>
      <c r="HE277" s="812">
        <f>AG277+BQ277+DA277+EK277+FU277</f>
        <v>22463.1</v>
      </c>
      <c r="HF277" s="812">
        <f>AH277+BR277+DB277+EL277+FV277</f>
        <v>6783.8</v>
      </c>
      <c r="HG277" s="812">
        <f>HE277+HF277</f>
        <v>29246.9</v>
      </c>
      <c r="HP277" s="750">
        <f t="shared" ref="HP277:HP282" si="2105">AI277+BS277+DC277+EM277+FW277</f>
        <v>29246.9</v>
      </c>
      <c r="HQ277" s="750">
        <f t="shared" ref="HQ277:HQ282" si="2106">HP277-HG277</f>
        <v>0</v>
      </c>
    </row>
    <row r="278" spans="1:225" ht="30" customHeight="1" x14ac:dyDescent="0.25">
      <c r="A278" s="1041" t="s">
        <v>878</v>
      </c>
      <c r="B278" s="1042"/>
      <c r="C278" s="784"/>
      <c r="D278" s="785"/>
      <c r="E278" s="786"/>
      <c r="F278" s="784"/>
      <c r="G278" s="787"/>
      <c r="H278" s="784"/>
      <c r="I278" s="788"/>
      <c r="J278" s="784"/>
      <c r="K278" s="788"/>
      <c r="L278" s="784"/>
      <c r="M278" s="788"/>
      <c r="N278" s="784"/>
      <c r="O278" s="788"/>
      <c r="P278" s="784"/>
      <c r="Q278" s="788"/>
      <c r="R278" s="784"/>
      <c r="S278" s="788"/>
      <c r="T278" s="784"/>
      <c r="U278" s="788"/>
      <c r="V278" s="784"/>
      <c r="W278" s="788"/>
      <c r="X278" s="784"/>
      <c r="Y278" s="788"/>
      <c r="Z278" s="784"/>
      <c r="AA278" s="784"/>
      <c r="AB278" s="784"/>
      <c r="AC278" s="784"/>
      <c r="AD278" s="784"/>
      <c r="AE278" s="784"/>
      <c r="AF278" s="784"/>
      <c r="AG278" s="813">
        <f>AG268+AG277</f>
        <v>48419.9</v>
      </c>
      <c r="AH278" s="813">
        <f t="shared" ref="AH278" si="2107">AH268+AH277</f>
        <v>14622.8</v>
      </c>
      <c r="AI278" s="787">
        <f t="shared" ref="AI278:AI282" si="2108">AG278+AH278</f>
        <v>63042.7</v>
      </c>
      <c r="AJ278" s="750"/>
      <c r="AK278" s="1041" t="s">
        <v>879</v>
      </c>
      <c r="AL278" s="1042"/>
      <c r="AM278" s="784"/>
      <c r="AN278" s="785"/>
      <c r="AO278" s="786"/>
      <c r="AP278" s="784"/>
      <c r="AQ278" s="784"/>
      <c r="AR278" s="784"/>
      <c r="AS278" s="784"/>
      <c r="AT278" s="784"/>
      <c r="AU278" s="784"/>
      <c r="AV278" s="784"/>
      <c r="AW278" s="784"/>
      <c r="AX278" s="784"/>
      <c r="AY278" s="784"/>
      <c r="AZ278" s="784"/>
      <c r="BA278" s="784"/>
      <c r="BB278" s="784"/>
      <c r="BC278" s="784"/>
      <c r="BD278" s="784"/>
      <c r="BE278" s="784"/>
      <c r="BF278" s="784"/>
      <c r="BG278" s="784"/>
      <c r="BH278" s="784"/>
      <c r="BI278" s="784"/>
      <c r="BJ278" s="784"/>
      <c r="BK278" s="784"/>
      <c r="BL278" s="784"/>
      <c r="BM278" s="784"/>
      <c r="BN278" s="784"/>
      <c r="BO278" s="784"/>
      <c r="BP278" s="784"/>
      <c r="BQ278" s="813">
        <f>BQ268+BQ277</f>
        <v>30260.799999999999</v>
      </c>
      <c r="BR278" s="813">
        <f t="shared" ref="BR278" si="2109">BR268+BR277</f>
        <v>9138.7999999999993</v>
      </c>
      <c r="BS278" s="787">
        <f t="shared" ref="BS278:BS282" si="2110">BQ278+BR278</f>
        <v>39399.599999999999</v>
      </c>
      <c r="BU278" s="1041" t="s">
        <v>879</v>
      </c>
      <c r="BV278" s="1042"/>
      <c r="BW278" s="784"/>
      <c r="BX278" s="785"/>
      <c r="BY278" s="786"/>
      <c r="BZ278" s="784"/>
      <c r="CA278" s="784"/>
      <c r="CB278" s="784"/>
      <c r="CC278" s="784"/>
      <c r="CD278" s="784"/>
      <c r="CE278" s="784"/>
      <c r="CF278" s="784"/>
      <c r="CG278" s="784"/>
      <c r="CH278" s="784"/>
      <c r="CI278" s="784"/>
      <c r="CJ278" s="784"/>
      <c r="CK278" s="784"/>
      <c r="CL278" s="784"/>
      <c r="CM278" s="784"/>
      <c r="CN278" s="784"/>
      <c r="CO278" s="784"/>
      <c r="CP278" s="784"/>
      <c r="CQ278" s="784"/>
      <c r="CR278" s="784"/>
      <c r="CS278" s="784"/>
      <c r="CT278" s="784"/>
      <c r="CU278" s="784"/>
      <c r="CV278" s="784"/>
      <c r="CW278" s="784"/>
      <c r="CX278" s="784"/>
      <c r="CY278" s="784"/>
      <c r="CZ278" s="784"/>
      <c r="DA278" s="813">
        <f>DA268+DA277</f>
        <v>29864.5</v>
      </c>
      <c r="DB278" s="813">
        <f t="shared" ref="DB278" si="2111">DB268+DB277</f>
        <v>9019.1</v>
      </c>
      <c r="DC278" s="787">
        <f t="shared" ref="DC278:DC282" si="2112">DA278+DB278</f>
        <v>38883.599999999999</v>
      </c>
      <c r="DE278" s="1041" t="s">
        <v>879</v>
      </c>
      <c r="DF278" s="1042"/>
      <c r="DG278" s="784"/>
      <c r="DH278" s="785"/>
      <c r="DI278" s="786"/>
      <c r="DJ278" s="784"/>
      <c r="DK278" s="784"/>
      <c r="DL278" s="784"/>
      <c r="DM278" s="784"/>
      <c r="DN278" s="784"/>
      <c r="DO278" s="784"/>
      <c r="DP278" s="784"/>
      <c r="DQ278" s="784"/>
      <c r="DR278" s="784"/>
      <c r="DS278" s="784"/>
      <c r="DT278" s="784"/>
      <c r="DU278" s="784"/>
      <c r="DV278" s="784"/>
      <c r="DW278" s="784"/>
      <c r="DX278" s="784"/>
      <c r="DY278" s="784"/>
      <c r="DZ278" s="784"/>
      <c r="EA278" s="784"/>
      <c r="EB278" s="784"/>
      <c r="EC278" s="784"/>
      <c r="ED278" s="784"/>
      <c r="EE278" s="784"/>
      <c r="EF278" s="784"/>
      <c r="EG278" s="784"/>
      <c r="EH278" s="784"/>
      <c r="EI278" s="784"/>
      <c r="EJ278" s="784"/>
      <c r="EK278" s="813">
        <f>EK268+EK277</f>
        <v>9621.9</v>
      </c>
      <c r="EL278" s="813">
        <f t="shared" ref="EL278" si="2113">EL268+EL277</f>
        <v>2905.8</v>
      </c>
      <c r="EM278" s="787">
        <f t="shared" ref="EM278:EM282" si="2114">EK278+EL278</f>
        <v>12527.7</v>
      </c>
      <c r="EO278" s="1041" t="s">
        <v>879</v>
      </c>
      <c r="EP278" s="1042"/>
      <c r="EQ278" s="784"/>
      <c r="ER278" s="785"/>
      <c r="ES278" s="786"/>
      <c r="ET278" s="784"/>
      <c r="EU278" s="784"/>
      <c r="EV278" s="784"/>
      <c r="EW278" s="784"/>
      <c r="EX278" s="784"/>
      <c r="EY278" s="784"/>
      <c r="EZ278" s="784"/>
      <c r="FA278" s="784"/>
      <c r="FB278" s="784"/>
      <c r="FC278" s="784"/>
      <c r="FD278" s="784"/>
      <c r="FE278" s="784"/>
      <c r="FF278" s="784"/>
      <c r="FG278" s="784"/>
      <c r="FH278" s="784"/>
      <c r="FI278" s="784"/>
      <c r="FJ278" s="784"/>
      <c r="FK278" s="784"/>
      <c r="FL278" s="784"/>
      <c r="FM278" s="784"/>
      <c r="FN278" s="784"/>
      <c r="FO278" s="784"/>
      <c r="FP278" s="784"/>
      <c r="FQ278" s="784"/>
      <c r="FR278" s="784"/>
      <c r="FS278" s="784"/>
      <c r="FT278" s="784"/>
      <c r="FU278" s="813">
        <f>FU268+FU277</f>
        <v>4497</v>
      </c>
      <c r="FV278" s="813">
        <f t="shared" ref="FV278" si="2115">FV268+FV277</f>
        <v>1358.1</v>
      </c>
      <c r="FW278" s="787">
        <f t="shared" ref="FW278:FW282" si="2116">FU278+FV278</f>
        <v>5855.1</v>
      </c>
      <c r="FY278" s="1041" t="s">
        <v>879</v>
      </c>
      <c r="FZ278" s="1042"/>
      <c r="GA278" s="784"/>
      <c r="GB278" s="785"/>
      <c r="GC278" s="786"/>
      <c r="GD278" s="784"/>
      <c r="GE278" s="784"/>
      <c r="GF278" s="784"/>
      <c r="GG278" s="784"/>
      <c r="GH278" s="784"/>
      <c r="GI278" s="784"/>
      <c r="GJ278" s="784"/>
      <c r="GK278" s="784"/>
      <c r="GL278" s="784"/>
      <c r="GM278" s="784"/>
      <c r="GN278" s="784"/>
      <c r="GO278" s="784"/>
      <c r="GP278" s="784"/>
      <c r="GQ278" s="784"/>
      <c r="GR278" s="784"/>
      <c r="GS278" s="784"/>
      <c r="GT278" s="784"/>
      <c r="GU278" s="784"/>
      <c r="GV278" s="784"/>
      <c r="GW278" s="784"/>
      <c r="GX278" s="784"/>
      <c r="GY278" s="784"/>
      <c r="GZ278" s="784"/>
      <c r="HA278" s="784"/>
      <c r="HB278" s="784"/>
      <c r="HC278" s="784"/>
      <c r="HD278" s="784"/>
      <c r="HE278" s="813">
        <f>HE268+HE277</f>
        <v>122664.1</v>
      </c>
      <c r="HF278" s="813">
        <f t="shared" ref="HF278" si="2117">HF268+HF277</f>
        <v>37044.5</v>
      </c>
      <c r="HG278" s="813">
        <f t="shared" ref="HG278:HG282" si="2118">HE278+HF278</f>
        <v>159708.6</v>
      </c>
      <c r="HP278" s="750">
        <f t="shared" si="2105"/>
        <v>159708.70000000001</v>
      </c>
      <c r="HQ278" s="750">
        <f t="shared" si="2106"/>
        <v>0.1</v>
      </c>
    </row>
    <row r="279" spans="1:225" ht="15" customHeight="1" x14ac:dyDescent="0.25">
      <c r="A279" s="1041" t="s">
        <v>880</v>
      </c>
      <c r="B279" s="1042"/>
      <c r="C279" s="784"/>
      <c r="D279" s="785"/>
      <c r="E279" s="786"/>
      <c r="F279" s="784"/>
      <c r="G279" s="787"/>
      <c r="H279" s="784"/>
      <c r="I279" s="788"/>
      <c r="J279" s="784"/>
      <c r="K279" s="788"/>
      <c r="L279" s="784"/>
      <c r="M279" s="788"/>
      <c r="N279" s="784"/>
      <c r="O279" s="788"/>
      <c r="P279" s="784"/>
      <c r="Q279" s="788"/>
      <c r="R279" s="784"/>
      <c r="S279" s="788"/>
      <c r="T279" s="784"/>
      <c r="U279" s="788"/>
      <c r="V279" s="784"/>
      <c r="W279" s="788"/>
      <c r="X279" s="784"/>
      <c r="Y279" s="788"/>
      <c r="Z279" s="784"/>
      <c r="AA279" s="784"/>
      <c r="AB279" s="784"/>
      <c r="AC279" s="784"/>
      <c r="AD279" s="784"/>
      <c r="AE279" s="784"/>
      <c r="AF279" s="784"/>
      <c r="AG279" s="813">
        <f>AG278*0.05</f>
        <v>2421</v>
      </c>
      <c r="AH279" s="813">
        <f>AH278*0.05</f>
        <v>731.1</v>
      </c>
      <c r="AI279" s="787">
        <f t="shared" si="2108"/>
        <v>3152.1</v>
      </c>
      <c r="AJ279" s="750"/>
      <c r="AK279" s="1041" t="s">
        <v>880</v>
      </c>
      <c r="AL279" s="1042"/>
      <c r="AM279" s="784"/>
      <c r="AN279" s="785"/>
      <c r="AO279" s="786"/>
      <c r="AP279" s="784"/>
      <c r="AQ279" s="784"/>
      <c r="AR279" s="784"/>
      <c r="AS279" s="784"/>
      <c r="AT279" s="784"/>
      <c r="AU279" s="784"/>
      <c r="AV279" s="784"/>
      <c r="AW279" s="784"/>
      <c r="AX279" s="784"/>
      <c r="AY279" s="784"/>
      <c r="AZ279" s="784"/>
      <c r="BA279" s="784"/>
      <c r="BB279" s="784"/>
      <c r="BC279" s="784"/>
      <c r="BD279" s="784"/>
      <c r="BE279" s="784"/>
      <c r="BF279" s="784"/>
      <c r="BG279" s="784"/>
      <c r="BH279" s="784"/>
      <c r="BI279" s="784"/>
      <c r="BJ279" s="784"/>
      <c r="BK279" s="784"/>
      <c r="BL279" s="784"/>
      <c r="BM279" s="784"/>
      <c r="BN279" s="784"/>
      <c r="BO279" s="784"/>
      <c r="BP279" s="784"/>
      <c r="BQ279" s="813">
        <f>BQ278*0.05</f>
        <v>1513</v>
      </c>
      <c r="BR279" s="813">
        <f>BR278*0.05</f>
        <v>456.9</v>
      </c>
      <c r="BS279" s="787">
        <f t="shared" si="2110"/>
        <v>1969.9</v>
      </c>
      <c r="BU279" s="1041" t="s">
        <v>880</v>
      </c>
      <c r="BV279" s="1042"/>
      <c r="BW279" s="784"/>
      <c r="BX279" s="785"/>
      <c r="BY279" s="786"/>
      <c r="BZ279" s="784"/>
      <c r="CA279" s="784"/>
      <c r="CB279" s="784"/>
      <c r="CC279" s="784"/>
      <c r="CD279" s="784"/>
      <c r="CE279" s="784"/>
      <c r="CF279" s="784"/>
      <c r="CG279" s="784"/>
      <c r="CH279" s="784"/>
      <c r="CI279" s="784"/>
      <c r="CJ279" s="784"/>
      <c r="CK279" s="784"/>
      <c r="CL279" s="784"/>
      <c r="CM279" s="784"/>
      <c r="CN279" s="784"/>
      <c r="CO279" s="784"/>
      <c r="CP279" s="784"/>
      <c r="CQ279" s="784"/>
      <c r="CR279" s="784"/>
      <c r="CS279" s="784"/>
      <c r="CT279" s="784"/>
      <c r="CU279" s="784"/>
      <c r="CV279" s="784"/>
      <c r="CW279" s="784"/>
      <c r="CX279" s="784"/>
      <c r="CY279" s="784"/>
      <c r="CZ279" s="784"/>
      <c r="DA279" s="813">
        <f>DA278*0.05</f>
        <v>1493.2</v>
      </c>
      <c r="DB279" s="813">
        <f>DB278*0.05</f>
        <v>451</v>
      </c>
      <c r="DC279" s="787">
        <f t="shared" si="2112"/>
        <v>1944.2</v>
      </c>
      <c r="DE279" s="1041" t="s">
        <v>880</v>
      </c>
      <c r="DF279" s="1042"/>
      <c r="DG279" s="784"/>
      <c r="DH279" s="785"/>
      <c r="DI279" s="786"/>
      <c r="DJ279" s="784"/>
      <c r="DK279" s="784"/>
      <c r="DL279" s="784"/>
      <c r="DM279" s="784"/>
      <c r="DN279" s="784"/>
      <c r="DO279" s="784"/>
      <c r="DP279" s="784"/>
      <c r="DQ279" s="784"/>
      <c r="DR279" s="784"/>
      <c r="DS279" s="784"/>
      <c r="DT279" s="784"/>
      <c r="DU279" s="784"/>
      <c r="DV279" s="784"/>
      <c r="DW279" s="784"/>
      <c r="DX279" s="784"/>
      <c r="DY279" s="784"/>
      <c r="DZ279" s="784"/>
      <c r="EA279" s="784"/>
      <c r="EB279" s="784"/>
      <c r="EC279" s="784"/>
      <c r="ED279" s="784"/>
      <c r="EE279" s="784"/>
      <c r="EF279" s="784"/>
      <c r="EG279" s="784"/>
      <c r="EH279" s="784"/>
      <c r="EI279" s="784"/>
      <c r="EJ279" s="784"/>
      <c r="EK279" s="813">
        <f>EK278*0.05</f>
        <v>481.1</v>
      </c>
      <c r="EL279" s="813">
        <f>EL278*0.05</f>
        <v>145.30000000000001</v>
      </c>
      <c r="EM279" s="787">
        <f t="shared" si="2114"/>
        <v>626.4</v>
      </c>
      <c r="EO279" s="1041" t="s">
        <v>880</v>
      </c>
      <c r="EP279" s="1042"/>
      <c r="EQ279" s="784"/>
      <c r="ER279" s="785"/>
      <c r="ES279" s="786"/>
      <c r="ET279" s="784"/>
      <c r="EU279" s="784"/>
      <c r="EV279" s="784"/>
      <c r="EW279" s="784"/>
      <c r="EX279" s="784"/>
      <c r="EY279" s="784"/>
      <c r="EZ279" s="784"/>
      <c r="FA279" s="784"/>
      <c r="FB279" s="784"/>
      <c r="FC279" s="784"/>
      <c r="FD279" s="784"/>
      <c r="FE279" s="784"/>
      <c r="FF279" s="784"/>
      <c r="FG279" s="784"/>
      <c r="FH279" s="784"/>
      <c r="FI279" s="784"/>
      <c r="FJ279" s="784"/>
      <c r="FK279" s="784"/>
      <c r="FL279" s="784"/>
      <c r="FM279" s="784"/>
      <c r="FN279" s="784"/>
      <c r="FO279" s="784"/>
      <c r="FP279" s="784"/>
      <c r="FQ279" s="784"/>
      <c r="FR279" s="784"/>
      <c r="FS279" s="784"/>
      <c r="FT279" s="784"/>
      <c r="FU279" s="813">
        <f>FU278*0.05</f>
        <v>224.9</v>
      </c>
      <c r="FV279" s="813">
        <f>FV278*0.05</f>
        <v>67.900000000000006</v>
      </c>
      <c r="FW279" s="787">
        <f t="shared" si="2116"/>
        <v>292.8</v>
      </c>
      <c r="FY279" s="1041" t="s">
        <v>880</v>
      </c>
      <c r="FZ279" s="1042"/>
      <c r="GA279" s="784"/>
      <c r="GB279" s="785"/>
      <c r="GC279" s="786"/>
      <c r="GD279" s="784"/>
      <c r="GE279" s="784"/>
      <c r="GF279" s="784"/>
      <c r="GG279" s="784"/>
      <c r="GH279" s="784"/>
      <c r="GI279" s="784"/>
      <c r="GJ279" s="784"/>
      <c r="GK279" s="784"/>
      <c r="GL279" s="784"/>
      <c r="GM279" s="784"/>
      <c r="GN279" s="784"/>
      <c r="GO279" s="784"/>
      <c r="GP279" s="784"/>
      <c r="GQ279" s="784"/>
      <c r="GR279" s="784"/>
      <c r="GS279" s="784"/>
      <c r="GT279" s="784"/>
      <c r="GU279" s="784"/>
      <c r="GV279" s="784"/>
      <c r="GW279" s="784"/>
      <c r="GX279" s="784"/>
      <c r="GY279" s="784"/>
      <c r="GZ279" s="784"/>
      <c r="HA279" s="784"/>
      <c r="HB279" s="784"/>
      <c r="HC279" s="784"/>
      <c r="HD279" s="784"/>
      <c r="HE279" s="813">
        <f>AG279+BQ279+DA279+EK279+FU279</f>
        <v>6133.2</v>
      </c>
      <c r="HF279" s="813">
        <f>AH279+BR279+DB279+EL279+FV279</f>
        <v>1852.2</v>
      </c>
      <c r="HG279" s="813">
        <f t="shared" si="2118"/>
        <v>7985.4</v>
      </c>
      <c r="HP279" s="750">
        <f t="shared" si="2105"/>
        <v>7985.4</v>
      </c>
      <c r="HQ279" s="750">
        <f t="shared" si="2106"/>
        <v>0</v>
      </c>
    </row>
    <row r="280" spans="1:225" ht="30" customHeight="1" x14ac:dyDescent="0.25">
      <c r="A280" s="1041" t="s">
        <v>881</v>
      </c>
      <c r="B280" s="1042"/>
      <c r="C280" s="784"/>
      <c r="D280" s="785"/>
      <c r="E280" s="786"/>
      <c r="F280" s="784"/>
      <c r="G280" s="787"/>
      <c r="H280" s="784"/>
      <c r="I280" s="788"/>
      <c r="J280" s="784"/>
      <c r="K280" s="788"/>
      <c r="L280" s="784"/>
      <c r="M280" s="788"/>
      <c r="N280" s="784"/>
      <c r="O280" s="788"/>
      <c r="P280" s="784"/>
      <c r="Q280" s="788"/>
      <c r="R280" s="784"/>
      <c r="S280" s="788"/>
      <c r="T280" s="784"/>
      <c r="U280" s="788"/>
      <c r="V280" s="784"/>
      <c r="W280" s="788"/>
      <c r="X280" s="784"/>
      <c r="Y280" s="788"/>
      <c r="Z280" s="784"/>
      <c r="AA280" s="784"/>
      <c r="AB280" s="784"/>
      <c r="AC280" s="784"/>
      <c r="AD280" s="784"/>
      <c r="AE280" s="784"/>
      <c r="AF280" s="784"/>
      <c r="AG280" s="813">
        <f>AG278-AG279</f>
        <v>45998.9</v>
      </c>
      <c r="AH280" s="813">
        <f>AH278-AH279</f>
        <v>13891.7</v>
      </c>
      <c r="AI280" s="787">
        <f t="shared" si="2108"/>
        <v>59890.6</v>
      </c>
      <c r="AJ280" s="750"/>
      <c r="AK280" s="1041" t="s">
        <v>881</v>
      </c>
      <c r="AL280" s="1042"/>
      <c r="AM280" s="784"/>
      <c r="AN280" s="785"/>
      <c r="AO280" s="786"/>
      <c r="AP280" s="784"/>
      <c r="AQ280" s="784"/>
      <c r="AR280" s="784"/>
      <c r="AS280" s="784"/>
      <c r="AT280" s="784"/>
      <c r="AU280" s="784"/>
      <c r="AV280" s="784"/>
      <c r="AW280" s="784"/>
      <c r="AX280" s="784"/>
      <c r="AY280" s="784"/>
      <c r="AZ280" s="784"/>
      <c r="BA280" s="784"/>
      <c r="BB280" s="784"/>
      <c r="BC280" s="784"/>
      <c r="BD280" s="784"/>
      <c r="BE280" s="784"/>
      <c r="BF280" s="784"/>
      <c r="BG280" s="784"/>
      <c r="BH280" s="784"/>
      <c r="BI280" s="784"/>
      <c r="BJ280" s="784"/>
      <c r="BK280" s="784"/>
      <c r="BL280" s="784"/>
      <c r="BM280" s="784"/>
      <c r="BN280" s="784"/>
      <c r="BO280" s="784"/>
      <c r="BP280" s="784"/>
      <c r="BQ280" s="813">
        <f>BQ278-BQ279</f>
        <v>28747.8</v>
      </c>
      <c r="BR280" s="813">
        <f>BR278-BR279</f>
        <v>8681.9</v>
      </c>
      <c r="BS280" s="787">
        <f t="shared" si="2110"/>
        <v>37429.699999999997</v>
      </c>
      <c r="BU280" s="1041" t="s">
        <v>881</v>
      </c>
      <c r="BV280" s="1042"/>
      <c r="BW280" s="784"/>
      <c r="BX280" s="785"/>
      <c r="BY280" s="786"/>
      <c r="BZ280" s="784"/>
      <c r="CA280" s="784"/>
      <c r="CB280" s="784"/>
      <c r="CC280" s="784"/>
      <c r="CD280" s="784"/>
      <c r="CE280" s="784"/>
      <c r="CF280" s="784"/>
      <c r="CG280" s="784"/>
      <c r="CH280" s="784"/>
      <c r="CI280" s="784"/>
      <c r="CJ280" s="784"/>
      <c r="CK280" s="784"/>
      <c r="CL280" s="784"/>
      <c r="CM280" s="784"/>
      <c r="CN280" s="784"/>
      <c r="CO280" s="784"/>
      <c r="CP280" s="784"/>
      <c r="CQ280" s="784"/>
      <c r="CR280" s="784"/>
      <c r="CS280" s="784"/>
      <c r="CT280" s="784"/>
      <c r="CU280" s="784"/>
      <c r="CV280" s="784"/>
      <c r="CW280" s="784"/>
      <c r="CX280" s="784"/>
      <c r="CY280" s="784"/>
      <c r="CZ280" s="784"/>
      <c r="DA280" s="813">
        <f>DA278-DA279</f>
        <v>28371.3</v>
      </c>
      <c r="DB280" s="813">
        <f>DB278-DB279</f>
        <v>8568.1</v>
      </c>
      <c r="DC280" s="787">
        <f t="shared" si="2112"/>
        <v>36939.4</v>
      </c>
      <c r="DE280" s="1041" t="s">
        <v>881</v>
      </c>
      <c r="DF280" s="1042"/>
      <c r="DG280" s="784"/>
      <c r="DH280" s="785"/>
      <c r="DI280" s="786"/>
      <c r="DJ280" s="784"/>
      <c r="DK280" s="784"/>
      <c r="DL280" s="784"/>
      <c r="DM280" s="784"/>
      <c r="DN280" s="784"/>
      <c r="DO280" s="784"/>
      <c r="DP280" s="784"/>
      <c r="DQ280" s="784"/>
      <c r="DR280" s="784"/>
      <c r="DS280" s="784"/>
      <c r="DT280" s="784"/>
      <c r="DU280" s="784"/>
      <c r="DV280" s="784"/>
      <c r="DW280" s="784"/>
      <c r="DX280" s="784"/>
      <c r="DY280" s="784"/>
      <c r="DZ280" s="784"/>
      <c r="EA280" s="784"/>
      <c r="EB280" s="784"/>
      <c r="EC280" s="784"/>
      <c r="ED280" s="784"/>
      <c r="EE280" s="784"/>
      <c r="EF280" s="784"/>
      <c r="EG280" s="784"/>
      <c r="EH280" s="784"/>
      <c r="EI280" s="784"/>
      <c r="EJ280" s="784"/>
      <c r="EK280" s="813">
        <f>EK278-EK279</f>
        <v>9140.7999999999993</v>
      </c>
      <c r="EL280" s="813">
        <f>EL278-EL279</f>
        <v>2760.5</v>
      </c>
      <c r="EM280" s="787">
        <f t="shared" si="2114"/>
        <v>11901.3</v>
      </c>
      <c r="EO280" s="1041" t="s">
        <v>881</v>
      </c>
      <c r="EP280" s="1042"/>
      <c r="EQ280" s="784"/>
      <c r="ER280" s="785"/>
      <c r="ES280" s="786"/>
      <c r="ET280" s="784"/>
      <c r="EU280" s="784"/>
      <c r="EV280" s="784"/>
      <c r="EW280" s="784"/>
      <c r="EX280" s="784"/>
      <c r="EY280" s="784"/>
      <c r="EZ280" s="784"/>
      <c r="FA280" s="784"/>
      <c r="FB280" s="784"/>
      <c r="FC280" s="784"/>
      <c r="FD280" s="784"/>
      <c r="FE280" s="784"/>
      <c r="FF280" s="784"/>
      <c r="FG280" s="784"/>
      <c r="FH280" s="784"/>
      <c r="FI280" s="784"/>
      <c r="FJ280" s="784"/>
      <c r="FK280" s="784"/>
      <c r="FL280" s="784"/>
      <c r="FM280" s="784"/>
      <c r="FN280" s="784"/>
      <c r="FO280" s="784"/>
      <c r="FP280" s="784"/>
      <c r="FQ280" s="784"/>
      <c r="FR280" s="784"/>
      <c r="FS280" s="784"/>
      <c r="FT280" s="784"/>
      <c r="FU280" s="813">
        <f>FU278-FU279</f>
        <v>4272.1000000000004</v>
      </c>
      <c r="FV280" s="813">
        <f>FV278-FV279</f>
        <v>1290.2</v>
      </c>
      <c r="FW280" s="787">
        <f t="shared" si="2116"/>
        <v>5562.3</v>
      </c>
      <c r="FY280" s="1041" t="s">
        <v>881</v>
      </c>
      <c r="FZ280" s="1042"/>
      <c r="GA280" s="784"/>
      <c r="GB280" s="785"/>
      <c r="GC280" s="786"/>
      <c r="GD280" s="784"/>
      <c r="GE280" s="784"/>
      <c r="GF280" s="784"/>
      <c r="GG280" s="784"/>
      <c r="GH280" s="784"/>
      <c r="GI280" s="784"/>
      <c r="GJ280" s="784"/>
      <c r="GK280" s="784"/>
      <c r="GL280" s="784"/>
      <c r="GM280" s="784"/>
      <c r="GN280" s="784"/>
      <c r="GO280" s="784"/>
      <c r="GP280" s="784"/>
      <c r="GQ280" s="784"/>
      <c r="GR280" s="784"/>
      <c r="GS280" s="784"/>
      <c r="GT280" s="784"/>
      <c r="GU280" s="784"/>
      <c r="GV280" s="784"/>
      <c r="GW280" s="784"/>
      <c r="GX280" s="784"/>
      <c r="GY280" s="784"/>
      <c r="GZ280" s="784"/>
      <c r="HA280" s="784"/>
      <c r="HB280" s="784"/>
      <c r="HC280" s="784"/>
      <c r="HD280" s="784"/>
      <c r="HE280" s="813">
        <f>HE278-HE279</f>
        <v>116530.9</v>
      </c>
      <c r="HF280" s="813">
        <f>HF278-HF279</f>
        <v>35192.300000000003</v>
      </c>
      <c r="HG280" s="813">
        <f t="shared" si="2118"/>
        <v>151723.20000000001</v>
      </c>
      <c r="HI280" s="946" t="s">
        <v>892</v>
      </c>
      <c r="HJ280" s="946" t="s">
        <v>893</v>
      </c>
      <c r="HK280" s="946" t="s">
        <v>894</v>
      </c>
      <c r="HL280" s="946" t="s">
        <v>898</v>
      </c>
      <c r="HP280" s="750">
        <f t="shared" si="2105"/>
        <v>151723.29999999999</v>
      </c>
      <c r="HQ280" s="750">
        <f t="shared" si="2106"/>
        <v>0.1</v>
      </c>
    </row>
    <row r="281" spans="1:225" s="831" customFormat="1" ht="15" customHeight="1" x14ac:dyDescent="0.25">
      <c r="A281" s="1039" t="s">
        <v>899</v>
      </c>
      <c r="B281" s="1040"/>
      <c r="C281" s="824"/>
      <c r="D281" s="825"/>
      <c r="E281" s="826"/>
      <c r="F281" s="824"/>
      <c r="G281" s="827"/>
      <c r="H281" s="824"/>
      <c r="I281" s="828"/>
      <c r="J281" s="824"/>
      <c r="K281" s="828"/>
      <c r="L281" s="824"/>
      <c r="M281" s="828"/>
      <c r="N281" s="824"/>
      <c r="O281" s="828"/>
      <c r="P281" s="824"/>
      <c r="Q281" s="828"/>
      <c r="R281" s="824"/>
      <c r="S281" s="828"/>
      <c r="T281" s="824"/>
      <c r="U281" s="828"/>
      <c r="V281" s="824"/>
      <c r="W281" s="828"/>
      <c r="X281" s="824"/>
      <c r="Y281" s="828"/>
      <c r="Z281" s="824"/>
      <c r="AA281" s="824"/>
      <c r="AB281" s="824"/>
      <c r="AC281" s="824"/>
      <c r="AD281" s="824"/>
      <c r="AE281" s="824"/>
      <c r="AF281" s="824"/>
      <c r="AG281" s="829">
        <f>AG277-AG277*0.05</f>
        <v>11714.2</v>
      </c>
      <c r="AH281" s="829">
        <f>AG281*0.302</f>
        <v>3537.7</v>
      </c>
      <c r="AI281" s="827">
        <f t="shared" si="2108"/>
        <v>15251.9</v>
      </c>
      <c r="AJ281" s="830"/>
      <c r="AK281" s="1039" t="s">
        <v>899</v>
      </c>
      <c r="AL281" s="1040"/>
      <c r="AM281" s="824"/>
      <c r="AN281" s="825"/>
      <c r="AO281" s="826"/>
      <c r="AP281" s="824"/>
      <c r="AQ281" s="827"/>
      <c r="AR281" s="824"/>
      <c r="AS281" s="828"/>
      <c r="AT281" s="824"/>
      <c r="AU281" s="828"/>
      <c r="AV281" s="824"/>
      <c r="AW281" s="828"/>
      <c r="AX281" s="824"/>
      <c r="AY281" s="828"/>
      <c r="AZ281" s="824"/>
      <c r="BA281" s="828"/>
      <c r="BB281" s="824"/>
      <c r="BC281" s="828"/>
      <c r="BD281" s="824"/>
      <c r="BE281" s="828"/>
      <c r="BF281" s="824"/>
      <c r="BG281" s="828"/>
      <c r="BH281" s="824"/>
      <c r="BI281" s="828"/>
      <c r="BJ281" s="824"/>
      <c r="BK281" s="824"/>
      <c r="BL281" s="824"/>
      <c r="BM281" s="824"/>
      <c r="BN281" s="824"/>
      <c r="BO281" s="824"/>
      <c r="BP281" s="824"/>
      <c r="BQ281" s="829">
        <f>BQ277-BQ277*0.05</f>
        <v>4606.6000000000004</v>
      </c>
      <c r="BR281" s="829">
        <f>BQ281*0.302</f>
        <v>1391.2</v>
      </c>
      <c r="BS281" s="827">
        <f t="shared" si="2110"/>
        <v>5997.8</v>
      </c>
      <c r="BU281" s="1039" t="s">
        <v>899</v>
      </c>
      <c r="BV281" s="1040"/>
      <c r="BW281" s="824"/>
      <c r="BX281" s="825"/>
      <c r="BY281" s="826"/>
      <c r="BZ281" s="824"/>
      <c r="CA281" s="827"/>
      <c r="CB281" s="824"/>
      <c r="CC281" s="828"/>
      <c r="CD281" s="824"/>
      <c r="CE281" s="828"/>
      <c r="CF281" s="824"/>
      <c r="CG281" s="828"/>
      <c r="CH281" s="824"/>
      <c r="CI281" s="828"/>
      <c r="CJ281" s="824"/>
      <c r="CK281" s="828"/>
      <c r="CL281" s="824"/>
      <c r="CM281" s="828"/>
      <c r="CN281" s="824"/>
      <c r="CO281" s="828"/>
      <c r="CP281" s="824"/>
      <c r="CQ281" s="828"/>
      <c r="CR281" s="824"/>
      <c r="CS281" s="828"/>
      <c r="CT281" s="824"/>
      <c r="CU281" s="824"/>
      <c r="CV281" s="824"/>
      <c r="CW281" s="824"/>
      <c r="CX281" s="824"/>
      <c r="CY281" s="824"/>
      <c r="CZ281" s="824"/>
      <c r="DA281" s="829">
        <f>DA277-DA277*0.05</f>
        <v>3595.6</v>
      </c>
      <c r="DB281" s="829">
        <f>DA281*0.302</f>
        <v>1085.9000000000001</v>
      </c>
      <c r="DC281" s="827">
        <f t="shared" si="2112"/>
        <v>4681.5</v>
      </c>
      <c r="DE281" s="1039" t="s">
        <v>899</v>
      </c>
      <c r="DF281" s="1040"/>
      <c r="DG281" s="824"/>
      <c r="DH281" s="825"/>
      <c r="DI281" s="826"/>
      <c r="DJ281" s="824"/>
      <c r="DK281" s="827"/>
      <c r="DL281" s="824"/>
      <c r="DM281" s="828"/>
      <c r="DN281" s="824"/>
      <c r="DO281" s="828"/>
      <c r="DP281" s="824"/>
      <c r="DQ281" s="828"/>
      <c r="DR281" s="824"/>
      <c r="DS281" s="828"/>
      <c r="DT281" s="824"/>
      <c r="DU281" s="828"/>
      <c r="DV281" s="824"/>
      <c r="DW281" s="828"/>
      <c r="DX281" s="824"/>
      <c r="DY281" s="828"/>
      <c r="DZ281" s="824"/>
      <c r="EA281" s="828"/>
      <c r="EB281" s="824"/>
      <c r="EC281" s="828"/>
      <c r="ED281" s="824"/>
      <c r="EE281" s="824"/>
      <c r="EF281" s="824"/>
      <c r="EG281" s="824"/>
      <c r="EH281" s="824"/>
      <c r="EI281" s="824"/>
      <c r="EJ281" s="824"/>
      <c r="EK281" s="829">
        <f>EK277-EK277*0.05</f>
        <v>840.4</v>
      </c>
      <c r="EL281" s="829">
        <f>EK281*0.302</f>
        <v>253.8</v>
      </c>
      <c r="EM281" s="827">
        <f t="shared" si="2114"/>
        <v>1094.2</v>
      </c>
      <c r="EO281" s="1039" t="s">
        <v>899</v>
      </c>
      <c r="EP281" s="1040"/>
      <c r="EQ281" s="824"/>
      <c r="ER281" s="825"/>
      <c r="ES281" s="826"/>
      <c r="ET281" s="824"/>
      <c r="EU281" s="827"/>
      <c r="EV281" s="824"/>
      <c r="EW281" s="828"/>
      <c r="EX281" s="824"/>
      <c r="EY281" s="828"/>
      <c r="EZ281" s="824"/>
      <c r="FA281" s="828"/>
      <c r="FB281" s="824"/>
      <c r="FC281" s="828"/>
      <c r="FD281" s="824"/>
      <c r="FE281" s="828"/>
      <c r="FF281" s="824"/>
      <c r="FG281" s="828"/>
      <c r="FH281" s="824"/>
      <c r="FI281" s="828"/>
      <c r="FJ281" s="824"/>
      <c r="FK281" s="828"/>
      <c r="FL281" s="824"/>
      <c r="FM281" s="828"/>
      <c r="FN281" s="824"/>
      <c r="FO281" s="824"/>
      <c r="FP281" s="824"/>
      <c r="FQ281" s="824"/>
      <c r="FR281" s="824"/>
      <c r="FS281" s="824"/>
      <c r="FT281" s="824"/>
      <c r="FU281" s="829">
        <f>FU277-FU277*0.05</f>
        <v>583.29999999999995</v>
      </c>
      <c r="FV281" s="829">
        <f>FU281*0.302</f>
        <v>176.2</v>
      </c>
      <c r="FW281" s="827">
        <f t="shared" si="2116"/>
        <v>759.5</v>
      </c>
      <c r="FY281" s="1039" t="s">
        <v>899</v>
      </c>
      <c r="FZ281" s="1040"/>
      <c r="GA281" s="824"/>
      <c r="GB281" s="825"/>
      <c r="GC281" s="826"/>
      <c r="GD281" s="824"/>
      <c r="GE281" s="824"/>
      <c r="GF281" s="824"/>
      <c r="GG281" s="824"/>
      <c r="GH281" s="824"/>
      <c r="GI281" s="824"/>
      <c r="GJ281" s="824"/>
      <c r="GK281" s="824"/>
      <c r="GL281" s="824"/>
      <c r="GM281" s="824"/>
      <c r="GN281" s="824"/>
      <c r="GO281" s="824"/>
      <c r="GP281" s="824"/>
      <c r="GQ281" s="824"/>
      <c r="GR281" s="824"/>
      <c r="GS281" s="824"/>
      <c r="GT281" s="824"/>
      <c r="GU281" s="824"/>
      <c r="GV281" s="824"/>
      <c r="GW281" s="824"/>
      <c r="GX281" s="824"/>
      <c r="GY281" s="824"/>
      <c r="GZ281" s="824"/>
      <c r="HA281" s="824"/>
      <c r="HB281" s="824"/>
      <c r="HC281" s="824"/>
      <c r="HD281" s="824"/>
      <c r="HE281" s="829">
        <f t="shared" ref="HE281:HF281" si="2119">AG281+BQ281+DA281+EK281+FU281</f>
        <v>21340.1</v>
      </c>
      <c r="HF281" s="829">
        <f t="shared" si="2119"/>
        <v>6444.8</v>
      </c>
      <c r="HG281" s="829">
        <f t="shared" si="2118"/>
        <v>27784.9</v>
      </c>
      <c r="HP281" s="830">
        <f t="shared" si="2105"/>
        <v>27784.9</v>
      </c>
      <c r="HQ281" s="830">
        <f t="shared" si="2106"/>
        <v>0</v>
      </c>
    </row>
    <row r="282" spans="1:225" s="831" customFormat="1" ht="15" customHeight="1" x14ac:dyDescent="0.25">
      <c r="A282" s="1039" t="s">
        <v>900</v>
      </c>
      <c r="B282" s="1040"/>
      <c r="C282" s="824"/>
      <c r="D282" s="825"/>
      <c r="E282" s="826"/>
      <c r="F282" s="824"/>
      <c r="G282" s="827"/>
      <c r="H282" s="824"/>
      <c r="I282" s="828"/>
      <c r="J282" s="824"/>
      <c r="K282" s="828"/>
      <c r="L282" s="824"/>
      <c r="M282" s="828"/>
      <c r="N282" s="824"/>
      <c r="O282" s="828"/>
      <c r="P282" s="824"/>
      <c r="Q282" s="828"/>
      <c r="R282" s="824"/>
      <c r="S282" s="828"/>
      <c r="T282" s="824"/>
      <c r="U282" s="828"/>
      <c r="V282" s="824"/>
      <c r="W282" s="828"/>
      <c r="X282" s="824"/>
      <c r="Y282" s="828"/>
      <c r="Z282" s="824"/>
      <c r="AA282" s="824"/>
      <c r="AB282" s="824"/>
      <c r="AC282" s="824"/>
      <c r="AD282" s="824"/>
      <c r="AE282" s="824"/>
      <c r="AF282" s="824"/>
      <c r="AG282" s="829">
        <f>AG280-AG281</f>
        <v>34284.699999999997</v>
      </c>
      <c r="AH282" s="829">
        <f>AH280-AH281</f>
        <v>10354</v>
      </c>
      <c r="AI282" s="827">
        <f t="shared" si="2108"/>
        <v>44638.7</v>
      </c>
      <c r="AJ282" s="830"/>
      <c r="AK282" s="1039" t="s">
        <v>900</v>
      </c>
      <c r="AL282" s="1040"/>
      <c r="AM282" s="824"/>
      <c r="AN282" s="825"/>
      <c r="AO282" s="826"/>
      <c r="AP282" s="824"/>
      <c r="AQ282" s="827"/>
      <c r="AR282" s="824"/>
      <c r="AS282" s="828"/>
      <c r="AT282" s="824"/>
      <c r="AU282" s="828"/>
      <c r="AV282" s="824"/>
      <c r="AW282" s="828"/>
      <c r="AX282" s="824"/>
      <c r="AY282" s="828"/>
      <c r="AZ282" s="824"/>
      <c r="BA282" s="828"/>
      <c r="BB282" s="824"/>
      <c r="BC282" s="828"/>
      <c r="BD282" s="824"/>
      <c r="BE282" s="828"/>
      <c r="BF282" s="824"/>
      <c r="BG282" s="828"/>
      <c r="BH282" s="824"/>
      <c r="BI282" s="828"/>
      <c r="BJ282" s="824"/>
      <c r="BK282" s="824"/>
      <c r="BL282" s="824"/>
      <c r="BM282" s="824"/>
      <c r="BN282" s="824"/>
      <c r="BO282" s="824"/>
      <c r="BP282" s="824"/>
      <c r="BQ282" s="829">
        <f>BQ280-BQ281</f>
        <v>24141.200000000001</v>
      </c>
      <c r="BR282" s="829">
        <f>BR280-BR281</f>
        <v>7290.7</v>
      </c>
      <c r="BS282" s="827">
        <f t="shared" si="2110"/>
        <v>31431.9</v>
      </c>
      <c r="BU282" s="1039" t="s">
        <v>900</v>
      </c>
      <c r="BV282" s="1040"/>
      <c r="BW282" s="824"/>
      <c r="BX282" s="825"/>
      <c r="BY282" s="826"/>
      <c r="BZ282" s="824"/>
      <c r="CA282" s="827"/>
      <c r="CB282" s="824"/>
      <c r="CC282" s="828"/>
      <c r="CD282" s="824"/>
      <c r="CE282" s="828"/>
      <c r="CF282" s="824"/>
      <c r="CG282" s="828"/>
      <c r="CH282" s="824"/>
      <c r="CI282" s="828"/>
      <c r="CJ282" s="824"/>
      <c r="CK282" s="828"/>
      <c r="CL282" s="824"/>
      <c r="CM282" s="828"/>
      <c r="CN282" s="824"/>
      <c r="CO282" s="828"/>
      <c r="CP282" s="824"/>
      <c r="CQ282" s="828"/>
      <c r="CR282" s="824"/>
      <c r="CS282" s="828"/>
      <c r="CT282" s="824"/>
      <c r="CU282" s="824"/>
      <c r="CV282" s="824"/>
      <c r="CW282" s="824"/>
      <c r="CX282" s="824"/>
      <c r="CY282" s="824"/>
      <c r="CZ282" s="824"/>
      <c r="DA282" s="829">
        <f>DA280-DA281</f>
        <v>24775.7</v>
      </c>
      <c r="DB282" s="829">
        <f>DB280-DB281</f>
        <v>7482.2</v>
      </c>
      <c r="DC282" s="827">
        <f t="shared" si="2112"/>
        <v>32257.9</v>
      </c>
      <c r="DE282" s="1039" t="s">
        <v>900</v>
      </c>
      <c r="DF282" s="1040"/>
      <c r="DG282" s="824"/>
      <c r="DH282" s="825"/>
      <c r="DI282" s="826"/>
      <c r="DJ282" s="824"/>
      <c r="DK282" s="827"/>
      <c r="DL282" s="824"/>
      <c r="DM282" s="828"/>
      <c r="DN282" s="824"/>
      <c r="DO282" s="828"/>
      <c r="DP282" s="824"/>
      <c r="DQ282" s="828"/>
      <c r="DR282" s="824"/>
      <c r="DS282" s="828"/>
      <c r="DT282" s="824"/>
      <c r="DU282" s="828"/>
      <c r="DV282" s="824"/>
      <c r="DW282" s="828"/>
      <c r="DX282" s="824"/>
      <c r="DY282" s="828"/>
      <c r="DZ282" s="824"/>
      <c r="EA282" s="828"/>
      <c r="EB282" s="824"/>
      <c r="EC282" s="828"/>
      <c r="ED282" s="824"/>
      <c r="EE282" s="824"/>
      <c r="EF282" s="824"/>
      <c r="EG282" s="824"/>
      <c r="EH282" s="824"/>
      <c r="EI282" s="824"/>
      <c r="EJ282" s="824"/>
      <c r="EK282" s="829">
        <f>EK280-EK281</f>
        <v>8300.4</v>
      </c>
      <c r="EL282" s="829">
        <f>EL280-EL281</f>
        <v>2506.6999999999998</v>
      </c>
      <c r="EM282" s="827">
        <f t="shared" si="2114"/>
        <v>10807.1</v>
      </c>
      <c r="EO282" s="1039" t="s">
        <v>900</v>
      </c>
      <c r="EP282" s="1040"/>
      <c r="EQ282" s="824"/>
      <c r="ER282" s="825"/>
      <c r="ES282" s="826"/>
      <c r="ET282" s="824"/>
      <c r="EU282" s="827"/>
      <c r="EV282" s="824"/>
      <c r="EW282" s="828"/>
      <c r="EX282" s="824"/>
      <c r="EY282" s="828"/>
      <c r="EZ282" s="824"/>
      <c r="FA282" s="828"/>
      <c r="FB282" s="824"/>
      <c r="FC282" s="828"/>
      <c r="FD282" s="824"/>
      <c r="FE282" s="828"/>
      <c r="FF282" s="824"/>
      <c r="FG282" s="828"/>
      <c r="FH282" s="824"/>
      <c r="FI282" s="828"/>
      <c r="FJ282" s="824"/>
      <c r="FK282" s="828"/>
      <c r="FL282" s="824"/>
      <c r="FM282" s="828"/>
      <c r="FN282" s="824"/>
      <c r="FO282" s="824"/>
      <c r="FP282" s="824"/>
      <c r="FQ282" s="824"/>
      <c r="FR282" s="824"/>
      <c r="FS282" s="824"/>
      <c r="FT282" s="824"/>
      <c r="FU282" s="829">
        <f>FU280-FU281</f>
        <v>3688.8</v>
      </c>
      <c r="FV282" s="829">
        <f>FV280-FV281</f>
        <v>1114</v>
      </c>
      <c r="FW282" s="827">
        <f t="shared" si="2116"/>
        <v>4802.8</v>
      </c>
      <c r="FY282" s="1039" t="s">
        <v>900</v>
      </c>
      <c r="FZ282" s="1040"/>
      <c r="GA282" s="824"/>
      <c r="GB282" s="825"/>
      <c r="GC282" s="826"/>
      <c r="GD282" s="824"/>
      <c r="GE282" s="824"/>
      <c r="GF282" s="824"/>
      <c r="GG282" s="824"/>
      <c r="GH282" s="824"/>
      <c r="GI282" s="824"/>
      <c r="GJ282" s="824"/>
      <c r="GK282" s="824"/>
      <c r="GL282" s="824"/>
      <c r="GM282" s="824"/>
      <c r="GN282" s="824"/>
      <c r="GO282" s="824"/>
      <c r="GP282" s="824"/>
      <c r="GQ282" s="824"/>
      <c r="GR282" s="824"/>
      <c r="GS282" s="824"/>
      <c r="GT282" s="824"/>
      <c r="GU282" s="824"/>
      <c r="GV282" s="824"/>
      <c r="GW282" s="824"/>
      <c r="GX282" s="824"/>
      <c r="GY282" s="824"/>
      <c r="GZ282" s="824"/>
      <c r="HA282" s="824"/>
      <c r="HB282" s="824"/>
      <c r="HC282" s="824"/>
      <c r="HD282" s="824"/>
      <c r="HE282" s="829">
        <f>HE280-HE281</f>
        <v>95190.8</v>
      </c>
      <c r="HF282" s="829">
        <f>HF280-HF281</f>
        <v>28747.5</v>
      </c>
      <c r="HG282" s="829">
        <f t="shared" si="2118"/>
        <v>123938.3</v>
      </c>
      <c r="HP282" s="830">
        <f t="shared" si="2105"/>
        <v>123938.4</v>
      </c>
      <c r="HQ282" s="830">
        <f t="shared" si="2106"/>
        <v>0.1</v>
      </c>
    </row>
    <row r="283" spans="1:225" x14ac:dyDescent="0.25">
      <c r="A283" s="697" t="s">
        <v>901</v>
      </c>
      <c r="C283" s="750">
        <f>C229+C230+C231+C232+C233+C234+C238+C241+C242</f>
        <v>36.5</v>
      </c>
      <c r="D283" s="750"/>
      <c r="E283" s="832"/>
      <c r="F283" s="750"/>
      <c r="G283" s="750"/>
      <c r="H283" s="750"/>
      <c r="I283" s="750"/>
      <c r="J283" s="750"/>
      <c r="K283" s="750"/>
      <c r="L283" s="750"/>
      <c r="M283" s="750"/>
      <c r="N283" s="750"/>
      <c r="O283" s="750"/>
      <c r="P283" s="750"/>
      <c r="Q283" s="750"/>
      <c r="R283" s="750"/>
      <c r="S283" s="750"/>
      <c r="T283" s="750"/>
      <c r="U283" s="750"/>
      <c r="V283" s="750"/>
      <c r="W283" s="750"/>
      <c r="X283" s="750"/>
      <c r="Y283" s="750"/>
      <c r="Z283" s="750"/>
      <c r="AA283" s="750">
        <f>AA229+AA230+AA231+AA232+AA233+AA234+AA238+AA241+AA242</f>
        <v>425181.5</v>
      </c>
      <c r="AB283" s="750"/>
      <c r="AC283" s="750"/>
      <c r="AD283" s="750"/>
      <c r="AE283" s="750"/>
      <c r="AF283" s="750"/>
      <c r="AG283" s="750">
        <f>AA283*12</f>
        <v>5102178</v>
      </c>
      <c r="AH283" s="750">
        <f>AG283*0.302</f>
        <v>1540857.76</v>
      </c>
      <c r="AI283" s="833">
        <f>AG283+AH283</f>
        <v>6643035.7599999998</v>
      </c>
      <c r="AK283" s="697" t="s">
        <v>901</v>
      </c>
      <c r="AM283" s="750">
        <f>AM219+AM221+AM229+AM230+AM231+AM232+AM233+AM235+AM243+AM244+AM245</f>
        <v>20.92</v>
      </c>
      <c r="AN283" s="750"/>
      <c r="AO283" s="832"/>
      <c r="AP283" s="750"/>
      <c r="AQ283" s="750"/>
      <c r="AR283" s="750"/>
      <c r="AS283" s="750"/>
      <c r="AT283" s="750"/>
      <c r="AU283" s="750"/>
      <c r="AV283" s="750"/>
      <c r="AW283" s="750"/>
      <c r="AX283" s="750"/>
      <c r="AY283" s="750"/>
      <c r="AZ283" s="750"/>
      <c r="BA283" s="750"/>
      <c r="BB283" s="750"/>
      <c r="BC283" s="750"/>
      <c r="BD283" s="750"/>
      <c r="BE283" s="750"/>
      <c r="BF283" s="750"/>
      <c r="BG283" s="750"/>
      <c r="BH283" s="750"/>
      <c r="BI283" s="750"/>
      <c r="BJ283" s="750"/>
      <c r="BK283" s="750">
        <f>BK219+BK221+BK229+BK230+BK231+BK232+BK233+BK235+BK243+BK244+BK245</f>
        <v>239206.13</v>
      </c>
      <c r="BL283" s="750"/>
      <c r="BM283" s="750"/>
      <c r="BN283" s="750"/>
      <c r="BO283" s="750"/>
      <c r="BP283" s="750"/>
      <c r="BQ283" s="750">
        <f>BK283*12</f>
        <v>2870473.56</v>
      </c>
      <c r="BR283" s="750">
        <f>BQ283*0.302</f>
        <v>866883.02</v>
      </c>
      <c r="BS283" s="833">
        <f>BQ283+BR283</f>
        <v>3737356.58</v>
      </c>
      <c r="BU283" s="697" t="s">
        <v>901</v>
      </c>
      <c r="BW283" s="750">
        <f>BW203+BW205+BW208+BW210+BW212+BW213+BW214+BW224+BW225+BW229+BW230+BW231+BW232+BW236+BW237+BW238+BW239+BW240+BW246+BW247</f>
        <v>54.5</v>
      </c>
      <c r="BX283" s="750"/>
      <c r="BY283" s="832"/>
      <c r="BZ283" s="750"/>
      <c r="CA283" s="750"/>
      <c r="CB283" s="750"/>
      <c r="CC283" s="750"/>
      <c r="CD283" s="750"/>
      <c r="CE283" s="750"/>
      <c r="CF283" s="750"/>
      <c r="CG283" s="750"/>
      <c r="CH283" s="750"/>
      <c r="CI283" s="750"/>
      <c r="CJ283" s="750"/>
      <c r="CK283" s="750"/>
      <c r="CL283" s="750"/>
      <c r="CM283" s="750"/>
      <c r="CN283" s="750"/>
      <c r="CO283" s="750"/>
      <c r="CP283" s="750"/>
      <c r="CQ283" s="750"/>
      <c r="CR283" s="750"/>
      <c r="CS283" s="750"/>
      <c r="CT283" s="750"/>
      <c r="CU283" s="750">
        <f>CU203+CU205+CU208+CU210+CU212+CU213+CU214+CU224+CU225+CU229+CU230+CU231+CU232+CU236+CU237+CU238+CU239+CU240+CU246+CU247</f>
        <v>569880</v>
      </c>
      <c r="CV283" s="750"/>
      <c r="CW283" s="750"/>
      <c r="CX283" s="750"/>
      <c r="CY283" s="750"/>
      <c r="CZ283" s="750"/>
      <c r="DA283" s="750">
        <f>CU283*12</f>
        <v>6838560</v>
      </c>
      <c r="DB283" s="750">
        <f>DA283*0.302</f>
        <v>2065245.12</v>
      </c>
      <c r="DC283" s="833">
        <f>DA283+DB283</f>
        <v>8903805.1199999992</v>
      </c>
      <c r="DE283" s="697" t="s">
        <v>901</v>
      </c>
      <c r="DF283" s="709"/>
      <c r="DG283" s="750">
        <f>DG209+DG229+DG230+DG231+DG232+DG238+DG240+DG248</f>
        <v>12.3</v>
      </c>
      <c r="DH283" s="750"/>
      <c r="DI283" s="832"/>
      <c r="DJ283" s="750"/>
      <c r="DK283" s="750"/>
      <c r="DL283" s="750"/>
      <c r="DM283" s="750"/>
      <c r="DN283" s="750"/>
      <c r="DO283" s="750"/>
      <c r="DP283" s="750"/>
      <c r="DQ283" s="750"/>
      <c r="DR283" s="750"/>
      <c r="DS283" s="750"/>
      <c r="DT283" s="750"/>
      <c r="DU283" s="750"/>
      <c r="DV283" s="750"/>
      <c r="DW283" s="750"/>
      <c r="DX283" s="750"/>
      <c r="DY283" s="750"/>
      <c r="DZ283" s="750"/>
      <c r="EA283" s="750"/>
      <c r="EB283" s="750"/>
      <c r="EC283" s="750"/>
      <c r="ED283" s="750"/>
      <c r="EE283" s="750">
        <f>EE209+EE229+EE230+EE231+EE232+EE238+EE240+EE248</f>
        <v>140866.5</v>
      </c>
      <c r="EF283" s="750"/>
      <c r="EG283" s="750"/>
      <c r="EH283" s="750"/>
      <c r="EI283" s="750"/>
      <c r="EJ283" s="750"/>
      <c r="EK283" s="750">
        <f>EE283*12</f>
        <v>1690398</v>
      </c>
      <c r="EL283" s="750">
        <f>EK283*0.302</f>
        <v>510500.2</v>
      </c>
      <c r="EM283" s="833">
        <f>EK283+EL283</f>
        <v>2200898.2000000002</v>
      </c>
      <c r="EO283" s="697" t="s">
        <v>901</v>
      </c>
      <c r="EP283" s="709"/>
      <c r="EQ283" s="750">
        <f>EQ232</f>
        <v>1</v>
      </c>
      <c r="ER283" s="750"/>
      <c r="ES283" s="832"/>
      <c r="ET283" s="750"/>
      <c r="EU283" s="750"/>
      <c r="EV283" s="750"/>
      <c r="EW283" s="750"/>
      <c r="EX283" s="750"/>
      <c r="EY283" s="750"/>
      <c r="EZ283" s="750"/>
      <c r="FA283" s="750"/>
      <c r="FB283" s="750"/>
      <c r="FC283" s="750"/>
      <c r="FD283" s="750"/>
      <c r="FE283" s="750"/>
      <c r="FF283" s="750"/>
      <c r="FG283" s="750"/>
      <c r="FH283" s="750"/>
      <c r="FI283" s="750"/>
      <c r="FJ283" s="750"/>
      <c r="FK283" s="750"/>
      <c r="FL283" s="750"/>
      <c r="FM283" s="750"/>
      <c r="FN283" s="750"/>
      <c r="FO283" s="750">
        <f>FO232</f>
        <v>11839</v>
      </c>
      <c r="FP283" s="750"/>
      <c r="FQ283" s="750"/>
      <c r="FR283" s="750"/>
      <c r="FS283" s="750"/>
      <c r="FT283" s="750"/>
      <c r="FU283" s="750">
        <f>FO283*12</f>
        <v>142068</v>
      </c>
      <c r="FV283" s="750">
        <f>FU283*0.302</f>
        <v>42904.54</v>
      </c>
      <c r="FW283" s="833">
        <f>FU283+FV283</f>
        <v>184972.54</v>
      </c>
      <c r="FY283" s="697" t="s">
        <v>901</v>
      </c>
      <c r="FZ283" s="709"/>
      <c r="GA283" s="750">
        <f t="shared" ref="GA283" si="2120">C283+AM283+BW283+DG283+EQ283</f>
        <v>125.22</v>
      </c>
      <c r="GB283" s="750"/>
      <c r="GC283" s="832"/>
      <c r="GD283" s="750"/>
      <c r="GE283" s="750"/>
      <c r="GF283" s="750"/>
      <c r="GG283" s="750"/>
      <c r="GH283" s="750"/>
      <c r="GI283" s="750"/>
      <c r="GJ283" s="750"/>
      <c r="GK283" s="750"/>
      <c r="GL283" s="750"/>
      <c r="GM283" s="750"/>
      <c r="GN283" s="750"/>
      <c r="GO283" s="750"/>
      <c r="GP283" s="750"/>
      <c r="GQ283" s="750"/>
      <c r="GR283" s="750"/>
      <c r="GS283" s="750"/>
      <c r="GT283" s="750"/>
      <c r="GU283" s="750"/>
      <c r="GV283" s="750"/>
      <c r="GW283" s="750"/>
      <c r="GX283" s="750"/>
      <c r="GY283" s="750">
        <f t="shared" ref="GY283:HD283" si="2121">AA283+BK283+CU283+EE283+FO283</f>
        <v>1386973.13</v>
      </c>
      <c r="GZ283" s="750">
        <f t="shared" si="2121"/>
        <v>0</v>
      </c>
      <c r="HA283" s="750">
        <f t="shared" si="2121"/>
        <v>0</v>
      </c>
      <c r="HB283" s="750">
        <f t="shared" si="2121"/>
        <v>0</v>
      </c>
      <c r="HC283" s="750">
        <f t="shared" si="2121"/>
        <v>0</v>
      </c>
      <c r="HD283" s="750">
        <f t="shared" si="2121"/>
        <v>0</v>
      </c>
      <c r="HE283" s="750">
        <f>GY283*12</f>
        <v>16643677.560000001</v>
      </c>
      <c r="HF283" s="750">
        <f>HE283*0.302</f>
        <v>5026390.62</v>
      </c>
      <c r="HG283" s="833">
        <f>HE283+HF283</f>
        <v>21670068.18</v>
      </c>
      <c r="HI283" s="834">
        <f>GA283*(16242-15279)*12*1.302/1000</f>
        <v>1884</v>
      </c>
      <c r="HJ283" s="835" t="e">
        <f>#REF!*0.01525/1000</f>
        <v>#REF!</v>
      </c>
      <c r="HK283" s="835">
        <f>HG284*0.01525/1000</f>
        <v>586.20000000000005</v>
      </c>
      <c r="HL283" s="835">
        <f>(HG284/1000-HK283)*0.04</f>
        <v>1514.2</v>
      </c>
      <c r="HM283" s="700"/>
      <c r="HN283" s="700"/>
      <c r="HO283" s="700"/>
    </row>
    <row r="284" spans="1:225" x14ac:dyDescent="0.25">
      <c r="A284" s="836" t="s">
        <v>902</v>
      </c>
      <c r="C284" s="750"/>
      <c r="AG284" s="750">
        <f>AG250-SUM(AG194:AG201)-AG283</f>
        <v>9895016.8800000008</v>
      </c>
      <c r="AH284" s="750">
        <f>AG284*0.302</f>
        <v>2988295.1</v>
      </c>
      <c r="AI284" s="833">
        <f>AG284+AH284</f>
        <v>12883311.98</v>
      </c>
      <c r="AK284" s="836" t="s">
        <v>902</v>
      </c>
      <c r="AM284" s="750"/>
      <c r="AQ284" s="708"/>
      <c r="AS284" s="700"/>
      <c r="AU284" s="700"/>
      <c r="AW284" s="700"/>
      <c r="AY284" s="700"/>
      <c r="BA284" s="700"/>
      <c r="BC284" s="700"/>
      <c r="BE284" s="700"/>
      <c r="BG284" s="700"/>
      <c r="BI284" s="700"/>
      <c r="BQ284" s="750">
        <f>BQ250-SUM(BQ194:BQ201)-BQ283</f>
        <v>7041031.2400000002</v>
      </c>
      <c r="BR284" s="750">
        <f>BQ284*0.302</f>
        <v>2126391.4300000002</v>
      </c>
      <c r="BS284" s="833">
        <f>BQ284+BR284</f>
        <v>9167422.6699999999</v>
      </c>
      <c r="BU284" s="836" t="s">
        <v>902</v>
      </c>
      <c r="BW284" s="750"/>
      <c r="CA284" s="708"/>
      <c r="CC284" s="700"/>
      <c r="CE284" s="700"/>
      <c r="CG284" s="700"/>
      <c r="CI284" s="700"/>
      <c r="CK284" s="700"/>
      <c r="CM284" s="700"/>
      <c r="CO284" s="700"/>
      <c r="CQ284" s="700"/>
      <c r="CS284" s="700"/>
      <c r="DA284" s="750">
        <f>DA250-SUM(DA194:DA201)-DA283</f>
        <v>7942680.5700000003</v>
      </c>
      <c r="DB284" s="750">
        <f>DA284*0.302</f>
        <v>2398689.5299999998</v>
      </c>
      <c r="DC284" s="833">
        <f>DA284+DB284</f>
        <v>10341370.1</v>
      </c>
      <c r="DE284" s="836" t="s">
        <v>902</v>
      </c>
      <c r="DF284" s="709"/>
      <c r="DG284" s="750"/>
      <c r="DK284" s="708"/>
      <c r="DM284" s="700"/>
      <c r="DO284" s="700"/>
      <c r="DQ284" s="700"/>
      <c r="DS284" s="700"/>
      <c r="DU284" s="700"/>
      <c r="DW284" s="700"/>
      <c r="DY284" s="700"/>
      <c r="EA284" s="700"/>
      <c r="EC284" s="700"/>
      <c r="EK284" s="750">
        <f>EK250-SUM(EK194:EK201)-EK283</f>
        <v>3144176.4</v>
      </c>
      <c r="EL284" s="750">
        <f>EK284*0.302</f>
        <v>949541.27</v>
      </c>
      <c r="EM284" s="833">
        <f>EK284+EL284</f>
        <v>4093717.67</v>
      </c>
      <c r="EO284" s="836" t="s">
        <v>902</v>
      </c>
      <c r="EP284" s="709"/>
      <c r="EQ284" s="750"/>
      <c r="EU284" s="708"/>
      <c r="EW284" s="700"/>
      <c r="EY284" s="700"/>
      <c r="FA284" s="700"/>
      <c r="FC284" s="700"/>
      <c r="FE284" s="700"/>
      <c r="FG284" s="700"/>
      <c r="FI284" s="700"/>
      <c r="FK284" s="700"/>
      <c r="FM284" s="700"/>
      <c r="FU284" s="750">
        <f>FU250-SUM(FU194:FU201)-FU283</f>
        <v>1502266.44</v>
      </c>
      <c r="FV284" s="750">
        <f>FU284*0.302</f>
        <v>453684.46</v>
      </c>
      <c r="FW284" s="833">
        <f>FU284+FV284</f>
        <v>1955950.9</v>
      </c>
      <c r="FY284" s="836" t="s">
        <v>902</v>
      </c>
      <c r="FZ284" s="709"/>
      <c r="GA284" s="750">
        <f>GA250-SUM(GA194:GA201)-GA283</f>
        <v>55.5</v>
      </c>
      <c r="GE284" s="708"/>
      <c r="GG284" s="700"/>
      <c r="GI284" s="700"/>
      <c r="GK284" s="700"/>
      <c r="GM284" s="700"/>
      <c r="GO284" s="700"/>
      <c r="GQ284" s="700"/>
      <c r="GS284" s="700"/>
      <c r="GU284" s="700"/>
      <c r="GW284" s="700"/>
      <c r="HE284" s="750">
        <f>HE250-SUM(HE194:HE201)-HE283</f>
        <v>29525171.530000001</v>
      </c>
      <c r="HF284" s="750">
        <f>HE284*0.302</f>
        <v>8916601.8000000007</v>
      </c>
      <c r="HG284" s="833">
        <f>HE284+HF284</f>
        <v>38441773.329999998</v>
      </c>
      <c r="HI284" s="834">
        <f>HI283-HI283*0.05</f>
        <v>1789.8</v>
      </c>
      <c r="HJ284" s="835" t="e">
        <f>#REF!*0.01525/1000</f>
        <v>#REF!</v>
      </c>
      <c r="HK284" s="834">
        <f t="shared" ref="HK284:HL284" si="2122">HK283-HK283*0.05</f>
        <v>556.9</v>
      </c>
      <c r="HL284" s="834">
        <f t="shared" si="2122"/>
        <v>1438.5</v>
      </c>
      <c r="HM284" s="699" t="s">
        <v>903</v>
      </c>
    </row>
    <row r="285" spans="1:225" ht="15.75" hidden="1" x14ac:dyDescent="0.25">
      <c r="A285" s="837" t="s">
        <v>904</v>
      </c>
      <c r="B285" s="838"/>
      <c r="GA285" s="750"/>
      <c r="HE285" s="750"/>
      <c r="HF285" s="750"/>
    </row>
    <row r="286" spans="1:225" ht="126.75" hidden="1" customHeight="1" x14ac:dyDescent="0.25">
      <c r="A286" s="710" t="s">
        <v>399</v>
      </c>
      <c r="B286" s="710" t="s">
        <v>400</v>
      </c>
      <c r="C286" s="814" t="s">
        <v>846</v>
      </c>
      <c r="D286" s="814" t="s">
        <v>905</v>
      </c>
      <c r="E286" s="815" t="s">
        <v>906</v>
      </c>
      <c r="F286" s="712" t="s">
        <v>514</v>
      </c>
      <c r="G286" s="713" t="s">
        <v>841</v>
      </c>
      <c r="H286" s="712" t="s">
        <v>401</v>
      </c>
      <c r="I286" s="714" t="s">
        <v>841</v>
      </c>
      <c r="J286" s="712" t="s">
        <v>360</v>
      </c>
      <c r="K286" s="714" t="s">
        <v>841</v>
      </c>
      <c r="L286" s="712" t="s">
        <v>515</v>
      </c>
      <c r="M286" s="714" t="s">
        <v>841</v>
      </c>
      <c r="N286" s="712" t="s">
        <v>402</v>
      </c>
      <c r="O286" s="714" t="s">
        <v>841</v>
      </c>
      <c r="P286" s="712" t="s">
        <v>403</v>
      </c>
      <c r="Q286" s="714" t="s">
        <v>841</v>
      </c>
      <c r="R286" s="712" t="s">
        <v>404</v>
      </c>
      <c r="S286" s="714" t="s">
        <v>841</v>
      </c>
      <c r="T286" s="712" t="s">
        <v>405</v>
      </c>
      <c r="U286" s="714" t="s">
        <v>841</v>
      </c>
      <c r="V286" s="712" t="s">
        <v>406</v>
      </c>
      <c r="W286" s="714" t="s">
        <v>841</v>
      </c>
      <c r="X286" s="715" t="s">
        <v>407</v>
      </c>
      <c r="Y286" s="714" t="s">
        <v>841</v>
      </c>
      <c r="Z286" s="715" t="s">
        <v>408</v>
      </c>
      <c r="AA286" s="712" t="s">
        <v>890</v>
      </c>
      <c r="AB286" s="710" t="s">
        <v>409</v>
      </c>
      <c r="AC286" s="710" t="s">
        <v>410</v>
      </c>
      <c r="AD286" s="716" t="s">
        <v>411</v>
      </c>
      <c r="AE286" s="717" t="s">
        <v>843</v>
      </c>
      <c r="AF286" s="717" t="s">
        <v>844</v>
      </c>
      <c r="AG286" s="716" t="s">
        <v>411</v>
      </c>
      <c r="AH286" s="716" t="s">
        <v>412</v>
      </c>
      <c r="AI286" s="716" t="s">
        <v>845</v>
      </c>
      <c r="AK286" s="710" t="s">
        <v>399</v>
      </c>
      <c r="AL286" s="710" t="s">
        <v>400</v>
      </c>
      <c r="AM286" s="814" t="s">
        <v>846</v>
      </c>
      <c r="AN286" s="814" t="s">
        <v>905</v>
      </c>
      <c r="AO286" s="815" t="s">
        <v>906</v>
      </c>
      <c r="AP286" s="712" t="s">
        <v>514</v>
      </c>
      <c r="AQ286" s="713" t="s">
        <v>841</v>
      </c>
      <c r="AR286" s="712" t="s">
        <v>401</v>
      </c>
      <c r="AS286" s="714" t="s">
        <v>841</v>
      </c>
      <c r="AT286" s="712" t="s">
        <v>360</v>
      </c>
      <c r="AU286" s="714" t="s">
        <v>841</v>
      </c>
      <c r="AV286" s="712" t="s">
        <v>515</v>
      </c>
      <c r="AW286" s="714" t="s">
        <v>841</v>
      </c>
      <c r="AX286" s="712" t="s">
        <v>402</v>
      </c>
      <c r="AY286" s="714" t="s">
        <v>841</v>
      </c>
      <c r="AZ286" s="712" t="s">
        <v>403</v>
      </c>
      <c r="BA286" s="714" t="s">
        <v>841</v>
      </c>
      <c r="BB286" s="712" t="s">
        <v>404</v>
      </c>
      <c r="BC286" s="714" t="s">
        <v>841</v>
      </c>
      <c r="BD286" s="712" t="s">
        <v>405</v>
      </c>
      <c r="BE286" s="714" t="s">
        <v>841</v>
      </c>
      <c r="BF286" s="712" t="s">
        <v>406</v>
      </c>
      <c r="BG286" s="714" t="s">
        <v>841</v>
      </c>
      <c r="BH286" s="715" t="s">
        <v>407</v>
      </c>
      <c r="BI286" s="714" t="s">
        <v>841</v>
      </c>
      <c r="BJ286" s="715" t="s">
        <v>408</v>
      </c>
      <c r="BK286" s="712" t="s">
        <v>890</v>
      </c>
      <c r="BL286" s="710" t="s">
        <v>409</v>
      </c>
      <c r="BM286" s="710" t="s">
        <v>410</v>
      </c>
      <c r="BN286" s="716" t="s">
        <v>411</v>
      </c>
      <c r="BO286" s="717" t="s">
        <v>843</v>
      </c>
      <c r="BP286" s="717" t="s">
        <v>844</v>
      </c>
      <c r="BQ286" s="716" t="s">
        <v>411</v>
      </c>
      <c r="BR286" s="716" t="s">
        <v>412</v>
      </c>
      <c r="BS286" s="716" t="s">
        <v>845</v>
      </c>
      <c r="BU286" s="710" t="s">
        <v>399</v>
      </c>
      <c r="BV286" s="710" t="s">
        <v>400</v>
      </c>
      <c r="BW286" s="814" t="s">
        <v>846</v>
      </c>
      <c r="BX286" s="814" t="s">
        <v>905</v>
      </c>
      <c r="BY286" s="815" t="s">
        <v>906</v>
      </c>
      <c r="BZ286" s="712" t="s">
        <v>514</v>
      </c>
      <c r="CA286" s="713" t="s">
        <v>841</v>
      </c>
      <c r="CB286" s="712" t="s">
        <v>401</v>
      </c>
      <c r="CC286" s="714" t="s">
        <v>841</v>
      </c>
      <c r="CD286" s="712" t="s">
        <v>360</v>
      </c>
      <c r="CE286" s="714" t="s">
        <v>841</v>
      </c>
      <c r="CF286" s="712" t="s">
        <v>515</v>
      </c>
      <c r="CG286" s="714" t="s">
        <v>841</v>
      </c>
      <c r="CH286" s="712" t="s">
        <v>402</v>
      </c>
      <c r="CI286" s="714" t="s">
        <v>841</v>
      </c>
      <c r="CJ286" s="712" t="s">
        <v>403</v>
      </c>
      <c r="CK286" s="714" t="s">
        <v>841</v>
      </c>
      <c r="CL286" s="712" t="s">
        <v>404</v>
      </c>
      <c r="CM286" s="714" t="s">
        <v>841</v>
      </c>
      <c r="CN286" s="712" t="s">
        <v>405</v>
      </c>
      <c r="CO286" s="714" t="s">
        <v>841</v>
      </c>
      <c r="CP286" s="712" t="s">
        <v>406</v>
      </c>
      <c r="CQ286" s="714" t="s">
        <v>841</v>
      </c>
      <c r="CR286" s="715" t="s">
        <v>407</v>
      </c>
      <c r="CS286" s="714" t="s">
        <v>841</v>
      </c>
      <c r="CT286" s="715" t="s">
        <v>408</v>
      </c>
      <c r="CU286" s="712" t="s">
        <v>890</v>
      </c>
      <c r="CV286" s="710" t="s">
        <v>409</v>
      </c>
      <c r="CW286" s="710" t="s">
        <v>410</v>
      </c>
      <c r="CX286" s="716" t="s">
        <v>411</v>
      </c>
      <c r="CY286" s="717" t="s">
        <v>843</v>
      </c>
      <c r="CZ286" s="717" t="s">
        <v>844</v>
      </c>
      <c r="DA286" s="716" t="s">
        <v>411</v>
      </c>
      <c r="DB286" s="716" t="s">
        <v>412</v>
      </c>
      <c r="DC286" s="716" t="s">
        <v>845</v>
      </c>
      <c r="DE286" s="710" t="s">
        <v>399</v>
      </c>
      <c r="DF286" s="710" t="s">
        <v>400</v>
      </c>
      <c r="DG286" s="814" t="s">
        <v>846</v>
      </c>
      <c r="DH286" s="814" t="s">
        <v>905</v>
      </c>
      <c r="DI286" s="815" t="s">
        <v>906</v>
      </c>
      <c r="DJ286" s="712" t="s">
        <v>514</v>
      </c>
      <c r="DK286" s="713" t="s">
        <v>841</v>
      </c>
      <c r="DL286" s="712" t="s">
        <v>401</v>
      </c>
      <c r="DM286" s="714" t="s">
        <v>841</v>
      </c>
      <c r="DN286" s="712" t="s">
        <v>360</v>
      </c>
      <c r="DO286" s="714" t="s">
        <v>841</v>
      </c>
      <c r="DP286" s="712" t="s">
        <v>515</v>
      </c>
      <c r="DQ286" s="714" t="s">
        <v>841</v>
      </c>
      <c r="DR286" s="712" t="s">
        <v>402</v>
      </c>
      <c r="DS286" s="714" t="s">
        <v>841</v>
      </c>
      <c r="DT286" s="712" t="s">
        <v>403</v>
      </c>
      <c r="DU286" s="714" t="s">
        <v>841</v>
      </c>
      <c r="DV286" s="712" t="s">
        <v>404</v>
      </c>
      <c r="DW286" s="714" t="s">
        <v>841</v>
      </c>
      <c r="DX286" s="712" t="s">
        <v>405</v>
      </c>
      <c r="DY286" s="714" t="s">
        <v>841</v>
      </c>
      <c r="DZ286" s="712" t="s">
        <v>406</v>
      </c>
      <c r="EA286" s="714" t="s">
        <v>841</v>
      </c>
      <c r="EB286" s="715" t="s">
        <v>407</v>
      </c>
      <c r="EC286" s="714" t="s">
        <v>841</v>
      </c>
      <c r="ED286" s="715" t="s">
        <v>408</v>
      </c>
      <c r="EE286" s="712" t="s">
        <v>890</v>
      </c>
      <c r="EF286" s="710" t="s">
        <v>409</v>
      </c>
      <c r="EG286" s="710" t="s">
        <v>410</v>
      </c>
      <c r="EH286" s="716" t="s">
        <v>411</v>
      </c>
      <c r="EI286" s="717" t="s">
        <v>843</v>
      </c>
      <c r="EJ286" s="717" t="s">
        <v>844</v>
      </c>
      <c r="EK286" s="716" t="s">
        <v>411</v>
      </c>
      <c r="EL286" s="716" t="s">
        <v>412</v>
      </c>
      <c r="EM286" s="716" t="s">
        <v>845</v>
      </c>
      <c r="EO286" s="710" t="s">
        <v>399</v>
      </c>
      <c r="EP286" s="710" t="s">
        <v>400</v>
      </c>
      <c r="EQ286" s="814" t="s">
        <v>846</v>
      </c>
      <c r="ER286" s="814" t="s">
        <v>905</v>
      </c>
      <c r="ES286" s="815" t="s">
        <v>906</v>
      </c>
      <c r="ET286" s="712" t="s">
        <v>514</v>
      </c>
      <c r="EU286" s="713" t="s">
        <v>841</v>
      </c>
      <c r="EV286" s="712" t="s">
        <v>401</v>
      </c>
      <c r="EW286" s="714" t="s">
        <v>841</v>
      </c>
      <c r="EX286" s="712" t="s">
        <v>360</v>
      </c>
      <c r="EY286" s="714" t="s">
        <v>841</v>
      </c>
      <c r="EZ286" s="712" t="s">
        <v>515</v>
      </c>
      <c r="FA286" s="714" t="s">
        <v>841</v>
      </c>
      <c r="FB286" s="712" t="s">
        <v>402</v>
      </c>
      <c r="FC286" s="714" t="s">
        <v>841</v>
      </c>
      <c r="FD286" s="712" t="s">
        <v>403</v>
      </c>
      <c r="FE286" s="714" t="s">
        <v>841</v>
      </c>
      <c r="FF286" s="712" t="s">
        <v>404</v>
      </c>
      <c r="FG286" s="714" t="s">
        <v>841</v>
      </c>
      <c r="FH286" s="712" t="s">
        <v>405</v>
      </c>
      <c r="FI286" s="714" t="s">
        <v>841</v>
      </c>
      <c r="FJ286" s="712" t="s">
        <v>406</v>
      </c>
      <c r="FK286" s="714" t="s">
        <v>841</v>
      </c>
      <c r="FL286" s="715" t="s">
        <v>407</v>
      </c>
      <c r="FM286" s="714" t="s">
        <v>841</v>
      </c>
      <c r="FN286" s="715" t="s">
        <v>408</v>
      </c>
      <c r="FO286" s="712" t="s">
        <v>890</v>
      </c>
      <c r="FP286" s="710" t="s">
        <v>409</v>
      </c>
      <c r="FQ286" s="710" t="s">
        <v>410</v>
      </c>
      <c r="FR286" s="716" t="s">
        <v>411</v>
      </c>
      <c r="FS286" s="717" t="s">
        <v>843</v>
      </c>
      <c r="FT286" s="717" t="s">
        <v>844</v>
      </c>
      <c r="FU286" s="716" t="s">
        <v>411</v>
      </c>
      <c r="FV286" s="716" t="s">
        <v>412</v>
      </c>
      <c r="FW286" s="716" t="s">
        <v>845</v>
      </c>
      <c r="FY286" s="710" t="s">
        <v>399</v>
      </c>
      <c r="FZ286" s="710" t="s">
        <v>400</v>
      </c>
      <c r="GA286" s="814" t="s">
        <v>846</v>
      </c>
      <c r="GB286" s="814" t="s">
        <v>905</v>
      </c>
      <c r="GC286" s="815" t="s">
        <v>906</v>
      </c>
      <c r="GD286" s="712" t="s">
        <v>514</v>
      </c>
      <c r="GE286" s="712"/>
      <c r="GF286" s="712" t="s">
        <v>401</v>
      </c>
      <c r="GG286" s="712"/>
      <c r="GH286" s="712" t="s">
        <v>360</v>
      </c>
      <c r="GI286" s="712"/>
      <c r="GJ286" s="712" t="s">
        <v>515</v>
      </c>
      <c r="GK286" s="712"/>
      <c r="GL286" s="712" t="s">
        <v>402</v>
      </c>
      <c r="GM286" s="712"/>
      <c r="GN286" s="712" t="s">
        <v>403</v>
      </c>
      <c r="GO286" s="712"/>
      <c r="GP286" s="712" t="s">
        <v>404</v>
      </c>
      <c r="GQ286" s="712"/>
      <c r="GR286" s="712" t="s">
        <v>405</v>
      </c>
      <c r="GS286" s="712"/>
      <c r="GT286" s="712" t="s">
        <v>406</v>
      </c>
      <c r="GU286" s="712"/>
      <c r="GV286" s="715" t="s">
        <v>407</v>
      </c>
      <c r="GW286" s="712"/>
      <c r="GX286" s="715" t="s">
        <v>408</v>
      </c>
      <c r="GY286" s="712" t="s">
        <v>891</v>
      </c>
      <c r="GZ286" s="710" t="s">
        <v>409</v>
      </c>
      <c r="HA286" s="710" t="s">
        <v>410</v>
      </c>
      <c r="HB286" s="716" t="s">
        <v>411</v>
      </c>
      <c r="HC286" s="717" t="s">
        <v>843</v>
      </c>
      <c r="HD286" s="717" t="s">
        <v>844</v>
      </c>
      <c r="HE286" s="716" t="s">
        <v>411</v>
      </c>
      <c r="HF286" s="716" t="s">
        <v>412</v>
      </c>
      <c r="HG286" s="716" t="s">
        <v>845</v>
      </c>
      <c r="HI286" s="946" t="s">
        <v>892</v>
      </c>
      <c r="HJ286" s="946" t="s">
        <v>907</v>
      </c>
      <c r="HK286" s="946" t="s">
        <v>908</v>
      </c>
      <c r="HL286" s="946" t="s">
        <v>909</v>
      </c>
      <c r="HM286" s="946" t="s">
        <v>910</v>
      </c>
      <c r="HN286" s="946"/>
      <c r="HO286" s="823"/>
    </row>
    <row r="287" spans="1:225" s="724" customFormat="1" ht="36" hidden="1" x14ac:dyDescent="0.25">
      <c r="A287" s="718">
        <v>1</v>
      </c>
      <c r="B287" s="718">
        <v>2</v>
      </c>
      <c r="C287" s="722">
        <v>3</v>
      </c>
      <c r="D287" s="722">
        <v>4</v>
      </c>
      <c r="E287" s="816" t="s">
        <v>785</v>
      </c>
      <c r="F287" s="718" t="s">
        <v>516</v>
      </c>
      <c r="G287" s="720"/>
      <c r="H287" s="718">
        <v>7</v>
      </c>
      <c r="I287" s="721"/>
      <c r="J287" s="718">
        <v>8</v>
      </c>
      <c r="K287" s="721"/>
      <c r="L287" s="718">
        <v>9</v>
      </c>
      <c r="M287" s="721"/>
      <c r="N287" s="718">
        <v>10</v>
      </c>
      <c r="O287" s="721"/>
      <c r="P287" s="718">
        <v>11</v>
      </c>
      <c r="Q287" s="721"/>
      <c r="R287" s="718">
        <v>12</v>
      </c>
      <c r="S287" s="721"/>
      <c r="T287" s="718">
        <v>13</v>
      </c>
      <c r="U287" s="721"/>
      <c r="V287" s="718">
        <v>14</v>
      </c>
      <c r="W287" s="721"/>
      <c r="X287" s="718">
        <v>15</v>
      </c>
      <c r="Y287" s="721"/>
      <c r="Z287" s="718">
        <v>16</v>
      </c>
      <c r="AA287" s="718">
        <v>17</v>
      </c>
      <c r="AB287" s="718" t="s">
        <v>517</v>
      </c>
      <c r="AC287" s="718">
        <v>19</v>
      </c>
      <c r="AD287" s="718" t="s">
        <v>413</v>
      </c>
      <c r="AE287" s="722" t="s">
        <v>848</v>
      </c>
      <c r="AF287" s="722" t="s">
        <v>849</v>
      </c>
      <c r="AG287" s="718" t="s">
        <v>518</v>
      </c>
      <c r="AH287" s="718" t="s">
        <v>519</v>
      </c>
      <c r="AI287" s="718" t="s">
        <v>850</v>
      </c>
      <c r="AJ287" s="723"/>
      <c r="AK287" s="718">
        <v>1</v>
      </c>
      <c r="AL287" s="718">
        <v>2</v>
      </c>
      <c r="AM287" s="722">
        <v>3</v>
      </c>
      <c r="AN287" s="722">
        <v>4</v>
      </c>
      <c r="AO287" s="816" t="s">
        <v>785</v>
      </c>
      <c r="AP287" s="718" t="s">
        <v>516</v>
      </c>
      <c r="AQ287" s="720"/>
      <c r="AR287" s="718">
        <v>7</v>
      </c>
      <c r="AS287" s="721"/>
      <c r="AT287" s="718">
        <v>8</v>
      </c>
      <c r="AU287" s="721"/>
      <c r="AV287" s="718">
        <v>9</v>
      </c>
      <c r="AW287" s="721"/>
      <c r="AX287" s="718">
        <v>10</v>
      </c>
      <c r="AY287" s="721"/>
      <c r="AZ287" s="718">
        <v>11</v>
      </c>
      <c r="BA287" s="721"/>
      <c r="BB287" s="718">
        <v>12</v>
      </c>
      <c r="BC287" s="721"/>
      <c r="BD287" s="718">
        <v>13</v>
      </c>
      <c r="BE287" s="721"/>
      <c r="BF287" s="718">
        <v>14</v>
      </c>
      <c r="BG287" s="721"/>
      <c r="BH287" s="718">
        <v>15</v>
      </c>
      <c r="BI287" s="721"/>
      <c r="BJ287" s="718">
        <v>16</v>
      </c>
      <c r="BK287" s="718">
        <v>17</v>
      </c>
      <c r="BL287" s="718" t="s">
        <v>517</v>
      </c>
      <c r="BM287" s="718">
        <v>19</v>
      </c>
      <c r="BN287" s="718" t="s">
        <v>413</v>
      </c>
      <c r="BO287" s="722" t="s">
        <v>848</v>
      </c>
      <c r="BP287" s="722" t="s">
        <v>849</v>
      </c>
      <c r="BQ287" s="718" t="s">
        <v>518</v>
      </c>
      <c r="BR287" s="718" t="s">
        <v>519</v>
      </c>
      <c r="BS287" s="718" t="s">
        <v>850</v>
      </c>
      <c r="BU287" s="718">
        <v>1</v>
      </c>
      <c r="BV287" s="718">
        <v>2</v>
      </c>
      <c r="BW287" s="722">
        <v>3</v>
      </c>
      <c r="BX287" s="722">
        <v>4</v>
      </c>
      <c r="BY287" s="816" t="s">
        <v>785</v>
      </c>
      <c r="BZ287" s="718" t="s">
        <v>516</v>
      </c>
      <c r="CA287" s="720"/>
      <c r="CB287" s="718">
        <v>7</v>
      </c>
      <c r="CC287" s="721"/>
      <c r="CD287" s="718">
        <v>8</v>
      </c>
      <c r="CE287" s="721"/>
      <c r="CF287" s="718">
        <v>9</v>
      </c>
      <c r="CG287" s="721"/>
      <c r="CH287" s="718">
        <v>10</v>
      </c>
      <c r="CI287" s="721"/>
      <c r="CJ287" s="718">
        <v>11</v>
      </c>
      <c r="CK287" s="721"/>
      <c r="CL287" s="718">
        <v>12</v>
      </c>
      <c r="CM287" s="721"/>
      <c r="CN287" s="718">
        <v>13</v>
      </c>
      <c r="CO287" s="721"/>
      <c r="CP287" s="718">
        <v>14</v>
      </c>
      <c r="CQ287" s="721"/>
      <c r="CR287" s="718">
        <v>15</v>
      </c>
      <c r="CS287" s="721"/>
      <c r="CT287" s="718">
        <v>16</v>
      </c>
      <c r="CU287" s="718">
        <v>17</v>
      </c>
      <c r="CV287" s="718" t="s">
        <v>517</v>
      </c>
      <c r="CW287" s="718">
        <v>19</v>
      </c>
      <c r="CX287" s="718" t="s">
        <v>413</v>
      </c>
      <c r="CY287" s="722" t="s">
        <v>848</v>
      </c>
      <c r="CZ287" s="722" t="s">
        <v>849</v>
      </c>
      <c r="DA287" s="718" t="s">
        <v>518</v>
      </c>
      <c r="DB287" s="718" t="s">
        <v>519</v>
      </c>
      <c r="DC287" s="718" t="s">
        <v>850</v>
      </c>
      <c r="DE287" s="718">
        <v>1</v>
      </c>
      <c r="DF287" s="718">
        <v>2</v>
      </c>
      <c r="DG287" s="722">
        <v>3</v>
      </c>
      <c r="DH287" s="722">
        <v>4</v>
      </c>
      <c r="DI287" s="816" t="s">
        <v>785</v>
      </c>
      <c r="DJ287" s="718" t="s">
        <v>516</v>
      </c>
      <c r="DK287" s="720"/>
      <c r="DL287" s="718">
        <v>7</v>
      </c>
      <c r="DM287" s="721"/>
      <c r="DN287" s="718">
        <v>8</v>
      </c>
      <c r="DO287" s="721"/>
      <c r="DP287" s="718">
        <v>9</v>
      </c>
      <c r="DQ287" s="721"/>
      <c r="DR287" s="718">
        <v>10</v>
      </c>
      <c r="DS287" s="721"/>
      <c r="DT287" s="718">
        <v>11</v>
      </c>
      <c r="DU287" s="721"/>
      <c r="DV287" s="718">
        <v>12</v>
      </c>
      <c r="DW287" s="721"/>
      <c r="DX287" s="718">
        <v>13</v>
      </c>
      <c r="DY287" s="721"/>
      <c r="DZ287" s="718">
        <v>14</v>
      </c>
      <c r="EA287" s="721"/>
      <c r="EB287" s="718">
        <v>15</v>
      </c>
      <c r="EC287" s="721"/>
      <c r="ED287" s="718">
        <v>16</v>
      </c>
      <c r="EE287" s="718">
        <v>17</v>
      </c>
      <c r="EF287" s="718" t="s">
        <v>517</v>
      </c>
      <c r="EG287" s="718">
        <v>19</v>
      </c>
      <c r="EH287" s="718" t="s">
        <v>413</v>
      </c>
      <c r="EI287" s="722" t="s">
        <v>848</v>
      </c>
      <c r="EJ287" s="722" t="s">
        <v>849</v>
      </c>
      <c r="EK287" s="718" t="s">
        <v>518</v>
      </c>
      <c r="EL287" s="718" t="s">
        <v>519</v>
      </c>
      <c r="EM287" s="718" t="s">
        <v>850</v>
      </c>
      <c r="EO287" s="718">
        <v>1</v>
      </c>
      <c r="EP287" s="718">
        <v>2</v>
      </c>
      <c r="EQ287" s="722">
        <v>3</v>
      </c>
      <c r="ER287" s="722">
        <v>4</v>
      </c>
      <c r="ES287" s="816" t="s">
        <v>785</v>
      </c>
      <c r="ET287" s="718" t="s">
        <v>516</v>
      </c>
      <c r="EU287" s="720"/>
      <c r="EV287" s="718">
        <v>7</v>
      </c>
      <c r="EW287" s="721"/>
      <c r="EX287" s="718">
        <v>8</v>
      </c>
      <c r="EY287" s="721"/>
      <c r="EZ287" s="718">
        <v>9</v>
      </c>
      <c r="FA287" s="721"/>
      <c r="FB287" s="718">
        <v>10</v>
      </c>
      <c r="FC287" s="721"/>
      <c r="FD287" s="718">
        <v>11</v>
      </c>
      <c r="FE287" s="721"/>
      <c r="FF287" s="718">
        <v>12</v>
      </c>
      <c r="FG287" s="721"/>
      <c r="FH287" s="718">
        <v>13</v>
      </c>
      <c r="FI287" s="721"/>
      <c r="FJ287" s="718">
        <v>14</v>
      </c>
      <c r="FK287" s="721"/>
      <c r="FL287" s="718">
        <v>15</v>
      </c>
      <c r="FM287" s="721"/>
      <c r="FN287" s="718">
        <v>16</v>
      </c>
      <c r="FO287" s="718">
        <v>17</v>
      </c>
      <c r="FP287" s="718" t="s">
        <v>517</v>
      </c>
      <c r="FQ287" s="718">
        <v>19</v>
      </c>
      <c r="FR287" s="718" t="s">
        <v>413</v>
      </c>
      <c r="FS287" s="722" t="s">
        <v>848</v>
      </c>
      <c r="FT287" s="722" t="s">
        <v>849</v>
      </c>
      <c r="FU287" s="718" t="s">
        <v>518</v>
      </c>
      <c r="FV287" s="718" t="s">
        <v>519</v>
      </c>
      <c r="FW287" s="718" t="s">
        <v>850</v>
      </c>
      <c r="FY287" s="718">
        <v>1</v>
      </c>
      <c r="FZ287" s="718">
        <v>2</v>
      </c>
      <c r="GA287" s="722">
        <v>3</v>
      </c>
      <c r="GB287" s="722">
        <v>4</v>
      </c>
      <c r="GC287" s="816" t="s">
        <v>785</v>
      </c>
      <c r="GD287" s="718" t="s">
        <v>516</v>
      </c>
      <c r="GE287" s="718"/>
      <c r="GF287" s="718">
        <v>7</v>
      </c>
      <c r="GG287" s="718"/>
      <c r="GH287" s="718">
        <v>8</v>
      </c>
      <c r="GI287" s="718"/>
      <c r="GJ287" s="718">
        <v>9</v>
      </c>
      <c r="GK287" s="718"/>
      <c r="GL287" s="718">
        <v>10</v>
      </c>
      <c r="GM287" s="718"/>
      <c r="GN287" s="718">
        <v>11</v>
      </c>
      <c r="GO287" s="718"/>
      <c r="GP287" s="718">
        <v>12</v>
      </c>
      <c r="GQ287" s="718"/>
      <c r="GR287" s="718">
        <v>13</v>
      </c>
      <c r="GS287" s="718"/>
      <c r="GT287" s="718">
        <v>14</v>
      </c>
      <c r="GU287" s="718"/>
      <c r="GV287" s="718">
        <v>15</v>
      </c>
      <c r="GW287" s="718"/>
      <c r="GX287" s="718">
        <v>16</v>
      </c>
      <c r="GY287" s="718">
        <v>17</v>
      </c>
      <c r="GZ287" s="718" t="s">
        <v>517</v>
      </c>
      <c r="HA287" s="718">
        <v>19</v>
      </c>
      <c r="HB287" s="718" t="s">
        <v>413</v>
      </c>
      <c r="HC287" s="722" t="s">
        <v>848</v>
      </c>
      <c r="HD287" s="722" t="s">
        <v>849</v>
      </c>
      <c r="HE287" s="718" t="s">
        <v>518</v>
      </c>
      <c r="HF287" s="718" t="s">
        <v>519</v>
      </c>
      <c r="HG287" s="718" t="s">
        <v>850</v>
      </c>
      <c r="HI287" s="946"/>
      <c r="HJ287" s="946"/>
      <c r="HK287" s="946"/>
      <c r="HL287" s="946"/>
      <c r="HM287" s="946"/>
      <c r="HN287" s="946"/>
      <c r="HO287" s="823"/>
    </row>
    <row r="288" spans="1:225" ht="15.75" hidden="1" x14ac:dyDescent="0.25">
      <c r="A288" s="1043" t="s">
        <v>362</v>
      </c>
      <c r="B288" s="725" t="s">
        <v>851</v>
      </c>
      <c r="C288" s="726"/>
      <c r="D288" s="726"/>
      <c r="E288" s="726"/>
      <c r="F288" s="726"/>
      <c r="G288" s="727"/>
      <c r="H288" s="726"/>
      <c r="I288" s="727"/>
      <c r="J288" s="726"/>
      <c r="K288" s="727"/>
      <c r="L288" s="726"/>
      <c r="M288" s="727"/>
      <c r="N288" s="726"/>
      <c r="O288" s="727"/>
      <c r="P288" s="726"/>
      <c r="Q288" s="727"/>
      <c r="R288" s="726"/>
      <c r="S288" s="727"/>
      <c r="T288" s="726"/>
      <c r="U288" s="727"/>
      <c r="V288" s="726"/>
      <c r="W288" s="727"/>
      <c r="X288" s="726"/>
      <c r="Y288" s="727"/>
      <c r="Z288" s="726"/>
      <c r="AA288" s="726"/>
      <c r="AB288" s="729"/>
      <c r="AC288" s="730"/>
      <c r="AD288" s="731"/>
      <c r="AE288" s="726"/>
      <c r="AF288" s="726"/>
      <c r="AG288" s="731"/>
      <c r="AH288" s="731"/>
      <c r="AI288" s="726"/>
      <c r="AK288" s="1043" t="s">
        <v>62</v>
      </c>
      <c r="AL288" s="725" t="s">
        <v>851</v>
      </c>
      <c r="AM288" s="726"/>
      <c r="AN288" s="726"/>
      <c r="AO288" s="726"/>
      <c r="AP288" s="726"/>
      <c r="AQ288" s="727"/>
      <c r="AR288" s="726"/>
      <c r="AS288" s="727"/>
      <c r="AT288" s="726"/>
      <c r="AU288" s="727"/>
      <c r="AV288" s="726"/>
      <c r="AW288" s="727"/>
      <c r="AX288" s="726"/>
      <c r="AY288" s="727"/>
      <c r="AZ288" s="726"/>
      <c r="BA288" s="727"/>
      <c r="BB288" s="726"/>
      <c r="BC288" s="727"/>
      <c r="BD288" s="726"/>
      <c r="BE288" s="727"/>
      <c r="BF288" s="726"/>
      <c r="BG288" s="727"/>
      <c r="BH288" s="726"/>
      <c r="BI288" s="727"/>
      <c r="BJ288" s="726"/>
      <c r="BK288" s="726"/>
      <c r="BL288" s="729"/>
      <c r="BM288" s="730"/>
      <c r="BN288" s="731"/>
      <c r="BO288" s="726"/>
      <c r="BP288" s="726"/>
      <c r="BQ288" s="731"/>
      <c r="BR288" s="731"/>
      <c r="BS288" s="726"/>
      <c r="BU288" s="1043" t="s">
        <v>369</v>
      </c>
      <c r="BV288" s="725" t="s">
        <v>851</v>
      </c>
      <c r="BW288" s="726"/>
      <c r="BX288" s="726"/>
      <c r="BY288" s="726"/>
      <c r="BZ288" s="726"/>
      <c r="CA288" s="727"/>
      <c r="CB288" s="726"/>
      <c r="CC288" s="727"/>
      <c r="CD288" s="726"/>
      <c r="CE288" s="727"/>
      <c r="CF288" s="726"/>
      <c r="CG288" s="727"/>
      <c r="CH288" s="726"/>
      <c r="CI288" s="727"/>
      <c r="CJ288" s="726"/>
      <c r="CK288" s="727"/>
      <c r="CL288" s="726"/>
      <c r="CM288" s="727"/>
      <c r="CN288" s="726"/>
      <c r="CO288" s="727"/>
      <c r="CP288" s="726"/>
      <c r="CQ288" s="727"/>
      <c r="CR288" s="726"/>
      <c r="CS288" s="727"/>
      <c r="CT288" s="726"/>
      <c r="CU288" s="726"/>
      <c r="CV288" s="729"/>
      <c r="CW288" s="730"/>
      <c r="CX288" s="731"/>
      <c r="CY288" s="726"/>
      <c r="CZ288" s="726"/>
      <c r="DA288" s="731"/>
      <c r="DB288" s="731"/>
      <c r="DC288" s="726"/>
      <c r="DE288" s="1043" t="s">
        <v>63</v>
      </c>
      <c r="DF288" s="725" t="s">
        <v>851</v>
      </c>
      <c r="DG288" s="726"/>
      <c r="DH288" s="726"/>
      <c r="DI288" s="726"/>
      <c r="DJ288" s="726"/>
      <c r="DK288" s="727"/>
      <c r="DL288" s="726"/>
      <c r="DM288" s="727"/>
      <c r="DN288" s="726"/>
      <c r="DO288" s="727"/>
      <c r="DP288" s="726"/>
      <c r="DQ288" s="727"/>
      <c r="DR288" s="726"/>
      <c r="DS288" s="727"/>
      <c r="DT288" s="726"/>
      <c r="DU288" s="727"/>
      <c r="DV288" s="726"/>
      <c r="DW288" s="727"/>
      <c r="DX288" s="726"/>
      <c r="DY288" s="727"/>
      <c r="DZ288" s="726"/>
      <c r="EA288" s="727"/>
      <c r="EB288" s="726"/>
      <c r="EC288" s="727"/>
      <c r="ED288" s="726"/>
      <c r="EE288" s="726"/>
      <c r="EF288" s="729"/>
      <c r="EG288" s="730"/>
      <c r="EH288" s="731"/>
      <c r="EI288" s="726"/>
      <c r="EJ288" s="726"/>
      <c r="EK288" s="731"/>
      <c r="EL288" s="731"/>
      <c r="EM288" s="726"/>
      <c r="EO288" s="1043" t="s">
        <v>287</v>
      </c>
      <c r="EP288" s="725" t="s">
        <v>851</v>
      </c>
      <c r="EQ288" s="726"/>
      <c r="ER288" s="726"/>
      <c r="ES288" s="726"/>
      <c r="ET288" s="726"/>
      <c r="EU288" s="727"/>
      <c r="EV288" s="726"/>
      <c r="EW288" s="727"/>
      <c r="EX288" s="726"/>
      <c r="EY288" s="727"/>
      <c r="EZ288" s="726"/>
      <c r="FA288" s="727"/>
      <c r="FB288" s="726"/>
      <c r="FC288" s="727"/>
      <c r="FD288" s="726"/>
      <c r="FE288" s="727"/>
      <c r="FF288" s="726"/>
      <c r="FG288" s="727"/>
      <c r="FH288" s="726"/>
      <c r="FI288" s="727"/>
      <c r="FJ288" s="726"/>
      <c r="FK288" s="727"/>
      <c r="FL288" s="726"/>
      <c r="FM288" s="727"/>
      <c r="FN288" s="726"/>
      <c r="FO288" s="726"/>
      <c r="FP288" s="729"/>
      <c r="FQ288" s="730"/>
      <c r="FR288" s="731"/>
      <c r="FS288" s="726"/>
      <c r="FT288" s="726"/>
      <c r="FU288" s="731"/>
      <c r="FV288" s="731"/>
      <c r="FW288" s="726"/>
      <c r="FY288" s="1043" t="s">
        <v>504</v>
      </c>
      <c r="FZ288" s="725" t="s">
        <v>851</v>
      </c>
      <c r="GA288" s="726"/>
      <c r="GB288" s="726"/>
      <c r="GC288" s="726"/>
      <c r="GD288" s="734"/>
      <c r="GE288" s="734"/>
      <c r="GF288" s="732"/>
      <c r="GG288" s="734"/>
      <c r="GH288" s="732"/>
      <c r="GI288" s="734"/>
      <c r="GJ288" s="732"/>
      <c r="GK288" s="734"/>
      <c r="GL288" s="732"/>
      <c r="GM288" s="734"/>
      <c r="GN288" s="732"/>
      <c r="GO288" s="734"/>
      <c r="GP288" s="732"/>
      <c r="GQ288" s="734"/>
      <c r="GR288" s="732"/>
      <c r="GS288" s="734"/>
      <c r="GT288" s="732"/>
      <c r="GU288" s="734"/>
      <c r="GV288" s="732"/>
      <c r="GW288" s="734"/>
      <c r="GX288" s="732"/>
      <c r="GY288" s="733"/>
      <c r="GZ288" s="729"/>
      <c r="HA288" s="730"/>
      <c r="HB288" s="731"/>
      <c r="HC288" s="733"/>
      <c r="HD288" s="732"/>
      <c r="HE288" s="731"/>
      <c r="HF288" s="731"/>
      <c r="HG288" s="726"/>
    </row>
    <row r="289" spans="1:215" hidden="1" x14ac:dyDescent="0.25">
      <c r="A289" s="1044"/>
      <c r="B289" s="735" t="s">
        <v>520</v>
      </c>
      <c r="C289" s="737">
        <f t="shared" ref="C289:C297" si="2123">C184</f>
        <v>1</v>
      </c>
      <c r="D289" s="737">
        <f>ROUNDUP(D184*1.061,0)</f>
        <v>26576</v>
      </c>
      <c r="E289" s="738">
        <f>ROUNDUP(D289*1.01,0)</f>
        <v>26842</v>
      </c>
      <c r="F289" s="817">
        <f t="shared" ref="F289:F297" si="2124">C289*E289</f>
        <v>26842</v>
      </c>
      <c r="G289" s="740">
        <f>ROUND(G12,1)</f>
        <v>0</v>
      </c>
      <c r="H289" s="741">
        <f>$F289*G289/100</f>
        <v>0</v>
      </c>
      <c r="I289" s="740">
        <f>ROUND(I12,1)</f>
        <v>0</v>
      </c>
      <c r="J289" s="741">
        <f>$F289*I289/100</f>
        <v>0</v>
      </c>
      <c r="K289" s="740">
        <f>ROUND(K12,1)</f>
        <v>10</v>
      </c>
      <c r="L289" s="741">
        <f>$F289*K289/100</f>
        <v>2684.2</v>
      </c>
      <c r="M289" s="740">
        <f>ROUND(M12,1)</f>
        <v>0</v>
      </c>
      <c r="N289" s="741">
        <f>$F289*M289/100</f>
        <v>0</v>
      </c>
      <c r="O289" s="740">
        <f>ROUND(O12,1)</f>
        <v>0</v>
      </c>
      <c r="P289" s="741">
        <f>$F289*O289/100</f>
        <v>0</v>
      </c>
      <c r="Q289" s="740">
        <f>ROUND(Q12,1)</f>
        <v>100</v>
      </c>
      <c r="R289" s="741">
        <f>$F289*Q289/100</f>
        <v>26842</v>
      </c>
      <c r="S289" s="740">
        <f>ROUND(S12,1)</f>
        <v>20</v>
      </c>
      <c r="T289" s="741">
        <f>$F289*S289/100</f>
        <v>5368.4</v>
      </c>
      <c r="U289" s="740">
        <f>ROUND(U12,1)</f>
        <v>0</v>
      </c>
      <c r="V289" s="741">
        <f>$F289*U289/100</f>
        <v>0</v>
      </c>
      <c r="W289" s="740">
        <f>ROUND(W12,1)</f>
        <v>0</v>
      </c>
      <c r="X289" s="741">
        <f>$F289*W289/100</f>
        <v>0</v>
      </c>
      <c r="Y289" s="740">
        <f>ROUND(Y12,1)</f>
        <v>0</v>
      </c>
      <c r="Z289" s="741">
        <f>$F289*Y289/100</f>
        <v>0</v>
      </c>
      <c r="AA289" s="743">
        <f>IF(((SUM(F289:Z289))&gt;(16242*C289)),0,((16242*C289)-(SUM(F289:Z289))))</f>
        <v>0</v>
      </c>
      <c r="AB289" s="744">
        <f>F289+H289+J289+L289+N289+P289+R289+T289+V289+X289+Z289+AA289</f>
        <v>61736.6</v>
      </c>
      <c r="AC289" s="745">
        <v>12</v>
      </c>
      <c r="AD289" s="746">
        <f>AB289*AC289</f>
        <v>740839.2</v>
      </c>
      <c r="AE289" s="747"/>
      <c r="AF289" s="741"/>
      <c r="AG289" s="746">
        <f>AD289+AE289+AF289</f>
        <v>740839.2</v>
      </c>
      <c r="AH289" s="746">
        <f>AG289*0.302</f>
        <v>223733.44</v>
      </c>
      <c r="AI289" s="746">
        <f>AG289+AH289</f>
        <v>964572.64</v>
      </c>
      <c r="AK289" s="1044"/>
      <c r="AL289" s="735" t="s">
        <v>520</v>
      </c>
      <c r="AM289" s="737">
        <f t="shared" ref="AM289:AM297" si="2125">AM184</f>
        <v>1</v>
      </c>
      <c r="AN289" s="737">
        <f>ROUNDUP(AN184*1.061,0)</f>
        <v>26576</v>
      </c>
      <c r="AO289" s="738">
        <f>ROUNDUP(AN289*1.01,0)</f>
        <v>26842</v>
      </c>
      <c r="AP289" s="817">
        <f t="shared" ref="AP289:AP297" si="2126">AM289*AO289</f>
        <v>26842</v>
      </c>
      <c r="AQ289" s="740">
        <f>ROUND(AQ12,1)</f>
        <v>0</v>
      </c>
      <c r="AR289" s="741">
        <f>$AP289*AQ289/100</f>
        <v>0</v>
      </c>
      <c r="AS289" s="740">
        <f>ROUND(AS12,1)</f>
        <v>4</v>
      </c>
      <c r="AT289" s="741">
        <f>$AP289*AS289/100</f>
        <v>1073.68</v>
      </c>
      <c r="AU289" s="740">
        <f>ROUND(AU12,1)</f>
        <v>10</v>
      </c>
      <c r="AV289" s="741">
        <f>$AP289*AU289/100</f>
        <v>2684.2</v>
      </c>
      <c r="AW289" s="740">
        <f>ROUND(AW12,1)</f>
        <v>0</v>
      </c>
      <c r="AX289" s="741">
        <f>$AP289*AW289/100</f>
        <v>0</v>
      </c>
      <c r="AY289" s="740">
        <f>ROUND(AY12,1)</f>
        <v>0</v>
      </c>
      <c r="AZ289" s="741">
        <f>$AP289*AY289/100</f>
        <v>0</v>
      </c>
      <c r="BA289" s="740">
        <f>ROUND(BA12,1)</f>
        <v>40.799999999999997</v>
      </c>
      <c r="BB289" s="741">
        <f>$AP289*BA289/100</f>
        <v>10951.54</v>
      </c>
      <c r="BC289" s="740">
        <f>ROUND(BC12,1)</f>
        <v>20</v>
      </c>
      <c r="BD289" s="741">
        <f>$AP289*BC289/100</f>
        <v>5368.4</v>
      </c>
      <c r="BE289" s="740">
        <f>ROUND(BE12,1)</f>
        <v>0</v>
      </c>
      <c r="BF289" s="741">
        <f>$AP289*BE289/100</f>
        <v>0</v>
      </c>
      <c r="BG289" s="740">
        <f>ROUND(BG12,1)</f>
        <v>0</v>
      </c>
      <c r="BH289" s="741">
        <f>$AP289*BG289/100</f>
        <v>0</v>
      </c>
      <c r="BI289" s="740">
        <f>ROUND(BI12,1)</f>
        <v>0</v>
      </c>
      <c r="BJ289" s="741">
        <f>$AP289*BI289/100</f>
        <v>0</v>
      </c>
      <c r="BK289" s="743">
        <f>IF(((SUM(AP289:BJ289))&gt;(16242*AM289)),0,((16242*AM289)-(SUM(AP289:BJ289))))</f>
        <v>0</v>
      </c>
      <c r="BL289" s="744">
        <f>AP289+AR289+AT289+AV289+AX289+AZ289+BB289+BD289+BF289+BH289+BJ289+BK289</f>
        <v>46919.82</v>
      </c>
      <c r="BM289" s="745">
        <v>12</v>
      </c>
      <c r="BN289" s="746">
        <f>BL289*BM289</f>
        <v>563037.84</v>
      </c>
      <c r="BO289" s="747"/>
      <c r="BP289" s="741"/>
      <c r="BQ289" s="746">
        <f>BN289+BO289+BP289</f>
        <v>563037.84</v>
      </c>
      <c r="BR289" s="746">
        <f>BQ289*0.302</f>
        <v>170037.43</v>
      </c>
      <c r="BS289" s="746">
        <f>BQ289+BR289</f>
        <v>733075.27</v>
      </c>
      <c r="BU289" s="1044"/>
      <c r="BV289" s="735" t="s">
        <v>520</v>
      </c>
      <c r="BW289" s="737">
        <f t="shared" ref="BW289:BW297" si="2127">BW184</f>
        <v>1</v>
      </c>
      <c r="BX289" s="737">
        <f>ROUNDUP(BX184*1.061,0)</f>
        <v>26576</v>
      </c>
      <c r="BY289" s="738">
        <f>ROUNDUP(BX289*1.01,0)</f>
        <v>26842</v>
      </c>
      <c r="BZ289" s="817">
        <f t="shared" ref="BZ289:BZ297" si="2128">BW289*BY289</f>
        <v>26842</v>
      </c>
      <c r="CA289" s="740">
        <f>ROUND(CA12,1)</f>
        <v>0</v>
      </c>
      <c r="CB289" s="741">
        <f>$BZ289*CA289/100</f>
        <v>0</v>
      </c>
      <c r="CC289" s="740">
        <f>ROUND(CC12,1)</f>
        <v>0</v>
      </c>
      <c r="CD289" s="741">
        <f>$BZ289*CC289/100</f>
        <v>0</v>
      </c>
      <c r="CE289" s="740">
        <f>ROUND(CE12,1)</f>
        <v>0</v>
      </c>
      <c r="CF289" s="741">
        <f>$BZ289*CE289/100</f>
        <v>0</v>
      </c>
      <c r="CG289" s="740">
        <f>ROUND(CG12,1)</f>
        <v>0</v>
      </c>
      <c r="CH289" s="741">
        <f>$BZ289*CG289/100</f>
        <v>0</v>
      </c>
      <c r="CI289" s="740">
        <f>ROUND(CI12,1)</f>
        <v>0</v>
      </c>
      <c r="CJ289" s="741">
        <f>$BZ289*CI289/100</f>
        <v>0</v>
      </c>
      <c r="CK289" s="740">
        <f>ROUND(CK12,1)</f>
        <v>74</v>
      </c>
      <c r="CL289" s="741">
        <f>$BZ289*CK289/100</f>
        <v>19863.080000000002</v>
      </c>
      <c r="CM289" s="740">
        <f>ROUND(CM12,1)</f>
        <v>10</v>
      </c>
      <c r="CN289" s="741">
        <f>$BZ289*CM289/100</f>
        <v>2684.2</v>
      </c>
      <c r="CO289" s="740">
        <f>ROUND(CO12,1)</f>
        <v>0</v>
      </c>
      <c r="CP289" s="741">
        <f>$BZ289*CO289/100</f>
        <v>0</v>
      </c>
      <c r="CQ289" s="740">
        <f>ROUND(CQ12,1)</f>
        <v>0</v>
      </c>
      <c r="CR289" s="741">
        <f>$BZ289*CQ289/100</f>
        <v>0</v>
      </c>
      <c r="CS289" s="740">
        <f>ROUND(CS12,1)</f>
        <v>0</v>
      </c>
      <c r="CT289" s="741">
        <f>$BZ289*CS289/100</f>
        <v>0</v>
      </c>
      <c r="CU289" s="743">
        <f>IF(((SUM(BZ289:CT289))&gt;(16242*BW289)),0,((16242*BW289)-(SUM(BZ289:CT289))))</f>
        <v>0</v>
      </c>
      <c r="CV289" s="744">
        <f>BZ289+CB289+CD289+CF289+CH289+CJ289+CL289+CN289+CP289+CR289+CT289+CU289</f>
        <v>49389.279999999999</v>
      </c>
      <c r="CW289" s="745">
        <v>12</v>
      </c>
      <c r="CX289" s="746">
        <f>CV289*CW289</f>
        <v>592671.36</v>
      </c>
      <c r="CY289" s="747"/>
      <c r="CZ289" s="741"/>
      <c r="DA289" s="746">
        <f>CX289+CY289+CZ289</f>
        <v>592671.36</v>
      </c>
      <c r="DB289" s="746">
        <f>DA289*0.302</f>
        <v>178986.75</v>
      </c>
      <c r="DC289" s="746">
        <f>DA289+DB289</f>
        <v>771658.11</v>
      </c>
      <c r="DD289" s="750"/>
      <c r="DE289" s="1044"/>
      <c r="DF289" s="735" t="s">
        <v>520</v>
      </c>
      <c r="DG289" s="737">
        <f t="shared" ref="DG289:DG297" si="2129">DG184</f>
        <v>1</v>
      </c>
      <c r="DH289" s="737">
        <f>ROUNDUP(DH184*1.061,0)</f>
        <v>26576</v>
      </c>
      <c r="DI289" s="738">
        <f>ROUNDUP(DH289*1.01,0)</f>
        <v>26842</v>
      </c>
      <c r="DJ289" s="817">
        <f t="shared" ref="DJ289:DJ297" si="2130">DG289*DI289</f>
        <v>26842</v>
      </c>
      <c r="DK289" s="740">
        <f>ROUND(DK12,1)</f>
        <v>0</v>
      </c>
      <c r="DL289" s="741">
        <f>$DJ289*DK289/100</f>
        <v>0</v>
      </c>
      <c r="DM289" s="740">
        <f>ROUND(DM12,1)</f>
        <v>0</v>
      </c>
      <c r="DN289" s="741">
        <f>$DJ289*DM289/100</f>
        <v>0</v>
      </c>
      <c r="DO289" s="740">
        <f>ROUND(DO12,1)</f>
        <v>0</v>
      </c>
      <c r="DP289" s="741">
        <f>$DJ289*DO289/100</f>
        <v>0</v>
      </c>
      <c r="DQ289" s="740">
        <f>ROUND(DQ12,1)</f>
        <v>0</v>
      </c>
      <c r="DR289" s="741">
        <f>$DJ289*DQ289/100</f>
        <v>0</v>
      </c>
      <c r="DS289" s="740">
        <f>ROUND(DS12,1)</f>
        <v>0</v>
      </c>
      <c r="DT289" s="741">
        <f>$DJ289*DS289/100</f>
        <v>0</v>
      </c>
      <c r="DU289" s="740">
        <f>ROUND(DU12,1)</f>
        <v>15.9</v>
      </c>
      <c r="DV289" s="741">
        <f>$DJ289*DU289/100</f>
        <v>4267.88</v>
      </c>
      <c r="DW289" s="740">
        <f>ROUND(DW12,1)</f>
        <v>20</v>
      </c>
      <c r="DX289" s="741">
        <f>$DJ289*DW289/100</f>
        <v>5368.4</v>
      </c>
      <c r="DY289" s="740">
        <f>ROUND(DY12,1)</f>
        <v>0</v>
      </c>
      <c r="DZ289" s="741">
        <f>$DJ289*DY289/100</f>
        <v>0</v>
      </c>
      <c r="EA289" s="740">
        <f>ROUND(EA12,1)</f>
        <v>0</v>
      </c>
      <c r="EB289" s="741">
        <f>$DJ289*EA289/100</f>
        <v>0</v>
      </c>
      <c r="EC289" s="740">
        <f>ROUND(EC12,1)</f>
        <v>0</v>
      </c>
      <c r="ED289" s="741">
        <f>$DJ289*EC289/100</f>
        <v>0</v>
      </c>
      <c r="EE289" s="743">
        <f>IF(((SUM(DJ289:ED289))&gt;(16242*DG289)),0,((16242*DG289)-(SUM(DJ289:ED289))))</f>
        <v>0</v>
      </c>
      <c r="EF289" s="744">
        <f>DJ289+DL289+DN289+DP289+DR289+DT289+DV289+DX289+DZ289+EB289+ED289+EE289</f>
        <v>36478.28</v>
      </c>
      <c r="EG289" s="745">
        <v>12</v>
      </c>
      <c r="EH289" s="746">
        <f>EF289*EG289</f>
        <v>437739.36</v>
      </c>
      <c r="EI289" s="747"/>
      <c r="EJ289" s="741"/>
      <c r="EK289" s="746">
        <f>EH289+EI289+EJ289</f>
        <v>437739.36</v>
      </c>
      <c r="EL289" s="746">
        <f>EK289*0.302</f>
        <v>132197.29</v>
      </c>
      <c r="EM289" s="746">
        <f>EK289+EL289</f>
        <v>569936.65</v>
      </c>
      <c r="EO289" s="1044"/>
      <c r="EP289" s="752" t="s">
        <v>520</v>
      </c>
      <c r="EQ289" s="737">
        <f t="shared" ref="EQ289:EQ297" si="2131">EQ184</f>
        <v>1</v>
      </c>
      <c r="ER289" s="737">
        <f>ROUNDUP(ER184*1.061,0)</f>
        <v>26576</v>
      </c>
      <c r="ES289" s="738">
        <f>ROUNDUP(ER289*1.01,0)</f>
        <v>26842</v>
      </c>
      <c r="ET289" s="817">
        <f t="shared" ref="ET289:ET297" si="2132">EQ289*ES289</f>
        <v>26842</v>
      </c>
      <c r="EU289" s="740">
        <f>ROUND(EU12,1)</f>
        <v>0</v>
      </c>
      <c r="EV289" s="741">
        <f>$ET289*EU289/100</f>
        <v>0</v>
      </c>
      <c r="EW289" s="740">
        <f>ROUND(EW12,1)</f>
        <v>0</v>
      </c>
      <c r="EX289" s="741">
        <f>$ET289*EW289/100</f>
        <v>0</v>
      </c>
      <c r="EY289" s="740">
        <f>ROUND(EY12,1)</f>
        <v>0</v>
      </c>
      <c r="EZ289" s="741">
        <f>$ET289*EY289/100</f>
        <v>0</v>
      </c>
      <c r="FA289" s="740">
        <f>ROUND(FA12,1)</f>
        <v>0</v>
      </c>
      <c r="FB289" s="741">
        <f>$ET289*FA289/100</f>
        <v>0</v>
      </c>
      <c r="FC289" s="740">
        <f>ROUND(FC12,1)</f>
        <v>0</v>
      </c>
      <c r="FD289" s="741">
        <f>$ET289*FC289/100</f>
        <v>0</v>
      </c>
      <c r="FE289" s="740">
        <f>ROUND(FE12,1)</f>
        <v>25.5</v>
      </c>
      <c r="FF289" s="741">
        <f>$ET289*FE289/100</f>
        <v>6844.71</v>
      </c>
      <c r="FG289" s="740">
        <f>ROUND(FG12,1)</f>
        <v>15</v>
      </c>
      <c r="FH289" s="741">
        <f>$ET289*FG289/100</f>
        <v>4026.3</v>
      </c>
      <c r="FI289" s="740">
        <f>ROUND(FI12,1)</f>
        <v>0</v>
      </c>
      <c r="FJ289" s="741">
        <f>$ET289*FI289/100</f>
        <v>0</v>
      </c>
      <c r="FK289" s="740">
        <f>ROUND(FK12,1)</f>
        <v>0</v>
      </c>
      <c r="FL289" s="741">
        <f>$ET289*FK289/100</f>
        <v>0</v>
      </c>
      <c r="FM289" s="740">
        <f>ROUND(FM12,1)</f>
        <v>0</v>
      </c>
      <c r="FN289" s="741">
        <f>$ET289*FM289/100</f>
        <v>0</v>
      </c>
      <c r="FO289" s="743">
        <f>IF(((SUM(ET289:FN289))&gt;(16242*EQ289)),0,((16242*EQ289)-(SUM(ET289:FN289))))</f>
        <v>0</v>
      </c>
      <c r="FP289" s="744">
        <f>ET289+EV289+EX289+EZ289+FB289+FD289+FF289+FH289+FJ289+FL289+FN289+FO289</f>
        <v>37713.01</v>
      </c>
      <c r="FQ289" s="745">
        <v>12</v>
      </c>
      <c r="FR289" s="746">
        <f>FP289*FQ289</f>
        <v>452556.12</v>
      </c>
      <c r="FS289" s="747"/>
      <c r="FT289" s="741"/>
      <c r="FU289" s="746">
        <f>FR289+FS289+FT289</f>
        <v>452556.12</v>
      </c>
      <c r="FV289" s="746">
        <f>FU289*0.302</f>
        <v>136671.95000000001</v>
      </c>
      <c r="FW289" s="746">
        <f>FU289+FV289</f>
        <v>589228.06999999995</v>
      </c>
      <c r="FY289" s="1044"/>
      <c r="FZ289" s="752" t="s">
        <v>520</v>
      </c>
      <c r="GA289" s="737">
        <f t="shared" ref="GA289:GA297" si="2133">GA184</f>
        <v>5</v>
      </c>
      <c r="GB289" s="737">
        <f>ROUNDUP(GB184*1.061,0)</f>
        <v>26576</v>
      </c>
      <c r="GC289" s="738">
        <f>ROUNDUP(GB289*1.01,0)</f>
        <v>26842</v>
      </c>
      <c r="GD289" s="743">
        <f t="shared" ref="GD289" si="2134">F289+AP289+BZ289+DJ289+ET289</f>
        <v>134210</v>
      </c>
      <c r="GE289" s="743"/>
      <c r="GF289" s="737">
        <f t="shared" ref="GF289:GF297" si="2135">H289+AR289+CB289+DL289+EV289</f>
        <v>0</v>
      </c>
      <c r="GG289" s="743"/>
      <c r="GH289" s="737">
        <f t="shared" ref="GH289:GH297" si="2136">J289+AT289+CD289+DN289+EX289</f>
        <v>1073.68</v>
      </c>
      <c r="GI289" s="743"/>
      <c r="GJ289" s="737">
        <f t="shared" ref="GJ289:GJ297" si="2137">L289+AV289+CF289+DP289+EZ289</f>
        <v>5368.4</v>
      </c>
      <c r="GK289" s="743"/>
      <c r="GL289" s="737">
        <f t="shared" ref="GL289:GL297" si="2138">N289+AX289+CH289+DR289+FB289</f>
        <v>0</v>
      </c>
      <c r="GM289" s="743"/>
      <c r="GN289" s="737">
        <f t="shared" ref="GN289:GN297" si="2139">P289+AZ289+CJ289+DT289+FD289</f>
        <v>0</v>
      </c>
      <c r="GO289" s="743"/>
      <c r="GP289" s="737">
        <f t="shared" ref="GP289:GP297" si="2140">R289+BB289+CL289+DV289+FF289</f>
        <v>68769.210000000006</v>
      </c>
      <c r="GQ289" s="743"/>
      <c r="GR289" s="737">
        <f t="shared" ref="GR289:GR297" si="2141">T289+BD289+CN289+DX289+FH289</f>
        <v>22815.7</v>
      </c>
      <c r="GS289" s="743"/>
      <c r="GT289" s="737">
        <f t="shared" ref="GT289:GT297" si="2142">V289+BF289+CP289+DZ289+FJ289</f>
        <v>0</v>
      </c>
      <c r="GU289" s="743"/>
      <c r="GV289" s="737">
        <f t="shared" ref="GV289:GV297" si="2143">X289+BH289+CR289+EB289+FL289</f>
        <v>0</v>
      </c>
      <c r="GW289" s="743"/>
      <c r="GX289" s="737">
        <f t="shared" ref="GX289:GY297" si="2144">Z289+BJ289+CT289+ED289+FN289</f>
        <v>0</v>
      </c>
      <c r="GY289" s="743">
        <f t="shared" si="2144"/>
        <v>0</v>
      </c>
      <c r="GZ289" s="744">
        <f>GD289+GF289+GH289+GJ289+GL289+GN289+GP289+GR289+GT289+GV289+GX289+GY289</f>
        <v>232236.99</v>
      </c>
      <c r="HA289" s="745">
        <v>12</v>
      </c>
      <c r="HB289" s="746">
        <f>GZ289*HA289</f>
        <v>2786843.88</v>
      </c>
      <c r="HC289" s="737">
        <f t="shared" ref="HC289:HD297" si="2145">AE289+BO289+CY289+EI289+FS289</f>
        <v>0</v>
      </c>
      <c r="HD289" s="737">
        <f t="shared" si="2145"/>
        <v>0</v>
      </c>
      <c r="HE289" s="746">
        <f>HB289+HC289+HD289</f>
        <v>2786843.88</v>
      </c>
      <c r="HF289" s="746">
        <f>HE289*0.302</f>
        <v>841626.85</v>
      </c>
      <c r="HG289" s="746">
        <f>HE289+HF289</f>
        <v>3628470.73</v>
      </c>
    </row>
    <row r="290" spans="1:215" ht="38.25" hidden="1" x14ac:dyDescent="0.25">
      <c r="A290" s="1044"/>
      <c r="B290" s="753" t="s">
        <v>852</v>
      </c>
      <c r="C290" s="737">
        <f t="shared" si="2123"/>
        <v>1</v>
      </c>
      <c r="D290" s="737">
        <f t="shared" ref="D290:D297" si="2146">ROUNDUP(D185*1.061,0)</f>
        <v>23920</v>
      </c>
      <c r="E290" s="738">
        <f t="shared" ref="E290:E297" si="2147">ROUNDUP(D290*1.01,0)</f>
        <v>24160</v>
      </c>
      <c r="F290" s="817">
        <f t="shared" si="2124"/>
        <v>24160</v>
      </c>
      <c r="G290" s="740">
        <f t="shared" ref="G290:I297" si="2148">ROUND(G13,1)</f>
        <v>0</v>
      </c>
      <c r="H290" s="741">
        <f t="shared" ref="H290:H297" si="2149">$F290*G290/100</f>
        <v>0</v>
      </c>
      <c r="I290" s="740">
        <f t="shared" si="2148"/>
        <v>0</v>
      </c>
      <c r="J290" s="741">
        <f t="shared" ref="J290:J297" si="2150">$F290*I290/100</f>
        <v>0</v>
      </c>
      <c r="K290" s="740">
        <f t="shared" ref="K290:K297" si="2151">ROUND(K13,1)</f>
        <v>10</v>
      </c>
      <c r="L290" s="741">
        <f t="shared" ref="L290:L297" si="2152">$F290*K290/100</f>
        <v>2416</v>
      </c>
      <c r="M290" s="740">
        <f t="shared" ref="M290:M297" si="2153">ROUND(M13,1)</f>
        <v>20</v>
      </c>
      <c r="N290" s="741">
        <f t="shared" ref="N290:N297" si="2154">$F290*M290/100</f>
        <v>4832</v>
      </c>
      <c r="O290" s="740">
        <f t="shared" ref="O290:O297" si="2155">ROUND(O13,1)</f>
        <v>0</v>
      </c>
      <c r="P290" s="741">
        <f t="shared" ref="P290:P297" si="2156">$F290*O290/100</f>
        <v>0</v>
      </c>
      <c r="Q290" s="740">
        <f t="shared" ref="Q290:Q297" si="2157">ROUND(Q13,1)</f>
        <v>100</v>
      </c>
      <c r="R290" s="741">
        <f t="shared" ref="R290:R297" si="2158">$F290*Q290/100</f>
        <v>24160</v>
      </c>
      <c r="S290" s="740">
        <f t="shared" ref="S290:S297" si="2159">ROUND(S13,1)</f>
        <v>20</v>
      </c>
      <c r="T290" s="741">
        <f t="shared" ref="T290:T297" si="2160">$F290*S290/100</f>
        <v>4832</v>
      </c>
      <c r="U290" s="740">
        <f t="shared" ref="U290:U297" si="2161">ROUND(U13,1)</f>
        <v>0</v>
      </c>
      <c r="V290" s="741">
        <f t="shared" ref="V290:V297" si="2162">$F290*U290/100</f>
        <v>0</v>
      </c>
      <c r="W290" s="740">
        <f t="shared" ref="W290:W297" si="2163">ROUND(W13,1)</f>
        <v>0</v>
      </c>
      <c r="X290" s="741">
        <f t="shared" ref="X290:X297" si="2164">$F290*W290/100</f>
        <v>0</v>
      </c>
      <c r="Y290" s="740">
        <f t="shared" ref="Y290:Y297" si="2165">ROUND(Y13,1)</f>
        <v>0</v>
      </c>
      <c r="Z290" s="741">
        <f t="shared" ref="Z290:Z297" si="2166">$F290*Y290/100</f>
        <v>0</v>
      </c>
      <c r="AA290" s="743">
        <f t="shared" ref="AA290:AA297" si="2167">IF(((SUM(F290:Z290))&gt;(16242*C290)),0,((16242*C290)-(SUM(F290:Z290))))</f>
        <v>0</v>
      </c>
      <c r="AB290" s="744">
        <f t="shared" ref="AB290:AB297" si="2168">F290+H290+J290+L290+N290+P290+R290+T290+V290+X290+Z290+AA290</f>
        <v>60400</v>
      </c>
      <c r="AC290" s="745">
        <v>12</v>
      </c>
      <c r="AD290" s="746">
        <f t="shared" ref="AD290:AD297" si="2169">AB290*AC290</f>
        <v>724800</v>
      </c>
      <c r="AE290" s="747"/>
      <c r="AF290" s="741"/>
      <c r="AG290" s="746">
        <f t="shared" ref="AG290:AG297" si="2170">AD290+AE290+AF290</f>
        <v>724800</v>
      </c>
      <c r="AH290" s="746">
        <f t="shared" ref="AH290:AH297" si="2171">AG290*0.302</f>
        <v>218889.60000000001</v>
      </c>
      <c r="AI290" s="746">
        <f t="shared" ref="AI290:AI297" si="2172">AG290+AH290</f>
        <v>943689.6</v>
      </c>
      <c r="AK290" s="1044"/>
      <c r="AL290" s="753" t="s">
        <v>852</v>
      </c>
      <c r="AM290" s="737">
        <f t="shared" si="2125"/>
        <v>0</v>
      </c>
      <c r="AN290" s="737">
        <f t="shared" ref="AN290:AN297" si="2173">ROUNDUP(AN185*1.061,0)</f>
        <v>23920</v>
      </c>
      <c r="AO290" s="738">
        <f t="shared" ref="AO290:AO297" si="2174">ROUNDUP(AN290*1.01,0)</f>
        <v>24160</v>
      </c>
      <c r="AP290" s="817">
        <f t="shared" si="2126"/>
        <v>0</v>
      </c>
      <c r="AQ290" s="740">
        <f t="shared" ref="AQ290:AQ297" si="2175">ROUND(AQ13,1)</f>
        <v>0</v>
      </c>
      <c r="AR290" s="741">
        <f t="shared" ref="AR290:AR297" si="2176">$AP290*AQ290/100</f>
        <v>0</v>
      </c>
      <c r="AS290" s="740">
        <f t="shared" ref="AS290:AS297" si="2177">ROUND(AS13,1)</f>
        <v>0</v>
      </c>
      <c r="AT290" s="741">
        <f t="shared" ref="AT290:AT297" si="2178">$AP290*AS290/100</f>
        <v>0</v>
      </c>
      <c r="AU290" s="740">
        <f t="shared" ref="AU290:AU297" si="2179">ROUND(AU13,1)</f>
        <v>0</v>
      </c>
      <c r="AV290" s="741">
        <f t="shared" ref="AV290:AV297" si="2180">$AP290*AU290/100</f>
        <v>0</v>
      </c>
      <c r="AW290" s="740">
        <f t="shared" ref="AW290:AW297" si="2181">ROUND(AW13,1)</f>
        <v>0</v>
      </c>
      <c r="AX290" s="741">
        <f t="shared" ref="AX290:AX297" si="2182">$AP290*AW290/100</f>
        <v>0</v>
      </c>
      <c r="AY290" s="740">
        <f t="shared" ref="AY290:AY297" si="2183">ROUND(AY13,1)</f>
        <v>0</v>
      </c>
      <c r="AZ290" s="741">
        <f t="shared" ref="AZ290:AZ297" si="2184">$AP290*AY290/100</f>
        <v>0</v>
      </c>
      <c r="BA290" s="740">
        <f t="shared" ref="BA290:BA297" si="2185">ROUND(BA13,1)</f>
        <v>0</v>
      </c>
      <c r="BB290" s="741">
        <f t="shared" ref="BB290:BB297" si="2186">$AP290*BA290/100</f>
        <v>0</v>
      </c>
      <c r="BC290" s="740">
        <f t="shared" ref="BC290:BC297" si="2187">ROUND(BC13,1)</f>
        <v>0</v>
      </c>
      <c r="BD290" s="741">
        <f t="shared" ref="BD290:BD297" si="2188">$AP290*BC290/100</f>
        <v>0</v>
      </c>
      <c r="BE290" s="740">
        <f t="shared" ref="BE290:BE297" si="2189">ROUND(BE13,1)</f>
        <v>0</v>
      </c>
      <c r="BF290" s="741">
        <f t="shared" ref="BF290:BF297" si="2190">$AP290*BE290/100</f>
        <v>0</v>
      </c>
      <c r="BG290" s="740">
        <f t="shared" ref="BG290:BG297" si="2191">ROUND(BG13,1)</f>
        <v>0</v>
      </c>
      <c r="BH290" s="741">
        <f t="shared" ref="BH290:BH297" si="2192">$AP290*BG290/100</f>
        <v>0</v>
      </c>
      <c r="BI290" s="740">
        <f t="shared" ref="BI290:BI297" si="2193">ROUND(BI13,1)</f>
        <v>0</v>
      </c>
      <c r="BJ290" s="741">
        <f t="shared" ref="BJ290:BJ297" si="2194">$AP290*BI290/100</f>
        <v>0</v>
      </c>
      <c r="BK290" s="743">
        <f t="shared" ref="BK290:BK297" si="2195">IF(((SUM(AP290:BJ290))&gt;(16242*AM290)),0,((16242*AM290)-(SUM(AP290:BJ290))))</f>
        <v>0</v>
      </c>
      <c r="BL290" s="744">
        <f t="shared" ref="BL290:BL297" si="2196">AP290+AR290+AT290+AV290+AX290+AZ290+BB290+BD290+BF290+BH290+BJ290+BK290</f>
        <v>0</v>
      </c>
      <c r="BM290" s="745">
        <v>12</v>
      </c>
      <c r="BN290" s="746">
        <f t="shared" ref="BN290:BN297" si="2197">BL290*BM290</f>
        <v>0</v>
      </c>
      <c r="BO290" s="747"/>
      <c r="BP290" s="741"/>
      <c r="BQ290" s="746">
        <f t="shared" ref="BQ290:BQ297" si="2198">BN290+BO290+BP290</f>
        <v>0</v>
      </c>
      <c r="BR290" s="746">
        <f t="shared" ref="BR290:BR297" si="2199">BQ290*0.302</f>
        <v>0</v>
      </c>
      <c r="BS290" s="746">
        <f t="shared" ref="BS290:BS297" si="2200">BQ290+BR290</f>
        <v>0</v>
      </c>
      <c r="BU290" s="1044"/>
      <c r="BV290" s="753" t="s">
        <v>852</v>
      </c>
      <c r="BW290" s="737">
        <f t="shared" si="2127"/>
        <v>0</v>
      </c>
      <c r="BX290" s="737">
        <f t="shared" ref="BX290:BX297" si="2201">ROUNDUP(BX185*1.061,0)</f>
        <v>23920</v>
      </c>
      <c r="BY290" s="738">
        <f t="shared" ref="BY290:BY297" si="2202">ROUNDUP(BX290*1.01,0)</f>
        <v>24160</v>
      </c>
      <c r="BZ290" s="817">
        <f t="shared" si="2128"/>
        <v>0</v>
      </c>
      <c r="CA290" s="740">
        <f t="shared" ref="CA290:CA297" si="2203">ROUND(CA13,1)</f>
        <v>0</v>
      </c>
      <c r="CB290" s="741">
        <f t="shared" ref="CB290:CB297" si="2204">$BZ290*CA290/100</f>
        <v>0</v>
      </c>
      <c r="CC290" s="740">
        <f t="shared" ref="CC290:CC297" si="2205">ROUND(CC13,1)</f>
        <v>0</v>
      </c>
      <c r="CD290" s="741">
        <f t="shared" ref="CD290:CD297" si="2206">$BZ290*CC290/100</f>
        <v>0</v>
      </c>
      <c r="CE290" s="740">
        <f t="shared" ref="CE290:CE297" si="2207">ROUND(CE13,1)</f>
        <v>0</v>
      </c>
      <c r="CF290" s="741">
        <f t="shared" ref="CF290:CF297" si="2208">$BZ290*CE290/100</f>
        <v>0</v>
      </c>
      <c r="CG290" s="740">
        <f t="shared" ref="CG290:CG297" si="2209">ROUND(CG13,1)</f>
        <v>0</v>
      </c>
      <c r="CH290" s="741">
        <f t="shared" ref="CH290:CH297" si="2210">$BZ290*CG290/100</f>
        <v>0</v>
      </c>
      <c r="CI290" s="740">
        <f t="shared" ref="CI290:CI297" si="2211">ROUND(CI13,1)</f>
        <v>0</v>
      </c>
      <c r="CJ290" s="741">
        <f t="shared" ref="CJ290:CJ297" si="2212">$BZ290*CI290/100</f>
        <v>0</v>
      </c>
      <c r="CK290" s="740">
        <f t="shared" ref="CK290:CK297" si="2213">ROUND(CK13,1)</f>
        <v>0</v>
      </c>
      <c r="CL290" s="741">
        <f t="shared" ref="CL290:CL297" si="2214">$BZ290*CK290/100</f>
        <v>0</v>
      </c>
      <c r="CM290" s="740">
        <f t="shared" ref="CM290:CM297" si="2215">ROUND(CM13,1)</f>
        <v>0</v>
      </c>
      <c r="CN290" s="741">
        <f t="shared" ref="CN290:CN297" si="2216">$BZ290*CM290/100</f>
        <v>0</v>
      </c>
      <c r="CO290" s="740">
        <f t="shared" ref="CO290:CO297" si="2217">ROUND(CO13,1)</f>
        <v>0</v>
      </c>
      <c r="CP290" s="741">
        <f t="shared" ref="CP290:CP297" si="2218">$BZ290*CO290/100</f>
        <v>0</v>
      </c>
      <c r="CQ290" s="740">
        <f t="shared" ref="CQ290:CQ297" si="2219">ROUND(CQ13,1)</f>
        <v>0</v>
      </c>
      <c r="CR290" s="741">
        <f t="shared" ref="CR290:CR297" si="2220">$BZ290*CQ290/100</f>
        <v>0</v>
      </c>
      <c r="CS290" s="740">
        <f t="shared" ref="CS290:CS297" si="2221">ROUND(CS13,1)</f>
        <v>0</v>
      </c>
      <c r="CT290" s="741">
        <f t="shared" ref="CT290:CT297" si="2222">$BZ290*CS290/100</f>
        <v>0</v>
      </c>
      <c r="CU290" s="743">
        <f t="shared" ref="CU290:CU297" si="2223">IF(((SUM(BZ290:CT290))&gt;(16242*BW290)),0,((16242*BW290)-(SUM(BZ290:CT290))))</f>
        <v>0</v>
      </c>
      <c r="CV290" s="744">
        <f t="shared" ref="CV290:CV297" si="2224">BZ290+CB290+CD290+CF290+CH290+CJ290+CL290+CN290+CP290+CR290+CT290+CU290</f>
        <v>0</v>
      </c>
      <c r="CW290" s="745">
        <v>12</v>
      </c>
      <c r="CX290" s="746">
        <f t="shared" ref="CX290:CX297" si="2225">CV290*CW290</f>
        <v>0</v>
      </c>
      <c r="CY290" s="747"/>
      <c r="CZ290" s="741"/>
      <c r="DA290" s="746">
        <f t="shared" ref="DA290:DA297" si="2226">CX290+CY290+CZ290</f>
        <v>0</v>
      </c>
      <c r="DB290" s="746">
        <f t="shared" ref="DB290:DB297" si="2227">DA290*0.302</f>
        <v>0</v>
      </c>
      <c r="DC290" s="746">
        <f t="shared" ref="DC290:DC297" si="2228">DA290+DB290</f>
        <v>0</v>
      </c>
      <c r="DD290" s="750"/>
      <c r="DE290" s="1044"/>
      <c r="DF290" s="753" t="s">
        <v>852</v>
      </c>
      <c r="DG290" s="737">
        <f t="shared" si="2129"/>
        <v>0</v>
      </c>
      <c r="DH290" s="737">
        <f t="shared" ref="DH290:DH297" si="2229">ROUNDUP(DH185*1.061,0)</f>
        <v>23920</v>
      </c>
      <c r="DI290" s="738">
        <f t="shared" ref="DI290:DI297" si="2230">ROUNDUP(DH290*1.01,0)</f>
        <v>24160</v>
      </c>
      <c r="DJ290" s="817">
        <f t="shared" si="2130"/>
        <v>0</v>
      </c>
      <c r="DK290" s="740">
        <f t="shared" ref="DK290:DK297" si="2231">ROUND(DK13,1)</f>
        <v>0</v>
      </c>
      <c r="DL290" s="741">
        <f t="shared" ref="DL290:DL297" si="2232">$DJ290*DK290/100</f>
        <v>0</v>
      </c>
      <c r="DM290" s="740">
        <f t="shared" ref="DM290:DM297" si="2233">ROUND(DM13,1)</f>
        <v>0</v>
      </c>
      <c r="DN290" s="741">
        <f t="shared" ref="DN290:DN297" si="2234">$DJ290*DM290/100</f>
        <v>0</v>
      </c>
      <c r="DO290" s="740">
        <f t="shared" ref="DO290:DO297" si="2235">ROUND(DO13,1)</f>
        <v>0</v>
      </c>
      <c r="DP290" s="741">
        <f t="shared" ref="DP290:DP297" si="2236">$DJ290*DO290/100</f>
        <v>0</v>
      </c>
      <c r="DQ290" s="740">
        <f t="shared" ref="DQ290:DQ297" si="2237">ROUND(DQ13,1)</f>
        <v>0</v>
      </c>
      <c r="DR290" s="741">
        <f t="shared" ref="DR290:DR297" si="2238">$DJ290*DQ290/100</f>
        <v>0</v>
      </c>
      <c r="DS290" s="740">
        <f t="shared" ref="DS290:DS297" si="2239">ROUND(DS13,1)</f>
        <v>0</v>
      </c>
      <c r="DT290" s="741">
        <f t="shared" ref="DT290:DT297" si="2240">$DJ290*DS290/100</f>
        <v>0</v>
      </c>
      <c r="DU290" s="740">
        <f t="shared" ref="DU290:DU297" si="2241">ROUND(DU13,1)</f>
        <v>0</v>
      </c>
      <c r="DV290" s="741">
        <f t="shared" ref="DV290:DV297" si="2242">$DJ290*DU290/100</f>
        <v>0</v>
      </c>
      <c r="DW290" s="740">
        <f t="shared" ref="DW290:DW297" si="2243">ROUND(DW13,1)</f>
        <v>0</v>
      </c>
      <c r="DX290" s="741">
        <f t="shared" ref="DX290:DX297" si="2244">$DJ290*DW290/100</f>
        <v>0</v>
      </c>
      <c r="DY290" s="740">
        <f t="shared" ref="DY290:DY297" si="2245">ROUND(DY13,1)</f>
        <v>0</v>
      </c>
      <c r="DZ290" s="741">
        <f t="shared" ref="DZ290:DZ297" si="2246">$DJ290*DY290/100</f>
        <v>0</v>
      </c>
      <c r="EA290" s="740">
        <f t="shared" ref="EA290:EA297" si="2247">ROUND(EA13,1)</f>
        <v>0</v>
      </c>
      <c r="EB290" s="741">
        <f t="shared" ref="EB290:EB297" si="2248">$DJ290*EA290/100</f>
        <v>0</v>
      </c>
      <c r="EC290" s="740">
        <f t="shared" ref="EC290:EC297" si="2249">ROUND(EC13,1)</f>
        <v>0</v>
      </c>
      <c r="ED290" s="741">
        <f t="shared" ref="ED290:ED297" si="2250">$DJ290*EC290/100</f>
        <v>0</v>
      </c>
      <c r="EE290" s="743">
        <f t="shared" ref="EE290:EE297" si="2251">IF(((SUM(DJ290:ED290))&gt;(16242*DG290)),0,((16242*DG290)-(SUM(DJ290:ED290))))</f>
        <v>0</v>
      </c>
      <c r="EF290" s="744">
        <f t="shared" ref="EF290:EF297" si="2252">DJ290+DL290+DN290+DP290+DR290+DT290+DV290+DX290+DZ290+EB290+ED290+EE290</f>
        <v>0</v>
      </c>
      <c r="EG290" s="745">
        <v>12</v>
      </c>
      <c r="EH290" s="746">
        <f t="shared" ref="EH290:EH297" si="2253">EF290*EG290</f>
        <v>0</v>
      </c>
      <c r="EI290" s="747"/>
      <c r="EJ290" s="741"/>
      <c r="EK290" s="746">
        <f t="shared" ref="EK290:EK297" si="2254">EH290+EI290+EJ290</f>
        <v>0</v>
      </c>
      <c r="EL290" s="746">
        <f t="shared" ref="EL290:EL297" si="2255">EK290*0.302</f>
        <v>0</v>
      </c>
      <c r="EM290" s="746">
        <f t="shared" ref="EM290:EM297" si="2256">EK290+EL290</f>
        <v>0</v>
      </c>
      <c r="EO290" s="1044"/>
      <c r="EP290" s="753" t="s">
        <v>852</v>
      </c>
      <c r="EQ290" s="737">
        <f t="shared" si="2131"/>
        <v>0</v>
      </c>
      <c r="ER290" s="737">
        <f t="shared" ref="ER290:ER297" si="2257">ROUNDUP(ER185*1.061,0)</f>
        <v>23920</v>
      </c>
      <c r="ES290" s="738">
        <f t="shared" ref="ES290:ES297" si="2258">ROUNDUP(ER290*1.01,0)</f>
        <v>24160</v>
      </c>
      <c r="ET290" s="817">
        <f t="shared" si="2132"/>
        <v>0</v>
      </c>
      <c r="EU290" s="740">
        <f t="shared" ref="EU290:EU297" si="2259">ROUND(EU13,1)</f>
        <v>0</v>
      </c>
      <c r="EV290" s="741">
        <f t="shared" ref="EV290:EV297" si="2260">$ET290*EU290/100</f>
        <v>0</v>
      </c>
      <c r="EW290" s="740">
        <f t="shared" ref="EW290:EW297" si="2261">ROUND(EW13,1)</f>
        <v>0</v>
      </c>
      <c r="EX290" s="741">
        <f t="shared" ref="EX290:EX297" si="2262">$ET290*EW290/100</f>
        <v>0</v>
      </c>
      <c r="EY290" s="740">
        <f t="shared" ref="EY290:EY297" si="2263">ROUND(EY13,1)</f>
        <v>0</v>
      </c>
      <c r="EZ290" s="741">
        <f t="shared" ref="EZ290:EZ297" si="2264">$ET290*EY290/100</f>
        <v>0</v>
      </c>
      <c r="FA290" s="740">
        <f t="shared" ref="FA290:FA297" si="2265">ROUND(FA13,1)</f>
        <v>0</v>
      </c>
      <c r="FB290" s="741">
        <f t="shared" ref="FB290:FB297" si="2266">$ET290*FA290/100</f>
        <v>0</v>
      </c>
      <c r="FC290" s="740">
        <f t="shared" ref="FC290:FC297" si="2267">ROUND(FC13,1)</f>
        <v>0</v>
      </c>
      <c r="FD290" s="741">
        <f t="shared" ref="FD290:FD297" si="2268">$ET290*FC290/100</f>
        <v>0</v>
      </c>
      <c r="FE290" s="740">
        <f t="shared" ref="FE290:FE297" si="2269">ROUND(FE13,1)</f>
        <v>0</v>
      </c>
      <c r="FF290" s="741">
        <f t="shared" ref="FF290:FF297" si="2270">$ET290*FE290/100</f>
        <v>0</v>
      </c>
      <c r="FG290" s="740">
        <f t="shared" ref="FG290:FG297" si="2271">ROUND(FG13,1)</f>
        <v>0</v>
      </c>
      <c r="FH290" s="741">
        <f t="shared" ref="FH290:FH297" si="2272">$ET290*FG290/100</f>
        <v>0</v>
      </c>
      <c r="FI290" s="740">
        <f t="shared" ref="FI290:FI297" si="2273">ROUND(FI13,1)</f>
        <v>0</v>
      </c>
      <c r="FJ290" s="741">
        <f t="shared" ref="FJ290:FJ297" si="2274">$ET290*FI290/100</f>
        <v>0</v>
      </c>
      <c r="FK290" s="740">
        <f t="shared" ref="FK290:FK297" si="2275">ROUND(FK13,1)</f>
        <v>0</v>
      </c>
      <c r="FL290" s="741">
        <f t="shared" ref="FL290:FL297" si="2276">$ET290*FK290/100</f>
        <v>0</v>
      </c>
      <c r="FM290" s="740">
        <f t="shared" ref="FM290:FM297" si="2277">ROUND(FM13,1)</f>
        <v>0</v>
      </c>
      <c r="FN290" s="741">
        <f t="shared" ref="FN290:FN297" si="2278">$ET290*FM290/100</f>
        <v>0</v>
      </c>
      <c r="FO290" s="743">
        <f t="shared" ref="FO290:FO297" si="2279">IF(((SUM(ET290:FN290))&gt;(16242*EQ290)),0,((16242*EQ290)-(SUM(ET290:FN290))))</f>
        <v>0</v>
      </c>
      <c r="FP290" s="744">
        <f t="shared" ref="FP290:FP297" si="2280">ET290+EV290+EX290+EZ290+FB290+FD290+FF290+FH290+FJ290+FL290+FN290+FO290</f>
        <v>0</v>
      </c>
      <c r="FQ290" s="745">
        <v>12</v>
      </c>
      <c r="FR290" s="746">
        <f t="shared" ref="FR290:FR297" si="2281">FP290*FQ290</f>
        <v>0</v>
      </c>
      <c r="FS290" s="747"/>
      <c r="FT290" s="741"/>
      <c r="FU290" s="746">
        <f t="shared" ref="FU290:FU297" si="2282">FR290+FS290+FT290</f>
        <v>0</v>
      </c>
      <c r="FV290" s="746">
        <f t="shared" ref="FV290:FV297" si="2283">FU290*0.302</f>
        <v>0</v>
      </c>
      <c r="FW290" s="746">
        <f t="shared" ref="FW290:FW297" si="2284">FU290+FV290</f>
        <v>0</v>
      </c>
      <c r="FY290" s="1044"/>
      <c r="FZ290" s="753" t="s">
        <v>852</v>
      </c>
      <c r="GA290" s="737">
        <f t="shared" si="2133"/>
        <v>1</v>
      </c>
      <c r="GB290" s="737">
        <f t="shared" ref="GB290:GB297" si="2285">ROUNDUP(GB185*1.061,0)</f>
        <v>23920</v>
      </c>
      <c r="GC290" s="738">
        <f t="shared" ref="GC290:GC297" si="2286">ROUNDUP(GB290*1.01,0)</f>
        <v>24160</v>
      </c>
      <c r="GD290" s="743">
        <f>F290+AP290+BZ290+DJ290+ET290</f>
        <v>24160</v>
      </c>
      <c r="GE290" s="743"/>
      <c r="GF290" s="737">
        <f t="shared" si="2135"/>
        <v>0</v>
      </c>
      <c r="GG290" s="743"/>
      <c r="GH290" s="737">
        <f t="shared" si="2136"/>
        <v>0</v>
      </c>
      <c r="GI290" s="743"/>
      <c r="GJ290" s="737">
        <f t="shared" si="2137"/>
        <v>2416</v>
      </c>
      <c r="GK290" s="743"/>
      <c r="GL290" s="737">
        <f t="shared" si="2138"/>
        <v>4832</v>
      </c>
      <c r="GM290" s="743"/>
      <c r="GN290" s="737">
        <f t="shared" si="2139"/>
        <v>0</v>
      </c>
      <c r="GO290" s="743"/>
      <c r="GP290" s="737">
        <f t="shared" si="2140"/>
        <v>24160</v>
      </c>
      <c r="GQ290" s="743"/>
      <c r="GR290" s="737">
        <f t="shared" si="2141"/>
        <v>4832</v>
      </c>
      <c r="GS290" s="743"/>
      <c r="GT290" s="737">
        <f t="shared" si="2142"/>
        <v>0</v>
      </c>
      <c r="GU290" s="743"/>
      <c r="GV290" s="737">
        <f t="shared" si="2143"/>
        <v>0</v>
      </c>
      <c r="GW290" s="743"/>
      <c r="GX290" s="737">
        <f t="shared" si="2144"/>
        <v>0</v>
      </c>
      <c r="GY290" s="743">
        <f t="shared" si="2144"/>
        <v>0</v>
      </c>
      <c r="GZ290" s="744">
        <f t="shared" ref="GZ290:GZ297" si="2287">GD290+GF290+GH290+GJ290+GL290+GN290+GP290+GR290+GT290+GV290+GX290+GY290</f>
        <v>60400</v>
      </c>
      <c r="HA290" s="745">
        <v>12</v>
      </c>
      <c r="HB290" s="746">
        <f t="shared" ref="HB290:HB297" si="2288">GZ290*HA290</f>
        <v>724800</v>
      </c>
      <c r="HC290" s="737">
        <f t="shared" si="2145"/>
        <v>0</v>
      </c>
      <c r="HD290" s="737">
        <f t="shared" si="2145"/>
        <v>0</v>
      </c>
      <c r="HE290" s="746">
        <f t="shared" ref="HE290:HE297" si="2289">HB290+HC290+HD290</f>
        <v>724800</v>
      </c>
      <c r="HF290" s="746">
        <f t="shared" ref="HF290:HF297" si="2290">HE290*0.302</f>
        <v>218889.60000000001</v>
      </c>
      <c r="HG290" s="746">
        <f t="shared" ref="HG290:HG297" si="2291">HE290+HF290</f>
        <v>943689.6</v>
      </c>
    </row>
    <row r="291" spans="1:215" ht="24" hidden="1" x14ac:dyDescent="0.25">
      <c r="A291" s="1044"/>
      <c r="B291" s="754" t="s">
        <v>529</v>
      </c>
      <c r="C291" s="737">
        <f t="shared" si="2123"/>
        <v>0</v>
      </c>
      <c r="D291" s="737">
        <f t="shared" si="2146"/>
        <v>23920</v>
      </c>
      <c r="E291" s="738">
        <f t="shared" si="2147"/>
        <v>24160</v>
      </c>
      <c r="F291" s="817">
        <f t="shared" si="2124"/>
        <v>0</v>
      </c>
      <c r="G291" s="740">
        <f t="shared" si="2148"/>
        <v>0</v>
      </c>
      <c r="H291" s="741">
        <f t="shared" si="2149"/>
        <v>0</v>
      </c>
      <c r="I291" s="740">
        <f t="shared" si="2148"/>
        <v>0</v>
      </c>
      <c r="J291" s="741">
        <f t="shared" si="2150"/>
        <v>0</v>
      </c>
      <c r="K291" s="740">
        <f t="shared" si="2151"/>
        <v>0</v>
      </c>
      <c r="L291" s="741">
        <f t="shared" si="2152"/>
        <v>0</v>
      </c>
      <c r="M291" s="740">
        <f t="shared" si="2153"/>
        <v>0</v>
      </c>
      <c r="N291" s="741">
        <f t="shared" si="2154"/>
        <v>0</v>
      </c>
      <c r="O291" s="740">
        <f t="shared" si="2155"/>
        <v>0</v>
      </c>
      <c r="P291" s="741">
        <f t="shared" si="2156"/>
        <v>0</v>
      </c>
      <c r="Q291" s="740">
        <f t="shared" si="2157"/>
        <v>0</v>
      </c>
      <c r="R291" s="741">
        <f t="shared" si="2158"/>
        <v>0</v>
      </c>
      <c r="S291" s="740">
        <f t="shared" si="2159"/>
        <v>0</v>
      </c>
      <c r="T291" s="741">
        <f t="shared" si="2160"/>
        <v>0</v>
      </c>
      <c r="U291" s="740">
        <f t="shared" si="2161"/>
        <v>0</v>
      </c>
      <c r="V291" s="741">
        <f t="shared" si="2162"/>
        <v>0</v>
      </c>
      <c r="W291" s="740">
        <f t="shared" si="2163"/>
        <v>0</v>
      </c>
      <c r="X291" s="741">
        <f t="shared" si="2164"/>
        <v>0</v>
      </c>
      <c r="Y291" s="740">
        <f t="shared" si="2165"/>
        <v>0</v>
      </c>
      <c r="Z291" s="741">
        <f t="shared" si="2166"/>
        <v>0</v>
      </c>
      <c r="AA291" s="743">
        <f t="shared" si="2167"/>
        <v>0</v>
      </c>
      <c r="AB291" s="744">
        <f t="shared" si="2168"/>
        <v>0</v>
      </c>
      <c r="AC291" s="745">
        <v>12</v>
      </c>
      <c r="AD291" s="746">
        <f t="shared" si="2169"/>
        <v>0</v>
      </c>
      <c r="AE291" s="747"/>
      <c r="AF291" s="741"/>
      <c r="AG291" s="746">
        <f t="shared" si="2170"/>
        <v>0</v>
      </c>
      <c r="AH291" s="746">
        <f t="shared" si="2171"/>
        <v>0</v>
      </c>
      <c r="AI291" s="746">
        <f t="shared" si="2172"/>
        <v>0</v>
      </c>
      <c r="AK291" s="1044"/>
      <c r="AL291" s="754" t="s">
        <v>529</v>
      </c>
      <c r="AM291" s="737">
        <f t="shared" si="2125"/>
        <v>0</v>
      </c>
      <c r="AN291" s="737">
        <f t="shared" si="2173"/>
        <v>23920</v>
      </c>
      <c r="AO291" s="738">
        <f t="shared" si="2174"/>
        <v>24160</v>
      </c>
      <c r="AP291" s="817">
        <f t="shared" si="2126"/>
        <v>0</v>
      </c>
      <c r="AQ291" s="740">
        <f t="shared" si="2175"/>
        <v>0</v>
      </c>
      <c r="AR291" s="741">
        <f t="shared" si="2176"/>
        <v>0</v>
      </c>
      <c r="AS291" s="740">
        <f t="shared" si="2177"/>
        <v>0</v>
      </c>
      <c r="AT291" s="741">
        <f t="shared" si="2178"/>
        <v>0</v>
      </c>
      <c r="AU291" s="740">
        <f t="shared" si="2179"/>
        <v>0</v>
      </c>
      <c r="AV291" s="741">
        <f t="shared" si="2180"/>
        <v>0</v>
      </c>
      <c r="AW291" s="740">
        <f t="shared" si="2181"/>
        <v>0</v>
      </c>
      <c r="AX291" s="741">
        <f t="shared" si="2182"/>
        <v>0</v>
      </c>
      <c r="AY291" s="740">
        <f t="shared" si="2183"/>
        <v>0</v>
      </c>
      <c r="AZ291" s="741">
        <f t="shared" si="2184"/>
        <v>0</v>
      </c>
      <c r="BA291" s="740">
        <f t="shared" si="2185"/>
        <v>0</v>
      </c>
      <c r="BB291" s="741">
        <f t="shared" si="2186"/>
        <v>0</v>
      </c>
      <c r="BC291" s="740">
        <f t="shared" si="2187"/>
        <v>0</v>
      </c>
      <c r="BD291" s="741">
        <f t="shared" si="2188"/>
        <v>0</v>
      </c>
      <c r="BE291" s="740">
        <f t="shared" si="2189"/>
        <v>0</v>
      </c>
      <c r="BF291" s="741">
        <f t="shared" si="2190"/>
        <v>0</v>
      </c>
      <c r="BG291" s="740">
        <f t="shared" si="2191"/>
        <v>0</v>
      </c>
      <c r="BH291" s="741">
        <f t="shared" si="2192"/>
        <v>0</v>
      </c>
      <c r="BI291" s="740">
        <f t="shared" si="2193"/>
        <v>0</v>
      </c>
      <c r="BJ291" s="741">
        <f t="shared" si="2194"/>
        <v>0</v>
      </c>
      <c r="BK291" s="743">
        <f t="shared" si="2195"/>
        <v>0</v>
      </c>
      <c r="BL291" s="744">
        <f t="shared" si="2196"/>
        <v>0</v>
      </c>
      <c r="BM291" s="745">
        <v>12</v>
      </c>
      <c r="BN291" s="746">
        <f t="shared" si="2197"/>
        <v>0</v>
      </c>
      <c r="BO291" s="747"/>
      <c r="BP291" s="741"/>
      <c r="BQ291" s="746">
        <f t="shared" si="2198"/>
        <v>0</v>
      </c>
      <c r="BR291" s="746">
        <f t="shared" si="2199"/>
        <v>0</v>
      </c>
      <c r="BS291" s="746">
        <f t="shared" si="2200"/>
        <v>0</v>
      </c>
      <c r="BU291" s="1044"/>
      <c r="BV291" s="754" t="s">
        <v>529</v>
      </c>
      <c r="BW291" s="737">
        <f t="shared" si="2127"/>
        <v>1</v>
      </c>
      <c r="BX291" s="737">
        <f t="shared" si="2201"/>
        <v>23920</v>
      </c>
      <c r="BY291" s="738">
        <f t="shared" si="2202"/>
        <v>24160</v>
      </c>
      <c r="BZ291" s="817">
        <f t="shared" si="2128"/>
        <v>24160</v>
      </c>
      <c r="CA291" s="740">
        <f t="shared" si="2203"/>
        <v>0</v>
      </c>
      <c r="CB291" s="741">
        <f t="shared" si="2204"/>
        <v>0</v>
      </c>
      <c r="CC291" s="740">
        <f t="shared" si="2205"/>
        <v>0</v>
      </c>
      <c r="CD291" s="741">
        <f t="shared" si="2206"/>
        <v>0</v>
      </c>
      <c r="CE291" s="740">
        <f t="shared" si="2207"/>
        <v>0</v>
      </c>
      <c r="CF291" s="741">
        <f t="shared" si="2208"/>
        <v>0</v>
      </c>
      <c r="CG291" s="740">
        <f t="shared" si="2209"/>
        <v>0</v>
      </c>
      <c r="CH291" s="741">
        <f t="shared" si="2210"/>
        <v>0</v>
      </c>
      <c r="CI291" s="740">
        <f t="shared" si="2211"/>
        <v>0</v>
      </c>
      <c r="CJ291" s="741">
        <f t="shared" si="2212"/>
        <v>0</v>
      </c>
      <c r="CK291" s="740">
        <f t="shared" si="2213"/>
        <v>10</v>
      </c>
      <c r="CL291" s="741">
        <f t="shared" si="2214"/>
        <v>2416</v>
      </c>
      <c r="CM291" s="740">
        <f t="shared" si="2215"/>
        <v>20</v>
      </c>
      <c r="CN291" s="741">
        <f t="shared" si="2216"/>
        <v>4832</v>
      </c>
      <c r="CO291" s="740">
        <f t="shared" si="2217"/>
        <v>0</v>
      </c>
      <c r="CP291" s="741">
        <f t="shared" si="2218"/>
        <v>0</v>
      </c>
      <c r="CQ291" s="740">
        <f t="shared" si="2219"/>
        <v>0</v>
      </c>
      <c r="CR291" s="741">
        <f t="shared" si="2220"/>
        <v>0</v>
      </c>
      <c r="CS291" s="740">
        <f t="shared" si="2221"/>
        <v>0</v>
      </c>
      <c r="CT291" s="741">
        <f t="shared" si="2222"/>
        <v>0</v>
      </c>
      <c r="CU291" s="743">
        <f t="shared" si="2223"/>
        <v>0</v>
      </c>
      <c r="CV291" s="744">
        <f t="shared" si="2224"/>
        <v>31408</v>
      </c>
      <c r="CW291" s="745">
        <v>12</v>
      </c>
      <c r="CX291" s="746">
        <f t="shared" si="2225"/>
        <v>376896</v>
      </c>
      <c r="CY291" s="747"/>
      <c r="CZ291" s="741"/>
      <c r="DA291" s="746">
        <f t="shared" si="2226"/>
        <v>376896</v>
      </c>
      <c r="DB291" s="746">
        <f t="shared" si="2227"/>
        <v>113822.59</v>
      </c>
      <c r="DC291" s="746">
        <f t="shared" si="2228"/>
        <v>490718.59</v>
      </c>
      <c r="DD291" s="750"/>
      <c r="DE291" s="1044"/>
      <c r="DF291" s="754" t="s">
        <v>529</v>
      </c>
      <c r="DG291" s="737">
        <f t="shared" si="2129"/>
        <v>0</v>
      </c>
      <c r="DH291" s="737">
        <f t="shared" si="2229"/>
        <v>23920</v>
      </c>
      <c r="DI291" s="738">
        <f t="shared" si="2230"/>
        <v>24160</v>
      </c>
      <c r="DJ291" s="817">
        <f t="shared" si="2130"/>
        <v>0</v>
      </c>
      <c r="DK291" s="740">
        <f t="shared" si="2231"/>
        <v>0</v>
      </c>
      <c r="DL291" s="741">
        <f t="shared" si="2232"/>
        <v>0</v>
      </c>
      <c r="DM291" s="740">
        <f t="shared" si="2233"/>
        <v>0</v>
      </c>
      <c r="DN291" s="741">
        <f t="shared" si="2234"/>
        <v>0</v>
      </c>
      <c r="DO291" s="740">
        <f t="shared" si="2235"/>
        <v>0</v>
      </c>
      <c r="DP291" s="741">
        <f t="shared" si="2236"/>
        <v>0</v>
      </c>
      <c r="DQ291" s="740">
        <f t="shared" si="2237"/>
        <v>0</v>
      </c>
      <c r="DR291" s="741">
        <f t="shared" si="2238"/>
        <v>0</v>
      </c>
      <c r="DS291" s="740">
        <f t="shared" si="2239"/>
        <v>0</v>
      </c>
      <c r="DT291" s="741">
        <f t="shared" si="2240"/>
        <v>0</v>
      </c>
      <c r="DU291" s="740">
        <f t="shared" si="2241"/>
        <v>0</v>
      </c>
      <c r="DV291" s="741">
        <f t="shared" si="2242"/>
        <v>0</v>
      </c>
      <c r="DW291" s="740">
        <f t="shared" si="2243"/>
        <v>0</v>
      </c>
      <c r="DX291" s="741">
        <f t="shared" si="2244"/>
        <v>0</v>
      </c>
      <c r="DY291" s="740">
        <f t="shared" si="2245"/>
        <v>0</v>
      </c>
      <c r="DZ291" s="741">
        <f t="shared" si="2246"/>
        <v>0</v>
      </c>
      <c r="EA291" s="740">
        <f t="shared" si="2247"/>
        <v>0</v>
      </c>
      <c r="EB291" s="741">
        <f t="shared" si="2248"/>
        <v>0</v>
      </c>
      <c r="EC291" s="740">
        <f t="shared" si="2249"/>
        <v>0</v>
      </c>
      <c r="ED291" s="741">
        <f t="shared" si="2250"/>
        <v>0</v>
      </c>
      <c r="EE291" s="743">
        <f t="shared" si="2251"/>
        <v>0</v>
      </c>
      <c r="EF291" s="744">
        <f t="shared" si="2252"/>
        <v>0</v>
      </c>
      <c r="EG291" s="745">
        <v>12</v>
      </c>
      <c r="EH291" s="746">
        <f t="shared" si="2253"/>
        <v>0</v>
      </c>
      <c r="EI291" s="747"/>
      <c r="EJ291" s="741"/>
      <c r="EK291" s="746">
        <f t="shared" si="2254"/>
        <v>0</v>
      </c>
      <c r="EL291" s="746">
        <f t="shared" si="2255"/>
        <v>0</v>
      </c>
      <c r="EM291" s="746">
        <f t="shared" si="2256"/>
        <v>0</v>
      </c>
      <c r="EO291" s="1044"/>
      <c r="EP291" s="754" t="s">
        <v>529</v>
      </c>
      <c r="EQ291" s="737">
        <f t="shared" si="2131"/>
        <v>0</v>
      </c>
      <c r="ER291" s="737">
        <f t="shared" si="2257"/>
        <v>23920</v>
      </c>
      <c r="ES291" s="738">
        <f t="shared" si="2258"/>
        <v>24160</v>
      </c>
      <c r="ET291" s="817">
        <f t="shared" si="2132"/>
        <v>0</v>
      </c>
      <c r="EU291" s="740">
        <f t="shared" si="2259"/>
        <v>0</v>
      </c>
      <c r="EV291" s="741">
        <f t="shared" si="2260"/>
        <v>0</v>
      </c>
      <c r="EW291" s="740">
        <f t="shared" si="2261"/>
        <v>0</v>
      </c>
      <c r="EX291" s="741">
        <f t="shared" si="2262"/>
        <v>0</v>
      </c>
      <c r="EY291" s="740">
        <f t="shared" si="2263"/>
        <v>0</v>
      </c>
      <c r="EZ291" s="741">
        <f t="shared" si="2264"/>
        <v>0</v>
      </c>
      <c r="FA291" s="740">
        <f t="shared" si="2265"/>
        <v>0</v>
      </c>
      <c r="FB291" s="741">
        <f t="shared" si="2266"/>
        <v>0</v>
      </c>
      <c r="FC291" s="740">
        <f t="shared" si="2267"/>
        <v>0</v>
      </c>
      <c r="FD291" s="741">
        <f t="shared" si="2268"/>
        <v>0</v>
      </c>
      <c r="FE291" s="740">
        <f t="shared" si="2269"/>
        <v>0</v>
      </c>
      <c r="FF291" s="741">
        <f t="shared" si="2270"/>
        <v>0</v>
      </c>
      <c r="FG291" s="740">
        <f t="shared" si="2271"/>
        <v>0</v>
      </c>
      <c r="FH291" s="741">
        <f t="shared" si="2272"/>
        <v>0</v>
      </c>
      <c r="FI291" s="740">
        <f t="shared" si="2273"/>
        <v>0</v>
      </c>
      <c r="FJ291" s="741">
        <f t="shared" si="2274"/>
        <v>0</v>
      </c>
      <c r="FK291" s="740">
        <f t="shared" si="2275"/>
        <v>0</v>
      </c>
      <c r="FL291" s="741">
        <f t="shared" si="2276"/>
        <v>0</v>
      </c>
      <c r="FM291" s="740">
        <f t="shared" si="2277"/>
        <v>0</v>
      </c>
      <c r="FN291" s="741">
        <f t="shared" si="2278"/>
        <v>0</v>
      </c>
      <c r="FO291" s="743">
        <f t="shared" si="2279"/>
        <v>0</v>
      </c>
      <c r="FP291" s="744">
        <f t="shared" si="2280"/>
        <v>0</v>
      </c>
      <c r="FQ291" s="745">
        <v>12</v>
      </c>
      <c r="FR291" s="746">
        <f t="shared" si="2281"/>
        <v>0</v>
      </c>
      <c r="FS291" s="747"/>
      <c r="FT291" s="741"/>
      <c r="FU291" s="746">
        <f t="shared" si="2282"/>
        <v>0</v>
      </c>
      <c r="FV291" s="746">
        <f t="shared" si="2283"/>
        <v>0</v>
      </c>
      <c r="FW291" s="746">
        <f t="shared" si="2284"/>
        <v>0</v>
      </c>
      <c r="FY291" s="1044"/>
      <c r="FZ291" s="754" t="s">
        <v>529</v>
      </c>
      <c r="GA291" s="737">
        <f t="shared" si="2133"/>
        <v>1</v>
      </c>
      <c r="GB291" s="737">
        <f t="shared" si="2285"/>
        <v>23920</v>
      </c>
      <c r="GC291" s="738">
        <f t="shared" si="2286"/>
        <v>24160</v>
      </c>
      <c r="GD291" s="743">
        <f t="shared" ref="GD291:GD297" si="2292">F291+AP291+BZ291+DJ291+ET291</f>
        <v>24160</v>
      </c>
      <c r="GE291" s="743"/>
      <c r="GF291" s="737">
        <f t="shared" si="2135"/>
        <v>0</v>
      </c>
      <c r="GG291" s="743"/>
      <c r="GH291" s="737">
        <f t="shared" si="2136"/>
        <v>0</v>
      </c>
      <c r="GI291" s="743"/>
      <c r="GJ291" s="737">
        <f t="shared" si="2137"/>
        <v>0</v>
      </c>
      <c r="GK291" s="743"/>
      <c r="GL291" s="737">
        <f t="shared" si="2138"/>
        <v>0</v>
      </c>
      <c r="GM291" s="743"/>
      <c r="GN291" s="737">
        <f t="shared" si="2139"/>
        <v>0</v>
      </c>
      <c r="GO291" s="743"/>
      <c r="GP291" s="737">
        <f t="shared" si="2140"/>
        <v>2416</v>
      </c>
      <c r="GQ291" s="743"/>
      <c r="GR291" s="737">
        <f t="shared" si="2141"/>
        <v>4832</v>
      </c>
      <c r="GS291" s="743"/>
      <c r="GT291" s="737">
        <f t="shared" si="2142"/>
        <v>0</v>
      </c>
      <c r="GU291" s="743"/>
      <c r="GV291" s="737">
        <f t="shared" si="2143"/>
        <v>0</v>
      </c>
      <c r="GW291" s="743"/>
      <c r="GX291" s="737">
        <f t="shared" si="2144"/>
        <v>0</v>
      </c>
      <c r="GY291" s="743">
        <f t="shared" si="2144"/>
        <v>0</v>
      </c>
      <c r="GZ291" s="744">
        <f t="shared" si="2287"/>
        <v>31408</v>
      </c>
      <c r="HA291" s="745">
        <v>12</v>
      </c>
      <c r="HB291" s="746">
        <f t="shared" si="2288"/>
        <v>376896</v>
      </c>
      <c r="HC291" s="737">
        <f t="shared" si="2145"/>
        <v>0</v>
      </c>
      <c r="HD291" s="737">
        <f t="shared" si="2145"/>
        <v>0</v>
      </c>
      <c r="HE291" s="746">
        <f t="shared" si="2289"/>
        <v>376896</v>
      </c>
      <c r="HF291" s="746">
        <f t="shared" si="2290"/>
        <v>113822.59</v>
      </c>
      <c r="HG291" s="746">
        <f t="shared" si="2291"/>
        <v>490718.59</v>
      </c>
    </row>
    <row r="292" spans="1:215" ht="25.5" hidden="1" x14ac:dyDescent="0.25">
      <c r="A292" s="1044"/>
      <c r="B292" s="753" t="s">
        <v>853</v>
      </c>
      <c r="C292" s="737">
        <f t="shared" si="2123"/>
        <v>1</v>
      </c>
      <c r="D292" s="737">
        <f t="shared" si="2146"/>
        <v>23920</v>
      </c>
      <c r="E292" s="738">
        <f t="shared" si="2147"/>
        <v>24160</v>
      </c>
      <c r="F292" s="817">
        <f t="shared" si="2124"/>
        <v>24160</v>
      </c>
      <c r="G292" s="740">
        <f t="shared" si="2148"/>
        <v>0</v>
      </c>
      <c r="H292" s="741">
        <f t="shared" si="2149"/>
        <v>0</v>
      </c>
      <c r="I292" s="740">
        <f t="shared" si="2148"/>
        <v>0</v>
      </c>
      <c r="J292" s="741">
        <f t="shared" si="2150"/>
        <v>0</v>
      </c>
      <c r="K292" s="740">
        <f t="shared" si="2151"/>
        <v>0</v>
      </c>
      <c r="L292" s="741">
        <f t="shared" si="2152"/>
        <v>0</v>
      </c>
      <c r="M292" s="740">
        <f t="shared" si="2153"/>
        <v>5</v>
      </c>
      <c r="N292" s="741">
        <f t="shared" si="2154"/>
        <v>1208</v>
      </c>
      <c r="O292" s="740">
        <f t="shared" si="2155"/>
        <v>0</v>
      </c>
      <c r="P292" s="741">
        <f t="shared" si="2156"/>
        <v>0</v>
      </c>
      <c r="Q292" s="740">
        <f t="shared" si="2157"/>
        <v>100</v>
      </c>
      <c r="R292" s="741">
        <f t="shared" si="2158"/>
        <v>24160</v>
      </c>
      <c r="S292" s="740">
        <f t="shared" si="2159"/>
        <v>20</v>
      </c>
      <c r="T292" s="741">
        <f t="shared" si="2160"/>
        <v>4832</v>
      </c>
      <c r="U292" s="740">
        <f t="shared" si="2161"/>
        <v>0</v>
      </c>
      <c r="V292" s="741">
        <f t="shared" si="2162"/>
        <v>0</v>
      </c>
      <c r="W292" s="740">
        <f t="shared" si="2163"/>
        <v>0</v>
      </c>
      <c r="X292" s="741">
        <f t="shared" si="2164"/>
        <v>0</v>
      </c>
      <c r="Y292" s="740">
        <f t="shared" si="2165"/>
        <v>0</v>
      </c>
      <c r="Z292" s="741">
        <f t="shared" si="2166"/>
        <v>0</v>
      </c>
      <c r="AA292" s="743">
        <f t="shared" si="2167"/>
        <v>0</v>
      </c>
      <c r="AB292" s="744">
        <f t="shared" si="2168"/>
        <v>54360</v>
      </c>
      <c r="AC292" s="745">
        <v>12</v>
      </c>
      <c r="AD292" s="746">
        <f t="shared" si="2169"/>
        <v>652320</v>
      </c>
      <c r="AE292" s="747"/>
      <c r="AF292" s="741"/>
      <c r="AG292" s="746">
        <f t="shared" si="2170"/>
        <v>652320</v>
      </c>
      <c r="AH292" s="746">
        <f t="shared" si="2171"/>
        <v>197000.64</v>
      </c>
      <c r="AI292" s="746">
        <f t="shared" si="2172"/>
        <v>849320.64</v>
      </c>
      <c r="AK292" s="1044"/>
      <c r="AL292" s="753" t="s">
        <v>853</v>
      </c>
      <c r="AM292" s="737">
        <f t="shared" si="2125"/>
        <v>0</v>
      </c>
      <c r="AN292" s="737">
        <f t="shared" si="2173"/>
        <v>23920</v>
      </c>
      <c r="AO292" s="738">
        <f t="shared" si="2174"/>
        <v>24160</v>
      </c>
      <c r="AP292" s="817">
        <f t="shared" si="2126"/>
        <v>0</v>
      </c>
      <c r="AQ292" s="740">
        <f t="shared" si="2175"/>
        <v>0</v>
      </c>
      <c r="AR292" s="741">
        <f t="shared" si="2176"/>
        <v>0</v>
      </c>
      <c r="AS292" s="740">
        <f t="shared" si="2177"/>
        <v>0</v>
      </c>
      <c r="AT292" s="741">
        <f t="shared" si="2178"/>
        <v>0</v>
      </c>
      <c r="AU292" s="740">
        <f t="shared" si="2179"/>
        <v>0</v>
      </c>
      <c r="AV292" s="741">
        <f t="shared" si="2180"/>
        <v>0</v>
      </c>
      <c r="AW292" s="740">
        <f t="shared" si="2181"/>
        <v>0</v>
      </c>
      <c r="AX292" s="741">
        <f t="shared" si="2182"/>
        <v>0</v>
      </c>
      <c r="AY292" s="740">
        <f t="shared" si="2183"/>
        <v>0</v>
      </c>
      <c r="AZ292" s="741">
        <f t="shared" si="2184"/>
        <v>0</v>
      </c>
      <c r="BA292" s="740">
        <f t="shared" si="2185"/>
        <v>0</v>
      </c>
      <c r="BB292" s="741">
        <f t="shared" si="2186"/>
        <v>0</v>
      </c>
      <c r="BC292" s="740">
        <f t="shared" si="2187"/>
        <v>0</v>
      </c>
      <c r="BD292" s="741">
        <f t="shared" si="2188"/>
        <v>0</v>
      </c>
      <c r="BE292" s="740">
        <f t="shared" si="2189"/>
        <v>0</v>
      </c>
      <c r="BF292" s="741">
        <f t="shared" si="2190"/>
        <v>0</v>
      </c>
      <c r="BG292" s="740">
        <f t="shared" si="2191"/>
        <v>0</v>
      </c>
      <c r="BH292" s="741">
        <f t="shared" si="2192"/>
        <v>0</v>
      </c>
      <c r="BI292" s="740">
        <f t="shared" si="2193"/>
        <v>0</v>
      </c>
      <c r="BJ292" s="741">
        <f t="shared" si="2194"/>
        <v>0</v>
      </c>
      <c r="BK292" s="743">
        <f t="shared" si="2195"/>
        <v>0</v>
      </c>
      <c r="BL292" s="744">
        <f t="shared" si="2196"/>
        <v>0</v>
      </c>
      <c r="BM292" s="745">
        <v>12</v>
      </c>
      <c r="BN292" s="746">
        <f t="shared" si="2197"/>
        <v>0</v>
      </c>
      <c r="BO292" s="747"/>
      <c r="BP292" s="741"/>
      <c r="BQ292" s="746">
        <f t="shared" si="2198"/>
        <v>0</v>
      </c>
      <c r="BR292" s="746">
        <f t="shared" si="2199"/>
        <v>0</v>
      </c>
      <c r="BS292" s="746">
        <f t="shared" si="2200"/>
        <v>0</v>
      </c>
      <c r="BU292" s="1044"/>
      <c r="BV292" s="753" t="s">
        <v>853</v>
      </c>
      <c r="BW292" s="737">
        <f t="shared" si="2127"/>
        <v>0</v>
      </c>
      <c r="BX292" s="737">
        <f t="shared" si="2201"/>
        <v>23920</v>
      </c>
      <c r="BY292" s="738">
        <f t="shared" si="2202"/>
        <v>24160</v>
      </c>
      <c r="BZ292" s="817">
        <f t="shared" si="2128"/>
        <v>0</v>
      </c>
      <c r="CA292" s="740">
        <f t="shared" si="2203"/>
        <v>0</v>
      </c>
      <c r="CB292" s="741">
        <f t="shared" si="2204"/>
        <v>0</v>
      </c>
      <c r="CC292" s="740">
        <f t="shared" si="2205"/>
        <v>0</v>
      </c>
      <c r="CD292" s="741">
        <f t="shared" si="2206"/>
        <v>0</v>
      </c>
      <c r="CE292" s="740">
        <f t="shared" si="2207"/>
        <v>0</v>
      </c>
      <c r="CF292" s="741">
        <f t="shared" si="2208"/>
        <v>0</v>
      </c>
      <c r="CG292" s="740">
        <f t="shared" si="2209"/>
        <v>0</v>
      </c>
      <c r="CH292" s="741">
        <f t="shared" si="2210"/>
        <v>0</v>
      </c>
      <c r="CI292" s="740">
        <f t="shared" si="2211"/>
        <v>0</v>
      </c>
      <c r="CJ292" s="741">
        <f t="shared" si="2212"/>
        <v>0</v>
      </c>
      <c r="CK292" s="740">
        <f t="shared" si="2213"/>
        <v>0</v>
      </c>
      <c r="CL292" s="741">
        <f t="shared" si="2214"/>
        <v>0</v>
      </c>
      <c r="CM292" s="740">
        <f t="shared" si="2215"/>
        <v>0</v>
      </c>
      <c r="CN292" s="741">
        <f t="shared" si="2216"/>
        <v>0</v>
      </c>
      <c r="CO292" s="740">
        <f t="shared" si="2217"/>
        <v>0</v>
      </c>
      <c r="CP292" s="741">
        <f t="shared" si="2218"/>
        <v>0</v>
      </c>
      <c r="CQ292" s="740">
        <f t="shared" si="2219"/>
        <v>0</v>
      </c>
      <c r="CR292" s="741">
        <f t="shared" si="2220"/>
        <v>0</v>
      </c>
      <c r="CS292" s="740">
        <f t="shared" si="2221"/>
        <v>0</v>
      </c>
      <c r="CT292" s="741">
        <f t="shared" si="2222"/>
        <v>0</v>
      </c>
      <c r="CU292" s="743">
        <f t="shared" si="2223"/>
        <v>0</v>
      </c>
      <c r="CV292" s="744">
        <f t="shared" si="2224"/>
        <v>0</v>
      </c>
      <c r="CW292" s="745">
        <v>12</v>
      </c>
      <c r="CX292" s="746">
        <f t="shared" si="2225"/>
        <v>0</v>
      </c>
      <c r="CY292" s="747"/>
      <c r="CZ292" s="741"/>
      <c r="DA292" s="746">
        <f t="shared" si="2226"/>
        <v>0</v>
      </c>
      <c r="DB292" s="746">
        <f t="shared" si="2227"/>
        <v>0</v>
      </c>
      <c r="DC292" s="746">
        <f t="shared" si="2228"/>
        <v>0</v>
      </c>
      <c r="DD292" s="750"/>
      <c r="DE292" s="1044"/>
      <c r="DF292" s="753" t="s">
        <v>853</v>
      </c>
      <c r="DG292" s="737">
        <f t="shared" si="2129"/>
        <v>0</v>
      </c>
      <c r="DH292" s="737">
        <f t="shared" si="2229"/>
        <v>23920</v>
      </c>
      <c r="DI292" s="738">
        <f t="shared" si="2230"/>
        <v>24160</v>
      </c>
      <c r="DJ292" s="817">
        <f t="shared" si="2130"/>
        <v>0</v>
      </c>
      <c r="DK292" s="740">
        <f t="shared" si="2231"/>
        <v>0</v>
      </c>
      <c r="DL292" s="741">
        <f t="shared" si="2232"/>
        <v>0</v>
      </c>
      <c r="DM292" s="740">
        <f t="shared" si="2233"/>
        <v>0</v>
      </c>
      <c r="DN292" s="741">
        <f t="shared" si="2234"/>
        <v>0</v>
      </c>
      <c r="DO292" s="740">
        <f t="shared" si="2235"/>
        <v>0</v>
      </c>
      <c r="DP292" s="741">
        <f t="shared" si="2236"/>
        <v>0</v>
      </c>
      <c r="DQ292" s="740">
        <f t="shared" si="2237"/>
        <v>0</v>
      </c>
      <c r="DR292" s="741">
        <f t="shared" si="2238"/>
        <v>0</v>
      </c>
      <c r="DS292" s="740">
        <f t="shared" si="2239"/>
        <v>0</v>
      </c>
      <c r="DT292" s="741">
        <f t="shared" si="2240"/>
        <v>0</v>
      </c>
      <c r="DU292" s="740">
        <f t="shared" si="2241"/>
        <v>0</v>
      </c>
      <c r="DV292" s="741">
        <f t="shared" si="2242"/>
        <v>0</v>
      </c>
      <c r="DW292" s="740">
        <f t="shared" si="2243"/>
        <v>0</v>
      </c>
      <c r="DX292" s="741">
        <f t="shared" si="2244"/>
        <v>0</v>
      </c>
      <c r="DY292" s="740">
        <f t="shared" si="2245"/>
        <v>0</v>
      </c>
      <c r="DZ292" s="741">
        <f t="shared" si="2246"/>
        <v>0</v>
      </c>
      <c r="EA292" s="740">
        <f t="shared" si="2247"/>
        <v>0</v>
      </c>
      <c r="EB292" s="741">
        <f t="shared" si="2248"/>
        <v>0</v>
      </c>
      <c r="EC292" s="740">
        <f t="shared" si="2249"/>
        <v>0</v>
      </c>
      <c r="ED292" s="741">
        <f t="shared" si="2250"/>
        <v>0</v>
      </c>
      <c r="EE292" s="743">
        <f t="shared" si="2251"/>
        <v>0</v>
      </c>
      <c r="EF292" s="744">
        <f t="shared" si="2252"/>
        <v>0</v>
      </c>
      <c r="EG292" s="745">
        <v>12</v>
      </c>
      <c r="EH292" s="746">
        <f t="shared" si="2253"/>
        <v>0</v>
      </c>
      <c r="EI292" s="747"/>
      <c r="EJ292" s="741"/>
      <c r="EK292" s="746">
        <f t="shared" si="2254"/>
        <v>0</v>
      </c>
      <c r="EL292" s="746">
        <f t="shared" si="2255"/>
        <v>0</v>
      </c>
      <c r="EM292" s="746">
        <f t="shared" si="2256"/>
        <v>0</v>
      </c>
      <c r="EO292" s="1044"/>
      <c r="EP292" s="753" t="s">
        <v>853</v>
      </c>
      <c r="EQ292" s="737">
        <f t="shared" si="2131"/>
        <v>0</v>
      </c>
      <c r="ER292" s="737">
        <f t="shared" si="2257"/>
        <v>23920</v>
      </c>
      <c r="ES292" s="738">
        <f t="shared" si="2258"/>
        <v>24160</v>
      </c>
      <c r="ET292" s="817">
        <f t="shared" si="2132"/>
        <v>0</v>
      </c>
      <c r="EU292" s="740">
        <f t="shared" si="2259"/>
        <v>0</v>
      </c>
      <c r="EV292" s="741">
        <f t="shared" si="2260"/>
        <v>0</v>
      </c>
      <c r="EW292" s="740">
        <f t="shared" si="2261"/>
        <v>0</v>
      </c>
      <c r="EX292" s="741">
        <f t="shared" si="2262"/>
        <v>0</v>
      </c>
      <c r="EY292" s="740">
        <f t="shared" si="2263"/>
        <v>0</v>
      </c>
      <c r="EZ292" s="741">
        <f t="shared" si="2264"/>
        <v>0</v>
      </c>
      <c r="FA292" s="740">
        <f t="shared" si="2265"/>
        <v>0</v>
      </c>
      <c r="FB292" s="741">
        <f t="shared" si="2266"/>
        <v>0</v>
      </c>
      <c r="FC292" s="740">
        <f t="shared" si="2267"/>
        <v>0</v>
      </c>
      <c r="FD292" s="741">
        <f t="shared" si="2268"/>
        <v>0</v>
      </c>
      <c r="FE292" s="740">
        <f t="shared" si="2269"/>
        <v>0</v>
      </c>
      <c r="FF292" s="741">
        <f t="shared" si="2270"/>
        <v>0</v>
      </c>
      <c r="FG292" s="740">
        <f t="shared" si="2271"/>
        <v>0</v>
      </c>
      <c r="FH292" s="741">
        <f t="shared" si="2272"/>
        <v>0</v>
      </c>
      <c r="FI292" s="740">
        <f t="shared" si="2273"/>
        <v>0</v>
      </c>
      <c r="FJ292" s="741">
        <f t="shared" si="2274"/>
        <v>0</v>
      </c>
      <c r="FK292" s="740">
        <f t="shared" si="2275"/>
        <v>0</v>
      </c>
      <c r="FL292" s="741">
        <f t="shared" si="2276"/>
        <v>0</v>
      </c>
      <c r="FM292" s="740">
        <f t="shared" si="2277"/>
        <v>0</v>
      </c>
      <c r="FN292" s="741">
        <f t="shared" si="2278"/>
        <v>0</v>
      </c>
      <c r="FO292" s="743">
        <f t="shared" si="2279"/>
        <v>0</v>
      </c>
      <c r="FP292" s="744">
        <f t="shared" si="2280"/>
        <v>0</v>
      </c>
      <c r="FQ292" s="745">
        <v>12</v>
      </c>
      <c r="FR292" s="746">
        <f t="shared" si="2281"/>
        <v>0</v>
      </c>
      <c r="FS292" s="747"/>
      <c r="FT292" s="741"/>
      <c r="FU292" s="746">
        <f t="shared" si="2282"/>
        <v>0</v>
      </c>
      <c r="FV292" s="746">
        <f t="shared" si="2283"/>
        <v>0</v>
      </c>
      <c r="FW292" s="746">
        <f t="shared" si="2284"/>
        <v>0</v>
      </c>
      <c r="FY292" s="1044"/>
      <c r="FZ292" s="753" t="s">
        <v>853</v>
      </c>
      <c r="GA292" s="737">
        <f t="shared" si="2133"/>
        <v>1</v>
      </c>
      <c r="GB292" s="737">
        <f t="shared" si="2285"/>
        <v>23920</v>
      </c>
      <c r="GC292" s="738">
        <f t="shared" si="2286"/>
        <v>24160</v>
      </c>
      <c r="GD292" s="743">
        <f t="shared" si="2292"/>
        <v>24160</v>
      </c>
      <c r="GE292" s="743"/>
      <c r="GF292" s="737">
        <f t="shared" si="2135"/>
        <v>0</v>
      </c>
      <c r="GG292" s="743"/>
      <c r="GH292" s="737">
        <f t="shared" si="2136"/>
        <v>0</v>
      </c>
      <c r="GI292" s="743"/>
      <c r="GJ292" s="737">
        <f t="shared" si="2137"/>
        <v>0</v>
      </c>
      <c r="GK292" s="743"/>
      <c r="GL292" s="737">
        <f t="shared" si="2138"/>
        <v>1208</v>
      </c>
      <c r="GM292" s="743"/>
      <c r="GN292" s="737">
        <f t="shared" si="2139"/>
        <v>0</v>
      </c>
      <c r="GO292" s="743"/>
      <c r="GP292" s="737">
        <f t="shared" si="2140"/>
        <v>24160</v>
      </c>
      <c r="GQ292" s="743"/>
      <c r="GR292" s="737">
        <f t="shared" si="2141"/>
        <v>4832</v>
      </c>
      <c r="GS292" s="743"/>
      <c r="GT292" s="737">
        <f t="shared" si="2142"/>
        <v>0</v>
      </c>
      <c r="GU292" s="743"/>
      <c r="GV292" s="737">
        <f t="shared" si="2143"/>
        <v>0</v>
      </c>
      <c r="GW292" s="743"/>
      <c r="GX292" s="737">
        <f t="shared" si="2144"/>
        <v>0</v>
      </c>
      <c r="GY292" s="743">
        <f t="shared" si="2144"/>
        <v>0</v>
      </c>
      <c r="GZ292" s="744">
        <f t="shared" si="2287"/>
        <v>54360</v>
      </c>
      <c r="HA292" s="745">
        <v>12</v>
      </c>
      <c r="HB292" s="746">
        <f t="shared" si="2288"/>
        <v>652320</v>
      </c>
      <c r="HC292" s="737">
        <f t="shared" si="2145"/>
        <v>0</v>
      </c>
      <c r="HD292" s="737">
        <f t="shared" si="2145"/>
        <v>0</v>
      </c>
      <c r="HE292" s="746">
        <f t="shared" si="2289"/>
        <v>652320</v>
      </c>
      <c r="HF292" s="746">
        <f t="shared" si="2290"/>
        <v>197000.64</v>
      </c>
      <c r="HG292" s="746">
        <f t="shared" si="2291"/>
        <v>849320.64</v>
      </c>
    </row>
    <row r="293" spans="1:215" ht="24" hidden="1" x14ac:dyDescent="0.25">
      <c r="A293" s="1044"/>
      <c r="B293" s="754" t="s">
        <v>416</v>
      </c>
      <c r="C293" s="737">
        <f t="shared" si="2123"/>
        <v>0</v>
      </c>
      <c r="D293" s="737">
        <f t="shared" si="2146"/>
        <v>23920</v>
      </c>
      <c r="E293" s="738">
        <f t="shared" si="2147"/>
        <v>24160</v>
      </c>
      <c r="F293" s="817">
        <f t="shared" si="2124"/>
        <v>0</v>
      </c>
      <c r="G293" s="740">
        <f t="shared" si="2148"/>
        <v>0</v>
      </c>
      <c r="H293" s="741">
        <f t="shared" si="2149"/>
        <v>0</v>
      </c>
      <c r="I293" s="740">
        <f t="shared" si="2148"/>
        <v>0</v>
      </c>
      <c r="J293" s="741">
        <f t="shared" si="2150"/>
        <v>0</v>
      </c>
      <c r="K293" s="740">
        <f t="shared" si="2151"/>
        <v>0</v>
      </c>
      <c r="L293" s="741">
        <f t="shared" si="2152"/>
        <v>0</v>
      </c>
      <c r="M293" s="740">
        <f t="shared" si="2153"/>
        <v>0</v>
      </c>
      <c r="N293" s="741">
        <f t="shared" si="2154"/>
        <v>0</v>
      </c>
      <c r="O293" s="740">
        <f t="shared" si="2155"/>
        <v>0</v>
      </c>
      <c r="P293" s="741">
        <f t="shared" si="2156"/>
        <v>0</v>
      </c>
      <c r="Q293" s="740">
        <f t="shared" si="2157"/>
        <v>0</v>
      </c>
      <c r="R293" s="741">
        <f t="shared" si="2158"/>
        <v>0</v>
      </c>
      <c r="S293" s="740">
        <f t="shared" si="2159"/>
        <v>0</v>
      </c>
      <c r="T293" s="741">
        <f t="shared" si="2160"/>
        <v>0</v>
      </c>
      <c r="U293" s="740">
        <f t="shared" si="2161"/>
        <v>0</v>
      </c>
      <c r="V293" s="741">
        <f t="shared" si="2162"/>
        <v>0</v>
      </c>
      <c r="W293" s="740">
        <f t="shared" si="2163"/>
        <v>0</v>
      </c>
      <c r="X293" s="741">
        <f t="shared" si="2164"/>
        <v>0</v>
      </c>
      <c r="Y293" s="740">
        <f t="shared" si="2165"/>
        <v>0</v>
      </c>
      <c r="Z293" s="741">
        <f t="shared" si="2166"/>
        <v>0</v>
      </c>
      <c r="AA293" s="743">
        <f t="shared" si="2167"/>
        <v>0</v>
      </c>
      <c r="AB293" s="744">
        <f t="shared" si="2168"/>
        <v>0</v>
      </c>
      <c r="AC293" s="745">
        <v>12</v>
      </c>
      <c r="AD293" s="746">
        <f t="shared" si="2169"/>
        <v>0</v>
      </c>
      <c r="AE293" s="747"/>
      <c r="AF293" s="741"/>
      <c r="AG293" s="746">
        <f t="shared" si="2170"/>
        <v>0</v>
      </c>
      <c r="AH293" s="746">
        <f t="shared" si="2171"/>
        <v>0</v>
      </c>
      <c r="AI293" s="746">
        <f t="shared" si="2172"/>
        <v>0</v>
      </c>
      <c r="AK293" s="1044"/>
      <c r="AL293" s="755" t="s">
        <v>30</v>
      </c>
      <c r="AM293" s="737">
        <f t="shared" si="2125"/>
        <v>1</v>
      </c>
      <c r="AN293" s="737">
        <f t="shared" si="2173"/>
        <v>23920</v>
      </c>
      <c r="AO293" s="738">
        <f t="shared" si="2174"/>
        <v>24160</v>
      </c>
      <c r="AP293" s="817">
        <f t="shared" si="2126"/>
        <v>24160</v>
      </c>
      <c r="AQ293" s="740">
        <f t="shared" si="2175"/>
        <v>0</v>
      </c>
      <c r="AR293" s="741">
        <f t="shared" si="2176"/>
        <v>0</v>
      </c>
      <c r="AS293" s="740">
        <f t="shared" si="2177"/>
        <v>4</v>
      </c>
      <c r="AT293" s="741">
        <f t="shared" si="2178"/>
        <v>966.4</v>
      </c>
      <c r="AU293" s="740">
        <f t="shared" si="2179"/>
        <v>10</v>
      </c>
      <c r="AV293" s="741">
        <f t="shared" si="2180"/>
        <v>2416</v>
      </c>
      <c r="AW293" s="740">
        <f t="shared" si="2181"/>
        <v>0</v>
      </c>
      <c r="AX293" s="741">
        <f t="shared" si="2182"/>
        <v>0</v>
      </c>
      <c r="AY293" s="740">
        <f t="shared" si="2183"/>
        <v>0</v>
      </c>
      <c r="AZ293" s="741">
        <f t="shared" si="2184"/>
        <v>0</v>
      </c>
      <c r="BA293" s="740">
        <f t="shared" si="2185"/>
        <v>35</v>
      </c>
      <c r="BB293" s="741">
        <f t="shared" si="2186"/>
        <v>8456</v>
      </c>
      <c r="BC293" s="740">
        <f t="shared" si="2187"/>
        <v>20</v>
      </c>
      <c r="BD293" s="741">
        <f t="shared" si="2188"/>
        <v>4832</v>
      </c>
      <c r="BE293" s="740">
        <f t="shared" si="2189"/>
        <v>10</v>
      </c>
      <c r="BF293" s="741">
        <f t="shared" si="2190"/>
        <v>2416</v>
      </c>
      <c r="BG293" s="740">
        <f t="shared" si="2191"/>
        <v>0</v>
      </c>
      <c r="BH293" s="741">
        <f t="shared" si="2192"/>
        <v>0</v>
      </c>
      <c r="BI293" s="740">
        <f t="shared" si="2193"/>
        <v>0</v>
      </c>
      <c r="BJ293" s="741">
        <f t="shared" si="2194"/>
        <v>0</v>
      </c>
      <c r="BK293" s="743">
        <f t="shared" si="2195"/>
        <v>0</v>
      </c>
      <c r="BL293" s="744">
        <f t="shared" si="2196"/>
        <v>43246.400000000001</v>
      </c>
      <c r="BM293" s="745">
        <v>12</v>
      </c>
      <c r="BN293" s="746">
        <f t="shared" si="2197"/>
        <v>518956.79999999999</v>
      </c>
      <c r="BO293" s="747"/>
      <c r="BP293" s="741"/>
      <c r="BQ293" s="746">
        <f t="shared" si="2198"/>
        <v>518956.79999999999</v>
      </c>
      <c r="BR293" s="746">
        <f t="shared" si="2199"/>
        <v>156724.95000000001</v>
      </c>
      <c r="BS293" s="746">
        <f t="shared" si="2200"/>
        <v>675681.75</v>
      </c>
      <c r="BU293" s="1044"/>
      <c r="BV293" s="754" t="s">
        <v>416</v>
      </c>
      <c r="BW293" s="737">
        <f t="shared" si="2127"/>
        <v>1</v>
      </c>
      <c r="BX293" s="737">
        <f t="shared" si="2201"/>
        <v>23920</v>
      </c>
      <c r="BY293" s="738">
        <f t="shared" si="2202"/>
        <v>24160</v>
      </c>
      <c r="BZ293" s="817">
        <f t="shared" si="2128"/>
        <v>24160</v>
      </c>
      <c r="CA293" s="740">
        <f t="shared" si="2203"/>
        <v>0</v>
      </c>
      <c r="CB293" s="741">
        <f t="shared" si="2204"/>
        <v>0</v>
      </c>
      <c r="CC293" s="740">
        <f t="shared" si="2205"/>
        <v>0</v>
      </c>
      <c r="CD293" s="741">
        <f t="shared" si="2206"/>
        <v>0</v>
      </c>
      <c r="CE293" s="740">
        <f t="shared" si="2207"/>
        <v>0</v>
      </c>
      <c r="CF293" s="741">
        <f t="shared" si="2208"/>
        <v>0</v>
      </c>
      <c r="CG293" s="740">
        <f t="shared" si="2209"/>
        <v>0</v>
      </c>
      <c r="CH293" s="741">
        <f t="shared" si="2210"/>
        <v>0</v>
      </c>
      <c r="CI293" s="740">
        <f t="shared" si="2211"/>
        <v>0</v>
      </c>
      <c r="CJ293" s="741">
        <f t="shared" si="2212"/>
        <v>0</v>
      </c>
      <c r="CK293" s="740">
        <f t="shared" si="2213"/>
        <v>0</v>
      </c>
      <c r="CL293" s="741">
        <f t="shared" si="2214"/>
        <v>0</v>
      </c>
      <c r="CM293" s="740">
        <f t="shared" si="2215"/>
        <v>20</v>
      </c>
      <c r="CN293" s="741">
        <f t="shared" si="2216"/>
        <v>4832</v>
      </c>
      <c r="CO293" s="740">
        <f t="shared" si="2217"/>
        <v>10</v>
      </c>
      <c r="CP293" s="741">
        <f t="shared" si="2218"/>
        <v>2416</v>
      </c>
      <c r="CQ293" s="740">
        <f t="shared" si="2219"/>
        <v>0</v>
      </c>
      <c r="CR293" s="741">
        <f t="shared" si="2220"/>
        <v>0</v>
      </c>
      <c r="CS293" s="740">
        <f t="shared" si="2221"/>
        <v>0</v>
      </c>
      <c r="CT293" s="741">
        <f t="shared" si="2222"/>
        <v>0</v>
      </c>
      <c r="CU293" s="743">
        <f t="shared" si="2223"/>
        <v>0</v>
      </c>
      <c r="CV293" s="744">
        <f t="shared" si="2224"/>
        <v>31408</v>
      </c>
      <c r="CW293" s="745">
        <v>12</v>
      </c>
      <c r="CX293" s="746">
        <f t="shared" si="2225"/>
        <v>376896</v>
      </c>
      <c r="CY293" s="747"/>
      <c r="CZ293" s="741"/>
      <c r="DA293" s="746">
        <f t="shared" si="2226"/>
        <v>376896</v>
      </c>
      <c r="DB293" s="746">
        <f t="shared" si="2227"/>
        <v>113822.59</v>
      </c>
      <c r="DC293" s="746">
        <f t="shared" si="2228"/>
        <v>490718.59</v>
      </c>
      <c r="DD293" s="750"/>
      <c r="DE293" s="1044"/>
      <c r="DF293" s="756" t="s">
        <v>416</v>
      </c>
      <c r="DG293" s="737">
        <f t="shared" si="2129"/>
        <v>1</v>
      </c>
      <c r="DH293" s="737">
        <f t="shared" si="2229"/>
        <v>23920</v>
      </c>
      <c r="DI293" s="738">
        <f t="shared" si="2230"/>
        <v>24160</v>
      </c>
      <c r="DJ293" s="817">
        <f t="shared" si="2130"/>
        <v>24160</v>
      </c>
      <c r="DK293" s="740">
        <f t="shared" si="2231"/>
        <v>0</v>
      </c>
      <c r="DL293" s="741">
        <f t="shared" si="2232"/>
        <v>0</v>
      </c>
      <c r="DM293" s="740">
        <f t="shared" si="2233"/>
        <v>0</v>
      </c>
      <c r="DN293" s="741">
        <f t="shared" si="2234"/>
        <v>0</v>
      </c>
      <c r="DO293" s="740">
        <f t="shared" si="2235"/>
        <v>0</v>
      </c>
      <c r="DP293" s="741">
        <f t="shared" si="2236"/>
        <v>0</v>
      </c>
      <c r="DQ293" s="740">
        <f t="shared" si="2237"/>
        <v>0</v>
      </c>
      <c r="DR293" s="741">
        <f t="shared" si="2238"/>
        <v>0</v>
      </c>
      <c r="DS293" s="740">
        <f t="shared" si="2239"/>
        <v>0</v>
      </c>
      <c r="DT293" s="741">
        <f t="shared" si="2240"/>
        <v>0</v>
      </c>
      <c r="DU293" s="740">
        <f t="shared" si="2241"/>
        <v>3.5</v>
      </c>
      <c r="DV293" s="741">
        <f t="shared" si="2242"/>
        <v>845.6</v>
      </c>
      <c r="DW293" s="740">
        <f t="shared" si="2243"/>
        <v>20</v>
      </c>
      <c r="DX293" s="741">
        <f t="shared" si="2244"/>
        <v>4832</v>
      </c>
      <c r="DY293" s="740">
        <f t="shared" si="2245"/>
        <v>0</v>
      </c>
      <c r="DZ293" s="741">
        <f t="shared" si="2246"/>
        <v>0</v>
      </c>
      <c r="EA293" s="740">
        <f t="shared" si="2247"/>
        <v>0</v>
      </c>
      <c r="EB293" s="741">
        <f t="shared" si="2248"/>
        <v>0</v>
      </c>
      <c r="EC293" s="740">
        <f t="shared" si="2249"/>
        <v>0</v>
      </c>
      <c r="ED293" s="741">
        <f t="shared" si="2250"/>
        <v>0</v>
      </c>
      <c r="EE293" s="743">
        <f t="shared" si="2251"/>
        <v>0</v>
      </c>
      <c r="EF293" s="744">
        <f t="shared" si="2252"/>
        <v>29837.599999999999</v>
      </c>
      <c r="EG293" s="745">
        <v>12</v>
      </c>
      <c r="EH293" s="746">
        <f t="shared" si="2253"/>
        <v>358051.2</v>
      </c>
      <c r="EI293" s="747"/>
      <c r="EJ293" s="741"/>
      <c r="EK293" s="746">
        <f t="shared" si="2254"/>
        <v>358051.2</v>
      </c>
      <c r="EL293" s="746">
        <f t="shared" si="2255"/>
        <v>108131.46</v>
      </c>
      <c r="EM293" s="746">
        <f t="shared" si="2256"/>
        <v>466182.66</v>
      </c>
      <c r="EO293" s="1044"/>
      <c r="EP293" s="752" t="s">
        <v>416</v>
      </c>
      <c r="EQ293" s="737">
        <f t="shared" si="2131"/>
        <v>0.5</v>
      </c>
      <c r="ER293" s="737">
        <f t="shared" si="2257"/>
        <v>23920</v>
      </c>
      <c r="ES293" s="738">
        <f t="shared" si="2258"/>
        <v>24160</v>
      </c>
      <c r="ET293" s="817">
        <f t="shared" si="2132"/>
        <v>12080</v>
      </c>
      <c r="EU293" s="740">
        <f t="shared" si="2259"/>
        <v>0</v>
      </c>
      <c r="EV293" s="741">
        <f t="shared" si="2260"/>
        <v>0</v>
      </c>
      <c r="EW293" s="740">
        <f t="shared" si="2261"/>
        <v>0</v>
      </c>
      <c r="EX293" s="741">
        <f t="shared" si="2262"/>
        <v>0</v>
      </c>
      <c r="EY293" s="740">
        <f t="shared" si="2263"/>
        <v>0</v>
      </c>
      <c r="EZ293" s="741">
        <f t="shared" si="2264"/>
        <v>0</v>
      </c>
      <c r="FA293" s="740">
        <f t="shared" si="2265"/>
        <v>0</v>
      </c>
      <c r="FB293" s="741">
        <f t="shared" si="2266"/>
        <v>0</v>
      </c>
      <c r="FC293" s="740">
        <f t="shared" si="2267"/>
        <v>0</v>
      </c>
      <c r="FD293" s="741">
        <f t="shared" si="2268"/>
        <v>0</v>
      </c>
      <c r="FE293" s="740">
        <f t="shared" si="2269"/>
        <v>25</v>
      </c>
      <c r="FF293" s="741">
        <f t="shared" si="2270"/>
        <v>3020</v>
      </c>
      <c r="FG293" s="740">
        <f t="shared" si="2271"/>
        <v>20</v>
      </c>
      <c r="FH293" s="741">
        <f t="shared" si="2272"/>
        <v>2416</v>
      </c>
      <c r="FI293" s="740">
        <f t="shared" si="2273"/>
        <v>0</v>
      </c>
      <c r="FJ293" s="741">
        <f t="shared" si="2274"/>
        <v>0</v>
      </c>
      <c r="FK293" s="740">
        <f t="shared" si="2275"/>
        <v>0</v>
      </c>
      <c r="FL293" s="741">
        <f t="shared" si="2276"/>
        <v>0</v>
      </c>
      <c r="FM293" s="740">
        <f t="shared" si="2277"/>
        <v>0</v>
      </c>
      <c r="FN293" s="741">
        <f t="shared" si="2278"/>
        <v>0</v>
      </c>
      <c r="FO293" s="743">
        <f t="shared" si="2279"/>
        <v>0</v>
      </c>
      <c r="FP293" s="744">
        <f t="shared" si="2280"/>
        <v>17516</v>
      </c>
      <c r="FQ293" s="745">
        <v>12</v>
      </c>
      <c r="FR293" s="746">
        <f t="shared" si="2281"/>
        <v>210192</v>
      </c>
      <c r="FS293" s="747"/>
      <c r="FT293" s="741"/>
      <c r="FU293" s="746">
        <f t="shared" si="2282"/>
        <v>210192</v>
      </c>
      <c r="FV293" s="746">
        <f t="shared" si="2283"/>
        <v>63477.98</v>
      </c>
      <c r="FW293" s="746">
        <f t="shared" si="2284"/>
        <v>273669.98</v>
      </c>
      <c r="FY293" s="1044"/>
      <c r="FZ293" s="752" t="s">
        <v>416</v>
      </c>
      <c r="GA293" s="737">
        <f t="shared" si="2133"/>
        <v>3.5</v>
      </c>
      <c r="GB293" s="737">
        <f t="shared" si="2285"/>
        <v>23920</v>
      </c>
      <c r="GC293" s="738">
        <f t="shared" si="2286"/>
        <v>24160</v>
      </c>
      <c r="GD293" s="743">
        <f t="shared" si="2292"/>
        <v>84560</v>
      </c>
      <c r="GE293" s="743"/>
      <c r="GF293" s="737">
        <f t="shared" si="2135"/>
        <v>0</v>
      </c>
      <c r="GG293" s="743"/>
      <c r="GH293" s="737">
        <f t="shared" si="2136"/>
        <v>966.4</v>
      </c>
      <c r="GI293" s="743"/>
      <c r="GJ293" s="737">
        <f t="shared" si="2137"/>
        <v>2416</v>
      </c>
      <c r="GK293" s="743"/>
      <c r="GL293" s="737">
        <f t="shared" si="2138"/>
        <v>0</v>
      </c>
      <c r="GM293" s="743"/>
      <c r="GN293" s="737">
        <f t="shared" si="2139"/>
        <v>0</v>
      </c>
      <c r="GO293" s="743"/>
      <c r="GP293" s="737">
        <f t="shared" si="2140"/>
        <v>12321.6</v>
      </c>
      <c r="GQ293" s="743"/>
      <c r="GR293" s="737">
        <f t="shared" si="2141"/>
        <v>16912</v>
      </c>
      <c r="GS293" s="743"/>
      <c r="GT293" s="737">
        <f t="shared" si="2142"/>
        <v>4832</v>
      </c>
      <c r="GU293" s="743"/>
      <c r="GV293" s="737">
        <f t="shared" si="2143"/>
        <v>0</v>
      </c>
      <c r="GW293" s="743"/>
      <c r="GX293" s="737">
        <f t="shared" si="2144"/>
        <v>0</v>
      </c>
      <c r="GY293" s="743">
        <f t="shared" si="2144"/>
        <v>0</v>
      </c>
      <c r="GZ293" s="744">
        <f t="shared" si="2287"/>
        <v>122008</v>
      </c>
      <c r="HA293" s="745">
        <v>12</v>
      </c>
      <c r="HB293" s="746">
        <f t="shared" si="2288"/>
        <v>1464096</v>
      </c>
      <c r="HC293" s="737">
        <f t="shared" si="2145"/>
        <v>0</v>
      </c>
      <c r="HD293" s="737">
        <f t="shared" si="2145"/>
        <v>0</v>
      </c>
      <c r="HE293" s="746">
        <f t="shared" si="2289"/>
        <v>1464096</v>
      </c>
      <c r="HF293" s="746">
        <f t="shared" si="2290"/>
        <v>442156.99</v>
      </c>
      <c r="HG293" s="746">
        <f t="shared" si="2291"/>
        <v>1906252.99</v>
      </c>
    </row>
    <row r="294" spans="1:215" ht="24" hidden="1" x14ac:dyDescent="0.25">
      <c r="A294" s="1044"/>
      <c r="B294" s="754" t="s">
        <v>530</v>
      </c>
      <c r="C294" s="737">
        <f t="shared" si="2123"/>
        <v>0</v>
      </c>
      <c r="D294" s="737">
        <f t="shared" si="2146"/>
        <v>23920</v>
      </c>
      <c r="E294" s="738">
        <f t="shared" si="2147"/>
        <v>24160</v>
      </c>
      <c r="F294" s="817">
        <f t="shared" si="2124"/>
        <v>0</v>
      </c>
      <c r="G294" s="740">
        <f t="shared" si="2148"/>
        <v>0</v>
      </c>
      <c r="H294" s="741">
        <f t="shared" si="2149"/>
        <v>0</v>
      </c>
      <c r="I294" s="740">
        <f t="shared" si="2148"/>
        <v>0</v>
      </c>
      <c r="J294" s="741">
        <f t="shared" si="2150"/>
        <v>0</v>
      </c>
      <c r="K294" s="740">
        <f t="shared" si="2151"/>
        <v>0</v>
      </c>
      <c r="L294" s="741">
        <f t="shared" si="2152"/>
        <v>0</v>
      </c>
      <c r="M294" s="740">
        <f t="shared" si="2153"/>
        <v>0</v>
      </c>
      <c r="N294" s="741">
        <f t="shared" si="2154"/>
        <v>0</v>
      </c>
      <c r="O294" s="740">
        <f t="shared" si="2155"/>
        <v>0</v>
      </c>
      <c r="P294" s="741">
        <f t="shared" si="2156"/>
        <v>0</v>
      </c>
      <c r="Q294" s="740">
        <f t="shared" si="2157"/>
        <v>0</v>
      </c>
      <c r="R294" s="741">
        <f t="shared" si="2158"/>
        <v>0</v>
      </c>
      <c r="S294" s="740">
        <f t="shared" si="2159"/>
        <v>0</v>
      </c>
      <c r="T294" s="741">
        <f t="shared" si="2160"/>
        <v>0</v>
      </c>
      <c r="U294" s="740">
        <f t="shared" si="2161"/>
        <v>0</v>
      </c>
      <c r="V294" s="741">
        <f t="shared" si="2162"/>
        <v>0</v>
      </c>
      <c r="W294" s="740">
        <f t="shared" si="2163"/>
        <v>0</v>
      </c>
      <c r="X294" s="741">
        <f t="shared" si="2164"/>
        <v>0</v>
      </c>
      <c r="Y294" s="740">
        <f t="shared" si="2165"/>
        <v>0</v>
      </c>
      <c r="Z294" s="741">
        <f t="shared" si="2166"/>
        <v>0</v>
      </c>
      <c r="AA294" s="743">
        <f t="shared" si="2167"/>
        <v>0</v>
      </c>
      <c r="AB294" s="744">
        <f t="shared" si="2168"/>
        <v>0</v>
      </c>
      <c r="AC294" s="745">
        <v>12</v>
      </c>
      <c r="AD294" s="746">
        <f t="shared" si="2169"/>
        <v>0</v>
      </c>
      <c r="AE294" s="747"/>
      <c r="AF294" s="741"/>
      <c r="AG294" s="746">
        <f t="shared" si="2170"/>
        <v>0</v>
      </c>
      <c r="AH294" s="746">
        <f t="shared" si="2171"/>
        <v>0</v>
      </c>
      <c r="AI294" s="746">
        <f t="shared" si="2172"/>
        <v>0</v>
      </c>
      <c r="AK294" s="1044"/>
      <c r="AL294" s="754" t="s">
        <v>530</v>
      </c>
      <c r="AM294" s="737">
        <f t="shared" si="2125"/>
        <v>0</v>
      </c>
      <c r="AN294" s="737">
        <f t="shared" si="2173"/>
        <v>23920</v>
      </c>
      <c r="AO294" s="738">
        <f t="shared" si="2174"/>
        <v>24160</v>
      </c>
      <c r="AP294" s="817">
        <f t="shared" si="2126"/>
        <v>0</v>
      </c>
      <c r="AQ294" s="740">
        <f t="shared" si="2175"/>
        <v>0</v>
      </c>
      <c r="AR294" s="741">
        <f t="shared" si="2176"/>
        <v>0</v>
      </c>
      <c r="AS294" s="740">
        <f t="shared" si="2177"/>
        <v>0</v>
      </c>
      <c r="AT294" s="741">
        <f t="shared" si="2178"/>
        <v>0</v>
      </c>
      <c r="AU294" s="740">
        <f t="shared" si="2179"/>
        <v>0</v>
      </c>
      <c r="AV294" s="741">
        <f t="shared" si="2180"/>
        <v>0</v>
      </c>
      <c r="AW294" s="740">
        <f t="shared" si="2181"/>
        <v>0</v>
      </c>
      <c r="AX294" s="741">
        <f t="shared" si="2182"/>
        <v>0</v>
      </c>
      <c r="AY294" s="740">
        <f t="shared" si="2183"/>
        <v>0</v>
      </c>
      <c r="AZ294" s="741">
        <f t="shared" si="2184"/>
        <v>0</v>
      </c>
      <c r="BA294" s="740">
        <f t="shared" si="2185"/>
        <v>0</v>
      </c>
      <c r="BB294" s="741">
        <f t="shared" si="2186"/>
        <v>0</v>
      </c>
      <c r="BC294" s="740">
        <f t="shared" si="2187"/>
        <v>0</v>
      </c>
      <c r="BD294" s="741">
        <f t="shared" si="2188"/>
        <v>0</v>
      </c>
      <c r="BE294" s="740">
        <f t="shared" si="2189"/>
        <v>0</v>
      </c>
      <c r="BF294" s="741">
        <f t="shared" si="2190"/>
        <v>0</v>
      </c>
      <c r="BG294" s="740">
        <f t="shared" si="2191"/>
        <v>0</v>
      </c>
      <c r="BH294" s="741">
        <f t="shared" si="2192"/>
        <v>0</v>
      </c>
      <c r="BI294" s="740">
        <f t="shared" si="2193"/>
        <v>0</v>
      </c>
      <c r="BJ294" s="741">
        <f t="shared" si="2194"/>
        <v>0</v>
      </c>
      <c r="BK294" s="743">
        <f t="shared" si="2195"/>
        <v>0</v>
      </c>
      <c r="BL294" s="744">
        <f t="shared" si="2196"/>
        <v>0</v>
      </c>
      <c r="BM294" s="745">
        <v>12</v>
      </c>
      <c r="BN294" s="746">
        <f t="shared" si="2197"/>
        <v>0</v>
      </c>
      <c r="BO294" s="747"/>
      <c r="BP294" s="741"/>
      <c r="BQ294" s="746">
        <f t="shared" si="2198"/>
        <v>0</v>
      </c>
      <c r="BR294" s="746">
        <f t="shared" si="2199"/>
        <v>0</v>
      </c>
      <c r="BS294" s="746">
        <f t="shared" si="2200"/>
        <v>0</v>
      </c>
      <c r="BU294" s="1044"/>
      <c r="BV294" s="754" t="s">
        <v>530</v>
      </c>
      <c r="BW294" s="737">
        <f t="shared" si="2127"/>
        <v>1</v>
      </c>
      <c r="BX294" s="737">
        <f t="shared" si="2201"/>
        <v>23920</v>
      </c>
      <c r="BY294" s="738">
        <f t="shared" si="2202"/>
        <v>24160</v>
      </c>
      <c r="BZ294" s="817">
        <f t="shared" si="2128"/>
        <v>24160</v>
      </c>
      <c r="CA294" s="740">
        <f t="shared" si="2203"/>
        <v>0</v>
      </c>
      <c r="CB294" s="741">
        <f t="shared" si="2204"/>
        <v>0</v>
      </c>
      <c r="CC294" s="740">
        <f t="shared" si="2205"/>
        <v>0</v>
      </c>
      <c r="CD294" s="741">
        <f t="shared" si="2206"/>
        <v>0</v>
      </c>
      <c r="CE294" s="740">
        <f t="shared" si="2207"/>
        <v>0</v>
      </c>
      <c r="CF294" s="741">
        <f t="shared" si="2208"/>
        <v>0</v>
      </c>
      <c r="CG294" s="740">
        <f t="shared" si="2209"/>
        <v>0</v>
      </c>
      <c r="CH294" s="741">
        <f t="shared" si="2210"/>
        <v>0</v>
      </c>
      <c r="CI294" s="740">
        <f t="shared" si="2211"/>
        <v>0</v>
      </c>
      <c r="CJ294" s="741">
        <f t="shared" si="2212"/>
        <v>0</v>
      </c>
      <c r="CK294" s="740">
        <f t="shared" si="2213"/>
        <v>14</v>
      </c>
      <c r="CL294" s="741">
        <f t="shared" si="2214"/>
        <v>3382.4</v>
      </c>
      <c r="CM294" s="740">
        <f t="shared" si="2215"/>
        <v>20</v>
      </c>
      <c r="CN294" s="741">
        <f t="shared" si="2216"/>
        <v>4832</v>
      </c>
      <c r="CO294" s="740">
        <f t="shared" si="2217"/>
        <v>0</v>
      </c>
      <c r="CP294" s="741">
        <f t="shared" si="2218"/>
        <v>0</v>
      </c>
      <c r="CQ294" s="740">
        <f t="shared" si="2219"/>
        <v>0</v>
      </c>
      <c r="CR294" s="741">
        <f t="shared" si="2220"/>
        <v>0</v>
      </c>
      <c r="CS294" s="740">
        <f t="shared" si="2221"/>
        <v>0</v>
      </c>
      <c r="CT294" s="741">
        <f t="shared" si="2222"/>
        <v>0</v>
      </c>
      <c r="CU294" s="743">
        <f t="shared" si="2223"/>
        <v>0</v>
      </c>
      <c r="CV294" s="744">
        <f t="shared" si="2224"/>
        <v>32374.400000000001</v>
      </c>
      <c r="CW294" s="745">
        <v>12</v>
      </c>
      <c r="CX294" s="746">
        <f t="shared" si="2225"/>
        <v>388492.79999999999</v>
      </c>
      <c r="CY294" s="747"/>
      <c r="CZ294" s="741"/>
      <c r="DA294" s="746">
        <f t="shared" si="2226"/>
        <v>388492.79999999999</v>
      </c>
      <c r="DB294" s="746">
        <f t="shared" si="2227"/>
        <v>117324.83</v>
      </c>
      <c r="DC294" s="746">
        <f t="shared" si="2228"/>
        <v>505817.63</v>
      </c>
      <c r="DD294" s="750"/>
      <c r="DE294" s="1044"/>
      <c r="DF294" s="754" t="s">
        <v>530</v>
      </c>
      <c r="DG294" s="737">
        <f t="shared" si="2129"/>
        <v>0</v>
      </c>
      <c r="DH294" s="737">
        <f t="shared" si="2229"/>
        <v>23920</v>
      </c>
      <c r="DI294" s="738">
        <f t="shared" si="2230"/>
        <v>24160</v>
      </c>
      <c r="DJ294" s="817">
        <f t="shared" si="2130"/>
        <v>0</v>
      </c>
      <c r="DK294" s="740">
        <f t="shared" si="2231"/>
        <v>0</v>
      </c>
      <c r="DL294" s="741">
        <f t="shared" si="2232"/>
        <v>0</v>
      </c>
      <c r="DM294" s="740">
        <f t="shared" si="2233"/>
        <v>0</v>
      </c>
      <c r="DN294" s="741">
        <f t="shared" si="2234"/>
        <v>0</v>
      </c>
      <c r="DO294" s="740">
        <f t="shared" si="2235"/>
        <v>0</v>
      </c>
      <c r="DP294" s="741">
        <f t="shared" si="2236"/>
        <v>0</v>
      </c>
      <c r="DQ294" s="740">
        <f t="shared" si="2237"/>
        <v>0</v>
      </c>
      <c r="DR294" s="741">
        <f t="shared" si="2238"/>
        <v>0</v>
      </c>
      <c r="DS294" s="740">
        <f t="shared" si="2239"/>
        <v>0</v>
      </c>
      <c r="DT294" s="741">
        <f t="shared" si="2240"/>
        <v>0</v>
      </c>
      <c r="DU294" s="740">
        <f t="shared" si="2241"/>
        <v>0</v>
      </c>
      <c r="DV294" s="741">
        <f t="shared" si="2242"/>
        <v>0</v>
      </c>
      <c r="DW294" s="740">
        <f t="shared" si="2243"/>
        <v>0</v>
      </c>
      <c r="DX294" s="741">
        <f t="shared" si="2244"/>
        <v>0</v>
      </c>
      <c r="DY294" s="740">
        <f t="shared" si="2245"/>
        <v>0</v>
      </c>
      <c r="DZ294" s="741">
        <f t="shared" si="2246"/>
        <v>0</v>
      </c>
      <c r="EA294" s="740">
        <f t="shared" si="2247"/>
        <v>0</v>
      </c>
      <c r="EB294" s="741">
        <f t="shared" si="2248"/>
        <v>0</v>
      </c>
      <c r="EC294" s="740">
        <f t="shared" si="2249"/>
        <v>0</v>
      </c>
      <c r="ED294" s="741">
        <f t="shared" si="2250"/>
        <v>0</v>
      </c>
      <c r="EE294" s="743">
        <f t="shared" si="2251"/>
        <v>0</v>
      </c>
      <c r="EF294" s="744">
        <f t="shared" si="2252"/>
        <v>0</v>
      </c>
      <c r="EG294" s="745">
        <v>12</v>
      </c>
      <c r="EH294" s="746">
        <f t="shared" si="2253"/>
        <v>0</v>
      </c>
      <c r="EI294" s="747"/>
      <c r="EJ294" s="741"/>
      <c r="EK294" s="746">
        <f t="shared" si="2254"/>
        <v>0</v>
      </c>
      <c r="EL294" s="746">
        <f t="shared" si="2255"/>
        <v>0</v>
      </c>
      <c r="EM294" s="746">
        <f t="shared" si="2256"/>
        <v>0</v>
      </c>
      <c r="EO294" s="1044"/>
      <c r="EP294" s="754" t="s">
        <v>530</v>
      </c>
      <c r="EQ294" s="737">
        <f t="shared" si="2131"/>
        <v>0</v>
      </c>
      <c r="ER294" s="737">
        <f t="shared" si="2257"/>
        <v>23920</v>
      </c>
      <c r="ES294" s="738">
        <f t="shared" si="2258"/>
        <v>24160</v>
      </c>
      <c r="ET294" s="817">
        <f t="shared" si="2132"/>
        <v>0</v>
      </c>
      <c r="EU294" s="740">
        <f t="shared" si="2259"/>
        <v>0</v>
      </c>
      <c r="EV294" s="741">
        <f t="shared" si="2260"/>
        <v>0</v>
      </c>
      <c r="EW294" s="740">
        <f t="shared" si="2261"/>
        <v>0</v>
      </c>
      <c r="EX294" s="741">
        <f t="shared" si="2262"/>
        <v>0</v>
      </c>
      <c r="EY294" s="740">
        <f t="shared" si="2263"/>
        <v>0</v>
      </c>
      <c r="EZ294" s="741">
        <f t="shared" si="2264"/>
        <v>0</v>
      </c>
      <c r="FA294" s="740">
        <f t="shared" si="2265"/>
        <v>0</v>
      </c>
      <c r="FB294" s="741">
        <f t="shared" si="2266"/>
        <v>0</v>
      </c>
      <c r="FC294" s="740">
        <f t="shared" si="2267"/>
        <v>0</v>
      </c>
      <c r="FD294" s="741">
        <f t="shared" si="2268"/>
        <v>0</v>
      </c>
      <c r="FE294" s="740">
        <f t="shared" si="2269"/>
        <v>0</v>
      </c>
      <c r="FF294" s="741">
        <f t="shared" si="2270"/>
        <v>0</v>
      </c>
      <c r="FG294" s="740">
        <f t="shared" si="2271"/>
        <v>0</v>
      </c>
      <c r="FH294" s="741">
        <f t="shared" si="2272"/>
        <v>0</v>
      </c>
      <c r="FI294" s="740">
        <f t="shared" si="2273"/>
        <v>0</v>
      </c>
      <c r="FJ294" s="741">
        <f t="shared" si="2274"/>
        <v>0</v>
      </c>
      <c r="FK294" s="740">
        <f t="shared" si="2275"/>
        <v>0</v>
      </c>
      <c r="FL294" s="741">
        <f t="shared" si="2276"/>
        <v>0</v>
      </c>
      <c r="FM294" s="740">
        <f t="shared" si="2277"/>
        <v>0</v>
      </c>
      <c r="FN294" s="741">
        <f t="shared" si="2278"/>
        <v>0</v>
      </c>
      <c r="FO294" s="743">
        <f t="shared" si="2279"/>
        <v>0</v>
      </c>
      <c r="FP294" s="744">
        <f t="shared" si="2280"/>
        <v>0</v>
      </c>
      <c r="FQ294" s="745">
        <v>12</v>
      </c>
      <c r="FR294" s="746">
        <f t="shared" si="2281"/>
        <v>0</v>
      </c>
      <c r="FS294" s="747"/>
      <c r="FT294" s="741"/>
      <c r="FU294" s="746">
        <f t="shared" si="2282"/>
        <v>0</v>
      </c>
      <c r="FV294" s="746">
        <f t="shared" si="2283"/>
        <v>0</v>
      </c>
      <c r="FW294" s="746">
        <f t="shared" si="2284"/>
        <v>0</v>
      </c>
      <c r="FY294" s="1044"/>
      <c r="FZ294" s="754" t="s">
        <v>530</v>
      </c>
      <c r="GA294" s="737">
        <f t="shared" si="2133"/>
        <v>1</v>
      </c>
      <c r="GB294" s="737">
        <f t="shared" si="2285"/>
        <v>23920</v>
      </c>
      <c r="GC294" s="738">
        <f t="shared" si="2286"/>
        <v>24160</v>
      </c>
      <c r="GD294" s="743">
        <f t="shared" si="2292"/>
        <v>24160</v>
      </c>
      <c r="GE294" s="743"/>
      <c r="GF294" s="737">
        <f t="shared" si="2135"/>
        <v>0</v>
      </c>
      <c r="GG294" s="743"/>
      <c r="GH294" s="737">
        <f t="shared" si="2136"/>
        <v>0</v>
      </c>
      <c r="GI294" s="743"/>
      <c r="GJ294" s="737">
        <f t="shared" si="2137"/>
        <v>0</v>
      </c>
      <c r="GK294" s="743"/>
      <c r="GL294" s="737">
        <f t="shared" si="2138"/>
        <v>0</v>
      </c>
      <c r="GM294" s="743"/>
      <c r="GN294" s="737">
        <f t="shared" si="2139"/>
        <v>0</v>
      </c>
      <c r="GO294" s="743"/>
      <c r="GP294" s="737">
        <f t="shared" si="2140"/>
        <v>3382.4</v>
      </c>
      <c r="GQ294" s="743"/>
      <c r="GR294" s="737">
        <f t="shared" si="2141"/>
        <v>4832</v>
      </c>
      <c r="GS294" s="743"/>
      <c r="GT294" s="737">
        <f t="shared" si="2142"/>
        <v>0</v>
      </c>
      <c r="GU294" s="743"/>
      <c r="GV294" s="737">
        <f t="shared" si="2143"/>
        <v>0</v>
      </c>
      <c r="GW294" s="743"/>
      <c r="GX294" s="737">
        <f t="shared" si="2144"/>
        <v>0</v>
      </c>
      <c r="GY294" s="743">
        <f t="shared" si="2144"/>
        <v>0</v>
      </c>
      <c r="GZ294" s="744">
        <f t="shared" si="2287"/>
        <v>32374.400000000001</v>
      </c>
      <c r="HA294" s="745">
        <v>12</v>
      </c>
      <c r="HB294" s="746">
        <f t="shared" si="2288"/>
        <v>388492.79999999999</v>
      </c>
      <c r="HC294" s="737">
        <f t="shared" si="2145"/>
        <v>0</v>
      </c>
      <c r="HD294" s="737">
        <f t="shared" si="2145"/>
        <v>0</v>
      </c>
      <c r="HE294" s="746">
        <f t="shared" si="2289"/>
        <v>388492.79999999999</v>
      </c>
      <c r="HF294" s="746">
        <f t="shared" si="2290"/>
        <v>117324.83</v>
      </c>
      <c r="HG294" s="746">
        <f t="shared" si="2291"/>
        <v>505817.63</v>
      </c>
    </row>
    <row r="295" spans="1:215" ht="38.25" hidden="1" x14ac:dyDescent="0.25">
      <c r="A295" s="1044"/>
      <c r="B295" s="753" t="s">
        <v>31</v>
      </c>
      <c r="C295" s="737">
        <f t="shared" si="2123"/>
        <v>1</v>
      </c>
      <c r="D295" s="737">
        <f t="shared" si="2146"/>
        <v>23920</v>
      </c>
      <c r="E295" s="738">
        <f t="shared" si="2147"/>
        <v>24160</v>
      </c>
      <c r="F295" s="817">
        <f t="shared" si="2124"/>
        <v>24160</v>
      </c>
      <c r="G295" s="740">
        <f t="shared" si="2148"/>
        <v>0</v>
      </c>
      <c r="H295" s="741">
        <f t="shared" si="2149"/>
        <v>0</v>
      </c>
      <c r="I295" s="740">
        <f t="shared" si="2148"/>
        <v>0</v>
      </c>
      <c r="J295" s="741">
        <f t="shared" si="2150"/>
        <v>0</v>
      </c>
      <c r="K295" s="740">
        <f t="shared" si="2151"/>
        <v>0</v>
      </c>
      <c r="L295" s="741">
        <f t="shared" si="2152"/>
        <v>0</v>
      </c>
      <c r="M295" s="740">
        <f t="shared" si="2153"/>
        <v>5</v>
      </c>
      <c r="N295" s="741">
        <f t="shared" si="2154"/>
        <v>1208</v>
      </c>
      <c r="O295" s="740">
        <f t="shared" si="2155"/>
        <v>0</v>
      </c>
      <c r="P295" s="741">
        <f t="shared" si="2156"/>
        <v>0</v>
      </c>
      <c r="Q295" s="740">
        <f t="shared" si="2157"/>
        <v>100</v>
      </c>
      <c r="R295" s="741">
        <f t="shared" si="2158"/>
        <v>24160</v>
      </c>
      <c r="S295" s="740">
        <f t="shared" si="2159"/>
        <v>20</v>
      </c>
      <c r="T295" s="741">
        <f t="shared" si="2160"/>
        <v>4832</v>
      </c>
      <c r="U295" s="740">
        <f t="shared" si="2161"/>
        <v>0</v>
      </c>
      <c r="V295" s="741">
        <f t="shared" si="2162"/>
        <v>0</v>
      </c>
      <c r="W295" s="740">
        <f t="shared" si="2163"/>
        <v>0</v>
      </c>
      <c r="X295" s="741">
        <f t="shared" si="2164"/>
        <v>0</v>
      </c>
      <c r="Y295" s="740">
        <f t="shared" si="2165"/>
        <v>0</v>
      </c>
      <c r="Z295" s="741">
        <f t="shared" si="2166"/>
        <v>0</v>
      </c>
      <c r="AA295" s="743">
        <f t="shared" si="2167"/>
        <v>0</v>
      </c>
      <c r="AB295" s="744">
        <f t="shared" si="2168"/>
        <v>54360</v>
      </c>
      <c r="AC295" s="745">
        <v>12</v>
      </c>
      <c r="AD295" s="746">
        <f t="shared" si="2169"/>
        <v>652320</v>
      </c>
      <c r="AE295" s="747"/>
      <c r="AF295" s="741"/>
      <c r="AG295" s="746">
        <f t="shared" si="2170"/>
        <v>652320</v>
      </c>
      <c r="AH295" s="746">
        <f t="shared" si="2171"/>
        <v>197000.64</v>
      </c>
      <c r="AI295" s="746">
        <f t="shared" si="2172"/>
        <v>849320.64</v>
      </c>
      <c r="AK295" s="1044"/>
      <c r="AL295" s="755" t="s">
        <v>31</v>
      </c>
      <c r="AM295" s="737">
        <f t="shared" si="2125"/>
        <v>1</v>
      </c>
      <c r="AN295" s="737">
        <f t="shared" si="2173"/>
        <v>23920</v>
      </c>
      <c r="AO295" s="738">
        <f t="shared" si="2174"/>
        <v>24160</v>
      </c>
      <c r="AP295" s="817">
        <f t="shared" si="2126"/>
        <v>24160</v>
      </c>
      <c r="AQ295" s="740">
        <f t="shared" si="2175"/>
        <v>0</v>
      </c>
      <c r="AR295" s="741">
        <f t="shared" si="2176"/>
        <v>0</v>
      </c>
      <c r="AS295" s="740">
        <f t="shared" si="2177"/>
        <v>4</v>
      </c>
      <c r="AT295" s="741">
        <f t="shared" si="2178"/>
        <v>966.4</v>
      </c>
      <c r="AU295" s="740">
        <f t="shared" si="2179"/>
        <v>10</v>
      </c>
      <c r="AV295" s="741">
        <f t="shared" si="2180"/>
        <v>2416</v>
      </c>
      <c r="AW295" s="740">
        <f t="shared" si="2181"/>
        <v>0</v>
      </c>
      <c r="AX295" s="741">
        <f t="shared" si="2182"/>
        <v>0</v>
      </c>
      <c r="AY295" s="740">
        <f t="shared" si="2183"/>
        <v>0</v>
      </c>
      <c r="AZ295" s="741">
        <f t="shared" si="2184"/>
        <v>0</v>
      </c>
      <c r="BA295" s="740">
        <f t="shared" si="2185"/>
        <v>35</v>
      </c>
      <c r="BB295" s="741">
        <f t="shared" si="2186"/>
        <v>8456</v>
      </c>
      <c r="BC295" s="740">
        <f t="shared" si="2187"/>
        <v>15</v>
      </c>
      <c r="BD295" s="741">
        <f t="shared" si="2188"/>
        <v>3624</v>
      </c>
      <c r="BE295" s="740">
        <f t="shared" si="2189"/>
        <v>0</v>
      </c>
      <c r="BF295" s="741">
        <f t="shared" si="2190"/>
        <v>0</v>
      </c>
      <c r="BG295" s="740">
        <f t="shared" si="2191"/>
        <v>0</v>
      </c>
      <c r="BH295" s="741">
        <f t="shared" si="2192"/>
        <v>0</v>
      </c>
      <c r="BI295" s="740">
        <f t="shared" si="2193"/>
        <v>0</v>
      </c>
      <c r="BJ295" s="741">
        <f t="shared" si="2194"/>
        <v>0</v>
      </c>
      <c r="BK295" s="743">
        <f t="shared" si="2195"/>
        <v>0</v>
      </c>
      <c r="BL295" s="744">
        <f t="shared" si="2196"/>
        <v>39622.400000000001</v>
      </c>
      <c r="BM295" s="745">
        <v>12</v>
      </c>
      <c r="BN295" s="746">
        <f t="shared" si="2197"/>
        <v>475468.79999999999</v>
      </c>
      <c r="BO295" s="747"/>
      <c r="BP295" s="741"/>
      <c r="BQ295" s="746">
        <f t="shared" si="2198"/>
        <v>475468.79999999999</v>
      </c>
      <c r="BR295" s="746">
        <f t="shared" si="2199"/>
        <v>143591.57999999999</v>
      </c>
      <c r="BS295" s="746">
        <f t="shared" si="2200"/>
        <v>619060.38</v>
      </c>
      <c r="BU295" s="1044"/>
      <c r="BV295" s="754" t="s">
        <v>31</v>
      </c>
      <c r="BW295" s="737">
        <f t="shared" si="2127"/>
        <v>1</v>
      </c>
      <c r="BX295" s="737">
        <f t="shared" si="2201"/>
        <v>23920</v>
      </c>
      <c r="BY295" s="738">
        <f t="shared" si="2202"/>
        <v>24160</v>
      </c>
      <c r="BZ295" s="817">
        <f t="shared" si="2128"/>
        <v>24160</v>
      </c>
      <c r="CA295" s="740">
        <f t="shared" si="2203"/>
        <v>0</v>
      </c>
      <c r="CB295" s="741">
        <f t="shared" si="2204"/>
        <v>0</v>
      </c>
      <c r="CC295" s="740">
        <f t="shared" si="2205"/>
        <v>0</v>
      </c>
      <c r="CD295" s="741">
        <f t="shared" si="2206"/>
        <v>0</v>
      </c>
      <c r="CE295" s="740">
        <f t="shared" si="2207"/>
        <v>0</v>
      </c>
      <c r="CF295" s="741">
        <f t="shared" si="2208"/>
        <v>0</v>
      </c>
      <c r="CG295" s="740">
        <f t="shared" si="2209"/>
        <v>27</v>
      </c>
      <c r="CH295" s="741">
        <f t="shared" si="2210"/>
        <v>6523.2</v>
      </c>
      <c r="CI295" s="740">
        <f t="shared" si="2211"/>
        <v>0</v>
      </c>
      <c r="CJ295" s="741">
        <f t="shared" si="2212"/>
        <v>0</v>
      </c>
      <c r="CK295" s="740">
        <f t="shared" si="2213"/>
        <v>0</v>
      </c>
      <c r="CL295" s="741">
        <f t="shared" si="2214"/>
        <v>0</v>
      </c>
      <c r="CM295" s="740">
        <f t="shared" si="2215"/>
        <v>20</v>
      </c>
      <c r="CN295" s="741">
        <f t="shared" si="2216"/>
        <v>4832</v>
      </c>
      <c r="CO295" s="740">
        <f t="shared" si="2217"/>
        <v>0</v>
      </c>
      <c r="CP295" s="741">
        <f t="shared" si="2218"/>
        <v>0</v>
      </c>
      <c r="CQ295" s="740">
        <f t="shared" si="2219"/>
        <v>0</v>
      </c>
      <c r="CR295" s="741">
        <f t="shared" si="2220"/>
        <v>0</v>
      </c>
      <c r="CS295" s="740">
        <f t="shared" si="2221"/>
        <v>0</v>
      </c>
      <c r="CT295" s="741">
        <f t="shared" si="2222"/>
        <v>0</v>
      </c>
      <c r="CU295" s="743">
        <f t="shared" si="2223"/>
        <v>0</v>
      </c>
      <c r="CV295" s="744">
        <f t="shared" si="2224"/>
        <v>35515.199999999997</v>
      </c>
      <c r="CW295" s="745">
        <v>12</v>
      </c>
      <c r="CX295" s="746">
        <f t="shared" si="2225"/>
        <v>426182.40000000002</v>
      </c>
      <c r="CY295" s="747"/>
      <c r="CZ295" s="741"/>
      <c r="DA295" s="746">
        <f t="shared" si="2226"/>
        <v>426182.40000000002</v>
      </c>
      <c r="DB295" s="746">
        <f t="shared" si="2227"/>
        <v>128707.08</v>
      </c>
      <c r="DC295" s="746">
        <f t="shared" si="2228"/>
        <v>554889.48</v>
      </c>
      <c r="DD295" s="750"/>
      <c r="DE295" s="1044"/>
      <c r="DF295" s="754" t="s">
        <v>31</v>
      </c>
      <c r="DG295" s="737">
        <f t="shared" si="2129"/>
        <v>1</v>
      </c>
      <c r="DH295" s="737">
        <f t="shared" si="2229"/>
        <v>23920</v>
      </c>
      <c r="DI295" s="738">
        <f t="shared" si="2230"/>
        <v>24160</v>
      </c>
      <c r="DJ295" s="817">
        <f t="shared" si="2130"/>
        <v>24160</v>
      </c>
      <c r="DK295" s="740">
        <f t="shared" si="2231"/>
        <v>0</v>
      </c>
      <c r="DL295" s="741">
        <f t="shared" si="2232"/>
        <v>0</v>
      </c>
      <c r="DM295" s="740">
        <f t="shared" si="2233"/>
        <v>0</v>
      </c>
      <c r="DN295" s="741">
        <f t="shared" si="2234"/>
        <v>0</v>
      </c>
      <c r="DO295" s="740">
        <f t="shared" si="2235"/>
        <v>0</v>
      </c>
      <c r="DP295" s="741">
        <f t="shared" si="2236"/>
        <v>0</v>
      </c>
      <c r="DQ295" s="740">
        <f t="shared" si="2237"/>
        <v>0</v>
      </c>
      <c r="DR295" s="741">
        <f t="shared" si="2238"/>
        <v>0</v>
      </c>
      <c r="DS295" s="740">
        <f t="shared" si="2239"/>
        <v>0</v>
      </c>
      <c r="DT295" s="741">
        <f t="shared" si="2240"/>
        <v>0</v>
      </c>
      <c r="DU295" s="740">
        <f t="shared" si="2241"/>
        <v>3.5</v>
      </c>
      <c r="DV295" s="741">
        <f t="shared" si="2242"/>
        <v>845.6</v>
      </c>
      <c r="DW295" s="740">
        <f t="shared" si="2243"/>
        <v>20</v>
      </c>
      <c r="DX295" s="741">
        <f t="shared" si="2244"/>
        <v>4832</v>
      </c>
      <c r="DY295" s="740">
        <f t="shared" si="2245"/>
        <v>0</v>
      </c>
      <c r="DZ295" s="741">
        <f t="shared" si="2246"/>
        <v>0</v>
      </c>
      <c r="EA295" s="740">
        <f t="shared" si="2247"/>
        <v>0</v>
      </c>
      <c r="EB295" s="741">
        <f t="shared" si="2248"/>
        <v>0</v>
      </c>
      <c r="EC295" s="740">
        <f t="shared" si="2249"/>
        <v>0</v>
      </c>
      <c r="ED295" s="741">
        <f t="shared" si="2250"/>
        <v>0</v>
      </c>
      <c r="EE295" s="743">
        <f t="shared" si="2251"/>
        <v>0</v>
      </c>
      <c r="EF295" s="744">
        <f t="shared" si="2252"/>
        <v>29837.599999999999</v>
      </c>
      <c r="EG295" s="745">
        <v>12</v>
      </c>
      <c r="EH295" s="746">
        <f t="shared" si="2253"/>
        <v>358051.2</v>
      </c>
      <c r="EI295" s="747"/>
      <c r="EJ295" s="741"/>
      <c r="EK295" s="746">
        <f t="shared" si="2254"/>
        <v>358051.2</v>
      </c>
      <c r="EL295" s="746">
        <f t="shared" si="2255"/>
        <v>108131.46</v>
      </c>
      <c r="EM295" s="746">
        <f t="shared" si="2256"/>
        <v>466182.66</v>
      </c>
      <c r="EO295" s="1044"/>
      <c r="EP295" s="754" t="s">
        <v>31</v>
      </c>
      <c r="EQ295" s="737">
        <f t="shared" si="2131"/>
        <v>0</v>
      </c>
      <c r="ER295" s="737">
        <f t="shared" si="2257"/>
        <v>23920</v>
      </c>
      <c r="ES295" s="738">
        <f t="shared" si="2258"/>
        <v>24160</v>
      </c>
      <c r="ET295" s="817">
        <f t="shared" si="2132"/>
        <v>0</v>
      </c>
      <c r="EU295" s="740">
        <f t="shared" si="2259"/>
        <v>0</v>
      </c>
      <c r="EV295" s="741">
        <f t="shared" si="2260"/>
        <v>0</v>
      </c>
      <c r="EW295" s="740">
        <f t="shared" si="2261"/>
        <v>0</v>
      </c>
      <c r="EX295" s="741">
        <f t="shared" si="2262"/>
        <v>0</v>
      </c>
      <c r="EY295" s="740">
        <f t="shared" si="2263"/>
        <v>0</v>
      </c>
      <c r="EZ295" s="741">
        <f t="shared" si="2264"/>
        <v>0</v>
      </c>
      <c r="FA295" s="740">
        <f t="shared" si="2265"/>
        <v>0</v>
      </c>
      <c r="FB295" s="741">
        <f t="shared" si="2266"/>
        <v>0</v>
      </c>
      <c r="FC295" s="740">
        <f t="shared" si="2267"/>
        <v>0</v>
      </c>
      <c r="FD295" s="741">
        <f t="shared" si="2268"/>
        <v>0</v>
      </c>
      <c r="FE295" s="740">
        <f t="shared" si="2269"/>
        <v>0</v>
      </c>
      <c r="FF295" s="741">
        <f t="shared" si="2270"/>
        <v>0</v>
      </c>
      <c r="FG295" s="740">
        <f t="shared" si="2271"/>
        <v>0</v>
      </c>
      <c r="FH295" s="741">
        <f t="shared" si="2272"/>
        <v>0</v>
      </c>
      <c r="FI295" s="740">
        <f t="shared" si="2273"/>
        <v>0</v>
      </c>
      <c r="FJ295" s="741">
        <f t="shared" si="2274"/>
        <v>0</v>
      </c>
      <c r="FK295" s="740">
        <f t="shared" si="2275"/>
        <v>0</v>
      </c>
      <c r="FL295" s="741">
        <f t="shared" si="2276"/>
        <v>0</v>
      </c>
      <c r="FM295" s="740">
        <f t="shared" si="2277"/>
        <v>0</v>
      </c>
      <c r="FN295" s="741">
        <f t="shared" si="2278"/>
        <v>0</v>
      </c>
      <c r="FO295" s="743">
        <f t="shared" si="2279"/>
        <v>0</v>
      </c>
      <c r="FP295" s="744">
        <f t="shared" si="2280"/>
        <v>0</v>
      </c>
      <c r="FQ295" s="745">
        <v>12</v>
      </c>
      <c r="FR295" s="746">
        <f t="shared" si="2281"/>
        <v>0</v>
      </c>
      <c r="FS295" s="747"/>
      <c r="FT295" s="741"/>
      <c r="FU295" s="746">
        <f t="shared" si="2282"/>
        <v>0</v>
      </c>
      <c r="FV295" s="746">
        <f t="shared" si="2283"/>
        <v>0</v>
      </c>
      <c r="FW295" s="746">
        <f t="shared" si="2284"/>
        <v>0</v>
      </c>
      <c r="FY295" s="1044"/>
      <c r="FZ295" s="754" t="s">
        <v>31</v>
      </c>
      <c r="GA295" s="737">
        <f t="shared" si="2133"/>
        <v>4</v>
      </c>
      <c r="GB295" s="737">
        <f t="shared" si="2285"/>
        <v>23920</v>
      </c>
      <c r="GC295" s="738">
        <f t="shared" si="2286"/>
        <v>24160</v>
      </c>
      <c r="GD295" s="743">
        <f t="shared" si="2292"/>
        <v>96640</v>
      </c>
      <c r="GE295" s="743"/>
      <c r="GF295" s="737">
        <f t="shared" si="2135"/>
        <v>0</v>
      </c>
      <c r="GG295" s="743"/>
      <c r="GH295" s="737">
        <f t="shared" si="2136"/>
        <v>966.4</v>
      </c>
      <c r="GI295" s="743"/>
      <c r="GJ295" s="737">
        <f t="shared" si="2137"/>
        <v>2416</v>
      </c>
      <c r="GK295" s="743"/>
      <c r="GL295" s="737">
        <f t="shared" si="2138"/>
        <v>7731.2</v>
      </c>
      <c r="GM295" s="743"/>
      <c r="GN295" s="737">
        <f t="shared" si="2139"/>
        <v>0</v>
      </c>
      <c r="GO295" s="743"/>
      <c r="GP295" s="737">
        <f t="shared" si="2140"/>
        <v>33461.599999999999</v>
      </c>
      <c r="GQ295" s="743"/>
      <c r="GR295" s="737">
        <f t="shared" si="2141"/>
        <v>18120</v>
      </c>
      <c r="GS295" s="743"/>
      <c r="GT295" s="737">
        <f t="shared" si="2142"/>
        <v>0</v>
      </c>
      <c r="GU295" s="743"/>
      <c r="GV295" s="737">
        <f t="shared" si="2143"/>
        <v>0</v>
      </c>
      <c r="GW295" s="743"/>
      <c r="GX295" s="737">
        <f t="shared" si="2144"/>
        <v>0</v>
      </c>
      <c r="GY295" s="743">
        <f t="shared" si="2144"/>
        <v>0</v>
      </c>
      <c r="GZ295" s="744">
        <f t="shared" si="2287"/>
        <v>159335.20000000001</v>
      </c>
      <c r="HA295" s="745">
        <v>12</v>
      </c>
      <c r="HB295" s="746">
        <f t="shared" si="2288"/>
        <v>1912022.4</v>
      </c>
      <c r="HC295" s="737">
        <f t="shared" si="2145"/>
        <v>0</v>
      </c>
      <c r="HD295" s="737">
        <f t="shared" si="2145"/>
        <v>0</v>
      </c>
      <c r="HE295" s="746">
        <f t="shared" si="2289"/>
        <v>1912022.4</v>
      </c>
      <c r="HF295" s="746">
        <f t="shared" si="2290"/>
        <v>577430.76</v>
      </c>
      <c r="HG295" s="746">
        <f t="shared" si="2291"/>
        <v>2489453.16</v>
      </c>
    </row>
    <row r="296" spans="1:215" hidden="1" x14ac:dyDescent="0.25">
      <c r="A296" s="1044"/>
      <c r="B296" s="735" t="s">
        <v>33</v>
      </c>
      <c r="C296" s="737">
        <f t="shared" si="2123"/>
        <v>3</v>
      </c>
      <c r="D296" s="737">
        <f t="shared" si="2146"/>
        <v>14288</v>
      </c>
      <c r="E296" s="738">
        <f t="shared" si="2147"/>
        <v>14431</v>
      </c>
      <c r="F296" s="817">
        <f t="shared" si="2124"/>
        <v>43293</v>
      </c>
      <c r="G296" s="740">
        <f t="shared" si="2148"/>
        <v>0</v>
      </c>
      <c r="H296" s="741">
        <f t="shared" si="2149"/>
        <v>0</v>
      </c>
      <c r="I296" s="740">
        <f t="shared" si="2148"/>
        <v>0</v>
      </c>
      <c r="J296" s="741">
        <f t="shared" si="2150"/>
        <v>0</v>
      </c>
      <c r="K296" s="740">
        <f t="shared" si="2151"/>
        <v>0</v>
      </c>
      <c r="L296" s="741">
        <f t="shared" si="2152"/>
        <v>0</v>
      </c>
      <c r="M296" s="740">
        <f t="shared" si="2153"/>
        <v>5</v>
      </c>
      <c r="N296" s="741">
        <f t="shared" si="2154"/>
        <v>2164.65</v>
      </c>
      <c r="O296" s="740">
        <f t="shared" si="2155"/>
        <v>0</v>
      </c>
      <c r="P296" s="741">
        <f t="shared" si="2156"/>
        <v>0</v>
      </c>
      <c r="Q296" s="740">
        <f t="shared" si="2157"/>
        <v>100</v>
      </c>
      <c r="R296" s="741">
        <f t="shared" si="2158"/>
        <v>43293</v>
      </c>
      <c r="S296" s="740">
        <f t="shared" si="2159"/>
        <v>20</v>
      </c>
      <c r="T296" s="741">
        <f t="shared" si="2160"/>
        <v>8658.6</v>
      </c>
      <c r="U296" s="740">
        <f t="shared" si="2161"/>
        <v>0</v>
      </c>
      <c r="V296" s="741">
        <f t="shared" si="2162"/>
        <v>0</v>
      </c>
      <c r="W296" s="740">
        <f t="shared" si="2163"/>
        <v>0</v>
      </c>
      <c r="X296" s="741">
        <f t="shared" si="2164"/>
        <v>0</v>
      </c>
      <c r="Y296" s="740">
        <f t="shared" si="2165"/>
        <v>0</v>
      </c>
      <c r="Z296" s="741">
        <f t="shared" si="2166"/>
        <v>0</v>
      </c>
      <c r="AA296" s="743">
        <f t="shared" si="2167"/>
        <v>0</v>
      </c>
      <c r="AB296" s="744">
        <f t="shared" si="2168"/>
        <v>97409.25</v>
      </c>
      <c r="AC296" s="745">
        <v>12</v>
      </c>
      <c r="AD296" s="746">
        <f t="shared" si="2169"/>
        <v>1168911</v>
      </c>
      <c r="AE296" s="747"/>
      <c r="AF296" s="741"/>
      <c r="AG296" s="746">
        <f t="shared" si="2170"/>
        <v>1168911</v>
      </c>
      <c r="AH296" s="746">
        <f t="shared" si="2171"/>
        <v>353011.12</v>
      </c>
      <c r="AI296" s="746">
        <f t="shared" si="2172"/>
        <v>1521922.12</v>
      </c>
      <c r="AK296" s="1044"/>
      <c r="AL296" s="755" t="s">
        <v>33</v>
      </c>
      <c r="AM296" s="737">
        <f t="shared" si="2125"/>
        <v>4</v>
      </c>
      <c r="AN296" s="737">
        <f t="shared" si="2173"/>
        <v>14288</v>
      </c>
      <c r="AO296" s="738">
        <f t="shared" si="2174"/>
        <v>14431</v>
      </c>
      <c r="AP296" s="817">
        <f t="shared" si="2126"/>
        <v>57724</v>
      </c>
      <c r="AQ296" s="740">
        <f t="shared" si="2175"/>
        <v>0</v>
      </c>
      <c r="AR296" s="741">
        <f t="shared" si="2176"/>
        <v>0</v>
      </c>
      <c r="AS296" s="740">
        <f t="shared" si="2177"/>
        <v>3</v>
      </c>
      <c r="AT296" s="741">
        <f t="shared" si="2178"/>
        <v>1731.72</v>
      </c>
      <c r="AU296" s="740">
        <f t="shared" si="2179"/>
        <v>2.5</v>
      </c>
      <c r="AV296" s="741">
        <f t="shared" si="2180"/>
        <v>1443.1</v>
      </c>
      <c r="AW296" s="740">
        <f t="shared" si="2181"/>
        <v>7.5</v>
      </c>
      <c r="AX296" s="741">
        <f t="shared" si="2182"/>
        <v>4329.3</v>
      </c>
      <c r="AY296" s="740">
        <f t="shared" si="2183"/>
        <v>0</v>
      </c>
      <c r="AZ296" s="741">
        <f t="shared" si="2184"/>
        <v>0</v>
      </c>
      <c r="BA296" s="740">
        <f t="shared" si="2185"/>
        <v>135</v>
      </c>
      <c r="BB296" s="741">
        <f t="shared" si="2186"/>
        <v>77927.399999999994</v>
      </c>
      <c r="BC296" s="740">
        <f t="shared" si="2187"/>
        <v>20</v>
      </c>
      <c r="BD296" s="741">
        <f t="shared" si="2188"/>
        <v>11544.8</v>
      </c>
      <c r="BE296" s="740">
        <f t="shared" si="2189"/>
        <v>0</v>
      </c>
      <c r="BF296" s="741">
        <f t="shared" si="2190"/>
        <v>0</v>
      </c>
      <c r="BG296" s="740">
        <f t="shared" si="2191"/>
        <v>0</v>
      </c>
      <c r="BH296" s="741">
        <f t="shared" si="2192"/>
        <v>0</v>
      </c>
      <c r="BI296" s="740">
        <f t="shared" si="2193"/>
        <v>0</v>
      </c>
      <c r="BJ296" s="741">
        <f t="shared" si="2194"/>
        <v>0</v>
      </c>
      <c r="BK296" s="743">
        <f t="shared" si="2195"/>
        <v>0</v>
      </c>
      <c r="BL296" s="744">
        <f t="shared" si="2196"/>
        <v>154700.32</v>
      </c>
      <c r="BM296" s="745">
        <v>12</v>
      </c>
      <c r="BN296" s="746">
        <f t="shared" si="2197"/>
        <v>1856403.84</v>
      </c>
      <c r="BO296" s="747"/>
      <c r="BP296" s="741"/>
      <c r="BQ296" s="746">
        <f t="shared" si="2198"/>
        <v>1856403.84</v>
      </c>
      <c r="BR296" s="746">
        <f t="shared" si="2199"/>
        <v>560633.96</v>
      </c>
      <c r="BS296" s="746">
        <f t="shared" si="2200"/>
        <v>2417037.7999999998</v>
      </c>
      <c r="BU296" s="1044"/>
      <c r="BV296" s="754" t="s">
        <v>33</v>
      </c>
      <c r="BW296" s="737">
        <f t="shared" si="2127"/>
        <v>3</v>
      </c>
      <c r="BX296" s="737">
        <f t="shared" si="2201"/>
        <v>14288</v>
      </c>
      <c r="BY296" s="738">
        <f t="shared" si="2202"/>
        <v>14431</v>
      </c>
      <c r="BZ296" s="817">
        <f t="shared" si="2128"/>
        <v>43293</v>
      </c>
      <c r="CA296" s="740">
        <f t="shared" si="2203"/>
        <v>0</v>
      </c>
      <c r="CB296" s="741">
        <f t="shared" si="2204"/>
        <v>0</v>
      </c>
      <c r="CC296" s="740">
        <f t="shared" si="2205"/>
        <v>0</v>
      </c>
      <c r="CD296" s="741">
        <f t="shared" si="2206"/>
        <v>0</v>
      </c>
      <c r="CE296" s="740">
        <f t="shared" si="2207"/>
        <v>0</v>
      </c>
      <c r="CF296" s="741">
        <f t="shared" si="2208"/>
        <v>0</v>
      </c>
      <c r="CG296" s="740">
        <f t="shared" si="2209"/>
        <v>41.6</v>
      </c>
      <c r="CH296" s="741">
        <f t="shared" si="2210"/>
        <v>18009.89</v>
      </c>
      <c r="CI296" s="740">
        <f t="shared" si="2211"/>
        <v>0</v>
      </c>
      <c r="CJ296" s="741">
        <f t="shared" si="2212"/>
        <v>0</v>
      </c>
      <c r="CK296" s="740">
        <f t="shared" si="2213"/>
        <v>0</v>
      </c>
      <c r="CL296" s="741">
        <f t="shared" si="2214"/>
        <v>0</v>
      </c>
      <c r="CM296" s="740">
        <f t="shared" si="2215"/>
        <v>16.7</v>
      </c>
      <c r="CN296" s="741">
        <f t="shared" si="2216"/>
        <v>7229.93</v>
      </c>
      <c r="CO296" s="740">
        <f t="shared" si="2217"/>
        <v>3.3</v>
      </c>
      <c r="CP296" s="741">
        <f t="shared" si="2218"/>
        <v>1428.67</v>
      </c>
      <c r="CQ296" s="740">
        <f t="shared" si="2219"/>
        <v>0</v>
      </c>
      <c r="CR296" s="741">
        <f t="shared" si="2220"/>
        <v>0</v>
      </c>
      <c r="CS296" s="740">
        <f t="shared" si="2221"/>
        <v>0</v>
      </c>
      <c r="CT296" s="741">
        <f t="shared" si="2222"/>
        <v>0</v>
      </c>
      <c r="CU296" s="743">
        <f t="shared" si="2223"/>
        <v>0</v>
      </c>
      <c r="CV296" s="744">
        <f t="shared" si="2224"/>
        <v>69961.490000000005</v>
      </c>
      <c r="CW296" s="745">
        <v>12</v>
      </c>
      <c r="CX296" s="746">
        <f t="shared" si="2225"/>
        <v>839537.88</v>
      </c>
      <c r="CY296" s="747"/>
      <c r="CZ296" s="741"/>
      <c r="DA296" s="746">
        <f t="shared" si="2226"/>
        <v>839537.88</v>
      </c>
      <c r="DB296" s="746">
        <f t="shared" si="2227"/>
        <v>253540.44</v>
      </c>
      <c r="DC296" s="746">
        <f t="shared" si="2228"/>
        <v>1093078.32</v>
      </c>
      <c r="DD296" s="750"/>
      <c r="DE296" s="1044"/>
      <c r="DF296" s="756" t="s">
        <v>33</v>
      </c>
      <c r="DG296" s="737">
        <f t="shared" si="2129"/>
        <v>2</v>
      </c>
      <c r="DH296" s="737">
        <f t="shared" si="2229"/>
        <v>14288</v>
      </c>
      <c r="DI296" s="738">
        <f t="shared" si="2230"/>
        <v>14431</v>
      </c>
      <c r="DJ296" s="817">
        <f t="shared" si="2130"/>
        <v>28862</v>
      </c>
      <c r="DK296" s="740">
        <f t="shared" si="2231"/>
        <v>0</v>
      </c>
      <c r="DL296" s="741">
        <f t="shared" si="2232"/>
        <v>0</v>
      </c>
      <c r="DM296" s="740">
        <f t="shared" si="2233"/>
        <v>0</v>
      </c>
      <c r="DN296" s="741">
        <f t="shared" si="2234"/>
        <v>0</v>
      </c>
      <c r="DO296" s="740">
        <f t="shared" si="2235"/>
        <v>0</v>
      </c>
      <c r="DP296" s="741">
        <f t="shared" si="2236"/>
        <v>0</v>
      </c>
      <c r="DQ296" s="740">
        <f t="shared" si="2237"/>
        <v>0</v>
      </c>
      <c r="DR296" s="741">
        <f t="shared" si="2238"/>
        <v>0</v>
      </c>
      <c r="DS296" s="740">
        <f t="shared" si="2239"/>
        <v>0</v>
      </c>
      <c r="DT296" s="741">
        <f t="shared" si="2240"/>
        <v>0</v>
      </c>
      <c r="DU296" s="740">
        <f t="shared" si="2241"/>
        <v>26.8</v>
      </c>
      <c r="DV296" s="741">
        <f t="shared" si="2242"/>
        <v>7735.02</v>
      </c>
      <c r="DW296" s="740">
        <f t="shared" si="2243"/>
        <v>20</v>
      </c>
      <c r="DX296" s="741">
        <f t="shared" si="2244"/>
        <v>5772.4</v>
      </c>
      <c r="DY296" s="740">
        <f t="shared" si="2245"/>
        <v>0</v>
      </c>
      <c r="DZ296" s="741">
        <f t="shared" si="2246"/>
        <v>0</v>
      </c>
      <c r="EA296" s="740">
        <f t="shared" si="2247"/>
        <v>0</v>
      </c>
      <c r="EB296" s="741">
        <f t="shared" si="2248"/>
        <v>0</v>
      </c>
      <c r="EC296" s="740">
        <f t="shared" si="2249"/>
        <v>0</v>
      </c>
      <c r="ED296" s="741">
        <f t="shared" si="2250"/>
        <v>0</v>
      </c>
      <c r="EE296" s="743">
        <f t="shared" si="2251"/>
        <v>0</v>
      </c>
      <c r="EF296" s="744">
        <f t="shared" si="2252"/>
        <v>42369.42</v>
      </c>
      <c r="EG296" s="745">
        <v>12</v>
      </c>
      <c r="EH296" s="746">
        <f t="shared" si="2253"/>
        <v>508433.04</v>
      </c>
      <c r="EI296" s="747"/>
      <c r="EJ296" s="741"/>
      <c r="EK296" s="746">
        <f t="shared" si="2254"/>
        <v>508433.04</v>
      </c>
      <c r="EL296" s="746">
        <f t="shared" si="2255"/>
        <v>153546.78</v>
      </c>
      <c r="EM296" s="746">
        <f t="shared" si="2256"/>
        <v>661979.81999999995</v>
      </c>
      <c r="EO296" s="1044"/>
      <c r="EP296" s="756" t="s">
        <v>33</v>
      </c>
      <c r="EQ296" s="737">
        <f t="shared" si="2131"/>
        <v>0</v>
      </c>
      <c r="ER296" s="737">
        <f t="shared" si="2257"/>
        <v>14288</v>
      </c>
      <c r="ES296" s="738">
        <f t="shared" si="2258"/>
        <v>14431</v>
      </c>
      <c r="ET296" s="817">
        <f t="shared" si="2132"/>
        <v>0</v>
      </c>
      <c r="EU296" s="740">
        <f t="shared" si="2259"/>
        <v>0</v>
      </c>
      <c r="EV296" s="741">
        <f t="shared" si="2260"/>
        <v>0</v>
      </c>
      <c r="EW296" s="740">
        <f t="shared" si="2261"/>
        <v>0</v>
      </c>
      <c r="EX296" s="741">
        <f t="shared" si="2262"/>
        <v>0</v>
      </c>
      <c r="EY296" s="740">
        <f t="shared" si="2263"/>
        <v>0</v>
      </c>
      <c r="EZ296" s="741">
        <f t="shared" si="2264"/>
        <v>0</v>
      </c>
      <c r="FA296" s="740">
        <f t="shared" si="2265"/>
        <v>0</v>
      </c>
      <c r="FB296" s="741">
        <f t="shared" si="2266"/>
        <v>0</v>
      </c>
      <c r="FC296" s="740">
        <f t="shared" si="2267"/>
        <v>0</v>
      </c>
      <c r="FD296" s="741">
        <f t="shared" si="2268"/>
        <v>0</v>
      </c>
      <c r="FE296" s="740">
        <f t="shared" si="2269"/>
        <v>0</v>
      </c>
      <c r="FF296" s="741">
        <f t="shared" si="2270"/>
        <v>0</v>
      </c>
      <c r="FG296" s="740">
        <f t="shared" si="2271"/>
        <v>0</v>
      </c>
      <c r="FH296" s="741">
        <f t="shared" si="2272"/>
        <v>0</v>
      </c>
      <c r="FI296" s="740">
        <f t="shared" si="2273"/>
        <v>0</v>
      </c>
      <c r="FJ296" s="741">
        <f t="shared" si="2274"/>
        <v>0</v>
      </c>
      <c r="FK296" s="740">
        <f t="shared" si="2275"/>
        <v>0</v>
      </c>
      <c r="FL296" s="741">
        <f t="shared" si="2276"/>
        <v>0</v>
      </c>
      <c r="FM296" s="740">
        <f t="shared" si="2277"/>
        <v>0</v>
      </c>
      <c r="FN296" s="741">
        <f t="shared" si="2278"/>
        <v>0</v>
      </c>
      <c r="FO296" s="743">
        <f t="shared" si="2279"/>
        <v>0</v>
      </c>
      <c r="FP296" s="744">
        <f t="shared" si="2280"/>
        <v>0</v>
      </c>
      <c r="FQ296" s="745">
        <v>12</v>
      </c>
      <c r="FR296" s="746">
        <f t="shared" si="2281"/>
        <v>0</v>
      </c>
      <c r="FS296" s="747"/>
      <c r="FT296" s="741"/>
      <c r="FU296" s="746">
        <f t="shared" si="2282"/>
        <v>0</v>
      </c>
      <c r="FV296" s="746">
        <f t="shared" si="2283"/>
        <v>0</v>
      </c>
      <c r="FW296" s="746">
        <f t="shared" si="2284"/>
        <v>0</v>
      </c>
      <c r="FY296" s="1044"/>
      <c r="FZ296" s="756" t="s">
        <v>33</v>
      </c>
      <c r="GA296" s="737">
        <f t="shared" si="2133"/>
        <v>12</v>
      </c>
      <c r="GB296" s="737">
        <f t="shared" si="2285"/>
        <v>14288</v>
      </c>
      <c r="GC296" s="738">
        <f t="shared" si="2286"/>
        <v>14431</v>
      </c>
      <c r="GD296" s="743">
        <f t="shared" si="2292"/>
        <v>173172</v>
      </c>
      <c r="GE296" s="743"/>
      <c r="GF296" s="737">
        <f t="shared" si="2135"/>
        <v>0</v>
      </c>
      <c r="GG296" s="743"/>
      <c r="GH296" s="737">
        <f t="shared" si="2136"/>
        <v>1731.72</v>
      </c>
      <c r="GI296" s="743"/>
      <c r="GJ296" s="737">
        <f t="shared" si="2137"/>
        <v>1443.1</v>
      </c>
      <c r="GK296" s="743"/>
      <c r="GL296" s="737">
        <f t="shared" si="2138"/>
        <v>24503.84</v>
      </c>
      <c r="GM296" s="743"/>
      <c r="GN296" s="737">
        <f t="shared" si="2139"/>
        <v>0</v>
      </c>
      <c r="GO296" s="743"/>
      <c r="GP296" s="737">
        <f t="shared" si="2140"/>
        <v>128955.42</v>
      </c>
      <c r="GQ296" s="743"/>
      <c r="GR296" s="737">
        <f t="shared" si="2141"/>
        <v>33205.730000000003</v>
      </c>
      <c r="GS296" s="743"/>
      <c r="GT296" s="737">
        <f t="shared" si="2142"/>
        <v>1428.67</v>
      </c>
      <c r="GU296" s="743"/>
      <c r="GV296" s="737">
        <f t="shared" si="2143"/>
        <v>0</v>
      </c>
      <c r="GW296" s="743"/>
      <c r="GX296" s="737">
        <f t="shared" si="2144"/>
        <v>0</v>
      </c>
      <c r="GY296" s="743">
        <f t="shared" si="2144"/>
        <v>0</v>
      </c>
      <c r="GZ296" s="744">
        <f t="shared" si="2287"/>
        <v>364440.48</v>
      </c>
      <c r="HA296" s="745">
        <v>12</v>
      </c>
      <c r="HB296" s="746">
        <f t="shared" si="2288"/>
        <v>4373285.76</v>
      </c>
      <c r="HC296" s="737">
        <f t="shared" si="2145"/>
        <v>0</v>
      </c>
      <c r="HD296" s="737">
        <f t="shared" si="2145"/>
        <v>0</v>
      </c>
      <c r="HE296" s="746">
        <f t="shared" si="2289"/>
        <v>4373285.76</v>
      </c>
      <c r="HF296" s="746">
        <f t="shared" si="2290"/>
        <v>1320732.3</v>
      </c>
      <c r="HG296" s="746">
        <f t="shared" si="2291"/>
        <v>5694018.0599999996</v>
      </c>
    </row>
    <row r="297" spans="1:215" hidden="1" x14ac:dyDescent="0.25">
      <c r="A297" s="1044"/>
      <c r="B297" s="735" t="s">
        <v>32</v>
      </c>
      <c r="C297" s="737">
        <f t="shared" si="2123"/>
        <v>1</v>
      </c>
      <c r="D297" s="737">
        <f t="shared" si="2146"/>
        <v>23920</v>
      </c>
      <c r="E297" s="738">
        <f t="shared" si="2147"/>
        <v>24160</v>
      </c>
      <c r="F297" s="817">
        <f t="shared" si="2124"/>
        <v>24160</v>
      </c>
      <c r="G297" s="740">
        <f t="shared" si="2148"/>
        <v>0</v>
      </c>
      <c r="H297" s="741">
        <f t="shared" si="2149"/>
        <v>0</v>
      </c>
      <c r="I297" s="740">
        <f t="shared" si="2148"/>
        <v>0</v>
      </c>
      <c r="J297" s="741">
        <f t="shared" si="2150"/>
        <v>0</v>
      </c>
      <c r="K297" s="740">
        <f t="shared" si="2151"/>
        <v>0</v>
      </c>
      <c r="L297" s="741">
        <f t="shared" si="2152"/>
        <v>0</v>
      </c>
      <c r="M297" s="740">
        <f t="shared" si="2153"/>
        <v>23</v>
      </c>
      <c r="N297" s="741">
        <f t="shared" si="2154"/>
        <v>5556.8</v>
      </c>
      <c r="O297" s="740">
        <f t="shared" si="2155"/>
        <v>0</v>
      </c>
      <c r="P297" s="741">
        <f t="shared" si="2156"/>
        <v>0</v>
      </c>
      <c r="Q297" s="740">
        <f t="shared" si="2157"/>
        <v>100</v>
      </c>
      <c r="R297" s="741">
        <f t="shared" si="2158"/>
        <v>24160</v>
      </c>
      <c r="S297" s="740">
        <f t="shared" si="2159"/>
        <v>20</v>
      </c>
      <c r="T297" s="741">
        <f t="shared" si="2160"/>
        <v>4832</v>
      </c>
      <c r="U297" s="740">
        <f t="shared" si="2161"/>
        <v>0</v>
      </c>
      <c r="V297" s="741">
        <f t="shared" si="2162"/>
        <v>0</v>
      </c>
      <c r="W297" s="740">
        <f t="shared" si="2163"/>
        <v>0</v>
      </c>
      <c r="X297" s="741">
        <f t="shared" si="2164"/>
        <v>0</v>
      </c>
      <c r="Y297" s="740">
        <f t="shared" si="2165"/>
        <v>0</v>
      </c>
      <c r="Z297" s="741">
        <f t="shared" si="2166"/>
        <v>0</v>
      </c>
      <c r="AA297" s="743">
        <f t="shared" si="2167"/>
        <v>0</v>
      </c>
      <c r="AB297" s="744">
        <f t="shared" si="2168"/>
        <v>58708.800000000003</v>
      </c>
      <c r="AC297" s="745">
        <v>12</v>
      </c>
      <c r="AD297" s="746">
        <f t="shared" si="2169"/>
        <v>704505.6</v>
      </c>
      <c r="AE297" s="747"/>
      <c r="AF297" s="741"/>
      <c r="AG297" s="746">
        <f t="shared" si="2170"/>
        <v>704505.6</v>
      </c>
      <c r="AH297" s="746">
        <f t="shared" si="2171"/>
        <v>212760.69</v>
      </c>
      <c r="AI297" s="746">
        <f t="shared" si="2172"/>
        <v>917266.29</v>
      </c>
      <c r="AK297" s="1044"/>
      <c r="AL297" s="755" t="s">
        <v>32</v>
      </c>
      <c r="AM297" s="737">
        <f t="shared" si="2125"/>
        <v>1</v>
      </c>
      <c r="AN297" s="737">
        <f t="shared" si="2173"/>
        <v>23920</v>
      </c>
      <c r="AO297" s="738">
        <f t="shared" si="2174"/>
        <v>24160</v>
      </c>
      <c r="AP297" s="817">
        <f t="shared" si="2126"/>
        <v>24160</v>
      </c>
      <c r="AQ297" s="740">
        <f t="shared" si="2175"/>
        <v>0</v>
      </c>
      <c r="AR297" s="741">
        <f t="shared" si="2176"/>
        <v>0</v>
      </c>
      <c r="AS297" s="740">
        <f t="shared" si="2177"/>
        <v>4</v>
      </c>
      <c r="AT297" s="741">
        <f t="shared" si="2178"/>
        <v>966.4</v>
      </c>
      <c r="AU297" s="740">
        <f t="shared" si="2179"/>
        <v>0</v>
      </c>
      <c r="AV297" s="741">
        <f t="shared" si="2180"/>
        <v>0</v>
      </c>
      <c r="AW297" s="740">
        <f t="shared" si="2181"/>
        <v>13.8</v>
      </c>
      <c r="AX297" s="741">
        <f t="shared" si="2182"/>
        <v>3334.08</v>
      </c>
      <c r="AY297" s="740">
        <f t="shared" si="2183"/>
        <v>0</v>
      </c>
      <c r="AZ297" s="741">
        <f t="shared" si="2184"/>
        <v>0</v>
      </c>
      <c r="BA297" s="740">
        <f t="shared" si="2185"/>
        <v>39</v>
      </c>
      <c r="BB297" s="741">
        <f t="shared" si="2186"/>
        <v>9422.4</v>
      </c>
      <c r="BC297" s="740">
        <f t="shared" si="2187"/>
        <v>15</v>
      </c>
      <c r="BD297" s="741">
        <f t="shared" si="2188"/>
        <v>3624</v>
      </c>
      <c r="BE297" s="740">
        <f t="shared" si="2189"/>
        <v>0</v>
      </c>
      <c r="BF297" s="741">
        <f t="shared" si="2190"/>
        <v>0</v>
      </c>
      <c r="BG297" s="740">
        <f t="shared" si="2191"/>
        <v>0</v>
      </c>
      <c r="BH297" s="741">
        <f t="shared" si="2192"/>
        <v>0</v>
      </c>
      <c r="BI297" s="740">
        <f t="shared" si="2193"/>
        <v>0</v>
      </c>
      <c r="BJ297" s="741">
        <f t="shared" si="2194"/>
        <v>0</v>
      </c>
      <c r="BK297" s="743">
        <f t="shared" si="2195"/>
        <v>0</v>
      </c>
      <c r="BL297" s="744">
        <f t="shared" si="2196"/>
        <v>41506.879999999997</v>
      </c>
      <c r="BM297" s="745">
        <v>12</v>
      </c>
      <c r="BN297" s="746">
        <f t="shared" si="2197"/>
        <v>498082.56</v>
      </c>
      <c r="BO297" s="747"/>
      <c r="BP297" s="741"/>
      <c r="BQ297" s="746">
        <f t="shared" si="2198"/>
        <v>498082.56</v>
      </c>
      <c r="BR297" s="746">
        <f t="shared" si="2199"/>
        <v>150420.93</v>
      </c>
      <c r="BS297" s="746">
        <f t="shared" si="2200"/>
        <v>648503.49</v>
      </c>
      <c r="BU297" s="1044"/>
      <c r="BV297" s="754" t="s">
        <v>32</v>
      </c>
      <c r="BW297" s="737">
        <f t="shared" si="2127"/>
        <v>1</v>
      </c>
      <c r="BX297" s="737">
        <f t="shared" si="2201"/>
        <v>23920</v>
      </c>
      <c r="BY297" s="738">
        <f t="shared" si="2202"/>
        <v>24160</v>
      </c>
      <c r="BZ297" s="817">
        <f t="shared" si="2128"/>
        <v>24160</v>
      </c>
      <c r="CA297" s="740">
        <f t="shared" si="2203"/>
        <v>0</v>
      </c>
      <c r="CB297" s="741">
        <f t="shared" si="2204"/>
        <v>0</v>
      </c>
      <c r="CC297" s="740">
        <f t="shared" si="2205"/>
        <v>0</v>
      </c>
      <c r="CD297" s="741">
        <f t="shared" si="2206"/>
        <v>0</v>
      </c>
      <c r="CE297" s="740">
        <f t="shared" si="2207"/>
        <v>0</v>
      </c>
      <c r="CF297" s="741">
        <f t="shared" si="2208"/>
        <v>0</v>
      </c>
      <c r="CG297" s="740">
        <f t="shared" si="2209"/>
        <v>0</v>
      </c>
      <c r="CH297" s="741">
        <f t="shared" si="2210"/>
        <v>0</v>
      </c>
      <c r="CI297" s="740">
        <f t="shared" si="2211"/>
        <v>0</v>
      </c>
      <c r="CJ297" s="741">
        <f t="shared" si="2212"/>
        <v>0</v>
      </c>
      <c r="CK297" s="740">
        <f t="shared" si="2213"/>
        <v>53</v>
      </c>
      <c r="CL297" s="741">
        <f t="shared" si="2214"/>
        <v>12804.8</v>
      </c>
      <c r="CM297" s="740">
        <f t="shared" si="2215"/>
        <v>20</v>
      </c>
      <c r="CN297" s="741">
        <f t="shared" si="2216"/>
        <v>4832</v>
      </c>
      <c r="CO297" s="740">
        <f t="shared" si="2217"/>
        <v>0</v>
      </c>
      <c r="CP297" s="741">
        <f t="shared" si="2218"/>
        <v>0</v>
      </c>
      <c r="CQ297" s="740">
        <f t="shared" si="2219"/>
        <v>0</v>
      </c>
      <c r="CR297" s="741">
        <f t="shared" si="2220"/>
        <v>0</v>
      </c>
      <c r="CS297" s="740">
        <f t="shared" si="2221"/>
        <v>0</v>
      </c>
      <c r="CT297" s="741">
        <f t="shared" si="2222"/>
        <v>0</v>
      </c>
      <c r="CU297" s="743">
        <f t="shared" si="2223"/>
        <v>0</v>
      </c>
      <c r="CV297" s="744">
        <f t="shared" si="2224"/>
        <v>41796.800000000003</v>
      </c>
      <c r="CW297" s="745">
        <v>12</v>
      </c>
      <c r="CX297" s="746">
        <f t="shared" si="2225"/>
        <v>501561.59999999998</v>
      </c>
      <c r="CY297" s="747"/>
      <c r="CZ297" s="741"/>
      <c r="DA297" s="746">
        <f t="shared" si="2226"/>
        <v>501561.59999999998</v>
      </c>
      <c r="DB297" s="746">
        <f t="shared" si="2227"/>
        <v>151471.6</v>
      </c>
      <c r="DC297" s="746">
        <f t="shared" si="2228"/>
        <v>653033.19999999995</v>
      </c>
      <c r="DD297" s="750"/>
      <c r="DE297" s="1044"/>
      <c r="DF297" s="754" t="s">
        <v>32</v>
      </c>
      <c r="DG297" s="737">
        <f t="shared" si="2129"/>
        <v>1</v>
      </c>
      <c r="DH297" s="737">
        <f t="shared" si="2229"/>
        <v>23920</v>
      </c>
      <c r="DI297" s="738">
        <f t="shared" si="2230"/>
        <v>24160</v>
      </c>
      <c r="DJ297" s="817">
        <f t="shared" si="2130"/>
        <v>24160</v>
      </c>
      <c r="DK297" s="740">
        <f t="shared" si="2231"/>
        <v>0</v>
      </c>
      <c r="DL297" s="741">
        <f t="shared" si="2232"/>
        <v>0</v>
      </c>
      <c r="DM297" s="740">
        <f t="shared" si="2233"/>
        <v>0</v>
      </c>
      <c r="DN297" s="741">
        <f t="shared" si="2234"/>
        <v>0</v>
      </c>
      <c r="DO297" s="740">
        <f t="shared" si="2235"/>
        <v>0</v>
      </c>
      <c r="DP297" s="741">
        <f t="shared" si="2236"/>
        <v>0</v>
      </c>
      <c r="DQ297" s="740">
        <f t="shared" si="2237"/>
        <v>0</v>
      </c>
      <c r="DR297" s="741">
        <f t="shared" si="2238"/>
        <v>0</v>
      </c>
      <c r="DS297" s="740">
        <f t="shared" si="2239"/>
        <v>0</v>
      </c>
      <c r="DT297" s="741">
        <f t="shared" si="2240"/>
        <v>0</v>
      </c>
      <c r="DU297" s="740">
        <f t="shared" si="2241"/>
        <v>0</v>
      </c>
      <c r="DV297" s="741">
        <f t="shared" si="2242"/>
        <v>0</v>
      </c>
      <c r="DW297" s="740">
        <f t="shared" si="2243"/>
        <v>10</v>
      </c>
      <c r="DX297" s="741">
        <f t="shared" si="2244"/>
        <v>2416</v>
      </c>
      <c r="DY297" s="740">
        <f t="shared" si="2245"/>
        <v>0</v>
      </c>
      <c r="DZ297" s="741">
        <f t="shared" si="2246"/>
        <v>0</v>
      </c>
      <c r="EA297" s="740">
        <f t="shared" si="2247"/>
        <v>0</v>
      </c>
      <c r="EB297" s="741">
        <f t="shared" si="2248"/>
        <v>0</v>
      </c>
      <c r="EC297" s="740">
        <f t="shared" si="2249"/>
        <v>0</v>
      </c>
      <c r="ED297" s="741">
        <f t="shared" si="2250"/>
        <v>0</v>
      </c>
      <c r="EE297" s="743">
        <f t="shared" si="2251"/>
        <v>0</v>
      </c>
      <c r="EF297" s="744">
        <f t="shared" si="2252"/>
        <v>26576</v>
      </c>
      <c r="EG297" s="745">
        <v>12</v>
      </c>
      <c r="EH297" s="746">
        <f t="shared" si="2253"/>
        <v>318912</v>
      </c>
      <c r="EI297" s="747"/>
      <c r="EJ297" s="741"/>
      <c r="EK297" s="746">
        <f t="shared" si="2254"/>
        <v>318912</v>
      </c>
      <c r="EL297" s="746">
        <f t="shared" si="2255"/>
        <v>96311.42</v>
      </c>
      <c r="EM297" s="746">
        <f t="shared" si="2256"/>
        <v>415223.42</v>
      </c>
      <c r="EO297" s="1044"/>
      <c r="EP297" s="754" t="s">
        <v>32</v>
      </c>
      <c r="EQ297" s="737">
        <f t="shared" si="2131"/>
        <v>0</v>
      </c>
      <c r="ER297" s="737">
        <f t="shared" si="2257"/>
        <v>23920</v>
      </c>
      <c r="ES297" s="738">
        <f t="shared" si="2258"/>
        <v>24160</v>
      </c>
      <c r="ET297" s="817">
        <f t="shared" si="2132"/>
        <v>0</v>
      </c>
      <c r="EU297" s="740">
        <f t="shared" si="2259"/>
        <v>0</v>
      </c>
      <c r="EV297" s="741">
        <f t="shared" si="2260"/>
        <v>0</v>
      </c>
      <c r="EW297" s="740">
        <f t="shared" si="2261"/>
        <v>0</v>
      </c>
      <c r="EX297" s="741">
        <f t="shared" si="2262"/>
        <v>0</v>
      </c>
      <c r="EY297" s="740">
        <f t="shared" si="2263"/>
        <v>0</v>
      </c>
      <c r="EZ297" s="741">
        <f t="shared" si="2264"/>
        <v>0</v>
      </c>
      <c r="FA297" s="740">
        <f t="shared" si="2265"/>
        <v>0</v>
      </c>
      <c r="FB297" s="741">
        <f t="shared" si="2266"/>
        <v>0</v>
      </c>
      <c r="FC297" s="740">
        <f t="shared" si="2267"/>
        <v>0</v>
      </c>
      <c r="FD297" s="741">
        <f t="shared" si="2268"/>
        <v>0</v>
      </c>
      <c r="FE297" s="740">
        <f t="shared" si="2269"/>
        <v>0</v>
      </c>
      <c r="FF297" s="741">
        <f t="shared" si="2270"/>
        <v>0</v>
      </c>
      <c r="FG297" s="740">
        <f t="shared" si="2271"/>
        <v>0</v>
      </c>
      <c r="FH297" s="741">
        <f t="shared" si="2272"/>
        <v>0</v>
      </c>
      <c r="FI297" s="740">
        <f t="shared" si="2273"/>
        <v>0</v>
      </c>
      <c r="FJ297" s="741">
        <f t="shared" si="2274"/>
        <v>0</v>
      </c>
      <c r="FK297" s="740">
        <f t="shared" si="2275"/>
        <v>0</v>
      </c>
      <c r="FL297" s="741">
        <f t="shared" si="2276"/>
        <v>0</v>
      </c>
      <c r="FM297" s="740">
        <f t="shared" si="2277"/>
        <v>0</v>
      </c>
      <c r="FN297" s="741">
        <f t="shared" si="2278"/>
        <v>0</v>
      </c>
      <c r="FO297" s="743">
        <f t="shared" si="2279"/>
        <v>0</v>
      </c>
      <c r="FP297" s="744">
        <f t="shared" si="2280"/>
        <v>0</v>
      </c>
      <c r="FQ297" s="745">
        <v>12</v>
      </c>
      <c r="FR297" s="746">
        <f t="shared" si="2281"/>
        <v>0</v>
      </c>
      <c r="FS297" s="747"/>
      <c r="FT297" s="741"/>
      <c r="FU297" s="746">
        <f t="shared" si="2282"/>
        <v>0</v>
      </c>
      <c r="FV297" s="746">
        <f t="shared" si="2283"/>
        <v>0</v>
      </c>
      <c r="FW297" s="746">
        <f t="shared" si="2284"/>
        <v>0</v>
      </c>
      <c r="FY297" s="1044"/>
      <c r="FZ297" s="754" t="s">
        <v>32</v>
      </c>
      <c r="GA297" s="737">
        <f t="shared" si="2133"/>
        <v>4</v>
      </c>
      <c r="GB297" s="737">
        <f t="shared" si="2285"/>
        <v>23920</v>
      </c>
      <c r="GC297" s="738">
        <f t="shared" si="2286"/>
        <v>24160</v>
      </c>
      <c r="GD297" s="743">
        <f t="shared" si="2292"/>
        <v>96640</v>
      </c>
      <c r="GE297" s="743"/>
      <c r="GF297" s="737">
        <f t="shared" si="2135"/>
        <v>0</v>
      </c>
      <c r="GG297" s="743"/>
      <c r="GH297" s="737">
        <f t="shared" si="2136"/>
        <v>966.4</v>
      </c>
      <c r="GI297" s="743"/>
      <c r="GJ297" s="737">
        <f t="shared" si="2137"/>
        <v>0</v>
      </c>
      <c r="GK297" s="743"/>
      <c r="GL297" s="737">
        <f t="shared" si="2138"/>
        <v>8890.8799999999992</v>
      </c>
      <c r="GM297" s="743"/>
      <c r="GN297" s="737">
        <f t="shared" si="2139"/>
        <v>0</v>
      </c>
      <c r="GO297" s="743"/>
      <c r="GP297" s="737">
        <f t="shared" si="2140"/>
        <v>46387.199999999997</v>
      </c>
      <c r="GQ297" s="743"/>
      <c r="GR297" s="737">
        <f t="shared" si="2141"/>
        <v>15704</v>
      </c>
      <c r="GS297" s="743"/>
      <c r="GT297" s="737">
        <f t="shared" si="2142"/>
        <v>0</v>
      </c>
      <c r="GU297" s="743"/>
      <c r="GV297" s="737">
        <f t="shared" si="2143"/>
        <v>0</v>
      </c>
      <c r="GW297" s="743"/>
      <c r="GX297" s="737">
        <f t="shared" si="2144"/>
        <v>0</v>
      </c>
      <c r="GY297" s="743">
        <f t="shared" si="2144"/>
        <v>0</v>
      </c>
      <c r="GZ297" s="744">
        <f t="shared" si="2287"/>
        <v>168588.48</v>
      </c>
      <c r="HA297" s="745">
        <v>12</v>
      </c>
      <c r="HB297" s="746">
        <f t="shared" si="2288"/>
        <v>2023061.76</v>
      </c>
      <c r="HC297" s="737">
        <f t="shared" si="2145"/>
        <v>0</v>
      </c>
      <c r="HD297" s="737">
        <f t="shared" si="2145"/>
        <v>0</v>
      </c>
      <c r="HE297" s="746">
        <f t="shared" si="2289"/>
        <v>2023061.76</v>
      </c>
      <c r="HF297" s="746">
        <f t="shared" si="2290"/>
        <v>610964.65</v>
      </c>
      <c r="HG297" s="746">
        <f t="shared" si="2291"/>
        <v>2634026.41</v>
      </c>
    </row>
    <row r="298" spans="1:215" ht="15.75" hidden="1" x14ac:dyDescent="0.25">
      <c r="A298" s="1044"/>
      <c r="B298" s="760" t="s">
        <v>683</v>
      </c>
      <c r="C298" s="761"/>
      <c r="D298" s="761"/>
      <c r="E298" s="726"/>
      <c r="F298" s="734"/>
      <c r="G298" s="762"/>
      <c r="H298" s="732"/>
      <c r="I298" s="762"/>
      <c r="J298" s="732"/>
      <c r="K298" s="762"/>
      <c r="L298" s="732"/>
      <c r="M298" s="762"/>
      <c r="N298" s="732"/>
      <c r="O298" s="762"/>
      <c r="P298" s="732"/>
      <c r="Q298" s="762"/>
      <c r="R298" s="732"/>
      <c r="S298" s="762"/>
      <c r="T298" s="732"/>
      <c r="U298" s="762"/>
      <c r="V298" s="732"/>
      <c r="W298" s="762"/>
      <c r="X298" s="732"/>
      <c r="Y298" s="762"/>
      <c r="Z298" s="732"/>
      <c r="AA298" s="733"/>
      <c r="AB298" s="729"/>
      <c r="AC298" s="730"/>
      <c r="AD298" s="731"/>
      <c r="AE298" s="733"/>
      <c r="AF298" s="732"/>
      <c r="AG298" s="731"/>
      <c r="AH298" s="731"/>
      <c r="AI298" s="731"/>
      <c r="AK298" s="1044"/>
      <c r="AL298" s="760" t="s">
        <v>683</v>
      </c>
      <c r="AM298" s="761"/>
      <c r="AN298" s="761"/>
      <c r="AO298" s="726"/>
      <c r="AP298" s="734"/>
      <c r="AQ298" s="762"/>
      <c r="AR298" s="732"/>
      <c r="AS298" s="762"/>
      <c r="AT298" s="732"/>
      <c r="AU298" s="762"/>
      <c r="AV298" s="732"/>
      <c r="AW298" s="762"/>
      <c r="AX298" s="732"/>
      <c r="AY298" s="762"/>
      <c r="AZ298" s="732"/>
      <c r="BA298" s="762"/>
      <c r="BB298" s="732"/>
      <c r="BC298" s="762"/>
      <c r="BD298" s="732"/>
      <c r="BE298" s="762"/>
      <c r="BF298" s="732"/>
      <c r="BG298" s="762"/>
      <c r="BH298" s="732"/>
      <c r="BI298" s="762"/>
      <c r="BJ298" s="732"/>
      <c r="BK298" s="733"/>
      <c r="BL298" s="729"/>
      <c r="BM298" s="730"/>
      <c r="BN298" s="731"/>
      <c r="BO298" s="733"/>
      <c r="BP298" s="732"/>
      <c r="BQ298" s="731"/>
      <c r="BR298" s="731"/>
      <c r="BS298" s="731"/>
      <c r="BU298" s="1044"/>
      <c r="BV298" s="760" t="s">
        <v>683</v>
      </c>
      <c r="BW298" s="761"/>
      <c r="BX298" s="761"/>
      <c r="BY298" s="726"/>
      <c r="BZ298" s="734"/>
      <c r="CA298" s="762"/>
      <c r="CB298" s="732"/>
      <c r="CC298" s="762"/>
      <c r="CD298" s="732"/>
      <c r="CE298" s="762"/>
      <c r="CF298" s="732"/>
      <c r="CG298" s="762"/>
      <c r="CH298" s="732"/>
      <c r="CI298" s="762"/>
      <c r="CJ298" s="732"/>
      <c r="CK298" s="762"/>
      <c r="CL298" s="732"/>
      <c r="CM298" s="762"/>
      <c r="CN298" s="732"/>
      <c r="CO298" s="762"/>
      <c r="CP298" s="732"/>
      <c r="CQ298" s="762"/>
      <c r="CR298" s="732"/>
      <c r="CS298" s="762"/>
      <c r="CT298" s="732"/>
      <c r="CU298" s="733"/>
      <c r="CV298" s="729"/>
      <c r="CW298" s="730"/>
      <c r="CX298" s="731"/>
      <c r="CY298" s="733"/>
      <c r="CZ298" s="732"/>
      <c r="DA298" s="731"/>
      <c r="DB298" s="731"/>
      <c r="DC298" s="731"/>
      <c r="DE298" s="1044"/>
      <c r="DF298" s="760" t="s">
        <v>683</v>
      </c>
      <c r="DG298" s="761"/>
      <c r="DH298" s="761"/>
      <c r="DI298" s="726"/>
      <c r="DJ298" s="734"/>
      <c r="DK298" s="762"/>
      <c r="DL298" s="732"/>
      <c r="DM298" s="762"/>
      <c r="DN298" s="732"/>
      <c r="DO298" s="762"/>
      <c r="DP298" s="732"/>
      <c r="DQ298" s="762"/>
      <c r="DR298" s="732"/>
      <c r="DS298" s="762"/>
      <c r="DT298" s="732"/>
      <c r="DU298" s="762"/>
      <c r="DV298" s="732"/>
      <c r="DW298" s="762"/>
      <c r="DX298" s="732"/>
      <c r="DY298" s="762"/>
      <c r="DZ298" s="732"/>
      <c r="EA298" s="762"/>
      <c r="EB298" s="732"/>
      <c r="EC298" s="762"/>
      <c r="ED298" s="732"/>
      <c r="EE298" s="733"/>
      <c r="EF298" s="729"/>
      <c r="EG298" s="730"/>
      <c r="EH298" s="731"/>
      <c r="EI298" s="733"/>
      <c r="EJ298" s="732"/>
      <c r="EK298" s="731"/>
      <c r="EL298" s="731"/>
      <c r="EM298" s="731"/>
      <c r="EO298" s="1044"/>
      <c r="EP298" s="760" t="s">
        <v>683</v>
      </c>
      <c r="EQ298" s="761"/>
      <c r="ER298" s="761"/>
      <c r="ES298" s="726"/>
      <c r="ET298" s="734"/>
      <c r="EU298" s="762"/>
      <c r="EV298" s="732"/>
      <c r="EW298" s="762"/>
      <c r="EX298" s="732"/>
      <c r="EY298" s="762"/>
      <c r="EZ298" s="732"/>
      <c r="FA298" s="762"/>
      <c r="FB298" s="732"/>
      <c r="FC298" s="762"/>
      <c r="FD298" s="732"/>
      <c r="FE298" s="762"/>
      <c r="FF298" s="732"/>
      <c r="FG298" s="762"/>
      <c r="FH298" s="732"/>
      <c r="FI298" s="762"/>
      <c r="FJ298" s="732"/>
      <c r="FK298" s="762"/>
      <c r="FL298" s="732"/>
      <c r="FM298" s="762"/>
      <c r="FN298" s="732"/>
      <c r="FO298" s="733"/>
      <c r="FP298" s="729"/>
      <c r="FQ298" s="730"/>
      <c r="FR298" s="731"/>
      <c r="FS298" s="733"/>
      <c r="FT298" s="732"/>
      <c r="FU298" s="731"/>
      <c r="FV298" s="731"/>
      <c r="FW298" s="731"/>
      <c r="FY298" s="1044"/>
      <c r="FZ298" s="760" t="s">
        <v>683</v>
      </c>
      <c r="GA298" s="761"/>
      <c r="GB298" s="761"/>
      <c r="GC298" s="726"/>
      <c r="GD298" s="734">
        <f>F298+AP298+BZ298+DJ298+ET298</f>
        <v>0</v>
      </c>
      <c r="GE298" s="734"/>
      <c r="GF298" s="732"/>
      <c r="GG298" s="734"/>
      <c r="GH298" s="732"/>
      <c r="GI298" s="734"/>
      <c r="GJ298" s="732"/>
      <c r="GK298" s="734"/>
      <c r="GL298" s="732"/>
      <c r="GM298" s="734"/>
      <c r="GN298" s="732"/>
      <c r="GO298" s="734"/>
      <c r="GP298" s="732"/>
      <c r="GQ298" s="734"/>
      <c r="GR298" s="732"/>
      <c r="GS298" s="734"/>
      <c r="GT298" s="732"/>
      <c r="GU298" s="734"/>
      <c r="GV298" s="732"/>
      <c r="GW298" s="734"/>
      <c r="GX298" s="732"/>
      <c r="GY298" s="733"/>
      <c r="GZ298" s="729"/>
      <c r="HA298" s="730"/>
      <c r="HB298" s="731"/>
      <c r="HC298" s="733"/>
      <c r="HD298" s="732"/>
      <c r="HE298" s="731"/>
      <c r="HF298" s="731"/>
      <c r="HG298" s="731"/>
    </row>
    <row r="299" spans="1:215" hidden="1" x14ac:dyDescent="0.25">
      <c r="A299" s="1044"/>
      <c r="B299" s="764" t="s">
        <v>521</v>
      </c>
      <c r="C299" s="737">
        <f t="shared" ref="C299:C306" si="2293">C194</f>
        <v>6.78</v>
      </c>
      <c r="D299" s="737">
        <f t="shared" ref="D299:D306" si="2294">ROUNDUP(D194*1.061,0)</f>
        <v>13934</v>
      </c>
      <c r="E299" s="738">
        <f t="shared" ref="E299:E306" si="2295">ROUNDUP(D299*1.01,0)</f>
        <v>14074</v>
      </c>
      <c r="F299" s="817">
        <f t="shared" ref="F299:F306" si="2296">C299*E299</f>
        <v>95421.72</v>
      </c>
      <c r="G299" s="740">
        <f t="shared" ref="G299:I306" si="2297">ROUND(G22,1)</f>
        <v>9.6999999999999993</v>
      </c>
      <c r="H299" s="741">
        <f t="shared" ref="H299:H306" si="2298">$F299*G299/100</f>
        <v>9255.91</v>
      </c>
      <c r="I299" s="740">
        <f t="shared" si="2297"/>
        <v>0</v>
      </c>
      <c r="J299" s="741">
        <f t="shared" ref="J299:J306" si="2299">$F299*I299/100</f>
        <v>0</v>
      </c>
      <c r="K299" s="740">
        <f t="shared" ref="K299:K306" si="2300">ROUND(K22,1)</f>
        <v>0</v>
      </c>
      <c r="L299" s="741">
        <f t="shared" ref="L299:L306" si="2301">$F299*K299/100</f>
        <v>0</v>
      </c>
      <c r="M299" s="740">
        <f t="shared" ref="M299:M306" si="2302">ROUND(M22,1)</f>
        <v>0</v>
      </c>
      <c r="N299" s="741">
        <f t="shared" ref="N299:N306" si="2303">$F299*M299/100</f>
        <v>0</v>
      </c>
      <c r="O299" s="740">
        <f t="shared" ref="O299:O306" si="2304">ROUND(O22,1)</f>
        <v>0</v>
      </c>
      <c r="P299" s="741">
        <f t="shared" ref="P299:P306" si="2305">$F299*O299/100</f>
        <v>0</v>
      </c>
      <c r="Q299" s="740">
        <f t="shared" ref="Q299:Q306" si="2306">ROUND(Q22,1)</f>
        <v>0</v>
      </c>
      <c r="R299" s="741">
        <f t="shared" ref="R299:R306" si="2307">$F299*Q299/100</f>
        <v>0</v>
      </c>
      <c r="S299" s="740">
        <f t="shared" ref="S299:S306" si="2308">ROUND(S22,1)</f>
        <v>20</v>
      </c>
      <c r="T299" s="741">
        <f t="shared" ref="T299:T306" si="2309">$F299*S299/100</f>
        <v>19084.34</v>
      </c>
      <c r="U299" s="740">
        <f t="shared" ref="U299:U306" si="2310">ROUND(U22,1)</f>
        <v>0</v>
      </c>
      <c r="V299" s="741">
        <f t="shared" ref="V299:V306" si="2311">$F299*U299/100</f>
        <v>0</v>
      </c>
      <c r="W299" s="740">
        <f t="shared" ref="W299:W306" si="2312">ROUND(W22,1)</f>
        <v>0</v>
      </c>
      <c r="X299" s="741">
        <f t="shared" ref="X299:X306" si="2313">$F299*W299/100</f>
        <v>0</v>
      </c>
      <c r="Y299" s="740">
        <f t="shared" ref="Y299:Y306" si="2314">ROUND(Y22,1)</f>
        <v>0</v>
      </c>
      <c r="Z299" s="741">
        <f t="shared" ref="Z299:Z306" si="2315">$F299*Y299/100</f>
        <v>0</v>
      </c>
      <c r="AA299" s="743">
        <f t="shared" ref="AA299:AA306" si="2316">IF(((SUM(F299:Z299))&gt;(16242*C299)),0,((16242*C299)-(SUM(F299:Z299))))</f>
        <v>0</v>
      </c>
      <c r="AB299" s="744">
        <f t="shared" ref="AB299:AB306" si="2317">F299+H299+J299+L299+N299+P299+R299+T299+V299+X299+Z299+AA299</f>
        <v>123761.97</v>
      </c>
      <c r="AC299" s="745">
        <v>12</v>
      </c>
      <c r="AD299" s="746">
        <f t="shared" ref="AD299:AD306" si="2318">AB299*AC299</f>
        <v>1485143.64</v>
      </c>
      <c r="AE299" s="747"/>
      <c r="AF299" s="741"/>
      <c r="AG299" s="746">
        <f t="shared" ref="AG299:AG306" si="2319">AD299+AE299+AF299</f>
        <v>1485143.64</v>
      </c>
      <c r="AH299" s="746">
        <f t="shared" ref="AH299:AH306" si="2320">AG299*0.302</f>
        <v>448513.38</v>
      </c>
      <c r="AI299" s="746">
        <f t="shared" ref="AI299:AI306" si="2321">AG299+AH299</f>
        <v>1933657.02</v>
      </c>
      <c r="AK299" s="1044"/>
      <c r="AL299" s="765" t="s">
        <v>521</v>
      </c>
      <c r="AM299" s="737">
        <f t="shared" ref="AM299:AM306" si="2322">AM194</f>
        <v>3.67</v>
      </c>
      <c r="AN299" s="737">
        <f t="shared" ref="AN299:AN306" si="2323">ROUNDUP(AN194*1.061,0)</f>
        <v>13934</v>
      </c>
      <c r="AO299" s="738">
        <f t="shared" ref="AO299:AO306" si="2324">ROUNDUP(AN299*1.01,0)</f>
        <v>14074</v>
      </c>
      <c r="AP299" s="817">
        <f t="shared" ref="AP299:AP306" si="2325">AM299*AO299</f>
        <v>51651.58</v>
      </c>
      <c r="AQ299" s="740">
        <f t="shared" ref="AQ299:AQ306" si="2326">ROUND(AQ22,1)</f>
        <v>17</v>
      </c>
      <c r="AR299" s="741">
        <f t="shared" ref="AR299:AR306" si="2327">$AP299*AQ299/100</f>
        <v>8780.77</v>
      </c>
      <c r="AS299" s="740">
        <f t="shared" ref="AS299:AS306" si="2328">ROUND(AS22,1)</f>
        <v>0</v>
      </c>
      <c r="AT299" s="741">
        <f t="shared" ref="AT299:AT306" si="2329">$AP299*AS299/100</f>
        <v>0</v>
      </c>
      <c r="AU299" s="740">
        <f t="shared" ref="AU299:AU306" si="2330">ROUND(AU22,1)</f>
        <v>0.6</v>
      </c>
      <c r="AV299" s="741">
        <f t="shared" ref="AV299:AV306" si="2331">$AP299*AU299/100</f>
        <v>309.91000000000003</v>
      </c>
      <c r="AW299" s="740">
        <f t="shared" ref="AW299:AW306" si="2332">ROUND(AW22,1)</f>
        <v>0</v>
      </c>
      <c r="AX299" s="741">
        <f t="shared" ref="AX299:AX306" si="2333">$AP299*AW299/100</f>
        <v>0</v>
      </c>
      <c r="AY299" s="740">
        <f t="shared" ref="AY299:AY306" si="2334">ROUND(AY22,1)</f>
        <v>0</v>
      </c>
      <c r="AZ299" s="741">
        <f t="shared" ref="AZ299:AZ306" si="2335">$AP299*AY299/100</f>
        <v>0</v>
      </c>
      <c r="BA299" s="740">
        <f t="shared" ref="BA299:BA306" si="2336">ROUND(BA22,1)</f>
        <v>0</v>
      </c>
      <c r="BB299" s="741">
        <f t="shared" ref="BB299:BB306" si="2337">$AP299*BA299/100</f>
        <v>0</v>
      </c>
      <c r="BC299" s="740">
        <f t="shared" ref="BC299:BC306" si="2338">ROUND(BC22,1)</f>
        <v>17.600000000000001</v>
      </c>
      <c r="BD299" s="741">
        <f t="shared" ref="BD299:BD306" si="2339">$AP299*BC299/100</f>
        <v>9090.68</v>
      </c>
      <c r="BE299" s="740">
        <f t="shared" ref="BE299:BE306" si="2340">ROUND(BE22,1)</f>
        <v>0</v>
      </c>
      <c r="BF299" s="741">
        <f t="shared" ref="BF299:BF306" si="2341">$AP299*BE299/100</f>
        <v>0</v>
      </c>
      <c r="BG299" s="740">
        <f t="shared" ref="BG299:BG306" si="2342">ROUND(BG22,1)</f>
        <v>0</v>
      </c>
      <c r="BH299" s="741">
        <f t="shared" ref="BH299:BH306" si="2343">$AP299*BG299/100</f>
        <v>0</v>
      </c>
      <c r="BI299" s="740">
        <f t="shared" ref="BI299:BI306" si="2344">ROUND(BI22,1)</f>
        <v>0</v>
      </c>
      <c r="BJ299" s="741">
        <f t="shared" ref="BJ299:BJ306" si="2345">$AP299*BI299/100</f>
        <v>0</v>
      </c>
      <c r="BK299" s="743">
        <f t="shared" ref="BK299:BK306" si="2346">IF(((SUM(AP299:BJ299))&gt;(16242*AM299)),0,((16242*AM299)-(SUM(AP299:BJ299))))</f>
        <v>0</v>
      </c>
      <c r="BL299" s="744">
        <f t="shared" ref="BL299:BL306" si="2347">AP299+AR299+AT299+AV299+AX299+AZ299+BB299+BD299+BF299+BH299+BJ299+BK299</f>
        <v>69832.94</v>
      </c>
      <c r="BM299" s="745">
        <v>12</v>
      </c>
      <c r="BN299" s="746">
        <f t="shared" ref="BN299:BN306" si="2348">BL299*BM299</f>
        <v>837995.28</v>
      </c>
      <c r="BO299" s="747"/>
      <c r="BP299" s="741"/>
      <c r="BQ299" s="746">
        <f t="shared" ref="BQ299:BQ306" si="2349">BN299+BO299+BP299</f>
        <v>837995.28</v>
      </c>
      <c r="BR299" s="746">
        <f t="shared" ref="BR299:BR306" si="2350">BQ299*0.302</f>
        <v>253074.57</v>
      </c>
      <c r="BS299" s="746">
        <f t="shared" ref="BS299:BS306" si="2351">BQ299+BR299</f>
        <v>1091069.8500000001</v>
      </c>
      <c r="BU299" s="1044"/>
      <c r="BV299" s="765" t="s">
        <v>521</v>
      </c>
      <c r="BW299" s="737">
        <f t="shared" ref="BW299:BW306" si="2352">BW194</f>
        <v>0</v>
      </c>
      <c r="BX299" s="737">
        <f t="shared" ref="BX299:BX306" si="2353">ROUNDUP(BX194*1.061,0)</f>
        <v>13934</v>
      </c>
      <c r="BY299" s="738">
        <f t="shared" ref="BY299:BY306" si="2354">ROUNDUP(BX299*1.01,0)</f>
        <v>14074</v>
      </c>
      <c r="BZ299" s="817">
        <f t="shared" ref="BZ299:BZ306" si="2355">BW299*BY299</f>
        <v>0</v>
      </c>
      <c r="CA299" s="740">
        <f t="shared" ref="CA299:CA306" si="2356">ROUND(CA22,1)</f>
        <v>0</v>
      </c>
      <c r="CB299" s="741">
        <f t="shared" ref="CB299:CB306" si="2357">$BZ299*CA299/100</f>
        <v>0</v>
      </c>
      <c r="CC299" s="740">
        <f t="shared" ref="CC299:CC306" si="2358">ROUND(CC22,1)</f>
        <v>0</v>
      </c>
      <c r="CD299" s="741">
        <f t="shared" ref="CD299:CD306" si="2359">$BZ299*CC299/100</f>
        <v>0</v>
      </c>
      <c r="CE299" s="740">
        <f t="shared" ref="CE299:CE306" si="2360">ROUND(CE22,1)</f>
        <v>0</v>
      </c>
      <c r="CF299" s="741">
        <f t="shared" ref="CF299:CF306" si="2361">$BZ299*CE299/100</f>
        <v>0</v>
      </c>
      <c r="CG299" s="740">
        <f t="shared" ref="CG299:CG306" si="2362">ROUND(CG22,1)</f>
        <v>0</v>
      </c>
      <c r="CH299" s="741">
        <f t="shared" ref="CH299:CH306" si="2363">$BZ299*CG299/100</f>
        <v>0</v>
      </c>
      <c r="CI299" s="740">
        <f t="shared" ref="CI299:CI306" si="2364">ROUND(CI22,1)</f>
        <v>0</v>
      </c>
      <c r="CJ299" s="741">
        <f t="shared" ref="CJ299:CJ306" si="2365">$BZ299*CI299/100</f>
        <v>0</v>
      </c>
      <c r="CK299" s="740">
        <f t="shared" ref="CK299:CK306" si="2366">ROUND(CK22,1)</f>
        <v>0</v>
      </c>
      <c r="CL299" s="741">
        <f t="shared" ref="CL299:CL306" si="2367">$BZ299*CK299/100</f>
        <v>0</v>
      </c>
      <c r="CM299" s="740">
        <f t="shared" ref="CM299:CM306" si="2368">ROUND(CM22,1)</f>
        <v>0</v>
      </c>
      <c r="CN299" s="741">
        <f t="shared" ref="CN299:CN306" si="2369">$BZ299*CM299/100</f>
        <v>0</v>
      </c>
      <c r="CO299" s="740">
        <f t="shared" ref="CO299:CO306" si="2370">ROUND(CO22,1)</f>
        <v>0</v>
      </c>
      <c r="CP299" s="741">
        <f t="shared" ref="CP299:CP306" si="2371">$BZ299*CO299/100</f>
        <v>0</v>
      </c>
      <c r="CQ299" s="740">
        <f t="shared" ref="CQ299:CQ306" si="2372">ROUND(CQ22,1)</f>
        <v>0</v>
      </c>
      <c r="CR299" s="741">
        <f t="shared" ref="CR299:CR306" si="2373">$BZ299*CQ299/100</f>
        <v>0</v>
      </c>
      <c r="CS299" s="740">
        <f t="shared" ref="CS299:CS306" si="2374">ROUND(CS22,1)</f>
        <v>0</v>
      </c>
      <c r="CT299" s="741">
        <f t="shared" ref="CT299:CT306" si="2375">$BZ299*CS299/100</f>
        <v>0</v>
      </c>
      <c r="CU299" s="743">
        <f t="shared" ref="CU299:CU306" si="2376">IF(((SUM(BZ299:CT299))&gt;(16242*BW299)),0,((16242*BW299)-(SUM(BZ299:CT299))))</f>
        <v>0</v>
      </c>
      <c r="CV299" s="744">
        <f t="shared" ref="CV299:CV306" si="2377">BZ299+CB299+CD299+CF299+CH299+CJ299+CL299+CN299+CP299+CR299+CT299+CU299</f>
        <v>0</v>
      </c>
      <c r="CW299" s="745">
        <v>12</v>
      </c>
      <c r="CX299" s="746">
        <f t="shared" ref="CX299:CX306" si="2378">CV299*CW299</f>
        <v>0</v>
      </c>
      <c r="CY299" s="747"/>
      <c r="CZ299" s="741"/>
      <c r="DA299" s="746">
        <f t="shared" ref="DA299:DA306" si="2379">CX299+CY299+CZ299</f>
        <v>0</v>
      </c>
      <c r="DB299" s="746">
        <f t="shared" ref="DB299:DB306" si="2380">DA299*0.302</f>
        <v>0</v>
      </c>
      <c r="DC299" s="746">
        <f t="shared" ref="DC299:DC306" si="2381">DA299+DB299</f>
        <v>0</v>
      </c>
      <c r="DD299" s="750"/>
      <c r="DE299" s="1044"/>
      <c r="DF299" s="765" t="s">
        <v>521</v>
      </c>
      <c r="DG299" s="737">
        <f t="shared" ref="DG299:DG306" si="2382">DG194</f>
        <v>0</v>
      </c>
      <c r="DH299" s="737">
        <f t="shared" ref="DH299:DH306" si="2383">ROUNDUP(DH194*1.061,0)</f>
        <v>13934</v>
      </c>
      <c r="DI299" s="738">
        <f t="shared" ref="DI299:DI306" si="2384">ROUNDUP(DH299*1.01,0)</f>
        <v>14074</v>
      </c>
      <c r="DJ299" s="817">
        <f t="shared" ref="DJ299:DJ306" si="2385">DG299*DI299</f>
        <v>0</v>
      </c>
      <c r="DK299" s="740">
        <f t="shared" ref="DK299:DK306" si="2386">ROUND(DK22,1)</f>
        <v>0</v>
      </c>
      <c r="DL299" s="741">
        <f t="shared" ref="DL299:DL306" si="2387">$DJ299*DK299/100</f>
        <v>0</v>
      </c>
      <c r="DM299" s="740">
        <f t="shared" ref="DM299:DM306" si="2388">ROUND(DM22,1)</f>
        <v>0</v>
      </c>
      <c r="DN299" s="741">
        <f t="shared" ref="DN299:DN306" si="2389">$DJ299*DM299/100</f>
        <v>0</v>
      </c>
      <c r="DO299" s="740">
        <f t="shared" ref="DO299:DO306" si="2390">ROUND(DO22,1)</f>
        <v>0</v>
      </c>
      <c r="DP299" s="741">
        <f t="shared" ref="DP299:DP306" si="2391">$DJ299*DO299/100</f>
        <v>0</v>
      </c>
      <c r="DQ299" s="740">
        <f t="shared" ref="DQ299:DQ306" si="2392">ROUND(DQ22,1)</f>
        <v>0</v>
      </c>
      <c r="DR299" s="741">
        <f t="shared" ref="DR299:DR306" si="2393">$DJ299*DQ299/100</f>
        <v>0</v>
      </c>
      <c r="DS299" s="740">
        <f t="shared" ref="DS299:DS306" si="2394">ROUND(DS22,1)</f>
        <v>0</v>
      </c>
      <c r="DT299" s="741">
        <f t="shared" ref="DT299:DT306" si="2395">$DJ299*DS299/100</f>
        <v>0</v>
      </c>
      <c r="DU299" s="740">
        <f t="shared" ref="DU299:DU306" si="2396">ROUND(DU22,1)</f>
        <v>0</v>
      </c>
      <c r="DV299" s="741">
        <f t="shared" ref="DV299:DV306" si="2397">$DJ299*DU299/100</f>
        <v>0</v>
      </c>
      <c r="DW299" s="740">
        <f t="shared" ref="DW299:DW306" si="2398">ROUND(DW22,1)</f>
        <v>0</v>
      </c>
      <c r="DX299" s="741">
        <f t="shared" ref="DX299:DX306" si="2399">$DJ299*DW299/100</f>
        <v>0</v>
      </c>
      <c r="DY299" s="740">
        <f t="shared" ref="DY299:DY306" si="2400">ROUND(DY22,1)</f>
        <v>0</v>
      </c>
      <c r="DZ299" s="741">
        <f t="shared" ref="DZ299:DZ306" si="2401">$DJ299*DY299/100</f>
        <v>0</v>
      </c>
      <c r="EA299" s="740">
        <f t="shared" ref="EA299:EA306" si="2402">ROUND(EA22,1)</f>
        <v>0</v>
      </c>
      <c r="EB299" s="741">
        <f t="shared" ref="EB299:EB306" si="2403">$DJ299*EA299/100</f>
        <v>0</v>
      </c>
      <c r="EC299" s="740">
        <f t="shared" ref="EC299:EC306" si="2404">ROUND(EC22,1)</f>
        <v>0</v>
      </c>
      <c r="ED299" s="741">
        <f t="shared" ref="ED299:ED306" si="2405">$DJ299*EC299/100</f>
        <v>0</v>
      </c>
      <c r="EE299" s="743">
        <f t="shared" ref="EE299:EE306" si="2406">IF(((SUM(DJ299:ED299))&gt;(16242*DG299)),0,((16242*DG299)-(SUM(DJ299:ED299))))</f>
        <v>0</v>
      </c>
      <c r="EF299" s="744">
        <f t="shared" ref="EF299:EF306" si="2407">DJ299+DL299+DN299+DP299+DR299+DT299+DV299+DX299+DZ299+EB299+ED299+EE299</f>
        <v>0</v>
      </c>
      <c r="EG299" s="745">
        <v>12</v>
      </c>
      <c r="EH299" s="746">
        <f t="shared" ref="EH299:EH306" si="2408">EF299*EG299</f>
        <v>0</v>
      </c>
      <c r="EI299" s="747"/>
      <c r="EJ299" s="741"/>
      <c r="EK299" s="746">
        <f t="shared" ref="EK299:EK306" si="2409">EH299+EI299+EJ299</f>
        <v>0</v>
      </c>
      <c r="EL299" s="746">
        <f t="shared" ref="EL299:EL306" si="2410">EK299*0.302</f>
        <v>0</v>
      </c>
      <c r="EM299" s="746">
        <f t="shared" ref="EM299:EM306" si="2411">EK299+EL299</f>
        <v>0</v>
      </c>
      <c r="EO299" s="1044"/>
      <c r="EP299" s="765" t="s">
        <v>521</v>
      </c>
      <c r="EQ299" s="737">
        <f t="shared" ref="EQ299:EQ306" si="2412">EQ194</f>
        <v>0</v>
      </c>
      <c r="ER299" s="737">
        <f t="shared" ref="ER299:ER306" si="2413">ROUNDUP(ER194*1.061,0)</f>
        <v>13934</v>
      </c>
      <c r="ES299" s="738">
        <f t="shared" ref="ES299:ES306" si="2414">ROUNDUP(ER299*1.01,0)</f>
        <v>14074</v>
      </c>
      <c r="ET299" s="817">
        <f t="shared" ref="ET299:ET306" si="2415">EQ299*ES299</f>
        <v>0</v>
      </c>
      <c r="EU299" s="740">
        <f t="shared" ref="EU299:EU306" si="2416">ROUND(EU22,1)</f>
        <v>0</v>
      </c>
      <c r="EV299" s="741">
        <f t="shared" ref="EV299:EV306" si="2417">$ET299*EU299/100</f>
        <v>0</v>
      </c>
      <c r="EW299" s="740">
        <f t="shared" ref="EW299:EW306" si="2418">ROUND(EW22,1)</f>
        <v>0</v>
      </c>
      <c r="EX299" s="741">
        <f t="shared" ref="EX299:EX306" si="2419">$ET299*EW299/100</f>
        <v>0</v>
      </c>
      <c r="EY299" s="740">
        <f t="shared" ref="EY299:EY306" si="2420">ROUND(EY22,1)</f>
        <v>0</v>
      </c>
      <c r="EZ299" s="741">
        <f t="shared" ref="EZ299:EZ306" si="2421">$ET299*EY299/100</f>
        <v>0</v>
      </c>
      <c r="FA299" s="740">
        <f t="shared" ref="FA299:FA306" si="2422">ROUND(FA22,1)</f>
        <v>0</v>
      </c>
      <c r="FB299" s="741">
        <f t="shared" ref="FB299:FB306" si="2423">$ET299*FA299/100</f>
        <v>0</v>
      </c>
      <c r="FC299" s="740">
        <f t="shared" ref="FC299:FC306" si="2424">ROUND(FC22,1)</f>
        <v>0</v>
      </c>
      <c r="FD299" s="741">
        <f t="shared" ref="FD299:FD306" si="2425">$ET299*FC299/100</f>
        <v>0</v>
      </c>
      <c r="FE299" s="740">
        <f t="shared" ref="FE299:FE306" si="2426">ROUND(FE22,1)</f>
        <v>0</v>
      </c>
      <c r="FF299" s="741">
        <f t="shared" ref="FF299:FF306" si="2427">$ET299*FE299/100</f>
        <v>0</v>
      </c>
      <c r="FG299" s="740">
        <f t="shared" ref="FG299:FG306" si="2428">ROUND(FG22,1)</f>
        <v>0</v>
      </c>
      <c r="FH299" s="741">
        <f t="shared" ref="FH299:FH306" si="2429">$ET299*FG299/100</f>
        <v>0</v>
      </c>
      <c r="FI299" s="740">
        <f t="shared" ref="FI299:FI306" si="2430">ROUND(FI22,1)</f>
        <v>0</v>
      </c>
      <c r="FJ299" s="741">
        <f t="shared" ref="FJ299:FJ306" si="2431">$ET299*FI299/100</f>
        <v>0</v>
      </c>
      <c r="FK299" s="740">
        <f t="shared" ref="FK299:FK306" si="2432">ROUND(FK22,1)</f>
        <v>0</v>
      </c>
      <c r="FL299" s="741">
        <f t="shared" ref="FL299:FL306" si="2433">$ET299*FK299/100</f>
        <v>0</v>
      </c>
      <c r="FM299" s="740">
        <f t="shared" ref="FM299:FM306" si="2434">ROUND(FM22,1)</f>
        <v>0</v>
      </c>
      <c r="FN299" s="741">
        <f t="shared" ref="FN299:FN306" si="2435">$ET299*FM299/100</f>
        <v>0</v>
      </c>
      <c r="FO299" s="743">
        <f t="shared" ref="FO299:FO306" si="2436">IF(((SUM(ET299:FN299))&gt;(16242*EQ299)),0,((16242*EQ299)-(SUM(ET299:FN299))))</f>
        <v>0</v>
      </c>
      <c r="FP299" s="744">
        <f t="shared" ref="FP299:FP306" si="2437">ET299+EV299+EX299+EZ299+FB299+FD299+FF299+FH299+FJ299+FL299+FN299+FO299</f>
        <v>0</v>
      </c>
      <c r="FQ299" s="745">
        <v>12</v>
      </c>
      <c r="FR299" s="746">
        <f t="shared" ref="FR299:FR306" si="2438">FP299*FQ299</f>
        <v>0</v>
      </c>
      <c r="FS299" s="747"/>
      <c r="FT299" s="741"/>
      <c r="FU299" s="746">
        <f t="shared" ref="FU299:FU306" si="2439">FR299+FS299+FT299</f>
        <v>0</v>
      </c>
      <c r="FV299" s="746">
        <f t="shared" ref="FV299:FV306" si="2440">FU299*0.302</f>
        <v>0</v>
      </c>
      <c r="FW299" s="746">
        <f t="shared" ref="FW299:FW306" si="2441">FU299+FV299</f>
        <v>0</v>
      </c>
      <c r="FY299" s="1044"/>
      <c r="FZ299" s="765" t="s">
        <v>521</v>
      </c>
      <c r="GA299" s="737">
        <f t="shared" ref="GA299:GA306" si="2442">GA194</f>
        <v>10.45</v>
      </c>
      <c r="GB299" s="737">
        <f t="shared" ref="GB299:GB306" si="2443">ROUNDUP(GB194*1.061,0)</f>
        <v>13934</v>
      </c>
      <c r="GC299" s="738">
        <f t="shared" ref="GC299:GC306" si="2444">ROUNDUP(GB299*1.01,0)</f>
        <v>14074</v>
      </c>
      <c r="GD299" s="743">
        <f t="shared" ref="GD299:GD306" si="2445">F299+AP299+BZ299+DJ299+ET299</f>
        <v>147073.29999999999</v>
      </c>
      <c r="GE299" s="743"/>
      <c r="GF299" s="737">
        <f t="shared" ref="GF299:GF306" si="2446">H299+AR299+CB299+DL299+EV299</f>
        <v>18036.68</v>
      </c>
      <c r="GG299" s="743"/>
      <c r="GH299" s="737">
        <f t="shared" ref="GH299:GH306" si="2447">J299+AT299+CD299+DN299+EX299</f>
        <v>0</v>
      </c>
      <c r="GI299" s="743"/>
      <c r="GJ299" s="737">
        <f t="shared" ref="GJ299:GJ306" si="2448">L299+AV299+CF299+DP299+EZ299</f>
        <v>309.91000000000003</v>
      </c>
      <c r="GK299" s="743"/>
      <c r="GL299" s="737">
        <f t="shared" ref="GL299:GL306" si="2449">N299+AX299+CH299+DR299+FB299</f>
        <v>0</v>
      </c>
      <c r="GM299" s="743"/>
      <c r="GN299" s="737">
        <f t="shared" ref="GN299:GN306" si="2450">P299+AZ299+CJ299+DT299+FD299</f>
        <v>0</v>
      </c>
      <c r="GO299" s="743"/>
      <c r="GP299" s="737">
        <f t="shared" ref="GP299:GP306" si="2451">R299+BB299+CL299+DV299+FF299</f>
        <v>0</v>
      </c>
      <c r="GQ299" s="743"/>
      <c r="GR299" s="737">
        <f t="shared" ref="GR299:GR306" si="2452">T299+BD299+CN299+DX299+FH299</f>
        <v>28175.02</v>
      </c>
      <c r="GS299" s="743"/>
      <c r="GT299" s="737">
        <f t="shared" ref="GT299:GT306" si="2453">V299+BF299+CP299+DZ299+FJ299</f>
        <v>0</v>
      </c>
      <c r="GU299" s="743"/>
      <c r="GV299" s="737">
        <f t="shared" ref="GV299:GV306" si="2454">X299+BH299+CR299+EB299+FL299</f>
        <v>0</v>
      </c>
      <c r="GW299" s="743"/>
      <c r="GX299" s="737">
        <f t="shared" ref="GX299:GY306" si="2455">Z299+BJ299+CT299+ED299+FN299</f>
        <v>0</v>
      </c>
      <c r="GY299" s="743">
        <f t="shared" si="2455"/>
        <v>0</v>
      </c>
      <c r="GZ299" s="744">
        <f t="shared" ref="GZ299:GZ306" si="2456">GD299+GF299+GH299+GJ299+GL299+GN299+GP299+GR299+GT299+GV299+GX299+GY299</f>
        <v>193594.91</v>
      </c>
      <c r="HA299" s="745">
        <v>12</v>
      </c>
      <c r="HB299" s="746">
        <f t="shared" ref="HB299:HB306" si="2457">GZ299*HA299</f>
        <v>2323138.92</v>
      </c>
      <c r="HC299" s="737">
        <f t="shared" ref="HC299:HD306" si="2458">AE299+BO299+CY299+EI299+FS299</f>
        <v>0</v>
      </c>
      <c r="HD299" s="737">
        <f t="shared" si="2458"/>
        <v>0</v>
      </c>
      <c r="HE299" s="746">
        <f t="shared" ref="HE299:HE306" si="2459">HB299+HC299+HD299</f>
        <v>2323138.92</v>
      </c>
      <c r="HF299" s="746">
        <f t="shared" ref="HF299:HF306" si="2460">HE299*0.302</f>
        <v>701587.95</v>
      </c>
      <c r="HG299" s="746">
        <f t="shared" ref="HG299:HG306" si="2461">HE299+HF299</f>
        <v>3024726.87</v>
      </c>
    </row>
    <row r="300" spans="1:215" hidden="1" x14ac:dyDescent="0.25">
      <c r="A300" s="1044"/>
      <c r="B300" s="764" t="s">
        <v>417</v>
      </c>
      <c r="C300" s="737">
        <f t="shared" si="2293"/>
        <v>1</v>
      </c>
      <c r="D300" s="737">
        <f t="shared" si="2294"/>
        <v>14613</v>
      </c>
      <c r="E300" s="738">
        <f t="shared" si="2295"/>
        <v>14760</v>
      </c>
      <c r="F300" s="817">
        <f t="shared" si="2296"/>
        <v>14760</v>
      </c>
      <c r="G300" s="740">
        <f t="shared" si="2297"/>
        <v>17.5</v>
      </c>
      <c r="H300" s="741">
        <f t="shared" si="2298"/>
        <v>2583</v>
      </c>
      <c r="I300" s="740">
        <f t="shared" si="2297"/>
        <v>0</v>
      </c>
      <c r="J300" s="741">
        <f t="shared" si="2299"/>
        <v>0</v>
      </c>
      <c r="K300" s="740">
        <f t="shared" si="2300"/>
        <v>0</v>
      </c>
      <c r="L300" s="741">
        <f t="shared" si="2301"/>
        <v>0</v>
      </c>
      <c r="M300" s="740">
        <f t="shared" si="2302"/>
        <v>0</v>
      </c>
      <c r="N300" s="741">
        <f t="shared" si="2303"/>
        <v>0</v>
      </c>
      <c r="O300" s="740">
        <f t="shared" si="2304"/>
        <v>0</v>
      </c>
      <c r="P300" s="741">
        <f t="shared" si="2305"/>
        <v>0</v>
      </c>
      <c r="Q300" s="740">
        <f t="shared" si="2306"/>
        <v>0</v>
      </c>
      <c r="R300" s="741">
        <f t="shared" si="2307"/>
        <v>0</v>
      </c>
      <c r="S300" s="740">
        <f t="shared" si="2308"/>
        <v>20</v>
      </c>
      <c r="T300" s="741">
        <f t="shared" si="2309"/>
        <v>2952</v>
      </c>
      <c r="U300" s="740">
        <f t="shared" si="2310"/>
        <v>0</v>
      </c>
      <c r="V300" s="741">
        <f t="shared" si="2311"/>
        <v>0</v>
      </c>
      <c r="W300" s="740">
        <f t="shared" si="2312"/>
        <v>0</v>
      </c>
      <c r="X300" s="741">
        <f t="shared" si="2313"/>
        <v>0</v>
      </c>
      <c r="Y300" s="740">
        <f t="shared" si="2314"/>
        <v>0</v>
      </c>
      <c r="Z300" s="741">
        <f t="shared" si="2315"/>
        <v>0</v>
      </c>
      <c r="AA300" s="743">
        <f t="shared" si="2316"/>
        <v>0</v>
      </c>
      <c r="AB300" s="744">
        <f t="shared" si="2317"/>
        <v>20295</v>
      </c>
      <c r="AC300" s="745">
        <v>12</v>
      </c>
      <c r="AD300" s="746">
        <f t="shared" si="2318"/>
        <v>243540</v>
      </c>
      <c r="AE300" s="747"/>
      <c r="AF300" s="741"/>
      <c r="AG300" s="746">
        <f t="shared" si="2319"/>
        <v>243540</v>
      </c>
      <c r="AH300" s="746">
        <f t="shared" si="2320"/>
        <v>73549.08</v>
      </c>
      <c r="AI300" s="746">
        <f t="shared" si="2321"/>
        <v>317089.08</v>
      </c>
      <c r="AK300" s="1044"/>
      <c r="AL300" s="765" t="s">
        <v>417</v>
      </c>
      <c r="AM300" s="737">
        <f t="shared" si="2322"/>
        <v>1</v>
      </c>
      <c r="AN300" s="737">
        <f t="shared" si="2323"/>
        <v>14613</v>
      </c>
      <c r="AO300" s="738">
        <f t="shared" si="2324"/>
        <v>14760</v>
      </c>
      <c r="AP300" s="817">
        <f t="shared" si="2325"/>
        <v>14760</v>
      </c>
      <c r="AQ300" s="740">
        <f t="shared" si="2326"/>
        <v>25</v>
      </c>
      <c r="AR300" s="741">
        <f t="shared" si="2327"/>
        <v>3690</v>
      </c>
      <c r="AS300" s="740">
        <f t="shared" si="2328"/>
        <v>0</v>
      </c>
      <c r="AT300" s="741">
        <f t="shared" si="2329"/>
        <v>0</v>
      </c>
      <c r="AU300" s="740">
        <f t="shared" si="2330"/>
        <v>0</v>
      </c>
      <c r="AV300" s="741">
        <f t="shared" si="2331"/>
        <v>0</v>
      </c>
      <c r="AW300" s="740">
        <f t="shared" si="2332"/>
        <v>0</v>
      </c>
      <c r="AX300" s="741">
        <f t="shared" si="2333"/>
        <v>0</v>
      </c>
      <c r="AY300" s="740">
        <f t="shared" si="2334"/>
        <v>0</v>
      </c>
      <c r="AZ300" s="741">
        <f t="shared" si="2335"/>
        <v>0</v>
      </c>
      <c r="BA300" s="740">
        <f t="shared" si="2336"/>
        <v>0</v>
      </c>
      <c r="BB300" s="741">
        <f t="shared" si="2337"/>
        <v>0</v>
      </c>
      <c r="BC300" s="740">
        <f t="shared" si="2338"/>
        <v>20</v>
      </c>
      <c r="BD300" s="741">
        <f t="shared" si="2339"/>
        <v>2952</v>
      </c>
      <c r="BE300" s="740">
        <f t="shared" si="2340"/>
        <v>0</v>
      </c>
      <c r="BF300" s="741">
        <f t="shared" si="2341"/>
        <v>0</v>
      </c>
      <c r="BG300" s="740">
        <f t="shared" si="2342"/>
        <v>0</v>
      </c>
      <c r="BH300" s="741">
        <f t="shared" si="2343"/>
        <v>0</v>
      </c>
      <c r="BI300" s="740">
        <f t="shared" si="2344"/>
        <v>0</v>
      </c>
      <c r="BJ300" s="741">
        <f t="shared" si="2345"/>
        <v>0</v>
      </c>
      <c r="BK300" s="743">
        <f t="shared" si="2346"/>
        <v>0</v>
      </c>
      <c r="BL300" s="744">
        <f t="shared" si="2347"/>
        <v>21402</v>
      </c>
      <c r="BM300" s="745">
        <v>12</v>
      </c>
      <c r="BN300" s="746">
        <f t="shared" si="2348"/>
        <v>256824</v>
      </c>
      <c r="BO300" s="747"/>
      <c r="BP300" s="741"/>
      <c r="BQ300" s="746">
        <f t="shared" si="2349"/>
        <v>256824</v>
      </c>
      <c r="BR300" s="746">
        <f t="shared" si="2350"/>
        <v>77560.850000000006</v>
      </c>
      <c r="BS300" s="746">
        <f t="shared" si="2351"/>
        <v>334384.84999999998</v>
      </c>
      <c r="BU300" s="1044"/>
      <c r="BV300" s="766" t="s">
        <v>417</v>
      </c>
      <c r="BW300" s="737">
        <f t="shared" si="2352"/>
        <v>2</v>
      </c>
      <c r="BX300" s="737">
        <f t="shared" si="2353"/>
        <v>14613</v>
      </c>
      <c r="BY300" s="738">
        <f t="shared" si="2354"/>
        <v>14760</v>
      </c>
      <c r="BZ300" s="817">
        <f t="shared" si="2355"/>
        <v>29520</v>
      </c>
      <c r="CA300" s="740">
        <f t="shared" si="2356"/>
        <v>17.5</v>
      </c>
      <c r="CB300" s="741">
        <f t="shared" si="2357"/>
        <v>5166</v>
      </c>
      <c r="CC300" s="740">
        <f t="shared" si="2358"/>
        <v>0</v>
      </c>
      <c r="CD300" s="741">
        <f t="shared" si="2359"/>
        <v>0</v>
      </c>
      <c r="CE300" s="740">
        <f t="shared" si="2360"/>
        <v>0</v>
      </c>
      <c r="CF300" s="741">
        <f t="shared" si="2361"/>
        <v>0</v>
      </c>
      <c r="CG300" s="740">
        <f t="shared" si="2362"/>
        <v>0</v>
      </c>
      <c r="CH300" s="741">
        <f t="shared" si="2363"/>
        <v>0</v>
      </c>
      <c r="CI300" s="740">
        <f t="shared" si="2364"/>
        <v>0</v>
      </c>
      <c r="CJ300" s="741">
        <f t="shared" si="2365"/>
        <v>0</v>
      </c>
      <c r="CK300" s="740">
        <f t="shared" si="2366"/>
        <v>0</v>
      </c>
      <c r="CL300" s="741">
        <f t="shared" si="2367"/>
        <v>0</v>
      </c>
      <c r="CM300" s="740">
        <f t="shared" si="2368"/>
        <v>15</v>
      </c>
      <c r="CN300" s="741">
        <f t="shared" si="2369"/>
        <v>4428</v>
      </c>
      <c r="CO300" s="740">
        <f t="shared" si="2370"/>
        <v>0</v>
      </c>
      <c r="CP300" s="741">
        <f t="shared" si="2371"/>
        <v>0</v>
      </c>
      <c r="CQ300" s="740">
        <f t="shared" si="2372"/>
        <v>0</v>
      </c>
      <c r="CR300" s="741">
        <f t="shared" si="2373"/>
        <v>0</v>
      </c>
      <c r="CS300" s="740">
        <f t="shared" si="2374"/>
        <v>0</v>
      </c>
      <c r="CT300" s="741">
        <f t="shared" si="2375"/>
        <v>0</v>
      </c>
      <c r="CU300" s="743">
        <f t="shared" si="2376"/>
        <v>0</v>
      </c>
      <c r="CV300" s="744">
        <f t="shared" si="2377"/>
        <v>39114</v>
      </c>
      <c r="CW300" s="745">
        <v>12</v>
      </c>
      <c r="CX300" s="746">
        <f t="shared" si="2378"/>
        <v>469368</v>
      </c>
      <c r="CY300" s="747"/>
      <c r="CZ300" s="741"/>
      <c r="DA300" s="746">
        <f t="shared" si="2379"/>
        <v>469368</v>
      </c>
      <c r="DB300" s="746">
        <f t="shared" si="2380"/>
        <v>141749.14000000001</v>
      </c>
      <c r="DC300" s="746">
        <f t="shared" si="2381"/>
        <v>611117.14</v>
      </c>
      <c r="DD300" s="750"/>
      <c r="DE300" s="1044"/>
      <c r="DF300" s="768" t="s">
        <v>417</v>
      </c>
      <c r="DG300" s="737">
        <f t="shared" si="2382"/>
        <v>1</v>
      </c>
      <c r="DH300" s="737">
        <f t="shared" si="2383"/>
        <v>14613</v>
      </c>
      <c r="DI300" s="738">
        <f t="shared" si="2384"/>
        <v>14760</v>
      </c>
      <c r="DJ300" s="817">
        <f t="shared" si="2385"/>
        <v>14760</v>
      </c>
      <c r="DK300" s="740">
        <f t="shared" si="2386"/>
        <v>30</v>
      </c>
      <c r="DL300" s="741">
        <f t="shared" si="2387"/>
        <v>4428</v>
      </c>
      <c r="DM300" s="740">
        <f t="shared" si="2388"/>
        <v>0</v>
      </c>
      <c r="DN300" s="741">
        <f t="shared" si="2389"/>
        <v>0</v>
      </c>
      <c r="DO300" s="740">
        <f t="shared" si="2390"/>
        <v>0</v>
      </c>
      <c r="DP300" s="741">
        <f t="shared" si="2391"/>
        <v>0</v>
      </c>
      <c r="DQ300" s="740">
        <f t="shared" si="2392"/>
        <v>0</v>
      </c>
      <c r="DR300" s="741">
        <f t="shared" si="2393"/>
        <v>0</v>
      </c>
      <c r="DS300" s="740">
        <f t="shared" si="2394"/>
        <v>0</v>
      </c>
      <c r="DT300" s="741">
        <f t="shared" si="2395"/>
        <v>0</v>
      </c>
      <c r="DU300" s="740">
        <f t="shared" si="2396"/>
        <v>0</v>
      </c>
      <c r="DV300" s="741">
        <f t="shared" si="2397"/>
        <v>0</v>
      </c>
      <c r="DW300" s="740">
        <f t="shared" si="2398"/>
        <v>26</v>
      </c>
      <c r="DX300" s="741">
        <f t="shared" si="2399"/>
        <v>3837.6</v>
      </c>
      <c r="DY300" s="740">
        <f t="shared" si="2400"/>
        <v>0</v>
      </c>
      <c r="DZ300" s="741">
        <f t="shared" si="2401"/>
        <v>0</v>
      </c>
      <c r="EA300" s="740">
        <f t="shared" si="2402"/>
        <v>0</v>
      </c>
      <c r="EB300" s="741">
        <f t="shared" si="2403"/>
        <v>0</v>
      </c>
      <c r="EC300" s="740">
        <f t="shared" si="2404"/>
        <v>0</v>
      </c>
      <c r="ED300" s="741">
        <f t="shared" si="2405"/>
        <v>0</v>
      </c>
      <c r="EE300" s="743">
        <f t="shared" si="2406"/>
        <v>0</v>
      </c>
      <c r="EF300" s="744">
        <f t="shared" si="2407"/>
        <v>23025.599999999999</v>
      </c>
      <c r="EG300" s="745">
        <v>12</v>
      </c>
      <c r="EH300" s="746">
        <f t="shared" si="2408"/>
        <v>276307.20000000001</v>
      </c>
      <c r="EI300" s="747"/>
      <c r="EJ300" s="741"/>
      <c r="EK300" s="746">
        <f t="shared" si="2409"/>
        <v>276307.20000000001</v>
      </c>
      <c r="EL300" s="746">
        <f t="shared" si="2410"/>
        <v>83444.77</v>
      </c>
      <c r="EM300" s="746">
        <f t="shared" si="2411"/>
        <v>359751.97</v>
      </c>
      <c r="EO300" s="1044"/>
      <c r="EP300" s="768" t="s">
        <v>417</v>
      </c>
      <c r="EQ300" s="737">
        <f t="shared" si="2412"/>
        <v>0</v>
      </c>
      <c r="ER300" s="737">
        <f t="shared" si="2413"/>
        <v>14613</v>
      </c>
      <c r="ES300" s="738">
        <f t="shared" si="2414"/>
        <v>14760</v>
      </c>
      <c r="ET300" s="817">
        <f t="shared" si="2415"/>
        <v>0</v>
      </c>
      <c r="EU300" s="740">
        <f t="shared" si="2416"/>
        <v>0</v>
      </c>
      <c r="EV300" s="741">
        <f t="shared" si="2417"/>
        <v>0</v>
      </c>
      <c r="EW300" s="740">
        <f t="shared" si="2418"/>
        <v>0</v>
      </c>
      <c r="EX300" s="741">
        <f t="shared" si="2419"/>
        <v>0</v>
      </c>
      <c r="EY300" s="740">
        <f t="shared" si="2420"/>
        <v>0</v>
      </c>
      <c r="EZ300" s="741">
        <f t="shared" si="2421"/>
        <v>0</v>
      </c>
      <c r="FA300" s="740">
        <f t="shared" si="2422"/>
        <v>0</v>
      </c>
      <c r="FB300" s="741">
        <f t="shared" si="2423"/>
        <v>0</v>
      </c>
      <c r="FC300" s="740">
        <f t="shared" si="2424"/>
        <v>0</v>
      </c>
      <c r="FD300" s="741">
        <f t="shared" si="2425"/>
        <v>0</v>
      </c>
      <c r="FE300" s="740">
        <f t="shared" si="2426"/>
        <v>0</v>
      </c>
      <c r="FF300" s="741">
        <f t="shared" si="2427"/>
        <v>0</v>
      </c>
      <c r="FG300" s="740">
        <f t="shared" si="2428"/>
        <v>0</v>
      </c>
      <c r="FH300" s="741">
        <f t="shared" si="2429"/>
        <v>0</v>
      </c>
      <c r="FI300" s="740">
        <f t="shared" si="2430"/>
        <v>0</v>
      </c>
      <c r="FJ300" s="741">
        <f t="shared" si="2431"/>
        <v>0</v>
      </c>
      <c r="FK300" s="740">
        <f t="shared" si="2432"/>
        <v>0</v>
      </c>
      <c r="FL300" s="741">
        <f t="shared" si="2433"/>
        <v>0</v>
      </c>
      <c r="FM300" s="740">
        <f t="shared" si="2434"/>
        <v>0</v>
      </c>
      <c r="FN300" s="741">
        <f t="shared" si="2435"/>
        <v>0</v>
      </c>
      <c r="FO300" s="743">
        <f t="shared" si="2436"/>
        <v>0</v>
      </c>
      <c r="FP300" s="744">
        <f t="shared" si="2437"/>
        <v>0</v>
      </c>
      <c r="FQ300" s="745">
        <v>12</v>
      </c>
      <c r="FR300" s="746">
        <f t="shared" si="2438"/>
        <v>0</v>
      </c>
      <c r="FS300" s="747"/>
      <c r="FT300" s="741"/>
      <c r="FU300" s="746">
        <f t="shared" si="2439"/>
        <v>0</v>
      </c>
      <c r="FV300" s="746">
        <f t="shared" si="2440"/>
        <v>0</v>
      </c>
      <c r="FW300" s="746">
        <f t="shared" si="2441"/>
        <v>0</v>
      </c>
      <c r="FY300" s="1044"/>
      <c r="FZ300" s="768" t="s">
        <v>417</v>
      </c>
      <c r="GA300" s="737">
        <f t="shared" si="2442"/>
        <v>5</v>
      </c>
      <c r="GB300" s="737">
        <f t="shared" si="2443"/>
        <v>14613</v>
      </c>
      <c r="GC300" s="738">
        <f t="shared" si="2444"/>
        <v>14760</v>
      </c>
      <c r="GD300" s="743">
        <f t="shared" si="2445"/>
        <v>73800</v>
      </c>
      <c r="GE300" s="743"/>
      <c r="GF300" s="737">
        <f t="shared" si="2446"/>
        <v>15867</v>
      </c>
      <c r="GG300" s="743"/>
      <c r="GH300" s="737">
        <f t="shared" si="2447"/>
        <v>0</v>
      </c>
      <c r="GI300" s="743"/>
      <c r="GJ300" s="737">
        <f t="shared" si="2448"/>
        <v>0</v>
      </c>
      <c r="GK300" s="743"/>
      <c r="GL300" s="737">
        <f t="shared" si="2449"/>
        <v>0</v>
      </c>
      <c r="GM300" s="743"/>
      <c r="GN300" s="737">
        <f t="shared" si="2450"/>
        <v>0</v>
      </c>
      <c r="GO300" s="743"/>
      <c r="GP300" s="737">
        <f t="shared" si="2451"/>
        <v>0</v>
      </c>
      <c r="GQ300" s="743"/>
      <c r="GR300" s="737">
        <f t="shared" si="2452"/>
        <v>14169.6</v>
      </c>
      <c r="GS300" s="743"/>
      <c r="GT300" s="737">
        <f t="shared" si="2453"/>
        <v>0</v>
      </c>
      <c r="GU300" s="743"/>
      <c r="GV300" s="737">
        <f t="shared" si="2454"/>
        <v>0</v>
      </c>
      <c r="GW300" s="743"/>
      <c r="GX300" s="737">
        <f t="shared" si="2455"/>
        <v>0</v>
      </c>
      <c r="GY300" s="743">
        <f t="shared" si="2455"/>
        <v>0</v>
      </c>
      <c r="GZ300" s="744">
        <f t="shared" si="2456"/>
        <v>103836.6</v>
      </c>
      <c r="HA300" s="745">
        <v>12</v>
      </c>
      <c r="HB300" s="746">
        <f t="shared" si="2457"/>
        <v>1246039.2</v>
      </c>
      <c r="HC300" s="737">
        <f t="shared" si="2458"/>
        <v>0</v>
      </c>
      <c r="HD300" s="737">
        <f t="shared" si="2458"/>
        <v>0</v>
      </c>
      <c r="HE300" s="746">
        <f t="shared" si="2459"/>
        <v>1246039.2</v>
      </c>
      <c r="HF300" s="746">
        <f t="shared" si="2460"/>
        <v>376303.84</v>
      </c>
      <c r="HG300" s="746">
        <f t="shared" si="2461"/>
        <v>1622343.04</v>
      </c>
    </row>
    <row r="301" spans="1:215" ht="24" hidden="1" x14ac:dyDescent="0.25">
      <c r="A301" s="1044"/>
      <c r="B301" s="764" t="s">
        <v>35</v>
      </c>
      <c r="C301" s="737">
        <f t="shared" si="2293"/>
        <v>66.33</v>
      </c>
      <c r="D301" s="737">
        <f t="shared" si="2294"/>
        <v>13934</v>
      </c>
      <c r="E301" s="738">
        <f t="shared" si="2295"/>
        <v>14074</v>
      </c>
      <c r="F301" s="817">
        <f t="shared" si="2296"/>
        <v>933528.42</v>
      </c>
      <c r="G301" s="740">
        <f t="shared" si="2297"/>
        <v>20.399999999999999</v>
      </c>
      <c r="H301" s="741">
        <f t="shared" si="2298"/>
        <v>190439.8</v>
      </c>
      <c r="I301" s="740">
        <f t="shared" si="2297"/>
        <v>0</v>
      </c>
      <c r="J301" s="741">
        <f t="shared" si="2299"/>
        <v>0</v>
      </c>
      <c r="K301" s="740">
        <f t="shared" si="2300"/>
        <v>0.3</v>
      </c>
      <c r="L301" s="741">
        <f t="shared" si="2301"/>
        <v>2800.59</v>
      </c>
      <c r="M301" s="740">
        <f t="shared" si="2302"/>
        <v>0</v>
      </c>
      <c r="N301" s="741">
        <f t="shared" si="2303"/>
        <v>0</v>
      </c>
      <c r="O301" s="740">
        <f t="shared" si="2304"/>
        <v>0</v>
      </c>
      <c r="P301" s="741">
        <f t="shared" si="2305"/>
        <v>0</v>
      </c>
      <c r="Q301" s="740">
        <f t="shared" si="2306"/>
        <v>0</v>
      </c>
      <c r="R301" s="741">
        <f t="shared" si="2307"/>
        <v>0</v>
      </c>
      <c r="S301" s="740">
        <f t="shared" si="2308"/>
        <v>20</v>
      </c>
      <c r="T301" s="741">
        <f t="shared" si="2309"/>
        <v>186705.68</v>
      </c>
      <c r="U301" s="740">
        <f t="shared" si="2310"/>
        <v>0.2</v>
      </c>
      <c r="V301" s="741">
        <f t="shared" si="2311"/>
        <v>1867.06</v>
      </c>
      <c r="W301" s="740">
        <f t="shared" si="2312"/>
        <v>0</v>
      </c>
      <c r="X301" s="741">
        <f t="shared" si="2313"/>
        <v>0</v>
      </c>
      <c r="Y301" s="740">
        <f t="shared" si="2314"/>
        <v>0</v>
      </c>
      <c r="Z301" s="741">
        <f t="shared" si="2315"/>
        <v>0</v>
      </c>
      <c r="AA301" s="743">
        <f t="shared" si="2316"/>
        <v>0</v>
      </c>
      <c r="AB301" s="744">
        <f t="shared" si="2317"/>
        <v>1315341.55</v>
      </c>
      <c r="AC301" s="745">
        <v>12</v>
      </c>
      <c r="AD301" s="746">
        <f t="shared" si="2318"/>
        <v>15784098.6</v>
      </c>
      <c r="AE301" s="747"/>
      <c r="AF301" s="741"/>
      <c r="AG301" s="746">
        <f t="shared" si="2319"/>
        <v>15784098.6</v>
      </c>
      <c r="AH301" s="746">
        <f t="shared" si="2320"/>
        <v>4766797.78</v>
      </c>
      <c r="AI301" s="746">
        <f t="shared" si="2321"/>
        <v>20550896.379999999</v>
      </c>
      <c r="AK301" s="1044"/>
      <c r="AL301" s="765" t="s">
        <v>35</v>
      </c>
      <c r="AM301" s="737">
        <f t="shared" si="2322"/>
        <v>46.22</v>
      </c>
      <c r="AN301" s="737">
        <f t="shared" si="2323"/>
        <v>13934</v>
      </c>
      <c r="AO301" s="738">
        <f t="shared" si="2324"/>
        <v>14074</v>
      </c>
      <c r="AP301" s="817">
        <f t="shared" si="2325"/>
        <v>650500.28</v>
      </c>
      <c r="AQ301" s="740">
        <f t="shared" si="2326"/>
        <v>19.100000000000001</v>
      </c>
      <c r="AR301" s="741">
        <f t="shared" si="2327"/>
        <v>124245.55</v>
      </c>
      <c r="AS301" s="740">
        <f t="shared" si="2328"/>
        <v>0</v>
      </c>
      <c r="AT301" s="741">
        <f t="shared" si="2329"/>
        <v>0</v>
      </c>
      <c r="AU301" s="740">
        <f t="shared" si="2330"/>
        <v>0.7</v>
      </c>
      <c r="AV301" s="741">
        <f t="shared" si="2331"/>
        <v>4553.5</v>
      </c>
      <c r="AW301" s="740">
        <f t="shared" si="2332"/>
        <v>0</v>
      </c>
      <c r="AX301" s="741">
        <f t="shared" si="2333"/>
        <v>0</v>
      </c>
      <c r="AY301" s="740">
        <f t="shared" si="2334"/>
        <v>0</v>
      </c>
      <c r="AZ301" s="741">
        <f t="shared" si="2335"/>
        <v>0</v>
      </c>
      <c r="BA301" s="740">
        <f t="shared" si="2336"/>
        <v>0</v>
      </c>
      <c r="BB301" s="741">
        <f t="shared" si="2337"/>
        <v>0</v>
      </c>
      <c r="BC301" s="740">
        <f t="shared" si="2338"/>
        <v>16.8</v>
      </c>
      <c r="BD301" s="741">
        <f t="shared" si="2339"/>
        <v>109284.05</v>
      </c>
      <c r="BE301" s="740">
        <f t="shared" si="2340"/>
        <v>0.5</v>
      </c>
      <c r="BF301" s="741">
        <f t="shared" si="2341"/>
        <v>3252.5</v>
      </c>
      <c r="BG301" s="740">
        <f t="shared" si="2342"/>
        <v>0</v>
      </c>
      <c r="BH301" s="741">
        <f t="shared" si="2343"/>
        <v>0</v>
      </c>
      <c r="BI301" s="740">
        <f t="shared" si="2344"/>
        <v>0</v>
      </c>
      <c r="BJ301" s="741">
        <f t="shared" si="2345"/>
        <v>0</v>
      </c>
      <c r="BK301" s="743">
        <f t="shared" si="2346"/>
        <v>0</v>
      </c>
      <c r="BL301" s="744">
        <f t="shared" si="2347"/>
        <v>891835.88</v>
      </c>
      <c r="BM301" s="745">
        <v>12</v>
      </c>
      <c r="BN301" s="746">
        <f t="shared" si="2348"/>
        <v>10702030.560000001</v>
      </c>
      <c r="BO301" s="747"/>
      <c r="BP301" s="741"/>
      <c r="BQ301" s="746">
        <f t="shared" si="2349"/>
        <v>10702030.560000001</v>
      </c>
      <c r="BR301" s="746">
        <f t="shared" si="2350"/>
        <v>3232013.23</v>
      </c>
      <c r="BS301" s="746">
        <f t="shared" si="2351"/>
        <v>13934043.789999999</v>
      </c>
      <c r="BU301" s="1044"/>
      <c r="BV301" s="766" t="s">
        <v>35</v>
      </c>
      <c r="BW301" s="737">
        <f t="shared" si="2352"/>
        <v>38.46</v>
      </c>
      <c r="BX301" s="737">
        <f t="shared" si="2353"/>
        <v>13934</v>
      </c>
      <c r="BY301" s="738">
        <f t="shared" si="2354"/>
        <v>14074</v>
      </c>
      <c r="BZ301" s="817">
        <f t="shared" si="2355"/>
        <v>541286.04</v>
      </c>
      <c r="CA301" s="740">
        <f t="shared" si="2356"/>
        <v>18.3</v>
      </c>
      <c r="CB301" s="741">
        <f t="shared" si="2357"/>
        <v>99055.35</v>
      </c>
      <c r="CC301" s="740">
        <f t="shared" si="2358"/>
        <v>0</v>
      </c>
      <c r="CD301" s="741">
        <f t="shared" si="2359"/>
        <v>0</v>
      </c>
      <c r="CE301" s="740">
        <f t="shared" si="2360"/>
        <v>0</v>
      </c>
      <c r="CF301" s="741">
        <f t="shared" si="2361"/>
        <v>0</v>
      </c>
      <c r="CG301" s="740">
        <f t="shared" si="2362"/>
        <v>0</v>
      </c>
      <c r="CH301" s="741">
        <f t="shared" si="2363"/>
        <v>0</v>
      </c>
      <c r="CI301" s="740">
        <f t="shared" si="2364"/>
        <v>0</v>
      </c>
      <c r="CJ301" s="741">
        <f t="shared" si="2365"/>
        <v>0</v>
      </c>
      <c r="CK301" s="740">
        <f t="shared" si="2366"/>
        <v>0</v>
      </c>
      <c r="CL301" s="741">
        <f t="shared" si="2367"/>
        <v>0</v>
      </c>
      <c r="CM301" s="740">
        <f t="shared" si="2368"/>
        <v>15.2</v>
      </c>
      <c r="CN301" s="741">
        <f t="shared" si="2369"/>
        <v>82275.48</v>
      </c>
      <c r="CO301" s="740">
        <f t="shared" si="2370"/>
        <v>1.5</v>
      </c>
      <c r="CP301" s="741">
        <f t="shared" si="2371"/>
        <v>8119.29</v>
      </c>
      <c r="CQ301" s="740">
        <f t="shared" si="2372"/>
        <v>0</v>
      </c>
      <c r="CR301" s="741">
        <f t="shared" si="2373"/>
        <v>0</v>
      </c>
      <c r="CS301" s="740">
        <f t="shared" si="2374"/>
        <v>0</v>
      </c>
      <c r="CT301" s="741">
        <f t="shared" si="2375"/>
        <v>0</v>
      </c>
      <c r="CU301" s="743">
        <f t="shared" si="2376"/>
        <v>0</v>
      </c>
      <c r="CV301" s="744">
        <f t="shared" si="2377"/>
        <v>730736.16</v>
      </c>
      <c r="CW301" s="745">
        <v>12</v>
      </c>
      <c r="CX301" s="746">
        <f t="shared" si="2378"/>
        <v>8768833.9199999999</v>
      </c>
      <c r="CY301" s="747"/>
      <c r="CZ301" s="741"/>
      <c r="DA301" s="746">
        <f t="shared" si="2379"/>
        <v>8768833.9199999999</v>
      </c>
      <c r="DB301" s="746">
        <f t="shared" si="2380"/>
        <v>2648187.84</v>
      </c>
      <c r="DC301" s="746">
        <f t="shared" si="2381"/>
        <v>11417021.76</v>
      </c>
      <c r="DD301" s="750"/>
      <c r="DE301" s="1044"/>
      <c r="DF301" s="768" t="s">
        <v>35</v>
      </c>
      <c r="DG301" s="737">
        <f t="shared" si="2382"/>
        <v>14.44</v>
      </c>
      <c r="DH301" s="737">
        <f t="shared" si="2383"/>
        <v>13934</v>
      </c>
      <c r="DI301" s="738">
        <f t="shared" si="2384"/>
        <v>14074</v>
      </c>
      <c r="DJ301" s="817">
        <f t="shared" si="2385"/>
        <v>203228.56</v>
      </c>
      <c r="DK301" s="740">
        <f t="shared" si="2386"/>
        <v>18.5</v>
      </c>
      <c r="DL301" s="741">
        <f t="shared" si="2387"/>
        <v>37597.279999999999</v>
      </c>
      <c r="DM301" s="740">
        <f t="shared" si="2388"/>
        <v>0</v>
      </c>
      <c r="DN301" s="741">
        <f t="shared" si="2389"/>
        <v>0</v>
      </c>
      <c r="DO301" s="740">
        <f t="shared" si="2390"/>
        <v>0</v>
      </c>
      <c r="DP301" s="741">
        <f t="shared" si="2391"/>
        <v>0</v>
      </c>
      <c r="DQ301" s="740">
        <f t="shared" si="2392"/>
        <v>0</v>
      </c>
      <c r="DR301" s="741">
        <f t="shared" si="2393"/>
        <v>0</v>
      </c>
      <c r="DS301" s="740">
        <f t="shared" si="2394"/>
        <v>0</v>
      </c>
      <c r="DT301" s="741">
        <f t="shared" si="2395"/>
        <v>0</v>
      </c>
      <c r="DU301" s="740">
        <f t="shared" si="2396"/>
        <v>0</v>
      </c>
      <c r="DV301" s="741">
        <f t="shared" si="2397"/>
        <v>0</v>
      </c>
      <c r="DW301" s="740">
        <f t="shared" si="2398"/>
        <v>18.899999999999999</v>
      </c>
      <c r="DX301" s="741">
        <f t="shared" si="2399"/>
        <v>38410.199999999997</v>
      </c>
      <c r="DY301" s="740">
        <f t="shared" si="2400"/>
        <v>0</v>
      </c>
      <c r="DZ301" s="741">
        <f t="shared" si="2401"/>
        <v>0</v>
      </c>
      <c r="EA301" s="740">
        <f t="shared" si="2402"/>
        <v>0</v>
      </c>
      <c r="EB301" s="741">
        <f t="shared" si="2403"/>
        <v>0</v>
      </c>
      <c r="EC301" s="740">
        <f t="shared" si="2404"/>
        <v>0</v>
      </c>
      <c r="ED301" s="741">
        <f t="shared" si="2405"/>
        <v>0</v>
      </c>
      <c r="EE301" s="743">
        <f t="shared" si="2406"/>
        <v>0</v>
      </c>
      <c r="EF301" s="744">
        <f t="shared" si="2407"/>
        <v>279236.03999999998</v>
      </c>
      <c r="EG301" s="745">
        <v>12</v>
      </c>
      <c r="EH301" s="746">
        <f t="shared" si="2408"/>
        <v>3350832.48</v>
      </c>
      <c r="EI301" s="747"/>
      <c r="EJ301" s="741"/>
      <c r="EK301" s="746">
        <f t="shared" si="2409"/>
        <v>3350832.48</v>
      </c>
      <c r="EL301" s="746">
        <f t="shared" si="2410"/>
        <v>1011951.41</v>
      </c>
      <c r="EM301" s="746">
        <f t="shared" si="2411"/>
        <v>4362783.8899999997</v>
      </c>
      <c r="EO301" s="1044"/>
      <c r="EP301" s="770" t="s">
        <v>35</v>
      </c>
      <c r="EQ301" s="737">
        <f t="shared" si="2412"/>
        <v>9.5</v>
      </c>
      <c r="ER301" s="737">
        <f t="shared" si="2413"/>
        <v>13934</v>
      </c>
      <c r="ES301" s="738">
        <f t="shared" si="2414"/>
        <v>14074</v>
      </c>
      <c r="ET301" s="817">
        <f t="shared" si="2415"/>
        <v>133703</v>
      </c>
      <c r="EU301" s="740">
        <f t="shared" si="2416"/>
        <v>13.1</v>
      </c>
      <c r="EV301" s="741">
        <f t="shared" si="2417"/>
        <v>17515.09</v>
      </c>
      <c r="EW301" s="740">
        <f t="shared" si="2418"/>
        <v>0</v>
      </c>
      <c r="EX301" s="741">
        <f t="shared" si="2419"/>
        <v>0</v>
      </c>
      <c r="EY301" s="740">
        <f t="shared" si="2420"/>
        <v>0</v>
      </c>
      <c r="EZ301" s="741">
        <f t="shared" si="2421"/>
        <v>0</v>
      </c>
      <c r="FA301" s="740">
        <f t="shared" si="2422"/>
        <v>0</v>
      </c>
      <c r="FB301" s="741">
        <f t="shared" si="2423"/>
        <v>0</v>
      </c>
      <c r="FC301" s="740">
        <f t="shared" si="2424"/>
        <v>0</v>
      </c>
      <c r="FD301" s="741">
        <f t="shared" si="2425"/>
        <v>0</v>
      </c>
      <c r="FE301" s="740">
        <f t="shared" si="2426"/>
        <v>0</v>
      </c>
      <c r="FF301" s="741">
        <f t="shared" si="2427"/>
        <v>0</v>
      </c>
      <c r="FG301" s="740">
        <f t="shared" si="2428"/>
        <v>10.5</v>
      </c>
      <c r="FH301" s="741">
        <f t="shared" si="2429"/>
        <v>14038.82</v>
      </c>
      <c r="FI301" s="740">
        <f t="shared" si="2430"/>
        <v>1.1000000000000001</v>
      </c>
      <c r="FJ301" s="741">
        <f t="shared" si="2431"/>
        <v>1470.73</v>
      </c>
      <c r="FK301" s="740">
        <f t="shared" si="2432"/>
        <v>0</v>
      </c>
      <c r="FL301" s="741">
        <f t="shared" si="2433"/>
        <v>0</v>
      </c>
      <c r="FM301" s="740">
        <f t="shared" si="2434"/>
        <v>0</v>
      </c>
      <c r="FN301" s="741">
        <f t="shared" si="2435"/>
        <v>0</v>
      </c>
      <c r="FO301" s="743">
        <f t="shared" si="2436"/>
        <v>0</v>
      </c>
      <c r="FP301" s="744">
        <f t="shared" si="2437"/>
        <v>166727.64000000001</v>
      </c>
      <c r="FQ301" s="745">
        <v>12</v>
      </c>
      <c r="FR301" s="746">
        <f t="shared" si="2438"/>
        <v>2000731.68</v>
      </c>
      <c r="FS301" s="747"/>
      <c r="FT301" s="741"/>
      <c r="FU301" s="746">
        <f t="shared" si="2439"/>
        <v>2000731.68</v>
      </c>
      <c r="FV301" s="746">
        <f t="shared" si="2440"/>
        <v>604220.97</v>
      </c>
      <c r="FW301" s="746">
        <f t="shared" si="2441"/>
        <v>2604952.65</v>
      </c>
      <c r="FY301" s="1044"/>
      <c r="FZ301" s="770" t="s">
        <v>35</v>
      </c>
      <c r="GA301" s="737">
        <f t="shared" si="2442"/>
        <v>174.95</v>
      </c>
      <c r="GB301" s="737">
        <f t="shared" si="2443"/>
        <v>13934</v>
      </c>
      <c r="GC301" s="738">
        <f t="shared" si="2444"/>
        <v>14074</v>
      </c>
      <c r="GD301" s="743">
        <f t="shared" si="2445"/>
        <v>2462246.2999999998</v>
      </c>
      <c r="GE301" s="743"/>
      <c r="GF301" s="737">
        <f t="shared" si="2446"/>
        <v>468853.07</v>
      </c>
      <c r="GG301" s="743"/>
      <c r="GH301" s="737">
        <f t="shared" si="2447"/>
        <v>0</v>
      </c>
      <c r="GI301" s="743"/>
      <c r="GJ301" s="737">
        <f t="shared" si="2448"/>
        <v>7354.09</v>
      </c>
      <c r="GK301" s="743"/>
      <c r="GL301" s="737">
        <f t="shared" si="2449"/>
        <v>0</v>
      </c>
      <c r="GM301" s="743"/>
      <c r="GN301" s="737">
        <f t="shared" si="2450"/>
        <v>0</v>
      </c>
      <c r="GO301" s="743"/>
      <c r="GP301" s="737">
        <f t="shared" si="2451"/>
        <v>0</v>
      </c>
      <c r="GQ301" s="743"/>
      <c r="GR301" s="737">
        <f t="shared" si="2452"/>
        <v>430714.23</v>
      </c>
      <c r="GS301" s="743"/>
      <c r="GT301" s="737">
        <f t="shared" si="2453"/>
        <v>14709.58</v>
      </c>
      <c r="GU301" s="743"/>
      <c r="GV301" s="737">
        <f t="shared" si="2454"/>
        <v>0</v>
      </c>
      <c r="GW301" s="743"/>
      <c r="GX301" s="737">
        <f t="shared" si="2455"/>
        <v>0</v>
      </c>
      <c r="GY301" s="743">
        <f t="shared" si="2455"/>
        <v>0</v>
      </c>
      <c r="GZ301" s="744">
        <f t="shared" si="2456"/>
        <v>3383877.27</v>
      </c>
      <c r="HA301" s="745">
        <v>12</v>
      </c>
      <c r="HB301" s="746">
        <f t="shared" si="2457"/>
        <v>40606527.240000002</v>
      </c>
      <c r="HC301" s="737">
        <f t="shared" si="2458"/>
        <v>0</v>
      </c>
      <c r="HD301" s="737">
        <f t="shared" si="2458"/>
        <v>0</v>
      </c>
      <c r="HE301" s="746">
        <f t="shared" si="2459"/>
        <v>40606527.240000002</v>
      </c>
      <c r="HF301" s="746">
        <f t="shared" si="2460"/>
        <v>12263171.23</v>
      </c>
      <c r="HG301" s="746">
        <f t="shared" si="2461"/>
        <v>52869698.469999999</v>
      </c>
    </row>
    <row r="302" spans="1:215" hidden="1" x14ac:dyDescent="0.25">
      <c r="A302" s="1044"/>
      <c r="B302" s="764" t="s">
        <v>34</v>
      </c>
      <c r="C302" s="737">
        <f t="shared" si="2293"/>
        <v>1</v>
      </c>
      <c r="D302" s="737">
        <f t="shared" si="2294"/>
        <v>13934</v>
      </c>
      <c r="E302" s="738">
        <f t="shared" si="2295"/>
        <v>14074</v>
      </c>
      <c r="F302" s="817">
        <f t="shared" si="2296"/>
        <v>14074</v>
      </c>
      <c r="G302" s="740">
        <f t="shared" si="2297"/>
        <v>10</v>
      </c>
      <c r="H302" s="741">
        <f t="shared" si="2298"/>
        <v>1407.4</v>
      </c>
      <c r="I302" s="740">
        <f t="shared" si="2297"/>
        <v>0</v>
      </c>
      <c r="J302" s="741">
        <f t="shared" si="2299"/>
        <v>0</v>
      </c>
      <c r="K302" s="740">
        <f t="shared" si="2300"/>
        <v>0</v>
      </c>
      <c r="L302" s="741">
        <f t="shared" si="2301"/>
        <v>0</v>
      </c>
      <c r="M302" s="740">
        <f t="shared" si="2302"/>
        <v>0</v>
      </c>
      <c r="N302" s="741">
        <f t="shared" si="2303"/>
        <v>0</v>
      </c>
      <c r="O302" s="740">
        <f t="shared" si="2304"/>
        <v>0</v>
      </c>
      <c r="P302" s="741">
        <f t="shared" si="2305"/>
        <v>0</v>
      </c>
      <c r="Q302" s="740">
        <f t="shared" si="2306"/>
        <v>0</v>
      </c>
      <c r="R302" s="741">
        <f t="shared" si="2307"/>
        <v>0</v>
      </c>
      <c r="S302" s="740">
        <f t="shared" si="2308"/>
        <v>20</v>
      </c>
      <c r="T302" s="741">
        <f t="shared" si="2309"/>
        <v>2814.8</v>
      </c>
      <c r="U302" s="740">
        <f t="shared" si="2310"/>
        <v>0</v>
      </c>
      <c r="V302" s="741">
        <f t="shared" si="2311"/>
        <v>0</v>
      </c>
      <c r="W302" s="740">
        <f t="shared" si="2312"/>
        <v>0</v>
      </c>
      <c r="X302" s="741">
        <f t="shared" si="2313"/>
        <v>0</v>
      </c>
      <c r="Y302" s="740">
        <f t="shared" si="2314"/>
        <v>0</v>
      </c>
      <c r="Z302" s="741">
        <f t="shared" si="2315"/>
        <v>0</v>
      </c>
      <c r="AA302" s="743">
        <f t="shared" si="2316"/>
        <v>0</v>
      </c>
      <c r="AB302" s="744">
        <f t="shared" si="2317"/>
        <v>18296.2</v>
      </c>
      <c r="AC302" s="745">
        <v>12</v>
      </c>
      <c r="AD302" s="746">
        <f t="shared" si="2318"/>
        <v>219554.4</v>
      </c>
      <c r="AE302" s="747"/>
      <c r="AF302" s="741"/>
      <c r="AG302" s="746">
        <f t="shared" si="2319"/>
        <v>219554.4</v>
      </c>
      <c r="AH302" s="746">
        <f t="shared" si="2320"/>
        <v>66305.429999999993</v>
      </c>
      <c r="AI302" s="746">
        <f t="shared" si="2321"/>
        <v>285859.83</v>
      </c>
      <c r="AK302" s="1044"/>
      <c r="AL302" s="765" t="s">
        <v>34</v>
      </c>
      <c r="AM302" s="737">
        <f t="shared" si="2322"/>
        <v>1</v>
      </c>
      <c r="AN302" s="737">
        <f t="shared" si="2323"/>
        <v>13934</v>
      </c>
      <c r="AO302" s="738">
        <f t="shared" si="2324"/>
        <v>14074</v>
      </c>
      <c r="AP302" s="817">
        <f t="shared" si="2325"/>
        <v>14074</v>
      </c>
      <c r="AQ302" s="740">
        <f t="shared" si="2326"/>
        <v>25</v>
      </c>
      <c r="AR302" s="741">
        <f t="shared" si="2327"/>
        <v>3518.5</v>
      </c>
      <c r="AS302" s="740">
        <f t="shared" si="2328"/>
        <v>0</v>
      </c>
      <c r="AT302" s="741">
        <f t="shared" si="2329"/>
        <v>0</v>
      </c>
      <c r="AU302" s="740">
        <f t="shared" si="2330"/>
        <v>0</v>
      </c>
      <c r="AV302" s="741">
        <f t="shared" si="2331"/>
        <v>0</v>
      </c>
      <c r="AW302" s="740">
        <f t="shared" si="2332"/>
        <v>0</v>
      </c>
      <c r="AX302" s="741">
        <f t="shared" si="2333"/>
        <v>0</v>
      </c>
      <c r="AY302" s="740">
        <f t="shared" si="2334"/>
        <v>0</v>
      </c>
      <c r="AZ302" s="741">
        <f t="shared" si="2335"/>
        <v>0</v>
      </c>
      <c r="BA302" s="740">
        <f t="shared" si="2336"/>
        <v>0</v>
      </c>
      <c r="BB302" s="741">
        <f t="shared" si="2337"/>
        <v>0</v>
      </c>
      <c r="BC302" s="740">
        <f t="shared" si="2338"/>
        <v>20</v>
      </c>
      <c r="BD302" s="741">
        <f t="shared" si="2339"/>
        <v>2814.8</v>
      </c>
      <c r="BE302" s="740">
        <f t="shared" si="2340"/>
        <v>0</v>
      </c>
      <c r="BF302" s="741">
        <f t="shared" si="2341"/>
        <v>0</v>
      </c>
      <c r="BG302" s="740">
        <f t="shared" si="2342"/>
        <v>0</v>
      </c>
      <c r="BH302" s="741">
        <f t="shared" si="2343"/>
        <v>0</v>
      </c>
      <c r="BI302" s="740">
        <f t="shared" si="2344"/>
        <v>0</v>
      </c>
      <c r="BJ302" s="741">
        <f t="shared" si="2345"/>
        <v>0</v>
      </c>
      <c r="BK302" s="743">
        <f t="shared" si="2346"/>
        <v>0</v>
      </c>
      <c r="BL302" s="744">
        <f t="shared" si="2347"/>
        <v>20407.3</v>
      </c>
      <c r="BM302" s="745">
        <v>12</v>
      </c>
      <c r="BN302" s="746">
        <f t="shared" si="2348"/>
        <v>244887.6</v>
      </c>
      <c r="BO302" s="747"/>
      <c r="BP302" s="741"/>
      <c r="BQ302" s="746">
        <f t="shared" si="2349"/>
        <v>244887.6</v>
      </c>
      <c r="BR302" s="746">
        <f t="shared" si="2350"/>
        <v>73956.06</v>
      </c>
      <c r="BS302" s="746">
        <f t="shared" si="2351"/>
        <v>318843.65999999997</v>
      </c>
      <c r="BU302" s="1044"/>
      <c r="BV302" s="766" t="s">
        <v>34</v>
      </c>
      <c r="BW302" s="737">
        <f t="shared" si="2352"/>
        <v>1</v>
      </c>
      <c r="BX302" s="737">
        <f t="shared" si="2353"/>
        <v>13934</v>
      </c>
      <c r="BY302" s="738">
        <f t="shared" si="2354"/>
        <v>14074</v>
      </c>
      <c r="BZ302" s="817">
        <f t="shared" si="2355"/>
        <v>14074</v>
      </c>
      <c r="CA302" s="740">
        <f t="shared" si="2356"/>
        <v>10</v>
      </c>
      <c r="CB302" s="741">
        <f t="shared" si="2357"/>
        <v>1407.4</v>
      </c>
      <c r="CC302" s="740">
        <f t="shared" si="2358"/>
        <v>0</v>
      </c>
      <c r="CD302" s="741">
        <f t="shared" si="2359"/>
        <v>0</v>
      </c>
      <c r="CE302" s="740">
        <f t="shared" si="2360"/>
        <v>0</v>
      </c>
      <c r="CF302" s="741">
        <f t="shared" si="2361"/>
        <v>0</v>
      </c>
      <c r="CG302" s="740">
        <f t="shared" si="2362"/>
        <v>0</v>
      </c>
      <c r="CH302" s="741">
        <f t="shared" si="2363"/>
        <v>0</v>
      </c>
      <c r="CI302" s="740">
        <f t="shared" si="2364"/>
        <v>0</v>
      </c>
      <c r="CJ302" s="741">
        <f t="shared" si="2365"/>
        <v>0</v>
      </c>
      <c r="CK302" s="740">
        <f t="shared" si="2366"/>
        <v>0</v>
      </c>
      <c r="CL302" s="741">
        <f t="shared" si="2367"/>
        <v>0</v>
      </c>
      <c r="CM302" s="740">
        <f t="shared" si="2368"/>
        <v>20</v>
      </c>
      <c r="CN302" s="741">
        <f t="shared" si="2369"/>
        <v>2814.8</v>
      </c>
      <c r="CO302" s="740">
        <f t="shared" si="2370"/>
        <v>5</v>
      </c>
      <c r="CP302" s="741">
        <f t="shared" si="2371"/>
        <v>703.7</v>
      </c>
      <c r="CQ302" s="740">
        <f t="shared" si="2372"/>
        <v>0</v>
      </c>
      <c r="CR302" s="741">
        <f t="shared" si="2373"/>
        <v>0</v>
      </c>
      <c r="CS302" s="740">
        <f t="shared" si="2374"/>
        <v>0</v>
      </c>
      <c r="CT302" s="741">
        <f t="shared" si="2375"/>
        <v>0</v>
      </c>
      <c r="CU302" s="743">
        <f t="shared" si="2376"/>
        <v>0</v>
      </c>
      <c r="CV302" s="744">
        <f t="shared" si="2377"/>
        <v>18999.900000000001</v>
      </c>
      <c r="CW302" s="745">
        <v>12</v>
      </c>
      <c r="CX302" s="746">
        <f t="shared" si="2378"/>
        <v>227998.8</v>
      </c>
      <c r="CY302" s="747"/>
      <c r="CZ302" s="741"/>
      <c r="DA302" s="746">
        <f t="shared" si="2379"/>
        <v>227998.8</v>
      </c>
      <c r="DB302" s="746">
        <f t="shared" si="2380"/>
        <v>68855.64</v>
      </c>
      <c r="DC302" s="746">
        <f t="shared" si="2381"/>
        <v>296854.44</v>
      </c>
      <c r="DD302" s="750"/>
      <c r="DE302" s="1044"/>
      <c r="DF302" s="766" t="s">
        <v>34</v>
      </c>
      <c r="DG302" s="737">
        <f t="shared" si="2382"/>
        <v>0</v>
      </c>
      <c r="DH302" s="737">
        <f t="shared" si="2383"/>
        <v>13934</v>
      </c>
      <c r="DI302" s="738">
        <f t="shared" si="2384"/>
        <v>14074</v>
      </c>
      <c r="DJ302" s="817">
        <f t="shared" si="2385"/>
        <v>0</v>
      </c>
      <c r="DK302" s="740">
        <f t="shared" si="2386"/>
        <v>0</v>
      </c>
      <c r="DL302" s="741">
        <f t="shared" si="2387"/>
        <v>0</v>
      </c>
      <c r="DM302" s="740">
        <f t="shared" si="2388"/>
        <v>0</v>
      </c>
      <c r="DN302" s="741">
        <f t="shared" si="2389"/>
        <v>0</v>
      </c>
      <c r="DO302" s="740">
        <f t="shared" si="2390"/>
        <v>0</v>
      </c>
      <c r="DP302" s="741">
        <f t="shared" si="2391"/>
        <v>0</v>
      </c>
      <c r="DQ302" s="740">
        <f t="shared" si="2392"/>
        <v>0</v>
      </c>
      <c r="DR302" s="741">
        <f t="shared" si="2393"/>
        <v>0</v>
      </c>
      <c r="DS302" s="740">
        <f t="shared" si="2394"/>
        <v>0</v>
      </c>
      <c r="DT302" s="741">
        <f t="shared" si="2395"/>
        <v>0</v>
      </c>
      <c r="DU302" s="740">
        <f t="shared" si="2396"/>
        <v>0</v>
      </c>
      <c r="DV302" s="741">
        <f t="shared" si="2397"/>
        <v>0</v>
      </c>
      <c r="DW302" s="740">
        <f t="shared" si="2398"/>
        <v>0</v>
      </c>
      <c r="DX302" s="741">
        <f t="shared" si="2399"/>
        <v>0</v>
      </c>
      <c r="DY302" s="740">
        <f t="shared" si="2400"/>
        <v>0</v>
      </c>
      <c r="DZ302" s="741">
        <f t="shared" si="2401"/>
        <v>0</v>
      </c>
      <c r="EA302" s="740">
        <f t="shared" si="2402"/>
        <v>0</v>
      </c>
      <c r="EB302" s="741">
        <f t="shared" si="2403"/>
        <v>0</v>
      </c>
      <c r="EC302" s="740">
        <f t="shared" si="2404"/>
        <v>0</v>
      </c>
      <c r="ED302" s="741">
        <f t="shared" si="2405"/>
        <v>0</v>
      </c>
      <c r="EE302" s="743">
        <f t="shared" si="2406"/>
        <v>0</v>
      </c>
      <c r="EF302" s="744">
        <f t="shared" si="2407"/>
        <v>0</v>
      </c>
      <c r="EG302" s="745">
        <v>12</v>
      </c>
      <c r="EH302" s="746">
        <f t="shared" si="2408"/>
        <v>0</v>
      </c>
      <c r="EI302" s="747"/>
      <c r="EJ302" s="741"/>
      <c r="EK302" s="746">
        <f t="shared" si="2409"/>
        <v>0</v>
      </c>
      <c r="EL302" s="746">
        <f t="shared" si="2410"/>
        <v>0</v>
      </c>
      <c r="EM302" s="746">
        <f t="shared" si="2411"/>
        <v>0</v>
      </c>
      <c r="EO302" s="1044"/>
      <c r="EP302" s="766" t="s">
        <v>34</v>
      </c>
      <c r="EQ302" s="737">
        <f t="shared" si="2412"/>
        <v>0</v>
      </c>
      <c r="ER302" s="737">
        <f t="shared" si="2413"/>
        <v>13934</v>
      </c>
      <c r="ES302" s="738">
        <f t="shared" si="2414"/>
        <v>14074</v>
      </c>
      <c r="ET302" s="817">
        <f t="shared" si="2415"/>
        <v>0</v>
      </c>
      <c r="EU302" s="740">
        <f t="shared" si="2416"/>
        <v>0</v>
      </c>
      <c r="EV302" s="741">
        <f t="shared" si="2417"/>
        <v>0</v>
      </c>
      <c r="EW302" s="740">
        <f t="shared" si="2418"/>
        <v>0</v>
      </c>
      <c r="EX302" s="741">
        <f t="shared" si="2419"/>
        <v>0</v>
      </c>
      <c r="EY302" s="740">
        <f t="shared" si="2420"/>
        <v>0</v>
      </c>
      <c r="EZ302" s="741">
        <f t="shared" si="2421"/>
        <v>0</v>
      </c>
      <c r="FA302" s="740">
        <f t="shared" si="2422"/>
        <v>0</v>
      </c>
      <c r="FB302" s="741">
        <f t="shared" si="2423"/>
        <v>0</v>
      </c>
      <c r="FC302" s="740">
        <f t="shared" si="2424"/>
        <v>0</v>
      </c>
      <c r="FD302" s="741">
        <f t="shared" si="2425"/>
        <v>0</v>
      </c>
      <c r="FE302" s="740">
        <f t="shared" si="2426"/>
        <v>0</v>
      </c>
      <c r="FF302" s="741">
        <f t="shared" si="2427"/>
        <v>0</v>
      </c>
      <c r="FG302" s="740">
        <f t="shared" si="2428"/>
        <v>0</v>
      </c>
      <c r="FH302" s="741">
        <f t="shared" si="2429"/>
        <v>0</v>
      </c>
      <c r="FI302" s="740">
        <f t="shared" si="2430"/>
        <v>0</v>
      </c>
      <c r="FJ302" s="741">
        <f t="shared" si="2431"/>
        <v>0</v>
      </c>
      <c r="FK302" s="740">
        <f t="shared" si="2432"/>
        <v>0</v>
      </c>
      <c r="FL302" s="741">
        <f t="shared" si="2433"/>
        <v>0</v>
      </c>
      <c r="FM302" s="740">
        <f t="shared" si="2434"/>
        <v>0</v>
      </c>
      <c r="FN302" s="741">
        <f t="shared" si="2435"/>
        <v>0</v>
      </c>
      <c r="FO302" s="743">
        <f t="shared" si="2436"/>
        <v>0</v>
      </c>
      <c r="FP302" s="744">
        <f t="shared" si="2437"/>
        <v>0</v>
      </c>
      <c r="FQ302" s="745">
        <v>12</v>
      </c>
      <c r="FR302" s="746">
        <f t="shared" si="2438"/>
        <v>0</v>
      </c>
      <c r="FS302" s="747"/>
      <c r="FT302" s="741"/>
      <c r="FU302" s="746">
        <f t="shared" si="2439"/>
        <v>0</v>
      </c>
      <c r="FV302" s="746">
        <f t="shared" si="2440"/>
        <v>0</v>
      </c>
      <c r="FW302" s="746">
        <f t="shared" si="2441"/>
        <v>0</v>
      </c>
      <c r="FY302" s="1044"/>
      <c r="FZ302" s="766" t="s">
        <v>34</v>
      </c>
      <c r="GA302" s="737">
        <f t="shared" si="2442"/>
        <v>3</v>
      </c>
      <c r="GB302" s="737">
        <f t="shared" si="2443"/>
        <v>13934</v>
      </c>
      <c r="GC302" s="738">
        <f t="shared" si="2444"/>
        <v>14074</v>
      </c>
      <c r="GD302" s="743">
        <f t="shared" si="2445"/>
        <v>42222</v>
      </c>
      <c r="GE302" s="743"/>
      <c r="GF302" s="737">
        <f t="shared" si="2446"/>
        <v>6333.3</v>
      </c>
      <c r="GG302" s="743"/>
      <c r="GH302" s="737">
        <f t="shared" si="2447"/>
        <v>0</v>
      </c>
      <c r="GI302" s="743"/>
      <c r="GJ302" s="737">
        <f t="shared" si="2448"/>
        <v>0</v>
      </c>
      <c r="GK302" s="743"/>
      <c r="GL302" s="737">
        <f t="shared" si="2449"/>
        <v>0</v>
      </c>
      <c r="GM302" s="743"/>
      <c r="GN302" s="737">
        <f t="shared" si="2450"/>
        <v>0</v>
      </c>
      <c r="GO302" s="743"/>
      <c r="GP302" s="737">
        <f t="shared" si="2451"/>
        <v>0</v>
      </c>
      <c r="GQ302" s="743"/>
      <c r="GR302" s="737">
        <f t="shared" si="2452"/>
        <v>8444.4</v>
      </c>
      <c r="GS302" s="743"/>
      <c r="GT302" s="737">
        <f t="shared" si="2453"/>
        <v>703.7</v>
      </c>
      <c r="GU302" s="743"/>
      <c r="GV302" s="737">
        <f t="shared" si="2454"/>
        <v>0</v>
      </c>
      <c r="GW302" s="743"/>
      <c r="GX302" s="737">
        <f t="shared" si="2455"/>
        <v>0</v>
      </c>
      <c r="GY302" s="743">
        <f t="shared" si="2455"/>
        <v>0</v>
      </c>
      <c r="GZ302" s="744">
        <f t="shared" si="2456"/>
        <v>57703.4</v>
      </c>
      <c r="HA302" s="745">
        <v>12</v>
      </c>
      <c r="HB302" s="746">
        <f t="shared" si="2457"/>
        <v>692440.8</v>
      </c>
      <c r="HC302" s="737">
        <f t="shared" si="2458"/>
        <v>0</v>
      </c>
      <c r="HD302" s="737">
        <f t="shared" si="2458"/>
        <v>0</v>
      </c>
      <c r="HE302" s="746">
        <f t="shared" si="2459"/>
        <v>692440.8</v>
      </c>
      <c r="HF302" s="746">
        <f t="shared" si="2460"/>
        <v>209117.12</v>
      </c>
      <c r="HG302" s="746">
        <f t="shared" si="2461"/>
        <v>901557.92</v>
      </c>
    </row>
    <row r="303" spans="1:215" hidden="1" x14ac:dyDescent="0.25">
      <c r="A303" s="1044"/>
      <c r="B303" s="764" t="s">
        <v>36</v>
      </c>
      <c r="C303" s="737">
        <f t="shared" si="2293"/>
        <v>4</v>
      </c>
      <c r="D303" s="737">
        <f t="shared" si="2294"/>
        <v>14613</v>
      </c>
      <c r="E303" s="738">
        <f t="shared" si="2295"/>
        <v>14760</v>
      </c>
      <c r="F303" s="817">
        <f t="shared" si="2296"/>
        <v>59040</v>
      </c>
      <c r="G303" s="740">
        <f t="shared" si="2297"/>
        <v>12.5</v>
      </c>
      <c r="H303" s="741">
        <f t="shared" si="2298"/>
        <v>7380</v>
      </c>
      <c r="I303" s="740">
        <f t="shared" si="2297"/>
        <v>0</v>
      </c>
      <c r="J303" s="741">
        <f t="shared" si="2299"/>
        <v>0</v>
      </c>
      <c r="K303" s="740">
        <f t="shared" si="2300"/>
        <v>1.8</v>
      </c>
      <c r="L303" s="741">
        <f t="shared" si="2301"/>
        <v>1062.72</v>
      </c>
      <c r="M303" s="740">
        <f t="shared" si="2302"/>
        <v>0</v>
      </c>
      <c r="N303" s="741">
        <f t="shared" si="2303"/>
        <v>0</v>
      </c>
      <c r="O303" s="740">
        <f t="shared" si="2304"/>
        <v>0</v>
      </c>
      <c r="P303" s="741">
        <f t="shared" si="2305"/>
        <v>0</v>
      </c>
      <c r="Q303" s="740">
        <f t="shared" si="2306"/>
        <v>0</v>
      </c>
      <c r="R303" s="741">
        <f t="shared" si="2307"/>
        <v>0</v>
      </c>
      <c r="S303" s="740">
        <f t="shared" si="2308"/>
        <v>20</v>
      </c>
      <c r="T303" s="741">
        <f t="shared" si="2309"/>
        <v>11808</v>
      </c>
      <c r="U303" s="740">
        <f t="shared" si="2310"/>
        <v>0</v>
      </c>
      <c r="V303" s="741">
        <f t="shared" si="2311"/>
        <v>0</v>
      </c>
      <c r="W303" s="740">
        <f t="shared" si="2312"/>
        <v>0</v>
      </c>
      <c r="X303" s="741">
        <f t="shared" si="2313"/>
        <v>0</v>
      </c>
      <c r="Y303" s="740">
        <f t="shared" si="2314"/>
        <v>0</v>
      </c>
      <c r="Z303" s="741">
        <f t="shared" si="2315"/>
        <v>0</v>
      </c>
      <c r="AA303" s="743">
        <f t="shared" si="2316"/>
        <v>0</v>
      </c>
      <c r="AB303" s="744">
        <f t="shared" si="2317"/>
        <v>79290.720000000001</v>
      </c>
      <c r="AC303" s="745">
        <v>12</v>
      </c>
      <c r="AD303" s="746">
        <f t="shared" si="2318"/>
        <v>951488.64</v>
      </c>
      <c r="AE303" s="747"/>
      <c r="AF303" s="741"/>
      <c r="AG303" s="746">
        <f t="shared" si="2319"/>
        <v>951488.64</v>
      </c>
      <c r="AH303" s="746">
        <f t="shared" si="2320"/>
        <v>287349.57</v>
      </c>
      <c r="AI303" s="746">
        <f t="shared" si="2321"/>
        <v>1238838.21</v>
      </c>
      <c r="AK303" s="1044"/>
      <c r="AL303" s="765" t="s">
        <v>36</v>
      </c>
      <c r="AM303" s="737">
        <f t="shared" si="2322"/>
        <v>4</v>
      </c>
      <c r="AN303" s="737">
        <f t="shared" si="2323"/>
        <v>14613</v>
      </c>
      <c r="AO303" s="738">
        <f t="shared" si="2324"/>
        <v>14760</v>
      </c>
      <c r="AP303" s="817">
        <f t="shared" si="2325"/>
        <v>59040</v>
      </c>
      <c r="AQ303" s="740">
        <f t="shared" si="2326"/>
        <v>21.3</v>
      </c>
      <c r="AR303" s="741">
        <f t="shared" si="2327"/>
        <v>12575.52</v>
      </c>
      <c r="AS303" s="740">
        <f t="shared" si="2328"/>
        <v>0</v>
      </c>
      <c r="AT303" s="741">
        <f t="shared" si="2329"/>
        <v>0</v>
      </c>
      <c r="AU303" s="740">
        <f t="shared" si="2330"/>
        <v>0</v>
      </c>
      <c r="AV303" s="741">
        <f t="shared" si="2331"/>
        <v>0</v>
      </c>
      <c r="AW303" s="740">
        <f t="shared" si="2332"/>
        <v>0</v>
      </c>
      <c r="AX303" s="741">
        <f t="shared" si="2333"/>
        <v>0</v>
      </c>
      <c r="AY303" s="740">
        <f t="shared" si="2334"/>
        <v>0</v>
      </c>
      <c r="AZ303" s="741">
        <f t="shared" si="2335"/>
        <v>0</v>
      </c>
      <c r="BA303" s="740">
        <f t="shared" si="2336"/>
        <v>0</v>
      </c>
      <c r="BB303" s="741">
        <f t="shared" si="2337"/>
        <v>0</v>
      </c>
      <c r="BC303" s="740">
        <f t="shared" si="2338"/>
        <v>12.5</v>
      </c>
      <c r="BD303" s="741">
        <f t="shared" si="2339"/>
        <v>7380</v>
      </c>
      <c r="BE303" s="740">
        <f t="shared" si="2340"/>
        <v>0</v>
      </c>
      <c r="BF303" s="741">
        <f t="shared" si="2341"/>
        <v>0</v>
      </c>
      <c r="BG303" s="740">
        <f t="shared" si="2342"/>
        <v>0</v>
      </c>
      <c r="BH303" s="741">
        <f t="shared" si="2343"/>
        <v>0</v>
      </c>
      <c r="BI303" s="740">
        <f t="shared" si="2344"/>
        <v>0</v>
      </c>
      <c r="BJ303" s="741">
        <f t="shared" si="2345"/>
        <v>0</v>
      </c>
      <c r="BK303" s="743">
        <f t="shared" si="2346"/>
        <v>0</v>
      </c>
      <c r="BL303" s="744">
        <f t="shared" si="2347"/>
        <v>78995.520000000004</v>
      </c>
      <c r="BM303" s="745">
        <v>12</v>
      </c>
      <c r="BN303" s="746">
        <f t="shared" si="2348"/>
        <v>947946.24</v>
      </c>
      <c r="BO303" s="747"/>
      <c r="BP303" s="741"/>
      <c r="BQ303" s="746">
        <f t="shared" si="2349"/>
        <v>947946.24</v>
      </c>
      <c r="BR303" s="746">
        <f t="shared" si="2350"/>
        <v>286279.76</v>
      </c>
      <c r="BS303" s="746">
        <f t="shared" si="2351"/>
        <v>1234226</v>
      </c>
      <c r="BU303" s="1044"/>
      <c r="BV303" s="766" t="s">
        <v>36</v>
      </c>
      <c r="BW303" s="737">
        <f t="shared" si="2352"/>
        <v>3.5</v>
      </c>
      <c r="BX303" s="737">
        <f t="shared" si="2353"/>
        <v>14613</v>
      </c>
      <c r="BY303" s="738">
        <f t="shared" si="2354"/>
        <v>14760</v>
      </c>
      <c r="BZ303" s="817">
        <f t="shared" si="2355"/>
        <v>51660</v>
      </c>
      <c r="CA303" s="740">
        <f t="shared" si="2356"/>
        <v>7.1</v>
      </c>
      <c r="CB303" s="741">
        <f t="shared" si="2357"/>
        <v>3667.86</v>
      </c>
      <c r="CC303" s="740">
        <f t="shared" si="2358"/>
        <v>0</v>
      </c>
      <c r="CD303" s="741">
        <f t="shared" si="2359"/>
        <v>0</v>
      </c>
      <c r="CE303" s="740">
        <f t="shared" si="2360"/>
        <v>0</v>
      </c>
      <c r="CF303" s="741">
        <f t="shared" si="2361"/>
        <v>0</v>
      </c>
      <c r="CG303" s="740">
        <f t="shared" si="2362"/>
        <v>14.3</v>
      </c>
      <c r="CH303" s="741">
        <f t="shared" si="2363"/>
        <v>7387.38</v>
      </c>
      <c r="CI303" s="740">
        <f t="shared" si="2364"/>
        <v>0</v>
      </c>
      <c r="CJ303" s="741">
        <f t="shared" si="2365"/>
        <v>0</v>
      </c>
      <c r="CK303" s="740">
        <f t="shared" si="2366"/>
        <v>0</v>
      </c>
      <c r="CL303" s="741">
        <f t="shared" si="2367"/>
        <v>0</v>
      </c>
      <c r="CM303" s="740">
        <f t="shared" si="2368"/>
        <v>10</v>
      </c>
      <c r="CN303" s="741">
        <f t="shared" si="2369"/>
        <v>5166</v>
      </c>
      <c r="CO303" s="740">
        <f t="shared" si="2370"/>
        <v>0</v>
      </c>
      <c r="CP303" s="741">
        <f t="shared" si="2371"/>
        <v>0</v>
      </c>
      <c r="CQ303" s="740">
        <f t="shared" si="2372"/>
        <v>0</v>
      </c>
      <c r="CR303" s="741">
        <f t="shared" si="2373"/>
        <v>0</v>
      </c>
      <c r="CS303" s="740">
        <f t="shared" si="2374"/>
        <v>0</v>
      </c>
      <c r="CT303" s="741">
        <f t="shared" si="2375"/>
        <v>0</v>
      </c>
      <c r="CU303" s="743">
        <f t="shared" si="2376"/>
        <v>0</v>
      </c>
      <c r="CV303" s="744">
        <f t="shared" si="2377"/>
        <v>67881.240000000005</v>
      </c>
      <c r="CW303" s="745">
        <v>12</v>
      </c>
      <c r="CX303" s="746">
        <f t="shared" si="2378"/>
        <v>814574.88</v>
      </c>
      <c r="CY303" s="747"/>
      <c r="CZ303" s="741"/>
      <c r="DA303" s="746">
        <f t="shared" si="2379"/>
        <v>814574.88</v>
      </c>
      <c r="DB303" s="746">
        <f t="shared" si="2380"/>
        <v>246001.61</v>
      </c>
      <c r="DC303" s="746">
        <f t="shared" si="2381"/>
        <v>1060576.49</v>
      </c>
      <c r="DD303" s="750"/>
      <c r="DE303" s="1044"/>
      <c r="DF303" s="768" t="s">
        <v>36</v>
      </c>
      <c r="DG303" s="737">
        <f t="shared" si="2382"/>
        <v>1</v>
      </c>
      <c r="DH303" s="737">
        <f t="shared" si="2383"/>
        <v>14613</v>
      </c>
      <c r="DI303" s="738">
        <f t="shared" si="2384"/>
        <v>14760</v>
      </c>
      <c r="DJ303" s="817">
        <f t="shared" si="2385"/>
        <v>14760</v>
      </c>
      <c r="DK303" s="740">
        <f t="shared" si="2386"/>
        <v>12.5</v>
      </c>
      <c r="DL303" s="741">
        <f t="shared" si="2387"/>
        <v>1845</v>
      </c>
      <c r="DM303" s="740">
        <f t="shared" si="2388"/>
        <v>0</v>
      </c>
      <c r="DN303" s="741">
        <f t="shared" si="2389"/>
        <v>0</v>
      </c>
      <c r="DO303" s="740">
        <f t="shared" si="2390"/>
        <v>0</v>
      </c>
      <c r="DP303" s="741">
        <f t="shared" si="2391"/>
        <v>0</v>
      </c>
      <c r="DQ303" s="740">
        <f t="shared" si="2392"/>
        <v>0</v>
      </c>
      <c r="DR303" s="741">
        <f t="shared" si="2393"/>
        <v>0</v>
      </c>
      <c r="DS303" s="740">
        <f t="shared" si="2394"/>
        <v>0</v>
      </c>
      <c r="DT303" s="741">
        <f t="shared" si="2395"/>
        <v>0</v>
      </c>
      <c r="DU303" s="740">
        <f t="shared" si="2396"/>
        <v>0</v>
      </c>
      <c r="DV303" s="741">
        <f t="shared" si="2397"/>
        <v>0</v>
      </c>
      <c r="DW303" s="740">
        <f t="shared" si="2398"/>
        <v>22.5</v>
      </c>
      <c r="DX303" s="741">
        <f t="shared" si="2399"/>
        <v>3321</v>
      </c>
      <c r="DY303" s="740">
        <f t="shared" si="2400"/>
        <v>0</v>
      </c>
      <c r="DZ303" s="741">
        <f t="shared" si="2401"/>
        <v>0</v>
      </c>
      <c r="EA303" s="740">
        <f t="shared" si="2402"/>
        <v>0</v>
      </c>
      <c r="EB303" s="741">
        <f t="shared" si="2403"/>
        <v>0</v>
      </c>
      <c r="EC303" s="740">
        <f t="shared" si="2404"/>
        <v>0</v>
      </c>
      <c r="ED303" s="741">
        <f t="shared" si="2405"/>
        <v>0</v>
      </c>
      <c r="EE303" s="743">
        <f t="shared" si="2406"/>
        <v>0</v>
      </c>
      <c r="EF303" s="744">
        <f t="shared" si="2407"/>
        <v>19926</v>
      </c>
      <c r="EG303" s="745">
        <v>12</v>
      </c>
      <c r="EH303" s="746">
        <f t="shared" si="2408"/>
        <v>239112</v>
      </c>
      <c r="EI303" s="747"/>
      <c r="EJ303" s="741"/>
      <c r="EK303" s="746">
        <f t="shared" si="2409"/>
        <v>239112</v>
      </c>
      <c r="EL303" s="746">
        <f t="shared" si="2410"/>
        <v>72211.820000000007</v>
      </c>
      <c r="EM303" s="746">
        <f t="shared" si="2411"/>
        <v>311323.82</v>
      </c>
      <c r="EO303" s="1044"/>
      <c r="EP303" s="770" t="s">
        <v>36</v>
      </c>
      <c r="EQ303" s="737">
        <f t="shared" si="2412"/>
        <v>1</v>
      </c>
      <c r="ER303" s="737">
        <f t="shared" si="2413"/>
        <v>14613</v>
      </c>
      <c r="ES303" s="738">
        <f t="shared" si="2414"/>
        <v>14760</v>
      </c>
      <c r="ET303" s="817">
        <f t="shared" si="2415"/>
        <v>14760</v>
      </c>
      <c r="EU303" s="740">
        <f t="shared" si="2416"/>
        <v>25</v>
      </c>
      <c r="EV303" s="741">
        <f t="shared" si="2417"/>
        <v>3690</v>
      </c>
      <c r="EW303" s="740">
        <f t="shared" si="2418"/>
        <v>0</v>
      </c>
      <c r="EX303" s="741">
        <f t="shared" si="2419"/>
        <v>0</v>
      </c>
      <c r="EY303" s="740">
        <f t="shared" si="2420"/>
        <v>0</v>
      </c>
      <c r="EZ303" s="741">
        <f t="shared" si="2421"/>
        <v>0</v>
      </c>
      <c r="FA303" s="740">
        <f t="shared" si="2422"/>
        <v>0</v>
      </c>
      <c r="FB303" s="741">
        <f t="shared" si="2423"/>
        <v>0</v>
      </c>
      <c r="FC303" s="740">
        <f t="shared" si="2424"/>
        <v>0</v>
      </c>
      <c r="FD303" s="741">
        <f t="shared" si="2425"/>
        <v>0</v>
      </c>
      <c r="FE303" s="740">
        <f t="shared" si="2426"/>
        <v>0</v>
      </c>
      <c r="FF303" s="741">
        <f t="shared" si="2427"/>
        <v>0</v>
      </c>
      <c r="FG303" s="740">
        <f t="shared" si="2428"/>
        <v>20</v>
      </c>
      <c r="FH303" s="741">
        <f t="shared" si="2429"/>
        <v>2952</v>
      </c>
      <c r="FI303" s="740">
        <f t="shared" si="2430"/>
        <v>0</v>
      </c>
      <c r="FJ303" s="741">
        <f t="shared" si="2431"/>
        <v>0</v>
      </c>
      <c r="FK303" s="740">
        <f t="shared" si="2432"/>
        <v>0</v>
      </c>
      <c r="FL303" s="741">
        <f t="shared" si="2433"/>
        <v>0</v>
      </c>
      <c r="FM303" s="740">
        <f t="shared" si="2434"/>
        <v>0</v>
      </c>
      <c r="FN303" s="741">
        <f t="shared" si="2435"/>
        <v>0</v>
      </c>
      <c r="FO303" s="743">
        <f t="shared" si="2436"/>
        <v>0</v>
      </c>
      <c r="FP303" s="744">
        <f t="shared" si="2437"/>
        <v>21402</v>
      </c>
      <c r="FQ303" s="745">
        <v>12</v>
      </c>
      <c r="FR303" s="746">
        <f t="shared" si="2438"/>
        <v>256824</v>
      </c>
      <c r="FS303" s="747"/>
      <c r="FT303" s="741"/>
      <c r="FU303" s="746">
        <f t="shared" si="2439"/>
        <v>256824</v>
      </c>
      <c r="FV303" s="746">
        <f t="shared" si="2440"/>
        <v>77560.850000000006</v>
      </c>
      <c r="FW303" s="746">
        <f t="shared" si="2441"/>
        <v>334384.84999999998</v>
      </c>
      <c r="FY303" s="1044"/>
      <c r="FZ303" s="770" t="s">
        <v>36</v>
      </c>
      <c r="GA303" s="737">
        <f t="shared" si="2442"/>
        <v>13.5</v>
      </c>
      <c r="GB303" s="737">
        <f t="shared" si="2443"/>
        <v>14613</v>
      </c>
      <c r="GC303" s="738">
        <f t="shared" si="2444"/>
        <v>14760</v>
      </c>
      <c r="GD303" s="743">
        <f t="shared" si="2445"/>
        <v>199260</v>
      </c>
      <c r="GE303" s="743"/>
      <c r="GF303" s="737">
        <f t="shared" si="2446"/>
        <v>29158.38</v>
      </c>
      <c r="GG303" s="743"/>
      <c r="GH303" s="737">
        <f t="shared" si="2447"/>
        <v>0</v>
      </c>
      <c r="GI303" s="743"/>
      <c r="GJ303" s="737">
        <f t="shared" si="2448"/>
        <v>1062.72</v>
      </c>
      <c r="GK303" s="743"/>
      <c r="GL303" s="737">
        <f t="shared" si="2449"/>
        <v>7387.38</v>
      </c>
      <c r="GM303" s="743"/>
      <c r="GN303" s="737">
        <f t="shared" si="2450"/>
        <v>0</v>
      </c>
      <c r="GO303" s="743"/>
      <c r="GP303" s="737">
        <f t="shared" si="2451"/>
        <v>0</v>
      </c>
      <c r="GQ303" s="743"/>
      <c r="GR303" s="737">
        <f t="shared" si="2452"/>
        <v>30627</v>
      </c>
      <c r="GS303" s="743"/>
      <c r="GT303" s="737">
        <f t="shared" si="2453"/>
        <v>0</v>
      </c>
      <c r="GU303" s="743"/>
      <c r="GV303" s="737">
        <f t="shared" si="2454"/>
        <v>0</v>
      </c>
      <c r="GW303" s="743"/>
      <c r="GX303" s="737">
        <f t="shared" si="2455"/>
        <v>0</v>
      </c>
      <c r="GY303" s="743">
        <f t="shared" si="2455"/>
        <v>0</v>
      </c>
      <c r="GZ303" s="744">
        <f t="shared" si="2456"/>
        <v>267495.48</v>
      </c>
      <c r="HA303" s="745">
        <v>12</v>
      </c>
      <c r="HB303" s="746">
        <f t="shared" si="2457"/>
        <v>3209945.76</v>
      </c>
      <c r="HC303" s="737">
        <f t="shared" si="2458"/>
        <v>0</v>
      </c>
      <c r="HD303" s="737">
        <f t="shared" si="2458"/>
        <v>0</v>
      </c>
      <c r="HE303" s="746">
        <f t="shared" si="2459"/>
        <v>3209945.76</v>
      </c>
      <c r="HF303" s="746">
        <f t="shared" si="2460"/>
        <v>969403.62</v>
      </c>
      <c r="HG303" s="746">
        <f t="shared" si="2461"/>
        <v>4179349.38</v>
      </c>
    </row>
    <row r="304" spans="1:215" hidden="1" x14ac:dyDescent="0.25">
      <c r="A304" s="1044"/>
      <c r="B304" s="764" t="s">
        <v>684</v>
      </c>
      <c r="C304" s="737">
        <f t="shared" si="2293"/>
        <v>1</v>
      </c>
      <c r="D304" s="737">
        <f t="shared" si="2294"/>
        <v>13934</v>
      </c>
      <c r="E304" s="738">
        <f t="shared" si="2295"/>
        <v>14074</v>
      </c>
      <c r="F304" s="817">
        <f t="shared" si="2296"/>
        <v>14074</v>
      </c>
      <c r="G304" s="740">
        <f t="shared" si="2297"/>
        <v>25</v>
      </c>
      <c r="H304" s="741">
        <f t="shared" si="2298"/>
        <v>3518.5</v>
      </c>
      <c r="I304" s="740">
        <f t="shared" si="2297"/>
        <v>0</v>
      </c>
      <c r="J304" s="741">
        <f t="shared" si="2299"/>
        <v>0</v>
      </c>
      <c r="K304" s="740">
        <f t="shared" si="2300"/>
        <v>0</v>
      </c>
      <c r="L304" s="741">
        <f t="shared" si="2301"/>
        <v>0</v>
      </c>
      <c r="M304" s="740">
        <f t="shared" si="2302"/>
        <v>0</v>
      </c>
      <c r="N304" s="741">
        <f t="shared" si="2303"/>
        <v>0</v>
      </c>
      <c r="O304" s="740">
        <f t="shared" si="2304"/>
        <v>0</v>
      </c>
      <c r="P304" s="741">
        <f t="shared" si="2305"/>
        <v>0</v>
      </c>
      <c r="Q304" s="740">
        <f t="shared" si="2306"/>
        <v>0</v>
      </c>
      <c r="R304" s="741">
        <f t="shared" si="2307"/>
        <v>0</v>
      </c>
      <c r="S304" s="740">
        <f t="shared" si="2308"/>
        <v>20</v>
      </c>
      <c r="T304" s="741">
        <f t="shared" si="2309"/>
        <v>2814.8</v>
      </c>
      <c r="U304" s="740">
        <f t="shared" si="2310"/>
        <v>10</v>
      </c>
      <c r="V304" s="741">
        <f t="shared" si="2311"/>
        <v>1407.4</v>
      </c>
      <c r="W304" s="740">
        <f t="shared" si="2312"/>
        <v>0</v>
      </c>
      <c r="X304" s="741">
        <f t="shared" si="2313"/>
        <v>0</v>
      </c>
      <c r="Y304" s="740">
        <f t="shared" si="2314"/>
        <v>0</v>
      </c>
      <c r="Z304" s="741">
        <f t="shared" si="2315"/>
        <v>0</v>
      </c>
      <c r="AA304" s="743">
        <f t="shared" si="2316"/>
        <v>0</v>
      </c>
      <c r="AB304" s="744">
        <f t="shared" si="2317"/>
        <v>21814.7</v>
      </c>
      <c r="AC304" s="745">
        <v>12</v>
      </c>
      <c r="AD304" s="746">
        <f t="shared" si="2318"/>
        <v>261776.4</v>
      </c>
      <c r="AE304" s="747"/>
      <c r="AF304" s="741"/>
      <c r="AG304" s="746">
        <f t="shared" si="2319"/>
        <v>261776.4</v>
      </c>
      <c r="AH304" s="746">
        <f t="shared" si="2320"/>
        <v>79056.47</v>
      </c>
      <c r="AI304" s="746">
        <f t="shared" si="2321"/>
        <v>340832.87</v>
      </c>
      <c r="AK304" s="1044"/>
      <c r="AL304" s="764" t="s">
        <v>684</v>
      </c>
      <c r="AM304" s="737">
        <f t="shared" si="2322"/>
        <v>0</v>
      </c>
      <c r="AN304" s="737">
        <f t="shared" si="2323"/>
        <v>13934</v>
      </c>
      <c r="AO304" s="738">
        <f t="shared" si="2324"/>
        <v>14074</v>
      </c>
      <c r="AP304" s="817">
        <f t="shared" si="2325"/>
        <v>0</v>
      </c>
      <c r="AQ304" s="740">
        <f t="shared" si="2326"/>
        <v>0</v>
      </c>
      <c r="AR304" s="741">
        <f t="shared" si="2327"/>
        <v>0</v>
      </c>
      <c r="AS304" s="740">
        <f t="shared" si="2328"/>
        <v>0</v>
      </c>
      <c r="AT304" s="741">
        <f t="shared" si="2329"/>
        <v>0</v>
      </c>
      <c r="AU304" s="740">
        <f t="shared" si="2330"/>
        <v>0</v>
      </c>
      <c r="AV304" s="741">
        <f t="shared" si="2331"/>
        <v>0</v>
      </c>
      <c r="AW304" s="740">
        <f t="shared" si="2332"/>
        <v>0</v>
      </c>
      <c r="AX304" s="741">
        <f t="shared" si="2333"/>
        <v>0</v>
      </c>
      <c r="AY304" s="740">
        <f t="shared" si="2334"/>
        <v>0</v>
      </c>
      <c r="AZ304" s="741">
        <f t="shared" si="2335"/>
        <v>0</v>
      </c>
      <c r="BA304" s="740">
        <f t="shared" si="2336"/>
        <v>0</v>
      </c>
      <c r="BB304" s="741">
        <f t="shared" si="2337"/>
        <v>0</v>
      </c>
      <c r="BC304" s="740">
        <f t="shared" si="2338"/>
        <v>0</v>
      </c>
      <c r="BD304" s="741">
        <f t="shared" si="2339"/>
        <v>0</v>
      </c>
      <c r="BE304" s="740">
        <f t="shared" si="2340"/>
        <v>0</v>
      </c>
      <c r="BF304" s="741">
        <f t="shared" si="2341"/>
        <v>0</v>
      </c>
      <c r="BG304" s="740">
        <f t="shared" si="2342"/>
        <v>0</v>
      </c>
      <c r="BH304" s="741">
        <f t="shared" si="2343"/>
        <v>0</v>
      </c>
      <c r="BI304" s="740">
        <f t="shared" si="2344"/>
        <v>0</v>
      </c>
      <c r="BJ304" s="741">
        <f t="shared" si="2345"/>
        <v>0</v>
      </c>
      <c r="BK304" s="743">
        <f t="shared" si="2346"/>
        <v>0</v>
      </c>
      <c r="BL304" s="744">
        <f t="shared" si="2347"/>
        <v>0</v>
      </c>
      <c r="BM304" s="745">
        <v>12</v>
      </c>
      <c r="BN304" s="746">
        <f t="shared" si="2348"/>
        <v>0</v>
      </c>
      <c r="BO304" s="747"/>
      <c r="BP304" s="741"/>
      <c r="BQ304" s="746">
        <f t="shared" si="2349"/>
        <v>0</v>
      </c>
      <c r="BR304" s="746">
        <f t="shared" si="2350"/>
        <v>0</v>
      </c>
      <c r="BS304" s="746">
        <f t="shared" si="2351"/>
        <v>0</v>
      </c>
      <c r="BU304" s="1044"/>
      <c r="BV304" s="764" t="s">
        <v>684</v>
      </c>
      <c r="BW304" s="737">
        <f t="shared" si="2352"/>
        <v>0</v>
      </c>
      <c r="BX304" s="737">
        <f t="shared" si="2353"/>
        <v>13934</v>
      </c>
      <c r="BY304" s="738">
        <f t="shared" si="2354"/>
        <v>14074</v>
      </c>
      <c r="BZ304" s="817">
        <f t="shared" si="2355"/>
        <v>0</v>
      </c>
      <c r="CA304" s="740">
        <f t="shared" si="2356"/>
        <v>0</v>
      </c>
      <c r="CB304" s="741">
        <f t="shared" si="2357"/>
        <v>0</v>
      </c>
      <c r="CC304" s="740">
        <f t="shared" si="2358"/>
        <v>0</v>
      </c>
      <c r="CD304" s="741">
        <f t="shared" si="2359"/>
        <v>0</v>
      </c>
      <c r="CE304" s="740">
        <f t="shared" si="2360"/>
        <v>0</v>
      </c>
      <c r="CF304" s="741">
        <f t="shared" si="2361"/>
        <v>0</v>
      </c>
      <c r="CG304" s="740">
        <f t="shared" si="2362"/>
        <v>0</v>
      </c>
      <c r="CH304" s="741">
        <f t="shared" si="2363"/>
        <v>0</v>
      </c>
      <c r="CI304" s="740">
        <f t="shared" si="2364"/>
        <v>0</v>
      </c>
      <c r="CJ304" s="741">
        <f t="shared" si="2365"/>
        <v>0</v>
      </c>
      <c r="CK304" s="740">
        <f t="shared" si="2366"/>
        <v>0</v>
      </c>
      <c r="CL304" s="741">
        <f t="shared" si="2367"/>
        <v>0</v>
      </c>
      <c r="CM304" s="740">
        <f t="shared" si="2368"/>
        <v>0</v>
      </c>
      <c r="CN304" s="741">
        <f t="shared" si="2369"/>
        <v>0</v>
      </c>
      <c r="CO304" s="740">
        <f t="shared" si="2370"/>
        <v>0</v>
      </c>
      <c r="CP304" s="741">
        <f t="shared" si="2371"/>
        <v>0</v>
      </c>
      <c r="CQ304" s="740">
        <f t="shared" si="2372"/>
        <v>0</v>
      </c>
      <c r="CR304" s="741">
        <f t="shared" si="2373"/>
        <v>0</v>
      </c>
      <c r="CS304" s="740">
        <f t="shared" si="2374"/>
        <v>0</v>
      </c>
      <c r="CT304" s="741">
        <f t="shared" si="2375"/>
        <v>0</v>
      </c>
      <c r="CU304" s="743">
        <f t="shared" si="2376"/>
        <v>0</v>
      </c>
      <c r="CV304" s="744">
        <f t="shared" si="2377"/>
        <v>0</v>
      </c>
      <c r="CW304" s="745">
        <v>12</v>
      </c>
      <c r="CX304" s="746">
        <f t="shared" si="2378"/>
        <v>0</v>
      </c>
      <c r="CY304" s="747"/>
      <c r="CZ304" s="741"/>
      <c r="DA304" s="746">
        <f t="shared" si="2379"/>
        <v>0</v>
      </c>
      <c r="DB304" s="746">
        <f t="shared" si="2380"/>
        <v>0</v>
      </c>
      <c r="DC304" s="746">
        <f t="shared" si="2381"/>
        <v>0</v>
      </c>
      <c r="DD304" s="750"/>
      <c r="DE304" s="1044"/>
      <c r="DF304" s="764" t="s">
        <v>684</v>
      </c>
      <c r="DG304" s="737">
        <f t="shared" si="2382"/>
        <v>0</v>
      </c>
      <c r="DH304" s="737">
        <f t="shared" si="2383"/>
        <v>13934</v>
      </c>
      <c r="DI304" s="738">
        <f t="shared" si="2384"/>
        <v>14074</v>
      </c>
      <c r="DJ304" s="817">
        <f t="shared" si="2385"/>
        <v>0</v>
      </c>
      <c r="DK304" s="740">
        <f t="shared" si="2386"/>
        <v>0</v>
      </c>
      <c r="DL304" s="741">
        <f t="shared" si="2387"/>
        <v>0</v>
      </c>
      <c r="DM304" s="740">
        <f t="shared" si="2388"/>
        <v>0</v>
      </c>
      <c r="DN304" s="741">
        <f t="shared" si="2389"/>
        <v>0</v>
      </c>
      <c r="DO304" s="740">
        <f t="shared" si="2390"/>
        <v>0</v>
      </c>
      <c r="DP304" s="741">
        <f t="shared" si="2391"/>
        <v>0</v>
      </c>
      <c r="DQ304" s="740">
        <f t="shared" si="2392"/>
        <v>0</v>
      </c>
      <c r="DR304" s="741">
        <f t="shared" si="2393"/>
        <v>0</v>
      </c>
      <c r="DS304" s="740">
        <f t="shared" si="2394"/>
        <v>0</v>
      </c>
      <c r="DT304" s="741">
        <f t="shared" si="2395"/>
        <v>0</v>
      </c>
      <c r="DU304" s="740">
        <f t="shared" si="2396"/>
        <v>0</v>
      </c>
      <c r="DV304" s="741">
        <f t="shared" si="2397"/>
        <v>0</v>
      </c>
      <c r="DW304" s="740">
        <f t="shared" si="2398"/>
        <v>0</v>
      </c>
      <c r="DX304" s="741">
        <f t="shared" si="2399"/>
        <v>0</v>
      </c>
      <c r="DY304" s="740">
        <f t="shared" si="2400"/>
        <v>0</v>
      </c>
      <c r="DZ304" s="741">
        <f t="shared" si="2401"/>
        <v>0</v>
      </c>
      <c r="EA304" s="740">
        <f t="shared" si="2402"/>
        <v>0</v>
      </c>
      <c r="EB304" s="741">
        <f t="shared" si="2403"/>
        <v>0</v>
      </c>
      <c r="EC304" s="740">
        <f t="shared" si="2404"/>
        <v>0</v>
      </c>
      <c r="ED304" s="741">
        <f t="shared" si="2405"/>
        <v>0</v>
      </c>
      <c r="EE304" s="743">
        <f t="shared" si="2406"/>
        <v>0</v>
      </c>
      <c r="EF304" s="744">
        <f t="shared" si="2407"/>
        <v>0</v>
      </c>
      <c r="EG304" s="745">
        <v>12</v>
      </c>
      <c r="EH304" s="746">
        <f t="shared" si="2408"/>
        <v>0</v>
      </c>
      <c r="EI304" s="747"/>
      <c r="EJ304" s="741"/>
      <c r="EK304" s="746">
        <f t="shared" si="2409"/>
        <v>0</v>
      </c>
      <c r="EL304" s="746">
        <f t="shared" si="2410"/>
        <v>0</v>
      </c>
      <c r="EM304" s="746">
        <f t="shared" si="2411"/>
        <v>0</v>
      </c>
      <c r="EO304" s="1044"/>
      <c r="EP304" s="764" t="s">
        <v>684</v>
      </c>
      <c r="EQ304" s="737">
        <f t="shared" si="2412"/>
        <v>0</v>
      </c>
      <c r="ER304" s="737">
        <f t="shared" si="2413"/>
        <v>13934</v>
      </c>
      <c r="ES304" s="738">
        <f t="shared" si="2414"/>
        <v>14074</v>
      </c>
      <c r="ET304" s="817">
        <f t="shared" si="2415"/>
        <v>0</v>
      </c>
      <c r="EU304" s="740">
        <f t="shared" si="2416"/>
        <v>0</v>
      </c>
      <c r="EV304" s="741">
        <f t="shared" si="2417"/>
        <v>0</v>
      </c>
      <c r="EW304" s="740">
        <f t="shared" si="2418"/>
        <v>0</v>
      </c>
      <c r="EX304" s="741">
        <f t="shared" si="2419"/>
        <v>0</v>
      </c>
      <c r="EY304" s="740">
        <f t="shared" si="2420"/>
        <v>0</v>
      </c>
      <c r="EZ304" s="741">
        <f t="shared" si="2421"/>
        <v>0</v>
      </c>
      <c r="FA304" s="740">
        <f t="shared" si="2422"/>
        <v>0</v>
      </c>
      <c r="FB304" s="741">
        <f t="shared" si="2423"/>
        <v>0</v>
      </c>
      <c r="FC304" s="740">
        <f t="shared" si="2424"/>
        <v>0</v>
      </c>
      <c r="FD304" s="741">
        <f t="shared" si="2425"/>
        <v>0</v>
      </c>
      <c r="FE304" s="740">
        <f t="shared" si="2426"/>
        <v>0</v>
      </c>
      <c r="FF304" s="741">
        <f t="shared" si="2427"/>
        <v>0</v>
      </c>
      <c r="FG304" s="740">
        <f t="shared" si="2428"/>
        <v>0</v>
      </c>
      <c r="FH304" s="741">
        <f t="shared" si="2429"/>
        <v>0</v>
      </c>
      <c r="FI304" s="740">
        <f t="shared" si="2430"/>
        <v>0</v>
      </c>
      <c r="FJ304" s="741">
        <f t="shared" si="2431"/>
        <v>0</v>
      </c>
      <c r="FK304" s="740">
        <f t="shared" si="2432"/>
        <v>0</v>
      </c>
      <c r="FL304" s="741">
        <f t="shared" si="2433"/>
        <v>0</v>
      </c>
      <c r="FM304" s="740">
        <f t="shared" si="2434"/>
        <v>0</v>
      </c>
      <c r="FN304" s="741">
        <f t="shared" si="2435"/>
        <v>0</v>
      </c>
      <c r="FO304" s="743">
        <f t="shared" si="2436"/>
        <v>0</v>
      </c>
      <c r="FP304" s="744">
        <f t="shared" si="2437"/>
        <v>0</v>
      </c>
      <c r="FQ304" s="745">
        <v>12</v>
      </c>
      <c r="FR304" s="746">
        <f t="shared" si="2438"/>
        <v>0</v>
      </c>
      <c r="FS304" s="747"/>
      <c r="FT304" s="741"/>
      <c r="FU304" s="746">
        <f t="shared" si="2439"/>
        <v>0</v>
      </c>
      <c r="FV304" s="746">
        <f t="shared" si="2440"/>
        <v>0</v>
      </c>
      <c r="FW304" s="746">
        <f t="shared" si="2441"/>
        <v>0</v>
      </c>
      <c r="FY304" s="1044"/>
      <c r="FZ304" s="764" t="s">
        <v>684</v>
      </c>
      <c r="GA304" s="737">
        <f t="shared" si="2442"/>
        <v>1</v>
      </c>
      <c r="GB304" s="737">
        <f t="shared" si="2443"/>
        <v>13934</v>
      </c>
      <c r="GC304" s="738">
        <f t="shared" si="2444"/>
        <v>14074</v>
      </c>
      <c r="GD304" s="743">
        <f t="shared" si="2445"/>
        <v>14074</v>
      </c>
      <c r="GE304" s="743"/>
      <c r="GF304" s="737">
        <f t="shared" si="2446"/>
        <v>3518.5</v>
      </c>
      <c r="GG304" s="743"/>
      <c r="GH304" s="737">
        <f t="shared" si="2447"/>
        <v>0</v>
      </c>
      <c r="GI304" s="743"/>
      <c r="GJ304" s="737">
        <f t="shared" si="2448"/>
        <v>0</v>
      </c>
      <c r="GK304" s="743"/>
      <c r="GL304" s="737">
        <f t="shared" si="2449"/>
        <v>0</v>
      </c>
      <c r="GM304" s="743"/>
      <c r="GN304" s="737">
        <f t="shared" si="2450"/>
        <v>0</v>
      </c>
      <c r="GO304" s="743"/>
      <c r="GP304" s="737">
        <f t="shared" si="2451"/>
        <v>0</v>
      </c>
      <c r="GQ304" s="743"/>
      <c r="GR304" s="737">
        <f t="shared" si="2452"/>
        <v>2814.8</v>
      </c>
      <c r="GS304" s="743"/>
      <c r="GT304" s="737">
        <f t="shared" si="2453"/>
        <v>1407.4</v>
      </c>
      <c r="GU304" s="743"/>
      <c r="GV304" s="737">
        <f t="shared" si="2454"/>
        <v>0</v>
      </c>
      <c r="GW304" s="743"/>
      <c r="GX304" s="737">
        <f t="shared" si="2455"/>
        <v>0</v>
      </c>
      <c r="GY304" s="743">
        <f t="shared" si="2455"/>
        <v>0</v>
      </c>
      <c r="GZ304" s="744">
        <f t="shared" si="2456"/>
        <v>21814.7</v>
      </c>
      <c r="HA304" s="745">
        <v>12</v>
      </c>
      <c r="HB304" s="746">
        <f t="shared" si="2457"/>
        <v>261776.4</v>
      </c>
      <c r="HC304" s="737">
        <f t="shared" si="2458"/>
        <v>0</v>
      </c>
      <c r="HD304" s="737">
        <f t="shared" si="2458"/>
        <v>0</v>
      </c>
      <c r="HE304" s="746">
        <f t="shared" si="2459"/>
        <v>261776.4</v>
      </c>
      <c r="HF304" s="746">
        <f t="shared" si="2460"/>
        <v>79056.47</v>
      </c>
      <c r="HG304" s="746">
        <f t="shared" si="2461"/>
        <v>340832.87</v>
      </c>
    </row>
    <row r="305" spans="1:215" hidden="1" x14ac:dyDescent="0.25">
      <c r="A305" s="1044"/>
      <c r="B305" s="764" t="s">
        <v>37</v>
      </c>
      <c r="C305" s="737">
        <f t="shared" si="2293"/>
        <v>5.5</v>
      </c>
      <c r="D305" s="737">
        <f t="shared" si="2294"/>
        <v>13934</v>
      </c>
      <c r="E305" s="738">
        <f t="shared" si="2295"/>
        <v>14074</v>
      </c>
      <c r="F305" s="817">
        <f t="shared" si="2296"/>
        <v>77407</v>
      </c>
      <c r="G305" s="740">
        <f t="shared" si="2297"/>
        <v>8.6</v>
      </c>
      <c r="H305" s="741">
        <f t="shared" si="2298"/>
        <v>6657</v>
      </c>
      <c r="I305" s="740">
        <f t="shared" si="2297"/>
        <v>0</v>
      </c>
      <c r="J305" s="741">
        <f t="shared" si="2299"/>
        <v>0</v>
      </c>
      <c r="K305" s="740">
        <f t="shared" si="2300"/>
        <v>0</v>
      </c>
      <c r="L305" s="741">
        <f t="shared" si="2301"/>
        <v>0</v>
      </c>
      <c r="M305" s="740">
        <f t="shared" si="2302"/>
        <v>0</v>
      </c>
      <c r="N305" s="741">
        <f t="shared" si="2303"/>
        <v>0</v>
      </c>
      <c r="O305" s="740">
        <f t="shared" si="2304"/>
        <v>0</v>
      </c>
      <c r="P305" s="741">
        <f t="shared" si="2305"/>
        <v>0</v>
      </c>
      <c r="Q305" s="740">
        <f t="shared" si="2306"/>
        <v>0</v>
      </c>
      <c r="R305" s="741">
        <f t="shared" si="2307"/>
        <v>0</v>
      </c>
      <c r="S305" s="740">
        <f t="shared" si="2308"/>
        <v>20</v>
      </c>
      <c r="T305" s="741">
        <f t="shared" si="2309"/>
        <v>15481.4</v>
      </c>
      <c r="U305" s="740">
        <f t="shared" si="2310"/>
        <v>0.8</v>
      </c>
      <c r="V305" s="741">
        <f t="shared" si="2311"/>
        <v>619.26</v>
      </c>
      <c r="W305" s="740">
        <f t="shared" si="2312"/>
        <v>0</v>
      </c>
      <c r="X305" s="741">
        <f t="shared" si="2313"/>
        <v>0</v>
      </c>
      <c r="Y305" s="740">
        <f t="shared" si="2314"/>
        <v>0</v>
      </c>
      <c r="Z305" s="741">
        <f t="shared" si="2315"/>
        <v>0</v>
      </c>
      <c r="AA305" s="743">
        <f t="shared" si="2316"/>
        <v>0</v>
      </c>
      <c r="AB305" s="744">
        <f t="shared" si="2317"/>
        <v>100164.66</v>
      </c>
      <c r="AC305" s="745">
        <v>12</v>
      </c>
      <c r="AD305" s="746">
        <f t="shared" si="2318"/>
        <v>1201975.92</v>
      </c>
      <c r="AE305" s="747"/>
      <c r="AF305" s="741"/>
      <c r="AG305" s="746">
        <f t="shared" si="2319"/>
        <v>1201975.92</v>
      </c>
      <c r="AH305" s="746">
        <f t="shared" si="2320"/>
        <v>362996.73</v>
      </c>
      <c r="AI305" s="746">
        <f t="shared" si="2321"/>
        <v>1564972.65</v>
      </c>
      <c r="AK305" s="1044"/>
      <c r="AL305" s="765" t="s">
        <v>37</v>
      </c>
      <c r="AM305" s="737">
        <f t="shared" si="2322"/>
        <v>9.5</v>
      </c>
      <c r="AN305" s="737">
        <f t="shared" si="2323"/>
        <v>13934</v>
      </c>
      <c r="AO305" s="738">
        <f t="shared" si="2324"/>
        <v>14074</v>
      </c>
      <c r="AP305" s="817">
        <f t="shared" si="2325"/>
        <v>133703</v>
      </c>
      <c r="AQ305" s="740">
        <f t="shared" si="2326"/>
        <v>13.6</v>
      </c>
      <c r="AR305" s="741">
        <f t="shared" si="2327"/>
        <v>18183.61</v>
      </c>
      <c r="AS305" s="740">
        <f t="shared" si="2328"/>
        <v>0</v>
      </c>
      <c r="AT305" s="741">
        <f t="shared" si="2329"/>
        <v>0</v>
      </c>
      <c r="AU305" s="740">
        <f t="shared" si="2330"/>
        <v>0</v>
      </c>
      <c r="AV305" s="741">
        <f t="shared" si="2331"/>
        <v>0</v>
      </c>
      <c r="AW305" s="740">
        <f t="shared" si="2332"/>
        <v>0</v>
      </c>
      <c r="AX305" s="741">
        <f t="shared" si="2333"/>
        <v>0</v>
      </c>
      <c r="AY305" s="740">
        <f t="shared" si="2334"/>
        <v>0</v>
      </c>
      <c r="AZ305" s="741">
        <f t="shared" si="2335"/>
        <v>0</v>
      </c>
      <c r="BA305" s="740">
        <f t="shared" si="2336"/>
        <v>0</v>
      </c>
      <c r="BB305" s="741">
        <f t="shared" si="2337"/>
        <v>0</v>
      </c>
      <c r="BC305" s="740">
        <f t="shared" si="2338"/>
        <v>8.3000000000000007</v>
      </c>
      <c r="BD305" s="741">
        <f t="shared" si="2339"/>
        <v>11097.35</v>
      </c>
      <c r="BE305" s="740">
        <f t="shared" si="2340"/>
        <v>0</v>
      </c>
      <c r="BF305" s="741">
        <f t="shared" si="2341"/>
        <v>0</v>
      </c>
      <c r="BG305" s="740">
        <f t="shared" si="2342"/>
        <v>0</v>
      </c>
      <c r="BH305" s="741">
        <f t="shared" si="2343"/>
        <v>0</v>
      </c>
      <c r="BI305" s="740">
        <f t="shared" si="2344"/>
        <v>0</v>
      </c>
      <c r="BJ305" s="741">
        <f t="shared" si="2345"/>
        <v>0</v>
      </c>
      <c r="BK305" s="743">
        <f t="shared" si="2346"/>
        <v>0</v>
      </c>
      <c r="BL305" s="744">
        <f t="shared" si="2347"/>
        <v>162983.96</v>
      </c>
      <c r="BM305" s="745">
        <v>12</v>
      </c>
      <c r="BN305" s="746">
        <f t="shared" si="2348"/>
        <v>1955807.52</v>
      </c>
      <c r="BO305" s="747"/>
      <c r="BP305" s="741"/>
      <c r="BQ305" s="746">
        <f t="shared" si="2349"/>
        <v>1955807.52</v>
      </c>
      <c r="BR305" s="746">
        <f t="shared" si="2350"/>
        <v>590653.87</v>
      </c>
      <c r="BS305" s="746">
        <f t="shared" si="2351"/>
        <v>2546461.39</v>
      </c>
      <c r="BU305" s="1044"/>
      <c r="BV305" s="771" t="s">
        <v>37</v>
      </c>
      <c r="BW305" s="737">
        <f t="shared" si="2352"/>
        <v>8</v>
      </c>
      <c r="BX305" s="737">
        <f t="shared" si="2353"/>
        <v>13934</v>
      </c>
      <c r="BY305" s="738">
        <f t="shared" si="2354"/>
        <v>14074</v>
      </c>
      <c r="BZ305" s="817">
        <f t="shared" si="2355"/>
        <v>112592</v>
      </c>
      <c r="CA305" s="740">
        <f t="shared" si="2356"/>
        <v>10.9</v>
      </c>
      <c r="CB305" s="741">
        <f t="shared" si="2357"/>
        <v>12272.53</v>
      </c>
      <c r="CC305" s="740">
        <f t="shared" si="2358"/>
        <v>0</v>
      </c>
      <c r="CD305" s="741">
        <f t="shared" si="2359"/>
        <v>0</v>
      </c>
      <c r="CE305" s="740">
        <f t="shared" si="2360"/>
        <v>0</v>
      </c>
      <c r="CF305" s="741">
        <f t="shared" si="2361"/>
        <v>0</v>
      </c>
      <c r="CG305" s="740">
        <f t="shared" si="2362"/>
        <v>0</v>
      </c>
      <c r="CH305" s="741">
        <f t="shared" si="2363"/>
        <v>0</v>
      </c>
      <c r="CI305" s="740">
        <f t="shared" si="2364"/>
        <v>0</v>
      </c>
      <c r="CJ305" s="741">
        <f t="shared" si="2365"/>
        <v>0</v>
      </c>
      <c r="CK305" s="740">
        <f t="shared" si="2366"/>
        <v>0</v>
      </c>
      <c r="CL305" s="741">
        <f t="shared" si="2367"/>
        <v>0</v>
      </c>
      <c r="CM305" s="740">
        <f t="shared" si="2368"/>
        <v>10.6</v>
      </c>
      <c r="CN305" s="741">
        <f t="shared" si="2369"/>
        <v>11934.75</v>
      </c>
      <c r="CO305" s="740">
        <f t="shared" si="2370"/>
        <v>0</v>
      </c>
      <c r="CP305" s="741">
        <f t="shared" si="2371"/>
        <v>0</v>
      </c>
      <c r="CQ305" s="740">
        <f t="shared" si="2372"/>
        <v>0</v>
      </c>
      <c r="CR305" s="741">
        <f t="shared" si="2373"/>
        <v>0</v>
      </c>
      <c r="CS305" s="740">
        <f t="shared" si="2374"/>
        <v>0</v>
      </c>
      <c r="CT305" s="741">
        <f t="shared" si="2375"/>
        <v>0</v>
      </c>
      <c r="CU305" s="743">
        <f t="shared" si="2376"/>
        <v>0</v>
      </c>
      <c r="CV305" s="744">
        <f t="shared" si="2377"/>
        <v>136799.28</v>
      </c>
      <c r="CW305" s="745">
        <v>12</v>
      </c>
      <c r="CX305" s="746">
        <f t="shared" si="2378"/>
        <v>1641591.36</v>
      </c>
      <c r="CY305" s="747"/>
      <c r="CZ305" s="741"/>
      <c r="DA305" s="746">
        <f t="shared" si="2379"/>
        <v>1641591.36</v>
      </c>
      <c r="DB305" s="746">
        <f t="shared" si="2380"/>
        <v>495760.59</v>
      </c>
      <c r="DC305" s="746">
        <f t="shared" si="2381"/>
        <v>2137351.9500000002</v>
      </c>
      <c r="DD305" s="750"/>
      <c r="DE305" s="1044"/>
      <c r="DF305" s="768" t="s">
        <v>37</v>
      </c>
      <c r="DG305" s="737">
        <f t="shared" si="2382"/>
        <v>1</v>
      </c>
      <c r="DH305" s="737">
        <f t="shared" si="2383"/>
        <v>13934</v>
      </c>
      <c r="DI305" s="738">
        <f t="shared" si="2384"/>
        <v>14074</v>
      </c>
      <c r="DJ305" s="817">
        <f t="shared" si="2385"/>
        <v>14074</v>
      </c>
      <c r="DK305" s="740">
        <f t="shared" si="2386"/>
        <v>25</v>
      </c>
      <c r="DL305" s="741">
        <f t="shared" si="2387"/>
        <v>3518.5</v>
      </c>
      <c r="DM305" s="740">
        <f t="shared" si="2388"/>
        <v>0</v>
      </c>
      <c r="DN305" s="741">
        <f t="shared" si="2389"/>
        <v>0</v>
      </c>
      <c r="DO305" s="740">
        <f t="shared" si="2390"/>
        <v>0</v>
      </c>
      <c r="DP305" s="741">
        <f t="shared" si="2391"/>
        <v>0</v>
      </c>
      <c r="DQ305" s="740">
        <f t="shared" si="2392"/>
        <v>0</v>
      </c>
      <c r="DR305" s="741">
        <f t="shared" si="2393"/>
        <v>0</v>
      </c>
      <c r="DS305" s="740">
        <f t="shared" si="2394"/>
        <v>0</v>
      </c>
      <c r="DT305" s="741">
        <f t="shared" si="2395"/>
        <v>0</v>
      </c>
      <c r="DU305" s="740">
        <f t="shared" si="2396"/>
        <v>0</v>
      </c>
      <c r="DV305" s="741">
        <f t="shared" si="2397"/>
        <v>0</v>
      </c>
      <c r="DW305" s="740">
        <f t="shared" si="2398"/>
        <v>25</v>
      </c>
      <c r="DX305" s="741">
        <f t="shared" si="2399"/>
        <v>3518.5</v>
      </c>
      <c r="DY305" s="740">
        <f t="shared" si="2400"/>
        <v>0</v>
      </c>
      <c r="DZ305" s="741">
        <f t="shared" si="2401"/>
        <v>0</v>
      </c>
      <c r="EA305" s="740">
        <f t="shared" si="2402"/>
        <v>0</v>
      </c>
      <c r="EB305" s="741">
        <f t="shared" si="2403"/>
        <v>0</v>
      </c>
      <c r="EC305" s="740">
        <f t="shared" si="2404"/>
        <v>0</v>
      </c>
      <c r="ED305" s="741">
        <f t="shared" si="2405"/>
        <v>0</v>
      </c>
      <c r="EE305" s="743">
        <f t="shared" si="2406"/>
        <v>0</v>
      </c>
      <c r="EF305" s="744">
        <f t="shared" si="2407"/>
        <v>21111</v>
      </c>
      <c r="EG305" s="745">
        <v>12</v>
      </c>
      <c r="EH305" s="746">
        <f t="shared" si="2408"/>
        <v>253332</v>
      </c>
      <c r="EI305" s="747"/>
      <c r="EJ305" s="741"/>
      <c r="EK305" s="746">
        <f t="shared" si="2409"/>
        <v>253332</v>
      </c>
      <c r="EL305" s="746">
        <f t="shared" si="2410"/>
        <v>76506.259999999995</v>
      </c>
      <c r="EM305" s="746">
        <f t="shared" si="2411"/>
        <v>329838.26</v>
      </c>
      <c r="EO305" s="1044"/>
      <c r="EP305" s="770" t="s">
        <v>37</v>
      </c>
      <c r="EQ305" s="737">
        <f t="shared" si="2412"/>
        <v>0.5</v>
      </c>
      <c r="ER305" s="737">
        <f t="shared" si="2413"/>
        <v>13934</v>
      </c>
      <c r="ES305" s="738">
        <f t="shared" si="2414"/>
        <v>14074</v>
      </c>
      <c r="ET305" s="817">
        <f t="shared" si="2415"/>
        <v>7037</v>
      </c>
      <c r="EU305" s="740">
        <f t="shared" si="2416"/>
        <v>25</v>
      </c>
      <c r="EV305" s="741">
        <f t="shared" si="2417"/>
        <v>1759.25</v>
      </c>
      <c r="EW305" s="740">
        <f t="shared" si="2418"/>
        <v>0</v>
      </c>
      <c r="EX305" s="741">
        <f t="shared" si="2419"/>
        <v>0</v>
      </c>
      <c r="EY305" s="740">
        <f t="shared" si="2420"/>
        <v>0</v>
      </c>
      <c r="EZ305" s="741">
        <f t="shared" si="2421"/>
        <v>0</v>
      </c>
      <c r="FA305" s="740">
        <f t="shared" si="2422"/>
        <v>0</v>
      </c>
      <c r="FB305" s="741">
        <f t="shared" si="2423"/>
        <v>0</v>
      </c>
      <c r="FC305" s="740">
        <f t="shared" si="2424"/>
        <v>0</v>
      </c>
      <c r="FD305" s="741">
        <f t="shared" si="2425"/>
        <v>0</v>
      </c>
      <c r="FE305" s="740">
        <f t="shared" si="2426"/>
        <v>0</v>
      </c>
      <c r="FF305" s="741">
        <f t="shared" si="2427"/>
        <v>0</v>
      </c>
      <c r="FG305" s="740">
        <f t="shared" si="2428"/>
        <v>0</v>
      </c>
      <c r="FH305" s="741">
        <f t="shared" si="2429"/>
        <v>0</v>
      </c>
      <c r="FI305" s="740">
        <f t="shared" si="2430"/>
        <v>0</v>
      </c>
      <c r="FJ305" s="741">
        <f t="shared" si="2431"/>
        <v>0</v>
      </c>
      <c r="FK305" s="740">
        <f t="shared" si="2432"/>
        <v>0</v>
      </c>
      <c r="FL305" s="741">
        <f t="shared" si="2433"/>
        <v>0</v>
      </c>
      <c r="FM305" s="740">
        <f t="shared" si="2434"/>
        <v>0</v>
      </c>
      <c r="FN305" s="741">
        <f t="shared" si="2435"/>
        <v>0</v>
      </c>
      <c r="FO305" s="743">
        <f t="shared" si="2436"/>
        <v>0</v>
      </c>
      <c r="FP305" s="744">
        <f t="shared" si="2437"/>
        <v>8796.25</v>
      </c>
      <c r="FQ305" s="745">
        <v>12</v>
      </c>
      <c r="FR305" s="746">
        <f t="shared" si="2438"/>
        <v>105555</v>
      </c>
      <c r="FS305" s="747"/>
      <c r="FT305" s="741"/>
      <c r="FU305" s="746">
        <f t="shared" si="2439"/>
        <v>105555</v>
      </c>
      <c r="FV305" s="746">
        <f t="shared" si="2440"/>
        <v>31877.61</v>
      </c>
      <c r="FW305" s="746">
        <f t="shared" si="2441"/>
        <v>137432.60999999999</v>
      </c>
      <c r="FY305" s="1044"/>
      <c r="FZ305" s="770" t="s">
        <v>37</v>
      </c>
      <c r="GA305" s="737">
        <f t="shared" si="2442"/>
        <v>24.5</v>
      </c>
      <c r="GB305" s="737">
        <f t="shared" si="2443"/>
        <v>13934</v>
      </c>
      <c r="GC305" s="738">
        <f t="shared" si="2444"/>
        <v>14074</v>
      </c>
      <c r="GD305" s="743">
        <f t="shared" si="2445"/>
        <v>344813</v>
      </c>
      <c r="GE305" s="743"/>
      <c r="GF305" s="737">
        <f t="shared" si="2446"/>
        <v>42390.89</v>
      </c>
      <c r="GG305" s="743"/>
      <c r="GH305" s="737">
        <f t="shared" si="2447"/>
        <v>0</v>
      </c>
      <c r="GI305" s="743"/>
      <c r="GJ305" s="737">
        <f t="shared" si="2448"/>
        <v>0</v>
      </c>
      <c r="GK305" s="743"/>
      <c r="GL305" s="737">
        <f t="shared" si="2449"/>
        <v>0</v>
      </c>
      <c r="GM305" s="743"/>
      <c r="GN305" s="737">
        <f t="shared" si="2450"/>
        <v>0</v>
      </c>
      <c r="GO305" s="743"/>
      <c r="GP305" s="737">
        <f t="shared" si="2451"/>
        <v>0</v>
      </c>
      <c r="GQ305" s="743"/>
      <c r="GR305" s="737">
        <f t="shared" si="2452"/>
        <v>42032</v>
      </c>
      <c r="GS305" s="743"/>
      <c r="GT305" s="737">
        <f t="shared" si="2453"/>
        <v>619.26</v>
      </c>
      <c r="GU305" s="743"/>
      <c r="GV305" s="737">
        <f t="shared" si="2454"/>
        <v>0</v>
      </c>
      <c r="GW305" s="743"/>
      <c r="GX305" s="737">
        <f t="shared" si="2455"/>
        <v>0</v>
      </c>
      <c r="GY305" s="743">
        <f t="shared" si="2455"/>
        <v>0</v>
      </c>
      <c r="GZ305" s="744">
        <f t="shared" si="2456"/>
        <v>429855.15</v>
      </c>
      <c r="HA305" s="745">
        <v>12</v>
      </c>
      <c r="HB305" s="746">
        <f t="shared" si="2457"/>
        <v>5158261.8</v>
      </c>
      <c r="HC305" s="737">
        <f t="shared" si="2458"/>
        <v>0</v>
      </c>
      <c r="HD305" s="737">
        <f t="shared" si="2458"/>
        <v>0</v>
      </c>
      <c r="HE305" s="746">
        <f t="shared" si="2459"/>
        <v>5158261.8</v>
      </c>
      <c r="HF305" s="746">
        <f t="shared" si="2460"/>
        <v>1557795.06</v>
      </c>
      <c r="HG305" s="746">
        <f t="shared" si="2461"/>
        <v>6716056.8600000003</v>
      </c>
    </row>
    <row r="306" spans="1:215" hidden="1" x14ac:dyDescent="0.25">
      <c r="A306" s="1044"/>
      <c r="B306" s="764" t="s">
        <v>38</v>
      </c>
      <c r="C306" s="737">
        <f t="shared" si="2293"/>
        <v>9</v>
      </c>
      <c r="D306" s="737">
        <f t="shared" si="2294"/>
        <v>13934</v>
      </c>
      <c r="E306" s="738">
        <f t="shared" si="2295"/>
        <v>14074</v>
      </c>
      <c r="F306" s="817">
        <f t="shared" si="2296"/>
        <v>126666</v>
      </c>
      <c r="G306" s="740">
        <f t="shared" si="2297"/>
        <v>22.3</v>
      </c>
      <c r="H306" s="741">
        <f t="shared" si="2298"/>
        <v>28246.52</v>
      </c>
      <c r="I306" s="740">
        <f t="shared" si="2297"/>
        <v>0</v>
      </c>
      <c r="J306" s="741">
        <f t="shared" si="2299"/>
        <v>0</v>
      </c>
      <c r="K306" s="740">
        <f t="shared" si="2300"/>
        <v>0</v>
      </c>
      <c r="L306" s="741">
        <f t="shared" si="2301"/>
        <v>0</v>
      </c>
      <c r="M306" s="740">
        <f t="shared" si="2302"/>
        <v>0</v>
      </c>
      <c r="N306" s="741">
        <f t="shared" si="2303"/>
        <v>0</v>
      </c>
      <c r="O306" s="740">
        <f t="shared" si="2304"/>
        <v>0</v>
      </c>
      <c r="P306" s="741">
        <f t="shared" si="2305"/>
        <v>0</v>
      </c>
      <c r="Q306" s="740">
        <f t="shared" si="2306"/>
        <v>0</v>
      </c>
      <c r="R306" s="741">
        <f t="shared" si="2307"/>
        <v>0</v>
      </c>
      <c r="S306" s="740">
        <f t="shared" si="2308"/>
        <v>20</v>
      </c>
      <c r="T306" s="741">
        <f t="shared" si="2309"/>
        <v>25333.200000000001</v>
      </c>
      <c r="U306" s="740">
        <f t="shared" si="2310"/>
        <v>0</v>
      </c>
      <c r="V306" s="741">
        <f t="shared" si="2311"/>
        <v>0</v>
      </c>
      <c r="W306" s="740">
        <f t="shared" si="2312"/>
        <v>0</v>
      </c>
      <c r="X306" s="741">
        <f t="shared" si="2313"/>
        <v>0</v>
      </c>
      <c r="Y306" s="740">
        <f t="shared" si="2314"/>
        <v>0</v>
      </c>
      <c r="Z306" s="741">
        <f t="shared" si="2315"/>
        <v>0</v>
      </c>
      <c r="AA306" s="743">
        <f t="shared" si="2316"/>
        <v>0</v>
      </c>
      <c r="AB306" s="744">
        <f t="shared" si="2317"/>
        <v>180245.72</v>
      </c>
      <c r="AC306" s="745">
        <v>12</v>
      </c>
      <c r="AD306" s="746">
        <f t="shared" si="2318"/>
        <v>2162948.64</v>
      </c>
      <c r="AE306" s="747"/>
      <c r="AF306" s="741"/>
      <c r="AG306" s="746">
        <f t="shared" si="2319"/>
        <v>2162948.64</v>
      </c>
      <c r="AH306" s="746">
        <f t="shared" si="2320"/>
        <v>653210.49</v>
      </c>
      <c r="AI306" s="746">
        <f t="shared" si="2321"/>
        <v>2816159.13</v>
      </c>
      <c r="AK306" s="1044"/>
      <c r="AL306" s="765" t="s">
        <v>38</v>
      </c>
      <c r="AM306" s="737">
        <f t="shared" si="2322"/>
        <v>6.25</v>
      </c>
      <c r="AN306" s="737">
        <f t="shared" si="2323"/>
        <v>13934</v>
      </c>
      <c r="AO306" s="738">
        <f t="shared" si="2324"/>
        <v>14074</v>
      </c>
      <c r="AP306" s="817">
        <f t="shared" si="2325"/>
        <v>87962.5</v>
      </c>
      <c r="AQ306" s="740">
        <f t="shared" si="2326"/>
        <v>21</v>
      </c>
      <c r="AR306" s="741">
        <f t="shared" si="2327"/>
        <v>18472.13</v>
      </c>
      <c r="AS306" s="740">
        <f t="shared" si="2328"/>
        <v>0</v>
      </c>
      <c r="AT306" s="741">
        <f t="shared" si="2329"/>
        <v>0</v>
      </c>
      <c r="AU306" s="740">
        <f t="shared" si="2330"/>
        <v>0</v>
      </c>
      <c r="AV306" s="741">
        <f t="shared" si="2331"/>
        <v>0</v>
      </c>
      <c r="AW306" s="740">
        <f t="shared" si="2332"/>
        <v>0</v>
      </c>
      <c r="AX306" s="741">
        <f t="shared" si="2333"/>
        <v>0</v>
      </c>
      <c r="AY306" s="740">
        <f t="shared" si="2334"/>
        <v>0</v>
      </c>
      <c r="AZ306" s="741">
        <f t="shared" si="2335"/>
        <v>0</v>
      </c>
      <c r="BA306" s="740">
        <f t="shared" si="2336"/>
        <v>0</v>
      </c>
      <c r="BB306" s="741">
        <f t="shared" si="2337"/>
        <v>0</v>
      </c>
      <c r="BC306" s="740">
        <f t="shared" si="2338"/>
        <v>18.7</v>
      </c>
      <c r="BD306" s="741">
        <f t="shared" si="2339"/>
        <v>16448.990000000002</v>
      </c>
      <c r="BE306" s="740">
        <f t="shared" si="2340"/>
        <v>0</v>
      </c>
      <c r="BF306" s="741">
        <f t="shared" si="2341"/>
        <v>0</v>
      </c>
      <c r="BG306" s="740">
        <f t="shared" si="2342"/>
        <v>0</v>
      </c>
      <c r="BH306" s="741">
        <f t="shared" si="2343"/>
        <v>0</v>
      </c>
      <c r="BI306" s="740">
        <f t="shared" si="2344"/>
        <v>0</v>
      </c>
      <c r="BJ306" s="741">
        <f t="shared" si="2345"/>
        <v>0</v>
      </c>
      <c r="BK306" s="743">
        <f t="shared" si="2346"/>
        <v>0</v>
      </c>
      <c r="BL306" s="744">
        <f t="shared" si="2347"/>
        <v>122883.62</v>
      </c>
      <c r="BM306" s="745">
        <v>12</v>
      </c>
      <c r="BN306" s="746">
        <f t="shared" si="2348"/>
        <v>1474603.44</v>
      </c>
      <c r="BO306" s="747"/>
      <c r="BP306" s="741"/>
      <c r="BQ306" s="746">
        <f t="shared" si="2349"/>
        <v>1474603.44</v>
      </c>
      <c r="BR306" s="746">
        <f t="shared" si="2350"/>
        <v>445330.24</v>
      </c>
      <c r="BS306" s="746">
        <f t="shared" si="2351"/>
        <v>1919933.68</v>
      </c>
      <c r="BU306" s="1044"/>
      <c r="BV306" s="765" t="s">
        <v>38</v>
      </c>
      <c r="BW306" s="737">
        <f t="shared" si="2352"/>
        <v>0</v>
      </c>
      <c r="BX306" s="737">
        <f t="shared" si="2353"/>
        <v>13934</v>
      </c>
      <c r="BY306" s="738">
        <f t="shared" si="2354"/>
        <v>14074</v>
      </c>
      <c r="BZ306" s="817">
        <f t="shared" si="2355"/>
        <v>0</v>
      </c>
      <c r="CA306" s="740">
        <f t="shared" si="2356"/>
        <v>0</v>
      </c>
      <c r="CB306" s="741">
        <f t="shared" si="2357"/>
        <v>0</v>
      </c>
      <c r="CC306" s="740">
        <f t="shared" si="2358"/>
        <v>0</v>
      </c>
      <c r="CD306" s="741">
        <f t="shared" si="2359"/>
        <v>0</v>
      </c>
      <c r="CE306" s="740">
        <f t="shared" si="2360"/>
        <v>0</v>
      </c>
      <c r="CF306" s="741">
        <f t="shared" si="2361"/>
        <v>0</v>
      </c>
      <c r="CG306" s="740">
        <f t="shared" si="2362"/>
        <v>0</v>
      </c>
      <c r="CH306" s="741">
        <f t="shared" si="2363"/>
        <v>0</v>
      </c>
      <c r="CI306" s="740">
        <f t="shared" si="2364"/>
        <v>0</v>
      </c>
      <c r="CJ306" s="741">
        <f t="shared" si="2365"/>
        <v>0</v>
      </c>
      <c r="CK306" s="740">
        <f t="shared" si="2366"/>
        <v>0</v>
      </c>
      <c r="CL306" s="741">
        <f t="shared" si="2367"/>
        <v>0</v>
      </c>
      <c r="CM306" s="740">
        <f t="shared" si="2368"/>
        <v>0</v>
      </c>
      <c r="CN306" s="741">
        <f t="shared" si="2369"/>
        <v>0</v>
      </c>
      <c r="CO306" s="740">
        <f t="shared" si="2370"/>
        <v>0</v>
      </c>
      <c r="CP306" s="741">
        <f t="shared" si="2371"/>
        <v>0</v>
      </c>
      <c r="CQ306" s="740">
        <f t="shared" si="2372"/>
        <v>0</v>
      </c>
      <c r="CR306" s="741">
        <f t="shared" si="2373"/>
        <v>0</v>
      </c>
      <c r="CS306" s="740">
        <f t="shared" si="2374"/>
        <v>0</v>
      </c>
      <c r="CT306" s="741">
        <f t="shared" si="2375"/>
        <v>0</v>
      </c>
      <c r="CU306" s="743">
        <f t="shared" si="2376"/>
        <v>0</v>
      </c>
      <c r="CV306" s="744">
        <f t="shared" si="2377"/>
        <v>0</v>
      </c>
      <c r="CW306" s="745">
        <v>12</v>
      </c>
      <c r="CX306" s="746">
        <f t="shared" si="2378"/>
        <v>0</v>
      </c>
      <c r="CY306" s="747"/>
      <c r="CZ306" s="741"/>
      <c r="DA306" s="746">
        <f t="shared" si="2379"/>
        <v>0</v>
      </c>
      <c r="DB306" s="746">
        <f t="shared" si="2380"/>
        <v>0</v>
      </c>
      <c r="DC306" s="746">
        <f t="shared" si="2381"/>
        <v>0</v>
      </c>
      <c r="DD306" s="750"/>
      <c r="DE306" s="1044"/>
      <c r="DF306" s="765" t="s">
        <v>38</v>
      </c>
      <c r="DG306" s="737">
        <f t="shared" si="2382"/>
        <v>0</v>
      </c>
      <c r="DH306" s="737">
        <f t="shared" si="2383"/>
        <v>13934</v>
      </c>
      <c r="DI306" s="738">
        <f t="shared" si="2384"/>
        <v>14074</v>
      </c>
      <c r="DJ306" s="817">
        <f t="shared" si="2385"/>
        <v>0</v>
      </c>
      <c r="DK306" s="740">
        <f t="shared" si="2386"/>
        <v>0</v>
      </c>
      <c r="DL306" s="741">
        <f t="shared" si="2387"/>
        <v>0</v>
      </c>
      <c r="DM306" s="740">
        <f t="shared" si="2388"/>
        <v>0</v>
      </c>
      <c r="DN306" s="741">
        <f t="shared" si="2389"/>
        <v>0</v>
      </c>
      <c r="DO306" s="740">
        <f t="shared" si="2390"/>
        <v>0</v>
      </c>
      <c r="DP306" s="741">
        <f t="shared" si="2391"/>
        <v>0</v>
      </c>
      <c r="DQ306" s="740">
        <f t="shared" si="2392"/>
        <v>0</v>
      </c>
      <c r="DR306" s="741">
        <f t="shared" si="2393"/>
        <v>0</v>
      </c>
      <c r="DS306" s="740">
        <f t="shared" si="2394"/>
        <v>0</v>
      </c>
      <c r="DT306" s="741">
        <f t="shared" si="2395"/>
        <v>0</v>
      </c>
      <c r="DU306" s="740">
        <f t="shared" si="2396"/>
        <v>0</v>
      </c>
      <c r="DV306" s="741">
        <f t="shared" si="2397"/>
        <v>0</v>
      </c>
      <c r="DW306" s="740">
        <f t="shared" si="2398"/>
        <v>0</v>
      </c>
      <c r="DX306" s="741">
        <f t="shared" si="2399"/>
        <v>0</v>
      </c>
      <c r="DY306" s="740">
        <f t="shared" si="2400"/>
        <v>0</v>
      </c>
      <c r="DZ306" s="741">
        <f t="shared" si="2401"/>
        <v>0</v>
      </c>
      <c r="EA306" s="740">
        <f t="shared" si="2402"/>
        <v>0</v>
      </c>
      <c r="EB306" s="741">
        <f t="shared" si="2403"/>
        <v>0</v>
      </c>
      <c r="EC306" s="740">
        <f t="shared" si="2404"/>
        <v>0</v>
      </c>
      <c r="ED306" s="741">
        <f t="shared" si="2405"/>
        <v>0</v>
      </c>
      <c r="EE306" s="743">
        <f t="shared" si="2406"/>
        <v>0</v>
      </c>
      <c r="EF306" s="744">
        <f t="shared" si="2407"/>
        <v>0</v>
      </c>
      <c r="EG306" s="745">
        <v>12</v>
      </c>
      <c r="EH306" s="746">
        <f t="shared" si="2408"/>
        <v>0</v>
      </c>
      <c r="EI306" s="747"/>
      <c r="EJ306" s="741"/>
      <c r="EK306" s="746">
        <f t="shared" si="2409"/>
        <v>0</v>
      </c>
      <c r="EL306" s="746">
        <f t="shared" si="2410"/>
        <v>0</v>
      </c>
      <c r="EM306" s="746">
        <f t="shared" si="2411"/>
        <v>0</v>
      </c>
      <c r="EO306" s="1044"/>
      <c r="EP306" s="765" t="s">
        <v>38</v>
      </c>
      <c r="EQ306" s="737">
        <f t="shared" si="2412"/>
        <v>0</v>
      </c>
      <c r="ER306" s="737">
        <f t="shared" si="2413"/>
        <v>13934</v>
      </c>
      <c r="ES306" s="738">
        <f t="shared" si="2414"/>
        <v>14074</v>
      </c>
      <c r="ET306" s="817">
        <f t="shared" si="2415"/>
        <v>0</v>
      </c>
      <c r="EU306" s="740">
        <f t="shared" si="2416"/>
        <v>0</v>
      </c>
      <c r="EV306" s="741">
        <f t="shared" si="2417"/>
        <v>0</v>
      </c>
      <c r="EW306" s="740">
        <f t="shared" si="2418"/>
        <v>0</v>
      </c>
      <c r="EX306" s="741">
        <f t="shared" si="2419"/>
        <v>0</v>
      </c>
      <c r="EY306" s="740">
        <f t="shared" si="2420"/>
        <v>0</v>
      </c>
      <c r="EZ306" s="741">
        <f t="shared" si="2421"/>
        <v>0</v>
      </c>
      <c r="FA306" s="740">
        <f t="shared" si="2422"/>
        <v>0</v>
      </c>
      <c r="FB306" s="741">
        <f t="shared" si="2423"/>
        <v>0</v>
      </c>
      <c r="FC306" s="740">
        <f t="shared" si="2424"/>
        <v>0</v>
      </c>
      <c r="FD306" s="741">
        <f t="shared" si="2425"/>
        <v>0</v>
      </c>
      <c r="FE306" s="740">
        <f t="shared" si="2426"/>
        <v>0</v>
      </c>
      <c r="FF306" s="741">
        <f t="shared" si="2427"/>
        <v>0</v>
      </c>
      <c r="FG306" s="740">
        <f t="shared" si="2428"/>
        <v>0</v>
      </c>
      <c r="FH306" s="741">
        <f t="shared" si="2429"/>
        <v>0</v>
      </c>
      <c r="FI306" s="740">
        <f t="shared" si="2430"/>
        <v>0</v>
      </c>
      <c r="FJ306" s="741">
        <f t="shared" si="2431"/>
        <v>0</v>
      </c>
      <c r="FK306" s="740">
        <f t="shared" si="2432"/>
        <v>0</v>
      </c>
      <c r="FL306" s="741">
        <f t="shared" si="2433"/>
        <v>0</v>
      </c>
      <c r="FM306" s="740">
        <f t="shared" si="2434"/>
        <v>0</v>
      </c>
      <c r="FN306" s="741">
        <f t="shared" si="2435"/>
        <v>0</v>
      </c>
      <c r="FO306" s="743">
        <f t="shared" si="2436"/>
        <v>0</v>
      </c>
      <c r="FP306" s="744">
        <f t="shared" si="2437"/>
        <v>0</v>
      </c>
      <c r="FQ306" s="745">
        <v>12</v>
      </c>
      <c r="FR306" s="746">
        <f t="shared" si="2438"/>
        <v>0</v>
      </c>
      <c r="FS306" s="747"/>
      <c r="FT306" s="741"/>
      <c r="FU306" s="746">
        <f t="shared" si="2439"/>
        <v>0</v>
      </c>
      <c r="FV306" s="746">
        <f t="shared" si="2440"/>
        <v>0</v>
      </c>
      <c r="FW306" s="746">
        <f t="shared" si="2441"/>
        <v>0</v>
      </c>
      <c r="FY306" s="1044"/>
      <c r="FZ306" s="765" t="s">
        <v>38</v>
      </c>
      <c r="GA306" s="737">
        <f t="shared" si="2442"/>
        <v>15.25</v>
      </c>
      <c r="GB306" s="737">
        <f t="shared" si="2443"/>
        <v>13934</v>
      </c>
      <c r="GC306" s="738">
        <f t="shared" si="2444"/>
        <v>14074</v>
      </c>
      <c r="GD306" s="743">
        <f t="shared" si="2445"/>
        <v>214628.5</v>
      </c>
      <c r="GE306" s="743"/>
      <c r="GF306" s="737">
        <f t="shared" si="2446"/>
        <v>46718.65</v>
      </c>
      <c r="GG306" s="743"/>
      <c r="GH306" s="737">
        <f t="shared" si="2447"/>
        <v>0</v>
      </c>
      <c r="GI306" s="743"/>
      <c r="GJ306" s="737">
        <f t="shared" si="2448"/>
        <v>0</v>
      </c>
      <c r="GK306" s="743"/>
      <c r="GL306" s="737">
        <f t="shared" si="2449"/>
        <v>0</v>
      </c>
      <c r="GM306" s="743"/>
      <c r="GN306" s="737">
        <f t="shared" si="2450"/>
        <v>0</v>
      </c>
      <c r="GO306" s="743"/>
      <c r="GP306" s="737">
        <f t="shared" si="2451"/>
        <v>0</v>
      </c>
      <c r="GQ306" s="743"/>
      <c r="GR306" s="737">
        <f t="shared" si="2452"/>
        <v>41782.19</v>
      </c>
      <c r="GS306" s="743"/>
      <c r="GT306" s="737">
        <f t="shared" si="2453"/>
        <v>0</v>
      </c>
      <c r="GU306" s="743"/>
      <c r="GV306" s="737">
        <f t="shared" si="2454"/>
        <v>0</v>
      </c>
      <c r="GW306" s="743"/>
      <c r="GX306" s="737">
        <f t="shared" si="2455"/>
        <v>0</v>
      </c>
      <c r="GY306" s="743">
        <f t="shared" si="2455"/>
        <v>0</v>
      </c>
      <c r="GZ306" s="744">
        <f t="shared" si="2456"/>
        <v>303129.34000000003</v>
      </c>
      <c r="HA306" s="745">
        <v>12</v>
      </c>
      <c r="HB306" s="746">
        <f t="shared" si="2457"/>
        <v>3637552.08</v>
      </c>
      <c r="HC306" s="737">
        <f t="shared" si="2458"/>
        <v>0</v>
      </c>
      <c r="HD306" s="737">
        <f t="shared" si="2458"/>
        <v>0</v>
      </c>
      <c r="HE306" s="746">
        <f t="shared" si="2459"/>
        <v>3637552.08</v>
      </c>
      <c r="HF306" s="746">
        <f t="shared" si="2460"/>
        <v>1098540.73</v>
      </c>
      <c r="HG306" s="746">
        <f t="shared" si="2461"/>
        <v>4736092.8099999996</v>
      </c>
    </row>
    <row r="307" spans="1:215" ht="15.75" hidden="1" x14ac:dyDescent="0.25">
      <c r="A307" s="1044"/>
      <c r="B307" s="760" t="s">
        <v>854</v>
      </c>
      <c r="C307" s="772"/>
      <c r="D307" s="773"/>
      <c r="E307" s="726"/>
      <c r="F307" s="734"/>
      <c r="G307" s="762"/>
      <c r="H307" s="732"/>
      <c r="I307" s="762"/>
      <c r="J307" s="732"/>
      <c r="K307" s="762"/>
      <c r="L307" s="732"/>
      <c r="M307" s="762"/>
      <c r="N307" s="732"/>
      <c r="O307" s="762"/>
      <c r="P307" s="732"/>
      <c r="Q307" s="762"/>
      <c r="R307" s="732"/>
      <c r="S307" s="762"/>
      <c r="T307" s="732"/>
      <c r="U307" s="762"/>
      <c r="V307" s="732"/>
      <c r="W307" s="762"/>
      <c r="X307" s="732"/>
      <c r="Y307" s="762"/>
      <c r="Z307" s="732"/>
      <c r="AA307" s="775"/>
      <c r="AB307" s="775"/>
      <c r="AC307" s="775"/>
      <c r="AD307" s="775"/>
      <c r="AE307" s="775"/>
      <c r="AF307" s="775"/>
      <c r="AG307" s="775"/>
      <c r="AH307" s="776"/>
      <c r="AI307" s="777"/>
      <c r="AK307" s="1044"/>
      <c r="AL307" s="760" t="s">
        <v>854</v>
      </c>
      <c r="AM307" s="772"/>
      <c r="AN307" s="773"/>
      <c r="AO307" s="726"/>
      <c r="AP307" s="734"/>
      <c r="AQ307" s="762"/>
      <c r="AR307" s="732"/>
      <c r="AS307" s="762"/>
      <c r="AT307" s="732"/>
      <c r="AU307" s="762"/>
      <c r="AV307" s="732"/>
      <c r="AW307" s="762"/>
      <c r="AX307" s="732"/>
      <c r="AY307" s="762"/>
      <c r="AZ307" s="732"/>
      <c r="BA307" s="762"/>
      <c r="BB307" s="732"/>
      <c r="BC307" s="762"/>
      <c r="BD307" s="732"/>
      <c r="BE307" s="762"/>
      <c r="BF307" s="732"/>
      <c r="BG307" s="762"/>
      <c r="BH307" s="732"/>
      <c r="BI307" s="762"/>
      <c r="BJ307" s="732"/>
      <c r="BK307" s="775"/>
      <c r="BL307" s="775"/>
      <c r="BM307" s="775"/>
      <c r="BN307" s="775"/>
      <c r="BO307" s="775"/>
      <c r="BP307" s="775"/>
      <c r="BQ307" s="775"/>
      <c r="BR307" s="776"/>
      <c r="BS307" s="777"/>
      <c r="BU307" s="1044"/>
      <c r="BV307" s="760" t="s">
        <v>854</v>
      </c>
      <c r="BW307" s="772"/>
      <c r="BX307" s="773"/>
      <c r="BY307" s="726"/>
      <c r="BZ307" s="734"/>
      <c r="CA307" s="762"/>
      <c r="CB307" s="732"/>
      <c r="CC307" s="762"/>
      <c r="CD307" s="732"/>
      <c r="CE307" s="762"/>
      <c r="CF307" s="732"/>
      <c r="CG307" s="762"/>
      <c r="CH307" s="732"/>
      <c r="CI307" s="762"/>
      <c r="CJ307" s="732"/>
      <c r="CK307" s="762"/>
      <c r="CL307" s="732"/>
      <c r="CM307" s="762"/>
      <c r="CN307" s="732"/>
      <c r="CO307" s="762"/>
      <c r="CP307" s="732"/>
      <c r="CQ307" s="762"/>
      <c r="CR307" s="732"/>
      <c r="CS307" s="762"/>
      <c r="CT307" s="732"/>
      <c r="CU307" s="775"/>
      <c r="CV307" s="775"/>
      <c r="CW307" s="775"/>
      <c r="CX307" s="775"/>
      <c r="CY307" s="775"/>
      <c r="CZ307" s="775"/>
      <c r="DA307" s="775"/>
      <c r="DB307" s="776"/>
      <c r="DC307" s="777"/>
      <c r="DE307" s="1044"/>
      <c r="DF307" s="760" t="s">
        <v>854</v>
      </c>
      <c r="DG307" s="772"/>
      <c r="DH307" s="773"/>
      <c r="DI307" s="726"/>
      <c r="DJ307" s="734"/>
      <c r="DK307" s="762"/>
      <c r="DL307" s="732"/>
      <c r="DM307" s="762"/>
      <c r="DN307" s="732"/>
      <c r="DO307" s="762"/>
      <c r="DP307" s="732"/>
      <c r="DQ307" s="762"/>
      <c r="DR307" s="732"/>
      <c r="DS307" s="762"/>
      <c r="DT307" s="732"/>
      <c r="DU307" s="762"/>
      <c r="DV307" s="732"/>
      <c r="DW307" s="762"/>
      <c r="DX307" s="732"/>
      <c r="DY307" s="762"/>
      <c r="DZ307" s="732"/>
      <c r="EA307" s="762"/>
      <c r="EB307" s="732"/>
      <c r="EC307" s="762"/>
      <c r="ED307" s="732"/>
      <c r="EE307" s="775"/>
      <c r="EF307" s="775"/>
      <c r="EG307" s="775"/>
      <c r="EH307" s="775"/>
      <c r="EI307" s="775"/>
      <c r="EJ307" s="775"/>
      <c r="EK307" s="775"/>
      <c r="EL307" s="776"/>
      <c r="EM307" s="777"/>
      <c r="EO307" s="1044"/>
      <c r="EP307" s="760" t="s">
        <v>854</v>
      </c>
      <c r="EQ307" s="772"/>
      <c r="ER307" s="773"/>
      <c r="ES307" s="726"/>
      <c r="ET307" s="734"/>
      <c r="EU307" s="762"/>
      <c r="EV307" s="732"/>
      <c r="EW307" s="762"/>
      <c r="EX307" s="732"/>
      <c r="EY307" s="762"/>
      <c r="EZ307" s="732"/>
      <c r="FA307" s="762"/>
      <c r="FB307" s="732"/>
      <c r="FC307" s="762"/>
      <c r="FD307" s="732"/>
      <c r="FE307" s="762"/>
      <c r="FF307" s="732"/>
      <c r="FG307" s="762"/>
      <c r="FH307" s="732"/>
      <c r="FI307" s="762"/>
      <c r="FJ307" s="732"/>
      <c r="FK307" s="762"/>
      <c r="FL307" s="732"/>
      <c r="FM307" s="762"/>
      <c r="FN307" s="732"/>
      <c r="FO307" s="775"/>
      <c r="FP307" s="775"/>
      <c r="FQ307" s="775"/>
      <c r="FR307" s="775"/>
      <c r="FS307" s="775"/>
      <c r="FT307" s="775"/>
      <c r="FU307" s="775"/>
      <c r="FV307" s="776"/>
      <c r="FW307" s="777"/>
      <c r="FY307" s="1044"/>
      <c r="FZ307" s="760" t="s">
        <v>854</v>
      </c>
      <c r="GA307" s="772"/>
      <c r="GB307" s="773"/>
      <c r="GC307" s="726"/>
      <c r="GD307" s="734">
        <f>F307+AP307+BZ307+DJ307+ET307</f>
        <v>0</v>
      </c>
      <c r="GE307" s="734"/>
      <c r="GF307" s="732"/>
      <c r="GG307" s="734"/>
      <c r="GH307" s="732"/>
      <c r="GI307" s="734"/>
      <c r="GJ307" s="732"/>
      <c r="GK307" s="734"/>
      <c r="GL307" s="732"/>
      <c r="GM307" s="734"/>
      <c r="GN307" s="732"/>
      <c r="GO307" s="734"/>
      <c r="GP307" s="732"/>
      <c r="GQ307" s="734"/>
      <c r="GR307" s="732"/>
      <c r="GS307" s="734"/>
      <c r="GT307" s="732"/>
      <c r="GU307" s="734"/>
      <c r="GV307" s="732"/>
      <c r="GW307" s="734"/>
      <c r="GX307" s="774"/>
      <c r="GY307" s="775"/>
      <c r="GZ307" s="775"/>
      <c r="HA307" s="775"/>
      <c r="HB307" s="775"/>
      <c r="HC307" s="775"/>
      <c r="HD307" s="775"/>
      <c r="HE307" s="775"/>
      <c r="HF307" s="776"/>
      <c r="HG307" s="777"/>
    </row>
    <row r="308" spans="1:215" hidden="1" x14ac:dyDescent="0.25">
      <c r="A308" s="1044"/>
      <c r="B308" s="735" t="s">
        <v>41</v>
      </c>
      <c r="C308" s="737">
        <f t="shared" ref="C308" si="2462">C203</f>
        <v>1</v>
      </c>
      <c r="D308" s="737">
        <f>ROUNDUP(D203*1.061,0)</f>
        <v>8395</v>
      </c>
      <c r="E308" s="738">
        <f>ROUNDUP(D308*1.01,0)</f>
        <v>8479</v>
      </c>
      <c r="F308" s="817">
        <f t="shared" ref="F308" si="2463">C308*E308</f>
        <v>8479</v>
      </c>
      <c r="G308" s="740">
        <f>ROUND(G31,1)</f>
        <v>0</v>
      </c>
      <c r="H308" s="741">
        <f>$F308*G308/100</f>
        <v>0</v>
      </c>
      <c r="I308" s="740">
        <f>ROUND(I31,1)</f>
        <v>0</v>
      </c>
      <c r="J308" s="741">
        <f>$F308*I308/100</f>
        <v>0</v>
      </c>
      <c r="K308" s="740">
        <f>ROUND(K31,1)</f>
        <v>0</v>
      </c>
      <c r="L308" s="741">
        <f>$F308*K308/100</f>
        <v>0</v>
      </c>
      <c r="M308" s="740">
        <f>ROUND(M31,1)</f>
        <v>18</v>
      </c>
      <c r="N308" s="741">
        <f>$F308*M308/100</f>
        <v>1526.22</v>
      </c>
      <c r="O308" s="740">
        <f>ROUND(O31,1)</f>
        <v>0</v>
      </c>
      <c r="P308" s="741">
        <f>$F308*O308/100</f>
        <v>0</v>
      </c>
      <c r="Q308" s="740">
        <f>ROUND(Q31,1)</f>
        <v>64</v>
      </c>
      <c r="R308" s="741">
        <f>$F308*Q308/100</f>
        <v>5426.56</v>
      </c>
      <c r="S308" s="740">
        <f>ROUND(S31,1)</f>
        <v>10</v>
      </c>
      <c r="T308" s="741">
        <f>$F308*S308/100</f>
        <v>847.9</v>
      </c>
      <c r="U308" s="740">
        <f>ROUND(U31,1)</f>
        <v>0</v>
      </c>
      <c r="V308" s="741">
        <f>$F308*U308/100</f>
        <v>0</v>
      </c>
      <c r="W308" s="740">
        <f>ROUND(W31,1)</f>
        <v>0</v>
      </c>
      <c r="X308" s="741">
        <f>$F308*W308/100</f>
        <v>0</v>
      </c>
      <c r="Y308" s="740">
        <f>ROUND(Y31,1)</f>
        <v>0</v>
      </c>
      <c r="Z308" s="741">
        <f>$F308*Y308/100</f>
        <v>0</v>
      </c>
      <c r="AA308" s="743">
        <f>IF(((SUM(F308:Z308))&gt;(16242*C308)),0,((16242*C308)-(SUM(F308:Z308))))</f>
        <v>0</v>
      </c>
      <c r="AB308" s="744">
        <f>F308+H308+J308+L308+N308+P308+R308+T308+V308+X308+Z308+AA308</f>
        <v>16279.68</v>
      </c>
      <c r="AC308" s="745">
        <v>12</v>
      </c>
      <c r="AD308" s="746">
        <f>AB308*AC308</f>
        <v>195356.16</v>
      </c>
      <c r="AE308" s="747"/>
      <c r="AF308" s="741"/>
      <c r="AG308" s="746">
        <f>AD308+AE308+AF308</f>
        <v>195356.16</v>
      </c>
      <c r="AH308" s="746">
        <f>AG308*0.302</f>
        <v>58997.56</v>
      </c>
      <c r="AI308" s="746">
        <f>AG308+AH308</f>
        <v>254353.72</v>
      </c>
      <c r="AK308" s="1044"/>
      <c r="AL308" s="755" t="s">
        <v>41</v>
      </c>
      <c r="AM308" s="737">
        <f t="shared" ref="AM308" si="2464">AM203</f>
        <v>1</v>
      </c>
      <c r="AN308" s="737">
        <f>ROUNDUP(AN203*1.061,0)</f>
        <v>8395</v>
      </c>
      <c r="AO308" s="738">
        <f>ROUNDUP(AN308*1.01,0)</f>
        <v>8479</v>
      </c>
      <c r="AP308" s="817">
        <f t="shared" ref="AP308" si="2465">AM308*AO308</f>
        <v>8479</v>
      </c>
      <c r="AQ308" s="740">
        <f>ROUND(AQ31,1)</f>
        <v>0</v>
      </c>
      <c r="AR308" s="741">
        <f>$AP308*AQ308/100</f>
        <v>0</v>
      </c>
      <c r="AS308" s="740">
        <f>ROUND(AS31,1)</f>
        <v>4</v>
      </c>
      <c r="AT308" s="741">
        <f>$AP308*AS308/100</f>
        <v>339.16</v>
      </c>
      <c r="AU308" s="740">
        <f>ROUND(AU31,1)</f>
        <v>0</v>
      </c>
      <c r="AV308" s="741">
        <f>$AP308*AU308/100</f>
        <v>0</v>
      </c>
      <c r="AW308" s="740">
        <f>ROUND(AW31,1)</f>
        <v>15</v>
      </c>
      <c r="AX308" s="741">
        <f>$AP308*AW308/100</f>
        <v>1271.8499999999999</v>
      </c>
      <c r="AY308" s="740">
        <f>ROUND(AY31,1)</f>
        <v>0</v>
      </c>
      <c r="AZ308" s="741">
        <f>$AP308*AY308/100</f>
        <v>0</v>
      </c>
      <c r="BA308" s="740">
        <f>ROUND(BA31,1)</f>
        <v>110</v>
      </c>
      <c r="BB308" s="741">
        <f>$AP308*BA308/100</f>
        <v>9326.9</v>
      </c>
      <c r="BC308" s="740">
        <f>ROUND(BC31,1)</f>
        <v>10</v>
      </c>
      <c r="BD308" s="741">
        <f>$AP308*BC308/100</f>
        <v>847.9</v>
      </c>
      <c r="BE308" s="740">
        <f>ROUND(BE31,1)</f>
        <v>0</v>
      </c>
      <c r="BF308" s="741">
        <f>$AP308*BE308/100</f>
        <v>0</v>
      </c>
      <c r="BG308" s="740">
        <f>ROUND(BG31,1)</f>
        <v>0</v>
      </c>
      <c r="BH308" s="741">
        <f>$AP308*BG308/100</f>
        <v>0</v>
      </c>
      <c r="BI308" s="740">
        <f>ROUND(BI31,1)</f>
        <v>0</v>
      </c>
      <c r="BJ308" s="741">
        <f>$AP308*BI308/100</f>
        <v>0</v>
      </c>
      <c r="BK308" s="743">
        <f>IF(((SUM(AP308:BJ308))&gt;(16242*AM308)),0,((16242*AM308)-(SUM(AP308:BJ308))))</f>
        <v>0</v>
      </c>
      <c r="BL308" s="744">
        <f>AP308+AR308+AT308+AV308+AX308+AZ308+BB308+BD308+BF308+BH308+BJ308+BK308</f>
        <v>20264.810000000001</v>
      </c>
      <c r="BM308" s="745">
        <v>12</v>
      </c>
      <c r="BN308" s="746">
        <f>BL308*BM308</f>
        <v>243177.72</v>
      </c>
      <c r="BO308" s="747"/>
      <c r="BP308" s="741"/>
      <c r="BQ308" s="746">
        <f>BN308+BO308+BP308</f>
        <v>243177.72</v>
      </c>
      <c r="BR308" s="746">
        <f>BQ308*0.302</f>
        <v>73439.67</v>
      </c>
      <c r="BS308" s="746">
        <f>BQ308+BR308</f>
        <v>316617.39</v>
      </c>
      <c r="BU308" s="1044"/>
      <c r="BV308" s="755" t="s">
        <v>41</v>
      </c>
      <c r="BW308" s="737">
        <f t="shared" ref="BW308" si="2466">BW203</f>
        <v>1</v>
      </c>
      <c r="BX308" s="737">
        <f>ROUNDUP(BX203*1.061,0)</f>
        <v>8395</v>
      </c>
      <c r="BY308" s="738">
        <f>ROUNDUP(BX308*1.01,0)</f>
        <v>8479</v>
      </c>
      <c r="BZ308" s="817">
        <f t="shared" ref="BZ308" si="2467">BW308*BY308</f>
        <v>8479</v>
      </c>
      <c r="CA308" s="740">
        <f>ROUND(CA31,1)</f>
        <v>0</v>
      </c>
      <c r="CB308" s="741">
        <f>$BZ308*CA308/100</f>
        <v>0</v>
      </c>
      <c r="CC308" s="740">
        <f>ROUND(CC31,1)</f>
        <v>0</v>
      </c>
      <c r="CD308" s="741">
        <f>$BZ308*CC308/100</f>
        <v>0</v>
      </c>
      <c r="CE308" s="740">
        <f>ROUND(CE31,1)</f>
        <v>0</v>
      </c>
      <c r="CF308" s="741">
        <f>$BZ308*CE308/100</f>
        <v>0</v>
      </c>
      <c r="CG308" s="740">
        <f>ROUND(CG31,1)</f>
        <v>0</v>
      </c>
      <c r="CH308" s="741">
        <f>$BZ308*CG308/100</f>
        <v>0</v>
      </c>
      <c r="CI308" s="740">
        <f>ROUND(CI31,1)</f>
        <v>0</v>
      </c>
      <c r="CJ308" s="741">
        <f>$BZ308*CI308/100</f>
        <v>0</v>
      </c>
      <c r="CK308" s="740">
        <f>ROUND(CK31,1)</f>
        <v>0</v>
      </c>
      <c r="CL308" s="741">
        <f>$BZ308*CK308/100</f>
        <v>0</v>
      </c>
      <c r="CM308" s="740">
        <f>ROUND(CM31,1)</f>
        <v>0</v>
      </c>
      <c r="CN308" s="741">
        <f>$BZ308*CM308/100</f>
        <v>0</v>
      </c>
      <c r="CO308" s="740">
        <f>ROUND(CO31,1)</f>
        <v>0</v>
      </c>
      <c r="CP308" s="741">
        <f>$BZ308*CO308/100</f>
        <v>0</v>
      </c>
      <c r="CQ308" s="740">
        <f>ROUND(CQ31,1)</f>
        <v>0</v>
      </c>
      <c r="CR308" s="741">
        <f>$BZ308*CQ308/100</f>
        <v>0</v>
      </c>
      <c r="CS308" s="740">
        <f>ROUND(CS31,1)</f>
        <v>0</v>
      </c>
      <c r="CT308" s="741">
        <f>$BZ308*CS308/100</f>
        <v>0</v>
      </c>
      <c r="CU308" s="743">
        <f>IF(((SUM(BZ308:CT308))&gt;(16242*BW308)),0,((16242*BW308)-(SUM(BZ308:CT308))))</f>
        <v>7763</v>
      </c>
      <c r="CV308" s="744">
        <f>BZ308+CB308+CD308+CF308+CH308+CJ308+CL308+CN308+CP308+CR308+CT308+CU308</f>
        <v>16242</v>
      </c>
      <c r="CW308" s="745">
        <v>12</v>
      </c>
      <c r="CX308" s="746">
        <f>CV308*CW308</f>
        <v>194904</v>
      </c>
      <c r="CY308" s="747"/>
      <c r="CZ308" s="741"/>
      <c r="DA308" s="746">
        <f>CX308+CY308+CZ308</f>
        <v>194904</v>
      </c>
      <c r="DB308" s="746">
        <f>DA308*0.302</f>
        <v>58861.01</v>
      </c>
      <c r="DC308" s="746">
        <f>DA308+DB308</f>
        <v>253765.01</v>
      </c>
      <c r="DD308" s="750"/>
      <c r="DE308" s="1044"/>
      <c r="DF308" s="755" t="s">
        <v>41</v>
      </c>
      <c r="DG308" s="737">
        <f t="shared" ref="DG308" si="2468">DG203</f>
        <v>1</v>
      </c>
      <c r="DH308" s="737">
        <f>ROUNDUP(DH203*1.061,0)</f>
        <v>8395</v>
      </c>
      <c r="DI308" s="738">
        <f>ROUNDUP(DH308*1.01,0)</f>
        <v>8479</v>
      </c>
      <c r="DJ308" s="817">
        <f t="shared" ref="DJ308" si="2469">DG308*DI308</f>
        <v>8479</v>
      </c>
      <c r="DK308" s="740">
        <f>ROUND(DK31,1)</f>
        <v>0</v>
      </c>
      <c r="DL308" s="741">
        <f>$DJ308*DK308/100</f>
        <v>0</v>
      </c>
      <c r="DM308" s="740">
        <f>ROUND(DM31,1)</f>
        <v>0</v>
      </c>
      <c r="DN308" s="741">
        <f>$DJ308*DM308/100</f>
        <v>0</v>
      </c>
      <c r="DO308" s="740">
        <f>ROUND(DO31,1)</f>
        <v>0</v>
      </c>
      <c r="DP308" s="741">
        <f>$DJ308*DO308/100</f>
        <v>0</v>
      </c>
      <c r="DQ308" s="740">
        <f>ROUND(DQ31,1)</f>
        <v>20</v>
      </c>
      <c r="DR308" s="741">
        <f>$DJ308*DQ308/100</f>
        <v>1695.8</v>
      </c>
      <c r="DS308" s="740">
        <f>ROUND(DS31,1)</f>
        <v>0</v>
      </c>
      <c r="DT308" s="741">
        <f>$DJ308*DS308/100</f>
        <v>0</v>
      </c>
      <c r="DU308" s="740">
        <f>ROUND(DU31,1)</f>
        <v>100</v>
      </c>
      <c r="DV308" s="741">
        <f>$DJ308*DU308/100</f>
        <v>8479</v>
      </c>
      <c r="DW308" s="740">
        <f>ROUND(DW31,1)</f>
        <v>0</v>
      </c>
      <c r="DX308" s="741">
        <f>$DJ308*DW308/100</f>
        <v>0</v>
      </c>
      <c r="DY308" s="740">
        <f>ROUND(DY31,1)</f>
        <v>0</v>
      </c>
      <c r="DZ308" s="741">
        <f>$DJ308*DY308/100</f>
        <v>0</v>
      </c>
      <c r="EA308" s="740">
        <f>ROUND(EA31,1)</f>
        <v>0</v>
      </c>
      <c r="EB308" s="741">
        <f>$DJ308*EA308/100</f>
        <v>0</v>
      </c>
      <c r="EC308" s="740">
        <f>ROUND(EC31,1)</f>
        <v>0</v>
      </c>
      <c r="ED308" s="741">
        <f>$DJ308*EC308/100</f>
        <v>0</v>
      </c>
      <c r="EE308" s="743">
        <f>IF(((SUM(DJ308:ED308))&gt;(16242*DG308)),0,((16242*DG308)-(SUM(DJ308:ED308))))</f>
        <v>0</v>
      </c>
      <c r="EF308" s="744">
        <f>DJ308+DL308+DN308+DP308+DR308+DT308+DV308+DX308+DZ308+EB308+ED308+EE308</f>
        <v>18653.8</v>
      </c>
      <c r="EG308" s="745">
        <v>12</v>
      </c>
      <c r="EH308" s="746">
        <f>EF308*EG308</f>
        <v>223845.6</v>
      </c>
      <c r="EI308" s="747"/>
      <c r="EJ308" s="741"/>
      <c r="EK308" s="746">
        <f>EH308+EI308+EJ308</f>
        <v>223845.6</v>
      </c>
      <c r="EL308" s="746">
        <f>EK308*0.302</f>
        <v>67601.37</v>
      </c>
      <c r="EM308" s="746">
        <f>EK308+EL308</f>
        <v>291446.96999999997</v>
      </c>
      <c r="EO308" s="1044"/>
      <c r="EP308" s="752" t="s">
        <v>41</v>
      </c>
      <c r="EQ308" s="737">
        <f t="shared" ref="EQ308" si="2470">EQ203</f>
        <v>0.5</v>
      </c>
      <c r="ER308" s="737">
        <f>ROUNDUP(ER203*1.061,0)</f>
        <v>8395</v>
      </c>
      <c r="ES308" s="738">
        <f>ROUNDUP(ER308*1.01,0)</f>
        <v>8479</v>
      </c>
      <c r="ET308" s="817">
        <f t="shared" ref="ET308" si="2471">EQ308*ES308</f>
        <v>4239.5</v>
      </c>
      <c r="EU308" s="740">
        <f>ROUND(EU31,1)</f>
        <v>0</v>
      </c>
      <c r="EV308" s="741">
        <f>$ET308*EU308/100</f>
        <v>0</v>
      </c>
      <c r="EW308" s="740">
        <f>ROUND(EW31,1)</f>
        <v>0</v>
      </c>
      <c r="EX308" s="741">
        <f>$ET308*EW308/100</f>
        <v>0</v>
      </c>
      <c r="EY308" s="740">
        <f>ROUND(EY31,1)</f>
        <v>0</v>
      </c>
      <c r="EZ308" s="741">
        <f>$ET308*EY308/100</f>
        <v>0</v>
      </c>
      <c r="FA308" s="740">
        <f>ROUND(FA31,1)</f>
        <v>0</v>
      </c>
      <c r="FB308" s="741">
        <f>$ET308*FA308/100</f>
        <v>0</v>
      </c>
      <c r="FC308" s="740">
        <f>ROUND(FC31,1)</f>
        <v>0</v>
      </c>
      <c r="FD308" s="741">
        <f>$ET308*FC308/100</f>
        <v>0</v>
      </c>
      <c r="FE308" s="740">
        <f>ROUND(FE31,1)</f>
        <v>150</v>
      </c>
      <c r="FF308" s="741">
        <f>$ET308*FE308/100</f>
        <v>6359.25</v>
      </c>
      <c r="FG308" s="740">
        <f>ROUND(FG31,1)</f>
        <v>0</v>
      </c>
      <c r="FH308" s="741">
        <f>$ET308*FG308/100</f>
        <v>0</v>
      </c>
      <c r="FI308" s="740">
        <f>ROUND(FI31,1)</f>
        <v>0</v>
      </c>
      <c r="FJ308" s="741">
        <f>$ET308*FI308/100</f>
        <v>0</v>
      </c>
      <c r="FK308" s="740">
        <f>ROUND(FK31,1)</f>
        <v>0</v>
      </c>
      <c r="FL308" s="741">
        <f>$ET308*FK308/100</f>
        <v>0</v>
      </c>
      <c r="FM308" s="740">
        <f>ROUND(FM31,1)</f>
        <v>0</v>
      </c>
      <c r="FN308" s="741">
        <f>$ET308*FM308/100</f>
        <v>0</v>
      </c>
      <c r="FO308" s="743">
        <f>IF(((SUM(ET308:FN308))&gt;(16242*EQ308)),0,((16242*EQ308)-(SUM(ET308:FN308))))</f>
        <v>0</v>
      </c>
      <c r="FP308" s="744">
        <f>ET308+EV308+EX308+EZ308+FB308+FD308+FF308+FH308+FJ308+FL308+FN308+FO308</f>
        <v>10598.75</v>
      </c>
      <c r="FQ308" s="745">
        <v>12</v>
      </c>
      <c r="FR308" s="746">
        <f>FP308*FQ308</f>
        <v>127185</v>
      </c>
      <c r="FS308" s="747"/>
      <c r="FT308" s="741"/>
      <c r="FU308" s="746">
        <f>FR308+FS308+FT308</f>
        <v>127185</v>
      </c>
      <c r="FV308" s="746">
        <f>FU308*0.302</f>
        <v>38409.870000000003</v>
      </c>
      <c r="FW308" s="746">
        <f>FU308+FV308</f>
        <v>165594.87</v>
      </c>
      <c r="FY308" s="1044"/>
      <c r="FZ308" s="752" t="s">
        <v>41</v>
      </c>
      <c r="GA308" s="737">
        <f t="shared" ref="GA308" si="2472">GA203</f>
        <v>4.5</v>
      </c>
      <c r="GB308" s="737">
        <f>ROUNDUP(GB203*1.061,0)</f>
        <v>8395</v>
      </c>
      <c r="GC308" s="738">
        <f>ROUNDUP(GB308*1.01,0)</f>
        <v>8479</v>
      </c>
      <c r="GD308" s="743">
        <f>F308+AP308+BZ308+DJ308+ET308</f>
        <v>38155.5</v>
      </c>
      <c r="GE308" s="743"/>
      <c r="GF308" s="737">
        <f>H308+AR308+CB308+DL308+EV308</f>
        <v>0</v>
      </c>
      <c r="GG308" s="743"/>
      <c r="GH308" s="737">
        <f>J308+AT308+CD308+DN308+EX308</f>
        <v>339.16</v>
      </c>
      <c r="GI308" s="743"/>
      <c r="GJ308" s="737">
        <f>L308+AV308+CF308+DP308+EZ308</f>
        <v>0</v>
      </c>
      <c r="GK308" s="743"/>
      <c r="GL308" s="737">
        <f>N308+AX308+CH308+DR308+FB308</f>
        <v>4493.87</v>
      </c>
      <c r="GM308" s="743"/>
      <c r="GN308" s="737">
        <f>P308+AZ308+CJ308+DT308+FD308</f>
        <v>0</v>
      </c>
      <c r="GO308" s="743"/>
      <c r="GP308" s="737">
        <f>R308+BB308+CL308+DV308+FF308</f>
        <v>29591.71</v>
      </c>
      <c r="GQ308" s="743"/>
      <c r="GR308" s="737">
        <f>T308+BD308+CN308+DX308+FH308</f>
        <v>1695.8</v>
      </c>
      <c r="GS308" s="743"/>
      <c r="GT308" s="737">
        <f>V308+BF308+CP308+DZ308+FJ308</f>
        <v>0</v>
      </c>
      <c r="GU308" s="743"/>
      <c r="GV308" s="737">
        <f>X308+BH308+CR308+EB308+FL308</f>
        <v>0</v>
      </c>
      <c r="GW308" s="743"/>
      <c r="GX308" s="737">
        <f>Z308+BJ308+CT308+ED308+FN308</f>
        <v>0</v>
      </c>
      <c r="GY308" s="743">
        <f>AA308+BK308+CU308+EE308+FO308</f>
        <v>7763</v>
      </c>
      <c r="GZ308" s="744">
        <f>GD308+GF308+GH308+GJ308+GL308+GN308+GP308+GR308+GT308+GV308+GX308+GY308</f>
        <v>82039.039999999994</v>
      </c>
      <c r="HA308" s="745">
        <v>12</v>
      </c>
      <c r="HB308" s="746">
        <f>GZ308*HA308</f>
        <v>984468.47999999998</v>
      </c>
      <c r="HC308" s="737">
        <f>AE308+BO308+CY308+EI308+FS308</f>
        <v>0</v>
      </c>
      <c r="HD308" s="737">
        <f>AF308+BP308+CZ308+EJ308+FT308</f>
        <v>0</v>
      </c>
      <c r="HE308" s="746">
        <f>HB308+HC308+HD308</f>
        <v>984468.47999999998</v>
      </c>
      <c r="HF308" s="746">
        <f>HE308*0.302</f>
        <v>297309.48</v>
      </c>
      <c r="HG308" s="746">
        <f>HE308+HF308</f>
        <v>1281777.96</v>
      </c>
    </row>
    <row r="309" spans="1:215" ht="15.75" hidden="1" x14ac:dyDescent="0.25">
      <c r="A309" s="1044"/>
      <c r="B309" s="760" t="s">
        <v>855</v>
      </c>
      <c r="C309" s="730"/>
      <c r="D309" s="773"/>
      <c r="E309" s="726"/>
      <c r="F309" s="734"/>
      <c r="G309" s="762"/>
      <c r="H309" s="732"/>
      <c r="I309" s="762"/>
      <c r="J309" s="732"/>
      <c r="K309" s="762"/>
      <c r="L309" s="732"/>
      <c r="M309" s="762"/>
      <c r="N309" s="732"/>
      <c r="O309" s="762"/>
      <c r="P309" s="732"/>
      <c r="Q309" s="762"/>
      <c r="R309" s="732"/>
      <c r="S309" s="762"/>
      <c r="T309" s="732"/>
      <c r="U309" s="762"/>
      <c r="V309" s="732"/>
      <c r="W309" s="762"/>
      <c r="X309" s="732"/>
      <c r="Y309" s="762"/>
      <c r="Z309" s="732"/>
      <c r="AA309" s="775"/>
      <c r="AB309" s="775"/>
      <c r="AC309" s="775"/>
      <c r="AD309" s="775"/>
      <c r="AE309" s="775"/>
      <c r="AF309" s="775"/>
      <c r="AG309" s="775"/>
      <c r="AH309" s="776"/>
      <c r="AI309" s="777"/>
      <c r="AK309" s="1044"/>
      <c r="AL309" s="760" t="s">
        <v>855</v>
      </c>
      <c r="AM309" s="730"/>
      <c r="AN309" s="773"/>
      <c r="AO309" s="726"/>
      <c r="AP309" s="734"/>
      <c r="AQ309" s="762"/>
      <c r="AR309" s="732"/>
      <c r="AS309" s="762"/>
      <c r="AT309" s="732"/>
      <c r="AU309" s="762"/>
      <c r="AV309" s="732"/>
      <c r="AW309" s="762"/>
      <c r="AX309" s="732"/>
      <c r="AY309" s="762"/>
      <c r="AZ309" s="732"/>
      <c r="BA309" s="762"/>
      <c r="BB309" s="732"/>
      <c r="BC309" s="762"/>
      <c r="BD309" s="732"/>
      <c r="BE309" s="762"/>
      <c r="BF309" s="732"/>
      <c r="BG309" s="762"/>
      <c r="BH309" s="732"/>
      <c r="BI309" s="762"/>
      <c r="BJ309" s="732"/>
      <c r="BK309" s="775"/>
      <c r="BL309" s="775"/>
      <c r="BM309" s="775"/>
      <c r="BN309" s="775"/>
      <c r="BO309" s="775"/>
      <c r="BP309" s="775"/>
      <c r="BQ309" s="775"/>
      <c r="BR309" s="776"/>
      <c r="BS309" s="777"/>
      <c r="BU309" s="1044"/>
      <c r="BV309" s="760" t="s">
        <v>855</v>
      </c>
      <c r="BW309" s="730"/>
      <c r="BX309" s="773"/>
      <c r="BY309" s="726"/>
      <c r="BZ309" s="734"/>
      <c r="CA309" s="762"/>
      <c r="CB309" s="732"/>
      <c r="CC309" s="762"/>
      <c r="CD309" s="732"/>
      <c r="CE309" s="762"/>
      <c r="CF309" s="732"/>
      <c r="CG309" s="762"/>
      <c r="CH309" s="732"/>
      <c r="CI309" s="762"/>
      <c r="CJ309" s="732"/>
      <c r="CK309" s="762"/>
      <c r="CL309" s="732"/>
      <c r="CM309" s="762"/>
      <c r="CN309" s="732"/>
      <c r="CO309" s="762"/>
      <c r="CP309" s="732"/>
      <c r="CQ309" s="762"/>
      <c r="CR309" s="732"/>
      <c r="CS309" s="762"/>
      <c r="CT309" s="732"/>
      <c r="CU309" s="775"/>
      <c r="CV309" s="775"/>
      <c r="CW309" s="775"/>
      <c r="CX309" s="775"/>
      <c r="CY309" s="775"/>
      <c r="CZ309" s="775"/>
      <c r="DA309" s="775"/>
      <c r="DB309" s="776"/>
      <c r="DC309" s="777"/>
      <c r="DE309" s="1044"/>
      <c r="DF309" s="760" t="s">
        <v>855</v>
      </c>
      <c r="DG309" s="730"/>
      <c r="DH309" s="773"/>
      <c r="DI309" s="726"/>
      <c r="DJ309" s="734"/>
      <c r="DK309" s="762"/>
      <c r="DL309" s="732"/>
      <c r="DM309" s="762"/>
      <c r="DN309" s="732"/>
      <c r="DO309" s="762"/>
      <c r="DP309" s="732"/>
      <c r="DQ309" s="762"/>
      <c r="DR309" s="732"/>
      <c r="DS309" s="762"/>
      <c r="DT309" s="732"/>
      <c r="DU309" s="762"/>
      <c r="DV309" s="732"/>
      <c r="DW309" s="762"/>
      <c r="DX309" s="732"/>
      <c r="DY309" s="762"/>
      <c r="DZ309" s="732"/>
      <c r="EA309" s="762"/>
      <c r="EB309" s="732"/>
      <c r="EC309" s="762"/>
      <c r="ED309" s="732"/>
      <c r="EE309" s="775"/>
      <c r="EF309" s="775"/>
      <c r="EG309" s="775"/>
      <c r="EH309" s="775"/>
      <c r="EI309" s="775"/>
      <c r="EJ309" s="775"/>
      <c r="EK309" s="775"/>
      <c r="EL309" s="776"/>
      <c r="EM309" s="777"/>
      <c r="EO309" s="1044"/>
      <c r="EP309" s="760" t="s">
        <v>855</v>
      </c>
      <c r="EQ309" s="730"/>
      <c r="ER309" s="773"/>
      <c r="ES309" s="726"/>
      <c r="ET309" s="734"/>
      <c r="EU309" s="762"/>
      <c r="EV309" s="732"/>
      <c r="EW309" s="762"/>
      <c r="EX309" s="732"/>
      <c r="EY309" s="762"/>
      <c r="EZ309" s="732"/>
      <c r="FA309" s="762"/>
      <c r="FB309" s="732"/>
      <c r="FC309" s="762"/>
      <c r="FD309" s="732"/>
      <c r="FE309" s="762"/>
      <c r="FF309" s="732"/>
      <c r="FG309" s="762"/>
      <c r="FH309" s="732"/>
      <c r="FI309" s="762"/>
      <c r="FJ309" s="732"/>
      <c r="FK309" s="762"/>
      <c r="FL309" s="732"/>
      <c r="FM309" s="762"/>
      <c r="FN309" s="732"/>
      <c r="FO309" s="775"/>
      <c r="FP309" s="775"/>
      <c r="FQ309" s="775"/>
      <c r="FR309" s="775"/>
      <c r="FS309" s="775"/>
      <c r="FT309" s="775"/>
      <c r="FU309" s="775"/>
      <c r="FV309" s="776"/>
      <c r="FW309" s="777"/>
      <c r="FY309" s="1044"/>
      <c r="FZ309" s="760" t="s">
        <v>855</v>
      </c>
      <c r="GA309" s="730"/>
      <c r="GB309" s="773"/>
      <c r="GC309" s="726"/>
      <c r="GD309" s="734">
        <f>F309+AP309+BZ309+DJ309+ET309</f>
        <v>0</v>
      </c>
      <c r="GE309" s="734"/>
      <c r="GF309" s="732"/>
      <c r="GG309" s="734"/>
      <c r="GH309" s="732"/>
      <c r="GI309" s="734"/>
      <c r="GJ309" s="732"/>
      <c r="GK309" s="734"/>
      <c r="GL309" s="732"/>
      <c r="GM309" s="734"/>
      <c r="GN309" s="732"/>
      <c r="GO309" s="734"/>
      <c r="GP309" s="732"/>
      <c r="GQ309" s="734"/>
      <c r="GR309" s="732"/>
      <c r="GS309" s="734"/>
      <c r="GT309" s="732"/>
      <c r="GU309" s="734"/>
      <c r="GV309" s="732"/>
      <c r="GW309" s="734"/>
      <c r="GX309" s="774"/>
      <c r="GY309" s="775"/>
      <c r="GZ309" s="775"/>
      <c r="HA309" s="775"/>
      <c r="HB309" s="775"/>
      <c r="HC309" s="775"/>
      <c r="HD309" s="775"/>
      <c r="HE309" s="775"/>
      <c r="HF309" s="776"/>
      <c r="HG309" s="777"/>
    </row>
    <row r="310" spans="1:215" ht="24" hidden="1" x14ac:dyDescent="0.25">
      <c r="A310" s="1044"/>
      <c r="B310" s="755" t="s">
        <v>856</v>
      </c>
      <c r="C310" s="737">
        <f t="shared" ref="C310:C332" si="2473">C205</f>
        <v>1</v>
      </c>
      <c r="D310" s="737">
        <f t="shared" ref="D310:D332" si="2474">ROUNDUP(D205*1.061,0)</f>
        <v>8229</v>
      </c>
      <c r="E310" s="738">
        <f t="shared" ref="E310:E332" si="2475">ROUNDUP(D310*1.01,0)</f>
        <v>8312</v>
      </c>
      <c r="F310" s="817">
        <f t="shared" ref="F310:F332" si="2476">C310*E310</f>
        <v>8312</v>
      </c>
      <c r="G310" s="740">
        <f t="shared" ref="G310:I325" si="2477">ROUND(G33,1)</f>
        <v>0</v>
      </c>
      <c r="H310" s="741">
        <f t="shared" ref="H310:H332" si="2478">$F310*G310/100</f>
        <v>0</v>
      </c>
      <c r="I310" s="740">
        <f t="shared" si="2477"/>
        <v>0</v>
      </c>
      <c r="J310" s="741">
        <f t="shared" ref="J310:J332" si="2479">$F310*I310/100</f>
        <v>0</v>
      </c>
      <c r="K310" s="740">
        <f t="shared" ref="K310:K332" si="2480">ROUND(K33,1)</f>
        <v>0</v>
      </c>
      <c r="L310" s="741">
        <f t="shared" ref="L310:L332" si="2481">$F310*K310/100</f>
        <v>0</v>
      </c>
      <c r="M310" s="740">
        <f t="shared" ref="M310:M332" si="2482">ROUND(M33,1)</f>
        <v>23</v>
      </c>
      <c r="N310" s="741">
        <f t="shared" ref="N310:N332" si="2483">$F310*M310/100</f>
        <v>1911.76</v>
      </c>
      <c r="O310" s="740">
        <f t="shared" ref="O310:O332" si="2484">ROUND(O33,1)</f>
        <v>0</v>
      </c>
      <c r="P310" s="741">
        <f t="shared" ref="P310:P332" si="2485">$F310*O310/100</f>
        <v>0</v>
      </c>
      <c r="Q310" s="740">
        <f t="shared" ref="Q310:Q332" si="2486">ROUND(Q33,1)</f>
        <v>198</v>
      </c>
      <c r="R310" s="741">
        <f t="shared" ref="R310:R332" si="2487">$F310*Q310/100</f>
        <v>16457.759999999998</v>
      </c>
      <c r="S310" s="740">
        <f t="shared" ref="S310:S332" si="2488">ROUND(S33,1)</f>
        <v>30</v>
      </c>
      <c r="T310" s="741">
        <f t="shared" ref="T310:T332" si="2489">$F310*S310/100</f>
        <v>2493.6</v>
      </c>
      <c r="U310" s="740">
        <f t="shared" ref="U310:U332" si="2490">ROUND(U33,1)</f>
        <v>0</v>
      </c>
      <c r="V310" s="741">
        <f t="shared" ref="V310:V332" si="2491">$F310*U310/100</f>
        <v>0</v>
      </c>
      <c r="W310" s="740">
        <f t="shared" ref="W310:W332" si="2492">ROUND(W33,1)</f>
        <v>0</v>
      </c>
      <c r="X310" s="741">
        <f t="shared" ref="X310:X332" si="2493">$F310*W310/100</f>
        <v>0</v>
      </c>
      <c r="Y310" s="740">
        <f t="shared" ref="Y310:Y332" si="2494">ROUND(Y33,1)</f>
        <v>0</v>
      </c>
      <c r="Z310" s="741">
        <f t="shared" ref="Z310:Z332" si="2495">$F310*Y310/100</f>
        <v>0</v>
      </c>
      <c r="AA310" s="743">
        <f t="shared" ref="AA310:AA332" si="2496">IF(((SUM(F310:Z310))&gt;(16242*C310)),0,((16242*C310)-(SUM(F310:Z310))))</f>
        <v>0</v>
      </c>
      <c r="AB310" s="744">
        <f t="shared" ref="AB310:AB332" si="2497">F310+H310+J310+L310+N310+P310+R310+T310+V310+X310+Z310+AA310</f>
        <v>29175.119999999999</v>
      </c>
      <c r="AC310" s="745">
        <v>12</v>
      </c>
      <c r="AD310" s="746">
        <f t="shared" ref="AD310:AD332" si="2498">AB310*AC310</f>
        <v>350101.44</v>
      </c>
      <c r="AE310" s="747"/>
      <c r="AF310" s="741"/>
      <c r="AG310" s="746">
        <f t="shared" ref="AG310:AG332" si="2499">AD310+AE310+AF310</f>
        <v>350101.44</v>
      </c>
      <c r="AH310" s="746">
        <f t="shared" ref="AH310:AH332" si="2500">AG310*0.302</f>
        <v>105730.63</v>
      </c>
      <c r="AI310" s="746">
        <f t="shared" ref="AI310:AI332" si="2501">AG310+AH310</f>
        <v>455832.07</v>
      </c>
      <c r="AK310" s="1044"/>
      <c r="AL310" s="755" t="s">
        <v>857</v>
      </c>
      <c r="AM310" s="737">
        <f t="shared" ref="AM310:AM332" si="2502">AM205</f>
        <v>1</v>
      </c>
      <c r="AN310" s="737">
        <f t="shared" ref="AN310:AN332" si="2503">ROUNDUP(AN205*1.061,0)</f>
        <v>8229</v>
      </c>
      <c r="AO310" s="738">
        <f t="shared" ref="AO310:AO332" si="2504">ROUNDUP(AN310*1.01,0)</f>
        <v>8312</v>
      </c>
      <c r="AP310" s="817">
        <f t="shared" ref="AP310:AP332" si="2505">AM310*AO310</f>
        <v>8312</v>
      </c>
      <c r="AQ310" s="740">
        <f t="shared" ref="AQ310:AQ332" si="2506">ROUND(AQ33,1)</f>
        <v>0</v>
      </c>
      <c r="AR310" s="741">
        <f t="shared" ref="AR310:AR332" si="2507">$AP310*AQ310/100</f>
        <v>0</v>
      </c>
      <c r="AS310" s="740">
        <f t="shared" ref="AS310:AS332" si="2508">ROUND(AS33,1)</f>
        <v>4</v>
      </c>
      <c r="AT310" s="741">
        <f t="shared" ref="AT310:AT332" si="2509">$AP310*AS310/100</f>
        <v>332.48</v>
      </c>
      <c r="AU310" s="740">
        <f t="shared" ref="AU310:AU332" si="2510">ROUND(AU33,1)</f>
        <v>0</v>
      </c>
      <c r="AV310" s="741">
        <f t="shared" ref="AV310:AV332" si="2511">$AP310*AU310/100</f>
        <v>0</v>
      </c>
      <c r="AW310" s="740">
        <f t="shared" ref="AW310:AW332" si="2512">ROUND(AW33,1)</f>
        <v>0</v>
      </c>
      <c r="AX310" s="741">
        <f t="shared" ref="AX310:AX332" si="2513">$AP310*AW310/100</f>
        <v>0</v>
      </c>
      <c r="AY310" s="740">
        <f t="shared" ref="AY310:AY332" si="2514">ROUND(AY33,1)</f>
        <v>0</v>
      </c>
      <c r="AZ310" s="741">
        <f t="shared" ref="AZ310:AZ332" si="2515">$AP310*AY310/100</f>
        <v>0</v>
      </c>
      <c r="BA310" s="740">
        <f t="shared" ref="BA310:BA332" si="2516">ROUND(BA33,1)</f>
        <v>195</v>
      </c>
      <c r="BB310" s="741">
        <f t="shared" ref="BB310:BB332" si="2517">$AP310*BA310/100</f>
        <v>16208.4</v>
      </c>
      <c r="BC310" s="740">
        <f t="shared" ref="BC310:BC332" si="2518">ROUND(BC33,1)</f>
        <v>15</v>
      </c>
      <c r="BD310" s="741">
        <f t="shared" ref="BD310:BD332" si="2519">$AP310*BC310/100</f>
        <v>1246.8</v>
      </c>
      <c r="BE310" s="740">
        <f t="shared" ref="BE310:BE332" si="2520">ROUND(BE33,1)</f>
        <v>0</v>
      </c>
      <c r="BF310" s="741">
        <f t="shared" ref="BF310:BF332" si="2521">$AP310*BE310/100</f>
        <v>0</v>
      </c>
      <c r="BG310" s="740">
        <f t="shared" ref="BG310:BG332" si="2522">ROUND(BG33,1)</f>
        <v>0</v>
      </c>
      <c r="BH310" s="741">
        <f t="shared" ref="BH310:BH332" si="2523">$AP310*BG310/100</f>
        <v>0</v>
      </c>
      <c r="BI310" s="740">
        <f t="shared" ref="BI310:BI332" si="2524">ROUND(BI33,1)</f>
        <v>0</v>
      </c>
      <c r="BJ310" s="741">
        <f t="shared" ref="BJ310:BJ332" si="2525">$AP310*BI310/100</f>
        <v>0</v>
      </c>
      <c r="BK310" s="743">
        <f t="shared" ref="BK310:BK332" si="2526">IF(((SUM(AP310:BJ310))&gt;(16242*AM310)),0,((16242*AM310)-(SUM(AP310:BJ310))))</f>
        <v>0</v>
      </c>
      <c r="BL310" s="744">
        <f t="shared" ref="BL310:BL332" si="2527">AP310+AR310+AT310+AV310+AX310+AZ310+BB310+BD310+BF310+BH310+BJ310+BK310</f>
        <v>26099.68</v>
      </c>
      <c r="BM310" s="745">
        <v>12</v>
      </c>
      <c r="BN310" s="746">
        <f t="shared" ref="BN310:BN332" si="2528">BL310*BM310</f>
        <v>313196.15999999997</v>
      </c>
      <c r="BO310" s="747"/>
      <c r="BP310" s="741"/>
      <c r="BQ310" s="746">
        <f t="shared" ref="BQ310:BQ332" si="2529">BN310+BO310+BP310</f>
        <v>313196.15999999997</v>
      </c>
      <c r="BR310" s="746">
        <f t="shared" ref="BR310:BR332" si="2530">BQ310*0.302</f>
        <v>94585.24</v>
      </c>
      <c r="BS310" s="746">
        <f t="shared" ref="BS310:BS332" si="2531">BQ310+BR310</f>
        <v>407781.4</v>
      </c>
      <c r="BU310" s="1044"/>
      <c r="BV310" s="755" t="s">
        <v>856</v>
      </c>
      <c r="BW310" s="737">
        <f t="shared" ref="BW310:BW332" si="2532">BW205</f>
        <v>2</v>
      </c>
      <c r="BX310" s="737">
        <f t="shared" ref="BX310:BX332" si="2533">ROUNDUP(BX205*1.061,0)</f>
        <v>8229</v>
      </c>
      <c r="BY310" s="738">
        <f t="shared" ref="BY310:BY332" si="2534">ROUNDUP(BX310*1.01,0)</f>
        <v>8312</v>
      </c>
      <c r="BZ310" s="817">
        <f t="shared" ref="BZ310:BZ332" si="2535">BW310*BY310</f>
        <v>16624</v>
      </c>
      <c r="CA310" s="740">
        <f t="shared" ref="CA310:CA332" si="2536">ROUND(CA33,1)</f>
        <v>0</v>
      </c>
      <c r="CB310" s="741">
        <f t="shared" ref="CB310:CB332" si="2537">$BZ310*CA310/100</f>
        <v>0</v>
      </c>
      <c r="CC310" s="740">
        <f t="shared" ref="CC310:CC332" si="2538">ROUND(CC33,1)</f>
        <v>0</v>
      </c>
      <c r="CD310" s="741">
        <f t="shared" ref="CD310:CD332" si="2539">$BZ310*CC310/100</f>
        <v>0</v>
      </c>
      <c r="CE310" s="740">
        <f t="shared" ref="CE310:CE332" si="2540">ROUND(CE33,1)</f>
        <v>0</v>
      </c>
      <c r="CF310" s="741">
        <f t="shared" ref="CF310:CF332" si="2541">$BZ310*CE310/100</f>
        <v>0</v>
      </c>
      <c r="CG310" s="740">
        <f t="shared" ref="CG310:CG332" si="2542">ROUND(CG33,1)</f>
        <v>50</v>
      </c>
      <c r="CH310" s="741">
        <f t="shared" ref="CH310:CH332" si="2543">$BZ310*CG310/100</f>
        <v>8312</v>
      </c>
      <c r="CI310" s="740">
        <f t="shared" ref="CI310:CI332" si="2544">ROUND(CI33,1)</f>
        <v>0</v>
      </c>
      <c r="CJ310" s="741">
        <f t="shared" ref="CJ310:CJ332" si="2545">$BZ310*CI310/100</f>
        <v>0</v>
      </c>
      <c r="CK310" s="740">
        <f t="shared" ref="CK310:CK332" si="2546">ROUND(CK33,1)</f>
        <v>0</v>
      </c>
      <c r="CL310" s="741">
        <f t="shared" ref="CL310:CL332" si="2547">$BZ310*CK310/100</f>
        <v>0</v>
      </c>
      <c r="CM310" s="740">
        <f t="shared" ref="CM310:CM332" si="2548">ROUND(CM33,1)</f>
        <v>15</v>
      </c>
      <c r="CN310" s="741">
        <f t="shared" ref="CN310:CN332" si="2549">$BZ310*CM310/100</f>
        <v>2493.6</v>
      </c>
      <c r="CO310" s="740">
        <f t="shared" ref="CO310:CO332" si="2550">ROUND(CO33,1)</f>
        <v>0</v>
      </c>
      <c r="CP310" s="741">
        <f t="shared" ref="CP310:CP332" si="2551">$BZ310*CO310/100</f>
        <v>0</v>
      </c>
      <c r="CQ310" s="740">
        <f t="shared" ref="CQ310:CQ332" si="2552">ROUND(CQ33,1)</f>
        <v>0</v>
      </c>
      <c r="CR310" s="741">
        <f t="shared" ref="CR310:CR332" si="2553">$BZ310*CQ310/100</f>
        <v>0</v>
      </c>
      <c r="CS310" s="740">
        <f t="shared" ref="CS310:CS332" si="2554">ROUND(CS33,1)</f>
        <v>0</v>
      </c>
      <c r="CT310" s="741">
        <f t="shared" ref="CT310:CT332" si="2555">$BZ310*CS310/100</f>
        <v>0</v>
      </c>
      <c r="CU310" s="743">
        <f t="shared" ref="CU310:CU332" si="2556">IF(((SUM(BZ310:CT310))&gt;(16242*BW310)),0,((16242*BW310)-(SUM(BZ310:CT310))))</f>
        <v>4989.3999999999996</v>
      </c>
      <c r="CV310" s="744">
        <f t="shared" ref="CV310:CV332" si="2557">BZ310+CB310+CD310+CF310+CH310+CJ310+CL310+CN310+CP310+CR310+CT310+CU310</f>
        <v>32419</v>
      </c>
      <c r="CW310" s="745">
        <v>12</v>
      </c>
      <c r="CX310" s="746">
        <f t="shared" ref="CX310:CX332" si="2558">CV310*CW310</f>
        <v>389028</v>
      </c>
      <c r="CY310" s="747"/>
      <c r="CZ310" s="741"/>
      <c r="DA310" s="746">
        <f t="shared" ref="DA310:DA332" si="2559">CX310+CY310+CZ310</f>
        <v>389028</v>
      </c>
      <c r="DB310" s="746">
        <f t="shared" ref="DB310:DB332" si="2560">DA310*0.302</f>
        <v>117486.46</v>
      </c>
      <c r="DC310" s="746">
        <f t="shared" ref="DC310:DC332" si="2561">DA310+DB310</f>
        <v>506514.46</v>
      </c>
      <c r="DD310" s="750"/>
      <c r="DE310" s="1044"/>
      <c r="DF310" s="755" t="s">
        <v>856</v>
      </c>
      <c r="DG310" s="737">
        <f t="shared" ref="DG310:DG332" si="2562">DG205</f>
        <v>0.5</v>
      </c>
      <c r="DH310" s="737">
        <f t="shared" ref="DH310:DH332" si="2563">ROUNDUP(DH205*1.061,0)</f>
        <v>8229</v>
      </c>
      <c r="DI310" s="738">
        <f t="shared" ref="DI310:DI332" si="2564">ROUNDUP(DH310*1.01,0)</f>
        <v>8312</v>
      </c>
      <c r="DJ310" s="817">
        <f t="shared" ref="DJ310:DJ332" si="2565">DG310*DI310</f>
        <v>4156</v>
      </c>
      <c r="DK310" s="740">
        <f t="shared" ref="DK310:DK332" si="2566">ROUND(DK33,1)</f>
        <v>0</v>
      </c>
      <c r="DL310" s="741">
        <f t="shared" ref="DL310:DL332" si="2567">$DJ310*DK310/100</f>
        <v>0</v>
      </c>
      <c r="DM310" s="740">
        <f t="shared" ref="DM310:DM332" si="2568">ROUND(DM33,1)</f>
        <v>0</v>
      </c>
      <c r="DN310" s="741">
        <f t="shared" ref="DN310:DN332" si="2569">$DJ310*DM310/100</f>
        <v>0</v>
      </c>
      <c r="DO310" s="740">
        <f t="shared" ref="DO310:DO332" si="2570">ROUND(DO33,1)</f>
        <v>0</v>
      </c>
      <c r="DP310" s="741">
        <f t="shared" ref="DP310:DP332" si="2571">$DJ310*DO310/100</f>
        <v>0</v>
      </c>
      <c r="DQ310" s="740">
        <f t="shared" ref="DQ310:DQ332" si="2572">ROUND(DQ33,1)</f>
        <v>0</v>
      </c>
      <c r="DR310" s="741">
        <f t="shared" ref="DR310:DR332" si="2573">$DJ310*DQ310/100</f>
        <v>0</v>
      </c>
      <c r="DS310" s="740">
        <f t="shared" ref="DS310:DS332" si="2574">ROUND(DS33,1)</f>
        <v>0</v>
      </c>
      <c r="DT310" s="741">
        <f t="shared" ref="DT310:DT332" si="2575">$DJ310*DS310/100</f>
        <v>0</v>
      </c>
      <c r="DU310" s="740">
        <f t="shared" ref="DU310:DU332" si="2576">ROUND(DU33,1)</f>
        <v>77.2</v>
      </c>
      <c r="DV310" s="741">
        <f t="shared" ref="DV310:DV332" si="2577">$DJ310*DU310/100</f>
        <v>3208.43</v>
      </c>
      <c r="DW310" s="740">
        <f t="shared" ref="DW310:DW332" si="2578">ROUND(DW33,1)</f>
        <v>30</v>
      </c>
      <c r="DX310" s="741">
        <f t="shared" ref="DX310:DX332" si="2579">$DJ310*DW310/100</f>
        <v>1246.8</v>
      </c>
      <c r="DY310" s="740">
        <f t="shared" ref="DY310:DY332" si="2580">ROUND(DY33,1)</f>
        <v>0</v>
      </c>
      <c r="DZ310" s="741">
        <f t="shared" ref="DZ310:DZ332" si="2581">$DJ310*DY310/100</f>
        <v>0</v>
      </c>
      <c r="EA310" s="740">
        <f t="shared" ref="EA310:EA332" si="2582">ROUND(EA33,1)</f>
        <v>0</v>
      </c>
      <c r="EB310" s="741">
        <f t="shared" ref="EB310:EB332" si="2583">$DJ310*EA310/100</f>
        <v>0</v>
      </c>
      <c r="EC310" s="740">
        <f t="shared" ref="EC310:EC332" si="2584">ROUND(EC33,1)</f>
        <v>0</v>
      </c>
      <c r="ED310" s="741">
        <f t="shared" ref="ED310:ED332" si="2585">$DJ310*EC310/100</f>
        <v>0</v>
      </c>
      <c r="EE310" s="743">
        <f t="shared" ref="EE310:EE332" si="2586">IF(((SUM(DJ310:ED310))&gt;(16242*DG310)),0,((16242*DG310)-(SUM(DJ310:ED310))))</f>
        <v>0</v>
      </c>
      <c r="EF310" s="744">
        <f t="shared" ref="EF310:EF332" si="2587">DJ310+DL310+DN310+DP310+DR310+DT310+DV310+DX310+DZ310+EB310+ED310+EE310</f>
        <v>8611.23</v>
      </c>
      <c r="EG310" s="745">
        <v>12</v>
      </c>
      <c r="EH310" s="746">
        <f t="shared" ref="EH310:EH332" si="2588">EF310*EG310</f>
        <v>103334.76</v>
      </c>
      <c r="EI310" s="747"/>
      <c r="EJ310" s="741"/>
      <c r="EK310" s="746">
        <f t="shared" ref="EK310:EK332" si="2589">EH310+EI310+EJ310</f>
        <v>103334.76</v>
      </c>
      <c r="EL310" s="746">
        <f t="shared" ref="EL310:EL332" si="2590">EK310*0.302</f>
        <v>31207.1</v>
      </c>
      <c r="EM310" s="746">
        <f t="shared" ref="EM310:EM332" si="2591">EK310+EL310</f>
        <v>134541.85999999999</v>
      </c>
      <c r="EO310" s="1044"/>
      <c r="EP310" s="755" t="s">
        <v>856</v>
      </c>
      <c r="EQ310" s="737">
        <f t="shared" ref="EQ310:EQ332" si="2592">EQ205</f>
        <v>1</v>
      </c>
      <c r="ER310" s="737">
        <f t="shared" ref="ER310:ER332" si="2593">ROUNDUP(ER205*1.061,0)</f>
        <v>8229</v>
      </c>
      <c r="ES310" s="738">
        <f t="shared" ref="ES310:ES332" si="2594">ROUNDUP(ER310*1.01,0)</f>
        <v>8312</v>
      </c>
      <c r="ET310" s="817">
        <f t="shared" ref="ET310:ET332" si="2595">EQ310*ES310</f>
        <v>8312</v>
      </c>
      <c r="EU310" s="740">
        <f t="shared" ref="EU310:EU332" si="2596">ROUND(EU33,1)</f>
        <v>0</v>
      </c>
      <c r="EV310" s="741">
        <f t="shared" ref="EV310:EV332" si="2597">$ET310*EU310/100</f>
        <v>0</v>
      </c>
      <c r="EW310" s="740">
        <f t="shared" ref="EW310:EW332" si="2598">ROUND(EW33,1)</f>
        <v>0</v>
      </c>
      <c r="EX310" s="741">
        <f t="shared" ref="EX310:EX332" si="2599">$ET310*EW310/100</f>
        <v>0</v>
      </c>
      <c r="EY310" s="740">
        <f t="shared" ref="EY310:EY332" si="2600">ROUND(EY33,1)</f>
        <v>0</v>
      </c>
      <c r="EZ310" s="741">
        <f t="shared" ref="EZ310:EZ332" si="2601">$ET310*EY310/100</f>
        <v>0</v>
      </c>
      <c r="FA310" s="740">
        <f t="shared" ref="FA310:FA332" si="2602">ROUND(FA33,1)</f>
        <v>0</v>
      </c>
      <c r="FB310" s="741">
        <f t="shared" ref="FB310:FB332" si="2603">$ET310*FA310/100</f>
        <v>0</v>
      </c>
      <c r="FC310" s="740">
        <f t="shared" ref="FC310:FC332" si="2604">ROUND(FC33,1)</f>
        <v>0</v>
      </c>
      <c r="FD310" s="741">
        <f t="shared" ref="FD310:FD332" si="2605">$ET310*FC310/100</f>
        <v>0</v>
      </c>
      <c r="FE310" s="740">
        <f t="shared" ref="FE310:FE332" si="2606">ROUND(FE33,1)</f>
        <v>200</v>
      </c>
      <c r="FF310" s="741">
        <f t="shared" ref="FF310:FF332" si="2607">$ET310*FE310/100</f>
        <v>16624</v>
      </c>
      <c r="FG310" s="740">
        <f t="shared" ref="FG310:FG332" si="2608">ROUND(FG33,1)</f>
        <v>15</v>
      </c>
      <c r="FH310" s="741">
        <f t="shared" ref="FH310:FH332" si="2609">$ET310*FG310/100</f>
        <v>1246.8</v>
      </c>
      <c r="FI310" s="740">
        <f t="shared" ref="FI310:FI332" si="2610">ROUND(FI33,1)</f>
        <v>0</v>
      </c>
      <c r="FJ310" s="741">
        <f t="shared" ref="FJ310:FJ332" si="2611">$ET310*FI310/100</f>
        <v>0</v>
      </c>
      <c r="FK310" s="740">
        <f t="shared" ref="FK310:FK332" si="2612">ROUND(FK33,1)</f>
        <v>0</v>
      </c>
      <c r="FL310" s="741">
        <f t="shared" ref="FL310:FL332" si="2613">$ET310*FK310/100</f>
        <v>0</v>
      </c>
      <c r="FM310" s="740">
        <f t="shared" ref="FM310:FM332" si="2614">ROUND(FM33,1)</f>
        <v>0</v>
      </c>
      <c r="FN310" s="741">
        <f t="shared" ref="FN310:FN332" si="2615">$ET310*FM310/100</f>
        <v>0</v>
      </c>
      <c r="FO310" s="743">
        <f t="shared" ref="FO310:FO332" si="2616">IF(((SUM(ET310:FN310))&gt;(16242*EQ310)),0,((16242*EQ310)-(SUM(ET310:FN310))))</f>
        <v>0</v>
      </c>
      <c r="FP310" s="744">
        <f t="shared" ref="FP310:FP332" si="2617">ET310+EV310+EX310+EZ310+FB310+FD310+FF310+FH310+FJ310+FL310+FN310+FO310</f>
        <v>26182.799999999999</v>
      </c>
      <c r="FQ310" s="745">
        <v>12</v>
      </c>
      <c r="FR310" s="746">
        <f t="shared" ref="FR310:FR332" si="2618">FP310*FQ310</f>
        <v>314193.59999999998</v>
      </c>
      <c r="FS310" s="747"/>
      <c r="FT310" s="741"/>
      <c r="FU310" s="746">
        <f t="shared" ref="FU310:FU332" si="2619">FR310+FS310+FT310</f>
        <v>314193.59999999998</v>
      </c>
      <c r="FV310" s="746">
        <f t="shared" ref="FV310:FV332" si="2620">FU310*0.302</f>
        <v>94886.47</v>
      </c>
      <c r="FW310" s="746">
        <f t="shared" ref="FW310:FW332" si="2621">FU310+FV310</f>
        <v>409080.07</v>
      </c>
      <c r="FY310" s="1044"/>
      <c r="FZ310" s="755" t="s">
        <v>856</v>
      </c>
      <c r="GA310" s="737">
        <f t="shared" ref="GA310:GA332" si="2622">GA205</f>
        <v>5.5</v>
      </c>
      <c r="GB310" s="737">
        <f t="shared" ref="GB310:GB332" si="2623">ROUNDUP(GB205*1.061,0)</f>
        <v>8229</v>
      </c>
      <c r="GC310" s="738">
        <f t="shared" ref="GC310:GC332" si="2624">ROUNDUP(GB310*1.01,0)</f>
        <v>8312</v>
      </c>
      <c r="GD310" s="743">
        <f t="shared" ref="GD310:GD332" si="2625">F310+AP310+BZ310+DJ310+ET310</f>
        <v>45716</v>
      </c>
      <c r="GE310" s="743"/>
      <c r="GF310" s="737">
        <f t="shared" ref="GF310:GF332" si="2626">H310+AR310+CB310+DL310+EV310</f>
        <v>0</v>
      </c>
      <c r="GG310" s="743"/>
      <c r="GH310" s="737">
        <f t="shared" ref="GH310:GH332" si="2627">J310+AT310+CD310+DN310+EX310</f>
        <v>332.48</v>
      </c>
      <c r="GI310" s="743"/>
      <c r="GJ310" s="737">
        <f t="shared" ref="GJ310:GJ332" si="2628">L310+AV310+CF310+DP310+EZ310</f>
        <v>0</v>
      </c>
      <c r="GK310" s="743"/>
      <c r="GL310" s="737">
        <f t="shared" ref="GL310:GL332" si="2629">N310+AX310+CH310+DR310+FB310</f>
        <v>10223.76</v>
      </c>
      <c r="GM310" s="743"/>
      <c r="GN310" s="737">
        <f t="shared" ref="GN310:GN332" si="2630">P310+AZ310+CJ310+DT310+FD310</f>
        <v>0</v>
      </c>
      <c r="GO310" s="743"/>
      <c r="GP310" s="737">
        <f t="shared" ref="GP310:GP332" si="2631">R310+BB310+CL310+DV310+FF310</f>
        <v>52498.59</v>
      </c>
      <c r="GQ310" s="743"/>
      <c r="GR310" s="737">
        <f t="shared" ref="GR310:GR332" si="2632">T310+BD310+CN310+DX310+FH310</f>
        <v>8727.6</v>
      </c>
      <c r="GS310" s="743"/>
      <c r="GT310" s="737">
        <f t="shared" ref="GT310:GT332" si="2633">V310+BF310+CP310+DZ310+FJ310</f>
        <v>0</v>
      </c>
      <c r="GU310" s="743"/>
      <c r="GV310" s="737">
        <f t="shared" ref="GV310:GV332" si="2634">X310+BH310+CR310+EB310+FL310</f>
        <v>0</v>
      </c>
      <c r="GW310" s="743"/>
      <c r="GX310" s="737">
        <f t="shared" ref="GX310:GY332" si="2635">Z310+BJ310+CT310+ED310+FN310</f>
        <v>0</v>
      </c>
      <c r="GY310" s="743">
        <f t="shared" si="2635"/>
        <v>4989.3999999999996</v>
      </c>
      <c r="GZ310" s="744">
        <f t="shared" ref="GZ310:GZ332" si="2636">GD310+GF310+GH310+GJ310+GL310+GN310+GP310+GR310+GT310+GV310+GX310+GY310</f>
        <v>122487.83</v>
      </c>
      <c r="HA310" s="745">
        <v>12</v>
      </c>
      <c r="HB310" s="746">
        <f t="shared" ref="HB310:HB332" si="2637">GZ310*HA310</f>
        <v>1469853.96</v>
      </c>
      <c r="HC310" s="737">
        <f t="shared" ref="HC310:HD332" si="2638">AE310+BO310+CY310+EI310+FS310</f>
        <v>0</v>
      </c>
      <c r="HD310" s="737">
        <f t="shared" si="2638"/>
        <v>0</v>
      </c>
      <c r="HE310" s="746">
        <f t="shared" ref="HE310:HE332" si="2639">HB310+HC310+HD310</f>
        <v>1469853.96</v>
      </c>
      <c r="HF310" s="746">
        <f t="shared" ref="HF310:HF332" si="2640">HE310*0.302</f>
        <v>443895.9</v>
      </c>
      <c r="HG310" s="746">
        <f t="shared" ref="HG310:HG332" si="2641">HE310+HF310</f>
        <v>1913749.86</v>
      </c>
    </row>
    <row r="311" spans="1:215" hidden="1" x14ac:dyDescent="0.25">
      <c r="A311" s="1044"/>
      <c r="B311" s="755" t="s">
        <v>858</v>
      </c>
      <c r="C311" s="737">
        <f t="shared" si="2473"/>
        <v>1</v>
      </c>
      <c r="D311" s="737">
        <f t="shared" si="2474"/>
        <v>7839</v>
      </c>
      <c r="E311" s="738">
        <f t="shared" si="2475"/>
        <v>7918</v>
      </c>
      <c r="F311" s="817">
        <f t="shared" si="2476"/>
        <v>7918</v>
      </c>
      <c r="G311" s="740">
        <f t="shared" si="2477"/>
        <v>0</v>
      </c>
      <c r="H311" s="741">
        <f t="shared" si="2478"/>
        <v>0</v>
      </c>
      <c r="I311" s="740">
        <f t="shared" si="2477"/>
        <v>0</v>
      </c>
      <c r="J311" s="741">
        <f t="shared" si="2479"/>
        <v>0</v>
      </c>
      <c r="K311" s="740">
        <f t="shared" si="2480"/>
        <v>0</v>
      </c>
      <c r="L311" s="741">
        <f t="shared" si="2481"/>
        <v>0</v>
      </c>
      <c r="M311" s="740">
        <f t="shared" si="2482"/>
        <v>23</v>
      </c>
      <c r="N311" s="741">
        <f t="shared" si="2483"/>
        <v>1821.14</v>
      </c>
      <c r="O311" s="740">
        <f t="shared" si="2484"/>
        <v>0</v>
      </c>
      <c r="P311" s="741">
        <f t="shared" si="2485"/>
        <v>0</v>
      </c>
      <c r="Q311" s="740">
        <f t="shared" si="2486"/>
        <v>198</v>
      </c>
      <c r="R311" s="741">
        <f t="shared" si="2487"/>
        <v>15677.64</v>
      </c>
      <c r="S311" s="740">
        <f t="shared" si="2488"/>
        <v>30</v>
      </c>
      <c r="T311" s="741">
        <f t="shared" si="2489"/>
        <v>2375.4</v>
      </c>
      <c r="U311" s="740">
        <f t="shared" si="2490"/>
        <v>0</v>
      </c>
      <c r="V311" s="741">
        <f t="shared" si="2491"/>
        <v>0</v>
      </c>
      <c r="W311" s="740">
        <f t="shared" si="2492"/>
        <v>0</v>
      </c>
      <c r="X311" s="741">
        <f t="shared" si="2493"/>
        <v>0</v>
      </c>
      <c r="Y311" s="740">
        <f t="shared" si="2494"/>
        <v>0</v>
      </c>
      <c r="Z311" s="741">
        <f t="shared" si="2495"/>
        <v>0</v>
      </c>
      <c r="AA311" s="743">
        <f t="shared" si="2496"/>
        <v>0</v>
      </c>
      <c r="AB311" s="744">
        <f t="shared" si="2497"/>
        <v>27792.18</v>
      </c>
      <c r="AC311" s="745">
        <v>12</v>
      </c>
      <c r="AD311" s="746">
        <f t="shared" si="2498"/>
        <v>333506.15999999997</v>
      </c>
      <c r="AE311" s="747"/>
      <c r="AF311" s="741"/>
      <c r="AG311" s="746">
        <f t="shared" si="2499"/>
        <v>333506.15999999997</v>
      </c>
      <c r="AH311" s="746">
        <f t="shared" si="2500"/>
        <v>100718.86</v>
      </c>
      <c r="AI311" s="746">
        <f t="shared" si="2501"/>
        <v>434225.02</v>
      </c>
      <c r="AK311" s="1044"/>
      <c r="AL311" s="755" t="s">
        <v>858</v>
      </c>
      <c r="AM311" s="737">
        <f t="shared" si="2502"/>
        <v>0</v>
      </c>
      <c r="AN311" s="737">
        <f t="shared" si="2503"/>
        <v>7839</v>
      </c>
      <c r="AO311" s="738">
        <f t="shared" si="2504"/>
        <v>7918</v>
      </c>
      <c r="AP311" s="817">
        <f t="shared" si="2505"/>
        <v>0</v>
      </c>
      <c r="AQ311" s="740">
        <f t="shared" si="2506"/>
        <v>0</v>
      </c>
      <c r="AR311" s="741">
        <f t="shared" si="2507"/>
        <v>0</v>
      </c>
      <c r="AS311" s="740">
        <f t="shared" si="2508"/>
        <v>0</v>
      </c>
      <c r="AT311" s="741">
        <f t="shared" si="2509"/>
        <v>0</v>
      </c>
      <c r="AU311" s="740">
        <f t="shared" si="2510"/>
        <v>0</v>
      </c>
      <c r="AV311" s="741">
        <f t="shared" si="2511"/>
        <v>0</v>
      </c>
      <c r="AW311" s="740">
        <f t="shared" si="2512"/>
        <v>0</v>
      </c>
      <c r="AX311" s="741">
        <f t="shared" si="2513"/>
        <v>0</v>
      </c>
      <c r="AY311" s="740">
        <f t="shared" si="2514"/>
        <v>0</v>
      </c>
      <c r="AZ311" s="741">
        <f t="shared" si="2515"/>
        <v>0</v>
      </c>
      <c r="BA311" s="740">
        <f t="shared" si="2516"/>
        <v>0</v>
      </c>
      <c r="BB311" s="741">
        <f t="shared" si="2517"/>
        <v>0</v>
      </c>
      <c r="BC311" s="740">
        <f t="shared" si="2518"/>
        <v>0</v>
      </c>
      <c r="BD311" s="741">
        <f t="shared" si="2519"/>
        <v>0</v>
      </c>
      <c r="BE311" s="740">
        <f t="shared" si="2520"/>
        <v>0</v>
      </c>
      <c r="BF311" s="741">
        <f t="shared" si="2521"/>
        <v>0</v>
      </c>
      <c r="BG311" s="740">
        <f t="shared" si="2522"/>
        <v>0</v>
      </c>
      <c r="BH311" s="741">
        <f t="shared" si="2523"/>
        <v>0</v>
      </c>
      <c r="BI311" s="740">
        <f t="shared" si="2524"/>
        <v>0</v>
      </c>
      <c r="BJ311" s="741">
        <f t="shared" si="2525"/>
        <v>0</v>
      </c>
      <c r="BK311" s="743">
        <f t="shared" si="2526"/>
        <v>0</v>
      </c>
      <c r="BL311" s="744">
        <f t="shared" si="2527"/>
        <v>0</v>
      </c>
      <c r="BM311" s="745">
        <v>12</v>
      </c>
      <c r="BN311" s="746">
        <f t="shared" si="2528"/>
        <v>0</v>
      </c>
      <c r="BO311" s="747"/>
      <c r="BP311" s="741"/>
      <c r="BQ311" s="746">
        <f t="shared" si="2529"/>
        <v>0</v>
      </c>
      <c r="BR311" s="746">
        <f t="shared" si="2530"/>
        <v>0</v>
      </c>
      <c r="BS311" s="746">
        <f t="shared" si="2531"/>
        <v>0</v>
      </c>
      <c r="BU311" s="1044"/>
      <c r="BV311" s="755" t="s">
        <v>858</v>
      </c>
      <c r="BW311" s="737">
        <f t="shared" si="2532"/>
        <v>0</v>
      </c>
      <c r="BX311" s="737">
        <f t="shared" si="2533"/>
        <v>7839</v>
      </c>
      <c r="BY311" s="738">
        <f t="shared" si="2534"/>
        <v>7918</v>
      </c>
      <c r="BZ311" s="817">
        <f t="shared" si="2535"/>
        <v>0</v>
      </c>
      <c r="CA311" s="740">
        <f t="shared" si="2536"/>
        <v>0</v>
      </c>
      <c r="CB311" s="741">
        <f t="shared" si="2537"/>
        <v>0</v>
      </c>
      <c r="CC311" s="740">
        <f t="shared" si="2538"/>
        <v>0</v>
      </c>
      <c r="CD311" s="741">
        <f t="shared" si="2539"/>
        <v>0</v>
      </c>
      <c r="CE311" s="740">
        <f t="shared" si="2540"/>
        <v>0</v>
      </c>
      <c r="CF311" s="741">
        <f t="shared" si="2541"/>
        <v>0</v>
      </c>
      <c r="CG311" s="740">
        <f t="shared" si="2542"/>
        <v>0</v>
      </c>
      <c r="CH311" s="741">
        <f t="shared" si="2543"/>
        <v>0</v>
      </c>
      <c r="CI311" s="740">
        <f t="shared" si="2544"/>
        <v>0</v>
      </c>
      <c r="CJ311" s="741">
        <f t="shared" si="2545"/>
        <v>0</v>
      </c>
      <c r="CK311" s="740">
        <f t="shared" si="2546"/>
        <v>0</v>
      </c>
      <c r="CL311" s="741">
        <f t="shared" si="2547"/>
        <v>0</v>
      </c>
      <c r="CM311" s="740">
        <f t="shared" si="2548"/>
        <v>0</v>
      </c>
      <c r="CN311" s="741">
        <f t="shared" si="2549"/>
        <v>0</v>
      </c>
      <c r="CO311" s="740">
        <f t="shared" si="2550"/>
        <v>0</v>
      </c>
      <c r="CP311" s="741">
        <f t="shared" si="2551"/>
        <v>0</v>
      </c>
      <c r="CQ311" s="740">
        <f t="shared" si="2552"/>
        <v>0</v>
      </c>
      <c r="CR311" s="741">
        <f t="shared" si="2553"/>
        <v>0</v>
      </c>
      <c r="CS311" s="740">
        <f t="shared" si="2554"/>
        <v>0</v>
      </c>
      <c r="CT311" s="741">
        <f t="shared" si="2555"/>
        <v>0</v>
      </c>
      <c r="CU311" s="743">
        <f t="shared" si="2556"/>
        <v>0</v>
      </c>
      <c r="CV311" s="744">
        <f t="shared" si="2557"/>
        <v>0</v>
      </c>
      <c r="CW311" s="745">
        <v>12</v>
      </c>
      <c r="CX311" s="746">
        <f t="shared" si="2558"/>
        <v>0</v>
      </c>
      <c r="CY311" s="747"/>
      <c r="CZ311" s="741"/>
      <c r="DA311" s="746">
        <f t="shared" si="2559"/>
        <v>0</v>
      </c>
      <c r="DB311" s="746">
        <f t="shared" si="2560"/>
        <v>0</v>
      </c>
      <c r="DC311" s="746">
        <f t="shared" si="2561"/>
        <v>0</v>
      </c>
      <c r="DD311" s="750"/>
      <c r="DE311" s="1044"/>
      <c r="DF311" s="755" t="s">
        <v>858</v>
      </c>
      <c r="DG311" s="737">
        <f t="shared" si="2562"/>
        <v>0</v>
      </c>
      <c r="DH311" s="737">
        <f t="shared" si="2563"/>
        <v>7839</v>
      </c>
      <c r="DI311" s="738">
        <f t="shared" si="2564"/>
        <v>7918</v>
      </c>
      <c r="DJ311" s="817">
        <f t="shared" si="2565"/>
        <v>0</v>
      </c>
      <c r="DK311" s="740">
        <f t="shared" si="2566"/>
        <v>0</v>
      </c>
      <c r="DL311" s="741">
        <f t="shared" si="2567"/>
        <v>0</v>
      </c>
      <c r="DM311" s="740">
        <f t="shared" si="2568"/>
        <v>0</v>
      </c>
      <c r="DN311" s="741">
        <f t="shared" si="2569"/>
        <v>0</v>
      </c>
      <c r="DO311" s="740">
        <f t="shared" si="2570"/>
        <v>0</v>
      </c>
      <c r="DP311" s="741">
        <f t="shared" si="2571"/>
        <v>0</v>
      </c>
      <c r="DQ311" s="740">
        <f t="shared" si="2572"/>
        <v>0</v>
      </c>
      <c r="DR311" s="741">
        <f t="shared" si="2573"/>
        <v>0</v>
      </c>
      <c r="DS311" s="740">
        <f t="shared" si="2574"/>
        <v>0</v>
      </c>
      <c r="DT311" s="741">
        <f t="shared" si="2575"/>
        <v>0</v>
      </c>
      <c r="DU311" s="740">
        <f t="shared" si="2576"/>
        <v>0</v>
      </c>
      <c r="DV311" s="741">
        <f t="shared" si="2577"/>
        <v>0</v>
      </c>
      <c r="DW311" s="740">
        <f t="shared" si="2578"/>
        <v>0</v>
      </c>
      <c r="DX311" s="741">
        <f t="shared" si="2579"/>
        <v>0</v>
      </c>
      <c r="DY311" s="740">
        <f t="shared" si="2580"/>
        <v>0</v>
      </c>
      <c r="DZ311" s="741">
        <f t="shared" si="2581"/>
        <v>0</v>
      </c>
      <c r="EA311" s="740">
        <f t="shared" si="2582"/>
        <v>0</v>
      </c>
      <c r="EB311" s="741">
        <f t="shared" si="2583"/>
        <v>0</v>
      </c>
      <c r="EC311" s="740">
        <f t="shared" si="2584"/>
        <v>0</v>
      </c>
      <c r="ED311" s="741">
        <f t="shared" si="2585"/>
        <v>0</v>
      </c>
      <c r="EE311" s="743">
        <f t="shared" si="2586"/>
        <v>0</v>
      </c>
      <c r="EF311" s="744">
        <f t="shared" si="2587"/>
        <v>0</v>
      </c>
      <c r="EG311" s="745">
        <v>12</v>
      </c>
      <c r="EH311" s="746">
        <f t="shared" si="2588"/>
        <v>0</v>
      </c>
      <c r="EI311" s="747"/>
      <c r="EJ311" s="741"/>
      <c r="EK311" s="746">
        <f t="shared" si="2589"/>
        <v>0</v>
      </c>
      <c r="EL311" s="746">
        <f t="shared" si="2590"/>
        <v>0</v>
      </c>
      <c r="EM311" s="746">
        <f t="shared" si="2591"/>
        <v>0</v>
      </c>
      <c r="EO311" s="1044"/>
      <c r="EP311" s="755" t="s">
        <v>858</v>
      </c>
      <c r="EQ311" s="737">
        <f t="shared" si="2592"/>
        <v>0</v>
      </c>
      <c r="ER311" s="737">
        <f t="shared" si="2593"/>
        <v>7839</v>
      </c>
      <c r="ES311" s="738">
        <f t="shared" si="2594"/>
        <v>7918</v>
      </c>
      <c r="ET311" s="817">
        <f t="shared" si="2595"/>
        <v>0</v>
      </c>
      <c r="EU311" s="740">
        <f t="shared" si="2596"/>
        <v>0</v>
      </c>
      <c r="EV311" s="741">
        <f t="shared" si="2597"/>
        <v>0</v>
      </c>
      <c r="EW311" s="740">
        <f t="shared" si="2598"/>
        <v>0</v>
      </c>
      <c r="EX311" s="741">
        <f t="shared" si="2599"/>
        <v>0</v>
      </c>
      <c r="EY311" s="740">
        <f t="shared" si="2600"/>
        <v>0</v>
      </c>
      <c r="EZ311" s="741">
        <f t="shared" si="2601"/>
        <v>0</v>
      </c>
      <c r="FA311" s="740">
        <f t="shared" si="2602"/>
        <v>0</v>
      </c>
      <c r="FB311" s="741">
        <f t="shared" si="2603"/>
        <v>0</v>
      </c>
      <c r="FC311" s="740">
        <f t="shared" si="2604"/>
        <v>0</v>
      </c>
      <c r="FD311" s="741">
        <f t="shared" si="2605"/>
        <v>0</v>
      </c>
      <c r="FE311" s="740">
        <f t="shared" si="2606"/>
        <v>0</v>
      </c>
      <c r="FF311" s="741">
        <f t="shared" si="2607"/>
        <v>0</v>
      </c>
      <c r="FG311" s="740">
        <f t="shared" si="2608"/>
        <v>0</v>
      </c>
      <c r="FH311" s="741">
        <f t="shared" si="2609"/>
        <v>0</v>
      </c>
      <c r="FI311" s="740">
        <f t="shared" si="2610"/>
        <v>0</v>
      </c>
      <c r="FJ311" s="741">
        <f t="shared" si="2611"/>
        <v>0</v>
      </c>
      <c r="FK311" s="740">
        <f t="shared" si="2612"/>
        <v>0</v>
      </c>
      <c r="FL311" s="741">
        <f t="shared" si="2613"/>
        <v>0</v>
      </c>
      <c r="FM311" s="740">
        <f t="shared" si="2614"/>
        <v>0</v>
      </c>
      <c r="FN311" s="741">
        <f t="shared" si="2615"/>
        <v>0</v>
      </c>
      <c r="FO311" s="743">
        <f t="shared" si="2616"/>
        <v>0</v>
      </c>
      <c r="FP311" s="744">
        <f t="shared" si="2617"/>
        <v>0</v>
      </c>
      <c r="FQ311" s="745">
        <v>12</v>
      </c>
      <c r="FR311" s="746">
        <f t="shared" si="2618"/>
        <v>0</v>
      </c>
      <c r="FS311" s="747"/>
      <c r="FT311" s="741"/>
      <c r="FU311" s="746">
        <f t="shared" si="2619"/>
        <v>0</v>
      </c>
      <c r="FV311" s="746">
        <f t="shared" si="2620"/>
        <v>0</v>
      </c>
      <c r="FW311" s="746">
        <f t="shared" si="2621"/>
        <v>0</v>
      </c>
      <c r="FY311" s="1044"/>
      <c r="FZ311" s="755" t="s">
        <v>858</v>
      </c>
      <c r="GA311" s="737">
        <f t="shared" si="2622"/>
        <v>1</v>
      </c>
      <c r="GB311" s="737">
        <f t="shared" si="2623"/>
        <v>7839</v>
      </c>
      <c r="GC311" s="738">
        <f t="shared" si="2624"/>
        <v>7918</v>
      </c>
      <c r="GD311" s="743">
        <f t="shared" si="2625"/>
        <v>7918</v>
      </c>
      <c r="GE311" s="743"/>
      <c r="GF311" s="737">
        <f t="shared" si="2626"/>
        <v>0</v>
      </c>
      <c r="GG311" s="743"/>
      <c r="GH311" s="737">
        <f t="shared" si="2627"/>
        <v>0</v>
      </c>
      <c r="GI311" s="743"/>
      <c r="GJ311" s="737">
        <f t="shared" si="2628"/>
        <v>0</v>
      </c>
      <c r="GK311" s="743"/>
      <c r="GL311" s="737">
        <f t="shared" si="2629"/>
        <v>1821.14</v>
      </c>
      <c r="GM311" s="743"/>
      <c r="GN311" s="737">
        <f t="shared" si="2630"/>
        <v>0</v>
      </c>
      <c r="GO311" s="743"/>
      <c r="GP311" s="737">
        <f t="shared" si="2631"/>
        <v>15677.64</v>
      </c>
      <c r="GQ311" s="743"/>
      <c r="GR311" s="737">
        <f t="shared" si="2632"/>
        <v>2375.4</v>
      </c>
      <c r="GS311" s="743"/>
      <c r="GT311" s="737">
        <f t="shared" si="2633"/>
        <v>0</v>
      </c>
      <c r="GU311" s="743"/>
      <c r="GV311" s="737">
        <f t="shared" si="2634"/>
        <v>0</v>
      </c>
      <c r="GW311" s="743"/>
      <c r="GX311" s="737">
        <f t="shared" si="2635"/>
        <v>0</v>
      </c>
      <c r="GY311" s="743">
        <f t="shared" si="2635"/>
        <v>0</v>
      </c>
      <c r="GZ311" s="744">
        <f t="shared" si="2636"/>
        <v>27792.18</v>
      </c>
      <c r="HA311" s="745">
        <v>12</v>
      </c>
      <c r="HB311" s="746">
        <f t="shared" si="2637"/>
        <v>333506.15999999997</v>
      </c>
      <c r="HC311" s="737">
        <f t="shared" si="2638"/>
        <v>0</v>
      </c>
      <c r="HD311" s="737">
        <f t="shared" si="2638"/>
        <v>0</v>
      </c>
      <c r="HE311" s="746">
        <f t="shared" si="2639"/>
        <v>333506.15999999997</v>
      </c>
      <c r="HF311" s="746">
        <f t="shared" si="2640"/>
        <v>100718.86</v>
      </c>
      <c r="HG311" s="746">
        <f t="shared" si="2641"/>
        <v>434225.02</v>
      </c>
    </row>
    <row r="312" spans="1:215" hidden="1" x14ac:dyDescent="0.25">
      <c r="A312" s="1044"/>
      <c r="B312" s="755" t="s">
        <v>859</v>
      </c>
      <c r="C312" s="737">
        <f t="shared" si="2473"/>
        <v>0</v>
      </c>
      <c r="D312" s="737">
        <f t="shared" si="2474"/>
        <v>7468</v>
      </c>
      <c r="E312" s="738">
        <f t="shared" si="2475"/>
        <v>7543</v>
      </c>
      <c r="F312" s="817">
        <f t="shared" si="2476"/>
        <v>0</v>
      </c>
      <c r="G312" s="740">
        <f t="shared" si="2477"/>
        <v>0</v>
      </c>
      <c r="H312" s="741">
        <f t="shared" si="2478"/>
        <v>0</v>
      </c>
      <c r="I312" s="740">
        <f t="shared" si="2477"/>
        <v>0</v>
      </c>
      <c r="J312" s="741">
        <f t="shared" si="2479"/>
        <v>0</v>
      </c>
      <c r="K312" s="740">
        <f t="shared" si="2480"/>
        <v>0</v>
      </c>
      <c r="L312" s="741">
        <f t="shared" si="2481"/>
        <v>0</v>
      </c>
      <c r="M312" s="740">
        <f t="shared" si="2482"/>
        <v>0</v>
      </c>
      <c r="N312" s="741">
        <f t="shared" si="2483"/>
        <v>0</v>
      </c>
      <c r="O312" s="740">
        <f t="shared" si="2484"/>
        <v>0</v>
      </c>
      <c r="P312" s="741">
        <f t="shared" si="2485"/>
        <v>0</v>
      </c>
      <c r="Q312" s="740">
        <f t="shared" si="2486"/>
        <v>0</v>
      </c>
      <c r="R312" s="741">
        <f t="shared" si="2487"/>
        <v>0</v>
      </c>
      <c r="S312" s="740">
        <f t="shared" si="2488"/>
        <v>0</v>
      </c>
      <c r="T312" s="741">
        <f t="shared" si="2489"/>
        <v>0</v>
      </c>
      <c r="U312" s="740">
        <f t="shared" si="2490"/>
        <v>0</v>
      </c>
      <c r="V312" s="741">
        <f t="shared" si="2491"/>
        <v>0</v>
      </c>
      <c r="W312" s="740">
        <f t="shared" si="2492"/>
        <v>0</v>
      </c>
      <c r="X312" s="741">
        <f t="shared" si="2493"/>
        <v>0</v>
      </c>
      <c r="Y312" s="740">
        <f t="shared" si="2494"/>
        <v>0</v>
      </c>
      <c r="Z312" s="741">
        <f t="shared" si="2495"/>
        <v>0</v>
      </c>
      <c r="AA312" s="743">
        <f t="shared" si="2496"/>
        <v>0</v>
      </c>
      <c r="AB312" s="744">
        <f t="shared" si="2497"/>
        <v>0</v>
      </c>
      <c r="AC312" s="745">
        <v>12</v>
      </c>
      <c r="AD312" s="746">
        <f t="shared" si="2498"/>
        <v>0</v>
      </c>
      <c r="AE312" s="747"/>
      <c r="AF312" s="741"/>
      <c r="AG312" s="746">
        <f t="shared" si="2499"/>
        <v>0</v>
      </c>
      <c r="AH312" s="746">
        <f t="shared" si="2500"/>
        <v>0</v>
      </c>
      <c r="AI312" s="746">
        <f t="shared" si="2501"/>
        <v>0</v>
      </c>
      <c r="AK312" s="1044"/>
      <c r="AL312" s="755" t="s">
        <v>859</v>
      </c>
      <c r="AM312" s="737">
        <f t="shared" si="2502"/>
        <v>1</v>
      </c>
      <c r="AN312" s="737">
        <f t="shared" si="2503"/>
        <v>7468</v>
      </c>
      <c r="AO312" s="738">
        <f t="shared" si="2504"/>
        <v>7543</v>
      </c>
      <c r="AP312" s="817">
        <f t="shared" si="2505"/>
        <v>7543</v>
      </c>
      <c r="AQ312" s="740">
        <f t="shared" si="2506"/>
        <v>0</v>
      </c>
      <c r="AR312" s="741">
        <f t="shared" si="2507"/>
        <v>0</v>
      </c>
      <c r="AS312" s="740">
        <f t="shared" si="2508"/>
        <v>0</v>
      </c>
      <c r="AT312" s="741">
        <f t="shared" si="2509"/>
        <v>0</v>
      </c>
      <c r="AU312" s="740">
        <f t="shared" si="2510"/>
        <v>0</v>
      </c>
      <c r="AV312" s="741">
        <f t="shared" si="2511"/>
        <v>0</v>
      </c>
      <c r="AW312" s="740">
        <f t="shared" si="2512"/>
        <v>0</v>
      </c>
      <c r="AX312" s="741">
        <f t="shared" si="2513"/>
        <v>0</v>
      </c>
      <c r="AY312" s="740">
        <f t="shared" si="2514"/>
        <v>0</v>
      </c>
      <c r="AZ312" s="741">
        <f t="shared" si="2515"/>
        <v>0</v>
      </c>
      <c r="BA312" s="740">
        <f t="shared" si="2516"/>
        <v>164.5</v>
      </c>
      <c r="BB312" s="741">
        <f t="shared" si="2517"/>
        <v>12408.24</v>
      </c>
      <c r="BC312" s="740">
        <f t="shared" si="2518"/>
        <v>17.5</v>
      </c>
      <c r="BD312" s="741">
        <f t="shared" si="2519"/>
        <v>1320.03</v>
      </c>
      <c r="BE312" s="740">
        <f t="shared" si="2520"/>
        <v>0</v>
      </c>
      <c r="BF312" s="741">
        <f t="shared" si="2521"/>
        <v>0</v>
      </c>
      <c r="BG312" s="740">
        <f t="shared" si="2522"/>
        <v>0</v>
      </c>
      <c r="BH312" s="741">
        <f t="shared" si="2523"/>
        <v>0</v>
      </c>
      <c r="BI312" s="740">
        <f t="shared" si="2524"/>
        <v>0</v>
      </c>
      <c r="BJ312" s="741">
        <f t="shared" si="2525"/>
        <v>0</v>
      </c>
      <c r="BK312" s="743">
        <f t="shared" si="2526"/>
        <v>0</v>
      </c>
      <c r="BL312" s="744">
        <f t="shared" si="2527"/>
        <v>21271.27</v>
      </c>
      <c r="BM312" s="745">
        <v>12</v>
      </c>
      <c r="BN312" s="746">
        <f t="shared" si="2528"/>
        <v>255255.24</v>
      </c>
      <c r="BO312" s="747"/>
      <c r="BP312" s="741"/>
      <c r="BQ312" s="746">
        <f t="shared" si="2529"/>
        <v>255255.24</v>
      </c>
      <c r="BR312" s="746">
        <f t="shared" si="2530"/>
        <v>77087.08</v>
      </c>
      <c r="BS312" s="746">
        <f t="shared" si="2531"/>
        <v>332342.32</v>
      </c>
      <c r="BU312" s="1044"/>
      <c r="BV312" s="755" t="s">
        <v>859</v>
      </c>
      <c r="BW312" s="737">
        <f t="shared" si="2532"/>
        <v>0</v>
      </c>
      <c r="BX312" s="737">
        <f t="shared" si="2533"/>
        <v>7468</v>
      </c>
      <c r="BY312" s="738">
        <f t="shared" si="2534"/>
        <v>7543</v>
      </c>
      <c r="BZ312" s="817">
        <f t="shared" si="2535"/>
        <v>0</v>
      </c>
      <c r="CA312" s="740">
        <f t="shared" si="2536"/>
        <v>0</v>
      </c>
      <c r="CB312" s="741">
        <f t="shared" si="2537"/>
        <v>0</v>
      </c>
      <c r="CC312" s="740">
        <f t="shared" si="2538"/>
        <v>0</v>
      </c>
      <c r="CD312" s="741">
        <f t="shared" si="2539"/>
        <v>0</v>
      </c>
      <c r="CE312" s="740">
        <f t="shared" si="2540"/>
        <v>0</v>
      </c>
      <c r="CF312" s="741">
        <f t="shared" si="2541"/>
        <v>0</v>
      </c>
      <c r="CG312" s="740">
        <f t="shared" si="2542"/>
        <v>0</v>
      </c>
      <c r="CH312" s="741">
        <f t="shared" si="2543"/>
        <v>0</v>
      </c>
      <c r="CI312" s="740">
        <f t="shared" si="2544"/>
        <v>0</v>
      </c>
      <c r="CJ312" s="741">
        <f t="shared" si="2545"/>
        <v>0</v>
      </c>
      <c r="CK312" s="740">
        <f t="shared" si="2546"/>
        <v>0</v>
      </c>
      <c r="CL312" s="741">
        <f t="shared" si="2547"/>
        <v>0</v>
      </c>
      <c r="CM312" s="740">
        <f t="shared" si="2548"/>
        <v>0</v>
      </c>
      <c r="CN312" s="741">
        <f t="shared" si="2549"/>
        <v>0</v>
      </c>
      <c r="CO312" s="740">
        <f t="shared" si="2550"/>
        <v>0</v>
      </c>
      <c r="CP312" s="741">
        <f t="shared" si="2551"/>
        <v>0</v>
      </c>
      <c r="CQ312" s="740">
        <f t="shared" si="2552"/>
        <v>0</v>
      </c>
      <c r="CR312" s="741">
        <f t="shared" si="2553"/>
        <v>0</v>
      </c>
      <c r="CS312" s="740">
        <f t="shared" si="2554"/>
        <v>0</v>
      </c>
      <c r="CT312" s="741">
        <f t="shared" si="2555"/>
        <v>0</v>
      </c>
      <c r="CU312" s="743">
        <f t="shared" si="2556"/>
        <v>0</v>
      </c>
      <c r="CV312" s="744">
        <f t="shared" si="2557"/>
        <v>0</v>
      </c>
      <c r="CW312" s="745">
        <v>12</v>
      </c>
      <c r="CX312" s="746">
        <f t="shared" si="2558"/>
        <v>0</v>
      </c>
      <c r="CY312" s="747"/>
      <c r="CZ312" s="741"/>
      <c r="DA312" s="746">
        <f t="shared" si="2559"/>
        <v>0</v>
      </c>
      <c r="DB312" s="746">
        <f t="shared" si="2560"/>
        <v>0</v>
      </c>
      <c r="DC312" s="746">
        <f t="shared" si="2561"/>
        <v>0</v>
      </c>
      <c r="DD312" s="750"/>
      <c r="DE312" s="1044"/>
      <c r="DF312" s="755" t="s">
        <v>859</v>
      </c>
      <c r="DG312" s="737">
        <f t="shared" si="2562"/>
        <v>0</v>
      </c>
      <c r="DH312" s="737">
        <f t="shared" si="2563"/>
        <v>7468</v>
      </c>
      <c r="DI312" s="738">
        <f t="shared" si="2564"/>
        <v>7543</v>
      </c>
      <c r="DJ312" s="817">
        <f t="shared" si="2565"/>
        <v>0</v>
      </c>
      <c r="DK312" s="740">
        <f t="shared" si="2566"/>
        <v>0</v>
      </c>
      <c r="DL312" s="741">
        <f t="shared" si="2567"/>
        <v>0</v>
      </c>
      <c r="DM312" s="740">
        <f t="shared" si="2568"/>
        <v>0</v>
      </c>
      <c r="DN312" s="741">
        <f t="shared" si="2569"/>
        <v>0</v>
      </c>
      <c r="DO312" s="740">
        <f t="shared" si="2570"/>
        <v>0</v>
      </c>
      <c r="DP312" s="741">
        <f t="shared" si="2571"/>
        <v>0</v>
      </c>
      <c r="DQ312" s="740">
        <f t="shared" si="2572"/>
        <v>0</v>
      </c>
      <c r="DR312" s="741">
        <f t="shared" si="2573"/>
        <v>0</v>
      </c>
      <c r="DS312" s="740">
        <f t="shared" si="2574"/>
        <v>0</v>
      </c>
      <c r="DT312" s="741">
        <f t="shared" si="2575"/>
        <v>0</v>
      </c>
      <c r="DU312" s="740">
        <f t="shared" si="2576"/>
        <v>0</v>
      </c>
      <c r="DV312" s="741">
        <f t="shared" si="2577"/>
        <v>0</v>
      </c>
      <c r="DW312" s="740">
        <f t="shared" si="2578"/>
        <v>0</v>
      </c>
      <c r="DX312" s="741">
        <f t="shared" si="2579"/>
        <v>0</v>
      </c>
      <c r="DY312" s="740">
        <f t="shared" si="2580"/>
        <v>0</v>
      </c>
      <c r="DZ312" s="741">
        <f t="shared" si="2581"/>
        <v>0</v>
      </c>
      <c r="EA312" s="740">
        <f t="shared" si="2582"/>
        <v>0</v>
      </c>
      <c r="EB312" s="741">
        <f t="shared" si="2583"/>
        <v>0</v>
      </c>
      <c r="EC312" s="740">
        <f t="shared" si="2584"/>
        <v>0</v>
      </c>
      <c r="ED312" s="741">
        <f t="shared" si="2585"/>
        <v>0</v>
      </c>
      <c r="EE312" s="743">
        <f t="shared" si="2586"/>
        <v>0</v>
      </c>
      <c r="EF312" s="744">
        <f t="shared" si="2587"/>
        <v>0</v>
      </c>
      <c r="EG312" s="745">
        <v>12</v>
      </c>
      <c r="EH312" s="746">
        <f t="shared" si="2588"/>
        <v>0</v>
      </c>
      <c r="EI312" s="747"/>
      <c r="EJ312" s="741"/>
      <c r="EK312" s="746">
        <f t="shared" si="2589"/>
        <v>0</v>
      </c>
      <c r="EL312" s="746">
        <f t="shared" si="2590"/>
        <v>0</v>
      </c>
      <c r="EM312" s="746">
        <f t="shared" si="2591"/>
        <v>0</v>
      </c>
      <c r="EO312" s="1044"/>
      <c r="EP312" s="755" t="s">
        <v>859</v>
      </c>
      <c r="EQ312" s="737">
        <f t="shared" si="2592"/>
        <v>0</v>
      </c>
      <c r="ER312" s="737">
        <f t="shared" si="2593"/>
        <v>7468</v>
      </c>
      <c r="ES312" s="738">
        <f t="shared" si="2594"/>
        <v>7543</v>
      </c>
      <c r="ET312" s="817">
        <f t="shared" si="2595"/>
        <v>0</v>
      </c>
      <c r="EU312" s="740">
        <f t="shared" si="2596"/>
        <v>0</v>
      </c>
      <c r="EV312" s="741">
        <f t="shared" si="2597"/>
        <v>0</v>
      </c>
      <c r="EW312" s="740">
        <f t="shared" si="2598"/>
        <v>0</v>
      </c>
      <c r="EX312" s="741">
        <f t="shared" si="2599"/>
        <v>0</v>
      </c>
      <c r="EY312" s="740">
        <f t="shared" si="2600"/>
        <v>0</v>
      </c>
      <c r="EZ312" s="741">
        <f t="shared" si="2601"/>
        <v>0</v>
      </c>
      <c r="FA312" s="740">
        <f t="shared" si="2602"/>
        <v>0</v>
      </c>
      <c r="FB312" s="741">
        <f t="shared" si="2603"/>
        <v>0</v>
      </c>
      <c r="FC312" s="740">
        <f t="shared" si="2604"/>
        <v>0</v>
      </c>
      <c r="FD312" s="741">
        <f t="shared" si="2605"/>
        <v>0</v>
      </c>
      <c r="FE312" s="740">
        <f t="shared" si="2606"/>
        <v>0</v>
      </c>
      <c r="FF312" s="741">
        <f t="shared" si="2607"/>
        <v>0</v>
      </c>
      <c r="FG312" s="740">
        <f t="shared" si="2608"/>
        <v>0</v>
      </c>
      <c r="FH312" s="741">
        <f t="shared" si="2609"/>
        <v>0</v>
      </c>
      <c r="FI312" s="740">
        <f t="shared" si="2610"/>
        <v>0</v>
      </c>
      <c r="FJ312" s="741">
        <f t="shared" si="2611"/>
        <v>0</v>
      </c>
      <c r="FK312" s="740">
        <f t="shared" si="2612"/>
        <v>0</v>
      </c>
      <c r="FL312" s="741">
        <f t="shared" si="2613"/>
        <v>0</v>
      </c>
      <c r="FM312" s="740">
        <f t="shared" si="2614"/>
        <v>0</v>
      </c>
      <c r="FN312" s="741">
        <f t="shared" si="2615"/>
        <v>0</v>
      </c>
      <c r="FO312" s="743">
        <f t="shared" si="2616"/>
        <v>0</v>
      </c>
      <c r="FP312" s="744">
        <f t="shared" si="2617"/>
        <v>0</v>
      </c>
      <c r="FQ312" s="745">
        <v>12</v>
      </c>
      <c r="FR312" s="746">
        <f t="shared" si="2618"/>
        <v>0</v>
      </c>
      <c r="FS312" s="747"/>
      <c r="FT312" s="741"/>
      <c r="FU312" s="746">
        <f t="shared" si="2619"/>
        <v>0</v>
      </c>
      <c r="FV312" s="746">
        <f t="shared" si="2620"/>
        <v>0</v>
      </c>
      <c r="FW312" s="746">
        <f t="shared" si="2621"/>
        <v>0</v>
      </c>
      <c r="FY312" s="1044"/>
      <c r="FZ312" s="755" t="s">
        <v>859</v>
      </c>
      <c r="GA312" s="737">
        <f t="shared" si="2622"/>
        <v>1</v>
      </c>
      <c r="GB312" s="737">
        <f t="shared" si="2623"/>
        <v>7468</v>
      </c>
      <c r="GC312" s="738">
        <f t="shared" si="2624"/>
        <v>7543</v>
      </c>
      <c r="GD312" s="743">
        <f t="shared" si="2625"/>
        <v>7543</v>
      </c>
      <c r="GE312" s="743"/>
      <c r="GF312" s="737">
        <f t="shared" si="2626"/>
        <v>0</v>
      </c>
      <c r="GG312" s="743"/>
      <c r="GH312" s="737">
        <f t="shared" si="2627"/>
        <v>0</v>
      </c>
      <c r="GI312" s="743"/>
      <c r="GJ312" s="737">
        <f t="shared" si="2628"/>
        <v>0</v>
      </c>
      <c r="GK312" s="743"/>
      <c r="GL312" s="737">
        <f t="shared" si="2629"/>
        <v>0</v>
      </c>
      <c r="GM312" s="743"/>
      <c r="GN312" s="737">
        <f t="shared" si="2630"/>
        <v>0</v>
      </c>
      <c r="GO312" s="743"/>
      <c r="GP312" s="737">
        <f t="shared" si="2631"/>
        <v>12408.24</v>
      </c>
      <c r="GQ312" s="743"/>
      <c r="GR312" s="737">
        <f t="shared" si="2632"/>
        <v>1320.03</v>
      </c>
      <c r="GS312" s="743"/>
      <c r="GT312" s="737">
        <f t="shared" si="2633"/>
        <v>0</v>
      </c>
      <c r="GU312" s="743"/>
      <c r="GV312" s="737">
        <f t="shared" si="2634"/>
        <v>0</v>
      </c>
      <c r="GW312" s="743"/>
      <c r="GX312" s="737">
        <f t="shared" si="2635"/>
        <v>0</v>
      </c>
      <c r="GY312" s="743">
        <f t="shared" si="2635"/>
        <v>0</v>
      </c>
      <c r="GZ312" s="744">
        <f t="shared" si="2636"/>
        <v>21271.27</v>
      </c>
      <c r="HA312" s="745">
        <v>12</v>
      </c>
      <c r="HB312" s="746">
        <f t="shared" si="2637"/>
        <v>255255.24</v>
      </c>
      <c r="HC312" s="737">
        <f t="shared" si="2638"/>
        <v>0</v>
      </c>
      <c r="HD312" s="737">
        <f t="shared" si="2638"/>
        <v>0</v>
      </c>
      <c r="HE312" s="746">
        <f t="shared" si="2639"/>
        <v>255255.24</v>
      </c>
      <c r="HF312" s="746">
        <f t="shared" si="2640"/>
        <v>77087.08</v>
      </c>
      <c r="HG312" s="746">
        <f t="shared" si="2641"/>
        <v>332342.32</v>
      </c>
    </row>
    <row r="313" spans="1:215" hidden="1" x14ac:dyDescent="0.25">
      <c r="A313" s="1044"/>
      <c r="B313" s="735" t="s">
        <v>860</v>
      </c>
      <c r="C313" s="737">
        <f t="shared" si="2473"/>
        <v>0</v>
      </c>
      <c r="D313" s="737">
        <f t="shared" si="2474"/>
        <v>8229</v>
      </c>
      <c r="E313" s="738">
        <f t="shared" si="2475"/>
        <v>8312</v>
      </c>
      <c r="F313" s="817">
        <f t="shared" si="2476"/>
        <v>0</v>
      </c>
      <c r="G313" s="740">
        <f t="shared" si="2477"/>
        <v>0</v>
      </c>
      <c r="H313" s="741">
        <f t="shared" si="2478"/>
        <v>0</v>
      </c>
      <c r="I313" s="740">
        <f t="shared" si="2477"/>
        <v>0</v>
      </c>
      <c r="J313" s="741">
        <f t="shared" si="2479"/>
        <v>0</v>
      </c>
      <c r="K313" s="740">
        <f t="shared" si="2480"/>
        <v>0</v>
      </c>
      <c r="L313" s="741">
        <f t="shared" si="2481"/>
        <v>0</v>
      </c>
      <c r="M313" s="740">
        <f t="shared" si="2482"/>
        <v>0</v>
      </c>
      <c r="N313" s="741">
        <f t="shared" si="2483"/>
        <v>0</v>
      </c>
      <c r="O313" s="740">
        <f t="shared" si="2484"/>
        <v>0</v>
      </c>
      <c r="P313" s="741">
        <f t="shared" si="2485"/>
        <v>0</v>
      </c>
      <c r="Q313" s="740">
        <f t="shared" si="2486"/>
        <v>0</v>
      </c>
      <c r="R313" s="741">
        <f t="shared" si="2487"/>
        <v>0</v>
      </c>
      <c r="S313" s="740">
        <f t="shared" si="2488"/>
        <v>0</v>
      </c>
      <c r="T313" s="741">
        <f t="shared" si="2489"/>
        <v>0</v>
      </c>
      <c r="U313" s="740">
        <f t="shared" si="2490"/>
        <v>0</v>
      </c>
      <c r="V313" s="741">
        <f t="shared" si="2491"/>
        <v>0</v>
      </c>
      <c r="W313" s="740">
        <f t="shared" si="2492"/>
        <v>0</v>
      </c>
      <c r="X313" s="741">
        <f t="shared" si="2493"/>
        <v>0</v>
      </c>
      <c r="Y313" s="740">
        <f t="shared" si="2494"/>
        <v>0</v>
      </c>
      <c r="Z313" s="741">
        <f t="shared" si="2495"/>
        <v>0</v>
      </c>
      <c r="AA313" s="743">
        <f t="shared" si="2496"/>
        <v>0</v>
      </c>
      <c r="AB313" s="744">
        <f t="shared" si="2497"/>
        <v>0</v>
      </c>
      <c r="AC313" s="745">
        <v>12</v>
      </c>
      <c r="AD313" s="746">
        <f t="shared" si="2498"/>
        <v>0</v>
      </c>
      <c r="AE313" s="747"/>
      <c r="AF313" s="741"/>
      <c r="AG313" s="746">
        <f t="shared" si="2499"/>
        <v>0</v>
      </c>
      <c r="AH313" s="746">
        <f t="shared" si="2500"/>
        <v>0</v>
      </c>
      <c r="AI313" s="746">
        <f t="shared" si="2501"/>
        <v>0</v>
      </c>
      <c r="AK313" s="1044"/>
      <c r="AL313" s="735" t="s">
        <v>860</v>
      </c>
      <c r="AM313" s="737">
        <f t="shared" si="2502"/>
        <v>0</v>
      </c>
      <c r="AN313" s="737">
        <f t="shared" si="2503"/>
        <v>8229</v>
      </c>
      <c r="AO313" s="738">
        <f t="shared" si="2504"/>
        <v>8312</v>
      </c>
      <c r="AP313" s="817">
        <f t="shared" si="2505"/>
        <v>0</v>
      </c>
      <c r="AQ313" s="740">
        <f t="shared" si="2506"/>
        <v>0</v>
      </c>
      <c r="AR313" s="741">
        <f t="shared" si="2507"/>
        <v>0</v>
      </c>
      <c r="AS313" s="740">
        <f t="shared" si="2508"/>
        <v>0</v>
      </c>
      <c r="AT313" s="741">
        <f t="shared" si="2509"/>
        <v>0</v>
      </c>
      <c r="AU313" s="740">
        <f t="shared" si="2510"/>
        <v>0</v>
      </c>
      <c r="AV313" s="741">
        <f t="shared" si="2511"/>
        <v>0</v>
      </c>
      <c r="AW313" s="740">
        <f t="shared" si="2512"/>
        <v>0</v>
      </c>
      <c r="AX313" s="741">
        <f t="shared" si="2513"/>
        <v>0</v>
      </c>
      <c r="AY313" s="740">
        <f t="shared" si="2514"/>
        <v>0</v>
      </c>
      <c r="AZ313" s="741">
        <f t="shared" si="2515"/>
        <v>0</v>
      </c>
      <c r="BA313" s="740">
        <f t="shared" si="2516"/>
        <v>0</v>
      </c>
      <c r="BB313" s="741">
        <f t="shared" si="2517"/>
        <v>0</v>
      </c>
      <c r="BC313" s="740">
        <f t="shared" si="2518"/>
        <v>0</v>
      </c>
      <c r="BD313" s="741">
        <f t="shared" si="2519"/>
        <v>0</v>
      </c>
      <c r="BE313" s="740">
        <f t="shared" si="2520"/>
        <v>0</v>
      </c>
      <c r="BF313" s="741">
        <f t="shared" si="2521"/>
        <v>0</v>
      </c>
      <c r="BG313" s="740">
        <f t="shared" si="2522"/>
        <v>0</v>
      </c>
      <c r="BH313" s="741">
        <f t="shared" si="2523"/>
        <v>0</v>
      </c>
      <c r="BI313" s="740">
        <f t="shared" si="2524"/>
        <v>0</v>
      </c>
      <c r="BJ313" s="741">
        <f t="shared" si="2525"/>
        <v>0</v>
      </c>
      <c r="BK313" s="743">
        <f t="shared" si="2526"/>
        <v>0</v>
      </c>
      <c r="BL313" s="744">
        <f t="shared" si="2527"/>
        <v>0</v>
      </c>
      <c r="BM313" s="745">
        <v>12</v>
      </c>
      <c r="BN313" s="746">
        <f t="shared" si="2528"/>
        <v>0</v>
      </c>
      <c r="BO313" s="747"/>
      <c r="BP313" s="741"/>
      <c r="BQ313" s="746">
        <f t="shared" si="2529"/>
        <v>0</v>
      </c>
      <c r="BR313" s="746">
        <f t="shared" si="2530"/>
        <v>0</v>
      </c>
      <c r="BS313" s="746">
        <f t="shared" si="2531"/>
        <v>0</v>
      </c>
      <c r="BU313" s="1044"/>
      <c r="BV313" s="735" t="s">
        <v>860</v>
      </c>
      <c r="BW313" s="737">
        <f t="shared" si="2532"/>
        <v>1</v>
      </c>
      <c r="BX313" s="737">
        <f t="shared" si="2533"/>
        <v>8229</v>
      </c>
      <c r="BY313" s="738">
        <f t="shared" si="2534"/>
        <v>8312</v>
      </c>
      <c r="BZ313" s="817">
        <f t="shared" si="2535"/>
        <v>8312</v>
      </c>
      <c r="CA313" s="740">
        <f t="shared" si="2536"/>
        <v>0</v>
      </c>
      <c r="CB313" s="741">
        <f t="shared" si="2537"/>
        <v>0</v>
      </c>
      <c r="CC313" s="740">
        <f t="shared" si="2538"/>
        <v>0</v>
      </c>
      <c r="CD313" s="741">
        <f t="shared" si="2539"/>
        <v>0</v>
      </c>
      <c r="CE313" s="740">
        <f t="shared" si="2540"/>
        <v>0</v>
      </c>
      <c r="CF313" s="741">
        <f t="shared" si="2541"/>
        <v>0</v>
      </c>
      <c r="CG313" s="740">
        <f t="shared" si="2542"/>
        <v>0</v>
      </c>
      <c r="CH313" s="741">
        <f t="shared" si="2543"/>
        <v>0</v>
      </c>
      <c r="CI313" s="740">
        <f t="shared" si="2544"/>
        <v>0</v>
      </c>
      <c r="CJ313" s="741">
        <f t="shared" si="2545"/>
        <v>0</v>
      </c>
      <c r="CK313" s="740">
        <f t="shared" si="2546"/>
        <v>0</v>
      </c>
      <c r="CL313" s="741">
        <f t="shared" si="2547"/>
        <v>0</v>
      </c>
      <c r="CM313" s="740">
        <f t="shared" si="2548"/>
        <v>30</v>
      </c>
      <c r="CN313" s="741">
        <f t="shared" si="2549"/>
        <v>2493.6</v>
      </c>
      <c r="CO313" s="740">
        <f t="shared" si="2550"/>
        <v>0</v>
      </c>
      <c r="CP313" s="741">
        <f t="shared" si="2551"/>
        <v>0</v>
      </c>
      <c r="CQ313" s="740">
        <f t="shared" si="2552"/>
        <v>0</v>
      </c>
      <c r="CR313" s="741">
        <f t="shared" si="2553"/>
        <v>0</v>
      </c>
      <c r="CS313" s="740">
        <f t="shared" si="2554"/>
        <v>0</v>
      </c>
      <c r="CT313" s="741">
        <f t="shared" si="2555"/>
        <v>0</v>
      </c>
      <c r="CU313" s="743">
        <f t="shared" si="2556"/>
        <v>5406.4</v>
      </c>
      <c r="CV313" s="744">
        <f t="shared" si="2557"/>
        <v>16212</v>
      </c>
      <c r="CW313" s="745">
        <v>12</v>
      </c>
      <c r="CX313" s="746">
        <f t="shared" si="2558"/>
        <v>194544</v>
      </c>
      <c r="CY313" s="747"/>
      <c r="CZ313" s="741"/>
      <c r="DA313" s="746">
        <f t="shared" si="2559"/>
        <v>194544</v>
      </c>
      <c r="DB313" s="746">
        <f t="shared" si="2560"/>
        <v>58752.29</v>
      </c>
      <c r="DC313" s="746">
        <f t="shared" si="2561"/>
        <v>253296.29</v>
      </c>
      <c r="DD313" s="750"/>
      <c r="DE313" s="1044"/>
      <c r="DF313" s="735" t="s">
        <v>860</v>
      </c>
      <c r="DG313" s="737">
        <f t="shared" si="2562"/>
        <v>0</v>
      </c>
      <c r="DH313" s="737">
        <f t="shared" si="2563"/>
        <v>8229</v>
      </c>
      <c r="DI313" s="738">
        <f t="shared" si="2564"/>
        <v>8312</v>
      </c>
      <c r="DJ313" s="817">
        <f t="shared" si="2565"/>
        <v>0</v>
      </c>
      <c r="DK313" s="740">
        <f t="shared" si="2566"/>
        <v>0</v>
      </c>
      <c r="DL313" s="741">
        <f t="shared" si="2567"/>
        <v>0</v>
      </c>
      <c r="DM313" s="740">
        <f t="shared" si="2568"/>
        <v>0</v>
      </c>
      <c r="DN313" s="741">
        <f t="shared" si="2569"/>
        <v>0</v>
      </c>
      <c r="DO313" s="740">
        <f t="shared" si="2570"/>
        <v>0</v>
      </c>
      <c r="DP313" s="741">
        <f t="shared" si="2571"/>
        <v>0</v>
      </c>
      <c r="DQ313" s="740">
        <f t="shared" si="2572"/>
        <v>0</v>
      </c>
      <c r="DR313" s="741">
        <f t="shared" si="2573"/>
        <v>0</v>
      </c>
      <c r="DS313" s="740">
        <f t="shared" si="2574"/>
        <v>0</v>
      </c>
      <c r="DT313" s="741">
        <f t="shared" si="2575"/>
        <v>0</v>
      </c>
      <c r="DU313" s="740">
        <f t="shared" si="2576"/>
        <v>0</v>
      </c>
      <c r="DV313" s="741">
        <f t="shared" si="2577"/>
        <v>0</v>
      </c>
      <c r="DW313" s="740">
        <f t="shared" si="2578"/>
        <v>0</v>
      </c>
      <c r="DX313" s="741">
        <f t="shared" si="2579"/>
        <v>0</v>
      </c>
      <c r="DY313" s="740">
        <f t="shared" si="2580"/>
        <v>0</v>
      </c>
      <c r="DZ313" s="741">
        <f t="shared" si="2581"/>
        <v>0</v>
      </c>
      <c r="EA313" s="740">
        <f t="shared" si="2582"/>
        <v>0</v>
      </c>
      <c r="EB313" s="741">
        <f t="shared" si="2583"/>
        <v>0</v>
      </c>
      <c r="EC313" s="740">
        <f t="shared" si="2584"/>
        <v>0</v>
      </c>
      <c r="ED313" s="741">
        <f t="shared" si="2585"/>
        <v>0</v>
      </c>
      <c r="EE313" s="743">
        <f t="shared" si="2586"/>
        <v>0</v>
      </c>
      <c r="EF313" s="744">
        <f t="shared" si="2587"/>
        <v>0</v>
      </c>
      <c r="EG313" s="745">
        <v>12</v>
      </c>
      <c r="EH313" s="746">
        <f t="shared" si="2588"/>
        <v>0</v>
      </c>
      <c r="EI313" s="747"/>
      <c r="EJ313" s="741"/>
      <c r="EK313" s="746">
        <f t="shared" si="2589"/>
        <v>0</v>
      </c>
      <c r="EL313" s="746">
        <f t="shared" si="2590"/>
        <v>0</v>
      </c>
      <c r="EM313" s="746">
        <f t="shared" si="2591"/>
        <v>0</v>
      </c>
      <c r="EO313" s="1044"/>
      <c r="EP313" s="735" t="s">
        <v>860</v>
      </c>
      <c r="EQ313" s="737">
        <f t="shared" si="2592"/>
        <v>0</v>
      </c>
      <c r="ER313" s="737">
        <f t="shared" si="2593"/>
        <v>8229</v>
      </c>
      <c r="ES313" s="738">
        <f t="shared" si="2594"/>
        <v>8312</v>
      </c>
      <c r="ET313" s="817">
        <f t="shared" si="2595"/>
        <v>0</v>
      </c>
      <c r="EU313" s="740">
        <f t="shared" si="2596"/>
        <v>0</v>
      </c>
      <c r="EV313" s="741">
        <f t="shared" si="2597"/>
        <v>0</v>
      </c>
      <c r="EW313" s="740">
        <f t="shared" si="2598"/>
        <v>0</v>
      </c>
      <c r="EX313" s="741">
        <f t="shared" si="2599"/>
        <v>0</v>
      </c>
      <c r="EY313" s="740">
        <f t="shared" si="2600"/>
        <v>0</v>
      </c>
      <c r="EZ313" s="741">
        <f t="shared" si="2601"/>
        <v>0</v>
      </c>
      <c r="FA313" s="740">
        <f t="shared" si="2602"/>
        <v>0</v>
      </c>
      <c r="FB313" s="741">
        <f t="shared" si="2603"/>
        <v>0</v>
      </c>
      <c r="FC313" s="740">
        <f t="shared" si="2604"/>
        <v>0</v>
      </c>
      <c r="FD313" s="741">
        <f t="shared" si="2605"/>
        <v>0</v>
      </c>
      <c r="FE313" s="740">
        <f t="shared" si="2606"/>
        <v>0</v>
      </c>
      <c r="FF313" s="741">
        <f t="shared" si="2607"/>
        <v>0</v>
      </c>
      <c r="FG313" s="740">
        <f t="shared" si="2608"/>
        <v>0</v>
      </c>
      <c r="FH313" s="741">
        <f t="shared" si="2609"/>
        <v>0</v>
      </c>
      <c r="FI313" s="740">
        <f t="shared" si="2610"/>
        <v>0</v>
      </c>
      <c r="FJ313" s="741">
        <f t="shared" si="2611"/>
        <v>0</v>
      </c>
      <c r="FK313" s="740">
        <f t="shared" si="2612"/>
        <v>0</v>
      </c>
      <c r="FL313" s="741">
        <f t="shared" si="2613"/>
        <v>0</v>
      </c>
      <c r="FM313" s="740">
        <f t="shared" si="2614"/>
        <v>0</v>
      </c>
      <c r="FN313" s="741">
        <f t="shared" si="2615"/>
        <v>0</v>
      </c>
      <c r="FO313" s="743">
        <f t="shared" si="2616"/>
        <v>0</v>
      </c>
      <c r="FP313" s="744">
        <f t="shared" si="2617"/>
        <v>0</v>
      </c>
      <c r="FQ313" s="745">
        <v>12</v>
      </c>
      <c r="FR313" s="746">
        <f t="shared" si="2618"/>
        <v>0</v>
      </c>
      <c r="FS313" s="747"/>
      <c r="FT313" s="741"/>
      <c r="FU313" s="746">
        <f t="shared" si="2619"/>
        <v>0</v>
      </c>
      <c r="FV313" s="746">
        <f t="shared" si="2620"/>
        <v>0</v>
      </c>
      <c r="FW313" s="746">
        <f t="shared" si="2621"/>
        <v>0</v>
      </c>
      <c r="FY313" s="1044"/>
      <c r="FZ313" s="735" t="s">
        <v>860</v>
      </c>
      <c r="GA313" s="737">
        <f t="shared" si="2622"/>
        <v>1</v>
      </c>
      <c r="GB313" s="737">
        <f t="shared" si="2623"/>
        <v>8229</v>
      </c>
      <c r="GC313" s="738">
        <f t="shared" si="2624"/>
        <v>8312</v>
      </c>
      <c r="GD313" s="743">
        <f t="shared" si="2625"/>
        <v>8312</v>
      </c>
      <c r="GE313" s="743"/>
      <c r="GF313" s="737">
        <f t="shared" si="2626"/>
        <v>0</v>
      </c>
      <c r="GG313" s="743"/>
      <c r="GH313" s="737">
        <f t="shared" si="2627"/>
        <v>0</v>
      </c>
      <c r="GI313" s="743"/>
      <c r="GJ313" s="737">
        <f t="shared" si="2628"/>
        <v>0</v>
      </c>
      <c r="GK313" s="743"/>
      <c r="GL313" s="737">
        <f t="shared" si="2629"/>
        <v>0</v>
      </c>
      <c r="GM313" s="743"/>
      <c r="GN313" s="737">
        <f t="shared" si="2630"/>
        <v>0</v>
      </c>
      <c r="GO313" s="743"/>
      <c r="GP313" s="737">
        <f t="shared" si="2631"/>
        <v>0</v>
      </c>
      <c r="GQ313" s="743"/>
      <c r="GR313" s="737">
        <f t="shared" si="2632"/>
        <v>2493.6</v>
      </c>
      <c r="GS313" s="743"/>
      <c r="GT313" s="737">
        <f t="shared" si="2633"/>
        <v>0</v>
      </c>
      <c r="GU313" s="743"/>
      <c r="GV313" s="737">
        <f t="shared" si="2634"/>
        <v>0</v>
      </c>
      <c r="GW313" s="743"/>
      <c r="GX313" s="737">
        <f t="shared" si="2635"/>
        <v>0</v>
      </c>
      <c r="GY313" s="743">
        <f t="shared" si="2635"/>
        <v>5406.4</v>
      </c>
      <c r="GZ313" s="744">
        <f t="shared" si="2636"/>
        <v>16212</v>
      </c>
      <c r="HA313" s="745">
        <v>12</v>
      </c>
      <c r="HB313" s="746">
        <f t="shared" si="2637"/>
        <v>194544</v>
      </c>
      <c r="HC313" s="737">
        <f t="shared" si="2638"/>
        <v>0</v>
      </c>
      <c r="HD313" s="737">
        <f t="shared" si="2638"/>
        <v>0</v>
      </c>
      <c r="HE313" s="746">
        <f t="shared" si="2639"/>
        <v>194544</v>
      </c>
      <c r="HF313" s="746">
        <f t="shared" si="2640"/>
        <v>58752.29</v>
      </c>
      <c r="HG313" s="746">
        <f t="shared" si="2641"/>
        <v>253296.29</v>
      </c>
    </row>
    <row r="314" spans="1:215" hidden="1" x14ac:dyDescent="0.25">
      <c r="A314" s="1044"/>
      <c r="B314" s="735" t="s">
        <v>861</v>
      </c>
      <c r="C314" s="737">
        <f t="shared" si="2473"/>
        <v>1</v>
      </c>
      <c r="D314" s="737">
        <f t="shared" si="2474"/>
        <v>8229</v>
      </c>
      <c r="E314" s="738">
        <f t="shared" si="2475"/>
        <v>8312</v>
      </c>
      <c r="F314" s="817">
        <f t="shared" si="2476"/>
        <v>8312</v>
      </c>
      <c r="G314" s="740">
        <f t="shared" si="2477"/>
        <v>0</v>
      </c>
      <c r="H314" s="741">
        <f t="shared" si="2478"/>
        <v>0</v>
      </c>
      <c r="I314" s="740">
        <f t="shared" si="2477"/>
        <v>0</v>
      </c>
      <c r="J314" s="741">
        <f t="shared" si="2479"/>
        <v>0</v>
      </c>
      <c r="K314" s="740">
        <f t="shared" si="2480"/>
        <v>0</v>
      </c>
      <c r="L314" s="741">
        <f t="shared" si="2481"/>
        <v>0</v>
      </c>
      <c r="M314" s="740">
        <f t="shared" si="2482"/>
        <v>23</v>
      </c>
      <c r="N314" s="741">
        <f t="shared" si="2483"/>
        <v>1911.76</v>
      </c>
      <c r="O314" s="740">
        <f t="shared" si="2484"/>
        <v>0</v>
      </c>
      <c r="P314" s="741">
        <f t="shared" si="2485"/>
        <v>0</v>
      </c>
      <c r="Q314" s="740">
        <f t="shared" si="2486"/>
        <v>198</v>
      </c>
      <c r="R314" s="741">
        <f t="shared" si="2487"/>
        <v>16457.759999999998</v>
      </c>
      <c r="S314" s="740">
        <f t="shared" si="2488"/>
        <v>30</v>
      </c>
      <c r="T314" s="741">
        <f t="shared" si="2489"/>
        <v>2493.6</v>
      </c>
      <c r="U314" s="740">
        <f t="shared" si="2490"/>
        <v>0</v>
      </c>
      <c r="V314" s="741">
        <f t="shared" si="2491"/>
        <v>0</v>
      </c>
      <c r="W314" s="740">
        <f t="shared" si="2492"/>
        <v>0</v>
      </c>
      <c r="X314" s="741">
        <f t="shared" si="2493"/>
        <v>0</v>
      </c>
      <c r="Y314" s="740">
        <f t="shared" si="2494"/>
        <v>0</v>
      </c>
      <c r="Z314" s="741">
        <f t="shared" si="2495"/>
        <v>0</v>
      </c>
      <c r="AA314" s="743">
        <f t="shared" si="2496"/>
        <v>0</v>
      </c>
      <c r="AB314" s="744">
        <f t="shared" si="2497"/>
        <v>29175.119999999999</v>
      </c>
      <c r="AC314" s="745">
        <v>12</v>
      </c>
      <c r="AD314" s="746">
        <f t="shared" si="2498"/>
        <v>350101.44</v>
      </c>
      <c r="AE314" s="747"/>
      <c r="AF314" s="741"/>
      <c r="AG314" s="746">
        <f t="shared" si="2499"/>
        <v>350101.44</v>
      </c>
      <c r="AH314" s="746">
        <f t="shared" si="2500"/>
        <v>105730.63</v>
      </c>
      <c r="AI314" s="746">
        <f t="shared" si="2501"/>
        <v>455832.07</v>
      </c>
      <c r="AK314" s="1044"/>
      <c r="AL314" s="735" t="s">
        <v>861</v>
      </c>
      <c r="AM314" s="737">
        <f t="shared" si="2502"/>
        <v>0</v>
      </c>
      <c r="AN314" s="737">
        <f t="shared" si="2503"/>
        <v>8229</v>
      </c>
      <c r="AO314" s="738">
        <f t="shared" si="2504"/>
        <v>8312</v>
      </c>
      <c r="AP314" s="817">
        <f t="shared" si="2505"/>
        <v>0</v>
      </c>
      <c r="AQ314" s="740">
        <f t="shared" si="2506"/>
        <v>0</v>
      </c>
      <c r="AR314" s="741">
        <f t="shared" si="2507"/>
        <v>0</v>
      </c>
      <c r="AS314" s="740">
        <f t="shared" si="2508"/>
        <v>0</v>
      </c>
      <c r="AT314" s="741">
        <f t="shared" si="2509"/>
        <v>0</v>
      </c>
      <c r="AU314" s="740">
        <f t="shared" si="2510"/>
        <v>0</v>
      </c>
      <c r="AV314" s="741">
        <f t="shared" si="2511"/>
        <v>0</v>
      </c>
      <c r="AW314" s="740">
        <f t="shared" si="2512"/>
        <v>0</v>
      </c>
      <c r="AX314" s="741">
        <f t="shared" si="2513"/>
        <v>0</v>
      </c>
      <c r="AY314" s="740">
        <f t="shared" si="2514"/>
        <v>0</v>
      </c>
      <c r="AZ314" s="741">
        <f t="shared" si="2515"/>
        <v>0</v>
      </c>
      <c r="BA314" s="740">
        <f t="shared" si="2516"/>
        <v>0</v>
      </c>
      <c r="BB314" s="741">
        <f t="shared" si="2517"/>
        <v>0</v>
      </c>
      <c r="BC314" s="740">
        <f t="shared" si="2518"/>
        <v>0</v>
      </c>
      <c r="BD314" s="741">
        <f t="shared" si="2519"/>
        <v>0</v>
      </c>
      <c r="BE314" s="740">
        <f t="shared" si="2520"/>
        <v>0</v>
      </c>
      <c r="BF314" s="741">
        <f t="shared" si="2521"/>
        <v>0</v>
      </c>
      <c r="BG314" s="740">
        <f t="shared" si="2522"/>
        <v>0</v>
      </c>
      <c r="BH314" s="741">
        <f t="shared" si="2523"/>
        <v>0</v>
      </c>
      <c r="BI314" s="740">
        <f t="shared" si="2524"/>
        <v>0</v>
      </c>
      <c r="BJ314" s="741">
        <f t="shared" si="2525"/>
        <v>0</v>
      </c>
      <c r="BK314" s="743">
        <f t="shared" si="2526"/>
        <v>0</v>
      </c>
      <c r="BL314" s="744">
        <f t="shared" si="2527"/>
        <v>0</v>
      </c>
      <c r="BM314" s="745">
        <v>12</v>
      </c>
      <c r="BN314" s="746">
        <f t="shared" si="2528"/>
        <v>0</v>
      </c>
      <c r="BO314" s="747"/>
      <c r="BP314" s="741"/>
      <c r="BQ314" s="746">
        <f t="shared" si="2529"/>
        <v>0</v>
      </c>
      <c r="BR314" s="746">
        <f t="shared" si="2530"/>
        <v>0</v>
      </c>
      <c r="BS314" s="746">
        <f t="shared" si="2531"/>
        <v>0</v>
      </c>
      <c r="BU314" s="1044"/>
      <c r="BV314" s="735" t="s">
        <v>861</v>
      </c>
      <c r="BW314" s="737">
        <f t="shared" si="2532"/>
        <v>0</v>
      </c>
      <c r="BX314" s="737">
        <f t="shared" si="2533"/>
        <v>8229</v>
      </c>
      <c r="BY314" s="738">
        <f t="shared" si="2534"/>
        <v>8312</v>
      </c>
      <c r="BZ314" s="817">
        <f t="shared" si="2535"/>
        <v>0</v>
      </c>
      <c r="CA314" s="740">
        <f t="shared" si="2536"/>
        <v>0</v>
      </c>
      <c r="CB314" s="741">
        <f t="shared" si="2537"/>
        <v>0</v>
      </c>
      <c r="CC314" s="740">
        <f t="shared" si="2538"/>
        <v>0</v>
      </c>
      <c r="CD314" s="741">
        <f t="shared" si="2539"/>
        <v>0</v>
      </c>
      <c r="CE314" s="740">
        <f t="shared" si="2540"/>
        <v>0</v>
      </c>
      <c r="CF314" s="741">
        <f t="shared" si="2541"/>
        <v>0</v>
      </c>
      <c r="CG314" s="740">
        <f t="shared" si="2542"/>
        <v>0</v>
      </c>
      <c r="CH314" s="741">
        <f t="shared" si="2543"/>
        <v>0</v>
      </c>
      <c r="CI314" s="740">
        <f t="shared" si="2544"/>
        <v>0</v>
      </c>
      <c r="CJ314" s="741">
        <f t="shared" si="2545"/>
        <v>0</v>
      </c>
      <c r="CK314" s="740">
        <f t="shared" si="2546"/>
        <v>0</v>
      </c>
      <c r="CL314" s="741">
        <f t="shared" si="2547"/>
        <v>0</v>
      </c>
      <c r="CM314" s="740">
        <f t="shared" si="2548"/>
        <v>0</v>
      </c>
      <c r="CN314" s="741">
        <f t="shared" si="2549"/>
        <v>0</v>
      </c>
      <c r="CO314" s="740">
        <f t="shared" si="2550"/>
        <v>0</v>
      </c>
      <c r="CP314" s="741">
        <f t="shared" si="2551"/>
        <v>0</v>
      </c>
      <c r="CQ314" s="740">
        <f t="shared" si="2552"/>
        <v>0</v>
      </c>
      <c r="CR314" s="741">
        <f t="shared" si="2553"/>
        <v>0</v>
      </c>
      <c r="CS314" s="740">
        <f t="shared" si="2554"/>
        <v>0</v>
      </c>
      <c r="CT314" s="741">
        <f t="shared" si="2555"/>
        <v>0</v>
      </c>
      <c r="CU314" s="743">
        <f t="shared" si="2556"/>
        <v>0</v>
      </c>
      <c r="CV314" s="744">
        <f t="shared" si="2557"/>
        <v>0</v>
      </c>
      <c r="CW314" s="745">
        <v>12</v>
      </c>
      <c r="CX314" s="746">
        <f t="shared" si="2558"/>
        <v>0</v>
      </c>
      <c r="CY314" s="747"/>
      <c r="CZ314" s="741"/>
      <c r="DA314" s="746">
        <f t="shared" si="2559"/>
        <v>0</v>
      </c>
      <c r="DB314" s="746">
        <f t="shared" si="2560"/>
        <v>0</v>
      </c>
      <c r="DC314" s="746">
        <f t="shared" si="2561"/>
        <v>0</v>
      </c>
      <c r="DD314" s="750"/>
      <c r="DE314" s="1044"/>
      <c r="DF314" s="735" t="s">
        <v>861</v>
      </c>
      <c r="DG314" s="737">
        <f t="shared" si="2562"/>
        <v>0.5</v>
      </c>
      <c r="DH314" s="737">
        <f t="shared" si="2563"/>
        <v>8229</v>
      </c>
      <c r="DI314" s="738">
        <f t="shared" si="2564"/>
        <v>8312</v>
      </c>
      <c r="DJ314" s="817">
        <f t="shared" si="2565"/>
        <v>4156</v>
      </c>
      <c r="DK314" s="740">
        <f t="shared" si="2566"/>
        <v>0</v>
      </c>
      <c r="DL314" s="741">
        <f t="shared" si="2567"/>
        <v>0</v>
      </c>
      <c r="DM314" s="740">
        <f t="shared" si="2568"/>
        <v>0</v>
      </c>
      <c r="DN314" s="741">
        <f t="shared" si="2569"/>
        <v>0</v>
      </c>
      <c r="DO314" s="740">
        <f t="shared" si="2570"/>
        <v>0</v>
      </c>
      <c r="DP314" s="741">
        <f t="shared" si="2571"/>
        <v>0</v>
      </c>
      <c r="DQ314" s="740">
        <f t="shared" si="2572"/>
        <v>0</v>
      </c>
      <c r="DR314" s="741">
        <f t="shared" si="2573"/>
        <v>0</v>
      </c>
      <c r="DS314" s="740">
        <f t="shared" si="2574"/>
        <v>0</v>
      </c>
      <c r="DT314" s="741">
        <f t="shared" si="2575"/>
        <v>0</v>
      </c>
      <c r="DU314" s="740">
        <f t="shared" si="2576"/>
        <v>0</v>
      </c>
      <c r="DV314" s="741">
        <f t="shared" si="2577"/>
        <v>0</v>
      </c>
      <c r="DW314" s="740">
        <f t="shared" si="2578"/>
        <v>10</v>
      </c>
      <c r="DX314" s="741">
        <f t="shared" si="2579"/>
        <v>415.6</v>
      </c>
      <c r="DY314" s="740">
        <f t="shared" si="2580"/>
        <v>0</v>
      </c>
      <c r="DZ314" s="741">
        <f t="shared" si="2581"/>
        <v>0</v>
      </c>
      <c r="EA314" s="740">
        <f t="shared" si="2582"/>
        <v>0</v>
      </c>
      <c r="EB314" s="741">
        <f t="shared" si="2583"/>
        <v>0</v>
      </c>
      <c r="EC314" s="740">
        <f t="shared" si="2584"/>
        <v>0</v>
      </c>
      <c r="ED314" s="741">
        <f t="shared" si="2585"/>
        <v>0</v>
      </c>
      <c r="EE314" s="743">
        <f t="shared" si="2586"/>
        <v>3539.4</v>
      </c>
      <c r="EF314" s="744">
        <f t="shared" si="2587"/>
        <v>8111</v>
      </c>
      <c r="EG314" s="745">
        <v>12</v>
      </c>
      <c r="EH314" s="746">
        <f t="shared" si="2588"/>
        <v>97332</v>
      </c>
      <c r="EI314" s="747"/>
      <c r="EJ314" s="741"/>
      <c r="EK314" s="746">
        <f t="shared" si="2589"/>
        <v>97332</v>
      </c>
      <c r="EL314" s="746">
        <f t="shared" si="2590"/>
        <v>29394.26</v>
      </c>
      <c r="EM314" s="746">
        <f t="shared" si="2591"/>
        <v>126726.26</v>
      </c>
      <c r="EO314" s="1044"/>
      <c r="EP314" s="735" t="s">
        <v>861</v>
      </c>
      <c r="EQ314" s="737">
        <f t="shared" si="2592"/>
        <v>0.5</v>
      </c>
      <c r="ER314" s="737">
        <f t="shared" si="2593"/>
        <v>8229</v>
      </c>
      <c r="ES314" s="738">
        <f t="shared" si="2594"/>
        <v>8312</v>
      </c>
      <c r="ET314" s="817">
        <f t="shared" si="2595"/>
        <v>4156</v>
      </c>
      <c r="EU314" s="740">
        <f t="shared" si="2596"/>
        <v>0</v>
      </c>
      <c r="EV314" s="741">
        <f t="shared" si="2597"/>
        <v>0</v>
      </c>
      <c r="EW314" s="740">
        <f t="shared" si="2598"/>
        <v>0</v>
      </c>
      <c r="EX314" s="741">
        <f t="shared" si="2599"/>
        <v>0</v>
      </c>
      <c r="EY314" s="740">
        <f t="shared" si="2600"/>
        <v>0</v>
      </c>
      <c r="EZ314" s="741">
        <f t="shared" si="2601"/>
        <v>0</v>
      </c>
      <c r="FA314" s="740">
        <f t="shared" si="2602"/>
        <v>0</v>
      </c>
      <c r="FB314" s="741">
        <f t="shared" si="2603"/>
        <v>0</v>
      </c>
      <c r="FC314" s="740">
        <f t="shared" si="2604"/>
        <v>0</v>
      </c>
      <c r="FD314" s="741">
        <f t="shared" si="2605"/>
        <v>0</v>
      </c>
      <c r="FE314" s="740">
        <f t="shared" si="2606"/>
        <v>200</v>
      </c>
      <c r="FF314" s="741">
        <f t="shared" si="2607"/>
        <v>8312</v>
      </c>
      <c r="FG314" s="740">
        <f t="shared" si="2608"/>
        <v>0</v>
      </c>
      <c r="FH314" s="741">
        <f t="shared" si="2609"/>
        <v>0</v>
      </c>
      <c r="FI314" s="740">
        <f t="shared" si="2610"/>
        <v>0</v>
      </c>
      <c r="FJ314" s="741">
        <f t="shared" si="2611"/>
        <v>0</v>
      </c>
      <c r="FK314" s="740">
        <f t="shared" si="2612"/>
        <v>0</v>
      </c>
      <c r="FL314" s="741">
        <f t="shared" si="2613"/>
        <v>0</v>
      </c>
      <c r="FM314" s="740">
        <f t="shared" si="2614"/>
        <v>0</v>
      </c>
      <c r="FN314" s="741">
        <f t="shared" si="2615"/>
        <v>0</v>
      </c>
      <c r="FO314" s="743">
        <f t="shared" si="2616"/>
        <v>0</v>
      </c>
      <c r="FP314" s="744">
        <f t="shared" si="2617"/>
        <v>12468</v>
      </c>
      <c r="FQ314" s="745">
        <v>12</v>
      </c>
      <c r="FR314" s="746">
        <f t="shared" si="2618"/>
        <v>149616</v>
      </c>
      <c r="FS314" s="747"/>
      <c r="FT314" s="741"/>
      <c r="FU314" s="746">
        <f t="shared" si="2619"/>
        <v>149616</v>
      </c>
      <c r="FV314" s="746">
        <f t="shared" si="2620"/>
        <v>45184.03</v>
      </c>
      <c r="FW314" s="746">
        <f t="shared" si="2621"/>
        <v>194800.03</v>
      </c>
      <c r="FY314" s="1044"/>
      <c r="FZ314" s="735" t="s">
        <v>861</v>
      </c>
      <c r="GA314" s="737">
        <f t="shared" si="2622"/>
        <v>2</v>
      </c>
      <c r="GB314" s="737">
        <f t="shared" si="2623"/>
        <v>8229</v>
      </c>
      <c r="GC314" s="738">
        <f t="shared" si="2624"/>
        <v>8312</v>
      </c>
      <c r="GD314" s="743">
        <f t="shared" si="2625"/>
        <v>16624</v>
      </c>
      <c r="GE314" s="743"/>
      <c r="GF314" s="737">
        <f t="shared" si="2626"/>
        <v>0</v>
      </c>
      <c r="GG314" s="743"/>
      <c r="GH314" s="737">
        <f t="shared" si="2627"/>
        <v>0</v>
      </c>
      <c r="GI314" s="743"/>
      <c r="GJ314" s="737">
        <f t="shared" si="2628"/>
        <v>0</v>
      </c>
      <c r="GK314" s="743"/>
      <c r="GL314" s="737">
        <f t="shared" si="2629"/>
        <v>1911.76</v>
      </c>
      <c r="GM314" s="743"/>
      <c r="GN314" s="737">
        <f t="shared" si="2630"/>
        <v>0</v>
      </c>
      <c r="GO314" s="743"/>
      <c r="GP314" s="737">
        <f t="shared" si="2631"/>
        <v>24769.759999999998</v>
      </c>
      <c r="GQ314" s="743"/>
      <c r="GR314" s="737">
        <f t="shared" si="2632"/>
        <v>2909.2</v>
      </c>
      <c r="GS314" s="743"/>
      <c r="GT314" s="737">
        <f t="shared" si="2633"/>
        <v>0</v>
      </c>
      <c r="GU314" s="743"/>
      <c r="GV314" s="737">
        <f t="shared" si="2634"/>
        <v>0</v>
      </c>
      <c r="GW314" s="743"/>
      <c r="GX314" s="737">
        <f t="shared" si="2635"/>
        <v>0</v>
      </c>
      <c r="GY314" s="743">
        <f t="shared" si="2635"/>
        <v>3539.4</v>
      </c>
      <c r="GZ314" s="744">
        <f t="shared" si="2636"/>
        <v>49754.12</v>
      </c>
      <c r="HA314" s="745">
        <v>12</v>
      </c>
      <c r="HB314" s="746">
        <f t="shared" si="2637"/>
        <v>597049.43999999994</v>
      </c>
      <c r="HC314" s="737">
        <f t="shared" si="2638"/>
        <v>0</v>
      </c>
      <c r="HD314" s="737">
        <f t="shared" si="2638"/>
        <v>0</v>
      </c>
      <c r="HE314" s="746">
        <f t="shared" si="2639"/>
        <v>597049.43999999994</v>
      </c>
      <c r="HF314" s="746">
        <f t="shared" si="2640"/>
        <v>180308.93</v>
      </c>
      <c r="HG314" s="746">
        <f t="shared" si="2641"/>
        <v>777358.37</v>
      </c>
    </row>
    <row r="315" spans="1:215" hidden="1" x14ac:dyDescent="0.25">
      <c r="A315" s="1044"/>
      <c r="B315" s="735" t="s">
        <v>862</v>
      </c>
      <c r="C315" s="737">
        <f t="shared" si="2473"/>
        <v>0</v>
      </c>
      <c r="D315" s="737">
        <f t="shared" si="2474"/>
        <v>7468</v>
      </c>
      <c r="E315" s="738">
        <f t="shared" si="2475"/>
        <v>7543</v>
      </c>
      <c r="F315" s="817">
        <f t="shared" si="2476"/>
        <v>0</v>
      </c>
      <c r="G315" s="740">
        <f t="shared" si="2477"/>
        <v>0</v>
      </c>
      <c r="H315" s="741">
        <f t="shared" si="2478"/>
        <v>0</v>
      </c>
      <c r="I315" s="740">
        <f t="shared" si="2477"/>
        <v>0</v>
      </c>
      <c r="J315" s="741">
        <f t="shared" si="2479"/>
        <v>0</v>
      </c>
      <c r="K315" s="740">
        <f t="shared" si="2480"/>
        <v>0</v>
      </c>
      <c r="L315" s="741">
        <f t="shared" si="2481"/>
        <v>0</v>
      </c>
      <c r="M315" s="740">
        <f t="shared" si="2482"/>
        <v>0</v>
      </c>
      <c r="N315" s="741">
        <f t="shared" si="2483"/>
        <v>0</v>
      </c>
      <c r="O315" s="740">
        <f t="shared" si="2484"/>
        <v>0</v>
      </c>
      <c r="P315" s="741">
        <f t="shared" si="2485"/>
        <v>0</v>
      </c>
      <c r="Q315" s="740">
        <f t="shared" si="2486"/>
        <v>0</v>
      </c>
      <c r="R315" s="741">
        <f t="shared" si="2487"/>
        <v>0</v>
      </c>
      <c r="S315" s="740">
        <f t="shared" si="2488"/>
        <v>0</v>
      </c>
      <c r="T315" s="741">
        <f t="shared" si="2489"/>
        <v>0</v>
      </c>
      <c r="U315" s="740">
        <f t="shared" si="2490"/>
        <v>0</v>
      </c>
      <c r="V315" s="741">
        <f t="shared" si="2491"/>
        <v>0</v>
      </c>
      <c r="W315" s="740">
        <f t="shared" si="2492"/>
        <v>0</v>
      </c>
      <c r="X315" s="741">
        <f t="shared" si="2493"/>
        <v>0</v>
      </c>
      <c r="Y315" s="740">
        <f t="shared" si="2494"/>
        <v>0</v>
      </c>
      <c r="Z315" s="741">
        <f t="shared" si="2495"/>
        <v>0</v>
      </c>
      <c r="AA315" s="743">
        <f t="shared" si="2496"/>
        <v>0</v>
      </c>
      <c r="AB315" s="744">
        <f t="shared" si="2497"/>
        <v>0</v>
      </c>
      <c r="AC315" s="745">
        <v>12</v>
      </c>
      <c r="AD315" s="746">
        <f t="shared" si="2498"/>
        <v>0</v>
      </c>
      <c r="AE315" s="747"/>
      <c r="AF315" s="741"/>
      <c r="AG315" s="746">
        <f t="shared" si="2499"/>
        <v>0</v>
      </c>
      <c r="AH315" s="746">
        <f t="shared" si="2500"/>
        <v>0</v>
      </c>
      <c r="AI315" s="746">
        <f t="shared" si="2501"/>
        <v>0</v>
      </c>
      <c r="AK315" s="1044"/>
      <c r="AL315" s="735" t="s">
        <v>862</v>
      </c>
      <c r="AM315" s="737">
        <f t="shared" si="2502"/>
        <v>0</v>
      </c>
      <c r="AN315" s="737">
        <f t="shared" si="2503"/>
        <v>7468</v>
      </c>
      <c r="AO315" s="738">
        <f t="shared" si="2504"/>
        <v>7543</v>
      </c>
      <c r="AP315" s="817">
        <f t="shared" si="2505"/>
        <v>0</v>
      </c>
      <c r="AQ315" s="740">
        <f t="shared" si="2506"/>
        <v>0</v>
      </c>
      <c r="AR315" s="741">
        <f t="shared" si="2507"/>
        <v>0</v>
      </c>
      <c r="AS315" s="740">
        <f t="shared" si="2508"/>
        <v>0</v>
      </c>
      <c r="AT315" s="741">
        <f t="shared" si="2509"/>
        <v>0</v>
      </c>
      <c r="AU315" s="740">
        <f t="shared" si="2510"/>
        <v>0</v>
      </c>
      <c r="AV315" s="741">
        <f t="shared" si="2511"/>
        <v>0</v>
      </c>
      <c r="AW315" s="740">
        <f t="shared" si="2512"/>
        <v>0</v>
      </c>
      <c r="AX315" s="741">
        <f t="shared" si="2513"/>
        <v>0</v>
      </c>
      <c r="AY315" s="740">
        <f t="shared" si="2514"/>
        <v>0</v>
      </c>
      <c r="AZ315" s="741">
        <f t="shared" si="2515"/>
        <v>0</v>
      </c>
      <c r="BA315" s="740">
        <f t="shared" si="2516"/>
        <v>0</v>
      </c>
      <c r="BB315" s="741">
        <f t="shared" si="2517"/>
        <v>0</v>
      </c>
      <c r="BC315" s="740">
        <f t="shared" si="2518"/>
        <v>0</v>
      </c>
      <c r="BD315" s="741">
        <f t="shared" si="2519"/>
        <v>0</v>
      </c>
      <c r="BE315" s="740">
        <f t="shared" si="2520"/>
        <v>0</v>
      </c>
      <c r="BF315" s="741">
        <f t="shared" si="2521"/>
        <v>0</v>
      </c>
      <c r="BG315" s="740">
        <f t="shared" si="2522"/>
        <v>0</v>
      </c>
      <c r="BH315" s="741">
        <f t="shared" si="2523"/>
        <v>0</v>
      </c>
      <c r="BI315" s="740">
        <f t="shared" si="2524"/>
        <v>0</v>
      </c>
      <c r="BJ315" s="741">
        <f t="shared" si="2525"/>
        <v>0</v>
      </c>
      <c r="BK315" s="743">
        <f t="shared" si="2526"/>
        <v>0</v>
      </c>
      <c r="BL315" s="744">
        <f t="shared" si="2527"/>
        <v>0</v>
      </c>
      <c r="BM315" s="745">
        <v>12</v>
      </c>
      <c r="BN315" s="746">
        <f t="shared" si="2528"/>
        <v>0</v>
      </c>
      <c r="BO315" s="747"/>
      <c r="BP315" s="741"/>
      <c r="BQ315" s="746">
        <f t="shared" si="2529"/>
        <v>0</v>
      </c>
      <c r="BR315" s="746">
        <f t="shared" si="2530"/>
        <v>0</v>
      </c>
      <c r="BS315" s="746">
        <f t="shared" si="2531"/>
        <v>0</v>
      </c>
      <c r="BU315" s="1044"/>
      <c r="BV315" s="735" t="s">
        <v>862</v>
      </c>
      <c r="BW315" s="737">
        <f t="shared" si="2532"/>
        <v>1</v>
      </c>
      <c r="BX315" s="737">
        <f t="shared" si="2533"/>
        <v>7468</v>
      </c>
      <c r="BY315" s="738">
        <f t="shared" si="2534"/>
        <v>7543</v>
      </c>
      <c r="BZ315" s="817">
        <f t="shared" si="2535"/>
        <v>7543</v>
      </c>
      <c r="CA315" s="740">
        <f t="shared" si="2536"/>
        <v>0</v>
      </c>
      <c r="CB315" s="741">
        <f t="shared" si="2537"/>
        <v>0</v>
      </c>
      <c r="CC315" s="740">
        <f t="shared" si="2538"/>
        <v>0</v>
      </c>
      <c r="CD315" s="741">
        <f t="shared" si="2539"/>
        <v>0</v>
      </c>
      <c r="CE315" s="740">
        <f t="shared" si="2540"/>
        <v>0</v>
      </c>
      <c r="CF315" s="741">
        <f t="shared" si="2541"/>
        <v>0</v>
      </c>
      <c r="CG315" s="740">
        <f t="shared" si="2542"/>
        <v>0</v>
      </c>
      <c r="CH315" s="741">
        <f t="shared" si="2543"/>
        <v>0</v>
      </c>
      <c r="CI315" s="740">
        <f t="shared" si="2544"/>
        <v>0</v>
      </c>
      <c r="CJ315" s="741">
        <f t="shared" si="2545"/>
        <v>0</v>
      </c>
      <c r="CK315" s="740">
        <f t="shared" si="2546"/>
        <v>0</v>
      </c>
      <c r="CL315" s="741">
        <f t="shared" si="2547"/>
        <v>0</v>
      </c>
      <c r="CM315" s="740">
        <f t="shared" si="2548"/>
        <v>10</v>
      </c>
      <c r="CN315" s="741">
        <f t="shared" si="2549"/>
        <v>754.3</v>
      </c>
      <c r="CO315" s="740">
        <f t="shared" si="2550"/>
        <v>0</v>
      </c>
      <c r="CP315" s="741">
        <f t="shared" si="2551"/>
        <v>0</v>
      </c>
      <c r="CQ315" s="740">
        <f t="shared" si="2552"/>
        <v>0</v>
      </c>
      <c r="CR315" s="741">
        <f t="shared" si="2553"/>
        <v>0</v>
      </c>
      <c r="CS315" s="740">
        <f t="shared" si="2554"/>
        <v>0</v>
      </c>
      <c r="CT315" s="741">
        <f t="shared" si="2555"/>
        <v>0</v>
      </c>
      <c r="CU315" s="743">
        <f t="shared" si="2556"/>
        <v>7934.7</v>
      </c>
      <c r="CV315" s="744">
        <f t="shared" si="2557"/>
        <v>16232</v>
      </c>
      <c r="CW315" s="745">
        <v>12</v>
      </c>
      <c r="CX315" s="746">
        <f t="shared" si="2558"/>
        <v>194784</v>
      </c>
      <c r="CY315" s="747"/>
      <c r="CZ315" s="741"/>
      <c r="DA315" s="746">
        <f t="shared" si="2559"/>
        <v>194784</v>
      </c>
      <c r="DB315" s="746">
        <f t="shared" si="2560"/>
        <v>58824.77</v>
      </c>
      <c r="DC315" s="746">
        <f t="shared" si="2561"/>
        <v>253608.77</v>
      </c>
      <c r="DD315" s="750"/>
      <c r="DE315" s="1044"/>
      <c r="DF315" s="735" t="s">
        <v>862</v>
      </c>
      <c r="DG315" s="737">
        <f t="shared" si="2562"/>
        <v>0</v>
      </c>
      <c r="DH315" s="737">
        <f t="shared" si="2563"/>
        <v>7468</v>
      </c>
      <c r="DI315" s="738">
        <f t="shared" si="2564"/>
        <v>7543</v>
      </c>
      <c r="DJ315" s="817">
        <f t="shared" si="2565"/>
        <v>0</v>
      </c>
      <c r="DK315" s="740">
        <f t="shared" si="2566"/>
        <v>0</v>
      </c>
      <c r="DL315" s="741">
        <f t="shared" si="2567"/>
        <v>0</v>
      </c>
      <c r="DM315" s="740">
        <f t="shared" si="2568"/>
        <v>0</v>
      </c>
      <c r="DN315" s="741">
        <f t="shared" si="2569"/>
        <v>0</v>
      </c>
      <c r="DO315" s="740">
        <f t="shared" si="2570"/>
        <v>0</v>
      </c>
      <c r="DP315" s="741">
        <f t="shared" si="2571"/>
        <v>0</v>
      </c>
      <c r="DQ315" s="740">
        <f t="shared" si="2572"/>
        <v>0</v>
      </c>
      <c r="DR315" s="741">
        <f t="shared" si="2573"/>
        <v>0</v>
      </c>
      <c r="DS315" s="740">
        <f t="shared" si="2574"/>
        <v>0</v>
      </c>
      <c r="DT315" s="741">
        <f t="shared" si="2575"/>
        <v>0</v>
      </c>
      <c r="DU315" s="740">
        <f t="shared" si="2576"/>
        <v>0</v>
      </c>
      <c r="DV315" s="741">
        <f t="shared" si="2577"/>
        <v>0</v>
      </c>
      <c r="DW315" s="740">
        <f t="shared" si="2578"/>
        <v>0</v>
      </c>
      <c r="DX315" s="741">
        <f t="shared" si="2579"/>
        <v>0</v>
      </c>
      <c r="DY315" s="740">
        <f t="shared" si="2580"/>
        <v>0</v>
      </c>
      <c r="DZ315" s="741">
        <f t="shared" si="2581"/>
        <v>0</v>
      </c>
      <c r="EA315" s="740">
        <f t="shared" si="2582"/>
        <v>0</v>
      </c>
      <c r="EB315" s="741">
        <f t="shared" si="2583"/>
        <v>0</v>
      </c>
      <c r="EC315" s="740">
        <f t="shared" si="2584"/>
        <v>0</v>
      </c>
      <c r="ED315" s="741">
        <f t="shared" si="2585"/>
        <v>0</v>
      </c>
      <c r="EE315" s="743">
        <f t="shared" si="2586"/>
        <v>0</v>
      </c>
      <c r="EF315" s="744">
        <f t="shared" si="2587"/>
        <v>0</v>
      </c>
      <c r="EG315" s="745">
        <v>12</v>
      </c>
      <c r="EH315" s="746">
        <f t="shared" si="2588"/>
        <v>0</v>
      </c>
      <c r="EI315" s="747"/>
      <c r="EJ315" s="741"/>
      <c r="EK315" s="746">
        <f t="shared" si="2589"/>
        <v>0</v>
      </c>
      <c r="EL315" s="746">
        <f t="shared" si="2590"/>
        <v>0</v>
      </c>
      <c r="EM315" s="746">
        <f t="shared" si="2591"/>
        <v>0</v>
      </c>
      <c r="EO315" s="1044"/>
      <c r="EP315" s="735" t="s">
        <v>862</v>
      </c>
      <c r="EQ315" s="737">
        <f t="shared" si="2592"/>
        <v>0</v>
      </c>
      <c r="ER315" s="737">
        <f t="shared" si="2593"/>
        <v>7468</v>
      </c>
      <c r="ES315" s="738">
        <f t="shared" si="2594"/>
        <v>7543</v>
      </c>
      <c r="ET315" s="817">
        <f t="shared" si="2595"/>
        <v>0</v>
      </c>
      <c r="EU315" s="740">
        <f t="shared" si="2596"/>
        <v>0</v>
      </c>
      <c r="EV315" s="741">
        <f t="shared" si="2597"/>
        <v>0</v>
      </c>
      <c r="EW315" s="740">
        <f t="shared" si="2598"/>
        <v>0</v>
      </c>
      <c r="EX315" s="741">
        <f t="shared" si="2599"/>
        <v>0</v>
      </c>
      <c r="EY315" s="740">
        <f t="shared" si="2600"/>
        <v>0</v>
      </c>
      <c r="EZ315" s="741">
        <f t="shared" si="2601"/>
        <v>0</v>
      </c>
      <c r="FA315" s="740">
        <f t="shared" si="2602"/>
        <v>0</v>
      </c>
      <c r="FB315" s="741">
        <f t="shared" si="2603"/>
        <v>0</v>
      </c>
      <c r="FC315" s="740">
        <f t="shared" si="2604"/>
        <v>0</v>
      </c>
      <c r="FD315" s="741">
        <f t="shared" si="2605"/>
        <v>0</v>
      </c>
      <c r="FE315" s="740">
        <f t="shared" si="2606"/>
        <v>0</v>
      </c>
      <c r="FF315" s="741">
        <f t="shared" si="2607"/>
        <v>0</v>
      </c>
      <c r="FG315" s="740">
        <f t="shared" si="2608"/>
        <v>0</v>
      </c>
      <c r="FH315" s="741">
        <f t="shared" si="2609"/>
        <v>0</v>
      </c>
      <c r="FI315" s="740">
        <f t="shared" si="2610"/>
        <v>0</v>
      </c>
      <c r="FJ315" s="741">
        <f t="shared" si="2611"/>
        <v>0</v>
      </c>
      <c r="FK315" s="740">
        <f t="shared" si="2612"/>
        <v>0</v>
      </c>
      <c r="FL315" s="741">
        <f t="shared" si="2613"/>
        <v>0</v>
      </c>
      <c r="FM315" s="740">
        <f t="shared" si="2614"/>
        <v>0</v>
      </c>
      <c r="FN315" s="741">
        <f t="shared" si="2615"/>
        <v>0</v>
      </c>
      <c r="FO315" s="743">
        <f t="shared" si="2616"/>
        <v>0</v>
      </c>
      <c r="FP315" s="744">
        <f t="shared" si="2617"/>
        <v>0</v>
      </c>
      <c r="FQ315" s="745">
        <v>12</v>
      </c>
      <c r="FR315" s="746">
        <f t="shared" si="2618"/>
        <v>0</v>
      </c>
      <c r="FS315" s="747"/>
      <c r="FT315" s="741"/>
      <c r="FU315" s="746">
        <f t="shared" si="2619"/>
        <v>0</v>
      </c>
      <c r="FV315" s="746">
        <f t="shared" si="2620"/>
        <v>0</v>
      </c>
      <c r="FW315" s="746">
        <f t="shared" si="2621"/>
        <v>0</v>
      </c>
      <c r="FY315" s="1044"/>
      <c r="FZ315" s="735" t="s">
        <v>862</v>
      </c>
      <c r="GA315" s="737">
        <f t="shared" si="2622"/>
        <v>1</v>
      </c>
      <c r="GB315" s="737">
        <f t="shared" si="2623"/>
        <v>7468</v>
      </c>
      <c r="GC315" s="738">
        <f t="shared" si="2624"/>
        <v>7543</v>
      </c>
      <c r="GD315" s="743">
        <f t="shared" si="2625"/>
        <v>7543</v>
      </c>
      <c r="GE315" s="743"/>
      <c r="GF315" s="737">
        <f t="shared" si="2626"/>
        <v>0</v>
      </c>
      <c r="GG315" s="743"/>
      <c r="GH315" s="737">
        <f t="shared" si="2627"/>
        <v>0</v>
      </c>
      <c r="GI315" s="743"/>
      <c r="GJ315" s="737">
        <f t="shared" si="2628"/>
        <v>0</v>
      </c>
      <c r="GK315" s="743"/>
      <c r="GL315" s="737">
        <f t="shared" si="2629"/>
        <v>0</v>
      </c>
      <c r="GM315" s="743"/>
      <c r="GN315" s="737">
        <f t="shared" si="2630"/>
        <v>0</v>
      </c>
      <c r="GO315" s="743"/>
      <c r="GP315" s="737">
        <f t="shared" si="2631"/>
        <v>0</v>
      </c>
      <c r="GQ315" s="743"/>
      <c r="GR315" s="737">
        <f t="shared" si="2632"/>
        <v>754.3</v>
      </c>
      <c r="GS315" s="743"/>
      <c r="GT315" s="737">
        <f t="shared" si="2633"/>
        <v>0</v>
      </c>
      <c r="GU315" s="743"/>
      <c r="GV315" s="737">
        <f t="shared" si="2634"/>
        <v>0</v>
      </c>
      <c r="GW315" s="743"/>
      <c r="GX315" s="737">
        <f t="shared" si="2635"/>
        <v>0</v>
      </c>
      <c r="GY315" s="743">
        <f t="shared" si="2635"/>
        <v>7934.7</v>
      </c>
      <c r="GZ315" s="744">
        <f t="shared" si="2636"/>
        <v>16232</v>
      </c>
      <c r="HA315" s="745">
        <v>12</v>
      </c>
      <c r="HB315" s="746">
        <f t="shared" si="2637"/>
        <v>194784</v>
      </c>
      <c r="HC315" s="737">
        <f t="shared" si="2638"/>
        <v>0</v>
      </c>
      <c r="HD315" s="737">
        <f t="shared" si="2638"/>
        <v>0</v>
      </c>
      <c r="HE315" s="746">
        <f t="shared" si="2639"/>
        <v>194784</v>
      </c>
      <c r="HF315" s="746">
        <f t="shared" si="2640"/>
        <v>58824.77</v>
      </c>
      <c r="HG315" s="746">
        <f t="shared" si="2641"/>
        <v>253608.77</v>
      </c>
    </row>
    <row r="316" spans="1:215" hidden="1" x14ac:dyDescent="0.25">
      <c r="A316" s="1044"/>
      <c r="B316" s="755" t="s">
        <v>681</v>
      </c>
      <c r="C316" s="737">
        <f t="shared" si="2473"/>
        <v>0</v>
      </c>
      <c r="D316" s="737">
        <f t="shared" si="2474"/>
        <v>7117</v>
      </c>
      <c r="E316" s="738">
        <f t="shared" si="2475"/>
        <v>7189</v>
      </c>
      <c r="F316" s="817">
        <f t="shared" si="2476"/>
        <v>0</v>
      </c>
      <c r="G316" s="740">
        <f t="shared" si="2477"/>
        <v>0</v>
      </c>
      <c r="H316" s="741">
        <f t="shared" si="2478"/>
        <v>0</v>
      </c>
      <c r="I316" s="740">
        <f t="shared" si="2477"/>
        <v>0</v>
      </c>
      <c r="J316" s="741">
        <f t="shared" si="2479"/>
        <v>0</v>
      </c>
      <c r="K316" s="740">
        <f t="shared" si="2480"/>
        <v>0</v>
      </c>
      <c r="L316" s="741">
        <f t="shared" si="2481"/>
        <v>0</v>
      </c>
      <c r="M316" s="740">
        <f t="shared" si="2482"/>
        <v>0</v>
      </c>
      <c r="N316" s="741">
        <f t="shared" si="2483"/>
        <v>0</v>
      </c>
      <c r="O316" s="740">
        <f t="shared" si="2484"/>
        <v>0</v>
      </c>
      <c r="P316" s="741">
        <f t="shared" si="2485"/>
        <v>0</v>
      </c>
      <c r="Q316" s="740">
        <f t="shared" si="2486"/>
        <v>0</v>
      </c>
      <c r="R316" s="741">
        <f t="shared" si="2487"/>
        <v>0</v>
      </c>
      <c r="S316" s="740">
        <f t="shared" si="2488"/>
        <v>0</v>
      </c>
      <c r="T316" s="741">
        <f t="shared" si="2489"/>
        <v>0</v>
      </c>
      <c r="U316" s="740">
        <f t="shared" si="2490"/>
        <v>0</v>
      </c>
      <c r="V316" s="741">
        <f t="shared" si="2491"/>
        <v>0</v>
      </c>
      <c r="W316" s="740">
        <f t="shared" si="2492"/>
        <v>0</v>
      </c>
      <c r="X316" s="741">
        <f t="shared" si="2493"/>
        <v>0</v>
      </c>
      <c r="Y316" s="740">
        <f t="shared" si="2494"/>
        <v>0</v>
      </c>
      <c r="Z316" s="741">
        <f t="shared" si="2495"/>
        <v>0</v>
      </c>
      <c r="AA316" s="743">
        <f t="shared" si="2496"/>
        <v>0</v>
      </c>
      <c r="AB316" s="744">
        <f t="shared" si="2497"/>
        <v>0</v>
      </c>
      <c r="AC316" s="745">
        <v>12</v>
      </c>
      <c r="AD316" s="746">
        <f t="shared" si="2498"/>
        <v>0</v>
      </c>
      <c r="AE316" s="747"/>
      <c r="AF316" s="741"/>
      <c r="AG316" s="746">
        <f t="shared" si="2499"/>
        <v>0</v>
      </c>
      <c r="AH316" s="746">
        <f t="shared" si="2500"/>
        <v>0</v>
      </c>
      <c r="AI316" s="746">
        <f t="shared" si="2501"/>
        <v>0</v>
      </c>
      <c r="AK316" s="1044"/>
      <c r="AL316" s="755" t="s">
        <v>681</v>
      </c>
      <c r="AM316" s="737">
        <f t="shared" si="2502"/>
        <v>0.5</v>
      </c>
      <c r="AN316" s="737">
        <f t="shared" si="2503"/>
        <v>7117</v>
      </c>
      <c r="AO316" s="738">
        <f t="shared" si="2504"/>
        <v>7189</v>
      </c>
      <c r="AP316" s="817">
        <f t="shared" si="2505"/>
        <v>3594.5</v>
      </c>
      <c r="AQ316" s="740">
        <f t="shared" si="2506"/>
        <v>0</v>
      </c>
      <c r="AR316" s="741">
        <f t="shared" si="2507"/>
        <v>0</v>
      </c>
      <c r="AS316" s="740">
        <f t="shared" si="2508"/>
        <v>0</v>
      </c>
      <c r="AT316" s="741">
        <f t="shared" si="2509"/>
        <v>0</v>
      </c>
      <c r="AU316" s="740">
        <f t="shared" si="2510"/>
        <v>0</v>
      </c>
      <c r="AV316" s="741">
        <f t="shared" si="2511"/>
        <v>0</v>
      </c>
      <c r="AW316" s="740">
        <f t="shared" si="2512"/>
        <v>0</v>
      </c>
      <c r="AX316" s="741">
        <f t="shared" si="2513"/>
        <v>0</v>
      </c>
      <c r="AY316" s="740">
        <f t="shared" si="2514"/>
        <v>0</v>
      </c>
      <c r="AZ316" s="741">
        <f t="shared" si="2515"/>
        <v>0</v>
      </c>
      <c r="BA316" s="740">
        <f t="shared" si="2516"/>
        <v>160</v>
      </c>
      <c r="BB316" s="741">
        <f t="shared" si="2517"/>
        <v>5751.2</v>
      </c>
      <c r="BC316" s="740">
        <f t="shared" si="2518"/>
        <v>15</v>
      </c>
      <c r="BD316" s="741">
        <f t="shared" si="2519"/>
        <v>539.17999999999995</v>
      </c>
      <c r="BE316" s="740">
        <f t="shared" si="2520"/>
        <v>0</v>
      </c>
      <c r="BF316" s="741">
        <f t="shared" si="2521"/>
        <v>0</v>
      </c>
      <c r="BG316" s="740">
        <f t="shared" si="2522"/>
        <v>0</v>
      </c>
      <c r="BH316" s="741">
        <f t="shared" si="2523"/>
        <v>0</v>
      </c>
      <c r="BI316" s="740">
        <f t="shared" si="2524"/>
        <v>0</v>
      </c>
      <c r="BJ316" s="741">
        <f t="shared" si="2525"/>
        <v>0</v>
      </c>
      <c r="BK316" s="743">
        <f t="shared" si="2526"/>
        <v>0</v>
      </c>
      <c r="BL316" s="744">
        <f t="shared" si="2527"/>
        <v>9884.8799999999992</v>
      </c>
      <c r="BM316" s="745">
        <v>12</v>
      </c>
      <c r="BN316" s="746">
        <f t="shared" si="2528"/>
        <v>118618.56</v>
      </c>
      <c r="BO316" s="747"/>
      <c r="BP316" s="741"/>
      <c r="BQ316" s="746">
        <f t="shared" si="2529"/>
        <v>118618.56</v>
      </c>
      <c r="BR316" s="746">
        <f t="shared" si="2530"/>
        <v>35822.81</v>
      </c>
      <c r="BS316" s="746">
        <f t="shared" si="2531"/>
        <v>154441.37</v>
      </c>
      <c r="BU316" s="1044"/>
      <c r="BV316" s="755" t="s">
        <v>681</v>
      </c>
      <c r="BW316" s="737">
        <f t="shared" si="2532"/>
        <v>0</v>
      </c>
      <c r="BX316" s="737">
        <f t="shared" si="2533"/>
        <v>7117</v>
      </c>
      <c r="BY316" s="738">
        <f t="shared" si="2534"/>
        <v>7189</v>
      </c>
      <c r="BZ316" s="817">
        <f t="shared" si="2535"/>
        <v>0</v>
      </c>
      <c r="CA316" s="740">
        <f t="shared" si="2536"/>
        <v>0</v>
      </c>
      <c r="CB316" s="741">
        <f t="shared" si="2537"/>
        <v>0</v>
      </c>
      <c r="CC316" s="740">
        <f t="shared" si="2538"/>
        <v>0</v>
      </c>
      <c r="CD316" s="741">
        <f t="shared" si="2539"/>
        <v>0</v>
      </c>
      <c r="CE316" s="740">
        <f t="shared" si="2540"/>
        <v>0</v>
      </c>
      <c r="CF316" s="741">
        <f t="shared" si="2541"/>
        <v>0</v>
      </c>
      <c r="CG316" s="740">
        <f t="shared" si="2542"/>
        <v>0</v>
      </c>
      <c r="CH316" s="741">
        <f t="shared" si="2543"/>
        <v>0</v>
      </c>
      <c r="CI316" s="740">
        <f t="shared" si="2544"/>
        <v>0</v>
      </c>
      <c r="CJ316" s="741">
        <f t="shared" si="2545"/>
        <v>0</v>
      </c>
      <c r="CK316" s="740">
        <f t="shared" si="2546"/>
        <v>0</v>
      </c>
      <c r="CL316" s="741">
        <f t="shared" si="2547"/>
        <v>0</v>
      </c>
      <c r="CM316" s="740">
        <f t="shared" si="2548"/>
        <v>0</v>
      </c>
      <c r="CN316" s="741">
        <f t="shared" si="2549"/>
        <v>0</v>
      </c>
      <c r="CO316" s="740">
        <f t="shared" si="2550"/>
        <v>0</v>
      </c>
      <c r="CP316" s="741">
        <f t="shared" si="2551"/>
        <v>0</v>
      </c>
      <c r="CQ316" s="740">
        <f t="shared" si="2552"/>
        <v>0</v>
      </c>
      <c r="CR316" s="741">
        <f t="shared" si="2553"/>
        <v>0</v>
      </c>
      <c r="CS316" s="740">
        <f t="shared" si="2554"/>
        <v>0</v>
      </c>
      <c r="CT316" s="741">
        <f t="shared" si="2555"/>
        <v>0</v>
      </c>
      <c r="CU316" s="743">
        <f t="shared" si="2556"/>
        <v>0</v>
      </c>
      <c r="CV316" s="744">
        <f t="shared" si="2557"/>
        <v>0</v>
      </c>
      <c r="CW316" s="745">
        <v>12</v>
      </c>
      <c r="CX316" s="746">
        <f t="shared" si="2558"/>
        <v>0</v>
      </c>
      <c r="CY316" s="747"/>
      <c r="CZ316" s="741"/>
      <c r="DA316" s="746">
        <f t="shared" si="2559"/>
        <v>0</v>
      </c>
      <c r="DB316" s="746">
        <f t="shared" si="2560"/>
        <v>0</v>
      </c>
      <c r="DC316" s="746">
        <f t="shared" si="2561"/>
        <v>0</v>
      </c>
      <c r="DD316" s="750"/>
      <c r="DE316" s="1044"/>
      <c r="DF316" s="755" t="s">
        <v>681</v>
      </c>
      <c r="DG316" s="737">
        <f t="shared" si="2562"/>
        <v>0</v>
      </c>
      <c r="DH316" s="737">
        <f t="shared" si="2563"/>
        <v>7117</v>
      </c>
      <c r="DI316" s="738">
        <f t="shared" si="2564"/>
        <v>7189</v>
      </c>
      <c r="DJ316" s="817">
        <f t="shared" si="2565"/>
        <v>0</v>
      </c>
      <c r="DK316" s="740">
        <f t="shared" si="2566"/>
        <v>0</v>
      </c>
      <c r="DL316" s="741">
        <f t="shared" si="2567"/>
        <v>0</v>
      </c>
      <c r="DM316" s="740">
        <f t="shared" si="2568"/>
        <v>0</v>
      </c>
      <c r="DN316" s="741">
        <f t="shared" si="2569"/>
        <v>0</v>
      </c>
      <c r="DO316" s="740">
        <f t="shared" si="2570"/>
        <v>0</v>
      </c>
      <c r="DP316" s="741">
        <f t="shared" si="2571"/>
        <v>0</v>
      </c>
      <c r="DQ316" s="740">
        <f t="shared" si="2572"/>
        <v>0</v>
      </c>
      <c r="DR316" s="741">
        <f t="shared" si="2573"/>
        <v>0</v>
      </c>
      <c r="DS316" s="740">
        <f t="shared" si="2574"/>
        <v>0</v>
      </c>
      <c r="DT316" s="741">
        <f t="shared" si="2575"/>
        <v>0</v>
      </c>
      <c r="DU316" s="740">
        <f t="shared" si="2576"/>
        <v>0</v>
      </c>
      <c r="DV316" s="741">
        <f t="shared" si="2577"/>
        <v>0</v>
      </c>
      <c r="DW316" s="740">
        <f t="shared" si="2578"/>
        <v>0</v>
      </c>
      <c r="DX316" s="741">
        <f t="shared" si="2579"/>
        <v>0</v>
      </c>
      <c r="DY316" s="740">
        <f t="shared" si="2580"/>
        <v>0</v>
      </c>
      <c r="DZ316" s="741">
        <f t="shared" si="2581"/>
        <v>0</v>
      </c>
      <c r="EA316" s="740">
        <f t="shared" si="2582"/>
        <v>0</v>
      </c>
      <c r="EB316" s="741">
        <f t="shared" si="2583"/>
        <v>0</v>
      </c>
      <c r="EC316" s="740">
        <f t="shared" si="2584"/>
        <v>0</v>
      </c>
      <c r="ED316" s="741">
        <f t="shared" si="2585"/>
        <v>0</v>
      </c>
      <c r="EE316" s="743">
        <f t="shared" si="2586"/>
        <v>0</v>
      </c>
      <c r="EF316" s="744">
        <f t="shared" si="2587"/>
        <v>0</v>
      </c>
      <c r="EG316" s="745">
        <v>12</v>
      </c>
      <c r="EH316" s="746">
        <f t="shared" si="2588"/>
        <v>0</v>
      </c>
      <c r="EI316" s="747"/>
      <c r="EJ316" s="741"/>
      <c r="EK316" s="746">
        <f t="shared" si="2589"/>
        <v>0</v>
      </c>
      <c r="EL316" s="746">
        <f t="shared" si="2590"/>
        <v>0</v>
      </c>
      <c r="EM316" s="746">
        <f t="shared" si="2591"/>
        <v>0</v>
      </c>
      <c r="EO316" s="1044"/>
      <c r="EP316" s="755" t="s">
        <v>681</v>
      </c>
      <c r="EQ316" s="737">
        <f t="shared" si="2592"/>
        <v>0</v>
      </c>
      <c r="ER316" s="737">
        <f t="shared" si="2593"/>
        <v>7117</v>
      </c>
      <c r="ES316" s="738">
        <f t="shared" si="2594"/>
        <v>7189</v>
      </c>
      <c r="ET316" s="817">
        <f t="shared" si="2595"/>
        <v>0</v>
      </c>
      <c r="EU316" s="740">
        <f t="shared" si="2596"/>
        <v>0</v>
      </c>
      <c r="EV316" s="741">
        <f t="shared" si="2597"/>
        <v>0</v>
      </c>
      <c r="EW316" s="740">
        <f t="shared" si="2598"/>
        <v>0</v>
      </c>
      <c r="EX316" s="741">
        <f t="shared" si="2599"/>
        <v>0</v>
      </c>
      <c r="EY316" s="740">
        <f t="shared" si="2600"/>
        <v>0</v>
      </c>
      <c r="EZ316" s="741">
        <f t="shared" si="2601"/>
        <v>0</v>
      </c>
      <c r="FA316" s="740">
        <f t="shared" si="2602"/>
        <v>0</v>
      </c>
      <c r="FB316" s="741">
        <f t="shared" si="2603"/>
        <v>0</v>
      </c>
      <c r="FC316" s="740">
        <f t="shared" si="2604"/>
        <v>0</v>
      </c>
      <c r="FD316" s="741">
        <f t="shared" si="2605"/>
        <v>0</v>
      </c>
      <c r="FE316" s="740">
        <f t="shared" si="2606"/>
        <v>0</v>
      </c>
      <c r="FF316" s="741">
        <f t="shared" si="2607"/>
        <v>0</v>
      </c>
      <c r="FG316" s="740">
        <f t="shared" si="2608"/>
        <v>0</v>
      </c>
      <c r="FH316" s="741">
        <f t="shared" si="2609"/>
        <v>0</v>
      </c>
      <c r="FI316" s="740">
        <f t="shared" si="2610"/>
        <v>0</v>
      </c>
      <c r="FJ316" s="741">
        <f t="shared" si="2611"/>
        <v>0</v>
      </c>
      <c r="FK316" s="740">
        <f t="shared" si="2612"/>
        <v>0</v>
      </c>
      <c r="FL316" s="741">
        <f t="shared" si="2613"/>
        <v>0</v>
      </c>
      <c r="FM316" s="740">
        <f t="shared" si="2614"/>
        <v>0</v>
      </c>
      <c r="FN316" s="741">
        <f t="shared" si="2615"/>
        <v>0</v>
      </c>
      <c r="FO316" s="743">
        <f t="shared" si="2616"/>
        <v>0</v>
      </c>
      <c r="FP316" s="744">
        <f t="shared" si="2617"/>
        <v>0</v>
      </c>
      <c r="FQ316" s="745">
        <v>12</v>
      </c>
      <c r="FR316" s="746">
        <f t="shared" si="2618"/>
        <v>0</v>
      </c>
      <c r="FS316" s="747"/>
      <c r="FT316" s="741"/>
      <c r="FU316" s="746">
        <f t="shared" si="2619"/>
        <v>0</v>
      </c>
      <c r="FV316" s="746">
        <f t="shared" si="2620"/>
        <v>0</v>
      </c>
      <c r="FW316" s="746">
        <f t="shared" si="2621"/>
        <v>0</v>
      </c>
      <c r="FY316" s="1044"/>
      <c r="FZ316" s="755" t="s">
        <v>681</v>
      </c>
      <c r="GA316" s="737">
        <f t="shared" si="2622"/>
        <v>0.5</v>
      </c>
      <c r="GB316" s="737">
        <f t="shared" si="2623"/>
        <v>7117</v>
      </c>
      <c r="GC316" s="738">
        <f t="shared" si="2624"/>
        <v>7189</v>
      </c>
      <c r="GD316" s="743">
        <f t="shared" si="2625"/>
        <v>3594.5</v>
      </c>
      <c r="GE316" s="743"/>
      <c r="GF316" s="737">
        <f t="shared" si="2626"/>
        <v>0</v>
      </c>
      <c r="GG316" s="743"/>
      <c r="GH316" s="737">
        <f t="shared" si="2627"/>
        <v>0</v>
      </c>
      <c r="GI316" s="743"/>
      <c r="GJ316" s="737">
        <f t="shared" si="2628"/>
        <v>0</v>
      </c>
      <c r="GK316" s="743"/>
      <c r="GL316" s="737">
        <f t="shared" si="2629"/>
        <v>0</v>
      </c>
      <c r="GM316" s="743"/>
      <c r="GN316" s="737">
        <f t="shared" si="2630"/>
        <v>0</v>
      </c>
      <c r="GO316" s="743"/>
      <c r="GP316" s="737">
        <f t="shared" si="2631"/>
        <v>5751.2</v>
      </c>
      <c r="GQ316" s="743"/>
      <c r="GR316" s="737">
        <f t="shared" si="2632"/>
        <v>539.17999999999995</v>
      </c>
      <c r="GS316" s="743"/>
      <c r="GT316" s="737">
        <f t="shared" si="2633"/>
        <v>0</v>
      </c>
      <c r="GU316" s="743"/>
      <c r="GV316" s="737">
        <f t="shared" si="2634"/>
        <v>0</v>
      </c>
      <c r="GW316" s="743"/>
      <c r="GX316" s="737">
        <f t="shared" si="2635"/>
        <v>0</v>
      </c>
      <c r="GY316" s="743">
        <f t="shared" si="2635"/>
        <v>0</v>
      </c>
      <c r="GZ316" s="744">
        <f t="shared" si="2636"/>
        <v>9884.8799999999992</v>
      </c>
      <c r="HA316" s="745">
        <v>12</v>
      </c>
      <c r="HB316" s="746">
        <f t="shared" si="2637"/>
        <v>118618.56</v>
      </c>
      <c r="HC316" s="737">
        <f t="shared" si="2638"/>
        <v>0</v>
      </c>
      <c r="HD316" s="737">
        <f t="shared" si="2638"/>
        <v>0</v>
      </c>
      <c r="HE316" s="746">
        <f t="shared" si="2639"/>
        <v>118618.56</v>
      </c>
      <c r="HF316" s="746">
        <f t="shared" si="2640"/>
        <v>35822.81</v>
      </c>
      <c r="HG316" s="746">
        <f t="shared" si="2641"/>
        <v>154441.37</v>
      </c>
    </row>
    <row r="317" spans="1:215" hidden="1" x14ac:dyDescent="0.25">
      <c r="A317" s="1044"/>
      <c r="B317" s="735" t="s">
        <v>531</v>
      </c>
      <c r="C317" s="737">
        <f t="shared" si="2473"/>
        <v>0</v>
      </c>
      <c r="D317" s="737">
        <f t="shared" si="2474"/>
        <v>7117</v>
      </c>
      <c r="E317" s="738">
        <f t="shared" si="2475"/>
        <v>7189</v>
      </c>
      <c r="F317" s="817">
        <f t="shared" si="2476"/>
        <v>0</v>
      </c>
      <c r="G317" s="740">
        <f t="shared" si="2477"/>
        <v>0</v>
      </c>
      <c r="H317" s="741">
        <f t="shared" si="2478"/>
        <v>0</v>
      </c>
      <c r="I317" s="740">
        <f t="shared" si="2477"/>
        <v>0</v>
      </c>
      <c r="J317" s="741">
        <f t="shared" si="2479"/>
        <v>0</v>
      </c>
      <c r="K317" s="740">
        <f t="shared" si="2480"/>
        <v>0</v>
      </c>
      <c r="L317" s="741">
        <f t="shared" si="2481"/>
        <v>0</v>
      </c>
      <c r="M317" s="740">
        <f t="shared" si="2482"/>
        <v>0</v>
      </c>
      <c r="N317" s="741">
        <f t="shared" si="2483"/>
        <v>0</v>
      </c>
      <c r="O317" s="740">
        <f t="shared" si="2484"/>
        <v>0</v>
      </c>
      <c r="P317" s="741">
        <f t="shared" si="2485"/>
        <v>0</v>
      </c>
      <c r="Q317" s="740">
        <f t="shared" si="2486"/>
        <v>0</v>
      </c>
      <c r="R317" s="741">
        <f t="shared" si="2487"/>
        <v>0</v>
      </c>
      <c r="S317" s="740">
        <f t="shared" si="2488"/>
        <v>0</v>
      </c>
      <c r="T317" s="741">
        <f t="shared" si="2489"/>
        <v>0</v>
      </c>
      <c r="U317" s="740">
        <f t="shared" si="2490"/>
        <v>0</v>
      </c>
      <c r="V317" s="741">
        <f t="shared" si="2491"/>
        <v>0</v>
      </c>
      <c r="W317" s="740">
        <f t="shared" si="2492"/>
        <v>0</v>
      </c>
      <c r="X317" s="741">
        <f t="shared" si="2493"/>
        <v>0</v>
      </c>
      <c r="Y317" s="740">
        <f t="shared" si="2494"/>
        <v>0</v>
      </c>
      <c r="Z317" s="741">
        <f t="shared" si="2495"/>
        <v>0</v>
      </c>
      <c r="AA317" s="743">
        <f t="shared" si="2496"/>
        <v>0</v>
      </c>
      <c r="AB317" s="744">
        <f t="shared" si="2497"/>
        <v>0</v>
      </c>
      <c r="AC317" s="745">
        <v>12</v>
      </c>
      <c r="AD317" s="746">
        <f t="shared" si="2498"/>
        <v>0</v>
      </c>
      <c r="AE317" s="747"/>
      <c r="AF317" s="741"/>
      <c r="AG317" s="746">
        <f t="shared" si="2499"/>
        <v>0</v>
      </c>
      <c r="AH317" s="746">
        <f t="shared" si="2500"/>
        <v>0</v>
      </c>
      <c r="AI317" s="746">
        <f t="shared" si="2501"/>
        <v>0</v>
      </c>
      <c r="AK317" s="1044"/>
      <c r="AL317" s="735" t="s">
        <v>531</v>
      </c>
      <c r="AM317" s="737">
        <f t="shared" si="2502"/>
        <v>0</v>
      </c>
      <c r="AN317" s="737">
        <f t="shared" si="2503"/>
        <v>7117</v>
      </c>
      <c r="AO317" s="738">
        <f t="shared" si="2504"/>
        <v>7189</v>
      </c>
      <c r="AP317" s="817">
        <f t="shared" si="2505"/>
        <v>0</v>
      </c>
      <c r="AQ317" s="740">
        <f t="shared" si="2506"/>
        <v>0</v>
      </c>
      <c r="AR317" s="741">
        <f t="shared" si="2507"/>
        <v>0</v>
      </c>
      <c r="AS317" s="740">
        <f t="shared" si="2508"/>
        <v>0</v>
      </c>
      <c r="AT317" s="741">
        <f t="shared" si="2509"/>
        <v>0</v>
      </c>
      <c r="AU317" s="740">
        <f t="shared" si="2510"/>
        <v>0</v>
      </c>
      <c r="AV317" s="741">
        <f t="shared" si="2511"/>
        <v>0</v>
      </c>
      <c r="AW317" s="740">
        <f t="shared" si="2512"/>
        <v>0</v>
      </c>
      <c r="AX317" s="741">
        <f t="shared" si="2513"/>
        <v>0</v>
      </c>
      <c r="AY317" s="740">
        <f t="shared" si="2514"/>
        <v>0</v>
      </c>
      <c r="AZ317" s="741">
        <f t="shared" si="2515"/>
        <v>0</v>
      </c>
      <c r="BA317" s="740">
        <f t="shared" si="2516"/>
        <v>0</v>
      </c>
      <c r="BB317" s="741">
        <f t="shared" si="2517"/>
        <v>0</v>
      </c>
      <c r="BC317" s="740">
        <f t="shared" si="2518"/>
        <v>0</v>
      </c>
      <c r="BD317" s="741">
        <f t="shared" si="2519"/>
        <v>0</v>
      </c>
      <c r="BE317" s="740">
        <f t="shared" si="2520"/>
        <v>0</v>
      </c>
      <c r="BF317" s="741">
        <f t="shared" si="2521"/>
        <v>0</v>
      </c>
      <c r="BG317" s="740">
        <f t="shared" si="2522"/>
        <v>0</v>
      </c>
      <c r="BH317" s="741">
        <f t="shared" si="2523"/>
        <v>0</v>
      </c>
      <c r="BI317" s="740">
        <f t="shared" si="2524"/>
        <v>0</v>
      </c>
      <c r="BJ317" s="741">
        <f t="shared" si="2525"/>
        <v>0</v>
      </c>
      <c r="BK317" s="743">
        <f t="shared" si="2526"/>
        <v>0</v>
      </c>
      <c r="BL317" s="744">
        <f t="shared" si="2527"/>
        <v>0</v>
      </c>
      <c r="BM317" s="745">
        <v>12</v>
      </c>
      <c r="BN317" s="746">
        <f t="shared" si="2528"/>
        <v>0</v>
      </c>
      <c r="BO317" s="747"/>
      <c r="BP317" s="741"/>
      <c r="BQ317" s="746">
        <f t="shared" si="2529"/>
        <v>0</v>
      </c>
      <c r="BR317" s="746">
        <f t="shared" si="2530"/>
        <v>0</v>
      </c>
      <c r="BS317" s="746">
        <f t="shared" si="2531"/>
        <v>0</v>
      </c>
      <c r="BU317" s="1044"/>
      <c r="BV317" s="735" t="s">
        <v>531</v>
      </c>
      <c r="BW317" s="737">
        <f t="shared" si="2532"/>
        <v>2</v>
      </c>
      <c r="BX317" s="737">
        <f t="shared" si="2533"/>
        <v>7117</v>
      </c>
      <c r="BY317" s="738">
        <f t="shared" si="2534"/>
        <v>7189</v>
      </c>
      <c r="BZ317" s="817">
        <f t="shared" si="2535"/>
        <v>14378</v>
      </c>
      <c r="CA317" s="740">
        <f t="shared" si="2536"/>
        <v>0</v>
      </c>
      <c r="CB317" s="741">
        <f t="shared" si="2537"/>
        <v>0</v>
      </c>
      <c r="CC317" s="740">
        <f t="shared" si="2538"/>
        <v>0</v>
      </c>
      <c r="CD317" s="741">
        <f t="shared" si="2539"/>
        <v>0</v>
      </c>
      <c r="CE317" s="740">
        <f t="shared" si="2540"/>
        <v>0</v>
      </c>
      <c r="CF317" s="741">
        <f t="shared" si="2541"/>
        <v>0</v>
      </c>
      <c r="CG317" s="740">
        <f t="shared" si="2542"/>
        <v>50</v>
      </c>
      <c r="CH317" s="741">
        <f t="shared" si="2543"/>
        <v>7189</v>
      </c>
      <c r="CI317" s="740">
        <f t="shared" si="2544"/>
        <v>0</v>
      </c>
      <c r="CJ317" s="741">
        <f t="shared" si="2545"/>
        <v>0</v>
      </c>
      <c r="CK317" s="740">
        <f t="shared" si="2546"/>
        <v>0</v>
      </c>
      <c r="CL317" s="741">
        <f t="shared" si="2547"/>
        <v>0</v>
      </c>
      <c r="CM317" s="740">
        <f t="shared" si="2548"/>
        <v>15</v>
      </c>
      <c r="CN317" s="741">
        <f t="shared" si="2549"/>
        <v>2156.6999999999998</v>
      </c>
      <c r="CO317" s="740">
        <f t="shared" si="2550"/>
        <v>0</v>
      </c>
      <c r="CP317" s="741">
        <f t="shared" si="2551"/>
        <v>0</v>
      </c>
      <c r="CQ317" s="740">
        <f t="shared" si="2552"/>
        <v>0</v>
      </c>
      <c r="CR317" s="741">
        <f t="shared" si="2553"/>
        <v>0</v>
      </c>
      <c r="CS317" s="740">
        <f t="shared" si="2554"/>
        <v>0</v>
      </c>
      <c r="CT317" s="741">
        <f t="shared" si="2555"/>
        <v>0</v>
      </c>
      <c r="CU317" s="743">
        <f t="shared" si="2556"/>
        <v>8695.2999999999993</v>
      </c>
      <c r="CV317" s="744">
        <f t="shared" si="2557"/>
        <v>32419</v>
      </c>
      <c r="CW317" s="745">
        <v>12</v>
      </c>
      <c r="CX317" s="746">
        <f t="shared" si="2558"/>
        <v>389028</v>
      </c>
      <c r="CY317" s="747"/>
      <c r="CZ317" s="741"/>
      <c r="DA317" s="746">
        <f t="shared" si="2559"/>
        <v>389028</v>
      </c>
      <c r="DB317" s="746">
        <f t="shared" si="2560"/>
        <v>117486.46</v>
      </c>
      <c r="DC317" s="746">
        <f t="shared" si="2561"/>
        <v>506514.46</v>
      </c>
      <c r="DD317" s="750"/>
      <c r="DE317" s="1044"/>
      <c r="DF317" s="735" t="s">
        <v>531</v>
      </c>
      <c r="DG317" s="737">
        <f t="shared" si="2562"/>
        <v>0</v>
      </c>
      <c r="DH317" s="737">
        <f t="shared" si="2563"/>
        <v>7117</v>
      </c>
      <c r="DI317" s="738">
        <f t="shared" si="2564"/>
        <v>7189</v>
      </c>
      <c r="DJ317" s="817">
        <f t="shared" si="2565"/>
        <v>0</v>
      </c>
      <c r="DK317" s="740">
        <f t="shared" si="2566"/>
        <v>0</v>
      </c>
      <c r="DL317" s="741">
        <f t="shared" si="2567"/>
        <v>0</v>
      </c>
      <c r="DM317" s="740">
        <f t="shared" si="2568"/>
        <v>0</v>
      </c>
      <c r="DN317" s="741">
        <f t="shared" si="2569"/>
        <v>0</v>
      </c>
      <c r="DO317" s="740">
        <f t="shared" si="2570"/>
        <v>0</v>
      </c>
      <c r="DP317" s="741">
        <f t="shared" si="2571"/>
        <v>0</v>
      </c>
      <c r="DQ317" s="740">
        <f t="shared" si="2572"/>
        <v>0</v>
      </c>
      <c r="DR317" s="741">
        <f t="shared" si="2573"/>
        <v>0</v>
      </c>
      <c r="DS317" s="740">
        <f t="shared" si="2574"/>
        <v>0</v>
      </c>
      <c r="DT317" s="741">
        <f t="shared" si="2575"/>
        <v>0</v>
      </c>
      <c r="DU317" s="740">
        <f t="shared" si="2576"/>
        <v>0</v>
      </c>
      <c r="DV317" s="741">
        <f t="shared" si="2577"/>
        <v>0</v>
      </c>
      <c r="DW317" s="740">
        <f t="shared" si="2578"/>
        <v>0</v>
      </c>
      <c r="DX317" s="741">
        <f t="shared" si="2579"/>
        <v>0</v>
      </c>
      <c r="DY317" s="740">
        <f t="shared" si="2580"/>
        <v>0</v>
      </c>
      <c r="DZ317" s="741">
        <f t="shared" si="2581"/>
        <v>0</v>
      </c>
      <c r="EA317" s="740">
        <f t="shared" si="2582"/>
        <v>0</v>
      </c>
      <c r="EB317" s="741">
        <f t="shared" si="2583"/>
        <v>0</v>
      </c>
      <c r="EC317" s="740">
        <f t="shared" si="2584"/>
        <v>0</v>
      </c>
      <c r="ED317" s="741">
        <f t="shared" si="2585"/>
        <v>0</v>
      </c>
      <c r="EE317" s="743">
        <f t="shared" si="2586"/>
        <v>0</v>
      </c>
      <c r="EF317" s="744">
        <f t="shared" si="2587"/>
        <v>0</v>
      </c>
      <c r="EG317" s="745">
        <v>12</v>
      </c>
      <c r="EH317" s="746">
        <f t="shared" si="2588"/>
        <v>0</v>
      </c>
      <c r="EI317" s="747"/>
      <c r="EJ317" s="741"/>
      <c r="EK317" s="746">
        <f t="shared" si="2589"/>
        <v>0</v>
      </c>
      <c r="EL317" s="746">
        <f t="shared" si="2590"/>
        <v>0</v>
      </c>
      <c r="EM317" s="746">
        <f t="shared" si="2591"/>
        <v>0</v>
      </c>
      <c r="EO317" s="1044"/>
      <c r="EP317" s="735" t="s">
        <v>531</v>
      </c>
      <c r="EQ317" s="737">
        <f t="shared" si="2592"/>
        <v>0</v>
      </c>
      <c r="ER317" s="737">
        <f t="shared" si="2593"/>
        <v>7117</v>
      </c>
      <c r="ES317" s="738">
        <f t="shared" si="2594"/>
        <v>7189</v>
      </c>
      <c r="ET317" s="817">
        <f t="shared" si="2595"/>
        <v>0</v>
      </c>
      <c r="EU317" s="740">
        <f t="shared" si="2596"/>
        <v>0</v>
      </c>
      <c r="EV317" s="741">
        <f t="shared" si="2597"/>
        <v>0</v>
      </c>
      <c r="EW317" s="740">
        <f t="shared" si="2598"/>
        <v>0</v>
      </c>
      <c r="EX317" s="741">
        <f t="shared" si="2599"/>
        <v>0</v>
      </c>
      <c r="EY317" s="740">
        <f t="shared" si="2600"/>
        <v>0</v>
      </c>
      <c r="EZ317" s="741">
        <f t="shared" si="2601"/>
        <v>0</v>
      </c>
      <c r="FA317" s="740">
        <f t="shared" si="2602"/>
        <v>0</v>
      </c>
      <c r="FB317" s="741">
        <f t="shared" si="2603"/>
        <v>0</v>
      </c>
      <c r="FC317" s="740">
        <f t="shared" si="2604"/>
        <v>0</v>
      </c>
      <c r="FD317" s="741">
        <f t="shared" si="2605"/>
        <v>0</v>
      </c>
      <c r="FE317" s="740">
        <f t="shared" si="2606"/>
        <v>0</v>
      </c>
      <c r="FF317" s="741">
        <f t="shared" si="2607"/>
        <v>0</v>
      </c>
      <c r="FG317" s="740">
        <f t="shared" si="2608"/>
        <v>0</v>
      </c>
      <c r="FH317" s="741">
        <f t="shared" si="2609"/>
        <v>0</v>
      </c>
      <c r="FI317" s="740">
        <f t="shared" si="2610"/>
        <v>0</v>
      </c>
      <c r="FJ317" s="741">
        <f t="shared" si="2611"/>
        <v>0</v>
      </c>
      <c r="FK317" s="740">
        <f t="shared" si="2612"/>
        <v>0</v>
      </c>
      <c r="FL317" s="741">
        <f t="shared" si="2613"/>
        <v>0</v>
      </c>
      <c r="FM317" s="740">
        <f t="shared" si="2614"/>
        <v>0</v>
      </c>
      <c r="FN317" s="741">
        <f t="shared" si="2615"/>
        <v>0</v>
      </c>
      <c r="FO317" s="743">
        <f t="shared" si="2616"/>
        <v>0</v>
      </c>
      <c r="FP317" s="744">
        <f t="shared" si="2617"/>
        <v>0</v>
      </c>
      <c r="FQ317" s="745">
        <v>12</v>
      </c>
      <c r="FR317" s="746">
        <f t="shared" si="2618"/>
        <v>0</v>
      </c>
      <c r="FS317" s="747"/>
      <c r="FT317" s="741"/>
      <c r="FU317" s="746">
        <f t="shared" si="2619"/>
        <v>0</v>
      </c>
      <c r="FV317" s="746">
        <f t="shared" si="2620"/>
        <v>0</v>
      </c>
      <c r="FW317" s="746">
        <f t="shared" si="2621"/>
        <v>0</v>
      </c>
      <c r="FY317" s="1044"/>
      <c r="FZ317" s="735" t="s">
        <v>531</v>
      </c>
      <c r="GA317" s="737">
        <f t="shared" si="2622"/>
        <v>2</v>
      </c>
      <c r="GB317" s="737">
        <f t="shared" si="2623"/>
        <v>7117</v>
      </c>
      <c r="GC317" s="738">
        <f t="shared" si="2624"/>
        <v>7189</v>
      </c>
      <c r="GD317" s="743">
        <f t="shared" si="2625"/>
        <v>14378</v>
      </c>
      <c r="GE317" s="743"/>
      <c r="GF317" s="737">
        <f t="shared" si="2626"/>
        <v>0</v>
      </c>
      <c r="GG317" s="743"/>
      <c r="GH317" s="737">
        <f t="shared" si="2627"/>
        <v>0</v>
      </c>
      <c r="GI317" s="743"/>
      <c r="GJ317" s="737">
        <f t="shared" si="2628"/>
        <v>0</v>
      </c>
      <c r="GK317" s="743"/>
      <c r="GL317" s="737">
        <f t="shared" si="2629"/>
        <v>7189</v>
      </c>
      <c r="GM317" s="743"/>
      <c r="GN317" s="737">
        <f t="shared" si="2630"/>
        <v>0</v>
      </c>
      <c r="GO317" s="743"/>
      <c r="GP317" s="737">
        <f t="shared" si="2631"/>
        <v>0</v>
      </c>
      <c r="GQ317" s="743"/>
      <c r="GR317" s="737">
        <f t="shared" si="2632"/>
        <v>2156.6999999999998</v>
      </c>
      <c r="GS317" s="743"/>
      <c r="GT317" s="737">
        <f t="shared" si="2633"/>
        <v>0</v>
      </c>
      <c r="GU317" s="743"/>
      <c r="GV317" s="737">
        <f t="shared" si="2634"/>
        <v>0</v>
      </c>
      <c r="GW317" s="743"/>
      <c r="GX317" s="737">
        <f t="shared" si="2635"/>
        <v>0</v>
      </c>
      <c r="GY317" s="743">
        <f t="shared" si="2635"/>
        <v>8695.2999999999993</v>
      </c>
      <c r="GZ317" s="744">
        <f t="shared" si="2636"/>
        <v>32419</v>
      </c>
      <c r="HA317" s="745">
        <v>12</v>
      </c>
      <c r="HB317" s="746">
        <f t="shared" si="2637"/>
        <v>389028</v>
      </c>
      <c r="HC317" s="737">
        <f t="shared" si="2638"/>
        <v>0</v>
      </c>
      <c r="HD317" s="737">
        <f t="shared" si="2638"/>
        <v>0</v>
      </c>
      <c r="HE317" s="746">
        <f t="shared" si="2639"/>
        <v>389028</v>
      </c>
      <c r="HF317" s="746">
        <f t="shared" si="2640"/>
        <v>117486.46</v>
      </c>
      <c r="HG317" s="746">
        <f t="shared" si="2641"/>
        <v>506514.46</v>
      </c>
    </row>
    <row r="318" spans="1:215" hidden="1" x14ac:dyDescent="0.25">
      <c r="A318" s="1044"/>
      <c r="B318" s="755" t="s">
        <v>39</v>
      </c>
      <c r="C318" s="737">
        <f t="shared" si="2473"/>
        <v>1</v>
      </c>
      <c r="D318" s="737">
        <f t="shared" si="2474"/>
        <v>6469</v>
      </c>
      <c r="E318" s="738">
        <f t="shared" si="2475"/>
        <v>6534</v>
      </c>
      <c r="F318" s="817">
        <f t="shared" si="2476"/>
        <v>6534</v>
      </c>
      <c r="G318" s="740">
        <f t="shared" si="2477"/>
        <v>0</v>
      </c>
      <c r="H318" s="741">
        <f t="shared" si="2478"/>
        <v>0</v>
      </c>
      <c r="I318" s="740">
        <f t="shared" si="2477"/>
        <v>0</v>
      </c>
      <c r="J318" s="741">
        <f t="shared" si="2479"/>
        <v>0</v>
      </c>
      <c r="K318" s="740">
        <f t="shared" si="2480"/>
        <v>0</v>
      </c>
      <c r="L318" s="741">
        <f t="shared" si="2481"/>
        <v>0</v>
      </c>
      <c r="M318" s="740">
        <f t="shared" si="2482"/>
        <v>5</v>
      </c>
      <c r="N318" s="741">
        <f t="shared" si="2483"/>
        <v>326.7</v>
      </c>
      <c r="O318" s="740">
        <f t="shared" si="2484"/>
        <v>0</v>
      </c>
      <c r="P318" s="741">
        <f t="shared" si="2485"/>
        <v>0</v>
      </c>
      <c r="Q318" s="740">
        <f t="shared" si="2486"/>
        <v>198</v>
      </c>
      <c r="R318" s="741">
        <f t="shared" si="2487"/>
        <v>12937.32</v>
      </c>
      <c r="S318" s="740">
        <f t="shared" si="2488"/>
        <v>30</v>
      </c>
      <c r="T318" s="741">
        <f t="shared" si="2489"/>
        <v>1960.2</v>
      </c>
      <c r="U318" s="740">
        <f t="shared" si="2490"/>
        <v>0</v>
      </c>
      <c r="V318" s="741">
        <f t="shared" si="2491"/>
        <v>0</v>
      </c>
      <c r="W318" s="740">
        <f t="shared" si="2492"/>
        <v>0</v>
      </c>
      <c r="X318" s="741">
        <f t="shared" si="2493"/>
        <v>0</v>
      </c>
      <c r="Y318" s="740">
        <f t="shared" si="2494"/>
        <v>0</v>
      </c>
      <c r="Z318" s="741">
        <f t="shared" si="2495"/>
        <v>0</v>
      </c>
      <c r="AA318" s="743">
        <f t="shared" si="2496"/>
        <v>0</v>
      </c>
      <c r="AB318" s="744">
        <f t="shared" si="2497"/>
        <v>21758.22</v>
      </c>
      <c r="AC318" s="745">
        <v>12</v>
      </c>
      <c r="AD318" s="746">
        <f t="shared" si="2498"/>
        <v>261098.64</v>
      </c>
      <c r="AE318" s="747"/>
      <c r="AF318" s="741"/>
      <c r="AG318" s="746">
        <f t="shared" si="2499"/>
        <v>261098.64</v>
      </c>
      <c r="AH318" s="746">
        <f t="shared" si="2500"/>
        <v>78851.789999999994</v>
      </c>
      <c r="AI318" s="746">
        <f t="shared" si="2501"/>
        <v>339950.43</v>
      </c>
      <c r="AK318" s="1044"/>
      <c r="AL318" s="755" t="s">
        <v>39</v>
      </c>
      <c r="AM318" s="737">
        <f t="shared" si="2502"/>
        <v>1</v>
      </c>
      <c r="AN318" s="737">
        <f t="shared" si="2503"/>
        <v>6469</v>
      </c>
      <c r="AO318" s="738">
        <f t="shared" si="2504"/>
        <v>6534</v>
      </c>
      <c r="AP318" s="817">
        <f t="shared" si="2505"/>
        <v>6534</v>
      </c>
      <c r="AQ318" s="740">
        <f t="shared" si="2506"/>
        <v>0</v>
      </c>
      <c r="AR318" s="741">
        <f t="shared" si="2507"/>
        <v>0</v>
      </c>
      <c r="AS318" s="740">
        <f t="shared" si="2508"/>
        <v>0</v>
      </c>
      <c r="AT318" s="741">
        <f t="shared" si="2509"/>
        <v>0</v>
      </c>
      <c r="AU318" s="740">
        <f t="shared" si="2510"/>
        <v>0</v>
      </c>
      <c r="AV318" s="741">
        <f t="shared" si="2511"/>
        <v>0</v>
      </c>
      <c r="AW318" s="740">
        <f t="shared" si="2512"/>
        <v>0</v>
      </c>
      <c r="AX318" s="741">
        <f t="shared" si="2513"/>
        <v>0</v>
      </c>
      <c r="AY318" s="740">
        <f t="shared" si="2514"/>
        <v>0</v>
      </c>
      <c r="AZ318" s="741">
        <f t="shared" si="2515"/>
        <v>0</v>
      </c>
      <c r="BA318" s="740">
        <f t="shared" si="2516"/>
        <v>140</v>
      </c>
      <c r="BB318" s="741">
        <f t="shared" si="2517"/>
        <v>9147.6</v>
      </c>
      <c r="BC318" s="740">
        <f t="shared" si="2518"/>
        <v>30</v>
      </c>
      <c r="BD318" s="741">
        <f t="shared" si="2519"/>
        <v>1960.2</v>
      </c>
      <c r="BE318" s="740">
        <f t="shared" si="2520"/>
        <v>0</v>
      </c>
      <c r="BF318" s="741">
        <f t="shared" si="2521"/>
        <v>0</v>
      </c>
      <c r="BG318" s="740">
        <f t="shared" si="2522"/>
        <v>0</v>
      </c>
      <c r="BH318" s="741">
        <f t="shared" si="2523"/>
        <v>0</v>
      </c>
      <c r="BI318" s="740">
        <f t="shared" si="2524"/>
        <v>0</v>
      </c>
      <c r="BJ318" s="741">
        <f t="shared" si="2525"/>
        <v>0</v>
      </c>
      <c r="BK318" s="743">
        <f t="shared" si="2526"/>
        <v>0</v>
      </c>
      <c r="BL318" s="744">
        <f t="shared" si="2527"/>
        <v>17641.8</v>
      </c>
      <c r="BM318" s="745">
        <v>12</v>
      </c>
      <c r="BN318" s="746">
        <f t="shared" si="2528"/>
        <v>211701.6</v>
      </c>
      <c r="BO318" s="747"/>
      <c r="BP318" s="741"/>
      <c r="BQ318" s="746">
        <f t="shared" si="2529"/>
        <v>211701.6</v>
      </c>
      <c r="BR318" s="746">
        <f t="shared" si="2530"/>
        <v>63933.88</v>
      </c>
      <c r="BS318" s="746">
        <f t="shared" si="2531"/>
        <v>275635.48</v>
      </c>
      <c r="BU318" s="1044"/>
      <c r="BV318" s="755" t="s">
        <v>39</v>
      </c>
      <c r="BW318" s="737">
        <f t="shared" si="2532"/>
        <v>1</v>
      </c>
      <c r="BX318" s="737">
        <f t="shared" si="2533"/>
        <v>6469</v>
      </c>
      <c r="BY318" s="738">
        <f t="shared" si="2534"/>
        <v>6534</v>
      </c>
      <c r="BZ318" s="817">
        <f t="shared" si="2535"/>
        <v>6534</v>
      </c>
      <c r="CA318" s="740">
        <f t="shared" si="2536"/>
        <v>0</v>
      </c>
      <c r="CB318" s="741">
        <f t="shared" si="2537"/>
        <v>0</v>
      </c>
      <c r="CC318" s="740">
        <f t="shared" si="2538"/>
        <v>0</v>
      </c>
      <c r="CD318" s="741">
        <f t="shared" si="2539"/>
        <v>0</v>
      </c>
      <c r="CE318" s="740">
        <f t="shared" si="2540"/>
        <v>0</v>
      </c>
      <c r="CF318" s="741">
        <f t="shared" si="2541"/>
        <v>0</v>
      </c>
      <c r="CG318" s="740">
        <f t="shared" si="2542"/>
        <v>0</v>
      </c>
      <c r="CH318" s="741">
        <f t="shared" si="2543"/>
        <v>0</v>
      </c>
      <c r="CI318" s="740">
        <f t="shared" si="2544"/>
        <v>0</v>
      </c>
      <c r="CJ318" s="741">
        <f t="shared" si="2545"/>
        <v>0</v>
      </c>
      <c r="CK318" s="740">
        <f t="shared" si="2546"/>
        <v>0</v>
      </c>
      <c r="CL318" s="741">
        <f t="shared" si="2547"/>
        <v>0</v>
      </c>
      <c r="CM318" s="740">
        <f t="shared" si="2548"/>
        <v>0</v>
      </c>
      <c r="CN318" s="741">
        <f t="shared" si="2549"/>
        <v>0</v>
      </c>
      <c r="CO318" s="740">
        <f t="shared" si="2550"/>
        <v>0</v>
      </c>
      <c r="CP318" s="741">
        <f t="shared" si="2551"/>
        <v>0</v>
      </c>
      <c r="CQ318" s="740">
        <f t="shared" si="2552"/>
        <v>0</v>
      </c>
      <c r="CR318" s="741">
        <f t="shared" si="2553"/>
        <v>0</v>
      </c>
      <c r="CS318" s="740">
        <f t="shared" si="2554"/>
        <v>0</v>
      </c>
      <c r="CT318" s="741">
        <f t="shared" si="2555"/>
        <v>0</v>
      </c>
      <c r="CU318" s="743">
        <f t="shared" si="2556"/>
        <v>9708</v>
      </c>
      <c r="CV318" s="744">
        <f t="shared" si="2557"/>
        <v>16242</v>
      </c>
      <c r="CW318" s="745">
        <v>12</v>
      </c>
      <c r="CX318" s="746">
        <f t="shared" si="2558"/>
        <v>194904</v>
      </c>
      <c r="CY318" s="747"/>
      <c r="CZ318" s="741"/>
      <c r="DA318" s="746">
        <f t="shared" si="2559"/>
        <v>194904</v>
      </c>
      <c r="DB318" s="746">
        <f t="shared" si="2560"/>
        <v>58861.01</v>
      </c>
      <c r="DC318" s="746">
        <f t="shared" si="2561"/>
        <v>253765.01</v>
      </c>
      <c r="DD318" s="750"/>
      <c r="DE318" s="1044"/>
      <c r="DF318" s="755" t="s">
        <v>39</v>
      </c>
      <c r="DG318" s="737">
        <f t="shared" si="2562"/>
        <v>0</v>
      </c>
      <c r="DH318" s="737">
        <f t="shared" si="2563"/>
        <v>6469</v>
      </c>
      <c r="DI318" s="738">
        <f t="shared" si="2564"/>
        <v>6534</v>
      </c>
      <c r="DJ318" s="817">
        <f t="shared" si="2565"/>
        <v>0</v>
      </c>
      <c r="DK318" s="740">
        <f t="shared" si="2566"/>
        <v>0</v>
      </c>
      <c r="DL318" s="741">
        <f t="shared" si="2567"/>
        <v>0</v>
      </c>
      <c r="DM318" s="740">
        <f t="shared" si="2568"/>
        <v>0</v>
      </c>
      <c r="DN318" s="741">
        <f t="shared" si="2569"/>
        <v>0</v>
      </c>
      <c r="DO318" s="740">
        <f t="shared" si="2570"/>
        <v>0</v>
      </c>
      <c r="DP318" s="741">
        <f t="shared" si="2571"/>
        <v>0</v>
      </c>
      <c r="DQ318" s="740">
        <f t="shared" si="2572"/>
        <v>0</v>
      </c>
      <c r="DR318" s="741">
        <f t="shared" si="2573"/>
        <v>0</v>
      </c>
      <c r="DS318" s="740">
        <f t="shared" si="2574"/>
        <v>0</v>
      </c>
      <c r="DT318" s="741">
        <f t="shared" si="2575"/>
        <v>0</v>
      </c>
      <c r="DU318" s="740">
        <f t="shared" si="2576"/>
        <v>0</v>
      </c>
      <c r="DV318" s="741">
        <f t="shared" si="2577"/>
        <v>0</v>
      </c>
      <c r="DW318" s="740">
        <f t="shared" si="2578"/>
        <v>0</v>
      </c>
      <c r="DX318" s="741">
        <f t="shared" si="2579"/>
        <v>0</v>
      </c>
      <c r="DY318" s="740">
        <f t="shared" si="2580"/>
        <v>0</v>
      </c>
      <c r="DZ318" s="741">
        <f t="shared" si="2581"/>
        <v>0</v>
      </c>
      <c r="EA318" s="740">
        <f t="shared" si="2582"/>
        <v>0</v>
      </c>
      <c r="EB318" s="741">
        <f t="shared" si="2583"/>
        <v>0</v>
      </c>
      <c r="EC318" s="740">
        <f t="shared" si="2584"/>
        <v>0</v>
      </c>
      <c r="ED318" s="741">
        <f t="shared" si="2585"/>
        <v>0</v>
      </c>
      <c r="EE318" s="743">
        <f t="shared" si="2586"/>
        <v>0</v>
      </c>
      <c r="EF318" s="744">
        <f t="shared" si="2587"/>
        <v>0</v>
      </c>
      <c r="EG318" s="745">
        <v>12</v>
      </c>
      <c r="EH318" s="746">
        <f t="shared" si="2588"/>
        <v>0</v>
      </c>
      <c r="EI318" s="747"/>
      <c r="EJ318" s="741"/>
      <c r="EK318" s="746">
        <f t="shared" si="2589"/>
        <v>0</v>
      </c>
      <c r="EL318" s="746">
        <f t="shared" si="2590"/>
        <v>0</v>
      </c>
      <c r="EM318" s="746">
        <f t="shared" si="2591"/>
        <v>0</v>
      </c>
      <c r="EO318" s="1044"/>
      <c r="EP318" s="752" t="s">
        <v>39</v>
      </c>
      <c r="EQ318" s="737">
        <f t="shared" si="2592"/>
        <v>1</v>
      </c>
      <c r="ER318" s="737">
        <f t="shared" si="2593"/>
        <v>6469</v>
      </c>
      <c r="ES318" s="738">
        <f t="shared" si="2594"/>
        <v>6534</v>
      </c>
      <c r="ET318" s="817">
        <f t="shared" si="2595"/>
        <v>6534</v>
      </c>
      <c r="EU318" s="740">
        <f t="shared" si="2596"/>
        <v>0</v>
      </c>
      <c r="EV318" s="741">
        <f t="shared" si="2597"/>
        <v>0</v>
      </c>
      <c r="EW318" s="740">
        <f t="shared" si="2598"/>
        <v>0</v>
      </c>
      <c r="EX318" s="741">
        <f t="shared" si="2599"/>
        <v>0</v>
      </c>
      <c r="EY318" s="740">
        <f t="shared" si="2600"/>
        <v>0</v>
      </c>
      <c r="EZ318" s="741">
        <f t="shared" si="2601"/>
        <v>0</v>
      </c>
      <c r="FA318" s="740">
        <f t="shared" si="2602"/>
        <v>0</v>
      </c>
      <c r="FB318" s="741">
        <f t="shared" si="2603"/>
        <v>0</v>
      </c>
      <c r="FC318" s="740">
        <f t="shared" si="2604"/>
        <v>0</v>
      </c>
      <c r="FD318" s="741">
        <f t="shared" si="2605"/>
        <v>0</v>
      </c>
      <c r="FE318" s="740">
        <f t="shared" si="2606"/>
        <v>200</v>
      </c>
      <c r="FF318" s="741">
        <f t="shared" si="2607"/>
        <v>13068</v>
      </c>
      <c r="FG318" s="740">
        <f t="shared" si="2608"/>
        <v>30</v>
      </c>
      <c r="FH318" s="741">
        <f t="shared" si="2609"/>
        <v>1960.2</v>
      </c>
      <c r="FI318" s="740">
        <f t="shared" si="2610"/>
        <v>0</v>
      </c>
      <c r="FJ318" s="741">
        <f t="shared" si="2611"/>
        <v>0</v>
      </c>
      <c r="FK318" s="740">
        <f t="shared" si="2612"/>
        <v>0</v>
      </c>
      <c r="FL318" s="741">
        <f t="shared" si="2613"/>
        <v>0</v>
      </c>
      <c r="FM318" s="740">
        <f t="shared" si="2614"/>
        <v>0</v>
      </c>
      <c r="FN318" s="741">
        <f t="shared" si="2615"/>
        <v>0</v>
      </c>
      <c r="FO318" s="743">
        <f t="shared" si="2616"/>
        <v>0</v>
      </c>
      <c r="FP318" s="744">
        <f t="shared" si="2617"/>
        <v>21562.2</v>
      </c>
      <c r="FQ318" s="745">
        <v>12</v>
      </c>
      <c r="FR318" s="746">
        <f t="shared" si="2618"/>
        <v>258746.4</v>
      </c>
      <c r="FS318" s="747"/>
      <c r="FT318" s="741"/>
      <c r="FU318" s="746">
        <f t="shared" si="2619"/>
        <v>258746.4</v>
      </c>
      <c r="FV318" s="746">
        <f t="shared" si="2620"/>
        <v>78141.41</v>
      </c>
      <c r="FW318" s="746">
        <f t="shared" si="2621"/>
        <v>336887.81</v>
      </c>
      <c r="FY318" s="1044"/>
      <c r="FZ318" s="752" t="s">
        <v>39</v>
      </c>
      <c r="GA318" s="737">
        <f t="shared" si="2622"/>
        <v>4</v>
      </c>
      <c r="GB318" s="737">
        <f t="shared" si="2623"/>
        <v>6469</v>
      </c>
      <c r="GC318" s="738">
        <f t="shared" si="2624"/>
        <v>6534</v>
      </c>
      <c r="GD318" s="743">
        <f t="shared" si="2625"/>
        <v>26136</v>
      </c>
      <c r="GE318" s="743"/>
      <c r="GF318" s="737">
        <f t="shared" si="2626"/>
        <v>0</v>
      </c>
      <c r="GG318" s="743"/>
      <c r="GH318" s="737">
        <f t="shared" si="2627"/>
        <v>0</v>
      </c>
      <c r="GI318" s="743"/>
      <c r="GJ318" s="737">
        <f t="shared" si="2628"/>
        <v>0</v>
      </c>
      <c r="GK318" s="743"/>
      <c r="GL318" s="737">
        <f t="shared" si="2629"/>
        <v>326.7</v>
      </c>
      <c r="GM318" s="743"/>
      <c r="GN318" s="737">
        <f t="shared" si="2630"/>
        <v>0</v>
      </c>
      <c r="GO318" s="743"/>
      <c r="GP318" s="737">
        <f t="shared" si="2631"/>
        <v>35152.92</v>
      </c>
      <c r="GQ318" s="743"/>
      <c r="GR318" s="737">
        <f t="shared" si="2632"/>
        <v>5880.6</v>
      </c>
      <c r="GS318" s="743"/>
      <c r="GT318" s="737">
        <f t="shared" si="2633"/>
        <v>0</v>
      </c>
      <c r="GU318" s="743"/>
      <c r="GV318" s="737">
        <f t="shared" si="2634"/>
        <v>0</v>
      </c>
      <c r="GW318" s="743"/>
      <c r="GX318" s="737">
        <f t="shared" si="2635"/>
        <v>0</v>
      </c>
      <c r="GY318" s="743">
        <f t="shared" si="2635"/>
        <v>9708</v>
      </c>
      <c r="GZ318" s="744">
        <f t="shared" si="2636"/>
        <v>77204.22</v>
      </c>
      <c r="HA318" s="745">
        <v>12</v>
      </c>
      <c r="HB318" s="746">
        <f t="shared" si="2637"/>
        <v>926450.64</v>
      </c>
      <c r="HC318" s="737">
        <f t="shared" si="2638"/>
        <v>0</v>
      </c>
      <c r="HD318" s="737">
        <f t="shared" si="2638"/>
        <v>0</v>
      </c>
      <c r="HE318" s="746">
        <f t="shared" si="2639"/>
        <v>926450.64</v>
      </c>
      <c r="HF318" s="746">
        <f t="shared" si="2640"/>
        <v>279788.09000000003</v>
      </c>
      <c r="HG318" s="746">
        <f t="shared" si="2641"/>
        <v>1206238.73</v>
      </c>
    </row>
    <row r="319" spans="1:215" hidden="1" x14ac:dyDescent="0.25">
      <c r="A319" s="1044"/>
      <c r="B319" s="755" t="s">
        <v>863</v>
      </c>
      <c r="C319" s="737">
        <f t="shared" si="2473"/>
        <v>0.5</v>
      </c>
      <c r="D319" s="737">
        <f t="shared" si="2474"/>
        <v>7117</v>
      </c>
      <c r="E319" s="738">
        <f t="shared" si="2475"/>
        <v>7189</v>
      </c>
      <c r="F319" s="817">
        <f t="shared" si="2476"/>
        <v>3594.5</v>
      </c>
      <c r="G319" s="740">
        <f t="shared" si="2477"/>
        <v>0</v>
      </c>
      <c r="H319" s="741">
        <f t="shared" si="2478"/>
        <v>0</v>
      </c>
      <c r="I319" s="740">
        <f t="shared" si="2477"/>
        <v>0</v>
      </c>
      <c r="J319" s="741">
        <f t="shared" si="2479"/>
        <v>0</v>
      </c>
      <c r="K319" s="740">
        <f t="shared" si="2480"/>
        <v>0</v>
      </c>
      <c r="L319" s="741">
        <f t="shared" si="2481"/>
        <v>0</v>
      </c>
      <c r="M319" s="740">
        <f t="shared" si="2482"/>
        <v>5</v>
      </c>
      <c r="N319" s="741">
        <f t="shared" si="2483"/>
        <v>179.73</v>
      </c>
      <c r="O319" s="740">
        <f t="shared" si="2484"/>
        <v>0</v>
      </c>
      <c r="P319" s="741">
        <f t="shared" si="2485"/>
        <v>0</v>
      </c>
      <c r="Q319" s="740">
        <f t="shared" si="2486"/>
        <v>198</v>
      </c>
      <c r="R319" s="741">
        <f t="shared" si="2487"/>
        <v>7117.11</v>
      </c>
      <c r="S319" s="740">
        <f t="shared" si="2488"/>
        <v>30</v>
      </c>
      <c r="T319" s="741">
        <f t="shared" si="2489"/>
        <v>1078.3499999999999</v>
      </c>
      <c r="U319" s="740">
        <f t="shared" si="2490"/>
        <v>0</v>
      </c>
      <c r="V319" s="741">
        <f t="shared" si="2491"/>
        <v>0</v>
      </c>
      <c r="W319" s="740">
        <f t="shared" si="2492"/>
        <v>0</v>
      </c>
      <c r="X319" s="741">
        <f t="shared" si="2493"/>
        <v>0</v>
      </c>
      <c r="Y319" s="740">
        <f t="shared" si="2494"/>
        <v>0</v>
      </c>
      <c r="Z319" s="741">
        <f t="shared" si="2495"/>
        <v>0</v>
      </c>
      <c r="AA319" s="743">
        <f t="shared" si="2496"/>
        <v>0</v>
      </c>
      <c r="AB319" s="744">
        <f t="shared" si="2497"/>
        <v>11969.69</v>
      </c>
      <c r="AC319" s="745">
        <v>12</v>
      </c>
      <c r="AD319" s="746">
        <f t="shared" si="2498"/>
        <v>143636.28</v>
      </c>
      <c r="AE319" s="747"/>
      <c r="AF319" s="741"/>
      <c r="AG319" s="746">
        <f t="shared" si="2499"/>
        <v>143636.28</v>
      </c>
      <c r="AH319" s="746">
        <f t="shared" si="2500"/>
        <v>43378.16</v>
      </c>
      <c r="AI319" s="746">
        <f t="shared" si="2501"/>
        <v>187014.44</v>
      </c>
      <c r="AK319" s="1044"/>
      <c r="AL319" s="755" t="s">
        <v>863</v>
      </c>
      <c r="AM319" s="737">
        <f t="shared" si="2502"/>
        <v>0</v>
      </c>
      <c r="AN319" s="737">
        <f t="shared" si="2503"/>
        <v>7117</v>
      </c>
      <c r="AO319" s="738">
        <f t="shared" si="2504"/>
        <v>7189</v>
      </c>
      <c r="AP319" s="817">
        <f t="shared" si="2505"/>
        <v>0</v>
      </c>
      <c r="AQ319" s="740">
        <f t="shared" si="2506"/>
        <v>0</v>
      </c>
      <c r="AR319" s="741">
        <f t="shared" si="2507"/>
        <v>0</v>
      </c>
      <c r="AS319" s="740">
        <f t="shared" si="2508"/>
        <v>0</v>
      </c>
      <c r="AT319" s="741">
        <f t="shared" si="2509"/>
        <v>0</v>
      </c>
      <c r="AU319" s="740">
        <f t="shared" si="2510"/>
        <v>0</v>
      </c>
      <c r="AV319" s="741">
        <f t="shared" si="2511"/>
        <v>0</v>
      </c>
      <c r="AW319" s="740">
        <f t="shared" si="2512"/>
        <v>0</v>
      </c>
      <c r="AX319" s="741">
        <f t="shared" si="2513"/>
        <v>0</v>
      </c>
      <c r="AY319" s="740">
        <f t="shared" si="2514"/>
        <v>0</v>
      </c>
      <c r="AZ319" s="741">
        <f t="shared" si="2515"/>
        <v>0</v>
      </c>
      <c r="BA319" s="740">
        <f t="shared" si="2516"/>
        <v>0</v>
      </c>
      <c r="BB319" s="741">
        <f t="shared" si="2517"/>
        <v>0</v>
      </c>
      <c r="BC319" s="740">
        <f t="shared" si="2518"/>
        <v>0</v>
      </c>
      <c r="BD319" s="741">
        <f t="shared" si="2519"/>
        <v>0</v>
      </c>
      <c r="BE319" s="740">
        <f t="shared" si="2520"/>
        <v>0</v>
      </c>
      <c r="BF319" s="741">
        <f t="shared" si="2521"/>
        <v>0</v>
      </c>
      <c r="BG319" s="740">
        <f t="shared" si="2522"/>
        <v>0</v>
      </c>
      <c r="BH319" s="741">
        <f t="shared" si="2523"/>
        <v>0</v>
      </c>
      <c r="BI319" s="740">
        <f t="shared" si="2524"/>
        <v>0</v>
      </c>
      <c r="BJ319" s="741">
        <f t="shared" si="2525"/>
        <v>0</v>
      </c>
      <c r="BK319" s="743">
        <f t="shared" si="2526"/>
        <v>0</v>
      </c>
      <c r="BL319" s="744">
        <f t="shared" si="2527"/>
        <v>0</v>
      </c>
      <c r="BM319" s="745">
        <v>12</v>
      </c>
      <c r="BN319" s="746">
        <f t="shared" si="2528"/>
        <v>0</v>
      </c>
      <c r="BO319" s="747"/>
      <c r="BP319" s="741"/>
      <c r="BQ319" s="746">
        <f t="shared" si="2529"/>
        <v>0</v>
      </c>
      <c r="BR319" s="746">
        <f t="shared" si="2530"/>
        <v>0</v>
      </c>
      <c r="BS319" s="746">
        <f t="shared" si="2531"/>
        <v>0</v>
      </c>
      <c r="BU319" s="1044"/>
      <c r="BV319" s="755" t="s">
        <v>863</v>
      </c>
      <c r="BW319" s="737">
        <f t="shared" si="2532"/>
        <v>1</v>
      </c>
      <c r="BX319" s="737">
        <f t="shared" si="2533"/>
        <v>7117</v>
      </c>
      <c r="BY319" s="738">
        <f t="shared" si="2534"/>
        <v>7189</v>
      </c>
      <c r="BZ319" s="817">
        <f t="shared" si="2535"/>
        <v>7189</v>
      </c>
      <c r="CA319" s="740">
        <f t="shared" si="2536"/>
        <v>0</v>
      </c>
      <c r="CB319" s="741">
        <f t="shared" si="2537"/>
        <v>0</v>
      </c>
      <c r="CC319" s="740">
        <f t="shared" si="2538"/>
        <v>0</v>
      </c>
      <c r="CD319" s="741">
        <f t="shared" si="2539"/>
        <v>0</v>
      </c>
      <c r="CE319" s="740">
        <f t="shared" si="2540"/>
        <v>0</v>
      </c>
      <c r="CF319" s="741">
        <f t="shared" si="2541"/>
        <v>0</v>
      </c>
      <c r="CG319" s="740">
        <f t="shared" si="2542"/>
        <v>100</v>
      </c>
      <c r="CH319" s="741">
        <f t="shared" si="2543"/>
        <v>7189</v>
      </c>
      <c r="CI319" s="740">
        <f t="shared" si="2544"/>
        <v>0</v>
      </c>
      <c r="CJ319" s="741">
        <f t="shared" si="2545"/>
        <v>0</v>
      </c>
      <c r="CK319" s="740">
        <f t="shared" si="2546"/>
        <v>0</v>
      </c>
      <c r="CL319" s="741">
        <f t="shared" si="2547"/>
        <v>0</v>
      </c>
      <c r="CM319" s="740">
        <f t="shared" si="2548"/>
        <v>10</v>
      </c>
      <c r="CN319" s="741">
        <f t="shared" si="2549"/>
        <v>718.9</v>
      </c>
      <c r="CO319" s="740">
        <f t="shared" si="2550"/>
        <v>0</v>
      </c>
      <c r="CP319" s="741">
        <f t="shared" si="2551"/>
        <v>0</v>
      </c>
      <c r="CQ319" s="740">
        <f t="shared" si="2552"/>
        <v>0</v>
      </c>
      <c r="CR319" s="741">
        <f t="shared" si="2553"/>
        <v>0</v>
      </c>
      <c r="CS319" s="740">
        <f t="shared" si="2554"/>
        <v>0</v>
      </c>
      <c r="CT319" s="741">
        <f t="shared" si="2555"/>
        <v>0</v>
      </c>
      <c r="CU319" s="743">
        <f t="shared" si="2556"/>
        <v>1035.0999999999999</v>
      </c>
      <c r="CV319" s="744">
        <f t="shared" si="2557"/>
        <v>16132</v>
      </c>
      <c r="CW319" s="745">
        <v>12</v>
      </c>
      <c r="CX319" s="746">
        <f t="shared" si="2558"/>
        <v>193584</v>
      </c>
      <c r="CY319" s="747"/>
      <c r="CZ319" s="741"/>
      <c r="DA319" s="746">
        <f t="shared" si="2559"/>
        <v>193584</v>
      </c>
      <c r="DB319" s="746">
        <f t="shared" si="2560"/>
        <v>58462.37</v>
      </c>
      <c r="DC319" s="746">
        <f t="shared" si="2561"/>
        <v>252046.37</v>
      </c>
      <c r="DD319" s="750"/>
      <c r="DE319" s="1044"/>
      <c r="DF319" s="755" t="s">
        <v>863</v>
      </c>
      <c r="DG319" s="737">
        <f t="shared" si="2562"/>
        <v>0</v>
      </c>
      <c r="DH319" s="737">
        <f t="shared" si="2563"/>
        <v>7117</v>
      </c>
      <c r="DI319" s="738">
        <f t="shared" si="2564"/>
        <v>7189</v>
      </c>
      <c r="DJ319" s="817">
        <f t="shared" si="2565"/>
        <v>0</v>
      </c>
      <c r="DK319" s="740">
        <f t="shared" si="2566"/>
        <v>0</v>
      </c>
      <c r="DL319" s="741">
        <f t="shared" si="2567"/>
        <v>0</v>
      </c>
      <c r="DM319" s="740">
        <f t="shared" si="2568"/>
        <v>0</v>
      </c>
      <c r="DN319" s="741">
        <f t="shared" si="2569"/>
        <v>0</v>
      </c>
      <c r="DO319" s="740">
        <f t="shared" si="2570"/>
        <v>0</v>
      </c>
      <c r="DP319" s="741">
        <f t="shared" si="2571"/>
        <v>0</v>
      </c>
      <c r="DQ319" s="740">
        <f t="shared" si="2572"/>
        <v>0</v>
      </c>
      <c r="DR319" s="741">
        <f t="shared" si="2573"/>
        <v>0</v>
      </c>
      <c r="DS319" s="740">
        <f t="shared" si="2574"/>
        <v>0</v>
      </c>
      <c r="DT319" s="741">
        <f t="shared" si="2575"/>
        <v>0</v>
      </c>
      <c r="DU319" s="740">
        <f t="shared" si="2576"/>
        <v>0</v>
      </c>
      <c r="DV319" s="741">
        <f t="shared" si="2577"/>
        <v>0</v>
      </c>
      <c r="DW319" s="740">
        <f t="shared" si="2578"/>
        <v>0</v>
      </c>
      <c r="DX319" s="741">
        <f t="shared" si="2579"/>
        <v>0</v>
      </c>
      <c r="DY319" s="740">
        <f t="shared" si="2580"/>
        <v>0</v>
      </c>
      <c r="DZ319" s="741">
        <f t="shared" si="2581"/>
        <v>0</v>
      </c>
      <c r="EA319" s="740">
        <f t="shared" si="2582"/>
        <v>0</v>
      </c>
      <c r="EB319" s="741">
        <f t="shared" si="2583"/>
        <v>0</v>
      </c>
      <c r="EC319" s="740">
        <f t="shared" si="2584"/>
        <v>0</v>
      </c>
      <c r="ED319" s="741">
        <f t="shared" si="2585"/>
        <v>0</v>
      </c>
      <c r="EE319" s="743">
        <f t="shared" si="2586"/>
        <v>0</v>
      </c>
      <c r="EF319" s="744">
        <f t="shared" si="2587"/>
        <v>0</v>
      </c>
      <c r="EG319" s="745">
        <v>12</v>
      </c>
      <c r="EH319" s="746">
        <f t="shared" si="2588"/>
        <v>0</v>
      </c>
      <c r="EI319" s="747"/>
      <c r="EJ319" s="741"/>
      <c r="EK319" s="746">
        <f t="shared" si="2589"/>
        <v>0</v>
      </c>
      <c r="EL319" s="746">
        <f t="shared" si="2590"/>
        <v>0</v>
      </c>
      <c r="EM319" s="746">
        <f t="shared" si="2591"/>
        <v>0</v>
      </c>
      <c r="EO319" s="1044"/>
      <c r="EP319" s="755" t="s">
        <v>863</v>
      </c>
      <c r="EQ319" s="737">
        <f t="shared" si="2592"/>
        <v>0</v>
      </c>
      <c r="ER319" s="737">
        <f t="shared" si="2593"/>
        <v>7117</v>
      </c>
      <c r="ES319" s="738">
        <f t="shared" si="2594"/>
        <v>7189</v>
      </c>
      <c r="ET319" s="817">
        <f t="shared" si="2595"/>
        <v>0</v>
      </c>
      <c r="EU319" s="740">
        <f t="shared" si="2596"/>
        <v>0</v>
      </c>
      <c r="EV319" s="741">
        <f t="shared" si="2597"/>
        <v>0</v>
      </c>
      <c r="EW319" s="740">
        <f t="shared" si="2598"/>
        <v>0</v>
      </c>
      <c r="EX319" s="741">
        <f t="shared" si="2599"/>
        <v>0</v>
      </c>
      <c r="EY319" s="740">
        <f t="shared" si="2600"/>
        <v>0</v>
      </c>
      <c r="EZ319" s="741">
        <f t="shared" si="2601"/>
        <v>0</v>
      </c>
      <c r="FA319" s="740">
        <f t="shared" si="2602"/>
        <v>0</v>
      </c>
      <c r="FB319" s="741">
        <f t="shared" si="2603"/>
        <v>0</v>
      </c>
      <c r="FC319" s="740">
        <f t="shared" si="2604"/>
        <v>0</v>
      </c>
      <c r="FD319" s="741">
        <f t="shared" si="2605"/>
        <v>0</v>
      </c>
      <c r="FE319" s="740">
        <f t="shared" si="2606"/>
        <v>0</v>
      </c>
      <c r="FF319" s="741">
        <f t="shared" si="2607"/>
        <v>0</v>
      </c>
      <c r="FG319" s="740">
        <f t="shared" si="2608"/>
        <v>0</v>
      </c>
      <c r="FH319" s="741">
        <f t="shared" si="2609"/>
        <v>0</v>
      </c>
      <c r="FI319" s="740">
        <f t="shared" si="2610"/>
        <v>0</v>
      </c>
      <c r="FJ319" s="741">
        <f t="shared" si="2611"/>
        <v>0</v>
      </c>
      <c r="FK319" s="740">
        <f t="shared" si="2612"/>
        <v>0</v>
      </c>
      <c r="FL319" s="741">
        <f t="shared" si="2613"/>
        <v>0</v>
      </c>
      <c r="FM319" s="740">
        <f t="shared" si="2614"/>
        <v>0</v>
      </c>
      <c r="FN319" s="741">
        <f t="shared" si="2615"/>
        <v>0</v>
      </c>
      <c r="FO319" s="743">
        <f t="shared" si="2616"/>
        <v>0</v>
      </c>
      <c r="FP319" s="744">
        <f t="shared" si="2617"/>
        <v>0</v>
      </c>
      <c r="FQ319" s="745">
        <v>12</v>
      </c>
      <c r="FR319" s="746">
        <f t="shared" si="2618"/>
        <v>0</v>
      </c>
      <c r="FS319" s="747"/>
      <c r="FT319" s="741"/>
      <c r="FU319" s="746">
        <f t="shared" si="2619"/>
        <v>0</v>
      </c>
      <c r="FV319" s="746">
        <f t="shared" si="2620"/>
        <v>0</v>
      </c>
      <c r="FW319" s="746">
        <f t="shared" si="2621"/>
        <v>0</v>
      </c>
      <c r="FY319" s="1044"/>
      <c r="FZ319" s="755" t="s">
        <v>863</v>
      </c>
      <c r="GA319" s="737">
        <f t="shared" si="2622"/>
        <v>1.5</v>
      </c>
      <c r="GB319" s="737">
        <f t="shared" si="2623"/>
        <v>7117</v>
      </c>
      <c r="GC319" s="738">
        <f t="shared" si="2624"/>
        <v>7189</v>
      </c>
      <c r="GD319" s="743">
        <f t="shared" si="2625"/>
        <v>10783.5</v>
      </c>
      <c r="GE319" s="743"/>
      <c r="GF319" s="737">
        <f t="shared" si="2626"/>
        <v>0</v>
      </c>
      <c r="GG319" s="743"/>
      <c r="GH319" s="737">
        <f t="shared" si="2627"/>
        <v>0</v>
      </c>
      <c r="GI319" s="743"/>
      <c r="GJ319" s="737">
        <f t="shared" si="2628"/>
        <v>0</v>
      </c>
      <c r="GK319" s="743"/>
      <c r="GL319" s="737">
        <f t="shared" si="2629"/>
        <v>7368.73</v>
      </c>
      <c r="GM319" s="743"/>
      <c r="GN319" s="737">
        <f t="shared" si="2630"/>
        <v>0</v>
      </c>
      <c r="GO319" s="743"/>
      <c r="GP319" s="737">
        <f t="shared" si="2631"/>
        <v>7117.11</v>
      </c>
      <c r="GQ319" s="743"/>
      <c r="GR319" s="737">
        <f t="shared" si="2632"/>
        <v>1797.25</v>
      </c>
      <c r="GS319" s="743"/>
      <c r="GT319" s="737">
        <f t="shared" si="2633"/>
        <v>0</v>
      </c>
      <c r="GU319" s="743"/>
      <c r="GV319" s="737">
        <f t="shared" si="2634"/>
        <v>0</v>
      </c>
      <c r="GW319" s="743"/>
      <c r="GX319" s="737">
        <f t="shared" si="2635"/>
        <v>0</v>
      </c>
      <c r="GY319" s="743">
        <f t="shared" si="2635"/>
        <v>1035.0999999999999</v>
      </c>
      <c r="GZ319" s="744">
        <f t="shared" si="2636"/>
        <v>28101.69</v>
      </c>
      <c r="HA319" s="745">
        <v>12</v>
      </c>
      <c r="HB319" s="746">
        <f t="shared" si="2637"/>
        <v>337220.28</v>
      </c>
      <c r="HC319" s="737">
        <f t="shared" si="2638"/>
        <v>0</v>
      </c>
      <c r="HD319" s="737">
        <f t="shared" si="2638"/>
        <v>0</v>
      </c>
      <c r="HE319" s="746">
        <f t="shared" si="2639"/>
        <v>337220.28</v>
      </c>
      <c r="HF319" s="746">
        <f t="shared" si="2640"/>
        <v>101840.52</v>
      </c>
      <c r="HG319" s="746">
        <f t="shared" si="2641"/>
        <v>439060.8</v>
      </c>
    </row>
    <row r="320" spans="1:215" hidden="1" x14ac:dyDescent="0.25">
      <c r="A320" s="1044"/>
      <c r="B320" s="755" t="s">
        <v>682</v>
      </c>
      <c r="C320" s="737">
        <f t="shared" si="2473"/>
        <v>0</v>
      </c>
      <c r="D320" s="737">
        <f t="shared" si="2474"/>
        <v>6160</v>
      </c>
      <c r="E320" s="738">
        <f t="shared" si="2475"/>
        <v>6222</v>
      </c>
      <c r="F320" s="817">
        <f t="shared" si="2476"/>
        <v>0</v>
      </c>
      <c r="G320" s="740">
        <f t="shared" si="2477"/>
        <v>0</v>
      </c>
      <c r="H320" s="741">
        <f t="shared" si="2478"/>
        <v>0</v>
      </c>
      <c r="I320" s="740">
        <f t="shared" si="2477"/>
        <v>0</v>
      </c>
      <c r="J320" s="741">
        <f t="shared" si="2479"/>
        <v>0</v>
      </c>
      <c r="K320" s="740">
        <f t="shared" si="2480"/>
        <v>0</v>
      </c>
      <c r="L320" s="741">
        <f t="shared" si="2481"/>
        <v>0</v>
      </c>
      <c r="M320" s="740">
        <f t="shared" si="2482"/>
        <v>0</v>
      </c>
      <c r="N320" s="741">
        <f t="shared" si="2483"/>
        <v>0</v>
      </c>
      <c r="O320" s="740">
        <f t="shared" si="2484"/>
        <v>0</v>
      </c>
      <c r="P320" s="741">
        <f t="shared" si="2485"/>
        <v>0</v>
      </c>
      <c r="Q320" s="740">
        <f t="shared" si="2486"/>
        <v>0</v>
      </c>
      <c r="R320" s="741">
        <f t="shared" si="2487"/>
        <v>0</v>
      </c>
      <c r="S320" s="740">
        <f t="shared" si="2488"/>
        <v>0</v>
      </c>
      <c r="T320" s="741">
        <f t="shared" si="2489"/>
        <v>0</v>
      </c>
      <c r="U320" s="740">
        <f t="shared" si="2490"/>
        <v>0</v>
      </c>
      <c r="V320" s="741">
        <f t="shared" si="2491"/>
        <v>0</v>
      </c>
      <c r="W320" s="740">
        <f t="shared" si="2492"/>
        <v>0</v>
      </c>
      <c r="X320" s="741">
        <f t="shared" si="2493"/>
        <v>0</v>
      </c>
      <c r="Y320" s="740">
        <f t="shared" si="2494"/>
        <v>0</v>
      </c>
      <c r="Z320" s="741">
        <f t="shared" si="2495"/>
        <v>0</v>
      </c>
      <c r="AA320" s="743">
        <f t="shared" si="2496"/>
        <v>0</v>
      </c>
      <c r="AB320" s="744">
        <f t="shared" si="2497"/>
        <v>0</v>
      </c>
      <c r="AC320" s="745">
        <v>12</v>
      </c>
      <c r="AD320" s="746">
        <f t="shared" si="2498"/>
        <v>0</v>
      </c>
      <c r="AE320" s="747"/>
      <c r="AF320" s="741"/>
      <c r="AG320" s="746">
        <f t="shared" si="2499"/>
        <v>0</v>
      </c>
      <c r="AH320" s="746">
        <f t="shared" si="2500"/>
        <v>0</v>
      </c>
      <c r="AI320" s="746">
        <f t="shared" si="2501"/>
        <v>0</v>
      </c>
      <c r="AK320" s="1044"/>
      <c r="AL320" s="755" t="s">
        <v>682</v>
      </c>
      <c r="AM320" s="737">
        <f t="shared" si="2502"/>
        <v>1</v>
      </c>
      <c r="AN320" s="737">
        <f t="shared" si="2503"/>
        <v>6160</v>
      </c>
      <c r="AO320" s="738">
        <f t="shared" si="2504"/>
        <v>6222</v>
      </c>
      <c r="AP320" s="817">
        <f t="shared" si="2505"/>
        <v>6222</v>
      </c>
      <c r="AQ320" s="740">
        <f t="shared" si="2506"/>
        <v>0</v>
      </c>
      <c r="AR320" s="741">
        <f t="shared" si="2507"/>
        <v>0</v>
      </c>
      <c r="AS320" s="740">
        <f t="shared" si="2508"/>
        <v>4</v>
      </c>
      <c r="AT320" s="741">
        <f t="shared" si="2509"/>
        <v>248.88</v>
      </c>
      <c r="AU320" s="740">
        <f t="shared" si="2510"/>
        <v>0</v>
      </c>
      <c r="AV320" s="741">
        <f t="shared" si="2511"/>
        <v>0</v>
      </c>
      <c r="AW320" s="740">
        <f t="shared" si="2512"/>
        <v>20</v>
      </c>
      <c r="AX320" s="741">
        <f t="shared" si="2513"/>
        <v>1244.4000000000001</v>
      </c>
      <c r="AY320" s="740">
        <f t="shared" si="2514"/>
        <v>0</v>
      </c>
      <c r="AZ320" s="741">
        <f t="shared" si="2515"/>
        <v>0</v>
      </c>
      <c r="BA320" s="740">
        <f t="shared" si="2516"/>
        <v>199</v>
      </c>
      <c r="BB320" s="741">
        <f t="shared" si="2517"/>
        <v>12381.78</v>
      </c>
      <c r="BC320" s="740">
        <f t="shared" si="2518"/>
        <v>30</v>
      </c>
      <c r="BD320" s="741">
        <f t="shared" si="2519"/>
        <v>1866.6</v>
      </c>
      <c r="BE320" s="740">
        <f t="shared" si="2520"/>
        <v>0</v>
      </c>
      <c r="BF320" s="741">
        <f t="shared" si="2521"/>
        <v>0</v>
      </c>
      <c r="BG320" s="740">
        <f t="shared" si="2522"/>
        <v>0</v>
      </c>
      <c r="BH320" s="741">
        <f t="shared" si="2523"/>
        <v>0</v>
      </c>
      <c r="BI320" s="740">
        <f t="shared" si="2524"/>
        <v>0</v>
      </c>
      <c r="BJ320" s="741">
        <f t="shared" si="2525"/>
        <v>0</v>
      </c>
      <c r="BK320" s="743">
        <f t="shared" si="2526"/>
        <v>0</v>
      </c>
      <c r="BL320" s="744">
        <f t="shared" si="2527"/>
        <v>21963.66</v>
      </c>
      <c r="BM320" s="745">
        <v>12</v>
      </c>
      <c r="BN320" s="746">
        <f t="shared" si="2528"/>
        <v>263563.92</v>
      </c>
      <c r="BO320" s="747"/>
      <c r="BP320" s="741"/>
      <c r="BQ320" s="746">
        <f t="shared" si="2529"/>
        <v>263563.92</v>
      </c>
      <c r="BR320" s="746">
        <f t="shared" si="2530"/>
        <v>79596.3</v>
      </c>
      <c r="BS320" s="746">
        <f t="shared" si="2531"/>
        <v>343160.22</v>
      </c>
      <c r="BU320" s="1044"/>
      <c r="BV320" s="755" t="s">
        <v>682</v>
      </c>
      <c r="BW320" s="737">
        <f t="shared" si="2532"/>
        <v>0</v>
      </c>
      <c r="BX320" s="737">
        <f t="shared" si="2533"/>
        <v>6160</v>
      </c>
      <c r="BY320" s="738">
        <f t="shared" si="2534"/>
        <v>6222</v>
      </c>
      <c r="BZ320" s="817">
        <f t="shared" si="2535"/>
        <v>0</v>
      </c>
      <c r="CA320" s="740">
        <f t="shared" si="2536"/>
        <v>0</v>
      </c>
      <c r="CB320" s="741">
        <f t="shared" si="2537"/>
        <v>0</v>
      </c>
      <c r="CC320" s="740">
        <f t="shared" si="2538"/>
        <v>0</v>
      </c>
      <c r="CD320" s="741">
        <f t="shared" si="2539"/>
        <v>0</v>
      </c>
      <c r="CE320" s="740">
        <f t="shared" si="2540"/>
        <v>0</v>
      </c>
      <c r="CF320" s="741">
        <f t="shared" si="2541"/>
        <v>0</v>
      </c>
      <c r="CG320" s="740">
        <f t="shared" si="2542"/>
        <v>0</v>
      </c>
      <c r="CH320" s="741">
        <f t="shared" si="2543"/>
        <v>0</v>
      </c>
      <c r="CI320" s="740">
        <f t="shared" si="2544"/>
        <v>0</v>
      </c>
      <c r="CJ320" s="741">
        <f t="shared" si="2545"/>
        <v>0</v>
      </c>
      <c r="CK320" s="740">
        <f t="shared" si="2546"/>
        <v>0</v>
      </c>
      <c r="CL320" s="741">
        <f t="shared" si="2547"/>
        <v>0</v>
      </c>
      <c r="CM320" s="740">
        <f t="shared" si="2548"/>
        <v>0</v>
      </c>
      <c r="CN320" s="741">
        <f t="shared" si="2549"/>
        <v>0</v>
      </c>
      <c r="CO320" s="740">
        <f t="shared" si="2550"/>
        <v>0</v>
      </c>
      <c r="CP320" s="741">
        <f t="shared" si="2551"/>
        <v>0</v>
      </c>
      <c r="CQ320" s="740">
        <f t="shared" si="2552"/>
        <v>0</v>
      </c>
      <c r="CR320" s="741">
        <f t="shared" si="2553"/>
        <v>0</v>
      </c>
      <c r="CS320" s="740">
        <f t="shared" si="2554"/>
        <v>0</v>
      </c>
      <c r="CT320" s="741">
        <f t="shared" si="2555"/>
        <v>0</v>
      </c>
      <c r="CU320" s="743">
        <f t="shared" si="2556"/>
        <v>0</v>
      </c>
      <c r="CV320" s="744">
        <f t="shared" si="2557"/>
        <v>0</v>
      </c>
      <c r="CW320" s="745">
        <v>12</v>
      </c>
      <c r="CX320" s="746">
        <f t="shared" si="2558"/>
        <v>0</v>
      </c>
      <c r="CY320" s="747"/>
      <c r="CZ320" s="741"/>
      <c r="DA320" s="746">
        <f t="shared" si="2559"/>
        <v>0</v>
      </c>
      <c r="DB320" s="746">
        <f t="shared" si="2560"/>
        <v>0</v>
      </c>
      <c r="DC320" s="746">
        <f t="shared" si="2561"/>
        <v>0</v>
      </c>
      <c r="DD320" s="750"/>
      <c r="DE320" s="1044"/>
      <c r="DF320" s="755" t="s">
        <v>682</v>
      </c>
      <c r="DG320" s="737">
        <f t="shared" si="2562"/>
        <v>0</v>
      </c>
      <c r="DH320" s="737">
        <f t="shared" si="2563"/>
        <v>6160</v>
      </c>
      <c r="DI320" s="738">
        <f t="shared" si="2564"/>
        <v>6222</v>
      </c>
      <c r="DJ320" s="817">
        <f t="shared" si="2565"/>
        <v>0</v>
      </c>
      <c r="DK320" s="740">
        <f t="shared" si="2566"/>
        <v>0</v>
      </c>
      <c r="DL320" s="741">
        <f t="shared" si="2567"/>
        <v>0</v>
      </c>
      <c r="DM320" s="740">
        <f t="shared" si="2568"/>
        <v>0</v>
      </c>
      <c r="DN320" s="741">
        <f t="shared" si="2569"/>
        <v>0</v>
      </c>
      <c r="DO320" s="740">
        <f t="shared" si="2570"/>
        <v>0</v>
      </c>
      <c r="DP320" s="741">
        <f t="shared" si="2571"/>
        <v>0</v>
      </c>
      <c r="DQ320" s="740">
        <f t="shared" si="2572"/>
        <v>0</v>
      </c>
      <c r="DR320" s="741">
        <f t="shared" si="2573"/>
        <v>0</v>
      </c>
      <c r="DS320" s="740">
        <f t="shared" si="2574"/>
        <v>0</v>
      </c>
      <c r="DT320" s="741">
        <f t="shared" si="2575"/>
        <v>0</v>
      </c>
      <c r="DU320" s="740">
        <f t="shared" si="2576"/>
        <v>0</v>
      </c>
      <c r="DV320" s="741">
        <f t="shared" si="2577"/>
        <v>0</v>
      </c>
      <c r="DW320" s="740">
        <f t="shared" si="2578"/>
        <v>0</v>
      </c>
      <c r="DX320" s="741">
        <f t="shared" si="2579"/>
        <v>0</v>
      </c>
      <c r="DY320" s="740">
        <f t="shared" si="2580"/>
        <v>0</v>
      </c>
      <c r="DZ320" s="741">
        <f t="shared" si="2581"/>
        <v>0</v>
      </c>
      <c r="EA320" s="740">
        <f t="shared" si="2582"/>
        <v>0</v>
      </c>
      <c r="EB320" s="741">
        <f t="shared" si="2583"/>
        <v>0</v>
      </c>
      <c r="EC320" s="740">
        <f t="shared" si="2584"/>
        <v>0</v>
      </c>
      <c r="ED320" s="741">
        <f t="shared" si="2585"/>
        <v>0</v>
      </c>
      <c r="EE320" s="743">
        <f t="shared" si="2586"/>
        <v>0</v>
      </c>
      <c r="EF320" s="744">
        <f t="shared" si="2587"/>
        <v>0</v>
      </c>
      <c r="EG320" s="745">
        <v>12</v>
      </c>
      <c r="EH320" s="746">
        <f t="shared" si="2588"/>
        <v>0</v>
      </c>
      <c r="EI320" s="747"/>
      <c r="EJ320" s="741"/>
      <c r="EK320" s="746">
        <f t="shared" si="2589"/>
        <v>0</v>
      </c>
      <c r="EL320" s="746">
        <f t="shared" si="2590"/>
        <v>0</v>
      </c>
      <c r="EM320" s="746">
        <f t="shared" si="2591"/>
        <v>0</v>
      </c>
      <c r="EO320" s="1044"/>
      <c r="EP320" s="755" t="s">
        <v>682</v>
      </c>
      <c r="EQ320" s="737">
        <f t="shared" si="2592"/>
        <v>0</v>
      </c>
      <c r="ER320" s="737">
        <f t="shared" si="2593"/>
        <v>6160</v>
      </c>
      <c r="ES320" s="738">
        <f t="shared" si="2594"/>
        <v>6222</v>
      </c>
      <c r="ET320" s="817">
        <f t="shared" si="2595"/>
        <v>0</v>
      </c>
      <c r="EU320" s="740">
        <f t="shared" si="2596"/>
        <v>0</v>
      </c>
      <c r="EV320" s="741">
        <f t="shared" si="2597"/>
        <v>0</v>
      </c>
      <c r="EW320" s="740">
        <f t="shared" si="2598"/>
        <v>0</v>
      </c>
      <c r="EX320" s="741">
        <f t="shared" si="2599"/>
        <v>0</v>
      </c>
      <c r="EY320" s="740">
        <f t="shared" si="2600"/>
        <v>0</v>
      </c>
      <c r="EZ320" s="741">
        <f t="shared" si="2601"/>
        <v>0</v>
      </c>
      <c r="FA320" s="740">
        <f t="shared" si="2602"/>
        <v>0</v>
      </c>
      <c r="FB320" s="741">
        <f t="shared" si="2603"/>
        <v>0</v>
      </c>
      <c r="FC320" s="740">
        <f t="shared" si="2604"/>
        <v>0</v>
      </c>
      <c r="FD320" s="741">
        <f t="shared" si="2605"/>
        <v>0</v>
      </c>
      <c r="FE320" s="740">
        <f t="shared" si="2606"/>
        <v>0</v>
      </c>
      <c r="FF320" s="741">
        <f t="shared" si="2607"/>
        <v>0</v>
      </c>
      <c r="FG320" s="740">
        <f t="shared" si="2608"/>
        <v>0</v>
      </c>
      <c r="FH320" s="741">
        <f t="shared" si="2609"/>
        <v>0</v>
      </c>
      <c r="FI320" s="740">
        <f t="shared" si="2610"/>
        <v>0</v>
      </c>
      <c r="FJ320" s="741">
        <f t="shared" si="2611"/>
        <v>0</v>
      </c>
      <c r="FK320" s="740">
        <f t="shared" si="2612"/>
        <v>0</v>
      </c>
      <c r="FL320" s="741">
        <f t="shared" si="2613"/>
        <v>0</v>
      </c>
      <c r="FM320" s="740">
        <f t="shared" si="2614"/>
        <v>0</v>
      </c>
      <c r="FN320" s="741">
        <f t="shared" si="2615"/>
        <v>0</v>
      </c>
      <c r="FO320" s="743">
        <f t="shared" si="2616"/>
        <v>0</v>
      </c>
      <c r="FP320" s="744">
        <f t="shared" si="2617"/>
        <v>0</v>
      </c>
      <c r="FQ320" s="745">
        <v>12</v>
      </c>
      <c r="FR320" s="746">
        <f t="shared" si="2618"/>
        <v>0</v>
      </c>
      <c r="FS320" s="747"/>
      <c r="FT320" s="741"/>
      <c r="FU320" s="746">
        <f t="shared" si="2619"/>
        <v>0</v>
      </c>
      <c r="FV320" s="746">
        <f t="shared" si="2620"/>
        <v>0</v>
      </c>
      <c r="FW320" s="746">
        <f t="shared" si="2621"/>
        <v>0</v>
      </c>
      <c r="FY320" s="1044"/>
      <c r="FZ320" s="755" t="s">
        <v>682</v>
      </c>
      <c r="GA320" s="737">
        <f t="shared" si="2622"/>
        <v>1</v>
      </c>
      <c r="GB320" s="737">
        <f t="shared" si="2623"/>
        <v>6160</v>
      </c>
      <c r="GC320" s="738">
        <f t="shared" si="2624"/>
        <v>6222</v>
      </c>
      <c r="GD320" s="743">
        <f t="shared" si="2625"/>
        <v>6222</v>
      </c>
      <c r="GE320" s="743"/>
      <c r="GF320" s="737">
        <f t="shared" si="2626"/>
        <v>0</v>
      </c>
      <c r="GG320" s="743"/>
      <c r="GH320" s="737">
        <f t="shared" si="2627"/>
        <v>248.88</v>
      </c>
      <c r="GI320" s="743"/>
      <c r="GJ320" s="737">
        <f t="shared" si="2628"/>
        <v>0</v>
      </c>
      <c r="GK320" s="743"/>
      <c r="GL320" s="737">
        <f t="shared" si="2629"/>
        <v>1244.4000000000001</v>
      </c>
      <c r="GM320" s="743"/>
      <c r="GN320" s="737">
        <f t="shared" si="2630"/>
        <v>0</v>
      </c>
      <c r="GO320" s="743"/>
      <c r="GP320" s="737">
        <f t="shared" si="2631"/>
        <v>12381.78</v>
      </c>
      <c r="GQ320" s="743"/>
      <c r="GR320" s="737">
        <f t="shared" si="2632"/>
        <v>1866.6</v>
      </c>
      <c r="GS320" s="743"/>
      <c r="GT320" s="737">
        <f t="shared" si="2633"/>
        <v>0</v>
      </c>
      <c r="GU320" s="743"/>
      <c r="GV320" s="737">
        <f t="shared" si="2634"/>
        <v>0</v>
      </c>
      <c r="GW320" s="743"/>
      <c r="GX320" s="737">
        <f t="shared" si="2635"/>
        <v>0</v>
      </c>
      <c r="GY320" s="743">
        <f t="shared" si="2635"/>
        <v>0</v>
      </c>
      <c r="GZ320" s="744">
        <f t="shared" si="2636"/>
        <v>21963.66</v>
      </c>
      <c r="HA320" s="745">
        <v>12</v>
      </c>
      <c r="HB320" s="746">
        <f t="shared" si="2637"/>
        <v>263563.92</v>
      </c>
      <c r="HC320" s="737">
        <f t="shared" si="2638"/>
        <v>0</v>
      </c>
      <c r="HD320" s="737">
        <f t="shared" si="2638"/>
        <v>0</v>
      </c>
      <c r="HE320" s="746">
        <f t="shared" si="2639"/>
        <v>263563.92</v>
      </c>
      <c r="HF320" s="746">
        <f t="shared" si="2640"/>
        <v>79596.3</v>
      </c>
      <c r="HG320" s="746">
        <f t="shared" si="2641"/>
        <v>343160.22</v>
      </c>
    </row>
    <row r="321" spans="1:215" hidden="1" x14ac:dyDescent="0.25">
      <c r="A321" s="1044"/>
      <c r="B321" s="735" t="s">
        <v>415</v>
      </c>
      <c r="C321" s="737">
        <f t="shared" si="2473"/>
        <v>0.5</v>
      </c>
      <c r="D321" s="737">
        <f t="shared" si="2474"/>
        <v>7117</v>
      </c>
      <c r="E321" s="738">
        <f t="shared" si="2475"/>
        <v>7189</v>
      </c>
      <c r="F321" s="817">
        <f t="shared" si="2476"/>
        <v>3594.5</v>
      </c>
      <c r="G321" s="740">
        <f t="shared" si="2477"/>
        <v>0</v>
      </c>
      <c r="H321" s="741">
        <f t="shared" si="2478"/>
        <v>0</v>
      </c>
      <c r="I321" s="740">
        <f t="shared" si="2477"/>
        <v>0</v>
      </c>
      <c r="J321" s="741">
        <f t="shared" si="2479"/>
        <v>0</v>
      </c>
      <c r="K321" s="740">
        <f t="shared" si="2480"/>
        <v>0</v>
      </c>
      <c r="L321" s="741">
        <f t="shared" si="2481"/>
        <v>0</v>
      </c>
      <c r="M321" s="740">
        <f t="shared" si="2482"/>
        <v>5</v>
      </c>
      <c r="N321" s="741">
        <f t="shared" si="2483"/>
        <v>179.73</v>
      </c>
      <c r="O321" s="740">
        <f t="shared" si="2484"/>
        <v>0</v>
      </c>
      <c r="P321" s="741">
        <f t="shared" si="2485"/>
        <v>0</v>
      </c>
      <c r="Q321" s="740">
        <f t="shared" si="2486"/>
        <v>198</v>
      </c>
      <c r="R321" s="741">
        <f t="shared" si="2487"/>
        <v>7117.11</v>
      </c>
      <c r="S321" s="740">
        <f t="shared" si="2488"/>
        <v>30</v>
      </c>
      <c r="T321" s="741">
        <f t="shared" si="2489"/>
        <v>1078.3499999999999</v>
      </c>
      <c r="U321" s="740">
        <f t="shared" si="2490"/>
        <v>0</v>
      </c>
      <c r="V321" s="741">
        <f t="shared" si="2491"/>
        <v>0</v>
      </c>
      <c r="W321" s="740">
        <f t="shared" si="2492"/>
        <v>0</v>
      </c>
      <c r="X321" s="741">
        <f t="shared" si="2493"/>
        <v>0</v>
      </c>
      <c r="Y321" s="740">
        <f t="shared" si="2494"/>
        <v>0</v>
      </c>
      <c r="Z321" s="741">
        <f t="shared" si="2495"/>
        <v>0</v>
      </c>
      <c r="AA321" s="743">
        <f t="shared" si="2496"/>
        <v>0</v>
      </c>
      <c r="AB321" s="744">
        <f t="shared" si="2497"/>
        <v>11969.69</v>
      </c>
      <c r="AC321" s="745">
        <v>12</v>
      </c>
      <c r="AD321" s="746">
        <f t="shared" si="2498"/>
        <v>143636.28</v>
      </c>
      <c r="AE321" s="747"/>
      <c r="AF321" s="741"/>
      <c r="AG321" s="746">
        <f t="shared" si="2499"/>
        <v>143636.28</v>
      </c>
      <c r="AH321" s="746">
        <f t="shared" si="2500"/>
        <v>43378.16</v>
      </c>
      <c r="AI321" s="746">
        <f t="shared" si="2501"/>
        <v>187014.44</v>
      </c>
      <c r="AK321" s="1044"/>
      <c r="AL321" s="735" t="s">
        <v>415</v>
      </c>
      <c r="AM321" s="737">
        <f t="shared" si="2502"/>
        <v>0</v>
      </c>
      <c r="AN321" s="737">
        <f t="shared" si="2503"/>
        <v>7117</v>
      </c>
      <c r="AO321" s="738">
        <f t="shared" si="2504"/>
        <v>7189</v>
      </c>
      <c r="AP321" s="817">
        <f t="shared" si="2505"/>
        <v>0</v>
      </c>
      <c r="AQ321" s="740">
        <f t="shared" si="2506"/>
        <v>0</v>
      </c>
      <c r="AR321" s="741">
        <f t="shared" si="2507"/>
        <v>0</v>
      </c>
      <c r="AS321" s="740">
        <f t="shared" si="2508"/>
        <v>0</v>
      </c>
      <c r="AT321" s="741">
        <f t="shared" si="2509"/>
        <v>0</v>
      </c>
      <c r="AU321" s="740">
        <f t="shared" si="2510"/>
        <v>0</v>
      </c>
      <c r="AV321" s="741">
        <f t="shared" si="2511"/>
        <v>0</v>
      </c>
      <c r="AW321" s="740">
        <f t="shared" si="2512"/>
        <v>0</v>
      </c>
      <c r="AX321" s="741">
        <f t="shared" si="2513"/>
        <v>0</v>
      </c>
      <c r="AY321" s="740">
        <f t="shared" si="2514"/>
        <v>0</v>
      </c>
      <c r="AZ321" s="741">
        <f t="shared" si="2515"/>
        <v>0</v>
      </c>
      <c r="BA321" s="740">
        <f t="shared" si="2516"/>
        <v>0</v>
      </c>
      <c r="BB321" s="741">
        <f t="shared" si="2517"/>
        <v>0</v>
      </c>
      <c r="BC321" s="740">
        <f t="shared" si="2518"/>
        <v>0</v>
      </c>
      <c r="BD321" s="741">
        <f t="shared" si="2519"/>
        <v>0</v>
      </c>
      <c r="BE321" s="740">
        <f t="shared" si="2520"/>
        <v>0</v>
      </c>
      <c r="BF321" s="741">
        <f t="shared" si="2521"/>
        <v>0</v>
      </c>
      <c r="BG321" s="740">
        <f t="shared" si="2522"/>
        <v>0</v>
      </c>
      <c r="BH321" s="741">
        <f t="shared" si="2523"/>
        <v>0</v>
      </c>
      <c r="BI321" s="740">
        <f t="shared" si="2524"/>
        <v>0</v>
      </c>
      <c r="BJ321" s="741">
        <f t="shared" si="2525"/>
        <v>0</v>
      </c>
      <c r="BK321" s="743">
        <f t="shared" si="2526"/>
        <v>0</v>
      </c>
      <c r="BL321" s="744">
        <f t="shared" si="2527"/>
        <v>0</v>
      </c>
      <c r="BM321" s="745">
        <v>12</v>
      </c>
      <c r="BN321" s="746">
        <f t="shared" si="2528"/>
        <v>0</v>
      </c>
      <c r="BO321" s="747"/>
      <c r="BP321" s="741"/>
      <c r="BQ321" s="746">
        <f t="shared" si="2529"/>
        <v>0</v>
      </c>
      <c r="BR321" s="746">
        <f t="shared" si="2530"/>
        <v>0</v>
      </c>
      <c r="BS321" s="746">
        <f t="shared" si="2531"/>
        <v>0</v>
      </c>
      <c r="BU321" s="1044"/>
      <c r="BV321" s="735" t="s">
        <v>415</v>
      </c>
      <c r="BW321" s="737">
        <f t="shared" si="2532"/>
        <v>0</v>
      </c>
      <c r="BX321" s="737">
        <f t="shared" si="2533"/>
        <v>7117</v>
      </c>
      <c r="BY321" s="738">
        <f t="shared" si="2534"/>
        <v>7189</v>
      </c>
      <c r="BZ321" s="817">
        <f t="shared" si="2535"/>
        <v>0</v>
      </c>
      <c r="CA321" s="740">
        <f t="shared" si="2536"/>
        <v>0</v>
      </c>
      <c r="CB321" s="741">
        <f t="shared" si="2537"/>
        <v>0</v>
      </c>
      <c r="CC321" s="740">
        <f t="shared" si="2538"/>
        <v>0</v>
      </c>
      <c r="CD321" s="741">
        <f t="shared" si="2539"/>
        <v>0</v>
      </c>
      <c r="CE321" s="740">
        <f t="shared" si="2540"/>
        <v>0</v>
      </c>
      <c r="CF321" s="741">
        <f t="shared" si="2541"/>
        <v>0</v>
      </c>
      <c r="CG321" s="740">
        <f t="shared" si="2542"/>
        <v>0</v>
      </c>
      <c r="CH321" s="741">
        <f t="shared" si="2543"/>
        <v>0</v>
      </c>
      <c r="CI321" s="740">
        <f t="shared" si="2544"/>
        <v>0</v>
      </c>
      <c r="CJ321" s="741">
        <f t="shared" si="2545"/>
        <v>0</v>
      </c>
      <c r="CK321" s="740">
        <f t="shared" si="2546"/>
        <v>0</v>
      </c>
      <c r="CL321" s="741">
        <f t="shared" si="2547"/>
        <v>0</v>
      </c>
      <c r="CM321" s="740">
        <f t="shared" si="2548"/>
        <v>0</v>
      </c>
      <c r="CN321" s="741">
        <f t="shared" si="2549"/>
        <v>0</v>
      </c>
      <c r="CO321" s="740">
        <f t="shared" si="2550"/>
        <v>0</v>
      </c>
      <c r="CP321" s="741">
        <f t="shared" si="2551"/>
        <v>0</v>
      </c>
      <c r="CQ321" s="740">
        <f t="shared" si="2552"/>
        <v>0</v>
      </c>
      <c r="CR321" s="741">
        <f t="shared" si="2553"/>
        <v>0</v>
      </c>
      <c r="CS321" s="740">
        <f t="shared" si="2554"/>
        <v>0</v>
      </c>
      <c r="CT321" s="741">
        <f t="shared" si="2555"/>
        <v>0</v>
      </c>
      <c r="CU321" s="743">
        <f t="shared" si="2556"/>
        <v>0</v>
      </c>
      <c r="CV321" s="744">
        <f t="shared" si="2557"/>
        <v>0</v>
      </c>
      <c r="CW321" s="745">
        <v>12</v>
      </c>
      <c r="CX321" s="746">
        <f t="shared" si="2558"/>
        <v>0</v>
      </c>
      <c r="CY321" s="747"/>
      <c r="CZ321" s="741"/>
      <c r="DA321" s="746">
        <f t="shared" si="2559"/>
        <v>0</v>
      </c>
      <c r="DB321" s="746">
        <f t="shared" si="2560"/>
        <v>0</v>
      </c>
      <c r="DC321" s="746">
        <f t="shared" si="2561"/>
        <v>0</v>
      </c>
      <c r="DD321" s="750"/>
      <c r="DE321" s="1044"/>
      <c r="DF321" s="735" t="s">
        <v>415</v>
      </c>
      <c r="DG321" s="737">
        <f t="shared" si="2562"/>
        <v>0</v>
      </c>
      <c r="DH321" s="737">
        <f t="shared" si="2563"/>
        <v>7117</v>
      </c>
      <c r="DI321" s="738">
        <f t="shared" si="2564"/>
        <v>7189</v>
      </c>
      <c r="DJ321" s="817">
        <f t="shared" si="2565"/>
        <v>0</v>
      </c>
      <c r="DK321" s="740">
        <f t="shared" si="2566"/>
        <v>0</v>
      </c>
      <c r="DL321" s="741">
        <f t="shared" si="2567"/>
        <v>0</v>
      </c>
      <c r="DM321" s="740">
        <f t="shared" si="2568"/>
        <v>0</v>
      </c>
      <c r="DN321" s="741">
        <f t="shared" si="2569"/>
        <v>0</v>
      </c>
      <c r="DO321" s="740">
        <f t="shared" si="2570"/>
        <v>0</v>
      </c>
      <c r="DP321" s="741">
        <f t="shared" si="2571"/>
        <v>0</v>
      </c>
      <c r="DQ321" s="740">
        <f t="shared" si="2572"/>
        <v>0</v>
      </c>
      <c r="DR321" s="741">
        <f t="shared" si="2573"/>
        <v>0</v>
      </c>
      <c r="DS321" s="740">
        <f t="shared" si="2574"/>
        <v>0</v>
      </c>
      <c r="DT321" s="741">
        <f t="shared" si="2575"/>
        <v>0</v>
      </c>
      <c r="DU321" s="740">
        <f t="shared" si="2576"/>
        <v>0</v>
      </c>
      <c r="DV321" s="741">
        <f t="shared" si="2577"/>
        <v>0</v>
      </c>
      <c r="DW321" s="740">
        <f t="shared" si="2578"/>
        <v>0</v>
      </c>
      <c r="DX321" s="741">
        <f t="shared" si="2579"/>
        <v>0</v>
      </c>
      <c r="DY321" s="740">
        <f t="shared" si="2580"/>
        <v>0</v>
      </c>
      <c r="DZ321" s="741">
        <f t="shared" si="2581"/>
        <v>0</v>
      </c>
      <c r="EA321" s="740">
        <f t="shared" si="2582"/>
        <v>0</v>
      </c>
      <c r="EB321" s="741">
        <f t="shared" si="2583"/>
        <v>0</v>
      </c>
      <c r="EC321" s="740">
        <f t="shared" si="2584"/>
        <v>0</v>
      </c>
      <c r="ED321" s="741">
        <f t="shared" si="2585"/>
        <v>0</v>
      </c>
      <c r="EE321" s="743">
        <f t="shared" si="2586"/>
        <v>0</v>
      </c>
      <c r="EF321" s="744">
        <f t="shared" si="2587"/>
        <v>0</v>
      </c>
      <c r="EG321" s="745">
        <v>12</v>
      </c>
      <c r="EH321" s="746">
        <f t="shared" si="2588"/>
        <v>0</v>
      </c>
      <c r="EI321" s="747"/>
      <c r="EJ321" s="741"/>
      <c r="EK321" s="746">
        <f t="shared" si="2589"/>
        <v>0</v>
      </c>
      <c r="EL321" s="746">
        <f t="shared" si="2590"/>
        <v>0</v>
      </c>
      <c r="EM321" s="746">
        <f t="shared" si="2591"/>
        <v>0</v>
      </c>
      <c r="EO321" s="1044"/>
      <c r="EP321" s="735" t="s">
        <v>415</v>
      </c>
      <c r="EQ321" s="737">
        <f t="shared" si="2592"/>
        <v>0</v>
      </c>
      <c r="ER321" s="737">
        <f t="shared" si="2593"/>
        <v>7117</v>
      </c>
      <c r="ES321" s="738">
        <f t="shared" si="2594"/>
        <v>7189</v>
      </c>
      <c r="ET321" s="817">
        <f t="shared" si="2595"/>
        <v>0</v>
      </c>
      <c r="EU321" s="740">
        <f t="shared" si="2596"/>
        <v>0</v>
      </c>
      <c r="EV321" s="741">
        <f t="shared" si="2597"/>
        <v>0</v>
      </c>
      <c r="EW321" s="740">
        <f t="shared" si="2598"/>
        <v>0</v>
      </c>
      <c r="EX321" s="741">
        <f t="shared" si="2599"/>
        <v>0</v>
      </c>
      <c r="EY321" s="740">
        <f t="shared" si="2600"/>
        <v>0</v>
      </c>
      <c r="EZ321" s="741">
        <f t="shared" si="2601"/>
        <v>0</v>
      </c>
      <c r="FA321" s="740">
        <f t="shared" si="2602"/>
        <v>0</v>
      </c>
      <c r="FB321" s="741">
        <f t="shared" si="2603"/>
        <v>0</v>
      </c>
      <c r="FC321" s="740">
        <f t="shared" si="2604"/>
        <v>0</v>
      </c>
      <c r="FD321" s="741">
        <f t="shared" si="2605"/>
        <v>0</v>
      </c>
      <c r="FE321" s="740">
        <f t="shared" si="2606"/>
        <v>0</v>
      </c>
      <c r="FF321" s="741">
        <f t="shared" si="2607"/>
        <v>0</v>
      </c>
      <c r="FG321" s="740">
        <f t="shared" si="2608"/>
        <v>0</v>
      </c>
      <c r="FH321" s="741">
        <f t="shared" si="2609"/>
        <v>0</v>
      </c>
      <c r="FI321" s="740">
        <f t="shared" si="2610"/>
        <v>0</v>
      </c>
      <c r="FJ321" s="741">
        <f t="shared" si="2611"/>
        <v>0</v>
      </c>
      <c r="FK321" s="740">
        <f t="shared" si="2612"/>
        <v>0</v>
      </c>
      <c r="FL321" s="741">
        <f t="shared" si="2613"/>
        <v>0</v>
      </c>
      <c r="FM321" s="740">
        <f t="shared" si="2614"/>
        <v>0</v>
      </c>
      <c r="FN321" s="741">
        <f t="shared" si="2615"/>
        <v>0</v>
      </c>
      <c r="FO321" s="743">
        <f t="shared" si="2616"/>
        <v>0</v>
      </c>
      <c r="FP321" s="744">
        <f t="shared" si="2617"/>
        <v>0</v>
      </c>
      <c r="FQ321" s="745">
        <v>12</v>
      </c>
      <c r="FR321" s="746">
        <f t="shared" si="2618"/>
        <v>0</v>
      </c>
      <c r="FS321" s="747"/>
      <c r="FT321" s="741"/>
      <c r="FU321" s="746">
        <f t="shared" si="2619"/>
        <v>0</v>
      </c>
      <c r="FV321" s="746">
        <f t="shared" si="2620"/>
        <v>0</v>
      </c>
      <c r="FW321" s="746">
        <f t="shared" si="2621"/>
        <v>0</v>
      </c>
      <c r="FY321" s="1044"/>
      <c r="FZ321" s="735" t="s">
        <v>415</v>
      </c>
      <c r="GA321" s="737">
        <f t="shared" si="2622"/>
        <v>0.5</v>
      </c>
      <c r="GB321" s="737">
        <f t="shared" si="2623"/>
        <v>7117</v>
      </c>
      <c r="GC321" s="738">
        <f t="shared" si="2624"/>
        <v>7189</v>
      </c>
      <c r="GD321" s="743">
        <f t="shared" si="2625"/>
        <v>3594.5</v>
      </c>
      <c r="GE321" s="743"/>
      <c r="GF321" s="737">
        <f t="shared" si="2626"/>
        <v>0</v>
      </c>
      <c r="GG321" s="743"/>
      <c r="GH321" s="737">
        <f t="shared" si="2627"/>
        <v>0</v>
      </c>
      <c r="GI321" s="743"/>
      <c r="GJ321" s="737">
        <f t="shared" si="2628"/>
        <v>0</v>
      </c>
      <c r="GK321" s="743"/>
      <c r="GL321" s="737">
        <f t="shared" si="2629"/>
        <v>179.73</v>
      </c>
      <c r="GM321" s="743"/>
      <c r="GN321" s="737">
        <f t="shared" si="2630"/>
        <v>0</v>
      </c>
      <c r="GO321" s="743"/>
      <c r="GP321" s="737">
        <f t="shared" si="2631"/>
        <v>7117.11</v>
      </c>
      <c r="GQ321" s="743"/>
      <c r="GR321" s="737">
        <f t="shared" si="2632"/>
        <v>1078.3499999999999</v>
      </c>
      <c r="GS321" s="743"/>
      <c r="GT321" s="737">
        <f t="shared" si="2633"/>
        <v>0</v>
      </c>
      <c r="GU321" s="743"/>
      <c r="GV321" s="737">
        <f t="shared" si="2634"/>
        <v>0</v>
      </c>
      <c r="GW321" s="743"/>
      <c r="GX321" s="737">
        <f t="shared" si="2635"/>
        <v>0</v>
      </c>
      <c r="GY321" s="743">
        <f t="shared" si="2635"/>
        <v>0</v>
      </c>
      <c r="GZ321" s="744">
        <f t="shared" si="2636"/>
        <v>11969.69</v>
      </c>
      <c r="HA321" s="745">
        <v>12</v>
      </c>
      <c r="HB321" s="746">
        <f t="shared" si="2637"/>
        <v>143636.28</v>
      </c>
      <c r="HC321" s="737">
        <f t="shared" si="2638"/>
        <v>0</v>
      </c>
      <c r="HD321" s="737">
        <f t="shared" si="2638"/>
        <v>0</v>
      </c>
      <c r="HE321" s="746">
        <f t="shared" si="2639"/>
        <v>143636.28</v>
      </c>
      <c r="HF321" s="746">
        <f t="shared" si="2640"/>
        <v>43378.16</v>
      </c>
      <c r="HG321" s="746">
        <f t="shared" si="2641"/>
        <v>187014.44</v>
      </c>
    </row>
    <row r="322" spans="1:215" hidden="1" x14ac:dyDescent="0.25">
      <c r="A322" s="1044"/>
      <c r="B322" s="735" t="s">
        <v>864</v>
      </c>
      <c r="C322" s="737">
        <f t="shared" si="2473"/>
        <v>1</v>
      </c>
      <c r="D322" s="737">
        <f t="shared" si="2474"/>
        <v>11121</v>
      </c>
      <c r="E322" s="738">
        <f t="shared" si="2475"/>
        <v>11233</v>
      </c>
      <c r="F322" s="817">
        <f t="shared" si="2476"/>
        <v>11233</v>
      </c>
      <c r="G322" s="740">
        <f t="shared" si="2477"/>
        <v>0</v>
      </c>
      <c r="H322" s="741">
        <f t="shared" si="2478"/>
        <v>0</v>
      </c>
      <c r="I322" s="740">
        <f t="shared" si="2477"/>
        <v>0</v>
      </c>
      <c r="J322" s="741">
        <f t="shared" si="2479"/>
        <v>0</v>
      </c>
      <c r="K322" s="740">
        <f t="shared" si="2480"/>
        <v>0</v>
      </c>
      <c r="L322" s="741">
        <f t="shared" si="2481"/>
        <v>0</v>
      </c>
      <c r="M322" s="740">
        <f t="shared" si="2482"/>
        <v>5</v>
      </c>
      <c r="N322" s="741">
        <f t="shared" si="2483"/>
        <v>561.65</v>
      </c>
      <c r="O322" s="740">
        <f t="shared" si="2484"/>
        <v>0</v>
      </c>
      <c r="P322" s="741">
        <f t="shared" si="2485"/>
        <v>0</v>
      </c>
      <c r="Q322" s="740">
        <f t="shared" si="2486"/>
        <v>198</v>
      </c>
      <c r="R322" s="741">
        <f t="shared" si="2487"/>
        <v>22241.34</v>
      </c>
      <c r="S322" s="740">
        <f t="shared" si="2488"/>
        <v>30</v>
      </c>
      <c r="T322" s="741">
        <f t="shared" si="2489"/>
        <v>3369.9</v>
      </c>
      <c r="U322" s="740">
        <f t="shared" si="2490"/>
        <v>0</v>
      </c>
      <c r="V322" s="741">
        <f t="shared" si="2491"/>
        <v>0</v>
      </c>
      <c r="W322" s="740">
        <f t="shared" si="2492"/>
        <v>0</v>
      </c>
      <c r="X322" s="741">
        <f t="shared" si="2493"/>
        <v>0</v>
      </c>
      <c r="Y322" s="740">
        <f t="shared" si="2494"/>
        <v>0</v>
      </c>
      <c r="Z322" s="741">
        <f t="shared" si="2495"/>
        <v>0</v>
      </c>
      <c r="AA322" s="743">
        <f t="shared" si="2496"/>
        <v>0</v>
      </c>
      <c r="AB322" s="744">
        <f t="shared" si="2497"/>
        <v>37405.89</v>
      </c>
      <c r="AC322" s="745">
        <v>12</v>
      </c>
      <c r="AD322" s="746">
        <f t="shared" si="2498"/>
        <v>448870.68</v>
      </c>
      <c r="AE322" s="747"/>
      <c r="AF322" s="741"/>
      <c r="AG322" s="746">
        <f t="shared" si="2499"/>
        <v>448870.68</v>
      </c>
      <c r="AH322" s="746">
        <f t="shared" si="2500"/>
        <v>135558.95000000001</v>
      </c>
      <c r="AI322" s="746">
        <f t="shared" si="2501"/>
        <v>584429.63</v>
      </c>
      <c r="AK322" s="1044"/>
      <c r="AL322" s="735" t="s">
        <v>864</v>
      </c>
      <c r="AM322" s="737">
        <f t="shared" si="2502"/>
        <v>0</v>
      </c>
      <c r="AN322" s="737">
        <f t="shared" si="2503"/>
        <v>11121</v>
      </c>
      <c r="AO322" s="738">
        <f t="shared" si="2504"/>
        <v>11233</v>
      </c>
      <c r="AP322" s="817">
        <f t="shared" si="2505"/>
        <v>0</v>
      </c>
      <c r="AQ322" s="740">
        <f t="shared" si="2506"/>
        <v>0</v>
      </c>
      <c r="AR322" s="741">
        <f t="shared" si="2507"/>
        <v>0</v>
      </c>
      <c r="AS322" s="740">
        <f t="shared" si="2508"/>
        <v>0</v>
      </c>
      <c r="AT322" s="741">
        <f t="shared" si="2509"/>
        <v>0</v>
      </c>
      <c r="AU322" s="740">
        <f t="shared" si="2510"/>
        <v>0</v>
      </c>
      <c r="AV322" s="741">
        <f t="shared" si="2511"/>
        <v>0</v>
      </c>
      <c r="AW322" s="740">
        <f t="shared" si="2512"/>
        <v>0</v>
      </c>
      <c r="AX322" s="741">
        <f t="shared" si="2513"/>
        <v>0</v>
      </c>
      <c r="AY322" s="740">
        <f t="shared" si="2514"/>
        <v>0</v>
      </c>
      <c r="AZ322" s="741">
        <f t="shared" si="2515"/>
        <v>0</v>
      </c>
      <c r="BA322" s="740">
        <f t="shared" si="2516"/>
        <v>0</v>
      </c>
      <c r="BB322" s="741">
        <f t="shared" si="2517"/>
        <v>0</v>
      </c>
      <c r="BC322" s="740">
        <f t="shared" si="2518"/>
        <v>0</v>
      </c>
      <c r="BD322" s="741">
        <f t="shared" si="2519"/>
        <v>0</v>
      </c>
      <c r="BE322" s="740">
        <f t="shared" si="2520"/>
        <v>0</v>
      </c>
      <c r="BF322" s="741">
        <f t="shared" si="2521"/>
        <v>0</v>
      </c>
      <c r="BG322" s="740">
        <f t="shared" si="2522"/>
        <v>0</v>
      </c>
      <c r="BH322" s="741">
        <f t="shared" si="2523"/>
        <v>0</v>
      </c>
      <c r="BI322" s="740">
        <f t="shared" si="2524"/>
        <v>0</v>
      </c>
      <c r="BJ322" s="741">
        <f t="shared" si="2525"/>
        <v>0</v>
      </c>
      <c r="BK322" s="743">
        <f t="shared" si="2526"/>
        <v>0</v>
      </c>
      <c r="BL322" s="744">
        <f t="shared" si="2527"/>
        <v>0</v>
      </c>
      <c r="BM322" s="745">
        <v>12</v>
      </c>
      <c r="BN322" s="746">
        <f t="shared" si="2528"/>
        <v>0</v>
      </c>
      <c r="BO322" s="747"/>
      <c r="BP322" s="741"/>
      <c r="BQ322" s="746">
        <f t="shared" si="2529"/>
        <v>0</v>
      </c>
      <c r="BR322" s="746">
        <f t="shared" si="2530"/>
        <v>0</v>
      </c>
      <c r="BS322" s="746">
        <f t="shared" si="2531"/>
        <v>0</v>
      </c>
      <c r="BU322" s="1044"/>
      <c r="BV322" s="735" t="s">
        <v>864</v>
      </c>
      <c r="BW322" s="737">
        <f t="shared" si="2532"/>
        <v>0</v>
      </c>
      <c r="BX322" s="737">
        <f t="shared" si="2533"/>
        <v>11121</v>
      </c>
      <c r="BY322" s="738">
        <f t="shared" si="2534"/>
        <v>11233</v>
      </c>
      <c r="BZ322" s="817">
        <f t="shared" si="2535"/>
        <v>0</v>
      </c>
      <c r="CA322" s="740">
        <f t="shared" si="2536"/>
        <v>0</v>
      </c>
      <c r="CB322" s="741">
        <f t="shared" si="2537"/>
        <v>0</v>
      </c>
      <c r="CC322" s="740">
        <f t="shared" si="2538"/>
        <v>0</v>
      </c>
      <c r="CD322" s="741">
        <f t="shared" si="2539"/>
        <v>0</v>
      </c>
      <c r="CE322" s="740">
        <f t="shared" si="2540"/>
        <v>0</v>
      </c>
      <c r="CF322" s="741">
        <f t="shared" si="2541"/>
        <v>0</v>
      </c>
      <c r="CG322" s="740">
        <f t="shared" si="2542"/>
        <v>0</v>
      </c>
      <c r="CH322" s="741">
        <f t="shared" si="2543"/>
        <v>0</v>
      </c>
      <c r="CI322" s="740">
        <f t="shared" si="2544"/>
        <v>0</v>
      </c>
      <c r="CJ322" s="741">
        <f t="shared" si="2545"/>
        <v>0</v>
      </c>
      <c r="CK322" s="740">
        <f t="shared" si="2546"/>
        <v>0</v>
      </c>
      <c r="CL322" s="741">
        <f t="shared" si="2547"/>
        <v>0</v>
      </c>
      <c r="CM322" s="740">
        <f t="shared" si="2548"/>
        <v>0</v>
      </c>
      <c r="CN322" s="741">
        <f t="shared" si="2549"/>
        <v>0</v>
      </c>
      <c r="CO322" s="740">
        <f t="shared" si="2550"/>
        <v>0</v>
      </c>
      <c r="CP322" s="741">
        <f t="shared" si="2551"/>
        <v>0</v>
      </c>
      <c r="CQ322" s="740">
        <f t="shared" si="2552"/>
        <v>0</v>
      </c>
      <c r="CR322" s="741">
        <f t="shared" si="2553"/>
        <v>0</v>
      </c>
      <c r="CS322" s="740">
        <f t="shared" si="2554"/>
        <v>0</v>
      </c>
      <c r="CT322" s="741">
        <f t="shared" si="2555"/>
        <v>0</v>
      </c>
      <c r="CU322" s="743">
        <f t="shared" si="2556"/>
        <v>0</v>
      </c>
      <c r="CV322" s="744">
        <f t="shared" si="2557"/>
        <v>0</v>
      </c>
      <c r="CW322" s="745">
        <v>12</v>
      </c>
      <c r="CX322" s="746">
        <f t="shared" si="2558"/>
        <v>0</v>
      </c>
      <c r="CY322" s="747"/>
      <c r="CZ322" s="741"/>
      <c r="DA322" s="746">
        <f t="shared" si="2559"/>
        <v>0</v>
      </c>
      <c r="DB322" s="746">
        <f t="shared" si="2560"/>
        <v>0</v>
      </c>
      <c r="DC322" s="746">
        <f t="shared" si="2561"/>
        <v>0</v>
      </c>
      <c r="DD322" s="750"/>
      <c r="DE322" s="1044"/>
      <c r="DF322" s="735" t="s">
        <v>864</v>
      </c>
      <c r="DG322" s="737">
        <f t="shared" si="2562"/>
        <v>0</v>
      </c>
      <c r="DH322" s="737">
        <f t="shared" si="2563"/>
        <v>11121</v>
      </c>
      <c r="DI322" s="738">
        <f t="shared" si="2564"/>
        <v>11233</v>
      </c>
      <c r="DJ322" s="817">
        <f t="shared" si="2565"/>
        <v>0</v>
      </c>
      <c r="DK322" s="740">
        <f t="shared" si="2566"/>
        <v>0</v>
      </c>
      <c r="DL322" s="741">
        <f t="shared" si="2567"/>
        <v>0</v>
      </c>
      <c r="DM322" s="740">
        <f t="shared" si="2568"/>
        <v>0</v>
      </c>
      <c r="DN322" s="741">
        <f t="shared" si="2569"/>
        <v>0</v>
      </c>
      <c r="DO322" s="740">
        <f t="shared" si="2570"/>
        <v>0</v>
      </c>
      <c r="DP322" s="741">
        <f t="shared" si="2571"/>
        <v>0</v>
      </c>
      <c r="DQ322" s="740">
        <f t="shared" si="2572"/>
        <v>0</v>
      </c>
      <c r="DR322" s="741">
        <f t="shared" si="2573"/>
        <v>0</v>
      </c>
      <c r="DS322" s="740">
        <f t="shared" si="2574"/>
        <v>0</v>
      </c>
      <c r="DT322" s="741">
        <f t="shared" si="2575"/>
        <v>0</v>
      </c>
      <c r="DU322" s="740">
        <f t="shared" si="2576"/>
        <v>0</v>
      </c>
      <c r="DV322" s="741">
        <f t="shared" si="2577"/>
        <v>0</v>
      </c>
      <c r="DW322" s="740">
        <f t="shared" si="2578"/>
        <v>0</v>
      </c>
      <c r="DX322" s="741">
        <f t="shared" si="2579"/>
        <v>0</v>
      </c>
      <c r="DY322" s="740">
        <f t="shared" si="2580"/>
        <v>0</v>
      </c>
      <c r="DZ322" s="741">
        <f t="shared" si="2581"/>
        <v>0</v>
      </c>
      <c r="EA322" s="740">
        <f t="shared" si="2582"/>
        <v>0</v>
      </c>
      <c r="EB322" s="741">
        <f t="shared" si="2583"/>
        <v>0</v>
      </c>
      <c r="EC322" s="740">
        <f t="shared" si="2584"/>
        <v>0</v>
      </c>
      <c r="ED322" s="741">
        <f t="shared" si="2585"/>
        <v>0</v>
      </c>
      <c r="EE322" s="743">
        <f t="shared" si="2586"/>
        <v>0</v>
      </c>
      <c r="EF322" s="744">
        <f t="shared" si="2587"/>
        <v>0</v>
      </c>
      <c r="EG322" s="745">
        <v>12</v>
      </c>
      <c r="EH322" s="746">
        <f t="shared" si="2588"/>
        <v>0</v>
      </c>
      <c r="EI322" s="747"/>
      <c r="EJ322" s="741"/>
      <c r="EK322" s="746">
        <f t="shared" si="2589"/>
        <v>0</v>
      </c>
      <c r="EL322" s="746">
        <f t="shared" si="2590"/>
        <v>0</v>
      </c>
      <c r="EM322" s="746">
        <f t="shared" si="2591"/>
        <v>0</v>
      </c>
      <c r="EO322" s="1044"/>
      <c r="EP322" s="735" t="s">
        <v>864</v>
      </c>
      <c r="EQ322" s="737">
        <f t="shared" si="2592"/>
        <v>0</v>
      </c>
      <c r="ER322" s="737">
        <f t="shared" si="2593"/>
        <v>11121</v>
      </c>
      <c r="ES322" s="738">
        <f t="shared" si="2594"/>
        <v>11233</v>
      </c>
      <c r="ET322" s="817">
        <f t="shared" si="2595"/>
        <v>0</v>
      </c>
      <c r="EU322" s="740">
        <f t="shared" si="2596"/>
        <v>0</v>
      </c>
      <c r="EV322" s="741">
        <f t="shared" si="2597"/>
        <v>0</v>
      </c>
      <c r="EW322" s="740">
        <f t="shared" si="2598"/>
        <v>0</v>
      </c>
      <c r="EX322" s="741">
        <f t="shared" si="2599"/>
        <v>0</v>
      </c>
      <c r="EY322" s="740">
        <f t="shared" si="2600"/>
        <v>0</v>
      </c>
      <c r="EZ322" s="741">
        <f t="shared" si="2601"/>
        <v>0</v>
      </c>
      <c r="FA322" s="740">
        <f t="shared" si="2602"/>
        <v>0</v>
      </c>
      <c r="FB322" s="741">
        <f t="shared" si="2603"/>
        <v>0</v>
      </c>
      <c r="FC322" s="740">
        <f t="shared" si="2604"/>
        <v>0</v>
      </c>
      <c r="FD322" s="741">
        <f t="shared" si="2605"/>
        <v>0</v>
      </c>
      <c r="FE322" s="740">
        <f t="shared" si="2606"/>
        <v>0</v>
      </c>
      <c r="FF322" s="741">
        <f t="shared" si="2607"/>
        <v>0</v>
      </c>
      <c r="FG322" s="740">
        <f t="shared" si="2608"/>
        <v>0</v>
      </c>
      <c r="FH322" s="741">
        <f t="shared" si="2609"/>
        <v>0</v>
      </c>
      <c r="FI322" s="740">
        <f t="shared" si="2610"/>
        <v>0</v>
      </c>
      <c r="FJ322" s="741">
        <f t="shared" si="2611"/>
        <v>0</v>
      </c>
      <c r="FK322" s="740">
        <f t="shared" si="2612"/>
        <v>0</v>
      </c>
      <c r="FL322" s="741">
        <f t="shared" si="2613"/>
        <v>0</v>
      </c>
      <c r="FM322" s="740">
        <f t="shared" si="2614"/>
        <v>0</v>
      </c>
      <c r="FN322" s="741">
        <f t="shared" si="2615"/>
        <v>0</v>
      </c>
      <c r="FO322" s="743">
        <f t="shared" si="2616"/>
        <v>0</v>
      </c>
      <c r="FP322" s="744">
        <f t="shared" si="2617"/>
        <v>0</v>
      </c>
      <c r="FQ322" s="745">
        <v>12</v>
      </c>
      <c r="FR322" s="746">
        <f t="shared" si="2618"/>
        <v>0</v>
      </c>
      <c r="FS322" s="747"/>
      <c r="FT322" s="741"/>
      <c r="FU322" s="746">
        <f t="shared" si="2619"/>
        <v>0</v>
      </c>
      <c r="FV322" s="746">
        <f t="shared" si="2620"/>
        <v>0</v>
      </c>
      <c r="FW322" s="746">
        <f t="shared" si="2621"/>
        <v>0</v>
      </c>
      <c r="FY322" s="1044"/>
      <c r="FZ322" s="735" t="s">
        <v>864</v>
      </c>
      <c r="GA322" s="737">
        <f t="shared" si="2622"/>
        <v>1</v>
      </c>
      <c r="GB322" s="737">
        <f t="shared" si="2623"/>
        <v>11121</v>
      </c>
      <c r="GC322" s="738">
        <f t="shared" si="2624"/>
        <v>11233</v>
      </c>
      <c r="GD322" s="743">
        <f t="shared" si="2625"/>
        <v>11233</v>
      </c>
      <c r="GE322" s="743"/>
      <c r="GF322" s="737">
        <f t="shared" si="2626"/>
        <v>0</v>
      </c>
      <c r="GG322" s="743"/>
      <c r="GH322" s="737">
        <f t="shared" si="2627"/>
        <v>0</v>
      </c>
      <c r="GI322" s="743"/>
      <c r="GJ322" s="737">
        <f t="shared" si="2628"/>
        <v>0</v>
      </c>
      <c r="GK322" s="743"/>
      <c r="GL322" s="737">
        <f t="shared" si="2629"/>
        <v>561.65</v>
      </c>
      <c r="GM322" s="743"/>
      <c r="GN322" s="737">
        <f t="shared" si="2630"/>
        <v>0</v>
      </c>
      <c r="GO322" s="743"/>
      <c r="GP322" s="737">
        <f t="shared" si="2631"/>
        <v>22241.34</v>
      </c>
      <c r="GQ322" s="743"/>
      <c r="GR322" s="737">
        <f t="shared" si="2632"/>
        <v>3369.9</v>
      </c>
      <c r="GS322" s="743"/>
      <c r="GT322" s="737">
        <f t="shared" si="2633"/>
        <v>0</v>
      </c>
      <c r="GU322" s="743"/>
      <c r="GV322" s="737">
        <f t="shared" si="2634"/>
        <v>0</v>
      </c>
      <c r="GW322" s="743"/>
      <c r="GX322" s="737">
        <f t="shared" si="2635"/>
        <v>0</v>
      </c>
      <c r="GY322" s="743">
        <f t="shared" si="2635"/>
        <v>0</v>
      </c>
      <c r="GZ322" s="744">
        <f t="shared" si="2636"/>
        <v>37405.89</v>
      </c>
      <c r="HA322" s="745">
        <v>12</v>
      </c>
      <c r="HB322" s="746">
        <f t="shared" si="2637"/>
        <v>448870.68</v>
      </c>
      <c r="HC322" s="737">
        <f t="shared" si="2638"/>
        <v>0</v>
      </c>
      <c r="HD322" s="737">
        <f t="shared" si="2638"/>
        <v>0</v>
      </c>
      <c r="HE322" s="746">
        <f t="shared" si="2639"/>
        <v>448870.68</v>
      </c>
      <c r="HF322" s="746">
        <f t="shared" si="2640"/>
        <v>135558.95000000001</v>
      </c>
      <c r="HG322" s="746">
        <f t="shared" si="2641"/>
        <v>584429.63</v>
      </c>
    </row>
    <row r="323" spans="1:215" hidden="1" x14ac:dyDescent="0.25">
      <c r="A323" s="1044"/>
      <c r="B323" s="755" t="s">
        <v>414</v>
      </c>
      <c r="C323" s="737">
        <f t="shared" si="2473"/>
        <v>1</v>
      </c>
      <c r="D323" s="737">
        <f t="shared" si="2474"/>
        <v>6469</v>
      </c>
      <c r="E323" s="738">
        <f t="shared" si="2475"/>
        <v>6534</v>
      </c>
      <c r="F323" s="817">
        <f t="shared" si="2476"/>
        <v>6534</v>
      </c>
      <c r="G323" s="740">
        <f t="shared" si="2477"/>
        <v>0</v>
      </c>
      <c r="H323" s="741">
        <f t="shared" si="2478"/>
        <v>0</v>
      </c>
      <c r="I323" s="740">
        <f t="shared" si="2477"/>
        <v>0</v>
      </c>
      <c r="J323" s="741">
        <f t="shared" si="2479"/>
        <v>0</v>
      </c>
      <c r="K323" s="740">
        <f t="shared" si="2480"/>
        <v>0</v>
      </c>
      <c r="L323" s="741">
        <f t="shared" si="2481"/>
        <v>0</v>
      </c>
      <c r="M323" s="740">
        <f t="shared" si="2482"/>
        <v>5</v>
      </c>
      <c r="N323" s="741">
        <f t="shared" si="2483"/>
        <v>326.7</v>
      </c>
      <c r="O323" s="740">
        <f t="shared" si="2484"/>
        <v>0</v>
      </c>
      <c r="P323" s="741">
        <f t="shared" si="2485"/>
        <v>0</v>
      </c>
      <c r="Q323" s="740">
        <f t="shared" si="2486"/>
        <v>198</v>
      </c>
      <c r="R323" s="741">
        <f t="shared" si="2487"/>
        <v>12937.32</v>
      </c>
      <c r="S323" s="740">
        <f t="shared" si="2488"/>
        <v>30</v>
      </c>
      <c r="T323" s="741">
        <f t="shared" si="2489"/>
        <v>1960.2</v>
      </c>
      <c r="U323" s="740">
        <f t="shared" si="2490"/>
        <v>0</v>
      </c>
      <c r="V323" s="741">
        <f t="shared" si="2491"/>
        <v>0</v>
      </c>
      <c r="W323" s="740">
        <f t="shared" si="2492"/>
        <v>0</v>
      </c>
      <c r="X323" s="741">
        <f t="shared" si="2493"/>
        <v>0</v>
      </c>
      <c r="Y323" s="740">
        <f t="shared" si="2494"/>
        <v>0</v>
      </c>
      <c r="Z323" s="741">
        <f t="shared" si="2495"/>
        <v>0</v>
      </c>
      <c r="AA323" s="743">
        <f t="shared" si="2496"/>
        <v>0</v>
      </c>
      <c r="AB323" s="744">
        <f t="shared" si="2497"/>
        <v>21758.22</v>
      </c>
      <c r="AC323" s="745">
        <v>12</v>
      </c>
      <c r="AD323" s="746">
        <f t="shared" si="2498"/>
        <v>261098.64</v>
      </c>
      <c r="AE323" s="747"/>
      <c r="AF323" s="741"/>
      <c r="AG323" s="746">
        <f t="shared" si="2499"/>
        <v>261098.64</v>
      </c>
      <c r="AH323" s="746">
        <f t="shared" si="2500"/>
        <v>78851.789999999994</v>
      </c>
      <c r="AI323" s="746">
        <f t="shared" si="2501"/>
        <v>339950.43</v>
      </c>
      <c r="AK323" s="1044"/>
      <c r="AL323" s="755" t="s">
        <v>414</v>
      </c>
      <c r="AM323" s="737">
        <f t="shared" si="2502"/>
        <v>0</v>
      </c>
      <c r="AN323" s="737">
        <f t="shared" si="2503"/>
        <v>6469</v>
      </c>
      <c r="AO323" s="738">
        <f t="shared" si="2504"/>
        <v>6534</v>
      </c>
      <c r="AP323" s="817">
        <f t="shared" si="2505"/>
        <v>0</v>
      </c>
      <c r="AQ323" s="740">
        <f t="shared" si="2506"/>
        <v>0</v>
      </c>
      <c r="AR323" s="741">
        <f t="shared" si="2507"/>
        <v>0</v>
      </c>
      <c r="AS323" s="740">
        <f t="shared" si="2508"/>
        <v>0</v>
      </c>
      <c r="AT323" s="741">
        <f t="shared" si="2509"/>
        <v>0</v>
      </c>
      <c r="AU323" s="740">
        <f t="shared" si="2510"/>
        <v>0</v>
      </c>
      <c r="AV323" s="741">
        <f t="shared" si="2511"/>
        <v>0</v>
      </c>
      <c r="AW323" s="740">
        <f t="shared" si="2512"/>
        <v>0</v>
      </c>
      <c r="AX323" s="741">
        <f t="shared" si="2513"/>
        <v>0</v>
      </c>
      <c r="AY323" s="740">
        <f t="shared" si="2514"/>
        <v>0</v>
      </c>
      <c r="AZ323" s="741">
        <f t="shared" si="2515"/>
        <v>0</v>
      </c>
      <c r="BA323" s="740">
        <f t="shared" si="2516"/>
        <v>0</v>
      </c>
      <c r="BB323" s="741">
        <f t="shared" si="2517"/>
        <v>0</v>
      </c>
      <c r="BC323" s="740">
        <f t="shared" si="2518"/>
        <v>0</v>
      </c>
      <c r="BD323" s="741">
        <f t="shared" si="2519"/>
        <v>0</v>
      </c>
      <c r="BE323" s="740">
        <f t="shared" si="2520"/>
        <v>0</v>
      </c>
      <c r="BF323" s="741">
        <f t="shared" si="2521"/>
        <v>0</v>
      </c>
      <c r="BG323" s="740">
        <f t="shared" si="2522"/>
        <v>0</v>
      </c>
      <c r="BH323" s="741">
        <f t="shared" si="2523"/>
        <v>0</v>
      </c>
      <c r="BI323" s="740">
        <f t="shared" si="2524"/>
        <v>0</v>
      </c>
      <c r="BJ323" s="741">
        <f t="shared" si="2525"/>
        <v>0</v>
      </c>
      <c r="BK323" s="743">
        <f t="shared" si="2526"/>
        <v>0</v>
      </c>
      <c r="BL323" s="744">
        <f t="shared" si="2527"/>
        <v>0</v>
      </c>
      <c r="BM323" s="745">
        <v>12</v>
      </c>
      <c r="BN323" s="746">
        <f t="shared" si="2528"/>
        <v>0</v>
      </c>
      <c r="BO323" s="747"/>
      <c r="BP323" s="741"/>
      <c r="BQ323" s="746">
        <f t="shared" si="2529"/>
        <v>0</v>
      </c>
      <c r="BR323" s="746">
        <f t="shared" si="2530"/>
        <v>0</v>
      </c>
      <c r="BS323" s="746">
        <f t="shared" si="2531"/>
        <v>0</v>
      </c>
      <c r="BU323" s="1044"/>
      <c r="BV323" s="755" t="s">
        <v>414</v>
      </c>
      <c r="BW323" s="737">
        <f t="shared" si="2532"/>
        <v>0</v>
      </c>
      <c r="BX323" s="737">
        <f t="shared" si="2533"/>
        <v>6469</v>
      </c>
      <c r="BY323" s="738">
        <f t="shared" si="2534"/>
        <v>6534</v>
      </c>
      <c r="BZ323" s="817">
        <f t="shared" si="2535"/>
        <v>0</v>
      </c>
      <c r="CA323" s="740">
        <f t="shared" si="2536"/>
        <v>0</v>
      </c>
      <c r="CB323" s="741">
        <f t="shared" si="2537"/>
        <v>0</v>
      </c>
      <c r="CC323" s="740">
        <f t="shared" si="2538"/>
        <v>0</v>
      </c>
      <c r="CD323" s="741">
        <f t="shared" si="2539"/>
        <v>0</v>
      </c>
      <c r="CE323" s="740">
        <f t="shared" si="2540"/>
        <v>0</v>
      </c>
      <c r="CF323" s="741">
        <f t="shared" si="2541"/>
        <v>0</v>
      </c>
      <c r="CG323" s="740">
        <f t="shared" si="2542"/>
        <v>0</v>
      </c>
      <c r="CH323" s="741">
        <f t="shared" si="2543"/>
        <v>0</v>
      </c>
      <c r="CI323" s="740">
        <f t="shared" si="2544"/>
        <v>0</v>
      </c>
      <c r="CJ323" s="741">
        <f t="shared" si="2545"/>
        <v>0</v>
      </c>
      <c r="CK323" s="740">
        <f t="shared" si="2546"/>
        <v>0</v>
      </c>
      <c r="CL323" s="741">
        <f t="shared" si="2547"/>
        <v>0</v>
      </c>
      <c r="CM323" s="740">
        <f t="shared" si="2548"/>
        <v>0</v>
      </c>
      <c r="CN323" s="741">
        <f t="shared" si="2549"/>
        <v>0</v>
      </c>
      <c r="CO323" s="740">
        <f t="shared" si="2550"/>
        <v>0</v>
      </c>
      <c r="CP323" s="741">
        <f t="shared" si="2551"/>
        <v>0</v>
      </c>
      <c r="CQ323" s="740">
        <f t="shared" si="2552"/>
        <v>0</v>
      </c>
      <c r="CR323" s="741">
        <f t="shared" si="2553"/>
        <v>0</v>
      </c>
      <c r="CS323" s="740">
        <f t="shared" si="2554"/>
        <v>0</v>
      </c>
      <c r="CT323" s="741">
        <f t="shared" si="2555"/>
        <v>0</v>
      </c>
      <c r="CU323" s="743">
        <f t="shared" si="2556"/>
        <v>0</v>
      </c>
      <c r="CV323" s="744">
        <f t="shared" si="2557"/>
        <v>0</v>
      </c>
      <c r="CW323" s="745">
        <v>12</v>
      </c>
      <c r="CX323" s="746">
        <f t="shared" si="2558"/>
        <v>0</v>
      </c>
      <c r="CY323" s="747"/>
      <c r="CZ323" s="741"/>
      <c r="DA323" s="746">
        <f t="shared" si="2559"/>
        <v>0</v>
      </c>
      <c r="DB323" s="746">
        <f t="shared" si="2560"/>
        <v>0</v>
      </c>
      <c r="DC323" s="746">
        <f t="shared" si="2561"/>
        <v>0</v>
      </c>
      <c r="DD323" s="750"/>
      <c r="DE323" s="1044"/>
      <c r="DF323" s="755" t="s">
        <v>414</v>
      </c>
      <c r="DG323" s="737">
        <f t="shared" si="2562"/>
        <v>0</v>
      </c>
      <c r="DH323" s="737">
        <f t="shared" si="2563"/>
        <v>6469</v>
      </c>
      <c r="DI323" s="738">
        <f t="shared" si="2564"/>
        <v>6534</v>
      </c>
      <c r="DJ323" s="817">
        <f t="shared" si="2565"/>
        <v>0</v>
      </c>
      <c r="DK323" s="740">
        <f t="shared" si="2566"/>
        <v>0</v>
      </c>
      <c r="DL323" s="741">
        <f t="shared" si="2567"/>
        <v>0</v>
      </c>
      <c r="DM323" s="740">
        <f t="shared" si="2568"/>
        <v>0</v>
      </c>
      <c r="DN323" s="741">
        <f t="shared" si="2569"/>
        <v>0</v>
      </c>
      <c r="DO323" s="740">
        <f t="shared" si="2570"/>
        <v>0</v>
      </c>
      <c r="DP323" s="741">
        <f t="shared" si="2571"/>
        <v>0</v>
      </c>
      <c r="DQ323" s="740">
        <f t="shared" si="2572"/>
        <v>0</v>
      </c>
      <c r="DR323" s="741">
        <f t="shared" si="2573"/>
        <v>0</v>
      </c>
      <c r="DS323" s="740">
        <f t="shared" si="2574"/>
        <v>0</v>
      </c>
      <c r="DT323" s="741">
        <f t="shared" si="2575"/>
        <v>0</v>
      </c>
      <c r="DU323" s="740">
        <f t="shared" si="2576"/>
        <v>0</v>
      </c>
      <c r="DV323" s="741">
        <f t="shared" si="2577"/>
        <v>0</v>
      </c>
      <c r="DW323" s="740">
        <f t="shared" si="2578"/>
        <v>0</v>
      </c>
      <c r="DX323" s="741">
        <f t="shared" si="2579"/>
        <v>0</v>
      </c>
      <c r="DY323" s="740">
        <f t="shared" si="2580"/>
        <v>0</v>
      </c>
      <c r="DZ323" s="741">
        <f t="shared" si="2581"/>
        <v>0</v>
      </c>
      <c r="EA323" s="740">
        <f t="shared" si="2582"/>
        <v>0</v>
      </c>
      <c r="EB323" s="741">
        <f t="shared" si="2583"/>
        <v>0</v>
      </c>
      <c r="EC323" s="740">
        <f t="shared" si="2584"/>
        <v>0</v>
      </c>
      <c r="ED323" s="741">
        <f t="shared" si="2585"/>
        <v>0</v>
      </c>
      <c r="EE323" s="743">
        <f t="shared" si="2586"/>
        <v>0</v>
      </c>
      <c r="EF323" s="744">
        <f t="shared" si="2587"/>
        <v>0</v>
      </c>
      <c r="EG323" s="745">
        <v>12</v>
      </c>
      <c r="EH323" s="746">
        <f t="shared" si="2588"/>
        <v>0</v>
      </c>
      <c r="EI323" s="747"/>
      <c r="EJ323" s="741"/>
      <c r="EK323" s="746">
        <f t="shared" si="2589"/>
        <v>0</v>
      </c>
      <c r="EL323" s="746">
        <f t="shared" si="2590"/>
        <v>0</v>
      </c>
      <c r="EM323" s="746">
        <f t="shared" si="2591"/>
        <v>0</v>
      </c>
      <c r="EO323" s="1044"/>
      <c r="EP323" s="755" t="s">
        <v>414</v>
      </c>
      <c r="EQ323" s="737">
        <f t="shared" si="2592"/>
        <v>0</v>
      </c>
      <c r="ER323" s="737">
        <f t="shared" si="2593"/>
        <v>6469</v>
      </c>
      <c r="ES323" s="738">
        <f t="shared" si="2594"/>
        <v>6534</v>
      </c>
      <c r="ET323" s="817">
        <f t="shared" si="2595"/>
        <v>0</v>
      </c>
      <c r="EU323" s="740">
        <f t="shared" si="2596"/>
        <v>0</v>
      </c>
      <c r="EV323" s="741">
        <f t="shared" si="2597"/>
        <v>0</v>
      </c>
      <c r="EW323" s="740">
        <f t="shared" si="2598"/>
        <v>0</v>
      </c>
      <c r="EX323" s="741">
        <f t="shared" si="2599"/>
        <v>0</v>
      </c>
      <c r="EY323" s="740">
        <f t="shared" si="2600"/>
        <v>0</v>
      </c>
      <c r="EZ323" s="741">
        <f t="shared" si="2601"/>
        <v>0</v>
      </c>
      <c r="FA323" s="740">
        <f t="shared" si="2602"/>
        <v>0</v>
      </c>
      <c r="FB323" s="741">
        <f t="shared" si="2603"/>
        <v>0</v>
      </c>
      <c r="FC323" s="740">
        <f t="shared" si="2604"/>
        <v>0</v>
      </c>
      <c r="FD323" s="741">
        <f t="shared" si="2605"/>
        <v>0</v>
      </c>
      <c r="FE323" s="740">
        <f t="shared" si="2606"/>
        <v>0</v>
      </c>
      <c r="FF323" s="741">
        <f t="shared" si="2607"/>
        <v>0</v>
      </c>
      <c r="FG323" s="740">
        <f t="shared" si="2608"/>
        <v>0</v>
      </c>
      <c r="FH323" s="741">
        <f t="shared" si="2609"/>
        <v>0</v>
      </c>
      <c r="FI323" s="740">
        <f t="shared" si="2610"/>
        <v>0</v>
      </c>
      <c r="FJ323" s="741">
        <f t="shared" si="2611"/>
        <v>0</v>
      </c>
      <c r="FK323" s="740">
        <f t="shared" si="2612"/>
        <v>0</v>
      </c>
      <c r="FL323" s="741">
        <f t="shared" si="2613"/>
        <v>0</v>
      </c>
      <c r="FM323" s="740">
        <f t="shared" si="2614"/>
        <v>0</v>
      </c>
      <c r="FN323" s="741">
        <f t="shared" si="2615"/>
        <v>0</v>
      </c>
      <c r="FO323" s="743">
        <f t="shared" si="2616"/>
        <v>0</v>
      </c>
      <c r="FP323" s="744">
        <f t="shared" si="2617"/>
        <v>0</v>
      </c>
      <c r="FQ323" s="745">
        <v>12</v>
      </c>
      <c r="FR323" s="746">
        <f t="shared" si="2618"/>
        <v>0</v>
      </c>
      <c r="FS323" s="747"/>
      <c r="FT323" s="741"/>
      <c r="FU323" s="746">
        <f t="shared" si="2619"/>
        <v>0</v>
      </c>
      <c r="FV323" s="746">
        <f t="shared" si="2620"/>
        <v>0</v>
      </c>
      <c r="FW323" s="746">
        <f t="shared" si="2621"/>
        <v>0</v>
      </c>
      <c r="FY323" s="1044"/>
      <c r="FZ323" s="755" t="s">
        <v>414</v>
      </c>
      <c r="GA323" s="737">
        <f t="shared" si="2622"/>
        <v>1</v>
      </c>
      <c r="GB323" s="737">
        <f t="shared" si="2623"/>
        <v>6469</v>
      </c>
      <c r="GC323" s="738">
        <f t="shared" si="2624"/>
        <v>6534</v>
      </c>
      <c r="GD323" s="743">
        <f t="shared" si="2625"/>
        <v>6534</v>
      </c>
      <c r="GE323" s="743"/>
      <c r="GF323" s="737">
        <f t="shared" si="2626"/>
        <v>0</v>
      </c>
      <c r="GG323" s="743"/>
      <c r="GH323" s="737">
        <f t="shared" si="2627"/>
        <v>0</v>
      </c>
      <c r="GI323" s="743"/>
      <c r="GJ323" s="737">
        <f t="shared" si="2628"/>
        <v>0</v>
      </c>
      <c r="GK323" s="743"/>
      <c r="GL323" s="737">
        <f t="shared" si="2629"/>
        <v>326.7</v>
      </c>
      <c r="GM323" s="743"/>
      <c r="GN323" s="737">
        <f t="shared" si="2630"/>
        <v>0</v>
      </c>
      <c r="GO323" s="743"/>
      <c r="GP323" s="737">
        <f t="shared" si="2631"/>
        <v>12937.32</v>
      </c>
      <c r="GQ323" s="743"/>
      <c r="GR323" s="737">
        <f t="shared" si="2632"/>
        <v>1960.2</v>
      </c>
      <c r="GS323" s="743"/>
      <c r="GT323" s="737">
        <f t="shared" si="2633"/>
        <v>0</v>
      </c>
      <c r="GU323" s="743"/>
      <c r="GV323" s="737">
        <f t="shared" si="2634"/>
        <v>0</v>
      </c>
      <c r="GW323" s="743"/>
      <c r="GX323" s="737">
        <f t="shared" si="2635"/>
        <v>0</v>
      </c>
      <c r="GY323" s="743">
        <f t="shared" si="2635"/>
        <v>0</v>
      </c>
      <c r="GZ323" s="744">
        <f t="shared" si="2636"/>
        <v>21758.22</v>
      </c>
      <c r="HA323" s="745">
        <v>12</v>
      </c>
      <c r="HB323" s="746">
        <f t="shared" si="2637"/>
        <v>261098.64</v>
      </c>
      <c r="HC323" s="737">
        <f t="shared" si="2638"/>
        <v>0</v>
      </c>
      <c r="HD323" s="737">
        <f t="shared" si="2638"/>
        <v>0</v>
      </c>
      <c r="HE323" s="746">
        <f t="shared" si="2639"/>
        <v>261098.64</v>
      </c>
      <c r="HF323" s="746">
        <f t="shared" si="2640"/>
        <v>78851.789999999994</v>
      </c>
      <c r="HG323" s="746">
        <f t="shared" si="2641"/>
        <v>339950.43</v>
      </c>
    </row>
    <row r="324" spans="1:215" hidden="1" x14ac:dyDescent="0.25">
      <c r="A324" s="1044"/>
      <c r="B324" s="755" t="s">
        <v>414</v>
      </c>
      <c r="C324" s="737">
        <f t="shared" si="2473"/>
        <v>0</v>
      </c>
      <c r="D324" s="737">
        <f t="shared" si="2474"/>
        <v>7117</v>
      </c>
      <c r="E324" s="738">
        <f t="shared" si="2475"/>
        <v>7189</v>
      </c>
      <c r="F324" s="817">
        <f t="shared" si="2476"/>
        <v>0</v>
      </c>
      <c r="G324" s="740">
        <f t="shared" si="2477"/>
        <v>0</v>
      </c>
      <c r="H324" s="741">
        <f t="shared" si="2478"/>
        <v>0</v>
      </c>
      <c r="I324" s="740">
        <f t="shared" si="2477"/>
        <v>0</v>
      </c>
      <c r="J324" s="741">
        <f t="shared" si="2479"/>
        <v>0</v>
      </c>
      <c r="K324" s="740">
        <f t="shared" si="2480"/>
        <v>0</v>
      </c>
      <c r="L324" s="741">
        <f t="shared" si="2481"/>
        <v>0</v>
      </c>
      <c r="M324" s="740">
        <f t="shared" si="2482"/>
        <v>0</v>
      </c>
      <c r="N324" s="741">
        <f t="shared" si="2483"/>
        <v>0</v>
      </c>
      <c r="O324" s="740">
        <f t="shared" si="2484"/>
        <v>0</v>
      </c>
      <c r="P324" s="741">
        <f t="shared" si="2485"/>
        <v>0</v>
      </c>
      <c r="Q324" s="740">
        <f t="shared" si="2486"/>
        <v>0</v>
      </c>
      <c r="R324" s="741">
        <f t="shared" si="2487"/>
        <v>0</v>
      </c>
      <c r="S324" s="740">
        <f t="shared" si="2488"/>
        <v>0</v>
      </c>
      <c r="T324" s="741">
        <f t="shared" si="2489"/>
        <v>0</v>
      </c>
      <c r="U324" s="740">
        <f t="shared" si="2490"/>
        <v>0</v>
      </c>
      <c r="V324" s="741">
        <f t="shared" si="2491"/>
        <v>0</v>
      </c>
      <c r="W324" s="740">
        <f t="shared" si="2492"/>
        <v>0</v>
      </c>
      <c r="X324" s="741">
        <f t="shared" si="2493"/>
        <v>0</v>
      </c>
      <c r="Y324" s="740">
        <f t="shared" si="2494"/>
        <v>0</v>
      </c>
      <c r="Z324" s="741">
        <f t="shared" si="2495"/>
        <v>0</v>
      </c>
      <c r="AA324" s="743">
        <f t="shared" si="2496"/>
        <v>0</v>
      </c>
      <c r="AB324" s="744">
        <f t="shared" si="2497"/>
        <v>0</v>
      </c>
      <c r="AC324" s="745">
        <v>12</v>
      </c>
      <c r="AD324" s="746">
        <f t="shared" si="2498"/>
        <v>0</v>
      </c>
      <c r="AE324" s="747"/>
      <c r="AF324" s="741"/>
      <c r="AG324" s="746">
        <f t="shared" si="2499"/>
        <v>0</v>
      </c>
      <c r="AH324" s="746">
        <f t="shared" si="2500"/>
        <v>0</v>
      </c>
      <c r="AI324" s="746">
        <f t="shared" si="2501"/>
        <v>0</v>
      </c>
      <c r="AK324" s="1044"/>
      <c r="AL324" s="755" t="s">
        <v>414</v>
      </c>
      <c r="AM324" s="737">
        <f t="shared" si="2502"/>
        <v>0.5</v>
      </c>
      <c r="AN324" s="737">
        <f t="shared" si="2503"/>
        <v>7117</v>
      </c>
      <c r="AO324" s="738">
        <f t="shared" si="2504"/>
        <v>7189</v>
      </c>
      <c r="AP324" s="817">
        <f t="shared" si="2505"/>
        <v>3594.5</v>
      </c>
      <c r="AQ324" s="740">
        <f t="shared" si="2506"/>
        <v>0</v>
      </c>
      <c r="AR324" s="741">
        <f t="shared" si="2507"/>
        <v>0</v>
      </c>
      <c r="AS324" s="740">
        <f t="shared" si="2508"/>
        <v>0</v>
      </c>
      <c r="AT324" s="741">
        <f t="shared" si="2509"/>
        <v>0</v>
      </c>
      <c r="AU324" s="740">
        <f t="shared" si="2510"/>
        <v>0</v>
      </c>
      <c r="AV324" s="741">
        <f t="shared" si="2511"/>
        <v>0</v>
      </c>
      <c r="AW324" s="740">
        <f t="shared" si="2512"/>
        <v>0</v>
      </c>
      <c r="AX324" s="741">
        <f t="shared" si="2513"/>
        <v>0</v>
      </c>
      <c r="AY324" s="740">
        <f t="shared" si="2514"/>
        <v>0</v>
      </c>
      <c r="AZ324" s="741">
        <f t="shared" si="2515"/>
        <v>0</v>
      </c>
      <c r="BA324" s="740">
        <f t="shared" si="2516"/>
        <v>45</v>
      </c>
      <c r="BB324" s="741">
        <f t="shared" si="2517"/>
        <v>1617.53</v>
      </c>
      <c r="BC324" s="740">
        <f t="shared" si="2518"/>
        <v>15</v>
      </c>
      <c r="BD324" s="741">
        <f t="shared" si="2519"/>
        <v>539.17999999999995</v>
      </c>
      <c r="BE324" s="740">
        <f t="shared" si="2520"/>
        <v>0</v>
      </c>
      <c r="BF324" s="741">
        <f t="shared" si="2521"/>
        <v>0</v>
      </c>
      <c r="BG324" s="740">
        <f t="shared" si="2522"/>
        <v>0</v>
      </c>
      <c r="BH324" s="741">
        <f t="shared" si="2523"/>
        <v>0</v>
      </c>
      <c r="BI324" s="740">
        <f t="shared" si="2524"/>
        <v>0</v>
      </c>
      <c r="BJ324" s="741">
        <f t="shared" si="2525"/>
        <v>0</v>
      </c>
      <c r="BK324" s="743">
        <f t="shared" si="2526"/>
        <v>2309.79</v>
      </c>
      <c r="BL324" s="744">
        <f t="shared" si="2527"/>
        <v>8061</v>
      </c>
      <c r="BM324" s="745">
        <v>12</v>
      </c>
      <c r="BN324" s="746">
        <f t="shared" si="2528"/>
        <v>96732</v>
      </c>
      <c r="BO324" s="747"/>
      <c r="BP324" s="741"/>
      <c r="BQ324" s="746">
        <f t="shared" si="2529"/>
        <v>96732</v>
      </c>
      <c r="BR324" s="746">
        <f t="shared" si="2530"/>
        <v>29213.06</v>
      </c>
      <c r="BS324" s="746">
        <f t="shared" si="2531"/>
        <v>125945.06</v>
      </c>
      <c r="BU324" s="1044"/>
      <c r="BV324" s="755" t="s">
        <v>414</v>
      </c>
      <c r="BW324" s="737">
        <f t="shared" si="2532"/>
        <v>0</v>
      </c>
      <c r="BX324" s="737">
        <f t="shared" si="2533"/>
        <v>7117</v>
      </c>
      <c r="BY324" s="738">
        <f t="shared" si="2534"/>
        <v>7189</v>
      </c>
      <c r="BZ324" s="817">
        <f t="shared" si="2535"/>
        <v>0</v>
      </c>
      <c r="CA324" s="740">
        <f t="shared" si="2536"/>
        <v>0</v>
      </c>
      <c r="CB324" s="741">
        <f t="shared" si="2537"/>
        <v>0</v>
      </c>
      <c r="CC324" s="740">
        <f t="shared" si="2538"/>
        <v>0</v>
      </c>
      <c r="CD324" s="741">
        <f t="shared" si="2539"/>
        <v>0</v>
      </c>
      <c r="CE324" s="740">
        <f t="shared" si="2540"/>
        <v>0</v>
      </c>
      <c r="CF324" s="741">
        <f t="shared" si="2541"/>
        <v>0</v>
      </c>
      <c r="CG324" s="740">
        <f t="shared" si="2542"/>
        <v>0</v>
      </c>
      <c r="CH324" s="741">
        <f t="shared" si="2543"/>
        <v>0</v>
      </c>
      <c r="CI324" s="740">
        <f t="shared" si="2544"/>
        <v>0</v>
      </c>
      <c r="CJ324" s="741">
        <f t="shared" si="2545"/>
        <v>0</v>
      </c>
      <c r="CK324" s="740">
        <f t="shared" si="2546"/>
        <v>0</v>
      </c>
      <c r="CL324" s="741">
        <f t="shared" si="2547"/>
        <v>0</v>
      </c>
      <c r="CM324" s="740">
        <f t="shared" si="2548"/>
        <v>0</v>
      </c>
      <c r="CN324" s="741">
        <f t="shared" si="2549"/>
        <v>0</v>
      </c>
      <c r="CO324" s="740">
        <f t="shared" si="2550"/>
        <v>0</v>
      </c>
      <c r="CP324" s="741">
        <f t="shared" si="2551"/>
        <v>0</v>
      </c>
      <c r="CQ324" s="740">
        <f t="shared" si="2552"/>
        <v>0</v>
      </c>
      <c r="CR324" s="741">
        <f t="shared" si="2553"/>
        <v>0</v>
      </c>
      <c r="CS324" s="740">
        <f t="shared" si="2554"/>
        <v>0</v>
      </c>
      <c r="CT324" s="741">
        <f t="shared" si="2555"/>
        <v>0</v>
      </c>
      <c r="CU324" s="743">
        <f t="shared" si="2556"/>
        <v>0</v>
      </c>
      <c r="CV324" s="744">
        <f t="shared" si="2557"/>
        <v>0</v>
      </c>
      <c r="CW324" s="745">
        <v>12</v>
      </c>
      <c r="CX324" s="746">
        <f t="shared" si="2558"/>
        <v>0</v>
      </c>
      <c r="CY324" s="747"/>
      <c r="CZ324" s="741"/>
      <c r="DA324" s="746">
        <f t="shared" si="2559"/>
        <v>0</v>
      </c>
      <c r="DB324" s="746">
        <f t="shared" si="2560"/>
        <v>0</v>
      </c>
      <c r="DC324" s="746">
        <f t="shared" si="2561"/>
        <v>0</v>
      </c>
      <c r="DD324" s="750"/>
      <c r="DE324" s="1044"/>
      <c r="DF324" s="755" t="s">
        <v>414</v>
      </c>
      <c r="DG324" s="737">
        <f t="shared" si="2562"/>
        <v>0</v>
      </c>
      <c r="DH324" s="737">
        <f t="shared" si="2563"/>
        <v>7117</v>
      </c>
      <c r="DI324" s="738">
        <f t="shared" si="2564"/>
        <v>7189</v>
      </c>
      <c r="DJ324" s="817">
        <f t="shared" si="2565"/>
        <v>0</v>
      </c>
      <c r="DK324" s="740">
        <f t="shared" si="2566"/>
        <v>0</v>
      </c>
      <c r="DL324" s="741">
        <f t="shared" si="2567"/>
        <v>0</v>
      </c>
      <c r="DM324" s="740">
        <f t="shared" si="2568"/>
        <v>0</v>
      </c>
      <c r="DN324" s="741">
        <f t="shared" si="2569"/>
        <v>0</v>
      </c>
      <c r="DO324" s="740">
        <f t="shared" si="2570"/>
        <v>0</v>
      </c>
      <c r="DP324" s="741">
        <f t="shared" si="2571"/>
        <v>0</v>
      </c>
      <c r="DQ324" s="740">
        <f t="shared" si="2572"/>
        <v>0</v>
      </c>
      <c r="DR324" s="741">
        <f t="shared" si="2573"/>
        <v>0</v>
      </c>
      <c r="DS324" s="740">
        <f t="shared" si="2574"/>
        <v>0</v>
      </c>
      <c r="DT324" s="741">
        <f t="shared" si="2575"/>
        <v>0</v>
      </c>
      <c r="DU324" s="740">
        <f t="shared" si="2576"/>
        <v>0</v>
      </c>
      <c r="DV324" s="741">
        <f t="shared" si="2577"/>
        <v>0</v>
      </c>
      <c r="DW324" s="740">
        <f t="shared" si="2578"/>
        <v>0</v>
      </c>
      <c r="DX324" s="741">
        <f t="shared" si="2579"/>
        <v>0</v>
      </c>
      <c r="DY324" s="740">
        <f t="shared" si="2580"/>
        <v>0</v>
      </c>
      <c r="DZ324" s="741">
        <f t="shared" si="2581"/>
        <v>0</v>
      </c>
      <c r="EA324" s="740">
        <f t="shared" si="2582"/>
        <v>0</v>
      </c>
      <c r="EB324" s="741">
        <f t="shared" si="2583"/>
        <v>0</v>
      </c>
      <c r="EC324" s="740">
        <f t="shared" si="2584"/>
        <v>0</v>
      </c>
      <c r="ED324" s="741">
        <f t="shared" si="2585"/>
        <v>0</v>
      </c>
      <c r="EE324" s="743">
        <f t="shared" si="2586"/>
        <v>0</v>
      </c>
      <c r="EF324" s="744">
        <f t="shared" si="2587"/>
        <v>0</v>
      </c>
      <c r="EG324" s="745">
        <v>12</v>
      </c>
      <c r="EH324" s="746">
        <f t="shared" si="2588"/>
        <v>0</v>
      </c>
      <c r="EI324" s="747"/>
      <c r="EJ324" s="741"/>
      <c r="EK324" s="746">
        <f t="shared" si="2589"/>
        <v>0</v>
      </c>
      <c r="EL324" s="746">
        <f t="shared" si="2590"/>
        <v>0</v>
      </c>
      <c r="EM324" s="746">
        <f t="shared" si="2591"/>
        <v>0</v>
      </c>
      <c r="EO324" s="1044"/>
      <c r="EP324" s="755" t="s">
        <v>414</v>
      </c>
      <c r="EQ324" s="737">
        <f t="shared" si="2592"/>
        <v>0</v>
      </c>
      <c r="ER324" s="737">
        <f t="shared" si="2593"/>
        <v>7117</v>
      </c>
      <c r="ES324" s="738">
        <f t="shared" si="2594"/>
        <v>7189</v>
      </c>
      <c r="ET324" s="817">
        <f t="shared" si="2595"/>
        <v>0</v>
      </c>
      <c r="EU324" s="740">
        <f t="shared" si="2596"/>
        <v>0</v>
      </c>
      <c r="EV324" s="741">
        <f t="shared" si="2597"/>
        <v>0</v>
      </c>
      <c r="EW324" s="740">
        <f t="shared" si="2598"/>
        <v>0</v>
      </c>
      <c r="EX324" s="741">
        <f t="shared" si="2599"/>
        <v>0</v>
      </c>
      <c r="EY324" s="740">
        <f t="shared" si="2600"/>
        <v>0</v>
      </c>
      <c r="EZ324" s="741">
        <f t="shared" si="2601"/>
        <v>0</v>
      </c>
      <c r="FA324" s="740">
        <f t="shared" si="2602"/>
        <v>0</v>
      </c>
      <c r="FB324" s="741">
        <f t="shared" si="2603"/>
        <v>0</v>
      </c>
      <c r="FC324" s="740">
        <f t="shared" si="2604"/>
        <v>0</v>
      </c>
      <c r="FD324" s="741">
        <f t="shared" si="2605"/>
        <v>0</v>
      </c>
      <c r="FE324" s="740">
        <f t="shared" si="2606"/>
        <v>0</v>
      </c>
      <c r="FF324" s="741">
        <f t="shared" si="2607"/>
        <v>0</v>
      </c>
      <c r="FG324" s="740">
        <f t="shared" si="2608"/>
        <v>0</v>
      </c>
      <c r="FH324" s="741">
        <f t="shared" si="2609"/>
        <v>0</v>
      </c>
      <c r="FI324" s="740">
        <f t="shared" si="2610"/>
        <v>0</v>
      </c>
      <c r="FJ324" s="741">
        <f t="shared" si="2611"/>
        <v>0</v>
      </c>
      <c r="FK324" s="740">
        <f t="shared" si="2612"/>
        <v>0</v>
      </c>
      <c r="FL324" s="741">
        <f t="shared" si="2613"/>
        <v>0</v>
      </c>
      <c r="FM324" s="740">
        <f t="shared" si="2614"/>
        <v>0</v>
      </c>
      <c r="FN324" s="741">
        <f t="shared" si="2615"/>
        <v>0</v>
      </c>
      <c r="FO324" s="743">
        <f t="shared" si="2616"/>
        <v>0</v>
      </c>
      <c r="FP324" s="744">
        <f t="shared" si="2617"/>
        <v>0</v>
      </c>
      <c r="FQ324" s="745">
        <v>12</v>
      </c>
      <c r="FR324" s="746">
        <f t="shared" si="2618"/>
        <v>0</v>
      </c>
      <c r="FS324" s="747"/>
      <c r="FT324" s="741"/>
      <c r="FU324" s="746">
        <f t="shared" si="2619"/>
        <v>0</v>
      </c>
      <c r="FV324" s="746">
        <f t="shared" si="2620"/>
        <v>0</v>
      </c>
      <c r="FW324" s="746">
        <f t="shared" si="2621"/>
        <v>0</v>
      </c>
      <c r="FY324" s="1044"/>
      <c r="FZ324" s="755" t="s">
        <v>414</v>
      </c>
      <c r="GA324" s="737">
        <f t="shared" si="2622"/>
        <v>0.5</v>
      </c>
      <c r="GB324" s="737">
        <f t="shared" si="2623"/>
        <v>7117</v>
      </c>
      <c r="GC324" s="738">
        <f t="shared" si="2624"/>
        <v>7189</v>
      </c>
      <c r="GD324" s="743">
        <f t="shared" si="2625"/>
        <v>3594.5</v>
      </c>
      <c r="GE324" s="743"/>
      <c r="GF324" s="737">
        <f t="shared" si="2626"/>
        <v>0</v>
      </c>
      <c r="GG324" s="743"/>
      <c r="GH324" s="737">
        <f t="shared" si="2627"/>
        <v>0</v>
      </c>
      <c r="GI324" s="743"/>
      <c r="GJ324" s="737">
        <f t="shared" si="2628"/>
        <v>0</v>
      </c>
      <c r="GK324" s="743"/>
      <c r="GL324" s="737">
        <f t="shared" si="2629"/>
        <v>0</v>
      </c>
      <c r="GM324" s="743"/>
      <c r="GN324" s="737">
        <f t="shared" si="2630"/>
        <v>0</v>
      </c>
      <c r="GO324" s="743"/>
      <c r="GP324" s="737">
        <f t="shared" si="2631"/>
        <v>1617.53</v>
      </c>
      <c r="GQ324" s="743"/>
      <c r="GR324" s="737">
        <f t="shared" si="2632"/>
        <v>539.17999999999995</v>
      </c>
      <c r="GS324" s="743"/>
      <c r="GT324" s="737">
        <f t="shared" si="2633"/>
        <v>0</v>
      </c>
      <c r="GU324" s="743"/>
      <c r="GV324" s="737">
        <f t="shared" si="2634"/>
        <v>0</v>
      </c>
      <c r="GW324" s="743"/>
      <c r="GX324" s="737">
        <f t="shared" si="2635"/>
        <v>0</v>
      </c>
      <c r="GY324" s="743">
        <f t="shared" si="2635"/>
        <v>2309.79</v>
      </c>
      <c r="GZ324" s="744">
        <f t="shared" si="2636"/>
        <v>8061</v>
      </c>
      <c r="HA324" s="745">
        <v>12</v>
      </c>
      <c r="HB324" s="746">
        <f t="shared" si="2637"/>
        <v>96732</v>
      </c>
      <c r="HC324" s="737">
        <f t="shared" si="2638"/>
        <v>0</v>
      </c>
      <c r="HD324" s="737">
        <f t="shared" si="2638"/>
        <v>0</v>
      </c>
      <c r="HE324" s="746">
        <f t="shared" si="2639"/>
        <v>96732</v>
      </c>
      <c r="HF324" s="746">
        <f t="shared" si="2640"/>
        <v>29213.06</v>
      </c>
      <c r="HG324" s="746">
        <f t="shared" si="2641"/>
        <v>125945.06</v>
      </c>
    </row>
    <row r="325" spans="1:215" hidden="1" x14ac:dyDescent="0.25">
      <c r="A325" s="1044"/>
      <c r="B325" s="735" t="s">
        <v>865</v>
      </c>
      <c r="C325" s="737">
        <f t="shared" si="2473"/>
        <v>2</v>
      </c>
      <c r="D325" s="737">
        <f t="shared" si="2474"/>
        <v>7839</v>
      </c>
      <c r="E325" s="738">
        <f t="shared" si="2475"/>
        <v>7918</v>
      </c>
      <c r="F325" s="817">
        <f t="shared" si="2476"/>
        <v>15836</v>
      </c>
      <c r="G325" s="740">
        <f t="shared" si="2477"/>
        <v>0</v>
      </c>
      <c r="H325" s="741">
        <f t="shared" si="2478"/>
        <v>0</v>
      </c>
      <c r="I325" s="740">
        <f t="shared" si="2477"/>
        <v>0</v>
      </c>
      <c r="J325" s="741">
        <f t="shared" si="2479"/>
        <v>0</v>
      </c>
      <c r="K325" s="740">
        <f t="shared" si="2480"/>
        <v>0</v>
      </c>
      <c r="L325" s="741">
        <f t="shared" si="2481"/>
        <v>0</v>
      </c>
      <c r="M325" s="740">
        <f t="shared" si="2482"/>
        <v>5</v>
      </c>
      <c r="N325" s="741">
        <f t="shared" si="2483"/>
        <v>791.8</v>
      </c>
      <c r="O325" s="740">
        <f t="shared" si="2484"/>
        <v>0</v>
      </c>
      <c r="P325" s="741">
        <f t="shared" si="2485"/>
        <v>0</v>
      </c>
      <c r="Q325" s="740">
        <f t="shared" si="2486"/>
        <v>198</v>
      </c>
      <c r="R325" s="741">
        <f t="shared" si="2487"/>
        <v>31355.279999999999</v>
      </c>
      <c r="S325" s="740">
        <f t="shared" si="2488"/>
        <v>30</v>
      </c>
      <c r="T325" s="741">
        <f t="shared" si="2489"/>
        <v>4750.8</v>
      </c>
      <c r="U325" s="740">
        <f t="shared" si="2490"/>
        <v>0</v>
      </c>
      <c r="V325" s="741">
        <f t="shared" si="2491"/>
        <v>0</v>
      </c>
      <c r="W325" s="740">
        <f t="shared" si="2492"/>
        <v>0</v>
      </c>
      <c r="X325" s="741">
        <f t="shared" si="2493"/>
        <v>0</v>
      </c>
      <c r="Y325" s="740">
        <f t="shared" si="2494"/>
        <v>0</v>
      </c>
      <c r="Z325" s="741">
        <f t="shared" si="2495"/>
        <v>0</v>
      </c>
      <c r="AA325" s="743">
        <f t="shared" si="2496"/>
        <v>0</v>
      </c>
      <c r="AB325" s="744">
        <f t="shared" si="2497"/>
        <v>52733.88</v>
      </c>
      <c r="AC325" s="745">
        <v>12</v>
      </c>
      <c r="AD325" s="746">
        <f t="shared" si="2498"/>
        <v>632806.56000000006</v>
      </c>
      <c r="AE325" s="747"/>
      <c r="AF325" s="741"/>
      <c r="AG325" s="746">
        <f t="shared" si="2499"/>
        <v>632806.56000000006</v>
      </c>
      <c r="AH325" s="746">
        <f t="shared" si="2500"/>
        <v>191107.58</v>
      </c>
      <c r="AI325" s="746">
        <f t="shared" si="2501"/>
        <v>823914.14</v>
      </c>
      <c r="AK325" s="1044"/>
      <c r="AL325" s="735" t="s">
        <v>865</v>
      </c>
      <c r="AM325" s="737">
        <f t="shared" si="2502"/>
        <v>0</v>
      </c>
      <c r="AN325" s="737">
        <f t="shared" si="2503"/>
        <v>7839</v>
      </c>
      <c r="AO325" s="738">
        <f t="shared" si="2504"/>
        <v>7918</v>
      </c>
      <c r="AP325" s="817">
        <f t="shared" si="2505"/>
        <v>0</v>
      </c>
      <c r="AQ325" s="740">
        <f t="shared" si="2506"/>
        <v>0</v>
      </c>
      <c r="AR325" s="741">
        <f t="shared" si="2507"/>
        <v>0</v>
      </c>
      <c r="AS325" s="740">
        <f t="shared" si="2508"/>
        <v>0</v>
      </c>
      <c r="AT325" s="741">
        <f t="shared" si="2509"/>
        <v>0</v>
      </c>
      <c r="AU325" s="740">
        <f t="shared" si="2510"/>
        <v>0</v>
      </c>
      <c r="AV325" s="741">
        <f t="shared" si="2511"/>
        <v>0</v>
      </c>
      <c r="AW325" s="740">
        <f t="shared" si="2512"/>
        <v>0</v>
      </c>
      <c r="AX325" s="741">
        <f t="shared" si="2513"/>
        <v>0</v>
      </c>
      <c r="AY325" s="740">
        <f t="shared" si="2514"/>
        <v>0</v>
      </c>
      <c r="AZ325" s="741">
        <f t="shared" si="2515"/>
        <v>0</v>
      </c>
      <c r="BA325" s="740">
        <f t="shared" si="2516"/>
        <v>0</v>
      </c>
      <c r="BB325" s="741">
        <f t="shared" si="2517"/>
        <v>0</v>
      </c>
      <c r="BC325" s="740">
        <f t="shared" si="2518"/>
        <v>0</v>
      </c>
      <c r="BD325" s="741">
        <f t="shared" si="2519"/>
        <v>0</v>
      </c>
      <c r="BE325" s="740">
        <f t="shared" si="2520"/>
        <v>0</v>
      </c>
      <c r="BF325" s="741">
        <f t="shared" si="2521"/>
        <v>0</v>
      </c>
      <c r="BG325" s="740">
        <f t="shared" si="2522"/>
        <v>0</v>
      </c>
      <c r="BH325" s="741">
        <f t="shared" si="2523"/>
        <v>0</v>
      </c>
      <c r="BI325" s="740">
        <f t="shared" si="2524"/>
        <v>0</v>
      </c>
      <c r="BJ325" s="741">
        <f t="shared" si="2525"/>
        <v>0</v>
      </c>
      <c r="BK325" s="743">
        <f t="shared" si="2526"/>
        <v>0</v>
      </c>
      <c r="BL325" s="744">
        <f t="shared" si="2527"/>
        <v>0</v>
      </c>
      <c r="BM325" s="745">
        <v>12</v>
      </c>
      <c r="BN325" s="746">
        <f t="shared" si="2528"/>
        <v>0</v>
      </c>
      <c r="BO325" s="747"/>
      <c r="BP325" s="741"/>
      <c r="BQ325" s="746">
        <f t="shared" si="2529"/>
        <v>0</v>
      </c>
      <c r="BR325" s="746">
        <f t="shared" si="2530"/>
        <v>0</v>
      </c>
      <c r="BS325" s="746">
        <f t="shared" si="2531"/>
        <v>0</v>
      </c>
      <c r="BU325" s="1044"/>
      <c r="BV325" s="735" t="s">
        <v>865</v>
      </c>
      <c r="BW325" s="737">
        <f t="shared" si="2532"/>
        <v>0</v>
      </c>
      <c r="BX325" s="737">
        <f t="shared" si="2533"/>
        <v>7839</v>
      </c>
      <c r="BY325" s="738">
        <f t="shared" si="2534"/>
        <v>7918</v>
      </c>
      <c r="BZ325" s="817">
        <f t="shared" si="2535"/>
        <v>0</v>
      </c>
      <c r="CA325" s="740">
        <f t="shared" si="2536"/>
        <v>0</v>
      </c>
      <c r="CB325" s="741">
        <f t="shared" si="2537"/>
        <v>0</v>
      </c>
      <c r="CC325" s="740">
        <f t="shared" si="2538"/>
        <v>0</v>
      </c>
      <c r="CD325" s="741">
        <f t="shared" si="2539"/>
        <v>0</v>
      </c>
      <c r="CE325" s="740">
        <f t="shared" si="2540"/>
        <v>0</v>
      </c>
      <c r="CF325" s="741">
        <f t="shared" si="2541"/>
        <v>0</v>
      </c>
      <c r="CG325" s="740">
        <f t="shared" si="2542"/>
        <v>0</v>
      </c>
      <c r="CH325" s="741">
        <f t="shared" si="2543"/>
        <v>0</v>
      </c>
      <c r="CI325" s="740">
        <f t="shared" si="2544"/>
        <v>0</v>
      </c>
      <c r="CJ325" s="741">
        <f t="shared" si="2545"/>
        <v>0</v>
      </c>
      <c r="CK325" s="740">
        <f t="shared" si="2546"/>
        <v>0</v>
      </c>
      <c r="CL325" s="741">
        <f t="shared" si="2547"/>
        <v>0</v>
      </c>
      <c r="CM325" s="740">
        <f t="shared" si="2548"/>
        <v>0</v>
      </c>
      <c r="CN325" s="741">
        <f t="shared" si="2549"/>
        <v>0</v>
      </c>
      <c r="CO325" s="740">
        <f t="shared" si="2550"/>
        <v>0</v>
      </c>
      <c r="CP325" s="741">
        <f t="shared" si="2551"/>
        <v>0</v>
      </c>
      <c r="CQ325" s="740">
        <f t="shared" si="2552"/>
        <v>0</v>
      </c>
      <c r="CR325" s="741">
        <f t="shared" si="2553"/>
        <v>0</v>
      </c>
      <c r="CS325" s="740">
        <f t="shared" si="2554"/>
        <v>0</v>
      </c>
      <c r="CT325" s="741">
        <f t="shared" si="2555"/>
        <v>0</v>
      </c>
      <c r="CU325" s="743">
        <f t="shared" si="2556"/>
        <v>0</v>
      </c>
      <c r="CV325" s="744">
        <f t="shared" si="2557"/>
        <v>0</v>
      </c>
      <c r="CW325" s="745">
        <v>12</v>
      </c>
      <c r="CX325" s="746">
        <f t="shared" si="2558"/>
        <v>0</v>
      </c>
      <c r="CY325" s="747"/>
      <c r="CZ325" s="741"/>
      <c r="DA325" s="746">
        <f t="shared" si="2559"/>
        <v>0</v>
      </c>
      <c r="DB325" s="746">
        <f t="shared" si="2560"/>
        <v>0</v>
      </c>
      <c r="DC325" s="746">
        <f t="shared" si="2561"/>
        <v>0</v>
      </c>
      <c r="DD325" s="750"/>
      <c r="DE325" s="1044"/>
      <c r="DF325" s="735" t="s">
        <v>865</v>
      </c>
      <c r="DG325" s="737">
        <f t="shared" si="2562"/>
        <v>0</v>
      </c>
      <c r="DH325" s="737">
        <f t="shared" si="2563"/>
        <v>7839</v>
      </c>
      <c r="DI325" s="738">
        <f t="shared" si="2564"/>
        <v>7918</v>
      </c>
      <c r="DJ325" s="817">
        <f t="shared" si="2565"/>
        <v>0</v>
      </c>
      <c r="DK325" s="740">
        <f t="shared" si="2566"/>
        <v>0</v>
      </c>
      <c r="DL325" s="741">
        <f t="shared" si="2567"/>
        <v>0</v>
      </c>
      <c r="DM325" s="740">
        <f t="shared" si="2568"/>
        <v>0</v>
      </c>
      <c r="DN325" s="741">
        <f t="shared" si="2569"/>
        <v>0</v>
      </c>
      <c r="DO325" s="740">
        <f t="shared" si="2570"/>
        <v>0</v>
      </c>
      <c r="DP325" s="741">
        <f t="shared" si="2571"/>
        <v>0</v>
      </c>
      <c r="DQ325" s="740">
        <f t="shared" si="2572"/>
        <v>0</v>
      </c>
      <c r="DR325" s="741">
        <f t="shared" si="2573"/>
        <v>0</v>
      </c>
      <c r="DS325" s="740">
        <f t="shared" si="2574"/>
        <v>0</v>
      </c>
      <c r="DT325" s="741">
        <f t="shared" si="2575"/>
        <v>0</v>
      </c>
      <c r="DU325" s="740">
        <f t="shared" si="2576"/>
        <v>0</v>
      </c>
      <c r="DV325" s="741">
        <f t="shared" si="2577"/>
        <v>0</v>
      </c>
      <c r="DW325" s="740">
        <f t="shared" si="2578"/>
        <v>0</v>
      </c>
      <c r="DX325" s="741">
        <f t="shared" si="2579"/>
        <v>0</v>
      </c>
      <c r="DY325" s="740">
        <f t="shared" si="2580"/>
        <v>0</v>
      </c>
      <c r="DZ325" s="741">
        <f t="shared" si="2581"/>
        <v>0</v>
      </c>
      <c r="EA325" s="740">
        <f t="shared" si="2582"/>
        <v>0</v>
      </c>
      <c r="EB325" s="741">
        <f t="shared" si="2583"/>
        <v>0</v>
      </c>
      <c r="EC325" s="740">
        <f t="shared" si="2584"/>
        <v>0</v>
      </c>
      <c r="ED325" s="741">
        <f t="shared" si="2585"/>
        <v>0</v>
      </c>
      <c r="EE325" s="743">
        <f t="shared" si="2586"/>
        <v>0</v>
      </c>
      <c r="EF325" s="744">
        <f t="shared" si="2587"/>
        <v>0</v>
      </c>
      <c r="EG325" s="745">
        <v>12</v>
      </c>
      <c r="EH325" s="746">
        <f t="shared" si="2588"/>
        <v>0</v>
      </c>
      <c r="EI325" s="747"/>
      <c r="EJ325" s="741"/>
      <c r="EK325" s="746">
        <f t="shared" si="2589"/>
        <v>0</v>
      </c>
      <c r="EL325" s="746">
        <f t="shared" si="2590"/>
        <v>0</v>
      </c>
      <c r="EM325" s="746">
        <f t="shared" si="2591"/>
        <v>0</v>
      </c>
      <c r="EO325" s="1044"/>
      <c r="EP325" s="735" t="s">
        <v>865</v>
      </c>
      <c r="EQ325" s="737">
        <f t="shared" si="2592"/>
        <v>0</v>
      </c>
      <c r="ER325" s="737">
        <f t="shared" si="2593"/>
        <v>7839</v>
      </c>
      <c r="ES325" s="738">
        <f t="shared" si="2594"/>
        <v>7918</v>
      </c>
      <c r="ET325" s="817">
        <f t="shared" si="2595"/>
        <v>0</v>
      </c>
      <c r="EU325" s="740">
        <f t="shared" si="2596"/>
        <v>0</v>
      </c>
      <c r="EV325" s="741">
        <f t="shared" si="2597"/>
        <v>0</v>
      </c>
      <c r="EW325" s="740">
        <f t="shared" si="2598"/>
        <v>0</v>
      </c>
      <c r="EX325" s="741">
        <f t="shared" si="2599"/>
        <v>0</v>
      </c>
      <c r="EY325" s="740">
        <f t="shared" si="2600"/>
        <v>0</v>
      </c>
      <c r="EZ325" s="741">
        <f t="shared" si="2601"/>
        <v>0</v>
      </c>
      <c r="FA325" s="740">
        <f t="shared" si="2602"/>
        <v>0</v>
      </c>
      <c r="FB325" s="741">
        <f t="shared" si="2603"/>
        <v>0</v>
      </c>
      <c r="FC325" s="740">
        <f t="shared" si="2604"/>
        <v>0</v>
      </c>
      <c r="FD325" s="741">
        <f t="shared" si="2605"/>
        <v>0</v>
      </c>
      <c r="FE325" s="740">
        <f t="shared" si="2606"/>
        <v>0</v>
      </c>
      <c r="FF325" s="741">
        <f t="shared" si="2607"/>
        <v>0</v>
      </c>
      <c r="FG325" s="740">
        <f t="shared" si="2608"/>
        <v>0</v>
      </c>
      <c r="FH325" s="741">
        <f t="shared" si="2609"/>
        <v>0</v>
      </c>
      <c r="FI325" s="740">
        <f t="shared" si="2610"/>
        <v>0</v>
      </c>
      <c r="FJ325" s="741">
        <f t="shared" si="2611"/>
        <v>0</v>
      </c>
      <c r="FK325" s="740">
        <f t="shared" si="2612"/>
        <v>0</v>
      </c>
      <c r="FL325" s="741">
        <f t="shared" si="2613"/>
        <v>0</v>
      </c>
      <c r="FM325" s="740">
        <f t="shared" si="2614"/>
        <v>0</v>
      </c>
      <c r="FN325" s="741">
        <f t="shared" si="2615"/>
        <v>0</v>
      </c>
      <c r="FO325" s="743">
        <f t="shared" si="2616"/>
        <v>0</v>
      </c>
      <c r="FP325" s="744">
        <f t="shared" si="2617"/>
        <v>0</v>
      </c>
      <c r="FQ325" s="745">
        <v>12</v>
      </c>
      <c r="FR325" s="746">
        <f t="shared" si="2618"/>
        <v>0</v>
      </c>
      <c r="FS325" s="747"/>
      <c r="FT325" s="741"/>
      <c r="FU325" s="746">
        <f t="shared" si="2619"/>
        <v>0</v>
      </c>
      <c r="FV325" s="746">
        <f t="shared" si="2620"/>
        <v>0</v>
      </c>
      <c r="FW325" s="746">
        <f t="shared" si="2621"/>
        <v>0</v>
      </c>
      <c r="FY325" s="1044"/>
      <c r="FZ325" s="735" t="s">
        <v>865</v>
      </c>
      <c r="GA325" s="737">
        <f t="shared" si="2622"/>
        <v>2</v>
      </c>
      <c r="GB325" s="737">
        <f t="shared" si="2623"/>
        <v>7839</v>
      </c>
      <c r="GC325" s="738">
        <f t="shared" si="2624"/>
        <v>7918</v>
      </c>
      <c r="GD325" s="743">
        <f t="shared" si="2625"/>
        <v>15836</v>
      </c>
      <c r="GE325" s="743"/>
      <c r="GF325" s="737">
        <f t="shared" si="2626"/>
        <v>0</v>
      </c>
      <c r="GG325" s="743"/>
      <c r="GH325" s="737">
        <f t="shared" si="2627"/>
        <v>0</v>
      </c>
      <c r="GI325" s="743"/>
      <c r="GJ325" s="737">
        <f t="shared" si="2628"/>
        <v>0</v>
      </c>
      <c r="GK325" s="743"/>
      <c r="GL325" s="737">
        <f t="shared" si="2629"/>
        <v>791.8</v>
      </c>
      <c r="GM325" s="743"/>
      <c r="GN325" s="737">
        <f t="shared" si="2630"/>
        <v>0</v>
      </c>
      <c r="GO325" s="743"/>
      <c r="GP325" s="737">
        <f t="shared" si="2631"/>
        <v>31355.279999999999</v>
      </c>
      <c r="GQ325" s="743"/>
      <c r="GR325" s="737">
        <f t="shared" si="2632"/>
        <v>4750.8</v>
      </c>
      <c r="GS325" s="743"/>
      <c r="GT325" s="737">
        <f t="shared" si="2633"/>
        <v>0</v>
      </c>
      <c r="GU325" s="743"/>
      <c r="GV325" s="737">
        <f t="shared" si="2634"/>
        <v>0</v>
      </c>
      <c r="GW325" s="743"/>
      <c r="GX325" s="737">
        <f t="shared" si="2635"/>
        <v>0</v>
      </c>
      <c r="GY325" s="743">
        <f t="shared" si="2635"/>
        <v>0</v>
      </c>
      <c r="GZ325" s="744">
        <f t="shared" si="2636"/>
        <v>52733.88</v>
      </c>
      <c r="HA325" s="745">
        <v>12</v>
      </c>
      <c r="HB325" s="746">
        <f t="shared" si="2637"/>
        <v>632806.56000000006</v>
      </c>
      <c r="HC325" s="737">
        <f t="shared" si="2638"/>
        <v>0</v>
      </c>
      <c r="HD325" s="737">
        <f t="shared" si="2638"/>
        <v>0</v>
      </c>
      <c r="HE325" s="746">
        <f t="shared" si="2639"/>
        <v>632806.56000000006</v>
      </c>
      <c r="HF325" s="746">
        <f t="shared" si="2640"/>
        <v>191107.58</v>
      </c>
      <c r="HG325" s="746">
        <f t="shared" si="2641"/>
        <v>823914.14</v>
      </c>
    </row>
    <row r="326" spans="1:215" hidden="1" x14ac:dyDescent="0.25">
      <c r="A326" s="1044"/>
      <c r="B326" s="755" t="s">
        <v>42</v>
      </c>
      <c r="C326" s="737">
        <f t="shared" si="2473"/>
        <v>0</v>
      </c>
      <c r="D326" s="737">
        <f t="shared" si="2474"/>
        <v>7117</v>
      </c>
      <c r="E326" s="738">
        <f t="shared" si="2475"/>
        <v>7189</v>
      </c>
      <c r="F326" s="817">
        <f t="shared" si="2476"/>
        <v>0</v>
      </c>
      <c r="G326" s="740">
        <f t="shared" ref="G326:I332" si="2642">ROUND(G49,1)</f>
        <v>0</v>
      </c>
      <c r="H326" s="741">
        <f t="shared" si="2478"/>
        <v>0</v>
      </c>
      <c r="I326" s="740">
        <f t="shared" si="2642"/>
        <v>0</v>
      </c>
      <c r="J326" s="741">
        <f t="shared" si="2479"/>
        <v>0</v>
      </c>
      <c r="K326" s="740">
        <f t="shared" si="2480"/>
        <v>0</v>
      </c>
      <c r="L326" s="741">
        <f t="shared" si="2481"/>
        <v>0</v>
      </c>
      <c r="M326" s="740">
        <f t="shared" si="2482"/>
        <v>0</v>
      </c>
      <c r="N326" s="741">
        <f t="shared" si="2483"/>
        <v>0</v>
      </c>
      <c r="O326" s="740">
        <f t="shared" si="2484"/>
        <v>0</v>
      </c>
      <c r="P326" s="741">
        <f t="shared" si="2485"/>
        <v>0</v>
      </c>
      <c r="Q326" s="740">
        <f t="shared" si="2486"/>
        <v>0</v>
      </c>
      <c r="R326" s="741">
        <f t="shared" si="2487"/>
        <v>0</v>
      </c>
      <c r="S326" s="740">
        <f t="shared" si="2488"/>
        <v>0</v>
      </c>
      <c r="T326" s="741">
        <f t="shared" si="2489"/>
        <v>0</v>
      </c>
      <c r="U326" s="740">
        <f t="shared" si="2490"/>
        <v>0</v>
      </c>
      <c r="V326" s="741">
        <f t="shared" si="2491"/>
        <v>0</v>
      </c>
      <c r="W326" s="740">
        <f t="shared" si="2492"/>
        <v>0</v>
      </c>
      <c r="X326" s="741">
        <f t="shared" si="2493"/>
        <v>0</v>
      </c>
      <c r="Y326" s="740">
        <f t="shared" si="2494"/>
        <v>0</v>
      </c>
      <c r="Z326" s="741">
        <f t="shared" si="2495"/>
        <v>0</v>
      </c>
      <c r="AA326" s="743">
        <f t="shared" si="2496"/>
        <v>0</v>
      </c>
      <c r="AB326" s="744">
        <f t="shared" si="2497"/>
        <v>0</v>
      </c>
      <c r="AC326" s="745">
        <v>12</v>
      </c>
      <c r="AD326" s="746">
        <f t="shared" si="2498"/>
        <v>0</v>
      </c>
      <c r="AE326" s="747"/>
      <c r="AF326" s="741"/>
      <c r="AG326" s="746">
        <f t="shared" si="2499"/>
        <v>0</v>
      </c>
      <c r="AH326" s="746">
        <f t="shared" si="2500"/>
        <v>0</v>
      </c>
      <c r="AI326" s="746">
        <f t="shared" si="2501"/>
        <v>0</v>
      </c>
      <c r="AK326" s="1044"/>
      <c r="AL326" s="755" t="s">
        <v>42</v>
      </c>
      <c r="AM326" s="737">
        <f t="shared" si="2502"/>
        <v>0.5</v>
      </c>
      <c r="AN326" s="737">
        <f t="shared" si="2503"/>
        <v>7117</v>
      </c>
      <c r="AO326" s="738">
        <f t="shared" si="2504"/>
        <v>7189</v>
      </c>
      <c r="AP326" s="817">
        <f t="shared" si="2505"/>
        <v>3594.5</v>
      </c>
      <c r="AQ326" s="740">
        <f t="shared" si="2506"/>
        <v>0</v>
      </c>
      <c r="AR326" s="741">
        <f t="shared" si="2507"/>
        <v>0</v>
      </c>
      <c r="AS326" s="740">
        <f t="shared" si="2508"/>
        <v>0</v>
      </c>
      <c r="AT326" s="741">
        <f t="shared" si="2509"/>
        <v>0</v>
      </c>
      <c r="AU326" s="740">
        <f t="shared" si="2510"/>
        <v>0</v>
      </c>
      <c r="AV326" s="741">
        <f t="shared" si="2511"/>
        <v>0</v>
      </c>
      <c r="AW326" s="740">
        <f t="shared" si="2512"/>
        <v>0</v>
      </c>
      <c r="AX326" s="741">
        <f t="shared" si="2513"/>
        <v>0</v>
      </c>
      <c r="AY326" s="740">
        <f t="shared" si="2514"/>
        <v>0</v>
      </c>
      <c r="AZ326" s="741">
        <f t="shared" si="2515"/>
        <v>0</v>
      </c>
      <c r="BA326" s="740">
        <f t="shared" si="2516"/>
        <v>0</v>
      </c>
      <c r="BB326" s="741">
        <f t="shared" si="2517"/>
        <v>0</v>
      </c>
      <c r="BC326" s="740">
        <f t="shared" si="2518"/>
        <v>15</v>
      </c>
      <c r="BD326" s="741">
        <f t="shared" si="2519"/>
        <v>539.17999999999995</v>
      </c>
      <c r="BE326" s="740">
        <f t="shared" si="2520"/>
        <v>0</v>
      </c>
      <c r="BF326" s="741">
        <f t="shared" si="2521"/>
        <v>0</v>
      </c>
      <c r="BG326" s="740">
        <f t="shared" si="2522"/>
        <v>0</v>
      </c>
      <c r="BH326" s="741">
        <f t="shared" si="2523"/>
        <v>0</v>
      </c>
      <c r="BI326" s="740">
        <f t="shared" si="2524"/>
        <v>0</v>
      </c>
      <c r="BJ326" s="741">
        <f t="shared" si="2525"/>
        <v>0</v>
      </c>
      <c r="BK326" s="743">
        <f t="shared" si="2526"/>
        <v>3972.32</v>
      </c>
      <c r="BL326" s="744">
        <f t="shared" si="2527"/>
        <v>8106</v>
      </c>
      <c r="BM326" s="745">
        <v>12</v>
      </c>
      <c r="BN326" s="746">
        <f t="shared" si="2528"/>
        <v>97272</v>
      </c>
      <c r="BO326" s="747"/>
      <c r="BP326" s="741"/>
      <c r="BQ326" s="746">
        <f t="shared" si="2529"/>
        <v>97272</v>
      </c>
      <c r="BR326" s="746">
        <f t="shared" si="2530"/>
        <v>29376.14</v>
      </c>
      <c r="BS326" s="746">
        <f t="shared" si="2531"/>
        <v>126648.14</v>
      </c>
      <c r="BU326" s="1044"/>
      <c r="BV326" s="755" t="s">
        <v>42</v>
      </c>
      <c r="BW326" s="737">
        <f t="shared" si="2532"/>
        <v>0</v>
      </c>
      <c r="BX326" s="737">
        <f t="shared" si="2533"/>
        <v>7117</v>
      </c>
      <c r="BY326" s="738">
        <f t="shared" si="2534"/>
        <v>7189</v>
      </c>
      <c r="BZ326" s="817">
        <f t="shared" si="2535"/>
        <v>0</v>
      </c>
      <c r="CA326" s="740">
        <f t="shared" si="2536"/>
        <v>0</v>
      </c>
      <c r="CB326" s="741">
        <f t="shared" si="2537"/>
        <v>0</v>
      </c>
      <c r="CC326" s="740">
        <f t="shared" si="2538"/>
        <v>0</v>
      </c>
      <c r="CD326" s="741">
        <f t="shared" si="2539"/>
        <v>0</v>
      </c>
      <c r="CE326" s="740">
        <f t="shared" si="2540"/>
        <v>0</v>
      </c>
      <c r="CF326" s="741">
        <f t="shared" si="2541"/>
        <v>0</v>
      </c>
      <c r="CG326" s="740">
        <f t="shared" si="2542"/>
        <v>0</v>
      </c>
      <c r="CH326" s="741">
        <f t="shared" si="2543"/>
        <v>0</v>
      </c>
      <c r="CI326" s="740">
        <f t="shared" si="2544"/>
        <v>0</v>
      </c>
      <c r="CJ326" s="741">
        <f t="shared" si="2545"/>
        <v>0</v>
      </c>
      <c r="CK326" s="740">
        <f t="shared" si="2546"/>
        <v>0</v>
      </c>
      <c r="CL326" s="741">
        <f t="shared" si="2547"/>
        <v>0</v>
      </c>
      <c r="CM326" s="740">
        <f t="shared" si="2548"/>
        <v>0</v>
      </c>
      <c r="CN326" s="741">
        <f t="shared" si="2549"/>
        <v>0</v>
      </c>
      <c r="CO326" s="740">
        <f t="shared" si="2550"/>
        <v>0</v>
      </c>
      <c r="CP326" s="741">
        <f t="shared" si="2551"/>
        <v>0</v>
      </c>
      <c r="CQ326" s="740">
        <f t="shared" si="2552"/>
        <v>0</v>
      </c>
      <c r="CR326" s="741">
        <f t="shared" si="2553"/>
        <v>0</v>
      </c>
      <c r="CS326" s="740">
        <f t="shared" si="2554"/>
        <v>0</v>
      </c>
      <c r="CT326" s="741">
        <f t="shared" si="2555"/>
        <v>0</v>
      </c>
      <c r="CU326" s="743">
        <f t="shared" si="2556"/>
        <v>0</v>
      </c>
      <c r="CV326" s="744">
        <f t="shared" si="2557"/>
        <v>0</v>
      </c>
      <c r="CW326" s="745">
        <v>12</v>
      </c>
      <c r="CX326" s="746">
        <f t="shared" si="2558"/>
        <v>0</v>
      </c>
      <c r="CY326" s="747"/>
      <c r="CZ326" s="741"/>
      <c r="DA326" s="746">
        <f t="shared" si="2559"/>
        <v>0</v>
      </c>
      <c r="DB326" s="746">
        <f t="shared" si="2560"/>
        <v>0</v>
      </c>
      <c r="DC326" s="746">
        <f t="shared" si="2561"/>
        <v>0</v>
      </c>
      <c r="DD326" s="750"/>
      <c r="DE326" s="1044"/>
      <c r="DF326" s="755" t="s">
        <v>42</v>
      </c>
      <c r="DG326" s="737">
        <f t="shared" si="2562"/>
        <v>0</v>
      </c>
      <c r="DH326" s="737">
        <f t="shared" si="2563"/>
        <v>7117</v>
      </c>
      <c r="DI326" s="738">
        <f t="shared" si="2564"/>
        <v>7189</v>
      </c>
      <c r="DJ326" s="817">
        <f t="shared" si="2565"/>
        <v>0</v>
      </c>
      <c r="DK326" s="740">
        <f t="shared" si="2566"/>
        <v>0</v>
      </c>
      <c r="DL326" s="741">
        <f t="shared" si="2567"/>
        <v>0</v>
      </c>
      <c r="DM326" s="740">
        <f t="shared" si="2568"/>
        <v>0</v>
      </c>
      <c r="DN326" s="741">
        <f t="shared" si="2569"/>
        <v>0</v>
      </c>
      <c r="DO326" s="740">
        <f t="shared" si="2570"/>
        <v>0</v>
      </c>
      <c r="DP326" s="741">
        <f t="shared" si="2571"/>
        <v>0</v>
      </c>
      <c r="DQ326" s="740">
        <f t="shared" si="2572"/>
        <v>0</v>
      </c>
      <c r="DR326" s="741">
        <f t="shared" si="2573"/>
        <v>0</v>
      </c>
      <c r="DS326" s="740">
        <f t="shared" si="2574"/>
        <v>0</v>
      </c>
      <c r="DT326" s="741">
        <f t="shared" si="2575"/>
        <v>0</v>
      </c>
      <c r="DU326" s="740">
        <f t="shared" si="2576"/>
        <v>0</v>
      </c>
      <c r="DV326" s="741">
        <f t="shared" si="2577"/>
        <v>0</v>
      </c>
      <c r="DW326" s="740">
        <f t="shared" si="2578"/>
        <v>0</v>
      </c>
      <c r="DX326" s="741">
        <f t="shared" si="2579"/>
        <v>0</v>
      </c>
      <c r="DY326" s="740">
        <f t="shared" si="2580"/>
        <v>0</v>
      </c>
      <c r="DZ326" s="741">
        <f t="shared" si="2581"/>
        <v>0</v>
      </c>
      <c r="EA326" s="740">
        <f t="shared" si="2582"/>
        <v>0</v>
      </c>
      <c r="EB326" s="741">
        <f t="shared" si="2583"/>
        <v>0</v>
      </c>
      <c r="EC326" s="740">
        <f t="shared" si="2584"/>
        <v>0</v>
      </c>
      <c r="ED326" s="741">
        <f t="shared" si="2585"/>
        <v>0</v>
      </c>
      <c r="EE326" s="743">
        <f t="shared" si="2586"/>
        <v>0</v>
      </c>
      <c r="EF326" s="744">
        <f t="shared" si="2587"/>
        <v>0</v>
      </c>
      <c r="EG326" s="745">
        <v>12</v>
      </c>
      <c r="EH326" s="746">
        <f t="shared" si="2588"/>
        <v>0</v>
      </c>
      <c r="EI326" s="747"/>
      <c r="EJ326" s="741"/>
      <c r="EK326" s="746">
        <f t="shared" si="2589"/>
        <v>0</v>
      </c>
      <c r="EL326" s="746">
        <f t="shared" si="2590"/>
        <v>0</v>
      </c>
      <c r="EM326" s="746">
        <f t="shared" si="2591"/>
        <v>0</v>
      </c>
      <c r="EO326" s="1044"/>
      <c r="EP326" s="755" t="s">
        <v>42</v>
      </c>
      <c r="EQ326" s="737">
        <f t="shared" si="2592"/>
        <v>0</v>
      </c>
      <c r="ER326" s="737">
        <f t="shared" si="2593"/>
        <v>7117</v>
      </c>
      <c r="ES326" s="738">
        <f t="shared" si="2594"/>
        <v>7189</v>
      </c>
      <c r="ET326" s="817">
        <f t="shared" si="2595"/>
        <v>0</v>
      </c>
      <c r="EU326" s="740">
        <f t="shared" si="2596"/>
        <v>0</v>
      </c>
      <c r="EV326" s="741">
        <f t="shared" si="2597"/>
        <v>0</v>
      </c>
      <c r="EW326" s="740">
        <f t="shared" si="2598"/>
        <v>0</v>
      </c>
      <c r="EX326" s="741">
        <f t="shared" si="2599"/>
        <v>0</v>
      </c>
      <c r="EY326" s="740">
        <f t="shared" si="2600"/>
        <v>0</v>
      </c>
      <c r="EZ326" s="741">
        <f t="shared" si="2601"/>
        <v>0</v>
      </c>
      <c r="FA326" s="740">
        <f t="shared" si="2602"/>
        <v>0</v>
      </c>
      <c r="FB326" s="741">
        <f t="shared" si="2603"/>
        <v>0</v>
      </c>
      <c r="FC326" s="740">
        <f t="shared" si="2604"/>
        <v>0</v>
      </c>
      <c r="FD326" s="741">
        <f t="shared" si="2605"/>
        <v>0</v>
      </c>
      <c r="FE326" s="740">
        <f t="shared" si="2606"/>
        <v>0</v>
      </c>
      <c r="FF326" s="741">
        <f t="shared" si="2607"/>
        <v>0</v>
      </c>
      <c r="FG326" s="740">
        <f t="shared" si="2608"/>
        <v>0</v>
      </c>
      <c r="FH326" s="741">
        <f t="shared" si="2609"/>
        <v>0</v>
      </c>
      <c r="FI326" s="740">
        <f t="shared" si="2610"/>
        <v>0</v>
      </c>
      <c r="FJ326" s="741">
        <f t="shared" si="2611"/>
        <v>0</v>
      </c>
      <c r="FK326" s="740">
        <f t="shared" si="2612"/>
        <v>0</v>
      </c>
      <c r="FL326" s="741">
        <f t="shared" si="2613"/>
        <v>0</v>
      </c>
      <c r="FM326" s="740">
        <f t="shared" si="2614"/>
        <v>0</v>
      </c>
      <c r="FN326" s="741">
        <f t="shared" si="2615"/>
        <v>0</v>
      </c>
      <c r="FO326" s="743">
        <f t="shared" si="2616"/>
        <v>0</v>
      </c>
      <c r="FP326" s="744">
        <f t="shared" si="2617"/>
        <v>0</v>
      </c>
      <c r="FQ326" s="745">
        <v>12</v>
      </c>
      <c r="FR326" s="746">
        <f t="shared" si="2618"/>
        <v>0</v>
      </c>
      <c r="FS326" s="747"/>
      <c r="FT326" s="741"/>
      <c r="FU326" s="746">
        <f t="shared" si="2619"/>
        <v>0</v>
      </c>
      <c r="FV326" s="746">
        <f t="shared" si="2620"/>
        <v>0</v>
      </c>
      <c r="FW326" s="746">
        <f t="shared" si="2621"/>
        <v>0</v>
      </c>
      <c r="FY326" s="1044"/>
      <c r="FZ326" s="755" t="s">
        <v>42</v>
      </c>
      <c r="GA326" s="737">
        <f t="shared" si="2622"/>
        <v>0.5</v>
      </c>
      <c r="GB326" s="737">
        <f t="shared" si="2623"/>
        <v>7117</v>
      </c>
      <c r="GC326" s="738">
        <f t="shared" si="2624"/>
        <v>7189</v>
      </c>
      <c r="GD326" s="743">
        <f t="shared" si="2625"/>
        <v>3594.5</v>
      </c>
      <c r="GE326" s="743"/>
      <c r="GF326" s="737">
        <f t="shared" si="2626"/>
        <v>0</v>
      </c>
      <c r="GG326" s="743"/>
      <c r="GH326" s="737">
        <f t="shared" si="2627"/>
        <v>0</v>
      </c>
      <c r="GI326" s="743"/>
      <c r="GJ326" s="737">
        <f t="shared" si="2628"/>
        <v>0</v>
      </c>
      <c r="GK326" s="743"/>
      <c r="GL326" s="737">
        <f t="shared" si="2629"/>
        <v>0</v>
      </c>
      <c r="GM326" s="743"/>
      <c r="GN326" s="737">
        <f t="shared" si="2630"/>
        <v>0</v>
      </c>
      <c r="GO326" s="743"/>
      <c r="GP326" s="737">
        <f t="shared" si="2631"/>
        <v>0</v>
      </c>
      <c r="GQ326" s="743"/>
      <c r="GR326" s="737">
        <f t="shared" si="2632"/>
        <v>539.17999999999995</v>
      </c>
      <c r="GS326" s="743"/>
      <c r="GT326" s="737">
        <f t="shared" si="2633"/>
        <v>0</v>
      </c>
      <c r="GU326" s="743"/>
      <c r="GV326" s="737">
        <f t="shared" si="2634"/>
        <v>0</v>
      </c>
      <c r="GW326" s="743"/>
      <c r="GX326" s="737">
        <f t="shared" si="2635"/>
        <v>0</v>
      </c>
      <c r="GY326" s="743">
        <f t="shared" si="2635"/>
        <v>3972.32</v>
      </c>
      <c r="GZ326" s="744">
        <f t="shared" si="2636"/>
        <v>8106</v>
      </c>
      <c r="HA326" s="745">
        <v>12</v>
      </c>
      <c r="HB326" s="746">
        <f t="shared" si="2637"/>
        <v>97272</v>
      </c>
      <c r="HC326" s="737">
        <f t="shared" si="2638"/>
        <v>0</v>
      </c>
      <c r="HD326" s="737">
        <f t="shared" si="2638"/>
        <v>0</v>
      </c>
      <c r="HE326" s="746">
        <f t="shared" si="2639"/>
        <v>97272</v>
      </c>
      <c r="HF326" s="746">
        <f t="shared" si="2640"/>
        <v>29376.14</v>
      </c>
      <c r="HG326" s="746">
        <f t="shared" si="2641"/>
        <v>126648.14</v>
      </c>
    </row>
    <row r="327" spans="1:215" hidden="1" x14ac:dyDescent="0.25">
      <c r="A327" s="1044"/>
      <c r="B327" s="755" t="s">
        <v>40</v>
      </c>
      <c r="C327" s="737">
        <f t="shared" si="2473"/>
        <v>0</v>
      </c>
      <c r="D327" s="737">
        <f t="shared" si="2474"/>
        <v>7117</v>
      </c>
      <c r="E327" s="738">
        <f t="shared" si="2475"/>
        <v>7189</v>
      </c>
      <c r="F327" s="817">
        <f t="shared" si="2476"/>
        <v>0</v>
      </c>
      <c r="G327" s="740">
        <f t="shared" si="2642"/>
        <v>0</v>
      </c>
      <c r="H327" s="741">
        <f t="shared" si="2478"/>
        <v>0</v>
      </c>
      <c r="I327" s="740">
        <f t="shared" si="2642"/>
        <v>0</v>
      </c>
      <c r="J327" s="741">
        <f t="shared" si="2479"/>
        <v>0</v>
      </c>
      <c r="K327" s="740">
        <f t="shared" si="2480"/>
        <v>0</v>
      </c>
      <c r="L327" s="741">
        <f t="shared" si="2481"/>
        <v>0</v>
      </c>
      <c r="M327" s="740">
        <f t="shared" si="2482"/>
        <v>0</v>
      </c>
      <c r="N327" s="741">
        <f t="shared" si="2483"/>
        <v>0</v>
      </c>
      <c r="O327" s="740">
        <f t="shared" si="2484"/>
        <v>0</v>
      </c>
      <c r="P327" s="741">
        <f t="shared" si="2485"/>
        <v>0</v>
      </c>
      <c r="Q327" s="740">
        <f t="shared" si="2486"/>
        <v>0</v>
      </c>
      <c r="R327" s="741">
        <f t="shared" si="2487"/>
        <v>0</v>
      </c>
      <c r="S327" s="740">
        <f t="shared" si="2488"/>
        <v>0</v>
      </c>
      <c r="T327" s="741">
        <f t="shared" si="2489"/>
        <v>0</v>
      </c>
      <c r="U327" s="740">
        <f t="shared" si="2490"/>
        <v>0</v>
      </c>
      <c r="V327" s="741">
        <f t="shared" si="2491"/>
        <v>0</v>
      </c>
      <c r="W327" s="740">
        <f t="shared" si="2492"/>
        <v>0</v>
      </c>
      <c r="X327" s="741">
        <f t="shared" si="2493"/>
        <v>0</v>
      </c>
      <c r="Y327" s="740">
        <f t="shared" si="2494"/>
        <v>0</v>
      </c>
      <c r="Z327" s="741">
        <f t="shared" si="2495"/>
        <v>0</v>
      </c>
      <c r="AA327" s="743">
        <f t="shared" si="2496"/>
        <v>0</v>
      </c>
      <c r="AB327" s="744">
        <f t="shared" si="2497"/>
        <v>0</v>
      </c>
      <c r="AC327" s="745">
        <v>12</v>
      </c>
      <c r="AD327" s="746">
        <f t="shared" si="2498"/>
        <v>0</v>
      </c>
      <c r="AE327" s="747"/>
      <c r="AF327" s="741"/>
      <c r="AG327" s="746">
        <f t="shared" si="2499"/>
        <v>0</v>
      </c>
      <c r="AH327" s="746">
        <f t="shared" si="2500"/>
        <v>0</v>
      </c>
      <c r="AI327" s="746">
        <f t="shared" si="2501"/>
        <v>0</v>
      </c>
      <c r="AK327" s="1044"/>
      <c r="AL327" s="755" t="s">
        <v>40</v>
      </c>
      <c r="AM327" s="737">
        <f t="shared" si="2502"/>
        <v>1</v>
      </c>
      <c r="AN327" s="737">
        <f t="shared" si="2503"/>
        <v>7117</v>
      </c>
      <c r="AO327" s="738">
        <f t="shared" si="2504"/>
        <v>7189</v>
      </c>
      <c r="AP327" s="817">
        <f t="shared" si="2505"/>
        <v>7189</v>
      </c>
      <c r="AQ327" s="740">
        <f t="shared" si="2506"/>
        <v>0</v>
      </c>
      <c r="AR327" s="741">
        <f t="shared" si="2507"/>
        <v>0</v>
      </c>
      <c r="AS327" s="740">
        <f t="shared" si="2508"/>
        <v>4</v>
      </c>
      <c r="AT327" s="741">
        <f t="shared" si="2509"/>
        <v>287.56</v>
      </c>
      <c r="AU327" s="740">
        <f t="shared" si="2510"/>
        <v>0</v>
      </c>
      <c r="AV327" s="741">
        <f t="shared" si="2511"/>
        <v>0</v>
      </c>
      <c r="AW327" s="740">
        <f t="shared" si="2512"/>
        <v>0</v>
      </c>
      <c r="AX327" s="741">
        <f t="shared" si="2513"/>
        <v>0</v>
      </c>
      <c r="AY327" s="740">
        <f t="shared" si="2514"/>
        <v>0</v>
      </c>
      <c r="AZ327" s="741">
        <f t="shared" si="2515"/>
        <v>0</v>
      </c>
      <c r="BA327" s="740">
        <f t="shared" si="2516"/>
        <v>140</v>
      </c>
      <c r="BB327" s="741">
        <f t="shared" si="2517"/>
        <v>10064.6</v>
      </c>
      <c r="BC327" s="740">
        <f t="shared" si="2518"/>
        <v>30</v>
      </c>
      <c r="BD327" s="741">
        <f t="shared" si="2519"/>
        <v>2156.6999999999998</v>
      </c>
      <c r="BE327" s="740">
        <f t="shared" si="2520"/>
        <v>0</v>
      </c>
      <c r="BF327" s="741">
        <f t="shared" si="2521"/>
        <v>0</v>
      </c>
      <c r="BG327" s="740">
        <f t="shared" si="2522"/>
        <v>0</v>
      </c>
      <c r="BH327" s="741">
        <f t="shared" si="2523"/>
        <v>0</v>
      </c>
      <c r="BI327" s="740">
        <f t="shared" si="2524"/>
        <v>0</v>
      </c>
      <c r="BJ327" s="741">
        <f t="shared" si="2525"/>
        <v>0</v>
      </c>
      <c r="BK327" s="743">
        <f t="shared" si="2526"/>
        <v>0</v>
      </c>
      <c r="BL327" s="744">
        <f t="shared" si="2527"/>
        <v>19697.86</v>
      </c>
      <c r="BM327" s="745">
        <v>12</v>
      </c>
      <c r="BN327" s="746">
        <f t="shared" si="2528"/>
        <v>236374.32</v>
      </c>
      <c r="BO327" s="747"/>
      <c r="BP327" s="741"/>
      <c r="BQ327" s="746">
        <f t="shared" si="2529"/>
        <v>236374.32</v>
      </c>
      <c r="BR327" s="746">
        <f t="shared" si="2530"/>
        <v>71385.039999999994</v>
      </c>
      <c r="BS327" s="746">
        <f t="shared" si="2531"/>
        <v>307759.35999999999</v>
      </c>
      <c r="BU327" s="1044"/>
      <c r="BV327" s="755" t="s">
        <v>40</v>
      </c>
      <c r="BW327" s="737">
        <f t="shared" si="2532"/>
        <v>0</v>
      </c>
      <c r="BX327" s="737">
        <f t="shared" si="2533"/>
        <v>7117</v>
      </c>
      <c r="BY327" s="738">
        <f t="shared" si="2534"/>
        <v>7189</v>
      </c>
      <c r="BZ327" s="817">
        <f t="shared" si="2535"/>
        <v>0</v>
      </c>
      <c r="CA327" s="740">
        <f t="shared" si="2536"/>
        <v>0</v>
      </c>
      <c r="CB327" s="741">
        <f t="shared" si="2537"/>
        <v>0</v>
      </c>
      <c r="CC327" s="740">
        <f t="shared" si="2538"/>
        <v>0</v>
      </c>
      <c r="CD327" s="741">
        <f t="shared" si="2539"/>
        <v>0</v>
      </c>
      <c r="CE327" s="740">
        <f t="shared" si="2540"/>
        <v>0</v>
      </c>
      <c r="CF327" s="741">
        <f t="shared" si="2541"/>
        <v>0</v>
      </c>
      <c r="CG327" s="740">
        <f t="shared" si="2542"/>
        <v>0</v>
      </c>
      <c r="CH327" s="741">
        <f t="shared" si="2543"/>
        <v>0</v>
      </c>
      <c r="CI327" s="740">
        <f t="shared" si="2544"/>
        <v>0</v>
      </c>
      <c r="CJ327" s="741">
        <f t="shared" si="2545"/>
        <v>0</v>
      </c>
      <c r="CK327" s="740">
        <f t="shared" si="2546"/>
        <v>0</v>
      </c>
      <c r="CL327" s="741">
        <f t="shared" si="2547"/>
        <v>0</v>
      </c>
      <c r="CM327" s="740">
        <f t="shared" si="2548"/>
        <v>0</v>
      </c>
      <c r="CN327" s="741">
        <f t="shared" si="2549"/>
        <v>0</v>
      </c>
      <c r="CO327" s="740">
        <f t="shared" si="2550"/>
        <v>0</v>
      </c>
      <c r="CP327" s="741">
        <f t="shared" si="2551"/>
        <v>0</v>
      </c>
      <c r="CQ327" s="740">
        <f t="shared" si="2552"/>
        <v>0</v>
      </c>
      <c r="CR327" s="741">
        <f t="shared" si="2553"/>
        <v>0</v>
      </c>
      <c r="CS327" s="740">
        <f t="shared" si="2554"/>
        <v>0</v>
      </c>
      <c r="CT327" s="741">
        <f t="shared" si="2555"/>
        <v>0</v>
      </c>
      <c r="CU327" s="743">
        <f t="shared" si="2556"/>
        <v>0</v>
      </c>
      <c r="CV327" s="744">
        <f t="shared" si="2557"/>
        <v>0</v>
      </c>
      <c r="CW327" s="745">
        <v>12</v>
      </c>
      <c r="CX327" s="746">
        <f t="shared" si="2558"/>
        <v>0</v>
      </c>
      <c r="CY327" s="747"/>
      <c r="CZ327" s="741"/>
      <c r="DA327" s="746">
        <f t="shared" si="2559"/>
        <v>0</v>
      </c>
      <c r="DB327" s="746">
        <f t="shared" si="2560"/>
        <v>0</v>
      </c>
      <c r="DC327" s="746">
        <f t="shared" si="2561"/>
        <v>0</v>
      </c>
      <c r="DD327" s="750"/>
      <c r="DE327" s="1044"/>
      <c r="DF327" s="755" t="s">
        <v>40</v>
      </c>
      <c r="DG327" s="737">
        <f t="shared" si="2562"/>
        <v>0</v>
      </c>
      <c r="DH327" s="737">
        <f t="shared" si="2563"/>
        <v>7117</v>
      </c>
      <c r="DI327" s="738">
        <f t="shared" si="2564"/>
        <v>7189</v>
      </c>
      <c r="DJ327" s="817">
        <f t="shared" si="2565"/>
        <v>0</v>
      </c>
      <c r="DK327" s="740">
        <f t="shared" si="2566"/>
        <v>0</v>
      </c>
      <c r="DL327" s="741">
        <f t="shared" si="2567"/>
        <v>0</v>
      </c>
      <c r="DM327" s="740">
        <f t="shared" si="2568"/>
        <v>0</v>
      </c>
      <c r="DN327" s="741">
        <f t="shared" si="2569"/>
        <v>0</v>
      </c>
      <c r="DO327" s="740">
        <f t="shared" si="2570"/>
        <v>0</v>
      </c>
      <c r="DP327" s="741">
        <f t="shared" si="2571"/>
        <v>0</v>
      </c>
      <c r="DQ327" s="740">
        <f t="shared" si="2572"/>
        <v>0</v>
      </c>
      <c r="DR327" s="741">
        <f t="shared" si="2573"/>
        <v>0</v>
      </c>
      <c r="DS327" s="740">
        <f t="shared" si="2574"/>
        <v>0</v>
      </c>
      <c r="DT327" s="741">
        <f t="shared" si="2575"/>
        <v>0</v>
      </c>
      <c r="DU327" s="740">
        <f t="shared" si="2576"/>
        <v>0</v>
      </c>
      <c r="DV327" s="741">
        <f t="shared" si="2577"/>
        <v>0</v>
      </c>
      <c r="DW327" s="740">
        <f t="shared" si="2578"/>
        <v>0</v>
      </c>
      <c r="DX327" s="741">
        <f t="shared" si="2579"/>
        <v>0</v>
      </c>
      <c r="DY327" s="740">
        <f t="shared" si="2580"/>
        <v>0</v>
      </c>
      <c r="DZ327" s="741">
        <f t="shared" si="2581"/>
        <v>0</v>
      </c>
      <c r="EA327" s="740">
        <f t="shared" si="2582"/>
        <v>0</v>
      </c>
      <c r="EB327" s="741">
        <f t="shared" si="2583"/>
        <v>0</v>
      </c>
      <c r="EC327" s="740">
        <f t="shared" si="2584"/>
        <v>0</v>
      </c>
      <c r="ED327" s="741">
        <f t="shared" si="2585"/>
        <v>0</v>
      </c>
      <c r="EE327" s="743">
        <f t="shared" si="2586"/>
        <v>0</v>
      </c>
      <c r="EF327" s="744">
        <f t="shared" si="2587"/>
        <v>0</v>
      </c>
      <c r="EG327" s="745">
        <v>12</v>
      </c>
      <c r="EH327" s="746">
        <f t="shared" si="2588"/>
        <v>0</v>
      </c>
      <c r="EI327" s="747"/>
      <c r="EJ327" s="741"/>
      <c r="EK327" s="746">
        <f t="shared" si="2589"/>
        <v>0</v>
      </c>
      <c r="EL327" s="746">
        <f t="shared" si="2590"/>
        <v>0</v>
      </c>
      <c r="EM327" s="746">
        <f t="shared" si="2591"/>
        <v>0</v>
      </c>
      <c r="EO327" s="1044"/>
      <c r="EP327" s="755" t="s">
        <v>40</v>
      </c>
      <c r="EQ327" s="737">
        <f t="shared" si="2592"/>
        <v>0</v>
      </c>
      <c r="ER327" s="737">
        <f t="shared" si="2593"/>
        <v>7117</v>
      </c>
      <c r="ES327" s="738">
        <f t="shared" si="2594"/>
        <v>7189</v>
      </c>
      <c r="ET327" s="817">
        <f t="shared" si="2595"/>
        <v>0</v>
      </c>
      <c r="EU327" s="740">
        <f t="shared" si="2596"/>
        <v>0</v>
      </c>
      <c r="EV327" s="741">
        <f t="shared" si="2597"/>
        <v>0</v>
      </c>
      <c r="EW327" s="740">
        <f t="shared" si="2598"/>
        <v>0</v>
      </c>
      <c r="EX327" s="741">
        <f t="shared" si="2599"/>
        <v>0</v>
      </c>
      <c r="EY327" s="740">
        <f t="shared" si="2600"/>
        <v>0</v>
      </c>
      <c r="EZ327" s="741">
        <f t="shared" si="2601"/>
        <v>0</v>
      </c>
      <c r="FA327" s="740">
        <f t="shared" si="2602"/>
        <v>0</v>
      </c>
      <c r="FB327" s="741">
        <f t="shared" si="2603"/>
        <v>0</v>
      </c>
      <c r="FC327" s="740">
        <f t="shared" si="2604"/>
        <v>0</v>
      </c>
      <c r="FD327" s="741">
        <f t="shared" si="2605"/>
        <v>0</v>
      </c>
      <c r="FE327" s="740">
        <f t="shared" si="2606"/>
        <v>0</v>
      </c>
      <c r="FF327" s="741">
        <f t="shared" si="2607"/>
        <v>0</v>
      </c>
      <c r="FG327" s="740">
        <f t="shared" si="2608"/>
        <v>0</v>
      </c>
      <c r="FH327" s="741">
        <f t="shared" si="2609"/>
        <v>0</v>
      </c>
      <c r="FI327" s="740">
        <f t="shared" si="2610"/>
        <v>0</v>
      </c>
      <c r="FJ327" s="741">
        <f t="shared" si="2611"/>
        <v>0</v>
      </c>
      <c r="FK327" s="740">
        <f t="shared" si="2612"/>
        <v>0</v>
      </c>
      <c r="FL327" s="741">
        <f t="shared" si="2613"/>
        <v>0</v>
      </c>
      <c r="FM327" s="740">
        <f t="shared" si="2614"/>
        <v>0</v>
      </c>
      <c r="FN327" s="741">
        <f t="shared" si="2615"/>
        <v>0</v>
      </c>
      <c r="FO327" s="743">
        <f t="shared" si="2616"/>
        <v>0</v>
      </c>
      <c r="FP327" s="744">
        <f t="shared" si="2617"/>
        <v>0</v>
      </c>
      <c r="FQ327" s="745">
        <v>12</v>
      </c>
      <c r="FR327" s="746">
        <f t="shared" si="2618"/>
        <v>0</v>
      </c>
      <c r="FS327" s="747"/>
      <c r="FT327" s="741"/>
      <c r="FU327" s="746">
        <f t="shared" si="2619"/>
        <v>0</v>
      </c>
      <c r="FV327" s="746">
        <f t="shared" si="2620"/>
        <v>0</v>
      </c>
      <c r="FW327" s="746">
        <f t="shared" si="2621"/>
        <v>0</v>
      </c>
      <c r="FY327" s="1044"/>
      <c r="FZ327" s="755" t="s">
        <v>40</v>
      </c>
      <c r="GA327" s="737">
        <f t="shared" si="2622"/>
        <v>1</v>
      </c>
      <c r="GB327" s="737">
        <f t="shared" si="2623"/>
        <v>7117</v>
      </c>
      <c r="GC327" s="738">
        <f t="shared" si="2624"/>
        <v>7189</v>
      </c>
      <c r="GD327" s="743">
        <f t="shared" si="2625"/>
        <v>7189</v>
      </c>
      <c r="GE327" s="743"/>
      <c r="GF327" s="737">
        <f t="shared" si="2626"/>
        <v>0</v>
      </c>
      <c r="GG327" s="743"/>
      <c r="GH327" s="737">
        <f t="shared" si="2627"/>
        <v>287.56</v>
      </c>
      <c r="GI327" s="743"/>
      <c r="GJ327" s="737">
        <f t="shared" si="2628"/>
        <v>0</v>
      </c>
      <c r="GK327" s="743"/>
      <c r="GL327" s="737">
        <f t="shared" si="2629"/>
        <v>0</v>
      </c>
      <c r="GM327" s="743"/>
      <c r="GN327" s="737">
        <f t="shared" si="2630"/>
        <v>0</v>
      </c>
      <c r="GO327" s="743"/>
      <c r="GP327" s="737">
        <f t="shared" si="2631"/>
        <v>10064.6</v>
      </c>
      <c r="GQ327" s="743"/>
      <c r="GR327" s="737">
        <f t="shared" si="2632"/>
        <v>2156.6999999999998</v>
      </c>
      <c r="GS327" s="743"/>
      <c r="GT327" s="737">
        <f t="shared" si="2633"/>
        <v>0</v>
      </c>
      <c r="GU327" s="743"/>
      <c r="GV327" s="737">
        <f t="shared" si="2634"/>
        <v>0</v>
      </c>
      <c r="GW327" s="743"/>
      <c r="GX327" s="737">
        <f t="shared" si="2635"/>
        <v>0</v>
      </c>
      <c r="GY327" s="743">
        <f t="shared" si="2635"/>
        <v>0</v>
      </c>
      <c r="GZ327" s="744">
        <f t="shared" si="2636"/>
        <v>19697.86</v>
      </c>
      <c r="HA327" s="745">
        <v>12</v>
      </c>
      <c r="HB327" s="746">
        <f t="shared" si="2637"/>
        <v>236374.32</v>
      </c>
      <c r="HC327" s="737">
        <f t="shared" si="2638"/>
        <v>0</v>
      </c>
      <c r="HD327" s="737">
        <f t="shared" si="2638"/>
        <v>0</v>
      </c>
      <c r="HE327" s="746">
        <f t="shared" si="2639"/>
        <v>236374.32</v>
      </c>
      <c r="HF327" s="746">
        <f t="shared" si="2640"/>
        <v>71385.039999999994</v>
      </c>
      <c r="HG327" s="746">
        <f t="shared" si="2641"/>
        <v>307759.35999999999</v>
      </c>
    </row>
    <row r="328" spans="1:215" hidden="1" x14ac:dyDescent="0.25">
      <c r="A328" s="1044"/>
      <c r="B328" s="755" t="s">
        <v>522</v>
      </c>
      <c r="C328" s="737">
        <f t="shared" si="2473"/>
        <v>0</v>
      </c>
      <c r="D328" s="737">
        <f t="shared" si="2474"/>
        <v>6795</v>
      </c>
      <c r="E328" s="738">
        <f t="shared" si="2475"/>
        <v>6863</v>
      </c>
      <c r="F328" s="817">
        <f t="shared" si="2476"/>
        <v>0</v>
      </c>
      <c r="G328" s="740">
        <f t="shared" si="2642"/>
        <v>0</v>
      </c>
      <c r="H328" s="741">
        <f t="shared" si="2478"/>
        <v>0</v>
      </c>
      <c r="I328" s="740">
        <f t="shared" si="2642"/>
        <v>0</v>
      </c>
      <c r="J328" s="741">
        <f t="shared" si="2479"/>
        <v>0</v>
      </c>
      <c r="K328" s="740">
        <f t="shared" si="2480"/>
        <v>0</v>
      </c>
      <c r="L328" s="741">
        <f t="shared" si="2481"/>
        <v>0</v>
      </c>
      <c r="M328" s="740">
        <f t="shared" si="2482"/>
        <v>0</v>
      </c>
      <c r="N328" s="741">
        <f t="shared" si="2483"/>
        <v>0</v>
      </c>
      <c r="O328" s="740">
        <f t="shared" si="2484"/>
        <v>0</v>
      </c>
      <c r="P328" s="741">
        <f t="shared" si="2485"/>
        <v>0</v>
      </c>
      <c r="Q328" s="740">
        <f t="shared" si="2486"/>
        <v>0</v>
      </c>
      <c r="R328" s="741">
        <f t="shared" si="2487"/>
        <v>0</v>
      </c>
      <c r="S328" s="740">
        <f t="shared" si="2488"/>
        <v>0</v>
      </c>
      <c r="T328" s="741">
        <f t="shared" si="2489"/>
        <v>0</v>
      </c>
      <c r="U328" s="740">
        <f t="shared" si="2490"/>
        <v>0</v>
      </c>
      <c r="V328" s="741">
        <f t="shared" si="2491"/>
        <v>0</v>
      </c>
      <c r="W328" s="740">
        <f t="shared" si="2492"/>
        <v>0</v>
      </c>
      <c r="X328" s="741">
        <f t="shared" si="2493"/>
        <v>0</v>
      </c>
      <c r="Y328" s="740">
        <f t="shared" si="2494"/>
        <v>0</v>
      </c>
      <c r="Z328" s="741">
        <f t="shared" si="2495"/>
        <v>0</v>
      </c>
      <c r="AA328" s="743">
        <f t="shared" si="2496"/>
        <v>0</v>
      </c>
      <c r="AB328" s="744">
        <f t="shared" si="2497"/>
        <v>0</v>
      </c>
      <c r="AC328" s="745">
        <v>12</v>
      </c>
      <c r="AD328" s="746">
        <f t="shared" si="2498"/>
        <v>0</v>
      </c>
      <c r="AE328" s="747"/>
      <c r="AF328" s="741"/>
      <c r="AG328" s="746">
        <f t="shared" si="2499"/>
        <v>0</v>
      </c>
      <c r="AH328" s="746">
        <f t="shared" si="2500"/>
        <v>0</v>
      </c>
      <c r="AI328" s="746">
        <f t="shared" si="2501"/>
        <v>0</v>
      </c>
      <c r="AK328" s="1044"/>
      <c r="AL328" s="755" t="s">
        <v>522</v>
      </c>
      <c r="AM328" s="737">
        <f t="shared" si="2502"/>
        <v>1</v>
      </c>
      <c r="AN328" s="737">
        <f t="shared" si="2503"/>
        <v>6795</v>
      </c>
      <c r="AO328" s="738">
        <f t="shared" si="2504"/>
        <v>6863</v>
      </c>
      <c r="AP328" s="817">
        <f t="shared" si="2505"/>
        <v>6863</v>
      </c>
      <c r="AQ328" s="740">
        <f t="shared" si="2506"/>
        <v>0</v>
      </c>
      <c r="AR328" s="741">
        <f t="shared" si="2507"/>
        <v>0</v>
      </c>
      <c r="AS328" s="740">
        <f t="shared" si="2508"/>
        <v>4</v>
      </c>
      <c r="AT328" s="741">
        <f t="shared" si="2509"/>
        <v>274.52</v>
      </c>
      <c r="AU328" s="740">
        <f t="shared" si="2510"/>
        <v>0</v>
      </c>
      <c r="AV328" s="741">
        <f t="shared" si="2511"/>
        <v>0</v>
      </c>
      <c r="AW328" s="740">
        <f t="shared" si="2512"/>
        <v>0</v>
      </c>
      <c r="AX328" s="741">
        <f t="shared" si="2513"/>
        <v>0</v>
      </c>
      <c r="AY328" s="740">
        <f t="shared" si="2514"/>
        <v>0</v>
      </c>
      <c r="AZ328" s="741">
        <f t="shared" si="2515"/>
        <v>0</v>
      </c>
      <c r="BA328" s="740">
        <f t="shared" si="2516"/>
        <v>170</v>
      </c>
      <c r="BB328" s="741">
        <f t="shared" si="2517"/>
        <v>11667.1</v>
      </c>
      <c r="BC328" s="740">
        <f t="shared" si="2518"/>
        <v>30</v>
      </c>
      <c r="BD328" s="741">
        <f t="shared" si="2519"/>
        <v>2058.9</v>
      </c>
      <c r="BE328" s="740">
        <f t="shared" si="2520"/>
        <v>0</v>
      </c>
      <c r="BF328" s="741">
        <f t="shared" si="2521"/>
        <v>0</v>
      </c>
      <c r="BG328" s="740">
        <f t="shared" si="2522"/>
        <v>0</v>
      </c>
      <c r="BH328" s="741">
        <f t="shared" si="2523"/>
        <v>0</v>
      </c>
      <c r="BI328" s="740">
        <f t="shared" si="2524"/>
        <v>0</v>
      </c>
      <c r="BJ328" s="741">
        <f t="shared" si="2525"/>
        <v>0</v>
      </c>
      <c r="BK328" s="743">
        <f t="shared" si="2526"/>
        <v>0</v>
      </c>
      <c r="BL328" s="744">
        <f t="shared" si="2527"/>
        <v>20863.52</v>
      </c>
      <c r="BM328" s="745">
        <v>12</v>
      </c>
      <c r="BN328" s="746">
        <f t="shared" si="2528"/>
        <v>250362.23999999999</v>
      </c>
      <c r="BO328" s="747"/>
      <c r="BP328" s="741"/>
      <c r="BQ328" s="746">
        <f t="shared" si="2529"/>
        <v>250362.23999999999</v>
      </c>
      <c r="BR328" s="746">
        <f t="shared" si="2530"/>
        <v>75609.399999999994</v>
      </c>
      <c r="BS328" s="746">
        <f t="shared" si="2531"/>
        <v>325971.64</v>
      </c>
      <c r="BU328" s="1044"/>
      <c r="BV328" s="755" t="s">
        <v>522</v>
      </c>
      <c r="BW328" s="737">
        <f t="shared" si="2532"/>
        <v>0</v>
      </c>
      <c r="BX328" s="737">
        <f t="shared" si="2533"/>
        <v>6795</v>
      </c>
      <c r="BY328" s="738">
        <f t="shared" si="2534"/>
        <v>6863</v>
      </c>
      <c r="BZ328" s="817">
        <f t="shared" si="2535"/>
        <v>0</v>
      </c>
      <c r="CA328" s="740">
        <f t="shared" si="2536"/>
        <v>0</v>
      </c>
      <c r="CB328" s="741">
        <f t="shared" si="2537"/>
        <v>0</v>
      </c>
      <c r="CC328" s="740">
        <f t="shared" si="2538"/>
        <v>0</v>
      </c>
      <c r="CD328" s="741">
        <f t="shared" si="2539"/>
        <v>0</v>
      </c>
      <c r="CE328" s="740">
        <f t="shared" si="2540"/>
        <v>0</v>
      </c>
      <c r="CF328" s="741">
        <f t="shared" si="2541"/>
        <v>0</v>
      </c>
      <c r="CG328" s="740">
        <f t="shared" si="2542"/>
        <v>0</v>
      </c>
      <c r="CH328" s="741">
        <f t="shared" si="2543"/>
        <v>0</v>
      </c>
      <c r="CI328" s="740">
        <f t="shared" si="2544"/>
        <v>0</v>
      </c>
      <c r="CJ328" s="741">
        <f t="shared" si="2545"/>
        <v>0</v>
      </c>
      <c r="CK328" s="740">
        <f t="shared" si="2546"/>
        <v>0</v>
      </c>
      <c r="CL328" s="741">
        <f t="shared" si="2547"/>
        <v>0</v>
      </c>
      <c r="CM328" s="740">
        <f t="shared" si="2548"/>
        <v>0</v>
      </c>
      <c r="CN328" s="741">
        <f t="shared" si="2549"/>
        <v>0</v>
      </c>
      <c r="CO328" s="740">
        <f t="shared" si="2550"/>
        <v>0</v>
      </c>
      <c r="CP328" s="741">
        <f t="shared" si="2551"/>
        <v>0</v>
      </c>
      <c r="CQ328" s="740">
        <f t="shared" si="2552"/>
        <v>0</v>
      </c>
      <c r="CR328" s="741">
        <f t="shared" si="2553"/>
        <v>0</v>
      </c>
      <c r="CS328" s="740">
        <f t="shared" si="2554"/>
        <v>0</v>
      </c>
      <c r="CT328" s="741">
        <f t="shared" si="2555"/>
        <v>0</v>
      </c>
      <c r="CU328" s="743">
        <f t="shared" si="2556"/>
        <v>0</v>
      </c>
      <c r="CV328" s="744">
        <f t="shared" si="2557"/>
        <v>0</v>
      </c>
      <c r="CW328" s="745">
        <v>12</v>
      </c>
      <c r="CX328" s="746">
        <f t="shared" si="2558"/>
        <v>0</v>
      </c>
      <c r="CY328" s="747"/>
      <c r="CZ328" s="741"/>
      <c r="DA328" s="746">
        <f t="shared" si="2559"/>
        <v>0</v>
      </c>
      <c r="DB328" s="746">
        <f t="shared" si="2560"/>
        <v>0</v>
      </c>
      <c r="DC328" s="746">
        <f t="shared" si="2561"/>
        <v>0</v>
      </c>
      <c r="DD328" s="750"/>
      <c r="DE328" s="1044"/>
      <c r="DF328" s="755" t="s">
        <v>522</v>
      </c>
      <c r="DG328" s="737">
        <f t="shared" si="2562"/>
        <v>0</v>
      </c>
      <c r="DH328" s="737">
        <f t="shared" si="2563"/>
        <v>6795</v>
      </c>
      <c r="DI328" s="738">
        <f t="shared" si="2564"/>
        <v>6863</v>
      </c>
      <c r="DJ328" s="817">
        <f t="shared" si="2565"/>
        <v>0</v>
      </c>
      <c r="DK328" s="740">
        <f t="shared" si="2566"/>
        <v>0</v>
      </c>
      <c r="DL328" s="741">
        <f t="shared" si="2567"/>
        <v>0</v>
      </c>
      <c r="DM328" s="740">
        <f t="shared" si="2568"/>
        <v>0</v>
      </c>
      <c r="DN328" s="741">
        <f t="shared" si="2569"/>
        <v>0</v>
      </c>
      <c r="DO328" s="740">
        <f t="shared" si="2570"/>
        <v>0</v>
      </c>
      <c r="DP328" s="741">
        <f t="shared" si="2571"/>
        <v>0</v>
      </c>
      <c r="DQ328" s="740">
        <f t="shared" si="2572"/>
        <v>0</v>
      </c>
      <c r="DR328" s="741">
        <f t="shared" si="2573"/>
        <v>0</v>
      </c>
      <c r="DS328" s="740">
        <f t="shared" si="2574"/>
        <v>0</v>
      </c>
      <c r="DT328" s="741">
        <f t="shared" si="2575"/>
        <v>0</v>
      </c>
      <c r="DU328" s="740">
        <f t="shared" si="2576"/>
        <v>0</v>
      </c>
      <c r="DV328" s="741">
        <f t="shared" si="2577"/>
        <v>0</v>
      </c>
      <c r="DW328" s="740">
        <f t="shared" si="2578"/>
        <v>0</v>
      </c>
      <c r="DX328" s="741">
        <f t="shared" si="2579"/>
        <v>0</v>
      </c>
      <c r="DY328" s="740">
        <f t="shared" si="2580"/>
        <v>0</v>
      </c>
      <c r="DZ328" s="741">
        <f t="shared" si="2581"/>
        <v>0</v>
      </c>
      <c r="EA328" s="740">
        <f t="shared" si="2582"/>
        <v>0</v>
      </c>
      <c r="EB328" s="741">
        <f t="shared" si="2583"/>
        <v>0</v>
      </c>
      <c r="EC328" s="740">
        <f t="shared" si="2584"/>
        <v>0</v>
      </c>
      <c r="ED328" s="741">
        <f t="shared" si="2585"/>
        <v>0</v>
      </c>
      <c r="EE328" s="743">
        <f t="shared" si="2586"/>
        <v>0</v>
      </c>
      <c r="EF328" s="744">
        <f t="shared" si="2587"/>
        <v>0</v>
      </c>
      <c r="EG328" s="745">
        <v>12</v>
      </c>
      <c r="EH328" s="746">
        <f t="shared" si="2588"/>
        <v>0</v>
      </c>
      <c r="EI328" s="747"/>
      <c r="EJ328" s="741"/>
      <c r="EK328" s="746">
        <f t="shared" si="2589"/>
        <v>0</v>
      </c>
      <c r="EL328" s="746">
        <f t="shared" si="2590"/>
        <v>0</v>
      </c>
      <c r="EM328" s="746">
        <f t="shared" si="2591"/>
        <v>0</v>
      </c>
      <c r="EO328" s="1044"/>
      <c r="EP328" s="755" t="s">
        <v>522</v>
      </c>
      <c r="EQ328" s="737">
        <f t="shared" si="2592"/>
        <v>0</v>
      </c>
      <c r="ER328" s="737">
        <f t="shared" si="2593"/>
        <v>6795</v>
      </c>
      <c r="ES328" s="738">
        <f t="shared" si="2594"/>
        <v>6863</v>
      </c>
      <c r="ET328" s="817">
        <f t="shared" si="2595"/>
        <v>0</v>
      </c>
      <c r="EU328" s="740">
        <f t="shared" si="2596"/>
        <v>0</v>
      </c>
      <c r="EV328" s="741">
        <f t="shared" si="2597"/>
        <v>0</v>
      </c>
      <c r="EW328" s="740">
        <f t="shared" si="2598"/>
        <v>0</v>
      </c>
      <c r="EX328" s="741">
        <f t="shared" si="2599"/>
        <v>0</v>
      </c>
      <c r="EY328" s="740">
        <f t="shared" si="2600"/>
        <v>0</v>
      </c>
      <c r="EZ328" s="741">
        <f t="shared" si="2601"/>
        <v>0</v>
      </c>
      <c r="FA328" s="740">
        <f t="shared" si="2602"/>
        <v>0</v>
      </c>
      <c r="FB328" s="741">
        <f t="shared" si="2603"/>
        <v>0</v>
      </c>
      <c r="FC328" s="740">
        <f t="shared" si="2604"/>
        <v>0</v>
      </c>
      <c r="FD328" s="741">
        <f t="shared" si="2605"/>
        <v>0</v>
      </c>
      <c r="FE328" s="740">
        <f t="shared" si="2606"/>
        <v>0</v>
      </c>
      <c r="FF328" s="741">
        <f t="shared" si="2607"/>
        <v>0</v>
      </c>
      <c r="FG328" s="740">
        <f t="shared" si="2608"/>
        <v>0</v>
      </c>
      <c r="FH328" s="741">
        <f t="shared" si="2609"/>
        <v>0</v>
      </c>
      <c r="FI328" s="740">
        <f t="shared" si="2610"/>
        <v>0</v>
      </c>
      <c r="FJ328" s="741">
        <f t="shared" si="2611"/>
        <v>0</v>
      </c>
      <c r="FK328" s="740">
        <f t="shared" si="2612"/>
        <v>0</v>
      </c>
      <c r="FL328" s="741">
        <f t="shared" si="2613"/>
        <v>0</v>
      </c>
      <c r="FM328" s="740">
        <f t="shared" si="2614"/>
        <v>0</v>
      </c>
      <c r="FN328" s="741">
        <f t="shared" si="2615"/>
        <v>0</v>
      </c>
      <c r="FO328" s="743">
        <f t="shared" si="2616"/>
        <v>0</v>
      </c>
      <c r="FP328" s="744">
        <f t="shared" si="2617"/>
        <v>0</v>
      </c>
      <c r="FQ328" s="745">
        <v>12</v>
      </c>
      <c r="FR328" s="746">
        <f t="shared" si="2618"/>
        <v>0</v>
      </c>
      <c r="FS328" s="747"/>
      <c r="FT328" s="741"/>
      <c r="FU328" s="746">
        <f t="shared" si="2619"/>
        <v>0</v>
      </c>
      <c r="FV328" s="746">
        <f t="shared" si="2620"/>
        <v>0</v>
      </c>
      <c r="FW328" s="746">
        <f t="shared" si="2621"/>
        <v>0</v>
      </c>
      <c r="FY328" s="1044"/>
      <c r="FZ328" s="755" t="s">
        <v>522</v>
      </c>
      <c r="GA328" s="737">
        <f t="shared" si="2622"/>
        <v>1</v>
      </c>
      <c r="GB328" s="737">
        <f t="shared" si="2623"/>
        <v>6795</v>
      </c>
      <c r="GC328" s="738">
        <f t="shared" si="2624"/>
        <v>6863</v>
      </c>
      <c r="GD328" s="743">
        <f t="shared" si="2625"/>
        <v>6863</v>
      </c>
      <c r="GE328" s="743"/>
      <c r="GF328" s="737">
        <f t="shared" si="2626"/>
        <v>0</v>
      </c>
      <c r="GG328" s="743"/>
      <c r="GH328" s="737">
        <f t="shared" si="2627"/>
        <v>274.52</v>
      </c>
      <c r="GI328" s="743"/>
      <c r="GJ328" s="737">
        <f t="shared" si="2628"/>
        <v>0</v>
      </c>
      <c r="GK328" s="743"/>
      <c r="GL328" s="737">
        <f t="shared" si="2629"/>
        <v>0</v>
      </c>
      <c r="GM328" s="743"/>
      <c r="GN328" s="737">
        <f t="shared" si="2630"/>
        <v>0</v>
      </c>
      <c r="GO328" s="743"/>
      <c r="GP328" s="737">
        <f t="shared" si="2631"/>
        <v>11667.1</v>
      </c>
      <c r="GQ328" s="743"/>
      <c r="GR328" s="737">
        <f t="shared" si="2632"/>
        <v>2058.9</v>
      </c>
      <c r="GS328" s="743"/>
      <c r="GT328" s="737">
        <f t="shared" si="2633"/>
        <v>0</v>
      </c>
      <c r="GU328" s="743"/>
      <c r="GV328" s="737">
        <f t="shared" si="2634"/>
        <v>0</v>
      </c>
      <c r="GW328" s="743"/>
      <c r="GX328" s="737">
        <f t="shared" si="2635"/>
        <v>0</v>
      </c>
      <c r="GY328" s="743">
        <f t="shared" si="2635"/>
        <v>0</v>
      </c>
      <c r="GZ328" s="744">
        <f t="shared" si="2636"/>
        <v>20863.52</v>
      </c>
      <c r="HA328" s="745">
        <v>12</v>
      </c>
      <c r="HB328" s="746">
        <f t="shared" si="2637"/>
        <v>250362.23999999999</v>
      </c>
      <c r="HC328" s="737">
        <f t="shared" si="2638"/>
        <v>0</v>
      </c>
      <c r="HD328" s="737">
        <f t="shared" si="2638"/>
        <v>0</v>
      </c>
      <c r="HE328" s="746">
        <f t="shared" si="2639"/>
        <v>250362.23999999999</v>
      </c>
      <c r="HF328" s="746">
        <f t="shared" si="2640"/>
        <v>75609.399999999994</v>
      </c>
      <c r="HG328" s="746">
        <f t="shared" si="2641"/>
        <v>325971.64</v>
      </c>
    </row>
    <row r="329" spans="1:215" hidden="1" x14ac:dyDescent="0.25">
      <c r="A329" s="1044"/>
      <c r="B329" s="755" t="s">
        <v>361</v>
      </c>
      <c r="C329" s="737">
        <f t="shared" si="2473"/>
        <v>0.5</v>
      </c>
      <c r="D329" s="737">
        <f t="shared" si="2474"/>
        <v>5596</v>
      </c>
      <c r="E329" s="738">
        <f t="shared" si="2475"/>
        <v>5652</v>
      </c>
      <c r="F329" s="817">
        <f t="shared" si="2476"/>
        <v>2826</v>
      </c>
      <c r="G329" s="740">
        <f t="shared" si="2642"/>
        <v>0</v>
      </c>
      <c r="H329" s="741">
        <f t="shared" si="2478"/>
        <v>0</v>
      </c>
      <c r="I329" s="740">
        <f t="shared" si="2642"/>
        <v>0</v>
      </c>
      <c r="J329" s="741">
        <f t="shared" si="2479"/>
        <v>0</v>
      </c>
      <c r="K329" s="740">
        <f t="shared" si="2480"/>
        <v>0</v>
      </c>
      <c r="L329" s="741">
        <f t="shared" si="2481"/>
        <v>0</v>
      </c>
      <c r="M329" s="740">
        <f t="shared" si="2482"/>
        <v>5</v>
      </c>
      <c r="N329" s="741">
        <f t="shared" si="2483"/>
        <v>141.30000000000001</v>
      </c>
      <c r="O329" s="740">
        <f t="shared" si="2484"/>
        <v>0</v>
      </c>
      <c r="P329" s="741">
        <f t="shared" si="2485"/>
        <v>0</v>
      </c>
      <c r="Q329" s="740">
        <f t="shared" si="2486"/>
        <v>198</v>
      </c>
      <c r="R329" s="741">
        <f t="shared" si="2487"/>
        <v>5595.48</v>
      </c>
      <c r="S329" s="740">
        <f t="shared" si="2488"/>
        <v>30</v>
      </c>
      <c r="T329" s="741">
        <f t="shared" si="2489"/>
        <v>847.8</v>
      </c>
      <c r="U329" s="740">
        <f t="shared" si="2490"/>
        <v>0</v>
      </c>
      <c r="V329" s="741">
        <f t="shared" si="2491"/>
        <v>0</v>
      </c>
      <c r="W329" s="740">
        <f t="shared" si="2492"/>
        <v>0</v>
      </c>
      <c r="X329" s="741">
        <f t="shared" si="2493"/>
        <v>0</v>
      </c>
      <c r="Y329" s="740">
        <f t="shared" si="2494"/>
        <v>0</v>
      </c>
      <c r="Z329" s="741">
        <f t="shared" si="2495"/>
        <v>0</v>
      </c>
      <c r="AA329" s="743">
        <f t="shared" si="2496"/>
        <v>0</v>
      </c>
      <c r="AB329" s="744">
        <f t="shared" si="2497"/>
        <v>9410.58</v>
      </c>
      <c r="AC329" s="745">
        <v>12</v>
      </c>
      <c r="AD329" s="746">
        <f t="shared" si="2498"/>
        <v>112926.96</v>
      </c>
      <c r="AE329" s="747"/>
      <c r="AF329" s="741"/>
      <c r="AG329" s="746">
        <f t="shared" si="2499"/>
        <v>112926.96</v>
      </c>
      <c r="AH329" s="746">
        <f t="shared" si="2500"/>
        <v>34103.94</v>
      </c>
      <c r="AI329" s="746">
        <f t="shared" si="2501"/>
        <v>147030.9</v>
      </c>
      <c r="AK329" s="1044"/>
      <c r="AL329" s="755" t="s">
        <v>361</v>
      </c>
      <c r="AM329" s="737">
        <f t="shared" si="2502"/>
        <v>0.5</v>
      </c>
      <c r="AN329" s="737">
        <f t="shared" si="2503"/>
        <v>5596</v>
      </c>
      <c r="AO329" s="738">
        <f t="shared" si="2504"/>
        <v>5652</v>
      </c>
      <c r="AP329" s="817">
        <f t="shared" si="2505"/>
        <v>2826</v>
      </c>
      <c r="AQ329" s="740">
        <f t="shared" si="2506"/>
        <v>0</v>
      </c>
      <c r="AR329" s="741">
        <f t="shared" si="2507"/>
        <v>0</v>
      </c>
      <c r="AS329" s="740">
        <f t="shared" si="2508"/>
        <v>0</v>
      </c>
      <c r="AT329" s="741">
        <f t="shared" si="2509"/>
        <v>0</v>
      </c>
      <c r="AU329" s="740">
        <f t="shared" si="2510"/>
        <v>0</v>
      </c>
      <c r="AV329" s="741">
        <f t="shared" si="2511"/>
        <v>0</v>
      </c>
      <c r="AW329" s="740">
        <f t="shared" si="2512"/>
        <v>0</v>
      </c>
      <c r="AX329" s="741">
        <f t="shared" si="2513"/>
        <v>0</v>
      </c>
      <c r="AY329" s="740">
        <f t="shared" si="2514"/>
        <v>0</v>
      </c>
      <c r="AZ329" s="741">
        <f t="shared" si="2515"/>
        <v>0</v>
      </c>
      <c r="BA329" s="740">
        <f t="shared" si="2516"/>
        <v>199</v>
      </c>
      <c r="BB329" s="741">
        <f t="shared" si="2517"/>
        <v>5623.74</v>
      </c>
      <c r="BC329" s="740">
        <f t="shared" si="2518"/>
        <v>30</v>
      </c>
      <c r="BD329" s="741">
        <f t="shared" si="2519"/>
        <v>847.8</v>
      </c>
      <c r="BE329" s="740">
        <f t="shared" si="2520"/>
        <v>0</v>
      </c>
      <c r="BF329" s="741">
        <f t="shared" si="2521"/>
        <v>0</v>
      </c>
      <c r="BG329" s="740">
        <f t="shared" si="2522"/>
        <v>0</v>
      </c>
      <c r="BH329" s="741">
        <f t="shared" si="2523"/>
        <v>0</v>
      </c>
      <c r="BI329" s="740">
        <f t="shared" si="2524"/>
        <v>0</v>
      </c>
      <c r="BJ329" s="741">
        <f t="shared" si="2525"/>
        <v>0</v>
      </c>
      <c r="BK329" s="743">
        <f t="shared" si="2526"/>
        <v>0</v>
      </c>
      <c r="BL329" s="744">
        <f t="shared" si="2527"/>
        <v>9297.5400000000009</v>
      </c>
      <c r="BM329" s="745">
        <v>12</v>
      </c>
      <c r="BN329" s="746">
        <f t="shared" si="2528"/>
        <v>111570.48</v>
      </c>
      <c r="BO329" s="747"/>
      <c r="BP329" s="741"/>
      <c r="BQ329" s="746">
        <f t="shared" si="2529"/>
        <v>111570.48</v>
      </c>
      <c r="BR329" s="746">
        <f t="shared" si="2530"/>
        <v>33694.28</v>
      </c>
      <c r="BS329" s="746">
        <f t="shared" si="2531"/>
        <v>145264.76</v>
      </c>
      <c r="BU329" s="1044"/>
      <c r="BV329" s="755" t="s">
        <v>361</v>
      </c>
      <c r="BW329" s="737">
        <f t="shared" si="2532"/>
        <v>1</v>
      </c>
      <c r="BX329" s="737">
        <f t="shared" si="2533"/>
        <v>5596</v>
      </c>
      <c r="BY329" s="738">
        <f t="shared" si="2534"/>
        <v>5652</v>
      </c>
      <c r="BZ329" s="817">
        <f t="shared" si="2535"/>
        <v>5652</v>
      </c>
      <c r="CA329" s="740">
        <f t="shared" si="2536"/>
        <v>0</v>
      </c>
      <c r="CB329" s="741">
        <f t="shared" si="2537"/>
        <v>0</v>
      </c>
      <c r="CC329" s="740">
        <f t="shared" si="2538"/>
        <v>0</v>
      </c>
      <c r="CD329" s="741">
        <f t="shared" si="2539"/>
        <v>0</v>
      </c>
      <c r="CE329" s="740">
        <f t="shared" si="2540"/>
        <v>0</v>
      </c>
      <c r="CF329" s="741">
        <f t="shared" si="2541"/>
        <v>0</v>
      </c>
      <c r="CG329" s="740">
        <f t="shared" si="2542"/>
        <v>75</v>
      </c>
      <c r="CH329" s="741">
        <f t="shared" si="2543"/>
        <v>4239</v>
      </c>
      <c r="CI329" s="740">
        <f t="shared" si="2544"/>
        <v>0</v>
      </c>
      <c r="CJ329" s="741">
        <f t="shared" si="2545"/>
        <v>0</v>
      </c>
      <c r="CK329" s="740">
        <f t="shared" si="2546"/>
        <v>0</v>
      </c>
      <c r="CL329" s="741">
        <f t="shared" si="2547"/>
        <v>0</v>
      </c>
      <c r="CM329" s="740">
        <f t="shared" si="2548"/>
        <v>0</v>
      </c>
      <c r="CN329" s="741">
        <f t="shared" si="2549"/>
        <v>0</v>
      </c>
      <c r="CO329" s="740">
        <f t="shared" si="2550"/>
        <v>0</v>
      </c>
      <c r="CP329" s="741">
        <f t="shared" si="2551"/>
        <v>0</v>
      </c>
      <c r="CQ329" s="740">
        <f t="shared" si="2552"/>
        <v>0</v>
      </c>
      <c r="CR329" s="741">
        <f t="shared" si="2553"/>
        <v>0</v>
      </c>
      <c r="CS329" s="740">
        <f t="shared" si="2554"/>
        <v>0</v>
      </c>
      <c r="CT329" s="741">
        <f t="shared" si="2555"/>
        <v>0</v>
      </c>
      <c r="CU329" s="743">
        <f t="shared" si="2556"/>
        <v>6276</v>
      </c>
      <c r="CV329" s="744">
        <f t="shared" si="2557"/>
        <v>16167</v>
      </c>
      <c r="CW329" s="745">
        <v>12</v>
      </c>
      <c r="CX329" s="746">
        <f t="shared" si="2558"/>
        <v>194004</v>
      </c>
      <c r="CY329" s="747"/>
      <c r="CZ329" s="741"/>
      <c r="DA329" s="746">
        <f t="shared" si="2559"/>
        <v>194004</v>
      </c>
      <c r="DB329" s="746">
        <f t="shared" si="2560"/>
        <v>58589.21</v>
      </c>
      <c r="DC329" s="746">
        <f t="shared" si="2561"/>
        <v>252593.21</v>
      </c>
      <c r="DD329" s="750"/>
      <c r="DE329" s="1044"/>
      <c r="DF329" s="755" t="s">
        <v>361</v>
      </c>
      <c r="DG329" s="737">
        <f t="shared" si="2562"/>
        <v>0</v>
      </c>
      <c r="DH329" s="737">
        <f t="shared" si="2563"/>
        <v>5596</v>
      </c>
      <c r="DI329" s="738">
        <f t="shared" si="2564"/>
        <v>5652</v>
      </c>
      <c r="DJ329" s="817">
        <f t="shared" si="2565"/>
        <v>0</v>
      </c>
      <c r="DK329" s="740">
        <f t="shared" si="2566"/>
        <v>0</v>
      </c>
      <c r="DL329" s="741">
        <f t="shared" si="2567"/>
        <v>0</v>
      </c>
      <c r="DM329" s="740">
        <f t="shared" si="2568"/>
        <v>0</v>
      </c>
      <c r="DN329" s="741">
        <f t="shared" si="2569"/>
        <v>0</v>
      </c>
      <c r="DO329" s="740">
        <f t="shared" si="2570"/>
        <v>0</v>
      </c>
      <c r="DP329" s="741">
        <f t="shared" si="2571"/>
        <v>0</v>
      </c>
      <c r="DQ329" s="740">
        <f t="shared" si="2572"/>
        <v>0</v>
      </c>
      <c r="DR329" s="741">
        <f t="shared" si="2573"/>
        <v>0</v>
      </c>
      <c r="DS329" s="740">
        <f t="shared" si="2574"/>
        <v>0</v>
      </c>
      <c r="DT329" s="741">
        <f t="shared" si="2575"/>
        <v>0</v>
      </c>
      <c r="DU329" s="740">
        <f t="shared" si="2576"/>
        <v>0</v>
      </c>
      <c r="DV329" s="741">
        <f t="shared" si="2577"/>
        <v>0</v>
      </c>
      <c r="DW329" s="740">
        <f t="shared" si="2578"/>
        <v>0</v>
      </c>
      <c r="DX329" s="741">
        <f t="shared" si="2579"/>
        <v>0</v>
      </c>
      <c r="DY329" s="740">
        <f t="shared" si="2580"/>
        <v>0</v>
      </c>
      <c r="DZ329" s="741">
        <f t="shared" si="2581"/>
        <v>0</v>
      </c>
      <c r="EA329" s="740">
        <f t="shared" si="2582"/>
        <v>0</v>
      </c>
      <c r="EB329" s="741">
        <f t="shared" si="2583"/>
        <v>0</v>
      </c>
      <c r="EC329" s="740">
        <f t="shared" si="2584"/>
        <v>0</v>
      </c>
      <c r="ED329" s="741">
        <f t="shared" si="2585"/>
        <v>0</v>
      </c>
      <c r="EE329" s="743">
        <f t="shared" si="2586"/>
        <v>0</v>
      </c>
      <c r="EF329" s="744">
        <f t="shared" si="2587"/>
        <v>0</v>
      </c>
      <c r="EG329" s="745">
        <v>12</v>
      </c>
      <c r="EH329" s="746">
        <f t="shared" si="2588"/>
        <v>0</v>
      </c>
      <c r="EI329" s="747"/>
      <c r="EJ329" s="741"/>
      <c r="EK329" s="746">
        <f t="shared" si="2589"/>
        <v>0</v>
      </c>
      <c r="EL329" s="746">
        <f t="shared" si="2590"/>
        <v>0</v>
      </c>
      <c r="EM329" s="746">
        <f t="shared" si="2591"/>
        <v>0</v>
      </c>
      <c r="EO329" s="1044"/>
      <c r="EP329" s="755" t="s">
        <v>361</v>
      </c>
      <c r="EQ329" s="737">
        <f t="shared" si="2592"/>
        <v>0</v>
      </c>
      <c r="ER329" s="737">
        <f t="shared" si="2593"/>
        <v>5596</v>
      </c>
      <c r="ES329" s="738">
        <f t="shared" si="2594"/>
        <v>5652</v>
      </c>
      <c r="ET329" s="817">
        <f t="shared" si="2595"/>
        <v>0</v>
      </c>
      <c r="EU329" s="740">
        <f t="shared" si="2596"/>
        <v>0</v>
      </c>
      <c r="EV329" s="741">
        <f t="shared" si="2597"/>
        <v>0</v>
      </c>
      <c r="EW329" s="740">
        <f t="shared" si="2598"/>
        <v>0</v>
      </c>
      <c r="EX329" s="741">
        <f t="shared" si="2599"/>
        <v>0</v>
      </c>
      <c r="EY329" s="740">
        <f t="shared" si="2600"/>
        <v>0</v>
      </c>
      <c r="EZ329" s="741">
        <f t="shared" si="2601"/>
        <v>0</v>
      </c>
      <c r="FA329" s="740">
        <f t="shared" si="2602"/>
        <v>0</v>
      </c>
      <c r="FB329" s="741">
        <f t="shared" si="2603"/>
        <v>0</v>
      </c>
      <c r="FC329" s="740">
        <f t="shared" si="2604"/>
        <v>0</v>
      </c>
      <c r="FD329" s="741">
        <f t="shared" si="2605"/>
        <v>0</v>
      </c>
      <c r="FE329" s="740">
        <f t="shared" si="2606"/>
        <v>0</v>
      </c>
      <c r="FF329" s="741">
        <f t="shared" si="2607"/>
        <v>0</v>
      </c>
      <c r="FG329" s="740">
        <f t="shared" si="2608"/>
        <v>0</v>
      </c>
      <c r="FH329" s="741">
        <f t="shared" si="2609"/>
        <v>0</v>
      </c>
      <c r="FI329" s="740">
        <f t="shared" si="2610"/>
        <v>0</v>
      </c>
      <c r="FJ329" s="741">
        <f t="shared" si="2611"/>
        <v>0</v>
      </c>
      <c r="FK329" s="740">
        <f t="shared" si="2612"/>
        <v>0</v>
      </c>
      <c r="FL329" s="741">
        <f t="shared" si="2613"/>
        <v>0</v>
      </c>
      <c r="FM329" s="740">
        <f t="shared" si="2614"/>
        <v>0</v>
      </c>
      <c r="FN329" s="741">
        <f t="shared" si="2615"/>
        <v>0</v>
      </c>
      <c r="FO329" s="743">
        <f t="shared" si="2616"/>
        <v>0</v>
      </c>
      <c r="FP329" s="744">
        <f t="shared" si="2617"/>
        <v>0</v>
      </c>
      <c r="FQ329" s="745">
        <v>12</v>
      </c>
      <c r="FR329" s="746">
        <f t="shared" si="2618"/>
        <v>0</v>
      </c>
      <c r="FS329" s="747"/>
      <c r="FT329" s="741"/>
      <c r="FU329" s="746">
        <f t="shared" si="2619"/>
        <v>0</v>
      </c>
      <c r="FV329" s="746">
        <f t="shared" si="2620"/>
        <v>0</v>
      </c>
      <c r="FW329" s="746">
        <f t="shared" si="2621"/>
        <v>0</v>
      </c>
      <c r="FY329" s="1044"/>
      <c r="FZ329" s="755" t="s">
        <v>361</v>
      </c>
      <c r="GA329" s="737">
        <f t="shared" si="2622"/>
        <v>2</v>
      </c>
      <c r="GB329" s="737">
        <f t="shared" si="2623"/>
        <v>5596</v>
      </c>
      <c r="GC329" s="738">
        <f t="shared" si="2624"/>
        <v>5652</v>
      </c>
      <c r="GD329" s="743">
        <f t="shared" si="2625"/>
        <v>11304</v>
      </c>
      <c r="GE329" s="743"/>
      <c r="GF329" s="737">
        <f t="shared" si="2626"/>
        <v>0</v>
      </c>
      <c r="GG329" s="743"/>
      <c r="GH329" s="737">
        <f t="shared" si="2627"/>
        <v>0</v>
      </c>
      <c r="GI329" s="743"/>
      <c r="GJ329" s="737">
        <f t="shared" si="2628"/>
        <v>0</v>
      </c>
      <c r="GK329" s="743"/>
      <c r="GL329" s="737">
        <f t="shared" si="2629"/>
        <v>4380.3</v>
      </c>
      <c r="GM329" s="743"/>
      <c r="GN329" s="737">
        <f t="shared" si="2630"/>
        <v>0</v>
      </c>
      <c r="GO329" s="743"/>
      <c r="GP329" s="737">
        <f t="shared" si="2631"/>
        <v>11219.22</v>
      </c>
      <c r="GQ329" s="743"/>
      <c r="GR329" s="737">
        <f t="shared" si="2632"/>
        <v>1695.6</v>
      </c>
      <c r="GS329" s="743"/>
      <c r="GT329" s="737">
        <f t="shared" si="2633"/>
        <v>0</v>
      </c>
      <c r="GU329" s="743"/>
      <c r="GV329" s="737">
        <f t="shared" si="2634"/>
        <v>0</v>
      </c>
      <c r="GW329" s="743"/>
      <c r="GX329" s="737">
        <f t="shared" si="2635"/>
        <v>0</v>
      </c>
      <c r="GY329" s="743">
        <f t="shared" si="2635"/>
        <v>6276</v>
      </c>
      <c r="GZ329" s="744">
        <f t="shared" si="2636"/>
        <v>34875.120000000003</v>
      </c>
      <c r="HA329" s="745">
        <v>12</v>
      </c>
      <c r="HB329" s="746">
        <f t="shared" si="2637"/>
        <v>418501.44</v>
      </c>
      <c r="HC329" s="737">
        <f t="shared" si="2638"/>
        <v>0</v>
      </c>
      <c r="HD329" s="737">
        <f t="shared" si="2638"/>
        <v>0</v>
      </c>
      <c r="HE329" s="746">
        <f t="shared" si="2639"/>
        <v>418501.44</v>
      </c>
      <c r="HF329" s="746">
        <f t="shared" si="2640"/>
        <v>126387.43</v>
      </c>
      <c r="HG329" s="746">
        <f t="shared" si="2641"/>
        <v>544888.87</v>
      </c>
    </row>
    <row r="330" spans="1:215" hidden="1" x14ac:dyDescent="0.25">
      <c r="A330" s="1044"/>
      <c r="B330" s="779" t="s">
        <v>43</v>
      </c>
      <c r="C330" s="737">
        <f t="shared" si="2473"/>
        <v>0</v>
      </c>
      <c r="D330" s="737">
        <f t="shared" si="2474"/>
        <v>7117</v>
      </c>
      <c r="E330" s="738">
        <f t="shared" si="2475"/>
        <v>7189</v>
      </c>
      <c r="F330" s="817">
        <f t="shared" si="2476"/>
        <v>0</v>
      </c>
      <c r="G330" s="740">
        <f t="shared" si="2642"/>
        <v>0</v>
      </c>
      <c r="H330" s="741">
        <f t="shared" si="2478"/>
        <v>0</v>
      </c>
      <c r="I330" s="740">
        <f t="shared" si="2642"/>
        <v>0</v>
      </c>
      <c r="J330" s="741">
        <f t="shared" si="2479"/>
        <v>0</v>
      </c>
      <c r="K330" s="740">
        <f t="shared" si="2480"/>
        <v>0</v>
      </c>
      <c r="L330" s="741">
        <f t="shared" si="2481"/>
        <v>0</v>
      </c>
      <c r="M330" s="740">
        <f t="shared" si="2482"/>
        <v>0</v>
      </c>
      <c r="N330" s="741">
        <f t="shared" si="2483"/>
        <v>0</v>
      </c>
      <c r="O330" s="740">
        <f t="shared" si="2484"/>
        <v>0</v>
      </c>
      <c r="P330" s="741">
        <f t="shared" si="2485"/>
        <v>0</v>
      </c>
      <c r="Q330" s="740">
        <f t="shared" si="2486"/>
        <v>0</v>
      </c>
      <c r="R330" s="741">
        <f t="shared" si="2487"/>
        <v>0</v>
      </c>
      <c r="S330" s="740">
        <f t="shared" si="2488"/>
        <v>0</v>
      </c>
      <c r="T330" s="741">
        <f t="shared" si="2489"/>
        <v>0</v>
      </c>
      <c r="U330" s="740">
        <f t="shared" si="2490"/>
        <v>0</v>
      </c>
      <c r="V330" s="741">
        <f t="shared" si="2491"/>
        <v>0</v>
      </c>
      <c r="W330" s="740">
        <f t="shared" si="2492"/>
        <v>0</v>
      </c>
      <c r="X330" s="741">
        <f t="shared" si="2493"/>
        <v>0</v>
      </c>
      <c r="Y330" s="740">
        <f t="shared" si="2494"/>
        <v>0</v>
      </c>
      <c r="Z330" s="741">
        <f t="shared" si="2495"/>
        <v>0</v>
      </c>
      <c r="AA330" s="743">
        <f t="shared" si="2496"/>
        <v>0</v>
      </c>
      <c r="AB330" s="744">
        <f t="shared" si="2497"/>
        <v>0</v>
      </c>
      <c r="AC330" s="745">
        <v>12</v>
      </c>
      <c r="AD330" s="746">
        <f t="shared" si="2498"/>
        <v>0</v>
      </c>
      <c r="AE330" s="747"/>
      <c r="AF330" s="741"/>
      <c r="AG330" s="746">
        <f t="shared" si="2499"/>
        <v>0</v>
      </c>
      <c r="AH330" s="746">
        <f t="shared" si="2500"/>
        <v>0</v>
      </c>
      <c r="AI330" s="746">
        <f t="shared" si="2501"/>
        <v>0</v>
      </c>
      <c r="AK330" s="1044"/>
      <c r="AL330" s="779" t="s">
        <v>43</v>
      </c>
      <c r="AM330" s="737">
        <f t="shared" si="2502"/>
        <v>0</v>
      </c>
      <c r="AN330" s="737">
        <f t="shared" si="2503"/>
        <v>7117</v>
      </c>
      <c r="AO330" s="738">
        <f t="shared" si="2504"/>
        <v>7189</v>
      </c>
      <c r="AP330" s="817">
        <f t="shared" si="2505"/>
        <v>0</v>
      </c>
      <c r="AQ330" s="740">
        <f t="shared" si="2506"/>
        <v>0</v>
      </c>
      <c r="AR330" s="741">
        <f t="shared" si="2507"/>
        <v>0</v>
      </c>
      <c r="AS330" s="740">
        <f t="shared" si="2508"/>
        <v>0</v>
      </c>
      <c r="AT330" s="741">
        <f t="shared" si="2509"/>
        <v>0</v>
      </c>
      <c r="AU330" s="740">
        <f t="shared" si="2510"/>
        <v>0</v>
      </c>
      <c r="AV330" s="741">
        <f t="shared" si="2511"/>
        <v>0</v>
      </c>
      <c r="AW330" s="740">
        <f t="shared" si="2512"/>
        <v>0</v>
      </c>
      <c r="AX330" s="741">
        <f t="shared" si="2513"/>
        <v>0</v>
      </c>
      <c r="AY330" s="740">
        <f t="shared" si="2514"/>
        <v>0</v>
      </c>
      <c r="AZ330" s="741">
        <f t="shared" si="2515"/>
        <v>0</v>
      </c>
      <c r="BA330" s="740">
        <f t="shared" si="2516"/>
        <v>0</v>
      </c>
      <c r="BB330" s="741">
        <f t="shared" si="2517"/>
        <v>0</v>
      </c>
      <c r="BC330" s="740">
        <f t="shared" si="2518"/>
        <v>0</v>
      </c>
      <c r="BD330" s="741">
        <f t="shared" si="2519"/>
        <v>0</v>
      </c>
      <c r="BE330" s="740">
        <f t="shared" si="2520"/>
        <v>0</v>
      </c>
      <c r="BF330" s="741">
        <f t="shared" si="2521"/>
        <v>0</v>
      </c>
      <c r="BG330" s="740">
        <f t="shared" si="2522"/>
        <v>0</v>
      </c>
      <c r="BH330" s="741">
        <f t="shared" si="2523"/>
        <v>0</v>
      </c>
      <c r="BI330" s="740">
        <f t="shared" si="2524"/>
        <v>0</v>
      </c>
      <c r="BJ330" s="741">
        <f t="shared" si="2525"/>
        <v>0</v>
      </c>
      <c r="BK330" s="743">
        <f t="shared" si="2526"/>
        <v>0</v>
      </c>
      <c r="BL330" s="744">
        <f t="shared" si="2527"/>
        <v>0</v>
      </c>
      <c r="BM330" s="745">
        <v>12</v>
      </c>
      <c r="BN330" s="746">
        <f t="shared" si="2528"/>
        <v>0</v>
      </c>
      <c r="BO330" s="747"/>
      <c r="BP330" s="741"/>
      <c r="BQ330" s="746">
        <f t="shared" si="2529"/>
        <v>0</v>
      </c>
      <c r="BR330" s="746">
        <f t="shared" si="2530"/>
        <v>0</v>
      </c>
      <c r="BS330" s="746">
        <f t="shared" si="2531"/>
        <v>0</v>
      </c>
      <c r="BU330" s="1044"/>
      <c r="BV330" s="779" t="s">
        <v>43</v>
      </c>
      <c r="BW330" s="737">
        <f t="shared" si="2532"/>
        <v>2.5</v>
      </c>
      <c r="BX330" s="737">
        <f t="shared" si="2533"/>
        <v>7117</v>
      </c>
      <c r="BY330" s="738">
        <f t="shared" si="2534"/>
        <v>7189</v>
      </c>
      <c r="BZ330" s="817">
        <f t="shared" si="2535"/>
        <v>17972.5</v>
      </c>
      <c r="CA330" s="740">
        <f t="shared" si="2536"/>
        <v>0</v>
      </c>
      <c r="CB330" s="741">
        <f t="shared" si="2537"/>
        <v>0</v>
      </c>
      <c r="CC330" s="740">
        <f t="shared" si="2538"/>
        <v>0</v>
      </c>
      <c r="CD330" s="741">
        <f t="shared" si="2539"/>
        <v>0</v>
      </c>
      <c r="CE330" s="740">
        <f t="shared" si="2540"/>
        <v>0</v>
      </c>
      <c r="CF330" s="741">
        <f t="shared" si="2541"/>
        <v>0</v>
      </c>
      <c r="CG330" s="740">
        <f t="shared" si="2542"/>
        <v>0</v>
      </c>
      <c r="CH330" s="741">
        <f t="shared" si="2543"/>
        <v>0</v>
      </c>
      <c r="CI330" s="740">
        <f t="shared" si="2544"/>
        <v>0</v>
      </c>
      <c r="CJ330" s="741">
        <f t="shared" si="2545"/>
        <v>0</v>
      </c>
      <c r="CK330" s="740">
        <f t="shared" si="2546"/>
        <v>0</v>
      </c>
      <c r="CL330" s="741">
        <f t="shared" si="2547"/>
        <v>0</v>
      </c>
      <c r="CM330" s="740">
        <f t="shared" si="2548"/>
        <v>15</v>
      </c>
      <c r="CN330" s="741">
        <f t="shared" si="2549"/>
        <v>2695.88</v>
      </c>
      <c r="CO330" s="740">
        <f t="shared" si="2550"/>
        <v>0</v>
      </c>
      <c r="CP330" s="741">
        <f t="shared" si="2551"/>
        <v>0</v>
      </c>
      <c r="CQ330" s="740">
        <f t="shared" si="2552"/>
        <v>0</v>
      </c>
      <c r="CR330" s="741">
        <f t="shared" si="2553"/>
        <v>0</v>
      </c>
      <c r="CS330" s="740">
        <f t="shared" si="2554"/>
        <v>0</v>
      </c>
      <c r="CT330" s="741">
        <f t="shared" si="2555"/>
        <v>0</v>
      </c>
      <c r="CU330" s="743">
        <f t="shared" si="2556"/>
        <v>19921.62</v>
      </c>
      <c r="CV330" s="744">
        <f t="shared" si="2557"/>
        <v>40590</v>
      </c>
      <c r="CW330" s="745">
        <v>12</v>
      </c>
      <c r="CX330" s="746">
        <f t="shared" si="2558"/>
        <v>487080</v>
      </c>
      <c r="CY330" s="747"/>
      <c r="CZ330" s="741"/>
      <c r="DA330" s="746">
        <f t="shared" si="2559"/>
        <v>487080</v>
      </c>
      <c r="DB330" s="746">
        <f t="shared" si="2560"/>
        <v>147098.16</v>
      </c>
      <c r="DC330" s="746">
        <f t="shared" si="2561"/>
        <v>634178.16</v>
      </c>
      <c r="DD330" s="750"/>
      <c r="DE330" s="1044"/>
      <c r="DF330" s="779" t="s">
        <v>43</v>
      </c>
      <c r="DG330" s="737">
        <f t="shared" si="2562"/>
        <v>0</v>
      </c>
      <c r="DH330" s="737">
        <f t="shared" si="2563"/>
        <v>7117</v>
      </c>
      <c r="DI330" s="738">
        <f t="shared" si="2564"/>
        <v>7189</v>
      </c>
      <c r="DJ330" s="817">
        <f t="shared" si="2565"/>
        <v>0</v>
      </c>
      <c r="DK330" s="740">
        <f t="shared" si="2566"/>
        <v>0</v>
      </c>
      <c r="DL330" s="741">
        <f t="shared" si="2567"/>
        <v>0</v>
      </c>
      <c r="DM330" s="740">
        <f t="shared" si="2568"/>
        <v>0</v>
      </c>
      <c r="DN330" s="741">
        <f t="shared" si="2569"/>
        <v>0</v>
      </c>
      <c r="DO330" s="740">
        <f t="shared" si="2570"/>
        <v>0</v>
      </c>
      <c r="DP330" s="741">
        <f t="shared" si="2571"/>
        <v>0</v>
      </c>
      <c r="DQ330" s="740">
        <f t="shared" si="2572"/>
        <v>0</v>
      </c>
      <c r="DR330" s="741">
        <f t="shared" si="2573"/>
        <v>0</v>
      </c>
      <c r="DS330" s="740">
        <f t="shared" si="2574"/>
        <v>0</v>
      </c>
      <c r="DT330" s="741">
        <f t="shared" si="2575"/>
        <v>0</v>
      </c>
      <c r="DU330" s="740">
        <f t="shared" si="2576"/>
        <v>0</v>
      </c>
      <c r="DV330" s="741">
        <f t="shared" si="2577"/>
        <v>0</v>
      </c>
      <c r="DW330" s="740">
        <f t="shared" si="2578"/>
        <v>0</v>
      </c>
      <c r="DX330" s="741">
        <f t="shared" si="2579"/>
        <v>0</v>
      </c>
      <c r="DY330" s="740">
        <f t="shared" si="2580"/>
        <v>0</v>
      </c>
      <c r="DZ330" s="741">
        <f t="shared" si="2581"/>
        <v>0</v>
      </c>
      <c r="EA330" s="740">
        <f t="shared" si="2582"/>
        <v>0</v>
      </c>
      <c r="EB330" s="741">
        <f t="shared" si="2583"/>
        <v>0</v>
      </c>
      <c r="EC330" s="740">
        <f t="shared" si="2584"/>
        <v>0</v>
      </c>
      <c r="ED330" s="741">
        <f t="shared" si="2585"/>
        <v>0</v>
      </c>
      <c r="EE330" s="743">
        <f t="shared" si="2586"/>
        <v>0</v>
      </c>
      <c r="EF330" s="744">
        <f t="shared" si="2587"/>
        <v>0</v>
      </c>
      <c r="EG330" s="745">
        <v>12</v>
      </c>
      <c r="EH330" s="746">
        <f t="shared" si="2588"/>
        <v>0</v>
      </c>
      <c r="EI330" s="747"/>
      <c r="EJ330" s="741"/>
      <c r="EK330" s="746">
        <f t="shared" si="2589"/>
        <v>0</v>
      </c>
      <c r="EL330" s="746">
        <f t="shared" si="2590"/>
        <v>0</v>
      </c>
      <c r="EM330" s="746">
        <f t="shared" si="2591"/>
        <v>0</v>
      </c>
      <c r="EO330" s="1044"/>
      <c r="EP330" s="779" t="s">
        <v>43</v>
      </c>
      <c r="EQ330" s="737">
        <f t="shared" si="2592"/>
        <v>0</v>
      </c>
      <c r="ER330" s="737">
        <f t="shared" si="2593"/>
        <v>7117</v>
      </c>
      <c r="ES330" s="738">
        <f t="shared" si="2594"/>
        <v>7189</v>
      </c>
      <c r="ET330" s="817">
        <f t="shared" si="2595"/>
        <v>0</v>
      </c>
      <c r="EU330" s="740">
        <f t="shared" si="2596"/>
        <v>0</v>
      </c>
      <c r="EV330" s="741">
        <f t="shared" si="2597"/>
        <v>0</v>
      </c>
      <c r="EW330" s="740">
        <f t="shared" si="2598"/>
        <v>0</v>
      </c>
      <c r="EX330" s="741">
        <f t="shared" si="2599"/>
        <v>0</v>
      </c>
      <c r="EY330" s="740">
        <f t="shared" si="2600"/>
        <v>0</v>
      </c>
      <c r="EZ330" s="741">
        <f t="shared" si="2601"/>
        <v>0</v>
      </c>
      <c r="FA330" s="740">
        <f t="shared" si="2602"/>
        <v>0</v>
      </c>
      <c r="FB330" s="741">
        <f t="shared" si="2603"/>
        <v>0</v>
      </c>
      <c r="FC330" s="740">
        <f t="shared" si="2604"/>
        <v>0</v>
      </c>
      <c r="FD330" s="741">
        <f t="shared" si="2605"/>
        <v>0</v>
      </c>
      <c r="FE330" s="740">
        <f t="shared" si="2606"/>
        <v>0</v>
      </c>
      <c r="FF330" s="741">
        <f t="shared" si="2607"/>
        <v>0</v>
      </c>
      <c r="FG330" s="740">
        <f t="shared" si="2608"/>
        <v>0</v>
      </c>
      <c r="FH330" s="741">
        <f t="shared" si="2609"/>
        <v>0</v>
      </c>
      <c r="FI330" s="740">
        <f t="shared" si="2610"/>
        <v>0</v>
      </c>
      <c r="FJ330" s="741">
        <f t="shared" si="2611"/>
        <v>0</v>
      </c>
      <c r="FK330" s="740">
        <f t="shared" si="2612"/>
        <v>0</v>
      </c>
      <c r="FL330" s="741">
        <f t="shared" si="2613"/>
        <v>0</v>
      </c>
      <c r="FM330" s="740">
        <f t="shared" si="2614"/>
        <v>0</v>
      </c>
      <c r="FN330" s="741">
        <f t="shared" si="2615"/>
        <v>0</v>
      </c>
      <c r="FO330" s="743">
        <f t="shared" si="2616"/>
        <v>0</v>
      </c>
      <c r="FP330" s="744">
        <f t="shared" si="2617"/>
        <v>0</v>
      </c>
      <c r="FQ330" s="745">
        <v>12</v>
      </c>
      <c r="FR330" s="746">
        <f t="shared" si="2618"/>
        <v>0</v>
      </c>
      <c r="FS330" s="747"/>
      <c r="FT330" s="741"/>
      <c r="FU330" s="746">
        <f t="shared" si="2619"/>
        <v>0</v>
      </c>
      <c r="FV330" s="746">
        <f t="shared" si="2620"/>
        <v>0</v>
      </c>
      <c r="FW330" s="746">
        <f t="shared" si="2621"/>
        <v>0</v>
      </c>
      <c r="FY330" s="1044"/>
      <c r="FZ330" s="779" t="s">
        <v>43</v>
      </c>
      <c r="GA330" s="737">
        <f t="shared" si="2622"/>
        <v>2.5</v>
      </c>
      <c r="GB330" s="737">
        <f t="shared" si="2623"/>
        <v>7117</v>
      </c>
      <c r="GC330" s="738">
        <f t="shared" si="2624"/>
        <v>7189</v>
      </c>
      <c r="GD330" s="743">
        <f t="shared" si="2625"/>
        <v>17972.5</v>
      </c>
      <c r="GE330" s="743"/>
      <c r="GF330" s="737">
        <f t="shared" si="2626"/>
        <v>0</v>
      </c>
      <c r="GG330" s="743"/>
      <c r="GH330" s="737">
        <f t="shared" si="2627"/>
        <v>0</v>
      </c>
      <c r="GI330" s="743"/>
      <c r="GJ330" s="737">
        <f t="shared" si="2628"/>
        <v>0</v>
      </c>
      <c r="GK330" s="743"/>
      <c r="GL330" s="737">
        <f t="shared" si="2629"/>
        <v>0</v>
      </c>
      <c r="GM330" s="743"/>
      <c r="GN330" s="737">
        <f t="shared" si="2630"/>
        <v>0</v>
      </c>
      <c r="GO330" s="743"/>
      <c r="GP330" s="737">
        <f t="shared" si="2631"/>
        <v>0</v>
      </c>
      <c r="GQ330" s="743"/>
      <c r="GR330" s="737">
        <f t="shared" si="2632"/>
        <v>2695.88</v>
      </c>
      <c r="GS330" s="743"/>
      <c r="GT330" s="737">
        <f t="shared" si="2633"/>
        <v>0</v>
      </c>
      <c r="GU330" s="743"/>
      <c r="GV330" s="737">
        <f t="shared" si="2634"/>
        <v>0</v>
      </c>
      <c r="GW330" s="743"/>
      <c r="GX330" s="737">
        <f t="shared" si="2635"/>
        <v>0</v>
      </c>
      <c r="GY330" s="743">
        <f t="shared" si="2635"/>
        <v>19921.62</v>
      </c>
      <c r="GZ330" s="744">
        <f t="shared" si="2636"/>
        <v>40590</v>
      </c>
      <c r="HA330" s="745">
        <v>12</v>
      </c>
      <c r="HB330" s="746">
        <f t="shared" si="2637"/>
        <v>487080</v>
      </c>
      <c r="HC330" s="737">
        <f t="shared" si="2638"/>
        <v>0</v>
      </c>
      <c r="HD330" s="737">
        <f t="shared" si="2638"/>
        <v>0</v>
      </c>
      <c r="HE330" s="746">
        <f t="shared" si="2639"/>
        <v>487080</v>
      </c>
      <c r="HF330" s="746">
        <f t="shared" si="2640"/>
        <v>147098.16</v>
      </c>
      <c r="HG330" s="746">
        <f t="shared" si="2641"/>
        <v>634178.16</v>
      </c>
    </row>
    <row r="331" spans="1:215" hidden="1" x14ac:dyDescent="0.25">
      <c r="A331" s="1044"/>
      <c r="B331" s="752"/>
      <c r="C331" s="737">
        <f t="shared" si="2473"/>
        <v>0</v>
      </c>
      <c r="D331" s="737">
        <f t="shared" si="2474"/>
        <v>0</v>
      </c>
      <c r="E331" s="738">
        <f t="shared" si="2475"/>
        <v>0</v>
      </c>
      <c r="F331" s="817">
        <f t="shared" si="2476"/>
        <v>0</v>
      </c>
      <c r="G331" s="740">
        <f t="shared" si="2642"/>
        <v>0</v>
      </c>
      <c r="H331" s="741">
        <f t="shared" si="2478"/>
        <v>0</v>
      </c>
      <c r="I331" s="740">
        <f t="shared" si="2642"/>
        <v>0</v>
      </c>
      <c r="J331" s="741">
        <f t="shared" si="2479"/>
        <v>0</v>
      </c>
      <c r="K331" s="740">
        <f t="shared" si="2480"/>
        <v>0</v>
      </c>
      <c r="L331" s="741">
        <f t="shared" si="2481"/>
        <v>0</v>
      </c>
      <c r="M331" s="740">
        <f t="shared" si="2482"/>
        <v>0</v>
      </c>
      <c r="N331" s="741">
        <f t="shared" si="2483"/>
        <v>0</v>
      </c>
      <c r="O331" s="740">
        <f t="shared" si="2484"/>
        <v>0</v>
      </c>
      <c r="P331" s="741">
        <f t="shared" si="2485"/>
        <v>0</v>
      </c>
      <c r="Q331" s="740">
        <f t="shared" si="2486"/>
        <v>0</v>
      </c>
      <c r="R331" s="741">
        <f t="shared" si="2487"/>
        <v>0</v>
      </c>
      <c r="S331" s="740">
        <f t="shared" si="2488"/>
        <v>0</v>
      </c>
      <c r="T331" s="741">
        <f t="shared" si="2489"/>
        <v>0</v>
      </c>
      <c r="U331" s="740">
        <f t="shared" si="2490"/>
        <v>0</v>
      </c>
      <c r="V331" s="741">
        <f t="shared" si="2491"/>
        <v>0</v>
      </c>
      <c r="W331" s="740">
        <f t="shared" si="2492"/>
        <v>0</v>
      </c>
      <c r="X331" s="741">
        <f t="shared" si="2493"/>
        <v>0</v>
      </c>
      <c r="Y331" s="740">
        <f t="shared" si="2494"/>
        <v>0</v>
      </c>
      <c r="Z331" s="741">
        <f t="shared" si="2495"/>
        <v>0</v>
      </c>
      <c r="AA331" s="743">
        <f t="shared" si="2496"/>
        <v>0</v>
      </c>
      <c r="AB331" s="744">
        <f t="shared" si="2497"/>
        <v>0</v>
      </c>
      <c r="AC331" s="745">
        <v>12</v>
      </c>
      <c r="AD331" s="746">
        <f t="shared" si="2498"/>
        <v>0</v>
      </c>
      <c r="AE331" s="747"/>
      <c r="AF331" s="741"/>
      <c r="AG331" s="746">
        <f t="shared" si="2499"/>
        <v>0</v>
      </c>
      <c r="AH331" s="746">
        <f t="shared" si="2500"/>
        <v>0</v>
      </c>
      <c r="AI331" s="746">
        <f t="shared" si="2501"/>
        <v>0</v>
      </c>
      <c r="AK331" s="1044"/>
      <c r="AL331" s="752"/>
      <c r="AM331" s="737">
        <f t="shared" si="2502"/>
        <v>0</v>
      </c>
      <c r="AN331" s="737">
        <f t="shared" si="2503"/>
        <v>0</v>
      </c>
      <c r="AO331" s="738">
        <f t="shared" si="2504"/>
        <v>0</v>
      </c>
      <c r="AP331" s="817">
        <f t="shared" si="2505"/>
        <v>0</v>
      </c>
      <c r="AQ331" s="740">
        <f t="shared" si="2506"/>
        <v>0</v>
      </c>
      <c r="AR331" s="741">
        <f t="shared" si="2507"/>
        <v>0</v>
      </c>
      <c r="AS331" s="740">
        <f t="shared" si="2508"/>
        <v>0</v>
      </c>
      <c r="AT331" s="741">
        <f t="shared" si="2509"/>
        <v>0</v>
      </c>
      <c r="AU331" s="740">
        <f t="shared" si="2510"/>
        <v>0</v>
      </c>
      <c r="AV331" s="741">
        <f t="shared" si="2511"/>
        <v>0</v>
      </c>
      <c r="AW331" s="740">
        <f t="shared" si="2512"/>
        <v>0</v>
      </c>
      <c r="AX331" s="741">
        <f t="shared" si="2513"/>
        <v>0</v>
      </c>
      <c r="AY331" s="740">
        <f t="shared" si="2514"/>
        <v>0</v>
      </c>
      <c r="AZ331" s="741">
        <f t="shared" si="2515"/>
        <v>0</v>
      </c>
      <c r="BA331" s="740">
        <f t="shared" si="2516"/>
        <v>0</v>
      </c>
      <c r="BB331" s="741">
        <f t="shared" si="2517"/>
        <v>0</v>
      </c>
      <c r="BC331" s="740">
        <f t="shared" si="2518"/>
        <v>0</v>
      </c>
      <c r="BD331" s="741">
        <f t="shared" si="2519"/>
        <v>0</v>
      </c>
      <c r="BE331" s="740">
        <f t="shared" si="2520"/>
        <v>0</v>
      </c>
      <c r="BF331" s="741">
        <f t="shared" si="2521"/>
        <v>0</v>
      </c>
      <c r="BG331" s="740">
        <f t="shared" si="2522"/>
        <v>0</v>
      </c>
      <c r="BH331" s="741">
        <f t="shared" si="2523"/>
        <v>0</v>
      </c>
      <c r="BI331" s="740">
        <f t="shared" si="2524"/>
        <v>0</v>
      </c>
      <c r="BJ331" s="741">
        <f t="shared" si="2525"/>
        <v>0</v>
      </c>
      <c r="BK331" s="743">
        <f t="shared" si="2526"/>
        <v>0</v>
      </c>
      <c r="BL331" s="744">
        <f t="shared" si="2527"/>
        <v>0</v>
      </c>
      <c r="BM331" s="745">
        <v>12</v>
      </c>
      <c r="BN331" s="746">
        <f t="shared" si="2528"/>
        <v>0</v>
      </c>
      <c r="BO331" s="747"/>
      <c r="BP331" s="741"/>
      <c r="BQ331" s="746">
        <f t="shared" si="2529"/>
        <v>0</v>
      </c>
      <c r="BR331" s="746">
        <f t="shared" si="2530"/>
        <v>0</v>
      </c>
      <c r="BS331" s="746">
        <f t="shared" si="2531"/>
        <v>0</v>
      </c>
      <c r="BU331" s="1044"/>
      <c r="BV331" s="752"/>
      <c r="BW331" s="737">
        <f t="shared" si="2532"/>
        <v>0</v>
      </c>
      <c r="BX331" s="737">
        <f t="shared" si="2533"/>
        <v>0</v>
      </c>
      <c r="BY331" s="738">
        <f t="shared" si="2534"/>
        <v>0</v>
      </c>
      <c r="BZ331" s="817">
        <f t="shared" si="2535"/>
        <v>0</v>
      </c>
      <c r="CA331" s="740">
        <f t="shared" si="2536"/>
        <v>0</v>
      </c>
      <c r="CB331" s="741">
        <f t="shared" si="2537"/>
        <v>0</v>
      </c>
      <c r="CC331" s="740">
        <f t="shared" si="2538"/>
        <v>0</v>
      </c>
      <c r="CD331" s="741">
        <f t="shared" si="2539"/>
        <v>0</v>
      </c>
      <c r="CE331" s="740">
        <f t="shared" si="2540"/>
        <v>0</v>
      </c>
      <c r="CF331" s="741">
        <f t="shared" si="2541"/>
        <v>0</v>
      </c>
      <c r="CG331" s="740">
        <f t="shared" si="2542"/>
        <v>0</v>
      </c>
      <c r="CH331" s="741">
        <f t="shared" si="2543"/>
        <v>0</v>
      </c>
      <c r="CI331" s="740">
        <f t="shared" si="2544"/>
        <v>0</v>
      </c>
      <c r="CJ331" s="741">
        <f t="shared" si="2545"/>
        <v>0</v>
      </c>
      <c r="CK331" s="740">
        <f t="shared" si="2546"/>
        <v>0</v>
      </c>
      <c r="CL331" s="741">
        <f t="shared" si="2547"/>
        <v>0</v>
      </c>
      <c r="CM331" s="740">
        <f t="shared" si="2548"/>
        <v>0</v>
      </c>
      <c r="CN331" s="741">
        <f t="shared" si="2549"/>
        <v>0</v>
      </c>
      <c r="CO331" s="740">
        <f t="shared" si="2550"/>
        <v>0</v>
      </c>
      <c r="CP331" s="741">
        <f t="shared" si="2551"/>
        <v>0</v>
      </c>
      <c r="CQ331" s="740">
        <f t="shared" si="2552"/>
        <v>0</v>
      </c>
      <c r="CR331" s="741">
        <f t="shared" si="2553"/>
        <v>0</v>
      </c>
      <c r="CS331" s="740">
        <f t="shared" si="2554"/>
        <v>0</v>
      </c>
      <c r="CT331" s="741">
        <f t="shared" si="2555"/>
        <v>0</v>
      </c>
      <c r="CU331" s="743">
        <f t="shared" si="2556"/>
        <v>0</v>
      </c>
      <c r="CV331" s="744">
        <f t="shared" si="2557"/>
        <v>0</v>
      </c>
      <c r="CW331" s="745">
        <v>12</v>
      </c>
      <c r="CX331" s="746">
        <f t="shared" si="2558"/>
        <v>0</v>
      </c>
      <c r="CY331" s="747"/>
      <c r="CZ331" s="741"/>
      <c r="DA331" s="746">
        <f t="shared" si="2559"/>
        <v>0</v>
      </c>
      <c r="DB331" s="746">
        <f t="shared" si="2560"/>
        <v>0</v>
      </c>
      <c r="DC331" s="746">
        <f t="shared" si="2561"/>
        <v>0</v>
      </c>
      <c r="DD331" s="750"/>
      <c r="DE331" s="1044"/>
      <c r="DF331" s="752"/>
      <c r="DG331" s="737">
        <f t="shared" si="2562"/>
        <v>0</v>
      </c>
      <c r="DH331" s="737">
        <f t="shared" si="2563"/>
        <v>0</v>
      </c>
      <c r="DI331" s="738">
        <f t="shared" si="2564"/>
        <v>0</v>
      </c>
      <c r="DJ331" s="817">
        <f t="shared" si="2565"/>
        <v>0</v>
      </c>
      <c r="DK331" s="740">
        <f t="shared" si="2566"/>
        <v>0</v>
      </c>
      <c r="DL331" s="741">
        <f t="shared" si="2567"/>
        <v>0</v>
      </c>
      <c r="DM331" s="740">
        <f t="shared" si="2568"/>
        <v>0</v>
      </c>
      <c r="DN331" s="741">
        <f t="shared" si="2569"/>
        <v>0</v>
      </c>
      <c r="DO331" s="740">
        <f t="shared" si="2570"/>
        <v>0</v>
      </c>
      <c r="DP331" s="741">
        <f t="shared" si="2571"/>
        <v>0</v>
      </c>
      <c r="DQ331" s="740">
        <f t="shared" si="2572"/>
        <v>0</v>
      </c>
      <c r="DR331" s="741">
        <f t="shared" si="2573"/>
        <v>0</v>
      </c>
      <c r="DS331" s="740">
        <f t="shared" si="2574"/>
        <v>0</v>
      </c>
      <c r="DT331" s="741">
        <f t="shared" si="2575"/>
        <v>0</v>
      </c>
      <c r="DU331" s="740">
        <f t="shared" si="2576"/>
        <v>0</v>
      </c>
      <c r="DV331" s="741">
        <f t="shared" si="2577"/>
        <v>0</v>
      </c>
      <c r="DW331" s="740">
        <f t="shared" si="2578"/>
        <v>0</v>
      </c>
      <c r="DX331" s="741">
        <f t="shared" si="2579"/>
        <v>0</v>
      </c>
      <c r="DY331" s="740">
        <f t="shared" si="2580"/>
        <v>0</v>
      </c>
      <c r="DZ331" s="741">
        <f t="shared" si="2581"/>
        <v>0</v>
      </c>
      <c r="EA331" s="740">
        <f t="shared" si="2582"/>
        <v>0</v>
      </c>
      <c r="EB331" s="741">
        <f t="shared" si="2583"/>
        <v>0</v>
      </c>
      <c r="EC331" s="740">
        <f t="shared" si="2584"/>
        <v>0</v>
      </c>
      <c r="ED331" s="741">
        <f t="shared" si="2585"/>
        <v>0</v>
      </c>
      <c r="EE331" s="743">
        <f t="shared" si="2586"/>
        <v>0</v>
      </c>
      <c r="EF331" s="744">
        <f t="shared" si="2587"/>
        <v>0</v>
      </c>
      <c r="EG331" s="745">
        <v>12</v>
      </c>
      <c r="EH331" s="746">
        <f t="shared" si="2588"/>
        <v>0</v>
      </c>
      <c r="EI331" s="747"/>
      <c r="EJ331" s="741"/>
      <c r="EK331" s="746">
        <f t="shared" si="2589"/>
        <v>0</v>
      </c>
      <c r="EL331" s="746">
        <f t="shared" si="2590"/>
        <v>0</v>
      </c>
      <c r="EM331" s="746">
        <f t="shared" si="2591"/>
        <v>0</v>
      </c>
      <c r="EO331" s="1044"/>
      <c r="EP331" s="752"/>
      <c r="EQ331" s="737">
        <f t="shared" si="2592"/>
        <v>0</v>
      </c>
      <c r="ER331" s="737">
        <f t="shared" si="2593"/>
        <v>0</v>
      </c>
      <c r="ES331" s="738">
        <f t="shared" si="2594"/>
        <v>0</v>
      </c>
      <c r="ET331" s="817">
        <f t="shared" si="2595"/>
        <v>0</v>
      </c>
      <c r="EU331" s="740">
        <f t="shared" si="2596"/>
        <v>0</v>
      </c>
      <c r="EV331" s="741">
        <f t="shared" si="2597"/>
        <v>0</v>
      </c>
      <c r="EW331" s="740">
        <f t="shared" si="2598"/>
        <v>0</v>
      </c>
      <c r="EX331" s="741">
        <f t="shared" si="2599"/>
        <v>0</v>
      </c>
      <c r="EY331" s="740">
        <f t="shared" si="2600"/>
        <v>0</v>
      </c>
      <c r="EZ331" s="741">
        <f t="shared" si="2601"/>
        <v>0</v>
      </c>
      <c r="FA331" s="740">
        <f t="shared" si="2602"/>
        <v>0</v>
      </c>
      <c r="FB331" s="741">
        <f t="shared" si="2603"/>
        <v>0</v>
      </c>
      <c r="FC331" s="740">
        <f t="shared" si="2604"/>
        <v>0</v>
      </c>
      <c r="FD331" s="741">
        <f t="shared" si="2605"/>
        <v>0</v>
      </c>
      <c r="FE331" s="740">
        <f t="shared" si="2606"/>
        <v>0</v>
      </c>
      <c r="FF331" s="741">
        <f t="shared" si="2607"/>
        <v>0</v>
      </c>
      <c r="FG331" s="740">
        <f t="shared" si="2608"/>
        <v>0</v>
      </c>
      <c r="FH331" s="741">
        <f t="shared" si="2609"/>
        <v>0</v>
      </c>
      <c r="FI331" s="740">
        <f t="shared" si="2610"/>
        <v>0</v>
      </c>
      <c r="FJ331" s="741">
        <f t="shared" si="2611"/>
        <v>0</v>
      </c>
      <c r="FK331" s="740">
        <f t="shared" si="2612"/>
        <v>0</v>
      </c>
      <c r="FL331" s="741">
        <f t="shared" si="2613"/>
        <v>0</v>
      </c>
      <c r="FM331" s="740">
        <f t="shared" si="2614"/>
        <v>0</v>
      </c>
      <c r="FN331" s="741">
        <f t="shared" si="2615"/>
        <v>0</v>
      </c>
      <c r="FO331" s="743">
        <f t="shared" si="2616"/>
        <v>0</v>
      </c>
      <c r="FP331" s="744">
        <f t="shared" si="2617"/>
        <v>0</v>
      </c>
      <c r="FQ331" s="745">
        <v>12</v>
      </c>
      <c r="FR331" s="746">
        <f t="shared" si="2618"/>
        <v>0</v>
      </c>
      <c r="FS331" s="747"/>
      <c r="FT331" s="741"/>
      <c r="FU331" s="746">
        <f t="shared" si="2619"/>
        <v>0</v>
      </c>
      <c r="FV331" s="746">
        <f t="shared" si="2620"/>
        <v>0</v>
      </c>
      <c r="FW331" s="746">
        <f t="shared" si="2621"/>
        <v>0</v>
      </c>
      <c r="FY331" s="1044"/>
      <c r="FZ331" s="752"/>
      <c r="GA331" s="737">
        <f t="shared" si="2622"/>
        <v>0</v>
      </c>
      <c r="GB331" s="737">
        <f t="shared" si="2623"/>
        <v>0</v>
      </c>
      <c r="GC331" s="738">
        <f t="shared" si="2624"/>
        <v>0</v>
      </c>
      <c r="GD331" s="743">
        <f t="shared" si="2625"/>
        <v>0</v>
      </c>
      <c r="GE331" s="743"/>
      <c r="GF331" s="737">
        <f t="shared" si="2626"/>
        <v>0</v>
      </c>
      <c r="GG331" s="743"/>
      <c r="GH331" s="737">
        <f t="shared" si="2627"/>
        <v>0</v>
      </c>
      <c r="GI331" s="743"/>
      <c r="GJ331" s="737">
        <f t="shared" si="2628"/>
        <v>0</v>
      </c>
      <c r="GK331" s="743"/>
      <c r="GL331" s="737">
        <f t="shared" si="2629"/>
        <v>0</v>
      </c>
      <c r="GM331" s="743"/>
      <c r="GN331" s="737">
        <f t="shared" si="2630"/>
        <v>0</v>
      </c>
      <c r="GO331" s="743"/>
      <c r="GP331" s="737">
        <f t="shared" si="2631"/>
        <v>0</v>
      </c>
      <c r="GQ331" s="743"/>
      <c r="GR331" s="737">
        <f t="shared" si="2632"/>
        <v>0</v>
      </c>
      <c r="GS331" s="743"/>
      <c r="GT331" s="737">
        <f t="shared" si="2633"/>
        <v>0</v>
      </c>
      <c r="GU331" s="743"/>
      <c r="GV331" s="737">
        <f t="shared" si="2634"/>
        <v>0</v>
      </c>
      <c r="GW331" s="743"/>
      <c r="GX331" s="737">
        <f t="shared" si="2635"/>
        <v>0</v>
      </c>
      <c r="GY331" s="743">
        <f t="shared" si="2635"/>
        <v>0</v>
      </c>
      <c r="GZ331" s="744">
        <f t="shared" si="2636"/>
        <v>0</v>
      </c>
      <c r="HA331" s="745">
        <v>12</v>
      </c>
      <c r="HB331" s="746">
        <f t="shared" si="2637"/>
        <v>0</v>
      </c>
      <c r="HC331" s="737">
        <f t="shared" si="2638"/>
        <v>0</v>
      </c>
      <c r="HD331" s="737">
        <f t="shared" si="2638"/>
        <v>0</v>
      </c>
      <c r="HE331" s="746">
        <f t="shared" si="2639"/>
        <v>0</v>
      </c>
      <c r="HF331" s="746">
        <f t="shared" si="2640"/>
        <v>0</v>
      </c>
      <c r="HG331" s="746">
        <f t="shared" si="2641"/>
        <v>0</v>
      </c>
    </row>
    <row r="332" spans="1:215" hidden="1" x14ac:dyDescent="0.25">
      <c r="A332" s="1044"/>
      <c r="B332" s="752"/>
      <c r="C332" s="737">
        <f t="shared" si="2473"/>
        <v>0</v>
      </c>
      <c r="D332" s="737">
        <f t="shared" si="2474"/>
        <v>0</v>
      </c>
      <c r="E332" s="738">
        <f t="shared" si="2475"/>
        <v>0</v>
      </c>
      <c r="F332" s="817">
        <f t="shared" si="2476"/>
        <v>0</v>
      </c>
      <c r="G332" s="740">
        <f t="shared" si="2642"/>
        <v>0</v>
      </c>
      <c r="H332" s="741">
        <f t="shared" si="2478"/>
        <v>0</v>
      </c>
      <c r="I332" s="740">
        <f t="shared" si="2642"/>
        <v>0</v>
      </c>
      <c r="J332" s="741">
        <f t="shared" si="2479"/>
        <v>0</v>
      </c>
      <c r="K332" s="740">
        <f t="shared" si="2480"/>
        <v>0</v>
      </c>
      <c r="L332" s="741">
        <f t="shared" si="2481"/>
        <v>0</v>
      </c>
      <c r="M332" s="740">
        <f t="shared" si="2482"/>
        <v>0</v>
      </c>
      <c r="N332" s="741">
        <f t="shared" si="2483"/>
        <v>0</v>
      </c>
      <c r="O332" s="740">
        <f t="shared" si="2484"/>
        <v>0</v>
      </c>
      <c r="P332" s="741">
        <f t="shared" si="2485"/>
        <v>0</v>
      </c>
      <c r="Q332" s="740">
        <f t="shared" si="2486"/>
        <v>0</v>
      </c>
      <c r="R332" s="741">
        <f t="shared" si="2487"/>
        <v>0</v>
      </c>
      <c r="S332" s="740">
        <f t="shared" si="2488"/>
        <v>0</v>
      </c>
      <c r="T332" s="741">
        <f t="shared" si="2489"/>
        <v>0</v>
      </c>
      <c r="U332" s="740">
        <f t="shared" si="2490"/>
        <v>0</v>
      </c>
      <c r="V332" s="741">
        <f t="shared" si="2491"/>
        <v>0</v>
      </c>
      <c r="W332" s="740">
        <f t="shared" si="2492"/>
        <v>0</v>
      </c>
      <c r="X332" s="741">
        <f t="shared" si="2493"/>
        <v>0</v>
      </c>
      <c r="Y332" s="740">
        <f t="shared" si="2494"/>
        <v>0</v>
      </c>
      <c r="Z332" s="741">
        <f t="shared" si="2495"/>
        <v>0</v>
      </c>
      <c r="AA332" s="743">
        <f t="shared" si="2496"/>
        <v>0</v>
      </c>
      <c r="AB332" s="744">
        <f t="shared" si="2497"/>
        <v>0</v>
      </c>
      <c r="AC332" s="745">
        <v>12</v>
      </c>
      <c r="AD332" s="746">
        <f t="shared" si="2498"/>
        <v>0</v>
      </c>
      <c r="AE332" s="747"/>
      <c r="AF332" s="741"/>
      <c r="AG332" s="746">
        <f t="shared" si="2499"/>
        <v>0</v>
      </c>
      <c r="AH332" s="746">
        <f t="shared" si="2500"/>
        <v>0</v>
      </c>
      <c r="AI332" s="746">
        <f t="shared" si="2501"/>
        <v>0</v>
      </c>
      <c r="AK332" s="1044"/>
      <c r="AL332" s="752"/>
      <c r="AM332" s="737">
        <f t="shared" si="2502"/>
        <v>0</v>
      </c>
      <c r="AN332" s="737">
        <f t="shared" si="2503"/>
        <v>0</v>
      </c>
      <c r="AO332" s="738">
        <f t="shared" si="2504"/>
        <v>0</v>
      </c>
      <c r="AP332" s="817">
        <f t="shared" si="2505"/>
        <v>0</v>
      </c>
      <c r="AQ332" s="740">
        <f t="shared" si="2506"/>
        <v>0</v>
      </c>
      <c r="AR332" s="741">
        <f t="shared" si="2507"/>
        <v>0</v>
      </c>
      <c r="AS332" s="740">
        <f t="shared" si="2508"/>
        <v>0</v>
      </c>
      <c r="AT332" s="741">
        <f t="shared" si="2509"/>
        <v>0</v>
      </c>
      <c r="AU332" s="740">
        <f t="shared" si="2510"/>
        <v>0</v>
      </c>
      <c r="AV332" s="741">
        <f t="shared" si="2511"/>
        <v>0</v>
      </c>
      <c r="AW332" s="740">
        <f t="shared" si="2512"/>
        <v>0</v>
      </c>
      <c r="AX332" s="741">
        <f t="shared" si="2513"/>
        <v>0</v>
      </c>
      <c r="AY332" s="740">
        <f t="shared" si="2514"/>
        <v>0</v>
      </c>
      <c r="AZ332" s="741">
        <f t="shared" si="2515"/>
        <v>0</v>
      </c>
      <c r="BA332" s="740">
        <f t="shared" si="2516"/>
        <v>0</v>
      </c>
      <c r="BB332" s="741">
        <f t="shared" si="2517"/>
        <v>0</v>
      </c>
      <c r="BC332" s="740">
        <f t="shared" si="2518"/>
        <v>0</v>
      </c>
      <c r="BD332" s="741">
        <f t="shared" si="2519"/>
        <v>0</v>
      </c>
      <c r="BE332" s="740">
        <f t="shared" si="2520"/>
        <v>0</v>
      </c>
      <c r="BF332" s="741">
        <f t="shared" si="2521"/>
        <v>0</v>
      </c>
      <c r="BG332" s="740">
        <f t="shared" si="2522"/>
        <v>0</v>
      </c>
      <c r="BH332" s="741">
        <f t="shared" si="2523"/>
        <v>0</v>
      </c>
      <c r="BI332" s="740">
        <f t="shared" si="2524"/>
        <v>0</v>
      </c>
      <c r="BJ332" s="741">
        <f t="shared" si="2525"/>
        <v>0</v>
      </c>
      <c r="BK332" s="743">
        <f t="shared" si="2526"/>
        <v>0</v>
      </c>
      <c r="BL332" s="744">
        <f t="shared" si="2527"/>
        <v>0</v>
      </c>
      <c r="BM332" s="745">
        <v>12</v>
      </c>
      <c r="BN332" s="746">
        <f t="shared" si="2528"/>
        <v>0</v>
      </c>
      <c r="BO332" s="747"/>
      <c r="BP332" s="741"/>
      <c r="BQ332" s="746">
        <f t="shared" si="2529"/>
        <v>0</v>
      </c>
      <c r="BR332" s="746">
        <f t="shared" si="2530"/>
        <v>0</v>
      </c>
      <c r="BS332" s="746">
        <f t="shared" si="2531"/>
        <v>0</v>
      </c>
      <c r="BU332" s="1044"/>
      <c r="BV332" s="752"/>
      <c r="BW332" s="737">
        <f t="shared" si="2532"/>
        <v>0</v>
      </c>
      <c r="BX332" s="737">
        <f t="shared" si="2533"/>
        <v>0</v>
      </c>
      <c r="BY332" s="738">
        <f t="shared" si="2534"/>
        <v>0</v>
      </c>
      <c r="BZ332" s="817">
        <f t="shared" si="2535"/>
        <v>0</v>
      </c>
      <c r="CA332" s="740">
        <f t="shared" si="2536"/>
        <v>0</v>
      </c>
      <c r="CB332" s="741">
        <f t="shared" si="2537"/>
        <v>0</v>
      </c>
      <c r="CC332" s="740">
        <f t="shared" si="2538"/>
        <v>0</v>
      </c>
      <c r="CD332" s="741">
        <f t="shared" si="2539"/>
        <v>0</v>
      </c>
      <c r="CE332" s="740">
        <f t="shared" si="2540"/>
        <v>0</v>
      </c>
      <c r="CF332" s="741">
        <f t="shared" si="2541"/>
        <v>0</v>
      </c>
      <c r="CG332" s="740">
        <f t="shared" si="2542"/>
        <v>0</v>
      </c>
      <c r="CH332" s="741">
        <f t="shared" si="2543"/>
        <v>0</v>
      </c>
      <c r="CI332" s="740">
        <f t="shared" si="2544"/>
        <v>0</v>
      </c>
      <c r="CJ332" s="741">
        <f t="shared" si="2545"/>
        <v>0</v>
      </c>
      <c r="CK332" s="740">
        <f t="shared" si="2546"/>
        <v>0</v>
      </c>
      <c r="CL332" s="741">
        <f t="shared" si="2547"/>
        <v>0</v>
      </c>
      <c r="CM332" s="740">
        <f t="shared" si="2548"/>
        <v>0</v>
      </c>
      <c r="CN332" s="741">
        <f t="shared" si="2549"/>
        <v>0</v>
      </c>
      <c r="CO332" s="740">
        <f t="shared" si="2550"/>
        <v>0</v>
      </c>
      <c r="CP332" s="741">
        <f t="shared" si="2551"/>
        <v>0</v>
      </c>
      <c r="CQ332" s="740">
        <f t="shared" si="2552"/>
        <v>0</v>
      </c>
      <c r="CR332" s="741">
        <f t="shared" si="2553"/>
        <v>0</v>
      </c>
      <c r="CS332" s="740">
        <f t="shared" si="2554"/>
        <v>0</v>
      </c>
      <c r="CT332" s="741">
        <f t="shared" si="2555"/>
        <v>0</v>
      </c>
      <c r="CU332" s="743">
        <f t="shared" si="2556"/>
        <v>0</v>
      </c>
      <c r="CV332" s="744">
        <f t="shared" si="2557"/>
        <v>0</v>
      </c>
      <c r="CW332" s="745">
        <v>12</v>
      </c>
      <c r="CX332" s="746">
        <f t="shared" si="2558"/>
        <v>0</v>
      </c>
      <c r="CY332" s="747"/>
      <c r="CZ332" s="741"/>
      <c r="DA332" s="746">
        <f t="shared" si="2559"/>
        <v>0</v>
      </c>
      <c r="DB332" s="746">
        <f t="shared" si="2560"/>
        <v>0</v>
      </c>
      <c r="DC332" s="746">
        <f t="shared" si="2561"/>
        <v>0</v>
      </c>
      <c r="DD332" s="750"/>
      <c r="DE332" s="1044"/>
      <c r="DF332" s="752"/>
      <c r="DG332" s="737">
        <f t="shared" si="2562"/>
        <v>0</v>
      </c>
      <c r="DH332" s="737">
        <f t="shared" si="2563"/>
        <v>0</v>
      </c>
      <c r="DI332" s="738">
        <f t="shared" si="2564"/>
        <v>0</v>
      </c>
      <c r="DJ332" s="817">
        <f t="shared" si="2565"/>
        <v>0</v>
      </c>
      <c r="DK332" s="740">
        <f t="shared" si="2566"/>
        <v>0</v>
      </c>
      <c r="DL332" s="741">
        <f t="shared" si="2567"/>
        <v>0</v>
      </c>
      <c r="DM332" s="740">
        <f t="shared" si="2568"/>
        <v>0</v>
      </c>
      <c r="DN332" s="741">
        <f t="shared" si="2569"/>
        <v>0</v>
      </c>
      <c r="DO332" s="740">
        <f t="shared" si="2570"/>
        <v>0</v>
      </c>
      <c r="DP332" s="741">
        <f t="shared" si="2571"/>
        <v>0</v>
      </c>
      <c r="DQ332" s="740">
        <f t="shared" si="2572"/>
        <v>0</v>
      </c>
      <c r="DR332" s="741">
        <f t="shared" si="2573"/>
        <v>0</v>
      </c>
      <c r="DS332" s="740">
        <f t="shared" si="2574"/>
        <v>0</v>
      </c>
      <c r="DT332" s="741">
        <f t="shared" si="2575"/>
        <v>0</v>
      </c>
      <c r="DU332" s="740">
        <f t="shared" si="2576"/>
        <v>0</v>
      </c>
      <c r="DV332" s="741">
        <f t="shared" si="2577"/>
        <v>0</v>
      </c>
      <c r="DW332" s="740">
        <f t="shared" si="2578"/>
        <v>0</v>
      </c>
      <c r="DX332" s="741">
        <f t="shared" si="2579"/>
        <v>0</v>
      </c>
      <c r="DY332" s="740">
        <f t="shared" si="2580"/>
        <v>0</v>
      </c>
      <c r="DZ332" s="741">
        <f t="shared" si="2581"/>
        <v>0</v>
      </c>
      <c r="EA332" s="740">
        <f t="shared" si="2582"/>
        <v>0</v>
      </c>
      <c r="EB332" s="741">
        <f t="shared" si="2583"/>
        <v>0</v>
      </c>
      <c r="EC332" s="740">
        <f t="shared" si="2584"/>
        <v>0</v>
      </c>
      <c r="ED332" s="741">
        <f t="shared" si="2585"/>
        <v>0</v>
      </c>
      <c r="EE332" s="743">
        <f t="shared" si="2586"/>
        <v>0</v>
      </c>
      <c r="EF332" s="744">
        <f t="shared" si="2587"/>
        <v>0</v>
      </c>
      <c r="EG332" s="745">
        <v>12</v>
      </c>
      <c r="EH332" s="746">
        <f t="shared" si="2588"/>
        <v>0</v>
      </c>
      <c r="EI332" s="747"/>
      <c r="EJ332" s="741"/>
      <c r="EK332" s="746">
        <f t="shared" si="2589"/>
        <v>0</v>
      </c>
      <c r="EL332" s="746">
        <f t="shared" si="2590"/>
        <v>0</v>
      </c>
      <c r="EM332" s="746">
        <f t="shared" si="2591"/>
        <v>0</v>
      </c>
      <c r="EO332" s="1044"/>
      <c r="EP332" s="752"/>
      <c r="EQ332" s="737">
        <f t="shared" si="2592"/>
        <v>0</v>
      </c>
      <c r="ER332" s="737">
        <f t="shared" si="2593"/>
        <v>0</v>
      </c>
      <c r="ES332" s="738">
        <f t="shared" si="2594"/>
        <v>0</v>
      </c>
      <c r="ET332" s="817">
        <f t="shared" si="2595"/>
        <v>0</v>
      </c>
      <c r="EU332" s="740">
        <f t="shared" si="2596"/>
        <v>0</v>
      </c>
      <c r="EV332" s="741">
        <f t="shared" si="2597"/>
        <v>0</v>
      </c>
      <c r="EW332" s="740">
        <f t="shared" si="2598"/>
        <v>0</v>
      </c>
      <c r="EX332" s="741">
        <f t="shared" si="2599"/>
        <v>0</v>
      </c>
      <c r="EY332" s="740">
        <f t="shared" si="2600"/>
        <v>0</v>
      </c>
      <c r="EZ332" s="741">
        <f t="shared" si="2601"/>
        <v>0</v>
      </c>
      <c r="FA332" s="740">
        <f t="shared" si="2602"/>
        <v>0</v>
      </c>
      <c r="FB332" s="741">
        <f t="shared" si="2603"/>
        <v>0</v>
      </c>
      <c r="FC332" s="740">
        <f t="shared" si="2604"/>
        <v>0</v>
      </c>
      <c r="FD332" s="741">
        <f t="shared" si="2605"/>
        <v>0</v>
      </c>
      <c r="FE332" s="740">
        <f t="shared" si="2606"/>
        <v>0</v>
      </c>
      <c r="FF332" s="741">
        <f t="shared" si="2607"/>
        <v>0</v>
      </c>
      <c r="FG332" s="740">
        <f t="shared" si="2608"/>
        <v>0</v>
      </c>
      <c r="FH332" s="741">
        <f t="shared" si="2609"/>
        <v>0</v>
      </c>
      <c r="FI332" s="740">
        <f t="shared" si="2610"/>
        <v>0</v>
      </c>
      <c r="FJ332" s="741">
        <f t="shared" si="2611"/>
        <v>0</v>
      </c>
      <c r="FK332" s="740">
        <f t="shared" si="2612"/>
        <v>0</v>
      </c>
      <c r="FL332" s="741">
        <f t="shared" si="2613"/>
        <v>0</v>
      </c>
      <c r="FM332" s="740">
        <f t="shared" si="2614"/>
        <v>0</v>
      </c>
      <c r="FN332" s="741">
        <f t="shared" si="2615"/>
        <v>0</v>
      </c>
      <c r="FO332" s="743">
        <f t="shared" si="2616"/>
        <v>0</v>
      </c>
      <c r="FP332" s="744">
        <f t="shared" si="2617"/>
        <v>0</v>
      </c>
      <c r="FQ332" s="745">
        <v>12</v>
      </c>
      <c r="FR332" s="746">
        <f t="shared" si="2618"/>
        <v>0</v>
      </c>
      <c r="FS332" s="747"/>
      <c r="FT332" s="741"/>
      <c r="FU332" s="746">
        <f t="shared" si="2619"/>
        <v>0</v>
      </c>
      <c r="FV332" s="746">
        <f t="shared" si="2620"/>
        <v>0</v>
      </c>
      <c r="FW332" s="746">
        <f t="shared" si="2621"/>
        <v>0</v>
      </c>
      <c r="FY332" s="1044"/>
      <c r="FZ332" s="752"/>
      <c r="GA332" s="737">
        <f t="shared" si="2622"/>
        <v>0</v>
      </c>
      <c r="GB332" s="737">
        <f t="shared" si="2623"/>
        <v>0</v>
      </c>
      <c r="GC332" s="738">
        <f t="shared" si="2624"/>
        <v>0</v>
      </c>
      <c r="GD332" s="743">
        <f t="shared" si="2625"/>
        <v>0</v>
      </c>
      <c r="GE332" s="743"/>
      <c r="GF332" s="737">
        <f t="shared" si="2626"/>
        <v>0</v>
      </c>
      <c r="GG332" s="743"/>
      <c r="GH332" s="737">
        <f t="shared" si="2627"/>
        <v>0</v>
      </c>
      <c r="GI332" s="743"/>
      <c r="GJ332" s="737">
        <f t="shared" si="2628"/>
        <v>0</v>
      </c>
      <c r="GK332" s="743"/>
      <c r="GL332" s="737">
        <f t="shared" si="2629"/>
        <v>0</v>
      </c>
      <c r="GM332" s="743"/>
      <c r="GN332" s="737">
        <f t="shared" si="2630"/>
        <v>0</v>
      </c>
      <c r="GO332" s="743"/>
      <c r="GP332" s="737">
        <f t="shared" si="2631"/>
        <v>0</v>
      </c>
      <c r="GQ332" s="743"/>
      <c r="GR332" s="737">
        <f t="shared" si="2632"/>
        <v>0</v>
      </c>
      <c r="GS332" s="743"/>
      <c r="GT332" s="737">
        <f t="shared" si="2633"/>
        <v>0</v>
      </c>
      <c r="GU332" s="743"/>
      <c r="GV332" s="737">
        <f t="shared" si="2634"/>
        <v>0</v>
      </c>
      <c r="GW332" s="743"/>
      <c r="GX332" s="737">
        <f t="shared" si="2635"/>
        <v>0</v>
      </c>
      <c r="GY332" s="743">
        <f t="shared" si="2635"/>
        <v>0</v>
      </c>
      <c r="GZ332" s="744">
        <f t="shared" si="2636"/>
        <v>0</v>
      </c>
      <c r="HA332" s="745">
        <v>12</v>
      </c>
      <c r="HB332" s="746">
        <f t="shared" si="2637"/>
        <v>0</v>
      </c>
      <c r="HC332" s="737">
        <f t="shared" si="2638"/>
        <v>0</v>
      </c>
      <c r="HD332" s="737">
        <f t="shared" si="2638"/>
        <v>0</v>
      </c>
      <c r="HE332" s="746">
        <f t="shared" si="2639"/>
        <v>0</v>
      </c>
      <c r="HF332" s="746">
        <f t="shared" si="2640"/>
        <v>0</v>
      </c>
      <c r="HG332" s="746">
        <f t="shared" si="2641"/>
        <v>0</v>
      </c>
    </row>
    <row r="333" spans="1:215" ht="15.75" hidden="1" x14ac:dyDescent="0.25">
      <c r="A333" s="1044"/>
      <c r="B333" s="760" t="s">
        <v>685</v>
      </c>
      <c r="C333" s="772"/>
      <c r="D333" s="773"/>
      <c r="E333" s="726"/>
      <c r="F333" s="734"/>
      <c r="G333" s="762"/>
      <c r="H333" s="732"/>
      <c r="I333" s="762"/>
      <c r="J333" s="732"/>
      <c r="K333" s="762"/>
      <c r="L333" s="732"/>
      <c r="M333" s="762"/>
      <c r="N333" s="732"/>
      <c r="O333" s="762"/>
      <c r="P333" s="732"/>
      <c r="Q333" s="762"/>
      <c r="R333" s="732"/>
      <c r="S333" s="762"/>
      <c r="T333" s="732"/>
      <c r="U333" s="762"/>
      <c r="V333" s="732"/>
      <c r="W333" s="762"/>
      <c r="X333" s="732"/>
      <c r="Y333" s="762"/>
      <c r="Z333" s="732"/>
      <c r="AA333" s="775"/>
      <c r="AB333" s="775"/>
      <c r="AC333" s="775"/>
      <c r="AD333" s="775"/>
      <c r="AE333" s="775"/>
      <c r="AF333" s="775"/>
      <c r="AG333" s="775"/>
      <c r="AH333" s="776"/>
      <c r="AI333" s="777"/>
      <c r="AK333" s="1044"/>
      <c r="AL333" s="760" t="s">
        <v>685</v>
      </c>
      <c r="AM333" s="772"/>
      <c r="AN333" s="773"/>
      <c r="AO333" s="726"/>
      <c r="AP333" s="734"/>
      <c r="AQ333" s="762"/>
      <c r="AR333" s="732"/>
      <c r="AS333" s="762"/>
      <c r="AT333" s="732"/>
      <c r="AU333" s="762"/>
      <c r="AV333" s="732"/>
      <c r="AW333" s="762"/>
      <c r="AX333" s="732"/>
      <c r="AY333" s="762"/>
      <c r="AZ333" s="732"/>
      <c r="BA333" s="762"/>
      <c r="BB333" s="732"/>
      <c r="BC333" s="762"/>
      <c r="BD333" s="732"/>
      <c r="BE333" s="762"/>
      <c r="BF333" s="732"/>
      <c r="BG333" s="762"/>
      <c r="BH333" s="732"/>
      <c r="BI333" s="762"/>
      <c r="BJ333" s="732"/>
      <c r="BK333" s="775"/>
      <c r="BL333" s="775"/>
      <c r="BM333" s="775"/>
      <c r="BN333" s="775"/>
      <c r="BO333" s="775"/>
      <c r="BP333" s="775"/>
      <c r="BQ333" s="775"/>
      <c r="BR333" s="776"/>
      <c r="BS333" s="777"/>
      <c r="BU333" s="1044"/>
      <c r="BV333" s="760" t="s">
        <v>685</v>
      </c>
      <c r="BW333" s="772"/>
      <c r="BX333" s="773"/>
      <c r="BY333" s="726"/>
      <c r="BZ333" s="734"/>
      <c r="CA333" s="762"/>
      <c r="CB333" s="732"/>
      <c r="CC333" s="762"/>
      <c r="CD333" s="732"/>
      <c r="CE333" s="762"/>
      <c r="CF333" s="732"/>
      <c r="CG333" s="762"/>
      <c r="CH333" s="732"/>
      <c r="CI333" s="762"/>
      <c r="CJ333" s="732"/>
      <c r="CK333" s="762"/>
      <c r="CL333" s="732"/>
      <c r="CM333" s="762"/>
      <c r="CN333" s="732"/>
      <c r="CO333" s="762"/>
      <c r="CP333" s="732"/>
      <c r="CQ333" s="762"/>
      <c r="CR333" s="732"/>
      <c r="CS333" s="762"/>
      <c r="CT333" s="732"/>
      <c r="CU333" s="775"/>
      <c r="CV333" s="775"/>
      <c r="CW333" s="775"/>
      <c r="CX333" s="775"/>
      <c r="CY333" s="775"/>
      <c r="CZ333" s="775"/>
      <c r="DA333" s="775"/>
      <c r="DB333" s="776"/>
      <c r="DC333" s="777"/>
      <c r="DE333" s="1044"/>
      <c r="DF333" s="760" t="s">
        <v>685</v>
      </c>
      <c r="DG333" s="772"/>
      <c r="DH333" s="773"/>
      <c r="DI333" s="726"/>
      <c r="DJ333" s="734"/>
      <c r="DK333" s="762"/>
      <c r="DL333" s="732"/>
      <c r="DM333" s="762"/>
      <c r="DN333" s="732"/>
      <c r="DO333" s="762"/>
      <c r="DP333" s="732"/>
      <c r="DQ333" s="762"/>
      <c r="DR333" s="732"/>
      <c r="DS333" s="762"/>
      <c r="DT333" s="732"/>
      <c r="DU333" s="762"/>
      <c r="DV333" s="732"/>
      <c r="DW333" s="762"/>
      <c r="DX333" s="732"/>
      <c r="DY333" s="762"/>
      <c r="DZ333" s="732"/>
      <c r="EA333" s="762"/>
      <c r="EB333" s="732"/>
      <c r="EC333" s="762"/>
      <c r="ED333" s="732"/>
      <c r="EE333" s="775"/>
      <c r="EF333" s="775"/>
      <c r="EG333" s="775"/>
      <c r="EH333" s="775"/>
      <c r="EI333" s="775"/>
      <c r="EJ333" s="775"/>
      <c r="EK333" s="775"/>
      <c r="EL333" s="776"/>
      <c r="EM333" s="777"/>
      <c r="EO333" s="1044"/>
      <c r="EP333" s="760" t="s">
        <v>685</v>
      </c>
      <c r="EQ333" s="772"/>
      <c r="ER333" s="773"/>
      <c r="ES333" s="726"/>
      <c r="ET333" s="734"/>
      <c r="EU333" s="762"/>
      <c r="EV333" s="732"/>
      <c r="EW333" s="762"/>
      <c r="EX333" s="732"/>
      <c r="EY333" s="762"/>
      <c r="EZ333" s="732"/>
      <c r="FA333" s="762"/>
      <c r="FB333" s="732"/>
      <c r="FC333" s="762"/>
      <c r="FD333" s="732"/>
      <c r="FE333" s="762"/>
      <c r="FF333" s="732"/>
      <c r="FG333" s="762"/>
      <c r="FH333" s="732"/>
      <c r="FI333" s="762"/>
      <c r="FJ333" s="732"/>
      <c r="FK333" s="762"/>
      <c r="FL333" s="732"/>
      <c r="FM333" s="762"/>
      <c r="FN333" s="732"/>
      <c r="FO333" s="775"/>
      <c r="FP333" s="775"/>
      <c r="FQ333" s="775"/>
      <c r="FR333" s="775"/>
      <c r="FS333" s="775"/>
      <c r="FT333" s="775"/>
      <c r="FU333" s="775"/>
      <c r="FV333" s="776"/>
      <c r="FW333" s="777"/>
      <c r="FY333" s="1044"/>
      <c r="FZ333" s="760" t="s">
        <v>685</v>
      </c>
      <c r="GA333" s="772"/>
      <c r="GB333" s="773"/>
      <c r="GC333" s="726"/>
      <c r="GD333" s="734">
        <f>F333+AP333+BZ333+DJ333+ET333</f>
        <v>0</v>
      </c>
      <c r="GE333" s="734"/>
      <c r="GF333" s="732"/>
      <c r="GG333" s="734"/>
      <c r="GH333" s="732"/>
      <c r="GI333" s="734"/>
      <c r="GJ333" s="732"/>
      <c r="GK333" s="734"/>
      <c r="GL333" s="732"/>
      <c r="GM333" s="734"/>
      <c r="GN333" s="732"/>
      <c r="GO333" s="734"/>
      <c r="GP333" s="732"/>
      <c r="GQ333" s="734"/>
      <c r="GR333" s="732"/>
      <c r="GS333" s="734"/>
      <c r="GT333" s="732"/>
      <c r="GU333" s="734"/>
      <c r="GV333" s="732"/>
      <c r="GW333" s="734"/>
      <c r="GX333" s="774"/>
      <c r="GY333" s="775"/>
      <c r="GZ333" s="775"/>
      <c r="HA333" s="775"/>
      <c r="HB333" s="775"/>
      <c r="HC333" s="775"/>
      <c r="HD333" s="775"/>
      <c r="HE333" s="775"/>
      <c r="HF333" s="776"/>
      <c r="HG333" s="777"/>
    </row>
    <row r="334" spans="1:215" ht="38.25" hidden="1" x14ac:dyDescent="0.25">
      <c r="A334" s="1044"/>
      <c r="B334" s="753" t="s">
        <v>523</v>
      </c>
      <c r="C334" s="737">
        <f t="shared" ref="C334:C354" si="2643">C229</f>
        <v>2.5</v>
      </c>
      <c r="D334" s="737">
        <f t="shared" ref="D334:D354" si="2644">ROUNDUP(D229*1.061,0)</f>
        <v>4868</v>
      </c>
      <c r="E334" s="738">
        <f t="shared" ref="E334:E354" si="2645">ROUNDUP(D334*1.01,0)</f>
        <v>4917</v>
      </c>
      <c r="F334" s="817">
        <f t="shared" ref="F334:F354" si="2646">C334*E334</f>
        <v>12292.5</v>
      </c>
      <c r="G334" s="740">
        <f>ROUND(G57,1)</f>
        <v>0</v>
      </c>
      <c r="H334" s="741">
        <f t="shared" ref="H334:H354" si="2647">$F334*G334/100</f>
        <v>0</v>
      </c>
      <c r="I334" s="740">
        <f>ROUND(I57,1)</f>
        <v>0</v>
      </c>
      <c r="J334" s="741">
        <f t="shared" ref="J334:J354" si="2648">$F334*I334/100</f>
        <v>0</v>
      </c>
      <c r="K334" s="740">
        <f t="shared" ref="K334:K354" si="2649">ROUND(K57,1)</f>
        <v>0</v>
      </c>
      <c r="L334" s="741">
        <f t="shared" ref="L334:L354" si="2650">$F334*K334/100</f>
        <v>0</v>
      </c>
      <c r="M334" s="740">
        <f t="shared" ref="M334:M354" si="2651">ROUND(M57,1)</f>
        <v>0</v>
      </c>
      <c r="N334" s="741">
        <f t="shared" ref="N334:N354" si="2652">$F334*M334/100</f>
        <v>0</v>
      </c>
      <c r="O334" s="740">
        <f t="shared" ref="O334:O354" si="2653">ROUND(O57,1)</f>
        <v>0</v>
      </c>
      <c r="P334" s="741">
        <f t="shared" ref="P334:P354" si="2654">$F334*O334/100</f>
        <v>0</v>
      </c>
      <c r="Q334" s="740">
        <f t="shared" ref="Q334:Q354" si="2655">ROUND(Q57,1)</f>
        <v>0</v>
      </c>
      <c r="R334" s="741">
        <f t="shared" ref="R334:R354" si="2656">$F334*Q334/100</f>
        <v>0</v>
      </c>
      <c r="S334" s="740">
        <f t="shared" ref="S334:S354" si="2657">ROUND(S57,1)</f>
        <v>0</v>
      </c>
      <c r="T334" s="741">
        <f t="shared" ref="T334:T354" si="2658">$F334*S334/100</f>
        <v>0</v>
      </c>
      <c r="U334" s="740">
        <f t="shared" ref="U334:U354" si="2659">ROUND(U57,1)</f>
        <v>0</v>
      </c>
      <c r="V334" s="741">
        <f t="shared" ref="V334:V354" si="2660">$F334*U334/100</f>
        <v>0</v>
      </c>
      <c r="W334" s="740">
        <f t="shared" ref="W334:W354" si="2661">ROUND(W57,1)</f>
        <v>0</v>
      </c>
      <c r="X334" s="741">
        <f t="shared" ref="X334:X354" si="2662">$F334*W334/100</f>
        <v>0</v>
      </c>
      <c r="Y334" s="740">
        <f t="shared" ref="Y334:Y354" si="2663">ROUND(Y57,1)</f>
        <v>0</v>
      </c>
      <c r="Z334" s="741">
        <f t="shared" ref="Z334:Z354" si="2664">$F334*Y334/100</f>
        <v>0</v>
      </c>
      <c r="AA334" s="743">
        <f t="shared" ref="AA334:AA354" si="2665">IF(((SUM(F334:Z334))&gt;(16242*C334)),0,((16242*C334)-(SUM(F334:Z334))))</f>
        <v>28312.5</v>
      </c>
      <c r="AB334" s="744">
        <f t="shared" ref="AB334:AB354" si="2666">F334+H334+J334+L334+N334+P334+R334+T334+V334+X334+Z334+AA334</f>
        <v>40605</v>
      </c>
      <c r="AC334" s="745">
        <v>12</v>
      </c>
      <c r="AD334" s="746">
        <f t="shared" ref="AD334:AD354" si="2667">AB334*AC334</f>
        <v>487260</v>
      </c>
      <c r="AE334" s="747"/>
      <c r="AF334" s="741"/>
      <c r="AG334" s="746">
        <f t="shared" ref="AG334:AG354" si="2668">AD334+AE334+AF334</f>
        <v>487260</v>
      </c>
      <c r="AH334" s="746">
        <f t="shared" ref="AH334:AH354" si="2669">AG334*0.302</f>
        <v>147152.51999999999</v>
      </c>
      <c r="AI334" s="746">
        <f t="shared" ref="AI334:AI354" si="2670">AG334+AH334</f>
        <v>634412.52</v>
      </c>
      <c r="AK334" s="1044"/>
      <c r="AL334" s="753" t="s">
        <v>523</v>
      </c>
      <c r="AM334" s="737">
        <f t="shared" ref="AM334:AM354" si="2671">AM229</f>
        <v>2</v>
      </c>
      <c r="AN334" s="737">
        <f t="shared" ref="AN334:AN354" si="2672">ROUNDUP(AN229*1.061,0)</f>
        <v>4868</v>
      </c>
      <c r="AO334" s="738">
        <f t="shared" ref="AO334:AO354" si="2673">ROUNDUP(AN334*1.01,0)</f>
        <v>4917</v>
      </c>
      <c r="AP334" s="817">
        <f t="shared" ref="AP334:AP354" si="2674">AM334*AO334</f>
        <v>9834</v>
      </c>
      <c r="AQ334" s="740">
        <f t="shared" ref="AQ334:AQ354" si="2675">ROUND(AQ57,1)</f>
        <v>0</v>
      </c>
      <c r="AR334" s="741">
        <f t="shared" ref="AR334:AR354" si="2676">$AP334*AQ334/100</f>
        <v>0</v>
      </c>
      <c r="AS334" s="740">
        <f t="shared" ref="AS334:AS354" si="2677">ROUND(AS57,1)</f>
        <v>0</v>
      </c>
      <c r="AT334" s="741">
        <f t="shared" ref="AT334:AT354" si="2678">$AP334*AS334/100</f>
        <v>0</v>
      </c>
      <c r="AU334" s="740">
        <f>ROUND(AU57,1)</f>
        <v>0</v>
      </c>
      <c r="AV334" s="741">
        <f t="shared" ref="AV334:AV354" si="2679">$AP334*AU334/100</f>
        <v>0</v>
      </c>
      <c r="AW334" s="740">
        <f>ROUND(AW57,1)</f>
        <v>0</v>
      </c>
      <c r="AX334" s="741">
        <f t="shared" ref="AX334:AX354" si="2680">$AP334*AW334/100</f>
        <v>0</v>
      </c>
      <c r="AY334" s="740">
        <f>ROUND(AY57,1)</f>
        <v>0</v>
      </c>
      <c r="AZ334" s="741">
        <f t="shared" ref="AZ334:AZ354" si="2681">$AP334*AY334/100</f>
        <v>0</v>
      </c>
      <c r="BA334" s="740">
        <f>ROUND(BA57,1)</f>
        <v>0</v>
      </c>
      <c r="BB334" s="741">
        <f t="shared" ref="BB334:BB354" si="2682">$AP334*BA334/100</f>
        <v>0</v>
      </c>
      <c r="BC334" s="740">
        <f>ROUND(BC57,1)</f>
        <v>0</v>
      </c>
      <c r="BD334" s="741">
        <f t="shared" ref="BD334:BD354" si="2683">$AP334*BC334/100</f>
        <v>0</v>
      </c>
      <c r="BE334" s="740">
        <f>ROUND(BE57,1)</f>
        <v>0</v>
      </c>
      <c r="BF334" s="741">
        <f t="shared" ref="BF334:BF354" si="2684">$AP334*BE334/100</f>
        <v>0</v>
      </c>
      <c r="BG334" s="740">
        <f>ROUND(BG57,1)</f>
        <v>0</v>
      </c>
      <c r="BH334" s="741">
        <f t="shared" ref="BH334:BH354" si="2685">$AP334*BG334/100</f>
        <v>0</v>
      </c>
      <c r="BI334" s="740">
        <f>ROUND(BI57,1)</f>
        <v>0</v>
      </c>
      <c r="BJ334" s="741">
        <f t="shared" ref="BJ334:BJ354" si="2686">$AP334*BI334/100</f>
        <v>0</v>
      </c>
      <c r="BK334" s="743">
        <f t="shared" ref="BK334:BK354" si="2687">IF(((SUM(AP334:BJ334))&gt;(16242*AM334)),0,((16242*AM334)-(SUM(AP334:BJ334))))</f>
        <v>22650</v>
      </c>
      <c r="BL334" s="744">
        <f t="shared" ref="BL334:BL354" si="2688">AP334+AR334+AT334+AV334+AX334+AZ334+BB334+BD334+BF334+BH334+BJ334+BK334</f>
        <v>32484</v>
      </c>
      <c r="BM334" s="745">
        <v>12</v>
      </c>
      <c r="BN334" s="746">
        <f t="shared" ref="BN334:BN354" si="2689">BL334*BM334</f>
        <v>389808</v>
      </c>
      <c r="BO334" s="747"/>
      <c r="BP334" s="741"/>
      <c r="BQ334" s="746">
        <f t="shared" ref="BQ334:BQ354" si="2690">BN334+BO334+BP334</f>
        <v>389808</v>
      </c>
      <c r="BR334" s="746">
        <f t="shared" ref="BR334:BR354" si="2691">BQ334*0.302</f>
        <v>117722.02</v>
      </c>
      <c r="BS334" s="746">
        <f t="shared" ref="BS334:BS354" si="2692">BQ334+BR334</f>
        <v>507530.02</v>
      </c>
      <c r="BU334" s="1044"/>
      <c r="BV334" s="753" t="s">
        <v>523</v>
      </c>
      <c r="BW334" s="737">
        <f t="shared" ref="BW334:BW354" si="2693">BW229</f>
        <v>4.5</v>
      </c>
      <c r="BX334" s="737">
        <f t="shared" ref="BX334:BX354" si="2694">ROUNDUP(BX229*1.061,0)</f>
        <v>4868</v>
      </c>
      <c r="BY334" s="738">
        <f t="shared" ref="BY334:BY354" si="2695">ROUNDUP(BX334*1.01,0)</f>
        <v>4917</v>
      </c>
      <c r="BZ334" s="817">
        <f t="shared" ref="BZ334:BZ354" si="2696">BW334*BY334</f>
        <v>22126.5</v>
      </c>
      <c r="CA334" s="740">
        <f t="shared" ref="CA334:CA354" si="2697">ROUND(CA57,1)</f>
        <v>0</v>
      </c>
      <c r="CB334" s="741">
        <f t="shared" ref="CB334:CB354" si="2698">$BZ334*CA334/100</f>
        <v>0</v>
      </c>
      <c r="CC334" s="740">
        <f t="shared" ref="CC334:CC354" si="2699">ROUND(CC57,1)</f>
        <v>0</v>
      </c>
      <c r="CD334" s="741">
        <f t="shared" ref="CD334:CD354" si="2700">$BZ334*CC334/100</f>
        <v>0</v>
      </c>
      <c r="CE334" s="740">
        <f>ROUND(CE57,1)</f>
        <v>0</v>
      </c>
      <c r="CF334" s="741">
        <f t="shared" ref="CF334:CF354" si="2701">$BZ334*CE334/100</f>
        <v>0</v>
      </c>
      <c r="CG334" s="740">
        <f>ROUND(CG57,1)</f>
        <v>0</v>
      </c>
      <c r="CH334" s="741">
        <f t="shared" ref="CH334:CH354" si="2702">$BZ334*CG334/100</f>
        <v>0</v>
      </c>
      <c r="CI334" s="740">
        <f>ROUND(CI57,1)</f>
        <v>0</v>
      </c>
      <c r="CJ334" s="741">
        <f t="shared" ref="CJ334:CJ354" si="2703">$BZ334*CI334/100</f>
        <v>0</v>
      </c>
      <c r="CK334" s="740">
        <f>ROUND(CK57,1)</f>
        <v>0</v>
      </c>
      <c r="CL334" s="741">
        <f t="shared" ref="CL334:CL354" si="2704">$BZ334*CK334/100</f>
        <v>0</v>
      </c>
      <c r="CM334" s="740">
        <f>ROUND(CM57,1)</f>
        <v>0</v>
      </c>
      <c r="CN334" s="741">
        <f t="shared" ref="CN334:CN354" si="2705">$BZ334*CM334/100</f>
        <v>0</v>
      </c>
      <c r="CO334" s="740">
        <f>ROUND(CO57,1)</f>
        <v>0</v>
      </c>
      <c r="CP334" s="741">
        <f t="shared" ref="CP334:CP354" si="2706">$BZ334*CO334/100</f>
        <v>0</v>
      </c>
      <c r="CQ334" s="740">
        <f>ROUND(CQ57,1)</f>
        <v>0</v>
      </c>
      <c r="CR334" s="741">
        <f t="shared" ref="CR334:CR354" si="2707">$BZ334*CQ334/100</f>
        <v>0</v>
      </c>
      <c r="CS334" s="740">
        <f>ROUND(CS57,1)</f>
        <v>0</v>
      </c>
      <c r="CT334" s="741">
        <f t="shared" ref="CT334:CT354" si="2708">$BZ334*CS334/100</f>
        <v>0</v>
      </c>
      <c r="CU334" s="743">
        <f t="shared" ref="CU334:CU354" si="2709">IF(((SUM(BZ334:CT334))&gt;(16242*BW334)),0,((16242*BW334)-(SUM(BZ334:CT334))))</f>
        <v>50962.5</v>
      </c>
      <c r="CV334" s="744">
        <f t="shared" ref="CV334:CV354" si="2710">BZ334+CB334+CD334+CF334+CH334+CJ334+CL334+CN334+CP334+CR334+CT334+CU334</f>
        <v>73089</v>
      </c>
      <c r="CW334" s="745">
        <v>12</v>
      </c>
      <c r="CX334" s="746">
        <f t="shared" ref="CX334:CX354" si="2711">CV334*CW334</f>
        <v>877068</v>
      </c>
      <c r="CY334" s="747"/>
      <c r="CZ334" s="741"/>
      <c r="DA334" s="746">
        <f t="shared" ref="DA334:DA354" si="2712">CX334+CY334+CZ334</f>
        <v>877068</v>
      </c>
      <c r="DB334" s="746">
        <f t="shared" ref="DB334:DB354" si="2713">DA334*0.302</f>
        <v>264874.53999999998</v>
      </c>
      <c r="DC334" s="746">
        <f t="shared" ref="DC334:DC354" si="2714">DA334+DB334</f>
        <v>1141942.54</v>
      </c>
      <c r="DD334" s="750"/>
      <c r="DE334" s="1044"/>
      <c r="DF334" s="753" t="s">
        <v>523</v>
      </c>
      <c r="DG334" s="737">
        <f t="shared" ref="DG334:DG354" si="2715">DG229</f>
        <v>0.8</v>
      </c>
      <c r="DH334" s="737">
        <f t="shared" ref="DH334:DH354" si="2716">ROUNDUP(DH229*1.061,0)</f>
        <v>4868</v>
      </c>
      <c r="DI334" s="738">
        <f t="shared" ref="DI334:DI354" si="2717">ROUNDUP(DH334*1.01,0)</f>
        <v>4917</v>
      </c>
      <c r="DJ334" s="817">
        <f t="shared" ref="DJ334:DJ354" si="2718">DG334*DI334</f>
        <v>3933.6</v>
      </c>
      <c r="DK334" s="740">
        <f t="shared" ref="DK334:DK354" si="2719">ROUND(DK57,1)</f>
        <v>0</v>
      </c>
      <c r="DL334" s="741">
        <f t="shared" ref="DL334:DL354" si="2720">$DJ334*DK334/100</f>
        <v>0</v>
      </c>
      <c r="DM334" s="740">
        <f t="shared" ref="DM334:DM354" si="2721">ROUND(DM57,1)</f>
        <v>0</v>
      </c>
      <c r="DN334" s="741">
        <f t="shared" ref="DN334:DN354" si="2722">$DJ334*DM334/100</f>
        <v>0</v>
      </c>
      <c r="DO334" s="740">
        <f>ROUND(DO57,1)</f>
        <v>0</v>
      </c>
      <c r="DP334" s="741">
        <f t="shared" ref="DP334:DP354" si="2723">$DJ334*DO334/100</f>
        <v>0</v>
      </c>
      <c r="DQ334" s="740">
        <f>ROUND(DQ57,1)</f>
        <v>0</v>
      </c>
      <c r="DR334" s="741">
        <f t="shared" ref="DR334:DR354" si="2724">$DJ334*DQ334/100</f>
        <v>0</v>
      </c>
      <c r="DS334" s="740">
        <f>ROUND(DS57,1)</f>
        <v>0</v>
      </c>
      <c r="DT334" s="741">
        <f t="shared" ref="DT334:DT354" si="2725">$DJ334*DS334/100</f>
        <v>0</v>
      </c>
      <c r="DU334" s="740">
        <f>ROUND(DU57,1)</f>
        <v>0</v>
      </c>
      <c r="DV334" s="741">
        <f t="shared" ref="DV334:DV354" si="2726">$DJ334*DU334/100</f>
        <v>0</v>
      </c>
      <c r="DW334" s="740">
        <f>ROUND(DW57,1)</f>
        <v>0</v>
      </c>
      <c r="DX334" s="741">
        <f t="shared" ref="DX334:DX354" si="2727">$DJ334*DW334/100</f>
        <v>0</v>
      </c>
      <c r="DY334" s="740">
        <f>ROUND(DY57,1)</f>
        <v>0</v>
      </c>
      <c r="DZ334" s="741">
        <f t="shared" ref="DZ334:DZ354" si="2728">$DJ334*DY334/100</f>
        <v>0</v>
      </c>
      <c r="EA334" s="740">
        <f>ROUND(EA57,1)</f>
        <v>0</v>
      </c>
      <c r="EB334" s="741">
        <f t="shared" ref="EB334:EB354" si="2729">$DJ334*EA334/100</f>
        <v>0</v>
      </c>
      <c r="EC334" s="740">
        <f>ROUND(EC57,1)</f>
        <v>0</v>
      </c>
      <c r="ED334" s="741">
        <f t="shared" ref="ED334:ED354" si="2730">$DJ334*EC334/100</f>
        <v>0</v>
      </c>
      <c r="EE334" s="743">
        <f t="shared" ref="EE334:EE354" si="2731">IF(((SUM(DJ334:ED334))&gt;(16242*DG334)),0,((16242*DG334)-(SUM(DJ334:ED334))))</f>
        <v>9060</v>
      </c>
      <c r="EF334" s="744">
        <f t="shared" ref="EF334:EF354" si="2732">DJ334+DL334+DN334+DP334+DR334+DT334+DV334+DX334+DZ334+EB334+ED334+EE334</f>
        <v>12993.6</v>
      </c>
      <c r="EG334" s="745">
        <v>12</v>
      </c>
      <c r="EH334" s="746">
        <f t="shared" ref="EH334:EH354" si="2733">EF334*EG334</f>
        <v>155923.20000000001</v>
      </c>
      <c r="EI334" s="747"/>
      <c r="EJ334" s="741"/>
      <c r="EK334" s="746">
        <f t="shared" ref="EK334:EK354" si="2734">EH334+EI334+EJ334</f>
        <v>155923.20000000001</v>
      </c>
      <c r="EL334" s="746">
        <f t="shared" ref="EL334:EL354" si="2735">EK334*0.302</f>
        <v>47088.81</v>
      </c>
      <c r="EM334" s="746">
        <f t="shared" ref="EM334:EM354" si="2736">EK334+EL334</f>
        <v>203012.01</v>
      </c>
      <c r="EO334" s="1044"/>
      <c r="EP334" s="753" t="s">
        <v>523</v>
      </c>
      <c r="EQ334" s="737">
        <f t="shared" ref="EQ334:EQ354" si="2737">EQ229</f>
        <v>0</v>
      </c>
      <c r="ER334" s="737">
        <f t="shared" ref="ER334:ER354" si="2738">ROUNDUP(ER229*1.061,0)</f>
        <v>4868</v>
      </c>
      <c r="ES334" s="738">
        <f t="shared" ref="ES334:ES354" si="2739">ROUNDUP(ER334*1.01,0)</f>
        <v>4917</v>
      </c>
      <c r="ET334" s="817">
        <f t="shared" ref="ET334:ET354" si="2740">EQ334*ES334</f>
        <v>0</v>
      </c>
      <c r="EU334" s="740">
        <f t="shared" ref="EU334:EU354" si="2741">ROUND(EU57,1)</f>
        <v>0</v>
      </c>
      <c r="EV334" s="741">
        <f t="shared" ref="EV334:EV354" si="2742">$ET334*EU334/100</f>
        <v>0</v>
      </c>
      <c r="EW334" s="740">
        <f t="shared" ref="EW334:EW354" si="2743">ROUND(EW57,1)</f>
        <v>0</v>
      </c>
      <c r="EX334" s="741">
        <f t="shared" ref="EX334:EX354" si="2744">$ET334*EW334/100</f>
        <v>0</v>
      </c>
      <c r="EY334" s="740">
        <f>ROUND(EY57,1)</f>
        <v>0</v>
      </c>
      <c r="EZ334" s="741">
        <f t="shared" ref="EZ334:EZ354" si="2745">$ET334*EY334/100</f>
        <v>0</v>
      </c>
      <c r="FA334" s="740">
        <f>ROUND(FA57,1)</f>
        <v>0</v>
      </c>
      <c r="FB334" s="741">
        <f t="shared" ref="FB334:FB354" si="2746">$ET334*FA334/100</f>
        <v>0</v>
      </c>
      <c r="FC334" s="740">
        <f>ROUND(FC57,1)</f>
        <v>0</v>
      </c>
      <c r="FD334" s="741">
        <f t="shared" ref="FD334:FD354" si="2747">$ET334*FC334/100</f>
        <v>0</v>
      </c>
      <c r="FE334" s="740">
        <f>ROUND(FE57,1)</f>
        <v>0</v>
      </c>
      <c r="FF334" s="741">
        <f t="shared" ref="FF334:FF354" si="2748">$ET334*FE334/100</f>
        <v>0</v>
      </c>
      <c r="FG334" s="740">
        <f>ROUND(FG57,1)</f>
        <v>0</v>
      </c>
      <c r="FH334" s="741">
        <f t="shared" ref="FH334:FH354" si="2749">$ET334*FG334/100</f>
        <v>0</v>
      </c>
      <c r="FI334" s="740">
        <f>ROUND(FI57,1)</f>
        <v>0</v>
      </c>
      <c r="FJ334" s="741">
        <f t="shared" ref="FJ334:FJ354" si="2750">$ET334*FI334/100</f>
        <v>0</v>
      </c>
      <c r="FK334" s="740">
        <f>ROUND(FK57,1)</f>
        <v>0</v>
      </c>
      <c r="FL334" s="741">
        <f t="shared" ref="FL334:FL354" si="2751">$ET334*FK334/100</f>
        <v>0</v>
      </c>
      <c r="FM334" s="740">
        <f>ROUND(FM57,1)</f>
        <v>0</v>
      </c>
      <c r="FN334" s="741">
        <f t="shared" ref="FN334:FN354" si="2752">$ET334*FM334/100</f>
        <v>0</v>
      </c>
      <c r="FO334" s="743">
        <f t="shared" ref="FO334:FO354" si="2753">IF(((SUM(ET334:FN334))&gt;(16242*EQ334)),0,((16242*EQ334)-(SUM(ET334:FN334))))</f>
        <v>0</v>
      </c>
      <c r="FP334" s="744">
        <f t="shared" ref="FP334:FP354" si="2754">ET334+EV334+EX334+EZ334+FB334+FD334+FF334+FH334+FJ334+FL334+FN334+FO334</f>
        <v>0</v>
      </c>
      <c r="FQ334" s="745">
        <v>12</v>
      </c>
      <c r="FR334" s="746">
        <f t="shared" ref="FR334:FR354" si="2755">FP334*FQ334</f>
        <v>0</v>
      </c>
      <c r="FS334" s="747"/>
      <c r="FT334" s="741"/>
      <c r="FU334" s="746">
        <f t="shared" ref="FU334:FU354" si="2756">FR334+FS334+FT334</f>
        <v>0</v>
      </c>
      <c r="FV334" s="746">
        <f t="shared" ref="FV334:FV354" si="2757">FU334*0.302</f>
        <v>0</v>
      </c>
      <c r="FW334" s="746">
        <f t="shared" ref="FW334:FW354" si="2758">FU334+FV334</f>
        <v>0</v>
      </c>
      <c r="FY334" s="1044"/>
      <c r="FZ334" s="753" t="s">
        <v>523</v>
      </c>
      <c r="GA334" s="737">
        <f t="shared" ref="GA334:GA354" si="2759">GA229</f>
        <v>9.8000000000000007</v>
      </c>
      <c r="GB334" s="737">
        <f t="shared" ref="GB334:GB354" si="2760">ROUNDUP(GB229*1.061,0)</f>
        <v>4868</v>
      </c>
      <c r="GC334" s="738">
        <f t="shared" ref="GC334:GC354" si="2761">ROUNDUP(GB334*1.01,0)</f>
        <v>4917</v>
      </c>
      <c r="GD334" s="743">
        <f t="shared" ref="GD334:GD354" si="2762">F334+AP334+BZ334+DJ334+ET334</f>
        <v>48186.6</v>
      </c>
      <c r="GE334" s="743"/>
      <c r="GF334" s="737">
        <f t="shared" ref="GF334:GF354" si="2763">H334+AR334+CB334+DL334+EV334</f>
        <v>0</v>
      </c>
      <c r="GG334" s="743"/>
      <c r="GH334" s="737">
        <f t="shared" ref="GH334:GH354" si="2764">J334+AT334+CD334+DN334+EX334</f>
        <v>0</v>
      </c>
      <c r="GI334" s="743"/>
      <c r="GJ334" s="737">
        <f t="shared" ref="GJ334:GJ354" si="2765">L334+AV334+CF334+DP334+EZ334</f>
        <v>0</v>
      </c>
      <c r="GK334" s="743"/>
      <c r="GL334" s="737">
        <f t="shared" ref="GL334:GL354" si="2766">N334+AX334+CH334+DR334+FB334</f>
        <v>0</v>
      </c>
      <c r="GM334" s="743"/>
      <c r="GN334" s="737">
        <f t="shared" ref="GN334:GN354" si="2767">P334+AZ334+CJ334+DT334+FD334</f>
        <v>0</v>
      </c>
      <c r="GO334" s="743"/>
      <c r="GP334" s="737">
        <f t="shared" ref="GP334:GP354" si="2768">R334+BB334+CL334+DV334+FF334</f>
        <v>0</v>
      </c>
      <c r="GQ334" s="743"/>
      <c r="GR334" s="737">
        <f t="shared" ref="GR334:GR354" si="2769">T334+BD334+CN334+DX334+FH334</f>
        <v>0</v>
      </c>
      <c r="GS334" s="743"/>
      <c r="GT334" s="737">
        <f t="shared" ref="GT334:GT354" si="2770">V334+BF334+CP334+DZ334+FJ334</f>
        <v>0</v>
      </c>
      <c r="GU334" s="743"/>
      <c r="GV334" s="737">
        <f t="shared" ref="GV334:GV354" si="2771">X334+BH334+CR334+EB334+FL334</f>
        <v>0</v>
      </c>
      <c r="GW334" s="743"/>
      <c r="GX334" s="737">
        <f t="shared" ref="GX334:GY354" si="2772">Z334+BJ334+CT334+ED334+FN334</f>
        <v>0</v>
      </c>
      <c r="GY334" s="743">
        <f t="shared" si="2772"/>
        <v>110985</v>
      </c>
      <c r="GZ334" s="744">
        <f t="shared" ref="GZ334:GZ354" si="2773">GD334+GF334+GH334+GJ334+GL334+GN334+GP334+GR334+GT334+GV334+GX334+GY334</f>
        <v>159171.6</v>
      </c>
      <c r="HA334" s="745">
        <v>12</v>
      </c>
      <c r="HB334" s="746">
        <f t="shared" ref="HB334:HB354" si="2774">GZ334*HA334</f>
        <v>1910059.2</v>
      </c>
      <c r="HC334" s="737">
        <f t="shared" ref="HC334:HD354" si="2775">AE334+BO334+CY334+EI334+FS334</f>
        <v>0</v>
      </c>
      <c r="HD334" s="737">
        <f t="shared" si="2775"/>
        <v>0</v>
      </c>
      <c r="HE334" s="746">
        <f t="shared" ref="HE334:HE354" si="2776">HB334+HC334+HD334</f>
        <v>1910059.2</v>
      </c>
      <c r="HF334" s="746">
        <f t="shared" ref="HF334:HF354" si="2777">HE334*0.302</f>
        <v>576837.88</v>
      </c>
      <c r="HG334" s="746">
        <f t="shared" ref="HG334:HG354" si="2778">HE334+HF334</f>
        <v>2486897.08</v>
      </c>
    </row>
    <row r="335" spans="1:215" ht="15.75" hidden="1" x14ac:dyDescent="0.25">
      <c r="A335" s="1044"/>
      <c r="B335" s="753" t="s">
        <v>524</v>
      </c>
      <c r="C335" s="818">
        <f t="shared" si="2643"/>
        <v>6</v>
      </c>
      <c r="D335" s="737">
        <f t="shared" si="2644"/>
        <v>4601</v>
      </c>
      <c r="E335" s="738">
        <f t="shared" si="2645"/>
        <v>4648</v>
      </c>
      <c r="F335" s="817">
        <f t="shared" si="2646"/>
        <v>27888</v>
      </c>
      <c r="G335" s="740">
        <f>ROUND(G58,1)</f>
        <v>0</v>
      </c>
      <c r="H335" s="741">
        <f t="shared" si="2647"/>
        <v>0</v>
      </c>
      <c r="I335" s="740">
        <f>ROUND(I58,1)</f>
        <v>0</v>
      </c>
      <c r="J335" s="741">
        <f t="shared" si="2648"/>
        <v>0</v>
      </c>
      <c r="K335" s="740">
        <f t="shared" si="2649"/>
        <v>0</v>
      </c>
      <c r="L335" s="741">
        <f t="shared" si="2650"/>
        <v>0</v>
      </c>
      <c r="M335" s="740">
        <f t="shared" si="2651"/>
        <v>0</v>
      </c>
      <c r="N335" s="741">
        <f t="shared" si="2652"/>
        <v>0</v>
      </c>
      <c r="O335" s="740">
        <f t="shared" si="2653"/>
        <v>0</v>
      </c>
      <c r="P335" s="741">
        <f t="shared" si="2654"/>
        <v>0</v>
      </c>
      <c r="Q335" s="740">
        <f t="shared" si="2655"/>
        <v>0</v>
      </c>
      <c r="R335" s="741">
        <f t="shared" si="2656"/>
        <v>0</v>
      </c>
      <c r="S335" s="740">
        <f t="shared" si="2657"/>
        <v>0</v>
      </c>
      <c r="T335" s="741">
        <f t="shared" si="2658"/>
        <v>0</v>
      </c>
      <c r="U335" s="740">
        <f t="shared" si="2659"/>
        <v>0</v>
      </c>
      <c r="V335" s="741">
        <f t="shared" si="2660"/>
        <v>0</v>
      </c>
      <c r="W335" s="740">
        <f t="shared" si="2661"/>
        <v>0</v>
      </c>
      <c r="X335" s="741">
        <f t="shared" si="2662"/>
        <v>0</v>
      </c>
      <c r="Y335" s="740">
        <f t="shared" si="2663"/>
        <v>0</v>
      </c>
      <c r="Z335" s="741">
        <f t="shared" si="2664"/>
        <v>0</v>
      </c>
      <c r="AA335" s="743">
        <f t="shared" si="2665"/>
        <v>69564</v>
      </c>
      <c r="AB335" s="744">
        <f t="shared" si="2666"/>
        <v>97452</v>
      </c>
      <c r="AC335" s="745">
        <v>12</v>
      </c>
      <c r="AD335" s="746">
        <f t="shared" si="2667"/>
        <v>1169424</v>
      </c>
      <c r="AE335" s="747">
        <f>C335*1009.76*12</f>
        <v>72702.720000000001</v>
      </c>
      <c r="AF335" s="782">
        <f t="shared" ref="AF335:AF337" si="2779">AD335*0.085</f>
        <v>99401.04</v>
      </c>
      <c r="AG335" s="746">
        <f t="shared" si="2668"/>
        <v>1341527.76</v>
      </c>
      <c r="AH335" s="746">
        <f t="shared" si="2669"/>
        <v>405141.38</v>
      </c>
      <c r="AI335" s="746">
        <f t="shared" si="2670"/>
        <v>1746669.14</v>
      </c>
      <c r="AK335" s="1044"/>
      <c r="AL335" s="753" t="s">
        <v>524</v>
      </c>
      <c r="AM335" s="783">
        <f t="shared" si="2671"/>
        <v>3.67</v>
      </c>
      <c r="AN335" s="737">
        <f t="shared" si="2672"/>
        <v>4601</v>
      </c>
      <c r="AO335" s="738">
        <f t="shared" si="2673"/>
        <v>4648</v>
      </c>
      <c r="AP335" s="817">
        <f t="shared" si="2674"/>
        <v>17058.16</v>
      </c>
      <c r="AQ335" s="740">
        <f t="shared" si="2675"/>
        <v>0</v>
      </c>
      <c r="AR335" s="741">
        <f t="shared" si="2676"/>
        <v>0</v>
      </c>
      <c r="AS335" s="740">
        <f t="shared" si="2677"/>
        <v>0</v>
      </c>
      <c r="AT335" s="741">
        <f t="shared" si="2678"/>
        <v>0</v>
      </c>
      <c r="AU335" s="740">
        <f>ROUND(AU58,1)</f>
        <v>0</v>
      </c>
      <c r="AV335" s="741">
        <f t="shared" si="2679"/>
        <v>0</v>
      </c>
      <c r="AW335" s="740">
        <f>ROUND(AW58,1)</f>
        <v>0</v>
      </c>
      <c r="AX335" s="741">
        <f t="shared" si="2680"/>
        <v>0</v>
      </c>
      <c r="AY335" s="740">
        <f>ROUND(AY58,1)</f>
        <v>0</v>
      </c>
      <c r="AZ335" s="741">
        <f t="shared" si="2681"/>
        <v>0</v>
      </c>
      <c r="BA335" s="740">
        <f>ROUND(BA58,1)</f>
        <v>0</v>
      </c>
      <c r="BB335" s="741">
        <f t="shared" si="2682"/>
        <v>0</v>
      </c>
      <c r="BC335" s="740">
        <f>ROUND(BC58,1)</f>
        <v>0</v>
      </c>
      <c r="BD335" s="741">
        <f t="shared" si="2683"/>
        <v>0</v>
      </c>
      <c r="BE335" s="740">
        <f>ROUND(BE58,1)</f>
        <v>0</v>
      </c>
      <c r="BF335" s="741">
        <f t="shared" si="2684"/>
        <v>0</v>
      </c>
      <c r="BG335" s="740">
        <f>ROUND(BG58,1)</f>
        <v>0</v>
      </c>
      <c r="BH335" s="741">
        <f t="shared" si="2685"/>
        <v>0</v>
      </c>
      <c r="BI335" s="740">
        <f>ROUND(BI58,1)</f>
        <v>0</v>
      </c>
      <c r="BJ335" s="741">
        <f t="shared" si="2686"/>
        <v>0</v>
      </c>
      <c r="BK335" s="743">
        <f t="shared" si="2687"/>
        <v>42549.98</v>
      </c>
      <c r="BL335" s="744">
        <f t="shared" si="2688"/>
        <v>59608.14</v>
      </c>
      <c r="BM335" s="745">
        <v>12</v>
      </c>
      <c r="BN335" s="746">
        <f t="shared" si="2689"/>
        <v>715297.68</v>
      </c>
      <c r="BO335" s="747">
        <f>AM335*1009.76*12</f>
        <v>44469.83</v>
      </c>
      <c r="BP335" s="782">
        <f t="shared" ref="BP335:BP337" si="2780">BN335*0.085</f>
        <v>60800.3</v>
      </c>
      <c r="BQ335" s="746">
        <f t="shared" si="2690"/>
        <v>820567.81</v>
      </c>
      <c r="BR335" s="746">
        <f t="shared" si="2691"/>
        <v>247811.48</v>
      </c>
      <c r="BS335" s="746">
        <f t="shared" si="2692"/>
        <v>1068379.29</v>
      </c>
      <c r="BU335" s="1044"/>
      <c r="BV335" s="753" t="s">
        <v>524</v>
      </c>
      <c r="BW335" s="737">
        <f t="shared" si="2693"/>
        <v>20</v>
      </c>
      <c r="BX335" s="737">
        <f t="shared" si="2694"/>
        <v>4601</v>
      </c>
      <c r="BY335" s="738">
        <f t="shared" si="2695"/>
        <v>4648</v>
      </c>
      <c r="BZ335" s="817">
        <f t="shared" si="2696"/>
        <v>92960</v>
      </c>
      <c r="CA335" s="740">
        <f t="shared" si="2697"/>
        <v>0</v>
      </c>
      <c r="CB335" s="741">
        <f t="shared" si="2698"/>
        <v>0</v>
      </c>
      <c r="CC335" s="740">
        <f t="shared" si="2699"/>
        <v>0</v>
      </c>
      <c r="CD335" s="741">
        <f t="shared" si="2700"/>
        <v>0</v>
      </c>
      <c r="CE335" s="740">
        <f>ROUND(CE58,1)</f>
        <v>0</v>
      </c>
      <c r="CF335" s="741">
        <f t="shared" si="2701"/>
        <v>0</v>
      </c>
      <c r="CG335" s="740">
        <f>ROUND(CG58,1)</f>
        <v>0</v>
      </c>
      <c r="CH335" s="741">
        <f t="shared" si="2702"/>
        <v>0</v>
      </c>
      <c r="CI335" s="740">
        <f>ROUND(CI58,1)</f>
        <v>0</v>
      </c>
      <c r="CJ335" s="741">
        <f t="shared" si="2703"/>
        <v>0</v>
      </c>
      <c r="CK335" s="740">
        <f>ROUND(CK58,1)</f>
        <v>0</v>
      </c>
      <c r="CL335" s="741">
        <f t="shared" si="2704"/>
        <v>0</v>
      </c>
      <c r="CM335" s="740">
        <f>ROUND(CM58,1)</f>
        <v>0</v>
      </c>
      <c r="CN335" s="741">
        <f t="shared" si="2705"/>
        <v>0</v>
      </c>
      <c r="CO335" s="740">
        <f>ROUND(CO58,1)</f>
        <v>0</v>
      </c>
      <c r="CP335" s="741">
        <f t="shared" si="2706"/>
        <v>0</v>
      </c>
      <c r="CQ335" s="740">
        <f>ROUND(CQ58,1)</f>
        <v>0</v>
      </c>
      <c r="CR335" s="741">
        <f t="shared" si="2707"/>
        <v>0</v>
      </c>
      <c r="CS335" s="740">
        <f>ROUND(CS58,1)</f>
        <v>0</v>
      </c>
      <c r="CT335" s="741">
        <f t="shared" si="2708"/>
        <v>0</v>
      </c>
      <c r="CU335" s="743">
        <f t="shared" si="2709"/>
        <v>231880</v>
      </c>
      <c r="CV335" s="744">
        <f t="shared" si="2710"/>
        <v>324840</v>
      </c>
      <c r="CW335" s="745">
        <v>12</v>
      </c>
      <c r="CX335" s="746">
        <f t="shared" si="2711"/>
        <v>3898080</v>
      </c>
      <c r="CY335" s="747">
        <f>BW335*1009.76*12</f>
        <v>242342.39999999999</v>
      </c>
      <c r="CZ335" s="782">
        <f t="shared" ref="CZ335:CZ337" si="2781">CX335*0.085</f>
        <v>331336.8</v>
      </c>
      <c r="DA335" s="746">
        <f t="shared" si="2712"/>
        <v>4471759.2</v>
      </c>
      <c r="DB335" s="746">
        <f t="shared" si="2713"/>
        <v>1350471.28</v>
      </c>
      <c r="DC335" s="746">
        <f t="shared" si="2714"/>
        <v>5822230.4800000004</v>
      </c>
      <c r="DD335" s="750"/>
      <c r="DE335" s="1044"/>
      <c r="DF335" s="753" t="s">
        <v>524</v>
      </c>
      <c r="DG335" s="737">
        <f t="shared" si="2715"/>
        <v>3</v>
      </c>
      <c r="DH335" s="737">
        <f t="shared" si="2716"/>
        <v>4601</v>
      </c>
      <c r="DI335" s="738">
        <f t="shared" si="2717"/>
        <v>4648</v>
      </c>
      <c r="DJ335" s="817">
        <f t="shared" si="2718"/>
        <v>13944</v>
      </c>
      <c r="DK335" s="740">
        <f t="shared" si="2719"/>
        <v>0</v>
      </c>
      <c r="DL335" s="741">
        <f t="shared" si="2720"/>
        <v>0</v>
      </c>
      <c r="DM335" s="740">
        <f t="shared" si="2721"/>
        <v>0</v>
      </c>
      <c r="DN335" s="741">
        <f t="shared" si="2722"/>
        <v>0</v>
      </c>
      <c r="DO335" s="740">
        <f>ROUND(DO58,1)</f>
        <v>0</v>
      </c>
      <c r="DP335" s="741">
        <f t="shared" si="2723"/>
        <v>0</v>
      </c>
      <c r="DQ335" s="740">
        <f>ROUND(DQ58,1)</f>
        <v>0</v>
      </c>
      <c r="DR335" s="741">
        <f t="shared" si="2724"/>
        <v>0</v>
      </c>
      <c r="DS335" s="740">
        <f>ROUND(DS58,1)</f>
        <v>0</v>
      </c>
      <c r="DT335" s="741">
        <f t="shared" si="2725"/>
        <v>0</v>
      </c>
      <c r="DU335" s="740">
        <f>ROUND(DU58,1)</f>
        <v>0</v>
      </c>
      <c r="DV335" s="741">
        <f t="shared" si="2726"/>
        <v>0</v>
      </c>
      <c r="DW335" s="740">
        <f>ROUND(DW58,1)</f>
        <v>0</v>
      </c>
      <c r="DX335" s="741">
        <f t="shared" si="2727"/>
        <v>0</v>
      </c>
      <c r="DY335" s="740">
        <f>ROUND(DY58,1)</f>
        <v>0</v>
      </c>
      <c r="DZ335" s="741">
        <f t="shared" si="2728"/>
        <v>0</v>
      </c>
      <c r="EA335" s="740">
        <f>ROUND(EA58,1)</f>
        <v>0</v>
      </c>
      <c r="EB335" s="741">
        <f t="shared" si="2729"/>
        <v>0</v>
      </c>
      <c r="EC335" s="740">
        <f>ROUND(EC58,1)</f>
        <v>0</v>
      </c>
      <c r="ED335" s="741">
        <f t="shared" si="2730"/>
        <v>0</v>
      </c>
      <c r="EE335" s="743">
        <f t="shared" si="2731"/>
        <v>34782</v>
      </c>
      <c r="EF335" s="744">
        <f t="shared" si="2732"/>
        <v>48726</v>
      </c>
      <c r="EG335" s="745">
        <v>12</v>
      </c>
      <c r="EH335" s="746">
        <f t="shared" si="2733"/>
        <v>584712</v>
      </c>
      <c r="EI335" s="747">
        <f>DG335*1009.76*12</f>
        <v>36351.360000000001</v>
      </c>
      <c r="EJ335" s="782">
        <f t="shared" ref="EJ335:EJ337" si="2782">EH335*0.085</f>
        <v>49700.52</v>
      </c>
      <c r="EK335" s="746">
        <f t="shared" si="2734"/>
        <v>670763.88</v>
      </c>
      <c r="EL335" s="746">
        <f t="shared" si="2735"/>
        <v>202570.69</v>
      </c>
      <c r="EM335" s="746">
        <f t="shared" si="2736"/>
        <v>873334.57</v>
      </c>
      <c r="EO335" s="1044"/>
      <c r="EP335" s="753" t="s">
        <v>524</v>
      </c>
      <c r="EQ335" s="737">
        <f t="shared" si="2737"/>
        <v>0</v>
      </c>
      <c r="ER335" s="737">
        <f t="shared" si="2738"/>
        <v>4601</v>
      </c>
      <c r="ES335" s="738">
        <f t="shared" si="2739"/>
        <v>4648</v>
      </c>
      <c r="ET335" s="817">
        <f t="shared" si="2740"/>
        <v>0</v>
      </c>
      <c r="EU335" s="740">
        <f t="shared" si="2741"/>
        <v>0</v>
      </c>
      <c r="EV335" s="741">
        <f t="shared" si="2742"/>
        <v>0</v>
      </c>
      <c r="EW335" s="740">
        <f t="shared" si="2743"/>
        <v>0</v>
      </c>
      <c r="EX335" s="741">
        <f t="shared" si="2744"/>
        <v>0</v>
      </c>
      <c r="EY335" s="740">
        <f>ROUND(EY58,1)</f>
        <v>0</v>
      </c>
      <c r="EZ335" s="741">
        <f t="shared" si="2745"/>
        <v>0</v>
      </c>
      <c r="FA335" s="740">
        <f>ROUND(FA58,1)</f>
        <v>0</v>
      </c>
      <c r="FB335" s="741">
        <f t="shared" si="2746"/>
        <v>0</v>
      </c>
      <c r="FC335" s="740">
        <f>ROUND(FC58,1)</f>
        <v>0</v>
      </c>
      <c r="FD335" s="741">
        <f t="shared" si="2747"/>
        <v>0</v>
      </c>
      <c r="FE335" s="740">
        <f>ROUND(FE58,1)</f>
        <v>0</v>
      </c>
      <c r="FF335" s="741">
        <f t="shared" si="2748"/>
        <v>0</v>
      </c>
      <c r="FG335" s="740">
        <f>ROUND(FG58,1)</f>
        <v>0</v>
      </c>
      <c r="FH335" s="741">
        <f t="shared" si="2749"/>
        <v>0</v>
      </c>
      <c r="FI335" s="740">
        <f>ROUND(FI58,1)</f>
        <v>0</v>
      </c>
      <c r="FJ335" s="741">
        <f t="shared" si="2750"/>
        <v>0</v>
      </c>
      <c r="FK335" s="740">
        <f>ROUND(FK58,1)</f>
        <v>0</v>
      </c>
      <c r="FL335" s="741">
        <f t="shared" si="2751"/>
        <v>0</v>
      </c>
      <c r="FM335" s="740">
        <f>ROUND(FM58,1)</f>
        <v>0</v>
      </c>
      <c r="FN335" s="741">
        <f t="shared" si="2752"/>
        <v>0</v>
      </c>
      <c r="FO335" s="743">
        <f t="shared" si="2753"/>
        <v>0</v>
      </c>
      <c r="FP335" s="744">
        <f t="shared" si="2754"/>
        <v>0</v>
      </c>
      <c r="FQ335" s="745">
        <v>12</v>
      </c>
      <c r="FR335" s="746">
        <f t="shared" si="2755"/>
        <v>0</v>
      </c>
      <c r="FS335" s="747">
        <f>EQ335*1009.76*12</f>
        <v>0</v>
      </c>
      <c r="FT335" s="782">
        <f t="shared" ref="FT335:FT337" si="2783">FR335*0.085</f>
        <v>0</v>
      </c>
      <c r="FU335" s="746">
        <f t="shared" si="2756"/>
        <v>0</v>
      </c>
      <c r="FV335" s="746">
        <f t="shared" si="2757"/>
        <v>0</v>
      </c>
      <c r="FW335" s="746">
        <f t="shared" si="2758"/>
        <v>0</v>
      </c>
      <c r="FY335" s="1044"/>
      <c r="FZ335" s="753" t="s">
        <v>524</v>
      </c>
      <c r="GA335" s="737">
        <f t="shared" si="2759"/>
        <v>32.67</v>
      </c>
      <c r="GB335" s="737">
        <f t="shared" si="2760"/>
        <v>4601</v>
      </c>
      <c r="GC335" s="738">
        <f t="shared" si="2761"/>
        <v>4648</v>
      </c>
      <c r="GD335" s="743">
        <f t="shared" si="2762"/>
        <v>151850.16</v>
      </c>
      <c r="GE335" s="743"/>
      <c r="GF335" s="737">
        <f t="shared" si="2763"/>
        <v>0</v>
      </c>
      <c r="GG335" s="743"/>
      <c r="GH335" s="737">
        <f t="shared" si="2764"/>
        <v>0</v>
      </c>
      <c r="GI335" s="743"/>
      <c r="GJ335" s="737">
        <f t="shared" si="2765"/>
        <v>0</v>
      </c>
      <c r="GK335" s="743"/>
      <c r="GL335" s="737">
        <f t="shared" si="2766"/>
        <v>0</v>
      </c>
      <c r="GM335" s="743"/>
      <c r="GN335" s="737">
        <f t="shared" si="2767"/>
        <v>0</v>
      </c>
      <c r="GO335" s="743"/>
      <c r="GP335" s="737">
        <f t="shared" si="2768"/>
        <v>0</v>
      </c>
      <c r="GQ335" s="743"/>
      <c r="GR335" s="737">
        <f t="shared" si="2769"/>
        <v>0</v>
      </c>
      <c r="GS335" s="743"/>
      <c r="GT335" s="737">
        <f t="shared" si="2770"/>
        <v>0</v>
      </c>
      <c r="GU335" s="743"/>
      <c r="GV335" s="737">
        <f t="shared" si="2771"/>
        <v>0</v>
      </c>
      <c r="GW335" s="743"/>
      <c r="GX335" s="737">
        <f t="shared" si="2772"/>
        <v>0</v>
      </c>
      <c r="GY335" s="743">
        <f t="shared" si="2772"/>
        <v>378775.98</v>
      </c>
      <c r="GZ335" s="744">
        <f t="shared" si="2773"/>
        <v>530626.14</v>
      </c>
      <c r="HA335" s="745">
        <v>12</v>
      </c>
      <c r="HB335" s="746">
        <f t="shared" si="2774"/>
        <v>6367513.6799999997</v>
      </c>
      <c r="HC335" s="737">
        <f t="shared" si="2775"/>
        <v>395866.31</v>
      </c>
      <c r="HD335" s="737">
        <f t="shared" si="2775"/>
        <v>541238.66</v>
      </c>
      <c r="HE335" s="746">
        <f t="shared" si="2776"/>
        <v>7304618.6500000004</v>
      </c>
      <c r="HF335" s="746">
        <f t="shared" si="2777"/>
        <v>2205994.83</v>
      </c>
      <c r="HG335" s="746">
        <f t="shared" si="2778"/>
        <v>9510613.4800000004</v>
      </c>
    </row>
    <row r="336" spans="1:215" hidden="1" x14ac:dyDescent="0.25">
      <c r="A336" s="1044"/>
      <c r="B336" s="753" t="s">
        <v>532</v>
      </c>
      <c r="C336" s="737">
        <f t="shared" si="2643"/>
        <v>2.5</v>
      </c>
      <c r="D336" s="737">
        <f t="shared" si="2644"/>
        <v>4601</v>
      </c>
      <c r="E336" s="738">
        <f t="shared" si="2645"/>
        <v>4648</v>
      </c>
      <c r="F336" s="817">
        <f t="shared" si="2646"/>
        <v>11620</v>
      </c>
      <c r="G336" s="740">
        <f t="shared" ref="G336:I351" si="2784">ROUND(G59,1)</f>
        <v>0</v>
      </c>
      <c r="H336" s="741">
        <f t="shared" si="2647"/>
        <v>0</v>
      </c>
      <c r="I336" s="740">
        <f t="shared" si="2784"/>
        <v>0</v>
      </c>
      <c r="J336" s="741">
        <f t="shared" si="2648"/>
        <v>0</v>
      </c>
      <c r="K336" s="740">
        <f t="shared" si="2649"/>
        <v>0</v>
      </c>
      <c r="L336" s="741">
        <f t="shared" si="2650"/>
        <v>0</v>
      </c>
      <c r="M336" s="740">
        <f t="shared" si="2651"/>
        <v>0</v>
      </c>
      <c r="N336" s="741">
        <f t="shared" si="2652"/>
        <v>0</v>
      </c>
      <c r="O336" s="740">
        <f t="shared" si="2653"/>
        <v>0</v>
      </c>
      <c r="P336" s="741">
        <f t="shared" si="2654"/>
        <v>0</v>
      </c>
      <c r="Q336" s="740">
        <f t="shared" si="2655"/>
        <v>0</v>
      </c>
      <c r="R336" s="741">
        <f t="shared" si="2656"/>
        <v>0</v>
      </c>
      <c r="S336" s="740">
        <f t="shared" si="2657"/>
        <v>0</v>
      </c>
      <c r="T336" s="741">
        <f t="shared" si="2658"/>
        <v>0</v>
      </c>
      <c r="U336" s="740">
        <f t="shared" si="2659"/>
        <v>0</v>
      </c>
      <c r="V336" s="741">
        <f t="shared" si="2660"/>
        <v>0</v>
      </c>
      <c r="W336" s="740">
        <f t="shared" si="2661"/>
        <v>0</v>
      </c>
      <c r="X336" s="741">
        <f t="shared" si="2662"/>
        <v>0</v>
      </c>
      <c r="Y336" s="740">
        <f t="shared" si="2663"/>
        <v>0</v>
      </c>
      <c r="Z336" s="741">
        <f t="shared" si="2664"/>
        <v>0</v>
      </c>
      <c r="AA336" s="743">
        <f t="shared" si="2665"/>
        <v>28985</v>
      </c>
      <c r="AB336" s="744">
        <f t="shared" si="2666"/>
        <v>40605</v>
      </c>
      <c r="AC336" s="745">
        <v>12</v>
      </c>
      <c r="AD336" s="746">
        <f t="shared" si="2667"/>
        <v>487260</v>
      </c>
      <c r="AE336" s="747"/>
      <c r="AF336" s="782">
        <f t="shared" si="2779"/>
        <v>41417.1</v>
      </c>
      <c r="AG336" s="746">
        <f t="shared" si="2668"/>
        <v>528677.1</v>
      </c>
      <c r="AH336" s="746">
        <f t="shared" si="2669"/>
        <v>159660.48000000001</v>
      </c>
      <c r="AI336" s="746">
        <f t="shared" si="2670"/>
        <v>688337.58</v>
      </c>
      <c r="AK336" s="1044"/>
      <c r="AL336" s="753" t="s">
        <v>532</v>
      </c>
      <c r="AM336" s="737">
        <f t="shared" si="2671"/>
        <v>0.5</v>
      </c>
      <c r="AN336" s="737">
        <f t="shared" si="2672"/>
        <v>4601</v>
      </c>
      <c r="AO336" s="738">
        <f t="shared" si="2673"/>
        <v>4648</v>
      </c>
      <c r="AP336" s="817">
        <f t="shared" si="2674"/>
        <v>2324</v>
      </c>
      <c r="AQ336" s="740">
        <f t="shared" si="2675"/>
        <v>0</v>
      </c>
      <c r="AR336" s="741">
        <f t="shared" si="2676"/>
        <v>0</v>
      </c>
      <c r="AS336" s="740">
        <f t="shared" si="2677"/>
        <v>0</v>
      </c>
      <c r="AT336" s="741">
        <f t="shared" si="2678"/>
        <v>0</v>
      </c>
      <c r="AU336" s="740">
        <f t="shared" ref="AU336:AU354" si="2785">ROUND(AU59,1)</f>
        <v>0</v>
      </c>
      <c r="AV336" s="741">
        <f t="shared" si="2679"/>
        <v>0</v>
      </c>
      <c r="AW336" s="740">
        <f t="shared" ref="AW336:AW354" si="2786">ROUND(AW59,1)</f>
        <v>0</v>
      </c>
      <c r="AX336" s="741">
        <f t="shared" si="2680"/>
        <v>0</v>
      </c>
      <c r="AY336" s="740">
        <f t="shared" ref="AY336:AY354" si="2787">ROUND(AY59,1)</f>
        <v>0</v>
      </c>
      <c r="AZ336" s="741">
        <f t="shared" si="2681"/>
        <v>0</v>
      </c>
      <c r="BA336" s="740">
        <f t="shared" ref="BA336:BA354" si="2788">ROUND(BA59,1)</f>
        <v>0</v>
      </c>
      <c r="BB336" s="741">
        <f t="shared" si="2682"/>
        <v>0</v>
      </c>
      <c r="BC336" s="740">
        <f t="shared" ref="BC336:BC354" si="2789">ROUND(BC59,1)</f>
        <v>0</v>
      </c>
      <c r="BD336" s="741">
        <f t="shared" si="2683"/>
        <v>0</v>
      </c>
      <c r="BE336" s="740">
        <f t="shared" ref="BE336:BE354" si="2790">ROUND(BE59,1)</f>
        <v>0</v>
      </c>
      <c r="BF336" s="741">
        <f t="shared" si="2684"/>
        <v>0</v>
      </c>
      <c r="BG336" s="740">
        <f t="shared" ref="BG336:BG354" si="2791">ROUND(BG59,1)</f>
        <v>0</v>
      </c>
      <c r="BH336" s="741">
        <f t="shared" si="2685"/>
        <v>0</v>
      </c>
      <c r="BI336" s="740">
        <f t="shared" ref="BI336:BI354" si="2792">ROUND(BI59,1)</f>
        <v>0</v>
      </c>
      <c r="BJ336" s="741">
        <f t="shared" si="2686"/>
        <v>0</v>
      </c>
      <c r="BK336" s="743">
        <f t="shared" si="2687"/>
        <v>5797</v>
      </c>
      <c r="BL336" s="744">
        <f t="shared" si="2688"/>
        <v>8121</v>
      </c>
      <c r="BM336" s="745">
        <v>12</v>
      </c>
      <c r="BN336" s="746">
        <f t="shared" si="2689"/>
        <v>97452</v>
      </c>
      <c r="BO336" s="747"/>
      <c r="BP336" s="782">
        <f t="shared" si="2780"/>
        <v>8283.42</v>
      </c>
      <c r="BQ336" s="746">
        <f t="shared" si="2690"/>
        <v>105735.42</v>
      </c>
      <c r="BR336" s="746">
        <f t="shared" si="2691"/>
        <v>31932.1</v>
      </c>
      <c r="BS336" s="746">
        <f t="shared" si="2692"/>
        <v>137667.51999999999</v>
      </c>
      <c r="BU336" s="1044"/>
      <c r="BV336" s="753" t="s">
        <v>532</v>
      </c>
      <c r="BW336" s="737">
        <f t="shared" si="2693"/>
        <v>1</v>
      </c>
      <c r="BX336" s="737">
        <f t="shared" si="2694"/>
        <v>4601</v>
      </c>
      <c r="BY336" s="738">
        <f t="shared" si="2695"/>
        <v>4648</v>
      </c>
      <c r="BZ336" s="817">
        <f t="shared" si="2696"/>
        <v>4648</v>
      </c>
      <c r="CA336" s="740">
        <f t="shared" si="2697"/>
        <v>0</v>
      </c>
      <c r="CB336" s="741">
        <f t="shared" si="2698"/>
        <v>0</v>
      </c>
      <c r="CC336" s="740">
        <f t="shared" si="2699"/>
        <v>0</v>
      </c>
      <c r="CD336" s="741">
        <f t="shared" si="2700"/>
        <v>0</v>
      </c>
      <c r="CE336" s="740">
        <f t="shared" ref="CE336:CE354" si="2793">ROUND(CE59,1)</f>
        <v>0</v>
      </c>
      <c r="CF336" s="741">
        <f t="shared" si="2701"/>
        <v>0</v>
      </c>
      <c r="CG336" s="740">
        <f t="shared" ref="CG336:CG354" si="2794">ROUND(CG59,1)</f>
        <v>0</v>
      </c>
      <c r="CH336" s="741">
        <f t="shared" si="2702"/>
        <v>0</v>
      </c>
      <c r="CI336" s="740">
        <f t="shared" ref="CI336:CI354" si="2795">ROUND(CI59,1)</f>
        <v>0</v>
      </c>
      <c r="CJ336" s="741">
        <f t="shared" si="2703"/>
        <v>0</v>
      </c>
      <c r="CK336" s="740">
        <f t="shared" ref="CK336:CK354" si="2796">ROUND(CK59,1)</f>
        <v>0</v>
      </c>
      <c r="CL336" s="741">
        <f t="shared" si="2704"/>
        <v>0</v>
      </c>
      <c r="CM336" s="740">
        <f t="shared" ref="CM336:CM354" si="2797">ROUND(CM59,1)</f>
        <v>0</v>
      </c>
      <c r="CN336" s="741">
        <f t="shared" si="2705"/>
        <v>0</v>
      </c>
      <c r="CO336" s="740">
        <f t="shared" ref="CO336:CO354" si="2798">ROUND(CO59,1)</f>
        <v>0</v>
      </c>
      <c r="CP336" s="741">
        <f t="shared" si="2706"/>
        <v>0</v>
      </c>
      <c r="CQ336" s="740">
        <f t="shared" ref="CQ336:CQ354" si="2799">ROUND(CQ59,1)</f>
        <v>0</v>
      </c>
      <c r="CR336" s="741">
        <f t="shared" si="2707"/>
        <v>0</v>
      </c>
      <c r="CS336" s="740">
        <f t="shared" ref="CS336:CS354" si="2800">ROUND(CS59,1)</f>
        <v>0</v>
      </c>
      <c r="CT336" s="741">
        <f t="shared" si="2708"/>
        <v>0</v>
      </c>
      <c r="CU336" s="743">
        <f t="shared" si="2709"/>
        <v>11594</v>
      </c>
      <c r="CV336" s="744">
        <f t="shared" si="2710"/>
        <v>16242</v>
      </c>
      <c r="CW336" s="745">
        <v>12</v>
      </c>
      <c r="CX336" s="746">
        <f t="shared" si="2711"/>
        <v>194904</v>
      </c>
      <c r="CY336" s="747"/>
      <c r="CZ336" s="782">
        <f t="shared" si="2781"/>
        <v>16566.84</v>
      </c>
      <c r="DA336" s="746">
        <f t="shared" si="2712"/>
        <v>211470.84</v>
      </c>
      <c r="DB336" s="746">
        <f t="shared" si="2713"/>
        <v>63864.19</v>
      </c>
      <c r="DC336" s="746">
        <f t="shared" si="2714"/>
        <v>275335.03000000003</v>
      </c>
      <c r="DD336" s="750"/>
      <c r="DE336" s="1044"/>
      <c r="DF336" s="753" t="s">
        <v>532</v>
      </c>
      <c r="DG336" s="737">
        <f t="shared" si="2715"/>
        <v>1</v>
      </c>
      <c r="DH336" s="737">
        <f t="shared" si="2716"/>
        <v>4601</v>
      </c>
      <c r="DI336" s="738">
        <f t="shared" si="2717"/>
        <v>4648</v>
      </c>
      <c r="DJ336" s="817">
        <f t="shared" si="2718"/>
        <v>4648</v>
      </c>
      <c r="DK336" s="740">
        <f t="shared" si="2719"/>
        <v>0</v>
      </c>
      <c r="DL336" s="741">
        <f t="shared" si="2720"/>
        <v>0</v>
      </c>
      <c r="DM336" s="740">
        <f t="shared" si="2721"/>
        <v>0</v>
      </c>
      <c r="DN336" s="741">
        <f t="shared" si="2722"/>
        <v>0</v>
      </c>
      <c r="DO336" s="740">
        <f t="shared" ref="DO336:DO354" si="2801">ROUND(DO59,1)</f>
        <v>0</v>
      </c>
      <c r="DP336" s="741">
        <f t="shared" si="2723"/>
        <v>0</v>
      </c>
      <c r="DQ336" s="740">
        <f t="shared" ref="DQ336:DQ354" si="2802">ROUND(DQ59,1)</f>
        <v>0</v>
      </c>
      <c r="DR336" s="741">
        <f t="shared" si="2724"/>
        <v>0</v>
      </c>
      <c r="DS336" s="740">
        <f t="shared" ref="DS336:DS354" si="2803">ROUND(DS59,1)</f>
        <v>0</v>
      </c>
      <c r="DT336" s="741">
        <f t="shared" si="2725"/>
        <v>0</v>
      </c>
      <c r="DU336" s="740">
        <f t="shared" ref="DU336:DU354" si="2804">ROUND(DU59,1)</f>
        <v>0</v>
      </c>
      <c r="DV336" s="741">
        <f t="shared" si="2726"/>
        <v>0</v>
      </c>
      <c r="DW336" s="740">
        <f t="shared" ref="DW336:DW354" si="2805">ROUND(DW59,1)</f>
        <v>0</v>
      </c>
      <c r="DX336" s="741">
        <f t="shared" si="2727"/>
        <v>0</v>
      </c>
      <c r="DY336" s="740">
        <f t="shared" ref="DY336:DY354" si="2806">ROUND(DY59,1)</f>
        <v>0</v>
      </c>
      <c r="DZ336" s="741">
        <f t="shared" si="2728"/>
        <v>0</v>
      </c>
      <c r="EA336" s="740">
        <f t="shared" ref="EA336:EA354" si="2807">ROUND(EA59,1)</f>
        <v>0</v>
      </c>
      <c r="EB336" s="741">
        <f t="shared" si="2729"/>
        <v>0</v>
      </c>
      <c r="EC336" s="740">
        <f t="shared" ref="EC336:EC354" si="2808">ROUND(EC59,1)</f>
        <v>0</v>
      </c>
      <c r="ED336" s="741">
        <f t="shared" si="2730"/>
        <v>0</v>
      </c>
      <c r="EE336" s="743">
        <f t="shared" si="2731"/>
        <v>11594</v>
      </c>
      <c r="EF336" s="744">
        <f t="shared" si="2732"/>
        <v>16242</v>
      </c>
      <c r="EG336" s="745">
        <v>12</v>
      </c>
      <c r="EH336" s="746">
        <f t="shared" si="2733"/>
        <v>194904</v>
      </c>
      <c r="EI336" s="747"/>
      <c r="EJ336" s="782">
        <f t="shared" si="2782"/>
        <v>16566.84</v>
      </c>
      <c r="EK336" s="746">
        <f t="shared" si="2734"/>
        <v>211470.84</v>
      </c>
      <c r="EL336" s="746">
        <f t="shared" si="2735"/>
        <v>63864.19</v>
      </c>
      <c r="EM336" s="746">
        <f t="shared" si="2736"/>
        <v>275335.03000000003</v>
      </c>
      <c r="EO336" s="1044"/>
      <c r="EP336" s="753" t="s">
        <v>532</v>
      </c>
      <c r="EQ336" s="737">
        <f t="shared" si="2737"/>
        <v>0</v>
      </c>
      <c r="ER336" s="737">
        <f t="shared" si="2738"/>
        <v>4601</v>
      </c>
      <c r="ES336" s="738">
        <f t="shared" si="2739"/>
        <v>4648</v>
      </c>
      <c r="ET336" s="817">
        <f t="shared" si="2740"/>
        <v>0</v>
      </c>
      <c r="EU336" s="740">
        <f t="shared" si="2741"/>
        <v>0</v>
      </c>
      <c r="EV336" s="741">
        <f t="shared" si="2742"/>
        <v>0</v>
      </c>
      <c r="EW336" s="740">
        <f t="shared" si="2743"/>
        <v>0</v>
      </c>
      <c r="EX336" s="741">
        <f t="shared" si="2744"/>
        <v>0</v>
      </c>
      <c r="EY336" s="740">
        <f t="shared" ref="EY336:EY354" si="2809">ROUND(EY59,1)</f>
        <v>0</v>
      </c>
      <c r="EZ336" s="741">
        <f t="shared" si="2745"/>
        <v>0</v>
      </c>
      <c r="FA336" s="740">
        <f t="shared" ref="FA336:FA354" si="2810">ROUND(FA59,1)</f>
        <v>0</v>
      </c>
      <c r="FB336" s="741">
        <f t="shared" si="2746"/>
        <v>0</v>
      </c>
      <c r="FC336" s="740">
        <f t="shared" ref="FC336:FC354" si="2811">ROUND(FC59,1)</f>
        <v>0</v>
      </c>
      <c r="FD336" s="741">
        <f t="shared" si="2747"/>
        <v>0</v>
      </c>
      <c r="FE336" s="740">
        <f t="shared" ref="FE336:FE354" si="2812">ROUND(FE59,1)</f>
        <v>0</v>
      </c>
      <c r="FF336" s="741">
        <f t="shared" si="2748"/>
        <v>0</v>
      </c>
      <c r="FG336" s="740">
        <f t="shared" ref="FG336:FG354" si="2813">ROUND(FG59,1)</f>
        <v>0</v>
      </c>
      <c r="FH336" s="741">
        <f t="shared" si="2749"/>
        <v>0</v>
      </c>
      <c r="FI336" s="740">
        <f t="shared" ref="FI336:FI354" si="2814">ROUND(FI59,1)</f>
        <v>0</v>
      </c>
      <c r="FJ336" s="741">
        <f t="shared" si="2750"/>
        <v>0</v>
      </c>
      <c r="FK336" s="740">
        <f t="shared" ref="FK336:FK354" si="2815">ROUND(FK59,1)</f>
        <v>0</v>
      </c>
      <c r="FL336" s="741">
        <f t="shared" si="2751"/>
        <v>0</v>
      </c>
      <c r="FM336" s="740">
        <f t="shared" ref="FM336:FM354" si="2816">ROUND(FM59,1)</f>
        <v>0</v>
      </c>
      <c r="FN336" s="741">
        <f t="shared" si="2752"/>
        <v>0</v>
      </c>
      <c r="FO336" s="743">
        <f t="shared" si="2753"/>
        <v>0</v>
      </c>
      <c r="FP336" s="744">
        <f t="shared" si="2754"/>
        <v>0</v>
      </c>
      <c r="FQ336" s="745">
        <v>12</v>
      </c>
      <c r="FR336" s="746">
        <f t="shared" si="2755"/>
        <v>0</v>
      </c>
      <c r="FS336" s="747"/>
      <c r="FT336" s="782">
        <f t="shared" si="2783"/>
        <v>0</v>
      </c>
      <c r="FU336" s="746">
        <f t="shared" si="2756"/>
        <v>0</v>
      </c>
      <c r="FV336" s="746">
        <f t="shared" si="2757"/>
        <v>0</v>
      </c>
      <c r="FW336" s="746">
        <f t="shared" si="2758"/>
        <v>0</v>
      </c>
      <c r="FY336" s="1044"/>
      <c r="FZ336" s="753" t="s">
        <v>532</v>
      </c>
      <c r="GA336" s="737">
        <f t="shared" si="2759"/>
        <v>5</v>
      </c>
      <c r="GB336" s="737">
        <f t="shared" si="2760"/>
        <v>4601</v>
      </c>
      <c r="GC336" s="738">
        <f t="shared" si="2761"/>
        <v>4648</v>
      </c>
      <c r="GD336" s="743">
        <f t="shared" si="2762"/>
        <v>23240</v>
      </c>
      <c r="GE336" s="743"/>
      <c r="GF336" s="737">
        <f t="shared" si="2763"/>
        <v>0</v>
      </c>
      <c r="GG336" s="743"/>
      <c r="GH336" s="737">
        <f t="shared" si="2764"/>
        <v>0</v>
      </c>
      <c r="GI336" s="743"/>
      <c r="GJ336" s="737">
        <f t="shared" si="2765"/>
        <v>0</v>
      </c>
      <c r="GK336" s="743"/>
      <c r="GL336" s="737">
        <f t="shared" si="2766"/>
        <v>0</v>
      </c>
      <c r="GM336" s="743"/>
      <c r="GN336" s="737">
        <f t="shared" si="2767"/>
        <v>0</v>
      </c>
      <c r="GO336" s="743"/>
      <c r="GP336" s="737">
        <f t="shared" si="2768"/>
        <v>0</v>
      </c>
      <c r="GQ336" s="743"/>
      <c r="GR336" s="737">
        <f t="shared" si="2769"/>
        <v>0</v>
      </c>
      <c r="GS336" s="743"/>
      <c r="GT336" s="737">
        <f t="shared" si="2770"/>
        <v>0</v>
      </c>
      <c r="GU336" s="743"/>
      <c r="GV336" s="737">
        <f t="shared" si="2771"/>
        <v>0</v>
      </c>
      <c r="GW336" s="743"/>
      <c r="GX336" s="737">
        <f t="shared" si="2772"/>
        <v>0</v>
      </c>
      <c r="GY336" s="743">
        <f t="shared" si="2772"/>
        <v>57970</v>
      </c>
      <c r="GZ336" s="744">
        <f t="shared" si="2773"/>
        <v>81210</v>
      </c>
      <c r="HA336" s="745">
        <v>12</v>
      </c>
      <c r="HB336" s="746">
        <f t="shared" si="2774"/>
        <v>974520</v>
      </c>
      <c r="HC336" s="737">
        <f t="shared" si="2775"/>
        <v>0</v>
      </c>
      <c r="HD336" s="737">
        <f t="shared" si="2775"/>
        <v>82834.2</v>
      </c>
      <c r="HE336" s="746">
        <f t="shared" si="2776"/>
        <v>1057354.2</v>
      </c>
      <c r="HF336" s="746">
        <f t="shared" si="2777"/>
        <v>319320.96999999997</v>
      </c>
      <c r="HG336" s="746">
        <f t="shared" si="2778"/>
        <v>1376675.17</v>
      </c>
    </row>
    <row r="337" spans="1:215" ht="25.5" hidden="1" x14ac:dyDescent="0.25">
      <c r="A337" s="1044"/>
      <c r="B337" s="753" t="s">
        <v>525</v>
      </c>
      <c r="C337" s="737">
        <f t="shared" si="2643"/>
        <v>15.5</v>
      </c>
      <c r="D337" s="737">
        <f t="shared" si="2644"/>
        <v>4601</v>
      </c>
      <c r="E337" s="738">
        <f t="shared" si="2645"/>
        <v>4648</v>
      </c>
      <c r="F337" s="817">
        <f t="shared" si="2646"/>
        <v>72044</v>
      </c>
      <c r="G337" s="740">
        <f t="shared" si="2784"/>
        <v>0</v>
      </c>
      <c r="H337" s="741">
        <f t="shared" si="2647"/>
        <v>0</v>
      </c>
      <c r="I337" s="740">
        <f t="shared" si="2784"/>
        <v>0</v>
      </c>
      <c r="J337" s="741">
        <f t="shared" si="2648"/>
        <v>0</v>
      </c>
      <c r="K337" s="740">
        <f t="shared" si="2649"/>
        <v>0</v>
      </c>
      <c r="L337" s="741">
        <f t="shared" si="2650"/>
        <v>0</v>
      </c>
      <c r="M337" s="740">
        <f t="shared" si="2651"/>
        <v>0</v>
      </c>
      <c r="N337" s="741">
        <f t="shared" si="2652"/>
        <v>0</v>
      </c>
      <c r="O337" s="740">
        <f t="shared" si="2653"/>
        <v>0</v>
      </c>
      <c r="P337" s="741">
        <f t="shared" si="2654"/>
        <v>0</v>
      </c>
      <c r="Q337" s="740">
        <f t="shared" si="2655"/>
        <v>0</v>
      </c>
      <c r="R337" s="741">
        <f t="shared" si="2656"/>
        <v>0</v>
      </c>
      <c r="S337" s="740">
        <f t="shared" si="2657"/>
        <v>0</v>
      </c>
      <c r="T337" s="741">
        <f t="shared" si="2658"/>
        <v>0</v>
      </c>
      <c r="U337" s="740">
        <f t="shared" si="2659"/>
        <v>0</v>
      </c>
      <c r="V337" s="741">
        <f t="shared" si="2660"/>
        <v>0</v>
      </c>
      <c r="W337" s="740">
        <f t="shared" si="2661"/>
        <v>0</v>
      </c>
      <c r="X337" s="741">
        <f t="shared" si="2662"/>
        <v>0</v>
      </c>
      <c r="Y337" s="740">
        <f t="shared" si="2663"/>
        <v>0</v>
      </c>
      <c r="Z337" s="741">
        <f t="shared" si="2664"/>
        <v>0</v>
      </c>
      <c r="AA337" s="743">
        <f t="shared" si="2665"/>
        <v>179707</v>
      </c>
      <c r="AB337" s="744">
        <f t="shared" si="2666"/>
        <v>251751</v>
      </c>
      <c r="AC337" s="745">
        <v>12</v>
      </c>
      <c r="AD337" s="746">
        <f t="shared" si="2667"/>
        <v>3021012</v>
      </c>
      <c r="AE337" s="747"/>
      <c r="AF337" s="782">
        <f t="shared" si="2779"/>
        <v>256786.02</v>
      </c>
      <c r="AG337" s="746">
        <f t="shared" si="2668"/>
        <v>3277798.02</v>
      </c>
      <c r="AH337" s="746">
        <f t="shared" si="2669"/>
        <v>989895</v>
      </c>
      <c r="AI337" s="746">
        <f t="shared" si="2670"/>
        <v>4267693.0199999996</v>
      </c>
      <c r="AK337" s="1044"/>
      <c r="AL337" s="753" t="s">
        <v>525</v>
      </c>
      <c r="AM337" s="737">
        <f t="shared" si="2671"/>
        <v>4.75</v>
      </c>
      <c r="AN337" s="737">
        <f t="shared" si="2672"/>
        <v>4601</v>
      </c>
      <c r="AO337" s="738">
        <f t="shared" si="2673"/>
        <v>4648</v>
      </c>
      <c r="AP337" s="817">
        <f t="shared" si="2674"/>
        <v>22078</v>
      </c>
      <c r="AQ337" s="740">
        <f t="shared" si="2675"/>
        <v>0</v>
      </c>
      <c r="AR337" s="741">
        <f t="shared" si="2676"/>
        <v>0</v>
      </c>
      <c r="AS337" s="740">
        <f t="shared" si="2677"/>
        <v>0</v>
      </c>
      <c r="AT337" s="741">
        <f t="shared" si="2678"/>
        <v>0</v>
      </c>
      <c r="AU337" s="740">
        <f t="shared" si="2785"/>
        <v>0</v>
      </c>
      <c r="AV337" s="741">
        <f t="shared" si="2679"/>
        <v>0</v>
      </c>
      <c r="AW337" s="740">
        <f t="shared" si="2786"/>
        <v>0</v>
      </c>
      <c r="AX337" s="741">
        <f t="shared" si="2680"/>
        <v>0</v>
      </c>
      <c r="AY337" s="740">
        <f t="shared" si="2787"/>
        <v>0</v>
      </c>
      <c r="AZ337" s="741">
        <f t="shared" si="2681"/>
        <v>0</v>
      </c>
      <c r="BA337" s="740">
        <f t="shared" si="2788"/>
        <v>0</v>
      </c>
      <c r="BB337" s="741">
        <f t="shared" si="2682"/>
        <v>0</v>
      </c>
      <c r="BC337" s="740">
        <f t="shared" si="2789"/>
        <v>0</v>
      </c>
      <c r="BD337" s="741">
        <f t="shared" si="2683"/>
        <v>0</v>
      </c>
      <c r="BE337" s="740">
        <f t="shared" si="2790"/>
        <v>0</v>
      </c>
      <c r="BF337" s="741">
        <f t="shared" si="2684"/>
        <v>0</v>
      </c>
      <c r="BG337" s="740">
        <f t="shared" si="2791"/>
        <v>0</v>
      </c>
      <c r="BH337" s="741">
        <f t="shared" si="2685"/>
        <v>0</v>
      </c>
      <c r="BI337" s="740">
        <f t="shared" si="2792"/>
        <v>0</v>
      </c>
      <c r="BJ337" s="741">
        <f t="shared" si="2686"/>
        <v>0</v>
      </c>
      <c r="BK337" s="743">
        <f t="shared" si="2687"/>
        <v>55071.5</v>
      </c>
      <c r="BL337" s="744">
        <f t="shared" si="2688"/>
        <v>77149.5</v>
      </c>
      <c r="BM337" s="745">
        <v>12</v>
      </c>
      <c r="BN337" s="746">
        <f t="shared" si="2689"/>
        <v>925794</v>
      </c>
      <c r="BO337" s="747"/>
      <c r="BP337" s="782">
        <f t="shared" si="2780"/>
        <v>78692.490000000005</v>
      </c>
      <c r="BQ337" s="746">
        <f t="shared" si="2690"/>
        <v>1004486.49</v>
      </c>
      <c r="BR337" s="746">
        <f t="shared" si="2691"/>
        <v>303354.92</v>
      </c>
      <c r="BS337" s="746">
        <f t="shared" si="2692"/>
        <v>1307841.4099999999</v>
      </c>
      <c r="BU337" s="1044"/>
      <c r="BV337" s="753" t="s">
        <v>525</v>
      </c>
      <c r="BW337" s="737">
        <f t="shared" si="2693"/>
        <v>6.75</v>
      </c>
      <c r="BX337" s="737">
        <f t="shared" si="2694"/>
        <v>4601</v>
      </c>
      <c r="BY337" s="738">
        <f t="shared" si="2695"/>
        <v>4648</v>
      </c>
      <c r="BZ337" s="817">
        <f t="shared" si="2696"/>
        <v>31374</v>
      </c>
      <c r="CA337" s="740">
        <f t="shared" si="2697"/>
        <v>0</v>
      </c>
      <c r="CB337" s="741">
        <f t="shared" si="2698"/>
        <v>0</v>
      </c>
      <c r="CC337" s="740">
        <f t="shared" si="2699"/>
        <v>0</v>
      </c>
      <c r="CD337" s="741">
        <f t="shared" si="2700"/>
        <v>0</v>
      </c>
      <c r="CE337" s="740">
        <f t="shared" si="2793"/>
        <v>0</v>
      </c>
      <c r="CF337" s="741">
        <f t="shared" si="2701"/>
        <v>0</v>
      </c>
      <c r="CG337" s="740">
        <f t="shared" si="2794"/>
        <v>0</v>
      </c>
      <c r="CH337" s="741">
        <f t="shared" si="2702"/>
        <v>0</v>
      </c>
      <c r="CI337" s="740">
        <f t="shared" si="2795"/>
        <v>0</v>
      </c>
      <c r="CJ337" s="741">
        <f t="shared" si="2703"/>
        <v>0</v>
      </c>
      <c r="CK337" s="740">
        <f t="shared" si="2796"/>
        <v>0</v>
      </c>
      <c r="CL337" s="741">
        <f t="shared" si="2704"/>
        <v>0</v>
      </c>
      <c r="CM337" s="740">
        <f t="shared" si="2797"/>
        <v>0</v>
      </c>
      <c r="CN337" s="741">
        <f t="shared" si="2705"/>
        <v>0</v>
      </c>
      <c r="CO337" s="740">
        <f t="shared" si="2798"/>
        <v>0</v>
      </c>
      <c r="CP337" s="741">
        <f t="shared" si="2706"/>
        <v>0</v>
      </c>
      <c r="CQ337" s="740">
        <f t="shared" si="2799"/>
        <v>0</v>
      </c>
      <c r="CR337" s="741">
        <f t="shared" si="2707"/>
        <v>0</v>
      </c>
      <c r="CS337" s="740">
        <f t="shared" si="2800"/>
        <v>0</v>
      </c>
      <c r="CT337" s="741">
        <f t="shared" si="2708"/>
        <v>0</v>
      </c>
      <c r="CU337" s="743">
        <f t="shared" si="2709"/>
        <v>78259.5</v>
      </c>
      <c r="CV337" s="744">
        <f t="shared" si="2710"/>
        <v>109633.5</v>
      </c>
      <c r="CW337" s="745">
        <v>12</v>
      </c>
      <c r="CX337" s="746">
        <f t="shared" si="2711"/>
        <v>1315602</v>
      </c>
      <c r="CY337" s="747"/>
      <c r="CZ337" s="782">
        <f t="shared" si="2781"/>
        <v>111826.17</v>
      </c>
      <c r="DA337" s="746">
        <f t="shared" si="2712"/>
        <v>1427428.17</v>
      </c>
      <c r="DB337" s="746">
        <f t="shared" si="2713"/>
        <v>431083.31</v>
      </c>
      <c r="DC337" s="746">
        <f t="shared" si="2714"/>
        <v>1858511.48</v>
      </c>
      <c r="DD337" s="750"/>
      <c r="DE337" s="1044"/>
      <c r="DF337" s="753" t="s">
        <v>525</v>
      </c>
      <c r="DG337" s="737">
        <f t="shared" si="2715"/>
        <v>1</v>
      </c>
      <c r="DH337" s="737">
        <f t="shared" si="2716"/>
        <v>4601</v>
      </c>
      <c r="DI337" s="738">
        <f t="shared" si="2717"/>
        <v>4648</v>
      </c>
      <c r="DJ337" s="817">
        <f t="shared" si="2718"/>
        <v>4648</v>
      </c>
      <c r="DK337" s="740">
        <f t="shared" si="2719"/>
        <v>0</v>
      </c>
      <c r="DL337" s="741">
        <f t="shared" si="2720"/>
        <v>0</v>
      </c>
      <c r="DM337" s="740">
        <f t="shared" si="2721"/>
        <v>0</v>
      </c>
      <c r="DN337" s="741">
        <f t="shared" si="2722"/>
        <v>0</v>
      </c>
      <c r="DO337" s="740">
        <f t="shared" si="2801"/>
        <v>0</v>
      </c>
      <c r="DP337" s="741">
        <f t="shared" si="2723"/>
        <v>0</v>
      </c>
      <c r="DQ337" s="740">
        <f t="shared" si="2802"/>
        <v>0</v>
      </c>
      <c r="DR337" s="741">
        <f t="shared" si="2724"/>
        <v>0</v>
      </c>
      <c r="DS337" s="740">
        <f t="shared" si="2803"/>
        <v>0</v>
      </c>
      <c r="DT337" s="741">
        <f t="shared" si="2725"/>
        <v>0</v>
      </c>
      <c r="DU337" s="740">
        <f t="shared" si="2804"/>
        <v>0</v>
      </c>
      <c r="DV337" s="741">
        <f t="shared" si="2726"/>
        <v>0</v>
      </c>
      <c r="DW337" s="740">
        <f t="shared" si="2805"/>
        <v>0</v>
      </c>
      <c r="DX337" s="741">
        <f t="shared" si="2727"/>
        <v>0</v>
      </c>
      <c r="DY337" s="740">
        <f t="shared" si="2806"/>
        <v>0</v>
      </c>
      <c r="DZ337" s="741">
        <f t="shared" si="2728"/>
        <v>0</v>
      </c>
      <c r="EA337" s="740">
        <f t="shared" si="2807"/>
        <v>0</v>
      </c>
      <c r="EB337" s="741">
        <f t="shared" si="2729"/>
        <v>0</v>
      </c>
      <c r="EC337" s="740">
        <f t="shared" si="2808"/>
        <v>0</v>
      </c>
      <c r="ED337" s="741">
        <f t="shared" si="2730"/>
        <v>0</v>
      </c>
      <c r="EE337" s="743">
        <f t="shared" si="2731"/>
        <v>11594</v>
      </c>
      <c r="EF337" s="744">
        <f t="shared" si="2732"/>
        <v>16242</v>
      </c>
      <c r="EG337" s="745">
        <v>12</v>
      </c>
      <c r="EH337" s="746">
        <f t="shared" si="2733"/>
        <v>194904</v>
      </c>
      <c r="EI337" s="747"/>
      <c r="EJ337" s="782">
        <f t="shared" si="2782"/>
        <v>16566.84</v>
      </c>
      <c r="EK337" s="746">
        <f t="shared" si="2734"/>
        <v>211470.84</v>
      </c>
      <c r="EL337" s="746">
        <f t="shared" si="2735"/>
        <v>63864.19</v>
      </c>
      <c r="EM337" s="746">
        <f t="shared" si="2736"/>
        <v>275335.03000000003</v>
      </c>
      <c r="EO337" s="1044"/>
      <c r="EP337" s="752" t="s">
        <v>525</v>
      </c>
      <c r="EQ337" s="737">
        <f t="shared" si="2737"/>
        <v>1</v>
      </c>
      <c r="ER337" s="737">
        <f t="shared" si="2738"/>
        <v>4601</v>
      </c>
      <c r="ES337" s="738">
        <f t="shared" si="2739"/>
        <v>4648</v>
      </c>
      <c r="ET337" s="817">
        <f t="shared" si="2740"/>
        <v>4648</v>
      </c>
      <c r="EU337" s="740">
        <f t="shared" si="2741"/>
        <v>0</v>
      </c>
      <c r="EV337" s="741">
        <f t="shared" si="2742"/>
        <v>0</v>
      </c>
      <c r="EW337" s="740">
        <f t="shared" si="2743"/>
        <v>0</v>
      </c>
      <c r="EX337" s="741">
        <f t="shared" si="2744"/>
        <v>0</v>
      </c>
      <c r="EY337" s="740">
        <f t="shared" si="2809"/>
        <v>0</v>
      </c>
      <c r="EZ337" s="741">
        <f t="shared" si="2745"/>
        <v>0</v>
      </c>
      <c r="FA337" s="740">
        <f t="shared" si="2810"/>
        <v>0</v>
      </c>
      <c r="FB337" s="741">
        <f t="shared" si="2746"/>
        <v>0</v>
      </c>
      <c r="FC337" s="740">
        <f t="shared" si="2811"/>
        <v>0</v>
      </c>
      <c r="FD337" s="741">
        <f t="shared" si="2747"/>
        <v>0</v>
      </c>
      <c r="FE337" s="740">
        <f t="shared" si="2812"/>
        <v>0</v>
      </c>
      <c r="FF337" s="741">
        <f t="shared" si="2748"/>
        <v>0</v>
      </c>
      <c r="FG337" s="740">
        <f t="shared" si="2813"/>
        <v>0</v>
      </c>
      <c r="FH337" s="741">
        <f t="shared" si="2749"/>
        <v>0</v>
      </c>
      <c r="FI337" s="740">
        <f t="shared" si="2814"/>
        <v>0</v>
      </c>
      <c r="FJ337" s="741">
        <f t="shared" si="2750"/>
        <v>0</v>
      </c>
      <c r="FK337" s="740">
        <f t="shared" si="2815"/>
        <v>0</v>
      </c>
      <c r="FL337" s="741">
        <f t="shared" si="2751"/>
        <v>0</v>
      </c>
      <c r="FM337" s="740">
        <f t="shared" si="2816"/>
        <v>0</v>
      </c>
      <c r="FN337" s="741">
        <f t="shared" si="2752"/>
        <v>0</v>
      </c>
      <c r="FO337" s="743">
        <f t="shared" si="2753"/>
        <v>11594</v>
      </c>
      <c r="FP337" s="744">
        <f t="shared" si="2754"/>
        <v>16242</v>
      </c>
      <c r="FQ337" s="745">
        <v>12</v>
      </c>
      <c r="FR337" s="746">
        <f t="shared" si="2755"/>
        <v>194904</v>
      </c>
      <c r="FS337" s="747"/>
      <c r="FT337" s="782">
        <f t="shared" si="2783"/>
        <v>16566.84</v>
      </c>
      <c r="FU337" s="746">
        <f t="shared" si="2756"/>
        <v>211470.84</v>
      </c>
      <c r="FV337" s="746">
        <f t="shared" si="2757"/>
        <v>63864.19</v>
      </c>
      <c r="FW337" s="746">
        <f t="shared" si="2758"/>
        <v>275335.03000000003</v>
      </c>
      <c r="FY337" s="1044"/>
      <c r="FZ337" s="752" t="s">
        <v>525</v>
      </c>
      <c r="GA337" s="737">
        <f t="shared" si="2759"/>
        <v>29</v>
      </c>
      <c r="GB337" s="737">
        <f t="shared" si="2760"/>
        <v>4601</v>
      </c>
      <c r="GC337" s="738">
        <f t="shared" si="2761"/>
        <v>4648</v>
      </c>
      <c r="GD337" s="743">
        <f t="shared" si="2762"/>
        <v>134792</v>
      </c>
      <c r="GE337" s="743"/>
      <c r="GF337" s="737">
        <f t="shared" si="2763"/>
        <v>0</v>
      </c>
      <c r="GG337" s="743"/>
      <c r="GH337" s="737">
        <f t="shared" si="2764"/>
        <v>0</v>
      </c>
      <c r="GI337" s="743"/>
      <c r="GJ337" s="737">
        <f t="shared" si="2765"/>
        <v>0</v>
      </c>
      <c r="GK337" s="743"/>
      <c r="GL337" s="737">
        <f t="shared" si="2766"/>
        <v>0</v>
      </c>
      <c r="GM337" s="743"/>
      <c r="GN337" s="737">
        <f t="shared" si="2767"/>
        <v>0</v>
      </c>
      <c r="GO337" s="743"/>
      <c r="GP337" s="737">
        <f t="shared" si="2768"/>
        <v>0</v>
      </c>
      <c r="GQ337" s="743"/>
      <c r="GR337" s="737">
        <f t="shared" si="2769"/>
        <v>0</v>
      </c>
      <c r="GS337" s="743"/>
      <c r="GT337" s="737">
        <f t="shared" si="2770"/>
        <v>0</v>
      </c>
      <c r="GU337" s="743"/>
      <c r="GV337" s="737">
        <f t="shared" si="2771"/>
        <v>0</v>
      </c>
      <c r="GW337" s="743"/>
      <c r="GX337" s="737">
        <f t="shared" si="2772"/>
        <v>0</v>
      </c>
      <c r="GY337" s="743">
        <f t="shared" si="2772"/>
        <v>336226</v>
      </c>
      <c r="GZ337" s="744">
        <f t="shared" si="2773"/>
        <v>471018</v>
      </c>
      <c r="HA337" s="745">
        <v>12</v>
      </c>
      <c r="HB337" s="746">
        <f t="shared" si="2774"/>
        <v>5652216</v>
      </c>
      <c r="HC337" s="737">
        <f t="shared" si="2775"/>
        <v>0</v>
      </c>
      <c r="HD337" s="737">
        <f t="shared" si="2775"/>
        <v>480438.36</v>
      </c>
      <c r="HE337" s="746">
        <f t="shared" si="2776"/>
        <v>6132654.3600000003</v>
      </c>
      <c r="HF337" s="746">
        <f t="shared" si="2777"/>
        <v>1852061.62</v>
      </c>
      <c r="HG337" s="746">
        <f t="shared" si="2778"/>
        <v>7984715.9800000004</v>
      </c>
    </row>
    <row r="338" spans="1:215" hidden="1" x14ac:dyDescent="0.25">
      <c r="A338" s="1044"/>
      <c r="B338" s="755" t="s">
        <v>46</v>
      </c>
      <c r="C338" s="737">
        <f t="shared" si="2643"/>
        <v>1.5</v>
      </c>
      <c r="D338" s="737">
        <f t="shared" si="2644"/>
        <v>4601</v>
      </c>
      <c r="E338" s="738">
        <f t="shared" si="2645"/>
        <v>4648</v>
      </c>
      <c r="F338" s="817">
        <f t="shared" si="2646"/>
        <v>6972</v>
      </c>
      <c r="G338" s="740">
        <f t="shared" si="2784"/>
        <v>0</v>
      </c>
      <c r="H338" s="741">
        <f t="shared" si="2647"/>
        <v>0</v>
      </c>
      <c r="I338" s="740">
        <f t="shared" si="2784"/>
        <v>0</v>
      </c>
      <c r="J338" s="741">
        <f t="shared" si="2648"/>
        <v>0</v>
      </c>
      <c r="K338" s="740">
        <f t="shared" si="2649"/>
        <v>0</v>
      </c>
      <c r="L338" s="741">
        <f t="shared" si="2650"/>
        <v>0</v>
      </c>
      <c r="M338" s="740">
        <f t="shared" si="2651"/>
        <v>0</v>
      </c>
      <c r="N338" s="741">
        <f t="shared" si="2652"/>
        <v>0</v>
      </c>
      <c r="O338" s="740">
        <f t="shared" si="2653"/>
        <v>0</v>
      </c>
      <c r="P338" s="741">
        <f t="shared" si="2654"/>
        <v>0</v>
      </c>
      <c r="Q338" s="740">
        <f t="shared" si="2655"/>
        <v>0</v>
      </c>
      <c r="R338" s="741">
        <f t="shared" si="2656"/>
        <v>0</v>
      </c>
      <c r="S338" s="740">
        <f t="shared" si="2657"/>
        <v>0</v>
      </c>
      <c r="T338" s="741">
        <f t="shared" si="2658"/>
        <v>0</v>
      </c>
      <c r="U338" s="740">
        <f t="shared" si="2659"/>
        <v>0</v>
      </c>
      <c r="V338" s="741">
        <f t="shared" si="2660"/>
        <v>0</v>
      </c>
      <c r="W338" s="740">
        <f t="shared" si="2661"/>
        <v>0</v>
      </c>
      <c r="X338" s="741">
        <f t="shared" si="2662"/>
        <v>0</v>
      </c>
      <c r="Y338" s="740">
        <f t="shared" si="2663"/>
        <v>0</v>
      </c>
      <c r="Z338" s="741">
        <f t="shared" si="2664"/>
        <v>0</v>
      </c>
      <c r="AA338" s="743">
        <f t="shared" si="2665"/>
        <v>17391</v>
      </c>
      <c r="AB338" s="744">
        <f t="shared" si="2666"/>
        <v>24363</v>
      </c>
      <c r="AC338" s="745">
        <v>12</v>
      </c>
      <c r="AD338" s="746">
        <f t="shared" si="2667"/>
        <v>292356</v>
      </c>
      <c r="AE338" s="747"/>
      <c r="AF338" s="741"/>
      <c r="AG338" s="746">
        <f t="shared" si="2668"/>
        <v>292356</v>
      </c>
      <c r="AH338" s="746">
        <f t="shared" si="2669"/>
        <v>88291.51</v>
      </c>
      <c r="AI338" s="746">
        <f t="shared" si="2670"/>
        <v>380647.51</v>
      </c>
      <c r="AK338" s="1044"/>
      <c r="AL338" s="755" t="s">
        <v>46</v>
      </c>
      <c r="AM338" s="737">
        <f t="shared" si="2671"/>
        <v>1</v>
      </c>
      <c r="AN338" s="737">
        <f t="shared" si="2672"/>
        <v>4601</v>
      </c>
      <c r="AO338" s="738">
        <f t="shared" si="2673"/>
        <v>4648</v>
      </c>
      <c r="AP338" s="817">
        <f t="shared" si="2674"/>
        <v>4648</v>
      </c>
      <c r="AQ338" s="740">
        <f t="shared" si="2675"/>
        <v>0</v>
      </c>
      <c r="AR338" s="741">
        <f t="shared" si="2676"/>
        <v>0</v>
      </c>
      <c r="AS338" s="740">
        <f t="shared" si="2677"/>
        <v>0</v>
      </c>
      <c r="AT338" s="741">
        <f t="shared" si="2678"/>
        <v>0</v>
      </c>
      <c r="AU338" s="740">
        <f t="shared" si="2785"/>
        <v>0</v>
      </c>
      <c r="AV338" s="741">
        <f t="shared" si="2679"/>
        <v>0</v>
      </c>
      <c r="AW338" s="740">
        <f t="shared" si="2786"/>
        <v>0</v>
      </c>
      <c r="AX338" s="741">
        <f t="shared" si="2680"/>
        <v>0</v>
      </c>
      <c r="AY338" s="740">
        <f t="shared" si="2787"/>
        <v>0</v>
      </c>
      <c r="AZ338" s="741">
        <f t="shared" si="2681"/>
        <v>0</v>
      </c>
      <c r="BA338" s="740">
        <f t="shared" si="2788"/>
        <v>0</v>
      </c>
      <c r="BB338" s="741">
        <f t="shared" si="2682"/>
        <v>0</v>
      </c>
      <c r="BC338" s="740">
        <f t="shared" si="2789"/>
        <v>0</v>
      </c>
      <c r="BD338" s="741">
        <f t="shared" si="2683"/>
        <v>0</v>
      </c>
      <c r="BE338" s="740">
        <f t="shared" si="2790"/>
        <v>0</v>
      </c>
      <c r="BF338" s="741">
        <f t="shared" si="2684"/>
        <v>0</v>
      </c>
      <c r="BG338" s="740">
        <f t="shared" si="2791"/>
        <v>0</v>
      </c>
      <c r="BH338" s="741">
        <f t="shared" si="2685"/>
        <v>0</v>
      </c>
      <c r="BI338" s="740">
        <f t="shared" si="2792"/>
        <v>0</v>
      </c>
      <c r="BJ338" s="741">
        <f t="shared" si="2686"/>
        <v>0</v>
      </c>
      <c r="BK338" s="743">
        <f t="shared" si="2687"/>
        <v>11594</v>
      </c>
      <c r="BL338" s="744">
        <f t="shared" si="2688"/>
        <v>16242</v>
      </c>
      <c r="BM338" s="745">
        <v>12</v>
      </c>
      <c r="BN338" s="746">
        <f t="shared" si="2689"/>
        <v>194904</v>
      </c>
      <c r="BO338" s="747"/>
      <c r="BP338" s="741"/>
      <c r="BQ338" s="746">
        <f t="shared" si="2690"/>
        <v>194904</v>
      </c>
      <c r="BR338" s="746">
        <f t="shared" si="2691"/>
        <v>58861.01</v>
      </c>
      <c r="BS338" s="746">
        <f t="shared" si="2692"/>
        <v>253765.01</v>
      </c>
      <c r="BU338" s="1044"/>
      <c r="BV338" s="755" t="s">
        <v>46</v>
      </c>
      <c r="BW338" s="737">
        <f t="shared" si="2693"/>
        <v>0</v>
      </c>
      <c r="BX338" s="737">
        <f t="shared" si="2694"/>
        <v>4601</v>
      </c>
      <c r="BY338" s="738">
        <f t="shared" si="2695"/>
        <v>4648</v>
      </c>
      <c r="BZ338" s="817">
        <f t="shared" si="2696"/>
        <v>0</v>
      </c>
      <c r="CA338" s="740">
        <f t="shared" si="2697"/>
        <v>0</v>
      </c>
      <c r="CB338" s="741">
        <f t="shared" si="2698"/>
        <v>0</v>
      </c>
      <c r="CC338" s="740">
        <f t="shared" si="2699"/>
        <v>0</v>
      </c>
      <c r="CD338" s="741">
        <f t="shared" si="2700"/>
        <v>0</v>
      </c>
      <c r="CE338" s="740">
        <f t="shared" si="2793"/>
        <v>0</v>
      </c>
      <c r="CF338" s="741">
        <f t="shared" si="2701"/>
        <v>0</v>
      </c>
      <c r="CG338" s="740">
        <f t="shared" si="2794"/>
        <v>0</v>
      </c>
      <c r="CH338" s="741">
        <f t="shared" si="2702"/>
        <v>0</v>
      </c>
      <c r="CI338" s="740">
        <f t="shared" si="2795"/>
        <v>0</v>
      </c>
      <c r="CJ338" s="741">
        <f t="shared" si="2703"/>
        <v>0</v>
      </c>
      <c r="CK338" s="740">
        <f t="shared" si="2796"/>
        <v>0</v>
      </c>
      <c r="CL338" s="741">
        <f t="shared" si="2704"/>
        <v>0</v>
      </c>
      <c r="CM338" s="740">
        <f t="shared" si="2797"/>
        <v>0</v>
      </c>
      <c r="CN338" s="741">
        <f t="shared" si="2705"/>
        <v>0</v>
      </c>
      <c r="CO338" s="740">
        <f t="shared" si="2798"/>
        <v>0</v>
      </c>
      <c r="CP338" s="741">
        <f t="shared" si="2706"/>
        <v>0</v>
      </c>
      <c r="CQ338" s="740">
        <f t="shared" si="2799"/>
        <v>0</v>
      </c>
      <c r="CR338" s="741">
        <f t="shared" si="2707"/>
        <v>0</v>
      </c>
      <c r="CS338" s="740">
        <f t="shared" si="2800"/>
        <v>0</v>
      </c>
      <c r="CT338" s="741">
        <f t="shared" si="2708"/>
        <v>0</v>
      </c>
      <c r="CU338" s="743">
        <f t="shared" si="2709"/>
        <v>0</v>
      </c>
      <c r="CV338" s="744">
        <f t="shared" si="2710"/>
        <v>0</v>
      </c>
      <c r="CW338" s="745">
        <v>12</v>
      </c>
      <c r="CX338" s="746">
        <f t="shared" si="2711"/>
        <v>0</v>
      </c>
      <c r="CY338" s="747"/>
      <c r="CZ338" s="741"/>
      <c r="DA338" s="746">
        <f t="shared" si="2712"/>
        <v>0</v>
      </c>
      <c r="DB338" s="746">
        <f t="shared" si="2713"/>
        <v>0</v>
      </c>
      <c r="DC338" s="746">
        <f t="shared" si="2714"/>
        <v>0</v>
      </c>
      <c r="DD338" s="750"/>
      <c r="DE338" s="1044"/>
      <c r="DF338" s="755" t="s">
        <v>46</v>
      </c>
      <c r="DG338" s="737">
        <f t="shared" si="2715"/>
        <v>0</v>
      </c>
      <c r="DH338" s="737">
        <f t="shared" si="2716"/>
        <v>4601</v>
      </c>
      <c r="DI338" s="738">
        <f t="shared" si="2717"/>
        <v>4648</v>
      </c>
      <c r="DJ338" s="817">
        <f t="shared" si="2718"/>
        <v>0</v>
      </c>
      <c r="DK338" s="740">
        <f t="shared" si="2719"/>
        <v>0</v>
      </c>
      <c r="DL338" s="741">
        <f t="shared" si="2720"/>
        <v>0</v>
      </c>
      <c r="DM338" s="740">
        <f t="shared" si="2721"/>
        <v>0</v>
      </c>
      <c r="DN338" s="741">
        <f t="shared" si="2722"/>
        <v>0</v>
      </c>
      <c r="DO338" s="740">
        <f t="shared" si="2801"/>
        <v>0</v>
      </c>
      <c r="DP338" s="741">
        <f t="shared" si="2723"/>
        <v>0</v>
      </c>
      <c r="DQ338" s="740">
        <f t="shared" si="2802"/>
        <v>0</v>
      </c>
      <c r="DR338" s="741">
        <f t="shared" si="2724"/>
        <v>0</v>
      </c>
      <c r="DS338" s="740">
        <f t="shared" si="2803"/>
        <v>0</v>
      </c>
      <c r="DT338" s="741">
        <f t="shared" si="2725"/>
        <v>0</v>
      </c>
      <c r="DU338" s="740">
        <f t="shared" si="2804"/>
        <v>0</v>
      </c>
      <c r="DV338" s="741">
        <f t="shared" si="2726"/>
        <v>0</v>
      </c>
      <c r="DW338" s="740">
        <f t="shared" si="2805"/>
        <v>0</v>
      </c>
      <c r="DX338" s="741">
        <f t="shared" si="2727"/>
        <v>0</v>
      </c>
      <c r="DY338" s="740">
        <f t="shared" si="2806"/>
        <v>0</v>
      </c>
      <c r="DZ338" s="741">
        <f t="shared" si="2728"/>
        <v>0</v>
      </c>
      <c r="EA338" s="740">
        <f t="shared" si="2807"/>
        <v>0</v>
      </c>
      <c r="EB338" s="741">
        <f t="shared" si="2729"/>
        <v>0</v>
      </c>
      <c r="EC338" s="740">
        <f t="shared" si="2808"/>
        <v>0</v>
      </c>
      <c r="ED338" s="741">
        <f t="shared" si="2730"/>
        <v>0</v>
      </c>
      <c r="EE338" s="743">
        <f t="shared" si="2731"/>
        <v>0</v>
      </c>
      <c r="EF338" s="744">
        <f t="shared" si="2732"/>
        <v>0</v>
      </c>
      <c r="EG338" s="745">
        <v>12</v>
      </c>
      <c r="EH338" s="746">
        <f t="shared" si="2733"/>
        <v>0</v>
      </c>
      <c r="EI338" s="747"/>
      <c r="EJ338" s="741"/>
      <c r="EK338" s="746">
        <f t="shared" si="2734"/>
        <v>0</v>
      </c>
      <c r="EL338" s="746">
        <f t="shared" si="2735"/>
        <v>0</v>
      </c>
      <c r="EM338" s="746">
        <f t="shared" si="2736"/>
        <v>0</v>
      </c>
      <c r="EO338" s="1044"/>
      <c r="EP338" s="755" t="s">
        <v>46</v>
      </c>
      <c r="EQ338" s="737">
        <f t="shared" si="2737"/>
        <v>0</v>
      </c>
      <c r="ER338" s="737">
        <f t="shared" si="2738"/>
        <v>4601</v>
      </c>
      <c r="ES338" s="738">
        <f t="shared" si="2739"/>
        <v>4648</v>
      </c>
      <c r="ET338" s="817">
        <f t="shared" si="2740"/>
        <v>0</v>
      </c>
      <c r="EU338" s="740">
        <f t="shared" si="2741"/>
        <v>0</v>
      </c>
      <c r="EV338" s="741">
        <f t="shared" si="2742"/>
        <v>0</v>
      </c>
      <c r="EW338" s="740">
        <f t="shared" si="2743"/>
        <v>0</v>
      </c>
      <c r="EX338" s="741">
        <f t="shared" si="2744"/>
        <v>0</v>
      </c>
      <c r="EY338" s="740">
        <f t="shared" si="2809"/>
        <v>0</v>
      </c>
      <c r="EZ338" s="741">
        <f t="shared" si="2745"/>
        <v>0</v>
      </c>
      <c r="FA338" s="740">
        <f t="shared" si="2810"/>
        <v>0</v>
      </c>
      <c r="FB338" s="741">
        <f t="shared" si="2746"/>
        <v>0</v>
      </c>
      <c r="FC338" s="740">
        <f t="shared" si="2811"/>
        <v>0</v>
      </c>
      <c r="FD338" s="741">
        <f t="shared" si="2747"/>
        <v>0</v>
      </c>
      <c r="FE338" s="740">
        <f t="shared" si="2812"/>
        <v>0</v>
      </c>
      <c r="FF338" s="741">
        <f t="shared" si="2748"/>
        <v>0</v>
      </c>
      <c r="FG338" s="740">
        <f t="shared" si="2813"/>
        <v>0</v>
      </c>
      <c r="FH338" s="741">
        <f t="shared" si="2749"/>
        <v>0</v>
      </c>
      <c r="FI338" s="740">
        <f t="shared" si="2814"/>
        <v>0</v>
      </c>
      <c r="FJ338" s="741">
        <f t="shared" si="2750"/>
        <v>0</v>
      </c>
      <c r="FK338" s="740">
        <f t="shared" si="2815"/>
        <v>0</v>
      </c>
      <c r="FL338" s="741">
        <f t="shared" si="2751"/>
        <v>0</v>
      </c>
      <c r="FM338" s="740">
        <f t="shared" si="2816"/>
        <v>0</v>
      </c>
      <c r="FN338" s="741">
        <f t="shared" si="2752"/>
        <v>0</v>
      </c>
      <c r="FO338" s="743">
        <f t="shared" si="2753"/>
        <v>0</v>
      </c>
      <c r="FP338" s="744">
        <f t="shared" si="2754"/>
        <v>0</v>
      </c>
      <c r="FQ338" s="745">
        <v>12</v>
      </c>
      <c r="FR338" s="746">
        <f t="shared" si="2755"/>
        <v>0</v>
      </c>
      <c r="FS338" s="747"/>
      <c r="FT338" s="741"/>
      <c r="FU338" s="746">
        <f t="shared" si="2756"/>
        <v>0</v>
      </c>
      <c r="FV338" s="746">
        <f t="shared" si="2757"/>
        <v>0</v>
      </c>
      <c r="FW338" s="746">
        <f t="shared" si="2758"/>
        <v>0</v>
      </c>
      <c r="FY338" s="1044"/>
      <c r="FZ338" s="755" t="s">
        <v>46</v>
      </c>
      <c r="GA338" s="737">
        <f t="shared" si="2759"/>
        <v>2.5</v>
      </c>
      <c r="GB338" s="737">
        <f t="shared" si="2760"/>
        <v>4601</v>
      </c>
      <c r="GC338" s="738">
        <f t="shared" si="2761"/>
        <v>4648</v>
      </c>
      <c r="GD338" s="743">
        <f t="shared" si="2762"/>
        <v>11620</v>
      </c>
      <c r="GE338" s="743"/>
      <c r="GF338" s="737">
        <f t="shared" si="2763"/>
        <v>0</v>
      </c>
      <c r="GG338" s="743"/>
      <c r="GH338" s="737">
        <f t="shared" si="2764"/>
        <v>0</v>
      </c>
      <c r="GI338" s="743"/>
      <c r="GJ338" s="737">
        <f t="shared" si="2765"/>
        <v>0</v>
      </c>
      <c r="GK338" s="743"/>
      <c r="GL338" s="737">
        <f t="shared" si="2766"/>
        <v>0</v>
      </c>
      <c r="GM338" s="743"/>
      <c r="GN338" s="737">
        <f t="shared" si="2767"/>
        <v>0</v>
      </c>
      <c r="GO338" s="743"/>
      <c r="GP338" s="737">
        <f t="shared" si="2768"/>
        <v>0</v>
      </c>
      <c r="GQ338" s="743"/>
      <c r="GR338" s="737">
        <f t="shared" si="2769"/>
        <v>0</v>
      </c>
      <c r="GS338" s="743"/>
      <c r="GT338" s="737">
        <f t="shared" si="2770"/>
        <v>0</v>
      </c>
      <c r="GU338" s="743"/>
      <c r="GV338" s="737">
        <f t="shared" si="2771"/>
        <v>0</v>
      </c>
      <c r="GW338" s="743"/>
      <c r="GX338" s="737">
        <f t="shared" si="2772"/>
        <v>0</v>
      </c>
      <c r="GY338" s="743">
        <f t="shared" si="2772"/>
        <v>28985</v>
      </c>
      <c r="GZ338" s="744">
        <f t="shared" si="2773"/>
        <v>40605</v>
      </c>
      <c r="HA338" s="745">
        <v>12</v>
      </c>
      <c r="HB338" s="746">
        <f t="shared" si="2774"/>
        <v>487260</v>
      </c>
      <c r="HC338" s="737">
        <f t="shared" si="2775"/>
        <v>0</v>
      </c>
      <c r="HD338" s="737">
        <f t="shared" si="2775"/>
        <v>0</v>
      </c>
      <c r="HE338" s="746">
        <f t="shared" si="2776"/>
        <v>487260</v>
      </c>
      <c r="HF338" s="746">
        <f t="shared" si="2777"/>
        <v>147152.51999999999</v>
      </c>
      <c r="HG338" s="746">
        <f t="shared" si="2778"/>
        <v>634412.52</v>
      </c>
    </row>
    <row r="339" spans="1:215" ht="36" hidden="1" x14ac:dyDescent="0.25">
      <c r="A339" s="1044"/>
      <c r="B339" s="755" t="s">
        <v>45</v>
      </c>
      <c r="C339" s="737">
        <f t="shared" si="2643"/>
        <v>2</v>
      </c>
      <c r="D339" s="737">
        <f t="shared" si="2644"/>
        <v>6119</v>
      </c>
      <c r="E339" s="738">
        <f t="shared" si="2645"/>
        <v>6181</v>
      </c>
      <c r="F339" s="817">
        <f t="shared" si="2646"/>
        <v>12362</v>
      </c>
      <c r="G339" s="740">
        <f t="shared" si="2784"/>
        <v>0</v>
      </c>
      <c r="H339" s="741">
        <f t="shared" si="2647"/>
        <v>0</v>
      </c>
      <c r="I339" s="740">
        <f t="shared" si="2784"/>
        <v>0</v>
      </c>
      <c r="J339" s="741">
        <f t="shared" si="2648"/>
        <v>0</v>
      </c>
      <c r="K339" s="740">
        <f t="shared" si="2649"/>
        <v>0</v>
      </c>
      <c r="L339" s="741">
        <f t="shared" si="2650"/>
        <v>0</v>
      </c>
      <c r="M339" s="740">
        <f t="shared" si="2651"/>
        <v>0</v>
      </c>
      <c r="N339" s="741">
        <f t="shared" si="2652"/>
        <v>0</v>
      </c>
      <c r="O339" s="740">
        <f t="shared" si="2653"/>
        <v>0</v>
      </c>
      <c r="P339" s="741">
        <f t="shared" si="2654"/>
        <v>0</v>
      </c>
      <c r="Q339" s="740">
        <f t="shared" si="2655"/>
        <v>0</v>
      </c>
      <c r="R339" s="741">
        <f t="shared" si="2656"/>
        <v>0</v>
      </c>
      <c r="S339" s="740">
        <f t="shared" si="2657"/>
        <v>0</v>
      </c>
      <c r="T339" s="741">
        <f t="shared" si="2658"/>
        <v>0</v>
      </c>
      <c r="U339" s="740">
        <f t="shared" si="2659"/>
        <v>0</v>
      </c>
      <c r="V339" s="741">
        <f t="shared" si="2660"/>
        <v>0</v>
      </c>
      <c r="W339" s="740">
        <f t="shared" si="2661"/>
        <v>0</v>
      </c>
      <c r="X339" s="741">
        <f t="shared" si="2662"/>
        <v>0</v>
      </c>
      <c r="Y339" s="740">
        <f t="shared" si="2663"/>
        <v>0</v>
      </c>
      <c r="Z339" s="741">
        <f t="shared" si="2664"/>
        <v>0</v>
      </c>
      <c r="AA339" s="743">
        <f t="shared" si="2665"/>
        <v>20122</v>
      </c>
      <c r="AB339" s="744">
        <f t="shared" si="2666"/>
        <v>32484</v>
      </c>
      <c r="AC339" s="745">
        <v>12</v>
      </c>
      <c r="AD339" s="746">
        <f t="shared" si="2667"/>
        <v>389808</v>
      </c>
      <c r="AE339" s="747"/>
      <c r="AF339" s="741"/>
      <c r="AG339" s="746">
        <f t="shared" si="2668"/>
        <v>389808</v>
      </c>
      <c r="AH339" s="746">
        <f t="shared" si="2669"/>
        <v>117722.02</v>
      </c>
      <c r="AI339" s="746">
        <f t="shared" si="2670"/>
        <v>507530.02</v>
      </c>
      <c r="AK339" s="1044"/>
      <c r="AL339" s="755" t="s">
        <v>45</v>
      </c>
      <c r="AM339" s="737">
        <f t="shared" si="2671"/>
        <v>0</v>
      </c>
      <c r="AN339" s="737">
        <f t="shared" si="2672"/>
        <v>6119</v>
      </c>
      <c r="AO339" s="738">
        <f t="shared" si="2673"/>
        <v>6181</v>
      </c>
      <c r="AP339" s="817">
        <f t="shared" si="2674"/>
        <v>0</v>
      </c>
      <c r="AQ339" s="740">
        <f t="shared" si="2675"/>
        <v>0</v>
      </c>
      <c r="AR339" s="741">
        <f t="shared" si="2676"/>
        <v>0</v>
      </c>
      <c r="AS339" s="740">
        <f t="shared" si="2677"/>
        <v>0</v>
      </c>
      <c r="AT339" s="741">
        <f t="shared" si="2678"/>
        <v>0</v>
      </c>
      <c r="AU339" s="740">
        <f t="shared" si="2785"/>
        <v>0</v>
      </c>
      <c r="AV339" s="741">
        <f t="shared" si="2679"/>
        <v>0</v>
      </c>
      <c r="AW339" s="740">
        <f t="shared" si="2786"/>
        <v>0</v>
      </c>
      <c r="AX339" s="741">
        <f t="shared" si="2680"/>
        <v>0</v>
      </c>
      <c r="AY339" s="740">
        <f t="shared" si="2787"/>
        <v>0</v>
      </c>
      <c r="AZ339" s="741">
        <f t="shared" si="2681"/>
        <v>0</v>
      </c>
      <c r="BA339" s="740">
        <f t="shared" si="2788"/>
        <v>0</v>
      </c>
      <c r="BB339" s="741">
        <f t="shared" si="2682"/>
        <v>0</v>
      </c>
      <c r="BC339" s="740">
        <f t="shared" si="2789"/>
        <v>0</v>
      </c>
      <c r="BD339" s="741">
        <f t="shared" si="2683"/>
        <v>0</v>
      </c>
      <c r="BE339" s="740">
        <f t="shared" si="2790"/>
        <v>0</v>
      </c>
      <c r="BF339" s="741">
        <f t="shared" si="2684"/>
        <v>0</v>
      </c>
      <c r="BG339" s="740">
        <f t="shared" si="2791"/>
        <v>0</v>
      </c>
      <c r="BH339" s="741">
        <f t="shared" si="2685"/>
        <v>0</v>
      </c>
      <c r="BI339" s="740">
        <f t="shared" si="2792"/>
        <v>0</v>
      </c>
      <c r="BJ339" s="741">
        <f t="shared" si="2686"/>
        <v>0</v>
      </c>
      <c r="BK339" s="743">
        <f t="shared" si="2687"/>
        <v>0</v>
      </c>
      <c r="BL339" s="744">
        <f t="shared" si="2688"/>
        <v>0</v>
      </c>
      <c r="BM339" s="745">
        <v>12</v>
      </c>
      <c r="BN339" s="746">
        <f t="shared" si="2689"/>
        <v>0</v>
      </c>
      <c r="BO339" s="747"/>
      <c r="BP339" s="741"/>
      <c r="BQ339" s="746">
        <f t="shared" si="2690"/>
        <v>0</v>
      </c>
      <c r="BR339" s="746">
        <f t="shared" si="2691"/>
        <v>0</v>
      </c>
      <c r="BS339" s="746">
        <f t="shared" si="2692"/>
        <v>0</v>
      </c>
      <c r="BU339" s="1044"/>
      <c r="BV339" s="755" t="s">
        <v>45</v>
      </c>
      <c r="BW339" s="737">
        <f t="shared" si="2693"/>
        <v>0</v>
      </c>
      <c r="BX339" s="737">
        <f t="shared" si="2694"/>
        <v>6119</v>
      </c>
      <c r="BY339" s="738">
        <f t="shared" si="2695"/>
        <v>6181</v>
      </c>
      <c r="BZ339" s="817">
        <f t="shared" si="2696"/>
        <v>0</v>
      </c>
      <c r="CA339" s="740">
        <f t="shared" si="2697"/>
        <v>0</v>
      </c>
      <c r="CB339" s="741">
        <f t="shared" si="2698"/>
        <v>0</v>
      </c>
      <c r="CC339" s="740">
        <f t="shared" si="2699"/>
        <v>0</v>
      </c>
      <c r="CD339" s="741">
        <f t="shared" si="2700"/>
        <v>0</v>
      </c>
      <c r="CE339" s="740">
        <f t="shared" si="2793"/>
        <v>0</v>
      </c>
      <c r="CF339" s="741">
        <f t="shared" si="2701"/>
        <v>0</v>
      </c>
      <c r="CG339" s="740">
        <f t="shared" si="2794"/>
        <v>0</v>
      </c>
      <c r="CH339" s="741">
        <f t="shared" si="2702"/>
        <v>0</v>
      </c>
      <c r="CI339" s="740">
        <f t="shared" si="2795"/>
        <v>0</v>
      </c>
      <c r="CJ339" s="741">
        <f t="shared" si="2703"/>
        <v>0</v>
      </c>
      <c r="CK339" s="740">
        <f t="shared" si="2796"/>
        <v>0</v>
      </c>
      <c r="CL339" s="741">
        <f t="shared" si="2704"/>
        <v>0</v>
      </c>
      <c r="CM339" s="740">
        <f t="shared" si="2797"/>
        <v>0</v>
      </c>
      <c r="CN339" s="741">
        <f t="shared" si="2705"/>
        <v>0</v>
      </c>
      <c r="CO339" s="740">
        <f t="shared" si="2798"/>
        <v>0</v>
      </c>
      <c r="CP339" s="741">
        <f t="shared" si="2706"/>
        <v>0</v>
      </c>
      <c r="CQ339" s="740">
        <f t="shared" si="2799"/>
        <v>0</v>
      </c>
      <c r="CR339" s="741">
        <f t="shared" si="2707"/>
        <v>0</v>
      </c>
      <c r="CS339" s="740">
        <f t="shared" si="2800"/>
        <v>0</v>
      </c>
      <c r="CT339" s="741">
        <f t="shared" si="2708"/>
        <v>0</v>
      </c>
      <c r="CU339" s="743">
        <f t="shared" si="2709"/>
        <v>0</v>
      </c>
      <c r="CV339" s="744">
        <f t="shared" si="2710"/>
        <v>0</v>
      </c>
      <c r="CW339" s="745">
        <v>12</v>
      </c>
      <c r="CX339" s="746">
        <f t="shared" si="2711"/>
        <v>0</v>
      </c>
      <c r="CY339" s="747"/>
      <c r="CZ339" s="741"/>
      <c r="DA339" s="746">
        <f t="shared" si="2712"/>
        <v>0</v>
      </c>
      <c r="DB339" s="746">
        <f t="shared" si="2713"/>
        <v>0</v>
      </c>
      <c r="DC339" s="746">
        <f t="shared" si="2714"/>
        <v>0</v>
      </c>
      <c r="DD339" s="750"/>
      <c r="DE339" s="1044"/>
      <c r="DF339" s="755" t="s">
        <v>45</v>
      </c>
      <c r="DG339" s="737">
        <f t="shared" si="2715"/>
        <v>0</v>
      </c>
      <c r="DH339" s="737">
        <f t="shared" si="2716"/>
        <v>6119</v>
      </c>
      <c r="DI339" s="738">
        <f t="shared" si="2717"/>
        <v>6181</v>
      </c>
      <c r="DJ339" s="817">
        <f t="shared" si="2718"/>
        <v>0</v>
      </c>
      <c r="DK339" s="740">
        <f t="shared" si="2719"/>
        <v>0</v>
      </c>
      <c r="DL339" s="741">
        <f t="shared" si="2720"/>
        <v>0</v>
      </c>
      <c r="DM339" s="740">
        <f t="shared" si="2721"/>
        <v>0</v>
      </c>
      <c r="DN339" s="741">
        <f t="shared" si="2722"/>
        <v>0</v>
      </c>
      <c r="DO339" s="740">
        <f t="shared" si="2801"/>
        <v>0</v>
      </c>
      <c r="DP339" s="741">
        <f t="shared" si="2723"/>
        <v>0</v>
      </c>
      <c r="DQ339" s="740">
        <f t="shared" si="2802"/>
        <v>0</v>
      </c>
      <c r="DR339" s="741">
        <f t="shared" si="2724"/>
        <v>0</v>
      </c>
      <c r="DS339" s="740">
        <f t="shared" si="2803"/>
        <v>0</v>
      </c>
      <c r="DT339" s="741">
        <f t="shared" si="2725"/>
        <v>0</v>
      </c>
      <c r="DU339" s="740">
        <f t="shared" si="2804"/>
        <v>0</v>
      </c>
      <c r="DV339" s="741">
        <f t="shared" si="2726"/>
        <v>0</v>
      </c>
      <c r="DW339" s="740">
        <f t="shared" si="2805"/>
        <v>0</v>
      </c>
      <c r="DX339" s="741">
        <f t="shared" si="2727"/>
        <v>0</v>
      </c>
      <c r="DY339" s="740">
        <f t="shared" si="2806"/>
        <v>0</v>
      </c>
      <c r="DZ339" s="741">
        <f t="shared" si="2728"/>
        <v>0</v>
      </c>
      <c r="EA339" s="740">
        <f t="shared" si="2807"/>
        <v>0</v>
      </c>
      <c r="EB339" s="741">
        <f t="shared" si="2729"/>
        <v>0</v>
      </c>
      <c r="EC339" s="740">
        <f t="shared" si="2808"/>
        <v>0</v>
      </c>
      <c r="ED339" s="741">
        <f t="shared" si="2730"/>
        <v>0</v>
      </c>
      <c r="EE339" s="743">
        <f t="shared" si="2731"/>
        <v>0</v>
      </c>
      <c r="EF339" s="744">
        <f t="shared" si="2732"/>
        <v>0</v>
      </c>
      <c r="EG339" s="745">
        <v>12</v>
      </c>
      <c r="EH339" s="746">
        <f t="shared" si="2733"/>
        <v>0</v>
      </c>
      <c r="EI339" s="747"/>
      <c r="EJ339" s="741"/>
      <c r="EK339" s="746">
        <f t="shared" si="2734"/>
        <v>0</v>
      </c>
      <c r="EL339" s="746">
        <f t="shared" si="2735"/>
        <v>0</v>
      </c>
      <c r="EM339" s="746">
        <f t="shared" si="2736"/>
        <v>0</v>
      </c>
      <c r="EO339" s="1044"/>
      <c r="EP339" s="755" t="s">
        <v>45</v>
      </c>
      <c r="EQ339" s="737">
        <f t="shared" si="2737"/>
        <v>0</v>
      </c>
      <c r="ER339" s="737">
        <f t="shared" si="2738"/>
        <v>6119</v>
      </c>
      <c r="ES339" s="738">
        <f t="shared" si="2739"/>
        <v>6181</v>
      </c>
      <c r="ET339" s="817">
        <f t="shared" si="2740"/>
        <v>0</v>
      </c>
      <c r="EU339" s="740">
        <f t="shared" si="2741"/>
        <v>0</v>
      </c>
      <c r="EV339" s="741">
        <f t="shared" si="2742"/>
        <v>0</v>
      </c>
      <c r="EW339" s="740">
        <f t="shared" si="2743"/>
        <v>0</v>
      </c>
      <c r="EX339" s="741">
        <f t="shared" si="2744"/>
        <v>0</v>
      </c>
      <c r="EY339" s="740">
        <f t="shared" si="2809"/>
        <v>0</v>
      </c>
      <c r="EZ339" s="741">
        <f t="shared" si="2745"/>
        <v>0</v>
      </c>
      <c r="FA339" s="740">
        <f t="shared" si="2810"/>
        <v>0</v>
      </c>
      <c r="FB339" s="741">
        <f t="shared" si="2746"/>
        <v>0</v>
      </c>
      <c r="FC339" s="740">
        <f t="shared" si="2811"/>
        <v>0</v>
      </c>
      <c r="FD339" s="741">
        <f t="shared" si="2747"/>
        <v>0</v>
      </c>
      <c r="FE339" s="740">
        <f t="shared" si="2812"/>
        <v>0</v>
      </c>
      <c r="FF339" s="741">
        <f t="shared" si="2748"/>
        <v>0</v>
      </c>
      <c r="FG339" s="740">
        <f t="shared" si="2813"/>
        <v>0</v>
      </c>
      <c r="FH339" s="741">
        <f t="shared" si="2749"/>
        <v>0</v>
      </c>
      <c r="FI339" s="740">
        <f t="shared" si="2814"/>
        <v>0</v>
      </c>
      <c r="FJ339" s="741">
        <f t="shared" si="2750"/>
        <v>0</v>
      </c>
      <c r="FK339" s="740">
        <f t="shared" si="2815"/>
        <v>0</v>
      </c>
      <c r="FL339" s="741">
        <f t="shared" si="2751"/>
        <v>0</v>
      </c>
      <c r="FM339" s="740">
        <f t="shared" si="2816"/>
        <v>0</v>
      </c>
      <c r="FN339" s="741">
        <f t="shared" si="2752"/>
        <v>0</v>
      </c>
      <c r="FO339" s="743">
        <f t="shared" si="2753"/>
        <v>0</v>
      </c>
      <c r="FP339" s="744">
        <f t="shared" si="2754"/>
        <v>0</v>
      </c>
      <c r="FQ339" s="745">
        <v>12</v>
      </c>
      <c r="FR339" s="746">
        <f t="shared" si="2755"/>
        <v>0</v>
      </c>
      <c r="FS339" s="747"/>
      <c r="FT339" s="741"/>
      <c r="FU339" s="746">
        <f t="shared" si="2756"/>
        <v>0</v>
      </c>
      <c r="FV339" s="746">
        <f t="shared" si="2757"/>
        <v>0</v>
      </c>
      <c r="FW339" s="746">
        <f t="shared" si="2758"/>
        <v>0</v>
      </c>
      <c r="FY339" s="1044"/>
      <c r="FZ339" s="755" t="s">
        <v>45</v>
      </c>
      <c r="GA339" s="737">
        <f t="shared" si="2759"/>
        <v>2</v>
      </c>
      <c r="GB339" s="737">
        <f t="shared" si="2760"/>
        <v>6119</v>
      </c>
      <c r="GC339" s="738">
        <f t="shared" si="2761"/>
        <v>6181</v>
      </c>
      <c r="GD339" s="743">
        <f t="shared" si="2762"/>
        <v>12362</v>
      </c>
      <c r="GE339" s="743"/>
      <c r="GF339" s="737">
        <f t="shared" si="2763"/>
        <v>0</v>
      </c>
      <c r="GG339" s="743"/>
      <c r="GH339" s="737">
        <f t="shared" si="2764"/>
        <v>0</v>
      </c>
      <c r="GI339" s="743"/>
      <c r="GJ339" s="737">
        <f t="shared" si="2765"/>
        <v>0</v>
      </c>
      <c r="GK339" s="743"/>
      <c r="GL339" s="737">
        <f t="shared" si="2766"/>
        <v>0</v>
      </c>
      <c r="GM339" s="743"/>
      <c r="GN339" s="737">
        <f t="shared" si="2767"/>
        <v>0</v>
      </c>
      <c r="GO339" s="743"/>
      <c r="GP339" s="737">
        <f t="shared" si="2768"/>
        <v>0</v>
      </c>
      <c r="GQ339" s="743"/>
      <c r="GR339" s="737">
        <f t="shared" si="2769"/>
        <v>0</v>
      </c>
      <c r="GS339" s="743"/>
      <c r="GT339" s="737">
        <f t="shared" si="2770"/>
        <v>0</v>
      </c>
      <c r="GU339" s="743"/>
      <c r="GV339" s="737">
        <f t="shared" si="2771"/>
        <v>0</v>
      </c>
      <c r="GW339" s="743"/>
      <c r="GX339" s="737">
        <f t="shared" si="2772"/>
        <v>0</v>
      </c>
      <c r="GY339" s="743">
        <f t="shared" si="2772"/>
        <v>20122</v>
      </c>
      <c r="GZ339" s="744">
        <f t="shared" si="2773"/>
        <v>32484</v>
      </c>
      <c r="HA339" s="745">
        <v>12</v>
      </c>
      <c r="HB339" s="746">
        <f t="shared" si="2774"/>
        <v>389808</v>
      </c>
      <c r="HC339" s="737">
        <f t="shared" si="2775"/>
        <v>0</v>
      </c>
      <c r="HD339" s="737">
        <f t="shared" si="2775"/>
        <v>0</v>
      </c>
      <c r="HE339" s="746">
        <f t="shared" si="2776"/>
        <v>389808</v>
      </c>
      <c r="HF339" s="746">
        <f t="shared" si="2777"/>
        <v>117722.02</v>
      </c>
      <c r="HG339" s="746">
        <f t="shared" si="2778"/>
        <v>507530.02</v>
      </c>
    </row>
    <row r="340" spans="1:215" ht="36" hidden="1" x14ac:dyDescent="0.25">
      <c r="A340" s="1044"/>
      <c r="B340" s="755" t="s">
        <v>45</v>
      </c>
      <c r="C340" s="737">
        <f t="shared" si="2643"/>
        <v>0</v>
      </c>
      <c r="D340" s="737">
        <f t="shared" si="2644"/>
        <v>5787</v>
      </c>
      <c r="E340" s="738">
        <f t="shared" si="2645"/>
        <v>5845</v>
      </c>
      <c r="F340" s="817">
        <f t="shared" si="2646"/>
        <v>0</v>
      </c>
      <c r="G340" s="740">
        <f t="shared" si="2784"/>
        <v>0</v>
      </c>
      <c r="H340" s="741">
        <f t="shared" si="2647"/>
        <v>0</v>
      </c>
      <c r="I340" s="740">
        <f t="shared" si="2784"/>
        <v>0</v>
      </c>
      <c r="J340" s="741">
        <f t="shared" si="2648"/>
        <v>0</v>
      </c>
      <c r="K340" s="740">
        <f t="shared" si="2649"/>
        <v>0</v>
      </c>
      <c r="L340" s="741">
        <f t="shared" si="2650"/>
        <v>0</v>
      </c>
      <c r="M340" s="740">
        <f t="shared" si="2651"/>
        <v>0</v>
      </c>
      <c r="N340" s="741">
        <f t="shared" si="2652"/>
        <v>0</v>
      </c>
      <c r="O340" s="740">
        <f t="shared" si="2653"/>
        <v>0</v>
      </c>
      <c r="P340" s="741">
        <f t="shared" si="2654"/>
        <v>0</v>
      </c>
      <c r="Q340" s="740">
        <f t="shared" si="2655"/>
        <v>0</v>
      </c>
      <c r="R340" s="741">
        <f t="shared" si="2656"/>
        <v>0</v>
      </c>
      <c r="S340" s="740">
        <f t="shared" si="2657"/>
        <v>0</v>
      </c>
      <c r="T340" s="741">
        <f t="shared" si="2658"/>
        <v>0</v>
      </c>
      <c r="U340" s="740">
        <f t="shared" si="2659"/>
        <v>0</v>
      </c>
      <c r="V340" s="741">
        <f t="shared" si="2660"/>
        <v>0</v>
      </c>
      <c r="W340" s="740">
        <f t="shared" si="2661"/>
        <v>0</v>
      </c>
      <c r="X340" s="741">
        <f t="shared" si="2662"/>
        <v>0</v>
      </c>
      <c r="Y340" s="740">
        <f t="shared" si="2663"/>
        <v>0</v>
      </c>
      <c r="Z340" s="741">
        <f t="shared" si="2664"/>
        <v>0</v>
      </c>
      <c r="AA340" s="743">
        <f t="shared" si="2665"/>
        <v>0</v>
      </c>
      <c r="AB340" s="744">
        <f t="shared" si="2666"/>
        <v>0</v>
      </c>
      <c r="AC340" s="745">
        <v>12</v>
      </c>
      <c r="AD340" s="746">
        <f t="shared" si="2667"/>
        <v>0</v>
      </c>
      <c r="AE340" s="747"/>
      <c r="AF340" s="741"/>
      <c r="AG340" s="746">
        <f t="shared" si="2668"/>
        <v>0</v>
      </c>
      <c r="AH340" s="746">
        <f t="shared" si="2669"/>
        <v>0</v>
      </c>
      <c r="AI340" s="746">
        <f t="shared" si="2670"/>
        <v>0</v>
      </c>
      <c r="AK340" s="1044"/>
      <c r="AL340" s="755" t="s">
        <v>45</v>
      </c>
      <c r="AM340" s="737">
        <f t="shared" si="2671"/>
        <v>1</v>
      </c>
      <c r="AN340" s="737">
        <f t="shared" si="2672"/>
        <v>5787</v>
      </c>
      <c r="AO340" s="738">
        <f t="shared" si="2673"/>
        <v>5845</v>
      </c>
      <c r="AP340" s="817">
        <f t="shared" si="2674"/>
        <v>5845</v>
      </c>
      <c r="AQ340" s="740">
        <f t="shared" si="2675"/>
        <v>0</v>
      </c>
      <c r="AR340" s="741">
        <f t="shared" si="2676"/>
        <v>0</v>
      </c>
      <c r="AS340" s="740">
        <f t="shared" si="2677"/>
        <v>0</v>
      </c>
      <c r="AT340" s="741">
        <f t="shared" si="2678"/>
        <v>0</v>
      </c>
      <c r="AU340" s="740">
        <f t="shared" si="2785"/>
        <v>0</v>
      </c>
      <c r="AV340" s="741">
        <f t="shared" si="2679"/>
        <v>0</v>
      </c>
      <c r="AW340" s="740">
        <f t="shared" si="2786"/>
        <v>0</v>
      </c>
      <c r="AX340" s="741">
        <f t="shared" si="2680"/>
        <v>0</v>
      </c>
      <c r="AY340" s="740">
        <f t="shared" si="2787"/>
        <v>0</v>
      </c>
      <c r="AZ340" s="741">
        <f t="shared" si="2681"/>
        <v>0</v>
      </c>
      <c r="BA340" s="740">
        <f t="shared" si="2788"/>
        <v>0</v>
      </c>
      <c r="BB340" s="741">
        <f t="shared" si="2682"/>
        <v>0</v>
      </c>
      <c r="BC340" s="740">
        <f t="shared" si="2789"/>
        <v>0</v>
      </c>
      <c r="BD340" s="741">
        <f t="shared" si="2683"/>
        <v>0</v>
      </c>
      <c r="BE340" s="740">
        <f t="shared" si="2790"/>
        <v>0</v>
      </c>
      <c r="BF340" s="741">
        <f t="shared" si="2684"/>
        <v>0</v>
      </c>
      <c r="BG340" s="740">
        <f t="shared" si="2791"/>
        <v>0</v>
      </c>
      <c r="BH340" s="741">
        <f t="shared" si="2685"/>
        <v>0</v>
      </c>
      <c r="BI340" s="740">
        <f t="shared" si="2792"/>
        <v>0</v>
      </c>
      <c r="BJ340" s="741">
        <f t="shared" si="2686"/>
        <v>0</v>
      </c>
      <c r="BK340" s="743">
        <f t="shared" si="2687"/>
        <v>10397</v>
      </c>
      <c r="BL340" s="744">
        <f t="shared" si="2688"/>
        <v>16242</v>
      </c>
      <c r="BM340" s="745">
        <v>12</v>
      </c>
      <c r="BN340" s="746">
        <f t="shared" si="2689"/>
        <v>194904</v>
      </c>
      <c r="BO340" s="747"/>
      <c r="BP340" s="741"/>
      <c r="BQ340" s="746">
        <f t="shared" si="2690"/>
        <v>194904</v>
      </c>
      <c r="BR340" s="746">
        <f t="shared" si="2691"/>
        <v>58861.01</v>
      </c>
      <c r="BS340" s="746">
        <f t="shared" si="2692"/>
        <v>253765.01</v>
      </c>
      <c r="BU340" s="1044"/>
      <c r="BV340" s="755" t="s">
        <v>45</v>
      </c>
      <c r="BW340" s="737">
        <f t="shared" si="2693"/>
        <v>0</v>
      </c>
      <c r="BX340" s="737">
        <f t="shared" si="2694"/>
        <v>5787</v>
      </c>
      <c r="BY340" s="738">
        <f t="shared" si="2695"/>
        <v>5845</v>
      </c>
      <c r="BZ340" s="817">
        <f t="shared" si="2696"/>
        <v>0</v>
      </c>
      <c r="CA340" s="740">
        <f t="shared" si="2697"/>
        <v>0</v>
      </c>
      <c r="CB340" s="741">
        <f t="shared" si="2698"/>
        <v>0</v>
      </c>
      <c r="CC340" s="740">
        <f t="shared" si="2699"/>
        <v>0</v>
      </c>
      <c r="CD340" s="741">
        <f t="shared" si="2700"/>
        <v>0</v>
      </c>
      <c r="CE340" s="740">
        <f t="shared" si="2793"/>
        <v>0</v>
      </c>
      <c r="CF340" s="741">
        <f t="shared" si="2701"/>
        <v>0</v>
      </c>
      <c r="CG340" s="740">
        <f t="shared" si="2794"/>
        <v>0</v>
      </c>
      <c r="CH340" s="741">
        <f t="shared" si="2702"/>
        <v>0</v>
      </c>
      <c r="CI340" s="740">
        <f t="shared" si="2795"/>
        <v>0</v>
      </c>
      <c r="CJ340" s="741">
        <f t="shared" si="2703"/>
        <v>0</v>
      </c>
      <c r="CK340" s="740">
        <f t="shared" si="2796"/>
        <v>0</v>
      </c>
      <c r="CL340" s="741">
        <f t="shared" si="2704"/>
        <v>0</v>
      </c>
      <c r="CM340" s="740">
        <f t="shared" si="2797"/>
        <v>0</v>
      </c>
      <c r="CN340" s="741">
        <f t="shared" si="2705"/>
        <v>0</v>
      </c>
      <c r="CO340" s="740">
        <f t="shared" si="2798"/>
        <v>0</v>
      </c>
      <c r="CP340" s="741">
        <f t="shared" si="2706"/>
        <v>0</v>
      </c>
      <c r="CQ340" s="740">
        <f t="shared" si="2799"/>
        <v>0</v>
      </c>
      <c r="CR340" s="741">
        <f t="shared" si="2707"/>
        <v>0</v>
      </c>
      <c r="CS340" s="740">
        <f t="shared" si="2800"/>
        <v>0</v>
      </c>
      <c r="CT340" s="741">
        <f t="shared" si="2708"/>
        <v>0</v>
      </c>
      <c r="CU340" s="743">
        <f t="shared" si="2709"/>
        <v>0</v>
      </c>
      <c r="CV340" s="744">
        <f t="shared" si="2710"/>
        <v>0</v>
      </c>
      <c r="CW340" s="745">
        <v>12</v>
      </c>
      <c r="CX340" s="746">
        <f t="shared" si="2711"/>
        <v>0</v>
      </c>
      <c r="CY340" s="747"/>
      <c r="CZ340" s="741"/>
      <c r="DA340" s="746">
        <f t="shared" si="2712"/>
        <v>0</v>
      </c>
      <c r="DB340" s="746">
        <f t="shared" si="2713"/>
        <v>0</v>
      </c>
      <c r="DC340" s="746">
        <f t="shared" si="2714"/>
        <v>0</v>
      </c>
      <c r="DD340" s="750"/>
      <c r="DE340" s="1044"/>
      <c r="DF340" s="755" t="s">
        <v>45</v>
      </c>
      <c r="DG340" s="737">
        <f t="shared" si="2715"/>
        <v>0</v>
      </c>
      <c r="DH340" s="737">
        <f t="shared" si="2716"/>
        <v>5787</v>
      </c>
      <c r="DI340" s="738">
        <f t="shared" si="2717"/>
        <v>5845</v>
      </c>
      <c r="DJ340" s="817">
        <f t="shared" si="2718"/>
        <v>0</v>
      </c>
      <c r="DK340" s="740">
        <f t="shared" si="2719"/>
        <v>0</v>
      </c>
      <c r="DL340" s="741">
        <f t="shared" si="2720"/>
        <v>0</v>
      </c>
      <c r="DM340" s="740">
        <f t="shared" si="2721"/>
        <v>0</v>
      </c>
      <c r="DN340" s="741">
        <f t="shared" si="2722"/>
        <v>0</v>
      </c>
      <c r="DO340" s="740">
        <f t="shared" si="2801"/>
        <v>0</v>
      </c>
      <c r="DP340" s="741">
        <f t="shared" si="2723"/>
        <v>0</v>
      </c>
      <c r="DQ340" s="740">
        <f t="shared" si="2802"/>
        <v>0</v>
      </c>
      <c r="DR340" s="741">
        <f t="shared" si="2724"/>
        <v>0</v>
      </c>
      <c r="DS340" s="740">
        <f t="shared" si="2803"/>
        <v>0</v>
      </c>
      <c r="DT340" s="741">
        <f t="shared" si="2725"/>
        <v>0</v>
      </c>
      <c r="DU340" s="740">
        <f t="shared" si="2804"/>
        <v>0</v>
      </c>
      <c r="DV340" s="741">
        <f t="shared" si="2726"/>
        <v>0</v>
      </c>
      <c r="DW340" s="740">
        <f t="shared" si="2805"/>
        <v>0</v>
      </c>
      <c r="DX340" s="741">
        <f t="shared" si="2727"/>
        <v>0</v>
      </c>
      <c r="DY340" s="740">
        <f t="shared" si="2806"/>
        <v>0</v>
      </c>
      <c r="DZ340" s="741">
        <f t="shared" si="2728"/>
        <v>0</v>
      </c>
      <c r="EA340" s="740">
        <f t="shared" si="2807"/>
        <v>0</v>
      </c>
      <c r="EB340" s="741">
        <f t="shared" si="2729"/>
        <v>0</v>
      </c>
      <c r="EC340" s="740">
        <f t="shared" si="2808"/>
        <v>0</v>
      </c>
      <c r="ED340" s="741">
        <f t="shared" si="2730"/>
        <v>0</v>
      </c>
      <c r="EE340" s="743">
        <f t="shared" si="2731"/>
        <v>0</v>
      </c>
      <c r="EF340" s="744">
        <f t="shared" si="2732"/>
        <v>0</v>
      </c>
      <c r="EG340" s="745">
        <v>12</v>
      </c>
      <c r="EH340" s="746">
        <f t="shared" si="2733"/>
        <v>0</v>
      </c>
      <c r="EI340" s="747"/>
      <c r="EJ340" s="741"/>
      <c r="EK340" s="746">
        <f t="shared" si="2734"/>
        <v>0</v>
      </c>
      <c r="EL340" s="746">
        <f t="shared" si="2735"/>
        <v>0</v>
      </c>
      <c r="EM340" s="746">
        <f t="shared" si="2736"/>
        <v>0</v>
      </c>
      <c r="EO340" s="1044"/>
      <c r="EP340" s="755" t="s">
        <v>45</v>
      </c>
      <c r="EQ340" s="737">
        <f t="shared" si="2737"/>
        <v>0</v>
      </c>
      <c r="ER340" s="737">
        <f t="shared" si="2738"/>
        <v>5787</v>
      </c>
      <c r="ES340" s="738">
        <f t="shared" si="2739"/>
        <v>5845</v>
      </c>
      <c r="ET340" s="817">
        <f t="shared" si="2740"/>
        <v>0</v>
      </c>
      <c r="EU340" s="740">
        <f t="shared" si="2741"/>
        <v>0</v>
      </c>
      <c r="EV340" s="741">
        <f t="shared" si="2742"/>
        <v>0</v>
      </c>
      <c r="EW340" s="740">
        <f t="shared" si="2743"/>
        <v>0</v>
      </c>
      <c r="EX340" s="741">
        <f t="shared" si="2744"/>
        <v>0</v>
      </c>
      <c r="EY340" s="740">
        <f t="shared" si="2809"/>
        <v>0</v>
      </c>
      <c r="EZ340" s="741">
        <f t="shared" si="2745"/>
        <v>0</v>
      </c>
      <c r="FA340" s="740">
        <f t="shared" si="2810"/>
        <v>0</v>
      </c>
      <c r="FB340" s="741">
        <f t="shared" si="2746"/>
        <v>0</v>
      </c>
      <c r="FC340" s="740">
        <f t="shared" si="2811"/>
        <v>0</v>
      </c>
      <c r="FD340" s="741">
        <f t="shared" si="2747"/>
        <v>0</v>
      </c>
      <c r="FE340" s="740">
        <f t="shared" si="2812"/>
        <v>0</v>
      </c>
      <c r="FF340" s="741">
        <f t="shared" si="2748"/>
        <v>0</v>
      </c>
      <c r="FG340" s="740">
        <f t="shared" si="2813"/>
        <v>0</v>
      </c>
      <c r="FH340" s="741">
        <f t="shared" si="2749"/>
        <v>0</v>
      </c>
      <c r="FI340" s="740">
        <f t="shared" si="2814"/>
        <v>0</v>
      </c>
      <c r="FJ340" s="741">
        <f t="shared" si="2750"/>
        <v>0</v>
      </c>
      <c r="FK340" s="740">
        <f t="shared" si="2815"/>
        <v>0</v>
      </c>
      <c r="FL340" s="741">
        <f t="shared" si="2751"/>
        <v>0</v>
      </c>
      <c r="FM340" s="740">
        <f t="shared" si="2816"/>
        <v>0</v>
      </c>
      <c r="FN340" s="741">
        <f t="shared" si="2752"/>
        <v>0</v>
      </c>
      <c r="FO340" s="743">
        <f t="shared" si="2753"/>
        <v>0</v>
      </c>
      <c r="FP340" s="744">
        <f t="shared" si="2754"/>
        <v>0</v>
      </c>
      <c r="FQ340" s="745">
        <v>12</v>
      </c>
      <c r="FR340" s="746">
        <f t="shared" si="2755"/>
        <v>0</v>
      </c>
      <c r="FS340" s="747"/>
      <c r="FT340" s="741"/>
      <c r="FU340" s="746">
        <f t="shared" si="2756"/>
        <v>0</v>
      </c>
      <c r="FV340" s="746">
        <f t="shared" si="2757"/>
        <v>0</v>
      </c>
      <c r="FW340" s="746">
        <f t="shared" si="2758"/>
        <v>0</v>
      </c>
      <c r="FY340" s="1044"/>
      <c r="FZ340" s="755" t="s">
        <v>45</v>
      </c>
      <c r="GA340" s="737">
        <f t="shared" si="2759"/>
        <v>1</v>
      </c>
      <c r="GB340" s="737">
        <f t="shared" si="2760"/>
        <v>5787</v>
      </c>
      <c r="GC340" s="738">
        <f t="shared" si="2761"/>
        <v>5845</v>
      </c>
      <c r="GD340" s="743">
        <f t="shared" si="2762"/>
        <v>5845</v>
      </c>
      <c r="GE340" s="743"/>
      <c r="GF340" s="737">
        <f t="shared" si="2763"/>
        <v>0</v>
      </c>
      <c r="GG340" s="743"/>
      <c r="GH340" s="737">
        <f t="shared" si="2764"/>
        <v>0</v>
      </c>
      <c r="GI340" s="743"/>
      <c r="GJ340" s="737">
        <f t="shared" si="2765"/>
        <v>0</v>
      </c>
      <c r="GK340" s="743"/>
      <c r="GL340" s="737">
        <f t="shared" si="2766"/>
        <v>0</v>
      </c>
      <c r="GM340" s="743"/>
      <c r="GN340" s="737">
        <f t="shared" si="2767"/>
        <v>0</v>
      </c>
      <c r="GO340" s="743"/>
      <c r="GP340" s="737">
        <f t="shared" si="2768"/>
        <v>0</v>
      </c>
      <c r="GQ340" s="743"/>
      <c r="GR340" s="737">
        <f t="shared" si="2769"/>
        <v>0</v>
      </c>
      <c r="GS340" s="743"/>
      <c r="GT340" s="737">
        <f t="shared" si="2770"/>
        <v>0</v>
      </c>
      <c r="GU340" s="743"/>
      <c r="GV340" s="737">
        <f t="shared" si="2771"/>
        <v>0</v>
      </c>
      <c r="GW340" s="743"/>
      <c r="GX340" s="737">
        <f t="shared" si="2772"/>
        <v>0</v>
      </c>
      <c r="GY340" s="743">
        <f t="shared" si="2772"/>
        <v>10397</v>
      </c>
      <c r="GZ340" s="744">
        <f t="shared" si="2773"/>
        <v>16242</v>
      </c>
      <c r="HA340" s="745">
        <v>12</v>
      </c>
      <c r="HB340" s="746">
        <f t="shared" si="2774"/>
        <v>194904</v>
      </c>
      <c r="HC340" s="737">
        <f t="shared" si="2775"/>
        <v>0</v>
      </c>
      <c r="HD340" s="737">
        <f t="shared" si="2775"/>
        <v>0</v>
      </c>
      <c r="HE340" s="746">
        <f t="shared" si="2776"/>
        <v>194904</v>
      </c>
      <c r="HF340" s="746">
        <f t="shared" si="2777"/>
        <v>58861.01</v>
      </c>
      <c r="HG340" s="746">
        <f t="shared" si="2778"/>
        <v>253765.01</v>
      </c>
    </row>
    <row r="341" spans="1:215" hidden="1" x14ac:dyDescent="0.25">
      <c r="A341" s="1044"/>
      <c r="B341" s="735" t="s">
        <v>45</v>
      </c>
      <c r="C341" s="737">
        <f t="shared" si="2643"/>
        <v>0</v>
      </c>
      <c r="D341" s="737">
        <f t="shared" si="2644"/>
        <v>5471</v>
      </c>
      <c r="E341" s="738">
        <f t="shared" si="2645"/>
        <v>5526</v>
      </c>
      <c r="F341" s="817">
        <f t="shared" si="2646"/>
        <v>0</v>
      </c>
      <c r="G341" s="740">
        <f t="shared" si="2784"/>
        <v>0</v>
      </c>
      <c r="H341" s="741">
        <f t="shared" si="2647"/>
        <v>0</v>
      </c>
      <c r="I341" s="740">
        <f t="shared" si="2784"/>
        <v>0</v>
      </c>
      <c r="J341" s="741">
        <f t="shared" si="2648"/>
        <v>0</v>
      </c>
      <c r="K341" s="740">
        <f t="shared" si="2649"/>
        <v>0</v>
      </c>
      <c r="L341" s="741">
        <f t="shared" si="2650"/>
        <v>0</v>
      </c>
      <c r="M341" s="740">
        <f t="shared" si="2651"/>
        <v>0</v>
      </c>
      <c r="N341" s="741">
        <f t="shared" si="2652"/>
        <v>0</v>
      </c>
      <c r="O341" s="740">
        <f t="shared" si="2653"/>
        <v>0</v>
      </c>
      <c r="P341" s="741">
        <f t="shared" si="2654"/>
        <v>0</v>
      </c>
      <c r="Q341" s="740">
        <f t="shared" si="2655"/>
        <v>0</v>
      </c>
      <c r="R341" s="741">
        <f t="shared" si="2656"/>
        <v>0</v>
      </c>
      <c r="S341" s="740">
        <f t="shared" si="2657"/>
        <v>0</v>
      </c>
      <c r="T341" s="741">
        <f t="shared" si="2658"/>
        <v>0</v>
      </c>
      <c r="U341" s="740">
        <f t="shared" si="2659"/>
        <v>0</v>
      </c>
      <c r="V341" s="741">
        <f t="shared" si="2660"/>
        <v>0</v>
      </c>
      <c r="W341" s="740">
        <f t="shared" si="2661"/>
        <v>0</v>
      </c>
      <c r="X341" s="741">
        <f t="shared" si="2662"/>
        <v>0</v>
      </c>
      <c r="Y341" s="740">
        <f t="shared" si="2663"/>
        <v>0</v>
      </c>
      <c r="Z341" s="741">
        <f t="shared" si="2664"/>
        <v>0</v>
      </c>
      <c r="AA341" s="743">
        <f t="shared" si="2665"/>
        <v>0</v>
      </c>
      <c r="AB341" s="744">
        <f t="shared" si="2666"/>
        <v>0</v>
      </c>
      <c r="AC341" s="745">
        <v>12</v>
      </c>
      <c r="AD341" s="746">
        <f t="shared" si="2667"/>
        <v>0</v>
      </c>
      <c r="AE341" s="747"/>
      <c r="AF341" s="741"/>
      <c r="AG341" s="746">
        <f t="shared" si="2668"/>
        <v>0</v>
      </c>
      <c r="AH341" s="746">
        <f t="shared" si="2669"/>
        <v>0</v>
      </c>
      <c r="AI341" s="746">
        <f t="shared" si="2670"/>
        <v>0</v>
      </c>
      <c r="AK341" s="1044"/>
      <c r="AL341" s="735" t="s">
        <v>45</v>
      </c>
      <c r="AM341" s="737">
        <f t="shared" si="2671"/>
        <v>0</v>
      </c>
      <c r="AN341" s="737">
        <f t="shared" si="2672"/>
        <v>5471</v>
      </c>
      <c r="AO341" s="738">
        <f t="shared" si="2673"/>
        <v>5526</v>
      </c>
      <c r="AP341" s="817">
        <f t="shared" si="2674"/>
        <v>0</v>
      </c>
      <c r="AQ341" s="740">
        <f t="shared" si="2675"/>
        <v>0</v>
      </c>
      <c r="AR341" s="741">
        <f t="shared" si="2676"/>
        <v>0</v>
      </c>
      <c r="AS341" s="740">
        <f t="shared" si="2677"/>
        <v>0</v>
      </c>
      <c r="AT341" s="741">
        <f t="shared" si="2678"/>
        <v>0</v>
      </c>
      <c r="AU341" s="740">
        <f t="shared" si="2785"/>
        <v>0</v>
      </c>
      <c r="AV341" s="741">
        <f t="shared" si="2679"/>
        <v>0</v>
      </c>
      <c r="AW341" s="740">
        <f t="shared" si="2786"/>
        <v>0</v>
      </c>
      <c r="AX341" s="741">
        <f t="shared" si="2680"/>
        <v>0</v>
      </c>
      <c r="AY341" s="740">
        <f t="shared" si="2787"/>
        <v>0</v>
      </c>
      <c r="AZ341" s="741">
        <f t="shared" si="2681"/>
        <v>0</v>
      </c>
      <c r="BA341" s="740">
        <f t="shared" si="2788"/>
        <v>0</v>
      </c>
      <c r="BB341" s="741">
        <f t="shared" si="2682"/>
        <v>0</v>
      </c>
      <c r="BC341" s="740">
        <f t="shared" si="2789"/>
        <v>0</v>
      </c>
      <c r="BD341" s="741">
        <f t="shared" si="2683"/>
        <v>0</v>
      </c>
      <c r="BE341" s="740">
        <f t="shared" si="2790"/>
        <v>0</v>
      </c>
      <c r="BF341" s="741">
        <f t="shared" si="2684"/>
        <v>0</v>
      </c>
      <c r="BG341" s="740">
        <f t="shared" si="2791"/>
        <v>0</v>
      </c>
      <c r="BH341" s="741">
        <f t="shared" si="2685"/>
        <v>0</v>
      </c>
      <c r="BI341" s="740">
        <f t="shared" si="2792"/>
        <v>0</v>
      </c>
      <c r="BJ341" s="741">
        <f t="shared" si="2686"/>
        <v>0</v>
      </c>
      <c r="BK341" s="743">
        <f t="shared" si="2687"/>
        <v>0</v>
      </c>
      <c r="BL341" s="744">
        <f t="shared" si="2688"/>
        <v>0</v>
      </c>
      <c r="BM341" s="745">
        <v>12</v>
      </c>
      <c r="BN341" s="746">
        <f t="shared" si="2689"/>
        <v>0</v>
      </c>
      <c r="BO341" s="747"/>
      <c r="BP341" s="741"/>
      <c r="BQ341" s="746">
        <f t="shared" si="2690"/>
        <v>0</v>
      </c>
      <c r="BR341" s="746">
        <f t="shared" si="2691"/>
        <v>0</v>
      </c>
      <c r="BS341" s="746">
        <f t="shared" si="2692"/>
        <v>0</v>
      </c>
      <c r="BU341" s="1044"/>
      <c r="BV341" s="735" t="s">
        <v>45</v>
      </c>
      <c r="BW341" s="737">
        <f t="shared" si="2693"/>
        <v>0.5</v>
      </c>
      <c r="BX341" s="737">
        <f t="shared" si="2694"/>
        <v>5471</v>
      </c>
      <c r="BY341" s="738">
        <f t="shared" si="2695"/>
        <v>5526</v>
      </c>
      <c r="BZ341" s="817">
        <f t="shared" si="2696"/>
        <v>2763</v>
      </c>
      <c r="CA341" s="740">
        <f t="shared" si="2697"/>
        <v>0</v>
      </c>
      <c r="CB341" s="741">
        <f t="shared" si="2698"/>
        <v>0</v>
      </c>
      <c r="CC341" s="740">
        <f t="shared" si="2699"/>
        <v>0</v>
      </c>
      <c r="CD341" s="741">
        <f t="shared" si="2700"/>
        <v>0</v>
      </c>
      <c r="CE341" s="740">
        <f t="shared" si="2793"/>
        <v>0</v>
      </c>
      <c r="CF341" s="741">
        <f t="shared" si="2701"/>
        <v>0</v>
      </c>
      <c r="CG341" s="740">
        <f t="shared" si="2794"/>
        <v>0</v>
      </c>
      <c r="CH341" s="741">
        <f t="shared" si="2702"/>
        <v>0</v>
      </c>
      <c r="CI341" s="740">
        <f t="shared" si="2795"/>
        <v>0</v>
      </c>
      <c r="CJ341" s="741">
        <f t="shared" si="2703"/>
        <v>0</v>
      </c>
      <c r="CK341" s="740">
        <f t="shared" si="2796"/>
        <v>0</v>
      </c>
      <c r="CL341" s="741">
        <f t="shared" si="2704"/>
        <v>0</v>
      </c>
      <c r="CM341" s="740">
        <f t="shared" si="2797"/>
        <v>0</v>
      </c>
      <c r="CN341" s="741">
        <f t="shared" si="2705"/>
        <v>0</v>
      </c>
      <c r="CO341" s="740">
        <f t="shared" si="2798"/>
        <v>0</v>
      </c>
      <c r="CP341" s="741">
        <f t="shared" si="2706"/>
        <v>0</v>
      </c>
      <c r="CQ341" s="740">
        <f t="shared" si="2799"/>
        <v>0</v>
      </c>
      <c r="CR341" s="741">
        <f t="shared" si="2707"/>
        <v>0</v>
      </c>
      <c r="CS341" s="740">
        <f t="shared" si="2800"/>
        <v>0</v>
      </c>
      <c r="CT341" s="741">
        <f t="shared" si="2708"/>
        <v>0</v>
      </c>
      <c r="CU341" s="743">
        <f t="shared" si="2709"/>
        <v>5358</v>
      </c>
      <c r="CV341" s="744">
        <f t="shared" si="2710"/>
        <v>8121</v>
      </c>
      <c r="CW341" s="745">
        <v>12</v>
      </c>
      <c r="CX341" s="746">
        <f t="shared" si="2711"/>
        <v>97452</v>
      </c>
      <c r="CY341" s="747"/>
      <c r="CZ341" s="741"/>
      <c r="DA341" s="746">
        <f t="shared" si="2712"/>
        <v>97452</v>
      </c>
      <c r="DB341" s="746">
        <f t="shared" si="2713"/>
        <v>29430.5</v>
      </c>
      <c r="DC341" s="746">
        <f t="shared" si="2714"/>
        <v>126882.5</v>
      </c>
      <c r="DD341" s="750"/>
      <c r="DE341" s="1044"/>
      <c r="DF341" s="735" t="s">
        <v>45</v>
      </c>
      <c r="DG341" s="737">
        <f t="shared" si="2715"/>
        <v>0</v>
      </c>
      <c r="DH341" s="737">
        <f t="shared" si="2716"/>
        <v>5471</v>
      </c>
      <c r="DI341" s="738">
        <f t="shared" si="2717"/>
        <v>5526</v>
      </c>
      <c r="DJ341" s="817">
        <f t="shared" si="2718"/>
        <v>0</v>
      </c>
      <c r="DK341" s="740">
        <f t="shared" si="2719"/>
        <v>0</v>
      </c>
      <c r="DL341" s="741">
        <f t="shared" si="2720"/>
        <v>0</v>
      </c>
      <c r="DM341" s="740">
        <f t="shared" si="2721"/>
        <v>0</v>
      </c>
      <c r="DN341" s="741">
        <f t="shared" si="2722"/>
        <v>0</v>
      </c>
      <c r="DO341" s="740">
        <f t="shared" si="2801"/>
        <v>0</v>
      </c>
      <c r="DP341" s="741">
        <f t="shared" si="2723"/>
        <v>0</v>
      </c>
      <c r="DQ341" s="740">
        <f t="shared" si="2802"/>
        <v>0</v>
      </c>
      <c r="DR341" s="741">
        <f t="shared" si="2724"/>
        <v>0</v>
      </c>
      <c r="DS341" s="740">
        <f t="shared" si="2803"/>
        <v>0</v>
      </c>
      <c r="DT341" s="741">
        <f t="shared" si="2725"/>
        <v>0</v>
      </c>
      <c r="DU341" s="740">
        <f t="shared" si="2804"/>
        <v>0</v>
      </c>
      <c r="DV341" s="741">
        <f t="shared" si="2726"/>
        <v>0</v>
      </c>
      <c r="DW341" s="740">
        <f t="shared" si="2805"/>
        <v>0</v>
      </c>
      <c r="DX341" s="741">
        <f t="shared" si="2727"/>
        <v>0</v>
      </c>
      <c r="DY341" s="740">
        <f t="shared" si="2806"/>
        <v>0</v>
      </c>
      <c r="DZ341" s="741">
        <f t="shared" si="2728"/>
        <v>0</v>
      </c>
      <c r="EA341" s="740">
        <f t="shared" si="2807"/>
        <v>0</v>
      </c>
      <c r="EB341" s="741">
        <f t="shared" si="2729"/>
        <v>0</v>
      </c>
      <c r="EC341" s="740">
        <f t="shared" si="2808"/>
        <v>0</v>
      </c>
      <c r="ED341" s="741">
        <f t="shared" si="2730"/>
        <v>0</v>
      </c>
      <c r="EE341" s="743">
        <f t="shared" si="2731"/>
        <v>0</v>
      </c>
      <c r="EF341" s="744">
        <f t="shared" si="2732"/>
        <v>0</v>
      </c>
      <c r="EG341" s="745">
        <v>12</v>
      </c>
      <c r="EH341" s="746">
        <f t="shared" si="2733"/>
        <v>0</v>
      </c>
      <c r="EI341" s="747"/>
      <c r="EJ341" s="741"/>
      <c r="EK341" s="746">
        <f t="shared" si="2734"/>
        <v>0</v>
      </c>
      <c r="EL341" s="746">
        <f t="shared" si="2735"/>
        <v>0</v>
      </c>
      <c r="EM341" s="746">
        <f t="shared" si="2736"/>
        <v>0</v>
      </c>
      <c r="EO341" s="1044"/>
      <c r="EP341" s="735" t="s">
        <v>45</v>
      </c>
      <c r="EQ341" s="737">
        <f t="shared" si="2737"/>
        <v>0</v>
      </c>
      <c r="ER341" s="737">
        <f t="shared" si="2738"/>
        <v>5471</v>
      </c>
      <c r="ES341" s="738">
        <f t="shared" si="2739"/>
        <v>5526</v>
      </c>
      <c r="ET341" s="817">
        <f t="shared" si="2740"/>
        <v>0</v>
      </c>
      <c r="EU341" s="740">
        <f t="shared" si="2741"/>
        <v>0</v>
      </c>
      <c r="EV341" s="741">
        <f t="shared" si="2742"/>
        <v>0</v>
      </c>
      <c r="EW341" s="740">
        <f t="shared" si="2743"/>
        <v>0</v>
      </c>
      <c r="EX341" s="741">
        <f t="shared" si="2744"/>
        <v>0</v>
      </c>
      <c r="EY341" s="740">
        <f t="shared" si="2809"/>
        <v>0</v>
      </c>
      <c r="EZ341" s="741">
        <f t="shared" si="2745"/>
        <v>0</v>
      </c>
      <c r="FA341" s="740">
        <f t="shared" si="2810"/>
        <v>0</v>
      </c>
      <c r="FB341" s="741">
        <f t="shared" si="2746"/>
        <v>0</v>
      </c>
      <c r="FC341" s="740">
        <f t="shared" si="2811"/>
        <v>0</v>
      </c>
      <c r="FD341" s="741">
        <f t="shared" si="2747"/>
        <v>0</v>
      </c>
      <c r="FE341" s="740">
        <f t="shared" si="2812"/>
        <v>0</v>
      </c>
      <c r="FF341" s="741">
        <f t="shared" si="2748"/>
        <v>0</v>
      </c>
      <c r="FG341" s="740">
        <f t="shared" si="2813"/>
        <v>0</v>
      </c>
      <c r="FH341" s="741">
        <f t="shared" si="2749"/>
        <v>0</v>
      </c>
      <c r="FI341" s="740">
        <f t="shared" si="2814"/>
        <v>0</v>
      </c>
      <c r="FJ341" s="741">
        <f t="shared" si="2750"/>
        <v>0</v>
      </c>
      <c r="FK341" s="740">
        <f t="shared" si="2815"/>
        <v>0</v>
      </c>
      <c r="FL341" s="741">
        <f t="shared" si="2751"/>
        <v>0</v>
      </c>
      <c r="FM341" s="740">
        <f t="shared" si="2816"/>
        <v>0</v>
      </c>
      <c r="FN341" s="741">
        <f t="shared" si="2752"/>
        <v>0</v>
      </c>
      <c r="FO341" s="743">
        <f t="shared" si="2753"/>
        <v>0</v>
      </c>
      <c r="FP341" s="744">
        <f t="shared" si="2754"/>
        <v>0</v>
      </c>
      <c r="FQ341" s="745">
        <v>12</v>
      </c>
      <c r="FR341" s="746">
        <f t="shared" si="2755"/>
        <v>0</v>
      </c>
      <c r="FS341" s="747"/>
      <c r="FT341" s="741"/>
      <c r="FU341" s="746">
        <f t="shared" si="2756"/>
        <v>0</v>
      </c>
      <c r="FV341" s="746">
        <f t="shared" si="2757"/>
        <v>0</v>
      </c>
      <c r="FW341" s="746">
        <f t="shared" si="2758"/>
        <v>0</v>
      </c>
      <c r="FY341" s="1044"/>
      <c r="FZ341" s="735" t="s">
        <v>45</v>
      </c>
      <c r="GA341" s="737">
        <f t="shared" si="2759"/>
        <v>0.5</v>
      </c>
      <c r="GB341" s="737">
        <f t="shared" si="2760"/>
        <v>5471</v>
      </c>
      <c r="GC341" s="738">
        <f t="shared" si="2761"/>
        <v>5526</v>
      </c>
      <c r="GD341" s="743">
        <f t="shared" si="2762"/>
        <v>2763</v>
      </c>
      <c r="GE341" s="743"/>
      <c r="GF341" s="737">
        <f t="shared" si="2763"/>
        <v>0</v>
      </c>
      <c r="GG341" s="743"/>
      <c r="GH341" s="737">
        <f t="shared" si="2764"/>
        <v>0</v>
      </c>
      <c r="GI341" s="743"/>
      <c r="GJ341" s="737">
        <f t="shared" si="2765"/>
        <v>0</v>
      </c>
      <c r="GK341" s="743"/>
      <c r="GL341" s="737">
        <f t="shared" si="2766"/>
        <v>0</v>
      </c>
      <c r="GM341" s="743"/>
      <c r="GN341" s="737">
        <f t="shared" si="2767"/>
        <v>0</v>
      </c>
      <c r="GO341" s="743"/>
      <c r="GP341" s="737">
        <f t="shared" si="2768"/>
        <v>0</v>
      </c>
      <c r="GQ341" s="743"/>
      <c r="GR341" s="737">
        <f t="shared" si="2769"/>
        <v>0</v>
      </c>
      <c r="GS341" s="743"/>
      <c r="GT341" s="737">
        <f t="shared" si="2770"/>
        <v>0</v>
      </c>
      <c r="GU341" s="743"/>
      <c r="GV341" s="737">
        <f t="shared" si="2771"/>
        <v>0</v>
      </c>
      <c r="GW341" s="743"/>
      <c r="GX341" s="737">
        <f t="shared" si="2772"/>
        <v>0</v>
      </c>
      <c r="GY341" s="743">
        <f t="shared" si="2772"/>
        <v>5358</v>
      </c>
      <c r="GZ341" s="744">
        <f t="shared" si="2773"/>
        <v>8121</v>
      </c>
      <c r="HA341" s="745">
        <v>12</v>
      </c>
      <c r="HB341" s="746">
        <f t="shared" si="2774"/>
        <v>97452</v>
      </c>
      <c r="HC341" s="737">
        <f t="shared" si="2775"/>
        <v>0</v>
      </c>
      <c r="HD341" s="737">
        <f t="shared" si="2775"/>
        <v>0</v>
      </c>
      <c r="HE341" s="746">
        <f t="shared" si="2776"/>
        <v>97452</v>
      </c>
      <c r="HF341" s="746">
        <f t="shared" si="2777"/>
        <v>29430.5</v>
      </c>
      <c r="HG341" s="746">
        <f t="shared" si="2778"/>
        <v>126882.5</v>
      </c>
    </row>
    <row r="342" spans="1:215" hidden="1" x14ac:dyDescent="0.25">
      <c r="A342" s="1044"/>
      <c r="B342" s="735" t="s">
        <v>45</v>
      </c>
      <c r="C342" s="737">
        <f t="shared" si="2643"/>
        <v>0</v>
      </c>
      <c r="D342" s="737">
        <f t="shared" si="2644"/>
        <v>5153</v>
      </c>
      <c r="E342" s="738">
        <f t="shared" si="2645"/>
        <v>5205</v>
      </c>
      <c r="F342" s="817">
        <f t="shared" si="2646"/>
        <v>0</v>
      </c>
      <c r="G342" s="740">
        <f t="shared" si="2784"/>
        <v>0</v>
      </c>
      <c r="H342" s="741">
        <f t="shared" si="2647"/>
        <v>0</v>
      </c>
      <c r="I342" s="740">
        <f t="shared" si="2784"/>
        <v>0</v>
      </c>
      <c r="J342" s="741">
        <f t="shared" si="2648"/>
        <v>0</v>
      </c>
      <c r="K342" s="740">
        <f t="shared" si="2649"/>
        <v>0</v>
      </c>
      <c r="L342" s="741">
        <f t="shared" si="2650"/>
        <v>0</v>
      </c>
      <c r="M342" s="740">
        <f t="shared" si="2651"/>
        <v>0</v>
      </c>
      <c r="N342" s="741">
        <f t="shared" si="2652"/>
        <v>0</v>
      </c>
      <c r="O342" s="740">
        <f t="shared" si="2653"/>
        <v>0</v>
      </c>
      <c r="P342" s="741">
        <f t="shared" si="2654"/>
        <v>0</v>
      </c>
      <c r="Q342" s="740">
        <f t="shared" si="2655"/>
        <v>0</v>
      </c>
      <c r="R342" s="741">
        <f t="shared" si="2656"/>
        <v>0</v>
      </c>
      <c r="S342" s="740">
        <f t="shared" si="2657"/>
        <v>0</v>
      </c>
      <c r="T342" s="741">
        <f t="shared" si="2658"/>
        <v>0</v>
      </c>
      <c r="U342" s="740">
        <f t="shared" si="2659"/>
        <v>0</v>
      </c>
      <c r="V342" s="741">
        <f t="shared" si="2660"/>
        <v>0</v>
      </c>
      <c r="W342" s="740">
        <f t="shared" si="2661"/>
        <v>0</v>
      </c>
      <c r="X342" s="741">
        <f t="shared" si="2662"/>
        <v>0</v>
      </c>
      <c r="Y342" s="740">
        <f t="shared" si="2663"/>
        <v>0</v>
      </c>
      <c r="Z342" s="741">
        <f t="shared" si="2664"/>
        <v>0</v>
      </c>
      <c r="AA342" s="743">
        <f t="shared" si="2665"/>
        <v>0</v>
      </c>
      <c r="AB342" s="744">
        <f t="shared" si="2666"/>
        <v>0</v>
      </c>
      <c r="AC342" s="745">
        <v>12</v>
      </c>
      <c r="AD342" s="746">
        <f t="shared" si="2667"/>
        <v>0</v>
      </c>
      <c r="AE342" s="747"/>
      <c r="AF342" s="741"/>
      <c r="AG342" s="746">
        <f t="shared" si="2668"/>
        <v>0</v>
      </c>
      <c r="AH342" s="746">
        <f t="shared" si="2669"/>
        <v>0</v>
      </c>
      <c r="AI342" s="746">
        <f t="shared" si="2670"/>
        <v>0</v>
      </c>
      <c r="AK342" s="1044"/>
      <c r="AL342" s="735" t="s">
        <v>45</v>
      </c>
      <c r="AM342" s="737">
        <f t="shared" si="2671"/>
        <v>0</v>
      </c>
      <c r="AN342" s="737">
        <f t="shared" si="2672"/>
        <v>5153</v>
      </c>
      <c r="AO342" s="738">
        <f t="shared" si="2673"/>
        <v>5205</v>
      </c>
      <c r="AP342" s="817">
        <f t="shared" si="2674"/>
        <v>0</v>
      </c>
      <c r="AQ342" s="740">
        <f t="shared" si="2675"/>
        <v>0</v>
      </c>
      <c r="AR342" s="741">
        <f t="shared" si="2676"/>
        <v>0</v>
      </c>
      <c r="AS342" s="740">
        <f t="shared" si="2677"/>
        <v>0</v>
      </c>
      <c r="AT342" s="741">
        <f t="shared" si="2678"/>
        <v>0</v>
      </c>
      <c r="AU342" s="740">
        <f t="shared" si="2785"/>
        <v>0</v>
      </c>
      <c r="AV342" s="741">
        <f t="shared" si="2679"/>
        <v>0</v>
      </c>
      <c r="AW342" s="740">
        <f t="shared" si="2786"/>
        <v>0</v>
      </c>
      <c r="AX342" s="741">
        <f t="shared" si="2680"/>
        <v>0</v>
      </c>
      <c r="AY342" s="740">
        <f t="shared" si="2787"/>
        <v>0</v>
      </c>
      <c r="AZ342" s="741">
        <f t="shared" si="2681"/>
        <v>0</v>
      </c>
      <c r="BA342" s="740">
        <f t="shared" si="2788"/>
        <v>0</v>
      </c>
      <c r="BB342" s="741">
        <f t="shared" si="2682"/>
        <v>0</v>
      </c>
      <c r="BC342" s="740">
        <f t="shared" si="2789"/>
        <v>0</v>
      </c>
      <c r="BD342" s="741">
        <f t="shared" si="2683"/>
        <v>0</v>
      </c>
      <c r="BE342" s="740">
        <f t="shared" si="2790"/>
        <v>0</v>
      </c>
      <c r="BF342" s="741">
        <f t="shared" si="2684"/>
        <v>0</v>
      </c>
      <c r="BG342" s="740">
        <f t="shared" si="2791"/>
        <v>0</v>
      </c>
      <c r="BH342" s="741">
        <f t="shared" si="2685"/>
        <v>0</v>
      </c>
      <c r="BI342" s="740">
        <f t="shared" si="2792"/>
        <v>0</v>
      </c>
      <c r="BJ342" s="741">
        <f t="shared" si="2686"/>
        <v>0</v>
      </c>
      <c r="BK342" s="743">
        <f t="shared" si="2687"/>
        <v>0</v>
      </c>
      <c r="BL342" s="744">
        <f t="shared" si="2688"/>
        <v>0</v>
      </c>
      <c r="BM342" s="745">
        <v>12</v>
      </c>
      <c r="BN342" s="746">
        <f t="shared" si="2689"/>
        <v>0</v>
      </c>
      <c r="BO342" s="747"/>
      <c r="BP342" s="741"/>
      <c r="BQ342" s="746">
        <f t="shared" si="2690"/>
        <v>0</v>
      </c>
      <c r="BR342" s="746">
        <f t="shared" si="2691"/>
        <v>0</v>
      </c>
      <c r="BS342" s="746">
        <f t="shared" si="2692"/>
        <v>0</v>
      </c>
      <c r="BU342" s="1044"/>
      <c r="BV342" s="735" t="s">
        <v>45</v>
      </c>
      <c r="BW342" s="737">
        <f t="shared" si="2693"/>
        <v>0.75</v>
      </c>
      <c r="BX342" s="737">
        <f t="shared" si="2694"/>
        <v>5153</v>
      </c>
      <c r="BY342" s="738">
        <f t="shared" si="2695"/>
        <v>5205</v>
      </c>
      <c r="BZ342" s="817">
        <f t="shared" si="2696"/>
        <v>3903.75</v>
      </c>
      <c r="CA342" s="740">
        <f t="shared" si="2697"/>
        <v>0</v>
      </c>
      <c r="CB342" s="741">
        <f t="shared" si="2698"/>
        <v>0</v>
      </c>
      <c r="CC342" s="740">
        <f t="shared" si="2699"/>
        <v>0</v>
      </c>
      <c r="CD342" s="741">
        <f t="shared" si="2700"/>
        <v>0</v>
      </c>
      <c r="CE342" s="740">
        <f t="shared" si="2793"/>
        <v>0</v>
      </c>
      <c r="CF342" s="741">
        <f t="shared" si="2701"/>
        <v>0</v>
      </c>
      <c r="CG342" s="740">
        <f t="shared" si="2794"/>
        <v>0</v>
      </c>
      <c r="CH342" s="741">
        <f t="shared" si="2702"/>
        <v>0</v>
      </c>
      <c r="CI342" s="740">
        <f t="shared" si="2795"/>
        <v>0</v>
      </c>
      <c r="CJ342" s="741">
        <f t="shared" si="2703"/>
        <v>0</v>
      </c>
      <c r="CK342" s="740">
        <f t="shared" si="2796"/>
        <v>0</v>
      </c>
      <c r="CL342" s="741">
        <f t="shared" si="2704"/>
        <v>0</v>
      </c>
      <c r="CM342" s="740">
        <f t="shared" si="2797"/>
        <v>0</v>
      </c>
      <c r="CN342" s="741">
        <f t="shared" si="2705"/>
        <v>0</v>
      </c>
      <c r="CO342" s="740">
        <f t="shared" si="2798"/>
        <v>0</v>
      </c>
      <c r="CP342" s="741">
        <f t="shared" si="2706"/>
        <v>0</v>
      </c>
      <c r="CQ342" s="740">
        <f t="shared" si="2799"/>
        <v>0</v>
      </c>
      <c r="CR342" s="741">
        <f t="shared" si="2707"/>
        <v>0</v>
      </c>
      <c r="CS342" s="740">
        <f t="shared" si="2800"/>
        <v>0</v>
      </c>
      <c r="CT342" s="741">
        <f t="shared" si="2708"/>
        <v>0</v>
      </c>
      <c r="CU342" s="743">
        <f t="shared" si="2709"/>
        <v>8277.75</v>
      </c>
      <c r="CV342" s="744">
        <f t="shared" si="2710"/>
        <v>12181.5</v>
      </c>
      <c r="CW342" s="745">
        <v>12</v>
      </c>
      <c r="CX342" s="746">
        <f t="shared" si="2711"/>
        <v>146178</v>
      </c>
      <c r="CY342" s="747"/>
      <c r="CZ342" s="741"/>
      <c r="DA342" s="746">
        <f t="shared" si="2712"/>
        <v>146178</v>
      </c>
      <c r="DB342" s="746">
        <f t="shared" si="2713"/>
        <v>44145.760000000002</v>
      </c>
      <c r="DC342" s="746">
        <f t="shared" si="2714"/>
        <v>190323.76</v>
      </c>
      <c r="DD342" s="750"/>
      <c r="DE342" s="1044"/>
      <c r="DF342" s="735" t="s">
        <v>45</v>
      </c>
      <c r="DG342" s="737">
        <f t="shared" si="2715"/>
        <v>0</v>
      </c>
      <c r="DH342" s="737">
        <f t="shared" si="2716"/>
        <v>5153</v>
      </c>
      <c r="DI342" s="738">
        <f t="shared" si="2717"/>
        <v>5205</v>
      </c>
      <c r="DJ342" s="817">
        <f t="shared" si="2718"/>
        <v>0</v>
      </c>
      <c r="DK342" s="740">
        <f t="shared" si="2719"/>
        <v>0</v>
      </c>
      <c r="DL342" s="741">
        <f t="shared" si="2720"/>
        <v>0</v>
      </c>
      <c r="DM342" s="740">
        <f t="shared" si="2721"/>
        <v>0</v>
      </c>
      <c r="DN342" s="741">
        <f t="shared" si="2722"/>
        <v>0</v>
      </c>
      <c r="DO342" s="740">
        <f t="shared" si="2801"/>
        <v>0</v>
      </c>
      <c r="DP342" s="741">
        <f t="shared" si="2723"/>
        <v>0</v>
      </c>
      <c r="DQ342" s="740">
        <f t="shared" si="2802"/>
        <v>0</v>
      </c>
      <c r="DR342" s="741">
        <f t="shared" si="2724"/>
        <v>0</v>
      </c>
      <c r="DS342" s="740">
        <f t="shared" si="2803"/>
        <v>0</v>
      </c>
      <c r="DT342" s="741">
        <f t="shared" si="2725"/>
        <v>0</v>
      </c>
      <c r="DU342" s="740">
        <f t="shared" si="2804"/>
        <v>0</v>
      </c>
      <c r="DV342" s="741">
        <f t="shared" si="2726"/>
        <v>0</v>
      </c>
      <c r="DW342" s="740">
        <f t="shared" si="2805"/>
        <v>0</v>
      </c>
      <c r="DX342" s="741">
        <f t="shared" si="2727"/>
        <v>0</v>
      </c>
      <c r="DY342" s="740">
        <f t="shared" si="2806"/>
        <v>0</v>
      </c>
      <c r="DZ342" s="741">
        <f t="shared" si="2728"/>
        <v>0</v>
      </c>
      <c r="EA342" s="740">
        <f t="shared" si="2807"/>
        <v>0</v>
      </c>
      <c r="EB342" s="741">
        <f t="shared" si="2729"/>
        <v>0</v>
      </c>
      <c r="EC342" s="740">
        <f t="shared" si="2808"/>
        <v>0</v>
      </c>
      <c r="ED342" s="741">
        <f t="shared" si="2730"/>
        <v>0</v>
      </c>
      <c r="EE342" s="743">
        <f t="shared" si="2731"/>
        <v>0</v>
      </c>
      <c r="EF342" s="744">
        <f t="shared" si="2732"/>
        <v>0</v>
      </c>
      <c r="EG342" s="745">
        <v>12</v>
      </c>
      <c r="EH342" s="746">
        <f t="shared" si="2733"/>
        <v>0</v>
      </c>
      <c r="EI342" s="747"/>
      <c r="EJ342" s="741"/>
      <c r="EK342" s="746">
        <f t="shared" si="2734"/>
        <v>0</v>
      </c>
      <c r="EL342" s="746">
        <f t="shared" si="2735"/>
        <v>0</v>
      </c>
      <c r="EM342" s="746">
        <f t="shared" si="2736"/>
        <v>0</v>
      </c>
      <c r="EO342" s="1044"/>
      <c r="EP342" s="735" t="s">
        <v>45</v>
      </c>
      <c r="EQ342" s="737">
        <f t="shared" si="2737"/>
        <v>0</v>
      </c>
      <c r="ER342" s="737">
        <f t="shared" si="2738"/>
        <v>5153</v>
      </c>
      <c r="ES342" s="738">
        <f t="shared" si="2739"/>
        <v>5205</v>
      </c>
      <c r="ET342" s="817">
        <f t="shared" si="2740"/>
        <v>0</v>
      </c>
      <c r="EU342" s="740">
        <f t="shared" si="2741"/>
        <v>0</v>
      </c>
      <c r="EV342" s="741">
        <f t="shared" si="2742"/>
        <v>0</v>
      </c>
      <c r="EW342" s="740">
        <f t="shared" si="2743"/>
        <v>0</v>
      </c>
      <c r="EX342" s="741">
        <f t="shared" si="2744"/>
        <v>0</v>
      </c>
      <c r="EY342" s="740">
        <f t="shared" si="2809"/>
        <v>0</v>
      </c>
      <c r="EZ342" s="741">
        <f t="shared" si="2745"/>
        <v>0</v>
      </c>
      <c r="FA342" s="740">
        <f t="shared" si="2810"/>
        <v>0</v>
      </c>
      <c r="FB342" s="741">
        <f t="shared" si="2746"/>
        <v>0</v>
      </c>
      <c r="FC342" s="740">
        <f t="shared" si="2811"/>
        <v>0</v>
      </c>
      <c r="FD342" s="741">
        <f t="shared" si="2747"/>
        <v>0</v>
      </c>
      <c r="FE342" s="740">
        <f t="shared" si="2812"/>
        <v>0</v>
      </c>
      <c r="FF342" s="741">
        <f t="shared" si="2748"/>
        <v>0</v>
      </c>
      <c r="FG342" s="740">
        <f t="shared" si="2813"/>
        <v>0</v>
      </c>
      <c r="FH342" s="741">
        <f t="shared" si="2749"/>
        <v>0</v>
      </c>
      <c r="FI342" s="740">
        <f t="shared" si="2814"/>
        <v>0</v>
      </c>
      <c r="FJ342" s="741">
        <f t="shared" si="2750"/>
        <v>0</v>
      </c>
      <c r="FK342" s="740">
        <f t="shared" si="2815"/>
        <v>0</v>
      </c>
      <c r="FL342" s="741">
        <f t="shared" si="2751"/>
        <v>0</v>
      </c>
      <c r="FM342" s="740">
        <f t="shared" si="2816"/>
        <v>0</v>
      </c>
      <c r="FN342" s="741">
        <f t="shared" si="2752"/>
        <v>0</v>
      </c>
      <c r="FO342" s="743">
        <f t="shared" si="2753"/>
        <v>0</v>
      </c>
      <c r="FP342" s="744">
        <f t="shared" si="2754"/>
        <v>0</v>
      </c>
      <c r="FQ342" s="745">
        <v>12</v>
      </c>
      <c r="FR342" s="746">
        <f t="shared" si="2755"/>
        <v>0</v>
      </c>
      <c r="FS342" s="747"/>
      <c r="FT342" s="741"/>
      <c r="FU342" s="746">
        <f t="shared" si="2756"/>
        <v>0</v>
      </c>
      <c r="FV342" s="746">
        <f t="shared" si="2757"/>
        <v>0</v>
      </c>
      <c r="FW342" s="746">
        <f t="shared" si="2758"/>
        <v>0</v>
      </c>
      <c r="FY342" s="1044"/>
      <c r="FZ342" s="735" t="s">
        <v>45</v>
      </c>
      <c r="GA342" s="737">
        <f t="shared" si="2759"/>
        <v>0.75</v>
      </c>
      <c r="GB342" s="737">
        <f t="shared" si="2760"/>
        <v>5153</v>
      </c>
      <c r="GC342" s="738">
        <f t="shared" si="2761"/>
        <v>5205</v>
      </c>
      <c r="GD342" s="743">
        <f t="shared" si="2762"/>
        <v>3903.75</v>
      </c>
      <c r="GE342" s="743"/>
      <c r="GF342" s="737">
        <f t="shared" si="2763"/>
        <v>0</v>
      </c>
      <c r="GG342" s="743"/>
      <c r="GH342" s="737">
        <f t="shared" si="2764"/>
        <v>0</v>
      </c>
      <c r="GI342" s="743"/>
      <c r="GJ342" s="737">
        <f t="shared" si="2765"/>
        <v>0</v>
      </c>
      <c r="GK342" s="743"/>
      <c r="GL342" s="737">
        <f t="shared" si="2766"/>
        <v>0</v>
      </c>
      <c r="GM342" s="743"/>
      <c r="GN342" s="737">
        <f t="shared" si="2767"/>
        <v>0</v>
      </c>
      <c r="GO342" s="743"/>
      <c r="GP342" s="737">
        <f t="shared" si="2768"/>
        <v>0</v>
      </c>
      <c r="GQ342" s="743"/>
      <c r="GR342" s="737">
        <f t="shared" si="2769"/>
        <v>0</v>
      </c>
      <c r="GS342" s="743"/>
      <c r="GT342" s="737">
        <f t="shared" si="2770"/>
        <v>0</v>
      </c>
      <c r="GU342" s="743"/>
      <c r="GV342" s="737">
        <f t="shared" si="2771"/>
        <v>0</v>
      </c>
      <c r="GW342" s="743"/>
      <c r="GX342" s="737">
        <f t="shared" si="2772"/>
        <v>0</v>
      </c>
      <c r="GY342" s="743">
        <f t="shared" si="2772"/>
        <v>8277.75</v>
      </c>
      <c r="GZ342" s="744">
        <f t="shared" si="2773"/>
        <v>12181.5</v>
      </c>
      <c r="HA342" s="745">
        <v>12</v>
      </c>
      <c r="HB342" s="746">
        <f t="shared" si="2774"/>
        <v>146178</v>
      </c>
      <c r="HC342" s="737">
        <f t="shared" si="2775"/>
        <v>0</v>
      </c>
      <c r="HD342" s="737">
        <f t="shared" si="2775"/>
        <v>0</v>
      </c>
      <c r="HE342" s="746">
        <f t="shared" si="2776"/>
        <v>146178</v>
      </c>
      <c r="HF342" s="746">
        <f t="shared" si="2777"/>
        <v>44145.760000000002</v>
      </c>
      <c r="HG342" s="746">
        <f t="shared" si="2778"/>
        <v>190323.76</v>
      </c>
    </row>
    <row r="343" spans="1:215" hidden="1" x14ac:dyDescent="0.25">
      <c r="A343" s="1044"/>
      <c r="B343" s="735" t="s">
        <v>44</v>
      </c>
      <c r="C343" s="737">
        <f t="shared" si="2643"/>
        <v>3.5</v>
      </c>
      <c r="D343" s="737">
        <f t="shared" si="2644"/>
        <v>4868</v>
      </c>
      <c r="E343" s="738">
        <f t="shared" si="2645"/>
        <v>4917</v>
      </c>
      <c r="F343" s="817">
        <f t="shared" si="2646"/>
        <v>17209.5</v>
      </c>
      <c r="G343" s="740">
        <f t="shared" si="2784"/>
        <v>0</v>
      </c>
      <c r="H343" s="741">
        <f t="shared" si="2647"/>
        <v>0</v>
      </c>
      <c r="I343" s="740">
        <f t="shared" si="2784"/>
        <v>0</v>
      </c>
      <c r="J343" s="741">
        <f t="shared" si="2648"/>
        <v>0</v>
      </c>
      <c r="K343" s="740">
        <f t="shared" si="2649"/>
        <v>0</v>
      </c>
      <c r="L343" s="741">
        <f t="shared" si="2650"/>
        <v>0</v>
      </c>
      <c r="M343" s="740">
        <f t="shared" si="2651"/>
        <v>0</v>
      </c>
      <c r="N343" s="741">
        <f t="shared" si="2652"/>
        <v>0</v>
      </c>
      <c r="O343" s="740">
        <f t="shared" si="2653"/>
        <v>0</v>
      </c>
      <c r="P343" s="741">
        <f t="shared" si="2654"/>
        <v>0</v>
      </c>
      <c r="Q343" s="740">
        <f t="shared" si="2655"/>
        <v>0</v>
      </c>
      <c r="R343" s="741">
        <f t="shared" si="2656"/>
        <v>0</v>
      </c>
      <c r="S343" s="740">
        <f t="shared" si="2657"/>
        <v>0</v>
      </c>
      <c r="T343" s="741">
        <f t="shared" si="2658"/>
        <v>0</v>
      </c>
      <c r="U343" s="740">
        <f t="shared" si="2659"/>
        <v>0</v>
      </c>
      <c r="V343" s="741">
        <f t="shared" si="2660"/>
        <v>0</v>
      </c>
      <c r="W343" s="740">
        <f t="shared" si="2661"/>
        <v>0</v>
      </c>
      <c r="X343" s="741">
        <f t="shared" si="2662"/>
        <v>0</v>
      </c>
      <c r="Y343" s="740">
        <f t="shared" si="2663"/>
        <v>0</v>
      </c>
      <c r="Z343" s="741">
        <f t="shared" si="2664"/>
        <v>0</v>
      </c>
      <c r="AA343" s="743">
        <f t="shared" si="2665"/>
        <v>39637.5</v>
      </c>
      <c r="AB343" s="744">
        <f t="shared" si="2666"/>
        <v>56847</v>
      </c>
      <c r="AC343" s="745">
        <v>12</v>
      </c>
      <c r="AD343" s="746">
        <f t="shared" si="2667"/>
        <v>682164</v>
      </c>
      <c r="AE343" s="747"/>
      <c r="AF343" s="741"/>
      <c r="AG343" s="746">
        <f t="shared" si="2668"/>
        <v>682164</v>
      </c>
      <c r="AH343" s="746">
        <f t="shared" si="2669"/>
        <v>206013.53</v>
      </c>
      <c r="AI343" s="746">
        <f t="shared" si="2670"/>
        <v>888177.53</v>
      </c>
      <c r="AK343" s="1044"/>
      <c r="AL343" s="735" t="s">
        <v>44</v>
      </c>
      <c r="AM343" s="737">
        <f t="shared" si="2671"/>
        <v>0</v>
      </c>
      <c r="AN343" s="737">
        <f t="shared" si="2672"/>
        <v>4868</v>
      </c>
      <c r="AO343" s="738">
        <f t="shared" si="2673"/>
        <v>4917</v>
      </c>
      <c r="AP343" s="817">
        <f t="shared" si="2674"/>
        <v>0</v>
      </c>
      <c r="AQ343" s="740">
        <f t="shared" si="2675"/>
        <v>0</v>
      </c>
      <c r="AR343" s="741">
        <f t="shared" si="2676"/>
        <v>0</v>
      </c>
      <c r="AS343" s="740">
        <f t="shared" si="2677"/>
        <v>0</v>
      </c>
      <c r="AT343" s="741">
        <f t="shared" si="2678"/>
        <v>0</v>
      </c>
      <c r="AU343" s="740">
        <f t="shared" si="2785"/>
        <v>0</v>
      </c>
      <c r="AV343" s="741">
        <f t="shared" si="2679"/>
        <v>0</v>
      </c>
      <c r="AW343" s="740">
        <f t="shared" si="2786"/>
        <v>0</v>
      </c>
      <c r="AX343" s="741">
        <f t="shared" si="2680"/>
        <v>0</v>
      </c>
      <c r="AY343" s="740">
        <f t="shared" si="2787"/>
        <v>0</v>
      </c>
      <c r="AZ343" s="741">
        <f t="shared" si="2681"/>
        <v>0</v>
      </c>
      <c r="BA343" s="740">
        <f t="shared" si="2788"/>
        <v>0</v>
      </c>
      <c r="BB343" s="741">
        <f t="shared" si="2682"/>
        <v>0</v>
      </c>
      <c r="BC343" s="740">
        <f t="shared" si="2789"/>
        <v>0</v>
      </c>
      <c r="BD343" s="741">
        <f t="shared" si="2683"/>
        <v>0</v>
      </c>
      <c r="BE343" s="740">
        <f t="shared" si="2790"/>
        <v>0</v>
      </c>
      <c r="BF343" s="741">
        <f t="shared" si="2684"/>
        <v>0</v>
      </c>
      <c r="BG343" s="740">
        <f t="shared" si="2791"/>
        <v>0</v>
      </c>
      <c r="BH343" s="741">
        <f t="shared" si="2685"/>
        <v>0</v>
      </c>
      <c r="BI343" s="740">
        <f t="shared" si="2792"/>
        <v>0</v>
      </c>
      <c r="BJ343" s="741">
        <f t="shared" si="2686"/>
        <v>0</v>
      </c>
      <c r="BK343" s="743">
        <f t="shared" si="2687"/>
        <v>0</v>
      </c>
      <c r="BL343" s="744">
        <f t="shared" si="2688"/>
        <v>0</v>
      </c>
      <c r="BM343" s="745">
        <v>12</v>
      </c>
      <c r="BN343" s="746">
        <f t="shared" si="2689"/>
        <v>0</v>
      </c>
      <c r="BO343" s="747"/>
      <c r="BP343" s="741"/>
      <c r="BQ343" s="746">
        <f t="shared" si="2690"/>
        <v>0</v>
      </c>
      <c r="BR343" s="746">
        <f t="shared" si="2691"/>
        <v>0</v>
      </c>
      <c r="BS343" s="746">
        <f t="shared" si="2692"/>
        <v>0</v>
      </c>
      <c r="BU343" s="1044"/>
      <c r="BV343" s="735" t="s">
        <v>44</v>
      </c>
      <c r="BW343" s="737">
        <f t="shared" si="2693"/>
        <v>2</v>
      </c>
      <c r="BX343" s="737">
        <f t="shared" si="2694"/>
        <v>4868</v>
      </c>
      <c r="BY343" s="738">
        <f t="shared" si="2695"/>
        <v>4917</v>
      </c>
      <c r="BZ343" s="817">
        <f t="shared" si="2696"/>
        <v>9834</v>
      </c>
      <c r="CA343" s="740">
        <f t="shared" si="2697"/>
        <v>0</v>
      </c>
      <c r="CB343" s="741">
        <f t="shared" si="2698"/>
        <v>0</v>
      </c>
      <c r="CC343" s="740">
        <f t="shared" si="2699"/>
        <v>0</v>
      </c>
      <c r="CD343" s="741">
        <f t="shared" si="2700"/>
        <v>0</v>
      </c>
      <c r="CE343" s="740">
        <f t="shared" si="2793"/>
        <v>0</v>
      </c>
      <c r="CF343" s="741">
        <f t="shared" si="2701"/>
        <v>0</v>
      </c>
      <c r="CG343" s="740">
        <f t="shared" si="2794"/>
        <v>0</v>
      </c>
      <c r="CH343" s="741">
        <f t="shared" si="2702"/>
        <v>0</v>
      </c>
      <c r="CI343" s="740">
        <f t="shared" si="2795"/>
        <v>0</v>
      </c>
      <c r="CJ343" s="741">
        <f t="shared" si="2703"/>
        <v>0</v>
      </c>
      <c r="CK343" s="740">
        <f t="shared" si="2796"/>
        <v>0</v>
      </c>
      <c r="CL343" s="741">
        <f t="shared" si="2704"/>
        <v>0</v>
      </c>
      <c r="CM343" s="740">
        <f t="shared" si="2797"/>
        <v>0</v>
      </c>
      <c r="CN343" s="741">
        <f t="shared" si="2705"/>
        <v>0</v>
      </c>
      <c r="CO343" s="740">
        <f t="shared" si="2798"/>
        <v>0</v>
      </c>
      <c r="CP343" s="741">
        <f t="shared" si="2706"/>
        <v>0</v>
      </c>
      <c r="CQ343" s="740">
        <f t="shared" si="2799"/>
        <v>0</v>
      </c>
      <c r="CR343" s="741">
        <f t="shared" si="2707"/>
        <v>0</v>
      </c>
      <c r="CS343" s="740">
        <f t="shared" si="2800"/>
        <v>0</v>
      </c>
      <c r="CT343" s="741">
        <f t="shared" si="2708"/>
        <v>0</v>
      </c>
      <c r="CU343" s="743">
        <f t="shared" si="2709"/>
        <v>22650</v>
      </c>
      <c r="CV343" s="744">
        <f t="shared" si="2710"/>
        <v>32484</v>
      </c>
      <c r="CW343" s="745">
        <v>12</v>
      </c>
      <c r="CX343" s="746">
        <f t="shared" si="2711"/>
        <v>389808</v>
      </c>
      <c r="CY343" s="747"/>
      <c r="CZ343" s="741"/>
      <c r="DA343" s="746">
        <f t="shared" si="2712"/>
        <v>389808</v>
      </c>
      <c r="DB343" s="746">
        <f t="shared" si="2713"/>
        <v>117722.02</v>
      </c>
      <c r="DC343" s="746">
        <f t="shared" si="2714"/>
        <v>507530.02</v>
      </c>
      <c r="DD343" s="750"/>
      <c r="DE343" s="1044"/>
      <c r="DF343" s="735" t="s">
        <v>44</v>
      </c>
      <c r="DG343" s="737">
        <f t="shared" si="2715"/>
        <v>1</v>
      </c>
      <c r="DH343" s="737">
        <f t="shared" si="2716"/>
        <v>4868</v>
      </c>
      <c r="DI343" s="738">
        <f t="shared" si="2717"/>
        <v>4917</v>
      </c>
      <c r="DJ343" s="817">
        <f t="shared" si="2718"/>
        <v>4917</v>
      </c>
      <c r="DK343" s="740">
        <f t="shared" si="2719"/>
        <v>0</v>
      </c>
      <c r="DL343" s="741">
        <f t="shared" si="2720"/>
        <v>0</v>
      </c>
      <c r="DM343" s="740">
        <f t="shared" si="2721"/>
        <v>0</v>
      </c>
      <c r="DN343" s="741">
        <f t="shared" si="2722"/>
        <v>0</v>
      </c>
      <c r="DO343" s="740">
        <f t="shared" si="2801"/>
        <v>0</v>
      </c>
      <c r="DP343" s="741">
        <f t="shared" si="2723"/>
        <v>0</v>
      </c>
      <c r="DQ343" s="740">
        <f t="shared" si="2802"/>
        <v>0</v>
      </c>
      <c r="DR343" s="741">
        <f t="shared" si="2724"/>
        <v>0</v>
      </c>
      <c r="DS343" s="740">
        <f t="shared" si="2803"/>
        <v>0</v>
      </c>
      <c r="DT343" s="741">
        <f t="shared" si="2725"/>
        <v>0</v>
      </c>
      <c r="DU343" s="740">
        <f t="shared" si="2804"/>
        <v>0</v>
      </c>
      <c r="DV343" s="741">
        <f t="shared" si="2726"/>
        <v>0</v>
      </c>
      <c r="DW343" s="740">
        <f t="shared" si="2805"/>
        <v>0</v>
      </c>
      <c r="DX343" s="741">
        <f t="shared" si="2727"/>
        <v>0</v>
      </c>
      <c r="DY343" s="740">
        <f t="shared" si="2806"/>
        <v>0</v>
      </c>
      <c r="DZ343" s="741">
        <f t="shared" si="2728"/>
        <v>0</v>
      </c>
      <c r="EA343" s="740">
        <f t="shared" si="2807"/>
        <v>0</v>
      </c>
      <c r="EB343" s="741">
        <f t="shared" si="2729"/>
        <v>0</v>
      </c>
      <c r="EC343" s="740">
        <f t="shared" si="2808"/>
        <v>0</v>
      </c>
      <c r="ED343" s="741">
        <f t="shared" si="2730"/>
        <v>0</v>
      </c>
      <c r="EE343" s="743">
        <f t="shared" si="2731"/>
        <v>11325</v>
      </c>
      <c r="EF343" s="744">
        <f t="shared" si="2732"/>
        <v>16242</v>
      </c>
      <c r="EG343" s="745">
        <v>12</v>
      </c>
      <c r="EH343" s="746">
        <f t="shared" si="2733"/>
        <v>194904</v>
      </c>
      <c r="EI343" s="747"/>
      <c r="EJ343" s="741"/>
      <c r="EK343" s="746">
        <f t="shared" si="2734"/>
        <v>194904</v>
      </c>
      <c r="EL343" s="746">
        <f t="shared" si="2735"/>
        <v>58861.01</v>
      </c>
      <c r="EM343" s="746">
        <f t="shared" si="2736"/>
        <v>253765.01</v>
      </c>
      <c r="EO343" s="1044"/>
      <c r="EP343" s="735" t="s">
        <v>44</v>
      </c>
      <c r="EQ343" s="737">
        <f t="shared" si="2737"/>
        <v>0</v>
      </c>
      <c r="ER343" s="737">
        <f t="shared" si="2738"/>
        <v>4868</v>
      </c>
      <c r="ES343" s="738">
        <f t="shared" si="2739"/>
        <v>4917</v>
      </c>
      <c r="ET343" s="817">
        <f t="shared" si="2740"/>
        <v>0</v>
      </c>
      <c r="EU343" s="740">
        <f t="shared" si="2741"/>
        <v>0</v>
      </c>
      <c r="EV343" s="741">
        <f t="shared" si="2742"/>
        <v>0</v>
      </c>
      <c r="EW343" s="740">
        <f t="shared" si="2743"/>
        <v>0</v>
      </c>
      <c r="EX343" s="741">
        <f t="shared" si="2744"/>
        <v>0</v>
      </c>
      <c r="EY343" s="740">
        <f t="shared" si="2809"/>
        <v>0</v>
      </c>
      <c r="EZ343" s="741">
        <f t="shared" si="2745"/>
        <v>0</v>
      </c>
      <c r="FA343" s="740">
        <f t="shared" si="2810"/>
        <v>0</v>
      </c>
      <c r="FB343" s="741">
        <f t="shared" si="2746"/>
        <v>0</v>
      </c>
      <c r="FC343" s="740">
        <f t="shared" si="2811"/>
        <v>0</v>
      </c>
      <c r="FD343" s="741">
        <f t="shared" si="2747"/>
        <v>0</v>
      </c>
      <c r="FE343" s="740">
        <f t="shared" si="2812"/>
        <v>0</v>
      </c>
      <c r="FF343" s="741">
        <f t="shared" si="2748"/>
        <v>0</v>
      </c>
      <c r="FG343" s="740">
        <f t="shared" si="2813"/>
        <v>0</v>
      </c>
      <c r="FH343" s="741">
        <f t="shared" si="2749"/>
        <v>0</v>
      </c>
      <c r="FI343" s="740">
        <f t="shared" si="2814"/>
        <v>0</v>
      </c>
      <c r="FJ343" s="741">
        <f t="shared" si="2750"/>
        <v>0</v>
      </c>
      <c r="FK343" s="740">
        <f t="shared" si="2815"/>
        <v>0</v>
      </c>
      <c r="FL343" s="741">
        <f t="shared" si="2751"/>
        <v>0</v>
      </c>
      <c r="FM343" s="740">
        <f t="shared" si="2816"/>
        <v>0</v>
      </c>
      <c r="FN343" s="741">
        <f t="shared" si="2752"/>
        <v>0</v>
      </c>
      <c r="FO343" s="743">
        <f t="shared" si="2753"/>
        <v>0</v>
      </c>
      <c r="FP343" s="744">
        <f t="shared" si="2754"/>
        <v>0</v>
      </c>
      <c r="FQ343" s="745">
        <v>12</v>
      </c>
      <c r="FR343" s="746">
        <f t="shared" si="2755"/>
        <v>0</v>
      </c>
      <c r="FS343" s="747"/>
      <c r="FT343" s="741"/>
      <c r="FU343" s="746">
        <f t="shared" si="2756"/>
        <v>0</v>
      </c>
      <c r="FV343" s="746">
        <f t="shared" si="2757"/>
        <v>0</v>
      </c>
      <c r="FW343" s="746">
        <f t="shared" si="2758"/>
        <v>0</v>
      </c>
      <c r="FY343" s="1044"/>
      <c r="FZ343" s="735" t="s">
        <v>44</v>
      </c>
      <c r="GA343" s="737">
        <f t="shared" si="2759"/>
        <v>6.5</v>
      </c>
      <c r="GB343" s="737">
        <f t="shared" si="2760"/>
        <v>4868</v>
      </c>
      <c r="GC343" s="738">
        <f t="shared" si="2761"/>
        <v>4917</v>
      </c>
      <c r="GD343" s="743">
        <f t="shared" si="2762"/>
        <v>31960.5</v>
      </c>
      <c r="GE343" s="743"/>
      <c r="GF343" s="737">
        <f t="shared" si="2763"/>
        <v>0</v>
      </c>
      <c r="GG343" s="743"/>
      <c r="GH343" s="737">
        <f t="shared" si="2764"/>
        <v>0</v>
      </c>
      <c r="GI343" s="743"/>
      <c r="GJ343" s="737">
        <f t="shared" si="2765"/>
        <v>0</v>
      </c>
      <c r="GK343" s="743"/>
      <c r="GL343" s="737">
        <f t="shared" si="2766"/>
        <v>0</v>
      </c>
      <c r="GM343" s="743"/>
      <c r="GN343" s="737">
        <f t="shared" si="2767"/>
        <v>0</v>
      </c>
      <c r="GO343" s="743"/>
      <c r="GP343" s="737">
        <f t="shared" si="2768"/>
        <v>0</v>
      </c>
      <c r="GQ343" s="743"/>
      <c r="GR343" s="737">
        <f t="shared" si="2769"/>
        <v>0</v>
      </c>
      <c r="GS343" s="743"/>
      <c r="GT343" s="737">
        <f t="shared" si="2770"/>
        <v>0</v>
      </c>
      <c r="GU343" s="743"/>
      <c r="GV343" s="737">
        <f t="shared" si="2771"/>
        <v>0</v>
      </c>
      <c r="GW343" s="743"/>
      <c r="GX343" s="737">
        <f t="shared" si="2772"/>
        <v>0</v>
      </c>
      <c r="GY343" s="743">
        <f t="shared" si="2772"/>
        <v>73612.5</v>
      </c>
      <c r="GZ343" s="744">
        <f t="shared" si="2773"/>
        <v>105573</v>
      </c>
      <c r="HA343" s="745">
        <v>12</v>
      </c>
      <c r="HB343" s="746">
        <f t="shared" si="2774"/>
        <v>1266876</v>
      </c>
      <c r="HC343" s="737">
        <f t="shared" si="2775"/>
        <v>0</v>
      </c>
      <c r="HD343" s="737">
        <f t="shared" si="2775"/>
        <v>0</v>
      </c>
      <c r="HE343" s="746">
        <f t="shared" si="2776"/>
        <v>1266876</v>
      </c>
      <c r="HF343" s="746">
        <f t="shared" si="2777"/>
        <v>382596.55</v>
      </c>
      <c r="HG343" s="746">
        <f t="shared" si="2778"/>
        <v>1649472.55</v>
      </c>
    </row>
    <row r="344" spans="1:215" hidden="1" x14ac:dyDescent="0.25">
      <c r="A344" s="1044"/>
      <c r="B344" s="753" t="s">
        <v>686</v>
      </c>
      <c r="C344" s="737">
        <f t="shared" si="2643"/>
        <v>0</v>
      </c>
      <c r="D344" s="737">
        <f t="shared" si="2644"/>
        <v>5153</v>
      </c>
      <c r="E344" s="738">
        <f t="shared" si="2645"/>
        <v>5205</v>
      </c>
      <c r="F344" s="817">
        <f t="shared" si="2646"/>
        <v>0</v>
      </c>
      <c r="G344" s="740">
        <f t="shared" si="2784"/>
        <v>0</v>
      </c>
      <c r="H344" s="741">
        <f t="shared" si="2647"/>
        <v>0</v>
      </c>
      <c r="I344" s="740">
        <f t="shared" si="2784"/>
        <v>0</v>
      </c>
      <c r="J344" s="741">
        <f t="shared" si="2648"/>
        <v>0</v>
      </c>
      <c r="K344" s="740">
        <f t="shared" si="2649"/>
        <v>0</v>
      </c>
      <c r="L344" s="741">
        <f t="shared" si="2650"/>
        <v>0</v>
      </c>
      <c r="M344" s="740">
        <f t="shared" si="2651"/>
        <v>0</v>
      </c>
      <c r="N344" s="741">
        <f t="shared" si="2652"/>
        <v>0</v>
      </c>
      <c r="O344" s="740">
        <f t="shared" si="2653"/>
        <v>0</v>
      </c>
      <c r="P344" s="741">
        <f t="shared" si="2654"/>
        <v>0</v>
      </c>
      <c r="Q344" s="740">
        <f t="shared" si="2655"/>
        <v>0</v>
      </c>
      <c r="R344" s="741">
        <f t="shared" si="2656"/>
        <v>0</v>
      </c>
      <c r="S344" s="740">
        <f t="shared" si="2657"/>
        <v>0</v>
      </c>
      <c r="T344" s="741">
        <f t="shared" si="2658"/>
        <v>0</v>
      </c>
      <c r="U344" s="740">
        <f t="shared" si="2659"/>
        <v>0</v>
      </c>
      <c r="V344" s="741">
        <f t="shared" si="2660"/>
        <v>0</v>
      </c>
      <c r="W344" s="740">
        <f t="shared" si="2661"/>
        <v>0</v>
      </c>
      <c r="X344" s="741">
        <f t="shared" si="2662"/>
        <v>0</v>
      </c>
      <c r="Y344" s="740">
        <f t="shared" si="2663"/>
        <v>0</v>
      </c>
      <c r="Z344" s="741">
        <f t="shared" si="2664"/>
        <v>0</v>
      </c>
      <c r="AA344" s="743">
        <f t="shared" si="2665"/>
        <v>0</v>
      </c>
      <c r="AB344" s="744">
        <f t="shared" si="2666"/>
        <v>0</v>
      </c>
      <c r="AC344" s="745">
        <v>12</v>
      </c>
      <c r="AD344" s="746">
        <f t="shared" si="2667"/>
        <v>0</v>
      </c>
      <c r="AE344" s="747">
        <f t="shared" ref="AE344:AE345" si="2817">C344*1009.76*12</f>
        <v>0</v>
      </c>
      <c r="AF344" s="782">
        <f t="shared" ref="AF344:AF345" si="2818">AD344*0.085</f>
        <v>0</v>
      </c>
      <c r="AG344" s="746">
        <f t="shared" si="2668"/>
        <v>0</v>
      </c>
      <c r="AH344" s="746">
        <f t="shared" si="2669"/>
        <v>0</v>
      </c>
      <c r="AI344" s="746">
        <f t="shared" si="2670"/>
        <v>0</v>
      </c>
      <c r="AK344" s="1044"/>
      <c r="AL344" s="753" t="s">
        <v>686</v>
      </c>
      <c r="AM344" s="737">
        <f t="shared" si="2671"/>
        <v>0</v>
      </c>
      <c r="AN344" s="737">
        <f t="shared" si="2672"/>
        <v>5153</v>
      </c>
      <c r="AO344" s="738">
        <f t="shared" si="2673"/>
        <v>5205</v>
      </c>
      <c r="AP344" s="817">
        <f t="shared" si="2674"/>
        <v>0</v>
      </c>
      <c r="AQ344" s="740">
        <f t="shared" si="2675"/>
        <v>0</v>
      </c>
      <c r="AR344" s="741">
        <f t="shared" si="2676"/>
        <v>0</v>
      </c>
      <c r="AS344" s="740">
        <f t="shared" si="2677"/>
        <v>0</v>
      </c>
      <c r="AT344" s="741">
        <f t="shared" si="2678"/>
        <v>0</v>
      </c>
      <c r="AU344" s="740">
        <f t="shared" si="2785"/>
        <v>0</v>
      </c>
      <c r="AV344" s="741">
        <f t="shared" si="2679"/>
        <v>0</v>
      </c>
      <c r="AW344" s="740">
        <f t="shared" si="2786"/>
        <v>0</v>
      </c>
      <c r="AX344" s="741">
        <f t="shared" si="2680"/>
        <v>0</v>
      </c>
      <c r="AY344" s="740">
        <f t="shared" si="2787"/>
        <v>0</v>
      </c>
      <c r="AZ344" s="741">
        <f t="shared" si="2681"/>
        <v>0</v>
      </c>
      <c r="BA344" s="740">
        <f t="shared" si="2788"/>
        <v>0</v>
      </c>
      <c r="BB344" s="741">
        <f t="shared" si="2682"/>
        <v>0</v>
      </c>
      <c r="BC344" s="740">
        <f t="shared" si="2789"/>
        <v>0</v>
      </c>
      <c r="BD344" s="741">
        <f t="shared" si="2683"/>
        <v>0</v>
      </c>
      <c r="BE344" s="740">
        <f t="shared" si="2790"/>
        <v>0</v>
      </c>
      <c r="BF344" s="741">
        <f t="shared" si="2684"/>
        <v>0</v>
      </c>
      <c r="BG344" s="740">
        <f t="shared" si="2791"/>
        <v>0</v>
      </c>
      <c r="BH344" s="741">
        <f t="shared" si="2685"/>
        <v>0</v>
      </c>
      <c r="BI344" s="740">
        <f t="shared" si="2792"/>
        <v>0</v>
      </c>
      <c r="BJ344" s="741">
        <f t="shared" si="2686"/>
        <v>0</v>
      </c>
      <c r="BK344" s="743">
        <f t="shared" si="2687"/>
        <v>0</v>
      </c>
      <c r="BL344" s="744">
        <f t="shared" si="2688"/>
        <v>0</v>
      </c>
      <c r="BM344" s="745">
        <v>12</v>
      </c>
      <c r="BN344" s="746">
        <f t="shared" si="2689"/>
        <v>0</v>
      </c>
      <c r="BO344" s="747">
        <f t="shared" ref="BO344:BO345" si="2819">AM344*1009.76*12</f>
        <v>0</v>
      </c>
      <c r="BP344" s="782">
        <f t="shared" ref="BP344:BP345" si="2820">BN344*0.085</f>
        <v>0</v>
      </c>
      <c r="BQ344" s="746">
        <f t="shared" si="2690"/>
        <v>0</v>
      </c>
      <c r="BR344" s="746">
        <f t="shared" si="2691"/>
        <v>0</v>
      </c>
      <c r="BS344" s="746">
        <f t="shared" si="2692"/>
        <v>0</v>
      </c>
      <c r="BU344" s="1044"/>
      <c r="BV344" s="753" t="s">
        <v>686</v>
      </c>
      <c r="BW344" s="737">
        <f t="shared" si="2693"/>
        <v>4</v>
      </c>
      <c r="BX344" s="737">
        <f t="shared" si="2694"/>
        <v>5153</v>
      </c>
      <c r="BY344" s="738">
        <f t="shared" si="2695"/>
        <v>5205</v>
      </c>
      <c r="BZ344" s="817">
        <f t="shared" si="2696"/>
        <v>20820</v>
      </c>
      <c r="CA344" s="740">
        <f t="shared" si="2697"/>
        <v>0</v>
      </c>
      <c r="CB344" s="741">
        <f t="shared" si="2698"/>
        <v>0</v>
      </c>
      <c r="CC344" s="740">
        <f t="shared" si="2699"/>
        <v>0</v>
      </c>
      <c r="CD344" s="741">
        <f t="shared" si="2700"/>
        <v>0</v>
      </c>
      <c r="CE344" s="740">
        <f t="shared" si="2793"/>
        <v>0</v>
      </c>
      <c r="CF344" s="741">
        <f t="shared" si="2701"/>
        <v>0</v>
      </c>
      <c r="CG344" s="740">
        <f t="shared" si="2794"/>
        <v>0</v>
      </c>
      <c r="CH344" s="741">
        <f t="shared" si="2702"/>
        <v>0</v>
      </c>
      <c r="CI344" s="740">
        <f t="shared" si="2795"/>
        <v>0</v>
      </c>
      <c r="CJ344" s="741">
        <f t="shared" si="2703"/>
        <v>0</v>
      </c>
      <c r="CK344" s="740">
        <f t="shared" si="2796"/>
        <v>0</v>
      </c>
      <c r="CL344" s="741">
        <f t="shared" si="2704"/>
        <v>0</v>
      </c>
      <c r="CM344" s="740">
        <f t="shared" si="2797"/>
        <v>0</v>
      </c>
      <c r="CN344" s="741">
        <f t="shared" si="2705"/>
        <v>0</v>
      </c>
      <c r="CO344" s="740">
        <f t="shared" si="2798"/>
        <v>0</v>
      </c>
      <c r="CP344" s="741">
        <f t="shared" si="2706"/>
        <v>0</v>
      </c>
      <c r="CQ344" s="740">
        <f t="shared" si="2799"/>
        <v>0</v>
      </c>
      <c r="CR344" s="741">
        <f t="shared" si="2707"/>
        <v>0</v>
      </c>
      <c r="CS344" s="740">
        <f t="shared" si="2800"/>
        <v>0</v>
      </c>
      <c r="CT344" s="741">
        <f t="shared" si="2708"/>
        <v>0</v>
      </c>
      <c r="CU344" s="743">
        <f t="shared" si="2709"/>
        <v>44148</v>
      </c>
      <c r="CV344" s="744">
        <f t="shared" si="2710"/>
        <v>64968</v>
      </c>
      <c r="CW344" s="745">
        <v>12</v>
      </c>
      <c r="CX344" s="746">
        <f t="shared" si="2711"/>
        <v>779616</v>
      </c>
      <c r="CY344" s="747">
        <f t="shared" ref="CY344:CY345" si="2821">BW344*1009.76*12</f>
        <v>48468.480000000003</v>
      </c>
      <c r="CZ344" s="782">
        <f t="shared" ref="CZ344:CZ345" si="2822">CX344*0.085</f>
        <v>66267.360000000001</v>
      </c>
      <c r="DA344" s="746">
        <f t="shared" si="2712"/>
        <v>894351.84</v>
      </c>
      <c r="DB344" s="746">
        <f t="shared" si="2713"/>
        <v>270094.26</v>
      </c>
      <c r="DC344" s="746">
        <f t="shared" si="2714"/>
        <v>1164446.1000000001</v>
      </c>
      <c r="DD344" s="750"/>
      <c r="DE344" s="1044"/>
      <c r="DF344" s="753" t="s">
        <v>686</v>
      </c>
      <c r="DG344" s="737">
        <f t="shared" si="2715"/>
        <v>0</v>
      </c>
      <c r="DH344" s="737">
        <f t="shared" si="2716"/>
        <v>5153</v>
      </c>
      <c r="DI344" s="738">
        <f t="shared" si="2717"/>
        <v>5205</v>
      </c>
      <c r="DJ344" s="817">
        <f t="shared" si="2718"/>
        <v>0</v>
      </c>
      <c r="DK344" s="740">
        <f t="shared" si="2719"/>
        <v>0</v>
      </c>
      <c r="DL344" s="741">
        <f t="shared" si="2720"/>
        <v>0</v>
      </c>
      <c r="DM344" s="740">
        <f t="shared" si="2721"/>
        <v>0</v>
      </c>
      <c r="DN344" s="741">
        <f t="shared" si="2722"/>
        <v>0</v>
      </c>
      <c r="DO344" s="740">
        <f t="shared" si="2801"/>
        <v>0</v>
      </c>
      <c r="DP344" s="741">
        <f t="shared" si="2723"/>
        <v>0</v>
      </c>
      <c r="DQ344" s="740">
        <f t="shared" si="2802"/>
        <v>0</v>
      </c>
      <c r="DR344" s="741">
        <f t="shared" si="2724"/>
        <v>0</v>
      </c>
      <c r="DS344" s="740">
        <f t="shared" si="2803"/>
        <v>0</v>
      </c>
      <c r="DT344" s="741">
        <f t="shared" si="2725"/>
        <v>0</v>
      </c>
      <c r="DU344" s="740">
        <f t="shared" si="2804"/>
        <v>0</v>
      </c>
      <c r="DV344" s="741">
        <f t="shared" si="2726"/>
        <v>0</v>
      </c>
      <c r="DW344" s="740">
        <f t="shared" si="2805"/>
        <v>0</v>
      </c>
      <c r="DX344" s="741">
        <f t="shared" si="2727"/>
        <v>0</v>
      </c>
      <c r="DY344" s="740">
        <f t="shared" si="2806"/>
        <v>0</v>
      </c>
      <c r="DZ344" s="741">
        <f t="shared" si="2728"/>
        <v>0</v>
      </c>
      <c r="EA344" s="740">
        <f t="shared" si="2807"/>
        <v>0</v>
      </c>
      <c r="EB344" s="741">
        <f t="shared" si="2729"/>
        <v>0</v>
      </c>
      <c r="EC344" s="740">
        <f t="shared" si="2808"/>
        <v>0</v>
      </c>
      <c r="ED344" s="741">
        <f t="shared" si="2730"/>
        <v>0</v>
      </c>
      <c r="EE344" s="743">
        <f t="shared" si="2731"/>
        <v>0</v>
      </c>
      <c r="EF344" s="744">
        <f t="shared" si="2732"/>
        <v>0</v>
      </c>
      <c r="EG344" s="745">
        <v>12</v>
      </c>
      <c r="EH344" s="746">
        <f t="shared" si="2733"/>
        <v>0</v>
      </c>
      <c r="EI344" s="747">
        <f t="shared" ref="EI344:EI345" si="2823">DG344*1009.76*12</f>
        <v>0</v>
      </c>
      <c r="EJ344" s="782">
        <f t="shared" ref="EJ344:EJ345" si="2824">EH344*0.085</f>
        <v>0</v>
      </c>
      <c r="EK344" s="746">
        <f t="shared" si="2734"/>
        <v>0</v>
      </c>
      <c r="EL344" s="746">
        <f t="shared" si="2735"/>
        <v>0</v>
      </c>
      <c r="EM344" s="746">
        <f t="shared" si="2736"/>
        <v>0</v>
      </c>
      <c r="EO344" s="1044"/>
      <c r="EP344" s="753" t="s">
        <v>686</v>
      </c>
      <c r="EQ344" s="737">
        <f t="shared" si="2737"/>
        <v>0</v>
      </c>
      <c r="ER344" s="737">
        <f t="shared" si="2738"/>
        <v>5153</v>
      </c>
      <c r="ES344" s="738">
        <f t="shared" si="2739"/>
        <v>5205</v>
      </c>
      <c r="ET344" s="817">
        <f t="shared" si="2740"/>
        <v>0</v>
      </c>
      <c r="EU344" s="740">
        <f t="shared" si="2741"/>
        <v>0</v>
      </c>
      <c r="EV344" s="741">
        <f t="shared" si="2742"/>
        <v>0</v>
      </c>
      <c r="EW344" s="740">
        <f t="shared" si="2743"/>
        <v>0</v>
      </c>
      <c r="EX344" s="741">
        <f t="shared" si="2744"/>
        <v>0</v>
      </c>
      <c r="EY344" s="740">
        <f t="shared" si="2809"/>
        <v>0</v>
      </c>
      <c r="EZ344" s="741">
        <f t="shared" si="2745"/>
        <v>0</v>
      </c>
      <c r="FA344" s="740">
        <f t="shared" si="2810"/>
        <v>0</v>
      </c>
      <c r="FB344" s="741">
        <f t="shared" si="2746"/>
        <v>0</v>
      </c>
      <c r="FC344" s="740">
        <f t="shared" si="2811"/>
        <v>0</v>
      </c>
      <c r="FD344" s="741">
        <f t="shared" si="2747"/>
        <v>0</v>
      </c>
      <c r="FE344" s="740">
        <f t="shared" si="2812"/>
        <v>0</v>
      </c>
      <c r="FF344" s="741">
        <f t="shared" si="2748"/>
        <v>0</v>
      </c>
      <c r="FG344" s="740">
        <f t="shared" si="2813"/>
        <v>0</v>
      </c>
      <c r="FH344" s="741">
        <f t="shared" si="2749"/>
        <v>0</v>
      </c>
      <c r="FI344" s="740">
        <f t="shared" si="2814"/>
        <v>0</v>
      </c>
      <c r="FJ344" s="741">
        <f t="shared" si="2750"/>
        <v>0</v>
      </c>
      <c r="FK344" s="740">
        <f t="shared" si="2815"/>
        <v>0</v>
      </c>
      <c r="FL344" s="741">
        <f t="shared" si="2751"/>
        <v>0</v>
      </c>
      <c r="FM344" s="740">
        <f t="shared" si="2816"/>
        <v>0</v>
      </c>
      <c r="FN344" s="741">
        <f t="shared" si="2752"/>
        <v>0</v>
      </c>
      <c r="FO344" s="743">
        <f t="shared" si="2753"/>
        <v>0</v>
      </c>
      <c r="FP344" s="744">
        <f t="shared" si="2754"/>
        <v>0</v>
      </c>
      <c r="FQ344" s="745">
        <v>12</v>
      </c>
      <c r="FR344" s="746">
        <f t="shared" si="2755"/>
        <v>0</v>
      </c>
      <c r="FS344" s="747">
        <f t="shared" ref="FS344:FS345" si="2825">EQ344*1009.76*12</f>
        <v>0</v>
      </c>
      <c r="FT344" s="782">
        <f t="shared" ref="FT344:FT345" si="2826">FR344*0.085</f>
        <v>0</v>
      </c>
      <c r="FU344" s="746">
        <f t="shared" si="2756"/>
        <v>0</v>
      </c>
      <c r="FV344" s="746">
        <f t="shared" si="2757"/>
        <v>0</v>
      </c>
      <c r="FW344" s="746">
        <f t="shared" si="2758"/>
        <v>0</v>
      </c>
      <c r="FY344" s="1044"/>
      <c r="FZ344" s="753" t="s">
        <v>686</v>
      </c>
      <c r="GA344" s="737">
        <f t="shared" si="2759"/>
        <v>4</v>
      </c>
      <c r="GB344" s="737">
        <f t="shared" si="2760"/>
        <v>5153</v>
      </c>
      <c r="GC344" s="738">
        <f t="shared" si="2761"/>
        <v>5205</v>
      </c>
      <c r="GD344" s="743">
        <f t="shared" si="2762"/>
        <v>20820</v>
      </c>
      <c r="GE344" s="743"/>
      <c r="GF344" s="737">
        <f t="shared" si="2763"/>
        <v>0</v>
      </c>
      <c r="GG344" s="743"/>
      <c r="GH344" s="737">
        <f t="shared" si="2764"/>
        <v>0</v>
      </c>
      <c r="GI344" s="743"/>
      <c r="GJ344" s="737">
        <f t="shared" si="2765"/>
        <v>0</v>
      </c>
      <c r="GK344" s="743"/>
      <c r="GL344" s="737">
        <f t="shared" si="2766"/>
        <v>0</v>
      </c>
      <c r="GM344" s="743"/>
      <c r="GN344" s="737">
        <f t="shared" si="2767"/>
        <v>0</v>
      </c>
      <c r="GO344" s="743"/>
      <c r="GP344" s="737">
        <f t="shared" si="2768"/>
        <v>0</v>
      </c>
      <c r="GQ344" s="743"/>
      <c r="GR344" s="737">
        <f t="shared" si="2769"/>
        <v>0</v>
      </c>
      <c r="GS344" s="743"/>
      <c r="GT344" s="737">
        <f t="shared" si="2770"/>
        <v>0</v>
      </c>
      <c r="GU344" s="743"/>
      <c r="GV344" s="737">
        <f t="shared" si="2771"/>
        <v>0</v>
      </c>
      <c r="GW344" s="743"/>
      <c r="GX344" s="737">
        <f t="shared" si="2772"/>
        <v>0</v>
      </c>
      <c r="GY344" s="743">
        <f t="shared" si="2772"/>
        <v>44148</v>
      </c>
      <c r="GZ344" s="744">
        <f t="shared" si="2773"/>
        <v>64968</v>
      </c>
      <c r="HA344" s="745">
        <v>12</v>
      </c>
      <c r="HB344" s="746">
        <f t="shared" si="2774"/>
        <v>779616</v>
      </c>
      <c r="HC344" s="737">
        <f t="shared" si="2775"/>
        <v>48468.480000000003</v>
      </c>
      <c r="HD344" s="737">
        <f t="shared" si="2775"/>
        <v>66267.360000000001</v>
      </c>
      <c r="HE344" s="746">
        <f t="shared" si="2776"/>
        <v>894351.84</v>
      </c>
      <c r="HF344" s="746">
        <f t="shared" si="2777"/>
        <v>270094.26</v>
      </c>
      <c r="HG344" s="746">
        <f t="shared" si="2778"/>
        <v>1164446.1000000001</v>
      </c>
    </row>
    <row r="345" spans="1:215" hidden="1" x14ac:dyDescent="0.25">
      <c r="A345" s="1044"/>
      <c r="B345" s="753" t="s">
        <v>686</v>
      </c>
      <c r="C345" s="737">
        <f t="shared" si="2643"/>
        <v>0</v>
      </c>
      <c r="D345" s="737">
        <f t="shared" si="2644"/>
        <v>4868</v>
      </c>
      <c r="E345" s="738">
        <f t="shared" si="2645"/>
        <v>4917</v>
      </c>
      <c r="F345" s="817">
        <f t="shared" si="2646"/>
        <v>0</v>
      </c>
      <c r="G345" s="740">
        <f t="shared" si="2784"/>
        <v>0</v>
      </c>
      <c r="H345" s="741">
        <f t="shared" si="2647"/>
        <v>0</v>
      </c>
      <c r="I345" s="740">
        <f t="shared" si="2784"/>
        <v>0</v>
      </c>
      <c r="J345" s="741">
        <f t="shared" si="2648"/>
        <v>0</v>
      </c>
      <c r="K345" s="740">
        <f t="shared" si="2649"/>
        <v>0</v>
      </c>
      <c r="L345" s="741">
        <f t="shared" si="2650"/>
        <v>0</v>
      </c>
      <c r="M345" s="740">
        <f t="shared" si="2651"/>
        <v>0</v>
      </c>
      <c r="N345" s="741">
        <f t="shared" si="2652"/>
        <v>0</v>
      </c>
      <c r="O345" s="740">
        <f t="shared" si="2653"/>
        <v>0</v>
      </c>
      <c r="P345" s="741">
        <f t="shared" si="2654"/>
        <v>0</v>
      </c>
      <c r="Q345" s="740">
        <f t="shared" si="2655"/>
        <v>0</v>
      </c>
      <c r="R345" s="741">
        <f t="shared" si="2656"/>
        <v>0</v>
      </c>
      <c r="S345" s="740">
        <f t="shared" si="2657"/>
        <v>0</v>
      </c>
      <c r="T345" s="741">
        <f t="shared" si="2658"/>
        <v>0</v>
      </c>
      <c r="U345" s="740">
        <f t="shared" si="2659"/>
        <v>0</v>
      </c>
      <c r="V345" s="741">
        <f t="shared" si="2660"/>
        <v>0</v>
      </c>
      <c r="W345" s="740">
        <f t="shared" si="2661"/>
        <v>0</v>
      </c>
      <c r="X345" s="741">
        <f t="shared" si="2662"/>
        <v>0</v>
      </c>
      <c r="Y345" s="740">
        <f t="shared" si="2663"/>
        <v>0</v>
      </c>
      <c r="Z345" s="741">
        <f t="shared" si="2664"/>
        <v>0</v>
      </c>
      <c r="AA345" s="743">
        <f t="shared" si="2665"/>
        <v>0</v>
      </c>
      <c r="AB345" s="744">
        <f t="shared" si="2666"/>
        <v>0</v>
      </c>
      <c r="AC345" s="745">
        <v>12</v>
      </c>
      <c r="AD345" s="746">
        <f t="shared" si="2667"/>
        <v>0</v>
      </c>
      <c r="AE345" s="747">
        <f t="shared" si="2817"/>
        <v>0</v>
      </c>
      <c r="AF345" s="782">
        <f t="shared" si="2818"/>
        <v>0</v>
      </c>
      <c r="AG345" s="746">
        <f t="shared" si="2668"/>
        <v>0</v>
      </c>
      <c r="AH345" s="746">
        <f t="shared" si="2669"/>
        <v>0</v>
      </c>
      <c r="AI345" s="746">
        <f t="shared" si="2670"/>
        <v>0</v>
      </c>
      <c r="AK345" s="1044"/>
      <c r="AL345" s="753" t="s">
        <v>686</v>
      </c>
      <c r="AM345" s="737">
        <f t="shared" si="2671"/>
        <v>0</v>
      </c>
      <c r="AN345" s="737">
        <f t="shared" si="2672"/>
        <v>4868</v>
      </c>
      <c r="AO345" s="738">
        <f t="shared" si="2673"/>
        <v>4917</v>
      </c>
      <c r="AP345" s="817">
        <f t="shared" si="2674"/>
        <v>0</v>
      </c>
      <c r="AQ345" s="740">
        <f t="shared" si="2675"/>
        <v>0</v>
      </c>
      <c r="AR345" s="741">
        <f t="shared" si="2676"/>
        <v>0</v>
      </c>
      <c r="AS345" s="740">
        <f t="shared" si="2677"/>
        <v>0</v>
      </c>
      <c r="AT345" s="741">
        <f t="shared" si="2678"/>
        <v>0</v>
      </c>
      <c r="AU345" s="740">
        <f t="shared" si="2785"/>
        <v>0</v>
      </c>
      <c r="AV345" s="741">
        <f t="shared" si="2679"/>
        <v>0</v>
      </c>
      <c r="AW345" s="740">
        <f t="shared" si="2786"/>
        <v>0</v>
      </c>
      <c r="AX345" s="741">
        <f t="shared" si="2680"/>
        <v>0</v>
      </c>
      <c r="AY345" s="740">
        <f t="shared" si="2787"/>
        <v>0</v>
      </c>
      <c r="AZ345" s="741">
        <f t="shared" si="2681"/>
        <v>0</v>
      </c>
      <c r="BA345" s="740">
        <f t="shared" si="2788"/>
        <v>0</v>
      </c>
      <c r="BB345" s="741">
        <f t="shared" si="2682"/>
        <v>0</v>
      </c>
      <c r="BC345" s="740">
        <f t="shared" si="2789"/>
        <v>0</v>
      </c>
      <c r="BD345" s="741">
        <f t="shared" si="2683"/>
        <v>0</v>
      </c>
      <c r="BE345" s="740">
        <f t="shared" si="2790"/>
        <v>0</v>
      </c>
      <c r="BF345" s="741">
        <f t="shared" si="2684"/>
        <v>0</v>
      </c>
      <c r="BG345" s="740">
        <f t="shared" si="2791"/>
        <v>0</v>
      </c>
      <c r="BH345" s="741">
        <f t="shared" si="2685"/>
        <v>0</v>
      </c>
      <c r="BI345" s="740">
        <f t="shared" si="2792"/>
        <v>0</v>
      </c>
      <c r="BJ345" s="741">
        <f t="shared" si="2686"/>
        <v>0</v>
      </c>
      <c r="BK345" s="743">
        <f t="shared" si="2687"/>
        <v>0</v>
      </c>
      <c r="BL345" s="744">
        <f t="shared" si="2688"/>
        <v>0</v>
      </c>
      <c r="BM345" s="745">
        <v>12</v>
      </c>
      <c r="BN345" s="746">
        <f t="shared" si="2689"/>
        <v>0</v>
      </c>
      <c r="BO345" s="747">
        <f t="shared" si="2819"/>
        <v>0</v>
      </c>
      <c r="BP345" s="782">
        <f t="shared" si="2820"/>
        <v>0</v>
      </c>
      <c r="BQ345" s="746">
        <f t="shared" si="2690"/>
        <v>0</v>
      </c>
      <c r="BR345" s="746">
        <f t="shared" si="2691"/>
        <v>0</v>
      </c>
      <c r="BS345" s="746">
        <f t="shared" si="2692"/>
        <v>0</v>
      </c>
      <c r="BU345" s="1044"/>
      <c r="BV345" s="753" t="s">
        <v>686</v>
      </c>
      <c r="BW345" s="737">
        <f t="shared" si="2693"/>
        <v>1</v>
      </c>
      <c r="BX345" s="737">
        <f t="shared" si="2694"/>
        <v>4868</v>
      </c>
      <c r="BY345" s="738">
        <f t="shared" si="2695"/>
        <v>4917</v>
      </c>
      <c r="BZ345" s="817">
        <f t="shared" si="2696"/>
        <v>4917</v>
      </c>
      <c r="CA345" s="740">
        <f t="shared" si="2697"/>
        <v>0</v>
      </c>
      <c r="CB345" s="741">
        <f t="shared" si="2698"/>
        <v>0</v>
      </c>
      <c r="CC345" s="740">
        <f t="shared" si="2699"/>
        <v>0</v>
      </c>
      <c r="CD345" s="741">
        <f t="shared" si="2700"/>
        <v>0</v>
      </c>
      <c r="CE345" s="740">
        <f t="shared" si="2793"/>
        <v>0</v>
      </c>
      <c r="CF345" s="741">
        <f t="shared" si="2701"/>
        <v>0</v>
      </c>
      <c r="CG345" s="740">
        <f t="shared" si="2794"/>
        <v>0</v>
      </c>
      <c r="CH345" s="741">
        <f t="shared" si="2702"/>
        <v>0</v>
      </c>
      <c r="CI345" s="740">
        <f t="shared" si="2795"/>
        <v>0</v>
      </c>
      <c r="CJ345" s="741">
        <f t="shared" si="2703"/>
        <v>0</v>
      </c>
      <c r="CK345" s="740">
        <f t="shared" si="2796"/>
        <v>0</v>
      </c>
      <c r="CL345" s="741">
        <f t="shared" si="2704"/>
        <v>0</v>
      </c>
      <c r="CM345" s="740">
        <f t="shared" si="2797"/>
        <v>0</v>
      </c>
      <c r="CN345" s="741">
        <f t="shared" si="2705"/>
        <v>0</v>
      </c>
      <c r="CO345" s="740">
        <f t="shared" si="2798"/>
        <v>0</v>
      </c>
      <c r="CP345" s="741">
        <f t="shared" si="2706"/>
        <v>0</v>
      </c>
      <c r="CQ345" s="740">
        <f t="shared" si="2799"/>
        <v>0</v>
      </c>
      <c r="CR345" s="741">
        <f t="shared" si="2707"/>
        <v>0</v>
      </c>
      <c r="CS345" s="740">
        <f t="shared" si="2800"/>
        <v>0</v>
      </c>
      <c r="CT345" s="741">
        <f t="shared" si="2708"/>
        <v>0</v>
      </c>
      <c r="CU345" s="743">
        <f t="shared" si="2709"/>
        <v>11325</v>
      </c>
      <c r="CV345" s="744">
        <f t="shared" si="2710"/>
        <v>16242</v>
      </c>
      <c r="CW345" s="745">
        <v>12</v>
      </c>
      <c r="CX345" s="746">
        <f t="shared" si="2711"/>
        <v>194904</v>
      </c>
      <c r="CY345" s="747">
        <f t="shared" si="2821"/>
        <v>12117.12</v>
      </c>
      <c r="CZ345" s="782">
        <f t="shared" si="2822"/>
        <v>16566.84</v>
      </c>
      <c r="DA345" s="746">
        <f t="shared" si="2712"/>
        <v>223587.96</v>
      </c>
      <c r="DB345" s="746">
        <f t="shared" si="2713"/>
        <v>67523.56</v>
      </c>
      <c r="DC345" s="746">
        <f t="shared" si="2714"/>
        <v>291111.52</v>
      </c>
      <c r="DD345" s="750"/>
      <c r="DE345" s="1044"/>
      <c r="DF345" s="753" t="s">
        <v>686</v>
      </c>
      <c r="DG345" s="737">
        <f t="shared" si="2715"/>
        <v>4</v>
      </c>
      <c r="DH345" s="737">
        <f t="shared" si="2716"/>
        <v>4868</v>
      </c>
      <c r="DI345" s="738">
        <f t="shared" si="2717"/>
        <v>4917</v>
      </c>
      <c r="DJ345" s="817">
        <f t="shared" si="2718"/>
        <v>19668</v>
      </c>
      <c r="DK345" s="740">
        <f t="shared" si="2719"/>
        <v>0</v>
      </c>
      <c r="DL345" s="741">
        <f t="shared" si="2720"/>
        <v>0</v>
      </c>
      <c r="DM345" s="740">
        <f t="shared" si="2721"/>
        <v>0</v>
      </c>
      <c r="DN345" s="741">
        <f t="shared" si="2722"/>
        <v>0</v>
      </c>
      <c r="DO345" s="740">
        <f t="shared" si="2801"/>
        <v>0</v>
      </c>
      <c r="DP345" s="741">
        <f t="shared" si="2723"/>
        <v>0</v>
      </c>
      <c r="DQ345" s="740">
        <f t="shared" si="2802"/>
        <v>0</v>
      </c>
      <c r="DR345" s="741">
        <f t="shared" si="2724"/>
        <v>0</v>
      </c>
      <c r="DS345" s="740">
        <f t="shared" si="2803"/>
        <v>0</v>
      </c>
      <c r="DT345" s="741">
        <f t="shared" si="2725"/>
        <v>0</v>
      </c>
      <c r="DU345" s="740">
        <f t="shared" si="2804"/>
        <v>0</v>
      </c>
      <c r="DV345" s="741">
        <f t="shared" si="2726"/>
        <v>0</v>
      </c>
      <c r="DW345" s="740">
        <f t="shared" si="2805"/>
        <v>0</v>
      </c>
      <c r="DX345" s="741">
        <f t="shared" si="2727"/>
        <v>0</v>
      </c>
      <c r="DY345" s="740">
        <f t="shared" si="2806"/>
        <v>0</v>
      </c>
      <c r="DZ345" s="741">
        <f t="shared" si="2728"/>
        <v>0</v>
      </c>
      <c r="EA345" s="740">
        <f t="shared" si="2807"/>
        <v>0</v>
      </c>
      <c r="EB345" s="741">
        <f t="shared" si="2729"/>
        <v>0</v>
      </c>
      <c r="EC345" s="740">
        <f t="shared" si="2808"/>
        <v>0</v>
      </c>
      <c r="ED345" s="741">
        <f t="shared" si="2730"/>
        <v>0</v>
      </c>
      <c r="EE345" s="743">
        <f t="shared" si="2731"/>
        <v>45300</v>
      </c>
      <c r="EF345" s="744">
        <f t="shared" si="2732"/>
        <v>64968</v>
      </c>
      <c r="EG345" s="745">
        <v>12</v>
      </c>
      <c r="EH345" s="746">
        <f t="shared" si="2733"/>
        <v>779616</v>
      </c>
      <c r="EI345" s="747">
        <f t="shared" si="2823"/>
        <v>48468.480000000003</v>
      </c>
      <c r="EJ345" s="782">
        <f t="shared" si="2824"/>
        <v>66267.360000000001</v>
      </c>
      <c r="EK345" s="746">
        <f t="shared" si="2734"/>
        <v>894351.84</v>
      </c>
      <c r="EL345" s="746">
        <f t="shared" si="2735"/>
        <v>270094.26</v>
      </c>
      <c r="EM345" s="746">
        <f t="shared" si="2736"/>
        <v>1164446.1000000001</v>
      </c>
      <c r="EO345" s="1044"/>
      <c r="EP345" s="753" t="s">
        <v>686</v>
      </c>
      <c r="EQ345" s="737">
        <f t="shared" si="2737"/>
        <v>0</v>
      </c>
      <c r="ER345" s="737">
        <f t="shared" si="2738"/>
        <v>4868</v>
      </c>
      <c r="ES345" s="738">
        <f t="shared" si="2739"/>
        <v>4917</v>
      </c>
      <c r="ET345" s="817">
        <f t="shared" si="2740"/>
        <v>0</v>
      </c>
      <c r="EU345" s="740">
        <f t="shared" si="2741"/>
        <v>0</v>
      </c>
      <c r="EV345" s="741">
        <f t="shared" si="2742"/>
        <v>0</v>
      </c>
      <c r="EW345" s="740">
        <f t="shared" si="2743"/>
        <v>0</v>
      </c>
      <c r="EX345" s="741">
        <f t="shared" si="2744"/>
        <v>0</v>
      </c>
      <c r="EY345" s="740">
        <f t="shared" si="2809"/>
        <v>0</v>
      </c>
      <c r="EZ345" s="741">
        <f t="shared" si="2745"/>
        <v>0</v>
      </c>
      <c r="FA345" s="740">
        <f t="shared" si="2810"/>
        <v>0</v>
      </c>
      <c r="FB345" s="741">
        <f t="shared" si="2746"/>
        <v>0</v>
      </c>
      <c r="FC345" s="740">
        <f t="shared" si="2811"/>
        <v>0</v>
      </c>
      <c r="FD345" s="741">
        <f t="shared" si="2747"/>
        <v>0</v>
      </c>
      <c r="FE345" s="740">
        <f t="shared" si="2812"/>
        <v>0</v>
      </c>
      <c r="FF345" s="741">
        <f t="shared" si="2748"/>
        <v>0</v>
      </c>
      <c r="FG345" s="740">
        <f t="shared" si="2813"/>
        <v>0</v>
      </c>
      <c r="FH345" s="741">
        <f t="shared" si="2749"/>
        <v>0</v>
      </c>
      <c r="FI345" s="740">
        <f t="shared" si="2814"/>
        <v>0</v>
      </c>
      <c r="FJ345" s="741">
        <f t="shared" si="2750"/>
        <v>0</v>
      </c>
      <c r="FK345" s="740">
        <f t="shared" si="2815"/>
        <v>0</v>
      </c>
      <c r="FL345" s="741">
        <f t="shared" si="2751"/>
        <v>0</v>
      </c>
      <c r="FM345" s="740">
        <f t="shared" si="2816"/>
        <v>0</v>
      </c>
      <c r="FN345" s="741">
        <f t="shared" si="2752"/>
        <v>0</v>
      </c>
      <c r="FO345" s="743">
        <f t="shared" si="2753"/>
        <v>0</v>
      </c>
      <c r="FP345" s="744">
        <f t="shared" si="2754"/>
        <v>0</v>
      </c>
      <c r="FQ345" s="745">
        <v>12</v>
      </c>
      <c r="FR345" s="746">
        <f t="shared" si="2755"/>
        <v>0</v>
      </c>
      <c r="FS345" s="747">
        <f t="shared" si="2825"/>
        <v>0</v>
      </c>
      <c r="FT345" s="782">
        <f t="shared" si="2826"/>
        <v>0</v>
      </c>
      <c r="FU345" s="746">
        <f t="shared" si="2756"/>
        <v>0</v>
      </c>
      <c r="FV345" s="746">
        <f t="shared" si="2757"/>
        <v>0</v>
      </c>
      <c r="FW345" s="746">
        <f t="shared" si="2758"/>
        <v>0</v>
      </c>
      <c r="FY345" s="1044"/>
      <c r="FZ345" s="753" t="s">
        <v>686</v>
      </c>
      <c r="GA345" s="737">
        <f t="shared" si="2759"/>
        <v>5</v>
      </c>
      <c r="GB345" s="737">
        <f t="shared" si="2760"/>
        <v>4868</v>
      </c>
      <c r="GC345" s="738">
        <f t="shared" si="2761"/>
        <v>4917</v>
      </c>
      <c r="GD345" s="743">
        <f t="shared" si="2762"/>
        <v>24585</v>
      </c>
      <c r="GE345" s="743"/>
      <c r="GF345" s="737">
        <f t="shared" si="2763"/>
        <v>0</v>
      </c>
      <c r="GG345" s="743"/>
      <c r="GH345" s="737">
        <f t="shared" si="2764"/>
        <v>0</v>
      </c>
      <c r="GI345" s="743"/>
      <c r="GJ345" s="737">
        <f t="shared" si="2765"/>
        <v>0</v>
      </c>
      <c r="GK345" s="743"/>
      <c r="GL345" s="737">
        <f t="shared" si="2766"/>
        <v>0</v>
      </c>
      <c r="GM345" s="743"/>
      <c r="GN345" s="737">
        <f t="shared" si="2767"/>
        <v>0</v>
      </c>
      <c r="GO345" s="743"/>
      <c r="GP345" s="737">
        <f t="shared" si="2768"/>
        <v>0</v>
      </c>
      <c r="GQ345" s="743"/>
      <c r="GR345" s="737">
        <f t="shared" si="2769"/>
        <v>0</v>
      </c>
      <c r="GS345" s="743"/>
      <c r="GT345" s="737">
        <f t="shared" si="2770"/>
        <v>0</v>
      </c>
      <c r="GU345" s="743"/>
      <c r="GV345" s="737">
        <f t="shared" si="2771"/>
        <v>0</v>
      </c>
      <c r="GW345" s="743"/>
      <c r="GX345" s="737">
        <f t="shared" si="2772"/>
        <v>0</v>
      </c>
      <c r="GY345" s="743">
        <f t="shared" si="2772"/>
        <v>56625</v>
      </c>
      <c r="GZ345" s="744">
        <f t="shared" si="2773"/>
        <v>81210</v>
      </c>
      <c r="HA345" s="745">
        <v>12</v>
      </c>
      <c r="HB345" s="746">
        <f t="shared" si="2774"/>
        <v>974520</v>
      </c>
      <c r="HC345" s="737">
        <f t="shared" si="2775"/>
        <v>60585.599999999999</v>
      </c>
      <c r="HD345" s="737">
        <f t="shared" si="2775"/>
        <v>82834.2</v>
      </c>
      <c r="HE345" s="746">
        <f t="shared" si="2776"/>
        <v>1117939.8</v>
      </c>
      <c r="HF345" s="746">
        <f t="shared" si="2777"/>
        <v>337617.82</v>
      </c>
      <c r="HG345" s="746">
        <f t="shared" si="2778"/>
        <v>1455557.62</v>
      </c>
    </row>
    <row r="346" spans="1:215" hidden="1" x14ac:dyDescent="0.25">
      <c r="A346" s="1044"/>
      <c r="B346" s="735" t="s">
        <v>47</v>
      </c>
      <c r="C346" s="737">
        <f t="shared" si="2643"/>
        <v>2</v>
      </c>
      <c r="D346" s="737">
        <f t="shared" si="2644"/>
        <v>5153</v>
      </c>
      <c r="E346" s="738">
        <f t="shared" si="2645"/>
        <v>5205</v>
      </c>
      <c r="F346" s="817">
        <f t="shared" si="2646"/>
        <v>10410</v>
      </c>
      <c r="G346" s="740">
        <f t="shared" si="2784"/>
        <v>0</v>
      </c>
      <c r="H346" s="741">
        <f t="shared" si="2647"/>
        <v>0</v>
      </c>
      <c r="I346" s="740">
        <f t="shared" si="2784"/>
        <v>0</v>
      </c>
      <c r="J346" s="741">
        <f t="shared" si="2648"/>
        <v>0</v>
      </c>
      <c r="K346" s="740">
        <f t="shared" si="2649"/>
        <v>0</v>
      </c>
      <c r="L346" s="741">
        <f t="shared" si="2650"/>
        <v>0</v>
      </c>
      <c r="M346" s="740">
        <f t="shared" si="2651"/>
        <v>0</v>
      </c>
      <c r="N346" s="741">
        <f t="shared" si="2652"/>
        <v>0</v>
      </c>
      <c r="O346" s="740">
        <f t="shared" si="2653"/>
        <v>0</v>
      </c>
      <c r="P346" s="741">
        <f t="shared" si="2654"/>
        <v>0</v>
      </c>
      <c r="Q346" s="740">
        <f t="shared" si="2655"/>
        <v>0</v>
      </c>
      <c r="R346" s="741">
        <f t="shared" si="2656"/>
        <v>0</v>
      </c>
      <c r="S346" s="740">
        <f t="shared" si="2657"/>
        <v>0</v>
      </c>
      <c r="T346" s="741">
        <f t="shared" si="2658"/>
        <v>0</v>
      </c>
      <c r="U346" s="740">
        <f t="shared" si="2659"/>
        <v>0</v>
      </c>
      <c r="V346" s="741">
        <f t="shared" si="2660"/>
        <v>0</v>
      </c>
      <c r="W346" s="740">
        <f t="shared" si="2661"/>
        <v>0</v>
      </c>
      <c r="X346" s="741">
        <f t="shared" si="2662"/>
        <v>0</v>
      </c>
      <c r="Y346" s="740">
        <f t="shared" si="2663"/>
        <v>0</v>
      </c>
      <c r="Z346" s="741">
        <f t="shared" si="2664"/>
        <v>0</v>
      </c>
      <c r="AA346" s="743">
        <f t="shared" si="2665"/>
        <v>22074</v>
      </c>
      <c r="AB346" s="744">
        <f t="shared" si="2666"/>
        <v>32484</v>
      </c>
      <c r="AC346" s="745">
        <v>12</v>
      </c>
      <c r="AD346" s="746">
        <f t="shared" si="2667"/>
        <v>389808</v>
      </c>
      <c r="AE346" s="747"/>
      <c r="AF346" s="741"/>
      <c r="AG346" s="746">
        <f t="shared" si="2668"/>
        <v>389808</v>
      </c>
      <c r="AH346" s="746">
        <f t="shared" si="2669"/>
        <v>117722.02</v>
      </c>
      <c r="AI346" s="746">
        <f t="shared" si="2670"/>
        <v>507530.02</v>
      </c>
      <c r="AK346" s="1044"/>
      <c r="AL346" s="735" t="s">
        <v>47</v>
      </c>
      <c r="AM346" s="737">
        <f t="shared" si="2671"/>
        <v>0</v>
      </c>
      <c r="AN346" s="737">
        <f t="shared" si="2672"/>
        <v>5153</v>
      </c>
      <c r="AO346" s="738">
        <f t="shared" si="2673"/>
        <v>5205</v>
      </c>
      <c r="AP346" s="817">
        <f t="shared" si="2674"/>
        <v>0</v>
      </c>
      <c r="AQ346" s="740">
        <f t="shared" si="2675"/>
        <v>0</v>
      </c>
      <c r="AR346" s="741">
        <f t="shared" si="2676"/>
        <v>0</v>
      </c>
      <c r="AS346" s="740">
        <f t="shared" si="2677"/>
        <v>0</v>
      </c>
      <c r="AT346" s="741">
        <f t="shared" si="2678"/>
        <v>0</v>
      </c>
      <c r="AU346" s="740">
        <f t="shared" si="2785"/>
        <v>0</v>
      </c>
      <c r="AV346" s="741">
        <f t="shared" si="2679"/>
        <v>0</v>
      </c>
      <c r="AW346" s="740">
        <f t="shared" si="2786"/>
        <v>0</v>
      </c>
      <c r="AX346" s="741">
        <f t="shared" si="2680"/>
        <v>0</v>
      </c>
      <c r="AY346" s="740">
        <f t="shared" si="2787"/>
        <v>0</v>
      </c>
      <c r="AZ346" s="741">
        <f t="shared" si="2681"/>
        <v>0</v>
      </c>
      <c r="BA346" s="740">
        <f t="shared" si="2788"/>
        <v>0</v>
      </c>
      <c r="BB346" s="741">
        <f t="shared" si="2682"/>
        <v>0</v>
      </c>
      <c r="BC346" s="740">
        <f t="shared" si="2789"/>
        <v>0</v>
      </c>
      <c r="BD346" s="741">
        <f t="shared" si="2683"/>
        <v>0</v>
      </c>
      <c r="BE346" s="740">
        <f t="shared" si="2790"/>
        <v>0</v>
      </c>
      <c r="BF346" s="741">
        <f t="shared" si="2684"/>
        <v>0</v>
      </c>
      <c r="BG346" s="740">
        <f t="shared" si="2791"/>
        <v>0</v>
      </c>
      <c r="BH346" s="741">
        <f t="shared" si="2685"/>
        <v>0</v>
      </c>
      <c r="BI346" s="740">
        <f t="shared" si="2792"/>
        <v>0</v>
      </c>
      <c r="BJ346" s="741">
        <f t="shared" si="2686"/>
        <v>0</v>
      </c>
      <c r="BK346" s="743">
        <f t="shared" si="2687"/>
        <v>0</v>
      </c>
      <c r="BL346" s="744">
        <f t="shared" si="2688"/>
        <v>0</v>
      </c>
      <c r="BM346" s="745">
        <v>12</v>
      </c>
      <c r="BN346" s="746">
        <f t="shared" si="2689"/>
        <v>0</v>
      </c>
      <c r="BO346" s="747"/>
      <c r="BP346" s="741"/>
      <c r="BQ346" s="746">
        <f t="shared" si="2690"/>
        <v>0</v>
      </c>
      <c r="BR346" s="746">
        <f t="shared" si="2691"/>
        <v>0</v>
      </c>
      <c r="BS346" s="746">
        <f t="shared" si="2692"/>
        <v>0</v>
      </c>
      <c r="BU346" s="1044"/>
      <c r="BV346" s="735" t="s">
        <v>47</v>
      </c>
      <c r="BW346" s="737">
        <f t="shared" si="2693"/>
        <v>0</v>
      </c>
      <c r="BX346" s="737">
        <f t="shared" si="2694"/>
        <v>5153</v>
      </c>
      <c r="BY346" s="738">
        <f t="shared" si="2695"/>
        <v>5205</v>
      </c>
      <c r="BZ346" s="817">
        <f t="shared" si="2696"/>
        <v>0</v>
      </c>
      <c r="CA346" s="740">
        <f t="shared" si="2697"/>
        <v>0</v>
      </c>
      <c r="CB346" s="741">
        <f t="shared" si="2698"/>
        <v>0</v>
      </c>
      <c r="CC346" s="740">
        <f t="shared" si="2699"/>
        <v>0</v>
      </c>
      <c r="CD346" s="741">
        <f t="shared" si="2700"/>
        <v>0</v>
      </c>
      <c r="CE346" s="740">
        <f t="shared" si="2793"/>
        <v>0</v>
      </c>
      <c r="CF346" s="741">
        <f t="shared" si="2701"/>
        <v>0</v>
      </c>
      <c r="CG346" s="740">
        <f t="shared" si="2794"/>
        <v>0</v>
      </c>
      <c r="CH346" s="741">
        <f t="shared" si="2702"/>
        <v>0</v>
      </c>
      <c r="CI346" s="740">
        <f t="shared" si="2795"/>
        <v>0</v>
      </c>
      <c r="CJ346" s="741">
        <f t="shared" si="2703"/>
        <v>0</v>
      </c>
      <c r="CK346" s="740">
        <f t="shared" si="2796"/>
        <v>0</v>
      </c>
      <c r="CL346" s="741">
        <f t="shared" si="2704"/>
        <v>0</v>
      </c>
      <c r="CM346" s="740">
        <f t="shared" si="2797"/>
        <v>0</v>
      </c>
      <c r="CN346" s="741">
        <f t="shared" si="2705"/>
        <v>0</v>
      </c>
      <c r="CO346" s="740">
        <f t="shared" si="2798"/>
        <v>0</v>
      </c>
      <c r="CP346" s="741">
        <f t="shared" si="2706"/>
        <v>0</v>
      </c>
      <c r="CQ346" s="740">
        <f t="shared" si="2799"/>
        <v>0</v>
      </c>
      <c r="CR346" s="741">
        <f t="shared" si="2707"/>
        <v>0</v>
      </c>
      <c r="CS346" s="740">
        <f t="shared" si="2800"/>
        <v>0</v>
      </c>
      <c r="CT346" s="741">
        <f t="shared" si="2708"/>
        <v>0</v>
      </c>
      <c r="CU346" s="743">
        <f t="shared" si="2709"/>
        <v>0</v>
      </c>
      <c r="CV346" s="744">
        <f t="shared" si="2710"/>
        <v>0</v>
      </c>
      <c r="CW346" s="745">
        <v>12</v>
      </c>
      <c r="CX346" s="746">
        <f t="shared" si="2711"/>
        <v>0</v>
      </c>
      <c r="CY346" s="747"/>
      <c r="CZ346" s="741"/>
      <c r="DA346" s="746">
        <f t="shared" si="2712"/>
        <v>0</v>
      </c>
      <c r="DB346" s="746">
        <f t="shared" si="2713"/>
        <v>0</v>
      </c>
      <c r="DC346" s="746">
        <f t="shared" si="2714"/>
        <v>0</v>
      </c>
      <c r="DD346" s="750"/>
      <c r="DE346" s="1044"/>
      <c r="DF346" s="735" t="s">
        <v>47</v>
      </c>
      <c r="DG346" s="737">
        <f t="shared" si="2715"/>
        <v>0</v>
      </c>
      <c r="DH346" s="737">
        <f t="shared" si="2716"/>
        <v>5153</v>
      </c>
      <c r="DI346" s="738">
        <f t="shared" si="2717"/>
        <v>5205</v>
      </c>
      <c r="DJ346" s="817">
        <f t="shared" si="2718"/>
        <v>0</v>
      </c>
      <c r="DK346" s="740">
        <f t="shared" si="2719"/>
        <v>0</v>
      </c>
      <c r="DL346" s="741">
        <f t="shared" si="2720"/>
        <v>0</v>
      </c>
      <c r="DM346" s="740">
        <f t="shared" si="2721"/>
        <v>0</v>
      </c>
      <c r="DN346" s="741">
        <f t="shared" si="2722"/>
        <v>0</v>
      </c>
      <c r="DO346" s="740">
        <f t="shared" si="2801"/>
        <v>0</v>
      </c>
      <c r="DP346" s="741">
        <f t="shared" si="2723"/>
        <v>0</v>
      </c>
      <c r="DQ346" s="740">
        <f t="shared" si="2802"/>
        <v>0</v>
      </c>
      <c r="DR346" s="741">
        <f t="shared" si="2724"/>
        <v>0</v>
      </c>
      <c r="DS346" s="740">
        <f t="shared" si="2803"/>
        <v>0</v>
      </c>
      <c r="DT346" s="741">
        <f t="shared" si="2725"/>
        <v>0</v>
      </c>
      <c r="DU346" s="740">
        <f t="shared" si="2804"/>
        <v>0</v>
      </c>
      <c r="DV346" s="741">
        <f t="shared" si="2726"/>
        <v>0</v>
      </c>
      <c r="DW346" s="740">
        <f t="shared" si="2805"/>
        <v>0</v>
      </c>
      <c r="DX346" s="741">
        <f t="shared" si="2727"/>
        <v>0</v>
      </c>
      <c r="DY346" s="740">
        <f t="shared" si="2806"/>
        <v>0</v>
      </c>
      <c r="DZ346" s="741">
        <f t="shared" si="2728"/>
        <v>0</v>
      </c>
      <c r="EA346" s="740">
        <f t="shared" si="2807"/>
        <v>0</v>
      </c>
      <c r="EB346" s="741">
        <f t="shared" si="2729"/>
        <v>0</v>
      </c>
      <c r="EC346" s="740">
        <f t="shared" si="2808"/>
        <v>0</v>
      </c>
      <c r="ED346" s="741">
        <f t="shared" si="2730"/>
        <v>0</v>
      </c>
      <c r="EE346" s="743">
        <f t="shared" si="2731"/>
        <v>0</v>
      </c>
      <c r="EF346" s="744">
        <f t="shared" si="2732"/>
        <v>0</v>
      </c>
      <c r="EG346" s="745">
        <v>12</v>
      </c>
      <c r="EH346" s="746">
        <f t="shared" si="2733"/>
        <v>0</v>
      </c>
      <c r="EI346" s="747"/>
      <c r="EJ346" s="741"/>
      <c r="EK346" s="746">
        <f t="shared" si="2734"/>
        <v>0</v>
      </c>
      <c r="EL346" s="746">
        <f t="shared" si="2735"/>
        <v>0</v>
      </c>
      <c r="EM346" s="746">
        <f t="shared" si="2736"/>
        <v>0</v>
      </c>
      <c r="EO346" s="1044"/>
      <c r="EP346" s="735" t="s">
        <v>47</v>
      </c>
      <c r="EQ346" s="737">
        <f t="shared" si="2737"/>
        <v>0</v>
      </c>
      <c r="ER346" s="737">
        <f t="shared" si="2738"/>
        <v>5153</v>
      </c>
      <c r="ES346" s="738">
        <f t="shared" si="2739"/>
        <v>5205</v>
      </c>
      <c r="ET346" s="817">
        <f t="shared" si="2740"/>
        <v>0</v>
      </c>
      <c r="EU346" s="740">
        <f t="shared" si="2741"/>
        <v>0</v>
      </c>
      <c r="EV346" s="741">
        <f t="shared" si="2742"/>
        <v>0</v>
      </c>
      <c r="EW346" s="740">
        <f t="shared" si="2743"/>
        <v>0</v>
      </c>
      <c r="EX346" s="741">
        <f t="shared" si="2744"/>
        <v>0</v>
      </c>
      <c r="EY346" s="740">
        <f t="shared" si="2809"/>
        <v>0</v>
      </c>
      <c r="EZ346" s="741">
        <f t="shared" si="2745"/>
        <v>0</v>
      </c>
      <c r="FA346" s="740">
        <f t="shared" si="2810"/>
        <v>0</v>
      </c>
      <c r="FB346" s="741">
        <f t="shared" si="2746"/>
        <v>0</v>
      </c>
      <c r="FC346" s="740">
        <f t="shared" si="2811"/>
        <v>0</v>
      </c>
      <c r="FD346" s="741">
        <f t="shared" si="2747"/>
        <v>0</v>
      </c>
      <c r="FE346" s="740">
        <f t="shared" si="2812"/>
        <v>0</v>
      </c>
      <c r="FF346" s="741">
        <f t="shared" si="2748"/>
        <v>0</v>
      </c>
      <c r="FG346" s="740">
        <f t="shared" si="2813"/>
        <v>0</v>
      </c>
      <c r="FH346" s="741">
        <f t="shared" si="2749"/>
        <v>0</v>
      </c>
      <c r="FI346" s="740">
        <f t="shared" si="2814"/>
        <v>0</v>
      </c>
      <c r="FJ346" s="741">
        <f t="shared" si="2750"/>
        <v>0</v>
      </c>
      <c r="FK346" s="740">
        <f t="shared" si="2815"/>
        <v>0</v>
      </c>
      <c r="FL346" s="741">
        <f t="shared" si="2751"/>
        <v>0</v>
      </c>
      <c r="FM346" s="740">
        <f t="shared" si="2816"/>
        <v>0</v>
      </c>
      <c r="FN346" s="741">
        <f t="shared" si="2752"/>
        <v>0</v>
      </c>
      <c r="FO346" s="743">
        <f t="shared" si="2753"/>
        <v>0</v>
      </c>
      <c r="FP346" s="744">
        <f t="shared" si="2754"/>
        <v>0</v>
      </c>
      <c r="FQ346" s="745">
        <v>12</v>
      </c>
      <c r="FR346" s="746">
        <f t="shared" si="2755"/>
        <v>0</v>
      </c>
      <c r="FS346" s="747"/>
      <c r="FT346" s="741"/>
      <c r="FU346" s="746">
        <f t="shared" si="2756"/>
        <v>0</v>
      </c>
      <c r="FV346" s="746">
        <f t="shared" si="2757"/>
        <v>0</v>
      </c>
      <c r="FW346" s="746">
        <f t="shared" si="2758"/>
        <v>0</v>
      </c>
      <c r="FY346" s="1044"/>
      <c r="FZ346" s="735" t="s">
        <v>47</v>
      </c>
      <c r="GA346" s="737">
        <f t="shared" si="2759"/>
        <v>2</v>
      </c>
      <c r="GB346" s="737">
        <f t="shared" si="2760"/>
        <v>5153</v>
      </c>
      <c r="GC346" s="738">
        <f t="shared" si="2761"/>
        <v>5205</v>
      </c>
      <c r="GD346" s="743">
        <f t="shared" si="2762"/>
        <v>10410</v>
      </c>
      <c r="GE346" s="743"/>
      <c r="GF346" s="737">
        <f t="shared" si="2763"/>
        <v>0</v>
      </c>
      <c r="GG346" s="743"/>
      <c r="GH346" s="737">
        <f t="shared" si="2764"/>
        <v>0</v>
      </c>
      <c r="GI346" s="743"/>
      <c r="GJ346" s="737">
        <f t="shared" si="2765"/>
        <v>0</v>
      </c>
      <c r="GK346" s="743"/>
      <c r="GL346" s="737">
        <f t="shared" si="2766"/>
        <v>0</v>
      </c>
      <c r="GM346" s="743"/>
      <c r="GN346" s="737">
        <f t="shared" si="2767"/>
        <v>0</v>
      </c>
      <c r="GO346" s="743"/>
      <c r="GP346" s="737">
        <f t="shared" si="2768"/>
        <v>0</v>
      </c>
      <c r="GQ346" s="743"/>
      <c r="GR346" s="737">
        <f t="shared" si="2769"/>
        <v>0</v>
      </c>
      <c r="GS346" s="743"/>
      <c r="GT346" s="737">
        <f t="shared" si="2770"/>
        <v>0</v>
      </c>
      <c r="GU346" s="743"/>
      <c r="GV346" s="737">
        <f t="shared" si="2771"/>
        <v>0</v>
      </c>
      <c r="GW346" s="743"/>
      <c r="GX346" s="737">
        <f t="shared" si="2772"/>
        <v>0</v>
      </c>
      <c r="GY346" s="743">
        <f t="shared" si="2772"/>
        <v>22074</v>
      </c>
      <c r="GZ346" s="744">
        <f t="shared" si="2773"/>
        <v>32484</v>
      </c>
      <c r="HA346" s="745">
        <v>12</v>
      </c>
      <c r="HB346" s="746">
        <f t="shared" si="2774"/>
        <v>389808</v>
      </c>
      <c r="HC346" s="737">
        <f t="shared" si="2775"/>
        <v>0</v>
      </c>
      <c r="HD346" s="737">
        <f t="shared" si="2775"/>
        <v>0</v>
      </c>
      <c r="HE346" s="746">
        <f t="shared" si="2776"/>
        <v>389808</v>
      </c>
      <c r="HF346" s="746">
        <f t="shared" si="2777"/>
        <v>117722.02</v>
      </c>
      <c r="HG346" s="746">
        <f t="shared" si="2778"/>
        <v>507530.02</v>
      </c>
    </row>
    <row r="347" spans="1:215" hidden="1" x14ac:dyDescent="0.25">
      <c r="A347" s="1044"/>
      <c r="B347" s="735" t="s">
        <v>866</v>
      </c>
      <c r="C347" s="737">
        <f t="shared" si="2643"/>
        <v>1</v>
      </c>
      <c r="D347" s="737">
        <f t="shared" si="2644"/>
        <v>6119</v>
      </c>
      <c r="E347" s="738">
        <f t="shared" si="2645"/>
        <v>6181</v>
      </c>
      <c r="F347" s="817">
        <f t="shared" si="2646"/>
        <v>6181</v>
      </c>
      <c r="G347" s="740">
        <f t="shared" si="2784"/>
        <v>0</v>
      </c>
      <c r="H347" s="741">
        <f t="shared" si="2647"/>
        <v>0</v>
      </c>
      <c r="I347" s="740">
        <f t="shared" si="2784"/>
        <v>0</v>
      </c>
      <c r="J347" s="741">
        <f t="shared" si="2648"/>
        <v>0</v>
      </c>
      <c r="K347" s="740">
        <f t="shared" si="2649"/>
        <v>0</v>
      </c>
      <c r="L347" s="741">
        <f t="shared" si="2650"/>
        <v>0</v>
      </c>
      <c r="M347" s="740">
        <f t="shared" si="2651"/>
        <v>0</v>
      </c>
      <c r="N347" s="741">
        <f t="shared" si="2652"/>
        <v>0</v>
      </c>
      <c r="O347" s="740">
        <f t="shared" si="2653"/>
        <v>0</v>
      </c>
      <c r="P347" s="741">
        <f t="shared" si="2654"/>
        <v>0</v>
      </c>
      <c r="Q347" s="740">
        <f t="shared" si="2655"/>
        <v>0</v>
      </c>
      <c r="R347" s="741">
        <f t="shared" si="2656"/>
        <v>0</v>
      </c>
      <c r="S347" s="740">
        <f t="shared" si="2657"/>
        <v>0</v>
      </c>
      <c r="T347" s="741">
        <f t="shared" si="2658"/>
        <v>0</v>
      </c>
      <c r="U347" s="740">
        <f t="shared" si="2659"/>
        <v>0</v>
      </c>
      <c r="V347" s="741">
        <f t="shared" si="2660"/>
        <v>0</v>
      </c>
      <c r="W347" s="740">
        <f t="shared" si="2661"/>
        <v>0</v>
      </c>
      <c r="X347" s="741">
        <f t="shared" si="2662"/>
        <v>0</v>
      </c>
      <c r="Y347" s="740">
        <f t="shared" si="2663"/>
        <v>0</v>
      </c>
      <c r="Z347" s="741">
        <f t="shared" si="2664"/>
        <v>0</v>
      </c>
      <c r="AA347" s="743">
        <f t="shared" si="2665"/>
        <v>10061</v>
      </c>
      <c r="AB347" s="744">
        <f t="shared" si="2666"/>
        <v>16242</v>
      </c>
      <c r="AC347" s="745">
        <v>12</v>
      </c>
      <c r="AD347" s="746">
        <f t="shared" si="2667"/>
        <v>194904</v>
      </c>
      <c r="AE347" s="747"/>
      <c r="AF347" s="741"/>
      <c r="AG347" s="746">
        <f t="shared" si="2668"/>
        <v>194904</v>
      </c>
      <c r="AH347" s="746">
        <f t="shared" si="2669"/>
        <v>58861.01</v>
      </c>
      <c r="AI347" s="746">
        <f t="shared" si="2670"/>
        <v>253765.01</v>
      </c>
      <c r="AK347" s="1044"/>
      <c r="AL347" s="735" t="s">
        <v>866</v>
      </c>
      <c r="AM347" s="737">
        <f t="shared" si="2671"/>
        <v>0</v>
      </c>
      <c r="AN347" s="737">
        <f t="shared" si="2672"/>
        <v>6119</v>
      </c>
      <c r="AO347" s="738">
        <f t="shared" si="2673"/>
        <v>6181</v>
      </c>
      <c r="AP347" s="817">
        <f t="shared" si="2674"/>
        <v>0</v>
      </c>
      <c r="AQ347" s="740">
        <f t="shared" si="2675"/>
        <v>0</v>
      </c>
      <c r="AR347" s="741">
        <f t="shared" si="2676"/>
        <v>0</v>
      </c>
      <c r="AS347" s="740">
        <f t="shared" si="2677"/>
        <v>0</v>
      </c>
      <c r="AT347" s="741">
        <f t="shared" si="2678"/>
        <v>0</v>
      </c>
      <c r="AU347" s="740">
        <f t="shared" si="2785"/>
        <v>0</v>
      </c>
      <c r="AV347" s="741">
        <f t="shared" si="2679"/>
        <v>0</v>
      </c>
      <c r="AW347" s="740">
        <f t="shared" si="2786"/>
        <v>0</v>
      </c>
      <c r="AX347" s="741">
        <f t="shared" si="2680"/>
        <v>0</v>
      </c>
      <c r="AY347" s="740">
        <f t="shared" si="2787"/>
        <v>0</v>
      </c>
      <c r="AZ347" s="741">
        <f t="shared" si="2681"/>
        <v>0</v>
      </c>
      <c r="BA347" s="740">
        <f t="shared" si="2788"/>
        <v>0</v>
      </c>
      <c r="BB347" s="741">
        <f t="shared" si="2682"/>
        <v>0</v>
      </c>
      <c r="BC347" s="740">
        <f t="shared" si="2789"/>
        <v>0</v>
      </c>
      <c r="BD347" s="741">
        <f t="shared" si="2683"/>
        <v>0</v>
      </c>
      <c r="BE347" s="740">
        <f t="shared" si="2790"/>
        <v>0</v>
      </c>
      <c r="BF347" s="741">
        <f t="shared" si="2684"/>
        <v>0</v>
      </c>
      <c r="BG347" s="740">
        <f t="shared" si="2791"/>
        <v>0</v>
      </c>
      <c r="BH347" s="741">
        <f t="shared" si="2685"/>
        <v>0</v>
      </c>
      <c r="BI347" s="740">
        <f t="shared" si="2792"/>
        <v>0</v>
      </c>
      <c r="BJ347" s="741">
        <f t="shared" si="2686"/>
        <v>0</v>
      </c>
      <c r="BK347" s="743">
        <f t="shared" si="2687"/>
        <v>0</v>
      </c>
      <c r="BL347" s="744">
        <f t="shared" si="2688"/>
        <v>0</v>
      </c>
      <c r="BM347" s="745">
        <v>12</v>
      </c>
      <c r="BN347" s="746">
        <f t="shared" si="2689"/>
        <v>0</v>
      </c>
      <c r="BO347" s="747"/>
      <c r="BP347" s="741"/>
      <c r="BQ347" s="746">
        <f t="shared" si="2690"/>
        <v>0</v>
      </c>
      <c r="BR347" s="746">
        <f t="shared" si="2691"/>
        <v>0</v>
      </c>
      <c r="BS347" s="746">
        <f t="shared" si="2692"/>
        <v>0</v>
      </c>
      <c r="BU347" s="1044"/>
      <c r="BV347" s="735" t="s">
        <v>866</v>
      </c>
      <c r="BW347" s="737">
        <f t="shared" si="2693"/>
        <v>0</v>
      </c>
      <c r="BX347" s="737">
        <f t="shared" si="2694"/>
        <v>6119</v>
      </c>
      <c r="BY347" s="738">
        <f t="shared" si="2695"/>
        <v>6181</v>
      </c>
      <c r="BZ347" s="817">
        <f t="shared" si="2696"/>
        <v>0</v>
      </c>
      <c r="CA347" s="740">
        <f t="shared" si="2697"/>
        <v>0</v>
      </c>
      <c r="CB347" s="741">
        <f t="shared" si="2698"/>
        <v>0</v>
      </c>
      <c r="CC347" s="740">
        <f t="shared" si="2699"/>
        <v>0</v>
      </c>
      <c r="CD347" s="741">
        <f t="shared" si="2700"/>
        <v>0</v>
      </c>
      <c r="CE347" s="740">
        <f t="shared" si="2793"/>
        <v>0</v>
      </c>
      <c r="CF347" s="741">
        <f t="shared" si="2701"/>
        <v>0</v>
      </c>
      <c r="CG347" s="740">
        <f t="shared" si="2794"/>
        <v>0</v>
      </c>
      <c r="CH347" s="741">
        <f t="shared" si="2702"/>
        <v>0</v>
      </c>
      <c r="CI347" s="740">
        <f t="shared" si="2795"/>
        <v>0</v>
      </c>
      <c r="CJ347" s="741">
        <f t="shared" si="2703"/>
        <v>0</v>
      </c>
      <c r="CK347" s="740">
        <f t="shared" si="2796"/>
        <v>0</v>
      </c>
      <c r="CL347" s="741">
        <f t="shared" si="2704"/>
        <v>0</v>
      </c>
      <c r="CM347" s="740">
        <f t="shared" si="2797"/>
        <v>0</v>
      </c>
      <c r="CN347" s="741">
        <f t="shared" si="2705"/>
        <v>0</v>
      </c>
      <c r="CO347" s="740">
        <f t="shared" si="2798"/>
        <v>0</v>
      </c>
      <c r="CP347" s="741">
        <f t="shared" si="2706"/>
        <v>0</v>
      </c>
      <c r="CQ347" s="740">
        <f t="shared" si="2799"/>
        <v>0</v>
      </c>
      <c r="CR347" s="741">
        <f t="shared" si="2707"/>
        <v>0</v>
      </c>
      <c r="CS347" s="740">
        <f t="shared" si="2800"/>
        <v>0</v>
      </c>
      <c r="CT347" s="741">
        <f t="shared" si="2708"/>
        <v>0</v>
      </c>
      <c r="CU347" s="743">
        <f t="shared" si="2709"/>
        <v>0</v>
      </c>
      <c r="CV347" s="744">
        <f t="shared" si="2710"/>
        <v>0</v>
      </c>
      <c r="CW347" s="745">
        <v>12</v>
      </c>
      <c r="CX347" s="746">
        <f t="shared" si="2711"/>
        <v>0</v>
      </c>
      <c r="CY347" s="747"/>
      <c r="CZ347" s="741"/>
      <c r="DA347" s="746">
        <f t="shared" si="2712"/>
        <v>0</v>
      </c>
      <c r="DB347" s="746">
        <f t="shared" si="2713"/>
        <v>0</v>
      </c>
      <c r="DC347" s="746">
        <f t="shared" si="2714"/>
        <v>0</v>
      </c>
      <c r="DD347" s="750"/>
      <c r="DE347" s="1044"/>
      <c r="DF347" s="735" t="s">
        <v>866</v>
      </c>
      <c r="DG347" s="737">
        <f t="shared" si="2715"/>
        <v>0</v>
      </c>
      <c r="DH347" s="737">
        <f t="shared" si="2716"/>
        <v>6119</v>
      </c>
      <c r="DI347" s="738">
        <f t="shared" si="2717"/>
        <v>6181</v>
      </c>
      <c r="DJ347" s="817">
        <f t="shared" si="2718"/>
        <v>0</v>
      </c>
      <c r="DK347" s="740">
        <f t="shared" si="2719"/>
        <v>0</v>
      </c>
      <c r="DL347" s="741">
        <f t="shared" si="2720"/>
        <v>0</v>
      </c>
      <c r="DM347" s="740">
        <f t="shared" si="2721"/>
        <v>0</v>
      </c>
      <c r="DN347" s="741">
        <f t="shared" si="2722"/>
        <v>0</v>
      </c>
      <c r="DO347" s="740">
        <f t="shared" si="2801"/>
        <v>0</v>
      </c>
      <c r="DP347" s="741">
        <f t="shared" si="2723"/>
        <v>0</v>
      </c>
      <c r="DQ347" s="740">
        <f t="shared" si="2802"/>
        <v>0</v>
      </c>
      <c r="DR347" s="741">
        <f t="shared" si="2724"/>
        <v>0</v>
      </c>
      <c r="DS347" s="740">
        <f t="shared" si="2803"/>
        <v>0</v>
      </c>
      <c r="DT347" s="741">
        <f t="shared" si="2725"/>
        <v>0</v>
      </c>
      <c r="DU347" s="740">
        <f t="shared" si="2804"/>
        <v>0</v>
      </c>
      <c r="DV347" s="741">
        <f t="shared" si="2726"/>
        <v>0</v>
      </c>
      <c r="DW347" s="740">
        <f t="shared" si="2805"/>
        <v>0</v>
      </c>
      <c r="DX347" s="741">
        <f t="shared" si="2727"/>
        <v>0</v>
      </c>
      <c r="DY347" s="740">
        <f t="shared" si="2806"/>
        <v>0</v>
      </c>
      <c r="DZ347" s="741">
        <f t="shared" si="2728"/>
        <v>0</v>
      </c>
      <c r="EA347" s="740">
        <f t="shared" si="2807"/>
        <v>0</v>
      </c>
      <c r="EB347" s="741">
        <f t="shared" si="2729"/>
        <v>0</v>
      </c>
      <c r="EC347" s="740">
        <f t="shared" si="2808"/>
        <v>0</v>
      </c>
      <c r="ED347" s="741">
        <f t="shared" si="2730"/>
        <v>0</v>
      </c>
      <c r="EE347" s="743">
        <f t="shared" si="2731"/>
        <v>0</v>
      </c>
      <c r="EF347" s="744">
        <f t="shared" si="2732"/>
        <v>0</v>
      </c>
      <c r="EG347" s="745">
        <v>12</v>
      </c>
      <c r="EH347" s="746">
        <f t="shared" si="2733"/>
        <v>0</v>
      </c>
      <c r="EI347" s="747"/>
      <c r="EJ347" s="741"/>
      <c r="EK347" s="746">
        <f t="shared" si="2734"/>
        <v>0</v>
      </c>
      <c r="EL347" s="746">
        <f t="shared" si="2735"/>
        <v>0</v>
      </c>
      <c r="EM347" s="746">
        <f t="shared" si="2736"/>
        <v>0</v>
      </c>
      <c r="EO347" s="1044"/>
      <c r="EP347" s="735" t="s">
        <v>866</v>
      </c>
      <c r="EQ347" s="737">
        <f t="shared" si="2737"/>
        <v>0</v>
      </c>
      <c r="ER347" s="737">
        <f t="shared" si="2738"/>
        <v>6119</v>
      </c>
      <c r="ES347" s="738">
        <f t="shared" si="2739"/>
        <v>6181</v>
      </c>
      <c r="ET347" s="817">
        <f t="shared" si="2740"/>
        <v>0</v>
      </c>
      <c r="EU347" s="740">
        <f t="shared" si="2741"/>
        <v>0</v>
      </c>
      <c r="EV347" s="741">
        <f t="shared" si="2742"/>
        <v>0</v>
      </c>
      <c r="EW347" s="740">
        <f t="shared" si="2743"/>
        <v>0</v>
      </c>
      <c r="EX347" s="741">
        <f t="shared" si="2744"/>
        <v>0</v>
      </c>
      <c r="EY347" s="740">
        <f t="shared" si="2809"/>
        <v>0</v>
      </c>
      <c r="EZ347" s="741">
        <f t="shared" si="2745"/>
        <v>0</v>
      </c>
      <c r="FA347" s="740">
        <f t="shared" si="2810"/>
        <v>0</v>
      </c>
      <c r="FB347" s="741">
        <f t="shared" si="2746"/>
        <v>0</v>
      </c>
      <c r="FC347" s="740">
        <f t="shared" si="2811"/>
        <v>0</v>
      </c>
      <c r="FD347" s="741">
        <f t="shared" si="2747"/>
        <v>0</v>
      </c>
      <c r="FE347" s="740">
        <f t="shared" si="2812"/>
        <v>0</v>
      </c>
      <c r="FF347" s="741">
        <f t="shared" si="2748"/>
        <v>0</v>
      </c>
      <c r="FG347" s="740">
        <f t="shared" si="2813"/>
        <v>0</v>
      </c>
      <c r="FH347" s="741">
        <f t="shared" si="2749"/>
        <v>0</v>
      </c>
      <c r="FI347" s="740">
        <f t="shared" si="2814"/>
        <v>0</v>
      </c>
      <c r="FJ347" s="741">
        <f t="shared" si="2750"/>
        <v>0</v>
      </c>
      <c r="FK347" s="740">
        <f t="shared" si="2815"/>
        <v>0</v>
      </c>
      <c r="FL347" s="741">
        <f t="shared" si="2751"/>
        <v>0</v>
      </c>
      <c r="FM347" s="740">
        <f t="shared" si="2816"/>
        <v>0</v>
      </c>
      <c r="FN347" s="741">
        <f t="shared" si="2752"/>
        <v>0</v>
      </c>
      <c r="FO347" s="743">
        <f t="shared" si="2753"/>
        <v>0</v>
      </c>
      <c r="FP347" s="744">
        <f t="shared" si="2754"/>
        <v>0</v>
      </c>
      <c r="FQ347" s="745">
        <v>12</v>
      </c>
      <c r="FR347" s="746">
        <f t="shared" si="2755"/>
        <v>0</v>
      </c>
      <c r="FS347" s="747"/>
      <c r="FT347" s="741"/>
      <c r="FU347" s="746">
        <f t="shared" si="2756"/>
        <v>0</v>
      </c>
      <c r="FV347" s="746">
        <f t="shared" si="2757"/>
        <v>0</v>
      </c>
      <c r="FW347" s="746">
        <f t="shared" si="2758"/>
        <v>0</v>
      </c>
      <c r="FY347" s="1044"/>
      <c r="FZ347" s="735" t="s">
        <v>866</v>
      </c>
      <c r="GA347" s="737">
        <f t="shared" si="2759"/>
        <v>1</v>
      </c>
      <c r="GB347" s="737">
        <f t="shared" si="2760"/>
        <v>6119</v>
      </c>
      <c r="GC347" s="738">
        <f t="shared" si="2761"/>
        <v>6181</v>
      </c>
      <c r="GD347" s="743">
        <f t="shared" si="2762"/>
        <v>6181</v>
      </c>
      <c r="GE347" s="743"/>
      <c r="GF347" s="737">
        <f t="shared" si="2763"/>
        <v>0</v>
      </c>
      <c r="GG347" s="743"/>
      <c r="GH347" s="737">
        <f t="shared" si="2764"/>
        <v>0</v>
      </c>
      <c r="GI347" s="743"/>
      <c r="GJ347" s="737">
        <f t="shared" si="2765"/>
        <v>0</v>
      </c>
      <c r="GK347" s="743"/>
      <c r="GL347" s="737">
        <f t="shared" si="2766"/>
        <v>0</v>
      </c>
      <c r="GM347" s="743"/>
      <c r="GN347" s="737">
        <f t="shared" si="2767"/>
        <v>0</v>
      </c>
      <c r="GO347" s="743"/>
      <c r="GP347" s="737">
        <f t="shared" si="2768"/>
        <v>0</v>
      </c>
      <c r="GQ347" s="743"/>
      <c r="GR347" s="737">
        <f t="shared" si="2769"/>
        <v>0</v>
      </c>
      <c r="GS347" s="743"/>
      <c r="GT347" s="737">
        <f t="shared" si="2770"/>
        <v>0</v>
      </c>
      <c r="GU347" s="743"/>
      <c r="GV347" s="737">
        <f t="shared" si="2771"/>
        <v>0</v>
      </c>
      <c r="GW347" s="743"/>
      <c r="GX347" s="737">
        <f t="shared" si="2772"/>
        <v>0</v>
      </c>
      <c r="GY347" s="743">
        <f t="shared" si="2772"/>
        <v>10061</v>
      </c>
      <c r="GZ347" s="744">
        <f t="shared" si="2773"/>
        <v>16242</v>
      </c>
      <c r="HA347" s="745">
        <v>12</v>
      </c>
      <c r="HB347" s="746">
        <f t="shared" si="2774"/>
        <v>194904</v>
      </c>
      <c r="HC347" s="737">
        <f t="shared" si="2775"/>
        <v>0</v>
      </c>
      <c r="HD347" s="737">
        <f t="shared" si="2775"/>
        <v>0</v>
      </c>
      <c r="HE347" s="746">
        <f t="shared" si="2776"/>
        <v>194904</v>
      </c>
      <c r="HF347" s="746">
        <f t="shared" si="2777"/>
        <v>58861.01</v>
      </c>
      <c r="HG347" s="746">
        <f t="shared" si="2778"/>
        <v>253765.01</v>
      </c>
    </row>
    <row r="348" spans="1:215" hidden="1" x14ac:dyDescent="0.25">
      <c r="A348" s="1044"/>
      <c r="B348" s="755" t="s">
        <v>418</v>
      </c>
      <c r="C348" s="737">
        <f t="shared" si="2643"/>
        <v>0</v>
      </c>
      <c r="D348" s="737">
        <f t="shared" si="2644"/>
        <v>4868</v>
      </c>
      <c r="E348" s="738">
        <f t="shared" si="2645"/>
        <v>4917</v>
      </c>
      <c r="F348" s="817">
        <f t="shared" si="2646"/>
        <v>0</v>
      </c>
      <c r="G348" s="740">
        <f t="shared" si="2784"/>
        <v>0</v>
      </c>
      <c r="H348" s="741">
        <f t="shared" si="2647"/>
        <v>0</v>
      </c>
      <c r="I348" s="740">
        <f t="shared" si="2784"/>
        <v>0</v>
      </c>
      <c r="J348" s="741">
        <f t="shared" si="2648"/>
        <v>0</v>
      </c>
      <c r="K348" s="740">
        <f t="shared" si="2649"/>
        <v>0</v>
      </c>
      <c r="L348" s="741">
        <f t="shared" si="2650"/>
        <v>0</v>
      </c>
      <c r="M348" s="740">
        <f t="shared" si="2651"/>
        <v>0</v>
      </c>
      <c r="N348" s="741">
        <f t="shared" si="2652"/>
        <v>0</v>
      </c>
      <c r="O348" s="740">
        <f t="shared" si="2653"/>
        <v>0</v>
      </c>
      <c r="P348" s="741">
        <f t="shared" si="2654"/>
        <v>0</v>
      </c>
      <c r="Q348" s="740">
        <f t="shared" si="2655"/>
        <v>0</v>
      </c>
      <c r="R348" s="741">
        <f t="shared" si="2656"/>
        <v>0</v>
      </c>
      <c r="S348" s="740">
        <f t="shared" si="2657"/>
        <v>0</v>
      </c>
      <c r="T348" s="741">
        <f t="shared" si="2658"/>
        <v>0</v>
      </c>
      <c r="U348" s="740">
        <f t="shared" si="2659"/>
        <v>0</v>
      </c>
      <c r="V348" s="741">
        <f t="shared" si="2660"/>
        <v>0</v>
      </c>
      <c r="W348" s="740">
        <f t="shared" si="2661"/>
        <v>0</v>
      </c>
      <c r="X348" s="741">
        <f t="shared" si="2662"/>
        <v>0</v>
      </c>
      <c r="Y348" s="740">
        <f t="shared" si="2663"/>
        <v>0</v>
      </c>
      <c r="Z348" s="741">
        <f t="shared" si="2664"/>
        <v>0</v>
      </c>
      <c r="AA348" s="743">
        <f t="shared" si="2665"/>
        <v>0</v>
      </c>
      <c r="AB348" s="744">
        <f t="shared" si="2666"/>
        <v>0</v>
      </c>
      <c r="AC348" s="745">
        <v>12</v>
      </c>
      <c r="AD348" s="746">
        <f t="shared" si="2667"/>
        <v>0</v>
      </c>
      <c r="AE348" s="747">
        <f>C348*1009.76*12</f>
        <v>0</v>
      </c>
      <c r="AF348" s="782">
        <f t="shared" ref="AF348:AF350" si="2827">AD348*0.085</f>
        <v>0</v>
      </c>
      <c r="AG348" s="746">
        <f t="shared" si="2668"/>
        <v>0</v>
      </c>
      <c r="AH348" s="746">
        <f t="shared" si="2669"/>
        <v>0</v>
      </c>
      <c r="AI348" s="746">
        <f t="shared" si="2670"/>
        <v>0</v>
      </c>
      <c r="AK348" s="1044"/>
      <c r="AL348" s="755" t="s">
        <v>418</v>
      </c>
      <c r="AM348" s="737">
        <f t="shared" si="2671"/>
        <v>2</v>
      </c>
      <c r="AN348" s="737">
        <f t="shared" si="2672"/>
        <v>4868</v>
      </c>
      <c r="AO348" s="738">
        <f t="shared" si="2673"/>
        <v>4917</v>
      </c>
      <c r="AP348" s="817">
        <f t="shared" si="2674"/>
        <v>9834</v>
      </c>
      <c r="AQ348" s="740">
        <f t="shared" si="2675"/>
        <v>0</v>
      </c>
      <c r="AR348" s="741">
        <f t="shared" si="2676"/>
        <v>0</v>
      </c>
      <c r="AS348" s="740">
        <f t="shared" si="2677"/>
        <v>0</v>
      </c>
      <c r="AT348" s="741">
        <f t="shared" si="2678"/>
        <v>0</v>
      </c>
      <c r="AU348" s="740">
        <f t="shared" si="2785"/>
        <v>0</v>
      </c>
      <c r="AV348" s="741">
        <f t="shared" si="2679"/>
        <v>0</v>
      </c>
      <c r="AW348" s="740">
        <f t="shared" si="2786"/>
        <v>0</v>
      </c>
      <c r="AX348" s="741">
        <f t="shared" si="2680"/>
        <v>0</v>
      </c>
      <c r="AY348" s="740">
        <f t="shared" si="2787"/>
        <v>0</v>
      </c>
      <c r="AZ348" s="741">
        <f t="shared" si="2681"/>
        <v>0</v>
      </c>
      <c r="BA348" s="740">
        <f t="shared" si="2788"/>
        <v>0</v>
      </c>
      <c r="BB348" s="741">
        <f t="shared" si="2682"/>
        <v>0</v>
      </c>
      <c r="BC348" s="740">
        <f t="shared" si="2789"/>
        <v>0</v>
      </c>
      <c r="BD348" s="741">
        <f t="shared" si="2683"/>
        <v>0</v>
      </c>
      <c r="BE348" s="740">
        <f t="shared" si="2790"/>
        <v>0</v>
      </c>
      <c r="BF348" s="741">
        <f t="shared" si="2684"/>
        <v>0</v>
      </c>
      <c r="BG348" s="740">
        <f t="shared" si="2791"/>
        <v>0</v>
      </c>
      <c r="BH348" s="741">
        <f t="shared" si="2685"/>
        <v>0</v>
      </c>
      <c r="BI348" s="740">
        <f t="shared" si="2792"/>
        <v>0</v>
      </c>
      <c r="BJ348" s="741">
        <f t="shared" si="2686"/>
        <v>0</v>
      </c>
      <c r="BK348" s="743">
        <f t="shared" si="2687"/>
        <v>22650</v>
      </c>
      <c r="BL348" s="744">
        <f t="shared" si="2688"/>
        <v>32484</v>
      </c>
      <c r="BM348" s="745">
        <v>12</v>
      </c>
      <c r="BN348" s="746">
        <f t="shared" si="2689"/>
        <v>389808</v>
      </c>
      <c r="BO348" s="747">
        <f>AM348*1009.76*12</f>
        <v>24234.240000000002</v>
      </c>
      <c r="BP348" s="782">
        <f t="shared" ref="BP348:BP350" si="2828">BN348*0.085</f>
        <v>33133.68</v>
      </c>
      <c r="BQ348" s="746">
        <f t="shared" si="2690"/>
        <v>447175.92</v>
      </c>
      <c r="BR348" s="746">
        <f t="shared" si="2691"/>
        <v>135047.13</v>
      </c>
      <c r="BS348" s="746">
        <f t="shared" si="2692"/>
        <v>582223.05000000005</v>
      </c>
      <c r="BU348" s="1044"/>
      <c r="BV348" s="755" t="s">
        <v>418</v>
      </c>
      <c r="BW348" s="737">
        <f t="shared" si="2693"/>
        <v>0</v>
      </c>
      <c r="BX348" s="737">
        <f t="shared" si="2694"/>
        <v>4868</v>
      </c>
      <c r="BY348" s="738">
        <f t="shared" si="2695"/>
        <v>4917</v>
      </c>
      <c r="BZ348" s="817">
        <f t="shared" si="2696"/>
        <v>0</v>
      </c>
      <c r="CA348" s="740">
        <f t="shared" si="2697"/>
        <v>0</v>
      </c>
      <c r="CB348" s="741">
        <f t="shared" si="2698"/>
        <v>0</v>
      </c>
      <c r="CC348" s="740">
        <f t="shared" si="2699"/>
        <v>0</v>
      </c>
      <c r="CD348" s="741">
        <f t="shared" si="2700"/>
        <v>0</v>
      </c>
      <c r="CE348" s="740">
        <f t="shared" si="2793"/>
        <v>0</v>
      </c>
      <c r="CF348" s="741">
        <f t="shared" si="2701"/>
        <v>0</v>
      </c>
      <c r="CG348" s="740">
        <f t="shared" si="2794"/>
        <v>0</v>
      </c>
      <c r="CH348" s="741">
        <f t="shared" si="2702"/>
        <v>0</v>
      </c>
      <c r="CI348" s="740">
        <f t="shared" si="2795"/>
        <v>0</v>
      </c>
      <c r="CJ348" s="741">
        <f t="shared" si="2703"/>
        <v>0</v>
      </c>
      <c r="CK348" s="740">
        <f t="shared" si="2796"/>
        <v>0</v>
      </c>
      <c r="CL348" s="741">
        <f t="shared" si="2704"/>
        <v>0</v>
      </c>
      <c r="CM348" s="740">
        <f t="shared" si="2797"/>
        <v>0</v>
      </c>
      <c r="CN348" s="741">
        <f t="shared" si="2705"/>
        <v>0</v>
      </c>
      <c r="CO348" s="740">
        <f t="shared" si="2798"/>
        <v>0</v>
      </c>
      <c r="CP348" s="741">
        <f t="shared" si="2706"/>
        <v>0</v>
      </c>
      <c r="CQ348" s="740">
        <f t="shared" si="2799"/>
        <v>0</v>
      </c>
      <c r="CR348" s="741">
        <f t="shared" si="2707"/>
        <v>0</v>
      </c>
      <c r="CS348" s="740">
        <f t="shared" si="2800"/>
        <v>0</v>
      </c>
      <c r="CT348" s="741">
        <f t="shared" si="2708"/>
        <v>0</v>
      </c>
      <c r="CU348" s="743">
        <f t="shared" si="2709"/>
        <v>0</v>
      </c>
      <c r="CV348" s="744">
        <f t="shared" si="2710"/>
        <v>0</v>
      </c>
      <c r="CW348" s="745">
        <v>12</v>
      </c>
      <c r="CX348" s="746">
        <f t="shared" si="2711"/>
        <v>0</v>
      </c>
      <c r="CY348" s="747">
        <f>BW348*1009.76*12</f>
        <v>0</v>
      </c>
      <c r="CZ348" s="782">
        <f t="shared" ref="CZ348:CZ350" si="2829">CX348*0.085</f>
        <v>0</v>
      </c>
      <c r="DA348" s="746">
        <f t="shared" si="2712"/>
        <v>0</v>
      </c>
      <c r="DB348" s="746">
        <f t="shared" si="2713"/>
        <v>0</v>
      </c>
      <c r="DC348" s="746">
        <f t="shared" si="2714"/>
        <v>0</v>
      </c>
      <c r="DD348" s="750"/>
      <c r="DE348" s="1044"/>
      <c r="DF348" s="755" t="s">
        <v>418</v>
      </c>
      <c r="DG348" s="737">
        <f t="shared" si="2715"/>
        <v>0</v>
      </c>
      <c r="DH348" s="737">
        <f t="shared" si="2716"/>
        <v>4868</v>
      </c>
      <c r="DI348" s="738">
        <f t="shared" si="2717"/>
        <v>4917</v>
      </c>
      <c r="DJ348" s="817">
        <f t="shared" si="2718"/>
        <v>0</v>
      </c>
      <c r="DK348" s="740">
        <f t="shared" si="2719"/>
        <v>0</v>
      </c>
      <c r="DL348" s="741">
        <f t="shared" si="2720"/>
        <v>0</v>
      </c>
      <c r="DM348" s="740">
        <f t="shared" si="2721"/>
        <v>0</v>
      </c>
      <c r="DN348" s="741">
        <f t="shared" si="2722"/>
        <v>0</v>
      </c>
      <c r="DO348" s="740">
        <f t="shared" si="2801"/>
        <v>0</v>
      </c>
      <c r="DP348" s="741">
        <f t="shared" si="2723"/>
        <v>0</v>
      </c>
      <c r="DQ348" s="740">
        <f t="shared" si="2802"/>
        <v>0</v>
      </c>
      <c r="DR348" s="741">
        <f t="shared" si="2724"/>
        <v>0</v>
      </c>
      <c r="DS348" s="740">
        <f t="shared" si="2803"/>
        <v>0</v>
      </c>
      <c r="DT348" s="741">
        <f t="shared" si="2725"/>
        <v>0</v>
      </c>
      <c r="DU348" s="740">
        <f t="shared" si="2804"/>
        <v>0</v>
      </c>
      <c r="DV348" s="741">
        <f t="shared" si="2726"/>
        <v>0</v>
      </c>
      <c r="DW348" s="740">
        <f t="shared" si="2805"/>
        <v>0</v>
      </c>
      <c r="DX348" s="741">
        <f t="shared" si="2727"/>
        <v>0</v>
      </c>
      <c r="DY348" s="740">
        <f t="shared" si="2806"/>
        <v>0</v>
      </c>
      <c r="DZ348" s="741">
        <f t="shared" si="2728"/>
        <v>0</v>
      </c>
      <c r="EA348" s="740">
        <f t="shared" si="2807"/>
        <v>0</v>
      </c>
      <c r="EB348" s="741">
        <f t="shared" si="2729"/>
        <v>0</v>
      </c>
      <c r="EC348" s="740">
        <f t="shared" si="2808"/>
        <v>0</v>
      </c>
      <c r="ED348" s="741">
        <f t="shared" si="2730"/>
        <v>0</v>
      </c>
      <c r="EE348" s="743">
        <f t="shared" si="2731"/>
        <v>0</v>
      </c>
      <c r="EF348" s="744">
        <f t="shared" si="2732"/>
        <v>0</v>
      </c>
      <c r="EG348" s="745">
        <v>12</v>
      </c>
      <c r="EH348" s="746">
        <f t="shared" si="2733"/>
        <v>0</v>
      </c>
      <c r="EI348" s="747">
        <f>DG348*1009.76*12</f>
        <v>0</v>
      </c>
      <c r="EJ348" s="782">
        <f t="shared" ref="EJ348:EJ350" si="2830">EH348*0.085</f>
        <v>0</v>
      </c>
      <c r="EK348" s="746">
        <f t="shared" si="2734"/>
        <v>0</v>
      </c>
      <c r="EL348" s="746">
        <f t="shared" si="2735"/>
        <v>0</v>
      </c>
      <c r="EM348" s="746">
        <f t="shared" si="2736"/>
        <v>0</v>
      </c>
      <c r="EO348" s="1044"/>
      <c r="EP348" s="755" t="s">
        <v>418</v>
      </c>
      <c r="EQ348" s="737">
        <f t="shared" si="2737"/>
        <v>0</v>
      </c>
      <c r="ER348" s="737">
        <f t="shared" si="2738"/>
        <v>4868</v>
      </c>
      <c r="ES348" s="738">
        <f t="shared" si="2739"/>
        <v>4917</v>
      </c>
      <c r="ET348" s="817">
        <f t="shared" si="2740"/>
        <v>0</v>
      </c>
      <c r="EU348" s="740">
        <f t="shared" si="2741"/>
        <v>0</v>
      </c>
      <c r="EV348" s="741">
        <f t="shared" si="2742"/>
        <v>0</v>
      </c>
      <c r="EW348" s="740">
        <f t="shared" si="2743"/>
        <v>0</v>
      </c>
      <c r="EX348" s="741">
        <f t="shared" si="2744"/>
        <v>0</v>
      </c>
      <c r="EY348" s="740">
        <f t="shared" si="2809"/>
        <v>0</v>
      </c>
      <c r="EZ348" s="741">
        <f t="shared" si="2745"/>
        <v>0</v>
      </c>
      <c r="FA348" s="740">
        <f t="shared" si="2810"/>
        <v>0</v>
      </c>
      <c r="FB348" s="741">
        <f t="shared" si="2746"/>
        <v>0</v>
      </c>
      <c r="FC348" s="740">
        <f t="shared" si="2811"/>
        <v>0</v>
      </c>
      <c r="FD348" s="741">
        <f t="shared" si="2747"/>
        <v>0</v>
      </c>
      <c r="FE348" s="740">
        <f t="shared" si="2812"/>
        <v>0</v>
      </c>
      <c r="FF348" s="741">
        <f t="shared" si="2748"/>
        <v>0</v>
      </c>
      <c r="FG348" s="740">
        <f t="shared" si="2813"/>
        <v>0</v>
      </c>
      <c r="FH348" s="741">
        <f t="shared" si="2749"/>
        <v>0</v>
      </c>
      <c r="FI348" s="740">
        <f t="shared" si="2814"/>
        <v>0</v>
      </c>
      <c r="FJ348" s="741">
        <f t="shared" si="2750"/>
        <v>0</v>
      </c>
      <c r="FK348" s="740">
        <f t="shared" si="2815"/>
        <v>0</v>
      </c>
      <c r="FL348" s="741">
        <f t="shared" si="2751"/>
        <v>0</v>
      </c>
      <c r="FM348" s="740">
        <f t="shared" si="2816"/>
        <v>0</v>
      </c>
      <c r="FN348" s="741">
        <f t="shared" si="2752"/>
        <v>0</v>
      </c>
      <c r="FO348" s="743">
        <f t="shared" si="2753"/>
        <v>0</v>
      </c>
      <c r="FP348" s="744">
        <f t="shared" si="2754"/>
        <v>0</v>
      </c>
      <c r="FQ348" s="745">
        <v>12</v>
      </c>
      <c r="FR348" s="746">
        <f t="shared" si="2755"/>
        <v>0</v>
      </c>
      <c r="FS348" s="747">
        <f>EQ348*1009.76*12</f>
        <v>0</v>
      </c>
      <c r="FT348" s="782">
        <f t="shared" ref="FT348:FT350" si="2831">FR348*0.085</f>
        <v>0</v>
      </c>
      <c r="FU348" s="746">
        <f t="shared" si="2756"/>
        <v>0</v>
      </c>
      <c r="FV348" s="746">
        <f t="shared" si="2757"/>
        <v>0</v>
      </c>
      <c r="FW348" s="746">
        <f t="shared" si="2758"/>
        <v>0</v>
      </c>
      <c r="FY348" s="1044"/>
      <c r="FZ348" s="755" t="s">
        <v>418</v>
      </c>
      <c r="GA348" s="737">
        <f t="shared" si="2759"/>
        <v>2</v>
      </c>
      <c r="GB348" s="737">
        <f t="shared" si="2760"/>
        <v>4868</v>
      </c>
      <c r="GC348" s="738">
        <f t="shared" si="2761"/>
        <v>4917</v>
      </c>
      <c r="GD348" s="743">
        <f t="shared" si="2762"/>
        <v>9834</v>
      </c>
      <c r="GE348" s="743"/>
      <c r="GF348" s="737">
        <f t="shared" si="2763"/>
        <v>0</v>
      </c>
      <c r="GG348" s="743"/>
      <c r="GH348" s="737">
        <f t="shared" si="2764"/>
        <v>0</v>
      </c>
      <c r="GI348" s="743"/>
      <c r="GJ348" s="737">
        <f t="shared" si="2765"/>
        <v>0</v>
      </c>
      <c r="GK348" s="743"/>
      <c r="GL348" s="737">
        <f t="shared" si="2766"/>
        <v>0</v>
      </c>
      <c r="GM348" s="743"/>
      <c r="GN348" s="737">
        <f t="shared" si="2767"/>
        <v>0</v>
      </c>
      <c r="GO348" s="743"/>
      <c r="GP348" s="737">
        <f t="shared" si="2768"/>
        <v>0</v>
      </c>
      <c r="GQ348" s="743"/>
      <c r="GR348" s="737">
        <f t="shared" si="2769"/>
        <v>0</v>
      </c>
      <c r="GS348" s="743"/>
      <c r="GT348" s="737">
        <f t="shared" si="2770"/>
        <v>0</v>
      </c>
      <c r="GU348" s="743"/>
      <c r="GV348" s="737">
        <f t="shared" si="2771"/>
        <v>0</v>
      </c>
      <c r="GW348" s="743"/>
      <c r="GX348" s="737">
        <f t="shared" si="2772"/>
        <v>0</v>
      </c>
      <c r="GY348" s="743">
        <f t="shared" si="2772"/>
        <v>22650</v>
      </c>
      <c r="GZ348" s="744">
        <f t="shared" si="2773"/>
        <v>32484</v>
      </c>
      <c r="HA348" s="745">
        <v>12</v>
      </c>
      <c r="HB348" s="746">
        <f t="shared" si="2774"/>
        <v>389808</v>
      </c>
      <c r="HC348" s="737">
        <f t="shared" si="2775"/>
        <v>24234.240000000002</v>
      </c>
      <c r="HD348" s="737">
        <f t="shared" si="2775"/>
        <v>33133.68</v>
      </c>
      <c r="HE348" s="746">
        <f t="shared" si="2776"/>
        <v>447175.92</v>
      </c>
      <c r="HF348" s="746">
        <f t="shared" si="2777"/>
        <v>135047.13</v>
      </c>
      <c r="HG348" s="746">
        <f t="shared" si="2778"/>
        <v>582223.05000000005</v>
      </c>
    </row>
    <row r="349" spans="1:215" hidden="1" x14ac:dyDescent="0.25">
      <c r="A349" s="1044"/>
      <c r="B349" s="755" t="s">
        <v>526</v>
      </c>
      <c r="C349" s="737">
        <f t="shared" si="2643"/>
        <v>0</v>
      </c>
      <c r="D349" s="737">
        <f t="shared" si="2644"/>
        <v>4868</v>
      </c>
      <c r="E349" s="738">
        <f t="shared" si="2645"/>
        <v>4917</v>
      </c>
      <c r="F349" s="817">
        <f t="shared" si="2646"/>
        <v>0</v>
      </c>
      <c r="G349" s="740">
        <f t="shared" si="2784"/>
        <v>0</v>
      </c>
      <c r="H349" s="741">
        <f t="shared" si="2647"/>
        <v>0</v>
      </c>
      <c r="I349" s="740">
        <f t="shared" si="2784"/>
        <v>0</v>
      </c>
      <c r="J349" s="741">
        <f t="shared" si="2648"/>
        <v>0</v>
      </c>
      <c r="K349" s="740">
        <f t="shared" si="2649"/>
        <v>0</v>
      </c>
      <c r="L349" s="741">
        <f t="shared" si="2650"/>
        <v>0</v>
      </c>
      <c r="M349" s="740">
        <f t="shared" si="2651"/>
        <v>0</v>
      </c>
      <c r="N349" s="741">
        <f t="shared" si="2652"/>
        <v>0</v>
      </c>
      <c r="O349" s="740">
        <f t="shared" si="2653"/>
        <v>0</v>
      </c>
      <c r="P349" s="741">
        <f t="shared" si="2654"/>
        <v>0</v>
      </c>
      <c r="Q349" s="740">
        <f t="shared" si="2655"/>
        <v>0</v>
      </c>
      <c r="R349" s="741">
        <f t="shared" si="2656"/>
        <v>0</v>
      </c>
      <c r="S349" s="740">
        <f t="shared" si="2657"/>
        <v>0</v>
      </c>
      <c r="T349" s="741">
        <f t="shared" si="2658"/>
        <v>0</v>
      </c>
      <c r="U349" s="740">
        <f t="shared" si="2659"/>
        <v>0</v>
      </c>
      <c r="V349" s="741">
        <f t="shared" si="2660"/>
        <v>0</v>
      </c>
      <c r="W349" s="740">
        <f t="shared" si="2661"/>
        <v>0</v>
      </c>
      <c r="X349" s="741">
        <f t="shared" si="2662"/>
        <v>0</v>
      </c>
      <c r="Y349" s="740">
        <f t="shared" si="2663"/>
        <v>0</v>
      </c>
      <c r="Z349" s="741">
        <f t="shared" si="2664"/>
        <v>0</v>
      </c>
      <c r="AA349" s="743">
        <f t="shared" si="2665"/>
        <v>0</v>
      </c>
      <c r="AB349" s="744">
        <f t="shared" si="2666"/>
        <v>0</v>
      </c>
      <c r="AC349" s="745">
        <v>12</v>
      </c>
      <c r="AD349" s="746">
        <f t="shared" si="2667"/>
        <v>0</v>
      </c>
      <c r="AE349" s="747"/>
      <c r="AF349" s="782">
        <f t="shared" si="2827"/>
        <v>0</v>
      </c>
      <c r="AG349" s="746">
        <f t="shared" si="2668"/>
        <v>0</v>
      </c>
      <c r="AH349" s="746">
        <f t="shared" si="2669"/>
        <v>0</v>
      </c>
      <c r="AI349" s="746">
        <f t="shared" si="2670"/>
        <v>0</v>
      </c>
      <c r="AK349" s="1044"/>
      <c r="AL349" s="755" t="s">
        <v>526</v>
      </c>
      <c r="AM349" s="737">
        <f t="shared" si="2671"/>
        <v>4</v>
      </c>
      <c r="AN349" s="737">
        <f t="shared" si="2672"/>
        <v>4868</v>
      </c>
      <c r="AO349" s="738">
        <f t="shared" si="2673"/>
        <v>4917</v>
      </c>
      <c r="AP349" s="817">
        <f t="shared" si="2674"/>
        <v>19668</v>
      </c>
      <c r="AQ349" s="740">
        <f t="shared" si="2675"/>
        <v>0</v>
      </c>
      <c r="AR349" s="741">
        <f t="shared" si="2676"/>
        <v>0</v>
      </c>
      <c r="AS349" s="740">
        <f t="shared" si="2677"/>
        <v>0</v>
      </c>
      <c r="AT349" s="741">
        <f t="shared" si="2678"/>
        <v>0</v>
      </c>
      <c r="AU349" s="740">
        <f t="shared" si="2785"/>
        <v>0</v>
      </c>
      <c r="AV349" s="741">
        <f t="shared" si="2679"/>
        <v>0</v>
      </c>
      <c r="AW349" s="740">
        <f t="shared" si="2786"/>
        <v>0</v>
      </c>
      <c r="AX349" s="741">
        <f t="shared" si="2680"/>
        <v>0</v>
      </c>
      <c r="AY349" s="740">
        <f t="shared" si="2787"/>
        <v>0</v>
      </c>
      <c r="AZ349" s="741">
        <f t="shared" si="2681"/>
        <v>0</v>
      </c>
      <c r="BA349" s="740">
        <f t="shared" si="2788"/>
        <v>0</v>
      </c>
      <c r="BB349" s="741">
        <f t="shared" si="2682"/>
        <v>0</v>
      </c>
      <c r="BC349" s="740">
        <f t="shared" si="2789"/>
        <v>0</v>
      </c>
      <c r="BD349" s="741">
        <f t="shared" si="2683"/>
        <v>0</v>
      </c>
      <c r="BE349" s="740">
        <f t="shared" si="2790"/>
        <v>0</v>
      </c>
      <c r="BF349" s="741">
        <f t="shared" si="2684"/>
        <v>0</v>
      </c>
      <c r="BG349" s="740">
        <f t="shared" si="2791"/>
        <v>0</v>
      </c>
      <c r="BH349" s="741">
        <f t="shared" si="2685"/>
        <v>0</v>
      </c>
      <c r="BI349" s="740">
        <f t="shared" si="2792"/>
        <v>0</v>
      </c>
      <c r="BJ349" s="741">
        <f t="shared" si="2686"/>
        <v>0</v>
      </c>
      <c r="BK349" s="743">
        <f t="shared" si="2687"/>
        <v>45300</v>
      </c>
      <c r="BL349" s="744">
        <f t="shared" si="2688"/>
        <v>64968</v>
      </c>
      <c r="BM349" s="745">
        <v>12</v>
      </c>
      <c r="BN349" s="746">
        <f t="shared" si="2689"/>
        <v>779616</v>
      </c>
      <c r="BO349" s="747"/>
      <c r="BP349" s="782">
        <f t="shared" si="2828"/>
        <v>66267.360000000001</v>
      </c>
      <c r="BQ349" s="746">
        <f t="shared" si="2690"/>
        <v>845883.36</v>
      </c>
      <c r="BR349" s="746">
        <f t="shared" si="2691"/>
        <v>255456.77</v>
      </c>
      <c r="BS349" s="746">
        <f t="shared" si="2692"/>
        <v>1101340.1299999999</v>
      </c>
      <c r="BU349" s="1044"/>
      <c r="BV349" s="755" t="s">
        <v>526</v>
      </c>
      <c r="BW349" s="737">
        <f t="shared" si="2693"/>
        <v>0</v>
      </c>
      <c r="BX349" s="737">
        <f t="shared" si="2694"/>
        <v>4868</v>
      </c>
      <c r="BY349" s="738">
        <f t="shared" si="2695"/>
        <v>4917</v>
      </c>
      <c r="BZ349" s="817">
        <f t="shared" si="2696"/>
        <v>0</v>
      </c>
      <c r="CA349" s="740">
        <f t="shared" si="2697"/>
        <v>0</v>
      </c>
      <c r="CB349" s="741">
        <f t="shared" si="2698"/>
        <v>0</v>
      </c>
      <c r="CC349" s="740">
        <f t="shared" si="2699"/>
        <v>0</v>
      </c>
      <c r="CD349" s="741">
        <f t="shared" si="2700"/>
        <v>0</v>
      </c>
      <c r="CE349" s="740">
        <f t="shared" si="2793"/>
        <v>0</v>
      </c>
      <c r="CF349" s="741">
        <f t="shared" si="2701"/>
        <v>0</v>
      </c>
      <c r="CG349" s="740">
        <f t="shared" si="2794"/>
        <v>0</v>
      </c>
      <c r="CH349" s="741">
        <f t="shared" si="2702"/>
        <v>0</v>
      </c>
      <c r="CI349" s="740">
        <f t="shared" si="2795"/>
        <v>0</v>
      </c>
      <c r="CJ349" s="741">
        <f t="shared" si="2703"/>
        <v>0</v>
      </c>
      <c r="CK349" s="740">
        <f t="shared" si="2796"/>
        <v>0</v>
      </c>
      <c r="CL349" s="741">
        <f t="shared" si="2704"/>
        <v>0</v>
      </c>
      <c r="CM349" s="740">
        <f t="shared" si="2797"/>
        <v>0</v>
      </c>
      <c r="CN349" s="741">
        <f t="shared" si="2705"/>
        <v>0</v>
      </c>
      <c r="CO349" s="740">
        <f t="shared" si="2798"/>
        <v>0</v>
      </c>
      <c r="CP349" s="741">
        <f t="shared" si="2706"/>
        <v>0</v>
      </c>
      <c r="CQ349" s="740">
        <f t="shared" si="2799"/>
        <v>0</v>
      </c>
      <c r="CR349" s="741">
        <f t="shared" si="2707"/>
        <v>0</v>
      </c>
      <c r="CS349" s="740">
        <f t="shared" si="2800"/>
        <v>0</v>
      </c>
      <c r="CT349" s="741">
        <f t="shared" si="2708"/>
        <v>0</v>
      </c>
      <c r="CU349" s="743">
        <f t="shared" si="2709"/>
        <v>0</v>
      </c>
      <c r="CV349" s="744">
        <f t="shared" si="2710"/>
        <v>0</v>
      </c>
      <c r="CW349" s="745">
        <v>12</v>
      </c>
      <c r="CX349" s="746">
        <f t="shared" si="2711"/>
        <v>0</v>
      </c>
      <c r="CY349" s="747"/>
      <c r="CZ349" s="782">
        <f t="shared" si="2829"/>
        <v>0</v>
      </c>
      <c r="DA349" s="746">
        <f t="shared" si="2712"/>
        <v>0</v>
      </c>
      <c r="DB349" s="746">
        <f t="shared" si="2713"/>
        <v>0</v>
      </c>
      <c r="DC349" s="746">
        <f t="shared" si="2714"/>
        <v>0</v>
      </c>
      <c r="DD349" s="750"/>
      <c r="DE349" s="1044"/>
      <c r="DF349" s="755" t="s">
        <v>526</v>
      </c>
      <c r="DG349" s="737">
        <f t="shared" si="2715"/>
        <v>0</v>
      </c>
      <c r="DH349" s="737">
        <f t="shared" si="2716"/>
        <v>4868</v>
      </c>
      <c r="DI349" s="738">
        <f t="shared" si="2717"/>
        <v>4917</v>
      </c>
      <c r="DJ349" s="817">
        <f t="shared" si="2718"/>
        <v>0</v>
      </c>
      <c r="DK349" s="740">
        <f t="shared" si="2719"/>
        <v>0</v>
      </c>
      <c r="DL349" s="741">
        <f t="shared" si="2720"/>
        <v>0</v>
      </c>
      <c r="DM349" s="740">
        <f t="shared" si="2721"/>
        <v>0</v>
      </c>
      <c r="DN349" s="741">
        <f t="shared" si="2722"/>
        <v>0</v>
      </c>
      <c r="DO349" s="740">
        <f t="shared" si="2801"/>
        <v>0</v>
      </c>
      <c r="DP349" s="741">
        <f t="shared" si="2723"/>
        <v>0</v>
      </c>
      <c r="DQ349" s="740">
        <f t="shared" si="2802"/>
        <v>0</v>
      </c>
      <c r="DR349" s="741">
        <f t="shared" si="2724"/>
        <v>0</v>
      </c>
      <c r="DS349" s="740">
        <f t="shared" si="2803"/>
        <v>0</v>
      </c>
      <c r="DT349" s="741">
        <f t="shared" si="2725"/>
        <v>0</v>
      </c>
      <c r="DU349" s="740">
        <f t="shared" si="2804"/>
        <v>0</v>
      </c>
      <c r="DV349" s="741">
        <f t="shared" si="2726"/>
        <v>0</v>
      </c>
      <c r="DW349" s="740">
        <f t="shared" si="2805"/>
        <v>0</v>
      </c>
      <c r="DX349" s="741">
        <f t="shared" si="2727"/>
        <v>0</v>
      </c>
      <c r="DY349" s="740">
        <f t="shared" si="2806"/>
        <v>0</v>
      </c>
      <c r="DZ349" s="741">
        <f t="shared" si="2728"/>
        <v>0</v>
      </c>
      <c r="EA349" s="740">
        <f t="shared" si="2807"/>
        <v>0</v>
      </c>
      <c r="EB349" s="741">
        <f t="shared" si="2729"/>
        <v>0</v>
      </c>
      <c r="EC349" s="740">
        <f t="shared" si="2808"/>
        <v>0</v>
      </c>
      <c r="ED349" s="741">
        <f t="shared" si="2730"/>
        <v>0</v>
      </c>
      <c r="EE349" s="743">
        <f t="shared" si="2731"/>
        <v>0</v>
      </c>
      <c r="EF349" s="744">
        <f t="shared" si="2732"/>
        <v>0</v>
      </c>
      <c r="EG349" s="745">
        <v>12</v>
      </c>
      <c r="EH349" s="746">
        <f t="shared" si="2733"/>
        <v>0</v>
      </c>
      <c r="EI349" s="747"/>
      <c r="EJ349" s="782">
        <f t="shared" si="2830"/>
        <v>0</v>
      </c>
      <c r="EK349" s="746">
        <f t="shared" si="2734"/>
        <v>0</v>
      </c>
      <c r="EL349" s="746">
        <f t="shared" si="2735"/>
        <v>0</v>
      </c>
      <c r="EM349" s="746">
        <f t="shared" si="2736"/>
        <v>0</v>
      </c>
      <c r="EO349" s="1044"/>
      <c r="EP349" s="755" t="s">
        <v>526</v>
      </c>
      <c r="EQ349" s="737">
        <f t="shared" si="2737"/>
        <v>0</v>
      </c>
      <c r="ER349" s="737">
        <f t="shared" si="2738"/>
        <v>4868</v>
      </c>
      <c r="ES349" s="738">
        <f t="shared" si="2739"/>
        <v>4917</v>
      </c>
      <c r="ET349" s="817">
        <f t="shared" si="2740"/>
        <v>0</v>
      </c>
      <c r="EU349" s="740">
        <f t="shared" si="2741"/>
        <v>0</v>
      </c>
      <c r="EV349" s="741">
        <f t="shared" si="2742"/>
        <v>0</v>
      </c>
      <c r="EW349" s="740">
        <f t="shared" si="2743"/>
        <v>0</v>
      </c>
      <c r="EX349" s="741">
        <f t="shared" si="2744"/>
        <v>0</v>
      </c>
      <c r="EY349" s="740">
        <f t="shared" si="2809"/>
        <v>0</v>
      </c>
      <c r="EZ349" s="741">
        <f t="shared" si="2745"/>
        <v>0</v>
      </c>
      <c r="FA349" s="740">
        <f t="shared" si="2810"/>
        <v>0</v>
      </c>
      <c r="FB349" s="741">
        <f t="shared" si="2746"/>
        <v>0</v>
      </c>
      <c r="FC349" s="740">
        <f t="shared" si="2811"/>
        <v>0</v>
      </c>
      <c r="FD349" s="741">
        <f t="shared" si="2747"/>
        <v>0</v>
      </c>
      <c r="FE349" s="740">
        <f t="shared" si="2812"/>
        <v>0</v>
      </c>
      <c r="FF349" s="741">
        <f t="shared" si="2748"/>
        <v>0</v>
      </c>
      <c r="FG349" s="740">
        <f t="shared" si="2813"/>
        <v>0</v>
      </c>
      <c r="FH349" s="741">
        <f t="shared" si="2749"/>
        <v>0</v>
      </c>
      <c r="FI349" s="740">
        <f t="shared" si="2814"/>
        <v>0</v>
      </c>
      <c r="FJ349" s="741">
        <f t="shared" si="2750"/>
        <v>0</v>
      </c>
      <c r="FK349" s="740">
        <f t="shared" si="2815"/>
        <v>0</v>
      </c>
      <c r="FL349" s="741">
        <f t="shared" si="2751"/>
        <v>0</v>
      </c>
      <c r="FM349" s="740">
        <f t="shared" si="2816"/>
        <v>0</v>
      </c>
      <c r="FN349" s="741">
        <f t="shared" si="2752"/>
        <v>0</v>
      </c>
      <c r="FO349" s="743">
        <f t="shared" si="2753"/>
        <v>0</v>
      </c>
      <c r="FP349" s="744">
        <f t="shared" si="2754"/>
        <v>0</v>
      </c>
      <c r="FQ349" s="745">
        <v>12</v>
      </c>
      <c r="FR349" s="746">
        <f t="shared" si="2755"/>
        <v>0</v>
      </c>
      <c r="FS349" s="747"/>
      <c r="FT349" s="782">
        <f t="shared" si="2831"/>
        <v>0</v>
      </c>
      <c r="FU349" s="746">
        <f t="shared" si="2756"/>
        <v>0</v>
      </c>
      <c r="FV349" s="746">
        <f t="shared" si="2757"/>
        <v>0</v>
      </c>
      <c r="FW349" s="746">
        <f t="shared" si="2758"/>
        <v>0</v>
      </c>
      <c r="FY349" s="1044"/>
      <c r="FZ349" s="755" t="s">
        <v>526</v>
      </c>
      <c r="GA349" s="737">
        <f t="shared" si="2759"/>
        <v>4</v>
      </c>
      <c r="GB349" s="737">
        <f t="shared" si="2760"/>
        <v>4868</v>
      </c>
      <c r="GC349" s="738">
        <f t="shared" si="2761"/>
        <v>4917</v>
      </c>
      <c r="GD349" s="743">
        <f t="shared" si="2762"/>
        <v>19668</v>
      </c>
      <c r="GE349" s="743"/>
      <c r="GF349" s="737">
        <f t="shared" si="2763"/>
        <v>0</v>
      </c>
      <c r="GG349" s="743"/>
      <c r="GH349" s="737">
        <f t="shared" si="2764"/>
        <v>0</v>
      </c>
      <c r="GI349" s="743"/>
      <c r="GJ349" s="737">
        <f t="shared" si="2765"/>
        <v>0</v>
      </c>
      <c r="GK349" s="743"/>
      <c r="GL349" s="737">
        <f t="shared" si="2766"/>
        <v>0</v>
      </c>
      <c r="GM349" s="743"/>
      <c r="GN349" s="737">
        <f t="shared" si="2767"/>
        <v>0</v>
      </c>
      <c r="GO349" s="743"/>
      <c r="GP349" s="737">
        <f t="shared" si="2768"/>
        <v>0</v>
      </c>
      <c r="GQ349" s="743"/>
      <c r="GR349" s="737">
        <f t="shared" si="2769"/>
        <v>0</v>
      </c>
      <c r="GS349" s="743"/>
      <c r="GT349" s="737">
        <f t="shared" si="2770"/>
        <v>0</v>
      </c>
      <c r="GU349" s="743"/>
      <c r="GV349" s="737">
        <f t="shared" si="2771"/>
        <v>0</v>
      </c>
      <c r="GW349" s="743"/>
      <c r="GX349" s="737">
        <f t="shared" si="2772"/>
        <v>0</v>
      </c>
      <c r="GY349" s="743">
        <f t="shared" si="2772"/>
        <v>45300</v>
      </c>
      <c r="GZ349" s="744">
        <f t="shared" si="2773"/>
        <v>64968</v>
      </c>
      <c r="HA349" s="745">
        <v>12</v>
      </c>
      <c r="HB349" s="746">
        <f t="shared" si="2774"/>
        <v>779616</v>
      </c>
      <c r="HC349" s="737">
        <f t="shared" si="2775"/>
        <v>0</v>
      </c>
      <c r="HD349" s="737">
        <f t="shared" si="2775"/>
        <v>66267.360000000001</v>
      </c>
      <c r="HE349" s="746">
        <f t="shared" si="2776"/>
        <v>845883.36</v>
      </c>
      <c r="HF349" s="746">
        <f t="shared" si="2777"/>
        <v>255456.77</v>
      </c>
      <c r="HG349" s="746">
        <f t="shared" si="2778"/>
        <v>1101340.1299999999</v>
      </c>
    </row>
    <row r="350" spans="1:215" hidden="1" x14ac:dyDescent="0.25">
      <c r="A350" s="1044"/>
      <c r="B350" s="755" t="s">
        <v>527</v>
      </c>
      <c r="C350" s="737">
        <f t="shared" si="2643"/>
        <v>0</v>
      </c>
      <c r="D350" s="737">
        <f t="shared" si="2644"/>
        <v>4868</v>
      </c>
      <c r="E350" s="738">
        <f t="shared" si="2645"/>
        <v>4917</v>
      </c>
      <c r="F350" s="817">
        <f t="shared" si="2646"/>
        <v>0</v>
      </c>
      <c r="G350" s="740">
        <f t="shared" si="2784"/>
        <v>0</v>
      </c>
      <c r="H350" s="741">
        <f t="shared" si="2647"/>
        <v>0</v>
      </c>
      <c r="I350" s="740">
        <f t="shared" si="2784"/>
        <v>0</v>
      </c>
      <c r="J350" s="741">
        <f t="shared" si="2648"/>
        <v>0</v>
      </c>
      <c r="K350" s="740">
        <f t="shared" si="2649"/>
        <v>0</v>
      </c>
      <c r="L350" s="741">
        <f t="shared" si="2650"/>
        <v>0</v>
      </c>
      <c r="M350" s="740">
        <f t="shared" si="2651"/>
        <v>0</v>
      </c>
      <c r="N350" s="741">
        <f t="shared" si="2652"/>
        <v>0</v>
      </c>
      <c r="O350" s="740">
        <f t="shared" si="2653"/>
        <v>0</v>
      </c>
      <c r="P350" s="741">
        <f t="shared" si="2654"/>
        <v>0</v>
      </c>
      <c r="Q350" s="740">
        <f t="shared" si="2655"/>
        <v>0</v>
      </c>
      <c r="R350" s="741">
        <f t="shared" si="2656"/>
        <v>0</v>
      </c>
      <c r="S350" s="740">
        <f t="shared" si="2657"/>
        <v>0</v>
      </c>
      <c r="T350" s="741">
        <f t="shared" si="2658"/>
        <v>0</v>
      </c>
      <c r="U350" s="740">
        <f t="shared" si="2659"/>
        <v>0</v>
      </c>
      <c r="V350" s="741">
        <f t="shared" si="2660"/>
        <v>0</v>
      </c>
      <c r="W350" s="740">
        <f t="shared" si="2661"/>
        <v>0</v>
      </c>
      <c r="X350" s="741">
        <f t="shared" si="2662"/>
        <v>0</v>
      </c>
      <c r="Y350" s="740">
        <f t="shared" si="2663"/>
        <v>0</v>
      </c>
      <c r="Z350" s="741">
        <f t="shared" si="2664"/>
        <v>0</v>
      </c>
      <c r="AA350" s="743">
        <f t="shared" si="2665"/>
        <v>0</v>
      </c>
      <c r="AB350" s="744">
        <f t="shared" si="2666"/>
        <v>0</v>
      </c>
      <c r="AC350" s="745">
        <v>12</v>
      </c>
      <c r="AD350" s="746">
        <f t="shared" si="2667"/>
        <v>0</v>
      </c>
      <c r="AE350" s="747"/>
      <c r="AF350" s="782">
        <f t="shared" si="2827"/>
        <v>0</v>
      </c>
      <c r="AG350" s="746">
        <f t="shared" si="2668"/>
        <v>0</v>
      </c>
      <c r="AH350" s="746">
        <f t="shared" si="2669"/>
        <v>0</v>
      </c>
      <c r="AI350" s="746">
        <f t="shared" si="2670"/>
        <v>0</v>
      </c>
      <c r="AK350" s="1044"/>
      <c r="AL350" s="755" t="s">
        <v>527</v>
      </c>
      <c r="AM350" s="737">
        <f t="shared" si="2671"/>
        <v>1</v>
      </c>
      <c r="AN350" s="737">
        <f t="shared" si="2672"/>
        <v>4868</v>
      </c>
      <c r="AO350" s="738">
        <f t="shared" si="2673"/>
        <v>4917</v>
      </c>
      <c r="AP350" s="817">
        <f t="shared" si="2674"/>
        <v>4917</v>
      </c>
      <c r="AQ350" s="740">
        <f t="shared" si="2675"/>
        <v>0</v>
      </c>
      <c r="AR350" s="741">
        <f t="shared" si="2676"/>
        <v>0</v>
      </c>
      <c r="AS350" s="740">
        <f t="shared" si="2677"/>
        <v>0</v>
      </c>
      <c r="AT350" s="741">
        <f t="shared" si="2678"/>
        <v>0</v>
      </c>
      <c r="AU350" s="740">
        <f t="shared" si="2785"/>
        <v>0</v>
      </c>
      <c r="AV350" s="741">
        <f t="shared" si="2679"/>
        <v>0</v>
      </c>
      <c r="AW350" s="740">
        <f t="shared" si="2786"/>
        <v>0</v>
      </c>
      <c r="AX350" s="741">
        <f t="shared" si="2680"/>
        <v>0</v>
      </c>
      <c r="AY350" s="740">
        <f t="shared" si="2787"/>
        <v>0</v>
      </c>
      <c r="AZ350" s="741">
        <f t="shared" si="2681"/>
        <v>0</v>
      </c>
      <c r="BA350" s="740">
        <f t="shared" si="2788"/>
        <v>0</v>
      </c>
      <c r="BB350" s="741">
        <f t="shared" si="2682"/>
        <v>0</v>
      </c>
      <c r="BC350" s="740">
        <f t="shared" si="2789"/>
        <v>0</v>
      </c>
      <c r="BD350" s="741">
        <f t="shared" si="2683"/>
        <v>0</v>
      </c>
      <c r="BE350" s="740">
        <f t="shared" si="2790"/>
        <v>0</v>
      </c>
      <c r="BF350" s="741">
        <f t="shared" si="2684"/>
        <v>0</v>
      </c>
      <c r="BG350" s="740">
        <f t="shared" si="2791"/>
        <v>0</v>
      </c>
      <c r="BH350" s="741">
        <f t="shared" si="2685"/>
        <v>0</v>
      </c>
      <c r="BI350" s="740">
        <f t="shared" si="2792"/>
        <v>0</v>
      </c>
      <c r="BJ350" s="741">
        <f t="shared" si="2686"/>
        <v>0</v>
      </c>
      <c r="BK350" s="743">
        <f t="shared" si="2687"/>
        <v>11325</v>
      </c>
      <c r="BL350" s="744">
        <f t="shared" si="2688"/>
        <v>16242</v>
      </c>
      <c r="BM350" s="745">
        <v>12</v>
      </c>
      <c r="BN350" s="746">
        <f t="shared" si="2689"/>
        <v>194904</v>
      </c>
      <c r="BO350" s="747"/>
      <c r="BP350" s="782">
        <f t="shared" si="2828"/>
        <v>16566.84</v>
      </c>
      <c r="BQ350" s="746">
        <f t="shared" si="2690"/>
        <v>211470.84</v>
      </c>
      <c r="BR350" s="746">
        <f t="shared" si="2691"/>
        <v>63864.19</v>
      </c>
      <c r="BS350" s="746">
        <f t="shared" si="2692"/>
        <v>275335.03000000003</v>
      </c>
      <c r="BU350" s="1044"/>
      <c r="BV350" s="755" t="s">
        <v>527</v>
      </c>
      <c r="BW350" s="737">
        <f t="shared" si="2693"/>
        <v>0</v>
      </c>
      <c r="BX350" s="737">
        <f t="shared" si="2694"/>
        <v>4868</v>
      </c>
      <c r="BY350" s="738">
        <f t="shared" si="2695"/>
        <v>4917</v>
      </c>
      <c r="BZ350" s="817">
        <f t="shared" si="2696"/>
        <v>0</v>
      </c>
      <c r="CA350" s="740">
        <f t="shared" si="2697"/>
        <v>0</v>
      </c>
      <c r="CB350" s="741">
        <f t="shared" si="2698"/>
        <v>0</v>
      </c>
      <c r="CC350" s="740">
        <f t="shared" si="2699"/>
        <v>0</v>
      </c>
      <c r="CD350" s="741">
        <f t="shared" si="2700"/>
        <v>0</v>
      </c>
      <c r="CE350" s="740">
        <f t="shared" si="2793"/>
        <v>0</v>
      </c>
      <c r="CF350" s="741">
        <f t="shared" si="2701"/>
        <v>0</v>
      </c>
      <c r="CG350" s="740">
        <f t="shared" si="2794"/>
        <v>0</v>
      </c>
      <c r="CH350" s="741">
        <f t="shared" si="2702"/>
        <v>0</v>
      </c>
      <c r="CI350" s="740">
        <f t="shared" si="2795"/>
        <v>0</v>
      </c>
      <c r="CJ350" s="741">
        <f t="shared" si="2703"/>
        <v>0</v>
      </c>
      <c r="CK350" s="740">
        <f t="shared" si="2796"/>
        <v>0</v>
      </c>
      <c r="CL350" s="741">
        <f t="shared" si="2704"/>
        <v>0</v>
      </c>
      <c r="CM350" s="740">
        <f t="shared" si="2797"/>
        <v>0</v>
      </c>
      <c r="CN350" s="741">
        <f t="shared" si="2705"/>
        <v>0</v>
      </c>
      <c r="CO350" s="740">
        <f t="shared" si="2798"/>
        <v>0</v>
      </c>
      <c r="CP350" s="741">
        <f t="shared" si="2706"/>
        <v>0</v>
      </c>
      <c r="CQ350" s="740">
        <f t="shared" si="2799"/>
        <v>0</v>
      </c>
      <c r="CR350" s="741">
        <f t="shared" si="2707"/>
        <v>0</v>
      </c>
      <c r="CS350" s="740">
        <f t="shared" si="2800"/>
        <v>0</v>
      </c>
      <c r="CT350" s="741">
        <f t="shared" si="2708"/>
        <v>0</v>
      </c>
      <c r="CU350" s="743">
        <f t="shared" si="2709"/>
        <v>0</v>
      </c>
      <c r="CV350" s="744">
        <f t="shared" si="2710"/>
        <v>0</v>
      </c>
      <c r="CW350" s="745">
        <v>12</v>
      </c>
      <c r="CX350" s="746">
        <f t="shared" si="2711"/>
        <v>0</v>
      </c>
      <c r="CY350" s="747"/>
      <c r="CZ350" s="782">
        <f t="shared" si="2829"/>
        <v>0</v>
      </c>
      <c r="DA350" s="746">
        <f t="shared" si="2712"/>
        <v>0</v>
      </c>
      <c r="DB350" s="746">
        <f t="shared" si="2713"/>
        <v>0</v>
      </c>
      <c r="DC350" s="746">
        <f t="shared" si="2714"/>
        <v>0</v>
      </c>
      <c r="DD350" s="750"/>
      <c r="DE350" s="1044"/>
      <c r="DF350" s="755" t="s">
        <v>527</v>
      </c>
      <c r="DG350" s="737">
        <f t="shared" si="2715"/>
        <v>0</v>
      </c>
      <c r="DH350" s="737">
        <f t="shared" si="2716"/>
        <v>4868</v>
      </c>
      <c r="DI350" s="738">
        <f t="shared" si="2717"/>
        <v>4917</v>
      </c>
      <c r="DJ350" s="817">
        <f t="shared" si="2718"/>
        <v>0</v>
      </c>
      <c r="DK350" s="740">
        <f t="shared" si="2719"/>
        <v>0</v>
      </c>
      <c r="DL350" s="741">
        <f t="shared" si="2720"/>
        <v>0</v>
      </c>
      <c r="DM350" s="740">
        <f t="shared" si="2721"/>
        <v>0</v>
      </c>
      <c r="DN350" s="741">
        <f t="shared" si="2722"/>
        <v>0</v>
      </c>
      <c r="DO350" s="740">
        <f t="shared" si="2801"/>
        <v>0</v>
      </c>
      <c r="DP350" s="741">
        <f t="shared" si="2723"/>
        <v>0</v>
      </c>
      <c r="DQ350" s="740">
        <f t="shared" si="2802"/>
        <v>0</v>
      </c>
      <c r="DR350" s="741">
        <f t="shared" si="2724"/>
        <v>0</v>
      </c>
      <c r="DS350" s="740">
        <f t="shared" si="2803"/>
        <v>0</v>
      </c>
      <c r="DT350" s="741">
        <f t="shared" si="2725"/>
        <v>0</v>
      </c>
      <c r="DU350" s="740">
        <f t="shared" si="2804"/>
        <v>0</v>
      </c>
      <c r="DV350" s="741">
        <f t="shared" si="2726"/>
        <v>0</v>
      </c>
      <c r="DW350" s="740">
        <f t="shared" si="2805"/>
        <v>0</v>
      </c>
      <c r="DX350" s="741">
        <f t="shared" si="2727"/>
        <v>0</v>
      </c>
      <c r="DY350" s="740">
        <f t="shared" si="2806"/>
        <v>0</v>
      </c>
      <c r="DZ350" s="741">
        <f t="shared" si="2728"/>
        <v>0</v>
      </c>
      <c r="EA350" s="740">
        <f t="shared" si="2807"/>
        <v>0</v>
      </c>
      <c r="EB350" s="741">
        <f t="shared" si="2729"/>
        <v>0</v>
      </c>
      <c r="EC350" s="740">
        <f t="shared" si="2808"/>
        <v>0</v>
      </c>
      <c r="ED350" s="741">
        <f t="shared" si="2730"/>
        <v>0</v>
      </c>
      <c r="EE350" s="743">
        <f t="shared" si="2731"/>
        <v>0</v>
      </c>
      <c r="EF350" s="744">
        <f t="shared" si="2732"/>
        <v>0</v>
      </c>
      <c r="EG350" s="745">
        <v>12</v>
      </c>
      <c r="EH350" s="746">
        <f t="shared" si="2733"/>
        <v>0</v>
      </c>
      <c r="EI350" s="747"/>
      <c r="EJ350" s="782">
        <f t="shared" si="2830"/>
        <v>0</v>
      </c>
      <c r="EK350" s="746">
        <f t="shared" si="2734"/>
        <v>0</v>
      </c>
      <c r="EL350" s="746">
        <f t="shared" si="2735"/>
        <v>0</v>
      </c>
      <c r="EM350" s="746">
        <f t="shared" si="2736"/>
        <v>0</v>
      </c>
      <c r="EO350" s="1044"/>
      <c r="EP350" s="755" t="s">
        <v>527</v>
      </c>
      <c r="EQ350" s="737">
        <f t="shared" si="2737"/>
        <v>0</v>
      </c>
      <c r="ER350" s="737">
        <f t="shared" si="2738"/>
        <v>4868</v>
      </c>
      <c r="ES350" s="738">
        <f t="shared" si="2739"/>
        <v>4917</v>
      </c>
      <c r="ET350" s="817">
        <f t="shared" si="2740"/>
        <v>0</v>
      </c>
      <c r="EU350" s="740">
        <f t="shared" si="2741"/>
        <v>0</v>
      </c>
      <c r="EV350" s="741">
        <f t="shared" si="2742"/>
        <v>0</v>
      </c>
      <c r="EW350" s="740">
        <f t="shared" si="2743"/>
        <v>0</v>
      </c>
      <c r="EX350" s="741">
        <f t="shared" si="2744"/>
        <v>0</v>
      </c>
      <c r="EY350" s="740">
        <f t="shared" si="2809"/>
        <v>0</v>
      </c>
      <c r="EZ350" s="741">
        <f t="shared" si="2745"/>
        <v>0</v>
      </c>
      <c r="FA350" s="740">
        <f t="shared" si="2810"/>
        <v>0</v>
      </c>
      <c r="FB350" s="741">
        <f t="shared" si="2746"/>
        <v>0</v>
      </c>
      <c r="FC350" s="740">
        <f t="shared" si="2811"/>
        <v>0</v>
      </c>
      <c r="FD350" s="741">
        <f t="shared" si="2747"/>
        <v>0</v>
      </c>
      <c r="FE350" s="740">
        <f t="shared" si="2812"/>
        <v>0</v>
      </c>
      <c r="FF350" s="741">
        <f t="shared" si="2748"/>
        <v>0</v>
      </c>
      <c r="FG350" s="740">
        <f t="shared" si="2813"/>
        <v>0</v>
      </c>
      <c r="FH350" s="741">
        <f t="shared" si="2749"/>
        <v>0</v>
      </c>
      <c r="FI350" s="740">
        <f t="shared" si="2814"/>
        <v>0</v>
      </c>
      <c r="FJ350" s="741">
        <f t="shared" si="2750"/>
        <v>0</v>
      </c>
      <c r="FK350" s="740">
        <f t="shared" si="2815"/>
        <v>0</v>
      </c>
      <c r="FL350" s="741">
        <f t="shared" si="2751"/>
        <v>0</v>
      </c>
      <c r="FM350" s="740">
        <f t="shared" si="2816"/>
        <v>0</v>
      </c>
      <c r="FN350" s="741">
        <f t="shared" si="2752"/>
        <v>0</v>
      </c>
      <c r="FO350" s="743">
        <f t="shared" si="2753"/>
        <v>0</v>
      </c>
      <c r="FP350" s="744">
        <f t="shared" si="2754"/>
        <v>0</v>
      </c>
      <c r="FQ350" s="745">
        <v>12</v>
      </c>
      <c r="FR350" s="746">
        <f t="shared" si="2755"/>
        <v>0</v>
      </c>
      <c r="FS350" s="747"/>
      <c r="FT350" s="782">
        <f t="shared" si="2831"/>
        <v>0</v>
      </c>
      <c r="FU350" s="746">
        <f t="shared" si="2756"/>
        <v>0</v>
      </c>
      <c r="FV350" s="746">
        <f t="shared" si="2757"/>
        <v>0</v>
      </c>
      <c r="FW350" s="746">
        <f t="shared" si="2758"/>
        <v>0</v>
      </c>
      <c r="FY350" s="1044"/>
      <c r="FZ350" s="755" t="s">
        <v>527</v>
      </c>
      <c r="GA350" s="737">
        <f t="shared" si="2759"/>
        <v>1</v>
      </c>
      <c r="GB350" s="737">
        <f t="shared" si="2760"/>
        <v>4868</v>
      </c>
      <c r="GC350" s="738">
        <f t="shared" si="2761"/>
        <v>4917</v>
      </c>
      <c r="GD350" s="743">
        <f t="shared" si="2762"/>
        <v>4917</v>
      </c>
      <c r="GE350" s="743"/>
      <c r="GF350" s="737">
        <f t="shared" si="2763"/>
        <v>0</v>
      </c>
      <c r="GG350" s="743"/>
      <c r="GH350" s="737">
        <f t="shared" si="2764"/>
        <v>0</v>
      </c>
      <c r="GI350" s="743"/>
      <c r="GJ350" s="737">
        <f t="shared" si="2765"/>
        <v>0</v>
      </c>
      <c r="GK350" s="743"/>
      <c r="GL350" s="737">
        <f t="shared" si="2766"/>
        <v>0</v>
      </c>
      <c r="GM350" s="743"/>
      <c r="GN350" s="737">
        <f t="shared" si="2767"/>
        <v>0</v>
      </c>
      <c r="GO350" s="743"/>
      <c r="GP350" s="737">
        <f t="shared" si="2768"/>
        <v>0</v>
      </c>
      <c r="GQ350" s="743"/>
      <c r="GR350" s="737">
        <f t="shared" si="2769"/>
        <v>0</v>
      </c>
      <c r="GS350" s="743"/>
      <c r="GT350" s="737">
        <f t="shared" si="2770"/>
        <v>0</v>
      </c>
      <c r="GU350" s="743"/>
      <c r="GV350" s="737">
        <f t="shared" si="2771"/>
        <v>0</v>
      </c>
      <c r="GW350" s="743"/>
      <c r="GX350" s="737">
        <f t="shared" si="2772"/>
        <v>0</v>
      </c>
      <c r="GY350" s="743">
        <f t="shared" si="2772"/>
        <v>11325</v>
      </c>
      <c r="GZ350" s="744">
        <f t="shared" si="2773"/>
        <v>16242</v>
      </c>
      <c r="HA350" s="745">
        <v>12</v>
      </c>
      <c r="HB350" s="746">
        <f t="shared" si="2774"/>
        <v>194904</v>
      </c>
      <c r="HC350" s="737">
        <f t="shared" si="2775"/>
        <v>0</v>
      </c>
      <c r="HD350" s="737">
        <f t="shared" si="2775"/>
        <v>16566.84</v>
      </c>
      <c r="HE350" s="746">
        <f t="shared" si="2776"/>
        <v>211470.84</v>
      </c>
      <c r="HF350" s="746">
        <f t="shared" si="2777"/>
        <v>63864.19</v>
      </c>
      <c r="HG350" s="746">
        <f t="shared" si="2778"/>
        <v>275335.03000000003</v>
      </c>
    </row>
    <row r="351" spans="1:215" hidden="1" x14ac:dyDescent="0.25">
      <c r="A351" s="1044"/>
      <c r="B351" s="735" t="s">
        <v>419</v>
      </c>
      <c r="C351" s="737">
        <f t="shared" si="2643"/>
        <v>0</v>
      </c>
      <c r="D351" s="737">
        <f t="shared" si="2644"/>
        <v>4868</v>
      </c>
      <c r="E351" s="738">
        <f t="shared" si="2645"/>
        <v>4917</v>
      </c>
      <c r="F351" s="817">
        <f t="shared" si="2646"/>
        <v>0</v>
      </c>
      <c r="G351" s="740">
        <f t="shared" si="2784"/>
        <v>0</v>
      </c>
      <c r="H351" s="741">
        <f t="shared" si="2647"/>
        <v>0</v>
      </c>
      <c r="I351" s="740">
        <f t="shared" si="2784"/>
        <v>0</v>
      </c>
      <c r="J351" s="741">
        <f t="shared" si="2648"/>
        <v>0</v>
      </c>
      <c r="K351" s="740">
        <f t="shared" si="2649"/>
        <v>0</v>
      </c>
      <c r="L351" s="741">
        <f t="shared" si="2650"/>
        <v>0</v>
      </c>
      <c r="M351" s="740">
        <f t="shared" si="2651"/>
        <v>0</v>
      </c>
      <c r="N351" s="741">
        <f t="shared" si="2652"/>
        <v>0</v>
      </c>
      <c r="O351" s="740">
        <f t="shared" si="2653"/>
        <v>0</v>
      </c>
      <c r="P351" s="741">
        <f t="shared" si="2654"/>
        <v>0</v>
      </c>
      <c r="Q351" s="740">
        <f t="shared" si="2655"/>
        <v>0</v>
      </c>
      <c r="R351" s="741">
        <f t="shared" si="2656"/>
        <v>0</v>
      </c>
      <c r="S351" s="740">
        <f t="shared" si="2657"/>
        <v>0</v>
      </c>
      <c r="T351" s="741">
        <f t="shared" si="2658"/>
        <v>0</v>
      </c>
      <c r="U351" s="740">
        <f t="shared" si="2659"/>
        <v>0</v>
      </c>
      <c r="V351" s="741">
        <f t="shared" si="2660"/>
        <v>0</v>
      </c>
      <c r="W351" s="740">
        <f t="shared" si="2661"/>
        <v>0</v>
      </c>
      <c r="X351" s="741">
        <f t="shared" si="2662"/>
        <v>0</v>
      </c>
      <c r="Y351" s="740">
        <f t="shared" si="2663"/>
        <v>0</v>
      </c>
      <c r="Z351" s="741">
        <f t="shared" si="2664"/>
        <v>0</v>
      </c>
      <c r="AA351" s="743">
        <f t="shared" si="2665"/>
        <v>0</v>
      </c>
      <c r="AB351" s="744">
        <f t="shared" si="2666"/>
        <v>0</v>
      </c>
      <c r="AC351" s="745">
        <v>12</v>
      </c>
      <c r="AD351" s="746">
        <f t="shared" si="2667"/>
        <v>0</v>
      </c>
      <c r="AE351" s="747"/>
      <c r="AF351" s="741"/>
      <c r="AG351" s="746">
        <f t="shared" si="2668"/>
        <v>0</v>
      </c>
      <c r="AH351" s="746">
        <f t="shared" si="2669"/>
        <v>0</v>
      </c>
      <c r="AI351" s="746">
        <f t="shared" si="2670"/>
        <v>0</v>
      </c>
      <c r="AK351" s="1044"/>
      <c r="AL351" s="735" t="s">
        <v>419</v>
      </c>
      <c r="AM351" s="737">
        <f t="shared" si="2671"/>
        <v>0</v>
      </c>
      <c r="AN351" s="737">
        <f t="shared" si="2672"/>
        <v>4868</v>
      </c>
      <c r="AO351" s="738">
        <f t="shared" si="2673"/>
        <v>4917</v>
      </c>
      <c r="AP351" s="817">
        <f t="shared" si="2674"/>
        <v>0</v>
      </c>
      <c r="AQ351" s="740">
        <f t="shared" si="2675"/>
        <v>0</v>
      </c>
      <c r="AR351" s="741">
        <f t="shared" si="2676"/>
        <v>0</v>
      </c>
      <c r="AS351" s="740">
        <f t="shared" si="2677"/>
        <v>0</v>
      </c>
      <c r="AT351" s="741">
        <f t="shared" si="2678"/>
        <v>0</v>
      </c>
      <c r="AU351" s="740">
        <f t="shared" si="2785"/>
        <v>0</v>
      </c>
      <c r="AV351" s="741">
        <f t="shared" si="2679"/>
        <v>0</v>
      </c>
      <c r="AW351" s="740">
        <f t="shared" si="2786"/>
        <v>0</v>
      </c>
      <c r="AX351" s="741">
        <f t="shared" si="2680"/>
        <v>0</v>
      </c>
      <c r="AY351" s="740">
        <f t="shared" si="2787"/>
        <v>0</v>
      </c>
      <c r="AZ351" s="741">
        <f t="shared" si="2681"/>
        <v>0</v>
      </c>
      <c r="BA351" s="740">
        <f t="shared" si="2788"/>
        <v>0</v>
      </c>
      <c r="BB351" s="741">
        <f t="shared" si="2682"/>
        <v>0</v>
      </c>
      <c r="BC351" s="740">
        <f t="shared" si="2789"/>
        <v>0</v>
      </c>
      <c r="BD351" s="741">
        <f t="shared" si="2683"/>
        <v>0</v>
      </c>
      <c r="BE351" s="740">
        <f t="shared" si="2790"/>
        <v>0</v>
      </c>
      <c r="BF351" s="741">
        <f t="shared" si="2684"/>
        <v>0</v>
      </c>
      <c r="BG351" s="740">
        <f t="shared" si="2791"/>
        <v>0</v>
      </c>
      <c r="BH351" s="741">
        <f t="shared" si="2685"/>
        <v>0</v>
      </c>
      <c r="BI351" s="740">
        <f t="shared" si="2792"/>
        <v>0</v>
      </c>
      <c r="BJ351" s="741">
        <f t="shared" si="2686"/>
        <v>0</v>
      </c>
      <c r="BK351" s="743">
        <f t="shared" si="2687"/>
        <v>0</v>
      </c>
      <c r="BL351" s="744">
        <f t="shared" si="2688"/>
        <v>0</v>
      </c>
      <c r="BM351" s="745">
        <v>12</v>
      </c>
      <c r="BN351" s="746">
        <f t="shared" si="2689"/>
        <v>0</v>
      </c>
      <c r="BO351" s="747"/>
      <c r="BP351" s="741"/>
      <c r="BQ351" s="746">
        <f t="shared" si="2690"/>
        <v>0</v>
      </c>
      <c r="BR351" s="746">
        <f t="shared" si="2691"/>
        <v>0</v>
      </c>
      <c r="BS351" s="746">
        <f t="shared" si="2692"/>
        <v>0</v>
      </c>
      <c r="BU351" s="1044"/>
      <c r="BV351" s="735" t="s">
        <v>419</v>
      </c>
      <c r="BW351" s="737">
        <f t="shared" si="2693"/>
        <v>1</v>
      </c>
      <c r="BX351" s="737">
        <f t="shared" si="2694"/>
        <v>4868</v>
      </c>
      <c r="BY351" s="738">
        <f t="shared" si="2695"/>
        <v>4917</v>
      </c>
      <c r="BZ351" s="817">
        <f t="shared" si="2696"/>
        <v>4917</v>
      </c>
      <c r="CA351" s="740">
        <f t="shared" si="2697"/>
        <v>0</v>
      </c>
      <c r="CB351" s="741">
        <f t="shared" si="2698"/>
        <v>0</v>
      </c>
      <c r="CC351" s="740">
        <f t="shared" si="2699"/>
        <v>0</v>
      </c>
      <c r="CD351" s="741">
        <f t="shared" si="2700"/>
        <v>0</v>
      </c>
      <c r="CE351" s="740">
        <f t="shared" si="2793"/>
        <v>0</v>
      </c>
      <c r="CF351" s="741">
        <f t="shared" si="2701"/>
        <v>0</v>
      </c>
      <c r="CG351" s="740">
        <f t="shared" si="2794"/>
        <v>0</v>
      </c>
      <c r="CH351" s="741">
        <f t="shared" si="2702"/>
        <v>0</v>
      </c>
      <c r="CI351" s="740">
        <f t="shared" si="2795"/>
        <v>0</v>
      </c>
      <c r="CJ351" s="741">
        <f t="shared" si="2703"/>
        <v>0</v>
      </c>
      <c r="CK351" s="740">
        <f t="shared" si="2796"/>
        <v>0</v>
      </c>
      <c r="CL351" s="741">
        <f t="shared" si="2704"/>
        <v>0</v>
      </c>
      <c r="CM351" s="740">
        <f t="shared" si="2797"/>
        <v>0</v>
      </c>
      <c r="CN351" s="741">
        <f t="shared" si="2705"/>
        <v>0</v>
      </c>
      <c r="CO351" s="740">
        <f t="shared" si="2798"/>
        <v>0</v>
      </c>
      <c r="CP351" s="741">
        <f t="shared" si="2706"/>
        <v>0</v>
      </c>
      <c r="CQ351" s="740">
        <f t="shared" si="2799"/>
        <v>0</v>
      </c>
      <c r="CR351" s="741">
        <f t="shared" si="2707"/>
        <v>0</v>
      </c>
      <c r="CS351" s="740">
        <f t="shared" si="2800"/>
        <v>0</v>
      </c>
      <c r="CT351" s="741">
        <f t="shared" si="2708"/>
        <v>0</v>
      </c>
      <c r="CU351" s="743">
        <f t="shared" si="2709"/>
        <v>11325</v>
      </c>
      <c r="CV351" s="744">
        <f t="shared" si="2710"/>
        <v>16242</v>
      </c>
      <c r="CW351" s="745">
        <v>12</v>
      </c>
      <c r="CX351" s="746">
        <f t="shared" si="2711"/>
        <v>194904</v>
      </c>
      <c r="CY351" s="747"/>
      <c r="CZ351" s="741"/>
      <c r="DA351" s="746">
        <f t="shared" si="2712"/>
        <v>194904</v>
      </c>
      <c r="DB351" s="746">
        <f t="shared" si="2713"/>
        <v>58861.01</v>
      </c>
      <c r="DC351" s="746">
        <f t="shared" si="2714"/>
        <v>253765.01</v>
      </c>
      <c r="DD351" s="750"/>
      <c r="DE351" s="1044"/>
      <c r="DF351" s="735" t="s">
        <v>419</v>
      </c>
      <c r="DG351" s="737">
        <f t="shared" si="2715"/>
        <v>0</v>
      </c>
      <c r="DH351" s="737">
        <f t="shared" si="2716"/>
        <v>4868</v>
      </c>
      <c r="DI351" s="738">
        <f t="shared" si="2717"/>
        <v>4917</v>
      </c>
      <c r="DJ351" s="817">
        <f t="shared" si="2718"/>
        <v>0</v>
      </c>
      <c r="DK351" s="740">
        <f t="shared" si="2719"/>
        <v>0</v>
      </c>
      <c r="DL351" s="741">
        <f t="shared" si="2720"/>
        <v>0</v>
      </c>
      <c r="DM351" s="740">
        <f t="shared" si="2721"/>
        <v>0</v>
      </c>
      <c r="DN351" s="741">
        <f t="shared" si="2722"/>
        <v>0</v>
      </c>
      <c r="DO351" s="740">
        <f t="shared" si="2801"/>
        <v>0</v>
      </c>
      <c r="DP351" s="741">
        <f t="shared" si="2723"/>
        <v>0</v>
      </c>
      <c r="DQ351" s="740">
        <f t="shared" si="2802"/>
        <v>0</v>
      </c>
      <c r="DR351" s="741">
        <f t="shared" si="2724"/>
        <v>0</v>
      </c>
      <c r="DS351" s="740">
        <f t="shared" si="2803"/>
        <v>0</v>
      </c>
      <c r="DT351" s="741">
        <f t="shared" si="2725"/>
        <v>0</v>
      </c>
      <c r="DU351" s="740">
        <f t="shared" si="2804"/>
        <v>0</v>
      </c>
      <c r="DV351" s="741">
        <f t="shared" si="2726"/>
        <v>0</v>
      </c>
      <c r="DW351" s="740">
        <f t="shared" si="2805"/>
        <v>0</v>
      </c>
      <c r="DX351" s="741">
        <f t="shared" si="2727"/>
        <v>0</v>
      </c>
      <c r="DY351" s="740">
        <f t="shared" si="2806"/>
        <v>0</v>
      </c>
      <c r="DZ351" s="741">
        <f t="shared" si="2728"/>
        <v>0</v>
      </c>
      <c r="EA351" s="740">
        <f t="shared" si="2807"/>
        <v>0</v>
      </c>
      <c r="EB351" s="741">
        <f t="shared" si="2729"/>
        <v>0</v>
      </c>
      <c r="EC351" s="740">
        <f t="shared" si="2808"/>
        <v>0</v>
      </c>
      <c r="ED351" s="741">
        <f t="shared" si="2730"/>
        <v>0</v>
      </c>
      <c r="EE351" s="743">
        <f t="shared" si="2731"/>
        <v>0</v>
      </c>
      <c r="EF351" s="744">
        <f t="shared" si="2732"/>
        <v>0</v>
      </c>
      <c r="EG351" s="745">
        <v>12</v>
      </c>
      <c r="EH351" s="746">
        <f t="shared" si="2733"/>
        <v>0</v>
      </c>
      <c r="EI351" s="747"/>
      <c r="EJ351" s="741"/>
      <c r="EK351" s="746">
        <f t="shared" si="2734"/>
        <v>0</v>
      </c>
      <c r="EL351" s="746">
        <f t="shared" si="2735"/>
        <v>0</v>
      </c>
      <c r="EM351" s="746">
        <f t="shared" si="2736"/>
        <v>0</v>
      </c>
      <c r="EO351" s="1044"/>
      <c r="EP351" s="735" t="s">
        <v>419</v>
      </c>
      <c r="EQ351" s="737">
        <f t="shared" si="2737"/>
        <v>0</v>
      </c>
      <c r="ER351" s="737">
        <f t="shared" si="2738"/>
        <v>4868</v>
      </c>
      <c r="ES351" s="738">
        <f t="shared" si="2739"/>
        <v>4917</v>
      </c>
      <c r="ET351" s="817">
        <f t="shared" si="2740"/>
        <v>0</v>
      </c>
      <c r="EU351" s="740">
        <f t="shared" si="2741"/>
        <v>0</v>
      </c>
      <c r="EV351" s="741">
        <f t="shared" si="2742"/>
        <v>0</v>
      </c>
      <c r="EW351" s="740">
        <f t="shared" si="2743"/>
        <v>0</v>
      </c>
      <c r="EX351" s="741">
        <f t="shared" si="2744"/>
        <v>0</v>
      </c>
      <c r="EY351" s="740">
        <f t="shared" si="2809"/>
        <v>0</v>
      </c>
      <c r="EZ351" s="741">
        <f t="shared" si="2745"/>
        <v>0</v>
      </c>
      <c r="FA351" s="740">
        <f t="shared" si="2810"/>
        <v>0</v>
      </c>
      <c r="FB351" s="741">
        <f t="shared" si="2746"/>
        <v>0</v>
      </c>
      <c r="FC351" s="740">
        <f t="shared" si="2811"/>
        <v>0</v>
      </c>
      <c r="FD351" s="741">
        <f t="shared" si="2747"/>
        <v>0</v>
      </c>
      <c r="FE351" s="740">
        <f t="shared" si="2812"/>
        <v>0</v>
      </c>
      <c r="FF351" s="741">
        <f t="shared" si="2748"/>
        <v>0</v>
      </c>
      <c r="FG351" s="740">
        <f t="shared" si="2813"/>
        <v>0</v>
      </c>
      <c r="FH351" s="741">
        <f t="shared" si="2749"/>
        <v>0</v>
      </c>
      <c r="FI351" s="740">
        <f t="shared" si="2814"/>
        <v>0</v>
      </c>
      <c r="FJ351" s="741">
        <f t="shared" si="2750"/>
        <v>0</v>
      </c>
      <c r="FK351" s="740">
        <f t="shared" si="2815"/>
        <v>0</v>
      </c>
      <c r="FL351" s="741">
        <f t="shared" si="2751"/>
        <v>0</v>
      </c>
      <c r="FM351" s="740">
        <f t="shared" si="2816"/>
        <v>0</v>
      </c>
      <c r="FN351" s="741">
        <f t="shared" si="2752"/>
        <v>0</v>
      </c>
      <c r="FO351" s="743">
        <f t="shared" si="2753"/>
        <v>0</v>
      </c>
      <c r="FP351" s="744">
        <f t="shared" si="2754"/>
        <v>0</v>
      </c>
      <c r="FQ351" s="745">
        <v>12</v>
      </c>
      <c r="FR351" s="746">
        <f t="shared" si="2755"/>
        <v>0</v>
      </c>
      <c r="FS351" s="747"/>
      <c r="FT351" s="741"/>
      <c r="FU351" s="746">
        <f t="shared" si="2756"/>
        <v>0</v>
      </c>
      <c r="FV351" s="746">
        <f t="shared" si="2757"/>
        <v>0</v>
      </c>
      <c r="FW351" s="746">
        <f t="shared" si="2758"/>
        <v>0</v>
      </c>
      <c r="FY351" s="1044"/>
      <c r="FZ351" s="735" t="s">
        <v>419</v>
      </c>
      <c r="GA351" s="737">
        <f t="shared" si="2759"/>
        <v>1</v>
      </c>
      <c r="GB351" s="737">
        <f t="shared" si="2760"/>
        <v>4868</v>
      </c>
      <c r="GC351" s="738">
        <f t="shared" si="2761"/>
        <v>4917</v>
      </c>
      <c r="GD351" s="743">
        <f t="shared" si="2762"/>
        <v>4917</v>
      </c>
      <c r="GE351" s="743"/>
      <c r="GF351" s="737">
        <f t="shared" si="2763"/>
        <v>0</v>
      </c>
      <c r="GG351" s="743"/>
      <c r="GH351" s="737">
        <f t="shared" si="2764"/>
        <v>0</v>
      </c>
      <c r="GI351" s="743"/>
      <c r="GJ351" s="737">
        <f t="shared" si="2765"/>
        <v>0</v>
      </c>
      <c r="GK351" s="743"/>
      <c r="GL351" s="737">
        <f t="shared" si="2766"/>
        <v>0</v>
      </c>
      <c r="GM351" s="743"/>
      <c r="GN351" s="737">
        <f t="shared" si="2767"/>
        <v>0</v>
      </c>
      <c r="GO351" s="743"/>
      <c r="GP351" s="737">
        <f t="shared" si="2768"/>
        <v>0</v>
      </c>
      <c r="GQ351" s="743"/>
      <c r="GR351" s="737">
        <f t="shared" si="2769"/>
        <v>0</v>
      </c>
      <c r="GS351" s="743"/>
      <c r="GT351" s="737">
        <f t="shared" si="2770"/>
        <v>0</v>
      </c>
      <c r="GU351" s="743"/>
      <c r="GV351" s="737">
        <f t="shared" si="2771"/>
        <v>0</v>
      </c>
      <c r="GW351" s="743"/>
      <c r="GX351" s="737">
        <f t="shared" si="2772"/>
        <v>0</v>
      </c>
      <c r="GY351" s="743">
        <f t="shared" si="2772"/>
        <v>11325</v>
      </c>
      <c r="GZ351" s="744">
        <f t="shared" si="2773"/>
        <v>16242</v>
      </c>
      <c r="HA351" s="745">
        <v>12</v>
      </c>
      <c r="HB351" s="746">
        <f t="shared" si="2774"/>
        <v>194904</v>
      </c>
      <c r="HC351" s="737">
        <f t="shared" si="2775"/>
        <v>0</v>
      </c>
      <c r="HD351" s="737">
        <f t="shared" si="2775"/>
        <v>0</v>
      </c>
      <c r="HE351" s="746">
        <f t="shared" si="2776"/>
        <v>194904</v>
      </c>
      <c r="HF351" s="746">
        <f t="shared" si="2777"/>
        <v>58861.01</v>
      </c>
      <c r="HG351" s="746">
        <f t="shared" si="2778"/>
        <v>253765.01</v>
      </c>
    </row>
    <row r="352" spans="1:215" hidden="1" x14ac:dyDescent="0.25">
      <c r="A352" s="1044"/>
      <c r="B352" s="735" t="s">
        <v>43</v>
      </c>
      <c r="C352" s="737">
        <f t="shared" si="2643"/>
        <v>0</v>
      </c>
      <c r="D352" s="737">
        <f t="shared" si="2644"/>
        <v>6469</v>
      </c>
      <c r="E352" s="738">
        <f t="shared" si="2645"/>
        <v>6534</v>
      </c>
      <c r="F352" s="817">
        <f t="shared" si="2646"/>
        <v>0</v>
      </c>
      <c r="G352" s="740">
        <f t="shared" ref="G352:I354" si="2832">ROUND(G75,1)</f>
        <v>0</v>
      </c>
      <c r="H352" s="741">
        <f t="shared" si="2647"/>
        <v>0</v>
      </c>
      <c r="I352" s="740">
        <f t="shared" si="2832"/>
        <v>0</v>
      </c>
      <c r="J352" s="741">
        <f t="shared" si="2648"/>
        <v>0</v>
      </c>
      <c r="K352" s="740">
        <f t="shared" si="2649"/>
        <v>0</v>
      </c>
      <c r="L352" s="741">
        <f t="shared" si="2650"/>
        <v>0</v>
      </c>
      <c r="M352" s="740">
        <f t="shared" si="2651"/>
        <v>0</v>
      </c>
      <c r="N352" s="741">
        <f t="shared" si="2652"/>
        <v>0</v>
      </c>
      <c r="O352" s="740">
        <f t="shared" si="2653"/>
        <v>0</v>
      </c>
      <c r="P352" s="741">
        <f t="shared" si="2654"/>
        <v>0</v>
      </c>
      <c r="Q352" s="740">
        <f t="shared" si="2655"/>
        <v>0</v>
      </c>
      <c r="R352" s="741">
        <f t="shared" si="2656"/>
        <v>0</v>
      </c>
      <c r="S352" s="740">
        <f t="shared" si="2657"/>
        <v>0</v>
      </c>
      <c r="T352" s="741">
        <f t="shared" si="2658"/>
        <v>0</v>
      </c>
      <c r="U352" s="740">
        <f t="shared" si="2659"/>
        <v>0</v>
      </c>
      <c r="V352" s="741">
        <f t="shared" si="2660"/>
        <v>0</v>
      </c>
      <c r="W352" s="740">
        <f t="shared" si="2661"/>
        <v>0</v>
      </c>
      <c r="X352" s="741">
        <f t="shared" si="2662"/>
        <v>0</v>
      </c>
      <c r="Y352" s="740">
        <f t="shared" si="2663"/>
        <v>0</v>
      </c>
      <c r="Z352" s="741">
        <f t="shared" si="2664"/>
        <v>0</v>
      </c>
      <c r="AA352" s="743">
        <f t="shared" si="2665"/>
        <v>0</v>
      </c>
      <c r="AB352" s="744">
        <f t="shared" si="2666"/>
        <v>0</v>
      </c>
      <c r="AC352" s="745">
        <v>12</v>
      </c>
      <c r="AD352" s="746">
        <f t="shared" si="2667"/>
        <v>0</v>
      </c>
      <c r="AE352" s="747"/>
      <c r="AF352" s="741"/>
      <c r="AG352" s="746">
        <f t="shared" si="2668"/>
        <v>0</v>
      </c>
      <c r="AH352" s="746">
        <f t="shared" si="2669"/>
        <v>0</v>
      </c>
      <c r="AI352" s="746">
        <f t="shared" si="2670"/>
        <v>0</v>
      </c>
      <c r="AK352" s="1044"/>
      <c r="AL352" s="735" t="s">
        <v>43</v>
      </c>
      <c r="AM352" s="737">
        <f t="shared" si="2671"/>
        <v>0</v>
      </c>
      <c r="AN352" s="737">
        <f t="shared" si="2672"/>
        <v>6469</v>
      </c>
      <c r="AO352" s="738">
        <f t="shared" si="2673"/>
        <v>6534</v>
      </c>
      <c r="AP352" s="817">
        <f t="shared" si="2674"/>
        <v>0</v>
      </c>
      <c r="AQ352" s="740">
        <f t="shared" si="2675"/>
        <v>0</v>
      </c>
      <c r="AR352" s="741">
        <f t="shared" si="2676"/>
        <v>0</v>
      </c>
      <c r="AS352" s="740">
        <f t="shared" si="2677"/>
        <v>0</v>
      </c>
      <c r="AT352" s="741">
        <f t="shared" si="2678"/>
        <v>0</v>
      </c>
      <c r="AU352" s="740">
        <f t="shared" si="2785"/>
        <v>0</v>
      </c>
      <c r="AV352" s="741">
        <f t="shared" si="2679"/>
        <v>0</v>
      </c>
      <c r="AW352" s="740">
        <f t="shared" si="2786"/>
        <v>0</v>
      </c>
      <c r="AX352" s="741">
        <f t="shared" si="2680"/>
        <v>0</v>
      </c>
      <c r="AY352" s="740">
        <f t="shared" si="2787"/>
        <v>0</v>
      </c>
      <c r="AZ352" s="741">
        <f t="shared" si="2681"/>
        <v>0</v>
      </c>
      <c r="BA352" s="740">
        <f t="shared" si="2788"/>
        <v>0</v>
      </c>
      <c r="BB352" s="741">
        <f t="shared" si="2682"/>
        <v>0</v>
      </c>
      <c r="BC352" s="740">
        <f t="shared" si="2789"/>
        <v>0</v>
      </c>
      <c r="BD352" s="741">
        <f t="shared" si="2683"/>
        <v>0</v>
      </c>
      <c r="BE352" s="740">
        <f t="shared" si="2790"/>
        <v>0</v>
      </c>
      <c r="BF352" s="741">
        <f t="shared" si="2684"/>
        <v>0</v>
      </c>
      <c r="BG352" s="740">
        <f t="shared" si="2791"/>
        <v>0</v>
      </c>
      <c r="BH352" s="741">
        <f t="shared" si="2685"/>
        <v>0</v>
      </c>
      <c r="BI352" s="740">
        <f t="shared" si="2792"/>
        <v>0</v>
      </c>
      <c r="BJ352" s="741">
        <f t="shared" si="2686"/>
        <v>0</v>
      </c>
      <c r="BK352" s="743">
        <f t="shared" si="2687"/>
        <v>0</v>
      </c>
      <c r="BL352" s="744">
        <f t="shared" si="2688"/>
        <v>0</v>
      </c>
      <c r="BM352" s="745">
        <v>12</v>
      </c>
      <c r="BN352" s="746">
        <f t="shared" si="2689"/>
        <v>0</v>
      </c>
      <c r="BO352" s="747"/>
      <c r="BP352" s="741"/>
      <c r="BQ352" s="746">
        <f t="shared" si="2690"/>
        <v>0</v>
      </c>
      <c r="BR352" s="746">
        <f t="shared" si="2691"/>
        <v>0</v>
      </c>
      <c r="BS352" s="746">
        <f t="shared" si="2692"/>
        <v>0</v>
      </c>
      <c r="BU352" s="1044"/>
      <c r="BV352" s="735" t="s">
        <v>43</v>
      </c>
      <c r="BW352" s="737">
        <f t="shared" si="2693"/>
        <v>0.5</v>
      </c>
      <c r="BX352" s="737">
        <f t="shared" si="2694"/>
        <v>6469</v>
      </c>
      <c r="BY352" s="738">
        <f t="shared" si="2695"/>
        <v>6534</v>
      </c>
      <c r="BZ352" s="817">
        <f t="shared" si="2696"/>
        <v>3267</v>
      </c>
      <c r="CA352" s="740">
        <f t="shared" si="2697"/>
        <v>0</v>
      </c>
      <c r="CB352" s="741">
        <f t="shared" si="2698"/>
        <v>0</v>
      </c>
      <c r="CC352" s="740">
        <f t="shared" si="2699"/>
        <v>0</v>
      </c>
      <c r="CD352" s="741">
        <f t="shared" si="2700"/>
        <v>0</v>
      </c>
      <c r="CE352" s="740">
        <f t="shared" si="2793"/>
        <v>0</v>
      </c>
      <c r="CF352" s="741">
        <f t="shared" si="2701"/>
        <v>0</v>
      </c>
      <c r="CG352" s="740">
        <f t="shared" si="2794"/>
        <v>0</v>
      </c>
      <c r="CH352" s="741">
        <f t="shared" si="2702"/>
        <v>0</v>
      </c>
      <c r="CI352" s="740">
        <f t="shared" si="2795"/>
        <v>0</v>
      </c>
      <c r="CJ352" s="741">
        <f t="shared" si="2703"/>
        <v>0</v>
      </c>
      <c r="CK352" s="740">
        <f t="shared" si="2796"/>
        <v>0</v>
      </c>
      <c r="CL352" s="741">
        <f t="shared" si="2704"/>
        <v>0</v>
      </c>
      <c r="CM352" s="740">
        <f t="shared" si="2797"/>
        <v>0</v>
      </c>
      <c r="CN352" s="741">
        <f t="shared" si="2705"/>
        <v>0</v>
      </c>
      <c r="CO352" s="740">
        <f t="shared" si="2798"/>
        <v>0</v>
      </c>
      <c r="CP352" s="741">
        <f t="shared" si="2706"/>
        <v>0</v>
      </c>
      <c r="CQ352" s="740">
        <f t="shared" si="2799"/>
        <v>0</v>
      </c>
      <c r="CR352" s="741">
        <f t="shared" si="2707"/>
        <v>0</v>
      </c>
      <c r="CS352" s="740">
        <f t="shared" si="2800"/>
        <v>0</v>
      </c>
      <c r="CT352" s="741">
        <f t="shared" si="2708"/>
        <v>0</v>
      </c>
      <c r="CU352" s="743">
        <f t="shared" si="2709"/>
        <v>4854</v>
      </c>
      <c r="CV352" s="744">
        <f t="shared" si="2710"/>
        <v>8121</v>
      </c>
      <c r="CW352" s="745">
        <v>12</v>
      </c>
      <c r="CX352" s="746">
        <f t="shared" si="2711"/>
        <v>97452</v>
      </c>
      <c r="CY352" s="747"/>
      <c r="CZ352" s="741"/>
      <c r="DA352" s="746">
        <f t="shared" si="2712"/>
        <v>97452</v>
      </c>
      <c r="DB352" s="746">
        <f t="shared" si="2713"/>
        <v>29430.5</v>
      </c>
      <c r="DC352" s="746">
        <f t="shared" si="2714"/>
        <v>126882.5</v>
      </c>
      <c r="DD352" s="750"/>
      <c r="DE352" s="1044"/>
      <c r="DF352" s="735" t="s">
        <v>43</v>
      </c>
      <c r="DG352" s="737">
        <f t="shared" si="2715"/>
        <v>0</v>
      </c>
      <c r="DH352" s="737">
        <f t="shared" si="2716"/>
        <v>6469</v>
      </c>
      <c r="DI352" s="738">
        <f t="shared" si="2717"/>
        <v>6534</v>
      </c>
      <c r="DJ352" s="817">
        <f t="shared" si="2718"/>
        <v>0</v>
      </c>
      <c r="DK352" s="740">
        <f t="shared" si="2719"/>
        <v>0</v>
      </c>
      <c r="DL352" s="741">
        <f t="shared" si="2720"/>
        <v>0</v>
      </c>
      <c r="DM352" s="740">
        <f t="shared" si="2721"/>
        <v>0</v>
      </c>
      <c r="DN352" s="741">
        <f t="shared" si="2722"/>
        <v>0</v>
      </c>
      <c r="DO352" s="740">
        <f t="shared" si="2801"/>
        <v>0</v>
      </c>
      <c r="DP352" s="741">
        <f t="shared" si="2723"/>
        <v>0</v>
      </c>
      <c r="DQ352" s="740">
        <f t="shared" si="2802"/>
        <v>0</v>
      </c>
      <c r="DR352" s="741">
        <f t="shared" si="2724"/>
        <v>0</v>
      </c>
      <c r="DS352" s="740">
        <f t="shared" si="2803"/>
        <v>0</v>
      </c>
      <c r="DT352" s="741">
        <f t="shared" si="2725"/>
        <v>0</v>
      </c>
      <c r="DU352" s="740">
        <f t="shared" si="2804"/>
        <v>0</v>
      </c>
      <c r="DV352" s="741">
        <f t="shared" si="2726"/>
        <v>0</v>
      </c>
      <c r="DW352" s="740">
        <f t="shared" si="2805"/>
        <v>0</v>
      </c>
      <c r="DX352" s="741">
        <f t="shared" si="2727"/>
        <v>0</v>
      </c>
      <c r="DY352" s="740">
        <f t="shared" si="2806"/>
        <v>0</v>
      </c>
      <c r="DZ352" s="741">
        <f t="shared" si="2728"/>
        <v>0</v>
      </c>
      <c r="EA352" s="740">
        <f t="shared" si="2807"/>
        <v>0</v>
      </c>
      <c r="EB352" s="741">
        <f t="shared" si="2729"/>
        <v>0</v>
      </c>
      <c r="EC352" s="740">
        <f t="shared" si="2808"/>
        <v>0</v>
      </c>
      <c r="ED352" s="741">
        <f t="shared" si="2730"/>
        <v>0</v>
      </c>
      <c r="EE352" s="743">
        <f t="shared" si="2731"/>
        <v>0</v>
      </c>
      <c r="EF352" s="744">
        <f t="shared" si="2732"/>
        <v>0</v>
      </c>
      <c r="EG352" s="745">
        <v>12</v>
      </c>
      <c r="EH352" s="746">
        <f t="shared" si="2733"/>
        <v>0</v>
      </c>
      <c r="EI352" s="747"/>
      <c r="EJ352" s="741"/>
      <c r="EK352" s="746">
        <f t="shared" si="2734"/>
        <v>0</v>
      </c>
      <c r="EL352" s="746">
        <f t="shared" si="2735"/>
        <v>0</v>
      </c>
      <c r="EM352" s="746">
        <f t="shared" si="2736"/>
        <v>0</v>
      </c>
      <c r="EO352" s="1044"/>
      <c r="EP352" s="735" t="s">
        <v>43</v>
      </c>
      <c r="EQ352" s="737">
        <f t="shared" si="2737"/>
        <v>0</v>
      </c>
      <c r="ER352" s="737">
        <f t="shared" si="2738"/>
        <v>6469</v>
      </c>
      <c r="ES352" s="738">
        <f t="shared" si="2739"/>
        <v>6534</v>
      </c>
      <c r="ET352" s="817">
        <f t="shared" si="2740"/>
        <v>0</v>
      </c>
      <c r="EU352" s="740">
        <f t="shared" si="2741"/>
        <v>0</v>
      </c>
      <c r="EV352" s="741">
        <f t="shared" si="2742"/>
        <v>0</v>
      </c>
      <c r="EW352" s="740">
        <f t="shared" si="2743"/>
        <v>0</v>
      </c>
      <c r="EX352" s="741">
        <f t="shared" si="2744"/>
        <v>0</v>
      </c>
      <c r="EY352" s="740">
        <f t="shared" si="2809"/>
        <v>0</v>
      </c>
      <c r="EZ352" s="741">
        <f t="shared" si="2745"/>
        <v>0</v>
      </c>
      <c r="FA352" s="740">
        <f t="shared" si="2810"/>
        <v>0</v>
      </c>
      <c r="FB352" s="741">
        <f t="shared" si="2746"/>
        <v>0</v>
      </c>
      <c r="FC352" s="740">
        <f t="shared" si="2811"/>
        <v>0</v>
      </c>
      <c r="FD352" s="741">
        <f t="shared" si="2747"/>
        <v>0</v>
      </c>
      <c r="FE352" s="740">
        <f t="shared" si="2812"/>
        <v>0</v>
      </c>
      <c r="FF352" s="741">
        <f t="shared" si="2748"/>
        <v>0</v>
      </c>
      <c r="FG352" s="740">
        <f t="shared" si="2813"/>
        <v>0</v>
      </c>
      <c r="FH352" s="741">
        <f t="shared" si="2749"/>
        <v>0</v>
      </c>
      <c r="FI352" s="740">
        <f t="shared" si="2814"/>
        <v>0</v>
      </c>
      <c r="FJ352" s="741">
        <f t="shared" si="2750"/>
        <v>0</v>
      </c>
      <c r="FK352" s="740">
        <f t="shared" si="2815"/>
        <v>0</v>
      </c>
      <c r="FL352" s="741">
        <f t="shared" si="2751"/>
        <v>0</v>
      </c>
      <c r="FM352" s="740">
        <f t="shared" si="2816"/>
        <v>0</v>
      </c>
      <c r="FN352" s="741">
        <f t="shared" si="2752"/>
        <v>0</v>
      </c>
      <c r="FO352" s="743">
        <f t="shared" si="2753"/>
        <v>0</v>
      </c>
      <c r="FP352" s="744">
        <f t="shared" si="2754"/>
        <v>0</v>
      </c>
      <c r="FQ352" s="745">
        <v>12</v>
      </c>
      <c r="FR352" s="746">
        <f t="shared" si="2755"/>
        <v>0</v>
      </c>
      <c r="FS352" s="747"/>
      <c r="FT352" s="741"/>
      <c r="FU352" s="746">
        <f t="shared" si="2756"/>
        <v>0</v>
      </c>
      <c r="FV352" s="746">
        <f t="shared" si="2757"/>
        <v>0</v>
      </c>
      <c r="FW352" s="746">
        <f t="shared" si="2758"/>
        <v>0</v>
      </c>
      <c r="FY352" s="1044"/>
      <c r="FZ352" s="735" t="s">
        <v>43</v>
      </c>
      <c r="GA352" s="737">
        <f t="shared" si="2759"/>
        <v>0.5</v>
      </c>
      <c r="GB352" s="737">
        <f t="shared" si="2760"/>
        <v>6469</v>
      </c>
      <c r="GC352" s="738">
        <f t="shared" si="2761"/>
        <v>6534</v>
      </c>
      <c r="GD352" s="743">
        <f t="shared" si="2762"/>
        <v>3267</v>
      </c>
      <c r="GE352" s="743"/>
      <c r="GF352" s="737">
        <f t="shared" si="2763"/>
        <v>0</v>
      </c>
      <c r="GG352" s="743"/>
      <c r="GH352" s="737">
        <f t="shared" si="2764"/>
        <v>0</v>
      </c>
      <c r="GI352" s="743"/>
      <c r="GJ352" s="737">
        <f t="shared" si="2765"/>
        <v>0</v>
      </c>
      <c r="GK352" s="743"/>
      <c r="GL352" s="737">
        <f t="shared" si="2766"/>
        <v>0</v>
      </c>
      <c r="GM352" s="743"/>
      <c r="GN352" s="737">
        <f t="shared" si="2767"/>
        <v>0</v>
      </c>
      <c r="GO352" s="743"/>
      <c r="GP352" s="737">
        <f t="shared" si="2768"/>
        <v>0</v>
      </c>
      <c r="GQ352" s="743"/>
      <c r="GR352" s="737">
        <f t="shared" si="2769"/>
        <v>0</v>
      </c>
      <c r="GS352" s="743"/>
      <c r="GT352" s="737">
        <f t="shared" si="2770"/>
        <v>0</v>
      </c>
      <c r="GU352" s="743"/>
      <c r="GV352" s="737">
        <f t="shared" si="2771"/>
        <v>0</v>
      </c>
      <c r="GW352" s="743"/>
      <c r="GX352" s="737">
        <f t="shared" si="2772"/>
        <v>0</v>
      </c>
      <c r="GY352" s="743">
        <f t="shared" si="2772"/>
        <v>4854</v>
      </c>
      <c r="GZ352" s="744">
        <f t="shared" si="2773"/>
        <v>8121</v>
      </c>
      <c r="HA352" s="745">
        <v>12</v>
      </c>
      <c r="HB352" s="746">
        <f t="shared" si="2774"/>
        <v>97452</v>
      </c>
      <c r="HC352" s="737">
        <f t="shared" si="2775"/>
        <v>0</v>
      </c>
      <c r="HD352" s="737">
        <f t="shared" si="2775"/>
        <v>0</v>
      </c>
      <c r="HE352" s="746">
        <f t="shared" si="2776"/>
        <v>97452</v>
      </c>
      <c r="HF352" s="746">
        <f t="shared" si="2777"/>
        <v>29430.5</v>
      </c>
      <c r="HG352" s="746">
        <f t="shared" si="2778"/>
        <v>126882.5</v>
      </c>
    </row>
    <row r="353" spans="1:225" hidden="1" x14ac:dyDescent="0.25">
      <c r="A353" s="1044"/>
      <c r="B353" s="756" t="s">
        <v>48</v>
      </c>
      <c r="C353" s="737">
        <f t="shared" si="2643"/>
        <v>0</v>
      </c>
      <c r="D353" s="737">
        <f t="shared" si="2644"/>
        <v>5787</v>
      </c>
      <c r="E353" s="738">
        <f t="shared" si="2645"/>
        <v>5845</v>
      </c>
      <c r="F353" s="817">
        <f t="shared" si="2646"/>
        <v>0</v>
      </c>
      <c r="G353" s="740">
        <f t="shared" si="2832"/>
        <v>0</v>
      </c>
      <c r="H353" s="741">
        <f t="shared" si="2647"/>
        <v>0</v>
      </c>
      <c r="I353" s="740">
        <f t="shared" si="2832"/>
        <v>0</v>
      </c>
      <c r="J353" s="741">
        <f t="shared" si="2648"/>
        <v>0</v>
      </c>
      <c r="K353" s="740">
        <f t="shared" si="2649"/>
        <v>0</v>
      </c>
      <c r="L353" s="741">
        <f t="shared" si="2650"/>
        <v>0</v>
      </c>
      <c r="M353" s="740">
        <f t="shared" si="2651"/>
        <v>0</v>
      </c>
      <c r="N353" s="741">
        <f t="shared" si="2652"/>
        <v>0</v>
      </c>
      <c r="O353" s="740">
        <f t="shared" si="2653"/>
        <v>0</v>
      </c>
      <c r="P353" s="741">
        <f t="shared" si="2654"/>
        <v>0</v>
      </c>
      <c r="Q353" s="740">
        <f t="shared" si="2655"/>
        <v>0</v>
      </c>
      <c r="R353" s="741">
        <f t="shared" si="2656"/>
        <v>0</v>
      </c>
      <c r="S353" s="740">
        <f t="shared" si="2657"/>
        <v>0</v>
      </c>
      <c r="T353" s="741">
        <f t="shared" si="2658"/>
        <v>0</v>
      </c>
      <c r="U353" s="740">
        <f t="shared" si="2659"/>
        <v>0</v>
      </c>
      <c r="V353" s="741">
        <f t="shared" si="2660"/>
        <v>0</v>
      </c>
      <c r="W353" s="740">
        <f t="shared" si="2661"/>
        <v>0</v>
      </c>
      <c r="X353" s="741">
        <f t="shared" si="2662"/>
        <v>0</v>
      </c>
      <c r="Y353" s="740">
        <f t="shared" si="2663"/>
        <v>0</v>
      </c>
      <c r="Z353" s="741">
        <f t="shared" si="2664"/>
        <v>0</v>
      </c>
      <c r="AA353" s="743">
        <f t="shared" si="2665"/>
        <v>0</v>
      </c>
      <c r="AB353" s="744">
        <f t="shared" si="2666"/>
        <v>0</v>
      </c>
      <c r="AC353" s="745">
        <v>12</v>
      </c>
      <c r="AD353" s="746">
        <f t="shared" si="2667"/>
        <v>0</v>
      </c>
      <c r="AE353" s="747"/>
      <c r="AF353" s="782">
        <f t="shared" ref="AF353" si="2833">AD353*0.085</f>
        <v>0</v>
      </c>
      <c r="AG353" s="746">
        <f t="shared" si="2668"/>
        <v>0</v>
      </c>
      <c r="AH353" s="746">
        <f t="shared" si="2669"/>
        <v>0</v>
      </c>
      <c r="AI353" s="746">
        <f t="shared" si="2670"/>
        <v>0</v>
      </c>
      <c r="AK353" s="1044"/>
      <c r="AL353" s="756" t="s">
        <v>48</v>
      </c>
      <c r="AM353" s="737">
        <f t="shared" si="2671"/>
        <v>0</v>
      </c>
      <c r="AN353" s="737">
        <f t="shared" si="2672"/>
        <v>5787</v>
      </c>
      <c r="AO353" s="738">
        <f t="shared" si="2673"/>
        <v>5845</v>
      </c>
      <c r="AP353" s="817">
        <f t="shared" si="2674"/>
        <v>0</v>
      </c>
      <c r="AQ353" s="740">
        <f t="shared" si="2675"/>
        <v>0</v>
      </c>
      <c r="AR353" s="741">
        <f t="shared" si="2676"/>
        <v>0</v>
      </c>
      <c r="AS353" s="740">
        <f t="shared" si="2677"/>
        <v>0</v>
      </c>
      <c r="AT353" s="741">
        <f t="shared" si="2678"/>
        <v>0</v>
      </c>
      <c r="AU353" s="740">
        <f t="shared" si="2785"/>
        <v>0</v>
      </c>
      <c r="AV353" s="741">
        <f t="shared" si="2679"/>
        <v>0</v>
      </c>
      <c r="AW353" s="740">
        <f t="shared" si="2786"/>
        <v>0</v>
      </c>
      <c r="AX353" s="741">
        <f t="shared" si="2680"/>
        <v>0</v>
      </c>
      <c r="AY353" s="740">
        <f t="shared" si="2787"/>
        <v>0</v>
      </c>
      <c r="AZ353" s="741">
        <f t="shared" si="2681"/>
        <v>0</v>
      </c>
      <c r="BA353" s="740">
        <f t="shared" si="2788"/>
        <v>0</v>
      </c>
      <c r="BB353" s="741">
        <f t="shared" si="2682"/>
        <v>0</v>
      </c>
      <c r="BC353" s="740">
        <f t="shared" si="2789"/>
        <v>0</v>
      </c>
      <c r="BD353" s="741">
        <f t="shared" si="2683"/>
        <v>0</v>
      </c>
      <c r="BE353" s="740">
        <f t="shared" si="2790"/>
        <v>0</v>
      </c>
      <c r="BF353" s="741">
        <f t="shared" si="2684"/>
        <v>0</v>
      </c>
      <c r="BG353" s="740">
        <f t="shared" si="2791"/>
        <v>0</v>
      </c>
      <c r="BH353" s="741">
        <f t="shared" si="2685"/>
        <v>0</v>
      </c>
      <c r="BI353" s="740">
        <f t="shared" si="2792"/>
        <v>0</v>
      </c>
      <c r="BJ353" s="741">
        <f t="shared" si="2686"/>
        <v>0</v>
      </c>
      <c r="BK353" s="743">
        <f t="shared" si="2687"/>
        <v>0</v>
      </c>
      <c r="BL353" s="744">
        <f t="shared" si="2688"/>
        <v>0</v>
      </c>
      <c r="BM353" s="745">
        <v>12</v>
      </c>
      <c r="BN353" s="746">
        <f t="shared" si="2689"/>
        <v>0</v>
      </c>
      <c r="BO353" s="747"/>
      <c r="BP353" s="782">
        <f t="shared" ref="BP353" si="2834">BN353*0.085</f>
        <v>0</v>
      </c>
      <c r="BQ353" s="746">
        <f t="shared" si="2690"/>
        <v>0</v>
      </c>
      <c r="BR353" s="746">
        <f t="shared" si="2691"/>
        <v>0</v>
      </c>
      <c r="BS353" s="746">
        <f t="shared" si="2692"/>
        <v>0</v>
      </c>
      <c r="BU353" s="1044"/>
      <c r="BV353" s="756" t="s">
        <v>48</v>
      </c>
      <c r="BW353" s="737">
        <f t="shared" si="2693"/>
        <v>0</v>
      </c>
      <c r="BX353" s="737">
        <f t="shared" si="2694"/>
        <v>5787</v>
      </c>
      <c r="BY353" s="738">
        <f t="shared" si="2695"/>
        <v>5845</v>
      </c>
      <c r="BZ353" s="817">
        <f t="shared" si="2696"/>
        <v>0</v>
      </c>
      <c r="CA353" s="740">
        <f t="shared" si="2697"/>
        <v>0</v>
      </c>
      <c r="CB353" s="741">
        <f t="shared" si="2698"/>
        <v>0</v>
      </c>
      <c r="CC353" s="740">
        <f t="shared" si="2699"/>
        <v>0</v>
      </c>
      <c r="CD353" s="741">
        <f t="shared" si="2700"/>
        <v>0</v>
      </c>
      <c r="CE353" s="740">
        <f t="shared" si="2793"/>
        <v>0</v>
      </c>
      <c r="CF353" s="741">
        <f t="shared" si="2701"/>
        <v>0</v>
      </c>
      <c r="CG353" s="740">
        <f t="shared" si="2794"/>
        <v>0</v>
      </c>
      <c r="CH353" s="741">
        <f t="shared" si="2702"/>
        <v>0</v>
      </c>
      <c r="CI353" s="740">
        <f t="shared" si="2795"/>
        <v>0</v>
      </c>
      <c r="CJ353" s="741">
        <f t="shared" si="2703"/>
        <v>0</v>
      </c>
      <c r="CK353" s="740">
        <f t="shared" si="2796"/>
        <v>0</v>
      </c>
      <c r="CL353" s="741">
        <f t="shared" si="2704"/>
        <v>0</v>
      </c>
      <c r="CM353" s="740">
        <f t="shared" si="2797"/>
        <v>0</v>
      </c>
      <c r="CN353" s="741">
        <f t="shared" si="2705"/>
        <v>0</v>
      </c>
      <c r="CO353" s="740">
        <f t="shared" si="2798"/>
        <v>0</v>
      </c>
      <c r="CP353" s="741">
        <f t="shared" si="2706"/>
        <v>0</v>
      </c>
      <c r="CQ353" s="740">
        <f t="shared" si="2799"/>
        <v>0</v>
      </c>
      <c r="CR353" s="741">
        <f t="shared" si="2707"/>
        <v>0</v>
      </c>
      <c r="CS353" s="740">
        <f t="shared" si="2800"/>
        <v>0</v>
      </c>
      <c r="CT353" s="741">
        <f t="shared" si="2708"/>
        <v>0</v>
      </c>
      <c r="CU353" s="743">
        <f t="shared" si="2709"/>
        <v>0</v>
      </c>
      <c r="CV353" s="744">
        <f t="shared" si="2710"/>
        <v>0</v>
      </c>
      <c r="CW353" s="745">
        <v>12</v>
      </c>
      <c r="CX353" s="746">
        <f t="shared" si="2711"/>
        <v>0</v>
      </c>
      <c r="CY353" s="747"/>
      <c r="CZ353" s="782">
        <f t="shared" ref="CZ353" si="2835">CX353*0.085</f>
        <v>0</v>
      </c>
      <c r="DA353" s="746">
        <f t="shared" si="2712"/>
        <v>0</v>
      </c>
      <c r="DB353" s="746">
        <f t="shared" si="2713"/>
        <v>0</v>
      </c>
      <c r="DC353" s="746">
        <f t="shared" si="2714"/>
        <v>0</v>
      </c>
      <c r="DE353" s="1044"/>
      <c r="DF353" s="756" t="s">
        <v>48</v>
      </c>
      <c r="DG353" s="737">
        <f t="shared" si="2715"/>
        <v>1</v>
      </c>
      <c r="DH353" s="737">
        <f t="shared" si="2716"/>
        <v>5787</v>
      </c>
      <c r="DI353" s="738">
        <f t="shared" si="2717"/>
        <v>5845</v>
      </c>
      <c r="DJ353" s="817">
        <f t="shared" si="2718"/>
        <v>5845</v>
      </c>
      <c r="DK353" s="740">
        <f t="shared" si="2719"/>
        <v>0</v>
      </c>
      <c r="DL353" s="741">
        <f t="shared" si="2720"/>
        <v>0</v>
      </c>
      <c r="DM353" s="740">
        <f t="shared" si="2721"/>
        <v>0</v>
      </c>
      <c r="DN353" s="741">
        <f t="shared" si="2722"/>
        <v>0</v>
      </c>
      <c r="DO353" s="740">
        <f t="shared" si="2801"/>
        <v>0</v>
      </c>
      <c r="DP353" s="741">
        <f t="shared" si="2723"/>
        <v>0</v>
      </c>
      <c r="DQ353" s="740">
        <f t="shared" si="2802"/>
        <v>0</v>
      </c>
      <c r="DR353" s="741">
        <f t="shared" si="2724"/>
        <v>0</v>
      </c>
      <c r="DS353" s="740">
        <f t="shared" si="2803"/>
        <v>0</v>
      </c>
      <c r="DT353" s="741">
        <f t="shared" si="2725"/>
        <v>0</v>
      </c>
      <c r="DU353" s="740">
        <f t="shared" si="2804"/>
        <v>0</v>
      </c>
      <c r="DV353" s="741">
        <f t="shared" si="2726"/>
        <v>0</v>
      </c>
      <c r="DW353" s="740">
        <f t="shared" si="2805"/>
        <v>0</v>
      </c>
      <c r="DX353" s="741">
        <f t="shared" si="2727"/>
        <v>0</v>
      </c>
      <c r="DY353" s="740">
        <f t="shared" si="2806"/>
        <v>0</v>
      </c>
      <c r="DZ353" s="741">
        <f t="shared" si="2728"/>
        <v>0</v>
      </c>
      <c r="EA353" s="740">
        <f t="shared" si="2807"/>
        <v>0</v>
      </c>
      <c r="EB353" s="741">
        <f t="shared" si="2729"/>
        <v>0</v>
      </c>
      <c r="EC353" s="740">
        <f t="shared" si="2808"/>
        <v>0</v>
      </c>
      <c r="ED353" s="741">
        <f t="shared" si="2730"/>
        <v>0</v>
      </c>
      <c r="EE353" s="743">
        <f t="shared" si="2731"/>
        <v>10397</v>
      </c>
      <c r="EF353" s="744">
        <f t="shared" si="2732"/>
        <v>16242</v>
      </c>
      <c r="EG353" s="745">
        <v>12</v>
      </c>
      <c r="EH353" s="746">
        <f t="shared" si="2733"/>
        <v>194904</v>
      </c>
      <c r="EI353" s="747"/>
      <c r="EJ353" s="782">
        <f t="shared" ref="EJ353" si="2836">EH353*0.085</f>
        <v>16566.84</v>
      </c>
      <c r="EK353" s="746">
        <f t="shared" si="2734"/>
        <v>211470.84</v>
      </c>
      <c r="EL353" s="746">
        <f t="shared" si="2735"/>
        <v>63864.19</v>
      </c>
      <c r="EM353" s="746">
        <f t="shared" si="2736"/>
        <v>275335.03000000003</v>
      </c>
      <c r="EO353" s="1044"/>
      <c r="EP353" s="756" t="s">
        <v>48</v>
      </c>
      <c r="EQ353" s="737">
        <f t="shared" si="2737"/>
        <v>0</v>
      </c>
      <c r="ER353" s="737">
        <f t="shared" si="2738"/>
        <v>5787</v>
      </c>
      <c r="ES353" s="738">
        <f t="shared" si="2739"/>
        <v>5845</v>
      </c>
      <c r="ET353" s="817">
        <f t="shared" si="2740"/>
        <v>0</v>
      </c>
      <c r="EU353" s="740">
        <f t="shared" si="2741"/>
        <v>0</v>
      </c>
      <c r="EV353" s="741">
        <f t="shared" si="2742"/>
        <v>0</v>
      </c>
      <c r="EW353" s="740">
        <f t="shared" si="2743"/>
        <v>0</v>
      </c>
      <c r="EX353" s="741">
        <f t="shared" si="2744"/>
        <v>0</v>
      </c>
      <c r="EY353" s="740">
        <f t="shared" si="2809"/>
        <v>0</v>
      </c>
      <c r="EZ353" s="741">
        <f t="shared" si="2745"/>
        <v>0</v>
      </c>
      <c r="FA353" s="740">
        <f t="shared" si="2810"/>
        <v>0</v>
      </c>
      <c r="FB353" s="741">
        <f t="shared" si="2746"/>
        <v>0</v>
      </c>
      <c r="FC353" s="740">
        <f t="shared" si="2811"/>
        <v>0</v>
      </c>
      <c r="FD353" s="741">
        <f t="shared" si="2747"/>
        <v>0</v>
      </c>
      <c r="FE353" s="740">
        <f t="shared" si="2812"/>
        <v>0</v>
      </c>
      <c r="FF353" s="741">
        <f t="shared" si="2748"/>
        <v>0</v>
      </c>
      <c r="FG353" s="740">
        <f t="shared" si="2813"/>
        <v>0</v>
      </c>
      <c r="FH353" s="741">
        <f t="shared" si="2749"/>
        <v>0</v>
      </c>
      <c r="FI353" s="740">
        <f t="shared" si="2814"/>
        <v>0</v>
      </c>
      <c r="FJ353" s="741">
        <f t="shared" si="2750"/>
        <v>0</v>
      </c>
      <c r="FK353" s="740">
        <f t="shared" si="2815"/>
        <v>0</v>
      </c>
      <c r="FL353" s="741">
        <f t="shared" si="2751"/>
        <v>0</v>
      </c>
      <c r="FM353" s="740">
        <f t="shared" si="2816"/>
        <v>0</v>
      </c>
      <c r="FN353" s="741">
        <f t="shared" si="2752"/>
        <v>0</v>
      </c>
      <c r="FO353" s="743">
        <f t="shared" si="2753"/>
        <v>0</v>
      </c>
      <c r="FP353" s="744">
        <f t="shared" si="2754"/>
        <v>0</v>
      </c>
      <c r="FQ353" s="745">
        <v>12</v>
      </c>
      <c r="FR353" s="746">
        <f t="shared" si="2755"/>
        <v>0</v>
      </c>
      <c r="FS353" s="747"/>
      <c r="FT353" s="782">
        <f t="shared" ref="FT353" si="2837">FR353*0.085</f>
        <v>0</v>
      </c>
      <c r="FU353" s="746">
        <f t="shared" si="2756"/>
        <v>0</v>
      </c>
      <c r="FV353" s="746">
        <f t="shared" si="2757"/>
        <v>0</v>
      </c>
      <c r="FW353" s="746">
        <f t="shared" si="2758"/>
        <v>0</v>
      </c>
      <c r="FY353" s="1044"/>
      <c r="FZ353" s="756" t="s">
        <v>48</v>
      </c>
      <c r="GA353" s="737">
        <f t="shared" si="2759"/>
        <v>1</v>
      </c>
      <c r="GB353" s="737">
        <f t="shared" si="2760"/>
        <v>5787</v>
      </c>
      <c r="GC353" s="738">
        <f t="shared" si="2761"/>
        <v>5845</v>
      </c>
      <c r="GD353" s="743">
        <f t="shared" si="2762"/>
        <v>5845</v>
      </c>
      <c r="GE353" s="743"/>
      <c r="GF353" s="737">
        <f t="shared" si="2763"/>
        <v>0</v>
      </c>
      <c r="GG353" s="743"/>
      <c r="GH353" s="737">
        <f t="shared" si="2764"/>
        <v>0</v>
      </c>
      <c r="GI353" s="743"/>
      <c r="GJ353" s="737">
        <f t="shared" si="2765"/>
        <v>0</v>
      </c>
      <c r="GK353" s="743"/>
      <c r="GL353" s="737">
        <f t="shared" si="2766"/>
        <v>0</v>
      </c>
      <c r="GM353" s="743"/>
      <c r="GN353" s="737">
        <f t="shared" si="2767"/>
        <v>0</v>
      </c>
      <c r="GO353" s="743"/>
      <c r="GP353" s="737">
        <f t="shared" si="2768"/>
        <v>0</v>
      </c>
      <c r="GQ353" s="743"/>
      <c r="GR353" s="737">
        <f t="shared" si="2769"/>
        <v>0</v>
      </c>
      <c r="GS353" s="743"/>
      <c r="GT353" s="737">
        <f t="shared" si="2770"/>
        <v>0</v>
      </c>
      <c r="GU353" s="743"/>
      <c r="GV353" s="737">
        <f t="shared" si="2771"/>
        <v>0</v>
      </c>
      <c r="GW353" s="743"/>
      <c r="GX353" s="737">
        <f t="shared" si="2772"/>
        <v>0</v>
      </c>
      <c r="GY353" s="743">
        <f t="shared" si="2772"/>
        <v>10397</v>
      </c>
      <c r="GZ353" s="744">
        <f t="shared" si="2773"/>
        <v>16242</v>
      </c>
      <c r="HA353" s="745">
        <v>12</v>
      </c>
      <c r="HB353" s="746">
        <f t="shared" si="2774"/>
        <v>194904</v>
      </c>
      <c r="HC353" s="737">
        <f t="shared" si="2775"/>
        <v>0</v>
      </c>
      <c r="HD353" s="737">
        <f t="shared" si="2775"/>
        <v>16566.84</v>
      </c>
      <c r="HE353" s="746">
        <f t="shared" si="2776"/>
        <v>211470.84</v>
      </c>
      <c r="HF353" s="746">
        <f t="shared" si="2777"/>
        <v>63864.19</v>
      </c>
      <c r="HG353" s="746">
        <f t="shared" si="2778"/>
        <v>275335.03000000003</v>
      </c>
    </row>
    <row r="354" spans="1:225" hidden="1" x14ac:dyDescent="0.25">
      <c r="A354" s="1045"/>
      <c r="B354" s="752"/>
      <c r="C354" s="737">
        <f t="shared" si="2643"/>
        <v>0</v>
      </c>
      <c r="D354" s="737">
        <f t="shared" si="2644"/>
        <v>0</v>
      </c>
      <c r="E354" s="738">
        <f t="shared" si="2645"/>
        <v>0</v>
      </c>
      <c r="F354" s="817">
        <f t="shared" si="2646"/>
        <v>0</v>
      </c>
      <c r="G354" s="740">
        <f t="shared" si="2832"/>
        <v>0</v>
      </c>
      <c r="H354" s="741">
        <f t="shared" si="2647"/>
        <v>0</v>
      </c>
      <c r="I354" s="740">
        <f t="shared" si="2832"/>
        <v>0</v>
      </c>
      <c r="J354" s="741">
        <f t="shared" si="2648"/>
        <v>0</v>
      </c>
      <c r="K354" s="740">
        <f t="shared" si="2649"/>
        <v>0</v>
      </c>
      <c r="L354" s="741">
        <f t="shared" si="2650"/>
        <v>0</v>
      </c>
      <c r="M354" s="740">
        <f t="shared" si="2651"/>
        <v>0</v>
      </c>
      <c r="N354" s="741">
        <f t="shared" si="2652"/>
        <v>0</v>
      </c>
      <c r="O354" s="740">
        <f t="shared" si="2653"/>
        <v>0</v>
      </c>
      <c r="P354" s="741">
        <f t="shared" si="2654"/>
        <v>0</v>
      </c>
      <c r="Q354" s="740">
        <f t="shared" si="2655"/>
        <v>0</v>
      </c>
      <c r="R354" s="741">
        <f t="shared" si="2656"/>
        <v>0</v>
      </c>
      <c r="S354" s="740">
        <f t="shared" si="2657"/>
        <v>0</v>
      </c>
      <c r="T354" s="741">
        <f t="shared" si="2658"/>
        <v>0</v>
      </c>
      <c r="U354" s="740">
        <f t="shared" si="2659"/>
        <v>0</v>
      </c>
      <c r="V354" s="741">
        <f t="shared" si="2660"/>
        <v>0</v>
      </c>
      <c r="W354" s="740">
        <f t="shared" si="2661"/>
        <v>0</v>
      </c>
      <c r="X354" s="741">
        <f t="shared" si="2662"/>
        <v>0</v>
      </c>
      <c r="Y354" s="740">
        <f t="shared" si="2663"/>
        <v>0</v>
      </c>
      <c r="Z354" s="741">
        <f t="shared" si="2664"/>
        <v>0</v>
      </c>
      <c r="AA354" s="743">
        <f t="shared" si="2665"/>
        <v>0</v>
      </c>
      <c r="AB354" s="744">
        <f t="shared" si="2666"/>
        <v>0</v>
      </c>
      <c r="AC354" s="745">
        <v>12</v>
      </c>
      <c r="AD354" s="746">
        <f t="shared" si="2667"/>
        <v>0</v>
      </c>
      <c r="AE354" s="747"/>
      <c r="AF354" s="741"/>
      <c r="AG354" s="746">
        <f t="shared" si="2668"/>
        <v>0</v>
      </c>
      <c r="AH354" s="746">
        <f t="shared" si="2669"/>
        <v>0</v>
      </c>
      <c r="AI354" s="746">
        <f t="shared" si="2670"/>
        <v>0</v>
      </c>
      <c r="AK354" s="1045"/>
      <c r="AL354" s="752"/>
      <c r="AM354" s="737">
        <f t="shared" si="2671"/>
        <v>0</v>
      </c>
      <c r="AN354" s="737">
        <f t="shared" si="2672"/>
        <v>0</v>
      </c>
      <c r="AO354" s="738">
        <f t="shared" si="2673"/>
        <v>0</v>
      </c>
      <c r="AP354" s="817">
        <f t="shared" si="2674"/>
        <v>0</v>
      </c>
      <c r="AQ354" s="740">
        <f t="shared" si="2675"/>
        <v>0</v>
      </c>
      <c r="AR354" s="741">
        <f t="shared" si="2676"/>
        <v>0</v>
      </c>
      <c r="AS354" s="740">
        <f t="shared" si="2677"/>
        <v>0</v>
      </c>
      <c r="AT354" s="741">
        <f t="shared" si="2678"/>
        <v>0</v>
      </c>
      <c r="AU354" s="740">
        <f t="shared" si="2785"/>
        <v>0</v>
      </c>
      <c r="AV354" s="741">
        <f t="shared" si="2679"/>
        <v>0</v>
      </c>
      <c r="AW354" s="740">
        <f t="shared" si="2786"/>
        <v>0</v>
      </c>
      <c r="AX354" s="741">
        <f t="shared" si="2680"/>
        <v>0</v>
      </c>
      <c r="AY354" s="740">
        <f t="shared" si="2787"/>
        <v>0</v>
      </c>
      <c r="AZ354" s="741">
        <f t="shared" si="2681"/>
        <v>0</v>
      </c>
      <c r="BA354" s="740">
        <f t="shared" si="2788"/>
        <v>0</v>
      </c>
      <c r="BB354" s="741">
        <f t="shared" si="2682"/>
        <v>0</v>
      </c>
      <c r="BC354" s="740">
        <f t="shared" si="2789"/>
        <v>0</v>
      </c>
      <c r="BD354" s="741">
        <f t="shared" si="2683"/>
        <v>0</v>
      </c>
      <c r="BE354" s="740">
        <f t="shared" si="2790"/>
        <v>0</v>
      </c>
      <c r="BF354" s="741">
        <f t="shared" si="2684"/>
        <v>0</v>
      </c>
      <c r="BG354" s="740">
        <f t="shared" si="2791"/>
        <v>0</v>
      </c>
      <c r="BH354" s="741">
        <f t="shared" si="2685"/>
        <v>0</v>
      </c>
      <c r="BI354" s="740">
        <f t="shared" si="2792"/>
        <v>0</v>
      </c>
      <c r="BJ354" s="741">
        <f t="shared" si="2686"/>
        <v>0</v>
      </c>
      <c r="BK354" s="743">
        <f t="shared" si="2687"/>
        <v>0</v>
      </c>
      <c r="BL354" s="744">
        <f t="shared" si="2688"/>
        <v>0</v>
      </c>
      <c r="BM354" s="745">
        <v>12</v>
      </c>
      <c r="BN354" s="746">
        <f t="shared" si="2689"/>
        <v>0</v>
      </c>
      <c r="BO354" s="747"/>
      <c r="BP354" s="741"/>
      <c r="BQ354" s="746">
        <f t="shared" si="2690"/>
        <v>0</v>
      </c>
      <c r="BR354" s="746">
        <f t="shared" si="2691"/>
        <v>0</v>
      </c>
      <c r="BS354" s="746">
        <f t="shared" si="2692"/>
        <v>0</v>
      </c>
      <c r="BU354" s="1045"/>
      <c r="BV354" s="752"/>
      <c r="BW354" s="737">
        <f t="shared" si="2693"/>
        <v>0</v>
      </c>
      <c r="BX354" s="737">
        <f t="shared" si="2694"/>
        <v>0</v>
      </c>
      <c r="BY354" s="738">
        <f t="shared" si="2695"/>
        <v>0</v>
      </c>
      <c r="BZ354" s="817">
        <f t="shared" si="2696"/>
        <v>0</v>
      </c>
      <c r="CA354" s="740">
        <f t="shared" si="2697"/>
        <v>0</v>
      </c>
      <c r="CB354" s="741">
        <f t="shared" si="2698"/>
        <v>0</v>
      </c>
      <c r="CC354" s="740">
        <f t="shared" si="2699"/>
        <v>0</v>
      </c>
      <c r="CD354" s="741">
        <f t="shared" si="2700"/>
        <v>0</v>
      </c>
      <c r="CE354" s="740">
        <f t="shared" si="2793"/>
        <v>0</v>
      </c>
      <c r="CF354" s="741">
        <f t="shared" si="2701"/>
        <v>0</v>
      </c>
      <c r="CG354" s="740">
        <f t="shared" si="2794"/>
        <v>0</v>
      </c>
      <c r="CH354" s="741">
        <f t="shared" si="2702"/>
        <v>0</v>
      </c>
      <c r="CI354" s="740">
        <f t="shared" si="2795"/>
        <v>0</v>
      </c>
      <c r="CJ354" s="741">
        <f t="shared" si="2703"/>
        <v>0</v>
      </c>
      <c r="CK354" s="740">
        <f t="shared" si="2796"/>
        <v>0</v>
      </c>
      <c r="CL354" s="741">
        <f t="shared" si="2704"/>
        <v>0</v>
      </c>
      <c r="CM354" s="740">
        <f t="shared" si="2797"/>
        <v>0</v>
      </c>
      <c r="CN354" s="741">
        <f t="shared" si="2705"/>
        <v>0</v>
      </c>
      <c r="CO354" s="740">
        <f t="shared" si="2798"/>
        <v>0</v>
      </c>
      <c r="CP354" s="741">
        <f t="shared" si="2706"/>
        <v>0</v>
      </c>
      <c r="CQ354" s="740">
        <f t="shared" si="2799"/>
        <v>0</v>
      </c>
      <c r="CR354" s="741">
        <f t="shared" si="2707"/>
        <v>0</v>
      </c>
      <c r="CS354" s="740">
        <f t="shared" si="2800"/>
        <v>0</v>
      </c>
      <c r="CT354" s="741">
        <f t="shared" si="2708"/>
        <v>0</v>
      </c>
      <c r="CU354" s="743">
        <f t="shared" si="2709"/>
        <v>0</v>
      </c>
      <c r="CV354" s="744">
        <f t="shared" si="2710"/>
        <v>0</v>
      </c>
      <c r="CW354" s="745">
        <v>12</v>
      </c>
      <c r="CX354" s="746">
        <f t="shared" si="2711"/>
        <v>0</v>
      </c>
      <c r="CY354" s="747"/>
      <c r="CZ354" s="741"/>
      <c r="DA354" s="746">
        <f t="shared" si="2712"/>
        <v>0</v>
      </c>
      <c r="DB354" s="746">
        <f t="shared" si="2713"/>
        <v>0</v>
      </c>
      <c r="DC354" s="746">
        <f t="shared" si="2714"/>
        <v>0</v>
      </c>
      <c r="DE354" s="1045"/>
      <c r="DF354" s="752"/>
      <c r="DG354" s="737">
        <f t="shared" si="2715"/>
        <v>0</v>
      </c>
      <c r="DH354" s="737">
        <f t="shared" si="2716"/>
        <v>0</v>
      </c>
      <c r="DI354" s="738">
        <f t="shared" si="2717"/>
        <v>0</v>
      </c>
      <c r="DJ354" s="817">
        <f t="shared" si="2718"/>
        <v>0</v>
      </c>
      <c r="DK354" s="740">
        <f t="shared" si="2719"/>
        <v>0</v>
      </c>
      <c r="DL354" s="741">
        <f t="shared" si="2720"/>
        <v>0</v>
      </c>
      <c r="DM354" s="740">
        <f t="shared" si="2721"/>
        <v>0</v>
      </c>
      <c r="DN354" s="741">
        <f t="shared" si="2722"/>
        <v>0</v>
      </c>
      <c r="DO354" s="740">
        <f t="shared" si="2801"/>
        <v>0</v>
      </c>
      <c r="DP354" s="741">
        <f t="shared" si="2723"/>
        <v>0</v>
      </c>
      <c r="DQ354" s="740">
        <f t="shared" si="2802"/>
        <v>0</v>
      </c>
      <c r="DR354" s="741">
        <f t="shared" si="2724"/>
        <v>0</v>
      </c>
      <c r="DS354" s="740">
        <f t="shared" si="2803"/>
        <v>0</v>
      </c>
      <c r="DT354" s="741">
        <f t="shared" si="2725"/>
        <v>0</v>
      </c>
      <c r="DU354" s="740">
        <f t="shared" si="2804"/>
        <v>0</v>
      </c>
      <c r="DV354" s="741">
        <f t="shared" si="2726"/>
        <v>0</v>
      </c>
      <c r="DW354" s="740">
        <f t="shared" si="2805"/>
        <v>0</v>
      </c>
      <c r="DX354" s="741">
        <f t="shared" si="2727"/>
        <v>0</v>
      </c>
      <c r="DY354" s="740">
        <f t="shared" si="2806"/>
        <v>0</v>
      </c>
      <c r="DZ354" s="741">
        <f t="shared" si="2728"/>
        <v>0</v>
      </c>
      <c r="EA354" s="740">
        <f t="shared" si="2807"/>
        <v>0</v>
      </c>
      <c r="EB354" s="741">
        <f t="shared" si="2729"/>
        <v>0</v>
      </c>
      <c r="EC354" s="740">
        <f t="shared" si="2808"/>
        <v>0</v>
      </c>
      <c r="ED354" s="741">
        <f t="shared" si="2730"/>
        <v>0</v>
      </c>
      <c r="EE354" s="743">
        <f t="shared" si="2731"/>
        <v>0</v>
      </c>
      <c r="EF354" s="744">
        <f t="shared" si="2732"/>
        <v>0</v>
      </c>
      <c r="EG354" s="745">
        <v>12</v>
      </c>
      <c r="EH354" s="746">
        <f t="shared" si="2733"/>
        <v>0</v>
      </c>
      <c r="EI354" s="747"/>
      <c r="EJ354" s="741"/>
      <c r="EK354" s="746">
        <f t="shared" si="2734"/>
        <v>0</v>
      </c>
      <c r="EL354" s="746">
        <f t="shared" si="2735"/>
        <v>0</v>
      </c>
      <c r="EM354" s="746">
        <f t="shared" si="2736"/>
        <v>0</v>
      </c>
      <c r="EO354" s="1045"/>
      <c r="EP354" s="752"/>
      <c r="EQ354" s="737">
        <f t="shared" si="2737"/>
        <v>0</v>
      </c>
      <c r="ER354" s="737">
        <f t="shared" si="2738"/>
        <v>0</v>
      </c>
      <c r="ES354" s="738">
        <f t="shared" si="2739"/>
        <v>0</v>
      </c>
      <c r="ET354" s="817">
        <f t="shared" si="2740"/>
        <v>0</v>
      </c>
      <c r="EU354" s="740">
        <f t="shared" si="2741"/>
        <v>0</v>
      </c>
      <c r="EV354" s="741">
        <f t="shared" si="2742"/>
        <v>0</v>
      </c>
      <c r="EW354" s="740">
        <f t="shared" si="2743"/>
        <v>0</v>
      </c>
      <c r="EX354" s="741">
        <f t="shared" si="2744"/>
        <v>0</v>
      </c>
      <c r="EY354" s="740">
        <f t="shared" si="2809"/>
        <v>0</v>
      </c>
      <c r="EZ354" s="741">
        <f t="shared" si="2745"/>
        <v>0</v>
      </c>
      <c r="FA354" s="740">
        <f t="shared" si="2810"/>
        <v>0</v>
      </c>
      <c r="FB354" s="741">
        <f t="shared" si="2746"/>
        <v>0</v>
      </c>
      <c r="FC354" s="740">
        <f t="shared" si="2811"/>
        <v>0</v>
      </c>
      <c r="FD354" s="741">
        <f t="shared" si="2747"/>
        <v>0</v>
      </c>
      <c r="FE354" s="740">
        <f t="shared" si="2812"/>
        <v>0</v>
      </c>
      <c r="FF354" s="741">
        <f t="shared" si="2748"/>
        <v>0</v>
      </c>
      <c r="FG354" s="740">
        <f t="shared" si="2813"/>
        <v>0</v>
      </c>
      <c r="FH354" s="741">
        <f t="shared" si="2749"/>
        <v>0</v>
      </c>
      <c r="FI354" s="740">
        <f t="shared" si="2814"/>
        <v>0</v>
      </c>
      <c r="FJ354" s="741">
        <f t="shared" si="2750"/>
        <v>0</v>
      </c>
      <c r="FK354" s="740">
        <f t="shared" si="2815"/>
        <v>0</v>
      </c>
      <c r="FL354" s="741">
        <f t="shared" si="2751"/>
        <v>0</v>
      </c>
      <c r="FM354" s="740">
        <f t="shared" si="2816"/>
        <v>0</v>
      </c>
      <c r="FN354" s="741">
        <f t="shared" si="2752"/>
        <v>0</v>
      </c>
      <c r="FO354" s="743">
        <f t="shared" si="2753"/>
        <v>0</v>
      </c>
      <c r="FP354" s="744">
        <f t="shared" si="2754"/>
        <v>0</v>
      </c>
      <c r="FQ354" s="745">
        <v>12</v>
      </c>
      <c r="FR354" s="746">
        <f t="shared" si="2755"/>
        <v>0</v>
      </c>
      <c r="FS354" s="747"/>
      <c r="FT354" s="741"/>
      <c r="FU354" s="746">
        <f t="shared" si="2756"/>
        <v>0</v>
      </c>
      <c r="FV354" s="746">
        <f t="shared" si="2757"/>
        <v>0</v>
      </c>
      <c r="FW354" s="746">
        <f t="shared" si="2758"/>
        <v>0</v>
      </c>
      <c r="FY354" s="1045"/>
      <c r="FZ354" s="752"/>
      <c r="GA354" s="737">
        <f t="shared" si="2759"/>
        <v>0</v>
      </c>
      <c r="GB354" s="737">
        <f t="shared" si="2760"/>
        <v>0</v>
      </c>
      <c r="GC354" s="738">
        <f t="shared" si="2761"/>
        <v>0</v>
      </c>
      <c r="GD354" s="743">
        <f t="shared" si="2762"/>
        <v>0</v>
      </c>
      <c r="GE354" s="743"/>
      <c r="GF354" s="737">
        <f t="shared" si="2763"/>
        <v>0</v>
      </c>
      <c r="GG354" s="743"/>
      <c r="GH354" s="737">
        <f t="shared" si="2764"/>
        <v>0</v>
      </c>
      <c r="GI354" s="743"/>
      <c r="GJ354" s="737">
        <f t="shared" si="2765"/>
        <v>0</v>
      </c>
      <c r="GK354" s="743"/>
      <c r="GL354" s="737">
        <f t="shared" si="2766"/>
        <v>0</v>
      </c>
      <c r="GM354" s="743"/>
      <c r="GN354" s="737">
        <f t="shared" si="2767"/>
        <v>0</v>
      </c>
      <c r="GO354" s="743"/>
      <c r="GP354" s="737">
        <f t="shared" si="2768"/>
        <v>0</v>
      </c>
      <c r="GQ354" s="743"/>
      <c r="GR354" s="737">
        <f t="shared" si="2769"/>
        <v>0</v>
      </c>
      <c r="GS354" s="743"/>
      <c r="GT354" s="737">
        <f t="shared" si="2770"/>
        <v>0</v>
      </c>
      <c r="GU354" s="743"/>
      <c r="GV354" s="737">
        <f t="shared" si="2771"/>
        <v>0</v>
      </c>
      <c r="GW354" s="743"/>
      <c r="GX354" s="737">
        <f t="shared" si="2772"/>
        <v>0</v>
      </c>
      <c r="GY354" s="743">
        <f t="shared" si="2772"/>
        <v>0</v>
      </c>
      <c r="GZ354" s="744">
        <f t="shared" si="2773"/>
        <v>0</v>
      </c>
      <c r="HA354" s="745">
        <v>12</v>
      </c>
      <c r="HB354" s="746">
        <f t="shared" si="2774"/>
        <v>0</v>
      </c>
      <c r="HC354" s="737">
        <f t="shared" si="2775"/>
        <v>0</v>
      </c>
      <c r="HD354" s="737">
        <f t="shared" si="2775"/>
        <v>0</v>
      </c>
      <c r="HE354" s="746">
        <f t="shared" si="2776"/>
        <v>0</v>
      </c>
      <c r="HF354" s="746">
        <f t="shared" si="2777"/>
        <v>0</v>
      </c>
      <c r="HG354" s="746">
        <f t="shared" si="2778"/>
        <v>0</v>
      </c>
    </row>
    <row r="355" spans="1:225" hidden="1" x14ac:dyDescent="0.25">
      <c r="A355" s="1041" t="s">
        <v>867</v>
      </c>
      <c r="B355" s="1042"/>
      <c r="C355" s="784">
        <f>SUM(C288:C354)</f>
        <v>149.61000000000001</v>
      </c>
      <c r="D355" s="785" t="s">
        <v>492</v>
      </c>
      <c r="E355" s="786" t="s">
        <v>492</v>
      </c>
      <c r="F355" s="784">
        <f t="shared" ref="F355:AB355" si="2838">SUM(F288:F354)</f>
        <v>1761898.14</v>
      </c>
      <c r="G355" s="787"/>
      <c r="H355" s="784">
        <f t="shared" si="2838"/>
        <v>249488.13</v>
      </c>
      <c r="I355" s="788"/>
      <c r="J355" s="784">
        <f t="shared" si="2838"/>
        <v>0</v>
      </c>
      <c r="K355" s="788"/>
      <c r="L355" s="784">
        <f t="shared" si="2838"/>
        <v>8963.51</v>
      </c>
      <c r="M355" s="788"/>
      <c r="N355" s="784">
        <f t="shared" si="2838"/>
        <v>24647.94</v>
      </c>
      <c r="O355" s="788"/>
      <c r="P355" s="784">
        <f t="shared" si="2838"/>
        <v>0</v>
      </c>
      <c r="Q355" s="788"/>
      <c r="R355" s="784">
        <f t="shared" si="2838"/>
        <v>320095.68</v>
      </c>
      <c r="S355" s="788"/>
      <c r="T355" s="784">
        <f t="shared" si="2838"/>
        <v>323605.32</v>
      </c>
      <c r="U355" s="788"/>
      <c r="V355" s="784">
        <f t="shared" si="2838"/>
        <v>3893.72</v>
      </c>
      <c r="W355" s="788"/>
      <c r="X355" s="784">
        <f t="shared" si="2838"/>
        <v>0</v>
      </c>
      <c r="Y355" s="788"/>
      <c r="Z355" s="784">
        <f t="shared" si="2838"/>
        <v>0</v>
      </c>
      <c r="AA355" s="784">
        <f t="shared" si="2838"/>
        <v>415854</v>
      </c>
      <c r="AB355" s="784">
        <f t="shared" si="2838"/>
        <v>3108446.44</v>
      </c>
      <c r="AC355" s="784"/>
      <c r="AD355" s="784">
        <f t="shared" ref="AD355:AI355" si="2839">SUM(AD288:AD354)</f>
        <v>37301357.280000001</v>
      </c>
      <c r="AE355" s="784">
        <f t="shared" si="2839"/>
        <v>72702.720000000001</v>
      </c>
      <c r="AF355" s="784">
        <f t="shared" si="2839"/>
        <v>397604.16</v>
      </c>
      <c r="AG355" s="784">
        <f t="shared" si="2839"/>
        <v>37771664.159999996</v>
      </c>
      <c r="AH355" s="784">
        <f t="shared" si="2839"/>
        <v>11407042.58</v>
      </c>
      <c r="AI355" s="784">
        <f t="shared" si="2839"/>
        <v>49178706.740000002</v>
      </c>
      <c r="AJ355" s="750"/>
      <c r="AK355" s="789"/>
      <c r="AL355" s="789"/>
      <c r="AM355" s="784">
        <f>SUM(AM288:AM354)</f>
        <v>108.56</v>
      </c>
      <c r="AN355" s="785" t="s">
        <v>492</v>
      </c>
      <c r="AO355" s="786" t="s">
        <v>492</v>
      </c>
      <c r="AP355" s="784">
        <f t="shared" ref="AP355" si="2840">SUM(AP288:AP354)</f>
        <v>1329695.02</v>
      </c>
      <c r="AQ355" s="784"/>
      <c r="AR355" s="784">
        <f t="shared" ref="AR355:BL355" si="2841">SUM(AR288:AR354)</f>
        <v>189466.08</v>
      </c>
      <c r="AS355" s="784"/>
      <c r="AT355" s="784">
        <f t="shared" si="2841"/>
        <v>7187.2</v>
      </c>
      <c r="AU355" s="784"/>
      <c r="AV355" s="784">
        <f t="shared" si="2841"/>
        <v>13822.71</v>
      </c>
      <c r="AW355" s="784"/>
      <c r="AX355" s="784">
        <f t="shared" si="2841"/>
        <v>10179.629999999999</v>
      </c>
      <c r="AY355" s="784"/>
      <c r="AZ355" s="784">
        <f t="shared" si="2841"/>
        <v>0</v>
      </c>
      <c r="BA355" s="784"/>
      <c r="BB355" s="784">
        <f t="shared" si="2841"/>
        <v>209410.43</v>
      </c>
      <c r="BC355" s="784"/>
      <c r="BD355" s="784">
        <f t="shared" si="2841"/>
        <v>201983.54</v>
      </c>
      <c r="BE355" s="784"/>
      <c r="BF355" s="784">
        <f t="shared" si="2841"/>
        <v>5668.5</v>
      </c>
      <c r="BG355" s="784"/>
      <c r="BH355" s="784">
        <f t="shared" si="2841"/>
        <v>0</v>
      </c>
      <c r="BI355" s="784"/>
      <c r="BJ355" s="784">
        <f t="shared" si="2841"/>
        <v>0</v>
      </c>
      <c r="BK355" s="784">
        <f t="shared" si="2841"/>
        <v>233616.59</v>
      </c>
      <c r="BL355" s="784">
        <f t="shared" si="2841"/>
        <v>2201029.7000000002</v>
      </c>
      <c r="BM355" s="784"/>
      <c r="BN355" s="784">
        <f t="shared" ref="BN355:BS355" si="2842">SUM(BN288:BN354)</f>
        <v>26412356.399999999</v>
      </c>
      <c r="BO355" s="784">
        <f t="shared" si="2842"/>
        <v>68704.070000000007</v>
      </c>
      <c r="BP355" s="784">
        <f t="shared" si="2842"/>
        <v>263744.09000000003</v>
      </c>
      <c r="BQ355" s="784">
        <f t="shared" si="2842"/>
        <v>26744804.559999999</v>
      </c>
      <c r="BR355" s="784">
        <f t="shared" si="2842"/>
        <v>8076930.96</v>
      </c>
      <c r="BS355" s="784">
        <f t="shared" si="2842"/>
        <v>34821735.520000003</v>
      </c>
      <c r="BU355" s="789"/>
      <c r="BV355" s="789"/>
      <c r="BW355" s="784">
        <f>SUM(BW288:BW354)</f>
        <v>116.46</v>
      </c>
      <c r="BX355" s="785" t="s">
        <v>492</v>
      </c>
      <c r="BY355" s="786" t="s">
        <v>492</v>
      </c>
      <c r="BZ355" s="784">
        <f t="shared" ref="BZ355" si="2843">SUM(BZ288:BZ354)</f>
        <v>1234280.79</v>
      </c>
      <c r="CA355" s="784"/>
      <c r="CB355" s="784">
        <f t="shared" ref="CB355:CV355" si="2844">SUM(CB288:CB354)</f>
        <v>121569.14</v>
      </c>
      <c r="CC355" s="784"/>
      <c r="CD355" s="784">
        <f t="shared" si="2844"/>
        <v>0</v>
      </c>
      <c r="CE355" s="784"/>
      <c r="CF355" s="784">
        <f t="shared" si="2844"/>
        <v>0</v>
      </c>
      <c r="CG355" s="784"/>
      <c r="CH355" s="784">
        <f t="shared" si="2844"/>
        <v>58849.47</v>
      </c>
      <c r="CI355" s="784"/>
      <c r="CJ355" s="784">
        <f t="shared" si="2844"/>
        <v>0</v>
      </c>
      <c r="CK355" s="784"/>
      <c r="CL355" s="784">
        <f t="shared" si="2844"/>
        <v>38466.28</v>
      </c>
      <c r="CM355" s="784"/>
      <c r="CN355" s="784">
        <f t="shared" si="2844"/>
        <v>152006.14000000001</v>
      </c>
      <c r="CO355" s="784"/>
      <c r="CP355" s="784">
        <f t="shared" si="2844"/>
        <v>12667.66</v>
      </c>
      <c r="CQ355" s="784"/>
      <c r="CR355" s="784">
        <f t="shared" si="2844"/>
        <v>0</v>
      </c>
      <c r="CS355" s="784"/>
      <c r="CT355" s="784">
        <f t="shared" si="2844"/>
        <v>0</v>
      </c>
      <c r="CU355" s="784">
        <f t="shared" si="2844"/>
        <v>552363.27</v>
      </c>
      <c r="CV355" s="784">
        <f t="shared" si="2844"/>
        <v>2170202.75</v>
      </c>
      <c r="CW355" s="784"/>
      <c r="CX355" s="784">
        <f t="shared" ref="CX355:DC355" si="2845">SUM(CX288:CX354)</f>
        <v>26042433</v>
      </c>
      <c r="CY355" s="784">
        <f t="shared" si="2845"/>
        <v>302928</v>
      </c>
      <c r="CZ355" s="784">
        <f t="shared" si="2845"/>
        <v>542564.01</v>
      </c>
      <c r="DA355" s="784">
        <f t="shared" si="2845"/>
        <v>26887925.010000002</v>
      </c>
      <c r="DB355" s="784">
        <f t="shared" si="2845"/>
        <v>8120153.3700000001</v>
      </c>
      <c r="DC355" s="784">
        <f t="shared" si="2845"/>
        <v>35008078.380000003</v>
      </c>
      <c r="DE355" s="789"/>
      <c r="DF355" s="789"/>
      <c r="DG355" s="784">
        <f>SUM(DG288:DG354)</f>
        <v>37.24</v>
      </c>
      <c r="DH355" s="785" t="s">
        <v>492</v>
      </c>
      <c r="DI355" s="786" t="s">
        <v>492</v>
      </c>
      <c r="DJ355" s="784">
        <f t="shared" ref="DJ355" si="2846">SUM(DJ288:DJ354)</f>
        <v>449401.16</v>
      </c>
      <c r="DK355" s="784"/>
      <c r="DL355" s="784">
        <f t="shared" ref="DL355:EF355" si="2847">SUM(DL288:DL354)</f>
        <v>47388.78</v>
      </c>
      <c r="DM355" s="784"/>
      <c r="DN355" s="784">
        <f t="shared" si="2847"/>
        <v>0</v>
      </c>
      <c r="DO355" s="784"/>
      <c r="DP355" s="784">
        <f t="shared" si="2847"/>
        <v>0</v>
      </c>
      <c r="DQ355" s="784"/>
      <c r="DR355" s="784">
        <f t="shared" si="2847"/>
        <v>1695.8</v>
      </c>
      <c r="DS355" s="784"/>
      <c r="DT355" s="784">
        <f t="shared" si="2847"/>
        <v>0</v>
      </c>
      <c r="DU355" s="784"/>
      <c r="DV355" s="784">
        <f t="shared" si="2847"/>
        <v>25381.53</v>
      </c>
      <c r="DW355" s="784"/>
      <c r="DX355" s="784">
        <f t="shared" si="2847"/>
        <v>73970.5</v>
      </c>
      <c r="DY355" s="784"/>
      <c r="DZ355" s="784">
        <f t="shared" si="2847"/>
        <v>0</v>
      </c>
      <c r="EA355" s="784"/>
      <c r="EB355" s="784">
        <f t="shared" si="2847"/>
        <v>0</v>
      </c>
      <c r="EC355" s="784"/>
      <c r="ED355" s="784">
        <f t="shared" si="2847"/>
        <v>0</v>
      </c>
      <c r="EE355" s="784">
        <f t="shared" si="2847"/>
        <v>137591.4</v>
      </c>
      <c r="EF355" s="784">
        <f t="shared" si="2847"/>
        <v>735429.17</v>
      </c>
      <c r="EG355" s="784"/>
      <c r="EH355" s="784">
        <f t="shared" ref="EH355:EM355" si="2848">SUM(EH288:EH354)</f>
        <v>8825150.0399999991</v>
      </c>
      <c r="EI355" s="784">
        <f t="shared" si="2848"/>
        <v>84819.839999999997</v>
      </c>
      <c r="EJ355" s="784">
        <f t="shared" si="2848"/>
        <v>165668.4</v>
      </c>
      <c r="EK355" s="784">
        <f t="shared" si="2848"/>
        <v>9075638.2799999993</v>
      </c>
      <c r="EL355" s="784">
        <f t="shared" si="2848"/>
        <v>2740842.74</v>
      </c>
      <c r="EM355" s="784">
        <f t="shared" si="2848"/>
        <v>11816481.02</v>
      </c>
      <c r="EO355" s="789"/>
      <c r="EP355" s="789"/>
      <c r="EQ355" s="784">
        <f>SUM(EQ288:EQ354)</f>
        <v>16.5</v>
      </c>
      <c r="ER355" s="785" t="s">
        <v>492</v>
      </c>
      <c r="ES355" s="786" t="s">
        <v>492</v>
      </c>
      <c r="ET355" s="784">
        <f t="shared" ref="ET355" si="2849">SUM(ET288:ET354)</f>
        <v>222311.5</v>
      </c>
      <c r="EU355" s="784"/>
      <c r="EV355" s="784">
        <f t="shared" ref="EV355:FP355" si="2850">SUM(EV288:EV354)</f>
        <v>22964.34</v>
      </c>
      <c r="EW355" s="784"/>
      <c r="EX355" s="784">
        <f t="shared" si="2850"/>
        <v>0</v>
      </c>
      <c r="EY355" s="784"/>
      <c r="EZ355" s="784">
        <f t="shared" si="2850"/>
        <v>0</v>
      </c>
      <c r="FA355" s="784"/>
      <c r="FB355" s="784">
        <f t="shared" si="2850"/>
        <v>0</v>
      </c>
      <c r="FC355" s="784"/>
      <c r="FD355" s="784">
        <f t="shared" si="2850"/>
        <v>0</v>
      </c>
      <c r="FE355" s="784"/>
      <c r="FF355" s="784">
        <f t="shared" si="2850"/>
        <v>54227.96</v>
      </c>
      <c r="FG355" s="784"/>
      <c r="FH355" s="784">
        <f t="shared" si="2850"/>
        <v>26640.12</v>
      </c>
      <c r="FI355" s="784"/>
      <c r="FJ355" s="784">
        <f t="shared" si="2850"/>
        <v>1470.73</v>
      </c>
      <c r="FK355" s="784"/>
      <c r="FL355" s="784">
        <f t="shared" si="2850"/>
        <v>0</v>
      </c>
      <c r="FM355" s="784"/>
      <c r="FN355" s="784">
        <f t="shared" si="2850"/>
        <v>0</v>
      </c>
      <c r="FO355" s="784">
        <f t="shared" si="2850"/>
        <v>11594</v>
      </c>
      <c r="FP355" s="784">
        <f t="shared" si="2850"/>
        <v>339208.65</v>
      </c>
      <c r="FQ355" s="784"/>
      <c r="FR355" s="784">
        <f t="shared" ref="FR355:FW355" si="2851">SUM(FR288:FR354)</f>
        <v>4070503.8</v>
      </c>
      <c r="FS355" s="784">
        <f t="shared" si="2851"/>
        <v>0</v>
      </c>
      <c r="FT355" s="784">
        <f t="shared" si="2851"/>
        <v>16566.84</v>
      </c>
      <c r="FU355" s="784">
        <f t="shared" si="2851"/>
        <v>4087070.64</v>
      </c>
      <c r="FV355" s="784">
        <f t="shared" si="2851"/>
        <v>1234295.33</v>
      </c>
      <c r="FW355" s="784">
        <f t="shared" si="2851"/>
        <v>5321365.97</v>
      </c>
      <c r="FY355" s="789"/>
      <c r="FZ355" s="789"/>
      <c r="GA355" s="784">
        <f>SUM(GA288:GA354)</f>
        <v>428.37</v>
      </c>
      <c r="GB355" s="785" t="s">
        <v>492</v>
      </c>
      <c r="GC355" s="786" t="s">
        <v>492</v>
      </c>
      <c r="GD355" s="790">
        <f t="shared" ref="GD355" si="2852">SUM(GD288:GD354)</f>
        <v>4997586.6100000003</v>
      </c>
      <c r="GE355" s="790"/>
      <c r="GF355" s="784">
        <f t="shared" ref="GF355" si="2853">SUM(GF288:GF354)</f>
        <v>630876.47</v>
      </c>
      <c r="GG355" s="790"/>
      <c r="GH355" s="784">
        <f t="shared" ref="GH355" si="2854">SUM(GH288:GH354)</f>
        <v>7187.2</v>
      </c>
      <c r="GI355" s="790"/>
      <c r="GJ355" s="784">
        <f t="shared" ref="GJ355" si="2855">SUM(GJ288:GJ354)</f>
        <v>22786.22</v>
      </c>
      <c r="GK355" s="790"/>
      <c r="GL355" s="784">
        <f t="shared" ref="GL355" si="2856">SUM(GL288:GL354)</f>
        <v>95372.84</v>
      </c>
      <c r="GM355" s="790"/>
      <c r="GN355" s="784">
        <f t="shared" ref="GN355" si="2857">SUM(GN288:GN354)</f>
        <v>0</v>
      </c>
      <c r="GO355" s="790"/>
      <c r="GP355" s="784">
        <f t="shared" ref="GP355" si="2858">SUM(GP288:GP354)</f>
        <v>647581.88</v>
      </c>
      <c r="GQ355" s="790"/>
      <c r="GR355" s="784">
        <f t="shared" ref="GR355" si="2859">SUM(GR288:GR354)</f>
        <v>778205.62</v>
      </c>
      <c r="GS355" s="790"/>
      <c r="GT355" s="784">
        <f t="shared" ref="GT355" si="2860">SUM(GT288:GT354)</f>
        <v>23700.61</v>
      </c>
      <c r="GU355" s="790"/>
      <c r="GV355" s="784">
        <f t="shared" ref="GV355" si="2861">SUM(GV288:GV354)</f>
        <v>0</v>
      </c>
      <c r="GW355" s="790"/>
      <c r="GX355" s="784">
        <f t="shared" ref="GX355:GZ355" si="2862">SUM(GX288:GX354)</f>
        <v>0</v>
      </c>
      <c r="GY355" s="784">
        <f t="shared" si="2862"/>
        <v>1351019.26</v>
      </c>
      <c r="GZ355" s="784">
        <f t="shared" si="2862"/>
        <v>8554316.7100000009</v>
      </c>
      <c r="HA355" s="784"/>
      <c r="HB355" s="784">
        <f t="shared" ref="HB355:HG355" si="2863">SUM(HB288:HB354)</f>
        <v>102651800.52</v>
      </c>
      <c r="HC355" s="784">
        <f t="shared" si="2863"/>
        <v>529154.63</v>
      </c>
      <c r="HD355" s="784">
        <f t="shared" si="2863"/>
        <v>1386147.5</v>
      </c>
      <c r="HE355" s="784">
        <f t="shared" si="2863"/>
        <v>104567102.65000001</v>
      </c>
      <c r="HF355" s="784">
        <f t="shared" si="2863"/>
        <v>31579264.989999998</v>
      </c>
      <c r="HG355" s="784">
        <f t="shared" si="2863"/>
        <v>136146367.63999999</v>
      </c>
      <c r="HP355" s="750">
        <f>AI355+BS355+DC355+EM355+FW355</f>
        <v>136146367.63</v>
      </c>
      <c r="HQ355" s="750">
        <f>HP355-HG355</f>
        <v>-0.01</v>
      </c>
    </row>
    <row r="356" spans="1:225" ht="15" hidden="1" customHeight="1" x14ac:dyDescent="0.25">
      <c r="A356" s="1041" t="s">
        <v>868</v>
      </c>
      <c r="B356" s="1042"/>
      <c r="C356" s="784"/>
      <c r="D356" s="785"/>
      <c r="E356" s="786"/>
      <c r="F356" s="784"/>
      <c r="G356" s="787"/>
      <c r="H356" s="784"/>
      <c r="I356" s="788"/>
      <c r="J356" s="784"/>
      <c r="K356" s="788"/>
      <c r="L356" s="784"/>
      <c r="M356" s="788"/>
      <c r="N356" s="784"/>
      <c r="O356" s="788"/>
      <c r="P356" s="784"/>
      <c r="Q356" s="788"/>
      <c r="R356" s="784"/>
      <c r="S356" s="788"/>
      <c r="T356" s="784"/>
      <c r="U356" s="788"/>
      <c r="V356" s="784"/>
      <c r="W356" s="788"/>
      <c r="X356" s="784"/>
      <c r="Y356" s="788"/>
      <c r="Z356" s="784"/>
      <c r="AA356" s="784"/>
      <c r="AB356" s="784"/>
      <c r="AC356" s="784"/>
      <c r="AD356" s="784"/>
      <c r="AE356" s="784"/>
      <c r="AF356" s="784"/>
      <c r="AG356" s="787">
        <f>AG355/1000</f>
        <v>37771.699999999997</v>
      </c>
      <c r="AH356" s="787">
        <f>AH355/1000</f>
        <v>11407</v>
      </c>
      <c r="AI356" s="787">
        <f>AG356+AH356</f>
        <v>49178.7</v>
      </c>
      <c r="AJ356" s="750"/>
      <c r="AK356" s="1041" t="s">
        <v>868</v>
      </c>
      <c r="AL356" s="1042"/>
      <c r="AM356" s="784"/>
      <c r="AN356" s="785"/>
      <c r="AO356" s="786"/>
      <c r="AP356" s="784"/>
      <c r="AQ356" s="784"/>
      <c r="AR356" s="784"/>
      <c r="AS356" s="784"/>
      <c r="AT356" s="784"/>
      <c r="AU356" s="784"/>
      <c r="AV356" s="784"/>
      <c r="AW356" s="784"/>
      <c r="AX356" s="784"/>
      <c r="AY356" s="784"/>
      <c r="AZ356" s="784"/>
      <c r="BA356" s="784"/>
      <c r="BB356" s="784"/>
      <c r="BC356" s="784"/>
      <c r="BD356" s="784"/>
      <c r="BE356" s="784"/>
      <c r="BF356" s="784"/>
      <c r="BG356" s="784"/>
      <c r="BH356" s="784"/>
      <c r="BI356" s="784"/>
      <c r="BJ356" s="784"/>
      <c r="BK356" s="784"/>
      <c r="BL356" s="784"/>
      <c r="BM356" s="784"/>
      <c r="BN356" s="784"/>
      <c r="BO356" s="784"/>
      <c r="BP356" s="784"/>
      <c r="BQ356" s="787">
        <f>BQ355/1000</f>
        <v>26744.799999999999</v>
      </c>
      <c r="BR356" s="787">
        <f>BR355/1000</f>
        <v>8076.9</v>
      </c>
      <c r="BS356" s="787">
        <f>BQ356+BR356</f>
        <v>34821.699999999997</v>
      </c>
      <c r="BU356" s="1041" t="s">
        <v>868</v>
      </c>
      <c r="BV356" s="1042"/>
      <c r="BW356" s="784"/>
      <c r="BX356" s="785"/>
      <c r="BY356" s="786"/>
      <c r="BZ356" s="784"/>
      <c r="CA356" s="784"/>
      <c r="CB356" s="784"/>
      <c r="CC356" s="784"/>
      <c r="CD356" s="784"/>
      <c r="CE356" s="784"/>
      <c r="CF356" s="784"/>
      <c r="CG356" s="784"/>
      <c r="CH356" s="784"/>
      <c r="CI356" s="784"/>
      <c r="CJ356" s="784"/>
      <c r="CK356" s="784"/>
      <c r="CL356" s="784"/>
      <c r="CM356" s="784"/>
      <c r="CN356" s="784"/>
      <c r="CO356" s="784"/>
      <c r="CP356" s="784"/>
      <c r="CQ356" s="784"/>
      <c r="CR356" s="784"/>
      <c r="CS356" s="784"/>
      <c r="CT356" s="784"/>
      <c r="CU356" s="784"/>
      <c r="CV356" s="784"/>
      <c r="CW356" s="784"/>
      <c r="CX356" s="784"/>
      <c r="CY356" s="784"/>
      <c r="CZ356" s="784"/>
      <c r="DA356" s="787">
        <f>DA355/1000</f>
        <v>26887.9</v>
      </c>
      <c r="DB356" s="787">
        <f>DB355/1000</f>
        <v>8120.2</v>
      </c>
      <c r="DC356" s="787">
        <f>DA356+DB356</f>
        <v>35008.1</v>
      </c>
      <c r="DE356" s="1041" t="s">
        <v>868</v>
      </c>
      <c r="DF356" s="1042"/>
      <c r="DG356" s="784"/>
      <c r="DH356" s="785"/>
      <c r="DI356" s="786"/>
      <c r="DJ356" s="784"/>
      <c r="DK356" s="784"/>
      <c r="DL356" s="784"/>
      <c r="DM356" s="784"/>
      <c r="DN356" s="784"/>
      <c r="DO356" s="784"/>
      <c r="DP356" s="784"/>
      <c r="DQ356" s="784"/>
      <c r="DR356" s="784"/>
      <c r="DS356" s="784"/>
      <c r="DT356" s="784"/>
      <c r="DU356" s="784"/>
      <c r="DV356" s="784"/>
      <c r="DW356" s="784"/>
      <c r="DX356" s="784"/>
      <c r="DY356" s="784"/>
      <c r="DZ356" s="784"/>
      <c r="EA356" s="784"/>
      <c r="EB356" s="784"/>
      <c r="EC356" s="784"/>
      <c r="ED356" s="784"/>
      <c r="EE356" s="784"/>
      <c r="EF356" s="784"/>
      <c r="EG356" s="784"/>
      <c r="EH356" s="784"/>
      <c r="EI356" s="784"/>
      <c r="EJ356" s="784"/>
      <c r="EK356" s="787">
        <f>EK355/1000</f>
        <v>9075.6</v>
      </c>
      <c r="EL356" s="787">
        <f>EL355/1000</f>
        <v>2740.8</v>
      </c>
      <c r="EM356" s="787">
        <f>EK356+EL356</f>
        <v>11816.4</v>
      </c>
      <c r="EO356" s="1041" t="s">
        <v>868</v>
      </c>
      <c r="EP356" s="1042"/>
      <c r="EQ356" s="784"/>
      <c r="ER356" s="785"/>
      <c r="ES356" s="786"/>
      <c r="ET356" s="784"/>
      <c r="EU356" s="784"/>
      <c r="EV356" s="784"/>
      <c r="EW356" s="784"/>
      <c r="EX356" s="784"/>
      <c r="EY356" s="784"/>
      <c r="EZ356" s="784"/>
      <c r="FA356" s="784"/>
      <c r="FB356" s="784"/>
      <c r="FC356" s="784"/>
      <c r="FD356" s="784"/>
      <c r="FE356" s="784"/>
      <c r="FF356" s="784"/>
      <c r="FG356" s="784"/>
      <c r="FH356" s="784"/>
      <c r="FI356" s="784"/>
      <c r="FJ356" s="784"/>
      <c r="FK356" s="784"/>
      <c r="FL356" s="784"/>
      <c r="FM356" s="784"/>
      <c r="FN356" s="784"/>
      <c r="FO356" s="784"/>
      <c r="FP356" s="784"/>
      <c r="FQ356" s="784"/>
      <c r="FR356" s="784"/>
      <c r="FS356" s="784"/>
      <c r="FT356" s="784"/>
      <c r="FU356" s="787">
        <f>FU355/1000</f>
        <v>4087.1</v>
      </c>
      <c r="FV356" s="787">
        <f>FV355/1000</f>
        <v>1234.3</v>
      </c>
      <c r="FW356" s="787">
        <f>FU356+FV356</f>
        <v>5321.4</v>
      </c>
      <c r="FY356" s="1041" t="s">
        <v>868</v>
      </c>
      <c r="FZ356" s="1042"/>
      <c r="GA356" s="784"/>
      <c r="GB356" s="785"/>
      <c r="GC356" s="786"/>
      <c r="GD356" s="784"/>
      <c r="GE356" s="784"/>
      <c r="GF356" s="784"/>
      <c r="GG356" s="784"/>
      <c r="GH356" s="784"/>
      <c r="GI356" s="784"/>
      <c r="GJ356" s="784"/>
      <c r="GK356" s="784"/>
      <c r="GL356" s="784"/>
      <c r="GM356" s="784"/>
      <c r="GN356" s="784"/>
      <c r="GO356" s="784"/>
      <c r="GP356" s="784"/>
      <c r="GQ356" s="784"/>
      <c r="GR356" s="784"/>
      <c r="GS356" s="784"/>
      <c r="GT356" s="784"/>
      <c r="GU356" s="784"/>
      <c r="GV356" s="784"/>
      <c r="GW356" s="784"/>
      <c r="GX356" s="784"/>
      <c r="GY356" s="784"/>
      <c r="GZ356" s="784"/>
      <c r="HA356" s="784"/>
      <c r="HB356" s="784"/>
      <c r="HC356" s="784"/>
      <c r="HD356" s="784"/>
      <c r="HE356" s="787">
        <f>HE355/1000</f>
        <v>104567.1</v>
      </c>
      <c r="HF356" s="787">
        <f>HF355/1000</f>
        <v>31579.3</v>
      </c>
      <c r="HG356" s="787">
        <f>HE356+HF356</f>
        <v>136146.4</v>
      </c>
    </row>
    <row r="357" spans="1:225" ht="24" hidden="1" x14ac:dyDescent="0.25">
      <c r="A357" s="791" t="s">
        <v>528</v>
      </c>
      <c r="B357" s="792" t="s">
        <v>869</v>
      </c>
      <c r="C357" s="793">
        <f>SUM(C299:C306)</f>
        <v>94.61</v>
      </c>
      <c r="D357" s="794" t="s">
        <v>492</v>
      </c>
      <c r="E357" s="795" t="s">
        <v>492</v>
      </c>
      <c r="F357" s="796">
        <f>SUM(F299:F306)/1000</f>
        <v>1335</v>
      </c>
      <c r="G357" s="796"/>
      <c r="H357" s="796">
        <f t="shared" ref="H357:AB357" si="2864">SUM(H299:H306)/1000</f>
        <v>249.5</v>
      </c>
      <c r="I357" s="797"/>
      <c r="J357" s="796">
        <f t="shared" si="2864"/>
        <v>0</v>
      </c>
      <c r="K357" s="797"/>
      <c r="L357" s="796">
        <f t="shared" si="2864"/>
        <v>3.9</v>
      </c>
      <c r="M357" s="797"/>
      <c r="N357" s="796">
        <f t="shared" si="2864"/>
        <v>0</v>
      </c>
      <c r="O357" s="797"/>
      <c r="P357" s="796">
        <f t="shared" si="2864"/>
        <v>0</v>
      </c>
      <c r="Q357" s="797"/>
      <c r="R357" s="796">
        <f t="shared" si="2864"/>
        <v>0</v>
      </c>
      <c r="S357" s="797"/>
      <c r="T357" s="796">
        <f t="shared" si="2864"/>
        <v>267</v>
      </c>
      <c r="U357" s="797"/>
      <c r="V357" s="796">
        <f t="shared" si="2864"/>
        <v>3.9</v>
      </c>
      <c r="W357" s="797"/>
      <c r="X357" s="796">
        <f t="shared" si="2864"/>
        <v>0</v>
      </c>
      <c r="Y357" s="797"/>
      <c r="Z357" s="796">
        <f t="shared" si="2864"/>
        <v>0</v>
      </c>
      <c r="AA357" s="796">
        <f t="shared" si="2864"/>
        <v>0</v>
      </c>
      <c r="AB357" s="796">
        <f t="shared" si="2864"/>
        <v>1859.2</v>
      </c>
      <c r="AC357" s="796"/>
      <c r="AD357" s="796">
        <f t="shared" ref="AD357:AI357" si="2865">SUM(AD299:AD306)/1000</f>
        <v>22310.5</v>
      </c>
      <c r="AE357" s="796">
        <f t="shared" si="2865"/>
        <v>0</v>
      </c>
      <c r="AF357" s="796">
        <f t="shared" si="2865"/>
        <v>0</v>
      </c>
      <c r="AG357" s="796">
        <f t="shared" si="2865"/>
        <v>22310.5</v>
      </c>
      <c r="AH357" s="796">
        <f t="shared" si="2865"/>
        <v>6737.8</v>
      </c>
      <c r="AI357" s="796">
        <f t="shared" si="2865"/>
        <v>29048.3</v>
      </c>
      <c r="AK357" s="791" t="s">
        <v>528</v>
      </c>
      <c r="AL357" s="792" t="s">
        <v>869</v>
      </c>
      <c r="AM357" s="793">
        <f>SUM(AM299:AM306)</f>
        <v>71.64</v>
      </c>
      <c r="AN357" s="794" t="s">
        <v>492</v>
      </c>
      <c r="AO357" s="795" t="s">
        <v>492</v>
      </c>
      <c r="AP357" s="796">
        <f>SUM(AP299:AP306)/1000</f>
        <v>1011.7</v>
      </c>
      <c r="AQ357" s="796"/>
      <c r="AR357" s="796">
        <f t="shared" ref="AR357:BL357" si="2866">SUM(AR299:AR306)/1000</f>
        <v>189.5</v>
      </c>
      <c r="AS357" s="796"/>
      <c r="AT357" s="796">
        <f t="shared" si="2866"/>
        <v>0</v>
      </c>
      <c r="AU357" s="796"/>
      <c r="AV357" s="796">
        <f t="shared" si="2866"/>
        <v>4.9000000000000004</v>
      </c>
      <c r="AW357" s="796"/>
      <c r="AX357" s="796">
        <f t="shared" si="2866"/>
        <v>0</v>
      </c>
      <c r="AY357" s="796"/>
      <c r="AZ357" s="796">
        <f t="shared" si="2866"/>
        <v>0</v>
      </c>
      <c r="BA357" s="796"/>
      <c r="BB357" s="796">
        <f t="shared" si="2866"/>
        <v>0</v>
      </c>
      <c r="BC357" s="796"/>
      <c r="BD357" s="796">
        <f t="shared" si="2866"/>
        <v>159.1</v>
      </c>
      <c r="BE357" s="796"/>
      <c r="BF357" s="796">
        <f t="shared" si="2866"/>
        <v>3.3</v>
      </c>
      <c r="BG357" s="796"/>
      <c r="BH357" s="796">
        <f t="shared" si="2866"/>
        <v>0</v>
      </c>
      <c r="BI357" s="796"/>
      <c r="BJ357" s="796">
        <f t="shared" si="2866"/>
        <v>0</v>
      </c>
      <c r="BK357" s="796">
        <f t="shared" si="2866"/>
        <v>0</v>
      </c>
      <c r="BL357" s="796">
        <f t="shared" si="2866"/>
        <v>1368.3</v>
      </c>
      <c r="BM357" s="796"/>
      <c r="BN357" s="796">
        <f t="shared" ref="BN357:BS357" si="2867">SUM(BN299:BN306)/1000</f>
        <v>16420.099999999999</v>
      </c>
      <c r="BO357" s="796">
        <f t="shared" si="2867"/>
        <v>0</v>
      </c>
      <c r="BP357" s="796">
        <f t="shared" si="2867"/>
        <v>0</v>
      </c>
      <c r="BQ357" s="796">
        <f t="shared" si="2867"/>
        <v>16420.099999999999</v>
      </c>
      <c r="BR357" s="796">
        <f t="shared" si="2867"/>
        <v>4958.8999999999996</v>
      </c>
      <c r="BS357" s="796">
        <f t="shared" si="2867"/>
        <v>21379</v>
      </c>
      <c r="BU357" s="791" t="s">
        <v>528</v>
      </c>
      <c r="BV357" s="792" t="s">
        <v>869</v>
      </c>
      <c r="BW357" s="793">
        <f>SUM(BW299:BW306)</f>
        <v>52.96</v>
      </c>
      <c r="BX357" s="794" t="s">
        <v>492</v>
      </c>
      <c r="BY357" s="795" t="s">
        <v>492</v>
      </c>
      <c r="BZ357" s="796">
        <f>SUM(BZ299:BZ306)/1000</f>
        <v>749.1</v>
      </c>
      <c r="CA357" s="796"/>
      <c r="CB357" s="796">
        <f t="shared" ref="CB357:CV357" si="2868">SUM(CB299:CB306)/1000</f>
        <v>121.6</v>
      </c>
      <c r="CC357" s="796"/>
      <c r="CD357" s="796">
        <f t="shared" si="2868"/>
        <v>0</v>
      </c>
      <c r="CE357" s="796"/>
      <c r="CF357" s="796">
        <f t="shared" si="2868"/>
        <v>0</v>
      </c>
      <c r="CG357" s="796"/>
      <c r="CH357" s="796">
        <f t="shared" si="2868"/>
        <v>7.4</v>
      </c>
      <c r="CI357" s="796"/>
      <c r="CJ357" s="796">
        <f t="shared" si="2868"/>
        <v>0</v>
      </c>
      <c r="CK357" s="796"/>
      <c r="CL357" s="796">
        <f t="shared" si="2868"/>
        <v>0</v>
      </c>
      <c r="CM357" s="796"/>
      <c r="CN357" s="796">
        <f t="shared" si="2868"/>
        <v>106.6</v>
      </c>
      <c r="CO357" s="796"/>
      <c r="CP357" s="796">
        <f t="shared" si="2868"/>
        <v>8.8000000000000007</v>
      </c>
      <c r="CQ357" s="796"/>
      <c r="CR357" s="796">
        <f t="shared" si="2868"/>
        <v>0</v>
      </c>
      <c r="CS357" s="796"/>
      <c r="CT357" s="796">
        <f t="shared" si="2868"/>
        <v>0</v>
      </c>
      <c r="CU357" s="796">
        <f t="shared" si="2868"/>
        <v>0</v>
      </c>
      <c r="CV357" s="796">
        <f t="shared" si="2868"/>
        <v>993.5</v>
      </c>
      <c r="CW357" s="796"/>
      <c r="CX357" s="796">
        <f t="shared" ref="CX357:DC357" si="2869">SUM(CX299:CX306)/1000</f>
        <v>11922.4</v>
      </c>
      <c r="CY357" s="796">
        <f t="shared" si="2869"/>
        <v>0</v>
      </c>
      <c r="CZ357" s="796">
        <f t="shared" si="2869"/>
        <v>0</v>
      </c>
      <c r="DA357" s="796">
        <f t="shared" si="2869"/>
        <v>11922.4</v>
      </c>
      <c r="DB357" s="796">
        <f t="shared" si="2869"/>
        <v>3600.6</v>
      </c>
      <c r="DC357" s="796">
        <f t="shared" si="2869"/>
        <v>15522.9</v>
      </c>
      <c r="DE357" s="791" t="s">
        <v>528</v>
      </c>
      <c r="DF357" s="792" t="s">
        <v>869</v>
      </c>
      <c r="DG357" s="793">
        <f>SUM(DG299:DG306)</f>
        <v>17.440000000000001</v>
      </c>
      <c r="DH357" s="794" t="s">
        <v>492</v>
      </c>
      <c r="DI357" s="795" t="s">
        <v>492</v>
      </c>
      <c r="DJ357" s="796">
        <f>SUM(DJ299:DJ306)/1000</f>
        <v>246.8</v>
      </c>
      <c r="DK357" s="796"/>
      <c r="DL357" s="796">
        <f t="shared" ref="DL357:EF357" si="2870">SUM(DL299:DL306)/1000</f>
        <v>47.4</v>
      </c>
      <c r="DM357" s="796"/>
      <c r="DN357" s="796">
        <f t="shared" si="2870"/>
        <v>0</v>
      </c>
      <c r="DO357" s="796"/>
      <c r="DP357" s="796">
        <f t="shared" si="2870"/>
        <v>0</v>
      </c>
      <c r="DQ357" s="796"/>
      <c r="DR357" s="796">
        <f t="shared" si="2870"/>
        <v>0</v>
      </c>
      <c r="DS357" s="796"/>
      <c r="DT357" s="796">
        <f t="shared" si="2870"/>
        <v>0</v>
      </c>
      <c r="DU357" s="796"/>
      <c r="DV357" s="796">
        <f t="shared" si="2870"/>
        <v>0</v>
      </c>
      <c r="DW357" s="796"/>
      <c r="DX357" s="796">
        <f t="shared" si="2870"/>
        <v>49.1</v>
      </c>
      <c r="DY357" s="796"/>
      <c r="DZ357" s="796">
        <f t="shared" si="2870"/>
        <v>0</v>
      </c>
      <c r="EA357" s="796"/>
      <c r="EB357" s="796">
        <f t="shared" si="2870"/>
        <v>0</v>
      </c>
      <c r="EC357" s="796"/>
      <c r="ED357" s="796">
        <f t="shared" si="2870"/>
        <v>0</v>
      </c>
      <c r="EE357" s="796">
        <f t="shared" si="2870"/>
        <v>0</v>
      </c>
      <c r="EF357" s="796">
        <f t="shared" si="2870"/>
        <v>343.3</v>
      </c>
      <c r="EG357" s="796"/>
      <c r="EH357" s="796">
        <f t="shared" ref="EH357:EM357" si="2871">SUM(EH299:EH306)/1000</f>
        <v>4119.6000000000004</v>
      </c>
      <c r="EI357" s="796">
        <f t="shared" si="2871"/>
        <v>0</v>
      </c>
      <c r="EJ357" s="796">
        <f t="shared" si="2871"/>
        <v>0</v>
      </c>
      <c r="EK357" s="796">
        <f t="shared" si="2871"/>
        <v>4119.6000000000004</v>
      </c>
      <c r="EL357" s="796">
        <f t="shared" si="2871"/>
        <v>1244.0999999999999</v>
      </c>
      <c r="EM357" s="796">
        <f t="shared" si="2871"/>
        <v>5363.7</v>
      </c>
      <c r="EO357" s="791" t="s">
        <v>528</v>
      </c>
      <c r="EP357" s="792" t="s">
        <v>869</v>
      </c>
      <c r="EQ357" s="793">
        <f>SUM(EQ299:EQ306)</f>
        <v>11</v>
      </c>
      <c r="ER357" s="794" t="s">
        <v>492</v>
      </c>
      <c r="ES357" s="795" t="s">
        <v>492</v>
      </c>
      <c r="ET357" s="796">
        <f>SUM(ET299:ET306)/1000</f>
        <v>155.5</v>
      </c>
      <c r="EU357" s="796"/>
      <c r="EV357" s="796">
        <f t="shared" ref="EV357:FP357" si="2872">SUM(EV299:EV306)/1000</f>
        <v>23</v>
      </c>
      <c r="EW357" s="796"/>
      <c r="EX357" s="796">
        <f t="shared" si="2872"/>
        <v>0</v>
      </c>
      <c r="EY357" s="796"/>
      <c r="EZ357" s="796">
        <f t="shared" si="2872"/>
        <v>0</v>
      </c>
      <c r="FA357" s="796"/>
      <c r="FB357" s="796">
        <f t="shared" si="2872"/>
        <v>0</v>
      </c>
      <c r="FC357" s="796"/>
      <c r="FD357" s="796">
        <f t="shared" si="2872"/>
        <v>0</v>
      </c>
      <c r="FE357" s="796"/>
      <c r="FF357" s="796">
        <f t="shared" si="2872"/>
        <v>0</v>
      </c>
      <c r="FG357" s="796"/>
      <c r="FH357" s="796">
        <f t="shared" si="2872"/>
        <v>17</v>
      </c>
      <c r="FI357" s="796"/>
      <c r="FJ357" s="796">
        <f t="shared" si="2872"/>
        <v>1.5</v>
      </c>
      <c r="FK357" s="796"/>
      <c r="FL357" s="796">
        <f t="shared" si="2872"/>
        <v>0</v>
      </c>
      <c r="FM357" s="796"/>
      <c r="FN357" s="796">
        <f t="shared" si="2872"/>
        <v>0</v>
      </c>
      <c r="FO357" s="796">
        <f t="shared" si="2872"/>
        <v>0</v>
      </c>
      <c r="FP357" s="796">
        <f t="shared" si="2872"/>
        <v>196.9</v>
      </c>
      <c r="FQ357" s="796"/>
      <c r="FR357" s="796">
        <f t="shared" ref="FR357:FW357" si="2873">SUM(FR299:FR306)/1000</f>
        <v>2363.1</v>
      </c>
      <c r="FS357" s="796">
        <f t="shared" si="2873"/>
        <v>0</v>
      </c>
      <c r="FT357" s="796">
        <f t="shared" si="2873"/>
        <v>0</v>
      </c>
      <c r="FU357" s="796">
        <f t="shared" si="2873"/>
        <v>2363.1</v>
      </c>
      <c r="FV357" s="796">
        <f t="shared" si="2873"/>
        <v>713.7</v>
      </c>
      <c r="FW357" s="796">
        <f t="shared" si="2873"/>
        <v>3076.8</v>
      </c>
      <c r="FY357" s="791" t="s">
        <v>528</v>
      </c>
      <c r="FZ357" s="792" t="s">
        <v>869</v>
      </c>
      <c r="GA357" s="793">
        <f>SUM(GA299:GA306)</f>
        <v>247.65</v>
      </c>
      <c r="GB357" s="794" t="s">
        <v>492</v>
      </c>
      <c r="GC357" s="795" t="s">
        <v>492</v>
      </c>
      <c r="GD357" s="796">
        <f>SUM(GD299:GD306)/1000</f>
        <v>3498.1</v>
      </c>
      <c r="GE357" s="796"/>
      <c r="GF357" s="796">
        <f t="shared" ref="GF357:GZ357" si="2874">SUM(GF299:GF306)/1000</f>
        <v>630.9</v>
      </c>
      <c r="GG357" s="796"/>
      <c r="GH357" s="796">
        <f t="shared" si="2874"/>
        <v>0</v>
      </c>
      <c r="GI357" s="796"/>
      <c r="GJ357" s="796">
        <f t="shared" si="2874"/>
        <v>8.6999999999999993</v>
      </c>
      <c r="GK357" s="796"/>
      <c r="GL357" s="796">
        <f t="shared" si="2874"/>
        <v>7.4</v>
      </c>
      <c r="GM357" s="796"/>
      <c r="GN357" s="796">
        <f t="shared" si="2874"/>
        <v>0</v>
      </c>
      <c r="GO357" s="796"/>
      <c r="GP357" s="796">
        <f t="shared" si="2874"/>
        <v>0</v>
      </c>
      <c r="GQ357" s="796"/>
      <c r="GR357" s="796">
        <f t="shared" si="2874"/>
        <v>598.79999999999995</v>
      </c>
      <c r="GS357" s="796"/>
      <c r="GT357" s="796">
        <f t="shared" si="2874"/>
        <v>17.399999999999999</v>
      </c>
      <c r="GU357" s="796"/>
      <c r="GV357" s="796">
        <f t="shared" si="2874"/>
        <v>0</v>
      </c>
      <c r="GW357" s="796"/>
      <c r="GX357" s="796">
        <f t="shared" si="2874"/>
        <v>0</v>
      </c>
      <c r="GY357" s="796">
        <f t="shared" si="2874"/>
        <v>0</v>
      </c>
      <c r="GZ357" s="796">
        <f t="shared" si="2874"/>
        <v>4761.3</v>
      </c>
      <c r="HA357" s="796"/>
      <c r="HB357" s="796">
        <f t="shared" ref="HB357:HG357" si="2875">SUM(HB299:HB306)/1000</f>
        <v>57135.7</v>
      </c>
      <c r="HC357" s="796">
        <f t="shared" si="2875"/>
        <v>0</v>
      </c>
      <c r="HD357" s="796">
        <f t="shared" si="2875"/>
        <v>0</v>
      </c>
      <c r="HE357" s="796">
        <f t="shared" si="2875"/>
        <v>57135.7</v>
      </c>
      <c r="HF357" s="796">
        <f t="shared" si="2875"/>
        <v>17255</v>
      </c>
      <c r="HG357" s="796">
        <f t="shared" si="2875"/>
        <v>74390.7</v>
      </c>
    </row>
    <row r="358" spans="1:225" ht="24" hidden="1" x14ac:dyDescent="0.25">
      <c r="A358" s="791"/>
      <c r="B358" s="798" t="s">
        <v>870</v>
      </c>
      <c r="C358" s="799"/>
      <c r="D358" s="794"/>
      <c r="E358" s="795"/>
      <c r="F358" s="796"/>
      <c r="G358" s="800"/>
      <c r="H358" s="800"/>
      <c r="I358" s="801"/>
      <c r="J358" s="800"/>
      <c r="K358" s="801"/>
      <c r="L358" s="800"/>
      <c r="M358" s="801"/>
      <c r="N358" s="800"/>
      <c r="O358" s="801"/>
      <c r="P358" s="800"/>
      <c r="Q358" s="801"/>
      <c r="R358" s="800"/>
      <c r="S358" s="801"/>
      <c r="T358" s="800"/>
      <c r="U358" s="801"/>
      <c r="V358" s="800"/>
      <c r="W358" s="801"/>
      <c r="X358" s="800"/>
      <c r="Y358" s="801"/>
      <c r="Z358" s="800"/>
      <c r="AA358" s="796"/>
      <c r="AB358" s="796"/>
      <c r="AC358" s="802"/>
      <c r="AD358" s="796"/>
      <c r="AE358" s="803"/>
      <c r="AF358" s="800"/>
      <c r="AG358" s="804">
        <v>67</v>
      </c>
      <c r="AH358" s="805"/>
      <c r="AI358" s="805"/>
      <c r="AK358" s="791"/>
      <c r="AL358" s="798" t="s">
        <v>870</v>
      </c>
      <c r="AM358" s="799"/>
      <c r="AN358" s="794"/>
      <c r="AO358" s="795"/>
      <c r="AP358" s="796"/>
      <c r="AQ358" s="796"/>
      <c r="AR358" s="800"/>
      <c r="AS358" s="800"/>
      <c r="AT358" s="800"/>
      <c r="AU358" s="800"/>
      <c r="AV358" s="800"/>
      <c r="AW358" s="800"/>
      <c r="AX358" s="800"/>
      <c r="AY358" s="800"/>
      <c r="AZ358" s="800"/>
      <c r="BA358" s="800"/>
      <c r="BB358" s="800"/>
      <c r="BC358" s="800"/>
      <c r="BD358" s="800"/>
      <c r="BE358" s="800"/>
      <c r="BF358" s="800"/>
      <c r="BG358" s="800"/>
      <c r="BH358" s="800"/>
      <c r="BI358" s="800"/>
      <c r="BJ358" s="800"/>
      <c r="BK358" s="796"/>
      <c r="BL358" s="796"/>
      <c r="BM358" s="802"/>
      <c r="BN358" s="796"/>
      <c r="BO358" s="803"/>
      <c r="BP358" s="800"/>
      <c r="BQ358" s="804">
        <v>41.3</v>
      </c>
      <c r="BR358" s="805"/>
      <c r="BS358" s="805"/>
      <c r="BU358" s="791"/>
      <c r="BV358" s="798" t="s">
        <v>870</v>
      </c>
      <c r="BW358" s="799"/>
      <c r="BX358" s="794"/>
      <c r="BY358" s="795"/>
      <c r="BZ358" s="796"/>
      <c r="CA358" s="796"/>
      <c r="CB358" s="800"/>
      <c r="CC358" s="800"/>
      <c r="CD358" s="800"/>
      <c r="CE358" s="800"/>
      <c r="CF358" s="800"/>
      <c r="CG358" s="800"/>
      <c r="CH358" s="800"/>
      <c r="CI358" s="800"/>
      <c r="CJ358" s="800"/>
      <c r="CK358" s="800"/>
      <c r="CL358" s="800"/>
      <c r="CM358" s="800"/>
      <c r="CN358" s="800"/>
      <c r="CO358" s="800"/>
      <c r="CP358" s="800"/>
      <c r="CQ358" s="800"/>
      <c r="CR358" s="800"/>
      <c r="CS358" s="800"/>
      <c r="CT358" s="800"/>
      <c r="CU358" s="796"/>
      <c r="CV358" s="796"/>
      <c r="CW358" s="802"/>
      <c r="CX358" s="796"/>
      <c r="CY358" s="803"/>
      <c r="CZ358" s="800"/>
      <c r="DA358" s="804">
        <v>29.1</v>
      </c>
      <c r="DB358" s="805"/>
      <c r="DC358" s="805"/>
      <c r="DE358" s="791"/>
      <c r="DF358" s="798" t="s">
        <v>870</v>
      </c>
      <c r="DG358" s="799"/>
      <c r="DH358" s="794"/>
      <c r="DI358" s="795"/>
      <c r="DJ358" s="796"/>
      <c r="DK358" s="796"/>
      <c r="DL358" s="800"/>
      <c r="DM358" s="800"/>
      <c r="DN358" s="800"/>
      <c r="DO358" s="800"/>
      <c r="DP358" s="800"/>
      <c r="DQ358" s="800"/>
      <c r="DR358" s="800"/>
      <c r="DS358" s="800"/>
      <c r="DT358" s="800"/>
      <c r="DU358" s="800"/>
      <c r="DV358" s="800"/>
      <c r="DW358" s="800"/>
      <c r="DX358" s="800"/>
      <c r="DY358" s="800"/>
      <c r="DZ358" s="800"/>
      <c r="EA358" s="800"/>
      <c r="EB358" s="800"/>
      <c r="EC358" s="800"/>
      <c r="ED358" s="800"/>
      <c r="EE358" s="796"/>
      <c r="EF358" s="796"/>
      <c r="EG358" s="802"/>
      <c r="EH358" s="796"/>
      <c r="EI358" s="803"/>
      <c r="EJ358" s="800"/>
      <c r="EK358" s="804">
        <v>8.8000000000000007</v>
      </c>
      <c r="EL358" s="805"/>
      <c r="EM358" s="805"/>
      <c r="EO358" s="791"/>
      <c r="EP358" s="798" t="s">
        <v>870</v>
      </c>
      <c r="EQ358" s="799"/>
      <c r="ER358" s="794"/>
      <c r="ES358" s="795"/>
      <c r="ET358" s="796"/>
      <c r="EU358" s="796"/>
      <c r="EV358" s="800"/>
      <c r="EW358" s="800"/>
      <c r="EX358" s="800"/>
      <c r="EY358" s="800"/>
      <c r="EZ358" s="800"/>
      <c r="FA358" s="800"/>
      <c r="FB358" s="800"/>
      <c r="FC358" s="800"/>
      <c r="FD358" s="800"/>
      <c r="FE358" s="800"/>
      <c r="FF358" s="800"/>
      <c r="FG358" s="800"/>
      <c r="FH358" s="800"/>
      <c r="FI358" s="800"/>
      <c r="FJ358" s="800"/>
      <c r="FK358" s="800"/>
      <c r="FL358" s="800"/>
      <c r="FM358" s="800"/>
      <c r="FN358" s="800"/>
      <c r="FO358" s="796"/>
      <c r="FP358" s="796"/>
      <c r="FQ358" s="802"/>
      <c r="FR358" s="796"/>
      <c r="FS358" s="803"/>
      <c r="FT358" s="800"/>
      <c r="FU358" s="804">
        <v>4</v>
      </c>
      <c r="FV358" s="805"/>
      <c r="FW358" s="805"/>
      <c r="FY358" s="791"/>
      <c r="FZ358" s="798" t="s">
        <v>870</v>
      </c>
      <c r="GA358" s="799"/>
      <c r="GB358" s="794"/>
      <c r="GC358" s="795"/>
      <c r="GD358" s="796"/>
      <c r="GE358" s="796"/>
      <c r="GF358" s="800"/>
      <c r="GG358" s="796"/>
      <c r="GH358" s="800"/>
      <c r="GI358" s="796"/>
      <c r="GJ358" s="800"/>
      <c r="GK358" s="796"/>
      <c r="GL358" s="800"/>
      <c r="GM358" s="796"/>
      <c r="GN358" s="800"/>
      <c r="GO358" s="796"/>
      <c r="GP358" s="800"/>
      <c r="GQ358" s="796"/>
      <c r="GR358" s="800"/>
      <c r="GS358" s="796"/>
      <c r="GT358" s="800"/>
      <c r="GU358" s="796"/>
      <c r="GV358" s="800"/>
      <c r="GW358" s="796"/>
      <c r="GX358" s="800"/>
      <c r="GY358" s="796"/>
      <c r="GZ358" s="796"/>
      <c r="HA358" s="802"/>
      <c r="HB358" s="796"/>
      <c r="HC358" s="803"/>
      <c r="HD358" s="800"/>
      <c r="HE358" s="806">
        <f t="shared" ref="HE358:HE362" si="2876">AG358+BQ358+DA358+EK358+FU358</f>
        <v>150.19999999999999</v>
      </c>
      <c r="HF358" s="805"/>
      <c r="HG358" s="805"/>
    </row>
    <row r="359" spans="1:225" ht="36" hidden="1" x14ac:dyDescent="0.25">
      <c r="A359" s="791"/>
      <c r="B359" s="798" t="s">
        <v>871</v>
      </c>
      <c r="C359" s="799"/>
      <c r="D359" s="794"/>
      <c r="E359" s="795"/>
      <c r="F359" s="796"/>
      <c r="G359" s="800"/>
      <c r="H359" s="800"/>
      <c r="I359" s="801"/>
      <c r="J359" s="800"/>
      <c r="K359" s="801"/>
      <c r="L359" s="800"/>
      <c r="M359" s="801"/>
      <c r="N359" s="800"/>
      <c r="O359" s="801"/>
      <c r="P359" s="800"/>
      <c r="Q359" s="801"/>
      <c r="R359" s="800"/>
      <c r="S359" s="801"/>
      <c r="T359" s="800"/>
      <c r="U359" s="801"/>
      <c r="V359" s="800"/>
      <c r="W359" s="801"/>
      <c r="X359" s="800"/>
      <c r="Y359" s="801"/>
      <c r="Z359" s="800"/>
      <c r="AA359" s="796"/>
      <c r="AB359" s="796"/>
      <c r="AC359" s="802"/>
      <c r="AD359" s="796"/>
      <c r="AE359" s="803"/>
      <c r="AF359" s="800"/>
      <c r="AG359" s="819">
        <f t="shared" ref="AG359" si="2877">AG168*1.04*1.061*1.01</f>
        <v>33225.800000000003</v>
      </c>
      <c r="AH359" s="805"/>
      <c r="AI359" s="805"/>
      <c r="AK359" s="791"/>
      <c r="AL359" s="798" t="s">
        <v>871</v>
      </c>
      <c r="AM359" s="799"/>
      <c r="AN359" s="794"/>
      <c r="AO359" s="795"/>
      <c r="AP359" s="796"/>
      <c r="AQ359" s="796"/>
      <c r="AR359" s="800"/>
      <c r="AS359" s="800"/>
      <c r="AT359" s="800"/>
      <c r="AU359" s="800"/>
      <c r="AV359" s="800"/>
      <c r="AW359" s="800"/>
      <c r="AX359" s="800"/>
      <c r="AY359" s="800"/>
      <c r="AZ359" s="800"/>
      <c r="BA359" s="800"/>
      <c r="BB359" s="800"/>
      <c r="BC359" s="800"/>
      <c r="BD359" s="800"/>
      <c r="BE359" s="800"/>
      <c r="BF359" s="800"/>
      <c r="BG359" s="800"/>
      <c r="BH359" s="800"/>
      <c r="BI359" s="800"/>
      <c r="BJ359" s="800"/>
      <c r="BK359" s="796"/>
      <c r="BL359" s="796"/>
      <c r="BM359" s="802"/>
      <c r="BN359" s="796"/>
      <c r="BO359" s="803"/>
      <c r="BP359" s="800"/>
      <c r="BQ359" s="819">
        <f t="shared" ref="BQ359" si="2878">BQ168*1.04*1.061*1.01</f>
        <v>15886.2</v>
      </c>
      <c r="BR359" s="805"/>
      <c r="BS359" s="805"/>
      <c r="BU359" s="791"/>
      <c r="BV359" s="798" t="s">
        <v>871</v>
      </c>
      <c r="BW359" s="799"/>
      <c r="BX359" s="794"/>
      <c r="BY359" s="795"/>
      <c r="BZ359" s="796"/>
      <c r="CA359" s="796"/>
      <c r="CB359" s="800"/>
      <c r="CC359" s="800"/>
      <c r="CD359" s="800"/>
      <c r="CE359" s="800"/>
      <c r="CF359" s="800"/>
      <c r="CG359" s="800"/>
      <c r="CH359" s="800"/>
      <c r="CI359" s="800"/>
      <c r="CJ359" s="800"/>
      <c r="CK359" s="800"/>
      <c r="CL359" s="800"/>
      <c r="CM359" s="800"/>
      <c r="CN359" s="800"/>
      <c r="CO359" s="800"/>
      <c r="CP359" s="800"/>
      <c r="CQ359" s="800"/>
      <c r="CR359" s="800"/>
      <c r="CS359" s="800"/>
      <c r="CT359" s="800"/>
      <c r="CU359" s="796"/>
      <c r="CV359" s="796"/>
      <c r="CW359" s="802"/>
      <c r="CX359" s="796"/>
      <c r="CY359" s="803"/>
      <c r="CZ359" s="800"/>
      <c r="DA359" s="819">
        <f t="shared" ref="DA359" si="2879">DA168*1.04*1.061*1.01</f>
        <v>12495.3</v>
      </c>
      <c r="DB359" s="805"/>
      <c r="DC359" s="805"/>
      <c r="DE359" s="791"/>
      <c r="DF359" s="798" t="s">
        <v>871</v>
      </c>
      <c r="DG359" s="799"/>
      <c r="DH359" s="794"/>
      <c r="DI359" s="795"/>
      <c r="DJ359" s="796"/>
      <c r="DK359" s="796"/>
      <c r="DL359" s="800"/>
      <c r="DM359" s="800"/>
      <c r="DN359" s="800"/>
      <c r="DO359" s="800"/>
      <c r="DP359" s="800"/>
      <c r="DQ359" s="800"/>
      <c r="DR359" s="800"/>
      <c r="DS359" s="800"/>
      <c r="DT359" s="800"/>
      <c r="DU359" s="800"/>
      <c r="DV359" s="800"/>
      <c r="DW359" s="800"/>
      <c r="DX359" s="800"/>
      <c r="DY359" s="800"/>
      <c r="DZ359" s="800"/>
      <c r="EA359" s="800"/>
      <c r="EB359" s="800"/>
      <c r="EC359" s="800"/>
      <c r="ED359" s="800"/>
      <c r="EE359" s="796"/>
      <c r="EF359" s="796"/>
      <c r="EG359" s="802"/>
      <c r="EH359" s="796"/>
      <c r="EI359" s="803"/>
      <c r="EJ359" s="800"/>
      <c r="EK359" s="819">
        <f t="shared" ref="EK359" si="2880">EK168*1.04*1.061*1.01</f>
        <v>3486.5</v>
      </c>
      <c r="EL359" s="805"/>
      <c r="EM359" s="805"/>
      <c r="EO359" s="791"/>
      <c r="EP359" s="798" t="s">
        <v>871</v>
      </c>
      <c r="EQ359" s="799"/>
      <c r="ER359" s="794"/>
      <c r="ES359" s="795"/>
      <c r="ET359" s="796"/>
      <c r="EU359" s="796"/>
      <c r="EV359" s="800"/>
      <c r="EW359" s="800"/>
      <c r="EX359" s="800"/>
      <c r="EY359" s="800"/>
      <c r="EZ359" s="800"/>
      <c r="FA359" s="800"/>
      <c r="FB359" s="800"/>
      <c r="FC359" s="800"/>
      <c r="FD359" s="800"/>
      <c r="FE359" s="800"/>
      <c r="FF359" s="800"/>
      <c r="FG359" s="800"/>
      <c r="FH359" s="800"/>
      <c r="FI359" s="800"/>
      <c r="FJ359" s="800"/>
      <c r="FK359" s="800"/>
      <c r="FL359" s="800"/>
      <c r="FM359" s="800"/>
      <c r="FN359" s="800"/>
      <c r="FO359" s="796"/>
      <c r="FP359" s="796"/>
      <c r="FQ359" s="802"/>
      <c r="FR359" s="796"/>
      <c r="FS359" s="803"/>
      <c r="FT359" s="800"/>
      <c r="FU359" s="819">
        <f t="shared" ref="FU359" si="2881">FU168*1.04*1.061*1.01</f>
        <v>1627.7</v>
      </c>
      <c r="FV359" s="805"/>
      <c r="FW359" s="805"/>
      <c r="FY359" s="791"/>
      <c r="FZ359" s="798" t="s">
        <v>871</v>
      </c>
      <c r="GA359" s="799"/>
      <c r="GB359" s="794"/>
      <c r="GC359" s="795"/>
      <c r="GD359" s="796"/>
      <c r="GE359" s="796"/>
      <c r="GF359" s="800"/>
      <c r="GG359" s="796"/>
      <c r="GH359" s="800"/>
      <c r="GI359" s="796"/>
      <c r="GJ359" s="800"/>
      <c r="GK359" s="796"/>
      <c r="GL359" s="800"/>
      <c r="GM359" s="796"/>
      <c r="GN359" s="800"/>
      <c r="GO359" s="796"/>
      <c r="GP359" s="800"/>
      <c r="GQ359" s="796"/>
      <c r="GR359" s="800"/>
      <c r="GS359" s="796"/>
      <c r="GT359" s="800"/>
      <c r="GU359" s="796"/>
      <c r="GV359" s="800"/>
      <c r="GW359" s="796"/>
      <c r="GX359" s="800"/>
      <c r="GY359" s="796"/>
      <c r="GZ359" s="796"/>
      <c r="HA359" s="802"/>
      <c r="HB359" s="796"/>
      <c r="HC359" s="803"/>
      <c r="HD359" s="800"/>
      <c r="HE359" s="806">
        <f t="shared" si="2876"/>
        <v>66721.5</v>
      </c>
      <c r="HF359" s="805"/>
      <c r="HG359" s="805"/>
    </row>
    <row r="360" spans="1:225" ht="36" hidden="1" x14ac:dyDescent="0.25">
      <c r="A360" s="791"/>
      <c r="B360" s="798" t="s">
        <v>872</v>
      </c>
      <c r="C360" s="799"/>
      <c r="D360" s="794"/>
      <c r="E360" s="795"/>
      <c r="F360" s="796"/>
      <c r="G360" s="800"/>
      <c r="H360" s="800"/>
      <c r="I360" s="801"/>
      <c r="J360" s="800"/>
      <c r="K360" s="801"/>
      <c r="L360" s="800"/>
      <c r="M360" s="801"/>
      <c r="N360" s="800"/>
      <c r="O360" s="801"/>
      <c r="P360" s="800"/>
      <c r="Q360" s="801"/>
      <c r="R360" s="800"/>
      <c r="S360" s="801"/>
      <c r="T360" s="800"/>
      <c r="U360" s="801"/>
      <c r="V360" s="800"/>
      <c r="W360" s="801"/>
      <c r="X360" s="800"/>
      <c r="Y360" s="801"/>
      <c r="Z360" s="800"/>
      <c r="AA360" s="796"/>
      <c r="AB360" s="796"/>
      <c r="AC360" s="802"/>
      <c r="AD360" s="796"/>
      <c r="AE360" s="803"/>
      <c r="AF360" s="800"/>
      <c r="AG360" s="804">
        <f>42.7*2</f>
        <v>85.4</v>
      </c>
      <c r="AH360" s="805"/>
      <c r="AI360" s="805"/>
      <c r="AK360" s="791"/>
      <c r="AL360" s="798" t="s">
        <v>872</v>
      </c>
      <c r="AM360" s="799"/>
      <c r="AN360" s="794"/>
      <c r="AO360" s="795"/>
      <c r="AP360" s="796"/>
      <c r="AQ360" s="796"/>
      <c r="AR360" s="800"/>
      <c r="AS360" s="800"/>
      <c r="AT360" s="800"/>
      <c r="AU360" s="800"/>
      <c r="AV360" s="800"/>
      <c r="AW360" s="800"/>
      <c r="AX360" s="800"/>
      <c r="AY360" s="800"/>
      <c r="AZ360" s="800"/>
      <c r="BA360" s="800"/>
      <c r="BB360" s="800"/>
      <c r="BC360" s="800"/>
      <c r="BD360" s="800"/>
      <c r="BE360" s="800"/>
      <c r="BF360" s="800"/>
      <c r="BG360" s="800"/>
      <c r="BH360" s="800"/>
      <c r="BI360" s="800"/>
      <c r="BJ360" s="800"/>
      <c r="BK360" s="796"/>
      <c r="BL360" s="796"/>
      <c r="BM360" s="802"/>
      <c r="BN360" s="796"/>
      <c r="BO360" s="803"/>
      <c r="BP360" s="800"/>
      <c r="BQ360" s="804">
        <f>368.9*2</f>
        <v>737.8</v>
      </c>
      <c r="BR360" s="805"/>
      <c r="BS360" s="805"/>
      <c r="BU360" s="791"/>
      <c r="BV360" s="798" t="s">
        <v>872</v>
      </c>
      <c r="BW360" s="799"/>
      <c r="BX360" s="794"/>
      <c r="BY360" s="795"/>
      <c r="BZ360" s="796"/>
      <c r="CA360" s="796"/>
      <c r="CB360" s="800"/>
      <c r="CC360" s="800"/>
      <c r="CD360" s="800"/>
      <c r="CE360" s="800"/>
      <c r="CF360" s="800"/>
      <c r="CG360" s="800"/>
      <c r="CH360" s="800"/>
      <c r="CI360" s="800"/>
      <c r="CJ360" s="800"/>
      <c r="CK360" s="800"/>
      <c r="CL360" s="800"/>
      <c r="CM360" s="800"/>
      <c r="CN360" s="800"/>
      <c r="CO360" s="800"/>
      <c r="CP360" s="800"/>
      <c r="CQ360" s="800"/>
      <c r="CR360" s="800"/>
      <c r="CS360" s="800"/>
      <c r="CT360" s="800"/>
      <c r="CU360" s="796"/>
      <c r="CV360" s="796"/>
      <c r="CW360" s="802"/>
      <c r="CX360" s="796"/>
      <c r="CY360" s="803"/>
      <c r="CZ360" s="800"/>
      <c r="DA360" s="804">
        <f>0*2</f>
        <v>0</v>
      </c>
      <c r="DB360" s="805"/>
      <c r="DC360" s="805"/>
      <c r="DE360" s="791"/>
      <c r="DF360" s="798" t="s">
        <v>872</v>
      </c>
      <c r="DG360" s="799"/>
      <c r="DH360" s="794"/>
      <c r="DI360" s="795"/>
      <c r="DJ360" s="796"/>
      <c r="DK360" s="796"/>
      <c r="DL360" s="800"/>
      <c r="DM360" s="800"/>
      <c r="DN360" s="800"/>
      <c r="DO360" s="800"/>
      <c r="DP360" s="800"/>
      <c r="DQ360" s="800"/>
      <c r="DR360" s="800"/>
      <c r="DS360" s="800"/>
      <c r="DT360" s="800"/>
      <c r="DU360" s="800"/>
      <c r="DV360" s="800"/>
      <c r="DW360" s="800"/>
      <c r="DX360" s="800"/>
      <c r="DY360" s="800"/>
      <c r="DZ360" s="800"/>
      <c r="EA360" s="800"/>
      <c r="EB360" s="800"/>
      <c r="EC360" s="800"/>
      <c r="ED360" s="800"/>
      <c r="EE360" s="796"/>
      <c r="EF360" s="796"/>
      <c r="EG360" s="802"/>
      <c r="EH360" s="796"/>
      <c r="EI360" s="803"/>
      <c r="EJ360" s="800"/>
      <c r="EK360" s="804">
        <f>0*2</f>
        <v>0</v>
      </c>
      <c r="EL360" s="805"/>
      <c r="EM360" s="805"/>
      <c r="EO360" s="791"/>
      <c r="EP360" s="798" t="s">
        <v>872</v>
      </c>
      <c r="EQ360" s="799"/>
      <c r="ER360" s="794"/>
      <c r="ES360" s="795"/>
      <c r="ET360" s="796"/>
      <c r="EU360" s="796"/>
      <c r="EV360" s="800"/>
      <c r="EW360" s="800"/>
      <c r="EX360" s="800"/>
      <c r="EY360" s="800"/>
      <c r="EZ360" s="800"/>
      <c r="FA360" s="800"/>
      <c r="FB360" s="800"/>
      <c r="FC360" s="800"/>
      <c r="FD360" s="800"/>
      <c r="FE360" s="800"/>
      <c r="FF360" s="800"/>
      <c r="FG360" s="800"/>
      <c r="FH360" s="800"/>
      <c r="FI360" s="800"/>
      <c r="FJ360" s="800"/>
      <c r="FK360" s="800"/>
      <c r="FL360" s="800"/>
      <c r="FM360" s="800"/>
      <c r="FN360" s="800"/>
      <c r="FO360" s="796"/>
      <c r="FP360" s="796"/>
      <c r="FQ360" s="802"/>
      <c r="FR360" s="796"/>
      <c r="FS360" s="803"/>
      <c r="FT360" s="800"/>
      <c r="FU360" s="804">
        <f>0*2</f>
        <v>0</v>
      </c>
      <c r="FV360" s="805"/>
      <c r="FW360" s="805"/>
      <c r="FY360" s="791"/>
      <c r="FZ360" s="798" t="s">
        <v>872</v>
      </c>
      <c r="GA360" s="799"/>
      <c r="GB360" s="794"/>
      <c r="GC360" s="795"/>
      <c r="GD360" s="796"/>
      <c r="GE360" s="796"/>
      <c r="GF360" s="800"/>
      <c r="GG360" s="796"/>
      <c r="GH360" s="800"/>
      <c r="GI360" s="796"/>
      <c r="GJ360" s="800"/>
      <c r="GK360" s="796"/>
      <c r="GL360" s="800"/>
      <c r="GM360" s="796"/>
      <c r="GN360" s="800"/>
      <c r="GO360" s="796"/>
      <c r="GP360" s="800"/>
      <c r="GQ360" s="796"/>
      <c r="GR360" s="800"/>
      <c r="GS360" s="796"/>
      <c r="GT360" s="800"/>
      <c r="GU360" s="796"/>
      <c r="GV360" s="800"/>
      <c r="GW360" s="796"/>
      <c r="GX360" s="800"/>
      <c r="GY360" s="796"/>
      <c r="GZ360" s="796"/>
      <c r="HA360" s="802"/>
      <c r="HB360" s="796"/>
      <c r="HC360" s="803"/>
      <c r="HD360" s="800"/>
      <c r="HE360" s="806">
        <f t="shared" si="2876"/>
        <v>823.2</v>
      </c>
      <c r="HF360" s="805"/>
      <c r="HG360" s="805"/>
    </row>
    <row r="361" spans="1:225" ht="36" hidden="1" x14ac:dyDescent="0.25">
      <c r="A361" s="791"/>
      <c r="B361" s="807" t="s">
        <v>873</v>
      </c>
      <c r="C361" s="799"/>
      <c r="D361" s="794"/>
      <c r="E361" s="795"/>
      <c r="F361" s="796"/>
      <c r="G361" s="800"/>
      <c r="H361" s="800"/>
      <c r="I361" s="801"/>
      <c r="J361" s="800"/>
      <c r="K361" s="801"/>
      <c r="L361" s="800"/>
      <c r="M361" s="801"/>
      <c r="N361" s="800"/>
      <c r="O361" s="801"/>
      <c r="P361" s="800"/>
      <c r="Q361" s="801"/>
      <c r="R361" s="800"/>
      <c r="S361" s="801"/>
      <c r="T361" s="800"/>
      <c r="U361" s="801"/>
      <c r="V361" s="800"/>
      <c r="W361" s="801"/>
      <c r="X361" s="800"/>
      <c r="Y361" s="801"/>
      <c r="Z361" s="800"/>
      <c r="AA361" s="796"/>
      <c r="AB361" s="796"/>
      <c r="AC361" s="802"/>
      <c r="AD361" s="796"/>
      <c r="AE361" s="803"/>
      <c r="AF361" s="800"/>
      <c r="AG361" s="804">
        <v>12</v>
      </c>
      <c r="AH361" s="805"/>
      <c r="AI361" s="805"/>
      <c r="AK361" s="791"/>
      <c r="AL361" s="807" t="s">
        <v>873</v>
      </c>
      <c r="AM361" s="799"/>
      <c r="AN361" s="794"/>
      <c r="AO361" s="795"/>
      <c r="AP361" s="796"/>
      <c r="AQ361" s="796"/>
      <c r="AR361" s="800"/>
      <c r="AS361" s="800"/>
      <c r="AT361" s="800"/>
      <c r="AU361" s="800"/>
      <c r="AV361" s="800"/>
      <c r="AW361" s="800"/>
      <c r="AX361" s="800"/>
      <c r="AY361" s="800"/>
      <c r="AZ361" s="800"/>
      <c r="BA361" s="800"/>
      <c r="BB361" s="800"/>
      <c r="BC361" s="800"/>
      <c r="BD361" s="800"/>
      <c r="BE361" s="800"/>
      <c r="BF361" s="800"/>
      <c r="BG361" s="800"/>
      <c r="BH361" s="800"/>
      <c r="BI361" s="800"/>
      <c r="BJ361" s="800"/>
      <c r="BK361" s="796"/>
      <c r="BL361" s="796"/>
      <c r="BM361" s="802"/>
      <c r="BN361" s="796"/>
      <c r="BO361" s="803"/>
      <c r="BP361" s="800"/>
      <c r="BQ361" s="804">
        <v>7.1</v>
      </c>
      <c r="BR361" s="805"/>
      <c r="BS361" s="805"/>
      <c r="BU361" s="791"/>
      <c r="BV361" s="807" t="s">
        <v>873</v>
      </c>
      <c r="BW361" s="799"/>
      <c r="BX361" s="794"/>
      <c r="BY361" s="795"/>
      <c r="BZ361" s="796"/>
      <c r="CA361" s="796"/>
      <c r="CB361" s="800"/>
      <c r="CC361" s="800"/>
      <c r="CD361" s="800"/>
      <c r="CE361" s="800"/>
      <c r="CF361" s="800"/>
      <c r="CG361" s="800"/>
      <c r="CH361" s="800"/>
      <c r="CI361" s="800"/>
      <c r="CJ361" s="800"/>
      <c r="CK361" s="800"/>
      <c r="CL361" s="800"/>
      <c r="CM361" s="800"/>
      <c r="CN361" s="800"/>
      <c r="CO361" s="800"/>
      <c r="CP361" s="800"/>
      <c r="CQ361" s="800"/>
      <c r="CR361" s="800"/>
      <c r="CS361" s="800"/>
      <c r="CT361" s="800"/>
      <c r="CU361" s="796"/>
      <c r="CV361" s="796"/>
      <c r="CW361" s="802"/>
      <c r="CX361" s="796"/>
      <c r="CY361" s="803"/>
      <c r="CZ361" s="800"/>
      <c r="DA361" s="804">
        <v>10</v>
      </c>
      <c r="DB361" s="805"/>
      <c r="DC361" s="805"/>
      <c r="DE361" s="791"/>
      <c r="DF361" s="807" t="s">
        <v>873</v>
      </c>
      <c r="DG361" s="799"/>
      <c r="DH361" s="794"/>
      <c r="DI361" s="795"/>
      <c r="DJ361" s="796"/>
      <c r="DK361" s="796"/>
      <c r="DL361" s="800"/>
      <c r="DM361" s="800"/>
      <c r="DN361" s="800"/>
      <c r="DO361" s="800"/>
      <c r="DP361" s="800"/>
      <c r="DQ361" s="800"/>
      <c r="DR361" s="800"/>
      <c r="DS361" s="800"/>
      <c r="DT361" s="800"/>
      <c r="DU361" s="800"/>
      <c r="DV361" s="800"/>
      <c r="DW361" s="800"/>
      <c r="DX361" s="800"/>
      <c r="DY361" s="800"/>
      <c r="DZ361" s="800"/>
      <c r="EA361" s="800"/>
      <c r="EB361" s="800"/>
      <c r="EC361" s="800"/>
      <c r="ED361" s="800"/>
      <c r="EE361" s="796"/>
      <c r="EF361" s="796"/>
      <c r="EG361" s="802"/>
      <c r="EH361" s="796"/>
      <c r="EI361" s="803"/>
      <c r="EJ361" s="800"/>
      <c r="EK361" s="808">
        <v>2.95</v>
      </c>
      <c r="EL361" s="805"/>
      <c r="EM361" s="805"/>
      <c r="EO361" s="791"/>
      <c r="EP361" s="807" t="s">
        <v>873</v>
      </c>
      <c r="EQ361" s="799"/>
      <c r="ER361" s="794"/>
      <c r="ES361" s="795"/>
      <c r="ET361" s="796"/>
      <c r="EU361" s="796"/>
      <c r="EV361" s="800"/>
      <c r="EW361" s="800"/>
      <c r="EX361" s="800"/>
      <c r="EY361" s="800"/>
      <c r="EZ361" s="800"/>
      <c r="FA361" s="800"/>
      <c r="FB361" s="800"/>
      <c r="FC361" s="800"/>
      <c r="FD361" s="800"/>
      <c r="FE361" s="800"/>
      <c r="FF361" s="800"/>
      <c r="FG361" s="800"/>
      <c r="FH361" s="800"/>
      <c r="FI361" s="800"/>
      <c r="FJ361" s="800"/>
      <c r="FK361" s="800"/>
      <c r="FL361" s="800"/>
      <c r="FM361" s="800"/>
      <c r="FN361" s="800"/>
      <c r="FO361" s="796"/>
      <c r="FP361" s="796"/>
      <c r="FQ361" s="802"/>
      <c r="FR361" s="796"/>
      <c r="FS361" s="803"/>
      <c r="FT361" s="800"/>
      <c r="FU361" s="804">
        <v>6</v>
      </c>
      <c r="FV361" s="805"/>
      <c r="FW361" s="805"/>
      <c r="FY361" s="791"/>
      <c r="FZ361" s="807" t="s">
        <v>873</v>
      </c>
      <c r="GA361" s="799"/>
      <c r="GB361" s="794"/>
      <c r="GC361" s="795"/>
      <c r="GD361" s="796"/>
      <c r="GE361" s="796"/>
      <c r="GF361" s="800"/>
      <c r="GG361" s="796"/>
      <c r="GH361" s="800"/>
      <c r="GI361" s="796"/>
      <c r="GJ361" s="800"/>
      <c r="GK361" s="796"/>
      <c r="GL361" s="800"/>
      <c r="GM361" s="796"/>
      <c r="GN361" s="800"/>
      <c r="GO361" s="796"/>
      <c r="GP361" s="800"/>
      <c r="GQ361" s="796"/>
      <c r="GR361" s="800"/>
      <c r="GS361" s="796"/>
      <c r="GT361" s="800"/>
      <c r="GU361" s="796"/>
      <c r="GV361" s="800"/>
      <c r="GW361" s="796"/>
      <c r="GX361" s="800"/>
      <c r="GY361" s="796"/>
      <c r="GZ361" s="796"/>
      <c r="HA361" s="802"/>
      <c r="HB361" s="796"/>
      <c r="HC361" s="803"/>
      <c r="HD361" s="800"/>
      <c r="HE361" s="809">
        <f t="shared" si="2876"/>
        <v>38.049999999999997</v>
      </c>
      <c r="HF361" s="805"/>
      <c r="HG361" s="805"/>
    </row>
    <row r="362" spans="1:225" ht="35.25" hidden="1" customHeight="1" x14ac:dyDescent="0.25">
      <c r="A362" s="791"/>
      <c r="B362" s="807" t="s">
        <v>874</v>
      </c>
      <c r="C362" s="799"/>
      <c r="D362" s="794"/>
      <c r="E362" s="795"/>
      <c r="F362" s="796"/>
      <c r="G362" s="800"/>
      <c r="H362" s="800"/>
      <c r="I362" s="801"/>
      <c r="J362" s="800"/>
      <c r="K362" s="801"/>
      <c r="L362" s="800"/>
      <c r="M362" s="801"/>
      <c r="N362" s="800"/>
      <c r="O362" s="801"/>
      <c r="P362" s="800"/>
      <c r="Q362" s="801"/>
      <c r="R362" s="800"/>
      <c r="S362" s="801"/>
      <c r="T362" s="800"/>
      <c r="U362" s="801"/>
      <c r="V362" s="800"/>
      <c r="W362" s="801"/>
      <c r="X362" s="800"/>
      <c r="Y362" s="801"/>
      <c r="Z362" s="800"/>
      <c r="AA362" s="796"/>
      <c r="AB362" s="796"/>
      <c r="AC362" s="802"/>
      <c r="AD362" s="796"/>
      <c r="AE362" s="803"/>
      <c r="AF362" s="800"/>
      <c r="AG362" s="819">
        <f t="shared" ref="AG362" si="2882">AG171*1.04*1.061*1.01</f>
        <v>1844.7</v>
      </c>
      <c r="AH362" s="805"/>
      <c r="AI362" s="805"/>
      <c r="AK362" s="791"/>
      <c r="AL362" s="807" t="s">
        <v>874</v>
      </c>
      <c r="AM362" s="799"/>
      <c r="AN362" s="794"/>
      <c r="AO362" s="795"/>
      <c r="AP362" s="796"/>
      <c r="AQ362" s="796"/>
      <c r="AR362" s="800"/>
      <c r="AS362" s="800"/>
      <c r="AT362" s="800"/>
      <c r="AU362" s="800"/>
      <c r="AV362" s="800"/>
      <c r="AW362" s="800"/>
      <c r="AX362" s="800"/>
      <c r="AY362" s="800"/>
      <c r="AZ362" s="800"/>
      <c r="BA362" s="800"/>
      <c r="BB362" s="800"/>
      <c r="BC362" s="800"/>
      <c r="BD362" s="800"/>
      <c r="BE362" s="800"/>
      <c r="BF362" s="800"/>
      <c r="BG362" s="800"/>
      <c r="BH362" s="800"/>
      <c r="BI362" s="800"/>
      <c r="BJ362" s="800"/>
      <c r="BK362" s="796"/>
      <c r="BL362" s="796"/>
      <c r="BM362" s="802"/>
      <c r="BN362" s="796"/>
      <c r="BO362" s="803"/>
      <c r="BP362" s="800"/>
      <c r="BQ362" s="819">
        <f t="shared" ref="BQ362" si="2883">BQ171*1.04*1.061*1.01</f>
        <v>1611.4</v>
      </c>
      <c r="BR362" s="805"/>
      <c r="BS362" s="805"/>
      <c r="BU362" s="791"/>
      <c r="BV362" s="807" t="s">
        <v>874</v>
      </c>
      <c r="BW362" s="799"/>
      <c r="BX362" s="794"/>
      <c r="BY362" s="795"/>
      <c r="BZ362" s="796"/>
      <c r="CA362" s="796"/>
      <c r="CB362" s="800"/>
      <c r="CC362" s="800"/>
      <c r="CD362" s="800"/>
      <c r="CE362" s="800"/>
      <c r="CF362" s="800"/>
      <c r="CG362" s="800"/>
      <c r="CH362" s="800"/>
      <c r="CI362" s="800"/>
      <c r="CJ362" s="800"/>
      <c r="CK362" s="800"/>
      <c r="CL362" s="800"/>
      <c r="CM362" s="800"/>
      <c r="CN362" s="800"/>
      <c r="CO362" s="800"/>
      <c r="CP362" s="800"/>
      <c r="CQ362" s="800"/>
      <c r="CR362" s="800"/>
      <c r="CS362" s="800"/>
      <c r="CT362" s="800"/>
      <c r="CU362" s="796"/>
      <c r="CV362" s="796"/>
      <c r="CW362" s="802"/>
      <c r="CX362" s="796"/>
      <c r="CY362" s="803"/>
      <c r="CZ362" s="800"/>
      <c r="DA362" s="819">
        <f t="shared" ref="DA362" si="2884">DA171*1.04*1.061*1.01</f>
        <v>1382.7</v>
      </c>
      <c r="DB362" s="805"/>
      <c r="DC362" s="805"/>
      <c r="DE362" s="791"/>
      <c r="DF362" s="807" t="s">
        <v>874</v>
      </c>
      <c r="DG362" s="799"/>
      <c r="DH362" s="794"/>
      <c r="DI362" s="795"/>
      <c r="DJ362" s="796"/>
      <c r="DK362" s="796"/>
      <c r="DL362" s="800"/>
      <c r="DM362" s="800"/>
      <c r="DN362" s="800"/>
      <c r="DO362" s="800"/>
      <c r="DP362" s="800"/>
      <c r="DQ362" s="800"/>
      <c r="DR362" s="800"/>
      <c r="DS362" s="800"/>
      <c r="DT362" s="800"/>
      <c r="DU362" s="800"/>
      <c r="DV362" s="800"/>
      <c r="DW362" s="800"/>
      <c r="DX362" s="800"/>
      <c r="DY362" s="800"/>
      <c r="DZ362" s="800"/>
      <c r="EA362" s="800"/>
      <c r="EB362" s="800"/>
      <c r="EC362" s="800"/>
      <c r="ED362" s="800"/>
      <c r="EE362" s="796"/>
      <c r="EF362" s="796"/>
      <c r="EG362" s="802"/>
      <c r="EH362" s="796"/>
      <c r="EI362" s="803"/>
      <c r="EJ362" s="800"/>
      <c r="EK362" s="819">
        <f t="shared" ref="EK362" si="2885">EK171*1.04*1.061*1.01</f>
        <v>666.2</v>
      </c>
      <c r="EL362" s="805"/>
      <c r="EM362" s="805"/>
      <c r="EO362" s="791"/>
      <c r="EP362" s="807" t="s">
        <v>874</v>
      </c>
      <c r="EQ362" s="799"/>
      <c r="ER362" s="794"/>
      <c r="ES362" s="795"/>
      <c r="ET362" s="796"/>
      <c r="EU362" s="796"/>
      <c r="EV362" s="800"/>
      <c r="EW362" s="800"/>
      <c r="EX362" s="800"/>
      <c r="EY362" s="800"/>
      <c r="EZ362" s="800"/>
      <c r="FA362" s="800"/>
      <c r="FB362" s="800"/>
      <c r="FC362" s="800"/>
      <c r="FD362" s="800"/>
      <c r="FE362" s="800"/>
      <c r="FF362" s="800"/>
      <c r="FG362" s="800"/>
      <c r="FH362" s="800"/>
      <c r="FI362" s="800"/>
      <c r="FJ362" s="800"/>
      <c r="FK362" s="800"/>
      <c r="FL362" s="800"/>
      <c r="FM362" s="800"/>
      <c r="FN362" s="800"/>
      <c r="FO362" s="796"/>
      <c r="FP362" s="796"/>
      <c r="FQ362" s="802"/>
      <c r="FR362" s="796"/>
      <c r="FS362" s="803"/>
      <c r="FT362" s="800"/>
      <c r="FU362" s="819">
        <f t="shared" ref="FU362" si="2886">FU171*1.04*1.061*1.01</f>
        <v>1045.5999999999999</v>
      </c>
      <c r="FV362" s="805"/>
      <c r="FW362" s="805"/>
      <c r="FY362" s="791"/>
      <c r="FZ362" s="807" t="s">
        <v>874</v>
      </c>
      <c r="GA362" s="799"/>
      <c r="GB362" s="794"/>
      <c r="GC362" s="795"/>
      <c r="GD362" s="796"/>
      <c r="GE362" s="796"/>
      <c r="GF362" s="800"/>
      <c r="GG362" s="796"/>
      <c r="GH362" s="800"/>
      <c r="GI362" s="796"/>
      <c r="GJ362" s="800"/>
      <c r="GK362" s="796"/>
      <c r="GL362" s="800"/>
      <c r="GM362" s="796"/>
      <c r="GN362" s="800"/>
      <c r="GO362" s="796"/>
      <c r="GP362" s="800"/>
      <c r="GQ362" s="796"/>
      <c r="GR362" s="800"/>
      <c r="GS362" s="796"/>
      <c r="GT362" s="800"/>
      <c r="GU362" s="796"/>
      <c r="GV362" s="800"/>
      <c r="GW362" s="796"/>
      <c r="GX362" s="800"/>
      <c r="GY362" s="796"/>
      <c r="GZ362" s="796"/>
      <c r="HA362" s="802"/>
      <c r="HB362" s="796"/>
      <c r="HC362" s="803"/>
      <c r="HD362" s="800"/>
      <c r="HE362" s="806">
        <f t="shared" si="2876"/>
        <v>6550.6</v>
      </c>
      <c r="HF362" s="805"/>
      <c r="HG362" s="805"/>
    </row>
    <row r="363" spans="1:225" ht="24" hidden="1" x14ac:dyDescent="0.25">
      <c r="A363" s="791"/>
      <c r="B363" s="792" t="s">
        <v>911</v>
      </c>
      <c r="C363" s="799"/>
      <c r="D363" s="794"/>
      <c r="E363" s="795"/>
      <c r="F363" s="796"/>
      <c r="G363" s="800"/>
      <c r="H363" s="800"/>
      <c r="I363" s="801"/>
      <c r="J363" s="800"/>
      <c r="K363" s="801"/>
      <c r="L363" s="800"/>
      <c r="M363" s="801"/>
      <c r="N363" s="800"/>
      <c r="O363" s="801"/>
      <c r="P363" s="800"/>
      <c r="Q363" s="801"/>
      <c r="R363" s="800"/>
      <c r="S363" s="801"/>
      <c r="T363" s="800"/>
      <c r="U363" s="801"/>
      <c r="V363" s="800"/>
      <c r="W363" s="801"/>
      <c r="X363" s="800"/>
      <c r="Y363" s="801"/>
      <c r="Z363" s="800"/>
      <c r="AA363" s="796"/>
      <c r="AB363" s="796"/>
      <c r="AC363" s="802"/>
      <c r="AD363" s="796"/>
      <c r="AE363" s="803"/>
      <c r="AF363" s="800"/>
      <c r="AG363" s="810">
        <v>42634.9</v>
      </c>
      <c r="AH363" s="805"/>
      <c r="AI363" s="805"/>
      <c r="AK363" s="791"/>
      <c r="AL363" s="792" t="s">
        <v>911</v>
      </c>
      <c r="AM363" s="799"/>
      <c r="AN363" s="794"/>
      <c r="AO363" s="795"/>
      <c r="AP363" s="796"/>
      <c r="AQ363" s="800"/>
      <c r="AR363" s="800"/>
      <c r="AS363" s="801"/>
      <c r="AT363" s="800"/>
      <c r="AU363" s="801"/>
      <c r="AV363" s="800"/>
      <c r="AW363" s="801"/>
      <c r="AX363" s="800"/>
      <c r="AY363" s="801"/>
      <c r="AZ363" s="800"/>
      <c r="BA363" s="801"/>
      <c r="BB363" s="800"/>
      <c r="BC363" s="801"/>
      <c r="BD363" s="800"/>
      <c r="BE363" s="801"/>
      <c r="BF363" s="800"/>
      <c r="BG363" s="801"/>
      <c r="BH363" s="800"/>
      <c r="BI363" s="801"/>
      <c r="BJ363" s="800"/>
      <c r="BK363" s="796"/>
      <c r="BL363" s="796"/>
      <c r="BM363" s="802"/>
      <c r="BN363" s="796"/>
      <c r="BO363" s="803"/>
      <c r="BP363" s="800"/>
      <c r="BQ363" s="810">
        <v>42634.9</v>
      </c>
      <c r="BR363" s="805"/>
      <c r="BS363" s="805"/>
      <c r="BU363" s="791"/>
      <c r="BV363" s="792" t="s">
        <v>911</v>
      </c>
      <c r="BW363" s="799"/>
      <c r="BX363" s="794"/>
      <c r="BY363" s="795"/>
      <c r="BZ363" s="796"/>
      <c r="CA363" s="800"/>
      <c r="CB363" s="800"/>
      <c r="CC363" s="801"/>
      <c r="CD363" s="800"/>
      <c r="CE363" s="801"/>
      <c r="CF363" s="800"/>
      <c r="CG363" s="801"/>
      <c r="CH363" s="800"/>
      <c r="CI363" s="801"/>
      <c r="CJ363" s="800"/>
      <c r="CK363" s="801"/>
      <c r="CL363" s="800"/>
      <c r="CM363" s="801"/>
      <c r="CN363" s="800"/>
      <c r="CO363" s="801"/>
      <c r="CP363" s="800"/>
      <c r="CQ363" s="801"/>
      <c r="CR363" s="800"/>
      <c r="CS363" s="801"/>
      <c r="CT363" s="800"/>
      <c r="CU363" s="796"/>
      <c r="CV363" s="796"/>
      <c r="CW363" s="802"/>
      <c r="CX363" s="796"/>
      <c r="CY363" s="803"/>
      <c r="CZ363" s="800"/>
      <c r="DA363" s="810">
        <v>42634.9</v>
      </c>
      <c r="DB363" s="805"/>
      <c r="DC363" s="805"/>
      <c r="DE363" s="791"/>
      <c r="DF363" s="792" t="s">
        <v>911</v>
      </c>
      <c r="DG363" s="799"/>
      <c r="DH363" s="794"/>
      <c r="DI363" s="795"/>
      <c r="DJ363" s="796"/>
      <c r="DK363" s="800"/>
      <c r="DL363" s="800"/>
      <c r="DM363" s="801"/>
      <c r="DN363" s="800"/>
      <c r="DO363" s="801"/>
      <c r="DP363" s="800"/>
      <c r="DQ363" s="801"/>
      <c r="DR363" s="800"/>
      <c r="DS363" s="801"/>
      <c r="DT363" s="800"/>
      <c r="DU363" s="801"/>
      <c r="DV363" s="800"/>
      <c r="DW363" s="801"/>
      <c r="DX363" s="800"/>
      <c r="DY363" s="801"/>
      <c r="DZ363" s="800"/>
      <c r="EA363" s="801"/>
      <c r="EB363" s="800"/>
      <c r="EC363" s="801"/>
      <c r="ED363" s="800"/>
      <c r="EE363" s="796"/>
      <c r="EF363" s="796"/>
      <c r="EG363" s="802"/>
      <c r="EH363" s="796"/>
      <c r="EI363" s="803"/>
      <c r="EJ363" s="800"/>
      <c r="EK363" s="810">
        <v>42634.9</v>
      </c>
      <c r="EL363" s="805"/>
      <c r="EM363" s="805"/>
      <c r="EO363" s="791"/>
      <c r="EP363" s="792" t="s">
        <v>911</v>
      </c>
      <c r="EQ363" s="799"/>
      <c r="ER363" s="794"/>
      <c r="ES363" s="795"/>
      <c r="ET363" s="796"/>
      <c r="EU363" s="800"/>
      <c r="EV363" s="800"/>
      <c r="EW363" s="801"/>
      <c r="EX363" s="800"/>
      <c r="EY363" s="801"/>
      <c r="EZ363" s="800"/>
      <c r="FA363" s="801"/>
      <c r="FB363" s="800"/>
      <c r="FC363" s="801"/>
      <c r="FD363" s="800"/>
      <c r="FE363" s="801"/>
      <c r="FF363" s="800"/>
      <c r="FG363" s="801"/>
      <c r="FH363" s="800"/>
      <c r="FI363" s="801"/>
      <c r="FJ363" s="800"/>
      <c r="FK363" s="801"/>
      <c r="FL363" s="800"/>
      <c r="FM363" s="801"/>
      <c r="FN363" s="800"/>
      <c r="FO363" s="796"/>
      <c r="FP363" s="796"/>
      <c r="FQ363" s="802"/>
      <c r="FR363" s="796"/>
      <c r="FS363" s="803"/>
      <c r="FT363" s="800"/>
      <c r="FU363" s="810">
        <v>42634.9</v>
      </c>
      <c r="FV363" s="805"/>
      <c r="FW363" s="805"/>
      <c r="FY363" s="791"/>
      <c r="FZ363" s="792" t="s">
        <v>911</v>
      </c>
      <c r="GA363" s="799"/>
      <c r="GB363" s="794"/>
      <c r="GC363" s="795"/>
      <c r="GD363" s="796"/>
      <c r="GE363" s="800"/>
      <c r="GF363" s="800"/>
      <c r="GG363" s="801"/>
      <c r="GH363" s="800"/>
      <c r="GI363" s="801"/>
      <c r="GJ363" s="800"/>
      <c r="GK363" s="801"/>
      <c r="GL363" s="800"/>
      <c r="GM363" s="801"/>
      <c r="GN363" s="800"/>
      <c r="GO363" s="801"/>
      <c r="GP363" s="800"/>
      <c r="GQ363" s="801"/>
      <c r="GR363" s="800"/>
      <c r="GS363" s="801"/>
      <c r="GT363" s="800"/>
      <c r="GU363" s="801"/>
      <c r="GV363" s="800"/>
      <c r="GW363" s="801"/>
      <c r="GX363" s="800"/>
      <c r="GY363" s="796"/>
      <c r="GZ363" s="796"/>
      <c r="HA363" s="802"/>
      <c r="HB363" s="796"/>
      <c r="HC363" s="803"/>
      <c r="HD363" s="800"/>
      <c r="HE363" s="810">
        <v>42634.9</v>
      </c>
      <c r="HF363" s="805"/>
      <c r="HG363" s="805"/>
    </row>
    <row r="364" spans="1:225" ht="24" hidden="1" x14ac:dyDescent="0.25">
      <c r="A364" s="791"/>
      <c r="B364" s="792" t="s">
        <v>876</v>
      </c>
      <c r="C364" s="799"/>
      <c r="D364" s="794"/>
      <c r="E364" s="795"/>
      <c r="F364" s="796"/>
      <c r="G364" s="800"/>
      <c r="H364" s="800"/>
      <c r="I364" s="801"/>
      <c r="J364" s="800"/>
      <c r="K364" s="801"/>
      <c r="L364" s="800"/>
      <c r="M364" s="801"/>
      <c r="N364" s="800"/>
      <c r="O364" s="801"/>
      <c r="P364" s="800"/>
      <c r="Q364" s="801"/>
      <c r="R364" s="800"/>
      <c r="S364" s="801"/>
      <c r="T364" s="800"/>
      <c r="U364" s="801"/>
      <c r="V364" s="800"/>
      <c r="W364" s="801"/>
      <c r="X364" s="800"/>
      <c r="Y364" s="801"/>
      <c r="Z364" s="800"/>
      <c r="AA364" s="796"/>
      <c r="AB364" s="796"/>
      <c r="AC364" s="802"/>
      <c r="AD364" s="796"/>
      <c r="AE364" s="803"/>
      <c r="AF364" s="800"/>
      <c r="AG364" s="805">
        <f>(AG357-AG362+AG360)/AG358/12*1000</f>
        <v>25561.200000000001</v>
      </c>
      <c r="AH364" s="805"/>
      <c r="AI364" s="805"/>
      <c r="AK364" s="791"/>
      <c r="AL364" s="792" t="s">
        <v>876</v>
      </c>
      <c r="AM364" s="799"/>
      <c r="AN364" s="794"/>
      <c r="AO364" s="795"/>
      <c r="AP364" s="796"/>
      <c r="AQ364" s="796"/>
      <c r="AR364" s="800"/>
      <c r="AS364" s="800"/>
      <c r="AT364" s="800"/>
      <c r="AU364" s="800"/>
      <c r="AV364" s="800"/>
      <c r="AW364" s="800"/>
      <c r="AX364" s="800"/>
      <c r="AY364" s="800"/>
      <c r="AZ364" s="800"/>
      <c r="BA364" s="800"/>
      <c r="BB364" s="800"/>
      <c r="BC364" s="800"/>
      <c r="BD364" s="800"/>
      <c r="BE364" s="800"/>
      <c r="BF364" s="800"/>
      <c r="BG364" s="800"/>
      <c r="BH364" s="800"/>
      <c r="BI364" s="800"/>
      <c r="BJ364" s="800"/>
      <c r="BK364" s="796"/>
      <c r="BL364" s="796"/>
      <c r="BM364" s="802"/>
      <c r="BN364" s="796"/>
      <c r="BO364" s="803"/>
      <c r="BP364" s="800"/>
      <c r="BQ364" s="805">
        <f>(BQ357-BQ362+BQ360)/BQ358/12*1000</f>
        <v>31369</v>
      </c>
      <c r="BR364" s="805"/>
      <c r="BS364" s="805"/>
      <c r="BU364" s="791"/>
      <c r="BV364" s="792" t="s">
        <v>876</v>
      </c>
      <c r="BW364" s="799"/>
      <c r="BX364" s="794"/>
      <c r="BY364" s="795"/>
      <c r="BZ364" s="796"/>
      <c r="CA364" s="796"/>
      <c r="CB364" s="800"/>
      <c r="CC364" s="800"/>
      <c r="CD364" s="800"/>
      <c r="CE364" s="800"/>
      <c r="CF364" s="800"/>
      <c r="CG364" s="800"/>
      <c r="CH364" s="800"/>
      <c r="CI364" s="800"/>
      <c r="CJ364" s="800"/>
      <c r="CK364" s="800"/>
      <c r="CL364" s="800"/>
      <c r="CM364" s="800"/>
      <c r="CN364" s="800"/>
      <c r="CO364" s="800"/>
      <c r="CP364" s="800"/>
      <c r="CQ364" s="800"/>
      <c r="CR364" s="800"/>
      <c r="CS364" s="800"/>
      <c r="CT364" s="800"/>
      <c r="CU364" s="796"/>
      <c r="CV364" s="796"/>
      <c r="CW364" s="802"/>
      <c r="CX364" s="796"/>
      <c r="CY364" s="803"/>
      <c r="CZ364" s="800"/>
      <c r="DA364" s="805">
        <f>(DA357-DA362+DA360)/DA358/12*1000</f>
        <v>30182.400000000001</v>
      </c>
      <c r="DB364" s="805"/>
      <c r="DC364" s="805"/>
      <c r="DE364" s="791"/>
      <c r="DF364" s="792" t="s">
        <v>876</v>
      </c>
      <c r="DG364" s="799"/>
      <c r="DH364" s="794"/>
      <c r="DI364" s="795"/>
      <c r="DJ364" s="796"/>
      <c r="DK364" s="796"/>
      <c r="DL364" s="800"/>
      <c r="DM364" s="800"/>
      <c r="DN364" s="800"/>
      <c r="DO364" s="800"/>
      <c r="DP364" s="800"/>
      <c r="DQ364" s="800"/>
      <c r="DR364" s="800"/>
      <c r="DS364" s="800"/>
      <c r="DT364" s="800"/>
      <c r="DU364" s="800"/>
      <c r="DV364" s="800"/>
      <c r="DW364" s="800"/>
      <c r="DX364" s="800"/>
      <c r="DY364" s="800"/>
      <c r="DZ364" s="800"/>
      <c r="EA364" s="800"/>
      <c r="EB364" s="800"/>
      <c r="EC364" s="800"/>
      <c r="ED364" s="800"/>
      <c r="EE364" s="796"/>
      <c r="EF364" s="796"/>
      <c r="EG364" s="802"/>
      <c r="EH364" s="796"/>
      <c r="EI364" s="803"/>
      <c r="EJ364" s="800"/>
      <c r="EK364" s="805">
        <f>(EK357-EK362+EK360)/EK358/12*1000</f>
        <v>32702.7</v>
      </c>
      <c r="EL364" s="805"/>
      <c r="EM364" s="805"/>
      <c r="EO364" s="791"/>
      <c r="EP364" s="792" t="s">
        <v>876</v>
      </c>
      <c r="EQ364" s="799"/>
      <c r="ER364" s="794"/>
      <c r="ES364" s="795"/>
      <c r="ET364" s="796"/>
      <c r="EU364" s="796"/>
      <c r="EV364" s="800"/>
      <c r="EW364" s="800"/>
      <c r="EX364" s="800"/>
      <c r="EY364" s="800"/>
      <c r="EZ364" s="800"/>
      <c r="FA364" s="800"/>
      <c r="FB364" s="800"/>
      <c r="FC364" s="800"/>
      <c r="FD364" s="800"/>
      <c r="FE364" s="800"/>
      <c r="FF364" s="800"/>
      <c r="FG364" s="800"/>
      <c r="FH364" s="800"/>
      <c r="FI364" s="800"/>
      <c r="FJ364" s="800"/>
      <c r="FK364" s="800"/>
      <c r="FL364" s="800"/>
      <c r="FM364" s="800"/>
      <c r="FN364" s="800"/>
      <c r="FO364" s="796"/>
      <c r="FP364" s="796"/>
      <c r="FQ364" s="802"/>
      <c r="FR364" s="796"/>
      <c r="FS364" s="803"/>
      <c r="FT364" s="800"/>
      <c r="FU364" s="805">
        <f>(FU357-FU362+FU360)/FU358/12*1000</f>
        <v>27447.9</v>
      </c>
      <c r="FV364" s="805"/>
      <c r="FW364" s="805"/>
      <c r="FY364" s="791"/>
      <c r="FZ364" s="792" t="s">
        <v>876</v>
      </c>
      <c r="GA364" s="799"/>
      <c r="GB364" s="794"/>
      <c r="GC364" s="795"/>
      <c r="GD364" s="796"/>
      <c r="GE364" s="796"/>
      <c r="GF364" s="800"/>
      <c r="GG364" s="796"/>
      <c r="GH364" s="800"/>
      <c r="GI364" s="796"/>
      <c r="GJ364" s="800"/>
      <c r="GK364" s="796"/>
      <c r="GL364" s="800"/>
      <c r="GM364" s="796"/>
      <c r="GN364" s="800"/>
      <c r="GO364" s="796"/>
      <c r="GP364" s="800"/>
      <c r="GQ364" s="796"/>
      <c r="GR364" s="800"/>
      <c r="GS364" s="796"/>
      <c r="GT364" s="800"/>
      <c r="GU364" s="796"/>
      <c r="GV364" s="800"/>
      <c r="GW364" s="796"/>
      <c r="GX364" s="800"/>
      <c r="GY364" s="796"/>
      <c r="GZ364" s="796"/>
      <c r="HA364" s="802"/>
      <c r="HB364" s="796"/>
      <c r="HC364" s="803"/>
      <c r="HD364" s="800"/>
      <c r="HE364" s="805">
        <f>(HE357-HE362+HE360)/HE358/12*1000</f>
        <v>28522.1</v>
      </c>
      <c r="HF364" s="805"/>
      <c r="HG364" s="805"/>
    </row>
    <row r="365" spans="1:225" ht="24" hidden="1" x14ac:dyDescent="0.25">
      <c r="A365" s="791"/>
      <c r="B365" s="811" t="s">
        <v>877</v>
      </c>
      <c r="C365" s="799"/>
      <c r="D365" s="794"/>
      <c r="E365" s="795"/>
      <c r="F365" s="796"/>
      <c r="G365" s="800"/>
      <c r="H365" s="800"/>
      <c r="I365" s="801"/>
      <c r="J365" s="800"/>
      <c r="K365" s="801"/>
      <c r="L365" s="800"/>
      <c r="M365" s="801"/>
      <c r="N365" s="800"/>
      <c r="O365" s="801"/>
      <c r="P365" s="800"/>
      <c r="Q365" s="801"/>
      <c r="R365" s="800"/>
      <c r="S365" s="801"/>
      <c r="T365" s="800"/>
      <c r="U365" s="801"/>
      <c r="V365" s="800"/>
      <c r="W365" s="801"/>
      <c r="X365" s="800"/>
      <c r="Y365" s="801"/>
      <c r="Z365" s="800"/>
      <c r="AA365" s="796"/>
      <c r="AB365" s="796"/>
      <c r="AC365" s="802"/>
      <c r="AD365" s="796"/>
      <c r="AE365" s="803"/>
      <c r="AF365" s="800"/>
      <c r="AG365" s="812">
        <f>(AG363-AG364)*AG358*12/1000</f>
        <v>13727.3</v>
      </c>
      <c r="AH365" s="812">
        <f>AG365*0.302</f>
        <v>4145.6000000000004</v>
      </c>
      <c r="AI365" s="812">
        <f>AG365+AH365</f>
        <v>17872.900000000001</v>
      </c>
      <c r="AK365" s="791"/>
      <c r="AL365" s="811" t="s">
        <v>877</v>
      </c>
      <c r="AM365" s="799"/>
      <c r="AN365" s="794"/>
      <c r="AO365" s="795"/>
      <c r="AP365" s="796"/>
      <c r="AQ365" s="796"/>
      <c r="AR365" s="800"/>
      <c r="AS365" s="800"/>
      <c r="AT365" s="800"/>
      <c r="AU365" s="800"/>
      <c r="AV365" s="800"/>
      <c r="AW365" s="800"/>
      <c r="AX365" s="800"/>
      <c r="AY365" s="800"/>
      <c r="AZ365" s="800"/>
      <c r="BA365" s="800"/>
      <c r="BB365" s="800"/>
      <c r="BC365" s="800"/>
      <c r="BD365" s="800"/>
      <c r="BE365" s="800"/>
      <c r="BF365" s="800"/>
      <c r="BG365" s="800"/>
      <c r="BH365" s="800"/>
      <c r="BI365" s="800"/>
      <c r="BJ365" s="800"/>
      <c r="BK365" s="796"/>
      <c r="BL365" s="796"/>
      <c r="BM365" s="802"/>
      <c r="BN365" s="796"/>
      <c r="BO365" s="803"/>
      <c r="BP365" s="800"/>
      <c r="BQ365" s="812">
        <f>(BQ363-BQ364)*BQ358*12/1000</f>
        <v>5583.4</v>
      </c>
      <c r="BR365" s="812">
        <f>BQ365*0.302</f>
        <v>1686.2</v>
      </c>
      <c r="BS365" s="812">
        <f>BQ365+BR365</f>
        <v>7269.6</v>
      </c>
      <c r="BU365" s="791"/>
      <c r="BV365" s="811" t="s">
        <v>877</v>
      </c>
      <c r="BW365" s="799"/>
      <c r="BX365" s="794"/>
      <c r="BY365" s="795"/>
      <c r="BZ365" s="796"/>
      <c r="CA365" s="796"/>
      <c r="CB365" s="800"/>
      <c r="CC365" s="800"/>
      <c r="CD365" s="800"/>
      <c r="CE365" s="800"/>
      <c r="CF365" s="800"/>
      <c r="CG365" s="800"/>
      <c r="CH365" s="800"/>
      <c r="CI365" s="800"/>
      <c r="CJ365" s="800"/>
      <c r="CK365" s="800"/>
      <c r="CL365" s="800"/>
      <c r="CM365" s="800"/>
      <c r="CN365" s="800"/>
      <c r="CO365" s="800"/>
      <c r="CP365" s="800"/>
      <c r="CQ365" s="800"/>
      <c r="CR365" s="800"/>
      <c r="CS365" s="800"/>
      <c r="CT365" s="800"/>
      <c r="CU365" s="796"/>
      <c r="CV365" s="796"/>
      <c r="CW365" s="802"/>
      <c r="CX365" s="796"/>
      <c r="CY365" s="803"/>
      <c r="CZ365" s="800"/>
      <c r="DA365" s="812">
        <f>(DA363-DA364)*DA358*12/1000</f>
        <v>4348.3999999999996</v>
      </c>
      <c r="DB365" s="812">
        <f>DA365*0.302</f>
        <v>1313.2</v>
      </c>
      <c r="DC365" s="812">
        <f>DA365+DB365</f>
        <v>5661.6</v>
      </c>
      <c r="DE365" s="791"/>
      <c r="DF365" s="811" t="s">
        <v>877</v>
      </c>
      <c r="DG365" s="799"/>
      <c r="DH365" s="794"/>
      <c r="DI365" s="795"/>
      <c r="DJ365" s="796"/>
      <c r="DK365" s="796"/>
      <c r="DL365" s="800"/>
      <c r="DM365" s="800"/>
      <c r="DN365" s="800"/>
      <c r="DO365" s="800"/>
      <c r="DP365" s="800"/>
      <c r="DQ365" s="800"/>
      <c r="DR365" s="800"/>
      <c r="DS365" s="800"/>
      <c r="DT365" s="800"/>
      <c r="DU365" s="800"/>
      <c r="DV365" s="800"/>
      <c r="DW365" s="800"/>
      <c r="DX365" s="800"/>
      <c r="DY365" s="800"/>
      <c r="DZ365" s="800"/>
      <c r="EA365" s="800"/>
      <c r="EB365" s="800"/>
      <c r="EC365" s="800"/>
      <c r="ED365" s="800"/>
      <c r="EE365" s="796"/>
      <c r="EF365" s="796"/>
      <c r="EG365" s="802"/>
      <c r="EH365" s="796"/>
      <c r="EI365" s="803"/>
      <c r="EJ365" s="800"/>
      <c r="EK365" s="812">
        <f>(EK363-EK364)*EK358*12/1000</f>
        <v>1048.8</v>
      </c>
      <c r="EL365" s="812">
        <f>EK365*0.302</f>
        <v>316.7</v>
      </c>
      <c r="EM365" s="812">
        <f>EK365+EL365</f>
        <v>1365.5</v>
      </c>
      <c r="EO365" s="791"/>
      <c r="EP365" s="811" t="s">
        <v>877</v>
      </c>
      <c r="EQ365" s="799"/>
      <c r="ER365" s="794"/>
      <c r="ES365" s="795"/>
      <c r="ET365" s="796"/>
      <c r="EU365" s="796"/>
      <c r="EV365" s="800"/>
      <c r="EW365" s="800"/>
      <c r="EX365" s="800"/>
      <c r="EY365" s="800"/>
      <c r="EZ365" s="800"/>
      <c r="FA365" s="800"/>
      <c r="FB365" s="800"/>
      <c r="FC365" s="800"/>
      <c r="FD365" s="800"/>
      <c r="FE365" s="800"/>
      <c r="FF365" s="800"/>
      <c r="FG365" s="800"/>
      <c r="FH365" s="800"/>
      <c r="FI365" s="800"/>
      <c r="FJ365" s="800"/>
      <c r="FK365" s="800"/>
      <c r="FL365" s="800"/>
      <c r="FM365" s="800"/>
      <c r="FN365" s="800"/>
      <c r="FO365" s="796"/>
      <c r="FP365" s="796"/>
      <c r="FQ365" s="802"/>
      <c r="FR365" s="796"/>
      <c r="FS365" s="803"/>
      <c r="FT365" s="800"/>
      <c r="FU365" s="812">
        <f>(FU363-FU364)*FU358*12/1000</f>
        <v>729</v>
      </c>
      <c r="FV365" s="812">
        <f>FU365*0.302</f>
        <v>220.2</v>
      </c>
      <c r="FW365" s="812">
        <f>FU365+FV365</f>
        <v>949.2</v>
      </c>
      <c r="FY365" s="791"/>
      <c r="FZ365" s="811" t="s">
        <v>877</v>
      </c>
      <c r="GA365" s="799"/>
      <c r="GB365" s="794"/>
      <c r="GC365" s="795"/>
      <c r="GD365" s="796"/>
      <c r="GE365" s="796"/>
      <c r="GF365" s="800"/>
      <c r="GG365" s="796"/>
      <c r="GH365" s="800"/>
      <c r="GI365" s="796"/>
      <c r="GJ365" s="800"/>
      <c r="GK365" s="796"/>
      <c r="GL365" s="800"/>
      <c r="GM365" s="796"/>
      <c r="GN365" s="800"/>
      <c r="GO365" s="796"/>
      <c r="GP365" s="800"/>
      <c r="GQ365" s="796"/>
      <c r="GR365" s="800"/>
      <c r="GS365" s="796"/>
      <c r="GT365" s="800"/>
      <c r="GU365" s="796"/>
      <c r="GV365" s="800"/>
      <c r="GW365" s="796"/>
      <c r="GX365" s="800"/>
      <c r="GY365" s="796"/>
      <c r="GZ365" s="796"/>
      <c r="HA365" s="802"/>
      <c r="HB365" s="796"/>
      <c r="HC365" s="803"/>
      <c r="HD365" s="800"/>
      <c r="HE365" s="812">
        <f>AG365+BQ365+DA365+EK365+FU365</f>
        <v>25436.9</v>
      </c>
      <c r="HF365" s="812">
        <f>AH365+BR365+DB365+EL365+FV365</f>
        <v>7681.9</v>
      </c>
      <c r="HG365" s="812">
        <f>HE365+HF365</f>
        <v>33118.800000000003</v>
      </c>
      <c r="HP365" s="750">
        <f t="shared" ref="HP365:HP370" si="2887">AI365+BS365+DC365+EM365+FW365</f>
        <v>33118.800000000003</v>
      </c>
      <c r="HQ365" s="750">
        <f t="shared" ref="HQ365:HQ370" si="2888">HP365-HG365</f>
        <v>0</v>
      </c>
    </row>
    <row r="366" spans="1:225" ht="30" hidden="1" customHeight="1" x14ac:dyDescent="0.25">
      <c r="A366" s="1041" t="s">
        <v>878</v>
      </c>
      <c r="B366" s="1042"/>
      <c r="C366" s="784"/>
      <c r="D366" s="785"/>
      <c r="E366" s="786"/>
      <c r="F366" s="784"/>
      <c r="G366" s="787"/>
      <c r="H366" s="784"/>
      <c r="I366" s="788"/>
      <c r="J366" s="784"/>
      <c r="K366" s="788"/>
      <c r="L366" s="784"/>
      <c r="M366" s="788"/>
      <c r="N366" s="784"/>
      <c r="O366" s="788"/>
      <c r="P366" s="784"/>
      <c r="Q366" s="788"/>
      <c r="R366" s="784"/>
      <c r="S366" s="788"/>
      <c r="T366" s="784"/>
      <c r="U366" s="788"/>
      <c r="V366" s="784"/>
      <c r="W366" s="788"/>
      <c r="X366" s="784"/>
      <c r="Y366" s="788"/>
      <c r="Z366" s="784"/>
      <c r="AA366" s="784"/>
      <c r="AB366" s="784"/>
      <c r="AC366" s="784"/>
      <c r="AD366" s="784"/>
      <c r="AE366" s="784"/>
      <c r="AF366" s="784"/>
      <c r="AG366" s="813">
        <f>AG356+AG365</f>
        <v>51499</v>
      </c>
      <c r="AH366" s="813">
        <f t="shared" ref="AH366" si="2889">AH356+AH365</f>
        <v>15552.6</v>
      </c>
      <c r="AI366" s="787">
        <f t="shared" ref="AI366:AI370" si="2890">AG366+AH366</f>
        <v>67051.600000000006</v>
      </c>
      <c r="AJ366" s="750"/>
      <c r="AK366" s="1041" t="s">
        <v>879</v>
      </c>
      <c r="AL366" s="1042"/>
      <c r="AM366" s="784"/>
      <c r="AN366" s="785"/>
      <c r="AO366" s="786"/>
      <c r="AP366" s="784"/>
      <c r="AQ366" s="784"/>
      <c r="AR366" s="784"/>
      <c r="AS366" s="784"/>
      <c r="AT366" s="784"/>
      <c r="AU366" s="784"/>
      <c r="AV366" s="784"/>
      <c r="AW366" s="784"/>
      <c r="AX366" s="784"/>
      <c r="AY366" s="784"/>
      <c r="AZ366" s="784"/>
      <c r="BA366" s="784"/>
      <c r="BB366" s="784"/>
      <c r="BC366" s="784"/>
      <c r="BD366" s="784"/>
      <c r="BE366" s="784"/>
      <c r="BF366" s="784"/>
      <c r="BG366" s="784"/>
      <c r="BH366" s="784"/>
      <c r="BI366" s="784"/>
      <c r="BJ366" s="784"/>
      <c r="BK366" s="784"/>
      <c r="BL366" s="784"/>
      <c r="BM366" s="784"/>
      <c r="BN366" s="784"/>
      <c r="BO366" s="784"/>
      <c r="BP366" s="784"/>
      <c r="BQ366" s="813">
        <f>BQ356+BQ365</f>
        <v>32328.2</v>
      </c>
      <c r="BR366" s="813">
        <f t="shared" ref="BR366" si="2891">BR356+BR365</f>
        <v>9763.1</v>
      </c>
      <c r="BS366" s="787">
        <f t="shared" ref="BS366:BS370" si="2892">BQ366+BR366</f>
        <v>42091.3</v>
      </c>
      <c r="BU366" s="1041" t="s">
        <v>879</v>
      </c>
      <c r="BV366" s="1042"/>
      <c r="BW366" s="784"/>
      <c r="BX366" s="785"/>
      <c r="BY366" s="786"/>
      <c r="BZ366" s="784"/>
      <c r="CA366" s="784"/>
      <c r="CB366" s="784"/>
      <c r="CC366" s="784"/>
      <c r="CD366" s="784"/>
      <c r="CE366" s="784"/>
      <c r="CF366" s="784"/>
      <c r="CG366" s="784"/>
      <c r="CH366" s="784"/>
      <c r="CI366" s="784"/>
      <c r="CJ366" s="784"/>
      <c r="CK366" s="784"/>
      <c r="CL366" s="784"/>
      <c r="CM366" s="784"/>
      <c r="CN366" s="784"/>
      <c r="CO366" s="784"/>
      <c r="CP366" s="784"/>
      <c r="CQ366" s="784"/>
      <c r="CR366" s="784"/>
      <c r="CS366" s="784"/>
      <c r="CT366" s="784"/>
      <c r="CU366" s="784"/>
      <c r="CV366" s="784"/>
      <c r="CW366" s="784"/>
      <c r="CX366" s="784"/>
      <c r="CY366" s="784"/>
      <c r="CZ366" s="784"/>
      <c r="DA366" s="813">
        <f>DA356+DA365</f>
        <v>31236.3</v>
      </c>
      <c r="DB366" s="813">
        <f t="shared" ref="DB366" si="2893">DB356+DB365</f>
        <v>9433.4</v>
      </c>
      <c r="DC366" s="787">
        <f t="shared" ref="DC366:DC370" si="2894">DA366+DB366</f>
        <v>40669.699999999997</v>
      </c>
      <c r="DE366" s="1041" t="s">
        <v>879</v>
      </c>
      <c r="DF366" s="1042"/>
      <c r="DG366" s="784"/>
      <c r="DH366" s="785"/>
      <c r="DI366" s="786"/>
      <c r="DJ366" s="784"/>
      <c r="DK366" s="784"/>
      <c r="DL366" s="784"/>
      <c r="DM366" s="784"/>
      <c r="DN366" s="784"/>
      <c r="DO366" s="784"/>
      <c r="DP366" s="784"/>
      <c r="DQ366" s="784"/>
      <c r="DR366" s="784"/>
      <c r="DS366" s="784"/>
      <c r="DT366" s="784"/>
      <c r="DU366" s="784"/>
      <c r="DV366" s="784"/>
      <c r="DW366" s="784"/>
      <c r="DX366" s="784"/>
      <c r="DY366" s="784"/>
      <c r="DZ366" s="784"/>
      <c r="EA366" s="784"/>
      <c r="EB366" s="784"/>
      <c r="EC366" s="784"/>
      <c r="ED366" s="784"/>
      <c r="EE366" s="784"/>
      <c r="EF366" s="784"/>
      <c r="EG366" s="784"/>
      <c r="EH366" s="784"/>
      <c r="EI366" s="784"/>
      <c r="EJ366" s="784"/>
      <c r="EK366" s="813">
        <f>EK356+EK365</f>
        <v>10124.4</v>
      </c>
      <c r="EL366" s="813">
        <f t="shared" ref="EL366" si="2895">EL356+EL365</f>
        <v>3057.5</v>
      </c>
      <c r="EM366" s="787">
        <f t="shared" ref="EM366:EM370" si="2896">EK366+EL366</f>
        <v>13181.9</v>
      </c>
      <c r="EO366" s="1041" t="s">
        <v>879</v>
      </c>
      <c r="EP366" s="1042"/>
      <c r="EQ366" s="784"/>
      <c r="ER366" s="785"/>
      <c r="ES366" s="786"/>
      <c r="ET366" s="784"/>
      <c r="EU366" s="784"/>
      <c r="EV366" s="784"/>
      <c r="EW366" s="784"/>
      <c r="EX366" s="784"/>
      <c r="EY366" s="784"/>
      <c r="EZ366" s="784"/>
      <c r="FA366" s="784"/>
      <c r="FB366" s="784"/>
      <c r="FC366" s="784"/>
      <c r="FD366" s="784"/>
      <c r="FE366" s="784"/>
      <c r="FF366" s="784"/>
      <c r="FG366" s="784"/>
      <c r="FH366" s="784"/>
      <c r="FI366" s="784"/>
      <c r="FJ366" s="784"/>
      <c r="FK366" s="784"/>
      <c r="FL366" s="784"/>
      <c r="FM366" s="784"/>
      <c r="FN366" s="784"/>
      <c r="FO366" s="784"/>
      <c r="FP366" s="784"/>
      <c r="FQ366" s="784"/>
      <c r="FR366" s="784"/>
      <c r="FS366" s="784"/>
      <c r="FT366" s="784"/>
      <c r="FU366" s="813">
        <f>FU356+FU365</f>
        <v>4816.1000000000004</v>
      </c>
      <c r="FV366" s="813">
        <f t="shared" ref="FV366" si="2897">FV356+FV365</f>
        <v>1454.5</v>
      </c>
      <c r="FW366" s="787">
        <f t="shared" ref="FW366:FW370" si="2898">FU366+FV366</f>
        <v>6270.6</v>
      </c>
      <c r="FY366" s="1041" t="s">
        <v>879</v>
      </c>
      <c r="FZ366" s="1042"/>
      <c r="GA366" s="784"/>
      <c r="GB366" s="785"/>
      <c r="GC366" s="786"/>
      <c r="GD366" s="784"/>
      <c r="GE366" s="784"/>
      <c r="GF366" s="784"/>
      <c r="GG366" s="784"/>
      <c r="GH366" s="784"/>
      <c r="GI366" s="784"/>
      <c r="GJ366" s="784"/>
      <c r="GK366" s="784"/>
      <c r="GL366" s="784"/>
      <c r="GM366" s="784"/>
      <c r="GN366" s="784"/>
      <c r="GO366" s="784"/>
      <c r="GP366" s="784"/>
      <c r="GQ366" s="784"/>
      <c r="GR366" s="784"/>
      <c r="GS366" s="784"/>
      <c r="GT366" s="784"/>
      <c r="GU366" s="784"/>
      <c r="GV366" s="784"/>
      <c r="GW366" s="784"/>
      <c r="GX366" s="784"/>
      <c r="GY366" s="784"/>
      <c r="GZ366" s="784"/>
      <c r="HA366" s="784"/>
      <c r="HB366" s="784"/>
      <c r="HC366" s="784"/>
      <c r="HD366" s="784"/>
      <c r="HE366" s="813">
        <f>HE356+HE365</f>
        <v>130004</v>
      </c>
      <c r="HF366" s="813">
        <f t="shared" ref="HF366" si="2899">HF356+HF365</f>
        <v>39261.199999999997</v>
      </c>
      <c r="HG366" s="813">
        <f t="shared" ref="HG366:HG370" si="2900">HE366+HF366</f>
        <v>169265.2</v>
      </c>
      <c r="HP366" s="750">
        <f t="shared" si="2887"/>
        <v>169265.1</v>
      </c>
      <c r="HQ366" s="750">
        <f t="shared" si="2888"/>
        <v>-0.1</v>
      </c>
    </row>
    <row r="367" spans="1:225" ht="15" hidden="1" customHeight="1" x14ac:dyDescent="0.25">
      <c r="A367" s="1041" t="s">
        <v>880</v>
      </c>
      <c r="B367" s="1042"/>
      <c r="C367" s="784"/>
      <c r="D367" s="785"/>
      <c r="E367" s="786"/>
      <c r="F367" s="784"/>
      <c r="G367" s="787"/>
      <c r="H367" s="784"/>
      <c r="I367" s="788"/>
      <c r="J367" s="784"/>
      <c r="K367" s="788"/>
      <c r="L367" s="784"/>
      <c r="M367" s="788"/>
      <c r="N367" s="784"/>
      <c r="O367" s="788"/>
      <c r="P367" s="784"/>
      <c r="Q367" s="788"/>
      <c r="R367" s="784"/>
      <c r="S367" s="788"/>
      <c r="T367" s="784"/>
      <c r="U367" s="788"/>
      <c r="V367" s="784"/>
      <c r="W367" s="788"/>
      <c r="X367" s="784"/>
      <c r="Y367" s="788"/>
      <c r="Z367" s="784"/>
      <c r="AA367" s="784"/>
      <c r="AB367" s="784"/>
      <c r="AC367" s="784"/>
      <c r="AD367" s="784"/>
      <c r="AE367" s="784"/>
      <c r="AF367" s="784"/>
      <c r="AG367" s="813">
        <f>AG366*0.05</f>
        <v>2575</v>
      </c>
      <c r="AH367" s="813">
        <f>AH366*0.05</f>
        <v>777.6</v>
      </c>
      <c r="AI367" s="787">
        <f t="shared" si="2890"/>
        <v>3352.6</v>
      </c>
      <c r="AJ367" s="750"/>
      <c r="AK367" s="1041" t="s">
        <v>880</v>
      </c>
      <c r="AL367" s="1042"/>
      <c r="AM367" s="784"/>
      <c r="AN367" s="785"/>
      <c r="AO367" s="786"/>
      <c r="AP367" s="784"/>
      <c r="AQ367" s="784"/>
      <c r="AR367" s="784"/>
      <c r="AS367" s="784"/>
      <c r="AT367" s="784"/>
      <c r="AU367" s="784"/>
      <c r="AV367" s="784"/>
      <c r="AW367" s="784"/>
      <c r="AX367" s="784"/>
      <c r="AY367" s="784"/>
      <c r="AZ367" s="784"/>
      <c r="BA367" s="784"/>
      <c r="BB367" s="784"/>
      <c r="BC367" s="784"/>
      <c r="BD367" s="784"/>
      <c r="BE367" s="784"/>
      <c r="BF367" s="784"/>
      <c r="BG367" s="784"/>
      <c r="BH367" s="784"/>
      <c r="BI367" s="784"/>
      <c r="BJ367" s="784"/>
      <c r="BK367" s="784"/>
      <c r="BL367" s="784"/>
      <c r="BM367" s="784"/>
      <c r="BN367" s="784"/>
      <c r="BO367" s="784"/>
      <c r="BP367" s="784"/>
      <c r="BQ367" s="813">
        <f>BQ366*0.05</f>
        <v>1616.4</v>
      </c>
      <c r="BR367" s="813">
        <f>BR366*0.05</f>
        <v>488.2</v>
      </c>
      <c r="BS367" s="787">
        <f t="shared" si="2892"/>
        <v>2104.6</v>
      </c>
      <c r="BU367" s="1041" t="s">
        <v>880</v>
      </c>
      <c r="BV367" s="1042"/>
      <c r="BW367" s="784"/>
      <c r="BX367" s="785"/>
      <c r="BY367" s="786"/>
      <c r="BZ367" s="784"/>
      <c r="CA367" s="784"/>
      <c r="CB367" s="784"/>
      <c r="CC367" s="784"/>
      <c r="CD367" s="784"/>
      <c r="CE367" s="784"/>
      <c r="CF367" s="784"/>
      <c r="CG367" s="784"/>
      <c r="CH367" s="784"/>
      <c r="CI367" s="784"/>
      <c r="CJ367" s="784"/>
      <c r="CK367" s="784"/>
      <c r="CL367" s="784"/>
      <c r="CM367" s="784"/>
      <c r="CN367" s="784"/>
      <c r="CO367" s="784"/>
      <c r="CP367" s="784"/>
      <c r="CQ367" s="784"/>
      <c r="CR367" s="784"/>
      <c r="CS367" s="784"/>
      <c r="CT367" s="784"/>
      <c r="CU367" s="784"/>
      <c r="CV367" s="784"/>
      <c r="CW367" s="784"/>
      <c r="CX367" s="784"/>
      <c r="CY367" s="784"/>
      <c r="CZ367" s="784"/>
      <c r="DA367" s="813">
        <f>DA366*0.05</f>
        <v>1561.8</v>
      </c>
      <c r="DB367" s="813">
        <f>DB366*0.05</f>
        <v>471.7</v>
      </c>
      <c r="DC367" s="787">
        <f t="shared" si="2894"/>
        <v>2033.5</v>
      </c>
      <c r="DE367" s="1041" t="s">
        <v>880</v>
      </c>
      <c r="DF367" s="1042"/>
      <c r="DG367" s="784"/>
      <c r="DH367" s="785"/>
      <c r="DI367" s="786"/>
      <c r="DJ367" s="784"/>
      <c r="DK367" s="784"/>
      <c r="DL367" s="784"/>
      <c r="DM367" s="784"/>
      <c r="DN367" s="784"/>
      <c r="DO367" s="784"/>
      <c r="DP367" s="784"/>
      <c r="DQ367" s="784"/>
      <c r="DR367" s="784"/>
      <c r="DS367" s="784"/>
      <c r="DT367" s="784"/>
      <c r="DU367" s="784"/>
      <c r="DV367" s="784"/>
      <c r="DW367" s="784"/>
      <c r="DX367" s="784"/>
      <c r="DY367" s="784"/>
      <c r="DZ367" s="784"/>
      <c r="EA367" s="784"/>
      <c r="EB367" s="784"/>
      <c r="EC367" s="784"/>
      <c r="ED367" s="784"/>
      <c r="EE367" s="784"/>
      <c r="EF367" s="784"/>
      <c r="EG367" s="784"/>
      <c r="EH367" s="784"/>
      <c r="EI367" s="784"/>
      <c r="EJ367" s="784"/>
      <c r="EK367" s="813">
        <f>EK366*0.05</f>
        <v>506.2</v>
      </c>
      <c r="EL367" s="813">
        <f>EL366*0.05</f>
        <v>152.9</v>
      </c>
      <c r="EM367" s="787">
        <f t="shared" si="2896"/>
        <v>659.1</v>
      </c>
      <c r="EO367" s="1041" t="s">
        <v>880</v>
      </c>
      <c r="EP367" s="1042"/>
      <c r="EQ367" s="784"/>
      <c r="ER367" s="785"/>
      <c r="ES367" s="786"/>
      <c r="ET367" s="784"/>
      <c r="EU367" s="784"/>
      <c r="EV367" s="784"/>
      <c r="EW367" s="784"/>
      <c r="EX367" s="784"/>
      <c r="EY367" s="784"/>
      <c r="EZ367" s="784"/>
      <c r="FA367" s="784"/>
      <c r="FB367" s="784"/>
      <c r="FC367" s="784"/>
      <c r="FD367" s="784"/>
      <c r="FE367" s="784"/>
      <c r="FF367" s="784"/>
      <c r="FG367" s="784"/>
      <c r="FH367" s="784"/>
      <c r="FI367" s="784"/>
      <c r="FJ367" s="784"/>
      <c r="FK367" s="784"/>
      <c r="FL367" s="784"/>
      <c r="FM367" s="784"/>
      <c r="FN367" s="784"/>
      <c r="FO367" s="784"/>
      <c r="FP367" s="784"/>
      <c r="FQ367" s="784"/>
      <c r="FR367" s="784"/>
      <c r="FS367" s="784"/>
      <c r="FT367" s="784"/>
      <c r="FU367" s="813">
        <f>FU366*0.05</f>
        <v>240.8</v>
      </c>
      <c r="FV367" s="813">
        <f>FV366*0.05</f>
        <v>72.7</v>
      </c>
      <c r="FW367" s="787">
        <f t="shared" si="2898"/>
        <v>313.5</v>
      </c>
      <c r="FY367" s="1041" t="s">
        <v>880</v>
      </c>
      <c r="FZ367" s="1042"/>
      <c r="GA367" s="784"/>
      <c r="GB367" s="785"/>
      <c r="GC367" s="786"/>
      <c r="GD367" s="784"/>
      <c r="GE367" s="784"/>
      <c r="GF367" s="784"/>
      <c r="GG367" s="784"/>
      <c r="GH367" s="784"/>
      <c r="GI367" s="784"/>
      <c r="GJ367" s="784"/>
      <c r="GK367" s="784"/>
      <c r="GL367" s="784"/>
      <c r="GM367" s="784"/>
      <c r="GN367" s="784"/>
      <c r="GO367" s="784"/>
      <c r="GP367" s="784"/>
      <c r="GQ367" s="784"/>
      <c r="GR367" s="784"/>
      <c r="GS367" s="784"/>
      <c r="GT367" s="784"/>
      <c r="GU367" s="784"/>
      <c r="GV367" s="784"/>
      <c r="GW367" s="784"/>
      <c r="GX367" s="784"/>
      <c r="GY367" s="784"/>
      <c r="GZ367" s="784"/>
      <c r="HA367" s="784"/>
      <c r="HB367" s="784"/>
      <c r="HC367" s="784"/>
      <c r="HD367" s="784"/>
      <c r="HE367" s="813">
        <f>AG367+BQ367+DA367+EK367+FU367</f>
        <v>6500.2</v>
      </c>
      <c r="HF367" s="813">
        <f>AH367+BR367+DB367+EL367+FV367</f>
        <v>1963.1</v>
      </c>
      <c r="HG367" s="813">
        <f t="shared" si="2900"/>
        <v>8463.2999999999993</v>
      </c>
      <c r="HP367" s="750">
        <f t="shared" si="2887"/>
        <v>8463.2999999999993</v>
      </c>
      <c r="HQ367" s="750">
        <f t="shared" si="2888"/>
        <v>0</v>
      </c>
    </row>
    <row r="368" spans="1:225" ht="30" hidden="1" customHeight="1" x14ac:dyDescent="0.25">
      <c r="A368" s="1041" t="s">
        <v>881</v>
      </c>
      <c r="B368" s="1042"/>
      <c r="C368" s="784"/>
      <c r="D368" s="785"/>
      <c r="E368" s="786"/>
      <c r="F368" s="784"/>
      <c r="G368" s="787"/>
      <c r="H368" s="784"/>
      <c r="I368" s="788"/>
      <c r="J368" s="784"/>
      <c r="K368" s="788"/>
      <c r="L368" s="784"/>
      <c r="M368" s="788"/>
      <c r="N368" s="784"/>
      <c r="O368" s="788"/>
      <c r="P368" s="784"/>
      <c r="Q368" s="788"/>
      <c r="R368" s="784"/>
      <c r="S368" s="788"/>
      <c r="T368" s="784"/>
      <c r="U368" s="788"/>
      <c r="V368" s="784"/>
      <c r="W368" s="788"/>
      <c r="X368" s="784"/>
      <c r="Y368" s="788"/>
      <c r="Z368" s="784"/>
      <c r="AA368" s="784"/>
      <c r="AB368" s="784"/>
      <c r="AC368" s="784"/>
      <c r="AD368" s="784"/>
      <c r="AE368" s="784"/>
      <c r="AF368" s="784"/>
      <c r="AG368" s="813">
        <f>AG366-AG367</f>
        <v>48924</v>
      </c>
      <c r="AH368" s="813">
        <f>AH366-AH367</f>
        <v>14775</v>
      </c>
      <c r="AI368" s="787">
        <f t="shared" si="2890"/>
        <v>63699</v>
      </c>
      <c r="AJ368" s="750"/>
      <c r="AK368" s="1041" t="s">
        <v>881</v>
      </c>
      <c r="AL368" s="1042"/>
      <c r="AM368" s="784"/>
      <c r="AN368" s="785"/>
      <c r="AO368" s="786"/>
      <c r="AP368" s="784"/>
      <c r="AQ368" s="784"/>
      <c r="AR368" s="784"/>
      <c r="AS368" s="784"/>
      <c r="AT368" s="784"/>
      <c r="AU368" s="784"/>
      <c r="AV368" s="784"/>
      <c r="AW368" s="784"/>
      <c r="AX368" s="784"/>
      <c r="AY368" s="784"/>
      <c r="AZ368" s="784"/>
      <c r="BA368" s="784"/>
      <c r="BB368" s="784"/>
      <c r="BC368" s="784"/>
      <c r="BD368" s="784"/>
      <c r="BE368" s="784"/>
      <c r="BF368" s="784"/>
      <c r="BG368" s="784"/>
      <c r="BH368" s="784"/>
      <c r="BI368" s="784"/>
      <c r="BJ368" s="784"/>
      <c r="BK368" s="784"/>
      <c r="BL368" s="784"/>
      <c r="BM368" s="784"/>
      <c r="BN368" s="784"/>
      <c r="BO368" s="784"/>
      <c r="BP368" s="784"/>
      <c r="BQ368" s="813">
        <f>BQ366-BQ367</f>
        <v>30711.8</v>
      </c>
      <c r="BR368" s="813">
        <f>BR366-BR367</f>
        <v>9274.9</v>
      </c>
      <c r="BS368" s="787">
        <f t="shared" si="2892"/>
        <v>39986.699999999997</v>
      </c>
      <c r="BU368" s="1041" t="s">
        <v>881</v>
      </c>
      <c r="BV368" s="1042"/>
      <c r="BW368" s="784"/>
      <c r="BX368" s="785"/>
      <c r="BY368" s="786"/>
      <c r="BZ368" s="784"/>
      <c r="CA368" s="784"/>
      <c r="CB368" s="784"/>
      <c r="CC368" s="784"/>
      <c r="CD368" s="784"/>
      <c r="CE368" s="784"/>
      <c r="CF368" s="784"/>
      <c r="CG368" s="784"/>
      <c r="CH368" s="784"/>
      <c r="CI368" s="784"/>
      <c r="CJ368" s="784"/>
      <c r="CK368" s="784"/>
      <c r="CL368" s="784"/>
      <c r="CM368" s="784"/>
      <c r="CN368" s="784"/>
      <c r="CO368" s="784"/>
      <c r="CP368" s="784"/>
      <c r="CQ368" s="784"/>
      <c r="CR368" s="784"/>
      <c r="CS368" s="784"/>
      <c r="CT368" s="784"/>
      <c r="CU368" s="784"/>
      <c r="CV368" s="784"/>
      <c r="CW368" s="784"/>
      <c r="CX368" s="784"/>
      <c r="CY368" s="784"/>
      <c r="CZ368" s="784"/>
      <c r="DA368" s="813">
        <f>DA366-DA367</f>
        <v>29674.5</v>
      </c>
      <c r="DB368" s="813">
        <f>DB366-DB367</f>
        <v>8961.7000000000007</v>
      </c>
      <c r="DC368" s="787">
        <f t="shared" si="2894"/>
        <v>38636.199999999997</v>
      </c>
      <c r="DE368" s="1041" t="s">
        <v>881</v>
      </c>
      <c r="DF368" s="1042"/>
      <c r="DG368" s="784"/>
      <c r="DH368" s="785"/>
      <c r="DI368" s="786"/>
      <c r="DJ368" s="784"/>
      <c r="DK368" s="784"/>
      <c r="DL368" s="784"/>
      <c r="DM368" s="784"/>
      <c r="DN368" s="784"/>
      <c r="DO368" s="784"/>
      <c r="DP368" s="784"/>
      <c r="DQ368" s="784"/>
      <c r="DR368" s="784"/>
      <c r="DS368" s="784"/>
      <c r="DT368" s="784"/>
      <c r="DU368" s="784"/>
      <c r="DV368" s="784"/>
      <c r="DW368" s="784"/>
      <c r="DX368" s="784"/>
      <c r="DY368" s="784"/>
      <c r="DZ368" s="784"/>
      <c r="EA368" s="784"/>
      <c r="EB368" s="784"/>
      <c r="EC368" s="784"/>
      <c r="ED368" s="784"/>
      <c r="EE368" s="784"/>
      <c r="EF368" s="784"/>
      <c r="EG368" s="784"/>
      <c r="EH368" s="784"/>
      <c r="EI368" s="784"/>
      <c r="EJ368" s="784"/>
      <c r="EK368" s="813">
        <f>EK366-EK367</f>
        <v>9618.2000000000007</v>
      </c>
      <c r="EL368" s="813">
        <f>EL366-EL367</f>
        <v>2904.6</v>
      </c>
      <c r="EM368" s="787">
        <f t="shared" si="2896"/>
        <v>12522.8</v>
      </c>
      <c r="EO368" s="1041" t="s">
        <v>881</v>
      </c>
      <c r="EP368" s="1042"/>
      <c r="EQ368" s="784"/>
      <c r="ER368" s="785"/>
      <c r="ES368" s="786"/>
      <c r="ET368" s="784"/>
      <c r="EU368" s="784"/>
      <c r="EV368" s="784"/>
      <c r="EW368" s="784"/>
      <c r="EX368" s="784"/>
      <c r="EY368" s="784"/>
      <c r="EZ368" s="784"/>
      <c r="FA368" s="784"/>
      <c r="FB368" s="784"/>
      <c r="FC368" s="784"/>
      <c r="FD368" s="784"/>
      <c r="FE368" s="784"/>
      <c r="FF368" s="784"/>
      <c r="FG368" s="784"/>
      <c r="FH368" s="784"/>
      <c r="FI368" s="784"/>
      <c r="FJ368" s="784"/>
      <c r="FK368" s="784"/>
      <c r="FL368" s="784"/>
      <c r="FM368" s="784"/>
      <c r="FN368" s="784"/>
      <c r="FO368" s="784"/>
      <c r="FP368" s="784"/>
      <c r="FQ368" s="784"/>
      <c r="FR368" s="784"/>
      <c r="FS368" s="784"/>
      <c r="FT368" s="784"/>
      <c r="FU368" s="813">
        <f>FU366-FU367</f>
        <v>4575.3</v>
      </c>
      <c r="FV368" s="813">
        <f>FV366-FV367</f>
        <v>1381.8</v>
      </c>
      <c r="FW368" s="787">
        <f t="shared" si="2898"/>
        <v>5957.1</v>
      </c>
      <c r="FY368" s="1041" t="s">
        <v>881</v>
      </c>
      <c r="FZ368" s="1042"/>
      <c r="GA368" s="784"/>
      <c r="GB368" s="785"/>
      <c r="GC368" s="786"/>
      <c r="GD368" s="784"/>
      <c r="GE368" s="784"/>
      <c r="GF368" s="784"/>
      <c r="GG368" s="784"/>
      <c r="GH368" s="784"/>
      <c r="GI368" s="784"/>
      <c r="GJ368" s="784"/>
      <c r="GK368" s="784"/>
      <c r="GL368" s="784"/>
      <c r="GM368" s="784"/>
      <c r="GN368" s="784"/>
      <c r="GO368" s="784"/>
      <c r="GP368" s="784"/>
      <c r="GQ368" s="784"/>
      <c r="GR368" s="784"/>
      <c r="GS368" s="784"/>
      <c r="GT368" s="784"/>
      <c r="GU368" s="784"/>
      <c r="GV368" s="784"/>
      <c r="GW368" s="784"/>
      <c r="GX368" s="784"/>
      <c r="GY368" s="784"/>
      <c r="GZ368" s="784"/>
      <c r="HA368" s="784"/>
      <c r="HB368" s="784"/>
      <c r="HC368" s="784"/>
      <c r="HD368" s="784"/>
      <c r="HE368" s="813">
        <f>HE366-HE367</f>
        <v>123503.8</v>
      </c>
      <c r="HF368" s="813">
        <f>HF366-HF367</f>
        <v>37298.1</v>
      </c>
      <c r="HG368" s="813">
        <f t="shared" si="2900"/>
        <v>160801.9</v>
      </c>
      <c r="HI368" s="946" t="s">
        <v>892</v>
      </c>
      <c r="HJ368" s="946" t="s">
        <v>907</v>
      </c>
      <c r="HK368" s="946" t="s">
        <v>908</v>
      </c>
      <c r="HL368" s="946" t="s">
        <v>909</v>
      </c>
      <c r="HM368" s="946" t="s">
        <v>910</v>
      </c>
      <c r="HP368" s="750">
        <f t="shared" si="2887"/>
        <v>160801.79999999999</v>
      </c>
      <c r="HQ368" s="750">
        <f t="shared" si="2888"/>
        <v>-0.1</v>
      </c>
    </row>
    <row r="369" spans="1:225" s="831" customFormat="1" ht="15" hidden="1" customHeight="1" x14ac:dyDescent="0.25">
      <c r="A369" s="1039" t="s">
        <v>899</v>
      </c>
      <c r="B369" s="1040"/>
      <c r="C369" s="824"/>
      <c r="D369" s="825"/>
      <c r="E369" s="826"/>
      <c r="F369" s="824"/>
      <c r="G369" s="827"/>
      <c r="H369" s="824"/>
      <c r="I369" s="828"/>
      <c r="J369" s="824"/>
      <c r="K369" s="828"/>
      <c r="L369" s="824"/>
      <c r="M369" s="828"/>
      <c r="N369" s="824"/>
      <c r="O369" s="828"/>
      <c r="P369" s="824"/>
      <c r="Q369" s="828"/>
      <c r="R369" s="824"/>
      <c r="S369" s="828"/>
      <c r="T369" s="824"/>
      <c r="U369" s="828"/>
      <c r="V369" s="824"/>
      <c r="W369" s="828"/>
      <c r="X369" s="824"/>
      <c r="Y369" s="828"/>
      <c r="Z369" s="824"/>
      <c r="AA369" s="824"/>
      <c r="AB369" s="824"/>
      <c r="AC369" s="824"/>
      <c r="AD369" s="824"/>
      <c r="AE369" s="824"/>
      <c r="AF369" s="824"/>
      <c r="AG369" s="829">
        <f>AG365-AG365*0.05</f>
        <v>13040.9</v>
      </c>
      <c r="AH369" s="829">
        <f>AG369*0.302</f>
        <v>3938.4</v>
      </c>
      <c r="AI369" s="827">
        <f t="shared" si="2890"/>
        <v>16979.3</v>
      </c>
      <c r="AJ369" s="830"/>
      <c r="AK369" s="1039" t="s">
        <v>899</v>
      </c>
      <c r="AL369" s="1040"/>
      <c r="AM369" s="824"/>
      <c r="AN369" s="825"/>
      <c r="AO369" s="826"/>
      <c r="AP369" s="824"/>
      <c r="AQ369" s="827"/>
      <c r="AR369" s="824"/>
      <c r="AS369" s="828"/>
      <c r="AT369" s="824"/>
      <c r="AU369" s="828"/>
      <c r="AV369" s="824"/>
      <c r="AW369" s="828"/>
      <c r="AX369" s="824"/>
      <c r="AY369" s="828"/>
      <c r="AZ369" s="824"/>
      <c r="BA369" s="828"/>
      <c r="BB369" s="824"/>
      <c r="BC369" s="828"/>
      <c r="BD369" s="824"/>
      <c r="BE369" s="828"/>
      <c r="BF369" s="824"/>
      <c r="BG369" s="828"/>
      <c r="BH369" s="824"/>
      <c r="BI369" s="828"/>
      <c r="BJ369" s="824"/>
      <c r="BK369" s="824"/>
      <c r="BL369" s="824"/>
      <c r="BM369" s="824"/>
      <c r="BN369" s="824"/>
      <c r="BO369" s="824"/>
      <c r="BP369" s="824"/>
      <c r="BQ369" s="829">
        <f>BQ365-BQ365*0.05</f>
        <v>5304.2</v>
      </c>
      <c r="BR369" s="829">
        <f>BQ369*0.302</f>
        <v>1601.9</v>
      </c>
      <c r="BS369" s="827">
        <f t="shared" si="2892"/>
        <v>6906.1</v>
      </c>
      <c r="BU369" s="1039" t="s">
        <v>899</v>
      </c>
      <c r="BV369" s="1040"/>
      <c r="BW369" s="824"/>
      <c r="BX369" s="825"/>
      <c r="BY369" s="826"/>
      <c r="BZ369" s="824"/>
      <c r="CA369" s="827"/>
      <c r="CB369" s="824"/>
      <c r="CC369" s="828"/>
      <c r="CD369" s="824"/>
      <c r="CE369" s="828"/>
      <c r="CF369" s="824"/>
      <c r="CG369" s="828"/>
      <c r="CH369" s="824"/>
      <c r="CI369" s="828"/>
      <c r="CJ369" s="824"/>
      <c r="CK369" s="828"/>
      <c r="CL369" s="824"/>
      <c r="CM369" s="828"/>
      <c r="CN369" s="824"/>
      <c r="CO369" s="828"/>
      <c r="CP369" s="824"/>
      <c r="CQ369" s="828"/>
      <c r="CR369" s="824"/>
      <c r="CS369" s="828"/>
      <c r="CT369" s="824"/>
      <c r="CU369" s="824"/>
      <c r="CV369" s="824"/>
      <c r="CW369" s="824"/>
      <c r="CX369" s="824"/>
      <c r="CY369" s="824"/>
      <c r="CZ369" s="824"/>
      <c r="DA369" s="829">
        <f>DA365-DA365*0.05</f>
        <v>4131</v>
      </c>
      <c r="DB369" s="829">
        <f>DA369*0.302</f>
        <v>1247.5999999999999</v>
      </c>
      <c r="DC369" s="827">
        <f t="shared" si="2894"/>
        <v>5378.6</v>
      </c>
      <c r="DE369" s="1039" t="s">
        <v>899</v>
      </c>
      <c r="DF369" s="1040"/>
      <c r="DG369" s="824"/>
      <c r="DH369" s="825"/>
      <c r="DI369" s="826"/>
      <c r="DJ369" s="824"/>
      <c r="DK369" s="827"/>
      <c r="DL369" s="824"/>
      <c r="DM369" s="828"/>
      <c r="DN369" s="824"/>
      <c r="DO369" s="828"/>
      <c r="DP369" s="824"/>
      <c r="DQ369" s="828"/>
      <c r="DR369" s="824"/>
      <c r="DS369" s="828"/>
      <c r="DT369" s="824"/>
      <c r="DU369" s="828"/>
      <c r="DV369" s="824"/>
      <c r="DW369" s="828"/>
      <c r="DX369" s="824"/>
      <c r="DY369" s="828"/>
      <c r="DZ369" s="824"/>
      <c r="EA369" s="828"/>
      <c r="EB369" s="824"/>
      <c r="EC369" s="828"/>
      <c r="ED369" s="824"/>
      <c r="EE369" s="824"/>
      <c r="EF369" s="824"/>
      <c r="EG369" s="824"/>
      <c r="EH369" s="824"/>
      <c r="EI369" s="824"/>
      <c r="EJ369" s="824"/>
      <c r="EK369" s="829">
        <f>EK365-EK365*0.05</f>
        <v>996.4</v>
      </c>
      <c r="EL369" s="829">
        <f>EK369*0.302</f>
        <v>300.89999999999998</v>
      </c>
      <c r="EM369" s="827">
        <f t="shared" si="2896"/>
        <v>1297.3</v>
      </c>
      <c r="EO369" s="1039" t="s">
        <v>899</v>
      </c>
      <c r="EP369" s="1040"/>
      <c r="EQ369" s="824"/>
      <c r="ER369" s="825"/>
      <c r="ES369" s="826"/>
      <c r="ET369" s="824"/>
      <c r="EU369" s="827"/>
      <c r="EV369" s="824"/>
      <c r="EW369" s="828"/>
      <c r="EX369" s="824"/>
      <c r="EY369" s="828"/>
      <c r="EZ369" s="824"/>
      <c r="FA369" s="828"/>
      <c r="FB369" s="824"/>
      <c r="FC369" s="828"/>
      <c r="FD369" s="824"/>
      <c r="FE369" s="828"/>
      <c r="FF369" s="824"/>
      <c r="FG369" s="828"/>
      <c r="FH369" s="824"/>
      <c r="FI369" s="828"/>
      <c r="FJ369" s="824"/>
      <c r="FK369" s="828"/>
      <c r="FL369" s="824"/>
      <c r="FM369" s="828"/>
      <c r="FN369" s="824"/>
      <c r="FO369" s="824"/>
      <c r="FP369" s="824"/>
      <c r="FQ369" s="824"/>
      <c r="FR369" s="824"/>
      <c r="FS369" s="824"/>
      <c r="FT369" s="824"/>
      <c r="FU369" s="829">
        <f>FU365-FU365*0.05</f>
        <v>692.6</v>
      </c>
      <c r="FV369" s="829">
        <f>FU369*0.302</f>
        <v>209.2</v>
      </c>
      <c r="FW369" s="827">
        <f t="shared" si="2898"/>
        <v>901.8</v>
      </c>
      <c r="FY369" s="1039" t="s">
        <v>899</v>
      </c>
      <c r="FZ369" s="1040"/>
      <c r="GA369" s="824"/>
      <c r="GB369" s="825"/>
      <c r="GC369" s="826"/>
      <c r="GD369" s="824"/>
      <c r="GE369" s="824"/>
      <c r="GF369" s="824"/>
      <c r="GG369" s="824"/>
      <c r="GH369" s="824"/>
      <c r="GI369" s="824"/>
      <c r="GJ369" s="824"/>
      <c r="GK369" s="824"/>
      <c r="GL369" s="824"/>
      <c r="GM369" s="824"/>
      <c r="GN369" s="824"/>
      <c r="GO369" s="824"/>
      <c r="GP369" s="824"/>
      <c r="GQ369" s="824"/>
      <c r="GR369" s="824"/>
      <c r="GS369" s="824"/>
      <c r="GT369" s="824"/>
      <c r="GU369" s="824"/>
      <c r="GV369" s="824"/>
      <c r="GW369" s="824"/>
      <c r="GX369" s="824"/>
      <c r="GY369" s="824"/>
      <c r="GZ369" s="824"/>
      <c r="HA369" s="824"/>
      <c r="HB369" s="824"/>
      <c r="HC369" s="824"/>
      <c r="HD369" s="824"/>
      <c r="HE369" s="829">
        <f t="shared" ref="HE369:HF369" si="2901">AG369+BQ369+DA369+EK369+FU369</f>
        <v>24165.1</v>
      </c>
      <c r="HF369" s="829">
        <f t="shared" si="2901"/>
        <v>7298</v>
      </c>
      <c r="HG369" s="829">
        <f t="shared" si="2900"/>
        <v>31463.1</v>
      </c>
      <c r="HP369" s="830">
        <f t="shared" si="2887"/>
        <v>31463.1</v>
      </c>
      <c r="HQ369" s="830">
        <f t="shared" si="2888"/>
        <v>0</v>
      </c>
    </row>
    <row r="370" spans="1:225" s="831" customFormat="1" ht="15" hidden="1" customHeight="1" x14ac:dyDescent="0.25">
      <c r="A370" s="1039" t="s">
        <v>900</v>
      </c>
      <c r="B370" s="1040"/>
      <c r="C370" s="824"/>
      <c r="D370" s="825"/>
      <c r="E370" s="826"/>
      <c r="F370" s="824"/>
      <c r="G370" s="827"/>
      <c r="H370" s="824"/>
      <c r="I370" s="828"/>
      <c r="J370" s="824"/>
      <c r="K370" s="828"/>
      <c r="L370" s="824"/>
      <c r="M370" s="828"/>
      <c r="N370" s="824"/>
      <c r="O370" s="828"/>
      <c r="P370" s="824"/>
      <c r="Q370" s="828"/>
      <c r="R370" s="824"/>
      <c r="S370" s="828"/>
      <c r="T370" s="824"/>
      <c r="U370" s="828"/>
      <c r="V370" s="824"/>
      <c r="W370" s="828"/>
      <c r="X370" s="824"/>
      <c r="Y370" s="828"/>
      <c r="Z370" s="824"/>
      <c r="AA370" s="824"/>
      <c r="AB370" s="824"/>
      <c r="AC370" s="824"/>
      <c r="AD370" s="824"/>
      <c r="AE370" s="824"/>
      <c r="AF370" s="824"/>
      <c r="AG370" s="829">
        <f>AG368-AG369</f>
        <v>35883.1</v>
      </c>
      <c r="AH370" s="829">
        <f>AH368-AH369</f>
        <v>10836.6</v>
      </c>
      <c r="AI370" s="827">
        <f t="shared" si="2890"/>
        <v>46719.7</v>
      </c>
      <c r="AJ370" s="830"/>
      <c r="AK370" s="1039" t="s">
        <v>900</v>
      </c>
      <c r="AL370" s="1040"/>
      <c r="AM370" s="824"/>
      <c r="AN370" s="825"/>
      <c r="AO370" s="826"/>
      <c r="AP370" s="824"/>
      <c r="AQ370" s="827"/>
      <c r="AR370" s="824"/>
      <c r="AS370" s="828"/>
      <c r="AT370" s="824"/>
      <c r="AU370" s="828"/>
      <c r="AV370" s="824"/>
      <c r="AW370" s="828"/>
      <c r="AX370" s="824"/>
      <c r="AY370" s="828"/>
      <c r="AZ370" s="824"/>
      <c r="BA370" s="828"/>
      <c r="BB370" s="824"/>
      <c r="BC370" s="828"/>
      <c r="BD370" s="824"/>
      <c r="BE370" s="828"/>
      <c r="BF370" s="824"/>
      <c r="BG370" s="828"/>
      <c r="BH370" s="824"/>
      <c r="BI370" s="828"/>
      <c r="BJ370" s="824"/>
      <c r="BK370" s="824"/>
      <c r="BL370" s="824"/>
      <c r="BM370" s="824"/>
      <c r="BN370" s="824"/>
      <c r="BO370" s="824"/>
      <c r="BP370" s="824"/>
      <c r="BQ370" s="829">
        <f>BQ368-BQ369</f>
        <v>25407.599999999999</v>
      </c>
      <c r="BR370" s="829">
        <f>BR368-BR369</f>
        <v>7673</v>
      </c>
      <c r="BS370" s="827">
        <f t="shared" si="2892"/>
        <v>33080.6</v>
      </c>
      <c r="BU370" s="1039" t="s">
        <v>900</v>
      </c>
      <c r="BV370" s="1040"/>
      <c r="BW370" s="824"/>
      <c r="BX370" s="825"/>
      <c r="BY370" s="826"/>
      <c r="BZ370" s="824"/>
      <c r="CA370" s="827"/>
      <c r="CB370" s="824"/>
      <c r="CC370" s="828"/>
      <c r="CD370" s="824"/>
      <c r="CE370" s="828"/>
      <c r="CF370" s="824"/>
      <c r="CG370" s="828"/>
      <c r="CH370" s="824"/>
      <c r="CI370" s="828"/>
      <c r="CJ370" s="824"/>
      <c r="CK370" s="828"/>
      <c r="CL370" s="824"/>
      <c r="CM370" s="828"/>
      <c r="CN370" s="824"/>
      <c r="CO370" s="828"/>
      <c r="CP370" s="824"/>
      <c r="CQ370" s="828"/>
      <c r="CR370" s="824"/>
      <c r="CS370" s="828"/>
      <c r="CT370" s="824"/>
      <c r="CU370" s="824"/>
      <c r="CV370" s="824"/>
      <c r="CW370" s="824"/>
      <c r="CX370" s="824"/>
      <c r="CY370" s="824"/>
      <c r="CZ370" s="824"/>
      <c r="DA370" s="829">
        <f>DA368-DA369</f>
        <v>25543.5</v>
      </c>
      <c r="DB370" s="829">
        <f>DB368-DB369</f>
        <v>7714.1</v>
      </c>
      <c r="DC370" s="827">
        <f t="shared" si="2894"/>
        <v>33257.599999999999</v>
      </c>
      <c r="DE370" s="1039" t="s">
        <v>900</v>
      </c>
      <c r="DF370" s="1040"/>
      <c r="DG370" s="824"/>
      <c r="DH370" s="825"/>
      <c r="DI370" s="826"/>
      <c r="DJ370" s="824"/>
      <c r="DK370" s="827"/>
      <c r="DL370" s="824"/>
      <c r="DM370" s="828"/>
      <c r="DN370" s="824"/>
      <c r="DO370" s="828"/>
      <c r="DP370" s="824"/>
      <c r="DQ370" s="828"/>
      <c r="DR370" s="824"/>
      <c r="DS370" s="828"/>
      <c r="DT370" s="824"/>
      <c r="DU370" s="828"/>
      <c r="DV370" s="824"/>
      <c r="DW370" s="828"/>
      <c r="DX370" s="824"/>
      <c r="DY370" s="828"/>
      <c r="DZ370" s="824"/>
      <c r="EA370" s="828"/>
      <c r="EB370" s="824"/>
      <c r="EC370" s="828"/>
      <c r="ED370" s="824"/>
      <c r="EE370" s="824"/>
      <c r="EF370" s="824"/>
      <c r="EG370" s="824"/>
      <c r="EH370" s="824"/>
      <c r="EI370" s="824"/>
      <c r="EJ370" s="824"/>
      <c r="EK370" s="829">
        <f>EK368-EK369</f>
        <v>8621.7999999999993</v>
      </c>
      <c r="EL370" s="829">
        <f>EL368-EL369</f>
        <v>2603.6999999999998</v>
      </c>
      <c r="EM370" s="827">
        <f t="shared" si="2896"/>
        <v>11225.5</v>
      </c>
      <c r="EO370" s="1039" t="s">
        <v>900</v>
      </c>
      <c r="EP370" s="1040"/>
      <c r="EQ370" s="824"/>
      <c r="ER370" s="825"/>
      <c r="ES370" s="826"/>
      <c r="ET370" s="824"/>
      <c r="EU370" s="827"/>
      <c r="EV370" s="824"/>
      <c r="EW370" s="828"/>
      <c r="EX370" s="824"/>
      <c r="EY370" s="828"/>
      <c r="EZ370" s="824"/>
      <c r="FA370" s="828"/>
      <c r="FB370" s="824"/>
      <c r="FC370" s="828"/>
      <c r="FD370" s="824"/>
      <c r="FE370" s="828"/>
      <c r="FF370" s="824"/>
      <c r="FG370" s="828"/>
      <c r="FH370" s="824"/>
      <c r="FI370" s="828"/>
      <c r="FJ370" s="824"/>
      <c r="FK370" s="828"/>
      <c r="FL370" s="824"/>
      <c r="FM370" s="828"/>
      <c r="FN370" s="824"/>
      <c r="FO370" s="824"/>
      <c r="FP370" s="824"/>
      <c r="FQ370" s="824"/>
      <c r="FR370" s="824"/>
      <c r="FS370" s="824"/>
      <c r="FT370" s="824"/>
      <c r="FU370" s="829">
        <f>FU368-FU369</f>
        <v>3882.7</v>
      </c>
      <c r="FV370" s="829">
        <f>FV368-FV369</f>
        <v>1172.5999999999999</v>
      </c>
      <c r="FW370" s="827">
        <f t="shared" si="2898"/>
        <v>5055.3</v>
      </c>
      <c r="FY370" s="1039" t="s">
        <v>900</v>
      </c>
      <c r="FZ370" s="1040"/>
      <c r="GA370" s="824"/>
      <c r="GB370" s="825"/>
      <c r="GC370" s="826"/>
      <c r="GD370" s="824"/>
      <c r="GE370" s="824"/>
      <c r="GF370" s="824"/>
      <c r="GG370" s="824"/>
      <c r="GH370" s="824"/>
      <c r="GI370" s="824"/>
      <c r="GJ370" s="824"/>
      <c r="GK370" s="824"/>
      <c r="GL370" s="824"/>
      <c r="GM370" s="824"/>
      <c r="GN370" s="824"/>
      <c r="GO370" s="824"/>
      <c r="GP370" s="824"/>
      <c r="GQ370" s="824"/>
      <c r="GR370" s="824"/>
      <c r="GS370" s="824"/>
      <c r="GT370" s="824"/>
      <c r="GU370" s="824"/>
      <c r="GV370" s="824"/>
      <c r="GW370" s="824"/>
      <c r="GX370" s="824"/>
      <c r="GY370" s="824"/>
      <c r="GZ370" s="824"/>
      <c r="HA370" s="824"/>
      <c r="HB370" s="824"/>
      <c r="HC370" s="824"/>
      <c r="HD370" s="824"/>
      <c r="HE370" s="829">
        <f>HE368-HE369</f>
        <v>99338.7</v>
      </c>
      <c r="HF370" s="829">
        <f>HF368-HF369</f>
        <v>30000.1</v>
      </c>
      <c r="HG370" s="829">
        <f t="shared" si="2900"/>
        <v>129338.8</v>
      </c>
      <c r="HP370" s="830">
        <f t="shared" si="2887"/>
        <v>129338.7</v>
      </c>
      <c r="HQ370" s="830">
        <f t="shared" si="2888"/>
        <v>-0.1</v>
      </c>
    </row>
    <row r="371" spans="1:225" hidden="1" x14ac:dyDescent="0.25">
      <c r="A371" s="697" t="s">
        <v>901</v>
      </c>
      <c r="C371" s="750">
        <f>C334+C335+C336+C337+C338+C339+C343+C346+C347</f>
        <v>36.5</v>
      </c>
      <c r="D371" s="750"/>
      <c r="E371" s="832"/>
      <c r="F371" s="750"/>
      <c r="G371" s="750"/>
      <c r="H371" s="750"/>
      <c r="I371" s="750"/>
      <c r="J371" s="750"/>
      <c r="K371" s="750"/>
      <c r="L371" s="750"/>
      <c r="M371" s="750"/>
      <c r="N371" s="750"/>
      <c r="O371" s="750"/>
      <c r="P371" s="750"/>
      <c r="Q371" s="750"/>
      <c r="R371" s="750"/>
      <c r="S371" s="750"/>
      <c r="T371" s="750"/>
      <c r="U371" s="750"/>
      <c r="V371" s="750"/>
      <c r="W371" s="750"/>
      <c r="X371" s="750"/>
      <c r="Y371" s="750"/>
      <c r="Z371" s="750"/>
      <c r="AA371" s="750">
        <f>AA334+AA335+AA336+AA337+AA338+AA339+AA343+AA346+AA347</f>
        <v>415854</v>
      </c>
      <c r="AB371" s="750"/>
      <c r="AC371" s="750"/>
      <c r="AD371" s="750"/>
      <c r="AE371" s="750"/>
      <c r="AF371" s="750"/>
      <c r="AG371" s="750">
        <f>AA371*12</f>
        <v>4990248</v>
      </c>
      <c r="AH371" s="750">
        <f>AG371*0.302</f>
        <v>1507054.9</v>
      </c>
      <c r="AI371" s="833">
        <f>AG371+AH371</f>
        <v>6497302.9000000004</v>
      </c>
      <c r="AK371" s="697" t="s">
        <v>901</v>
      </c>
      <c r="AM371" s="750">
        <f>AM324+AM326+AM334+AM335+AM336+AM337+AM338+AM340+AM348+AM349+AM350</f>
        <v>20.92</v>
      </c>
      <c r="AN371" s="750"/>
      <c r="AO371" s="832"/>
      <c r="AP371" s="750"/>
      <c r="AQ371" s="750"/>
      <c r="AR371" s="750"/>
      <c r="AS371" s="750"/>
      <c r="AT371" s="750"/>
      <c r="AU371" s="750"/>
      <c r="AV371" s="750"/>
      <c r="AW371" s="750"/>
      <c r="AX371" s="750"/>
      <c r="AY371" s="750"/>
      <c r="AZ371" s="750"/>
      <c r="BA371" s="750"/>
      <c r="BB371" s="750"/>
      <c r="BC371" s="750"/>
      <c r="BD371" s="750"/>
      <c r="BE371" s="750"/>
      <c r="BF371" s="750"/>
      <c r="BG371" s="750"/>
      <c r="BH371" s="750"/>
      <c r="BI371" s="750"/>
      <c r="BJ371" s="750"/>
      <c r="BK371" s="750">
        <f>BK324+BK326+BK334+BK335+BK336+BK337+BK338+BK340+BK348+BK349+BK350</f>
        <v>233616.59</v>
      </c>
      <c r="BL371" s="750"/>
      <c r="BM371" s="750"/>
      <c r="BN371" s="750"/>
      <c r="BO371" s="750"/>
      <c r="BP371" s="750"/>
      <c r="BQ371" s="750">
        <f>BK371*12</f>
        <v>2803399.08</v>
      </c>
      <c r="BR371" s="750">
        <f>BQ371*0.302</f>
        <v>846626.52</v>
      </c>
      <c r="BS371" s="833">
        <f>BQ371+BR371</f>
        <v>3650025.6</v>
      </c>
      <c r="BU371" s="697" t="s">
        <v>901</v>
      </c>
      <c r="BW371" s="750">
        <f>BW308+BW310+BW313+BW315+BW317+BW318+BW319+BW329+BW330+BW334+BW335+BW336+BW337+BW341+BW342+BW343+BW344+BW345+BW351+BW352</f>
        <v>54.5</v>
      </c>
      <c r="BX371" s="750"/>
      <c r="BY371" s="832"/>
      <c r="BZ371" s="750"/>
      <c r="CA371" s="750"/>
      <c r="CB371" s="750"/>
      <c r="CC371" s="750"/>
      <c r="CD371" s="750"/>
      <c r="CE371" s="750"/>
      <c r="CF371" s="750"/>
      <c r="CG371" s="750"/>
      <c r="CH371" s="750"/>
      <c r="CI371" s="750"/>
      <c r="CJ371" s="750"/>
      <c r="CK371" s="750"/>
      <c r="CL371" s="750"/>
      <c r="CM371" s="750"/>
      <c r="CN371" s="750"/>
      <c r="CO371" s="750"/>
      <c r="CP371" s="750"/>
      <c r="CQ371" s="750"/>
      <c r="CR371" s="750"/>
      <c r="CS371" s="750"/>
      <c r="CT371" s="750"/>
      <c r="CU371" s="750">
        <f>CU308+CU310+CU313+CU315+CU317+CU318+CU319+CU329+CU330+CU334+CU335+CU336+CU337+CU341+CU342+CU343+CU344+CU345+CU351+CU352</f>
        <v>552363.27</v>
      </c>
      <c r="CV371" s="750"/>
      <c r="CW371" s="750"/>
      <c r="CX371" s="750"/>
      <c r="CY371" s="750"/>
      <c r="CZ371" s="750"/>
      <c r="DA371" s="750">
        <f>CU371*12</f>
        <v>6628359.2400000002</v>
      </c>
      <c r="DB371" s="750">
        <f>DA371*0.302</f>
        <v>2001764.49</v>
      </c>
      <c r="DC371" s="833">
        <f>DA371+DB371</f>
        <v>8630123.7300000004</v>
      </c>
      <c r="DE371" s="697" t="s">
        <v>901</v>
      </c>
      <c r="DF371" s="709"/>
      <c r="DG371" s="750">
        <f>DG314+DG334+DG335+DG336+DG337+DG343+DG345+DG353</f>
        <v>12.3</v>
      </c>
      <c r="DH371" s="750"/>
      <c r="DI371" s="832"/>
      <c r="DJ371" s="750"/>
      <c r="DK371" s="750"/>
      <c r="DL371" s="750"/>
      <c r="DM371" s="750"/>
      <c r="DN371" s="750"/>
      <c r="DO371" s="750"/>
      <c r="DP371" s="750"/>
      <c r="DQ371" s="750"/>
      <c r="DR371" s="750"/>
      <c r="DS371" s="750"/>
      <c r="DT371" s="750"/>
      <c r="DU371" s="750"/>
      <c r="DV371" s="750"/>
      <c r="DW371" s="750"/>
      <c r="DX371" s="750"/>
      <c r="DY371" s="750"/>
      <c r="DZ371" s="750"/>
      <c r="EA371" s="750"/>
      <c r="EB371" s="750"/>
      <c r="EC371" s="750"/>
      <c r="ED371" s="750"/>
      <c r="EE371" s="750">
        <f>EE314+EE334+EE335+EE336+EE337+EE343+EE345+EE353</f>
        <v>137591.4</v>
      </c>
      <c r="EF371" s="750"/>
      <c r="EG371" s="750"/>
      <c r="EH371" s="750"/>
      <c r="EI371" s="750"/>
      <c r="EJ371" s="750"/>
      <c r="EK371" s="750">
        <f>EE371*12</f>
        <v>1651096.8</v>
      </c>
      <c r="EL371" s="750">
        <f>EK371*0.302</f>
        <v>498631.23</v>
      </c>
      <c r="EM371" s="833">
        <f>EK371+EL371</f>
        <v>2149728.0299999998</v>
      </c>
      <c r="EO371" s="697" t="s">
        <v>901</v>
      </c>
      <c r="EP371" s="709"/>
      <c r="EQ371" s="750">
        <f>EQ337</f>
        <v>1</v>
      </c>
      <c r="ER371" s="750"/>
      <c r="ES371" s="832"/>
      <c r="ET371" s="750"/>
      <c r="EU371" s="750"/>
      <c r="EV371" s="750"/>
      <c r="EW371" s="750"/>
      <c r="EX371" s="750"/>
      <c r="EY371" s="750"/>
      <c r="EZ371" s="750"/>
      <c r="FA371" s="750"/>
      <c r="FB371" s="750"/>
      <c r="FC371" s="750"/>
      <c r="FD371" s="750"/>
      <c r="FE371" s="750"/>
      <c r="FF371" s="750"/>
      <c r="FG371" s="750"/>
      <c r="FH371" s="750"/>
      <c r="FI371" s="750"/>
      <c r="FJ371" s="750"/>
      <c r="FK371" s="750"/>
      <c r="FL371" s="750"/>
      <c r="FM371" s="750"/>
      <c r="FN371" s="750"/>
      <c r="FO371" s="750">
        <f>FO337</f>
        <v>11594</v>
      </c>
      <c r="FP371" s="750"/>
      <c r="FQ371" s="750"/>
      <c r="FR371" s="750"/>
      <c r="FS371" s="750"/>
      <c r="FT371" s="750"/>
      <c r="FU371" s="750">
        <f>FO371*12</f>
        <v>139128</v>
      </c>
      <c r="FV371" s="750">
        <f>FU371*0.302</f>
        <v>42016.66</v>
      </c>
      <c r="FW371" s="833">
        <f>FU371+FV371</f>
        <v>181144.66</v>
      </c>
      <c r="FY371" s="697" t="s">
        <v>901</v>
      </c>
      <c r="FZ371" s="709"/>
      <c r="GA371" s="750">
        <f t="shared" ref="GA371" si="2902">C371+AM371+BW371+DG371+EQ371</f>
        <v>125.22</v>
      </c>
      <c r="GB371" s="750"/>
      <c r="GC371" s="832"/>
      <c r="GD371" s="750"/>
      <c r="GE371" s="750"/>
      <c r="GF371" s="750"/>
      <c r="GG371" s="750"/>
      <c r="GH371" s="750"/>
      <c r="GI371" s="750"/>
      <c r="GJ371" s="750"/>
      <c r="GK371" s="750"/>
      <c r="GL371" s="750"/>
      <c r="GM371" s="750"/>
      <c r="GN371" s="750"/>
      <c r="GO371" s="750"/>
      <c r="GP371" s="750"/>
      <c r="GQ371" s="750"/>
      <c r="GR371" s="750"/>
      <c r="GS371" s="750"/>
      <c r="GT371" s="750"/>
      <c r="GU371" s="750"/>
      <c r="GV371" s="750"/>
      <c r="GW371" s="750"/>
      <c r="GX371" s="750"/>
      <c r="GY371" s="750">
        <f t="shared" ref="GY371:HD371" si="2903">AA371+BK371+CU371+EE371+FO371</f>
        <v>1351019.26</v>
      </c>
      <c r="GZ371" s="750">
        <f t="shared" si="2903"/>
        <v>0</v>
      </c>
      <c r="HA371" s="750">
        <f t="shared" si="2903"/>
        <v>0</v>
      </c>
      <c r="HB371" s="750">
        <f t="shared" si="2903"/>
        <v>0</v>
      </c>
      <c r="HC371" s="750">
        <f t="shared" si="2903"/>
        <v>0</v>
      </c>
      <c r="HD371" s="750">
        <f t="shared" si="2903"/>
        <v>0</v>
      </c>
      <c r="HE371" s="750">
        <f>GY371*12</f>
        <v>16212231.119999999</v>
      </c>
      <c r="HF371" s="750">
        <f>HE371*0.302</f>
        <v>4896093.8</v>
      </c>
      <c r="HG371" s="833">
        <f>HE371+HF371</f>
        <v>21108324.920000002</v>
      </c>
      <c r="HI371" s="834">
        <f>GA371*(16242-15279)*12*1.302/1000</f>
        <v>1884</v>
      </c>
      <c r="HJ371" s="835" t="e">
        <f>#REF!*0.01/1000</f>
        <v>#REF!</v>
      </c>
      <c r="HK371" s="835">
        <f>HG372*0.01/1000</f>
        <v>406.5</v>
      </c>
      <c r="HL371" s="835">
        <f>HK283/3*12</f>
        <v>2344.8000000000002</v>
      </c>
      <c r="HM371" s="835">
        <f>HL283</f>
        <v>1514.2</v>
      </c>
      <c r="HN371" s="700"/>
      <c r="HO371" s="700"/>
    </row>
    <row r="372" spans="1:225" hidden="1" x14ac:dyDescent="0.25">
      <c r="A372" s="836" t="s">
        <v>912</v>
      </c>
      <c r="C372" s="750"/>
      <c r="AG372" s="750">
        <f>AG355-SUM(AG299:AG306)-AG371</f>
        <v>10470889.92</v>
      </c>
      <c r="AH372" s="750">
        <f>AG372*0.302</f>
        <v>3162208.76</v>
      </c>
      <c r="AI372" s="833">
        <f>AG372+AH372</f>
        <v>13633098.68</v>
      </c>
      <c r="AK372" s="836" t="s">
        <v>912</v>
      </c>
      <c r="AM372" s="750"/>
      <c r="AQ372" s="708"/>
      <c r="AS372" s="700"/>
      <c r="AU372" s="700"/>
      <c r="AW372" s="700"/>
      <c r="AY372" s="700"/>
      <c r="BA372" s="700"/>
      <c r="BC372" s="700"/>
      <c r="BE372" s="700"/>
      <c r="BG372" s="700"/>
      <c r="BI372" s="700"/>
      <c r="BQ372" s="750">
        <f>BQ355-SUM(BQ299:BQ306)-BQ371</f>
        <v>7521310.8399999999</v>
      </c>
      <c r="BR372" s="750">
        <f>BQ372*0.302</f>
        <v>2271435.87</v>
      </c>
      <c r="BS372" s="833">
        <f>BQ372+BR372</f>
        <v>9792746.7100000009</v>
      </c>
      <c r="BU372" s="836" t="s">
        <v>912</v>
      </c>
      <c r="BW372" s="750"/>
      <c r="CA372" s="708"/>
      <c r="CC372" s="700"/>
      <c r="CE372" s="700"/>
      <c r="CG372" s="700"/>
      <c r="CI372" s="700"/>
      <c r="CK372" s="700"/>
      <c r="CM372" s="700"/>
      <c r="CO372" s="700"/>
      <c r="CQ372" s="700"/>
      <c r="CS372" s="700"/>
      <c r="DA372" s="750">
        <f>DA355-SUM(DA299:DA306)-DA371</f>
        <v>8337198.8099999996</v>
      </c>
      <c r="DB372" s="750">
        <f>DA372*0.302</f>
        <v>2517834.04</v>
      </c>
      <c r="DC372" s="833">
        <f>DA372+DB372</f>
        <v>10855032.85</v>
      </c>
      <c r="DE372" s="836" t="s">
        <v>912</v>
      </c>
      <c r="DF372" s="709"/>
      <c r="DG372" s="750"/>
      <c r="DK372" s="708"/>
      <c r="DM372" s="700"/>
      <c r="DO372" s="700"/>
      <c r="DQ372" s="700"/>
      <c r="DS372" s="700"/>
      <c r="DU372" s="700"/>
      <c r="DW372" s="700"/>
      <c r="DY372" s="700"/>
      <c r="EA372" s="700"/>
      <c r="EC372" s="700"/>
      <c r="EK372" s="750">
        <f>EK355-SUM(EK299:EK306)-EK371</f>
        <v>3304957.8</v>
      </c>
      <c r="EL372" s="750">
        <f>EK372*0.302</f>
        <v>998097.26</v>
      </c>
      <c r="EM372" s="833">
        <f>EK372+EL372</f>
        <v>4303055.0599999996</v>
      </c>
      <c r="EO372" s="836" t="s">
        <v>912</v>
      </c>
      <c r="EP372" s="709"/>
      <c r="EQ372" s="750"/>
      <c r="EU372" s="708"/>
      <c r="EW372" s="700"/>
      <c r="EY372" s="700"/>
      <c r="FA372" s="700"/>
      <c r="FC372" s="700"/>
      <c r="FE372" s="700"/>
      <c r="FG372" s="700"/>
      <c r="FI372" s="700"/>
      <c r="FK372" s="700"/>
      <c r="FM372" s="700"/>
      <c r="FU372" s="750">
        <f>FU355-SUM(FU299:FU306)-FU371</f>
        <v>1584831.96</v>
      </c>
      <c r="FV372" s="750">
        <f>FU372*0.302</f>
        <v>478619.25</v>
      </c>
      <c r="FW372" s="833">
        <f>FU372+FV372</f>
        <v>2063451.21</v>
      </c>
      <c r="FY372" s="836" t="s">
        <v>912</v>
      </c>
      <c r="FZ372" s="709"/>
      <c r="GA372" s="750"/>
      <c r="GE372" s="708"/>
      <c r="GG372" s="700"/>
      <c r="GI372" s="700"/>
      <c r="GK372" s="700"/>
      <c r="GM372" s="700"/>
      <c r="GO372" s="700"/>
      <c r="GQ372" s="700"/>
      <c r="GS372" s="700"/>
      <c r="GU372" s="700"/>
      <c r="GW372" s="700"/>
      <c r="HE372" s="750">
        <f>HE355-SUM(HE299:HE306)-HE371</f>
        <v>31219189.329999998</v>
      </c>
      <c r="HF372" s="750">
        <f>HE372*0.302</f>
        <v>9428195.1799999997</v>
      </c>
      <c r="HG372" s="833">
        <f>HE372+HF372</f>
        <v>40647384.509999998</v>
      </c>
      <c r="HI372" s="834">
        <f t="shared" ref="HI372:HM372" si="2904">HI371-HI371*0.05</f>
        <v>1789.8</v>
      </c>
      <c r="HJ372" s="834" t="e">
        <f t="shared" si="2904"/>
        <v>#REF!</v>
      </c>
      <c r="HK372" s="834">
        <f t="shared" si="2904"/>
        <v>386.2</v>
      </c>
      <c r="HL372" s="834">
        <f t="shared" si="2904"/>
        <v>2227.6</v>
      </c>
      <c r="HM372" s="834">
        <f t="shared" si="2904"/>
        <v>1438.5</v>
      </c>
      <c r="HN372" s="699" t="s">
        <v>903</v>
      </c>
    </row>
    <row r="373" spans="1:225" ht="15.75" hidden="1" x14ac:dyDescent="0.25">
      <c r="A373" s="837" t="s">
        <v>913</v>
      </c>
      <c r="B373" s="838"/>
    </row>
    <row r="374" spans="1:225" ht="126.75" hidden="1" customHeight="1" x14ac:dyDescent="0.25">
      <c r="A374" s="710" t="s">
        <v>399</v>
      </c>
      <c r="B374" s="710" t="s">
        <v>400</v>
      </c>
      <c r="C374" s="814" t="s">
        <v>846</v>
      </c>
      <c r="D374" s="814" t="s">
        <v>914</v>
      </c>
      <c r="E374" s="815" t="s">
        <v>915</v>
      </c>
      <c r="F374" s="712" t="s">
        <v>514</v>
      </c>
      <c r="G374" s="713" t="s">
        <v>841</v>
      </c>
      <c r="H374" s="712" t="s">
        <v>401</v>
      </c>
      <c r="I374" s="714" t="s">
        <v>841</v>
      </c>
      <c r="J374" s="712" t="s">
        <v>360</v>
      </c>
      <c r="K374" s="714" t="s">
        <v>841</v>
      </c>
      <c r="L374" s="712" t="s">
        <v>515</v>
      </c>
      <c r="M374" s="714" t="s">
        <v>841</v>
      </c>
      <c r="N374" s="712" t="s">
        <v>402</v>
      </c>
      <c r="O374" s="714" t="s">
        <v>841</v>
      </c>
      <c r="P374" s="712" t="s">
        <v>403</v>
      </c>
      <c r="Q374" s="714" t="s">
        <v>841</v>
      </c>
      <c r="R374" s="712" t="s">
        <v>404</v>
      </c>
      <c r="S374" s="714" t="s">
        <v>841</v>
      </c>
      <c r="T374" s="712" t="s">
        <v>405</v>
      </c>
      <c r="U374" s="714" t="s">
        <v>841</v>
      </c>
      <c r="V374" s="712" t="s">
        <v>406</v>
      </c>
      <c r="W374" s="714" t="s">
        <v>841</v>
      </c>
      <c r="X374" s="715" t="s">
        <v>407</v>
      </c>
      <c r="Y374" s="714" t="s">
        <v>841</v>
      </c>
      <c r="Z374" s="715" t="s">
        <v>408</v>
      </c>
      <c r="AA374" s="712" t="s">
        <v>890</v>
      </c>
      <c r="AB374" s="710" t="s">
        <v>409</v>
      </c>
      <c r="AC374" s="710" t="s">
        <v>410</v>
      </c>
      <c r="AD374" s="716" t="s">
        <v>411</v>
      </c>
      <c r="AE374" s="717" t="s">
        <v>843</v>
      </c>
      <c r="AF374" s="717" t="s">
        <v>844</v>
      </c>
      <c r="AG374" s="716" t="s">
        <v>411</v>
      </c>
      <c r="AH374" s="716" t="s">
        <v>412</v>
      </c>
      <c r="AI374" s="716" t="s">
        <v>845</v>
      </c>
      <c r="AK374" s="710" t="s">
        <v>399</v>
      </c>
      <c r="AL374" s="710" t="s">
        <v>400</v>
      </c>
      <c r="AM374" s="814" t="s">
        <v>846</v>
      </c>
      <c r="AN374" s="814" t="s">
        <v>914</v>
      </c>
      <c r="AO374" s="815" t="s">
        <v>915</v>
      </c>
      <c r="AP374" s="712" t="s">
        <v>514</v>
      </c>
      <c r="AQ374" s="713" t="s">
        <v>841</v>
      </c>
      <c r="AR374" s="712" t="s">
        <v>401</v>
      </c>
      <c r="AS374" s="714" t="s">
        <v>841</v>
      </c>
      <c r="AT374" s="712" t="s">
        <v>360</v>
      </c>
      <c r="AU374" s="714" t="s">
        <v>841</v>
      </c>
      <c r="AV374" s="712" t="s">
        <v>515</v>
      </c>
      <c r="AW374" s="714" t="s">
        <v>841</v>
      </c>
      <c r="AX374" s="712" t="s">
        <v>402</v>
      </c>
      <c r="AY374" s="714" t="s">
        <v>841</v>
      </c>
      <c r="AZ374" s="712" t="s">
        <v>403</v>
      </c>
      <c r="BA374" s="714" t="s">
        <v>841</v>
      </c>
      <c r="BB374" s="712" t="s">
        <v>404</v>
      </c>
      <c r="BC374" s="714" t="s">
        <v>841</v>
      </c>
      <c r="BD374" s="712" t="s">
        <v>405</v>
      </c>
      <c r="BE374" s="714" t="s">
        <v>841</v>
      </c>
      <c r="BF374" s="712" t="s">
        <v>406</v>
      </c>
      <c r="BG374" s="714" t="s">
        <v>841</v>
      </c>
      <c r="BH374" s="715" t="s">
        <v>407</v>
      </c>
      <c r="BI374" s="714" t="s">
        <v>841</v>
      </c>
      <c r="BJ374" s="715" t="s">
        <v>408</v>
      </c>
      <c r="BK374" s="712" t="s">
        <v>890</v>
      </c>
      <c r="BL374" s="710" t="s">
        <v>409</v>
      </c>
      <c r="BM374" s="710" t="s">
        <v>410</v>
      </c>
      <c r="BN374" s="716" t="s">
        <v>411</v>
      </c>
      <c r="BO374" s="717" t="s">
        <v>843</v>
      </c>
      <c r="BP374" s="717" t="s">
        <v>844</v>
      </c>
      <c r="BQ374" s="716" t="s">
        <v>411</v>
      </c>
      <c r="BR374" s="716" t="s">
        <v>412</v>
      </c>
      <c r="BS374" s="716" t="s">
        <v>845</v>
      </c>
      <c r="BU374" s="710" t="s">
        <v>399</v>
      </c>
      <c r="BV374" s="710" t="s">
        <v>400</v>
      </c>
      <c r="BW374" s="814" t="s">
        <v>846</v>
      </c>
      <c r="BX374" s="814" t="s">
        <v>914</v>
      </c>
      <c r="BY374" s="815" t="s">
        <v>915</v>
      </c>
      <c r="BZ374" s="712" t="s">
        <v>514</v>
      </c>
      <c r="CA374" s="713" t="s">
        <v>841</v>
      </c>
      <c r="CB374" s="712" t="s">
        <v>401</v>
      </c>
      <c r="CC374" s="714" t="s">
        <v>841</v>
      </c>
      <c r="CD374" s="712" t="s">
        <v>360</v>
      </c>
      <c r="CE374" s="714" t="s">
        <v>841</v>
      </c>
      <c r="CF374" s="712" t="s">
        <v>515</v>
      </c>
      <c r="CG374" s="714" t="s">
        <v>841</v>
      </c>
      <c r="CH374" s="712" t="s">
        <v>402</v>
      </c>
      <c r="CI374" s="714" t="s">
        <v>841</v>
      </c>
      <c r="CJ374" s="712" t="s">
        <v>403</v>
      </c>
      <c r="CK374" s="714" t="s">
        <v>841</v>
      </c>
      <c r="CL374" s="712" t="s">
        <v>404</v>
      </c>
      <c r="CM374" s="714" t="s">
        <v>841</v>
      </c>
      <c r="CN374" s="712" t="s">
        <v>405</v>
      </c>
      <c r="CO374" s="714" t="s">
        <v>841</v>
      </c>
      <c r="CP374" s="712" t="s">
        <v>406</v>
      </c>
      <c r="CQ374" s="714" t="s">
        <v>841</v>
      </c>
      <c r="CR374" s="715" t="s">
        <v>407</v>
      </c>
      <c r="CS374" s="714" t="s">
        <v>841</v>
      </c>
      <c r="CT374" s="715" t="s">
        <v>408</v>
      </c>
      <c r="CU374" s="712" t="s">
        <v>890</v>
      </c>
      <c r="CV374" s="710" t="s">
        <v>409</v>
      </c>
      <c r="CW374" s="710" t="s">
        <v>410</v>
      </c>
      <c r="CX374" s="716" t="s">
        <v>411</v>
      </c>
      <c r="CY374" s="717" t="s">
        <v>843</v>
      </c>
      <c r="CZ374" s="717" t="s">
        <v>844</v>
      </c>
      <c r="DA374" s="716" t="s">
        <v>411</v>
      </c>
      <c r="DB374" s="716" t="s">
        <v>412</v>
      </c>
      <c r="DC374" s="716" t="s">
        <v>845</v>
      </c>
      <c r="DE374" s="710" t="s">
        <v>399</v>
      </c>
      <c r="DF374" s="710" t="s">
        <v>400</v>
      </c>
      <c r="DG374" s="814" t="s">
        <v>846</v>
      </c>
      <c r="DH374" s="814" t="s">
        <v>914</v>
      </c>
      <c r="DI374" s="815" t="s">
        <v>915</v>
      </c>
      <c r="DJ374" s="712" t="s">
        <v>514</v>
      </c>
      <c r="DK374" s="713" t="s">
        <v>841</v>
      </c>
      <c r="DL374" s="712" t="s">
        <v>401</v>
      </c>
      <c r="DM374" s="714" t="s">
        <v>841</v>
      </c>
      <c r="DN374" s="712" t="s">
        <v>360</v>
      </c>
      <c r="DO374" s="714" t="s">
        <v>841</v>
      </c>
      <c r="DP374" s="712" t="s">
        <v>515</v>
      </c>
      <c r="DQ374" s="714" t="s">
        <v>841</v>
      </c>
      <c r="DR374" s="712" t="s">
        <v>402</v>
      </c>
      <c r="DS374" s="714" t="s">
        <v>841</v>
      </c>
      <c r="DT374" s="712" t="s">
        <v>403</v>
      </c>
      <c r="DU374" s="714" t="s">
        <v>841</v>
      </c>
      <c r="DV374" s="712" t="s">
        <v>404</v>
      </c>
      <c r="DW374" s="714" t="s">
        <v>841</v>
      </c>
      <c r="DX374" s="712" t="s">
        <v>405</v>
      </c>
      <c r="DY374" s="714" t="s">
        <v>841</v>
      </c>
      <c r="DZ374" s="712" t="s">
        <v>406</v>
      </c>
      <c r="EA374" s="714" t="s">
        <v>841</v>
      </c>
      <c r="EB374" s="715" t="s">
        <v>407</v>
      </c>
      <c r="EC374" s="714" t="s">
        <v>841</v>
      </c>
      <c r="ED374" s="715" t="s">
        <v>408</v>
      </c>
      <c r="EE374" s="712" t="s">
        <v>890</v>
      </c>
      <c r="EF374" s="710" t="s">
        <v>409</v>
      </c>
      <c r="EG374" s="710" t="s">
        <v>410</v>
      </c>
      <c r="EH374" s="716" t="s">
        <v>411</v>
      </c>
      <c r="EI374" s="717" t="s">
        <v>843</v>
      </c>
      <c r="EJ374" s="717" t="s">
        <v>844</v>
      </c>
      <c r="EK374" s="716" t="s">
        <v>411</v>
      </c>
      <c r="EL374" s="716" t="s">
        <v>412</v>
      </c>
      <c r="EM374" s="716" t="s">
        <v>845</v>
      </c>
      <c r="EO374" s="710" t="s">
        <v>399</v>
      </c>
      <c r="EP374" s="710" t="s">
        <v>400</v>
      </c>
      <c r="EQ374" s="814" t="s">
        <v>846</v>
      </c>
      <c r="ER374" s="814" t="s">
        <v>914</v>
      </c>
      <c r="ES374" s="815" t="s">
        <v>915</v>
      </c>
      <c r="ET374" s="712" t="s">
        <v>514</v>
      </c>
      <c r="EU374" s="713" t="s">
        <v>841</v>
      </c>
      <c r="EV374" s="712" t="s">
        <v>401</v>
      </c>
      <c r="EW374" s="714" t="s">
        <v>841</v>
      </c>
      <c r="EX374" s="712" t="s">
        <v>360</v>
      </c>
      <c r="EY374" s="714" t="s">
        <v>841</v>
      </c>
      <c r="EZ374" s="712" t="s">
        <v>515</v>
      </c>
      <c r="FA374" s="714" t="s">
        <v>841</v>
      </c>
      <c r="FB374" s="712" t="s">
        <v>402</v>
      </c>
      <c r="FC374" s="714" t="s">
        <v>841</v>
      </c>
      <c r="FD374" s="712" t="s">
        <v>403</v>
      </c>
      <c r="FE374" s="714" t="s">
        <v>841</v>
      </c>
      <c r="FF374" s="712" t="s">
        <v>404</v>
      </c>
      <c r="FG374" s="714" t="s">
        <v>841</v>
      </c>
      <c r="FH374" s="712" t="s">
        <v>405</v>
      </c>
      <c r="FI374" s="714" t="s">
        <v>841</v>
      </c>
      <c r="FJ374" s="712" t="s">
        <v>406</v>
      </c>
      <c r="FK374" s="714" t="s">
        <v>841</v>
      </c>
      <c r="FL374" s="715" t="s">
        <v>407</v>
      </c>
      <c r="FM374" s="714" t="s">
        <v>841</v>
      </c>
      <c r="FN374" s="715" t="s">
        <v>408</v>
      </c>
      <c r="FO374" s="712" t="s">
        <v>890</v>
      </c>
      <c r="FP374" s="710" t="s">
        <v>409</v>
      </c>
      <c r="FQ374" s="710" t="s">
        <v>410</v>
      </c>
      <c r="FR374" s="716" t="s">
        <v>411</v>
      </c>
      <c r="FS374" s="717" t="s">
        <v>843</v>
      </c>
      <c r="FT374" s="717" t="s">
        <v>844</v>
      </c>
      <c r="FU374" s="716" t="s">
        <v>411</v>
      </c>
      <c r="FV374" s="716" t="s">
        <v>412</v>
      </c>
      <c r="FW374" s="716" t="s">
        <v>845</v>
      </c>
      <c r="FY374" s="710" t="s">
        <v>399</v>
      </c>
      <c r="FZ374" s="710" t="s">
        <v>400</v>
      </c>
      <c r="GA374" s="814" t="s">
        <v>846</v>
      </c>
      <c r="GB374" s="814" t="s">
        <v>914</v>
      </c>
      <c r="GC374" s="815" t="s">
        <v>915</v>
      </c>
      <c r="GD374" s="712" t="s">
        <v>514</v>
      </c>
      <c r="GE374" s="712"/>
      <c r="GF374" s="712" t="s">
        <v>401</v>
      </c>
      <c r="GG374" s="712"/>
      <c r="GH374" s="712" t="s">
        <v>360</v>
      </c>
      <c r="GI374" s="712"/>
      <c r="GJ374" s="712" t="s">
        <v>515</v>
      </c>
      <c r="GK374" s="712"/>
      <c r="GL374" s="712" t="s">
        <v>402</v>
      </c>
      <c r="GM374" s="712"/>
      <c r="GN374" s="712" t="s">
        <v>403</v>
      </c>
      <c r="GO374" s="712"/>
      <c r="GP374" s="712" t="s">
        <v>404</v>
      </c>
      <c r="GQ374" s="712"/>
      <c r="GR374" s="712" t="s">
        <v>405</v>
      </c>
      <c r="GS374" s="712"/>
      <c r="GT374" s="712" t="s">
        <v>406</v>
      </c>
      <c r="GU374" s="712"/>
      <c r="GV374" s="715" t="s">
        <v>407</v>
      </c>
      <c r="GW374" s="712"/>
      <c r="GX374" s="715" t="s">
        <v>408</v>
      </c>
      <c r="GY374" s="712" t="s">
        <v>891</v>
      </c>
      <c r="GZ374" s="710" t="s">
        <v>409</v>
      </c>
      <c r="HA374" s="710" t="s">
        <v>410</v>
      </c>
      <c r="HB374" s="716" t="s">
        <v>411</v>
      </c>
      <c r="HC374" s="717" t="s">
        <v>843</v>
      </c>
      <c r="HD374" s="717" t="s">
        <v>844</v>
      </c>
      <c r="HE374" s="716" t="s">
        <v>411</v>
      </c>
      <c r="HF374" s="716" t="s">
        <v>412</v>
      </c>
      <c r="HG374" s="716" t="s">
        <v>845</v>
      </c>
      <c r="HI374" s="946" t="s">
        <v>892</v>
      </c>
      <c r="HJ374" s="946" t="s">
        <v>907</v>
      </c>
      <c r="HK374" s="946" t="s">
        <v>916</v>
      </c>
      <c r="HL374" s="946" t="s">
        <v>917</v>
      </c>
      <c r="HM374" s="946" t="s">
        <v>918</v>
      </c>
      <c r="HN374" s="946" t="s">
        <v>919</v>
      </c>
      <c r="HO374" s="823"/>
    </row>
    <row r="375" spans="1:225" s="724" customFormat="1" ht="36" hidden="1" x14ac:dyDescent="0.25">
      <c r="A375" s="718">
        <v>1</v>
      </c>
      <c r="B375" s="718">
        <v>2</v>
      </c>
      <c r="C375" s="722">
        <v>3</v>
      </c>
      <c r="D375" s="722">
        <v>4</v>
      </c>
      <c r="E375" s="816" t="s">
        <v>785</v>
      </c>
      <c r="F375" s="718" t="s">
        <v>516</v>
      </c>
      <c r="G375" s="720"/>
      <c r="H375" s="718">
        <v>7</v>
      </c>
      <c r="I375" s="721"/>
      <c r="J375" s="718">
        <v>8</v>
      </c>
      <c r="K375" s="721"/>
      <c r="L375" s="718">
        <v>9</v>
      </c>
      <c r="M375" s="721"/>
      <c r="N375" s="718">
        <v>10</v>
      </c>
      <c r="O375" s="721"/>
      <c r="P375" s="718">
        <v>11</v>
      </c>
      <c r="Q375" s="721"/>
      <c r="R375" s="718">
        <v>12</v>
      </c>
      <c r="S375" s="721"/>
      <c r="T375" s="718">
        <v>13</v>
      </c>
      <c r="U375" s="721"/>
      <c r="V375" s="718">
        <v>14</v>
      </c>
      <c r="W375" s="721"/>
      <c r="X375" s="718">
        <v>15</v>
      </c>
      <c r="Y375" s="721"/>
      <c r="Z375" s="718">
        <v>16</v>
      </c>
      <c r="AA375" s="718">
        <v>17</v>
      </c>
      <c r="AB375" s="718" t="s">
        <v>517</v>
      </c>
      <c r="AC375" s="718">
        <v>19</v>
      </c>
      <c r="AD375" s="718" t="s">
        <v>413</v>
      </c>
      <c r="AE375" s="722" t="s">
        <v>848</v>
      </c>
      <c r="AF375" s="722" t="s">
        <v>849</v>
      </c>
      <c r="AG375" s="718" t="s">
        <v>518</v>
      </c>
      <c r="AH375" s="718" t="s">
        <v>519</v>
      </c>
      <c r="AI375" s="718" t="s">
        <v>850</v>
      </c>
      <c r="AJ375" s="723"/>
      <c r="AK375" s="718">
        <v>1</v>
      </c>
      <c r="AL375" s="718">
        <v>2</v>
      </c>
      <c r="AM375" s="722">
        <v>3</v>
      </c>
      <c r="AN375" s="722">
        <v>4</v>
      </c>
      <c r="AO375" s="816" t="s">
        <v>785</v>
      </c>
      <c r="AP375" s="718" t="s">
        <v>516</v>
      </c>
      <c r="AQ375" s="720"/>
      <c r="AR375" s="718">
        <v>7</v>
      </c>
      <c r="AS375" s="721"/>
      <c r="AT375" s="718">
        <v>8</v>
      </c>
      <c r="AU375" s="721"/>
      <c r="AV375" s="718">
        <v>9</v>
      </c>
      <c r="AW375" s="721"/>
      <c r="AX375" s="718">
        <v>10</v>
      </c>
      <c r="AY375" s="721"/>
      <c r="AZ375" s="718">
        <v>11</v>
      </c>
      <c r="BA375" s="721"/>
      <c r="BB375" s="718">
        <v>12</v>
      </c>
      <c r="BC375" s="721"/>
      <c r="BD375" s="718">
        <v>13</v>
      </c>
      <c r="BE375" s="721"/>
      <c r="BF375" s="718">
        <v>14</v>
      </c>
      <c r="BG375" s="721"/>
      <c r="BH375" s="718">
        <v>15</v>
      </c>
      <c r="BI375" s="721"/>
      <c r="BJ375" s="718">
        <v>16</v>
      </c>
      <c r="BK375" s="718">
        <v>17</v>
      </c>
      <c r="BL375" s="718" t="s">
        <v>517</v>
      </c>
      <c r="BM375" s="718">
        <v>19</v>
      </c>
      <c r="BN375" s="718" t="s">
        <v>413</v>
      </c>
      <c r="BO375" s="722" t="s">
        <v>848</v>
      </c>
      <c r="BP375" s="722" t="s">
        <v>849</v>
      </c>
      <c r="BQ375" s="718" t="s">
        <v>518</v>
      </c>
      <c r="BR375" s="718" t="s">
        <v>519</v>
      </c>
      <c r="BS375" s="718" t="s">
        <v>850</v>
      </c>
      <c r="BU375" s="718">
        <v>1</v>
      </c>
      <c r="BV375" s="718">
        <v>2</v>
      </c>
      <c r="BW375" s="722">
        <v>3</v>
      </c>
      <c r="BX375" s="722">
        <v>4</v>
      </c>
      <c r="BY375" s="816" t="s">
        <v>785</v>
      </c>
      <c r="BZ375" s="718" t="s">
        <v>516</v>
      </c>
      <c r="CA375" s="720"/>
      <c r="CB375" s="718">
        <v>7</v>
      </c>
      <c r="CC375" s="721"/>
      <c r="CD375" s="718">
        <v>8</v>
      </c>
      <c r="CE375" s="721"/>
      <c r="CF375" s="718">
        <v>9</v>
      </c>
      <c r="CG375" s="721"/>
      <c r="CH375" s="718">
        <v>10</v>
      </c>
      <c r="CI375" s="721"/>
      <c r="CJ375" s="718">
        <v>11</v>
      </c>
      <c r="CK375" s="721"/>
      <c r="CL375" s="718">
        <v>12</v>
      </c>
      <c r="CM375" s="721"/>
      <c r="CN375" s="718">
        <v>13</v>
      </c>
      <c r="CO375" s="721"/>
      <c r="CP375" s="718">
        <v>14</v>
      </c>
      <c r="CQ375" s="721"/>
      <c r="CR375" s="718">
        <v>15</v>
      </c>
      <c r="CS375" s="721"/>
      <c r="CT375" s="718">
        <v>16</v>
      </c>
      <c r="CU375" s="718">
        <v>17</v>
      </c>
      <c r="CV375" s="718" t="s">
        <v>517</v>
      </c>
      <c r="CW375" s="718">
        <v>19</v>
      </c>
      <c r="CX375" s="718" t="s">
        <v>413</v>
      </c>
      <c r="CY375" s="722" t="s">
        <v>848</v>
      </c>
      <c r="CZ375" s="722" t="s">
        <v>849</v>
      </c>
      <c r="DA375" s="718" t="s">
        <v>518</v>
      </c>
      <c r="DB375" s="718" t="s">
        <v>519</v>
      </c>
      <c r="DC375" s="718" t="s">
        <v>850</v>
      </c>
      <c r="DE375" s="718">
        <v>1</v>
      </c>
      <c r="DF375" s="718">
        <v>2</v>
      </c>
      <c r="DG375" s="722">
        <v>3</v>
      </c>
      <c r="DH375" s="722">
        <v>4</v>
      </c>
      <c r="DI375" s="816" t="s">
        <v>785</v>
      </c>
      <c r="DJ375" s="718" t="s">
        <v>516</v>
      </c>
      <c r="DK375" s="720"/>
      <c r="DL375" s="718">
        <v>7</v>
      </c>
      <c r="DM375" s="721"/>
      <c r="DN375" s="718">
        <v>8</v>
      </c>
      <c r="DO375" s="721"/>
      <c r="DP375" s="718">
        <v>9</v>
      </c>
      <c r="DQ375" s="721"/>
      <c r="DR375" s="718">
        <v>10</v>
      </c>
      <c r="DS375" s="721"/>
      <c r="DT375" s="718">
        <v>11</v>
      </c>
      <c r="DU375" s="721"/>
      <c r="DV375" s="718">
        <v>12</v>
      </c>
      <c r="DW375" s="721"/>
      <c r="DX375" s="718">
        <v>13</v>
      </c>
      <c r="DY375" s="721"/>
      <c r="DZ375" s="718">
        <v>14</v>
      </c>
      <c r="EA375" s="721"/>
      <c r="EB375" s="718">
        <v>15</v>
      </c>
      <c r="EC375" s="721"/>
      <c r="ED375" s="718">
        <v>16</v>
      </c>
      <c r="EE375" s="718">
        <v>17</v>
      </c>
      <c r="EF375" s="718" t="s">
        <v>517</v>
      </c>
      <c r="EG375" s="718">
        <v>19</v>
      </c>
      <c r="EH375" s="718" t="s">
        <v>413</v>
      </c>
      <c r="EI375" s="722" t="s">
        <v>848</v>
      </c>
      <c r="EJ375" s="722" t="s">
        <v>849</v>
      </c>
      <c r="EK375" s="718" t="s">
        <v>518</v>
      </c>
      <c r="EL375" s="718" t="s">
        <v>519</v>
      </c>
      <c r="EM375" s="718" t="s">
        <v>850</v>
      </c>
      <c r="EO375" s="718">
        <v>1</v>
      </c>
      <c r="EP375" s="718">
        <v>2</v>
      </c>
      <c r="EQ375" s="722">
        <v>3</v>
      </c>
      <c r="ER375" s="722">
        <v>4</v>
      </c>
      <c r="ES375" s="816" t="s">
        <v>785</v>
      </c>
      <c r="ET375" s="718" t="s">
        <v>516</v>
      </c>
      <c r="EU375" s="720"/>
      <c r="EV375" s="718">
        <v>7</v>
      </c>
      <c r="EW375" s="721"/>
      <c r="EX375" s="718">
        <v>8</v>
      </c>
      <c r="EY375" s="721"/>
      <c r="EZ375" s="718">
        <v>9</v>
      </c>
      <c r="FA375" s="721"/>
      <c r="FB375" s="718">
        <v>10</v>
      </c>
      <c r="FC375" s="721"/>
      <c r="FD375" s="718">
        <v>11</v>
      </c>
      <c r="FE375" s="721"/>
      <c r="FF375" s="718">
        <v>12</v>
      </c>
      <c r="FG375" s="721"/>
      <c r="FH375" s="718">
        <v>13</v>
      </c>
      <c r="FI375" s="721"/>
      <c r="FJ375" s="718">
        <v>14</v>
      </c>
      <c r="FK375" s="721"/>
      <c r="FL375" s="718">
        <v>15</v>
      </c>
      <c r="FM375" s="721"/>
      <c r="FN375" s="718">
        <v>16</v>
      </c>
      <c r="FO375" s="718">
        <v>17</v>
      </c>
      <c r="FP375" s="718" t="s">
        <v>517</v>
      </c>
      <c r="FQ375" s="718">
        <v>19</v>
      </c>
      <c r="FR375" s="718" t="s">
        <v>413</v>
      </c>
      <c r="FS375" s="722" t="s">
        <v>848</v>
      </c>
      <c r="FT375" s="722" t="s">
        <v>849</v>
      </c>
      <c r="FU375" s="718" t="s">
        <v>518</v>
      </c>
      <c r="FV375" s="718" t="s">
        <v>519</v>
      </c>
      <c r="FW375" s="718" t="s">
        <v>850</v>
      </c>
      <c r="FY375" s="718">
        <v>1</v>
      </c>
      <c r="FZ375" s="718">
        <v>2</v>
      </c>
      <c r="GA375" s="722">
        <v>3</v>
      </c>
      <c r="GB375" s="722">
        <v>4</v>
      </c>
      <c r="GC375" s="816" t="s">
        <v>785</v>
      </c>
      <c r="GD375" s="718" t="s">
        <v>516</v>
      </c>
      <c r="GE375" s="718"/>
      <c r="GF375" s="718">
        <v>7</v>
      </c>
      <c r="GG375" s="718"/>
      <c r="GH375" s="718">
        <v>8</v>
      </c>
      <c r="GI375" s="718"/>
      <c r="GJ375" s="718">
        <v>9</v>
      </c>
      <c r="GK375" s="718"/>
      <c r="GL375" s="718">
        <v>10</v>
      </c>
      <c r="GM375" s="718"/>
      <c r="GN375" s="718">
        <v>11</v>
      </c>
      <c r="GO375" s="718"/>
      <c r="GP375" s="718">
        <v>12</v>
      </c>
      <c r="GQ375" s="718"/>
      <c r="GR375" s="718">
        <v>13</v>
      </c>
      <c r="GS375" s="718"/>
      <c r="GT375" s="718">
        <v>14</v>
      </c>
      <c r="GU375" s="718"/>
      <c r="GV375" s="718">
        <v>15</v>
      </c>
      <c r="GW375" s="718"/>
      <c r="GX375" s="718">
        <v>16</v>
      </c>
      <c r="GY375" s="718">
        <v>17</v>
      </c>
      <c r="GZ375" s="718" t="s">
        <v>517</v>
      </c>
      <c r="HA375" s="718">
        <v>19</v>
      </c>
      <c r="HB375" s="718" t="s">
        <v>413</v>
      </c>
      <c r="HC375" s="722" t="s">
        <v>848</v>
      </c>
      <c r="HD375" s="722" t="s">
        <v>849</v>
      </c>
      <c r="HE375" s="718" t="s">
        <v>518</v>
      </c>
      <c r="HF375" s="718" t="s">
        <v>519</v>
      </c>
      <c r="HG375" s="718" t="s">
        <v>850</v>
      </c>
      <c r="HI375" s="946"/>
      <c r="HJ375" s="946"/>
      <c r="HK375" s="946"/>
      <c r="HL375" s="946"/>
      <c r="HM375" s="946"/>
      <c r="HN375" s="946"/>
      <c r="HO375" s="823"/>
    </row>
    <row r="376" spans="1:225" ht="15.75" hidden="1" x14ac:dyDescent="0.25">
      <c r="A376" s="1043" t="s">
        <v>362</v>
      </c>
      <c r="B376" s="725" t="s">
        <v>851</v>
      </c>
      <c r="C376" s="726"/>
      <c r="D376" s="726"/>
      <c r="E376" s="726"/>
      <c r="F376" s="726"/>
      <c r="G376" s="727"/>
      <c r="H376" s="726"/>
      <c r="I376" s="727"/>
      <c r="J376" s="726"/>
      <c r="K376" s="727"/>
      <c r="L376" s="726"/>
      <c r="M376" s="727"/>
      <c r="N376" s="726"/>
      <c r="O376" s="727"/>
      <c r="P376" s="726"/>
      <c r="Q376" s="727"/>
      <c r="R376" s="726"/>
      <c r="S376" s="727"/>
      <c r="T376" s="726"/>
      <c r="U376" s="727"/>
      <c r="V376" s="726"/>
      <c r="W376" s="727"/>
      <c r="X376" s="726"/>
      <c r="Y376" s="727"/>
      <c r="Z376" s="726"/>
      <c r="AA376" s="726"/>
      <c r="AB376" s="729"/>
      <c r="AC376" s="730"/>
      <c r="AD376" s="731"/>
      <c r="AE376" s="726"/>
      <c r="AF376" s="726"/>
      <c r="AG376" s="731"/>
      <c r="AH376" s="731"/>
      <c r="AI376" s="726"/>
      <c r="AK376" s="1043" t="s">
        <v>62</v>
      </c>
      <c r="AL376" s="725" t="s">
        <v>851</v>
      </c>
      <c r="AM376" s="726"/>
      <c r="AN376" s="726"/>
      <c r="AO376" s="726"/>
      <c r="AP376" s="726"/>
      <c r="AQ376" s="727"/>
      <c r="AR376" s="726"/>
      <c r="AS376" s="727"/>
      <c r="AT376" s="726"/>
      <c r="AU376" s="727"/>
      <c r="AV376" s="726"/>
      <c r="AW376" s="727"/>
      <c r="AX376" s="726"/>
      <c r="AY376" s="727"/>
      <c r="AZ376" s="726"/>
      <c r="BA376" s="727"/>
      <c r="BB376" s="726"/>
      <c r="BC376" s="727"/>
      <c r="BD376" s="726"/>
      <c r="BE376" s="727"/>
      <c r="BF376" s="726"/>
      <c r="BG376" s="727"/>
      <c r="BH376" s="726"/>
      <c r="BI376" s="727"/>
      <c r="BJ376" s="726"/>
      <c r="BK376" s="726"/>
      <c r="BL376" s="729"/>
      <c r="BM376" s="730"/>
      <c r="BN376" s="731"/>
      <c r="BO376" s="726"/>
      <c r="BP376" s="726"/>
      <c r="BQ376" s="731"/>
      <c r="BR376" s="731"/>
      <c r="BS376" s="726"/>
      <c r="BU376" s="1043" t="s">
        <v>369</v>
      </c>
      <c r="BV376" s="725" t="s">
        <v>851</v>
      </c>
      <c r="BW376" s="726"/>
      <c r="BX376" s="726"/>
      <c r="BY376" s="726"/>
      <c r="BZ376" s="726"/>
      <c r="CA376" s="727"/>
      <c r="CB376" s="726"/>
      <c r="CC376" s="727"/>
      <c r="CD376" s="726"/>
      <c r="CE376" s="727"/>
      <c r="CF376" s="726"/>
      <c r="CG376" s="727"/>
      <c r="CH376" s="726"/>
      <c r="CI376" s="727"/>
      <c r="CJ376" s="726"/>
      <c r="CK376" s="727"/>
      <c r="CL376" s="726"/>
      <c r="CM376" s="727"/>
      <c r="CN376" s="726"/>
      <c r="CO376" s="727"/>
      <c r="CP376" s="726"/>
      <c r="CQ376" s="727"/>
      <c r="CR376" s="726"/>
      <c r="CS376" s="727"/>
      <c r="CT376" s="726"/>
      <c r="CU376" s="726"/>
      <c r="CV376" s="729"/>
      <c r="CW376" s="730"/>
      <c r="CX376" s="731"/>
      <c r="CY376" s="726"/>
      <c r="CZ376" s="726"/>
      <c r="DA376" s="731"/>
      <c r="DB376" s="731"/>
      <c r="DC376" s="726"/>
      <c r="DE376" s="1043" t="s">
        <v>63</v>
      </c>
      <c r="DF376" s="725" t="s">
        <v>851</v>
      </c>
      <c r="DG376" s="726"/>
      <c r="DH376" s="726"/>
      <c r="DI376" s="726"/>
      <c r="DJ376" s="726"/>
      <c r="DK376" s="727"/>
      <c r="DL376" s="726"/>
      <c r="DM376" s="727"/>
      <c r="DN376" s="726"/>
      <c r="DO376" s="727"/>
      <c r="DP376" s="726"/>
      <c r="DQ376" s="727"/>
      <c r="DR376" s="726"/>
      <c r="DS376" s="727"/>
      <c r="DT376" s="726"/>
      <c r="DU376" s="727"/>
      <c r="DV376" s="726"/>
      <c r="DW376" s="727"/>
      <c r="DX376" s="726"/>
      <c r="DY376" s="727"/>
      <c r="DZ376" s="726"/>
      <c r="EA376" s="727"/>
      <c r="EB376" s="726"/>
      <c r="EC376" s="727"/>
      <c r="ED376" s="726"/>
      <c r="EE376" s="726"/>
      <c r="EF376" s="729"/>
      <c r="EG376" s="730"/>
      <c r="EH376" s="731"/>
      <c r="EI376" s="726"/>
      <c r="EJ376" s="726"/>
      <c r="EK376" s="731"/>
      <c r="EL376" s="731"/>
      <c r="EM376" s="726"/>
      <c r="EO376" s="1043" t="s">
        <v>287</v>
      </c>
      <c r="EP376" s="725" t="s">
        <v>851</v>
      </c>
      <c r="EQ376" s="726"/>
      <c r="ER376" s="726"/>
      <c r="ES376" s="726"/>
      <c r="ET376" s="726"/>
      <c r="EU376" s="727"/>
      <c r="EV376" s="726"/>
      <c r="EW376" s="727"/>
      <c r="EX376" s="726"/>
      <c r="EY376" s="727"/>
      <c r="EZ376" s="726"/>
      <c r="FA376" s="727"/>
      <c r="FB376" s="726"/>
      <c r="FC376" s="727"/>
      <c r="FD376" s="726"/>
      <c r="FE376" s="727"/>
      <c r="FF376" s="726"/>
      <c r="FG376" s="727"/>
      <c r="FH376" s="726"/>
      <c r="FI376" s="727"/>
      <c r="FJ376" s="726"/>
      <c r="FK376" s="727"/>
      <c r="FL376" s="726"/>
      <c r="FM376" s="727"/>
      <c r="FN376" s="726"/>
      <c r="FO376" s="726"/>
      <c r="FP376" s="729"/>
      <c r="FQ376" s="730"/>
      <c r="FR376" s="731"/>
      <c r="FS376" s="726"/>
      <c r="FT376" s="726"/>
      <c r="FU376" s="731"/>
      <c r="FV376" s="731"/>
      <c r="FW376" s="726"/>
      <c r="FY376" s="1043" t="s">
        <v>504</v>
      </c>
      <c r="FZ376" s="725" t="s">
        <v>851</v>
      </c>
      <c r="GA376" s="726"/>
      <c r="GB376" s="726"/>
      <c r="GC376" s="726"/>
      <c r="GD376" s="734"/>
      <c r="GE376" s="734"/>
      <c r="GF376" s="732"/>
      <c r="GG376" s="734"/>
      <c r="GH376" s="732"/>
      <c r="GI376" s="734"/>
      <c r="GJ376" s="732"/>
      <c r="GK376" s="734"/>
      <c r="GL376" s="732"/>
      <c r="GM376" s="734"/>
      <c r="GN376" s="732"/>
      <c r="GO376" s="734"/>
      <c r="GP376" s="732"/>
      <c r="GQ376" s="734"/>
      <c r="GR376" s="732"/>
      <c r="GS376" s="734"/>
      <c r="GT376" s="732"/>
      <c r="GU376" s="734"/>
      <c r="GV376" s="732"/>
      <c r="GW376" s="734"/>
      <c r="GX376" s="732"/>
      <c r="GY376" s="733"/>
      <c r="GZ376" s="729"/>
      <c r="HA376" s="730"/>
      <c r="HB376" s="731"/>
      <c r="HC376" s="733"/>
      <c r="HD376" s="732"/>
      <c r="HE376" s="731"/>
      <c r="HF376" s="731"/>
      <c r="HG376" s="726"/>
    </row>
    <row r="377" spans="1:225" hidden="1" x14ac:dyDescent="0.25">
      <c r="A377" s="1044"/>
      <c r="B377" s="735" t="s">
        <v>520</v>
      </c>
      <c r="C377" s="737">
        <f t="shared" ref="C377:C385" si="2905">C289</f>
        <v>1</v>
      </c>
      <c r="D377" s="737">
        <f>ROUNDUP(D289*1.04,0)</f>
        <v>27640</v>
      </c>
      <c r="E377" s="738">
        <f>ROUNDUP(D377*1.01,0)</f>
        <v>27917</v>
      </c>
      <c r="F377" s="817">
        <f t="shared" ref="F377:F385" si="2906">C377*E377</f>
        <v>27917</v>
      </c>
      <c r="G377" s="740">
        <f>ROUND(G12,1)</f>
        <v>0</v>
      </c>
      <c r="H377" s="741">
        <f>$F377*G377/100</f>
        <v>0</v>
      </c>
      <c r="I377" s="740">
        <f>ROUND(I12,1)</f>
        <v>0</v>
      </c>
      <c r="J377" s="741">
        <f>$F377*I377/100</f>
        <v>0</v>
      </c>
      <c r="K377" s="740">
        <f>ROUND(K12,1)</f>
        <v>10</v>
      </c>
      <c r="L377" s="741">
        <f>$F377*K377/100</f>
        <v>2791.7</v>
      </c>
      <c r="M377" s="740">
        <f>ROUND(M12,1)</f>
        <v>0</v>
      </c>
      <c r="N377" s="741">
        <f>$F377*M377/100</f>
        <v>0</v>
      </c>
      <c r="O377" s="740">
        <f>ROUND(O12,1)</f>
        <v>0</v>
      </c>
      <c r="P377" s="741">
        <f>$F377*O377/100</f>
        <v>0</v>
      </c>
      <c r="Q377" s="740">
        <f>ROUND(Q12,1)</f>
        <v>100</v>
      </c>
      <c r="R377" s="741">
        <f>$F377*Q377/100</f>
        <v>27917</v>
      </c>
      <c r="S377" s="740">
        <f>ROUND(S12,1)</f>
        <v>20</v>
      </c>
      <c r="T377" s="741">
        <f>$F377*S377/100</f>
        <v>5583.4</v>
      </c>
      <c r="U377" s="740">
        <f>ROUND(U12,1)</f>
        <v>0</v>
      </c>
      <c r="V377" s="741">
        <f>$F377*U377/100</f>
        <v>0</v>
      </c>
      <c r="W377" s="740">
        <f>ROUND(W12,1)</f>
        <v>0</v>
      </c>
      <c r="X377" s="741">
        <f>$F377*W377/100</f>
        <v>0</v>
      </c>
      <c r="Y377" s="740">
        <f>ROUND(Y12,1)</f>
        <v>0</v>
      </c>
      <c r="Z377" s="741">
        <f>$F377*Y377/100</f>
        <v>0</v>
      </c>
      <c r="AA377" s="743">
        <f>IF(((SUM(F377:Z377))&gt;(16242*C377)),0,((16242*C377)-(SUM(F377:Z377))))</f>
        <v>0</v>
      </c>
      <c r="AB377" s="744">
        <f>F377+H377+J377+L377+N377+P377+R377+T377+V377+X377+Z377+AA377</f>
        <v>64209.1</v>
      </c>
      <c r="AC377" s="745">
        <v>12</v>
      </c>
      <c r="AD377" s="746">
        <f>AB377*AC377</f>
        <v>770509.2</v>
      </c>
      <c r="AE377" s="747"/>
      <c r="AF377" s="741"/>
      <c r="AG377" s="746">
        <f>AD377+AE377+AF377</f>
        <v>770509.2</v>
      </c>
      <c r="AH377" s="746">
        <f>AG377*0.302</f>
        <v>232693.78</v>
      </c>
      <c r="AI377" s="746">
        <f>AG377+AH377</f>
        <v>1003202.98</v>
      </c>
      <c r="AK377" s="1044"/>
      <c r="AL377" s="735" t="s">
        <v>520</v>
      </c>
      <c r="AM377" s="737">
        <f t="shared" ref="AM377:AM385" si="2907">AM289</f>
        <v>1</v>
      </c>
      <c r="AN377" s="737">
        <f>ROUNDUP(AN289*1.04,0)</f>
        <v>27640</v>
      </c>
      <c r="AO377" s="738">
        <f>ROUNDUP(AN377*1.01,0)</f>
        <v>27917</v>
      </c>
      <c r="AP377" s="817">
        <f t="shared" ref="AP377:AP385" si="2908">AM377*AO377</f>
        <v>27917</v>
      </c>
      <c r="AQ377" s="740">
        <f>ROUND(AQ12,1)</f>
        <v>0</v>
      </c>
      <c r="AR377" s="741">
        <f>$AP377*AQ377/100</f>
        <v>0</v>
      </c>
      <c r="AS377" s="740">
        <f>ROUND(AS12,1)</f>
        <v>4</v>
      </c>
      <c r="AT377" s="741">
        <f>$AP377*AS377/100</f>
        <v>1116.68</v>
      </c>
      <c r="AU377" s="740">
        <f>ROUND(AU12,1)</f>
        <v>10</v>
      </c>
      <c r="AV377" s="741">
        <f>$AP377*AU377/100</f>
        <v>2791.7</v>
      </c>
      <c r="AW377" s="740">
        <f>ROUND(AW12,1)</f>
        <v>0</v>
      </c>
      <c r="AX377" s="741">
        <f>$AP377*AW377/100</f>
        <v>0</v>
      </c>
      <c r="AY377" s="740">
        <f>ROUND(AY12,1)</f>
        <v>0</v>
      </c>
      <c r="AZ377" s="741">
        <f>$AP377*AY377/100</f>
        <v>0</v>
      </c>
      <c r="BA377" s="740">
        <f>ROUND(BA12,1)</f>
        <v>40.799999999999997</v>
      </c>
      <c r="BB377" s="741">
        <f>$AP377*BA377/100</f>
        <v>11390.14</v>
      </c>
      <c r="BC377" s="740">
        <f>ROUND(BC12,1)</f>
        <v>20</v>
      </c>
      <c r="BD377" s="741">
        <f>$AP377*BC377/100</f>
        <v>5583.4</v>
      </c>
      <c r="BE377" s="740">
        <f>ROUND(BE12,1)</f>
        <v>0</v>
      </c>
      <c r="BF377" s="741">
        <f>$AP377*BE377/100</f>
        <v>0</v>
      </c>
      <c r="BG377" s="740">
        <f>ROUND(BG12,1)</f>
        <v>0</v>
      </c>
      <c r="BH377" s="741">
        <f>$AP377*BG377/100</f>
        <v>0</v>
      </c>
      <c r="BI377" s="740">
        <f>ROUND(BI12,1)</f>
        <v>0</v>
      </c>
      <c r="BJ377" s="741">
        <f>$AP377*BI377/100</f>
        <v>0</v>
      </c>
      <c r="BK377" s="743">
        <f>IF(((SUM(AP377:BJ377))&gt;(16242*AM377)),0,((16242*AM377)-(SUM(AP377:BJ377))))</f>
        <v>0</v>
      </c>
      <c r="BL377" s="744">
        <f>AP377+AR377+AT377+AV377+AX377+AZ377+BB377+BD377+BF377+BH377+BJ377+BK377</f>
        <v>48798.92</v>
      </c>
      <c r="BM377" s="745">
        <v>12</v>
      </c>
      <c r="BN377" s="746">
        <f>BL377*BM377</f>
        <v>585587.04</v>
      </c>
      <c r="BO377" s="747"/>
      <c r="BP377" s="741"/>
      <c r="BQ377" s="746">
        <f>BN377+BO377+BP377</f>
        <v>585587.04</v>
      </c>
      <c r="BR377" s="746">
        <f>BQ377*0.302</f>
        <v>176847.29</v>
      </c>
      <c r="BS377" s="746">
        <f>BQ377+BR377</f>
        <v>762434.33</v>
      </c>
      <c r="BU377" s="1044"/>
      <c r="BV377" s="735" t="s">
        <v>520</v>
      </c>
      <c r="BW377" s="737">
        <f t="shared" ref="BW377:BW385" si="2909">BW289</f>
        <v>1</v>
      </c>
      <c r="BX377" s="737">
        <f>ROUNDUP(BX289*1.04,0)</f>
        <v>27640</v>
      </c>
      <c r="BY377" s="738">
        <f>ROUNDUP(BX377*1.01,0)</f>
        <v>27917</v>
      </c>
      <c r="BZ377" s="817">
        <f t="shared" ref="BZ377:BZ385" si="2910">BW377*BY377</f>
        <v>27917</v>
      </c>
      <c r="CA377" s="740">
        <f>ROUND(CA12,1)</f>
        <v>0</v>
      </c>
      <c r="CB377" s="741">
        <f>$BZ377*CA377/100</f>
        <v>0</v>
      </c>
      <c r="CC377" s="740">
        <f>ROUND(CC12,1)</f>
        <v>0</v>
      </c>
      <c r="CD377" s="741">
        <f>$BZ377*CC377/100</f>
        <v>0</v>
      </c>
      <c r="CE377" s="740">
        <f>ROUND(CE12,1)</f>
        <v>0</v>
      </c>
      <c r="CF377" s="741">
        <f>$BZ377*CE377/100</f>
        <v>0</v>
      </c>
      <c r="CG377" s="740">
        <f>ROUND(CG12,1)</f>
        <v>0</v>
      </c>
      <c r="CH377" s="741">
        <f>$BZ377*CG377/100</f>
        <v>0</v>
      </c>
      <c r="CI377" s="740">
        <f>ROUND(CI12,1)</f>
        <v>0</v>
      </c>
      <c r="CJ377" s="741">
        <f>$BZ377*CI377/100</f>
        <v>0</v>
      </c>
      <c r="CK377" s="740">
        <f>ROUND(CK12,1)</f>
        <v>74</v>
      </c>
      <c r="CL377" s="741">
        <f>$BZ377*CK377/100</f>
        <v>20658.580000000002</v>
      </c>
      <c r="CM377" s="740">
        <f>ROUND(CM12,1)</f>
        <v>10</v>
      </c>
      <c r="CN377" s="741">
        <f>$BZ377*CM377/100</f>
        <v>2791.7</v>
      </c>
      <c r="CO377" s="740">
        <f>ROUND(CO12,1)</f>
        <v>0</v>
      </c>
      <c r="CP377" s="741">
        <f>$BZ377*CO377/100</f>
        <v>0</v>
      </c>
      <c r="CQ377" s="740">
        <f>ROUND(CQ12,1)</f>
        <v>0</v>
      </c>
      <c r="CR377" s="741">
        <f>$BZ377*CQ377/100</f>
        <v>0</v>
      </c>
      <c r="CS377" s="740">
        <f>ROUND(CS12,1)</f>
        <v>0</v>
      </c>
      <c r="CT377" s="741">
        <f>$BZ377*CS377/100</f>
        <v>0</v>
      </c>
      <c r="CU377" s="743">
        <f>IF(((SUM(BZ377:CT377))&gt;(16242*BW377)),0,((16242*BW377)-(SUM(BZ377:CT377))))</f>
        <v>0</v>
      </c>
      <c r="CV377" s="744">
        <f>BZ377+CB377+CD377+CF377+CH377+CJ377+CL377+CN377+CP377+CR377+CT377+CU377</f>
        <v>51367.28</v>
      </c>
      <c r="CW377" s="745">
        <v>12</v>
      </c>
      <c r="CX377" s="746">
        <f>CV377*CW377</f>
        <v>616407.36</v>
      </c>
      <c r="CY377" s="747"/>
      <c r="CZ377" s="741"/>
      <c r="DA377" s="746">
        <f>CX377+CY377+CZ377</f>
        <v>616407.36</v>
      </c>
      <c r="DB377" s="746">
        <f>DA377*0.302</f>
        <v>186155.02</v>
      </c>
      <c r="DC377" s="746">
        <f>DA377+DB377</f>
        <v>802562.38</v>
      </c>
      <c r="DD377" s="750"/>
      <c r="DE377" s="1044"/>
      <c r="DF377" s="735" t="s">
        <v>520</v>
      </c>
      <c r="DG377" s="737">
        <f t="shared" ref="DG377:DG385" si="2911">DG289</f>
        <v>1</v>
      </c>
      <c r="DH377" s="737">
        <f>ROUNDUP(DH289*1.04,0)</f>
        <v>27640</v>
      </c>
      <c r="DI377" s="738">
        <f>ROUNDUP(DH377*1.01,0)</f>
        <v>27917</v>
      </c>
      <c r="DJ377" s="817">
        <f t="shared" ref="DJ377:DJ385" si="2912">DG377*DI377</f>
        <v>27917</v>
      </c>
      <c r="DK377" s="740">
        <f>ROUND(DK12,1)</f>
        <v>0</v>
      </c>
      <c r="DL377" s="741">
        <f>$DJ377*DK377/100</f>
        <v>0</v>
      </c>
      <c r="DM377" s="740">
        <f>ROUND(DM12,1)</f>
        <v>0</v>
      </c>
      <c r="DN377" s="741">
        <f>$DJ377*DM377/100</f>
        <v>0</v>
      </c>
      <c r="DO377" s="740">
        <f>ROUND(DO12,1)</f>
        <v>0</v>
      </c>
      <c r="DP377" s="741">
        <f>$DJ377*DO377/100</f>
        <v>0</v>
      </c>
      <c r="DQ377" s="740">
        <f>ROUND(DQ12,1)</f>
        <v>0</v>
      </c>
      <c r="DR377" s="741">
        <f>$DJ377*DQ377/100</f>
        <v>0</v>
      </c>
      <c r="DS377" s="740">
        <f>ROUND(DS12,1)</f>
        <v>0</v>
      </c>
      <c r="DT377" s="741">
        <f>$DJ377*DS377/100</f>
        <v>0</v>
      </c>
      <c r="DU377" s="740">
        <f>ROUND(DU12,1)</f>
        <v>15.9</v>
      </c>
      <c r="DV377" s="741">
        <f>$DJ377*DU377/100</f>
        <v>4438.8</v>
      </c>
      <c r="DW377" s="740">
        <f>ROUND(DW12,1)</f>
        <v>20</v>
      </c>
      <c r="DX377" s="741">
        <f>$DJ377*DW377/100</f>
        <v>5583.4</v>
      </c>
      <c r="DY377" s="740">
        <f>ROUND(DY12,1)</f>
        <v>0</v>
      </c>
      <c r="DZ377" s="741">
        <f>$DJ377*DY377/100</f>
        <v>0</v>
      </c>
      <c r="EA377" s="740">
        <f>ROUND(EA12,1)</f>
        <v>0</v>
      </c>
      <c r="EB377" s="741">
        <f>$DJ377*EA377/100</f>
        <v>0</v>
      </c>
      <c r="EC377" s="740">
        <f>ROUND(EC12,1)</f>
        <v>0</v>
      </c>
      <c r="ED377" s="741">
        <f>$DJ377*EC377/100</f>
        <v>0</v>
      </c>
      <c r="EE377" s="743">
        <f>IF(((SUM(DJ377:ED377))&gt;(16242*DG377)),0,((16242*DG377)-(SUM(DJ377:ED377))))</f>
        <v>0</v>
      </c>
      <c r="EF377" s="744">
        <f>DJ377+DL377+DN377+DP377+DR377+DT377+DV377+DX377+DZ377+EB377+ED377+EE377</f>
        <v>37939.199999999997</v>
      </c>
      <c r="EG377" s="745">
        <v>12</v>
      </c>
      <c r="EH377" s="746">
        <f>EF377*EG377</f>
        <v>455270.40000000002</v>
      </c>
      <c r="EI377" s="747"/>
      <c r="EJ377" s="741"/>
      <c r="EK377" s="746">
        <f>EH377+EI377+EJ377</f>
        <v>455270.40000000002</v>
      </c>
      <c r="EL377" s="746">
        <f>EK377*0.302</f>
        <v>137491.66</v>
      </c>
      <c r="EM377" s="746">
        <f>EK377+EL377</f>
        <v>592762.06000000006</v>
      </c>
      <c r="EO377" s="1044"/>
      <c r="EP377" s="752" t="s">
        <v>520</v>
      </c>
      <c r="EQ377" s="737">
        <f t="shared" ref="EQ377:EQ385" si="2913">EQ289</f>
        <v>1</v>
      </c>
      <c r="ER377" s="737">
        <f>ROUNDUP(ER289*1.04,0)</f>
        <v>27640</v>
      </c>
      <c r="ES377" s="738">
        <f>ROUNDUP(ER377*1.01,0)</f>
        <v>27917</v>
      </c>
      <c r="ET377" s="817">
        <f t="shared" ref="ET377:ET385" si="2914">EQ377*ES377</f>
        <v>27917</v>
      </c>
      <c r="EU377" s="740">
        <f>ROUND(EU12,1)</f>
        <v>0</v>
      </c>
      <c r="EV377" s="741">
        <f>$ET377*EU377/100</f>
        <v>0</v>
      </c>
      <c r="EW377" s="740">
        <f>ROUND(EW12,1)</f>
        <v>0</v>
      </c>
      <c r="EX377" s="741">
        <f>$ET377*EW377/100</f>
        <v>0</v>
      </c>
      <c r="EY377" s="740">
        <f>ROUND(EY12,1)</f>
        <v>0</v>
      </c>
      <c r="EZ377" s="741">
        <f>$ET377*EY377/100</f>
        <v>0</v>
      </c>
      <c r="FA377" s="740">
        <f>ROUND(FA12,1)</f>
        <v>0</v>
      </c>
      <c r="FB377" s="741">
        <f>$ET377*FA377/100</f>
        <v>0</v>
      </c>
      <c r="FC377" s="740">
        <f>ROUND(FC12,1)</f>
        <v>0</v>
      </c>
      <c r="FD377" s="741">
        <f>$ET377*FC377/100</f>
        <v>0</v>
      </c>
      <c r="FE377" s="740">
        <f>ROUND(FE12,1)</f>
        <v>25.5</v>
      </c>
      <c r="FF377" s="741">
        <f>$ET377*FE377/100</f>
        <v>7118.84</v>
      </c>
      <c r="FG377" s="740">
        <f>ROUND(FG12,1)</f>
        <v>15</v>
      </c>
      <c r="FH377" s="741">
        <f>$ET377*FG377/100</f>
        <v>4187.55</v>
      </c>
      <c r="FI377" s="740">
        <f>ROUND(FI12,1)</f>
        <v>0</v>
      </c>
      <c r="FJ377" s="741">
        <f>$ET377*FI377/100</f>
        <v>0</v>
      </c>
      <c r="FK377" s="740">
        <f>ROUND(FK12,1)</f>
        <v>0</v>
      </c>
      <c r="FL377" s="741">
        <f>$ET377*FK377/100</f>
        <v>0</v>
      </c>
      <c r="FM377" s="740">
        <f>ROUND(FM12,1)</f>
        <v>0</v>
      </c>
      <c r="FN377" s="741">
        <f>$ET377*FM377/100</f>
        <v>0</v>
      </c>
      <c r="FO377" s="743">
        <f>IF(((SUM(ET377:FN377))&gt;(16242*EQ377)),0,((16242*EQ377)-(SUM(ET377:FN377))))</f>
        <v>0</v>
      </c>
      <c r="FP377" s="744">
        <f>ET377+EV377+EX377+EZ377+FB377+FD377+FF377+FH377+FJ377+FL377+FN377+FO377</f>
        <v>39223.39</v>
      </c>
      <c r="FQ377" s="745">
        <v>12</v>
      </c>
      <c r="FR377" s="746">
        <f>FP377*FQ377</f>
        <v>470680.68</v>
      </c>
      <c r="FS377" s="747"/>
      <c r="FT377" s="741"/>
      <c r="FU377" s="746">
        <f>FR377+FS377+FT377</f>
        <v>470680.68</v>
      </c>
      <c r="FV377" s="746">
        <f>FU377*0.302</f>
        <v>142145.57</v>
      </c>
      <c r="FW377" s="746">
        <f>FU377+FV377</f>
        <v>612826.25</v>
      </c>
      <c r="FY377" s="1044"/>
      <c r="FZ377" s="752" t="s">
        <v>520</v>
      </c>
      <c r="GA377" s="737">
        <f t="shared" ref="GA377:GA385" si="2915">GA289</f>
        <v>5</v>
      </c>
      <c r="GB377" s="737">
        <f>ROUNDUP(GB289*1.04,0)</f>
        <v>27640</v>
      </c>
      <c r="GC377" s="738">
        <f>ROUNDUP(GB377*1.01,0)</f>
        <v>27917</v>
      </c>
      <c r="GD377" s="743">
        <f t="shared" ref="GD377" si="2916">F377+AP377+BZ377+DJ377+ET377</f>
        <v>139585</v>
      </c>
      <c r="GE377" s="743"/>
      <c r="GF377" s="737">
        <f t="shared" ref="GF377:GF385" si="2917">H377+AR377+CB377+DL377+EV377</f>
        <v>0</v>
      </c>
      <c r="GG377" s="743"/>
      <c r="GH377" s="737">
        <f t="shared" ref="GH377:GH385" si="2918">J377+AT377+CD377+DN377+EX377</f>
        <v>1116.68</v>
      </c>
      <c r="GI377" s="743"/>
      <c r="GJ377" s="737">
        <f t="shared" ref="GJ377:GJ385" si="2919">L377+AV377+CF377+DP377+EZ377</f>
        <v>5583.4</v>
      </c>
      <c r="GK377" s="743"/>
      <c r="GL377" s="737">
        <f t="shared" ref="GL377:GL385" si="2920">N377+AX377+CH377+DR377+FB377</f>
        <v>0</v>
      </c>
      <c r="GM377" s="743"/>
      <c r="GN377" s="737">
        <f t="shared" ref="GN377:GN385" si="2921">P377+AZ377+CJ377+DT377+FD377</f>
        <v>0</v>
      </c>
      <c r="GO377" s="743"/>
      <c r="GP377" s="737">
        <f t="shared" ref="GP377:GP385" si="2922">R377+BB377+CL377+DV377+FF377</f>
        <v>71523.360000000001</v>
      </c>
      <c r="GQ377" s="743"/>
      <c r="GR377" s="737">
        <f t="shared" ref="GR377:GR385" si="2923">T377+BD377+CN377+DX377+FH377</f>
        <v>23729.45</v>
      </c>
      <c r="GS377" s="743"/>
      <c r="GT377" s="737">
        <f t="shared" ref="GT377:GT385" si="2924">V377+BF377+CP377+DZ377+FJ377</f>
        <v>0</v>
      </c>
      <c r="GU377" s="743"/>
      <c r="GV377" s="737">
        <f t="shared" ref="GV377:GV385" si="2925">X377+BH377+CR377+EB377+FL377</f>
        <v>0</v>
      </c>
      <c r="GW377" s="743"/>
      <c r="GX377" s="737">
        <f t="shared" ref="GX377:GY385" si="2926">Z377+BJ377+CT377+ED377+FN377</f>
        <v>0</v>
      </c>
      <c r="GY377" s="743">
        <f t="shared" si="2926"/>
        <v>0</v>
      </c>
      <c r="GZ377" s="744">
        <f>GD377+GF377+GH377+GJ377+GL377+GN377+GP377+GR377+GT377+GV377+GX377+GY377</f>
        <v>241537.89</v>
      </c>
      <c r="HA377" s="745">
        <v>12</v>
      </c>
      <c r="HB377" s="746">
        <f>GZ377*HA377</f>
        <v>2898454.68</v>
      </c>
      <c r="HC377" s="737">
        <f t="shared" ref="HC377:HD385" si="2927">AE377+BO377+CY377+EI377+FS377</f>
        <v>0</v>
      </c>
      <c r="HD377" s="737">
        <f t="shared" si="2927"/>
        <v>0</v>
      </c>
      <c r="HE377" s="746">
        <f>HB377+HC377+HD377</f>
        <v>2898454.68</v>
      </c>
      <c r="HF377" s="746">
        <f>HE377*0.302</f>
        <v>875333.31</v>
      </c>
      <c r="HG377" s="746">
        <f>HE377+HF377</f>
        <v>3773787.99</v>
      </c>
    </row>
    <row r="378" spans="1:225" ht="38.25" hidden="1" x14ac:dyDescent="0.25">
      <c r="A378" s="1044"/>
      <c r="B378" s="753" t="s">
        <v>852</v>
      </c>
      <c r="C378" s="737">
        <f t="shared" si="2905"/>
        <v>1</v>
      </c>
      <c r="D378" s="737">
        <f t="shared" ref="D378:D385" si="2928">ROUNDUP(D290*1.04,0)</f>
        <v>24877</v>
      </c>
      <c r="E378" s="738">
        <f t="shared" ref="E378:E385" si="2929">ROUNDUP(D378*1.01,0)</f>
        <v>25126</v>
      </c>
      <c r="F378" s="817">
        <f t="shared" si="2906"/>
        <v>25126</v>
      </c>
      <c r="G378" s="740">
        <f t="shared" ref="G378:I385" si="2930">ROUND(G13,1)</f>
        <v>0</v>
      </c>
      <c r="H378" s="741">
        <f t="shared" ref="H378:H385" si="2931">$F378*G378/100</f>
        <v>0</v>
      </c>
      <c r="I378" s="740">
        <f t="shared" si="2930"/>
        <v>0</v>
      </c>
      <c r="J378" s="741">
        <f t="shared" ref="J378:J385" si="2932">$F378*I378/100</f>
        <v>0</v>
      </c>
      <c r="K378" s="740">
        <f t="shared" ref="K378:K385" si="2933">ROUND(K13,1)</f>
        <v>10</v>
      </c>
      <c r="L378" s="741">
        <f t="shared" ref="L378:L385" si="2934">$F378*K378/100</f>
        <v>2512.6</v>
      </c>
      <c r="M378" s="740">
        <f t="shared" ref="M378:M385" si="2935">ROUND(M13,1)</f>
        <v>20</v>
      </c>
      <c r="N378" s="741">
        <f t="shared" ref="N378:N385" si="2936">$F378*M378/100</f>
        <v>5025.2</v>
      </c>
      <c r="O378" s="740">
        <f t="shared" ref="O378:O385" si="2937">ROUND(O13,1)</f>
        <v>0</v>
      </c>
      <c r="P378" s="741">
        <f t="shared" ref="P378:P385" si="2938">$F378*O378/100</f>
        <v>0</v>
      </c>
      <c r="Q378" s="740">
        <f t="shared" ref="Q378:Q385" si="2939">ROUND(Q13,1)</f>
        <v>100</v>
      </c>
      <c r="R378" s="741">
        <f t="shared" ref="R378:R385" si="2940">$F378*Q378/100</f>
        <v>25126</v>
      </c>
      <c r="S378" s="740">
        <f t="shared" ref="S378:S385" si="2941">ROUND(S13,1)</f>
        <v>20</v>
      </c>
      <c r="T378" s="741">
        <f t="shared" ref="T378:T385" si="2942">$F378*S378/100</f>
        <v>5025.2</v>
      </c>
      <c r="U378" s="740">
        <f t="shared" ref="U378:U385" si="2943">ROUND(U13,1)</f>
        <v>0</v>
      </c>
      <c r="V378" s="741">
        <f t="shared" ref="V378:V385" si="2944">$F378*U378/100</f>
        <v>0</v>
      </c>
      <c r="W378" s="740">
        <f t="shared" ref="W378:W385" si="2945">ROUND(W13,1)</f>
        <v>0</v>
      </c>
      <c r="X378" s="741">
        <f t="shared" ref="X378:X385" si="2946">$F378*W378/100</f>
        <v>0</v>
      </c>
      <c r="Y378" s="740">
        <f t="shared" ref="Y378:Y385" si="2947">ROUND(Y13,1)</f>
        <v>0</v>
      </c>
      <c r="Z378" s="741">
        <f t="shared" ref="Z378:Z385" si="2948">$F378*Y378/100</f>
        <v>0</v>
      </c>
      <c r="AA378" s="743">
        <f t="shared" ref="AA378:AA385" si="2949">IF(((SUM(F378:Z378))&gt;(16242*C378)),0,((16242*C378)-(SUM(F378:Z378))))</f>
        <v>0</v>
      </c>
      <c r="AB378" s="744">
        <f t="shared" ref="AB378:AB385" si="2950">F378+H378+J378+L378+N378+P378+R378+T378+V378+X378+Z378+AA378</f>
        <v>62815</v>
      </c>
      <c r="AC378" s="745">
        <v>12</v>
      </c>
      <c r="AD378" s="746">
        <f t="shared" ref="AD378:AD385" si="2951">AB378*AC378</f>
        <v>753780</v>
      </c>
      <c r="AE378" s="747"/>
      <c r="AF378" s="741"/>
      <c r="AG378" s="746">
        <f t="shared" ref="AG378:AG385" si="2952">AD378+AE378+AF378</f>
        <v>753780</v>
      </c>
      <c r="AH378" s="746">
        <f t="shared" ref="AH378:AH385" si="2953">AG378*0.302</f>
        <v>227641.56</v>
      </c>
      <c r="AI378" s="746">
        <f t="shared" ref="AI378:AI385" si="2954">AG378+AH378</f>
        <v>981421.56</v>
      </c>
      <c r="AK378" s="1044"/>
      <c r="AL378" s="753" t="s">
        <v>852</v>
      </c>
      <c r="AM378" s="737">
        <f t="shared" si="2907"/>
        <v>0</v>
      </c>
      <c r="AN378" s="737">
        <f t="shared" ref="AN378:AN385" si="2955">ROUNDUP(AN290*1.04,0)</f>
        <v>24877</v>
      </c>
      <c r="AO378" s="738">
        <f t="shared" ref="AO378:AO385" si="2956">ROUNDUP(AN378*1.01,0)</f>
        <v>25126</v>
      </c>
      <c r="AP378" s="817">
        <f t="shared" si="2908"/>
        <v>0</v>
      </c>
      <c r="AQ378" s="740">
        <f t="shared" ref="AQ378:AQ385" si="2957">ROUND(AQ13,1)</f>
        <v>0</v>
      </c>
      <c r="AR378" s="741">
        <f t="shared" ref="AR378:AR385" si="2958">$AP378*AQ378/100</f>
        <v>0</v>
      </c>
      <c r="AS378" s="740">
        <f t="shared" ref="AS378:AS385" si="2959">ROUND(AS13,1)</f>
        <v>0</v>
      </c>
      <c r="AT378" s="741">
        <f t="shared" ref="AT378:AT385" si="2960">$AP378*AS378/100</f>
        <v>0</v>
      </c>
      <c r="AU378" s="740">
        <f t="shared" ref="AU378:AU385" si="2961">ROUND(AU13,1)</f>
        <v>0</v>
      </c>
      <c r="AV378" s="741">
        <f t="shared" ref="AV378:AV385" si="2962">$AP378*AU378/100</f>
        <v>0</v>
      </c>
      <c r="AW378" s="740">
        <f t="shared" ref="AW378:AW385" si="2963">ROUND(AW13,1)</f>
        <v>0</v>
      </c>
      <c r="AX378" s="741">
        <f t="shared" ref="AX378:AX385" si="2964">$AP378*AW378/100</f>
        <v>0</v>
      </c>
      <c r="AY378" s="740">
        <f t="shared" ref="AY378:AY385" si="2965">ROUND(AY13,1)</f>
        <v>0</v>
      </c>
      <c r="AZ378" s="741">
        <f t="shared" ref="AZ378:AZ385" si="2966">$AP378*AY378/100</f>
        <v>0</v>
      </c>
      <c r="BA378" s="740">
        <f t="shared" ref="BA378:BA385" si="2967">ROUND(BA13,1)</f>
        <v>0</v>
      </c>
      <c r="BB378" s="741">
        <f t="shared" ref="BB378:BB385" si="2968">$AP378*BA378/100</f>
        <v>0</v>
      </c>
      <c r="BC378" s="740">
        <f t="shared" ref="BC378:BC385" si="2969">ROUND(BC13,1)</f>
        <v>0</v>
      </c>
      <c r="BD378" s="741">
        <f t="shared" ref="BD378:BD385" si="2970">$AP378*BC378/100</f>
        <v>0</v>
      </c>
      <c r="BE378" s="740">
        <f t="shared" ref="BE378:BE385" si="2971">ROUND(BE13,1)</f>
        <v>0</v>
      </c>
      <c r="BF378" s="741">
        <f t="shared" ref="BF378:BF385" si="2972">$AP378*BE378/100</f>
        <v>0</v>
      </c>
      <c r="BG378" s="740">
        <f t="shared" ref="BG378:BG385" si="2973">ROUND(BG13,1)</f>
        <v>0</v>
      </c>
      <c r="BH378" s="741">
        <f t="shared" ref="BH378:BH385" si="2974">$AP378*BG378/100</f>
        <v>0</v>
      </c>
      <c r="BI378" s="740">
        <f t="shared" ref="BI378:BI385" si="2975">ROUND(BI13,1)</f>
        <v>0</v>
      </c>
      <c r="BJ378" s="741">
        <f t="shared" ref="BJ378:BJ385" si="2976">$AP378*BI378/100</f>
        <v>0</v>
      </c>
      <c r="BK378" s="743">
        <f t="shared" ref="BK378:BK385" si="2977">IF(((SUM(AP378:BJ378))&gt;(16242*AM378)),0,((16242*AM378)-(SUM(AP378:BJ378))))</f>
        <v>0</v>
      </c>
      <c r="BL378" s="744">
        <f t="shared" ref="BL378:BL385" si="2978">AP378+AR378+AT378+AV378+AX378+AZ378+BB378+BD378+BF378+BH378+BJ378+BK378</f>
        <v>0</v>
      </c>
      <c r="BM378" s="745">
        <v>12</v>
      </c>
      <c r="BN378" s="746">
        <f t="shared" ref="BN378:BN385" si="2979">BL378*BM378</f>
        <v>0</v>
      </c>
      <c r="BO378" s="747"/>
      <c r="BP378" s="741"/>
      <c r="BQ378" s="746">
        <f t="shared" ref="BQ378:BQ385" si="2980">BN378+BO378+BP378</f>
        <v>0</v>
      </c>
      <c r="BR378" s="746">
        <f t="shared" ref="BR378:BR385" si="2981">BQ378*0.302</f>
        <v>0</v>
      </c>
      <c r="BS378" s="746">
        <f t="shared" ref="BS378:BS385" si="2982">BQ378+BR378</f>
        <v>0</v>
      </c>
      <c r="BU378" s="1044"/>
      <c r="BV378" s="753" t="s">
        <v>852</v>
      </c>
      <c r="BW378" s="737">
        <f t="shared" si="2909"/>
        <v>0</v>
      </c>
      <c r="BX378" s="737">
        <f t="shared" ref="BX378:BX385" si="2983">ROUNDUP(BX290*1.04,0)</f>
        <v>24877</v>
      </c>
      <c r="BY378" s="738">
        <f t="shared" ref="BY378:BY385" si="2984">ROUNDUP(BX378*1.01,0)</f>
        <v>25126</v>
      </c>
      <c r="BZ378" s="817">
        <f t="shared" si="2910"/>
        <v>0</v>
      </c>
      <c r="CA378" s="740">
        <f t="shared" ref="CA378:CA385" si="2985">ROUND(CA13,1)</f>
        <v>0</v>
      </c>
      <c r="CB378" s="741">
        <f t="shared" ref="CB378:CB385" si="2986">$BZ378*CA378/100</f>
        <v>0</v>
      </c>
      <c r="CC378" s="740">
        <f t="shared" ref="CC378:CC385" si="2987">ROUND(CC13,1)</f>
        <v>0</v>
      </c>
      <c r="CD378" s="741">
        <f t="shared" ref="CD378:CD385" si="2988">$BZ378*CC378/100</f>
        <v>0</v>
      </c>
      <c r="CE378" s="740">
        <f t="shared" ref="CE378:CE385" si="2989">ROUND(CE13,1)</f>
        <v>0</v>
      </c>
      <c r="CF378" s="741">
        <f t="shared" ref="CF378:CF385" si="2990">$BZ378*CE378/100</f>
        <v>0</v>
      </c>
      <c r="CG378" s="740">
        <f t="shared" ref="CG378:CG385" si="2991">ROUND(CG13,1)</f>
        <v>0</v>
      </c>
      <c r="CH378" s="741">
        <f t="shared" ref="CH378:CH385" si="2992">$BZ378*CG378/100</f>
        <v>0</v>
      </c>
      <c r="CI378" s="740">
        <f t="shared" ref="CI378:CI385" si="2993">ROUND(CI13,1)</f>
        <v>0</v>
      </c>
      <c r="CJ378" s="741">
        <f t="shared" ref="CJ378:CJ385" si="2994">$BZ378*CI378/100</f>
        <v>0</v>
      </c>
      <c r="CK378" s="740">
        <f t="shared" ref="CK378:CK385" si="2995">ROUND(CK13,1)</f>
        <v>0</v>
      </c>
      <c r="CL378" s="741">
        <f t="shared" ref="CL378:CL385" si="2996">$BZ378*CK378/100</f>
        <v>0</v>
      </c>
      <c r="CM378" s="740">
        <f t="shared" ref="CM378:CM385" si="2997">ROUND(CM13,1)</f>
        <v>0</v>
      </c>
      <c r="CN378" s="741">
        <f t="shared" ref="CN378:CN385" si="2998">$BZ378*CM378/100</f>
        <v>0</v>
      </c>
      <c r="CO378" s="740">
        <f t="shared" ref="CO378:CO385" si="2999">ROUND(CO13,1)</f>
        <v>0</v>
      </c>
      <c r="CP378" s="741">
        <f t="shared" ref="CP378:CP385" si="3000">$BZ378*CO378/100</f>
        <v>0</v>
      </c>
      <c r="CQ378" s="740">
        <f t="shared" ref="CQ378:CQ385" si="3001">ROUND(CQ13,1)</f>
        <v>0</v>
      </c>
      <c r="CR378" s="741">
        <f t="shared" ref="CR378:CR385" si="3002">$BZ378*CQ378/100</f>
        <v>0</v>
      </c>
      <c r="CS378" s="740">
        <f t="shared" ref="CS378:CS385" si="3003">ROUND(CS13,1)</f>
        <v>0</v>
      </c>
      <c r="CT378" s="741">
        <f t="shared" ref="CT378:CT385" si="3004">$BZ378*CS378/100</f>
        <v>0</v>
      </c>
      <c r="CU378" s="743">
        <f t="shared" ref="CU378:CU385" si="3005">IF(((SUM(BZ378:CT378))&gt;(16242*BW378)),0,((16242*BW378)-(SUM(BZ378:CT378))))</f>
        <v>0</v>
      </c>
      <c r="CV378" s="744">
        <f t="shared" ref="CV378:CV385" si="3006">BZ378+CB378+CD378+CF378+CH378+CJ378+CL378+CN378+CP378+CR378+CT378+CU378</f>
        <v>0</v>
      </c>
      <c r="CW378" s="745">
        <v>12</v>
      </c>
      <c r="CX378" s="746">
        <f t="shared" ref="CX378:CX385" si="3007">CV378*CW378</f>
        <v>0</v>
      </c>
      <c r="CY378" s="747"/>
      <c r="CZ378" s="741"/>
      <c r="DA378" s="746">
        <f t="shared" ref="DA378:DA385" si="3008">CX378+CY378+CZ378</f>
        <v>0</v>
      </c>
      <c r="DB378" s="746">
        <f t="shared" ref="DB378:DB385" si="3009">DA378*0.302</f>
        <v>0</v>
      </c>
      <c r="DC378" s="746">
        <f t="shared" ref="DC378:DC385" si="3010">DA378+DB378</f>
        <v>0</v>
      </c>
      <c r="DD378" s="750"/>
      <c r="DE378" s="1044"/>
      <c r="DF378" s="753" t="s">
        <v>852</v>
      </c>
      <c r="DG378" s="737">
        <f t="shared" si="2911"/>
        <v>0</v>
      </c>
      <c r="DH378" s="737">
        <f t="shared" ref="DH378:DH385" si="3011">ROUNDUP(DH290*1.04,0)</f>
        <v>24877</v>
      </c>
      <c r="DI378" s="738">
        <f t="shared" ref="DI378:DI385" si="3012">ROUNDUP(DH378*1.01,0)</f>
        <v>25126</v>
      </c>
      <c r="DJ378" s="817">
        <f t="shared" si="2912"/>
        <v>0</v>
      </c>
      <c r="DK378" s="740">
        <f t="shared" ref="DK378:DK385" si="3013">ROUND(DK13,1)</f>
        <v>0</v>
      </c>
      <c r="DL378" s="741">
        <f t="shared" ref="DL378:DL385" si="3014">$DJ378*DK378/100</f>
        <v>0</v>
      </c>
      <c r="DM378" s="740">
        <f t="shared" ref="DM378:DM385" si="3015">ROUND(DM13,1)</f>
        <v>0</v>
      </c>
      <c r="DN378" s="741">
        <f t="shared" ref="DN378:DN385" si="3016">$DJ378*DM378/100</f>
        <v>0</v>
      </c>
      <c r="DO378" s="740">
        <f t="shared" ref="DO378:DO385" si="3017">ROUND(DO13,1)</f>
        <v>0</v>
      </c>
      <c r="DP378" s="741">
        <f t="shared" ref="DP378:DP385" si="3018">$DJ378*DO378/100</f>
        <v>0</v>
      </c>
      <c r="DQ378" s="740">
        <f t="shared" ref="DQ378:DQ385" si="3019">ROUND(DQ13,1)</f>
        <v>0</v>
      </c>
      <c r="DR378" s="741">
        <f t="shared" ref="DR378:DR385" si="3020">$DJ378*DQ378/100</f>
        <v>0</v>
      </c>
      <c r="DS378" s="740">
        <f t="shared" ref="DS378:DS385" si="3021">ROUND(DS13,1)</f>
        <v>0</v>
      </c>
      <c r="DT378" s="741">
        <f t="shared" ref="DT378:DT385" si="3022">$DJ378*DS378/100</f>
        <v>0</v>
      </c>
      <c r="DU378" s="740">
        <f t="shared" ref="DU378:DU385" si="3023">ROUND(DU13,1)</f>
        <v>0</v>
      </c>
      <c r="DV378" s="741">
        <f t="shared" ref="DV378:DV385" si="3024">$DJ378*DU378/100</f>
        <v>0</v>
      </c>
      <c r="DW378" s="740">
        <f t="shared" ref="DW378:DW385" si="3025">ROUND(DW13,1)</f>
        <v>0</v>
      </c>
      <c r="DX378" s="741">
        <f t="shared" ref="DX378:DX385" si="3026">$DJ378*DW378/100</f>
        <v>0</v>
      </c>
      <c r="DY378" s="740">
        <f t="shared" ref="DY378:DY385" si="3027">ROUND(DY13,1)</f>
        <v>0</v>
      </c>
      <c r="DZ378" s="741">
        <f t="shared" ref="DZ378:DZ385" si="3028">$DJ378*DY378/100</f>
        <v>0</v>
      </c>
      <c r="EA378" s="740">
        <f t="shared" ref="EA378:EA385" si="3029">ROUND(EA13,1)</f>
        <v>0</v>
      </c>
      <c r="EB378" s="741">
        <f t="shared" ref="EB378:EB385" si="3030">$DJ378*EA378/100</f>
        <v>0</v>
      </c>
      <c r="EC378" s="740">
        <f t="shared" ref="EC378:EC385" si="3031">ROUND(EC13,1)</f>
        <v>0</v>
      </c>
      <c r="ED378" s="741">
        <f t="shared" ref="ED378:ED385" si="3032">$DJ378*EC378/100</f>
        <v>0</v>
      </c>
      <c r="EE378" s="743">
        <f t="shared" ref="EE378:EE385" si="3033">IF(((SUM(DJ378:ED378))&gt;(16242*DG378)),0,((16242*DG378)-(SUM(DJ378:ED378))))</f>
        <v>0</v>
      </c>
      <c r="EF378" s="744">
        <f t="shared" ref="EF378:EF385" si="3034">DJ378+DL378+DN378+DP378+DR378+DT378+DV378+DX378+DZ378+EB378+ED378+EE378</f>
        <v>0</v>
      </c>
      <c r="EG378" s="745">
        <v>12</v>
      </c>
      <c r="EH378" s="746">
        <f t="shared" ref="EH378:EH385" si="3035">EF378*EG378</f>
        <v>0</v>
      </c>
      <c r="EI378" s="747"/>
      <c r="EJ378" s="741"/>
      <c r="EK378" s="746">
        <f t="shared" ref="EK378:EK385" si="3036">EH378+EI378+EJ378</f>
        <v>0</v>
      </c>
      <c r="EL378" s="746">
        <f t="shared" ref="EL378:EL385" si="3037">EK378*0.302</f>
        <v>0</v>
      </c>
      <c r="EM378" s="746">
        <f t="shared" ref="EM378:EM385" si="3038">EK378+EL378</f>
        <v>0</v>
      </c>
      <c r="EO378" s="1044"/>
      <c r="EP378" s="753" t="s">
        <v>852</v>
      </c>
      <c r="EQ378" s="737">
        <f t="shared" si="2913"/>
        <v>0</v>
      </c>
      <c r="ER378" s="737">
        <f t="shared" ref="ER378:ER385" si="3039">ROUNDUP(ER290*1.04,0)</f>
        <v>24877</v>
      </c>
      <c r="ES378" s="738">
        <f t="shared" ref="ES378:ES385" si="3040">ROUNDUP(ER378*1.01,0)</f>
        <v>25126</v>
      </c>
      <c r="ET378" s="817">
        <f t="shared" si="2914"/>
        <v>0</v>
      </c>
      <c r="EU378" s="740">
        <f t="shared" ref="EU378:EU385" si="3041">ROUND(EU13,1)</f>
        <v>0</v>
      </c>
      <c r="EV378" s="741">
        <f t="shared" ref="EV378:EV385" si="3042">$ET378*EU378/100</f>
        <v>0</v>
      </c>
      <c r="EW378" s="740">
        <f t="shared" ref="EW378:EW385" si="3043">ROUND(EW13,1)</f>
        <v>0</v>
      </c>
      <c r="EX378" s="741">
        <f t="shared" ref="EX378:EX385" si="3044">$ET378*EW378/100</f>
        <v>0</v>
      </c>
      <c r="EY378" s="740">
        <f t="shared" ref="EY378:EY385" si="3045">ROUND(EY13,1)</f>
        <v>0</v>
      </c>
      <c r="EZ378" s="741">
        <f t="shared" ref="EZ378:EZ385" si="3046">$ET378*EY378/100</f>
        <v>0</v>
      </c>
      <c r="FA378" s="740">
        <f t="shared" ref="FA378:FA385" si="3047">ROUND(FA13,1)</f>
        <v>0</v>
      </c>
      <c r="FB378" s="741">
        <f t="shared" ref="FB378:FB385" si="3048">$ET378*FA378/100</f>
        <v>0</v>
      </c>
      <c r="FC378" s="740">
        <f t="shared" ref="FC378:FC385" si="3049">ROUND(FC13,1)</f>
        <v>0</v>
      </c>
      <c r="FD378" s="741">
        <f t="shared" ref="FD378:FD385" si="3050">$ET378*FC378/100</f>
        <v>0</v>
      </c>
      <c r="FE378" s="740">
        <f t="shared" ref="FE378:FE385" si="3051">ROUND(FE13,1)</f>
        <v>0</v>
      </c>
      <c r="FF378" s="741">
        <f t="shared" ref="FF378:FF385" si="3052">$ET378*FE378/100</f>
        <v>0</v>
      </c>
      <c r="FG378" s="740">
        <f t="shared" ref="FG378:FG385" si="3053">ROUND(FG13,1)</f>
        <v>0</v>
      </c>
      <c r="FH378" s="741">
        <f t="shared" ref="FH378:FH385" si="3054">$ET378*FG378/100</f>
        <v>0</v>
      </c>
      <c r="FI378" s="740">
        <f t="shared" ref="FI378:FI385" si="3055">ROUND(FI13,1)</f>
        <v>0</v>
      </c>
      <c r="FJ378" s="741">
        <f t="shared" ref="FJ378:FJ385" si="3056">$ET378*FI378/100</f>
        <v>0</v>
      </c>
      <c r="FK378" s="740">
        <f t="shared" ref="FK378:FK385" si="3057">ROUND(FK13,1)</f>
        <v>0</v>
      </c>
      <c r="FL378" s="741">
        <f t="shared" ref="FL378:FL385" si="3058">$ET378*FK378/100</f>
        <v>0</v>
      </c>
      <c r="FM378" s="740">
        <f t="shared" ref="FM378:FM385" si="3059">ROUND(FM13,1)</f>
        <v>0</v>
      </c>
      <c r="FN378" s="741">
        <f t="shared" ref="FN378:FN385" si="3060">$ET378*FM378/100</f>
        <v>0</v>
      </c>
      <c r="FO378" s="743">
        <f t="shared" ref="FO378:FO385" si="3061">IF(((SUM(ET378:FN378))&gt;(16242*EQ378)),0,((16242*EQ378)-(SUM(ET378:FN378))))</f>
        <v>0</v>
      </c>
      <c r="FP378" s="744">
        <f t="shared" ref="FP378:FP385" si="3062">ET378+EV378+EX378+EZ378+FB378+FD378+FF378+FH378+FJ378+FL378+FN378+FO378</f>
        <v>0</v>
      </c>
      <c r="FQ378" s="745">
        <v>12</v>
      </c>
      <c r="FR378" s="746">
        <f t="shared" ref="FR378:FR385" si="3063">FP378*FQ378</f>
        <v>0</v>
      </c>
      <c r="FS378" s="747"/>
      <c r="FT378" s="741"/>
      <c r="FU378" s="746">
        <f t="shared" ref="FU378:FU385" si="3064">FR378+FS378+FT378</f>
        <v>0</v>
      </c>
      <c r="FV378" s="746">
        <f t="shared" ref="FV378:FV385" si="3065">FU378*0.302</f>
        <v>0</v>
      </c>
      <c r="FW378" s="746">
        <f t="shared" ref="FW378:FW385" si="3066">FU378+FV378</f>
        <v>0</v>
      </c>
      <c r="FY378" s="1044"/>
      <c r="FZ378" s="753" t="s">
        <v>852</v>
      </c>
      <c r="GA378" s="737">
        <f t="shared" si="2915"/>
        <v>1</v>
      </c>
      <c r="GB378" s="737">
        <f t="shared" ref="GB378:GB385" si="3067">ROUNDUP(GB290*1.04,0)</f>
        <v>24877</v>
      </c>
      <c r="GC378" s="738">
        <f t="shared" ref="GC378:GC385" si="3068">ROUNDUP(GB378*1.01,0)</f>
        <v>25126</v>
      </c>
      <c r="GD378" s="743">
        <f>F378+AP378+BZ378+DJ378+ET378</f>
        <v>25126</v>
      </c>
      <c r="GE378" s="743"/>
      <c r="GF378" s="737">
        <f t="shared" si="2917"/>
        <v>0</v>
      </c>
      <c r="GG378" s="743"/>
      <c r="GH378" s="737">
        <f t="shared" si="2918"/>
        <v>0</v>
      </c>
      <c r="GI378" s="743"/>
      <c r="GJ378" s="737">
        <f t="shared" si="2919"/>
        <v>2512.6</v>
      </c>
      <c r="GK378" s="743"/>
      <c r="GL378" s="737">
        <f t="shared" si="2920"/>
        <v>5025.2</v>
      </c>
      <c r="GM378" s="743"/>
      <c r="GN378" s="737">
        <f t="shared" si="2921"/>
        <v>0</v>
      </c>
      <c r="GO378" s="743"/>
      <c r="GP378" s="737">
        <f t="shared" si="2922"/>
        <v>25126</v>
      </c>
      <c r="GQ378" s="743"/>
      <c r="GR378" s="737">
        <f t="shared" si="2923"/>
        <v>5025.2</v>
      </c>
      <c r="GS378" s="743"/>
      <c r="GT378" s="737">
        <f t="shared" si="2924"/>
        <v>0</v>
      </c>
      <c r="GU378" s="743"/>
      <c r="GV378" s="737">
        <f t="shared" si="2925"/>
        <v>0</v>
      </c>
      <c r="GW378" s="743"/>
      <c r="GX378" s="737">
        <f t="shared" si="2926"/>
        <v>0</v>
      </c>
      <c r="GY378" s="743">
        <f t="shared" si="2926"/>
        <v>0</v>
      </c>
      <c r="GZ378" s="744">
        <f t="shared" ref="GZ378:GZ385" si="3069">GD378+GF378+GH378+GJ378+GL378+GN378+GP378+GR378+GT378+GV378+GX378+GY378</f>
        <v>62815</v>
      </c>
      <c r="HA378" s="745">
        <v>12</v>
      </c>
      <c r="HB378" s="746">
        <f t="shared" ref="HB378:HB385" si="3070">GZ378*HA378</f>
        <v>753780</v>
      </c>
      <c r="HC378" s="737">
        <f t="shared" si="2927"/>
        <v>0</v>
      </c>
      <c r="HD378" s="737">
        <f t="shared" si="2927"/>
        <v>0</v>
      </c>
      <c r="HE378" s="746">
        <f t="shared" ref="HE378:HE385" si="3071">HB378+HC378+HD378</f>
        <v>753780</v>
      </c>
      <c r="HF378" s="746">
        <f t="shared" ref="HF378:HF385" si="3072">HE378*0.302</f>
        <v>227641.56</v>
      </c>
      <c r="HG378" s="746">
        <f t="shared" ref="HG378:HG385" si="3073">HE378+HF378</f>
        <v>981421.56</v>
      </c>
    </row>
    <row r="379" spans="1:225" ht="24" hidden="1" x14ac:dyDescent="0.25">
      <c r="A379" s="1044"/>
      <c r="B379" s="754" t="s">
        <v>529</v>
      </c>
      <c r="C379" s="737">
        <f t="shared" si="2905"/>
        <v>0</v>
      </c>
      <c r="D379" s="737">
        <f t="shared" si="2928"/>
        <v>24877</v>
      </c>
      <c r="E379" s="738">
        <f t="shared" si="2929"/>
        <v>25126</v>
      </c>
      <c r="F379" s="817">
        <f t="shared" si="2906"/>
        <v>0</v>
      </c>
      <c r="G379" s="740">
        <f t="shared" si="2930"/>
        <v>0</v>
      </c>
      <c r="H379" s="741">
        <f t="shared" si="2931"/>
        <v>0</v>
      </c>
      <c r="I379" s="740">
        <f t="shared" si="2930"/>
        <v>0</v>
      </c>
      <c r="J379" s="741">
        <f t="shared" si="2932"/>
        <v>0</v>
      </c>
      <c r="K379" s="740">
        <f t="shared" si="2933"/>
        <v>0</v>
      </c>
      <c r="L379" s="741">
        <f t="shared" si="2934"/>
        <v>0</v>
      </c>
      <c r="M379" s="740">
        <f t="shared" si="2935"/>
        <v>0</v>
      </c>
      <c r="N379" s="741">
        <f t="shared" si="2936"/>
        <v>0</v>
      </c>
      <c r="O379" s="740">
        <f t="shared" si="2937"/>
        <v>0</v>
      </c>
      <c r="P379" s="741">
        <f t="shared" si="2938"/>
        <v>0</v>
      </c>
      <c r="Q379" s="740">
        <f t="shared" si="2939"/>
        <v>0</v>
      </c>
      <c r="R379" s="741">
        <f t="shared" si="2940"/>
        <v>0</v>
      </c>
      <c r="S379" s="740">
        <f t="shared" si="2941"/>
        <v>0</v>
      </c>
      <c r="T379" s="741">
        <f t="shared" si="2942"/>
        <v>0</v>
      </c>
      <c r="U379" s="740">
        <f t="shared" si="2943"/>
        <v>0</v>
      </c>
      <c r="V379" s="741">
        <f t="shared" si="2944"/>
        <v>0</v>
      </c>
      <c r="W379" s="740">
        <f t="shared" si="2945"/>
        <v>0</v>
      </c>
      <c r="X379" s="741">
        <f t="shared" si="2946"/>
        <v>0</v>
      </c>
      <c r="Y379" s="740">
        <f t="shared" si="2947"/>
        <v>0</v>
      </c>
      <c r="Z379" s="741">
        <f t="shared" si="2948"/>
        <v>0</v>
      </c>
      <c r="AA379" s="743">
        <f t="shared" si="2949"/>
        <v>0</v>
      </c>
      <c r="AB379" s="744">
        <f t="shared" si="2950"/>
        <v>0</v>
      </c>
      <c r="AC379" s="745">
        <v>12</v>
      </c>
      <c r="AD379" s="746">
        <f t="shared" si="2951"/>
        <v>0</v>
      </c>
      <c r="AE379" s="747"/>
      <c r="AF379" s="741"/>
      <c r="AG379" s="746">
        <f t="shared" si="2952"/>
        <v>0</v>
      </c>
      <c r="AH379" s="746">
        <f t="shared" si="2953"/>
        <v>0</v>
      </c>
      <c r="AI379" s="746">
        <f t="shared" si="2954"/>
        <v>0</v>
      </c>
      <c r="AK379" s="1044"/>
      <c r="AL379" s="754" t="s">
        <v>529</v>
      </c>
      <c r="AM379" s="737">
        <f t="shared" si="2907"/>
        <v>0</v>
      </c>
      <c r="AN379" s="737">
        <f t="shared" si="2955"/>
        <v>24877</v>
      </c>
      <c r="AO379" s="738">
        <f t="shared" si="2956"/>
        <v>25126</v>
      </c>
      <c r="AP379" s="817">
        <f t="shared" si="2908"/>
        <v>0</v>
      </c>
      <c r="AQ379" s="740">
        <f t="shared" si="2957"/>
        <v>0</v>
      </c>
      <c r="AR379" s="741">
        <f t="shared" si="2958"/>
        <v>0</v>
      </c>
      <c r="AS379" s="740">
        <f t="shared" si="2959"/>
        <v>0</v>
      </c>
      <c r="AT379" s="741">
        <f t="shared" si="2960"/>
        <v>0</v>
      </c>
      <c r="AU379" s="740">
        <f t="shared" si="2961"/>
        <v>0</v>
      </c>
      <c r="AV379" s="741">
        <f t="shared" si="2962"/>
        <v>0</v>
      </c>
      <c r="AW379" s="740">
        <f t="shared" si="2963"/>
        <v>0</v>
      </c>
      <c r="AX379" s="741">
        <f t="shared" si="2964"/>
        <v>0</v>
      </c>
      <c r="AY379" s="740">
        <f t="shared" si="2965"/>
        <v>0</v>
      </c>
      <c r="AZ379" s="741">
        <f t="shared" si="2966"/>
        <v>0</v>
      </c>
      <c r="BA379" s="740">
        <f t="shared" si="2967"/>
        <v>0</v>
      </c>
      <c r="BB379" s="741">
        <f t="shared" si="2968"/>
        <v>0</v>
      </c>
      <c r="BC379" s="740">
        <f t="shared" si="2969"/>
        <v>0</v>
      </c>
      <c r="BD379" s="741">
        <f t="shared" si="2970"/>
        <v>0</v>
      </c>
      <c r="BE379" s="740">
        <f t="shared" si="2971"/>
        <v>0</v>
      </c>
      <c r="BF379" s="741">
        <f t="shared" si="2972"/>
        <v>0</v>
      </c>
      <c r="BG379" s="740">
        <f t="shared" si="2973"/>
        <v>0</v>
      </c>
      <c r="BH379" s="741">
        <f t="shared" si="2974"/>
        <v>0</v>
      </c>
      <c r="BI379" s="740">
        <f t="shared" si="2975"/>
        <v>0</v>
      </c>
      <c r="BJ379" s="741">
        <f t="shared" si="2976"/>
        <v>0</v>
      </c>
      <c r="BK379" s="743">
        <f t="shared" si="2977"/>
        <v>0</v>
      </c>
      <c r="BL379" s="744">
        <f t="shared" si="2978"/>
        <v>0</v>
      </c>
      <c r="BM379" s="745">
        <v>12</v>
      </c>
      <c r="BN379" s="746">
        <f t="shared" si="2979"/>
        <v>0</v>
      </c>
      <c r="BO379" s="747"/>
      <c r="BP379" s="741"/>
      <c r="BQ379" s="746">
        <f t="shared" si="2980"/>
        <v>0</v>
      </c>
      <c r="BR379" s="746">
        <f t="shared" si="2981"/>
        <v>0</v>
      </c>
      <c r="BS379" s="746">
        <f t="shared" si="2982"/>
        <v>0</v>
      </c>
      <c r="BU379" s="1044"/>
      <c r="BV379" s="754" t="s">
        <v>529</v>
      </c>
      <c r="BW379" s="737">
        <f t="shared" si="2909"/>
        <v>1</v>
      </c>
      <c r="BX379" s="737">
        <f t="shared" si="2983"/>
        <v>24877</v>
      </c>
      <c r="BY379" s="738">
        <f t="shared" si="2984"/>
        <v>25126</v>
      </c>
      <c r="BZ379" s="817">
        <f t="shared" si="2910"/>
        <v>25126</v>
      </c>
      <c r="CA379" s="740">
        <f t="shared" si="2985"/>
        <v>0</v>
      </c>
      <c r="CB379" s="741">
        <f t="shared" si="2986"/>
        <v>0</v>
      </c>
      <c r="CC379" s="740">
        <f t="shared" si="2987"/>
        <v>0</v>
      </c>
      <c r="CD379" s="741">
        <f t="shared" si="2988"/>
        <v>0</v>
      </c>
      <c r="CE379" s="740">
        <f t="shared" si="2989"/>
        <v>0</v>
      </c>
      <c r="CF379" s="741">
        <f t="shared" si="2990"/>
        <v>0</v>
      </c>
      <c r="CG379" s="740">
        <f t="shared" si="2991"/>
        <v>0</v>
      </c>
      <c r="CH379" s="741">
        <f t="shared" si="2992"/>
        <v>0</v>
      </c>
      <c r="CI379" s="740">
        <f t="shared" si="2993"/>
        <v>0</v>
      </c>
      <c r="CJ379" s="741">
        <f t="shared" si="2994"/>
        <v>0</v>
      </c>
      <c r="CK379" s="740">
        <f t="shared" si="2995"/>
        <v>10</v>
      </c>
      <c r="CL379" s="741">
        <f t="shared" si="2996"/>
        <v>2512.6</v>
      </c>
      <c r="CM379" s="740">
        <f t="shared" si="2997"/>
        <v>20</v>
      </c>
      <c r="CN379" s="741">
        <f t="shared" si="2998"/>
        <v>5025.2</v>
      </c>
      <c r="CO379" s="740">
        <f t="shared" si="2999"/>
        <v>0</v>
      </c>
      <c r="CP379" s="741">
        <f t="shared" si="3000"/>
        <v>0</v>
      </c>
      <c r="CQ379" s="740">
        <f t="shared" si="3001"/>
        <v>0</v>
      </c>
      <c r="CR379" s="741">
        <f t="shared" si="3002"/>
        <v>0</v>
      </c>
      <c r="CS379" s="740">
        <f t="shared" si="3003"/>
        <v>0</v>
      </c>
      <c r="CT379" s="741">
        <f t="shared" si="3004"/>
        <v>0</v>
      </c>
      <c r="CU379" s="743">
        <f t="shared" si="3005"/>
        <v>0</v>
      </c>
      <c r="CV379" s="744">
        <f t="shared" si="3006"/>
        <v>32663.8</v>
      </c>
      <c r="CW379" s="745">
        <v>12</v>
      </c>
      <c r="CX379" s="746">
        <f t="shared" si="3007"/>
        <v>391965.6</v>
      </c>
      <c r="CY379" s="747"/>
      <c r="CZ379" s="741"/>
      <c r="DA379" s="746">
        <f t="shared" si="3008"/>
        <v>391965.6</v>
      </c>
      <c r="DB379" s="746">
        <f t="shared" si="3009"/>
        <v>118373.61</v>
      </c>
      <c r="DC379" s="746">
        <f t="shared" si="3010"/>
        <v>510339.21</v>
      </c>
      <c r="DD379" s="750"/>
      <c r="DE379" s="1044"/>
      <c r="DF379" s="754" t="s">
        <v>529</v>
      </c>
      <c r="DG379" s="737">
        <f t="shared" si="2911"/>
        <v>0</v>
      </c>
      <c r="DH379" s="737">
        <f t="shared" si="3011"/>
        <v>24877</v>
      </c>
      <c r="DI379" s="738">
        <f t="shared" si="3012"/>
        <v>25126</v>
      </c>
      <c r="DJ379" s="817">
        <f t="shared" si="2912"/>
        <v>0</v>
      </c>
      <c r="DK379" s="740">
        <f t="shared" si="3013"/>
        <v>0</v>
      </c>
      <c r="DL379" s="741">
        <f t="shared" si="3014"/>
        <v>0</v>
      </c>
      <c r="DM379" s="740">
        <f t="shared" si="3015"/>
        <v>0</v>
      </c>
      <c r="DN379" s="741">
        <f t="shared" si="3016"/>
        <v>0</v>
      </c>
      <c r="DO379" s="740">
        <f t="shared" si="3017"/>
        <v>0</v>
      </c>
      <c r="DP379" s="741">
        <f t="shared" si="3018"/>
        <v>0</v>
      </c>
      <c r="DQ379" s="740">
        <f t="shared" si="3019"/>
        <v>0</v>
      </c>
      <c r="DR379" s="741">
        <f t="shared" si="3020"/>
        <v>0</v>
      </c>
      <c r="DS379" s="740">
        <f t="shared" si="3021"/>
        <v>0</v>
      </c>
      <c r="DT379" s="741">
        <f t="shared" si="3022"/>
        <v>0</v>
      </c>
      <c r="DU379" s="740">
        <f t="shared" si="3023"/>
        <v>0</v>
      </c>
      <c r="DV379" s="741">
        <f t="shared" si="3024"/>
        <v>0</v>
      </c>
      <c r="DW379" s="740">
        <f t="shared" si="3025"/>
        <v>0</v>
      </c>
      <c r="DX379" s="741">
        <f t="shared" si="3026"/>
        <v>0</v>
      </c>
      <c r="DY379" s="740">
        <f t="shared" si="3027"/>
        <v>0</v>
      </c>
      <c r="DZ379" s="741">
        <f t="shared" si="3028"/>
        <v>0</v>
      </c>
      <c r="EA379" s="740">
        <f t="shared" si="3029"/>
        <v>0</v>
      </c>
      <c r="EB379" s="741">
        <f t="shared" si="3030"/>
        <v>0</v>
      </c>
      <c r="EC379" s="740">
        <f t="shared" si="3031"/>
        <v>0</v>
      </c>
      <c r="ED379" s="741">
        <f t="shared" si="3032"/>
        <v>0</v>
      </c>
      <c r="EE379" s="743">
        <f t="shared" si="3033"/>
        <v>0</v>
      </c>
      <c r="EF379" s="744">
        <f t="shared" si="3034"/>
        <v>0</v>
      </c>
      <c r="EG379" s="745">
        <v>12</v>
      </c>
      <c r="EH379" s="746">
        <f t="shared" si="3035"/>
        <v>0</v>
      </c>
      <c r="EI379" s="747"/>
      <c r="EJ379" s="741"/>
      <c r="EK379" s="746">
        <f t="shared" si="3036"/>
        <v>0</v>
      </c>
      <c r="EL379" s="746">
        <f t="shared" si="3037"/>
        <v>0</v>
      </c>
      <c r="EM379" s="746">
        <f t="shared" si="3038"/>
        <v>0</v>
      </c>
      <c r="EO379" s="1044"/>
      <c r="EP379" s="754" t="s">
        <v>529</v>
      </c>
      <c r="EQ379" s="737">
        <f t="shared" si="2913"/>
        <v>0</v>
      </c>
      <c r="ER379" s="737">
        <f t="shared" si="3039"/>
        <v>24877</v>
      </c>
      <c r="ES379" s="738">
        <f t="shared" si="3040"/>
        <v>25126</v>
      </c>
      <c r="ET379" s="817">
        <f t="shared" si="2914"/>
        <v>0</v>
      </c>
      <c r="EU379" s="740">
        <f t="shared" si="3041"/>
        <v>0</v>
      </c>
      <c r="EV379" s="741">
        <f t="shared" si="3042"/>
        <v>0</v>
      </c>
      <c r="EW379" s="740">
        <f t="shared" si="3043"/>
        <v>0</v>
      </c>
      <c r="EX379" s="741">
        <f t="shared" si="3044"/>
        <v>0</v>
      </c>
      <c r="EY379" s="740">
        <f t="shared" si="3045"/>
        <v>0</v>
      </c>
      <c r="EZ379" s="741">
        <f t="shared" si="3046"/>
        <v>0</v>
      </c>
      <c r="FA379" s="740">
        <f t="shared" si="3047"/>
        <v>0</v>
      </c>
      <c r="FB379" s="741">
        <f t="shared" si="3048"/>
        <v>0</v>
      </c>
      <c r="FC379" s="740">
        <f t="shared" si="3049"/>
        <v>0</v>
      </c>
      <c r="FD379" s="741">
        <f t="shared" si="3050"/>
        <v>0</v>
      </c>
      <c r="FE379" s="740">
        <f t="shared" si="3051"/>
        <v>0</v>
      </c>
      <c r="FF379" s="741">
        <f t="shared" si="3052"/>
        <v>0</v>
      </c>
      <c r="FG379" s="740">
        <f t="shared" si="3053"/>
        <v>0</v>
      </c>
      <c r="FH379" s="741">
        <f t="shared" si="3054"/>
        <v>0</v>
      </c>
      <c r="FI379" s="740">
        <f t="shared" si="3055"/>
        <v>0</v>
      </c>
      <c r="FJ379" s="741">
        <f t="shared" si="3056"/>
        <v>0</v>
      </c>
      <c r="FK379" s="740">
        <f t="shared" si="3057"/>
        <v>0</v>
      </c>
      <c r="FL379" s="741">
        <f t="shared" si="3058"/>
        <v>0</v>
      </c>
      <c r="FM379" s="740">
        <f t="shared" si="3059"/>
        <v>0</v>
      </c>
      <c r="FN379" s="741">
        <f t="shared" si="3060"/>
        <v>0</v>
      </c>
      <c r="FO379" s="743">
        <f t="shared" si="3061"/>
        <v>0</v>
      </c>
      <c r="FP379" s="744">
        <f t="shared" si="3062"/>
        <v>0</v>
      </c>
      <c r="FQ379" s="745">
        <v>12</v>
      </c>
      <c r="FR379" s="746">
        <f t="shared" si="3063"/>
        <v>0</v>
      </c>
      <c r="FS379" s="747"/>
      <c r="FT379" s="741"/>
      <c r="FU379" s="746">
        <f t="shared" si="3064"/>
        <v>0</v>
      </c>
      <c r="FV379" s="746">
        <f t="shared" si="3065"/>
        <v>0</v>
      </c>
      <c r="FW379" s="746">
        <f t="shared" si="3066"/>
        <v>0</v>
      </c>
      <c r="FY379" s="1044"/>
      <c r="FZ379" s="754" t="s">
        <v>529</v>
      </c>
      <c r="GA379" s="737">
        <f t="shared" si="2915"/>
        <v>1</v>
      </c>
      <c r="GB379" s="737">
        <f t="shared" si="3067"/>
        <v>24877</v>
      </c>
      <c r="GC379" s="738">
        <f t="shared" si="3068"/>
        <v>25126</v>
      </c>
      <c r="GD379" s="743">
        <f t="shared" ref="GD379:GD385" si="3074">F379+AP379+BZ379+DJ379+ET379</f>
        <v>25126</v>
      </c>
      <c r="GE379" s="743"/>
      <c r="GF379" s="737">
        <f t="shared" si="2917"/>
        <v>0</v>
      </c>
      <c r="GG379" s="743"/>
      <c r="GH379" s="737">
        <f t="shared" si="2918"/>
        <v>0</v>
      </c>
      <c r="GI379" s="743"/>
      <c r="GJ379" s="737">
        <f t="shared" si="2919"/>
        <v>0</v>
      </c>
      <c r="GK379" s="743"/>
      <c r="GL379" s="737">
        <f t="shared" si="2920"/>
        <v>0</v>
      </c>
      <c r="GM379" s="743"/>
      <c r="GN379" s="737">
        <f t="shared" si="2921"/>
        <v>0</v>
      </c>
      <c r="GO379" s="743"/>
      <c r="GP379" s="737">
        <f t="shared" si="2922"/>
        <v>2512.6</v>
      </c>
      <c r="GQ379" s="743"/>
      <c r="GR379" s="737">
        <f t="shared" si="2923"/>
        <v>5025.2</v>
      </c>
      <c r="GS379" s="743"/>
      <c r="GT379" s="737">
        <f t="shared" si="2924"/>
        <v>0</v>
      </c>
      <c r="GU379" s="743"/>
      <c r="GV379" s="737">
        <f t="shared" si="2925"/>
        <v>0</v>
      </c>
      <c r="GW379" s="743"/>
      <c r="GX379" s="737">
        <f t="shared" si="2926"/>
        <v>0</v>
      </c>
      <c r="GY379" s="743">
        <f t="shared" si="2926"/>
        <v>0</v>
      </c>
      <c r="GZ379" s="744">
        <f t="shared" si="3069"/>
        <v>32663.8</v>
      </c>
      <c r="HA379" s="745">
        <v>12</v>
      </c>
      <c r="HB379" s="746">
        <f t="shared" si="3070"/>
        <v>391965.6</v>
      </c>
      <c r="HC379" s="737">
        <f t="shared" si="2927"/>
        <v>0</v>
      </c>
      <c r="HD379" s="737">
        <f t="shared" si="2927"/>
        <v>0</v>
      </c>
      <c r="HE379" s="746">
        <f t="shared" si="3071"/>
        <v>391965.6</v>
      </c>
      <c r="HF379" s="746">
        <f t="shared" si="3072"/>
        <v>118373.61</v>
      </c>
      <c r="HG379" s="746">
        <f t="shared" si="3073"/>
        <v>510339.21</v>
      </c>
    </row>
    <row r="380" spans="1:225" ht="25.5" hidden="1" x14ac:dyDescent="0.25">
      <c r="A380" s="1044"/>
      <c r="B380" s="753" t="s">
        <v>853</v>
      </c>
      <c r="C380" s="737">
        <f t="shared" si="2905"/>
        <v>1</v>
      </c>
      <c r="D380" s="737">
        <f t="shared" si="2928"/>
        <v>24877</v>
      </c>
      <c r="E380" s="738">
        <f t="shared" si="2929"/>
        <v>25126</v>
      </c>
      <c r="F380" s="817">
        <f t="shared" si="2906"/>
        <v>25126</v>
      </c>
      <c r="G380" s="740">
        <f t="shared" si="2930"/>
        <v>0</v>
      </c>
      <c r="H380" s="741">
        <f t="shared" si="2931"/>
        <v>0</v>
      </c>
      <c r="I380" s="740">
        <f t="shared" si="2930"/>
        <v>0</v>
      </c>
      <c r="J380" s="741">
        <f t="shared" si="2932"/>
        <v>0</v>
      </c>
      <c r="K380" s="740">
        <f t="shared" si="2933"/>
        <v>0</v>
      </c>
      <c r="L380" s="741">
        <f t="shared" si="2934"/>
        <v>0</v>
      </c>
      <c r="M380" s="740">
        <f t="shared" si="2935"/>
        <v>5</v>
      </c>
      <c r="N380" s="741">
        <f t="shared" si="2936"/>
        <v>1256.3</v>
      </c>
      <c r="O380" s="740">
        <f t="shared" si="2937"/>
        <v>0</v>
      </c>
      <c r="P380" s="741">
        <f t="shared" si="2938"/>
        <v>0</v>
      </c>
      <c r="Q380" s="740">
        <f t="shared" si="2939"/>
        <v>100</v>
      </c>
      <c r="R380" s="741">
        <f t="shared" si="2940"/>
        <v>25126</v>
      </c>
      <c r="S380" s="740">
        <f t="shared" si="2941"/>
        <v>20</v>
      </c>
      <c r="T380" s="741">
        <f t="shared" si="2942"/>
        <v>5025.2</v>
      </c>
      <c r="U380" s="740">
        <f t="shared" si="2943"/>
        <v>0</v>
      </c>
      <c r="V380" s="741">
        <f t="shared" si="2944"/>
        <v>0</v>
      </c>
      <c r="W380" s="740">
        <f t="shared" si="2945"/>
        <v>0</v>
      </c>
      <c r="X380" s="741">
        <f t="shared" si="2946"/>
        <v>0</v>
      </c>
      <c r="Y380" s="740">
        <f t="shared" si="2947"/>
        <v>0</v>
      </c>
      <c r="Z380" s="741">
        <f t="shared" si="2948"/>
        <v>0</v>
      </c>
      <c r="AA380" s="743">
        <f t="shared" si="2949"/>
        <v>0</v>
      </c>
      <c r="AB380" s="744">
        <f t="shared" si="2950"/>
        <v>56533.5</v>
      </c>
      <c r="AC380" s="745">
        <v>12</v>
      </c>
      <c r="AD380" s="746">
        <f t="shared" si="2951"/>
        <v>678402</v>
      </c>
      <c r="AE380" s="747"/>
      <c r="AF380" s="741"/>
      <c r="AG380" s="746">
        <f t="shared" si="2952"/>
        <v>678402</v>
      </c>
      <c r="AH380" s="746">
        <f t="shared" si="2953"/>
        <v>204877.4</v>
      </c>
      <c r="AI380" s="746">
        <f t="shared" si="2954"/>
        <v>883279.4</v>
      </c>
      <c r="AK380" s="1044"/>
      <c r="AL380" s="753" t="s">
        <v>853</v>
      </c>
      <c r="AM380" s="737">
        <f t="shared" si="2907"/>
        <v>0</v>
      </c>
      <c r="AN380" s="737">
        <f t="shared" si="2955"/>
        <v>24877</v>
      </c>
      <c r="AO380" s="738">
        <f t="shared" si="2956"/>
        <v>25126</v>
      </c>
      <c r="AP380" s="817">
        <f t="shared" si="2908"/>
        <v>0</v>
      </c>
      <c r="AQ380" s="740">
        <f t="shared" si="2957"/>
        <v>0</v>
      </c>
      <c r="AR380" s="741">
        <f t="shared" si="2958"/>
        <v>0</v>
      </c>
      <c r="AS380" s="740">
        <f t="shared" si="2959"/>
        <v>0</v>
      </c>
      <c r="AT380" s="741">
        <f t="shared" si="2960"/>
        <v>0</v>
      </c>
      <c r="AU380" s="740">
        <f t="shared" si="2961"/>
        <v>0</v>
      </c>
      <c r="AV380" s="741">
        <f t="shared" si="2962"/>
        <v>0</v>
      </c>
      <c r="AW380" s="740">
        <f t="shared" si="2963"/>
        <v>0</v>
      </c>
      <c r="AX380" s="741">
        <f t="shared" si="2964"/>
        <v>0</v>
      </c>
      <c r="AY380" s="740">
        <f t="shared" si="2965"/>
        <v>0</v>
      </c>
      <c r="AZ380" s="741">
        <f t="shared" si="2966"/>
        <v>0</v>
      </c>
      <c r="BA380" s="740">
        <f t="shared" si="2967"/>
        <v>0</v>
      </c>
      <c r="BB380" s="741">
        <f t="shared" si="2968"/>
        <v>0</v>
      </c>
      <c r="BC380" s="740">
        <f t="shared" si="2969"/>
        <v>0</v>
      </c>
      <c r="BD380" s="741">
        <f t="shared" si="2970"/>
        <v>0</v>
      </c>
      <c r="BE380" s="740">
        <f t="shared" si="2971"/>
        <v>0</v>
      </c>
      <c r="BF380" s="741">
        <f t="shared" si="2972"/>
        <v>0</v>
      </c>
      <c r="BG380" s="740">
        <f t="shared" si="2973"/>
        <v>0</v>
      </c>
      <c r="BH380" s="741">
        <f t="shared" si="2974"/>
        <v>0</v>
      </c>
      <c r="BI380" s="740">
        <f t="shared" si="2975"/>
        <v>0</v>
      </c>
      <c r="BJ380" s="741">
        <f t="shared" si="2976"/>
        <v>0</v>
      </c>
      <c r="BK380" s="743">
        <f t="shared" si="2977"/>
        <v>0</v>
      </c>
      <c r="BL380" s="744">
        <f t="shared" si="2978"/>
        <v>0</v>
      </c>
      <c r="BM380" s="745">
        <v>12</v>
      </c>
      <c r="BN380" s="746">
        <f t="shared" si="2979"/>
        <v>0</v>
      </c>
      <c r="BO380" s="747"/>
      <c r="BP380" s="741"/>
      <c r="BQ380" s="746">
        <f t="shared" si="2980"/>
        <v>0</v>
      </c>
      <c r="BR380" s="746">
        <f t="shared" si="2981"/>
        <v>0</v>
      </c>
      <c r="BS380" s="746">
        <f t="shared" si="2982"/>
        <v>0</v>
      </c>
      <c r="BU380" s="1044"/>
      <c r="BV380" s="753" t="s">
        <v>853</v>
      </c>
      <c r="BW380" s="737">
        <f t="shared" si="2909"/>
        <v>0</v>
      </c>
      <c r="BX380" s="737">
        <f t="shared" si="2983"/>
        <v>24877</v>
      </c>
      <c r="BY380" s="738">
        <f t="shared" si="2984"/>
        <v>25126</v>
      </c>
      <c r="BZ380" s="817">
        <f t="shared" si="2910"/>
        <v>0</v>
      </c>
      <c r="CA380" s="740">
        <f t="shared" si="2985"/>
        <v>0</v>
      </c>
      <c r="CB380" s="741">
        <f t="shared" si="2986"/>
        <v>0</v>
      </c>
      <c r="CC380" s="740">
        <f t="shared" si="2987"/>
        <v>0</v>
      </c>
      <c r="CD380" s="741">
        <f t="shared" si="2988"/>
        <v>0</v>
      </c>
      <c r="CE380" s="740">
        <f t="shared" si="2989"/>
        <v>0</v>
      </c>
      <c r="CF380" s="741">
        <f t="shared" si="2990"/>
        <v>0</v>
      </c>
      <c r="CG380" s="740">
        <f t="shared" si="2991"/>
        <v>0</v>
      </c>
      <c r="CH380" s="741">
        <f t="shared" si="2992"/>
        <v>0</v>
      </c>
      <c r="CI380" s="740">
        <f t="shared" si="2993"/>
        <v>0</v>
      </c>
      <c r="CJ380" s="741">
        <f t="shared" si="2994"/>
        <v>0</v>
      </c>
      <c r="CK380" s="740">
        <f t="shared" si="2995"/>
        <v>0</v>
      </c>
      <c r="CL380" s="741">
        <f t="shared" si="2996"/>
        <v>0</v>
      </c>
      <c r="CM380" s="740">
        <f t="shared" si="2997"/>
        <v>0</v>
      </c>
      <c r="CN380" s="741">
        <f t="shared" si="2998"/>
        <v>0</v>
      </c>
      <c r="CO380" s="740">
        <f t="shared" si="2999"/>
        <v>0</v>
      </c>
      <c r="CP380" s="741">
        <f t="shared" si="3000"/>
        <v>0</v>
      </c>
      <c r="CQ380" s="740">
        <f t="shared" si="3001"/>
        <v>0</v>
      </c>
      <c r="CR380" s="741">
        <f t="shared" si="3002"/>
        <v>0</v>
      </c>
      <c r="CS380" s="740">
        <f t="shared" si="3003"/>
        <v>0</v>
      </c>
      <c r="CT380" s="741">
        <f t="shared" si="3004"/>
        <v>0</v>
      </c>
      <c r="CU380" s="743">
        <f t="shared" si="3005"/>
        <v>0</v>
      </c>
      <c r="CV380" s="744">
        <f t="shared" si="3006"/>
        <v>0</v>
      </c>
      <c r="CW380" s="745">
        <v>12</v>
      </c>
      <c r="CX380" s="746">
        <f t="shared" si="3007"/>
        <v>0</v>
      </c>
      <c r="CY380" s="747"/>
      <c r="CZ380" s="741"/>
      <c r="DA380" s="746">
        <f t="shared" si="3008"/>
        <v>0</v>
      </c>
      <c r="DB380" s="746">
        <f t="shared" si="3009"/>
        <v>0</v>
      </c>
      <c r="DC380" s="746">
        <f t="shared" si="3010"/>
        <v>0</v>
      </c>
      <c r="DD380" s="750"/>
      <c r="DE380" s="1044"/>
      <c r="DF380" s="753" t="s">
        <v>853</v>
      </c>
      <c r="DG380" s="737">
        <f t="shared" si="2911"/>
        <v>0</v>
      </c>
      <c r="DH380" s="737">
        <f t="shared" si="3011"/>
        <v>24877</v>
      </c>
      <c r="DI380" s="738">
        <f t="shared" si="3012"/>
        <v>25126</v>
      </c>
      <c r="DJ380" s="817">
        <f t="shared" si="2912"/>
        <v>0</v>
      </c>
      <c r="DK380" s="740">
        <f t="shared" si="3013"/>
        <v>0</v>
      </c>
      <c r="DL380" s="741">
        <f t="shared" si="3014"/>
        <v>0</v>
      </c>
      <c r="DM380" s="740">
        <f t="shared" si="3015"/>
        <v>0</v>
      </c>
      <c r="DN380" s="741">
        <f t="shared" si="3016"/>
        <v>0</v>
      </c>
      <c r="DO380" s="740">
        <f t="shared" si="3017"/>
        <v>0</v>
      </c>
      <c r="DP380" s="741">
        <f t="shared" si="3018"/>
        <v>0</v>
      </c>
      <c r="DQ380" s="740">
        <f t="shared" si="3019"/>
        <v>0</v>
      </c>
      <c r="DR380" s="741">
        <f t="shared" si="3020"/>
        <v>0</v>
      </c>
      <c r="DS380" s="740">
        <f t="shared" si="3021"/>
        <v>0</v>
      </c>
      <c r="DT380" s="741">
        <f t="shared" si="3022"/>
        <v>0</v>
      </c>
      <c r="DU380" s="740">
        <f t="shared" si="3023"/>
        <v>0</v>
      </c>
      <c r="DV380" s="741">
        <f t="shared" si="3024"/>
        <v>0</v>
      </c>
      <c r="DW380" s="740">
        <f t="shared" si="3025"/>
        <v>0</v>
      </c>
      <c r="DX380" s="741">
        <f t="shared" si="3026"/>
        <v>0</v>
      </c>
      <c r="DY380" s="740">
        <f t="shared" si="3027"/>
        <v>0</v>
      </c>
      <c r="DZ380" s="741">
        <f t="shared" si="3028"/>
        <v>0</v>
      </c>
      <c r="EA380" s="740">
        <f t="shared" si="3029"/>
        <v>0</v>
      </c>
      <c r="EB380" s="741">
        <f t="shared" si="3030"/>
        <v>0</v>
      </c>
      <c r="EC380" s="740">
        <f t="shared" si="3031"/>
        <v>0</v>
      </c>
      <c r="ED380" s="741">
        <f t="shared" si="3032"/>
        <v>0</v>
      </c>
      <c r="EE380" s="743">
        <f t="shared" si="3033"/>
        <v>0</v>
      </c>
      <c r="EF380" s="744">
        <f t="shared" si="3034"/>
        <v>0</v>
      </c>
      <c r="EG380" s="745">
        <v>12</v>
      </c>
      <c r="EH380" s="746">
        <f t="shared" si="3035"/>
        <v>0</v>
      </c>
      <c r="EI380" s="747"/>
      <c r="EJ380" s="741"/>
      <c r="EK380" s="746">
        <f t="shared" si="3036"/>
        <v>0</v>
      </c>
      <c r="EL380" s="746">
        <f t="shared" si="3037"/>
        <v>0</v>
      </c>
      <c r="EM380" s="746">
        <f t="shared" si="3038"/>
        <v>0</v>
      </c>
      <c r="EO380" s="1044"/>
      <c r="EP380" s="753" t="s">
        <v>853</v>
      </c>
      <c r="EQ380" s="737">
        <f t="shared" si="2913"/>
        <v>0</v>
      </c>
      <c r="ER380" s="737">
        <f t="shared" si="3039"/>
        <v>24877</v>
      </c>
      <c r="ES380" s="738">
        <f t="shared" si="3040"/>
        <v>25126</v>
      </c>
      <c r="ET380" s="817">
        <f t="shared" si="2914"/>
        <v>0</v>
      </c>
      <c r="EU380" s="740">
        <f t="shared" si="3041"/>
        <v>0</v>
      </c>
      <c r="EV380" s="741">
        <f t="shared" si="3042"/>
        <v>0</v>
      </c>
      <c r="EW380" s="740">
        <f t="shared" si="3043"/>
        <v>0</v>
      </c>
      <c r="EX380" s="741">
        <f t="shared" si="3044"/>
        <v>0</v>
      </c>
      <c r="EY380" s="740">
        <f t="shared" si="3045"/>
        <v>0</v>
      </c>
      <c r="EZ380" s="741">
        <f t="shared" si="3046"/>
        <v>0</v>
      </c>
      <c r="FA380" s="740">
        <f t="shared" si="3047"/>
        <v>0</v>
      </c>
      <c r="FB380" s="741">
        <f t="shared" si="3048"/>
        <v>0</v>
      </c>
      <c r="FC380" s="740">
        <f t="shared" si="3049"/>
        <v>0</v>
      </c>
      <c r="FD380" s="741">
        <f t="shared" si="3050"/>
        <v>0</v>
      </c>
      <c r="FE380" s="740">
        <f t="shared" si="3051"/>
        <v>0</v>
      </c>
      <c r="FF380" s="741">
        <f t="shared" si="3052"/>
        <v>0</v>
      </c>
      <c r="FG380" s="740">
        <f t="shared" si="3053"/>
        <v>0</v>
      </c>
      <c r="FH380" s="741">
        <f t="shared" si="3054"/>
        <v>0</v>
      </c>
      <c r="FI380" s="740">
        <f t="shared" si="3055"/>
        <v>0</v>
      </c>
      <c r="FJ380" s="741">
        <f t="shared" si="3056"/>
        <v>0</v>
      </c>
      <c r="FK380" s="740">
        <f t="shared" si="3057"/>
        <v>0</v>
      </c>
      <c r="FL380" s="741">
        <f t="shared" si="3058"/>
        <v>0</v>
      </c>
      <c r="FM380" s="740">
        <f t="shared" si="3059"/>
        <v>0</v>
      </c>
      <c r="FN380" s="741">
        <f t="shared" si="3060"/>
        <v>0</v>
      </c>
      <c r="FO380" s="743">
        <f t="shared" si="3061"/>
        <v>0</v>
      </c>
      <c r="FP380" s="744">
        <f t="shared" si="3062"/>
        <v>0</v>
      </c>
      <c r="FQ380" s="745">
        <v>12</v>
      </c>
      <c r="FR380" s="746">
        <f t="shared" si="3063"/>
        <v>0</v>
      </c>
      <c r="FS380" s="747"/>
      <c r="FT380" s="741"/>
      <c r="FU380" s="746">
        <f t="shared" si="3064"/>
        <v>0</v>
      </c>
      <c r="FV380" s="746">
        <f t="shared" si="3065"/>
        <v>0</v>
      </c>
      <c r="FW380" s="746">
        <f t="shared" si="3066"/>
        <v>0</v>
      </c>
      <c r="FY380" s="1044"/>
      <c r="FZ380" s="753" t="s">
        <v>853</v>
      </c>
      <c r="GA380" s="737">
        <f t="shared" si="2915"/>
        <v>1</v>
      </c>
      <c r="GB380" s="737">
        <f t="shared" si="3067"/>
        <v>24877</v>
      </c>
      <c r="GC380" s="738">
        <f t="shared" si="3068"/>
        <v>25126</v>
      </c>
      <c r="GD380" s="743">
        <f t="shared" si="3074"/>
        <v>25126</v>
      </c>
      <c r="GE380" s="743"/>
      <c r="GF380" s="737">
        <f t="shared" si="2917"/>
        <v>0</v>
      </c>
      <c r="GG380" s="743"/>
      <c r="GH380" s="737">
        <f t="shared" si="2918"/>
        <v>0</v>
      </c>
      <c r="GI380" s="743"/>
      <c r="GJ380" s="737">
        <f t="shared" si="2919"/>
        <v>0</v>
      </c>
      <c r="GK380" s="743"/>
      <c r="GL380" s="737">
        <f t="shared" si="2920"/>
        <v>1256.3</v>
      </c>
      <c r="GM380" s="743"/>
      <c r="GN380" s="737">
        <f t="shared" si="2921"/>
        <v>0</v>
      </c>
      <c r="GO380" s="743"/>
      <c r="GP380" s="737">
        <f t="shared" si="2922"/>
        <v>25126</v>
      </c>
      <c r="GQ380" s="743"/>
      <c r="GR380" s="737">
        <f t="shared" si="2923"/>
        <v>5025.2</v>
      </c>
      <c r="GS380" s="743"/>
      <c r="GT380" s="737">
        <f t="shared" si="2924"/>
        <v>0</v>
      </c>
      <c r="GU380" s="743"/>
      <c r="GV380" s="737">
        <f t="shared" si="2925"/>
        <v>0</v>
      </c>
      <c r="GW380" s="743"/>
      <c r="GX380" s="737">
        <f t="shared" si="2926"/>
        <v>0</v>
      </c>
      <c r="GY380" s="743">
        <f t="shared" si="2926"/>
        <v>0</v>
      </c>
      <c r="GZ380" s="744">
        <f t="shared" si="3069"/>
        <v>56533.5</v>
      </c>
      <c r="HA380" s="745">
        <v>12</v>
      </c>
      <c r="HB380" s="746">
        <f t="shared" si="3070"/>
        <v>678402</v>
      </c>
      <c r="HC380" s="737">
        <f t="shared" si="2927"/>
        <v>0</v>
      </c>
      <c r="HD380" s="737">
        <f t="shared" si="2927"/>
        <v>0</v>
      </c>
      <c r="HE380" s="746">
        <f t="shared" si="3071"/>
        <v>678402</v>
      </c>
      <c r="HF380" s="746">
        <f t="shared" si="3072"/>
        <v>204877.4</v>
      </c>
      <c r="HG380" s="746">
        <f t="shared" si="3073"/>
        <v>883279.4</v>
      </c>
    </row>
    <row r="381" spans="1:225" ht="24" hidden="1" x14ac:dyDescent="0.25">
      <c r="A381" s="1044"/>
      <c r="B381" s="754" t="s">
        <v>416</v>
      </c>
      <c r="C381" s="737">
        <f t="shared" si="2905"/>
        <v>0</v>
      </c>
      <c r="D381" s="737">
        <f t="shared" si="2928"/>
        <v>24877</v>
      </c>
      <c r="E381" s="738">
        <f t="shared" si="2929"/>
        <v>25126</v>
      </c>
      <c r="F381" s="817">
        <f t="shared" si="2906"/>
        <v>0</v>
      </c>
      <c r="G381" s="740">
        <f t="shared" si="2930"/>
        <v>0</v>
      </c>
      <c r="H381" s="741">
        <f t="shared" si="2931"/>
        <v>0</v>
      </c>
      <c r="I381" s="740">
        <f t="shared" si="2930"/>
        <v>0</v>
      </c>
      <c r="J381" s="741">
        <f t="shared" si="2932"/>
        <v>0</v>
      </c>
      <c r="K381" s="740">
        <f t="shared" si="2933"/>
        <v>0</v>
      </c>
      <c r="L381" s="741">
        <f t="shared" si="2934"/>
        <v>0</v>
      </c>
      <c r="M381" s="740">
        <f t="shared" si="2935"/>
        <v>0</v>
      </c>
      <c r="N381" s="741">
        <f t="shared" si="2936"/>
        <v>0</v>
      </c>
      <c r="O381" s="740">
        <f t="shared" si="2937"/>
        <v>0</v>
      </c>
      <c r="P381" s="741">
        <f t="shared" si="2938"/>
        <v>0</v>
      </c>
      <c r="Q381" s="740">
        <f t="shared" si="2939"/>
        <v>0</v>
      </c>
      <c r="R381" s="741">
        <f t="shared" si="2940"/>
        <v>0</v>
      </c>
      <c r="S381" s="740">
        <f t="shared" si="2941"/>
        <v>0</v>
      </c>
      <c r="T381" s="741">
        <f t="shared" si="2942"/>
        <v>0</v>
      </c>
      <c r="U381" s="740">
        <f t="shared" si="2943"/>
        <v>0</v>
      </c>
      <c r="V381" s="741">
        <f t="shared" si="2944"/>
        <v>0</v>
      </c>
      <c r="W381" s="740">
        <f t="shared" si="2945"/>
        <v>0</v>
      </c>
      <c r="X381" s="741">
        <f t="shared" si="2946"/>
        <v>0</v>
      </c>
      <c r="Y381" s="740">
        <f t="shared" si="2947"/>
        <v>0</v>
      </c>
      <c r="Z381" s="741">
        <f t="shared" si="2948"/>
        <v>0</v>
      </c>
      <c r="AA381" s="743">
        <f t="shared" si="2949"/>
        <v>0</v>
      </c>
      <c r="AB381" s="744">
        <f t="shared" si="2950"/>
        <v>0</v>
      </c>
      <c r="AC381" s="745">
        <v>12</v>
      </c>
      <c r="AD381" s="746">
        <f t="shared" si="2951"/>
        <v>0</v>
      </c>
      <c r="AE381" s="747"/>
      <c r="AF381" s="741"/>
      <c r="AG381" s="746">
        <f t="shared" si="2952"/>
        <v>0</v>
      </c>
      <c r="AH381" s="746">
        <f t="shared" si="2953"/>
        <v>0</v>
      </c>
      <c r="AI381" s="746">
        <f t="shared" si="2954"/>
        <v>0</v>
      </c>
      <c r="AK381" s="1044"/>
      <c r="AL381" s="755" t="s">
        <v>30</v>
      </c>
      <c r="AM381" s="737">
        <f t="shared" si="2907"/>
        <v>1</v>
      </c>
      <c r="AN381" s="737">
        <f t="shared" si="2955"/>
        <v>24877</v>
      </c>
      <c r="AO381" s="738">
        <f t="shared" si="2956"/>
        <v>25126</v>
      </c>
      <c r="AP381" s="817">
        <f t="shared" si="2908"/>
        <v>25126</v>
      </c>
      <c r="AQ381" s="740">
        <f t="shared" si="2957"/>
        <v>0</v>
      </c>
      <c r="AR381" s="741">
        <f t="shared" si="2958"/>
        <v>0</v>
      </c>
      <c r="AS381" s="740">
        <f t="shared" si="2959"/>
        <v>4</v>
      </c>
      <c r="AT381" s="741">
        <f t="shared" si="2960"/>
        <v>1005.04</v>
      </c>
      <c r="AU381" s="740">
        <f t="shared" si="2961"/>
        <v>10</v>
      </c>
      <c r="AV381" s="741">
        <f t="shared" si="2962"/>
        <v>2512.6</v>
      </c>
      <c r="AW381" s="740">
        <f t="shared" si="2963"/>
        <v>0</v>
      </c>
      <c r="AX381" s="741">
        <f t="shared" si="2964"/>
        <v>0</v>
      </c>
      <c r="AY381" s="740">
        <f t="shared" si="2965"/>
        <v>0</v>
      </c>
      <c r="AZ381" s="741">
        <f t="shared" si="2966"/>
        <v>0</v>
      </c>
      <c r="BA381" s="740">
        <f t="shared" si="2967"/>
        <v>35</v>
      </c>
      <c r="BB381" s="741">
        <f t="shared" si="2968"/>
        <v>8794.1</v>
      </c>
      <c r="BC381" s="740">
        <f t="shared" si="2969"/>
        <v>20</v>
      </c>
      <c r="BD381" s="741">
        <f t="shared" si="2970"/>
        <v>5025.2</v>
      </c>
      <c r="BE381" s="740">
        <f t="shared" si="2971"/>
        <v>10</v>
      </c>
      <c r="BF381" s="741">
        <f t="shared" si="2972"/>
        <v>2512.6</v>
      </c>
      <c r="BG381" s="740">
        <f t="shared" si="2973"/>
        <v>0</v>
      </c>
      <c r="BH381" s="741">
        <f t="shared" si="2974"/>
        <v>0</v>
      </c>
      <c r="BI381" s="740">
        <f t="shared" si="2975"/>
        <v>0</v>
      </c>
      <c r="BJ381" s="741">
        <f t="shared" si="2976"/>
        <v>0</v>
      </c>
      <c r="BK381" s="743">
        <f t="shared" si="2977"/>
        <v>0</v>
      </c>
      <c r="BL381" s="744">
        <f t="shared" si="2978"/>
        <v>44975.54</v>
      </c>
      <c r="BM381" s="745">
        <v>12</v>
      </c>
      <c r="BN381" s="746">
        <f t="shared" si="2979"/>
        <v>539706.48</v>
      </c>
      <c r="BO381" s="747"/>
      <c r="BP381" s="741"/>
      <c r="BQ381" s="746">
        <f t="shared" si="2980"/>
        <v>539706.48</v>
      </c>
      <c r="BR381" s="746">
        <f t="shared" si="2981"/>
        <v>162991.35999999999</v>
      </c>
      <c r="BS381" s="746">
        <f t="shared" si="2982"/>
        <v>702697.84</v>
      </c>
      <c r="BU381" s="1044"/>
      <c r="BV381" s="754" t="s">
        <v>416</v>
      </c>
      <c r="BW381" s="737">
        <f t="shared" si="2909"/>
        <v>1</v>
      </c>
      <c r="BX381" s="737">
        <f t="shared" si="2983"/>
        <v>24877</v>
      </c>
      <c r="BY381" s="738">
        <f t="shared" si="2984"/>
        <v>25126</v>
      </c>
      <c r="BZ381" s="817">
        <f t="shared" si="2910"/>
        <v>25126</v>
      </c>
      <c r="CA381" s="740">
        <f t="shared" si="2985"/>
        <v>0</v>
      </c>
      <c r="CB381" s="741">
        <f t="shared" si="2986"/>
        <v>0</v>
      </c>
      <c r="CC381" s="740">
        <f t="shared" si="2987"/>
        <v>0</v>
      </c>
      <c r="CD381" s="741">
        <f t="shared" si="2988"/>
        <v>0</v>
      </c>
      <c r="CE381" s="740">
        <f t="shared" si="2989"/>
        <v>0</v>
      </c>
      <c r="CF381" s="741">
        <f t="shared" si="2990"/>
        <v>0</v>
      </c>
      <c r="CG381" s="740">
        <f t="shared" si="2991"/>
        <v>0</v>
      </c>
      <c r="CH381" s="741">
        <f t="shared" si="2992"/>
        <v>0</v>
      </c>
      <c r="CI381" s="740">
        <f t="shared" si="2993"/>
        <v>0</v>
      </c>
      <c r="CJ381" s="741">
        <f t="shared" si="2994"/>
        <v>0</v>
      </c>
      <c r="CK381" s="740">
        <f t="shared" si="2995"/>
        <v>0</v>
      </c>
      <c r="CL381" s="741">
        <f t="shared" si="2996"/>
        <v>0</v>
      </c>
      <c r="CM381" s="740">
        <f t="shared" si="2997"/>
        <v>20</v>
      </c>
      <c r="CN381" s="741">
        <f t="shared" si="2998"/>
        <v>5025.2</v>
      </c>
      <c r="CO381" s="740">
        <f t="shared" si="2999"/>
        <v>10</v>
      </c>
      <c r="CP381" s="741">
        <f t="shared" si="3000"/>
        <v>2512.6</v>
      </c>
      <c r="CQ381" s="740">
        <f t="shared" si="3001"/>
        <v>0</v>
      </c>
      <c r="CR381" s="741">
        <f t="shared" si="3002"/>
        <v>0</v>
      </c>
      <c r="CS381" s="740">
        <f t="shared" si="3003"/>
        <v>0</v>
      </c>
      <c r="CT381" s="741">
        <f t="shared" si="3004"/>
        <v>0</v>
      </c>
      <c r="CU381" s="743">
        <f t="shared" si="3005"/>
        <v>0</v>
      </c>
      <c r="CV381" s="744">
        <f t="shared" si="3006"/>
        <v>32663.8</v>
      </c>
      <c r="CW381" s="745">
        <v>12</v>
      </c>
      <c r="CX381" s="746">
        <f t="shared" si="3007"/>
        <v>391965.6</v>
      </c>
      <c r="CY381" s="747"/>
      <c r="CZ381" s="741"/>
      <c r="DA381" s="746">
        <f t="shared" si="3008"/>
        <v>391965.6</v>
      </c>
      <c r="DB381" s="746">
        <f t="shared" si="3009"/>
        <v>118373.61</v>
      </c>
      <c r="DC381" s="746">
        <f t="shared" si="3010"/>
        <v>510339.21</v>
      </c>
      <c r="DD381" s="750"/>
      <c r="DE381" s="1044"/>
      <c r="DF381" s="756" t="s">
        <v>416</v>
      </c>
      <c r="DG381" s="737">
        <f t="shared" si="2911"/>
        <v>1</v>
      </c>
      <c r="DH381" s="737">
        <f t="shared" si="3011"/>
        <v>24877</v>
      </c>
      <c r="DI381" s="738">
        <f t="shared" si="3012"/>
        <v>25126</v>
      </c>
      <c r="DJ381" s="817">
        <f t="shared" si="2912"/>
        <v>25126</v>
      </c>
      <c r="DK381" s="740">
        <f t="shared" si="3013"/>
        <v>0</v>
      </c>
      <c r="DL381" s="741">
        <f t="shared" si="3014"/>
        <v>0</v>
      </c>
      <c r="DM381" s="740">
        <f t="shared" si="3015"/>
        <v>0</v>
      </c>
      <c r="DN381" s="741">
        <f t="shared" si="3016"/>
        <v>0</v>
      </c>
      <c r="DO381" s="740">
        <f t="shared" si="3017"/>
        <v>0</v>
      </c>
      <c r="DP381" s="741">
        <f t="shared" si="3018"/>
        <v>0</v>
      </c>
      <c r="DQ381" s="740">
        <f t="shared" si="3019"/>
        <v>0</v>
      </c>
      <c r="DR381" s="741">
        <f t="shared" si="3020"/>
        <v>0</v>
      </c>
      <c r="DS381" s="740">
        <f t="shared" si="3021"/>
        <v>0</v>
      </c>
      <c r="DT381" s="741">
        <f t="shared" si="3022"/>
        <v>0</v>
      </c>
      <c r="DU381" s="740">
        <f t="shared" si="3023"/>
        <v>3.5</v>
      </c>
      <c r="DV381" s="741">
        <f t="shared" si="3024"/>
        <v>879.41</v>
      </c>
      <c r="DW381" s="740">
        <f t="shared" si="3025"/>
        <v>20</v>
      </c>
      <c r="DX381" s="741">
        <f t="shared" si="3026"/>
        <v>5025.2</v>
      </c>
      <c r="DY381" s="740">
        <f t="shared" si="3027"/>
        <v>0</v>
      </c>
      <c r="DZ381" s="741">
        <f t="shared" si="3028"/>
        <v>0</v>
      </c>
      <c r="EA381" s="740">
        <f t="shared" si="3029"/>
        <v>0</v>
      </c>
      <c r="EB381" s="741">
        <f t="shared" si="3030"/>
        <v>0</v>
      </c>
      <c r="EC381" s="740">
        <f t="shared" si="3031"/>
        <v>0</v>
      </c>
      <c r="ED381" s="741">
        <f t="shared" si="3032"/>
        <v>0</v>
      </c>
      <c r="EE381" s="743">
        <f t="shared" si="3033"/>
        <v>0</v>
      </c>
      <c r="EF381" s="744">
        <f t="shared" si="3034"/>
        <v>31030.61</v>
      </c>
      <c r="EG381" s="745">
        <v>12</v>
      </c>
      <c r="EH381" s="746">
        <f t="shared" si="3035"/>
        <v>372367.32</v>
      </c>
      <c r="EI381" s="747"/>
      <c r="EJ381" s="741"/>
      <c r="EK381" s="746">
        <f t="shared" si="3036"/>
        <v>372367.32</v>
      </c>
      <c r="EL381" s="746">
        <f t="shared" si="3037"/>
        <v>112454.93</v>
      </c>
      <c r="EM381" s="746">
        <f t="shared" si="3038"/>
        <v>484822.25</v>
      </c>
      <c r="EO381" s="1044"/>
      <c r="EP381" s="752" t="s">
        <v>416</v>
      </c>
      <c r="EQ381" s="737">
        <f t="shared" si="2913"/>
        <v>0.5</v>
      </c>
      <c r="ER381" s="737">
        <f t="shared" si="3039"/>
        <v>24877</v>
      </c>
      <c r="ES381" s="738">
        <f t="shared" si="3040"/>
        <v>25126</v>
      </c>
      <c r="ET381" s="817">
        <f t="shared" si="2914"/>
        <v>12563</v>
      </c>
      <c r="EU381" s="740">
        <f t="shared" si="3041"/>
        <v>0</v>
      </c>
      <c r="EV381" s="741">
        <f t="shared" si="3042"/>
        <v>0</v>
      </c>
      <c r="EW381" s="740">
        <f t="shared" si="3043"/>
        <v>0</v>
      </c>
      <c r="EX381" s="741">
        <f t="shared" si="3044"/>
        <v>0</v>
      </c>
      <c r="EY381" s="740">
        <f t="shared" si="3045"/>
        <v>0</v>
      </c>
      <c r="EZ381" s="741">
        <f t="shared" si="3046"/>
        <v>0</v>
      </c>
      <c r="FA381" s="740">
        <f t="shared" si="3047"/>
        <v>0</v>
      </c>
      <c r="FB381" s="741">
        <f t="shared" si="3048"/>
        <v>0</v>
      </c>
      <c r="FC381" s="740">
        <f t="shared" si="3049"/>
        <v>0</v>
      </c>
      <c r="FD381" s="741">
        <f t="shared" si="3050"/>
        <v>0</v>
      </c>
      <c r="FE381" s="740">
        <f t="shared" si="3051"/>
        <v>25</v>
      </c>
      <c r="FF381" s="741">
        <f t="shared" si="3052"/>
        <v>3140.75</v>
      </c>
      <c r="FG381" s="740">
        <f t="shared" si="3053"/>
        <v>20</v>
      </c>
      <c r="FH381" s="741">
        <f t="shared" si="3054"/>
        <v>2512.6</v>
      </c>
      <c r="FI381" s="740">
        <f t="shared" si="3055"/>
        <v>0</v>
      </c>
      <c r="FJ381" s="741">
        <f t="shared" si="3056"/>
        <v>0</v>
      </c>
      <c r="FK381" s="740">
        <f t="shared" si="3057"/>
        <v>0</v>
      </c>
      <c r="FL381" s="741">
        <f t="shared" si="3058"/>
        <v>0</v>
      </c>
      <c r="FM381" s="740">
        <f t="shared" si="3059"/>
        <v>0</v>
      </c>
      <c r="FN381" s="741">
        <f t="shared" si="3060"/>
        <v>0</v>
      </c>
      <c r="FO381" s="743">
        <f t="shared" si="3061"/>
        <v>0</v>
      </c>
      <c r="FP381" s="744">
        <f t="shared" si="3062"/>
        <v>18216.349999999999</v>
      </c>
      <c r="FQ381" s="745">
        <v>12</v>
      </c>
      <c r="FR381" s="746">
        <f t="shared" si="3063"/>
        <v>218596.2</v>
      </c>
      <c r="FS381" s="747"/>
      <c r="FT381" s="741"/>
      <c r="FU381" s="746">
        <f t="shared" si="3064"/>
        <v>218596.2</v>
      </c>
      <c r="FV381" s="746">
        <f t="shared" si="3065"/>
        <v>66016.05</v>
      </c>
      <c r="FW381" s="746">
        <f t="shared" si="3066"/>
        <v>284612.25</v>
      </c>
      <c r="FY381" s="1044"/>
      <c r="FZ381" s="752" t="s">
        <v>416</v>
      </c>
      <c r="GA381" s="737">
        <f t="shared" si="2915"/>
        <v>3.5</v>
      </c>
      <c r="GB381" s="737">
        <f t="shared" si="3067"/>
        <v>24877</v>
      </c>
      <c r="GC381" s="738">
        <f t="shared" si="3068"/>
        <v>25126</v>
      </c>
      <c r="GD381" s="743">
        <f t="shared" si="3074"/>
        <v>87941</v>
      </c>
      <c r="GE381" s="743"/>
      <c r="GF381" s="737">
        <f t="shared" si="2917"/>
        <v>0</v>
      </c>
      <c r="GG381" s="743"/>
      <c r="GH381" s="737">
        <f t="shared" si="2918"/>
        <v>1005.04</v>
      </c>
      <c r="GI381" s="743"/>
      <c r="GJ381" s="737">
        <f t="shared" si="2919"/>
        <v>2512.6</v>
      </c>
      <c r="GK381" s="743"/>
      <c r="GL381" s="737">
        <f t="shared" si="2920"/>
        <v>0</v>
      </c>
      <c r="GM381" s="743"/>
      <c r="GN381" s="737">
        <f t="shared" si="2921"/>
        <v>0</v>
      </c>
      <c r="GO381" s="743"/>
      <c r="GP381" s="737">
        <f t="shared" si="2922"/>
        <v>12814.26</v>
      </c>
      <c r="GQ381" s="743"/>
      <c r="GR381" s="737">
        <f t="shared" si="2923"/>
        <v>17588.2</v>
      </c>
      <c r="GS381" s="743"/>
      <c r="GT381" s="737">
        <f t="shared" si="2924"/>
        <v>5025.2</v>
      </c>
      <c r="GU381" s="743"/>
      <c r="GV381" s="737">
        <f t="shared" si="2925"/>
        <v>0</v>
      </c>
      <c r="GW381" s="743"/>
      <c r="GX381" s="737">
        <f t="shared" si="2926"/>
        <v>0</v>
      </c>
      <c r="GY381" s="743">
        <f t="shared" si="2926"/>
        <v>0</v>
      </c>
      <c r="GZ381" s="744">
        <f t="shared" si="3069"/>
        <v>126886.3</v>
      </c>
      <c r="HA381" s="745">
        <v>12</v>
      </c>
      <c r="HB381" s="746">
        <f t="shared" si="3070"/>
        <v>1522635.6</v>
      </c>
      <c r="HC381" s="737">
        <f t="shared" si="2927"/>
        <v>0</v>
      </c>
      <c r="HD381" s="737">
        <f t="shared" si="2927"/>
        <v>0</v>
      </c>
      <c r="HE381" s="746">
        <f t="shared" si="3071"/>
        <v>1522635.6</v>
      </c>
      <c r="HF381" s="746">
        <f t="shared" si="3072"/>
        <v>459835.95</v>
      </c>
      <c r="HG381" s="746">
        <f t="shared" si="3073"/>
        <v>1982471.55</v>
      </c>
    </row>
    <row r="382" spans="1:225" ht="24" hidden="1" x14ac:dyDescent="0.25">
      <c r="A382" s="1044"/>
      <c r="B382" s="754" t="s">
        <v>530</v>
      </c>
      <c r="C382" s="737">
        <f t="shared" si="2905"/>
        <v>0</v>
      </c>
      <c r="D382" s="737">
        <f t="shared" si="2928"/>
        <v>24877</v>
      </c>
      <c r="E382" s="738">
        <f t="shared" si="2929"/>
        <v>25126</v>
      </c>
      <c r="F382" s="817">
        <f t="shared" si="2906"/>
        <v>0</v>
      </c>
      <c r="G382" s="740">
        <f t="shared" si="2930"/>
        <v>0</v>
      </c>
      <c r="H382" s="741">
        <f t="shared" si="2931"/>
        <v>0</v>
      </c>
      <c r="I382" s="740">
        <f t="shared" si="2930"/>
        <v>0</v>
      </c>
      <c r="J382" s="741">
        <f t="shared" si="2932"/>
        <v>0</v>
      </c>
      <c r="K382" s="740">
        <f t="shared" si="2933"/>
        <v>0</v>
      </c>
      <c r="L382" s="741">
        <f t="shared" si="2934"/>
        <v>0</v>
      </c>
      <c r="M382" s="740">
        <f t="shared" si="2935"/>
        <v>0</v>
      </c>
      <c r="N382" s="741">
        <f t="shared" si="2936"/>
        <v>0</v>
      </c>
      <c r="O382" s="740">
        <f t="shared" si="2937"/>
        <v>0</v>
      </c>
      <c r="P382" s="741">
        <f t="shared" si="2938"/>
        <v>0</v>
      </c>
      <c r="Q382" s="740">
        <f t="shared" si="2939"/>
        <v>0</v>
      </c>
      <c r="R382" s="741">
        <f t="shared" si="2940"/>
        <v>0</v>
      </c>
      <c r="S382" s="740">
        <f t="shared" si="2941"/>
        <v>0</v>
      </c>
      <c r="T382" s="741">
        <f t="shared" si="2942"/>
        <v>0</v>
      </c>
      <c r="U382" s="740">
        <f t="shared" si="2943"/>
        <v>0</v>
      </c>
      <c r="V382" s="741">
        <f t="shared" si="2944"/>
        <v>0</v>
      </c>
      <c r="W382" s="740">
        <f t="shared" si="2945"/>
        <v>0</v>
      </c>
      <c r="X382" s="741">
        <f t="shared" si="2946"/>
        <v>0</v>
      </c>
      <c r="Y382" s="740">
        <f t="shared" si="2947"/>
        <v>0</v>
      </c>
      <c r="Z382" s="741">
        <f t="shared" si="2948"/>
        <v>0</v>
      </c>
      <c r="AA382" s="743">
        <f t="shared" si="2949"/>
        <v>0</v>
      </c>
      <c r="AB382" s="744">
        <f t="shared" si="2950"/>
        <v>0</v>
      </c>
      <c r="AC382" s="745">
        <v>12</v>
      </c>
      <c r="AD382" s="746">
        <f t="shared" si="2951"/>
        <v>0</v>
      </c>
      <c r="AE382" s="747"/>
      <c r="AF382" s="741"/>
      <c r="AG382" s="746">
        <f t="shared" si="2952"/>
        <v>0</v>
      </c>
      <c r="AH382" s="746">
        <f t="shared" si="2953"/>
        <v>0</v>
      </c>
      <c r="AI382" s="746">
        <f t="shared" si="2954"/>
        <v>0</v>
      </c>
      <c r="AK382" s="1044"/>
      <c r="AL382" s="754" t="s">
        <v>530</v>
      </c>
      <c r="AM382" s="737">
        <f t="shared" si="2907"/>
        <v>0</v>
      </c>
      <c r="AN382" s="737">
        <f t="shared" si="2955"/>
        <v>24877</v>
      </c>
      <c r="AO382" s="738">
        <f t="shared" si="2956"/>
        <v>25126</v>
      </c>
      <c r="AP382" s="817">
        <f t="shared" si="2908"/>
        <v>0</v>
      </c>
      <c r="AQ382" s="740">
        <f t="shared" si="2957"/>
        <v>0</v>
      </c>
      <c r="AR382" s="741">
        <f t="shared" si="2958"/>
        <v>0</v>
      </c>
      <c r="AS382" s="740">
        <f t="shared" si="2959"/>
        <v>0</v>
      </c>
      <c r="AT382" s="741">
        <f t="shared" si="2960"/>
        <v>0</v>
      </c>
      <c r="AU382" s="740">
        <f t="shared" si="2961"/>
        <v>0</v>
      </c>
      <c r="AV382" s="741">
        <f t="shared" si="2962"/>
        <v>0</v>
      </c>
      <c r="AW382" s="740">
        <f t="shared" si="2963"/>
        <v>0</v>
      </c>
      <c r="AX382" s="741">
        <f t="shared" si="2964"/>
        <v>0</v>
      </c>
      <c r="AY382" s="740">
        <f t="shared" si="2965"/>
        <v>0</v>
      </c>
      <c r="AZ382" s="741">
        <f t="shared" si="2966"/>
        <v>0</v>
      </c>
      <c r="BA382" s="740">
        <f t="shared" si="2967"/>
        <v>0</v>
      </c>
      <c r="BB382" s="741">
        <f t="shared" si="2968"/>
        <v>0</v>
      </c>
      <c r="BC382" s="740">
        <f t="shared" si="2969"/>
        <v>0</v>
      </c>
      <c r="BD382" s="741">
        <f t="shared" si="2970"/>
        <v>0</v>
      </c>
      <c r="BE382" s="740">
        <f t="shared" si="2971"/>
        <v>0</v>
      </c>
      <c r="BF382" s="741">
        <f t="shared" si="2972"/>
        <v>0</v>
      </c>
      <c r="BG382" s="740">
        <f t="shared" si="2973"/>
        <v>0</v>
      </c>
      <c r="BH382" s="741">
        <f t="shared" si="2974"/>
        <v>0</v>
      </c>
      <c r="BI382" s="740">
        <f t="shared" si="2975"/>
        <v>0</v>
      </c>
      <c r="BJ382" s="741">
        <f t="shared" si="2976"/>
        <v>0</v>
      </c>
      <c r="BK382" s="743">
        <f t="shared" si="2977"/>
        <v>0</v>
      </c>
      <c r="BL382" s="744">
        <f t="shared" si="2978"/>
        <v>0</v>
      </c>
      <c r="BM382" s="745">
        <v>12</v>
      </c>
      <c r="BN382" s="746">
        <f t="shared" si="2979"/>
        <v>0</v>
      </c>
      <c r="BO382" s="747"/>
      <c r="BP382" s="741"/>
      <c r="BQ382" s="746">
        <f t="shared" si="2980"/>
        <v>0</v>
      </c>
      <c r="BR382" s="746">
        <f t="shared" si="2981"/>
        <v>0</v>
      </c>
      <c r="BS382" s="746">
        <f t="shared" si="2982"/>
        <v>0</v>
      </c>
      <c r="BU382" s="1044"/>
      <c r="BV382" s="754" t="s">
        <v>530</v>
      </c>
      <c r="BW382" s="737">
        <f t="shared" si="2909"/>
        <v>1</v>
      </c>
      <c r="BX382" s="737">
        <f t="shared" si="2983"/>
        <v>24877</v>
      </c>
      <c r="BY382" s="738">
        <f t="shared" si="2984"/>
        <v>25126</v>
      </c>
      <c r="BZ382" s="817">
        <f t="shared" si="2910"/>
        <v>25126</v>
      </c>
      <c r="CA382" s="740">
        <f t="shared" si="2985"/>
        <v>0</v>
      </c>
      <c r="CB382" s="741">
        <f t="shared" si="2986"/>
        <v>0</v>
      </c>
      <c r="CC382" s="740">
        <f t="shared" si="2987"/>
        <v>0</v>
      </c>
      <c r="CD382" s="741">
        <f t="shared" si="2988"/>
        <v>0</v>
      </c>
      <c r="CE382" s="740">
        <f t="shared" si="2989"/>
        <v>0</v>
      </c>
      <c r="CF382" s="741">
        <f t="shared" si="2990"/>
        <v>0</v>
      </c>
      <c r="CG382" s="740">
        <f t="shared" si="2991"/>
        <v>0</v>
      </c>
      <c r="CH382" s="741">
        <f t="shared" si="2992"/>
        <v>0</v>
      </c>
      <c r="CI382" s="740">
        <f t="shared" si="2993"/>
        <v>0</v>
      </c>
      <c r="CJ382" s="741">
        <f t="shared" si="2994"/>
        <v>0</v>
      </c>
      <c r="CK382" s="740">
        <f t="shared" si="2995"/>
        <v>14</v>
      </c>
      <c r="CL382" s="741">
        <f t="shared" si="2996"/>
        <v>3517.64</v>
      </c>
      <c r="CM382" s="740">
        <f t="shared" si="2997"/>
        <v>20</v>
      </c>
      <c r="CN382" s="741">
        <f t="shared" si="2998"/>
        <v>5025.2</v>
      </c>
      <c r="CO382" s="740">
        <f t="shared" si="2999"/>
        <v>0</v>
      </c>
      <c r="CP382" s="741">
        <f t="shared" si="3000"/>
        <v>0</v>
      </c>
      <c r="CQ382" s="740">
        <f t="shared" si="3001"/>
        <v>0</v>
      </c>
      <c r="CR382" s="741">
        <f t="shared" si="3002"/>
        <v>0</v>
      </c>
      <c r="CS382" s="740">
        <f t="shared" si="3003"/>
        <v>0</v>
      </c>
      <c r="CT382" s="741">
        <f t="shared" si="3004"/>
        <v>0</v>
      </c>
      <c r="CU382" s="743">
        <f t="shared" si="3005"/>
        <v>0</v>
      </c>
      <c r="CV382" s="744">
        <f t="shared" si="3006"/>
        <v>33668.839999999997</v>
      </c>
      <c r="CW382" s="745">
        <v>12</v>
      </c>
      <c r="CX382" s="746">
        <f t="shared" si="3007"/>
        <v>404026.08</v>
      </c>
      <c r="CY382" s="747"/>
      <c r="CZ382" s="741"/>
      <c r="DA382" s="746">
        <f t="shared" si="3008"/>
        <v>404026.08</v>
      </c>
      <c r="DB382" s="746">
        <f t="shared" si="3009"/>
        <v>122015.88</v>
      </c>
      <c r="DC382" s="746">
        <f t="shared" si="3010"/>
        <v>526041.96</v>
      </c>
      <c r="DD382" s="750"/>
      <c r="DE382" s="1044"/>
      <c r="DF382" s="754" t="s">
        <v>530</v>
      </c>
      <c r="DG382" s="737">
        <f t="shared" si="2911"/>
        <v>0</v>
      </c>
      <c r="DH382" s="737">
        <f t="shared" si="3011"/>
        <v>24877</v>
      </c>
      <c r="DI382" s="738">
        <f t="shared" si="3012"/>
        <v>25126</v>
      </c>
      <c r="DJ382" s="817">
        <f t="shared" si="2912"/>
        <v>0</v>
      </c>
      <c r="DK382" s="740">
        <f t="shared" si="3013"/>
        <v>0</v>
      </c>
      <c r="DL382" s="741">
        <f t="shared" si="3014"/>
        <v>0</v>
      </c>
      <c r="DM382" s="740">
        <f t="shared" si="3015"/>
        <v>0</v>
      </c>
      <c r="DN382" s="741">
        <f t="shared" si="3016"/>
        <v>0</v>
      </c>
      <c r="DO382" s="740">
        <f t="shared" si="3017"/>
        <v>0</v>
      </c>
      <c r="DP382" s="741">
        <f t="shared" si="3018"/>
        <v>0</v>
      </c>
      <c r="DQ382" s="740">
        <f t="shared" si="3019"/>
        <v>0</v>
      </c>
      <c r="DR382" s="741">
        <f t="shared" si="3020"/>
        <v>0</v>
      </c>
      <c r="DS382" s="740">
        <f t="shared" si="3021"/>
        <v>0</v>
      </c>
      <c r="DT382" s="741">
        <f t="shared" si="3022"/>
        <v>0</v>
      </c>
      <c r="DU382" s="740">
        <f t="shared" si="3023"/>
        <v>0</v>
      </c>
      <c r="DV382" s="741">
        <f t="shared" si="3024"/>
        <v>0</v>
      </c>
      <c r="DW382" s="740">
        <f t="shared" si="3025"/>
        <v>0</v>
      </c>
      <c r="DX382" s="741">
        <f t="shared" si="3026"/>
        <v>0</v>
      </c>
      <c r="DY382" s="740">
        <f t="shared" si="3027"/>
        <v>0</v>
      </c>
      <c r="DZ382" s="741">
        <f t="shared" si="3028"/>
        <v>0</v>
      </c>
      <c r="EA382" s="740">
        <f t="shared" si="3029"/>
        <v>0</v>
      </c>
      <c r="EB382" s="741">
        <f t="shared" si="3030"/>
        <v>0</v>
      </c>
      <c r="EC382" s="740">
        <f t="shared" si="3031"/>
        <v>0</v>
      </c>
      <c r="ED382" s="741">
        <f t="shared" si="3032"/>
        <v>0</v>
      </c>
      <c r="EE382" s="743">
        <f t="shared" si="3033"/>
        <v>0</v>
      </c>
      <c r="EF382" s="744">
        <f t="shared" si="3034"/>
        <v>0</v>
      </c>
      <c r="EG382" s="745">
        <v>12</v>
      </c>
      <c r="EH382" s="746">
        <f t="shared" si="3035"/>
        <v>0</v>
      </c>
      <c r="EI382" s="747"/>
      <c r="EJ382" s="741"/>
      <c r="EK382" s="746">
        <f t="shared" si="3036"/>
        <v>0</v>
      </c>
      <c r="EL382" s="746">
        <f t="shared" si="3037"/>
        <v>0</v>
      </c>
      <c r="EM382" s="746">
        <f t="shared" si="3038"/>
        <v>0</v>
      </c>
      <c r="EO382" s="1044"/>
      <c r="EP382" s="754" t="s">
        <v>530</v>
      </c>
      <c r="EQ382" s="737">
        <f t="shared" si="2913"/>
        <v>0</v>
      </c>
      <c r="ER382" s="737">
        <f t="shared" si="3039"/>
        <v>24877</v>
      </c>
      <c r="ES382" s="738">
        <f t="shared" si="3040"/>
        <v>25126</v>
      </c>
      <c r="ET382" s="817">
        <f t="shared" si="2914"/>
        <v>0</v>
      </c>
      <c r="EU382" s="740">
        <f t="shared" si="3041"/>
        <v>0</v>
      </c>
      <c r="EV382" s="741">
        <f t="shared" si="3042"/>
        <v>0</v>
      </c>
      <c r="EW382" s="740">
        <f t="shared" si="3043"/>
        <v>0</v>
      </c>
      <c r="EX382" s="741">
        <f t="shared" si="3044"/>
        <v>0</v>
      </c>
      <c r="EY382" s="740">
        <f t="shared" si="3045"/>
        <v>0</v>
      </c>
      <c r="EZ382" s="741">
        <f t="shared" si="3046"/>
        <v>0</v>
      </c>
      <c r="FA382" s="740">
        <f t="shared" si="3047"/>
        <v>0</v>
      </c>
      <c r="FB382" s="741">
        <f t="shared" si="3048"/>
        <v>0</v>
      </c>
      <c r="FC382" s="740">
        <f t="shared" si="3049"/>
        <v>0</v>
      </c>
      <c r="FD382" s="741">
        <f t="shared" si="3050"/>
        <v>0</v>
      </c>
      <c r="FE382" s="740">
        <f t="shared" si="3051"/>
        <v>0</v>
      </c>
      <c r="FF382" s="741">
        <f t="shared" si="3052"/>
        <v>0</v>
      </c>
      <c r="FG382" s="740">
        <f t="shared" si="3053"/>
        <v>0</v>
      </c>
      <c r="FH382" s="741">
        <f t="shared" si="3054"/>
        <v>0</v>
      </c>
      <c r="FI382" s="740">
        <f t="shared" si="3055"/>
        <v>0</v>
      </c>
      <c r="FJ382" s="741">
        <f t="shared" si="3056"/>
        <v>0</v>
      </c>
      <c r="FK382" s="740">
        <f t="shared" si="3057"/>
        <v>0</v>
      </c>
      <c r="FL382" s="741">
        <f t="shared" si="3058"/>
        <v>0</v>
      </c>
      <c r="FM382" s="740">
        <f t="shared" si="3059"/>
        <v>0</v>
      </c>
      <c r="FN382" s="741">
        <f t="shared" si="3060"/>
        <v>0</v>
      </c>
      <c r="FO382" s="743">
        <f t="shared" si="3061"/>
        <v>0</v>
      </c>
      <c r="FP382" s="744">
        <f t="shared" si="3062"/>
        <v>0</v>
      </c>
      <c r="FQ382" s="745">
        <v>12</v>
      </c>
      <c r="FR382" s="746">
        <f t="shared" si="3063"/>
        <v>0</v>
      </c>
      <c r="FS382" s="747"/>
      <c r="FT382" s="741"/>
      <c r="FU382" s="746">
        <f t="shared" si="3064"/>
        <v>0</v>
      </c>
      <c r="FV382" s="746">
        <f t="shared" si="3065"/>
        <v>0</v>
      </c>
      <c r="FW382" s="746">
        <f t="shared" si="3066"/>
        <v>0</v>
      </c>
      <c r="FY382" s="1044"/>
      <c r="FZ382" s="754" t="s">
        <v>530</v>
      </c>
      <c r="GA382" s="737">
        <f t="shared" si="2915"/>
        <v>1</v>
      </c>
      <c r="GB382" s="737">
        <f t="shared" si="3067"/>
        <v>24877</v>
      </c>
      <c r="GC382" s="738">
        <f t="shared" si="3068"/>
        <v>25126</v>
      </c>
      <c r="GD382" s="743">
        <f t="shared" si="3074"/>
        <v>25126</v>
      </c>
      <c r="GE382" s="743"/>
      <c r="GF382" s="737">
        <f t="shared" si="2917"/>
        <v>0</v>
      </c>
      <c r="GG382" s="743"/>
      <c r="GH382" s="737">
        <f t="shared" si="2918"/>
        <v>0</v>
      </c>
      <c r="GI382" s="743"/>
      <c r="GJ382" s="737">
        <f t="shared" si="2919"/>
        <v>0</v>
      </c>
      <c r="GK382" s="743"/>
      <c r="GL382" s="737">
        <f t="shared" si="2920"/>
        <v>0</v>
      </c>
      <c r="GM382" s="743"/>
      <c r="GN382" s="737">
        <f t="shared" si="2921"/>
        <v>0</v>
      </c>
      <c r="GO382" s="743"/>
      <c r="GP382" s="737">
        <f t="shared" si="2922"/>
        <v>3517.64</v>
      </c>
      <c r="GQ382" s="743"/>
      <c r="GR382" s="737">
        <f t="shared" si="2923"/>
        <v>5025.2</v>
      </c>
      <c r="GS382" s="743"/>
      <c r="GT382" s="737">
        <f t="shared" si="2924"/>
        <v>0</v>
      </c>
      <c r="GU382" s="743"/>
      <c r="GV382" s="737">
        <f t="shared" si="2925"/>
        <v>0</v>
      </c>
      <c r="GW382" s="743"/>
      <c r="GX382" s="737">
        <f t="shared" si="2926"/>
        <v>0</v>
      </c>
      <c r="GY382" s="743">
        <f t="shared" si="2926"/>
        <v>0</v>
      </c>
      <c r="GZ382" s="744">
        <f t="shared" si="3069"/>
        <v>33668.839999999997</v>
      </c>
      <c r="HA382" s="745">
        <v>12</v>
      </c>
      <c r="HB382" s="746">
        <f t="shared" si="3070"/>
        <v>404026.08</v>
      </c>
      <c r="HC382" s="737">
        <f t="shared" si="2927"/>
        <v>0</v>
      </c>
      <c r="HD382" s="737">
        <f t="shared" si="2927"/>
        <v>0</v>
      </c>
      <c r="HE382" s="746">
        <f t="shared" si="3071"/>
        <v>404026.08</v>
      </c>
      <c r="HF382" s="746">
        <f t="shared" si="3072"/>
        <v>122015.88</v>
      </c>
      <c r="HG382" s="746">
        <f t="shared" si="3073"/>
        <v>526041.96</v>
      </c>
    </row>
    <row r="383" spans="1:225" ht="38.25" hidden="1" x14ac:dyDescent="0.25">
      <c r="A383" s="1044"/>
      <c r="B383" s="753" t="s">
        <v>31</v>
      </c>
      <c r="C383" s="737">
        <f t="shared" si="2905"/>
        <v>1</v>
      </c>
      <c r="D383" s="737">
        <f t="shared" si="2928"/>
        <v>24877</v>
      </c>
      <c r="E383" s="738">
        <f t="shared" si="2929"/>
        <v>25126</v>
      </c>
      <c r="F383" s="817">
        <f t="shared" si="2906"/>
        <v>25126</v>
      </c>
      <c r="G383" s="740">
        <f t="shared" si="2930"/>
        <v>0</v>
      </c>
      <c r="H383" s="741">
        <f t="shared" si="2931"/>
        <v>0</v>
      </c>
      <c r="I383" s="740">
        <f t="shared" si="2930"/>
        <v>0</v>
      </c>
      <c r="J383" s="741">
        <f t="shared" si="2932"/>
        <v>0</v>
      </c>
      <c r="K383" s="740">
        <f t="shared" si="2933"/>
        <v>0</v>
      </c>
      <c r="L383" s="741">
        <f t="shared" si="2934"/>
        <v>0</v>
      </c>
      <c r="M383" s="740">
        <f t="shared" si="2935"/>
        <v>5</v>
      </c>
      <c r="N383" s="741">
        <f t="shared" si="2936"/>
        <v>1256.3</v>
      </c>
      <c r="O383" s="740">
        <f t="shared" si="2937"/>
        <v>0</v>
      </c>
      <c r="P383" s="741">
        <f t="shared" si="2938"/>
        <v>0</v>
      </c>
      <c r="Q383" s="740">
        <f t="shared" si="2939"/>
        <v>100</v>
      </c>
      <c r="R383" s="741">
        <f t="shared" si="2940"/>
        <v>25126</v>
      </c>
      <c r="S383" s="740">
        <f t="shared" si="2941"/>
        <v>20</v>
      </c>
      <c r="T383" s="741">
        <f t="shared" si="2942"/>
        <v>5025.2</v>
      </c>
      <c r="U383" s="740">
        <f t="shared" si="2943"/>
        <v>0</v>
      </c>
      <c r="V383" s="741">
        <f t="shared" si="2944"/>
        <v>0</v>
      </c>
      <c r="W383" s="740">
        <f t="shared" si="2945"/>
        <v>0</v>
      </c>
      <c r="X383" s="741">
        <f t="shared" si="2946"/>
        <v>0</v>
      </c>
      <c r="Y383" s="740">
        <f t="shared" si="2947"/>
        <v>0</v>
      </c>
      <c r="Z383" s="741">
        <f t="shared" si="2948"/>
        <v>0</v>
      </c>
      <c r="AA383" s="743">
        <f t="shared" si="2949"/>
        <v>0</v>
      </c>
      <c r="AB383" s="744">
        <f t="shared" si="2950"/>
        <v>56533.5</v>
      </c>
      <c r="AC383" s="745">
        <v>12</v>
      </c>
      <c r="AD383" s="746">
        <f t="shared" si="2951"/>
        <v>678402</v>
      </c>
      <c r="AE383" s="747"/>
      <c r="AF383" s="741"/>
      <c r="AG383" s="746">
        <f t="shared" si="2952"/>
        <v>678402</v>
      </c>
      <c r="AH383" s="746">
        <f t="shared" si="2953"/>
        <v>204877.4</v>
      </c>
      <c r="AI383" s="746">
        <f t="shared" si="2954"/>
        <v>883279.4</v>
      </c>
      <c r="AK383" s="1044"/>
      <c r="AL383" s="755" t="s">
        <v>31</v>
      </c>
      <c r="AM383" s="737">
        <f t="shared" si="2907"/>
        <v>1</v>
      </c>
      <c r="AN383" s="737">
        <f t="shared" si="2955"/>
        <v>24877</v>
      </c>
      <c r="AO383" s="738">
        <f t="shared" si="2956"/>
        <v>25126</v>
      </c>
      <c r="AP383" s="817">
        <f t="shared" si="2908"/>
        <v>25126</v>
      </c>
      <c r="AQ383" s="740">
        <f t="shared" si="2957"/>
        <v>0</v>
      </c>
      <c r="AR383" s="741">
        <f t="shared" si="2958"/>
        <v>0</v>
      </c>
      <c r="AS383" s="740">
        <f t="shared" si="2959"/>
        <v>4</v>
      </c>
      <c r="AT383" s="741">
        <f t="shared" si="2960"/>
        <v>1005.04</v>
      </c>
      <c r="AU383" s="740">
        <f t="shared" si="2961"/>
        <v>10</v>
      </c>
      <c r="AV383" s="741">
        <f t="shared" si="2962"/>
        <v>2512.6</v>
      </c>
      <c r="AW383" s="740">
        <f t="shared" si="2963"/>
        <v>0</v>
      </c>
      <c r="AX383" s="741">
        <f t="shared" si="2964"/>
        <v>0</v>
      </c>
      <c r="AY383" s="740">
        <f t="shared" si="2965"/>
        <v>0</v>
      </c>
      <c r="AZ383" s="741">
        <f t="shared" si="2966"/>
        <v>0</v>
      </c>
      <c r="BA383" s="740">
        <f t="shared" si="2967"/>
        <v>35</v>
      </c>
      <c r="BB383" s="741">
        <f t="shared" si="2968"/>
        <v>8794.1</v>
      </c>
      <c r="BC383" s="740">
        <f t="shared" si="2969"/>
        <v>15</v>
      </c>
      <c r="BD383" s="741">
        <f t="shared" si="2970"/>
        <v>3768.9</v>
      </c>
      <c r="BE383" s="740">
        <f t="shared" si="2971"/>
        <v>0</v>
      </c>
      <c r="BF383" s="741">
        <f t="shared" si="2972"/>
        <v>0</v>
      </c>
      <c r="BG383" s="740">
        <f t="shared" si="2973"/>
        <v>0</v>
      </c>
      <c r="BH383" s="741">
        <f t="shared" si="2974"/>
        <v>0</v>
      </c>
      <c r="BI383" s="740">
        <f t="shared" si="2975"/>
        <v>0</v>
      </c>
      <c r="BJ383" s="741">
        <f t="shared" si="2976"/>
        <v>0</v>
      </c>
      <c r="BK383" s="743">
        <f t="shared" si="2977"/>
        <v>0</v>
      </c>
      <c r="BL383" s="744">
        <f t="shared" si="2978"/>
        <v>41206.639999999999</v>
      </c>
      <c r="BM383" s="745">
        <v>12</v>
      </c>
      <c r="BN383" s="746">
        <f t="shared" si="2979"/>
        <v>494479.68</v>
      </c>
      <c r="BO383" s="747"/>
      <c r="BP383" s="741"/>
      <c r="BQ383" s="746">
        <f t="shared" si="2980"/>
        <v>494479.68</v>
      </c>
      <c r="BR383" s="746">
        <f t="shared" si="2981"/>
        <v>149332.85999999999</v>
      </c>
      <c r="BS383" s="746">
        <f t="shared" si="2982"/>
        <v>643812.54</v>
      </c>
      <c r="BU383" s="1044"/>
      <c r="BV383" s="754" t="s">
        <v>31</v>
      </c>
      <c r="BW383" s="737">
        <f t="shared" si="2909"/>
        <v>1</v>
      </c>
      <c r="BX383" s="737">
        <f t="shared" si="2983"/>
        <v>24877</v>
      </c>
      <c r="BY383" s="738">
        <f t="shared" si="2984"/>
        <v>25126</v>
      </c>
      <c r="BZ383" s="817">
        <f t="shared" si="2910"/>
        <v>25126</v>
      </c>
      <c r="CA383" s="740">
        <f t="shared" si="2985"/>
        <v>0</v>
      </c>
      <c r="CB383" s="741">
        <f t="shared" si="2986"/>
        <v>0</v>
      </c>
      <c r="CC383" s="740">
        <f t="shared" si="2987"/>
        <v>0</v>
      </c>
      <c r="CD383" s="741">
        <f t="shared" si="2988"/>
        <v>0</v>
      </c>
      <c r="CE383" s="740">
        <f t="shared" si="2989"/>
        <v>0</v>
      </c>
      <c r="CF383" s="741">
        <f t="shared" si="2990"/>
        <v>0</v>
      </c>
      <c r="CG383" s="740">
        <f t="shared" si="2991"/>
        <v>27</v>
      </c>
      <c r="CH383" s="741">
        <f t="shared" si="2992"/>
        <v>6784.02</v>
      </c>
      <c r="CI383" s="740">
        <f t="shared" si="2993"/>
        <v>0</v>
      </c>
      <c r="CJ383" s="741">
        <f t="shared" si="2994"/>
        <v>0</v>
      </c>
      <c r="CK383" s="740">
        <f t="shared" si="2995"/>
        <v>0</v>
      </c>
      <c r="CL383" s="741">
        <f t="shared" si="2996"/>
        <v>0</v>
      </c>
      <c r="CM383" s="740">
        <f t="shared" si="2997"/>
        <v>20</v>
      </c>
      <c r="CN383" s="741">
        <f t="shared" si="2998"/>
        <v>5025.2</v>
      </c>
      <c r="CO383" s="740">
        <f t="shared" si="2999"/>
        <v>0</v>
      </c>
      <c r="CP383" s="741">
        <f t="shared" si="3000"/>
        <v>0</v>
      </c>
      <c r="CQ383" s="740">
        <f t="shared" si="3001"/>
        <v>0</v>
      </c>
      <c r="CR383" s="741">
        <f t="shared" si="3002"/>
        <v>0</v>
      </c>
      <c r="CS383" s="740">
        <f t="shared" si="3003"/>
        <v>0</v>
      </c>
      <c r="CT383" s="741">
        <f t="shared" si="3004"/>
        <v>0</v>
      </c>
      <c r="CU383" s="743">
        <f t="shared" si="3005"/>
        <v>0</v>
      </c>
      <c r="CV383" s="744">
        <f t="shared" si="3006"/>
        <v>36935.22</v>
      </c>
      <c r="CW383" s="745">
        <v>12</v>
      </c>
      <c r="CX383" s="746">
        <f t="shared" si="3007"/>
        <v>443222.64</v>
      </c>
      <c r="CY383" s="747"/>
      <c r="CZ383" s="741"/>
      <c r="DA383" s="746">
        <f t="shared" si="3008"/>
        <v>443222.64</v>
      </c>
      <c r="DB383" s="746">
        <f t="shared" si="3009"/>
        <v>133853.24</v>
      </c>
      <c r="DC383" s="746">
        <f t="shared" si="3010"/>
        <v>577075.88</v>
      </c>
      <c r="DD383" s="750"/>
      <c r="DE383" s="1044"/>
      <c r="DF383" s="754" t="s">
        <v>31</v>
      </c>
      <c r="DG383" s="737">
        <f t="shared" si="2911"/>
        <v>1</v>
      </c>
      <c r="DH383" s="737">
        <f t="shared" si="3011"/>
        <v>24877</v>
      </c>
      <c r="DI383" s="738">
        <f t="shared" si="3012"/>
        <v>25126</v>
      </c>
      <c r="DJ383" s="817">
        <f t="shared" si="2912"/>
        <v>25126</v>
      </c>
      <c r="DK383" s="740">
        <f t="shared" si="3013"/>
        <v>0</v>
      </c>
      <c r="DL383" s="741">
        <f t="shared" si="3014"/>
        <v>0</v>
      </c>
      <c r="DM383" s="740">
        <f t="shared" si="3015"/>
        <v>0</v>
      </c>
      <c r="DN383" s="741">
        <f t="shared" si="3016"/>
        <v>0</v>
      </c>
      <c r="DO383" s="740">
        <f t="shared" si="3017"/>
        <v>0</v>
      </c>
      <c r="DP383" s="741">
        <f t="shared" si="3018"/>
        <v>0</v>
      </c>
      <c r="DQ383" s="740">
        <f t="shared" si="3019"/>
        <v>0</v>
      </c>
      <c r="DR383" s="741">
        <f t="shared" si="3020"/>
        <v>0</v>
      </c>
      <c r="DS383" s="740">
        <f t="shared" si="3021"/>
        <v>0</v>
      </c>
      <c r="DT383" s="741">
        <f t="shared" si="3022"/>
        <v>0</v>
      </c>
      <c r="DU383" s="740">
        <f t="shared" si="3023"/>
        <v>3.5</v>
      </c>
      <c r="DV383" s="741">
        <f t="shared" si="3024"/>
        <v>879.41</v>
      </c>
      <c r="DW383" s="740">
        <f t="shared" si="3025"/>
        <v>20</v>
      </c>
      <c r="DX383" s="741">
        <f t="shared" si="3026"/>
        <v>5025.2</v>
      </c>
      <c r="DY383" s="740">
        <f t="shared" si="3027"/>
        <v>0</v>
      </c>
      <c r="DZ383" s="741">
        <f t="shared" si="3028"/>
        <v>0</v>
      </c>
      <c r="EA383" s="740">
        <f t="shared" si="3029"/>
        <v>0</v>
      </c>
      <c r="EB383" s="741">
        <f t="shared" si="3030"/>
        <v>0</v>
      </c>
      <c r="EC383" s="740">
        <f t="shared" si="3031"/>
        <v>0</v>
      </c>
      <c r="ED383" s="741">
        <f t="shared" si="3032"/>
        <v>0</v>
      </c>
      <c r="EE383" s="743">
        <f t="shared" si="3033"/>
        <v>0</v>
      </c>
      <c r="EF383" s="744">
        <f t="shared" si="3034"/>
        <v>31030.61</v>
      </c>
      <c r="EG383" s="745">
        <v>12</v>
      </c>
      <c r="EH383" s="746">
        <f t="shared" si="3035"/>
        <v>372367.32</v>
      </c>
      <c r="EI383" s="747"/>
      <c r="EJ383" s="741"/>
      <c r="EK383" s="746">
        <f t="shared" si="3036"/>
        <v>372367.32</v>
      </c>
      <c r="EL383" s="746">
        <f t="shared" si="3037"/>
        <v>112454.93</v>
      </c>
      <c r="EM383" s="746">
        <f t="shared" si="3038"/>
        <v>484822.25</v>
      </c>
      <c r="EO383" s="1044"/>
      <c r="EP383" s="754" t="s">
        <v>31</v>
      </c>
      <c r="EQ383" s="737">
        <f t="shared" si="2913"/>
        <v>0</v>
      </c>
      <c r="ER383" s="737">
        <f t="shared" si="3039"/>
        <v>24877</v>
      </c>
      <c r="ES383" s="738">
        <f t="shared" si="3040"/>
        <v>25126</v>
      </c>
      <c r="ET383" s="817">
        <f t="shared" si="2914"/>
        <v>0</v>
      </c>
      <c r="EU383" s="740">
        <f t="shared" si="3041"/>
        <v>0</v>
      </c>
      <c r="EV383" s="741">
        <f t="shared" si="3042"/>
        <v>0</v>
      </c>
      <c r="EW383" s="740">
        <f t="shared" si="3043"/>
        <v>0</v>
      </c>
      <c r="EX383" s="741">
        <f t="shared" si="3044"/>
        <v>0</v>
      </c>
      <c r="EY383" s="740">
        <f t="shared" si="3045"/>
        <v>0</v>
      </c>
      <c r="EZ383" s="741">
        <f t="shared" si="3046"/>
        <v>0</v>
      </c>
      <c r="FA383" s="740">
        <f t="shared" si="3047"/>
        <v>0</v>
      </c>
      <c r="FB383" s="741">
        <f t="shared" si="3048"/>
        <v>0</v>
      </c>
      <c r="FC383" s="740">
        <f t="shared" si="3049"/>
        <v>0</v>
      </c>
      <c r="FD383" s="741">
        <f t="shared" si="3050"/>
        <v>0</v>
      </c>
      <c r="FE383" s="740">
        <f t="shared" si="3051"/>
        <v>0</v>
      </c>
      <c r="FF383" s="741">
        <f t="shared" si="3052"/>
        <v>0</v>
      </c>
      <c r="FG383" s="740">
        <f t="shared" si="3053"/>
        <v>0</v>
      </c>
      <c r="FH383" s="741">
        <f t="shared" si="3054"/>
        <v>0</v>
      </c>
      <c r="FI383" s="740">
        <f t="shared" si="3055"/>
        <v>0</v>
      </c>
      <c r="FJ383" s="741">
        <f t="shared" si="3056"/>
        <v>0</v>
      </c>
      <c r="FK383" s="740">
        <f t="shared" si="3057"/>
        <v>0</v>
      </c>
      <c r="FL383" s="741">
        <f t="shared" si="3058"/>
        <v>0</v>
      </c>
      <c r="FM383" s="740">
        <f t="shared" si="3059"/>
        <v>0</v>
      </c>
      <c r="FN383" s="741">
        <f t="shared" si="3060"/>
        <v>0</v>
      </c>
      <c r="FO383" s="743">
        <f t="shared" si="3061"/>
        <v>0</v>
      </c>
      <c r="FP383" s="744">
        <f t="shared" si="3062"/>
        <v>0</v>
      </c>
      <c r="FQ383" s="745">
        <v>12</v>
      </c>
      <c r="FR383" s="746">
        <f t="shared" si="3063"/>
        <v>0</v>
      </c>
      <c r="FS383" s="747"/>
      <c r="FT383" s="741"/>
      <c r="FU383" s="746">
        <f t="shared" si="3064"/>
        <v>0</v>
      </c>
      <c r="FV383" s="746">
        <f t="shared" si="3065"/>
        <v>0</v>
      </c>
      <c r="FW383" s="746">
        <f t="shared" si="3066"/>
        <v>0</v>
      </c>
      <c r="FY383" s="1044"/>
      <c r="FZ383" s="754" t="s">
        <v>31</v>
      </c>
      <c r="GA383" s="737">
        <f t="shared" si="2915"/>
        <v>4</v>
      </c>
      <c r="GB383" s="737">
        <f t="shared" si="3067"/>
        <v>24877</v>
      </c>
      <c r="GC383" s="738">
        <f t="shared" si="3068"/>
        <v>25126</v>
      </c>
      <c r="GD383" s="743">
        <f t="shared" si="3074"/>
        <v>100504</v>
      </c>
      <c r="GE383" s="743"/>
      <c r="GF383" s="737">
        <f t="shared" si="2917"/>
        <v>0</v>
      </c>
      <c r="GG383" s="743"/>
      <c r="GH383" s="737">
        <f t="shared" si="2918"/>
        <v>1005.04</v>
      </c>
      <c r="GI383" s="743"/>
      <c r="GJ383" s="737">
        <f t="shared" si="2919"/>
        <v>2512.6</v>
      </c>
      <c r="GK383" s="743"/>
      <c r="GL383" s="737">
        <f t="shared" si="2920"/>
        <v>8040.32</v>
      </c>
      <c r="GM383" s="743"/>
      <c r="GN383" s="737">
        <f t="shared" si="2921"/>
        <v>0</v>
      </c>
      <c r="GO383" s="743"/>
      <c r="GP383" s="737">
        <f t="shared" si="2922"/>
        <v>34799.51</v>
      </c>
      <c r="GQ383" s="743"/>
      <c r="GR383" s="737">
        <f t="shared" si="2923"/>
        <v>18844.5</v>
      </c>
      <c r="GS383" s="743"/>
      <c r="GT383" s="737">
        <f t="shared" si="2924"/>
        <v>0</v>
      </c>
      <c r="GU383" s="743"/>
      <c r="GV383" s="737">
        <f t="shared" si="2925"/>
        <v>0</v>
      </c>
      <c r="GW383" s="743"/>
      <c r="GX383" s="737">
        <f t="shared" si="2926"/>
        <v>0</v>
      </c>
      <c r="GY383" s="743">
        <f t="shared" si="2926"/>
        <v>0</v>
      </c>
      <c r="GZ383" s="744">
        <f t="shared" si="3069"/>
        <v>165705.97</v>
      </c>
      <c r="HA383" s="745">
        <v>12</v>
      </c>
      <c r="HB383" s="746">
        <f t="shared" si="3070"/>
        <v>1988471.64</v>
      </c>
      <c r="HC383" s="737">
        <f t="shared" si="2927"/>
        <v>0</v>
      </c>
      <c r="HD383" s="737">
        <f t="shared" si="2927"/>
        <v>0</v>
      </c>
      <c r="HE383" s="746">
        <f t="shared" si="3071"/>
        <v>1988471.64</v>
      </c>
      <c r="HF383" s="746">
        <f t="shared" si="3072"/>
        <v>600518.43999999994</v>
      </c>
      <c r="HG383" s="746">
        <f t="shared" si="3073"/>
        <v>2588990.08</v>
      </c>
    </row>
    <row r="384" spans="1:225" hidden="1" x14ac:dyDescent="0.25">
      <c r="A384" s="1044"/>
      <c r="B384" s="735" t="s">
        <v>33</v>
      </c>
      <c r="C384" s="737">
        <f t="shared" si="2905"/>
        <v>3</v>
      </c>
      <c r="D384" s="737">
        <f t="shared" si="2928"/>
        <v>14860</v>
      </c>
      <c r="E384" s="738">
        <f t="shared" si="2929"/>
        <v>15009</v>
      </c>
      <c r="F384" s="817">
        <f t="shared" si="2906"/>
        <v>45027</v>
      </c>
      <c r="G384" s="740">
        <f t="shared" si="2930"/>
        <v>0</v>
      </c>
      <c r="H384" s="741">
        <f t="shared" si="2931"/>
        <v>0</v>
      </c>
      <c r="I384" s="740">
        <f t="shared" si="2930"/>
        <v>0</v>
      </c>
      <c r="J384" s="741">
        <f t="shared" si="2932"/>
        <v>0</v>
      </c>
      <c r="K384" s="740">
        <f t="shared" si="2933"/>
        <v>0</v>
      </c>
      <c r="L384" s="741">
        <f t="shared" si="2934"/>
        <v>0</v>
      </c>
      <c r="M384" s="740">
        <f t="shared" si="2935"/>
        <v>5</v>
      </c>
      <c r="N384" s="741">
        <f t="shared" si="2936"/>
        <v>2251.35</v>
      </c>
      <c r="O384" s="740">
        <f t="shared" si="2937"/>
        <v>0</v>
      </c>
      <c r="P384" s="741">
        <f t="shared" si="2938"/>
        <v>0</v>
      </c>
      <c r="Q384" s="740">
        <f t="shared" si="2939"/>
        <v>100</v>
      </c>
      <c r="R384" s="741">
        <f t="shared" si="2940"/>
        <v>45027</v>
      </c>
      <c r="S384" s="740">
        <f t="shared" si="2941"/>
        <v>20</v>
      </c>
      <c r="T384" s="741">
        <f t="shared" si="2942"/>
        <v>9005.4</v>
      </c>
      <c r="U384" s="740">
        <f t="shared" si="2943"/>
        <v>0</v>
      </c>
      <c r="V384" s="741">
        <f t="shared" si="2944"/>
        <v>0</v>
      </c>
      <c r="W384" s="740">
        <f t="shared" si="2945"/>
        <v>0</v>
      </c>
      <c r="X384" s="741">
        <f t="shared" si="2946"/>
        <v>0</v>
      </c>
      <c r="Y384" s="740">
        <f t="shared" si="2947"/>
        <v>0</v>
      </c>
      <c r="Z384" s="741">
        <f t="shared" si="2948"/>
        <v>0</v>
      </c>
      <c r="AA384" s="743">
        <f t="shared" si="2949"/>
        <v>0</v>
      </c>
      <c r="AB384" s="744">
        <f t="shared" si="2950"/>
        <v>101310.75</v>
      </c>
      <c r="AC384" s="745">
        <v>12</v>
      </c>
      <c r="AD384" s="746">
        <f t="shared" si="2951"/>
        <v>1215729</v>
      </c>
      <c r="AE384" s="747"/>
      <c r="AF384" s="741"/>
      <c r="AG384" s="746">
        <f t="shared" si="2952"/>
        <v>1215729</v>
      </c>
      <c r="AH384" s="746">
        <f t="shared" si="2953"/>
        <v>367150.16</v>
      </c>
      <c r="AI384" s="746">
        <f t="shared" si="2954"/>
        <v>1582879.16</v>
      </c>
      <c r="AK384" s="1044"/>
      <c r="AL384" s="755" t="s">
        <v>33</v>
      </c>
      <c r="AM384" s="737">
        <f t="shared" si="2907"/>
        <v>4</v>
      </c>
      <c r="AN384" s="737">
        <f t="shared" si="2955"/>
        <v>14860</v>
      </c>
      <c r="AO384" s="738">
        <f t="shared" si="2956"/>
        <v>15009</v>
      </c>
      <c r="AP384" s="817">
        <f t="shared" si="2908"/>
        <v>60036</v>
      </c>
      <c r="AQ384" s="740">
        <f t="shared" si="2957"/>
        <v>0</v>
      </c>
      <c r="AR384" s="741">
        <f t="shared" si="2958"/>
        <v>0</v>
      </c>
      <c r="AS384" s="740">
        <f t="shared" si="2959"/>
        <v>3</v>
      </c>
      <c r="AT384" s="741">
        <f t="shared" si="2960"/>
        <v>1801.08</v>
      </c>
      <c r="AU384" s="740">
        <f t="shared" si="2961"/>
        <v>2.5</v>
      </c>
      <c r="AV384" s="741">
        <f t="shared" si="2962"/>
        <v>1500.9</v>
      </c>
      <c r="AW384" s="740">
        <f t="shared" si="2963"/>
        <v>7.5</v>
      </c>
      <c r="AX384" s="741">
        <f t="shared" si="2964"/>
        <v>4502.7</v>
      </c>
      <c r="AY384" s="740">
        <f t="shared" si="2965"/>
        <v>0</v>
      </c>
      <c r="AZ384" s="741">
        <f t="shared" si="2966"/>
        <v>0</v>
      </c>
      <c r="BA384" s="740">
        <f t="shared" si="2967"/>
        <v>135</v>
      </c>
      <c r="BB384" s="741">
        <f t="shared" si="2968"/>
        <v>81048.600000000006</v>
      </c>
      <c r="BC384" s="740">
        <f t="shared" si="2969"/>
        <v>20</v>
      </c>
      <c r="BD384" s="741">
        <f t="shared" si="2970"/>
        <v>12007.2</v>
      </c>
      <c r="BE384" s="740">
        <f t="shared" si="2971"/>
        <v>0</v>
      </c>
      <c r="BF384" s="741">
        <f t="shared" si="2972"/>
        <v>0</v>
      </c>
      <c r="BG384" s="740">
        <f t="shared" si="2973"/>
        <v>0</v>
      </c>
      <c r="BH384" s="741">
        <f t="shared" si="2974"/>
        <v>0</v>
      </c>
      <c r="BI384" s="740">
        <f t="shared" si="2975"/>
        <v>0</v>
      </c>
      <c r="BJ384" s="741">
        <f t="shared" si="2976"/>
        <v>0</v>
      </c>
      <c r="BK384" s="743">
        <f t="shared" si="2977"/>
        <v>0</v>
      </c>
      <c r="BL384" s="744">
        <f t="shared" si="2978"/>
        <v>160896.48000000001</v>
      </c>
      <c r="BM384" s="745">
        <v>12</v>
      </c>
      <c r="BN384" s="746">
        <f t="shared" si="2979"/>
        <v>1930757.76</v>
      </c>
      <c r="BO384" s="747"/>
      <c r="BP384" s="741"/>
      <c r="BQ384" s="746">
        <f t="shared" si="2980"/>
        <v>1930757.76</v>
      </c>
      <c r="BR384" s="746">
        <f t="shared" si="2981"/>
        <v>583088.84</v>
      </c>
      <c r="BS384" s="746">
        <f t="shared" si="2982"/>
        <v>2513846.6</v>
      </c>
      <c r="BU384" s="1044"/>
      <c r="BV384" s="754" t="s">
        <v>33</v>
      </c>
      <c r="BW384" s="737">
        <f t="shared" si="2909"/>
        <v>3</v>
      </c>
      <c r="BX384" s="737">
        <f t="shared" si="2983"/>
        <v>14860</v>
      </c>
      <c r="BY384" s="738">
        <f t="shared" si="2984"/>
        <v>15009</v>
      </c>
      <c r="BZ384" s="817">
        <f t="shared" si="2910"/>
        <v>45027</v>
      </c>
      <c r="CA384" s="740">
        <f t="shared" si="2985"/>
        <v>0</v>
      </c>
      <c r="CB384" s="741">
        <f t="shared" si="2986"/>
        <v>0</v>
      </c>
      <c r="CC384" s="740">
        <f t="shared" si="2987"/>
        <v>0</v>
      </c>
      <c r="CD384" s="741">
        <f t="shared" si="2988"/>
        <v>0</v>
      </c>
      <c r="CE384" s="740">
        <f t="shared" si="2989"/>
        <v>0</v>
      </c>
      <c r="CF384" s="741">
        <f t="shared" si="2990"/>
        <v>0</v>
      </c>
      <c r="CG384" s="740">
        <f t="shared" si="2991"/>
        <v>41.6</v>
      </c>
      <c r="CH384" s="741">
        <f t="shared" si="2992"/>
        <v>18731.23</v>
      </c>
      <c r="CI384" s="740">
        <f t="shared" si="2993"/>
        <v>0</v>
      </c>
      <c r="CJ384" s="741">
        <f t="shared" si="2994"/>
        <v>0</v>
      </c>
      <c r="CK384" s="740">
        <f t="shared" si="2995"/>
        <v>0</v>
      </c>
      <c r="CL384" s="741">
        <f t="shared" si="2996"/>
        <v>0</v>
      </c>
      <c r="CM384" s="740">
        <f t="shared" si="2997"/>
        <v>16.7</v>
      </c>
      <c r="CN384" s="741">
        <f t="shared" si="2998"/>
        <v>7519.51</v>
      </c>
      <c r="CO384" s="740">
        <f t="shared" si="2999"/>
        <v>3.3</v>
      </c>
      <c r="CP384" s="741">
        <f t="shared" si="3000"/>
        <v>1485.89</v>
      </c>
      <c r="CQ384" s="740">
        <f t="shared" si="3001"/>
        <v>0</v>
      </c>
      <c r="CR384" s="741">
        <f t="shared" si="3002"/>
        <v>0</v>
      </c>
      <c r="CS384" s="740">
        <f t="shared" si="3003"/>
        <v>0</v>
      </c>
      <c r="CT384" s="741">
        <f t="shared" si="3004"/>
        <v>0</v>
      </c>
      <c r="CU384" s="743">
        <f t="shared" si="3005"/>
        <v>0</v>
      </c>
      <c r="CV384" s="744">
        <f t="shared" si="3006"/>
        <v>72763.63</v>
      </c>
      <c r="CW384" s="745">
        <v>12</v>
      </c>
      <c r="CX384" s="746">
        <f t="shared" si="3007"/>
        <v>873163.56</v>
      </c>
      <c r="CY384" s="747"/>
      <c r="CZ384" s="741"/>
      <c r="DA384" s="746">
        <f t="shared" si="3008"/>
        <v>873163.56</v>
      </c>
      <c r="DB384" s="746">
        <f t="shared" si="3009"/>
        <v>263695.40000000002</v>
      </c>
      <c r="DC384" s="746">
        <f t="shared" si="3010"/>
        <v>1136858.96</v>
      </c>
      <c r="DD384" s="750"/>
      <c r="DE384" s="1044"/>
      <c r="DF384" s="756" t="s">
        <v>33</v>
      </c>
      <c r="DG384" s="737">
        <f t="shared" si="2911"/>
        <v>2</v>
      </c>
      <c r="DH384" s="737">
        <f t="shared" si="3011"/>
        <v>14860</v>
      </c>
      <c r="DI384" s="738">
        <f t="shared" si="3012"/>
        <v>15009</v>
      </c>
      <c r="DJ384" s="817">
        <f t="shared" si="2912"/>
        <v>30018</v>
      </c>
      <c r="DK384" s="740">
        <f t="shared" si="3013"/>
        <v>0</v>
      </c>
      <c r="DL384" s="741">
        <f t="shared" si="3014"/>
        <v>0</v>
      </c>
      <c r="DM384" s="740">
        <f t="shared" si="3015"/>
        <v>0</v>
      </c>
      <c r="DN384" s="741">
        <f t="shared" si="3016"/>
        <v>0</v>
      </c>
      <c r="DO384" s="740">
        <f t="shared" si="3017"/>
        <v>0</v>
      </c>
      <c r="DP384" s="741">
        <f t="shared" si="3018"/>
        <v>0</v>
      </c>
      <c r="DQ384" s="740">
        <f t="shared" si="3019"/>
        <v>0</v>
      </c>
      <c r="DR384" s="741">
        <f t="shared" si="3020"/>
        <v>0</v>
      </c>
      <c r="DS384" s="740">
        <f t="shared" si="3021"/>
        <v>0</v>
      </c>
      <c r="DT384" s="741">
        <f t="shared" si="3022"/>
        <v>0</v>
      </c>
      <c r="DU384" s="740">
        <f t="shared" si="3023"/>
        <v>26.8</v>
      </c>
      <c r="DV384" s="741">
        <f t="shared" si="3024"/>
        <v>8044.82</v>
      </c>
      <c r="DW384" s="740">
        <f t="shared" si="3025"/>
        <v>20</v>
      </c>
      <c r="DX384" s="741">
        <f t="shared" si="3026"/>
        <v>6003.6</v>
      </c>
      <c r="DY384" s="740">
        <f t="shared" si="3027"/>
        <v>0</v>
      </c>
      <c r="DZ384" s="741">
        <f t="shared" si="3028"/>
        <v>0</v>
      </c>
      <c r="EA384" s="740">
        <f t="shared" si="3029"/>
        <v>0</v>
      </c>
      <c r="EB384" s="741">
        <f t="shared" si="3030"/>
        <v>0</v>
      </c>
      <c r="EC384" s="740">
        <f t="shared" si="3031"/>
        <v>0</v>
      </c>
      <c r="ED384" s="741">
        <f t="shared" si="3032"/>
        <v>0</v>
      </c>
      <c r="EE384" s="743">
        <f t="shared" si="3033"/>
        <v>0</v>
      </c>
      <c r="EF384" s="744">
        <f t="shared" si="3034"/>
        <v>44066.42</v>
      </c>
      <c r="EG384" s="745">
        <v>12</v>
      </c>
      <c r="EH384" s="746">
        <f t="shared" si="3035"/>
        <v>528797.04</v>
      </c>
      <c r="EI384" s="747"/>
      <c r="EJ384" s="741"/>
      <c r="EK384" s="746">
        <f t="shared" si="3036"/>
        <v>528797.04</v>
      </c>
      <c r="EL384" s="746">
        <f t="shared" si="3037"/>
        <v>159696.71</v>
      </c>
      <c r="EM384" s="746">
        <f t="shared" si="3038"/>
        <v>688493.75</v>
      </c>
      <c r="EO384" s="1044"/>
      <c r="EP384" s="756" t="s">
        <v>33</v>
      </c>
      <c r="EQ384" s="737">
        <f t="shared" si="2913"/>
        <v>0</v>
      </c>
      <c r="ER384" s="737">
        <f t="shared" si="3039"/>
        <v>14860</v>
      </c>
      <c r="ES384" s="738">
        <f t="shared" si="3040"/>
        <v>15009</v>
      </c>
      <c r="ET384" s="817">
        <f t="shared" si="2914"/>
        <v>0</v>
      </c>
      <c r="EU384" s="740">
        <f t="shared" si="3041"/>
        <v>0</v>
      </c>
      <c r="EV384" s="741">
        <f t="shared" si="3042"/>
        <v>0</v>
      </c>
      <c r="EW384" s="740">
        <f t="shared" si="3043"/>
        <v>0</v>
      </c>
      <c r="EX384" s="741">
        <f t="shared" si="3044"/>
        <v>0</v>
      </c>
      <c r="EY384" s="740">
        <f t="shared" si="3045"/>
        <v>0</v>
      </c>
      <c r="EZ384" s="741">
        <f t="shared" si="3046"/>
        <v>0</v>
      </c>
      <c r="FA384" s="740">
        <f t="shared" si="3047"/>
        <v>0</v>
      </c>
      <c r="FB384" s="741">
        <f t="shared" si="3048"/>
        <v>0</v>
      </c>
      <c r="FC384" s="740">
        <f t="shared" si="3049"/>
        <v>0</v>
      </c>
      <c r="FD384" s="741">
        <f t="shared" si="3050"/>
        <v>0</v>
      </c>
      <c r="FE384" s="740">
        <f t="shared" si="3051"/>
        <v>0</v>
      </c>
      <c r="FF384" s="741">
        <f t="shared" si="3052"/>
        <v>0</v>
      </c>
      <c r="FG384" s="740">
        <f t="shared" si="3053"/>
        <v>0</v>
      </c>
      <c r="FH384" s="741">
        <f t="shared" si="3054"/>
        <v>0</v>
      </c>
      <c r="FI384" s="740">
        <f t="shared" si="3055"/>
        <v>0</v>
      </c>
      <c r="FJ384" s="741">
        <f t="shared" si="3056"/>
        <v>0</v>
      </c>
      <c r="FK384" s="740">
        <f t="shared" si="3057"/>
        <v>0</v>
      </c>
      <c r="FL384" s="741">
        <f t="shared" si="3058"/>
        <v>0</v>
      </c>
      <c r="FM384" s="740">
        <f t="shared" si="3059"/>
        <v>0</v>
      </c>
      <c r="FN384" s="741">
        <f t="shared" si="3060"/>
        <v>0</v>
      </c>
      <c r="FO384" s="743">
        <f t="shared" si="3061"/>
        <v>0</v>
      </c>
      <c r="FP384" s="744">
        <f t="shared" si="3062"/>
        <v>0</v>
      </c>
      <c r="FQ384" s="745">
        <v>12</v>
      </c>
      <c r="FR384" s="746">
        <f t="shared" si="3063"/>
        <v>0</v>
      </c>
      <c r="FS384" s="747"/>
      <c r="FT384" s="741"/>
      <c r="FU384" s="746">
        <f t="shared" si="3064"/>
        <v>0</v>
      </c>
      <c r="FV384" s="746">
        <f t="shared" si="3065"/>
        <v>0</v>
      </c>
      <c r="FW384" s="746">
        <f t="shared" si="3066"/>
        <v>0</v>
      </c>
      <c r="FY384" s="1044"/>
      <c r="FZ384" s="756" t="s">
        <v>33</v>
      </c>
      <c r="GA384" s="737">
        <f t="shared" si="2915"/>
        <v>12</v>
      </c>
      <c r="GB384" s="737">
        <f t="shared" si="3067"/>
        <v>14860</v>
      </c>
      <c r="GC384" s="738">
        <f t="shared" si="3068"/>
        <v>15009</v>
      </c>
      <c r="GD384" s="743">
        <f t="shared" si="3074"/>
        <v>180108</v>
      </c>
      <c r="GE384" s="743"/>
      <c r="GF384" s="737">
        <f t="shared" si="2917"/>
        <v>0</v>
      </c>
      <c r="GG384" s="743"/>
      <c r="GH384" s="737">
        <f t="shared" si="2918"/>
        <v>1801.08</v>
      </c>
      <c r="GI384" s="743"/>
      <c r="GJ384" s="737">
        <f t="shared" si="2919"/>
        <v>1500.9</v>
      </c>
      <c r="GK384" s="743"/>
      <c r="GL384" s="737">
        <f t="shared" si="2920"/>
        <v>25485.279999999999</v>
      </c>
      <c r="GM384" s="743"/>
      <c r="GN384" s="737">
        <f t="shared" si="2921"/>
        <v>0</v>
      </c>
      <c r="GO384" s="743"/>
      <c r="GP384" s="737">
        <f t="shared" si="2922"/>
        <v>134120.42000000001</v>
      </c>
      <c r="GQ384" s="743"/>
      <c r="GR384" s="737">
        <f t="shared" si="2923"/>
        <v>34535.71</v>
      </c>
      <c r="GS384" s="743"/>
      <c r="GT384" s="737">
        <f t="shared" si="2924"/>
        <v>1485.89</v>
      </c>
      <c r="GU384" s="743"/>
      <c r="GV384" s="737">
        <f t="shared" si="2925"/>
        <v>0</v>
      </c>
      <c r="GW384" s="743"/>
      <c r="GX384" s="737">
        <f t="shared" si="2926"/>
        <v>0</v>
      </c>
      <c r="GY384" s="743">
        <f t="shared" si="2926"/>
        <v>0</v>
      </c>
      <c r="GZ384" s="744">
        <f t="shared" si="3069"/>
        <v>379037.28</v>
      </c>
      <c r="HA384" s="745">
        <v>12</v>
      </c>
      <c r="HB384" s="746">
        <f t="shared" si="3070"/>
        <v>4548447.3600000003</v>
      </c>
      <c r="HC384" s="737">
        <f t="shared" si="2927"/>
        <v>0</v>
      </c>
      <c r="HD384" s="737">
        <f t="shared" si="2927"/>
        <v>0</v>
      </c>
      <c r="HE384" s="746">
        <f t="shared" si="3071"/>
        <v>4548447.3600000003</v>
      </c>
      <c r="HF384" s="746">
        <f t="shared" si="3072"/>
        <v>1373631.1</v>
      </c>
      <c r="HG384" s="746">
        <f t="shared" si="3073"/>
        <v>5922078.46</v>
      </c>
    </row>
    <row r="385" spans="1:215" hidden="1" x14ac:dyDescent="0.25">
      <c r="A385" s="1044"/>
      <c r="B385" s="735" t="s">
        <v>32</v>
      </c>
      <c r="C385" s="737">
        <f t="shared" si="2905"/>
        <v>1</v>
      </c>
      <c r="D385" s="737">
        <f t="shared" si="2928"/>
        <v>24877</v>
      </c>
      <c r="E385" s="738">
        <f t="shared" si="2929"/>
        <v>25126</v>
      </c>
      <c r="F385" s="817">
        <f t="shared" si="2906"/>
        <v>25126</v>
      </c>
      <c r="G385" s="740">
        <f t="shared" si="2930"/>
        <v>0</v>
      </c>
      <c r="H385" s="741">
        <f t="shared" si="2931"/>
        <v>0</v>
      </c>
      <c r="I385" s="740">
        <f t="shared" si="2930"/>
        <v>0</v>
      </c>
      <c r="J385" s="741">
        <f t="shared" si="2932"/>
        <v>0</v>
      </c>
      <c r="K385" s="740">
        <f t="shared" si="2933"/>
        <v>0</v>
      </c>
      <c r="L385" s="741">
        <f t="shared" si="2934"/>
        <v>0</v>
      </c>
      <c r="M385" s="740">
        <f t="shared" si="2935"/>
        <v>23</v>
      </c>
      <c r="N385" s="741">
        <f t="shared" si="2936"/>
        <v>5778.98</v>
      </c>
      <c r="O385" s="740">
        <f t="shared" si="2937"/>
        <v>0</v>
      </c>
      <c r="P385" s="741">
        <f t="shared" si="2938"/>
        <v>0</v>
      </c>
      <c r="Q385" s="740">
        <f t="shared" si="2939"/>
        <v>100</v>
      </c>
      <c r="R385" s="741">
        <f t="shared" si="2940"/>
        <v>25126</v>
      </c>
      <c r="S385" s="740">
        <f t="shared" si="2941"/>
        <v>20</v>
      </c>
      <c r="T385" s="741">
        <f t="shared" si="2942"/>
        <v>5025.2</v>
      </c>
      <c r="U385" s="740">
        <f t="shared" si="2943"/>
        <v>0</v>
      </c>
      <c r="V385" s="741">
        <f t="shared" si="2944"/>
        <v>0</v>
      </c>
      <c r="W385" s="740">
        <f t="shared" si="2945"/>
        <v>0</v>
      </c>
      <c r="X385" s="741">
        <f t="shared" si="2946"/>
        <v>0</v>
      </c>
      <c r="Y385" s="740">
        <f t="shared" si="2947"/>
        <v>0</v>
      </c>
      <c r="Z385" s="741">
        <f t="shared" si="2948"/>
        <v>0</v>
      </c>
      <c r="AA385" s="743">
        <f t="shared" si="2949"/>
        <v>0</v>
      </c>
      <c r="AB385" s="744">
        <f t="shared" si="2950"/>
        <v>61056.18</v>
      </c>
      <c r="AC385" s="745">
        <v>12</v>
      </c>
      <c r="AD385" s="746">
        <f t="shared" si="2951"/>
        <v>732674.16</v>
      </c>
      <c r="AE385" s="747"/>
      <c r="AF385" s="741"/>
      <c r="AG385" s="746">
        <f t="shared" si="2952"/>
        <v>732674.16</v>
      </c>
      <c r="AH385" s="746">
        <f t="shared" si="2953"/>
        <v>221267.6</v>
      </c>
      <c r="AI385" s="746">
        <f t="shared" si="2954"/>
        <v>953941.76</v>
      </c>
      <c r="AK385" s="1044"/>
      <c r="AL385" s="755" t="s">
        <v>32</v>
      </c>
      <c r="AM385" s="737">
        <f t="shared" si="2907"/>
        <v>1</v>
      </c>
      <c r="AN385" s="737">
        <f t="shared" si="2955"/>
        <v>24877</v>
      </c>
      <c r="AO385" s="738">
        <f t="shared" si="2956"/>
        <v>25126</v>
      </c>
      <c r="AP385" s="817">
        <f t="shared" si="2908"/>
        <v>25126</v>
      </c>
      <c r="AQ385" s="740">
        <f t="shared" si="2957"/>
        <v>0</v>
      </c>
      <c r="AR385" s="741">
        <f t="shared" si="2958"/>
        <v>0</v>
      </c>
      <c r="AS385" s="740">
        <f t="shared" si="2959"/>
        <v>4</v>
      </c>
      <c r="AT385" s="741">
        <f t="shared" si="2960"/>
        <v>1005.04</v>
      </c>
      <c r="AU385" s="740">
        <f t="shared" si="2961"/>
        <v>0</v>
      </c>
      <c r="AV385" s="741">
        <f t="shared" si="2962"/>
        <v>0</v>
      </c>
      <c r="AW385" s="740">
        <f t="shared" si="2963"/>
        <v>13.8</v>
      </c>
      <c r="AX385" s="741">
        <f t="shared" si="2964"/>
        <v>3467.39</v>
      </c>
      <c r="AY385" s="740">
        <f t="shared" si="2965"/>
        <v>0</v>
      </c>
      <c r="AZ385" s="741">
        <f t="shared" si="2966"/>
        <v>0</v>
      </c>
      <c r="BA385" s="740">
        <f t="shared" si="2967"/>
        <v>39</v>
      </c>
      <c r="BB385" s="741">
        <f t="shared" si="2968"/>
        <v>9799.14</v>
      </c>
      <c r="BC385" s="740">
        <f t="shared" si="2969"/>
        <v>15</v>
      </c>
      <c r="BD385" s="741">
        <f t="shared" si="2970"/>
        <v>3768.9</v>
      </c>
      <c r="BE385" s="740">
        <f t="shared" si="2971"/>
        <v>0</v>
      </c>
      <c r="BF385" s="741">
        <f t="shared" si="2972"/>
        <v>0</v>
      </c>
      <c r="BG385" s="740">
        <f t="shared" si="2973"/>
        <v>0</v>
      </c>
      <c r="BH385" s="741">
        <f t="shared" si="2974"/>
        <v>0</v>
      </c>
      <c r="BI385" s="740">
        <f t="shared" si="2975"/>
        <v>0</v>
      </c>
      <c r="BJ385" s="741">
        <f t="shared" si="2976"/>
        <v>0</v>
      </c>
      <c r="BK385" s="743">
        <f t="shared" si="2977"/>
        <v>0</v>
      </c>
      <c r="BL385" s="744">
        <f t="shared" si="2978"/>
        <v>43166.47</v>
      </c>
      <c r="BM385" s="745">
        <v>12</v>
      </c>
      <c r="BN385" s="746">
        <f t="shared" si="2979"/>
        <v>517997.64</v>
      </c>
      <c r="BO385" s="747"/>
      <c r="BP385" s="741"/>
      <c r="BQ385" s="746">
        <f t="shared" si="2980"/>
        <v>517997.64</v>
      </c>
      <c r="BR385" s="746">
        <f t="shared" si="2981"/>
        <v>156435.29</v>
      </c>
      <c r="BS385" s="746">
        <f t="shared" si="2982"/>
        <v>674432.93</v>
      </c>
      <c r="BU385" s="1044"/>
      <c r="BV385" s="754" t="s">
        <v>32</v>
      </c>
      <c r="BW385" s="737">
        <f t="shared" si="2909"/>
        <v>1</v>
      </c>
      <c r="BX385" s="737">
        <f t="shared" si="2983"/>
        <v>24877</v>
      </c>
      <c r="BY385" s="738">
        <f t="shared" si="2984"/>
        <v>25126</v>
      </c>
      <c r="BZ385" s="817">
        <f t="shared" si="2910"/>
        <v>25126</v>
      </c>
      <c r="CA385" s="740">
        <f t="shared" si="2985"/>
        <v>0</v>
      </c>
      <c r="CB385" s="741">
        <f t="shared" si="2986"/>
        <v>0</v>
      </c>
      <c r="CC385" s="740">
        <f t="shared" si="2987"/>
        <v>0</v>
      </c>
      <c r="CD385" s="741">
        <f t="shared" si="2988"/>
        <v>0</v>
      </c>
      <c r="CE385" s="740">
        <f t="shared" si="2989"/>
        <v>0</v>
      </c>
      <c r="CF385" s="741">
        <f t="shared" si="2990"/>
        <v>0</v>
      </c>
      <c r="CG385" s="740">
        <f t="shared" si="2991"/>
        <v>0</v>
      </c>
      <c r="CH385" s="741">
        <f t="shared" si="2992"/>
        <v>0</v>
      </c>
      <c r="CI385" s="740">
        <f t="shared" si="2993"/>
        <v>0</v>
      </c>
      <c r="CJ385" s="741">
        <f t="shared" si="2994"/>
        <v>0</v>
      </c>
      <c r="CK385" s="740">
        <f t="shared" si="2995"/>
        <v>53</v>
      </c>
      <c r="CL385" s="741">
        <f t="shared" si="2996"/>
        <v>13316.78</v>
      </c>
      <c r="CM385" s="740">
        <f t="shared" si="2997"/>
        <v>20</v>
      </c>
      <c r="CN385" s="741">
        <f t="shared" si="2998"/>
        <v>5025.2</v>
      </c>
      <c r="CO385" s="740">
        <f t="shared" si="2999"/>
        <v>0</v>
      </c>
      <c r="CP385" s="741">
        <f t="shared" si="3000"/>
        <v>0</v>
      </c>
      <c r="CQ385" s="740">
        <f t="shared" si="3001"/>
        <v>0</v>
      </c>
      <c r="CR385" s="741">
        <f t="shared" si="3002"/>
        <v>0</v>
      </c>
      <c r="CS385" s="740">
        <f t="shared" si="3003"/>
        <v>0</v>
      </c>
      <c r="CT385" s="741">
        <f t="shared" si="3004"/>
        <v>0</v>
      </c>
      <c r="CU385" s="743">
        <f t="shared" si="3005"/>
        <v>0</v>
      </c>
      <c r="CV385" s="744">
        <f t="shared" si="3006"/>
        <v>43467.98</v>
      </c>
      <c r="CW385" s="745">
        <v>12</v>
      </c>
      <c r="CX385" s="746">
        <f t="shared" si="3007"/>
        <v>521615.76</v>
      </c>
      <c r="CY385" s="747"/>
      <c r="CZ385" s="741"/>
      <c r="DA385" s="746">
        <f t="shared" si="3008"/>
        <v>521615.76</v>
      </c>
      <c r="DB385" s="746">
        <f t="shared" si="3009"/>
        <v>157527.96</v>
      </c>
      <c r="DC385" s="746">
        <f t="shared" si="3010"/>
        <v>679143.72</v>
      </c>
      <c r="DD385" s="750"/>
      <c r="DE385" s="1044"/>
      <c r="DF385" s="754" t="s">
        <v>32</v>
      </c>
      <c r="DG385" s="737">
        <f t="shared" si="2911"/>
        <v>1</v>
      </c>
      <c r="DH385" s="737">
        <f t="shared" si="3011"/>
        <v>24877</v>
      </c>
      <c r="DI385" s="738">
        <f t="shared" si="3012"/>
        <v>25126</v>
      </c>
      <c r="DJ385" s="817">
        <f t="shared" si="2912"/>
        <v>25126</v>
      </c>
      <c r="DK385" s="740">
        <f t="shared" si="3013"/>
        <v>0</v>
      </c>
      <c r="DL385" s="741">
        <f t="shared" si="3014"/>
        <v>0</v>
      </c>
      <c r="DM385" s="740">
        <f t="shared" si="3015"/>
        <v>0</v>
      </c>
      <c r="DN385" s="741">
        <f t="shared" si="3016"/>
        <v>0</v>
      </c>
      <c r="DO385" s="740">
        <f t="shared" si="3017"/>
        <v>0</v>
      </c>
      <c r="DP385" s="741">
        <f t="shared" si="3018"/>
        <v>0</v>
      </c>
      <c r="DQ385" s="740">
        <f t="shared" si="3019"/>
        <v>0</v>
      </c>
      <c r="DR385" s="741">
        <f t="shared" si="3020"/>
        <v>0</v>
      </c>
      <c r="DS385" s="740">
        <f t="shared" si="3021"/>
        <v>0</v>
      </c>
      <c r="DT385" s="741">
        <f t="shared" si="3022"/>
        <v>0</v>
      </c>
      <c r="DU385" s="740">
        <f t="shared" si="3023"/>
        <v>0</v>
      </c>
      <c r="DV385" s="741">
        <f t="shared" si="3024"/>
        <v>0</v>
      </c>
      <c r="DW385" s="740">
        <f t="shared" si="3025"/>
        <v>10</v>
      </c>
      <c r="DX385" s="741">
        <f t="shared" si="3026"/>
        <v>2512.6</v>
      </c>
      <c r="DY385" s="740">
        <f t="shared" si="3027"/>
        <v>0</v>
      </c>
      <c r="DZ385" s="741">
        <f t="shared" si="3028"/>
        <v>0</v>
      </c>
      <c r="EA385" s="740">
        <f t="shared" si="3029"/>
        <v>0</v>
      </c>
      <c r="EB385" s="741">
        <f t="shared" si="3030"/>
        <v>0</v>
      </c>
      <c r="EC385" s="740">
        <f t="shared" si="3031"/>
        <v>0</v>
      </c>
      <c r="ED385" s="741">
        <f t="shared" si="3032"/>
        <v>0</v>
      </c>
      <c r="EE385" s="743">
        <f t="shared" si="3033"/>
        <v>0</v>
      </c>
      <c r="EF385" s="744">
        <f t="shared" si="3034"/>
        <v>27638.6</v>
      </c>
      <c r="EG385" s="745">
        <v>12</v>
      </c>
      <c r="EH385" s="746">
        <f t="shared" si="3035"/>
        <v>331663.2</v>
      </c>
      <c r="EI385" s="747"/>
      <c r="EJ385" s="741"/>
      <c r="EK385" s="746">
        <f t="shared" si="3036"/>
        <v>331663.2</v>
      </c>
      <c r="EL385" s="746">
        <f t="shared" si="3037"/>
        <v>100162.29</v>
      </c>
      <c r="EM385" s="746">
        <f t="shared" si="3038"/>
        <v>431825.49</v>
      </c>
      <c r="EO385" s="1044"/>
      <c r="EP385" s="754" t="s">
        <v>32</v>
      </c>
      <c r="EQ385" s="737">
        <f t="shared" si="2913"/>
        <v>0</v>
      </c>
      <c r="ER385" s="737">
        <f t="shared" si="3039"/>
        <v>24877</v>
      </c>
      <c r="ES385" s="738">
        <f t="shared" si="3040"/>
        <v>25126</v>
      </c>
      <c r="ET385" s="817">
        <f t="shared" si="2914"/>
        <v>0</v>
      </c>
      <c r="EU385" s="740">
        <f t="shared" si="3041"/>
        <v>0</v>
      </c>
      <c r="EV385" s="741">
        <f t="shared" si="3042"/>
        <v>0</v>
      </c>
      <c r="EW385" s="740">
        <f t="shared" si="3043"/>
        <v>0</v>
      </c>
      <c r="EX385" s="741">
        <f t="shared" si="3044"/>
        <v>0</v>
      </c>
      <c r="EY385" s="740">
        <f t="shared" si="3045"/>
        <v>0</v>
      </c>
      <c r="EZ385" s="741">
        <f t="shared" si="3046"/>
        <v>0</v>
      </c>
      <c r="FA385" s="740">
        <f t="shared" si="3047"/>
        <v>0</v>
      </c>
      <c r="FB385" s="741">
        <f t="shared" si="3048"/>
        <v>0</v>
      </c>
      <c r="FC385" s="740">
        <f t="shared" si="3049"/>
        <v>0</v>
      </c>
      <c r="FD385" s="741">
        <f t="shared" si="3050"/>
        <v>0</v>
      </c>
      <c r="FE385" s="740">
        <f t="shared" si="3051"/>
        <v>0</v>
      </c>
      <c r="FF385" s="741">
        <f t="shared" si="3052"/>
        <v>0</v>
      </c>
      <c r="FG385" s="740">
        <f t="shared" si="3053"/>
        <v>0</v>
      </c>
      <c r="FH385" s="741">
        <f t="shared" si="3054"/>
        <v>0</v>
      </c>
      <c r="FI385" s="740">
        <f t="shared" si="3055"/>
        <v>0</v>
      </c>
      <c r="FJ385" s="741">
        <f t="shared" si="3056"/>
        <v>0</v>
      </c>
      <c r="FK385" s="740">
        <f t="shared" si="3057"/>
        <v>0</v>
      </c>
      <c r="FL385" s="741">
        <f t="shared" si="3058"/>
        <v>0</v>
      </c>
      <c r="FM385" s="740">
        <f t="shared" si="3059"/>
        <v>0</v>
      </c>
      <c r="FN385" s="741">
        <f t="shared" si="3060"/>
        <v>0</v>
      </c>
      <c r="FO385" s="743">
        <f t="shared" si="3061"/>
        <v>0</v>
      </c>
      <c r="FP385" s="744">
        <f t="shared" si="3062"/>
        <v>0</v>
      </c>
      <c r="FQ385" s="745">
        <v>12</v>
      </c>
      <c r="FR385" s="746">
        <f t="shared" si="3063"/>
        <v>0</v>
      </c>
      <c r="FS385" s="747"/>
      <c r="FT385" s="741"/>
      <c r="FU385" s="746">
        <f t="shared" si="3064"/>
        <v>0</v>
      </c>
      <c r="FV385" s="746">
        <f t="shared" si="3065"/>
        <v>0</v>
      </c>
      <c r="FW385" s="746">
        <f t="shared" si="3066"/>
        <v>0</v>
      </c>
      <c r="FY385" s="1044"/>
      <c r="FZ385" s="754" t="s">
        <v>32</v>
      </c>
      <c r="GA385" s="737">
        <f t="shared" si="2915"/>
        <v>4</v>
      </c>
      <c r="GB385" s="737">
        <f t="shared" si="3067"/>
        <v>24877</v>
      </c>
      <c r="GC385" s="738">
        <f t="shared" si="3068"/>
        <v>25126</v>
      </c>
      <c r="GD385" s="743">
        <f t="shared" si="3074"/>
        <v>100504</v>
      </c>
      <c r="GE385" s="743"/>
      <c r="GF385" s="737">
        <f t="shared" si="2917"/>
        <v>0</v>
      </c>
      <c r="GG385" s="743"/>
      <c r="GH385" s="737">
        <f t="shared" si="2918"/>
        <v>1005.04</v>
      </c>
      <c r="GI385" s="743"/>
      <c r="GJ385" s="737">
        <f t="shared" si="2919"/>
        <v>0</v>
      </c>
      <c r="GK385" s="743"/>
      <c r="GL385" s="737">
        <f t="shared" si="2920"/>
        <v>9246.3700000000008</v>
      </c>
      <c r="GM385" s="743"/>
      <c r="GN385" s="737">
        <f t="shared" si="2921"/>
        <v>0</v>
      </c>
      <c r="GO385" s="743"/>
      <c r="GP385" s="737">
        <f t="shared" si="2922"/>
        <v>48241.919999999998</v>
      </c>
      <c r="GQ385" s="743"/>
      <c r="GR385" s="737">
        <f t="shared" si="2923"/>
        <v>16331.9</v>
      </c>
      <c r="GS385" s="743"/>
      <c r="GT385" s="737">
        <f t="shared" si="2924"/>
        <v>0</v>
      </c>
      <c r="GU385" s="743"/>
      <c r="GV385" s="737">
        <f t="shared" si="2925"/>
        <v>0</v>
      </c>
      <c r="GW385" s="743"/>
      <c r="GX385" s="737">
        <f t="shared" si="2926"/>
        <v>0</v>
      </c>
      <c r="GY385" s="743">
        <f t="shared" si="2926"/>
        <v>0</v>
      </c>
      <c r="GZ385" s="744">
        <f t="shared" si="3069"/>
        <v>175329.23</v>
      </c>
      <c r="HA385" s="745">
        <v>12</v>
      </c>
      <c r="HB385" s="746">
        <f t="shared" si="3070"/>
        <v>2103950.7599999998</v>
      </c>
      <c r="HC385" s="737">
        <f t="shared" si="2927"/>
        <v>0</v>
      </c>
      <c r="HD385" s="737">
        <f t="shared" si="2927"/>
        <v>0</v>
      </c>
      <c r="HE385" s="746">
        <f t="shared" si="3071"/>
        <v>2103950.7599999998</v>
      </c>
      <c r="HF385" s="746">
        <f t="shared" si="3072"/>
        <v>635393.13</v>
      </c>
      <c r="HG385" s="746">
        <f t="shared" si="3073"/>
        <v>2739343.89</v>
      </c>
    </row>
    <row r="386" spans="1:215" ht="15.75" hidden="1" x14ac:dyDescent="0.25">
      <c r="A386" s="1044"/>
      <c r="B386" s="760" t="s">
        <v>683</v>
      </c>
      <c r="C386" s="761"/>
      <c r="D386" s="761"/>
      <c r="E386" s="726"/>
      <c r="F386" s="734"/>
      <c r="G386" s="762"/>
      <c r="H386" s="732"/>
      <c r="I386" s="762"/>
      <c r="J386" s="732"/>
      <c r="K386" s="762"/>
      <c r="L386" s="732"/>
      <c r="M386" s="762"/>
      <c r="N386" s="732"/>
      <c r="O386" s="762"/>
      <c r="P386" s="732"/>
      <c r="Q386" s="762"/>
      <c r="R386" s="732"/>
      <c r="S386" s="762"/>
      <c r="T386" s="732"/>
      <c r="U386" s="762"/>
      <c r="V386" s="732"/>
      <c r="W386" s="762"/>
      <c r="X386" s="732"/>
      <c r="Y386" s="762"/>
      <c r="Z386" s="732"/>
      <c r="AA386" s="733"/>
      <c r="AB386" s="729"/>
      <c r="AC386" s="730"/>
      <c r="AD386" s="731"/>
      <c r="AE386" s="733"/>
      <c r="AF386" s="732"/>
      <c r="AG386" s="731"/>
      <c r="AH386" s="731"/>
      <c r="AI386" s="731"/>
      <c r="AK386" s="1044"/>
      <c r="AL386" s="760" t="s">
        <v>683</v>
      </c>
      <c r="AM386" s="761"/>
      <c r="AN386" s="761"/>
      <c r="AO386" s="726"/>
      <c r="AP386" s="734"/>
      <c r="AQ386" s="762"/>
      <c r="AR386" s="732"/>
      <c r="AS386" s="762"/>
      <c r="AT386" s="732"/>
      <c r="AU386" s="762"/>
      <c r="AV386" s="732"/>
      <c r="AW386" s="762"/>
      <c r="AX386" s="732"/>
      <c r="AY386" s="762"/>
      <c r="AZ386" s="732"/>
      <c r="BA386" s="762"/>
      <c r="BB386" s="732"/>
      <c r="BC386" s="762"/>
      <c r="BD386" s="732"/>
      <c r="BE386" s="762"/>
      <c r="BF386" s="732"/>
      <c r="BG386" s="762"/>
      <c r="BH386" s="732"/>
      <c r="BI386" s="762"/>
      <c r="BJ386" s="732"/>
      <c r="BK386" s="733"/>
      <c r="BL386" s="729"/>
      <c r="BM386" s="730"/>
      <c r="BN386" s="731"/>
      <c r="BO386" s="733"/>
      <c r="BP386" s="732"/>
      <c r="BQ386" s="731"/>
      <c r="BR386" s="731"/>
      <c r="BS386" s="731"/>
      <c r="BU386" s="1044"/>
      <c r="BV386" s="760" t="s">
        <v>683</v>
      </c>
      <c r="BW386" s="761"/>
      <c r="BX386" s="761"/>
      <c r="BY386" s="726"/>
      <c r="BZ386" s="734"/>
      <c r="CA386" s="762"/>
      <c r="CB386" s="732"/>
      <c r="CC386" s="762"/>
      <c r="CD386" s="732"/>
      <c r="CE386" s="762"/>
      <c r="CF386" s="732"/>
      <c r="CG386" s="762"/>
      <c r="CH386" s="732"/>
      <c r="CI386" s="762"/>
      <c r="CJ386" s="732"/>
      <c r="CK386" s="762"/>
      <c r="CL386" s="732"/>
      <c r="CM386" s="762"/>
      <c r="CN386" s="732"/>
      <c r="CO386" s="762"/>
      <c r="CP386" s="732"/>
      <c r="CQ386" s="762"/>
      <c r="CR386" s="732"/>
      <c r="CS386" s="762"/>
      <c r="CT386" s="732"/>
      <c r="CU386" s="733"/>
      <c r="CV386" s="729"/>
      <c r="CW386" s="730"/>
      <c r="CX386" s="731"/>
      <c r="CY386" s="733"/>
      <c r="CZ386" s="732"/>
      <c r="DA386" s="731"/>
      <c r="DB386" s="731"/>
      <c r="DC386" s="731"/>
      <c r="DE386" s="1044"/>
      <c r="DF386" s="760" t="s">
        <v>683</v>
      </c>
      <c r="DG386" s="761"/>
      <c r="DH386" s="761"/>
      <c r="DI386" s="726"/>
      <c r="DJ386" s="734"/>
      <c r="DK386" s="762"/>
      <c r="DL386" s="732"/>
      <c r="DM386" s="762"/>
      <c r="DN386" s="732"/>
      <c r="DO386" s="762"/>
      <c r="DP386" s="732"/>
      <c r="DQ386" s="762"/>
      <c r="DR386" s="732"/>
      <c r="DS386" s="762"/>
      <c r="DT386" s="732"/>
      <c r="DU386" s="762"/>
      <c r="DV386" s="732"/>
      <c r="DW386" s="762"/>
      <c r="DX386" s="732"/>
      <c r="DY386" s="762"/>
      <c r="DZ386" s="732"/>
      <c r="EA386" s="762"/>
      <c r="EB386" s="732"/>
      <c r="EC386" s="762"/>
      <c r="ED386" s="732"/>
      <c r="EE386" s="733"/>
      <c r="EF386" s="729"/>
      <c r="EG386" s="730"/>
      <c r="EH386" s="731"/>
      <c r="EI386" s="733"/>
      <c r="EJ386" s="732"/>
      <c r="EK386" s="731"/>
      <c r="EL386" s="731"/>
      <c r="EM386" s="731"/>
      <c r="EO386" s="1044"/>
      <c r="EP386" s="760" t="s">
        <v>683</v>
      </c>
      <c r="EQ386" s="761"/>
      <c r="ER386" s="761"/>
      <c r="ES386" s="726"/>
      <c r="ET386" s="734"/>
      <c r="EU386" s="762"/>
      <c r="EV386" s="732"/>
      <c r="EW386" s="762"/>
      <c r="EX386" s="732"/>
      <c r="EY386" s="762"/>
      <c r="EZ386" s="732"/>
      <c r="FA386" s="762"/>
      <c r="FB386" s="732"/>
      <c r="FC386" s="762"/>
      <c r="FD386" s="732"/>
      <c r="FE386" s="762"/>
      <c r="FF386" s="732"/>
      <c r="FG386" s="762"/>
      <c r="FH386" s="732"/>
      <c r="FI386" s="762"/>
      <c r="FJ386" s="732"/>
      <c r="FK386" s="762"/>
      <c r="FL386" s="732"/>
      <c r="FM386" s="762"/>
      <c r="FN386" s="732"/>
      <c r="FO386" s="733"/>
      <c r="FP386" s="729"/>
      <c r="FQ386" s="730"/>
      <c r="FR386" s="731"/>
      <c r="FS386" s="733"/>
      <c r="FT386" s="732"/>
      <c r="FU386" s="731"/>
      <c r="FV386" s="731"/>
      <c r="FW386" s="731"/>
      <c r="FY386" s="1044"/>
      <c r="FZ386" s="760" t="s">
        <v>683</v>
      </c>
      <c r="GA386" s="761"/>
      <c r="GB386" s="761"/>
      <c r="GC386" s="726"/>
      <c r="GD386" s="734">
        <f>F386+AP386+BZ386+DJ386+ET386</f>
        <v>0</v>
      </c>
      <c r="GE386" s="734"/>
      <c r="GF386" s="732"/>
      <c r="GG386" s="734"/>
      <c r="GH386" s="732"/>
      <c r="GI386" s="734"/>
      <c r="GJ386" s="732"/>
      <c r="GK386" s="734"/>
      <c r="GL386" s="732"/>
      <c r="GM386" s="734"/>
      <c r="GN386" s="732"/>
      <c r="GO386" s="734"/>
      <c r="GP386" s="732"/>
      <c r="GQ386" s="734"/>
      <c r="GR386" s="732"/>
      <c r="GS386" s="734"/>
      <c r="GT386" s="732"/>
      <c r="GU386" s="734"/>
      <c r="GV386" s="732"/>
      <c r="GW386" s="734"/>
      <c r="GX386" s="732"/>
      <c r="GY386" s="733"/>
      <c r="GZ386" s="729"/>
      <c r="HA386" s="730"/>
      <c r="HB386" s="731"/>
      <c r="HC386" s="733"/>
      <c r="HD386" s="732"/>
      <c r="HE386" s="731"/>
      <c r="HF386" s="731"/>
      <c r="HG386" s="731"/>
    </row>
    <row r="387" spans="1:215" hidden="1" x14ac:dyDescent="0.25">
      <c r="A387" s="1044"/>
      <c r="B387" s="764" t="s">
        <v>521</v>
      </c>
      <c r="C387" s="737">
        <f t="shared" ref="C387:C394" si="3075">C299</f>
        <v>6.78</v>
      </c>
      <c r="D387" s="737">
        <f t="shared" ref="D387:D394" si="3076">ROUNDUP(D299*1.04,0)</f>
        <v>14492</v>
      </c>
      <c r="E387" s="738">
        <f t="shared" ref="E387:E394" si="3077">ROUNDUP(D387*1.01,0)</f>
        <v>14637</v>
      </c>
      <c r="F387" s="817">
        <f t="shared" ref="F387:F394" si="3078">C387*E387</f>
        <v>99238.86</v>
      </c>
      <c r="G387" s="740">
        <f t="shared" ref="G387:I394" si="3079">ROUND(G22,1)</f>
        <v>9.6999999999999993</v>
      </c>
      <c r="H387" s="741">
        <f t="shared" ref="H387:H394" si="3080">$F387*G387/100</f>
        <v>9626.17</v>
      </c>
      <c r="I387" s="740">
        <f t="shared" si="3079"/>
        <v>0</v>
      </c>
      <c r="J387" s="741">
        <f t="shared" ref="J387:J394" si="3081">$F387*I387/100</f>
        <v>0</v>
      </c>
      <c r="K387" s="740">
        <f t="shared" ref="K387:K394" si="3082">ROUND(K22,1)</f>
        <v>0</v>
      </c>
      <c r="L387" s="741">
        <f t="shared" ref="L387:L394" si="3083">$F387*K387/100</f>
        <v>0</v>
      </c>
      <c r="M387" s="740">
        <f t="shared" ref="M387:M394" si="3084">ROUND(M22,1)</f>
        <v>0</v>
      </c>
      <c r="N387" s="741">
        <f t="shared" ref="N387:N394" si="3085">$F387*M387/100</f>
        <v>0</v>
      </c>
      <c r="O387" s="740">
        <f t="shared" ref="O387:O394" si="3086">ROUND(O22,1)</f>
        <v>0</v>
      </c>
      <c r="P387" s="741">
        <f t="shared" ref="P387:P394" si="3087">$F387*O387/100</f>
        <v>0</v>
      </c>
      <c r="Q387" s="740">
        <f t="shared" ref="Q387:Q394" si="3088">ROUND(Q22,1)</f>
        <v>0</v>
      </c>
      <c r="R387" s="741">
        <f t="shared" ref="R387:R394" si="3089">$F387*Q387/100</f>
        <v>0</v>
      </c>
      <c r="S387" s="740">
        <f t="shared" ref="S387:S394" si="3090">ROUND(S22,1)</f>
        <v>20</v>
      </c>
      <c r="T387" s="741">
        <f t="shared" ref="T387:T394" si="3091">$F387*S387/100</f>
        <v>19847.77</v>
      </c>
      <c r="U387" s="740">
        <f t="shared" ref="U387:U394" si="3092">ROUND(U22,1)</f>
        <v>0</v>
      </c>
      <c r="V387" s="741">
        <f t="shared" ref="V387:V394" si="3093">$F387*U387/100</f>
        <v>0</v>
      </c>
      <c r="W387" s="740">
        <f t="shared" ref="W387:W394" si="3094">ROUND(W22,1)</f>
        <v>0</v>
      </c>
      <c r="X387" s="741">
        <f t="shared" ref="X387:X394" si="3095">$F387*W387/100</f>
        <v>0</v>
      </c>
      <c r="Y387" s="740">
        <f t="shared" ref="Y387:Y394" si="3096">ROUND(Y22,1)</f>
        <v>0</v>
      </c>
      <c r="Z387" s="741">
        <f t="shared" ref="Z387:Z394" si="3097">$F387*Y387/100</f>
        <v>0</v>
      </c>
      <c r="AA387" s="743">
        <f t="shared" ref="AA387:AA394" si="3098">IF(((SUM(F387:Z387))&gt;(16242*C387)),0,((16242*C387)-(SUM(F387:Z387))))</f>
        <v>0</v>
      </c>
      <c r="AB387" s="744">
        <f t="shared" ref="AB387:AB394" si="3099">F387+H387+J387+L387+N387+P387+R387+T387+V387+X387+Z387+AA387</f>
        <v>128712.8</v>
      </c>
      <c r="AC387" s="745">
        <v>12</v>
      </c>
      <c r="AD387" s="746">
        <f t="shared" ref="AD387:AD394" si="3100">AB387*AC387</f>
        <v>1544553.6</v>
      </c>
      <c r="AE387" s="747"/>
      <c r="AF387" s="741"/>
      <c r="AG387" s="746">
        <f t="shared" ref="AG387:AG394" si="3101">AD387+AE387+AF387</f>
        <v>1544553.6</v>
      </c>
      <c r="AH387" s="746">
        <f t="shared" ref="AH387:AH394" si="3102">AG387*0.302</f>
        <v>466455.19</v>
      </c>
      <c r="AI387" s="746">
        <f t="shared" ref="AI387:AI394" si="3103">AG387+AH387</f>
        <v>2011008.79</v>
      </c>
      <c r="AK387" s="1044"/>
      <c r="AL387" s="765" t="s">
        <v>521</v>
      </c>
      <c r="AM387" s="737">
        <f t="shared" ref="AM387:AM394" si="3104">AM299</f>
        <v>3.67</v>
      </c>
      <c r="AN387" s="737">
        <f t="shared" ref="AN387:AN394" si="3105">ROUNDUP(AN299*1.04,0)</f>
        <v>14492</v>
      </c>
      <c r="AO387" s="738">
        <f t="shared" ref="AO387:AO394" si="3106">ROUNDUP(AN387*1.01,0)</f>
        <v>14637</v>
      </c>
      <c r="AP387" s="817">
        <f t="shared" ref="AP387:AP394" si="3107">AM387*AO387</f>
        <v>53717.79</v>
      </c>
      <c r="AQ387" s="740">
        <f t="shared" ref="AQ387:AQ394" si="3108">ROUND(AQ22,1)</f>
        <v>17</v>
      </c>
      <c r="AR387" s="741">
        <f t="shared" ref="AR387:AR394" si="3109">$AP387*AQ387/100</f>
        <v>9132.02</v>
      </c>
      <c r="AS387" s="740">
        <f t="shared" ref="AS387:AS394" si="3110">ROUND(AS22,1)</f>
        <v>0</v>
      </c>
      <c r="AT387" s="741">
        <f t="shared" ref="AT387:AT394" si="3111">$AP387*AS387/100</f>
        <v>0</v>
      </c>
      <c r="AU387" s="740">
        <f t="shared" ref="AU387:AU394" si="3112">ROUND(AU22,1)</f>
        <v>0.6</v>
      </c>
      <c r="AV387" s="741">
        <f t="shared" ref="AV387:AV394" si="3113">$AP387*AU387/100</f>
        <v>322.31</v>
      </c>
      <c r="AW387" s="740">
        <f t="shared" ref="AW387:AW394" si="3114">ROUND(AW22,1)</f>
        <v>0</v>
      </c>
      <c r="AX387" s="741">
        <f t="shared" ref="AX387:AX394" si="3115">$AP387*AW387/100</f>
        <v>0</v>
      </c>
      <c r="AY387" s="740">
        <f t="shared" ref="AY387:AY394" si="3116">ROUND(AY22,1)</f>
        <v>0</v>
      </c>
      <c r="AZ387" s="741">
        <f t="shared" ref="AZ387:AZ394" si="3117">$AP387*AY387/100</f>
        <v>0</v>
      </c>
      <c r="BA387" s="740">
        <f t="shared" ref="BA387:BA394" si="3118">ROUND(BA22,1)</f>
        <v>0</v>
      </c>
      <c r="BB387" s="741">
        <f t="shared" ref="BB387:BB394" si="3119">$AP387*BA387/100</f>
        <v>0</v>
      </c>
      <c r="BC387" s="740">
        <f t="shared" ref="BC387:BC394" si="3120">ROUND(BC22,1)</f>
        <v>17.600000000000001</v>
      </c>
      <c r="BD387" s="741">
        <f t="shared" ref="BD387:BD394" si="3121">$AP387*BC387/100</f>
        <v>9454.33</v>
      </c>
      <c r="BE387" s="740">
        <f t="shared" ref="BE387:BE394" si="3122">ROUND(BE22,1)</f>
        <v>0</v>
      </c>
      <c r="BF387" s="741">
        <f t="shared" ref="BF387:BF394" si="3123">$AP387*BE387/100</f>
        <v>0</v>
      </c>
      <c r="BG387" s="740">
        <f t="shared" ref="BG387:BG394" si="3124">ROUND(BG22,1)</f>
        <v>0</v>
      </c>
      <c r="BH387" s="741">
        <f t="shared" ref="BH387:BH394" si="3125">$AP387*BG387/100</f>
        <v>0</v>
      </c>
      <c r="BI387" s="740">
        <f t="shared" ref="BI387:BI394" si="3126">ROUND(BI22,1)</f>
        <v>0</v>
      </c>
      <c r="BJ387" s="741">
        <f t="shared" ref="BJ387:BJ394" si="3127">$AP387*BI387/100</f>
        <v>0</v>
      </c>
      <c r="BK387" s="743">
        <f t="shared" ref="BK387:BK394" si="3128">IF(((SUM(AP387:BJ387))&gt;(16242*AM387)),0,((16242*AM387)-(SUM(AP387:BJ387))))</f>
        <v>0</v>
      </c>
      <c r="BL387" s="744">
        <f t="shared" ref="BL387:BL394" si="3129">AP387+AR387+AT387+AV387+AX387+AZ387+BB387+BD387+BF387+BH387+BJ387+BK387</f>
        <v>72626.45</v>
      </c>
      <c r="BM387" s="745">
        <v>12</v>
      </c>
      <c r="BN387" s="746">
        <f t="shared" ref="BN387:BN394" si="3130">BL387*BM387</f>
        <v>871517.4</v>
      </c>
      <c r="BO387" s="747"/>
      <c r="BP387" s="741"/>
      <c r="BQ387" s="746">
        <f t="shared" ref="BQ387:BQ394" si="3131">BN387+BO387+BP387</f>
        <v>871517.4</v>
      </c>
      <c r="BR387" s="746">
        <f t="shared" ref="BR387:BR394" si="3132">BQ387*0.302</f>
        <v>263198.25</v>
      </c>
      <c r="BS387" s="746">
        <f t="shared" ref="BS387:BS394" si="3133">BQ387+BR387</f>
        <v>1134715.6499999999</v>
      </c>
      <c r="BU387" s="1044"/>
      <c r="BV387" s="765" t="s">
        <v>521</v>
      </c>
      <c r="BW387" s="737">
        <f t="shared" ref="BW387:BW394" si="3134">BW299</f>
        <v>0</v>
      </c>
      <c r="BX387" s="737">
        <f t="shared" ref="BX387:BX394" si="3135">ROUNDUP(BX299*1.04,0)</f>
        <v>14492</v>
      </c>
      <c r="BY387" s="738">
        <f t="shared" ref="BY387:BY394" si="3136">ROUNDUP(BX387*1.01,0)</f>
        <v>14637</v>
      </c>
      <c r="BZ387" s="817">
        <f t="shared" ref="BZ387:BZ394" si="3137">BW387*BY387</f>
        <v>0</v>
      </c>
      <c r="CA387" s="740">
        <f t="shared" ref="CA387:CA394" si="3138">ROUND(CA22,1)</f>
        <v>0</v>
      </c>
      <c r="CB387" s="741">
        <f t="shared" ref="CB387:CB394" si="3139">$BZ387*CA387/100</f>
        <v>0</v>
      </c>
      <c r="CC387" s="740">
        <f t="shared" ref="CC387:CC394" si="3140">ROUND(CC22,1)</f>
        <v>0</v>
      </c>
      <c r="CD387" s="741">
        <f t="shared" ref="CD387:CD394" si="3141">$BZ387*CC387/100</f>
        <v>0</v>
      </c>
      <c r="CE387" s="740">
        <f t="shared" ref="CE387:CE394" si="3142">ROUND(CE22,1)</f>
        <v>0</v>
      </c>
      <c r="CF387" s="741">
        <f t="shared" ref="CF387:CF394" si="3143">$BZ387*CE387/100</f>
        <v>0</v>
      </c>
      <c r="CG387" s="740">
        <f t="shared" ref="CG387:CG394" si="3144">ROUND(CG22,1)</f>
        <v>0</v>
      </c>
      <c r="CH387" s="741">
        <f t="shared" ref="CH387:CH394" si="3145">$BZ387*CG387/100</f>
        <v>0</v>
      </c>
      <c r="CI387" s="740">
        <f t="shared" ref="CI387:CI394" si="3146">ROUND(CI22,1)</f>
        <v>0</v>
      </c>
      <c r="CJ387" s="741">
        <f t="shared" ref="CJ387:CJ394" si="3147">$BZ387*CI387/100</f>
        <v>0</v>
      </c>
      <c r="CK387" s="740">
        <f t="shared" ref="CK387:CK394" si="3148">ROUND(CK22,1)</f>
        <v>0</v>
      </c>
      <c r="CL387" s="741">
        <f t="shared" ref="CL387:CL394" si="3149">$BZ387*CK387/100</f>
        <v>0</v>
      </c>
      <c r="CM387" s="740">
        <f t="shared" ref="CM387:CM394" si="3150">ROUND(CM22,1)</f>
        <v>0</v>
      </c>
      <c r="CN387" s="741">
        <f t="shared" ref="CN387:CN394" si="3151">$BZ387*CM387/100</f>
        <v>0</v>
      </c>
      <c r="CO387" s="740">
        <f t="shared" ref="CO387:CO394" si="3152">ROUND(CO22,1)</f>
        <v>0</v>
      </c>
      <c r="CP387" s="741">
        <f t="shared" ref="CP387:CP394" si="3153">$BZ387*CO387/100</f>
        <v>0</v>
      </c>
      <c r="CQ387" s="740">
        <f t="shared" ref="CQ387:CQ394" si="3154">ROUND(CQ22,1)</f>
        <v>0</v>
      </c>
      <c r="CR387" s="741">
        <f t="shared" ref="CR387:CR394" si="3155">$BZ387*CQ387/100</f>
        <v>0</v>
      </c>
      <c r="CS387" s="740">
        <f t="shared" ref="CS387:CS394" si="3156">ROUND(CS22,1)</f>
        <v>0</v>
      </c>
      <c r="CT387" s="741">
        <f t="shared" ref="CT387:CT394" si="3157">$BZ387*CS387/100</f>
        <v>0</v>
      </c>
      <c r="CU387" s="743">
        <f t="shared" ref="CU387:CU394" si="3158">IF(((SUM(BZ387:CT387))&gt;(16242*BW387)),0,((16242*BW387)-(SUM(BZ387:CT387))))</f>
        <v>0</v>
      </c>
      <c r="CV387" s="744">
        <f t="shared" ref="CV387:CV394" si="3159">BZ387+CB387+CD387+CF387+CH387+CJ387+CL387+CN387+CP387+CR387+CT387+CU387</f>
        <v>0</v>
      </c>
      <c r="CW387" s="745">
        <v>12</v>
      </c>
      <c r="CX387" s="746">
        <f t="shared" ref="CX387:CX394" si="3160">CV387*CW387</f>
        <v>0</v>
      </c>
      <c r="CY387" s="747"/>
      <c r="CZ387" s="741"/>
      <c r="DA387" s="746">
        <f t="shared" ref="DA387:DA394" si="3161">CX387+CY387+CZ387</f>
        <v>0</v>
      </c>
      <c r="DB387" s="746">
        <f t="shared" ref="DB387:DB394" si="3162">DA387*0.302</f>
        <v>0</v>
      </c>
      <c r="DC387" s="746">
        <f t="shared" ref="DC387:DC394" si="3163">DA387+DB387</f>
        <v>0</v>
      </c>
      <c r="DD387" s="750"/>
      <c r="DE387" s="1044"/>
      <c r="DF387" s="765" t="s">
        <v>521</v>
      </c>
      <c r="DG387" s="737">
        <f t="shared" ref="DG387:DG394" si="3164">DG299</f>
        <v>0</v>
      </c>
      <c r="DH387" s="737">
        <f t="shared" ref="DH387:DH394" si="3165">ROUNDUP(DH299*1.04,0)</f>
        <v>14492</v>
      </c>
      <c r="DI387" s="738">
        <f t="shared" ref="DI387:DI394" si="3166">ROUNDUP(DH387*1.01,0)</f>
        <v>14637</v>
      </c>
      <c r="DJ387" s="817">
        <f t="shared" ref="DJ387:DJ394" si="3167">DG387*DI387</f>
        <v>0</v>
      </c>
      <c r="DK387" s="740">
        <f t="shared" ref="DK387:DK394" si="3168">ROUND(DK22,1)</f>
        <v>0</v>
      </c>
      <c r="DL387" s="741">
        <f t="shared" ref="DL387:DL394" si="3169">$DJ387*DK387/100</f>
        <v>0</v>
      </c>
      <c r="DM387" s="740">
        <f t="shared" ref="DM387:DM394" si="3170">ROUND(DM22,1)</f>
        <v>0</v>
      </c>
      <c r="DN387" s="741">
        <f t="shared" ref="DN387:DN394" si="3171">$DJ387*DM387/100</f>
        <v>0</v>
      </c>
      <c r="DO387" s="740">
        <f t="shared" ref="DO387:DO394" si="3172">ROUND(DO22,1)</f>
        <v>0</v>
      </c>
      <c r="DP387" s="741">
        <f t="shared" ref="DP387:DP394" si="3173">$DJ387*DO387/100</f>
        <v>0</v>
      </c>
      <c r="DQ387" s="740">
        <f t="shared" ref="DQ387:DQ394" si="3174">ROUND(DQ22,1)</f>
        <v>0</v>
      </c>
      <c r="DR387" s="741">
        <f t="shared" ref="DR387:DR394" si="3175">$DJ387*DQ387/100</f>
        <v>0</v>
      </c>
      <c r="DS387" s="740">
        <f t="shared" ref="DS387:DS394" si="3176">ROUND(DS22,1)</f>
        <v>0</v>
      </c>
      <c r="DT387" s="741">
        <f t="shared" ref="DT387:DT394" si="3177">$DJ387*DS387/100</f>
        <v>0</v>
      </c>
      <c r="DU387" s="740">
        <f t="shared" ref="DU387:DU394" si="3178">ROUND(DU22,1)</f>
        <v>0</v>
      </c>
      <c r="DV387" s="741">
        <f t="shared" ref="DV387:DV394" si="3179">$DJ387*DU387/100</f>
        <v>0</v>
      </c>
      <c r="DW387" s="740">
        <f t="shared" ref="DW387:DW394" si="3180">ROUND(DW22,1)</f>
        <v>0</v>
      </c>
      <c r="DX387" s="741">
        <f t="shared" ref="DX387:DX394" si="3181">$DJ387*DW387/100</f>
        <v>0</v>
      </c>
      <c r="DY387" s="740">
        <f t="shared" ref="DY387:DY394" si="3182">ROUND(DY22,1)</f>
        <v>0</v>
      </c>
      <c r="DZ387" s="741">
        <f t="shared" ref="DZ387:DZ394" si="3183">$DJ387*DY387/100</f>
        <v>0</v>
      </c>
      <c r="EA387" s="740">
        <f t="shared" ref="EA387:EA394" si="3184">ROUND(EA22,1)</f>
        <v>0</v>
      </c>
      <c r="EB387" s="741">
        <f t="shared" ref="EB387:EB394" si="3185">$DJ387*EA387/100</f>
        <v>0</v>
      </c>
      <c r="EC387" s="740">
        <f t="shared" ref="EC387:EC394" si="3186">ROUND(EC22,1)</f>
        <v>0</v>
      </c>
      <c r="ED387" s="741">
        <f t="shared" ref="ED387:ED394" si="3187">$DJ387*EC387/100</f>
        <v>0</v>
      </c>
      <c r="EE387" s="743">
        <f t="shared" ref="EE387:EE394" si="3188">IF(((SUM(DJ387:ED387))&gt;(16242*DG387)),0,((16242*DG387)-(SUM(DJ387:ED387))))</f>
        <v>0</v>
      </c>
      <c r="EF387" s="744">
        <f t="shared" ref="EF387:EF394" si="3189">DJ387+DL387+DN387+DP387+DR387+DT387+DV387+DX387+DZ387+EB387+ED387+EE387</f>
        <v>0</v>
      </c>
      <c r="EG387" s="745">
        <v>12</v>
      </c>
      <c r="EH387" s="746">
        <f t="shared" ref="EH387:EH394" si="3190">EF387*EG387</f>
        <v>0</v>
      </c>
      <c r="EI387" s="747"/>
      <c r="EJ387" s="741"/>
      <c r="EK387" s="746">
        <f t="shared" ref="EK387:EK394" si="3191">EH387+EI387+EJ387</f>
        <v>0</v>
      </c>
      <c r="EL387" s="746">
        <f t="shared" ref="EL387:EL394" si="3192">EK387*0.302</f>
        <v>0</v>
      </c>
      <c r="EM387" s="746">
        <f t="shared" ref="EM387:EM394" si="3193">EK387+EL387</f>
        <v>0</v>
      </c>
      <c r="EO387" s="1044"/>
      <c r="EP387" s="765" t="s">
        <v>521</v>
      </c>
      <c r="EQ387" s="737">
        <f t="shared" ref="EQ387:EQ394" si="3194">EQ299</f>
        <v>0</v>
      </c>
      <c r="ER387" s="737">
        <f t="shared" ref="ER387:ER394" si="3195">ROUNDUP(ER299*1.04,0)</f>
        <v>14492</v>
      </c>
      <c r="ES387" s="738">
        <f t="shared" ref="ES387:ES394" si="3196">ROUNDUP(ER387*1.01,0)</f>
        <v>14637</v>
      </c>
      <c r="ET387" s="817">
        <f t="shared" ref="ET387:ET394" si="3197">EQ387*ES387</f>
        <v>0</v>
      </c>
      <c r="EU387" s="740">
        <f t="shared" ref="EU387:EU394" si="3198">ROUND(EU22,1)</f>
        <v>0</v>
      </c>
      <c r="EV387" s="741">
        <f t="shared" ref="EV387:EV394" si="3199">$ET387*EU387/100</f>
        <v>0</v>
      </c>
      <c r="EW387" s="740">
        <f t="shared" ref="EW387:EW394" si="3200">ROUND(EW22,1)</f>
        <v>0</v>
      </c>
      <c r="EX387" s="741">
        <f t="shared" ref="EX387:EX394" si="3201">$ET387*EW387/100</f>
        <v>0</v>
      </c>
      <c r="EY387" s="740">
        <f t="shared" ref="EY387:EY394" si="3202">ROUND(EY22,1)</f>
        <v>0</v>
      </c>
      <c r="EZ387" s="741">
        <f t="shared" ref="EZ387:EZ394" si="3203">$ET387*EY387/100</f>
        <v>0</v>
      </c>
      <c r="FA387" s="740">
        <f t="shared" ref="FA387:FA394" si="3204">ROUND(FA22,1)</f>
        <v>0</v>
      </c>
      <c r="FB387" s="741">
        <f t="shared" ref="FB387:FB394" si="3205">$ET387*FA387/100</f>
        <v>0</v>
      </c>
      <c r="FC387" s="740">
        <f t="shared" ref="FC387:FC394" si="3206">ROUND(FC22,1)</f>
        <v>0</v>
      </c>
      <c r="FD387" s="741">
        <f t="shared" ref="FD387:FD394" si="3207">$ET387*FC387/100</f>
        <v>0</v>
      </c>
      <c r="FE387" s="740">
        <f t="shared" ref="FE387:FE394" si="3208">ROUND(FE22,1)</f>
        <v>0</v>
      </c>
      <c r="FF387" s="741">
        <f t="shared" ref="FF387:FF394" si="3209">$ET387*FE387/100</f>
        <v>0</v>
      </c>
      <c r="FG387" s="740">
        <f t="shared" ref="FG387:FG394" si="3210">ROUND(FG22,1)</f>
        <v>0</v>
      </c>
      <c r="FH387" s="741">
        <f t="shared" ref="FH387:FH394" si="3211">$ET387*FG387/100</f>
        <v>0</v>
      </c>
      <c r="FI387" s="740">
        <f t="shared" ref="FI387:FI394" si="3212">ROUND(FI22,1)</f>
        <v>0</v>
      </c>
      <c r="FJ387" s="741">
        <f t="shared" ref="FJ387:FJ394" si="3213">$ET387*FI387/100</f>
        <v>0</v>
      </c>
      <c r="FK387" s="740">
        <f t="shared" ref="FK387:FK394" si="3214">ROUND(FK22,1)</f>
        <v>0</v>
      </c>
      <c r="FL387" s="741">
        <f t="shared" ref="FL387:FL394" si="3215">$ET387*FK387/100</f>
        <v>0</v>
      </c>
      <c r="FM387" s="740">
        <f t="shared" ref="FM387:FM394" si="3216">ROUND(FM22,1)</f>
        <v>0</v>
      </c>
      <c r="FN387" s="741">
        <f t="shared" ref="FN387:FN394" si="3217">$ET387*FM387/100</f>
        <v>0</v>
      </c>
      <c r="FO387" s="743">
        <f t="shared" ref="FO387:FO394" si="3218">IF(((SUM(ET387:FN387))&gt;(16242*EQ387)),0,((16242*EQ387)-(SUM(ET387:FN387))))</f>
        <v>0</v>
      </c>
      <c r="FP387" s="744">
        <f t="shared" ref="FP387:FP394" si="3219">ET387+EV387+EX387+EZ387+FB387+FD387+FF387+FH387+FJ387+FL387+FN387+FO387</f>
        <v>0</v>
      </c>
      <c r="FQ387" s="745">
        <v>12</v>
      </c>
      <c r="FR387" s="746">
        <f t="shared" ref="FR387:FR394" si="3220">FP387*FQ387</f>
        <v>0</v>
      </c>
      <c r="FS387" s="747"/>
      <c r="FT387" s="741"/>
      <c r="FU387" s="746">
        <f t="shared" ref="FU387:FU394" si="3221">FR387+FS387+FT387</f>
        <v>0</v>
      </c>
      <c r="FV387" s="746">
        <f t="shared" ref="FV387:FV394" si="3222">FU387*0.302</f>
        <v>0</v>
      </c>
      <c r="FW387" s="746">
        <f t="shared" ref="FW387:FW394" si="3223">FU387+FV387</f>
        <v>0</v>
      </c>
      <c r="FY387" s="1044"/>
      <c r="FZ387" s="765" t="s">
        <v>521</v>
      </c>
      <c r="GA387" s="737">
        <f t="shared" ref="GA387:GA394" si="3224">GA299</f>
        <v>10.45</v>
      </c>
      <c r="GB387" s="737">
        <f t="shared" ref="GB387:GB394" si="3225">ROUNDUP(GB299*1.04,0)</f>
        <v>14492</v>
      </c>
      <c r="GC387" s="738">
        <f t="shared" ref="GC387:GC394" si="3226">ROUNDUP(GB387*1.01,0)</f>
        <v>14637</v>
      </c>
      <c r="GD387" s="743">
        <f t="shared" ref="GD387:GD394" si="3227">F387+AP387+BZ387+DJ387+ET387</f>
        <v>152956.65</v>
      </c>
      <c r="GE387" s="743"/>
      <c r="GF387" s="737">
        <f t="shared" ref="GF387:GF394" si="3228">H387+AR387+CB387+DL387+EV387</f>
        <v>18758.189999999999</v>
      </c>
      <c r="GG387" s="743"/>
      <c r="GH387" s="737">
        <f t="shared" ref="GH387:GH394" si="3229">J387+AT387+CD387+DN387+EX387</f>
        <v>0</v>
      </c>
      <c r="GI387" s="743"/>
      <c r="GJ387" s="737">
        <f t="shared" ref="GJ387:GJ394" si="3230">L387+AV387+CF387+DP387+EZ387</f>
        <v>322.31</v>
      </c>
      <c r="GK387" s="743"/>
      <c r="GL387" s="737">
        <f t="shared" ref="GL387:GL394" si="3231">N387+AX387+CH387+DR387+FB387</f>
        <v>0</v>
      </c>
      <c r="GM387" s="743"/>
      <c r="GN387" s="737">
        <f t="shared" ref="GN387:GN394" si="3232">P387+AZ387+CJ387+DT387+FD387</f>
        <v>0</v>
      </c>
      <c r="GO387" s="743"/>
      <c r="GP387" s="737">
        <f t="shared" ref="GP387:GP394" si="3233">R387+BB387+CL387+DV387+FF387</f>
        <v>0</v>
      </c>
      <c r="GQ387" s="743"/>
      <c r="GR387" s="737">
        <f t="shared" ref="GR387:GR394" si="3234">T387+BD387+CN387+DX387+FH387</f>
        <v>29302.1</v>
      </c>
      <c r="GS387" s="743"/>
      <c r="GT387" s="737">
        <f t="shared" ref="GT387:GT394" si="3235">V387+BF387+CP387+DZ387+FJ387</f>
        <v>0</v>
      </c>
      <c r="GU387" s="743"/>
      <c r="GV387" s="737">
        <f t="shared" ref="GV387:GV394" si="3236">X387+BH387+CR387+EB387+FL387</f>
        <v>0</v>
      </c>
      <c r="GW387" s="743"/>
      <c r="GX387" s="737">
        <f t="shared" ref="GX387:GY394" si="3237">Z387+BJ387+CT387+ED387+FN387</f>
        <v>0</v>
      </c>
      <c r="GY387" s="743">
        <f t="shared" si="3237"/>
        <v>0</v>
      </c>
      <c r="GZ387" s="744">
        <f t="shared" ref="GZ387:GZ394" si="3238">GD387+GF387+GH387+GJ387+GL387+GN387+GP387+GR387+GT387+GV387+GX387+GY387</f>
        <v>201339.25</v>
      </c>
      <c r="HA387" s="745">
        <v>12</v>
      </c>
      <c r="HB387" s="746">
        <f t="shared" ref="HB387:HB394" si="3239">GZ387*HA387</f>
        <v>2416071</v>
      </c>
      <c r="HC387" s="737">
        <f t="shared" ref="HC387:HD394" si="3240">AE387+BO387+CY387+EI387+FS387</f>
        <v>0</v>
      </c>
      <c r="HD387" s="737">
        <f t="shared" si="3240"/>
        <v>0</v>
      </c>
      <c r="HE387" s="746">
        <f t="shared" ref="HE387:HE394" si="3241">HB387+HC387+HD387</f>
        <v>2416071</v>
      </c>
      <c r="HF387" s="746">
        <f t="shared" ref="HF387:HF394" si="3242">HE387*0.302</f>
        <v>729653.44</v>
      </c>
      <c r="HG387" s="746">
        <f t="shared" ref="HG387:HG394" si="3243">HE387+HF387</f>
        <v>3145724.44</v>
      </c>
    </row>
    <row r="388" spans="1:215" hidden="1" x14ac:dyDescent="0.25">
      <c r="A388" s="1044"/>
      <c r="B388" s="764" t="s">
        <v>417</v>
      </c>
      <c r="C388" s="737">
        <f t="shared" si="3075"/>
        <v>1</v>
      </c>
      <c r="D388" s="737">
        <f t="shared" si="3076"/>
        <v>15198</v>
      </c>
      <c r="E388" s="738">
        <f t="shared" si="3077"/>
        <v>15350</v>
      </c>
      <c r="F388" s="817">
        <f t="shared" si="3078"/>
        <v>15350</v>
      </c>
      <c r="G388" s="740">
        <f t="shared" si="3079"/>
        <v>17.5</v>
      </c>
      <c r="H388" s="741">
        <f t="shared" si="3080"/>
        <v>2686.25</v>
      </c>
      <c r="I388" s="740">
        <f t="shared" si="3079"/>
        <v>0</v>
      </c>
      <c r="J388" s="741">
        <f t="shared" si="3081"/>
        <v>0</v>
      </c>
      <c r="K388" s="740">
        <f t="shared" si="3082"/>
        <v>0</v>
      </c>
      <c r="L388" s="741">
        <f t="shared" si="3083"/>
        <v>0</v>
      </c>
      <c r="M388" s="740">
        <f t="shared" si="3084"/>
        <v>0</v>
      </c>
      <c r="N388" s="741">
        <f t="shared" si="3085"/>
        <v>0</v>
      </c>
      <c r="O388" s="740">
        <f t="shared" si="3086"/>
        <v>0</v>
      </c>
      <c r="P388" s="741">
        <f t="shared" si="3087"/>
        <v>0</v>
      </c>
      <c r="Q388" s="740">
        <f t="shared" si="3088"/>
        <v>0</v>
      </c>
      <c r="R388" s="741">
        <f t="shared" si="3089"/>
        <v>0</v>
      </c>
      <c r="S388" s="740">
        <f t="shared" si="3090"/>
        <v>20</v>
      </c>
      <c r="T388" s="741">
        <f t="shared" si="3091"/>
        <v>3070</v>
      </c>
      <c r="U388" s="740">
        <f t="shared" si="3092"/>
        <v>0</v>
      </c>
      <c r="V388" s="741">
        <f t="shared" si="3093"/>
        <v>0</v>
      </c>
      <c r="W388" s="740">
        <f t="shared" si="3094"/>
        <v>0</v>
      </c>
      <c r="X388" s="741">
        <f t="shared" si="3095"/>
        <v>0</v>
      </c>
      <c r="Y388" s="740">
        <f t="shared" si="3096"/>
        <v>0</v>
      </c>
      <c r="Z388" s="741">
        <f t="shared" si="3097"/>
        <v>0</v>
      </c>
      <c r="AA388" s="743">
        <f t="shared" si="3098"/>
        <v>0</v>
      </c>
      <c r="AB388" s="744">
        <f t="shared" si="3099"/>
        <v>21106.25</v>
      </c>
      <c r="AC388" s="745">
        <v>12</v>
      </c>
      <c r="AD388" s="746">
        <f t="shared" si="3100"/>
        <v>253275</v>
      </c>
      <c r="AE388" s="747"/>
      <c r="AF388" s="741"/>
      <c r="AG388" s="746">
        <f t="shared" si="3101"/>
        <v>253275</v>
      </c>
      <c r="AH388" s="746">
        <f t="shared" si="3102"/>
        <v>76489.05</v>
      </c>
      <c r="AI388" s="746">
        <f t="shared" si="3103"/>
        <v>329764.05</v>
      </c>
      <c r="AK388" s="1044"/>
      <c r="AL388" s="765" t="s">
        <v>417</v>
      </c>
      <c r="AM388" s="737">
        <f t="shared" si="3104"/>
        <v>1</v>
      </c>
      <c r="AN388" s="737">
        <f t="shared" si="3105"/>
        <v>15198</v>
      </c>
      <c r="AO388" s="738">
        <f t="shared" si="3106"/>
        <v>15350</v>
      </c>
      <c r="AP388" s="817">
        <f t="shared" si="3107"/>
        <v>15350</v>
      </c>
      <c r="AQ388" s="740">
        <f t="shared" si="3108"/>
        <v>25</v>
      </c>
      <c r="AR388" s="741">
        <f t="shared" si="3109"/>
        <v>3837.5</v>
      </c>
      <c r="AS388" s="740">
        <f t="shared" si="3110"/>
        <v>0</v>
      </c>
      <c r="AT388" s="741">
        <f t="shared" si="3111"/>
        <v>0</v>
      </c>
      <c r="AU388" s="740">
        <f t="shared" si="3112"/>
        <v>0</v>
      </c>
      <c r="AV388" s="741">
        <f t="shared" si="3113"/>
        <v>0</v>
      </c>
      <c r="AW388" s="740">
        <f t="shared" si="3114"/>
        <v>0</v>
      </c>
      <c r="AX388" s="741">
        <f t="shared" si="3115"/>
        <v>0</v>
      </c>
      <c r="AY388" s="740">
        <f t="shared" si="3116"/>
        <v>0</v>
      </c>
      <c r="AZ388" s="741">
        <f t="shared" si="3117"/>
        <v>0</v>
      </c>
      <c r="BA388" s="740">
        <f t="shared" si="3118"/>
        <v>0</v>
      </c>
      <c r="BB388" s="741">
        <f t="shared" si="3119"/>
        <v>0</v>
      </c>
      <c r="BC388" s="740">
        <f t="shared" si="3120"/>
        <v>20</v>
      </c>
      <c r="BD388" s="741">
        <f t="shared" si="3121"/>
        <v>3070</v>
      </c>
      <c r="BE388" s="740">
        <f t="shared" si="3122"/>
        <v>0</v>
      </c>
      <c r="BF388" s="741">
        <f t="shared" si="3123"/>
        <v>0</v>
      </c>
      <c r="BG388" s="740">
        <f t="shared" si="3124"/>
        <v>0</v>
      </c>
      <c r="BH388" s="741">
        <f t="shared" si="3125"/>
        <v>0</v>
      </c>
      <c r="BI388" s="740">
        <f t="shared" si="3126"/>
        <v>0</v>
      </c>
      <c r="BJ388" s="741">
        <f t="shared" si="3127"/>
        <v>0</v>
      </c>
      <c r="BK388" s="743">
        <f t="shared" si="3128"/>
        <v>0</v>
      </c>
      <c r="BL388" s="744">
        <f t="shared" si="3129"/>
        <v>22257.5</v>
      </c>
      <c r="BM388" s="745">
        <v>12</v>
      </c>
      <c r="BN388" s="746">
        <f t="shared" si="3130"/>
        <v>267090</v>
      </c>
      <c r="BO388" s="747"/>
      <c r="BP388" s="741"/>
      <c r="BQ388" s="746">
        <f t="shared" si="3131"/>
        <v>267090</v>
      </c>
      <c r="BR388" s="746">
        <f t="shared" si="3132"/>
        <v>80661.179999999993</v>
      </c>
      <c r="BS388" s="746">
        <f t="shared" si="3133"/>
        <v>347751.18</v>
      </c>
      <c r="BU388" s="1044"/>
      <c r="BV388" s="766" t="s">
        <v>417</v>
      </c>
      <c r="BW388" s="737">
        <f t="shared" si="3134"/>
        <v>2</v>
      </c>
      <c r="BX388" s="737">
        <f t="shared" si="3135"/>
        <v>15198</v>
      </c>
      <c r="BY388" s="738">
        <f t="shared" si="3136"/>
        <v>15350</v>
      </c>
      <c r="BZ388" s="817">
        <f t="shared" si="3137"/>
        <v>30700</v>
      </c>
      <c r="CA388" s="740">
        <f t="shared" si="3138"/>
        <v>17.5</v>
      </c>
      <c r="CB388" s="741">
        <f t="shared" si="3139"/>
        <v>5372.5</v>
      </c>
      <c r="CC388" s="740">
        <f t="shared" si="3140"/>
        <v>0</v>
      </c>
      <c r="CD388" s="741">
        <f t="shared" si="3141"/>
        <v>0</v>
      </c>
      <c r="CE388" s="740">
        <f t="shared" si="3142"/>
        <v>0</v>
      </c>
      <c r="CF388" s="741">
        <f t="shared" si="3143"/>
        <v>0</v>
      </c>
      <c r="CG388" s="740">
        <f t="shared" si="3144"/>
        <v>0</v>
      </c>
      <c r="CH388" s="741">
        <f t="shared" si="3145"/>
        <v>0</v>
      </c>
      <c r="CI388" s="740">
        <f t="shared" si="3146"/>
        <v>0</v>
      </c>
      <c r="CJ388" s="741">
        <f t="shared" si="3147"/>
        <v>0</v>
      </c>
      <c r="CK388" s="740">
        <f t="shared" si="3148"/>
        <v>0</v>
      </c>
      <c r="CL388" s="741">
        <f t="shared" si="3149"/>
        <v>0</v>
      </c>
      <c r="CM388" s="740">
        <f t="shared" si="3150"/>
        <v>15</v>
      </c>
      <c r="CN388" s="741">
        <f t="shared" si="3151"/>
        <v>4605</v>
      </c>
      <c r="CO388" s="740">
        <f t="shared" si="3152"/>
        <v>0</v>
      </c>
      <c r="CP388" s="741">
        <f t="shared" si="3153"/>
        <v>0</v>
      </c>
      <c r="CQ388" s="740">
        <f t="shared" si="3154"/>
        <v>0</v>
      </c>
      <c r="CR388" s="741">
        <f t="shared" si="3155"/>
        <v>0</v>
      </c>
      <c r="CS388" s="740">
        <f t="shared" si="3156"/>
        <v>0</v>
      </c>
      <c r="CT388" s="741">
        <f t="shared" si="3157"/>
        <v>0</v>
      </c>
      <c r="CU388" s="743">
        <f t="shared" si="3158"/>
        <v>0</v>
      </c>
      <c r="CV388" s="744">
        <f t="shared" si="3159"/>
        <v>40677.5</v>
      </c>
      <c r="CW388" s="745">
        <v>12</v>
      </c>
      <c r="CX388" s="746">
        <f t="shared" si="3160"/>
        <v>488130</v>
      </c>
      <c r="CY388" s="747"/>
      <c r="CZ388" s="741"/>
      <c r="DA388" s="746">
        <f t="shared" si="3161"/>
        <v>488130</v>
      </c>
      <c r="DB388" s="746">
        <f t="shared" si="3162"/>
        <v>147415.26</v>
      </c>
      <c r="DC388" s="746">
        <f t="shared" si="3163"/>
        <v>635545.26</v>
      </c>
      <c r="DD388" s="750"/>
      <c r="DE388" s="1044"/>
      <c r="DF388" s="768" t="s">
        <v>417</v>
      </c>
      <c r="DG388" s="737">
        <f t="shared" si="3164"/>
        <v>1</v>
      </c>
      <c r="DH388" s="737">
        <f t="shared" si="3165"/>
        <v>15198</v>
      </c>
      <c r="DI388" s="738">
        <f t="shared" si="3166"/>
        <v>15350</v>
      </c>
      <c r="DJ388" s="817">
        <f t="shared" si="3167"/>
        <v>15350</v>
      </c>
      <c r="DK388" s="740">
        <f t="shared" si="3168"/>
        <v>30</v>
      </c>
      <c r="DL388" s="741">
        <f t="shared" si="3169"/>
        <v>4605</v>
      </c>
      <c r="DM388" s="740">
        <f t="shared" si="3170"/>
        <v>0</v>
      </c>
      <c r="DN388" s="741">
        <f t="shared" si="3171"/>
        <v>0</v>
      </c>
      <c r="DO388" s="740">
        <f t="shared" si="3172"/>
        <v>0</v>
      </c>
      <c r="DP388" s="741">
        <f t="shared" si="3173"/>
        <v>0</v>
      </c>
      <c r="DQ388" s="740">
        <f t="shared" si="3174"/>
        <v>0</v>
      </c>
      <c r="DR388" s="741">
        <f t="shared" si="3175"/>
        <v>0</v>
      </c>
      <c r="DS388" s="740">
        <f t="shared" si="3176"/>
        <v>0</v>
      </c>
      <c r="DT388" s="741">
        <f t="shared" si="3177"/>
        <v>0</v>
      </c>
      <c r="DU388" s="740">
        <f t="shared" si="3178"/>
        <v>0</v>
      </c>
      <c r="DV388" s="741">
        <f t="shared" si="3179"/>
        <v>0</v>
      </c>
      <c r="DW388" s="740">
        <f t="shared" si="3180"/>
        <v>26</v>
      </c>
      <c r="DX388" s="741">
        <f t="shared" si="3181"/>
        <v>3991</v>
      </c>
      <c r="DY388" s="740">
        <f t="shared" si="3182"/>
        <v>0</v>
      </c>
      <c r="DZ388" s="741">
        <f t="shared" si="3183"/>
        <v>0</v>
      </c>
      <c r="EA388" s="740">
        <f t="shared" si="3184"/>
        <v>0</v>
      </c>
      <c r="EB388" s="741">
        <f t="shared" si="3185"/>
        <v>0</v>
      </c>
      <c r="EC388" s="740">
        <f t="shared" si="3186"/>
        <v>0</v>
      </c>
      <c r="ED388" s="741">
        <f t="shared" si="3187"/>
        <v>0</v>
      </c>
      <c r="EE388" s="743">
        <f t="shared" si="3188"/>
        <v>0</v>
      </c>
      <c r="EF388" s="744">
        <f t="shared" si="3189"/>
        <v>23946</v>
      </c>
      <c r="EG388" s="745">
        <v>12</v>
      </c>
      <c r="EH388" s="746">
        <f t="shared" si="3190"/>
        <v>287352</v>
      </c>
      <c r="EI388" s="747"/>
      <c r="EJ388" s="741"/>
      <c r="EK388" s="746">
        <f t="shared" si="3191"/>
        <v>287352</v>
      </c>
      <c r="EL388" s="746">
        <f t="shared" si="3192"/>
        <v>86780.3</v>
      </c>
      <c r="EM388" s="746">
        <f t="shared" si="3193"/>
        <v>374132.3</v>
      </c>
      <c r="EO388" s="1044"/>
      <c r="EP388" s="768" t="s">
        <v>417</v>
      </c>
      <c r="EQ388" s="737">
        <f t="shared" si="3194"/>
        <v>0</v>
      </c>
      <c r="ER388" s="737">
        <f t="shared" si="3195"/>
        <v>15198</v>
      </c>
      <c r="ES388" s="738">
        <f t="shared" si="3196"/>
        <v>15350</v>
      </c>
      <c r="ET388" s="817">
        <f t="shared" si="3197"/>
        <v>0</v>
      </c>
      <c r="EU388" s="740">
        <f t="shared" si="3198"/>
        <v>0</v>
      </c>
      <c r="EV388" s="741">
        <f t="shared" si="3199"/>
        <v>0</v>
      </c>
      <c r="EW388" s="740">
        <f t="shared" si="3200"/>
        <v>0</v>
      </c>
      <c r="EX388" s="741">
        <f t="shared" si="3201"/>
        <v>0</v>
      </c>
      <c r="EY388" s="740">
        <f t="shared" si="3202"/>
        <v>0</v>
      </c>
      <c r="EZ388" s="741">
        <f t="shared" si="3203"/>
        <v>0</v>
      </c>
      <c r="FA388" s="740">
        <f t="shared" si="3204"/>
        <v>0</v>
      </c>
      <c r="FB388" s="741">
        <f t="shared" si="3205"/>
        <v>0</v>
      </c>
      <c r="FC388" s="740">
        <f t="shared" si="3206"/>
        <v>0</v>
      </c>
      <c r="FD388" s="741">
        <f t="shared" si="3207"/>
        <v>0</v>
      </c>
      <c r="FE388" s="740">
        <f t="shared" si="3208"/>
        <v>0</v>
      </c>
      <c r="FF388" s="741">
        <f t="shared" si="3209"/>
        <v>0</v>
      </c>
      <c r="FG388" s="740">
        <f t="shared" si="3210"/>
        <v>0</v>
      </c>
      <c r="FH388" s="741">
        <f t="shared" si="3211"/>
        <v>0</v>
      </c>
      <c r="FI388" s="740">
        <f t="shared" si="3212"/>
        <v>0</v>
      </c>
      <c r="FJ388" s="741">
        <f t="shared" si="3213"/>
        <v>0</v>
      </c>
      <c r="FK388" s="740">
        <f t="shared" si="3214"/>
        <v>0</v>
      </c>
      <c r="FL388" s="741">
        <f t="shared" si="3215"/>
        <v>0</v>
      </c>
      <c r="FM388" s="740">
        <f t="shared" si="3216"/>
        <v>0</v>
      </c>
      <c r="FN388" s="741">
        <f t="shared" si="3217"/>
        <v>0</v>
      </c>
      <c r="FO388" s="743">
        <f t="shared" si="3218"/>
        <v>0</v>
      </c>
      <c r="FP388" s="744">
        <f t="shared" si="3219"/>
        <v>0</v>
      </c>
      <c r="FQ388" s="745">
        <v>12</v>
      </c>
      <c r="FR388" s="746">
        <f t="shared" si="3220"/>
        <v>0</v>
      </c>
      <c r="FS388" s="747"/>
      <c r="FT388" s="741"/>
      <c r="FU388" s="746">
        <f t="shared" si="3221"/>
        <v>0</v>
      </c>
      <c r="FV388" s="746">
        <f t="shared" si="3222"/>
        <v>0</v>
      </c>
      <c r="FW388" s="746">
        <f t="shared" si="3223"/>
        <v>0</v>
      </c>
      <c r="FY388" s="1044"/>
      <c r="FZ388" s="768" t="s">
        <v>417</v>
      </c>
      <c r="GA388" s="737">
        <f t="shared" si="3224"/>
        <v>5</v>
      </c>
      <c r="GB388" s="737">
        <f t="shared" si="3225"/>
        <v>15198</v>
      </c>
      <c r="GC388" s="738">
        <f t="shared" si="3226"/>
        <v>15350</v>
      </c>
      <c r="GD388" s="743">
        <f t="shared" si="3227"/>
        <v>76750</v>
      </c>
      <c r="GE388" s="743"/>
      <c r="GF388" s="737">
        <f t="shared" si="3228"/>
        <v>16501.25</v>
      </c>
      <c r="GG388" s="743"/>
      <c r="GH388" s="737">
        <f t="shared" si="3229"/>
        <v>0</v>
      </c>
      <c r="GI388" s="743"/>
      <c r="GJ388" s="737">
        <f t="shared" si="3230"/>
        <v>0</v>
      </c>
      <c r="GK388" s="743"/>
      <c r="GL388" s="737">
        <f t="shared" si="3231"/>
        <v>0</v>
      </c>
      <c r="GM388" s="743"/>
      <c r="GN388" s="737">
        <f t="shared" si="3232"/>
        <v>0</v>
      </c>
      <c r="GO388" s="743"/>
      <c r="GP388" s="737">
        <f t="shared" si="3233"/>
        <v>0</v>
      </c>
      <c r="GQ388" s="743"/>
      <c r="GR388" s="737">
        <f t="shared" si="3234"/>
        <v>14736</v>
      </c>
      <c r="GS388" s="743"/>
      <c r="GT388" s="737">
        <f t="shared" si="3235"/>
        <v>0</v>
      </c>
      <c r="GU388" s="743"/>
      <c r="GV388" s="737">
        <f t="shared" si="3236"/>
        <v>0</v>
      </c>
      <c r="GW388" s="743"/>
      <c r="GX388" s="737">
        <f t="shared" si="3237"/>
        <v>0</v>
      </c>
      <c r="GY388" s="743">
        <f t="shared" si="3237"/>
        <v>0</v>
      </c>
      <c r="GZ388" s="744">
        <f t="shared" si="3238"/>
        <v>107987.25</v>
      </c>
      <c r="HA388" s="745">
        <v>12</v>
      </c>
      <c r="HB388" s="746">
        <f t="shared" si="3239"/>
        <v>1295847</v>
      </c>
      <c r="HC388" s="737">
        <f t="shared" si="3240"/>
        <v>0</v>
      </c>
      <c r="HD388" s="737">
        <f t="shared" si="3240"/>
        <v>0</v>
      </c>
      <c r="HE388" s="746">
        <f t="shared" si="3241"/>
        <v>1295847</v>
      </c>
      <c r="HF388" s="746">
        <f t="shared" si="3242"/>
        <v>391345.79</v>
      </c>
      <c r="HG388" s="746">
        <f t="shared" si="3243"/>
        <v>1687192.79</v>
      </c>
    </row>
    <row r="389" spans="1:215" ht="24" hidden="1" x14ac:dyDescent="0.25">
      <c r="A389" s="1044"/>
      <c r="B389" s="764" t="s">
        <v>35</v>
      </c>
      <c r="C389" s="737">
        <f t="shared" si="3075"/>
        <v>66.33</v>
      </c>
      <c r="D389" s="737">
        <f t="shared" si="3076"/>
        <v>14492</v>
      </c>
      <c r="E389" s="738">
        <f t="shared" si="3077"/>
        <v>14637</v>
      </c>
      <c r="F389" s="817">
        <f t="shared" si="3078"/>
        <v>970872.21</v>
      </c>
      <c r="G389" s="740">
        <f t="shared" si="3079"/>
        <v>20.399999999999999</v>
      </c>
      <c r="H389" s="741">
        <f t="shared" si="3080"/>
        <v>198057.93</v>
      </c>
      <c r="I389" s="740">
        <f t="shared" si="3079"/>
        <v>0</v>
      </c>
      <c r="J389" s="741">
        <f t="shared" si="3081"/>
        <v>0</v>
      </c>
      <c r="K389" s="740">
        <f t="shared" si="3082"/>
        <v>0.3</v>
      </c>
      <c r="L389" s="741">
        <f t="shared" si="3083"/>
        <v>2912.62</v>
      </c>
      <c r="M389" s="740">
        <f t="shared" si="3084"/>
        <v>0</v>
      </c>
      <c r="N389" s="741">
        <f t="shared" si="3085"/>
        <v>0</v>
      </c>
      <c r="O389" s="740">
        <f t="shared" si="3086"/>
        <v>0</v>
      </c>
      <c r="P389" s="741">
        <f t="shared" si="3087"/>
        <v>0</v>
      </c>
      <c r="Q389" s="740">
        <f t="shared" si="3088"/>
        <v>0</v>
      </c>
      <c r="R389" s="741">
        <f t="shared" si="3089"/>
        <v>0</v>
      </c>
      <c r="S389" s="740">
        <f t="shared" si="3090"/>
        <v>20</v>
      </c>
      <c r="T389" s="741">
        <f t="shared" si="3091"/>
        <v>194174.44</v>
      </c>
      <c r="U389" s="740">
        <f t="shared" si="3092"/>
        <v>0.2</v>
      </c>
      <c r="V389" s="741">
        <f t="shared" si="3093"/>
        <v>1941.74</v>
      </c>
      <c r="W389" s="740">
        <f t="shared" si="3094"/>
        <v>0</v>
      </c>
      <c r="X389" s="741">
        <f t="shared" si="3095"/>
        <v>0</v>
      </c>
      <c r="Y389" s="740">
        <f t="shared" si="3096"/>
        <v>0</v>
      </c>
      <c r="Z389" s="741">
        <f t="shared" si="3097"/>
        <v>0</v>
      </c>
      <c r="AA389" s="743">
        <f t="shared" si="3098"/>
        <v>0</v>
      </c>
      <c r="AB389" s="744">
        <f t="shared" si="3099"/>
        <v>1367958.94</v>
      </c>
      <c r="AC389" s="745">
        <v>12</v>
      </c>
      <c r="AD389" s="746">
        <f t="shared" si="3100"/>
        <v>16415507.279999999</v>
      </c>
      <c r="AE389" s="747"/>
      <c r="AF389" s="741"/>
      <c r="AG389" s="746">
        <f t="shared" si="3101"/>
        <v>16415507.279999999</v>
      </c>
      <c r="AH389" s="746">
        <f t="shared" si="3102"/>
        <v>4957483.2</v>
      </c>
      <c r="AI389" s="746">
        <f t="shared" si="3103"/>
        <v>21372990.48</v>
      </c>
      <c r="AK389" s="1044"/>
      <c r="AL389" s="765" t="s">
        <v>35</v>
      </c>
      <c r="AM389" s="737">
        <f t="shared" si="3104"/>
        <v>46.22</v>
      </c>
      <c r="AN389" s="737">
        <f t="shared" si="3105"/>
        <v>14492</v>
      </c>
      <c r="AO389" s="738">
        <f t="shared" si="3106"/>
        <v>14637</v>
      </c>
      <c r="AP389" s="817">
        <f t="shared" si="3107"/>
        <v>676522.14</v>
      </c>
      <c r="AQ389" s="740">
        <f t="shared" si="3108"/>
        <v>19.100000000000001</v>
      </c>
      <c r="AR389" s="741">
        <f t="shared" si="3109"/>
        <v>129215.73</v>
      </c>
      <c r="AS389" s="740">
        <f t="shared" si="3110"/>
        <v>0</v>
      </c>
      <c r="AT389" s="741">
        <f t="shared" si="3111"/>
        <v>0</v>
      </c>
      <c r="AU389" s="740">
        <f t="shared" si="3112"/>
        <v>0.7</v>
      </c>
      <c r="AV389" s="741">
        <f t="shared" si="3113"/>
        <v>4735.6499999999996</v>
      </c>
      <c r="AW389" s="740">
        <f t="shared" si="3114"/>
        <v>0</v>
      </c>
      <c r="AX389" s="741">
        <f t="shared" si="3115"/>
        <v>0</v>
      </c>
      <c r="AY389" s="740">
        <f t="shared" si="3116"/>
        <v>0</v>
      </c>
      <c r="AZ389" s="741">
        <f t="shared" si="3117"/>
        <v>0</v>
      </c>
      <c r="BA389" s="740">
        <f t="shared" si="3118"/>
        <v>0</v>
      </c>
      <c r="BB389" s="741">
        <f t="shared" si="3119"/>
        <v>0</v>
      </c>
      <c r="BC389" s="740">
        <f t="shared" si="3120"/>
        <v>16.8</v>
      </c>
      <c r="BD389" s="741">
        <f t="shared" si="3121"/>
        <v>113655.72</v>
      </c>
      <c r="BE389" s="740">
        <f t="shared" si="3122"/>
        <v>0.5</v>
      </c>
      <c r="BF389" s="741">
        <f t="shared" si="3123"/>
        <v>3382.61</v>
      </c>
      <c r="BG389" s="740">
        <f t="shared" si="3124"/>
        <v>0</v>
      </c>
      <c r="BH389" s="741">
        <f t="shared" si="3125"/>
        <v>0</v>
      </c>
      <c r="BI389" s="740">
        <f t="shared" si="3126"/>
        <v>0</v>
      </c>
      <c r="BJ389" s="741">
        <f t="shared" si="3127"/>
        <v>0</v>
      </c>
      <c r="BK389" s="743">
        <f t="shared" si="3128"/>
        <v>0</v>
      </c>
      <c r="BL389" s="744">
        <f t="shared" si="3129"/>
        <v>927511.85</v>
      </c>
      <c r="BM389" s="745">
        <v>12</v>
      </c>
      <c r="BN389" s="746">
        <f t="shared" si="3130"/>
        <v>11130142.199999999</v>
      </c>
      <c r="BO389" s="747"/>
      <c r="BP389" s="741"/>
      <c r="BQ389" s="746">
        <f t="shared" si="3131"/>
        <v>11130142.199999999</v>
      </c>
      <c r="BR389" s="746">
        <f t="shared" si="3132"/>
        <v>3361302.94</v>
      </c>
      <c r="BS389" s="746">
        <f t="shared" si="3133"/>
        <v>14491445.140000001</v>
      </c>
      <c r="BU389" s="1044"/>
      <c r="BV389" s="766" t="s">
        <v>35</v>
      </c>
      <c r="BW389" s="737">
        <f t="shared" si="3134"/>
        <v>38.46</v>
      </c>
      <c r="BX389" s="737">
        <f t="shared" si="3135"/>
        <v>14492</v>
      </c>
      <c r="BY389" s="738">
        <f t="shared" si="3136"/>
        <v>14637</v>
      </c>
      <c r="BZ389" s="817">
        <f t="shared" si="3137"/>
        <v>562939.02</v>
      </c>
      <c r="CA389" s="740">
        <f t="shared" si="3138"/>
        <v>18.3</v>
      </c>
      <c r="CB389" s="741">
        <f t="shared" si="3139"/>
        <v>103017.84</v>
      </c>
      <c r="CC389" s="740">
        <f t="shared" si="3140"/>
        <v>0</v>
      </c>
      <c r="CD389" s="741">
        <f t="shared" si="3141"/>
        <v>0</v>
      </c>
      <c r="CE389" s="740">
        <f t="shared" si="3142"/>
        <v>0</v>
      </c>
      <c r="CF389" s="741">
        <f t="shared" si="3143"/>
        <v>0</v>
      </c>
      <c r="CG389" s="740">
        <f t="shared" si="3144"/>
        <v>0</v>
      </c>
      <c r="CH389" s="741">
        <f t="shared" si="3145"/>
        <v>0</v>
      </c>
      <c r="CI389" s="740">
        <f t="shared" si="3146"/>
        <v>0</v>
      </c>
      <c r="CJ389" s="741">
        <f t="shared" si="3147"/>
        <v>0</v>
      </c>
      <c r="CK389" s="740">
        <f t="shared" si="3148"/>
        <v>0</v>
      </c>
      <c r="CL389" s="741">
        <f t="shared" si="3149"/>
        <v>0</v>
      </c>
      <c r="CM389" s="740">
        <f t="shared" si="3150"/>
        <v>15.2</v>
      </c>
      <c r="CN389" s="741">
        <f t="shared" si="3151"/>
        <v>85566.73</v>
      </c>
      <c r="CO389" s="740">
        <f t="shared" si="3152"/>
        <v>1.5</v>
      </c>
      <c r="CP389" s="741">
        <f t="shared" si="3153"/>
        <v>8444.09</v>
      </c>
      <c r="CQ389" s="740">
        <f t="shared" si="3154"/>
        <v>0</v>
      </c>
      <c r="CR389" s="741">
        <f t="shared" si="3155"/>
        <v>0</v>
      </c>
      <c r="CS389" s="740">
        <f t="shared" si="3156"/>
        <v>0</v>
      </c>
      <c r="CT389" s="741">
        <f t="shared" si="3157"/>
        <v>0</v>
      </c>
      <c r="CU389" s="743">
        <f t="shared" si="3158"/>
        <v>0</v>
      </c>
      <c r="CV389" s="744">
        <f t="shared" si="3159"/>
        <v>759967.68</v>
      </c>
      <c r="CW389" s="745">
        <v>12</v>
      </c>
      <c r="CX389" s="746">
        <f t="shared" si="3160"/>
        <v>9119612.1600000001</v>
      </c>
      <c r="CY389" s="747"/>
      <c r="CZ389" s="741"/>
      <c r="DA389" s="746">
        <f t="shared" si="3161"/>
        <v>9119612.1600000001</v>
      </c>
      <c r="DB389" s="746">
        <f t="shared" si="3162"/>
        <v>2754122.87</v>
      </c>
      <c r="DC389" s="746">
        <f t="shared" si="3163"/>
        <v>11873735.029999999</v>
      </c>
      <c r="DD389" s="750"/>
      <c r="DE389" s="1044"/>
      <c r="DF389" s="768" t="s">
        <v>35</v>
      </c>
      <c r="DG389" s="737">
        <f t="shared" si="3164"/>
        <v>14.44</v>
      </c>
      <c r="DH389" s="737">
        <f t="shared" si="3165"/>
        <v>14492</v>
      </c>
      <c r="DI389" s="738">
        <f t="shared" si="3166"/>
        <v>14637</v>
      </c>
      <c r="DJ389" s="817">
        <f t="shared" si="3167"/>
        <v>211358.28</v>
      </c>
      <c r="DK389" s="740">
        <f t="shared" si="3168"/>
        <v>18.5</v>
      </c>
      <c r="DL389" s="741">
        <f t="shared" si="3169"/>
        <v>39101.279999999999</v>
      </c>
      <c r="DM389" s="740">
        <f t="shared" si="3170"/>
        <v>0</v>
      </c>
      <c r="DN389" s="741">
        <f t="shared" si="3171"/>
        <v>0</v>
      </c>
      <c r="DO389" s="740">
        <f t="shared" si="3172"/>
        <v>0</v>
      </c>
      <c r="DP389" s="741">
        <f t="shared" si="3173"/>
        <v>0</v>
      </c>
      <c r="DQ389" s="740">
        <f t="shared" si="3174"/>
        <v>0</v>
      </c>
      <c r="DR389" s="741">
        <f t="shared" si="3175"/>
        <v>0</v>
      </c>
      <c r="DS389" s="740">
        <f t="shared" si="3176"/>
        <v>0</v>
      </c>
      <c r="DT389" s="741">
        <f t="shared" si="3177"/>
        <v>0</v>
      </c>
      <c r="DU389" s="740">
        <f t="shared" si="3178"/>
        <v>0</v>
      </c>
      <c r="DV389" s="741">
        <f t="shared" si="3179"/>
        <v>0</v>
      </c>
      <c r="DW389" s="740">
        <f t="shared" si="3180"/>
        <v>18.899999999999999</v>
      </c>
      <c r="DX389" s="741">
        <f t="shared" si="3181"/>
        <v>39946.71</v>
      </c>
      <c r="DY389" s="740">
        <f t="shared" si="3182"/>
        <v>0</v>
      </c>
      <c r="DZ389" s="741">
        <f t="shared" si="3183"/>
        <v>0</v>
      </c>
      <c r="EA389" s="740">
        <f t="shared" si="3184"/>
        <v>0</v>
      </c>
      <c r="EB389" s="741">
        <f t="shared" si="3185"/>
        <v>0</v>
      </c>
      <c r="EC389" s="740">
        <f t="shared" si="3186"/>
        <v>0</v>
      </c>
      <c r="ED389" s="741">
        <f t="shared" si="3187"/>
        <v>0</v>
      </c>
      <c r="EE389" s="743">
        <f t="shared" si="3188"/>
        <v>0</v>
      </c>
      <c r="EF389" s="744">
        <f t="shared" si="3189"/>
        <v>290406.27</v>
      </c>
      <c r="EG389" s="745">
        <v>12</v>
      </c>
      <c r="EH389" s="746">
        <f t="shared" si="3190"/>
        <v>3484875.24</v>
      </c>
      <c r="EI389" s="747"/>
      <c r="EJ389" s="741"/>
      <c r="EK389" s="746">
        <f t="shared" si="3191"/>
        <v>3484875.24</v>
      </c>
      <c r="EL389" s="746">
        <f t="shared" si="3192"/>
        <v>1052432.32</v>
      </c>
      <c r="EM389" s="746">
        <f t="shared" si="3193"/>
        <v>4537307.5599999996</v>
      </c>
      <c r="EO389" s="1044"/>
      <c r="EP389" s="770" t="s">
        <v>35</v>
      </c>
      <c r="EQ389" s="737">
        <f t="shared" si="3194"/>
        <v>9.5</v>
      </c>
      <c r="ER389" s="737">
        <f t="shared" si="3195"/>
        <v>14492</v>
      </c>
      <c r="ES389" s="738">
        <f t="shared" si="3196"/>
        <v>14637</v>
      </c>
      <c r="ET389" s="817">
        <f t="shared" si="3197"/>
        <v>139051.5</v>
      </c>
      <c r="EU389" s="740">
        <f t="shared" si="3198"/>
        <v>13.1</v>
      </c>
      <c r="EV389" s="741">
        <f t="shared" si="3199"/>
        <v>18215.75</v>
      </c>
      <c r="EW389" s="740">
        <f t="shared" si="3200"/>
        <v>0</v>
      </c>
      <c r="EX389" s="741">
        <f t="shared" si="3201"/>
        <v>0</v>
      </c>
      <c r="EY389" s="740">
        <f t="shared" si="3202"/>
        <v>0</v>
      </c>
      <c r="EZ389" s="741">
        <f t="shared" si="3203"/>
        <v>0</v>
      </c>
      <c r="FA389" s="740">
        <f t="shared" si="3204"/>
        <v>0</v>
      </c>
      <c r="FB389" s="741">
        <f t="shared" si="3205"/>
        <v>0</v>
      </c>
      <c r="FC389" s="740">
        <f t="shared" si="3206"/>
        <v>0</v>
      </c>
      <c r="FD389" s="741">
        <f t="shared" si="3207"/>
        <v>0</v>
      </c>
      <c r="FE389" s="740">
        <f t="shared" si="3208"/>
        <v>0</v>
      </c>
      <c r="FF389" s="741">
        <f t="shared" si="3209"/>
        <v>0</v>
      </c>
      <c r="FG389" s="740">
        <f t="shared" si="3210"/>
        <v>10.5</v>
      </c>
      <c r="FH389" s="741">
        <f t="shared" si="3211"/>
        <v>14600.41</v>
      </c>
      <c r="FI389" s="740">
        <f t="shared" si="3212"/>
        <v>1.1000000000000001</v>
      </c>
      <c r="FJ389" s="741">
        <f t="shared" si="3213"/>
        <v>1529.57</v>
      </c>
      <c r="FK389" s="740">
        <f t="shared" si="3214"/>
        <v>0</v>
      </c>
      <c r="FL389" s="741">
        <f t="shared" si="3215"/>
        <v>0</v>
      </c>
      <c r="FM389" s="740">
        <f t="shared" si="3216"/>
        <v>0</v>
      </c>
      <c r="FN389" s="741">
        <f t="shared" si="3217"/>
        <v>0</v>
      </c>
      <c r="FO389" s="743">
        <f t="shared" si="3218"/>
        <v>0</v>
      </c>
      <c r="FP389" s="744">
        <f t="shared" si="3219"/>
        <v>173397.23</v>
      </c>
      <c r="FQ389" s="745">
        <v>12</v>
      </c>
      <c r="FR389" s="746">
        <f t="shared" si="3220"/>
        <v>2080766.76</v>
      </c>
      <c r="FS389" s="747"/>
      <c r="FT389" s="741"/>
      <c r="FU389" s="746">
        <f t="shared" si="3221"/>
        <v>2080766.76</v>
      </c>
      <c r="FV389" s="746">
        <f t="shared" si="3222"/>
        <v>628391.56000000006</v>
      </c>
      <c r="FW389" s="746">
        <f t="shared" si="3223"/>
        <v>2709158.32</v>
      </c>
      <c r="FY389" s="1044"/>
      <c r="FZ389" s="770" t="s">
        <v>35</v>
      </c>
      <c r="GA389" s="737">
        <f t="shared" si="3224"/>
        <v>174.95</v>
      </c>
      <c r="GB389" s="737">
        <f t="shared" si="3225"/>
        <v>14492</v>
      </c>
      <c r="GC389" s="738">
        <f t="shared" si="3226"/>
        <v>14637</v>
      </c>
      <c r="GD389" s="743">
        <f t="shared" si="3227"/>
        <v>2560743.15</v>
      </c>
      <c r="GE389" s="743"/>
      <c r="GF389" s="737">
        <f t="shared" si="3228"/>
        <v>487608.53</v>
      </c>
      <c r="GG389" s="743"/>
      <c r="GH389" s="737">
        <f t="shared" si="3229"/>
        <v>0</v>
      </c>
      <c r="GI389" s="743"/>
      <c r="GJ389" s="737">
        <f t="shared" si="3230"/>
        <v>7648.27</v>
      </c>
      <c r="GK389" s="743"/>
      <c r="GL389" s="737">
        <f t="shared" si="3231"/>
        <v>0</v>
      </c>
      <c r="GM389" s="743"/>
      <c r="GN389" s="737">
        <f t="shared" si="3232"/>
        <v>0</v>
      </c>
      <c r="GO389" s="743"/>
      <c r="GP389" s="737">
        <f t="shared" si="3233"/>
        <v>0</v>
      </c>
      <c r="GQ389" s="743"/>
      <c r="GR389" s="737">
        <f t="shared" si="3234"/>
        <v>447944.01</v>
      </c>
      <c r="GS389" s="743"/>
      <c r="GT389" s="737">
        <f t="shared" si="3235"/>
        <v>15298.01</v>
      </c>
      <c r="GU389" s="743"/>
      <c r="GV389" s="737">
        <f t="shared" si="3236"/>
        <v>0</v>
      </c>
      <c r="GW389" s="743"/>
      <c r="GX389" s="737">
        <f t="shared" si="3237"/>
        <v>0</v>
      </c>
      <c r="GY389" s="743">
        <f t="shared" si="3237"/>
        <v>0</v>
      </c>
      <c r="GZ389" s="744">
        <f t="shared" si="3238"/>
        <v>3519241.97</v>
      </c>
      <c r="HA389" s="745">
        <v>12</v>
      </c>
      <c r="HB389" s="746">
        <f t="shared" si="3239"/>
        <v>42230903.640000001</v>
      </c>
      <c r="HC389" s="737">
        <f t="shared" si="3240"/>
        <v>0</v>
      </c>
      <c r="HD389" s="737">
        <f t="shared" si="3240"/>
        <v>0</v>
      </c>
      <c r="HE389" s="746">
        <f t="shared" si="3241"/>
        <v>42230903.640000001</v>
      </c>
      <c r="HF389" s="746">
        <f t="shared" si="3242"/>
        <v>12753732.9</v>
      </c>
      <c r="HG389" s="746">
        <f t="shared" si="3243"/>
        <v>54984636.539999999</v>
      </c>
    </row>
    <row r="390" spans="1:215" hidden="1" x14ac:dyDescent="0.25">
      <c r="A390" s="1044"/>
      <c r="B390" s="764" t="s">
        <v>34</v>
      </c>
      <c r="C390" s="737">
        <f t="shared" si="3075"/>
        <v>1</v>
      </c>
      <c r="D390" s="737">
        <f t="shared" si="3076"/>
        <v>14492</v>
      </c>
      <c r="E390" s="738">
        <f t="shared" si="3077"/>
        <v>14637</v>
      </c>
      <c r="F390" s="817">
        <f t="shared" si="3078"/>
        <v>14637</v>
      </c>
      <c r="G390" s="740">
        <f t="shared" si="3079"/>
        <v>10</v>
      </c>
      <c r="H390" s="741">
        <f t="shared" si="3080"/>
        <v>1463.7</v>
      </c>
      <c r="I390" s="740">
        <f t="shared" si="3079"/>
        <v>0</v>
      </c>
      <c r="J390" s="741">
        <f t="shared" si="3081"/>
        <v>0</v>
      </c>
      <c r="K390" s="740">
        <f t="shared" si="3082"/>
        <v>0</v>
      </c>
      <c r="L390" s="741">
        <f t="shared" si="3083"/>
        <v>0</v>
      </c>
      <c r="M390" s="740">
        <f t="shared" si="3084"/>
        <v>0</v>
      </c>
      <c r="N390" s="741">
        <f t="shared" si="3085"/>
        <v>0</v>
      </c>
      <c r="O390" s="740">
        <f t="shared" si="3086"/>
        <v>0</v>
      </c>
      <c r="P390" s="741">
        <f t="shared" si="3087"/>
        <v>0</v>
      </c>
      <c r="Q390" s="740">
        <f t="shared" si="3088"/>
        <v>0</v>
      </c>
      <c r="R390" s="741">
        <f t="shared" si="3089"/>
        <v>0</v>
      </c>
      <c r="S390" s="740">
        <f t="shared" si="3090"/>
        <v>20</v>
      </c>
      <c r="T390" s="741">
        <f t="shared" si="3091"/>
        <v>2927.4</v>
      </c>
      <c r="U390" s="740">
        <f t="shared" si="3092"/>
        <v>0</v>
      </c>
      <c r="V390" s="741">
        <f t="shared" si="3093"/>
        <v>0</v>
      </c>
      <c r="W390" s="740">
        <f t="shared" si="3094"/>
        <v>0</v>
      </c>
      <c r="X390" s="741">
        <f t="shared" si="3095"/>
        <v>0</v>
      </c>
      <c r="Y390" s="740">
        <f t="shared" si="3096"/>
        <v>0</v>
      </c>
      <c r="Z390" s="741">
        <f t="shared" si="3097"/>
        <v>0</v>
      </c>
      <c r="AA390" s="743">
        <f t="shared" si="3098"/>
        <v>0</v>
      </c>
      <c r="AB390" s="744">
        <f t="shared" si="3099"/>
        <v>19028.099999999999</v>
      </c>
      <c r="AC390" s="745">
        <v>12</v>
      </c>
      <c r="AD390" s="746">
        <f t="shared" si="3100"/>
        <v>228337.2</v>
      </c>
      <c r="AE390" s="747"/>
      <c r="AF390" s="741"/>
      <c r="AG390" s="746">
        <f t="shared" si="3101"/>
        <v>228337.2</v>
      </c>
      <c r="AH390" s="746">
        <f t="shared" si="3102"/>
        <v>68957.83</v>
      </c>
      <c r="AI390" s="746">
        <f t="shared" si="3103"/>
        <v>297295.03000000003</v>
      </c>
      <c r="AK390" s="1044"/>
      <c r="AL390" s="765" t="s">
        <v>34</v>
      </c>
      <c r="AM390" s="737">
        <f t="shared" si="3104"/>
        <v>1</v>
      </c>
      <c r="AN390" s="737">
        <f t="shared" si="3105"/>
        <v>14492</v>
      </c>
      <c r="AO390" s="738">
        <f t="shared" si="3106"/>
        <v>14637</v>
      </c>
      <c r="AP390" s="817">
        <f t="shared" si="3107"/>
        <v>14637</v>
      </c>
      <c r="AQ390" s="740">
        <f t="shared" si="3108"/>
        <v>25</v>
      </c>
      <c r="AR390" s="741">
        <f t="shared" si="3109"/>
        <v>3659.25</v>
      </c>
      <c r="AS390" s="740">
        <f t="shared" si="3110"/>
        <v>0</v>
      </c>
      <c r="AT390" s="741">
        <f t="shared" si="3111"/>
        <v>0</v>
      </c>
      <c r="AU390" s="740">
        <f t="shared" si="3112"/>
        <v>0</v>
      </c>
      <c r="AV390" s="741">
        <f t="shared" si="3113"/>
        <v>0</v>
      </c>
      <c r="AW390" s="740">
        <f t="shared" si="3114"/>
        <v>0</v>
      </c>
      <c r="AX390" s="741">
        <f t="shared" si="3115"/>
        <v>0</v>
      </c>
      <c r="AY390" s="740">
        <f t="shared" si="3116"/>
        <v>0</v>
      </c>
      <c r="AZ390" s="741">
        <f t="shared" si="3117"/>
        <v>0</v>
      </c>
      <c r="BA390" s="740">
        <f t="shared" si="3118"/>
        <v>0</v>
      </c>
      <c r="BB390" s="741">
        <f t="shared" si="3119"/>
        <v>0</v>
      </c>
      <c r="BC390" s="740">
        <f t="shared" si="3120"/>
        <v>20</v>
      </c>
      <c r="BD390" s="741">
        <f t="shared" si="3121"/>
        <v>2927.4</v>
      </c>
      <c r="BE390" s="740">
        <f t="shared" si="3122"/>
        <v>0</v>
      </c>
      <c r="BF390" s="741">
        <f t="shared" si="3123"/>
        <v>0</v>
      </c>
      <c r="BG390" s="740">
        <f t="shared" si="3124"/>
        <v>0</v>
      </c>
      <c r="BH390" s="741">
        <f t="shared" si="3125"/>
        <v>0</v>
      </c>
      <c r="BI390" s="740">
        <f t="shared" si="3126"/>
        <v>0</v>
      </c>
      <c r="BJ390" s="741">
        <f t="shared" si="3127"/>
        <v>0</v>
      </c>
      <c r="BK390" s="743">
        <f t="shared" si="3128"/>
        <v>0</v>
      </c>
      <c r="BL390" s="744">
        <f t="shared" si="3129"/>
        <v>21223.65</v>
      </c>
      <c r="BM390" s="745">
        <v>12</v>
      </c>
      <c r="BN390" s="746">
        <f t="shared" si="3130"/>
        <v>254683.8</v>
      </c>
      <c r="BO390" s="747"/>
      <c r="BP390" s="741"/>
      <c r="BQ390" s="746">
        <f t="shared" si="3131"/>
        <v>254683.8</v>
      </c>
      <c r="BR390" s="746">
        <f t="shared" si="3132"/>
        <v>76914.509999999995</v>
      </c>
      <c r="BS390" s="746">
        <f t="shared" si="3133"/>
        <v>331598.31</v>
      </c>
      <c r="BU390" s="1044"/>
      <c r="BV390" s="766" t="s">
        <v>34</v>
      </c>
      <c r="BW390" s="737">
        <f t="shared" si="3134"/>
        <v>1</v>
      </c>
      <c r="BX390" s="737">
        <f t="shared" si="3135"/>
        <v>14492</v>
      </c>
      <c r="BY390" s="738">
        <f t="shared" si="3136"/>
        <v>14637</v>
      </c>
      <c r="BZ390" s="817">
        <f t="shared" si="3137"/>
        <v>14637</v>
      </c>
      <c r="CA390" s="740">
        <f t="shared" si="3138"/>
        <v>10</v>
      </c>
      <c r="CB390" s="741">
        <f t="shared" si="3139"/>
        <v>1463.7</v>
      </c>
      <c r="CC390" s="740">
        <f t="shared" si="3140"/>
        <v>0</v>
      </c>
      <c r="CD390" s="741">
        <f t="shared" si="3141"/>
        <v>0</v>
      </c>
      <c r="CE390" s="740">
        <f t="shared" si="3142"/>
        <v>0</v>
      </c>
      <c r="CF390" s="741">
        <f t="shared" si="3143"/>
        <v>0</v>
      </c>
      <c r="CG390" s="740">
        <f t="shared" si="3144"/>
        <v>0</v>
      </c>
      <c r="CH390" s="741">
        <f t="shared" si="3145"/>
        <v>0</v>
      </c>
      <c r="CI390" s="740">
        <f t="shared" si="3146"/>
        <v>0</v>
      </c>
      <c r="CJ390" s="741">
        <f t="shared" si="3147"/>
        <v>0</v>
      </c>
      <c r="CK390" s="740">
        <f t="shared" si="3148"/>
        <v>0</v>
      </c>
      <c r="CL390" s="741">
        <f t="shared" si="3149"/>
        <v>0</v>
      </c>
      <c r="CM390" s="740">
        <f t="shared" si="3150"/>
        <v>20</v>
      </c>
      <c r="CN390" s="741">
        <f t="shared" si="3151"/>
        <v>2927.4</v>
      </c>
      <c r="CO390" s="740">
        <f t="shared" si="3152"/>
        <v>5</v>
      </c>
      <c r="CP390" s="741">
        <f t="shared" si="3153"/>
        <v>731.85</v>
      </c>
      <c r="CQ390" s="740">
        <f t="shared" si="3154"/>
        <v>0</v>
      </c>
      <c r="CR390" s="741">
        <f t="shared" si="3155"/>
        <v>0</v>
      </c>
      <c r="CS390" s="740">
        <f t="shared" si="3156"/>
        <v>0</v>
      </c>
      <c r="CT390" s="741">
        <f t="shared" si="3157"/>
        <v>0</v>
      </c>
      <c r="CU390" s="743">
        <f t="shared" si="3158"/>
        <v>0</v>
      </c>
      <c r="CV390" s="744">
        <f t="shared" si="3159"/>
        <v>19759.95</v>
      </c>
      <c r="CW390" s="745">
        <v>12</v>
      </c>
      <c r="CX390" s="746">
        <f t="shared" si="3160"/>
        <v>237119.4</v>
      </c>
      <c r="CY390" s="747"/>
      <c r="CZ390" s="741"/>
      <c r="DA390" s="746">
        <f t="shared" si="3161"/>
        <v>237119.4</v>
      </c>
      <c r="DB390" s="746">
        <f t="shared" si="3162"/>
        <v>71610.06</v>
      </c>
      <c r="DC390" s="746">
        <f t="shared" si="3163"/>
        <v>308729.46000000002</v>
      </c>
      <c r="DD390" s="750"/>
      <c r="DE390" s="1044"/>
      <c r="DF390" s="766" t="s">
        <v>34</v>
      </c>
      <c r="DG390" s="737">
        <f t="shared" si="3164"/>
        <v>0</v>
      </c>
      <c r="DH390" s="737">
        <f t="shared" si="3165"/>
        <v>14492</v>
      </c>
      <c r="DI390" s="738">
        <f t="shared" si="3166"/>
        <v>14637</v>
      </c>
      <c r="DJ390" s="817">
        <f t="shared" si="3167"/>
        <v>0</v>
      </c>
      <c r="DK390" s="740">
        <f t="shared" si="3168"/>
        <v>0</v>
      </c>
      <c r="DL390" s="741">
        <f t="shared" si="3169"/>
        <v>0</v>
      </c>
      <c r="DM390" s="740">
        <f t="shared" si="3170"/>
        <v>0</v>
      </c>
      <c r="DN390" s="741">
        <f t="shared" si="3171"/>
        <v>0</v>
      </c>
      <c r="DO390" s="740">
        <f t="shared" si="3172"/>
        <v>0</v>
      </c>
      <c r="DP390" s="741">
        <f t="shared" si="3173"/>
        <v>0</v>
      </c>
      <c r="DQ390" s="740">
        <f t="shared" si="3174"/>
        <v>0</v>
      </c>
      <c r="DR390" s="741">
        <f t="shared" si="3175"/>
        <v>0</v>
      </c>
      <c r="DS390" s="740">
        <f t="shared" si="3176"/>
        <v>0</v>
      </c>
      <c r="DT390" s="741">
        <f t="shared" si="3177"/>
        <v>0</v>
      </c>
      <c r="DU390" s="740">
        <f t="shared" si="3178"/>
        <v>0</v>
      </c>
      <c r="DV390" s="741">
        <f t="shared" si="3179"/>
        <v>0</v>
      </c>
      <c r="DW390" s="740">
        <f t="shared" si="3180"/>
        <v>0</v>
      </c>
      <c r="DX390" s="741">
        <f t="shared" si="3181"/>
        <v>0</v>
      </c>
      <c r="DY390" s="740">
        <f t="shared" si="3182"/>
        <v>0</v>
      </c>
      <c r="DZ390" s="741">
        <f t="shared" si="3183"/>
        <v>0</v>
      </c>
      <c r="EA390" s="740">
        <f t="shared" si="3184"/>
        <v>0</v>
      </c>
      <c r="EB390" s="741">
        <f t="shared" si="3185"/>
        <v>0</v>
      </c>
      <c r="EC390" s="740">
        <f t="shared" si="3186"/>
        <v>0</v>
      </c>
      <c r="ED390" s="741">
        <f t="shared" si="3187"/>
        <v>0</v>
      </c>
      <c r="EE390" s="743">
        <f t="shared" si="3188"/>
        <v>0</v>
      </c>
      <c r="EF390" s="744">
        <f t="shared" si="3189"/>
        <v>0</v>
      </c>
      <c r="EG390" s="745">
        <v>12</v>
      </c>
      <c r="EH390" s="746">
        <f t="shared" si="3190"/>
        <v>0</v>
      </c>
      <c r="EI390" s="747"/>
      <c r="EJ390" s="741"/>
      <c r="EK390" s="746">
        <f t="shared" si="3191"/>
        <v>0</v>
      </c>
      <c r="EL390" s="746">
        <f t="shared" si="3192"/>
        <v>0</v>
      </c>
      <c r="EM390" s="746">
        <f t="shared" si="3193"/>
        <v>0</v>
      </c>
      <c r="EO390" s="1044"/>
      <c r="EP390" s="766" t="s">
        <v>34</v>
      </c>
      <c r="EQ390" s="737">
        <f t="shared" si="3194"/>
        <v>0</v>
      </c>
      <c r="ER390" s="737">
        <f t="shared" si="3195"/>
        <v>14492</v>
      </c>
      <c r="ES390" s="738">
        <f t="shared" si="3196"/>
        <v>14637</v>
      </c>
      <c r="ET390" s="817">
        <f t="shared" si="3197"/>
        <v>0</v>
      </c>
      <c r="EU390" s="740">
        <f t="shared" si="3198"/>
        <v>0</v>
      </c>
      <c r="EV390" s="741">
        <f t="shared" si="3199"/>
        <v>0</v>
      </c>
      <c r="EW390" s="740">
        <f t="shared" si="3200"/>
        <v>0</v>
      </c>
      <c r="EX390" s="741">
        <f t="shared" si="3201"/>
        <v>0</v>
      </c>
      <c r="EY390" s="740">
        <f t="shared" si="3202"/>
        <v>0</v>
      </c>
      <c r="EZ390" s="741">
        <f t="shared" si="3203"/>
        <v>0</v>
      </c>
      <c r="FA390" s="740">
        <f t="shared" si="3204"/>
        <v>0</v>
      </c>
      <c r="FB390" s="741">
        <f t="shared" si="3205"/>
        <v>0</v>
      </c>
      <c r="FC390" s="740">
        <f t="shared" si="3206"/>
        <v>0</v>
      </c>
      <c r="FD390" s="741">
        <f t="shared" si="3207"/>
        <v>0</v>
      </c>
      <c r="FE390" s="740">
        <f t="shared" si="3208"/>
        <v>0</v>
      </c>
      <c r="FF390" s="741">
        <f t="shared" si="3209"/>
        <v>0</v>
      </c>
      <c r="FG390" s="740">
        <f t="shared" si="3210"/>
        <v>0</v>
      </c>
      <c r="FH390" s="741">
        <f t="shared" si="3211"/>
        <v>0</v>
      </c>
      <c r="FI390" s="740">
        <f t="shared" si="3212"/>
        <v>0</v>
      </c>
      <c r="FJ390" s="741">
        <f t="shared" si="3213"/>
        <v>0</v>
      </c>
      <c r="FK390" s="740">
        <f t="shared" si="3214"/>
        <v>0</v>
      </c>
      <c r="FL390" s="741">
        <f t="shared" si="3215"/>
        <v>0</v>
      </c>
      <c r="FM390" s="740">
        <f t="shared" si="3216"/>
        <v>0</v>
      </c>
      <c r="FN390" s="741">
        <f t="shared" si="3217"/>
        <v>0</v>
      </c>
      <c r="FO390" s="743">
        <f t="shared" si="3218"/>
        <v>0</v>
      </c>
      <c r="FP390" s="744">
        <f t="shared" si="3219"/>
        <v>0</v>
      </c>
      <c r="FQ390" s="745">
        <v>12</v>
      </c>
      <c r="FR390" s="746">
        <f t="shared" si="3220"/>
        <v>0</v>
      </c>
      <c r="FS390" s="747"/>
      <c r="FT390" s="741"/>
      <c r="FU390" s="746">
        <f t="shared" si="3221"/>
        <v>0</v>
      </c>
      <c r="FV390" s="746">
        <f t="shared" si="3222"/>
        <v>0</v>
      </c>
      <c r="FW390" s="746">
        <f t="shared" si="3223"/>
        <v>0</v>
      </c>
      <c r="FY390" s="1044"/>
      <c r="FZ390" s="766" t="s">
        <v>34</v>
      </c>
      <c r="GA390" s="737">
        <f t="shared" si="3224"/>
        <v>3</v>
      </c>
      <c r="GB390" s="737">
        <f t="shared" si="3225"/>
        <v>14492</v>
      </c>
      <c r="GC390" s="738">
        <f t="shared" si="3226"/>
        <v>14637</v>
      </c>
      <c r="GD390" s="743">
        <f t="shared" si="3227"/>
        <v>43911</v>
      </c>
      <c r="GE390" s="743"/>
      <c r="GF390" s="737">
        <f t="shared" si="3228"/>
        <v>6586.65</v>
      </c>
      <c r="GG390" s="743"/>
      <c r="GH390" s="737">
        <f t="shared" si="3229"/>
        <v>0</v>
      </c>
      <c r="GI390" s="743"/>
      <c r="GJ390" s="737">
        <f t="shared" si="3230"/>
        <v>0</v>
      </c>
      <c r="GK390" s="743"/>
      <c r="GL390" s="737">
        <f t="shared" si="3231"/>
        <v>0</v>
      </c>
      <c r="GM390" s="743"/>
      <c r="GN390" s="737">
        <f t="shared" si="3232"/>
        <v>0</v>
      </c>
      <c r="GO390" s="743"/>
      <c r="GP390" s="737">
        <f t="shared" si="3233"/>
        <v>0</v>
      </c>
      <c r="GQ390" s="743"/>
      <c r="GR390" s="737">
        <f t="shared" si="3234"/>
        <v>8782.2000000000007</v>
      </c>
      <c r="GS390" s="743"/>
      <c r="GT390" s="737">
        <f t="shared" si="3235"/>
        <v>731.85</v>
      </c>
      <c r="GU390" s="743"/>
      <c r="GV390" s="737">
        <f t="shared" si="3236"/>
        <v>0</v>
      </c>
      <c r="GW390" s="743"/>
      <c r="GX390" s="737">
        <f t="shared" si="3237"/>
        <v>0</v>
      </c>
      <c r="GY390" s="743">
        <f t="shared" si="3237"/>
        <v>0</v>
      </c>
      <c r="GZ390" s="744">
        <f t="shared" si="3238"/>
        <v>60011.7</v>
      </c>
      <c r="HA390" s="745">
        <v>12</v>
      </c>
      <c r="HB390" s="746">
        <f t="shared" si="3239"/>
        <v>720140.4</v>
      </c>
      <c r="HC390" s="737">
        <f t="shared" si="3240"/>
        <v>0</v>
      </c>
      <c r="HD390" s="737">
        <f t="shared" si="3240"/>
        <v>0</v>
      </c>
      <c r="HE390" s="746">
        <f t="shared" si="3241"/>
        <v>720140.4</v>
      </c>
      <c r="HF390" s="746">
        <f t="shared" si="3242"/>
        <v>217482.4</v>
      </c>
      <c r="HG390" s="746">
        <f t="shared" si="3243"/>
        <v>937622.8</v>
      </c>
    </row>
    <row r="391" spans="1:215" hidden="1" x14ac:dyDescent="0.25">
      <c r="A391" s="1044"/>
      <c r="B391" s="764" t="s">
        <v>36</v>
      </c>
      <c r="C391" s="737">
        <f t="shared" si="3075"/>
        <v>4</v>
      </c>
      <c r="D391" s="737">
        <f t="shared" si="3076"/>
        <v>15198</v>
      </c>
      <c r="E391" s="738">
        <f t="shared" si="3077"/>
        <v>15350</v>
      </c>
      <c r="F391" s="817">
        <f t="shared" si="3078"/>
        <v>61400</v>
      </c>
      <c r="G391" s="740">
        <f t="shared" si="3079"/>
        <v>12.5</v>
      </c>
      <c r="H391" s="741">
        <f t="shared" si="3080"/>
        <v>7675</v>
      </c>
      <c r="I391" s="740">
        <f t="shared" si="3079"/>
        <v>0</v>
      </c>
      <c r="J391" s="741">
        <f t="shared" si="3081"/>
        <v>0</v>
      </c>
      <c r="K391" s="740">
        <f t="shared" si="3082"/>
        <v>1.8</v>
      </c>
      <c r="L391" s="741">
        <f t="shared" si="3083"/>
        <v>1105.2</v>
      </c>
      <c r="M391" s="740">
        <f t="shared" si="3084"/>
        <v>0</v>
      </c>
      <c r="N391" s="741">
        <f t="shared" si="3085"/>
        <v>0</v>
      </c>
      <c r="O391" s="740">
        <f t="shared" si="3086"/>
        <v>0</v>
      </c>
      <c r="P391" s="741">
        <f t="shared" si="3087"/>
        <v>0</v>
      </c>
      <c r="Q391" s="740">
        <f t="shared" si="3088"/>
        <v>0</v>
      </c>
      <c r="R391" s="741">
        <f t="shared" si="3089"/>
        <v>0</v>
      </c>
      <c r="S391" s="740">
        <f t="shared" si="3090"/>
        <v>20</v>
      </c>
      <c r="T391" s="741">
        <f t="shared" si="3091"/>
        <v>12280</v>
      </c>
      <c r="U391" s="740">
        <f t="shared" si="3092"/>
        <v>0</v>
      </c>
      <c r="V391" s="741">
        <f t="shared" si="3093"/>
        <v>0</v>
      </c>
      <c r="W391" s="740">
        <f t="shared" si="3094"/>
        <v>0</v>
      </c>
      <c r="X391" s="741">
        <f t="shared" si="3095"/>
        <v>0</v>
      </c>
      <c r="Y391" s="740">
        <f t="shared" si="3096"/>
        <v>0</v>
      </c>
      <c r="Z391" s="741">
        <f t="shared" si="3097"/>
        <v>0</v>
      </c>
      <c r="AA391" s="743">
        <f t="shared" si="3098"/>
        <v>0</v>
      </c>
      <c r="AB391" s="744">
        <f t="shared" si="3099"/>
        <v>82460.2</v>
      </c>
      <c r="AC391" s="745">
        <v>12</v>
      </c>
      <c r="AD391" s="746">
        <f t="shared" si="3100"/>
        <v>989522.4</v>
      </c>
      <c r="AE391" s="747"/>
      <c r="AF391" s="741"/>
      <c r="AG391" s="746">
        <f t="shared" si="3101"/>
        <v>989522.4</v>
      </c>
      <c r="AH391" s="746">
        <f t="shared" si="3102"/>
        <v>298835.76</v>
      </c>
      <c r="AI391" s="746">
        <f t="shared" si="3103"/>
        <v>1288358.1599999999</v>
      </c>
      <c r="AK391" s="1044"/>
      <c r="AL391" s="765" t="s">
        <v>36</v>
      </c>
      <c r="AM391" s="737">
        <f t="shared" si="3104"/>
        <v>4</v>
      </c>
      <c r="AN391" s="737">
        <f t="shared" si="3105"/>
        <v>15198</v>
      </c>
      <c r="AO391" s="738">
        <f t="shared" si="3106"/>
        <v>15350</v>
      </c>
      <c r="AP391" s="817">
        <f t="shared" si="3107"/>
        <v>61400</v>
      </c>
      <c r="AQ391" s="740">
        <f t="shared" si="3108"/>
        <v>21.3</v>
      </c>
      <c r="AR391" s="741">
        <f t="shared" si="3109"/>
        <v>13078.2</v>
      </c>
      <c r="AS391" s="740">
        <f t="shared" si="3110"/>
        <v>0</v>
      </c>
      <c r="AT391" s="741">
        <f t="shared" si="3111"/>
        <v>0</v>
      </c>
      <c r="AU391" s="740">
        <f t="shared" si="3112"/>
        <v>0</v>
      </c>
      <c r="AV391" s="741">
        <f t="shared" si="3113"/>
        <v>0</v>
      </c>
      <c r="AW391" s="740">
        <f t="shared" si="3114"/>
        <v>0</v>
      </c>
      <c r="AX391" s="741">
        <f t="shared" si="3115"/>
        <v>0</v>
      </c>
      <c r="AY391" s="740">
        <f t="shared" si="3116"/>
        <v>0</v>
      </c>
      <c r="AZ391" s="741">
        <f t="shared" si="3117"/>
        <v>0</v>
      </c>
      <c r="BA391" s="740">
        <f t="shared" si="3118"/>
        <v>0</v>
      </c>
      <c r="BB391" s="741">
        <f t="shared" si="3119"/>
        <v>0</v>
      </c>
      <c r="BC391" s="740">
        <f t="shared" si="3120"/>
        <v>12.5</v>
      </c>
      <c r="BD391" s="741">
        <f t="shared" si="3121"/>
        <v>7675</v>
      </c>
      <c r="BE391" s="740">
        <f t="shared" si="3122"/>
        <v>0</v>
      </c>
      <c r="BF391" s="741">
        <f t="shared" si="3123"/>
        <v>0</v>
      </c>
      <c r="BG391" s="740">
        <f t="shared" si="3124"/>
        <v>0</v>
      </c>
      <c r="BH391" s="741">
        <f t="shared" si="3125"/>
        <v>0</v>
      </c>
      <c r="BI391" s="740">
        <f t="shared" si="3126"/>
        <v>0</v>
      </c>
      <c r="BJ391" s="741">
        <f t="shared" si="3127"/>
        <v>0</v>
      </c>
      <c r="BK391" s="743">
        <f t="shared" si="3128"/>
        <v>0</v>
      </c>
      <c r="BL391" s="744">
        <f t="shared" si="3129"/>
        <v>82153.2</v>
      </c>
      <c r="BM391" s="745">
        <v>12</v>
      </c>
      <c r="BN391" s="746">
        <f t="shared" si="3130"/>
        <v>985838.4</v>
      </c>
      <c r="BO391" s="747"/>
      <c r="BP391" s="741"/>
      <c r="BQ391" s="746">
        <f t="shared" si="3131"/>
        <v>985838.4</v>
      </c>
      <c r="BR391" s="746">
        <f t="shared" si="3132"/>
        <v>297723.2</v>
      </c>
      <c r="BS391" s="746">
        <f t="shared" si="3133"/>
        <v>1283561.6000000001</v>
      </c>
      <c r="BU391" s="1044"/>
      <c r="BV391" s="766" t="s">
        <v>36</v>
      </c>
      <c r="BW391" s="737">
        <f t="shared" si="3134"/>
        <v>3.5</v>
      </c>
      <c r="BX391" s="737">
        <f t="shared" si="3135"/>
        <v>15198</v>
      </c>
      <c r="BY391" s="738">
        <f t="shared" si="3136"/>
        <v>15350</v>
      </c>
      <c r="BZ391" s="817">
        <f t="shared" si="3137"/>
        <v>53725</v>
      </c>
      <c r="CA391" s="740">
        <f t="shared" si="3138"/>
        <v>7.1</v>
      </c>
      <c r="CB391" s="741">
        <f t="shared" si="3139"/>
        <v>3814.48</v>
      </c>
      <c r="CC391" s="740">
        <f t="shared" si="3140"/>
        <v>0</v>
      </c>
      <c r="CD391" s="741">
        <f t="shared" si="3141"/>
        <v>0</v>
      </c>
      <c r="CE391" s="740">
        <f t="shared" si="3142"/>
        <v>0</v>
      </c>
      <c r="CF391" s="741">
        <f t="shared" si="3143"/>
        <v>0</v>
      </c>
      <c r="CG391" s="740">
        <f t="shared" si="3144"/>
        <v>14.3</v>
      </c>
      <c r="CH391" s="741">
        <f t="shared" si="3145"/>
        <v>7682.68</v>
      </c>
      <c r="CI391" s="740">
        <f t="shared" si="3146"/>
        <v>0</v>
      </c>
      <c r="CJ391" s="741">
        <f t="shared" si="3147"/>
        <v>0</v>
      </c>
      <c r="CK391" s="740">
        <f t="shared" si="3148"/>
        <v>0</v>
      </c>
      <c r="CL391" s="741">
        <f t="shared" si="3149"/>
        <v>0</v>
      </c>
      <c r="CM391" s="740">
        <f t="shared" si="3150"/>
        <v>10</v>
      </c>
      <c r="CN391" s="741">
        <f t="shared" si="3151"/>
        <v>5372.5</v>
      </c>
      <c r="CO391" s="740">
        <f t="shared" si="3152"/>
        <v>0</v>
      </c>
      <c r="CP391" s="741">
        <f t="shared" si="3153"/>
        <v>0</v>
      </c>
      <c r="CQ391" s="740">
        <f t="shared" si="3154"/>
        <v>0</v>
      </c>
      <c r="CR391" s="741">
        <f t="shared" si="3155"/>
        <v>0</v>
      </c>
      <c r="CS391" s="740">
        <f t="shared" si="3156"/>
        <v>0</v>
      </c>
      <c r="CT391" s="741">
        <f t="shared" si="3157"/>
        <v>0</v>
      </c>
      <c r="CU391" s="743">
        <f t="shared" si="3158"/>
        <v>0</v>
      </c>
      <c r="CV391" s="744">
        <f t="shared" si="3159"/>
        <v>70594.66</v>
      </c>
      <c r="CW391" s="745">
        <v>12</v>
      </c>
      <c r="CX391" s="746">
        <f t="shared" si="3160"/>
        <v>847135.92</v>
      </c>
      <c r="CY391" s="747"/>
      <c r="CZ391" s="741"/>
      <c r="DA391" s="746">
        <f t="shared" si="3161"/>
        <v>847135.92</v>
      </c>
      <c r="DB391" s="746">
        <f t="shared" si="3162"/>
        <v>255835.05</v>
      </c>
      <c r="DC391" s="746">
        <f t="shared" si="3163"/>
        <v>1102970.97</v>
      </c>
      <c r="DD391" s="750"/>
      <c r="DE391" s="1044"/>
      <c r="DF391" s="768" t="s">
        <v>36</v>
      </c>
      <c r="DG391" s="737">
        <f t="shared" si="3164"/>
        <v>1</v>
      </c>
      <c r="DH391" s="737">
        <f t="shared" si="3165"/>
        <v>15198</v>
      </c>
      <c r="DI391" s="738">
        <f t="shared" si="3166"/>
        <v>15350</v>
      </c>
      <c r="DJ391" s="817">
        <f t="shared" si="3167"/>
        <v>15350</v>
      </c>
      <c r="DK391" s="740">
        <f t="shared" si="3168"/>
        <v>12.5</v>
      </c>
      <c r="DL391" s="741">
        <f t="shared" si="3169"/>
        <v>1918.75</v>
      </c>
      <c r="DM391" s="740">
        <f t="shared" si="3170"/>
        <v>0</v>
      </c>
      <c r="DN391" s="741">
        <f t="shared" si="3171"/>
        <v>0</v>
      </c>
      <c r="DO391" s="740">
        <f t="shared" si="3172"/>
        <v>0</v>
      </c>
      <c r="DP391" s="741">
        <f t="shared" si="3173"/>
        <v>0</v>
      </c>
      <c r="DQ391" s="740">
        <f t="shared" si="3174"/>
        <v>0</v>
      </c>
      <c r="DR391" s="741">
        <f t="shared" si="3175"/>
        <v>0</v>
      </c>
      <c r="DS391" s="740">
        <f t="shared" si="3176"/>
        <v>0</v>
      </c>
      <c r="DT391" s="741">
        <f t="shared" si="3177"/>
        <v>0</v>
      </c>
      <c r="DU391" s="740">
        <f t="shared" si="3178"/>
        <v>0</v>
      </c>
      <c r="DV391" s="741">
        <f t="shared" si="3179"/>
        <v>0</v>
      </c>
      <c r="DW391" s="740">
        <f t="shared" si="3180"/>
        <v>22.5</v>
      </c>
      <c r="DX391" s="741">
        <f t="shared" si="3181"/>
        <v>3453.75</v>
      </c>
      <c r="DY391" s="740">
        <f t="shared" si="3182"/>
        <v>0</v>
      </c>
      <c r="DZ391" s="741">
        <f t="shared" si="3183"/>
        <v>0</v>
      </c>
      <c r="EA391" s="740">
        <f t="shared" si="3184"/>
        <v>0</v>
      </c>
      <c r="EB391" s="741">
        <f t="shared" si="3185"/>
        <v>0</v>
      </c>
      <c r="EC391" s="740">
        <f t="shared" si="3186"/>
        <v>0</v>
      </c>
      <c r="ED391" s="741">
        <f t="shared" si="3187"/>
        <v>0</v>
      </c>
      <c r="EE391" s="743">
        <f t="shared" si="3188"/>
        <v>0</v>
      </c>
      <c r="EF391" s="744">
        <f t="shared" si="3189"/>
        <v>20722.5</v>
      </c>
      <c r="EG391" s="745">
        <v>12</v>
      </c>
      <c r="EH391" s="746">
        <f t="shared" si="3190"/>
        <v>248670</v>
      </c>
      <c r="EI391" s="747"/>
      <c r="EJ391" s="741"/>
      <c r="EK391" s="746">
        <f t="shared" si="3191"/>
        <v>248670</v>
      </c>
      <c r="EL391" s="746">
        <f t="shared" si="3192"/>
        <v>75098.34</v>
      </c>
      <c r="EM391" s="746">
        <f t="shared" si="3193"/>
        <v>323768.34000000003</v>
      </c>
      <c r="EO391" s="1044"/>
      <c r="EP391" s="770" t="s">
        <v>36</v>
      </c>
      <c r="EQ391" s="737">
        <f t="shared" si="3194"/>
        <v>1</v>
      </c>
      <c r="ER391" s="737">
        <f t="shared" si="3195"/>
        <v>15198</v>
      </c>
      <c r="ES391" s="738">
        <f t="shared" si="3196"/>
        <v>15350</v>
      </c>
      <c r="ET391" s="817">
        <f t="shared" si="3197"/>
        <v>15350</v>
      </c>
      <c r="EU391" s="740">
        <f t="shared" si="3198"/>
        <v>25</v>
      </c>
      <c r="EV391" s="741">
        <f t="shared" si="3199"/>
        <v>3837.5</v>
      </c>
      <c r="EW391" s="740">
        <f t="shared" si="3200"/>
        <v>0</v>
      </c>
      <c r="EX391" s="741">
        <f t="shared" si="3201"/>
        <v>0</v>
      </c>
      <c r="EY391" s="740">
        <f t="shared" si="3202"/>
        <v>0</v>
      </c>
      <c r="EZ391" s="741">
        <f t="shared" si="3203"/>
        <v>0</v>
      </c>
      <c r="FA391" s="740">
        <f t="shared" si="3204"/>
        <v>0</v>
      </c>
      <c r="FB391" s="741">
        <f t="shared" si="3205"/>
        <v>0</v>
      </c>
      <c r="FC391" s="740">
        <f t="shared" si="3206"/>
        <v>0</v>
      </c>
      <c r="FD391" s="741">
        <f t="shared" si="3207"/>
        <v>0</v>
      </c>
      <c r="FE391" s="740">
        <f t="shared" si="3208"/>
        <v>0</v>
      </c>
      <c r="FF391" s="741">
        <f t="shared" si="3209"/>
        <v>0</v>
      </c>
      <c r="FG391" s="740">
        <f t="shared" si="3210"/>
        <v>20</v>
      </c>
      <c r="FH391" s="741">
        <f t="shared" si="3211"/>
        <v>3070</v>
      </c>
      <c r="FI391" s="740">
        <f t="shared" si="3212"/>
        <v>0</v>
      </c>
      <c r="FJ391" s="741">
        <f t="shared" si="3213"/>
        <v>0</v>
      </c>
      <c r="FK391" s="740">
        <f t="shared" si="3214"/>
        <v>0</v>
      </c>
      <c r="FL391" s="741">
        <f t="shared" si="3215"/>
        <v>0</v>
      </c>
      <c r="FM391" s="740">
        <f t="shared" si="3216"/>
        <v>0</v>
      </c>
      <c r="FN391" s="741">
        <f t="shared" si="3217"/>
        <v>0</v>
      </c>
      <c r="FO391" s="743">
        <f t="shared" si="3218"/>
        <v>0</v>
      </c>
      <c r="FP391" s="744">
        <f t="shared" si="3219"/>
        <v>22257.5</v>
      </c>
      <c r="FQ391" s="745">
        <v>12</v>
      </c>
      <c r="FR391" s="746">
        <f t="shared" si="3220"/>
        <v>267090</v>
      </c>
      <c r="FS391" s="747"/>
      <c r="FT391" s="741"/>
      <c r="FU391" s="746">
        <f t="shared" si="3221"/>
        <v>267090</v>
      </c>
      <c r="FV391" s="746">
        <f t="shared" si="3222"/>
        <v>80661.179999999993</v>
      </c>
      <c r="FW391" s="746">
        <f t="shared" si="3223"/>
        <v>347751.18</v>
      </c>
      <c r="FY391" s="1044"/>
      <c r="FZ391" s="770" t="s">
        <v>36</v>
      </c>
      <c r="GA391" s="737">
        <f t="shared" si="3224"/>
        <v>13.5</v>
      </c>
      <c r="GB391" s="737">
        <f t="shared" si="3225"/>
        <v>15198</v>
      </c>
      <c r="GC391" s="738">
        <f t="shared" si="3226"/>
        <v>15350</v>
      </c>
      <c r="GD391" s="743">
        <f t="shared" si="3227"/>
        <v>207225</v>
      </c>
      <c r="GE391" s="743"/>
      <c r="GF391" s="737">
        <f t="shared" si="3228"/>
        <v>30323.93</v>
      </c>
      <c r="GG391" s="743"/>
      <c r="GH391" s="737">
        <f t="shared" si="3229"/>
        <v>0</v>
      </c>
      <c r="GI391" s="743"/>
      <c r="GJ391" s="737">
        <f t="shared" si="3230"/>
        <v>1105.2</v>
      </c>
      <c r="GK391" s="743"/>
      <c r="GL391" s="737">
        <f t="shared" si="3231"/>
        <v>7682.68</v>
      </c>
      <c r="GM391" s="743"/>
      <c r="GN391" s="737">
        <f t="shared" si="3232"/>
        <v>0</v>
      </c>
      <c r="GO391" s="743"/>
      <c r="GP391" s="737">
        <f t="shared" si="3233"/>
        <v>0</v>
      </c>
      <c r="GQ391" s="743"/>
      <c r="GR391" s="737">
        <f t="shared" si="3234"/>
        <v>31851.25</v>
      </c>
      <c r="GS391" s="743"/>
      <c r="GT391" s="737">
        <f t="shared" si="3235"/>
        <v>0</v>
      </c>
      <c r="GU391" s="743"/>
      <c r="GV391" s="737">
        <f t="shared" si="3236"/>
        <v>0</v>
      </c>
      <c r="GW391" s="743"/>
      <c r="GX391" s="737">
        <f t="shared" si="3237"/>
        <v>0</v>
      </c>
      <c r="GY391" s="743">
        <f t="shared" si="3237"/>
        <v>0</v>
      </c>
      <c r="GZ391" s="744">
        <f t="shared" si="3238"/>
        <v>278188.06</v>
      </c>
      <c r="HA391" s="745">
        <v>12</v>
      </c>
      <c r="HB391" s="746">
        <f t="shared" si="3239"/>
        <v>3338256.72</v>
      </c>
      <c r="HC391" s="737">
        <f t="shared" si="3240"/>
        <v>0</v>
      </c>
      <c r="HD391" s="737">
        <f t="shared" si="3240"/>
        <v>0</v>
      </c>
      <c r="HE391" s="746">
        <f t="shared" si="3241"/>
        <v>3338256.72</v>
      </c>
      <c r="HF391" s="746">
        <f t="shared" si="3242"/>
        <v>1008153.53</v>
      </c>
      <c r="HG391" s="746">
        <f t="shared" si="3243"/>
        <v>4346410.25</v>
      </c>
    </row>
    <row r="392" spans="1:215" hidden="1" x14ac:dyDescent="0.25">
      <c r="A392" s="1044"/>
      <c r="B392" s="764" t="s">
        <v>684</v>
      </c>
      <c r="C392" s="737">
        <f t="shared" si="3075"/>
        <v>1</v>
      </c>
      <c r="D392" s="737">
        <f t="shared" si="3076"/>
        <v>14492</v>
      </c>
      <c r="E392" s="738">
        <f t="shared" si="3077"/>
        <v>14637</v>
      </c>
      <c r="F392" s="817">
        <f t="shared" si="3078"/>
        <v>14637</v>
      </c>
      <c r="G392" s="740">
        <f t="shared" si="3079"/>
        <v>25</v>
      </c>
      <c r="H392" s="741">
        <f t="shared" si="3080"/>
        <v>3659.25</v>
      </c>
      <c r="I392" s="740">
        <f t="shared" si="3079"/>
        <v>0</v>
      </c>
      <c r="J392" s="741">
        <f t="shared" si="3081"/>
        <v>0</v>
      </c>
      <c r="K392" s="740">
        <f t="shared" si="3082"/>
        <v>0</v>
      </c>
      <c r="L392" s="741">
        <f t="shared" si="3083"/>
        <v>0</v>
      </c>
      <c r="M392" s="740">
        <f t="shared" si="3084"/>
        <v>0</v>
      </c>
      <c r="N392" s="741">
        <f t="shared" si="3085"/>
        <v>0</v>
      </c>
      <c r="O392" s="740">
        <f t="shared" si="3086"/>
        <v>0</v>
      </c>
      <c r="P392" s="741">
        <f t="shared" si="3087"/>
        <v>0</v>
      </c>
      <c r="Q392" s="740">
        <f t="shared" si="3088"/>
        <v>0</v>
      </c>
      <c r="R392" s="741">
        <f t="shared" si="3089"/>
        <v>0</v>
      </c>
      <c r="S392" s="740">
        <f t="shared" si="3090"/>
        <v>20</v>
      </c>
      <c r="T392" s="741">
        <f t="shared" si="3091"/>
        <v>2927.4</v>
      </c>
      <c r="U392" s="740">
        <f t="shared" si="3092"/>
        <v>10</v>
      </c>
      <c r="V392" s="741">
        <f t="shared" si="3093"/>
        <v>1463.7</v>
      </c>
      <c r="W392" s="740">
        <f t="shared" si="3094"/>
        <v>0</v>
      </c>
      <c r="X392" s="741">
        <f t="shared" si="3095"/>
        <v>0</v>
      </c>
      <c r="Y392" s="740">
        <f t="shared" si="3096"/>
        <v>0</v>
      </c>
      <c r="Z392" s="741">
        <f t="shared" si="3097"/>
        <v>0</v>
      </c>
      <c r="AA392" s="743">
        <f t="shared" si="3098"/>
        <v>0</v>
      </c>
      <c r="AB392" s="744">
        <f t="shared" si="3099"/>
        <v>22687.35</v>
      </c>
      <c r="AC392" s="745">
        <v>12</v>
      </c>
      <c r="AD392" s="746">
        <f t="shared" si="3100"/>
        <v>272248.2</v>
      </c>
      <c r="AE392" s="747"/>
      <c r="AF392" s="741"/>
      <c r="AG392" s="746">
        <f t="shared" si="3101"/>
        <v>272248.2</v>
      </c>
      <c r="AH392" s="746">
        <f t="shared" si="3102"/>
        <v>82218.960000000006</v>
      </c>
      <c r="AI392" s="746">
        <f t="shared" si="3103"/>
        <v>354467.16</v>
      </c>
      <c r="AK392" s="1044"/>
      <c r="AL392" s="764" t="s">
        <v>684</v>
      </c>
      <c r="AM392" s="737">
        <f t="shared" si="3104"/>
        <v>0</v>
      </c>
      <c r="AN392" s="737">
        <f t="shared" si="3105"/>
        <v>14492</v>
      </c>
      <c r="AO392" s="738">
        <f t="shared" si="3106"/>
        <v>14637</v>
      </c>
      <c r="AP392" s="817">
        <f t="shared" si="3107"/>
        <v>0</v>
      </c>
      <c r="AQ392" s="740">
        <f t="shared" si="3108"/>
        <v>0</v>
      </c>
      <c r="AR392" s="741">
        <f t="shared" si="3109"/>
        <v>0</v>
      </c>
      <c r="AS392" s="740">
        <f t="shared" si="3110"/>
        <v>0</v>
      </c>
      <c r="AT392" s="741">
        <f t="shared" si="3111"/>
        <v>0</v>
      </c>
      <c r="AU392" s="740">
        <f t="shared" si="3112"/>
        <v>0</v>
      </c>
      <c r="AV392" s="741">
        <f t="shared" si="3113"/>
        <v>0</v>
      </c>
      <c r="AW392" s="740">
        <f t="shared" si="3114"/>
        <v>0</v>
      </c>
      <c r="AX392" s="741">
        <f t="shared" si="3115"/>
        <v>0</v>
      </c>
      <c r="AY392" s="740">
        <f t="shared" si="3116"/>
        <v>0</v>
      </c>
      <c r="AZ392" s="741">
        <f t="shared" si="3117"/>
        <v>0</v>
      </c>
      <c r="BA392" s="740">
        <f t="shared" si="3118"/>
        <v>0</v>
      </c>
      <c r="BB392" s="741">
        <f t="shared" si="3119"/>
        <v>0</v>
      </c>
      <c r="BC392" s="740">
        <f t="shared" si="3120"/>
        <v>0</v>
      </c>
      <c r="BD392" s="741">
        <f t="shared" si="3121"/>
        <v>0</v>
      </c>
      <c r="BE392" s="740">
        <f t="shared" si="3122"/>
        <v>0</v>
      </c>
      <c r="BF392" s="741">
        <f t="shared" si="3123"/>
        <v>0</v>
      </c>
      <c r="BG392" s="740">
        <f t="shared" si="3124"/>
        <v>0</v>
      </c>
      <c r="BH392" s="741">
        <f t="shared" si="3125"/>
        <v>0</v>
      </c>
      <c r="BI392" s="740">
        <f t="shared" si="3126"/>
        <v>0</v>
      </c>
      <c r="BJ392" s="741">
        <f t="shared" si="3127"/>
        <v>0</v>
      </c>
      <c r="BK392" s="743">
        <f t="shared" si="3128"/>
        <v>0</v>
      </c>
      <c r="BL392" s="744">
        <f t="shared" si="3129"/>
        <v>0</v>
      </c>
      <c r="BM392" s="745">
        <v>12</v>
      </c>
      <c r="BN392" s="746">
        <f t="shared" si="3130"/>
        <v>0</v>
      </c>
      <c r="BO392" s="747"/>
      <c r="BP392" s="741"/>
      <c r="BQ392" s="746">
        <f t="shared" si="3131"/>
        <v>0</v>
      </c>
      <c r="BR392" s="746">
        <f t="shared" si="3132"/>
        <v>0</v>
      </c>
      <c r="BS392" s="746">
        <f t="shared" si="3133"/>
        <v>0</v>
      </c>
      <c r="BU392" s="1044"/>
      <c r="BV392" s="764" t="s">
        <v>684</v>
      </c>
      <c r="BW392" s="737">
        <f t="shared" si="3134"/>
        <v>0</v>
      </c>
      <c r="BX392" s="737">
        <f t="shared" si="3135"/>
        <v>14492</v>
      </c>
      <c r="BY392" s="738">
        <f t="shared" si="3136"/>
        <v>14637</v>
      </c>
      <c r="BZ392" s="817">
        <f t="shared" si="3137"/>
        <v>0</v>
      </c>
      <c r="CA392" s="740">
        <f t="shared" si="3138"/>
        <v>0</v>
      </c>
      <c r="CB392" s="741">
        <f t="shared" si="3139"/>
        <v>0</v>
      </c>
      <c r="CC392" s="740">
        <f t="shared" si="3140"/>
        <v>0</v>
      </c>
      <c r="CD392" s="741">
        <f t="shared" si="3141"/>
        <v>0</v>
      </c>
      <c r="CE392" s="740">
        <f t="shared" si="3142"/>
        <v>0</v>
      </c>
      <c r="CF392" s="741">
        <f t="shared" si="3143"/>
        <v>0</v>
      </c>
      <c r="CG392" s="740">
        <f t="shared" si="3144"/>
        <v>0</v>
      </c>
      <c r="CH392" s="741">
        <f t="shared" si="3145"/>
        <v>0</v>
      </c>
      <c r="CI392" s="740">
        <f t="shared" si="3146"/>
        <v>0</v>
      </c>
      <c r="CJ392" s="741">
        <f t="shared" si="3147"/>
        <v>0</v>
      </c>
      <c r="CK392" s="740">
        <f t="shared" si="3148"/>
        <v>0</v>
      </c>
      <c r="CL392" s="741">
        <f t="shared" si="3149"/>
        <v>0</v>
      </c>
      <c r="CM392" s="740">
        <f t="shared" si="3150"/>
        <v>0</v>
      </c>
      <c r="CN392" s="741">
        <f t="shared" si="3151"/>
        <v>0</v>
      </c>
      <c r="CO392" s="740">
        <f t="shared" si="3152"/>
        <v>0</v>
      </c>
      <c r="CP392" s="741">
        <f t="shared" si="3153"/>
        <v>0</v>
      </c>
      <c r="CQ392" s="740">
        <f t="shared" si="3154"/>
        <v>0</v>
      </c>
      <c r="CR392" s="741">
        <f t="shared" si="3155"/>
        <v>0</v>
      </c>
      <c r="CS392" s="740">
        <f t="shared" si="3156"/>
        <v>0</v>
      </c>
      <c r="CT392" s="741">
        <f t="shared" si="3157"/>
        <v>0</v>
      </c>
      <c r="CU392" s="743">
        <f t="shared" si="3158"/>
        <v>0</v>
      </c>
      <c r="CV392" s="744">
        <f t="shared" si="3159"/>
        <v>0</v>
      </c>
      <c r="CW392" s="745">
        <v>12</v>
      </c>
      <c r="CX392" s="746">
        <f t="shared" si="3160"/>
        <v>0</v>
      </c>
      <c r="CY392" s="747"/>
      <c r="CZ392" s="741"/>
      <c r="DA392" s="746">
        <f t="shared" si="3161"/>
        <v>0</v>
      </c>
      <c r="DB392" s="746">
        <f t="shared" si="3162"/>
        <v>0</v>
      </c>
      <c r="DC392" s="746">
        <f t="shared" si="3163"/>
        <v>0</v>
      </c>
      <c r="DD392" s="750"/>
      <c r="DE392" s="1044"/>
      <c r="DF392" s="764" t="s">
        <v>684</v>
      </c>
      <c r="DG392" s="737">
        <f t="shared" si="3164"/>
        <v>0</v>
      </c>
      <c r="DH392" s="737">
        <f t="shared" si="3165"/>
        <v>14492</v>
      </c>
      <c r="DI392" s="738">
        <f t="shared" si="3166"/>
        <v>14637</v>
      </c>
      <c r="DJ392" s="817">
        <f t="shared" si="3167"/>
        <v>0</v>
      </c>
      <c r="DK392" s="740">
        <f t="shared" si="3168"/>
        <v>0</v>
      </c>
      <c r="DL392" s="741">
        <f t="shared" si="3169"/>
        <v>0</v>
      </c>
      <c r="DM392" s="740">
        <f t="shared" si="3170"/>
        <v>0</v>
      </c>
      <c r="DN392" s="741">
        <f t="shared" si="3171"/>
        <v>0</v>
      </c>
      <c r="DO392" s="740">
        <f t="shared" si="3172"/>
        <v>0</v>
      </c>
      <c r="DP392" s="741">
        <f t="shared" si="3173"/>
        <v>0</v>
      </c>
      <c r="DQ392" s="740">
        <f t="shared" si="3174"/>
        <v>0</v>
      </c>
      <c r="DR392" s="741">
        <f t="shared" si="3175"/>
        <v>0</v>
      </c>
      <c r="DS392" s="740">
        <f t="shared" si="3176"/>
        <v>0</v>
      </c>
      <c r="DT392" s="741">
        <f t="shared" si="3177"/>
        <v>0</v>
      </c>
      <c r="DU392" s="740">
        <f t="shared" si="3178"/>
        <v>0</v>
      </c>
      <c r="DV392" s="741">
        <f t="shared" si="3179"/>
        <v>0</v>
      </c>
      <c r="DW392" s="740">
        <f t="shared" si="3180"/>
        <v>0</v>
      </c>
      <c r="DX392" s="741">
        <f t="shared" si="3181"/>
        <v>0</v>
      </c>
      <c r="DY392" s="740">
        <f t="shared" si="3182"/>
        <v>0</v>
      </c>
      <c r="DZ392" s="741">
        <f t="shared" si="3183"/>
        <v>0</v>
      </c>
      <c r="EA392" s="740">
        <f t="shared" si="3184"/>
        <v>0</v>
      </c>
      <c r="EB392" s="741">
        <f t="shared" si="3185"/>
        <v>0</v>
      </c>
      <c r="EC392" s="740">
        <f t="shared" si="3186"/>
        <v>0</v>
      </c>
      <c r="ED392" s="741">
        <f t="shared" si="3187"/>
        <v>0</v>
      </c>
      <c r="EE392" s="743">
        <f t="shared" si="3188"/>
        <v>0</v>
      </c>
      <c r="EF392" s="744">
        <f t="shared" si="3189"/>
        <v>0</v>
      </c>
      <c r="EG392" s="745">
        <v>12</v>
      </c>
      <c r="EH392" s="746">
        <f t="shared" si="3190"/>
        <v>0</v>
      </c>
      <c r="EI392" s="747"/>
      <c r="EJ392" s="741"/>
      <c r="EK392" s="746">
        <f t="shared" si="3191"/>
        <v>0</v>
      </c>
      <c r="EL392" s="746">
        <f t="shared" si="3192"/>
        <v>0</v>
      </c>
      <c r="EM392" s="746">
        <f t="shared" si="3193"/>
        <v>0</v>
      </c>
      <c r="EO392" s="1044"/>
      <c r="EP392" s="764" t="s">
        <v>684</v>
      </c>
      <c r="EQ392" s="737">
        <f t="shared" si="3194"/>
        <v>0</v>
      </c>
      <c r="ER392" s="737">
        <f t="shared" si="3195"/>
        <v>14492</v>
      </c>
      <c r="ES392" s="738">
        <f t="shared" si="3196"/>
        <v>14637</v>
      </c>
      <c r="ET392" s="817">
        <f t="shared" si="3197"/>
        <v>0</v>
      </c>
      <c r="EU392" s="740">
        <f t="shared" si="3198"/>
        <v>0</v>
      </c>
      <c r="EV392" s="741">
        <f t="shared" si="3199"/>
        <v>0</v>
      </c>
      <c r="EW392" s="740">
        <f t="shared" si="3200"/>
        <v>0</v>
      </c>
      <c r="EX392" s="741">
        <f t="shared" si="3201"/>
        <v>0</v>
      </c>
      <c r="EY392" s="740">
        <f t="shared" si="3202"/>
        <v>0</v>
      </c>
      <c r="EZ392" s="741">
        <f t="shared" si="3203"/>
        <v>0</v>
      </c>
      <c r="FA392" s="740">
        <f t="shared" si="3204"/>
        <v>0</v>
      </c>
      <c r="FB392" s="741">
        <f t="shared" si="3205"/>
        <v>0</v>
      </c>
      <c r="FC392" s="740">
        <f t="shared" si="3206"/>
        <v>0</v>
      </c>
      <c r="FD392" s="741">
        <f t="shared" si="3207"/>
        <v>0</v>
      </c>
      <c r="FE392" s="740">
        <f t="shared" si="3208"/>
        <v>0</v>
      </c>
      <c r="FF392" s="741">
        <f t="shared" si="3209"/>
        <v>0</v>
      </c>
      <c r="FG392" s="740">
        <f t="shared" si="3210"/>
        <v>0</v>
      </c>
      <c r="FH392" s="741">
        <f t="shared" si="3211"/>
        <v>0</v>
      </c>
      <c r="FI392" s="740">
        <f t="shared" si="3212"/>
        <v>0</v>
      </c>
      <c r="FJ392" s="741">
        <f t="shared" si="3213"/>
        <v>0</v>
      </c>
      <c r="FK392" s="740">
        <f t="shared" si="3214"/>
        <v>0</v>
      </c>
      <c r="FL392" s="741">
        <f t="shared" si="3215"/>
        <v>0</v>
      </c>
      <c r="FM392" s="740">
        <f t="shared" si="3216"/>
        <v>0</v>
      </c>
      <c r="FN392" s="741">
        <f t="shared" si="3217"/>
        <v>0</v>
      </c>
      <c r="FO392" s="743">
        <f t="shared" si="3218"/>
        <v>0</v>
      </c>
      <c r="FP392" s="744">
        <f t="shared" si="3219"/>
        <v>0</v>
      </c>
      <c r="FQ392" s="745">
        <v>12</v>
      </c>
      <c r="FR392" s="746">
        <f t="shared" si="3220"/>
        <v>0</v>
      </c>
      <c r="FS392" s="747"/>
      <c r="FT392" s="741"/>
      <c r="FU392" s="746">
        <f t="shared" si="3221"/>
        <v>0</v>
      </c>
      <c r="FV392" s="746">
        <f t="shared" si="3222"/>
        <v>0</v>
      </c>
      <c r="FW392" s="746">
        <f t="shared" si="3223"/>
        <v>0</v>
      </c>
      <c r="FY392" s="1044"/>
      <c r="FZ392" s="764" t="s">
        <v>684</v>
      </c>
      <c r="GA392" s="737">
        <f t="shared" si="3224"/>
        <v>1</v>
      </c>
      <c r="GB392" s="737">
        <f t="shared" si="3225"/>
        <v>14492</v>
      </c>
      <c r="GC392" s="738">
        <f t="shared" si="3226"/>
        <v>14637</v>
      </c>
      <c r="GD392" s="743">
        <f t="shared" si="3227"/>
        <v>14637</v>
      </c>
      <c r="GE392" s="743"/>
      <c r="GF392" s="737">
        <f t="shared" si="3228"/>
        <v>3659.25</v>
      </c>
      <c r="GG392" s="743"/>
      <c r="GH392" s="737">
        <f t="shared" si="3229"/>
        <v>0</v>
      </c>
      <c r="GI392" s="743"/>
      <c r="GJ392" s="737">
        <f t="shared" si="3230"/>
        <v>0</v>
      </c>
      <c r="GK392" s="743"/>
      <c r="GL392" s="737">
        <f t="shared" si="3231"/>
        <v>0</v>
      </c>
      <c r="GM392" s="743"/>
      <c r="GN392" s="737">
        <f t="shared" si="3232"/>
        <v>0</v>
      </c>
      <c r="GO392" s="743"/>
      <c r="GP392" s="737">
        <f t="shared" si="3233"/>
        <v>0</v>
      </c>
      <c r="GQ392" s="743"/>
      <c r="GR392" s="737">
        <f t="shared" si="3234"/>
        <v>2927.4</v>
      </c>
      <c r="GS392" s="743"/>
      <c r="GT392" s="737">
        <f t="shared" si="3235"/>
        <v>1463.7</v>
      </c>
      <c r="GU392" s="743"/>
      <c r="GV392" s="737">
        <f t="shared" si="3236"/>
        <v>0</v>
      </c>
      <c r="GW392" s="743"/>
      <c r="GX392" s="737">
        <f t="shared" si="3237"/>
        <v>0</v>
      </c>
      <c r="GY392" s="743">
        <f t="shared" si="3237"/>
        <v>0</v>
      </c>
      <c r="GZ392" s="744">
        <f t="shared" si="3238"/>
        <v>22687.35</v>
      </c>
      <c r="HA392" s="745">
        <v>12</v>
      </c>
      <c r="HB392" s="746">
        <f t="shared" si="3239"/>
        <v>272248.2</v>
      </c>
      <c r="HC392" s="737">
        <f t="shared" si="3240"/>
        <v>0</v>
      </c>
      <c r="HD392" s="737">
        <f t="shared" si="3240"/>
        <v>0</v>
      </c>
      <c r="HE392" s="746">
        <f t="shared" si="3241"/>
        <v>272248.2</v>
      </c>
      <c r="HF392" s="746">
        <f t="shared" si="3242"/>
        <v>82218.960000000006</v>
      </c>
      <c r="HG392" s="746">
        <f t="shared" si="3243"/>
        <v>354467.16</v>
      </c>
    </row>
    <row r="393" spans="1:215" hidden="1" x14ac:dyDescent="0.25">
      <c r="A393" s="1044"/>
      <c r="B393" s="764" t="s">
        <v>37</v>
      </c>
      <c r="C393" s="737">
        <f t="shared" si="3075"/>
        <v>5.5</v>
      </c>
      <c r="D393" s="737">
        <f t="shared" si="3076"/>
        <v>14492</v>
      </c>
      <c r="E393" s="738">
        <f t="shared" si="3077"/>
        <v>14637</v>
      </c>
      <c r="F393" s="817">
        <f t="shared" si="3078"/>
        <v>80503.5</v>
      </c>
      <c r="G393" s="740">
        <f t="shared" si="3079"/>
        <v>8.6</v>
      </c>
      <c r="H393" s="741">
        <f t="shared" si="3080"/>
        <v>6923.3</v>
      </c>
      <c r="I393" s="740">
        <f t="shared" si="3079"/>
        <v>0</v>
      </c>
      <c r="J393" s="741">
        <f t="shared" si="3081"/>
        <v>0</v>
      </c>
      <c r="K393" s="740">
        <f t="shared" si="3082"/>
        <v>0</v>
      </c>
      <c r="L393" s="741">
        <f t="shared" si="3083"/>
        <v>0</v>
      </c>
      <c r="M393" s="740">
        <f t="shared" si="3084"/>
        <v>0</v>
      </c>
      <c r="N393" s="741">
        <f t="shared" si="3085"/>
        <v>0</v>
      </c>
      <c r="O393" s="740">
        <f t="shared" si="3086"/>
        <v>0</v>
      </c>
      <c r="P393" s="741">
        <f t="shared" si="3087"/>
        <v>0</v>
      </c>
      <c r="Q393" s="740">
        <f t="shared" si="3088"/>
        <v>0</v>
      </c>
      <c r="R393" s="741">
        <f t="shared" si="3089"/>
        <v>0</v>
      </c>
      <c r="S393" s="740">
        <f t="shared" si="3090"/>
        <v>20</v>
      </c>
      <c r="T393" s="741">
        <f t="shared" si="3091"/>
        <v>16100.7</v>
      </c>
      <c r="U393" s="740">
        <f t="shared" si="3092"/>
        <v>0.8</v>
      </c>
      <c r="V393" s="741">
        <f t="shared" si="3093"/>
        <v>644.03</v>
      </c>
      <c r="W393" s="740">
        <f t="shared" si="3094"/>
        <v>0</v>
      </c>
      <c r="X393" s="741">
        <f t="shared" si="3095"/>
        <v>0</v>
      </c>
      <c r="Y393" s="740">
        <f t="shared" si="3096"/>
        <v>0</v>
      </c>
      <c r="Z393" s="741">
        <f t="shared" si="3097"/>
        <v>0</v>
      </c>
      <c r="AA393" s="743">
        <f t="shared" si="3098"/>
        <v>0</v>
      </c>
      <c r="AB393" s="744">
        <f t="shared" si="3099"/>
        <v>104171.53</v>
      </c>
      <c r="AC393" s="745">
        <v>12</v>
      </c>
      <c r="AD393" s="746">
        <f t="shared" si="3100"/>
        <v>1250058.3600000001</v>
      </c>
      <c r="AE393" s="747"/>
      <c r="AF393" s="741"/>
      <c r="AG393" s="746">
        <f t="shared" si="3101"/>
        <v>1250058.3600000001</v>
      </c>
      <c r="AH393" s="746">
        <f t="shared" si="3102"/>
        <v>377517.62</v>
      </c>
      <c r="AI393" s="746">
        <f t="shared" si="3103"/>
        <v>1627575.98</v>
      </c>
      <c r="AK393" s="1044"/>
      <c r="AL393" s="765" t="s">
        <v>37</v>
      </c>
      <c r="AM393" s="737">
        <f t="shared" si="3104"/>
        <v>9.5</v>
      </c>
      <c r="AN393" s="737">
        <f t="shared" si="3105"/>
        <v>14492</v>
      </c>
      <c r="AO393" s="738">
        <f t="shared" si="3106"/>
        <v>14637</v>
      </c>
      <c r="AP393" s="817">
        <f t="shared" si="3107"/>
        <v>139051.5</v>
      </c>
      <c r="AQ393" s="740">
        <f t="shared" si="3108"/>
        <v>13.6</v>
      </c>
      <c r="AR393" s="741">
        <f t="shared" si="3109"/>
        <v>18911</v>
      </c>
      <c r="AS393" s="740">
        <f t="shared" si="3110"/>
        <v>0</v>
      </c>
      <c r="AT393" s="741">
        <f t="shared" si="3111"/>
        <v>0</v>
      </c>
      <c r="AU393" s="740">
        <f t="shared" si="3112"/>
        <v>0</v>
      </c>
      <c r="AV393" s="741">
        <f t="shared" si="3113"/>
        <v>0</v>
      </c>
      <c r="AW393" s="740">
        <f t="shared" si="3114"/>
        <v>0</v>
      </c>
      <c r="AX393" s="741">
        <f t="shared" si="3115"/>
        <v>0</v>
      </c>
      <c r="AY393" s="740">
        <f t="shared" si="3116"/>
        <v>0</v>
      </c>
      <c r="AZ393" s="741">
        <f t="shared" si="3117"/>
        <v>0</v>
      </c>
      <c r="BA393" s="740">
        <f t="shared" si="3118"/>
        <v>0</v>
      </c>
      <c r="BB393" s="741">
        <f t="shared" si="3119"/>
        <v>0</v>
      </c>
      <c r="BC393" s="740">
        <f t="shared" si="3120"/>
        <v>8.3000000000000007</v>
      </c>
      <c r="BD393" s="741">
        <f t="shared" si="3121"/>
        <v>11541.27</v>
      </c>
      <c r="BE393" s="740">
        <f t="shared" si="3122"/>
        <v>0</v>
      </c>
      <c r="BF393" s="741">
        <f t="shared" si="3123"/>
        <v>0</v>
      </c>
      <c r="BG393" s="740">
        <f t="shared" si="3124"/>
        <v>0</v>
      </c>
      <c r="BH393" s="741">
        <f t="shared" si="3125"/>
        <v>0</v>
      </c>
      <c r="BI393" s="740">
        <f t="shared" si="3126"/>
        <v>0</v>
      </c>
      <c r="BJ393" s="741">
        <f t="shared" si="3127"/>
        <v>0</v>
      </c>
      <c r="BK393" s="743">
        <f t="shared" si="3128"/>
        <v>0</v>
      </c>
      <c r="BL393" s="744">
        <f t="shared" si="3129"/>
        <v>169503.77</v>
      </c>
      <c r="BM393" s="745">
        <v>12</v>
      </c>
      <c r="BN393" s="746">
        <f t="shared" si="3130"/>
        <v>2034045.24</v>
      </c>
      <c r="BO393" s="747"/>
      <c r="BP393" s="741"/>
      <c r="BQ393" s="746">
        <f t="shared" si="3131"/>
        <v>2034045.24</v>
      </c>
      <c r="BR393" s="746">
        <f t="shared" si="3132"/>
        <v>614281.66</v>
      </c>
      <c r="BS393" s="746">
        <f t="shared" si="3133"/>
        <v>2648326.9</v>
      </c>
      <c r="BU393" s="1044"/>
      <c r="BV393" s="771" t="s">
        <v>37</v>
      </c>
      <c r="BW393" s="737">
        <f t="shared" si="3134"/>
        <v>8</v>
      </c>
      <c r="BX393" s="737">
        <f t="shared" si="3135"/>
        <v>14492</v>
      </c>
      <c r="BY393" s="738">
        <f t="shared" si="3136"/>
        <v>14637</v>
      </c>
      <c r="BZ393" s="817">
        <f t="shared" si="3137"/>
        <v>117096</v>
      </c>
      <c r="CA393" s="740">
        <f t="shared" si="3138"/>
        <v>10.9</v>
      </c>
      <c r="CB393" s="741">
        <f t="shared" si="3139"/>
        <v>12763.46</v>
      </c>
      <c r="CC393" s="740">
        <f t="shared" si="3140"/>
        <v>0</v>
      </c>
      <c r="CD393" s="741">
        <f t="shared" si="3141"/>
        <v>0</v>
      </c>
      <c r="CE393" s="740">
        <f t="shared" si="3142"/>
        <v>0</v>
      </c>
      <c r="CF393" s="741">
        <f t="shared" si="3143"/>
        <v>0</v>
      </c>
      <c r="CG393" s="740">
        <f t="shared" si="3144"/>
        <v>0</v>
      </c>
      <c r="CH393" s="741">
        <f t="shared" si="3145"/>
        <v>0</v>
      </c>
      <c r="CI393" s="740">
        <f t="shared" si="3146"/>
        <v>0</v>
      </c>
      <c r="CJ393" s="741">
        <f t="shared" si="3147"/>
        <v>0</v>
      </c>
      <c r="CK393" s="740">
        <f t="shared" si="3148"/>
        <v>0</v>
      </c>
      <c r="CL393" s="741">
        <f t="shared" si="3149"/>
        <v>0</v>
      </c>
      <c r="CM393" s="740">
        <f t="shared" si="3150"/>
        <v>10.6</v>
      </c>
      <c r="CN393" s="741">
        <f t="shared" si="3151"/>
        <v>12412.18</v>
      </c>
      <c r="CO393" s="740">
        <f t="shared" si="3152"/>
        <v>0</v>
      </c>
      <c r="CP393" s="741">
        <f t="shared" si="3153"/>
        <v>0</v>
      </c>
      <c r="CQ393" s="740">
        <f t="shared" si="3154"/>
        <v>0</v>
      </c>
      <c r="CR393" s="741">
        <f t="shared" si="3155"/>
        <v>0</v>
      </c>
      <c r="CS393" s="740">
        <f t="shared" si="3156"/>
        <v>0</v>
      </c>
      <c r="CT393" s="741">
        <f t="shared" si="3157"/>
        <v>0</v>
      </c>
      <c r="CU393" s="743">
        <f t="shared" si="3158"/>
        <v>0</v>
      </c>
      <c r="CV393" s="744">
        <f t="shared" si="3159"/>
        <v>142271.64000000001</v>
      </c>
      <c r="CW393" s="745">
        <v>12</v>
      </c>
      <c r="CX393" s="746">
        <f t="shared" si="3160"/>
        <v>1707259.68</v>
      </c>
      <c r="CY393" s="747"/>
      <c r="CZ393" s="741"/>
      <c r="DA393" s="746">
        <f t="shared" si="3161"/>
        <v>1707259.68</v>
      </c>
      <c r="DB393" s="746">
        <f t="shared" si="3162"/>
        <v>515592.42</v>
      </c>
      <c r="DC393" s="746">
        <f t="shared" si="3163"/>
        <v>2222852.1</v>
      </c>
      <c r="DD393" s="750"/>
      <c r="DE393" s="1044"/>
      <c r="DF393" s="768" t="s">
        <v>37</v>
      </c>
      <c r="DG393" s="737">
        <f t="shared" si="3164"/>
        <v>1</v>
      </c>
      <c r="DH393" s="737">
        <f t="shared" si="3165"/>
        <v>14492</v>
      </c>
      <c r="DI393" s="738">
        <f t="shared" si="3166"/>
        <v>14637</v>
      </c>
      <c r="DJ393" s="817">
        <f t="shared" si="3167"/>
        <v>14637</v>
      </c>
      <c r="DK393" s="740">
        <f t="shared" si="3168"/>
        <v>25</v>
      </c>
      <c r="DL393" s="741">
        <f t="shared" si="3169"/>
        <v>3659.25</v>
      </c>
      <c r="DM393" s="740">
        <f t="shared" si="3170"/>
        <v>0</v>
      </c>
      <c r="DN393" s="741">
        <f t="shared" si="3171"/>
        <v>0</v>
      </c>
      <c r="DO393" s="740">
        <f t="shared" si="3172"/>
        <v>0</v>
      </c>
      <c r="DP393" s="741">
        <f t="shared" si="3173"/>
        <v>0</v>
      </c>
      <c r="DQ393" s="740">
        <f t="shared" si="3174"/>
        <v>0</v>
      </c>
      <c r="DR393" s="741">
        <f t="shared" si="3175"/>
        <v>0</v>
      </c>
      <c r="DS393" s="740">
        <f t="shared" si="3176"/>
        <v>0</v>
      </c>
      <c r="DT393" s="741">
        <f t="shared" si="3177"/>
        <v>0</v>
      </c>
      <c r="DU393" s="740">
        <f t="shared" si="3178"/>
        <v>0</v>
      </c>
      <c r="DV393" s="741">
        <f t="shared" si="3179"/>
        <v>0</v>
      </c>
      <c r="DW393" s="740">
        <f t="shared" si="3180"/>
        <v>25</v>
      </c>
      <c r="DX393" s="741">
        <f t="shared" si="3181"/>
        <v>3659.25</v>
      </c>
      <c r="DY393" s="740">
        <f t="shared" si="3182"/>
        <v>0</v>
      </c>
      <c r="DZ393" s="741">
        <f t="shared" si="3183"/>
        <v>0</v>
      </c>
      <c r="EA393" s="740">
        <f t="shared" si="3184"/>
        <v>0</v>
      </c>
      <c r="EB393" s="741">
        <f t="shared" si="3185"/>
        <v>0</v>
      </c>
      <c r="EC393" s="740">
        <f t="shared" si="3186"/>
        <v>0</v>
      </c>
      <c r="ED393" s="741">
        <f t="shared" si="3187"/>
        <v>0</v>
      </c>
      <c r="EE393" s="743">
        <f t="shared" si="3188"/>
        <v>0</v>
      </c>
      <c r="EF393" s="744">
        <f t="shared" si="3189"/>
        <v>21955.5</v>
      </c>
      <c r="EG393" s="745">
        <v>12</v>
      </c>
      <c r="EH393" s="746">
        <f t="shared" si="3190"/>
        <v>263466</v>
      </c>
      <c r="EI393" s="747"/>
      <c r="EJ393" s="741"/>
      <c r="EK393" s="746">
        <f t="shared" si="3191"/>
        <v>263466</v>
      </c>
      <c r="EL393" s="746">
        <f t="shared" si="3192"/>
        <v>79566.73</v>
      </c>
      <c r="EM393" s="746">
        <f t="shared" si="3193"/>
        <v>343032.73</v>
      </c>
      <c r="EO393" s="1044"/>
      <c r="EP393" s="770" t="s">
        <v>37</v>
      </c>
      <c r="EQ393" s="737">
        <f t="shared" si="3194"/>
        <v>0.5</v>
      </c>
      <c r="ER393" s="737">
        <f t="shared" si="3195"/>
        <v>14492</v>
      </c>
      <c r="ES393" s="738">
        <f t="shared" si="3196"/>
        <v>14637</v>
      </c>
      <c r="ET393" s="817">
        <f t="shared" si="3197"/>
        <v>7318.5</v>
      </c>
      <c r="EU393" s="740">
        <f t="shared" si="3198"/>
        <v>25</v>
      </c>
      <c r="EV393" s="741">
        <f t="shared" si="3199"/>
        <v>1829.63</v>
      </c>
      <c r="EW393" s="740">
        <f t="shared" si="3200"/>
        <v>0</v>
      </c>
      <c r="EX393" s="741">
        <f t="shared" si="3201"/>
        <v>0</v>
      </c>
      <c r="EY393" s="740">
        <f t="shared" si="3202"/>
        <v>0</v>
      </c>
      <c r="EZ393" s="741">
        <f t="shared" si="3203"/>
        <v>0</v>
      </c>
      <c r="FA393" s="740">
        <f t="shared" si="3204"/>
        <v>0</v>
      </c>
      <c r="FB393" s="741">
        <f t="shared" si="3205"/>
        <v>0</v>
      </c>
      <c r="FC393" s="740">
        <f t="shared" si="3206"/>
        <v>0</v>
      </c>
      <c r="FD393" s="741">
        <f t="shared" si="3207"/>
        <v>0</v>
      </c>
      <c r="FE393" s="740">
        <f t="shared" si="3208"/>
        <v>0</v>
      </c>
      <c r="FF393" s="741">
        <f t="shared" si="3209"/>
        <v>0</v>
      </c>
      <c r="FG393" s="740">
        <f t="shared" si="3210"/>
        <v>0</v>
      </c>
      <c r="FH393" s="741">
        <f t="shared" si="3211"/>
        <v>0</v>
      </c>
      <c r="FI393" s="740">
        <f t="shared" si="3212"/>
        <v>0</v>
      </c>
      <c r="FJ393" s="741">
        <f t="shared" si="3213"/>
        <v>0</v>
      </c>
      <c r="FK393" s="740">
        <f t="shared" si="3214"/>
        <v>0</v>
      </c>
      <c r="FL393" s="741">
        <f t="shared" si="3215"/>
        <v>0</v>
      </c>
      <c r="FM393" s="740">
        <f t="shared" si="3216"/>
        <v>0</v>
      </c>
      <c r="FN393" s="741">
        <f t="shared" si="3217"/>
        <v>0</v>
      </c>
      <c r="FO393" s="743">
        <f t="shared" si="3218"/>
        <v>0</v>
      </c>
      <c r="FP393" s="744">
        <f t="shared" si="3219"/>
        <v>9148.1299999999992</v>
      </c>
      <c r="FQ393" s="745">
        <v>12</v>
      </c>
      <c r="FR393" s="746">
        <f t="shared" si="3220"/>
        <v>109777.56</v>
      </c>
      <c r="FS393" s="747"/>
      <c r="FT393" s="741"/>
      <c r="FU393" s="746">
        <f t="shared" si="3221"/>
        <v>109777.56</v>
      </c>
      <c r="FV393" s="746">
        <f t="shared" si="3222"/>
        <v>33152.82</v>
      </c>
      <c r="FW393" s="746">
        <f t="shared" si="3223"/>
        <v>142930.38</v>
      </c>
      <c r="FY393" s="1044"/>
      <c r="FZ393" s="770" t="s">
        <v>37</v>
      </c>
      <c r="GA393" s="737">
        <f t="shared" si="3224"/>
        <v>24.5</v>
      </c>
      <c r="GB393" s="737">
        <f t="shared" si="3225"/>
        <v>14492</v>
      </c>
      <c r="GC393" s="738">
        <f t="shared" si="3226"/>
        <v>14637</v>
      </c>
      <c r="GD393" s="743">
        <f t="shared" si="3227"/>
        <v>358606.5</v>
      </c>
      <c r="GE393" s="743"/>
      <c r="GF393" s="737">
        <f t="shared" si="3228"/>
        <v>44086.64</v>
      </c>
      <c r="GG393" s="743"/>
      <c r="GH393" s="737">
        <f t="shared" si="3229"/>
        <v>0</v>
      </c>
      <c r="GI393" s="743"/>
      <c r="GJ393" s="737">
        <f t="shared" si="3230"/>
        <v>0</v>
      </c>
      <c r="GK393" s="743"/>
      <c r="GL393" s="737">
        <f t="shared" si="3231"/>
        <v>0</v>
      </c>
      <c r="GM393" s="743"/>
      <c r="GN393" s="737">
        <f t="shared" si="3232"/>
        <v>0</v>
      </c>
      <c r="GO393" s="743"/>
      <c r="GP393" s="737">
        <f t="shared" si="3233"/>
        <v>0</v>
      </c>
      <c r="GQ393" s="743"/>
      <c r="GR393" s="737">
        <f t="shared" si="3234"/>
        <v>43713.4</v>
      </c>
      <c r="GS393" s="743"/>
      <c r="GT393" s="737">
        <f t="shared" si="3235"/>
        <v>644.03</v>
      </c>
      <c r="GU393" s="743"/>
      <c r="GV393" s="737">
        <f t="shared" si="3236"/>
        <v>0</v>
      </c>
      <c r="GW393" s="743"/>
      <c r="GX393" s="737">
        <f t="shared" si="3237"/>
        <v>0</v>
      </c>
      <c r="GY393" s="743">
        <f t="shared" si="3237"/>
        <v>0</v>
      </c>
      <c r="GZ393" s="744">
        <f t="shared" si="3238"/>
        <v>447050.57</v>
      </c>
      <c r="HA393" s="745">
        <v>12</v>
      </c>
      <c r="HB393" s="746">
        <f t="shared" si="3239"/>
        <v>5364606.84</v>
      </c>
      <c r="HC393" s="737">
        <f t="shared" si="3240"/>
        <v>0</v>
      </c>
      <c r="HD393" s="737">
        <f t="shared" si="3240"/>
        <v>0</v>
      </c>
      <c r="HE393" s="746">
        <f t="shared" si="3241"/>
        <v>5364606.84</v>
      </c>
      <c r="HF393" s="746">
        <f t="shared" si="3242"/>
        <v>1620111.27</v>
      </c>
      <c r="HG393" s="746">
        <f t="shared" si="3243"/>
        <v>6984718.1100000003</v>
      </c>
    </row>
    <row r="394" spans="1:215" hidden="1" x14ac:dyDescent="0.25">
      <c r="A394" s="1044"/>
      <c r="B394" s="764" t="s">
        <v>38</v>
      </c>
      <c r="C394" s="737">
        <f t="shared" si="3075"/>
        <v>9</v>
      </c>
      <c r="D394" s="737">
        <f t="shared" si="3076"/>
        <v>14492</v>
      </c>
      <c r="E394" s="738">
        <f t="shared" si="3077"/>
        <v>14637</v>
      </c>
      <c r="F394" s="817">
        <f t="shared" si="3078"/>
        <v>131733</v>
      </c>
      <c r="G394" s="740">
        <f t="shared" si="3079"/>
        <v>22.3</v>
      </c>
      <c r="H394" s="741">
        <f t="shared" si="3080"/>
        <v>29376.46</v>
      </c>
      <c r="I394" s="740">
        <f t="shared" si="3079"/>
        <v>0</v>
      </c>
      <c r="J394" s="741">
        <f t="shared" si="3081"/>
        <v>0</v>
      </c>
      <c r="K394" s="740">
        <f t="shared" si="3082"/>
        <v>0</v>
      </c>
      <c r="L394" s="741">
        <f t="shared" si="3083"/>
        <v>0</v>
      </c>
      <c r="M394" s="740">
        <f t="shared" si="3084"/>
        <v>0</v>
      </c>
      <c r="N394" s="741">
        <f t="shared" si="3085"/>
        <v>0</v>
      </c>
      <c r="O394" s="740">
        <f t="shared" si="3086"/>
        <v>0</v>
      </c>
      <c r="P394" s="741">
        <f t="shared" si="3087"/>
        <v>0</v>
      </c>
      <c r="Q394" s="740">
        <f t="shared" si="3088"/>
        <v>0</v>
      </c>
      <c r="R394" s="741">
        <f t="shared" si="3089"/>
        <v>0</v>
      </c>
      <c r="S394" s="740">
        <f t="shared" si="3090"/>
        <v>20</v>
      </c>
      <c r="T394" s="741">
        <f t="shared" si="3091"/>
        <v>26346.6</v>
      </c>
      <c r="U394" s="740">
        <f t="shared" si="3092"/>
        <v>0</v>
      </c>
      <c r="V394" s="741">
        <f t="shared" si="3093"/>
        <v>0</v>
      </c>
      <c r="W394" s="740">
        <f t="shared" si="3094"/>
        <v>0</v>
      </c>
      <c r="X394" s="741">
        <f t="shared" si="3095"/>
        <v>0</v>
      </c>
      <c r="Y394" s="740">
        <f t="shared" si="3096"/>
        <v>0</v>
      </c>
      <c r="Z394" s="741">
        <f t="shared" si="3097"/>
        <v>0</v>
      </c>
      <c r="AA394" s="743">
        <f t="shared" si="3098"/>
        <v>0</v>
      </c>
      <c r="AB394" s="744">
        <f t="shared" si="3099"/>
        <v>187456.06</v>
      </c>
      <c r="AC394" s="745">
        <v>12</v>
      </c>
      <c r="AD394" s="746">
        <f t="shared" si="3100"/>
        <v>2249472.7200000002</v>
      </c>
      <c r="AE394" s="747"/>
      <c r="AF394" s="741"/>
      <c r="AG394" s="746">
        <f t="shared" si="3101"/>
        <v>2249472.7200000002</v>
      </c>
      <c r="AH394" s="746">
        <f t="shared" si="3102"/>
        <v>679340.76</v>
      </c>
      <c r="AI394" s="746">
        <f t="shared" si="3103"/>
        <v>2928813.48</v>
      </c>
      <c r="AK394" s="1044"/>
      <c r="AL394" s="765" t="s">
        <v>38</v>
      </c>
      <c r="AM394" s="737">
        <f t="shared" si="3104"/>
        <v>6.25</v>
      </c>
      <c r="AN394" s="737">
        <f t="shared" si="3105"/>
        <v>14492</v>
      </c>
      <c r="AO394" s="738">
        <f t="shared" si="3106"/>
        <v>14637</v>
      </c>
      <c r="AP394" s="817">
        <f t="shared" si="3107"/>
        <v>91481.25</v>
      </c>
      <c r="AQ394" s="740">
        <f t="shared" si="3108"/>
        <v>21</v>
      </c>
      <c r="AR394" s="741">
        <f t="shared" si="3109"/>
        <v>19211.060000000001</v>
      </c>
      <c r="AS394" s="740">
        <f t="shared" si="3110"/>
        <v>0</v>
      </c>
      <c r="AT394" s="741">
        <f t="shared" si="3111"/>
        <v>0</v>
      </c>
      <c r="AU394" s="740">
        <f t="shared" si="3112"/>
        <v>0</v>
      </c>
      <c r="AV394" s="741">
        <f t="shared" si="3113"/>
        <v>0</v>
      </c>
      <c r="AW394" s="740">
        <f t="shared" si="3114"/>
        <v>0</v>
      </c>
      <c r="AX394" s="741">
        <f t="shared" si="3115"/>
        <v>0</v>
      </c>
      <c r="AY394" s="740">
        <f t="shared" si="3116"/>
        <v>0</v>
      </c>
      <c r="AZ394" s="741">
        <f t="shared" si="3117"/>
        <v>0</v>
      </c>
      <c r="BA394" s="740">
        <f t="shared" si="3118"/>
        <v>0</v>
      </c>
      <c r="BB394" s="741">
        <f t="shared" si="3119"/>
        <v>0</v>
      </c>
      <c r="BC394" s="740">
        <f t="shared" si="3120"/>
        <v>18.7</v>
      </c>
      <c r="BD394" s="741">
        <f t="shared" si="3121"/>
        <v>17106.990000000002</v>
      </c>
      <c r="BE394" s="740">
        <f t="shared" si="3122"/>
        <v>0</v>
      </c>
      <c r="BF394" s="741">
        <f t="shared" si="3123"/>
        <v>0</v>
      </c>
      <c r="BG394" s="740">
        <f t="shared" si="3124"/>
        <v>0</v>
      </c>
      <c r="BH394" s="741">
        <f t="shared" si="3125"/>
        <v>0</v>
      </c>
      <c r="BI394" s="740">
        <f t="shared" si="3126"/>
        <v>0</v>
      </c>
      <c r="BJ394" s="741">
        <f t="shared" si="3127"/>
        <v>0</v>
      </c>
      <c r="BK394" s="743">
        <f t="shared" si="3128"/>
        <v>0</v>
      </c>
      <c r="BL394" s="744">
        <f t="shared" si="3129"/>
        <v>127799.3</v>
      </c>
      <c r="BM394" s="745">
        <v>12</v>
      </c>
      <c r="BN394" s="746">
        <f t="shared" si="3130"/>
        <v>1533591.6</v>
      </c>
      <c r="BO394" s="747"/>
      <c r="BP394" s="741"/>
      <c r="BQ394" s="746">
        <f t="shared" si="3131"/>
        <v>1533591.6</v>
      </c>
      <c r="BR394" s="746">
        <f t="shared" si="3132"/>
        <v>463144.66</v>
      </c>
      <c r="BS394" s="746">
        <f t="shared" si="3133"/>
        <v>1996736.26</v>
      </c>
      <c r="BU394" s="1044"/>
      <c r="BV394" s="765" t="s">
        <v>38</v>
      </c>
      <c r="BW394" s="737">
        <f t="shared" si="3134"/>
        <v>0</v>
      </c>
      <c r="BX394" s="737">
        <f t="shared" si="3135"/>
        <v>14492</v>
      </c>
      <c r="BY394" s="738">
        <f t="shared" si="3136"/>
        <v>14637</v>
      </c>
      <c r="BZ394" s="817">
        <f t="shared" si="3137"/>
        <v>0</v>
      </c>
      <c r="CA394" s="740">
        <f t="shared" si="3138"/>
        <v>0</v>
      </c>
      <c r="CB394" s="741">
        <f t="shared" si="3139"/>
        <v>0</v>
      </c>
      <c r="CC394" s="740">
        <f t="shared" si="3140"/>
        <v>0</v>
      </c>
      <c r="CD394" s="741">
        <f t="shared" si="3141"/>
        <v>0</v>
      </c>
      <c r="CE394" s="740">
        <f t="shared" si="3142"/>
        <v>0</v>
      </c>
      <c r="CF394" s="741">
        <f t="shared" si="3143"/>
        <v>0</v>
      </c>
      <c r="CG394" s="740">
        <f t="shared" si="3144"/>
        <v>0</v>
      </c>
      <c r="CH394" s="741">
        <f t="shared" si="3145"/>
        <v>0</v>
      </c>
      <c r="CI394" s="740">
        <f t="shared" si="3146"/>
        <v>0</v>
      </c>
      <c r="CJ394" s="741">
        <f t="shared" si="3147"/>
        <v>0</v>
      </c>
      <c r="CK394" s="740">
        <f t="shared" si="3148"/>
        <v>0</v>
      </c>
      <c r="CL394" s="741">
        <f t="shared" si="3149"/>
        <v>0</v>
      </c>
      <c r="CM394" s="740">
        <f t="shared" si="3150"/>
        <v>0</v>
      </c>
      <c r="CN394" s="741">
        <f t="shared" si="3151"/>
        <v>0</v>
      </c>
      <c r="CO394" s="740">
        <f t="shared" si="3152"/>
        <v>0</v>
      </c>
      <c r="CP394" s="741">
        <f t="shared" si="3153"/>
        <v>0</v>
      </c>
      <c r="CQ394" s="740">
        <f t="shared" si="3154"/>
        <v>0</v>
      </c>
      <c r="CR394" s="741">
        <f t="shared" si="3155"/>
        <v>0</v>
      </c>
      <c r="CS394" s="740">
        <f t="shared" si="3156"/>
        <v>0</v>
      </c>
      <c r="CT394" s="741">
        <f t="shared" si="3157"/>
        <v>0</v>
      </c>
      <c r="CU394" s="743">
        <f t="shared" si="3158"/>
        <v>0</v>
      </c>
      <c r="CV394" s="744">
        <f t="shared" si="3159"/>
        <v>0</v>
      </c>
      <c r="CW394" s="745">
        <v>12</v>
      </c>
      <c r="CX394" s="746">
        <f t="shared" si="3160"/>
        <v>0</v>
      </c>
      <c r="CY394" s="747"/>
      <c r="CZ394" s="741"/>
      <c r="DA394" s="746">
        <f t="shared" si="3161"/>
        <v>0</v>
      </c>
      <c r="DB394" s="746">
        <f t="shared" si="3162"/>
        <v>0</v>
      </c>
      <c r="DC394" s="746">
        <f t="shared" si="3163"/>
        <v>0</v>
      </c>
      <c r="DD394" s="750"/>
      <c r="DE394" s="1044"/>
      <c r="DF394" s="765" t="s">
        <v>38</v>
      </c>
      <c r="DG394" s="737">
        <f t="shared" si="3164"/>
        <v>0</v>
      </c>
      <c r="DH394" s="737">
        <f t="shared" si="3165"/>
        <v>14492</v>
      </c>
      <c r="DI394" s="738">
        <f t="shared" si="3166"/>
        <v>14637</v>
      </c>
      <c r="DJ394" s="817">
        <f t="shared" si="3167"/>
        <v>0</v>
      </c>
      <c r="DK394" s="740">
        <f t="shared" si="3168"/>
        <v>0</v>
      </c>
      <c r="DL394" s="741">
        <f t="shared" si="3169"/>
        <v>0</v>
      </c>
      <c r="DM394" s="740">
        <f t="shared" si="3170"/>
        <v>0</v>
      </c>
      <c r="DN394" s="741">
        <f t="shared" si="3171"/>
        <v>0</v>
      </c>
      <c r="DO394" s="740">
        <f t="shared" si="3172"/>
        <v>0</v>
      </c>
      <c r="DP394" s="741">
        <f t="shared" si="3173"/>
        <v>0</v>
      </c>
      <c r="DQ394" s="740">
        <f t="shared" si="3174"/>
        <v>0</v>
      </c>
      <c r="DR394" s="741">
        <f t="shared" si="3175"/>
        <v>0</v>
      </c>
      <c r="DS394" s="740">
        <f t="shared" si="3176"/>
        <v>0</v>
      </c>
      <c r="DT394" s="741">
        <f t="shared" si="3177"/>
        <v>0</v>
      </c>
      <c r="DU394" s="740">
        <f t="shared" si="3178"/>
        <v>0</v>
      </c>
      <c r="DV394" s="741">
        <f t="shared" si="3179"/>
        <v>0</v>
      </c>
      <c r="DW394" s="740">
        <f t="shared" si="3180"/>
        <v>0</v>
      </c>
      <c r="DX394" s="741">
        <f t="shared" si="3181"/>
        <v>0</v>
      </c>
      <c r="DY394" s="740">
        <f t="shared" si="3182"/>
        <v>0</v>
      </c>
      <c r="DZ394" s="741">
        <f t="shared" si="3183"/>
        <v>0</v>
      </c>
      <c r="EA394" s="740">
        <f t="shared" si="3184"/>
        <v>0</v>
      </c>
      <c r="EB394" s="741">
        <f t="shared" si="3185"/>
        <v>0</v>
      </c>
      <c r="EC394" s="740">
        <f t="shared" si="3186"/>
        <v>0</v>
      </c>
      <c r="ED394" s="741">
        <f t="shared" si="3187"/>
        <v>0</v>
      </c>
      <c r="EE394" s="743">
        <f t="shared" si="3188"/>
        <v>0</v>
      </c>
      <c r="EF394" s="744">
        <f t="shared" si="3189"/>
        <v>0</v>
      </c>
      <c r="EG394" s="745">
        <v>12</v>
      </c>
      <c r="EH394" s="746">
        <f t="shared" si="3190"/>
        <v>0</v>
      </c>
      <c r="EI394" s="747"/>
      <c r="EJ394" s="741"/>
      <c r="EK394" s="746">
        <f t="shared" si="3191"/>
        <v>0</v>
      </c>
      <c r="EL394" s="746">
        <f t="shared" si="3192"/>
        <v>0</v>
      </c>
      <c r="EM394" s="746">
        <f t="shared" si="3193"/>
        <v>0</v>
      </c>
      <c r="EO394" s="1044"/>
      <c r="EP394" s="765" t="s">
        <v>38</v>
      </c>
      <c r="EQ394" s="737">
        <f t="shared" si="3194"/>
        <v>0</v>
      </c>
      <c r="ER394" s="737">
        <f t="shared" si="3195"/>
        <v>14492</v>
      </c>
      <c r="ES394" s="738">
        <f t="shared" si="3196"/>
        <v>14637</v>
      </c>
      <c r="ET394" s="817">
        <f t="shared" si="3197"/>
        <v>0</v>
      </c>
      <c r="EU394" s="740">
        <f t="shared" si="3198"/>
        <v>0</v>
      </c>
      <c r="EV394" s="741">
        <f t="shared" si="3199"/>
        <v>0</v>
      </c>
      <c r="EW394" s="740">
        <f t="shared" si="3200"/>
        <v>0</v>
      </c>
      <c r="EX394" s="741">
        <f t="shared" si="3201"/>
        <v>0</v>
      </c>
      <c r="EY394" s="740">
        <f t="shared" si="3202"/>
        <v>0</v>
      </c>
      <c r="EZ394" s="741">
        <f t="shared" si="3203"/>
        <v>0</v>
      </c>
      <c r="FA394" s="740">
        <f t="shared" si="3204"/>
        <v>0</v>
      </c>
      <c r="FB394" s="741">
        <f t="shared" si="3205"/>
        <v>0</v>
      </c>
      <c r="FC394" s="740">
        <f t="shared" si="3206"/>
        <v>0</v>
      </c>
      <c r="FD394" s="741">
        <f t="shared" si="3207"/>
        <v>0</v>
      </c>
      <c r="FE394" s="740">
        <f t="shared" si="3208"/>
        <v>0</v>
      </c>
      <c r="FF394" s="741">
        <f t="shared" si="3209"/>
        <v>0</v>
      </c>
      <c r="FG394" s="740">
        <f t="shared" si="3210"/>
        <v>0</v>
      </c>
      <c r="FH394" s="741">
        <f t="shared" si="3211"/>
        <v>0</v>
      </c>
      <c r="FI394" s="740">
        <f t="shared" si="3212"/>
        <v>0</v>
      </c>
      <c r="FJ394" s="741">
        <f t="shared" si="3213"/>
        <v>0</v>
      </c>
      <c r="FK394" s="740">
        <f t="shared" si="3214"/>
        <v>0</v>
      </c>
      <c r="FL394" s="741">
        <f t="shared" si="3215"/>
        <v>0</v>
      </c>
      <c r="FM394" s="740">
        <f t="shared" si="3216"/>
        <v>0</v>
      </c>
      <c r="FN394" s="741">
        <f t="shared" si="3217"/>
        <v>0</v>
      </c>
      <c r="FO394" s="743">
        <f t="shared" si="3218"/>
        <v>0</v>
      </c>
      <c r="FP394" s="744">
        <f t="shared" si="3219"/>
        <v>0</v>
      </c>
      <c r="FQ394" s="745">
        <v>12</v>
      </c>
      <c r="FR394" s="746">
        <f t="shared" si="3220"/>
        <v>0</v>
      </c>
      <c r="FS394" s="747"/>
      <c r="FT394" s="741"/>
      <c r="FU394" s="746">
        <f t="shared" si="3221"/>
        <v>0</v>
      </c>
      <c r="FV394" s="746">
        <f t="shared" si="3222"/>
        <v>0</v>
      </c>
      <c r="FW394" s="746">
        <f t="shared" si="3223"/>
        <v>0</v>
      </c>
      <c r="FY394" s="1044"/>
      <c r="FZ394" s="765" t="s">
        <v>38</v>
      </c>
      <c r="GA394" s="737">
        <f t="shared" si="3224"/>
        <v>15.25</v>
      </c>
      <c r="GB394" s="737">
        <f t="shared" si="3225"/>
        <v>14492</v>
      </c>
      <c r="GC394" s="738">
        <f t="shared" si="3226"/>
        <v>14637</v>
      </c>
      <c r="GD394" s="743">
        <f t="shared" si="3227"/>
        <v>223214.25</v>
      </c>
      <c r="GE394" s="743"/>
      <c r="GF394" s="737">
        <f t="shared" si="3228"/>
        <v>48587.519999999997</v>
      </c>
      <c r="GG394" s="743"/>
      <c r="GH394" s="737">
        <f t="shared" si="3229"/>
        <v>0</v>
      </c>
      <c r="GI394" s="743"/>
      <c r="GJ394" s="737">
        <f t="shared" si="3230"/>
        <v>0</v>
      </c>
      <c r="GK394" s="743"/>
      <c r="GL394" s="737">
        <f t="shared" si="3231"/>
        <v>0</v>
      </c>
      <c r="GM394" s="743"/>
      <c r="GN394" s="737">
        <f t="shared" si="3232"/>
        <v>0</v>
      </c>
      <c r="GO394" s="743"/>
      <c r="GP394" s="737">
        <f t="shared" si="3233"/>
        <v>0</v>
      </c>
      <c r="GQ394" s="743"/>
      <c r="GR394" s="737">
        <f t="shared" si="3234"/>
        <v>43453.59</v>
      </c>
      <c r="GS394" s="743"/>
      <c r="GT394" s="737">
        <f t="shared" si="3235"/>
        <v>0</v>
      </c>
      <c r="GU394" s="743"/>
      <c r="GV394" s="737">
        <f t="shared" si="3236"/>
        <v>0</v>
      </c>
      <c r="GW394" s="743"/>
      <c r="GX394" s="737">
        <f t="shared" si="3237"/>
        <v>0</v>
      </c>
      <c r="GY394" s="743">
        <f t="shared" si="3237"/>
        <v>0</v>
      </c>
      <c r="GZ394" s="744">
        <f t="shared" si="3238"/>
        <v>315255.36</v>
      </c>
      <c r="HA394" s="745">
        <v>12</v>
      </c>
      <c r="HB394" s="746">
        <f t="shared" si="3239"/>
        <v>3783064.32</v>
      </c>
      <c r="HC394" s="737">
        <f t="shared" si="3240"/>
        <v>0</v>
      </c>
      <c r="HD394" s="737">
        <f t="shared" si="3240"/>
        <v>0</v>
      </c>
      <c r="HE394" s="746">
        <f t="shared" si="3241"/>
        <v>3783064.32</v>
      </c>
      <c r="HF394" s="746">
        <f t="shared" si="3242"/>
        <v>1142485.42</v>
      </c>
      <c r="HG394" s="746">
        <f t="shared" si="3243"/>
        <v>4925549.74</v>
      </c>
    </row>
    <row r="395" spans="1:215" ht="15.75" hidden="1" x14ac:dyDescent="0.25">
      <c r="A395" s="1044"/>
      <c r="B395" s="760" t="s">
        <v>854</v>
      </c>
      <c r="C395" s="772"/>
      <c r="D395" s="773"/>
      <c r="E395" s="726"/>
      <c r="F395" s="734"/>
      <c r="G395" s="762"/>
      <c r="H395" s="732"/>
      <c r="I395" s="762"/>
      <c r="J395" s="732"/>
      <c r="K395" s="762"/>
      <c r="L395" s="732"/>
      <c r="M395" s="762"/>
      <c r="N395" s="732"/>
      <c r="O395" s="762"/>
      <c r="P395" s="732"/>
      <c r="Q395" s="762"/>
      <c r="R395" s="732"/>
      <c r="S395" s="762"/>
      <c r="T395" s="732"/>
      <c r="U395" s="762"/>
      <c r="V395" s="732"/>
      <c r="W395" s="762"/>
      <c r="X395" s="732"/>
      <c r="Y395" s="762"/>
      <c r="Z395" s="732"/>
      <c r="AA395" s="775"/>
      <c r="AB395" s="775"/>
      <c r="AC395" s="775"/>
      <c r="AD395" s="775"/>
      <c r="AE395" s="775"/>
      <c r="AF395" s="775"/>
      <c r="AG395" s="775"/>
      <c r="AH395" s="776"/>
      <c r="AI395" s="777"/>
      <c r="AK395" s="1044"/>
      <c r="AL395" s="760" t="s">
        <v>854</v>
      </c>
      <c r="AM395" s="772"/>
      <c r="AN395" s="773"/>
      <c r="AO395" s="726"/>
      <c r="AP395" s="734"/>
      <c r="AQ395" s="762"/>
      <c r="AR395" s="732"/>
      <c r="AS395" s="762"/>
      <c r="AT395" s="732"/>
      <c r="AU395" s="762"/>
      <c r="AV395" s="732"/>
      <c r="AW395" s="762"/>
      <c r="AX395" s="732"/>
      <c r="AY395" s="762"/>
      <c r="AZ395" s="732"/>
      <c r="BA395" s="762"/>
      <c r="BB395" s="732"/>
      <c r="BC395" s="762"/>
      <c r="BD395" s="732"/>
      <c r="BE395" s="762"/>
      <c r="BF395" s="732"/>
      <c r="BG395" s="762"/>
      <c r="BH395" s="732"/>
      <c r="BI395" s="762"/>
      <c r="BJ395" s="732"/>
      <c r="BK395" s="775"/>
      <c r="BL395" s="775"/>
      <c r="BM395" s="775"/>
      <c r="BN395" s="775"/>
      <c r="BO395" s="775"/>
      <c r="BP395" s="775"/>
      <c r="BQ395" s="775"/>
      <c r="BR395" s="776"/>
      <c r="BS395" s="777"/>
      <c r="BU395" s="1044"/>
      <c r="BV395" s="760" t="s">
        <v>854</v>
      </c>
      <c r="BW395" s="772"/>
      <c r="BX395" s="773"/>
      <c r="BY395" s="726"/>
      <c r="BZ395" s="734"/>
      <c r="CA395" s="762"/>
      <c r="CB395" s="732"/>
      <c r="CC395" s="762"/>
      <c r="CD395" s="732"/>
      <c r="CE395" s="762"/>
      <c r="CF395" s="732"/>
      <c r="CG395" s="762"/>
      <c r="CH395" s="732"/>
      <c r="CI395" s="762"/>
      <c r="CJ395" s="732"/>
      <c r="CK395" s="762"/>
      <c r="CL395" s="732"/>
      <c r="CM395" s="762"/>
      <c r="CN395" s="732"/>
      <c r="CO395" s="762"/>
      <c r="CP395" s="732"/>
      <c r="CQ395" s="762"/>
      <c r="CR395" s="732"/>
      <c r="CS395" s="762"/>
      <c r="CT395" s="732"/>
      <c r="CU395" s="775"/>
      <c r="CV395" s="775"/>
      <c r="CW395" s="775"/>
      <c r="CX395" s="775"/>
      <c r="CY395" s="775"/>
      <c r="CZ395" s="775"/>
      <c r="DA395" s="775"/>
      <c r="DB395" s="776"/>
      <c r="DC395" s="777"/>
      <c r="DE395" s="1044"/>
      <c r="DF395" s="760" t="s">
        <v>854</v>
      </c>
      <c r="DG395" s="772"/>
      <c r="DH395" s="773"/>
      <c r="DI395" s="726"/>
      <c r="DJ395" s="734"/>
      <c r="DK395" s="762"/>
      <c r="DL395" s="732"/>
      <c r="DM395" s="762"/>
      <c r="DN395" s="732"/>
      <c r="DO395" s="762"/>
      <c r="DP395" s="732"/>
      <c r="DQ395" s="762"/>
      <c r="DR395" s="732"/>
      <c r="DS395" s="762"/>
      <c r="DT395" s="732"/>
      <c r="DU395" s="762"/>
      <c r="DV395" s="732"/>
      <c r="DW395" s="762"/>
      <c r="DX395" s="732"/>
      <c r="DY395" s="762"/>
      <c r="DZ395" s="732"/>
      <c r="EA395" s="762"/>
      <c r="EB395" s="732"/>
      <c r="EC395" s="762"/>
      <c r="ED395" s="732"/>
      <c r="EE395" s="775"/>
      <c r="EF395" s="775"/>
      <c r="EG395" s="775"/>
      <c r="EH395" s="775"/>
      <c r="EI395" s="775"/>
      <c r="EJ395" s="775"/>
      <c r="EK395" s="775"/>
      <c r="EL395" s="776"/>
      <c r="EM395" s="777"/>
      <c r="EO395" s="1044"/>
      <c r="EP395" s="760" t="s">
        <v>854</v>
      </c>
      <c r="EQ395" s="772"/>
      <c r="ER395" s="773"/>
      <c r="ES395" s="726"/>
      <c r="ET395" s="734"/>
      <c r="EU395" s="762"/>
      <c r="EV395" s="732"/>
      <c r="EW395" s="762"/>
      <c r="EX395" s="732"/>
      <c r="EY395" s="762"/>
      <c r="EZ395" s="732"/>
      <c r="FA395" s="762"/>
      <c r="FB395" s="732"/>
      <c r="FC395" s="762"/>
      <c r="FD395" s="732"/>
      <c r="FE395" s="762"/>
      <c r="FF395" s="732"/>
      <c r="FG395" s="762"/>
      <c r="FH395" s="732"/>
      <c r="FI395" s="762"/>
      <c r="FJ395" s="732"/>
      <c r="FK395" s="762"/>
      <c r="FL395" s="732"/>
      <c r="FM395" s="762"/>
      <c r="FN395" s="732"/>
      <c r="FO395" s="775"/>
      <c r="FP395" s="775"/>
      <c r="FQ395" s="775"/>
      <c r="FR395" s="775"/>
      <c r="FS395" s="775"/>
      <c r="FT395" s="775"/>
      <c r="FU395" s="775"/>
      <c r="FV395" s="776"/>
      <c r="FW395" s="777"/>
      <c r="FY395" s="1044"/>
      <c r="FZ395" s="760" t="s">
        <v>854</v>
      </c>
      <c r="GA395" s="772"/>
      <c r="GB395" s="773"/>
      <c r="GC395" s="726"/>
      <c r="GD395" s="734">
        <f>F395+AP395+BZ395+DJ395+ET395</f>
        <v>0</v>
      </c>
      <c r="GE395" s="734"/>
      <c r="GF395" s="732"/>
      <c r="GG395" s="734"/>
      <c r="GH395" s="732"/>
      <c r="GI395" s="734"/>
      <c r="GJ395" s="732"/>
      <c r="GK395" s="734"/>
      <c r="GL395" s="732"/>
      <c r="GM395" s="734"/>
      <c r="GN395" s="732"/>
      <c r="GO395" s="734"/>
      <c r="GP395" s="732"/>
      <c r="GQ395" s="734"/>
      <c r="GR395" s="732"/>
      <c r="GS395" s="734"/>
      <c r="GT395" s="732"/>
      <c r="GU395" s="734"/>
      <c r="GV395" s="732"/>
      <c r="GW395" s="734"/>
      <c r="GX395" s="774"/>
      <c r="GY395" s="775"/>
      <c r="GZ395" s="775"/>
      <c r="HA395" s="775"/>
      <c r="HB395" s="775"/>
      <c r="HC395" s="775"/>
      <c r="HD395" s="775"/>
      <c r="HE395" s="775"/>
      <c r="HF395" s="776"/>
      <c r="HG395" s="777"/>
    </row>
    <row r="396" spans="1:215" hidden="1" x14ac:dyDescent="0.25">
      <c r="A396" s="1044"/>
      <c r="B396" s="735" t="s">
        <v>41</v>
      </c>
      <c r="C396" s="737">
        <f t="shared" ref="C396" si="3244">C308</f>
        <v>1</v>
      </c>
      <c r="D396" s="737">
        <f>ROUNDUP(D308*1.04,0)</f>
        <v>8731</v>
      </c>
      <c r="E396" s="738">
        <f>ROUNDUP(D396*1.01,0)</f>
        <v>8819</v>
      </c>
      <c r="F396" s="817">
        <f t="shared" ref="F396" si="3245">C396*E396</f>
        <v>8819</v>
      </c>
      <c r="G396" s="740">
        <f>ROUND(G31,1)</f>
        <v>0</v>
      </c>
      <c r="H396" s="741">
        <f>$F396*G396/100</f>
        <v>0</v>
      </c>
      <c r="I396" s="740">
        <f>ROUND(I31,1)</f>
        <v>0</v>
      </c>
      <c r="J396" s="741">
        <f>$F396*I396/100</f>
        <v>0</v>
      </c>
      <c r="K396" s="740">
        <f>ROUND(K31,1)</f>
        <v>0</v>
      </c>
      <c r="L396" s="741">
        <f>$F396*K396/100</f>
        <v>0</v>
      </c>
      <c r="M396" s="740">
        <f>ROUND(M31,1)</f>
        <v>18</v>
      </c>
      <c r="N396" s="741">
        <f>$F396*M396/100</f>
        <v>1587.42</v>
      </c>
      <c r="O396" s="740">
        <f>ROUND(O31,1)</f>
        <v>0</v>
      </c>
      <c r="P396" s="741">
        <f>$F396*O396/100</f>
        <v>0</v>
      </c>
      <c r="Q396" s="740">
        <f>ROUND(Q31,1)</f>
        <v>64</v>
      </c>
      <c r="R396" s="741">
        <f>$F396*Q396/100</f>
        <v>5644.16</v>
      </c>
      <c r="S396" s="740">
        <f>ROUND(S31,1)</f>
        <v>10</v>
      </c>
      <c r="T396" s="741">
        <f>$F396*S396/100</f>
        <v>881.9</v>
      </c>
      <c r="U396" s="740">
        <f>ROUND(U31,1)</f>
        <v>0</v>
      </c>
      <c r="V396" s="741">
        <f>$F396*U396/100</f>
        <v>0</v>
      </c>
      <c r="W396" s="740">
        <f>ROUND(W31,1)</f>
        <v>0</v>
      </c>
      <c r="X396" s="741">
        <f>$F396*W396/100</f>
        <v>0</v>
      </c>
      <c r="Y396" s="740">
        <f>ROUND(Y31,1)</f>
        <v>0</v>
      </c>
      <c r="Z396" s="741">
        <f>$F396*Y396/100</f>
        <v>0</v>
      </c>
      <c r="AA396" s="743">
        <f>IF(((SUM(F396:Z396))&gt;(16242*C396)),0,((16242*C396)-(SUM(F396:Z396))))</f>
        <v>0</v>
      </c>
      <c r="AB396" s="744">
        <f>F396+H396+J396+L396+N396+P396+R396+T396+V396+X396+Z396+AA396</f>
        <v>16932.48</v>
      </c>
      <c r="AC396" s="745">
        <v>12</v>
      </c>
      <c r="AD396" s="746">
        <f>AB396*AC396</f>
        <v>203189.76000000001</v>
      </c>
      <c r="AE396" s="747"/>
      <c r="AF396" s="741"/>
      <c r="AG396" s="746">
        <f>AD396+AE396+AF396</f>
        <v>203189.76000000001</v>
      </c>
      <c r="AH396" s="746">
        <f>AG396*0.302</f>
        <v>61363.31</v>
      </c>
      <c r="AI396" s="746">
        <f>AG396+AH396</f>
        <v>264553.07</v>
      </c>
      <c r="AK396" s="1044"/>
      <c r="AL396" s="755" t="s">
        <v>41</v>
      </c>
      <c r="AM396" s="737">
        <f t="shared" ref="AM396" si="3246">AM308</f>
        <v>1</v>
      </c>
      <c r="AN396" s="737">
        <f>ROUNDUP(AN308*1.04,0)</f>
        <v>8731</v>
      </c>
      <c r="AO396" s="738">
        <f>ROUNDUP(AN396*1.01,0)</f>
        <v>8819</v>
      </c>
      <c r="AP396" s="817">
        <f t="shared" ref="AP396" si="3247">AM396*AO396</f>
        <v>8819</v>
      </c>
      <c r="AQ396" s="740">
        <f>ROUND(AQ31,1)</f>
        <v>0</v>
      </c>
      <c r="AR396" s="741">
        <f>$AP396*AQ396/100</f>
        <v>0</v>
      </c>
      <c r="AS396" s="740">
        <f>ROUND(AS31,1)</f>
        <v>4</v>
      </c>
      <c r="AT396" s="741">
        <f>$AP396*AS396/100</f>
        <v>352.76</v>
      </c>
      <c r="AU396" s="740">
        <f>ROUND(AU31,1)</f>
        <v>0</v>
      </c>
      <c r="AV396" s="741">
        <f>$AP396*AU396/100</f>
        <v>0</v>
      </c>
      <c r="AW396" s="740">
        <f>ROUND(AW31,1)</f>
        <v>15</v>
      </c>
      <c r="AX396" s="741">
        <f>$AP396*AW396/100</f>
        <v>1322.85</v>
      </c>
      <c r="AY396" s="740">
        <f>ROUND(AY31,1)</f>
        <v>0</v>
      </c>
      <c r="AZ396" s="741">
        <f>$AP396*AY396/100</f>
        <v>0</v>
      </c>
      <c r="BA396" s="740">
        <f>ROUND(BA31,1)</f>
        <v>110</v>
      </c>
      <c r="BB396" s="741">
        <f>$AP396*BA396/100</f>
        <v>9700.9</v>
      </c>
      <c r="BC396" s="740">
        <f>ROUND(BC31,1)</f>
        <v>10</v>
      </c>
      <c r="BD396" s="741">
        <f>$AP396*BC396/100</f>
        <v>881.9</v>
      </c>
      <c r="BE396" s="740">
        <f>ROUND(BE31,1)</f>
        <v>0</v>
      </c>
      <c r="BF396" s="741">
        <f>$AP396*BE396/100</f>
        <v>0</v>
      </c>
      <c r="BG396" s="740">
        <f>ROUND(BG31,1)</f>
        <v>0</v>
      </c>
      <c r="BH396" s="741">
        <f>$AP396*BG396/100</f>
        <v>0</v>
      </c>
      <c r="BI396" s="740">
        <f>ROUND(BI31,1)</f>
        <v>0</v>
      </c>
      <c r="BJ396" s="741">
        <f>$AP396*BI396/100</f>
        <v>0</v>
      </c>
      <c r="BK396" s="743">
        <f>IF(((SUM(AP396:BJ396))&gt;(16242*AM396)),0,((16242*AM396)-(SUM(AP396:BJ396))))</f>
        <v>0</v>
      </c>
      <c r="BL396" s="744">
        <f>AP396+AR396+AT396+AV396+AX396+AZ396+BB396+BD396+BF396+BH396+BJ396+BK396</f>
        <v>21077.41</v>
      </c>
      <c r="BM396" s="745">
        <v>12</v>
      </c>
      <c r="BN396" s="746">
        <f>BL396*BM396</f>
        <v>252928.92</v>
      </c>
      <c r="BO396" s="747"/>
      <c r="BP396" s="741"/>
      <c r="BQ396" s="746">
        <f>BN396+BO396+BP396</f>
        <v>252928.92</v>
      </c>
      <c r="BR396" s="746">
        <f>BQ396*0.302</f>
        <v>76384.53</v>
      </c>
      <c r="BS396" s="746">
        <f>BQ396+BR396</f>
        <v>329313.45</v>
      </c>
      <c r="BU396" s="1044"/>
      <c r="BV396" s="755" t="s">
        <v>41</v>
      </c>
      <c r="BW396" s="737">
        <f t="shared" ref="BW396" si="3248">BW308</f>
        <v>1</v>
      </c>
      <c r="BX396" s="737">
        <f>ROUNDUP(BX308*1.04,0)</f>
        <v>8731</v>
      </c>
      <c r="BY396" s="738">
        <f>ROUNDUP(BX396*1.01,0)</f>
        <v>8819</v>
      </c>
      <c r="BZ396" s="817">
        <f t="shared" ref="BZ396" si="3249">BW396*BY396</f>
        <v>8819</v>
      </c>
      <c r="CA396" s="740">
        <f>ROUND(CA31,1)</f>
        <v>0</v>
      </c>
      <c r="CB396" s="741">
        <f>$BZ396*CA396/100</f>
        <v>0</v>
      </c>
      <c r="CC396" s="740">
        <f>ROUND(CC31,1)</f>
        <v>0</v>
      </c>
      <c r="CD396" s="741">
        <f>$BZ396*CC396/100</f>
        <v>0</v>
      </c>
      <c r="CE396" s="740">
        <f>ROUND(CE31,1)</f>
        <v>0</v>
      </c>
      <c r="CF396" s="741">
        <f>$BZ396*CE396/100</f>
        <v>0</v>
      </c>
      <c r="CG396" s="740">
        <f>ROUND(CG31,1)</f>
        <v>0</v>
      </c>
      <c r="CH396" s="741">
        <f>$BZ396*CG396/100</f>
        <v>0</v>
      </c>
      <c r="CI396" s="740">
        <f>ROUND(CI31,1)</f>
        <v>0</v>
      </c>
      <c r="CJ396" s="741">
        <f>$BZ396*CI396/100</f>
        <v>0</v>
      </c>
      <c r="CK396" s="740">
        <f>ROUND(CK31,1)</f>
        <v>0</v>
      </c>
      <c r="CL396" s="741">
        <f>$BZ396*CK396/100</f>
        <v>0</v>
      </c>
      <c r="CM396" s="740">
        <f>ROUND(CM31,1)</f>
        <v>0</v>
      </c>
      <c r="CN396" s="741">
        <f>$BZ396*CM396/100</f>
        <v>0</v>
      </c>
      <c r="CO396" s="740">
        <f>ROUND(CO31,1)</f>
        <v>0</v>
      </c>
      <c r="CP396" s="741">
        <f>$BZ396*CO396/100</f>
        <v>0</v>
      </c>
      <c r="CQ396" s="740">
        <f>ROUND(CQ31,1)</f>
        <v>0</v>
      </c>
      <c r="CR396" s="741">
        <f>$BZ396*CQ396/100</f>
        <v>0</v>
      </c>
      <c r="CS396" s="740">
        <f>ROUND(CS31,1)</f>
        <v>0</v>
      </c>
      <c r="CT396" s="741">
        <f>$BZ396*CS396/100</f>
        <v>0</v>
      </c>
      <c r="CU396" s="743">
        <f>IF(((SUM(BZ396:CT396))&gt;(16242*BW396)),0,((16242*BW396)-(SUM(BZ396:CT396))))</f>
        <v>7423</v>
      </c>
      <c r="CV396" s="744">
        <f>BZ396+CB396+CD396+CF396+CH396+CJ396+CL396+CN396+CP396+CR396+CT396+CU396</f>
        <v>16242</v>
      </c>
      <c r="CW396" s="745">
        <v>12</v>
      </c>
      <c r="CX396" s="746">
        <f>CV396*CW396</f>
        <v>194904</v>
      </c>
      <c r="CY396" s="747"/>
      <c r="CZ396" s="741"/>
      <c r="DA396" s="746">
        <f>CX396+CY396+CZ396</f>
        <v>194904</v>
      </c>
      <c r="DB396" s="746">
        <f>DA396*0.302</f>
        <v>58861.01</v>
      </c>
      <c r="DC396" s="746">
        <f>DA396+DB396</f>
        <v>253765.01</v>
      </c>
      <c r="DD396" s="750"/>
      <c r="DE396" s="1044"/>
      <c r="DF396" s="755" t="s">
        <v>41</v>
      </c>
      <c r="DG396" s="737">
        <f t="shared" ref="DG396" si="3250">DG308</f>
        <v>1</v>
      </c>
      <c r="DH396" s="737">
        <f>ROUNDUP(DH308*1.04,0)</f>
        <v>8731</v>
      </c>
      <c r="DI396" s="738">
        <f>ROUNDUP(DH396*1.01,0)</f>
        <v>8819</v>
      </c>
      <c r="DJ396" s="817">
        <f t="shared" ref="DJ396" si="3251">DG396*DI396</f>
        <v>8819</v>
      </c>
      <c r="DK396" s="740">
        <f>ROUND(DK31,1)</f>
        <v>0</v>
      </c>
      <c r="DL396" s="741">
        <f>$DJ396*DK396/100</f>
        <v>0</v>
      </c>
      <c r="DM396" s="740">
        <f>ROUND(DM31,1)</f>
        <v>0</v>
      </c>
      <c r="DN396" s="741">
        <f>$DJ396*DM396/100</f>
        <v>0</v>
      </c>
      <c r="DO396" s="740">
        <f>ROUND(DO31,1)</f>
        <v>0</v>
      </c>
      <c r="DP396" s="741">
        <f>$DJ396*DO396/100</f>
        <v>0</v>
      </c>
      <c r="DQ396" s="740">
        <f>ROUND(DQ31,1)</f>
        <v>20</v>
      </c>
      <c r="DR396" s="741">
        <f>$DJ396*DQ396/100</f>
        <v>1763.8</v>
      </c>
      <c r="DS396" s="740">
        <f>ROUND(DS31,1)</f>
        <v>0</v>
      </c>
      <c r="DT396" s="741">
        <f>$DJ396*DS396/100</f>
        <v>0</v>
      </c>
      <c r="DU396" s="740">
        <f>ROUND(DU31,1)</f>
        <v>100</v>
      </c>
      <c r="DV396" s="741">
        <f>$DJ396*DU396/100</f>
        <v>8819</v>
      </c>
      <c r="DW396" s="740">
        <f>ROUND(DW31,1)</f>
        <v>0</v>
      </c>
      <c r="DX396" s="741">
        <f>$DJ396*DW396/100</f>
        <v>0</v>
      </c>
      <c r="DY396" s="740">
        <f>ROUND(DY31,1)</f>
        <v>0</v>
      </c>
      <c r="DZ396" s="741">
        <f>$DJ396*DY396/100</f>
        <v>0</v>
      </c>
      <c r="EA396" s="740">
        <f>ROUND(EA31,1)</f>
        <v>0</v>
      </c>
      <c r="EB396" s="741">
        <f>$DJ396*EA396/100</f>
        <v>0</v>
      </c>
      <c r="EC396" s="740">
        <f>ROUND(EC31,1)</f>
        <v>0</v>
      </c>
      <c r="ED396" s="741">
        <f>$DJ396*EC396/100</f>
        <v>0</v>
      </c>
      <c r="EE396" s="743">
        <f>IF(((SUM(DJ396:ED396))&gt;(16242*DG396)),0,((16242*DG396)-(SUM(DJ396:ED396))))</f>
        <v>0</v>
      </c>
      <c r="EF396" s="744">
        <f>DJ396+DL396+DN396+DP396+DR396+DT396+DV396+DX396+DZ396+EB396+ED396+EE396</f>
        <v>19401.8</v>
      </c>
      <c r="EG396" s="745">
        <v>12</v>
      </c>
      <c r="EH396" s="746">
        <f>EF396*EG396</f>
        <v>232821.6</v>
      </c>
      <c r="EI396" s="747"/>
      <c r="EJ396" s="741"/>
      <c r="EK396" s="746">
        <f>EH396+EI396+EJ396</f>
        <v>232821.6</v>
      </c>
      <c r="EL396" s="746">
        <f>EK396*0.302</f>
        <v>70312.12</v>
      </c>
      <c r="EM396" s="746">
        <f>EK396+EL396</f>
        <v>303133.71999999997</v>
      </c>
      <c r="EO396" s="1044"/>
      <c r="EP396" s="752" t="s">
        <v>41</v>
      </c>
      <c r="EQ396" s="737">
        <f t="shared" ref="EQ396" si="3252">EQ308</f>
        <v>0.5</v>
      </c>
      <c r="ER396" s="737">
        <f>ROUNDUP(ER308*1.04,0)</f>
        <v>8731</v>
      </c>
      <c r="ES396" s="738">
        <f>ROUNDUP(ER396*1.01,0)</f>
        <v>8819</v>
      </c>
      <c r="ET396" s="817">
        <f t="shared" ref="ET396" si="3253">EQ396*ES396</f>
        <v>4409.5</v>
      </c>
      <c r="EU396" s="740">
        <f>ROUND(EU31,1)</f>
        <v>0</v>
      </c>
      <c r="EV396" s="741">
        <f>$ET396*EU396/100</f>
        <v>0</v>
      </c>
      <c r="EW396" s="740">
        <f>ROUND(EW31,1)</f>
        <v>0</v>
      </c>
      <c r="EX396" s="741">
        <f>$ET396*EW396/100</f>
        <v>0</v>
      </c>
      <c r="EY396" s="740">
        <f>ROUND(EY31,1)</f>
        <v>0</v>
      </c>
      <c r="EZ396" s="741">
        <f>$ET396*EY396/100</f>
        <v>0</v>
      </c>
      <c r="FA396" s="740">
        <f>ROUND(FA31,1)</f>
        <v>0</v>
      </c>
      <c r="FB396" s="741">
        <f>$ET396*FA396/100</f>
        <v>0</v>
      </c>
      <c r="FC396" s="740">
        <f>ROUND(FC31,1)</f>
        <v>0</v>
      </c>
      <c r="FD396" s="741">
        <f>$ET396*FC396/100</f>
        <v>0</v>
      </c>
      <c r="FE396" s="740">
        <f>ROUND(FE31,1)</f>
        <v>150</v>
      </c>
      <c r="FF396" s="741">
        <f>$ET396*FE396/100</f>
        <v>6614.25</v>
      </c>
      <c r="FG396" s="740">
        <f>ROUND(FG31,1)</f>
        <v>0</v>
      </c>
      <c r="FH396" s="741">
        <f>$ET396*FG396/100</f>
        <v>0</v>
      </c>
      <c r="FI396" s="740">
        <f>ROUND(FI31,1)</f>
        <v>0</v>
      </c>
      <c r="FJ396" s="741">
        <f>$ET396*FI396/100</f>
        <v>0</v>
      </c>
      <c r="FK396" s="740">
        <f>ROUND(FK31,1)</f>
        <v>0</v>
      </c>
      <c r="FL396" s="741">
        <f>$ET396*FK396/100</f>
        <v>0</v>
      </c>
      <c r="FM396" s="740">
        <f>ROUND(FM31,1)</f>
        <v>0</v>
      </c>
      <c r="FN396" s="741">
        <f>$ET396*FM396/100</f>
        <v>0</v>
      </c>
      <c r="FO396" s="743">
        <f>IF(((SUM(ET396:FN396))&gt;(16242*EQ396)),0,((16242*EQ396)-(SUM(ET396:FN396))))</f>
        <v>0</v>
      </c>
      <c r="FP396" s="744">
        <f>ET396+EV396+EX396+EZ396+FB396+FD396+FF396+FH396+FJ396+FL396+FN396+FO396</f>
        <v>11023.75</v>
      </c>
      <c r="FQ396" s="745">
        <v>12</v>
      </c>
      <c r="FR396" s="746">
        <f>FP396*FQ396</f>
        <v>132285</v>
      </c>
      <c r="FS396" s="747"/>
      <c r="FT396" s="741"/>
      <c r="FU396" s="746">
        <f>FR396+FS396+FT396</f>
        <v>132285</v>
      </c>
      <c r="FV396" s="746">
        <f>FU396*0.302</f>
        <v>39950.07</v>
      </c>
      <c r="FW396" s="746">
        <f>FU396+FV396</f>
        <v>172235.07</v>
      </c>
      <c r="FY396" s="1044"/>
      <c r="FZ396" s="752" t="s">
        <v>41</v>
      </c>
      <c r="GA396" s="737">
        <f t="shared" ref="GA396" si="3254">GA308</f>
        <v>4.5</v>
      </c>
      <c r="GB396" s="737">
        <f>ROUNDUP(GB308*1.04,0)</f>
        <v>8731</v>
      </c>
      <c r="GC396" s="738">
        <f>ROUNDUP(GB396*1.01,0)</f>
        <v>8819</v>
      </c>
      <c r="GD396" s="743">
        <f>F396+AP396+BZ396+DJ396+ET396</f>
        <v>39685.5</v>
      </c>
      <c r="GE396" s="743"/>
      <c r="GF396" s="737">
        <f>H396+AR396+CB396+DL396+EV396</f>
        <v>0</v>
      </c>
      <c r="GG396" s="743"/>
      <c r="GH396" s="737">
        <f>J396+AT396+CD396+DN396+EX396</f>
        <v>352.76</v>
      </c>
      <c r="GI396" s="743"/>
      <c r="GJ396" s="737">
        <f>L396+AV396+CF396+DP396+EZ396</f>
        <v>0</v>
      </c>
      <c r="GK396" s="743"/>
      <c r="GL396" s="737">
        <f>N396+AX396+CH396+DR396+FB396</f>
        <v>4674.07</v>
      </c>
      <c r="GM396" s="743"/>
      <c r="GN396" s="737">
        <f>P396+AZ396+CJ396+DT396+FD396</f>
        <v>0</v>
      </c>
      <c r="GO396" s="743"/>
      <c r="GP396" s="737">
        <f>R396+BB396+CL396+DV396+FF396</f>
        <v>30778.31</v>
      </c>
      <c r="GQ396" s="743"/>
      <c r="GR396" s="737">
        <f>T396+BD396+CN396+DX396+FH396</f>
        <v>1763.8</v>
      </c>
      <c r="GS396" s="743"/>
      <c r="GT396" s="737">
        <f>V396+BF396+CP396+DZ396+FJ396</f>
        <v>0</v>
      </c>
      <c r="GU396" s="743"/>
      <c r="GV396" s="737">
        <f>X396+BH396+CR396+EB396+FL396</f>
        <v>0</v>
      </c>
      <c r="GW396" s="743"/>
      <c r="GX396" s="737">
        <f>Z396+BJ396+CT396+ED396+FN396</f>
        <v>0</v>
      </c>
      <c r="GY396" s="743">
        <f>AA396+BK396+CU396+EE396+FO396</f>
        <v>7423</v>
      </c>
      <c r="GZ396" s="744">
        <f>GD396+GF396+GH396+GJ396+GL396+GN396+GP396+GR396+GT396+GV396+GX396+GY396</f>
        <v>84677.440000000002</v>
      </c>
      <c r="HA396" s="745">
        <v>12</v>
      </c>
      <c r="HB396" s="746">
        <f>GZ396*HA396</f>
        <v>1016129.28</v>
      </c>
      <c r="HC396" s="737">
        <f>AE396+BO396+CY396+EI396+FS396</f>
        <v>0</v>
      </c>
      <c r="HD396" s="737">
        <f>AF396+BP396+CZ396+EJ396+FT396</f>
        <v>0</v>
      </c>
      <c r="HE396" s="746">
        <f>HB396+HC396+HD396</f>
        <v>1016129.28</v>
      </c>
      <c r="HF396" s="746">
        <f>HE396*0.302</f>
        <v>306871.03999999998</v>
      </c>
      <c r="HG396" s="746">
        <f>HE396+HF396</f>
        <v>1323000.3200000001</v>
      </c>
    </row>
    <row r="397" spans="1:215" ht="15.75" hidden="1" x14ac:dyDescent="0.25">
      <c r="A397" s="1044"/>
      <c r="B397" s="760" t="s">
        <v>855</v>
      </c>
      <c r="C397" s="730"/>
      <c r="D397" s="773"/>
      <c r="E397" s="726"/>
      <c r="F397" s="734"/>
      <c r="G397" s="762"/>
      <c r="H397" s="732"/>
      <c r="I397" s="762"/>
      <c r="J397" s="732"/>
      <c r="K397" s="762"/>
      <c r="L397" s="732"/>
      <c r="M397" s="762"/>
      <c r="N397" s="732"/>
      <c r="O397" s="762"/>
      <c r="P397" s="732"/>
      <c r="Q397" s="762"/>
      <c r="R397" s="732"/>
      <c r="S397" s="762"/>
      <c r="T397" s="732"/>
      <c r="U397" s="762"/>
      <c r="V397" s="732"/>
      <c r="W397" s="762"/>
      <c r="X397" s="732"/>
      <c r="Y397" s="762"/>
      <c r="Z397" s="732"/>
      <c r="AA397" s="775"/>
      <c r="AB397" s="775"/>
      <c r="AC397" s="775"/>
      <c r="AD397" s="775"/>
      <c r="AE397" s="775"/>
      <c r="AF397" s="775"/>
      <c r="AG397" s="775"/>
      <c r="AH397" s="776"/>
      <c r="AI397" s="777"/>
      <c r="AK397" s="1044"/>
      <c r="AL397" s="760" t="s">
        <v>855</v>
      </c>
      <c r="AM397" s="730"/>
      <c r="AN397" s="773"/>
      <c r="AO397" s="726"/>
      <c r="AP397" s="734"/>
      <c r="AQ397" s="762"/>
      <c r="AR397" s="732"/>
      <c r="AS397" s="762"/>
      <c r="AT397" s="732"/>
      <c r="AU397" s="762"/>
      <c r="AV397" s="732"/>
      <c r="AW397" s="762"/>
      <c r="AX397" s="732"/>
      <c r="AY397" s="762"/>
      <c r="AZ397" s="732"/>
      <c r="BA397" s="762"/>
      <c r="BB397" s="732"/>
      <c r="BC397" s="762"/>
      <c r="BD397" s="732"/>
      <c r="BE397" s="762"/>
      <c r="BF397" s="732"/>
      <c r="BG397" s="762"/>
      <c r="BH397" s="732"/>
      <c r="BI397" s="762"/>
      <c r="BJ397" s="732"/>
      <c r="BK397" s="775"/>
      <c r="BL397" s="775"/>
      <c r="BM397" s="775"/>
      <c r="BN397" s="775"/>
      <c r="BO397" s="775"/>
      <c r="BP397" s="775"/>
      <c r="BQ397" s="775"/>
      <c r="BR397" s="776"/>
      <c r="BS397" s="777"/>
      <c r="BU397" s="1044"/>
      <c r="BV397" s="760" t="s">
        <v>855</v>
      </c>
      <c r="BW397" s="730"/>
      <c r="BX397" s="773"/>
      <c r="BY397" s="726"/>
      <c r="BZ397" s="734"/>
      <c r="CA397" s="762"/>
      <c r="CB397" s="732"/>
      <c r="CC397" s="762"/>
      <c r="CD397" s="732"/>
      <c r="CE397" s="762"/>
      <c r="CF397" s="732"/>
      <c r="CG397" s="762"/>
      <c r="CH397" s="732"/>
      <c r="CI397" s="762"/>
      <c r="CJ397" s="732"/>
      <c r="CK397" s="762"/>
      <c r="CL397" s="732"/>
      <c r="CM397" s="762"/>
      <c r="CN397" s="732"/>
      <c r="CO397" s="762"/>
      <c r="CP397" s="732"/>
      <c r="CQ397" s="762"/>
      <c r="CR397" s="732"/>
      <c r="CS397" s="762"/>
      <c r="CT397" s="732"/>
      <c r="CU397" s="775"/>
      <c r="CV397" s="775"/>
      <c r="CW397" s="775"/>
      <c r="CX397" s="775"/>
      <c r="CY397" s="775"/>
      <c r="CZ397" s="775"/>
      <c r="DA397" s="775"/>
      <c r="DB397" s="776"/>
      <c r="DC397" s="777"/>
      <c r="DE397" s="1044"/>
      <c r="DF397" s="760" t="s">
        <v>855</v>
      </c>
      <c r="DG397" s="730"/>
      <c r="DH397" s="773"/>
      <c r="DI397" s="726"/>
      <c r="DJ397" s="734"/>
      <c r="DK397" s="762"/>
      <c r="DL397" s="732"/>
      <c r="DM397" s="762"/>
      <c r="DN397" s="732"/>
      <c r="DO397" s="762"/>
      <c r="DP397" s="732"/>
      <c r="DQ397" s="762"/>
      <c r="DR397" s="732"/>
      <c r="DS397" s="762"/>
      <c r="DT397" s="732"/>
      <c r="DU397" s="762"/>
      <c r="DV397" s="732"/>
      <c r="DW397" s="762"/>
      <c r="DX397" s="732"/>
      <c r="DY397" s="762"/>
      <c r="DZ397" s="732"/>
      <c r="EA397" s="762"/>
      <c r="EB397" s="732"/>
      <c r="EC397" s="762"/>
      <c r="ED397" s="732"/>
      <c r="EE397" s="775"/>
      <c r="EF397" s="775"/>
      <c r="EG397" s="775"/>
      <c r="EH397" s="775"/>
      <c r="EI397" s="775"/>
      <c r="EJ397" s="775"/>
      <c r="EK397" s="775"/>
      <c r="EL397" s="776"/>
      <c r="EM397" s="777"/>
      <c r="EO397" s="1044"/>
      <c r="EP397" s="760" t="s">
        <v>855</v>
      </c>
      <c r="EQ397" s="730"/>
      <c r="ER397" s="773"/>
      <c r="ES397" s="726"/>
      <c r="ET397" s="734"/>
      <c r="EU397" s="762"/>
      <c r="EV397" s="732"/>
      <c r="EW397" s="762"/>
      <c r="EX397" s="732"/>
      <c r="EY397" s="762"/>
      <c r="EZ397" s="732"/>
      <c r="FA397" s="762"/>
      <c r="FB397" s="732"/>
      <c r="FC397" s="762"/>
      <c r="FD397" s="732"/>
      <c r="FE397" s="762"/>
      <c r="FF397" s="732"/>
      <c r="FG397" s="762"/>
      <c r="FH397" s="732"/>
      <c r="FI397" s="762"/>
      <c r="FJ397" s="732"/>
      <c r="FK397" s="762"/>
      <c r="FL397" s="732"/>
      <c r="FM397" s="762"/>
      <c r="FN397" s="732"/>
      <c r="FO397" s="775"/>
      <c r="FP397" s="775"/>
      <c r="FQ397" s="775"/>
      <c r="FR397" s="775"/>
      <c r="FS397" s="775"/>
      <c r="FT397" s="775"/>
      <c r="FU397" s="775"/>
      <c r="FV397" s="776"/>
      <c r="FW397" s="777"/>
      <c r="FY397" s="1044"/>
      <c r="FZ397" s="760" t="s">
        <v>855</v>
      </c>
      <c r="GA397" s="730"/>
      <c r="GB397" s="773"/>
      <c r="GC397" s="726"/>
      <c r="GD397" s="734">
        <f>F397+AP397+BZ397+DJ397+ET397</f>
        <v>0</v>
      </c>
      <c r="GE397" s="734"/>
      <c r="GF397" s="732"/>
      <c r="GG397" s="734"/>
      <c r="GH397" s="732"/>
      <c r="GI397" s="734"/>
      <c r="GJ397" s="732"/>
      <c r="GK397" s="734"/>
      <c r="GL397" s="732"/>
      <c r="GM397" s="734"/>
      <c r="GN397" s="732"/>
      <c r="GO397" s="734"/>
      <c r="GP397" s="732"/>
      <c r="GQ397" s="734"/>
      <c r="GR397" s="732"/>
      <c r="GS397" s="734"/>
      <c r="GT397" s="732"/>
      <c r="GU397" s="734"/>
      <c r="GV397" s="732"/>
      <c r="GW397" s="734"/>
      <c r="GX397" s="774"/>
      <c r="GY397" s="775"/>
      <c r="GZ397" s="775"/>
      <c r="HA397" s="775"/>
      <c r="HB397" s="775"/>
      <c r="HC397" s="775"/>
      <c r="HD397" s="775"/>
      <c r="HE397" s="775"/>
      <c r="HF397" s="776"/>
      <c r="HG397" s="777"/>
    </row>
    <row r="398" spans="1:215" ht="24" hidden="1" x14ac:dyDescent="0.25">
      <c r="A398" s="1044"/>
      <c r="B398" s="755" t="s">
        <v>856</v>
      </c>
      <c r="C398" s="737">
        <f t="shared" ref="C398:C420" si="3255">C310</f>
        <v>1</v>
      </c>
      <c r="D398" s="737">
        <f t="shared" ref="D398:D420" si="3256">ROUNDUP(D310*1.04,0)</f>
        <v>8559</v>
      </c>
      <c r="E398" s="738">
        <f t="shared" ref="E398:E420" si="3257">ROUNDUP(D398*1.01,0)</f>
        <v>8645</v>
      </c>
      <c r="F398" s="817">
        <f t="shared" ref="F398:F420" si="3258">C398*E398</f>
        <v>8645</v>
      </c>
      <c r="G398" s="740">
        <f t="shared" ref="G398:I413" si="3259">ROUND(G33,1)</f>
        <v>0</v>
      </c>
      <c r="H398" s="741">
        <f t="shared" ref="H398:H420" si="3260">$F398*G398/100</f>
        <v>0</v>
      </c>
      <c r="I398" s="740">
        <f t="shared" si="3259"/>
        <v>0</v>
      </c>
      <c r="J398" s="741">
        <f t="shared" ref="J398:J420" si="3261">$F398*I398/100</f>
        <v>0</v>
      </c>
      <c r="K398" s="740">
        <f t="shared" ref="K398:K420" si="3262">ROUND(K33,1)</f>
        <v>0</v>
      </c>
      <c r="L398" s="741">
        <f t="shared" ref="L398:L420" si="3263">$F398*K398/100</f>
        <v>0</v>
      </c>
      <c r="M398" s="740">
        <f t="shared" ref="M398:M420" si="3264">ROUND(M33,1)</f>
        <v>23</v>
      </c>
      <c r="N398" s="741">
        <f t="shared" ref="N398:N420" si="3265">$F398*M398/100</f>
        <v>1988.35</v>
      </c>
      <c r="O398" s="740">
        <f t="shared" ref="O398:O420" si="3266">ROUND(O33,1)</f>
        <v>0</v>
      </c>
      <c r="P398" s="741">
        <f t="shared" ref="P398:P420" si="3267">$F398*O398/100</f>
        <v>0</v>
      </c>
      <c r="Q398" s="740">
        <f t="shared" ref="Q398:Q420" si="3268">ROUND(Q33,1)</f>
        <v>198</v>
      </c>
      <c r="R398" s="741">
        <f t="shared" ref="R398:R420" si="3269">$F398*Q398/100</f>
        <v>17117.099999999999</v>
      </c>
      <c r="S398" s="740">
        <f t="shared" ref="S398:S420" si="3270">ROUND(S33,1)</f>
        <v>30</v>
      </c>
      <c r="T398" s="741">
        <f t="shared" ref="T398:T420" si="3271">$F398*S398/100</f>
        <v>2593.5</v>
      </c>
      <c r="U398" s="740">
        <f t="shared" ref="U398:U420" si="3272">ROUND(U33,1)</f>
        <v>0</v>
      </c>
      <c r="V398" s="741">
        <f t="shared" ref="V398:V420" si="3273">$F398*U398/100</f>
        <v>0</v>
      </c>
      <c r="W398" s="740">
        <f t="shared" ref="W398:W420" si="3274">ROUND(W33,1)</f>
        <v>0</v>
      </c>
      <c r="X398" s="741">
        <f t="shared" ref="X398:X420" si="3275">$F398*W398/100</f>
        <v>0</v>
      </c>
      <c r="Y398" s="740">
        <f t="shared" ref="Y398:Y420" si="3276">ROUND(Y33,1)</f>
        <v>0</v>
      </c>
      <c r="Z398" s="741">
        <f t="shared" ref="Z398:Z420" si="3277">$F398*Y398/100</f>
        <v>0</v>
      </c>
      <c r="AA398" s="743">
        <f t="shared" ref="AA398:AA420" si="3278">IF(((SUM(F398:Z398))&gt;(16242*C398)),0,((16242*C398)-(SUM(F398:Z398))))</f>
        <v>0</v>
      </c>
      <c r="AB398" s="744">
        <f t="shared" ref="AB398:AB420" si="3279">F398+H398+J398+L398+N398+P398+R398+T398+V398+X398+Z398+AA398</f>
        <v>30343.95</v>
      </c>
      <c r="AC398" s="745">
        <v>12</v>
      </c>
      <c r="AD398" s="746">
        <f t="shared" ref="AD398:AD420" si="3280">AB398*AC398</f>
        <v>364127.4</v>
      </c>
      <c r="AE398" s="747"/>
      <c r="AF398" s="741"/>
      <c r="AG398" s="746">
        <f t="shared" ref="AG398:AG420" si="3281">AD398+AE398+AF398</f>
        <v>364127.4</v>
      </c>
      <c r="AH398" s="746">
        <f t="shared" ref="AH398:AH420" si="3282">AG398*0.302</f>
        <v>109966.47</v>
      </c>
      <c r="AI398" s="746">
        <f t="shared" ref="AI398:AI420" si="3283">AG398+AH398</f>
        <v>474093.87</v>
      </c>
      <c r="AK398" s="1044"/>
      <c r="AL398" s="755" t="s">
        <v>857</v>
      </c>
      <c r="AM398" s="737">
        <f t="shared" ref="AM398:AM420" si="3284">AM310</f>
        <v>1</v>
      </c>
      <c r="AN398" s="737">
        <f t="shared" ref="AN398:AN420" si="3285">ROUNDUP(AN310*1.04,0)</f>
        <v>8559</v>
      </c>
      <c r="AO398" s="738">
        <f t="shared" ref="AO398:AO420" si="3286">ROUNDUP(AN398*1.01,0)</f>
        <v>8645</v>
      </c>
      <c r="AP398" s="817">
        <f t="shared" ref="AP398:AP420" si="3287">AM398*AO398</f>
        <v>8645</v>
      </c>
      <c r="AQ398" s="740">
        <f t="shared" ref="AQ398:AQ420" si="3288">ROUND(AQ33,1)</f>
        <v>0</v>
      </c>
      <c r="AR398" s="741">
        <f t="shared" ref="AR398:AR420" si="3289">$AP398*AQ398/100</f>
        <v>0</v>
      </c>
      <c r="AS398" s="740">
        <f t="shared" ref="AS398:AS420" si="3290">ROUND(AS33,1)</f>
        <v>4</v>
      </c>
      <c r="AT398" s="741">
        <f t="shared" ref="AT398:AT420" si="3291">$AP398*AS398/100</f>
        <v>345.8</v>
      </c>
      <c r="AU398" s="740">
        <f t="shared" ref="AU398:AU420" si="3292">ROUND(AU33,1)</f>
        <v>0</v>
      </c>
      <c r="AV398" s="741">
        <f t="shared" ref="AV398:AV420" si="3293">$AP398*AU398/100</f>
        <v>0</v>
      </c>
      <c r="AW398" s="740">
        <f t="shared" ref="AW398:AW420" si="3294">ROUND(AW33,1)</f>
        <v>0</v>
      </c>
      <c r="AX398" s="741">
        <f t="shared" ref="AX398:AX420" si="3295">$AP398*AW398/100</f>
        <v>0</v>
      </c>
      <c r="AY398" s="740">
        <f t="shared" ref="AY398:AY420" si="3296">ROUND(AY33,1)</f>
        <v>0</v>
      </c>
      <c r="AZ398" s="741">
        <f t="shared" ref="AZ398:AZ420" si="3297">$AP398*AY398/100</f>
        <v>0</v>
      </c>
      <c r="BA398" s="740">
        <f t="shared" ref="BA398:BA420" si="3298">ROUND(BA33,1)</f>
        <v>195</v>
      </c>
      <c r="BB398" s="741">
        <f t="shared" ref="BB398:BB420" si="3299">$AP398*BA398/100</f>
        <v>16857.75</v>
      </c>
      <c r="BC398" s="740">
        <f t="shared" ref="BC398:BC420" si="3300">ROUND(BC33,1)</f>
        <v>15</v>
      </c>
      <c r="BD398" s="741">
        <f t="shared" ref="BD398:BD420" si="3301">$AP398*BC398/100</f>
        <v>1296.75</v>
      </c>
      <c r="BE398" s="740">
        <f t="shared" ref="BE398:BE420" si="3302">ROUND(BE33,1)</f>
        <v>0</v>
      </c>
      <c r="BF398" s="741">
        <f t="shared" ref="BF398:BF420" si="3303">$AP398*BE398/100</f>
        <v>0</v>
      </c>
      <c r="BG398" s="740">
        <f t="shared" ref="BG398:BG420" si="3304">ROUND(BG33,1)</f>
        <v>0</v>
      </c>
      <c r="BH398" s="741">
        <f t="shared" ref="BH398:BH420" si="3305">$AP398*BG398/100</f>
        <v>0</v>
      </c>
      <c r="BI398" s="740">
        <f t="shared" ref="BI398:BI420" si="3306">ROUND(BI33,1)</f>
        <v>0</v>
      </c>
      <c r="BJ398" s="741">
        <f t="shared" ref="BJ398:BJ420" si="3307">$AP398*BI398/100</f>
        <v>0</v>
      </c>
      <c r="BK398" s="743">
        <f t="shared" ref="BK398:BK420" si="3308">IF(((SUM(AP398:BJ398))&gt;(16242*AM398)),0,((16242*AM398)-(SUM(AP398:BJ398))))</f>
        <v>0</v>
      </c>
      <c r="BL398" s="744">
        <f t="shared" ref="BL398:BL420" si="3309">AP398+AR398+AT398+AV398+AX398+AZ398+BB398+BD398+BF398+BH398+BJ398+BK398</f>
        <v>27145.3</v>
      </c>
      <c r="BM398" s="745">
        <v>12</v>
      </c>
      <c r="BN398" s="746">
        <f t="shared" ref="BN398:BN420" si="3310">BL398*BM398</f>
        <v>325743.59999999998</v>
      </c>
      <c r="BO398" s="747"/>
      <c r="BP398" s="741"/>
      <c r="BQ398" s="746">
        <f t="shared" ref="BQ398:BQ420" si="3311">BN398+BO398+BP398</f>
        <v>325743.59999999998</v>
      </c>
      <c r="BR398" s="746">
        <f t="shared" ref="BR398:BR420" si="3312">BQ398*0.302</f>
        <v>98374.57</v>
      </c>
      <c r="BS398" s="746">
        <f t="shared" ref="BS398:BS420" si="3313">BQ398+BR398</f>
        <v>424118.17</v>
      </c>
      <c r="BU398" s="1044"/>
      <c r="BV398" s="755" t="s">
        <v>856</v>
      </c>
      <c r="BW398" s="737">
        <f t="shared" ref="BW398:BW420" si="3314">BW310</f>
        <v>2</v>
      </c>
      <c r="BX398" s="737">
        <f t="shared" ref="BX398:BX420" si="3315">ROUNDUP(BX310*1.04,0)</f>
        <v>8559</v>
      </c>
      <c r="BY398" s="738">
        <f t="shared" ref="BY398:BY420" si="3316">ROUNDUP(BX398*1.01,0)</f>
        <v>8645</v>
      </c>
      <c r="BZ398" s="817">
        <f t="shared" ref="BZ398:BZ420" si="3317">BW398*BY398</f>
        <v>17290</v>
      </c>
      <c r="CA398" s="740">
        <f t="shared" ref="CA398:CA420" si="3318">ROUND(CA33,1)</f>
        <v>0</v>
      </c>
      <c r="CB398" s="741">
        <f t="shared" ref="CB398:CB420" si="3319">$BZ398*CA398/100</f>
        <v>0</v>
      </c>
      <c r="CC398" s="740">
        <f t="shared" ref="CC398:CC420" si="3320">ROUND(CC33,1)</f>
        <v>0</v>
      </c>
      <c r="CD398" s="741">
        <f t="shared" ref="CD398:CD420" si="3321">$BZ398*CC398/100</f>
        <v>0</v>
      </c>
      <c r="CE398" s="740">
        <f t="shared" ref="CE398:CE420" si="3322">ROUND(CE33,1)</f>
        <v>0</v>
      </c>
      <c r="CF398" s="741">
        <f t="shared" ref="CF398:CF420" si="3323">$BZ398*CE398/100</f>
        <v>0</v>
      </c>
      <c r="CG398" s="740">
        <f t="shared" ref="CG398:CG420" si="3324">ROUND(CG33,1)</f>
        <v>50</v>
      </c>
      <c r="CH398" s="741">
        <f t="shared" ref="CH398:CH420" si="3325">$BZ398*CG398/100</f>
        <v>8645</v>
      </c>
      <c r="CI398" s="740">
        <f t="shared" ref="CI398:CI420" si="3326">ROUND(CI33,1)</f>
        <v>0</v>
      </c>
      <c r="CJ398" s="741">
        <f t="shared" ref="CJ398:CJ420" si="3327">$BZ398*CI398/100</f>
        <v>0</v>
      </c>
      <c r="CK398" s="740">
        <f t="shared" ref="CK398:CK420" si="3328">ROUND(CK33,1)</f>
        <v>0</v>
      </c>
      <c r="CL398" s="741">
        <f t="shared" ref="CL398:CL420" si="3329">$BZ398*CK398/100</f>
        <v>0</v>
      </c>
      <c r="CM398" s="740">
        <f t="shared" ref="CM398:CM420" si="3330">ROUND(CM33,1)</f>
        <v>15</v>
      </c>
      <c r="CN398" s="741">
        <f t="shared" ref="CN398:CN420" si="3331">$BZ398*CM398/100</f>
        <v>2593.5</v>
      </c>
      <c r="CO398" s="740">
        <f t="shared" ref="CO398:CO420" si="3332">ROUND(CO33,1)</f>
        <v>0</v>
      </c>
      <c r="CP398" s="741">
        <f t="shared" ref="CP398:CP420" si="3333">$BZ398*CO398/100</f>
        <v>0</v>
      </c>
      <c r="CQ398" s="740">
        <f t="shared" ref="CQ398:CQ420" si="3334">ROUND(CQ33,1)</f>
        <v>0</v>
      </c>
      <c r="CR398" s="741">
        <f t="shared" ref="CR398:CR420" si="3335">$BZ398*CQ398/100</f>
        <v>0</v>
      </c>
      <c r="CS398" s="740">
        <f t="shared" ref="CS398:CS420" si="3336">ROUND(CS33,1)</f>
        <v>0</v>
      </c>
      <c r="CT398" s="741">
        <f t="shared" ref="CT398:CT420" si="3337">$BZ398*CS398/100</f>
        <v>0</v>
      </c>
      <c r="CU398" s="743">
        <f t="shared" ref="CU398:CU420" si="3338">IF(((SUM(BZ398:CT398))&gt;(16242*BW398)),0,((16242*BW398)-(SUM(BZ398:CT398))))</f>
        <v>3890.5</v>
      </c>
      <c r="CV398" s="744">
        <f t="shared" ref="CV398:CV420" si="3339">BZ398+CB398+CD398+CF398+CH398+CJ398+CL398+CN398+CP398+CR398+CT398+CU398</f>
        <v>32419</v>
      </c>
      <c r="CW398" s="745">
        <v>12</v>
      </c>
      <c r="CX398" s="746">
        <f t="shared" ref="CX398:CX420" si="3340">CV398*CW398</f>
        <v>389028</v>
      </c>
      <c r="CY398" s="747"/>
      <c r="CZ398" s="741"/>
      <c r="DA398" s="746">
        <f t="shared" ref="DA398:DA420" si="3341">CX398+CY398+CZ398</f>
        <v>389028</v>
      </c>
      <c r="DB398" s="746">
        <f t="shared" ref="DB398:DB420" si="3342">DA398*0.302</f>
        <v>117486.46</v>
      </c>
      <c r="DC398" s="746">
        <f t="shared" ref="DC398:DC420" si="3343">DA398+DB398</f>
        <v>506514.46</v>
      </c>
      <c r="DD398" s="750"/>
      <c r="DE398" s="1044"/>
      <c r="DF398" s="755" t="s">
        <v>856</v>
      </c>
      <c r="DG398" s="737">
        <f t="shared" ref="DG398:DG420" si="3344">DG310</f>
        <v>0.5</v>
      </c>
      <c r="DH398" s="737">
        <f t="shared" ref="DH398:DH420" si="3345">ROUNDUP(DH310*1.04,0)</f>
        <v>8559</v>
      </c>
      <c r="DI398" s="738">
        <f t="shared" ref="DI398:DI420" si="3346">ROUNDUP(DH398*1.01,0)</f>
        <v>8645</v>
      </c>
      <c r="DJ398" s="817">
        <f t="shared" ref="DJ398:DJ420" si="3347">DG398*DI398</f>
        <v>4322.5</v>
      </c>
      <c r="DK398" s="740">
        <f t="shared" ref="DK398:DK420" si="3348">ROUND(DK33,1)</f>
        <v>0</v>
      </c>
      <c r="DL398" s="741">
        <f t="shared" ref="DL398:DL420" si="3349">$DJ398*DK398/100</f>
        <v>0</v>
      </c>
      <c r="DM398" s="740">
        <f t="shared" ref="DM398:DM420" si="3350">ROUND(DM33,1)</f>
        <v>0</v>
      </c>
      <c r="DN398" s="741">
        <f t="shared" ref="DN398:DN420" si="3351">$DJ398*DM398/100</f>
        <v>0</v>
      </c>
      <c r="DO398" s="740">
        <f t="shared" ref="DO398:DO420" si="3352">ROUND(DO33,1)</f>
        <v>0</v>
      </c>
      <c r="DP398" s="741">
        <f t="shared" ref="DP398:DP420" si="3353">$DJ398*DO398/100</f>
        <v>0</v>
      </c>
      <c r="DQ398" s="740">
        <f t="shared" ref="DQ398:DQ420" si="3354">ROUND(DQ33,1)</f>
        <v>0</v>
      </c>
      <c r="DR398" s="741">
        <f t="shared" ref="DR398:DR420" si="3355">$DJ398*DQ398/100</f>
        <v>0</v>
      </c>
      <c r="DS398" s="740">
        <f t="shared" ref="DS398:DS420" si="3356">ROUND(DS33,1)</f>
        <v>0</v>
      </c>
      <c r="DT398" s="741">
        <f t="shared" ref="DT398:DT420" si="3357">$DJ398*DS398/100</f>
        <v>0</v>
      </c>
      <c r="DU398" s="740">
        <f t="shared" ref="DU398:DU420" si="3358">ROUND(DU33,1)</f>
        <v>77.2</v>
      </c>
      <c r="DV398" s="741">
        <f t="shared" ref="DV398:DV420" si="3359">$DJ398*DU398/100</f>
        <v>3336.97</v>
      </c>
      <c r="DW398" s="740">
        <f t="shared" ref="DW398:DW420" si="3360">ROUND(DW33,1)</f>
        <v>30</v>
      </c>
      <c r="DX398" s="741">
        <f t="shared" ref="DX398:DX420" si="3361">$DJ398*DW398/100</f>
        <v>1296.75</v>
      </c>
      <c r="DY398" s="740">
        <f t="shared" ref="DY398:DY420" si="3362">ROUND(DY33,1)</f>
        <v>0</v>
      </c>
      <c r="DZ398" s="741">
        <f t="shared" ref="DZ398:DZ420" si="3363">$DJ398*DY398/100</f>
        <v>0</v>
      </c>
      <c r="EA398" s="740">
        <f t="shared" ref="EA398:EA420" si="3364">ROUND(EA33,1)</f>
        <v>0</v>
      </c>
      <c r="EB398" s="741">
        <f t="shared" ref="EB398:EB420" si="3365">$DJ398*EA398/100</f>
        <v>0</v>
      </c>
      <c r="EC398" s="740">
        <f t="shared" ref="EC398:EC420" si="3366">ROUND(EC33,1)</f>
        <v>0</v>
      </c>
      <c r="ED398" s="741">
        <f t="shared" ref="ED398:ED420" si="3367">$DJ398*EC398/100</f>
        <v>0</v>
      </c>
      <c r="EE398" s="743">
        <f t="shared" ref="EE398:EE420" si="3368">IF(((SUM(DJ398:ED398))&gt;(16242*DG398)),0,((16242*DG398)-(SUM(DJ398:ED398))))</f>
        <v>0</v>
      </c>
      <c r="EF398" s="744">
        <f t="shared" ref="EF398:EF420" si="3369">DJ398+DL398+DN398+DP398+DR398+DT398+DV398+DX398+DZ398+EB398+ED398+EE398</f>
        <v>8956.2199999999993</v>
      </c>
      <c r="EG398" s="745">
        <v>12</v>
      </c>
      <c r="EH398" s="746">
        <f t="shared" ref="EH398:EH420" si="3370">EF398*EG398</f>
        <v>107474.64</v>
      </c>
      <c r="EI398" s="747"/>
      <c r="EJ398" s="741"/>
      <c r="EK398" s="746">
        <f t="shared" ref="EK398:EK420" si="3371">EH398+EI398+EJ398</f>
        <v>107474.64</v>
      </c>
      <c r="EL398" s="746">
        <f t="shared" ref="EL398:EL420" si="3372">EK398*0.302</f>
        <v>32457.34</v>
      </c>
      <c r="EM398" s="746">
        <f t="shared" ref="EM398:EM420" si="3373">EK398+EL398</f>
        <v>139931.98000000001</v>
      </c>
      <c r="EO398" s="1044"/>
      <c r="EP398" s="755" t="s">
        <v>856</v>
      </c>
      <c r="EQ398" s="737">
        <f t="shared" ref="EQ398:EQ420" si="3374">EQ310</f>
        <v>1</v>
      </c>
      <c r="ER398" s="737">
        <f t="shared" ref="ER398:ER420" si="3375">ROUNDUP(ER310*1.04,0)</f>
        <v>8559</v>
      </c>
      <c r="ES398" s="738">
        <f t="shared" ref="ES398:ES420" si="3376">ROUNDUP(ER398*1.01,0)</f>
        <v>8645</v>
      </c>
      <c r="ET398" s="817">
        <f t="shared" ref="ET398:ET420" si="3377">EQ398*ES398</f>
        <v>8645</v>
      </c>
      <c r="EU398" s="740">
        <f t="shared" ref="EU398:EU420" si="3378">ROUND(EU33,1)</f>
        <v>0</v>
      </c>
      <c r="EV398" s="741">
        <f t="shared" ref="EV398:EV420" si="3379">$ET398*EU398/100</f>
        <v>0</v>
      </c>
      <c r="EW398" s="740">
        <f t="shared" ref="EW398:EW420" si="3380">ROUND(EW33,1)</f>
        <v>0</v>
      </c>
      <c r="EX398" s="741">
        <f t="shared" ref="EX398:EX420" si="3381">$ET398*EW398/100</f>
        <v>0</v>
      </c>
      <c r="EY398" s="740">
        <f t="shared" ref="EY398:EY420" si="3382">ROUND(EY33,1)</f>
        <v>0</v>
      </c>
      <c r="EZ398" s="741">
        <f t="shared" ref="EZ398:EZ420" si="3383">$ET398*EY398/100</f>
        <v>0</v>
      </c>
      <c r="FA398" s="740">
        <f t="shared" ref="FA398:FA420" si="3384">ROUND(FA33,1)</f>
        <v>0</v>
      </c>
      <c r="FB398" s="741">
        <f t="shared" ref="FB398:FB420" si="3385">$ET398*FA398/100</f>
        <v>0</v>
      </c>
      <c r="FC398" s="740">
        <f t="shared" ref="FC398:FC420" si="3386">ROUND(FC33,1)</f>
        <v>0</v>
      </c>
      <c r="FD398" s="741">
        <f t="shared" ref="FD398:FD420" si="3387">$ET398*FC398/100</f>
        <v>0</v>
      </c>
      <c r="FE398" s="740">
        <f t="shared" ref="FE398:FE420" si="3388">ROUND(FE33,1)</f>
        <v>200</v>
      </c>
      <c r="FF398" s="741">
        <f t="shared" ref="FF398:FF420" si="3389">$ET398*FE398/100</f>
        <v>17290</v>
      </c>
      <c r="FG398" s="740">
        <f t="shared" ref="FG398:FG420" si="3390">ROUND(FG33,1)</f>
        <v>15</v>
      </c>
      <c r="FH398" s="741">
        <f t="shared" ref="FH398:FH420" si="3391">$ET398*FG398/100</f>
        <v>1296.75</v>
      </c>
      <c r="FI398" s="740">
        <f t="shared" ref="FI398:FI420" si="3392">ROUND(FI33,1)</f>
        <v>0</v>
      </c>
      <c r="FJ398" s="741">
        <f t="shared" ref="FJ398:FJ420" si="3393">$ET398*FI398/100</f>
        <v>0</v>
      </c>
      <c r="FK398" s="740">
        <f t="shared" ref="FK398:FK420" si="3394">ROUND(FK33,1)</f>
        <v>0</v>
      </c>
      <c r="FL398" s="741">
        <f t="shared" ref="FL398:FL420" si="3395">$ET398*FK398/100</f>
        <v>0</v>
      </c>
      <c r="FM398" s="740">
        <f t="shared" ref="FM398:FM420" si="3396">ROUND(FM33,1)</f>
        <v>0</v>
      </c>
      <c r="FN398" s="741">
        <f t="shared" ref="FN398:FN420" si="3397">$ET398*FM398/100</f>
        <v>0</v>
      </c>
      <c r="FO398" s="743">
        <f t="shared" ref="FO398:FO420" si="3398">IF(((SUM(ET398:FN398))&gt;(16242*EQ398)),0,((16242*EQ398)-(SUM(ET398:FN398))))</f>
        <v>0</v>
      </c>
      <c r="FP398" s="744">
        <f t="shared" ref="FP398:FP420" si="3399">ET398+EV398+EX398+EZ398+FB398+FD398+FF398+FH398+FJ398+FL398+FN398+FO398</f>
        <v>27231.75</v>
      </c>
      <c r="FQ398" s="745">
        <v>12</v>
      </c>
      <c r="FR398" s="746">
        <f t="shared" ref="FR398:FR420" si="3400">FP398*FQ398</f>
        <v>326781</v>
      </c>
      <c r="FS398" s="747"/>
      <c r="FT398" s="741"/>
      <c r="FU398" s="746">
        <f t="shared" ref="FU398:FU420" si="3401">FR398+FS398+FT398</f>
        <v>326781</v>
      </c>
      <c r="FV398" s="746">
        <f t="shared" ref="FV398:FV420" si="3402">FU398*0.302</f>
        <v>98687.86</v>
      </c>
      <c r="FW398" s="746">
        <f t="shared" ref="FW398:FW420" si="3403">FU398+FV398</f>
        <v>425468.86</v>
      </c>
      <c r="FY398" s="1044"/>
      <c r="FZ398" s="755" t="s">
        <v>856</v>
      </c>
      <c r="GA398" s="737">
        <f t="shared" ref="GA398:GA420" si="3404">GA310</f>
        <v>5.5</v>
      </c>
      <c r="GB398" s="737">
        <f t="shared" ref="GB398:GB420" si="3405">ROUNDUP(GB310*1.04,0)</f>
        <v>8559</v>
      </c>
      <c r="GC398" s="738">
        <f t="shared" ref="GC398:GC420" si="3406">ROUNDUP(GB398*1.01,0)</f>
        <v>8645</v>
      </c>
      <c r="GD398" s="743">
        <f t="shared" ref="GD398:GD420" si="3407">F398+AP398+BZ398+DJ398+ET398</f>
        <v>47547.5</v>
      </c>
      <c r="GE398" s="743"/>
      <c r="GF398" s="737">
        <f t="shared" ref="GF398:GF420" si="3408">H398+AR398+CB398+DL398+EV398</f>
        <v>0</v>
      </c>
      <c r="GG398" s="743"/>
      <c r="GH398" s="737">
        <f t="shared" ref="GH398:GH420" si="3409">J398+AT398+CD398+DN398+EX398</f>
        <v>345.8</v>
      </c>
      <c r="GI398" s="743"/>
      <c r="GJ398" s="737">
        <f t="shared" ref="GJ398:GJ420" si="3410">L398+AV398+CF398+DP398+EZ398</f>
        <v>0</v>
      </c>
      <c r="GK398" s="743"/>
      <c r="GL398" s="737">
        <f t="shared" ref="GL398:GL420" si="3411">N398+AX398+CH398+DR398+FB398</f>
        <v>10633.35</v>
      </c>
      <c r="GM398" s="743"/>
      <c r="GN398" s="737">
        <f t="shared" ref="GN398:GN420" si="3412">P398+AZ398+CJ398+DT398+FD398</f>
        <v>0</v>
      </c>
      <c r="GO398" s="743"/>
      <c r="GP398" s="737">
        <f t="shared" ref="GP398:GP420" si="3413">R398+BB398+CL398+DV398+FF398</f>
        <v>54601.82</v>
      </c>
      <c r="GQ398" s="743"/>
      <c r="GR398" s="737">
        <f t="shared" ref="GR398:GR420" si="3414">T398+BD398+CN398+DX398+FH398</f>
        <v>9077.25</v>
      </c>
      <c r="GS398" s="743"/>
      <c r="GT398" s="737">
        <f t="shared" ref="GT398:GT420" si="3415">V398+BF398+CP398+DZ398+FJ398</f>
        <v>0</v>
      </c>
      <c r="GU398" s="743"/>
      <c r="GV398" s="737">
        <f t="shared" ref="GV398:GV420" si="3416">X398+BH398+CR398+EB398+FL398</f>
        <v>0</v>
      </c>
      <c r="GW398" s="743"/>
      <c r="GX398" s="737">
        <f t="shared" ref="GX398:GY420" si="3417">Z398+BJ398+CT398+ED398+FN398</f>
        <v>0</v>
      </c>
      <c r="GY398" s="743">
        <f t="shared" si="3417"/>
        <v>3890.5</v>
      </c>
      <c r="GZ398" s="744">
        <f t="shared" ref="GZ398:GZ420" si="3418">GD398+GF398+GH398+GJ398+GL398+GN398+GP398+GR398+GT398+GV398+GX398+GY398</f>
        <v>126096.22</v>
      </c>
      <c r="HA398" s="745">
        <v>12</v>
      </c>
      <c r="HB398" s="746">
        <f t="shared" ref="HB398:HB420" si="3419">GZ398*HA398</f>
        <v>1513154.64</v>
      </c>
      <c r="HC398" s="737">
        <f t="shared" ref="HC398:HD420" si="3420">AE398+BO398+CY398+EI398+FS398</f>
        <v>0</v>
      </c>
      <c r="HD398" s="737">
        <f t="shared" si="3420"/>
        <v>0</v>
      </c>
      <c r="HE398" s="746">
        <f t="shared" ref="HE398:HE420" si="3421">HB398+HC398+HD398</f>
        <v>1513154.64</v>
      </c>
      <c r="HF398" s="746">
        <f t="shared" ref="HF398:HF420" si="3422">HE398*0.302</f>
        <v>456972.7</v>
      </c>
      <c r="HG398" s="746">
        <f t="shared" ref="HG398:HG420" si="3423">HE398+HF398</f>
        <v>1970127.34</v>
      </c>
    </row>
    <row r="399" spans="1:215" hidden="1" x14ac:dyDescent="0.25">
      <c r="A399" s="1044"/>
      <c r="B399" s="755" t="s">
        <v>858</v>
      </c>
      <c r="C399" s="737">
        <f t="shared" si="3255"/>
        <v>1</v>
      </c>
      <c r="D399" s="737">
        <f t="shared" si="3256"/>
        <v>8153</v>
      </c>
      <c r="E399" s="738">
        <f t="shared" si="3257"/>
        <v>8235</v>
      </c>
      <c r="F399" s="817">
        <f t="shared" si="3258"/>
        <v>8235</v>
      </c>
      <c r="G399" s="740">
        <f t="shared" si="3259"/>
        <v>0</v>
      </c>
      <c r="H399" s="741">
        <f t="shared" si="3260"/>
        <v>0</v>
      </c>
      <c r="I399" s="740">
        <f t="shared" si="3259"/>
        <v>0</v>
      </c>
      <c r="J399" s="741">
        <f t="shared" si="3261"/>
        <v>0</v>
      </c>
      <c r="K399" s="740">
        <f t="shared" si="3262"/>
        <v>0</v>
      </c>
      <c r="L399" s="741">
        <f t="shared" si="3263"/>
        <v>0</v>
      </c>
      <c r="M399" s="740">
        <f t="shared" si="3264"/>
        <v>23</v>
      </c>
      <c r="N399" s="741">
        <f t="shared" si="3265"/>
        <v>1894.05</v>
      </c>
      <c r="O399" s="740">
        <f t="shared" si="3266"/>
        <v>0</v>
      </c>
      <c r="P399" s="741">
        <f t="shared" si="3267"/>
        <v>0</v>
      </c>
      <c r="Q399" s="740">
        <f t="shared" si="3268"/>
        <v>198</v>
      </c>
      <c r="R399" s="741">
        <f t="shared" si="3269"/>
        <v>16305.3</v>
      </c>
      <c r="S399" s="740">
        <f t="shared" si="3270"/>
        <v>30</v>
      </c>
      <c r="T399" s="741">
        <f t="shared" si="3271"/>
        <v>2470.5</v>
      </c>
      <c r="U399" s="740">
        <f t="shared" si="3272"/>
        <v>0</v>
      </c>
      <c r="V399" s="741">
        <f t="shared" si="3273"/>
        <v>0</v>
      </c>
      <c r="W399" s="740">
        <f t="shared" si="3274"/>
        <v>0</v>
      </c>
      <c r="X399" s="741">
        <f t="shared" si="3275"/>
        <v>0</v>
      </c>
      <c r="Y399" s="740">
        <f t="shared" si="3276"/>
        <v>0</v>
      </c>
      <c r="Z399" s="741">
        <f t="shared" si="3277"/>
        <v>0</v>
      </c>
      <c r="AA399" s="743">
        <f t="shared" si="3278"/>
        <v>0</v>
      </c>
      <c r="AB399" s="744">
        <f t="shared" si="3279"/>
        <v>28904.85</v>
      </c>
      <c r="AC399" s="745">
        <v>12</v>
      </c>
      <c r="AD399" s="746">
        <f t="shared" si="3280"/>
        <v>346858.2</v>
      </c>
      <c r="AE399" s="747"/>
      <c r="AF399" s="741"/>
      <c r="AG399" s="746">
        <f t="shared" si="3281"/>
        <v>346858.2</v>
      </c>
      <c r="AH399" s="746">
        <f t="shared" si="3282"/>
        <v>104751.18</v>
      </c>
      <c r="AI399" s="746">
        <f t="shared" si="3283"/>
        <v>451609.38</v>
      </c>
      <c r="AK399" s="1044"/>
      <c r="AL399" s="755" t="s">
        <v>858</v>
      </c>
      <c r="AM399" s="737">
        <f t="shared" si="3284"/>
        <v>0</v>
      </c>
      <c r="AN399" s="737">
        <f t="shared" si="3285"/>
        <v>8153</v>
      </c>
      <c r="AO399" s="738">
        <f t="shared" si="3286"/>
        <v>8235</v>
      </c>
      <c r="AP399" s="817">
        <f t="shared" si="3287"/>
        <v>0</v>
      </c>
      <c r="AQ399" s="740">
        <f t="shared" si="3288"/>
        <v>0</v>
      </c>
      <c r="AR399" s="741">
        <f t="shared" si="3289"/>
        <v>0</v>
      </c>
      <c r="AS399" s="740">
        <f t="shared" si="3290"/>
        <v>0</v>
      </c>
      <c r="AT399" s="741">
        <f t="shared" si="3291"/>
        <v>0</v>
      </c>
      <c r="AU399" s="740">
        <f t="shared" si="3292"/>
        <v>0</v>
      </c>
      <c r="AV399" s="741">
        <f t="shared" si="3293"/>
        <v>0</v>
      </c>
      <c r="AW399" s="740">
        <f t="shared" si="3294"/>
        <v>0</v>
      </c>
      <c r="AX399" s="741">
        <f t="shared" si="3295"/>
        <v>0</v>
      </c>
      <c r="AY399" s="740">
        <f t="shared" si="3296"/>
        <v>0</v>
      </c>
      <c r="AZ399" s="741">
        <f t="shared" si="3297"/>
        <v>0</v>
      </c>
      <c r="BA399" s="740">
        <f t="shared" si="3298"/>
        <v>0</v>
      </c>
      <c r="BB399" s="741">
        <f t="shared" si="3299"/>
        <v>0</v>
      </c>
      <c r="BC399" s="740">
        <f t="shared" si="3300"/>
        <v>0</v>
      </c>
      <c r="BD399" s="741">
        <f t="shared" si="3301"/>
        <v>0</v>
      </c>
      <c r="BE399" s="740">
        <f t="shared" si="3302"/>
        <v>0</v>
      </c>
      <c r="BF399" s="741">
        <f t="shared" si="3303"/>
        <v>0</v>
      </c>
      <c r="BG399" s="740">
        <f t="shared" si="3304"/>
        <v>0</v>
      </c>
      <c r="BH399" s="741">
        <f t="shared" si="3305"/>
        <v>0</v>
      </c>
      <c r="BI399" s="740">
        <f t="shared" si="3306"/>
        <v>0</v>
      </c>
      <c r="BJ399" s="741">
        <f t="shared" si="3307"/>
        <v>0</v>
      </c>
      <c r="BK399" s="743">
        <f t="shared" si="3308"/>
        <v>0</v>
      </c>
      <c r="BL399" s="744">
        <f t="shared" si="3309"/>
        <v>0</v>
      </c>
      <c r="BM399" s="745">
        <v>12</v>
      </c>
      <c r="BN399" s="746">
        <f t="shared" si="3310"/>
        <v>0</v>
      </c>
      <c r="BO399" s="747"/>
      <c r="BP399" s="741"/>
      <c r="BQ399" s="746">
        <f t="shared" si="3311"/>
        <v>0</v>
      </c>
      <c r="BR399" s="746">
        <f t="shared" si="3312"/>
        <v>0</v>
      </c>
      <c r="BS399" s="746">
        <f t="shared" si="3313"/>
        <v>0</v>
      </c>
      <c r="BU399" s="1044"/>
      <c r="BV399" s="755" t="s">
        <v>858</v>
      </c>
      <c r="BW399" s="737">
        <f t="shared" si="3314"/>
        <v>0</v>
      </c>
      <c r="BX399" s="737">
        <f t="shared" si="3315"/>
        <v>8153</v>
      </c>
      <c r="BY399" s="738">
        <f t="shared" si="3316"/>
        <v>8235</v>
      </c>
      <c r="BZ399" s="817">
        <f t="shared" si="3317"/>
        <v>0</v>
      </c>
      <c r="CA399" s="740">
        <f t="shared" si="3318"/>
        <v>0</v>
      </c>
      <c r="CB399" s="741">
        <f t="shared" si="3319"/>
        <v>0</v>
      </c>
      <c r="CC399" s="740">
        <f t="shared" si="3320"/>
        <v>0</v>
      </c>
      <c r="CD399" s="741">
        <f t="shared" si="3321"/>
        <v>0</v>
      </c>
      <c r="CE399" s="740">
        <f t="shared" si="3322"/>
        <v>0</v>
      </c>
      <c r="CF399" s="741">
        <f t="shared" si="3323"/>
        <v>0</v>
      </c>
      <c r="CG399" s="740">
        <f t="shared" si="3324"/>
        <v>0</v>
      </c>
      <c r="CH399" s="741">
        <f t="shared" si="3325"/>
        <v>0</v>
      </c>
      <c r="CI399" s="740">
        <f t="shared" si="3326"/>
        <v>0</v>
      </c>
      <c r="CJ399" s="741">
        <f t="shared" si="3327"/>
        <v>0</v>
      </c>
      <c r="CK399" s="740">
        <f t="shared" si="3328"/>
        <v>0</v>
      </c>
      <c r="CL399" s="741">
        <f t="shared" si="3329"/>
        <v>0</v>
      </c>
      <c r="CM399" s="740">
        <f t="shared" si="3330"/>
        <v>0</v>
      </c>
      <c r="CN399" s="741">
        <f t="shared" si="3331"/>
        <v>0</v>
      </c>
      <c r="CO399" s="740">
        <f t="shared" si="3332"/>
        <v>0</v>
      </c>
      <c r="CP399" s="741">
        <f t="shared" si="3333"/>
        <v>0</v>
      </c>
      <c r="CQ399" s="740">
        <f t="shared" si="3334"/>
        <v>0</v>
      </c>
      <c r="CR399" s="741">
        <f t="shared" si="3335"/>
        <v>0</v>
      </c>
      <c r="CS399" s="740">
        <f t="shared" si="3336"/>
        <v>0</v>
      </c>
      <c r="CT399" s="741">
        <f t="shared" si="3337"/>
        <v>0</v>
      </c>
      <c r="CU399" s="743">
        <f t="shared" si="3338"/>
        <v>0</v>
      </c>
      <c r="CV399" s="744">
        <f t="shared" si="3339"/>
        <v>0</v>
      </c>
      <c r="CW399" s="745">
        <v>12</v>
      </c>
      <c r="CX399" s="746">
        <f t="shared" si="3340"/>
        <v>0</v>
      </c>
      <c r="CY399" s="747"/>
      <c r="CZ399" s="741"/>
      <c r="DA399" s="746">
        <f t="shared" si="3341"/>
        <v>0</v>
      </c>
      <c r="DB399" s="746">
        <f t="shared" si="3342"/>
        <v>0</v>
      </c>
      <c r="DC399" s="746">
        <f t="shared" si="3343"/>
        <v>0</v>
      </c>
      <c r="DD399" s="750"/>
      <c r="DE399" s="1044"/>
      <c r="DF399" s="755" t="s">
        <v>858</v>
      </c>
      <c r="DG399" s="737">
        <f t="shared" si="3344"/>
        <v>0</v>
      </c>
      <c r="DH399" s="737">
        <f t="shared" si="3345"/>
        <v>8153</v>
      </c>
      <c r="DI399" s="738">
        <f t="shared" si="3346"/>
        <v>8235</v>
      </c>
      <c r="DJ399" s="817">
        <f t="shared" si="3347"/>
        <v>0</v>
      </c>
      <c r="DK399" s="740">
        <f t="shared" si="3348"/>
        <v>0</v>
      </c>
      <c r="DL399" s="741">
        <f t="shared" si="3349"/>
        <v>0</v>
      </c>
      <c r="DM399" s="740">
        <f t="shared" si="3350"/>
        <v>0</v>
      </c>
      <c r="DN399" s="741">
        <f t="shared" si="3351"/>
        <v>0</v>
      </c>
      <c r="DO399" s="740">
        <f t="shared" si="3352"/>
        <v>0</v>
      </c>
      <c r="DP399" s="741">
        <f t="shared" si="3353"/>
        <v>0</v>
      </c>
      <c r="DQ399" s="740">
        <f t="shared" si="3354"/>
        <v>0</v>
      </c>
      <c r="DR399" s="741">
        <f t="shared" si="3355"/>
        <v>0</v>
      </c>
      <c r="DS399" s="740">
        <f t="shared" si="3356"/>
        <v>0</v>
      </c>
      <c r="DT399" s="741">
        <f t="shared" si="3357"/>
        <v>0</v>
      </c>
      <c r="DU399" s="740">
        <f t="shared" si="3358"/>
        <v>0</v>
      </c>
      <c r="DV399" s="741">
        <f t="shared" si="3359"/>
        <v>0</v>
      </c>
      <c r="DW399" s="740">
        <f t="shared" si="3360"/>
        <v>0</v>
      </c>
      <c r="DX399" s="741">
        <f t="shared" si="3361"/>
        <v>0</v>
      </c>
      <c r="DY399" s="740">
        <f t="shared" si="3362"/>
        <v>0</v>
      </c>
      <c r="DZ399" s="741">
        <f t="shared" si="3363"/>
        <v>0</v>
      </c>
      <c r="EA399" s="740">
        <f t="shared" si="3364"/>
        <v>0</v>
      </c>
      <c r="EB399" s="741">
        <f t="shared" si="3365"/>
        <v>0</v>
      </c>
      <c r="EC399" s="740">
        <f t="shared" si="3366"/>
        <v>0</v>
      </c>
      <c r="ED399" s="741">
        <f t="shared" si="3367"/>
        <v>0</v>
      </c>
      <c r="EE399" s="743">
        <f t="shared" si="3368"/>
        <v>0</v>
      </c>
      <c r="EF399" s="744">
        <f t="shared" si="3369"/>
        <v>0</v>
      </c>
      <c r="EG399" s="745">
        <v>12</v>
      </c>
      <c r="EH399" s="746">
        <f t="shared" si="3370"/>
        <v>0</v>
      </c>
      <c r="EI399" s="747"/>
      <c r="EJ399" s="741"/>
      <c r="EK399" s="746">
        <f t="shared" si="3371"/>
        <v>0</v>
      </c>
      <c r="EL399" s="746">
        <f t="shared" si="3372"/>
        <v>0</v>
      </c>
      <c r="EM399" s="746">
        <f t="shared" si="3373"/>
        <v>0</v>
      </c>
      <c r="EO399" s="1044"/>
      <c r="EP399" s="755" t="s">
        <v>858</v>
      </c>
      <c r="EQ399" s="737">
        <f t="shared" si="3374"/>
        <v>0</v>
      </c>
      <c r="ER399" s="737">
        <f t="shared" si="3375"/>
        <v>8153</v>
      </c>
      <c r="ES399" s="738">
        <f t="shared" si="3376"/>
        <v>8235</v>
      </c>
      <c r="ET399" s="817">
        <f t="shared" si="3377"/>
        <v>0</v>
      </c>
      <c r="EU399" s="740">
        <f t="shared" si="3378"/>
        <v>0</v>
      </c>
      <c r="EV399" s="741">
        <f t="shared" si="3379"/>
        <v>0</v>
      </c>
      <c r="EW399" s="740">
        <f t="shared" si="3380"/>
        <v>0</v>
      </c>
      <c r="EX399" s="741">
        <f t="shared" si="3381"/>
        <v>0</v>
      </c>
      <c r="EY399" s="740">
        <f t="shared" si="3382"/>
        <v>0</v>
      </c>
      <c r="EZ399" s="741">
        <f t="shared" si="3383"/>
        <v>0</v>
      </c>
      <c r="FA399" s="740">
        <f t="shared" si="3384"/>
        <v>0</v>
      </c>
      <c r="FB399" s="741">
        <f t="shared" si="3385"/>
        <v>0</v>
      </c>
      <c r="FC399" s="740">
        <f t="shared" si="3386"/>
        <v>0</v>
      </c>
      <c r="FD399" s="741">
        <f t="shared" si="3387"/>
        <v>0</v>
      </c>
      <c r="FE399" s="740">
        <f t="shared" si="3388"/>
        <v>0</v>
      </c>
      <c r="FF399" s="741">
        <f t="shared" si="3389"/>
        <v>0</v>
      </c>
      <c r="FG399" s="740">
        <f t="shared" si="3390"/>
        <v>0</v>
      </c>
      <c r="FH399" s="741">
        <f t="shared" si="3391"/>
        <v>0</v>
      </c>
      <c r="FI399" s="740">
        <f t="shared" si="3392"/>
        <v>0</v>
      </c>
      <c r="FJ399" s="741">
        <f t="shared" si="3393"/>
        <v>0</v>
      </c>
      <c r="FK399" s="740">
        <f t="shared" si="3394"/>
        <v>0</v>
      </c>
      <c r="FL399" s="741">
        <f t="shared" si="3395"/>
        <v>0</v>
      </c>
      <c r="FM399" s="740">
        <f t="shared" si="3396"/>
        <v>0</v>
      </c>
      <c r="FN399" s="741">
        <f t="shared" si="3397"/>
        <v>0</v>
      </c>
      <c r="FO399" s="743">
        <f t="shared" si="3398"/>
        <v>0</v>
      </c>
      <c r="FP399" s="744">
        <f t="shared" si="3399"/>
        <v>0</v>
      </c>
      <c r="FQ399" s="745">
        <v>12</v>
      </c>
      <c r="FR399" s="746">
        <f t="shared" si="3400"/>
        <v>0</v>
      </c>
      <c r="FS399" s="747"/>
      <c r="FT399" s="741"/>
      <c r="FU399" s="746">
        <f t="shared" si="3401"/>
        <v>0</v>
      </c>
      <c r="FV399" s="746">
        <f t="shared" si="3402"/>
        <v>0</v>
      </c>
      <c r="FW399" s="746">
        <f t="shared" si="3403"/>
        <v>0</v>
      </c>
      <c r="FY399" s="1044"/>
      <c r="FZ399" s="755" t="s">
        <v>858</v>
      </c>
      <c r="GA399" s="737">
        <f t="shared" si="3404"/>
        <v>1</v>
      </c>
      <c r="GB399" s="737">
        <f t="shared" si="3405"/>
        <v>8153</v>
      </c>
      <c r="GC399" s="738">
        <f t="shared" si="3406"/>
        <v>8235</v>
      </c>
      <c r="GD399" s="743">
        <f t="shared" si="3407"/>
        <v>8235</v>
      </c>
      <c r="GE399" s="743"/>
      <c r="GF399" s="737">
        <f t="shared" si="3408"/>
        <v>0</v>
      </c>
      <c r="GG399" s="743"/>
      <c r="GH399" s="737">
        <f t="shared" si="3409"/>
        <v>0</v>
      </c>
      <c r="GI399" s="743"/>
      <c r="GJ399" s="737">
        <f t="shared" si="3410"/>
        <v>0</v>
      </c>
      <c r="GK399" s="743"/>
      <c r="GL399" s="737">
        <f t="shared" si="3411"/>
        <v>1894.05</v>
      </c>
      <c r="GM399" s="743"/>
      <c r="GN399" s="737">
        <f t="shared" si="3412"/>
        <v>0</v>
      </c>
      <c r="GO399" s="743"/>
      <c r="GP399" s="737">
        <f t="shared" si="3413"/>
        <v>16305.3</v>
      </c>
      <c r="GQ399" s="743"/>
      <c r="GR399" s="737">
        <f t="shared" si="3414"/>
        <v>2470.5</v>
      </c>
      <c r="GS399" s="743"/>
      <c r="GT399" s="737">
        <f t="shared" si="3415"/>
        <v>0</v>
      </c>
      <c r="GU399" s="743"/>
      <c r="GV399" s="737">
        <f t="shared" si="3416"/>
        <v>0</v>
      </c>
      <c r="GW399" s="743"/>
      <c r="GX399" s="737">
        <f t="shared" si="3417"/>
        <v>0</v>
      </c>
      <c r="GY399" s="743">
        <f t="shared" si="3417"/>
        <v>0</v>
      </c>
      <c r="GZ399" s="744">
        <f t="shared" si="3418"/>
        <v>28904.85</v>
      </c>
      <c r="HA399" s="745">
        <v>12</v>
      </c>
      <c r="HB399" s="746">
        <f t="shared" si="3419"/>
        <v>346858.2</v>
      </c>
      <c r="HC399" s="737">
        <f t="shared" si="3420"/>
        <v>0</v>
      </c>
      <c r="HD399" s="737">
        <f t="shared" si="3420"/>
        <v>0</v>
      </c>
      <c r="HE399" s="746">
        <f t="shared" si="3421"/>
        <v>346858.2</v>
      </c>
      <c r="HF399" s="746">
        <f t="shared" si="3422"/>
        <v>104751.18</v>
      </c>
      <c r="HG399" s="746">
        <f t="shared" si="3423"/>
        <v>451609.38</v>
      </c>
    </row>
    <row r="400" spans="1:215" hidden="1" x14ac:dyDescent="0.25">
      <c r="A400" s="1044"/>
      <c r="B400" s="755" t="s">
        <v>859</v>
      </c>
      <c r="C400" s="737">
        <f t="shared" si="3255"/>
        <v>0</v>
      </c>
      <c r="D400" s="737">
        <f t="shared" si="3256"/>
        <v>7767</v>
      </c>
      <c r="E400" s="738">
        <f t="shared" si="3257"/>
        <v>7845</v>
      </c>
      <c r="F400" s="817">
        <f t="shared" si="3258"/>
        <v>0</v>
      </c>
      <c r="G400" s="740">
        <f t="shared" si="3259"/>
        <v>0</v>
      </c>
      <c r="H400" s="741">
        <f t="shared" si="3260"/>
        <v>0</v>
      </c>
      <c r="I400" s="740">
        <f t="shared" si="3259"/>
        <v>0</v>
      </c>
      <c r="J400" s="741">
        <f t="shared" si="3261"/>
        <v>0</v>
      </c>
      <c r="K400" s="740">
        <f t="shared" si="3262"/>
        <v>0</v>
      </c>
      <c r="L400" s="741">
        <f t="shared" si="3263"/>
        <v>0</v>
      </c>
      <c r="M400" s="740">
        <f t="shared" si="3264"/>
        <v>0</v>
      </c>
      <c r="N400" s="741">
        <f t="shared" si="3265"/>
        <v>0</v>
      </c>
      <c r="O400" s="740">
        <f t="shared" si="3266"/>
        <v>0</v>
      </c>
      <c r="P400" s="741">
        <f t="shared" si="3267"/>
        <v>0</v>
      </c>
      <c r="Q400" s="740">
        <f t="shared" si="3268"/>
        <v>0</v>
      </c>
      <c r="R400" s="741">
        <f t="shared" si="3269"/>
        <v>0</v>
      </c>
      <c r="S400" s="740">
        <f t="shared" si="3270"/>
        <v>0</v>
      </c>
      <c r="T400" s="741">
        <f t="shared" si="3271"/>
        <v>0</v>
      </c>
      <c r="U400" s="740">
        <f t="shared" si="3272"/>
        <v>0</v>
      </c>
      <c r="V400" s="741">
        <f t="shared" si="3273"/>
        <v>0</v>
      </c>
      <c r="W400" s="740">
        <f t="shared" si="3274"/>
        <v>0</v>
      </c>
      <c r="X400" s="741">
        <f t="shared" si="3275"/>
        <v>0</v>
      </c>
      <c r="Y400" s="740">
        <f t="shared" si="3276"/>
        <v>0</v>
      </c>
      <c r="Z400" s="741">
        <f t="shared" si="3277"/>
        <v>0</v>
      </c>
      <c r="AA400" s="743">
        <f t="shared" si="3278"/>
        <v>0</v>
      </c>
      <c r="AB400" s="744">
        <f t="shared" si="3279"/>
        <v>0</v>
      </c>
      <c r="AC400" s="745">
        <v>12</v>
      </c>
      <c r="AD400" s="746">
        <f t="shared" si="3280"/>
        <v>0</v>
      </c>
      <c r="AE400" s="747"/>
      <c r="AF400" s="741"/>
      <c r="AG400" s="746">
        <f t="shared" si="3281"/>
        <v>0</v>
      </c>
      <c r="AH400" s="746">
        <f t="shared" si="3282"/>
        <v>0</v>
      </c>
      <c r="AI400" s="746">
        <f t="shared" si="3283"/>
        <v>0</v>
      </c>
      <c r="AK400" s="1044"/>
      <c r="AL400" s="755" t="s">
        <v>859</v>
      </c>
      <c r="AM400" s="737">
        <f t="shared" si="3284"/>
        <v>1</v>
      </c>
      <c r="AN400" s="737">
        <f t="shared" si="3285"/>
        <v>7767</v>
      </c>
      <c r="AO400" s="738">
        <f t="shared" si="3286"/>
        <v>7845</v>
      </c>
      <c r="AP400" s="817">
        <f t="shared" si="3287"/>
        <v>7845</v>
      </c>
      <c r="AQ400" s="740">
        <f t="shared" si="3288"/>
        <v>0</v>
      </c>
      <c r="AR400" s="741">
        <f t="shared" si="3289"/>
        <v>0</v>
      </c>
      <c r="AS400" s="740">
        <f t="shared" si="3290"/>
        <v>0</v>
      </c>
      <c r="AT400" s="741">
        <f t="shared" si="3291"/>
        <v>0</v>
      </c>
      <c r="AU400" s="740">
        <f t="shared" si="3292"/>
        <v>0</v>
      </c>
      <c r="AV400" s="741">
        <f t="shared" si="3293"/>
        <v>0</v>
      </c>
      <c r="AW400" s="740">
        <f t="shared" si="3294"/>
        <v>0</v>
      </c>
      <c r="AX400" s="741">
        <f t="shared" si="3295"/>
        <v>0</v>
      </c>
      <c r="AY400" s="740">
        <f t="shared" si="3296"/>
        <v>0</v>
      </c>
      <c r="AZ400" s="741">
        <f t="shared" si="3297"/>
        <v>0</v>
      </c>
      <c r="BA400" s="740">
        <f t="shared" si="3298"/>
        <v>164.5</v>
      </c>
      <c r="BB400" s="741">
        <f t="shared" si="3299"/>
        <v>12905.03</v>
      </c>
      <c r="BC400" s="740">
        <f t="shared" si="3300"/>
        <v>17.5</v>
      </c>
      <c r="BD400" s="741">
        <f t="shared" si="3301"/>
        <v>1372.88</v>
      </c>
      <c r="BE400" s="740">
        <f t="shared" si="3302"/>
        <v>0</v>
      </c>
      <c r="BF400" s="741">
        <f t="shared" si="3303"/>
        <v>0</v>
      </c>
      <c r="BG400" s="740">
        <f t="shared" si="3304"/>
        <v>0</v>
      </c>
      <c r="BH400" s="741">
        <f t="shared" si="3305"/>
        <v>0</v>
      </c>
      <c r="BI400" s="740">
        <f t="shared" si="3306"/>
        <v>0</v>
      </c>
      <c r="BJ400" s="741">
        <f t="shared" si="3307"/>
        <v>0</v>
      </c>
      <c r="BK400" s="743">
        <f t="shared" si="3308"/>
        <v>0</v>
      </c>
      <c r="BL400" s="744">
        <f t="shared" si="3309"/>
        <v>22122.91</v>
      </c>
      <c r="BM400" s="745">
        <v>12</v>
      </c>
      <c r="BN400" s="746">
        <f t="shared" si="3310"/>
        <v>265474.92</v>
      </c>
      <c r="BO400" s="747"/>
      <c r="BP400" s="741"/>
      <c r="BQ400" s="746">
        <f t="shared" si="3311"/>
        <v>265474.92</v>
      </c>
      <c r="BR400" s="746">
        <f t="shared" si="3312"/>
        <v>80173.429999999993</v>
      </c>
      <c r="BS400" s="746">
        <f t="shared" si="3313"/>
        <v>345648.35</v>
      </c>
      <c r="BU400" s="1044"/>
      <c r="BV400" s="755" t="s">
        <v>859</v>
      </c>
      <c r="BW400" s="737">
        <f t="shared" si="3314"/>
        <v>0</v>
      </c>
      <c r="BX400" s="737">
        <f t="shared" si="3315"/>
        <v>7767</v>
      </c>
      <c r="BY400" s="738">
        <f t="shared" si="3316"/>
        <v>7845</v>
      </c>
      <c r="BZ400" s="817">
        <f t="shared" si="3317"/>
        <v>0</v>
      </c>
      <c r="CA400" s="740">
        <f t="shared" si="3318"/>
        <v>0</v>
      </c>
      <c r="CB400" s="741">
        <f t="shared" si="3319"/>
        <v>0</v>
      </c>
      <c r="CC400" s="740">
        <f t="shared" si="3320"/>
        <v>0</v>
      </c>
      <c r="CD400" s="741">
        <f t="shared" si="3321"/>
        <v>0</v>
      </c>
      <c r="CE400" s="740">
        <f t="shared" si="3322"/>
        <v>0</v>
      </c>
      <c r="CF400" s="741">
        <f t="shared" si="3323"/>
        <v>0</v>
      </c>
      <c r="CG400" s="740">
        <f t="shared" si="3324"/>
        <v>0</v>
      </c>
      <c r="CH400" s="741">
        <f t="shared" si="3325"/>
        <v>0</v>
      </c>
      <c r="CI400" s="740">
        <f t="shared" si="3326"/>
        <v>0</v>
      </c>
      <c r="CJ400" s="741">
        <f t="shared" si="3327"/>
        <v>0</v>
      </c>
      <c r="CK400" s="740">
        <f t="shared" si="3328"/>
        <v>0</v>
      </c>
      <c r="CL400" s="741">
        <f t="shared" si="3329"/>
        <v>0</v>
      </c>
      <c r="CM400" s="740">
        <f t="shared" si="3330"/>
        <v>0</v>
      </c>
      <c r="CN400" s="741">
        <f t="shared" si="3331"/>
        <v>0</v>
      </c>
      <c r="CO400" s="740">
        <f t="shared" si="3332"/>
        <v>0</v>
      </c>
      <c r="CP400" s="741">
        <f t="shared" si="3333"/>
        <v>0</v>
      </c>
      <c r="CQ400" s="740">
        <f t="shared" si="3334"/>
        <v>0</v>
      </c>
      <c r="CR400" s="741">
        <f t="shared" si="3335"/>
        <v>0</v>
      </c>
      <c r="CS400" s="740">
        <f t="shared" si="3336"/>
        <v>0</v>
      </c>
      <c r="CT400" s="741">
        <f t="shared" si="3337"/>
        <v>0</v>
      </c>
      <c r="CU400" s="743">
        <f t="shared" si="3338"/>
        <v>0</v>
      </c>
      <c r="CV400" s="744">
        <f t="shared" si="3339"/>
        <v>0</v>
      </c>
      <c r="CW400" s="745">
        <v>12</v>
      </c>
      <c r="CX400" s="746">
        <f t="shared" si="3340"/>
        <v>0</v>
      </c>
      <c r="CY400" s="747"/>
      <c r="CZ400" s="741"/>
      <c r="DA400" s="746">
        <f t="shared" si="3341"/>
        <v>0</v>
      </c>
      <c r="DB400" s="746">
        <f t="shared" si="3342"/>
        <v>0</v>
      </c>
      <c r="DC400" s="746">
        <f t="shared" si="3343"/>
        <v>0</v>
      </c>
      <c r="DD400" s="750"/>
      <c r="DE400" s="1044"/>
      <c r="DF400" s="755" t="s">
        <v>859</v>
      </c>
      <c r="DG400" s="737">
        <f t="shared" si="3344"/>
        <v>0</v>
      </c>
      <c r="DH400" s="737">
        <f t="shared" si="3345"/>
        <v>7767</v>
      </c>
      <c r="DI400" s="738">
        <f t="shared" si="3346"/>
        <v>7845</v>
      </c>
      <c r="DJ400" s="817">
        <f t="shared" si="3347"/>
        <v>0</v>
      </c>
      <c r="DK400" s="740">
        <f t="shared" si="3348"/>
        <v>0</v>
      </c>
      <c r="DL400" s="741">
        <f t="shared" si="3349"/>
        <v>0</v>
      </c>
      <c r="DM400" s="740">
        <f t="shared" si="3350"/>
        <v>0</v>
      </c>
      <c r="DN400" s="741">
        <f t="shared" si="3351"/>
        <v>0</v>
      </c>
      <c r="DO400" s="740">
        <f t="shared" si="3352"/>
        <v>0</v>
      </c>
      <c r="DP400" s="741">
        <f t="shared" si="3353"/>
        <v>0</v>
      </c>
      <c r="DQ400" s="740">
        <f t="shared" si="3354"/>
        <v>0</v>
      </c>
      <c r="DR400" s="741">
        <f t="shared" si="3355"/>
        <v>0</v>
      </c>
      <c r="DS400" s="740">
        <f t="shared" si="3356"/>
        <v>0</v>
      </c>
      <c r="DT400" s="741">
        <f t="shared" si="3357"/>
        <v>0</v>
      </c>
      <c r="DU400" s="740">
        <f t="shared" si="3358"/>
        <v>0</v>
      </c>
      <c r="DV400" s="741">
        <f t="shared" si="3359"/>
        <v>0</v>
      </c>
      <c r="DW400" s="740">
        <f t="shared" si="3360"/>
        <v>0</v>
      </c>
      <c r="DX400" s="741">
        <f t="shared" si="3361"/>
        <v>0</v>
      </c>
      <c r="DY400" s="740">
        <f t="shared" si="3362"/>
        <v>0</v>
      </c>
      <c r="DZ400" s="741">
        <f t="shared" si="3363"/>
        <v>0</v>
      </c>
      <c r="EA400" s="740">
        <f t="shared" si="3364"/>
        <v>0</v>
      </c>
      <c r="EB400" s="741">
        <f t="shared" si="3365"/>
        <v>0</v>
      </c>
      <c r="EC400" s="740">
        <f t="shared" si="3366"/>
        <v>0</v>
      </c>
      <c r="ED400" s="741">
        <f t="shared" si="3367"/>
        <v>0</v>
      </c>
      <c r="EE400" s="743">
        <f t="shared" si="3368"/>
        <v>0</v>
      </c>
      <c r="EF400" s="744">
        <f t="shared" si="3369"/>
        <v>0</v>
      </c>
      <c r="EG400" s="745">
        <v>12</v>
      </c>
      <c r="EH400" s="746">
        <f t="shared" si="3370"/>
        <v>0</v>
      </c>
      <c r="EI400" s="747"/>
      <c r="EJ400" s="741"/>
      <c r="EK400" s="746">
        <f t="shared" si="3371"/>
        <v>0</v>
      </c>
      <c r="EL400" s="746">
        <f t="shared" si="3372"/>
        <v>0</v>
      </c>
      <c r="EM400" s="746">
        <f t="shared" si="3373"/>
        <v>0</v>
      </c>
      <c r="EO400" s="1044"/>
      <c r="EP400" s="755" t="s">
        <v>859</v>
      </c>
      <c r="EQ400" s="737">
        <f t="shared" si="3374"/>
        <v>0</v>
      </c>
      <c r="ER400" s="737">
        <f t="shared" si="3375"/>
        <v>7767</v>
      </c>
      <c r="ES400" s="738">
        <f t="shared" si="3376"/>
        <v>7845</v>
      </c>
      <c r="ET400" s="817">
        <f t="shared" si="3377"/>
        <v>0</v>
      </c>
      <c r="EU400" s="740">
        <f t="shared" si="3378"/>
        <v>0</v>
      </c>
      <c r="EV400" s="741">
        <f t="shared" si="3379"/>
        <v>0</v>
      </c>
      <c r="EW400" s="740">
        <f t="shared" si="3380"/>
        <v>0</v>
      </c>
      <c r="EX400" s="741">
        <f t="shared" si="3381"/>
        <v>0</v>
      </c>
      <c r="EY400" s="740">
        <f t="shared" si="3382"/>
        <v>0</v>
      </c>
      <c r="EZ400" s="741">
        <f t="shared" si="3383"/>
        <v>0</v>
      </c>
      <c r="FA400" s="740">
        <f t="shared" si="3384"/>
        <v>0</v>
      </c>
      <c r="FB400" s="741">
        <f t="shared" si="3385"/>
        <v>0</v>
      </c>
      <c r="FC400" s="740">
        <f t="shared" si="3386"/>
        <v>0</v>
      </c>
      <c r="FD400" s="741">
        <f t="shared" si="3387"/>
        <v>0</v>
      </c>
      <c r="FE400" s="740">
        <f t="shared" si="3388"/>
        <v>0</v>
      </c>
      <c r="FF400" s="741">
        <f t="shared" si="3389"/>
        <v>0</v>
      </c>
      <c r="FG400" s="740">
        <f t="shared" si="3390"/>
        <v>0</v>
      </c>
      <c r="FH400" s="741">
        <f t="shared" si="3391"/>
        <v>0</v>
      </c>
      <c r="FI400" s="740">
        <f t="shared" si="3392"/>
        <v>0</v>
      </c>
      <c r="FJ400" s="741">
        <f t="shared" si="3393"/>
        <v>0</v>
      </c>
      <c r="FK400" s="740">
        <f t="shared" si="3394"/>
        <v>0</v>
      </c>
      <c r="FL400" s="741">
        <f t="shared" si="3395"/>
        <v>0</v>
      </c>
      <c r="FM400" s="740">
        <f t="shared" si="3396"/>
        <v>0</v>
      </c>
      <c r="FN400" s="741">
        <f t="shared" si="3397"/>
        <v>0</v>
      </c>
      <c r="FO400" s="743">
        <f t="shared" si="3398"/>
        <v>0</v>
      </c>
      <c r="FP400" s="744">
        <f t="shared" si="3399"/>
        <v>0</v>
      </c>
      <c r="FQ400" s="745">
        <v>12</v>
      </c>
      <c r="FR400" s="746">
        <f t="shared" si="3400"/>
        <v>0</v>
      </c>
      <c r="FS400" s="747"/>
      <c r="FT400" s="741"/>
      <c r="FU400" s="746">
        <f t="shared" si="3401"/>
        <v>0</v>
      </c>
      <c r="FV400" s="746">
        <f t="shared" si="3402"/>
        <v>0</v>
      </c>
      <c r="FW400" s="746">
        <f t="shared" si="3403"/>
        <v>0</v>
      </c>
      <c r="FY400" s="1044"/>
      <c r="FZ400" s="755" t="s">
        <v>859</v>
      </c>
      <c r="GA400" s="737">
        <f t="shared" si="3404"/>
        <v>1</v>
      </c>
      <c r="GB400" s="737">
        <f t="shared" si="3405"/>
        <v>7767</v>
      </c>
      <c r="GC400" s="738">
        <f t="shared" si="3406"/>
        <v>7845</v>
      </c>
      <c r="GD400" s="743">
        <f t="shared" si="3407"/>
        <v>7845</v>
      </c>
      <c r="GE400" s="743"/>
      <c r="GF400" s="737">
        <f t="shared" si="3408"/>
        <v>0</v>
      </c>
      <c r="GG400" s="743"/>
      <c r="GH400" s="737">
        <f t="shared" si="3409"/>
        <v>0</v>
      </c>
      <c r="GI400" s="743"/>
      <c r="GJ400" s="737">
        <f t="shared" si="3410"/>
        <v>0</v>
      </c>
      <c r="GK400" s="743"/>
      <c r="GL400" s="737">
        <f t="shared" si="3411"/>
        <v>0</v>
      </c>
      <c r="GM400" s="743"/>
      <c r="GN400" s="737">
        <f t="shared" si="3412"/>
        <v>0</v>
      </c>
      <c r="GO400" s="743"/>
      <c r="GP400" s="737">
        <f t="shared" si="3413"/>
        <v>12905.03</v>
      </c>
      <c r="GQ400" s="743"/>
      <c r="GR400" s="737">
        <f t="shared" si="3414"/>
        <v>1372.88</v>
      </c>
      <c r="GS400" s="743"/>
      <c r="GT400" s="737">
        <f t="shared" si="3415"/>
        <v>0</v>
      </c>
      <c r="GU400" s="743"/>
      <c r="GV400" s="737">
        <f t="shared" si="3416"/>
        <v>0</v>
      </c>
      <c r="GW400" s="743"/>
      <c r="GX400" s="737">
        <f t="shared" si="3417"/>
        <v>0</v>
      </c>
      <c r="GY400" s="743">
        <f t="shared" si="3417"/>
        <v>0</v>
      </c>
      <c r="GZ400" s="744">
        <f t="shared" si="3418"/>
        <v>22122.91</v>
      </c>
      <c r="HA400" s="745">
        <v>12</v>
      </c>
      <c r="HB400" s="746">
        <f t="shared" si="3419"/>
        <v>265474.92</v>
      </c>
      <c r="HC400" s="737">
        <f t="shared" si="3420"/>
        <v>0</v>
      </c>
      <c r="HD400" s="737">
        <f t="shared" si="3420"/>
        <v>0</v>
      </c>
      <c r="HE400" s="746">
        <f t="shared" si="3421"/>
        <v>265474.92</v>
      </c>
      <c r="HF400" s="746">
        <f t="shared" si="3422"/>
        <v>80173.429999999993</v>
      </c>
      <c r="HG400" s="746">
        <f t="shared" si="3423"/>
        <v>345648.35</v>
      </c>
    </row>
    <row r="401" spans="1:215" hidden="1" x14ac:dyDescent="0.25">
      <c r="A401" s="1044"/>
      <c r="B401" s="735" t="s">
        <v>860</v>
      </c>
      <c r="C401" s="737">
        <f t="shared" si="3255"/>
        <v>0</v>
      </c>
      <c r="D401" s="737">
        <f t="shared" si="3256"/>
        <v>8559</v>
      </c>
      <c r="E401" s="738">
        <f t="shared" si="3257"/>
        <v>8645</v>
      </c>
      <c r="F401" s="817">
        <f t="shared" si="3258"/>
        <v>0</v>
      </c>
      <c r="G401" s="740">
        <f t="shared" si="3259"/>
        <v>0</v>
      </c>
      <c r="H401" s="741">
        <f t="shared" si="3260"/>
        <v>0</v>
      </c>
      <c r="I401" s="740">
        <f t="shared" si="3259"/>
        <v>0</v>
      </c>
      <c r="J401" s="741">
        <f t="shared" si="3261"/>
        <v>0</v>
      </c>
      <c r="K401" s="740">
        <f t="shared" si="3262"/>
        <v>0</v>
      </c>
      <c r="L401" s="741">
        <f t="shared" si="3263"/>
        <v>0</v>
      </c>
      <c r="M401" s="740">
        <f t="shared" si="3264"/>
        <v>0</v>
      </c>
      <c r="N401" s="741">
        <f t="shared" si="3265"/>
        <v>0</v>
      </c>
      <c r="O401" s="740">
        <f t="shared" si="3266"/>
        <v>0</v>
      </c>
      <c r="P401" s="741">
        <f t="shared" si="3267"/>
        <v>0</v>
      </c>
      <c r="Q401" s="740">
        <f t="shared" si="3268"/>
        <v>0</v>
      </c>
      <c r="R401" s="741">
        <f t="shared" si="3269"/>
        <v>0</v>
      </c>
      <c r="S401" s="740">
        <f t="shared" si="3270"/>
        <v>0</v>
      </c>
      <c r="T401" s="741">
        <f t="shared" si="3271"/>
        <v>0</v>
      </c>
      <c r="U401" s="740">
        <f t="shared" si="3272"/>
        <v>0</v>
      </c>
      <c r="V401" s="741">
        <f t="shared" si="3273"/>
        <v>0</v>
      </c>
      <c r="W401" s="740">
        <f t="shared" si="3274"/>
        <v>0</v>
      </c>
      <c r="X401" s="741">
        <f t="shared" si="3275"/>
        <v>0</v>
      </c>
      <c r="Y401" s="740">
        <f t="shared" si="3276"/>
        <v>0</v>
      </c>
      <c r="Z401" s="741">
        <f t="shared" si="3277"/>
        <v>0</v>
      </c>
      <c r="AA401" s="743">
        <f t="shared" si="3278"/>
        <v>0</v>
      </c>
      <c r="AB401" s="744">
        <f t="shared" si="3279"/>
        <v>0</v>
      </c>
      <c r="AC401" s="745">
        <v>12</v>
      </c>
      <c r="AD401" s="746">
        <f t="shared" si="3280"/>
        <v>0</v>
      </c>
      <c r="AE401" s="747"/>
      <c r="AF401" s="741"/>
      <c r="AG401" s="746">
        <f t="shared" si="3281"/>
        <v>0</v>
      </c>
      <c r="AH401" s="746">
        <f t="shared" si="3282"/>
        <v>0</v>
      </c>
      <c r="AI401" s="746">
        <f t="shared" si="3283"/>
        <v>0</v>
      </c>
      <c r="AK401" s="1044"/>
      <c r="AL401" s="735" t="s">
        <v>860</v>
      </c>
      <c r="AM401" s="737">
        <f t="shared" si="3284"/>
        <v>0</v>
      </c>
      <c r="AN401" s="737">
        <f t="shared" si="3285"/>
        <v>8559</v>
      </c>
      <c r="AO401" s="738">
        <f t="shared" si="3286"/>
        <v>8645</v>
      </c>
      <c r="AP401" s="817">
        <f t="shared" si="3287"/>
        <v>0</v>
      </c>
      <c r="AQ401" s="740">
        <f t="shared" si="3288"/>
        <v>0</v>
      </c>
      <c r="AR401" s="741">
        <f t="shared" si="3289"/>
        <v>0</v>
      </c>
      <c r="AS401" s="740">
        <f t="shared" si="3290"/>
        <v>0</v>
      </c>
      <c r="AT401" s="741">
        <f t="shared" si="3291"/>
        <v>0</v>
      </c>
      <c r="AU401" s="740">
        <f t="shared" si="3292"/>
        <v>0</v>
      </c>
      <c r="AV401" s="741">
        <f t="shared" si="3293"/>
        <v>0</v>
      </c>
      <c r="AW401" s="740">
        <f t="shared" si="3294"/>
        <v>0</v>
      </c>
      <c r="AX401" s="741">
        <f t="shared" si="3295"/>
        <v>0</v>
      </c>
      <c r="AY401" s="740">
        <f t="shared" si="3296"/>
        <v>0</v>
      </c>
      <c r="AZ401" s="741">
        <f t="shared" si="3297"/>
        <v>0</v>
      </c>
      <c r="BA401" s="740">
        <f t="shared" si="3298"/>
        <v>0</v>
      </c>
      <c r="BB401" s="741">
        <f t="shared" si="3299"/>
        <v>0</v>
      </c>
      <c r="BC401" s="740">
        <f t="shared" si="3300"/>
        <v>0</v>
      </c>
      <c r="BD401" s="741">
        <f t="shared" si="3301"/>
        <v>0</v>
      </c>
      <c r="BE401" s="740">
        <f t="shared" si="3302"/>
        <v>0</v>
      </c>
      <c r="BF401" s="741">
        <f t="shared" si="3303"/>
        <v>0</v>
      </c>
      <c r="BG401" s="740">
        <f t="shared" si="3304"/>
        <v>0</v>
      </c>
      <c r="BH401" s="741">
        <f t="shared" si="3305"/>
        <v>0</v>
      </c>
      <c r="BI401" s="740">
        <f t="shared" si="3306"/>
        <v>0</v>
      </c>
      <c r="BJ401" s="741">
        <f t="shared" si="3307"/>
        <v>0</v>
      </c>
      <c r="BK401" s="743">
        <f t="shared" si="3308"/>
        <v>0</v>
      </c>
      <c r="BL401" s="744">
        <f t="shared" si="3309"/>
        <v>0</v>
      </c>
      <c r="BM401" s="745">
        <v>12</v>
      </c>
      <c r="BN401" s="746">
        <f t="shared" si="3310"/>
        <v>0</v>
      </c>
      <c r="BO401" s="747"/>
      <c r="BP401" s="741"/>
      <c r="BQ401" s="746">
        <f t="shared" si="3311"/>
        <v>0</v>
      </c>
      <c r="BR401" s="746">
        <f t="shared" si="3312"/>
        <v>0</v>
      </c>
      <c r="BS401" s="746">
        <f t="shared" si="3313"/>
        <v>0</v>
      </c>
      <c r="BU401" s="1044"/>
      <c r="BV401" s="735" t="s">
        <v>860</v>
      </c>
      <c r="BW401" s="737">
        <f t="shared" si="3314"/>
        <v>1</v>
      </c>
      <c r="BX401" s="737">
        <f t="shared" si="3315"/>
        <v>8559</v>
      </c>
      <c r="BY401" s="738">
        <f t="shared" si="3316"/>
        <v>8645</v>
      </c>
      <c r="BZ401" s="817">
        <f t="shared" si="3317"/>
        <v>8645</v>
      </c>
      <c r="CA401" s="740">
        <f t="shared" si="3318"/>
        <v>0</v>
      </c>
      <c r="CB401" s="741">
        <f t="shared" si="3319"/>
        <v>0</v>
      </c>
      <c r="CC401" s="740">
        <f t="shared" si="3320"/>
        <v>0</v>
      </c>
      <c r="CD401" s="741">
        <f t="shared" si="3321"/>
        <v>0</v>
      </c>
      <c r="CE401" s="740">
        <f t="shared" si="3322"/>
        <v>0</v>
      </c>
      <c r="CF401" s="741">
        <f t="shared" si="3323"/>
        <v>0</v>
      </c>
      <c r="CG401" s="740">
        <f t="shared" si="3324"/>
        <v>0</v>
      </c>
      <c r="CH401" s="741">
        <f t="shared" si="3325"/>
        <v>0</v>
      </c>
      <c r="CI401" s="740">
        <f t="shared" si="3326"/>
        <v>0</v>
      </c>
      <c r="CJ401" s="741">
        <f t="shared" si="3327"/>
        <v>0</v>
      </c>
      <c r="CK401" s="740">
        <f t="shared" si="3328"/>
        <v>0</v>
      </c>
      <c r="CL401" s="741">
        <f t="shared" si="3329"/>
        <v>0</v>
      </c>
      <c r="CM401" s="740">
        <f t="shared" si="3330"/>
        <v>30</v>
      </c>
      <c r="CN401" s="741">
        <f t="shared" si="3331"/>
        <v>2593.5</v>
      </c>
      <c r="CO401" s="740">
        <f t="shared" si="3332"/>
        <v>0</v>
      </c>
      <c r="CP401" s="741">
        <f t="shared" si="3333"/>
        <v>0</v>
      </c>
      <c r="CQ401" s="740">
        <f t="shared" si="3334"/>
        <v>0</v>
      </c>
      <c r="CR401" s="741">
        <f t="shared" si="3335"/>
        <v>0</v>
      </c>
      <c r="CS401" s="740">
        <f t="shared" si="3336"/>
        <v>0</v>
      </c>
      <c r="CT401" s="741">
        <f t="shared" si="3337"/>
        <v>0</v>
      </c>
      <c r="CU401" s="743">
        <f t="shared" si="3338"/>
        <v>4973.5</v>
      </c>
      <c r="CV401" s="744">
        <f t="shared" si="3339"/>
        <v>16212</v>
      </c>
      <c r="CW401" s="745">
        <v>12</v>
      </c>
      <c r="CX401" s="746">
        <f t="shared" si="3340"/>
        <v>194544</v>
      </c>
      <c r="CY401" s="747"/>
      <c r="CZ401" s="741"/>
      <c r="DA401" s="746">
        <f t="shared" si="3341"/>
        <v>194544</v>
      </c>
      <c r="DB401" s="746">
        <f t="shared" si="3342"/>
        <v>58752.29</v>
      </c>
      <c r="DC401" s="746">
        <f t="shared" si="3343"/>
        <v>253296.29</v>
      </c>
      <c r="DD401" s="750"/>
      <c r="DE401" s="1044"/>
      <c r="DF401" s="735" t="s">
        <v>860</v>
      </c>
      <c r="DG401" s="737">
        <f t="shared" si="3344"/>
        <v>0</v>
      </c>
      <c r="DH401" s="737">
        <f t="shared" si="3345"/>
        <v>8559</v>
      </c>
      <c r="DI401" s="738">
        <f t="shared" si="3346"/>
        <v>8645</v>
      </c>
      <c r="DJ401" s="817">
        <f t="shared" si="3347"/>
        <v>0</v>
      </c>
      <c r="DK401" s="740">
        <f t="shared" si="3348"/>
        <v>0</v>
      </c>
      <c r="DL401" s="741">
        <f t="shared" si="3349"/>
        <v>0</v>
      </c>
      <c r="DM401" s="740">
        <f t="shared" si="3350"/>
        <v>0</v>
      </c>
      <c r="DN401" s="741">
        <f t="shared" si="3351"/>
        <v>0</v>
      </c>
      <c r="DO401" s="740">
        <f t="shared" si="3352"/>
        <v>0</v>
      </c>
      <c r="DP401" s="741">
        <f t="shared" si="3353"/>
        <v>0</v>
      </c>
      <c r="DQ401" s="740">
        <f t="shared" si="3354"/>
        <v>0</v>
      </c>
      <c r="DR401" s="741">
        <f t="shared" si="3355"/>
        <v>0</v>
      </c>
      <c r="DS401" s="740">
        <f t="shared" si="3356"/>
        <v>0</v>
      </c>
      <c r="DT401" s="741">
        <f t="shared" si="3357"/>
        <v>0</v>
      </c>
      <c r="DU401" s="740">
        <f t="shared" si="3358"/>
        <v>0</v>
      </c>
      <c r="DV401" s="741">
        <f t="shared" si="3359"/>
        <v>0</v>
      </c>
      <c r="DW401" s="740">
        <f t="shared" si="3360"/>
        <v>0</v>
      </c>
      <c r="DX401" s="741">
        <f t="shared" si="3361"/>
        <v>0</v>
      </c>
      <c r="DY401" s="740">
        <f t="shared" si="3362"/>
        <v>0</v>
      </c>
      <c r="DZ401" s="741">
        <f t="shared" si="3363"/>
        <v>0</v>
      </c>
      <c r="EA401" s="740">
        <f t="shared" si="3364"/>
        <v>0</v>
      </c>
      <c r="EB401" s="741">
        <f t="shared" si="3365"/>
        <v>0</v>
      </c>
      <c r="EC401" s="740">
        <f t="shared" si="3366"/>
        <v>0</v>
      </c>
      <c r="ED401" s="741">
        <f t="shared" si="3367"/>
        <v>0</v>
      </c>
      <c r="EE401" s="743">
        <f t="shared" si="3368"/>
        <v>0</v>
      </c>
      <c r="EF401" s="744">
        <f t="shared" si="3369"/>
        <v>0</v>
      </c>
      <c r="EG401" s="745">
        <v>12</v>
      </c>
      <c r="EH401" s="746">
        <f t="shared" si="3370"/>
        <v>0</v>
      </c>
      <c r="EI401" s="747"/>
      <c r="EJ401" s="741"/>
      <c r="EK401" s="746">
        <f t="shared" si="3371"/>
        <v>0</v>
      </c>
      <c r="EL401" s="746">
        <f t="shared" si="3372"/>
        <v>0</v>
      </c>
      <c r="EM401" s="746">
        <f t="shared" si="3373"/>
        <v>0</v>
      </c>
      <c r="EO401" s="1044"/>
      <c r="EP401" s="735" t="s">
        <v>860</v>
      </c>
      <c r="EQ401" s="737">
        <f t="shared" si="3374"/>
        <v>0</v>
      </c>
      <c r="ER401" s="737">
        <f t="shared" si="3375"/>
        <v>8559</v>
      </c>
      <c r="ES401" s="738">
        <f t="shared" si="3376"/>
        <v>8645</v>
      </c>
      <c r="ET401" s="817">
        <f t="shared" si="3377"/>
        <v>0</v>
      </c>
      <c r="EU401" s="740">
        <f t="shared" si="3378"/>
        <v>0</v>
      </c>
      <c r="EV401" s="741">
        <f t="shared" si="3379"/>
        <v>0</v>
      </c>
      <c r="EW401" s="740">
        <f t="shared" si="3380"/>
        <v>0</v>
      </c>
      <c r="EX401" s="741">
        <f t="shared" si="3381"/>
        <v>0</v>
      </c>
      <c r="EY401" s="740">
        <f t="shared" si="3382"/>
        <v>0</v>
      </c>
      <c r="EZ401" s="741">
        <f t="shared" si="3383"/>
        <v>0</v>
      </c>
      <c r="FA401" s="740">
        <f t="shared" si="3384"/>
        <v>0</v>
      </c>
      <c r="FB401" s="741">
        <f t="shared" si="3385"/>
        <v>0</v>
      </c>
      <c r="FC401" s="740">
        <f t="shared" si="3386"/>
        <v>0</v>
      </c>
      <c r="FD401" s="741">
        <f t="shared" si="3387"/>
        <v>0</v>
      </c>
      <c r="FE401" s="740">
        <f t="shared" si="3388"/>
        <v>0</v>
      </c>
      <c r="FF401" s="741">
        <f t="shared" si="3389"/>
        <v>0</v>
      </c>
      <c r="FG401" s="740">
        <f t="shared" si="3390"/>
        <v>0</v>
      </c>
      <c r="FH401" s="741">
        <f t="shared" si="3391"/>
        <v>0</v>
      </c>
      <c r="FI401" s="740">
        <f t="shared" si="3392"/>
        <v>0</v>
      </c>
      <c r="FJ401" s="741">
        <f t="shared" si="3393"/>
        <v>0</v>
      </c>
      <c r="FK401" s="740">
        <f t="shared" si="3394"/>
        <v>0</v>
      </c>
      <c r="FL401" s="741">
        <f t="shared" si="3395"/>
        <v>0</v>
      </c>
      <c r="FM401" s="740">
        <f t="shared" si="3396"/>
        <v>0</v>
      </c>
      <c r="FN401" s="741">
        <f t="shared" si="3397"/>
        <v>0</v>
      </c>
      <c r="FO401" s="743">
        <f t="shared" si="3398"/>
        <v>0</v>
      </c>
      <c r="FP401" s="744">
        <f t="shared" si="3399"/>
        <v>0</v>
      </c>
      <c r="FQ401" s="745">
        <v>12</v>
      </c>
      <c r="FR401" s="746">
        <f t="shared" si="3400"/>
        <v>0</v>
      </c>
      <c r="FS401" s="747"/>
      <c r="FT401" s="741"/>
      <c r="FU401" s="746">
        <f t="shared" si="3401"/>
        <v>0</v>
      </c>
      <c r="FV401" s="746">
        <f t="shared" si="3402"/>
        <v>0</v>
      </c>
      <c r="FW401" s="746">
        <f t="shared" si="3403"/>
        <v>0</v>
      </c>
      <c r="FY401" s="1044"/>
      <c r="FZ401" s="735" t="s">
        <v>860</v>
      </c>
      <c r="GA401" s="737">
        <f t="shared" si="3404"/>
        <v>1</v>
      </c>
      <c r="GB401" s="737">
        <f t="shared" si="3405"/>
        <v>8559</v>
      </c>
      <c r="GC401" s="738">
        <f t="shared" si="3406"/>
        <v>8645</v>
      </c>
      <c r="GD401" s="743">
        <f t="shared" si="3407"/>
        <v>8645</v>
      </c>
      <c r="GE401" s="743"/>
      <c r="GF401" s="737">
        <f t="shared" si="3408"/>
        <v>0</v>
      </c>
      <c r="GG401" s="743"/>
      <c r="GH401" s="737">
        <f t="shared" si="3409"/>
        <v>0</v>
      </c>
      <c r="GI401" s="743"/>
      <c r="GJ401" s="737">
        <f t="shared" si="3410"/>
        <v>0</v>
      </c>
      <c r="GK401" s="743"/>
      <c r="GL401" s="737">
        <f t="shared" si="3411"/>
        <v>0</v>
      </c>
      <c r="GM401" s="743"/>
      <c r="GN401" s="737">
        <f t="shared" si="3412"/>
        <v>0</v>
      </c>
      <c r="GO401" s="743"/>
      <c r="GP401" s="737">
        <f t="shared" si="3413"/>
        <v>0</v>
      </c>
      <c r="GQ401" s="743"/>
      <c r="GR401" s="737">
        <f t="shared" si="3414"/>
        <v>2593.5</v>
      </c>
      <c r="GS401" s="743"/>
      <c r="GT401" s="737">
        <f t="shared" si="3415"/>
        <v>0</v>
      </c>
      <c r="GU401" s="743"/>
      <c r="GV401" s="737">
        <f t="shared" si="3416"/>
        <v>0</v>
      </c>
      <c r="GW401" s="743"/>
      <c r="GX401" s="737">
        <f t="shared" si="3417"/>
        <v>0</v>
      </c>
      <c r="GY401" s="743">
        <f t="shared" si="3417"/>
        <v>4973.5</v>
      </c>
      <c r="GZ401" s="744">
        <f t="shared" si="3418"/>
        <v>16212</v>
      </c>
      <c r="HA401" s="745">
        <v>12</v>
      </c>
      <c r="HB401" s="746">
        <f t="shared" si="3419"/>
        <v>194544</v>
      </c>
      <c r="HC401" s="737">
        <f t="shared" si="3420"/>
        <v>0</v>
      </c>
      <c r="HD401" s="737">
        <f t="shared" si="3420"/>
        <v>0</v>
      </c>
      <c r="HE401" s="746">
        <f t="shared" si="3421"/>
        <v>194544</v>
      </c>
      <c r="HF401" s="746">
        <f t="shared" si="3422"/>
        <v>58752.29</v>
      </c>
      <c r="HG401" s="746">
        <f t="shared" si="3423"/>
        <v>253296.29</v>
      </c>
    </row>
    <row r="402" spans="1:215" hidden="1" x14ac:dyDescent="0.25">
      <c r="A402" s="1044"/>
      <c r="B402" s="735" t="s">
        <v>861</v>
      </c>
      <c r="C402" s="737">
        <f t="shared" si="3255"/>
        <v>1</v>
      </c>
      <c r="D402" s="737">
        <f t="shared" si="3256"/>
        <v>8559</v>
      </c>
      <c r="E402" s="738">
        <f t="shared" si="3257"/>
        <v>8645</v>
      </c>
      <c r="F402" s="817">
        <f t="shared" si="3258"/>
        <v>8645</v>
      </c>
      <c r="G402" s="740">
        <f t="shared" si="3259"/>
        <v>0</v>
      </c>
      <c r="H402" s="741">
        <f t="shared" si="3260"/>
        <v>0</v>
      </c>
      <c r="I402" s="740">
        <f t="shared" si="3259"/>
        <v>0</v>
      </c>
      <c r="J402" s="741">
        <f t="shared" si="3261"/>
        <v>0</v>
      </c>
      <c r="K402" s="740">
        <f t="shared" si="3262"/>
        <v>0</v>
      </c>
      <c r="L402" s="741">
        <f t="shared" si="3263"/>
        <v>0</v>
      </c>
      <c r="M402" s="740">
        <f t="shared" si="3264"/>
        <v>23</v>
      </c>
      <c r="N402" s="741">
        <f t="shared" si="3265"/>
        <v>1988.35</v>
      </c>
      <c r="O402" s="740">
        <f t="shared" si="3266"/>
        <v>0</v>
      </c>
      <c r="P402" s="741">
        <f t="shared" si="3267"/>
        <v>0</v>
      </c>
      <c r="Q402" s="740">
        <f t="shared" si="3268"/>
        <v>198</v>
      </c>
      <c r="R402" s="741">
        <f t="shared" si="3269"/>
        <v>17117.099999999999</v>
      </c>
      <c r="S402" s="740">
        <f t="shared" si="3270"/>
        <v>30</v>
      </c>
      <c r="T402" s="741">
        <f t="shared" si="3271"/>
        <v>2593.5</v>
      </c>
      <c r="U402" s="740">
        <f t="shared" si="3272"/>
        <v>0</v>
      </c>
      <c r="V402" s="741">
        <f t="shared" si="3273"/>
        <v>0</v>
      </c>
      <c r="W402" s="740">
        <f t="shared" si="3274"/>
        <v>0</v>
      </c>
      <c r="X402" s="741">
        <f t="shared" si="3275"/>
        <v>0</v>
      </c>
      <c r="Y402" s="740">
        <f t="shared" si="3276"/>
        <v>0</v>
      </c>
      <c r="Z402" s="741">
        <f t="shared" si="3277"/>
        <v>0</v>
      </c>
      <c r="AA402" s="743">
        <f t="shared" si="3278"/>
        <v>0</v>
      </c>
      <c r="AB402" s="744">
        <f t="shared" si="3279"/>
        <v>30343.95</v>
      </c>
      <c r="AC402" s="745">
        <v>12</v>
      </c>
      <c r="AD402" s="746">
        <f t="shared" si="3280"/>
        <v>364127.4</v>
      </c>
      <c r="AE402" s="747"/>
      <c r="AF402" s="741"/>
      <c r="AG402" s="746">
        <f t="shared" si="3281"/>
        <v>364127.4</v>
      </c>
      <c r="AH402" s="746">
        <f t="shared" si="3282"/>
        <v>109966.47</v>
      </c>
      <c r="AI402" s="746">
        <f t="shared" si="3283"/>
        <v>474093.87</v>
      </c>
      <c r="AK402" s="1044"/>
      <c r="AL402" s="735" t="s">
        <v>861</v>
      </c>
      <c r="AM402" s="737">
        <f t="shared" si="3284"/>
        <v>0</v>
      </c>
      <c r="AN402" s="737">
        <f t="shared" si="3285"/>
        <v>8559</v>
      </c>
      <c r="AO402" s="738">
        <f t="shared" si="3286"/>
        <v>8645</v>
      </c>
      <c r="AP402" s="817">
        <f t="shared" si="3287"/>
        <v>0</v>
      </c>
      <c r="AQ402" s="740">
        <f t="shared" si="3288"/>
        <v>0</v>
      </c>
      <c r="AR402" s="741">
        <f t="shared" si="3289"/>
        <v>0</v>
      </c>
      <c r="AS402" s="740">
        <f t="shared" si="3290"/>
        <v>0</v>
      </c>
      <c r="AT402" s="741">
        <f t="shared" si="3291"/>
        <v>0</v>
      </c>
      <c r="AU402" s="740">
        <f t="shared" si="3292"/>
        <v>0</v>
      </c>
      <c r="AV402" s="741">
        <f t="shared" si="3293"/>
        <v>0</v>
      </c>
      <c r="AW402" s="740">
        <f t="shared" si="3294"/>
        <v>0</v>
      </c>
      <c r="AX402" s="741">
        <f t="shared" si="3295"/>
        <v>0</v>
      </c>
      <c r="AY402" s="740">
        <f t="shared" si="3296"/>
        <v>0</v>
      </c>
      <c r="AZ402" s="741">
        <f t="shared" si="3297"/>
        <v>0</v>
      </c>
      <c r="BA402" s="740">
        <f t="shared" si="3298"/>
        <v>0</v>
      </c>
      <c r="BB402" s="741">
        <f t="shared" si="3299"/>
        <v>0</v>
      </c>
      <c r="BC402" s="740">
        <f t="shared" si="3300"/>
        <v>0</v>
      </c>
      <c r="BD402" s="741">
        <f t="shared" si="3301"/>
        <v>0</v>
      </c>
      <c r="BE402" s="740">
        <f t="shared" si="3302"/>
        <v>0</v>
      </c>
      <c r="BF402" s="741">
        <f t="shared" si="3303"/>
        <v>0</v>
      </c>
      <c r="BG402" s="740">
        <f t="shared" si="3304"/>
        <v>0</v>
      </c>
      <c r="BH402" s="741">
        <f t="shared" si="3305"/>
        <v>0</v>
      </c>
      <c r="BI402" s="740">
        <f t="shared" si="3306"/>
        <v>0</v>
      </c>
      <c r="BJ402" s="741">
        <f t="shared" si="3307"/>
        <v>0</v>
      </c>
      <c r="BK402" s="743">
        <f t="shared" si="3308"/>
        <v>0</v>
      </c>
      <c r="BL402" s="744">
        <f t="shared" si="3309"/>
        <v>0</v>
      </c>
      <c r="BM402" s="745">
        <v>12</v>
      </c>
      <c r="BN402" s="746">
        <f t="shared" si="3310"/>
        <v>0</v>
      </c>
      <c r="BO402" s="747"/>
      <c r="BP402" s="741"/>
      <c r="BQ402" s="746">
        <f t="shared" si="3311"/>
        <v>0</v>
      </c>
      <c r="BR402" s="746">
        <f t="shared" si="3312"/>
        <v>0</v>
      </c>
      <c r="BS402" s="746">
        <f t="shared" si="3313"/>
        <v>0</v>
      </c>
      <c r="BU402" s="1044"/>
      <c r="BV402" s="735" t="s">
        <v>861</v>
      </c>
      <c r="BW402" s="737">
        <f t="shared" si="3314"/>
        <v>0</v>
      </c>
      <c r="BX402" s="737">
        <f t="shared" si="3315"/>
        <v>8559</v>
      </c>
      <c r="BY402" s="738">
        <f t="shared" si="3316"/>
        <v>8645</v>
      </c>
      <c r="BZ402" s="817">
        <f t="shared" si="3317"/>
        <v>0</v>
      </c>
      <c r="CA402" s="740">
        <f t="shared" si="3318"/>
        <v>0</v>
      </c>
      <c r="CB402" s="741">
        <f t="shared" si="3319"/>
        <v>0</v>
      </c>
      <c r="CC402" s="740">
        <f t="shared" si="3320"/>
        <v>0</v>
      </c>
      <c r="CD402" s="741">
        <f t="shared" si="3321"/>
        <v>0</v>
      </c>
      <c r="CE402" s="740">
        <f t="shared" si="3322"/>
        <v>0</v>
      </c>
      <c r="CF402" s="741">
        <f t="shared" si="3323"/>
        <v>0</v>
      </c>
      <c r="CG402" s="740">
        <f t="shared" si="3324"/>
        <v>0</v>
      </c>
      <c r="CH402" s="741">
        <f t="shared" si="3325"/>
        <v>0</v>
      </c>
      <c r="CI402" s="740">
        <f t="shared" si="3326"/>
        <v>0</v>
      </c>
      <c r="CJ402" s="741">
        <f t="shared" si="3327"/>
        <v>0</v>
      </c>
      <c r="CK402" s="740">
        <f t="shared" si="3328"/>
        <v>0</v>
      </c>
      <c r="CL402" s="741">
        <f t="shared" si="3329"/>
        <v>0</v>
      </c>
      <c r="CM402" s="740">
        <f t="shared" si="3330"/>
        <v>0</v>
      </c>
      <c r="CN402" s="741">
        <f t="shared" si="3331"/>
        <v>0</v>
      </c>
      <c r="CO402" s="740">
        <f t="shared" si="3332"/>
        <v>0</v>
      </c>
      <c r="CP402" s="741">
        <f t="shared" si="3333"/>
        <v>0</v>
      </c>
      <c r="CQ402" s="740">
        <f t="shared" si="3334"/>
        <v>0</v>
      </c>
      <c r="CR402" s="741">
        <f t="shared" si="3335"/>
        <v>0</v>
      </c>
      <c r="CS402" s="740">
        <f t="shared" si="3336"/>
        <v>0</v>
      </c>
      <c r="CT402" s="741">
        <f t="shared" si="3337"/>
        <v>0</v>
      </c>
      <c r="CU402" s="743">
        <f t="shared" si="3338"/>
        <v>0</v>
      </c>
      <c r="CV402" s="744">
        <f t="shared" si="3339"/>
        <v>0</v>
      </c>
      <c r="CW402" s="745">
        <v>12</v>
      </c>
      <c r="CX402" s="746">
        <f t="shared" si="3340"/>
        <v>0</v>
      </c>
      <c r="CY402" s="747"/>
      <c r="CZ402" s="741"/>
      <c r="DA402" s="746">
        <f t="shared" si="3341"/>
        <v>0</v>
      </c>
      <c r="DB402" s="746">
        <f t="shared" si="3342"/>
        <v>0</v>
      </c>
      <c r="DC402" s="746">
        <f t="shared" si="3343"/>
        <v>0</v>
      </c>
      <c r="DD402" s="750"/>
      <c r="DE402" s="1044"/>
      <c r="DF402" s="735" t="s">
        <v>861</v>
      </c>
      <c r="DG402" s="737">
        <f t="shared" si="3344"/>
        <v>0.5</v>
      </c>
      <c r="DH402" s="737">
        <f t="shared" si="3345"/>
        <v>8559</v>
      </c>
      <c r="DI402" s="738">
        <f t="shared" si="3346"/>
        <v>8645</v>
      </c>
      <c r="DJ402" s="817">
        <f t="shared" si="3347"/>
        <v>4322.5</v>
      </c>
      <c r="DK402" s="740">
        <f t="shared" si="3348"/>
        <v>0</v>
      </c>
      <c r="DL402" s="741">
        <f t="shared" si="3349"/>
        <v>0</v>
      </c>
      <c r="DM402" s="740">
        <f t="shared" si="3350"/>
        <v>0</v>
      </c>
      <c r="DN402" s="741">
        <f t="shared" si="3351"/>
        <v>0</v>
      </c>
      <c r="DO402" s="740">
        <f t="shared" si="3352"/>
        <v>0</v>
      </c>
      <c r="DP402" s="741">
        <f t="shared" si="3353"/>
        <v>0</v>
      </c>
      <c r="DQ402" s="740">
        <f t="shared" si="3354"/>
        <v>0</v>
      </c>
      <c r="DR402" s="741">
        <f t="shared" si="3355"/>
        <v>0</v>
      </c>
      <c r="DS402" s="740">
        <f t="shared" si="3356"/>
        <v>0</v>
      </c>
      <c r="DT402" s="741">
        <f t="shared" si="3357"/>
        <v>0</v>
      </c>
      <c r="DU402" s="740">
        <f t="shared" si="3358"/>
        <v>0</v>
      </c>
      <c r="DV402" s="741">
        <f t="shared" si="3359"/>
        <v>0</v>
      </c>
      <c r="DW402" s="740">
        <f t="shared" si="3360"/>
        <v>10</v>
      </c>
      <c r="DX402" s="741">
        <f t="shared" si="3361"/>
        <v>432.25</v>
      </c>
      <c r="DY402" s="740">
        <f t="shared" si="3362"/>
        <v>0</v>
      </c>
      <c r="DZ402" s="741">
        <f t="shared" si="3363"/>
        <v>0</v>
      </c>
      <c r="EA402" s="740">
        <f t="shared" si="3364"/>
        <v>0</v>
      </c>
      <c r="EB402" s="741">
        <f t="shared" si="3365"/>
        <v>0</v>
      </c>
      <c r="EC402" s="740">
        <f t="shared" si="3366"/>
        <v>0</v>
      </c>
      <c r="ED402" s="741">
        <f t="shared" si="3367"/>
        <v>0</v>
      </c>
      <c r="EE402" s="743">
        <f t="shared" si="3368"/>
        <v>3356.25</v>
      </c>
      <c r="EF402" s="744">
        <f t="shared" si="3369"/>
        <v>8111</v>
      </c>
      <c r="EG402" s="745">
        <v>12</v>
      </c>
      <c r="EH402" s="746">
        <f t="shared" si="3370"/>
        <v>97332</v>
      </c>
      <c r="EI402" s="747"/>
      <c r="EJ402" s="741"/>
      <c r="EK402" s="746">
        <f t="shared" si="3371"/>
        <v>97332</v>
      </c>
      <c r="EL402" s="746">
        <f t="shared" si="3372"/>
        <v>29394.26</v>
      </c>
      <c r="EM402" s="746">
        <f t="shared" si="3373"/>
        <v>126726.26</v>
      </c>
      <c r="EO402" s="1044"/>
      <c r="EP402" s="735" t="s">
        <v>861</v>
      </c>
      <c r="EQ402" s="737">
        <f t="shared" si="3374"/>
        <v>0.5</v>
      </c>
      <c r="ER402" s="737">
        <f t="shared" si="3375"/>
        <v>8559</v>
      </c>
      <c r="ES402" s="738">
        <f t="shared" si="3376"/>
        <v>8645</v>
      </c>
      <c r="ET402" s="817">
        <f t="shared" si="3377"/>
        <v>4322.5</v>
      </c>
      <c r="EU402" s="740">
        <f t="shared" si="3378"/>
        <v>0</v>
      </c>
      <c r="EV402" s="741">
        <f t="shared" si="3379"/>
        <v>0</v>
      </c>
      <c r="EW402" s="740">
        <f t="shared" si="3380"/>
        <v>0</v>
      </c>
      <c r="EX402" s="741">
        <f t="shared" si="3381"/>
        <v>0</v>
      </c>
      <c r="EY402" s="740">
        <f t="shared" si="3382"/>
        <v>0</v>
      </c>
      <c r="EZ402" s="741">
        <f t="shared" si="3383"/>
        <v>0</v>
      </c>
      <c r="FA402" s="740">
        <f t="shared" si="3384"/>
        <v>0</v>
      </c>
      <c r="FB402" s="741">
        <f t="shared" si="3385"/>
        <v>0</v>
      </c>
      <c r="FC402" s="740">
        <f t="shared" si="3386"/>
        <v>0</v>
      </c>
      <c r="FD402" s="741">
        <f t="shared" si="3387"/>
        <v>0</v>
      </c>
      <c r="FE402" s="740">
        <f t="shared" si="3388"/>
        <v>200</v>
      </c>
      <c r="FF402" s="741">
        <f t="shared" si="3389"/>
        <v>8645</v>
      </c>
      <c r="FG402" s="740">
        <f t="shared" si="3390"/>
        <v>0</v>
      </c>
      <c r="FH402" s="741">
        <f t="shared" si="3391"/>
        <v>0</v>
      </c>
      <c r="FI402" s="740">
        <f t="shared" si="3392"/>
        <v>0</v>
      </c>
      <c r="FJ402" s="741">
        <f t="shared" si="3393"/>
        <v>0</v>
      </c>
      <c r="FK402" s="740">
        <f t="shared" si="3394"/>
        <v>0</v>
      </c>
      <c r="FL402" s="741">
        <f t="shared" si="3395"/>
        <v>0</v>
      </c>
      <c r="FM402" s="740">
        <f t="shared" si="3396"/>
        <v>0</v>
      </c>
      <c r="FN402" s="741">
        <f t="shared" si="3397"/>
        <v>0</v>
      </c>
      <c r="FO402" s="743">
        <f t="shared" si="3398"/>
        <v>0</v>
      </c>
      <c r="FP402" s="744">
        <f t="shared" si="3399"/>
        <v>12967.5</v>
      </c>
      <c r="FQ402" s="745">
        <v>12</v>
      </c>
      <c r="FR402" s="746">
        <f t="shared" si="3400"/>
        <v>155610</v>
      </c>
      <c r="FS402" s="747"/>
      <c r="FT402" s="741"/>
      <c r="FU402" s="746">
        <f t="shared" si="3401"/>
        <v>155610</v>
      </c>
      <c r="FV402" s="746">
        <f t="shared" si="3402"/>
        <v>46994.22</v>
      </c>
      <c r="FW402" s="746">
        <f t="shared" si="3403"/>
        <v>202604.22</v>
      </c>
      <c r="FY402" s="1044"/>
      <c r="FZ402" s="735" t="s">
        <v>861</v>
      </c>
      <c r="GA402" s="737">
        <f t="shared" si="3404"/>
        <v>2</v>
      </c>
      <c r="GB402" s="737">
        <f t="shared" si="3405"/>
        <v>8559</v>
      </c>
      <c r="GC402" s="738">
        <f t="shared" si="3406"/>
        <v>8645</v>
      </c>
      <c r="GD402" s="743">
        <f t="shared" si="3407"/>
        <v>17290</v>
      </c>
      <c r="GE402" s="743"/>
      <c r="GF402" s="737">
        <f t="shared" si="3408"/>
        <v>0</v>
      </c>
      <c r="GG402" s="743"/>
      <c r="GH402" s="737">
        <f t="shared" si="3409"/>
        <v>0</v>
      </c>
      <c r="GI402" s="743"/>
      <c r="GJ402" s="737">
        <f t="shared" si="3410"/>
        <v>0</v>
      </c>
      <c r="GK402" s="743"/>
      <c r="GL402" s="737">
        <f t="shared" si="3411"/>
        <v>1988.35</v>
      </c>
      <c r="GM402" s="743"/>
      <c r="GN402" s="737">
        <f t="shared" si="3412"/>
        <v>0</v>
      </c>
      <c r="GO402" s="743"/>
      <c r="GP402" s="737">
        <f t="shared" si="3413"/>
        <v>25762.1</v>
      </c>
      <c r="GQ402" s="743"/>
      <c r="GR402" s="737">
        <f t="shared" si="3414"/>
        <v>3025.75</v>
      </c>
      <c r="GS402" s="743"/>
      <c r="GT402" s="737">
        <f t="shared" si="3415"/>
        <v>0</v>
      </c>
      <c r="GU402" s="743"/>
      <c r="GV402" s="737">
        <f t="shared" si="3416"/>
        <v>0</v>
      </c>
      <c r="GW402" s="743"/>
      <c r="GX402" s="737">
        <f t="shared" si="3417"/>
        <v>0</v>
      </c>
      <c r="GY402" s="743">
        <f t="shared" si="3417"/>
        <v>3356.25</v>
      </c>
      <c r="GZ402" s="744">
        <f t="shared" si="3418"/>
        <v>51422.45</v>
      </c>
      <c r="HA402" s="745">
        <v>12</v>
      </c>
      <c r="HB402" s="746">
        <f t="shared" si="3419"/>
        <v>617069.4</v>
      </c>
      <c r="HC402" s="737">
        <f t="shared" si="3420"/>
        <v>0</v>
      </c>
      <c r="HD402" s="737">
        <f t="shared" si="3420"/>
        <v>0</v>
      </c>
      <c r="HE402" s="746">
        <f t="shared" si="3421"/>
        <v>617069.4</v>
      </c>
      <c r="HF402" s="746">
        <f t="shared" si="3422"/>
        <v>186354.96</v>
      </c>
      <c r="HG402" s="746">
        <f t="shared" si="3423"/>
        <v>803424.36</v>
      </c>
    </row>
    <row r="403" spans="1:215" hidden="1" x14ac:dyDescent="0.25">
      <c r="A403" s="1044"/>
      <c r="B403" s="735" t="s">
        <v>862</v>
      </c>
      <c r="C403" s="737">
        <f t="shared" si="3255"/>
        <v>0</v>
      </c>
      <c r="D403" s="737">
        <f t="shared" si="3256"/>
        <v>7767</v>
      </c>
      <c r="E403" s="738">
        <f t="shared" si="3257"/>
        <v>7845</v>
      </c>
      <c r="F403" s="817">
        <f t="shared" si="3258"/>
        <v>0</v>
      </c>
      <c r="G403" s="740">
        <f t="shared" si="3259"/>
        <v>0</v>
      </c>
      <c r="H403" s="741">
        <f t="shared" si="3260"/>
        <v>0</v>
      </c>
      <c r="I403" s="740">
        <f t="shared" si="3259"/>
        <v>0</v>
      </c>
      <c r="J403" s="741">
        <f t="shared" si="3261"/>
        <v>0</v>
      </c>
      <c r="K403" s="740">
        <f t="shared" si="3262"/>
        <v>0</v>
      </c>
      <c r="L403" s="741">
        <f t="shared" si="3263"/>
        <v>0</v>
      </c>
      <c r="M403" s="740">
        <f t="shared" si="3264"/>
        <v>0</v>
      </c>
      <c r="N403" s="741">
        <f t="shared" si="3265"/>
        <v>0</v>
      </c>
      <c r="O403" s="740">
        <f t="shared" si="3266"/>
        <v>0</v>
      </c>
      <c r="P403" s="741">
        <f t="shared" si="3267"/>
        <v>0</v>
      </c>
      <c r="Q403" s="740">
        <f t="shared" si="3268"/>
        <v>0</v>
      </c>
      <c r="R403" s="741">
        <f t="shared" si="3269"/>
        <v>0</v>
      </c>
      <c r="S403" s="740">
        <f t="shared" si="3270"/>
        <v>0</v>
      </c>
      <c r="T403" s="741">
        <f t="shared" si="3271"/>
        <v>0</v>
      </c>
      <c r="U403" s="740">
        <f t="shared" si="3272"/>
        <v>0</v>
      </c>
      <c r="V403" s="741">
        <f t="shared" si="3273"/>
        <v>0</v>
      </c>
      <c r="W403" s="740">
        <f t="shared" si="3274"/>
        <v>0</v>
      </c>
      <c r="X403" s="741">
        <f t="shared" si="3275"/>
        <v>0</v>
      </c>
      <c r="Y403" s="740">
        <f t="shared" si="3276"/>
        <v>0</v>
      </c>
      <c r="Z403" s="741">
        <f t="shared" si="3277"/>
        <v>0</v>
      </c>
      <c r="AA403" s="743">
        <f t="shared" si="3278"/>
        <v>0</v>
      </c>
      <c r="AB403" s="744">
        <f t="shared" si="3279"/>
        <v>0</v>
      </c>
      <c r="AC403" s="745">
        <v>12</v>
      </c>
      <c r="AD403" s="746">
        <f t="shared" si="3280"/>
        <v>0</v>
      </c>
      <c r="AE403" s="747"/>
      <c r="AF403" s="741"/>
      <c r="AG403" s="746">
        <f t="shared" si="3281"/>
        <v>0</v>
      </c>
      <c r="AH403" s="746">
        <f t="shared" si="3282"/>
        <v>0</v>
      </c>
      <c r="AI403" s="746">
        <f t="shared" si="3283"/>
        <v>0</v>
      </c>
      <c r="AK403" s="1044"/>
      <c r="AL403" s="735" t="s">
        <v>862</v>
      </c>
      <c r="AM403" s="737">
        <f t="shared" si="3284"/>
        <v>0</v>
      </c>
      <c r="AN403" s="737">
        <f t="shared" si="3285"/>
        <v>7767</v>
      </c>
      <c r="AO403" s="738">
        <f t="shared" si="3286"/>
        <v>7845</v>
      </c>
      <c r="AP403" s="817">
        <f t="shared" si="3287"/>
        <v>0</v>
      </c>
      <c r="AQ403" s="740">
        <f t="shared" si="3288"/>
        <v>0</v>
      </c>
      <c r="AR403" s="741">
        <f t="shared" si="3289"/>
        <v>0</v>
      </c>
      <c r="AS403" s="740">
        <f t="shared" si="3290"/>
        <v>0</v>
      </c>
      <c r="AT403" s="741">
        <f t="shared" si="3291"/>
        <v>0</v>
      </c>
      <c r="AU403" s="740">
        <f t="shared" si="3292"/>
        <v>0</v>
      </c>
      <c r="AV403" s="741">
        <f t="shared" si="3293"/>
        <v>0</v>
      </c>
      <c r="AW403" s="740">
        <f t="shared" si="3294"/>
        <v>0</v>
      </c>
      <c r="AX403" s="741">
        <f t="shared" si="3295"/>
        <v>0</v>
      </c>
      <c r="AY403" s="740">
        <f t="shared" si="3296"/>
        <v>0</v>
      </c>
      <c r="AZ403" s="741">
        <f t="shared" si="3297"/>
        <v>0</v>
      </c>
      <c r="BA403" s="740">
        <f t="shared" si="3298"/>
        <v>0</v>
      </c>
      <c r="BB403" s="741">
        <f t="shared" si="3299"/>
        <v>0</v>
      </c>
      <c r="BC403" s="740">
        <f t="shared" si="3300"/>
        <v>0</v>
      </c>
      <c r="BD403" s="741">
        <f t="shared" si="3301"/>
        <v>0</v>
      </c>
      <c r="BE403" s="740">
        <f t="shared" si="3302"/>
        <v>0</v>
      </c>
      <c r="BF403" s="741">
        <f t="shared" si="3303"/>
        <v>0</v>
      </c>
      <c r="BG403" s="740">
        <f t="shared" si="3304"/>
        <v>0</v>
      </c>
      <c r="BH403" s="741">
        <f t="shared" si="3305"/>
        <v>0</v>
      </c>
      <c r="BI403" s="740">
        <f t="shared" si="3306"/>
        <v>0</v>
      </c>
      <c r="BJ403" s="741">
        <f t="shared" si="3307"/>
        <v>0</v>
      </c>
      <c r="BK403" s="743">
        <f t="shared" si="3308"/>
        <v>0</v>
      </c>
      <c r="BL403" s="744">
        <f t="shared" si="3309"/>
        <v>0</v>
      </c>
      <c r="BM403" s="745">
        <v>12</v>
      </c>
      <c r="BN403" s="746">
        <f t="shared" si="3310"/>
        <v>0</v>
      </c>
      <c r="BO403" s="747"/>
      <c r="BP403" s="741"/>
      <c r="BQ403" s="746">
        <f t="shared" si="3311"/>
        <v>0</v>
      </c>
      <c r="BR403" s="746">
        <f t="shared" si="3312"/>
        <v>0</v>
      </c>
      <c r="BS403" s="746">
        <f t="shared" si="3313"/>
        <v>0</v>
      </c>
      <c r="BU403" s="1044"/>
      <c r="BV403" s="735" t="s">
        <v>862</v>
      </c>
      <c r="BW403" s="737">
        <f t="shared" si="3314"/>
        <v>1</v>
      </c>
      <c r="BX403" s="737">
        <f t="shared" si="3315"/>
        <v>7767</v>
      </c>
      <c r="BY403" s="738">
        <f t="shared" si="3316"/>
        <v>7845</v>
      </c>
      <c r="BZ403" s="817">
        <f t="shared" si="3317"/>
        <v>7845</v>
      </c>
      <c r="CA403" s="740">
        <f t="shared" si="3318"/>
        <v>0</v>
      </c>
      <c r="CB403" s="741">
        <f t="shared" si="3319"/>
        <v>0</v>
      </c>
      <c r="CC403" s="740">
        <f t="shared" si="3320"/>
        <v>0</v>
      </c>
      <c r="CD403" s="741">
        <f t="shared" si="3321"/>
        <v>0</v>
      </c>
      <c r="CE403" s="740">
        <f t="shared" si="3322"/>
        <v>0</v>
      </c>
      <c r="CF403" s="741">
        <f t="shared" si="3323"/>
        <v>0</v>
      </c>
      <c r="CG403" s="740">
        <f t="shared" si="3324"/>
        <v>0</v>
      </c>
      <c r="CH403" s="741">
        <f t="shared" si="3325"/>
        <v>0</v>
      </c>
      <c r="CI403" s="740">
        <f t="shared" si="3326"/>
        <v>0</v>
      </c>
      <c r="CJ403" s="741">
        <f t="shared" si="3327"/>
        <v>0</v>
      </c>
      <c r="CK403" s="740">
        <f t="shared" si="3328"/>
        <v>0</v>
      </c>
      <c r="CL403" s="741">
        <f t="shared" si="3329"/>
        <v>0</v>
      </c>
      <c r="CM403" s="740">
        <f t="shared" si="3330"/>
        <v>10</v>
      </c>
      <c r="CN403" s="741">
        <f t="shared" si="3331"/>
        <v>784.5</v>
      </c>
      <c r="CO403" s="740">
        <f t="shared" si="3332"/>
        <v>0</v>
      </c>
      <c r="CP403" s="741">
        <f t="shared" si="3333"/>
        <v>0</v>
      </c>
      <c r="CQ403" s="740">
        <f t="shared" si="3334"/>
        <v>0</v>
      </c>
      <c r="CR403" s="741">
        <f t="shared" si="3335"/>
        <v>0</v>
      </c>
      <c r="CS403" s="740">
        <f t="shared" si="3336"/>
        <v>0</v>
      </c>
      <c r="CT403" s="741">
        <f t="shared" si="3337"/>
        <v>0</v>
      </c>
      <c r="CU403" s="743">
        <f t="shared" si="3338"/>
        <v>7602.5</v>
      </c>
      <c r="CV403" s="744">
        <f t="shared" si="3339"/>
        <v>16232</v>
      </c>
      <c r="CW403" s="745">
        <v>12</v>
      </c>
      <c r="CX403" s="746">
        <f t="shared" si="3340"/>
        <v>194784</v>
      </c>
      <c r="CY403" s="747"/>
      <c r="CZ403" s="741"/>
      <c r="DA403" s="746">
        <f t="shared" si="3341"/>
        <v>194784</v>
      </c>
      <c r="DB403" s="746">
        <f t="shared" si="3342"/>
        <v>58824.77</v>
      </c>
      <c r="DC403" s="746">
        <f t="shared" si="3343"/>
        <v>253608.77</v>
      </c>
      <c r="DD403" s="750"/>
      <c r="DE403" s="1044"/>
      <c r="DF403" s="735" t="s">
        <v>862</v>
      </c>
      <c r="DG403" s="737">
        <f t="shared" si="3344"/>
        <v>0</v>
      </c>
      <c r="DH403" s="737">
        <f t="shared" si="3345"/>
        <v>7767</v>
      </c>
      <c r="DI403" s="738">
        <f t="shared" si="3346"/>
        <v>7845</v>
      </c>
      <c r="DJ403" s="817">
        <f t="shared" si="3347"/>
        <v>0</v>
      </c>
      <c r="DK403" s="740">
        <f t="shared" si="3348"/>
        <v>0</v>
      </c>
      <c r="DL403" s="741">
        <f t="shared" si="3349"/>
        <v>0</v>
      </c>
      <c r="DM403" s="740">
        <f t="shared" si="3350"/>
        <v>0</v>
      </c>
      <c r="DN403" s="741">
        <f t="shared" si="3351"/>
        <v>0</v>
      </c>
      <c r="DO403" s="740">
        <f t="shared" si="3352"/>
        <v>0</v>
      </c>
      <c r="DP403" s="741">
        <f t="shared" si="3353"/>
        <v>0</v>
      </c>
      <c r="DQ403" s="740">
        <f t="shared" si="3354"/>
        <v>0</v>
      </c>
      <c r="DR403" s="741">
        <f t="shared" si="3355"/>
        <v>0</v>
      </c>
      <c r="DS403" s="740">
        <f t="shared" si="3356"/>
        <v>0</v>
      </c>
      <c r="DT403" s="741">
        <f t="shared" si="3357"/>
        <v>0</v>
      </c>
      <c r="DU403" s="740">
        <f t="shared" si="3358"/>
        <v>0</v>
      </c>
      <c r="DV403" s="741">
        <f t="shared" si="3359"/>
        <v>0</v>
      </c>
      <c r="DW403" s="740">
        <f t="shared" si="3360"/>
        <v>0</v>
      </c>
      <c r="DX403" s="741">
        <f t="shared" si="3361"/>
        <v>0</v>
      </c>
      <c r="DY403" s="740">
        <f t="shared" si="3362"/>
        <v>0</v>
      </c>
      <c r="DZ403" s="741">
        <f t="shared" si="3363"/>
        <v>0</v>
      </c>
      <c r="EA403" s="740">
        <f t="shared" si="3364"/>
        <v>0</v>
      </c>
      <c r="EB403" s="741">
        <f t="shared" si="3365"/>
        <v>0</v>
      </c>
      <c r="EC403" s="740">
        <f t="shared" si="3366"/>
        <v>0</v>
      </c>
      <c r="ED403" s="741">
        <f t="shared" si="3367"/>
        <v>0</v>
      </c>
      <c r="EE403" s="743">
        <f t="shared" si="3368"/>
        <v>0</v>
      </c>
      <c r="EF403" s="744">
        <f t="shared" si="3369"/>
        <v>0</v>
      </c>
      <c r="EG403" s="745">
        <v>12</v>
      </c>
      <c r="EH403" s="746">
        <f t="shared" si="3370"/>
        <v>0</v>
      </c>
      <c r="EI403" s="747"/>
      <c r="EJ403" s="741"/>
      <c r="EK403" s="746">
        <f t="shared" si="3371"/>
        <v>0</v>
      </c>
      <c r="EL403" s="746">
        <f t="shared" si="3372"/>
        <v>0</v>
      </c>
      <c r="EM403" s="746">
        <f t="shared" si="3373"/>
        <v>0</v>
      </c>
      <c r="EO403" s="1044"/>
      <c r="EP403" s="735" t="s">
        <v>862</v>
      </c>
      <c r="EQ403" s="737">
        <f t="shared" si="3374"/>
        <v>0</v>
      </c>
      <c r="ER403" s="737">
        <f t="shared" si="3375"/>
        <v>7767</v>
      </c>
      <c r="ES403" s="738">
        <f t="shared" si="3376"/>
        <v>7845</v>
      </c>
      <c r="ET403" s="817">
        <f t="shared" si="3377"/>
        <v>0</v>
      </c>
      <c r="EU403" s="740">
        <f t="shared" si="3378"/>
        <v>0</v>
      </c>
      <c r="EV403" s="741">
        <f t="shared" si="3379"/>
        <v>0</v>
      </c>
      <c r="EW403" s="740">
        <f t="shared" si="3380"/>
        <v>0</v>
      </c>
      <c r="EX403" s="741">
        <f t="shared" si="3381"/>
        <v>0</v>
      </c>
      <c r="EY403" s="740">
        <f t="shared" si="3382"/>
        <v>0</v>
      </c>
      <c r="EZ403" s="741">
        <f t="shared" si="3383"/>
        <v>0</v>
      </c>
      <c r="FA403" s="740">
        <f t="shared" si="3384"/>
        <v>0</v>
      </c>
      <c r="FB403" s="741">
        <f t="shared" si="3385"/>
        <v>0</v>
      </c>
      <c r="FC403" s="740">
        <f t="shared" si="3386"/>
        <v>0</v>
      </c>
      <c r="FD403" s="741">
        <f t="shared" si="3387"/>
        <v>0</v>
      </c>
      <c r="FE403" s="740">
        <f t="shared" si="3388"/>
        <v>0</v>
      </c>
      <c r="FF403" s="741">
        <f t="shared" si="3389"/>
        <v>0</v>
      </c>
      <c r="FG403" s="740">
        <f t="shared" si="3390"/>
        <v>0</v>
      </c>
      <c r="FH403" s="741">
        <f t="shared" si="3391"/>
        <v>0</v>
      </c>
      <c r="FI403" s="740">
        <f t="shared" si="3392"/>
        <v>0</v>
      </c>
      <c r="FJ403" s="741">
        <f t="shared" si="3393"/>
        <v>0</v>
      </c>
      <c r="FK403" s="740">
        <f t="shared" si="3394"/>
        <v>0</v>
      </c>
      <c r="FL403" s="741">
        <f t="shared" si="3395"/>
        <v>0</v>
      </c>
      <c r="FM403" s="740">
        <f t="shared" si="3396"/>
        <v>0</v>
      </c>
      <c r="FN403" s="741">
        <f t="shared" si="3397"/>
        <v>0</v>
      </c>
      <c r="FO403" s="743">
        <f t="shared" si="3398"/>
        <v>0</v>
      </c>
      <c r="FP403" s="744">
        <f t="shared" si="3399"/>
        <v>0</v>
      </c>
      <c r="FQ403" s="745">
        <v>12</v>
      </c>
      <c r="FR403" s="746">
        <f t="shared" si="3400"/>
        <v>0</v>
      </c>
      <c r="FS403" s="747"/>
      <c r="FT403" s="741"/>
      <c r="FU403" s="746">
        <f t="shared" si="3401"/>
        <v>0</v>
      </c>
      <c r="FV403" s="746">
        <f t="shared" si="3402"/>
        <v>0</v>
      </c>
      <c r="FW403" s="746">
        <f t="shared" si="3403"/>
        <v>0</v>
      </c>
      <c r="FY403" s="1044"/>
      <c r="FZ403" s="735" t="s">
        <v>862</v>
      </c>
      <c r="GA403" s="737">
        <f t="shared" si="3404"/>
        <v>1</v>
      </c>
      <c r="GB403" s="737">
        <f t="shared" si="3405"/>
        <v>7767</v>
      </c>
      <c r="GC403" s="738">
        <f t="shared" si="3406"/>
        <v>7845</v>
      </c>
      <c r="GD403" s="743">
        <f t="shared" si="3407"/>
        <v>7845</v>
      </c>
      <c r="GE403" s="743"/>
      <c r="GF403" s="737">
        <f t="shared" si="3408"/>
        <v>0</v>
      </c>
      <c r="GG403" s="743"/>
      <c r="GH403" s="737">
        <f t="shared" si="3409"/>
        <v>0</v>
      </c>
      <c r="GI403" s="743"/>
      <c r="GJ403" s="737">
        <f t="shared" si="3410"/>
        <v>0</v>
      </c>
      <c r="GK403" s="743"/>
      <c r="GL403" s="737">
        <f t="shared" si="3411"/>
        <v>0</v>
      </c>
      <c r="GM403" s="743"/>
      <c r="GN403" s="737">
        <f t="shared" si="3412"/>
        <v>0</v>
      </c>
      <c r="GO403" s="743"/>
      <c r="GP403" s="737">
        <f t="shared" si="3413"/>
        <v>0</v>
      </c>
      <c r="GQ403" s="743"/>
      <c r="GR403" s="737">
        <f t="shared" si="3414"/>
        <v>784.5</v>
      </c>
      <c r="GS403" s="743"/>
      <c r="GT403" s="737">
        <f t="shared" si="3415"/>
        <v>0</v>
      </c>
      <c r="GU403" s="743"/>
      <c r="GV403" s="737">
        <f t="shared" si="3416"/>
        <v>0</v>
      </c>
      <c r="GW403" s="743"/>
      <c r="GX403" s="737">
        <f t="shared" si="3417"/>
        <v>0</v>
      </c>
      <c r="GY403" s="743">
        <f t="shared" si="3417"/>
        <v>7602.5</v>
      </c>
      <c r="GZ403" s="744">
        <f t="shared" si="3418"/>
        <v>16232</v>
      </c>
      <c r="HA403" s="745">
        <v>12</v>
      </c>
      <c r="HB403" s="746">
        <f t="shared" si="3419"/>
        <v>194784</v>
      </c>
      <c r="HC403" s="737">
        <f t="shared" si="3420"/>
        <v>0</v>
      </c>
      <c r="HD403" s="737">
        <f t="shared" si="3420"/>
        <v>0</v>
      </c>
      <c r="HE403" s="746">
        <f t="shared" si="3421"/>
        <v>194784</v>
      </c>
      <c r="HF403" s="746">
        <f t="shared" si="3422"/>
        <v>58824.77</v>
      </c>
      <c r="HG403" s="746">
        <f t="shared" si="3423"/>
        <v>253608.77</v>
      </c>
    </row>
    <row r="404" spans="1:215" hidden="1" x14ac:dyDescent="0.25">
      <c r="A404" s="1044"/>
      <c r="B404" s="755" t="s">
        <v>681</v>
      </c>
      <c r="C404" s="737">
        <f t="shared" si="3255"/>
        <v>0</v>
      </c>
      <c r="D404" s="737">
        <f t="shared" si="3256"/>
        <v>7402</v>
      </c>
      <c r="E404" s="738">
        <f t="shared" si="3257"/>
        <v>7477</v>
      </c>
      <c r="F404" s="817">
        <f t="shared" si="3258"/>
        <v>0</v>
      </c>
      <c r="G404" s="740">
        <f t="shared" si="3259"/>
        <v>0</v>
      </c>
      <c r="H404" s="741">
        <f t="shared" si="3260"/>
        <v>0</v>
      </c>
      <c r="I404" s="740">
        <f t="shared" si="3259"/>
        <v>0</v>
      </c>
      <c r="J404" s="741">
        <f t="shared" si="3261"/>
        <v>0</v>
      </c>
      <c r="K404" s="740">
        <f t="shared" si="3262"/>
        <v>0</v>
      </c>
      <c r="L404" s="741">
        <f t="shared" si="3263"/>
        <v>0</v>
      </c>
      <c r="M404" s="740">
        <f t="shared" si="3264"/>
        <v>0</v>
      </c>
      <c r="N404" s="741">
        <f t="shared" si="3265"/>
        <v>0</v>
      </c>
      <c r="O404" s="740">
        <f t="shared" si="3266"/>
        <v>0</v>
      </c>
      <c r="P404" s="741">
        <f t="shared" si="3267"/>
        <v>0</v>
      </c>
      <c r="Q404" s="740">
        <f t="shared" si="3268"/>
        <v>0</v>
      </c>
      <c r="R404" s="741">
        <f t="shared" si="3269"/>
        <v>0</v>
      </c>
      <c r="S404" s="740">
        <f t="shared" si="3270"/>
        <v>0</v>
      </c>
      <c r="T404" s="741">
        <f t="shared" si="3271"/>
        <v>0</v>
      </c>
      <c r="U404" s="740">
        <f t="shared" si="3272"/>
        <v>0</v>
      </c>
      <c r="V404" s="741">
        <f t="shared" si="3273"/>
        <v>0</v>
      </c>
      <c r="W404" s="740">
        <f t="shared" si="3274"/>
        <v>0</v>
      </c>
      <c r="X404" s="741">
        <f t="shared" si="3275"/>
        <v>0</v>
      </c>
      <c r="Y404" s="740">
        <f t="shared" si="3276"/>
        <v>0</v>
      </c>
      <c r="Z404" s="741">
        <f t="shared" si="3277"/>
        <v>0</v>
      </c>
      <c r="AA404" s="743">
        <f t="shared" si="3278"/>
        <v>0</v>
      </c>
      <c r="AB404" s="744">
        <f t="shared" si="3279"/>
        <v>0</v>
      </c>
      <c r="AC404" s="745">
        <v>12</v>
      </c>
      <c r="AD404" s="746">
        <f t="shared" si="3280"/>
        <v>0</v>
      </c>
      <c r="AE404" s="747"/>
      <c r="AF404" s="741"/>
      <c r="AG404" s="746">
        <f t="shared" si="3281"/>
        <v>0</v>
      </c>
      <c r="AH404" s="746">
        <f t="shared" si="3282"/>
        <v>0</v>
      </c>
      <c r="AI404" s="746">
        <f t="shared" si="3283"/>
        <v>0</v>
      </c>
      <c r="AK404" s="1044"/>
      <c r="AL404" s="755" t="s">
        <v>681</v>
      </c>
      <c r="AM404" s="737">
        <f t="shared" si="3284"/>
        <v>0.5</v>
      </c>
      <c r="AN404" s="737">
        <f t="shared" si="3285"/>
        <v>7402</v>
      </c>
      <c r="AO404" s="738">
        <f t="shared" si="3286"/>
        <v>7477</v>
      </c>
      <c r="AP404" s="817">
        <f t="shared" si="3287"/>
        <v>3738.5</v>
      </c>
      <c r="AQ404" s="740">
        <f t="shared" si="3288"/>
        <v>0</v>
      </c>
      <c r="AR404" s="741">
        <f t="shared" si="3289"/>
        <v>0</v>
      </c>
      <c r="AS404" s="740">
        <f t="shared" si="3290"/>
        <v>0</v>
      </c>
      <c r="AT404" s="741">
        <f t="shared" si="3291"/>
        <v>0</v>
      </c>
      <c r="AU404" s="740">
        <f t="shared" si="3292"/>
        <v>0</v>
      </c>
      <c r="AV404" s="741">
        <f t="shared" si="3293"/>
        <v>0</v>
      </c>
      <c r="AW404" s="740">
        <f t="shared" si="3294"/>
        <v>0</v>
      </c>
      <c r="AX404" s="741">
        <f t="shared" si="3295"/>
        <v>0</v>
      </c>
      <c r="AY404" s="740">
        <f t="shared" si="3296"/>
        <v>0</v>
      </c>
      <c r="AZ404" s="741">
        <f t="shared" si="3297"/>
        <v>0</v>
      </c>
      <c r="BA404" s="740">
        <f t="shared" si="3298"/>
        <v>160</v>
      </c>
      <c r="BB404" s="741">
        <f t="shared" si="3299"/>
        <v>5981.6</v>
      </c>
      <c r="BC404" s="740">
        <f t="shared" si="3300"/>
        <v>15</v>
      </c>
      <c r="BD404" s="741">
        <f t="shared" si="3301"/>
        <v>560.78</v>
      </c>
      <c r="BE404" s="740">
        <f t="shared" si="3302"/>
        <v>0</v>
      </c>
      <c r="BF404" s="741">
        <f t="shared" si="3303"/>
        <v>0</v>
      </c>
      <c r="BG404" s="740">
        <f t="shared" si="3304"/>
        <v>0</v>
      </c>
      <c r="BH404" s="741">
        <f t="shared" si="3305"/>
        <v>0</v>
      </c>
      <c r="BI404" s="740">
        <f t="shared" si="3306"/>
        <v>0</v>
      </c>
      <c r="BJ404" s="741">
        <f t="shared" si="3307"/>
        <v>0</v>
      </c>
      <c r="BK404" s="743">
        <f t="shared" si="3308"/>
        <v>0</v>
      </c>
      <c r="BL404" s="744">
        <f t="shared" si="3309"/>
        <v>10280.879999999999</v>
      </c>
      <c r="BM404" s="745">
        <v>12</v>
      </c>
      <c r="BN404" s="746">
        <f t="shared" si="3310"/>
        <v>123370.56</v>
      </c>
      <c r="BO404" s="747"/>
      <c r="BP404" s="741"/>
      <c r="BQ404" s="746">
        <f t="shared" si="3311"/>
        <v>123370.56</v>
      </c>
      <c r="BR404" s="746">
        <f t="shared" si="3312"/>
        <v>37257.910000000003</v>
      </c>
      <c r="BS404" s="746">
        <f t="shared" si="3313"/>
        <v>160628.47</v>
      </c>
      <c r="BU404" s="1044"/>
      <c r="BV404" s="755" t="s">
        <v>681</v>
      </c>
      <c r="BW404" s="737">
        <f t="shared" si="3314"/>
        <v>0</v>
      </c>
      <c r="BX404" s="737">
        <f t="shared" si="3315"/>
        <v>7402</v>
      </c>
      <c r="BY404" s="738">
        <f t="shared" si="3316"/>
        <v>7477</v>
      </c>
      <c r="BZ404" s="817">
        <f t="shared" si="3317"/>
        <v>0</v>
      </c>
      <c r="CA404" s="740">
        <f t="shared" si="3318"/>
        <v>0</v>
      </c>
      <c r="CB404" s="741">
        <f t="shared" si="3319"/>
        <v>0</v>
      </c>
      <c r="CC404" s="740">
        <f t="shared" si="3320"/>
        <v>0</v>
      </c>
      <c r="CD404" s="741">
        <f t="shared" si="3321"/>
        <v>0</v>
      </c>
      <c r="CE404" s="740">
        <f t="shared" si="3322"/>
        <v>0</v>
      </c>
      <c r="CF404" s="741">
        <f t="shared" si="3323"/>
        <v>0</v>
      </c>
      <c r="CG404" s="740">
        <f t="shared" si="3324"/>
        <v>0</v>
      </c>
      <c r="CH404" s="741">
        <f t="shared" si="3325"/>
        <v>0</v>
      </c>
      <c r="CI404" s="740">
        <f t="shared" si="3326"/>
        <v>0</v>
      </c>
      <c r="CJ404" s="741">
        <f t="shared" si="3327"/>
        <v>0</v>
      </c>
      <c r="CK404" s="740">
        <f t="shared" si="3328"/>
        <v>0</v>
      </c>
      <c r="CL404" s="741">
        <f t="shared" si="3329"/>
        <v>0</v>
      </c>
      <c r="CM404" s="740">
        <f t="shared" si="3330"/>
        <v>0</v>
      </c>
      <c r="CN404" s="741">
        <f t="shared" si="3331"/>
        <v>0</v>
      </c>
      <c r="CO404" s="740">
        <f t="shared" si="3332"/>
        <v>0</v>
      </c>
      <c r="CP404" s="741">
        <f t="shared" si="3333"/>
        <v>0</v>
      </c>
      <c r="CQ404" s="740">
        <f t="shared" si="3334"/>
        <v>0</v>
      </c>
      <c r="CR404" s="741">
        <f t="shared" si="3335"/>
        <v>0</v>
      </c>
      <c r="CS404" s="740">
        <f t="shared" si="3336"/>
        <v>0</v>
      </c>
      <c r="CT404" s="741">
        <f t="shared" si="3337"/>
        <v>0</v>
      </c>
      <c r="CU404" s="743">
        <f t="shared" si="3338"/>
        <v>0</v>
      </c>
      <c r="CV404" s="744">
        <f t="shared" si="3339"/>
        <v>0</v>
      </c>
      <c r="CW404" s="745">
        <v>12</v>
      </c>
      <c r="CX404" s="746">
        <f t="shared" si="3340"/>
        <v>0</v>
      </c>
      <c r="CY404" s="747"/>
      <c r="CZ404" s="741"/>
      <c r="DA404" s="746">
        <f t="shared" si="3341"/>
        <v>0</v>
      </c>
      <c r="DB404" s="746">
        <f t="shared" si="3342"/>
        <v>0</v>
      </c>
      <c r="DC404" s="746">
        <f t="shared" si="3343"/>
        <v>0</v>
      </c>
      <c r="DD404" s="750"/>
      <c r="DE404" s="1044"/>
      <c r="DF404" s="755" t="s">
        <v>681</v>
      </c>
      <c r="DG404" s="737">
        <f t="shared" si="3344"/>
        <v>0</v>
      </c>
      <c r="DH404" s="737">
        <f t="shared" si="3345"/>
        <v>7402</v>
      </c>
      <c r="DI404" s="738">
        <f t="shared" si="3346"/>
        <v>7477</v>
      </c>
      <c r="DJ404" s="817">
        <f t="shared" si="3347"/>
        <v>0</v>
      </c>
      <c r="DK404" s="740">
        <f t="shared" si="3348"/>
        <v>0</v>
      </c>
      <c r="DL404" s="741">
        <f t="shared" si="3349"/>
        <v>0</v>
      </c>
      <c r="DM404" s="740">
        <f t="shared" si="3350"/>
        <v>0</v>
      </c>
      <c r="DN404" s="741">
        <f t="shared" si="3351"/>
        <v>0</v>
      </c>
      <c r="DO404" s="740">
        <f t="shared" si="3352"/>
        <v>0</v>
      </c>
      <c r="DP404" s="741">
        <f t="shared" si="3353"/>
        <v>0</v>
      </c>
      <c r="DQ404" s="740">
        <f t="shared" si="3354"/>
        <v>0</v>
      </c>
      <c r="DR404" s="741">
        <f t="shared" si="3355"/>
        <v>0</v>
      </c>
      <c r="DS404" s="740">
        <f t="shared" si="3356"/>
        <v>0</v>
      </c>
      <c r="DT404" s="741">
        <f t="shared" si="3357"/>
        <v>0</v>
      </c>
      <c r="DU404" s="740">
        <f t="shared" si="3358"/>
        <v>0</v>
      </c>
      <c r="DV404" s="741">
        <f t="shared" si="3359"/>
        <v>0</v>
      </c>
      <c r="DW404" s="740">
        <f t="shared" si="3360"/>
        <v>0</v>
      </c>
      <c r="DX404" s="741">
        <f t="shared" si="3361"/>
        <v>0</v>
      </c>
      <c r="DY404" s="740">
        <f t="shared" si="3362"/>
        <v>0</v>
      </c>
      <c r="DZ404" s="741">
        <f t="shared" si="3363"/>
        <v>0</v>
      </c>
      <c r="EA404" s="740">
        <f t="shared" si="3364"/>
        <v>0</v>
      </c>
      <c r="EB404" s="741">
        <f t="shared" si="3365"/>
        <v>0</v>
      </c>
      <c r="EC404" s="740">
        <f t="shared" si="3366"/>
        <v>0</v>
      </c>
      <c r="ED404" s="741">
        <f t="shared" si="3367"/>
        <v>0</v>
      </c>
      <c r="EE404" s="743">
        <f t="shared" si="3368"/>
        <v>0</v>
      </c>
      <c r="EF404" s="744">
        <f t="shared" si="3369"/>
        <v>0</v>
      </c>
      <c r="EG404" s="745">
        <v>12</v>
      </c>
      <c r="EH404" s="746">
        <f t="shared" si="3370"/>
        <v>0</v>
      </c>
      <c r="EI404" s="747"/>
      <c r="EJ404" s="741"/>
      <c r="EK404" s="746">
        <f t="shared" si="3371"/>
        <v>0</v>
      </c>
      <c r="EL404" s="746">
        <f t="shared" si="3372"/>
        <v>0</v>
      </c>
      <c r="EM404" s="746">
        <f t="shared" si="3373"/>
        <v>0</v>
      </c>
      <c r="EO404" s="1044"/>
      <c r="EP404" s="755" t="s">
        <v>681</v>
      </c>
      <c r="EQ404" s="737">
        <f t="shared" si="3374"/>
        <v>0</v>
      </c>
      <c r="ER404" s="737">
        <f t="shared" si="3375"/>
        <v>7402</v>
      </c>
      <c r="ES404" s="738">
        <f t="shared" si="3376"/>
        <v>7477</v>
      </c>
      <c r="ET404" s="817">
        <f t="shared" si="3377"/>
        <v>0</v>
      </c>
      <c r="EU404" s="740">
        <f t="shared" si="3378"/>
        <v>0</v>
      </c>
      <c r="EV404" s="741">
        <f t="shared" si="3379"/>
        <v>0</v>
      </c>
      <c r="EW404" s="740">
        <f t="shared" si="3380"/>
        <v>0</v>
      </c>
      <c r="EX404" s="741">
        <f t="shared" si="3381"/>
        <v>0</v>
      </c>
      <c r="EY404" s="740">
        <f t="shared" si="3382"/>
        <v>0</v>
      </c>
      <c r="EZ404" s="741">
        <f t="shared" si="3383"/>
        <v>0</v>
      </c>
      <c r="FA404" s="740">
        <f t="shared" si="3384"/>
        <v>0</v>
      </c>
      <c r="FB404" s="741">
        <f t="shared" si="3385"/>
        <v>0</v>
      </c>
      <c r="FC404" s="740">
        <f t="shared" si="3386"/>
        <v>0</v>
      </c>
      <c r="FD404" s="741">
        <f t="shared" si="3387"/>
        <v>0</v>
      </c>
      <c r="FE404" s="740">
        <f t="shared" si="3388"/>
        <v>0</v>
      </c>
      <c r="FF404" s="741">
        <f t="shared" si="3389"/>
        <v>0</v>
      </c>
      <c r="FG404" s="740">
        <f t="shared" si="3390"/>
        <v>0</v>
      </c>
      <c r="FH404" s="741">
        <f t="shared" si="3391"/>
        <v>0</v>
      </c>
      <c r="FI404" s="740">
        <f t="shared" si="3392"/>
        <v>0</v>
      </c>
      <c r="FJ404" s="741">
        <f t="shared" si="3393"/>
        <v>0</v>
      </c>
      <c r="FK404" s="740">
        <f t="shared" si="3394"/>
        <v>0</v>
      </c>
      <c r="FL404" s="741">
        <f t="shared" si="3395"/>
        <v>0</v>
      </c>
      <c r="FM404" s="740">
        <f t="shared" si="3396"/>
        <v>0</v>
      </c>
      <c r="FN404" s="741">
        <f t="shared" si="3397"/>
        <v>0</v>
      </c>
      <c r="FO404" s="743">
        <f t="shared" si="3398"/>
        <v>0</v>
      </c>
      <c r="FP404" s="744">
        <f t="shared" si="3399"/>
        <v>0</v>
      </c>
      <c r="FQ404" s="745">
        <v>12</v>
      </c>
      <c r="FR404" s="746">
        <f t="shared" si="3400"/>
        <v>0</v>
      </c>
      <c r="FS404" s="747"/>
      <c r="FT404" s="741"/>
      <c r="FU404" s="746">
        <f t="shared" si="3401"/>
        <v>0</v>
      </c>
      <c r="FV404" s="746">
        <f t="shared" si="3402"/>
        <v>0</v>
      </c>
      <c r="FW404" s="746">
        <f t="shared" si="3403"/>
        <v>0</v>
      </c>
      <c r="FY404" s="1044"/>
      <c r="FZ404" s="755" t="s">
        <v>681</v>
      </c>
      <c r="GA404" s="737">
        <f t="shared" si="3404"/>
        <v>0.5</v>
      </c>
      <c r="GB404" s="737">
        <f t="shared" si="3405"/>
        <v>7402</v>
      </c>
      <c r="GC404" s="738">
        <f t="shared" si="3406"/>
        <v>7477</v>
      </c>
      <c r="GD404" s="743">
        <f t="shared" si="3407"/>
        <v>3738.5</v>
      </c>
      <c r="GE404" s="743"/>
      <c r="GF404" s="737">
        <f t="shared" si="3408"/>
        <v>0</v>
      </c>
      <c r="GG404" s="743"/>
      <c r="GH404" s="737">
        <f t="shared" si="3409"/>
        <v>0</v>
      </c>
      <c r="GI404" s="743"/>
      <c r="GJ404" s="737">
        <f t="shared" si="3410"/>
        <v>0</v>
      </c>
      <c r="GK404" s="743"/>
      <c r="GL404" s="737">
        <f t="shared" si="3411"/>
        <v>0</v>
      </c>
      <c r="GM404" s="743"/>
      <c r="GN404" s="737">
        <f t="shared" si="3412"/>
        <v>0</v>
      </c>
      <c r="GO404" s="743"/>
      <c r="GP404" s="737">
        <f t="shared" si="3413"/>
        <v>5981.6</v>
      </c>
      <c r="GQ404" s="743"/>
      <c r="GR404" s="737">
        <f t="shared" si="3414"/>
        <v>560.78</v>
      </c>
      <c r="GS404" s="743"/>
      <c r="GT404" s="737">
        <f t="shared" si="3415"/>
        <v>0</v>
      </c>
      <c r="GU404" s="743"/>
      <c r="GV404" s="737">
        <f t="shared" si="3416"/>
        <v>0</v>
      </c>
      <c r="GW404" s="743"/>
      <c r="GX404" s="737">
        <f t="shared" si="3417"/>
        <v>0</v>
      </c>
      <c r="GY404" s="743">
        <f t="shared" si="3417"/>
        <v>0</v>
      </c>
      <c r="GZ404" s="744">
        <f t="shared" si="3418"/>
        <v>10280.879999999999</v>
      </c>
      <c r="HA404" s="745">
        <v>12</v>
      </c>
      <c r="HB404" s="746">
        <f t="shared" si="3419"/>
        <v>123370.56</v>
      </c>
      <c r="HC404" s="737">
        <f t="shared" si="3420"/>
        <v>0</v>
      </c>
      <c r="HD404" s="737">
        <f t="shared" si="3420"/>
        <v>0</v>
      </c>
      <c r="HE404" s="746">
        <f t="shared" si="3421"/>
        <v>123370.56</v>
      </c>
      <c r="HF404" s="746">
        <f t="shared" si="3422"/>
        <v>37257.910000000003</v>
      </c>
      <c r="HG404" s="746">
        <f t="shared" si="3423"/>
        <v>160628.47</v>
      </c>
    </row>
    <row r="405" spans="1:215" hidden="1" x14ac:dyDescent="0.25">
      <c r="A405" s="1044"/>
      <c r="B405" s="735" t="s">
        <v>531</v>
      </c>
      <c r="C405" s="737">
        <f t="shared" si="3255"/>
        <v>0</v>
      </c>
      <c r="D405" s="737">
        <f t="shared" si="3256"/>
        <v>7402</v>
      </c>
      <c r="E405" s="738">
        <f t="shared" si="3257"/>
        <v>7477</v>
      </c>
      <c r="F405" s="817">
        <f t="shared" si="3258"/>
        <v>0</v>
      </c>
      <c r="G405" s="740">
        <f t="shared" si="3259"/>
        <v>0</v>
      </c>
      <c r="H405" s="741">
        <f t="shared" si="3260"/>
        <v>0</v>
      </c>
      <c r="I405" s="740">
        <f t="shared" si="3259"/>
        <v>0</v>
      </c>
      <c r="J405" s="741">
        <f t="shared" si="3261"/>
        <v>0</v>
      </c>
      <c r="K405" s="740">
        <f t="shared" si="3262"/>
        <v>0</v>
      </c>
      <c r="L405" s="741">
        <f t="shared" si="3263"/>
        <v>0</v>
      </c>
      <c r="M405" s="740">
        <f t="shared" si="3264"/>
        <v>0</v>
      </c>
      <c r="N405" s="741">
        <f t="shared" si="3265"/>
        <v>0</v>
      </c>
      <c r="O405" s="740">
        <f t="shared" si="3266"/>
        <v>0</v>
      </c>
      <c r="P405" s="741">
        <f t="shared" si="3267"/>
        <v>0</v>
      </c>
      <c r="Q405" s="740">
        <f t="shared" si="3268"/>
        <v>0</v>
      </c>
      <c r="R405" s="741">
        <f t="shared" si="3269"/>
        <v>0</v>
      </c>
      <c r="S405" s="740">
        <f t="shared" si="3270"/>
        <v>0</v>
      </c>
      <c r="T405" s="741">
        <f t="shared" si="3271"/>
        <v>0</v>
      </c>
      <c r="U405" s="740">
        <f t="shared" si="3272"/>
        <v>0</v>
      </c>
      <c r="V405" s="741">
        <f t="shared" si="3273"/>
        <v>0</v>
      </c>
      <c r="W405" s="740">
        <f t="shared" si="3274"/>
        <v>0</v>
      </c>
      <c r="X405" s="741">
        <f t="shared" si="3275"/>
        <v>0</v>
      </c>
      <c r="Y405" s="740">
        <f t="shared" si="3276"/>
        <v>0</v>
      </c>
      <c r="Z405" s="741">
        <f t="shared" si="3277"/>
        <v>0</v>
      </c>
      <c r="AA405" s="743">
        <f t="shared" si="3278"/>
        <v>0</v>
      </c>
      <c r="AB405" s="744">
        <f t="shared" si="3279"/>
        <v>0</v>
      </c>
      <c r="AC405" s="745">
        <v>12</v>
      </c>
      <c r="AD405" s="746">
        <f t="shared" si="3280"/>
        <v>0</v>
      </c>
      <c r="AE405" s="747"/>
      <c r="AF405" s="741"/>
      <c r="AG405" s="746">
        <f t="shared" si="3281"/>
        <v>0</v>
      </c>
      <c r="AH405" s="746">
        <f t="shared" si="3282"/>
        <v>0</v>
      </c>
      <c r="AI405" s="746">
        <f t="shared" si="3283"/>
        <v>0</v>
      </c>
      <c r="AK405" s="1044"/>
      <c r="AL405" s="735" t="s">
        <v>531</v>
      </c>
      <c r="AM405" s="737">
        <f t="shared" si="3284"/>
        <v>0</v>
      </c>
      <c r="AN405" s="737">
        <f t="shared" si="3285"/>
        <v>7402</v>
      </c>
      <c r="AO405" s="738">
        <f t="shared" si="3286"/>
        <v>7477</v>
      </c>
      <c r="AP405" s="817">
        <f t="shared" si="3287"/>
        <v>0</v>
      </c>
      <c r="AQ405" s="740">
        <f t="shared" si="3288"/>
        <v>0</v>
      </c>
      <c r="AR405" s="741">
        <f t="shared" si="3289"/>
        <v>0</v>
      </c>
      <c r="AS405" s="740">
        <f t="shared" si="3290"/>
        <v>0</v>
      </c>
      <c r="AT405" s="741">
        <f t="shared" si="3291"/>
        <v>0</v>
      </c>
      <c r="AU405" s="740">
        <f t="shared" si="3292"/>
        <v>0</v>
      </c>
      <c r="AV405" s="741">
        <f t="shared" si="3293"/>
        <v>0</v>
      </c>
      <c r="AW405" s="740">
        <f t="shared" si="3294"/>
        <v>0</v>
      </c>
      <c r="AX405" s="741">
        <f t="shared" si="3295"/>
        <v>0</v>
      </c>
      <c r="AY405" s="740">
        <f t="shared" si="3296"/>
        <v>0</v>
      </c>
      <c r="AZ405" s="741">
        <f t="shared" si="3297"/>
        <v>0</v>
      </c>
      <c r="BA405" s="740">
        <f t="shared" si="3298"/>
        <v>0</v>
      </c>
      <c r="BB405" s="741">
        <f t="shared" si="3299"/>
        <v>0</v>
      </c>
      <c r="BC405" s="740">
        <f t="shared" si="3300"/>
        <v>0</v>
      </c>
      <c r="BD405" s="741">
        <f t="shared" si="3301"/>
        <v>0</v>
      </c>
      <c r="BE405" s="740">
        <f t="shared" si="3302"/>
        <v>0</v>
      </c>
      <c r="BF405" s="741">
        <f t="shared" si="3303"/>
        <v>0</v>
      </c>
      <c r="BG405" s="740">
        <f t="shared" si="3304"/>
        <v>0</v>
      </c>
      <c r="BH405" s="741">
        <f t="shared" si="3305"/>
        <v>0</v>
      </c>
      <c r="BI405" s="740">
        <f t="shared" si="3306"/>
        <v>0</v>
      </c>
      <c r="BJ405" s="741">
        <f t="shared" si="3307"/>
        <v>0</v>
      </c>
      <c r="BK405" s="743">
        <f t="shared" si="3308"/>
        <v>0</v>
      </c>
      <c r="BL405" s="744">
        <f t="shared" si="3309"/>
        <v>0</v>
      </c>
      <c r="BM405" s="745">
        <v>12</v>
      </c>
      <c r="BN405" s="746">
        <f t="shared" si="3310"/>
        <v>0</v>
      </c>
      <c r="BO405" s="747"/>
      <c r="BP405" s="741"/>
      <c r="BQ405" s="746">
        <f t="shared" si="3311"/>
        <v>0</v>
      </c>
      <c r="BR405" s="746">
        <f t="shared" si="3312"/>
        <v>0</v>
      </c>
      <c r="BS405" s="746">
        <f t="shared" si="3313"/>
        <v>0</v>
      </c>
      <c r="BU405" s="1044"/>
      <c r="BV405" s="735" t="s">
        <v>531</v>
      </c>
      <c r="BW405" s="737">
        <f t="shared" si="3314"/>
        <v>2</v>
      </c>
      <c r="BX405" s="737">
        <f t="shared" si="3315"/>
        <v>7402</v>
      </c>
      <c r="BY405" s="738">
        <f t="shared" si="3316"/>
        <v>7477</v>
      </c>
      <c r="BZ405" s="817">
        <f t="shared" si="3317"/>
        <v>14954</v>
      </c>
      <c r="CA405" s="740">
        <f t="shared" si="3318"/>
        <v>0</v>
      </c>
      <c r="CB405" s="741">
        <f t="shared" si="3319"/>
        <v>0</v>
      </c>
      <c r="CC405" s="740">
        <f t="shared" si="3320"/>
        <v>0</v>
      </c>
      <c r="CD405" s="741">
        <f t="shared" si="3321"/>
        <v>0</v>
      </c>
      <c r="CE405" s="740">
        <f t="shared" si="3322"/>
        <v>0</v>
      </c>
      <c r="CF405" s="741">
        <f t="shared" si="3323"/>
        <v>0</v>
      </c>
      <c r="CG405" s="740">
        <f t="shared" si="3324"/>
        <v>50</v>
      </c>
      <c r="CH405" s="741">
        <f t="shared" si="3325"/>
        <v>7477</v>
      </c>
      <c r="CI405" s="740">
        <f t="shared" si="3326"/>
        <v>0</v>
      </c>
      <c r="CJ405" s="741">
        <f t="shared" si="3327"/>
        <v>0</v>
      </c>
      <c r="CK405" s="740">
        <f t="shared" si="3328"/>
        <v>0</v>
      </c>
      <c r="CL405" s="741">
        <f t="shared" si="3329"/>
        <v>0</v>
      </c>
      <c r="CM405" s="740">
        <f t="shared" si="3330"/>
        <v>15</v>
      </c>
      <c r="CN405" s="741">
        <f t="shared" si="3331"/>
        <v>2243.1</v>
      </c>
      <c r="CO405" s="740">
        <f t="shared" si="3332"/>
        <v>0</v>
      </c>
      <c r="CP405" s="741">
        <f t="shared" si="3333"/>
        <v>0</v>
      </c>
      <c r="CQ405" s="740">
        <f t="shared" si="3334"/>
        <v>0</v>
      </c>
      <c r="CR405" s="741">
        <f t="shared" si="3335"/>
        <v>0</v>
      </c>
      <c r="CS405" s="740">
        <f t="shared" si="3336"/>
        <v>0</v>
      </c>
      <c r="CT405" s="741">
        <f t="shared" si="3337"/>
        <v>0</v>
      </c>
      <c r="CU405" s="743">
        <f t="shared" si="3338"/>
        <v>7744.9</v>
      </c>
      <c r="CV405" s="744">
        <f t="shared" si="3339"/>
        <v>32419</v>
      </c>
      <c r="CW405" s="745">
        <v>12</v>
      </c>
      <c r="CX405" s="746">
        <f t="shared" si="3340"/>
        <v>389028</v>
      </c>
      <c r="CY405" s="747"/>
      <c r="CZ405" s="741"/>
      <c r="DA405" s="746">
        <f t="shared" si="3341"/>
        <v>389028</v>
      </c>
      <c r="DB405" s="746">
        <f t="shared" si="3342"/>
        <v>117486.46</v>
      </c>
      <c r="DC405" s="746">
        <f t="shared" si="3343"/>
        <v>506514.46</v>
      </c>
      <c r="DD405" s="750"/>
      <c r="DE405" s="1044"/>
      <c r="DF405" s="735" t="s">
        <v>531</v>
      </c>
      <c r="DG405" s="737">
        <f t="shared" si="3344"/>
        <v>0</v>
      </c>
      <c r="DH405" s="737">
        <f t="shared" si="3345"/>
        <v>7402</v>
      </c>
      <c r="DI405" s="738">
        <f t="shared" si="3346"/>
        <v>7477</v>
      </c>
      <c r="DJ405" s="817">
        <f t="shared" si="3347"/>
        <v>0</v>
      </c>
      <c r="DK405" s="740">
        <f t="shared" si="3348"/>
        <v>0</v>
      </c>
      <c r="DL405" s="741">
        <f t="shared" si="3349"/>
        <v>0</v>
      </c>
      <c r="DM405" s="740">
        <f t="shared" si="3350"/>
        <v>0</v>
      </c>
      <c r="DN405" s="741">
        <f t="shared" si="3351"/>
        <v>0</v>
      </c>
      <c r="DO405" s="740">
        <f t="shared" si="3352"/>
        <v>0</v>
      </c>
      <c r="DP405" s="741">
        <f t="shared" si="3353"/>
        <v>0</v>
      </c>
      <c r="DQ405" s="740">
        <f t="shared" si="3354"/>
        <v>0</v>
      </c>
      <c r="DR405" s="741">
        <f t="shared" si="3355"/>
        <v>0</v>
      </c>
      <c r="DS405" s="740">
        <f t="shared" si="3356"/>
        <v>0</v>
      </c>
      <c r="DT405" s="741">
        <f t="shared" si="3357"/>
        <v>0</v>
      </c>
      <c r="DU405" s="740">
        <f t="shared" si="3358"/>
        <v>0</v>
      </c>
      <c r="DV405" s="741">
        <f t="shared" si="3359"/>
        <v>0</v>
      </c>
      <c r="DW405" s="740">
        <f t="shared" si="3360"/>
        <v>0</v>
      </c>
      <c r="DX405" s="741">
        <f t="shared" si="3361"/>
        <v>0</v>
      </c>
      <c r="DY405" s="740">
        <f t="shared" si="3362"/>
        <v>0</v>
      </c>
      <c r="DZ405" s="741">
        <f t="shared" si="3363"/>
        <v>0</v>
      </c>
      <c r="EA405" s="740">
        <f t="shared" si="3364"/>
        <v>0</v>
      </c>
      <c r="EB405" s="741">
        <f t="shared" si="3365"/>
        <v>0</v>
      </c>
      <c r="EC405" s="740">
        <f t="shared" si="3366"/>
        <v>0</v>
      </c>
      <c r="ED405" s="741">
        <f t="shared" si="3367"/>
        <v>0</v>
      </c>
      <c r="EE405" s="743">
        <f t="shared" si="3368"/>
        <v>0</v>
      </c>
      <c r="EF405" s="744">
        <f t="shared" si="3369"/>
        <v>0</v>
      </c>
      <c r="EG405" s="745">
        <v>12</v>
      </c>
      <c r="EH405" s="746">
        <f t="shared" si="3370"/>
        <v>0</v>
      </c>
      <c r="EI405" s="747"/>
      <c r="EJ405" s="741"/>
      <c r="EK405" s="746">
        <f t="shared" si="3371"/>
        <v>0</v>
      </c>
      <c r="EL405" s="746">
        <f t="shared" si="3372"/>
        <v>0</v>
      </c>
      <c r="EM405" s="746">
        <f t="shared" si="3373"/>
        <v>0</v>
      </c>
      <c r="EO405" s="1044"/>
      <c r="EP405" s="735" t="s">
        <v>531</v>
      </c>
      <c r="EQ405" s="737">
        <f t="shared" si="3374"/>
        <v>0</v>
      </c>
      <c r="ER405" s="737">
        <f t="shared" si="3375"/>
        <v>7402</v>
      </c>
      <c r="ES405" s="738">
        <f t="shared" si="3376"/>
        <v>7477</v>
      </c>
      <c r="ET405" s="817">
        <f t="shared" si="3377"/>
        <v>0</v>
      </c>
      <c r="EU405" s="740">
        <f t="shared" si="3378"/>
        <v>0</v>
      </c>
      <c r="EV405" s="741">
        <f t="shared" si="3379"/>
        <v>0</v>
      </c>
      <c r="EW405" s="740">
        <f t="shared" si="3380"/>
        <v>0</v>
      </c>
      <c r="EX405" s="741">
        <f t="shared" si="3381"/>
        <v>0</v>
      </c>
      <c r="EY405" s="740">
        <f t="shared" si="3382"/>
        <v>0</v>
      </c>
      <c r="EZ405" s="741">
        <f t="shared" si="3383"/>
        <v>0</v>
      </c>
      <c r="FA405" s="740">
        <f t="shared" si="3384"/>
        <v>0</v>
      </c>
      <c r="FB405" s="741">
        <f t="shared" si="3385"/>
        <v>0</v>
      </c>
      <c r="FC405" s="740">
        <f t="shared" si="3386"/>
        <v>0</v>
      </c>
      <c r="FD405" s="741">
        <f t="shared" si="3387"/>
        <v>0</v>
      </c>
      <c r="FE405" s="740">
        <f t="shared" si="3388"/>
        <v>0</v>
      </c>
      <c r="FF405" s="741">
        <f t="shared" si="3389"/>
        <v>0</v>
      </c>
      <c r="FG405" s="740">
        <f t="shared" si="3390"/>
        <v>0</v>
      </c>
      <c r="FH405" s="741">
        <f t="shared" si="3391"/>
        <v>0</v>
      </c>
      <c r="FI405" s="740">
        <f t="shared" si="3392"/>
        <v>0</v>
      </c>
      <c r="FJ405" s="741">
        <f t="shared" si="3393"/>
        <v>0</v>
      </c>
      <c r="FK405" s="740">
        <f t="shared" si="3394"/>
        <v>0</v>
      </c>
      <c r="FL405" s="741">
        <f t="shared" si="3395"/>
        <v>0</v>
      </c>
      <c r="FM405" s="740">
        <f t="shared" si="3396"/>
        <v>0</v>
      </c>
      <c r="FN405" s="741">
        <f t="shared" si="3397"/>
        <v>0</v>
      </c>
      <c r="FO405" s="743">
        <f t="shared" si="3398"/>
        <v>0</v>
      </c>
      <c r="FP405" s="744">
        <f t="shared" si="3399"/>
        <v>0</v>
      </c>
      <c r="FQ405" s="745">
        <v>12</v>
      </c>
      <c r="FR405" s="746">
        <f t="shared" si="3400"/>
        <v>0</v>
      </c>
      <c r="FS405" s="747"/>
      <c r="FT405" s="741"/>
      <c r="FU405" s="746">
        <f t="shared" si="3401"/>
        <v>0</v>
      </c>
      <c r="FV405" s="746">
        <f t="shared" si="3402"/>
        <v>0</v>
      </c>
      <c r="FW405" s="746">
        <f t="shared" si="3403"/>
        <v>0</v>
      </c>
      <c r="FY405" s="1044"/>
      <c r="FZ405" s="735" t="s">
        <v>531</v>
      </c>
      <c r="GA405" s="737">
        <f t="shared" si="3404"/>
        <v>2</v>
      </c>
      <c r="GB405" s="737">
        <f t="shared" si="3405"/>
        <v>7402</v>
      </c>
      <c r="GC405" s="738">
        <f t="shared" si="3406"/>
        <v>7477</v>
      </c>
      <c r="GD405" s="743">
        <f t="shared" si="3407"/>
        <v>14954</v>
      </c>
      <c r="GE405" s="743"/>
      <c r="GF405" s="737">
        <f t="shared" si="3408"/>
        <v>0</v>
      </c>
      <c r="GG405" s="743"/>
      <c r="GH405" s="737">
        <f t="shared" si="3409"/>
        <v>0</v>
      </c>
      <c r="GI405" s="743"/>
      <c r="GJ405" s="737">
        <f t="shared" si="3410"/>
        <v>0</v>
      </c>
      <c r="GK405" s="743"/>
      <c r="GL405" s="737">
        <f t="shared" si="3411"/>
        <v>7477</v>
      </c>
      <c r="GM405" s="743"/>
      <c r="GN405" s="737">
        <f t="shared" si="3412"/>
        <v>0</v>
      </c>
      <c r="GO405" s="743"/>
      <c r="GP405" s="737">
        <f t="shared" si="3413"/>
        <v>0</v>
      </c>
      <c r="GQ405" s="743"/>
      <c r="GR405" s="737">
        <f t="shared" si="3414"/>
        <v>2243.1</v>
      </c>
      <c r="GS405" s="743"/>
      <c r="GT405" s="737">
        <f t="shared" si="3415"/>
        <v>0</v>
      </c>
      <c r="GU405" s="743"/>
      <c r="GV405" s="737">
        <f t="shared" si="3416"/>
        <v>0</v>
      </c>
      <c r="GW405" s="743"/>
      <c r="GX405" s="737">
        <f t="shared" si="3417"/>
        <v>0</v>
      </c>
      <c r="GY405" s="743">
        <f t="shared" si="3417"/>
        <v>7744.9</v>
      </c>
      <c r="GZ405" s="744">
        <f t="shared" si="3418"/>
        <v>32419</v>
      </c>
      <c r="HA405" s="745">
        <v>12</v>
      </c>
      <c r="HB405" s="746">
        <f t="shared" si="3419"/>
        <v>389028</v>
      </c>
      <c r="HC405" s="737">
        <f t="shared" si="3420"/>
        <v>0</v>
      </c>
      <c r="HD405" s="737">
        <f t="shared" si="3420"/>
        <v>0</v>
      </c>
      <c r="HE405" s="746">
        <f t="shared" si="3421"/>
        <v>389028</v>
      </c>
      <c r="HF405" s="746">
        <f t="shared" si="3422"/>
        <v>117486.46</v>
      </c>
      <c r="HG405" s="746">
        <f t="shared" si="3423"/>
        <v>506514.46</v>
      </c>
    </row>
    <row r="406" spans="1:215" hidden="1" x14ac:dyDescent="0.25">
      <c r="A406" s="1044"/>
      <c r="B406" s="755" t="s">
        <v>39</v>
      </c>
      <c r="C406" s="737">
        <f t="shared" si="3255"/>
        <v>1</v>
      </c>
      <c r="D406" s="737">
        <f t="shared" si="3256"/>
        <v>6728</v>
      </c>
      <c r="E406" s="738">
        <f t="shared" si="3257"/>
        <v>6796</v>
      </c>
      <c r="F406" s="817">
        <f t="shared" si="3258"/>
        <v>6796</v>
      </c>
      <c r="G406" s="740">
        <f t="shared" si="3259"/>
        <v>0</v>
      </c>
      <c r="H406" s="741">
        <f t="shared" si="3260"/>
        <v>0</v>
      </c>
      <c r="I406" s="740">
        <f t="shared" si="3259"/>
        <v>0</v>
      </c>
      <c r="J406" s="741">
        <f t="shared" si="3261"/>
        <v>0</v>
      </c>
      <c r="K406" s="740">
        <f t="shared" si="3262"/>
        <v>0</v>
      </c>
      <c r="L406" s="741">
        <f t="shared" si="3263"/>
        <v>0</v>
      </c>
      <c r="M406" s="740">
        <f t="shared" si="3264"/>
        <v>5</v>
      </c>
      <c r="N406" s="741">
        <f t="shared" si="3265"/>
        <v>339.8</v>
      </c>
      <c r="O406" s="740">
        <f t="shared" si="3266"/>
        <v>0</v>
      </c>
      <c r="P406" s="741">
        <f t="shared" si="3267"/>
        <v>0</v>
      </c>
      <c r="Q406" s="740">
        <f t="shared" si="3268"/>
        <v>198</v>
      </c>
      <c r="R406" s="741">
        <f t="shared" si="3269"/>
        <v>13456.08</v>
      </c>
      <c r="S406" s="740">
        <f t="shared" si="3270"/>
        <v>30</v>
      </c>
      <c r="T406" s="741">
        <f t="shared" si="3271"/>
        <v>2038.8</v>
      </c>
      <c r="U406" s="740">
        <f t="shared" si="3272"/>
        <v>0</v>
      </c>
      <c r="V406" s="741">
        <f t="shared" si="3273"/>
        <v>0</v>
      </c>
      <c r="W406" s="740">
        <f t="shared" si="3274"/>
        <v>0</v>
      </c>
      <c r="X406" s="741">
        <f t="shared" si="3275"/>
        <v>0</v>
      </c>
      <c r="Y406" s="740">
        <f t="shared" si="3276"/>
        <v>0</v>
      </c>
      <c r="Z406" s="741">
        <f t="shared" si="3277"/>
        <v>0</v>
      </c>
      <c r="AA406" s="743">
        <f t="shared" si="3278"/>
        <v>0</v>
      </c>
      <c r="AB406" s="744">
        <f t="shared" si="3279"/>
        <v>22630.68</v>
      </c>
      <c r="AC406" s="745">
        <v>12</v>
      </c>
      <c r="AD406" s="746">
        <f t="shared" si="3280"/>
        <v>271568.15999999997</v>
      </c>
      <c r="AE406" s="747"/>
      <c r="AF406" s="741"/>
      <c r="AG406" s="746">
        <f t="shared" si="3281"/>
        <v>271568.15999999997</v>
      </c>
      <c r="AH406" s="746">
        <f t="shared" si="3282"/>
        <v>82013.58</v>
      </c>
      <c r="AI406" s="746">
        <f t="shared" si="3283"/>
        <v>353581.74</v>
      </c>
      <c r="AK406" s="1044"/>
      <c r="AL406" s="755" t="s">
        <v>39</v>
      </c>
      <c r="AM406" s="737">
        <f t="shared" si="3284"/>
        <v>1</v>
      </c>
      <c r="AN406" s="737">
        <f t="shared" si="3285"/>
        <v>6728</v>
      </c>
      <c r="AO406" s="738">
        <f t="shared" si="3286"/>
        <v>6796</v>
      </c>
      <c r="AP406" s="817">
        <f t="shared" si="3287"/>
        <v>6796</v>
      </c>
      <c r="AQ406" s="740">
        <f t="shared" si="3288"/>
        <v>0</v>
      </c>
      <c r="AR406" s="741">
        <f t="shared" si="3289"/>
        <v>0</v>
      </c>
      <c r="AS406" s="740">
        <f t="shared" si="3290"/>
        <v>0</v>
      </c>
      <c r="AT406" s="741">
        <f t="shared" si="3291"/>
        <v>0</v>
      </c>
      <c r="AU406" s="740">
        <f t="shared" si="3292"/>
        <v>0</v>
      </c>
      <c r="AV406" s="741">
        <f t="shared" si="3293"/>
        <v>0</v>
      </c>
      <c r="AW406" s="740">
        <f t="shared" si="3294"/>
        <v>0</v>
      </c>
      <c r="AX406" s="741">
        <f t="shared" si="3295"/>
        <v>0</v>
      </c>
      <c r="AY406" s="740">
        <f t="shared" si="3296"/>
        <v>0</v>
      </c>
      <c r="AZ406" s="741">
        <f t="shared" si="3297"/>
        <v>0</v>
      </c>
      <c r="BA406" s="740">
        <f t="shared" si="3298"/>
        <v>140</v>
      </c>
      <c r="BB406" s="741">
        <f t="shared" si="3299"/>
        <v>9514.4</v>
      </c>
      <c r="BC406" s="740">
        <f t="shared" si="3300"/>
        <v>30</v>
      </c>
      <c r="BD406" s="741">
        <f t="shared" si="3301"/>
        <v>2038.8</v>
      </c>
      <c r="BE406" s="740">
        <f t="shared" si="3302"/>
        <v>0</v>
      </c>
      <c r="BF406" s="741">
        <f t="shared" si="3303"/>
        <v>0</v>
      </c>
      <c r="BG406" s="740">
        <f t="shared" si="3304"/>
        <v>0</v>
      </c>
      <c r="BH406" s="741">
        <f t="shared" si="3305"/>
        <v>0</v>
      </c>
      <c r="BI406" s="740">
        <f t="shared" si="3306"/>
        <v>0</v>
      </c>
      <c r="BJ406" s="741">
        <f t="shared" si="3307"/>
        <v>0</v>
      </c>
      <c r="BK406" s="743">
        <f t="shared" si="3308"/>
        <v>0</v>
      </c>
      <c r="BL406" s="744">
        <f t="shared" si="3309"/>
        <v>18349.2</v>
      </c>
      <c r="BM406" s="745">
        <v>12</v>
      </c>
      <c r="BN406" s="746">
        <f t="shared" si="3310"/>
        <v>220190.4</v>
      </c>
      <c r="BO406" s="747"/>
      <c r="BP406" s="741"/>
      <c r="BQ406" s="746">
        <f t="shared" si="3311"/>
        <v>220190.4</v>
      </c>
      <c r="BR406" s="746">
        <f t="shared" si="3312"/>
        <v>66497.5</v>
      </c>
      <c r="BS406" s="746">
        <f t="shared" si="3313"/>
        <v>286687.90000000002</v>
      </c>
      <c r="BU406" s="1044"/>
      <c r="BV406" s="755" t="s">
        <v>39</v>
      </c>
      <c r="BW406" s="737">
        <f t="shared" si="3314"/>
        <v>1</v>
      </c>
      <c r="BX406" s="737">
        <f t="shared" si="3315"/>
        <v>6728</v>
      </c>
      <c r="BY406" s="738">
        <f t="shared" si="3316"/>
        <v>6796</v>
      </c>
      <c r="BZ406" s="817">
        <f t="shared" si="3317"/>
        <v>6796</v>
      </c>
      <c r="CA406" s="740">
        <f t="shared" si="3318"/>
        <v>0</v>
      </c>
      <c r="CB406" s="741">
        <f t="shared" si="3319"/>
        <v>0</v>
      </c>
      <c r="CC406" s="740">
        <f t="shared" si="3320"/>
        <v>0</v>
      </c>
      <c r="CD406" s="741">
        <f t="shared" si="3321"/>
        <v>0</v>
      </c>
      <c r="CE406" s="740">
        <f t="shared" si="3322"/>
        <v>0</v>
      </c>
      <c r="CF406" s="741">
        <f t="shared" si="3323"/>
        <v>0</v>
      </c>
      <c r="CG406" s="740">
        <f t="shared" si="3324"/>
        <v>0</v>
      </c>
      <c r="CH406" s="741">
        <f t="shared" si="3325"/>
        <v>0</v>
      </c>
      <c r="CI406" s="740">
        <f t="shared" si="3326"/>
        <v>0</v>
      </c>
      <c r="CJ406" s="741">
        <f t="shared" si="3327"/>
        <v>0</v>
      </c>
      <c r="CK406" s="740">
        <f t="shared" si="3328"/>
        <v>0</v>
      </c>
      <c r="CL406" s="741">
        <f t="shared" si="3329"/>
        <v>0</v>
      </c>
      <c r="CM406" s="740">
        <f t="shared" si="3330"/>
        <v>0</v>
      </c>
      <c r="CN406" s="741">
        <f t="shared" si="3331"/>
        <v>0</v>
      </c>
      <c r="CO406" s="740">
        <f t="shared" si="3332"/>
        <v>0</v>
      </c>
      <c r="CP406" s="741">
        <f t="shared" si="3333"/>
        <v>0</v>
      </c>
      <c r="CQ406" s="740">
        <f t="shared" si="3334"/>
        <v>0</v>
      </c>
      <c r="CR406" s="741">
        <f t="shared" si="3335"/>
        <v>0</v>
      </c>
      <c r="CS406" s="740">
        <f t="shared" si="3336"/>
        <v>0</v>
      </c>
      <c r="CT406" s="741">
        <f t="shared" si="3337"/>
        <v>0</v>
      </c>
      <c r="CU406" s="743">
        <f t="shared" si="3338"/>
        <v>9446</v>
      </c>
      <c r="CV406" s="744">
        <f t="shared" si="3339"/>
        <v>16242</v>
      </c>
      <c r="CW406" s="745">
        <v>12</v>
      </c>
      <c r="CX406" s="746">
        <f t="shared" si="3340"/>
        <v>194904</v>
      </c>
      <c r="CY406" s="747"/>
      <c r="CZ406" s="741"/>
      <c r="DA406" s="746">
        <f t="shared" si="3341"/>
        <v>194904</v>
      </c>
      <c r="DB406" s="746">
        <f t="shared" si="3342"/>
        <v>58861.01</v>
      </c>
      <c r="DC406" s="746">
        <f t="shared" si="3343"/>
        <v>253765.01</v>
      </c>
      <c r="DD406" s="750"/>
      <c r="DE406" s="1044"/>
      <c r="DF406" s="755" t="s">
        <v>39</v>
      </c>
      <c r="DG406" s="737">
        <f t="shared" si="3344"/>
        <v>0</v>
      </c>
      <c r="DH406" s="737">
        <f t="shared" si="3345"/>
        <v>6728</v>
      </c>
      <c r="DI406" s="738">
        <f t="shared" si="3346"/>
        <v>6796</v>
      </c>
      <c r="DJ406" s="817">
        <f t="shared" si="3347"/>
        <v>0</v>
      </c>
      <c r="DK406" s="740">
        <f t="shared" si="3348"/>
        <v>0</v>
      </c>
      <c r="DL406" s="741">
        <f t="shared" si="3349"/>
        <v>0</v>
      </c>
      <c r="DM406" s="740">
        <f t="shared" si="3350"/>
        <v>0</v>
      </c>
      <c r="DN406" s="741">
        <f t="shared" si="3351"/>
        <v>0</v>
      </c>
      <c r="DO406" s="740">
        <f t="shared" si="3352"/>
        <v>0</v>
      </c>
      <c r="DP406" s="741">
        <f t="shared" si="3353"/>
        <v>0</v>
      </c>
      <c r="DQ406" s="740">
        <f t="shared" si="3354"/>
        <v>0</v>
      </c>
      <c r="DR406" s="741">
        <f t="shared" si="3355"/>
        <v>0</v>
      </c>
      <c r="DS406" s="740">
        <f t="shared" si="3356"/>
        <v>0</v>
      </c>
      <c r="DT406" s="741">
        <f t="shared" si="3357"/>
        <v>0</v>
      </c>
      <c r="DU406" s="740">
        <f t="shared" si="3358"/>
        <v>0</v>
      </c>
      <c r="DV406" s="741">
        <f t="shared" si="3359"/>
        <v>0</v>
      </c>
      <c r="DW406" s="740">
        <f t="shared" si="3360"/>
        <v>0</v>
      </c>
      <c r="DX406" s="741">
        <f t="shared" si="3361"/>
        <v>0</v>
      </c>
      <c r="DY406" s="740">
        <f t="shared" si="3362"/>
        <v>0</v>
      </c>
      <c r="DZ406" s="741">
        <f t="shared" si="3363"/>
        <v>0</v>
      </c>
      <c r="EA406" s="740">
        <f t="shared" si="3364"/>
        <v>0</v>
      </c>
      <c r="EB406" s="741">
        <f t="shared" si="3365"/>
        <v>0</v>
      </c>
      <c r="EC406" s="740">
        <f t="shared" si="3366"/>
        <v>0</v>
      </c>
      <c r="ED406" s="741">
        <f t="shared" si="3367"/>
        <v>0</v>
      </c>
      <c r="EE406" s="743">
        <f t="shared" si="3368"/>
        <v>0</v>
      </c>
      <c r="EF406" s="744">
        <f t="shared" si="3369"/>
        <v>0</v>
      </c>
      <c r="EG406" s="745">
        <v>12</v>
      </c>
      <c r="EH406" s="746">
        <f t="shared" si="3370"/>
        <v>0</v>
      </c>
      <c r="EI406" s="747"/>
      <c r="EJ406" s="741"/>
      <c r="EK406" s="746">
        <f t="shared" si="3371"/>
        <v>0</v>
      </c>
      <c r="EL406" s="746">
        <f t="shared" si="3372"/>
        <v>0</v>
      </c>
      <c r="EM406" s="746">
        <f t="shared" si="3373"/>
        <v>0</v>
      </c>
      <c r="EO406" s="1044"/>
      <c r="EP406" s="752" t="s">
        <v>39</v>
      </c>
      <c r="EQ406" s="737">
        <f t="shared" si="3374"/>
        <v>1</v>
      </c>
      <c r="ER406" s="737">
        <f t="shared" si="3375"/>
        <v>6728</v>
      </c>
      <c r="ES406" s="738">
        <f t="shared" si="3376"/>
        <v>6796</v>
      </c>
      <c r="ET406" s="817">
        <f t="shared" si="3377"/>
        <v>6796</v>
      </c>
      <c r="EU406" s="740">
        <f t="shared" si="3378"/>
        <v>0</v>
      </c>
      <c r="EV406" s="741">
        <f t="shared" si="3379"/>
        <v>0</v>
      </c>
      <c r="EW406" s="740">
        <f t="shared" si="3380"/>
        <v>0</v>
      </c>
      <c r="EX406" s="741">
        <f t="shared" si="3381"/>
        <v>0</v>
      </c>
      <c r="EY406" s="740">
        <f t="shared" si="3382"/>
        <v>0</v>
      </c>
      <c r="EZ406" s="741">
        <f t="shared" si="3383"/>
        <v>0</v>
      </c>
      <c r="FA406" s="740">
        <f t="shared" si="3384"/>
        <v>0</v>
      </c>
      <c r="FB406" s="741">
        <f t="shared" si="3385"/>
        <v>0</v>
      </c>
      <c r="FC406" s="740">
        <f t="shared" si="3386"/>
        <v>0</v>
      </c>
      <c r="FD406" s="741">
        <f t="shared" si="3387"/>
        <v>0</v>
      </c>
      <c r="FE406" s="740">
        <f t="shared" si="3388"/>
        <v>200</v>
      </c>
      <c r="FF406" s="741">
        <f t="shared" si="3389"/>
        <v>13592</v>
      </c>
      <c r="FG406" s="740">
        <f t="shared" si="3390"/>
        <v>30</v>
      </c>
      <c r="FH406" s="741">
        <f t="shared" si="3391"/>
        <v>2038.8</v>
      </c>
      <c r="FI406" s="740">
        <f t="shared" si="3392"/>
        <v>0</v>
      </c>
      <c r="FJ406" s="741">
        <f t="shared" si="3393"/>
        <v>0</v>
      </c>
      <c r="FK406" s="740">
        <f t="shared" si="3394"/>
        <v>0</v>
      </c>
      <c r="FL406" s="741">
        <f t="shared" si="3395"/>
        <v>0</v>
      </c>
      <c r="FM406" s="740">
        <f t="shared" si="3396"/>
        <v>0</v>
      </c>
      <c r="FN406" s="741">
        <f t="shared" si="3397"/>
        <v>0</v>
      </c>
      <c r="FO406" s="743">
        <f t="shared" si="3398"/>
        <v>0</v>
      </c>
      <c r="FP406" s="744">
        <f t="shared" si="3399"/>
        <v>22426.799999999999</v>
      </c>
      <c r="FQ406" s="745">
        <v>12</v>
      </c>
      <c r="FR406" s="746">
        <f t="shared" si="3400"/>
        <v>269121.59999999998</v>
      </c>
      <c r="FS406" s="747"/>
      <c r="FT406" s="741"/>
      <c r="FU406" s="746">
        <f t="shared" si="3401"/>
        <v>269121.59999999998</v>
      </c>
      <c r="FV406" s="746">
        <f t="shared" si="3402"/>
        <v>81274.720000000001</v>
      </c>
      <c r="FW406" s="746">
        <f t="shared" si="3403"/>
        <v>350396.32</v>
      </c>
      <c r="FY406" s="1044"/>
      <c r="FZ406" s="752" t="s">
        <v>39</v>
      </c>
      <c r="GA406" s="737">
        <f t="shared" si="3404"/>
        <v>4</v>
      </c>
      <c r="GB406" s="737">
        <f t="shared" si="3405"/>
        <v>6728</v>
      </c>
      <c r="GC406" s="738">
        <f t="shared" si="3406"/>
        <v>6796</v>
      </c>
      <c r="GD406" s="743">
        <f t="shared" si="3407"/>
        <v>27184</v>
      </c>
      <c r="GE406" s="743"/>
      <c r="GF406" s="737">
        <f t="shared" si="3408"/>
        <v>0</v>
      </c>
      <c r="GG406" s="743"/>
      <c r="GH406" s="737">
        <f t="shared" si="3409"/>
        <v>0</v>
      </c>
      <c r="GI406" s="743"/>
      <c r="GJ406" s="737">
        <f t="shared" si="3410"/>
        <v>0</v>
      </c>
      <c r="GK406" s="743"/>
      <c r="GL406" s="737">
        <f t="shared" si="3411"/>
        <v>339.8</v>
      </c>
      <c r="GM406" s="743"/>
      <c r="GN406" s="737">
        <f t="shared" si="3412"/>
        <v>0</v>
      </c>
      <c r="GO406" s="743"/>
      <c r="GP406" s="737">
        <f t="shared" si="3413"/>
        <v>36562.480000000003</v>
      </c>
      <c r="GQ406" s="743"/>
      <c r="GR406" s="737">
        <f t="shared" si="3414"/>
        <v>6116.4</v>
      </c>
      <c r="GS406" s="743"/>
      <c r="GT406" s="737">
        <f t="shared" si="3415"/>
        <v>0</v>
      </c>
      <c r="GU406" s="743"/>
      <c r="GV406" s="737">
        <f t="shared" si="3416"/>
        <v>0</v>
      </c>
      <c r="GW406" s="743"/>
      <c r="GX406" s="737">
        <f t="shared" si="3417"/>
        <v>0</v>
      </c>
      <c r="GY406" s="743">
        <f t="shared" si="3417"/>
        <v>9446</v>
      </c>
      <c r="GZ406" s="744">
        <f t="shared" si="3418"/>
        <v>79648.679999999993</v>
      </c>
      <c r="HA406" s="745">
        <v>12</v>
      </c>
      <c r="HB406" s="746">
        <f t="shared" si="3419"/>
        <v>955784.16</v>
      </c>
      <c r="HC406" s="737">
        <f t="shared" si="3420"/>
        <v>0</v>
      </c>
      <c r="HD406" s="737">
        <f t="shared" si="3420"/>
        <v>0</v>
      </c>
      <c r="HE406" s="746">
        <f t="shared" si="3421"/>
        <v>955784.16</v>
      </c>
      <c r="HF406" s="746">
        <f t="shared" si="3422"/>
        <v>288646.82</v>
      </c>
      <c r="HG406" s="746">
        <f t="shared" si="3423"/>
        <v>1244430.98</v>
      </c>
    </row>
    <row r="407" spans="1:215" hidden="1" x14ac:dyDescent="0.25">
      <c r="A407" s="1044"/>
      <c r="B407" s="755" t="s">
        <v>863</v>
      </c>
      <c r="C407" s="737">
        <f t="shared" si="3255"/>
        <v>0.5</v>
      </c>
      <c r="D407" s="737">
        <f t="shared" si="3256"/>
        <v>7402</v>
      </c>
      <c r="E407" s="738">
        <f t="shared" si="3257"/>
        <v>7477</v>
      </c>
      <c r="F407" s="817">
        <f t="shared" si="3258"/>
        <v>3738.5</v>
      </c>
      <c r="G407" s="740">
        <f t="shared" si="3259"/>
        <v>0</v>
      </c>
      <c r="H407" s="741">
        <f t="shared" si="3260"/>
        <v>0</v>
      </c>
      <c r="I407" s="740">
        <f t="shared" si="3259"/>
        <v>0</v>
      </c>
      <c r="J407" s="741">
        <f t="shared" si="3261"/>
        <v>0</v>
      </c>
      <c r="K407" s="740">
        <f t="shared" si="3262"/>
        <v>0</v>
      </c>
      <c r="L407" s="741">
        <f t="shared" si="3263"/>
        <v>0</v>
      </c>
      <c r="M407" s="740">
        <f t="shared" si="3264"/>
        <v>5</v>
      </c>
      <c r="N407" s="741">
        <f t="shared" si="3265"/>
        <v>186.93</v>
      </c>
      <c r="O407" s="740">
        <f t="shared" si="3266"/>
        <v>0</v>
      </c>
      <c r="P407" s="741">
        <f t="shared" si="3267"/>
        <v>0</v>
      </c>
      <c r="Q407" s="740">
        <f t="shared" si="3268"/>
        <v>198</v>
      </c>
      <c r="R407" s="741">
        <f t="shared" si="3269"/>
        <v>7402.23</v>
      </c>
      <c r="S407" s="740">
        <f t="shared" si="3270"/>
        <v>30</v>
      </c>
      <c r="T407" s="741">
        <f t="shared" si="3271"/>
        <v>1121.55</v>
      </c>
      <c r="U407" s="740">
        <f t="shared" si="3272"/>
        <v>0</v>
      </c>
      <c r="V407" s="741">
        <f t="shared" si="3273"/>
        <v>0</v>
      </c>
      <c r="W407" s="740">
        <f t="shared" si="3274"/>
        <v>0</v>
      </c>
      <c r="X407" s="741">
        <f t="shared" si="3275"/>
        <v>0</v>
      </c>
      <c r="Y407" s="740">
        <f t="shared" si="3276"/>
        <v>0</v>
      </c>
      <c r="Z407" s="741">
        <f t="shared" si="3277"/>
        <v>0</v>
      </c>
      <c r="AA407" s="743">
        <f t="shared" si="3278"/>
        <v>0</v>
      </c>
      <c r="AB407" s="744">
        <f t="shared" si="3279"/>
        <v>12449.21</v>
      </c>
      <c r="AC407" s="745">
        <v>12</v>
      </c>
      <c r="AD407" s="746">
        <f t="shared" si="3280"/>
        <v>149390.51999999999</v>
      </c>
      <c r="AE407" s="747"/>
      <c r="AF407" s="741"/>
      <c r="AG407" s="746">
        <f t="shared" si="3281"/>
        <v>149390.51999999999</v>
      </c>
      <c r="AH407" s="746">
        <f t="shared" si="3282"/>
        <v>45115.94</v>
      </c>
      <c r="AI407" s="746">
        <f t="shared" si="3283"/>
        <v>194506.46</v>
      </c>
      <c r="AK407" s="1044"/>
      <c r="AL407" s="755" t="s">
        <v>863</v>
      </c>
      <c r="AM407" s="737">
        <f t="shared" si="3284"/>
        <v>0</v>
      </c>
      <c r="AN407" s="737">
        <f t="shared" si="3285"/>
        <v>7402</v>
      </c>
      <c r="AO407" s="738">
        <f t="shared" si="3286"/>
        <v>7477</v>
      </c>
      <c r="AP407" s="817">
        <f t="shared" si="3287"/>
        <v>0</v>
      </c>
      <c r="AQ407" s="740">
        <f t="shared" si="3288"/>
        <v>0</v>
      </c>
      <c r="AR407" s="741">
        <f t="shared" si="3289"/>
        <v>0</v>
      </c>
      <c r="AS407" s="740">
        <f t="shared" si="3290"/>
        <v>0</v>
      </c>
      <c r="AT407" s="741">
        <f t="shared" si="3291"/>
        <v>0</v>
      </c>
      <c r="AU407" s="740">
        <f t="shared" si="3292"/>
        <v>0</v>
      </c>
      <c r="AV407" s="741">
        <f t="shared" si="3293"/>
        <v>0</v>
      </c>
      <c r="AW407" s="740">
        <f t="shared" si="3294"/>
        <v>0</v>
      </c>
      <c r="AX407" s="741">
        <f t="shared" si="3295"/>
        <v>0</v>
      </c>
      <c r="AY407" s="740">
        <f t="shared" si="3296"/>
        <v>0</v>
      </c>
      <c r="AZ407" s="741">
        <f t="shared" si="3297"/>
        <v>0</v>
      </c>
      <c r="BA407" s="740">
        <f t="shared" si="3298"/>
        <v>0</v>
      </c>
      <c r="BB407" s="741">
        <f t="shared" si="3299"/>
        <v>0</v>
      </c>
      <c r="BC407" s="740">
        <f t="shared" si="3300"/>
        <v>0</v>
      </c>
      <c r="BD407" s="741">
        <f t="shared" si="3301"/>
        <v>0</v>
      </c>
      <c r="BE407" s="740">
        <f t="shared" si="3302"/>
        <v>0</v>
      </c>
      <c r="BF407" s="741">
        <f t="shared" si="3303"/>
        <v>0</v>
      </c>
      <c r="BG407" s="740">
        <f t="shared" si="3304"/>
        <v>0</v>
      </c>
      <c r="BH407" s="741">
        <f t="shared" si="3305"/>
        <v>0</v>
      </c>
      <c r="BI407" s="740">
        <f t="shared" si="3306"/>
        <v>0</v>
      </c>
      <c r="BJ407" s="741">
        <f t="shared" si="3307"/>
        <v>0</v>
      </c>
      <c r="BK407" s="743">
        <f t="shared" si="3308"/>
        <v>0</v>
      </c>
      <c r="BL407" s="744">
        <f t="shared" si="3309"/>
        <v>0</v>
      </c>
      <c r="BM407" s="745">
        <v>12</v>
      </c>
      <c r="BN407" s="746">
        <f t="shared" si="3310"/>
        <v>0</v>
      </c>
      <c r="BO407" s="747"/>
      <c r="BP407" s="741"/>
      <c r="BQ407" s="746">
        <f t="shared" si="3311"/>
        <v>0</v>
      </c>
      <c r="BR407" s="746">
        <f t="shared" si="3312"/>
        <v>0</v>
      </c>
      <c r="BS407" s="746">
        <f t="shared" si="3313"/>
        <v>0</v>
      </c>
      <c r="BU407" s="1044"/>
      <c r="BV407" s="755" t="s">
        <v>863</v>
      </c>
      <c r="BW407" s="737">
        <f t="shared" si="3314"/>
        <v>1</v>
      </c>
      <c r="BX407" s="737">
        <f t="shared" si="3315"/>
        <v>7402</v>
      </c>
      <c r="BY407" s="738">
        <f t="shared" si="3316"/>
        <v>7477</v>
      </c>
      <c r="BZ407" s="817">
        <f t="shared" si="3317"/>
        <v>7477</v>
      </c>
      <c r="CA407" s="740">
        <f t="shared" si="3318"/>
        <v>0</v>
      </c>
      <c r="CB407" s="741">
        <f t="shared" si="3319"/>
        <v>0</v>
      </c>
      <c r="CC407" s="740">
        <f t="shared" si="3320"/>
        <v>0</v>
      </c>
      <c r="CD407" s="741">
        <f t="shared" si="3321"/>
        <v>0</v>
      </c>
      <c r="CE407" s="740">
        <f t="shared" si="3322"/>
        <v>0</v>
      </c>
      <c r="CF407" s="741">
        <f t="shared" si="3323"/>
        <v>0</v>
      </c>
      <c r="CG407" s="740">
        <f t="shared" si="3324"/>
        <v>100</v>
      </c>
      <c r="CH407" s="741">
        <f t="shared" si="3325"/>
        <v>7477</v>
      </c>
      <c r="CI407" s="740">
        <f t="shared" si="3326"/>
        <v>0</v>
      </c>
      <c r="CJ407" s="741">
        <f t="shared" si="3327"/>
        <v>0</v>
      </c>
      <c r="CK407" s="740">
        <f t="shared" si="3328"/>
        <v>0</v>
      </c>
      <c r="CL407" s="741">
        <f t="shared" si="3329"/>
        <v>0</v>
      </c>
      <c r="CM407" s="740">
        <f t="shared" si="3330"/>
        <v>10</v>
      </c>
      <c r="CN407" s="741">
        <f t="shared" si="3331"/>
        <v>747.7</v>
      </c>
      <c r="CO407" s="740">
        <f t="shared" si="3332"/>
        <v>0</v>
      </c>
      <c r="CP407" s="741">
        <f t="shared" si="3333"/>
        <v>0</v>
      </c>
      <c r="CQ407" s="740">
        <f t="shared" si="3334"/>
        <v>0</v>
      </c>
      <c r="CR407" s="741">
        <f t="shared" si="3335"/>
        <v>0</v>
      </c>
      <c r="CS407" s="740">
        <f t="shared" si="3336"/>
        <v>0</v>
      </c>
      <c r="CT407" s="741">
        <f t="shared" si="3337"/>
        <v>0</v>
      </c>
      <c r="CU407" s="743">
        <f t="shared" si="3338"/>
        <v>430.3</v>
      </c>
      <c r="CV407" s="744">
        <f t="shared" si="3339"/>
        <v>16132</v>
      </c>
      <c r="CW407" s="745">
        <v>12</v>
      </c>
      <c r="CX407" s="746">
        <f t="shared" si="3340"/>
        <v>193584</v>
      </c>
      <c r="CY407" s="747"/>
      <c r="CZ407" s="741"/>
      <c r="DA407" s="746">
        <f t="shared" si="3341"/>
        <v>193584</v>
      </c>
      <c r="DB407" s="746">
        <f t="shared" si="3342"/>
        <v>58462.37</v>
      </c>
      <c r="DC407" s="746">
        <f t="shared" si="3343"/>
        <v>252046.37</v>
      </c>
      <c r="DD407" s="750"/>
      <c r="DE407" s="1044"/>
      <c r="DF407" s="755" t="s">
        <v>863</v>
      </c>
      <c r="DG407" s="737">
        <f t="shared" si="3344"/>
        <v>0</v>
      </c>
      <c r="DH407" s="737">
        <f t="shared" si="3345"/>
        <v>7402</v>
      </c>
      <c r="DI407" s="738">
        <f t="shared" si="3346"/>
        <v>7477</v>
      </c>
      <c r="DJ407" s="817">
        <f t="shared" si="3347"/>
        <v>0</v>
      </c>
      <c r="DK407" s="740">
        <f t="shared" si="3348"/>
        <v>0</v>
      </c>
      <c r="DL407" s="741">
        <f t="shared" si="3349"/>
        <v>0</v>
      </c>
      <c r="DM407" s="740">
        <f t="shared" si="3350"/>
        <v>0</v>
      </c>
      <c r="DN407" s="741">
        <f t="shared" si="3351"/>
        <v>0</v>
      </c>
      <c r="DO407" s="740">
        <f t="shared" si="3352"/>
        <v>0</v>
      </c>
      <c r="DP407" s="741">
        <f t="shared" si="3353"/>
        <v>0</v>
      </c>
      <c r="DQ407" s="740">
        <f t="shared" si="3354"/>
        <v>0</v>
      </c>
      <c r="DR407" s="741">
        <f t="shared" si="3355"/>
        <v>0</v>
      </c>
      <c r="DS407" s="740">
        <f t="shared" si="3356"/>
        <v>0</v>
      </c>
      <c r="DT407" s="741">
        <f t="shared" si="3357"/>
        <v>0</v>
      </c>
      <c r="DU407" s="740">
        <f t="shared" si="3358"/>
        <v>0</v>
      </c>
      <c r="DV407" s="741">
        <f t="shared" si="3359"/>
        <v>0</v>
      </c>
      <c r="DW407" s="740">
        <f t="shared" si="3360"/>
        <v>0</v>
      </c>
      <c r="DX407" s="741">
        <f t="shared" si="3361"/>
        <v>0</v>
      </c>
      <c r="DY407" s="740">
        <f t="shared" si="3362"/>
        <v>0</v>
      </c>
      <c r="DZ407" s="741">
        <f t="shared" si="3363"/>
        <v>0</v>
      </c>
      <c r="EA407" s="740">
        <f t="shared" si="3364"/>
        <v>0</v>
      </c>
      <c r="EB407" s="741">
        <f t="shared" si="3365"/>
        <v>0</v>
      </c>
      <c r="EC407" s="740">
        <f t="shared" si="3366"/>
        <v>0</v>
      </c>
      <c r="ED407" s="741">
        <f t="shared" si="3367"/>
        <v>0</v>
      </c>
      <c r="EE407" s="743">
        <f t="shared" si="3368"/>
        <v>0</v>
      </c>
      <c r="EF407" s="744">
        <f t="shared" si="3369"/>
        <v>0</v>
      </c>
      <c r="EG407" s="745">
        <v>12</v>
      </c>
      <c r="EH407" s="746">
        <f t="shared" si="3370"/>
        <v>0</v>
      </c>
      <c r="EI407" s="747"/>
      <c r="EJ407" s="741"/>
      <c r="EK407" s="746">
        <f t="shared" si="3371"/>
        <v>0</v>
      </c>
      <c r="EL407" s="746">
        <f t="shared" si="3372"/>
        <v>0</v>
      </c>
      <c r="EM407" s="746">
        <f t="shared" si="3373"/>
        <v>0</v>
      </c>
      <c r="EO407" s="1044"/>
      <c r="EP407" s="755" t="s">
        <v>863</v>
      </c>
      <c r="EQ407" s="737">
        <f t="shared" si="3374"/>
        <v>0</v>
      </c>
      <c r="ER407" s="737">
        <f t="shared" si="3375"/>
        <v>7402</v>
      </c>
      <c r="ES407" s="738">
        <f t="shared" si="3376"/>
        <v>7477</v>
      </c>
      <c r="ET407" s="817">
        <f t="shared" si="3377"/>
        <v>0</v>
      </c>
      <c r="EU407" s="740">
        <f t="shared" si="3378"/>
        <v>0</v>
      </c>
      <c r="EV407" s="741">
        <f t="shared" si="3379"/>
        <v>0</v>
      </c>
      <c r="EW407" s="740">
        <f t="shared" si="3380"/>
        <v>0</v>
      </c>
      <c r="EX407" s="741">
        <f t="shared" si="3381"/>
        <v>0</v>
      </c>
      <c r="EY407" s="740">
        <f t="shared" si="3382"/>
        <v>0</v>
      </c>
      <c r="EZ407" s="741">
        <f t="shared" si="3383"/>
        <v>0</v>
      </c>
      <c r="FA407" s="740">
        <f t="shared" si="3384"/>
        <v>0</v>
      </c>
      <c r="FB407" s="741">
        <f t="shared" si="3385"/>
        <v>0</v>
      </c>
      <c r="FC407" s="740">
        <f t="shared" si="3386"/>
        <v>0</v>
      </c>
      <c r="FD407" s="741">
        <f t="shared" si="3387"/>
        <v>0</v>
      </c>
      <c r="FE407" s="740">
        <f t="shared" si="3388"/>
        <v>0</v>
      </c>
      <c r="FF407" s="741">
        <f t="shared" si="3389"/>
        <v>0</v>
      </c>
      <c r="FG407" s="740">
        <f t="shared" si="3390"/>
        <v>0</v>
      </c>
      <c r="FH407" s="741">
        <f t="shared" si="3391"/>
        <v>0</v>
      </c>
      <c r="FI407" s="740">
        <f t="shared" si="3392"/>
        <v>0</v>
      </c>
      <c r="FJ407" s="741">
        <f t="shared" si="3393"/>
        <v>0</v>
      </c>
      <c r="FK407" s="740">
        <f t="shared" si="3394"/>
        <v>0</v>
      </c>
      <c r="FL407" s="741">
        <f t="shared" si="3395"/>
        <v>0</v>
      </c>
      <c r="FM407" s="740">
        <f t="shared" si="3396"/>
        <v>0</v>
      </c>
      <c r="FN407" s="741">
        <f t="shared" si="3397"/>
        <v>0</v>
      </c>
      <c r="FO407" s="743">
        <f t="shared" si="3398"/>
        <v>0</v>
      </c>
      <c r="FP407" s="744">
        <f t="shared" si="3399"/>
        <v>0</v>
      </c>
      <c r="FQ407" s="745">
        <v>12</v>
      </c>
      <c r="FR407" s="746">
        <f t="shared" si="3400"/>
        <v>0</v>
      </c>
      <c r="FS407" s="747"/>
      <c r="FT407" s="741"/>
      <c r="FU407" s="746">
        <f t="shared" si="3401"/>
        <v>0</v>
      </c>
      <c r="FV407" s="746">
        <f t="shared" si="3402"/>
        <v>0</v>
      </c>
      <c r="FW407" s="746">
        <f t="shared" si="3403"/>
        <v>0</v>
      </c>
      <c r="FY407" s="1044"/>
      <c r="FZ407" s="755" t="s">
        <v>863</v>
      </c>
      <c r="GA407" s="737">
        <f t="shared" si="3404"/>
        <v>1.5</v>
      </c>
      <c r="GB407" s="737">
        <f t="shared" si="3405"/>
        <v>7402</v>
      </c>
      <c r="GC407" s="738">
        <f t="shared" si="3406"/>
        <v>7477</v>
      </c>
      <c r="GD407" s="743">
        <f t="shared" si="3407"/>
        <v>11215.5</v>
      </c>
      <c r="GE407" s="743"/>
      <c r="GF407" s="737">
        <f t="shared" si="3408"/>
        <v>0</v>
      </c>
      <c r="GG407" s="743"/>
      <c r="GH407" s="737">
        <f t="shared" si="3409"/>
        <v>0</v>
      </c>
      <c r="GI407" s="743"/>
      <c r="GJ407" s="737">
        <f t="shared" si="3410"/>
        <v>0</v>
      </c>
      <c r="GK407" s="743"/>
      <c r="GL407" s="737">
        <f t="shared" si="3411"/>
        <v>7663.93</v>
      </c>
      <c r="GM407" s="743"/>
      <c r="GN407" s="737">
        <f t="shared" si="3412"/>
        <v>0</v>
      </c>
      <c r="GO407" s="743"/>
      <c r="GP407" s="737">
        <f t="shared" si="3413"/>
        <v>7402.23</v>
      </c>
      <c r="GQ407" s="743"/>
      <c r="GR407" s="737">
        <f t="shared" si="3414"/>
        <v>1869.25</v>
      </c>
      <c r="GS407" s="743"/>
      <c r="GT407" s="737">
        <f t="shared" si="3415"/>
        <v>0</v>
      </c>
      <c r="GU407" s="743"/>
      <c r="GV407" s="737">
        <f t="shared" si="3416"/>
        <v>0</v>
      </c>
      <c r="GW407" s="743"/>
      <c r="GX407" s="737">
        <f t="shared" si="3417"/>
        <v>0</v>
      </c>
      <c r="GY407" s="743">
        <f t="shared" si="3417"/>
        <v>430.3</v>
      </c>
      <c r="GZ407" s="744">
        <f t="shared" si="3418"/>
        <v>28581.21</v>
      </c>
      <c r="HA407" s="745">
        <v>12</v>
      </c>
      <c r="HB407" s="746">
        <f t="shared" si="3419"/>
        <v>342974.52</v>
      </c>
      <c r="HC407" s="737">
        <f t="shared" si="3420"/>
        <v>0</v>
      </c>
      <c r="HD407" s="737">
        <f t="shared" si="3420"/>
        <v>0</v>
      </c>
      <c r="HE407" s="746">
        <f t="shared" si="3421"/>
        <v>342974.52</v>
      </c>
      <c r="HF407" s="746">
        <f t="shared" si="3422"/>
        <v>103578.31</v>
      </c>
      <c r="HG407" s="746">
        <f t="shared" si="3423"/>
        <v>446552.83</v>
      </c>
    </row>
    <row r="408" spans="1:215" hidden="1" x14ac:dyDescent="0.25">
      <c r="A408" s="1044"/>
      <c r="B408" s="755" t="s">
        <v>682</v>
      </c>
      <c r="C408" s="737">
        <f t="shared" si="3255"/>
        <v>0</v>
      </c>
      <c r="D408" s="737">
        <f t="shared" si="3256"/>
        <v>6407</v>
      </c>
      <c r="E408" s="738">
        <f t="shared" si="3257"/>
        <v>6472</v>
      </c>
      <c r="F408" s="817">
        <f t="shared" si="3258"/>
        <v>0</v>
      </c>
      <c r="G408" s="740">
        <f t="shared" si="3259"/>
        <v>0</v>
      </c>
      <c r="H408" s="741">
        <f t="shared" si="3260"/>
        <v>0</v>
      </c>
      <c r="I408" s="740">
        <f t="shared" si="3259"/>
        <v>0</v>
      </c>
      <c r="J408" s="741">
        <f t="shared" si="3261"/>
        <v>0</v>
      </c>
      <c r="K408" s="740">
        <f t="shared" si="3262"/>
        <v>0</v>
      </c>
      <c r="L408" s="741">
        <f t="shared" si="3263"/>
        <v>0</v>
      </c>
      <c r="M408" s="740">
        <f t="shared" si="3264"/>
        <v>0</v>
      </c>
      <c r="N408" s="741">
        <f t="shared" si="3265"/>
        <v>0</v>
      </c>
      <c r="O408" s="740">
        <f t="shared" si="3266"/>
        <v>0</v>
      </c>
      <c r="P408" s="741">
        <f t="shared" si="3267"/>
        <v>0</v>
      </c>
      <c r="Q408" s="740">
        <f t="shared" si="3268"/>
        <v>0</v>
      </c>
      <c r="R408" s="741">
        <f t="shared" si="3269"/>
        <v>0</v>
      </c>
      <c r="S408" s="740">
        <f t="shared" si="3270"/>
        <v>0</v>
      </c>
      <c r="T408" s="741">
        <f t="shared" si="3271"/>
        <v>0</v>
      </c>
      <c r="U408" s="740">
        <f t="shared" si="3272"/>
        <v>0</v>
      </c>
      <c r="V408" s="741">
        <f t="shared" si="3273"/>
        <v>0</v>
      </c>
      <c r="W408" s="740">
        <f t="shared" si="3274"/>
        <v>0</v>
      </c>
      <c r="X408" s="741">
        <f t="shared" si="3275"/>
        <v>0</v>
      </c>
      <c r="Y408" s="740">
        <f t="shared" si="3276"/>
        <v>0</v>
      </c>
      <c r="Z408" s="741">
        <f t="shared" si="3277"/>
        <v>0</v>
      </c>
      <c r="AA408" s="743">
        <f t="shared" si="3278"/>
        <v>0</v>
      </c>
      <c r="AB408" s="744">
        <f t="shared" si="3279"/>
        <v>0</v>
      </c>
      <c r="AC408" s="745">
        <v>12</v>
      </c>
      <c r="AD408" s="746">
        <f t="shared" si="3280"/>
        <v>0</v>
      </c>
      <c r="AE408" s="747"/>
      <c r="AF408" s="741"/>
      <c r="AG408" s="746">
        <f t="shared" si="3281"/>
        <v>0</v>
      </c>
      <c r="AH408" s="746">
        <f t="shared" si="3282"/>
        <v>0</v>
      </c>
      <c r="AI408" s="746">
        <f t="shared" si="3283"/>
        <v>0</v>
      </c>
      <c r="AK408" s="1044"/>
      <c r="AL408" s="755" t="s">
        <v>682</v>
      </c>
      <c r="AM408" s="737">
        <f t="shared" si="3284"/>
        <v>1</v>
      </c>
      <c r="AN408" s="737">
        <f t="shared" si="3285"/>
        <v>6407</v>
      </c>
      <c r="AO408" s="738">
        <f t="shared" si="3286"/>
        <v>6472</v>
      </c>
      <c r="AP408" s="817">
        <f t="shared" si="3287"/>
        <v>6472</v>
      </c>
      <c r="AQ408" s="740">
        <f t="shared" si="3288"/>
        <v>0</v>
      </c>
      <c r="AR408" s="741">
        <f t="shared" si="3289"/>
        <v>0</v>
      </c>
      <c r="AS408" s="740">
        <f t="shared" si="3290"/>
        <v>4</v>
      </c>
      <c r="AT408" s="741">
        <f t="shared" si="3291"/>
        <v>258.88</v>
      </c>
      <c r="AU408" s="740">
        <f t="shared" si="3292"/>
        <v>0</v>
      </c>
      <c r="AV408" s="741">
        <f t="shared" si="3293"/>
        <v>0</v>
      </c>
      <c r="AW408" s="740">
        <f t="shared" si="3294"/>
        <v>20</v>
      </c>
      <c r="AX408" s="741">
        <f t="shared" si="3295"/>
        <v>1294.4000000000001</v>
      </c>
      <c r="AY408" s="740">
        <f t="shared" si="3296"/>
        <v>0</v>
      </c>
      <c r="AZ408" s="741">
        <f t="shared" si="3297"/>
        <v>0</v>
      </c>
      <c r="BA408" s="740">
        <f t="shared" si="3298"/>
        <v>199</v>
      </c>
      <c r="BB408" s="741">
        <f t="shared" si="3299"/>
        <v>12879.28</v>
      </c>
      <c r="BC408" s="740">
        <f t="shared" si="3300"/>
        <v>30</v>
      </c>
      <c r="BD408" s="741">
        <f t="shared" si="3301"/>
        <v>1941.6</v>
      </c>
      <c r="BE408" s="740">
        <f t="shared" si="3302"/>
        <v>0</v>
      </c>
      <c r="BF408" s="741">
        <f t="shared" si="3303"/>
        <v>0</v>
      </c>
      <c r="BG408" s="740">
        <f t="shared" si="3304"/>
        <v>0</v>
      </c>
      <c r="BH408" s="741">
        <f t="shared" si="3305"/>
        <v>0</v>
      </c>
      <c r="BI408" s="740">
        <f t="shared" si="3306"/>
        <v>0</v>
      </c>
      <c r="BJ408" s="741">
        <f t="shared" si="3307"/>
        <v>0</v>
      </c>
      <c r="BK408" s="743">
        <f t="shared" si="3308"/>
        <v>0</v>
      </c>
      <c r="BL408" s="744">
        <f t="shared" si="3309"/>
        <v>22846.16</v>
      </c>
      <c r="BM408" s="745">
        <v>12</v>
      </c>
      <c r="BN408" s="746">
        <f t="shared" si="3310"/>
        <v>274153.92</v>
      </c>
      <c r="BO408" s="747"/>
      <c r="BP408" s="741"/>
      <c r="BQ408" s="746">
        <f t="shared" si="3311"/>
        <v>274153.92</v>
      </c>
      <c r="BR408" s="746">
        <f t="shared" si="3312"/>
        <v>82794.48</v>
      </c>
      <c r="BS408" s="746">
        <f t="shared" si="3313"/>
        <v>356948.4</v>
      </c>
      <c r="BU408" s="1044"/>
      <c r="BV408" s="755" t="s">
        <v>682</v>
      </c>
      <c r="BW408" s="737">
        <f t="shared" si="3314"/>
        <v>0</v>
      </c>
      <c r="BX408" s="737">
        <f t="shared" si="3315"/>
        <v>6407</v>
      </c>
      <c r="BY408" s="738">
        <f t="shared" si="3316"/>
        <v>6472</v>
      </c>
      <c r="BZ408" s="817">
        <f t="shared" si="3317"/>
        <v>0</v>
      </c>
      <c r="CA408" s="740">
        <f t="shared" si="3318"/>
        <v>0</v>
      </c>
      <c r="CB408" s="741">
        <f t="shared" si="3319"/>
        <v>0</v>
      </c>
      <c r="CC408" s="740">
        <f t="shared" si="3320"/>
        <v>0</v>
      </c>
      <c r="CD408" s="741">
        <f t="shared" si="3321"/>
        <v>0</v>
      </c>
      <c r="CE408" s="740">
        <f t="shared" si="3322"/>
        <v>0</v>
      </c>
      <c r="CF408" s="741">
        <f t="shared" si="3323"/>
        <v>0</v>
      </c>
      <c r="CG408" s="740">
        <f t="shared" si="3324"/>
        <v>0</v>
      </c>
      <c r="CH408" s="741">
        <f t="shared" si="3325"/>
        <v>0</v>
      </c>
      <c r="CI408" s="740">
        <f t="shared" si="3326"/>
        <v>0</v>
      </c>
      <c r="CJ408" s="741">
        <f t="shared" si="3327"/>
        <v>0</v>
      </c>
      <c r="CK408" s="740">
        <f t="shared" si="3328"/>
        <v>0</v>
      </c>
      <c r="CL408" s="741">
        <f t="shared" si="3329"/>
        <v>0</v>
      </c>
      <c r="CM408" s="740">
        <f t="shared" si="3330"/>
        <v>0</v>
      </c>
      <c r="CN408" s="741">
        <f t="shared" si="3331"/>
        <v>0</v>
      </c>
      <c r="CO408" s="740">
        <f t="shared" si="3332"/>
        <v>0</v>
      </c>
      <c r="CP408" s="741">
        <f t="shared" si="3333"/>
        <v>0</v>
      </c>
      <c r="CQ408" s="740">
        <f t="shared" si="3334"/>
        <v>0</v>
      </c>
      <c r="CR408" s="741">
        <f t="shared" si="3335"/>
        <v>0</v>
      </c>
      <c r="CS408" s="740">
        <f t="shared" si="3336"/>
        <v>0</v>
      </c>
      <c r="CT408" s="741">
        <f t="shared" si="3337"/>
        <v>0</v>
      </c>
      <c r="CU408" s="743">
        <f t="shared" si="3338"/>
        <v>0</v>
      </c>
      <c r="CV408" s="744">
        <f t="shared" si="3339"/>
        <v>0</v>
      </c>
      <c r="CW408" s="745">
        <v>12</v>
      </c>
      <c r="CX408" s="746">
        <f t="shared" si="3340"/>
        <v>0</v>
      </c>
      <c r="CY408" s="747"/>
      <c r="CZ408" s="741"/>
      <c r="DA408" s="746">
        <f t="shared" si="3341"/>
        <v>0</v>
      </c>
      <c r="DB408" s="746">
        <f t="shared" si="3342"/>
        <v>0</v>
      </c>
      <c r="DC408" s="746">
        <f t="shared" si="3343"/>
        <v>0</v>
      </c>
      <c r="DD408" s="750"/>
      <c r="DE408" s="1044"/>
      <c r="DF408" s="755" t="s">
        <v>682</v>
      </c>
      <c r="DG408" s="737">
        <f t="shared" si="3344"/>
        <v>0</v>
      </c>
      <c r="DH408" s="737">
        <f t="shared" si="3345"/>
        <v>6407</v>
      </c>
      <c r="DI408" s="738">
        <f t="shared" si="3346"/>
        <v>6472</v>
      </c>
      <c r="DJ408" s="817">
        <f t="shared" si="3347"/>
        <v>0</v>
      </c>
      <c r="DK408" s="740">
        <f t="shared" si="3348"/>
        <v>0</v>
      </c>
      <c r="DL408" s="741">
        <f t="shared" si="3349"/>
        <v>0</v>
      </c>
      <c r="DM408" s="740">
        <f t="shared" si="3350"/>
        <v>0</v>
      </c>
      <c r="DN408" s="741">
        <f t="shared" si="3351"/>
        <v>0</v>
      </c>
      <c r="DO408" s="740">
        <f t="shared" si="3352"/>
        <v>0</v>
      </c>
      <c r="DP408" s="741">
        <f t="shared" si="3353"/>
        <v>0</v>
      </c>
      <c r="DQ408" s="740">
        <f t="shared" si="3354"/>
        <v>0</v>
      </c>
      <c r="DR408" s="741">
        <f t="shared" si="3355"/>
        <v>0</v>
      </c>
      <c r="DS408" s="740">
        <f t="shared" si="3356"/>
        <v>0</v>
      </c>
      <c r="DT408" s="741">
        <f t="shared" si="3357"/>
        <v>0</v>
      </c>
      <c r="DU408" s="740">
        <f t="shared" si="3358"/>
        <v>0</v>
      </c>
      <c r="DV408" s="741">
        <f t="shared" si="3359"/>
        <v>0</v>
      </c>
      <c r="DW408" s="740">
        <f t="shared" si="3360"/>
        <v>0</v>
      </c>
      <c r="DX408" s="741">
        <f t="shared" si="3361"/>
        <v>0</v>
      </c>
      <c r="DY408" s="740">
        <f t="shared" si="3362"/>
        <v>0</v>
      </c>
      <c r="DZ408" s="741">
        <f t="shared" si="3363"/>
        <v>0</v>
      </c>
      <c r="EA408" s="740">
        <f t="shared" si="3364"/>
        <v>0</v>
      </c>
      <c r="EB408" s="741">
        <f t="shared" si="3365"/>
        <v>0</v>
      </c>
      <c r="EC408" s="740">
        <f t="shared" si="3366"/>
        <v>0</v>
      </c>
      <c r="ED408" s="741">
        <f t="shared" si="3367"/>
        <v>0</v>
      </c>
      <c r="EE408" s="743">
        <f t="shared" si="3368"/>
        <v>0</v>
      </c>
      <c r="EF408" s="744">
        <f t="shared" si="3369"/>
        <v>0</v>
      </c>
      <c r="EG408" s="745">
        <v>12</v>
      </c>
      <c r="EH408" s="746">
        <f t="shared" si="3370"/>
        <v>0</v>
      </c>
      <c r="EI408" s="747"/>
      <c r="EJ408" s="741"/>
      <c r="EK408" s="746">
        <f t="shared" si="3371"/>
        <v>0</v>
      </c>
      <c r="EL408" s="746">
        <f t="shared" si="3372"/>
        <v>0</v>
      </c>
      <c r="EM408" s="746">
        <f t="shared" si="3373"/>
        <v>0</v>
      </c>
      <c r="EO408" s="1044"/>
      <c r="EP408" s="755" t="s">
        <v>682</v>
      </c>
      <c r="EQ408" s="737">
        <f t="shared" si="3374"/>
        <v>0</v>
      </c>
      <c r="ER408" s="737">
        <f t="shared" si="3375"/>
        <v>6407</v>
      </c>
      <c r="ES408" s="738">
        <f t="shared" si="3376"/>
        <v>6472</v>
      </c>
      <c r="ET408" s="817">
        <f t="shared" si="3377"/>
        <v>0</v>
      </c>
      <c r="EU408" s="740">
        <f t="shared" si="3378"/>
        <v>0</v>
      </c>
      <c r="EV408" s="741">
        <f t="shared" si="3379"/>
        <v>0</v>
      </c>
      <c r="EW408" s="740">
        <f t="shared" si="3380"/>
        <v>0</v>
      </c>
      <c r="EX408" s="741">
        <f t="shared" si="3381"/>
        <v>0</v>
      </c>
      <c r="EY408" s="740">
        <f t="shared" si="3382"/>
        <v>0</v>
      </c>
      <c r="EZ408" s="741">
        <f t="shared" si="3383"/>
        <v>0</v>
      </c>
      <c r="FA408" s="740">
        <f t="shared" si="3384"/>
        <v>0</v>
      </c>
      <c r="FB408" s="741">
        <f t="shared" si="3385"/>
        <v>0</v>
      </c>
      <c r="FC408" s="740">
        <f t="shared" si="3386"/>
        <v>0</v>
      </c>
      <c r="FD408" s="741">
        <f t="shared" si="3387"/>
        <v>0</v>
      </c>
      <c r="FE408" s="740">
        <f t="shared" si="3388"/>
        <v>0</v>
      </c>
      <c r="FF408" s="741">
        <f t="shared" si="3389"/>
        <v>0</v>
      </c>
      <c r="FG408" s="740">
        <f t="shared" si="3390"/>
        <v>0</v>
      </c>
      <c r="FH408" s="741">
        <f t="shared" si="3391"/>
        <v>0</v>
      </c>
      <c r="FI408" s="740">
        <f t="shared" si="3392"/>
        <v>0</v>
      </c>
      <c r="FJ408" s="741">
        <f t="shared" si="3393"/>
        <v>0</v>
      </c>
      <c r="FK408" s="740">
        <f t="shared" si="3394"/>
        <v>0</v>
      </c>
      <c r="FL408" s="741">
        <f t="shared" si="3395"/>
        <v>0</v>
      </c>
      <c r="FM408" s="740">
        <f t="shared" si="3396"/>
        <v>0</v>
      </c>
      <c r="FN408" s="741">
        <f t="shared" si="3397"/>
        <v>0</v>
      </c>
      <c r="FO408" s="743">
        <f t="shared" si="3398"/>
        <v>0</v>
      </c>
      <c r="FP408" s="744">
        <f t="shared" si="3399"/>
        <v>0</v>
      </c>
      <c r="FQ408" s="745">
        <v>12</v>
      </c>
      <c r="FR408" s="746">
        <f t="shared" si="3400"/>
        <v>0</v>
      </c>
      <c r="FS408" s="747"/>
      <c r="FT408" s="741"/>
      <c r="FU408" s="746">
        <f t="shared" si="3401"/>
        <v>0</v>
      </c>
      <c r="FV408" s="746">
        <f t="shared" si="3402"/>
        <v>0</v>
      </c>
      <c r="FW408" s="746">
        <f t="shared" si="3403"/>
        <v>0</v>
      </c>
      <c r="FY408" s="1044"/>
      <c r="FZ408" s="755" t="s">
        <v>682</v>
      </c>
      <c r="GA408" s="737">
        <f t="shared" si="3404"/>
        <v>1</v>
      </c>
      <c r="GB408" s="737">
        <f t="shared" si="3405"/>
        <v>6407</v>
      </c>
      <c r="GC408" s="738">
        <f t="shared" si="3406"/>
        <v>6472</v>
      </c>
      <c r="GD408" s="743">
        <f t="shared" si="3407"/>
        <v>6472</v>
      </c>
      <c r="GE408" s="743"/>
      <c r="GF408" s="737">
        <f t="shared" si="3408"/>
        <v>0</v>
      </c>
      <c r="GG408" s="743"/>
      <c r="GH408" s="737">
        <f t="shared" si="3409"/>
        <v>258.88</v>
      </c>
      <c r="GI408" s="743"/>
      <c r="GJ408" s="737">
        <f t="shared" si="3410"/>
        <v>0</v>
      </c>
      <c r="GK408" s="743"/>
      <c r="GL408" s="737">
        <f t="shared" si="3411"/>
        <v>1294.4000000000001</v>
      </c>
      <c r="GM408" s="743"/>
      <c r="GN408" s="737">
        <f t="shared" si="3412"/>
        <v>0</v>
      </c>
      <c r="GO408" s="743"/>
      <c r="GP408" s="737">
        <f t="shared" si="3413"/>
        <v>12879.28</v>
      </c>
      <c r="GQ408" s="743"/>
      <c r="GR408" s="737">
        <f t="shared" si="3414"/>
        <v>1941.6</v>
      </c>
      <c r="GS408" s="743"/>
      <c r="GT408" s="737">
        <f t="shared" si="3415"/>
        <v>0</v>
      </c>
      <c r="GU408" s="743"/>
      <c r="GV408" s="737">
        <f t="shared" si="3416"/>
        <v>0</v>
      </c>
      <c r="GW408" s="743"/>
      <c r="GX408" s="737">
        <f t="shared" si="3417"/>
        <v>0</v>
      </c>
      <c r="GY408" s="743">
        <f t="shared" si="3417"/>
        <v>0</v>
      </c>
      <c r="GZ408" s="744">
        <f t="shared" si="3418"/>
        <v>22846.16</v>
      </c>
      <c r="HA408" s="745">
        <v>12</v>
      </c>
      <c r="HB408" s="746">
        <f t="shared" si="3419"/>
        <v>274153.92</v>
      </c>
      <c r="HC408" s="737">
        <f t="shared" si="3420"/>
        <v>0</v>
      </c>
      <c r="HD408" s="737">
        <f t="shared" si="3420"/>
        <v>0</v>
      </c>
      <c r="HE408" s="746">
        <f t="shared" si="3421"/>
        <v>274153.92</v>
      </c>
      <c r="HF408" s="746">
        <f t="shared" si="3422"/>
        <v>82794.48</v>
      </c>
      <c r="HG408" s="746">
        <f t="shared" si="3423"/>
        <v>356948.4</v>
      </c>
    </row>
    <row r="409" spans="1:215" hidden="1" x14ac:dyDescent="0.25">
      <c r="A409" s="1044"/>
      <c r="B409" s="735" t="s">
        <v>415</v>
      </c>
      <c r="C409" s="737">
        <f t="shared" si="3255"/>
        <v>0.5</v>
      </c>
      <c r="D409" s="737">
        <f t="shared" si="3256"/>
        <v>7402</v>
      </c>
      <c r="E409" s="738">
        <f t="shared" si="3257"/>
        <v>7477</v>
      </c>
      <c r="F409" s="817">
        <f t="shared" si="3258"/>
        <v>3738.5</v>
      </c>
      <c r="G409" s="740">
        <f t="shared" si="3259"/>
        <v>0</v>
      </c>
      <c r="H409" s="741">
        <f t="shared" si="3260"/>
        <v>0</v>
      </c>
      <c r="I409" s="740">
        <f t="shared" si="3259"/>
        <v>0</v>
      </c>
      <c r="J409" s="741">
        <f t="shared" si="3261"/>
        <v>0</v>
      </c>
      <c r="K409" s="740">
        <f t="shared" si="3262"/>
        <v>0</v>
      </c>
      <c r="L409" s="741">
        <f t="shared" si="3263"/>
        <v>0</v>
      </c>
      <c r="M409" s="740">
        <f t="shared" si="3264"/>
        <v>5</v>
      </c>
      <c r="N409" s="741">
        <f t="shared" si="3265"/>
        <v>186.93</v>
      </c>
      <c r="O409" s="740">
        <f t="shared" si="3266"/>
        <v>0</v>
      </c>
      <c r="P409" s="741">
        <f t="shared" si="3267"/>
        <v>0</v>
      </c>
      <c r="Q409" s="740">
        <f t="shared" si="3268"/>
        <v>198</v>
      </c>
      <c r="R409" s="741">
        <f t="shared" si="3269"/>
        <v>7402.23</v>
      </c>
      <c r="S409" s="740">
        <f t="shared" si="3270"/>
        <v>30</v>
      </c>
      <c r="T409" s="741">
        <f t="shared" si="3271"/>
        <v>1121.55</v>
      </c>
      <c r="U409" s="740">
        <f t="shared" si="3272"/>
        <v>0</v>
      </c>
      <c r="V409" s="741">
        <f t="shared" si="3273"/>
        <v>0</v>
      </c>
      <c r="W409" s="740">
        <f t="shared" si="3274"/>
        <v>0</v>
      </c>
      <c r="X409" s="741">
        <f t="shared" si="3275"/>
        <v>0</v>
      </c>
      <c r="Y409" s="740">
        <f t="shared" si="3276"/>
        <v>0</v>
      </c>
      <c r="Z409" s="741">
        <f t="shared" si="3277"/>
        <v>0</v>
      </c>
      <c r="AA409" s="743">
        <f t="shared" si="3278"/>
        <v>0</v>
      </c>
      <c r="AB409" s="744">
        <f t="shared" si="3279"/>
        <v>12449.21</v>
      </c>
      <c r="AC409" s="745">
        <v>12</v>
      </c>
      <c r="AD409" s="746">
        <f t="shared" si="3280"/>
        <v>149390.51999999999</v>
      </c>
      <c r="AE409" s="747"/>
      <c r="AF409" s="741"/>
      <c r="AG409" s="746">
        <f t="shared" si="3281"/>
        <v>149390.51999999999</v>
      </c>
      <c r="AH409" s="746">
        <f t="shared" si="3282"/>
        <v>45115.94</v>
      </c>
      <c r="AI409" s="746">
        <f t="shared" si="3283"/>
        <v>194506.46</v>
      </c>
      <c r="AK409" s="1044"/>
      <c r="AL409" s="735" t="s">
        <v>415</v>
      </c>
      <c r="AM409" s="737">
        <f t="shared" si="3284"/>
        <v>0</v>
      </c>
      <c r="AN409" s="737">
        <f t="shared" si="3285"/>
        <v>7402</v>
      </c>
      <c r="AO409" s="738">
        <f t="shared" si="3286"/>
        <v>7477</v>
      </c>
      <c r="AP409" s="817">
        <f t="shared" si="3287"/>
        <v>0</v>
      </c>
      <c r="AQ409" s="740">
        <f t="shared" si="3288"/>
        <v>0</v>
      </c>
      <c r="AR409" s="741">
        <f t="shared" si="3289"/>
        <v>0</v>
      </c>
      <c r="AS409" s="740">
        <f t="shared" si="3290"/>
        <v>0</v>
      </c>
      <c r="AT409" s="741">
        <f t="shared" si="3291"/>
        <v>0</v>
      </c>
      <c r="AU409" s="740">
        <f t="shared" si="3292"/>
        <v>0</v>
      </c>
      <c r="AV409" s="741">
        <f t="shared" si="3293"/>
        <v>0</v>
      </c>
      <c r="AW409" s="740">
        <f t="shared" si="3294"/>
        <v>0</v>
      </c>
      <c r="AX409" s="741">
        <f t="shared" si="3295"/>
        <v>0</v>
      </c>
      <c r="AY409" s="740">
        <f t="shared" si="3296"/>
        <v>0</v>
      </c>
      <c r="AZ409" s="741">
        <f t="shared" si="3297"/>
        <v>0</v>
      </c>
      <c r="BA409" s="740">
        <f t="shared" si="3298"/>
        <v>0</v>
      </c>
      <c r="BB409" s="741">
        <f t="shared" si="3299"/>
        <v>0</v>
      </c>
      <c r="BC409" s="740">
        <f t="shared" si="3300"/>
        <v>0</v>
      </c>
      <c r="BD409" s="741">
        <f t="shared" si="3301"/>
        <v>0</v>
      </c>
      <c r="BE409" s="740">
        <f t="shared" si="3302"/>
        <v>0</v>
      </c>
      <c r="BF409" s="741">
        <f t="shared" si="3303"/>
        <v>0</v>
      </c>
      <c r="BG409" s="740">
        <f t="shared" si="3304"/>
        <v>0</v>
      </c>
      <c r="BH409" s="741">
        <f t="shared" si="3305"/>
        <v>0</v>
      </c>
      <c r="BI409" s="740">
        <f t="shared" si="3306"/>
        <v>0</v>
      </c>
      <c r="BJ409" s="741">
        <f t="shared" si="3307"/>
        <v>0</v>
      </c>
      <c r="BK409" s="743">
        <f t="shared" si="3308"/>
        <v>0</v>
      </c>
      <c r="BL409" s="744">
        <f t="shared" si="3309"/>
        <v>0</v>
      </c>
      <c r="BM409" s="745">
        <v>12</v>
      </c>
      <c r="BN409" s="746">
        <f t="shared" si="3310"/>
        <v>0</v>
      </c>
      <c r="BO409" s="747"/>
      <c r="BP409" s="741"/>
      <c r="BQ409" s="746">
        <f t="shared" si="3311"/>
        <v>0</v>
      </c>
      <c r="BR409" s="746">
        <f t="shared" si="3312"/>
        <v>0</v>
      </c>
      <c r="BS409" s="746">
        <f t="shared" si="3313"/>
        <v>0</v>
      </c>
      <c r="BU409" s="1044"/>
      <c r="BV409" s="735" t="s">
        <v>415</v>
      </c>
      <c r="BW409" s="737">
        <f t="shared" si="3314"/>
        <v>0</v>
      </c>
      <c r="BX409" s="737">
        <f t="shared" si="3315"/>
        <v>7402</v>
      </c>
      <c r="BY409" s="738">
        <f t="shared" si="3316"/>
        <v>7477</v>
      </c>
      <c r="BZ409" s="817">
        <f t="shared" si="3317"/>
        <v>0</v>
      </c>
      <c r="CA409" s="740">
        <f t="shared" si="3318"/>
        <v>0</v>
      </c>
      <c r="CB409" s="741">
        <f t="shared" si="3319"/>
        <v>0</v>
      </c>
      <c r="CC409" s="740">
        <f t="shared" si="3320"/>
        <v>0</v>
      </c>
      <c r="CD409" s="741">
        <f t="shared" si="3321"/>
        <v>0</v>
      </c>
      <c r="CE409" s="740">
        <f t="shared" si="3322"/>
        <v>0</v>
      </c>
      <c r="CF409" s="741">
        <f t="shared" si="3323"/>
        <v>0</v>
      </c>
      <c r="CG409" s="740">
        <f t="shared" si="3324"/>
        <v>0</v>
      </c>
      <c r="CH409" s="741">
        <f t="shared" si="3325"/>
        <v>0</v>
      </c>
      <c r="CI409" s="740">
        <f t="shared" si="3326"/>
        <v>0</v>
      </c>
      <c r="CJ409" s="741">
        <f t="shared" si="3327"/>
        <v>0</v>
      </c>
      <c r="CK409" s="740">
        <f t="shared" si="3328"/>
        <v>0</v>
      </c>
      <c r="CL409" s="741">
        <f t="shared" si="3329"/>
        <v>0</v>
      </c>
      <c r="CM409" s="740">
        <f t="shared" si="3330"/>
        <v>0</v>
      </c>
      <c r="CN409" s="741">
        <f t="shared" si="3331"/>
        <v>0</v>
      </c>
      <c r="CO409" s="740">
        <f t="shared" si="3332"/>
        <v>0</v>
      </c>
      <c r="CP409" s="741">
        <f t="shared" si="3333"/>
        <v>0</v>
      </c>
      <c r="CQ409" s="740">
        <f t="shared" si="3334"/>
        <v>0</v>
      </c>
      <c r="CR409" s="741">
        <f t="shared" si="3335"/>
        <v>0</v>
      </c>
      <c r="CS409" s="740">
        <f t="shared" si="3336"/>
        <v>0</v>
      </c>
      <c r="CT409" s="741">
        <f t="shared" si="3337"/>
        <v>0</v>
      </c>
      <c r="CU409" s="743">
        <f t="shared" si="3338"/>
        <v>0</v>
      </c>
      <c r="CV409" s="744">
        <f t="shared" si="3339"/>
        <v>0</v>
      </c>
      <c r="CW409" s="745">
        <v>12</v>
      </c>
      <c r="CX409" s="746">
        <f t="shared" si="3340"/>
        <v>0</v>
      </c>
      <c r="CY409" s="747"/>
      <c r="CZ409" s="741"/>
      <c r="DA409" s="746">
        <f t="shared" si="3341"/>
        <v>0</v>
      </c>
      <c r="DB409" s="746">
        <f t="shared" si="3342"/>
        <v>0</v>
      </c>
      <c r="DC409" s="746">
        <f t="shared" si="3343"/>
        <v>0</v>
      </c>
      <c r="DD409" s="750"/>
      <c r="DE409" s="1044"/>
      <c r="DF409" s="735" t="s">
        <v>415</v>
      </c>
      <c r="DG409" s="737">
        <f t="shared" si="3344"/>
        <v>0</v>
      </c>
      <c r="DH409" s="737">
        <f t="shared" si="3345"/>
        <v>7402</v>
      </c>
      <c r="DI409" s="738">
        <f t="shared" si="3346"/>
        <v>7477</v>
      </c>
      <c r="DJ409" s="817">
        <f t="shared" si="3347"/>
        <v>0</v>
      </c>
      <c r="DK409" s="740">
        <f t="shared" si="3348"/>
        <v>0</v>
      </c>
      <c r="DL409" s="741">
        <f t="shared" si="3349"/>
        <v>0</v>
      </c>
      <c r="DM409" s="740">
        <f t="shared" si="3350"/>
        <v>0</v>
      </c>
      <c r="DN409" s="741">
        <f t="shared" si="3351"/>
        <v>0</v>
      </c>
      <c r="DO409" s="740">
        <f t="shared" si="3352"/>
        <v>0</v>
      </c>
      <c r="DP409" s="741">
        <f t="shared" si="3353"/>
        <v>0</v>
      </c>
      <c r="DQ409" s="740">
        <f t="shared" si="3354"/>
        <v>0</v>
      </c>
      <c r="DR409" s="741">
        <f t="shared" si="3355"/>
        <v>0</v>
      </c>
      <c r="DS409" s="740">
        <f t="shared" si="3356"/>
        <v>0</v>
      </c>
      <c r="DT409" s="741">
        <f t="shared" si="3357"/>
        <v>0</v>
      </c>
      <c r="DU409" s="740">
        <f t="shared" si="3358"/>
        <v>0</v>
      </c>
      <c r="DV409" s="741">
        <f t="shared" si="3359"/>
        <v>0</v>
      </c>
      <c r="DW409" s="740">
        <f t="shared" si="3360"/>
        <v>0</v>
      </c>
      <c r="DX409" s="741">
        <f t="shared" si="3361"/>
        <v>0</v>
      </c>
      <c r="DY409" s="740">
        <f t="shared" si="3362"/>
        <v>0</v>
      </c>
      <c r="DZ409" s="741">
        <f t="shared" si="3363"/>
        <v>0</v>
      </c>
      <c r="EA409" s="740">
        <f t="shared" si="3364"/>
        <v>0</v>
      </c>
      <c r="EB409" s="741">
        <f t="shared" si="3365"/>
        <v>0</v>
      </c>
      <c r="EC409" s="740">
        <f t="shared" si="3366"/>
        <v>0</v>
      </c>
      <c r="ED409" s="741">
        <f t="shared" si="3367"/>
        <v>0</v>
      </c>
      <c r="EE409" s="743">
        <f t="shared" si="3368"/>
        <v>0</v>
      </c>
      <c r="EF409" s="744">
        <f t="shared" si="3369"/>
        <v>0</v>
      </c>
      <c r="EG409" s="745">
        <v>12</v>
      </c>
      <c r="EH409" s="746">
        <f t="shared" si="3370"/>
        <v>0</v>
      </c>
      <c r="EI409" s="747"/>
      <c r="EJ409" s="741"/>
      <c r="EK409" s="746">
        <f t="shared" si="3371"/>
        <v>0</v>
      </c>
      <c r="EL409" s="746">
        <f t="shared" si="3372"/>
        <v>0</v>
      </c>
      <c r="EM409" s="746">
        <f t="shared" si="3373"/>
        <v>0</v>
      </c>
      <c r="EO409" s="1044"/>
      <c r="EP409" s="735" t="s">
        <v>415</v>
      </c>
      <c r="EQ409" s="737">
        <f t="shared" si="3374"/>
        <v>0</v>
      </c>
      <c r="ER409" s="737">
        <f t="shared" si="3375"/>
        <v>7402</v>
      </c>
      <c r="ES409" s="738">
        <f t="shared" si="3376"/>
        <v>7477</v>
      </c>
      <c r="ET409" s="817">
        <f t="shared" si="3377"/>
        <v>0</v>
      </c>
      <c r="EU409" s="740">
        <f t="shared" si="3378"/>
        <v>0</v>
      </c>
      <c r="EV409" s="741">
        <f t="shared" si="3379"/>
        <v>0</v>
      </c>
      <c r="EW409" s="740">
        <f t="shared" si="3380"/>
        <v>0</v>
      </c>
      <c r="EX409" s="741">
        <f t="shared" si="3381"/>
        <v>0</v>
      </c>
      <c r="EY409" s="740">
        <f t="shared" si="3382"/>
        <v>0</v>
      </c>
      <c r="EZ409" s="741">
        <f t="shared" si="3383"/>
        <v>0</v>
      </c>
      <c r="FA409" s="740">
        <f t="shared" si="3384"/>
        <v>0</v>
      </c>
      <c r="FB409" s="741">
        <f t="shared" si="3385"/>
        <v>0</v>
      </c>
      <c r="FC409" s="740">
        <f t="shared" si="3386"/>
        <v>0</v>
      </c>
      <c r="FD409" s="741">
        <f t="shared" si="3387"/>
        <v>0</v>
      </c>
      <c r="FE409" s="740">
        <f t="shared" si="3388"/>
        <v>0</v>
      </c>
      <c r="FF409" s="741">
        <f t="shared" si="3389"/>
        <v>0</v>
      </c>
      <c r="FG409" s="740">
        <f t="shared" si="3390"/>
        <v>0</v>
      </c>
      <c r="FH409" s="741">
        <f t="shared" si="3391"/>
        <v>0</v>
      </c>
      <c r="FI409" s="740">
        <f t="shared" si="3392"/>
        <v>0</v>
      </c>
      <c r="FJ409" s="741">
        <f t="shared" si="3393"/>
        <v>0</v>
      </c>
      <c r="FK409" s="740">
        <f t="shared" si="3394"/>
        <v>0</v>
      </c>
      <c r="FL409" s="741">
        <f t="shared" si="3395"/>
        <v>0</v>
      </c>
      <c r="FM409" s="740">
        <f t="shared" si="3396"/>
        <v>0</v>
      </c>
      <c r="FN409" s="741">
        <f t="shared" si="3397"/>
        <v>0</v>
      </c>
      <c r="FO409" s="743">
        <f t="shared" si="3398"/>
        <v>0</v>
      </c>
      <c r="FP409" s="744">
        <f t="shared" si="3399"/>
        <v>0</v>
      </c>
      <c r="FQ409" s="745">
        <v>12</v>
      </c>
      <c r="FR409" s="746">
        <f t="shared" si="3400"/>
        <v>0</v>
      </c>
      <c r="FS409" s="747"/>
      <c r="FT409" s="741"/>
      <c r="FU409" s="746">
        <f t="shared" si="3401"/>
        <v>0</v>
      </c>
      <c r="FV409" s="746">
        <f t="shared" si="3402"/>
        <v>0</v>
      </c>
      <c r="FW409" s="746">
        <f t="shared" si="3403"/>
        <v>0</v>
      </c>
      <c r="FY409" s="1044"/>
      <c r="FZ409" s="735" t="s">
        <v>415</v>
      </c>
      <c r="GA409" s="737">
        <f t="shared" si="3404"/>
        <v>0.5</v>
      </c>
      <c r="GB409" s="737">
        <f t="shared" si="3405"/>
        <v>7402</v>
      </c>
      <c r="GC409" s="738">
        <f t="shared" si="3406"/>
        <v>7477</v>
      </c>
      <c r="GD409" s="743">
        <f t="shared" si="3407"/>
        <v>3738.5</v>
      </c>
      <c r="GE409" s="743"/>
      <c r="GF409" s="737">
        <f t="shared" si="3408"/>
        <v>0</v>
      </c>
      <c r="GG409" s="743"/>
      <c r="GH409" s="737">
        <f t="shared" si="3409"/>
        <v>0</v>
      </c>
      <c r="GI409" s="743"/>
      <c r="GJ409" s="737">
        <f t="shared" si="3410"/>
        <v>0</v>
      </c>
      <c r="GK409" s="743"/>
      <c r="GL409" s="737">
        <f t="shared" si="3411"/>
        <v>186.93</v>
      </c>
      <c r="GM409" s="743"/>
      <c r="GN409" s="737">
        <f t="shared" si="3412"/>
        <v>0</v>
      </c>
      <c r="GO409" s="743"/>
      <c r="GP409" s="737">
        <f t="shared" si="3413"/>
        <v>7402.23</v>
      </c>
      <c r="GQ409" s="743"/>
      <c r="GR409" s="737">
        <f t="shared" si="3414"/>
        <v>1121.55</v>
      </c>
      <c r="GS409" s="743"/>
      <c r="GT409" s="737">
        <f t="shared" si="3415"/>
        <v>0</v>
      </c>
      <c r="GU409" s="743"/>
      <c r="GV409" s="737">
        <f t="shared" si="3416"/>
        <v>0</v>
      </c>
      <c r="GW409" s="743"/>
      <c r="GX409" s="737">
        <f t="shared" si="3417"/>
        <v>0</v>
      </c>
      <c r="GY409" s="743">
        <f t="shared" si="3417"/>
        <v>0</v>
      </c>
      <c r="GZ409" s="744">
        <f t="shared" si="3418"/>
        <v>12449.21</v>
      </c>
      <c r="HA409" s="745">
        <v>12</v>
      </c>
      <c r="HB409" s="746">
        <f t="shared" si="3419"/>
        <v>149390.51999999999</v>
      </c>
      <c r="HC409" s="737">
        <f t="shared" si="3420"/>
        <v>0</v>
      </c>
      <c r="HD409" s="737">
        <f t="shared" si="3420"/>
        <v>0</v>
      </c>
      <c r="HE409" s="746">
        <f t="shared" si="3421"/>
        <v>149390.51999999999</v>
      </c>
      <c r="HF409" s="746">
        <f t="shared" si="3422"/>
        <v>45115.94</v>
      </c>
      <c r="HG409" s="746">
        <f t="shared" si="3423"/>
        <v>194506.46</v>
      </c>
    </row>
    <row r="410" spans="1:215" hidden="1" x14ac:dyDescent="0.25">
      <c r="A410" s="1044"/>
      <c r="B410" s="735" t="s">
        <v>864</v>
      </c>
      <c r="C410" s="737">
        <f t="shared" si="3255"/>
        <v>1</v>
      </c>
      <c r="D410" s="737">
        <f t="shared" si="3256"/>
        <v>11566</v>
      </c>
      <c r="E410" s="738">
        <f t="shared" si="3257"/>
        <v>11682</v>
      </c>
      <c r="F410" s="817">
        <f t="shared" si="3258"/>
        <v>11682</v>
      </c>
      <c r="G410" s="740">
        <f t="shared" si="3259"/>
        <v>0</v>
      </c>
      <c r="H410" s="741">
        <f t="shared" si="3260"/>
        <v>0</v>
      </c>
      <c r="I410" s="740">
        <f t="shared" si="3259"/>
        <v>0</v>
      </c>
      <c r="J410" s="741">
        <f t="shared" si="3261"/>
        <v>0</v>
      </c>
      <c r="K410" s="740">
        <f t="shared" si="3262"/>
        <v>0</v>
      </c>
      <c r="L410" s="741">
        <f t="shared" si="3263"/>
        <v>0</v>
      </c>
      <c r="M410" s="740">
        <f t="shared" si="3264"/>
        <v>5</v>
      </c>
      <c r="N410" s="741">
        <f t="shared" si="3265"/>
        <v>584.1</v>
      </c>
      <c r="O410" s="740">
        <f t="shared" si="3266"/>
        <v>0</v>
      </c>
      <c r="P410" s="741">
        <f t="shared" si="3267"/>
        <v>0</v>
      </c>
      <c r="Q410" s="740">
        <f t="shared" si="3268"/>
        <v>198</v>
      </c>
      <c r="R410" s="741">
        <f t="shared" si="3269"/>
        <v>23130.36</v>
      </c>
      <c r="S410" s="740">
        <f t="shared" si="3270"/>
        <v>30</v>
      </c>
      <c r="T410" s="741">
        <f t="shared" si="3271"/>
        <v>3504.6</v>
      </c>
      <c r="U410" s="740">
        <f t="shared" si="3272"/>
        <v>0</v>
      </c>
      <c r="V410" s="741">
        <f t="shared" si="3273"/>
        <v>0</v>
      </c>
      <c r="W410" s="740">
        <f t="shared" si="3274"/>
        <v>0</v>
      </c>
      <c r="X410" s="741">
        <f t="shared" si="3275"/>
        <v>0</v>
      </c>
      <c r="Y410" s="740">
        <f t="shared" si="3276"/>
        <v>0</v>
      </c>
      <c r="Z410" s="741">
        <f t="shared" si="3277"/>
        <v>0</v>
      </c>
      <c r="AA410" s="743">
        <f t="shared" si="3278"/>
        <v>0</v>
      </c>
      <c r="AB410" s="744">
        <f t="shared" si="3279"/>
        <v>38901.06</v>
      </c>
      <c r="AC410" s="745">
        <v>12</v>
      </c>
      <c r="AD410" s="746">
        <f t="shared" si="3280"/>
        <v>466812.72</v>
      </c>
      <c r="AE410" s="747"/>
      <c r="AF410" s="741"/>
      <c r="AG410" s="746">
        <f t="shared" si="3281"/>
        <v>466812.72</v>
      </c>
      <c r="AH410" s="746">
        <f t="shared" si="3282"/>
        <v>140977.44</v>
      </c>
      <c r="AI410" s="746">
        <f t="shared" si="3283"/>
        <v>607790.16</v>
      </c>
      <c r="AK410" s="1044"/>
      <c r="AL410" s="735" t="s">
        <v>864</v>
      </c>
      <c r="AM410" s="737">
        <f t="shared" si="3284"/>
        <v>0</v>
      </c>
      <c r="AN410" s="737">
        <f t="shared" si="3285"/>
        <v>11566</v>
      </c>
      <c r="AO410" s="738">
        <f t="shared" si="3286"/>
        <v>11682</v>
      </c>
      <c r="AP410" s="817">
        <f t="shared" si="3287"/>
        <v>0</v>
      </c>
      <c r="AQ410" s="740">
        <f t="shared" si="3288"/>
        <v>0</v>
      </c>
      <c r="AR410" s="741">
        <f t="shared" si="3289"/>
        <v>0</v>
      </c>
      <c r="AS410" s="740">
        <f t="shared" si="3290"/>
        <v>0</v>
      </c>
      <c r="AT410" s="741">
        <f t="shared" si="3291"/>
        <v>0</v>
      </c>
      <c r="AU410" s="740">
        <f t="shared" si="3292"/>
        <v>0</v>
      </c>
      <c r="AV410" s="741">
        <f t="shared" si="3293"/>
        <v>0</v>
      </c>
      <c r="AW410" s="740">
        <f t="shared" si="3294"/>
        <v>0</v>
      </c>
      <c r="AX410" s="741">
        <f t="shared" si="3295"/>
        <v>0</v>
      </c>
      <c r="AY410" s="740">
        <f t="shared" si="3296"/>
        <v>0</v>
      </c>
      <c r="AZ410" s="741">
        <f t="shared" si="3297"/>
        <v>0</v>
      </c>
      <c r="BA410" s="740">
        <f t="shared" si="3298"/>
        <v>0</v>
      </c>
      <c r="BB410" s="741">
        <f t="shared" si="3299"/>
        <v>0</v>
      </c>
      <c r="BC410" s="740">
        <f t="shared" si="3300"/>
        <v>0</v>
      </c>
      <c r="BD410" s="741">
        <f t="shared" si="3301"/>
        <v>0</v>
      </c>
      <c r="BE410" s="740">
        <f t="shared" si="3302"/>
        <v>0</v>
      </c>
      <c r="BF410" s="741">
        <f t="shared" si="3303"/>
        <v>0</v>
      </c>
      <c r="BG410" s="740">
        <f t="shared" si="3304"/>
        <v>0</v>
      </c>
      <c r="BH410" s="741">
        <f t="shared" si="3305"/>
        <v>0</v>
      </c>
      <c r="BI410" s="740">
        <f t="shared" si="3306"/>
        <v>0</v>
      </c>
      <c r="BJ410" s="741">
        <f t="shared" si="3307"/>
        <v>0</v>
      </c>
      <c r="BK410" s="743">
        <f t="shared" si="3308"/>
        <v>0</v>
      </c>
      <c r="BL410" s="744">
        <f t="shared" si="3309"/>
        <v>0</v>
      </c>
      <c r="BM410" s="745">
        <v>12</v>
      </c>
      <c r="BN410" s="746">
        <f t="shared" si="3310"/>
        <v>0</v>
      </c>
      <c r="BO410" s="747"/>
      <c r="BP410" s="741"/>
      <c r="BQ410" s="746">
        <f t="shared" si="3311"/>
        <v>0</v>
      </c>
      <c r="BR410" s="746">
        <f t="shared" si="3312"/>
        <v>0</v>
      </c>
      <c r="BS410" s="746">
        <f t="shared" si="3313"/>
        <v>0</v>
      </c>
      <c r="BU410" s="1044"/>
      <c r="BV410" s="735" t="s">
        <v>864</v>
      </c>
      <c r="BW410" s="737">
        <f t="shared" si="3314"/>
        <v>0</v>
      </c>
      <c r="BX410" s="737">
        <f t="shared" si="3315"/>
        <v>11566</v>
      </c>
      <c r="BY410" s="738">
        <f t="shared" si="3316"/>
        <v>11682</v>
      </c>
      <c r="BZ410" s="817">
        <f t="shared" si="3317"/>
        <v>0</v>
      </c>
      <c r="CA410" s="740">
        <f t="shared" si="3318"/>
        <v>0</v>
      </c>
      <c r="CB410" s="741">
        <f t="shared" si="3319"/>
        <v>0</v>
      </c>
      <c r="CC410" s="740">
        <f t="shared" si="3320"/>
        <v>0</v>
      </c>
      <c r="CD410" s="741">
        <f t="shared" si="3321"/>
        <v>0</v>
      </c>
      <c r="CE410" s="740">
        <f t="shared" si="3322"/>
        <v>0</v>
      </c>
      <c r="CF410" s="741">
        <f t="shared" si="3323"/>
        <v>0</v>
      </c>
      <c r="CG410" s="740">
        <f t="shared" si="3324"/>
        <v>0</v>
      </c>
      <c r="CH410" s="741">
        <f t="shared" si="3325"/>
        <v>0</v>
      </c>
      <c r="CI410" s="740">
        <f t="shared" si="3326"/>
        <v>0</v>
      </c>
      <c r="CJ410" s="741">
        <f t="shared" si="3327"/>
        <v>0</v>
      </c>
      <c r="CK410" s="740">
        <f t="shared" si="3328"/>
        <v>0</v>
      </c>
      <c r="CL410" s="741">
        <f t="shared" si="3329"/>
        <v>0</v>
      </c>
      <c r="CM410" s="740">
        <f t="shared" si="3330"/>
        <v>0</v>
      </c>
      <c r="CN410" s="741">
        <f t="shared" si="3331"/>
        <v>0</v>
      </c>
      <c r="CO410" s="740">
        <f t="shared" si="3332"/>
        <v>0</v>
      </c>
      <c r="CP410" s="741">
        <f t="shared" si="3333"/>
        <v>0</v>
      </c>
      <c r="CQ410" s="740">
        <f t="shared" si="3334"/>
        <v>0</v>
      </c>
      <c r="CR410" s="741">
        <f t="shared" si="3335"/>
        <v>0</v>
      </c>
      <c r="CS410" s="740">
        <f t="shared" si="3336"/>
        <v>0</v>
      </c>
      <c r="CT410" s="741">
        <f t="shared" si="3337"/>
        <v>0</v>
      </c>
      <c r="CU410" s="743">
        <f t="shared" si="3338"/>
        <v>0</v>
      </c>
      <c r="CV410" s="744">
        <f t="shared" si="3339"/>
        <v>0</v>
      </c>
      <c r="CW410" s="745">
        <v>12</v>
      </c>
      <c r="CX410" s="746">
        <f t="shared" si="3340"/>
        <v>0</v>
      </c>
      <c r="CY410" s="747"/>
      <c r="CZ410" s="741"/>
      <c r="DA410" s="746">
        <f t="shared" si="3341"/>
        <v>0</v>
      </c>
      <c r="DB410" s="746">
        <f t="shared" si="3342"/>
        <v>0</v>
      </c>
      <c r="DC410" s="746">
        <f t="shared" si="3343"/>
        <v>0</v>
      </c>
      <c r="DD410" s="750"/>
      <c r="DE410" s="1044"/>
      <c r="DF410" s="735" t="s">
        <v>864</v>
      </c>
      <c r="DG410" s="737">
        <f t="shared" si="3344"/>
        <v>0</v>
      </c>
      <c r="DH410" s="737">
        <f t="shared" si="3345"/>
        <v>11566</v>
      </c>
      <c r="DI410" s="738">
        <f t="shared" si="3346"/>
        <v>11682</v>
      </c>
      <c r="DJ410" s="817">
        <f t="shared" si="3347"/>
        <v>0</v>
      </c>
      <c r="DK410" s="740">
        <f t="shared" si="3348"/>
        <v>0</v>
      </c>
      <c r="DL410" s="741">
        <f t="shared" si="3349"/>
        <v>0</v>
      </c>
      <c r="DM410" s="740">
        <f t="shared" si="3350"/>
        <v>0</v>
      </c>
      <c r="DN410" s="741">
        <f t="shared" si="3351"/>
        <v>0</v>
      </c>
      <c r="DO410" s="740">
        <f t="shared" si="3352"/>
        <v>0</v>
      </c>
      <c r="DP410" s="741">
        <f t="shared" si="3353"/>
        <v>0</v>
      </c>
      <c r="DQ410" s="740">
        <f t="shared" si="3354"/>
        <v>0</v>
      </c>
      <c r="DR410" s="741">
        <f t="shared" si="3355"/>
        <v>0</v>
      </c>
      <c r="DS410" s="740">
        <f t="shared" si="3356"/>
        <v>0</v>
      </c>
      <c r="DT410" s="741">
        <f t="shared" si="3357"/>
        <v>0</v>
      </c>
      <c r="DU410" s="740">
        <f t="shared" si="3358"/>
        <v>0</v>
      </c>
      <c r="DV410" s="741">
        <f t="shared" si="3359"/>
        <v>0</v>
      </c>
      <c r="DW410" s="740">
        <f t="shared" si="3360"/>
        <v>0</v>
      </c>
      <c r="DX410" s="741">
        <f t="shared" si="3361"/>
        <v>0</v>
      </c>
      <c r="DY410" s="740">
        <f t="shared" si="3362"/>
        <v>0</v>
      </c>
      <c r="DZ410" s="741">
        <f t="shared" si="3363"/>
        <v>0</v>
      </c>
      <c r="EA410" s="740">
        <f t="shared" si="3364"/>
        <v>0</v>
      </c>
      <c r="EB410" s="741">
        <f t="shared" si="3365"/>
        <v>0</v>
      </c>
      <c r="EC410" s="740">
        <f t="shared" si="3366"/>
        <v>0</v>
      </c>
      <c r="ED410" s="741">
        <f t="shared" si="3367"/>
        <v>0</v>
      </c>
      <c r="EE410" s="743">
        <f t="shared" si="3368"/>
        <v>0</v>
      </c>
      <c r="EF410" s="744">
        <f t="shared" si="3369"/>
        <v>0</v>
      </c>
      <c r="EG410" s="745">
        <v>12</v>
      </c>
      <c r="EH410" s="746">
        <f t="shared" si="3370"/>
        <v>0</v>
      </c>
      <c r="EI410" s="747"/>
      <c r="EJ410" s="741"/>
      <c r="EK410" s="746">
        <f t="shared" si="3371"/>
        <v>0</v>
      </c>
      <c r="EL410" s="746">
        <f t="shared" si="3372"/>
        <v>0</v>
      </c>
      <c r="EM410" s="746">
        <f t="shared" si="3373"/>
        <v>0</v>
      </c>
      <c r="EO410" s="1044"/>
      <c r="EP410" s="735" t="s">
        <v>864</v>
      </c>
      <c r="EQ410" s="737">
        <f t="shared" si="3374"/>
        <v>0</v>
      </c>
      <c r="ER410" s="737">
        <f t="shared" si="3375"/>
        <v>11566</v>
      </c>
      <c r="ES410" s="738">
        <f t="shared" si="3376"/>
        <v>11682</v>
      </c>
      <c r="ET410" s="817">
        <f t="shared" si="3377"/>
        <v>0</v>
      </c>
      <c r="EU410" s="740">
        <f t="shared" si="3378"/>
        <v>0</v>
      </c>
      <c r="EV410" s="741">
        <f t="shared" si="3379"/>
        <v>0</v>
      </c>
      <c r="EW410" s="740">
        <f t="shared" si="3380"/>
        <v>0</v>
      </c>
      <c r="EX410" s="741">
        <f t="shared" si="3381"/>
        <v>0</v>
      </c>
      <c r="EY410" s="740">
        <f t="shared" si="3382"/>
        <v>0</v>
      </c>
      <c r="EZ410" s="741">
        <f t="shared" si="3383"/>
        <v>0</v>
      </c>
      <c r="FA410" s="740">
        <f t="shared" si="3384"/>
        <v>0</v>
      </c>
      <c r="FB410" s="741">
        <f t="shared" si="3385"/>
        <v>0</v>
      </c>
      <c r="FC410" s="740">
        <f t="shared" si="3386"/>
        <v>0</v>
      </c>
      <c r="FD410" s="741">
        <f t="shared" si="3387"/>
        <v>0</v>
      </c>
      <c r="FE410" s="740">
        <f t="shared" si="3388"/>
        <v>0</v>
      </c>
      <c r="FF410" s="741">
        <f t="shared" si="3389"/>
        <v>0</v>
      </c>
      <c r="FG410" s="740">
        <f t="shared" si="3390"/>
        <v>0</v>
      </c>
      <c r="FH410" s="741">
        <f t="shared" si="3391"/>
        <v>0</v>
      </c>
      <c r="FI410" s="740">
        <f t="shared" si="3392"/>
        <v>0</v>
      </c>
      <c r="FJ410" s="741">
        <f t="shared" si="3393"/>
        <v>0</v>
      </c>
      <c r="FK410" s="740">
        <f t="shared" si="3394"/>
        <v>0</v>
      </c>
      <c r="FL410" s="741">
        <f t="shared" si="3395"/>
        <v>0</v>
      </c>
      <c r="FM410" s="740">
        <f t="shared" si="3396"/>
        <v>0</v>
      </c>
      <c r="FN410" s="741">
        <f t="shared" si="3397"/>
        <v>0</v>
      </c>
      <c r="FO410" s="743">
        <f t="shared" si="3398"/>
        <v>0</v>
      </c>
      <c r="FP410" s="744">
        <f t="shared" si="3399"/>
        <v>0</v>
      </c>
      <c r="FQ410" s="745">
        <v>12</v>
      </c>
      <c r="FR410" s="746">
        <f t="shared" si="3400"/>
        <v>0</v>
      </c>
      <c r="FS410" s="747"/>
      <c r="FT410" s="741"/>
      <c r="FU410" s="746">
        <f t="shared" si="3401"/>
        <v>0</v>
      </c>
      <c r="FV410" s="746">
        <f t="shared" si="3402"/>
        <v>0</v>
      </c>
      <c r="FW410" s="746">
        <f t="shared" si="3403"/>
        <v>0</v>
      </c>
      <c r="FY410" s="1044"/>
      <c r="FZ410" s="735" t="s">
        <v>864</v>
      </c>
      <c r="GA410" s="737">
        <f t="shared" si="3404"/>
        <v>1</v>
      </c>
      <c r="GB410" s="737">
        <f t="shared" si="3405"/>
        <v>11566</v>
      </c>
      <c r="GC410" s="738">
        <f t="shared" si="3406"/>
        <v>11682</v>
      </c>
      <c r="GD410" s="743">
        <f t="shared" si="3407"/>
        <v>11682</v>
      </c>
      <c r="GE410" s="743"/>
      <c r="GF410" s="737">
        <f t="shared" si="3408"/>
        <v>0</v>
      </c>
      <c r="GG410" s="743"/>
      <c r="GH410" s="737">
        <f t="shared" si="3409"/>
        <v>0</v>
      </c>
      <c r="GI410" s="743"/>
      <c r="GJ410" s="737">
        <f t="shared" si="3410"/>
        <v>0</v>
      </c>
      <c r="GK410" s="743"/>
      <c r="GL410" s="737">
        <f t="shared" si="3411"/>
        <v>584.1</v>
      </c>
      <c r="GM410" s="743"/>
      <c r="GN410" s="737">
        <f t="shared" si="3412"/>
        <v>0</v>
      </c>
      <c r="GO410" s="743"/>
      <c r="GP410" s="737">
        <f t="shared" si="3413"/>
        <v>23130.36</v>
      </c>
      <c r="GQ410" s="743"/>
      <c r="GR410" s="737">
        <f t="shared" si="3414"/>
        <v>3504.6</v>
      </c>
      <c r="GS410" s="743"/>
      <c r="GT410" s="737">
        <f t="shared" si="3415"/>
        <v>0</v>
      </c>
      <c r="GU410" s="743"/>
      <c r="GV410" s="737">
        <f t="shared" si="3416"/>
        <v>0</v>
      </c>
      <c r="GW410" s="743"/>
      <c r="GX410" s="737">
        <f t="shared" si="3417"/>
        <v>0</v>
      </c>
      <c r="GY410" s="743">
        <f t="shared" si="3417"/>
        <v>0</v>
      </c>
      <c r="GZ410" s="744">
        <f t="shared" si="3418"/>
        <v>38901.06</v>
      </c>
      <c r="HA410" s="745">
        <v>12</v>
      </c>
      <c r="HB410" s="746">
        <f t="shared" si="3419"/>
        <v>466812.72</v>
      </c>
      <c r="HC410" s="737">
        <f t="shared" si="3420"/>
        <v>0</v>
      </c>
      <c r="HD410" s="737">
        <f t="shared" si="3420"/>
        <v>0</v>
      </c>
      <c r="HE410" s="746">
        <f t="shared" si="3421"/>
        <v>466812.72</v>
      </c>
      <c r="HF410" s="746">
        <f t="shared" si="3422"/>
        <v>140977.44</v>
      </c>
      <c r="HG410" s="746">
        <f t="shared" si="3423"/>
        <v>607790.16</v>
      </c>
    </row>
    <row r="411" spans="1:215" hidden="1" x14ac:dyDescent="0.25">
      <c r="A411" s="1044"/>
      <c r="B411" s="755" t="s">
        <v>414</v>
      </c>
      <c r="C411" s="737">
        <f t="shared" si="3255"/>
        <v>1</v>
      </c>
      <c r="D411" s="737">
        <f t="shared" si="3256"/>
        <v>6728</v>
      </c>
      <c r="E411" s="738">
        <f t="shared" si="3257"/>
        <v>6796</v>
      </c>
      <c r="F411" s="817">
        <f t="shared" si="3258"/>
        <v>6796</v>
      </c>
      <c r="G411" s="740">
        <f t="shared" si="3259"/>
        <v>0</v>
      </c>
      <c r="H411" s="741">
        <f t="shared" si="3260"/>
        <v>0</v>
      </c>
      <c r="I411" s="740">
        <f t="shared" si="3259"/>
        <v>0</v>
      </c>
      <c r="J411" s="741">
        <f t="shared" si="3261"/>
        <v>0</v>
      </c>
      <c r="K411" s="740">
        <f t="shared" si="3262"/>
        <v>0</v>
      </c>
      <c r="L411" s="741">
        <f t="shared" si="3263"/>
        <v>0</v>
      </c>
      <c r="M411" s="740">
        <f t="shared" si="3264"/>
        <v>5</v>
      </c>
      <c r="N411" s="741">
        <f t="shared" si="3265"/>
        <v>339.8</v>
      </c>
      <c r="O411" s="740">
        <f t="shared" si="3266"/>
        <v>0</v>
      </c>
      <c r="P411" s="741">
        <f t="shared" si="3267"/>
        <v>0</v>
      </c>
      <c r="Q411" s="740">
        <f t="shared" si="3268"/>
        <v>198</v>
      </c>
      <c r="R411" s="741">
        <f t="shared" si="3269"/>
        <v>13456.08</v>
      </c>
      <c r="S411" s="740">
        <f t="shared" si="3270"/>
        <v>30</v>
      </c>
      <c r="T411" s="741">
        <f t="shared" si="3271"/>
        <v>2038.8</v>
      </c>
      <c r="U411" s="740">
        <f t="shared" si="3272"/>
        <v>0</v>
      </c>
      <c r="V411" s="741">
        <f t="shared" si="3273"/>
        <v>0</v>
      </c>
      <c r="W411" s="740">
        <f t="shared" si="3274"/>
        <v>0</v>
      </c>
      <c r="X411" s="741">
        <f t="shared" si="3275"/>
        <v>0</v>
      </c>
      <c r="Y411" s="740">
        <f t="shared" si="3276"/>
        <v>0</v>
      </c>
      <c r="Z411" s="741">
        <f t="shared" si="3277"/>
        <v>0</v>
      </c>
      <c r="AA411" s="743">
        <f t="shared" si="3278"/>
        <v>0</v>
      </c>
      <c r="AB411" s="744">
        <f t="shared" si="3279"/>
        <v>22630.68</v>
      </c>
      <c r="AC411" s="745">
        <v>12</v>
      </c>
      <c r="AD411" s="746">
        <f t="shared" si="3280"/>
        <v>271568.15999999997</v>
      </c>
      <c r="AE411" s="747"/>
      <c r="AF411" s="741"/>
      <c r="AG411" s="746">
        <f t="shared" si="3281"/>
        <v>271568.15999999997</v>
      </c>
      <c r="AH411" s="746">
        <f t="shared" si="3282"/>
        <v>82013.58</v>
      </c>
      <c r="AI411" s="746">
        <f t="shared" si="3283"/>
        <v>353581.74</v>
      </c>
      <c r="AK411" s="1044"/>
      <c r="AL411" s="755" t="s">
        <v>414</v>
      </c>
      <c r="AM411" s="737">
        <f t="shared" si="3284"/>
        <v>0</v>
      </c>
      <c r="AN411" s="737">
        <f t="shared" si="3285"/>
        <v>6728</v>
      </c>
      <c r="AO411" s="738">
        <f t="shared" si="3286"/>
        <v>6796</v>
      </c>
      <c r="AP411" s="817">
        <f t="shared" si="3287"/>
        <v>0</v>
      </c>
      <c r="AQ411" s="740">
        <f t="shared" si="3288"/>
        <v>0</v>
      </c>
      <c r="AR411" s="741">
        <f t="shared" si="3289"/>
        <v>0</v>
      </c>
      <c r="AS411" s="740">
        <f t="shared" si="3290"/>
        <v>0</v>
      </c>
      <c r="AT411" s="741">
        <f t="shared" si="3291"/>
        <v>0</v>
      </c>
      <c r="AU411" s="740">
        <f t="shared" si="3292"/>
        <v>0</v>
      </c>
      <c r="AV411" s="741">
        <f t="shared" si="3293"/>
        <v>0</v>
      </c>
      <c r="AW411" s="740">
        <f t="shared" si="3294"/>
        <v>0</v>
      </c>
      <c r="AX411" s="741">
        <f t="shared" si="3295"/>
        <v>0</v>
      </c>
      <c r="AY411" s="740">
        <f t="shared" si="3296"/>
        <v>0</v>
      </c>
      <c r="AZ411" s="741">
        <f t="shared" si="3297"/>
        <v>0</v>
      </c>
      <c r="BA411" s="740">
        <f t="shared" si="3298"/>
        <v>0</v>
      </c>
      <c r="BB411" s="741">
        <f t="shared" si="3299"/>
        <v>0</v>
      </c>
      <c r="BC411" s="740">
        <f t="shared" si="3300"/>
        <v>0</v>
      </c>
      <c r="BD411" s="741">
        <f t="shared" si="3301"/>
        <v>0</v>
      </c>
      <c r="BE411" s="740">
        <f t="shared" si="3302"/>
        <v>0</v>
      </c>
      <c r="BF411" s="741">
        <f t="shared" si="3303"/>
        <v>0</v>
      </c>
      <c r="BG411" s="740">
        <f t="shared" si="3304"/>
        <v>0</v>
      </c>
      <c r="BH411" s="741">
        <f t="shared" si="3305"/>
        <v>0</v>
      </c>
      <c r="BI411" s="740">
        <f t="shared" si="3306"/>
        <v>0</v>
      </c>
      <c r="BJ411" s="741">
        <f t="shared" si="3307"/>
        <v>0</v>
      </c>
      <c r="BK411" s="743">
        <f t="shared" si="3308"/>
        <v>0</v>
      </c>
      <c r="BL411" s="744">
        <f t="shared" si="3309"/>
        <v>0</v>
      </c>
      <c r="BM411" s="745">
        <v>12</v>
      </c>
      <c r="BN411" s="746">
        <f t="shared" si="3310"/>
        <v>0</v>
      </c>
      <c r="BO411" s="747"/>
      <c r="BP411" s="741"/>
      <c r="BQ411" s="746">
        <f t="shared" si="3311"/>
        <v>0</v>
      </c>
      <c r="BR411" s="746">
        <f t="shared" si="3312"/>
        <v>0</v>
      </c>
      <c r="BS411" s="746">
        <f t="shared" si="3313"/>
        <v>0</v>
      </c>
      <c r="BU411" s="1044"/>
      <c r="BV411" s="755" t="s">
        <v>414</v>
      </c>
      <c r="BW411" s="737">
        <f t="shared" si="3314"/>
        <v>0</v>
      </c>
      <c r="BX411" s="737">
        <f t="shared" si="3315"/>
        <v>6728</v>
      </c>
      <c r="BY411" s="738">
        <f t="shared" si="3316"/>
        <v>6796</v>
      </c>
      <c r="BZ411" s="817">
        <f t="shared" si="3317"/>
        <v>0</v>
      </c>
      <c r="CA411" s="740">
        <f t="shared" si="3318"/>
        <v>0</v>
      </c>
      <c r="CB411" s="741">
        <f t="shared" si="3319"/>
        <v>0</v>
      </c>
      <c r="CC411" s="740">
        <f t="shared" si="3320"/>
        <v>0</v>
      </c>
      <c r="CD411" s="741">
        <f t="shared" si="3321"/>
        <v>0</v>
      </c>
      <c r="CE411" s="740">
        <f t="shared" si="3322"/>
        <v>0</v>
      </c>
      <c r="CF411" s="741">
        <f t="shared" si="3323"/>
        <v>0</v>
      </c>
      <c r="CG411" s="740">
        <f t="shared" si="3324"/>
        <v>0</v>
      </c>
      <c r="CH411" s="741">
        <f t="shared" si="3325"/>
        <v>0</v>
      </c>
      <c r="CI411" s="740">
        <f t="shared" si="3326"/>
        <v>0</v>
      </c>
      <c r="CJ411" s="741">
        <f t="shared" si="3327"/>
        <v>0</v>
      </c>
      <c r="CK411" s="740">
        <f t="shared" si="3328"/>
        <v>0</v>
      </c>
      <c r="CL411" s="741">
        <f t="shared" si="3329"/>
        <v>0</v>
      </c>
      <c r="CM411" s="740">
        <f t="shared" si="3330"/>
        <v>0</v>
      </c>
      <c r="CN411" s="741">
        <f t="shared" si="3331"/>
        <v>0</v>
      </c>
      <c r="CO411" s="740">
        <f t="shared" si="3332"/>
        <v>0</v>
      </c>
      <c r="CP411" s="741">
        <f t="shared" si="3333"/>
        <v>0</v>
      </c>
      <c r="CQ411" s="740">
        <f t="shared" si="3334"/>
        <v>0</v>
      </c>
      <c r="CR411" s="741">
        <f t="shared" si="3335"/>
        <v>0</v>
      </c>
      <c r="CS411" s="740">
        <f t="shared" si="3336"/>
        <v>0</v>
      </c>
      <c r="CT411" s="741">
        <f t="shared" si="3337"/>
        <v>0</v>
      </c>
      <c r="CU411" s="743">
        <f t="shared" si="3338"/>
        <v>0</v>
      </c>
      <c r="CV411" s="744">
        <f t="shared" si="3339"/>
        <v>0</v>
      </c>
      <c r="CW411" s="745">
        <v>12</v>
      </c>
      <c r="CX411" s="746">
        <f t="shared" si="3340"/>
        <v>0</v>
      </c>
      <c r="CY411" s="747"/>
      <c r="CZ411" s="741"/>
      <c r="DA411" s="746">
        <f t="shared" si="3341"/>
        <v>0</v>
      </c>
      <c r="DB411" s="746">
        <f t="shared" si="3342"/>
        <v>0</v>
      </c>
      <c r="DC411" s="746">
        <f t="shared" si="3343"/>
        <v>0</v>
      </c>
      <c r="DD411" s="750"/>
      <c r="DE411" s="1044"/>
      <c r="DF411" s="755" t="s">
        <v>414</v>
      </c>
      <c r="DG411" s="737">
        <f t="shared" si="3344"/>
        <v>0</v>
      </c>
      <c r="DH411" s="737">
        <f t="shared" si="3345"/>
        <v>6728</v>
      </c>
      <c r="DI411" s="738">
        <f t="shared" si="3346"/>
        <v>6796</v>
      </c>
      <c r="DJ411" s="817">
        <f t="shared" si="3347"/>
        <v>0</v>
      </c>
      <c r="DK411" s="740">
        <f t="shared" si="3348"/>
        <v>0</v>
      </c>
      <c r="DL411" s="741">
        <f t="shared" si="3349"/>
        <v>0</v>
      </c>
      <c r="DM411" s="740">
        <f t="shared" si="3350"/>
        <v>0</v>
      </c>
      <c r="DN411" s="741">
        <f t="shared" si="3351"/>
        <v>0</v>
      </c>
      <c r="DO411" s="740">
        <f t="shared" si="3352"/>
        <v>0</v>
      </c>
      <c r="DP411" s="741">
        <f t="shared" si="3353"/>
        <v>0</v>
      </c>
      <c r="DQ411" s="740">
        <f t="shared" si="3354"/>
        <v>0</v>
      </c>
      <c r="DR411" s="741">
        <f t="shared" si="3355"/>
        <v>0</v>
      </c>
      <c r="DS411" s="740">
        <f t="shared" si="3356"/>
        <v>0</v>
      </c>
      <c r="DT411" s="741">
        <f t="shared" si="3357"/>
        <v>0</v>
      </c>
      <c r="DU411" s="740">
        <f t="shared" si="3358"/>
        <v>0</v>
      </c>
      <c r="DV411" s="741">
        <f t="shared" si="3359"/>
        <v>0</v>
      </c>
      <c r="DW411" s="740">
        <f t="shared" si="3360"/>
        <v>0</v>
      </c>
      <c r="DX411" s="741">
        <f t="shared" si="3361"/>
        <v>0</v>
      </c>
      <c r="DY411" s="740">
        <f t="shared" si="3362"/>
        <v>0</v>
      </c>
      <c r="DZ411" s="741">
        <f t="shared" si="3363"/>
        <v>0</v>
      </c>
      <c r="EA411" s="740">
        <f t="shared" si="3364"/>
        <v>0</v>
      </c>
      <c r="EB411" s="741">
        <f t="shared" si="3365"/>
        <v>0</v>
      </c>
      <c r="EC411" s="740">
        <f t="shared" si="3366"/>
        <v>0</v>
      </c>
      <c r="ED411" s="741">
        <f t="shared" si="3367"/>
        <v>0</v>
      </c>
      <c r="EE411" s="743">
        <f t="shared" si="3368"/>
        <v>0</v>
      </c>
      <c r="EF411" s="744">
        <f t="shared" si="3369"/>
        <v>0</v>
      </c>
      <c r="EG411" s="745">
        <v>12</v>
      </c>
      <c r="EH411" s="746">
        <f t="shared" si="3370"/>
        <v>0</v>
      </c>
      <c r="EI411" s="747"/>
      <c r="EJ411" s="741"/>
      <c r="EK411" s="746">
        <f t="shared" si="3371"/>
        <v>0</v>
      </c>
      <c r="EL411" s="746">
        <f t="shared" si="3372"/>
        <v>0</v>
      </c>
      <c r="EM411" s="746">
        <f t="shared" si="3373"/>
        <v>0</v>
      </c>
      <c r="EO411" s="1044"/>
      <c r="EP411" s="755" t="s">
        <v>414</v>
      </c>
      <c r="EQ411" s="737">
        <f t="shared" si="3374"/>
        <v>0</v>
      </c>
      <c r="ER411" s="737">
        <f t="shared" si="3375"/>
        <v>6728</v>
      </c>
      <c r="ES411" s="738">
        <f t="shared" si="3376"/>
        <v>6796</v>
      </c>
      <c r="ET411" s="817">
        <f t="shared" si="3377"/>
        <v>0</v>
      </c>
      <c r="EU411" s="740">
        <f t="shared" si="3378"/>
        <v>0</v>
      </c>
      <c r="EV411" s="741">
        <f t="shared" si="3379"/>
        <v>0</v>
      </c>
      <c r="EW411" s="740">
        <f t="shared" si="3380"/>
        <v>0</v>
      </c>
      <c r="EX411" s="741">
        <f t="shared" si="3381"/>
        <v>0</v>
      </c>
      <c r="EY411" s="740">
        <f t="shared" si="3382"/>
        <v>0</v>
      </c>
      <c r="EZ411" s="741">
        <f t="shared" si="3383"/>
        <v>0</v>
      </c>
      <c r="FA411" s="740">
        <f t="shared" si="3384"/>
        <v>0</v>
      </c>
      <c r="FB411" s="741">
        <f t="shared" si="3385"/>
        <v>0</v>
      </c>
      <c r="FC411" s="740">
        <f t="shared" si="3386"/>
        <v>0</v>
      </c>
      <c r="FD411" s="741">
        <f t="shared" si="3387"/>
        <v>0</v>
      </c>
      <c r="FE411" s="740">
        <f t="shared" si="3388"/>
        <v>0</v>
      </c>
      <c r="FF411" s="741">
        <f t="shared" si="3389"/>
        <v>0</v>
      </c>
      <c r="FG411" s="740">
        <f t="shared" si="3390"/>
        <v>0</v>
      </c>
      <c r="FH411" s="741">
        <f t="shared" si="3391"/>
        <v>0</v>
      </c>
      <c r="FI411" s="740">
        <f t="shared" si="3392"/>
        <v>0</v>
      </c>
      <c r="FJ411" s="741">
        <f t="shared" si="3393"/>
        <v>0</v>
      </c>
      <c r="FK411" s="740">
        <f t="shared" si="3394"/>
        <v>0</v>
      </c>
      <c r="FL411" s="741">
        <f t="shared" si="3395"/>
        <v>0</v>
      </c>
      <c r="FM411" s="740">
        <f t="shared" si="3396"/>
        <v>0</v>
      </c>
      <c r="FN411" s="741">
        <f t="shared" si="3397"/>
        <v>0</v>
      </c>
      <c r="FO411" s="743">
        <f t="shared" si="3398"/>
        <v>0</v>
      </c>
      <c r="FP411" s="744">
        <f t="shared" si="3399"/>
        <v>0</v>
      </c>
      <c r="FQ411" s="745">
        <v>12</v>
      </c>
      <c r="FR411" s="746">
        <f t="shared" si="3400"/>
        <v>0</v>
      </c>
      <c r="FS411" s="747"/>
      <c r="FT411" s="741"/>
      <c r="FU411" s="746">
        <f t="shared" si="3401"/>
        <v>0</v>
      </c>
      <c r="FV411" s="746">
        <f t="shared" si="3402"/>
        <v>0</v>
      </c>
      <c r="FW411" s="746">
        <f t="shared" si="3403"/>
        <v>0</v>
      </c>
      <c r="FY411" s="1044"/>
      <c r="FZ411" s="755" t="s">
        <v>414</v>
      </c>
      <c r="GA411" s="737">
        <f t="shared" si="3404"/>
        <v>1</v>
      </c>
      <c r="GB411" s="737">
        <f t="shared" si="3405"/>
        <v>6728</v>
      </c>
      <c r="GC411" s="738">
        <f t="shared" si="3406"/>
        <v>6796</v>
      </c>
      <c r="GD411" s="743">
        <f t="shared" si="3407"/>
        <v>6796</v>
      </c>
      <c r="GE411" s="743"/>
      <c r="GF411" s="737">
        <f t="shared" si="3408"/>
        <v>0</v>
      </c>
      <c r="GG411" s="743"/>
      <c r="GH411" s="737">
        <f t="shared" si="3409"/>
        <v>0</v>
      </c>
      <c r="GI411" s="743"/>
      <c r="GJ411" s="737">
        <f t="shared" si="3410"/>
        <v>0</v>
      </c>
      <c r="GK411" s="743"/>
      <c r="GL411" s="737">
        <f t="shared" si="3411"/>
        <v>339.8</v>
      </c>
      <c r="GM411" s="743"/>
      <c r="GN411" s="737">
        <f t="shared" si="3412"/>
        <v>0</v>
      </c>
      <c r="GO411" s="743"/>
      <c r="GP411" s="737">
        <f t="shared" si="3413"/>
        <v>13456.08</v>
      </c>
      <c r="GQ411" s="743"/>
      <c r="GR411" s="737">
        <f t="shared" si="3414"/>
        <v>2038.8</v>
      </c>
      <c r="GS411" s="743"/>
      <c r="GT411" s="737">
        <f t="shared" si="3415"/>
        <v>0</v>
      </c>
      <c r="GU411" s="743"/>
      <c r="GV411" s="737">
        <f t="shared" si="3416"/>
        <v>0</v>
      </c>
      <c r="GW411" s="743"/>
      <c r="GX411" s="737">
        <f t="shared" si="3417"/>
        <v>0</v>
      </c>
      <c r="GY411" s="743">
        <f t="shared" si="3417"/>
        <v>0</v>
      </c>
      <c r="GZ411" s="744">
        <f t="shared" si="3418"/>
        <v>22630.68</v>
      </c>
      <c r="HA411" s="745">
        <v>12</v>
      </c>
      <c r="HB411" s="746">
        <f t="shared" si="3419"/>
        <v>271568.15999999997</v>
      </c>
      <c r="HC411" s="737">
        <f t="shared" si="3420"/>
        <v>0</v>
      </c>
      <c r="HD411" s="737">
        <f t="shared" si="3420"/>
        <v>0</v>
      </c>
      <c r="HE411" s="746">
        <f t="shared" si="3421"/>
        <v>271568.15999999997</v>
      </c>
      <c r="HF411" s="746">
        <f t="shared" si="3422"/>
        <v>82013.58</v>
      </c>
      <c r="HG411" s="746">
        <f t="shared" si="3423"/>
        <v>353581.74</v>
      </c>
    </row>
    <row r="412" spans="1:215" hidden="1" x14ac:dyDescent="0.25">
      <c r="A412" s="1044"/>
      <c r="B412" s="755" t="s">
        <v>414</v>
      </c>
      <c r="C412" s="737">
        <f t="shared" si="3255"/>
        <v>0</v>
      </c>
      <c r="D412" s="737">
        <f t="shared" si="3256"/>
        <v>7402</v>
      </c>
      <c r="E412" s="738">
        <f t="shared" si="3257"/>
        <v>7477</v>
      </c>
      <c r="F412" s="817">
        <f t="shared" si="3258"/>
        <v>0</v>
      </c>
      <c r="G412" s="740">
        <f t="shared" si="3259"/>
        <v>0</v>
      </c>
      <c r="H412" s="741">
        <f t="shared" si="3260"/>
        <v>0</v>
      </c>
      <c r="I412" s="740">
        <f t="shared" si="3259"/>
        <v>0</v>
      </c>
      <c r="J412" s="741">
        <f t="shared" si="3261"/>
        <v>0</v>
      </c>
      <c r="K412" s="740">
        <f t="shared" si="3262"/>
        <v>0</v>
      </c>
      <c r="L412" s="741">
        <f t="shared" si="3263"/>
        <v>0</v>
      </c>
      <c r="M412" s="740">
        <f t="shared" si="3264"/>
        <v>0</v>
      </c>
      <c r="N412" s="741">
        <f t="shared" si="3265"/>
        <v>0</v>
      </c>
      <c r="O412" s="740">
        <f t="shared" si="3266"/>
        <v>0</v>
      </c>
      <c r="P412" s="741">
        <f t="shared" si="3267"/>
        <v>0</v>
      </c>
      <c r="Q412" s="740">
        <f t="shared" si="3268"/>
        <v>0</v>
      </c>
      <c r="R412" s="741">
        <f t="shared" si="3269"/>
        <v>0</v>
      </c>
      <c r="S412" s="740">
        <f t="shared" si="3270"/>
        <v>0</v>
      </c>
      <c r="T412" s="741">
        <f t="shared" si="3271"/>
        <v>0</v>
      </c>
      <c r="U412" s="740">
        <f t="shared" si="3272"/>
        <v>0</v>
      </c>
      <c r="V412" s="741">
        <f t="shared" si="3273"/>
        <v>0</v>
      </c>
      <c r="W412" s="740">
        <f t="shared" si="3274"/>
        <v>0</v>
      </c>
      <c r="X412" s="741">
        <f t="shared" si="3275"/>
        <v>0</v>
      </c>
      <c r="Y412" s="740">
        <f t="shared" si="3276"/>
        <v>0</v>
      </c>
      <c r="Z412" s="741">
        <f t="shared" si="3277"/>
        <v>0</v>
      </c>
      <c r="AA412" s="743">
        <f t="shared" si="3278"/>
        <v>0</v>
      </c>
      <c r="AB412" s="744">
        <f t="shared" si="3279"/>
        <v>0</v>
      </c>
      <c r="AC412" s="745">
        <v>12</v>
      </c>
      <c r="AD412" s="746">
        <f t="shared" si="3280"/>
        <v>0</v>
      </c>
      <c r="AE412" s="747"/>
      <c r="AF412" s="741"/>
      <c r="AG412" s="746">
        <f t="shared" si="3281"/>
        <v>0</v>
      </c>
      <c r="AH412" s="746">
        <f t="shared" si="3282"/>
        <v>0</v>
      </c>
      <c r="AI412" s="746">
        <f t="shared" si="3283"/>
        <v>0</v>
      </c>
      <c r="AK412" s="1044"/>
      <c r="AL412" s="755" t="s">
        <v>414</v>
      </c>
      <c r="AM412" s="737">
        <f t="shared" si="3284"/>
        <v>0.5</v>
      </c>
      <c r="AN412" s="737">
        <f t="shared" si="3285"/>
        <v>7402</v>
      </c>
      <c r="AO412" s="738">
        <f t="shared" si="3286"/>
        <v>7477</v>
      </c>
      <c r="AP412" s="817">
        <f t="shared" si="3287"/>
        <v>3738.5</v>
      </c>
      <c r="AQ412" s="740">
        <f t="shared" si="3288"/>
        <v>0</v>
      </c>
      <c r="AR412" s="741">
        <f t="shared" si="3289"/>
        <v>0</v>
      </c>
      <c r="AS412" s="740">
        <f t="shared" si="3290"/>
        <v>0</v>
      </c>
      <c r="AT412" s="741">
        <f t="shared" si="3291"/>
        <v>0</v>
      </c>
      <c r="AU412" s="740">
        <f t="shared" si="3292"/>
        <v>0</v>
      </c>
      <c r="AV412" s="741">
        <f t="shared" si="3293"/>
        <v>0</v>
      </c>
      <c r="AW412" s="740">
        <f t="shared" si="3294"/>
        <v>0</v>
      </c>
      <c r="AX412" s="741">
        <f t="shared" si="3295"/>
        <v>0</v>
      </c>
      <c r="AY412" s="740">
        <f t="shared" si="3296"/>
        <v>0</v>
      </c>
      <c r="AZ412" s="741">
        <f t="shared" si="3297"/>
        <v>0</v>
      </c>
      <c r="BA412" s="740">
        <f t="shared" si="3298"/>
        <v>45</v>
      </c>
      <c r="BB412" s="741">
        <f t="shared" si="3299"/>
        <v>1682.33</v>
      </c>
      <c r="BC412" s="740">
        <f t="shared" si="3300"/>
        <v>15</v>
      </c>
      <c r="BD412" s="741">
        <f t="shared" si="3301"/>
        <v>560.78</v>
      </c>
      <c r="BE412" s="740">
        <f t="shared" si="3302"/>
        <v>0</v>
      </c>
      <c r="BF412" s="741">
        <f t="shared" si="3303"/>
        <v>0</v>
      </c>
      <c r="BG412" s="740">
        <f t="shared" si="3304"/>
        <v>0</v>
      </c>
      <c r="BH412" s="741">
        <f t="shared" si="3305"/>
        <v>0</v>
      </c>
      <c r="BI412" s="740">
        <f t="shared" si="3306"/>
        <v>0</v>
      </c>
      <c r="BJ412" s="741">
        <f t="shared" si="3307"/>
        <v>0</v>
      </c>
      <c r="BK412" s="743">
        <f t="shared" si="3308"/>
        <v>2079.39</v>
      </c>
      <c r="BL412" s="744">
        <f t="shared" si="3309"/>
        <v>8061</v>
      </c>
      <c r="BM412" s="745">
        <v>12</v>
      </c>
      <c r="BN412" s="746">
        <f t="shared" si="3310"/>
        <v>96732</v>
      </c>
      <c r="BO412" s="747"/>
      <c r="BP412" s="741"/>
      <c r="BQ412" s="746">
        <f t="shared" si="3311"/>
        <v>96732</v>
      </c>
      <c r="BR412" s="746">
        <f t="shared" si="3312"/>
        <v>29213.06</v>
      </c>
      <c r="BS412" s="746">
        <f t="shared" si="3313"/>
        <v>125945.06</v>
      </c>
      <c r="BU412" s="1044"/>
      <c r="BV412" s="755" t="s">
        <v>414</v>
      </c>
      <c r="BW412" s="737">
        <f t="shared" si="3314"/>
        <v>0</v>
      </c>
      <c r="BX412" s="737">
        <f t="shared" si="3315"/>
        <v>7402</v>
      </c>
      <c r="BY412" s="738">
        <f t="shared" si="3316"/>
        <v>7477</v>
      </c>
      <c r="BZ412" s="817">
        <f t="shared" si="3317"/>
        <v>0</v>
      </c>
      <c r="CA412" s="740">
        <f t="shared" si="3318"/>
        <v>0</v>
      </c>
      <c r="CB412" s="741">
        <f t="shared" si="3319"/>
        <v>0</v>
      </c>
      <c r="CC412" s="740">
        <f t="shared" si="3320"/>
        <v>0</v>
      </c>
      <c r="CD412" s="741">
        <f t="shared" si="3321"/>
        <v>0</v>
      </c>
      <c r="CE412" s="740">
        <f t="shared" si="3322"/>
        <v>0</v>
      </c>
      <c r="CF412" s="741">
        <f t="shared" si="3323"/>
        <v>0</v>
      </c>
      <c r="CG412" s="740">
        <f t="shared" si="3324"/>
        <v>0</v>
      </c>
      <c r="CH412" s="741">
        <f t="shared" si="3325"/>
        <v>0</v>
      </c>
      <c r="CI412" s="740">
        <f t="shared" si="3326"/>
        <v>0</v>
      </c>
      <c r="CJ412" s="741">
        <f t="shared" si="3327"/>
        <v>0</v>
      </c>
      <c r="CK412" s="740">
        <f t="shared" si="3328"/>
        <v>0</v>
      </c>
      <c r="CL412" s="741">
        <f t="shared" si="3329"/>
        <v>0</v>
      </c>
      <c r="CM412" s="740">
        <f t="shared" si="3330"/>
        <v>0</v>
      </c>
      <c r="CN412" s="741">
        <f t="shared" si="3331"/>
        <v>0</v>
      </c>
      <c r="CO412" s="740">
        <f t="shared" si="3332"/>
        <v>0</v>
      </c>
      <c r="CP412" s="741">
        <f t="shared" si="3333"/>
        <v>0</v>
      </c>
      <c r="CQ412" s="740">
        <f t="shared" si="3334"/>
        <v>0</v>
      </c>
      <c r="CR412" s="741">
        <f t="shared" si="3335"/>
        <v>0</v>
      </c>
      <c r="CS412" s="740">
        <f t="shared" si="3336"/>
        <v>0</v>
      </c>
      <c r="CT412" s="741">
        <f t="shared" si="3337"/>
        <v>0</v>
      </c>
      <c r="CU412" s="743">
        <f t="shared" si="3338"/>
        <v>0</v>
      </c>
      <c r="CV412" s="744">
        <f t="shared" si="3339"/>
        <v>0</v>
      </c>
      <c r="CW412" s="745">
        <v>12</v>
      </c>
      <c r="CX412" s="746">
        <f t="shared" si="3340"/>
        <v>0</v>
      </c>
      <c r="CY412" s="747"/>
      <c r="CZ412" s="741"/>
      <c r="DA412" s="746">
        <f t="shared" si="3341"/>
        <v>0</v>
      </c>
      <c r="DB412" s="746">
        <f t="shared" si="3342"/>
        <v>0</v>
      </c>
      <c r="DC412" s="746">
        <f t="shared" si="3343"/>
        <v>0</v>
      </c>
      <c r="DD412" s="750"/>
      <c r="DE412" s="1044"/>
      <c r="DF412" s="755" t="s">
        <v>414</v>
      </c>
      <c r="DG412" s="737">
        <f t="shared" si="3344"/>
        <v>0</v>
      </c>
      <c r="DH412" s="737">
        <f t="shared" si="3345"/>
        <v>7402</v>
      </c>
      <c r="DI412" s="738">
        <f t="shared" si="3346"/>
        <v>7477</v>
      </c>
      <c r="DJ412" s="817">
        <f t="shared" si="3347"/>
        <v>0</v>
      </c>
      <c r="DK412" s="740">
        <f t="shared" si="3348"/>
        <v>0</v>
      </c>
      <c r="DL412" s="741">
        <f t="shared" si="3349"/>
        <v>0</v>
      </c>
      <c r="DM412" s="740">
        <f t="shared" si="3350"/>
        <v>0</v>
      </c>
      <c r="DN412" s="741">
        <f t="shared" si="3351"/>
        <v>0</v>
      </c>
      <c r="DO412" s="740">
        <f t="shared" si="3352"/>
        <v>0</v>
      </c>
      <c r="DP412" s="741">
        <f t="shared" si="3353"/>
        <v>0</v>
      </c>
      <c r="DQ412" s="740">
        <f t="shared" si="3354"/>
        <v>0</v>
      </c>
      <c r="DR412" s="741">
        <f t="shared" si="3355"/>
        <v>0</v>
      </c>
      <c r="DS412" s="740">
        <f t="shared" si="3356"/>
        <v>0</v>
      </c>
      <c r="DT412" s="741">
        <f t="shared" si="3357"/>
        <v>0</v>
      </c>
      <c r="DU412" s="740">
        <f t="shared" si="3358"/>
        <v>0</v>
      </c>
      <c r="DV412" s="741">
        <f t="shared" si="3359"/>
        <v>0</v>
      </c>
      <c r="DW412" s="740">
        <f t="shared" si="3360"/>
        <v>0</v>
      </c>
      <c r="DX412" s="741">
        <f t="shared" si="3361"/>
        <v>0</v>
      </c>
      <c r="DY412" s="740">
        <f t="shared" si="3362"/>
        <v>0</v>
      </c>
      <c r="DZ412" s="741">
        <f t="shared" si="3363"/>
        <v>0</v>
      </c>
      <c r="EA412" s="740">
        <f t="shared" si="3364"/>
        <v>0</v>
      </c>
      <c r="EB412" s="741">
        <f t="shared" si="3365"/>
        <v>0</v>
      </c>
      <c r="EC412" s="740">
        <f t="shared" si="3366"/>
        <v>0</v>
      </c>
      <c r="ED412" s="741">
        <f t="shared" si="3367"/>
        <v>0</v>
      </c>
      <c r="EE412" s="743">
        <f t="shared" si="3368"/>
        <v>0</v>
      </c>
      <c r="EF412" s="744">
        <f t="shared" si="3369"/>
        <v>0</v>
      </c>
      <c r="EG412" s="745">
        <v>12</v>
      </c>
      <c r="EH412" s="746">
        <f t="shared" si="3370"/>
        <v>0</v>
      </c>
      <c r="EI412" s="747"/>
      <c r="EJ412" s="741"/>
      <c r="EK412" s="746">
        <f t="shared" si="3371"/>
        <v>0</v>
      </c>
      <c r="EL412" s="746">
        <f t="shared" si="3372"/>
        <v>0</v>
      </c>
      <c r="EM412" s="746">
        <f t="shared" si="3373"/>
        <v>0</v>
      </c>
      <c r="EO412" s="1044"/>
      <c r="EP412" s="755" t="s">
        <v>414</v>
      </c>
      <c r="EQ412" s="737">
        <f t="shared" si="3374"/>
        <v>0</v>
      </c>
      <c r="ER412" s="737">
        <f t="shared" si="3375"/>
        <v>7402</v>
      </c>
      <c r="ES412" s="738">
        <f t="shared" si="3376"/>
        <v>7477</v>
      </c>
      <c r="ET412" s="817">
        <f t="shared" si="3377"/>
        <v>0</v>
      </c>
      <c r="EU412" s="740">
        <f t="shared" si="3378"/>
        <v>0</v>
      </c>
      <c r="EV412" s="741">
        <f t="shared" si="3379"/>
        <v>0</v>
      </c>
      <c r="EW412" s="740">
        <f t="shared" si="3380"/>
        <v>0</v>
      </c>
      <c r="EX412" s="741">
        <f t="shared" si="3381"/>
        <v>0</v>
      </c>
      <c r="EY412" s="740">
        <f t="shared" si="3382"/>
        <v>0</v>
      </c>
      <c r="EZ412" s="741">
        <f t="shared" si="3383"/>
        <v>0</v>
      </c>
      <c r="FA412" s="740">
        <f t="shared" si="3384"/>
        <v>0</v>
      </c>
      <c r="FB412" s="741">
        <f t="shared" si="3385"/>
        <v>0</v>
      </c>
      <c r="FC412" s="740">
        <f t="shared" si="3386"/>
        <v>0</v>
      </c>
      <c r="FD412" s="741">
        <f t="shared" si="3387"/>
        <v>0</v>
      </c>
      <c r="FE412" s="740">
        <f t="shared" si="3388"/>
        <v>0</v>
      </c>
      <c r="FF412" s="741">
        <f t="shared" si="3389"/>
        <v>0</v>
      </c>
      <c r="FG412" s="740">
        <f t="shared" si="3390"/>
        <v>0</v>
      </c>
      <c r="FH412" s="741">
        <f t="shared" si="3391"/>
        <v>0</v>
      </c>
      <c r="FI412" s="740">
        <f t="shared" si="3392"/>
        <v>0</v>
      </c>
      <c r="FJ412" s="741">
        <f t="shared" si="3393"/>
        <v>0</v>
      </c>
      <c r="FK412" s="740">
        <f t="shared" si="3394"/>
        <v>0</v>
      </c>
      <c r="FL412" s="741">
        <f t="shared" si="3395"/>
        <v>0</v>
      </c>
      <c r="FM412" s="740">
        <f t="shared" si="3396"/>
        <v>0</v>
      </c>
      <c r="FN412" s="741">
        <f t="shared" si="3397"/>
        <v>0</v>
      </c>
      <c r="FO412" s="743">
        <f t="shared" si="3398"/>
        <v>0</v>
      </c>
      <c r="FP412" s="744">
        <f t="shared" si="3399"/>
        <v>0</v>
      </c>
      <c r="FQ412" s="745">
        <v>12</v>
      </c>
      <c r="FR412" s="746">
        <f t="shared" si="3400"/>
        <v>0</v>
      </c>
      <c r="FS412" s="747"/>
      <c r="FT412" s="741"/>
      <c r="FU412" s="746">
        <f t="shared" si="3401"/>
        <v>0</v>
      </c>
      <c r="FV412" s="746">
        <f t="shared" si="3402"/>
        <v>0</v>
      </c>
      <c r="FW412" s="746">
        <f t="shared" si="3403"/>
        <v>0</v>
      </c>
      <c r="FY412" s="1044"/>
      <c r="FZ412" s="755" t="s">
        <v>414</v>
      </c>
      <c r="GA412" s="737">
        <f t="shared" si="3404"/>
        <v>0.5</v>
      </c>
      <c r="GB412" s="737">
        <f t="shared" si="3405"/>
        <v>7402</v>
      </c>
      <c r="GC412" s="738">
        <f t="shared" si="3406"/>
        <v>7477</v>
      </c>
      <c r="GD412" s="743">
        <f t="shared" si="3407"/>
        <v>3738.5</v>
      </c>
      <c r="GE412" s="743"/>
      <c r="GF412" s="737">
        <f t="shared" si="3408"/>
        <v>0</v>
      </c>
      <c r="GG412" s="743"/>
      <c r="GH412" s="737">
        <f t="shared" si="3409"/>
        <v>0</v>
      </c>
      <c r="GI412" s="743"/>
      <c r="GJ412" s="737">
        <f t="shared" si="3410"/>
        <v>0</v>
      </c>
      <c r="GK412" s="743"/>
      <c r="GL412" s="737">
        <f t="shared" si="3411"/>
        <v>0</v>
      </c>
      <c r="GM412" s="743"/>
      <c r="GN412" s="737">
        <f t="shared" si="3412"/>
        <v>0</v>
      </c>
      <c r="GO412" s="743"/>
      <c r="GP412" s="737">
        <f t="shared" si="3413"/>
        <v>1682.33</v>
      </c>
      <c r="GQ412" s="743"/>
      <c r="GR412" s="737">
        <f t="shared" si="3414"/>
        <v>560.78</v>
      </c>
      <c r="GS412" s="743"/>
      <c r="GT412" s="737">
        <f t="shared" si="3415"/>
        <v>0</v>
      </c>
      <c r="GU412" s="743"/>
      <c r="GV412" s="737">
        <f t="shared" si="3416"/>
        <v>0</v>
      </c>
      <c r="GW412" s="743"/>
      <c r="GX412" s="737">
        <f t="shared" si="3417"/>
        <v>0</v>
      </c>
      <c r="GY412" s="743">
        <f t="shared" si="3417"/>
        <v>2079.39</v>
      </c>
      <c r="GZ412" s="744">
        <f t="shared" si="3418"/>
        <v>8061</v>
      </c>
      <c r="HA412" s="745">
        <v>12</v>
      </c>
      <c r="HB412" s="746">
        <f t="shared" si="3419"/>
        <v>96732</v>
      </c>
      <c r="HC412" s="737">
        <f t="shared" si="3420"/>
        <v>0</v>
      </c>
      <c r="HD412" s="737">
        <f t="shared" si="3420"/>
        <v>0</v>
      </c>
      <c r="HE412" s="746">
        <f t="shared" si="3421"/>
        <v>96732</v>
      </c>
      <c r="HF412" s="746">
        <f t="shared" si="3422"/>
        <v>29213.06</v>
      </c>
      <c r="HG412" s="746">
        <f t="shared" si="3423"/>
        <v>125945.06</v>
      </c>
    </row>
    <row r="413" spans="1:215" hidden="1" x14ac:dyDescent="0.25">
      <c r="A413" s="1044"/>
      <c r="B413" s="735" t="s">
        <v>865</v>
      </c>
      <c r="C413" s="737">
        <f t="shared" si="3255"/>
        <v>2</v>
      </c>
      <c r="D413" s="737">
        <f t="shared" si="3256"/>
        <v>8153</v>
      </c>
      <c r="E413" s="738">
        <f t="shared" si="3257"/>
        <v>8235</v>
      </c>
      <c r="F413" s="817">
        <f t="shared" si="3258"/>
        <v>16470</v>
      </c>
      <c r="G413" s="740">
        <f t="shared" si="3259"/>
        <v>0</v>
      </c>
      <c r="H413" s="741">
        <f t="shared" si="3260"/>
        <v>0</v>
      </c>
      <c r="I413" s="740">
        <f t="shared" si="3259"/>
        <v>0</v>
      </c>
      <c r="J413" s="741">
        <f t="shared" si="3261"/>
        <v>0</v>
      </c>
      <c r="K413" s="740">
        <f t="shared" si="3262"/>
        <v>0</v>
      </c>
      <c r="L413" s="741">
        <f t="shared" si="3263"/>
        <v>0</v>
      </c>
      <c r="M413" s="740">
        <f t="shared" si="3264"/>
        <v>5</v>
      </c>
      <c r="N413" s="741">
        <f t="shared" si="3265"/>
        <v>823.5</v>
      </c>
      <c r="O413" s="740">
        <f t="shared" si="3266"/>
        <v>0</v>
      </c>
      <c r="P413" s="741">
        <f t="shared" si="3267"/>
        <v>0</v>
      </c>
      <c r="Q413" s="740">
        <f t="shared" si="3268"/>
        <v>198</v>
      </c>
      <c r="R413" s="741">
        <f t="shared" si="3269"/>
        <v>32610.6</v>
      </c>
      <c r="S413" s="740">
        <f t="shared" si="3270"/>
        <v>30</v>
      </c>
      <c r="T413" s="741">
        <f t="shared" si="3271"/>
        <v>4941</v>
      </c>
      <c r="U413" s="740">
        <f t="shared" si="3272"/>
        <v>0</v>
      </c>
      <c r="V413" s="741">
        <f t="shared" si="3273"/>
        <v>0</v>
      </c>
      <c r="W413" s="740">
        <f t="shared" si="3274"/>
        <v>0</v>
      </c>
      <c r="X413" s="741">
        <f t="shared" si="3275"/>
        <v>0</v>
      </c>
      <c r="Y413" s="740">
        <f t="shared" si="3276"/>
        <v>0</v>
      </c>
      <c r="Z413" s="741">
        <f t="shared" si="3277"/>
        <v>0</v>
      </c>
      <c r="AA413" s="743">
        <f t="shared" si="3278"/>
        <v>0</v>
      </c>
      <c r="AB413" s="744">
        <f t="shared" si="3279"/>
        <v>54845.1</v>
      </c>
      <c r="AC413" s="745">
        <v>12</v>
      </c>
      <c r="AD413" s="746">
        <f t="shared" si="3280"/>
        <v>658141.19999999995</v>
      </c>
      <c r="AE413" s="747"/>
      <c r="AF413" s="741"/>
      <c r="AG413" s="746">
        <f t="shared" si="3281"/>
        <v>658141.19999999995</v>
      </c>
      <c r="AH413" s="746">
        <f t="shared" si="3282"/>
        <v>198758.64</v>
      </c>
      <c r="AI413" s="746">
        <f t="shared" si="3283"/>
        <v>856899.84</v>
      </c>
      <c r="AK413" s="1044"/>
      <c r="AL413" s="735" t="s">
        <v>865</v>
      </c>
      <c r="AM413" s="737">
        <f t="shared" si="3284"/>
        <v>0</v>
      </c>
      <c r="AN413" s="737">
        <f t="shared" si="3285"/>
        <v>8153</v>
      </c>
      <c r="AO413" s="738">
        <f t="shared" si="3286"/>
        <v>8235</v>
      </c>
      <c r="AP413" s="817">
        <f t="shared" si="3287"/>
        <v>0</v>
      </c>
      <c r="AQ413" s="740">
        <f t="shared" si="3288"/>
        <v>0</v>
      </c>
      <c r="AR413" s="741">
        <f t="shared" si="3289"/>
        <v>0</v>
      </c>
      <c r="AS413" s="740">
        <f t="shared" si="3290"/>
        <v>0</v>
      </c>
      <c r="AT413" s="741">
        <f t="shared" si="3291"/>
        <v>0</v>
      </c>
      <c r="AU413" s="740">
        <f t="shared" si="3292"/>
        <v>0</v>
      </c>
      <c r="AV413" s="741">
        <f t="shared" si="3293"/>
        <v>0</v>
      </c>
      <c r="AW413" s="740">
        <f t="shared" si="3294"/>
        <v>0</v>
      </c>
      <c r="AX413" s="741">
        <f t="shared" si="3295"/>
        <v>0</v>
      </c>
      <c r="AY413" s="740">
        <f t="shared" si="3296"/>
        <v>0</v>
      </c>
      <c r="AZ413" s="741">
        <f t="shared" si="3297"/>
        <v>0</v>
      </c>
      <c r="BA413" s="740">
        <f t="shared" si="3298"/>
        <v>0</v>
      </c>
      <c r="BB413" s="741">
        <f t="shared" si="3299"/>
        <v>0</v>
      </c>
      <c r="BC413" s="740">
        <f t="shared" si="3300"/>
        <v>0</v>
      </c>
      <c r="BD413" s="741">
        <f t="shared" si="3301"/>
        <v>0</v>
      </c>
      <c r="BE413" s="740">
        <f t="shared" si="3302"/>
        <v>0</v>
      </c>
      <c r="BF413" s="741">
        <f t="shared" si="3303"/>
        <v>0</v>
      </c>
      <c r="BG413" s="740">
        <f t="shared" si="3304"/>
        <v>0</v>
      </c>
      <c r="BH413" s="741">
        <f t="shared" si="3305"/>
        <v>0</v>
      </c>
      <c r="BI413" s="740">
        <f t="shared" si="3306"/>
        <v>0</v>
      </c>
      <c r="BJ413" s="741">
        <f t="shared" si="3307"/>
        <v>0</v>
      </c>
      <c r="BK413" s="743">
        <f t="shared" si="3308"/>
        <v>0</v>
      </c>
      <c r="BL413" s="744">
        <f t="shared" si="3309"/>
        <v>0</v>
      </c>
      <c r="BM413" s="745">
        <v>12</v>
      </c>
      <c r="BN413" s="746">
        <f t="shared" si="3310"/>
        <v>0</v>
      </c>
      <c r="BO413" s="747"/>
      <c r="BP413" s="741"/>
      <c r="BQ413" s="746">
        <f t="shared" si="3311"/>
        <v>0</v>
      </c>
      <c r="BR413" s="746">
        <f t="shared" si="3312"/>
        <v>0</v>
      </c>
      <c r="BS413" s="746">
        <f t="shared" si="3313"/>
        <v>0</v>
      </c>
      <c r="BU413" s="1044"/>
      <c r="BV413" s="735" t="s">
        <v>865</v>
      </c>
      <c r="BW413" s="737">
        <f t="shared" si="3314"/>
        <v>0</v>
      </c>
      <c r="BX413" s="737">
        <f t="shared" si="3315"/>
        <v>8153</v>
      </c>
      <c r="BY413" s="738">
        <f t="shared" si="3316"/>
        <v>8235</v>
      </c>
      <c r="BZ413" s="817">
        <f t="shared" si="3317"/>
        <v>0</v>
      </c>
      <c r="CA413" s="740">
        <f t="shared" si="3318"/>
        <v>0</v>
      </c>
      <c r="CB413" s="741">
        <f t="shared" si="3319"/>
        <v>0</v>
      </c>
      <c r="CC413" s="740">
        <f t="shared" si="3320"/>
        <v>0</v>
      </c>
      <c r="CD413" s="741">
        <f t="shared" si="3321"/>
        <v>0</v>
      </c>
      <c r="CE413" s="740">
        <f t="shared" si="3322"/>
        <v>0</v>
      </c>
      <c r="CF413" s="741">
        <f t="shared" si="3323"/>
        <v>0</v>
      </c>
      <c r="CG413" s="740">
        <f t="shared" si="3324"/>
        <v>0</v>
      </c>
      <c r="CH413" s="741">
        <f t="shared" si="3325"/>
        <v>0</v>
      </c>
      <c r="CI413" s="740">
        <f t="shared" si="3326"/>
        <v>0</v>
      </c>
      <c r="CJ413" s="741">
        <f t="shared" si="3327"/>
        <v>0</v>
      </c>
      <c r="CK413" s="740">
        <f t="shared" si="3328"/>
        <v>0</v>
      </c>
      <c r="CL413" s="741">
        <f t="shared" si="3329"/>
        <v>0</v>
      </c>
      <c r="CM413" s="740">
        <f t="shared" si="3330"/>
        <v>0</v>
      </c>
      <c r="CN413" s="741">
        <f t="shared" si="3331"/>
        <v>0</v>
      </c>
      <c r="CO413" s="740">
        <f t="shared" si="3332"/>
        <v>0</v>
      </c>
      <c r="CP413" s="741">
        <f t="shared" si="3333"/>
        <v>0</v>
      </c>
      <c r="CQ413" s="740">
        <f t="shared" si="3334"/>
        <v>0</v>
      </c>
      <c r="CR413" s="741">
        <f t="shared" si="3335"/>
        <v>0</v>
      </c>
      <c r="CS413" s="740">
        <f t="shared" si="3336"/>
        <v>0</v>
      </c>
      <c r="CT413" s="741">
        <f t="shared" si="3337"/>
        <v>0</v>
      </c>
      <c r="CU413" s="743">
        <f t="shared" si="3338"/>
        <v>0</v>
      </c>
      <c r="CV413" s="744">
        <f t="shared" si="3339"/>
        <v>0</v>
      </c>
      <c r="CW413" s="745">
        <v>12</v>
      </c>
      <c r="CX413" s="746">
        <f t="shared" si="3340"/>
        <v>0</v>
      </c>
      <c r="CY413" s="747"/>
      <c r="CZ413" s="741"/>
      <c r="DA413" s="746">
        <f t="shared" si="3341"/>
        <v>0</v>
      </c>
      <c r="DB413" s="746">
        <f t="shared" si="3342"/>
        <v>0</v>
      </c>
      <c r="DC413" s="746">
        <f t="shared" si="3343"/>
        <v>0</v>
      </c>
      <c r="DD413" s="750"/>
      <c r="DE413" s="1044"/>
      <c r="DF413" s="735" t="s">
        <v>865</v>
      </c>
      <c r="DG413" s="737">
        <f t="shared" si="3344"/>
        <v>0</v>
      </c>
      <c r="DH413" s="737">
        <f t="shared" si="3345"/>
        <v>8153</v>
      </c>
      <c r="DI413" s="738">
        <f t="shared" si="3346"/>
        <v>8235</v>
      </c>
      <c r="DJ413" s="817">
        <f t="shared" si="3347"/>
        <v>0</v>
      </c>
      <c r="DK413" s="740">
        <f t="shared" si="3348"/>
        <v>0</v>
      </c>
      <c r="DL413" s="741">
        <f t="shared" si="3349"/>
        <v>0</v>
      </c>
      <c r="DM413" s="740">
        <f t="shared" si="3350"/>
        <v>0</v>
      </c>
      <c r="DN413" s="741">
        <f t="shared" si="3351"/>
        <v>0</v>
      </c>
      <c r="DO413" s="740">
        <f t="shared" si="3352"/>
        <v>0</v>
      </c>
      <c r="DP413" s="741">
        <f t="shared" si="3353"/>
        <v>0</v>
      </c>
      <c r="DQ413" s="740">
        <f t="shared" si="3354"/>
        <v>0</v>
      </c>
      <c r="DR413" s="741">
        <f t="shared" si="3355"/>
        <v>0</v>
      </c>
      <c r="DS413" s="740">
        <f t="shared" si="3356"/>
        <v>0</v>
      </c>
      <c r="DT413" s="741">
        <f t="shared" si="3357"/>
        <v>0</v>
      </c>
      <c r="DU413" s="740">
        <f t="shared" si="3358"/>
        <v>0</v>
      </c>
      <c r="DV413" s="741">
        <f t="shared" si="3359"/>
        <v>0</v>
      </c>
      <c r="DW413" s="740">
        <f t="shared" si="3360"/>
        <v>0</v>
      </c>
      <c r="DX413" s="741">
        <f t="shared" si="3361"/>
        <v>0</v>
      </c>
      <c r="DY413" s="740">
        <f t="shared" si="3362"/>
        <v>0</v>
      </c>
      <c r="DZ413" s="741">
        <f t="shared" si="3363"/>
        <v>0</v>
      </c>
      <c r="EA413" s="740">
        <f t="shared" si="3364"/>
        <v>0</v>
      </c>
      <c r="EB413" s="741">
        <f t="shared" si="3365"/>
        <v>0</v>
      </c>
      <c r="EC413" s="740">
        <f t="shared" si="3366"/>
        <v>0</v>
      </c>
      <c r="ED413" s="741">
        <f t="shared" si="3367"/>
        <v>0</v>
      </c>
      <c r="EE413" s="743">
        <f t="shared" si="3368"/>
        <v>0</v>
      </c>
      <c r="EF413" s="744">
        <f t="shared" si="3369"/>
        <v>0</v>
      </c>
      <c r="EG413" s="745">
        <v>12</v>
      </c>
      <c r="EH413" s="746">
        <f t="shared" si="3370"/>
        <v>0</v>
      </c>
      <c r="EI413" s="747"/>
      <c r="EJ413" s="741"/>
      <c r="EK413" s="746">
        <f t="shared" si="3371"/>
        <v>0</v>
      </c>
      <c r="EL413" s="746">
        <f t="shared" si="3372"/>
        <v>0</v>
      </c>
      <c r="EM413" s="746">
        <f t="shared" si="3373"/>
        <v>0</v>
      </c>
      <c r="EO413" s="1044"/>
      <c r="EP413" s="735" t="s">
        <v>865</v>
      </c>
      <c r="EQ413" s="737">
        <f t="shared" si="3374"/>
        <v>0</v>
      </c>
      <c r="ER413" s="737">
        <f t="shared" si="3375"/>
        <v>8153</v>
      </c>
      <c r="ES413" s="738">
        <f t="shared" si="3376"/>
        <v>8235</v>
      </c>
      <c r="ET413" s="817">
        <f t="shared" si="3377"/>
        <v>0</v>
      </c>
      <c r="EU413" s="740">
        <f t="shared" si="3378"/>
        <v>0</v>
      </c>
      <c r="EV413" s="741">
        <f t="shared" si="3379"/>
        <v>0</v>
      </c>
      <c r="EW413" s="740">
        <f t="shared" si="3380"/>
        <v>0</v>
      </c>
      <c r="EX413" s="741">
        <f t="shared" si="3381"/>
        <v>0</v>
      </c>
      <c r="EY413" s="740">
        <f t="shared" si="3382"/>
        <v>0</v>
      </c>
      <c r="EZ413" s="741">
        <f t="shared" si="3383"/>
        <v>0</v>
      </c>
      <c r="FA413" s="740">
        <f t="shared" si="3384"/>
        <v>0</v>
      </c>
      <c r="FB413" s="741">
        <f t="shared" si="3385"/>
        <v>0</v>
      </c>
      <c r="FC413" s="740">
        <f t="shared" si="3386"/>
        <v>0</v>
      </c>
      <c r="FD413" s="741">
        <f t="shared" si="3387"/>
        <v>0</v>
      </c>
      <c r="FE413" s="740">
        <f t="shared" si="3388"/>
        <v>0</v>
      </c>
      <c r="FF413" s="741">
        <f t="shared" si="3389"/>
        <v>0</v>
      </c>
      <c r="FG413" s="740">
        <f t="shared" si="3390"/>
        <v>0</v>
      </c>
      <c r="FH413" s="741">
        <f t="shared" si="3391"/>
        <v>0</v>
      </c>
      <c r="FI413" s="740">
        <f t="shared" si="3392"/>
        <v>0</v>
      </c>
      <c r="FJ413" s="741">
        <f t="shared" si="3393"/>
        <v>0</v>
      </c>
      <c r="FK413" s="740">
        <f t="shared" si="3394"/>
        <v>0</v>
      </c>
      <c r="FL413" s="741">
        <f t="shared" si="3395"/>
        <v>0</v>
      </c>
      <c r="FM413" s="740">
        <f t="shared" si="3396"/>
        <v>0</v>
      </c>
      <c r="FN413" s="741">
        <f t="shared" si="3397"/>
        <v>0</v>
      </c>
      <c r="FO413" s="743">
        <f t="shared" si="3398"/>
        <v>0</v>
      </c>
      <c r="FP413" s="744">
        <f t="shared" si="3399"/>
        <v>0</v>
      </c>
      <c r="FQ413" s="745">
        <v>12</v>
      </c>
      <c r="FR413" s="746">
        <f t="shared" si="3400"/>
        <v>0</v>
      </c>
      <c r="FS413" s="747"/>
      <c r="FT413" s="741"/>
      <c r="FU413" s="746">
        <f t="shared" si="3401"/>
        <v>0</v>
      </c>
      <c r="FV413" s="746">
        <f t="shared" si="3402"/>
        <v>0</v>
      </c>
      <c r="FW413" s="746">
        <f t="shared" si="3403"/>
        <v>0</v>
      </c>
      <c r="FY413" s="1044"/>
      <c r="FZ413" s="735" t="s">
        <v>865</v>
      </c>
      <c r="GA413" s="737">
        <f t="shared" si="3404"/>
        <v>2</v>
      </c>
      <c r="GB413" s="737">
        <f t="shared" si="3405"/>
        <v>8153</v>
      </c>
      <c r="GC413" s="738">
        <f t="shared" si="3406"/>
        <v>8235</v>
      </c>
      <c r="GD413" s="743">
        <f t="shared" si="3407"/>
        <v>16470</v>
      </c>
      <c r="GE413" s="743"/>
      <c r="GF413" s="737">
        <f t="shared" si="3408"/>
        <v>0</v>
      </c>
      <c r="GG413" s="743"/>
      <c r="GH413" s="737">
        <f t="shared" si="3409"/>
        <v>0</v>
      </c>
      <c r="GI413" s="743"/>
      <c r="GJ413" s="737">
        <f t="shared" si="3410"/>
        <v>0</v>
      </c>
      <c r="GK413" s="743"/>
      <c r="GL413" s="737">
        <f t="shared" si="3411"/>
        <v>823.5</v>
      </c>
      <c r="GM413" s="743"/>
      <c r="GN413" s="737">
        <f t="shared" si="3412"/>
        <v>0</v>
      </c>
      <c r="GO413" s="743"/>
      <c r="GP413" s="737">
        <f t="shared" si="3413"/>
        <v>32610.6</v>
      </c>
      <c r="GQ413" s="743"/>
      <c r="GR413" s="737">
        <f t="shared" si="3414"/>
        <v>4941</v>
      </c>
      <c r="GS413" s="743"/>
      <c r="GT413" s="737">
        <f t="shared" si="3415"/>
        <v>0</v>
      </c>
      <c r="GU413" s="743"/>
      <c r="GV413" s="737">
        <f t="shared" si="3416"/>
        <v>0</v>
      </c>
      <c r="GW413" s="743"/>
      <c r="GX413" s="737">
        <f t="shared" si="3417"/>
        <v>0</v>
      </c>
      <c r="GY413" s="743">
        <f t="shared" si="3417"/>
        <v>0</v>
      </c>
      <c r="GZ413" s="744">
        <f t="shared" si="3418"/>
        <v>54845.1</v>
      </c>
      <c r="HA413" s="745">
        <v>12</v>
      </c>
      <c r="HB413" s="746">
        <f t="shared" si="3419"/>
        <v>658141.19999999995</v>
      </c>
      <c r="HC413" s="737">
        <f t="shared" si="3420"/>
        <v>0</v>
      </c>
      <c r="HD413" s="737">
        <f t="shared" si="3420"/>
        <v>0</v>
      </c>
      <c r="HE413" s="746">
        <f t="shared" si="3421"/>
        <v>658141.19999999995</v>
      </c>
      <c r="HF413" s="746">
        <f t="shared" si="3422"/>
        <v>198758.64</v>
      </c>
      <c r="HG413" s="746">
        <f t="shared" si="3423"/>
        <v>856899.84</v>
      </c>
    </row>
    <row r="414" spans="1:215" hidden="1" x14ac:dyDescent="0.25">
      <c r="A414" s="1044"/>
      <c r="B414" s="755" t="s">
        <v>42</v>
      </c>
      <c r="C414" s="737">
        <f t="shared" si="3255"/>
        <v>0</v>
      </c>
      <c r="D414" s="737">
        <f t="shared" si="3256"/>
        <v>7402</v>
      </c>
      <c r="E414" s="738">
        <f t="shared" si="3257"/>
        <v>7477</v>
      </c>
      <c r="F414" s="817">
        <f t="shared" si="3258"/>
        <v>0</v>
      </c>
      <c r="G414" s="740">
        <f t="shared" ref="G414:I420" si="3424">ROUND(G49,1)</f>
        <v>0</v>
      </c>
      <c r="H414" s="741">
        <f t="shared" si="3260"/>
        <v>0</v>
      </c>
      <c r="I414" s="740">
        <f t="shared" si="3424"/>
        <v>0</v>
      </c>
      <c r="J414" s="741">
        <f t="shared" si="3261"/>
        <v>0</v>
      </c>
      <c r="K414" s="740">
        <f t="shared" si="3262"/>
        <v>0</v>
      </c>
      <c r="L414" s="741">
        <f t="shared" si="3263"/>
        <v>0</v>
      </c>
      <c r="M414" s="740">
        <f t="shared" si="3264"/>
        <v>0</v>
      </c>
      <c r="N414" s="741">
        <f t="shared" si="3265"/>
        <v>0</v>
      </c>
      <c r="O414" s="740">
        <f t="shared" si="3266"/>
        <v>0</v>
      </c>
      <c r="P414" s="741">
        <f t="shared" si="3267"/>
        <v>0</v>
      </c>
      <c r="Q414" s="740">
        <f t="shared" si="3268"/>
        <v>0</v>
      </c>
      <c r="R414" s="741">
        <f t="shared" si="3269"/>
        <v>0</v>
      </c>
      <c r="S414" s="740">
        <f t="shared" si="3270"/>
        <v>0</v>
      </c>
      <c r="T414" s="741">
        <f t="shared" si="3271"/>
        <v>0</v>
      </c>
      <c r="U414" s="740">
        <f t="shared" si="3272"/>
        <v>0</v>
      </c>
      <c r="V414" s="741">
        <f t="shared" si="3273"/>
        <v>0</v>
      </c>
      <c r="W414" s="740">
        <f t="shared" si="3274"/>
        <v>0</v>
      </c>
      <c r="X414" s="741">
        <f t="shared" si="3275"/>
        <v>0</v>
      </c>
      <c r="Y414" s="740">
        <f t="shared" si="3276"/>
        <v>0</v>
      </c>
      <c r="Z414" s="741">
        <f t="shared" si="3277"/>
        <v>0</v>
      </c>
      <c r="AA414" s="743">
        <f t="shared" si="3278"/>
        <v>0</v>
      </c>
      <c r="AB414" s="744">
        <f t="shared" si="3279"/>
        <v>0</v>
      </c>
      <c r="AC414" s="745">
        <v>12</v>
      </c>
      <c r="AD414" s="746">
        <f t="shared" si="3280"/>
        <v>0</v>
      </c>
      <c r="AE414" s="747"/>
      <c r="AF414" s="741"/>
      <c r="AG414" s="746">
        <f t="shared" si="3281"/>
        <v>0</v>
      </c>
      <c r="AH414" s="746">
        <f t="shared" si="3282"/>
        <v>0</v>
      </c>
      <c r="AI414" s="746">
        <f t="shared" si="3283"/>
        <v>0</v>
      </c>
      <c r="AK414" s="1044"/>
      <c r="AL414" s="755" t="s">
        <v>42</v>
      </c>
      <c r="AM414" s="737">
        <f t="shared" si="3284"/>
        <v>0.5</v>
      </c>
      <c r="AN414" s="737">
        <f t="shared" si="3285"/>
        <v>7402</v>
      </c>
      <c r="AO414" s="738">
        <f t="shared" si="3286"/>
        <v>7477</v>
      </c>
      <c r="AP414" s="817">
        <f t="shared" si="3287"/>
        <v>3738.5</v>
      </c>
      <c r="AQ414" s="740">
        <f t="shared" si="3288"/>
        <v>0</v>
      </c>
      <c r="AR414" s="741">
        <f t="shared" si="3289"/>
        <v>0</v>
      </c>
      <c r="AS414" s="740">
        <f t="shared" si="3290"/>
        <v>0</v>
      </c>
      <c r="AT414" s="741">
        <f t="shared" si="3291"/>
        <v>0</v>
      </c>
      <c r="AU414" s="740">
        <f t="shared" si="3292"/>
        <v>0</v>
      </c>
      <c r="AV414" s="741">
        <f t="shared" si="3293"/>
        <v>0</v>
      </c>
      <c r="AW414" s="740">
        <f t="shared" si="3294"/>
        <v>0</v>
      </c>
      <c r="AX414" s="741">
        <f t="shared" si="3295"/>
        <v>0</v>
      </c>
      <c r="AY414" s="740">
        <f t="shared" si="3296"/>
        <v>0</v>
      </c>
      <c r="AZ414" s="741">
        <f t="shared" si="3297"/>
        <v>0</v>
      </c>
      <c r="BA414" s="740">
        <f t="shared" si="3298"/>
        <v>0</v>
      </c>
      <c r="BB414" s="741">
        <f t="shared" si="3299"/>
        <v>0</v>
      </c>
      <c r="BC414" s="740">
        <f t="shared" si="3300"/>
        <v>15</v>
      </c>
      <c r="BD414" s="741">
        <f t="shared" si="3301"/>
        <v>560.78</v>
      </c>
      <c r="BE414" s="740">
        <f t="shared" si="3302"/>
        <v>0</v>
      </c>
      <c r="BF414" s="741">
        <f t="shared" si="3303"/>
        <v>0</v>
      </c>
      <c r="BG414" s="740">
        <f t="shared" si="3304"/>
        <v>0</v>
      </c>
      <c r="BH414" s="741">
        <f t="shared" si="3305"/>
        <v>0</v>
      </c>
      <c r="BI414" s="740">
        <f t="shared" si="3306"/>
        <v>0</v>
      </c>
      <c r="BJ414" s="741">
        <f t="shared" si="3307"/>
        <v>0</v>
      </c>
      <c r="BK414" s="743">
        <f t="shared" si="3308"/>
        <v>3806.72</v>
      </c>
      <c r="BL414" s="744">
        <f t="shared" si="3309"/>
        <v>8106</v>
      </c>
      <c r="BM414" s="745">
        <v>12</v>
      </c>
      <c r="BN414" s="746">
        <f t="shared" si="3310"/>
        <v>97272</v>
      </c>
      <c r="BO414" s="747"/>
      <c r="BP414" s="741"/>
      <c r="BQ414" s="746">
        <f t="shared" si="3311"/>
        <v>97272</v>
      </c>
      <c r="BR414" s="746">
        <f t="shared" si="3312"/>
        <v>29376.14</v>
      </c>
      <c r="BS414" s="746">
        <f t="shared" si="3313"/>
        <v>126648.14</v>
      </c>
      <c r="BU414" s="1044"/>
      <c r="BV414" s="755" t="s">
        <v>42</v>
      </c>
      <c r="BW414" s="737">
        <f t="shared" si="3314"/>
        <v>0</v>
      </c>
      <c r="BX414" s="737">
        <f t="shared" si="3315"/>
        <v>7402</v>
      </c>
      <c r="BY414" s="738">
        <f t="shared" si="3316"/>
        <v>7477</v>
      </c>
      <c r="BZ414" s="817">
        <f t="shared" si="3317"/>
        <v>0</v>
      </c>
      <c r="CA414" s="740">
        <f t="shared" si="3318"/>
        <v>0</v>
      </c>
      <c r="CB414" s="741">
        <f t="shared" si="3319"/>
        <v>0</v>
      </c>
      <c r="CC414" s="740">
        <f t="shared" si="3320"/>
        <v>0</v>
      </c>
      <c r="CD414" s="741">
        <f t="shared" si="3321"/>
        <v>0</v>
      </c>
      <c r="CE414" s="740">
        <f t="shared" si="3322"/>
        <v>0</v>
      </c>
      <c r="CF414" s="741">
        <f t="shared" si="3323"/>
        <v>0</v>
      </c>
      <c r="CG414" s="740">
        <f t="shared" si="3324"/>
        <v>0</v>
      </c>
      <c r="CH414" s="741">
        <f t="shared" si="3325"/>
        <v>0</v>
      </c>
      <c r="CI414" s="740">
        <f t="shared" si="3326"/>
        <v>0</v>
      </c>
      <c r="CJ414" s="741">
        <f t="shared" si="3327"/>
        <v>0</v>
      </c>
      <c r="CK414" s="740">
        <f t="shared" si="3328"/>
        <v>0</v>
      </c>
      <c r="CL414" s="741">
        <f t="shared" si="3329"/>
        <v>0</v>
      </c>
      <c r="CM414" s="740">
        <f t="shared" si="3330"/>
        <v>0</v>
      </c>
      <c r="CN414" s="741">
        <f t="shared" si="3331"/>
        <v>0</v>
      </c>
      <c r="CO414" s="740">
        <f t="shared" si="3332"/>
        <v>0</v>
      </c>
      <c r="CP414" s="741">
        <f t="shared" si="3333"/>
        <v>0</v>
      </c>
      <c r="CQ414" s="740">
        <f t="shared" si="3334"/>
        <v>0</v>
      </c>
      <c r="CR414" s="741">
        <f t="shared" si="3335"/>
        <v>0</v>
      </c>
      <c r="CS414" s="740">
        <f t="shared" si="3336"/>
        <v>0</v>
      </c>
      <c r="CT414" s="741">
        <f t="shared" si="3337"/>
        <v>0</v>
      </c>
      <c r="CU414" s="743">
        <f t="shared" si="3338"/>
        <v>0</v>
      </c>
      <c r="CV414" s="744">
        <f t="shared" si="3339"/>
        <v>0</v>
      </c>
      <c r="CW414" s="745">
        <v>12</v>
      </c>
      <c r="CX414" s="746">
        <f t="shared" si="3340"/>
        <v>0</v>
      </c>
      <c r="CY414" s="747"/>
      <c r="CZ414" s="741"/>
      <c r="DA414" s="746">
        <f t="shared" si="3341"/>
        <v>0</v>
      </c>
      <c r="DB414" s="746">
        <f t="shared" si="3342"/>
        <v>0</v>
      </c>
      <c r="DC414" s="746">
        <f t="shared" si="3343"/>
        <v>0</v>
      </c>
      <c r="DD414" s="750"/>
      <c r="DE414" s="1044"/>
      <c r="DF414" s="755" t="s">
        <v>42</v>
      </c>
      <c r="DG414" s="737">
        <f t="shared" si="3344"/>
        <v>0</v>
      </c>
      <c r="DH414" s="737">
        <f t="shared" si="3345"/>
        <v>7402</v>
      </c>
      <c r="DI414" s="738">
        <f t="shared" si="3346"/>
        <v>7477</v>
      </c>
      <c r="DJ414" s="817">
        <f t="shared" si="3347"/>
        <v>0</v>
      </c>
      <c r="DK414" s="740">
        <f t="shared" si="3348"/>
        <v>0</v>
      </c>
      <c r="DL414" s="741">
        <f t="shared" si="3349"/>
        <v>0</v>
      </c>
      <c r="DM414" s="740">
        <f t="shared" si="3350"/>
        <v>0</v>
      </c>
      <c r="DN414" s="741">
        <f t="shared" si="3351"/>
        <v>0</v>
      </c>
      <c r="DO414" s="740">
        <f t="shared" si="3352"/>
        <v>0</v>
      </c>
      <c r="DP414" s="741">
        <f t="shared" si="3353"/>
        <v>0</v>
      </c>
      <c r="DQ414" s="740">
        <f t="shared" si="3354"/>
        <v>0</v>
      </c>
      <c r="DR414" s="741">
        <f t="shared" si="3355"/>
        <v>0</v>
      </c>
      <c r="DS414" s="740">
        <f t="shared" si="3356"/>
        <v>0</v>
      </c>
      <c r="DT414" s="741">
        <f t="shared" si="3357"/>
        <v>0</v>
      </c>
      <c r="DU414" s="740">
        <f t="shared" si="3358"/>
        <v>0</v>
      </c>
      <c r="DV414" s="741">
        <f t="shared" si="3359"/>
        <v>0</v>
      </c>
      <c r="DW414" s="740">
        <f t="shared" si="3360"/>
        <v>0</v>
      </c>
      <c r="DX414" s="741">
        <f t="shared" si="3361"/>
        <v>0</v>
      </c>
      <c r="DY414" s="740">
        <f t="shared" si="3362"/>
        <v>0</v>
      </c>
      <c r="DZ414" s="741">
        <f t="shared" si="3363"/>
        <v>0</v>
      </c>
      <c r="EA414" s="740">
        <f t="shared" si="3364"/>
        <v>0</v>
      </c>
      <c r="EB414" s="741">
        <f t="shared" si="3365"/>
        <v>0</v>
      </c>
      <c r="EC414" s="740">
        <f t="shared" si="3366"/>
        <v>0</v>
      </c>
      <c r="ED414" s="741">
        <f t="shared" si="3367"/>
        <v>0</v>
      </c>
      <c r="EE414" s="743">
        <f t="shared" si="3368"/>
        <v>0</v>
      </c>
      <c r="EF414" s="744">
        <f t="shared" si="3369"/>
        <v>0</v>
      </c>
      <c r="EG414" s="745">
        <v>12</v>
      </c>
      <c r="EH414" s="746">
        <f t="shared" si="3370"/>
        <v>0</v>
      </c>
      <c r="EI414" s="747"/>
      <c r="EJ414" s="741"/>
      <c r="EK414" s="746">
        <f t="shared" si="3371"/>
        <v>0</v>
      </c>
      <c r="EL414" s="746">
        <f t="shared" si="3372"/>
        <v>0</v>
      </c>
      <c r="EM414" s="746">
        <f t="shared" si="3373"/>
        <v>0</v>
      </c>
      <c r="EO414" s="1044"/>
      <c r="EP414" s="755" t="s">
        <v>42</v>
      </c>
      <c r="EQ414" s="737">
        <f t="shared" si="3374"/>
        <v>0</v>
      </c>
      <c r="ER414" s="737">
        <f t="shared" si="3375"/>
        <v>7402</v>
      </c>
      <c r="ES414" s="738">
        <f t="shared" si="3376"/>
        <v>7477</v>
      </c>
      <c r="ET414" s="817">
        <f t="shared" si="3377"/>
        <v>0</v>
      </c>
      <c r="EU414" s="740">
        <f t="shared" si="3378"/>
        <v>0</v>
      </c>
      <c r="EV414" s="741">
        <f t="shared" si="3379"/>
        <v>0</v>
      </c>
      <c r="EW414" s="740">
        <f t="shared" si="3380"/>
        <v>0</v>
      </c>
      <c r="EX414" s="741">
        <f t="shared" si="3381"/>
        <v>0</v>
      </c>
      <c r="EY414" s="740">
        <f t="shared" si="3382"/>
        <v>0</v>
      </c>
      <c r="EZ414" s="741">
        <f t="shared" si="3383"/>
        <v>0</v>
      </c>
      <c r="FA414" s="740">
        <f t="shared" si="3384"/>
        <v>0</v>
      </c>
      <c r="FB414" s="741">
        <f t="shared" si="3385"/>
        <v>0</v>
      </c>
      <c r="FC414" s="740">
        <f t="shared" si="3386"/>
        <v>0</v>
      </c>
      <c r="FD414" s="741">
        <f t="shared" si="3387"/>
        <v>0</v>
      </c>
      <c r="FE414" s="740">
        <f t="shared" si="3388"/>
        <v>0</v>
      </c>
      <c r="FF414" s="741">
        <f t="shared" si="3389"/>
        <v>0</v>
      </c>
      <c r="FG414" s="740">
        <f t="shared" si="3390"/>
        <v>0</v>
      </c>
      <c r="FH414" s="741">
        <f t="shared" si="3391"/>
        <v>0</v>
      </c>
      <c r="FI414" s="740">
        <f t="shared" si="3392"/>
        <v>0</v>
      </c>
      <c r="FJ414" s="741">
        <f t="shared" si="3393"/>
        <v>0</v>
      </c>
      <c r="FK414" s="740">
        <f t="shared" si="3394"/>
        <v>0</v>
      </c>
      <c r="FL414" s="741">
        <f t="shared" si="3395"/>
        <v>0</v>
      </c>
      <c r="FM414" s="740">
        <f t="shared" si="3396"/>
        <v>0</v>
      </c>
      <c r="FN414" s="741">
        <f t="shared" si="3397"/>
        <v>0</v>
      </c>
      <c r="FO414" s="743">
        <f t="shared" si="3398"/>
        <v>0</v>
      </c>
      <c r="FP414" s="744">
        <f t="shared" si="3399"/>
        <v>0</v>
      </c>
      <c r="FQ414" s="745">
        <v>12</v>
      </c>
      <c r="FR414" s="746">
        <f t="shared" si="3400"/>
        <v>0</v>
      </c>
      <c r="FS414" s="747"/>
      <c r="FT414" s="741"/>
      <c r="FU414" s="746">
        <f t="shared" si="3401"/>
        <v>0</v>
      </c>
      <c r="FV414" s="746">
        <f t="shared" si="3402"/>
        <v>0</v>
      </c>
      <c r="FW414" s="746">
        <f t="shared" si="3403"/>
        <v>0</v>
      </c>
      <c r="FY414" s="1044"/>
      <c r="FZ414" s="755" t="s">
        <v>42</v>
      </c>
      <c r="GA414" s="737">
        <f t="shared" si="3404"/>
        <v>0.5</v>
      </c>
      <c r="GB414" s="737">
        <f t="shared" si="3405"/>
        <v>7402</v>
      </c>
      <c r="GC414" s="738">
        <f t="shared" si="3406"/>
        <v>7477</v>
      </c>
      <c r="GD414" s="743">
        <f t="shared" si="3407"/>
        <v>3738.5</v>
      </c>
      <c r="GE414" s="743"/>
      <c r="GF414" s="737">
        <f t="shared" si="3408"/>
        <v>0</v>
      </c>
      <c r="GG414" s="743"/>
      <c r="GH414" s="737">
        <f t="shared" si="3409"/>
        <v>0</v>
      </c>
      <c r="GI414" s="743"/>
      <c r="GJ414" s="737">
        <f t="shared" si="3410"/>
        <v>0</v>
      </c>
      <c r="GK414" s="743"/>
      <c r="GL414" s="737">
        <f t="shared" si="3411"/>
        <v>0</v>
      </c>
      <c r="GM414" s="743"/>
      <c r="GN414" s="737">
        <f t="shared" si="3412"/>
        <v>0</v>
      </c>
      <c r="GO414" s="743"/>
      <c r="GP414" s="737">
        <f t="shared" si="3413"/>
        <v>0</v>
      </c>
      <c r="GQ414" s="743"/>
      <c r="GR414" s="737">
        <f t="shared" si="3414"/>
        <v>560.78</v>
      </c>
      <c r="GS414" s="743"/>
      <c r="GT414" s="737">
        <f t="shared" si="3415"/>
        <v>0</v>
      </c>
      <c r="GU414" s="743"/>
      <c r="GV414" s="737">
        <f t="shared" si="3416"/>
        <v>0</v>
      </c>
      <c r="GW414" s="743"/>
      <c r="GX414" s="737">
        <f t="shared" si="3417"/>
        <v>0</v>
      </c>
      <c r="GY414" s="743">
        <f t="shared" si="3417"/>
        <v>3806.72</v>
      </c>
      <c r="GZ414" s="744">
        <f t="shared" si="3418"/>
        <v>8106</v>
      </c>
      <c r="HA414" s="745">
        <v>12</v>
      </c>
      <c r="HB414" s="746">
        <f t="shared" si="3419"/>
        <v>97272</v>
      </c>
      <c r="HC414" s="737">
        <f t="shared" si="3420"/>
        <v>0</v>
      </c>
      <c r="HD414" s="737">
        <f t="shared" si="3420"/>
        <v>0</v>
      </c>
      <c r="HE414" s="746">
        <f t="shared" si="3421"/>
        <v>97272</v>
      </c>
      <c r="HF414" s="746">
        <f t="shared" si="3422"/>
        <v>29376.14</v>
      </c>
      <c r="HG414" s="746">
        <f t="shared" si="3423"/>
        <v>126648.14</v>
      </c>
    </row>
    <row r="415" spans="1:215" hidden="1" x14ac:dyDescent="0.25">
      <c r="A415" s="1044"/>
      <c r="B415" s="755" t="s">
        <v>40</v>
      </c>
      <c r="C415" s="737">
        <f t="shared" si="3255"/>
        <v>0</v>
      </c>
      <c r="D415" s="737">
        <f t="shared" si="3256"/>
        <v>7402</v>
      </c>
      <c r="E415" s="738">
        <f t="shared" si="3257"/>
        <v>7477</v>
      </c>
      <c r="F415" s="817">
        <f t="shared" si="3258"/>
        <v>0</v>
      </c>
      <c r="G415" s="740">
        <f t="shared" si="3424"/>
        <v>0</v>
      </c>
      <c r="H415" s="741">
        <f t="shared" si="3260"/>
        <v>0</v>
      </c>
      <c r="I415" s="740">
        <f t="shared" si="3424"/>
        <v>0</v>
      </c>
      <c r="J415" s="741">
        <f t="shared" si="3261"/>
        <v>0</v>
      </c>
      <c r="K415" s="740">
        <f t="shared" si="3262"/>
        <v>0</v>
      </c>
      <c r="L415" s="741">
        <f t="shared" si="3263"/>
        <v>0</v>
      </c>
      <c r="M415" s="740">
        <f t="shared" si="3264"/>
        <v>0</v>
      </c>
      <c r="N415" s="741">
        <f t="shared" si="3265"/>
        <v>0</v>
      </c>
      <c r="O415" s="740">
        <f t="shared" si="3266"/>
        <v>0</v>
      </c>
      <c r="P415" s="741">
        <f t="shared" si="3267"/>
        <v>0</v>
      </c>
      <c r="Q415" s="740">
        <f t="shared" si="3268"/>
        <v>0</v>
      </c>
      <c r="R415" s="741">
        <f t="shared" si="3269"/>
        <v>0</v>
      </c>
      <c r="S415" s="740">
        <f t="shared" si="3270"/>
        <v>0</v>
      </c>
      <c r="T415" s="741">
        <f t="shared" si="3271"/>
        <v>0</v>
      </c>
      <c r="U415" s="740">
        <f t="shared" si="3272"/>
        <v>0</v>
      </c>
      <c r="V415" s="741">
        <f t="shared" si="3273"/>
        <v>0</v>
      </c>
      <c r="W415" s="740">
        <f t="shared" si="3274"/>
        <v>0</v>
      </c>
      <c r="X415" s="741">
        <f t="shared" si="3275"/>
        <v>0</v>
      </c>
      <c r="Y415" s="740">
        <f t="shared" si="3276"/>
        <v>0</v>
      </c>
      <c r="Z415" s="741">
        <f t="shared" si="3277"/>
        <v>0</v>
      </c>
      <c r="AA415" s="743">
        <f t="shared" si="3278"/>
        <v>0</v>
      </c>
      <c r="AB415" s="744">
        <f t="shared" si="3279"/>
        <v>0</v>
      </c>
      <c r="AC415" s="745">
        <v>12</v>
      </c>
      <c r="AD415" s="746">
        <f t="shared" si="3280"/>
        <v>0</v>
      </c>
      <c r="AE415" s="747"/>
      <c r="AF415" s="741"/>
      <c r="AG415" s="746">
        <f t="shared" si="3281"/>
        <v>0</v>
      </c>
      <c r="AH415" s="746">
        <f t="shared" si="3282"/>
        <v>0</v>
      </c>
      <c r="AI415" s="746">
        <f t="shared" si="3283"/>
        <v>0</v>
      </c>
      <c r="AK415" s="1044"/>
      <c r="AL415" s="755" t="s">
        <v>40</v>
      </c>
      <c r="AM415" s="737">
        <f t="shared" si="3284"/>
        <v>1</v>
      </c>
      <c r="AN415" s="737">
        <f t="shared" si="3285"/>
        <v>7402</v>
      </c>
      <c r="AO415" s="738">
        <f t="shared" si="3286"/>
        <v>7477</v>
      </c>
      <c r="AP415" s="817">
        <f t="shared" si="3287"/>
        <v>7477</v>
      </c>
      <c r="AQ415" s="740">
        <f t="shared" si="3288"/>
        <v>0</v>
      </c>
      <c r="AR415" s="741">
        <f t="shared" si="3289"/>
        <v>0</v>
      </c>
      <c r="AS415" s="740">
        <f t="shared" si="3290"/>
        <v>4</v>
      </c>
      <c r="AT415" s="741">
        <f t="shared" si="3291"/>
        <v>299.08</v>
      </c>
      <c r="AU415" s="740">
        <f t="shared" si="3292"/>
        <v>0</v>
      </c>
      <c r="AV415" s="741">
        <f t="shared" si="3293"/>
        <v>0</v>
      </c>
      <c r="AW415" s="740">
        <f t="shared" si="3294"/>
        <v>0</v>
      </c>
      <c r="AX415" s="741">
        <f t="shared" si="3295"/>
        <v>0</v>
      </c>
      <c r="AY415" s="740">
        <f t="shared" si="3296"/>
        <v>0</v>
      </c>
      <c r="AZ415" s="741">
        <f t="shared" si="3297"/>
        <v>0</v>
      </c>
      <c r="BA415" s="740">
        <f t="shared" si="3298"/>
        <v>140</v>
      </c>
      <c r="BB415" s="741">
        <f t="shared" si="3299"/>
        <v>10467.799999999999</v>
      </c>
      <c r="BC415" s="740">
        <f t="shared" si="3300"/>
        <v>30</v>
      </c>
      <c r="BD415" s="741">
        <f t="shared" si="3301"/>
        <v>2243.1</v>
      </c>
      <c r="BE415" s="740">
        <f t="shared" si="3302"/>
        <v>0</v>
      </c>
      <c r="BF415" s="741">
        <f t="shared" si="3303"/>
        <v>0</v>
      </c>
      <c r="BG415" s="740">
        <f t="shared" si="3304"/>
        <v>0</v>
      </c>
      <c r="BH415" s="741">
        <f t="shared" si="3305"/>
        <v>0</v>
      </c>
      <c r="BI415" s="740">
        <f t="shared" si="3306"/>
        <v>0</v>
      </c>
      <c r="BJ415" s="741">
        <f t="shared" si="3307"/>
        <v>0</v>
      </c>
      <c r="BK415" s="743">
        <f t="shared" si="3308"/>
        <v>0</v>
      </c>
      <c r="BL415" s="744">
        <f t="shared" si="3309"/>
        <v>20486.98</v>
      </c>
      <c r="BM415" s="745">
        <v>12</v>
      </c>
      <c r="BN415" s="746">
        <f t="shared" si="3310"/>
        <v>245843.76</v>
      </c>
      <c r="BO415" s="747"/>
      <c r="BP415" s="741"/>
      <c r="BQ415" s="746">
        <f t="shared" si="3311"/>
        <v>245843.76</v>
      </c>
      <c r="BR415" s="746">
        <f t="shared" si="3312"/>
        <v>74244.820000000007</v>
      </c>
      <c r="BS415" s="746">
        <f t="shared" si="3313"/>
        <v>320088.58</v>
      </c>
      <c r="BU415" s="1044"/>
      <c r="BV415" s="755" t="s">
        <v>40</v>
      </c>
      <c r="BW415" s="737">
        <f t="shared" si="3314"/>
        <v>0</v>
      </c>
      <c r="BX415" s="737">
        <f t="shared" si="3315"/>
        <v>7402</v>
      </c>
      <c r="BY415" s="738">
        <f t="shared" si="3316"/>
        <v>7477</v>
      </c>
      <c r="BZ415" s="817">
        <f t="shared" si="3317"/>
        <v>0</v>
      </c>
      <c r="CA415" s="740">
        <f t="shared" si="3318"/>
        <v>0</v>
      </c>
      <c r="CB415" s="741">
        <f t="shared" si="3319"/>
        <v>0</v>
      </c>
      <c r="CC415" s="740">
        <f t="shared" si="3320"/>
        <v>0</v>
      </c>
      <c r="CD415" s="741">
        <f t="shared" si="3321"/>
        <v>0</v>
      </c>
      <c r="CE415" s="740">
        <f t="shared" si="3322"/>
        <v>0</v>
      </c>
      <c r="CF415" s="741">
        <f t="shared" si="3323"/>
        <v>0</v>
      </c>
      <c r="CG415" s="740">
        <f t="shared" si="3324"/>
        <v>0</v>
      </c>
      <c r="CH415" s="741">
        <f t="shared" si="3325"/>
        <v>0</v>
      </c>
      <c r="CI415" s="740">
        <f t="shared" si="3326"/>
        <v>0</v>
      </c>
      <c r="CJ415" s="741">
        <f t="shared" si="3327"/>
        <v>0</v>
      </c>
      <c r="CK415" s="740">
        <f t="shared" si="3328"/>
        <v>0</v>
      </c>
      <c r="CL415" s="741">
        <f t="shared" si="3329"/>
        <v>0</v>
      </c>
      <c r="CM415" s="740">
        <f t="shared" si="3330"/>
        <v>0</v>
      </c>
      <c r="CN415" s="741">
        <f t="shared" si="3331"/>
        <v>0</v>
      </c>
      <c r="CO415" s="740">
        <f t="shared" si="3332"/>
        <v>0</v>
      </c>
      <c r="CP415" s="741">
        <f t="shared" si="3333"/>
        <v>0</v>
      </c>
      <c r="CQ415" s="740">
        <f t="shared" si="3334"/>
        <v>0</v>
      </c>
      <c r="CR415" s="741">
        <f t="shared" si="3335"/>
        <v>0</v>
      </c>
      <c r="CS415" s="740">
        <f t="shared" si="3336"/>
        <v>0</v>
      </c>
      <c r="CT415" s="741">
        <f t="shared" si="3337"/>
        <v>0</v>
      </c>
      <c r="CU415" s="743">
        <f t="shared" si="3338"/>
        <v>0</v>
      </c>
      <c r="CV415" s="744">
        <f t="shared" si="3339"/>
        <v>0</v>
      </c>
      <c r="CW415" s="745">
        <v>12</v>
      </c>
      <c r="CX415" s="746">
        <f t="shared" si="3340"/>
        <v>0</v>
      </c>
      <c r="CY415" s="747"/>
      <c r="CZ415" s="741"/>
      <c r="DA415" s="746">
        <f t="shared" si="3341"/>
        <v>0</v>
      </c>
      <c r="DB415" s="746">
        <f t="shared" si="3342"/>
        <v>0</v>
      </c>
      <c r="DC415" s="746">
        <f t="shared" si="3343"/>
        <v>0</v>
      </c>
      <c r="DD415" s="750"/>
      <c r="DE415" s="1044"/>
      <c r="DF415" s="755" t="s">
        <v>40</v>
      </c>
      <c r="DG415" s="737">
        <f t="shared" si="3344"/>
        <v>0</v>
      </c>
      <c r="DH415" s="737">
        <f t="shared" si="3345"/>
        <v>7402</v>
      </c>
      <c r="DI415" s="738">
        <f t="shared" si="3346"/>
        <v>7477</v>
      </c>
      <c r="DJ415" s="817">
        <f t="shared" si="3347"/>
        <v>0</v>
      </c>
      <c r="DK415" s="740">
        <f t="shared" si="3348"/>
        <v>0</v>
      </c>
      <c r="DL415" s="741">
        <f t="shared" si="3349"/>
        <v>0</v>
      </c>
      <c r="DM415" s="740">
        <f t="shared" si="3350"/>
        <v>0</v>
      </c>
      <c r="DN415" s="741">
        <f t="shared" si="3351"/>
        <v>0</v>
      </c>
      <c r="DO415" s="740">
        <f t="shared" si="3352"/>
        <v>0</v>
      </c>
      <c r="DP415" s="741">
        <f t="shared" si="3353"/>
        <v>0</v>
      </c>
      <c r="DQ415" s="740">
        <f t="shared" si="3354"/>
        <v>0</v>
      </c>
      <c r="DR415" s="741">
        <f t="shared" si="3355"/>
        <v>0</v>
      </c>
      <c r="DS415" s="740">
        <f t="shared" si="3356"/>
        <v>0</v>
      </c>
      <c r="DT415" s="741">
        <f t="shared" si="3357"/>
        <v>0</v>
      </c>
      <c r="DU415" s="740">
        <f t="shared" si="3358"/>
        <v>0</v>
      </c>
      <c r="DV415" s="741">
        <f t="shared" si="3359"/>
        <v>0</v>
      </c>
      <c r="DW415" s="740">
        <f t="shared" si="3360"/>
        <v>0</v>
      </c>
      <c r="DX415" s="741">
        <f t="shared" si="3361"/>
        <v>0</v>
      </c>
      <c r="DY415" s="740">
        <f t="shared" si="3362"/>
        <v>0</v>
      </c>
      <c r="DZ415" s="741">
        <f t="shared" si="3363"/>
        <v>0</v>
      </c>
      <c r="EA415" s="740">
        <f t="shared" si="3364"/>
        <v>0</v>
      </c>
      <c r="EB415" s="741">
        <f t="shared" si="3365"/>
        <v>0</v>
      </c>
      <c r="EC415" s="740">
        <f t="shared" si="3366"/>
        <v>0</v>
      </c>
      <c r="ED415" s="741">
        <f t="shared" si="3367"/>
        <v>0</v>
      </c>
      <c r="EE415" s="743">
        <f t="shared" si="3368"/>
        <v>0</v>
      </c>
      <c r="EF415" s="744">
        <f t="shared" si="3369"/>
        <v>0</v>
      </c>
      <c r="EG415" s="745">
        <v>12</v>
      </c>
      <c r="EH415" s="746">
        <f t="shared" si="3370"/>
        <v>0</v>
      </c>
      <c r="EI415" s="747"/>
      <c r="EJ415" s="741"/>
      <c r="EK415" s="746">
        <f t="shared" si="3371"/>
        <v>0</v>
      </c>
      <c r="EL415" s="746">
        <f t="shared" si="3372"/>
        <v>0</v>
      </c>
      <c r="EM415" s="746">
        <f t="shared" si="3373"/>
        <v>0</v>
      </c>
      <c r="EO415" s="1044"/>
      <c r="EP415" s="755" t="s">
        <v>40</v>
      </c>
      <c r="EQ415" s="737">
        <f t="shared" si="3374"/>
        <v>0</v>
      </c>
      <c r="ER415" s="737">
        <f t="shared" si="3375"/>
        <v>7402</v>
      </c>
      <c r="ES415" s="738">
        <f t="shared" si="3376"/>
        <v>7477</v>
      </c>
      <c r="ET415" s="817">
        <f t="shared" si="3377"/>
        <v>0</v>
      </c>
      <c r="EU415" s="740">
        <f t="shared" si="3378"/>
        <v>0</v>
      </c>
      <c r="EV415" s="741">
        <f t="shared" si="3379"/>
        <v>0</v>
      </c>
      <c r="EW415" s="740">
        <f t="shared" si="3380"/>
        <v>0</v>
      </c>
      <c r="EX415" s="741">
        <f t="shared" si="3381"/>
        <v>0</v>
      </c>
      <c r="EY415" s="740">
        <f t="shared" si="3382"/>
        <v>0</v>
      </c>
      <c r="EZ415" s="741">
        <f t="shared" si="3383"/>
        <v>0</v>
      </c>
      <c r="FA415" s="740">
        <f t="shared" si="3384"/>
        <v>0</v>
      </c>
      <c r="FB415" s="741">
        <f t="shared" si="3385"/>
        <v>0</v>
      </c>
      <c r="FC415" s="740">
        <f t="shared" si="3386"/>
        <v>0</v>
      </c>
      <c r="FD415" s="741">
        <f t="shared" si="3387"/>
        <v>0</v>
      </c>
      <c r="FE415" s="740">
        <f t="shared" si="3388"/>
        <v>0</v>
      </c>
      <c r="FF415" s="741">
        <f t="shared" si="3389"/>
        <v>0</v>
      </c>
      <c r="FG415" s="740">
        <f t="shared" si="3390"/>
        <v>0</v>
      </c>
      <c r="FH415" s="741">
        <f t="shared" si="3391"/>
        <v>0</v>
      </c>
      <c r="FI415" s="740">
        <f t="shared" si="3392"/>
        <v>0</v>
      </c>
      <c r="FJ415" s="741">
        <f t="shared" si="3393"/>
        <v>0</v>
      </c>
      <c r="FK415" s="740">
        <f t="shared" si="3394"/>
        <v>0</v>
      </c>
      <c r="FL415" s="741">
        <f t="shared" si="3395"/>
        <v>0</v>
      </c>
      <c r="FM415" s="740">
        <f t="shared" si="3396"/>
        <v>0</v>
      </c>
      <c r="FN415" s="741">
        <f t="shared" si="3397"/>
        <v>0</v>
      </c>
      <c r="FO415" s="743">
        <f t="shared" si="3398"/>
        <v>0</v>
      </c>
      <c r="FP415" s="744">
        <f t="shared" si="3399"/>
        <v>0</v>
      </c>
      <c r="FQ415" s="745">
        <v>12</v>
      </c>
      <c r="FR415" s="746">
        <f t="shared" si="3400"/>
        <v>0</v>
      </c>
      <c r="FS415" s="747"/>
      <c r="FT415" s="741"/>
      <c r="FU415" s="746">
        <f t="shared" si="3401"/>
        <v>0</v>
      </c>
      <c r="FV415" s="746">
        <f t="shared" si="3402"/>
        <v>0</v>
      </c>
      <c r="FW415" s="746">
        <f t="shared" si="3403"/>
        <v>0</v>
      </c>
      <c r="FY415" s="1044"/>
      <c r="FZ415" s="755" t="s">
        <v>40</v>
      </c>
      <c r="GA415" s="737">
        <f t="shared" si="3404"/>
        <v>1</v>
      </c>
      <c r="GB415" s="737">
        <f t="shared" si="3405"/>
        <v>7402</v>
      </c>
      <c r="GC415" s="738">
        <f t="shared" si="3406"/>
        <v>7477</v>
      </c>
      <c r="GD415" s="743">
        <f t="shared" si="3407"/>
        <v>7477</v>
      </c>
      <c r="GE415" s="743"/>
      <c r="GF415" s="737">
        <f t="shared" si="3408"/>
        <v>0</v>
      </c>
      <c r="GG415" s="743"/>
      <c r="GH415" s="737">
        <f t="shared" si="3409"/>
        <v>299.08</v>
      </c>
      <c r="GI415" s="743"/>
      <c r="GJ415" s="737">
        <f t="shared" si="3410"/>
        <v>0</v>
      </c>
      <c r="GK415" s="743"/>
      <c r="GL415" s="737">
        <f t="shared" si="3411"/>
        <v>0</v>
      </c>
      <c r="GM415" s="743"/>
      <c r="GN415" s="737">
        <f t="shared" si="3412"/>
        <v>0</v>
      </c>
      <c r="GO415" s="743"/>
      <c r="GP415" s="737">
        <f t="shared" si="3413"/>
        <v>10467.799999999999</v>
      </c>
      <c r="GQ415" s="743"/>
      <c r="GR415" s="737">
        <f t="shared" si="3414"/>
        <v>2243.1</v>
      </c>
      <c r="GS415" s="743"/>
      <c r="GT415" s="737">
        <f t="shared" si="3415"/>
        <v>0</v>
      </c>
      <c r="GU415" s="743"/>
      <c r="GV415" s="737">
        <f t="shared" si="3416"/>
        <v>0</v>
      </c>
      <c r="GW415" s="743"/>
      <c r="GX415" s="737">
        <f t="shared" si="3417"/>
        <v>0</v>
      </c>
      <c r="GY415" s="743">
        <f t="shared" si="3417"/>
        <v>0</v>
      </c>
      <c r="GZ415" s="744">
        <f t="shared" si="3418"/>
        <v>20486.98</v>
      </c>
      <c r="HA415" s="745">
        <v>12</v>
      </c>
      <c r="HB415" s="746">
        <f t="shared" si="3419"/>
        <v>245843.76</v>
      </c>
      <c r="HC415" s="737">
        <f t="shared" si="3420"/>
        <v>0</v>
      </c>
      <c r="HD415" s="737">
        <f t="shared" si="3420"/>
        <v>0</v>
      </c>
      <c r="HE415" s="746">
        <f t="shared" si="3421"/>
        <v>245843.76</v>
      </c>
      <c r="HF415" s="746">
        <f t="shared" si="3422"/>
        <v>74244.820000000007</v>
      </c>
      <c r="HG415" s="746">
        <f t="shared" si="3423"/>
        <v>320088.58</v>
      </c>
    </row>
    <row r="416" spans="1:215" hidden="1" x14ac:dyDescent="0.25">
      <c r="A416" s="1044"/>
      <c r="B416" s="755" t="s">
        <v>522</v>
      </c>
      <c r="C416" s="737">
        <f t="shared" si="3255"/>
        <v>0</v>
      </c>
      <c r="D416" s="737">
        <f t="shared" si="3256"/>
        <v>7067</v>
      </c>
      <c r="E416" s="738">
        <f t="shared" si="3257"/>
        <v>7138</v>
      </c>
      <c r="F416" s="817">
        <f t="shared" si="3258"/>
        <v>0</v>
      </c>
      <c r="G416" s="740">
        <f t="shared" si="3424"/>
        <v>0</v>
      </c>
      <c r="H416" s="741">
        <f t="shared" si="3260"/>
        <v>0</v>
      </c>
      <c r="I416" s="740">
        <f t="shared" si="3424"/>
        <v>0</v>
      </c>
      <c r="J416" s="741">
        <f t="shared" si="3261"/>
        <v>0</v>
      </c>
      <c r="K416" s="740">
        <f t="shared" si="3262"/>
        <v>0</v>
      </c>
      <c r="L416" s="741">
        <f t="shared" si="3263"/>
        <v>0</v>
      </c>
      <c r="M416" s="740">
        <f t="shared" si="3264"/>
        <v>0</v>
      </c>
      <c r="N416" s="741">
        <f t="shared" si="3265"/>
        <v>0</v>
      </c>
      <c r="O416" s="740">
        <f t="shared" si="3266"/>
        <v>0</v>
      </c>
      <c r="P416" s="741">
        <f t="shared" si="3267"/>
        <v>0</v>
      </c>
      <c r="Q416" s="740">
        <f t="shared" si="3268"/>
        <v>0</v>
      </c>
      <c r="R416" s="741">
        <f t="shared" si="3269"/>
        <v>0</v>
      </c>
      <c r="S416" s="740">
        <f t="shared" si="3270"/>
        <v>0</v>
      </c>
      <c r="T416" s="741">
        <f t="shared" si="3271"/>
        <v>0</v>
      </c>
      <c r="U416" s="740">
        <f t="shared" si="3272"/>
        <v>0</v>
      </c>
      <c r="V416" s="741">
        <f t="shared" si="3273"/>
        <v>0</v>
      </c>
      <c r="W416" s="740">
        <f t="shared" si="3274"/>
        <v>0</v>
      </c>
      <c r="X416" s="741">
        <f t="shared" si="3275"/>
        <v>0</v>
      </c>
      <c r="Y416" s="740">
        <f t="shared" si="3276"/>
        <v>0</v>
      </c>
      <c r="Z416" s="741">
        <f t="shared" si="3277"/>
        <v>0</v>
      </c>
      <c r="AA416" s="743">
        <f t="shared" si="3278"/>
        <v>0</v>
      </c>
      <c r="AB416" s="744">
        <f t="shared" si="3279"/>
        <v>0</v>
      </c>
      <c r="AC416" s="745">
        <v>12</v>
      </c>
      <c r="AD416" s="746">
        <f t="shared" si="3280"/>
        <v>0</v>
      </c>
      <c r="AE416" s="747"/>
      <c r="AF416" s="741"/>
      <c r="AG416" s="746">
        <f t="shared" si="3281"/>
        <v>0</v>
      </c>
      <c r="AH416" s="746">
        <f t="shared" si="3282"/>
        <v>0</v>
      </c>
      <c r="AI416" s="746">
        <f t="shared" si="3283"/>
        <v>0</v>
      </c>
      <c r="AK416" s="1044"/>
      <c r="AL416" s="755" t="s">
        <v>522</v>
      </c>
      <c r="AM416" s="737">
        <f t="shared" si="3284"/>
        <v>1</v>
      </c>
      <c r="AN416" s="737">
        <f t="shared" si="3285"/>
        <v>7067</v>
      </c>
      <c r="AO416" s="738">
        <f t="shared" si="3286"/>
        <v>7138</v>
      </c>
      <c r="AP416" s="817">
        <f t="shared" si="3287"/>
        <v>7138</v>
      </c>
      <c r="AQ416" s="740">
        <f t="shared" si="3288"/>
        <v>0</v>
      </c>
      <c r="AR416" s="741">
        <f t="shared" si="3289"/>
        <v>0</v>
      </c>
      <c r="AS416" s="740">
        <f t="shared" si="3290"/>
        <v>4</v>
      </c>
      <c r="AT416" s="741">
        <f t="shared" si="3291"/>
        <v>285.52</v>
      </c>
      <c r="AU416" s="740">
        <f t="shared" si="3292"/>
        <v>0</v>
      </c>
      <c r="AV416" s="741">
        <f t="shared" si="3293"/>
        <v>0</v>
      </c>
      <c r="AW416" s="740">
        <f t="shared" si="3294"/>
        <v>0</v>
      </c>
      <c r="AX416" s="741">
        <f t="shared" si="3295"/>
        <v>0</v>
      </c>
      <c r="AY416" s="740">
        <f t="shared" si="3296"/>
        <v>0</v>
      </c>
      <c r="AZ416" s="741">
        <f t="shared" si="3297"/>
        <v>0</v>
      </c>
      <c r="BA416" s="740">
        <f t="shared" si="3298"/>
        <v>170</v>
      </c>
      <c r="BB416" s="741">
        <f t="shared" si="3299"/>
        <v>12134.6</v>
      </c>
      <c r="BC416" s="740">
        <f t="shared" si="3300"/>
        <v>30</v>
      </c>
      <c r="BD416" s="741">
        <f t="shared" si="3301"/>
        <v>2141.4</v>
      </c>
      <c r="BE416" s="740">
        <f t="shared" si="3302"/>
        <v>0</v>
      </c>
      <c r="BF416" s="741">
        <f t="shared" si="3303"/>
        <v>0</v>
      </c>
      <c r="BG416" s="740">
        <f t="shared" si="3304"/>
        <v>0</v>
      </c>
      <c r="BH416" s="741">
        <f t="shared" si="3305"/>
        <v>0</v>
      </c>
      <c r="BI416" s="740">
        <f t="shared" si="3306"/>
        <v>0</v>
      </c>
      <c r="BJ416" s="741">
        <f t="shared" si="3307"/>
        <v>0</v>
      </c>
      <c r="BK416" s="743">
        <f t="shared" si="3308"/>
        <v>0</v>
      </c>
      <c r="BL416" s="744">
        <f t="shared" si="3309"/>
        <v>21699.52</v>
      </c>
      <c r="BM416" s="745">
        <v>12</v>
      </c>
      <c r="BN416" s="746">
        <f t="shared" si="3310"/>
        <v>260394.23999999999</v>
      </c>
      <c r="BO416" s="747"/>
      <c r="BP416" s="741"/>
      <c r="BQ416" s="746">
        <f t="shared" si="3311"/>
        <v>260394.23999999999</v>
      </c>
      <c r="BR416" s="746">
        <f t="shared" si="3312"/>
        <v>78639.06</v>
      </c>
      <c r="BS416" s="746">
        <f t="shared" si="3313"/>
        <v>339033.3</v>
      </c>
      <c r="BU416" s="1044"/>
      <c r="BV416" s="755" t="s">
        <v>522</v>
      </c>
      <c r="BW416" s="737">
        <f t="shared" si="3314"/>
        <v>0</v>
      </c>
      <c r="BX416" s="737">
        <f t="shared" si="3315"/>
        <v>7067</v>
      </c>
      <c r="BY416" s="738">
        <f t="shared" si="3316"/>
        <v>7138</v>
      </c>
      <c r="BZ416" s="817">
        <f t="shared" si="3317"/>
        <v>0</v>
      </c>
      <c r="CA416" s="740">
        <f t="shared" si="3318"/>
        <v>0</v>
      </c>
      <c r="CB416" s="741">
        <f t="shared" si="3319"/>
        <v>0</v>
      </c>
      <c r="CC416" s="740">
        <f t="shared" si="3320"/>
        <v>0</v>
      </c>
      <c r="CD416" s="741">
        <f t="shared" si="3321"/>
        <v>0</v>
      </c>
      <c r="CE416" s="740">
        <f t="shared" si="3322"/>
        <v>0</v>
      </c>
      <c r="CF416" s="741">
        <f t="shared" si="3323"/>
        <v>0</v>
      </c>
      <c r="CG416" s="740">
        <f t="shared" si="3324"/>
        <v>0</v>
      </c>
      <c r="CH416" s="741">
        <f t="shared" si="3325"/>
        <v>0</v>
      </c>
      <c r="CI416" s="740">
        <f t="shared" si="3326"/>
        <v>0</v>
      </c>
      <c r="CJ416" s="741">
        <f t="shared" si="3327"/>
        <v>0</v>
      </c>
      <c r="CK416" s="740">
        <f t="shared" si="3328"/>
        <v>0</v>
      </c>
      <c r="CL416" s="741">
        <f t="shared" si="3329"/>
        <v>0</v>
      </c>
      <c r="CM416" s="740">
        <f t="shared" si="3330"/>
        <v>0</v>
      </c>
      <c r="CN416" s="741">
        <f t="shared" si="3331"/>
        <v>0</v>
      </c>
      <c r="CO416" s="740">
        <f t="shared" si="3332"/>
        <v>0</v>
      </c>
      <c r="CP416" s="741">
        <f t="shared" si="3333"/>
        <v>0</v>
      </c>
      <c r="CQ416" s="740">
        <f t="shared" si="3334"/>
        <v>0</v>
      </c>
      <c r="CR416" s="741">
        <f t="shared" si="3335"/>
        <v>0</v>
      </c>
      <c r="CS416" s="740">
        <f t="shared" si="3336"/>
        <v>0</v>
      </c>
      <c r="CT416" s="741">
        <f t="shared" si="3337"/>
        <v>0</v>
      </c>
      <c r="CU416" s="743">
        <f t="shared" si="3338"/>
        <v>0</v>
      </c>
      <c r="CV416" s="744">
        <f t="shared" si="3339"/>
        <v>0</v>
      </c>
      <c r="CW416" s="745">
        <v>12</v>
      </c>
      <c r="CX416" s="746">
        <f t="shared" si="3340"/>
        <v>0</v>
      </c>
      <c r="CY416" s="747"/>
      <c r="CZ416" s="741"/>
      <c r="DA416" s="746">
        <f t="shared" si="3341"/>
        <v>0</v>
      </c>
      <c r="DB416" s="746">
        <f t="shared" si="3342"/>
        <v>0</v>
      </c>
      <c r="DC416" s="746">
        <f t="shared" si="3343"/>
        <v>0</v>
      </c>
      <c r="DD416" s="750"/>
      <c r="DE416" s="1044"/>
      <c r="DF416" s="755" t="s">
        <v>522</v>
      </c>
      <c r="DG416" s="737">
        <f t="shared" si="3344"/>
        <v>0</v>
      </c>
      <c r="DH416" s="737">
        <f t="shared" si="3345"/>
        <v>7067</v>
      </c>
      <c r="DI416" s="738">
        <f t="shared" si="3346"/>
        <v>7138</v>
      </c>
      <c r="DJ416" s="817">
        <f t="shared" si="3347"/>
        <v>0</v>
      </c>
      <c r="DK416" s="740">
        <f t="shared" si="3348"/>
        <v>0</v>
      </c>
      <c r="DL416" s="741">
        <f t="shared" si="3349"/>
        <v>0</v>
      </c>
      <c r="DM416" s="740">
        <f t="shared" si="3350"/>
        <v>0</v>
      </c>
      <c r="DN416" s="741">
        <f t="shared" si="3351"/>
        <v>0</v>
      </c>
      <c r="DO416" s="740">
        <f t="shared" si="3352"/>
        <v>0</v>
      </c>
      <c r="DP416" s="741">
        <f t="shared" si="3353"/>
        <v>0</v>
      </c>
      <c r="DQ416" s="740">
        <f t="shared" si="3354"/>
        <v>0</v>
      </c>
      <c r="DR416" s="741">
        <f t="shared" si="3355"/>
        <v>0</v>
      </c>
      <c r="DS416" s="740">
        <f t="shared" si="3356"/>
        <v>0</v>
      </c>
      <c r="DT416" s="741">
        <f t="shared" si="3357"/>
        <v>0</v>
      </c>
      <c r="DU416" s="740">
        <f t="shared" si="3358"/>
        <v>0</v>
      </c>
      <c r="DV416" s="741">
        <f t="shared" si="3359"/>
        <v>0</v>
      </c>
      <c r="DW416" s="740">
        <f t="shared" si="3360"/>
        <v>0</v>
      </c>
      <c r="DX416" s="741">
        <f t="shared" si="3361"/>
        <v>0</v>
      </c>
      <c r="DY416" s="740">
        <f t="shared" si="3362"/>
        <v>0</v>
      </c>
      <c r="DZ416" s="741">
        <f t="shared" si="3363"/>
        <v>0</v>
      </c>
      <c r="EA416" s="740">
        <f t="shared" si="3364"/>
        <v>0</v>
      </c>
      <c r="EB416" s="741">
        <f t="shared" si="3365"/>
        <v>0</v>
      </c>
      <c r="EC416" s="740">
        <f t="shared" si="3366"/>
        <v>0</v>
      </c>
      <c r="ED416" s="741">
        <f t="shared" si="3367"/>
        <v>0</v>
      </c>
      <c r="EE416" s="743">
        <f t="shared" si="3368"/>
        <v>0</v>
      </c>
      <c r="EF416" s="744">
        <f t="shared" si="3369"/>
        <v>0</v>
      </c>
      <c r="EG416" s="745">
        <v>12</v>
      </c>
      <c r="EH416" s="746">
        <f t="shared" si="3370"/>
        <v>0</v>
      </c>
      <c r="EI416" s="747"/>
      <c r="EJ416" s="741"/>
      <c r="EK416" s="746">
        <f t="shared" si="3371"/>
        <v>0</v>
      </c>
      <c r="EL416" s="746">
        <f t="shared" si="3372"/>
        <v>0</v>
      </c>
      <c r="EM416" s="746">
        <f t="shared" si="3373"/>
        <v>0</v>
      </c>
      <c r="EO416" s="1044"/>
      <c r="EP416" s="755" t="s">
        <v>522</v>
      </c>
      <c r="EQ416" s="737">
        <f t="shared" si="3374"/>
        <v>0</v>
      </c>
      <c r="ER416" s="737">
        <f t="shared" si="3375"/>
        <v>7067</v>
      </c>
      <c r="ES416" s="738">
        <f t="shared" si="3376"/>
        <v>7138</v>
      </c>
      <c r="ET416" s="817">
        <f t="shared" si="3377"/>
        <v>0</v>
      </c>
      <c r="EU416" s="740">
        <f t="shared" si="3378"/>
        <v>0</v>
      </c>
      <c r="EV416" s="741">
        <f t="shared" si="3379"/>
        <v>0</v>
      </c>
      <c r="EW416" s="740">
        <f t="shared" si="3380"/>
        <v>0</v>
      </c>
      <c r="EX416" s="741">
        <f t="shared" si="3381"/>
        <v>0</v>
      </c>
      <c r="EY416" s="740">
        <f t="shared" si="3382"/>
        <v>0</v>
      </c>
      <c r="EZ416" s="741">
        <f t="shared" si="3383"/>
        <v>0</v>
      </c>
      <c r="FA416" s="740">
        <f t="shared" si="3384"/>
        <v>0</v>
      </c>
      <c r="FB416" s="741">
        <f t="shared" si="3385"/>
        <v>0</v>
      </c>
      <c r="FC416" s="740">
        <f t="shared" si="3386"/>
        <v>0</v>
      </c>
      <c r="FD416" s="741">
        <f t="shared" si="3387"/>
        <v>0</v>
      </c>
      <c r="FE416" s="740">
        <f t="shared" si="3388"/>
        <v>0</v>
      </c>
      <c r="FF416" s="741">
        <f t="shared" si="3389"/>
        <v>0</v>
      </c>
      <c r="FG416" s="740">
        <f t="shared" si="3390"/>
        <v>0</v>
      </c>
      <c r="FH416" s="741">
        <f t="shared" si="3391"/>
        <v>0</v>
      </c>
      <c r="FI416" s="740">
        <f t="shared" si="3392"/>
        <v>0</v>
      </c>
      <c r="FJ416" s="741">
        <f t="shared" si="3393"/>
        <v>0</v>
      </c>
      <c r="FK416" s="740">
        <f t="shared" si="3394"/>
        <v>0</v>
      </c>
      <c r="FL416" s="741">
        <f t="shared" si="3395"/>
        <v>0</v>
      </c>
      <c r="FM416" s="740">
        <f t="shared" si="3396"/>
        <v>0</v>
      </c>
      <c r="FN416" s="741">
        <f t="shared" si="3397"/>
        <v>0</v>
      </c>
      <c r="FO416" s="743">
        <f t="shared" si="3398"/>
        <v>0</v>
      </c>
      <c r="FP416" s="744">
        <f t="shared" si="3399"/>
        <v>0</v>
      </c>
      <c r="FQ416" s="745">
        <v>12</v>
      </c>
      <c r="FR416" s="746">
        <f t="shared" si="3400"/>
        <v>0</v>
      </c>
      <c r="FS416" s="747"/>
      <c r="FT416" s="741"/>
      <c r="FU416" s="746">
        <f t="shared" si="3401"/>
        <v>0</v>
      </c>
      <c r="FV416" s="746">
        <f t="shared" si="3402"/>
        <v>0</v>
      </c>
      <c r="FW416" s="746">
        <f t="shared" si="3403"/>
        <v>0</v>
      </c>
      <c r="FY416" s="1044"/>
      <c r="FZ416" s="755" t="s">
        <v>522</v>
      </c>
      <c r="GA416" s="737">
        <f t="shared" si="3404"/>
        <v>1</v>
      </c>
      <c r="GB416" s="737">
        <f t="shared" si="3405"/>
        <v>7067</v>
      </c>
      <c r="GC416" s="738">
        <f t="shared" si="3406"/>
        <v>7138</v>
      </c>
      <c r="GD416" s="743">
        <f t="shared" si="3407"/>
        <v>7138</v>
      </c>
      <c r="GE416" s="743"/>
      <c r="GF416" s="737">
        <f t="shared" si="3408"/>
        <v>0</v>
      </c>
      <c r="GG416" s="743"/>
      <c r="GH416" s="737">
        <f t="shared" si="3409"/>
        <v>285.52</v>
      </c>
      <c r="GI416" s="743"/>
      <c r="GJ416" s="737">
        <f t="shared" si="3410"/>
        <v>0</v>
      </c>
      <c r="GK416" s="743"/>
      <c r="GL416" s="737">
        <f t="shared" si="3411"/>
        <v>0</v>
      </c>
      <c r="GM416" s="743"/>
      <c r="GN416" s="737">
        <f t="shared" si="3412"/>
        <v>0</v>
      </c>
      <c r="GO416" s="743"/>
      <c r="GP416" s="737">
        <f t="shared" si="3413"/>
        <v>12134.6</v>
      </c>
      <c r="GQ416" s="743"/>
      <c r="GR416" s="737">
        <f t="shared" si="3414"/>
        <v>2141.4</v>
      </c>
      <c r="GS416" s="743"/>
      <c r="GT416" s="737">
        <f t="shared" si="3415"/>
        <v>0</v>
      </c>
      <c r="GU416" s="743"/>
      <c r="GV416" s="737">
        <f t="shared" si="3416"/>
        <v>0</v>
      </c>
      <c r="GW416" s="743"/>
      <c r="GX416" s="737">
        <f t="shared" si="3417"/>
        <v>0</v>
      </c>
      <c r="GY416" s="743">
        <f t="shared" si="3417"/>
        <v>0</v>
      </c>
      <c r="GZ416" s="744">
        <f t="shared" si="3418"/>
        <v>21699.52</v>
      </c>
      <c r="HA416" s="745">
        <v>12</v>
      </c>
      <c r="HB416" s="746">
        <f t="shared" si="3419"/>
        <v>260394.23999999999</v>
      </c>
      <c r="HC416" s="737">
        <f t="shared" si="3420"/>
        <v>0</v>
      </c>
      <c r="HD416" s="737">
        <f t="shared" si="3420"/>
        <v>0</v>
      </c>
      <c r="HE416" s="746">
        <f t="shared" si="3421"/>
        <v>260394.23999999999</v>
      </c>
      <c r="HF416" s="746">
        <f t="shared" si="3422"/>
        <v>78639.06</v>
      </c>
      <c r="HG416" s="746">
        <f t="shared" si="3423"/>
        <v>339033.3</v>
      </c>
    </row>
    <row r="417" spans="1:215" hidden="1" x14ac:dyDescent="0.25">
      <c r="A417" s="1044"/>
      <c r="B417" s="755" t="s">
        <v>361</v>
      </c>
      <c r="C417" s="737">
        <f t="shared" si="3255"/>
        <v>0.5</v>
      </c>
      <c r="D417" s="737">
        <f t="shared" si="3256"/>
        <v>5820</v>
      </c>
      <c r="E417" s="738">
        <f t="shared" si="3257"/>
        <v>5879</v>
      </c>
      <c r="F417" s="817">
        <f t="shared" si="3258"/>
        <v>2939.5</v>
      </c>
      <c r="G417" s="740">
        <f t="shared" si="3424"/>
        <v>0</v>
      </c>
      <c r="H417" s="741">
        <f t="shared" si="3260"/>
        <v>0</v>
      </c>
      <c r="I417" s="740">
        <f t="shared" si="3424"/>
        <v>0</v>
      </c>
      <c r="J417" s="741">
        <f t="shared" si="3261"/>
        <v>0</v>
      </c>
      <c r="K417" s="740">
        <f t="shared" si="3262"/>
        <v>0</v>
      </c>
      <c r="L417" s="741">
        <f t="shared" si="3263"/>
        <v>0</v>
      </c>
      <c r="M417" s="740">
        <f t="shared" si="3264"/>
        <v>5</v>
      </c>
      <c r="N417" s="741">
        <f t="shared" si="3265"/>
        <v>146.97999999999999</v>
      </c>
      <c r="O417" s="740">
        <f t="shared" si="3266"/>
        <v>0</v>
      </c>
      <c r="P417" s="741">
        <f t="shared" si="3267"/>
        <v>0</v>
      </c>
      <c r="Q417" s="740">
        <f t="shared" si="3268"/>
        <v>198</v>
      </c>
      <c r="R417" s="741">
        <f t="shared" si="3269"/>
        <v>5820.21</v>
      </c>
      <c r="S417" s="740">
        <f t="shared" si="3270"/>
        <v>30</v>
      </c>
      <c r="T417" s="741">
        <f t="shared" si="3271"/>
        <v>881.85</v>
      </c>
      <c r="U417" s="740">
        <f t="shared" si="3272"/>
        <v>0</v>
      </c>
      <c r="V417" s="741">
        <f t="shared" si="3273"/>
        <v>0</v>
      </c>
      <c r="W417" s="740">
        <f t="shared" si="3274"/>
        <v>0</v>
      </c>
      <c r="X417" s="741">
        <f t="shared" si="3275"/>
        <v>0</v>
      </c>
      <c r="Y417" s="740">
        <f t="shared" si="3276"/>
        <v>0</v>
      </c>
      <c r="Z417" s="741">
        <f t="shared" si="3277"/>
        <v>0</v>
      </c>
      <c r="AA417" s="743">
        <f t="shared" si="3278"/>
        <v>0</v>
      </c>
      <c r="AB417" s="744">
        <f t="shared" si="3279"/>
        <v>9788.5400000000009</v>
      </c>
      <c r="AC417" s="745">
        <v>12</v>
      </c>
      <c r="AD417" s="746">
        <f t="shared" si="3280"/>
        <v>117462.48</v>
      </c>
      <c r="AE417" s="747"/>
      <c r="AF417" s="741"/>
      <c r="AG417" s="746">
        <f t="shared" si="3281"/>
        <v>117462.48</v>
      </c>
      <c r="AH417" s="746">
        <f t="shared" si="3282"/>
        <v>35473.67</v>
      </c>
      <c r="AI417" s="746">
        <f t="shared" si="3283"/>
        <v>152936.15</v>
      </c>
      <c r="AK417" s="1044"/>
      <c r="AL417" s="755" t="s">
        <v>361</v>
      </c>
      <c r="AM417" s="737">
        <f t="shared" si="3284"/>
        <v>0.5</v>
      </c>
      <c r="AN417" s="737">
        <f t="shared" si="3285"/>
        <v>5820</v>
      </c>
      <c r="AO417" s="738">
        <f t="shared" si="3286"/>
        <v>5879</v>
      </c>
      <c r="AP417" s="817">
        <f t="shared" si="3287"/>
        <v>2939.5</v>
      </c>
      <c r="AQ417" s="740">
        <f t="shared" si="3288"/>
        <v>0</v>
      </c>
      <c r="AR417" s="741">
        <f t="shared" si="3289"/>
        <v>0</v>
      </c>
      <c r="AS417" s="740">
        <f t="shared" si="3290"/>
        <v>0</v>
      </c>
      <c r="AT417" s="741">
        <f t="shared" si="3291"/>
        <v>0</v>
      </c>
      <c r="AU417" s="740">
        <f t="shared" si="3292"/>
        <v>0</v>
      </c>
      <c r="AV417" s="741">
        <f t="shared" si="3293"/>
        <v>0</v>
      </c>
      <c r="AW417" s="740">
        <f t="shared" si="3294"/>
        <v>0</v>
      </c>
      <c r="AX417" s="741">
        <f t="shared" si="3295"/>
        <v>0</v>
      </c>
      <c r="AY417" s="740">
        <f t="shared" si="3296"/>
        <v>0</v>
      </c>
      <c r="AZ417" s="741">
        <f t="shared" si="3297"/>
        <v>0</v>
      </c>
      <c r="BA417" s="740">
        <f t="shared" si="3298"/>
        <v>199</v>
      </c>
      <c r="BB417" s="741">
        <f t="shared" si="3299"/>
        <v>5849.61</v>
      </c>
      <c r="BC417" s="740">
        <f t="shared" si="3300"/>
        <v>30</v>
      </c>
      <c r="BD417" s="741">
        <f t="shared" si="3301"/>
        <v>881.85</v>
      </c>
      <c r="BE417" s="740">
        <f t="shared" si="3302"/>
        <v>0</v>
      </c>
      <c r="BF417" s="741">
        <f t="shared" si="3303"/>
        <v>0</v>
      </c>
      <c r="BG417" s="740">
        <f t="shared" si="3304"/>
        <v>0</v>
      </c>
      <c r="BH417" s="741">
        <f t="shared" si="3305"/>
        <v>0</v>
      </c>
      <c r="BI417" s="740">
        <f t="shared" si="3306"/>
        <v>0</v>
      </c>
      <c r="BJ417" s="741">
        <f t="shared" si="3307"/>
        <v>0</v>
      </c>
      <c r="BK417" s="743">
        <f t="shared" si="3308"/>
        <v>0</v>
      </c>
      <c r="BL417" s="744">
        <f t="shared" si="3309"/>
        <v>9670.9599999999991</v>
      </c>
      <c r="BM417" s="745">
        <v>12</v>
      </c>
      <c r="BN417" s="746">
        <f t="shared" si="3310"/>
        <v>116051.52</v>
      </c>
      <c r="BO417" s="747"/>
      <c r="BP417" s="741"/>
      <c r="BQ417" s="746">
        <f t="shared" si="3311"/>
        <v>116051.52</v>
      </c>
      <c r="BR417" s="746">
        <f t="shared" si="3312"/>
        <v>35047.56</v>
      </c>
      <c r="BS417" s="746">
        <f t="shared" si="3313"/>
        <v>151099.07999999999</v>
      </c>
      <c r="BU417" s="1044"/>
      <c r="BV417" s="755" t="s">
        <v>361</v>
      </c>
      <c r="BW417" s="737">
        <f t="shared" si="3314"/>
        <v>1</v>
      </c>
      <c r="BX417" s="737">
        <f t="shared" si="3315"/>
        <v>5820</v>
      </c>
      <c r="BY417" s="738">
        <f t="shared" si="3316"/>
        <v>5879</v>
      </c>
      <c r="BZ417" s="817">
        <f t="shared" si="3317"/>
        <v>5879</v>
      </c>
      <c r="CA417" s="740">
        <f t="shared" si="3318"/>
        <v>0</v>
      </c>
      <c r="CB417" s="741">
        <f t="shared" si="3319"/>
        <v>0</v>
      </c>
      <c r="CC417" s="740">
        <f t="shared" si="3320"/>
        <v>0</v>
      </c>
      <c r="CD417" s="741">
        <f t="shared" si="3321"/>
        <v>0</v>
      </c>
      <c r="CE417" s="740">
        <f t="shared" si="3322"/>
        <v>0</v>
      </c>
      <c r="CF417" s="741">
        <f t="shared" si="3323"/>
        <v>0</v>
      </c>
      <c r="CG417" s="740">
        <f t="shared" si="3324"/>
        <v>75</v>
      </c>
      <c r="CH417" s="741">
        <f t="shared" si="3325"/>
        <v>4409.25</v>
      </c>
      <c r="CI417" s="740">
        <f t="shared" si="3326"/>
        <v>0</v>
      </c>
      <c r="CJ417" s="741">
        <f t="shared" si="3327"/>
        <v>0</v>
      </c>
      <c r="CK417" s="740">
        <f t="shared" si="3328"/>
        <v>0</v>
      </c>
      <c r="CL417" s="741">
        <f t="shared" si="3329"/>
        <v>0</v>
      </c>
      <c r="CM417" s="740">
        <f t="shared" si="3330"/>
        <v>0</v>
      </c>
      <c r="CN417" s="741">
        <f t="shared" si="3331"/>
        <v>0</v>
      </c>
      <c r="CO417" s="740">
        <f t="shared" si="3332"/>
        <v>0</v>
      </c>
      <c r="CP417" s="741">
        <f t="shared" si="3333"/>
        <v>0</v>
      </c>
      <c r="CQ417" s="740">
        <f t="shared" si="3334"/>
        <v>0</v>
      </c>
      <c r="CR417" s="741">
        <f t="shared" si="3335"/>
        <v>0</v>
      </c>
      <c r="CS417" s="740">
        <f t="shared" si="3336"/>
        <v>0</v>
      </c>
      <c r="CT417" s="741">
        <f t="shared" si="3337"/>
        <v>0</v>
      </c>
      <c r="CU417" s="743">
        <f t="shared" si="3338"/>
        <v>5878.75</v>
      </c>
      <c r="CV417" s="744">
        <f t="shared" si="3339"/>
        <v>16167</v>
      </c>
      <c r="CW417" s="745">
        <v>12</v>
      </c>
      <c r="CX417" s="746">
        <f t="shared" si="3340"/>
        <v>194004</v>
      </c>
      <c r="CY417" s="747"/>
      <c r="CZ417" s="741"/>
      <c r="DA417" s="746">
        <f t="shared" si="3341"/>
        <v>194004</v>
      </c>
      <c r="DB417" s="746">
        <f t="shared" si="3342"/>
        <v>58589.21</v>
      </c>
      <c r="DC417" s="746">
        <f t="shared" si="3343"/>
        <v>252593.21</v>
      </c>
      <c r="DD417" s="750"/>
      <c r="DE417" s="1044"/>
      <c r="DF417" s="755" t="s">
        <v>361</v>
      </c>
      <c r="DG417" s="737">
        <f t="shared" si="3344"/>
        <v>0</v>
      </c>
      <c r="DH417" s="737">
        <f t="shared" si="3345"/>
        <v>5820</v>
      </c>
      <c r="DI417" s="738">
        <f t="shared" si="3346"/>
        <v>5879</v>
      </c>
      <c r="DJ417" s="817">
        <f t="shared" si="3347"/>
        <v>0</v>
      </c>
      <c r="DK417" s="740">
        <f t="shared" si="3348"/>
        <v>0</v>
      </c>
      <c r="DL417" s="741">
        <f t="shared" si="3349"/>
        <v>0</v>
      </c>
      <c r="DM417" s="740">
        <f t="shared" si="3350"/>
        <v>0</v>
      </c>
      <c r="DN417" s="741">
        <f t="shared" si="3351"/>
        <v>0</v>
      </c>
      <c r="DO417" s="740">
        <f t="shared" si="3352"/>
        <v>0</v>
      </c>
      <c r="DP417" s="741">
        <f t="shared" si="3353"/>
        <v>0</v>
      </c>
      <c r="DQ417" s="740">
        <f t="shared" si="3354"/>
        <v>0</v>
      </c>
      <c r="DR417" s="741">
        <f t="shared" si="3355"/>
        <v>0</v>
      </c>
      <c r="DS417" s="740">
        <f t="shared" si="3356"/>
        <v>0</v>
      </c>
      <c r="DT417" s="741">
        <f t="shared" si="3357"/>
        <v>0</v>
      </c>
      <c r="DU417" s="740">
        <f t="shared" si="3358"/>
        <v>0</v>
      </c>
      <c r="DV417" s="741">
        <f t="shared" si="3359"/>
        <v>0</v>
      </c>
      <c r="DW417" s="740">
        <f t="shared" si="3360"/>
        <v>0</v>
      </c>
      <c r="DX417" s="741">
        <f t="shared" si="3361"/>
        <v>0</v>
      </c>
      <c r="DY417" s="740">
        <f t="shared" si="3362"/>
        <v>0</v>
      </c>
      <c r="DZ417" s="741">
        <f t="shared" si="3363"/>
        <v>0</v>
      </c>
      <c r="EA417" s="740">
        <f t="shared" si="3364"/>
        <v>0</v>
      </c>
      <c r="EB417" s="741">
        <f t="shared" si="3365"/>
        <v>0</v>
      </c>
      <c r="EC417" s="740">
        <f t="shared" si="3366"/>
        <v>0</v>
      </c>
      <c r="ED417" s="741">
        <f t="shared" si="3367"/>
        <v>0</v>
      </c>
      <c r="EE417" s="743">
        <f t="shared" si="3368"/>
        <v>0</v>
      </c>
      <c r="EF417" s="744">
        <f t="shared" si="3369"/>
        <v>0</v>
      </c>
      <c r="EG417" s="745">
        <v>12</v>
      </c>
      <c r="EH417" s="746">
        <f t="shared" si="3370"/>
        <v>0</v>
      </c>
      <c r="EI417" s="747"/>
      <c r="EJ417" s="741"/>
      <c r="EK417" s="746">
        <f t="shared" si="3371"/>
        <v>0</v>
      </c>
      <c r="EL417" s="746">
        <f t="shared" si="3372"/>
        <v>0</v>
      </c>
      <c r="EM417" s="746">
        <f t="shared" si="3373"/>
        <v>0</v>
      </c>
      <c r="EO417" s="1044"/>
      <c r="EP417" s="755" t="s">
        <v>361</v>
      </c>
      <c r="EQ417" s="737">
        <f t="shared" si="3374"/>
        <v>0</v>
      </c>
      <c r="ER417" s="737">
        <f t="shared" si="3375"/>
        <v>5820</v>
      </c>
      <c r="ES417" s="738">
        <f t="shared" si="3376"/>
        <v>5879</v>
      </c>
      <c r="ET417" s="817">
        <f t="shared" si="3377"/>
        <v>0</v>
      </c>
      <c r="EU417" s="740">
        <f t="shared" si="3378"/>
        <v>0</v>
      </c>
      <c r="EV417" s="741">
        <f t="shared" si="3379"/>
        <v>0</v>
      </c>
      <c r="EW417" s="740">
        <f t="shared" si="3380"/>
        <v>0</v>
      </c>
      <c r="EX417" s="741">
        <f t="shared" si="3381"/>
        <v>0</v>
      </c>
      <c r="EY417" s="740">
        <f t="shared" si="3382"/>
        <v>0</v>
      </c>
      <c r="EZ417" s="741">
        <f t="shared" si="3383"/>
        <v>0</v>
      </c>
      <c r="FA417" s="740">
        <f t="shared" si="3384"/>
        <v>0</v>
      </c>
      <c r="FB417" s="741">
        <f t="shared" si="3385"/>
        <v>0</v>
      </c>
      <c r="FC417" s="740">
        <f t="shared" si="3386"/>
        <v>0</v>
      </c>
      <c r="FD417" s="741">
        <f t="shared" si="3387"/>
        <v>0</v>
      </c>
      <c r="FE417" s="740">
        <f t="shared" si="3388"/>
        <v>0</v>
      </c>
      <c r="FF417" s="741">
        <f t="shared" si="3389"/>
        <v>0</v>
      </c>
      <c r="FG417" s="740">
        <f t="shared" si="3390"/>
        <v>0</v>
      </c>
      <c r="FH417" s="741">
        <f t="shared" si="3391"/>
        <v>0</v>
      </c>
      <c r="FI417" s="740">
        <f t="shared" si="3392"/>
        <v>0</v>
      </c>
      <c r="FJ417" s="741">
        <f t="shared" si="3393"/>
        <v>0</v>
      </c>
      <c r="FK417" s="740">
        <f t="shared" si="3394"/>
        <v>0</v>
      </c>
      <c r="FL417" s="741">
        <f t="shared" si="3395"/>
        <v>0</v>
      </c>
      <c r="FM417" s="740">
        <f t="shared" si="3396"/>
        <v>0</v>
      </c>
      <c r="FN417" s="741">
        <f t="shared" si="3397"/>
        <v>0</v>
      </c>
      <c r="FO417" s="743">
        <f t="shared" si="3398"/>
        <v>0</v>
      </c>
      <c r="FP417" s="744">
        <f t="shared" si="3399"/>
        <v>0</v>
      </c>
      <c r="FQ417" s="745">
        <v>12</v>
      </c>
      <c r="FR417" s="746">
        <f t="shared" si="3400"/>
        <v>0</v>
      </c>
      <c r="FS417" s="747"/>
      <c r="FT417" s="741"/>
      <c r="FU417" s="746">
        <f t="shared" si="3401"/>
        <v>0</v>
      </c>
      <c r="FV417" s="746">
        <f t="shared" si="3402"/>
        <v>0</v>
      </c>
      <c r="FW417" s="746">
        <f t="shared" si="3403"/>
        <v>0</v>
      </c>
      <c r="FY417" s="1044"/>
      <c r="FZ417" s="755" t="s">
        <v>361</v>
      </c>
      <c r="GA417" s="737">
        <f t="shared" si="3404"/>
        <v>2</v>
      </c>
      <c r="GB417" s="737">
        <f t="shared" si="3405"/>
        <v>5820</v>
      </c>
      <c r="GC417" s="738">
        <f t="shared" si="3406"/>
        <v>5879</v>
      </c>
      <c r="GD417" s="743">
        <f t="shared" si="3407"/>
        <v>11758</v>
      </c>
      <c r="GE417" s="743"/>
      <c r="GF417" s="737">
        <f t="shared" si="3408"/>
        <v>0</v>
      </c>
      <c r="GG417" s="743"/>
      <c r="GH417" s="737">
        <f t="shared" si="3409"/>
        <v>0</v>
      </c>
      <c r="GI417" s="743"/>
      <c r="GJ417" s="737">
        <f t="shared" si="3410"/>
        <v>0</v>
      </c>
      <c r="GK417" s="743"/>
      <c r="GL417" s="737">
        <f t="shared" si="3411"/>
        <v>4556.2299999999996</v>
      </c>
      <c r="GM417" s="743"/>
      <c r="GN417" s="737">
        <f t="shared" si="3412"/>
        <v>0</v>
      </c>
      <c r="GO417" s="743"/>
      <c r="GP417" s="737">
        <f t="shared" si="3413"/>
        <v>11669.82</v>
      </c>
      <c r="GQ417" s="743"/>
      <c r="GR417" s="737">
        <f t="shared" si="3414"/>
        <v>1763.7</v>
      </c>
      <c r="GS417" s="743"/>
      <c r="GT417" s="737">
        <f t="shared" si="3415"/>
        <v>0</v>
      </c>
      <c r="GU417" s="743"/>
      <c r="GV417" s="737">
        <f t="shared" si="3416"/>
        <v>0</v>
      </c>
      <c r="GW417" s="743"/>
      <c r="GX417" s="737">
        <f t="shared" si="3417"/>
        <v>0</v>
      </c>
      <c r="GY417" s="743">
        <f t="shared" si="3417"/>
        <v>5878.75</v>
      </c>
      <c r="GZ417" s="744">
        <f t="shared" si="3418"/>
        <v>35626.5</v>
      </c>
      <c r="HA417" s="745">
        <v>12</v>
      </c>
      <c r="HB417" s="746">
        <f t="shared" si="3419"/>
        <v>427518</v>
      </c>
      <c r="HC417" s="737">
        <f t="shared" si="3420"/>
        <v>0</v>
      </c>
      <c r="HD417" s="737">
        <f t="shared" si="3420"/>
        <v>0</v>
      </c>
      <c r="HE417" s="746">
        <f t="shared" si="3421"/>
        <v>427518</v>
      </c>
      <c r="HF417" s="746">
        <f t="shared" si="3422"/>
        <v>129110.44</v>
      </c>
      <c r="HG417" s="746">
        <f t="shared" si="3423"/>
        <v>556628.43999999994</v>
      </c>
    </row>
    <row r="418" spans="1:215" hidden="1" x14ac:dyDescent="0.25">
      <c r="A418" s="1044"/>
      <c r="B418" s="779" t="s">
        <v>43</v>
      </c>
      <c r="C418" s="737">
        <f t="shared" si="3255"/>
        <v>0</v>
      </c>
      <c r="D418" s="737">
        <f t="shared" si="3256"/>
        <v>7402</v>
      </c>
      <c r="E418" s="738">
        <f t="shared" si="3257"/>
        <v>7477</v>
      </c>
      <c r="F418" s="817">
        <f t="shared" si="3258"/>
        <v>0</v>
      </c>
      <c r="G418" s="740">
        <f t="shared" si="3424"/>
        <v>0</v>
      </c>
      <c r="H418" s="741">
        <f t="shared" si="3260"/>
        <v>0</v>
      </c>
      <c r="I418" s="740">
        <f t="shared" si="3424"/>
        <v>0</v>
      </c>
      <c r="J418" s="741">
        <f t="shared" si="3261"/>
        <v>0</v>
      </c>
      <c r="K418" s="740">
        <f t="shared" si="3262"/>
        <v>0</v>
      </c>
      <c r="L418" s="741">
        <f t="shared" si="3263"/>
        <v>0</v>
      </c>
      <c r="M418" s="740">
        <f t="shared" si="3264"/>
        <v>0</v>
      </c>
      <c r="N418" s="741">
        <f t="shared" si="3265"/>
        <v>0</v>
      </c>
      <c r="O418" s="740">
        <f t="shared" si="3266"/>
        <v>0</v>
      </c>
      <c r="P418" s="741">
        <f t="shared" si="3267"/>
        <v>0</v>
      </c>
      <c r="Q418" s="740">
        <f t="shared" si="3268"/>
        <v>0</v>
      </c>
      <c r="R418" s="741">
        <f t="shared" si="3269"/>
        <v>0</v>
      </c>
      <c r="S418" s="740">
        <f t="shared" si="3270"/>
        <v>0</v>
      </c>
      <c r="T418" s="741">
        <f t="shared" si="3271"/>
        <v>0</v>
      </c>
      <c r="U418" s="740">
        <f t="shared" si="3272"/>
        <v>0</v>
      </c>
      <c r="V418" s="741">
        <f t="shared" si="3273"/>
        <v>0</v>
      </c>
      <c r="W418" s="740">
        <f t="shared" si="3274"/>
        <v>0</v>
      </c>
      <c r="X418" s="741">
        <f t="shared" si="3275"/>
        <v>0</v>
      </c>
      <c r="Y418" s="740">
        <f t="shared" si="3276"/>
        <v>0</v>
      </c>
      <c r="Z418" s="741">
        <f t="shared" si="3277"/>
        <v>0</v>
      </c>
      <c r="AA418" s="743">
        <f t="shared" si="3278"/>
        <v>0</v>
      </c>
      <c r="AB418" s="744">
        <f t="shared" si="3279"/>
        <v>0</v>
      </c>
      <c r="AC418" s="745">
        <v>12</v>
      </c>
      <c r="AD418" s="746">
        <f t="shared" si="3280"/>
        <v>0</v>
      </c>
      <c r="AE418" s="747"/>
      <c r="AF418" s="741"/>
      <c r="AG418" s="746">
        <f t="shared" si="3281"/>
        <v>0</v>
      </c>
      <c r="AH418" s="746">
        <f t="shared" si="3282"/>
        <v>0</v>
      </c>
      <c r="AI418" s="746">
        <f t="shared" si="3283"/>
        <v>0</v>
      </c>
      <c r="AK418" s="1044"/>
      <c r="AL418" s="779" t="s">
        <v>43</v>
      </c>
      <c r="AM418" s="737">
        <f t="shared" si="3284"/>
        <v>0</v>
      </c>
      <c r="AN418" s="737">
        <f t="shared" si="3285"/>
        <v>7402</v>
      </c>
      <c r="AO418" s="738">
        <f t="shared" si="3286"/>
        <v>7477</v>
      </c>
      <c r="AP418" s="817">
        <f t="shared" si="3287"/>
        <v>0</v>
      </c>
      <c r="AQ418" s="740">
        <f t="shared" si="3288"/>
        <v>0</v>
      </c>
      <c r="AR418" s="741">
        <f t="shared" si="3289"/>
        <v>0</v>
      </c>
      <c r="AS418" s="740">
        <f t="shared" si="3290"/>
        <v>0</v>
      </c>
      <c r="AT418" s="741">
        <f t="shared" si="3291"/>
        <v>0</v>
      </c>
      <c r="AU418" s="740">
        <f t="shared" si="3292"/>
        <v>0</v>
      </c>
      <c r="AV418" s="741">
        <f t="shared" si="3293"/>
        <v>0</v>
      </c>
      <c r="AW418" s="740">
        <f t="shared" si="3294"/>
        <v>0</v>
      </c>
      <c r="AX418" s="741">
        <f t="shared" si="3295"/>
        <v>0</v>
      </c>
      <c r="AY418" s="740">
        <f t="shared" si="3296"/>
        <v>0</v>
      </c>
      <c r="AZ418" s="741">
        <f t="shared" si="3297"/>
        <v>0</v>
      </c>
      <c r="BA418" s="740">
        <f t="shared" si="3298"/>
        <v>0</v>
      </c>
      <c r="BB418" s="741">
        <f t="shared" si="3299"/>
        <v>0</v>
      </c>
      <c r="BC418" s="740">
        <f t="shared" si="3300"/>
        <v>0</v>
      </c>
      <c r="BD418" s="741">
        <f t="shared" si="3301"/>
        <v>0</v>
      </c>
      <c r="BE418" s="740">
        <f t="shared" si="3302"/>
        <v>0</v>
      </c>
      <c r="BF418" s="741">
        <f t="shared" si="3303"/>
        <v>0</v>
      </c>
      <c r="BG418" s="740">
        <f t="shared" si="3304"/>
        <v>0</v>
      </c>
      <c r="BH418" s="741">
        <f t="shared" si="3305"/>
        <v>0</v>
      </c>
      <c r="BI418" s="740">
        <f t="shared" si="3306"/>
        <v>0</v>
      </c>
      <c r="BJ418" s="741">
        <f t="shared" si="3307"/>
        <v>0</v>
      </c>
      <c r="BK418" s="743">
        <f t="shared" si="3308"/>
        <v>0</v>
      </c>
      <c r="BL418" s="744">
        <f t="shared" si="3309"/>
        <v>0</v>
      </c>
      <c r="BM418" s="745">
        <v>12</v>
      </c>
      <c r="BN418" s="746">
        <f t="shared" si="3310"/>
        <v>0</v>
      </c>
      <c r="BO418" s="747"/>
      <c r="BP418" s="741"/>
      <c r="BQ418" s="746">
        <f t="shared" si="3311"/>
        <v>0</v>
      </c>
      <c r="BR418" s="746">
        <f t="shared" si="3312"/>
        <v>0</v>
      </c>
      <c r="BS418" s="746">
        <f t="shared" si="3313"/>
        <v>0</v>
      </c>
      <c r="BU418" s="1044"/>
      <c r="BV418" s="779" t="s">
        <v>43</v>
      </c>
      <c r="BW418" s="737">
        <f t="shared" si="3314"/>
        <v>2.5</v>
      </c>
      <c r="BX418" s="737">
        <f t="shared" si="3315"/>
        <v>7402</v>
      </c>
      <c r="BY418" s="738">
        <f t="shared" si="3316"/>
        <v>7477</v>
      </c>
      <c r="BZ418" s="817">
        <f t="shared" si="3317"/>
        <v>18692.5</v>
      </c>
      <c r="CA418" s="740">
        <f t="shared" si="3318"/>
        <v>0</v>
      </c>
      <c r="CB418" s="741">
        <f t="shared" si="3319"/>
        <v>0</v>
      </c>
      <c r="CC418" s="740">
        <f t="shared" si="3320"/>
        <v>0</v>
      </c>
      <c r="CD418" s="741">
        <f t="shared" si="3321"/>
        <v>0</v>
      </c>
      <c r="CE418" s="740">
        <f t="shared" si="3322"/>
        <v>0</v>
      </c>
      <c r="CF418" s="741">
        <f t="shared" si="3323"/>
        <v>0</v>
      </c>
      <c r="CG418" s="740">
        <f t="shared" si="3324"/>
        <v>0</v>
      </c>
      <c r="CH418" s="741">
        <f t="shared" si="3325"/>
        <v>0</v>
      </c>
      <c r="CI418" s="740">
        <f t="shared" si="3326"/>
        <v>0</v>
      </c>
      <c r="CJ418" s="741">
        <f t="shared" si="3327"/>
        <v>0</v>
      </c>
      <c r="CK418" s="740">
        <f t="shared" si="3328"/>
        <v>0</v>
      </c>
      <c r="CL418" s="741">
        <f t="shared" si="3329"/>
        <v>0</v>
      </c>
      <c r="CM418" s="740">
        <f t="shared" si="3330"/>
        <v>15</v>
      </c>
      <c r="CN418" s="741">
        <f t="shared" si="3331"/>
        <v>2803.88</v>
      </c>
      <c r="CO418" s="740">
        <f t="shared" si="3332"/>
        <v>0</v>
      </c>
      <c r="CP418" s="741">
        <f t="shared" si="3333"/>
        <v>0</v>
      </c>
      <c r="CQ418" s="740">
        <f t="shared" si="3334"/>
        <v>0</v>
      </c>
      <c r="CR418" s="741">
        <f t="shared" si="3335"/>
        <v>0</v>
      </c>
      <c r="CS418" s="740">
        <f t="shared" si="3336"/>
        <v>0</v>
      </c>
      <c r="CT418" s="741">
        <f t="shared" si="3337"/>
        <v>0</v>
      </c>
      <c r="CU418" s="743">
        <f t="shared" si="3338"/>
        <v>19093.62</v>
      </c>
      <c r="CV418" s="744">
        <f t="shared" si="3339"/>
        <v>40590</v>
      </c>
      <c r="CW418" s="745">
        <v>12</v>
      </c>
      <c r="CX418" s="746">
        <f t="shared" si="3340"/>
        <v>487080</v>
      </c>
      <c r="CY418" s="747"/>
      <c r="CZ418" s="741"/>
      <c r="DA418" s="746">
        <f t="shared" si="3341"/>
        <v>487080</v>
      </c>
      <c r="DB418" s="746">
        <f t="shared" si="3342"/>
        <v>147098.16</v>
      </c>
      <c r="DC418" s="746">
        <f t="shared" si="3343"/>
        <v>634178.16</v>
      </c>
      <c r="DD418" s="750"/>
      <c r="DE418" s="1044"/>
      <c r="DF418" s="779" t="s">
        <v>43</v>
      </c>
      <c r="DG418" s="737">
        <f t="shared" si="3344"/>
        <v>0</v>
      </c>
      <c r="DH418" s="737">
        <f t="shared" si="3345"/>
        <v>7402</v>
      </c>
      <c r="DI418" s="738">
        <f t="shared" si="3346"/>
        <v>7477</v>
      </c>
      <c r="DJ418" s="817">
        <f t="shared" si="3347"/>
        <v>0</v>
      </c>
      <c r="DK418" s="740">
        <f t="shared" si="3348"/>
        <v>0</v>
      </c>
      <c r="DL418" s="741">
        <f t="shared" si="3349"/>
        <v>0</v>
      </c>
      <c r="DM418" s="740">
        <f t="shared" si="3350"/>
        <v>0</v>
      </c>
      <c r="DN418" s="741">
        <f t="shared" si="3351"/>
        <v>0</v>
      </c>
      <c r="DO418" s="740">
        <f t="shared" si="3352"/>
        <v>0</v>
      </c>
      <c r="DP418" s="741">
        <f t="shared" si="3353"/>
        <v>0</v>
      </c>
      <c r="DQ418" s="740">
        <f t="shared" si="3354"/>
        <v>0</v>
      </c>
      <c r="DR418" s="741">
        <f t="shared" si="3355"/>
        <v>0</v>
      </c>
      <c r="DS418" s="740">
        <f t="shared" si="3356"/>
        <v>0</v>
      </c>
      <c r="DT418" s="741">
        <f t="shared" si="3357"/>
        <v>0</v>
      </c>
      <c r="DU418" s="740">
        <f t="shared" si="3358"/>
        <v>0</v>
      </c>
      <c r="DV418" s="741">
        <f t="shared" si="3359"/>
        <v>0</v>
      </c>
      <c r="DW418" s="740">
        <f t="shared" si="3360"/>
        <v>0</v>
      </c>
      <c r="DX418" s="741">
        <f t="shared" si="3361"/>
        <v>0</v>
      </c>
      <c r="DY418" s="740">
        <f t="shared" si="3362"/>
        <v>0</v>
      </c>
      <c r="DZ418" s="741">
        <f t="shared" si="3363"/>
        <v>0</v>
      </c>
      <c r="EA418" s="740">
        <f t="shared" si="3364"/>
        <v>0</v>
      </c>
      <c r="EB418" s="741">
        <f t="shared" si="3365"/>
        <v>0</v>
      </c>
      <c r="EC418" s="740">
        <f t="shared" si="3366"/>
        <v>0</v>
      </c>
      <c r="ED418" s="741">
        <f t="shared" si="3367"/>
        <v>0</v>
      </c>
      <c r="EE418" s="743">
        <f t="shared" si="3368"/>
        <v>0</v>
      </c>
      <c r="EF418" s="744">
        <f t="shared" si="3369"/>
        <v>0</v>
      </c>
      <c r="EG418" s="745">
        <v>12</v>
      </c>
      <c r="EH418" s="746">
        <f t="shared" si="3370"/>
        <v>0</v>
      </c>
      <c r="EI418" s="747"/>
      <c r="EJ418" s="741"/>
      <c r="EK418" s="746">
        <f t="shared" si="3371"/>
        <v>0</v>
      </c>
      <c r="EL418" s="746">
        <f t="shared" si="3372"/>
        <v>0</v>
      </c>
      <c r="EM418" s="746">
        <f t="shared" si="3373"/>
        <v>0</v>
      </c>
      <c r="EO418" s="1044"/>
      <c r="EP418" s="779" t="s">
        <v>43</v>
      </c>
      <c r="EQ418" s="737">
        <f t="shared" si="3374"/>
        <v>0</v>
      </c>
      <c r="ER418" s="737">
        <f t="shared" si="3375"/>
        <v>7402</v>
      </c>
      <c r="ES418" s="738">
        <f t="shared" si="3376"/>
        <v>7477</v>
      </c>
      <c r="ET418" s="817">
        <f t="shared" si="3377"/>
        <v>0</v>
      </c>
      <c r="EU418" s="740">
        <f t="shared" si="3378"/>
        <v>0</v>
      </c>
      <c r="EV418" s="741">
        <f t="shared" si="3379"/>
        <v>0</v>
      </c>
      <c r="EW418" s="740">
        <f t="shared" si="3380"/>
        <v>0</v>
      </c>
      <c r="EX418" s="741">
        <f t="shared" si="3381"/>
        <v>0</v>
      </c>
      <c r="EY418" s="740">
        <f t="shared" si="3382"/>
        <v>0</v>
      </c>
      <c r="EZ418" s="741">
        <f t="shared" si="3383"/>
        <v>0</v>
      </c>
      <c r="FA418" s="740">
        <f t="shared" si="3384"/>
        <v>0</v>
      </c>
      <c r="FB418" s="741">
        <f t="shared" si="3385"/>
        <v>0</v>
      </c>
      <c r="FC418" s="740">
        <f t="shared" si="3386"/>
        <v>0</v>
      </c>
      <c r="FD418" s="741">
        <f t="shared" si="3387"/>
        <v>0</v>
      </c>
      <c r="FE418" s="740">
        <f t="shared" si="3388"/>
        <v>0</v>
      </c>
      <c r="FF418" s="741">
        <f t="shared" si="3389"/>
        <v>0</v>
      </c>
      <c r="FG418" s="740">
        <f t="shared" si="3390"/>
        <v>0</v>
      </c>
      <c r="FH418" s="741">
        <f t="shared" si="3391"/>
        <v>0</v>
      </c>
      <c r="FI418" s="740">
        <f t="shared" si="3392"/>
        <v>0</v>
      </c>
      <c r="FJ418" s="741">
        <f t="shared" si="3393"/>
        <v>0</v>
      </c>
      <c r="FK418" s="740">
        <f t="shared" si="3394"/>
        <v>0</v>
      </c>
      <c r="FL418" s="741">
        <f t="shared" si="3395"/>
        <v>0</v>
      </c>
      <c r="FM418" s="740">
        <f t="shared" si="3396"/>
        <v>0</v>
      </c>
      <c r="FN418" s="741">
        <f t="shared" si="3397"/>
        <v>0</v>
      </c>
      <c r="FO418" s="743">
        <f t="shared" si="3398"/>
        <v>0</v>
      </c>
      <c r="FP418" s="744">
        <f t="shared" si="3399"/>
        <v>0</v>
      </c>
      <c r="FQ418" s="745">
        <v>12</v>
      </c>
      <c r="FR418" s="746">
        <f t="shared" si="3400"/>
        <v>0</v>
      </c>
      <c r="FS418" s="747"/>
      <c r="FT418" s="741"/>
      <c r="FU418" s="746">
        <f t="shared" si="3401"/>
        <v>0</v>
      </c>
      <c r="FV418" s="746">
        <f t="shared" si="3402"/>
        <v>0</v>
      </c>
      <c r="FW418" s="746">
        <f t="shared" si="3403"/>
        <v>0</v>
      </c>
      <c r="FY418" s="1044"/>
      <c r="FZ418" s="779" t="s">
        <v>43</v>
      </c>
      <c r="GA418" s="737">
        <f t="shared" si="3404"/>
        <v>2.5</v>
      </c>
      <c r="GB418" s="737">
        <f t="shared" si="3405"/>
        <v>7402</v>
      </c>
      <c r="GC418" s="738">
        <f t="shared" si="3406"/>
        <v>7477</v>
      </c>
      <c r="GD418" s="743">
        <f t="shared" si="3407"/>
        <v>18692.5</v>
      </c>
      <c r="GE418" s="743"/>
      <c r="GF418" s="737">
        <f t="shared" si="3408"/>
        <v>0</v>
      </c>
      <c r="GG418" s="743"/>
      <c r="GH418" s="737">
        <f t="shared" si="3409"/>
        <v>0</v>
      </c>
      <c r="GI418" s="743"/>
      <c r="GJ418" s="737">
        <f t="shared" si="3410"/>
        <v>0</v>
      </c>
      <c r="GK418" s="743"/>
      <c r="GL418" s="737">
        <f t="shared" si="3411"/>
        <v>0</v>
      </c>
      <c r="GM418" s="743"/>
      <c r="GN418" s="737">
        <f t="shared" si="3412"/>
        <v>0</v>
      </c>
      <c r="GO418" s="743"/>
      <c r="GP418" s="737">
        <f t="shared" si="3413"/>
        <v>0</v>
      </c>
      <c r="GQ418" s="743"/>
      <c r="GR418" s="737">
        <f t="shared" si="3414"/>
        <v>2803.88</v>
      </c>
      <c r="GS418" s="743"/>
      <c r="GT418" s="737">
        <f t="shared" si="3415"/>
        <v>0</v>
      </c>
      <c r="GU418" s="743"/>
      <c r="GV418" s="737">
        <f t="shared" si="3416"/>
        <v>0</v>
      </c>
      <c r="GW418" s="743"/>
      <c r="GX418" s="737">
        <f t="shared" si="3417"/>
        <v>0</v>
      </c>
      <c r="GY418" s="743">
        <f t="shared" si="3417"/>
        <v>19093.62</v>
      </c>
      <c r="GZ418" s="744">
        <f t="shared" si="3418"/>
        <v>40590</v>
      </c>
      <c r="HA418" s="745">
        <v>12</v>
      </c>
      <c r="HB418" s="746">
        <f t="shared" si="3419"/>
        <v>487080</v>
      </c>
      <c r="HC418" s="737">
        <f t="shared" si="3420"/>
        <v>0</v>
      </c>
      <c r="HD418" s="737">
        <f t="shared" si="3420"/>
        <v>0</v>
      </c>
      <c r="HE418" s="746">
        <f t="shared" si="3421"/>
        <v>487080</v>
      </c>
      <c r="HF418" s="746">
        <f t="shared" si="3422"/>
        <v>147098.16</v>
      </c>
      <c r="HG418" s="746">
        <f t="shared" si="3423"/>
        <v>634178.16</v>
      </c>
    </row>
    <row r="419" spans="1:215" hidden="1" x14ac:dyDescent="0.25">
      <c r="A419" s="1044"/>
      <c r="B419" s="752"/>
      <c r="C419" s="737">
        <f t="shared" si="3255"/>
        <v>0</v>
      </c>
      <c r="D419" s="737">
        <f t="shared" si="3256"/>
        <v>0</v>
      </c>
      <c r="E419" s="738">
        <f t="shared" si="3257"/>
        <v>0</v>
      </c>
      <c r="F419" s="817">
        <f t="shared" si="3258"/>
        <v>0</v>
      </c>
      <c r="G419" s="740">
        <f t="shared" si="3424"/>
        <v>0</v>
      </c>
      <c r="H419" s="741">
        <f t="shared" si="3260"/>
        <v>0</v>
      </c>
      <c r="I419" s="740">
        <f t="shared" si="3424"/>
        <v>0</v>
      </c>
      <c r="J419" s="741">
        <f t="shared" si="3261"/>
        <v>0</v>
      </c>
      <c r="K419" s="740">
        <f t="shared" si="3262"/>
        <v>0</v>
      </c>
      <c r="L419" s="741">
        <f t="shared" si="3263"/>
        <v>0</v>
      </c>
      <c r="M419" s="740">
        <f t="shared" si="3264"/>
        <v>0</v>
      </c>
      <c r="N419" s="741">
        <f t="shared" si="3265"/>
        <v>0</v>
      </c>
      <c r="O419" s="740">
        <f t="shared" si="3266"/>
        <v>0</v>
      </c>
      <c r="P419" s="741">
        <f t="shared" si="3267"/>
        <v>0</v>
      </c>
      <c r="Q419" s="740">
        <f t="shared" si="3268"/>
        <v>0</v>
      </c>
      <c r="R419" s="741">
        <f t="shared" si="3269"/>
        <v>0</v>
      </c>
      <c r="S419" s="740">
        <f t="shared" si="3270"/>
        <v>0</v>
      </c>
      <c r="T419" s="741">
        <f t="shared" si="3271"/>
        <v>0</v>
      </c>
      <c r="U419" s="740">
        <f t="shared" si="3272"/>
        <v>0</v>
      </c>
      <c r="V419" s="741">
        <f t="shared" si="3273"/>
        <v>0</v>
      </c>
      <c r="W419" s="740">
        <f t="shared" si="3274"/>
        <v>0</v>
      </c>
      <c r="X419" s="741">
        <f t="shared" si="3275"/>
        <v>0</v>
      </c>
      <c r="Y419" s="740">
        <f t="shared" si="3276"/>
        <v>0</v>
      </c>
      <c r="Z419" s="741">
        <f t="shared" si="3277"/>
        <v>0</v>
      </c>
      <c r="AA419" s="743">
        <f t="shared" si="3278"/>
        <v>0</v>
      </c>
      <c r="AB419" s="744">
        <f t="shared" si="3279"/>
        <v>0</v>
      </c>
      <c r="AC419" s="745">
        <v>12</v>
      </c>
      <c r="AD419" s="746">
        <f t="shared" si="3280"/>
        <v>0</v>
      </c>
      <c r="AE419" s="747"/>
      <c r="AF419" s="741"/>
      <c r="AG419" s="746">
        <f t="shared" si="3281"/>
        <v>0</v>
      </c>
      <c r="AH419" s="746">
        <f t="shared" si="3282"/>
        <v>0</v>
      </c>
      <c r="AI419" s="746">
        <f t="shared" si="3283"/>
        <v>0</v>
      </c>
      <c r="AK419" s="1044"/>
      <c r="AL419" s="752"/>
      <c r="AM419" s="737">
        <f t="shared" si="3284"/>
        <v>0</v>
      </c>
      <c r="AN419" s="737">
        <f t="shared" si="3285"/>
        <v>0</v>
      </c>
      <c r="AO419" s="738">
        <f t="shared" si="3286"/>
        <v>0</v>
      </c>
      <c r="AP419" s="817">
        <f t="shared" si="3287"/>
        <v>0</v>
      </c>
      <c r="AQ419" s="740">
        <f t="shared" si="3288"/>
        <v>0</v>
      </c>
      <c r="AR419" s="741">
        <f t="shared" si="3289"/>
        <v>0</v>
      </c>
      <c r="AS419" s="740">
        <f t="shared" si="3290"/>
        <v>0</v>
      </c>
      <c r="AT419" s="741">
        <f t="shared" si="3291"/>
        <v>0</v>
      </c>
      <c r="AU419" s="740">
        <f t="shared" si="3292"/>
        <v>0</v>
      </c>
      <c r="AV419" s="741">
        <f t="shared" si="3293"/>
        <v>0</v>
      </c>
      <c r="AW419" s="740">
        <f t="shared" si="3294"/>
        <v>0</v>
      </c>
      <c r="AX419" s="741">
        <f t="shared" si="3295"/>
        <v>0</v>
      </c>
      <c r="AY419" s="740">
        <f t="shared" si="3296"/>
        <v>0</v>
      </c>
      <c r="AZ419" s="741">
        <f t="shared" si="3297"/>
        <v>0</v>
      </c>
      <c r="BA419" s="740">
        <f t="shared" si="3298"/>
        <v>0</v>
      </c>
      <c r="BB419" s="741">
        <f t="shared" si="3299"/>
        <v>0</v>
      </c>
      <c r="BC419" s="740">
        <f t="shared" si="3300"/>
        <v>0</v>
      </c>
      <c r="BD419" s="741">
        <f t="shared" si="3301"/>
        <v>0</v>
      </c>
      <c r="BE419" s="740">
        <f t="shared" si="3302"/>
        <v>0</v>
      </c>
      <c r="BF419" s="741">
        <f t="shared" si="3303"/>
        <v>0</v>
      </c>
      <c r="BG419" s="740">
        <f t="shared" si="3304"/>
        <v>0</v>
      </c>
      <c r="BH419" s="741">
        <f t="shared" si="3305"/>
        <v>0</v>
      </c>
      <c r="BI419" s="740">
        <f t="shared" si="3306"/>
        <v>0</v>
      </c>
      <c r="BJ419" s="741">
        <f t="shared" si="3307"/>
        <v>0</v>
      </c>
      <c r="BK419" s="743">
        <f t="shared" si="3308"/>
        <v>0</v>
      </c>
      <c r="BL419" s="744">
        <f t="shared" si="3309"/>
        <v>0</v>
      </c>
      <c r="BM419" s="745">
        <v>12</v>
      </c>
      <c r="BN419" s="746">
        <f t="shared" si="3310"/>
        <v>0</v>
      </c>
      <c r="BO419" s="747"/>
      <c r="BP419" s="741"/>
      <c r="BQ419" s="746">
        <f t="shared" si="3311"/>
        <v>0</v>
      </c>
      <c r="BR419" s="746">
        <f t="shared" si="3312"/>
        <v>0</v>
      </c>
      <c r="BS419" s="746">
        <f t="shared" si="3313"/>
        <v>0</v>
      </c>
      <c r="BU419" s="1044"/>
      <c r="BV419" s="752"/>
      <c r="BW419" s="737">
        <f t="shared" si="3314"/>
        <v>0</v>
      </c>
      <c r="BX419" s="737">
        <f t="shared" si="3315"/>
        <v>0</v>
      </c>
      <c r="BY419" s="738">
        <f t="shared" si="3316"/>
        <v>0</v>
      </c>
      <c r="BZ419" s="817">
        <f t="shared" si="3317"/>
        <v>0</v>
      </c>
      <c r="CA419" s="740">
        <f t="shared" si="3318"/>
        <v>0</v>
      </c>
      <c r="CB419" s="741">
        <f t="shared" si="3319"/>
        <v>0</v>
      </c>
      <c r="CC419" s="740">
        <f t="shared" si="3320"/>
        <v>0</v>
      </c>
      <c r="CD419" s="741">
        <f t="shared" si="3321"/>
        <v>0</v>
      </c>
      <c r="CE419" s="740">
        <f t="shared" si="3322"/>
        <v>0</v>
      </c>
      <c r="CF419" s="741">
        <f t="shared" si="3323"/>
        <v>0</v>
      </c>
      <c r="CG419" s="740">
        <f t="shared" si="3324"/>
        <v>0</v>
      </c>
      <c r="CH419" s="741">
        <f t="shared" si="3325"/>
        <v>0</v>
      </c>
      <c r="CI419" s="740">
        <f t="shared" si="3326"/>
        <v>0</v>
      </c>
      <c r="CJ419" s="741">
        <f t="shared" si="3327"/>
        <v>0</v>
      </c>
      <c r="CK419" s="740">
        <f t="shared" si="3328"/>
        <v>0</v>
      </c>
      <c r="CL419" s="741">
        <f t="shared" si="3329"/>
        <v>0</v>
      </c>
      <c r="CM419" s="740">
        <f t="shared" si="3330"/>
        <v>0</v>
      </c>
      <c r="CN419" s="741">
        <f t="shared" si="3331"/>
        <v>0</v>
      </c>
      <c r="CO419" s="740">
        <f t="shared" si="3332"/>
        <v>0</v>
      </c>
      <c r="CP419" s="741">
        <f t="shared" si="3333"/>
        <v>0</v>
      </c>
      <c r="CQ419" s="740">
        <f t="shared" si="3334"/>
        <v>0</v>
      </c>
      <c r="CR419" s="741">
        <f t="shared" si="3335"/>
        <v>0</v>
      </c>
      <c r="CS419" s="740">
        <f t="shared" si="3336"/>
        <v>0</v>
      </c>
      <c r="CT419" s="741">
        <f t="shared" si="3337"/>
        <v>0</v>
      </c>
      <c r="CU419" s="743">
        <f t="shared" si="3338"/>
        <v>0</v>
      </c>
      <c r="CV419" s="744">
        <f t="shared" si="3339"/>
        <v>0</v>
      </c>
      <c r="CW419" s="745">
        <v>12</v>
      </c>
      <c r="CX419" s="746">
        <f t="shared" si="3340"/>
        <v>0</v>
      </c>
      <c r="CY419" s="747"/>
      <c r="CZ419" s="741"/>
      <c r="DA419" s="746">
        <f t="shared" si="3341"/>
        <v>0</v>
      </c>
      <c r="DB419" s="746">
        <f t="shared" si="3342"/>
        <v>0</v>
      </c>
      <c r="DC419" s="746">
        <f t="shared" si="3343"/>
        <v>0</v>
      </c>
      <c r="DD419" s="750"/>
      <c r="DE419" s="1044"/>
      <c r="DF419" s="752"/>
      <c r="DG419" s="737">
        <f t="shared" si="3344"/>
        <v>0</v>
      </c>
      <c r="DH419" s="737">
        <f t="shared" si="3345"/>
        <v>0</v>
      </c>
      <c r="DI419" s="738">
        <f t="shared" si="3346"/>
        <v>0</v>
      </c>
      <c r="DJ419" s="817">
        <f t="shared" si="3347"/>
        <v>0</v>
      </c>
      <c r="DK419" s="740">
        <f t="shared" si="3348"/>
        <v>0</v>
      </c>
      <c r="DL419" s="741">
        <f t="shared" si="3349"/>
        <v>0</v>
      </c>
      <c r="DM419" s="740">
        <f t="shared" si="3350"/>
        <v>0</v>
      </c>
      <c r="DN419" s="741">
        <f t="shared" si="3351"/>
        <v>0</v>
      </c>
      <c r="DO419" s="740">
        <f t="shared" si="3352"/>
        <v>0</v>
      </c>
      <c r="DP419" s="741">
        <f t="shared" si="3353"/>
        <v>0</v>
      </c>
      <c r="DQ419" s="740">
        <f t="shared" si="3354"/>
        <v>0</v>
      </c>
      <c r="DR419" s="741">
        <f t="shared" si="3355"/>
        <v>0</v>
      </c>
      <c r="DS419" s="740">
        <f t="shared" si="3356"/>
        <v>0</v>
      </c>
      <c r="DT419" s="741">
        <f t="shared" si="3357"/>
        <v>0</v>
      </c>
      <c r="DU419" s="740">
        <f t="shared" si="3358"/>
        <v>0</v>
      </c>
      <c r="DV419" s="741">
        <f t="shared" si="3359"/>
        <v>0</v>
      </c>
      <c r="DW419" s="740">
        <f t="shared" si="3360"/>
        <v>0</v>
      </c>
      <c r="DX419" s="741">
        <f t="shared" si="3361"/>
        <v>0</v>
      </c>
      <c r="DY419" s="740">
        <f t="shared" si="3362"/>
        <v>0</v>
      </c>
      <c r="DZ419" s="741">
        <f t="shared" si="3363"/>
        <v>0</v>
      </c>
      <c r="EA419" s="740">
        <f t="shared" si="3364"/>
        <v>0</v>
      </c>
      <c r="EB419" s="741">
        <f t="shared" si="3365"/>
        <v>0</v>
      </c>
      <c r="EC419" s="740">
        <f t="shared" si="3366"/>
        <v>0</v>
      </c>
      <c r="ED419" s="741">
        <f t="shared" si="3367"/>
        <v>0</v>
      </c>
      <c r="EE419" s="743">
        <f t="shared" si="3368"/>
        <v>0</v>
      </c>
      <c r="EF419" s="744">
        <f t="shared" si="3369"/>
        <v>0</v>
      </c>
      <c r="EG419" s="745">
        <v>12</v>
      </c>
      <c r="EH419" s="746">
        <f t="shared" si="3370"/>
        <v>0</v>
      </c>
      <c r="EI419" s="747"/>
      <c r="EJ419" s="741"/>
      <c r="EK419" s="746">
        <f t="shared" si="3371"/>
        <v>0</v>
      </c>
      <c r="EL419" s="746">
        <f t="shared" si="3372"/>
        <v>0</v>
      </c>
      <c r="EM419" s="746">
        <f t="shared" si="3373"/>
        <v>0</v>
      </c>
      <c r="EO419" s="1044"/>
      <c r="EP419" s="752"/>
      <c r="EQ419" s="737">
        <f t="shared" si="3374"/>
        <v>0</v>
      </c>
      <c r="ER419" s="737">
        <f t="shared" si="3375"/>
        <v>0</v>
      </c>
      <c r="ES419" s="738">
        <f t="shared" si="3376"/>
        <v>0</v>
      </c>
      <c r="ET419" s="817">
        <f t="shared" si="3377"/>
        <v>0</v>
      </c>
      <c r="EU419" s="740">
        <f t="shared" si="3378"/>
        <v>0</v>
      </c>
      <c r="EV419" s="741">
        <f t="shared" si="3379"/>
        <v>0</v>
      </c>
      <c r="EW419" s="740">
        <f t="shared" si="3380"/>
        <v>0</v>
      </c>
      <c r="EX419" s="741">
        <f t="shared" si="3381"/>
        <v>0</v>
      </c>
      <c r="EY419" s="740">
        <f t="shared" si="3382"/>
        <v>0</v>
      </c>
      <c r="EZ419" s="741">
        <f t="shared" si="3383"/>
        <v>0</v>
      </c>
      <c r="FA419" s="740">
        <f t="shared" si="3384"/>
        <v>0</v>
      </c>
      <c r="FB419" s="741">
        <f t="shared" si="3385"/>
        <v>0</v>
      </c>
      <c r="FC419" s="740">
        <f t="shared" si="3386"/>
        <v>0</v>
      </c>
      <c r="FD419" s="741">
        <f t="shared" si="3387"/>
        <v>0</v>
      </c>
      <c r="FE419" s="740">
        <f t="shared" si="3388"/>
        <v>0</v>
      </c>
      <c r="FF419" s="741">
        <f t="shared" si="3389"/>
        <v>0</v>
      </c>
      <c r="FG419" s="740">
        <f t="shared" si="3390"/>
        <v>0</v>
      </c>
      <c r="FH419" s="741">
        <f t="shared" si="3391"/>
        <v>0</v>
      </c>
      <c r="FI419" s="740">
        <f t="shared" si="3392"/>
        <v>0</v>
      </c>
      <c r="FJ419" s="741">
        <f t="shared" si="3393"/>
        <v>0</v>
      </c>
      <c r="FK419" s="740">
        <f t="shared" si="3394"/>
        <v>0</v>
      </c>
      <c r="FL419" s="741">
        <f t="shared" si="3395"/>
        <v>0</v>
      </c>
      <c r="FM419" s="740">
        <f t="shared" si="3396"/>
        <v>0</v>
      </c>
      <c r="FN419" s="741">
        <f t="shared" si="3397"/>
        <v>0</v>
      </c>
      <c r="FO419" s="743">
        <f t="shared" si="3398"/>
        <v>0</v>
      </c>
      <c r="FP419" s="744">
        <f t="shared" si="3399"/>
        <v>0</v>
      </c>
      <c r="FQ419" s="745">
        <v>12</v>
      </c>
      <c r="FR419" s="746">
        <f t="shared" si="3400"/>
        <v>0</v>
      </c>
      <c r="FS419" s="747"/>
      <c r="FT419" s="741"/>
      <c r="FU419" s="746">
        <f t="shared" si="3401"/>
        <v>0</v>
      </c>
      <c r="FV419" s="746">
        <f t="shared" si="3402"/>
        <v>0</v>
      </c>
      <c r="FW419" s="746">
        <f t="shared" si="3403"/>
        <v>0</v>
      </c>
      <c r="FY419" s="1044"/>
      <c r="FZ419" s="752"/>
      <c r="GA419" s="737">
        <f t="shared" si="3404"/>
        <v>0</v>
      </c>
      <c r="GB419" s="737">
        <f t="shared" si="3405"/>
        <v>0</v>
      </c>
      <c r="GC419" s="738">
        <f t="shared" si="3406"/>
        <v>0</v>
      </c>
      <c r="GD419" s="743">
        <f t="shared" si="3407"/>
        <v>0</v>
      </c>
      <c r="GE419" s="743"/>
      <c r="GF419" s="737">
        <f t="shared" si="3408"/>
        <v>0</v>
      </c>
      <c r="GG419" s="743"/>
      <c r="GH419" s="737">
        <f t="shared" si="3409"/>
        <v>0</v>
      </c>
      <c r="GI419" s="743"/>
      <c r="GJ419" s="737">
        <f t="shared" si="3410"/>
        <v>0</v>
      </c>
      <c r="GK419" s="743"/>
      <c r="GL419" s="737">
        <f t="shared" si="3411"/>
        <v>0</v>
      </c>
      <c r="GM419" s="743"/>
      <c r="GN419" s="737">
        <f t="shared" si="3412"/>
        <v>0</v>
      </c>
      <c r="GO419" s="743"/>
      <c r="GP419" s="737">
        <f t="shared" si="3413"/>
        <v>0</v>
      </c>
      <c r="GQ419" s="743"/>
      <c r="GR419" s="737">
        <f t="shared" si="3414"/>
        <v>0</v>
      </c>
      <c r="GS419" s="743"/>
      <c r="GT419" s="737">
        <f t="shared" si="3415"/>
        <v>0</v>
      </c>
      <c r="GU419" s="743"/>
      <c r="GV419" s="737">
        <f t="shared" si="3416"/>
        <v>0</v>
      </c>
      <c r="GW419" s="743"/>
      <c r="GX419" s="737">
        <f t="shared" si="3417"/>
        <v>0</v>
      </c>
      <c r="GY419" s="743">
        <f t="shared" si="3417"/>
        <v>0</v>
      </c>
      <c r="GZ419" s="744">
        <f t="shared" si="3418"/>
        <v>0</v>
      </c>
      <c r="HA419" s="745">
        <v>12</v>
      </c>
      <c r="HB419" s="746">
        <f t="shared" si="3419"/>
        <v>0</v>
      </c>
      <c r="HC419" s="737">
        <f t="shared" si="3420"/>
        <v>0</v>
      </c>
      <c r="HD419" s="737">
        <f t="shared" si="3420"/>
        <v>0</v>
      </c>
      <c r="HE419" s="746">
        <f t="shared" si="3421"/>
        <v>0</v>
      </c>
      <c r="HF419" s="746">
        <f t="shared" si="3422"/>
        <v>0</v>
      </c>
      <c r="HG419" s="746">
        <f t="shared" si="3423"/>
        <v>0</v>
      </c>
    </row>
    <row r="420" spans="1:215" hidden="1" x14ac:dyDescent="0.25">
      <c r="A420" s="1044"/>
      <c r="B420" s="752"/>
      <c r="C420" s="737">
        <f t="shared" si="3255"/>
        <v>0</v>
      </c>
      <c r="D420" s="737">
        <f t="shared" si="3256"/>
        <v>0</v>
      </c>
      <c r="E420" s="738">
        <f t="shared" si="3257"/>
        <v>0</v>
      </c>
      <c r="F420" s="817">
        <f t="shared" si="3258"/>
        <v>0</v>
      </c>
      <c r="G420" s="740">
        <f t="shared" si="3424"/>
        <v>0</v>
      </c>
      <c r="H420" s="741">
        <f t="shared" si="3260"/>
        <v>0</v>
      </c>
      <c r="I420" s="740">
        <f t="shared" si="3424"/>
        <v>0</v>
      </c>
      <c r="J420" s="741">
        <f t="shared" si="3261"/>
        <v>0</v>
      </c>
      <c r="K420" s="740">
        <f t="shared" si="3262"/>
        <v>0</v>
      </c>
      <c r="L420" s="741">
        <f t="shared" si="3263"/>
        <v>0</v>
      </c>
      <c r="M420" s="740">
        <f t="shared" si="3264"/>
        <v>0</v>
      </c>
      <c r="N420" s="741">
        <f t="shared" si="3265"/>
        <v>0</v>
      </c>
      <c r="O420" s="740">
        <f t="shared" si="3266"/>
        <v>0</v>
      </c>
      <c r="P420" s="741">
        <f t="shared" si="3267"/>
        <v>0</v>
      </c>
      <c r="Q420" s="740">
        <f t="shared" si="3268"/>
        <v>0</v>
      </c>
      <c r="R420" s="741">
        <f t="shared" si="3269"/>
        <v>0</v>
      </c>
      <c r="S420" s="740">
        <f t="shared" si="3270"/>
        <v>0</v>
      </c>
      <c r="T420" s="741">
        <f t="shared" si="3271"/>
        <v>0</v>
      </c>
      <c r="U420" s="740">
        <f t="shared" si="3272"/>
        <v>0</v>
      </c>
      <c r="V420" s="741">
        <f t="shared" si="3273"/>
        <v>0</v>
      </c>
      <c r="W420" s="740">
        <f t="shared" si="3274"/>
        <v>0</v>
      </c>
      <c r="X420" s="741">
        <f t="shared" si="3275"/>
        <v>0</v>
      </c>
      <c r="Y420" s="740">
        <f t="shared" si="3276"/>
        <v>0</v>
      </c>
      <c r="Z420" s="741">
        <f t="shared" si="3277"/>
        <v>0</v>
      </c>
      <c r="AA420" s="743">
        <f t="shared" si="3278"/>
        <v>0</v>
      </c>
      <c r="AB420" s="744">
        <f t="shared" si="3279"/>
        <v>0</v>
      </c>
      <c r="AC420" s="745">
        <v>12</v>
      </c>
      <c r="AD420" s="746">
        <f t="shared" si="3280"/>
        <v>0</v>
      </c>
      <c r="AE420" s="747"/>
      <c r="AF420" s="741"/>
      <c r="AG420" s="746">
        <f t="shared" si="3281"/>
        <v>0</v>
      </c>
      <c r="AH420" s="746">
        <f t="shared" si="3282"/>
        <v>0</v>
      </c>
      <c r="AI420" s="746">
        <f t="shared" si="3283"/>
        <v>0</v>
      </c>
      <c r="AK420" s="1044"/>
      <c r="AL420" s="752"/>
      <c r="AM420" s="737">
        <f t="shared" si="3284"/>
        <v>0</v>
      </c>
      <c r="AN420" s="737">
        <f t="shared" si="3285"/>
        <v>0</v>
      </c>
      <c r="AO420" s="738">
        <f t="shared" si="3286"/>
        <v>0</v>
      </c>
      <c r="AP420" s="817">
        <f t="shared" si="3287"/>
        <v>0</v>
      </c>
      <c r="AQ420" s="740">
        <f t="shared" si="3288"/>
        <v>0</v>
      </c>
      <c r="AR420" s="741">
        <f t="shared" si="3289"/>
        <v>0</v>
      </c>
      <c r="AS420" s="740">
        <f t="shared" si="3290"/>
        <v>0</v>
      </c>
      <c r="AT420" s="741">
        <f t="shared" si="3291"/>
        <v>0</v>
      </c>
      <c r="AU420" s="740">
        <f t="shared" si="3292"/>
        <v>0</v>
      </c>
      <c r="AV420" s="741">
        <f t="shared" si="3293"/>
        <v>0</v>
      </c>
      <c r="AW420" s="740">
        <f t="shared" si="3294"/>
        <v>0</v>
      </c>
      <c r="AX420" s="741">
        <f t="shared" si="3295"/>
        <v>0</v>
      </c>
      <c r="AY420" s="740">
        <f t="shared" si="3296"/>
        <v>0</v>
      </c>
      <c r="AZ420" s="741">
        <f t="shared" si="3297"/>
        <v>0</v>
      </c>
      <c r="BA420" s="740">
        <f t="shared" si="3298"/>
        <v>0</v>
      </c>
      <c r="BB420" s="741">
        <f t="shared" si="3299"/>
        <v>0</v>
      </c>
      <c r="BC420" s="740">
        <f t="shared" si="3300"/>
        <v>0</v>
      </c>
      <c r="BD420" s="741">
        <f t="shared" si="3301"/>
        <v>0</v>
      </c>
      <c r="BE420" s="740">
        <f t="shared" si="3302"/>
        <v>0</v>
      </c>
      <c r="BF420" s="741">
        <f t="shared" si="3303"/>
        <v>0</v>
      </c>
      <c r="BG420" s="740">
        <f t="shared" si="3304"/>
        <v>0</v>
      </c>
      <c r="BH420" s="741">
        <f t="shared" si="3305"/>
        <v>0</v>
      </c>
      <c r="BI420" s="740">
        <f t="shared" si="3306"/>
        <v>0</v>
      </c>
      <c r="BJ420" s="741">
        <f t="shared" si="3307"/>
        <v>0</v>
      </c>
      <c r="BK420" s="743">
        <f t="shared" si="3308"/>
        <v>0</v>
      </c>
      <c r="BL420" s="744">
        <f t="shared" si="3309"/>
        <v>0</v>
      </c>
      <c r="BM420" s="745">
        <v>12</v>
      </c>
      <c r="BN420" s="746">
        <f t="shared" si="3310"/>
        <v>0</v>
      </c>
      <c r="BO420" s="747"/>
      <c r="BP420" s="741"/>
      <c r="BQ420" s="746">
        <f t="shared" si="3311"/>
        <v>0</v>
      </c>
      <c r="BR420" s="746">
        <f t="shared" si="3312"/>
        <v>0</v>
      </c>
      <c r="BS420" s="746">
        <f t="shared" si="3313"/>
        <v>0</v>
      </c>
      <c r="BU420" s="1044"/>
      <c r="BV420" s="752"/>
      <c r="BW420" s="737">
        <f t="shared" si="3314"/>
        <v>0</v>
      </c>
      <c r="BX420" s="737">
        <f t="shared" si="3315"/>
        <v>0</v>
      </c>
      <c r="BY420" s="738">
        <f t="shared" si="3316"/>
        <v>0</v>
      </c>
      <c r="BZ420" s="817">
        <f t="shared" si="3317"/>
        <v>0</v>
      </c>
      <c r="CA420" s="740">
        <f t="shared" si="3318"/>
        <v>0</v>
      </c>
      <c r="CB420" s="741">
        <f t="shared" si="3319"/>
        <v>0</v>
      </c>
      <c r="CC420" s="740">
        <f t="shared" si="3320"/>
        <v>0</v>
      </c>
      <c r="CD420" s="741">
        <f t="shared" si="3321"/>
        <v>0</v>
      </c>
      <c r="CE420" s="740">
        <f t="shared" si="3322"/>
        <v>0</v>
      </c>
      <c r="CF420" s="741">
        <f t="shared" si="3323"/>
        <v>0</v>
      </c>
      <c r="CG420" s="740">
        <f t="shared" si="3324"/>
        <v>0</v>
      </c>
      <c r="CH420" s="741">
        <f t="shared" si="3325"/>
        <v>0</v>
      </c>
      <c r="CI420" s="740">
        <f t="shared" si="3326"/>
        <v>0</v>
      </c>
      <c r="CJ420" s="741">
        <f t="shared" si="3327"/>
        <v>0</v>
      </c>
      <c r="CK420" s="740">
        <f t="shared" si="3328"/>
        <v>0</v>
      </c>
      <c r="CL420" s="741">
        <f t="shared" si="3329"/>
        <v>0</v>
      </c>
      <c r="CM420" s="740">
        <f t="shared" si="3330"/>
        <v>0</v>
      </c>
      <c r="CN420" s="741">
        <f t="shared" si="3331"/>
        <v>0</v>
      </c>
      <c r="CO420" s="740">
        <f t="shared" si="3332"/>
        <v>0</v>
      </c>
      <c r="CP420" s="741">
        <f t="shared" si="3333"/>
        <v>0</v>
      </c>
      <c r="CQ420" s="740">
        <f t="shared" si="3334"/>
        <v>0</v>
      </c>
      <c r="CR420" s="741">
        <f t="shared" si="3335"/>
        <v>0</v>
      </c>
      <c r="CS420" s="740">
        <f t="shared" si="3336"/>
        <v>0</v>
      </c>
      <c r="CT420" s="741">
        <f t="shared" si="3337"/>
        <v>0</v>
      </c>
      <c r="CU420" s="743">
        <f t="shared" si="3338"/>
        <v>0</v>
      </c>
      <c r="CV420" s="744">
        <f t="shared" si="3339"/>
        <v>0</v>
      </c>
      <c r="CW420" s="745">
        <v>12</v>
      </c>
      <c r="CX420" s="746">
        <f t="shared" si="3340"/>
        <v>0</v>
      </c>
      <c r="CY420" s="747"/>
      <c r="CZ420" s="741"/>
      <c r="DA420" s="746">
        <f t="shared" si="3341"/>
        <v>0</v>
      </c>
      <c r="DB420" s="746">
        <f t="shared" si="3342"/>
        <v>0</v>
      </c>
      <c r="DC420" s="746">
        <f t="shared" si="3343"/>
        <v>0</v>
      </c>
      <c r="DD420" s="750"/>
      <c r="DE420" s="1044"/>
      <c r="DF420" s="752"/>
      <c r="DG420" s="737">
        <f t="shared" si="3344"/>
        <v>0</v>
      </c>
      <c r="DH420" s="737">
        <f t="shared" si="3345"/>
        <v>0</v>
      </c>
      <c r="DI420" s="738">
        <f t="shared" si="3346"/>
        <v>0</v>
      </c>
      <c r="DJ420" s="817">
        <f t="shared" si="3347"/>
        <v>0</v>
      </c>
      <c r="DK420" s="740">
        <f t="shared" si="3348"/>
        <v>0</v>
      </c>
      <c r="DL420" s="741">
        <f t="shared" si="3349"/>
        <v>0</v>
      </c>
      <c r="DM420" s="740">
        <f t="shared" si="3350"/>
        <v>0</v>
      </c>
      <c r="DN420" s="741">
        <f t="shared" si="3351"/>
        <v>0</v>
      </c>
      <c r="DO420" s="740">
        <f t="shared" si="3352"/>
        <v>0</v>
      </c>
      <c r="DP420" s="741">
        <f t="shared" si="3353"/>
        <v>0</v>
      </c>
      <c r="DQ420" s="740">
        <f t="shared" si="3354"/>
        <v>0</v>
      </c>
      <c r="DR420" s="741">
        <f t="shared" si="3355"/>
        <v>0</v>
      </c>
      <c r="DS420" s="740">
        <f t="shared" si="3356"/>
        <v>0</v>
      </c>
      <c r="DT420" s="741">
        <f t="shared" si="3357"/>
        <v>0</v>
      </c>
      <c r="DU420" s="740">
        <f t="shared" si="3358"/>
        <v>0</v>
      </c>
      <c r="DV420" s="741">
        <f t="shared" si="3359"/>
        <v>0</v>
      </c>
      <c r="DW420" s="740">
        <f t="shared" si="3360"/>
        <v>0</v>
      </c>
      <c r="DX420" s="741">
        <f t="shared" si="3361"/>
        <v>0</v>
      </c>
      <c r="DY420" s="740">
        <f t="shared" si="3362"/>
        <v>0</v>
      </c>
      <c r="DZ420" s="741">
        <f t="shared" si="3363"/>
        <v>0</v>
      </c>
      <c r="EA420" s="740">
        <f t="shared" si="3364"/>
        <v>0</v>
      </c>
      <c r="EB420" s="741">
        <f t="shared" si="3365"/>
        <v>0</v>
      </c>
      <c r="EC420" s="740">
        <f t="shared" si="3366"/>
        <v>0</v>
      </c>
      <c r="ED420" s="741">
        <f t="shared" si="3367"/>
        <v>0</v>
      </c>
      <c r="EE420" s="743">
        <f t="shared" si="3368"/>
        <v>0</v>
      </c>
      <c r="EF420" s="744">
        <f t="shared" si="3369"/>
        <v>0</v>
      </c>
      <c r="EG420" s="745">
        <v>12</v>
      </c>
      <c r="EH420" s="746">
        <f t="shared" si="3370"/>
        <v>0</v>
      </c>
      <c r="EI420" s="747"/>
      <c r="EJ420" s="741"/>
      <c r="EK420" s="746">
        <f t="shared" si="3371"/>
        <v>0</v>
      </c>
      <c r="EL420" s="746">
        <f t="shared" si="3372"/>
        <v>0</v>
      </c>
      <c r="EM420" s="746">
        <f t="shared" si="3373"/>
        <v>0</v>
      </c>
      <c r="EO420" s="1044"/>
      <c r="EP420" s="752"/>
      <c r="EQ420" s="737">
        <f t="shared" si="3374"/>
        <v>0</v>
      </c>
      <c r="ER420" s="737">
        <f t="shared" si="3375"/>
        <v>0</v>
      </c>
      <c r="ES420" s="738">
        <f t="shared" si="3376"/>
        <v>0</v>
      </c>
      <c r="ET420" s="817">
        <f t="shared" si="3377"/>
        <v>0</v>
      </c>
      <c r="EU420" s="740">
        <f t="shared" si="3378"/>
        <v>0</v>
      </c>
      <c r="EV420" s="741">
        <f t="shared" si="3379"/>
        <v>0</v>
      </c>
      <c r="EW420" s="740">
        <f t="shared" si="3380"/>
        <v>0</v>
      </c>
      <c r="EX420" s="741">
        <f t="shared" si="3381"/>
        <v>0</v>
      </c>
      <c r="EY420" s="740">
        <f t="shared" si="3382"/>
        <v>0</v>
      </c>
      <c r="EZ420" s="741">
        <f t="shared" si="3383"/>
        <v>0</v>
      </c>
      <c r="FA420" s="740">
        <f t="shared" si="3384"/>
        <v>0</v>
      </c>
      <c r="FB420" s="741">
        <f t="shared" si="3385"/>
        <v>0</v>
      </c>
      <c r="FC420" s="740">
        <f t="shared" si="3386"/>
        <v>0</v>
      </c>
      <c r="FD420" s="741">
        <f t="shared" si="3387"/>
        <v>0</v>
      </c>
      <c r="FE420" s="740">
        <f t="shared" si="3388"/>
        <v>0</v>
      </c>
      <c r="FF420" s="741">
        <f t="shared" si="3389"/>
        <v>0</v>
      </c>
      <c r="FG420" s="740">
        <f t="shared" si="3390"/>
        <v>0</v>
      </c>
      <c r="FH420" s="741">
        <f t="shared" si="3391"/>
        <v>0</v>
      </c>
      <c r="FI420" s="740">
        <f t="shared" si="3392"/>
        <v>0</v>
      </c>
      <c r="FJ420" s="741">
        <f t="shared" si="3393"/>
        <v>0</v>
      </c>
      <c r="FK420" s="740">
        <f t="shared" si="3394"/>
        <v>0</v>
      </c>
      <c r="FL420" s="741">
        <f t="shared" si="3395"/>
        <v>0</v>
      </c>
      <c r="FM420" s="740">
        <f t="shared" si="3396"/>
        <v>0</v>
      </c>
      <c r="FN420" s="741">
        <f t="shared" si="3397"/>
        <v>0</v>
      </c>
      <c r="FO420" s="743">
        <f t="shared" si="3398"/>
        <v>0</v>
      </c>
      <c r="FP420" s="744">
        <f t="shared" si="3399"/>
        <v>0</v>
      </c>
      <c r="FQ420" s="745">
        <v>12</v>
      </c>
      <c r="FR420" s="746">
        <f t="shared" si="3400"/>
        <v>0</v>
      </c>
      <c r="FS420" s="747"/>
      <c r="FT420" s="741"/>
      <c r="FU420" s="746">
        <f t="shared" si="3401"/>
        <v>0</v>
      </c>
      <c r="FV420" s="746">
        <f t="shared" si="3402"/>
        <v>0</v>
      </c>
      <c r="FW420" s="746">
        <f t="shared" si="3403"/>
        <v>0</v>
      </c>
      <c r="FY420" s="1044"/>
      <c r="FZ420" s="752"/>
      <c r="GA420" s="737">
        <f t="shared" si="3404"/>
        <v>0</v>
      </c>
      <c r="GB420" s="737">
        <f t="shared" si="3405"/>
        <v>0</v>
      </c>
      <c r="GC420" s="738">
        <f t="shared" si="3406"/>
        <v>0</v>
      </c>
      <c r="GD420" s="743">
        <f t="shared" si="3407"/>
        <v>0</v>
      </c>
      <c r="GE420" s="743"/>
      <c r="GF420" s="737">
        <f t="shared" si="3408"/>
        <v>0</v>
      </c>
      <c r="GG420" s="743"/>
      <c r="GH420" s="737">
        <f t="shared" si="3409"/>
        <v>0</v>
      </c>
      <c r="GI420" s="743"/>
      <c r="GJ420" s="737">
        <f t="shared" si="3410"/>
        <v>0</v>
      </c>
      <c r="GK420" s="743"/>
      <c r="GL420" s="737">
        <f t="shared" si="3411"/>
        <v>0</v>
      </c>
      <c r="GM420" s="743"/>
      <c r="GN420" s="737">
        <f t="shared" si="3412"/>
        <v>0</v>
      </c>
      <c r="GO420" s="743"/>
      <c r="GP420" s="737">
        <f t="shared" si="3413"/>
        <v>0</v>
      </c>
      <c r="GQ420" s="743"/>
      <c r="GR420" s="737">
        <f t="shared" si="3414"/>
        <v>0</v>
      </c>
      <c r="GS420" s="743"/>
      <c r="GT420" s="737">
        <f t="shared" si="3415"/>
        <v>0</v>
      </c>
      <c r="GU420" s="743"/>
      <c r="GV420" s="737">
        <f t="shared" si="3416"/>
        <v>0</v>
      </c>
      <c r="GW420" s="743"/>
      <c r="GX420" s="737">
        <f t="shared" si="3417"/>
        <v>0</v>
      </c>
      <c r="GY420" s="743">
        <f t="shared" si="3417"/>
        <v>0</v>
      </c>
      <c r="GZ420" s="744">
        <f t="shared" si="3418"/>
        <v>0</v>
      </c>
      <c r="HA420" s="745">
        <v>12</v>
      </c>
      <c r="HB420" s="746">
        <f t="shared" si="3419"/>
        <v>0</v>
      </c>
      <c r="HC420" s="737">
        <f t="shared" si="3420"/>
        <v>0</v>
      </c>
      <c r="HD420" s="737">
        <f t="shared" si="3420"/>
        <v>0</v>
      </c>
      <c r="HE420" s="746">
        <f t="shared" si="3421"/>
        <v>0</v>
      </c>
      <c r="HF420" s="746">
        <f t="shared" si="3422"/>
        <v>0</v>
      </c>
      <c r="HG420" s="746">
        <f t="shared" si="3423"/>
        <v>0</v>
      </c>
    </row>
    <row r="421" spans="1:215" ht="15.75" hidden="1" x14ac:dyDescent="0.25">
      <c r="A421" s="1044"/>
      <c r="B421" s="760" t="s">
        <v>685</v>
      </c>
      <c r="C421" s="772"/>
      <c r="D421" s="773"/>
      <c r="E421" s="726"/>
      <c r="F421" s="734"/>
      <c r="G421" s="762"/>
      <c r="H421" s="732"/>
      <c r="I421" s="762"/>
      <c r="J421" s="732"/>
      <c r="K421" s="762"/>
      <c r="L421" s="732"/>
      <c r="M421" s="762"/>
      <c r="N421" s="732"/>
      <c r="O421" s="762"/>
      <c r="P421" s="732"/>
      <c r="Q421" s="762"/>
      <c r="R421" s="732"/>
      <c r="S421" s="762"/>
      <c r="T421" s="732"/>
      <c r="U421" s="762"/>
      <c r="V421" s="732"/>
      <c r="W421" s="762"/>
      <c r="X421" s="732"/>
      <c r="Y421" s="762"/>
      <c r="Z421" s="732"/>
      <c r="AA421" s="775"/>
      <c r="AB421" s="775"/>
      <c r="AC421" s="775"/>
      <c r="AD421" s="775"/>
      <c r="AE421" s="775"/>
      <c r="AF421" s="775"/>
      <c r="AG421" s="775"/>
      <c r="AH421" s="776"/>
      <c r="AI421" s="777"/>
      <c r="AK421" s="1044"/>
      <c r="AL421" s="760" t="s">
        <v>685</v>
      </c>
      <c r="AM421" s="772"/>
      <c r="AN421" s="773"/>
      <c r="AO421" s="726"/>
      <c r="AP421" s="734"/>
      <c r="AQ421" s="762"/>
      <c r="AR421" s="732"/>
      <c r="AS421" s="762"/>
      <c r="AT421" s="732"/>
      <c r="AU421" s="762"/>
      <c r="AV421" s="732"/>
      <c r="AW421" s="762"/>
      <c r="AX421" s="732"/>
      <c r="AY421" s="762"/>
      <c r="AZ421" s="732"/>
      <c r="BA421" s="762"/>
      <c r="BB421" s="732"/>
      <c r="BC421" s="762"/>
      <c r="BD421" s="732"/>
      <c r="BE421" s="762"/>
      <c r="BF421" s="732"/>
      <c r="BG421" s="762"/>
      <c r="BH421" s="732"/>
      <c r="BI421" s="762"/>
      <c r="BJ421" s="732"/>
      <c r="BK421" s="775"/>
      <c r="BL421" s="775"/>
      <c r="BM421" s="775"/>
      <c r="BN421" s="775"/>
      <c r="BO421" s="775"/>
      <c r="BP421" s="775"/>
      <c r="BQ421" s="775"/>
      <c r="BR421" s="776"/>
      <c r="BS421" s="777"/>
      <c r="BU421" s="1044"/>
      <c r="BV421" s="760" t="s">
        <v>685</v>
      </c>
      <c r="BW421" s="772"/>
      <c r="BX421" s="773"/>
      <c r="BY421" s="726"/>
      <c r="BZ421" s="734"/>
      <c r="CA421" s="762"/>
      <c r="CB421" s="732"/>
      <c r="CC421" s="762"/>
      <c r="CD421" s="732"/>
      <c r="CE421" s="762"/>
      <c r="CF421" s="732"/>
      <c r="CG421" s="762"/>
      <c r="CH421" s="732"/>
      <c r="CI421" s="762"/>
      <c r="CJ421" s="732"/>
      <c r="CK421" s="762"/>
      <c r="CL421" s="732"/>
      <c r="CM421" s="762"/>
      <c r="CN421" s="732"/>
      <c r="CO421" s="762"/>
      <c r="CP421" s="732"/>
      <c r="CQ421" s="762"/>
      <c r="CR421" s="732"/>
      <c r="CS421" s="762"/>
      <c r="CT421" s="732"/>
      <c r="CU421" s="775"/>
      <c r="CV421" s="775"/>
      <c r="CW421" s="775"/>
      <c r="CX421" s="775"/>
      <c r="CY421" s="775"/>
      <c r="CZ421" s="775"/>
      <c r="DA421" s="775"/>
      <c r="DB421" s="776"/>
      <c r="DC421" s="777"/>
      <c r="DE421" s="1044"/>
      <c r="DF421" s="760" t="s">
        <v>685</v>
      </c>
      <c r="DG421" s="772"/>
      <c r="DH421" s="773"/>
      <c r="DI421" s="726"/>
      <c r="DJ421" s="734"/>
      <c r="DK421" s="762"/>
      <c r="DL421" s="732"/>
      <c r="DM421" s="762"/>
      <c r="DN421" s="732"/>
      <c r="DO421" s="762"/>
      <c r="DP421" s="732"/>
      <c r="DQ421" s="762"/>
      <c r="DR421" s="732"/>
      <c r="DS421" s="762"/>
      <c r="DT421" s="732"/>
      <c r="DU421" s="762"/>
      <c r="DV421" s="732"/>
      <c r="DW421" s="762"/>
      <c r="DX421" s="732"/>
      <c r="DY421" s="762"/>
      <c r="DZ421" s="732"/>
      <c r="EA421" s="762"/>
      <c r="EB421" s="732"/>
      <c r="EC421" s="762"/>
      <c r="ED421" s="732"/>
      <c r="EE421" s="775"/>
      <c r="EF421" s="775"/>
      <c r="EG421" s="775"/>
      <c r="EH421" s="775"/>
      <c r="EI421" s="775"/>
      <c r="EJ421" s="775"/>
      <c r="EK421" s="775"/>
      <c r="EL421" s="776"/>
      <c r="EM421" s="777"/>
      <c r="EO421" s="1044"/>
      <c r="EP421" s="760" t="s">
        <v>685</v>
      </c>
      <c r="EQ421" s="772"/>
      <c r="ER421" s="773"/>
      <c r="ES421" s="726"/>
      <c r="ET421" s="734"/>
      <c r="EU421" s="762"/>
      <c r="EV421" s="732"/>
      <c r="EW421" s="762"/>
      <c r="EX421" s="732"/>
      <c r="EY421" s="762"/>
      <c r="EZ421" s="732"/>
      <c r="FA421" s="762"/>
      <c r="FB421" s="732"/>
      <c r="FC421" s="762"/>
      <c r="FD421" s="732"/>
      <c r="FE421" s="762"/>
      <c r="FF421" s="732"/>
      <c r="FG421" s="762"/>
      <c r="FH421" s="732"/>
      <c r="FI421" s="762"/>
      <c r="FJ421" s="732"/>
      <c r="FK421" s="762"/>
      <c r="FL421" s="732"/>
      <c r="FM421" s="762"/>
      <c r="FN421" s="732"/>
      <c r="FO421" s="775"/>
      <c r="FP421" s="775"/>
      <c r="FQ421" s="775"/>
      <c r="FR421" s="775"/>
      <c r="FS421" s="775"/>
      <c r="FT421" s="775"/>
      <c r="FU421" s="775"/>
      <c r="FV421" s="776"/>
      <c r="FW421" s="777"/>
      <c r="FY421" s="1044"/>
      <c r="FZ421" s="760" t="s">
        <v>685</v>
      </c>
      <c r="GA421" s="772"/>
      <c r="GB421" s="773"/>
      <c r="GC421" s="726"/>
      <c r="GD421" s="734">
        <f>F421+AP421+BZ421+DJ421+ET421</f>
        <v>0</v>
      </c>
      <c r="GE421" s="734"/>
      <c r="GF421" s="732"/>
      <c r="GG421" s="734"/>
      <c r="GH421" s="732"/>
      <c r="GI421" s="734"/>
      <c r="GJ421" s="732"/>
      <c r="GK421" s="734"/>
      <c r="GL421" s="732"/>
      <c r="GM421" s="734"/>
      <c r="GN421" s="732"/>
      <c r="GO421" s="734"/>
      <c r="GP421" s="732"/>
      <c r="GQ421" s="734"/>
      <c r="GR421" s="732"/>
      <c r="GS421" s="734"/>
      <c r="GT421" s="732"/>
      <c r="GU421" s="734"/>
      <c r="GV421" s="732"/>
      <c r="GW421" s="734"/>
      <c r="GX421" s="774"/>
      <c r="GY421" s="775"/>
      <c r="GZ421" s="775"/>
      <c r="HA421" s="775"/>
      <c r="HB421" s="775"/>
      <c r="HC421" s="775"/>
      <c r="HD421" s="775"/>
      <c r="HE421" s="775"/>
      <c r="HF421" s="776"/>
      <c r="HG421" s="777"/>
    </row>
    <row r="422" spans="1:215" ht="38.25" hidden="1" x14ac:dyDescent="0.25">
      <c r="A422" s="1044"/>
      <c r="B422" s="753" t="s">
        <v>523</v>
      </c>
      <c r="C422" s="737">
        <f t="shared" ref="C422:C442" si="3425">C334</f>
        <v>2.5</v>
      </c>
      <c r="D422" s="737">
        <f t="shared" ref="D422:D442" si="3426">ROUNDUP(D334*1.04,0)</f>
        <v>5063</v>
      </c>
      <c r="E422" s="738">
        <f t="shared" ref="E422:E442" si="3427">ROUNDUP(D422*1.01,0)</f>
        <v>5114</v>
      </c>
      <c r="F422" s="817">
        <f t="shared" ref="F422:F442" si="3428">C422*E422</f>
        <v>12785</v>
      </c>
      <c r="G422" s="740">
        <f>ROUND(G57,1)</f>
        <v>0</v>
      </c>
      <c r="H422" s="741">
        <f t="shared" ref="H422:H442" si="3429">$F422*G422/100</f>
        <v>0</v>
      </c>
      <c r="I422" s="740">
        <f>ROUND(I57,1)</f>
        <v>0</v>
      </c>
      <c r="J422" s="741">
        <f t="shared" ref="J422:J442" si="3430">$F422*I422/100</f>
        <v>0</v>
      </c>
      <c r="K422" s="740">
        <f t="shared" ref="K422:K442" si="3431">ROUND(K57,1)</f>
        <v>0</v>
      </c>
      <c r="L422" s="741">
        <f t="shared" ref="L422:L442" si="3432">$F422*K422/100</f>
        <v>0</v>
      </c>
      <c r="M422" s="740">
        <f t="shared" ref="M422:M442" si="3433">ROUND(M57,1)</f>
        <v>0</v>
      </c>
      <c r="N422" s="741">
        <f t="shared" ref="N422:N442" si="3434">$F422*M422/100</f>
        <v>0</v>
      </c>
      <c r="O422" s="740">
        <f t="shared" ref="O422:O442" si="3435">ROUND(O57,1)</f>
        <v>0</v>
      </c>
      <c r="P422" s="741">
        <f t="shared" ref="P422:P442" si="3436">$F422*O422/100</f>
        <v>0</v>
      </c>
      <c r="Q422" s="740">
        <f t="shared" ref="Q422:Q442" si="3437">ROUND(Q57,1)</f>
        <v>0</v>
      </c>
      <c r="R422" s="741">
        <f t="shared" ref="R422:R442" si="3438">$F422*Q422/100</f>
        <v>0</v>
      </c>
      <c r="S422" s="740">
        <f t="shared" ref="S422:S442" si="3439">ROUND(S57,1)</f>
        <v>0</v>
      </c>
      <c r="T422" s="741">
        <f t="shared" ref="T422:T442" si="3440">$F422*S422/100</f>
        <v>0</v>
      </c>
      <c r="U422" s="740">
        <f t="shared" ref="U422:U442" si="3441">ROUND(U57,1)</f>
        <v>0</v>
      </c>
      <c r="V422" s="741">
        <f t="shared" ref="V422:V442" si="3442">$F422*U422/100</f>
        <v>0</v>
      </c>
      <c r="W422" s="740">
        <f t="shared" ref="W422:W442" si="3443">ROUND(W57,1)</f>
        <v>0</v>
      </c>
      <c r="X422" s="741">
        <f t="shared" ref="X422:X442" si="3444">$F422*W422/100</f>
        <v>0</v>
      </c>
      <c r="Y422" s="740">
        <f t="shared" ref="Y422:Y442" si="3445">ROUND(Y57,1)</f>
        <v>0</v>
      </c>
      <c r="Z422" s="741">
        <f t="shared" ref="Z422:Z442" si="3446">$F422*Y422/100</f>
        <v>0</v>
      </c>
      <c r="AA422" s="743">
        <f t="shared" ref="AA422:AA442" si="3447">IF(((SUM(F422:Z422))&gt;(16242*C422)),0,((16242*C422)-(SUM(F422:Z422))))</f>
        <v>27820</v>
      </c>
      <c r="AB422" s="744">
        <f t="shared" ref="AB422:AB442" si="3448">F422+H422+J422+L422+N422+P422+R422+T422+V422+X422+Z422+AA422</f>
        <v>40605</v>
      </c>
      <c r="AC422" s="745">
        <v>12</v>
      </c>
      <c r="AD422" s="746">
        <f t="shared" ref="AD422:AD442" si="3449">AB422*AC422</f>
        <v>487260</v>
      </c>
      <c r="AE422" s="747"/>
      <c r="AF422" s="741"/>
      <c r="AG422" s="746">
        <f t="shared" ref="AG422:AG442" si="3450">AD422+AE422+AF422</f>
        <v>487260</v>
      </c>
      <c r="AH422" s="746">
        <f t="shared" ref="AH422:AH442" si="3451">AG422*0.302</f>
        <v>147152.51999999999</v>
      </c>
      <c r="AI422" s="746">
        <f t="shared" ref="AI422:AI442" si="3452">AG422+AH422</f>
        <v>634412.52</v>
      </c>
      <c r="AK422" s="1044"/>
      <c r="AL422" s="753" t="s">
        <v>523</v>
      </c>
      <c r="AM422" s="737">
        <f t="shared" ref="AM422:AM442" si="3453">AM334</f>
        <v>2</v>
      </c>
      <c r="AN422" s="737">
        <f t="shared" ref="AN422:AN442" si="3454">ROUNDUP(AN334*1.04,0)</f>
        <v>5063</v>
      </c>
      <c r="AO422" s="738">
        <f t="shared" ref="AO422:AO442" si="3455">ROUNDUP(AN422*1.01,0)</f>
        <v>5114</v>
      </c>
      <c r="AP422" s="817">
        <f t="shared" ref="AP422:AP442" si="3456">AM422*AO422</f>
        <v>10228</v>
      </c>
      <c r="AQ422" s="740">
        <f t="shared" ref="AQ422:AQ442" si="3457">ROUND(AQ57,1)</f>
        <v>0</v>
      </c>
      <c r="AR422" s="741">
        <f t="shared" ref="AR422:AR442" si="3458">$AP422*AQ422/100</f>
        <v>0</v>
      </c>
      <c r="AS422" s="740">
        <f t="shared" ref="AS422:AS442" si="3459">ROUND(AS57,1)</f>
        <v>0</v>
      </c>
      <c r="AT422" s="741">
        <f t="shared" ref="AT422:AT442" si="3460">$AP422*AS422/100</f>
        <v>0</v>
      </c>
      <c r="AU422" s="740">
        <f>ROUND(AU57,1)</f>
        <v>0</v>
      </c>
      <c r="AV422" s="741">
        <f t="shared" ref="AV422:AV442" si="3461">$AP422*AU422/100</f>
        <v>0</v>
      </c>
      <c r="AW422" s="740">
        <f>ROUND(AW57,1)</f>
        <v>0</v>
      </c>
      <c r="AX422" s="741">
        <f t="shared" ref="AX422:AX442" si="3462">$AP422*AW422/100</f>
        <v>0</v>
      </c>
      <c r="AY422" s="740">
        <f>ROUND(AY57,1)</f>
        <v>0</v>
      </c>
      <c r="AZ422" s="741">
        <f t="shared" ref="AZ422:AZ442" si="3463">$AP422*AY422/100</f>
        <v>0</v>
      </c>
      <c r="BA422" s="740">
        <f>ROUND(BA57,1)</f>
        <v>0</v>
      </c>
      <c r="BB422" s="741">
        <f t="shared" ref="BB422:BB442" si="3464">$AP422*BA422/100</f>
        <v>0</v>
      </c>
      <c r="BC422" s="740">
        <f>ROUND(BC57,1)</f>
        <v>0</v>
      </c>
      <c r="BD422" s="741">
        <f t="shared" ref="BD422:BD442" si="3465">$AP422*BC422/100</f>
        <v>0</v>
      </c>
      <c r="BE422" s="740">
        <f>ROUND(BE57,1)</f>
        <v>0</v>
      </c>
      <c r="BF422" s="741">
        <f t="shared" ref="BF422:BF442" si="3466">$AP422*BE422/100</f>
        <v>0</v>
      </c>
      <c r="BG422" s="740">
        <f>ROUND(BG57,1)</f>
        <v>0</v>
      </c>
      <c r="BH422" s="741">
        <f t="shared" ref="BH422:BH442" si="3467">$AP422*BG422/100</f>
        <v>0</v>
      </c>
      <c r="BI422" s="740">
        <f>ROUND(BI57,1)</f>
        <v>0</v>
      </c>
      <c r="BJ422" s="741">
        <f t="shared" ref="BJ422:BJ442" si="3468">$AP422*BI422/100</f>
        <v>0</v>
      </c>
      <c r="BK422" s="743">
        <f t="shared" ref="BK422:BK442" si="3469">IF(((SUM(AP422:BJ422))&gt;(16242*AM422)),0,((16242*AM422)-(SUM(AP422:BJ422))))</f>
        <v>22256</v>
      </c>
      <c r="BL422" s="744">
        <f t="shared" ref="BL422:BL442" si="3470">AP422+AR422+AT422+AV422+AX422+AZ422+BB422+BD422+BF422+BH422+BJ422+BK422</f>
        <v>32484</v>
      </c>
      <c r="BM422" s="745">
        <v>12</v>
      </c>
      <c r="BN422" s="746">
        <f t="shared" ref="BN422:BN442" si="3471">BL422*BM422</f>
        <v>389808</v>
      </c>
      <c r="BO422" s="747"/>
      <c r="BP422" s="741"/>
      <c r="BQ422" s="746">
        <f t="shared" ref="BQ422:BQ442" si="3472">BN422+BO422+BP422</f>
        <v>389808</v>
      </c>
      <c r="BR422" s="746">
        <f t="shared" ref="BR422:BR442" si="3473">BQ422*0.302</f>
        <v>117722.02</v>
      </c>
      <c r="BS422" s="746">
        <f t="shared" ref="BS422:BS442" si="3474">BQ422+BR422</f>
        <v>507530.02</v>
      </c>
      <c r="BU422" s="1044"/>
      <c r="BV422" s="753" t="s">
        <v>523</v>
      </c>
      <c r="BW422" s="737">
        <f t="shared" ref="BW422:BW442" si="3475">BW334</f>
        <v>4.5</v>
      </c>
      <c r="BX422" s="737">
        <f t="shared" ref="BX422:BX442" si="3476">ROUNDUP(BX334*1.04,0)</f>
        <v>5063</v>
      </c>
      <c r="BY422" s="738">
        <f t="shared" ref="BY422:BY442" si="3477">ROUNDUP(BX422*1.01,0)</f>
        <v>5114</v>
      </c>
      <c r="BZ422" s="817">
        <f t="shared" ref="BZ422:BZ442" si="3478">BW422*BY422</f>
        <v>23013</v>
      </c>
      <c r="CA422" s="740">
        <f t="shared" ref="CA422:CA442" si="3479">ROUND(CA57,1)</f>
        <v>0</v>
      </c>
      <c r="CB422" s="741">
        <f t="shared" ref="CB422:CB442" si="3480">$BZ422*CA422/100</f>
        <v>0</v>
      </c>
      <c r="CC422" s="740">
        <f t="shared" ref="CC422:CC442" si="3481">ROUND(CC57,1)</f>
        <v>0</v>
      </c>
      <c r="CD422" s="741">
        <f t="shared" ref="CD422:CD442" si="3482">$BZ422*CC422/100</f>
        <v>0</v>
      </c>
      <c r="CE422" s="740">
        <f>ROUND(CE57,1)</f>
        <v>0</v>
      </c>
      <c r="CF422" s="741">
        <f t="shared" ref="CF422:CF442" si="3483">$BZ422*CE422/100</f>
        <v>0</v>
      </c>
      <c r="CG422" s="740">
        <f>ROUND(CG57,1)</f>
        <v>0</v>
      </c>
      <c r="CH422" s="741">
        <f t="shared" ref="CH422:CH442" si="3484">$BZ422*CG422/100</f>
        <v>0</v>
      </c>
      <c r="CI422" s="740">
        <f>ROUND(CI57,1)</f>
        <v>0</v>
      </c>
      <c r="CJ422" s="741">
        <f t="shared" ref="CJ422:CJ442" si="3485">$BZ422*CI422/100</f>
        <v>0</v>
      </c>
      <c r="CK422" s="740">
        <f>ROUND(CK57,1)</f>
        <v>0</v>
      </c>
      <c r="CL422" s="741">
        <f t="shared" ref="CL422:CL442" si="3486">$BZ422*CK422/100</f>
        <v>0</v>
      </c>
      <c r="CM422" s="740">
        <f>ROUND(CM57,1)</f>
        <v>0</v>
      </c>
      <c r="CN422" s="741">
        <f t="shared" ref="CN422:CN442" si="3487">$BZ422*CM422/100</f>
        <v>0</v>
      </c>
      <c r="CO422" s="740">
        <f>ROUND(CO57,1)</f>
        <v>0</v>
      </c>
      <c r="CP422" s="741">
        <f t="shared" ref="CP422:CP442" si="3488">$BZ422*CO422/100</f>
        <v>0</v>
      </c>
      <c r="CQ422" s="740">
        <f>ROUND(CQ57,1)</f>
        <v>0</v>
      </c>
      <c r="CR422" s="741">
        <f t="shared" ref="CR422:CR442" si="3489">$BZ422*CQ422/100</f>
        <v>0</v>
      </c>
      <c r="CS422" s="740">
        <f>ROUND(CS57,1)</f>
        <v>0</v>
      </c>
      <c r="CT422" s="741">
        <f t="shared" ref="CT422:CT442" si="3490">$BZ422*CS422/100</f>
        <v>0</v>
      </c>
      <c r="CU422" s="743">
        <f t="shared" ref="CU422:CU442" si="3491">IF(((SUM(BZ422:CT422))&gt;(16242*BW422)),0,((16242*BW422)-(SUM(BZ422:CT422))))</f>
        <v>50076</v>
      </c>
      <c r="CV422" s="744">
        <f t="shared" ref="CV422:CV442" si="3492">BZ422+CB422+CD422+CF422+CH422+CJ422+CL422+CN422+CP422+CR422+CT422+CU422</f>
        <v>73089</v>
      </c>
      <c r="CW422" s="745">
        <v>12</v>
      </c>
      <c r="CX422" s="746">
        <f t="shared" ref="CX422:CX442" si="3493">CV422*CW422</f>
        <v>877068</v>
      </c>
      <c r="CY422" s="747"/>
      <c r="CZ422" s="741"/>
      <c r="DA422" s="746">
        <f t="shared" ref="DA422:DA442" si="3494">CX422+CY422+CZ422</f>
        <v>877068</v>
      </c>
      <c r="DB422" s="746">
        <f t="shared" ref="DB422:DB442" si="3495">DA422*0.302</f>
        <v>264874.53999999998</v>
      </c>
      <c r="DC422" s="746">
        <f t="shared" ref="DC422:DC442" si="3496">DA422+DB422</f>
        <v>1141942.54</v>
      </c>
      <c r="DD422" s="750"/>
      <c r="DE422" s="1044"/>
      <c r="DF422" s="753" t="s">
        <v>523</v>
      </c>
      <c r="DG422" s="737">
        <f t="shared" ref="DG422:DG442" si="3497">DG334</f>
        <v>0.8</v>
      </c>
      <c r="DH422" s="737">
        <f t="shared" ref="DH422:DH442" si="3498">ROUNDUP(DH334*1.04,0)</f>
        <v>5063</v>
      </c>
      <c r="DI422" s="738">
        <f t="shared" ref="DI422:DI442" si="3499">ROUNDUP(DH422*1.01,0)</f>
        <v>5114</v>
      </c>
      <c r="DJ422" s="817">
        <f t="shared" ref="DJ422:DJ442" si="3500">DG422*DI422</f>
        <v>4091.2</v>
      </c>
      <c r="DK422" s="740">
        <f t="shared" ref="DK422:DK442" si="3501">ROUND(DK57,1)</f>
        <v>0</v>
      </c>
      <c r="DL422" s="741">
        <f t="shared" ref="DL422:DL442" si="3502">$DJ422*DK422/100</f>
        <v>0</v>
      </c>
      <c r="DM422" s="740">
        <f t="shared" ref="DM422:DM442" si="3503">ROUND(DM57,1)</f>
        <v>0</v>
      </c>
      <c r="DN422" s="741">
        <f t="shared" ref="DN422:DN442" si="3504">$DJ422*DM422/100</f>
        <v>0</v>
      </c>
      <c r="DO422" s="740">
        <f>ROUND(DO57,1)</f>
        <v>0</v>
      </c>
      <c r="DP422" s="741">
        <f t="shared" ref="DP422:DP442" si="3505">$DJ422*DO422/100</f>
        <v>0</v>
      </c>
      <c r="DQ422" s="740">
        <f>ROUND(DQ57,1)</f>
        <v>0</v>
      </c>
      <c r="DR422" s="741">
        <f t="shared" ref="DR422:DR442" si="3506">$DJ422*DQ422/100</f>
        <v>0</v>
      </c>
      <c r="DS422" s="740">
        <f>ROUND(DS57,1)</f>
        <v>0</v>
      </c>
      <c r="DT422" s="741">
        <f t="shared" ref="DT422:DT442" si="3507">$DJ422*DS422/100</f>
        <v>0</v>
      </c>
      <c r="DU422" s="740">
        <f>ROUND(DU57,1)</f>
        <v>0</v>
      </c>
      <c r="DV422" s="741">
        <f t="shared" ref="DV422:DV442" si="3508">$DJ422*DU422/100</f>
        <v>0</v>
      </c>
      <c r="DW422" s="740">
        <f>ROUND(DW57,1)</f>
        <v>0</v>
      </c>
      <c r="DX422" s="741">
        <f t="shared" ref="DX422:DX442" si="3509">$DJ422*DW422/100</f>
        <v>0</v>
      </c>
      <c r="DY422" s="740">
        <f>ROUND(DY57,1)</f>
        <v>0</v>
      </c>
      <c r="DZ422" s="741">
        <f t="shared" ref="DZ422:DZ442" si="3510">$DJ422*DY422/100</f>
        <v>0</v>
      </c>
      <c r="EA422" s="740">
        <f>ROUND(EA57,1)</f>
        <v>0</v>
      </c>
      <c r="EB422" s="741">
        <f t="shared" ref="EB422:EB442" si="3511">$DJ422*EA422/100</f>
        <v>0</v>
      </c>
      <c r="EC422" s="740">
        <f>ROUND(EC57,1)</f>
        <v>0</v>
      </c>
      <c r="ED422" s="741">
        <f t="shared" ref="ED422:ED442" si="3512">$DJ422*EC422/100</f>
        <v>0</v>
      </c>
      <c r="EE422" s="743">
        <f t="shared" ref="EE422:EE442" si="3513">IF(((SUM(DJ422:ED422))&gt;(16242*DG422)),0,((16242*DG422)-(SUM(DJ422:ED422))))</f>
        <v>8902.4</v>
      </c>
      <c r="EF422" s="744">
        <f t="shared" ref="EF422:EF442" si="3514">DJ422+DL422+DN422+DP422+DR422+DT422+DV422+DX422+DZ422+EB422+ED422+EE422</f>
        <v>12993.6</v>
      </c>
      <c r="EG422" s="745">
        <v>12</v>
      </c>
      <c r="EH422" s="746">
        <f t="shared" ref="EH422:EH442" si="3515">EF422*EG422</f>
        <v>155923.20000000001</v>
      </c>
      <c r="EI422" s="747"/>
      <c r="EJ422" s="741"/>
      <c r="EK422" s="746">
        <f t="shared" ref="EK422:EK442" si="3516">EH422+EI422+EJ422</f>
        <v>155923.20000000001</v>
      </c>
      <c r="EL422" s="746">
        <f t="shared" ref="EL422:EL442" si="3517">EK422*0.302</f>
        <v>47088.81</v>
      </c>
      <c r="EM422" s="746">
        <f t="shared" ref="EM422:EM442" si="3518">EK422+EL422</f>
        <v>203012.01</v>
      </c>
      <c r="EO422" s="1044"/>
      <c r="EP422" s="753" t="s">
        <v>523</v>
      </c>
      <c r="EQ422" s="737">
        <f t="shared" ref="EQ422:EQ442" si="3519">EQ334</f>
        <v>0</v>
      </c>
      <c r="ER422" s="737">
        <f t="shared" ref="ER422:ER442" si="3520">ROUNDUP(ER334*1.04,0)</f>
        <v>5063</v>
      </c>
      <c r="ES422" s="738">
        <f t="shared" ref="ES422:ES442" si="3521">ROUNDUP(ER422*1.01,0)</f>
        <v>5114</v>
      </c>
      <c r="ET422" s="817">
        <f t="shared" ref="ET422:ET442" si="3522">EQ422*ES422</f>
        <v>0</v>
      </c>
      <c r="EU422" s="740">
        <f t="shared" ref="EU422:EU442" si="3523">ROUND(EU57,1)</f>
        <v>0</v>
      </c>
      <c r="EV422" s="741">
        <f t="shared" ref="EV422:EV442" si="3524">$ET422*EU422/100</f>
        <v>0</v>
      </c>
      <c r="EW422" s="740">
        <f t="shared" ref="EW422:EW442" si="3525">ROUND(EW57,1)</f>
        <v>0</v>
      </c>
      <c r="EX422" s="741">
        <f t="shared" ref="EX422:EX442" si="3526">$ET422*EW422/100</f>
        <v>0</v>
      </c>
      <c r="EY422" s="740">
        <f>ROUND(EY57,1)</f>
        <v>0</v>
      </c>
      <c r="EZ422" s="741">
        <f t="shared" ref="EZ422:EZ442" si="3527">$ET422*EY422/100</f>
        <v>0</v>
      </c>
      <c r="FA422" s="740">
        <f>ROUND(FA57,1)</f>
        <v>0</v>
      </c>
      <c r="FB422" s="741">
        <f t="shared" ref="FB422:FB442" si="3528">$ET422*FA422/100</f>
        <v>0</v>
      </c>
      <c r="FC422" s="740">
        <f>ROUND(FC57,1)</f>
        <v>0</v>
      </c>
      <c r="FD422" s="741">
        <f t="shared" ref="FD422:FD442" si="3529">$ET422*FC422/100</f>
        <v>0</v>
      </c>
      <c r="FE422" s="740">
        <f>ROUND(FE57,1)</f>
        <v>0</v>
      </c>
      <c r="FF422" s="741">
        <f t="shared" ref="FF422:FF442" si="3530">$ET422*FE422/100</f>
        <v>0</v>
      </c>
      <c r="FG422" s="740">
        <f>ROUND(FG57,1)</f>
        <v>0</v>
      </c>
      <c r="FH422" s="741">
        <f t="shared" ref="FH422:FH442" si="3531">$ET422*FG422/100</f>
        <v>0</v>
      </c>
      <c r="FI422" s="740">
        <f>ROUND(FI57,1)</f>
        <v>0</v>
      </c>
      <c r="FJ422" s="741">
        <f t="shared" ref="FJ422:FJ442" si="3532">$ET422*FI422/100</f>
        <v>0</v>
      </c>
      <c r="FK422" s="740">
        <f>ROUND(FK57,1)</f>
        <v>0</v>
      </c>
      <c r="FL422" s="741">
        <f t="shared" ref="FL422:FL442" si="3533">$ET422*FK422/100</f>
        <v>0</v>
      </c>
      <c r="FM422" s="740">
        <f>ROUND(FM57,1)</f>
        <v>0</v>
      </c>
      <c r="FN422" s="741">
        <f t="shared" ref="FN422:FN442" si="3534">$ET422*FM422/100</f>
        <v>0</v>
      </c>
      <c r="FO422" s="743">
        <f t="shared" ref="FO422:FO442" si="3535">IF(((SUM(ET422:FN422))&gt;(16242*EQ422)),0,((16242*EQ422)-(SUM(ET422:FN422))))</f>
        <v>0</v>
      </c>
      <c r="FP422" s="744">
        <f t="shared" ref="FP422:FP442" si="3536">ET422+EV422+EX422+EZ422+FB422+FD422+FF422+FH422+FJ422+FL422+FN422+FO422</f>
        <v>0</v>
      </c>
      <c r="FQ422" s="745">
        <v>12</v>
      </c>
      <c r="FR422" s="746">
        <f t="shared" ref="FR422:FR442" si="3537">FP422*FQ422</f>
        <v>0</v>
      </c>
      <c r="FS422" s="747"/>
      <c r="FT422" s="741"/>
      <c r="FU422" s="746">
        <f t="shared" ref="FU422:FU442" si="3538">FR422+FS422+FT422</f>
        <v>0</v>
      </c>
      <c r="FV422" s="746">
        <f t="shared" ref="FV422:FV442" si="3539">FU422*0.302</f>
        <v>0</v>
      </c>
      <c r="FW422" s="746">
        <f t="shared" ref="FW422:FW442" si="3540">FU422+FV422</f>
        <v>0</v>
      </c>
      <c r="FY422" s="1044"/>
      <c r="FZ422" s="753" t="s">
        <v>523</v>
      </c>
      <c r="GA422" s="737">
        <f t="shared" ref="GA422:GA442" si="3541">GA334</f>
        <v>9.8000000000000007</v>
      </c>
      <c r="GB422" s="737">
        <f t="shared" ref="GB422:GB442" si="3542">ROUNDUP(GB334*1.04,0)</f>
        <v>5063</v>
      </c>
      <c r="GC422" s="738">
        <f t="shared" ref="GC422:GC442" si="3543">ROUNDUP(GB422*1.01,0)</f>
        <v>5114</v>
      </c>
      <c r="GD422" s="743">
        <f t="shared" ref="GD422:GD442" si="3544">F422+AP422+BZ422+DJ422+ET422</f>
        <v>50117.2</v>
      </c>
      <c r="GE422" s="743"/>
      <c r="GF422" s="737">
        <f t="shared" ref="GF422:GF442" si="3545">H422+AR422+CB422+DL422+EV422</f>
        <v>0</v>
      </c>
      <c r="GG422" s="743"/>
      <c r="GH422" s="737">
        <f t="shared" ref="GH422:GH442" si="3546">J422+AT422+CD422+DN422+EX422</f>
        <v>0</v>
      </c>
      <c r="GI422" s="743"/>
      <c r="GJ422" s="737">
        <f t="shared" ref="GJ422:GJ442" si="3547">L422+AV422+CF422+DP422+EZ422</f>
        <v>0</v>
      </c>
      <c r="GK422" s="743"/>
      <c r="GL422" s="737">
        <f t="shared" ref="GL422:GL442" si="3548">N422+AX422+CH422+DR422+FB422</f>
        <v>0</v>
      </c>
      <c r="GM422" s="743"/>
      <c r="GN422" s="737">
        <f t="shared" ref="GN422:GN442" si="3549">P422+AZ422+CJ422+DT422+FD422</f>
        <v>0</v>
      </c>
      <c r="GO422" s="743"/>
      <c r="GP422" s="737">
        <f t="shared" ref="GP422:GP442" si="3550">R422+BB422+CL422+DV422+FF422</f>
        <v>0</v>
      </c>
      <c r="GQ422" s="743"/>
      <c r="GR422" s="737">
        <f t="shared" ref="GR422:GR442" si="3551">T422+BD422+CN422+DX422+FH422</f>
        <v>0</v>
      </c>
      <c r="GS422" s="743"/>
      <c r="GT422" s="737">
        <f t="shared" ref="GT422:GT442" si="3552">V422+BF422+CP422+DZ422+FJ422</f>
        <v>0</v>
      </c>
      <c r="GU422" s="743"/>
      <c r="GV422" s="737">
        <f t="shared" ref="GV422:GV442" si="3553">X422+BH422+CR422+EB422+FL422</f>
        <v>0</v>
      </c>
      <c r="GW422" s="743"/>
      <c r="GX422" s="737">
        <f t="shared" ref="GX422:GY442" si="3554">Z422+BJ422+CT422+ED422+FN422</f>
        <v>0</v>
      </c>
      <c r="GY422" s="743">
        <f t="shared" si="3554"/>
        <v>109054.39999999999</v>
      </c>
      <c r="GZ422" s="744">
        <f t="shared" ref="GZ422:GZ442" si="3555">GD422+GF422+GH422+GJ422+GL422+GN422+GP422+GR422+GT422+GV422+GX422+GY422</f>
        <v>159171.6</v>
      </c>
      <c r="HA422" s="745">
        <v>12</v>
      </c>
      <c r="HB422" s="746">
        <f t="shared" ref="HB422:HB442" si="3556">GZ422*HA422</f>
        <v>1910059.2</v>
      </c>
      <c r="HC422" s="737">
        <f t="shared" ref="HC422:HD442" si="3557">AE422+BO422+CY422+EI422+FS422</f>
        <v>0</v>
      </c>
      <c r="HD422" s="737">
        <f t="shared" si="3557"/>
        <v>0</v>
      </c>
      <c r="HE422" s="746">
        <f t="shared" ref="HE422:HE442" si="3558">HB422+HC422+HD422</f>
        <v>1910059.2</v>
      </c>
      <c r="HF422" s="746">
        <f t="shared" ref="HF422:HF442" si="3559">HE422*0.302</f>
        <v>576837.88</v>
      </c>
      <c r="HG422" s="746">
        <f t="shared" ref="HG422:HG442" si="3560">HE422+HF422</f>
        <v>2486897.08</v>
      </c>
    </row>
    <row r="423" spans="1:215" ht="15.75" hidden="1" x14ac:dyDescent="0.25">
      <c r="A423" s="1044"/>
      <c r="B423" s="753" t="s">
        <v>524</v>
      </c>
      <c r="C423" s="818">
        <f t="shared" si="3425"/>
        <v>6</v>
      </c>
      <c r="D423" s="737">
        <f t="shared" si="3426"/>
        <v>4786</v>
      </c>
      <c r="E423" s="738">
        <f t="shared" si="3427"/>
        <v>4834</v>
      </c>
      <c r="F423" s="817">
        <f t="shared" si="3428"/>
        <v>29004</v>
      </c>
      <c r="G423" s="740">
        <f>ROUND(G58,1)</f>
        <v>0</v>
      </c>
      <c r="H423" s="741">
        <f t="shared" si="3429"/>
        <v>0</v>
      </c>
      <c r="I423" s="740">
        <f>ROUND(I58,1)</f>
        <v>0</v>
      </c>
      <c r="J423" s="741">
        <f t="shared" si="3430"/>
        <v>0</v>
      </c>
      <c r="K423" s="740">
        <f t="shared" si="3431"/>
        <v>0</v>
      </c>
      <c r="L423" s="741">
        <f t="shared" si="3432"/>
        <v>0</v>
      </c>
      <c r="M423" s="740">
        <f t="shared" si="3433"/>
        <v>0</v>
      </c>
      <c r="N423" s="741">
        <f t="shared" si="3434"/>
        <v>0</v>
      </c>
      <c r="O423" s="740">
        <f t="shared" si="3435"/>
        <v>0</v>
      </c>
      <c r="P423" s="741">
        <f t="shared" si="3436"/>
        <v>0</v>
      </c>
      <c r="Q423" s="740">
        <f t="shared" si="3437"/>
        <v>0</v>
      </c>
      <c r="R423" s="741">
        <f t="shared" si="3438"/>
        <v>0</v>
      </c>
      <c r="S423" s="740">
        <f t="shared" si="3439"/>
        <v>0</v>
      </c>
      <c r="T423" s="741">
        <f t="shared" si="3440"/>
        <v>0</v>
      </c>
      <c r="U423" s="740">
        <f t="shared" si="3441"/>
        <v>0</v>
      </c>
      <c r="V423" s="741">
        <f t="shared" si="3442"/>
        <v>0</v>
      </c>
      <c r="W423" s="740">
        <f t="shared" si="3443"/>
        <v>0</v>
      </c>
      <c r="X423" s="741">
        <f t="shared" si="3444"/>
        <v>0</v>
      </c>
      <c r="Y423" s="740">
        <f t="shared" si="3445"/>
        <v>0</v>
      </c>
      <c r="Z423" s="741">
        <f t="shared" si="3446"/>
        <v>0</v>
      </c>
      <c r="AA423" s="743">
        <f t="shared" si="3447"/>
        <v>68448</v>
      </c>
      <c r="AB423" s="744">
        <f t="shared" si="3448"/>
        <v>97452</v>
      </c>
      <c r="AC423" s="745">
        <v>12</v>
      </c>
      <c r="AD423" s="746">
        <f t="shared" si="3449"/>
        <v>1169424</v>
      </c>
      <c r="AE423" s="747">
        <f>C423*1009.76*12</f>
        <v>72702.720000000001</v>
      </c>
      <c r="AF423" s="782">
        <f t="shared" ref="AF423:AF425" si="3561">AD423*0.085</f>
        <v>99401.04</v>
      </c>
      <c r="AG423" s="746">
        <f t="shared" si="3450"/>
        <v>1341527.76</v>
      </c>
      <c r="AH423" s="746">
        <f t="shared" si="3451"/>
        <v>405141.38</v>
      </c>
      <c r="AI423" s="746">
        <f t="shared" si="3452"/>
        <v>1746669.14</v>
      </c>
      <c r="AK423" s="1044"/>
      <c r="AL423" s="753" t="s">
        <v>524</v>
      </c>
      <c r="AM423" s="783">
        <f t="shared" si="3453"/>
        <v>3.67</v>
      </c>
      <c r="AN423" s="737">
        <f t="shared" si="3454"/>
        <v>4786</v>
      </c>
      <c r="AO423" s="738">
        <f t="shared" si="3455"/>
        <v>4834</v>
      </c>
      <c r="AP423" s="817">
        <f t="shared" si="3456"/>
        <v>17740.78</v>
      </c>
      <c r="AQ423" s="740">
        <f t="shared" si="3457"/>
        <v>0</v>
      </c>
      <c r="AR423" s="741">
        <f t="shared" si="3458"/>
        <v>0</v>
      </c>
      <c r="AS423" s="740">
        <f t="shared" si="3459"/>
        <v>0</v>
      </c>
      <c r="AT423" s="741">
        <f t="shared" si="3460"/>
        <v>0</v>
      </c>
      <c r="AU423" s="740">
        <f>ROUND(AU58,1)</f>
        <v>0</v>
      </c>
      <c r="AV423" s="741">
        <f t="shared" si="3461"/>
        <v>0</v>
      </c>
      <c r="AW423" s="740">
        <f>ROUND(AW58,1)</f>
        <v>0</v>
      </c>
      <c r="AX423" s="741">
        <f t="shared" si="3462"/>
        <v>0</v>
      </c>
      <c r="AY423" s="740">
        <f>ROUND(AY58,1)</f>
        <v>0</v>
      </c>
      <c r="AZ423" s="741">
        <f t="shared" si="3463"/>
        <v>0</v>
      </c>
      <c r="BA423" s="740">
        <f>ROUND(BA58,1)</f>
        <v>0</v>
      </c>
      <c r="BB423" s="741">
        <f t="shared" si="3464"/>
        <v>0</v>
      </c>
      <c r="BC423" s="740">
        <f>ROUND(BC58,1)</f>
        <v>0</v>
      </c>
      <c r="BD423" s="741">
        <f t="shared" si="3465"/>
        <v>0</v>
      </c>
      <c r="BE423" s="740">
        <f>ROUND(BE58,1)</f>
        <v>0</v>
      </c>
      <c r="BF423" s="741">
        <f t="shared" si="3466"/>
        <v>0</v>
      </c>
      <c r="BG423" s="740">
        <f>ROUND(BG58,1)</f>
        <v>0</v>
      </c>
      <c r="BH423" s="741">
        <f t="shared" si="3467"/>
        <v>0</v>
      </c>
      <c r="BI423" s="740">
        <f>ROUND(BI58,1)</f>
        <v>0</v>
      </c>
      <c r="BJ423" s="741">
        <f t="shared" si="3468"/>
        <v>0</v>
      </c>
      <c r="BK423" s="743">
        <f t="shared" si="3469"/>
        <v>41867.360000000001</v>
      </c>
      <c r="BL423" s="744">
        <f t="shared" si="3470"/>
        <v>59608.14</v>
      </c>
      <c r="BM423" s="745">
        <v>12</v>
      </c>
      <c r="BN423" s="746">
        <f t="shared" si="3471"/>
        <v>715297.68</v>
      </c>
      <c r="BO423" s="747">
        <f>AM423*1009.76*12</f>
        <v>44469.83</v>
      </c>
      <c r="BP423" s="782">
        <f t="shared" ref="BP423:BP425" si="3562">BN423*0.085</f>
        <v>60800.3</v>
      </c>
      <c r="BQ423" s="746">
        <f t="shared" si="3472"/>
        <v>820567.81</v>
      </c>
      <c r="BR423" s="746">
        <f t="shared" si="3473"/>
        <v>247811.48</v>
      </c>
      <c r="BS423" s="746">
        <f t="shared" si="3474"/>
        <v>1068379.29</v>
      </c>
      <c r="BU423" s="1044"/>
      <c r="BV423" s="753" t="s">
        <v>524</v>
      </c>
      <c r="BW423" s="737">
        <f t="shared" si="3475"/>
        <v>20</v>
      </c>
      <c r="BX423" s="737">
        <f t="shared" si="3476"/>
        <v>4786</v>
      </c>
      <c r="BY423" s="738">
        <f t="shared" si="3477"/>
        <v>4834</v>
      </c>
      <c r="BZ423" s="817">
        <f t="shared" si="3478"/>
        <v>96680</v>
      </c>
      <c r="CA423" s="740">
        <f t="shared" si="3479"/>
        <v>0</v>
      </c>
      <c r="CB423" s="741">
        <f t="shared" si="3480"/>
        <v>0</v>
      </c>
      <c r="CC423" s="740">
        <f t="shared" si="3481"/>
        <v>0</v>
      </c>
      <c r="CD423" s="741">
        <f t="shared" si="3482"/>
        <v>0</v>
      </c>
      <c r="CE423" s="740">
        <f>ROUND(CE58,1)</f>
        <v>0</v>
      </c>
      <c r="CF423" s="741">
        <f t="shared" si="3483"/>
        <v>0</v>
      </c>
      <c r="CG423" s="740">
        <f>ROUND(CG58,1)</f>
        <v>0</v>
      </c>
      <c r="CH423" s="741">
        <f t="shared" si="3484"/>
        <v>0</v>
      </c>
      <c r="CI423" s="740">
        <f>ROUND(CI58,1)</f>
        <v>0</v>
      </c>
      <c r="CJ423" s="741">
        <f t="shared" si="3485"/>
        <v>0</v>
      </c>
      <c r="CK423" s="740">
        <f>ROUND(CK58,1)</f>
        <v>0</v>
      </c>
      <c r="CL423" s="741">
        <f t="shared" si="3486"/>
        <v>0</v>
      </c>
      <c r="CM423" s="740">
        <f>ROUND(CM58,1)</f>
        <v>0</v>
      </c>
      <c r="CN423" s="741">
        <f t="shared" si="3487"/>
        <v>0</v>
      </c>
      <c r="CO423" s="740">
        <f>ROUND(CO58,1)</f>
        <v>0</v>
      </c>
      <c r="CP423" s="741">
        <f t="shared" si="3488"/>
        <v>0</v>
      </c>
      <c r="CQ423" s="740">
        <f>ROUND(CQ58,1)</f>
        <v>0</v>
      </c>
      <c r="CR423" s="741">
        <f t="shared" si="3489"/>
        <v>0</v>
      </c>
      <c r="CS423" s="740">
        <f>ROUND(CS58,1)</f>
        <v>0</v>
      </c>
      <c r="CT423" s="741">
        <f t="shared" si="3490"/>
        <v>0</v>
      </c>
      <c r="CU423" s="743">
        <f t="shared" si="3491"/>
        <v>228160</v>
      </c>
      <c r="CV423" s="744">
        <f t="shared" si="3492"/>
        <v>324840</v>
      </c>
      <c r="CW423" s="745">
        <v>12</v>
      </c>
      <c r="CX423" s="746">
        <f t="shared" si="3493"/>
        <v>3898080</v>
      </c>
      <c r="CY423" s="747">
        <f>BW423*1009.76*12</f>
        <v>242342.39999999999</v>
      </c>
      <c r="CZ423" s="782">
        <f t="shared" ref="CZ423:CZ425" si="3563">CX423*0.085</f>
        <v>331336.8</v>
      </c>
      <c r="DA423" s="746">
        <f t="shared" si="3494"/>
        <v>4471759.2</v>
      </c>
      <c r="DB423" s="746">
        <f t="shared" si="3495"/>
        <v>1350471.28</v>
      </c>
      <c r="DC423" s="746">
        <f t="shared" si="3496"/>
        <v>5822230.4800000004</v>
      </c>
      <c r="DD423" s="750"/>
      <c r="DE423" s="1044"/>
      <c r="DF423" s="753" t="s">
        <v>524</v>
      </c>
      <c r="DG423" s="737">
        <f t="shared" si="3497"/>
        <v>3</v>
      </c>
      <c r="DH423" s="737">
        <f t="shared" si="3498"/>
        <v>4786</v>
      </c>
      <c r="DI423" s="738">
        <f t="shared" si="3499"/>
        <v>4834</v>
      </c>
      <c r="DJ423" s="817">
        <f t="shared" si="3500"/>
        <v>14502</v>
      </c>
      <c r="DK423" s="740">
        <f t="shared" si="3501"/>
        <v>0</v>
      </c>
      <c r="DL423" s="741">
        <f t="shared" si="3502"/>
        <v>0</v>
      </c>
      <c r="DM423" s="740">
        <f t="shared" si="3503"/>
        <v>0</v>
      </c>
      <c r="DN423" s="741">
        <f t="shared" si="3504"/>
        <v>0</v>
      </c>
      <c r="DO423" s="740">
        <f>ROUND(DO58,1)</f>
        <v>0</v>
      </c>
      <c r="DP423" s="741">
        <f t="shared" si="3505"/>
        <v>0</v>
      </c>
      <c r="DQ423" s="740">
        <f>ROUND(DQ58,1)</f>
        <v>0</v>
      </c>
      <c r="DR423" s="741">
        <f t="shared" si="3506"/>
        <v>0</v>
      </c>
      <c r="DS423" s="740">
        <f>ROUND(DS58,1)</f>
        <v>0</v>
      </c>
      <c r="DT423" s="741">
        <f t="shared" si="3507"/>
        <v>0</v>
      </c>
      <c r="DU423" s="740">
        <f>ROUND(DU58,1)</f>
        <v>0</v>
      </c>
      <c r="DV423" s="741">
        <f t="shared" si="3508"/>
        <v>0</v>
      </c>
      <c r="DW423" s="740">
        <f>ROUND(DW58,1)</f>
        <v>0</v>
      </c>
      <c r="DX423" s="741">
        <f t="shared" si="3509"/>
        <v>0</v>
      </c>
      <c r="DY423" s="740">
        <f>ROUND(DY58,1)</f>
        <v>0</v>
      </c>
      <c r="DZ423" s="741">
        <f t="shared" si="3510"/>
        <v>0</v>
      </c>
      <c r="EA423" s="740">
        <f>ROUND(EA58,1)</f>
        <v>0</v>
      </c>
      <c r="EB423" s="741">
        <f t="shared" si="3511"/>
        <v>0</v>
      </c>
      <c r="EC423" s="740">
        <f>ROUND(EC58,1)</f>
        <v>0</v>
      </c>
      <c r="ED423" s="741">
        <f t="shared" si="3512"/>
        <v>0</v>
      </c>
      <c r="EE423" s="743">
        <f t="shared" si="3513"/>
        <v>34224</v>
      </c>
      <c r="EF423" s="744">
        <f t="shared" si="3514"/>
        <v>48726</v>
      </c>
      <c r="EG423" s="745">
        <v>12</v>
      </c>
      <c r="EH423" s="746">
        <f t="shared" si="3515"/>
        <v>584712</v>
      </c>
      <c r="EI423" s="747">
        <f>DG423*1009.76*12</f>
        <v>36351.360000000001</v>
      </c>
      <c r="EJ423" s="782">
        <f t="shared" ref="EJ423:EJ425" si="3564">EH423*0.085</f>
        <v>49700.52</v>
      </c>
      <c r="EK423" s="746">
        <f t="shared" si="3516"/>
        <v>670763.88</v>
      </c>
      <c r="EL423" s="746">
        <f t="shared" si="3517"/>
        <v>202570.69</v>
      </c>
      <c r="EM423" s="746">
        <f t="shared" si="3518"/>
        <v>873334.57</v>
      </c>
      <c r="EO423" s="1044"/>
      <c r="EP423" s="753" t="s">
        <v>524</v>
      </c>
      <c r="EQ423" s="737">
        <f t="shared" si="3519"/>
        <v>0</v>
      </c>
      <c r="ER423" s="737">
        <f t="shared" si="3520"/>
        <v>4786</v>
      </c>
      <c r="ES423" s="738">
        <f t="shared" si="3521"/>
        <v>4834</v>
      </c>
      <c r="ET423" s="817">
        <f t="shared" si="3522"/>
        <v>0</v>
      </c>
      <c r="EU423" s="740">
        <f t="shared" si="3523"/>
        <v>0</v>
      </c>
      <c r="EV423" s="741">
        <f t="shared" si="3524"/>
        <v>0</v>
      </c>
      <c r="EW423" s="740">
        <f t="shared" si="3525"/>
        <v>0</v>
      </c>
      <c r="EX423" s="741">
        <f t="shared" si="3526"/>
        <v>0</v>
      </c>
      <c r="EY423" s="740">
        <f>ROUND(EY58,1)</f>
        <v>0</v>
      </c>
      <c r="EZ423" s="741">
        <f t="shared" si="3527"/>
        <v>0</v>
      </c>
      <c r="FA423" s="740">
        <f>ROUND(FA58,1)</f>
        <v>0</v>
      </c>
      <c r="FB423" s="741">
        <f t="shared" si="3528"/>
        <v>0</v>
      </c>
      <c r="FC423" s="740">
        <f>ROUND(FC58,1)</f>
        <v>0</v>
      </c>
      <c r="FD423" s="741">
        <f t="shared" si="3529"/>
        <v>0</v>
      </c>
      <c r="FE423" s="740">
        <f>ROUND(FE58,1)</f>
        <v>0</v>
      </c>
      <c r="FF423" s="741">
        <f t="shared" si="3530"/>
        <v>0</v>
      </c>
      <c r="FG423" s="740">
        <f>ROUND(FG58,1)</f>
        <v>0</v>
      </c>
      <c r="FH423" s="741">
        <f t="shared" si="3531"/>
        <v>0</v>
      </c>
      <c r="FI423" s="740">
        <f>ROUND(FI58,1)</f>
        <v>0</v>
      </c>
      <c r="FJ423" s="741">
        <f t="shared" si="3532"/>
        <v>0</v>
      </c>
      <c r="FK423" s="740">
        <f>ROUND(FK58,1)</f>
        <v>0</v>
      </c>
      <c r="FL423" s="741">
        <f t="shared" si="3533"/>
        <v>0</v>
      </c>
      <c r="FM423" s="740">
        <f>ROUND(FM58,1)</f>
        <v>0</v>
      </c>
      <c r="FN423" s="741">
        <f t="shared" si="3534"/>
        <v>0</v>
      </c>
      <c r="FO423" s="743">
        <f t="shared" si="3535"/>
        <v>0</v>
      </c>
      <c r="FP423" s="744">
        <f t="shared" si="3536"/>
        <v>0</v>
      </c>
      <c r="FQ423" s="745">
        <v>12</v>
      </c>
      <c r="FR423" s="746">
        <f t="shared" si="3537"/>
        <v>0</v>
      </c>
      <c r="FS423" s="747">
        <f>EQ423*1009.76*12</f>
        <v>0</v>
      </c>
      <c r="FT423" s="782">
        <f t="shared" ref="FT423:FT425" si="3565">FR423*0.085</f>
        <v>0</v>
      </c>
      <c r="FU423" s="746">
        <f t="shared" si="3538"/>
        <v>0</v>
      </c>
      <c r="FV423" s="746">
        <f t="shared" si="3539"/>
        <v>0</v>
      </c>
      <c r="FW423" s="746">
        <f t="shared" si="3540"/>
        <v>0</v>
      </c>
      <c r="FY423" s="1044"/>
      <c r="FZ423" s="753" t="s">
        <v>524</v>
      </c>
      <c r="GA423" s="737">
        <f t="shared" si="3541"/>
        <v>32.67</v>
      </c>
      <c r="GB423" s="737">
        <f t="shared" si="3542"/>
        <v>4786</v>
      </c>
      <c r="GC423" s="738">
        <f t="shared" si="3543"/>
        <v>4834</v>
      </c>
      <c r="GD423" s="743">
        <f t="shared" si="3544"/>
        <v>157926.78</v>
      </c>
      <c r="GE423" s="743"/>
      <c r="GF423" s="737">
        <f t="shared" si="3545"/>
        <v>0</v>
      </c>
      <c r="GG423" s="743"/>
      <c r="GH423" s="737">
        <f t="shared" si="3546"/>
        <v>0</v>
      </c>
      <c r="GI423" s="743"/>
      <c r="GJ423" s="737">
        <f t="shared" si="3547"/>
        <v>0</v>
      </c>
      <c r="GK423" s="743"/>
      <c r="GL423" s="737">
        <f t="shared" si="3548"/>
        <v>0</v>
      </c>
      <c r="GM423" s="743"/>
      <c r="GN423" s="737">
        <f t="shared" si="3549"/>
        <v>0</v>
      </c>
      <c r="GO423" s="743"/>
      <c r="GP423" s="737">
        <f t="shared" si="3550"/>
        <v>0</v>
      </c>
      <c r="GQ423" s="743"/>
      <c r="GR423" s="737">
        <f t="shared" si="3551"/>
        <v>0</v>
      </c>
      <c r="GS423" s="743"/>
      <c r="GT423" s="737">
        <f t="shared" si="3552"/>
        <v>0</v>
      </c>
      <c r="GU423" s="743"/>
      <c r="GV423" s="737">
        <f t="shared" si="3553"/>
        <v>0</v>
      </c>
      <c r="GW423" s="743"/>
      <c r="GX423" s="737">
        <f t="shared" si="3554"/>
        <v>0</v>
      </c>
      <c r="GY423" s="743">
        <f t="shared" si="3554"/>
        <v>372699.36</v>
      </c>
      <c r="GZ423" s="744">
        <f t="shared" si="3555"/>
        <v>530626.14</v>
      </c>
      <c r="HA423" s="745">
        <v>12</v>
      </c>
      <c r="HB423" s="746">
        <f t="shared" si="3556"/>
        <v>6367513.6799999997</v>
      </c>
      <c r="HC423" s="737">
        <f t="shared" si="3557"/>
        <v>395866.31</v>
      </c>
      <c r="HD423" s="737">
        <f t="shared" si="3557"/>
        <v>541238.66</v>
      </c>
      <c r="HE423" s="746">
        <f t="shared" si="3558"/>
        <v>7304618.6500000004</v>
      </c>
      <c r="HF423" s="746">
        <f t="shared" si="3559"/>
        <v>2205994.83</v>
      </c>
      <c r="HG423" s="746">
        <f t="shared" si="3560"/>
        <v>9510613.4800000004</v>
      </c>
    </row>
    <row r="424" spans="1:215" hidden="1" x14ac:dyDescent="0.25">
      <c r="A424" s="1044"/>
      <c r="B424" s="753" t="s">
        <v>532</v>
      </c>
      <c r="C424" s="737">
        <f t="shared" si="3425"/>
        <v>2.5</v>
      </c>
      <c r="D424" s="737">
        <f t="shared" si="3426"/>
        <v>4786</v>
      </c>
      <c r="E424" s="738">
        <f t="shared" si="3427"/>
        <v>4834</v>
      </c>
      <c r="F424" s="817">
        <f t="shared" si="3428"/>
        <v>12085</v>
      </c>
      <c r="G424" s="740">
        <f t="shared" ref="G424:I439" si="3566">ROUND(G59,1)</f>
        <v>0</v>
      </c>
      <c r="H424" s="741">
        <f t="shared" si="3429"/>
        <v>0</v>
      </c>
      <c r="I424" s="740">
        <f t="shared" si="3566"/>
        <v>0</v>
      </c>
      <c r="J424" s="741">
        <f t="shared" si="3430"/>
        <v>0</v>
      </c>
      <c r="K424" s="740">
        <f t="shared" si="3431"/>
        <v>0</v>
      </c>
      <c r="L424" s="741">
        <f t="shared" si="3432"/>
        <v>0</v>
      </c>
      <c r="M424" s="740">
        <f t="shared" si="3433"/>
        <v>0</v>
      </c>
      <c r="N424" s="741">
        <f t="shared" si="3434"/>
        <v>0</v>
      </c>
      <c r="O424" s="740">
        <f t="shared" si="3435"/>
        <v>0</v>
      </c>
      <c r="P424" s="741">
        <f t="shared" si="3436"/>
        <v>0</v>
      </c>
      <c r="Q424" s="740">
        <f t="shared" si="3437"/>
        <v>0</v>
      </c>
      <c r="R424" s="741">
        <f t="shared" si="3438"/>
        <v>0</v>
      </c>
      <c r="S424" s="740">
        <f t="shared" si="3439"/>
        <v>0</v>
      </c>
      <c r="T424" s="741">
        <f t="shared" si="3440"/>
        <v>0</v>
      </c>
      <c r="U424" s="740">
        <f t="shared" si="3441"/>
        <v>0</v>
      </c>
      <c r="V424" s="741">
        <f t="shared" si="3442"/>
        <v>0</v>
      </c>
      <c r="W424" s="740">
        <f t="shared" si="3443"/>
        <v>0</v>
      </c>
      <c r="X424" s="741">
        <f t="shared" si="3444"/>
        <v>0</v>
      </c>
      <c r="Y424" s="740">
        <f t="shared" si="3445"/>
        <v>0</v>
      </c>
      <c r="Z424" s="741">
        <f t="shared" si="3446"/>
        <v>0</v>
      </c>
      <c r="AA424" s="743">
        <f t="shared" si="3447"/>
        <v>28520</v>
      </c>
      <c r="AB424" s="744">
        <f t="shared" si="3448"/>
        <v>40605</v>
      </c>
      <c r="AC424" s="745">
        <v>12</v>
      </c>
      <c r="AD424" s="746">
        <f t="shared" si="3449"/>
        <v>487260</v>
      </c>
      <c r="AE424" s="747"/>
      <c r="AF424" s="782">
        <f t="shared" si="3561"/>
        <v>41417.1</v>
      </c>
      <c r="AG424" s="746">
        <f t="shared" si="3450"/>
        <v>528677.1</v>
      </c>
      <c r="AH424" s="746">
        <f t="shared" si="3451"/>
        <v>159660.48000000001</v>
      </c>
      <c r="AI424" s="746">
        <f t="shared" si="3452"/>
        <v>688337.58</v>
      </c>
      <c r="AK424" s="1044"/>
      <c r="AL424" s="753" t="s">
        <v>532</v>
      </c>
      <c r="AM424" s="737">
        <f t="shared" si="3453"/>
        <v>0.5</v>
      </c>
      <c r="AN424" s="737">
        <f t="shared" si="3454"/>
        <v>4786</v>
      </c>
      <c r="AO424" s="738">
        <f t="shared" si="3455"/>
        <v>4834</v>
      </c>
      <c r="AP424" s="817">
        <f t="shared" si="3456"/>
        <v>2417</v>
      </c>
      <c r="AQ424" s="740">
        <f t="shared" si="3457"/>
        <v>0</v>
      </c>
      <c r="AR424" s="741">
        <f t="shared" si="3458"/>
        <v>0</v>
      </c>
      <c r="AS424" s="740">
        <f t="shared" si="3459"/>
        <v>0</v>
      </c>
      <c r="AT424" s="741">
        <f t="shared" si="3460"/>
        <v>0</v>
      </c>
      <c r="AU424" s="740">
        <f t="shared" ref="AU424:AU442" si="3567">ROUND(AU59,1)</f>
        <v>0</v>
      </c>
      <c r="AV424" s="741">
        <f t="shared" si="3461"/>
        <v>0</v>
      </c>
      <c r="AW424" s="740">
        <f t="shared" ref="AW424:AW442" si="3568">ROUND(AW59,1)</f>
        <v>0</v>
      </c>
      <c r="AX424" s="741">
        <f t="shared" si="3462"/>
        <v>0</v>
      </c>
      <c r="AY424" s="740">
        <f t="shared" ref="AY424:AY442" si="3569">ROUND(AY59,1)</f>
        <v>0</v>
      </c>
      <c r="AZ424" s="741">
        <f t="shared" si="3463"/>
        <v>0</v>
      </c>
      <c r="BA424" s="740">
        <f t="shared" ref="BA424:BA442" si="3570">ROUND(BA59,1)</f>
        <v>0</v>
      </c>
      <c r="BB424" s="741">
        <f t="shared" si="3464"/>
        <v>0</v>
      </c>
      <c r="BC424" s="740">
        <f t="shared" ref="BC424:BC442" si="3571">ROUND(BC59,1)</f>
        <v>0</v>
      </c>
      <c r="BD424" s="741">
        <f t="shared" si="3465"/>
        <v>0</v>
      </c>
      <c r="BE424" s="740">
        <f t="shared" ref="BE424:BE442" si="3572">ROUND(BE59,1)</f>
        <v>0</v>
      </c>
      <c r="BF424" s="741">
        <f t="shared" si="3466"/>
        <v>0</v>
      </c>
      <c r="BG424" s="740">
        <f t="shared" ref="BG424:BG442" si="3573">ROUND(BG59,1)</f>
        <v>0</v>
      </c>
      <c r="BH424" s="741">
        <f t="shared" si="3467"/>
        <v>0</v>
      </c>
      <c r="BI424" s="740">
        <f t="shared" ref="BI424:BI442" si="3574">ROUND(BI59,1)</f>
        <v>0</v>
      </c>
      <c r="BJ424" s="741">
        <f t="shared" si="3468"/>
        <v>0</v>
      </c>
      <c r="BK424" s="743">
        <f t="shared" si="3469"/>
        <v>5704</v>
      </c>
      <c r="BL424" s="744">
        <f t="shared" si="3470"/>
        <v>8121</v>
      </c>
      <c r="BM424" s="745">
        <v>12</v>
      </c>
      <c r="BN424" s="746">
        <f t="shared" si="3471"/>
        <v>97452</v>
      </c>
      <c r="BO424" s="747"/>
      <c r="BP424" s="782">
        <f t="shared" si="3562"/>
        <v>8283.42</v>
      </c>
      <c r="BQ424" s="746">
        <f t="shared" si="3472"/>
        <v>105735.42</v>
      </c>
      <c r="BR424" s="746">
        <f t="shared" si="3473"/>
        <v>31932.1</v>
      </c>
      <c r="BS424" s="746">
        <f t="shared" si="3474"/>
        <v>137667.51999999999</v>
      </c>
      <c r="BU424" s="1044"/>
      <c r="BV424" s="753" t="s">
        <v>532</v>
      </c>
      <c r="BW424" s="737">
        <f t="shared" si="3475"/>
        <v>1</v>
      </c>
      <c r="BX424" s="737">
        <f t="shared" si="3476"/>
        <v>4786</v>
      </c>
      <c r="BY424" s="738">
        <f t="shared" si="3477"/>
        <v>4834</v>
      </c>
      <c r="BZ424" s="817">
        <f t="shared" si="3478"/>
        <v>4834</v>
      </c>
      <c r="CA424" s="740">
        <f t="shared" si="3479"/>
        <v>0</v>
      </c>
      <c r="CB424" s="741">
        <f t="shared" si="3480"/>
        <v>0</v>
      </c>
      <c r="CC424" s="740">
        <f t="shared" si="3481"/>
        <v>0</v>
      </c>
      <c r="CD424" s="741">
        <f t="shared" si="3482"/>
        <v>0</v>
      </c>
      <c r="CE424" s="740">
        <f t="shared" ref="CE424:CE442" si="3575">ROUND(CE59,1)</f>
        <v>0</v>
      </c>
      <c r="CF424" s="741">
        <f t="shared" si="3483"/>
        <v>0</v>
      </c>
      <c r="CG424" s="740">
        <f t="shared" ref="CG424:CG442" si="3576">ROUND(CG59,1)</f>
        <v>0</v>
      </c>
      <c r="CH424" s="741">
        <f t="shared" si="3484"/>
        <v>0</v>
      </c>
      <c r="CI424" s="740">
        <f t="shared" ref="CI424:CI442" si="3577">ROUND(CI59,1)</f>
        <v>0</v>
      </c>
      <c r="CJ424" s="741">
        <f t="shared" si="3485"/>
        <v>0</v>
      </c>
      <c r="CK424" s="740">
        <f t="shared" ref="CK424:CK442" si="3578">ROUND(CK59,1)</f>
        <v>0</v>
      </c>
      <c r="CL424" s="741">
        <f t="shared" si="3486"/>
        <v>0</v>
      </c>
      <c r="CM424" s="740">
        <f t="shared" ref="CM424:CM442" si="3579">ROUND(CM59,1)</f>
        <v>0</v>
      </c>
      <c r="CN424" s="741">
        <f t="shared" si="3487"/>
        <v>0</v>
      </c>
      <c r="CO424" s="740">
        <f t="shared" ref="CO424:CO442" si="3580">ROUND(CO59,1)</f>
        <v>0</v>
      </c>
      <c r="CP424" s="741">
        <f t="shared" si="3488"/>
        <v>0</v>
      </c>
      <c r="CQ424" s="740">
        <f t="shared" ref="CQ424:CQ442" si="3581">ROUND(CQ59,1)</f>
        <v>0</v>
      </c>
      <c r="CR424" s="741">
        <f t="shared" si="3489"/>
        <v>0</v>
      </c>
      <c r="CS424" s="740">
        <f t="shared" ref="CS424:CS442" si="3582">ROUND(CS59,1)</f>
        <v>0</v>
      </c>
      <c r="CT424" s="741">
        <f t="shared" si="3490"/>
        <v>0</v>
      </c>
      <c r="CU424" s="743">
        <f t="shared" si="3491"/>
        <v>11408</v>
      </c>
      <c r="CV424" s="744">
        <f t="shared" si="3492"/>
        <v>16242</v>
      </c>
      <c r="CW424" s="745">
        <v>12</v>
      </c>
      <c r="CX424" s="746">
        <f t="shared" si="3493"/>
        <v>194904</v>
      </c>
      <c r="CY424" s="747"/>
      <c r="CZ424" s="782">
        <f t="shared" si="3563"/>
        <v>16566.84</v>
      </c>
      <c r="DA424" s="746">
        <f t="shared" si="3494"/>
        <v>211470.84</v>
      </c>
      <c r="DB424" s="746">
        <f t="shared" si="3495"/>
        <v>63864.19</v>
      </c>
      <c r="DC424" s="746">
        <f t="shared" si="3496"/>
        <v>275335.03000000003</v>
      </c>
      <c r="DD424" s="750"/>
      <c r="DE424" s="1044"/>
      <c r="DF424" s="753" t="s">
        <v>532</v>
      </c>
      <c r="DG424" s="737">
        <f t="shared" si="3497"/>
        <v>1</v>
      </c>
      <c r="DH424" s="737">
        <f t="shared" si="3498"/>
        <v>4786</v>
      </c>
      <c r="DI424" s="738">
        <f t="shared" si="3499"/>
        <v>4834</v>
      </c>
      <c r="DJ424" s="817">
        <f t="shared" si="3500"/>
        <v>4834</v>
      </c>
      <c r="DK424" s="740">
        <f t="shared" si="3501"/>
        <v>0</v>
      </c>
      <c r="DL424" s="741">
        <f t="shared" si="3502"/>
        <v>0</v>
      </c>
      <c r="DM424" s="740">
        <f t="shared" si="3503"/>
        <v>0</v>
      </c>
      <c r="DN424" s="741">
        <f t="shared" si="3504"/>
        <v>0</v>
      </c>
      <c r="DO424" s="740">
        <f t="shared" ref="DO424:DO442" si="3583">ROUND(DO59,1)</f>
        <v>0</v>
      </c>
      <c r="DP424" s="741">
        <f t="shared" si="3505"/>
        <v>0</v>
      </c>
      <c r="DQ424" s="740">
        <f t="shared" ref="DQ424:DQ442" si="3584">ROUND(DQ59,1)</f>
        <v>0</v>
      </c>
      <c r="DR424" s="741">
        <f t="shared" si="3506"/>
        <v>0</v>
      </c>
      <c r="DS424" s="740">
        <f t="shared" ref="DS424:DS442" si="3585">ROUND(DS59,1)</f>
        <v>0</v>
      </c>
      <c r="DT424" s="741">
        <f t="shared" si="3507"/>
        <v>0</v>
      </c>
      <c r="DU424" s="740">
        <f t="shared" ref="DU424:DU442" si="3586">ROUND(DU59,1)</f>
        <v>0</v>
      </c>
      <c r="DV424" s="741">
        <f t="shared" si="3508"/>
        <v>0</v>
      </c>
      <c r="DW424" s="740">
        <f t="shared" ref="DW424:DW442" si="3587">ROUND(DW59,1)</f>
        <v>0</v>
      </c>
      <c r="DX424" s="741">
        <f t="shared" si="3509"/>
        <v>0</v>
      </c>
      <c r="DY424" s="740">
        <f t="shared" ref="DY424:DY442" si="3588">ROUND(DY59,1)</f>
        <v>0</v>
      </c>
      <c r="DZ424" s="741">
        <f t="shared" si="3510"/>
        <v>0</v>
      </c>
      <c r="EA424" s="740">
        <f t="shared" ref="EA424:EA442" si="3589">ROUND(EA59,1)</f>
        <v>0</v>
      </c>
      <c r="EB424" s="741">
        <f t="shared" si="3511"/>
        <v>0</v>
      </c>
      <c r="EC424" s="740">
        <f t="shared" ref="EC424:EC442" si="3590">ROUND(EC59,1)</f>
        <v>0</v>
      </c>
      <c r="ED424" s="741">
        <f t="shared" si="3512"/>
        <v>0</v>
      </c>
      <c r="EE424" s="743">
        <f t="shared" si="3513"/>
        <v>11408</v>
      </c>
      <c r="EF424" s="744">
        <f t="shared" si="3514"/>
        <v>16242</v>
      </c>
      <c r="EG424" s="745">
        <v>12</v>
      </c>
      <c r="EH424" s="746">
        <f t="shared" si="3515"/>
        <v>194904</v>
      </c>
      <c r="EI424" s="747"/>
      <c r="EJ424" s="782">
        <f t="shared" si="3564"/>
        <v>16566.84</v>
      </c>
      <c r="EK424" s="746">
        <f t="shared" si="3516"/>
        <v>211470.84</v>
      </c>
      <c r="EL424" s="746">
        <f t="shared" si="3517"/>
        <v>63864.19</v>
      </c>
      <c r="EM424" s="746">
        <f t="shared" si="3518"/>
        <v>275335.03000000003</v>
      </c>
      <c r="EO424" s="1044"/>
      <c r="EP424" s="753" t="s">
        <v>532</v>
      </c>
      <c r="EQ424" s="737">
        <f t="shared" si="3519"/>
        <v>0</v>
      </c>
      <c r="ER424" s="737">
        <f t="shared" si="3520"/>
        <v>4786</v>
      </c>
      <c r="ES424" s="738">
        <f t="shared" si="3521"/>
        <v>4834</v>
      </c>
      <c r="ET424" s="817">
        <f t="shared" si="3522"/>
        <v>0</v>
      </c>
      <c r="EU424" s="740">
        <f t="shared" si="3523"/>
        <v>0</v>
      </c>
      <c r="EV424" s="741">
        <f t="shared" si="3524"/>
        <v>0</v>
      </c>
      <c r="EW424" s="740">
        <f t="shared" si="3525"/>
        <v>0</v>
      </c>
      <c r="EX424" s="741">
        <f t="shared" si="3526"/>
        <v>0</v>
      </c>
      <c r="EY424" s="740">
        <f t="shared" ref="EY424:EY442" si="3591">ROUND(EY59,1)</f>
        <v>0</v>
      </c>
      <c r="EZ424" s="741">
        <f t="shared" si="3527"/>
        <v>0</v>
      </c>
      <c r="FA424" s="740">
        <f t="shared" ref="FA424:FA442" si="3592">ROUND(FA59,1)</f>
        <v>0</v>
      </c>
      <c r="FB424" s="741">
        <f t="shared" si="3528"/>
        <v>0</v>
      </c>
      <c r="FC424" s="740">
        <f t="shared" ref="FC424:FC442" si="3593">ROUND(FC59,1)</f>
        <v>0</v>
      </c>
      <c r="FD424" s="741">
        <f t="shared" si="3529"/>
        <v>0</v>
      </c>
      <c r="FE424" s="740">
        <f t="shared" ref="FE424:FE442" si="3594">ROUND(FE59,1)</f>
        <v>0</v>
      </c>
      <c r="FF424" s="741">
        <f t="shared" si="3530"/>
        <v>0</v>
      </c>
      <c r="FG424" s="740">
        <f t="shared" ref="FG424:FG442" si="3595">ROUND(FG59,1)</f>
        <v>0</v>
      </c>
      <c r="FH424" s="741">
        <f t="shared" si="3531"/>
        <v>0</v>
      </c>
      <c r="FI424" s="740">
        <f t="shared" ref="FI424:FI442" si="3596">ROUND(FI59,1)</f>
        <v>0</v>
      </c>
      <c r="FJ424" s="741">
        <f t="shared" si="3532"/>
        <v>0</v>
      </c>
      <c r="FK424" s="740">
        <f t="shared" ref="FK424:FK442" si="3597">ROUND(FK59,1)</f>
        <v>0</v>
      </c>
      <c r="FL424" s="741">
        <f t="shared" si="3533"/>
        <v>0</v>
      </c>
      <c r="FM424" s="740">
        <f t="shared" ref="FM424:FM442" si="3598">ROUND(FM59,1)</f>
        <v>0</v>
      </c>
      <c r="FN424" s="741">
        <f t="shared" si="3534"/>
        <v>0</v>
      </c>
      <c r="FO424" s="743">
        <f t="shared" si="3535"/>
        <v>0</v>
      </c>
      <c r="FP424" s="744">
        <f t="shared" si="3536"/>
        <v>0</v>
      </c>
      <c r="FQ424" s="745">
        <v>12</v>
      </c>
      <c r="FR424" s="746">
        <f t="shared" si="3537"/>
        <v>0</v>
      </c>
      <c r="FS424" s="747"/>
      <c r="FT424" s="782">
        <f t="shared" si="3565"/>
        <v>0</v>
      </c>
      <c r="FU424" s="746">
        <f t="shared" si="3538"/>
        <v>0</v>
      </c>
      <c r="FV424" s="746">
        <f t="shared" si="3539"/>
        <v>0</v>
      </c>
      <c r="FW424" s="746">
        <f t="shared" si="3540"/>
        <v>0</v>
      </c>
      <c r="FY424" s="1044"/>
      <c r="FZ424" s="753" t="s">
        <v>532</v>
      </c>
      <c r="GA424" s="737">
        <f t="shared" si="3541"/>
        <v>5</v>
      </c>
      <c r="GB424" s="737">
        <f t="shared" si="3542"/>
        <v>4786</v>
      </c>
      <c r="GC424" s="738">
        <f t="shared" si="3543"/>
        <v>4834</v>
      </c>
      <c r="GD424" s="743">
        <f t="shared" si="3544"/>
        <v>24170</v>
      </c>
      <c r="GE424" s="743"/>
      <c r="GF424" s="737">
        <f t="shared" si="3545"/>
        <v>0</v>
      </c>
      <c r="GG424" s="743"/>
      <c r="GH424" s="737">
        <f t="shared" si="3546"/>
        <v>0</v>
      </c>
      <c r="GI424" s="743"/>
      <c r="GJ424" s="737">
        <f t="shared" si="3547"/>
        <v>0</v>
      </c>
      <c r="GK424" s="743"/>
      <c r="GL424" s="737">
        <f t="shared" si="3548"/>
        <v>0</v>
      </c>
      <c r="GM424" s="743"/>
      <c r="GN424" s="737">
        <f t="shared" si="3549"/>
        <v>0</v>
      </c>
      <c r="GO424" s="743"/>
      <c r="GP424" s="737">
        <f t="shared" si="3550"/>
        <v>0</v>
      </c>
      <c r="GQ424" s="743"/>
      <c r="GR424" s="737">
        <f t="shared" si="3551"/>
        <v>0</v>
      </c>
      <c r="GS424" s="743"/>
      <c r="GT424" s="737">
        <f t="shared" si="3552"/>
        <v>0</v>
      </c>
      <c r="GU424" s="743"/>
      <c r="GV424" s="737">
        <f t="shared" si="3553"/>
        <v>0</v>
      </c>
      <c r="GW424" s="743"/>
      <c r="GX424" s="737">
        <f t="shared" si="3554"/>
        <v>0</v>
      </c>
      <c r="GY424" s="743">
        <f t="shared" si="3554"/>
        <v>57040</v>
      </c>
      <c r="GZ424" s="744">
        <f t="shared" si="3555"/>
        <v>81210</v>
      </c>
      <c r="HA424" s="745">
        <v>12</v>
      </c>
      <c r="HB424" s="746">
        <f t="shared" si="3556"/>
        <v>974520</v>
      </c>
      <c r="HC424" s="737">
        <f t="shared" si="3557"/>
        <v>0</v>
      </c>
      <c r="HD424" s="737">
        <f t="shared" si="3557"/>
        <v>82834.2</v>
      </c>
      <c r="HE424" s="746">
        <f t="shared" si="3558"/>
        <v>1057354.2</v>
      </c>
      <c r="HF424" s="746">
        <f t="shared" si="3559"/>
        <v>319320.96999999997</v>
      </c>
      <c r="HG424" s="746">
        <f t="shared" si="3560"/>
        <v>1376675.17</v>
      </c>
    </row>
    <row r="425" spans="1:215" ht="25.5" hidden="1" x14ac:dyDescent="0.25">
      <c r="A425" s="1044"/>
      <c r="B425" s="753" t="s">
        <v>525</v>
      </c>
      <c r="C425" s="737">
        <f t="shared" si="3425"/>
        <v>15.5</v>
      </c>
      <c r="D425" s="737">
        <f t="shared" si="3426"/>
        <v>4786</v>
      </c>
      <c r="E425" s="738">
        <f t="shared" si="3427"/>
        <v>4834</v>
      </c>
      <c r="F425" s="817">
        <f t="shared" si="3428"/>
        <v>74927</v>
      </c>
      <c r="G425" s="740">
        <f t="shared" si="3566"/>
        <v>0</v>
      </c>
      <c r="H425" s="741">
        <f t="shared" si="3429"/>
        <v>0</v>
      </c>
      <c r="I425" s="740">
        <f t="shared" si="3566"/>
        <v>0</v>
      </c>
      <c r="J425" s="741">
        <f t="shared" si="3430"/>
        <v>0</v>
      </c>
      <c r="K425" s="740">
        <f t="shared" si="3431"/>
        <v>0</v>
      </c>
      <c r="L425" s="741">
        <f t="shared" si="3432"/>
        <v>0</v>
      </c>
      <c r="M425" s="740">
        <f t="shared" si="3433"/>
        <v>0</v>
      </c>
      <c r="N425" s="741">
        <f t="shared" si="3434"/>
        <v>0</v>
      </c>
      <c r="O425" s="740">
        <f t="shared" si="3435"/>
        <v>0</v>
      </c>
      <c r="P425" s="741">
        <f t="shared" si="3436"/>
        <v>0</v>
      </c>
      <c r="Q425" s="740">
        <f t="shared" si="3437"/>
        <v>0</v>
      </c>
      <c r="R425" s="741">
        <f t="shared" si="3438"/>
        <v>0</v>
      </c>
      <c r="S425" s="740">
        <f t="shared" si="3439"/>
        <v>0</v>
      </c>
      <c r="T425" s="741">
        <f t="shared" si="3440"/>
        <v>0</v>
      </c>
      <c r="U425" s="740">
        <f t="shared" si="3441"/>
        <v>0</v>
      </c>
      <c r="V425" s="741">
        <f t="shared" si="3442"/>
        <v>0</v>
      </c>
      <c r="W425" s="740">
        <f t="shared" si="3443"/>
        <v>0</v>
      </c>
      <c r="X425" s="741">
        <f t="shared" si="3444"/>
        <v>0</v>
      </c>
      <c r="Y425" s="740">
        <f t="shared" si="3445"/>
        <v>0</v>
      </c>
      <c r="Z425" s="741">
        <f t="shared" si="3446"/>
        <v>0</v>
      </c>
      <c r="AA425" s="743">
        <f t="shared" si="3447"/>
        <v>176824</v>
      </c>
      <c r="AB425" s="744">
        <f t="shared" si="3448"/>
        <v>251751</v>
      </c>
      <c r="AC425" s="745">
        <v>12</v>
      </c>
      <c r="AD425" s="746">
        <f t="shared" si="3449"/>
        <v>3021012</v>
      </c>
      <c r="AE425" s="747"/>
      <c r="AF425" s="782">
        <f t="shared" si="3561"/>
        <v>256786.02</v>
      </c>
      <c r="AG425" s="746">
        <f t="shared" si="3450"/>
        <v>3277798.02</v>
      </c>
      <c r="AH425" s="746">
        <f t="shared" si="3451"/>
        <v>989895</v>
      </c>
      <c r="AI425" s="746">
        <f t="shared" si="3452"/>
        <v>4267693.0199999996</v>
      </c>
      <c r="AK425" s="1044"/>
      <c r="AL425" s="753" t="s">
        <v>525</v>
      </c>
      <c r="AM425" s="737">
        <f t="shared" si="3453"/>
        <v>4.75</v>
      </c>
      <c r="AN425" s="737">
        <f t="shared" si="3454"/>
        <v>4786</v>
      </c>
      <c r="AO425" s="738">
        <f t="shared" si="3455"/>
        <v>4834</v>
      </c>
      <c r="AP425" s="817">
        <f t="shared" si="3456"/>
        <v>22961.5</v>
      </c>
      <c r="AQ425" s="740">
        <f t="shared" si="3457"/>
        <v>0</v>
      </c>
      <c r="AR425" s="741">
        <f t="shared" si="3458"/>
        <v>0</v>
      </c>
      <c r="AS425" s="740">
        <f t="shared" si="3459"/>
        <v>0</v>
      </c>
      <c r="AT425" s="741">
        <f t="shared" si="3460"/>
        <v>0</v>
      </c>
      <c r="AU425" s="740">
        <f t="shared" si="3567"/>
        <v>0</v>
      </c>
      <c r="AV425" s="741">
        <f t="shared" si="3461"/>
        <v>0</v>
      </c>
      <c r="AW425" s="740">
        <f t="shared" si="3568"/>
        <v>0</v>
      </c>
      <c r="AX425" s="741">
        <f t="shared" si="3462"/>
        <v>0</v>
      </c>
      <c r="AY425" s="740">
        <f t="shared" si="3569"/>
        <v>0</v>
      </c>
      <c r="AZ425" s="741">
        <f t="shared" si="3463"/>
        <v>0</v>
      </c>
      <c r="BA425" s="740">
        <f t="shared" si="3570"/>
        <v>0</v>
      </c>
      <c r="BB425" s="741">
        <f t="shared" si="3464"/>
        <v>0</v>
      </c>
      <c r="BC425" s="740">
        <f t="shared" si="3571"/>
        <v>0</v>
      </c>
      <c r="BD425" s="741">
        <f t="shared" si="3465"/>
        <v>0</v>
      </c>
      <c r="BE425" s="740">
        <f t="shared" si="3572"/>
        <v>0</v>
      </c>
      <c r="BF425" s="741">
        <f t="shared" si="3466"/>
        <v>0</v>
      </c>
      <c r="BG425" s="740">
        <f t="shared" si="3573"/>
        <v>0</v>
      </c>
      <c r="BH425" s="741">
        <f t="shared" si="3467"/>
        <v>0</v>
      </c>
      <c r="BI425" s="740">
        <f t="shared" si="3574"/>
        <v>0</v>
      </c>
      <c r="BJ425" s="741">
        <f t="shared" si="3468"/>
        <v>0</v>
      </c>
      <c r="BK425" s="743">
        <f t="shared" si="3469"/>
        <v>54188</v>
      </c>
      <c r="BL425" s="744">
        <f t="shared" si="3470"/>
        <v>77149.5</v>
      </c>
      <c r="BM425" s="745">
        <v>12</v>
      </c>
      <c r="BN425" s="746">
        <f t="shared" si="3471"/>
        <v>925794</v>
      </c>
      <c r="BO425" s="747"/>
      <c r="BP425" s="782">
        <f t="shared" si="3562"/>
        <v>78692.490000000005</v>
      </c>
      <c r="BQ425" s="746">
        <f t="shared" si="3472"/>
        <v>1004486.49</v>
      </c>
      <c r="BR425" s="746">
        <f t="shared" si="3473"/>
        <v>303354.92</v>
      </c>
      <c r="BS425" s="746">
        <f t="shared" si="3474"/>
        <v>1307841.4099999999</v>
      </c>
      <c r="BU425" s="1044"/>
      <c r="BV425" s="753" t="s">
        <v>525</v>
      </c>
      <c r="BW425" s="737">
        <f t="shared" si="3475"/>
        <v>6.75</v>
      </c>
      <c r="BX425" s="737">
        <f t="shared" si="3476"/>
        <v>4786</v>
      </c>
      <c r="BY425" s="738">
        <f t="shared" si="3477"/>
        <v>4834</v>
      </c>
      <c r="BZ425" s="817">
        <f t="shared" si="3478"/>
        <v>32629.5</v>
      </c>
      <c r="CA425" s="740">
        <f t="shared" si="3479"/>
        <v>0</v>
      </c>
      <c r="CB425" s="741">
        <f t="shared" si="3480"/>
        <v>0</v>
      </c>
      <c r="CC425" s="740">
        <f t="shared" si="3481"/>
        <v>0</v>
      </c>
      <c r="CD425" s="741">
        <f t="shared" si="3482"/>
        <v>0</v>
      </c>
      <c r="CE425" s="740">
        <f t="shared" si="3575"/>
        <v>0</v>
      </c>
      <c r="CF425" s="741">
        <f t="shared" si="3483"/>
        <v>0</v>
      </c>
      <c r="CG425" s="740">
        <f t="shared" si="3576"/>
        <v>0</v>
      </c>
      <c r="CH425" s="741">
        <f t="shared" si="3484"/>
        <v>0</v>
      </c>
      <c r="CI425" s="740">
        <f t="shared" si="3577"/>
        <v>0</v>
      </c>
      <c r="CJ425" s="741">
        <f t="shared" si="3485"/>
        <v>0</v>
      </c>
      <c r="CK425" s="740">
        <f t="shared" si="3578"/>
        <v>0</v>
      </c>
      <c r="CL425" s="741">
        <f t="shared" si="3486"/>
        <v>0</v>
      </c>
      <c r="CM425" s="740">
        <f t="shared" si="3579"/>
        <v>0</v>
      </c>
      <c r="CN425" s="741">
        <f t="shared" si="3487"/>
        <v>0</v>
      </c>
      <c r="CO425" s="740">
        <f t="shared" si="3580"/>
        <v>0</v>
      </c>
      <c r="CP425" s="741">
        <f t="shared" si="3488"/>
        <v>0</v>
      </c>
      <c r="CQ425" s="740">
        <f t="shared" si="3581"/>
        <v>0</v>
      </c>
      <c r="CR425" s="741">
        <f t="shared" si="3489"/>
        <v>0</v>
      </c>
      <c r="CS425" s="740">
        <f t="shared" si="3582"/>
        <v>0</v>
      </c>
      <c r="CT425" s="741">
        <f t="shared" si="3490"/>
        <v>0</v>
      </c>
      <c r="CU425" s="743">
        <f t="shared" si="3491"/>
        <v>77004</v>
      </c>
      <c r="CV425" s="744">
        <f t="shared" si="3492"/>
        <v>109633.5</v>
      </c>
      <c r="CW425" s="745">
        <v>12</v>
      </c>
      <c r="CX425" s="746">
        <f t="shared" si="3493"/>
        <v>1315602</v>
      </c>
      <c r="CY425" s="747"/>
      <c r="CZ425" s="782">
        <f t="shared" si="3563"/>
        <v>111826.17</v>
      </c>
      <c r="DA425" s="746">
        <f t="shared" si="3494"/>
        <v>1427428.17</v>
      </c>
      <c r="DB425" s="746">
        <f t="shared" si="3495"/>
        <v>431083.31</v>
      </c>
      <c r="DC425" s="746">
        <f t="shared" si="3496"/>
        <v>1858511.48</v>
      </c>
      <c r="DD425" s="750"/>
      <c r="DE425" s="1044"/>
      <c r="DF425" s="753" t="s">
        <v>525</v>
      </c>
      <c r="DG425" s="737">
        <f t="shared" si="3497"/>
        <v>1</v>
      </c>
      <c r="DH425" s="737">
        <f t="shared" si="3498"/>
        <v>4786</v>
      </c>
      <c r="DI425" s="738">
        <f t="shared" si="3499"/>
        <v>4834</v>
      </c>
      <c r="DJ425" s="817">
        <f t="shared" si="3500"/>
        <v>4834</v>
      </c>
      <c r="DK425" s="740">
        <f t="shared" si="3501"/>
        <v>0</v>
      </c>
      <c r="DL425" s="741">
        <f t="shared" si="3502"/>
        <v>0</v>
      </c>
      <c r="DM425" s="740">
        <f t="shared" si="3503"/>
        <v>0</v>
      </c>
      <c r="DN425" s="741">
        <f t="shared" si="3504"/>
        <v>0</v>
      </c>
      <c r="DO425" s="740">
        <f t="shared" si="3583"/>
        <v>0</v>
      </c>
      <c r="DP425" s="741">
        <f t="shared" si="3505"/>
        <v>0</v>
      </c>
      <c r="DQ425" s="740">
        <f t="shared" si="3584"/>
        <v>0</v>
      </c>
      <c r="DR425" s="741">
        <f t="shared" si="3506"/>
        <v>0</v>
      </c>
      <c r="DS425" s="740">
        <f t="shared" si="3585"/>
        <v>0</v>
      </c>
      <c r="DT425" s="741">
        <f t="shared" si="3507"/>
        <v>0</v>
      </c>
      <c r="DU425" s="740">
        <f t="shared" si="3586"/>
        <v>0</v>
      </c>
      <c r="DV425" s="741">
        <f t="shared" si="3508"/>
        <v>0</v>
      </c>
      <c r="DW425" s="740">
        <f t="shared" si="3587"/>
        <v>0</v>
      </c>
      <c r="DX425" s="741">
        <f t="shared" si="3509"/>
        <v>0</v>
      </c>
      <c r="DY425" s="740">
        <f t="shared" si="3588"/>
        <v>0</v>
      </c>
      <c r="DZ425" s="741">
        <f t="shared" si="3510"/>
        <v>0</v>
      </c>
      <c r="EA425" s="740">
        <f t="shared" si="3589"/>
        <v>0</v>
      </c>
      <c r="EB425" s="741">
        <f t="shared" si="3511"/>
        <v>0</v>
      </c>
      <c r="EC425" s="740">
        <f t="shared" si="3590"/>
        <v>0</v>
      </c>
      <c r="ED425" s="741">
        <f t="shared" si="3512"/>
        <v>0</v>
      </c>
      <c r="EE425" s="743">
        <f t="shared" si="3513"/>
        <v>11408</v>
      </c>
      <c r="EF425" s="744">
        <f t="shared" si="3514"/>
        <v>16242</v>
      </c>
      <c r="EG425" s="745">
        <v>12</v>
      </c>
      <c r="EH425" s="746">
        <f t="shared" si="3515"/>
        <v>194904</v>
      </c>
      <c r="EI425" s="747"/>
      <c r="EJ425" s="782">
        <f t="shared" si="3564"/>
        <v>16566.84</v>
      </c>
      <c r="EK425" s="746">
        <f t="shared" si="3516"/>
        <v>211470.84</v>
      </c>
      <c r="EL425" s="746">
        <f t="shared" si="3517"/>
        <v>63864.19</v>
      </c>
      <c r="EM425" s="746">
        <f t="shared" si="3518"/>
        <v>275335.03000000003</v>
      </c>
      <c r="EO425" s="1044"/>
      <c r="EP425" s="752" t="s">
        <v>525</v>
      </c>
      <c r="EQ425" s="737">
        <f t="shared" si="3519"/>
        <v>1</v>
      </c>
      <c r="ER425" s="737">
        <f t="shared" si="3520"/>
        <v>4786</v>
      </c>
      <c r="ES425" s="738">
        <f t="shared" si="3521"/>
        <v>4834</v>
      </c>
      <c r="ET425" s="817">
        <f t="shared" si="3522"/>
        <v>4834</v>
      </c>
      <c r="EU425" s="740">
        <f t="shared" si="3523"/>
        <v>0</v>
      </c>
      <c r="EV425" s="741">
        <f t="shared" si="3524"/>
        <v>0</v>
      </c>
      <c r="EW425" s="740">
        <f t="shared" si="3525"/>
        <v>0</v>
      </c>
      <c r="EX425" s="741">
        <f t="shared" si="3526"/>
        <v>0</v>
      </c>
      <c r="EY425" s="740">
        <f t="shared" si="3591"/>
        <v>0</v>
      </c>
      <c r="EZ425" s="741">
        <f t="shared" si="3527"/>
        <v>0</v>
      </c>
      <c r="FA425" s="740">
        <f t="shared" si="3592"/>
        <v>0</v>
      </c>
      <c r="FB425" s="741">
        <f t="shared" si="3528"/>
        <v>0</v>
      </c>
      <c r="FC425" s="740">
        <f t="shared" si="3593"/>
        <v>0</v>
      </c>
      <c r="FD425" s="741">
        <f t="shared" si="3529"/>
        <v>0</v>
      </c>
      <c r="FE425" s="740">
        <f t="shared" si="3594"/>
        <v>0</v>
      </c>
      <c r="FF425" s="741">
        <f t="shared" si="3530"/>
        <v>0</v>
      </c>
      <c r="FG425" s="740">
        <f t="shared" si="3595"/>
        <v>0</v>
      </c>
      <c r="FH425" s="741">
        <f t="shared" si="3531"/>
        <v>0</v>
      </c>
      <c r="FI425" s="740">
        <f t="shared" si="3596"/>
        <v>0</v>
      </c>
      <c r="FJ425" s="741">
        <f t="shared" si="3532"/>
        <v>0</v>
      </c>
      <c r="FK425" s="740">
        <f t="shared" si="3597"/>
        <v>0</v>
      </c>
      <c r="FL425" s="741">
        <f t="shared" si="3533"/>
        <v>0</v>
      </c>
      <c r="FM425" s="740">
        <f t="shared" si="3598"/>
        <v>0</v>
      </c>
      <c r="FN425" s="741">
        <f t="shared" si="3534"/>
        <v>0</v>
      </c>
      <c r="FO425" s="743">
        <f t="shared" si="3535"/>
        <v>11408</v>
      </c>
      <c r="FP425" s="744">
        <f t="shared" si="3536"/>
        <v>16242</v>
      </c>
      <c r="FQ425" s="745">
        <v>12</v>
      </c>
      <c r="FR425" s="746">
        <f t="shared" si="3537"/>
        <v>194904</v>
      </c>
      <c r="FS425" s="747"/>
      <c r="FT425" s="782">
        <f t="shared" si="3565"/>
        <v>16566.84</v>
      </c>
      <c r="FU425" s="746">
        <f t="shared" si="3538"/>
        <v>211470.84</v>
      </c>
      <c r="FV425" s="746">
        <f t="shared" si="3539"/>
        <v>63864.19</v>
      </c>
      <c r="FW425" s="746">
        <f t="shared" si="3540"/>
        <v>275335.03000000003</v>
      </c>
      <c r="FY425" s="1044"/>
      <c r="FZ425" s="752" t="s">
        <v>525</v>
      </c>
      <c r="GA425" s="737">
        <f t="shared" si="3541"/>
        <v>29</v>
      </c>
      <c r="GB425" s="737">
        <f t="shared" si="3542"/>
        <v>4786</v>
      </c>
      <c r="GC425" s="738">
        <f t="shared" si="3543"/>
        <v>4834</v>
      </c>
      <c r="GD425" s="743">
        <f t="shared" si="3544"/>
        <v>140186</v>
      </c>
      <c r="GE425" s="743"/>
      <c r="GF425" s="737">
        <f t="shared" si="3545"/>
        <v>0</v>
      </c>
      <c r="GG425" s="743"/>
      <c r="GH425" s="737">
        <f t="shared" si="3546"/>
        <v>0</v>
      </c>
      <c r="GI425" s="743"/>
      <c r="GJ425" s="737">
        <f t="shared" si="3547"/>
        <v>0</v>
      </c>
      <c r="GK425" s="743"/>
      <c r="GL425" s="737">
        <f t="shared" si="3548"/>
        <v>0</v>
      </c>
      <c r="GM425" s="743"/>
      <c r="GN425" s="737">
        <f t="shared" si="3549"/>
        <v>0</v>
      </c>
      <c r="GO425" s="743"/>
      <c r="GP425" s="737">
        <f t="shared" si="3550"/>
        <v>0</v>
      </c>
      <c r="GQ425" s="743"/>
      <c r="GR425" s="737">
        <f t="shared" si="3551"/>
        <v>0</v>
      </c>
      <c r="GS425" s="743"/>
      <c r="GT425" s="737">
        <f t="shared" si="3552"/>
        <v>0</v>
      </c>
      <c r="GU425" s="743"/>
      <c r="GV425" s="737">
        <f t="shared" si="3553"/>
        <v>0</v>
      </c>
      <c r="GW425" s="743"/>
      <c r="GX425" s="737">
        <f t="shared" si="3554"/>
        <v>0</v>
      </c>
      <c r="GY425" s="743">
        <f t="shared" si="3554"/>
        <v>330832</v>
      </c>
      <c r="GZ425" s="744">
        <f t="shared" si="3555"/>
        <v>471018</v>
      </c>
      <c r="HA425" s="745">
        <v>12</v>
      </c>
      <c r="HB425" s="746">
        <f t="shared" si="3556"/>
        <v>5652216</v>
      </c>
      <c r="HC425" s="737">
        <f t="shared" si="3557"/>
        <v>0</v>
      </c>
      <c r="HD425" s="737">
        <f t="shared" si="3557"/>
        <v>480438.36</v>
      </c>
      <c r="HE425" s="746">
        <f t="shared" si="3558"/>
        <v>6132654.3600000003</v>
      </c>
      <c r="HF425" s="746">
        <f t="shared" si="3559"/>
        <v>1852061.62</v>
      </c>
      <c r="HG425" s="746">
        <f t="shared" si="3560"/>
        <v>7984715.9800000004</v>
      </c>
    </row>
    <row r="426" spans="1:215" hidden="1" x14ac:dyDescent="0.25">
      <c r="A426" s="1044"/>
      <c r="B426" s="755" t="s">
        <v>46</v>
      </c>
      <c r="C426" s="737">
        <f t="shared" si="3425"/>
        <v>1.5</v>
      </c>
      <c r="D426" s="737">
        <f t="shared" si="3426"/>
        <v>4786</v>
      </c>
      <c r="E426" s="738">
        <f t="shared" si="3427"/>
        <v>4834</v>
      </c>
      <c r="F426" s="817">
        <f t="shared" si="3428"/>
        <v>7251</v>
      </c>
      <c r="G426" s="740">
        <f t="shared" si="3566"/>
        <v>0</v>
      </c>
      <c r="H426" s="741">
        <f t="shared" si="3429"/>
        <v>0</v>
      </c>
      <c r="I426" s="740">
        <f t="shared" si="3566"/>
        <v>0</v>
      </c>
      <c r="J426" s="741">
        <f t="shared" si="3430"/>
        <v>0</v>
      </c>
      <c r="K426" s="740">
        <f t="shared" si="3431"/>
        <v>0</v>
      </c>
      <c r="L426" s="741">
        <f t="shared" si="3432"/>
        <v>0</v>
      </c>
      <c r="M426" s="740">
        <f t="shared" si="3433"/>
        <v>0</v>
      </c>
      <c r="N426" s="741">
        <f t="shared" si="3434"/>
        <v>0</v>
      </c>
      <c r="O426" s="740">
        <f t="shared" si="3435"/>
        <v>0</v>
      </c>
      <c r="P426" s="741">
        <f t="shared" si="3436"/>
        <v>0</v>
      </c>
      <c r="Q426" s="740">
        <f t="shared" si="3437"/>
        <v>0</v>
      </c>
      <c r="R426" s="741">
        <f t="shared" si="3438"/>
        <v>0</v>
      </c>
      <c r="S426" s="740">
        <f t="shared" si="3439"/>
        <v>0</v>
      </c>
      <c r="T426" s="741">
        <f t="shared" si="3440"/>
        <v>0</v>
      </c>
      <c r="U426" s="740">
        <f t="shared" si="3441"/>
        <v>0</v>
      </c>
      <c r="V426" s="741">
        <f t="shared" si="3442"/>
        <v>0</v>
      </c>
      <c r="W426" s="740">
        <f t="shared" si="3443"/>
        <v>0</v>
      </c>
      <c r="X426" s="741">
        <f t="shared" si="3444"/>
        <v>0</v>
      </c>
      <c r="Y426" s="740">
        <f t="shared" si="3445"/>
        <v>0</v>
      </c>
      <c r="Z426" s="741">
        <f t="shared" si="3446"/>
        <v>0</v>
      </c>
      <c r="AA426" s="743">
        <f t="shared" si="3447"/>
        <v>17112</v>
      </c>
      <c r="AB426" s="744">
        <f t="shared" si="3448"/>
        <v>24363</v>
      </c>
      <c r="AC426" s="745">
        <v>12</v>
      </c>
      <c r="AD426" s="746">
        <f t="shared" si="3449"/>
        <v>292356</v>
      </c>
      <c r="AE426" s="747"/>
      <c r="AF426" s="741"/>
      <c r="AG426" s="746">
        <f t="shared" si="3450"/>
        <v>292356</v>
      </c>
      <c r="AH426" s="746">
        <f t="shared" si="3451"/>
        <v>88291.51</v>
      </c>
      <c r="AI426" s="746">
        <f t="shared" si="3452"/>
        <v>380647.51</v>
      </c>
      <c r="AK426" s="1044"/>
      <c r="AL426" s="755" t="s">
        <v>46</v>
      </c>
      <c r="AM426" s="737">
        <f t="shared" si="3453"/>
        <v>1</v>
      </c>
      <c r="AN426" s="737">
        <f t="shared" si="3454"/>
        <v>4786</v>
      </c>
      <c r="AO426" s="738">
        <f t="shared" si="3455"/>
        <v>4834</v>
      </c>
      <c r="AP426" s="817">
        <f t="shared" si="3456"/>
        <v>4834</v>
      </c>
      <c r="AQ426" s="740">
        <f t="shared" si="3457"/>
        <v>0</v>
      </c>
      <c r="AR426" s="741">
        <f t="shared" si="3458"/>
        <v>0</v>
      </c>
      <c r="AS426" s="740">
        <f t="shared" si="3459"/>
        <v>0</v>
      </c>
      <c r="AT426" s="741">
        <f t="shared" si="3460"/>
        <v>0</v>
      </c>
      <c r="AU426" s="740">
        <f t="shared" si="3567"/>
        <v>0</v>
      </c>
      <c r="AV426" s="741">
        <f t="shared" si="3461"/>
        <v>0</v>
      </c>
      <c r="AW426" s="740">
        <f t="shared" si="3568"/>
        <v>0</v>
      </c>
      <c r="AX426" s="741">
        <f t="shared" si="3462"/>
        <v>0</v>
      </c>
      <c r="AY426" s="740">
        <f t="shared" si="3569"/>
        <v>0</v>
      </c>
      <c r="AZ426" s="741">
        <f t="shared" si="3463"/>
        <v>0</v>
      </c>
      <c r="BA426" s="740">
        <f t="shared" si="3570"/>
        <v>0</v>
      </c>
      <c r="BB426" s="741">
        <f t="shared" si="3464"/>
        <v>0</v>
      </c>
      <c r="BC426" s="740">
        <f t="shared" si="3571"/>
        <v>0</v>
      </c>
      <c r="BD426" s="741">
        <f t="shared" si="3465"/>
        <v>0</v>
      </c>
      <c r="BE426" s="740">
        <f t="shared" si="3572"/>
        <v>0</v>
      </c>
      <c r="BF426" s="741">
        <f t="shared" si="3466"/>
        <v>0</v>
      </c>
      <c r="BG426" s="740">
        <f t="shared" si="3573"/>
        <v>0</v>
      </c>
      <c r="BH426" s="741">
        <f t="shared" si="3467"/>
        <v>0</v>
      </c>
      <c r="BI426" s="740">
        <f t="shared" si="3574"/>
        <v>0</v>
      </c>
      <c r="BJ426" s="741">
        <f t="shared" si="3468"/>
        <v>0</v>
      </c>
      <c r="BK426" s="743">
        <f t="shared" si="3469"/>
        <v>11408</v>
      </c>
      <c r="BL426" s="744">
        <f t="shared" si="3470"/>
        <v>16242</v>
      </c>
      <c r="BM426" s="745">
        <v>12</v>
      </c>
      <c r="BN426" s="746">
        <f t="shared" si="3471"/>
        <v>194904</v>
      </c>
      <c r="BO426" s="747"/>
      <c r="BP426" s="741"/>
      <c r="BQ426" s="746">
        <f t="shared" si="3472"/>
        <v>194904</v>
      </c>
      <c r="BR426" s="746">
        <f t="shared" si="3473"/>
        <v>58861.01</v>
      </c>
      <c r="BS426" s="746">
        <f t="shared" si="3474"/>
        <v>253765.01</v>
      </c>
      <c r="BU426" s="1044"/>
      <c r="BV426" s="755" t="s">
        <v>46</v>
      </c>
      <c r="BW426" s="737">
        <f t="shared" si="3475"/>
        <v>0</v>
      </c>
      <c r="BX426" s="737">
        <f t="shared" si="3476"/>
        <v>4786</v>
      </c>
      <c r="BY426" s="738">
        <f t="shared" si="3477"/>
        <v>4834</v>
      </c>
      <c r="BZ426" s="817">
        <f t="shared" si="3478"/>
        <v>0</v>
      </c>
      <c r="CA426" s="740">
        <f t="shared" si="3479"/>
        <v>0</v>
      </c>
      <c r="CB426" s="741">
        <f t="shared" si="3480"/>
        <v>0</v>
      </c>
      <c r="CC426" s="740">
        <f t="shared" si="3481"/>
        <v>0</v>
      </c>
      <c r="CD426" s="741">
        <f t="shared" si="3482"/>
        <v>0</v>
      </c>
      <c r="CE426" s="740">
        <f t="shared" si="3575"/>
        <v>0</v>
      </c>
      <c r="CF426" s="741">
        <f t="shared" si="3483"/>
        <v>0</v>
      </c>
      <c r="CG426" s="740">
        <f t="shared" si="3576"/>
        <v>0</v>
      </c>
      <c r="CH426" s="741">
        <f t="shared" si="3484"/>
        <v>0</v>
      </c>
      <c r="CI426" s="740">
        <f t="shared" si="3577"/>
        <v>0</v>
      </c>
      <c r="CJ426" s="741">
        <f t="shared" si="3485"/>
        <v>0</v>
      </c>
      <c r="CK426" s="740">
        <f t="shared" si="3578"/>
        <v>0</v>
      </c>
      <c r="CL426" s="741">
        <f t="shared" si="3486"/>
        <v>0</v>
      </c>
      <c r="CM426" s="740">
        <f t="shared" si="3579"/>
        <v>0</v>
      </c>
      <c r="CN426" s="741">
        <f t="shared" si="3487"/>
        <v>0</v>
      </c>
      <c r="CO426" s="740">
        <f t="shared" si="3580"/>
        <v>0</v>
      </c>
      <c r="CP426" s="741">
        <f t="shared" si="3488"/>
        <v>0</v>
      </c>
      <c r="CQ426" s="740">
        <f t="shared" si="3581"/>
        <v>0</v>
      </c>
      <c r="CR426" s="741">
        <f t="shared" si="3489"/>
        <v>0</v>
      </c>
      <c r="CS426" s="740">
        <f t="shared" si="3582"/>
        <v>0</v>
      </c>
      <c r="CT426" s="741">
        <f t="shared" si="3490"/>
        <v>0</v>
      </c>
      <c r="CU426" s="743">
        <f t="shared" si="3491"/>
        <v>0</v>
      </c>
      <c r="CV426" s="744">
        <f t="shared" si="3492"/>
        <v>0</v>
      </c>
      <c r="CW426" s="745">
        <v>12</v>
      </c>
      <c r="CX426" s="746">
        <f t="shared" si="3493"/>
        <v>0</v>
      </c>
      <c r="CY426" s="747"/>
      <c r="CZ426" s="741"/>
      <c r="DA426" s="746">
        <f t="shared" si="3494"/>
        <v>0</v>
      </c>
      <c r="DB426" s="746">
        <f t="shared" si="3495"/>
        <v>0</v>
      </c>
      <c r="DC426" s="746">
        <f t="shared" si="3496"/>
        <v>0</v>
      </c>
      <c r="DD426" s="750"/>
      <c r="DE426" s="1044"/>
      <c r="DF426" s="755" t="s">
        <v>46</v>
      </c>
      <c r="DG426" s="737">
        <f t="shared" si="3497"/>
        <v>0</v>
      </c>
      <c r="DH426" s="737">
        <f t="shared" si="3498"/>
        <v>4786</v>
      </c>
      <c r="DI426" s="738">
        <f t="shared" si="3499"/>
        <v>4834</v>
      </c>
      <c r="DJ426" s="817">
        <f t="shared" si="3500"/>
        <v>0</v>
      </c>
      <c r="DK426" s="740">
        <f t="shared" si="3501"/>
        <v>0</v>
      </c>
      <c r="DL426" s="741">
        <f t="shared" si="3502"/>
        <v>0</v>
      </c>
      <c r="DM426" s="740">
        <f t="shared" si="3503"/>
        <v>0</v>
      </c>
      <c r="DN426" s="741">
        <f t="shared" si="3504"/>
        <v>0</v>
      </c>
      <c r="DO426" s="740">
        <f t="shared" si="3583"/>
        <v>0</v>
      </c>
      <c r="DP426" s="741">
        <f t="shared" si="3505"/>
        <v>0</v>
      </c>
      <c r="DQ426" s="740">
        <f t="shared" si="3584"/>
        <v>0</v>
      </c>
      <c r="DR426" s="741">
        <f t="shared" si="3506"/>
        <v>0</v>
      </c>
      <c r="DS426" s="740">
        <f t="shared" si="3585"/>
        <v>0</v>
      </c>
      <c r="DT426" s="741">
        <f t="shared" si="3507"/>
        <v>0</v>
      </c>
      <c r="DU426" s="740">
        <f t="shared" si="3586"/>
        <v>0</v>
      </c>
      <c r="DV426" s="741">
        <f t="shared" si="3508"/>
        <v>0</v>
      </c>
      <c r="DW426" s="740">
        <f t="shared" si="3587"/>
        <v>0</v>
      </c>
      <c r="DX426" s="741">
        <f t="shared" si="3509"/>
        <v>0</v>
      </c>
      <c r="DY426" s="740">
        <f t="shared" si="3588"/>
        <v>0</v>
      </c>
      <c r="DZ426" s="741">
        <f t="shared" si="3510"/>
        <v>0</v>
      </c>
      <c r="EA426" s="740">
        <f t="shared" si="3589"/>
        <v>0</v>
      </c>
      <c r="EB426" s="741">
        <f t="shared" si="3511"/>
        <v>0</v>
      </c>
      <c r="EC426" s="740">
        <f t="shared" si="3590"/>
        <v>0</v>
      </c>
      <c r="ED426" s="741">
        <f t="shared" si="3512"/>
        <v>0</v>
      </c>
      <c r="EE426" s="743">
        <f t="shared" si="3513"/>
        <v>0</v>
      </c>
      <c r="EF426" s="744">
        <f t="shared" si="3514"/>
        <v>0</v>
      </c>
      <c r="EG426" s="745">
        <v>12</v>
      </c>
      <c r="EH426" s="746">
        <f t="shared" si="3515"/>
        <v>0</v>
      </c>
      <c r="EI426" s="747"/>
      <c r="EJ426" s="741"/>
      <c r="EK426" s="746">
        <f t="shared" si="3516"/>
        <v>0</v>
      </c>
      <c r="EL426" s="746">
        <f t="shared" si="3517"/>
        <v>0</v>
      </c>
      <c r="EM426" s="746">
        <f t="shared" si="3518"/>
        <v>0</v>
      </c>
      <c r="EO426" s="1044"/>
      <c r="EP426" s="755" t="s">
        <v>46</v>
      </c>
      <c r="EQ426" s="737">
        <f t="shared" si="3519"/>
        <v>0</v>
      </c>
      <c r="ER426" s="737">
        <f t="shared" si="3520"/>
        <v>4786</v>
      </c>
      <c r="ES426" s="738">
        <f t="shared" si="3521"/>
        <v>4834</v>
      </c>
      <c r="ET426" s="817">
        <f t="shared" si="3522"/>
        <v>0</v>
      </c>
      <c r="EU426" s="740">
        <f t="shared" si="3523"/>
        <v>0</v>
      </c>
      <c r="EV426" s="741">
        <f t="shared" si="3524"/>
        <v>0</v>
      </c>
      <c r="EW426" s="740">
        <f t="shared" si="3525"/>
        <v>0</v>
      </c>
      <c r="EX426" s="741">
        <f t="shared" si="3526"/>
        <v>0</v>
      </c>
      <c r="EY426" s="740">
        <f t="shared" si="3591"/>
        <v>0</v>
      </c>
      <c r="EZ426" s="741">
        <f t="shared" si="3527"/>
        <v>0</v>
      </c>
      <c r="FA426" s="740">
        <f t="shared" si="3592"/>
        <v>0</v>
      </c>
      <c r="FB426" s="741">
        <f t="shared" si="3528"/>
        <v>0</v>
      </c>
      <c r="FC426" s="740">
        <f t="shared" si="3593"/>
        <v>0</v>
      </c>
      <c r="FD426" s="741">
        <f t="shared" si="3529"/>
        <v>0</v>
      </c>
      <c r="FE426" s="740">
        <f t="shared" si="3594"/>
        <v>0</v>
      </c>
      <c r="FF426" s="741">
        <f t="shared" si="3530"/>
        <v>0</v>
      </c>
      <c r="FG426" s="740">
        <f t="shared" si="3595"/>
        <v>0</v>
      </c>
      <c r="FH426" s="741">
        <f t="shared" si="3531"/>
        <v>0</v>
      </c>
      <c r="FI426" s="740">
        <f t="shared" si="3596"/>
        <v>0</v>
      </c>
      <c r="FJ426" s="741">
        <f t="shared" si="3532"/>
        <v>0</v>
      </c>
      <c r="FK426" s="740">
        <f t="shared" si="3597"/>
        <v>0</v>
      </c>
      <c r="FL426" s="741">
        <f t="shared" si="3533"/>
        <v>0</v>
      </c>
      <c r="FM426" s="740">
        <f t="shared" si="3598"/>
        <v>0</v>
      </c>
      <c r="FN426" s="741">
        <f t="shared" si="3534"/>
        <v>0</v>
      </c>
      <c r="FO426" s="743">
        <f t="shared" si="3535"/>
        <v>0</v>
      </c>
      <c r="FP426" s="744">
        <f t="shared" si="3536"/>
        <v>0</v>
      </c>
      <c r="FQ426" s="745">
        <v>12</v>
      </c>
      <c r="FR426" s="746">
        <f t="shared" si="3537"/>
        <v>0</v>
      </c>
      <c r="FS426" s="747"/>
      <c r="FT426" s="741"/>
      <c r="FU426" s="746">
        <f t="shared" si="3538"/>
        <v>0</v>
      </c>
      <c r="FV426" s="746">
        <f t="shared" si="3539"/>
        <v>0</v>
      </c>
      <c r="FW426" s="746">
        <f t="shared" si="3540"/>
        <v>0</v>
      </c>
      <c r="FY426" s="1044"/>
      <c r="FZ426" s="755" t="s">
        <v>46</v>
      </c>
      <c r="GA426" s="737">
        <f t="shared" si="3541"/>
        <v>2.5</v>
      </c>
      <c r="GB426" s="737">
        <f t="shared" si="3542"/>
        <v>4786</v>
      </c>
      <c r="GC426" s="738">
        <f t="shared" si="3543"/>
        <v>4834</v>
      </c>
      <c r="GD426" s="743">
        <f t="shared" si="3544"/>
        <v>12085</v>
      </c>
      <c r="GE426" s="743"/>
      <c r="GF426" s="737">
        <f t="shared" si="3545"/>
        <v>0</v>
      </c>
      <c r="GG426" s="743"/>
      <c r="GH426" s="737">
        <f t="shared" si="3546"/>
        <v>0</v>
      </c>
      <c r="GI426" s="743"/>
      <c r="GJ426" s="737">
        <f t="shared" si="3547"/>
        <v>0</v>
      </c>
      <c r="GK426" s="743"/>
      <c r="GL426" s="737">
        <f t="shared" si="3548"/>
        <v>0</v>
      </c>
      <c r="GM426" s="743"/>
      <c r="GN426" s="737">
        <f t="shared" si="3549"/>
        <v>0</v>
      </c>
      <c r="GO426" s="743"/>
      <c r="GP426" s="737">
        <f t="shared" si="3550"/>
        <v>0</v>
      </c>
      <c r="GQ426" s="743"/>
      <c r="GR426" s="737">
        <f t="shared" si="3551"/>
        <v>0</v>
      </c>
      <c r="GS426" s="743"/>
      <c r="GT426" s="737">
        <f t="shared" si="3552"/>
        <v>0</v>
      </c>
      <c r="GU426" s="743"/>
      <c r="GV426" s="737">
        <f t="shared" si="3553"/>
        <v>0</v>
      </c>
      <c r="GW426" s="743"/>
      <c r="GX426" s="737">
        <f t="shared" si="3554"/>
        <v>0</v>
      </c>
      <c r="GY426" s="743">
        <f t="shared" si="3554"/>
        <v>28520</v>
      </c>
      <c r="GZ426" s="744">
        <f t="shared" si="3555"/>
        <v>40605</v>
      </c>
      <c r="HA426" s="745">
        <v>12</v>
      </c>
      <c r="HB426" s="746">
        <f t="shared" si="3556"/>
        <v>487260</v>
      </c>
      <c r="HC426" s="737">
        <f t="shared" si="3557"/>
        <v>0</v>
      </c>
      <c r="HD426" s="737">
        <f t="shared" si="3557"/>
        <v>0</v>
      </c>
      <c r="HE426" s="746">
        <f t="shared" si="3558"/>
        <v>487260</v>
      </c>
      <c r="HF426" s="746">
        <f t="shared" si="3559"/>
        <v>147152.51999999999</v>
      </c>
      <c r="HG426" s="746">
        <f t="shared" si="3560"/>
        <v>634412.52</v>
      </c>
    </row>
    <row r="427" spans="1:215" ht="36" hidden="1" x14ac:dyDescent="0.25">
      <c r="A427" s="1044"/>
      <c r="B427" s="755" t="s">
        <v>45</v>
      </c>
      <c r="C427" s="737">
        <f t="shared" si="3425"/>
        <v>2</v>
      </c>
      <c r="D427" s="737">
        <f t="shared" si="3426"/>
        <v>6364</v>
      </c>
      <c r="E427" s="738">
        <f t="shared" si="3427"/>
        <v>6428</v>
      </c>
      <c r="F427" s="817">
        <f t="shared" si="3428"/>
        <v>12856</v>
      </c>
      <c r="G427" s="740">
        <f t="shared" si="3566"/>
        <v>0</v>
      </c>
      <c r="H427" s="741">
        <f t="shared" si="3429"/>
        <v>0</v>
      </c>
      <c r="I427" s="740">
        <f t="shared" si="3566"/>
        <v>0</v>
      </c>
      <c r="J427" s="741">
        <f t="shared" si="3430"/>
        <v>0</v>
      </c>
      <c r="K427" s="740">
        <f t="shared" si="3431"/>
        <v>0</v>
      </c>
      <c r="L427" s="741">
        <f t="shared" si="3432"/>
        <v>0</v>
      </c>
      <c r="M427" s="740">
        <f t="shared" si="3433"/>
        <v>0</v>
      </c>
      <c r="N427" s="741">
        <f t="shared" si="3434"/>
        <v>0</v>
      </c>
      <c r="O427" s="740">
        <f t="shared" si="3435"/>
        <v>0</v>
      </c>
      <c r="P427" s="741">
        <f t="shared" si="3436"/>
        <v>0</v>
      </c>
      <c r="Q427" s="740">
        <f t="shared" si="3437"/>
        <v>0</v>
      </c>
      <c r="R427" s="741">
        <f t="shared" si="3438"/>
        <v>0</v>
      </c>
      <c r="S427" s="740">
        <f t="shared" si="3439"/>
        <v>0</v>
      </c>
      <c r="T427" s="741">
        <f t="shared" si="3440"/>
        <v>0</v>
      </c>
      <c r="U427" s="740">
        <f t="shared" si="3441"/>
        <v>0</v>
      </c>
      <c r="V427" s="741">
        <f t="shared" si="3442"/>
        <v>0</v>
      </c>
      <c r="W427" s="740">
        <f t="shared" si="3443"/>
        <v>0</v>
      </c>
      <c r="X427" s="741">
        <f t="shared" si="3444"/>
        <v>0</v>
      </c>
      <c r="Y427" s="740">
        <f t="shared" si="3445"/>
        <v>0</v>
      </c>
      <c r="Z427" s="741">
        <f t="shared" si="3446"/>
        <v>0</v>
      </c>
      <c r="AA427" s="743">
        <f t="shared" si="3447"/>
        <v>19628</v>
      </c>
      <c r="AB427" s="744">
        <f t="shared" si="3448"/>
        <v>32484</v>
      </c>
      <c r="AC427" s="745">
        <v>12</v>
      </c>
      <c r="AD427" s="746">
        <f t="shared" si="3449"/>
        <v>389808</v>
      </c>
      <c r="AE427" s="747"/>
      <c r="AF427" s="741"/>
      <c r="AG427" s="746">
        <f t="shared" si="3450"/>
        <v>389808</v>
      </c>
      <c r="AH427" s="746">
        <f t="shared" si="3451"/>
        <v>117722.02</v>
      </c>
      <c r="AI427" s="746">
        <f t="shared" si="3452"/>
        <v>507530.02</v>
      </c>
      <c r="AK427" s="1044"/>
      <c r="AL427" s="755" t="s">
        <v>45</v>
      </c>
      <c r="AM427" s="737">
        <f t="shared" si="3453"/>
        <v>0</v>
      </c>
      <c r="AN427" s="737">
        <f t="shared" si="3454"/>
        <v>6364</v>
      </c>
      <c r="AO427" s="738">
        <f t="shared" si="3455"/>
        <v>6428</v>
      </c>
      <c r="AP427" s="817">
        <f t="shared" si="3456"/>
        <v>0</v>
      </c>
      <c r="AQ427" s="740">
        <f t="shared" si="3457"/>
        <v>0</v>
      </c>
      <c r="AR427" s="741">
        <f t="shared" si="3458"/>
        <v>0</v>
      </c>
      <c r="AS427" s="740">
        <f t="shared" si="3459"/>
        <v>0</v>
      </c>
      <c r="AT427" s="741">
        <f t="shared" si="3460"/>
        <v>0</v>
      </c>
      <c r="AU427" s="740">
        <f t="shared" si="3567"/>
        <v>0</v>
      </c>
      <c r="AV427" s="741">
        <f t="shared" si="3461"/>
        <v>0</v>
      </c>
      <c r="AW427" s="740">
        <f t="shared" si="3568"/>
        <v>0</v>
      </c>
      <c r="AX427" s="741">
        <f t="shared" si="3462"/>
        <v>0</v>
      </c>
      <c r="AY427" s="740">
        <f t="shared" si="3569"/>
        <v>0</v>
      </c>
      <c r="AZ427" s="741">
        <f t="shared" si="3463"/>
        <v>0</v>
      </c>
      <c r="BA427" s="740">
        <f t="shared" si="3570"/>
        <v>0</v>
      </c>
      <c r="BB427" s="741">
        <f t="shared" si="3464"/>
        <v>0</v>
      </c>
      <c r="BC427" s="740">
        <f t="shared" si="3571"/>
        <v>0</v>
      </c>
      <c r="BD427" s="741">
        <f t="shared" si="3465"/>
        <v>0</v>
      </c>
      <c r="BE427" s="740">
        <f t="shared" si="3572"/>
        <v>0</v>
      </c>
      <c r="BF427" s="741">
        <f t="shared" si="3466"/>
        <v>0</v>
      </c>
      <c r="BG427" s="740">
        <f t="shared" si="3573"/>
        <v>0</v>
      </c>
      <c r="BH427" s="741">
        <f t="shared" si="3467"/>
        <v>0</v>
      </c>
      <c r="BI427" s="740">
        <f t="shared" si="3574"/>
        <v>0</v>
      </c>
      <c r="BJ427" s="741">
        <f t="shared" si="3468"/>
        <v>0</v>
      </c>
      <c r="BK427" s="743">
        <f t="shared" si="3469"/>
        <v>0</v>
      </c>
      <c r="BL427" s="744">
        <f t="shared" si="3470"/>
        <v>0</v>
      </c>
      <c r="BM427" s="745">
        <v>12</v>
      </c>
      <c r="BN427" s="746">
        <f t="shared" si="3471"/>
        <v>0</v>
      </c>
      <c r="BO427" s="747"/>
      <c r="BP427" s="741"/>
      <c r="BQ427" s="746">
        <f t="shared" si="3472"/>
        <v>0</v>
      </c>
      <c r="BR427" s="746">
        <f t="shared" si="3473"/>
        <v>0</v>
      </c>
      <c r="BS427" s="746">
        <f t="shared" si="3474"/>
        <v>0</v>
      </c>
      <c r="BU427" s="1044"/>
      <c r="BV427" s="755" t="s">
        <v>45</v>
      </c>
      <c r="BW427" s="737">
        <f t="shared" si="3475"/>
        <v>0</v>
      </c>
      <c r="BX427" s="737">
        <f t="shared" si="3476"/>
        <v>6364</v>
      </c>
      <c r="BY427" s="738">
        <f t="shared" si="3477"/>
        <v>6428</v>
      </c>
      <c r="BZ427" s="817">
        <f t="shared" si="3478"/>
        <v>0</v>
      </c>
      <c r="CA427" s="740">
        <f t="shared" si="3479"/>
        <v>0</v>
      </c>
      <c r="CB427" s="741">
        <f t="shared" si="3480"/>
        <v>0</v>
      </c>
      <c r="CC427" s="740">
        <f t="shared" si="3481"/>
        <v>0</v>
      </c>
      <c r="CD427" s="741">
        <f t="shared" si="3482"/>
        <v>0</v>
      </c>
      <c r="CE427" s="740">
        <f t="shared" si="3575"/>
        <v>0</v>
      </c>
      <c r="CF427" s="741">
        <f t="shared" si="3483"/>
        <v>0</v>
      </c>
      <c r="CG427" s="740">
        <f t="shared" si="3576"/>
        <v>0</v>
      </c>
      <c r="CH427" s="741">
        <f t="shared" si="3484"/>
        <v>0</v>
      </c>
      <c r="CI427" s="740">
        <f t="shared" si="3577"/>
        <v>0</v>
      </c>
      <c r="CJ427" s="741">
        <f t="shared" si="3485"/>
        <v>0</v>
      </c>
      <c r="CK427" s="740">
        <f t="shared" si="3578"/>
        <v>0</v>
      </c>
      <c r="CL427" s="741">
        <f t="shared" si="3486"/>
        <v>0</v>
      </c>
      <c r="CM427" s="740">
        <f t="shared" si="3579"/>
        <v>0</v>
      </c>
      <c r="CN427" s="741">
        <f t="shared" si="3487"/>
        <v>0</v>
      </c>
      <c r="CO427" s="740">
        <f t="shared" si="3580"/>
        <v>0</v>
      </c>
      <c r="CP427" s="741">
        <f t="shared" si="3488"/>
        <v>0</v>
      </c>
      <c r="CQ427" s="740">
        <f t="shared" si="3581"/>
        <v>0</v>
      </c>
      <c r="CR427" s="741">
        <f t="shared" si="3489"/>
        <v>0</v>
      </c>
      <c r="CS427" s="740">
        <f t="shared" si="3582"/>
        <v>0</v>
      </c>
      <c r="CT427" s="741">
        <f t="shared" si="3490"/>
        <v>0</v>
      </c>
      <c r="CU427" s="743">
        <f t="shared" si="3491"/>
        <v>0</v>
      </c>
      <c r="CV427" s="744">
        <f t="shared" si="3492"/>
        <v>0</v>
      </c>
      <c r="CW427" s="745">
        <v>12</v>
      </c>
      <c r="CX427" s="746">
        <f t="shared" si="3493"/>
        <v>0</v>
      </c>
      <c r="CY427" s="747"/>
      <c r="CZ427" s="741"/>
      <c r="DA427" s="746">
        <f t="shared" si="3494"/>
        <v>0</v>
      </c>
      <c r="DB427" s="746">
        <f t="shared" si="3495"/>
        <v>0</v>
      </c>
      <c r="DC427" s="746">
        <f t="shared" si="3496"/>
        <v>0</v>
      </c>
      <c r="DD427" s="750"/>
      <c r="DE427" s="1044"/>
      <c r="DF427" s="755" t="s">
        <v>45</v>
      </c>
      <c r="DG427" s="737">
        <f t="shared" si="3497"/>
        <v>0</v>
      </c>
      <c r="DH427" s="737">
        <f t="shared" si="3498"/>
        <v>6364</v>
      </c>
      <c r="DI427" s="738">
        <f t="shared" si="3499"/>
        <v>6428</v>
      </c>
      <c r="DJ427" s="817">
        <f t="shared" si="3500"/>
        <v>0</v>
      </c>
      <c r="DK427" s="740">
        <f t="shared" si="3501"/>
        <v>0</v>
      </c>
      <c r="DL427" s="741">
        <f t="shared" si="3502"/>
        <v>0</v>
      </c>
      <c r="DM427" s="740">
        <f t="shared" si="3503"/>
        <v>0</v>
      </c>
      <c r="DN427" s="741">
        <f t="shared" si="3504"/>
        <v>0</v>
      </c>
      <c r="DO427" s="740">
        <f t="shared" si="3583"/>
        <v>0</v>
      </c>
      <c r="DP427" s="741">
        <f t="shared" si="3505"/>
        <v>0</v>
      </c>
      <c r="DQ427" s="740">
        <f t="shared" si="3584"/>
        <v>0</v>
      </c>
      <c r="DR427" s="741">
        <f t="shared" si="3506"/>
        <v>0</v>
      </c>
      <c r="DS427" s="740">
        <f t="shared" si="3585"/>
        <v>0</v>
      </c>
      <c r="DT427" s="741">
        <f t="shared" si="3507"/>
        <v>0</v>
      </c>
      <c r="DU427" s="740">
        <f t="shared" si="3586"/>
        <v>0</v>
      </c>
      <c r="DV427" s="741">
        <f t="shared" si="3508"/>
        <v>0</v>
      </c>
      <c r="DW427" s="740">
        <f t="shared" si="3587"/>
        <v>0</v>
      </c>
      <c r="DX427" s="741">
        <f t="shared" si="3509"/>
        <v>0</v>
      </c>
      <c r="DY427" s="740">
        <f t="shared" si="3588"/>
        <v>0</v>
      </c>
      <c r="DZ427" s="741">
        <f t="shared" si="3510"/>
        <v>0</v>
      </c>
      <c r="EA427" s="740">
        <f t="shared" si="3589"/>
        <v>0</v>
      </c>
      <c r="EB427" s="741">
        <f t="shared" si="3511"/>
        <v>0</v>
      </c>
      <c r="EC427" s="740">
        <f t="shared" si="3590"/>
        <v>0</v>
      </c>
      <c r="ED427" s="741">
        <f t="shared" si="3512"/>
        <v>0</v>
      </c>
      <c r="EE427" s="743">
        <f t="shared" si="3513"/>
        <v>0</v>
      </c>
      <c r="EF427" s="744">
        <f t="shared" si="3514"/>
        <v>0</v>
      </c>
      <c r="EG427" s="745">
        <v>12</v>
      </c>
      <c r="EH427" s="746">
        <f t="shared" si="3515"/>
        <v>0</v>
      </c>
      <c r="EI427" s="747"/>
      <c r="EJ427" s="741"/>
      <c r="EK427" s="746">
        <f t="shared" si="3516"/>
        <v>0</v>
      </c>
      <c r="EL427" s="746">
        <f t="shared" si="3517"/>
        <v>0</v>
      </c>
      <c r="EM427" s="746">
        <f t="shared" si="3518"/>
        <v>0</v>
      </c>
      <c r="EO427" s="1044"/>
      <c r="EP427" s="755" t="s">
        <v>45</v>
      </c>
      <c r="EQ427" s="737">
        <f t="shared" si="3519"/>
        <v>0</v>
      </c>
      <c r="ER427" s="737">
        <f t="shared" si="3520"/>
        <v>6364</v>
      </c>
      <c r="ES427" s="738">
        <f t="shared" si="3521"/>
        <v>6428</v>
      </c>
      <c r="ET427" s="817">
        <f t="shared" si="3522"/>
        <v>0</v>
      </c>
      <c r="EU427" s="740">
        <f t="shared" si="3523"/>
        <v>0</v>
      </c>
      <c r="EV427" s="741">
        <f t="shared" si="3524"/>
        <v>0</v>
      </c>
      <c r="EW427" s="740">
        <f t="shared" si="3525"/>
        <v>0</v>
      </c>
      <c r="EX427" s="741">
        <f t="shared" si="3526"/>
        <v>0</v>
      </c>
      <c r="EY427" s="740">
        <f t="shared" si="3591"/>
        <v>0</v>
      </c>
      <c r="EZ427" s="741">
        <f t="shared" si="3527"/>
        <v>0</v>
      </c>
      <c r="FA427" s="740">
        <f t="shared" si="3592"/>
        <v>0</v>
      </c>
      <c r="FB427" s="741">
        <f t="shared" si="3528"/>
        <v>0</v>
      </c>
      <c r="FC427" s="740">
        <f t="shared" si="3593"/>
        <v>0</v>
      </c>
      <c r="FD427" s="741">
        <f t="shared" si="3529"/>
        <v>0</v>
      </c>
      <c r="FE427" s="740">
        <f t="shared" si="3594"/>
        <v>0</v>
      </c>
      <c r="FF427" s="741">
        <f t="shared" si="3530"/>
        <v>0</v>
      </c>
      <c r="FG427" s="740">
        <f t="shared" si="3595"/>
        <v>0</v>
      </c>
      <c r="FH427" s="741">
        <f t="shared" si="3531"/>
        <v>0</v>
      </c>
      <c r="FI427" s="740">
        <f t="shared" si="3596"/>
        <v>0</v>
      </c>
      <c r="FJ427" s="741">
        <f t="shared" si="3532"/>
        <v>0</v>
      </c>
      <c r="FK427" s="740">
        <f t="shared" si="3597"/>
        <v>0</v>
      </c>
      <c r="FL427" s="741">
        <f t="shared" si="3533"/>
        <v>0</v>
      </c>
      <c r="FM427" s="740">
        <f t="shared" si="3598"/>
        <v>0</v>
      </c>
      <c r="FN427" s="741">
        <f t="shared" si="3534"/>
        <v>0</v>
      </c>
      <c r="FO427" s="743">
        <f t="shared" si="3535"/>
        <v>0</v>
      </c>
      <c r="FP427" s="744">
        <f t="shared" si="3536"/>
        <v>0</v>
      </c>
      <c r="FQ427" s="745">
        <v>12</v>
      </c>
      <c r="FR427" s="746">
        <f t="shared" si="3537"/>
        <v>0</v>
      </c>
      <c r="FS427" s="747"/>
      <c r="FT427" s="741"/>
      <c r="FU427" s="746">
        <f t="shared" si="3538"/>
        <v>0</v>
      </c>
      <c r="FV427" s="746">
        <f t="shared" si="3539"/>
        <v>0</v>
      </c>
      <c r="FW427" s="746">
        <f t="shared" si="3540"/>
        <v>0</v>
      </c>
      <c r="FY427" s="1044"/>
      <c r="FZ427" s="755" t="s">
        <v>45</v>
      </c>
      <c r="GA427" s="737">
        <f t="shared" si="3541"/>
        <v>2</v>
      </c>
      <c r="GB427" s="737">
        <f t="shared" si="3542"/>
        <v>6364</v>
      </c>
      <c r="GC427" s="738">
        <f t="shared" si="3543"/>
        <v>6428</v>
      </c>
      <c r="GD427" s="743">
        <f t="shared" si="3544"/>
        <v>12856</v>
      </c>
      <c r="GE427" s="743"/>
      <c r="GF427" s="737">
        <f t="shared" si="3545"/>
        <v>0</v>
      </c>
      <c r="GG427" s="743"/>
      <c r="GH427" s="737">
        <f t="shared" si="3546"/>
        <v>0</v>
      </c>
      <c r="GI427" s="743"/>
      <c r="GJ427" s="737">
        <f t="shared" si="3547"/>
        <v>0</v>
      </c>
      <c r="GK427" s="743"/>
      <c r="GL427" s="737">
        <f t="shared" si="3548"/>
        <v>0</v>
      </c>
      <c r="GM427" s="743"/>
      <c r="GN427" s="737">
        <f t="shared" si="3549"/>
        <v>0</v>
      </c>
      <c r="GO427" s="743"/>
      <c r="GP427" s="737">
        <f t="shared" si="3550"/>
        <v>0</v>
      </c>
      <c r="GQ427" s="743"/>
      <c r="GR427" s="737">
        <f t="shared" si="3551"/>
        <v>0</v>
      </c>
      <c r="GS427" s="743"/>
      <c r="GT427" s="737">
        <f t="shared" si="3552"/>
        <v>0</v>
      </c>
      <c r="GU427" s="743"/>
      <c r="GV427" s="737">
        <f t="shared" si="3553"/>
        <v>0</v>
      </c>
      <c r="GW427" s="743"/>
      <c r="GX427" s="737">
        <f t="shared" si="3554"/>
        <v>0</v>
      </c>
      <c r="GY427" s="743">
        <f t="shared" si="3554"/>
        <v>19628</v>
      </c>
      <c r="GZ427" s="744">
        <f t="shared" si="3555"/>
        <v>32484</v>
      </c>
      <c r="HA427" s="745">
        <v>12</v>
      </c>
      <c r="HB427" s="746">
        <f t="shared" si="3556"/>
        <v>389808</v>
      </c>
      <c r="HC427" s="737">
        <f t="shared" si="3557"/>
        <v>0</v>
      </c>
      <c r="HD427" s="737">
        <f t="shared" si="3557"/>
        <v>0</v>
      </c>
      <c r="HE427" s="746">
        <f t="shared" si="3558"/>
        <v>389808</v>
      </c>
      <c r="HF427" s="746">
        <f t="shared" si="3559"/>
        <v>117722.02</v>
      </c>
      <c r="HG427" s="746">
        <f t="shared" si="3560"/>
        <v>507530.02</v>
      </c>
    </row>
    <row r="428" spans="1:215" ht="36" hidden="1" x14ac:dyDescent="0.25">
      <c r="A428" s="1044"/>
      <c r="B428" s="755" t="s">
        <v>45</v>
      </c>
      <c r="C428" s="737">
        <f t="shared" si="3425"/>
        <v>0</v>
      </c>
      <c r="D428" s="737">
        <f t="shared" si="3426"/>
        <v>6019</v>
      </c>
      <c r="E428" s="738">
        <f t="shared" si="3427"/>
        <v>6080</v>
      </c>
      <c r="F428" s="817">
        <f t="shared" si="3428"/>
        <v>0</v>
      </c>
      <c r="G428" s="740">
        <f t="shared" si="3566"/>
        <v>0</v>
      </c>
      <c r="H428" s="741">
        <f t="shared" si="3429"/>
        <v>0</v>
      </c>
      <c r="I428" s="740">
        <f t="shared" si="3566"/>
        <v>0</v>
      </c>
      <c r="J428" s="741">
        <f t="shared" si="3430"/>
        <v>0</v>
      </c>
      <c r="K428" s="740">
        <f t="shared" si="3431"/>
        <v>0</v>
      </c>
      <c r="L428" s="741">
        <f t="shared" si="3432"/>
        <v>0</v>
      </c>
      <c r="M428" s="740">
        <f t="shared" si="3433"/>
        <v>0</v>
      </c>
      <c r="N428" s="741">
        <f t="shared" si="3434"/>
        <v>0</v>
      </c>
      <c r="O428" s="740">
        <f t="shared" si="3435"/>
        <v>0</v>
      </c>
      <c r="P428" s="741">
        <f t="shared" si="3436"/>
        <v>0</v>
      </c>
      <c r="Q428" s="740">
        <f t="shared" si="3437"/>
        <v>0</v>
      </c>
      <c r="R428" s="741">
        <f t="shared" si="3438"/>
        <v>0</v>
      </c>
      <c r="S428" s="740">
        <f t="shared" si="3439"/>
        <v>0</v>
      </c>
      <c r="T428" s="741">
        <f t="shared" si="3440"/>
        <v>0</v>
      </c>
      <c r="U428" s="740">
        <f t="shared" si="3441"/>
        <v>0</v>
      </c>
      <c r="V428" s="741">
        <f t="shared" si="3442"/>
        <v>0</v>
      </c>
      <c r="W428" s="740">
        <f t="shared" si="3443"/>
        <v>0</v>
      </c>
      <c r="X428" s="741">
        <f t="shared" si="3444"/>
        <v>0</v>
      </c>
      <c r="Y428" s="740">
        <f t="shared" si="3445"/>
        <v>0</v>
      </c>
      <c r="Z428" s="741">
        <f t="shared" si="3446"/>
        <v>0</v>
      </c>
      <c r="AA428" s="743">
        <f t="shared" si="3447"/>
        <v>0</v>
      </c>
      <c r="AB428" s="744">
        <f t="shared" si="3448"/>
        <v>0</v>
      </c>
      <c r="AC428" s="745">
        <v>12</v>
      </c>
      <c r="AD428" s="746">
        <f t="shared" si="3449"/>
        <v>0</v>
      </c>
      <c r="AE428" s="747"/>
      <c r="AF428" s="741"/>
      <c r="AG428" s="746">
        <f t="shared" si="3450"/>
        <v>0</v>
      </c>
      <c r="AH428" s="746">
        <f t="shared" si="3451"/>
        <v>0</v>
      </c>
      <c r="AI428" s="746">
        <f t="shared" si="3452"/>
        <v>0</v>
      </c>
      <c r="AK428" s="1044"/>
      <c r="AL428" s="755" t="s">
        <v>45</v>
      </c>
      <c r="AM428" s="737">
        <f t="shared" si="3453"/>
        <v>1</v>
      </c>
      <c r="AN428" s="737">
        <f t="shared" si="3454"/>
        <v>6019</v>
      </c>
      <c r="AO428" s="738">
        <f t="shared" si="3455"/>
        <v>6080</v>
      </c>
      <c r="AP428" s="817">
        <f t="shared" si="3456"/>
        <v>6080</v>
      </c>
      <c r="AQ428" s="740">
        <f t="shared" si="3457"/>
        <v>0</v>
      </c>
      <c r="AR428" s="741">
        <f t="shared" si="3458"/>
        <v>0</v>
      </c>
      <c r="AS428" s="740">
        <f t="shared" si="3459"/>
        <v>0</v>
      </c>
      <c r="AT428" s="741">
        <f t="shared" si="3460"/>
        <v>0</v>
      </c>
      <c r="AU428" s="740">
        <f t="shared" si="3567"/>
        <v>0</v>
      </c>
      <c r="AV428" s="741">
        <f t="shared" si="3461"/>
        <v>0</v>
      </c>
      <c r="AW428" s="740">
        <f t="shared" si="3568"/>
        <v>0</v>
      </c>
      <c r="AX428" s="741">
        <f t="shared" si="3462"/>
        <v>0</v>
      </c>
      <c r="AY428" s="740">
        <f t="shared" si="3569"/>
        <v>0</v>
      </c>
      <c r="AZ428" s="741">
        <f t="shared" si="3463"/>
        <v>0</v>
      </c>
      <c r="BA428" s="740">
        <f t="shared" si="3570"/>
        <v>0</v>
      </c>
      <c r="BB428" s="741">
        <f t="shared" si="3464"/>
        <v>0</v>
      </c>
      <c r="BC428" s="740">
        <f t="shared" si="3571"/>
        <v>0</v>
      </c>
      <c r="BD428" s="741">
        <f t="shared" si="3465"/>
        <v>0</v>
      </c>
      <c r="BE428" s="740">
        <f t="shared" si="3572"/>
        <v>0</v>
      </c>
      <c r="BF428" s="741">
        <f t="shared" si="3466"/>
        <v>0</v>
      </c>
      <c r="BG428" s="740">
        <f t="shared" si="3573"/>
        <v>0</v>
      </c>
      <c r="BH428" s="741">
        <f t="shared" si="3467"/>
        <v>0</v>
      </c>
      <c r="BI428" s="740">
        <f t="shared" si="3574"/>
        <v>0</v>
      </c>
      <c r="BJ428" s="741">
        <f t="shared" si="3468"/>
        <v>0</v>
      </c>
      <c r="BK428" s="743">
        <f t="shared" si="3469"/>
        <v>10162</v>
      </c>
      <c r="BL428" s="744">
        <f t="shared" si="3470"/>
        <v>16242</v>
      </c>
      <c r="BM428" s="745">
        <v>12</v>
      </c>
      <c r="BN428" s="746">
        <f t="shared" si="3471"/>
        <v>194904</v>
      </c>
      <c r="BO428" s="747"/>
      <c r="BP428" s="741"/>
      <c r="BQ428" s="746">
        <f t="shared" si="3472"/>
        <v>194904</v>
      </c>
      <c r="BR428" s="746">
        <f t="shared" si="3473"/>
        <v>58861.01</v>
      </c>
      <c r="BS428" s="746">
        <f t="shared" si="3474"/>
        <v>253765.01</v>
      </c>
      <c r="BU428" s="1044"/>
      <c r="BV428" s="755" t="s">
        <v>45</v>
      </c>
      <c r="BW428" s="737">
        <f t="shared" si="3475"/>
        <v>0</v>
      </c>
      <c r="BX428" s="737">
        <f t="shared" si="3476"/>
        <v>6019</v>
      </c>
      <c r="BY428" s="738">
        <f t="shared" si="3477"/>
        <v>6080</v>
      </c>
      <c r="BZ428" s="817">
        <f t="shared" si="3478"/>
        <v>0</v>
      </c>
      <c r="CA428" s="740">
        <f t="shared" si="3479"/>
        <v>0</v>
      </c>
      <c r="CB428" s="741">
        <f t="shared" si="3480"/>
        <v>0</v>
      </c>
      <c r="CC428" s="740">
        <f t="shared" si="3481"/>
        <v>0</v>
      </c>
      <c r="CD428" s="741">
        <f t="shared" si="3482"/>
        <v>0</v>
      </c>
      <c r="CE428" s="740">
        <f t="shared" si="3575"/>
        <v>0</v>
      </c>
      <c r="CF428" s="741">
        <f t="shared" si="3483"/>
        <v>0</v>
      </c>
      <c r="CG428" s="740">
        <f t="shared" si="3576"/>
        <v>0</v>
      </c>
      <c r="CH428" s="741">
        <f t="shared" si="3484"/>
        <v>0</v>
      </c>
      <c r="CI428" s="740">
        <f t="shared" si="3577"/>
        <v>0</v>
      </c>
      <c r="CJ428" s="741">
        <f t="shared" si="3485"/>
        <v>0</v>
      </c>
      <c r="CK428" s="740">
        <f t="shared" si="3578"/>
        <v>0</v>
      </c>
      <c r="CL428" s="741">
        <f t="shared" si="3486"/>
        <v>0</v>
      </c>
      <c r="CM428" s="740">
        <f t="shared" si="3579"/>
        <v>0</v>
      </c>
      <c r="CN428" s="741">
        <f t="shared" si="3487"/>
        <v>0</v>
      </c>
      <c r="CO428" s="740">
        <f t="shared" si="3580"/>
        <v>0</v>
      </c>
      <c r="CP428" s="741">
        <f t="shared" si="3488"/>
        <v>0</v>
      </c>
      <c r="CQ428" s="740">
        <f t="shared" si="3581"/>
        <v>0</v>
      </c>
      <c r="CR428" s="741">
        <f t="shared" si="3489"/>
        <v>0</v>
      </c>
      <c r="CS428" s="740">
        <f t="shared" si="3582"/>
        <v>0</v>
      </c>
      <c r="CT428" s="741">
        <f t="shared" si="3490"/>
        <v>0</v>
      </c>
      <c r="CU428" s="743">
        <f t="shared" si="3491"/>
        <v>0</v>
      </c>
      <c r="CV428" s="744">
        <f t="shared" si="3492"/>
        <v>0</v>
      </c>
      <c r="CW428" s="745">
        <v>12</v>
      </c>
      <c r="CX428" s="746">
        <f t="shared" si="3493"/>
        <v>0</v>
      </c>
      <c r="CY428" s="747"/>
      <c r="CZ428" s="741"/>
      <c r="DA428" s="746">
        <f t="shared" si="3494"/>
        <v>0</v>
      </c>
      <c r="DB428" s="746">
        <f t="shared" si="3495"/>
        <v>0</v>
      </c>
      <c r="DC428" s="746">
        <f t="shared" si="3496"/>
        <v>0</v>
      </c>
      <c r="DD428" s="750"/>
      <c r="DE428" s="1044"/>
      <c r="DF428" s="755" t="s">
        <v>45</v>
      </c>
      <c r="DG428" s="737">
        <f t="shared" si="3497"/>
        <v>0</v>
      </c>
      <c r="DH428" s="737">
        <f t="shared" si="3498"/>
        <v>6019</v>
      </c>
      <c r="DI428" s="738">
        <f t="shared" si="3499"/>
        <v>6080</v>
      </c>
      <c r="DJ428" s="817">
        <f t="shared" si="3500"/>
        <v>0</v>
      </c>
      <c r="DK428" s="740">
        <f t="shared" si="3501"/>
        <v>0</v>
      </c>
      <c r="DL428" s="741">
        <f t="shared" si="3502"/>
        <v>0</v>
      </c>
      <c r="DM428" s="740">
        <f t="shared" si="3503"/>
        <v>0</v>
      </c>
      <c r="DN428" s="741">
        <f t="shared" si="3504"/>
        <v>0</v>
      </c>
      <c r="DO428" s="740">
        <f t="shared" si="3583"/>
        <v>0</v>
      </c>
      <c r="DP428" s="741">
        <f t="shared" si="3505"/>
        <v>0</v>
      </c>
      <c r="DQ428" s="740">
        <f t="shared" si="3584"/>
        <v>0</v>
      </c>
      <c r="DR428" s="741">
        <f t="shared" si="3506"/>
        <v>0</v>
      </c>
      <c r="DS428" s="740">
        <f t="shared" si="3585"/>
        <v>0</v>
      </c>
      <c r="DT428" s="741">
        <f t="shared" si="3507"/>
        <v>0</v>
      </c>
      <c r="DU428" s="740">
        <f t="shared" si="3586"/>
        <v>0</v>
      </c>
      <c r="DV428" s="741">
        <f t="shared" si="3508"/>
        <v>0</v>
      </c>
      <c r="DW428" s="740">
        <f t="shared" si="3587"/>
        <v>0</v>
      </c>
      <c r="DX428" s="741">
        <f t="shared" si="3509"/>
        <v>0</v>
      </c>
      <c r="DY428" s="740">
        <f t="shared" si="3588"/>
        <v>0</v>
      </c>
      <c r="DZ428" s="741">
        <f t="shared" si="3510"/>
        <v>0</v>
      </c>
      <c r="EA428" s="740">
        <f t="shared" si="3589"/>
        <v>0</v>
      </c>
      <c r="EB428" s="741">
        <f t="shared" si="3511"/>
        <v>0</v>
      </c>
      <c r="EC428" s="740">
        <f t="shared" si="3590"/>
        <v>0</v>
      </c>
      <c r="ED428" s="741">
        <f t="shared" si="3512"/>
        <v>0</v>
      </c>
      <c r="EE428" s="743">
        <f t="shared" si="3513"/>
        <v>0</v>
      </c>
      <c r="EF428" s="744">
        <f t="shared" si="3514"/>
        <v>0</v>
      </c>
      <c r="EG428" s="745">
        <v>12</v>
      </c>
      <c r="EH428" s="746">
        <f t="shared" si="3515"/>
        <v>0</v>
      </c>
      <c r="EI428" s="747"/>
      <c r="EJ428" s="741"/>
      <c r="EK428" s="746">
        <f t="shared" si="3516"/>
        <v>0</v>
      </c>
      <c r="EL428" s="746">
        <f t="shared" si="3517"/>
        <v>0</v>
      </c>
      <c r="EM428" s="746">
        <f t="shared" si="3518"/>
        <v>0</v>
      </c>
      <c r="EO428" s="1044"/>
      <c r="EP428" s="755" t="s">
        <v>45</v>
      </c>
      <c r="EQ428" s="737">
        <f t="shared" si="3519"/>
        <v>0</v>
      </c>
      <c r="ER428" s="737">
        <f t="shared" si="3520"/>
        <v>6019</v>
      </c>
      <c r="ES428" s="738">
        <f t="shared" si="3521"/>
        <v>6080</v>
      </c>
      <c r="ET428" s="817">
        <f t="shared" si="3522"/>
        <v>0</v>
      </c>
      <c r="EU428" s="740">
        <f t="shared" si="3523"/>
        <v>0</v>
      </c>
      <c r="EV428" s="741">
        <f t="shared" si="3524"/>
        <v>0</v>
      </c>
      <c r="EW428" s="740">
        <f t="shared" si="3525"/>
        <v>0</v>
      </c>
      <c r="EX428" s="741">
        <f t="shared" si="3526"/>
        <v>0</v>
      </c>
      <c r="EY428" s="740">
        <f t="shared" si="3591"/>
        <v>0</v>
      </c>
      <c r="EZ428" s="741">
        <f t="shared" si="3527"/>
        <v>0</v>
      </c>
      <c r="FA428" s="740">
        <f t="shared" si="3592"/>
        <v>0</v>
      </c>
      <c r="FB428" s="741">
        <f t="shared" si="3528"/>
        <v>0</v>
      </c>
      <c r="FC428" s="740">
        <f t="shared" si="3593"/>
        <v>0</v>
      </c>
      <c r="FD428" s="741">
        <f t="shared" si="3529"/>
        <v>0</v>
      </c>
      <c r="FE428" s="740">
        <f t="shared" si="3594"/>
        <v>0</v>
      </c>
      <c r="FF428" s="741">
        <f t="shared" si="3530"/>
        <v>0</v>
      </c>
      <c r="FG428" s="740">
        <f t="shared" si="3595"/>
        <v>0</v>
      </c>
      <c r="FH428" s="741">
        <f t="shared" si="3531"/>
        <v>0</v>
      </c>
      <c r="FI428" s="740">
        <f t="shared" si="3596"/>
        <v>0</v>
      </c>
      <c r="FJ428" s="741">
        <f t="shared" si="3532"/>
        <v>0</v>
      </c>
      <c r="FK428" s="740">
        <f t="shared" si="3597"/>
        <v>0</v>
      </c>
      <c r="FL428" s="741">
        <f t="shared" si="3533"/>
        <v>0</v>
      </c>
      <c r="FM428" s="740">
        <f t="shared" si="3598"/>
        <v>0</v>
      </c>
      <c r="FN428" s="741">
        <f t="shared" si="3534"/>
        <v>0</v>
      </c>
      <c r="FO428" s="743">
        <f t="shared" si="3535"/>
        <v>0</v>
      </c>
      <c r="FP428" s="744">
        <f t="shared" si="3536"/>
        <v>0</v>
      </c>
      <c r="FQ428" s="745">
        <v>12</v>
      </c>
      <c r="FR428" s="746">
        <f t="shared" si="3537"/>
        <v>0</v>
      </c>
      <c r="FS428" s="747"/>
      <c r="FT428" s="741"/>
      <c r="FU428" s="746">
        <f t="shared" si="3538"/>
        <v>0</v>
      </c>
      <c r="FV428" s="746">
        <f t="shared" si="3539"/>
        <v>0</v>
      </c>
      <c r="FW428" s="746">
        <f t="shared" si="3540"/>
        <v>0</v>
      </c>
      <c r="FY428" s="1044"/>
      <c r="FZ428" s="755" t="s">
        <v>45</v>
      </c>
      <c r="GA428" s="737">
        <f t="shared" si="3541"/>
        <v>1</v>
      </c>
      <c r="GB428" s="737">
        <f t="shared" si="3542"/>
        <v>6019</v>
      </c>
      <c r="GC428" s="738">
        <f t="shared" si="3543"/>
        <v>6080</v>
      </c>
      <c r="GD428" s="743">
        <f t="shared" si="3544"/>
        <v>6080</v>
      </c>
      <c r="GE428" s="743"/>
      <c r="GF428" s="737">
        <f t="shared" si="3545"/>
        <v>0</v>
      </c>
      <c r="GG428" s="743"/>
      <c r="GH428" s="737">
        <f t="shared" si="3546"/>
        <v>0</v>
      </c>
      <c r="GI428" s="743"/>
      <c r="GJ428" s="737">
        <f t="shared" si="3547"/>
        <v>0</v>
      </c>
      <c r="GK428" s="743"/>
      <c r="GL428" s="737">
        <f t="shared" si="3548"/>
        <v>0</v>
      </c>
      <c r="GM428" s="743"/>
      <c r="GN428" s="737">
        <f t="shared" si="3549"/>
        <v>0</v>
      </c>
      <c r="GO428" s="743"/>
      <c r="GP428" s="737">
        <f t="shared" si="3550"/>
        <v>0</v>
      </c>
      <c r="GQ428" s="743"/>
      <c r="GR428" s="737">
        <f t="shared" si="3551"/>
        <v>0</v>
      </c>
      <c r="GS428" s="743"/>
      <c r="GT428" s="737">
        <f t="shared" si="3552"/>
        <v>0</v>
      </c>
      <c r="GU428" s="743"/>
      <c r="GV428" s="737">
        <f t="shared" si="3553"/>
        <v>0</v>
      </c>
      <c r="GW428" s="743"/>
      <c r="GX428" s="737">
        <f t="shared" si="3554"/>
        <v>0</v>
      </c>
      <c r="GY428" s="743">
        <f t="shared" si="3554"/>
        <v>10162</v>
      </c>
      <c r="GZ428" s="744">
        <f t="shared" si="3555"/>
        <v>16242</v>
      </c>
      <c r="HA428" s="745">
        <v>12</v>
      </c>
      <c r="HB428" s="746">
        <f t="shared" si="3556"/>
        <v>194904</v>
      </c>
      <c r="HC428" s="737">
        <f t="shared" si="3557"/>
        <v>0</v>
      </c>
      <c r="HD428" s="737">
        <f t="shared" si="3557"/>
        <v>0</v>
      </c>
      <c r="HE428" s="746">
        <f t="shared" si="3558"/>
        <v>194904</v>
      </c>
      <c r="HF428" s="746">
        <f t="shared" si="3559"/>
        <v>58861.01</v>
      </c>
      <c r="HG428" s="746">
        <f t="shared" si="3560"/>
        <v>253765.01</v>
      </c>
    </row>
    <row r="429" spans="1:215" hidden="1" x14ac:dyDescent="0.25">
      <c r="A429" s="1044"/>
      <c r="B429" s="735" t="s">
        <v>45</v>
      </c>
      <c r="C429" s="737">
        <f t="shared" si="3425"/>
        <v>0</v>
      </c>
      <c r="D429" s="737">
        <f t="shared" si="3426"/>
        <v>5690</v>
      </c>
      <c r="E429" s="738">
        <f t="shared" si="3427"/>
        <v>5747</v>
      </c>
      <c r="F429" s="817">
        <f t="shared" si="3428"/>
        <v>0</v>
      </c>
      <c r="G429" s="740">
        <f t="shared" si="3566"/>
        <v>0</v>
      </c>
      <c r="H429" s="741">
        <f t="shared" si="3429"/>
        <v>0</v>
      </c>
      <c r="I429" s="740">
        <f t="shared" si="3566"/>
        <v>0</v>
      </c>
      <c r="J429" s="741">
        <f t="shared" si="3430"/>
        <v>0</v>
      </c>
      <c r="K429" s="740">
        <f t="shared" si="3431"/>
        <v>0</v>
      </c>
      <c r="L429" s="741">
        <f t="shared" si="3432"/>
        <v>0</v>
      </c>
      <c r="M429" s="740">
        <f t="shared" si="3433"/>
        <v>0</v>
      </c>
      <c r="N429" s="741">
        <f t="shared" si="3434"/>
        <v>0</v>
      </c>
      <c r="O429" s="740">
        <f t="shared" si="3435"/>
        <v>0</v>
      </c>
      <c r="P429" s="741">
        <f t="shared" si="3436"/>
        <v>0</v>
      </c>
      <c r="Q429" s="740">
        <f t="shared" si="3437"/>
        <v>0</v>
      </c>
      <c r="R429" s="741">
        <f t="shared" si="3438"/>
        <v>0</v>
      </c>
      <c r="S429" s="740">
        <f t="shared" si="3439"/>
        <v>0</v>
      </c>
      <c r="T429" s="741">
        <f t="shared" si="3440"/>
        <v>0</v>
      </c>
      <c r="U429" s="740">
        <f t="shared" si="3441"/>
        <v>0</v>
      </c>
      <c r="V429" s="741">
        <f t="shared" si="3442"/>
        <v>0</v>
      </c>
      <c r="W429" s="740">
        <f t="shared" si="3443"/>
        <v>0</v>
      </c>
      <c r="X429" s="741">
        <f t="shared" si="3444"/>
        <v>0</v>
      </c>
      <c r="Y429" s="740">
        <f t="shared" si="3445"/>
        <v>0</v>
      </c>
      <c r="Z429" s="741">
        <f t="shared" si="3446"/>
        <v>0</v>
      </c>
      <c r="AA429" s="743">
        <f t="shared" si="3447"/>
        <v>0</v>
      </c>
      <c r="AB429" s="744">
        <f t="shared" si="3448"/>
        <v>0</v>
      </c>
      <c r="AC429" s="745">
        <v>12</v>
      </c>
      <c r="AD429" s="746">
        <f t="shared" si="3449"/>
        <v>0</v>
      </c>
      <c r="AE429" s="747"/>
      <c r="AF429" s="741"/>
      <c r="AG429" s="746">
        <f t="shared" si="3450"/>
        <v>0</v>
      </c>
      <c r="AH429" s="746">
        <f t="shared" si="3451"/>
        <v>0</v>
      </c>
      <c r="AI429" s="746">
        <f t="shared" si="3452"/>
        <v>0</v>
      </c>
      <c r="AK429" s="1044"/>
      <c r="AL429" s="735" t="s">
        <v>45</v>
      </c>
      <c r="AM429" s="737">
        <f t="shared" si="3453"/>
        <v>0</v>
      </c>
      <c r="AN429" s="737">
        <f t="shared" si="3454"/>
        <v>5690</v>
      </c>
      <c r="AO429" s="738">
        <f t="shared" si="3455"/>
        <v>5747</v>
      </c>
      <c r="AP429" s="817">
        <f t="shared" si="3456"/>
        <v>0</v>
      </c>
      <c r="AQ429" s="740">
        <f t="shared" si="3457"/>
        <v>0</v>
      </c>
      <c r="AR429" s="741">
        <f t="shared" si="3458"/>
        <v>0</v>
      </c>
      <c r="AS429" s="740">
        <f t="shared" si="3459"/>
        <v>0</v>
      </c>
      <c r="AT429" s="741">
        <f t="shared" si="3460"/>
        <v>0</v>
      </c>
      <c r="AU429" s="740">
        <f t="shared" si="3567"/>
        <v>0</v>
      </c>
      <c r="AV429" s="741">
        <f t="shared" si="3461"/>
        <v>0</v>
      </c>
      <c r="AW429" s="740">
        <f t="shared" si="3568"/>
        <v>0</v>
      </c>
      <c r="AX429" s="741">
        <f t="shared" si="3462"/>
        <v>0</v>
      </c>
      <c r="AY429" s="740">
        <f t="shared" si="3569"/>
        <v>0</v>
      </c>
      <c r="AZ429" s="741">
        <f t="shared" si="3463"/>
        <v>0</v>
      </c>
      <c r="BA429" s="740">
        <f t="shared" si="3570"/>
        <v>0</v>
      </c>
      <c r="BB429" s="741">
        <f t="shared" si="3464"/>
        <v>0</v>
      </c>
      <c r="BC429" s="740">
        <f t="shared" si="3571"/>
        <v>0</v>
      </c>
      <c r="BD429" s="741">
        <f t="shared" si="3465"/>
        <v>0</v>
      </c>
      <c r="BE429" s="740">
        <f t="shared" si="3572"/>
        <v>0</v>
      </c>
      <c r="BF429" s="741">
        <f t="shared" si="3466"/>
        <v>0</v>
      </c>
      <c r="BG429" s="740">
        <f t="shared" si="3573"/>
        <v>0</v>
      </c>
      <c r="BH429" s="741">
        <f t="shared" si="3467"/>
        <v>0</v>
      </c>
      <c r="BI429" s="740">
        <f t="shared" si="3574"/>
        <v>0</v>
      </c>
      <c r="BJ429" s="741">
        <f t="shared" si="3468"/>
        <v>0</v>
      </c>
      <c r="BK429" s="743">
        <f t="shared" si="3469"/>
        <v>0</v>
      </c>
      <c r="BL429" s="744">
        <f t="shared" si="3470"/>
        <v>0</v>
      </c>
      <c r="BM429" s="745">
        <v>12</v>
      </c>
      <c r="BN429" s="746">
        <f t="shared" si="3471"/>
        <v>0</v>
      </c>
      <c r="BO429" s="747"/>
      <c r="BP429" s="741"/>
      <c r="BQ429" s="746">
        <f t="shared" si="3472"/>
        <v>0</v>
      </c>
      <c r="BR429" s="746">
        <f t="shared" si="3473"/>
        <v>0</v>
      </c>
      <c r="BS429" s="746">
        <f t="shared" si="3474"/>
        <v>0</v>
      </c>
      <c r="BU429" s="1044"/>
      <c r="BV429" s="735" t="s">
        <v>45</v>
      </c>
      <c r="BW429" s="737">
        <f t="shared" si="3475"/>
        <v>0.5</v>
      </c>
      <c r="BX429" s="737">
        <f t="shared" si="3476"/>
        <v>5690</v>
      </c>
      <c r="BY429" s="738">
        <f t="shared" si="3477"/>
        <v>5747</v>
      </c>
      <c r="BZ429" s="817">
        <f t="shared" si="3478"/>
        <v>2873.5</v>
      </c>
      <c r="CA429" s="740">
        <f t="shared" si="3479"/>
        <v>0</v>
      </c>
      <c r="CB429" s="741">
        <f t="shared" si="3480"/>
        <v>0</v>
      </c>
      <c r="CC429" s="740">
        <f t="shared" si="3481"/>
        <v>0</v>
      </c>
      <c r="CD429" s="741">
        <f t="shared" si="3482"/>
        <v>0</v>
      </c>
      <c r="CE429" s="740">
        <f t="shared" si="3575"/>
        <v>0</v>
      </c>
      <c r="CF429" s="741">
        <f t="shared" si="3483"/>
        <v>0</v>
      </c>
      <c r="CG429" s="740">
        <f t="shared" si="3576"/>
        <v>0</v>
      </c>
      <c r="CH429" s="741">
        <f t="shared" si="3484"/>
        <v>0</v>
      </c>
      <c r="CI429" s="740">
        <f t="shared" si="3577"/>
        <v>0</v>
      </c>
      <c r="CJ429" s="741">
        <f t="shared" si="3485"/>
        <v>0</v>
      </c>
      <c r="CK429" s="740">
        <f t="shared" si="3578"/>
        <v>0</v>
      </c>
      <c r="CL429" s="741">
        <f t="shared" si="3486"/>
        <v>0</v>
      </c>
      <c r="CM429" s="740">
        <f t="shared" si="3579"/>
        <v>0</v>
      </c>
      <c r="CN429" s="741">
        <f t="shared" si="3487"/>
        <v>0</v>
      </c>
      <c r="CO429" s="740">
        <f t="shared" si="3580"/>
        <v>0</v>
      </c>
      <c r="CP429" s="741">
        <f t="shared" si="3488"/>
        <v>0</v>
      </c>
      <c r="CQ429" s="740">
        <f t="shared" si="3581"/>
        <v>0</v>
      </c>
      <c r="CR429" s="741">
        <f t="shared" si="3489"/>
        <v>0</v>
      </c>
      <c r="CS429" s="740">
        <f t="shared" si="3582"/>
        <v>0</v>
      </c>
      <c r="CT429" s="741">
        <f t="shared" si="3490"/>
        <v>0</v>
      </c>
      <c r="CU429" s="743">
        <f t="shared" si="3491"/>
        <v>5247.5</v>
      </c>
      <c r="CV429" s="744">
        <f t="shared" si="3492"/>
        <v>8121</v>
      </c>
      <c r="CW429" s="745">
        <v>12</v>
      </c>
      <c r="CX429" s="746">
        <f t="shared" si="3493"/>
        <v>97452</v>
      </c>
      <c r="CY429" s="747"/>
      <c r="CZ429" s="741"/>
      <c r="DA429" s="746">
        <f t="shared" si="3494"/>
        <v>97452</v>
      </c>
      <c r="DB429" s="746">
        <f t="shared" si="3495"/>
        <v>29430.5</v>
      </c>
      <c r="DC429" s="746">
        <f t="shared" si="3496"/>
        <v>126882.5</v>
      </c>
      <c r="DD429" s="750"/>
      <c r="DE429" s="1044"/>
      <c r="DF429" s="735" t="s">
        <v>45</v>
      </c>
      <c r="DG429" s="737">
        <f t="shared" si="3497"/>
        <v>0</v>
      </c>
      <c r="DH429" s="737">
        <f t="shared" si="3498"/>
        <v>5690</v>
      </c>
      <c r="DI429" s="738">
        <f t="shared" si="3499"/>
        <v>5747</v>
      </c>
      <c r="DJ429" s="817">
        <f t="shared" si="3500"/>
        <v>0</v>
      </c>
      <c r="DK429" s="740">
        <f t="shared" si="3501"/>
        <v>0</v>
      </c>
      <c r="DL429" s="741">
        <f t="shared" si="3502"/>
        <v>0</v>
      </c>
      <c r="DM429" s="740">
        <f t="shared" si="3503"/>
        <v>0</v>
      </c>
      <c r="DN429" s="741">
        <f t="shared" si="3504"/>
        <v>0</v>
      </c>
      <c r="DO429" s="740">
        <f t="shared" si="3583"/>
        <v>0</v>
      </c>
      <c r="DP429" s="741">
        <f t="shared" si="3505"/>
        <v>0</v>
      </c>
      <c r="DQ429" s="740">
        <f t="shared" si="3584"/>
        <v>0</v>
      </c>
      <c r="DR429" s="741">
        <f t="shared" si="3506"/>
        <v>0</v>
      </c>
      <c r="DS429" s="740">
        <f t="shared" si="3585"/>
        <v>0</v>
      </c>
      <c r="DT429" s="741">
        <f t="shared" si="3507"/>
        <v>0</v>
      </c>
      <c r="DU429" s="740">
        <f t="shared" si="3586"/>
        <v>0</v>
      </c>
      <c r="DV429" s="741">
        <f t="shared" si="3508"/>
        <v>0</v>
      </c>
      <c r="DW429" s="740">
        <f t="shared" si="3587"/>
        <v>0</v>
      </c>
      <c r="DX429" s="741">
        <f t="shared" si="3509"/>
        <v>0</v>
      </c>
      <c r="DY429" s="740">
        <f t="shared" si="3588"/>
        <v>0</v>
      </c>
      <c r="DZ429" s="741">
        <f t="shared" si="3510"/>
        <v>0</v>
      </c>
      <c r="EA429" s="740">
        <f t="shared" si="3589"/>
        <v>0</v>
      </c>
      <c r="EB429" s="741">
        <f t="shared" si="3511"/>
        <v>0</v>
      </c>
      <c r="EC429" s="740">
        <f t="shared" si="3590"/>
        <v>0</v>
      </c>
      <c r="ED429" s="741">
        <f t="shared" si="3512"/>
        <v>0</v>
      </c>
      <c r="EE429" s="743">
        <f t="shared" si="3513"/>
        <v>0</v>
      </c>
      <c r="EF429" s="744">
        <f t="shared" si="3514"/>
        <v>0</v>
      </c>
      <c r="EG429" s="745">
        <v>12</v>
      </c>
      <c r="EH429" s="746">
        <f t="shared" si="3515"/>
        <v>0</v>
      </c>
      <c r="EI429" s="747"/>
      <c r="EJ429" s="741"/>
      <c r="EK429" s="746">
        <f t="shared" si="3516"/>
        <v>0</v>
      </c>
      <c r="EL429" s="746">
        <f t="shared" si="3517"/>
        <v>0</v>
      </c>
      <c r="EM429" s="746">
        <f t="shared" si="3518"/>
        <v>0</v>
      </c>
      <c r="EO429" s="1044"/>
      <c r="EP429" s="735" t="s">
        <v>45</v>
      </c>
      <c r="EQ429" s="737">
        <f t="shared" si="3519"/>
        <v>0</v>
      </c>
      <c r="ER429" s="737">
        <f t="shared" si="3520"/>
        <v>5690</v>
      </c>
      <c r="ES429" s="738">
        <f t="shared" si="3521"/>
        <v>5747</v>
      </c>
      <c r="ET429" s="817">
        <f t="shared" si="3522"/>
        <v>0</v>
      </c>
      <c r="EU429" s="740">
        <f t="shared" si="3523"/>
        <v>0</v>
      </c>
      <c r="EV429" s="741">
        <f t="shared" si="3524"/>
        <v>0</v>
      </c>
      <c r="EW429" s="740">
        <f t="shared" si="3525"/>
        <v>0</v>
      </c>
      <c r="EX429" s="741">
        <f t="shared" si="3526"/>
        <v>0</v>
      </c>
      <c r="EY429" s="740">
        <f t="shared" si="3591"/>
        <v>0</v>
      </c>
      <c r="EZ429" s="741">
        <f t="shared" si="3527"/>
        <v>0</v>
      </c>
      <c r="FA429" s="740">
        <f t="shared" si="3592"/>
        <v>0</v>
      </c>
      <c r="FB429" s="741">
        <f t="shared" si="3528"/>
        <v>0</v>
      </c>
      <c r="FC429" s="740">
        <f t="shared" si="3593"/>
        <v>0</v>
      </c>
      <c r="FD429" s="741">
        <f t="shared" si="3529"/>
        <v>0</v>
      </c>
      <c r="FE429" s="740">
        <f t="shared" si="3594"/>
        <v>0</v>
      </c>
      <c r="FF429" s="741">
        <f t="shared" si="3530"/>
        <v>0</v>
      </c>
      <c r="FG429" s="740">
        <f t="shared" si="3595"/>
        <v>0</v>
      </c>
      <c r="FH429" s="741">
        <f t="shared" si="3531"/>
        <v>0</v>
      </c>
      <c r="FI429" s="740">
        <f t="shared" si="3596"/>
        <v>0</v>
      </c>
      <c r="FJ429" s="741">
        <f t="shared" si="3532"/>
        <v>0</v>
      </c>
      <c r="FK429" s="740">
        <f t="shared" si="3597"/>
        <v>0</v>
      </c>
      <c r="FL429" s="741">
        <f t="shared" si="3533"/>
        <v>0</v>
      </c>
      <c r="FM429" s="740">
        <f t="shared" si="3598"/>
        <v>0</v>
      </c>
      <c r="FN429" s="741">
        <f t="shared" si="3534"/>
        <v>0</v>
      </c>
      <c r="FO429" s="743">
        <f t="shared" si="3535"/>
        <v>0</v>
      </c>
      <c r="FP429" s="744">
        <f t="shared" si="3536"/>
        <v>0</v>
      </c>
      <c r="FQ429" s="745">
        <v>12</v>
      </c>
      <c r="FR429" s="746">
        <f t="shared" si="3537"/>
        <v>0</v>
      </c>
      <c r="FS429" s="747"/>
      <c r="FT429" s="741"/>
      <c r="FU429" s="746">
        <f t="shared" si="3538"/>
        <v>0</v>
      </c>
      <c r="FV429" s="746">
        <f t="shared" si="3539"/>
        <v>0</v>
      </c>
      <c r="FW429" s="746">
        <f t="shared" si="3540"/>
        <v>0</v>
      </c>
      <c r="FY429" s="1044"/>
      <c r="FZ429" s="735" t="s">
        <v>45</v>
      </c>
      <c r="GA429" s="737">
        <f t="shared" si="3541"/>
        <v>0.5</v>
      </c>
      <c r="GB429" s="737">
        <f t="shared" si="3542"/>
        <v>5690</v>
      </c>
      <c r="GC429" s="738">
        <f t="shared" si="3543"/>
        <v>5747</v>
      </c>
      <c r="GD429" s="743">
        <f t="shared" si="3544"/>
        <v>2873.5</v>
      </c>
      <c r="GE429" s="743"/>
      <c r="GF429" s="737">
        <f t="shared" si="3545"/>
        <v>0</v>
      </c>
      <c r="GG429" s="743"/>
      <c r="GH429" s="737">
        <f t="shared" si="3546"/>
        <v>0</v>
      </c>
      <c r="GI429" s="743"/>
      <c r="GJ429" s="737">
        <f t="shared" si="3547"/>
        <v>0</v>
      </c>
      <c r="GK429" s="743"/>
      <c r="GL429" s="737">
        <f t="shared" si="3548"/>
        <v>0</v>
      </c>
      <c r="GM429" s="743"/>
      <c r="GN429" s="737">
        <f t="shared" si="3549"/>
        <v>0</v>
      </c>
      <c r="GO429" s="743"/>
      <c r="GP429" s="737">
        <f t="shared" si="3550"/>
        <v>0</v>
      </c>
      <c r="GQ429" s="743"/>
      <c r="GR429" s="737">
        <f t="shared" si="3551"/>
        <v>0</v>
      </c>
      <c r="GS429" s="743"/>
      <c r="GT429" s="737">
        <f t="shared" si="3552"/>
        <v>0</v>
      </c>
      <c r="GU429" s="743"/>
      <c r="GV429" s="737">
        <f t="shared" si="3553"/>
        <v>0</v>
      </c>
      <c r="GW429" s="743"/>
      <c r="GX429" s="737">
        <f t="shared" si="3554"/>
        <v>0</v>
      </c>
      <c r="GY429" s="743">
        <f t="shared" si="3554"/>
        <v>5247.5</v>
      </c>
      <c r="GZ429" s="744">
        <f t="shared" si="3555"/>
        <v>8121</v>
      </c>
      <c r="HA429" s="745">
        <v>12</v>
      </c>
      <c r="HB429" s="746">
        <f t="shared" si="3556"/>
        <v>97452</v>
      </c>
      <c r="HC429" s="737">
        <f t="shared" si="3557"/>
        <v>0</v>
      </c>
      <c r="HD429" s="737">
        <f t="shared" si="3557"/>
        <v>0</v>
      </c>
      <c r="HE429" s="746">
        <f t="shared" si="3558"/>
        <v>97452</v>
      </c>
      <c r="HF429" s="746">
        <f t="shared" si="3559"/>
        <v>29430.5</v>
      </c>
      <c r="HG429" s="746">
        <f t="shared" si="3560"/>
        <v>126882.5</v>
      </c>
    </row>
    <row r="430" spans="1:215" hidden="1" x14ac:dyDescent="0.25">
      <c r="A430" s="1044"/>
      <c r="B430" s="735" t="s">
        <v>45</v>
      </c>
      <c r="C430" s="737">
        <f t="shared" si="3425"/>
        <v>0</v>
      </c>
      <c r="D430" s="737">
        <f t="shared" si="3426"/>
        <v>5360</v>
      </c>
      <c r="E430" s="738">
        <f t="shared" si="3427"/>
        <v>5414</v>
      </c>
      <c r="F430" s="817">
        <f t="shared" si="3428"/>
        <v>0</v>
      </c>
      <c r="G430" s="740">
        <f t="shared" si="3566"/>
        <v>0</v>
      </c>
      <c r="H430" s="741">
        <f t="shared" si="3429"/>
        <v>0</v>
      </c>
      <c r="I430" s="740">
        <f t="shared" si="3566"/>
        <v>0</v>
      </c>
      <c r="J430" s="741">
        <f t="shared" si="3430"/>
        <v>0</v>
      </c>
      <c r="K430" s="740">
        <f t="shared" si="3431"/>
        <v>0</v>
      </c>
      <c r="L430" s="741">
        <f t="shared" si="3432"/>
        <v>0</v>
      </c>
      <c r="M430" s="740">
        <f t="shared" si="3433"/>
        <v>0</v>
      </c>
      <c r="N430" s="741">
        <f t="shared" si="3434"/>
        <v>0</v>
      </c>
      <c r="O430" s="740">
        <f t="shared" si="3435"/>
        <v>0</v>
      </c>
      <c r="P430" s="741">
        <f t="shared" si="3436"/>
        <v>0</v>
      </c>
      <c r="Q430" s="740">
        <f t="shared" si="3437"/>
        <v>0</v>
      </c>
      <c r="R430" s="741">
        <f t="shared" si="3438"/>
        <v>0</v>
      </c>
      <c r="S430" s="740">
        <f t="shared" si="3439"/>
        <v>0</v>
      </c>
      <c r="T430" s="741">
        <f t="shared" si="3440"/>
        <v>0</v>
      </c>
      <c r="U430" s="740">
        <f t="shared" si="3441"/>
        <v>0</v>
      </c>
      <c r="V430" s="741">
        <f t="shared" si="3442"/>
        <v>0</v>
      </c>
      <c r="W430" s="740">
        <f t="shared" si="3443"/>
        <v>0</v>
      </c>
      <c r="X430" s="741">
        <f t="shared" si="3444"/>
        <v>0</v>
      </c>
      <c r="Y430" s="740">
        <f t="shared" si="3445"/>
        <v>0</v>
      </c>
      <c r="Z430" s="741">
        <f t="shared" si="3446"/>
        <v>0</v>
      </c>
      <c r="AA430" s="743">
        <f t="shared" si="3447"/>
        <v>0</v>
      </c>
      <c r="AB430" s="744">
        <f t="shared" si="3448"/>
        <v>0</v>
      </c>
      <c r="AC430" s="745">
        <v>12</v>
      </c>
      <c r="AD430" s="746">
        <f t="shared" si="3449"/>
        <v>0</v>
      </c>
      <c r="AE430" s="747"/>
      <c r="AF430" s="741"/>
      <c r="AG430" s="746">
        <f t="shared" si="3450"/>
        <v>0</v>
      </c>
      <c r="AH430" s="746">
        <f t="shared" si="3451"/>
        <v>0</v>
      </c>
      <c r="AI430" s="746">
        <f t="shared" si="3452"/>
        <v>0</v>
      </c>
      <c r="AK430" s="1044"/>
      <c r="AL430" s="735" t="s">
        <v>45</v>
      </c>
      <c r="AM430" s="737">
        <f t="shared" si="3453"/>
        <v>0</v>
      </c>
      <c r="AN430" s="737">
        <f t="shared" si="3454"/>
        <v>5360</v>
      </c>
      <c r="AO430" s="738">
        <f t="shared" si="3455"/>
        <v>5414</v>
      </c>
      <c r="AP430" s="817">
        <f t="shared" si="3456"/>
        <v>0</v>
      </c>
      <c r="AQ430" s="740">
        <f t="shared" si="3457"/>
        <v>0</v>
      </c>
      <c r="AR430" s="741">
        <f t="shared" si="3458"/>
        <v>0</v>
      </c>
      <c r="AS430" s="740">
        <f t="shared" si="3459"/>
        <v>0</v>
      </c>
      <c r="AT430" s="741">
        <f t="shared" si="3460"/>
        <v>0</v>
      </c>
      <c r="AU430" s="740">
        <f t="shared" si="3567"/>
        <v>0</v>
      </c>
      <c r="AV430" s="741">
        <f t="shared" si="3461"/>
        <v>0</v>
      </c>
      <c r="AW430" s="740">
        <f t="shared" si="3568"/>
        <v>0</v>
      </c>
      <c r="AX430" s="741">
        <f t="shared" si="3462"/>
        <v>0</v>
      </c>
      <c r="AY430" s="740">
        <f t="shared" si="3569"/>
        <v>0</v>
      </c>
      <c r="AZ430" s="741">
        <f t="shared" si="3463"/>
        <v>0</v>
      </c>
      <c r="BA430" s="740">
        <f t="shared" si="3570"/>
        <v>0</v>
      </c>
      <c r="BB430" s="741">
        <f t="shared" si="3464"/>
        <v>0</v>
      </c>
      <c r="BC430" s="740">
        <f t="shared" si="3571"/>
        <v>0</v>
      </c>
      <c r="BD430" s="741">
        <f t="shared" si="3465"/>
        <v>0</v>
      </c>
      <c r="BE430" s="740">
        <f t="shared" si="3572"/>
        <v>0</v>
      </c>
      <c r="BF430" s="741">
        <f t="shared" si="3466"/>
        <v>0</v>
      </c>
      <c r="BG430" s="740">
        <f t="shared" si="3573"/>
        <v>0</v>
      </c>
      <c r="BH430" s="741">
        <f t="shared" si="3467"/>
        <v>0</v>
      </c>
      <c r="BI430" s="740">
        <f t="shared" si="3574"/>
        <v>0</v>
      </c>
      <c r="BJ430" s="741">
        <f t="shared" si="3468"/>
        <v>0</v>
      </c>
      <c r="BK430" s="743">
        <f t="shared" si="3469"/>
        <v>0</v>
      </c>
      <c r="BL430" s="744">
        <f t="shared" si="3470"/>
        <v>0</v>
      </c>
      <c r="BM430" s="745">
        <v>12</v>
      </c>
      <c r="BN430" s="746">
        <f t="shared" si="3471"/>
        <v>0</v>
      </c>
      <c r="BO430" s="747"/>
      <c r="BP430" s="741"/>
      <c r="BQ430" s="746">
        <f t="shared" si="3472"/>
        <v>0</v>
      </c>
      <c r="BR430" s="746">
        <f t="shared" si="3473"/>
        <v>0</v>
      </c>
      <c r="BS430" s="746">
        <f t="shared" si="3474"/>
        <v>0</v>
      </c>
      <c r="BU430" s="1044"/>
      <c r="BV430" s="735" t="s">
        <v>45</v>
      </c>
      <c r="BW430" s="737">
        <f t="shared" si="3475"/>
        <v>0.75</v>
      </c>
      <c r="BX430" s="737">
        <f t="shared" si="3476"/>
        <v>5360</v>
      </c>
      <c r="BY430" s="738">
        <f t="shared" si="3477"/>
        <v>5414</v>
      </c>
      <c r="BZ430" s="817">
        <f t="shared" si="3478"/>
        <v>4060.5</v>
      </c>
      <c r="CA430" s="740">
        <f t="shared" si="3479"/>
        <v>0</v>
      </c>
      <c r="CB430" s="741">
        <f t="shared" si="3480"/>
        <v>0</v>
      </c>
      <c r="CC430" s="740">
        <f t="shared" si="3481"/>
        <v>0</v>
      </c>
      <c r="CD430" s="741">
        <f t="shared" si="3482"/>
        <v>0</v>
      </c>
      <c r="CE430" s="740">
        <f t="shared" si="3575"/>
        <v>0</v>
      </c>
      <c r="CF430" s="741">
        <f t="shared" si="3483"/>
        <v>0</v>
      </c>
      <c r="CG430" s="740">
        <f t="shared" si="3576"/>
        <v>0</v>
      </c>
      <c r="CH430" s="741">
        <f t="shared" si="3484"/>
        <v>0</v>
      </c>
      <c r="CI430" s="740">
        <f t="shared" si="3577"/>
        <v>0</v>
      </c>
      <c r="CJ430" s="741">
        <f t="shared" si="3485"/>
        <v>0</v>
      </c>
      <c r="CK430" s="740">
        <f t="shared" si="3578"/>
        <v>0</v>
      </c>
      <c r="CL430" s="741">
        <f t="shared" si="3486"/>
        <v>0</v>
      </c>
      <c r="CM430" s="740">
        <f t="shared" si="3579"/>
        <v>0</v>
      </c>
      <c r="CN430" s="741">
        <f t="shared" si="3487"/>
        <v>0</v>
      </c>
      <c r="CO430" s="740">
        <f t="shared" si="3580"/>
        <v>0</v>
      </c>
      <c r="CP430" s="741">
        <f t="shared" si="3488"/>
        <v>0</v>
      </c>
      <c r="CQ430" s="740">
        <f t="shared" si="3581"/>
        <v>0</v>
      </c>
      <c r="CR430" s="741">
        <f t="shared" si="3489"/>
        <v>0</v>
      </c>
      <c r="CS430" s="740">
        <f t="shared" si="3582"/>
        <v>0</v>
      </c>
      <c r="CT430" s="741">
        <f t="shared" si="3490"/>
        <v>0</v>
      </c>
      <c r="CU430" s="743">
        <f t="shared" si="3491"/>
        <v>8121</v>
      </c>
      <c r="CV430" s="744">
        <f t="shared" si="3492"/>
        <v>12181.5</v>
      </c>
      <c r="CW430" s="745">
        <v>12</v>
      </c>
      <c r="CX430" s="746">
        <f t="shared" si="3493"/>
        <v>146178</v>
      </c>
      <c r="CY430" s="747"/>
      <c r="CZ430" s="741"/>
      <c r="DA430" s="746">
        <f t="shared" si="3494"/>
        <v>146178</v>
      </c>
      <c r="DB430" s="746">
        <f t="shared" si="3495"/>
        <v>44145.760000000002</v>
      </c>
      <c r="DC430" s="746">
        <f t="shared" si="3496"/>
        <v>190323.76</v>
      </c>
      <c r="DD430" s="750"/>
      <c r="DE430" s="1044"/>
      <c r="DF430" s="735" t="s">
        <v>45</v>
      </c>
      <c r="DG430" s="737">
        <f t="shared" si="3497"/>
        <v>0</v>
      </c>
      <c r="DH430" s="737">
        <f t="shared" si="3498"/>
        <v>5360</v>
      </c>
      <c r="DI430" s="738">
        <f t="shared" si="3499"/>
        <v>5414</v>
      </c>
      <c r="DJ430" s="817">
        <f t="shared" si="3500"/>
        <v>0</v>
      </c>
      <c r="DK430" s="740">
        <f t="shared" si="3501"/>
        <v>0</v>
      </c>
      <c r="DL430" s="741">
        <f t="shared" si="3502"/>
        <v>0</v>
      </c>
      <c r="DM430" s="740">
        <f t="shared" si="3503"/>
        <v>0</v>
      </c>
      <c r="DN430" s="741">
        <f t="shared" si="3504"/>
        <v>0</v>
      </c>
      <c r="DO430" s="740">
        <f t="shared" si="3583"/>
        <v>0</v>
      </c>
      <c r="DP430" s="741">
        <f t="shared" si="3505"/>
        <v>0</v>
      </c>
      <c r="DQ430" s="740">
        <f t="shared" si="3584"/>
        <v>0</v>
      </c>
      <c r="DR430" s="741">
        <f t="shared" si="3506"/>
        <v>0</v>
      </c>
      <c r="DS430" s="740">
        <f t="shared" si="3585"/>
        <v>0</v>
      </c>
      <c r="DT430" s="741">
        <f t="shared" si="3507"/>
        <v>0</v>
      </c>
      <c r="DU430" s="740">
        <f t="shared" si="3586"/>
        <v>0</v>
      </c>
      <c r="DV430" s="741">
        <f t="shared" si="3508"/>
        <v>0</v>
      </c>
      <c r="DW430" s="740">
        <f t="shared" si="3587"/>
        <v>0</v>
      </c>
      <c r="DX430" s="741">
        <f t="shared" si="3509"/>
        <v>0</v>
      </c>
      <c r="DY430" s="740">
        <f t="shared" si="3588"/>
        <v>0</v>
      </c>
      <c r="DZ430" s="741">
        <f t="shared" si="3510"/>
        <v>0</v>
      </c>
      <c r="EA430" s="740">
        <f t="shared" si="3589"/>
        <v>0</v>
      </c>
      <c r="EB430" s="741">
        <f t="shared" si="3511"/>
        <v>0</v>
      </c>
      <c r="EC430" s="740">
        <f t="shared" si="3590"/>
        <v>0</v>
      </c>
      <c r="ED430" s="741">
        <f t="shared" si="3512"/>
        <v>0</v>
      </c>
      <c r="EE430" s="743">
        <f t="shared" si="3513"/>
        <v>0</v>
      </c>
      <c r="EF430" s="744">
        <f t="shared" si="3514"/>
        <v>0</v>
      </c>
      <c r="EG430" s="745">
        <v>12</v>
      </c>
      <c r="EH430" s="746">
        <f t="shared" si="3515"/>
        <v>0</v>
      </c>
      <c r="EI430" s="747"/>
      <c r="EJ430" s="741"/>
      <c r="EK430" s="746">
        <f t="shared" si="3516"/>
        <v>0</v>
      </c>
      <c r="EL430" s="746">
        <f t="shared" si="3517"/>
        <v>0</v>
      </c>
      <c r="EM430" s="746">
        <f t="shared" si="3518"/>
        <v>0</v>
      </c>
      <c r="EO430" s="1044"/>
      <c r="EP430" s="735" t="s">
        <v>45</v>
      </c>
      <c r="EQ430" s="737">
        <f t="shared" si="3519"/>
        <v>0</v>
      </c>
      <c r="ER430" s="737">
        <f t="shared" si="3520"/>
        <v>5360</v>
      </c>
      <c r="ES430" s="738">
        <f t="shared" si="3521"/>
        <v>5414</v>
      </c>
      <c r="ET430" s="817">
        <f t="shared" si="3522"/>
        <v>0</v>
      </c>
      <c r="EU430" s="740">
        <f t="shared" si="3523"/>
        <v>0</v>
      </c>
      <c r="EV430" s="741">
        <f t="shared" si="3524"/>
        <v>0</v>
      </c>
      <c r="EW430" s="740">
        <f t="shared" si="3525"/>
        <v>0</v>
      </c>
      <c r="EX430" s="741">
        <f t="shared" si="3526"/>
        <v>0</v>
      </c>
      <c r="EY430" s="740">
        <f t="shared" si="3591"/>
        <v>0</v>
      </c>
      <c r="EZ430" s="741">
        <f t="shared" si="3527"/>
        <v>0</v>
      </c>
      <c r="FA430" s="740">
        <f t="shared" si="3592"/>
        <v>0</v>
      </c>
      <c r="FB430" s="741">
        <f t="shared" si="3528"/>
        <v>0</v>
      </c>
      <c r="FC430" s="740">
        <f t="shared" si="3593"/>
        <v>0</v>
      </c>
      <c r="FD430" s="741">
        <f t="shared" si="3529"/>
        <v>0</v>
      </c>
      <c r="FE430" s="740">
        <f t="shared" si="3594"/>
        <v>0</v>
      </c>
      <c r="FF430" s="741">
        <f t="shared" si="3530"/>
        <v>0</v>
      </c>
      <c r="FG430" s="740">
        <f t="shared" si="3595"/>
        <v>0</v>
      </c>
      <c r="FH430" s="741">
        <f t="shared" si="3531"/>
        <v>0</v>
      </c>
      <c r="FI430" s="740">
        <f t="shared" si="3596"/>
        <v>0</v>
      </c>
      <c r="FJ430" s="741">
        <f t="shared" si="3532"/>
        <v>0</v>
      </c>
      <c r="FK430" s="740">
        <f t="shared" si="3597"/>
        <v>0</v>
      </c>
      <c r="FL430" s="741">
        <f t="shared" si="3533"/>
        <v>0</v>
      </c>
      <c r="FM430" s="740">
        <f t="shared" si="3598"/>
        <v>0</v>
      </c>
      <c r="FN430" s="741">
        <f t="shared" si="3534"/>
        <v>0</v>
      </c>
      <c r="FO430" s="743">
        <f t="shared" si="3535"/>
        <v>0</v>
      </c>
      <c r="FP430" s="744">
        <f t="shared" si="3536"/>
        <v>0</v>
      </c>
      <c r="FQ430" s="745">
        <v>12</v>
      </c>
      <c r="FR430" s="746">
        <f t="shared" si="3537"/>
        <v>0</v>
      </c>
      <c r="FS430" s="747"/>
      <c r="FT430" s="741"/>
      <c r="FU430" s="746">
        <f t="shared" si="3538"/>
        <v>0</v>
      </c>
      <c r="FV430" s="746">
        <f t="shared" si="3539"/>
        <v>0</v>
      </c>
      <c r="FW430" s="746">
        <f t="shared" si="3540"/>
        <v>0</v>
      </c>
      <c r="FY430" s="1044"/>
      <c r="FZ430" s="735" t="s">
        <v>45</v>
      </c>
      <c r="GA430" s="737">
        <f t="shared" si="3541"/>
        <v>0.75</v>
      </c>
      <c r="GB430" s="737">
        <f t="shared" si="3542"/>
        <v>5360</v>
      </c>
      <c r="GC430" s="738">
        <f t="shared" si="3543"/>
        <v>5414</v>
      </c>
      <c r="GD430" s="743">
        <f t="shared" si="3544"/>
        <v>4060.5</v>
      </c>
      <c r="GE430" s="743"/>
      <c r="GF430" s="737">
        <f t="shared" si="3545"/>
        <v>0</v>
      </c>
      <c r="GG430" s="743"/>
      <c r="GH430" s="737">
        <f t="shared" si="3546"/>
        <v>0</v>
      </c>
      <c r="GI430" s="743"/>
      <c r="GJ430" s="737">
        <f t="shared" si="3547"/>
        <v>0</v>
      </c>
      <c r="GK430" s="743"/>
      <c r="GL430" s="737">
        <f t="shared" si="3548"/>
        <v>0</v>
      </c>
      <c r="GM430" s="743"/>
      <c r="GN430" s="737">
        <f t="shared" si="3549"/>
        <v>0</v>
      </c>
      <c r="GO430" s="743"/>
      <c r="GP430" s="737">
        <f t="shared" si="3550"/>
        <v>0</v>
      </c>
      <c r="GQ430" s="743"/>
      <c r="GR430" s="737">
        <f t="shared" si="3551"/>
        <v>0</v>
      </c>
      <c r="GS430" s="743"/>
      <c r="GT430" s="737">
        <f t="shared" si="3552"/>
        <v>0</v>
      </c>
      <c r="GU430" s="743"/>
      <c r="GV430" s="737">
        <f t="shared" si="3553"/>
        <v>0</v>
      </c>
      <c r="GW430" s="743"/>
      <c r="GX430" s="737">
        <f t="shared" si="3554"/>
        <v>0</v>
      </c>
      <c r="GY430" s="743">
        <f t="shared" si="3554"/>
        <v>8121</v>
      </c>
      <c r="GZ430" s="744">
        <f t="shared" si="3555"/>
        <v>12181.5</v>
      </c>
      <c r="HA430" s="745">
        <v>12</v>
      </c>
      <c r="HB430" s="746">
        <f t="shared" si="3556"/>
        <v>146178</v>
      </c>
      <c r="HC430" s="737">
        <f t="shared" si="3557"/>
        <v>0</v>
      </c>
      <c r="HD430" s="737">
        <f t="shared" si="3557"/>
        <v>0</v>
      </c>
      <c r="HE430" s="746">
        <f t="shared" si="3558"/>
        <v>146178</v>
      </c>
      <c r="HF430" s="746">
        <f t="shared" si="3559"/>
        <v>44145.760000000002</v>
      </c>
      <c r="HG430" s="746">
        <f t="shared" si="3560"/>
        <v>190323.76</v>
      </c>
    </row>
    <row r="431" spans="1:215" hidden="1" x14ac:dyDescent="0.25">
      <c r="A431" s="1044"/>
      <c r="B431" s="735" t="s">
        <v>44</v>
      </c>
      <c r="C431" s="737">
        <f t="shared" si="3425"/>
        <v>3.5</v>
      </c>
      <c r="D431" s="737">
        <f t="shared" si="3426"/>
        <v>5063</v>
      </c>
      <c r="E431" s="738">
        <f t="shared" si="3427"/>
        <v>5114</v>
      </c>
      <c r="F431" s="817">
        <f t="shared" si="3428"/>
        <v>17899</v>
      </c>
      <c r="G431" s="740">
        <f t="shared" si="3566"/>
        <v>0</v>
      </c>
      <c r="H431" s="741">
        <f t="shared" si="3429"/>
        <v>0</v>
      </c>
      <c r="I431" s="740">
        <f t="shared" si="3566"/>
        <v>0</v>
      </c>
      <c r="J431" s="741">
        <f t="shared" si="3430"/>
        <v>0</v>
      </c>
      <c r="K431" s="740">
        <f t="shared" si="3431"/>
        <v>0</v>
      </c>
      <c r="L431" s="741">
        <f t="shared" si="3432"/>
        <v>0</v>
      </c>
      <c r="M431" s="740">
        <f t="shared" si="3433"/>
        <v>0</v>
      </c>
      <c r="N431" s="741">
        <f t="shared" si="3434"/>
        <v>0</v>
      </c>
      <c r="O431" s="740">
        <f t="shared" si="3435"/>
        <v>0</v>
      </c>
      <c r="P431" s="741">
        <f t="shared" si="3436"/>
        <v>0</v>
      </c>
      <c r="Q431" s="740">
        <f t="shared" si="3437"/>
        <v>0</v>
      </c>
      <c r="R431" s="741">
        <f t="shared" si="3438"/>
        <v>0</v>
      </c>
      <c r="S431" s="740">
        <f t="shared" si="3439"/>
        <v>0</v>
      </c>
      <c r="T431" s="741">
        <f t="shared" si="3440"/>
        <v>0</v>
      </c>
      <c r="U431" s="740">
        <f t="shared" si="3441"/>
        <v>0</v>
      </c>
      <c r="V431" s="741">
        <f t="shared" si="3442"/>
        <v>0</v>
      </c>
      <c r="W431" s="740">
        <f t="shared" si="3443"/>
        <v>0</v>
      </c>
      <c r="X431" s="741">
        <f t="shared" si="3444"/>
        <v>0</v>
      </c>
      <c r="Y431" s="740">
        <f t="shared" si="3445"/>
        <v>0</v>
      </c>
      <c r="Z431" s="741">
        <f t="shared" si="3446"/>
        <v>0</v>
      </c>
      <c r="AA431" s="743">
        <f t="shared" si="3447"/>
        <v>38948</v>
      </c>
      <c r="AB431" s="744">
        <f t="shared" si="3448"/>
        <v>56847</v>
      </c>
      <c r="AC431" s="745">
        <v>12</v>
      </c>
      <c r="AD431" s="746">
        <f t="shared" si="3449"/>
        <v>682164</v>
      </c>
      <c r="AE431" s="747"/>
      <c r="AF431" s="741"/>
      <c r="AG431" s="746">
        <f t="shared" si="3450"/>
        <v>682164</v>
      </c>
      <c r="AH431" s="746">
        <f t="shared" si="3451"/>
        <v>206013.53</v>
      </c>
      <c r="AI431" s="746">
        <f t="shared" si="3452"/>
        <v>888177.53</v>
      </c>
      <c r="AK431" s="1044"/>
      <c r="AL431" s="735" t="s">
        <v>44</v>
      </c>
      <c r="AM431" s="737">
        <f t="shared" si="3453"/>
        <v>0</v>
      </c>
      <c r="AN431" s="737">
        <f t="shared" si="3454"/>
        <v>5063</v>
      </c>
      <c r="AO431" s="738">
        <f t="shared" si="3455"/>
        <v>5114</v>
      </c>
      <c r="AP431" s="817">
        <f t="shared" si="3456"/>
        <v>0</v>
      </c>
      <c r="AQ431" s="740">
        <f t="shared" si="3457"/>
        <v>0</v>
      </c>
      <c r="AR431" s="741">
        <f t="shared" si="3458"/>
        <v>0</v>
      </c>
      <c r="AS431" s="740">
        <f t="shared" si="3459"/>
        <v>0</v>
      </c>
      <c r="AT431" s="741">
        <f t="shared" si="3460"/>
        <v>0</v>
      </c>
      <c r="AU431" s="740">
        <f t="shared" si="3567"/>
        <v>0</v>
      </c>
      <c r="AV431" s="741">
        <f t="shared" si="3461"/>
        <v>0</v>
      </c>
      <c r="AW431" s="740">
        <f t="shared" si="3568"/>
        <v>0</v>
      </c>
      <c r="AX431" s="741">
        <f t="shared" si="3462"/>
        <v>0</v>
      </c>
      <c r="AY431" s="740">
        <f t="shared" si="3569"/>
        <v>0</v>
      </c>
      <c r="AZ431" s="741">
        <f t="shared" si="3463"/>
        <v>0</v>
      </c>
      <c r="BA431" s="740">
        <f t="shared" si="3570"/>
        <v>0</v>
      </c>
      <c r="BB431" s="741">
        <f t="shared" si="3464"/>
        <v>0</v>
      </c>
      <c r="BC431" s="740">
        <f t="shared" si="3571"/>
        <v>0</v>
      </c>
      <c r="BD431" s="741">
        <f t="shared" si="3465"/>
        <v>0</v>
      </c>
      <c r="BE431" s="740">
        <f t="shared" si="3572"/>
        <v>0</v>
      </c>
      <c r="BF431" s="741">
        <f t="shared" si="3466"/>
        <v>0</v>
      </c>
      <c r="BG431" s="740">
        <f t="shared" si="3573"/>
        <v>0</v>
      </c>
      <c r="BH431" s="741">
        <f t="shared" si="3467"/>
        <v>0</v>
      </c>
      <c r="BI431" s="740">
        <f t="shared" si="3574"/>
        <v>0</v>
      </c>
      <c r="BJ431" s="741">
        <f t="shared" si="3468"/>
        <v>0</v>
      </c>
      <c r="BK431" s="743">
        <f t="shared" si="3469"/>
        <v>0</v>
      </c>
      <c r="BL431" s="744">
        <f t="shared" si="3470"/>
        <v>0</v>
      </c>
      <c r="BM431" s="745">
        <v>12</v>
      </c>
      <c r="BN431" s="746">
        <f t="shared" si="3471"/>
        <v>0</v>
      </c>
      <c r="BO431" s="747"/>
      <c r="BP431" s="741"/>
      <c r="BQ431" s="746">
        <f t="shared" si="3472"/>
        <v>0</v>
      </c>
      <c r="BR431" s="746">
        <f t="shared" si="3473"/>
        <v>0</v>
      </c>
      <c r="BS431" s="746">
        <f t="shared" si="3474"/>
        <v>0</v>
      </c>
      <c r="BU431" s="1044"/>
      <c r="BV431" s="735" t="s">
        <v>44</v>
      </c>
      <c r="BW431" s="737">
        <f t="shared" si="3475"/>
        <v>2</v>
      </c>
      <c r="BX431" s="737">
        <f t="shared" si="3476"/>
        <v>5063</v>
      </c>
      <c r="BY431" s="738">
        <f t="shared" si="3477"/>
        <v>5114</v>
      </c>
      <c r="BZ431" s="817">
        <f t="shared" si="3478"/>
        <v>10228</v>
      </c>
      <c r="CA431" s="740">
        <f t="shared" si="3479"/>
        <v>0</v>
      </c>
      <c r="CB431" s="741">
        <f t="shared" si="3480"/>
        <v>0</v>
      </c>
      <c r="CC431" s="740">
        <f t="shared" si="3481"/>
        <v>0</v>
      </c>
      <c r="CD431" s="741">
        <f t="shared" si="3482"/>
        <v>0</v>
      </c>
      <c r="CE431" s="740">
        <f t="shared" si="3575"/>
        <v>0</v>
      </c>
      <c r="CF431" s="741">
        <f t="shared" si="3483"/>
        <v>0</v>
      </c>
      <c r="CG431" s="740">
        <f t="shared" si="3576"/>
        <v>0</v>
      </c>
      <c r="CH431" s="741">
        <f t="shared" si="3484"/>
        <v>0</v>
      </c>
      <c r="CI431" s="740">
        <f t="shared" si="3577"/>
        <v>0</v>
      </c>
      <c r="CJ431" s="741">
        <f t="shared" si="3485"/>
        <v>0</v>
      </c>
      <c r="CK431" s="740">
        <f t="shared" si="3578"/>
        <v>0</v>
      </c>
      <c r="CL431" s="741">
        <f t="shared" si="3486"/>
        <v>0</v>
      </c>
      <c r="CM431" s="740">
        <f t="shared" si="3579"/>
        <v>0</v>
      </c>
      <c r="CN431" s="741">
        <f t="shared" si="3487"/>
        <v>0</v>
      </c>
      <c r="CO431" s="740">
        <f t="shared" si="3580"/>
        <v>0</v>
      </c>
      <c r="CP431" s="741">
        <f t="shared" si="3488"/>
        <v>0</v>
      </c>
      <c r="CQ431" s="740">
        <f t="shared" si="3581"/>
        <v>0</v>
      </c>
      <c r="CR431" s="741">
        <f t="shared" si="3489"/>
        <v>0</v>
      </c>
      <c r="CS431" s="740">
        <f t="shared" si="3582"/>
        <v>0</v>
      </c>
      <c r="CT431" s="741">
        <f t="shared" si="3490"/>
        <v>0</v>
      </c>
      <c r="CU431" s="743">
        <f t="shared" si="3491"/>
        <v>22256</v>
      </c>
      <c r="CV431" s="744">
        <f t="shared" si="3492"/>
        <v>32484</v>
      </c>
      <c r="CW431" s="745">
        <v>12</v>
      </c>
      <c r="CX431" s="746">
        <f t="shared" si="3493"/>
        <v>389808</v>
      </c>
      <c r="CY431" s="747"/>
      <c r="CZ431" s="741"/>
      <c r="DA431" s="746">
        <f t="shared" si="3494"/>
        <v>389808</v>
      </c>
      <c r="DB431" s="746">
        <f t="shared" si="3495"/>
        <v>117722.02</v>
      </c>
      <c r="DC431" s="746">
        <f t="shared" si="3496"/>
        <v>507530.02</v>
      </c>
      <c r="DD431" s="750"/>
      <c r="DE431" s="1044"/>
      <c r="DF431" s="735" t="s">
        <v>44</v>
      </c>
      <c r="DG431" s="737">
        <f t="shared" si="3497"/>
        <v>1</v>
      </c>
      <c r="DH431" s="737">
        <f t="shared" si="3498"/>
        <v>5063</v>
      </c>
      <c r="DI431" s="738">
        <f t="shared" si="3499"/>
        <v>5114</v>
      </c>
      <c r="DJ431" s="817">
        <f t="shared" si="3500"/>
        <v>5114</v>
      </c>
      <c r="DK431" s="740">
        <f t="shared" si="3501"/>
        <v>0</v>
      </c>
      <c r="DL431" s="741">
        <f t="shared" si="3502"/>
        <v>0</v>
      </c>
      <c r="DM431" s="740">
        <f t="shared" si="3503"/>
        <v>0</v>
      </c>
      <c r="DN431" s="741">
        <f t="shared" si="3504"/>
        <v>0</v>
      </c>
      <c r="DO431" s="740">
        <f t="shared" si="3583"/>
        <v>0</v>
      </c>
      <c r="DP431" s="741">
        <f t="shared" si="3505"/>
        <v>0</v>
      </c>
      <c r="DQ431" s="740">
        <f t="shared" si="3584"/>
        <v>0</v>
      </c>
      <c r="DR431" s="741">
        <f t="shared" si="3506"/>
        <v>0</v>
      </c>
      <c r="DS431" s="740">
        <f t="shared" si="3585"/>
        <v>0</v>
      </c>
      <c r="DT431" s="741">
        <f t="shared" si="3507"/>
        <v>0</v>
      </c>
      <c r="DU431" s="740">
        <f t="shared" si="3586"/>
        <v>0</v>
      </c>
      <c r="DV431" s="741">
        <f t="shared" si="3508"/>
        <v>0</v>
      </c>
      <c r="DW431" s="740">
        <f t="shared" si="3587"/>
        <v>0</v>
      </c>
      <c r="DX431" s="741">
        <f t="shared" si="3509"/>
        <v>0</v>
      </c>
      <c r="DY431" s="740">
        <f t="shared" si="3588"/>
        <v>0</v>
      </c>
      <c r="DZ431" s="741">
        <f t="shared" si="3510"/>
        <v>0</v>
      </c>
      <c r="EA431" s="740">
        <f t="shared" si="3589"/>
        <v>0</v>
      </c>
      <c r="EB431" s="741">
        <f t="shared" si="3511"/>
        <v>0</v>
      </c>
      <c r="EC431" s="740">
        <f t="shared" si="3590"/>
        <v>0</v>
      </c>
      <c r="ED431" s="741">
        <f t="shared" si="3512"/>
        <v>0</v>
      </c>
      <c r="EE431" s="743">
        <f t="shared" si="3513"/>
        <v>11128</v>
      </c>
      <c r="EF431" s="744">
        <f t="shared" si="3514"/>
        <v>16242</v>
      </c>
      <c r="EG431" s="745">
        <v>12</v>
      </c>
      <c r="EH431" s="746">
        <f t="shared" si="3515"/>
        <v>194904</v>
      </c>
      <c r="EI431" s="747"/>
      <c r="EJ431" s="741"/>
      <c r="EK431" s="746">
        <f t="shared" si="3516"/>
        <v>194904</v>
      </c>
      <c r="EL431" s="746">
        <f t="shared" si="3517"/>
        <v>58861.01</v>
      </c>
      <c r="EM431" s="746">
        <f t="shared" si="3518"/>
        <v>253765.01</v>
      </c>
      <c r="EO431" s="1044"/>
      <c r="EP431" s="735" t="s">
        <v>44</v>
      </c>
      <c r="EQ431" s="737">
        <f t="shared" si="3519"/>
        <v>0</v>
      </c>
      <c r="ER431" s="737">
        <f t="shared" si="3520"/>
        <v>5063</v>
      </c>
      <c r="ES431" s="738">
        <f t="shared" si="3521"/>
        <v>5114</v>
      </c>
      <c r="ET431" s="817">
        <f t="shared" si="3522"/>
        <v>0</v>
      </c>
      <c r="EU431" s="740">
        <f t="shared" si="3523"/>
        <v>0</v>
      </c>
      <c r="EV431" s="741">
        <f t="shared" si="3524"/>
        <v>0</v>
      </c>
      <c r="EW431" s="740">
        <f t="shared" si="3525"/>
        <v>0</v>
      </c>
      <c r="EX431" s="741">
        <f t="shared" si="3526"/>
        <v>0</v>
      </c>
      <c r="EY431" s="740">
        <f t="shared" si="3591"/>
        <v>0</v>
      </c>
      <c r="EZ431" s="741">
        <f t="shared" si="3527"/>
        <v>0</v>
      </c>
      <c r="FA431" s="740">
        <f t="shared" si="3592"/>
        <v>0</v>
      </c>
      <c r="FB431" s="741">
        <f t="shared" si="3528"/>
        <v>0</v>
      </c>
      <c r="FC431" s="740">
        <f t="shared" si="3593"/>
        <v>0</v>
      </c>
      <c r="FD431" s="741">
        <f t="shared" si="3529"/>
        <v>0</v>
      </c>
      <c r="FE431" s="740">
        <f t="shared" si="3594"/>
        <v>0</v>
      </c>
      <c r="FF431" s="741">
        <f t="shared" si="3530"/>
        <v>0</v>
      </c>
      <c r="FG431" s="740">
        <f t="shared" si="3595"/>
        <v>0</v>
      </c>
      <c r="FH431" s="741">
        <f t="shared" si="3531"/>
        <v>0</v>
      </c>
      <c r="FI431" s="740">
        <f t="shared" si="3596"/>
        <v>0</v>
      </c>
      <c r="FJ431" s="741">
        <f t="shared" si="3532"/>
        <v>0</v>
      </c>
      <c r="FK431" s="740">
        <f t="shared" si="3597"/>
        <v>0</v>
      </c>
      <c r="FL431" s="741">
        <f t="shared" si="3533"/>
        <v>0</v>
      </c>
      <c r="FM431" s="740">
        <f t="shared" si="3598"/>
        <v>0</v>
      </c>
      <c r="FN431" s="741">
        <f t="shared" si="3534"/>
        <v>0</v>
      </c>
      <c r="FO431" s="743">
        <f t="shared" si="3535"/>
        <v>0</v>
      </c>
      <c r="FP431" s="744">
        <f t="shared" si="3536"/>
        <v>0</v>
      </c>
      <c r="FQ431" s="745">
        <v>12</v>
      </c>
      <c r="FR431" s="746">
        <f t="shared" si="3537"/>
        <v>0</v>
      </c>
      <c r="FS431" s="747"/>
      <c r="FT431" s="741"/>
      <c r="FU431" s="746">
        <f t="shared" si="3538"/>
        <v>0</v>
      </c>
      <c r="FV431" s="746">
        <f t="shared" si="3539"/>
        <v>0</v>
      </c>
      <c r="FW431" s="746">
        <f t="shared" si="3540"/>
        <v>0</v>
      </c>
      <c r="FY431" s="1044"/>
      <c r="FZ431" s="735" t="s">
        <v>44</v>
      </c>
      <c r="GA431" s="737">
        <f t="shared" si="3541"/>
        <v>6.5</v>
      </c>
      <c r="GB431" s="737">
        <f t="shared" si="3542"/>
        <v>5063</v>
      </c>
      <c r="GC431" s="738">
        <f t="shared" si="3543"/>
        <v>5114</v>
      </c>
      <c r="GD431" s="743">
        <f t="shared" si="3544"/>
        <v>33241</v>
      </c>
      <c r="GE431" s="743"/>
      <c r="GF431" s="737">
        <f t="shared" si="3545"/>
        <v>0</v>
      </c>
      <c r="GG431" s="743"/>
      <c r="GH431" s="737">
        <f t="shared" si="3546"/>
        <v>0</v>
      </c>
      <c r="GI431" s="743"/>
      <c r="GJ431" s="737">
        <f t="shared" si="3547"/>
        <v>0</v>
      </c>
      <c r="GK431" s="743"/>
      <c r="GL431" s="737">
        <f t="shared" si="3548"/>
        <v>0</v>
      </c>
      <c r="GM431" s="743"/>
      <c r="GN431" s="737">
        <f t="shared" si="3549"/>
        <v>0</v>
      </c>
      <c r="GO431" s="743"/>
      <c r="GP431" s="737">
        <f t="shared" si="3550"/>
        <v>0</v>
      </c>
      <c r="GQ431" s="743"/>
      <c r="GR431" s="737">
        <f t="shared" si="3551"/>
        <v>0</v>
      </c>
      <c r="GS431" s="743"/>
      <c r="GT431" s="737">
        <f t="shared" si="3552"/>
        <v>0</v>
      </c>
      <c r="GU431" s="743"/>
      <c r="GV431" s="737">
        <f t="shared" si="3553"/>
        <v>0</v>
      </c>
      <c r="GW431" s="743"/>
      <c r="GX431" s="737">
        <f t="shared" si="3554"/>
        <v>0</v>
      </c>
      <c r="GY431" s="743">
        <f t="shared" si="3554"/>
        <v>72332</v>
      </c>
      <c r="GZ431" s="744">
        <f t="shared" si="3555"/>
        <v>105573</v>
      </c>
      <c r="HA431" s="745">
        <v>12</v>
      </c>
      <c r="HB431" s="746">
        <f t="shared" si="3556"/>
        <v>1266876</v>
      </c>
      <c r="HC431" s="737">
        <f t="shared" si="3557"/>
        <v>0</v>
      </c>
      <c r="HD431" s="737">
        <f t="shared" si="3557"/>
        <v>0</v>
      </c>
      <c r="HE431" s="746">
        <f t="shared" si="3558"/>
        <v>1266876</v>
      </c>
      <c r="HF431" s="746">
        <f t="shared" si="3559"/>
        <v>382596.55</v>
      </c>
      <c r="HG431" s="746">
        <f t="shared" si="3560"/>
        <v>1649472.55</v>
      </c>
    </row>
    <row r="432" spans="1:215" hidden="1" x14ac:dyDescent="0.25">
      <c r="A432" s="1044"/>
      <c r="B432" s="753" t="s">
        <v>686</v>
      </c>
      <c r="C432" s="737">
        <f t="shared" si="3425"/>
        <v>0</v>
      </c>
      <c r="D432" s="737">
        <f t="shared" si="3426"/>
        <v>5360</v>
      </c>
      <c r="E432" s="738">
        <f t="shared" si="3427"/>
        <v>5414</v>
      </c>
      <c r="F432" s="817">
        <f t="shared" si="3428"/>
        <v>0</v>
      </c>
      <c r="G432" s="740">
        <f t="shared" si="3566"/>
        <v>0</v>
      </c>
      <c r="H432" s="741">
        <f t="shared" si="3429"/>
        <v>0</v>
      </c>
      <c r="I432" s="740">
        <f t="shared" si="3566"/>
        <v>0</v>
      </c>
      <c r="J432" s="741">
        <f t="shared" si="3430"/>
        <v>0</v>
      </c>
      <c r="K432" s="740">
        <f t="shared" si="3431"/>
        <v>0</v>
      </c>
      <c r="L432" s="741">
        <f t="shared" si="3432"/>
        <v>0</v>
      </c>
      <c r="M432" s="740">
        <f t="shared" si="3433"/>
        <v>0</v>
      </c>
      <c r="N432" s="741">
        <f t="shared" si="3434"/>
        <v>0</v>
      </c>
      <c r="O432" s="740">
        <f t="shared" si="3435"/>
        <v>0</v>
      </c>
      <c r="P432" s="741">
        <f t="shared" si="3436"/>
        <v>0</v>
      </c>
      <c r="Q432" s="740">
        <f t="shared" si="3437"/>
        <v>0</v>
      </c>
      <c r="R432" s="741">
        <f t="shared" si="3438"/>
        <v>0</v>
      </c>
      <c r="S432" s="740">
        <f t="shared" si="3439"/>
        <v>0</v>
      </c>
      <c r="T432" s="741">
        <f t="shared" si="3440"/>
        <v>0</v>
      </c>
      <c r="U432" s="740">
        <f t="shared" si="3441"/>
        <v>0</v>
      </c>
      <c r="V432" s="741">
        <f t="shared" si="3442"/>
        <v>0</v>
      </c>
      <c r="W432" s="740">
        <f t="shared" si="3443"/>
        <v>0</v>
      </c>
      <c r="X432" s="741">
        <f t="shared" si="3444"/>
        <v>0</v>
      </c>
      <c r="Y432" s="740">
        <f t="shared" si="3445"/>
        <v>0</v>
      </c>
      <c r="Z432" s="741">
        <f t="shared" si="3446"/>
        <v>0</v>
      </c>
      <c r="AA432" s="743">
        <f t="shared" si="3447"/>
        <v>0</v>
      </c>
      <c r="AB432" s="744">
        <f t="shared" si="3448"/>
        <v>0</v>
      </c>
      <c r="AC432" s="745">
        <v>12</v>
      </c>
      <c r="AD432" s="746">
        <f t="shared" si="3449"/>
        <v>0</v>
      </c>
      <c r="AE432" s="747">
        <f t="shared" ref="AE432:AE433" si="3599">C432*1009.76*12</f>
        <v>0</v>
      </c>
      <c r="AF432" s="782">
        <f t="shared" ref="AF432:AF433" si="3600">AD432*0.085</f>
        <v>0</v>
      </c>
      <c r="AG432" s="746">
        <f t="shared" si="3450"/>
        <v>0</v>
      </c>
      <c r="AH432" s="746">
        <f t="shared" si="3451"/>
        <v>0</v>
      </c>
      <c r="AI432" s="746">
        <f t="shared" si="3452"/>
        <v>0</v>
      </c>
      <c r="AK432" s="1044"/>
      <c r="AL432" s="753" t="s">
        <v>686</v>
      </c>
      <c r="AM432" s="737">
        <f t="shared" si="3453"/>
        <v>0</v>
      </c>
      <c r="AN432" s="737">
        <f t="shared" si="3454"/>
        <v>5360</v>
      </c>
      <c r="AO432" s="738">
        <f t="shared" si="3455"/>
        <v>5414</v>
      </c>
      <c r="AP432" s="817">
        <f t="shared" si="3456"/>
        <v>0</v>
      </c>
      <c r="AQ432" s="740">
        <f t="shared" si="3457"/>
        <v>0</v>
      </c>
      <c r="AR432" s="741">
        <f t="shared" si="3458"/>
        <v>0</v>
      </c>
      <c r="AS432" s="740">
        <f t="shared" si="3459"/>
        <v>0</v>
      </c>
      <c r="AT432" s="741">
        <f t="shared" si="3460"/>
        <v>0</v>
      </c>
      <c r="AU432" s="740">
        <f t="shared" si="3567"/>
        <v>0</v>
      </c>
      <c r="AV432" s="741">
        <f t="shared" si="3461"/>
        <v>0</v>
      </c>
      <c r="AW432" s="740">
        <f t="shared" si="3568"/>
        <v>0</v>
      </c>
      <c r="AX432" s="741">
        <f t="shared" si="3462"/>
        <v>0</v>
      </c>
      <c r="AY432" s="740">
        <f t="shared" si="3569"/>
        <v>0</v>
      </c>
      <c r="AZ432" s="741">
        <f t="shared" si="3463"/>
        <v>0</v>
      </c>
      <c r="BA432" s="740">
        <f t="shared" si="3570"/>
        <v>0</v>
      </c>
      <c r="BB432" s="741">
        <f t="shared" si="3464"/>
        <v>0</v>
      </c>
      <c r="BC432" s="740">
        <f t="shared" si="3571"/>
        <v>0</v>
      </c>
      <c r="BD432" s="741">
        <f t="shared" si="3465"/>
        <v>0</v>
      </c>
      <c r="BE432" s="740">
        <f t="shared" si="3572"/>
        <v>0</v>
      </c>
      <c r="BF432" s="741">
        <f t="shared" si="3466"/>
        <v>0</v>
      </c>
      <c r="BG432" s="740">
        <f t="shared" si="3573"/>
        <v>0</v>
      </c>
      <c r="BH432" s="741">
        <f t="shared" si="3467"/>
        <v>0</v>
      </c>
      <c r="BI432" s="740">
        <f t="shared" si="3574"/>
        <v>0</v>
      </c>
      <c r="BJ432" s="741">
        <f t="shared" si="3468"/>
        <v>0</v>
      </c>
      <c r="BK432" s="743">
        <f t="shared" si="3469"/>
        <v>0</v>
      </c>
      <c r="BL432" s="744">
        <f t="shared" si="3470"/>
        <v>0</v>
      </c>
      <c r="BM432" s="745">
        <v>12</v>
      </c>
      <c r="BN432" s="746">
        <f t="shared" si="3471"/>
        <v>0</v>
      </c>
      <c r="BO432" s="747">
        <f t="shared" ref="BO432:BO433" si="3601">AM432*1009.76*12</f>
        <v>0</v>
      </c>
      <c r="BP432" s="782">
        <f t="shared" ref="BP432:BP433" si="3602">BN432*0.085</f>
        <v>0</v>
      </c>
      <c r="BQ432" s="746">
        <f t="shared" si="3472"/>
        <v>0</v>
      </c>
      <c r="BR432" s="746">
        <f t="shared" si="3473"/>
        <v>0</v>
      </c>
      <c r="BS432" s="746">
        <f t="shared" si="3474"/>
        <v>0</v>
      </c>
      <c r="BU432" s="1044"/>
      <c r="BV432" s="753" t="s">
        <v>686</v>
      </c>
      <c r="BW432" s="737">
        <f t="shared" si="3475"/>
        <v>4</v>
      </c>
      <c r="BX432" s="737">
        <f t="shared" si="3476"/>
        <v>5360</v>
      </c>
      <c r="BY432" s="738">
        <f t="shared" si="3477"/>
        <v>5414</v>
      </c>
      <c r="BZ432" s="817">
        <f t="shared" si="3478"/>
        <v>21656</v>
      </c>
      <c r="CA432" s="740">
        <f t="shared" si="3479"/>
        <v>0</v>
      </c>
      <c r="CB432" s="741">
        <f t="shared" si="3480"/>
        <v>0</v>
      </c>
      <c r="CC432" s="740">
        <f t="shared" si="3481"/>
        <v>0</v>
      </c>
      <c r="CD432" s="741">
        <f t="shared" si="3482"/>
        <v>0</v>
      </c>
      <c r="CE432" s="740">
        <f t="shared" si="3575"/>
        <v>0</v>
      </c>
      <c r="CF432" s="741">
        <f t="shared" si="3483"/>
        <v>0</v>
      </c>
      <c r="CG432" s="740">
        <f t="shared" si="3576"/>
        <v>0</v>
      </c>
      <c r="CH432" s="741">
        <f t="shared" si="3484"/>
        <v>0</v>
      </c>
      <c r="CI432" s="740">
        <f t="shared" si="3577"/>
        <v>0</v>
      </c>
      <c r="CJ432" s="741">
        <f t="shared" si="3485"/>
        <v>0</v>
      </c>
      <c r="CK432" s="740">
        <f t="shared" si="3578"/>
        <v>0</v>
      </c>
      <c r="CL432" s="741">
        <f t="shared" si="3486"/>
        <v>0</v>
      </c>
      <c r="CM432" s="740">
        <f t="shared" si="3579"/>
        <v>0</v>
      </c>
      <c r="CN432" s="741">
        <f t="shared" si="3487"/>
        <v>0</v>
      </c>
      <c r="CO432" s="740">
        <f t="shared" si="3580"/>
        <v>0</v>
      </c>
      <c r="CP432" s="741">
        <f t="shared" si="3488"/>
        <v>0</v>
      </c>
      <c r="CQ432" s="740">
        <f t="shared" si="3581"/>
        <v>0</v>
      </c>
      <c r="CR432" s="741">
        <f t="shared" si="3489"/>
        <v>0</v>
      </c>
      <c r="CS432" s="740">
        <f t="shared" si="3582"/>
        <v>0</v>
      </c>
      <c r="CT432" s="741">
        <f t="shared" si="3490"/>
        <v>0</v>
      </c>
      <c r="CU432" s="743">
        <f t="shared" si="3491"/>
        <v>43312</v>
      </c>
      <c r="CV432" s="744">
        <f t="shared" si="3492"/>
        <v>64968</v>
      </c>
      <c r="CW432" s="745">
        <v>12</v>
      </c>
      <c r="CX432" s="746">
        <f t="shared" si="3493"/>
        <v>779616</v>
      </c>
      <c r="CY432" s="747">
        <f t="shared" ref="CY432:CY433" si="3603">BW432*1009.76*12</f>
        <v>48468.480000000003</v>
      </c>
      <c r="CZ432" s="782">
        <f t="shared" ref="CZ432:CZ433" si="3604">CX432*0.085</f>
        <v>66267.360000000001</v>
      </c>
      <c r="DA432" s="746">
        <f t="shared" si="3494"/>
        <v>894351.84</v>
      </c>
      <c r="DB432" s="746">
        <f t="shared" si="3495"/>
        <v>270094.26</v>
      </c>
      <c r="DC432" s="746">
        <f t="shared" si="3496"/>
        <v>1164446.1000000001</v>
      </c>
      <c r="DD432" s="750"/>
      <c r="DE432" s="1044"/>
      <c r="DF432" s="753" t="s">
        <v>686</v>
      </c>
      <c r="DG432" s="737">
        <f t="shared" si="3497"/>
        <v>0</v>
      </c>
      <c r="DH432" s="737">
        <f t="shared" si="3498"/>
        <v>5360</v>
      </c>
      <c r="DI432" s="738">
        <f t="shared" si="3499"/>
        <v>5414</v>
      </c>
      <c r="DJ432" s="817">
        <f t="shared" si="3500"/>
        <v>0</v>
      </c>
      <c r="DK432" s="740">
        <f t="shared" si="3501"/>
        <v>0</v>
      </c>
      <c r="DL432" s="741">
        <f t="shared" si="3502"/>
        <v>0</v>
      </c>
      <c r="DM432" s="740">
        <f t="shared" si="3503"/>
        <v>0</v>
      </c>
      <c r="DN432" s="741">
        <f t="shared" si="3504"/>
        <v>0</v>
      </c>
      <c r="DO432" s="740">
        <f t="shared" si="3583"/>
        <v>0</v>
      </c>
      <c r="DP432" s="741">
        <f t="shared" si="3505"/>
        <v>0</v>
      </c>
      <c r="DQ432" s="740">
        <f t="shared" si="3584"/>
        <v>0</v>
      </c>
      <c r="DR432" s="741">
        <f t="shared" si="3506"/>
        <v>0</v>
      </c>
      <c r="DS432" s="740">
        <f t="shared" si="3585"/>
        <v>0</v>
      </c>
      <c r="DT432" s="741">
        <f t="shared" si="3507"/>
        <v>0</v>
      </c>
      <c r="DU432" s="740">
        <f t="shared" si="3586"/>
        <v>0</v>
      </c>
      <c r="DV432" s="741">
        <f t="shared" si="3508"/>
        <v>0</v>
      </c>
      <c r="DW432" s="740">
        <f t="shared" si="3587"/>
        <v>0</v>
      </c>
      <c r="DX432" s="741">
        <f t="shared" si="3509"/>
        <v>0</v>
      </c>
      <c r="DY432" s="740">
        <f t="shared" si="3588"/>
        <v>0</v>
      </c>
      <c r="DZ432" s="741">
        <f t="shared" si="3510"/>
        <v>0</v>
      </c>
      <c r="EA432" s="740">
        <f t="shared" si="3589"/>
        <v>0</v>
      </c>
      <c r="EB432" s="741">
        <f t="shared" si="3511"/>
        <v>0</v>
      </c>
      <c r="EC432" s="740">
        <f t="shared" si="3590"/>
        <v>0</v>
      </c>
      <c r="ED432" s="741">
        <f t="shared" si="3512"/>
        <v>0</v>
      </c>
      <c r="EE432" s="743">
        <f t="shared" si="3513"/>
        <v>0</v>
      </c>
      <c r="EF432" s="744">
        <f t="shared" si="3514"/>
        <v>0</v>
      </c>
      <c r="EG432" s="745">
        <v>12</v>
      </c>
      <c r="EH432" s="746">
        <f t="shared" si="3515"/>
        <v>0</v>
      </c>
      <c r="EI432" s="747">
        <f t="shared" ref="EI432:EI433" si="3605">DG432*1009.76*12</f>
        <v>0</v>
      </c>
      <c r="EJ432" s="782">
        <f t="shared" ref="EJ432:EJ433" si="3606">EH432*0.085</f>
        <v>0</v>
      </c>
      <c r="EK432" s="746">
        <f t="shared" si="3516"/>
        <v>0</v>
      </c>
      <c r="EL432" s="746">
        <f t="shared" si="3517"/>
        <v>0</v>
      </c>
      <c r="EM432" s="746">
        <f t="shared" si="3518"/>
        <v>0</v>
      </c>
      <c r="EO432" s="1044"/>
      <c r="EP432" s="753" t="s">
        <v>686</v>
      </c>
      <c r="EQ432" s="737">
        <f t="shared" si="3519"/>
        <v>0</v>
      </c>
      <c r="ER432" s="737">
        <f t="shared" si="3520"/>
        <v>5360</v>
      </c>
      <c r="ES432" s="738">
        <f t="shared" si="3521"/>
        <v>5414</v>
      </c>
      <c r="ET432" s="817">
        <f t="shared" si="3522"/>
        <v>0</v>
      </c>
      <c r="EU432" s="740">
        <f t="shared" si="3523"/>
        <v>0</v>
      </c>
      <c r="EV432" s="741">
        <f t="shared" si="3524"/>
        <v>0</v>
      </c>
      <c r="EW432" s="740">
        <f t="shared" si="3525"/>
        <v>0</v>
      </c>
      <c r="EX432" s="741">
        <f t="shared" si="3526"/>
        <v>0</v>
      </c>
      <c r="EY432" s="740">
        <f t="shared" si="3591"/>
        <v>0</v>
      </c>
      <c r="EZ432" s="741">
        <f t="shared" si="3527"/>
        <v>0</v>
      </c>
      <c r="FA432" s="740">
        <f t="shared" si="3592"/>
        <v>0</v>
      </c>
      <c r="FB432" s="741">
        <f t="shared" si="3528"/>
        <v>0</v>
      </c>
      <c r="FC432" s="740">
        <f t="shared" si="3593"/>
        <v>0</v>
      </c>
      <c r="FD432" s="741">
        <f t="shared" si="3529"/>
        <v>0</v>
      </c>
      <c r="FE432" s="740">
        <f t="shared" si="3594"/>
        <v>0</v>
      </c>
      <c r="FF432" s="741">
        <f t="shared" si="3530"/>
        <v>0</v>
      </c>
      <c r="FG432" s="740">
        <f t="shared" si="3595"/>
        <v>0</v>
      </c>
      <c r="FH432" s="741">
        <f t="shared" si="3531"/>
        <v>0</v>
      </c>
      <c r="FI432" s="740">
        <f t="shared" si="3596"/>
        <v>0</v>
      </c>
      <c r="FJ432" s="741">
        <f t="shared" si="3532"/>
        <v>0</v>
      </c>
      <c r="FK432" s="740">
        <f t="shared" si="3597"/>
        <v>0</v>
      </c>
      <c r="FL432" s="741">
        <f t="shared" si="3533"/>
        <v>0</v>
      </c>
      <c r="FM432" s="740">
        <f t="shared" si="3598"/>
        <v>0</v>
      </c>
      <c r="FN432" s="741">
        <f t="shared" si="3534"/>
        <v>0</v>
      </c>
      <c r="FO432" s="743">
        <f t="shared" si="3535"/>
        <v>0</v>
      </c>
      <c r="FP432" s="744">
        <f t="shared" si="3536"/>
        <v>0</v>
      </c>
      <c r="FQ432" s="745">
        <v>12</v>
      </c>
      <c r="FR432" s="746">
        <f t="shared" si="3537"/>
        <v>0</v>
      </c>
      <c r="FS432" s="747">
        <f t="shared" ref="FS432:FS433" si="3607">EQ432*1009.76*12</f>
        <v>0</v>
      </c>
      <c r="FT432" s="782">
        <f t="shared" ref="FT432:FT433" si="3608">FR432*0.085</f>
        <v>0</v>
      </c>
      <c r="FU432" s="746">
        <f t="shared" si="3538"/>
        <v>0</v>
      </c>
      <c r="FV432" s="746">
        <f t="shared" si="3539"/>
        <v>0</v>
      </c>
      <c r="FW432" s="746">
        <f t="shared" si="3540"/>
        <v>0</v>
      </c>
      <c r="FY432" s="1044"/>
      <c r="FZ432" s="753" t="s">
        <v>686</v>
      </c>
      <c r="GA432" s="737">
        <f t="shared" si="3541"/>
        <v>4</v>
      </c>
      <c r="GB432" s="737">
        <f t="shared" si="3542"/>
        <v>5360</v>
      </c>
      <c r="GC432" s="738">
        <f t="shared" si="3543"/>
        <v>5414</v>
      </c>
      <c r="GD432" s="743">
        <f t="shared" si="3544"/>
        <v>21656</v>
      </c>
      <c r="GE432" s="743"/>
      <c r="GF432" s="737">
        <f t="shared" si="3545"/>
        <v>0</v>
      </c>
      <c r="GG432" s="743"/>
      <c r="GH432" s="737">
        <f t="shared" si="3546"/>
        <v>0</v>
      </c>
      <c r="GI432" s="743"/>
      <c r="GJ432" s="737">
        <f t="shared" si="3547"/>
        <v>0</v>
      </c>
      <c r="GK432" s="743"/>
      <c r="GL432" s="737">
        <f t="shared" si="3548"/>
        <v>0</v>
      </c>
      <c r="GM432" s="743"/>
      <c r="GN432" s="737">
        <f t="shared" si="3549"/>
        <v>0</v>
      </c>
      <c r="GO432" s="743"/>
      <c r="GP432" s="737">
        <f t="shared" si="3550"/>
        <v>0</v>
      </c>
      <c r="GQ432" s="743"/>
      <c r="GR432" s="737">
        <f t="shared" si="3551"/>
        <v>0</v>
      </c>
      <c r="GS432" s="743"/>
      <c r="GT432" s="737">
        <f t="shared" si="3552"/>
        <v>0</v>
      </c>
      <c r="GU432" s="743"/>
      <c r="GV432" s="737">
        <f t="shared" si="3553"/>
        <v>0</v>
      </c>
      <c r="GW432" s="743"/>
      <c r="GX432" s="737">
        <f t="shared" si="3554"/>
        <v>0</v>
      </c>
      <c r="GY432" s="743">
        <f t="shared" si="3554"/>
        <v>43312</v>
      </c>
      <c r="GZ432" s="744">
        <f t="shared" si="3555"/>
        <v>64968</v>
      </c>
      <c r="HA432" s="745">
        <v>12</v>
      </c>
      <c r="HB432" s="746">
        <f t="shared" si="3556"/>
        <v>779616</v>
      </c>
      <c r="HC432" s="737">
        <f t="shared" si="3557"/>
        <v>48468.480000000003</v>
      </c>
      <c r="HD432" s="737">
        <f t="shared" si="3557"/>
        <v>66267.360000000001</v>
      </c>
      <c r="HE432" s="746">
        <f t="shared" si="3558"/>
        <v>894351.84</v>
      </c>
      <c r="HF432" s="746">
        <f t="shared" si="3559"/>
        <v>270094.26</v>
      </c>
      <c r="HG432" s="746">
        <f t="shared" si="3560"/>
        <v>1164446.1000000001</v>
      </c>
    </row>
    <row r="433" spans="1:225" hidden="1" x14ac:dyDescent="0.25">
      <c r="A433" s="1044"/>
      <c r="B433" s="753" t="s">
        <v>686</v>
      </c>
      <c r="C433" s="737">
        <f t="shared" si="3425"/>
        <v>0</v>
      </c>
      <c r="D433" s="737">
        <f t="shared" si="3426"/>
        <v>5063</v>
      </c>
      <c r="E433" s="738">
        <f t="shared" si="3427"/>
        <v>5114</v>
      </c>
      <c r="F433" s="817">
        <f t="shared" si="3428"/>
        <v>0</v>
      </c>
      <c r="G433" s="740">
        <f t="shared" si="3566"/>
        <v>0</v>
      </c>
      <c r="H433" s="741">
        <f t="shared" si="3429"/>
        <v>0</v>
      </c>
      <c r="I433" s="740">
        <f t="shared" si="3566"/>
        <v>0</v>
      </c>
      <c r="J433" s="741">
        <f t="shared" si="3430"/>
        <v>0</v>
      </c>
      <c r="K433" s="740">
        <f t="shared" si="3431"/>
        <v>0</v>
      </c>
      <c r="L433" s="741">
        <f t="shared" si="3432"/>
        <v>0</v>
      </c>
      <c r="M433" s="740">
        <f t="shared" si="3433"/>
        <v>0</v>
      </c>
      <c r="N433" s="741">
        <f t="shared" si="3434"/>
        <v>0</v>
      </c>
      <c r="O433" s="740">
        <f t="shared" si="3435"/>
        <v>0</v>
      </c>
      <c r="P433" s="741">
        <f t="shared" si="3436"/>
        <v>0</v>
      </c>
      <c r="Q433" s="740">
        <f t="shared" si="3437"/>
        <v>0</v>
      </c>
      <c r="R433" s="741">
        <f t="shared" si="3438"/>
        <v>0</v>
      </c>
      <c r="S433" s="740">
        <f t="shared" si="3439"/>
        <v>0</v>
      </c>
      <c r="T433" s="741">
        <f t="shared" si="3440"/>
        <v>0</v>
      </c>
      <c r="U433" s="740">
        <f t="shared" si="3441"/>
        <v>0</v>
      </c>
      <c r="V433" s="741">
        <f t="shared" si="3442"/>
        <v>0</v>
      </c>
      <c r="W433" s="740">
        <f t="shared" si="3443"/>
        <v>0</v>
      </c>
      <c r="X433" s="741">
        <f t="shared" si="3444"/>
        <v>0</v>
      </c>
      <c r="Y433" s="740">
        <f t="shared" si="3445"/>
        <v>0</v>
      </c>
      <c r="Z433" s="741">
        <f t="shared" si="3446"/>
        <v>0</v>
      </c>
      <c r="AA433" s="743">
        <f t="shared" si="3447"/>
        <v>0</v>
      </c>
      <c r="AB433" s="744">
        <f t="shared" si="3448"/>
        <v>0</v>
      </c>
      <c r="AC433" s="745">
        <v>12</v>
      </c>
      <c r="AD433" s="746">
        <f t="shared" si="3449"/>
        <v>0</v>
      </c>
      <c r="AE433" s="747">
        <f t="shared" si="3599"/>
        <v>0</v>
      </c>
      <c r="AF433" s="782">
        <f t="shared" si="3600"/>
        <v>0</v>
      </c>
      <c r="AG433" s="746">
        <f t="shared" si="3450"/>
        <v>0</v>
      </c>
      <c r="AH433" s="746">
        <f t="shared" si="3451"/>
        <v>0</v>
      </c>
      <c r="AI433" s="746">
        <f t="shared" si="3452"/>
        <v>0</v>
      </c>
      <c r="AK433" s="1044"/>
      <c r="AL433" s="753" t="s">
        <v>686</v>
      </c>
      <c r="AM433" s="737">
        <f t="shared" si="3453"/>
        <v>0</v>
      </c>
      <c r="AN433" s="737">
        <f t="shared" si="3454"/>
        <v>5063</v>
      </c>
      <c r="AO433" s="738">
        <f t="shared" si="3455"/>
        <v>5114</v>
      </c>
      <c r="AP433" s="817">
        <f t="shared" si="3456"/>
        <v>0</v>
      </c>
      <c r="AQ433" s="740">
        <f t="shared" si="3457"/>
        <v>0</v>
      </c>
      <c r="AR433" s="741">
        <f t="shared" si="3458"/>
        <v>0</v>
      </c>
      <c r="AS433" s="740">
        <f t="shared" si="3459"/>
        <v>0</v>
      </c>
      <c r="AT433" s="741">
        <f t="shared" si="3460"/>
        <v>0</v>
      </c>
      <c r="AU433" s="740">
        <f t="shared" si="3567"/>
        <v>0</v>
      </c>
      <c r="AV433" s="741">
        <f t="shared" si="3461"/>
        <v>0</v>
      </c>
      <c r="AW433" s="740">
        <f t="shared" si="3568"/>
        <v>0</v>
      </c>
      <c r="AX433" s="741">
        <f t="shared" si="3462"/>
        <v>0</v>
      </c>
      <c r="AY433" s="740">
        <f t="shared" si="3569"/>
        <v>0</v>
      </c>
      <c r="AZ433" s="741">
        <f t="shared" si="3463"/>
        <v>0</v>
      </c>
      <c r="BA433" s="740">
        <f t="shared" si="3570"/>
        <v>0</v>
      </c>
      <c r="BB433" s="741">
        <f t="shared" si="3464"/>
        <v>0</v>
      </c>
      <c r="BC433" s="740">
        <f t="shared" si="3571"/>
        <v>0</v>
      </c>
      <c r="BD433" s="741">
        <f t="shared" si="3465"/>
        <v>0</v>
      </c>
      <c r="BE433" s="740">
        <f t="shared" si="3572"/>
        <v>0</v>
      </c>
      <c r="BF433" s="741">
        <f t="shared" si="3466"/>
        <v>0</v>
      </c>
      <c r="BG433" s="740">
        <f t="shared" si="3573"/>
        <v>0</v>
      </c>
      <c r="BH433" s="741">
        <f t="shared" si="3467"/>
        <v>0</v>
      </c>
      <c r="BI433" s="740">
        <f t="shared" si="3574"/>
        <v>0</v>
      </c>
      <c r="BJ433" s="741">
        <f t="shared" si="3468"/>
        <v>0</v>
      </c>
      <c r="BK433" s="743">
        <f t="shared" si="3469"/>
        <v>0</v>
      </c>
      <c r="BL433" s="744">
        <f t="shared" si="3470"/>
        <v>0</v>
      </c>
      <c r="BM433" s="745">
        <v>12</v>
      </c>
      <c r="BN433" s="746">
        <f t="shared" si="3471"/>
        <v>0</v>
      </c>
      <c r="BO433" s="747">
        <f t="shared" si="3601"/>
        <v>0</v>
      </c>
      <c r="BP433" s="782">
        <f t="shared" si="3602"/>
        <v>0</v>
      </c>
      <c r="BQ433" s="746">
        <f t="shared" si="3472"/>
        <v>0</v>
      </c>
      <c r="BR433" s="746">
        <f t="shared" si="3473"/>
        <v>0</v>
      </c>
      <c r="BS433" s="746">
        <f t="shared" si="3474"/>
        <v>0</v>
      </c>
      <c r="BU433" s="1044"/>
      <c r="BV433" s="753" t="s">
        <v>686</v>
      </c>
      <c r="BW433" s="737">
        <f t="shared" si="3475"/>
        <v>1</v>
      </c>
      <c r="BX433" s="737">
        <f t="shared" si="3476"/>
        <v>5063</v>
      </c>
      <c r="BY433" s="738">
        <f t="shared" si="3477"/>
        <v>5114</v>
      </c>
      <c r="BZ433" s="817">
        <f t="shared" si="3478"/>
        <v>5114</v>
      </c>
      <c r="CA433" s="740">
        <f t="shared" si="3479"/>
        <v>0</v>
      </c>
      <c r="CB433" s="741">
        <f t="shared" si="3480"/>
        <v>0</v>
      </c>
      <c r="CC433" s="740">
        <f t="shared" si="3481"/>
        <v>0</v>
      </c>
      <c r="CD433" s="741">
        <f t="shared" si="3482"/>
        <v>0</v>
      </c>
      <c r="CE433" s="740">
        <f t="shared" si="3575"/>
        <v>0</v>
      </c>
      <c r="CF433" s="741">
        <f t="shared" si="3483"/>
        <v>0</v>
      </c>
      <c r="CG433" s="740">
        <f t="shared" si="3576"/>
        <v>0</v>
      </c>
      <c r="CH433" s="741">
        <f t="shared" si="3484"/>
        <v>0</v>
      </c>
      <c r="CI433" s="740">
        <f t="shared" si="3577"/>
        <v>0</v>
      </c>
      <c r="CJ433" s="741">
        <f t="shared" si="3485"/>
        <v>0</v>
      </c>
      <c r="CK433" s="740">
        <f t="shared" si="3578"/>
        <v>0</v>
      </c>
      <c r="CL433" s="741">
        <f t="shared" si="3486"/>
        <v>0</v>
      </c>
      <c r="CM433" s="740">
        <f t="shared" si="3579"/>
        <v>0</v>
      </c>
      <c r="CN433" s="741">
        <f t="shared" si="3487"/>
        <v>0</v>
      </c>
      <c r="CO433" s="740">
        <f t="shared" si="3580"/>
        <v>0</v>
      </c>
      <c r="CP433" s="741">
        <f t="shared" si="3488"/>
        <v>0</v>
      </c>
      <c r="CQ433" s="740">
        <f t="shared" si="3581"/>
        <v>0</v>
      </c>
      <c r="CR433" s="741">
        <f t="shared" si="3489"/>
        <v>0</v>
      </c>
      <c r="CS433" s="740">
        <f t="shared" si="3582"/>
        <v>0</v>
      </c>
      <c r="CT433" s="741">
        <f t="shared" si="3490"/>
        <v>0</v>
      </c>
      <c r="CU433" s="743">
        <f t="shared" si="3491"/>
        <v>11128</v>
      </c>
      <c r="CV433" s="744">
        <f t="shared" si="3492"/>
        <v>16242</v>
      </c>
      <c r="CW433" s="745">
        <v>12</v>
      </c>
      <c r="CX433" s="746">
        <f t="shared" si="3493"/>
        <v>194904</v>
      </c>
      <c r="CY433" s="747">
        <f t="shared" si="3603"/>
        <v>12117.12</v>
      </c>
      <c r="CZ433" s="782">
        <f t="shared" si="3604"/>
        <v>16566.84</v>
      </c>
      <c r="DA433" s="746">
        <f t="shared" si="3494"/>
        <v>223587.96</v>
      </c>
      <c r="DB433" s="746">
        <f t="shared" si="3495"/>
        <v>67523.56</v>
      </c>
      <c r="DC433" s="746">
        <f t="shared" si="3496"/>
        <v>291111.52</v>
      </c>
      <c r="DD433" s="750"/>
      <c r="DE433" s="1044"/>
      <c r="DF433" s="753" t="s">
        <v>686</v>
      </c>
      <c r="DG433" s="737">
        <f t="shared" si="3497"/>
        <v>4</v>
      </c>
      <c r="DH433" s="737">
        <f t="shared" si="3498"/>
        <v>5063</v>
      </c>
      <c r="DI433" s="738">
        <f t="shared" si="3499"/>
        <v>5114</v>
      </c>
      <c r="DJ433" s="817">
        <f t="shared" si="3500"/>
        <v>20456</v>
      </c>
      <c r="DK433" s="740">
        <f t="shared" si="3501"/>
        <v>0</v>
      </c>
      <c r="DL433" s="741">
        <f t="shared" si="3502"/>
        <v>0</v>
      </c>
      <c r="DM433" s="740">
        <f t="shared" si="3503"/>
        <v>0</v>
      </c>
      <c r="DN433" s="741">
        <f t="shared" si="3504"/>
        <v>0</v>
      </c>
      <c r="DO433" s="740">
        <f t="shared" si="3583"/>
        <v>0</v>
      </c>
      <c r="DP433" s="741">
        <f t="shared" si="3505"/>
        <v>0</v>
      </c>
      <c r="DQ433" s="740">
        <f t="shared" si="3584"/>
        <v>0</v>
      </c>
      <c r="DR433" s="741">
        <f t="shared" si="3506"/>
        <v>0</v>
      </c>
      <c r="DS433" s="740">
        <f t="shared" si="3585"/>
        <v>0</v>
      </c>
      <c r="DT433" s="741">
        <f t="shared" si="3507"/>
        <v>0</v>
      </c>
      <c r="DU433" s="740">
        <f t="shared" si="3586"/>
        <v>0</v>
      </c>
      <c r="DV433" s="741">
        <f t="shared" si="3508"/>
        <v>0</v>
      </c>
      <c r="DW433" s="740">
        <f t="shared" si="3587"/>
        <v>0</v>
      </c>
      <c r="DX433" s="741">
        <f t="shared" si="3509"/>
        <v>0</v>
      </c>
      <c r="DY433" s="740">
        <f t="shared" si="3588"/>
        <v>0</v>
      </c>
      <c r="DZ433" s="741">
        <f t="shared" si="3510"/>
        <v>0</v>
      </c>
      <c r="EA433" s="740">
        <f t="shared" si="3589"/>
        <v>0</v>
      </c>
      <c r="EB433" s="741">
        <f t="shared" si="3511"/>
        <v>0</v>
      </c>
      <c r="EC433" s="740">
        <f t="shared" si="3590"/>
        <v>0</v>
      </c>
      <c r="ED433" s="741">
        <f t="shared" si="3512"/>
        <v>0</v>
      </c>
      <c r="EE433" s="743">
        <f t="shared" si="3513"/>
        <v>44512</v>
      </c>
      <c r="EF433" s="744">
        <f t="shared" si="3514"/>
        <v>64968</v>
      </c>
      <c r="EG433" s="745">
        <v>12</v>
      </c>
      <c r="EH433" s="746">
        <f t="shared" si="3515"/>
        <v>779616</v>
      </c>
      <c r="EI433" s="747">
        <f t="shared" si="3605"/>
        <v>48468.480000000003</v>
      </c>
      <c r="EJ433" s="782">
        <f t="shared" si="3606"/>
        <v>66267.360000000001</v>
      </c>
      <c r="EK433" s="746">
        <f t="shared" si="3516"/>
        <v>894351.84</v>
      </c>
      <c r="EL433" s="746">
        <f t="shared" si="3517"/>
        <v>270094.26</v>
      </c>
      <c r="EM433" s="746">
        <f t="shared" si="3518"/>
        <v>1164446.1000000001</v>
      </c>
      <c r="EO433" s="1044"/>
      <c r="EP433" s="753" t="s">
        <v>686</v>
      </c>
      <c r="EQ433" s="737">
        <f t="shared" si="3519"/>
        <v>0</v>
      </c>
      <c r="ER433" s="737">
        <f t="shared" si="3520"/>
        <v>5063</v>
      </c>
      <c r="ES433" s="738">
        <f t="shared" si="3521"/>
        <v>5114</v>
      </c>
      <c r="ET433" s="817">
        <f t="shared" si="3522"/>
        <v>0</v>
      </c>
      <c r="EU433" s="740">
        <f t="shared" si="3523"/>
        <v>0</v>
      </c>
      <c r="EV433" s="741">
        <f t="shared" si="3524"/>
        <v>0</v>
      </c>
      <c r="EW433" s="740">
        <f t="shared" si="3525"/>
        <v>0</v>
      </c>
      <c r="EX433" s="741">
        <f t="shared" si="3526"/>
        <v>0</v>
      </c>
      <c r="EY433" s="740">
        <f t="shared" si="3591"/>
        <v>0</v>
      </c>
      <c r="EZ433" s="741">
        <f t="shared" si="3527"/>
        <v>0</v>
      </c>
      <c r="FA433" s="740">
        <f t="shared" si="3592"/>
        <v>0</v>
      </c>
      <c r="FB433" s="741">
        <f t="shared" si="3528"/>
        <v>0</v>
      </c>
      <c r="FC433" s="740">
        <f t="shared" si="3593"/>
        <v>0</v>
      </c>
      <c r="FD433" s="741">
        <f t="shared" si="3529"/>
        <v>0</v>
      </c>
      <c r="FE433" s="740">
        <f t="shared" si="3594"/>
        <v>0</v>
      </c>
      <c r="FF433" s="741">
        <f t="shared" si="3530"/>
        <v>0</v>
      </c>
      <c r="FG433" s="740">
        <f t="shared" si="3595"/>
        <v>0</v>
      </c>
      <c r="FH433" s="741">
        <f t="shared" si="3531"/>
        <v>0</v>
      </c>
      <c r="FI433" s="740">
        <f t="shared" si="3596"/>
        <v>0</v>
      </c>
      <c r="FJ433" s="741">
        <f t="shared" si="3532"/>
        <v>0</v>
      </c>
      <c r="FK433" s="740">
        <f t="shared" si="3597"/>
        <v>0</v>
      </c>
      <c r="FL433" s="741">
        <f t="shared" si="3533"/>
        <v>0</v>
      </c>
      <c r="FM433" s="740">
        <f t="shared" si="3598"/>
        <v>0</v>
      </c>
      <c r="FN433" s="741">
        <f t="shared" si="3534"/>
        <v>0</v>
      </c>
      <c r="FO433" s="743">
        <f t="shared" si="3535"/>
        <v>0</v>
      </c>
      <c r="FP433" s="744">
        <f t="shared" si="3536"/>
        <v>0</v>
      </c>
      <c r="FQ433" s="745">
        <v>12</v>
      </c>
      <c r="FR433" s="746">
        <f t="shared" si="3537"/>
        <v>0</v>
      </c>
      <c r="FS433" s="747">
        <f t="shared" si="3607"/>
        <v>0</v>
      </c>
      <c r="FT433" s="782">
        <f t="shared" si="3608"/>
        <v>0</v>
      </c>
      <c r="FU433" s="746">
        <f t="shared" si="3538"/>
        <v>0</v>
      </c>
      <c r="FV433" s="746">
        <f t="shared" si="3539"/>
        <v>0</v>
      </c>
      <c r="FW433" s="746">
        <f t="shared" si="3540"/>
        <v>0</v>
      </c>
      <c r="FY433" s="1044"/>
      <c r="FZ433" s="753" t="s">
        <v>686</v>
      </c>
      <c r="GA433" s="737">
        <f t="shared" si="3541"/>
        <v>5</v>
      </c>
      <c r="GB433" s="737">
        <f t="shared" si="3542"/>
        <v>5063</v>
      </c>
      <c r="GC433" s="738">
        <f t="shared" si="3543"/>
        <v>5114</v>
      </c>
      <c r="GD433" s="743">
        <f t="shared" si="3544"/>
        <v>25570</v>
      </c>
      <c r="GE433" s="743"/>
      <c r="GF433" s="737">
        <f t="shared" si="3545"/>
        <v>0</v>
      </c>
      <c r="GG433" s="743"/>
      <c r="GH433" s="737">
        <f t="shared" si="3546"/>
        <v>0</v>
      </c>
      <c r="GI433" s="743"/>
      <c r="GJ433" s="737">
        <f t="shared" si="3547"/>
        <v>0</v>
      </c>
      <c r="GK433" s="743"/>
      <c r="GL433" s="737">
        <f t="shared" si="3548"/>
        <v>0</v>
      </c>
      <c r="GM433" s="743"/>
      <c r="GN433" s="737">
        <f t="shared" si="3549"/>
        <v>0</v>
      </c>
      <c r="GO433" s="743"/>
      <c r="GP433" s="737">
        <f t="shared" si="3550"/>
        <v>0</v>
      </c>
      <c r="GQ433" s="743"/>
      <c r="GR433" s="737">
        <f t="shared" si="3551"/>
        <v>0</v>
      </c>
      <c r="GS433" s="743"/>
      <c r="GT433" s="737">
        <f t="shared" si="3552"/>
        <v>0</v>
      </c>
      <c r="GU433" s="743"/>
      <c r="GV433" s="737">
        <f t="shared" si="3553"/>
        <v>0</v>
      </c>
      <c r="GW433" s="743"/>
      <c r="GX433" s="737">
        <f t="shared" si="3554"/>
        <v>0</v>
      </c>
      <c r="GY433" s="743">
        <f t="shared" si="3554"/>
        <v>55640</v>
      </c>
      <c r="GZ433" s="744">
        <f t="shared" si="3555"/>
        <v>81210</v>
      </c>
      <c r="HA433" s="745">
        <v>12</v>
      </c>
      <c r="HB433" s="746">
        <f t="shared" si="3556"/>
        <v>974520</v>
      </c>
      <c r="HC433" s="737">
        <f t="shared" si="3557"/>
        <v>60585.599999999999</v>
      </c>
      <c r="HD433" s="737">
        <f t="shared" si="3557"/>
        <v>82834.2</v>
      </c>
      <c r="HE433" s="746">
        <f t="shared" si="3558"/>
        <v>1117939.8</v>
      </c>
      <c r="HF433" s="746">
        <f t="shared" si="3559"/>
        <v>337617.82</v>
      </c>
      <c r="HG433" s="746">
        <f t="shared" si="3560"/>
        <v>1455557.62</v>
      </c>
    </row>
    <row r="434" spans="1:225" hidden="1" x14ac:dyDescent="0.25">
      <c r="A434" s="1044"/>
      <c r="B434" s="735" t="s">
        <v>47</v>
      </c>
      <c r="C434" s="737">
        <f t="shared" si="3425"/>
        <v>2</v>
      </c>
      <c r="D434" s="737">
        <f t="shared" si="3426"/>
        <v>5360</v>
      </c>
      <c r="E434" s="738">
        <f t="shared" si="3427"/>
        <v>5414</v>
      </c>
      <c r="F434" s="817">
        <f t="shared" si="3428"/>
        <v>10828</v>
      </c>
      <c r="G434" s="740">
        <f t="shared" si="3566"/>
        <v>0</v>
      </c>
      <c r="H434" s="741">
        <f t="shared" si="3429"/>
        <v>0</v>
      </c>
      <c r="I434" s="740">
        <f t="shared" si="3566"/>
        <v>0</v>
      </c>
      <c r="J434" s="741">
        <f t="shared" si="3430"/>
        <v>0</v>
      </c>
      <c r="K434" s="740">
        <f t="shared" si="3431"/>
        <v>0</v>
      </c>
      <c r="L434" s="741">
        <f t="shared" si="3432"/>
        <v>0</v>
      </c>
      <c r="M434" s="740">
        <f t="shared" si="3433"/>
        <v>0</v>
      </c>
      <c r="N434" s="741">
        <f t="shared" si="3434"/>
        <v>0</v>
      </c>
      <c r="O434" s="740">
        <f t="shared" si="3435"/>
        <v>0</v>
      </c>
      <c r="P434" s="741">
        <f t="shared" si="3436"/>
        <v>0</v>
      </c>
      <c r="Q434" s="740">
        <f t="shared" si="3437"/>
        <v>0</v>
      </c>
      <c r="R434" s="741">
        <f t="shared" si="3438"/>
        <v>0</v>
      </c>
      <c r="S434" s="740">
        <f t="shared" si="3439"/>
        <v>0</v>
      </c>
      <c r="T434" s="741">
        <f t="shared" si="3440"/>
        <v>0</v>
      </c>
      <c r="U434" s="740">
        <f t="shared" si="3441"/>
        <v>0</v>
      </c>
      <c r="V434" s="741">
        <f t="shared" si="3442"/>
        <v>0</v>
      </c>
      <c r="W434" s="740">
        <f t="shared" si="3443"/>
        <v>0</v>
      </c>
      <c r="X434" s="741">
        <f t="shared" si="3444"/>
        <v>0</v>
      </c>
      <c r="Y434" s="740">
        <f t="shared" si="3445"/>
        <v>0</v>
      </c>
      <c r="Z434" s="741">
        <f t="shared" si="3446"/>
        <v>0</v>
      </c>
      <c r="AA434" s="743">
        <f t="shared" si="3447"/>
        <v>21656</v>
      </c>
      <c r="AB434" s="744">
        <f t="shared" si="3448"/>
        <v>32484</v>
      </c>
      <c r="AC434" s="745">
        <v>12</v>
      </c>
      <c r="AD434" s="746">
        <f t="shared" si="3449"/>
        <v>389808</v>
      </c>
      <c r="AE434" s="747"/>
      <c r="AF434" s="741"/>
      <c r="AG434" s="746">
        <f t="shared" si="3450"/>
        <v>389808</v>
      </c>
      <c r="AH434" s="746">
        <f t="shared" si="3451"/>
        <v>117722.02</v>
      </c>
      <c r="AI434" s="746">
        <f t="shared" si="3452"/>
        <v>507530.02</v>
      </c>
      <c r="AK434" s="1044"/>
      <c r="AL434" s="735" t="s">
        <v>47</v>
      </c>
      <c r="AM434" s="737">
        <f t="shared" si="3453"/>
        <v>0</v>
      </c>
      <c r="AN434" s="737">
        <f t="shared" si="3454"/>
        <v>5360</v>
      </c>
      <c r="AO434" s="738">
        <f t="shared" si="3455"/>
        <v>5414</v>
      </c>
      <c r="AP434" s="817">
        <f t="shared" si="3456"/>
        <v>0</v>
      </c>
      <c r="AQ434" s="740">
        <f t="shared" si="3457"/>
        <v>0</v>
      </c>
      <c r="AR434" s="741">
        <f t="shared" si="3458"/>
        <v>0</v>
      </c>
      <c r="AS434" s="740">
        <f t="shared" si="3459"/>
        <v>0</v>
      </c>
      <c r="AT434" s="741">
        <f t="shared" si="3460"/>
        <v>0</v>
      </c>
      <c r="AU434" s="740">
        <f t="shared" si="3567"/>
        <v>0</v>
      </c>
      <c r="AV434" s="741">
        <f t="shared" si="3461"/>
        <v>0</v>
      </c>
      <c r="AW434" s="740">
        <f t="shared" si="3568"/>
        <v>0</v>
      </c>
      <c r="AX434" s="741">
        <f t="shared" si="3462"/>
        <v>0</v>
      </c>
      <c r="AY434" s="740">
        <f t="shared" si="3569"/>
        <v>0</v>
      </c>
      <c r="AZ434" s="741">
        <f t="shared" si="3463"/>
        <v>0</v>
      </c>
      <c r="BA434" s="740">
        <f t="shared" si="3570"/>
        <v>0</v>
      </c>
      <c r="BB434" s="741">
        <f t="shared" si="3464"/>
        <v>0</v>
      </c>
      <c r="BC434" s="740">
        <f t="shared" si="3571"/>
        <v>0</v>
      </c>
      <c r="BD434" s="741">
        <f t="shared" si="3465"/>
        <v>0</v>
      </c>
      <c r="BE434" s="740">
        <f t="shared" si="3572"/>
        <v>0</v>
      </c>
      <c r="BF434" s="741">
        <f t="shared" si="3466"/>
        <v>0</v>
      </c>
      <c r="BG434" s="740">
        <f t="shared" si="3573"/>
        <v>0</v>
      </c>
      <c r="BH434" s="741">
        <f t="shared" si="3467"/>
        <v>0</v>
      </c>
      <c r="BI434" s="740">
        <f t="shared" si="3574"/>
        <v>0</v>
      </c>
      <c r="BJ434" s="741">
        <f t="shared" si="3468"/>
        <v>0</v>
      </c>
      <c r="BK434" s="743">
        <f t="shared" si="3469"/>
        <v>0</v>
      </c>
      <c r="BL434" s="744">
        <f t="shared" si="3470"/>
        <v>0</v>
      </c>
      <c r="BM434" s="745">
        <v>12</v>
      </c>
      <c r="BN434" s="746">
        <f t="shared" si="3471"/>
        <v>0</v>
      </c>
      <c r="BO434" s="747"/>
      <c r="BP434" s="741"/>
      <c r="BQ434" s="746">
        <f t="shared" si="3472"/>
        <v>0</v>
      </c>
      <c r="BR434" s="746">
        <f t="shared" si="3473"/>
        <v>0</v>
      </c>
      <c r="BS434" s="746">
        <f t="shared" si="3474"/>
        <v>0</v>
      </c>
      <c r="BU434" s="1044"/>
      <c r="BV434" s="735" t="s">
        <v>47</v>
      </c>
      <c r="BW434" s="737">
        <f t="shared" si="3475"/>
        <v>0</v>
      </c>
      <c r="BX434" s="737">
        <f t="shared" si="3476"/>
        <v>5360</v>
      </c>
      <c r="BY434" s="738">
        <f t="shared" si="3477"/>
        <v>5414</v>
      </c>
      <c r="BZ434" s="817">
        <f t="shared" si="3478"/>
        <v>0</v>
      </c>
      <c r="CA434" s="740">
        <f t="shared" si="3479"/>
        <v>0</v>
      </c>
      <c r="CB434" s="741">
        <f t="shared" si="3480"/>
        <v>0</v>
      </c>
      <c r="CC434" s="740">
        <f t="shared" si="3481"/>
        <v>0</v>
      </c>
      <c r="CD434" s="741">
        <f t="shared" si="3482"/>
        <v>0</v>
      </c>
      <c r="CE434" s="740">
        <f t="shared" si="3575"/>
        <v>0</v>
      </c>
      <c r="CF434" s="741">
        <f t="shared" si="3483"/>
        <v>0</v>
      </c>
      <c r="CG434" s="740">
        <f t="shared" si="3576"/>
        <v>0</v>
      </c>
      <c r="CH434" s="741">
        <f t="shared" si="3484"/>
        <v>0</v>
      </c>
      <c r="CI434" s="740">
        <f t="shared" si="3577"/>
        <v>0</v>
      </c>
      <c r="CJ434" s="741">
        <f t="shared" si="3485"/>
        <v>0</v>
      </c>
      <c r="CK434" s="740">
        <f t="shared" si="3578"/>
        <v>0</v>
      </c>
      <c r="CL434" s="741">
        <f t="shared" si="3486"/>
        <v>0</v>
      </c>
      <c r="CM434" s="740">
        <f t="shared" si="3579"/>
        <v>0</v>
      </c>
      <c r="CN434" s="741">
        <f t="shared" si="3487"/>
        <v>0</v>
      </c>
      <c r="CO434" s="740">
        <f t="shared" si="3580"/>
        <v>0</v>
      </c>
      <c r="CP434" s="741">
        <f t="shared" si="3488"/>
        <v>0</v>
      </c>
      <c r="CQ434" s="740">
        <f t="shared" si="3581"/>
        <v>0</v>
      </c>
      <c r="CR434" s="741">
        <f t="shared" si="3489"/>
        <v>0</v>
      </c>
      <c r="CS434" s="740">
        <f t="shared" si="3582"/>
        <v>0</v>
      </c>
      <c r="CT434" s="741">
        <f t="shared" si="3490"/>
        <v>0</v>
      </c>
      <c r="CU434" s="743">
        <f t="shared" si="3491"/>
        <v>0</v>
      </c>
      <c r="CV434" s="744">
        <f t="shared" si="3492"/>
        <v>0</v>
      </c>
      <c r="CW434" s="745">
        <v>12</v>
      </c>
      <c r="CX434" s="746">
        <f t="shared" si="3493"/>
        <v>0</v>
      </c>
      <c r="CY434" s="747"/>
      <c r="CZ434" s="741"/>
      <c r="DA434" s="746">
        <f t="shared" si="3494"/>
        <v>0</v>
      </c>
      <c r="DB434" s="746">
        <f t="shared" si="3495"/>
        <v>0</v>
      </c>
      <c r="DC434" s="746">
        <f t="shared" si="3496"/>
        <v>0</v>
      </c>
      <c r="DD434" s="750"/>
      <c r="DE434" s="1044"/>
      <c r="DF434" s="735" t="s">
        <v>47</v>
      </c>
      <c r="DG434" s="737">
        <f t="shared" si="3497"/>
        <v>0</v>
      </c>
      <c r="DH434" s="737">
        <f t="shared" si="3498"/>
        <v>5360</v>
      </c>
      <c r="DI434" s="738">
        <f t="shared" si="3499"/>
        <v>5414</v>
      </c>
      <c r="DJ434" s="817">
        <f t="shared" si="3500"/>
        <v>0</v>
      </c>
      <c r="DK434" s="740">
        <f t="shared" si="3501"/>
        <v>0</v>
      </c>
      <c r="DL434" s="741">
        <f t="shared" si="3502"/>
        <v>0</v>
      </c>
      <c r="DM434" s="740">
        <f t="shared" si="3503"/>
        <v>0</v>
      </c>
      <c r="DN434" s="741">
        <f t="shared" si="3504"/>
        <v>0</v>
      </c>
      <c r="DO434" s="740">
        <f t="shared" si="3583"/>
        <v>0</v>
      </c>
      <c r="DP434" s="741">
        <f t="shared" si="3505"/>
        <v>0</v>
      </c>
      <c r="DQ434" s="740">
        <f t="shared" si="3584"/>
        <v>0</v>
      </c>
      <c r="DR434" s="741">
        <f t="shared" si="3506"/>
        <v>0</v>
      </c>
      <c r="DS434" s="740">
        <f t="shared" si="3585"/>
        <v>0</v>
      </c>
      <c r="DT434" s="741">
        <f t="shared" si="3507"/>
        <v>0</v>
      </c>
      <c r="DU434" s="740">
        <f t="shared" si="3586"/>
        <v>0</v>
      </c>
      <c r="DV434" s="741">
        <f t="shared" si="3508"/>
        <v>0</v>
      </c>
      <c r="DW434" s="740">
        <f t="shared" si="3587"/>
        <v>0</v>
      </c>
      <c r="DX434" s="741">
        <f t="shared" si="3509"/>
        <v>0</v>
      </c>
      <c r="DY434" s="740">
        <f t="shared" si="3588"/>
        <v>0</v>
      </c>
      <c r="DZ434" s="741">
        <f t="shared" si="3510"/>
        <v>0</v>
      </c>
      <c r="EA434" s="740">
        <f t="shared" si="3589"/>
        <v>0</v>
      </c>
      <c r="EB434" s="741">
        <f t="shared" si="3511"/>
        <v>0</v>
      </c>
      <c r="EC434" s="740">
        <f t="shared" si="3590"/>
        <v>0</v>
      </c>
      <c r="ED434" s="741">
        <f t="shared" si="3512"/>
        <v>0</v>
      </c>
      <c r="EE434" s="743">
        <f t="shared" si="3513"/>
        <v>0</v>
      </c>
      <c r="EF434" s="744">
        <f t="shared" si="3514"/>
        <v>0</v>
      </c>
      <c r="EG434" s="745">
        <v>12</v>
      </c>
      <c r="EH434" s="746">
        <f t="shared" si="3515"/>
        <v>0</v>
      </c>
      <c r="EI434" s="747"/>
      <c r="EJ434" s="741"/>
      <c r="EK434" s="746">
        <f t="shared" si="3516"/>
        <v>0</v>
      </c>
      <c r="EL434" s="746">
        <f t="shared" si="3517"/>
        <v>0</v>
      </c>
      <c r="EM434" s="746">
        <f t="shared" si="3518"/>
        <v>0</v>
      </c>
      <c r="EO434" s="1044"/>
      <c r="EP434" s="735" t="s">
        <v>47</v>
      </c>
      <c r="EQ434" s="737">
        <f t="shared" si="3519"/>
        <v>0</v>
      </c>
      <c r="ER434" s="737">
        <f t="shared" si="3520"/>
        <v>5360</v>
      </c>
      <c r="ES434" s="738">
        <f t="shared" si="3521"/>
        <v>5414</v>
      </c>
      <c r="ET434" s="817">
        <f t="shared" si="3522"/>
        <v>0</v>
      </c>
      <c r="EU434" s="740">
        <f t="shared" si="3523"/>
        <v>0</v>
      </c>
      <c r="EV434" s="741">
        <f t="shared" si="3524"/>
        <v>0</v>
      </c>
      <c r="EW434" s="740">
        <f t="shared" si="3525"/>
        <v>0</v>
      </c>
      <c r="EX434" s="741">
        <f t="shared" si="3526"/>
        <v>0</v>
      </c>
      <c r="EY434" s="740">
        <f t="shared" si="3591"/>
        <v>0</v>
      </c>
      <c r="EZ434" s="741">
        <f t="shared" si="3527"/>
        <v>0</v>
      </c>
      <c r="FA434" s="740">
        <f t="shared" si="3592"/>
        <v>0</v>
      </c>
      <c r="FB434" s="741">
        <f t="shared" si="3528"/>
        <v>0</v>
      </c>
      <c r="FC434" s="740">
        <f t="shared" si="3593"/>
        <v>0</v>
      </c>
      <c r="FD434" s="741">
        <f t="shared" si="3529"/>
        <v>0</v>
      </c>
      <c r="FE434" s="740">
        <f t="shared" si="3594"/>
        <v>0</v>
      </c>
      <c r="FF434" s="741">
        <f t="shared" si="3530"/>
        <v>0</v>
      </c>
      <c r="FG434" s="740">
        <f t="shared" si="3595"/>
        <v>0</v>
      </c>
      <c r="FH434" s="741">
        <f t="shared" si="3531"/>
        <v>0</v>
      </c>
      <c r="FI434" s="740">
        <f t="shared" si="3596"/>
        <v>0</v>
      </c>
      <c r="FJ434" s="741">
        <f t="shared" si="3532"/>
        <v>0</v>
      </c>
      <c r="FK434" s="740">
        <f t="shared" si="3597"/>
        <v>0</v>
      </c>
      <c r="FL434" s="741">
        <f t="shared" si="3533"/>
        <v>0</v>
      </c>
      <c r="FM434" s="740">
        <f t="shared" si="3598"/>
        <v>0</v>
      </c>
      <c r="FN434" s="741">
        <f t="shared" si="3534"/>
        <v>0</v>
      </c>
      <c r="FO434" s="743">
        <f t="shared" si="3535"/>
        <v>0</v>
      </c>
      <c r="FP434" s="744">
        <f t="shared" si="3536"/>
        <v>0</v>
      </c>
      <c r="FQ434" s="745">
        <v>12</v>
      </c>
      <c r="FR434" s="746">
        <f t="shared" si="3537"/>
        <v>0</v>
      </c>
      <c r="FS434" s="747"/>
      <c r="FT434" s="741"/>
      <c r="FU434" s="746">
        <f t="shared" si="3538"/>
        <v>0</v>
      </c>
      <c r="FV434" s="746">
        <f t="shared" si="3539"/>
        <v>0</v>
      </c>
      <c r="FW434" s="746">
        <f t="shared" si="3540"/>
        <v>0</v>
      </c>
      <c r="FY434" s="1044"/>
      <c r="FZ434" s="735" t="s">
        <v>47</v>
      </c>
      <c r="GA434" s="737">
        <f t="shared" si="3541"/>
        <v>2</v>
      </c>
      <c r="GB434" s="737">
        <f t="shared" si="3542"/>
        <v>5360</v>
      </c>
      <c r="GC434" s="738">
        <f t="shared" si="3543"/>
        <v>5414</v>
      </c>
      <c r="GD434" s="743">
        <f t="shared" si="3544"/>
        <v>10828</v>
      </c>
      <c r="GE434" s="743"/>
      <c r="GF434" s="737">
        <f t="shared" si="3545"/>
        <v>0</v>
      </c>
      <c r="GG434" s="743"/>
      <c r="GH434" s="737">
        <f t="shared" si="3546"/>
        <v>0</v>
      </c>
      <c r="GI434" s="743"/>
      <c r="GJ434" s="737">
        <f t="shared" si="3547"/>
        <v>0</v>
      </c>
      <c r="GK434" s="743"/>
      <c r="GL434" s="737">
        <f t="shared" si="3548"/>
        <v>0</v>
      </c>
      <c r="GM434" s="743"/>
      <c r="GN434" s="737">
        <f t="shared" si="3549"/>
        <v>0</v>
      </c>
      <c r="GO434" s="743"/>
      <c r="GP434" s="737">
        <f t="shared" si="3550"/>
        <v>0</v>
      </c>
      <c r="GQ434" s="743"/>
      <c r="GR434" s="737">
        <f t="shared" si="3551"/>
        <v>0</v>
      </c>
      <c r="GS434" s="743"/>
      <c r="GT434" s="737">
        <f t="shared" si="3552"/>
        <v>0</v>
      </c>
      <c r="GU434" s="743"/>
      <c r="GV434" s="737">
        <f t="shared" si="3553"/>
        <v>0</v>
      </c>
      <c r="GW434" s="743"/>
      <c r="GX434" s="737">
        <f t="shared" si="3554"/>
        <v>0</v>
      </c>
      <c r="GY434" s="743">
        <f t="shared" si="3554"/>
        <v>21656</v>
      </c>
      <c r="GZ434" s="744">
        <f t="shared" si="3555"/>
        <v>32484</v>
      </c>
      <c r="HA434" s="745">
        <v>12</v>
      </c>
      <c r="HB434" s="746">
        <f t="shared" si="3556"/>
        <v>389808</v>
      </c>
      <c r="HC434" s="737">
        <f t="shared" si="3557"/>
        <v>0</v>
      </c>
      <c r="HD434" s="737">
        <f t="shared" si="3557"/>
        <v>0</v>
      </c>
      <c r="HE434" s="746">
        <f t="shared" si="3558"/>
        <v>389808</v>
      </c>
      <c r="HF434" s="746">
        <f t="shared" si="3559"/>
        <v>117722.02</v>
      </c>
      <c r="HG434" s="746">
        <f t="shared" si="3560"/>
        <v>507530.02</v>
      </c>
    </row>
    <row r="435" spans="1:225" hidden="1" x14ac:dyDescent="0.25">
      <c r="A435" s="1044"/>
      <c r="B435" s="735" t="s">
        <v>866</v>
      </c>
      <c r="C435" s="737">
        <f t="shared" si="3425"/>
        <v>1</v>
      </c>
      <c r="D435" s="737">
        <f t="shared" si="3426"/>
        <v>6364</v>
      </c>
      <c r="E435" s="738">
        <f t="shared" si="3427"/>
        <v>6428</v>
      </c>
      <c r="F435" s="817">
        <f t="shared" si="3428"/>
        <v>6428</v>
      </c>
      <c r="G435" s="740">
        <f t="shared" si="3566"/>
        <v>0</v>
      </c>
      <c r="H435" s="741">
        <f t="shared" si="3429"/>
        <v>0</v>
      </c>
      <c r="I435" s="740">
        <f t="shared" si="3566"/>
        <v>0</v>
      </c>
      <c r="J435" s="741">
        <f t="shared" si="3430"/>
        <v>0</v>
      </c>
      <c r="K435" s="740">
        <f t="shared" si="3431"/>
        <v>0</v>
      </c>
      <c r="L435" s="741">
        <f t="shared" si="3432"/>
        <v>0</v>
      </c>
      <c r="M435" s="740">
        <f t="shared" si="3433"/>
        <v>0</v>
      </c>
      <c r="N435" s="741">
        <f t="shared" si="3434"/>
        <v>0</v>
      </c>
      <c r="O435" s="740">
        <f t="shared" si="3435"/>
        <v>0</v>
      </c>
      <c r="P435" s="741">
        <f t="shared" si="3436"/>
        <v>0</v>
      </c>
      <c r="Q435" s="740">
        <f t="shared" si="3437"/>
        <v>0</v>
      </c>
      <c r="R435" s="741">
        <f t="shared" si="3438"/>
        <v>0</v>
      </c>
      <c r="S435" s="740">
        <f t="shared" si="3439"/>
        <v>0</v>
      </c>
      <c r="T435" s="741">
        <f t="shared" si="3440"/>
        <v>0</v>
      </c>
      <c r="U435" s="740">
        <f t="shared" si="3441"/>
        <v>0</v>
      </c>
      <c r="V435" s="741">
        <f t="shared" si="3442"/>
        <v>0</v>
      </c>
      <c r="W435" s="740">
        <f t="shared" si="3443"/>
        <v>0</v>
      </c>
      <c r="X435" s="741">
        <f t="shared" si="3444"/>
        <v>0</v>
      </c>
      <c r="Y435" s="740">
        <f t="shared" si="3445"/>
        <v>0</v>
      </c>
      <c r="Z435" s="741">
        <f t="shared" si="3446"/>
        <v>0</v>
      </c>
      <c r="AA435" s="743">
        <f t="shared" si="3447"/>
        <v>9814</v>
      </c>
      <c r="AB435" s="744">
        <f t="shared" si="3448"/>
        <v>16242</v>
      </c>
      <c r="AC435" s="745">
        <v>12</v>
      </c>
      <c r="AD435" s="746">
        <f t="shared" si="3449"/>
        <v>194904</v>
      </c>
      <c r="AE435" s="747"/>
      <c r="AF435" s="741"/>
      <c r="AG435" s="746">
        <f t="shared" si="3450"/>
        <v>194904</v>
      </c>
      <c r="AH435" s="746">
        <f t="shared" si="3451"/>
        <v>58861.01</v>
      </c>
      <c r="AI435" s="746">
        <f t="shared" si="3452"/>
        <v>253765.01</v>
      </c>
      <c r="AK435" s="1044"/>
      <c r="AL435" s="735" t="s">
        <v>866</v>
      </c>
      <c r="AM435" s="737">
        <f t="shared" si="3453"/>
        <v>0</v>
      </c>
      <c r="AN435" s="737">
        <f t="shared" si="3454"/>
        <v>6364</v>
      </c>
      <c r="AO435" s="738">
        <f t="shared" si="3455"/>
        <v>6428</v>
      </c>
      <c r="AP435" s="817">
        <f t="shared" si="3456"/>
        <v>0</v>
      </c>
      <c r="AQ435" s="740">
        <f t="shared" si="3457"/>
        <v>0</v>
      </c>
      <c r="AR435" s="741">
        <f t="shared" si="3458"/>
        <v>0</v>
      </c>
      <c r="AS435" s="740">
        <f t="shared" si="3459"/>
        <v>0</v>
      </c>
      <c r="AT435" s="741">
        <f t="shared" si="3460"/>
        <v>0</v>
      </c>
      <c r="AU435" s="740">
        <f t="shared" si="3567"/>
        <v>0</v>
      </c>
      <c r="AV435" s="741">
        <f t="shared" si="3461"/>
        <v>0</v>
      </c>
      <c r="AW435" s="740">
        <f t="shared" si="3568"/>
        <v>0</v>
      </c>
      <c r="AX435" s="741">
        <f t="shared" si="3462"/>
        <v>0</v>
      </c>
      <c r="AY435" s="740">
        <f t="shared" si="3569"/>
        <v>0</v>
      </c>
      <c r="AZ435" s="741">
        <f t="shared" si="3463"/>
        <v>0</v>
      </c>
      <c r="BA435" s="740">
        <f t="shared" si="3570"/>
        <v>0</v>
      </c>
      <c r="BB435" s="741">
        <f t="shared" si="3464"/>
        <v>0</v>
      </c>
      <c r="BC435" s="740">
        <f t="shared" si="3571"/>
        <v>0</v>
      </c>
      <c r="BD435" s="741">
        <f t="shared" si="3465"/>
        <v>0</v>
      </c>
      <c r="BE435" s="740">
        <f t="shared" si="3572"/>
        <v>0</v>
      </c>
      <c r="BF435" s="741">
        <f t="shared" si="3466"/>
        <v>0</v>
      </c>
      <c r="BG435" s="740">
        <f t="shared" si="3573"/>
        <v>0</v>
      </c>
      <c r="BH435" s="741">
        <f t="shared" si="3467"/>
        <v>0</v>
      </c>
      <c r="BI435" s="740">
        <f t="shared" si="3574"/>
        <v>0</v>
      </c>
      <c r="BJ435" s="741">
        <f t="shared" si="3468"/>
        <v>0</v>
      </c>
      <c r="BK435" s="743">
        <f t="shared" si="3469"/>
        <v>0</v>
      </c>
      <c r="BL435" s="744">
        <f t="shared" si="3470"/>
        <v>0</v>
      </c>
      <c r="BM435" s="745">
        <v>12</v>
      </c>
      <c r="BN435" s="746">
        <f t="shared" si="3471"/>
        <v>0</v>
      </c>
      <c r="BO435" s="747"/>
      <c r="BP435" s="741"/>
      <c r="BQ435" s="746">
        <f t="shared" si="3472"/>
        <v>0</v>
      </c>
      <c r="BR435" s="746">
        <f t="shared" si="3473"/>
        <v>0</v>
      </c>
      <c r="BS435" s="746">
        <f t="shared" si="3474"/>
        <v>0</v>
      </c>
      <c r="BU435" s="1044"/>
      <c r="BV435" s="735" t="s">
        <v>866</v>
      </c>
      <c r="BW435" s="737">
        <f t="shared" si="3475"/>
        <v>0</v>
      </c>
      <c r="BX435" s="737">
        <f t="shared" si="3476"/>
        <v>6364</v>
      </c>
      <c r="BY435" s="738">
        <f t="shared" si="3477"/>
        <v>6428</v>
      </c>
      <c r="BZ435" s="817">
        <f t="shared" si="3478"/>
        <v>0</v>
      </c>
      <c r="CA435" s="740">
        <f t="shared" si="3479"/>
        <v>0</v>
      </c>
      <c r="CB435" s="741">
        <f t="shared" si="3480"/>
        <v>0</v>
      </c>
      <c r="CC435" s="740">
        <f t="shared" si="3481"/>
        <v>0</v>
      </c>
      <c r="CD435" s="741">
        <f t="shared" si="3482"/>
        <v>0</v>
      </c>
      <c r="CE435" s="740">
        <f t="shared" si="3575"/>
        <v>0</v>
      </c>
      <c r="CF435" s="741">
        <f t="shared" si="3483"/>
        <v>0</v>
      </c>
      <c r="CG435" s="740">
        <f t="shared" si="3576"/>
        <v>0</v>
      </c>
      <c r="CH435" s="741">
        <f t="shared" si="3484"/>
        <v>0</v>
      </c>
      <c r="CI435" s="740">
        <f t="shared" si="3577"/>
        <v>0</v>
      </c>
      <c r="CJ435" s="741">
        <f t="shared" si="3485"/>
        <v>0</v>
      </c>
      <c r="CK435" s="740">
        <f t="shared" si="3578"/>
        <v>0</v>
      </c>
      <c r="CL435" s="741">
        <f t="shared" si="3486"/>
        <v>0</v>
      </c>
      <c r="CM435" s="740">
        <f t="shared" si="3579"/>
        <v>0</v>
      </c>
      <c r="CN435" s="741">
        <f t="shared" si="3487"/>
        <v>0</v>
      </c>
      <c r="CO435" s="740">
        <f t="shared" si="3580"/>
        <v>0</v>
      </c>
      <c r="CP435" s="741">
        <f t="shared" si="3488"/>
        <v>0</v>
      </c>
      <c r="CQ435" s="740">
        <f t="shared" si="3581"/>
        <v>0</v>
      </c>
      <c r="CR435" s="741">
        <f t="shared" si="3489"/>
        <v>0</v>
      </c>
      <c r="CS435" s="740">
        <f t="shared" si="3582"/>
        <v>0</v>
      </c>
      <c r="CT435" s="741">
        <f t="shared" si="3490"/>
        <v>0</v>
      </c>
      <c r="CU435" s="743">
        <f t="shared" si="3491"/>
        <v>0</v>
      </c>
      <c r="CV435" s="744">
        <f t="shared" si="3492"/>
        <v>0</v>
      </c>
      <c r="CW435" s="745">
        <v>12</v>
      </c>
      <c r="CX435" s="746">
        <f t="shared" si="3493"/>
        <v>0</v>
      </c>
      <c r="CY435" s="747"/>
      <c r="CZ435" s="741"/>
      <c r="DA435" s="746">
        <f t="shared" si="3494"/>
        <v>0</v>
      </c>
      <c r="DB435" s="746">
        <f t="shared" si="3495"/>
        <v>0</v>
      </c>
      <c r="DC435" s="746">
        <f t="shared" si="3496"/>
        <v>0</v>
      </c>
      <c r="DD435" s="750"/>
      <c r="DE435" s="1044"/>
      <c r="DF435" s="735" t="s">
        <v>866</v>
      </c>
      <c r="DG435" s="737">
        <f t="shared" si="3497"/>
        <v>0</v>
      </c>
      <c r="DH435" s="737">
        <f t="shared" si="3498"/>
        <v>6364</v>
      </c>
      <c r="DI435" s="738">
        <f t="shared" si="3499"/>
        <v>6428</v>
      </c>
      <c r="DJ435" s="817">
        <f t="shared" si="3500"/>
        <v>0</v>
      </c>
      <c r="DK435" s="740">
        <f t="shared" si="3501"/>
        <v>0</v>
      </c>
      <c r="DL435" s="741">
        <f t="shared" si="3502"/>
        <v>0</v>
      </c>
      <c r="DM435" s="740">
        <f t="shared" si="3503"/>
        <v>0</v>
      </c>
      <c r="DN435" s="741">
        <f t="shared" si="3504"/>
        <v>0</v>
      </c>
      <c r="DO435" s="740">
        <f t="shared" si="3583"/>
        <v>0</v>
      </c>
      <c r="DP435" s="741">
        <f t="shared" si="3505"/>
        <v>0</v>
      </c>
      <c r="DQ435" s="740">
        <f t="shared" si="3584"/>
        <v>0</v>
      </c>
      <c r="DR435" s="741">
        <f t="shared" si="3506"/>
        <v>0</v>
      </c>
      <c r="DS435" s="740">
        <f t="shared" si="3585"/>
        <v>0</v>
      </c>
      <c r="DT435" s="741">
        <f t="shared" si="3507"/>
        <v>0</v>
      </c>
      <c r="DU435" s="740">
        <f t="shared" si="3586"/>
        <v>0</v>
      </c>
      <c r="DV435" s="741">
        <f t="shared" si="3508"/>
        <v>0</v>
      </c>
      <c r="DW435" s="740">
        <f t="shared" si="3587"/>
        <v>0</v>
      </c>
      <c r="DX435" s="741">
        <f t="shared" si="3509"/>
        <v>0</v>
      </c>
      <c r="DY435" s="740">
        <f t="shared" si="3588"/>
        <v>0</v>
      </c>
      <c r="DZ435" s="741">
        <f t="shared" si="3510"/>
        <v>0</v>
      </c>
      <c r="EA435" s="740">
        <f t="shared" si="3589"/>
        <v>0</v>
      </c>
      <c r="EB435" s="741">
        <f t="shared" si="3511"/>
        <v>0</v>
      </c>
      <c r="EC435" s="740">
        <f t="shared" si="3590"/>
        <v>0</v>
      </c>
      <c r="ED435" s="741">
        <f t="shared" si="3512"/>
        <v>0</v>
      </c>
      <c r="EE435" s="743">
        <f t="shared" si="3513"/>
        <v>0</v>
      </c>
      <c r="EF435" s="744">
        <f t="shared" si="3514"/>
        <v>0</v>
      </c>
      <c r="EG435" s="745">
        <v>12</v>
      </c>
      <c r="EH435" s="746">
        <f t="shared" si="3515"/>
        <v>0</v>
      </c>
      <c r="EI435" s="747"/>
      <c r="EJ435" s="741"/>
      <c r="EK435" s="746">
        <f t="shared" si="3516"/>
        <v>0</v>
      </c>
      <c r="EL435" s="746">
        <f t="shared" si="3517"/>
        <v>0</v>
      </c>
      <c r="EM435" s="746">
        <f t="shared" si="3518"/>
        <v>0</v>
      </c>
      <c r="EO435" s="1044"/>
      <c r="EP435" s="735" t="s">
        <v>866</v>
      </c>
      <c r="EQ435" s="737">
        <f t="shared" si="3519"/>
        <v>0</v>
      </c>
      <c r="ER435" s="737">
        <f t="shared" si="3520"/>
        <v>6364</v>
      </c>
      <c r="ES435" s="738">
        <f t="shared" si="3521"/>
        <v>6428</v>
      </c>
      <c r="ET435" s="817">
        <f t="shared" si="3522"/>
        <v>0</v>
      </c>
      <c r="EU435" s="740">
        <f t="shared" si="3523"/>
        <v>0</v>
      </c>
      <c r="EV435" s="741">
        <f t="shared" si="3524"/>
        <v>0</v>
      </c>
      <c r="EW435" s="740">
        <f t="shared" si="3525"/>
        <v>0</v>
      </c>
      <c r="EX435" s="741">
        <f t="shared" si="3526"/>
        <v>0</v>
      </c>
      <c r="EY435" s="740">
        <f t="shared" si="3591"/>
        <v>0</v>
      </c>
      <c r="EZ435" s="741">
        <f t="shared" si="3527"/>
        <v>0</v>
      </c>
      <c r="FA435" s="740">
        <f t="shared" si="3592"/>
        <v>0</v>
      </c>
      <c r="FB435" s="741">
        <f t="shared" si="3528"/>
        <v>0</v>
      </c>
      <c r="FC435" s="740">
        <f t="shared" si="3593"/>
        <v>0</v>
      </c>
      <c r="FD435" s="741">
        <f t="shared" si="3529"/>
        <v>0</v>
      </c>
      <c r="FE435" s="740">
        <f t="shared" si="3594"/>
        <v>0</v>
      </c>
      <c r="FF435" s="741">
        <f t="shared" si="3530"/>
        <v>0</v>
      </c>
      <c r="FG435" s="740">
        <f t="shared" si="3595"/>
        <v>0</v>
      </c>
      <c r="FH435" s="741">
        <f t="shared" si="3531"/>
        <v>0</v>
      </c>
      <c r="FI435" s="740">
        <f t="shared" si="3596"/>
        <v>0</v>
      </c>
      <c r="FJ435" s="741">
        <f t="shared" si="3532"/>
        <v>0</v>
      </c>
      <c r="FK435" s="740">
        <f t="shared" si="3597"/>
        <v>0</v>
      </c>
      <c r="FL435" s="741">
        <f t="shared" si="3533"/>
        <v>0</v>
      </c>
      <c r="FM435" s="740">
        <f t="shared" si="3598"/>
        <v>0</v>
      </c>
      <c r="FN435" s="741">
        <f t="shared" si="3534"/>
        <v>0</v>
      </c>
      <c r="FO435" s="743">
        <f t="shared" si="3535"/>
        <v>0</v>
      </c>
      <c r="FP435" s="744">
        <f t="shared" si="3536"/>
        <v>0</v>
      </c>
      <c r="FQ435" s="745">
        <v>12</v>
      </c>
      <c r="FR435" s="746">
        <f t="shared" si="3537"/>
        <v>0</v>
      </c>
      <c r="FS435" s="747"/>
      <c r="FT435" s="741"/>
      <c r="FU435" s="746">
        <f t="shared" si="3538"/>
        <v>0</v>
      </c>
      <c r="FV435" s="746">
        <f t="shared" si="3539"/>
        <v>0</v>
      </c>
      <c r="FW435" s="746">
        <f t="shared" si="3540"/>
        <v>0</v>
      </c>
      <c r="FY435" s="1044"/>
      <c r="FZ435" s="735" t="s">
        <v>866</v>
      </c>
      <c r="GA435" s="737">
        <f t="shared" si="3541"/>
        <v>1</v>
      </c>
      <c r="GB435" s="737">
        <f t="shared" si="3542"/>
        <v>6364</v>
      </c>
      <c r="GC435" s="738">
        <f t="shared" si="3543"/>
        <v>6428</v>
      </c>
      <c r="GD435" s="743">
        <f t="shared" si="3544"/>
        <v>6428</v>
      </c>
      <c r="GE435" s="743"/>
      <c r="GF435" s="737">
        <f t="shared" si="3545"/>
        <v>0</v>
      </c>
      <c r="GG435" s="743"/>
      <c r="GH435" s="737">
        <f t="shared" si="3546"/>
        <v>0</v>
      </c>
      <c r="GI435" s="743"/>
      <c r="GJ435" s="737">
        <f t="shared" si="3547"/>
        <v>0</v>
      </c>
      <c r="GK435" s="743"/>
      <c r="GL435" s="737">
        <f t="shared" si="3548"/>
        <v>0</v>
      </c>
      <c r="GM435" s="743"/>
      <c r="GN435" s="737">
        <f t="shared" si="3549"/>
        <v>0</v>
      </c>
      <c r="GO435" s="743"/>
      <c r="GP435" s="737">
        <f t="shared" si="3550"/>
        <v>0</v>
      </c>
      <c r="GQ435" s="743"/>
      <c r="GR435" s="737">
        <f t="shared" si="3551"/>
        <v>0</v>
      </c>
      <c r="GS435" s="743"/>
      <c r="GT435" s="737">
        <f t="shared" si="3552"/>
        <v>0</v>
      </c>
      <c r="GU435" s="743"/>
      <c r="GV435" s="737">
        <f t="shared" si="3553"/>
        <v>0</v>
      </c>
      <c r="GW435" s="743"/>
      <c r="GX435" s="737">
        <f t="shared" si="3554"/>
        <v>0</v>
      </c>
      <c r="GY435" s="743">
        <f t="shared" si="3554"/>
        <v>9814</v>
      </c>
      <c r="GZ435" s="744">
        <f t="shared" si="3555"/>
        <v>16242</v>
      </c>
      <c r="HA435" s="745">
        <v>12</v>
      </c>
      <c r="HB435" s="746">
        <f t="shared" si="3556"/>
        <v>194904</v>
      </c>
      <c r="HC435" s="737">
        <f t="shared" si="3557"/>
        <v>0</v>
      </c>
      <c r="HD435" s="737">
        <f t="shared" si="3557"/>
        <v>0</v>
      </c>
      <c r="HE435" s="746">
        <f t="shared" si="3558"/>
        <v>194904</v>
      </c>
      <c r="HF435" s="746">
        <f t="shared" si="3559"/>
        <v>58861.01</v>
      </c>
      <c r="HG435" s="746">
        <f t="shared" si="3560"/>
        <v>253765.01</v>
      </c>
    </row>
    <row r="436" spans="1:225" hidden="1" x14ac:dyDescent="0.25">
      <c r="A436" s="1044"/>
      <c r="B436" s="755" t="s">
        <v>418</v>
      </c>
      <c r="C436" s="737">
        <f t="shared" si="3425"/>
        <v>0</v>
      </c>
      <c r="D436" s="737">
        <f t="shared" si="3426"/>
        <v>5063</v>
      </c>
      <c r="E436" s="738">
        <f t="shared" si="3427"/>
        <v>5114</v>
      </c>
      <c r="F436" s="817">
        <f t="shared" si="3428"/>
        <v>0</v>
      </c>
      <c r="G436" s="740">
        <f t="shared" si="3566"/>
        <v>0</v>
      </c>
      <c r="H436" s="741">
        <f t="shared" si="3429"/>
        <v>0</v>
      </c>
      <c r="I436" s="740">
        <f t="shared" si="3566"/>
        <v>0</v>
      </c>
      <c r="J436" s="741">
        <f t="shared" si="3430"/>
        <v>0</v>
      </c>
      <c r="K436" s="740">
        <f t="shared" si="3431"/>
        <v>0</v>
      </c>
      <c r="L436" s="741">
        <f t="shared" si="3432"/>
        <v>0</v>
      </c>
      <c r="M436" s="740">
        <f t="shared" si="3433"/>
        <v>0</v>
      </c>
      <c r="N436" s="741">
        <f t="shared" si="3434"/>
        <v>0</v>
      </c>
      <c r="O436" s="740">
        <f t="shared" si="3435"/>
        <v>0</v>
      </c>
      <c r="P436" s="741">
        <f t="shared" si="3436"/>
        <v>0</v>
      </c>
      <c r="Q436" s="740">
        <f t="shared" si="3437"/>
        <v>0</v>
      </c>
      <c r="R436" s="741">
        <f t="shared" si="3438"/>
        <v>0</v>
      </c>
      <c r="S436" s="740">
        <f t="shared" si="3439"/>
        <v>0</v>
      </c>
      <c r="T436" s="741">
        <f t="shared" si="3440"/>
        <v>0</v>
      </c>
      <c r="U436" s="740">
        <f t="shared" si="3441"/>
        <v>0</v>
      </c>
      <c r="V436" s="741">
        <f t="shared" si="3442"/>
        <v>0</v>
      </c>
      <c r="W436" s="740">
        <f t="shared" si="3443"/>
        <v>0</v>
      </c>
      <c r="X436" s="741">
        <f t="shared" si="3444"/>
        <v>0</v>
      </c>
      <c r="Y436" s="740">
        <f t="shared" si="3445"/>
        <v>0</v>
      </c>
      <c r="Z436" s="741">
        <f t="shared" si="3446"/>
        <v>0</v>
      </c>
      <c r="AA436" s="743">
        <f t="shared" si="3447"/>
        <v>0</v>
      </c>
      <c r="AB436" s="744">
        <f t="shared" si="3448"/>
        <v>0</v>
      </c>
      <c r="AC436" s="745">
        <v>12</v>
      </c>
      <c r="AD436" s="746">
        <f t="shared" si="3449"/>
        <v>0</v>
      </c>
      <c r="AE436" s="747">
        <f>C436*1009.76*12</f>
        <v>0</v>
      </c>
      <c r="AF436" s="782">
        <f t="shared" ref="AF436:AF438" si="3609">AD436*0.085</f>
        <v>0</v>
      </c>
      <c r="AG436" s="746">
        <f t="shared" si="3450"/>
        <v>0</v>
      </c>
      <c r="AH436" s="746">
        <f t="shared" si="3451"/>
        <v>0</v>
      </c>
      <c r="AI436" s="746">
        <f t="shared" si="3452"/>
        <v>0</v>
      </c>
      <c r="AK436" s="1044"/>
      <c r="AL436" s="755" t="s">
        <v>418</v>
      </c>
      <c r="AM436" s="737">
        <f t="shared" si="3453"/>
        <v>2</v>
      </c>
      <c r="AN436" s="737">
        <f t="shared" si="3454"/>
        <v>5063</v>
      </c>
      <c r="AO436" s="738">
        <f t="shared" si="3455"/>
        <v>5114</v>
      </c>
      <c r="AP436" s="817">
        <f t="shared" si="3456"/>
        <v>10228</v>
      </c>
      <c r="AQ436" s="740">
        <f t="shared" si="3457"/>
        <v>0</v>
      </c>
      <c r="AR436" s="741">
        <f t="shared" si="3458"/>
        <v>0</v>
      </c>
      <c r="AS436" s="740">
        <f t="shared" si="3459"/>
        <v>0</v>
      </c>
      <c r="AT436" s="741">
        <f t="shared" si="3460"/>
        <v>0</v>
      </c>
      <c r="AU436" s="740">
        <f t="shared" si="3567"/>
        <v>0</v>
      </c>
      <c r="AV436" s="741">
        <f t="shared" si="3461"/>
        <v>0</v>
      </c>
      <c r="AW436" s="740">
        <f t="shared" si="3568"/>
        <v>0</v>
      </c>
      <c r="AX436" s="741">
        <f t="shared" si="3462"/>
        <v>0</v>
      </c>
      <c r="AY436" s="740">
        <f t="shared" si="3569"/>
        <v>0</v>
      </c>
      <c r="AZ436" s="741">
        <f t="shared" si="3463"/>
        <v>0</v>
      </c>
      <c r="BA436" s="740">
        <f t="shared" si="3570"/>
        <v>0</v>
      </c>
      <c r="BB436" s="741">
        <f t="shared" si="3464"/>
        <v>0</v>
      </c>
      <c r="BC436" s="740">
        <f t="shared" si="3571"/>
        <v>0</v>
      </c>
      <c r="BD436" s="741">
        <f t="shared" si="3465"/>
        <v>0</v>
      </c>
      <c r="BE436" s="740">
        <f t="shared" si="3572"/>
        <v>0</v>
      </c>
      <c r="BF436" s="741">
        <f t="shared" si="3466"/>
        <v>0</v>
      </c>
      <c r="BG436" s="740">
        <f t="shared" si="3573"/>
        <v>0</v>
      </c>
      <c r="BH436" s="741">
        <f t="shared" si="3467"/>
        <v>0</v>
      </c>
      <c r="BI436" s="740">
        <f t="shared" si="3574"/>
        <v>0</v>
      </c>
      <c r="BJ436" s="741">
        <f t="shared" si="3468"/>
        <v>0</v>
      </c>
      <c r="BK436" s="743">
        <f t="shared" si="3469"/>
        <v>22256</v>
      </c>
      <c r="BL436" s="744">
        <f t="shared" si="3470"/>
        <v>32484</v>
      </c>
      <c r="BM436" s="745">
        <v>12</v>
      </c>
      <c r="BN436" s="746">
        <f t="shared" si="3471"/>
        <v>389808</v>
      </c>
      <c r="BO436" s="747">
        <f>AM436*1009.76*12</f>
        <v>24234.240000000002</v>
      </c>
      <c r="BP436" s="782">
        <f t="shared" ref="BP436:BP438" si="3610">BN436*0.085</f>
        <v>33133.68</v>
      </c>
      <c r="BQ436" s="746">
        <f t="shared" si="3472"/>
        <v>447175.92</v>
      </c>
      <c r="BR436" s="746">
        <f t="shared" si="3473"/>
        <v>135047.13</v>
      </c>
      <c r="BS436" s="746">
        <f t="shared" si="3474"/>
        <v>582223.05000000005</v>
      </c>
      <c r="BU436" s="1044"/>
      <c r="BV436" s="755" t="s">
        <v>418</v>
      </c>
      <c r="BW436" s="737">
        <f t="shared" si="3475"/>
        <v>0</v>
      </c>
      <c r="BX436" s="737">
        <f t="shared" si="3476"/>
        <v>5063</v>
      </c>
      <c r="BY436" s="738">
        <f t="shared" si="3477"/>
        <v>5114</v>
      </c>
      <c r="BZ436" s="817">
        <f t="shared" si="3478"/>
        <v>0</v>
      </c>
      <c r="CA436" s="740">
        <f t="shared" si="3479"/>
        <v>0</v>
      </c>
      <c r="CB436" s="741">
        <f t="shared" si="3480"/>
        <v>0</v>
      </c>
      <c r="CC436" s="740">
        <f t="shared" si="3481"/>
        <v>0</v>
      </c>
      <c r="CD436" s="741">
        <f t="shared" si="3482"/>
        <v>0</v>
      </c>
      <c r="CE436" s="740">
        <f t="shared" si="3575"/>
        <v>0</v>
      </c>
      <c r="CF436" s="741">
        <f t="shared" si="3483"/>
        <v>0</v>
      </c>
      <c r="CG436" s="740">
        <f t="shared" si="3576"/>
        <v>0</v>
      </c>
      <c r="CH436" s="741">
        <f t="shared" si="3484"/>
        <v>0</v>
      </c>
      <c r="CI436" s="740">
        <f t="shared" si="3577"/>
        <v>0</v>
      </c>
      <c r="CJ436" s="741">
        <f t="shared" si="3485"/>
        <v>0</v>
      </c>
      <c r="CK436" s="740">
        <f t="shared" si="3578"/>
        <v>0</v>
      </c>
      <c r="CL436" s="741">
        <f t="shared" si="3486"/>
        <v>0</v>
      </c>
      <c r="CM436" s="740">
        <f t="shared" si="3579"/>
        <v>0</v>
      </c>
      <c r="CN436" s="741">
        <f t="shared" si="3487"/>
        <v>0</v>
      </c>
      <c r="CO436" s="740">
        <f t="shared" si="3580"/>
        <v>0</v>
      </c>
      <c r="CP436" s="741">
        <f t="shared" si="3488"/>
        <v>0</v>
      </c>
      <c r="CQ436" s="740">
        <f t="shared" si="3581"/>
        <v>0</v>
      </c>
      <c r="CR436" s="741">
        <f t="shared" si="3489"/>
        <v>0</v>
      </c>
      <c r="CS436" s="740">
        <f t="shared" si="3582"/>
        <v>0</v>
      </c>
      <c r="CT436" s="741">
        <f t="shared" si="3490"/>
        <v>0</v>
      </c>
      <c r="CU436" s="743">
        <f t="shared" si="3491"/>
        <v>0</v>
      </c>
      <c r="CV436" s="744">
        <f t="shared" si="3492"/>
        <v>0</v>
      </c>
      <c r="CW436" s="745">
        <v>12</v>
      </c>
      <c r="CX436" s="746">
        <f t="shared" si="3493"/>
        <v>0</v>
      </c>
      <c r="CY436" s="747">
        <f>BW436*1009.76*12</f>
        <v>0</v>
      </c>
      <c r="CZ436" s="782">
        <f t="shared" ref="CZ436:CZ438" si="3611">CX436*0.085</f>
        <v>0</v>
      </c>
      <c r="DA436" s="746">
        <f t="shared" si="3494"/>
        <v>0</v>
      </c>
      <c r="DB436" s="746">
        <f t="shared" si="3495"/>
        <v>0</v>
      </c>
      <c r="DC436" s="746">
        <f t="shared" si="3496"/>
        <v>0</v>
      </c>
      <c r="DD436" s="750"/>
      <c r="DE436" s="1044"/>
      <c r="DF436" s="755" t="s">
        <v>418</v>
      </c>
      <c r="DG436" s="737">
        <f t="shared" si="3497"/>
        <v>0</v>
      </c>
      <c r="DH436" s="737">
        <f t="shared" si="3498"/>
        <v>5063</v>
      </c>
      <c r="DI436" s="738">
        <f t="shared" si="3499"/>
        <v>5114</v>
      </c>
      <c r="DJ436" s="817">
        <f t="shared" si="3500"/>
        <v>0</v>
      </c>
      <c r="DK436" s="740">
        <f t="shared" si="3501"/>
        <v>0</v>
      </c>
      <c r="DL436" s="741">
        <f t="shared" si="3502"/>
        <v>0</v>
      </c>
      <c r="DM436" s="740">
        <f t="shared" si="3503"/>
        <v>0</v>
      </c>
      <c r="DN436" s="741">
        <f t="shared" si="3504"/>
        <v>0</v>
      </c>
      <c r="DO436" s="740">
        <f t="shared" si="3583"/>
        <v>0</v>
      </c>
      <c r="DP436" s="741">
        <f t="shared" si="3505"/>
        <v>0</v>
      </c>
      <c r="DQ436" s="740">
        <f t="shared" si="3584"/>
        <v>0</v>
      </c>
      <c r="DR436" s="741">
        <f t="shared" si="3506"/>
        <v>0</v>
      </c>
      <c r="DS436" s="740">
        <f t="shared" si="3585"/>
        <v>0</v>
      </c>
      <c r="DT436" s="741">
        <f t="shared" si="3507"/>
        <v>0</v>
      </c>
      <c r="DU436" s="740">
        <f t="shared" si="3586"/>
        <v>0</v>
      </c>
      <c r="DV436" s="741">
        <f t="shared" si="3508"/>
        <v>0</v>
      </c>
      <c r="DW436" s="740">
        <f t="shared" si="3587"/>
        <v>0</v>
      </c>
      <c r="DX436" s="741">
        <f t="shared" si="3509"/>
        <v>0</v>
      </c>
      <c r="DY436" s="740">
        <f t="shared" si="3588"/>
        <v>0</v>
      </c>
      <c r="DZ436" s="741">
        <f t="shared" si="3510"/>
        <v>0</v>
      </c>
      <c r="EA436" s="740">
        <f t="shared" si="3589"/>
        <v>0</v>
      </c>
      <c r="EB436" s="741">
        <f t="shared" si="3511"/>
        <v>0</v>
      </c>
      <c r="EC436" s="740">
        <f t="shared" si="3590"/>
        <v>0</v>
      </c>
      <c r="ED436" s="741">
        <f t="shared" si="3512"/>
        <v>0</v>
      </c>
      <c r="EE436" s="743">
        <f t="shared" si="3513"/>
        <v>0</v>
      </c>
      <c r="EF436" s="744">
        <f t="shared" si="3514"/>
        <v>0</v>
      </c>
      <c r="EG436" s="745">
        <v>12</v>
      </c>
      <c r="EH436" s="746">
        <f t="shared" si="3515"/>
        <v>0</v>
      </c>
      <c r="EI436" s="747">
        <f>DG436*1009.76*12</f>
        <v>0</v>
      </c>
      <c r="EJ436" s="782">
        <f t="shared" ref="EJ436:EJ438" si="3612">EH436*0.085</f>
        <v>0</v>
      </c>
      <c r="EK436" s="746">
        <f t="shared" si="3516"/>
        <v>0</v>
      </c>
      <c r="EL436" s="746">
        <f t="shared" si="3517"/>
        <v>0</v>
      </c>
      <c r="EM436" s="746">
        <f t="shared" si="3518"/>
        <v>0</v>
      </c>
      <c r="EO436" s="1044"/>
      <c r="EP436" s="755" t="s">
        <v>418</v>
      </c>
      <c r="EQ436" s="737">
        <f t="shared" si="3519"/>
        <v>0</v>
      </c>
      <c r="ER436" s="737">
        <f t="shared" si="3520"/>
        <v>5063</v>
      </c>
      <c r="ES436" s="738">
        <f t="shared" si="3521"/>
        <v>5114</v>
      </c>
      <c r="ET436" s="817">
        <f t="shared" si="3522"/>
        <v>0</v>
      </c>
      <c r="EU436" s="740">
        <f t="shared" si="3523"/>
        <v>0</v>
      </c>
      <c r="EV436" s="741">
        <f t="shared" si="3524"/>
        <v>0</v>
      </c>
      <c r="EW436" s="740">
        <f t="shared" si="3525"/>
        <v>0</v>
      </c>
      <c r="EX436" s="741">
        <f t="shared" si="3526"/>
        <v>0</v>
      </c>
      <c r="EY436" s="740">
        <f t="shared" si="3591"/>
        <v>0</v>
      </c>
      <c r="EZ436" s="741">
        <f t="shared" si="3527"/>
        <v>0</v>
      </c>
      <c r="FA436" s="740">
        <f t="shared" si="3592"/>
        <v>0</v>
      </c>
      <c r="FB436" s="741">
        <f t="shared" si="3528"/>
        <v>0</v>
      </c>
      <c r="FC436" s="740">
        <f t="shared" si="3593"/>
        <v>0</v>
      </c>
      <c r="FD436" s="741">
        <f t="shared" si="3529"/>
        <v>0</v>
      </c>
      <c r="FE436" s="740">
        <f t="shared" si="3594"/>
        <v>0</v>
      </c>
      <c r="FF436" s="741">
        <f t="shared" si="3530"/>
        <v>0</v>
      </c>
      <c r="FG436" s="740">
        <f t="shared" si="3595"/>
        <v>0</v>
      </c>
      <c r="FH436" s="741">
        <f t="shared" si="3531"/>
        <v>0</v>
      </c>
      <c r="FI436" s="740">
        <f t="shared" si="3596"/>
        <v>0</v>
      </c>
      <c r="FJ436" s="741">
        <f t="shared" si="3532"/>
        <v>0</v>
      </c>
      <c r="FK436" s="740">
        <f t="shared" si="3597"/>
        <v>0</v>
      </c>
      <c r="FL436" s="741">
        <f t="shared" si="3533"/>
        <v>0</v>
      </c>
      <c r="FM436" s="740">
        <f t="shared" si="3598"/>
        <v>0</v>
      </c>
      <c r="FN436" s="741">
        <f t="shared" si="3534"/>
        <v>0</v>
      </c>
      <c r="FO436" s="743">
        <f t="shared" si="3535"/>
        <v>0</v>
      </c>
      <c r="FP436" s="744">
        <f t="shared" si="3536"/>
        <v>0</v>
      </c>
      <c r="FQ436" s="745">
        <v>12</v>
      </c>
      <c r="FR436" s="746">
        <f t="shared" si="3537"/>
        <v>0</v>
      </c>
      <c r="FS436" s="747">
        <f>EQ436*1009.76*12</f>
        <v>0</v>
      </c>
      <c r="FT436" s="782">
        <f t="shared" ref="FT436:FT438" si="3613">FR436*0.085</f>
        <v>0</v>
      </c>
      <c r="FU436" s="746">
        <f t="shared" si="3538"/>
        <v>0</v>
      </c>
      <c r="FV436" s="746">
        <f t="shared" si="3539"/>
        <v>0</v>
      </c>
      <c r="FW436" s="746">
        <f t="shared" si="3540"/>
        <v>0</v>
      </c>
      <c r="FY436" s="1044"/>
      <c r="FZ436" s="755" t="s">
        <v>418</v>
      </c>
      <c r="GA436" s="737">
        <f t="shared" si="3541"/>
        <v>2</v>
      </c>
      <c r="GB436" s="737">
        <f t="shared" si="3542"/>
        <v>5063</v>
      </c>
      <c r="GC436" s="738">
        <f t="shared" si="3543"/>
        <v>5114</v>
      </c>
      <c r="GD436" s="743">
        <f t="shared" si="3544"/>
        <v>10228</v>
      </c>
      <c r="GE436" s="743"/>
      <c r="GF436" s="737">
        <f t="shared" si="3545"/>
        <v>0</v>
      </c>
      <c r="GG436" s="743"/>
      <c r="GH436" s="737">
        <f t="shared" si="3546"/>
        <v>0</v>
      </c>
      <c r="GI436" s="743"/>
      <c r="GJ436" s="737">
        <f t="shared" si="3547"/>
        <v>0</v>
      </c>
      <c r="GK436" s="743"/>
      <c r="GL436" s="737">
        <f t="shared" si="3548"/>
        <v>0</v>
      </c>
      <c r="GM436" s="743"/>
      <c r="GN436" s="737">
        <f t="shared" si="3549"/>
        <v>0</v>
      </c>
      <c r="GO436" s="743"/>
      <c r="GP436" s="737">
        <f t="shared" si="3550"/>
        <v>0</v>
      </c>
      <c r="GQ436" s="743"/>
      <c r="GR436" s="737">
        <f t="shared" si="3551"/>
        <v>0</v>
      </c>
      <c r="GS436" s="743"/>
      <c r="GT436" s="737">
        <f t="shared" si="3552"/>
        <v>0</v>
      </c>
      <c r="GU436" s="743"/>
      <c r="GV436" s="737">
        <f t="shared" si="3553"/>
        <v>0</v>
      </c>
      <c r="GW436" s="743"/>
      <c r="GX436" s="737">
        <f t="shared" si="3554"/>
        <v>0</v>
      </c>
      <c r="GY436" s="743">
        <f t="shared" si="3554"/>
        <v>22256</v>
      </c>
      <c r="GZ436" s="744">
        <f t="shared" si="3555"/>
        <v>32484</v>
      </c>
      <c r="HA436" s="745">
        <v>12</v>
      </c>
      <c r="HB436" s="746">
        <f t="shared" si="3556"/>
        <v>389808</v>
      </c>
      <c r="HC436" s="737">
        <f t="shared" si="3557"/>
        <v>24234.240000000002</v>
      </c>
      <c r="HD436" s="737">
        <f t="shared" si="3557"/>
        <v>33133.68</v>
      </c>
      <c r="HE436" s="746">
        <f t="shared" si="3558"/>
        <v>447175.92</v>
      </c>
      <c r="HF436" s="746">
        <f t="shared" si="3559"/>
        <v>135047.13</v>
      </c>
      <c r="HG436" s="746">
        <f t="shared" si="3560"/>
        <v>582223.05000000005</v>
      </c>
    </row>
    <row r="437" spans="1:225" hidden="1" x14ac:dyDescent="0.25">
      <c r="A437" s="1044"/>
      <c r="B437" s="755" t="s">
        <v>526</v>
      </c>
      <c r="C437" s="737">
        <f t="shared" si="3425"/>
        <v>0</v>
      </c>
      <c r="D437" s="737">
        <f t="shared" si="3426"/>
        <v>5063</v>
      </c>
      <c r="E437" s="738">
        <f t="shared" si="3427"/>
        <v>5114</v>
      </c>
      <c r="F437" s="817">
        <f t="shared" si="3428"/>
        <v>0</v>
      </c>
      <c r="G437" s="740">
        <f t="shared" si="3566"/>
        <v>0</v>
      </c>
      <c r="H437" s="741">
        <f t="shared" si="3429"/>
        <v>0</v>
      </c>
      <c r="I437" s="740">
        <f t="shared" si="3566"/>
        <v>0</v>
      </c>
      <c r="J437" s="741">
        <f t="shared" si="3430"/>
        <v>0</v>
      </c>
      <c r="K437" s="740">
        <f t="shared" si="3431"/>
        <v>0</v>
      </c>
      <c r="L437" s="741">
        <f t="shared" si="3432"/>
        <v>0</v>
      </c>
      <c r="M437" s="740">
        <f t="shared" si="3433"/>
        <v>0</v>
      </c>
      <c r="N437" s="741">
        <f t="shared" si="3434"/>
        <v>0</v>
      </c>
      <c r="O437" s="740">
        <f t="shared" si="3435"/>
        <v>0</v>
      </c>
      <c r="P437" s="741">
        <f t="shared" si="3436"/>
        <v>0</v>
      </c>
      <c r="Q437" s="740">
        <f t="shared" si="3437"/>
        <v>0</v>
      </c>
      <c r="R437" s="741">
        <f t="shared" si="3438"/>
        <v>0</v>
      </c>
      <c r="S437" s="740">
        <f t="shared" si="3439"/>
        <v>0</v>
      </c>
      <c r="T437" s="741">
        <f t="shared" si="3440"/>
        <v>0</v>
      </c>
      <c r="U437" s="740">
        <f t="shared" si="3441"/>
        <v>0</v>
      </c>
      <c r="V437" s="741">
        <f t="shared" si="3442"/>
        <v>0</v>
      </c>
      <c r="W437" s="740">
        <f t="shared" si="3443"/>
        <v>0</v>
      </c>
      <c r="X437" s="741">
        <f t="shared" si="3444"/>
        <v>0</v>
      </c>
      <c r="Y437" s="740">
        <f t="shared" si="3445"/>
        <v>0</v>
      </c>
      <c r="Z437" s="741">
        <f t="shared" si="3446"/>
        <v>0</v>
      </c>
      <c r="AA437" s="743">
        <f t="shared" si="3447"/>
        <v>0</v>
      </c>
      <c r="AB437" s="744">
        <f t="shared" si="3448"/>
        <v>0</v>
      </c>
      <c r="AC437" s="745">
        <v>12</v>
      </c>
      <c r="AD437" s="746">
        <f t="shared" si="3449"/>
        <v>0</v>
      </c>
      <c r="AE437" s="747"/>
      <c r="AF437" s="782">
        <f t="shared" si="3609"/>
        <v>0</v>
      </c>
      <c r="AG437" s="746">
        <f t="shared" si="3450"/>
        <v>0</v>
      </c>
      <c r="AH437" s="746">
        <f t="shared" si="3451"/>
        <v>0</v>
      </c>
      <c r="AI437" s="746">
        <f t="shared" si="3452"/>
        <v>0</v>
      </c>
      <c r="AK437" s="1044"/>
      <c r="AL437" s="755" t="s">
        <v>526</v>
      </c>
      <c r="AM437" s="737">
        <f t="shared" si="3453"/>
        <v>4</v>
      </c>
      <c r="AN437" s="737">
        <f t="shared" si="3454"/>
        <v>5063</v>
      </c>
      <c r="AO437" s="738">
        <f t="shared" si="3455"/>
        <v>5114</v>
      </c>
      <c r="AP437" s="817">
        <f t="shared" si="3456"/>
        <v>20456</v>
      </c>
      <c r="AQ437" s="740">
        <f t="shared" si="3457"/>
        <v>0</v>
      </c>
      <c r="AR437" s="741">
        <f t="shared" si="3458"/>
        <v>0</v>
      </c>
      <c r="AS437" s="740">
        <f t="shared" si="3459"/>
        <v>0</v>
      </c>
      <c r="AT437" s="741">
        <f t="shared" si="3460"/>
        <v>0</v>
      </c>
      <c r="AU437" s="740">
        <f t="shared" si="3567"/>
        <v>0</v>
      </c>
      <c r="AV437" s="741">
        <f t="shared" si="3461"/>
        <v>0</v>
      </c>
      <c r="AW437" s="740">
        <f t="shared" si="3568"/>
        <v>0</v>
      </c>
      <c r="AX437" s="741">
        <f t="shared" si="3462"/>
        <v>0</v>
      </c>
      <c r="AY437" s="740">
        <f t="shared" si="3569"/>
        <v>0</v>
      </c>
      <c r="AZ437" s="741">
        <f t="shared" si="3463"/>
        <v>0</v>
      </c>
      <c r="BA437" s="740">
        <f t="shared" si="3570"/>
        <v>0</v>
      </c>
      <c r="BB437" s="741">
        <f t="shared" si="3464"/>
        <v>0</v>
      </c>
      <c r="BC437" s="740">
        <f t="shared" si="3571"/>
        <v>0</v>
      </c>
      <c r="BD437" s="741">
        <f t="shared" si="3465"/>
        <v>0</v>
      </c>
      <c r="BE437" s="740">
        <f t="shared" si="3572"/>
        <v>0</v>
      </c>
      <c r="BF437" s="741">
        <f t="shared" si="3466"/>
        <v>0</v>
      </c>
      <c r="BG437" s="740">
        <f t="shared" si="3573"/>
        <v>0</v>
      </c>
      <c r="BH437" s="741">
        <f t="shared" si="3467"/>
        <v>0</v>
      </c>
      <c r="BI437" s="740">
        <f t="shared" si="3574"/>
        <v>0</v>
      </c>
      <c r="BJ437" s="741">
        <f t="shared" si="3468"/>
        <v>0</v>
      </c>
      <c r="BK437" s="743">
        <f t="shared" si="3469"/>
        <v>44512</v>
      </c>
      <c r="BL437" s="744">
        <f t="shared" si="3470"/>
        <v>64968</v>
      </c>
      <c r="BM437" s="745">
        <v>12</v>
      </c>
      <c r="BN437" s="746">
        <f t="shared" si="3471"/>
        <v>779616</v>
      </c>
      <c r="BO437" s="747"/>
      <c r="BP437" s="782">
        <f t="shared" si="3610"/>
        <v>66267.360000000001</v>
      </c>
      <c r="BQ437" s="746">
        <f t="shared" si="3472"/>
        <v>845883.36</v>
      </c>
      <c r="BR437" s="746">
        <f t="shared" si="3473"/>
        <v>255456.77</v>
      </c>
      <c r="BS437" s="746">
        <f t="shared" si="3474"/>
        <v>1101340.1299999999</v>
      </c>
      <c r="BU437" s="1044"/>
      <c r="BV437" s="755" t="s">
        <v>526</v>
      </c>
      <c r="BW437" s="737">
        <f t="shared" si="3475"/>
        <v>0</v>
      </c>
      <c r="BX437" s="737">
        <f t="shared" si="3476"/>
        <v>5063</v>
      </c>
      <c r="BY437" s="738">
        <f t="shared" si="3477"/>
        <v>5114</v>
      </c>
      <c r="BZ437" s="817">
        <f t="shared" si="3478"/>
        <v>0</v>
      </c>
      <c r="CA437" s="740">
        <f t="shared" si="3479"/>
        <v>0</v>
      </c>
      <c r="CB437" s="741">
        <f t="shared" si="3480"/>
        <v>0</v>
      </c>
      <c r="CC437" s="740">
        <f t="shared" si="3481"/>
        <v>0</v>
      </c>
      <c r="CD437" s="741">
        <f t="shared" si="3482"/>
        <v>0</v>
      </c>
      <c r="CE437" s="740">
        <f t="shared" si="3575"/>
        <v>0</v>
      </c>
      <c r="CF437" s="741">
        <f t="shared" si="3483"/>
        <v>0</v>
      </c>
      <c r="CG437" s="740">
        <f t="shared" si="3576"/>
        <v>0</v>
      </c>
      <c r="CH437" s="741">
        <f t="shared" si="3484"/>
        <v>0</v>
      </c>
      <c r="CI437" s="740">
        <f t="shared" si="3577"/>
        <v>0</v>
      </c>
      <c r="CJ437" s="741">
        <f t="shared" si="3485"/>
        <v>0</v>
      </c>
      <c r="CK437" s="740">
        <f t="shared" si="3578"/>
        <v>0</v>
      </c>
      <c r="CL437" s="741">
        <f t="shared" si="3486"/>
        <v>0</v>
      </c>
      <c r="CM437" s="740">
        <f t="shared" si="3579"/>
        <v>0</v>
      </c>
      <c r="CN437" s="741">
        <f t="shared" si="3487"/>
        <v>0</v>
      </c>
      <c r="CO437" s="740">
        <f t="shared" si="3580"/>
        <v>0</v>
      </c>
      <c r="CP437" s="741">
        <f t="shared" si="3488"/>
        <v>0</v>
      </c>
      <c r="CQ437" s="740">
        <f t="shared" si="3581"/>
        <v>0</v>
      </c>
      <c r="CR437" s="741">
        <f t="shared" si="3489"/>
        <v>0</v>
      </c>
      <c r="CS437" s="740">
        <f t="shared" si="3582"/>
        <v>0</v>
      </c>
      <c r="CT437" s="741">
        <f t="shared" si="3490"/>
        <v>0</v>
      </c>
      <c r="CU437" s="743">
        <f t="shared" si="3491"/>
        <v>0</v>
      </c>
      <c r="CV437" s="744">
        <f t="shared" si="3492"/>
        <v>0</v>
      </c>
      <c r="CW437" s="745">
        <v>12</v>
      </c>
      <c r="CX437" s="746">
        <f t="shared" si="3493"/>
        <v>0</v>
      </c>
      <c r="CY437" s="747"/>
      <c r="CZ437" s="782">
        <f t="shared" si="3611"/>
        <v>0</v>
      </c>
      <c r="DA437" s="746">
        <f t="shared" si="3494"/>
        <v>0</v>
      </c>
      <c r="DB437" s="746">
        <f t="shared" si="3495"/>
        <v>0</v>
      </c>
      <c r="DC437" s="746">
        <f t="shared" si="3496"/>
        <v>0</v>
      </c>
      <c r="DD437" s="750"/>
      <c r="DE437" s="1044"/>
      <c r="DF437" s="755" t="s">
        <v>526</v>
      </c>
      <c r="DG437" s="737">
        <f t="shared" si="3497"/>
        <v>0</v>
      </c>
      <c r="DH437" s="737">
        <f t="shared" si="3498"/>
        <v>5063</v>
      </c>
      <c r="DI437" s="738">
        <f t="shared" si="3499"/>
        <v>5114</v>
      </c>
      <c r="DJ437" s="817">
        <f t="shared" si="3500"/>
        <v>0</v>
      </c>
      <c r="DK437" s="740">
        <f t="shared" si="3501"/>
        <v>0</v>
      </c>
      <c r="DL437" s="741">
        <f t="shared" si="3502"/>
        <v>0</v>
      </c>
      <c r="DM437" s="740">
        <f t="shared" si="3503"/>
        <v>0</v>
      </c>
      <c r="DN437" s="741">
        <f t="shared" si="3504"/>
        <v>0</v>
      </c>
      <c r="DO437" s="740">
        <f t="shared" si="3583"/>
        <v>0</v>
      </c>
      <c r="DP437" s="741">
        <f t="shared" si="3505"/>
        <v>0</v>
      </c>
      <c r="DQ437" s="740">
        <f t="shared" si="3584"/>
        <v>0</v>
      </c>
      <c r="DR437" s="741">
        <f t="shared" si="3506"/>
        <v>0</v>
      </c>
      <c r="DS437" s="740">
        <f t="shared" si="3585"/>
        <v>0</v>
      </c>
      <c r="DT437" s="741">
        <f t="shared" si="3507"/>
        <v>0</v>
      </c>
      <c r="DU437" s="740">
        <f t="shared" si="3586"/>
        <v>0</v>
      </c>
      <c r="DV437" s="741">
        <f t="shared" si="3508"/>
        <v>0</v>
      </c>
      <c r="DW437" s="740">
        <f t="shared" si="3587"/>
        <v>0</v>
      </c>
      <c r="DX437" s="741">
        <f t="shared" si="3509"/>
        <v>0</v>
      </c>
      <c r="DY437" s="740">
        <f t="shared" si="3588"/>
        <v>0</v>
      </c>
      <c r="DZ437" s="741">
        <f t="shared" si="3510"/>
        <v>0</v>
      </c>
      <c r="EA437" s="740">
        <f t="shared" si="3589"/>
        <v>0</v>
      </c>
      <c r="EB437" s="741">
        <f t="shared" si="3511"/>
        <v>0</v>
      </c>
      <c r="EC437" s="740">
        <f t="shared" si="3590"/>
        <v>0</v>
      </c>
      <c r="ED437" s="741">
        <f t="shared" si="3512"/>
        <v>0</v>
      </c>
      <c r="EE437" s="743">
        <f t="shared" si="3513"/>
        <v>0</v>
      </c>
      <c r="EF437" s="744">
        <f t="shared" si="3514"/>
        <v>0</v>
      </c>
      <c r="EG437" s="745">
        <v>12</v>
      </c>
      <c r="EH437" s="746">
        <f t="shared" si="3515"/>
        <v>0</v>
      </c>
      <c r="EI437" s="747"/>
      <c r="EJ437" s="782">
        <f t="shared" si="3612"/>
        <v>0</v>
      </c>
      <c r="EK437" s="746">
        <f t="shared" si="3516"/>
        <v>0</v>
      </c>
      <c r="EL437" s="746">
        <f t="shared" si="3517"/>
        <v>0</v>
      </c>
      <c r="EM437" s="746">
        <f t="shared" si="3518"/>
        <v>0</v>
      </c>
      <c r="EO437" s="1044"/>
      <c r="EP437" s="755" t="s">
        <v>526</v>
      </c>
      <c r="EQ437" s="737">
        <f t="shared" si="3519"/>
        <v>0</v>
      </c>
      <c r="ER437" s="737">
        <f t="shared" si="3520"/>
        <v>5063</v>
      </c>
      <c r="ES437" s="738">
        <f t="shared" si="3521"/>
        <v>5114</v>
      </c>
      <c r="ET437" s="817">
        <f t="shared" si="3522"/>
        <v>0</v>
      </c>
      <c r="EU437" s="740">
        <f t="shared" si="3523"/>
        <v>0</v>
      </c>
      <c r="EV437" s="741">
        <f t="shared" si="3524"/>
        <v>0</v>
      </c>
      <c r="EW437" s="740">
        <f t="shared" si="3525"/>
        <v>0</v>
      </c>
      <c r="EX437" s="741">
        <f t="shared" si="3526"/>
        <v>0</v>
      </c>
      <c r="EY437" s="740">
        <f t="shared" si="3591"/>
        <v>0</v>
      </c>
      <c r="EZ437" s="741">
        <f t="shared" si="3527"/>
        <v>0</v>
      </c>
      <c r="FA437" s="740">
        <f t="shared" si="3592"/>
        <v>0</v>
      </c>
      <c r="FB437" s="741">
        <f t="shared" si="3528"/>
        <v>0</v>
      </c>
      <c r="FC437" s="740">
        <f t="shared" si="3593"/>
        <v>0</v>
      </c>
      <c r="FD437" s="741">
        <f t="shared" si="3529"/>
        <v>0</v>
      </c>
      <c r="FE437" s="740">
        <f t="shared" si="3594"/>
        <v>0</v>
      </c>
      <c r="FF437" s="741">
        <f t="shared" si="3530"/>
        <v>0</v>
      </c>
      <c r="FG437" s="740">
        <f t="shared" si="3595"/>
        <v>0</v>
      </c>
      <c r="FH437" s="741">
        <f t="shared" si="3531"/>
        <v>0</v>
      </c>
      <c r="FI437" s="740">
        <f t="shared" si="3596"/>
        <v>0</v>
      </c>
      <c r="FJ437" s="741">
        <f t="shared" si="3532"/>
        <v>0</v>
      </c>
      <c r="FK437" s="740">
        <f t="shared" si="3597"/>
        <v>0</v>
      </c>
      <c r="FL437" s="741">
        <f t="shared" si="3533"/>
        <v>0</v>
      </c>
      <c r="FM437" s="740">
        <f t="shared" si="3598"/>
        <v>0</v>
      </c>
      <c r="FN437" s="741">
        <f t="shared" si="3534"/>
        <v>0</v>
      </c>
      <c r="FO437" s="743">
        <f t="shared" si="3535"/>
        <v>0</v>
      </c>
      <c r="FP437" s="744">
        <f t="shared" si="3536"/>
        <v>0</v>
      </c>
      <c r="FQ437" s="745">
        <v>12</v>
      </c>
      <c r="FR437" s="746">
        <f t="shared" si="3537"/>
        <v>0</v>
      </c>
      <c r="FS437" s="747"/>
      <c r="FT437" s="782">
        <f t="shared" si="3613"/>
        <v>0</v>
      </c>
      <c r="FU437" s="746">
        <f t="shared" si="3538"/>
        <v>0</v>
      </c>
      <c r="FV437" s="746">
        <f t="shared" si="3539"/>
        <v>0</v>
      </c>
      <c r="FW437" s="746">
        <f t="shared" si="3540"/>
        <v>0</v>
      </c>
      <c r="FY437" s="1044"/>
      <c r="FZ437" s="755" t="s">
        <v>526</v>
      </c>
      <c r="GA437" s="737">
        <f t="shared" si="3541"/>
        <v>4</v>
      </c>
      <c r="GB437" s="737">
        <f t="shared" si="3542"/>
        <v>5063</v>
      </c>
      <c r="GC437" s="738">
        <f t="shared" si="3543"/>
        <v>5114</v>
      </c>
      <c r="GD437" s="743">
        <f t="shared" si="3544"/>
        <v>20456</v>
      </c>
      <c r="GE437" s="743"/>
      <c r="GF437" s="737">
        <f t="shared" si="3545"/>
        <v>0</v>
      </c>
      <c r="GG437" s="743"/>
      <c r="GH437" s="737">
        <f t="shared" si="3546"/>
        <v>0</v>
      </c>
      <c r="GI437" s="743"/>
      <c r="GJ437" s="737">
        <f t="shared" si="3547"/>
        <v>0</v>
      </c>
      <c r="GK437" s="743"/>
      <c r="GL437" s="737">
        <f t="shared" si="3548"/>
        <v>0</v>
      </c>
      <c r="GM437" s="743"/>
      <c r="GN437" s="737">
        <f t="shared" si="3549"/>
        <v>0</v>
      </c>
      <c r="GO437" s="743"/>
      <c r="GP437" s="737">
        <f t="shared" si="3550"/>
        <v>0</v>
      </c>
      <c r="GQ437" s="743"/>
      <c r="GR437" s="737">
        <f t="shared" si="3551"/>
        <v>0</v>
      </c>
      <c r="GS437" s="743"/>
      <c r="GT437" s="737">
        <f t="shared" si="3552"/>
        <v>0</v>
      </c>
      <c r="GU437" s="743"/>
      <c r="GV437" s="737">
        <f t="shared" si="3553"/>
        <v>0</v>
      </c>
      <c r="GW437" s="743"/>
      <c r="GX437" s="737">
        <f t="shared" si="3554"/>
        <v>0</v>
      </c>
      <c r="GY437" s="743">
        <f t="shared" si="3554"/>
        <v>44512</v>
      </c>
      <c r="GZ437" s="744">
        <f t="shared" si="3555"/>
        <v>64968</v>
      </c>
      <c r="HA437" s="745">
        <v>12</v>
      </c>
      <c r="HB437" s="746">
        <f t="shared" si="3556"/>
        <v>779616</v>
      </c>
      <c r="HC437" s="737">
        <f t="shared" si="3557"/>
        <v>0</v>
      </c>
      <c r="HD437" s="737">
        <f t="shared" si="3557"/>
        <v>66267.360000000001</v>
      </c>
      <c r="HE437" s="746">
        <f t="shared" si="3558"/>
        <v>845883.36</v>
      </c>
      <c r="HF437" s="746">
        <f t="shared" si="3559"/>
        <v>255456.77</v>
      </c>
      <c r="HG437" s="746">
        <f t="shared" si="3560"/>
        <v>1101340.1299999999</v>
      </c>
    </row>
    <row r="438" spans="1:225" hidden="1" x14ac:dyDescent="0.25">
      <c r="A438" s="1044"/>
      <c r="B438" s="755" t="s">
        <v>527</v>
      </c>
      <c r="C438" s="737">
        <f t="shared" si="3425"/>
        <v>0</v>
      </c>
      <c r="D438" s="737">
        <f t="shared" si="3426"/>
        <v>5063</v>
      </c>
      <c r="E438" s="738">
        <f t="shared" si="3427"/>
        <v>5114</v>
      </c>
      <c r="F438" s="817">
        <f t="shared" si="3428"/>
        <v>0</v>
      </c>
      <c r="G438" s="740">
        <f t="shared" si="3566"/>
        <v>0</v>
      </c>
      <c r="H438" s="741">
        <f t="shared" si="3429"/>
        <v>0</v>
      </c>
      <c r="I438" s="740">
        <f t="shared" si="3566"/>
        <v>0</v>
      </c>
      <c r="J438" s="741">
        <f t="shared" si="3430"/>
        <v>0</v>
      </c>
      <c r="K438" s="740">
        <f t="shared" si="3431"/>
        <v>0</v>
      </c>
      <c r="L438" s="741">
        <f t="shared" si="3432"/>
        <v>0</v>
      </c>
      <c r="M438" s="740">
        <f t="shared" si="3433"/>
        <v>0</v>
      </c>
      <c r="N438" s="741">
        <f t="shared" si="3434"/>
        <v>0</v>
      </c>
      <c r="O438" s="740">
        <f t="shared" si="3435"/>
        <v>0</v>
      </c>
      <c r="P438" s="741">
        <f t="shared" si="3436"/>
        <v>0</v>
      </c>
      <c r="Q438" s="740">
        <f t="shared" si="3437"/>
        <v>0</v>
      </c>
      <c r="R438" s="741">
        <f t="shared" si="3438"/>
        <v>0</v>
      </c>
      <c r="S438" s="740">
        <f t="shared" si="3439"/>
        <v>0</v>
      </c>
      <c r="T438" s="741">
        <f t="shared" si="3440"/>
        <v>0</v>
      </c>
      <c r="U438" s="740">
        <f t="shared" si="3441"/>
        <v>0</v>
      </c>
      <c r="V438" s="741">
        <f t="shared" si="3442"/>
        <v>0</v>
      </c>
      <c r="W438" s="740">
        <f t="shared" si="3443"/>
        <v>0</v>
      </c>
      <c r="X438" s="741">
        <f t="shared" si="3444"/>
        <v>0</v>
      </c>
      <c r="Y438" s="740">
        <f t="shared" si="3445"/>
        <v>0</v>
      </c>
      <c r="Z438" s="741">
        <f t="shared" si="3446"/>
        <v>0</v>
      </c>
      <c r="AA438" s="743">
        <f t="shared" si="3447"/>
        <v>0</v>
      </c>
      <c r="AB438" s="744">
        <f t="shared" si="3448"/>
        <v>0</v>
      </c>
      <c r="AC438" s="745">
        <v>12</v>
      </c>
      <c r="AD438" s="746">
        <f t="shared" si="3449"/>
        <v>0</v>
      </c>
      <c r="AE438" s="747"/>
      <c r="AF438" s="782">
        <f t="shared" si="3609"/>
        <v>0</v>
      </c>
      <c r="AG438" s="746">
        <f t="shared" si="3450"/>
        <v>0</v>
      </c>
      <c r="AH438" s="746">
        <f t="shared" si="3451"/>
        <v>0</v>
      </c>
      <c r="AI438" s="746">
        <f t="shared" si="3452"/>
        <v>0</v>
      </c>
      <c r="AK438" s="1044"/>
      <c r="AL438" s="755" t="s">
        <v>527</v>
      </c>
      <c r="AM438" s="737">
        <f t="shared" si="3453"/>
        <v>1</v>
      </c>
      <c r="AN438" s="737">
        <f t="shared" si="3454"/>
        <v>5063</v>
      </c>
      <c r="AO438" s="738">
        <f t="shared" si="3455"/>
        <v>5114</v>
      </c>
      <c r="AP438" s="817">
        <f t="shared" si="3456"/>
        <v>5114</v>
      </c>
      <c r="AQ438" s="740">
        <f t="shared" si="3457"/>
        <v>0</v>
      </c>
      <c r="AR438" s="741">
        <f t="shared" si="3458"/>
        <v>0</v>
      </c>
      <c r="AS438" s="740">
        <f t="shared" si="3459"/>
        <v>0</v>
      </c>
      <c r="AT438" s="741">
        <f t="shared" si="3460"/>
        <v>0</v>
      </c>
      <c r="AU438" s="740">
        <f t="shared" si="3567"/>
        <v>0</v>
      </c>
      <c r="AV438" s="741">
        <f t="shared" si="3461"/>
        <v>0</v>
      </c>
      <c r="AW438" s="740">
        <f t="shared" si="3568"/>
        <v>0</v>
      </c>
      <c r="AX438" s="741">
        <f t="shared" si="3462"/>
        <v>0</v>
      </c>
      <c r="AY438" s="740">
        <f t="shared" si="3569"/>
        <v>0</v>
      </c>
      <c r="AZ438" s="741">
        <f t="shared" si="3463"/>
        <v>0</v>
      </c>
      <c r="BA438" s="740">
        <f t="shared" si="3570"/>
        <v>0</v>
      </c>
      <c r="BB438" s="741">
        <f t="shared" si="3464"/>
        <v>0</v>
      </c>
      <c r="BC438" s="740">
        <f t="shared" si="3571"/>
        <v>0</v>
      </c>
      <c r="BD438" s="741">
        <f t="shared" si="3465"/>
        <v>0</v>
      </c>
      <c r="BE438" s="740">
        <f t="shared" si="3572"/>
        <v>0</v>
      </c>
      <c r="BF438" s="741">
        <f t="shared" si="3466"/>
        <v>0</v>
      </c>
      <c r="BG438" s="740">
        <f t="shared" si="3573"/>
        <v>0</v>
      </c>
      <c r="BH438" s="741">
        <f t="shared" si="3467"/>
        <v>0</v>
      </c>
      <c r="BI438" s="740">
        <f t="shared" si="3574"/>
        <v>0</v>
      </c>
      <c r="BJ438" s="741">
        <f t="shared" si="3468"/>
        <v>0</v>
      </c>
      <c r="BK438" s="743">
        <f t="shared" si="3469"/>
        <v>11128</v>
      </c>
      <c r="BL438" s="744">
        <f t="shared" si="3470"/>
        <v>16242</v>
      </c>
      <c r="BM438" s="745">
        <v>12</v>
      </c>
      <c r="BN438" s="746">
        <f t="shared" si="3471"/>
        <v>194904</v>
      </c>
      <c r="BO438" s="747"/>
      <c r="BP438" s="782">
        <f t="shared" si="3610"/>
        <v>16566.84</v>
      </c>
      <c r="BQ438" s="746">
        <f t="shared" si="3472"/>
        <v>211470.84</v>
      </c>
      <c r="BR438" s="746">
        <f t="shared" si="3473"/>
        <v>63864.19</v>
      </c>
      <c r="BS438" s="746">
        <f t="shared" si="3474"/>
        <v>275335.03000000003</v>
      </c>
      <c r="BU438" s="1044"/>
      <c r="BV438" s="755" t="s">
        <v>527</v>
      </c>
      <c r="BW438" s="737">
        <f t="shared" si="3475"/>
        <v>0</v>
      </c>
      <c r="BX438" s="737">
        <f t="shared" si="3476"/>
        <v>5063</v>
      </c>
      <c r="BY438" s="738">
        <f t="shared" si="3477"/>
        <v>5114</v>
      </c>
      <c r="BZ438" s="817">
        <f t="shared" si="3478"/>
        <v>0</v>
      </c>
      <c r="CA438" s="740">
        <f t="shared" si="3479"/>
        <v>0</v>
      </c>
      <c r="CB438" s="741">
        <f t="shared" si="3480"/>
        <v>0</v>
      </c>
      <c r="CC438" s="740">
        <f t="shared" si="3481"/>
        <v>0</v>
      </c>
      <c r="CD438" s="741">
        <f t="shared" si="3482"/>
        <v>0</v>
      </c>
      <c r="CE438" s="740">
        <f t="shared" si="3575"/>
        <v>0</v>
      </c>
      <c r="CF438" s="741">
        <f t="shared" si="3483"/>
        <v>0</v>
      </c>
      <c r="CG438" s="740">
        <f t="shared" si="3576"/>
        <v>0</v>
      </c>
      <c r="CH438" s="741">
        <f t="shared" si="3484"/>
        <v>0</v>
      </c>
      <c r="CI438" s="740">
        <f t="shared" si="3577"/>
        <v>0</v>
      </c>
      <c r="CJ438" s="741">
        <f t="shared" si="3485"/>
        <v>0</v>
      </c>
      <c r="CK438" s="740">
        <f t="shared" si="3578"/>
        <v>0</v>
      </c>
      <c r="CL438" s="741">
        <f t="shared" si="3486"/>
        <v>0</v>
      </c>
      <c r="CM438" s="740">
        <f t="shared" si="3579"/>
        <v>0</v>
      </c>
      <c r="CN438" s="741">
        <f t="shared" si="3487"/>
        <v>0</v>
      </c>
      <c r="CO438" s="740">
        <f t="shared" si="3580"/>
        <v>0</v>
      </c>
      <c r="CP438" s="741">
        <f t="shared" si="3488"/>
        <v>0</v>
      </c>
      <c r="CQ438" s="740">
        <f t="shared" si="3581"/>
        <v>0</v>
      </c>
      <c r="CR438" s="741">
        <f t="shared" si="3489"/>
        <v>0</v>
      </c>
      <c r="CS438" s="740">
        <f t="shared" si="3582"/>
        <v>0</v>
      </c>
      <c r="CT438" s="741">
        <f t="shared" si="3490"/>
        <v>0</v>
      </c>
      <c r="CU438" s="743">
        <f t="shared" si="3491"/>
        <v>0</v>
      </c>
      <c r="CV438" s="744">
        <f t="shared" si="3492"/>
        <v>0</v>
      </c>
      <c r="CW438" s="745">
        <v>12</v>
      </c>
      <c r="CX438" s="746">
        <f t="shared" si="3493"/>
        <v>0</v>
      </c>
      <c r="CY438" s="747"/>
      <c r="CZ438" s="782">
        <f t="shared" si="3611"/>
        <v>0</v>
      </c>
      <c r="DA438" s="746">
        <f t="shared" si="3494"/>
        <v>0</v>
      </c>
      <c r="DB438" s="746">
        <f t="shared" si="3495"/>
        <v>0</v>
      </c>
      <c r="DC438" s="746">
        <f t="shared" si="3496"/>
        <v>0</v>
      </c>
      <c r="DD438" s="750"/>
      <c r="DE438" s="1044"/>
      <c r="DF438" s="755" t="s">
        <v>527</v>
      </c>
      <c r="DG438" s="737">
        <f t="shared" si="3497"/>
        <v>0</v>
      </c>
      <c r="DH438" s="737">
        <f t="shared" si="3498"/>
        <v>5063</v>
      </c>
      <c r="DI438" s="738">
        <f t="shared" si="3499"/>
        <v>5114</v>
      </c>
      <c r="DJ438" s="817">
        <f t="shared" si="3500"/>
        <v>0</v>
      </c>
      <c r="DK438" s="740">
        <f t="shared" si="3501"/>
        <v>0</v>
      </c>
      <c r="DL438" s="741">
        <f t="shared" si="3502"/>
        <v>0</v>
      </c>
      <c r="DM438" s="740">
        <f t="shared" si="3503"/>
        <v>0</v>
      </c>
      <c r="DN438" s="741">
        <f t="shared" si="3504"/>
        <v>0</v>
      </c>
      <c r="DO438" s="740">
        <f t="shared" si="3583"/>
        <v>0</v>
      </c>
      <c r="DP438" s="741">
        <f t="shared" si="3505"/>
        <v>0</v>
      </c>
      <c r="DQ438" s="740">
        <f t="shared" si="3584"/>
        <v>0</v>
      </c>
      <c r="DR438" s="741">
        <f t="shared" si="3506"/>
        <v>0</v>
      </c>
      <c r="DS438" s="740">
        <f t="shared" si="3585"/>
        <v>0</v>
      </c>
      <c r="DT438" s="741">
        <f t="shared" si="3507"/>
        <v>0</v>
      </c>
      <c r="DU438" s="740">
        <f t="shared" si="3586"/>
        <v>0</v>
      </c>
      <c r="DV438" s="741">
        <f t="shared" si="3508"/>
        <v>0</v>
      </c>
      <c r="DW438" s="740">
        <f t="shared" si="3587"/>
        <v>0</v>
      </c>
      <c r="DX438" s="741">
        <f t="shared" si="3509"/>
        <v>0</v>
      </c>
      <c r="DY438" s="740">
        <f t="shared" si="3588"/>
        <v>0</v>
      </c>
      <c r="DZ438" s="741">
        <f t="shared" si="3510"/>
        <v>0</v>
      </c>
      <c r="EA438" s="740">
        <f t="shared" si="3589"/>
        <v>0</v>
      </c>
      <c r="EB438" s="741">
        <f t="shared" si="3511"/>
        <v>0</v>
      </c>
      <c r="EC438" s="740">
        <f t="shared" si="3590"/>
        <v>0</v>
      </c>
      <c r="ED438" s="741">
        <f t="shared" si="3512"/>
        <v>0</v>
      </c>
      <c r="EE438" s="743">
        <f t="shared" si="3513"/>
        <v>0</v>
      </c>
      <c r="EF438" s="744">
        <f t="shared" si="3514"/>
        <v>0</v>
      </c>
      <c r="EG438" s="745">
        <v>12</v>
      </c>
      <c r="EH438" s="746">
        <f t="shared" si="3515"/>
        <v>0</v>
      </c>
      <c r="EI438" s="747"/>
      <c r="EJ438" s="782">
        <f t="shared" si="3612"/>
        <v>0</v>
      </c>
      <c r="EK438" s="746">
        <f t="shared" si="3516"/>
        <v>0</v>
      </c>
      <c r="EL438" s="746">
        <f t="shared" si="3517"/>
        <v>0</v>
      </c>
      <c r="EM438" s="746">
        <f t="shared" si="3518"/>
        <v>0</v>
      </c>
      <c r="EO438" s="1044"/>
      <c r="EP438" s="755" t="s">
        <v>527</v>
      </c>
      <c r="EQ438" s="737">
        <f t="shared" si="3519"/>
        <v>0</v>
      </c>
      <c r="ER438" s="737">
        <f t="shared" si="3520"/>
        <v>5063</v>
      </c>
      <c r="ES438" s="738">
        <f t="shared" si="3521"/>
        <v>5114</v>
      </c>
      <c r="ET438" s="817">
        <f t="shared" si="3522"/>
        <v>0</v>
      </c>
      <c r="EU438" s="740">
        <f t="shared" si="3523"/>
        <v>0</v>
      </c>
      <c r="EV438" s="741">
        <f t="shared" si="3524"/>
        <v>0</v>
      </c>
      <c r="EW438" s="740">
        <f t="shared" si="3525"/>
        <v>0</v>
      </c>
      <c r="EX438" s="741">
        <f t="shared" si="3526"/>
        <v>0</v>
      </c>
      <c r="EY438" s="740">
        <f t="shared" si="3591"/>
        <v>0</v>
      </c>
      <c r="EZ438" s="741">
        <f t="shared" si="3527"/>
        <v>0</v>
      </c>
      <c r="FA438" s="740">
        <f t="shared" si="3592"/>
        <v>0</v>
      </c>
      <c r="FB438" s="741">
        <f t="shared" si="3528"/>
        <v>0</v>
      </c>
      <c r="FC438" s="740">
        <f t="shared" si="3593"/>
        <v>0</v>
      </c>
      <c r="FD438" s="741">
        <f t="shared" si="3529"/>
        <v>0</v>
      </c>
      <c r="FE438" s="740">
        <f t="shared" si="3594"/>
        <v>0</v>
      </c>
      <c r="FF438" s="741">
        <f t="shared" si="3530"/>
        <v>0</v>
      </c>
      <c r="FG438" s="740">
        <f t="shared" si="3595"/>
        <v>0</v>
      </c>
      <c r="FH438" s="741">
        <f t="shared" si="3531"/>
        <v>0</v>
      </c>
      <c r="FI438" s="740">
        <f t="shared" si="3596"/>
        <v>0</v>
      </c>
      <c r="FJ438" s="741">
        <f t="shared" si="3532"/>
        <v>0</v>
      </c>
      <c r="FK438" s="740">
        <f t="shared" si="3597"/>
        <v>0</v>
      </c>
      <c r="FL438" s="741">
        <f t="shared" si="3533"/>
        <v>0</v>
      </c>
      <c r="FM438" s="740">
        <f t="shared" si="3598"/>
        <v>0</v>
      </c>
      <c r="FN438" s="741">
        <f t="shared" si="3534"/>
        <v>0</v>
      </c>
      <c r="FO438" s="743">
        <f t="shared" si="3535"/>
        <v>0</v>
      </c>
      <c r="FP438" s="744">
        <f t="shared" si="3536"/>
        <v>0</v>
      </c>
      <c r="FQ438" s="745">
        <v>12</v>
      </c>
      <c r="FR438" s="746">
        <f t="shared" si="3537"/>
        <v>0</v>
      </c>
      <c r="FS438" s="747"/>
      <c r="FT438" s="782">
        <f t="shared" si="3613"/>
        <v>0</v>
      </c>
      <c r="FU438" s="746">
        <f t="shared" si="3538"/>
        <v>0</v>
      </c>
      <c r="FV438" s="746">
        <f t="shared" si="3539"/>
        <v>0</v>
      </c>
      <c r="FW438" s="746">
        <f t="shared" si="3540"/>
        <v>0</v>
      </c>
      <c r="FY438" s="1044"/>
      <c r="FZ438" s="755" t="s">
        <v>527</v>
      </c>
      <c r="GA438" s="737">
        <f t="shared" si="3541"/>
        <v>1</v>
      </c>
      <c r="GB438" s="737">
        <f t="shared" si="3542"/>
        <v>5063</v>
      </c>
      <c r="GC438" s="738">
        <f t="shared" si="3543"/>
        <v>5114</v>
      </c>
      <c r="GD438" s="743">
        <f t="shared" si="3544"/>
        <v>5114</v>
      </c>
      <c r="GE438" s="743"/>
      <c r="GF438" s="737">
        <f t="shared" si="3545"/>
        <v>0</v>
      </c>
      <c r="GG438" s="743"/>
      <c r="GH438" s="737">
        <f t="shared" si="3546"/>
        <v>0</v>
      </c>
      <c r="GI438" s="743"/>
      <c r="GJ438" s="737">
        <f t="shared" si="3547"/>
        <v>0</v>
      </c>
      <c r="GK438" s="743"/>
      <c r="GL438" s="737">
        <f t="shared" si="3548"/>
        <v>0</v>
      </c>
      <c r="GM438" s="743"/>
      <c r="GN438" s="737">
        <f t="shared" si="3549"/>
        <v>0</v>
      </c>
      <c r="GO438" s="743"/>
      <c r="GP438" s="737">
        <f t="shared" si="3550"/>
        <v>0</v>
      </c>
      <c r="GQ438" s="743"/>
      <c r="GR438" s="737">
        <f t="shared" si="3551"/>
        <v>0</v>
      </c>
      <c r="GS438" s="743"/>
      <c r="GT438" s="737">
        <f t="shared" si="3552"/>
        <v>0</v>
      </c>
      <c r="GU438" s="743"/>
      <c r="GV438" s="737">
        <f t="shared" si="3553"/>
        <v>0</v>
      </c>
      <c r="GW438" s="743"/>
      <c r="GX438" s="737">
        <f t="shared" si="3554"/>
        <v>0</v>
      </c>
      <c r="GY438" s="743">
        <f t="shared" si="3554"/>
        <v>11128</v>
      </c>
      <c r="GZ438" s="744">
        <f t="shared" si="3555"/>
        <v>16242</v>
      </c>
      <c r="HA438" s="745">
        <v>12</v>
      </c>
      <c r="HB438" s="746">
        <f t="shared" si="3556"/>
        <v>194904</v>
      </c>
      <c r="HC438" s="737">
        <f t="shared" si="3557"/>
        <v>0</v>
      </c>
      <c r="HD438" s="737">
        <f t="shared" si="3557"/>
        <v>16566.84</v>
      </c>
      <c r="HE438" s="746">
        <f t="shared" si="3558"/>
        <v>211470.84</v>
      </c>
      <c r="HF438" s="746">
        <f t="shared" si="3559"/>
        <v>63864.19</v>
      </c>
      <c r="HG438" s="746">
        <f t="shared" si="3560"/>
        <v>275335.03000000003</v>
      </c>
    </row>
    <row r="439" spans="1:225" hidden="1" x14ac:dyDescent="0.25">
      <c r="A439" s="1044"/>
      <c r="B439" s="735" t="s">
        <v>419</v>
      </c>
      <c r="C439" s="737">
        <f t="shared" si="3425"/>
        <v>0</v>
      </c>
      <c r="D439" s="737">
        <f t="shared" si="3426"/>
        <v>5063</v>
      </c>
      <c r="E439" s="738">
        <f t="shared" si="3427"/>
        <v>5114</v>
      </c>
      <c r="F439" s="817">
        <f t="shared" si="3428"/>
        <v>0</v>
      </c>
      <c r="G439" s="740">
        <f t="shared" si="3566"/>
        <v>0</v>
      </c>
      <c r="H439" s="741">
        <f t="shared" si="3429"/>
        <v>0</v>
      </c>
      <c r="I439" s="740">
        <f t="shared" si="3566"/>
        <v>0</v>
      </c>
      <c r="J439" s="741">
        <f t="shared" si="3430"/>
        <v>0</v>
      </c>
      <c r="K439" s="740">
        <f t="shared" si="3431"/>
        <v>0</v>
      </c>
      <c r="L439" s="741">
        <f t="shared" si="3432"/>
        <v>0</v>
      </c>
      <c r="M439" s="740">
        <f t="shared" si="3433"/>
        <v>0</v>
      </c>
      <c r="N439" s="741">
        <f t="shared" si="3434"/>
        <v>0</v>
      </c>
      <c r="O439" s="740">
        <f t="shared" si="3435"/>
        <v>0</v>
      </c>
      <c r="P439" s="741">
        <f t="shared" si="3436"/>
        <v>0</v>
      </c>
      <c r="Q439" s="740">
        <f t="shared" si="3437"/>
        <v>0</v>
      </c>
      <c r="R439" s="741">
        <f t="shared" si="3438"/>
        <v>0</v>
      </c>
      <c r="S439" s="740">
        <f t="shared" si="3439"/>
        <v>0</v>
      </c>
      <c r="T439" s="741">
        <f t="shared" si="3440"/>
        <v>0</v>
      </c>
      <c r="U439" s="740">
        <f t="shared" si="3441"/>
        <v>0</v>
      </c>
      <c r="V439" s="741">
        <f t="shared" si="3442"/>
        <v>0</v>
      </c>
      <c r="W439" s="740">
        <f t="shared" si="3443"/>
        <v>0</v>
      </c>
      <c r="X439" s="741">
        <f t="shared" si="3444"/>
        <v>0</v>
      </c>
      <c r="Y439" s="740">
        <f t="shared" si="3445"/>
        <v>0</v>
      </c>
      <c r="Z439" s="741">
        <f t="shared" si="3446"/>
        <v>0</v>
      </c>
      <c r="AA439" s="743">
        <f t="shared" si="3447"/>
        <v>0</v>
      </c>
      <c r="AB439" s="744">
        <f t="shared" si="3448"/>
        <v>0</v>
      </c>
      <c r="AC439" s="745">
        <v>12</v>
      </c>
      <c r="AD439" s="746">
        <f t="shared" si="3449"/>
        <v>0</v>
      </c>
      <c r="AE439" s="747"/>
      <c r="AF439" s="741"/>
      <c r="AG439" s="746">
        <f t="shared" si="3450"/>
        <v>0</v>
      </c>
      <c r="AH439" s="746">
        <f t="shared" si="3451"/>
        <v>0</v>
      </c>
      <c r="AI439" s="746">
        <f t="shared" si="3452"/>
        <v>0</v>
      </c>
      <c r="AK439" s="1044"/>
      <c r="AL439" s="735" t="s">
        <v>419</v>
      </c>
      <c r="AM439" s="737">
        <f t="shared" si="3453"/>
        <v>0</v>
      </c>
      <c r="AN439" s="737">
        <f t="shared" si="3454"/>
        <v>5063</v>
      </c>
      <c r="AO439" s="738">
        <f t="shared" si="3455"/>
        <v>5114</v>
      </c>
      <c r="AP439" s="817">
        <f t="shared" si="3456"/>
        <v>0</v>
      </c>
      <c r="AQ439" s="740">
        <f t="shared" si="3457"/>
        <v>0</v>
      </c>
      <c r="AR439" s="741">
        <f t="shared" si="3458"/>
        <v>0</v>
      </c>
      <c r="AS439" s="740">
        <f t="shared" si="3459"/>
        <v>0</v>
      </c>
      <c r="AT439" s="741">
        <f t="shared" si="3460"/>
        <v>0</v>
      </c>
      <c r="AU439" s="740">
        <f t="shared" si="3567"/>
        <v>0</v>
      </c>
      <c r="AV439" s="741">
        <f t="shared" si="3461"/>
        <v>0</v>
      </c>
      <c r="AW439" s="740">
        <f t="shared" si="3568"/>
        <v>0</v>
      </c>
      <c r="AX439" s="741">
        <f t="shared" si="3462"/>
        <v>0</v>
      </c>
      <c r="AY439" s="740">
        <f t="shared" si="3569"/>
        <v>0</v>
      </c>
      <c r="AZ439" s="741">
        <f t="shared" si="3463"/>
        <v>0</v>
      </c>
      <c r="BA439" s="740">
        <f t="shared" si="3570"/>
        <v>0</v>
      </c>
      <c r="BB439" s="741">
        <f t="shared" si="3464"/>
        <v>0</v>
      </c>
      <c r="BC439" s="740">
        <f t="shared" si="3571"/>
        <v>0</v>
      </c>
      <c r="BD439" s="741">
        <f t="shared" si="3465"/>
        <v>0</v>
      </c>
      <c r="BE439" s="740">
        <f t="shared" si="3572"/>
        <v>0</v>
      </c>
      <c r="BF439" s="741">
        <f t="shared" si="3466"/>
        <v>0</v>
      </c>
      <c r="BG439" s="740">
        <f t="shared" si="3573"/>
        <v>0</v>
      </c>
      <c r="BH439" s="741">
        <f t="shared" si="3467"/>
        <v>0</v>
      </c>
      <c r="BI439" s="740">
        <f t="shared" si="3574"/>
        <v>0</v>
      </c>
      <c r="BJ439" s="741">
        <f t="shared" si="3468"/>
        <v>0</v>
      </c>
      <c r="BK439" s="743">
        <f t="shared" si="3469"/>
        <v>0</v>
      </c>
      <c r="BL439" s="744">
        <f t="shared" si="3470"/>
        <v>0</v>
      </c>
      <c r="BM439" s="745">
        <v>12</v>
      </c>
      <c r="BN439" s="746">
        <f t="shared" si="3471"/>
        <v>0</v>
      </c>
      <c r="BO439" s="747"/>
      <c r="BP439" s="741"/>
      <c r="BQ439" s="746">
        <f t="shared" si="3472"/>
        <v>0</v>
      </c>
      <c r="BR439" s="746">
        <f t="shared" si="3473"/>
        <v>0</v>
      </c>
      <c r="BS439" s="746">
        <f t="shared" si="3474"/>
        <v>0</v>
      </c>
      <c r="BU439" s="1044"/>
      <c r="BV439" s="735" t="s">
        <v>419</v>
      </c>
      <c r="BW439" s="737">
        <f t="shared" si="3475"/>
        <v>1</v>
      </c>
      <c r="BX439" s="737">
        <f t="shared" si="3476"/>
        <v>5063</v>
      </c>
      <c r="BY439" s="738">
        <f t="shared" si="3477"/>
        <v>5114</v>
      </c>
      <c r="BZ439" s="817">
        <f t="shared" si="3478"/>
        <v>5114</v>
      </c>
      <c r="CA439" s="740">
        <f t="shared" si="3479"/>
        <v>0</v>
      </c>
      <c r="CB439" s="741">
        <f t="shared" si="3480"/>
        <v>0</v>
      </c>
      <c r="CC439" s="740">
        <f t="shared" si="3481"/>
        <v>0</v>
      </c>
      <c r="CD439" s="741">
        <f t="shared" si="3482"/>
        <v>0</v>
      </c>
      <c r="CE439" s="740">
        <f t="shared" si="3575"/>
        <v>0</v>
      </c>
      <c r="CF439" s="741">
        <f t="shared" si="3483"/>
        <v>0</v>
      </c>
      <c r="CG439" s="740">
        <f t="shared" si="3576"/>
        <v>0</v>
      </c>
      <c r="CH439" s="741">
        <f t="shared" si="3484"/>
        <v>0</v>
      </c>
      <c r="CI439" s="740">
        <f t="shared" si="3577"/>
        <v>0</v>
      </c>
      <c r="CJ439" s="741">
        <f t="shared" si="3485"/>
        <v>0</v>
      </c>
      <c r="CK439" s="740">
        <f t="shared" si="3578"/>
        <v>0</v>
      </c>
      <c r="CL439" s="741">
        <f t="shared" si="3486"/>
        <v>0</v>
      </c>
      <c r="CM439" s="740">
        <f t="shared" si="3579"/>
        <v>0</v>
      </c>
      <c r="CN439" s="741">
        <f t="shared" si="3487"/>
        <v>0</v>
      </c>
      <c r="CO439" s="740">
        <f t="shared" si="3580"/>
        <v>0</v>
      </c>
      <c r="CP439" s="741">
        <f t="shared" si="3488"/>
        <v>0</v>
      </c>
      <c r="CQ439" s="740">
        <f t="shared" si="3581"/>
        <v>0</v>
      </c>
      <c r="CR439" s="741">
        <f t="shared" si="3489"/>
        <v>0</v>
      </c>
      <c r="CS439" s="740">
        <f t="shared" si="3582"/>
        <v>0</v>
      </c>
      <c r="CT439" s="741">
        <f t="shared" si="3490"/>
        <v>0</v>
      </c>
      <c r="CU439" s="743">
        <f t="shared" si="3491"/>
        <v>11128</v>
      </c>
      <c r="CV439" s="744">
        <f t="shared" si="3492"/>
        <v>16242</v>
      </c>
      <c r="CW439" s="745">
        <v>12</v>
      </c>
      <c r="CX439" s="746">
        <f t="shared" si="3493"/>
        <v>194904</v>
      </c>
      <c r="CY439" s="747"/>
      <c r="CZ439" s="741"/>
      <c r="DA439" s="746">
        <f t="shared" si="3494"/>
        <v>194904</v>
      </c>
      <c r="DB439" s="746">
        <f t="shared" si="3495"/>
        <v>58861.01</v>
      </c>
      <c r="DC439" s="746">
        <f t="shared" si="3496"/>
        <v>253765.01</v>
      </c>
      <c r="DD439" s="750"/>
      <c r="DE439" s="1044"/>
      <c r="DF439" s="735" t="s">
        <v>419</v>
      </c>
      <c r="DG439" s="737">
        <f t="shared" si="3497"/>
        <v>0</v>
      </c>
      <c r="DH439" s="737">
        <f t="shared" si="3498"/>
        <v>5063</v>
      </c>
      <c r="DI439" s="738">
        <f t="shared" si="3499"/>
        <v>5114</v>
      </c>
      <c r="DJ439" s="817">
        <f t="shared" si="3500"/>
        <v>0</v>
      </c>
      <c r="DK439" s="740">
        <f t="shared" si="3501"/>
        <v>0</v>
      </c>
      <c r="DL439" s="741">
        <f t="shared" si="3502"/>
        <v>0</v>
      </c>
      <c r="DM439" s="740">
        <f t="shared" si="3503"/>
        <v>0</v>
      </c>
      <c r="DN439" s="741">
        <f t="shared" si="3504"/>
        <v>0</v>
      </c>
      <c r="DO439" s="740">
        <f t="shared" si="3583"/>
        <v>0</v>
      </c>
      <c r="DP439" s="741">
        <f t="shared" si="3505"/>
        <v>0</v>
      </c>
      <c r="DQ439" s="740">
        <f t="shared" si="3584"/>
        <v>0</v>
      </c>
      <c r="DR439" s="741">
        <f t="shared" si="3506"/>
        <v>0</v>
      </c>
      <c r="DS439" s="740">
        <f t="shared" si="3585"/>
        <v>0</v>
      </c>
      <c r="DT439" s="741">
        <f t="shared" si="3507"/>
        <v>0</v>
      </c>
      <c r="DU439" s="740">
        <f t="shared" si="3586"/>
        <v>0</v>
      </c>
      <c r="DV439" s="741">
        <f t="shared" si="3508"/>
        <v>0</v>
      </c>
      <c r="DW439" s="740">
        <f t="shared" si="3587"/>
        <v>0</v>
      </c>
      <c r="DX439" s="741">
        <f t="shared" si="3509"/>
        <v>0</v>
      </c>
      <c r="DY439" s="740">
        <f t="shared" si="3588"/>
        <v>0</v>
      </c>
      <c r="DZ439" s="741">
        <f t="shared" si="3510"/>
        <v>0</v>
      </c>
      <c r="EA439" s="740">
        <f t="shared" si="3589"/>
        <v>0</v>
      </c>
      <c r="EB439" s="741">
        <f t="shared" si="3511"/>
        <v>0</v>
      </c>
      <c r="EC439" s="740">
        <f t="shared" si="3590"/>
        <v>0</v>
      </c>
      <c r="ED439" s="741">
        <f t="shared" si="3512"/>
        <v>0</v>
      </c>
      <c r="EE439" s="743">
        <f t="shared" si="3513"/>
        <v>0</v>
      </c>
      <c r="EF439" s="744">
        <f t="shared" si="3514"/>
        <v>0</v>
      </c>
      <c r="EG439" s="745">
        <v>12</v>
      </c>
      <c r="EH439" s="746">
        <f t="shared" si="3515"/>
        <v>0</v>
      </c>
      <c r="EI439" s="747"/>
      <c r="EJ439" s="741"/>
      <c r="EK439" s="746">
        <f t="shared" si="3516"/>
        <v>0</v>
      </c>
      <c r="EL439" s="746">
        <f t="shared" si="3517"/>
        <v>0</v>
      </c>
      <c r="EM439" s="746">
        <f t="shared" si="3518"/>
        <v>0</v>
      </c>
      <c r="EO439" s="1044"/>
      <c r="EP439" s="735" t="s">
        <v>419</v>
      </c>
      <c r="EQ439" s="737">
        <f t="shared" si="3519"/>
        <v>0</v>
      </c>
      <c r="ER439" s="737">
        <f t="shared" si="3520"/>
        <v>5063</v>
      </c>
      <c r="ES439" s="738">
        <f t="shared" si="3521"/>
        <v>5114</v>
      </c>
      <c r="ET439" s="817">
        <f t="shared" si="3522"/>
        <v>0</v>
      </c>
      <c r="EU439" s="740">
        <f t="shared" si="3523"/>
        <v>0</v>
      </c>
      <c r="EV439" s="741">
        <f t="shared" si="3524"/>
        <v>0</v>
      </c>
      <c r="EW439" s="740">
        <f t="shared" si="3525"/>
        <v>0</v>
      </c>
      <c r="EX439" s="741">
        <f t="shared" si="3526"/>
        <v>0</v>
      </c>
      <c r="EY439" s="740">
        <f t="shared" si="3591"/>
        <v>0</v>
      </c>
      <c r="EZ439" s="741">
        <f t="shared" si="3527"/>
        <v>0</v>
      </c>
      <c r="FA439" s="740">
        <f t="shared" si="3592"/>
        <v>0</v>
      </c>
      <c r="FB439" s="741">
        <f t="shared" si="3528"/>
        <v>0</v>
      </c>
      <c r="FC439" s="740">
        <f t="shared" si="3593"/>
        <v>0</v>
      </c>
      <c r="FD439" s="741">
        <f t="shared" si="3529"/>
        <v>0</v>
      </c>
      <c r="FE439" s="740">
        <f t="shared" si="3594"/>
        <v>0</v>
      </c>
      <c r="FF439" s="741">
        <f t="shared" si="3530"/>
        <v>0</v>
      </c>
      <c r="FG439" s="740">
        <f t="shared" si="3595"/>
        <v>0</v>
      </c>
      <c r="FH439" s="741">
        <f t="shared" si="3531"/>
        <v>0</v>
      </c>
      <c r="FI439" s="740">
        <f t="shared" si="3596"/>
        <v>0</v>
      </c>
      <c r="FJ439" s="741">
        <f t="shared" si="3532"/>
        <v>0</v>
      </c>
      <c r="FK439" s="740">
        <f t="shared" si="3597"/>
        <v>0</v>
      </c>
      <c r="FL439" s="741">
        <f t="shared" si="3533"/>
        <v>0</v>
      </c>
      <c r="FM439" s="740">
        <f t="shared" si="3598"/>
        <v>0</v>
      </c>
      <c r="FN439" s="741">
        <f t="shared" si="3534"/>
        <v>0</v>
      </c>
      <c r="FO439" s="743">
        <f t="shared" si="3535"/>
        <v>0</v>
      </c>
      <c r="FP439" s="744">
        <f t="shared" si="3536"/>
        <v>0</v>
      </c>
      <c r="FQ439" s="745">
        <v>12</v>
      </c>
      <c r="FR439" s="746">
        <f t="shared" si="3537"/>
        <v>0</v>
      </c>
      <c r="FS439" s="747"/>
      <c r="FT439" s="741"/>
      <c r="FU439" s="746">
        <f t="shared" si="3538"/>
        <v>0</v>
      </c>
      <c r="FV439" s="746">
        <f t="shared" si="3539"/>
        <v>0</v>
      </c>
      <c r="FW439" s="746">
        <f t="shared" si="3540"/>
        <v>0</v>
      </c>
      <c r="FY439" s="1044"/>
      <c r="FZ439" s="735" t="s">
        <v>419</v>
      </c>
      <c r="GA439" s="737">
        <f t="shared" si="3541"/>
        <v>1</v>
      </c>
      <c r="GB439" s="737">
        <f t="shared" si="3542"/>
        <v>5063</v>
      </c>
      <c r="GC439" s="738">
        <f t="shared" si="3543"/>
        <v>5114</v>
      </c>
      <c r="GD439" s="743">
        <f t="shared" si="3544"/>
        <v>5114</v>
      </c>
      <c r="GE439" s="743"/>
      <c r="GF439" s="737">
        <f t="shared" si="3545"/>
        <v>0</v>
      </c>
      <c r="GG439" s="743"/>
      <c r="GH439" s="737">
        <f t="shared" si="3546"/>
        <v>0</v>
      </c>
      <c r="GI439" s="743"/>
      <c r="GJ439" s="737">
        <f t="shared" si="3547"/>
        <v>0</v>
      </c>
      <c r="GK439" s="743"/>
      <c r="GL439" s="737">
        <f t="shared" si="3548"/>
        <v>0</v>
      </c>
      <c r="GM439" s="743"/>
      <c r="GN439" s="737">
        <f t="shared" si="3549"/>
        <v>0</v>
      </c>
      <c r="GO439" s="743"/>
      <c r="GP439" s="737">
        <f t="shared" si="3550"/>
        <v>0</v>
      </c>
      <c r="GQ439" s="743"/>
      <c r="GR439" s="737">
        <f t="shared" si="3551"/>
        <v>0</v>
      </c>
      <c r="GS439" s="743"/>
      <c r="GT439" s="737">
        <f t="shared" si="3552"/>
        <v>0</v>
      </c>
      <c r="GU439" s="743"/>
      <c r="GV439" s="737">
        <f t="shared" si="3553"/>
        <v>0</v>
      </c>
      <c r="GW439" s="743"/>
      <c r="GX439" s="737">
        <f t="shared" si="3554"/>
        <v>0</v>
      </c>
      <c r="GY439" s="743">
        <f t="shared" si="3554"/>
        <v>11128</v>
      </c>
      <c r="GZ439" s="744">
        <f t="shared" si="3555"/>
        <v>16242</v>
      </c>
      <c r="HA439" s="745">
        <v>12</v>
      </c>
      <c r="HB439" s="746">
        <f t="shared" si="3556"/>
        <v>194904</v>
      </c>
      <c r="HC439" s="737">
        <f t="shared" si="3557"/>
        <v>0</v>
      </c>
      <c r="HD439" s="737">
        <f t="shared" si="3557"/>
        <v>0</v>
      </c>
      <c r="HE439" s="746">
        <f t="shared" si="3558"/>
        <v>194904</v>
      </c>
      <c r="HF439" s="746">
        <f t="shared" si="3559"/>
        <v>58861.01</v>
      </c>
      <c r="HG439" s="746">
        <f t="shared" si="3560"/>
        <v>253765.01</v>
      </c>
    </row>
    <row r="440" spans="1:225" hidden="1" x14ac:dyDescent="0.25">
      <c r="A440" s="1044"/>
      <c r="B440" s="735" t="s">
        <v>43</v>
      </c>
      <c r="C440" s="737">
        <f t="shared" si="3425"/>
        <v>0</v>
      </c>
      <c r="D440" s="737">
        <f t="shared" si="3426"/>
        <v>6728</v>
      </c>
      <c r="E440" s="738">
        <f t="shared" si="3427"/>
        <v>6796</v>
      </c>
      <c r="F440" s="817">
        <f t="shared" si="3428"/>
        <v>0</v>
      </c>
      <c r="G440" s="740">
        <f t="shared" ref="G440:I442" si="3614">ROUND(G75,1)</f>
        <v>0</v>
      </c>
      <c r="H440" s="741">
        <f t="shared" si="3429"/>
        <v>0</v>
      </c>
      <c r="I440" s="740">
        <f t="shared" si="3614"/>
        <v>0</v>
      </c>
      <c r="J440" s="741">
        <f t="shared" si="3430"/>
        <v>0</v>
      </c>
      <c r="K440" s="740">
        <f t="shared" si="3431"/>
        <v>0</v>
      </c>
      <c r="L440" s="741">
        <f t="shared" si="3432"/>
        <v>0</v>
      </c>
      <c r="M440" s="740">
        <f t="shared" si="3433"/>
        <v>0</v>
      </c>
      <c r="N440" s="741">
        <f t="shared" si="3434"/>
        <v>0</v>
      </c>
      <c r="O440" s="740">
        <f t="shared" si="3435"/>
        <v>0</v>
      </c>
      <c r="P440" s="741">
        <f t="shared" si="3436"/>
        <v>0</v>
      </c>
      <c r="Q440" s="740">
        <f t="shared" si="3437"/>
        <v>0</v>
      </c>
      <c r="R440" s="741">
        <f t="shared" si="3438"/>
        <v>0</v>
      </c>
      <c r="S440" s="740">
        <f t="shared" si="3439"/>
        <v>0</v>
      </c>
      <c r="T440" s="741">
        <f t="shared" si="3440"/>
        <v>0</v>
      </c>
      <c r="U440" s="740">
        <f t="shared" si="3441"/>
        <v>0</v>
      </c>
      <c r="V440" s="741">
        <f t="shared" si="3442"/>
        <v>0</v>
      </c>
      <c r="W440" s="740">
        <f t="shared" si="3443"/>
        <v>0</v>
      </c>
      <c r="X440" s="741">
        <f t="shared" si="3444"/>
        <v>0</v>
      </c>
      <c r="Y440" s="740">
        <f t="shared" si="3445"/>
        <v>0</v>
      </c>
      <c r="Z440" s="741">
        <f t="shared" si="3446"/>
        <v>0</v>
      </c>
      <c r="AA440" s="743">
        <f t="shared" si="3447"/>
        <v>0</v>
      </c>
      <c r="AB440" s="744">
        <f t="shared" si="3448"/>
        <v>0</v>
      </c>
      <c r="AC440" s="745">
        <v>12</v>
      </c>
      <c r="AD440" s="746">
        <f t="shared" si="3449"/>
        <v>0</v>
      </c>
      <c r="AE440" s="747"/>
      <c r="AF440" s="741"/>
      <c r="AG440" s="746">
        <f t="shared" si="3450"/>
        <v>0</v>
      </c>
      <c r="AH440" s="746">
        <f t="shared" si="3451"/>
        <v>0</v>
      </c>
      <c r="AI440" s="746">
        <f t="shared" si="3452"/>
        <v>0</v>
      </c>
      <c r="AK440" s="1044"/>
      <c r="AL440" s="735" t="s">
        <v>43</v>
      </c>
      <c r="AM440" s="737">
        <f t="shared" si="3453"/>
        <v>0</v>
      </c>
      <c r="AN440" s="737">
        <f t="shared" si="3454"/>
        <v>6728</v>
      </c>
      <c r="AO440" s="738">
        <f t="shared" si="3455"/>
        <v>6796</v>
      </c>
      <c r="AP440" s="817">
        <f t="shared" si="3456"/>
        <v>0</v>
      </c>
      <c r="AQ440" s="740">
        <f t="shared" si="3457"/>
        <v>0</v>
      </c>
      <c r="AR440" s="741">
        <f t="shared" si="3458"/>
        <v>0</v>
      </c>
      <c r="AS440" s="740">
        <f t="shared" si="3459"/>
        <v>0</v>
      </c>
      <c r="AT440" s="741">
        <f t="shared" si="3460"/>
        <v>0</v>
      </c>
      <c r="AU440" s="740">
        <f t="shared" si="3567"/>
        <v>0</v>
      </c>
      <c r="AV440" s="741">
        <f t="shared" si="3461"/>
        <v>0</v>
      </c>
      <c r="AW440" s="740">
        <f t="shared" si="3568"/>
        <v>0</v>
      </c>
      <c r="AX440" s="741">
        <f t="shared" si="3462"/>
        <v>0</v>
      </c>
      <c r="AY440" s="740">
        <f t="shared" si="3569"/>
        <v>0</v>
      </c>
      <c r="AZ440" s="741">
        <f t="shared" si="3463"/>
        <v>0</v>
      </c>
      <c r="BA440" s="740">
        <f t="shared" si="3570"/>
        <v>0</v>
      </c>
      <c r="BB440" s="741">
        <f t="shared" si="3464"/>
        <v>0</v>
      </c>
      <c r="BC440" s="740">
        <f t="shared" si="3571"/>
        <v>0</v>
      </c>
      <c r="BD440" s="741">
        <f t="shared" si="3465"/>
        <v>0</v>
      </c>
      <c r="BE440" s="740">
        <f t="shared" si="3572"/>
        <v>0</v>
      </c>
      <c r="BF440" s="741">
        <f t="shared" si="3466"/>
        <v>0</v>
      </c>
      <c r="BG440" s="740">
        <f t="shared" si="3573"/>
        <v>0</v>
      </c>
      <c r="BH440" s="741">
        <f t="shared" si="3467"/>
        <v>0</v>
      </c>
      <c r="BI440" s="740">
        <f t="shared" si="3574"/>
        <v>0</v>
      </c>
      <c r="BJ440" s="741">
        <f t="shared" si="3468"/>
        <v>0</v>
      </c>
      <c r="BK440" s="743">
        <f t="shared" si="3469"/>
        <v>0</v>
      </c>
      <c r="BL440" s="744">
        <f t="shared" si="3470"/>
        <v>0</v>
      </c>
      <c r="BM440" s="745">
        <v>12</v>
      </c>
      <c r="BN440" s="746">
        <f t="shared" si="3471"/>
        <v>0</v>
      </c>
      <c r="BO440" s="747"/>
      <c r="BP440" s="741"/>
      <c r="BQ440" s="746">
        <f t="shared" si="3472"/>
        <v>0</v>
      </c>
      <c r="BR440" s="746">
        <f t="shared" si="3473"/>
        <v>0</v>
      </c>
      <c r="BS440" s="746">
        <f t="shared" si="3474"/>
        <v>0</v>
      </c>
      <c r="BU440" s="1044"/>
      <c r="BV440" s="735" t="s">
        <v>43</v>
      </c>
      <c r="BW440" s="737">
        <f t="shared" si="3475"/>
        <v>0.5</v>
      </c>
      <c r="BX440" s="737">
        <f t="shared" si="3476"/>
        <v>6728</v>
      </c>
      <c r="BY440" s="738">
        <f t="shared" si="3477"/>
        <v>6796</v>
      </c>
      <c r="BZ440" s="817">
        <f t="shared" si="3478"/>
        <v>3398</v>
      </c>
      <c r="CA440" s="740">
        <f t="shared" si="3479"/>
        <v>0</v>
      </c>
      <c r="CB440" s="741">
        <f t="shared" si="3480"/>
        <v>0</v>
      </c>
      <c r="CC440" s="740">
        <f t="shared" si="3481"/>
        <v>0</v>
      </c>
      <c r="CD440" s="741">
        <f t="shared" si="3482"/>
        <v>0</v>
      </c>
      <c r="CE440" s="740">
        <f t="shared" si="3575"/>
        <v>0</v>
      </c>
      <c r="CF440" s="741">
        <f t="shared" si="3483"/>
        <v>0</v>
      </c>
      <c r="CG440" s="740">
        <f t="shared" si="3576"/>
        <v>0</v>
      </c>
      <c r="CH440" s="741">
        <f t="shared" si="3484"/>
        <v>0</v>
      </c>
      <c r="CI440" s="740">
        <f t="shared" si="3577"/>
        <v>0</v>
      </c>
      <c r="CJ440" s="741">
        <f t="shared" si="3485"/>
        <v>0</v>
      </c>
      <c r="CK440" s="740">
        <f t="shared" si="3578"/>
        <v>0</v>
      </c>
      <c r="CL440" s="741">
        <f t="shared" si="3486"/>
        <v>0</v>
      </c>
      <c r="CM440" s="740">
        <f t="shared" si="3579"/>
        <v>0</v>
      </c>
      <c r="CN440" s="741">
        <f t="shared" si="3487"/>
        <v>0</v>
      </c>
      <c r="CO440" s="740">
        <f t="shared" si="3580"/>
        <v>0</v>
      </c>
      <c r="CP440" s="741">
        <f t="shared" si="3488"/>
        <v>0</v>
      </c>
      <c r="CQ440" s="740">
        <f t="shared" si="3581"/>
        <v>0</v>
      </c>
      <c r="CR440" s="741">
        <f t="shared" si="3489"/>
        <v>0</v>
      </c>
      <c r="CS440" s="740">
        <f t="shared" si="3582"/>
        <v>0</v>
      </c>
      <c r="CT440" s="741">
        <f t="shared" si="3490"/>
        <v>0</v>
      </c>
      <c r="CU440" s="743">
        <f t="shared" si="3491"/>
        <v>4723</v>
      </c>
      <c r="CV440" s="744">
        <f t="shared" si="3492"/>
        <v>8121</v>
      </c>
      <c r="CW440" s="745">
        <v>12</v>
      </c>
      <c r="CX440" s="746">
        <f t="shared" si="3493"/>
        <v>97452</v>
      </c>
      <c r="CY440" s="747"/>
      <c r="CZ440" s="741"/>
      <c r="DA440" s="746">
        <f t="shared" si="3494"/>
        <v>97452</v>
      </c>
      <c r="DB440" s="746">
        <f t="shared" si="3495"/>
        <v>29430.5</v>
      </c>
      <c r="DC440" s="746">
        <f t="shared" si="3496"/>
        <v>126882.5</v>
      </c>
      <c r="DD440" s="750"/>
      <c r="DE440" s="1044"/>
      <c r="DF440" s="735" t="s">
        <v>43</v>
      </c>
      <c r="DG440" s="737">
        <f t="shared" si="3497"/>
        <v>0</v>
      </c>
      <c r="DH440" s="737">
        <f t="shared" si="3498"/>
        <v>6728</v>
      </c>
      <c r="DI440" s="738">
        <f t="shared" si="3499"/>
        <v>6796</v>
      </c>
      <c r="DJ440" s="817">
        <f t="shared" si="3500"/>
        <v>0</v>
      </c>
      <c r="DK440" s="740">
        <f t="shared" si="3501"/>
        <v>0</v>
      </c>
      <c r="DL440" s="741">
        <f t="shared" si="3502"/>
        <v>0</v>
      </c>
      <c r="DM440" s="740">
        <f t="shared" si="3503"/>
        <v>0</v>
      </c>
      <c r="DN440" s="741">
        <f t="shared" si="3504"/>
        <v>0</v>
      </c>
      <c r="DO440" s="740">
        <f t="shared" si="3583"/>
        <v>0</v>
      </c>
      <c r="DP440" s="741">
        <f t="shared" si="3505"/>
        <v>0</v>
      </c>
      <c r="DQ440" s="740">
        <f t="shared" si="3584"/>
        <v>0</v>
      </c>
      <c r="DR440" s="741">
        <f t="shared" si="3506"/>
        <v>0</v>
      </c>
      <c r="DS440" s="740">
        <f t="shared" si="3585"/>
        <v>0</v>
      </c>
      <c r="DT440" s="741">
        <f t="shared" si="3507"/>
        <v>0</v>
      </c>
      <c r="DU440" s="740">
        <f t="shared" si="3586"/>
        <v>0</v>
      </c>
      <c r="DV440" s="741">
        <f t="shared" si="3508"/>
        <v>0</v>
      </c>
      <c r="DW440" s="740">
        <f t="shared" si="3587"/>
        <v>0</v>
      </c>
      <c r="DX440" s="741">
        <f t="shared" si="3509"/>
        <v>0</v>
      </c>
      <c r="DY440" s="740">
        <f t="shared" si="3588"/>
        <v>0</v>
      </c>
      <c r="DZ440" s="741">
        <f t="shared" si="3510"/>
        <v>0</v>
      </c>
      <c r="EA440" s="740">
        <f t="shared" si="3589"/>
        <v>0</v>
      </c>
      <c r="EB440" s="741">
        <f t="shared" si="3511"/>
        <v>0</v>
      </c>
      <c r="EC440" s="740">
        <f t="shared" si="3590"/>
        <v>0</v>
      </c>
      <c r="ED440" s="741">
        <f t="shared" si="3512"/>
        <v>0</v>
      </c>
      <c r="EE440" s="743">
        <f t="shared" si="3513"/>
        <v>0</v>
      </c>
      <c r="EF440" s="744">
        <f t="shared" si="3514"/>
        <v>0</v>
      </c>
      <c r="EG440" s="745">
        <v>12</v>
      </c>
      <c r="EH440" s="746">
        <f t="shared" si="3515"/>
        <v>0</v>
      </c>
      <c r="EI440" s="747"/>
      <c r="EJ440" s="741"/>
      <c r="EK440" s="746">
        <f t="shared" si="3516"/>
        <v>0</v>
      </c>
      <c r="EL440" s="746">
        <f t="shared" si="3517"/>
        <v>0</v>
      </c>
      <c r="EM440" s="746">
        <f t="shared" si="3518"/>
        <v>0</v>
      </c>
      <c r="EO440" s="1044"/>
      <c r="EP440" s="735" t="s">
        <v>43</v>
      </c>
      <c r="EQ440" s="737">
        <f t="shared" si="3519"/>
        <v>0</v>
      </c>
      <c r="ER440" s="737">
        <f t="shared" si="3520"/>
        <v>6728</v>
      </c>
      <c r="ES440" s="738">
        <f t="shared" si="3521"/>
        <v>6796</v>
      </c>
      <c r="ET440" s="817">
        <f t="shared" si="3522"/>
        <v>0</v>
      </c>
      <c r="EU440" s="740">
        <f t="shared" si="3523"/>
        <v>0</v>
      </c>
      <c r="EV440" s="741">
        <f t="shared" si="3524"/>
        <v>0</v>
      </c>
      <c r="EW440" s="740">
        <f t="shared" si="3525"/>
        <v>0</v>
      </c>
      <c r="EX440" s="741">
        <f t="shared" si="3526"/>
        <v>0</v>
      </c>
      <c r="EY440" s="740">
        <f t="shared" si="3591"/>
        <v>0</v>
      </c>
      <c r="EZ440" s="741">
        <f t="shared" si="3527"/>
        <v>0</v>
      </c>
      <c r="FA440" s="740">
        <f t="shared" si="3592"/>
        <v>0</v>
      </c>
      <c r="FB440" s="741">
        <f t="shared" si="3528"/>
        <v>0</v>
      </c>
      <c r="FC440" s="740">
        <f t="shared" si="3593"/>
        <v>0</v>
      </c>
      <c r="FD440" s="741">
        <f t="shared" si="3529"/>
        <v>0</v>
      </c>
      <c r="FE440" s="740">
        <f t="shared" si="3594"/>
        <v>0</v>
      </c>
      <c r="FF440" s="741">
        <f t="shared" si="3530"/>
        <v>0</v>
      </c>
      <c r="FG440" s="740">
        <f t="shared" si="3595"/>
        <v>0</v>
      </c>
      <c r="FH440" s="741">
        <f t="shared" si="3531"/>
        <v>0</v>
      </c>
      <c r="FI440" s="740">
        <f t="shared" si="3596"/>
        <v>0</v>
      </c>
      <c r="FJ440" s="741">
        <f t="shared" si="3532"/>
        <v>0</v>
      </c>
      <c r="FK440" s="740">
        <f t="shared" si="3597"/>
        <v>0</v>
      </c>
      <c r="FL440" s="741">
        <f t="shared" si="3533"/>
        <v>0</v>
      </c>
      <c r="FM440" s="740">
        <f t="shared" si="3598"/>
        <v>0</v>
      </c>
      <c r="FN440" s="741">
        <f t="shared" si="3534"/>
        <v>0</v>
      </c>
      <c r="FO440" s="743">
        <f t="shared" si="3535"/>
        <v>0</v>
      </c>
      <c r="FP440" s="744">
        <f t="shared" si="3536"/>
        <v>0</v>
      </c>
      <c r="FQ440" s="745">
        <v>12</v>
      </c>
      <c r="FR440" s="746">
        <f t="shared" si="3537"/>
        <v>0</v>
      </c>
      <c r="FS440" s="747"/>
      <c r="FT440" s="741"/>
      <c r="FU440" s="746">
        <f t="shared" si="3538"/>
        <v>0</v>
      </c>
      <c r="FV440" s="746">
        <f t="shared" si="3539"/>
        <v>0</v>
      </c>
      <c r="FW440" s="746">
        <f t="shared" si="3540"/>
        <v>0</v>
      </c>
      <c r="FY440" s="1044"/>
      <c r="FZ440" s="735" t="s">
        <v>43</v>
      </c>
      <c r="GA440" s="737">
        <f t="shared" si="3541"/>
        <v>0.5</v>
      </c>
      <c r="GB440" s="737">
        <f t="shared" si="3542"/>
        <v>6728</v>
      </c>
      <c r="GC440" s="738">
        <f t="shared" si="3543"/>
        <v>6796</v>
      </c>
      <c r="GD440" s="743">
        <f t="shared" si="3544"/>
        <v>3398</v>
      </c>
      <c r="GE440" s="743"/>
      <c r="GF440" s="737">
        <f t="shared" si="3545"/>
        <v>0</v>
      </c>
      <c r="GG440" s="743"/>
      <c r="GH440" s="737">
        <f t="shared" si="3546"/>
        <v>0</v>
      </c>
      <c r="GI440" s="743"/>
      <c r="GJ440" s="737">
        <f t="shared" si="3547"/>
        <v>0</v>
      </c>
      <c r="GK440" s="743"/>
      <c r="GL440" s="737">
        <f t="shared" si="3548"/>
        <v>0</v>
      </c>
      <c r="GM440" s="743"/>
      <c r="GN440" s="737">
        <f t="shared" si="3549"/>
        <v>0</v>
      </c>
      <c r="GO440" s="743"/>
      <c r="GP440" s="737">
        <f t="shared" si="3550"/>
        <v>0</v>
      </c>
      <c r="GQ440" s="743"/>
      <c r="GR440" s="737">
        <f t="shared" si="3551"/>
        <v>0</v>
      </c>
      <c r="GS440" s="743"/>
      <c r="GT440" s="737">
        <f t="shared" si="3552"/>
        <v>0</v>
      </c>
      <c r="GU440" s="743"/>
      <c r="GV440" s="737">
        <f t="shared" si="3553"/>
        <v>0</v>
      </c>
      <c r="GW440" s="743"/>
      <c r="GX440" s="737">
        <f t="shared" si="3554"/>
        <v>0</v>
      </c>
      <c r="GY440" s="743">
        <f t="shared" si="3554"/>
        <v>4723</v>
      </c>
      <c r="GZ440" s="744">
        <f t="shared" si="3555"/>
        <v>8121</v>
      </c>
      <c r="HA440" s="745">
        <v>12</v>
      </c>
      <c r="HB440" s="746">
        <f t="shared" si="3556"/>
        <v>97452</v>
      </c>
      <c r="HC440" s="737">
        <f t="shared" si="3557"/>
        <v>0</v>
      </c>
      <c r="HD440" s="737">
        <f t="shared" si="3557"/>
        <v>0</v>
      </c>
      <c r="HE440" s="746">
        <f t="shared" si="3558"/>
        <v>97452</v>
      </c>
      <c r="HF440" s="746">
        <f t="shared" si="3559"/>
        <v>29430.5</v>
      </c>
      <c r="HG440" s="746">
        <f t="shared" si="3560"/>
        <v>126882.5</v>
      </c>
    </row>
    <row r="441" spans="1:225" hidden="1" x14ac:dyDescent="0.25">
      <c r="A441" s="1044"/>
      <c r="B441" s="756" t="s">
        <v>48</v>
      </c>
      <c r="C441" s="737">
        <f t="shared" si="3425"/>
        <v>0</v>
      </c>
      <c r="D441" s="737">
        <f t="shared" si="3426"/>
        <v>6019</v>
      </c>
      <c r="E441" s="738">
        <f t="shared" si="3427"/>
        <v>6080</v>
      </c>
      <c r="F441" s="817">
        <f t="shared" si="3428"/>
        <v>0</v>
      </c>
      <c r="G441" s="740">
        <f t="shared" si="3614"/>
        <v>0</v>
      </c>
      <c r="H441" s="741">
        <f t="shared" si="3429"/>
        <v>0</v>
      </c>
      <c r="I441" s="740">
        <f t="shared" si="3614"/>
        <v>0</v>
      </c>
      <c r="J441" s="741">
        <f t="shared" si="3430"/>
        <v>0</v>
      </c>
      <c r="K441" s="740">
        <f t="shared" si="3431"/>
        <v>0</v>
      </c>
      <c r="L441" s="741">
        <f t="shared" si="3432"/>
        <v>0</v>
      </c>
      <c r="M441" s="740">
        <f t="shared" si="3433"/>
        <v>0</v>
      </c>
      <c r="N441" s="741">
        <f t="shared" si="3434"/>
        <v>0</v>
      </c>
      <c r="O441" s="740">
        <f t="shared" si="3435"/>
        <v>0</v>
      </c>
      <c r="P441" s="741">
        <f t="shared" si="3436"/>
        <v>0</v>
      </c>
      <c r="Q441" s="740">
        <f t="shared" si="3437"/>
        <v>0</v>
      </c>
      <c r="R441" s="741">
        <f t="shared" si="3438"/>
        <v>0</v>
      </c>
      <c r="S441" s="740">
        <f t="shared" si="3439"/>
        <v>0</v>
      </c>
      <c r="T441" s="741">
        <f t="shared" si="3440"/>
        <v>0</v>
      </c>
      <c r="U441" s="740">
        <f t="shared" si="3441"/>
        <v>0</v>
      </c>
      <c r="V441" s="741">
        <f t="shared" si="3442"/>
        <v>0</v>
      </c>
      <c r="W441" s="740">
        <f t="shared" si="3443"/>
        <v>0</v>
      </c>
      <c r="X441" s="741">
        <f t="shared" si="3444"/>
        <v>0</v>
      </c>
      <c r="Y441" s="740">
        <f t="shared" si="3445"/>
        <v>0</v>
      </c>
      <c r="Z441" s="741">
        <f t="shared" si="3446"/>
        <v>0</v>
      </c>
      <c r="AA441" s="743">
        <f t="shared" si="3447"/>
        <v>0</v>
      </c>
      <c r="AB441" s="744">
        <f t="shared" si="3448"/>
        <v>0</v>
      </c>
      <c r="AC441" s="745">
        <v>12</v>
      </c>
      <c r="AD441" s="746">
        <f t="shared" si="3449"/>
        <v>0</v>
      </c>
      <c r="AE441" s="747"/>
      <c r="AF441" s="782">
        <f t="shared" ref="AF441" si="3615">AD441*0.085</f>
        <v>0</v>
      </c>
      <c r="AG441" s="746">
        <f t="shared" si="3450"/>
        <v>0</v>
      </c>
      <c r="AH441" s="746">
        <f t="shared" si="3451"/>
        <v>0</v>
      </c>
      <c r="AI441" s="746">
        <f t="shared" si="3452"/>
        <v>0</v>
      </c>
      <c r="AK441" s="1044"/>
      <c r="AL441" s="756" t="s">
        <v>48</v>
      </c>
      <c r="AM441" s="737">
        <f t="shared" si="3453"/>
        <v>0</v>
      </c>
      <c r="AN441" s="737">
        <f t="shared" si="3454"/>
        <v>6019</v>
      </c>
      <c r="AO441" s="738">
        <f t="shared" si="3455"/>
        <v>6080</v>
      </c>
      <c r="AP441" s="817">
        <f t="shared" si="3456"/>
        <v>0</v>
      </c>
      <c r="AQ441" s="740">
        <f t="shared" si="3457"/>
        <v>0</v>
      </c>
      <c r="AR441" s="741">
        <f t="shared" si="3458"/>
        <v>0</v>
      </c>
      <c r="AS441" s="740">
        <f t="shared" si="3459"/>
        <v>0</v>
      </c>
      <c r="AT441" s="741">
        <f t="shared" si="3460"/>
        <v>0</v>
      </c>
      <c r="AU441" s="740">
        <f t="shared" si="3567"/>
        <v>0</v>
      </c>
      <c r="AV441" s="741">
        <f t="shared" si="3461"/>
        <v>0</v>
      </c>
      <c r="AW441" s="740">
        <f t="shared" si="3568"/>
        <v>0</v>
      </c>
      <c r="AX441" s="741">
        <f t="shared" si="3462"/>
        <v>0</v>
      </c>
      <c r="AY441" s="740">
        <f t="shared" si="3569"/>
        <v>0</v>
      </c>
      <c r="AZ441" s="741">
        <f t="shared" si="3463"/>
        <v>0</v>
      </c>
      <c r="BA441" s="740">
        <f t="shared" si="3570"/>
        <v>0</v>
      </c>
      <c r="BB441" s="741">
        <f t="shared" si="3464"/>
        <v>0</v>
      </c>
      <c r="BC441" s="740">
        <f t="shared" si="3571"/>
        <v>0</v>
      </c>
      <c r="BD441" s="741">
        <f t="shared" si="3465"/>
        <v>0</v>
      </c>
      <c r="BE441" s="740">
        <f t="shared" si="3572"/>
        <v>0</v>
      </c>
      <c r="BF441" s="741">
        <f t="shared" si="3466"/>
        <v>0</v>
      </c>
      <c r="BG441" s="740">
        <f t="shared" si="3573"/>
        <v>0</v>
      </c>
      <c r="BH441" s="741">
        <f t="shared" si="3467"/>
        <v>0</v>
      </c>
      <c r="BI441" s="740">
        <f t="shared" si="3574"/>
        <v>0</v>
      </c>
      <c r="BJ441" s="741">
        <f t="shared" si="3468"/>
        <v>0</v>
      </c>
      <c r="BK441" s="743">
        <f t="shared" si="3469"/>
        <v>0</v>
      </c>
      <c r="BL441" s="744">
        <f t="shared" si="3470"/>
        <v>0</v>
      </c>
      <c r="BM441" s="745">
        <v>12</v>
      </c>
      <c r="BN441" s="746">
        <f t="shared" si="3471"/>
        <v>0</v>
      </c>
      <c r="BO441" s="747"/>
      <c r="BP441" s="782">
        <f t="shared" ref="BP441" si="3616">BN441*0.085</f>
        <v>0</v>
      </c>
      <c r="BQ441" s="746">
        <f t="shared" si="3472"/>
        <v>0</v>
      </c>
      <c r="BR441" s="746">
        <f t="shared" si="3473"/>
        <v>0</v>
      </c>
      <c r="BS441" s="746">
        <f t="shared" si="3474"/>
        <v>0</v>
      </c>
      <c r="BU441" s="1044"/>
      <c r="BV441" s="756" t="s">
        <v>48</v>
      </c>
      <c r="BW441" s="737">
        <f t="shared" si="3475"/>
        <v>0</v>
      </c>
      <c r="BX441" s="737">
        <f t="shared" si="3476"/>
        <v>6019</v>
      </c>
      <c r="BY441" s="738">
        <f t="shared" si="3477"/>
        <v>6080</v>
      </c>
      <c r="BZ441" s="817">
        <f t="shared" si="3478"/>
        <v>0</v>
      </c>
      <c r="CA441" s="740">
        <f t="shared" si="3479"/>
        <v>0</v>
      </c>
      <c r="CB441" s="741">
        <f t="shared" si="3480"/>
        <v>0</v>
      </c>
      <c r="CC441" s="740">
        <f t="shared" si="3481"/>
        <v>0</v>
      </c>
      <c r="CD441" s="741">
        <f t="shared" si="3482"/>
        <v>0</v>
      </c>
      <c r="CE441" s="740">
        <f t="shared" si="3575"/>
        <v>0</v>
      </c>
      <c r="CF441" s="741">
        <f t="shared" si="3483"/>
        <v>0</v>
      </c>
      <c r="CG441" s="740">
        <f t="shared" si="3576"/>
        <v>0</v>
      </c>
      <c r="CH441" s="741">
        <f t="shared" si="3484"/>
        <v>0</v>
      </c>
      <c r="CI441" s="740">
        <f t="shared" si="3577"/>
        <v>0</v>
      </c>
      <c r="CJ441" s="741">
        <f t="shared" si="3485"/>
        <v>0</v>
      </c>
      <c r="CK441" s="740">
        <f t="shared" si="3578"/>
        <v>0</v>
      </c>
      <c r="CL441" s="741">
        <f t="shared" si="3486"/>
        <v>0</v>
      </c>
      <c r="CM441" s="740">
        <f t="shared" si="3579"/>
        <v>0</v>
      </c>
      <c r="CN441" s="741">
        <f t="shared" si="3487"/>
        <v>0</v>
      </c>
      <c r="CO441" s="740">
        <f t="shared" si="3580"/>
        <v>0</v>
      </c>
      <c r="CP441" s="741">
        <f t="shared" si="3488"/>
        <v>0</v>
      </c>
      <c r="CQ441" s="740">
        <f t="shared" si="3581"/>
        <v>0</v>
      </c>
      <c r="CR441" s="741">
        <f t="shared" si="3489"/>
        <v>0</v>
      </c>
      <c r="CS441" s="740">
        <f t="shared" si="3582"/>
        <v>0</v>
      </c>
      <c r="CT441" s="741">
        <f t="shared" si="3490"/>
        <v>0</v>
      </c>
      <c r="CU441" s="743">
        <f t="shared" si="3491"/>
        <v>0</v>
      </c>
      <c r="CV441" s="744">
        <f t="shared" si="3492"/>
        <v>0</v>
      </c>
      <c r="CW441" s="745">
        <v>12</v>
      </c>
      <c r="CX441" s="746">
        <f t="shared" si="3493"/>
        <v>0</v>
      </c>
      <c r="CY441" s="747"/>
      <c r="CZ441" s="782">
        <f t="shared" ref="CZ441" si="3617">CX441*0.085</f>
        <v>0</v>
      </c>
      <c r="DA441" s="746">
        <f t="shared" si="3494"/>
        <v>0</v>
      </c>
      <c r="DB441" s="746">
        <f t="shared" si="3495"/>
        <v>0</v>
      </c>
      <c r="DC441" s="746">
        <f t="shared" si="3496"/>
        <v>0</v>
      </c>
      <c r="DE441" s="1044"/>
      <c r="DF441" s="756" t="s">
        <v>48</v>
      </c>
      <c r="DG441" s="737">
        <f t="shared" si="3497"/>
        <v>1</v>
      </c>
      <c r="DH441" s="737">
        <f t="shared" si="3498"/>
        <v>6019</v>
      </c>
      <c r="DI441" s="738">
        <f t="shared" si="3499"/>
        <v>6080</v>
      </c>
      <c r="DJ441" s="817">
        <f t="shared" si="3500"/>
        <v>6080</v>
      </c>
      <c r="DK441" s="740">
        <f t="shared" si="3501"/>
        <v>0</v>
      </c>
      <c r="DL441" s="741">
        <f t="shared" si="3502"/>
        <v>0</v>
      </c>
      <c r="DM441" s="740">
        <f t="shared" si="3503"/>
        <v>0</v>
      </c>
      <c r="DN441" s="741">
        <f t="shared" si="3504"/>
        <v>0</v>
      </c>
      <c r="DO441" s="740">
        <f t="shared" si="3583"/>
        <v>0</v>
      </c>
      <c r="DP441" s="741">
        <f t="shared" si="3505"/>
        <v>0</v>
      </c>
      <c r="DQ441" s="740">
        <f t="shared" si="3584"/>
        <v>0</v>
      </c>
      <c r="DR441" s="741">
        <f t="shared" si="3506"/>
        <v>0</v>
      </c>
      <c r="DS441" s="740">
        <f t="shared" si="3585"/>
        <v>0</v>
      </c>
      <c r="DT441" s="741">
        <f t="shared" si="3507"/>
        <v>0</v>
      </c>
      <c r="DU441" s="740">
        <f t="shared" si="3586"/>
        <v>0</v>
      </c>
      <c r="DV441" s="741">
        <f t="shared" si="3508"/>
        <v>0</v>
      </c>
      <c r="DW441" s="740">
        <f t="shared" si="3587"/>
        <v>0</v>
      </c>
      <c r="DX441" s="741">
        <f t="shared" si="3509"/>
        <v>0</v>
      </c>
      <c r="DY441" s="740">
        <f t="shared" si="3588"/>
        <v>0</v>
      </c>
      <c r="DZ441" s="741">
        <f t="shared" si="3510"/>
        <v>0</v>
      </c>
      <c r="EA441" s="740">
        <f t="shared" si="3589"/>
        <v>0</v>
      </c>
      <c r="EB441" s="741">
        <f t="shared" si="3511"/>
        <v>0</v>
      </c>
      <c r="EC441" s="740">
        <f t="shared" si="3590"/>
        <v>0</v>
      </c>
      <c r="ED441" s="741">
        <f t="shared" si="3512"/>
        <v>0</v>
      </c>
      <c r="EE441" s="743">
        <f t="shared" si="3513"/>
        <v>10162</v>
      </c>
      <c r="EF441" s="744">
        <f t="shared" si="3514"/>
        <v>16242</v>
      </c>
      <c r="EG441" s="745">
        <v>12</v>
      </c>
      <c r="EH441" s="746">
        <f t="shared" si="3515"/>
        <v>194904</v>
      </c>
      <c r="EI441" s="747"/>
      <c r="EJ441" s="782">
        <f t="shared" ref="EJ441" si="3618">EH441*0.085</f>
        <v>16566.84</v>
      </c>
      <c r="EK441" s="746">
        <f t="shared" si="3516"/>
        <v>211470.84</v>
      </c>
      <c r="EL441" s="746">
        <f t="shared" si="3517"/>
        <v>63864.19</v>
      </c>
      <c r="EM441" s="746">
        <f t="shared" si="3518"/>
        <v>275335.03000000003</v>
      </c>
      <c r="EO441" s="1044"/>
      <c r="EP441" s="756" t="s">
        <v>48</v>
      </c>
      <c r="EQ441" s="737">
        <f t="shared" si="3519"/>
        <v>0</v>
      </c>
      <c r="ER441" s="737">
        <f t="shared" si="3520"/>
        <v>6019</v>
      </c>
      <c r="ES441" s="738">
        <f t="shared" si="3521"/>
        <v>6080</v>
      </c>
      <c r="ET441" s="817">
        <f t="shared" si="3522"/>
        <v>0</v>
      </c>
      <c r="EU441" s="740">
        <f t="shared" si="3523"/>
        <v>0</v>
      </c>
      <c r="EV441" s="741">
        <f t="shared" si="3524"/>
        <v>0</v>
      </c>
      <c r="EW441" s="740">
        <f t="shared" si="3525"/>
        <v>0</v>
      </c>
      <c r="EX441" s="741">
        <f t="shared" si="3526"/>
        <v>0</v>
      </c>
      <c r="EY441" s="740">
        <f t="shared" si="3591"/>
        <v>0</v>
      </c>
      <c r="EZ441" s="741">
        <f t="shared" si="3527"/>
        <v>0</v>
      </c>
      <c r="FA441" s="740">
        <f t="shared" si="3592"/>
        <v>0</v>
      </c>
      <c r="FB441" s="741">
        <f t="shared" si="3528"/>
        <v>0</v>
      </c>
      <c r="FC441" s="740">
        <f t="shared" si="3593"/>
        <v>0</v>
      </c>
      <c r="FD441" s="741">
        <f t="shared" si="3529"/>
        <v>0</v>
      </c>
      <c r="FE441" s="740">
        <f t="shared" si="3594"/>
        <v>0</v>
      </c>
      <c r="FF441" s="741">
        <f t="shared" si="3530"/>
        <v>0</v>
      </c>
      <c r="FG441" s="740">
        <f t="shared" si="3595"/>
        <v>0</v>
      </c>
      <c r="FH441" s="741">
        <f t="shared" si="3531"/>
        <v>0</v>
      </c>
      <c r="FI441" s="740">
        <f t="shared" si="3596"/>
        <v>0</v>
      </c>
      <c r="FJ441" s="741">
        <f t="shared" si="3532"/>
        <v>0</v>
      </c>
      <c r="FK441" s="740">
        <f t="shared" si="3597"/>
        <v>0</v>
      </c>
      <c r="FL441" s="741">
        <f t="shared" si="3533"/>
        <v>0</v>
      </c>
      <c r="FM441" s="740">
        <f t="shared" si="3598"/>
        <v>0</v>
      </c>
      <c r="FN441" s="741">
        <f t="shared" si="3534"/>
        <v>0</v>
      </c>
      <c r="FO441" s="743">
        <f t="shared" si="3535"/>
        <v>0</v>
      </c>
      <c r="FP441" s="744">
        <f t="shared" si="3536"/>
        <v>0</v>
      </c>
      <c r="FQ441" s="745">
        <v>12</v>
      </c>
      <c r="FR441" s="746">
        <f t="shared" si="3537"/>
        <v>0</v>
      </c>
      <c r="FS441" s="747"/>
      <c r="FT441" s="782">
        <f t="shared" ref="FT441" si="3619">FR441*0.085</f>
        <v>0</v>
      </c>
      <c r="FU441" s="746">
        <f t="shared" si="3538"/>
        <v>0</v>
      </c>
      <c r="FV441" s="746">
        <f t="shared" si="3539"/>
        <v>0</v>
      </c>
      <c r="FW441" s="746">
        <f t="shared" si="3540"/>
        <v>0</v>
      </c>
      <c r="FY441" s="1044"/>
      <c r="FZ441" s="756" t="s">
        <v>48</v>
      </c>
      <c r="GA441" s="737">
        <f t="shared" si="3541"/>
        <v>1</v>
      </c>
      <c r="GB441" s="737">
        <f t="shared" si="3542"/>
        <v>6019</v>
      </c>
      <c r="GC441" s="738">
        <f t="shared" si="3543"/>
        <v>6080</v>
      </c>
      <c r="GD441" s="743">
        <f t="shared" si="3544"/>
        <v>6080</v>
      </c>
      <c r="GE441" s="743"/>
      <c r="GF441" s="737">
        <f t="shared" si="3545"/>
        <v>0</v>
      </c>
      <c r="GG441" s="743"/>
      <c r="GH441" s="737">
        <f t="shared" si="3546"/>
        <v>0</v>
      </c>
      <c r="GI441" s="743"/>
      <c r="GJ441" s="737">
        <f t="shared" si="3547"/>
        <v>0</v>
      </c>
      <c r="GK441" s="743"/>
      <c r="GL441" s="737">
        <f t="shared" si="3548"/>
        <v>0</v>
      </c>
      <c r="GM441" s="743"/>
      <c r="GN441" s="737">
        <f t="shared" si="3549"/>
        <v>0</v>
      </c>
      <c r="GO441" s="743"/>
      <c r="GP441" s="737">
        <f t="shared" si="3550"/>
        <v>0</v>
      </c>
      <c r="GQ441" s="743"/>
      <c r="GR441" s="737">
        <f t="shared" si="3551"/>
        <v>0</v>
      </c>
      <c r="GS441" s="743"/>
      <c r="GT441" s="737">
        <f t="shared" si="3552"/>
        <v>0</v>
      </c>
      <c r="GU441" s="743"/>
      <c r="GV441" s="737">
        <f t="shared" si="3553"/>
        <v>0</v>
      </c>
      <c r="GW441" s="743"/>
      <c r="GX441" s="737">
        <f t="shared" si="3554"/>
        <v>0</v>
      </c>
      <c r="GY441" s="743">
        <f t="shared" si="3554"/>
        <v>10162</v>
      </c>
      <c r="GZ441" s="744">
        <f t="shared" si="3555"/>
        <v>16242</v>
      </c>
      <c r="HA441" s="745">
        <v>12</v>
      </c>
      <c r="HB441" s="746">
        <f t="shared" si="3556"/>
        <v>194904</v>
      </c>
      <c r="HC441" s="737">
        <f t="shared" si="3557"/>
        <v>0</v>
      </c>
      <c r="HD441" s="737">
        <f t="shared" si="3557"/>
        <v>16566.84</v>
      </c>
      <c r="HE441" s="746">
        <f t="shared" si="3558"/>
        <v>211470.84</v>
      </c>
      <c r="HF441" s="746">
        <f t="shared" si="3559"/>
        <v>63864.19</v>
      </c>
      <c r="HG441" s="746">
        <f t="shared" si="3560"/>
        <v>275335.03000000003</v>
      </c>
    </row>
    <row r="442" spans="1:225" hidden="1" x14ac:dyDescent="0.25">
      <c r="A442" s="1045"/>
      <c r="B442" s="752"/>
      <c r="C442" s="737">
        <f t="shared" si="3425"/>
        <v>0</v>
      </c>
      <c r="D442" s="737">
        <f t="shared" si="3426"/>
        <v>0</v>
      </c>
      <c r="E442" s="738">
        <f t="shared" si="3427"/>
        <v>0</v>
      </c>
      <c r="F442" s="817">
        <f t="shared" si="3428"/>
        <v>0</v>
      </c>
      <c r="G442" s="740">
        <f t="shared" si="3614"/>
        <v>0</v>
      </c>
      <c r="H442" s="741">
        <f t="shared" si="3429"/>
        <v>0</v>
      </c>
      <c r="I442" s="740">
        <f t="shared" si="3614"/>
        <v>0</v>
      </c>
      <c r="J442" s="741">
        <f t="shared" si="3430"/>
        <v>0</v>
      </c>
      <c r="K442" s="740">
        <f t="shared" si="3431"/>
        <v>0</v>
      </c>
      <c r="L442" s="741">
        <f t="shared" si="3432"/>
        <v>0</v>
      </c>
      <c r="M442" s="740">
        <f t="shared" si="3433"/>
        <v>0</v>
      </c>
      <c r="N442" s="741">
        <f t="shared" si="3434"/>
        <v>0</v>
      </c>
      <c r="O442" s="740">
        <f t="shared" si="3435"/>
        <v>0</v>
      </c>
      <c r="P442" s="741">
        <f t="shared" si="3436"/>
        <v>0</v>
      </c>
      <c r="Q442" s="740">
        <f t="shared" si="3437"/>
        <v>0</v>
      </c>
      <c r="R442" s="741">
        <f t="shared" si="3438"/>
        <v>0</v>
      </c>
      <c r="S442" s="740">
        <f t="shared" si="3439"/>
        <v>0</v>
      </c>
      <c r="T442" s="741">
        <f t="shared" si="3440"/>
        <v>0</v>
      </c>
      <c r="U442" s="740">
        <f t="shared" si="3441"/>
        <v>0</v>
      </c>
      <c r="V442" s="741">
        <f t="shared" si="3442"/>
        <v>0</v>
      </c>
      <c r="W442" s="740">
        <f t="shared" si="3443"/>
        <v>0</v>
      </c>
      <c r="X442" s="741">
        <f t="shared" si="3444"/>
        <v>0</v>
      </c>
      <c r="Y442" s="740">
        <f t="shared" si="3445"/>
        <v>0</v>
      </c>
      <c r="Z442" s="741">
        <f t="shared" si="3446"/>
        <v>0</v>
      </c>
      <c r="AA442" s="743">
        <f t="shared" si="3447"/>
        <v>0</v>
      </c>
      <c r="AB442" s="744">
        <f t="shared" si="3448"/>
        <v>0</v>
      </c>
      <c r="AC442" s="745">
        <v>12</v>
      </c>
      <c r="AD442" s="746">
        <f t="shared" si="3449"/>
        <v>0</v>
      </c>
      <c r="AE442" s="747"/>
      <c r="AF442" s="741"/>
      <c r="AG442" s="746">
        <f t="shared" si="3450"/>
        <v>0</v>
      </c>
      <c r="AH442" s="746">
        <f t="shared" si="3451"/>
        <v>0</v>
      </c>
      <c r="AI442" s="746">
        <f t="shared" si="3452"/>
        <v>0</v>
      </c>
      <c r="AK442" s="1045"/>
      <c r="AL442" s="752"/>
      <c r="AM442" s="737">
        <f t="shared" si="3453"/>
        <v>0</v>
      </c>
      <c r="AN442" s="737">
        <f t="shared" si="3454"/>
        <v>0</v>
      </c>
      <c r="AO442" s="738">
        <f t="shared" si="3455"/>
        <v>0</v>
      </c>
      <c r="AP442" s="817">
        <f t="shared" si="3456"/>
        <v>0</v>
      </c>
      <c r="AQ442" s="740">
        <f t="shared" si="3457"/>
        <v>0</v>
      </c>
      <c r="AR442" s="741">
        <f t="shared" si="3458"/>
        <v>0</v>
      </c>
      <c r="AS442" s="740">
        <f t="shared" si="3459"/>
        <v>0</v>
      </c>
      <c r="AT442" s="741">
        <f t="shared" si="3460"/>
        <v>0</v>
      </c>
      <c r="AU442" s="740">
        <f t="shared" si="3567"/>
        <v>0</v>
      </c>
      <c r="AV442" s="741">
        <f t="shared" si="3461"/>
        <v>0</v>
      </c>
      <c r="AW442" s="740">
        <f t="shared" si="3568"/>
        <v>0</v>
      </c>
      <c r="AX442" s="741">
        <f t="shared" si="3462"/>
        <v>0</v>
      </c>
      <c r="AY442" s="740">
        <f t="shared" si="3569"/>
        <v>0</v>
      </c>
      <c r="AZ442" s="741">
        <f t="shared" si="3463"/>
        <v>0</v>
      </c>
      <c r="BA442" s="740">
        <f t="shared" si="3570"/>
        <v>0</v>
      </c>
      <c r="BB442" s="741">
        <f t="shared" si="3464"/>
        <v>0</v>
      </c>
      <c r="BC442" s="740">
        <f t="shared" si="3571"/>
        <v>0</v>
      </c>
      <c r="BD442" s="741">
        <f t="shared" si="3465"/>
        <v>0</v>
      </c>
      <c r="BE442" s="740">
        <f t="shared" si="3572"/>
        <v>0</v>
      </c>
      <c r="BF442" s="741">
        <f t="shared" si="3466"/>
        <v>0</v>
      </c>
      <c r="BG442" s="740">
        <f t="shared" si="3573"/>
        <v>0</v>
      </c>
      <c r="BH442" s="741">
        <f t="shared" si="3467"/>
        <v>0</v>
      </c>
      <c r="BI442" s="740">
        <f t="shared" si="3574"/>
        <v>0</v>
      </c>
      <c r="BJ442" s="741">
        <f t="shared" si="3468"/>
        <v>0</v>
      </c>
      <c r="BK442" s="743">
        <f t="shared" si="3469"/>
        <v>0</v>
      </c>
      <c r="BL442" s="744">
        <f t="shared" si="3470"/>
        <v>0</v>
      </c>
      <c r="BM442" s="745">
        <v>12</v>
      </c>
      <c r="BN442" s="746">
        <f t="shared" si="3471"/>
        <v>0</v>
      </c>
      <c r="BO442" s="747"/>
      <c r="BP442" s="741"/>
      <c r="BQ442" s="746">
        <f t="shared" si="3472"/>
        <v>0</v>
      </c>
      <c r="BR442" s="746">
        <f t="shared" si="3473"/>
        <v>0</v>
      </c>
      <c r="BS442" s="746">
        <f t="shared" si="3474"/>
        <v>0</v>
      </c>
      <c r="BU442" s="1045"/>
      <c r="BV442" s="752"/>
      <c r="BW442" s="737">
        <f t="shared" si="3475"/>
        <v>0</v>
      </c>
      <c r="BX442" s="737">
        <f t="shared" si="3476"/>
        <v>0</v>
      </c>
      <c r="BY442" s="738">
        <f t="shared" si="3477"/>
        <v>0</v>
      </c>
      <c r="BZ442" s="817">
        <f t="shared" si="3478"/>
        <v>0</v>
      </c>
      <c r="CA442" s="740">
        <f t="shared" si="3479"/>
        <v>0</v>
      </c>
      <c r="CB442" s="741">
        <f t="shared" si="3480"/>
        <v>0</v>
      </c>
      <c r="CC442" s="740">
        <f t="shared" si="3481"/>
        <v>0</v>
      </c>
      <c r="CD442" s="741">
        <f t="shared" si="3482"/>
        <v>0</v>
      </c>
      <c r="CE442" s="740">
        <f t="shared" si="3575"/>
        <v>0</v>
      </c>
      <c r="CF442" s="741">
        <f t="shared" si="3483"/>
        <v>0</v>
      </c>
      <c r="CG442" s="740">
        <f t="shared" si="3576"/>
        <v>0</v>
      </c>
      <c r="CH442" s="741">
        <f t="shared" si="3484"/>
        <v>0</v>
      </c>
      <c r="CI442" s="740">
        <f t="shared" si="3577"/>
        <v>0</v>
      </c>
      <c r="CJ442" s="741">
        <f t="shared" si="3485"/>
        <v>0</v>
      </c>
      <c r="CK442" s="740">
        <f t="shared" si="3578"/>
        <v>0</v>
      </c>
      <c r="CL442" s="741">
        <f t="shared" si="3486"/>
        <v>0</v>
      </c>
      <c r="CM442" s="740">
        <f t="shared" si="3579"/>
        <v>0</v>
      </c>
      <c r="CN442" s="741">
        <f t="shared" si="3487"/>
        <v>0</v>
      </c>
      <c r="CO442" s="740">
        <f t="shared" si="3580"/>
        <v>0</v>
      </c>
      <c r="CP442" s="741">
        <f t="shared" si="3488"/>
        <v>0</v>
      </c>
      <c r="CQ442" s="740">
        <f t="shared" si="3581"/>
        <v>0</v>
      </c>
      <c r="CR442" s="741">
        <f t="shared" si="3489"/>
        <v>0</v>
      </c>
      <c r="CS442" s="740">
        <f t="shared" si="3582"/>
        <v>0</v>
      </c>
      <c r="CT442" s="741">
        <f t="shared" si="3490"/>
        <v>0</v>
      </c>
      <c r="CU442" s="743">
        <f t="shared" si="3491"/>
        <v>0</v>
      </c>
      <c r="CV442" s="744">
        <f t="shared" si="3492"/>
        <v>0</v>
      </c>
      <c r="CW442" s="745">
        <v>12</v>
      </c>
      <c r="CX442" s="746">
        <f t="shared" si="3493"/>
        <v>0</v>
      </c>
      <c r="CY442" s="747"/>
      <c r="CZ442" s="741"/>
      <c r="DA442" s="746">
        <f t="shared" si="3494"/>
        <v>0</v>
      </c>
      <c r="DB442" s="746">
        <f t="shared" si="3495"/>
        <v>0</v>
      </c>
      <c r="DC442" s="746">
        <f t="shared" si="3496"/>
        <v>0</v>
      </c>
      <c r="DE442" s="1045"/>
      <c r="DF442" s="752"/>
      <c r="DG442" s="737">
        <f t="shared" si="3497"/>
        <v>0</v>
      </c>
      <c r="DH442" s="737">
        <f t="shared" si="3498"/>
        <v>0</v>
      </c>
      <c r="DI442" s="738">
        <f t="shared" si="3499"/>
        <v>0</v>
      </c>
      <c r="DJ442" s="817">
        <f t="shared" si="3500"/>
        <v>0</v>
      </c>
      <c r="DK442" s="740">
        <f t="shared" si="3501"/>
        <v>0</v>
      </c>
      <c r="DL442" s="741">
        <f t="shared" si="3502"/>
        <v>0</v>
      </c>
      <c r="DM442" s="740">
        <f t="shared" si="3503"/>
        <v>0</v>
      </c>
      <c r="DN442" s="741">
        <f t="shared" si="3504"/>
        <v>0</v>
      </c>
      <c r="DO442" s="740">
        <f t="shared" si="3583"/>
        <v>0</v>
      </c>
      <c r="DP442" s="741">
        <f t="shared" si="3505"/>
        <v>0</v>
      </c>
      <c r="DQ442" s="740">
        <f t="shared" si="3584"/>
        <v>0</v>
      </c>
      <c r="DR442" s="741">
        <f t="shared" si="3506"/>
        <v>0</v>
      </c>
      <c r="DS442" s="740">
        <f t="shared" si="3585"/>
        <v>0</v>
      </c>
      <c r="DT442" s="741">
        <f t="shared" si="3507"/>
        <v>0</v>
      </c>
      <c r="DU442" s="740">
        <f t="shared" si="3586"/>
        <v>0</v>
      </c>
      <c r="DV442" s="741">
        <f t="shared" si="3508"/>
        <v>0</v>
      </c>
      <c r="DW442" s="740">
        <f t="shared" si="3587"/>
        <v>0</v>
      </c>
      <c r="DX442" s="741">
        <f t="shared" si="3509"/>
        <v>0</v>
      </c>
      <c r="DY442" s="740">
        <f t="shared" si="3588"/>
        <v>0</v>
      </c>
      <c r="DZ442" s="741">
        <f t="shared" si="3510"/>
        <v>0</v>
      </c>
      <c r="EA442" s="740">
        <f t="shared" si="3589"/>
        <v>0</v>
      </c>
      <c r="EB442" s="741">
        <f t="shared" si="3511"/>
        <v>0</v>
      </c>
      <c r="EC442" s="740">
        <f t="shared" si="3590"/>
        <v>0</v>
      </c>
      <c r="ED442" s="741">
        <f t="shared" si="3512"/>
        <v>0</v>
      </c>
      <c r="EE442" s="743">
        <f t="shared" si="3513"/>
        <v>0</v>
      </c>
      <c r="EF442" s="744">
        <f t="shared" si="3514"/>
        <v>0</v>
      </c>
      <c r="EG442" s="745">
        <v>12</v>
      </c>
      <c r="EH442" s="746">
        <f t="shared" si="3515"/>
        <v>0</v>
      </c>
      <c r="EI442" s="747"/>
      <c r="EJ442" s="741"/>
      <c r="EK442" s="746">
        <f t="shared" si="3516"/>
        <v>0</v>
      </c>
      <c r="EL442" s="746">
        <f t="shared" si="3517"/>
        <v>0</v>
      </c>
      <c r="EM442" s="746">
        <f t="shared" si="3518"/>
        <v>0</v>
      </c>
      <c r="EO442" s="1045"/>
      <c r="EP442" s="752"/>
      <c r="EQ442" s="737">
        <f t="shared" si="3519"/>
        <v>0</v>
      </c>
      <c r="ER442" s="737">
        <f t="shared" si="3520"/>
        <v>0</v>
      </c>
      <c r="ES442" s="738">
        <f t="shared" si="3521"/>
        <v>0</v>
      </c>
      <c r="ET442" s="817">
        <f t="shared" si="3522"/>
        <v>0</v>
      </c>
      <c r="EU442" s="740">
        <f t="shared" si="3523"/>
        <v>0</v>
      </c>
      <c r="EV442" s="741">
        <f t="shared" si="3524"/>
        <v>0</v>
      </c>
      <c r="EW442" s="740">
        <f t="shared" si="3525"/>
        <v>0</v>
      </c>
      <c r="EX442" s="741">
        <f t="shared" si="3526"/>
        <v>0</v>
      </c>
      <c r="EY442" s="740">
        <f t="shared" si="3591"/>
        <v>0</v>
      </c>
      <c r="EZ442" s="741">
        <f t="shared" si="3527"/>
        <v>0</v>
      </c>
      <c r="FA442" s="740">
        <f t="shared" si="3592"/>
        <v>0</v>
      </c>
      <c r="FB442" s="741">
        <f t="shared" si="3528"/>
        <v>0</v>
      </c>
      <c r="FC442" s="740">
        <f t="shared" si="3593"/>
        <v>0</v>
      </c>
      <c r="FD442" s="741">
        <f t="shared" si="3529"/>
        <v>0</v>
      </c>
      <c r="FE442" s="740">
        <f t="shared" si="3594"/>
        <v>0</v>
      </c>
      <c r="FF442" s="741">
        <f t="shared" si="3530"/>
        <v>0</v>
      </c>
      <c r="FG442" s="740">
        <f t="shared" si="3595"/>
        <v>0</v>
      </c>
      <c r="FH442" s="741">
        <f t="shared" si="3531"/>
        <v>0</v>
      </c>
      <c r="FI442" s="740">
        <f t="shared" si="3596"/>
        <v>0</v>
      </c>
      <c r="FJ442" s="741">
        <f t="shared" si="3532"/>
        <v>0</v>
      </c>
      <c r="FK442" s="740">
        <f t="shared" si="3597"/>
        <v>0</v>
      </c>
      <c r="FL442" s="741">
        <f t="shared" si="3533"/>
        <v>0</v>
      </c>
      <c r="FM442" s="740">
        <f t="shared" si="3598"/>
        <v>0</v>
      </c>
      <c r="FN442" s="741">
        <f t="shared" si="3534"/>
        <v>0</v>
      </c>
      <c r="FO442" s="743">
        <f t="shared" si="3535"/>
        <v>0</v>
      </c>
      <c r="FP442" s="744">
        <f t="shared" si="3536"/>
        <v>0</v>
      </c>
      <c r="FQ442" s="745">
        <v>12</v>
      </c>
      <c r="FR442" s="746">
        <f t="shared" si="3537"/>
        <v>0</v>
      </c>
      <c r="FS442" s="747"/>
      <c r="FT442" s="741"/>
      <c r="FU442" s="746">
        <f t="shared" si="3538"/>
        <v>0</v>
      </c>
      <c r="FV442" s="746">
        <f t="shared" si="3539"/>
        <v>0</v>
      </c>
      <c r="FW442" s="746">
        <f t="shared" si="3540"/>
        <v>0</v>
      </c>
      <c r="FY442" s="1045"/>
      <c r="FZ442" s="752"/>
      <c r="GA442" s="737">
        <f t="shared" si="3541"/>
        <v>0</v>
      </c>
      <c r="GB442" s="737">
        <f t="shared" si="3542"/>
        <v>0</v>
      </c>
      <c r="GC442" s="738">
        <f t="shared" si="3543"/>
        <v>0</v>
      </c>
      <c r="GD442" s="743">
        <f t="shared" si="3544"/>
        <v>0</v>
      </c>
      <c r="GE442" s="743"/>
      <c r="GF442" s="737">
        <f t="shared" si="3545"/>
        <v>0</v>
      </c>
      <c r="GG442" s="743"/>
      <c r="GH442" s="737">
        <f t="shared" si="3546"/>
        <v>0</v>
      </c>
      <c r="GI442" s="743"/>
      <c r="GJ442" s="737">
        <f t="shared" si="3547"/>
        <v>0</v>
      </c>
      <c r="GK442" s="743"/>
      <c r="GL442" s="737">
        <f t="shared" si="3548"/>
        <v>0</v>
      </c>
      <c r="GM442" s="743"/>
      <c r="GN442" s="737">
        <f t="shared" si="3549"/>
        <v>0</v>
      </c>
      <c r="GO442" s="743"/>
      <c r="GP442" s="737">
        <f t="shared" si="3550"/>
        <v>0</v>
      </c>
      <c r="GQ442" s="743"/>
      <c r="GR442" s="737">
        <f t="shared" si="3551"/>
        <v>0</v>
      </c>
      <c r="GS442" s="743"/>
      <c r="GT442" s="737">
        <f t="shared" si="3552"/>
        <v>0</v>
      </c>
      <c r="GU442" s="743"/>
      <c r="GV442" s="737">
        <f t="shared" si="3553"/>
        <v>0</v>
      </c>
      <c r="GW442" s="743"/>
      <c r="GX442" s="737">
        <f t="shared" si="3554"/>
        <v>0</v>
      </c>
      <c r="GY442" s="743">
        <f t="shared" si="3554"/>
        <v>0</v>
      </c>
      <c r="GZ442" s="744">
        <f t="shared" si="3555"/>
        <v>0</v>
      </c>
      <c r="HA442" s="745">
        <v>12</v>
      </c>
      <c r="HB442" s="746">
        <f t="shared" si="3556"/>
        <v>0</v>
      </c>
      <c r="HC442" s="737">
        <f t="shared" si="3557"/>
        <v>0</v>
      </c>
      <c r="HD442" s="737">
        <f t="shared" si="3557"/>
        <v>0</v>
      </c>
      <c r="HE442" s="746">
        <f t="shared" si="3558"/>
        <v>0</v>
      </c>
      <c r="HF442" s="746">
        <f t="shared" si="3559"/>
        <v>0</v>
      </c>
      <c r="HG442" s="746">
        <f t="shared" si="3560"/>
        <v>0</v>
      </c>
    </row>
    <row r="443" spans="1:225" hidden="1" x14ac:dyDescent="0.25">
      <c r="A443" s="1041" t="s">
        <v>867</v>
      </c>
      <c r="B443" s="1042"/>
      <c r="C443" s="784">
        <f>SUM(C376:C442)</f>
        <v>149.61000000000001</v>
      </c>
      <c r="D443" s="785" t="s">
        <v>492</v>
      </c>
      <c r="E443" s="786" t="s">
        <v>492</v>
      </c>
      <c r="F443" s="784">
        <f t="shared" ref="F443:AB443" si="3620">SUM(F376:F442)</f>
        <v>1832387.07</v>
      </c>
      <c r="G443" s="787"/>
      <c r="H443" s="784">
        <f t="shared" si="3620"/>
        <v>259468.06</v>
      </c>
      <c r="I443" s="788"/>
      <c r="J443" s="784">
        <f t="shared" si="3620"/>
        <v>0</v>
      </c>
      <c r="K443" s="788"/>
      <c r="L443" s="784">
        <f t="shared" si="3620"/>
        <v>9322.1200000000008</v>
      </c>
      <c r="M443" s="788"/>
      <c r="N443" s="784">
        <f t="shared" si="3620"/>
        <v>25634.34</v>
      </c>
      <c r="O443" s="788"/>
      <c r="P443" s="784">
        <f t="shared" si="3620"/>
        <v>0</v>
      </c>
      <c r="Q443" s="788"/>
      <c r="R443" s="784">
        <f t="shared" si="3620"/>
        <v>332909.45</v>
      </c>
      <c r="S443" s="788"/>
      <c r="T443" s="784">
        <f t="shared" si="3620"/>
        <v>336551.46</v>
      </c>
      <c r="U443" s="788"/>
      <c r="V443" s="784">
        <f t="shared" si="3620"/>
        <v>4049.47</v>
      </c>
      <c r="W443" s="788"/>
      <c r="X443" s="784">
        <f t="shared" si="3620"/>
        <v>0</v>
      </c>
      <c r="Y443" s="788"/>
      <c r="Z443" s="784">
        <f t="shared" si="3620"/>
        <v>0</v>
      </c>
      <c r="AA443" s="784">
        <f t="shared" si="3620"/>
        <v>408770</v>
      </c>
      <c r="AB443" s="784">
        <f t="shared" si="3620"/>
        <v>3209091.97</v>
      </c>
      <c r="AC443" s="784"/>
      <c r="AD443" s="784">
        <f t="shared" ref="AD443:AI443" si="3621">SUM(AD376:AD442)</f>
        <v>38509103.640000001</v>
      </c>
      <c r="AE443" s="784">
        <f t="shared" si="3621"/>
        <v>72702.720000000001</v>
      </c>
      <c r="AF443" s="784">
        <f t="shared" si="3621"/>
        <v>397604.16</v>
      </c>
      <c r="AG443" s="784">
        <f t="shared" si="3621"/>
        <v>38979410.520000003</v>
      </c>
      <c r="AH443" s="784">
        <f t="shared" si="3621"/>
        <v>11771781.960000001</v>
      </c>
      <c r="AI443" s="784">
        <f t="shared" si="3621"/>
        <v>50751192.479999997</v>
      </c>
      <c r="AJ443" s="750"/>
      <c r="AK443" s="789"/>
      <c r="AL443" s="789"/>
      <c r="AM443" s="784">
        <f>SUM(AM376:AM442)</f>
        <v>108.56</v>
      </c>
      <c r="AN443" s="785" t="s">
        <v>492</v>
      </c>
      <c r="AO443" s="786" t="s">
        <v>492</v>
      </c>
      <c r="AP443" s="784">
        <f t="shared" ref="AP443:BL443" si="3622">SUM(AP376:AP442)</f>
        <v>1382896.96</v>
      </c>
      <c r="AQ443" s="784"/>
      <c r="AR443" s="784">
        <f t="shared" si="3622"/>
        <v>197044.76</v>
      </c>
      <c r="AS443" s="784"/>
      <c r="AT443" s="784">
        <f t="shared" si="3622"/>
        <v>7474.92</v>
      </c>
      <c r="AU443" s="784"/>
      <c r="AV443" s="784">
        <f t="shared" si="3622"/>
        <v>14375.76</v>
      </c>
      <c r="AW443" s="784"/>
      <c r="AX443" s="784">
        <f t="shared" si="3622"/>
        <v>10587.34</v>
      </c>
      <c r="AY443" s="784"/>
      <c r="AZ443" s="784">
        <f t="shared" si="3622"/>
        <v>0</v>
      </c>
      <c r="BA443" s="784"/>
      <c r="BB443" s="784">
        <f t="shared" si="3622"/>
        <v>217799.38</v>
      </c>
      <c r="BC443" s="784"/>
      <c r="BD443" s="784">
        <f t="shared" si="3622"/>
        <v>210064.93</v>
      </c>
      <c r="BE443" s="784"/>
      <c r="BF443" s="784">
        <f t="shared" si="3622"/>
        <v>5895.21</v>
      </c>
      <c r="BG443" s="784"/>
      <c r="BH443" s="784">
        <f t="shared" si="3622"/>
        <v>0</v>
      </c>
      <c r="BI443" s="784"/>
      <c r="BJ443" s="784">
        <f t="shared" si="3622"/>
        <v>0</v>
      </c>
      <c r="BK443" s="784">
        <f t="shared" si="3622"/>
        <v>229367.47</v>
      </c>
      <c r="BL443" s="784">
        <f t="shared" si="3622"/>
        <v>2275506.73</v>
      </c>
      <c r="BM443" s="784"/>
      <c r="BN443" s="784">
        <f t="shared" ref="BN443:BS443" si="3623">SUM(BN376:BN442)</f>
        <v>27306080.760000002</v>
      </c>
      <c r="BO443" s="784">
        <f t="shared" si="3623"/>
        <v>68704.070000000007</v>
      </c>
      <c r="BP443" s="784">
        <f t="shared" si="3623"/>
        <v>263744.09000000003</v>
      </c>
      <c r="BQ443" s="784">
        <f t="shared" si="3623"/>
        <v>27638528.920000002</v>
      </c>
      <c r="BR443" s="784">
        <f t="shared" si="3623"/>
        <v>8346835.7300000004</v>
      </c>
      <c r="BS443" s="784">
        <f t="shared" si="3623"/>
        <v>35985364.649999999</v>
      </c>
      <c r="BU443" s="789"/>
      <c r="BV443" s="789"/>
      <c r="BW443" s="784">
        <f>SUM(BW376:BW442)</f>
        <v>116.46</v>
      </c>
      <c r="BX443" s="785" t="s">
        <v>492</v>
      </c>
      <c r="BY443" s="786" t="s">
        <v>492</v>
      </c>
      <c r="BZ443" s="784">
        <f t="shared" ref="BZ443:CV443" si="3624">SUM(BZ376:BZ442)</f>
        <v>1283669.02</v>
      </c>
      <c r="CA443" s="784"/>
      <c r="CB443" s="784">
        <f t="shared" si="3624"/>
        <v>126431.98</v>
      </c>
      <c r="CC443" s="784"/>
      <c r="CD443" s="784">
        <f t="shared" si="3624"/>
        <v>0</v>
      </c>
      <c r="CE443" s="784"/>
      <c r="CF443" s="784">
        <f t="shared" si="3624"/>
        <v>0</v>
      </c>
      <c r="CG443" s="784"/>
      <c r="CH443" s="784">
        <f t="shared" si="3624"/>
        <v>61206.18</v>
      </c>
      <c r="CI443" s="784"/>
      <c r="CJ443" s="784">
        <f t="shared" si="3624"/>
        <v>0</v>
      </c>
      <c r="CK443" s="784"/>
      <c r="CL443" s="784">
        <f t="shared" si="3624"/>
        <v>40005.599999999999</v>
      </c>
      <c r="CM443" s="784"/>
      <c r="CN443" s="784">
        <f t="shared" si="3624"/>
        <v>158087.20000000001</v>
      </c>
      <c r="CO443" s="784"/>
      <c r="CP443" s="784">
        <f t="shared" si="3624"/>
        <v>13174.43</v>
      </c>
      <c r="CQ443" s="784"/>
      <c r="CR443" s="784">
        <f t="shared" si="3624"/>
        <v>0</v>
      </c>
      <c r="CS443" s="784"/>
      <c r="CT443" s="784">
        <f t="shared" si="3624"/>
        <v>0</v>
      </c>
      <c r="CU443" s="784">
        <f t="shared" si="3624"/>
        <v>539046.56999999995</v>
      </c>
      <c r="CV443" s="784">
        <f t="shared" si="3624"/>
        <v>2221620.98</v>
      </c>
      <c r="CW443" s="784"/>
      <c r="CX443" s="784">
        <f t="shared" ref="CX443:DC443" si="3625">SUM(CX376:CX442)</f>
        <v>26659451.760000002</v>
      </c>
      <c r="CY443" s="784">
        <f t="shared" si="3625"/>
        <v>302928</v>
      </c>
      <c r="CZ443" s="784">
        <f t="shared" si="3625"/>
        <v>542564.01</v>
      </c>
      <c r="DA443" s="784">
        <f t="shared" si="3625"/>
        <v>27504943.77</v>
      </c>
      <c r="DB443" s="784">
        <f t="shared" si="3625"/>
        <v>8306493.0499999998</v>
      </c>
      <c r="DC443" s="784">
        <f t="shared" si="3625"/>
        <v>35811436.82</v>
      </c>
      <c r="DE443" s="789"/>
      <c r="DF443" s="789"/>
      <c r="DG443" s="784">
        <f>SUM(DG376:DG442)</f>
        <v>37.24</v>
      </c>
      <c r="DH443" s="785" t="s">
        <v>492</v>
      </c>
      <c r="DI443" s="786" t="s">
        <v>492</v>
      </c>
      <c r="DJ443" s="784">
        <f t="shared" ref="DJ443:EF443" si="3626">SUM(DJ376:DJ442)</f>
        <v>467383.48</v>
      </c>
      <c r="DK443" s="784"/>
      <c r="DL443" s="784">
        <f t="shared" si="3626"/>
        <v>49284.28</v>
      </c>
      <c r="DM443" s="784"/>
      <c r="DN443" s="784">
        <f t="shared" si="3626"/>
        <v>0</v>
      </c>
      <c r="DO443" s="784"/>
      <c r="DP443" s="784">
        <f t="shared" si="3626"/>
        <v>0</v>
      </c>
      <c r="DQ443" s="784"/>
      <c r="DR443" s="784">
        <f t="shared" si="3626"/>
        <v>1763.8</v>
      </c>
      <c r="DS443" s="784"/>
      <c r="DT443" s="784">
        <f t="shared" si="3626"/>
        <v>0</v>
      </c>
      <c r="DU443" s="784"/>
      <c r="DV443" s="784">
        <f t="shared" si="3626"/>
        <v>26398.41</v>
      </c>
      <c r="DW443" s="784"/>
      <c r="DX443" s="784">
        <f t="shared" si="3626"/>
        <v>76929.710000000006</v>
      </c>
      <c r="DY443" s="784"/>
      <c r="DZ443" s="784">
        <f t="shared" si="3626"/>
        <v>0</v>
      </c>
      <c r="EA443" s="784"/>
      <c r="EB443" s="784">
        <f t="shared" si="3626"/>
        <v>0</v>
      </c>
      <c r="EC443" s="784"/>
      <c r="ED443" s="784">
        <f t="shared" si="3626"/>
        <v>0</v>
      </c>
      <c r="EE443" s="784">
        <f t="shared" si="3626"/>
        <v>135100.65</v>
      </c>
      <c r="EF443" s="784">
        <f t="shared" si="3626"/>
        <v>756860.33</v>
      </c>
      <c r="EG443" s="784"/>
      <c r="EH443" s="784">
        <f t="shared" ref="EH443:EM443" si="3627">SUM(EH376:EH442)</f>
        <v>9082323.9600000009</v>
      </c>
      <c r="EI443" s="784">
        <f t="shared" si="3627"/>
        <v>84819.839999999997</v>
      </c>
      <c r="EJ443" s="784">
        <f t="shared" si="3627"/>
        <v>165668.4</v>
      </c>
      <c r="EK443" s="784">
        <f t="shared" si="3627"/>
        <v>9332812.1999999993</v>
      </c>
      <c r="EL443" s="784">
        <f t="shared" si="3627"/>
        <v>2818509.27</v>
      </c>
      <c r="EM443" s="784">
        <f t="shared" si="3627"/>
        <v>12151321.470000001</v>
      </c>
      <c r="EO443" s="789"/>
      <c r="EP443" s="789"/>
      <c r="EQ443" s="784">
        <f>SUM(EQ376:EQ442)</f>
        <v>16.5</v>
      </c>
      <c r="ER443" s="785" t="s">
        <v>492</v>
      </c>
      <c r="ES443" s="786" t="s">
        <v>492</v>
      </c>
      <c r="ET443" s="784">
        <f t="shared" ref="ET443:FP443" si="3628">SUM(ET376:ET442)</f>
        <v>231207</v>
      </c>
      <c r="EU443" s="784"/>
      <c r="EV443" s="784">
        <f t="shared" si="3628"/>
        <v>23882.880000000001</v>
      </c>
      <c r="EW443" s="784"/>
      <c r="EX443" s="784">
        <f t="shared" si="3628"/>
        <v>0</v>
      </c>
      <c r="EY443" s="784"/>
      <c r="EZ443" s="784">
        <f t="shared" si="3628"/>
        <v>0</v>
      </c>
      <c r="FA443" s="784"/>
      <c r="FB443" s="784">
        <f t="shared" si="3628"/>
        <v>0</v>
      </c>
      <c r="FC443" s="784"/>
      <c r="FD443" s="784">
        <f t="shared" si="3628"/>
        <v>0</v>
      </c>
      <c r="FE443" s="784"/>
      <c r="FF443" s="784">
        <f t="shared" si="3628"/>
        <v>56400.84</v>
      </c>
      <c r="FG443" s="784"/>
      <c r="FH443" s="784">
        <f t="shared" si="3628"/>
        <v>27706.11</v>
      </c>
      <c r="FI443" s="784"/>
      <c r="FJ443" s="784">
        <f t="shared" si="3628"/>
        <v>1529.57</v>
      </c>
      <c r="FK443" s="784"/>
      <c r="FL443" s="784">
        <f t="shared" si="3628"/>
        <v>0</v>
      </c>
      <c r="FM443" s="784"/>
      <c r="FN443" s="784">
        <f t="shared" si="3628"/>
        <v>0</v>
      </c>
      <c r="FO443" s="784">
        <f t="shared" si="3628"/>
        <v>11408</v>
      </c>
      <c r="FP443" s="784">
        <f t="shared" si="3628"/>
        <v>352134.40000000002</v>
      </c>
      <c r="FQ443" s="784"/>
      <c r="FR443" s="784">
        <f t="shared" ref="FR443:FW443" si="3629">SUM(FR376:FR442)</f>
        <v>4225612.8</v>
      </c>
      <c r="FS443" s="784">
        <f t="shared" si="3629"/>
        <v>0</v>
      </c>
      <c r="FT443" s="784">
        <f t="shared" si="3629"/>
        <v>16566.84</v>
      </c>
      <c r="FU443" s="784">
        <f t="shared" si="3629"/>
        <v>4242179.6399999997</v>
      </c>
      <c r="FV443" s="784">
        <f t="shared" si="3629"/>
        <v>1281138.24</v>
      </c>
      <c r="FW443" s="784">
        <f t="shared" si="3629"/>
        <v>5523317.8799999999</v>
      </c>
      <c r="FY443" s="789"/>
      <c r="FZ443" s="789"/>
      <c r="GA443" s="784">
        <f>SUM(GA376:GA442)</f>
        <v>428.37</v>
      </c>
      <c r="GB443" s="785" t="s">
        <v>492</v>
      </c>
      <c r="GC443" s="786" t="s">
        <v>492</v>
      </c>
      <c r="GD443" s="790">
        <f t="shared" ref="GD443" si="3630">SUM(GD376:GD442)</f>
        <v>5197543.53</v>
      </c>
      <c r="GE443" s="790"/>
      <c r="GF443" s="784">
        <f t="shared" ref="GF443" si="3631">SUM(GF376:GF442)</f>
        <v>656111.96</v>
      </c>
      <c r="GG443" s="790"/>
      <c r="GH443" s="784">
        <f t="shared" ref="GH443" si="3632">SUM(GH376:GH442)</f>
        <v>7474.92</v>
      </c>
      <c r="GI443" s="790"/>
      <c r="GJ443" s="784">
        <f t="shared" ref="GJ443" si="3633">SUM(GJ376:GJ442)</f>
        <v>23697.88</v>
      </c>
      <c r="GK443" s="790"/>
      <c r="GL443" s="784">
        <f t="shared" ref="GL443" si="3634">SUM(GL376:GL442)</f>
        <v>99191.66</v>
      </c>
      <c r="GM443" s="790"/>
      <c r="GN443" s="784">
        <f t="shared" ref="GN443" si="3635">SUM(GN376:GN442)</f>
        <v>0</v>
      </c>
      <c r="GO443" s="790"/>
      <c r="GP443" s="784">
        <f t="shared" ref="GP443" si="3636">SUM(GP376:GP442)</f>
        <v>673513.68</v>
      </c>
      <c r="GQ443" s="790"/>
      <c r="GR443" s="784">
        <f t="shared" ref="GR443" si="3637">SUM(GR376:GR442)</f>
        <v>809339.41</v>
      </c>
      <c r="GS443" s="790"/>
      <c r="GT443" s="784">
        <f t="shared" ref="GT443" si="3638">SUM(GT376:GT442)</f>
        <v>24648.68</v>
      </c>
      <c r="GU443" s="790"/>
      <c r="GV443" s="784">
        <f t="shared" ref="GV443" si="3639">SUM(GV376:GV442)</f>
        <v>0</v>
      </c>
      <c r="GW443" s="790"/>
      <c r="GX443" s="784">
        <f t="shared" ref="GX443:GZ443" si="3640">SUM(GX376:GX442)</f>
        <v>0</v>
      </c>
      <c r="GY443" s="784">
        <f t="shared" si="3640"/>
        <v>1323692.69</v>
      </c>
      <c r="GZ443" s="784">
        <f t="shared" si="3640"/>
        <v>8815214.4100000001</v>
      </c>
      <c r="HA443" s="784"/>
      <c r="HB443" s="784">
        <f t="shared" ref="HB443:HG443" si="3641">SUM(HB376:HB442)</f>
        <v>105782572.92</v>
      </c>
      <c r="HC443" s="784">
        <f t="shared" si="3641"/>
        <v>529154.63</v>
      </c>
      <c r="HD443" s="784">
        <f t="shared" si="3641"/>
        <v>1386147.5</v>
      </c>
      <c r="HE443" s="784">
        <f t="shared" si="3641"/>
        <v>107697875.05</v>
      </c>
      <c r="HF443" s="784">
        <f t="shared" si="3641"/>
        <v>32524758.280000001</v>
      </c>
      <c r="HG443" s="784">
        <f t="shared" si="3641"/>
        <v>140222633.33000001</v>
      </c>
      <c r="HP443" s="750">
        <f>AI443+BS443+DC443+EM443+FW443</f>
        <v>140222633.30000001</v>
      </c>
      <c r="HQ443" s="750">
        <f>HP443-HG443</f>
        <v>-0.03</v>
      </c>
    </row>
    <row r="444" spans="1:225" ht="15" hidden="1" customHeight="1" x14ac:dyDescent="0.25">
      <c r="A444" s="1041" t="s">
        <v>868</v>
      </c>
      <c r="B444" s="1042"/>
      <c r="C444" s="784"/>
      <c r="D444" s="785"/>
      <c r="E444" s="786"/>
      <c r="F444" s="784"/>
      <c r="G444" s="787"/>
      <c r="H444" s="784"/>
      <c r="I444" s="788"/>
      <c r="J444" s="784"/>
      <c r="K444" s="788"/>
      <c r="L444" s="784"/>
      <c r="M444" s="788"/>
      <c r="N444" s="784"/>
      <c r="O444" s="788"/>
      <c r="P444" s="784"/>
      <c r="Q444" s="788"/>
      <c r="R444" s="784"/>
      <c r="S444" s="788"/>
      <c r="T444" s="784"/>
      <c r="U444" s="788"/>
      <c r="V444" s="784"/>
      <c r="W444" s="788"/>
      <c r="X444" s="784"/>
      <c r="Y444" s="788"/>
      <c r="Z444" s="784"/>
      <c r="AA444" s="784"/>
      <c r="AB444" s="784"/>
      <c r="AC444" s="784"/>
      <c r="AD444" s="784"/>
      <c r="AE444" s="784"/>
      <c r="AF444" s="784"/>
      <c r="AG444" s="787">
        <f>AG443/1000</f>
        <v>38979.4</v>
      </c>
      <c r="AH444" s="787">
        <f>AH443/1000</f>
        <v>11771.8</v>
      </c>
      <c r="AI444" s="787">
        <f>AG444+AH444</f>
        <v>50751.199999999997</v>
      </c>
      <c r="AJ444" s="750"/>
      <c r="AK444" s="1041" t="s">
        <v>868</v>
      </c>
      <c r="AL444" s="1042"/>
      <c r="AM444" s="784"/>
      <c r="AN444" s="785"/>
      <c r="AO444" s="786"/>
      <c r="AP444" s="784"/>
      <c r="AQ444" s="784"/>
      <c r="AR444" s="784"/>
      <c r="AS444" s="784"/>
      <c r="AT444" s="784"/>
      <c r="AU444" s="784"/>
      <c r="AV444" s="784"/>
      <c r="AW444" s="784"/>
      <c r="AX444" s="784"/>
      <c r="AY444" s="784"/>
      <c r="AZ444" s="784"/>
      <c r="BA444" s="784"/>
      <c r="BB444" s="784"/>
      <c r="BC444" s="784"/>
      <c r="BD444" s="784"/>
      <c r="BE444" s="784"/>
      <c r="BF444" s="784"/>
      <c r="BG444" s="784"/>
      <c r="BH444" s="784"/>
      <c r="BI444" s="784"/>
      <c r="BJ444" s="784"/>
      <c r="BK444" s="784"/>
      <c r="BL444" s="784"/>
      <c r="BM444" s="784"/>
      <c r="BN444" s="784"/>
      <c r="BO444" s="784"/>
      <c r="BP444" s="784"/>
      <c r="BQ444" s="787">
        <f>BQ443/1000</f>
        <v>27638.5</v>
      </c>
      <c r="BR444" s="787">
        <f>BR443/1000</f>
        <v>8346.7999999999993</v>
      </c>
      <c r="BS444" s="787">
        <f>BQ444+BR444</f>
        <v>35985.300000000003</v>
      </c>
      <c r="BU444" s="1041" t="s">
        <v>868</v>
      </c>
      <c r="BV444" s="1042"/>
      <c r="BW444" s="784"/>
      <c r="BX444" s="785"/>
      <c r="BY444" s="786"/>
      <c r="BZ444" s="784"/>
      <c r="CA444" s="784"/>
      <c r="CB444" s="784"/>
      <c r="CC444" s="784"/>
      <c r="CD444" s="784"/>
      <c r="CE444" s="784"/>
      <c r="CF444" s="784"/>
      <c r="CG444" s="784"/>
      <c r="CH444" s="784"/>
      <c r="CI444" s="784"/>
      <c r="CJ444" s="784"/>
      <c r="CK444" s="784"/>
      <c r="CL444" s="784"/>
      <c r="CM444" s="784"/>
      <c r="CN444" s="784"/>
      <c r="CO444" s="784"/>
      <c r="CP444" s="784"/>
      <c r="CQ444" s="784"/>
      <c r="CR444" s="784"/>
      <c r="CS444" s="784"/>
      <c r="CT444" s="784"/>
      <c r="CU444" s="784"/>
      <c r="CV444" s="784"/>
      <c r="CW444" s="784"/>
      <c r="CX444" s="784"/>
      <c r="CY444" s="784"/>
      <c r="CZ444" s="784"/>
      <c r="DA444" s="787">
        <f>DA443/1000</f>
        <v>27504.9</v>
      </c>
      <c r="DB444" s="787">
        <f>DB443/1000</f>
        <v>8306.5</v>
      </c>
      <c r="DC444" s="787">
        <f>DA444+DB444</f>
        <v>35811.4</v>
      </c>
      <c r="DE444" s="1041" t="s">
        <v>868</v>
      </c>
      <c r="DF444" s="1042"/>
      <c r="DG444" s="784"/>
      <c r="DH444" s="785"/>
      <c r="DI444" s="786"/>
      <c r="DJ444" s="784"/>
      <c r="DK444" s="784"/>
      <c r="DL444" s="784"/>
      <c r="DM444" s="784"/>
      <c r="DN444" s="784"/>
      <c r="DO444" s="784"/>
      <c r="DP444" s="784"/>
      <c r="DQ444" s="784"/>
      <c r="DR444" s="784"/>
      <c r="DS444" s="784"/>
      <c r="DT444" s="784"/>
      <c r="DU444" s="784"/>
      <c r="DV444" s="784"/>
      <c r="DW444" s="784"/>
      <c r="DX444" s="784"/>
      <c r="DY444" s="784"/>
      <c r="DZ444" s="784"/>
      <c r="EA444" s="784"/>
      <c r="EB444" s="784"/>
      <c r="EC444" s="784"/>
      <c r="ED444" s="784"/>
      <c r="EE444" s="784"/>
      <c r="EF444" s="784"/>
      <c r="EG444" s="784"/>
      <c r="EH444" s="784"/>
      <c r="EI444" s="784"/>
      <c r="EJ444" s="784"/>
      <c r="EK444" s="787">
        <f>EK443/1000</f>
        <v>9332.7999999999993</v>
      </c>
      <c r="EL444" s="787">
        <f>EL443/1000</f>
        <v>2818.5</v>
      </c>
      <c r="EM444" s="787">
        <f>EK444+EL444</f>
        <v>12151.3</v>
      </c>
      <c r="EO444" s="1041" t="s">
        <v>868</v>
      </c>
      <c r="EP444" s="1042"/>
      <c r="EQ444" s="784"/>
      <c r="ER444" s="785"/>
      <c r="ES444" s="786"/>
      <c r="ET444" s="784"/>
      <c r="EU444" s="784"/>
      <c r="EV444" s="784"/>
      <c r="EW444" s="784"/>
      <c r="EX444" s="784"/>
      <c r="EY444" s="784"/>
      <c r="EZ444" s="784"/>
      <c r="FA444" s="784"/>
      <c r="FB444" s="784"/>
      <c r="FC444" s="784"/>
      <c r="FD444" s="784"/>
      <c r="FE444" s="784"/>
      <c r="FF444" s="784"/>
      <c r="FG444" s="784"/>
      <c r="FH444" s="784"/>
      <c r="FI444" s="784"/>
      <c r="FJ444" s="784"/>
      <c r="FK444" s="784"/>
      <c r="FL444" s="784"/>
      <c r="FM444" s="784"/>
      <c r="FN444" s="784"/>
      <c r="FO444" s="784"/>
      <c r="FP444" s="784"/>
      <c r="FQ444" s="784"/>
      <c r="FR444" s="784"/>
      <c r="FS444" s="784"/>
      <c r="FT444" s="784"/>
      <c r="FU444" s="787">
        <f>FU443/1000</f>
        <v>4242.2</v>
      </c>
      <c r="FV444" s="787">
        <f>FV443/1000</f>
        <v>1281.0999999999999</v>
      </c>
      <c r="FW444" s="787">
        <f>FU444+FV444</f>
        <v>5523.3</v>
      </c>
      <c r="FY444" s="1041" t="s">
        <v>868</v>
      </c>
      <c r="FZ444" s="1042"/>
      <c r="GA444" s="784"/>
      <c r="GB444" s="785"/>
      <c r="GC444" s="786"/>
      <c r="GD444" s="784"/>
      <c r="GE444" s="784"/>
      <c r="GF444" s="784"/>
      <c r="GG444" s="784"/>
      <c r="GH444" s="784"/>
      <c r="GI444" s="784"/>
      <c r="GJ444" s="784"/>
      <c r="GK444" s="784"/>
      <c r="GL444" s="784"/>
      <c r="GM444" s="784"/>
      <c r="GN444" s="784"/>
      <c r="GO444" s="784"/>
      <c r="GP444" s="784"/>
      <c r="GQ444" s="784"/>
      <c r="GR444" s="784"/>
      <c r="GS444" s="784"/>
      <c r="GT444" s="784"/>
      <c r="GU444" s="784"/>
      <c r="GV444" s="784"/>
      <c r="GW444" s="784"/>
      <c r="GX444" s="784"/>
      <c r="GY444" s="784"/>
      <c r="GZ444" s="784"/>
      <c r="HA444" s="784"/>
      <c r="HB444" s="784"/>
      <c r="HC444" s="784"/>
      <c r="HD444" s="784"/>
      <c r="HE444" s="787">
        <f>HE443/1000</f>
        <v>107697.9</v>
      </c>
      <c r="HF444" s="787">
        <f>HF443/1000</f>
        <v>32524.799999999999</v>
      </c>
      <c r="HG444" s="787">
        <f>HE444+HF444</f>
        <v>140222.70000000001</v>
      </c>
    </row>
    <row r="445" spans="1:225" ht="24" hidden="1" x14ac:dyDescent="0.25">
      <c r="A445" s="791" t="s">
        <v>528</v>
      </c>
      <c r="B445" s="792" t="s">
        <v>869</v>
      </c>
      <c r="C445" s="793">
        <f>SUM(C387:C394)</f>
        <v>94.61</v>
      </c>
      <c r="D445" s="794" t="s">
        <v>492</v>
      </c>
      <c r="E445" s="795" t="s">
        <v>492</v>
      </c>
      <c r="F445" s="796">
        <f>SUM(F387:F394)/1000</f>
        <v>1388.4</v>
      </c>
      <c r="G445" s="796"/>
      <c r="H445" s="796">
        <f t="shared" ref="H445:AB445" si="3642">SUM(H387:H394)/1000</f>
        <v>259.5</v>
      </c>
      <c r="I445" s="797"/>
      <c r="J445" s="796">
        <f t="shared" si="3642"/>
        <v>0</v>
      </c>
      <c r="K445" s="797"/>
      <c r="L445" s="796">
        <f t="shared" si="3642"/>
        <v>4</v>
      </c>
      <c r="M445" s="797"/>
      <c r="N445" s="796">
        <f t="shared" si="3642"/>
        <v>0</v>
      </c>
      <c r="O445" s="797"/>
      <c r="P445" s="796">
        <f t="shared" si="3642"/>
        <v>0</v>
      </c>
      <c r="Q445" s="797"/>
      <c r="R445" s="796">
        <f t="shared" si="3642"/>
        <v>0</v>
      </c>
      <c r="S445" s="797"/>
      <c r="T445" s="796">
        <f t="shared" si="3642"/>
        <v>277.7</v>
      </c>
      <c r="U445" s="797"/>
      <c r="V445" s="796">
        <f t="shared" si="3642"/>
        <v>4</v>
      </c>
      <c r="W445" s="797"/>
      <c r="X445" s="796">
        <f t="shared" si="3642"/>
        <v>0</v>
      </c>
      <c r="Y445" s="797"/>
      <c r="Z445" s="796">
        <f t="shared" si="3642"/>
        <v>0</v>
      </c>
      <c r="AA445" s="796">
        <f t="shared" si="3642"/>
        <v>0</v>
      </c>
      <c r="AB445" s="796">
        <f t="shared" si="3642"/>
        <v>1933.6</v>
      </c>
      <c r="AC445" s="796"/>
      <c r="AD445" s="796">
        <f t="shared" ref="AD445:AI445" si="3643">SUM(AD387:AD394)/1000</f>
        <v>23203</v>
      </c>
      <c r="AE445" s="796">
        <f t="shared" si="3643"/>
        <v>0</v>
      </c>
      <c r="AF445" s="796">
        <f t="shared" si="3643"/>
        <v>0</v>
      </c>
      <c r="AG445" s="796">
        <f t="shared" si="3643"/>
        <v>23203</v>
      </c>
      <c r="AH445" s="796">
        <f t="shared" si="3643"/>
        <v>7007.3</v>
      </c>
      <c r="AI445" s="796">
        <f t="shared" si="3643"/>
        <v>30210.3</v>
      </c>
      <c r="AK445" s="791" t="s">
        <v>528</v>
      </c>
      <c r="AL445" s="792" t="s">
        <v>869</v>
      </c>
      <c r="AM445" s="793">
        <f>SUM(AM387:AM394)</f>
        <v>71.64</v>
      </c>
      <c r="AN445" s="794" t="s">
        <v>492</v>
      </c>
      <c r="AO445" s="795" t="s">
        <v>492</v>
      </c>
      <c r="AP445" s="796">
        <f>SUM(AP387:AP394)/1000</f>
        <v>1052.2</v>
      </c>
      <c r="AQ445" s="796"/>
      <c r="AR445" s="796">
        <f t="shared" ref="AR445:BL445" si="3644">SUM(AR387:AR394)/1000</f>
        <v>197</v>
      </c>
      <c r="AS445" s="796"/>
      <c r="AT445" s="796">
        <f t="shared" si="3644"/>
        <v>0</v>
      </c>
      <c r="AU445" s="796"/>
      <c r="AV445" s="796">
        <f t="shared" si="3644"/>
        <v>5.0999999999999996</v>
      </c>
      <c r="AW445" s="796"/>
      <c r="AX445" s="796">
        <f t="shared" si="3644"/>
        <v>0</v>
      </c>
      <c r="AY445" s="796"/>
      <c r="AZ445" s="796">
        <f t="shared" si="3644"/>
        <v>0</v>
      </c>
      <c r="BA445" s="796"/>
      <c r="BB445" s="796">
        <f t="shared" si="3644"/>
        <v>0</v>
      </c>
      <c r="BC445" s="796"/>
      <c r="BD445" s="796">
        <f t="shared" si="3644"/>
        <v>165.4</v>
      </c>
      <c r="BE445" s="796"/>
      <c r="BF445" s="796">
        <f t="shared" si="3644"/>
        <v>3.4</v>
      </c>
      <c r="BG445" s="796"/>
      <c r="BH445" s="796">
        <f t="shared" si="3644"/>
        <v>0</v>
      </c>
      <c r="BI445" s="796"/>
      <c r="BJ445" s="796">
        <f t="shared" si="3644"/>
        <v>0</v>
      </c>
      <c r="BK445" s="796">
        <f t="shared" si="3644"/>
        <v>0</v>
      </c>
      <c r="BL445" s="796">
        <f t="shared" si="3644"/>
        <v>1423.1</v>
      </c>
      <c r="BM445" s="796"/>
      <c r="BN445" s="796">
        <f t="shared" ref="BN445:BS445" si="3645">SUM(BN387:BN394)/1000</f>
        <v>17076.900000000001</v>
      </c>
      <c r="BO445" s="796">
        <f t="shared" si="3645"/>
        <v>0</v>
      </c>
      <c r="BP445" s="796">
        <f t="shared" si="3645"/>
        <v>0</v>
      </c>
      <c r="BQ445" s="796">
        <f t="shared" si="3645"/>
        <v>17076.900000000001</v>
      </c>
      <c r="BR445" s="796">
        <f t="shared" si="3645"/>
        <v>5157.2</v>
      </c>
      <c r="BS445" s="796">
        <f t="shared" si="3645"/>
        <v>22234.1</v>
      </c>
      <c r="BU445" s="791" t="s">
        <v>528</v>
      </c>
      <c r="BV445" s="792" t="s">
        <v>869</v>
      </c>
      <c r="BW445" s="793">
        <f>SUM(BW387:BW394)</f>
        <v>52.96</v>
      </c>
      <c r="BX445" s="794" t="s">
        <v>492</v>
      </c>
      <c r="BY445" s="795" t="s">
        <v>492</v>
      </c>
      <c r="BZ445" s="796">
        <f>SUM(BZ387:BZ394)/1000</f>
        <v>779.1</v>
      </c>
      <c r="CA445" s="796"/>
      <c r="CB445" s="796">
        <f t="shared" ref="CB445:CV445" si="3646">SUM(CB387:CB394)/1000</f>
        <v>126.4</v>
      </c>
      <c r="CC445" s="796"/>
      <c r="CD445" s="796">
        <f t="shared" si="3646"/>
        <v>0</v>
      </c>
      <c r="CE445" s="796"/>
      <c r="CF445" s="796">
        <f t="shared" si="3646"/>
        <v>0</v>
      </c>
      <c r="CG445" s="796"/>
      <c r="CH445" s="796">
        <f t="shared" si="3646"/>
        <v>7.7</v>
      </c>
      <c r="CI445" s="796"/>
      <c r="CJ445" s="796">
        <f t="shared" si="3646"/>
        <v>0</v>
      </c>
      <c r="CK445" s="796"/>
      <c r="CL445" s="796">
        <f t="shared" si="3646"/>
        <v>0</v>
      </c>
      <c r="CM445" s="796"/>
      <c r="CN445" s="796">
        <f t="shared" si="3646"/>
        <v>110.9</v>
      </c>
      <c r="CO445" s="796"/>
      <c r="CP445" s="796">
        <f t="shared" si="3646"/>
        <v>9.1999999999999993</v>
      </c>
      <c r="CQ445" s="796"/>
      <c r="CR445" s="796">
        <f t="shared" si="3646"/>
        <v>0</v>
      </c>
      <c r="CS445" s="796"/>
      <c r="CT445" s="796">
        <f t="shared" si="3646"/>
        <v>0</v>
      </c>
      <c r="CU445" s="796">
        <f t="shared" si="3646"/>
        <v>0</v>
      </c>
      <c r="CV445" s="796">
        <f t="shared" si="3646"/>
        <v>1033.3</v>
      </c>
      <c r="CW445" s="796"/>
      <c r="CX445" s="796">
        <f t="shared" ref="CX445:DC445" si="3647">SUM(CX387:CX394)/1000</f>
        <v>12399.3</v>
      </c>
      <c r="CY445" s="796">
        <f t="shared" si="3647"/>
        <v>0</v>
      </c>
      <c r="CZ445" s="796">
        <f t="shared" si="3647"/>
        <v>0</v>
      </c>
      <c r="DA445" s="796">
        <f t="shared" si="3647"/>
        <v>12399.3</v>
      </c>
      <c r="DB445" s="796">
        <f t="shared" si="3647"/>
        <v>3744.6</v>
      </c>
      <c r="DC445" s="796">
        <f t="shared" si="3647"/>
        <v>16143.8</v>
      </c>
      <c r="DE445" s="791" t="s">
        <v>528</v>
      </c>
      <c r="DF445" s="792" t="s">
        <v>869</v>
      </c>
      <c r="DG445" s="793">
        <f>SUM(DG387:DG394)</f>
        <v>17.440000000000001</v>
      </c>
      <c r="DH445" s="794" t="s">
        <v>492</v>
      </c>
      <c r="DI445" s="795" t="s">
        <v>492</v>
      </c>
      <c r="DJ445" s="796">
        <f>SUM(DJ387:DJ394)/1000</f>
        <v>256.7</v>
      </c>
      <c r="DK445" s="796"/>
      <c r="DL445" s="796">
        <f t="shared" ref="DL445:EF445" si="3648">SUM(DL387:DL394)/1000</f>
        <v>49.3</v>
      </c>
      <c r="DM445" s="796"/>
      <c r="DN445" s="796">
        <f t="shared" si="3648"/>
        <v>0</v>
      </c>
      <c r="DO445" s="796"/>
      <c r="DP445" s="796">
        <f t="shared" si="3648"/>
        <v>0</v>
      </c>
      <c r="DQ445" s="796"/>
      <c r="DR445" s="796">
        <f t="shared" si="3648"/>
        <v>0</v>
      </c>
      <c r="DS445" s="796"/>
      <c r="DT445" s="796">
        <f t="shared" si="3648"/>
        <v>0</v>
      </c>
      <c r="DU445" s="796"/>
      <c r="DV445" s="796">
        <f t="shared" si="3648"/>
        <v>0</v>
      </c>
      <c r="DW445" s="796"/>
      <c r="DX445" s="796">
        <f t="shared" si="3648"/>
        <v>51.1</v>
      </c>
      <c r="DY445" s="796"/>
      <c r="DZ445" s="796">
        <f t="shared" si="3648"/>
        <v>0</v>
      </c>
      <c r="EA445" s="796"/>
      <c r="EB445" s="796">
        <f t="shared" si="3648"/>
        <v>0</v>
      </c>
      <c r="EC445" s="796"/>
      <c r="ED445" s="796">
        <f t="shared" si="3648"/>
        <v>0</v>
      </c>
      <c r="EE445" s="796">
        <f t="shared" si="3648"/>
        <v>0</v>
      </c>
      <c r="EF445" s="796">
        <f t="shared" si="3648"/>
        <v>357</v>
      </c>
      <c r="EG445" s="796"/>
      <c r="EH445" s="796">
        <f t="shared" ref="EH445:EM445" si="3649">SUM(EH387:EH394)/1000</f>
        <v>4284.3999999999996</v>
      </c>
      <c r="EI445" s="796">
        <f t="shared" si="3649"/>
        <v>0</v>
      </c>
      <c r="EJ445" s="796">
        <f t="shared" si="3649"/>
        <v>0</v>
      </c>
      <c r="EK445" s="796">
        <f t="shared" si="3649"/>
        <v>4284.3999999999996</v>
      </c>
      <c r="EL445" s="796">
        <f t="shared" si="3649"/>
        <v>1293.9000000000001</v>
      </c>
      <c r="EM445" s="796">
        <f t="shared" si="3649"/>
        <v>5578.2</v>
      </c>
      <c r="EO445" s="791" t="s">
        <v>528</v>
      </c>
      <c r="EP445" s="792" t="s">
        <v>869</v>
      </c>
      <c r="EQ445" s="793">
        <f>SUM(EQ387:EQ394)</f>
        <v>11</v>
      </c>
      <c r="ER445" s="794" t="s">
        <v>492</v>
      </c>
      <c r="ES445" s="795" t="s">
        <v>492</v>
      </c>
      <c r="ET445" s="796">
        <f>SUM(ET387:ET394)/1000</f>
        <v>161.69999999999999</v>
      </c>
      <c r="EU445" s="796"/>
      <c r="EV445" s="796">
        <f t="shared" ref="EV445:FP445" si="3650">SUM(EV387:EV394)/1000</f>
        <v>23.9</v>
      </c>
      <c r="EW445" s="796"/>
      <c r="EX445" s="796">
        <f t="shared" si="3650"/>
        <v>0</v>
      </c>
      <c r="EY445" s="796"/>
      <c r="EZ445" s="796">
        <f t="shared" si="3650"/>
        <v>0</v>
      </c>
      <c r="FA445" s="796"/>
      <c r="FB445" s="796">
        <f t="shared" si="3650"/>
        <v>0</v>
      </c>
      <c r="FC445" s="796"/>
      <c r="FD445" s="796">
        <f t="shared" si="3650"/>
        <v>0</v>
      </c>
      <c r="FE445" s="796"/>
      <c r="FF445" s="796">
        <f t="shared" si="3650"/>
        <v>0</v>
      </c>
      <c r="FG445" s="796"/>
      <c r="FH445" s="796">
        <f t="shared" si="3650"/>
        <v>17.7</v>
      </c>
      <c r="FI445" s="796"/>
      <c r="FJ445" s="796">
        <f t="shared" si="3650"/>
        <v>1.5</v>
      </c>
      <c r="FK445" s="796"/>
      <c r="FL445" s="796">
        <f t="shared" si="3650"/>
        <v>0</v>
      </c>
      <c r="FM445" s="796"/>
      <c r="FN445" s="796">
        <f t="shared" si="3650"/>
        <v>0</v>
      </c>
      <c r="FO445" s="796">
        <f t="shared" si="3650"/>
        <v>0</v>
      </c>
      <c r="FP445" s="796">
        <f t="shared" si="3650"/>
        <v>204.8</v>
      </c>
      <c r="FQ445" s="796"/>
      <c r="FR445" s="796">
        <f t="shared" ref="FR445:FW445" si="3651">SUM(FR387:FR394)/1000</f>
        <v>2457.6</v>
      </c>
      <c r="FS445" s="796">
        <f t="shared" si="3651"/>
        <v>0</v>
      </c>
      <c r="FT445" s="796">
        <f t="shared" si="3651"/>
        <v>0</v>
      </c>
      <c r="FU445" s="796">
        <f t="shared" si="3651"/>
        <v>2457.6</v>
      </c>
      <c r="FV445" s="796">
        <f t="shared" si="3651"/>
        <v>742.2</v>
      </c>
      <c r="FW445" s="796">
        <f t="shared" si="3651"/>
        <v>3199.8</v>
      </c>
      <c r="FY445" s="791" t="s">
        <v>528</v>
      </c>
      <c r="FZ445" s="792" t="s">
        <v>869</v>
      </c>
      <c r="GA445" s="793">
        <f>SUM(GA387:GA394)</f>
        <v>247.65</v>
      </c>
      <c r="GB445" s="794" t="s">
        <v>492</v>
      </c>
      <c r="GC445" s="795" t="s">
        <v>492</v>
      </c>
      <c r="GD445" s="796">
        <f>SUM(GD387:GD394)/1000</f>
        <v>3638</v>
      </c>
      <c r="GE445" s="796"/>
      <c r="GF445" s="796">
        <f t="shared" ref="GF445:GZ445" si="3652">SUM(GF387:GF394)/1000</f>
        <v>656.1</v>
      </c>
      <c r="GG445" s="796"/>
      <c r="GH445" s="796">
        <f t="shared" si="3652"/>
        <v>0</v>
      </c>
      <c r="GI445" s="796"/>
      <c r="GJ445" s="796">
        <f t="shared" si="3652"/>
        <v>9.1</v>
      </c>
      <c r="GK445" s="796"/>
      <c r="GL445" s="796">
        <f t="shared" si="3652"/>
        <v>7.7</v>
      </c>
      <c r="GM445" s="796"/>
      <c r="GN445" s="796">
        <f t="shared" si="3652"/>
        <v>0</v>
      </c>
      <c r="GO445" s="796"/>
      <c r="GP445" s="796">
        <f t="shared" si="3652"/>
        <v>0</v>
      </c>
      <c r="GQ445" s="796"/>
      <c r="GR445" s="796">
        <f t="shared" si="3652"/>
        <v>622.70000000000005</v>
      </c>
      <c r="GS445" s="796"/>
      <c r="GT445" s="796">
        <f t="shared" si="3652"/>
        <v>18.100000000000001</v>
      </c>
      <c r="GU445" s="796"/>
      <c r="GV445" s="796">
        <f t="shared" si="3652"/>
        <v>0</v>
      </c>
      <c r="GW445" s="796"/>
      <c r="GX445" s="796">
        <f t="shared" si="3652"/>
        <v>0</v>
      </c>
      <c r="GY445" s="796">
        <f t="shared" si="3652"/>
        <v>0</v>
      </c>
      <c r="GZ445" s="796">
        <f t="shared" si="3652"/>
        <v>4951.8</v>
      </c>
      <c r="HA445" s="796"/>
      <c r="HB445" s="796">
        <f t="shared" ref="HB445:HG445" si="3653">SUM(HB387:HB394)/1000</f>
        <v>59421.1</v>
      </c>
      <c r="HC445" s="796">
        <f t="shared" si="3653"/>
        <v>0</v>
      </c>
      <c r="HD445" s="796">
        <f t="shared" si="3653"/>
        <v>0</v>
      </c>
      <c r="HE445" s="796">
        <f t="shared" si="3653"/>
        <v>59421.1</v>
      </c>
      <c r="HF445" s="796">
        <f t="shared" si="3653"/>
        <v>17945.2</v>
      </c>
      <c r="HG445" s="796">
        <f t="shared" si="3653"/>
        <v>77366.3</v>
      </c>
    </row>
    <row r="446" spans="1:225" ht="24" hidden="1" x14ac:dyDescent="0.25">
      <c r="A446" s="791"/>
      <c r="B446" s="798" t="s">
        <v>870</v>
      </c>
      <c r="C446" s="799"/>
      <c r="D446" s="794"/>
      <c r="E446" s="795"/>
      <c r="F446" s="796"/>
      <c r="G446" s="800"/>
      <c r="H446" s="800"/>
      <c r="I446" s="801"/>
      <c r="J446" s="800"/>
      <c r="K446" s="801"/>
      <c r="L446" s="800"/>
      <c r="M446" s="801"/>
      <c r="N446" s="800"/>
      <c r="O446" s="801"/>
      <c r="P446" s="800"/>
      <c r="Q446" s="801"/>
      <c r="R446" s="800"/>
      <c r="S446" s="801"/>
      <c r="T446" s="800"/>
      <c r="U446" s="801"/>
      <c r="V446" s="800"/>
      <c r="W446" s="801"/>
      <c r="X446" s="800"/>
      <c r="Y446" s="801"/>
      <c r="Z446" s="800"/>
      <c r="AA446" s="796"/>
      <c r="AB446" s="796"/>
      <c r="AC446" s="802"/>
      <c r="AD446" s="796"/>
      <c r="AE446" s="803"/>
      <c r="AF446" s="800"/>
      <c r="AG446" s="804">
        <v>67</v>
      </c>
      <c r="AH446" s="805"/>
      <c r="AI446" s="805"/>
      <c r="AK446" s="791"/>
      <c r="AL446" s="798" t="s">
        <v>870</v>
      </c>
      <c r="AM446" s="799"/>
      <c r="AN446" s="794"/>
      <c r="AO446" s="795"/>
      <c r="AP446" s="796"/>
      <c r="AQ446" s="796"/>
      <c r="AR446" s="800"/>
      <c r="AS446" s="800"/>
      <c r="AT446" s="800"/>
      <c r="AU446" s="800"/>
      <c r="AV446" s="800"/>
      <c r="AW446" s="800"/>
      <c r="AX446" s="800"/>
      <c r="AY446" s="800"/>
      <c r="AZ446" s="800"/>
      <c r="BA446" s="800"/>
      <c r="BB446" s="800"/>
      <c r="BC446" s="800"/>
      <c r="BD446" s="800"/>
      <c r="BE446" s="800"/>
      <c r="BF446" s="800"/>
      <c r="BG446" s="800"/>
      <c r="BH446" s="800"/>
      <c r="BI446" s="800"/>
      <c r="BJ446" s="800"/>
      <c r="BK446" s="796"/>
      <c r="BL446" s="796"/>
      <c r="BM446" s="802"/>
      <c r="BN446" s="796"/>
      <c r="BO446" s="803"/>
      <c r="BP446" s="800"/>
      <c r="BQ446" s="804">
        <v>41.3</v>
      </c>
      <c r="BR446" s="805"/>
      <c r="BS446" s="805"/>
      <c r="BU446" s="791"/>
      <c r="BV446" s="798" t="s">
        <v>870</v>
      </c>
      <c r="BW446" s="799"/>
      <c r="BX446" s="794"/>
      <c r="BY446" s="795"/>
      <c r="BZ446" s="796"/>
      <c r="CA446" s="796"/>
      <c r="CB446" s="800"/>
      <c r="CC446" s="800"/>
      <c r="CD446" s="800"/>
      <c r="CE446" s="800"/>
      <c r="CF446" s="800"/>
      <c r="CG446" s="800"/>
      <c r="CH446" s="800"/>
      <c r="CI446" s="800"/>
      <c r="CJ446" s="800"/>
      <c r="CK446" s="800"/>
      <c r="CL446" s="800"/>
      <c r="CM446" s="800"/>
      <c r="CN446" s="800"/>
      <c r="CO446" s="800"/>
      <c r="CP446" s="800"/>
      <c r="CQ446" s="800"/>
      <c r="CR446" s="800"/>
      <c r="CS446" s="800"/>
      <c r="CT446" s="800"/>
      <c r="CU446" s="796"/>
      <c r="CV446" s="796"/>
      <c r="CW446" s="802"/>
      <c r="CX446" s="796"/>
      <c r="CY446" s="803"/>
      <c r="CZ446" s="800"/>
      <c r="DA446" s="804">
        <v>29.1</v>
      </c>
      <c r="DB446" s="805"/>
      <c r="DC446" s="805"/>
      <c r="DE446" s="791"/>
      <c r="DF446" s="798" t="s">
        <v>870</v>
      </c>
      <c r="DG446" s="799"/>
      <c r="DH446" s="794"/>
      <c r="DI446" s="795"/>
      <c r="DJ446" s="796"/>
      <c r="DK446" s="796"/>
      <c r="DL446" s="800"/>
      <c r="DM446" s="800"/>
      <c r="DN446" s="800"/>
      <c r="DO446" s="800"/>
      <c r="DP446" s="800"/>
      <c r="DQ446" s="800"/>
      <c r="DR446" s="800"/>
      <c r="DS446" s="800"/>
      <c r="DT446" s="800"/>
      <c r="DU446" s="800"/>
      <c r="DV446" s="800"/>
      <c r="DW446" s="800"/>
      <c r="DX446" s="800"/>
      <c r="DY446" s="800"/>
      <c r="DZ446" s="800"/>
      <c r="EA446" s="800"/>
      <c r="EB446" s="800"/>
      <c r="EC446" s="800"/>
      <c r="ED446" s="800"/>
      <c r="EE446" s="796"/>
      <c r="EF446" s="796"/>
      <c r="EG446" s="802"/>
      <c r="EH446" s="796"/>
      <c r="EI446" s="803"/>
      <c r="EJ446" s="800"/>
      <c r="EK446" s="804">
        <v>8.8000000000000007</v>
      </c>
      <c r="EL446" s="805"/>
      <c r="EM446" s="805"/>
      <c r="EO446" s="791"/>
      <c r="EP446" s="798" t="s">
        <v>870</v>
      </c>
      <c r="EQ446" s="799"/>
      <c r="ER446" s="794"/>
      <c r="ES446" s="795"/>
      <c r="ET446" s="796"/>
      <c r="EU446" s="796"/>
      <c r="EV446" s="800"/>
      <c r="EW446" s="800"/>
      <c r="EX446" s="800"/>
      <c r="EY446" s="800"/>
      <c r="EZ446" s="800"/>
      <c r="FA446" s="800"/>
      <c r="FB446" s="800"/>
      <c r="FC446" s="800"/>
      <c r="FD446" s="800"/>
      <c r="FE446" s="800"/>
      <c r="FF446" s="800"/>
      <c r="FG446" s="800"/>
      <c r="FH446" s="800"/>
      <c r="FI446" s="800"/>
      <c r="FJ446" s="800"/>
      <c r="FK446" s="800"/>
      <c r="FL446" s="800"/>
      <c r="FM446" s="800"/>
      <c r="FN446" s="800"/>
      <c r="FO446" s="796"/>
      <c r="FP446" s="796"/>
      <c r="FQ446" s="802"/>
      <c r="FR446" s="796"/>
      <c r="FS446" s="803"/>
      <c r="FT446" s="800"/>
      <c r="FU446" s="804">
        <v>4</v>
      </c>
      <c r="FV446" s="805"/>
      <c r="FW446" s="805"/>
      <c r="FY446" s="791"/>
      <c r="FZ446" s="798" t="s">
        <v>870</v>
      </c>
      <c r="GA446" s="799"/>
      <c r="GB446" s="794"/>
      <c r="GC446" s="795"/>
      <c r="GD446" s="796"/>
      <c r="GE446" s="796"/>
      <c r="GF446" s="800"/>
      <c r="GG446" s="796"/>
      <c r="GH446" s="800"/>
      <c r="GI446" s="796"/>
      <c r="GJ446" s="800"/>
      <c r="GK446" s="796"/>
      <c r="GL446" s="800"/>
      <c r="GM446" s="796"/>
      <c r="GN446" s="800"/>
      <c r="GO446" s="796"/>
      <c r="GP446" s="800"/>
      <c r="GQ446" s="796"/>
      <c r="GR446" s="800"/>
      <c r="GS446" s="796"/>
      <c r="GT446" s="800"/>
      <c r="GU446" s="796"/>
      <c r="GV446" s="800"/>
      <c r="GW446" s="796"/>
      <c r="GX446" s="800"/>
      <c r="GY446" s="796"/>
      <c r="GZ446" s="796"/>
      <c r="HA446" s="802"/>
      <c r="HB446" s="796"/>
      <c r="HC446" s="803"/>
      <c r="HD446" s="800"/>
      <c r="HE446" s="806">
        <f t="shared" ref="HE446:HE450" si="3654">AG446+BQ446+DA446+EK446+FU446</f>
        <v>150.19999999999999</v>
      </c>
      <c r="HF446" s="805"/>
      <c r="HG446" s="805"/>
    </row>
    <row r="447" spans="1:225" ht="36" hidden="1" x14ac:dyDescent="0.25">
      <c r="A447" s="791"/>
      <c r="B447" s="798" t="s">
        <v>871</v>
      </c>
      <c r="C447" s="799"/>
      <c r="D447" s="794"/>
      <c r="E447" s="795"/>
      <c r="F447" s="796"/>
      <c r="G447" s="800"/>
      <c r="H447" s="800"/>
      <c r="I447" s="801"/>
      <c r="J447" s="800"/>
      <c r="K447" s="801"/>
      <c r="L447" s="800"/>
      <c r="M447" s="801"/>
      <c r="N447" s="800"/>
      <c r="O447" s="801"/>
      <c r="P447" s="800"/>
      <c r="Q447" s="801"/>
      <c r="R447" s="800"/>
      <c r="S447" s="801"/>
      <c r="T447" s="800"/>
      <c r="U447" s="801"/>
      <c r="V447" s="800"/>
      <c r="W447" s="801"/>
      <c r="X447" s="800"/>
      <c r="Y447" s="801"/>
      <c r="Z447" s="800"/>
      <c r="AA447" s="796"/>
      <c r="AB447" s="796"/>
      <c r="AC447" s="802"/>
      <c r="AD447" s="796"/>
      <c r="AE447" s="803"/>
      <c r="AF447" s="800"/>
      <c r="AG447" s="819">
        <f t="shared" ref="AG447" si="3655">AG168*1.04*1.061*1.04*1.01</f>
        <v>34554.9</v>
      </c>
      <c r="AH447" s="805"/>
      <c r="AI447" s="805"/>
      <c r="AK447" s="791"/>
      <c r="AL447" s="798" t="s">
        <v>871</v>
      </c>
      <c r="AM447" s="799"/>
      <c r="AN447" s="794"/>
      <c r="AO447" s="795"/>
      <c r="AP447" s="796"/>
      <c r="AQ447" s="796"/>
      <c r="AR447" s="800"/>
      <c r="AS447" s="800"/>
      <c r="AT447" s="800"/>
      <c r="AU447" s="800"/>
      <c r="AV447" s="800"/>
      <c r="AW447" s="800"/>
      <c r="AX447" s="800"/>
      <c r="AY447" s="800"/>
      <c r="AZ447" s="800"/>
      <c r="BA447" s="800"/>
      <c r="BB447" s="800"/>
      <c r="BC447" s="800"/>
      <c r="BD447" s="800"/>
      <c r="BE447" s="800"/>
      <c r="BF447" s="800"/>
      <c r="BG447" s="800"/>
      <c r="BH447" s="800"/>
      <c r="BI447" s="800"/>
      <c r="BJ447" s="800"/>
      <c r="BK447" s="796"/>
      <c r="BL447" s="796"/>
      <c r="BM447" s="802"/>
      <c r="BN447" s="796"/>
      <c r="BO447" s="803"/>
      <c r="BP447" s="800"/>
      <c r="BQ447" s="819">
        <f t="shared" ref="BQ447" si="3656">BQ168*1.04*1.061*1.04*1.01</f>
        <v>16521.599999999999</v>
      </c>
      <c r="BR447" s="805"/>
      <c r="BS447" s="805"/>
      <c r="BU447" s="791"/>
      <c r="BV447" s="798" t="s">
        <v>871</v>
      </c>
      <c r="BW447" s="799"/>
      <c r="BX447" s="794"/>
      <c r="BY447" s="795"/>
      <c r="BZ447" s="796"/>
      <c r="CA447" s="796"/>
      <c r="CB447" s="800"/>
      <c r="CC447" s="800"/>
      <c r="CD447" s="800"/>
      <c r="CE447" s="800"/>
      <c r="CF447" s="800"/>
      <c r="CG447" s="800"/>
      <c r="CH447" s="800"/>
      <c r="CI447" s="800"/>
      <c r="CJ447" s="800"/>
      <c r="CK447" s="800"/>
      <c r="CL447" s="800"/>
      <c r="CM447" s="800"/>
      <c r="CN447" s="800"/>
      <c r="CO447" s="800"/>
      <c r="CP447" s="800"/>
      <c r="CQ447" s="800"/>
      <c r="CR447" s="800"/>
      <c r="CS447" s="800"/>
      <c r="CT447" s="800"/>
      <c r="CU447" s="796"/>
      <c r="CV447" s="796"/>
      <c r="CW447" s="802"/>
      <c r="CX447" s="796"/>
      <c r="CY447" s="803"/>
      <c r="CZ447" s="800"/>
      <c r="DA447" s="819">
        <f t="shared" ref="DA447" si="3657">DA168*1.04*1.061*1.04*1.01</f>
        <v>12995.1</v>
      </c>
      <c r="DB447" s="805"/>
      <c r="DC447" s="805"/>
      <c r="DE447" s="791"/>
      <c r="DF447" s="798" t="s">
        <v>871</v>
      </c>
      <c r="DG447" s="799"/>
      <c r="DH447" s="794"/>
      <c r="DI447" s="795"/>
      <c r="DJ447" s="796"/>
      <c r="DK447" s="796"/>
      <c r="DL447" s="800"/>
      <c r="DM447" s="800"/>
      <c r="DN447" s="800"/>
      <c r="DO447" s="800"/>
      <c r="DP447" s="800"/>
      <c r="DQ447" s="800"/>
      <c r="DR447" s="800"/>
      <c r="DS447" s="800"/>
      <c r="DT447" s="800"/>
      <c r="DU447" s="800"/>
      <c r="DV447" s="800"/>
      <c r="DW447" s="800"/>
      <c r="DX447" s="800"/>
      <c r="DY447" s="800"/>
      <c r="DZ447" s="800"/>
      <c r="EA447" s="800"/>
      <c r="EB447" s="800"/>
      <c r="EC447" s="800"/>
      <c r="ED447" s="800"/>
      <c r="EE447" s="796"/>
      <c r="EF447" s="796"/>
      <c r="EG447" s="802"/>
      <c r="EH447" s="796"/>
      <c r="EI447" s="803"/>
      <c r="EJ447" s="800"/>
      <c r="EK447" s="819">
        <f t="shared" ref="EK447" si="3658">EK168*1.04*1.061*1.04*1.01</f>
        <v>3626</v>
      </c>
      <c r="EL447" s="805"/>
      <c r="EM447" s="805"/>
      <c r="EO447" s="791"/>
      <c r="EP447" s="798" t="s">
        <v>871</v>
      </c>
      <c r="EQ447" s="799"/>
      <c r="ER447" s="794"/>
      <c r="ES447" s="795"/>
      <c r="ET447" s="796"/>
      <c r="EU447" s="796"/>
      <c r="EV447" s="800"/>
      <c r="EW447" s="800"/>
      <c r="EX447" s="800"/>
      <c r="EY447" s="800"/>
      <c r="EZ447" s="800"/>
      <c r="FA447" s="800"/>
      <c r="FB447" s="800"/>
      <c r="FC447" s="800"/>
      <c r="FD447" s="800"/>
      <c r="FE447" s="800"/>
      <c r="FF447" s="800"/>
      <c r="FG447" s="800"/>
      <c r="FH447" s="800"/>
      <c r="FI447" s="800"/>
      <c r="FJ447" s="800"/>
      <c r="FK447" s="800"/>
      <c r="FL447" s="800"/>
      <c r="FM447" s="800"/>
      <c r="FN447" s="800"/>
      <c r="FO447" s="796"/>
      <c r="FP447" s="796"/>
      <c r="FQ447" s="802"/>
      <c r="FR447" s="796"/>
      <c r="FS447" s="803"/>
      <c r="FT447" s="800"/>
      <c r="FU447" s="819">
        <f t="shared" ref="FU447" si="3659">FU168*1.04*1.061*1.04*1.01</f>
        <v>1692.8</v>
      </c>
      <c r="FV447" s="805"/>
      <c r="FW447" s="805"/>
      <c r="FY447" s="791"/>
      <c r="FZ447" s="798" t="s">
        <v>871</v>
      </c>
      <c r="GA447" s="799"/>
      <c r="GB447" s="794"/>
      <c r="GC447" s="795"/>
      <c r="GD447" s="796"/>
      <c r="GE447" s="796"/>
      <c r="GF447" s="800"/>
      <c r="GG447" s="796"/>
      <c r="GH447" s="800"/>
      <c r="GI447" s="796"/>
      <c r="GJ447" s="800"/>
      <c r="GK447" s="796"/>
      <c r="GL447" s="800"/>
      <c r="GM447" s="796"/>
      <c r="GN447" s="800"/>
      <c r="GO447" s="796"/>
      <c r="GP447" s="800"/>
      <c r="GQ447" s="796"/>
      <c r="GR447" s="800"/>
      <c r="GS447" s="796"/>
      <c r="GT447" s="800"/>
      <c r="GU447" s="796"/>
      <c r="GV447" s="800"/>
      <c r="GW447" s="796"/>
      <c r="GX447" s="800"/>
      <c r="GY447" s="796"/>
      <c r="GZ447" s="796"/>
      <c r="HA447" s="802"/>
      <c r="HB447" s="796"/>
      <c r="HC447" s="803"/>
      <c r="HD447" s="800"/>
      <c r="HE447" s="806">
        <f t="shared" si="3654"/>
        <v>69390.399999999994</v>
      </c>
      <c r="HF447" s="805"/>
      <c r="HG447" s="805"/>
    </row>
    <row r="448" spans="1:225" ht="36" hidden="1" x14ac:dyDescent="0.25">
      <c r="A448" s="791"/>
      <c r="B448" s="798" t="s">
        <v>872</v>
      </c>
      <c r="C448" s="799"/>
      <c r="D448" s="794"/>
      <c r="E448" s="795"/>
      <c r="F448" s="796"/>
      <c r="G448" s="800"/>
      <c r="H448" s="800"/>
      <c r="I448" s="801"/>
      <c r="J448" s="800"/>
      <c r="K448" s="801"/>
      <c r="L448" s="800"/>
      <c r="M448" s="801"/>
      <c r="N448" s="800"/>
      <c r="O448" s="801"/>
      <c r="P448" s="800"/>
      <c r="Q448" s="801"/>
      <c r="R448" s="800"/>
      <c r="S448" s="801"/>
      <c r="T448" s="800"/>
      <c r="U448" s="801"/>
      <c r="V448" s="800"/>
      <c r="W448" s="801"/>
      <c r="X448" s="800"/>
      <c r="Y448" s="801"/>
      <c r="Z448" s="800"/>
      <c r="AA448" s="796"/>
      <c r="AB448" s="796"/>
      <c r="AC448" s="802"/>
      <c r="AD448" s="796"/>
      <c r="AE448" s="803"/>
      <c r="AF448" s="800"/>
      <c r="AG448" s="804">
        <f>42.7*2</f>
        <v>85.4</v>
      </c>
      <c r="AH448" s="805"/>
      <c r="AI448" s="805"/>
      <c r="AK448" s="791"/>
      <c r="AL448" s="798" t="s">
        <v>872</v>
      </c>
      <c r="AM448" s="799"/>
      <c r="AN448" s="794"/>
      <c r="AO448" s="795"/>
      <c r="AP448" s="796"/>
      <c r="AQ448" s="796"/>
      <c r="AR448" s="800"/>
      <c r="AS448" s="800"/>
      <c r="AT448" s="800"/>
      <c r="AU448" s="800"/>
      <c r="AV448" s="800"/>
      <c r="AW448" s="800"/>
      <c r="AX448" s="800"/>
      <c r="AY448" s="800"/>
      <c r="AZ448" s="800"/>
      <c r="BA448" s="800"/>
      <c r="BB448" s="800"/>
      <c r="BC448" s="800"/>
      <c r="BD448" s="800"/>
      <c r="BE448" s="800"/>
      <c r="BF448" s="800"/>
      <c r="BG448" s="800"/>
      <c r="BH448" s="800"/>
      <c r="BI448" s="800"/>
      <c r="BJ448" s="800"/>
      <c r="BK448" s="796"/>
      <c r="BL448" s="796"/>
      <c r="BM448" s="802"/>
      <c r="BN448" s="796"/>
      <c r="BO448" s="803"/>
      <c r="BP448" s="800"/>
      <c r="BQ448" s="804">
        <f>368.9*2</f>
        <v>737.8</v>
      </c>
      <c r="BR448" s="805"/>
      <c r="BS448" s="805"/>
      <c r="BU448" s="791"/>
      <c r="BV448" s="798" t="s">
        <v>872</v>
      </c>
      <c r="BW448" s="799"/>
      <c r="BX448" s="794"/>
      <c r="BY448" s="795"/>
      <c r="BZ448" s="796"/>
      <c r="CA448" s="796"/>
      <c r="CB448" s="800"/>
      <c r="CC448" s="800"/>
      <c r="CD448" s="800"/>
      <c r="CE448" s="800"/>
      <c r="CF448" s="800"/>
      <c r="CG448" s="800"/>
      <c r="CH448" s="800"/>
      <c r="CI448" s="800"/>
      <c r="CJ448" s="800"/>
      <c r="CK448" s="800"/>
      <c r="CL448" s="800"/>
      <c r="CM448" s="800"/>
      <c r="CN448" s="800"/>
      <c r="CO448" s="800"/>
      <c r="CP448" s="800"/>
      <c r="CQ448" s="800"/>
      <c r="CR448" s="800"/>
      <c r="CS448" s="800"/>
      <c r="CT448" s="800"/>
      <c r="CU448" s="796"/>
      <c r="CV448" s="796"/>
      <c r="CW448" s="802"/>
      <c r="CX448" s="796"/>
      <c r="CY448" s="803"/>
      <c r="CZ448" s="800"/>
      <c r="DA448" s="804">
        <f>0*2</f>
        <v>0</v>
      </c>
      <c r="DB448" s="805"/>
      <c r="DC448" s="805"/>
      <c r="DE448" s="791"/>
      <c r="DF448" s="798" t="s">
        <v>872</v>
      </c>
      <c r="DG448" s="799"/>
      <c r="DH448" s="794"/>
      <c r="DI448" s="795"/>
      <c r="DJ448" s="796"/>
      <c r="DK448" s="796"/>
      <c r="DL448" s="800"/>
      <c r="DM448" s="800"/>
      <c r="DN448" s="800"/>
      <c r="DO448" s="800"/>
      <c r="DP448" s="800"/>
      <c r="DQ448" s="800"/>
      <c r="DR448" s="800"/>
      <c r="DS448" s="800"/>
      <c r="DT448" s="800"/>
      <c r="DU448" s="800"/>
      <c r="DV448" s="800"/>
      <c r="DW448" s="800"/>
      <c r="DX448" s="800"/>
      <c r="DY448" s="800"/>
      <c r="DZ448" s="800"/>
      <c r="EA448" s="800"/>
      <c r="EB448" s="800"/>
      <c r="EC448" s="800"/>
      <c r="ED448" s="800"/>
      <c r="EE448" s="796"/>
      <c r="EF448" s="796"/>
      <c r="EG448" s="802"/>
      <c r="EH448" s="796"/>
      <c r="EI448" s="803"/>
      <c r="EJ448" s="800"/>
      <c r="EK448" s="804">
        <f>0*2</f>
        <v>0</v>
      </c>
      <c r="EL448" s="805"/>
      <c r="EM448" s="805"/>
      <c r="EO448" s="791"/>
      <c r="EP448" s="798" t="s">
        <v>872</v>
      </c>
      <c r="EQ448" s="799"/>
      <c r="ER448" s="794"/>
      <c r="ES448" s="795"/>
      <c r="ET448" s="796"/>
      <c r="EU448" s="796"/>
      <c r="EV448" s="800"/>
      <c r="EW448" s="800"/>
      <c r="EX448" s="800"/>
      <c r="EY448" s="800"/>
      <c r="EZ448" s="800"/>
      <c r="FA448" s="800"/>
      <c r="FB448" s="800"/>
      <c r="FC448" s="800"/>
      <c r="FD448" s="800"/>
      <c r="FE448" s="800"/>
      <c r="FF448" s="800"/>
      <c r="FG448" s="800"/>
      <c r="FH448" s="800"/>
      <c r="FI448" s="800"/>
      <c r="FJ448" s="800"/>
      <c r="FK448" s="800"/>
      <c r="FL448" s="800"/>
      <c r="FM448" s="800"/>
      <c r="FN448" s="800"/>
      <c r="FO448" s="796"/>
      <c r="FP448" s="796"/>
      <c r="FQ448" s="802"/>
      <c r="FR448" s="796"/>
      <c r="FS448" s="803"/>
      <c r="FT448" s="800"/>
      <c r="FU448" s="804">
        <f>0*2</f>
        <v>0</v>
      </c>
      <c r="FV448" s="805"/>
      <c r="FW448" s="805"/>
      <c r="FY448" s="791"/>
      <c r="FZ448" s="798" t="s">
        <v>872</v>
      </c>
      <c r="GA448" s="799"/>
      <c r="GB448" s="794"/>
      <c r="GC448" s="795"/>
      <c r="GD448" s="796"/>
      <c r="GE448" s="796"/>
      <c r="GF448" s="800"/>
      <c r="GG448" s="796"/>
      <c r="GH448" s="800"/>
      <c r="GI448" s="796"/>
      <c r="GJ448" s="800"/>
      <c r="GK448" s="796"/>
      <c r="GL448" s="800"/>
      <c r="GM448" s="796"/>
      <c r="GN448" s="800"/>
      <c r="GO448" s="796"/>
      <c r="GP448" s="800"/>
      <c r="GQ448" s="796"/>
      <c r="GR448" s="800"/>
      <c r="GS448" s="796"/>
      <c r="GT448" s="800"/>
      <c r="GU448" s="796"/>
      <c r="GV448" s="800"/>
      <c r="GW448" s="796"/>
      <c r="GX448" s="800"/>
      <c r="GY448" s="796"/>
      <c r="GZ448" s="796"/>
      <c r="HA448" s="802"/>
      <c r="HB448" s="796"/>
      <c r="HC448" s="803"/>
      <c r="HD448" s="800"/>
      <c r="HE448" s="806">
        <f t="shared" si="3654"/>
        <v>823.2</v>
      </c>
      <c r="HF448" s="805"/>
      <c r="HG448" s="805"/>
    </row>
    <row r="449" spans="1:225" ht="36" hidden="1" x14ac:dyDescent="0.25">
      <c r="A449" s="791"/>
      <c r="B449" s="807" t="s">
        <v>873</v>
      </c>
      <c r="C449" s="799"/>
      <c r="D449" s="794"/>
      <c r="E449" s="795"/>
      <c r="F449" s="796"/>
      <c r="G449" s="800"/>
      <c r="H449" s="800"/>
      <c r="I449" s="801"/>
      <c r="J449" s="800"/>
      <c r="K449" s="801"/>
      <c r="L449" s="800"/>
      <c r="M449" s="801"/>
      <c r="N449" s="800"/>
      <c r="O449" s="801"/>
      <c r="P449" s="800"/>
      <c r="Q449" s="801"/>
      <c r="R449" s="800"/>
      <c r="S449" s="801"/>
      <c r="T449" s="800"/>
      <c r="U449" s="801"/>
      <c r="V449" s="800"/>
      <c r="W449" s="801"/>
      <c r="X449" s="800"/>
      <c r="Y449" s="801"/>
      <c r="Z449" s="800"/>
      <c r="AA449" s="796"/>
      <c r="AB449" s="796"/>
      <c r="AC449" s="802"/>
      <c r="AD449" s="796"/>
      <c r="AE449" s="803"/>
      <c r="AF449" s="800"/>
      <c r="AG449" s="804">
        <v>12</v>
      </c>
      <c r="AH449" s="805"/>
      <c r="AI449" s="805"/>
      <c r="AK449" s="791"/>
      <c r="AL449" s="807" t="s">
        <v>873</v>
      </c>
      <c r="AM449" s="799"/>
      <c r="AN449" s="794"/>
      <c r="AO449" s="795"/>
      <c r="AP449" s="796"/>
      <c r="AQ449" s="796"/>
      <c r="AR449" s="800"/>
      <c r="AS449" s="800"/>
      <c r="AT449" s="800"/>
      <c r="AU449" s="800"/>
      <c r="AV449" s="800"/>
      <c r="AW449" s="800"/>
      <c r="AX449" s="800"/>
      <c r="AY449" s="800"/>
      <c r="AZ449" s="800"/>
      <c r="BA449" s="800"/>
      <c r="BB449" s="800"/>
      <c r="BC449" s="800"/>
      <c r="BD449" s="800"/>
      <c r="BE449" s="800"/>
      <c r="BF449" s="800"/>
      <c r="BG449" s="800"/>
      <c r="BH449" s="800"/>
      <c r="BI449" s="800"/>
      <c r="BJ449" s="800"/>
      <c r="BK449" s="796"/>
      <c r="BL449" s="796"/>
      <c r="BM449" s="802"/>
      <c r="BN449" s="796"/>
      <c r="BO449" s="803"/>
      <c r="BP449" s="800"/>
      <c r="BQ449" s="804">
        <v>7.1</v>
      </c>
      <c r="BR449" s="805"/>
      <c r="BS449" s="805"/>
      <c r="BU449" s="791"/>
      <c r="BV449" s="807" t="s">
        <v>873</v>
      </c>
      <c r="BW449" s="799"/>
      <c r="BX449" s="794"/>
      <c r="BY449" s="795"/>
      <c r="BZ449" s="796"/>
      <c r="CA449" s="796"/>
      <c r="CB449" s="800"/>
      <c r="CC449" s="800"/>
      <c r="CD449" s="800"/>
      <c r="CE449" s="800"/>
      <c r="CF449" s="800"/>
      <c r="CG449" s="800"/>
      <c r="CH449" s="800"/>
      <c r="CI449" s="800"/>
      <c r="CJ449" s="800"/>
      <c r="CK449" s="800"/>
      <c r="CL449" s="800"/>
      <c r="CM449" s="800"/>
      <c r="CN449" s="800"/>
      <c r="CO449" s="800"/>
      <c r="CP449" s="800"/>
      <c r="CQ449" s="800"/>
      <c r="CR449" s="800"/>
      <c r="CS449" s="800"/>
      <c r="CT449" s="800"/>
      <c r="CU449" s="796"/>
      <c r="CV449" s="796"/>
      <c r="CW449" s="802"/>
      <c r="CX449" s="796"/>
      <c r="CY449" s="803"/>
      <c r="CZ449" s="800"/>
      <c r="DA449" s="804">
        <v>10</v>
      </c>
      <c r="DB449" s="805"/>
      <c r="DC449" s="805"/>
      <c r="DE449" s="791"/>
      <c r="DF449" s="807" t="s">
        <v>873</v>
      </c>
      <c r="DG449" s="799"/>
      <c r="DH449" s="794"/>
      <c r="DI449" s="795"/>
      <c r="DJ449" s="796"/>
      <c r="DK449" s="796"/>
      <c r="DL449" s="800"/>
      <c r="DM449" s="800"/>
      <c r="DN449" s="800"/>
      <c r="DO449" s="800"/>
      <c r="DP449" s="800"/>
      <c r="DQ449" s="800"/>
      <c r="DR449" s="800"/>
      <c r="DS449" s="800"/>
      <c r="DT449" s="800"/>
      <c r="DU449" s="800"/>
      <c r="DV449" s="800"/>
      <c r="DW449" s="800"/>
      <c r="DX449" s="800"/>
      <c r="DY449" s="800"/>
      <c r="DZ449" s="800"/>
      <c r="EA449" s="800"/>
      <c r="EB449" s="800"/>
      <c r="EC449" s="800"/>
      <c r="ED449" s="800"/>
      <c r="EE449" s="796"/>
      <c r="EF449" s="796"/>
      <c r="EG449" s="802"/>
      <c r="EH449" s="796"/>
      <c r="EI449" s="803"/>
      <c r="EJ449" s="800"/>
      <c r="EK449" s="808">
        <v>2.95</v>
      </c>
      <c r="EL449" s="805"/>
      <c r="EM449" s="805"/>
      <c r="EO449" s="791"/>
      <c r="EP449" s="807" t="s">
        <v>873</v>
      </c>
      <c r="EQ449" s="799"/>
      <c r="ER449" s="794"/>
      <c r="ES449" s="795"/>
      <c r="ET449" s="796"/>
      <c r="EU449" s="796"/>
      <c r="EV449" s="800"/>
      <c r="EW449" s="800"/>
      <c r="EX449" s="800"/>
      <c r="EY449" s="800"/>
      <c r="EZ449" s="800"/>
      <c r="FA449" s="800"/>
      <c r="FB449" s="800"/>
      <c r="FC449" s="800"/>
      <c r="FD449" s="800"/>
      <c r="FE449" s="800"/>
      <c r="FF449" s="800"/>
      <c r="FG449" s="800"/>
      <c r="FH449" s="800"/>
      <c r="FI449" s="800"/>
      <c r="FJ449" s="800"/>
      <c r="FK449" s="800"/>
      <c r="FL449" s="800"/>
      <c r="FM449" s="800"/>
      <c r="FN449" s="800"/>
      <c r="FO449" s="796"/>
      <c r="FP449" s="796"/>
      <c r="FQ449" s="802"/>
      <c r="FR449" s="796"/>
      <c r="FS449" s="803"/>
      <c r="FT449" s="800"/>
      <c r="FU449" s="804">
        <v>6</v>
      </c>
      <c r="FV449" s="805"/>
      <c r="FW449" s="805"/>
      <c r="FY449" s="791"/>
      <c r="FZ449" s="807" t="s">
        <v>873</v>
      </c>
      <c r="GA449" s="799"/>
      <c r="GB449" s="794"/>
      <c r="GC449" s="795"/>
      <c r="GD449" s="796"/>
      <c r="GE449" s="796"/>
      <c r="GF449" s="800"/>
      <c r="GG449" s="796"/>
      <c r="GH449" s="800"/>
      <c r="GI449" s="796"/>
      <c r="GJ449" s="800"/>
      <c r="GK449" s="796"/>
      <c r="GL449" s="800"/>
      <c r="GM449" s="796"/>
      <c r="GN449" s="800"/>
      <c r="GO449" s="796"/>
      <c r="GP449" s="800"/>
      <c r="GQ449" s="796"/>
      <c r="GR449" s="800"/>
      <c r="GS449" s="796"/>
      <c r="GT449" s="800"/>
      <c r="GU449" s="796"/>
      <c r="GV449" s="800"/>
      <c r="GW449" s="796"/>
      <c r="GX449" s="800"/>
      <c r="GY449" s="796"/>
      <c r="GZ449" s="796"/>
      <c r="HA449" s="802"/>
      <c r="HB449" s="796"/>
      <c r="HC449" s="803"/>
      <c r="HD449" s="800"/>
      <c r="HE449" s="809">
        <f t="shared" si="3654"/>
        <v>38.049999999999997</v>
      </c>
      <c r="HF449" s="805"/>
      <c r="HG449" s="805"/>
    </row>
    <row r="450" spans="1:225" ht="35.25" hidden="1" customHeight="1" x14ac:dyDescent="0.25">
      <c r="A450" s="791"/>
      <c r="B450" s="807" t="s">
        <v>874</v>
      </c>
      <c r="C450" s="799"/>
      <c r="D450" s="794"/>
      <c r="E450" s="795"/>
      <c r="F450" s="796"/>
      <c r="G450" s="800"/>
      <c r="H450" s="800"/>
      <c r="I450" s="801"/>
      <c r="J450" s="800"/>
      <c r="K450" s="801"/>
      <c r="L450" s="800"/>
      <c r="M450" s="801"/>
      <c r="N450" s="800"/>
      <c r="O450" s="801"/>
      <c r="P450" s="800"/>
      <c r="Q450" s="801"/>
      <c r="R450" s="800"/>
      <c r="S450" s="801"/>
      <c r="T450" s="800"/>
      <c r="U450" s="801"/>
      <c r="V450" s="800"/>
      <c r="W450" s="801"/>
      <c r="X450" s="800"/>
      <c r="Y450" s="801"/>
      <c r="Z450" s="800"/>
      <c r="AA450" s="796"/>
      <c r="AB450" s="796"/>
      <c r="AC450" s="802"/>
      <c r="AD450" s="796"/>
      <c r="AE450" s="803"/>
      <c r="AF450" s="800"/>
      <c r="AG450" s="819">
        <f t="shared" ref="AG450" si="3660">AG171*1.04*1.061*1.04*1.01</f>
        <v>1918.5</v>
      </c>
      <c r="AH450" s="805"/>
      <c r="AI450" s="805"/>
      <c r="AK450" s="791"/>
      <c r="AL450" s="807" t="s">
        <v>874</v>
      </c>
      <c r="AM450" s="799"/>
      <c r="AN450" s="794"/>
      <c r="AO450" s="795"/>
      <c r="AP450" s="796"/>
      <c r="AQ450" s="796"/>
      <c r="AR450" s="800"/>
      <c r="AS450" s="800"/>
      <c r="AT450" s="800"/>
      <c r="AU450" s="800"/>
      <c r="AV450" s="800"/>
      <c r="AW450" s="800"/>
      <c r="AX450" s="800"/>
      <c r="AY450" s="800"/>
      <c r="AZ450" s="800"/>
      <c r="BA450" s="800"/>
      <c r="BB450" s="800"/>
      <c r="BC450" s="800"/>
      <c r="BD450" s="800"/>
      <c r="BE450" s="800"/>
      <c r="BF450" s="800"/>
      <c r="BG450" s="800"/>
      <c r="BH450" s="800"/>
      <c r="BI450" s="800"/>
      <c r="BJ450" s="800"/>
      <c r="BK450" s="796"/>
      <c r="BL450" s="796"/>
      <c r="BM450" s="802"/>
      <c r="BN450" s="796"/>
      <c r="BO450" s="803"/>
      <c r="BP450" s="800"/>
      <c r="BQ450" s="819">
        <f t="shared" ref="BQ450" si="3661">BQ171*1.04*1.061*1.04*1.01</f>
        <v>1675.9</v>
      </c>
      <c r="BR450" s="805"/>
      <c r="BS450" s="805"/>
      <c r="BU450" s="791"/>
      <c r="BV450" s="807" t="s">
        <v>874</v>
      </c>
      <c r="BW450" s="799"/>
      <c r="BX450" s="794"/>
      <c r="BY450" s="795"/>
      <c r="BZ450" s="796"/>
      <c r="CA450" s="796"/>
      <c r="CB450" s="800"/>
      <c r="CC450" s="800"/>
      <c r="CD450" s="800"/>
      <c r="CE450" s="800"/>
      <c r="CF450" s="800"/>
      <c r="CG450" s="800"/>
      <c r="CH450" s="800"/>
      <c r="CI450" s="800"/>
      <c r="CJ450" s="800"/>
      <c r="CK450" s="800"/>
      <c r="CL450" s="800"/>
      <c r="CM450" s="800"/>
      <c r="CN450" s="800"/>
      <c r="CO450" s="800"/>
      <c r="CP450" s="800"/>
      <c r="CQ450" s="800"/>
      <c r="CR450" s="800"/>
      <c r="CS450" s="800"/>
      <c r="CT450" s="800"/>
      <c r="CU450" s="796"/>
      <c r="CV450" s="796"/>
      <c r="CW450" s="802"/>
      <c r="CX450" s="796"/>
      <c r="CY450" s="803"/>
      <c r="CZ450" s="800"/>
      <c r="DA450" s="819">
        <f t="shared" ref="DA450" si="3662">DA171*1.04*1.061*1.04*1.01</f>
        <v>1438</v>
      </c>
      <c r="DB450" s="805"/>
      <c r="DC450" s="805"/>
      <c r="DE450" s="791"/>
      <c r="DF450" s="807" t="s">
        <v>874</v>
      </c>
      <c r="DG450" s="799"/>
      <c r="DH450" s="794"/>
      <c r="DI450" s="795"/>
      <c r="DJ450" s="796"/>
      <c r="DK450" s="796"/>
      <c r="DL450" s="800"/>
      <c r="DM450" s="800"/>
      <c r="DN450" s="800"/>
      <c r="DO450" s="800"/>
      <c r="DP450" s="800"/>
      <c r="DQ450" s="800"/>
      <c r="DR450" s="800"/>
      <c r="DS450" s="800"/>
      <c r="DT450" s="800"/>
      <c r="DU450" s="800"/>
      <c r="DV450" s="800"/>
      <c r="DW450" s="800"/>
      <c r="DX450" s="800"/>
      <c r="DY450" s="800"/>
      <c r="DZ450" s="800"/>
      <c r="EA450" s="800"/>
      <c r="EB450" s="800"/>
      <c r="EC450" s="800"/>
      <c r="ED450" s="800"/>
      <c r="EE450" s="796"/>
      <c r="EF450" s="796"/>
      <c r="EG450" s="802"/>
      <c r="EH450" s="796"/>
      <c r="EI450" s="803"/>
      <c r="EJ450" s="800"/>
      <c r="EK450" s="819">
        <f t="shared" ref="EK450" si="3663">EK171*1.04*1.061*1.04*1.01</f>
        <v>692.9</v>
      </c>
      <c r="EL450" s="805"/>
      <c r="EM450" s="805"/>
      <c r="EO450" s="791"/>
      <c r="EP450" s="807" t="s">
        <v>874</v>
      </c>
      <c r="EQ450" s="799"/>
      <c r="ER450" s="794"/>
      <c r="ES450" s="795"/>
      <c r="ET450" s="796"/>
      <c r="EU450" s="796"/>
      <c r="EV450" s="800"/>
      <c r="EW450" s="800"/>
      <c r="EX450" s="800"/>
      <c r="EY450" s="800"/>
      <c r="EZ450" s="800"/>
      <c r="FA450" s="800"/>
      <c r="FB450" s="800"/>
      <c r="FC450" s="800"/>
      <c r="FD450" s="800"/>
      <c r="FE450" s="800"/>
      <c r="FF450" s="800"/>
      <c r="FG450" s="800"/>
      <c r="FH450" s="800"/>
      <c r="FI450" s="800"/>
      <c r="FJ450" s="800"/>
      <c r="FK450" s="800"/>
      <c r="FL450" s="800"/>
      <c r="FM450" s="800"/>
      <c r="FN450" s="800"/>
      <c r="FO450" s="796"/>
      <c r="FP450" s="796"/>
      <c r="FQ450" s="802"/>
      <c r="FR450" s="796"/>
      <c r="FS450" s="803"/>
      <c r="FT450" s="800"/>
      <c r="FU450" s="819">
        <f t="shared" ref="FU450" si="3664">FU171*1.04*1.061*1.04*1.01</f>
        <v>1087.4000000000001</v>
      </c>
      <c r="FV450" s="805"/>
      <c r="FW450" s="805"/>
      <c r="FY450" s="791"/>
      <c r="FZ450" s="807" t="s">
        <v>874</v>
      </c>
      <c r="GA450" s="799"/>
      <c r="GB450" s="794"/>
      <c r="GC450" s="795"/>
      <c r="GD450" s="796"/>
      <c r="GE450" s="796"/>
      <c r="GF450" s="800"/>
      <c r="GG450" s="796"/>
      <c r="GH450" s="800"/>
      <c r="GI450" s="796"/>
      <c r="GJ450" s="800"/>
      <c r="GK450" s="796"/>
      <c r="GL450" s="800"/>
      <c r="GM450" s="796"/>
      <c r="GN450" s="800"/>
      <c r="GO450" s="796"/>
      <c r="GP450" s="800"/>
      <c r="GQ450" s="796"/>
      <c r="GR450" s="800"/>
      <c r="GS450" s="796"/>
      <c r="GT450" s="800"/>
      <c r="GU450" s="796"/>
      <c r="GV450" s="800"/>
      <c r="GW450" s="796"/>
      <c r="GX450" s="800"/>
      <c r="GY450" s="796"/>
      <c r="GZ450" s="796"/>
      <c r="HA450" s="802"/>
      <c r="HB450" s="796"/>
      <c r="HC450" s="803"/>
      <c r="HD450" s="800"/>
      <c r="HE450" s="806">
        <f t="shared" si="3654"/>
        <v>6812.7</v>
      </c>
      <c r="HF450" s="805"/>
      <c r="HG450" s="805"/>
    </row>
    <row r="451" spans="1:225" ht="24" hidden="1" x14ac:dyDescent="0.25">
      <c r="A451" s="791"/>
      <c r="B451" s="792" t="s">
        <v>920</v>
      </c>
      <c r="C451" s="799"/>
      <c r="D451" s="794"/>
      <c r="E451" s="795"/>
      <c r="F451" s="796"/>
      <c r="G451" s="800"/>
      <c r="H451" s="800"/>
      <c r="I451" s="801"/>
      <c r="J451" s="800"/>
      <c r="K451" s="801"/>
      <c r="L451" s="800"/>
      <c r="M451" s="801"/>
      <c r="N451" s="800"/>
      <c r="O451" s="801"/>
      <c r="P451" s="800"/>
      <c r="Q451" s="801"/>
      <c r="R451" s="800"/>
      <c r="S451" s="801"/>
      <c r="T451" s="800"/>
      <c r="U451" s="801"/>
      <c r="V451" s="800"/>
      <c r="W451" s="801"/>
      <c r="X451" s="800"/>
      <c r="Y451" s="801"/>
      <c r="Z451" s="800"/>
      <c r="AA451" s="796"/>
      <c r="AB451" s="796"/>
      <c r="AC451" s="802"/>
      <c r="AD451" s="796"/>
      <c r="AE451" s="803"/>
      <c r="AF451" s="800"/>
      <c r="AG451" s="810">
        <v>45406.2</v>
      </c>
      <c r="AH451" s="805"/>
      <c r="AI451" s="805"/>
      <c r="AK451" s="791"/>
      <c r="AL451" s="792" t="s">
        <v>920</v>
      </c>
      <c r="AM451" s="799"/>
      <c r="AN451" s="794"/>
      <c r="AO451" s="795"/>
      <c r="AP451" s="796"/>
      <c r="AQ451" s="800"/>
      <c r="AR451" s="800"/>
      <c r="AS451" s="801"/>
      <c r="AT451" s="800"/>
      <c r="AU451" s="801"/>
      <c r="AV451" s="800"/>
      <c r="AW451" s="801"/>
      <c r="AX451" s="800"/>
      <c r="AY451" s="801"/>
      <c r="AZ451" s="800"/>
      <c r="BA451" s="801"/>
      <c r="BB451" s="800"/>
      <c r="BC451" s="801"/>
      <c r="BD451" s="800"/>
      <c r="BE451" s="801"/>
      <c r="BF451" s="800"/>
      <c r="BG451" s="801"/>
      <c r="BH451" s="800"/>
      <c r="BI451" s="801"/>
      <c r="BJ451" s="800"/>
      <c r="BK451" s="796"/>
      <c r="BL451" s="796"/>
      <c r="BM451" s="802"/>
      <c r="BN451" s="796"/>
      <c r="BO451" s="803"/>
      <c r="BP451" s="800"/>
      <c r="BQ451" s="810">
        <v>45406.2</v>
      </c>
      <c r="BR451" s="805"/>
      <c r="BS451" s="805"/>
      <c r="BU451" s="791"/>
      <c r="BV451" s="792" t="s">
        <v>920</v>
      </c>
      <c r="BW451" s="799"/>
      <c r="BX451" s="794"/>
      <c r="BY451" s="795"/>
      <c r="BZ451" s="796"/>
      <c r="CA451" s="800"/>
      <c r="CB451" s="800"/>
      <c r="CC451" s="801"/>
      <c r="CD451" s="800"/>
      <c r="CE451" s="801"/>
      <c r="CF451" s="800"/>
      <c r="CG451" s="801"/>
      <c r="CH451" s="800"/>
      <c r="CI451" s="801"/>
      <c r="CJ451" s="800"/>
      <c r="CK451" s="801"/>
      <c r="CL451" s="800"/>
      <c r="CM451" s="801"/>
      <c r="CN451" s="800"/>
      <c r="CO451" s="801"/>
      <c r="CP451" s="800"/>
      <c r="CQ451" s="801"/>
      <c r="CR451" s="800"/>
      <c r="CS451" s="801"/>
      <c r="CT451" s="800"/>
      <c r="CU451" s="796"/>
      <c r="CV451" s="796"/>
      <c r="CW451" s="802"/>
      <c r="CX451" s="796"/>
      <c r="CY451" s="803"/>
      <c r="CZ451" s="800"/>
      <c r="DA451" s="810">
        <v>45406.2</v>
      </c>
      <c r="DB451" s="805"/>
      <c r="DC451" s="805"/>
      <c r="DE451" s="791"/>
      <c r="DF451" s="792" t="s">
        <v>920</v>
      </c>
      <c r="DG451" s="799"/>
      <c r="DH451" s="794"/>
      <c r="DI451" s="795"/>
      <c r="DJ451" s="796"/>
      <c r="DK451" s="800"/>
      <c r="DL451" s="800"/>
      <c r="DM451" s="801"/>
      <c r="DN451" s="800"/>
      <c r="DO451" s="801"/>
      <c r="DP451" s="800"/>
      <c r="DQ451" s="801"/>
      <c r="DR451" s="800"/>
      <c r="DS451" s="801"/>
      <c r="DT451" s="800"/>
      <c r="DU451" s="801"/>
      <c r="DV451" s="800"/>
      <c r="DW451" s="801"/>
      <c r="DX451" s="800"/>
      <c r="DY451" s="801"/>
      <c r="DZ451" s="800"/>
      <c r="EA451" s="801"/>
      <c r="EB451" s="800"/>
      <c r="EC451" s="801"/>
      <c r="ED451" s="800"/>
      <c r="EE451" s="796"/>
      <c r="EF451" s="796"/>
      <c r="EG451" s="802"/>
      <c r="EH451" s="796"/>
      <c r="EI451" s="803"/>
      <c r="EJ451" s="800"/>
      <c r="EK451" s="810">
        <v>45406.2</v>
      </c>
      <c r="EL451" s="805"/>
      <c r="EM451" s="805"/>
      <c r="EO451" s="791"/>
      <c r="EP451" s="792" t="s">
        <v>920</v>
      </c>
      <c r="EQ451" s="799"/>
      <c r="ER451" s="794"/>
      <c r="ES451" s="795"/>
      <c r="ET451" s="796"/>
      <c r="EU451" s="800"/>
      <c r="EV451" s="800"/>
      <c r="EW451" s="801"/>
      <c r="EX451" s="800"/>
      <c r="EY451" s="801"/>
      <c r="EZ451" s="800"/>
      <c r="FA451" s="801"/>
      <c r="FB451" s="800"/>
      <c r="FC451" s="801"/>
      <c r="FD451" s="800"/>
      <c r="FE451" s="801"/>
      <c r="FF451" s="800"/>
      <c r="FG451" s="801"/>
      <c r="FH451" s="800"/>
      <c r="FI451" s="801"/>
      <c r="FJ451" s="800"/>
      <c r="FK451" s="801"/>
      <c r="FL451" s="800"/>
      <c r="FM451" s="801"/>
      <c r="FN451" s="800"/>
      <c r="FO451" s="796"/>
      <c r="FP451" s="796"/>
      <c r="FQ451" s="802"/>
      <c r="FR451" s="796"/>
      <c r="FS451" s="803"/>
      <c r="FT451" s="800"/>
      <c r="FU451" s="810">
        <v>45406.2</v>
      </c>
      <c r="FV451" s="805"/>
      <c r="FW451" s="805"/>
      <c r="FY451" s="791"/>
      <c r="FZ451" s="792" t="s">
        <v>920</v>
      </c>
      <c r="GA451" s="799"/>
      <c r="GB451" s="794"/>
      <c r="GC451" s="795"/>
      <c r="GD451" s="796"/>
      <c r="GE451" s="800"/>
      <c r="GF451" s="800"/>
      <c r="GG451" s="801"/>
      <c r="GH451" s="800"/>
      <c r="GI451" s="801"/>
      <c r="GJ451" s="800"/>
      <c r="GK451" s="801"/>
      <c r="GL451" s="800"/>
      <c r="GM451" s="801"/>
      <c r="GN451" s="800"/>
      <c r="GO451" s="801"/>
      <c r="GP451" s="800"/>
      <c r="GQ451" s="801"/>
      <c r="GR451" s="800"/>
      <c r="GS451" s="801"/>
      <c r="GT451" s="800"/>
      <c r="GU451" s="801"/>
      <c r="GV451" s="800"/>
      <c r="GW451" s="801"/>
      <c r="GX451" s="800"/>
      <c r="GY451" s="796"/>
      <c r="GZ451" s="796"/>
      <c r="HA451" s="802"/>
      <c r="HB451" s="796"/>
      <c r="HC451" s="803"/>
      <c r="HD451" s="800"/>
      <c r="HE451" s="810">
        <v>45406.2</v>
      </c>
      <c r="HF451" s="805"/>
      <c r="HG451" s="805"/>
    </row>
    <row r="452" spans="1:225" ht="24" hidden="1" x14ac:dyDescent="0.25">
      <c r="A452" s="791"/>
      <c r="B452" s="792" t="s">
        <v>876</v>
      </c>
      <c r="C452" s="799"/>
      <c r="D452" s="794"/>
      <c r="E452" s="795"/>
      <c r="F452" s="796"/>
      <c r="G452" s="800"/>
      <c r="H452" s="800"/>
      <c r="I452" s="801"/>
      <c r="J452" s="800"/>
      <c r="K452" s="801"/>
      <c r="L452" s="800"/>
      <c r="M452" s="801"/>
      <c r="N452" s="800"/>
      <c r="O452" s="801"/>
      <c r="P452" s="800"/>
      <c r="Q452" s="801"/>
      <c r="R452" s="800"/>
      <c r="S452" s="801"/>
      <c r="T452" s="800"/>
      <c r="U452" s="801"/>
      <c r="V452" s="800"/>
      <c r="W452" s="801"/>
      <c r="X452" s="800"/>
      <c r="Y452" s="801"/>
      <c r="Z452" s="800"/>
      <c r="AA452" s="796"/>
      <c r="AB452" s="796"/>
      <c r="AC452" s="802"/>
      <c r="AD452" s="796"/>
      <c r="AE452" s="803"/>
      <c r="AF452" s="800"/>
      <c r="AG452" s="805">
        <f>(AG445-AG450+AG448)/AG446/12*1000</f>
        <v>26579.5</v>
      </c>
      <c r="AH452" s="805"/>
      <c r="AI452" s="805"/>
      <c r="AK452" s="791"/>
      <c r="AL452" s="792" t="s">
        <v>876</v>
      </c>
      <c r="AM452" s="799"/>
      <c r="AN452" s="794"/>
      <c r="AO452" s="795"/>
      <c r="AP452" s="796"/>
      <c r="AQ452" s="796"/>
      <c r="AR452" s="800"/>
      <c r="AS452" s="800"/>
      <c r="AT452" s="800"/>
      <c r="AU452" s="800"/>
      <c r="AV452" s="800"/>
      <c r="AW452" s="800"/>
      <c r="AX452" s="800"/>
      <c r="AY452" s="800"/>
      <c r="AZ452" s="800"/>
      <c r="BA452" s="800"/>
      <c r="BB452" s="800"/>
      <c r="BC452" s="800"/>
      <c r="BD452" s="800"/>
      <c r="BE452" s="800"/>
      <c r="BF452" s="800"/>
      <c r="BG452" s="800"/>
      <c r="BH452" s="800"/>
      <c r="BI452" s="800"/>
      <c r="BJ452" s="800"/>
      <c r="BK452" s="796"/>
      <c r="BL452" s="796"/>
      <c r="BM452" s="802"/>
      <c r="BN452" s="796"/>
      <c r="BO452" s="803"/>
      <c r="BP452" s="800"/>
      <c r="BQ452" s="805">
        <f>(BQ445-BQ450+BQ448)/BQ446/12*1000</f>
        <v>32564.2</v>
      </c>
      <c r="BR452" s="805"/>
      <c r="BS452" s="805"/>
      <c r="BU452" s="791"/>
      <c r="BV452" s="792" t="s">
        <v>876</v>
      </c>
      <c r="BW452" s="799"/>
      <c r="BX452" s="794"/>
      <c r="BY452" s="795"/>
      <c r="BZ452" s="796"/>
      <c r="CA452" s="796"/>
      <c r="CB452" s="800"/>
      <c r="CC452" s="800"/>
      <c r="CD452" s="800"/>
      <c r="CE452" s="800"/>
      <c r="CF452" s="800"/>
      <c r="CG452" s="800"/>
      <c r="CH452" s="800"/>
      <c r="CI452" s="800"/>
      <c r="CJ452" s="800"/>
      <c r="CK452" s="800"/>
      <c r="CL452" s="800"/>
      <c r="CM452" s="800"/>
      <c r="CN452" s="800"/>
      <c r="CO452" s="800"/>
      <c r="CP452" s="800"/>
      <c r="CQ452" s="800"/>
      <c r="CR452" s="800"/>
      <c r="CS452" s="800"/>
      <c r="CT452" s="800"/>
      <c r="CU452" s="796"/>
      <c r="CV452" s="796"/>
      <c r="CW452" s="802"/>
      <c r="CX452" s="796"/>
      <c r="CY452" s="803"/>
      <c r="CZ452" s="800"/>
      <c r="DA452" s="805">
        <f>(DA445-DA450+DA448)/DA446/12*1000</f>
        <v>31389.7</v>
      </c>
      <c r="DB452" s="805"/>
      <c r="DC452" s="805"/>
      <c r="DE452" s="791"/>
      <c r="DF452" s="792" t="s">
        <v>876</v>
      </c>
      <c r="DG452" s="799"/>
      <c r="DH452" s="794"/>
      <c r="DI452" s="795"/>
      <c r="DJ452" s="796"/>
      <c r="DK452" s="796"/>
      <c r="DL452" s="800"/>
      <c r="DM452" s="800"/>
      <c r="DN452" s="800"/>
      <c r="DO452" s="800"/>
      <c r="DP452" s="800"/>
      <c r="DQ452" s="800"/>
      <c r="DR452" s="800"/>
      <c r="DS452" s="800"/>
      <c r="DT452" s="800"/>
      <c r="DU452" s="800"/>
      <c r="DV452" s="800"/>
      <c r="DW452" s="800"/>
      <c r="DX452" s="800"/>
      <c r="DY452" s="800"/>
      <c r="DZ452" s="800"/>
      <c r="EA452" s="800"/>
      <c r="EB452" s="800"/>
      <c r="EC452" s="800"/>
      <c r="ED452" s="800"/>
      <c r="EE452" s="796"/>
      <c r="EF452" s="796"/>
      <c r="EG452" s="802"/>
      <c r="EH452" s="796"/>
      <c r="EI452" s="803"/>
      <c r="EJ452" s="800"/>
      <c r="EK452" s="805">
        <f>(EK445-EK450+EK448)/EK446/12*1000</f>
        <v>34010.400000000001</v>
      </c>
      <c r="EL452" s="805"/>
      <c r="EM452" s="805"/>
      <c r="EO452" s="791"/>
      <c r="EP452" s="792" t="s">
        <v>876</v>
      </c>
      <c r="EQ452" s="799"/>
      <c r="ER452" s="794"/>
      <c r="ES452" s="795"/>
      <c r="ET452" s="796"/>
      <c r="EU452" s="796"/>
      <c r="EV452" s="800"/>
      <c r="EW452" s="800"/>
      <c r="EX452" s="800"/>
      <c r="EY452" s="800"/>
      <c r="EZ452" s="800"/>
      <c r="FA452" s="800"/>
      <c r="FB452" s="800"/>
      <c r="FC452" s="800"/>
      <c r="FD452" s="800"/>
      <c r="FE452" s="800"/>
      <c r="FF452" s="800"/>
      <c r="FG452" s="800"/>
      <c r="FH452" s="800"/>
      <c r="FI452" s="800"/>
      <c r="FJ452" s="800"/>
      <c r="FK452" s="800"/>
      <c r="FL452" s="800"/>
      <c r="FM452" s="800"/>
      <c r="FN452" s="800"/>
      <c r="FO452" s="796"/>
      <c r="FP452" s="796"/>
      <c r="FQ452" s="802"/>
      <c r="FR452" s="796"/>
      <c r="FS452" s="803"/>
      <c r="FT452" s="800"/>
      <c r="FU452" s="805">
        <f>(FU445-FU450+FU448)/FU446/12*1000</f>
        <v>28545.8</v>
      </c>
      <c r="FV452" s="805"/>
      <c r="FW452" s="805"/>
      <c r="FY452" s="791"/>
      <c r="FZ452" s="792" t="s">
        <v>876</v>
      </c>
      <c r="GA452" s="799"/>
      <c r="GB452" s="794"/>
      <c r="GC452" s="795"/>
      <c r="GD452" s="796"/>
      <c r="GE452" s="796"/>
      <c r="GF452" s="800"/>
      <c r="GG452" s="796"/>
      <c r="GH452" s="800"/>
      <c r="GI452" s="796"/>
      <c r="GJ452" s="800"/>
      <c r="GK452" s="796"/>
      <c r="GL452" s="800"/>
      <c r="GM452" s="796"/>
      <c r="GN452" s="800"/>
      <c r="GO452" s="796"/>
      <c r="GP452" s="800"/>
      <c r="GQ452" s="796"/>
      <c r="GR452" s="800"/>
      <c r="GS452" s="796"/>
      <c r="GT452" s="800"/>
      <c r="GU452" s="796"/>
      <c r="GV452" s="800"/>
      <c r="GW452" s="796"/>
      <c r="GX452" s="800"/>
      <c r="GY452" s="796"/>
      <c r="GZ452" s="796"/>
      <c r="HA452" s="802"/>
      <c r="HB452" s="796"/>
      <c r="HC452" s="803"/>
      <c r="HD452" s="800"/>
      <c r="HE452" s="805">
        <f>(HE445-HE450+HE448)/HE446/12*1000</f>
        <v>29644.7</v>
      </c>
      <c r="HF452" s="805"/>
      <c r="HG452" s="805"/>
    </row>
    <row r="453" spans="1:225" ht="24" hidden="1" x14ac:dyDescent="0.25">
      <c r="A453" s="791"/>
      <c r="B453" s="811" t="s">
        <v>877</v>
      </c>
      <c r="C453" s="799"/>
      <c r="D453" s="794"/>
      <c r="E453" s="795"/>
      <c r="F453" s="796"/>
      <c r="G453" s="800"/>
      <c r="H453" s="800"/>
      <c r="I453" s="801"/>
      <c r="J453" s="800"/>
      <c r="K453" s="801"/>
      <c r="L453" s="800"/>
      <c r="M453" s="801"/>
      <c r="N453" s="800"/>
      <c r="O453" s="801"/>
      <c r="P453" s="800"/>
      <c r="Q453" s="801"/>
      <c r="R453" s="800"/>
      <c r="S453" s="801"/>
      <c r="T453" s="800"/>
      <c r="U453" s="801"/>
      <c r="V453" s="800"/>
      <c r="W453" s="801"/>
      <c r="X453" s="800"/>
      <c r="Y453" s="801"/>
      <c r="Z453" s="800"/>
      <c r="AA453" s="796"/>
      <c r="AB453" s="796"/>
      <c r="AC453" s="802"/>
      <c r="AD453" s="796"/>
      <c r="AE453" s="803"/>
      <c r="AF453" s="800"/>
      <c r="AG453" s="812">
        <f>(AG451-AG452)*AG446*12/1000</f>
        <v>15136.7</v>
      </c>
      <c r="AH453" s="812">
        <f>AG453*0.302</f>
        <v>4571.3</v>
      </c>
      <c r="AI453" s="812">
        <f>AG453+AH453</f>
        <v>19708</v>
      </c>
      <c r="AK453" s="791"/>
      <c r="AL453" s="811" t="s">
        <v>877</v>
      </c>
      <c r="AM453" s="799"/>
      <c r="AN453" s="794"/>
      <c r="AO453" s="795"/>
      <c r="AP453" s="796"/>
      <c r="AQ453" s="796"/>
      <c r="AR453" s="800"/>
      <c r="AS453" s="800"/>
      <c r="AT453" s="800"/>
      <c r="AU453" s="800"/>
      <c r="AV453" s="800"/>
      <c r="AW453" s="800"/>
      <c r="AX453" s="800"/>
      <c r="AY453" s="800"/>
      <c r="AZ453" s="800"/>
      <c r="BA453" s="800"/>
      <c r="BB453" s="800"/>
      <c r="BC453" s="800"/>
      <c r="BD453" s="800"/>
      <c r="BE453" s="800"/>
      <c r="BF453" s="800"/>
      <c r="BG453" s="800"/>
      <c r="BH453" s="800"/>
      <c r="BI453" s="800"/>
      <c r="BJ453" s="800"/>
      <c r="BK453" s="796"/>
      <c r="BL453" s="796"/>
      <c r="BM453" s="802"/>
      <c r="BN453" s="796"/>
      <c r="BO453" s="803"/>
      <c r="BP453" s="800"/>
      <c r="BQ453" s="812">
        <f>(BQ451-BQ452)*BQ446*12/1000</f>
        <v>6364.5</v>
      </c>
      <c r="BR453" s="812">
        <f>BQ453*0.302</f>
        <v>1922.1</v>
      </c>
      <c r="BS453" s="812">
        <f>BQ453+BR453</f>
        <v>8286.6</v>
      </c>
      <c r="BU453" s="791"/>
      <c r="BV453" s="811" t="s">
        <v>877</v>
      </c>
      <c r="BW453" s="799"/>
      <c r="BX453" s="794"/>
      <c r="BY453" s="795"/>
      <c r="BZ453" s="796"/>
      <c r="CA453" s="796"/>
      <c r="CB453" s="800"/>
      <c r="CC453" s="800"/>
      <c r="CD453" s="800"/>
      <c r="CE453" s="800"/>
      <c r="CF453" s="800"/>
      <c r="CG453" s="800"/>
      <c r="CH453" s="800"/>
      <c r="CI453" s="800"/>
      <c r="CJ453" s="800"/>
      <c r="CK453" s="800"/>
      <c r="CL453" s="800"/>
      <c r="CM453" s="800"/>
      <c r="CN453" s="800"/>
      <c r="CO453" s="800"/>
      <c r="CP453" s="800"/>
      <c r="CQ453" s="800"/>
      <c r="CR453" s="800"/>
      <c r="CS453" s="800"/>
      <c r="CT453" s="800"/>
      <c r="CU453" s="796"/>
      <c r="CV453" s="796"/>
      <c r="CW453" s="802"/>
      <c r="CX453" s="796"/>
      <c r="CY453" s="803"/>
      <c r="CZ453" s="800"/>
      <c r="DA453" s="812">
        <f>(DA451-DA452)*DA446*12/1000</f>
        <v>4894.6000000000004</v>
      </c>
      <c r="DB453" s="812">
        <f>DA453*0.302</f>
        <v>1478.2</v>
      </c>
      <c r="DC453" s="812">
        <f>DA453+DB453</f>
        <v>6372.8</v>
      </c>
      <c r="DE453" s="791"/>
      <c r="DF453" s="811" t="s">
        <v>877</v>
      </c>
      <c r="DG453" s="799"/>
      <c r="DH453" s="794"/>
      <c r="DI453" s="795"/>
      <c r="DJ453" s="796"/>
      <c r="DK453" s="796"/>
      <c r="DL453" s="800"/>
      <c r="DM453" s="800"/>
      <c r="DN453" s="800"/>
      <c r="DO453" s="800"/>
      <c r="DP453" s="800"/>
      <c r="DQ453" s="800"/>
      <c r="DR453" s="800"/>
      <c r="DS453" s="800"/>
      <c r="DT453" s="800"/>
      <c r="DU453" s="800"/>
      <c r="DV453" s="800"/>
      <c r="DW453" s="800"/>
      <c r="DX453" s="800"/>
      <c r="DY453" s="800"/>
      <c r="DZ453" s="800"/>
      <c r="EA453" s="800"/>
      <c r="EB453" s="800"/>
      <c r="EC453" s="800"/>
      <c r="ED453" s="800"/>
      <c r="EE453" s="796"/>
      <c r="EF453" s="796"/>
      <c r="EG453" s="802"/>
      <c r="EH453" s="796"/>
      <c r="EI453" s="803"/>
      <c r="EJ453" s="800"/>
      <c r="EK453" s="812">
        <f>(EK451-EK452)*EK446*12/1000</f>
        <v>1203.4000000000001</v>
      </c>
      <c r="EL453" s="812">
        <f>EK453*0.302</f>
        <v>363.4</v>
      </c>
      <c r="EM453" s="812">
        <f>EK453+EL453</f>
        <v>1566.8</v>
      </c>
      <c r="EO453" s="791"/>
      <c r="EP453" s="811" t="s">
        <v>877</v>
      </c>
      <c r="EQ453" s="799"/>
      <c r="ER453" s="794"/>
      <c r="ES453" s="795"/>
      <c r="ET453" s="796"/>
      <c r="EU453" s="796"/>
      <c r="EV453" s="800"/>
      <c r="EW453" s="800"/>
      <c r="EX453" s="800"/>
      <c r="EY453" s="800"/>
      <c r="EZ453" s="800"/>
      <c r="FA453" s="800"/>
      <c r="FB453" s="800"/>
      <c r="FC453" s="800"/>
      <c r="FD453" s="800"/>
      <c r="FE453" s="800"/>
      <c r="FF453" s="800"/>
      <c r="FG453" s="800"/>
      <c r="FH453" s="800"/>
      <c r="FI453" s="800"/>
      <c r="FJ453" s="800"/>
      <c r="FK453" s="800"/>
      <c r="FL453" s="800"/>
      <c r="FM453" s="800"/>
      <c r="FN453" s="800"/>
      <c r="FO453" s="796"/>
      <c r="FP453" s="796"/>
      <c r="FQ453" s="802"/>
      <c r="FR453" s="796"/>
      <c r="FS453" s="803"/>
      <c r="FT453" s="800"/>
      <c r="FU453" s="812">
        <f>(FU451-FU452)*FU446*12/1000</f>
        <v>809.3</v>
      </c>
      <c r="FV453" s="812">
        <f>FU453*0.302</f>
        <v>244.4</v>
      </c>
      <c r="FW453" s="812">
        <f>FU453+FV453</f>
        <v>1053.7</v>
      </c>
      <c r="FY453" s="791"/>
      <c r="FZ453" s="811" t="s">
        <v>877</v>
      </c>
      <c r="GA453" s="799"/>
      <c r="GB453" s="794"/>
      <c r="GC453" s="795"/>
      <c r="GD453" s="796"/>
      <c r="GE453" s="796"/>
      <c r="GF453" s="800"/>
      <c r="GG453" s="796"/>
      <c r="GH453" s="800"/>
      <c r="GI453" s="796"/>
      <c r="GJ453" s="800"/>
      <c r="GK453" s="796"/>
      <c r="GL453" s="800"/>
      <c r="GM453" s="796"/>
      <c r="GN453" s="800"/>
      <c r="GO453" s="796"/>
      <c r="GP453" s="800"/>
      <c r="GQ453" s="796"/>
      <c r="GR453" s="800"/>
      <c r="GS453" s="796"/>
      <c r="GT453" s="800"/>
      <c r="GU453" s="796"/>
      <c r="GV453" s="800"/>
      <c r="GW453" s="796"/>
      <c r="GX453" s="800"/>
      <c r="GY453" s="796"/>
      <c r="GZ453" s="796"/>
      <c r="HA453" s="802"/>
      <c r="HB453" s="796"/>
      <c r="HC453" s="803"/>
      <c r="HD453" s="800"/>
      <c r="HE453" s="812">
        <f>AG453+BQ453+DA453+EK453+FU453</f>
        <v>28408.5</v>
      </c>
      <c r="HF453" s="812">
        <f>AH453+BR453+DB453+EL453+FV453</f>
        <v>8579.4</v>
      </c>
      <c r="HG453" s="812">
        <f>HE453+HF453</f>
        <v>36987.9</v>
      </c>
      <c r="HP453" s="750">
        <f t="shared" ref="HP453:HP458" si="3665">AI453+BS453+DC453+EM453+FW453</f>
        <v>36987.9</v>
      </c>
      <c r="HQ453" s="750">
        <f t="shared" ref="HQ453:HQ458" si="3666">HP453-HG453</f>
        <v>0</v>
      </c>
    </row>
    <row r="454" spans="1:225" ht="30" hidden="1" customHeight="1" x14ac:dyDescent="0.25">
      <c r="A454" s="1041" t="s">
        <v>878</v>
      </c>
      <c r="B454" s="1042"/>
      <c r="C454" s="784"/>
      <c r="D454" s="785"/>
      <c r="E454" s="786"/>
      <c r="F454" s="784"/>
      <c r="G454" s="787"/>
      <c r="H454" s="784"/>
      <c r="I454" s="788"/>
      <c r="J454" s="784"/>
      <c r="K454" s="788"/>
      <c r="L454" s="784"/>
      <c r="M454" s="788"/>
      <c r="N454" s="784"/>
      <c r="O454" s="788"/>
      <c r="P454" s="784"/>
      <c r="Q454" s="788"/>
      <c r="R454" s="784"/>
      <c r="S454" s="788"/>
      <c r="T454" s="784"/>
      <c r="U454" s="788"/>
      <c r="V454" s="784"/>
      <c r="W454" s="788"/>
      <c r="X454" s="784"/>
      <c r="Y454" s="788"/>
      <c r="Z454" s="784"/>
      <c r="AA454" s="784"/>
      <c r="AB454" s="784"/>
      <c r="AC454" s="784"/>
      <c r="AD454" s="784"/>
      <c r="AE454" s="784"/>
      <c r="AF454" s="784"/>
      <c r="AG454" s="813">
        <f>AG444+AG453</f>
        <v>54116.1</v>
      </c>
      <c r="AH454" s="813">
        <f t="shared" ref="AH454" si="3667">AH444+AH453</f>
        <v>16343.1</v>
      </c>
      <c r="AI454" s="787">
        <f t="shared" ref="AI454:AI458" si="3668">AG454+AH454</f>
        <v>70459.199999999997</v>
      </c>
      <c r="AJ454" s="750"/>
      <c r="AK454" s="1041" t="s">
        <v>879</v>
      </c>
      <c r="AL454" s="1042"/>
      <c r="AM454" s="784"/>
      <c r="AN454" s="785"/>
      <c r="AO454" s="786"/>
      <c r="AP454" s="784"/>
      <c r="AQ454" s="784"/>
      <c r="AR454" s="784"/>
      <c r="AS454" s="784"/>
      <c r="AT454" s="784"/>
      <c r="AU454" s="784"/>
      <c r="AV454" s="784"/>
      <c r="AW454" s="784"/>
      <c r="AX454" s="784"/>
      <c r="AY454" s="784"/>
      <c r="AZ454" s="784"/>
      <c r="BA454" s="784"/>
      <c r="BB454" s="784"/>
      <c r="BC454" s="784"/>
      <c r="BD454" s="784"/>
      <c r="BE454" s="784"/>
      <c r="BF454" s="784"/>
      <c r="BG454" s="784"/>
      <c r="BH454" s="784"/>
      <c r="BI454" s="784"/>
      <c r="BJ454" s="784"/>
      <c r="BK454" s="784"/>
      <c r="BL454" s="784"/>
      <c r="BM454" s="784"/>
      <c r="BN454" s="784"/>
      <c r="BO454" s="784"/>
      <c r="BP454" s="784"/>
      <c r="BQ454" s="813">
        <f>BQ444+BQ453</f>
        <v>34003</v>
      </c>
      <c r="BR454" s="813">
        <f t="shared" ref="BR454" si="3669">BR444+BR453</f>
        <v>10268.9</v>
      </c>
      <c r="BS454" s="787">
        <f t="shared" ref="BS454:BS458" si="3670">BQ454+BR454</f>
        <v>44271.9</v>
      </c>
      <c r="BU454" s="1041" t="s">
        <v>879</v>
      </c>
      <c r="BV454" s="1042"/>
      <c r="BW454" s="784"/>
      <c r="BX454" s="785"/>
      <c r="BY454" s="786"/>
      <c r="BZ454" s="784"/>
      <c r="CA454" s="784"/>
      <c r="CB454" s="784"/>
      <c r="CC454" s="784"/>
      <c r="CD454" s="784"/>
      <c r="CE454" s="784"/>
      <c r="CF454" s="784"/>
      <c r="CG454" s="784"/>
      <c r="CH454" s="784"/>
      <c r="CI454" s="784"/>
      <c r="CJ454" s="784"/>
      <c r="CK454" s="784"/>
      <c r="CL454" s="784"/>
      <c r="CM454" s="784"/>
      <c r="CN454" s="784"/>
      <c r="CO454" s="784"/>
      <c r="CP454" s="784"/>
      <c r="CQ454" s="784"/>
      <c r="CR454" s="784"/>
      <c r="CS454" s="784"/>
      <c r="CT454" s="784"/>
      <c r="CU454" s="784"/>
      <c r="CV454" s="784"/>
      <c r="CW454" s="784"/>
      <c r="CX454" s="784"/>
      <c r="CY454" s="784"/>
      <c r="CZ454" s="784"/>
      <c r="DA454" s="813">
        <f>DA444+DA453</f>
        <v>32399.5</v>
      </c>
      <c r="DB454" s="813">
        <f t="shared" ref="DB454" si="3671">DB444+DB453</f>
        <v>9784.7000000000007</v>
      </c>
      <c r="DC454" s="787">
        <f t="shared" ref="DC454:DC458" si="3672">DA454+DB454</f>
        <v>42184.2</v>
      </c>
      <c r="DE454" s="1041" t="s">
        <v>879</v>
      </c>
      <c r="DF454" s="1042"/>
      <c r="DG454" s="784"/>
      <c r="DH454" s="785"/>
      <c r="DI454" s="786"/>
      <c r="DJ454" s="784"/>
      <c r="DK454" s="784"/>
      <c r="DL454" s="784"/>
      <c r="DM454" s="784"/>
      <c r="DN454" s="784"/>
      <c r="DO454" s="784"/>
      <c r="DP454" s="784"/>
      <c r="DQ454" s="784"/>
      <c r="DR454" s="784"/>
      <c r="DS454" s="784"/>
      <c r="DT454" s="784"/>
      <c r="DU454" s="784"/>
      <c r="DV454" s="784"/>
      <c r="DW454" s="784"/>
      <c r="DX454" s="784"/>
      <c r="DY454" s="784"/>
      <c r="DZ454" s="784"/>
      <c r="EA454" s="784"/>
      <c r="EB454" s="784"/>
      <c r="EC454" s="784"/>
      <c r="ED454" s="784"/>
      <c r="EE454" s="784"/>
      <c r="EF454" s="784"/>
      <c r="EG454" s="784"/>
      <c r="EH454" s="784"/>
      <c r="EI454" s="784"/>
      <c r="EJ454" s="784"/>
      <c r="EK454" s="813">
        <f>EK444+EK453</f>
        <v>10536.2</v>
      </c>
      <c r="EL454" s="813">
        <f t="shared" ref="EL454" si="3673">EL444+EL453</f>
        <v>3181.9</v>
      </c>
      <c r="EM454" s="787">
        <f t="shared" ref="EM454:EM458" si="3674">EK454+EL454</f>
        <v>13718.1</v>
      </c>
      <c r="EO454" s="1041" t="s">
        <v>879</v>
      </c>
      <c r="EP454" s="1042"/>
      <c r="EQ454" s="784"/>
      <c r="ER454" s="785"/>
      <c r="ES454" s="786"/>
      <c r="ET454" s="784"/>
      <c r="EU454" s="784"/>
      <c r="EV454" s="784"/>
      <c r="EW454" s="784"/>
      <c r="EX454" s="784"/>
      <c r="EY454" s="784"/>
      <c r="EZ454" s="784"/>
      <c r="FA454" s="784"/>
      <c r="FB454" s="784"/>
      <c r="FC454" s="784"/>
      <c r="FD454" s="784"/>
      <c r="FE454" s="784"/>
      <c r="FF454" s="784"/>
      <c r="FG454" s="784"/>
      <c r="FH454" s="784"/>
      <c r="FI454" s="784"/>
      <c r="FJ454" s="784"/>
      <c r="FK454" s="784"/>
      <c r="FL454" s="784"/>
      <c r="FM454" s="784"/>
      <c r="FN454" s="784"/>
      <c r="FO454" s="784"/>
      <c r="FP454" s="784"/>
      <c r="FQ454" s="784"/>
      <c r="FR454" s="784"/>
      <c r="FS454" s="784"/>
      <c r="FT454" s="784"/>
      <c r="FU454" s="813">
        <f>FU444+FU453</f>
        <v>5051.5</v>
      </c>
      <c r="FV454" s="813">
        <f t="shared" ref="FV454" si="3675">FV444+FV453</f>
        <v>1525.5</v>
      </c>
      <c r="FW454" s="787">
        <f t="shared" ref="FW454:FW458" si="3676">FU454+FV454</f>
        <v>6577</v>
      </c>
      <c r="FY454" s="1041" t="s">
        <v>879</v>
      </c>
      <c r="FZ454" s="1042"/>
      <c r="GA454" s="784"/>
      <c r="GB454" s="785"/>
      <c r="GC454" s="786"/>
      <c r="GD454" s="784"/>
      <c r="GE454" s="784"/>
      <c r="GF454" s="784"/>
      <c r="GG454" s="784"/>
      <c r="GH454" s="784"/>
      <c r="GI454" s="784"/>
      <c r="GJ454" s="784"/>
      <c r="GK454" s="784"/>
      <c r="GL454" s="784"/>
      <c r="GM454" s="784"/>
      <c r="GN454" s="784"/>
      <c r="GO454" s="784"/>
      <c r="GP454" s="784"/>
      <c r="GQ454" s="784"/>
      <c r="GR454" s="784"/>
      <c r="GS454" s="784"/>
      <c r="GT454" s="784"/>
      <c r="GU454" s="784"/>
      <c r="GV454" s="784"/>
      <c r="GW454" s="784"/>
      <c r="GX454" s="784"/>
      <c r="GY454" s="784"/>
      <c r="GZ454" s="784"/>
      <c r="HA454" s="784"/>
      <c r="HB454" s="784"/>
      <c r="HC454" s="784"/>
      <c r="HD454" s="784"/>
      <c r="HE454" s="813">
        <f>HE444+HE453</f>
        <v>136106.4</v>
      </c>
      <c r="HF454" s="813">
        <f t="shared" ref="HF454" si="3677">HF444+HF453</f>
        <v>41104.199999999997</v>
      </c>
      <c r="HG454" s="813">
        <f t="shared" ref="HG454:HG458" si="3678">HE454+HF454</f>
        <v>177210.6</v>
      </c>
      <c r="HP454" s="750">
        <f t="shared" si="3665"/>
        <v>177210.4</v>
      </c>
      <c r="HQ454" s="750">
        <f t="shared" si="3666"/>
        <v>-0.2</v>
      </c>
    </row>
    <row r="455" spans="1:225" ht="15" hidden="1" customHeight="1" x14ac:dyDescent="0.25">
      <c r="A455" s="1041" t="s">
        <v>880</v>
      </c>
      <c r="B455" s="1042"/>
      <c r="C455" s="784"/>
      <c r="D455" s="785"/>
      <c r="E455" s="786"/>
      <c r="F455" s="784"/>
      <c r="G455" s="787"/>
      <c r="H455" s="784"/>
      <c r="I455" s="788"/>
      <c r="J455" s="784"/>
      <c r="K455" s="788"/>
      <c r="L455" s="784"/>
      <c r="M455" s="788"/>
      <c r="N455" s="784"/>
      <c r="O455" s="788"/>
      <c r="P455" s="784"/>
      <c r="Q455" s="788"/>
      <c r="R455" s="784"/>
      <c r="S455" s="788"/>
      <c r="T455" s="784"/>
      <c r="U455" s="788"/>
      <c r="V455" s="784"/>
      <c r="W455" s="788"/>
      <c r="X455" s="784"/>
      <c r="Y455" s="788"/>
      <c r="Z455" s="784"/>
      <c r="AA455" s="784"/>
      <c r="AB455" s="784"/>
      <c r="AC455" s="784"/>
      <c r="AD455" s="784"/>
      <c r="AE455" s="784"/>
      <c r="AF455" s="784"/>
      <c r="AG455" s="813">
        <f>AG454*0.05</f>
        <v>2705.8</v>
      </c>
      <c r="AH455" s="813">
        <f>AH454*0.05</f>
        <v>817.2</v>
      </c>
      <c r="AI455" s="787">
        <f t="shared" si="3668"/>
        <v>3523</v>
      </c>
      <c r="AJ455" s="750"/>
      <c r="AK455" s="1041" t="s">
        <v>880</v>
      </c>
      <c r="AL455" s="1042"/>
      <c r="AM455" s="784"/>
      <c r="AN455" s="785"/>
      <c r="AO455" s="786"/>
      <c r="AP455" s="784"/>
      <c r="AQ455" s="784"/>
      <c r="AR455" s="784"/>
      <c r="AS455" s="784"/>
      <c r="AT455" s="784"/>
      <c r="AU455" s="784"/>
      <c r="AV455" s="784"/>
      <c r="AW455" s="784"/>
      <c r="AX455" s="784"/>
      <c r="AY455" s="784"/>
      <c r="AZ455" s="784"/>
      <c r="BA455" s="784"/>
      <c r="BB455" s="784"/>
      <c r="BC455" s="784"/>
      <c r="BD455" s="784"/>
      <c r="BE455" s="784"/>
      <c r="BF455" s="784"/>
      <c r="BG455" s="784"/>
      <c r="BH455" s="784"/>
      <c r="BI455" s="784"/>
      <c r="BJ455" s="784"/>
      <c r="BK455" s="784"/>
      <c r="BL455" s="784"/>
      <c r="BM455" s="784"/>
      <c r="BN455" s="784"/>
      <c r="BO455" s="784"/>
      <c r="BP455" s="784"/>
      <c r="BQ455" s="813">
        <f>BQ454*0.05</f>
        <v>1700.2</v>
      </c>
      <c r="BR455" s="813">
        <f>BR454*0.05</f>
        <v>513.4</v>
      </c>
      <c r="BS455" s="787">
        <f t="shared" si="3670"/>
        <v>2213.6</v>
      </c>
      <c r="BU455" s="1041" t="s">
        <v>880</v>
      </c>
      <c r="BV455" s="1042"/>
      <c r="BW455" s="784"/>
      <c r="BX455" s="785"/>
      <c r="BY455" s="786"/>
      <c r="BZ455" s="784"/>
      <c r="CA455" s="784"/>
      <c r="CB455" s="784"/>
      <c r="CC455" s="784"/>
      <c r="CD455" s="784"/>
      <c r="CE455" s="784"/>
      <c r="CF455" s="784"/>
      <c r="CG455" s="784"/>
      <c r="CH455" s="784"/>
      <c r="CI455" s="784"/>
      <c r="CJ455" s="784"/>
      <c r="CK455" s="784"/>
      <c r="CL455" s="784"/>
      <c r="CM455" s="784"/>
      <c r="CN455" s="784"/>
      <c r="CO455" s="784"/>
      <c r="CP455" s="784"/>
      <c r="CQ455" s="784"/>
      <c r="CR455" s="784"/>
      <c r="CS455" s="784"/>
      <c r="CT455" s="784"/>
      <c r="CU455" s="784"/>
      <c r="CV455" s="784"/>
      <c r="CW455" s="784"/>
      <c r="CX455" s="784"/>
      <c r="CY455" s="784"/>
      <c r="CZ455" s="784"/>
      <c r="DA455" s="813">
        <f>DA454*0.05</f>
        <v>1620</v>
      </c>
      <c r="DB455" s="813">
        <f>DB454*0.05</f>
        <v>489.2</v>
      </c>
      <c r="DC455" s="787">
        <f t="shared" si="3672"/>
        <v>2109.1999999999998</v>
      </c>
      <c r="DE455" s="1041" t="s">
        <v>880</v>
      </c>
      <c r="DF455" s="1042"/>
      <c r="DG455" s="784"/>
      <c r="DH455" s="785"/>
      <c r="DI455" s="786"/>
      <c r="DJ455" s="784"/>
      <c r="DK455" s="784"/>
      <c r="DL455" s="784"/>
      <c r="DM455" s="784"/>
      <c r="DN455" s="784"/>
      <c r="DO455" s="784"/>
      <c r="DP455" s="784"/>
      <c r="DQ455" s="784"/>
      <c r="DR455" s="784"/>
      <c r="DS455" s="784"/>
      <c r="DT455" s="784"/>
      <c r="DU455" s="784"/>
      <c r="DV455" s="784"/>
      <c r="DW455" s="784"/>
      <c r="DX455" s="784"/>
      <c r="DY455" s="784"/>
      <c r="DZ455" s="784"/>
      <c r="EA455" s="784"/>
      <c r="EB455" s="784"/>
      <c r="EC455" s="784"/>
      <c r="ED455" s="784"/>
      <c r="EE455" s="784"/>
      <c r="EF455" s="784"/>
      <c r="EG455" s="784"/>
      <c r="EH455" s="784"/>
      <c r="EI455" s="784"/>
      <c r="EJ455" s="784"/>
      <c r="EK455" s="813">
        <f>EK454*0.05</f>
        <v>526.79999999999995</v>
      </c>
      <c r="EL455" s="813">
        <f>EL454*0.05</f>
        <v>159.1</v>
      </c>
      <c r="EM455" s="787">
        <f t="shared" si="3674"/>
        <v>685.9</v>
      </c>
      <c r="EO455" s="1041" t="s">
        <v>880</v>
      </c>
      <c r="EP455" s="1042"/>
      <c r="EQ455" s="784"/>
      <c r="ER455" s="785"/>
      <c r="ES455" s="786"/>
      <c r="ET455" s="784"/>
      <c r="EU455" s="784"/>
      <c r="EV455" s="784"/>
      <c r="EW455" s="784"/>
      <c r="EX455" s="784"/>
      <c r="EY455" s="784"/>
      <c r="EZ455" s="784"/>
      <c r="FA455" s="784"/>
      <c r="FB455" s="784"/>
      <c r="FC455" s="784"/>
      <c r="FD455" s="784"/>
      <c r="FE455" s="784"/>
      <c r="FF455" s="784"/>
      <c r="FG455" s="784"/>
      <c r="FH455" s="784"/>
      <c r="FI455" s="784"/>
      <c r="FJ455" s="784"/>
      <c r="FK455" s="784"/>
      <c r="FL455" s="784"/>
      <c r="FM455" s="784"/>
      <c r="FN455" s="784"/>
      <c r="FO455" s="784"/>
      <c r="FP455" s="784"/>
      <c r="FQ455" s="784"/>
      <c r="FR455" s="784"/>
      <c r="FS455" s="784"/>
      <c r="FT455" s="784"/>
      <c r="FU455" s="813">
        <f>FU454*0.05</f>
        <v>252.6</v>
      </c>
      <c r="FV455" s="813">
        <f>FV454*0.05</f>
        <v>76.3</v>
      </c>
      <c r="FW455" s="787">
        <f t="shared" si="3676"/>
        <v>328.9</v>
      </c>
      <c r="FY455" s="1041" t="s">
        <v>880</v>
      </c>
      <c r="FZ455" s="1042"/>
      <c r="GA455" s="784"/>
      <c r="GB455" s="785"/>
      <c r="GC455" s="786"/>
      <c r="GD455" s="784"/>
      <c r="GE455" s="784"/>
      <c r="GF455" s="784"/>
      <c r="GG455" s="784"/>
      <c r="GH455" s="784"/>
      <c r="GI455" s="784"/>
      <c r="GJ455" s="784"/>
      <c r="GK455" s="784"/>
      <c r="GL455" s="784"/>
      <c r="GM455" s="784"/>
      <c r="GN455" s="784"/>
      <c r="GO455" s="784"/>
      <c r="GP455" s="784"/>
      <c r="GQ455" s="784"/>
      <c r="GR455" s="784"/>
      <c r="GS455" s="784"/>
      <c r="GT455" s="784"/>
      <c r="GU455" s="784"/>
      <c r="GV455" s="784"/>
      <c r="GW455" s="784"/>
      <c r="GX455" s="784"/>
      <c r="GY455" s="784"/>
      <c r="GZ455" s="784"/>
      <c r="HA455" s="784"/>
      <c r="HB455" s="784"/>
      <c r="HC455" s="784"/>
      <c r="HD455" s="784"/>
      <c r="HE455" s="813">
        <f>AG455+BQ455+DA455+EK455+FU455</f>
        <v>6805.4</v>
      </c>
      <c r="HF455" s="813">
        <f>AH455+BR455+DB455+EL455+FV455</f>
        <v>2055.1999999999998</v>
      </c>
      <c r="HG455" s="813">
        <f t="shared" si="3678"/>
        <v>8860.6</v>
      </c>
      <c r="HP455" s="750">
        <f t="shared" si="3665"/>
        <v>8860.6</v>
      </c>
      <c r="HQ455" s="750">
        <f t="shared" si="3666"/>
        <v>0</v>
      </c>
    </row>
    <row r="456" spans="1:225" ht="30" hidden="1" customHeight="1" x14ac:dyDescent="0.25">
      <c r="A456" s="1041" t="s">
        <v>881</v>
      </c>
      <c r="B456" s="1042"/>
      <c r="C456" s="784"/>
      <c r="D456" s="785"/>
      <c r="E456" s="786"/>
      <c r="F456" s="784"/>
      <c r="G456" s="787"/>
      <c r="H456" s="784"/>
      <c r="I456" s="788"/>
      <c r="J456" s="784"/>
      <c r="K456" s="788"/>
      <c r="L456" s="784"/>
      <c r="M456" s="788"/>
      <c r="N456" s="784"/>
      <c r="O456" s="788"/>
      <c r="P456" s="784"/>
      <c r="Q456" s="788"/>
      <c r="R456" s="784"/>
      <c r="S456" s="788"/>
      <c r="T456" s="784"/>
      <c r="U456" s="788"/>
      <c r="V456" s="784"/>
      <c r="W456" s="788"/>
      <c r="X456" s="784"/>
      <c r="Y456" s="788"/>
      <c r="Z456" s="784"/>
      <c r="AA456" s="784"/>
      <c r="AB456" s="784"/>
      <c r="AC456" s="784"/>
      <c r="AD456" s="784"/>
      <c r="AE456" s="784"/>
      <c r="AF456" s="784"/>
      <c r="AG456" s="813">
        <f>AG454-AG455</f>
        <v>51410.3</v>
      </c>
      <c r="AH456" s="813">
        <f>AH454-AH455</f>
        <v>15525.9</v>
      </c>
      <c r="AI456" s="787">
        <f t="shared" si="3668"/>
        <v>66936.2</v>
      </c>
      <c r="AJ456" s="750"/>
      <c r="AK456" s="1041" t="s">
        <v>881</v>
      </c>
      <c r="AL456" s="1042"/>
      <c r="AM456" s="784"/>
      <c r="AN456" s="785"/>
      <c r="AO456" s="786"/>
      <c r="AP456" s="784"/>
      <c r="AQ456" s="784"/>
      <c r="AR456" s="784"/>
      <c r="AS456" s="784"/>
      <c r="AT456" s="784"/>
      <c r="AU456" s="784"/>
      <c r="AV456" s="784"/>
      <c r="AW456" s="784"/>
      <c r="AX456" s="784"/>
      <c r="AY456" s="784"/>
      <c r="AZ456" s="784"/>
      <c r="BA456" s="784"/>
      <c r="BB456" s="784"/>
      <c r="BC456" s="784"/>
      <c r="BD456" s="784"/>
      <c r="BE456" s="784"/>
      <c r="BF456" s="784"/>
      <c r="BG456" s="784"/>
      <c r="BH456" s="784"/>
      <c r="BI456" s="784"/>
      <c r="BJ456" s="784"/>
      <c r="BK456" s="784"/>
      <c r="BL456" s="784"/>
      <c r="BM456" s="784"/>
      <c r="BN456" s="784"/>
      <c r="BO456" s="784"/>
      <c r="BP456" s="784"/>
      <c r="BQ456" s="813">
        <f>BQ454-BQ455</f>
        <v>32302.799999999999</v>
      </c>
      <c r="BR456" s="813">
        <f>BR454-BR455</f>
        <v>9755.5</v>
      </c>
      <c r="BS456" s="787">
        <f t="shared" si="3670"/>
        <v>42058.3</v>
      </c>
      <c r="BU456" s="1041" t="s">
        <v>881</v>
      </c>
      <c r="BV456" s="1042"/>
      <c r="BW456" s="784"/>
      <c r="BX456" s="785"/>
      <c r="BY456" s="786"/>
      <c r="BZ456" s="784"/>
      <c r="CA456" s="784"/>
      <c r="CB456" s="784"/>
      <c r="CC456" s="784"/>
      <c r="CD456" s="784"/>
      <c r="CE456" s="784"/>
      <c r="CF456" s="784"/>
      <c r="CG456" s="784"/>
      <c r="CH456" s="784"/>
      <c r="CI456" s="784"/>
      <c r="CJ456" s="784"/>
      <c r="CK456" s="784"/>
      <c r="CL456" s="784"/>
      <c r="CM456" s="784"/>
      <c r="CN456" s="784"/>
      <c r="CO456" s="784"/>
      <c r="CP456" s="784"/>
      <c r="CQ456" s="784"/>
      <c r="CR456" s="784"/>
      <c r="CS456" s="784"/>
      <c r="CT456" s="784"/>
      <c r="CU456" s="784"/>
      <c r="CV456" s="784"/>
      <c r="CW456" s="784"/>
      <c r="CX456" s="784"/>
      <c r="CY456" s="784"/>
      <c r="CZ456" s="784"/>
      <c r="DA456" s="813">
        <f>DA454-DA455</f>
        <v>30779.5</v>
      </c>
      <c r="DB456" s="813">
        <f>DB454-DB455</f>
        <v>9295.5</v>
      </c>
      <c r="DC456" s="787">
        <f t="shared" si="3672"/>
        <v>40075</v>
      </c>
      <c r="DE456" s="1041" t="s">
        <v>881</v>
      </c>
      <c r="DF456" s="1042"/>
      <c r="DG456" s="784"/>
      <c r="DH456" s="785"/>
      <c r="DI456" s="786"/>
      <c r="DJ456" s="784"/>
      <c r="DK456" s="784"/>
      <c r="DL456" s="784"/>
      <c r="DM456" s="784"/>
      <c r="DN456" s="784"/>
      <c r="DO456" s="784"/>
      <c r="DP456" s="784"/>
      <c r="DQ456" s="784"/>
      <c r="DR456" s="784"/>
      <c r="DS456" s="784"/>
      <c r="DT456" s="784"/>
      <c r="DU456" s="784"/>
      <c r="DV456" s="784"/>
      <c r="DW456" s="784"/>
      <c r="DX456" s="784"/>
      <c r="DY456" s="784"/>
      <c r="DZ456" s="784"/>
      <c r="EA456" s="784"/>
      <c r="EB456" s="784"/>
      <c r="EC456" s="784"/>
      <c r="ED456" s="784"/>
      <c r="EE456" s="784"/>
      <c r="EF456" s="784"/>
      <c r="EG456" s="784"/>
      <c r="EH456" s="784"/>
      <c r="EI456" s="784"/>
      <c r="EJ456" s="784"/>
      <c r="EK456" s="813">
        <f>EK454-EK455</f>
        <v>10009.4</v>
      </c>
      <c r="EL456" s="813">
        <f>EL454-EL455</f>
        <v>3022.8</v>
      </c>
      <c r="EM456" s="787">
        <f t="shared" si="3674"/>
        <v>13032.2</v>
      </c>
      <c r="EO456" s="1041" t="s">
        <v>881</v>
      </c>
      <c r="EP456" s="1042"/>
      <c r="EQ456" s="784"/>
      <c r="ER456" s="785"/>
      <c r="ES456" s="786"/>
      <c r="ET456" s="784"/>
      <c r="EU456" s="784"/>
      <c r="EV456" s="784"/>
      <c r="EW456" s="784"/>
      <c r="EX456" s="784"/>
      <c r="EY456" s="784"/>
      <c r="EZ456" s="784"/>
      <c r="FA456" s="784"/>
      <c r="FB456" s="784"/>
      <c r="FC456" s="784"/>
      <c r="FD456" s="784"/>
      <c r="FE456" s="784"/>
      <c r="FF456" s="784"/>
      <c r="FG456" s="784"/>
      <c r="FH456" s="784"/>
      <c r="FI456" s="784"/>
      <c r="FJ456" s="784"/>
      <c r="FK456" s="784"/>
      <c r="FL456" s="784"/>
      <c r="FM456" s="784"/>
      <c r="FN456" s="784"/>
      <c r="FO456" s="784"/>
      <c r="FP456" s="784"/>
      <c r="FQ456" s="784"/>
      <c r="FR456" s="784"/>
      <c r="FS456" s="784"/>
      <c r="FT456" s="784"/>
      <c r="FU456" s="813">
        <f>FU454-FU455</f>
        <v>4798.8999999999996</v>
      </c>
      <c r="FV456" s="813">
        <f>FV454-FV455</f>
        <v>1449.2</v>
      </c>
      <c r="FW456" s="787">
        <f t="shared" si="3676"/>
        <v>6248.1</v>
      </c>
      <c r="FY456" s="1041" t="s">
        <v>881</v>
      </c>
      <c r="FZ456" s="1042"/>
      <c r="GA456" s="784"/>
      <c r="GB456" s="785"/>
      <c r="GC456" s="786"/>
      <c r="GD456" s="784"/>
      <c r="GE456" s="784"/>
      <c r="GF456" s="784"/>
      <c r="GG456" s="784"/>
      <c r="GH456" s="784"/>
      <c r="GI456" s="784"/>
      <c r="GJ456" s="784"/>
      <c r="GK456" s="784"/>
      <c r="GL456" s="784"/>
      <c r="GM456" s="784"/>
      <c r="GN456" s="784"/>
      <c r="GO456" s="784"/>
      <c r="GP456" s="784"/>
      <c r="GQ456" s="784"/>
      <c r="GR456" s="784"/>
      <c r="GS456" s="784"/>
      <c r="GT456" s="784"/>
      <c r="GU456" s="784"/>
      <c r="GV456" s="784"/>
      <c r="GW456" s="784"/>
      <c r="GX456" s="784"/>
      <c r="GY456" s="784"/>
      <c r="GZ456" s="784"/>
      <c r="HA456" s="784"/>
      <c r="HB456" s="784"/>
      <c r="HC456" s="784"/>
      <c r="HD456" s="784"/>
      <c r="HE456" s="813">
        <f>HE454-HE455</f>
        <v>129301</v>
      </c>
      <c r="HF456" s="813">
        <f>HF454-HF455</f>
        <v>39049</v>
      </c>
      <c r="HG456" s="813">
        <f t="shared" si="3678"/>
        <v>168350</v>
      </c>
      <c r="HI456" s="946" t="s">
        <v>892</v>
      </c>
      <c r="HJ456" s="946" t="s">
        <v>907</v>
      </c>
      <c r="HK456" s="946" t="s">
        <v>916</v>
      </c>
      <c r="HL456" s="946" t="s">
        <v>917</v>
      </c>
      <c r="HM456" s="946" t="s">
        <v>918</v>
      </c>
      <c r="HN456" s="946" t="s">
        <v>919</v>
      </c>
      <c r="HO456" s="823"/>
      <c r="HP456" s="750">
        <f t="shared" si="3665"/>
        <v>168349.8</v>
      </c>
      <c r="HQ456" s="750">
        <f t="shared" si="3666"/>
        <v>-0.2</v>
      </c>
    </row>
    <row r="457" spans="1:225" s="831" customFormat="1" ht="15" hidden="1" customHeight="1" x14ac:dyDescent="0.25">
      <c r="A457" s="1039" t="s">
        <v>899</v>
      </c>
      <c r="B457" s="1040"/>
      <c r="C457" s="824"/>
      <c r="D457" s="825"/>
      <c r="E457" s="826"/>
      <c r="F457" s="824"/>
      <c r="G457" s="827"/>
      <c r="H457" s="824"/>
      <c r="I457" s="828"/>
      <c r="J457" s="824"/>
      <c r="K457" s="828"/>
      <c r="L457" s="824"/>
      <c r="M457" s="828"/>
      <c r="N457" s="824"/>
      <c r="O457" s="828"/>
      <c r="P457" s="824"/>
      <c r="Q457" s="828"/>
      <c r="R457" s="824"/>
      <c r="S457" s="828"/>
      <c r="T457" s="824"/>
      <c r="U457" s="828"/>
      <c r="V457" s="824"/>
      <c r="W457" s="828"/>
      <c r="X457" s="824"/>
      <c r="Y457" s="828"/>
      <c r="Z457" s="824"/>
      <c r="AA457" s="824"/>
      <c r="AB457" s="824"/>
      <c r="AC457" s="824"/>
      <c r="AD457" s="824"/>
      <c r="AE457" s="824"/>
      <c r="AF457" s="824"/>
      <c r="AG457" s="829">
        <f>AG453-AG453*0.05</f>
        <v>14379.9</v>
      </c>
      <c r="AH457" s="829">
        <f>AG457*0.302</f>
        <v>4342.7</v>
      </c>
      <c r="AI457" s="827">
        <f t="shared" si="3668"/>
        <v>18722.599999999999</v>
      </c>
      <c r="AJ457" s="830"/>
      <c r="AK457" s="1039" t="s">
        <v>899</v>
      </c>
      <c r="AL457" s="1040"/>
      <c r="AM457" s="824"/>
      <c r="AN457" s="825"/>
      <c r="AO457" s="826"/>
      <c r="AP457" s="824"/>
      <c r="AQ457" s="827"/>
      <c r="AR457" s="824"/>
      <c r="AS457" s="828"/>
      <c r="AT457" s="824"/>
      <c r="AU457" s="828"/>
      <c r="AV457" s="824"/>
      <c r="AW457" s="828"/>
      <c r="AX457" s="824"/>
      <c r="AY457" s="828"/>
      <c r="AZ457" s="824"/>
      <c r="BA457" s="828"/>
      <c r="BB457" s="824"/>
      <c r="BC457" s="828"/>
      <c r="BD457" s="824"/>
      <c r="BE457" s="828"/>
      <c r="BF457" s="824"/>
      <c r="BG457" s="828"/>
      <c r="BH457" s="824"/>
      <c r="BI457" s="828"/>
      <c r="BJ457" s="824"/>
      <c r="BK457" s="824"/>
      <c r="BL457" s="824"/>
      <c r="BM457" s="824"/>
      <c r="BN457" s="824"/>
      <c r="BO457" s="824"/>
      <c r="BP457" s="824"/>
      <c r="BQ457" s="829">
        <f>BQ453-BQ453*0.05</f>
        <v>6046.3</v>
      </c>
      <c r="BR457" s="829">
        <f>BQ457*0.302</f>
        <v>1826</v>
      </c>
      <c r="BS457" s="827">
        <f t="shared" si="3670"/>
        <v>7872.3</v>
      </c>
      <c r="BU457" s="1039" t="s">
        <v>899</v>
      </c>
      <c r="BV457" s="1040"/>
      <c r="BW457" s="824"/>
      <c r="BX457" s="825"/>
      <c r="BY457" s="826"/>
      <c r="BZ457" s="824"/>
      <c r="CA457" s="827"/>
      <c r="CB457" s="824"/>
      <c r="CC457" s="828"/>
      <c r="CD457" s="824"/>
      <c r="CE457" s="828"/>
      <c r="CF457" s="824"/>
      <c r="CG457" s="828"/>
      <c r="CH457" s="824"/>
      <c r="CI457" s="828"/>
      <c r="CJ457" s="824"/>
      <c r="CK457" s="828"/>
      <c r="CL457" s="824"/>
      <c r="CM457" s="828"/>
      <c r="CN457" s="824"/>
      <c r="CO457" s="828"/>
      <c r="CP457" s="824"/>
      <c r="CQ457" s="828"/>
      <c r="CR457" s="824"/>
      <c r="CS457" s="828"/>
      <c r="CT457" s="824"/>
      <c r="CU457" s="824"/>
      <c r="CV457" s="824"/>
      <c r="CW457" s="824"/>
      <c r="CX457" s="824"/>
      <c r="CY457" s="824"/>
      <c r="CZ457" s="824"/>
      <c r="DA457" s="829">
        <f>DA453-DA453*0.05</f>
        <v>4649.8999999999996</v>
      </c>
      <c r="DB457" s="829">
        <f>DA457*0.302</f>
        <v>1404.3</v>
      </c>
      <c r="DC457" s="827">
        <f t="shared" si="3672"/>
        <v>6054.2</v>
      </c>
      <c r="DE457" s="1039" t="s">
        <v>899</v>
      </c>
      <c r="DF457" s="1040"/>
      <c r="DG457" s="824"/>
      <c r="DH457" s="825"/>
      <c r="DI457" s="826"/>
      <c r="DJ457" s="824"/>
      <c r="DK457" s="827"/>
      <c r="DL457" s="824"/>
      <c r="DM457" s="828"/>
      <c r="DN457" s="824"/>
      <c r="DO457" s="828"/>
      <c r="DP457" s="824"/>
      <c r="DQ457" s="828"/>
      <c r="DR457" s="824"/>
      <c r="DS457" s="828"/>
      <c r="DT457" s="824"/>
      <c r="DU457" s="828"/>
      <c r="DV457" s="824"/>
      <c r="DW457" s="828"/>
      <c r="DX457" s="824"/>
      <c r="DY457" s="828"/>
      <c r="DZ457" s="824"/>
      <c r="EA457" s="828"/>
      <c r="EB457" s="824"/>
      <c r="EC457" s="828"/>
      <c r="ED457" s="824"/>
      <c r="EE457" s="824"/>
      <c r="EF457" s="824"/>
      <c r="EG457" s="824"/>
      <c r="EH457" s="824"/>
      <c r="EI457" s="824"/>
      <c r="EJ457" s="824"/>
      <c r="EK457" s="829">
        <f>EK453-EK453*0.05</f>
        <v>1143.2</v>
      </c>
      <c r="EL457" s="829">
        <f>EK457*0.302</f>
        <v>345.2</v>
      </c>
      <c r="EM457" s="827">
        <f t="shared" si="3674"/>
        <v>1488.4</v>
      </c>
      <c r="EO457" s="1039" t="s">
        <v>899</v>
      </c>
      <c r="EP457" s="1040"/>
      <c r="EQ457" s="824"/>
      <c r="ER457" s="825"/>
      <c r="ES457" s="826"/>
      <c r="ET457" s="824"/>
      <c r="EU457" s="827"/>
      <c r="EV457" s="824"/>
      <c r="EW457" s="828"/>
      <c r="EX457" s="824"/>
      <c r="EY457" s="828"/>
      <c r="EZ457" s="824"/>
      <c r="FA457" s="828"/>
      <c r="FB457" s="824"/>
      <c r="FC457" s="828"/>
      <c r="FD457" s="824"/>
      <c r="FE457" s="828"/>
      <c r="FF457" s="824"/>
      <c r="FG457" s="828"/>
      <c r="FH457" s="824"/>
      <c r="FI457" s="828"/>
      <c r="FJ457" s="824"/>
      <c r="FK457" s="828"/>
      <c r="FL457" s="824"/>
      <c r="FM457" s="828"/>
      <c r="FN457" s="824"/>
      <c r="FO457" s="824"/>
      <c r="FP457" s="824"/>
      <c r="FQ457" s="824"/>
      <c r="FR457" s="824"/>
      <c r="FS457" s="824"/>
      <c r="FT457" s="824"/>
      <c r="FU457" s="829">
        <f>FU453-FU453*0.05</f>
        <v>768.8</v>
      </c>
      <c r="FV457" s="829">
        <f>FU457*0.302</f>
        <v>232.2</v>
      </c>
      <c r="FW457" s="827">
        <f t="shared" si="3676"/>
        <v>1001</v>
      </c>
      <c r="FY457" s="1039" t="s">
        <v>899</v>
      </c>
      <c r="FZ457" s="1040"/>
      <c r="GA457" s="824"/>
      <c r="GB457" s="825"/>
      <c r="GC457" s="826"/>
      <c r="GD457" s="824"/>
      <c r="GE457" s="824"/>
      <c r="GF457" s="824"/>
      <c r="GG457" s="824"/>
      <c r="GH457" s="824"/>
      <c r="GI457" s="824"/>
      <c r="GJ457" s="824"/>
      <c r="GK457" s="824"/>
      <c r="GL457" s="824"/>
      <c r="GM457" s="824"/>
      <c r="GN457" s="824"/>
      <c r="GO457" s="824"/>
      <c r="GP457" s="824"/>
      <c r="GQ457" s="824"/>
      <c r="GR457" s="824"/>
      <c r="GS457" s="824"/>
      <c r="GT457" s="824"/>
      <c r="GU457" s="824"/>
      <c r="GV457" s="824"/>
      <c r="GW457" s="824"/>
      <c r="GX457" s="824"/>
      <c r="GY457" s="824"/>
      <c r="GZ457" s="824"/>
      <c r="HA457" s="824"/>
      <c r="HB457" s="824"/>
      <c r="HC457" s="824"/>
      <c r="HD457" s="824"/>
      <c r="HE457" s="829">
        <f t="shared" ref="HE457:HF457" si="3679">AG457+BQ457+DA457+EK457+FU457</f>
        <v>26988.1</v>
      </c>
      <c r="HF457" s="829">
        <f t="shared" si="3679"/>
        <v>8150.4</v>
      </c>
      <c r="HG457" s="829">
        <f t="shared" si="3678"/>
        <v>35138.5</v>
      </c>
      <c r="HP457" s="830">
        <f t="shared" si="3665"/>
        <v>35138.5</v>
      </c>
      <c r="HQ457" s="830">
        <f t="shared" si="3666"/>
        <v>0</v>
      </c>
    </row>
    <row r="458" spans="1:225" s="831" customFormat="1" ht="15" hidden="1" customHeight="1" x14ac:dyDescent="0.25">
      <c r="A458" s="1039" t="s">
        <v>900</v>
      </c>
      <c r="B458" s="1040"/>
      <c r="C458" s="824"/>
      <c r="D458" s="825"/>
      <c r="E458" s="826"/>
      <c r="F458" s="824"/>
      <c r="G458" s="827"/>
      <c r="H458" s="824"/>
      <c r="I458" s="828"/>
      <c r="J458" s="824"/>
      <c r="K458" s="828"/>
      <c r="L458" s="824"/>
      <c r="M458" s="828"/>
      <c r="N458" s="824"/>
      <c r="O458" s="828"/>
      <c r="P458" s="824"/>
      <c r="Q458" s="828"/>
      <c r="R458" s="824"/>
      <c r="S458" s="828"/>
      <c r="T458" s="824"/>
      <c r="U458" s="828"/>
      <c r="V458" s="824"/>
      <c r="W458" s="828"/>
      <c r="X458" s="824"/>
      <c r="Y458" s="828"/>
      <c r="Z458" s="824"/>
      <c r="AA458" s="824"/>
      <c r="AB458" s="824"/>
      <c r="AC458" s="824"/>
      <c r="AD458" s="824"/>
      <c r="AE458" s="824"/>
      <c r="AF458" s="824"/>
      <c r="AG458" s="829">
        <f>AG456-AG457</f>
        <v>37030.400000000001</v>
      </c>
      <c r="AH458" s="829">
        <f>AH456-AH457</f>
        <v>11183.2</v>
      </c>
      <c r="AI458" s="827">
        <f t="shared" si="3668"/>
        <v>48213.599999999999</v>
      </c>
      <c r="AJ458" s="830"/>
      <c r="AK458" s="1039" t="s">
        <v>900</v>
      </c>
      <c r="AL458" s="1040"/>
      <c r="AM458" s="824"/>
      <c r="AN458" s="825"/>
      <c r="AO458" s="826"/>
      <c r="AP458" s="824"/>
      <c r="AQ458" s="827"/>
      <c r="AR458" s="824"/>
      <c r="AS458" s="828"/>
      <c r="AT458" s="824"/>
      <c r="AU458" s="828"/>
      <c r="AV458" s="824"/>
      <c r="AW458" s="828"/>
      <c r="AX458" s="824"/>
      <c r="AY458" s="828"/>
      <c r="AZ458" s="824"/>
      <c r="BA458" s="828"/>
      <c r="BB458" s="824"/>
      <c r="BC458" s="828"/>
      <c r="BD458" s="824"/>
      <c r="BE458" s="828"/>
      <c r="BF458" s="824"/>
      <c r="BG458" s="828"/>
      <c r="BH458" s="824"/>
      <c r="BI458" s="828"/>
      <c r="BJ458" s="824"/>
      <c r="BK458" s="824"/>
      <c r="BL458" s="824"/>
      <c r="BM458" s="824"/>
      <c r="BN458" s="824"/>
      <c r="BO458" s="824"/>
      <c r="BP458" s="824"/>
      <c r="BQ458" s="829">
        <f>BQ456-BQ457</f>
        <v>26256.5</v>
      </c>
      <c r="BR458" s="829">
        <f>BR456-BR457</f>
        <v>7929.5</v>
      </c>
      <c r="BS458" s="827">
        <f t="shared" si="3670"/>
        <v>34186</v>
      </c>
      <c r="BU458" s="1039" t="s">
        <v>900</v>
      </c>
      <c r="BV458" s="1040"/>
      <c r="BW458" s="824"/>
      <c r="BX458" s="825"/>
      <c r="BY458" s="826"/>
      <c r="BZ458" s="824"/>
      <c r="CA458" s="827"/>
      <c r="CB458" s="824"/>
      <c r="CC458" s="828"/>
      <c r="CD458" s="824"/>
      <c r="CE458" s="828"/>
      <c r="CF458" s="824"/>
      <c r="CG458" s="828"/>
      <c r="CH458" s="824"/>
      <c r="CI458" s="828"/>
      <c r="CJ458" s="824"/>
      <c r="CK458" s="828"/>
      <c r="CL458" s="824"/>
      <c r="CM458" s="828"/>
      <c r="CN458" s="824"/>
      <c r="CO458" s="828"/>
      <c r="CP458" s="824"/>
      <c r="CQ458" s="828"/>
      <c r="CR458" s="824"/>
      <c r="CS458" s="828"/>
      <c r="CT458" s="824"/>
      <c r="CU458" s="824"/>
      <c r="CV458" s="824"/>
      <c r="CW458" s="824"/>
      <c r="CX458" s="824"/>
      <c r="CY458" s="824"/>
      <c r="CZ458" s="824"/>
      <c r="DA458" s="829">
        <f>DA456-DA457</f>
        <v>26129.599999999999</v>
      </c>
      <c r="DB458" s="829">
        <f>DB456-DB457</f>
        <v>7891.2</v>
      </c>
      <c r="DC458" s="827">
        <f t="shared" si="3672"/>
        <v>34020.800000000003</v>
      </c>
      <c r="DE458" s="1039" t="s">
        <v>900</v>
      </c>
      <c r="DF458" s="1040"/>
      <c r="DG458" s="824"/>
      <c r="DH458" s="825"/>
      <c r="DI458" s="826"/>
      <c r="DJ458" s="824"/>
      <c r="DK458" s="827"/>
      <c r="DL458" s="824"/>
      <c r="DM458" s="828"/>
      <c r="DN458" s="824"/>
      <c r="DO458" s="828"/>
      <c r="DP458" s="824"/>
      <c r="DQ458" s="828"/>
      <c r="DR458" s="824"/>
      <c r="DS458" s="828"/>
      <c r="DT458" s="824"/>
      <c r="DU458" s="828"/>
      <c r="DV458" s="824"/>
      <c r="DW458" s="828"/>
      <c r="DX458" s="824"/>
      <c r="DY458" s="828"/>
      <c r="DZ458" s="824"/>
      <c r="EA458" s="828"/>
      <c r="EB458" s="824"/>
      <c r="EC458" s="828"/>
      <c r="ED458" s="824"/>
      <c r="EE458" s="824"/>
      <c r="EF458" s="824"/>
      <c r="EG458" s="824"/>
      <c r="EH458" s="824"/>
      <c r="EI458" s="824"/>
      <c r="EJ458" s="824"/>
      <c r="EK458" s="829">
        <f>EK456-EK457</f>
        <v>8866.2000000000007</v>
      </c>
      <c r="EL458" s="829">
        <f>EL456-EL457</f>
        <v>2677.6</v>
      </c>
      <c r="EM458" s="827">
        <f t="shared" si="3674"/>
        <v>11543.8</v>
      </c>
      <c r="EO458" s="1039" t="s">
        <v>900</v>
      </c>
      <c r="EP458" s="1040"/>
      <c r="EQ458" s="824"/>
      <c r="ER458" s="825"/>
      <c r="ES458" s="826"/>
      <c r="ET458" s="824"/>
      <c r="EU458" s="827"/>
      <c r="EV458" s="824"/>
      <c r="EW458" s="828"/>
      <c r="EX458" s="824"/>
      <c r="EY458" s="828"/>
      <c r="EZ458" s="824"/>
      <c r="FA458" s="828"/>
      <c r="FB458" s="824"/>
      <c r="FC458" s="828"/>
      <c r="FD458" s="824"/>
      <c r="FE458" s="828"/>
      <c r="FF458" s="824"/>
      <c r="FG458" s="828"/>
      <c r="FH458" s="824"/>
      <c r="FI458" s="828"/>
      <c r="FJ458" s="824"/>
      <c r="FK458" s="828"/>
      <c r="FL458" s="824"/>
      <c r="FM458" s="828"/>
      <c r="FN458" s="824"/>
      <c r="FO458" s="824"/>
      <c r="FP458" s="824"/>
      <c r="FQ458" s="824"/>
      <c r="FR458" s="824"/>
      <c r="FS458" s="824"/>
      <c r="FT458" s="824"/>
      <c r="FU458" s="829">
        <f>FU456-FU457</f>
        <v>4030.1</v>
      </c>
      <c r="FV458" s="829">
        <f>FV456-FV457</f>
        <v>1217</v>
      </c>
      <c r="FW458" s="827">
        <f t="shared" si="3676"/>
        <v>5247.1</v>
      </c>
      <c r="FY458" s="1039" t="s">
        <v>900</v>
      </c>
      <c r="FZ458" s="1040"/>
      <c r="GA458" s="824"/>
      <c r="GB458" s="825"/>
      <c r="GC458" s="826"/>
      <c r="GD458" s="824"/>
      <c r="GE458" s="824"/>
      <c r="GF458" s="824"/>
      <c r="GG458" s="824"/>
      <c r="GH458" s="824"/>
      <c r="GI458" s="824"/>
      <c r="GJ458" s="824"/>
      <c r="GK458" s="824"/>
      <c r="GL458" s="824"/>
      <c r="GM458" s="824"/>
      <c r="GN458" s="824"/>
      <c r="GO458" s="824"/>
      <c r="GP458" s="824"/>
      <c r="GQ458" s="824"/>
      <c r="GR458" s="824"/>
      <c r="GS458" s="824"/>
      <c r="GT458" s="824"/>
      <c r="GU458" s="824"/>
      <c r="GV458" s="824"/>
      <c r="GW458" s="824"/>
      <c r="GX458" s="824"/>
      <c r="GY458" s="824"/>
      <c r="GZ458" s="824"/>
      <c r="HA458" s="824"/>
      <c r="HB458" s="824"/>
      <c r="HC458" s="824"/>
      <c r="HD458" s="824"/>
      <c r="HE458" s="829">
        <f>HE456-HE457</f>
        <v>102312.9</v>
      </c>
      <c r="HF458" s="829">
        <f>HF456-HF457</f>
        <v>30898.6</v>
      </c>
      <c r="HG458" s="829">
        <f t="shared" si="3678"/>
        <v>133211.5</v>
      </c>
      <c r="HP458" s="830">
        <f t="shared" si="3665"/>
        <v>133211.29999999999</v>
      </c>
      <c r="HQ458" s="830">
        <f t="shared" si="3666"/>
        <v>-0.2</v>
      </c>
    </row>
    <row r="459" spans="1:225" hidden="1" x14ac:dyDescent="0.25">
      <c r="A459" s="697" t="s">
        <v>901</v>
      </c>
      <c r="C459" s="750">
        <f>C422+C423+C424+C425+C426+C427+C431+C434+C435</f>
        <v>36.5</v>
      </c>
      <c r="D459" s="750"/>
      <c r="E459" s="832"/>
      <c r="F459" s="750"/>
      <c r="G459" s="750"/>
      <c r="H459" s="750"/>
      <c r="I459" s="750"/>
      <c r="J459" s="750"/>
      <c r="K459" s="750"/>
      <c r="L459" s="750"/>
      <c r="M459" s="750"/>
      <c r="N459" s="750"/>
      <c r="O459" s="750"/>
      <c r="P459" s="750"/>
      <c r="Q459" s="750"/>
      <c r="R459" s="750"/>
      <c r="S459" s="750"/>
      <c r="T459" s="750"/>
      <c r="U459" s="750"/>
      <c r="V459" s="750"/>
      <c r="W459" s="750"/>
      <c r="X459" s="750"/>
      <c r="Y459" s="750"/>
      <c r="Z459" s="750"/>
      <c r="AA459" s="750">
        <f>AA422+AA423+AA424+AA425+AA426+AA427+AA431+AA434+AA435</f>
        <v>408770</v>
      </c>
      <c r="AB459" s="750"/>
      <c r="AC459" s="750"/>
      <c r="AD459" s="750"/>
      <c r="AE459" s="750"/>
      <c r="AF459" s="750"/>
      <c r="AG459" s="750">
        <f>AA459*12</f>
        <v>4905240</v>
      </c>
      <c r="AH459" s="750">
        <f>AG459*0.302</f>
        <v>1481382.48</v>
      </c>
      <c r="AI459" s="833">
        <f>AG459+AH459</f>
        <v>6386622.4800000004</v>
      </c>
      <c r="AK459" s="697" t="s">
        <v>901</v>
      </c>
      <c r="AM459" s="750">
        <f>AM412+AM414+AM422+AM423+AM424+AM425+AM426+AM428+AM436+AM437+AM438</f>
        <v>20.92</v>
      </c>
      <c r="AN459" s="750"/>
      <c r="AO459" s="832"/>
      <c r="AP459" s="750"/>
      <c r="AQ459" s="750"/>
      <c r="AR459" s="750"/>
      <c r="AS459" s="750"/>
      <c r="AT459" s="750"/>
      <c r="AU459" s="750"/>
      <c r="AV459" s="750"/>
      <c r="AW459" s="750"/>
      <c r="AX459" s="750"/>
      <c r="AY459" s="750"/>
      <c r="AZ459" s="750"/>
      <c r="BA459" s="750"/>
      <c r="BB459" s="750"/>
      <c r="BC459" s="750"/>
      <c r="BD459" s="750"/>
      <c r="BE459" s="750"/>
      <c r="BF459" s="750"/>
      <c r="BG459" s="750"/>
      <c r="BH459" s="750"/>
      <c r="BI459" s="750"/>
      <c r="BJ459" s="750"/>
      <c r="BK459" s="750">
        <f>BK412+BK414+BK422+BK423+BK424+BK425+BK426+BK428+BK436+BK437+BK438</f>
        <v>229367.47</v>
      </c>
      <c r="BL459" s="750"/>
      <c r="BM459" s="750"/>
      <c r="BN459" s="750"/>
      <c r="BO459" s="750"/>
      <c r="BP459" s="750"/>
      <c r="BQ459" s="750">
        <f>BK459*12</f>
        <v>2752409.64</v>
      </c>
      <c r="BR459" s="750">
        <f>BQ459*0.302</f>
        <v>831227.71</v>
      </c>
      <c r="BS459" s="833">
        <f>BQ459+BR459</f>
        <v>3583637.35</v>
      </c>
      <c r="BU459" s="697" t="s">
        <v>901</v>
      </c>
      <c r="BW459" s="750">
        <f>BW396+BW398+BW401+BW403+BW405+BW406+BW407+BW417+BW418+BW422+BW423+BW424+BW425+BW429+BW430+BW431+BW432+BW433+BW439+BW440</f>
        <v>54.5</v>
      </c>
      <c r="BX459" s="750"/>
      <c r="BY459" s="832"/>
      <c r="BZ459" s="750"/>
      <c r="CA459" s="750"/>
      <c r="CB459" s="750"/>
      <c r="CC459" s="750"/>
      <c r="CD459" s="750"/>
      <c r="CE459" s="750"/>
      <c r="CF459" s="750"/>
      <c r="CG459" s="750"/>
      <c r="CH459" s="750"/>
      <c r="CI459" s="750"/>
      <c r="CJ459" s="750"/>
      <c r="CK459" s="750"/>
      <c r="CL459" s="750"/>
      <c r="CM459" s="750"/>
      <c r="CN459" s="750"/>
      <c r="CO459" s="750"/>
      <c r="CP459" s="750"/>
      <c r="CQ459" s="750"/>
      <c r="CR459" s="750"/>
      <c r="CS459" s="750"/>
      <c r="CT459" s="750"/>
      <c r="CU459" s="750">
        <f>CU396+CU398+CU401+CU403+CU405+CU406+CU407+CU417+CU418+CU422+CU423+CU424+CU425+CU429+CU430+CU431+CU432+CU433+CU439+CU440</f>
        <v>539046.56999999995</v>
      </c>
      <c r="CV459" s="750"/>
      <c r="CW459" s="750"/>
      <c r="CX459" s="750"/>
      <c r="CY459" s="750"/>
      <c r="CZ459" s="750"/>
      <c r="DA459" s="750">
        <f>CU459*12</f>
        <v>6468558.8399999999</v>
      </c>
      <c r="DB459" s="750">
        <f>DA459*0.302</f>
        <v>1953504.77</v>
      </c>
      <c r="DC459" s="833">
        <f>DA459+DB459</f>
        <v>8422063.6099999994</v>
      </c>
      <c r="DE459" s="697" t="s">
        <v>901</v>
      </c>
      <c r="DF459" s="709"/>
      <c r="DG459" s="750">
        <f>DG402+DG422+DG423+DG424+DG425+DG431+DG433+DG441</f>
        <v>12.3</v>
      </c>
      <c r="DH459" s="750"/>
      <c r="DI459" s="832"/>
      <c r="DJ459" s="750"/>
      <c r="DK459" s="750"/>
      <c r="DL459" s="750"/>
      <c r="DM459" s="750"/>
      <c r="DN459" s="750"/>
      <c r="DO459" s="750"/>
      <c r="DP459" s="750"/>
      <c r="DQ459" s="750"/>
      <c r="DR459" s="750"/>
      <c r="DS459" s="750"/>
      <c r="DT459" s="750"/>
      <c r="DU459" s="750"/>
      <c r="DV459" s="750"/>
      <c r="DW459" s="750"/>
      <c r="DX459" s="750"/>
      <c r="DY459" s="750"/>
      <c r="DZ459" s="750"/>
      <c r="EA459" s="750"/>
      <c r="EB459" s="750"/>
      <c r="EC459" s="750"/>
      <c r="ED459" s="750"/>
      <c r="EE459" s="750">
        <f>EE402+EE422+EE423+EE424+EE425+EE431+EE433+EE441</f>
        <v>135100.65</v>
      </c>
      <c r="EF459" s="750"/>
      <c r="EG459" s="750"/>
      <c r="EH459" s="750"/>
      <c r="EI459" s="750"/>
      <c r="EJ459" s="750"/>
      <c r="EK459" s="750">
        <f>EE459*12</f>
        <v>1621207.8</v>
      </c>
      <c r="EL459" s="750">
        <f>EK459*0.302</f>
        <v>489604.76</v>
      </c>
      <c r="EM459" s="833">
        <f>EK459+EL459</f>
        <v>2110812.56</v>
      </c>
      <c r="EO459" s="697" t="s">
        <v>901</v>
      </c>
      <c r="EP459" s="709"/>
      <c r="EQ459" s="750">
        <f>EQ425</f>
        <v>1</v>
      </c>
      <c r="ER459" s="750"/>
      <c r="ES459" s="832"/>
      <c r="ET459" s="750"/>
      <c r="EU459" s="750"/>
      <c r="EV459" s="750"/>
      <c r="EW459" s="750"/>
      <c r="EX459" s="750"/>
      <c r="EY459" s="750"/>
      <c r="EZ459" s="750"/>
      <c r="FA459" s="750"/>
      <c r="FB459" s="750"/>
      <c r="FC459" s="750"/>
      <c r="FD459" s="750"/>
      <c r="FE459" s="750"/>
      <c r="FF459" s="750"/>
      <c r="FG459" s="750"/>
      <c r="FH459" s="750"/>
      <c r="FI459" s="750"/>
      <c r="FJ459" s="750"/>
      <c r="FK459" s="750"/>
      <c r="FL459" s="750"/>
      <c r="FM459" s="750"/>
      <c r="FN459" s="750"/>
      <c r="FO459" s="750">
        <f>FO425</f>
        <v>11408</v>
      </c>
      <c r="FP459" s="750"/>
      <c r="FQ459" s="750"/>
      <c r="FR459" s="750"/>
      <c r="FS459" s="750"/>
      <c r="FT459" s="750"/>
      <c r="FU459" s="750">
        <f>FO459*12</f>
        <v>136896</v>
      </c>
      <c r="FV459" s="750">
        <f>FU459*0.302</f>
        <v>41342.589999999997</v>
      </c>
      <c r="FW459" s="833">
        <f>FU459+FV459</f>
        <v>178238.59</v>
      </c>
      <c r="FY459" s="697" t="s">
        <v>901</v>
      </c>
      <c r="FZ459" s="709"/>
      <c r="GA459" s="750">
        <f t="shared" ref="GA459" si="3680">C459+AM459+BW459+DG459+EQ459</f>
        <v>125.22</v>
      </c>
      <c r="GB459" s="750"/>
      <c r="GC459" s="832"/>
      <c r="GD459" s="750"/>
      <c r="GE459" s="750"/>
      <c r="GF459" s="750"/>
      <c r="GG459" s="750"/>
      <c r="GH459" s="750"/>
      <c r="GI459" s="750"/>
      <c r="GJ459" s="750"/>
      <c r="GK459" s="750"/>
      <c r="GL459" s="750"/>
      <c r="GM459" s="750"/>
      <c r="GN459" s="750"/>
      <c r="GO459" s="750"/>
      <c r="GP459" s="750"/>
      <c r="GQ459" s="750"/>
      <c r="GR459" s="750"/>
      <c r="GS459" s="750"/>
      <c r="GT459" s="750"/>
      <c r="GU459" s="750"/>
      <c r="GV459" s="750"/>
      <c r="GW459" s="750"/>
      <c r="GX459" s="750"/>
      <c r="GY459" s="750">
        <f t="shared" ref="GY459:HD459" si="3681">AA459+BK459+CU459+EE459+FO459</f>
        <v>1323692.69</v>
      </c>
      <c r="GZ459" s="750">
        <f t="shared" si="3681"/>
        <v>0</v>
      </c>
      <c r="HA459" s="750">
        <f t="shared" si="3681"/>
        <v>0</v>
      </c>
      <c r="HB459" s="750">
        <f t="shared" si="3681"/>
        <v>0</v>
      </c>
      <c r="HC459" s="750">
        <f t="shared" si="3681"/>
        <v>0</v>
      </c>
      <c r="HD459" s="750">
        <f t="shared" si="3681"/>
        <v>0</v>
      </c>
      <c r="HE459" s="750">
        <f>GY459*12</f>
        <v>15884312.279999999</v>
      </c>
      <c r="HF459" s="750">
        <f>HE459*0.302</f>
        <v>4797062.3099999996</v>
      </c>
      <c r="HG459" s="833">
        <f>HE459+HF459</f>
        <v>20681374.59</v>
      </c>
      <c r="HI459" s="834">
        <f>GA459*(16242-15279)*12*1.302/1000</f>
        <v>1884</v>
      </c>
      <c r="HJ459" s="835" t="e">
        <f>#REF!*0.01/1000</f>
        <v>#REF!</v>
      </c>
      <c r="HK459" s="835">
        <f>HG460*0.01/1000</f>
        <v>421.7</v>
      </c>
      <c r="HL459" s="835">
        <f>HK371/3*12</f>
        <v>1626</v>
      </c>
      <c r="HM459" s="835">
        <f>HL371</f>
        <v>2344.8000000000002</v>
      </c>
      <c r="HN459" s="835">
        <f>HM371</f>
        <v>1514.2</v>
      </c>
      <c r="HO459" s="700"/>
    </row>
    <row r="460" spans="1:225" hidden="1" x14ac:dyDescent="0.25">
      <c r="A460" s="836" t="s">
        <v>912</v>
      </c>
      <c r="C460" s="750"/>
      <c r="AG460" s="750">
        <f>AG443-SUM(AG387:AG394)-AG459</f>
        <v>10871195.76</v>
      </c>
      <c r="AH460" s="750">
        <f>AG460*0.302</f>
        <v>3283101.12</v>
      </c>
      <c r="AI460" s="833">
        <f>AG460+AH460</f>
        <v>14154296.880000001</v>
      </c>
      <c r="AK460" s="836" t="s">
        <v>912</v>
      </c>
      <c r="AM460" s="750"/>
      <c r="AQ460" s="708"/>
      <c r="AS460" s="700"/>
      <c r="AU460" s="700"/>
      <c r="AW460" s="700"/>
      <c r="AY460" s="700"/>
      <c r="BA460" s="700"/>
      <c r="BC460" s="700"/>
      <c r="BE460" s="700"/>
      <c r="BG460" s="700"/>
      <c r="BI460" s="700"/>
      <c r="BQ460" s="750">
        <f>BQ443-SUM(BQ387:BQ394)-BQ459</f>
        <v>7809210.6399999997</v>
      </c>
      <c r="BR460" s="750">
        <f>BQ460*0.302</f>
        <v>2358381.61</v>
      </c>
      <c r="BS460" s="833">
        <f>BQ460+BR460</f>
        <v>10167592.25</v>
      </c>
      <c r="BU460" s="836" t="s">
        <v>912</v>
      </c>
      <c r="BW460" s="750"/>
      <c r="CA460" s="708"/>
      <c r="CC460" s="700"/>
      <c r="CE460" s="700"/>
      <c r="CG460" s="700"/>
      <c r="CI460" s="700"/>
      <c r="CK460" s="700"/>
      <c r="CM460" s="700"/>
      <c r="CO460" s="700"/>
      <c r="CQ460" s="700"/>
      <c r="CS460" s="700"/>
      <c r="DA460" s="750">
        <f>DA443-SUM(DA387:DA394)-DA459</f>
        <v>8637127.7699999996</v>
      </c>
      <c r="DB460" s="750">
        <f>DA460*0.302</f>
        <v>2608412.59</v>
      </c>
      <c r="DC460" s="833">
        <f>DA460+DB460</f>
        <v>11245540.359999999</v>
      </c>
      <c r="DE460" s="836" t="s">
        <v>912</v>
      </c>
      <c r="DF460" s="709"/>
      <c r="DG460" s="750"/>
      <c r="DK460" s="708"/>
      <c r="DM460" s="700"/>
      <c r="DO460" s="700"/>
      <c r="DQ460" s="700"/>
      <c r="DS460" s="700"/>
      <c r="DU460" s="700"/>
      <c r="DW460" s="700"/>
      <c r="DY460" s="700"/>
      <c r="EA460" s="700"/>
      <c r="EC460" s="700"/>
      <c r="EK460" s="750">
        <f>EK443-SUM(EK387:EK394)-EK459</f>
        <v>3427241.16</v>
      </c>
      <c r="EL460" s="750">
        <f>EK460*0.302</f>
        <v>1035026.83</v>
      </c>
      <c r="EM460" s="833">
        <f>EK460+EL460</f>
        <v>4462267.99</v>
      </c>
      <c r="EO460" s="836" t="s">
        <v>912</v>
      </c>
      <c r="EP460" s="709"/>
      <c r="EQ460" s="750"/>
      <c r="EU460" s="708"/>
      <c r="EW460" s="700"/>
      <c r="EY460" s="700"/>
      <c r="FA460" s="700"/>
      <c r="FC460" s="700"/>
      <c r="FE460" s="700"/>
      <c r="FG460" s="700"/>
      <c r="FI460" s="700"/>
      <c r="FK460" s="700"/>
      <c r="FM460" s="700"/>
      <c r="FU460" s="750">
        <f>FU443-SUM(FU387:FU394)-FU459</f>
        <v>1647649.32</v>
      </c>
      <c r="FV460" s="750">
        <f>FU460*0.302</f>
        <v>497590.09</v>
      </c>
      <c r="FW460" s="833">
        <f>FU460+FV460</f>
        <v>2145239.41</v>
      </c>
      <c r="FY460" s="836" t="s">
        <v>912</v>
      </c>
      <c r="FZ460" s="709"/>
      <c r="GA460" s="750"/>
      <c r="GE460" s="708"/>
      <c r="GG460" s="700"/>
      <c r="GI460" s="700"/>
      <c r="GK460" s="700"/>
      <c r="GM460" s="700"/>
      <c r="GO460" s="700"/>
      <c r="GQ460" s="700"/>
      <c r="GS460" s="700"/>
      <c r="GU460" s="700"/>
      <c r="GW460" s="700"/>
      <c r="HE460" s="750">
        <f>HE443-SUM(HE387:HE394)-HE459</f>
        <v>32392424.649999999</v>
      </c>
      <c r="HF460" s="750">
        <f>HE460*0.302</f>
        <v>9782512.2400000002</v>
      </c>
      <c r="HG460" s="833">
        <f>HE460+HF460</f>
        <v>42174936.890000001</v>
      </c>
      <c r="HI460" s="834">
        <f t="shared" ref="HI460:HN460" si="3682">HI459-HI459*0.05</f>
        <v>1789.8</v>
      </c>
      <c r="HJ460" s="834" t="e">
        <f t="shared" si="3682"/>
        <v>#REF!</v>
      </c>
      <c r="HK460" s="834">
        <f t="shared" si="3682"/>
        <v>400.6</v>
      </c>
      <c r="HL460" s="834">
        <f t="shared" si="3682"/>
        <v>1544.7</v>
      </c>
      <c r="HM460" s="834">
        <f t="shared" si="3682"/>
        <v>2227.6</v>
      </c>
      <c r="HN460" s="834">
        <f t="shared" si="3682"/>
        <v>1438.5</v>
      </c>
      <c r="HO460" s="699" t="s">
        <v>903</v>
      </c>
    </row>
    <row r="462" spans="1:225" ht="23.25" x14ac:dyDescent="0.25">
      <c r="A462" s="839" t="s">
        <v>504</v>
      </c>
      <c r="B462" s="840"/>
      <c r="C462" s="841"/>
      <c r="D462" s="841"/>
      <c r="E462" s="842"/>
    </row>
    <row r="464" spans="1:225" ht="48" customHeight="1" x14ac:dyDescent="0.25">
      <c r="A464" s="1024" t="s">
        <v>921</v>
      </c>
      <c r="B464" s="1033" t="s">
        <v>922</v>
      </c>
      <c r="C464" s="1034"/>
      <c r="D464" s="1035"/>
      <c r="E464" s="843" t="s">
        <v>923</v>
      </c>
    </row>
    <row r="465" spans="1:186" x14ac:dyDescent="0.25">
      <c r="A465" s="1024"/>
      <c r="B465" s="949" t="s">
        <v>924</v>
      </c>
      <c r="C465" s="949">
        <v>211</v>
      </c>
      <c r="D465" s="949">
        <v>213</v>
      </c>
      <c r="E465" s="949">
        <v>260</v>
      </c>
    </row>
    <row r="466" spans="1:186" hidden="1" x14ac:dyDescent="0.25">
      <c r="A466" s="845" t="s">
        <v>49</v>
      </c>
      <c r="B466" s="846">
        <f>C466+D466</f>
        <v>60146.7</v>
      </c>
      <c r="C466" s="847">
        <f t="shared" ref="C466:E470" si="3683">C485+C504+C534</f>
        <v>46195.6</v>
      </c>
      <c r="D466" s="847">
        <f t="shared" si="3683"/>
        <v>13951.1</v>
      </c>
      <c r="E466" s="847">
        <f t="shared" si="3683"/>
        <v>292.39999999999998</v>
      </c>
    </row>
    <row r="467" spans="1:186" hidden="1" x14ac:dyDescent="0.25">
      <c r="A467" s="845" t="s">
        <v>680</v>
      </c>
      <c r="B467" s="846">
        <f t="shared" ref="B467:B470" si="3684">C467+D467</f>
        <v>5562.3</v>
      </c>
      <c r="C467" s="847">
        <f t="shared" si="3683"/>
        <v>4272.1000000000004</v>
      </c>
      <c r="D467" s="847">
        <f t="shared" si="3683"/>
        <v>1290.2</v>
      </c>
      <c r="E467" s="847">
        <f t="shared" si="3683"/>
        <v>0</v>
      </c>
    </row>
    <row r="468" spans="1:186" hidden="1" x14ac:dyDescent="0.25">
      <c r="A468" s="845" t="s">
        <v>50</v>
      </c>
      <c r="B468" s="846">
        <f t="shared" si="3684"/>
        <v>37557.699999999997</v>
      </c>
      <c r="C468" s="847">
        <f t="shared" si="3683"/>
        <v>28846.1</v>
      </c>
      <c r="D468" s="847">
        <f t="shared" si="3683"/>
        <v>8711.6</v>
      </c>
      <c r="E468" s="847">
        <f t="shared" si="3683"/>
        <v>146.19999999999999</v>
      </c>
    </row>
    <row r="469" spans="1:186" hidden="1" x14ac:dyDescent="0.25">
      <c r="A469" s="845" t="s">
        <v>540</v>
      </c>
      <c r="B469" s="846">
        <f t="shared" si="3684"/>
        <v>36939.4</v>
      </c>
      <c r="C469" s="847">
        <f t="shared" si="3683"/>
        <v>28371.3</v>
      </c>
      <c r="D469" s="847">
        <f t="shared" si="3683"/>
        <v>8568.1</v>
      </c>
      <c r="E469" s="847">
        <f t="shared" si="3683"/>
        <v>0</v>
      </c>
    </row>
    <row r="470" spans="1:186" hidden="1" x14ac:dyDescent="0.25">
      <c r="A470" s="845" t="s">
        <v>63</v>
      </c>
      <c r="B470" s="846">
        <f t="shared" si="3684"/>
        <v>11901.3</v>
      </c>
      <c r="C470" s="847">
        <f t="shared" si="3683"/>
        <v>9140.7999999999993</v>
      </c>
      <c r="D470" s="847">
        <f t="shared" si="3683"/>
        <v>2760.5</v>
      </c>
      <c r="E470" s="847">
        <f t="shared" si="3683"/>
        <v>0</v>
      </c>
    </row>
    <row r="471" spans="1:186" hidden="1" x14ac:dyDescent="0.25">
      <c r="A471" s="848" t="s">
        <v>61</v>
      </c>
      <c r="B471" s="849">
        <f>SUM(B466:B470)</f>
        <v>152107.4</v>
      </c>
      <c r="C471" s="849">
        <f>SUM(C466:C470)</f>
        <v>116825.9</v>
      </c>
      <c r="D471" s="849">
        <f>SUM(D466:D470)</f>
        <v>35281.5</v>
      </c>
      <c r="E471" s="849">
        <f>SUM(E466:E470)</f>
        <v>438.6</v>
      </c>
    </row>
    <row r="472" spans="1:186" hidden="1" x14ac:dyDescent="0.25">
      <c r="B472" s="708">
        <f>HG280+B529</f>
        <v>152127.5</v>
      </c>
      <c r="C472" s="708">
        <f>HE280+C529</f>
        <v>116841.4</v>
      </c>
      <c r="D472" s="708">
        <f>HF280+D529</f>
        <v>35286.1</v>
      </c>
    </row>
    <row r="473" spans="1:186" hidden="1" x14ac:dyDescent="0.25">
      <c r="B473" s="700">
        <f>B471-B472</f>
        <v>-20.100000000000001</v>
      </c>
      <c r="C473" s="700">
        <f t="shared" ref="C473:D473" si="3685">C471-C472</f>
        <v>-15.5</v>
      </c>
      <c r="D473" s="700">
        <f t="shared" si="3685"/>
        <v>-4.5999999999999996</v>
      </c>
    </row>
    <row r="474" spans="1:186" ht="22.5" x14ac:dyDescent="0.25">
      <c r="A474" s="1026" t="s">
        <v>921</v>
      </c>
      <c r="B474" s="1038" t="s">
        <v>925</v>
      </c>
      <c r="C474" s="1038"/>
      <c r="D474" s="1038"/>
      <c r="E474" s="1038"/>
      <c r="FY474" s="1026" t="s">
        <v>921</v>
      </c>
      <c r="FZ474" s="1038" t="s">
        <v>926</v>
      </c>
      <c r="GA474" s="1038"/>
      <c r="GB474" s="1038"/>
      <c r="GC474" s="1038"/>
      <c r="GD474" s="1038"/>
    </row>
    <row r="475" spans="1:186" ht="15.75" x14ac:dyDescent="0.25">
      <c r="A475" s="1026"/>
      <c r="B475" s="850">
        <v>0.964036</v>
      </c>
      <c r="C475" s="851" t="s">
        <v>927</v>
      </c>
      <c r="D475" s="852"/>
      <c r="E475" s="853"/>
      <c r="FY475" s="1026"/>
      <c r="FZ475" s="854" t="s">
        <v>924</v>
      </c>
      <c r="GA475" s="854">
        <v>211</v>
      </c>
      <c r="GB475" s="854">
        <v>213</v>
      </c>
      <c r="GC475" s="854">
        <v>260</v>
      </c>
      <c r="GD475" s="855" t="s">
        <v>928</v>
      </c>
    </row>
    <row r="476" spans="1:186" x14ac:dyDescent="0.25">
      <c r="A476" s="845" t="s">
        <v>49</v>
      </c>
      <c r="B476" s="856">
        <f>B466*B475-0.1</f>
        <v>57983.5</v>
      </c>
      <c r="C476" s="847">
        <f>B476/1.302</f>
        <v>44534.2</v>
      </c>
      <c r="D476" s="847">
        <f>B476-C476</f>
        <v>13449.3</v>
      </c>
      <c r="E476" s="847">
        <f>E466</f>
        <v>292.39999999999998</v>
      </c>
      <c r="AB476" s="699">
        <v>60231.8</v>
      </c>
      <c r="FY476" s="845" t="s">
        <v>49</v>
      </c>
      <c r="FZ476" s="846">
        <f>GA476+GB476</f>
        <v>54714.8</v>
      </c>
      <c r="GA476" s="847">
        <f>C476-GA514</f>
        <v>42023.7</v>
      </c>
      <c r="GB476" s="847">
        <f t="shared" ref="GB476:GB480" si="3686">D476-GB514</f>
        <v>12691.1</v>
      </c>
      <c r="GC476" s="847">
        <f>E476</f>
        <v>292.39999999999998</v>
      </c>
      <c r="GD476" s="846">
        <f>FZ476+GC476</f>
        <v>55007.199999999997</v>
      </c>
    </row>
    <row r="477" spans="1:186" x14ac:dyDescent="0.25">
      <c r="A477" s="845" t="s">
        <v>680</v>
      </c>
      <c r="B477" s="846">
        <f>B467*B475</f>
        <v>5362.3</v>
      </c>
      <c r="C477" s="847">
        <f t="shared" ref="C477:C480" si="3687">B477/1.302</f>
        <v>4118.5</v>
      </c>
      <c r="D477" s="847">
        <f t="shared" ref="D477:D480" si="3688">B477-C477</f>
        <v>1243.8</v>
      </c>
      <c r="E477" s="847">
        <f t="shared" ref="E477:E480" si="3689">E467</f>
        <v>0</v>
      </c>
      <c r="AB477" s="699">
        <v>5562.3</v>
      </c>
      <c r="FY477" s="845" t="s">
        <v>680</v>
      </c>
      <c r="FZ477" s="846">
        <f t="shared" ref="FZ477:FZ480" si="3690">GA477+GB477</f>
        <v>5199.5</v>
      </c>
      <c r="GA477" s="847">
        <f t="shared" ref="GA477:GA480" si="3691">C477-GA515</f>
        <v>3993.5</v>
      </c>
      <c r="GB477" s="847">
        <f t="shared" si="3686"/>
        <v>1206</v>
      </c>
      <c r="GC477" s="847">
        <f t="shared" ref="GC477:GC480" si="3692">E477</f>
        <v>0</v>
      </c>
      <c r="GD477" s="846">
        <f t="shared" ref="GD477:GD480" si="3693">FZ477+GC477</f>
        <v>5199.5</v>
      </c>
    </row>
    <row r="478" spans="1:186" x14ac:dyDescent="0.25">
      <c r="A478" s="845" t="s">
        <v>50</v>
      </c>
      <c r="B478" s="846">
        <f>B468*B475</f>
        <v>36207</v>
      </c>
      <c r="C478" s="847">
        <f t="shared" si="3687"/>
        <v>27808.799999999999</v>
      </c>
      <c r="D478" s="847">
        <f t="shared" si="3688"/>
        <v>8398.2000000000007</v>
      </c>
      <c r="E478" s="847">
        <f t="shared" si="3689"/>
        <v>146.19999999999999</v>
      </c>
      <c r="AB478" s="699">
        <v>37690.300000000003</v>
      </c>
      <c r="FY478" s="845" t="s">
        <v>50</v>
      </c>
      <c r="FZ478" s="846">
        <f t="shared" si="3690"/>
        <v>34921.599999999999</v>
      </c>
      <c r="GA478" s="847">
        <f t="shared" si="3691"/>
        <v>26821.5</v>
      </c>
      <c r="GB478" s="847">
        <f t="shared" si="3686"/>
        <v>8100.1</v>
      </c>
      <c r="GC478" s="847">
        <f t="shared" si="3692"/>
        <v>146.19999999999999</v>
      </c>
      <c r="GD478" s="846">
        <f t="shared" si="3693"/>
        <v>35067.800000000003</v>
      </c>
    </row>
    <row r="479" spans="1:186" x14ac:dyDescent="0.25">
      <c r="A479" s="845" t="s">
        <v>540</v>
      </c>
      <c r="B479" s="846">
        <f>B469*B475</f>
        <v>35610.9</v>
      </c>
      <c r="C479" s="847">
        <f t="shared" si="3687"/>
        <v>27350.9</v>
      </c>
      <c r="D479" s="847">
        <f t="shared" si="3688"/>
        <v>8260</v>
      </c>
      <c r="E479" s="847">
        <f t="shared" si="3689"/>
        <v>0</v>
      </c>
      <c r="AB479" s="699">
        <v>36939.4</v>
      </c>
      <c r="FY479" s="845" t="s">
        <v>540</v>
      </c>
      <c r="FZ479" s="846">
        <f t="shared" si="3690"/>
        <v>34607.599999999999</v>
      </c>
      <c r="GA479" s="847">
        <f t="shared" si="3691"/>
        <v>26580.3</v>
      </c>
      <c r="GB479" s="847">
        <f t="shared" si="3686"/>
        <v>8027.3</v>
      </c>
      <c r="GC479" s="847">
        <f t="shared" si="3692"/>
        <v>0</v>
      </c>
      <c r="GD479" s="846">
        <f t="shared" si="3693"/>
        <v>34607.599999999999</v>
      </c>
    </row>
    <row r="480" spans="1:186" x14ac:dyDescent="0.25">
      <c r="A480" s="845" t="s">
        <v>63</v>
      </c>
      <c r="B480" s="846">
        <f>B470*B475</f>
        <v>11473.3</v>
      </c>
      <c r="C480" s="847">
        <f t="shared" si="3687"/>
        <v>8812.1</v>
      </c>
      <c r="D480" s="847">
        <f t="shared" si="3688"/>
        <v>2661.2</v>
      </c>
      <c r="E480" s="847">
        <f t="shared" si="3689"/>
        <v>0</v>
      </c>
      <c r="AB480" s="699">
        <v>11901.3</v>
      </c>
      <c r="FY480" s="845" t="s">
        <v>63</v>
      </c>
      <c r="FZ480" s="846">
        <f t="shared" si="3690"/>
        <v>11238.8</v>
      </c>
      <c r="GA480" s="847">
        <f t="shared" si="3691"/>
        <v>8632</v>
      </c>
      <c r="GB480" s="847">
        <f t="shared" si="3686"/>
        <v>2606.8000000000002</v>
      </c>
      <c r="GC480" s="847">
        <f t="shared" si="3692"/>
        <v>0</v>
      </c>
      <c r="GD480" s="846">
        <f t="shared" si="3693"/>
        <v>11238.8</v>
      </c>
    </row>
    <row r="481" spans="1:186" x14ac:dyDescent="0.25">
      <c r="A481" s="857" t="s">
        <v>61</v>
      </c>
      <c r="B481" s="858">
        <f>SUM(B476:B480)</f>
        <v>146637</v>
      </c>
      <c r="C481" s="858">
        <f>SUM(C476:C480)</f>
        <v>112624.5</v>
      </c>
      <c r="D481" s="858">
        <f>SUM(D476:D480)</f>
        <v>34012.5</v>
      </c>
      <c r="E481" s="858">
        <f>SUM(E476:E480)</f>
        <v>438.6</v>
      </c>
      <c r="AB481" s="699">
        <v>152325.1</v>
      </c>
      <c r="AC481" s="700">
        <f>AB481-B481</f>
        <v>5688.1</v>
      </c>
      <c r="FY481" s="857" t="s">
        <v>61</v>
      </c>
      <c r="FZ481" s="858">
        <f>SUM(FZ476:FZ480)</f>
        <v>140682.29999999999</v>
      </c>
      <c r="GA481" s="858">
        <f>SUM(GA476:GA480)</f>
        <v>108051</v>
      </c>
      <c r="GB481" s="858">
        <f>SUM(GB476:GB480)</f>
        <v>32631.3</v>
      </c>
      <c r="GC481" s="858">
        <f>SUM(GC476:GC480)</f>
        <v>438.6</v>
      </c>
      <c r="GD481" s="858">
        <f>SUM(GD476:GD480)</f>
        <v>141120.9</v>
      </c>
    </row>
    <row r="482" spans="1:186" x14ac:dyDescent="0.25">
      <c r="B482" s="700"/>
      <c r="C482" s="700"/>
      <c r="D482" s="700"/>
      <c r="AB482" s="700">
        <f>B500+B519+B549</f>
        <v>146637</v>
      </c>
    </row>
    <row r="483" spans="1:186" ht="51" customHeight="1" x14ac:dyDescent="0.25">
      <c r="A483" s="1024" t="s">
        <v>921</v>
      </c>
      <c r="B483" s="1033" t="s">
        <v>929</v>
      </c>
      <c r="C483" s="1034"/>
      <c r="D483" s="1035"/>
      <c r="E483" s="699"/>
      <c r="G483" s="699"/>
      <c r="I483" s="699"/>
      <c r="K483" s="699"/>
      <c r="M483" s="699"/>
      <c r="O483" s="699"/>
      <c r="Q483" s="699"/>
      <c r="S483" s="699"/>
      <c r="U483" s="699"/>
      <c r="W483" s="699"/>
      <c r="Y483" s="699"/>
    </row>
    <row r="484" spans="1:186" x14ac:dyDescent="0.25">
      <c r="A484" s="1024"/>
      <c r="B484" s="949" t="s">
        <v>930</v>
      </c>
      <c r="C484" s="949">
        <v>211</v>
      </c>
      <c r="D484" s="949">
        <v>213</v>
      </c>
      <c r="E484" s="699"/>
      <c r="G484" s="699"/>
      <c r="I484" s="699"/>
      <c r="K484" s="699"/>
      <c r="M484" s="699"/>
      <c r="O484" s="699"/>
      <c r="Q484" s="699"/>
      <c r="S484" s="699"/>
      <c r="U484" s="699"/>
      <c r="W484" s="699"/>
      <c r="Y484" s="699"/>
    </row>
    <row r="485" spans="1:186" hidden="1" x14ac:dyDescent="0.25">
      <c r="A485" s="845" t="s">
        <v>49</v>
      </c>
      <c r="B485" s="846">
        <f>C485+D485</f>
        <v>44638.7</v>
      </c>
      <c r="C485" s="847">
        <f>AG282</f>
        <v>34284.699999999997</v>
      </c>
      <c r="D485" s="847">
        <f>AH282</f>
        <v>10354</v>
      </c>
      <c r="E485" s="699"/>
      <c r="G485" s="699"/>
      <c r="I485" s="699"/>
      <c r="K485" s="699"/>
      <c r="M485" s="699"/>
      <c r="O485" s="699"/>
      <c r="Q485" s="699"/>
      <c r="S485" s="699"/>
      <c r="U485" s="699"/>
      <c r="W485" s="699"/>
      <c r="Y485" s="699"/>
    </row>
    <row r="486" spans="1:186" hidden="1" x14ac:dyDescent="0.25">
      <c r="A486" s="845" t="s">
        <v>680</v>
      </c>
      <c r="B486" s="846">
        <f t="shared" ref="B486:B489" si="3694">C486+D486</f>
        <v>4802.8</v>
      </c>
      <c r="C486" s="847">
        <f>FU282</f>
        <v>3688.8</v>
      </c>
      <c r="D486" s="847">
        <f>FV282</f>
        <v>1114</v>
      </c>
      <c r="E486" s="699"/>
      <c r="G486" s="699"/>
      <c r="I486" s="699"/>
      <c r="K486" s="699"/>
      <c r="M486" s="699"/>
      <c r="O486" s="699"/>
      <c r="Q486" s="699"/>
      <c r="S486" s="699"/>
      <c r="U486" s="699"/>
      <c r="W486" s="699"/>
      <c r="Y486" s="699"/>
    </row>
    <row r="487" spans="1:186" hidden="1" x14ac:dyDescent="0.25">
      <c r="A487" s="845" t="s">
        <v>50</v>
      </c>
      <c r="B487" s="846">
        <f t="shared" si="3694"/>
        <v>31431.9</v>
      </c>
      <c r="C487" s="847">
        <f>BQ282</f>
        <v>24141.200000000001</v>
      </c>
      <c r="D487" s="847">
        <f>BR282</f>
        <v>7290.7</v>
      </c>
      <c r="E487" s="699"/>
      <c r="G487" s="699"/>
      <c r="I487" s="699"/>
      <c r="K487" s="699"/>
      <c r="M487" s="699"/>
      <c r="O487" s="699"/>
      <c r="Q487" s="699"/>
      <c r="S487" s="699"/>
      <c r="U487" s="699"/>
      <c r="W487" s="699"/>
      <c r="Y487" s="699"/>
    </row>
    <row r="488" spans="1:186" hidden="1" x14ac:dyDescent="0.25">
      <c r="A488" s="845" t="s">
        <v>540</v>
      </c>
      <c r="B488" s="846">
        <f t="shared" si="3694"/>
        <v>32257.9</v>
      </c>
      <c r="C488" s="847">
        <f>DA282</f>
        <v>24775.7</v>
      </c>
      <c r="D488" s="847">
        <f>DB282</f>
        <v>7482.2</v>
      </c>
      <c r="E488" s="699"/>
      <c r="G488" s="699"/>
      <c r="I488" s="699"/>
      <c r="K488" s="699"/>
      <c r="M488" s="699"/>
      <c r="O488" s="699"/>
      <c r="Q488" s="699"/>
      <c r="S488" s="699"/>
      <c r="U488" s="699"/>
      <c r="W488" s="699"/>
      <c r="Y488" s="699"/>
    </row>
    <row r="489" spans="1:186" hidden="1" x14ac:dyDescent="0.25">
      <c r="A489" s="845" t="s">
        <v>63</v>
      </c>
      <c r="B489" s="846">
        <f t="shared" si="3694"/>
        <v>10807.1</v>
      </c>
      <c r="C489" s="847">
        <f>EK282</f>
        <v>8300.4</v>
      </c>
      <c r="D489" s="847">
        <f>EL282</f>
        <v>2506.6999999999998</v>
      </c>
      <c r="E489" s="699"/>
      <c r="G489" s="699"/>
      <c r="I489" s="699"/>
      <c r="K489" s="699"/>
      <c r="M489" s="699"/>
      <c r="O489" s="699"/>
      <c r="Q489" s="699"/>
      <c r="S489" s="699"/>
      <c r="U489" s="699"/>
      <c r="W489" s="699"/>
      <c r="Y489" s="699"/>
    </row>
    <row r="490" spans="1:186" hidden="1" x14ac:dyDescent="0.25">
      <c r="A490" s="848" t="s">
        <v>61</v>
      </c>
      <c r="B490" s="849">
        <f>SUM(B485:B489)</f>
        <v>123938.4</v>
      </c>
      <c r="C490" s="849">
        <f>SUM(C485:C489)</f>
        <v>95190.8</v>
      </c>
      <c r="D490" s="849">
        <f>SUM(D485:D489)</f>
        <v>28747.599999999999</v>
      </c>
      <c r="E490" s="699"/>
      <c r="G490" s="699"/>
      <c r="I490" s="699"/>
      <c r="K490" s="699"/>
      <c r="M490" s="699"/>
      <c r="O490" s="699"/>
      <c r="Q490" s="699"/>
      <c r="S490" s="699"/>
      <c r="U490" s="699"/>
      <c r="W490" s="699"/>
      <c r="Y490" s="699"/>
    </row>
    <row r="491" spans="1:186" hidden="1" x14ac:dyDescent="0.25">
      <c r="B491" s="708">
        <f>HG282</f>
        <v>123938.3</v>
      </c>
      <c r="C491" s="708">
        <f>HE282</f>
        <v>95190.8</v>
      </c>
      <c r="D491" s="708">
        <f>HF282</f>
        <v>28747.5</v>
      </c>
      <c r="F491" s="707"/>
      <c r="G491" s="707"/>
      <c r="H491" s="707"/>
      <c r="I491" s="707"/>
      <c r="J491" s="707"/>
      <c r="K491" s="707"/>
      <c r="L491" s="707"/>
      <c r="M491" s="707"/>
      <c r="N491" s="707"/>
      <c r="O491" s="707"/>
      <c r="P491" s="707"/>
      <c r="Q491" s="707"/>
      <c r="R491" s="707"/>
      <c r="S491" s="707"/>
      <c r="T491" s="707"/>
      <c r="U491" s="707"/>
      <c r="V491" s="707"/>
      <c r="W491" s="707"/>
      <c r="X491" s="707"/>
      <c r="Y491" s="707"/>
      <c r="Z491" s="707"/>
      <c r="AA491" s="707"/>
      <c r="AB491" s="707"/>
      <c r="AC491" s="707"/>
      <c r="AD491" s="707"/>
      <c r="AE491" s="707"/>
      <c r="AF491" s="707"/>
      <c r="AG491" s="707"/>
      <c r="AH491" s="707"/>
      <c r="AI491" s="707"/>
    </row>
    <row r="492" spans="1:186" hidden="1" x14ac:dyDescent="0.25">
      <c r="B492" s="700">
        <f>B490-B491</f>
        <v>0.1</v>
      </c>
      <c r="C492" s="700">
        <f t="shared" ref="C492:D492" si="3695">C490-C491</f>
        <v>0</v>
      </c>
      <c r="D492" s="700">
        <f t="shared" si="3695"/>
        <v>0.1</v>
      </c>
      <c r="F492" s="707"/>
      <c r="G492" s="707"/>
      <c r="H492" s="707"/>
      <c r="I492" s="707"/>
      <c r="J492" s="707"/>
      <c r="K492" s="707"/>
      <c r="L492" s="707"/>
      <c r="M492" s="707"/>
      <c r="N492" s="707"/>
      <c r="O492" s="707"/>
      <c r="P492" s="707"/>
      <c r="Q492" s="707"/>
      <c r="R492" s="707"/>
      <c r="S492" s="707"/>
      <c r="T492" s="707"/>
      <c r="U492" s="707"/>
      <c r="V492" s="707"/>
      <c r="W492" s="707"/>
      <c r="X492" s="707"/>
      <c r="Y492" s="707"/>
      <c r="Z492" s="707"/>
      <c r="AA492" s="707"/>
      <c r="AB492" s="707"/>
      <c r="AC492" s="707"/>
      <c r="AD492" s="707"/>
      <c r="AE492" s="707"/>
      <c r="AF492" s="707"/>
      <c r="AG492" s="707"/>
      <c r="AH492" s="707"/>
      <c r="AI492" s="707"/>
    </row>
    <row r="493" spans="1:186" x14ac:dyDescent="0.25">
      <c r="A493" s="1026" t="s">
        <v>921</v>
      </c>
      <c r="B493" s="1030" t="s">
        <v>931</v>
      </c>
      <c r="C493" s="1031"/>
      <c r="D493" s="1032"/>
      <c r="F493" s="707"/>
      <c r="G493" s="707"/>
      <c r="H493" s="707"/>
      <c r="I493" s="707"/>
      <c r="J493" s="707"/>
      <c r="K493" s="707"/>
      <c r="L493" s="707"/>
      <c r="M493" s="707"/>
      <c r="N493" s="707"/>
      <c r="O493" s="707"/>
      <c r="P493" s="707"/>
      <c r="Q493" s="707"/>
      <c r="R493" s="707"/>
      <c r="S493" s="707"/>
      <c r="T493" s="707"/>
      <c r="U493" s="707"/>
      <c r="V493" s="707"/>
      <c r="W493" s="707"/>
      <c r="X493" s="707"/>
      <c r="Y493" s="707"/>
      <c r="Z493" s="707"/>
      <c r="AA493" s="707"/>
      <c r="AB493" s="707"/>
      <c r="AC493" s="707"/>
      <c r="AD493" s="707"/>
      <c r="AE493" s="707"/>
      <c r="AF493" s="707"/>
      <c r="AG493" s="707"/>
      <c r="AH493" s="707"/>
      <c r="AI493" s="707"/>
    </row>
    <row r="494" spans="1:186" x14ac:dyDescent="0.25">
      <c r="A494" s="1026"/>
      <c r="B494" s="859">
        <v>0.964036</v>
      </c>
      <c r="C494" s="947"/>
      <c r="D494" s="948"/>
      <c r="F494" s="707"/>
      <c r="G494" s="707"/>
      <c r="H494" s="707"/>
      <c r="I494" s="707"/>
      <c r="J494" s="707"/>
      <c r="K494" s="707"/>
      <c r="L494" s="707"/>
      <c r="M494" s="707"/>
      <c r="N494" s="707"/>
      <c r="O494" s="707"/>
      <c r="P494" s="707"/>
      <c r="Q494" s="707"/>
      <c r="R494" s="707"/>
      <c r="S494" s="707"/>
      <c r="T494" s="707"/>
      <c r="U494" s="707"/>
      <c r="V494" s="707"/>
      <c r="W494" s="707"/>
      <c r="X494" s="707"/>
      <c r="Y494" s="707"/>
      <c r="Z494" s="707"/>
      <c r="AA494" s="707"/>
      <c r="AB494" s="707"/>
      <c r="AC494" s="707"/>
      <c r="AD494" s="707"/>
      <c r="AE494" s="707"/>
      <c r="AF494" s="707"/>
      <c r="AG494" s="707"/>
      <c r="AH494" s="707"/>
      <c r="AI494" s="707"/>
    </row>
    <row r="495" spans="1:186" x14ac:dyDescent="0.25">
      <c r="A495" s="845" t="s">
        <v>49</v>
      </c>
      <c r="B495" s="846">
        <f>B485*B494</f>
        <v>43033.3</v>
      </c>
      <c r="C495" s="847">
        <f>B495/1.302</f>
        <v>33051.699999999997</v>
      </c>
      <c r="D495" s="847">
        <f>B495-C495</f>
        <v>9981.6</v>
      </c>
      <c r="F495" s="707"/>
      <c r="G495" s="707"/>
      <c r="H495" s="707"/>
      <c r="I495" s="707"/>
      <c r="J495" s="707"/>
      <c r="K495" s="707"/>
      <c r="L495" s="707"/>
      <c r="M495" s="707"/>
      <c r="N495" s="707"/>
      <c r="O495" s="707"/>
      <c r="P495" s="707"/>
      <c r="Q495" s="707"/>
      <c r="R495" s="707"/>
      <c r="S495" s="707"/>
      <c r="T495" s="707"/>
      <c r="U495" s="707"/>
      <c r="V495" s="707"/>
      <c r="W495" s="707"/>
      <c r="X495" s="707"/>
      <c r="Y495" s="707"/>
      <c r="Z495" s="707"/>
      <c r="AA495" s="707"/>
      <c r="AB495" s="707"/>
      <c r="AC495" s="707"/>
      <c r="AD495" s="707"/>
      <c r="AE495" s="707"/>
      <c r="AF495" s="707"/>
      <c r="AG495" s="707"/>
      <c r="AH495" s="707"/>
      <c r="AI495" s="707"/>
    </row>
    <row r="496" spans="1:186" x14ac:dyDescent="0.25">
      <c r="A496" s="845" t="s">
        <v>680</v>
      </c>
      <c r="B496" s="846">
        <f>B486*B494</f>
        <v>4630.1000000000004</v>
      </c>
      <c r="C496" s="847">
        <f t="shared" ref="C496:C499" si="3696">B496/1.302</f>
        <v>3556.1</v>
      </c>
      <c r="D496" s="847">
        <f t="shared" ref="D496:D499" si="3697">B496-C496</f>
        <v>1074</v>
      </c>
      <c r="F496" s="707"/>
      <c r="G496" s="707"/>
      <c r="H496" s="707"/>
      <c r="I496" s="707"/>
      <c r="J496" s="707"/>
      <c r="K496" s="707"/>
      <c r="L496" s="707"/>
      <c r="M496" s="707"/>
      <c r="N496" s="707"/>
      <c r="O496" s="707"/>
      <c r="P496" s="707"/>
      <c r="Q496" s="707"/>
      <c r="R496" s="707"/>
      <c r="S496" s="707"/>
      <c r="T496" s="707"/>
      <c r="U496" s="707"/>
      <c r="V496" s="707"/>
      <c r="W496" s="707"/>
      <c r="X496" s="707"/>
      <c r="Y496" s="707"/>
      <c r="Z496" s="707"/>
      <c r="AA496" s="707"/>
      <c r="AB496" s="707"/>
      <c r="AC496" s="707"/>
      <c r="AD496" s="707"/>
      <c r="AE496" s="707"/>
      <c r="AF496" s="707"/>
      <c r="AG496" s="707"/>
      <c r="AH496" s="707"/>
      <c r="AI496" s="707"/>
    </row>
    <row r="497" spans="1:216" x14ac:dyDescent="0.25">
      <c r="A497" s="845" t="s">
        <v>50</v>
      </c>
      <c r="B497" s="846">
        <f>B487*B494</f>
        <v>30301.5</v>
      </c>
      <c r="C497" s="847">
        <f t="shared" si="3696"/>
        <v>23273</v>
      </c>
      <c r="D497" s="847">
        <f t="shared" si="3697"/>
        <v>7028.5</v>
      </c>
      <c r="F497" s="707"/>
      <c r="G497" s="707"/>
      <c r="H497" s="707"/>
      <c r="I497" s="707"/>
      <c r="J497" s="707"/>
      <c r="K497" s="707"/>
      <c r="L497" s="707"/>
      <c r="M497" s="707"/>
      <c r="N497" s="707"/>
      <c r="O497" s="707"/>
      <c r="P497" s="707"/>
      <c r="Q497" s="707"/>
      <c r="R497" s="707"/>
      <c r="S497" s="707"/>
      <c r="T497" s="707"/>
      <c r="U497" s="707"/>
      <c r="V497" s="707"/>
      <c r="W497" s="707"/>
      <c r="X497" s="707"/>
      <c r="Y497" s="707"/>
      <c r="Z497" s="707"/>
      <c r="AA497" s="707"/>
      <c r="AB497" s="707"/>
      <c r="AC497" s="707"/>
      <c r="AD497" s="707"/>
      <c r="AE497" s="707"/>
      <c r="AF497" s="707"/>
      <c r="AG497" s="707"/>
      <c r="AH497" s="707"/>
      <c r="AI497" s="707"/>
    </row>
    <row r="498" spans="1:216" x14ac:dyDescent="0.25">
      <c r="A498" s="845" t="s">
        <v>540</v>
      </c>
      <c r="B498" s="846">
        <f>B488*B494</f>
        <v>31097.8</v>
      </c>
      <c r="C498" s="847">
        <f t="shared" si="3696"/>
        <v>23884.6</v>
      </c>
      <c r="D498" s="847">
        <f t="shared" si="3697"/>
        <v>7213.2</v>
      </c>
      <c r="F498" s="707"/>
      <c r="G498" s="707"/>
      <c r="H498" s="707"/>
      <c r="I498" s="707"/>
      <c r="J498" s="707"/>
      <c r="K498" s="707"/>
      <c r="L498" s="707"/>
      <c r="M498" s="707"/>
      <c r="N498" s="707"/>
      <c r="O498" s="707"/>
      <c r="P498" s="707"/>
      <c r="Q498" s="707"/>
      <c r="R498" s="707"/>
      <c r="S498" s="707"/>
      <c r="T498" s="707"/>
      <c r="U498" s="707"/>
      <c r="V498" s="707"/>
      <c r="W498" s="707"/>
      <c r="X498" s="707"/>
      <c r="Y498" s="707"/>
      <c r="Z498" s="707"/>
      <c r="AA498" s="707"/>
      <c r="AB498" s="707"/>
      <c r="AC498" s="707"/>
      <c r="AD498" s="707"/>
      <c r="AE498" s="707"/>
      <c r="AF498" s="707"/>
      <c r="AG498" s="707"/>
      <c r="AH498" s="707"/>
      <c r="AI498" s="707"/>
    </row>
    <row r="499" spans="1:216" x14ac:dyDescent="0.25">
      <c r="A499" s="845" t="s">
        <v>63</v>
      </c>
      <c r="B499" s="846">
        <f>B489*B494</f>
        <v>10418.4</v>
      </c>
      <c r="C499" s="847">
        <f t="shared" si="3696"/>
        <v>8001.8</v>
      </c>
      <c r="D499" s="847">
        <f t="shared" si="3697"/>
        <v>2416.6</v>
      </c>
      <c r="F499" s="707"/>
      <c r="G499" s="707"/>
      <c r="H499" s="707"/>
      <c r="I499" s="707"/>
      <c r="J499" s="707"/>
      <c r="K499" s="707"/>
      <c r="L499" s="707"/>
      <c r="M499" s="707"/>
      <c r="N499" s="707"/>
      <c r="O499" s="707"/>
      <c r="P499" s="707"/>
      <c r="Q499" s="707"/>
      <c r="R499" s="707"/>
      <c r="S499" s="707"/>
      <c r="T499" s="707"/>
      <c r="U499" s="707"/>
      <c r="V499" s="707"/>
      <c r="W499" s="707"/>
      <c r="X499" s="707"/>
      <c r="Y499" s="707"/>
      <c r="Z499" s="707"/>
      <c r="AA499" s="707"/>
      <c r="AB499" s="707"/>
      <c r="AC499" s="707"/>
      <c r="AD499" s="707"/>
      <c r="AE499" s="707"/>
      <c r="AF499" s="707"/>
      <c r="AG499" s="707"/>
      <c r="AH499" s="707"/>
      <c r="AI499" s="707"/>
    </row>
    <row r="500" spans="1:216" x14ac:dyDescent="0.25">
      <c r="A500" s="848" t="s">
        <v>61</v>
      </c>
      <c r="B500" s="862">
        <f>SUM(B495:B499)</f>
        <v>119481.1</v>
      </c>
      <c r="C500" s="862">
        <f>SUM(C495:C499)</f>
        <v>91767.2</v>
      </c>
      <c r="D500" s="862">
        <f>SUM(D495:D499)</f>
        <v>27713.9</v>
      </c>
      <c r="F500" s="707"/>
      <c r="G500" s="707"/>
      <c r="H500" s="707"/>
      <c r="I500" s="707"/>
      <c r="J500" s="707"/>
      <c r="K500" s="707"/>
      <c r="L500" s="707"/>
      <c r="M500" s="707"/>
      <c r="N500" s="707"/>
      <c r="O500" s="707"/>
      <c r="P500" s="707"/>
      <c r="Q500" s="707"/>
      <c r="R500" s="707"/>
      <c r="S500" s="707"/>
      <c r="T500" s="707"/>
      <c r="U500" s="707"/>
      <c r="V500" s="707"/>
      <c r="W500" s="707"/>
      <c r="X500" s="707"/>
      <c r="Y500" s="707"/>
      <c r="Z500" s="707"/>
      <c r="AA500" s="707"/>
      <c r="AB500" s="707"/>
      <c r="AC500" s="707"/>
      <c r="AD500" s="707"/>
      <c r="AE500" s="707"/>
      <c r="AF500" s="707"/>
      <c r="AG500" s="707"/>
      <c r="AH500" s="707"/>
      <c r="AI500" s="707"/>
    </row>
    <row r="501" spans="1:216" hidden="1" x14ac:dyDescent="0.25">
      <c r="B501" s="700"/>
      <c r="C501" s="700"/>
      <c r="D501" s="700"/>
      <c r="F501" s="707"/>
      <c r="G501" s="707"/>
      <c r="H501" s="707"/>
      <c r="I501" s="707"/>
      <c r="J501" s="707"/>
      <c r="K501" s="707"/>
      <c r="L501" s="707"/>
      <c r="M501" s="707"/>
      <c r="N501" s="707"/>
      <c r="O501" s="707"/>
      <c r="P501" s="707"/>
      <c r="Q501" s="707"/>
      <c r="R501" s="707"/>
      <c r="S501" s="707"/>
      <c r="T501" s="707"/>
      <c r="U501" s="707"/>
      <c r="V501" s="707"/>
      <c r="W501" s="707"/>
      <c r="X501" s="707"/>
      <c r="Y501" s="707"/>
      <c r="Z501" s="707"/>
      <c r="AA501" s="707"/>
      <c r="AB501" s="707"/>
      <c r="AC501" s="707"/>
      <c r="AD501" s="707"/>
      <c r="AE501" s="707"/>
      <c r="AF501" s="707"/>
      <c r="AG501" s="707"/>
      <c r="AH501" s="707"/>
      <c r="AI501" s="707"/>
    </row>
    <row r="502" spans="1:216" x14ac:dyDescent="0.25">
      <c r="A502" s="1024" t="s">
        <v>921</v>
      </c>
      <c r="B502" s="1033" t="s">
        <v>932</v>
      </c>
      <c r="C502" s="1034"/>
      <c r="D502" s="1035"/>
      <c r="T502" s="700"/>
    </row>
    <row r="503" spans="1:216" x14ac:dyDescent="0.25">
      <c r="A503" s="1024"/>
      <c r="B503" s="949" t="s">
        <v>930</v>
      </c>
      <c r="C503" s="949">
        <v>211</v>
      </c>
      <c r="D503" s="949">
        <v>213</v>
      </c>
      <c r="T503" s="700"/>
      <c r="FZ503" s="863">
        <f>5928.3-FZ519</f>
        <v>-26.4</v>
      </c>
      <c r="HE503" s="697"/>
      <c r="HF503" s="863">
        <f>26667.2-5928.3-HF519</f>
        <v>-92</v>
      </c>
    </row>
    <row r="504" spans="1:216" hidden="1" x14ac:dyDescent="0.25">
      <c r="A504" s="845" t="s">
        <v>49</v>
      </c>
      <c r="B504" s="846">
        <f>C504+D504</f>
        <v>15251.9</v>
      </c>
      <c r="C504" s="847">
        <f>AG281</f>
        <v>11714.2</v>
      </c>
      <c r="D504" s="847">
        <f>AH281</f>
        <v>3537.7</v>
      </c>
      <c r="T504" s="700"/>
      <c r="HE504" s="697"/>
      <c r="HF504" s="697"/>
    </row>
    <row r="505" spans="1:216" hidden="1" x14ac:dyDescent="0.25">
      <c r="A505" s="845" t="s">
        <v>680</v>
      </c>
      <c r="B505" s="846">
        <f t="shared" ref="B505:B508" si="3698">C505+D505</f>
        <v>759.5</v>
      </c>
      <c r="C505" s="847">
        <f>FU281</f>
        <v>583.29999999999995</v>
      </c>
      <c r="D505" s="847">
        <f>FV281</f>
        <v>176.2</v>
      </c>
      <c r="T505" s="700"/>
      <c r="HE505" s="697"/>
      <c r="HF505" s="697"/>
    </row>
    <row r="506" spans="1:216" hidden="1" x14ac:dyDescent="0.25">
      <c r="A506" s="845" t="s">
        <v>50</v>
      </c>
      <c r="B506" s="846">
        <f t="shared" si="3698"/>
        <v>5997.8</v>
      </c>
      <c r="C506" s="847">
        <f>BQ281</f>
        <v>4606.6000000000004</v>
      </c>
      <c r="D506" s="847">
        <f>BR281</f>
        <v>1391.2</v>
      </c>
      <c r="T506" s="700"/>
      <c r="HE506" s="697"/>
      <c r="HF506" s="697"/>
    </row>
    <row r="507" spans="1:216" hidden="1" x14ac:dyDescent="0.25">
      <c r="A507" s="845" t="s">
        <v>540</v>
      </c>
      <c r="B507" s="846">
        <f t="shared" si="3698"/>
        <v>4681.5</v>
      </c>
      <c r="C507" s="847">
        <f>DA281</f>
        <v>3595.6</v>
      </c>
      <c r="D507" s="847">
        <f>DB281</f>
        <v>1085.9000000000001</v>
      </c>
      <c r="T507" s="700"/>
      <c r="HE507" s="697"/>
      <c r="HF507" s="697"/>
    </row>
    <row r="508" spans="1:216" hidden="1" x14ac:dyDescent="0.25">
      <c r="A508" s="845" t="s">
        <v>63</v>
      </c>
      <c r="B508" s="846">
        <f t="shared" si="3698"/>
        <v>1094.2</v>
      </c>
      <c r="C508" s="847">
        <f>EK281</f>
        <v>840.4</v>
      </c>
      <c r="D508" s="847">
        <f>EL281</f>
        <v>253.8</v>
      </c>
      <c r="T508" s="700"/>
      <c r="HE508" s="697"/>
      <c r="HF508" s="697"/>
    </row>
    <row r="509" spans="1:216" hidden="1" x14ac:dyDescent="0.25">
      <c r="A509" s="848" t="s">
        <v>61</v>
      </c>
      <c r="B509" s="849">
        <f>SUM(B504:B508)</f>
        <v>27784.9</v>
      </c>
      <c r="C509" s="849">
        <f>SUM(C504:C508)</f>
        <v>21340.1</v>
      </c>
      <c r="D509" s="849">
        <f>SUM(D504:D508)</f>
        <v>6444.8</v>
      </c>
      <c r="T509" s="700"/>
      <c r="HE509" s="697"/>
      <c r="HF509" s="697"/>
    </row>
    <row r="510" spans="1:216" hidden="1" x14ac:dyDescent="0.25">
      <c r="B510" s="708">
        <f>HG281</f>
        <v>27784.9</v>
      </c>
      <c r="C510" s="700">
        <f>HE281</f>
        <v>21340.1</v>
      </c>
      <c r="D510" s="700">
        <f>HF281</f>
        <v>6444.8</v>
      </c>
      <c r="T510" s="700"/>
      <c r="HE510" s="697"/>
      <c r="HF510" s="697"/>
    </row>
    <row r="511" spans="1:216" hidden="1" x14ac:dyDescent="0.25">
      <c r="B511" s="700">
        <f>B509-B510</f>
        <v>0</v>
      </c>
      <c r="C511" s="700">
        <f t="shared" ref="C511:D511" si="3699">C509-C510</f>
        <v>0</v>
      </c>
      <c r="D511" s="700">
        <f t="shared" si="3699"/>
        <v>0</v>
      </c>
      <c r="T511" s="700"/>
      <c r="HE511" s="697"/>
      <c r="HF511" s="697"/>
    </row>
    <row r="512" spans="1:216" x14ac:dyDescent="0.25">
      <c r="A512" s="1026" t="s">
        <v>921</v>
      </c>
      <c r="B512" s="1030" t="s">
        <v>931</v>
      </c>
      <c r="C512" s="1031"/>
      <c r="D512" s="1032"/>
      <c r="F512" s="707"/>
      <c r="G512" s="707"/>
      <c r="H512" s="707"/>
      <c r="I512" s="707"/>
      <c r="J512" s="707"/>
      <c r="K512" s="707"/>
      <c r="L512" s="707"/>
      <c r="M512" s="707"/>
      <c r="N512" s="707"/>
      <c r="O512" s="707"/>
      <c r="P512" s="707"/>
      <c r="Q512" s="707"/>
      <c r="R512" s="707"/>
      <c r="S512" s="707"/>
      <c r="T512" s="707"/>
      <c r="U512" s="707"/>
      <c r="V512" s="707"/>
      <c r="W512" s="707"/>
      <c r="X512" s="707"/>
      <c r="Y512" s="707"/>
      <c r="Z512" s="707"/>
      <c r="AA512" s="707"/>
      <c r="AB512" s="707"/>
      <c r="AC512" s="707"/>
      <c r="AD512" s="707"/>
      <c r="AE512" s="707"/>
      <c r="AF512" s="707"/>
      <c r="AG512" s="707"/>
      <c r="AH512" s="707"/>
      <c r="AI512" s="707"/>
      <c r="FY512" s="1026" t="s">
        <v>921</v>
      </c>
      <c r="FZ512" s="1037" t="s">
        <v>933</v>
      </c>
      <c r="GA512" s="1037"/>
      <c r="GB512" s="1037"/>
      <c r="HE512" s="1026" t="s">
        <v>921</v>
      </c>
      <c r="HF512" s="1037" t="s">
        <v>934</v>
      </c>
      <c r="HG512" s="1037"/>
      <c r="HH512" s="1037"/>
    </row>
    <row r="513" spans="1:216" x14ac:dyDescent="0.25">
      <c r="A513" s="1026"/>
      <c r="B513" s="859">
        <v>0.964036</v>
      </c>
      <c r="C513" s="947"/>
      <c r="D513" s="948"/>
      <c r="F513" s="707"/>
      <c r="G513" s="707"/>
      <c r="H513" s="707"/>
      <c r="I513" s="707"/>
      <c r="J513" s="707"/>
      <c r="K513" s="707"/>
      <c r="L513" s="707"/>
      <c r="M513" s="707"/>
      <c r="N513" s="707"/>
      <c r="O513" s="707"/>
      <c r="P513" s="707"/>
      <c r="Q513" s="707"/>
      <c r="R513" s="707"/>
      <c r="S513" s="707"/>
      <c r="T513" s="707"/>
      <c r="U513" s="707"/>
      <c r="V513" s="707"/>
      <c r="W513" s="707"/>
      <c r="X513" s="707"/>
      <c r="Y513" s="707"/>
      <c r="Z513" s="707"/>
      <c r="AA513" s="707"/>
      <c r="AB513" s="707"/>
      <c r="AC513" s="707"/>
      <c r="AD513" s="707"/>
      <c r="AE513" s="707"/>
      <c r="AF513" s="707"/>
      <c r="AG513" s="707"/>
      <c r="AH513" s="707"/>
      <c r="AI513" s="707"/>
      <c r="FY513" s="1026"/>
      <c r="FZ513" s="949" t="s">
        <v>930</v>
      </c>
      <c r="GA513" s="949">
        <v>211</v>
      </c>
      <c r="GB513" s="949">
        <v>213</v>
      </c>
      <c r="HE513" s="1026"/>
      <c r="HF513" s="949" t="s">
        <v>930</v>
      </c>
      <c r="HG513" s="949">
        <v>211</v>
      </c>
      <c r="HH513" s="949">
        <v>213</v>
      </c>
    </row>
    <row r="514" spans="1:216" x14ac:dyDescent="0.25">
      <c r="A514" s="845" t="s">
        <v>49</v>
      </c>
      <c r="B514" s="846">
        <f>B504*B513</f>
        <v>14703.4</v>
      </c>
      <c r="C514" s="847">
        <f>B514/1.302</f>
        <v>11292.9</v>
      </c>
      <c r="D514" s="847">
        <f>B514-C514</f>
        <v>3410.5</v>
      </c>
      <c r="F514" s="707"/>
      <c r="G514" s="707"/>
      <c r="H514" s="707"/>
      <c r="I514" s="707"/>
      <c r="J514" s="707"/>
      <c r="K514" s="707"/>
      <c r="L514" s="707"/>
      <c r="M514" s="707"/>
      <c r="N514" s="707"/>
      <c r="O514" s="707"/>
      <c r="P514" s="707"/>
      <c r="Q514" s="707"/>
      <c r="R514" s="707"/>
      <c r="S514" s="707"/>
      <c r="T514" s="707"/>
      <c r="U514" s="707"/>
      <c r="V514" s="707"/>
      <c r="W514" s="707"/>
      <c r="X514" s="707"/>
      <c r="Y514" s="707"/>
      <c r="Z514" s="707"/>
      <c r="AA514" s="707"/>
      <c r="AB514" s="707"/>
      <c r="AC514" s="707"/>
      <c r="AD514" s="707"/>
      <c r="AE514" s="707"/>
      <c r="AF514" s="707"/>
      <c r="AG514" s="707"/>
      <c r="AH514" s="707"/>
      <c r="AI514" s="707"/>
      <c r="FY514" s="845" t="s">
        <v>49</v>
      </c>
      <c r="FZ514" s="846">
        <f t="shared" ref="FZ514:FZ517" si="3700">5928.3/26667.2*B514</f>
        <v>3268.7</v>
      </c>
      <c r="GA514" s="847">
        <f t="shared" ref="GA514:GA517" si="3701">FZ514/1.302</f>
        <v>2510.5</v>
      </c>
      <c r="GB514" s="847">
        <f t="shared" ref="GB514:GB517" si="3702">FZ514-GA514</f>
        <v>758.2</v>
      </c>
      <c r="HE514" s="845" t="s">
        <v>49</v>
      </c>
      <c r="HF514" s="846">
        <f t="shared" ref="HF514:HF517" si="3703">B514-FZ514</f>
        <v>11434.7</v>
      </c>
      <c r="HG514" s="847">
        <f t="shared" ref="HG514:HG517" si="3704">HF514/1.302</f>
        <v>8782.4</v>
      </c>
      <c r="HH514" s="847">
        <f t="shared" ref="HH514:HH517" si="3705">HF514-HG514</f>
        <v>2652.3</v>
      </c>
    </row>
    <row r="515" spans="1:216" x14ac:dyDescent="0.25">
      <c r="A515" s="845" t="s">
        <v>680</v>
      </c>
      <c r="B515" s="846">
        <f>B505*B513</f>
        <v>732.2</v>
      </c>
      <c r="C515" s="847">
        <f t="shared" ref="C515:C518" si="3706">B515/1.302</f>
        <v>562.4</v>
      </c>
      <c r="D515" s="847">
        <f t="shared" ref="D515:D518" si="3707">B515-C515</f>
        <v>169.8</v>
      </c>
      <c r="F515" s="707"/>
      <c r="G515" s="707"/>
      <c r="H515" s="707"/>
      <c r="I515" s="707"/>
      <c r="J515" s="707"/>
      <c r="K515" s="707"/>
      <c r="L515" s="707"/>
      <c r="M515" s="707"/>
      <c r="N515" s="707"/>
      <c r="O515" s="707"/>
      <c r="P515" s="707"/>
      <c r="Q515" s="707"/>
      <c r="R515" s="707"/>
      <c r="S515" s="707"/>
      <c r="T515" s="707"/>
      <c r="U515" s="707"/>
      <c r="V515" s="707"/>
      <c r="W515" s="707"/>
      <c r="X515" s="707"/>
      <c r="Y515" s="707"/>
      <c r="Z515" s="707"/>
      <c r="AA515" s="707"/>
      <c r="AB515" s="707"/>
      <c r="AC515" s="707"/>
      <c r="AD515" s="707"/>
      <c r="AE515" s="707"/>
      <c r="AF515" s="707"/>
      <c r="AG515" s="707"/>
      <c r="AH515" s="707"/>
      <c r="AI515" s="707"/>
      <c r="FY515" s="845" t="s">
        <v>680</v>
      </c>
      <c r="FZ515" s="846">
        <f t="shared" si="3700"/>
        <v>162.80000000000001</v>
      </c>
      <c r="GA515" s="847">
        <f t="shared" si="3701"/>
        <v>125</v>
      </c>
      <c r="GB515" s="847">
        <f t="shared" si="3702"/>
        <v>37.799999999999997</v>
      </c>
      <c r="HE515" s="845" t="s">
        <v>680</v>
      </c>
      <c r="HF515" s="846">
        <f t="shared" si="3703"/>
        <v>569.4</v>
      </c>
      <c r="HG515" s="847">
        <f t="shared" si="3704"/>
        <v>437.3</v>
      </c>
      <c r="HH515" s="847">
        <f t="shared" si="3705"/>
        <v>132.1</v>
      </c>
    </row>
    <row r="516" spans="1:216" x14ac:dyDescent="0.25">
      <c r="A516" s="845" t="s">
        <v>50</v>
      </c>
      <c r="B516" s="846">
        <f>B506*B513</f>
        <v>5782.1</v>
      </c>
      <c r="C516" s="847">
        <f t="shared" si="3706"/>
        <v>4440.8999999999996</v>
      </c>
      <c r="D516" s="847">
        <f t="shared" si="3707"/>
        <v>1341.2</v>
      </c>
      <c r="F516" s="707"/>
      <c r="G516" s="707"/>
      <c r="H516" s="707"/>
      <c r="I516" s="707"/>
      <c r="J516" s="707"/>
      <c r="K516" s="707"/>
      <c r="L516" s="707"/>
      <c r="M516" s="707"/>
      <c r="N516" s="707"/>
      <c r="O516" s="707"/>
      <c r="P516" s="707"/>
      <c r="Q516" s="707"/>
      <c r="R516" s="707"/>
      <c r="S516" s="707"/>
      <c r="T516" s="707"/>
      <c r="U516" s="707"/>
      <c r="V516" s="707"/>
      <c r="W516" s="707"/>
      <c r="X516" s="707"/>
      <c r="Y516" s="707"/>
      <c r="Z516" s="707"/>
      <c r="AA516" s="707"/>
      <c r="AB516" s="707"/>
      <c r="AC516" s="707"/>
      <c r="AD516" s="707"/>
      <c r="AE516" s="707"/>
      <c r="AF516" s="707"/>
      <c r="AG516" s="707"/>
      <c r="AH516" s="707"/>
      <c r="AI516" s="707"/>
      <c r="FY516" s="845" t="s">
        <v>50</v>
      </c>
      <c r="FZ516" s="846">
        <f t="shared" si="3700"/>
        <v>1285.4000000000001</v>
      </c>
      <c r="GA516" s="847">
        <f t="shared" si="3701"/>
        <v>987.3</v>
      </c>
      <c r="GB516" s="847">
        <f t="shared" si="3702"/>
        <v>298.10000000000002</v>
      </c>
      <c r="HE516" s="845" t="s">
        <v>50</v>
      </c>
      <c r="HF516" s="846">
        <f t="shared" si="3703"/>
        <v>4496.7</v>
      </c>
      <c r="HG516" s="847">
        <f t="shared" si="3704"/>
        <v>3453.7</v>
      </c>
      <c r="HH516" s="847">
        <f t="shared" si="3705"/>
        <v>1043</v>
      </c>
    </row>
    <row r="517" spans="1:216" x14ac:dyDescent="0.25">
      <c r="A517" s="845" t="s">
        <v>540</v>
      </c>
      <c r="B517" s="846">
        <f>B507*B513</f>
        <v>4513.1000000000004</v>
      </c>
      <c r="C517" s="847">
        <f t="shared" si="3706"/>
        <v>3466.3</v>
      </c>
      <c r="D517" s="847">
        <f t="shared" si="3707"/>
        <v>1046.8</v>
      </c>
      <c r="F517" s="707"/>
      <c r="G517" s="707"/>
      <c r="H517" s="707"/>
      <c r="I517" s="707"/>
      <c r="J517" s="707"/>
      <c r="K517" s="707"/>
      <c r="L517" s="707"/>
      <c r="M517" s="707"/>
      <c r="N517" s="707"/>
      <c r="O517" s="707"/>
      <c r="P517" s="707"/>
      <c r="Q517" s="707"/>
      <c r="R517" s="707"/>
      <c r="S517" s="707"/>
      <c r="T517" s="707"/>
      <c r="U517" s="707"/>
      <c r="V517" s="707"/>
      <c r="W517" s="707"/>
      <c r="X517" s="707"/>
      <c r="Y517" s="707"/>
      <c r="Z517" s="707"/>
      <c r="AA517" s="707"/>
      <c r="AB517" s="707"/>
      <c r="AC517" s="707"/>
      <c r="AD517" s="707"/>
      <c r="AE517" s="707"/>
      <c r="AF517" s="707"/>
      <c r="AG517" s="707"/>
      <c r="AH517" s="707"/>
      <c r="AI517" s="707"/>
      <c r="FY517" s="845" t="s">
        <v>540</v>
      </c>
      <c r="FZ517" s="846">
        <f t="shared" si="3700"/>
        <v>1003.3</v>
      </c>
      <c r="GA517" s="847">
        <f t="shared" si="3701"/>
        <v>770.6</v>
      </c>
      <c r="GB517" s="847">
        <f t="shared" si="3702"/>
        <v>232.7</v>
      </c>
      <c r="HE517" s="845" t="s">
        <v>540</v>
      </c>
      <c r="HF517" s="846">
        <f t="shared" si="3703"/>
        <v>3509.8</v>
      </c>
      <c r="HG517" s="847">
        <f t="shared" si="3704"/>
        <v>2695.7</v>
      </c>
      <c r="HH517" s="847">
        <f t="shared" si="3705"/>
        <v>814.1</v>
      </c>
    </row>
    <row r="518" spans="1:216" x14ac:dyDescent="0.25">
      <c r="A518" s="845" t="s">
        <v>63</v>
      </c>
      <c r="B518" s="846">
        <f>B508*B513</f>
        <v>1054.8</v>
      </c>
      <c r="C518" s="847">
        <f t="shared" si="3706"/>
        <v>810.1</v>
      </c>
      <c r="D518" s="847">
        <f t="shared" si="3707"/>
        <v>244.7</v>
      </c>
      <c r="F518" s="707"/>
      <c r="G518" s="707"/>
      <c r="H518" s="707"/>
      <c r="I518" s="707"/>
      <c r="J518" s="707"/>
      <c r="K518" s="707"/>
      <c r="L518" s="707"/>
      <c r="M518" s="707"/>
      <c r="N518" s="707"/>
      <c r="O518" s="707"/>
      <c r="P518" s="707"/>
      <c r="Q518" s="707"/>
      <c r="R518" s="707"/>
      <c r="S518" s="707"/>
      <c r="T518" s="707"/>
      <c r="U518" s="707"/>
      <c r="V518" s="707"/>
      <c r="W518" s="707"/>
      <c r="X518" s="707"/>
      <c r="Y518" s="707"/>
      <c r="Z518" s="707"/>
      <c r="AA518" s="707"/>
      <c r="AB518" s="707"/>
      <c r="AC518" s="707"/>
      <c r="AD518" s="707"/>
      <c r="AE518" s="707"/>
      <c r="AF518" s="707"/>
      <c r="AG518" s="707"/>
      <c r="AH518" s="707"/>
      <c r="AI518" s="707"/>
      <c r="FY518" s="845" t="s">
        <v>63</v>
      </c>
      <c r="FZ518" s="846">
        <f>5928.3/26667.2*B518</f>
        <v>234.5</v>
      </c>
      <c r="GA518" s="847">
        <f>FZ518/1.302</f>
        <v>180.1</v>
      </c>
      <c r="GB518" s="847">
        <f>FZ518-GA518</f>
        <v>54.4</v>
      </c>
      <c r="HE518" s="845" t="s">
        <v>63</v>
      </c>
      <c r="HF518" s="846">
        <f>B518-FZ518</f>
        <v>820.3</v>
      </c>
      <c r="HG518" s="847">
        <f>HF518/1.302</f>
        <v>630</v>
      </c>
      <c r="HH518" s="847">
        <f>HF518-HG518</f>
        <v>190.3</v>
      </c>
    </row>
    <row r="519" spans="1:216" x14ac:dyDescent="0.25">
      <c r="A519" s="848" t="s">
        <v>61</v>
      </c>
      <c r="B519" s="862">
        <f>SUM(B514:B518)</f>
        <v>26785.599999999999</v>
      </c>
      <c r="C519" s="862">
        <f>SUM(C514:C518)</f>
        <v>20572.599999999999</v>
      </c>
      <c r="D519" s="862">
        <f>SUM(D514:D518)</f>
        <v>6213</v>
      </c>
      <c r="F519" s="707"/>
      <c r="G519" s="707"/>
      <c r="H519" s="707"/>
      <c r="I519" s="707"/>
      <c r="J519" s="707"/>
      <c r="K519" s="707"/>
      <c r="L519" s="707"/>
      <c r="M519" s="707"/>
      <c r="N519" s="707"/>
      <c r="O519" s="707"/>
      <c r="P519" s="707"/>
      <c r="Q519" s="707"/>
      <c r="R519" s="707"/>
      <c r="S519" s="707"/>
      <c r="T519" s="707"/>
      <c r="U519" s="707"/>
      <c r="V519" s="707"/>
      <c r="W519" s="707"/>
      <c r="X519" s="707"/>
      <c r="Y519" s="707"/>
      <c r="Z519" s="707"/>
      <c r="AA519" s="707"/>
      <c r="AB519" s="707"/>
      <c r="AC519" s="707"/>
      <c r="AD519" s="707"/>
      <c r="AE519" s="707"/>
      <c r="AF519" s="707"/>
      <c r="AG519" s="707"/>
      <c r="AH519" s="707"/>
      <c r="AI519" s="707"/>
      <c r="FY519" s="848" t="s">
        <v>61</v>
      </c>
      <c r="FZ519" s="862">
        <f>SUM(FZ514:FZ518)</f>
        <v>5954.7</v>
      </c>
      <c r="GA519" s="862">
        <f>SUM(GA514:GA518)</f>
        <v>4573.5</v>
      </c>
      <c r="GB519" s="862">
        <f>SUM(GB514:GB518)</f>
        <v>1381.2</v>
      </c>
      <c r="HE519" s="848" t="s">
        <v>61</v>
      </c>
      <c r="HF519" s="862">
        <f>SUM(HF514:HF518)</f>
        <v>20830.900000000001</v>
      </c>
      <c r="HG519" s="862">
        <f>SUM(HG514:HG518)</f>
        <v>15999.1</v>
      </c>
      <c r="HH519" s="862">
        <f>SUM(HH514:HH518)</f>
        <v>4831.8</v>
      </c>
    </row>
    <row r="520" spans="1:216" hidden="1" x14ac:dyDescent="0.25">
      <c r="B520" s="700"/>
      <c r="C520" s="700"/>
      <c r="D520" s="700"/>
      <c r="T520" s="700"/>
    </row>
    <row r="521" spans="1:216" hidden="1" x14ac:dyDescent="0.25">
      <c r="B521" s="700"/>
      <c r="C521" s="700"/>
      <c r="D521" s="700"/>
      <c r="T521" s="700"/>
    </row>
    <row r="522" spans="1:216" ht="45" hidden="1" x14ac:dyDescent="0.25">
      <c r="A522" s="1024" t="s">
        <v>921</v>
      </c>
      <c r="B522" s="1033" t="s">
        <v>935</v>
      </c>
      <c r="C522" s="1034"/>
      <c r="D522" s="1035"/>
      <c r="E522" s="843" t="s">
        <v>936</v>
      </c>
      <c r="F522" s="1036" t="s">
        <v>937</v>
      </c>
      <c r="T522" s="700"/>
    </row>
    <row r="523" spans="1:216" ht="52.5" hidden="1" customHeight="1" x14ac:dyDescent="0.25">
      <c r="A523" s="1024"/>
      <c r="B523" s="864" t="s">
        <v>930</v>
      </c>
      <c r="C523" s="865" t="s">
        <v>938</v>
      </c>
      <c r="D523" s="865" t="s">
        <v>939</v>
      </c>
      <c r="E523" s="865" t="s">
        <v>940</v>
      </c>
      <c r="F523" s="1036"/>
      <c r="T523" s="700"/>
    </row>
    <row r="524" spans="1:216" hidden="1" x14ac:dyDescent="0.25">
      <c r="A524" s="845" t="s">
        <v>49</v>
      </c>
      <c r="B524" s="846">
        <f>C524+D524</f>
        <v>269.5</v>
      </c>
      <c r="C524" s="847">
        <f>(F524*16242+F524*1009.76)*2/1000</f>
        <v>207</v>
      </c>
      <c r="D524" s="847">
        <f>C524*0.302</f>
        <v>62.5</v>
      </c>
      <c r="E524" s="847">
        <f>F524*16242*3/1000</f>
        <v>292.39999999999998</v>
      </c>
      <c r="F524" s="866">
        <v>6</v>
      </c>
      <c r="T524" s="700"/>
    </row>
    <row r="525" spans="1:216" hidden="1" x14ac:dyDescent="0.25">
      <c r="A525" s="845" t="s">
        <v>680</v>
      </c>
      <c r="B525" s="846">
        <f t="shared" ref="B525:B528" si="3708">C525+D525</f>
        <v>0</v>
      </c>
      <c r="C525" s="847">
        <f t="shared" ref="C525:C528" si="3709">(F525*16242+F525*1009.76)*2/1000</f>
        <v>0</v>
      </c>
      <c r="D525" s="847">
        <f t="shared" ref="D525:D528" si="3710">C525*0.302</f>
        <v>0</v>
      </c>
      <c r="E525" s="847">
        <f t="shared" ref="E525:E528" si="3711">F525*16242*3/1000</f>
        <v>0</v>
      </c>
      <c r="F525" s="866"/>
      <c r="T525" s="700"/>
    </row>
    <row r="526" spans="1:216" hidden="1" x14ac:dyDescent="0.25">
      <c r="A526" s="845" t="s">
        <v>50</v>
      </c>
      <c r="B526" s="846">
        <f t="shared" si="3708"/>
        <v>134.80000000000001</v>
      </c>
      <c r="C526" s="847">
        <f t="shared" si="3709"/>
        <v>103.5</v>
      </c>
      <c r="D526" s="847">
        <f t="shared" si="3710"/>
        <v>31.3</v>
      </c>
      <c r="E526" s="847">
        <f t="shared" si="3711"/>
        <v>146.19999999999999</v>
      </c>
      <c r="F526" s="866">
        <v>3</v>
      </c>
      <c r="T526" s="700"/>
    </row>
    <row r="527" spans="1:216" hidden="1" x14ac:dyDescent="0.25">
      <c r="A527" s="845" t="s">
        <v>540</v>
      </c>
      <c r="B527" s="846">
        <f t="shared" si="3708"/>
        <v>0</v>
      </c>
      <c r="C527" s="847">
        <f t="shared" si="3709"/>
        <v>0</v>
      </c>
      <c r="D527" s="847">
        <f t="shared" si="3710"/>
        <v>0</v>
      </c>
      <c r="E527" s="847">
        <f t="shared" si="3711"/>
        <v>0</v>
      </c>
      <c r="F527" s="866"/>
      <c r="T527" s="700"/>
    </row>
    <row r="528" spans="1:216" hidden="1" x14ac:dyDescent="0.25">
      <c r="A528" s="845" t="s">
        <v>63</v>
      </c>
      <c r="B528" s="846">
        <f t="shared" si="3708"/>
        <v>0</v>
      </c>
      <c r="C528" s="847">
        <f t="shared" si="3709"/>
        <v>0</v>
      </c>
      <c r="D528" s="847">
        <f t="shared" si="3710"/>
        <v>0</v>
      </c>
      <c r="E528" s="847">
        <f t="shared" si="3711"/>
        <v>0</v>
      </c>
      <c r="F528" s="866"/>
      <c r="T528" s="700"/>
    </row>
    <row r="529" spans="1:35" hidden="1" x14ac:dyDescent="0.25">
      <c r="A529" s="848" t="s">
        <v>61</v>
      </c>
      <c r="B529" s="849">
        <f>SUM(B524:B528)</f>
        <v>404.3</v>
      </c>
      <c r="C529" s="849">
        <f>SUM(C524:C528)</f>
        <v>310.5</v>
      </c>
      <c r="D529" s="849">
        <f>SUM(D524:D528)</f>
        <v>93.8</v>
      </c>
      <c r="E529" s="849">
        <f>SUM(E524:E528)</f>
        <v>438.6</v>
      </c>
      <c r="F529" s="867">
        <f>SUM(F524:F528)</f>
        <v>9</v>
      </c>
      <c r="T529" s="700"/>
      <c r="AA529" s="700">
        <f>B529+E529</f>
        <v>842.9</v>
      </c>
    </row>
    <row r="530" spans="1:35" hidden="1" x14ac:dyDescent="0.25">
      <c r="C530" s="700"/>
      <c r="D530" s="700"/>
      <c r="T530" s="700"/>
    </row>
    <row r="531" spans="1:35" hidden="1" x14ac:dyDescent="0.25">
      <c r="C531" s="700"/>
      <c r="D531" s="700"/>
      <c r="T531" s="700"/>
    </row>
    <row r="532" spans="1:35" ht="45" x14ac:dyDescent="0.25">
      <c r="A532" s="1024" t="s">
        <v>921</v>
      </c>
      <c r="B532" s="1033" t="s">
        <v>941</v>
      </c>
      <c r="C532" s="1034"/>
      <c r="D532" s="1035"/>
      <c r="E532" s="843" t="s">
        <v>936</v>
      </c>
      <c r="F532" s="1036" t="s">
        <v>937</v>
      </c>
      <c r="T532" s="700"/>
    </row>
    <row r="533" spans="1:35" ht="52.5" customHeight="1" x14ac:dyDescent="0.25">
      <c r="A533" s="1024"/>
      <c r="B533" s="864" t="s">
        <v>930</v>
      </c>
      <c r="C533" s="865" t="s">
        <v>938</v>
      </c>
      <c r="D533" s="865" t="s">
        <v>939</v>
      </c>
      <c r="E533" s="865" t="s">
        <v>940</v>
      </c>
      <c r="F533" s="1036"/>
      <c r="T533" s="700"/>
    </row>
    <row r="534" spans="1:35" hidden="1" x14ac:dyDescent="0.25">
      <c r="A534" s="845" t="s">
        <v>49</v>
      </c>
      <c r="B534" s="846">
        <f>C534+D534</f>
        <v>256.10000000000002</v>
      </c>
      <c r="C534" s="847">
        <f>C524-C524*0.05</f>
        <v>196.7</v>
      </c>
      <c r="D534" s="847">
        <f>C534*0.302</f>
        <v>59.4</v>
      </c>
      <c r="E534" s="847">
        <f>F534*16242*3/1000</f>
        <v>292.39999999999998</v>
      </c>
      <c r="F534" s="866">
        <v>6</v>
      </c>
      <c r="T534" s="700"/>
    </row>
    <row r="535" spans="1:35" hidden="1" x14ac:dyDescent="0.25">
      <c r="A535" s="845" t="s">
        <v>680</v>
      </c>
      <c r="B535" s="846">
        <f t="shared" ref="B535:B538" si="3712">C535+D535</f>
        <v>0</v>
      </c>
      <c r="C535" s="847">
        <f t="shared" ref="C535:C538" si="3713">C525-C525*0.05</f>
        <v>0</v>
      </c>
      <c r="D535" s="847">
        <f t="shared" ref="D535:D538" si="3714">C535*0.302</f>
        <v>0</v>
      </c>
      <c r="E535" s="847">
        <f t="shared" ref="E535:E538" si="3715">F535*16242*3/1000</f>
        <v>0</v>
      </c>
      <c r="F535" s="866"/>
      <c r="T535" s="700"/>
    </row>
    <row r="536" spans="1:35" hidden="1" x14ac:dyDescent="0.25">
      <c r="A536" s="845" t="s">
        <v>50</v>
      </c>
      <c r="B536" s="846">
        <f t="shared" si="3712"/>
        <v>128</v>
      </c>
      <c r="C536" s="847">
        <f t="shared" si="3713"/>
        <v>98.3</v>
      </c>
      <c r="D536" s="847">
        <f t="shared" si="3714"/>
        <v>29.7</v>
      </c>
      <c r="E536" s="847">
        <f t="shared" si="3715"/>
        <v>146.19999999999999</v>
      </c>
      <c r="F536" s="866">
        <v>3</v>
      </c>
      <c r="T536" s="700"/>
    </row>
    <row r="537" spans="1:35" hidden="1" x14ac:dyDescent="0.25">
      <c r="A537" s="845" t="s">
        <v>540</v>
      </c>
      <c r="B537" s="846">
        <f t="shared" si="3712"/>
        <v>0</v>
      </c>
      <c r="C537" s="847">
        <f t="shared" si="3713"/>
        <v>0</v>
      </c>
      <c r="D537" s="847">
        <f t="shared" si="3714"/>
        <v>0</v>
      </c>
      <c r="E537" s="847">
        <f t="shared" si="3715"/>
        <v>0</v>
      </c>
      <c r="F537" s="866"/>
      <c r="T537" s="700"/>
    </row>
    <row r="538" spans="1:35" hidden="1" x14ac:dyDescent="0.25">
      <c r="A538" s="845" t="s">
        <v>63</v>
      </c>
      <c r="B538" s="846">
        <f t="shared" si="3712"/>
        <v>0</v>
      </c>
      <c r="C538" s="847">
        <f t="shared" si="3713"/>
        <v>0</v>
      </c>
      <c r="D538" s="847">
        <f t="shared" si="3714"/>
        <v>0</v>
      </c>
      <c r="E538" s="847">
        <f t="shared" si="3715"/>
        <v>0</v>
      </c>
      <c r="F538" s="866"/>
      <c r="T538" s="700"/>
    </row>
    <row r="539" spans="1:35" hidden="1" x14ac:dyDescent="0.25">
      <c r="A539" s="848" t="s">
        <v>61</v>
      </c>
      <c r="B539" s="849">
        <f>SUM(B534:B538)</f>
        <v>384.1</v>
      </c>
      <c r="C539" s="849">
        <f>SUM(C534:C538)</f>
        <v>295</v>
      </c>
      <c r="D539" s="849">
        <f>SUM(D534:D538)</f>
        <v>89.1</v>
      </c>
      <c r="E539" s="849">
        <f>SUM(E534:E538)</f>
        <v>438.6</v>
      </c>
      <c r="F539" s="867">
        <f>SUM(F534:F538)</f>
        <v>9</v>
      </c>
      <c r="T539" s="700"/>
      <c r="AA539" s="700">
        <f>B539+E539</f>
        <v>822.7</v>
      </c>
    </row>
    <row r="540" spans="1:35" hidden="1" x14ac:dyDescent="0.25">
      <c r="A540" s="868"/>
      <c r="B540" s="869"/>
      <c r="C540" s="869"/>
      <c r="D540" s="869"/>
      <c r="E540" s="869"/>
      <c r="F540" s="870"/>
      <c r="T540" s="700"/>
      <c r="AA540" s="700"/>
    </row>
    <row r="541" spans="1:35" hidden="1" x14ac:dyDescent="0.25">
      <c r="A541" s="868"/>
      <c r="B541" s="869"/>
      <c r="C541" s="869"/>
      <c r="D541" s="869"/>
      <c r="E541" s="869"/>
      <c r="F541" s="870"/>
      <c r="T541" s="700"/>
      <c r="AA541" s="700"/>
    </row>
    <row r="542" spans="1:35" x14ac:dyDescent="0.25">
      <c r="A542" s="1026" t="s">
        <v>921</v>
      </c>
      <c r="B542" s="1030" t="s">
        <v>931</v>
      </c>
      <c r="C542" s="1031"/>
      <c r="D542" s="1032"/>
      <c r="F542" s="707"/>
      <c r="G542" s="707"/>
      <c r="H542" s="707"/>
      <c r="I542" s="707"/>
      <c r="J542" s="707"/>
      <c r="K542" s="707"/>
      <c r="L542" s="707"/>
      <c r="M542" s="707"/>
      <c r="N542" s="707"/>
      <c r="O542" s="707"/>
      <c r="P542" s="707"/>
      <c r="Q542" s="707"/>
      <c r="R542" s="707"/>
      <c r="S542" s="707"/>
      <c r="T542" s="707"/>
      <c r="U542" s="707"/>
      <c r="V542" s="707"/>
      <c r="W542" s="707"/>
      <c r="X542" s="707"/>
      <c r="Y542" s="707"/>
      <c r="Z542" s="707"/>
      <c r="AA542" s="707"/>
      <c r="AB542" s="707"/>
      <c r="AC542" s="707"/>
      <c r="AD542" s="707"/>
      <c r="AE542" s="707"/>
      <c r="AF542" s="707"/>
      <c r="AG542" s="707"/>
      <c r="AH542" s="707"/>
      <c r="AI542" s="707"/>
    </row>
    <row r="543" spans="1:35" x14ac:dyDescent="0.25">
      <c r="A543" s="1026"/>
      <c r="B543" s="859">
        <v>0.964036</v>
      </c>
      <c r="C543" s="947"/>
      <c r="D543" s="948"/>
      <c r="F543" s="707"/>
      <c r="G543" s="707"/>
      <c r="H543" s="707"/>
      <c r="I543" s="707"/>
      <c r="J543" s="707"/>
      <c r="K543" s="707"/>
      <c r="L543" s="707"/>
      <c r="M543" s="707"/>
      <c r="N543" s="707"/>
      <c r="O543" s="707"/>
      <c r="P543" s="707"/>
      <c r="Q543" s="707"/>
      <c r="R543" s="707"/>
      <c r="S543" s="707"/>
      <c r="T543" s="707"/>
      <c r="U543" s="707"/>
      <c r="V543" s="707"/>
      <c r="W543" s="707"/>
      <c r="X543" s="707"/>
      <c r="Y543" s="707"/>
      <c r="Z543" s="707"/>
      <c r="AA543" s="707"/>
      <c r="AB543" s="707"/>
      <c r="AC543" s="707"/>
      <c r="AD543" s="707"/>
      <c r="AE543" s="707"/>
      <c r="AF543" s="707"/>
      <c r="AG543" s="707"/>
      <c r="AH543" s="707"/>
      <c r="AI543" s="707"/>
    </row>
    <row r="544" spans="1:35" x14ac:dyDescent="0.25">
      <c r="A544" s="845" t="s">
        <v>49</v>
      </c>
      <c r="B544" s="846">
        <f>B534*B543</f>
        <v>246.9</v>
      </c>
      <c r="C544" s="847">
        <f>B544/1.302</f>
        <v>189.6</v>
      </c>
      <c r="D544" s="847">
        <f>B544-C544</f>
        <v>57.3</v>
      </c>
      <c r="E544" s="847">
        <f>F544*16242*3/1000</f>
        <v>292.39999999999998</v>
      </c>
      <c r="F544" s="866">
        <v>6</v>
      </c>
      <c r="G544" s="707"/>
      <c r="H544" s="707"/>
      <c r="I544" s="707"/>
      <c r="J544" s="707"/>
      <c r="K544" s="707"/>
      <c r="L544" s="707"/>
      <c r="M544" s="707"/>
      <c r="N544" s="707"/>
      <c r="O544" s="707"/>
      <c r="P544" s="707"/>
      <c r="Q544" s="707"/>
      <c r="R544" s="707"/>
      <c r="S544" s="707"/>
      <c r="T544" s="707"/>
      <c r="U544" s="707"/>
      <c r="V544" s="707"/>
      <c r="W544" s="707"/>
      <c r="X544" s="707"/>
      <c r="Y544" s="707"/>
      <c r="Z544" s="707"/>
      <c r="AA544" s="707"/>
      <c r="AB544" s="707"/>
      <c r="AC544" s="707"/>
      <c r="AD544" s="707"/>
      <c r="AE544" s="707"/>
      <c r="AF544" s="707"/>
      <c r="AG544" s="707"/>
      <c r="AH544" s="707"/>
      <c r="AI544" s="707"/>
    </row>
    <row r="545" spans="1:35" x14ac:dyDescent="0.25">
      <c r="A545" s="845" t="s">
        <v>680</v>
      </c>
      <c r="B545" s="846">
        <f>B535*B543</f>
        <v>0</v>
      </c>
      <c r="C545" s="847">
        <f t="shared" ref="C545:C548" si="3716">B545/1.302</f>
        <v>0</v>
      </c>
      <c r="D545" s="847">
        <f t="shared" ref="D545:D548" si="3717">B545-C545</f>
        <v>0</v>
      </c>
      <c r="E545" s="847">
        <f t="shared" ref="E545:E548" si="3718">F545*16242*3/1000</f>
        <v>0</v>
      </c>
      <c r="F545" s="866"/>
      <c r="G545" s="707"/>
      <c r="H545" s="707"/>
      <c r="I545" s="707"/>
      <c r="J545" s="707"/>
      <c r="K545" s="707"/>
      <c r="L545" s="707"/>
      <c r="M545" s="707"/>
      <c r="N545" s="707"/>
      <c r="O545" s="707"/>
      <c r="P545" s="707"/>
      <c r="Q545" s="707"/>
      <c r="R545" s="707"/>
      <c r="S545" s="707"/>
      <c r="T545" s="707"/>
      <c r="U545" s="707"/>
      <c r="V545" s="707"/>
      <c r="W545" s="707"/>
      <c r="X545" s="707"/>
      <c r="Y545" s="707"/>
      <c r="Z545" s="707"/>
      <c r="AA545" s="707"/>
      <c r="AB545" s="707"/>
      <c r="AC545" s="707"/>
      <c r="AD545" s="707"/>
      <c r="AE545" s="707"/>
      <c r="AF545" s="707"/>
      <c r="AG545" s="707"/>
      <c r="AH545" s="707"/>
      <c r="AI545" s="707"/>
    </row>
    <row r="546" spans="1:35" x14ac:dyDescent="0.25">
      <c r="A546" s="845" t="s">
        <v>50</v>
      </c>
      <c r="B546" s="846">
        <f>B536*B543</f>
        <v>123.4</v>
      </c>
      <c r="C546" s="847">
        <f t="shared" si="3716"/>
        <v>94.8</v>
      </c>
      <c r="D546" s="847">
        <f t="shared" si="3717"/>
        <v>28.6</v>
      </c>
      <c r="E546" s="847">
        <f t="shared" si="3718"/>
        <v>146.19999999999999</v>
      </c>
      <c r="F546" s="866">
        <v>3</v>
      </c>
      <c r="G546" s="707"/>
      <c r="H546" s="707"/>
      <c r="I546" s="707"/>
      <c r="J546" s="707"/>
      <c r="K546" s="707"/>
      <c r="L546" s="707"/>
      <c r="M546" s="707"/>
      <c r="N546" s="707"/>
      <c r="O546" s="707"/>
      <c r="P546" s="707"/>
      <c r="Q546" s="707"/>
      <c r="R546" s="707"/>
      <c r="S546" s="707"/>
      <c r="T546" s="707"/>
      <c r="U546" s="707"/>
      <c r="V546" s="707"/>
      <c r="W546" s="707"/>
      <c r="X546" s="707"/>
      <c r="Y546" s="707"/>
      <c r="Z546" s="707"/>
      <c r="AA546" s="707"/>
      <c r="AB546" s="707"/>
      <c r="AC546" s="707"/>
      <c r="AD546" s="707"/>
      <c r="AE546" s="707"/>
      <c r="AF546" s="707"/>
      <c r="AG546" s="707"/>
      <c r="AH546" s="707"/>
      <c r="AI546" s="707"/>
    </row>
    <row r="547" spans="1:35" x14ac:dyDescent="0.25">
      <c r="A547" s="845" t="s">
        <v>540</v>
      </c>
      <c r="B547" s="846">
        <f>B537*B543</f>
        <v>0</v>
      </c>
      <c r="C547" s="847">
        <f t="shared" si="3716"/>
        <v>0</v>
      </c>
      <c r="D547" s="847">
        <f t="shared" si="3717"/>
        <v>0</v>
      </c>
      <c r="E547" s="847">
        <f t="shared" si="3718"/>
        <v>0</v>
      </c>
      <c r="F547" s="866"/>
      <c r="G547" s="707"/>
      <c r="H547" s="707"/>
      <c r="I547" s="707"/>
      <c r="J547" s="707"/>
      <c r="K547" s="707"/>
      <c r="L547" s="707"/>
      <c r="M547" s="707"/>
      <c r="N547" s="707"/>
      <c r="O547" s="707"/>
      <c r="P547" s="707"/>
      <c r="Q547" s="707"/>
      <c r="R547" s="707"/>
      <c r="S547" s="707"/>
      <c r="T547" s="707"/>
      <c r="U547" s="707"/>
      <c r="V547" s="707"/>
      <c r="W547" s="707"/>
      <c r="X547" s="707"/>
      <c r="Y547" s="707"/>
      <c r="Z547" s="707"/>
      <c r="AA547" s="707"/>
      <c r="AB547" s="707"/>
      <c r="AC547" s="707"/>
      <c r="AD547" s="707"/>
      <c r="AE547" s="707"/>
      <c r="AF547" s="707"/>
      <c r="AG547" s="707"/>
      <c r="AH547" s="707"/>
      <c r="AI547" s="707"/>
    </row>
    <row r="548" spans="1:35" x14ac:dyDescent="0.25">
      <c r="A548" s="845" t="s">
        <v>63</v>
      </c>
      <c r="B548" s="846">
        <f>B538*B543</f>
        <v>0</v>
      </c>
      <c r="C548" s="847">
        <f t="shared" si="3716"/>
        <v>0</v>
      </c>
      <c r="D548" s="847">
        <f t="shared" si="3717"/>
        <v>0</v>
      </c>
      <c r="E548" s="847">
        <f t="shared" si="3718"/>
        <v>0</v>
      </c>
      <c r="F548" s="866"/>
      <c r="G548" s="707"/>
      <c r="H548" s="707"/>
      <c r="I548" s="707"/>
      <c r="J548" s="707"/>
      <c r="K548" s="707"/>
      <c r="L548" s="707"/>
      <c r="M548" s="707"/>
      <c r="N548" s="707"/>
      <c r="O548" s="707"/>
      <c r="P548" s="707"/>
      <c r="Q548" s="707"/>
      <c r="R548" s="707"/>
      <c r="S548" s="707"/>
      <c r="T548" s="707"/>
      <c r="U548" s="707"/>
      <c r="V548" s="707"/>
      <c r="W548" s="707"/>
      <c r="X548" s="707"/>
      <c r="Y548" s="707"/>
      <c r="Z548" s="707"/>
      <c r="AA548" s="707"/>
      <c r="AB548" s="707"/>
      <c r="AC548" s="707"/>
      <c r="AD548" s="707"/>
      <c r="AE548" s="707"/>
      <c r="AF548" s="707"/>
      <c r="AG548" s="707"/>
      <c r="AH548" s="707"/>
      <c r="AI548" s="707"/>
    </row>
    <row r="549" spans="1:35" x14ac:dyDescent="0.25">
      <c r="A549" s="848" t="s">
        <v>61</v>
      </c>
      <c r="B549" s="862">
        <f>SUM(B544:B548)</f>
        <v>370.3</v>
      </c>
      <c r="C549" s="862">
        <f>SUM(C544:C548)</f>
        <v>284.39999999999998</v>
      </c>
      <c r="D549" s="862">
        <f>SUM(D544:D548)</f>
        <v>85.9</v>
      </c>
      <c r="E549" s="849">
        <f>SUM(E544:E548)</f>
        <v>438.6</v>
      </c>
      <c r="F549" s="867">
        <f>SUM(F544:F548)</f>
        <v>9</v>
      </c>
      <c r="G549" s="707"/>
      <c r="H549" s="707"/>
      <c r="I549" s="707"/>
      <c r="J549" s="707"/>
      <c r="K549" s="707"/>
      <c r="L549" s="707"/>
      <c r="M549" s="707"/>
      <c r="N549" s="707"/>
      <c r="O549" s="707"/>
      <c r="P549" s="707"/>
      <c r="Q549" s="707"/>
      <c r="R549" s="707"/>
      <c r="S549" s="707"/>
      <c r="T549" s="707"/>
      <c r="U549" s="707"/>
      <c r="V549" s="707"/>
      <c r="W549" s="707"/>
      <c r="X549" s="707"/>
      <c r="Y549" s="707"/>
      <c r="Z549" s="707"/>
      <c r="AA549" s="707"/>
      <c r="AB549" s="707"/>
      <c r="AC549" s="707"/>
      <c r="AD549" s="707"/>
      <c r="AE549" s="707"/>
      <c r="AF549" s="707"/>
      <c r="AG549" s="707"/>
      <c r="AH549" s="707"/>
      <c r="AI549" s="707"/>
    </row>
    <row r="550" spans="1:35" x14ac:dyDescent="0.25">
      <c r="B550" s="871">
        <f>B481-B500-B519-B549</f>
        <v>0</v>
      </c>
      <c r="C550" s="700"/>
      <c r="D550" s="700"/>
      <c r="T550" s="700"/>
    </row>
    <row r="551" spans="1:35" x14ac:dyDescent="0.25">
      <c r="A551" s="872"/>
      <c r="B551" s="873"/>
      <c r="C551" s="874"/>
      <c r="D551" s="874"/>
      <c r="E551" s="875"/>
      <c r="F551" s="876"/>
      <c r="T551" s="700"/>
    </row>
    <row r="552" spans="1:35" ht="32.25" customHeight="1" x14ac:dyDescent="0.25">
      <c r="A552" s="1026" t="s">
        <v>904</v>
      </c>
      <c r="B552" s="1027" t="s">
        <v>942</v>
      </c>
      <c r="C552" s="1028"/>
      <c r="D552" s="1029"/>
      <c r="E552" s="699"/>
    </row>
    <row r="553" spans="1:35" x14ac:dyDescent="0.25">
      <c r="A553" s="1026"/>
      <c r="B553" s="949" t="s">
        <v>930</v>
      </c>
      <c r="C553" s="949">
        <v>211</v>
      </c>
      <c r="D553" s="949">
        <v>213</v>
      </c>
      <c r="E553" s="699"/>
    </row>
    <row r="554" spans="1:35" x14ac:dyDescent="0.25">
      <c r="A554" s="845" t="s">
        <v>49</v>
      </c>
      <c r="B554" s="846">
        <f>C554+D554</f>
        <v>63699</v>
      </c>
      <c r="C554" s="847">
        <f>C564+C574</f>
        <v>48924</v>
      </c>
      <c r="D554" s="847">
        <f>D564+D574</f>
        <v>14775</v>
      </c>
      <c r="E554" s="700"/>
    </row>
    <row r="555" spans="1:35" x14ac:dyDescent="0.25">
      <c r="A555" s="845" t="s">
        <v>680</v>
      </c>
      <c r="B555" s="846">
        <f t="shared" ref="B555:B558" si="3719">C555+D555</f>
        <v>5957.1</v>
      </c>
      <c r="C555" s="847">
        <f t="shared" ref="C555:D558" si="3720">C565+C575</f>
        <v>4575.3</v>
      </c>
      <c r="D555" s="847">
        <f t="shared" si="3720"/>
        <v>1381.8</v>
      </c>
      <c r="E555" s="700"/>
    </row>
    <row r="556" spans="1:35" x14ac:dyDescent="0.25">
      <c r="A556" s="845" t="s">
        <v>50</v>
      </c>
      <c r="B556" s="846">
        <f t="shared" si="3719"/>
        <v>39986.699999999997</v>
      </c>
      <c r="C556" s="847">
        <f t="shared" si="3720"/>
        <v>30711.8</v>
      </c>
      <c r="D556" s="847">
        <f t="shared" si="3720"/>
        <v>9274.9</v>
      </c>
      <c r="E556" s="700"/>
    </row>
    <row r="557" spans="1:35" x14ac:dyDescent="0.25">
      <c r="A557" s="845" t="s">
        <v>540</v>
      </c>
      <c r="B557" s="846">
        <f t="shared" si="3719"/>
        <v>38636.199999999997</v>
      </c>
      <c r="C557" s="847">
        <f t="shared" si="3720"/>
        <v>29674.5</v>
      </c>
      <c r="D557" s="847">
        <f t="shared" si="3720"/>
        <v>8961.7000000000007</v>
      </c>
      <c r="E557" s="700"/>
    </row>
    <row r="558" spans="1:35" x14ac:dyDescent="0.25">
      <c r="A558" s="845" t="s">
        <v>63</v>
      </c>
      <c r="B558" s="846">
        <f t="shared" si="3719"/>
        <v>12522.8</v>
      </c>
      <c r="C558" s="847">
        <f t="shared" si="3720"/>
        <v>9618.2000000000007</v>
      </c>
      <c r="D558" s="847">
        <f t="shared" si="3720"/>
        <v>2904.6</v>
      </c>
      <c r="E558" s="700"/>
    </row>
    <row r="559" spans="1:35" x14ac:dyDescent="0.25">
      <c r="A559" s="848" t="s">
        <v>61</v>
      </c>
      <c r="B559" s="849">
        <f>SUM(B554:B558)</f>
        <v>160801.79999999999</v>
      </c>
      <c r="C559" s="849">
        <f>SUM(C554:C558)</f>
        <v>123503.8</v>
      </c>
      <c r="D559" s="849">
        <f>SUM(D554:D558)</f>
        <v>37298</v>
      </c>
      <c r="E559" s="700"/>
    </row>
    <row r="560" spans="1:35" hidden="1" x14ac:dyDescent="0.25">
      <c r="B560" s="708">
        <f>HG368</f>
        <v>160801.9</v>
      </c>
      <c r="C560" s="708">
        <f>HE368</f>
        <v>123503.8</v>
      </c>
      <c r="D560" s="708">
        <f>HF368</f>
        <v>37298.1</v>
      </c>
    </row>
    <row r="561" spans="1:226" hidden="1" x14ac:dyDescent="0.25">
      <c r="B561" s="700">
        <f>B559-B560</f>
        <v>-0.1</v>
      </c>
      <c r="C561" s="700">
        <f t="shared" ref="C561:D561" si="3721">C559-C560</f>
        <v>0</v>
      </c>
      <c r="D561" s="700">
        <f t="shared" si="3721"/>
        <v>-0.1</v>
      </c>
    </row>
    <row r="562" spans="1:226" s="707" customFormat="1" x14ac:dyDescent="0.25">
      <c r="A562" s="1024" t="s">
        <v>904</v>
      </c>
      <c r="B562" s="1025" t="s">
        <v>943</v>
      </c>
      <c r="C562" s="1025"/>
      <c r="D562" s="1025"/>
      <c r="F562" s="699"/>
      <c r="G562" s="708"/>
      <c r="H562" s="699"/>
      <c r="I562" s="700"/>
      <c r="J562" s="699"/>
      <c r="K562" s="700"/>
      <c r="L562" s="699"/>
      <c r="M562" s="700"/>
      <c r="N562" s="699"/>
      <c r="O562" s="700"/>
      <c r="P562" s="699"/>
      <c r="Q562" s="700"/>
      <c r="R562" s="699"/>
      <c r="S562" s="700"/>
      <c r="T562" s="699"/>
      <c r="U562" s="700"/>
      <c r="V562" s="699"/>
      <c r="W562" s="700"/>
      <c r="X562" s="699"/>
      <c r="Y562" s="700"/>
      <c r="Z562" s="699"/>
      <c r="AA562" s="699"/>
      <c r="AB562" s="699"/>
      <c r="AC562" s="699"/>
      <c r="AD562" s="699"/>
      <c r="AE562" s="699"/>
      <c r="AF562" s="699"/>
      <c r="AG562" s="699"/>
      <c r="AH562" s="699"/>
      <c r="AI562" s="699"/>
      <c r="AJ562" s="699"/>
      <c r="AK562" s="697"/>
      <c r="AL562" s="709"/>
      <c r="AM562" s="699"/>
      <c r="AN562" s="699"/>
      <c r="AP562" s="699"/>
      <c r="AQ562" s="699"/>
      <c r="AR562" s="699"/>
      <c r="AS562" s="699"/>
      <c r="AT562" s="699"/>
      <c r="AU562" s="699"/>
      <c r="AV562" s="699"/>
      <c r="AW562" s="699"/>
      <c r="AX562" s="699"/>
      <c r="AY562" s="699"/>
      <c r="AZ562" s="699"/>
      <c r="BA562" s="699"/>
      <c r="BB562" s="699"/>
      <c r="BC562" s="699"/>
      <c r="BD562" s="699"/>
      <c r="BE562" s="699"/>
      <c r="BF562" s="699"/>
      <c r="BG562" s="699"/>
      <c r="BH562" s="699"/>
      <c r="BI562" s="699"/>
      <c r="BJ562" s="699"/>
      <c r="BK562" s="699"/>
      <c r="BL562" s="699"/>
      <c r="BM562" s="699"/>
      <c r="BN562" s="699"/>
      <c r="BO562" s="699"/>
      <c r="BP562" s="699"/>
      <c r="BQ562" s="699"/>
      <c r="BR562" s="699"/>
      <c r="BS562" s="699"/>
      <c r="BT562" s="699"/>
      <c r="BU562" s="697"/>
      <c r="BV562" s="709"/>
      <c r="BW562" s="699"/>
      <c r="BX562" s="699"/>
      <c r="BZ562" s="699"/>
      <c r="CA562" s="699"/>
      <c r="CB562" s="699"/>
      <c r="CC562" s="699"/>
      <c r="CD562" s="699"/>
      <c r="CE562" s="699"/>
      <c r="CF562" s="699"/>
      <c r="CG562" s="699"/>
      <c r="CH562" s="699"/>
      <c r="CI562" s="699"/>
      <c r="CJ562" s="699"/>
      <c r="CK562" s="699"/>
      <c r="CL562" s="699"/>
      <c r="CM562" s="699"/>
      <c r="CN562" s="699"/>
      <c r="CO562" s="699"/>
      <c r="CP562" s="699"/>
      <c r="CQ562" s="699"/>
      <c r="CR562" s="699"/>
      <c r="CS562" s="699"/>
      <c r="CT562" s="699"/>
      <c r="CU562" s="699"/>
      <c r="CV562" s="699"/>
      <c r="CW562" s="699"/>
      <c r="CX562" s="699"/>
      <c r="CY562" s="699"/>
      <c r="CZ562" s="699"/>
      <c r="DA562" s="699"/>
      <c r="DB562" s="699"/>
      <c r="DC562" s="699"/>
      <c r="DD562" s="699"/>
      <c r="DE562" s="697"/>
      <c r="DF562" s="697"/>
      <c r="DG562" s="699"/>
      <c r="DH562" s="699"/>
      <c r="DJ562" s="699"/>
      <c r="DK562" s="699"/>
      <c r="DL562" s="699"/>
      <c r="DM562" s="699"/>
      <c r="DN562" s="699"/>
      <c r="DO562" s="699"/>
      <c r="DP562" s="699"/>
      <c r="DQ562" s="699"/>
      <c r="DR562" s="699"/>
      <c r="DS562" s="699"/>
      <c r="DT562" s="699"/>
      <c r="DU562" s="699"/>
      <c r="DV562" s="699"/>
      <c r="DW562" s="699"/>
      <c r="DX562" s="699"/>
      <c r="DY562" s="699"/>
      <c r="DZ562" s="699"/>
      <c r="EA562" s="699"/>
      <c r="EB562" s="699"/>
      <c r="EC562" s="699"/>
      <c r="ED562" s="699"/>
      <c r="EE562" s="699"/>
      <c r="EF562" s="699"/>
      <c r="EG562" s="699"/>
      <c r="EH562" s="699"/>
      <c r="EI562" s="699"/>
      <c r="EJ562" s="699"/>
      <c r="EK562" s="699"/>
      <c r="EL562" s="699"/>
      <c r="EM562" s="699"/>
      <c r="EN562" s="699"/>
      <c r="EO562" s="697"/>
      <c r="EP562" s="697"/>
      <c r="EQ562" s="699"/>
      <c r="ER562" s="699"/>
      <c r="ET562" s="699"/>
      <c r="EU562" s="699"/>
      <c r="EV562" s="699"/>
      <c r="EW562" s="699"/>
      <c r="EX562" s="699"/>
      <c r="EY562" s="699"/>
      <c r="EZ562" s="699"/>
      <c r="FA562" s="699"/>
      <c r="FB562" s="699"/>
      <c r="FC562" s="699"/>
      <c r="FD562" s="699"/>
      <c r="FE562" s="699"/>
      <c r="FF562" s="699"/>
      <c r="FG562" s="699"/>
      <c r="FH562" s="699"/>
      <c r="FI562" s="699"/>
      <c r="FJ562" s="699"/>
      <c r="FK562" s="699"/>
      <c r="FL562" s="699"/>
      <c r="FM562" s="699"/>
      <c r="FN562" s="699"/>
      <c r="FO562" s="699"/>
      <c r="FP562" s="699"/>
      <c r="FQ562" s="699"/>
      <c r="FR562" s="699"/>
      <c r="FS562" s="699"/>
      <c r="FT562" s="699"/>
      <c r="FU562" s="699"/>
      <c r="FV562" s="699"/>
      <c r="FW562" s="699"/>
      <c r="FX562" s="699"/>
      <c r="FY562" s="697"/>
      <c r="FZ562" s="697"/>
      <c r="GA562" s="699"/>
      <c r="GB562" s="699"/>
      <c r="GD562" s="699"/>
      <c r="GE562" s="699"/>
      <c r="GF562" s="699"/>
      <c r="GG562" s="699"/>
      <c r="GH562" s="699"/>
      <c r="GI562" s="699"/>
      <c r="GJ562" s="699"/>
      <c r="GK562" s="699"/>
      <c r="GL562" s="699"/>
      <c r="GM562" s="699"/>
      <c r="GN562" s="699"/>
      <c r="GO562" s="699"/>
      <c r="GP562" s="699"/>
      <c r="GQ562" s="699"/>
      <c r="GR562" s="699"/>
      <c r="GS562" s="699"/>
      <c r="GT562" s="699"/>
      <c r="GU562" s="699"/>
      <c r="GV562" s="699"/>
      <c r="GW562" s="699"/>
      <c r="GX562" s="699"/>
      <c r="GY562" s="699"/>
      <c r="GZ562" s="699"/>
      <c r="HA562" s="699"/>
      <c r="HB562" s="699"/>
      <c r="HC562" s="699"/>
      <c r="HD562" s="699"/>
      <c r="HE562" s="699"/>
      <c r="HF562" s="699"/>
      <c r="HG562" s="699"/>
      <c r="HH562" s="699"/>
      <c r="HI562" s="699"/>
      <c r="HJ562" s="699"/>
      <c r="HK562" s="699"/>
      <c r="HL562" s="699"/>
      <c r="HM562" s="699"/>
      <c r="HN562" s="699"/>
      <c r="HO562" s="699"/>
      <c r="HP562" s="699"/>
      <c r="HQ562" s="699"/>
      <c r="HR562" s="699"/>
    </row>
    <row r="563" spans="1:226" s="707" customFormat="1" x14ac:dyDescent="0.25">
      <c r="A563" s="1024"/>
      <c r="B563" s="949" t="s">
        <v>930</v>
      </c>
      <c r="C563" s="949">
        <v>211</v>
      </c>
      <c r="D563" s="949">
        <v>213</v>
      </c>
      <c r="F563" s="699"/>
      <c r="G563" s="708"/>
      <c r="H563" s="699"/>
      <c r="I563" s="700"/>
      <c r="J563" s="699"/>
      <c r="K563" s="700"/>
      <c r="L563" s="699"/>
      <c r="M563" s="700"/>
      <c r="N563" s="699"/>
      <c r="O563" s="700"/>
      <c r="P563" s="699"/>
      <c r="Q563" s="700"/>
      <c r="R563" s="699"/>
      <c r="S563" s="700"/>
      <c r="T563" s="699"/>
      <c r="U563" s="700"/>
      <c r="V563" s="699"/>
      <c r="W563" s="700"/>
      <c r="X563" s="699"/>
      <c r="Y563" s="700"/>
      <c r="Z563" s="699"/>
      <c r="AA563" s="699"/>
      <c r="AB563" s="699"/>
      <c r="AC563" s="699"/>
      <c r="AD563" s="699"/>
      <c r="AE563" s="699"/>
      <c r="AF563" s="699"/>
      <c r="AG563" s="699"/>
      <c r="AH563" s="699"/>
      <c r="AI563" s="699"/>
      <c r="AJ563" s="699"/>
      <c r="AK563" s="697"/>
      <c r="AL563" s="709"/>
      <c r="AM563" s="699"/>
      <c r="AN563" s="699"/>
      <c r="AP563" s="699"/>
      <c r="AQ563" s="699"/>
      <c r="AR563" s="699"/>
      <c r="AS563" s="699"/>
      <c r="AT563" s="699"/>
      <c r="AU563" s="699"/>
      <c r="AV563" s="699"/>
      <c r="AW563" s="699"/>
      <c r="AX563" s="699"/>
      <c r="AY563" s="699"/>
      <c r="AZ563" s="699"/>
      <c r="BA563" s="699"/>
      <c r="BB563" s="699"/>
      <c r="BC563" s="699"/>
      <c r="BD563" s="699"/>
      <c r="BE563" s="699"/>
      <c r="BF563" s="699"/>
      <c r="BG563" s="699"/>
      <c r="BH563" s="699"/>
      <c r="BI563" s="699"/>
      <c r="BJ563" s="699"/>
      <c r="BK563" s="699"/>
      <c r="BL563" s="699"/>
      <c r="BM563" s="699"/>
      <c r="BN563" s="699"/>
      <c r="BO563" s="699"/>
      <c r="BP563" s="699"/>
      <c r="BQ563" s="699"/>
      <c r="BR563" s="699"/>
      <c r="BS563" s="699"/>
      <c r="BT563" s="699"/>
      <c r="BU563" s="697"/>
      <c r="BV563" s="709"/>
      <c r="BW563" s="699"/>
      <c r="BX563" s="699"/>
      <c r="BZ563" s="699"/>
      <c r="CA563" s="699"/>
      <c r="CB563" s="699"/>
      <c r="CC563" s="699"/>
      <c r="CD563" s="699"/>
      <c r="CE563" s="699"/>
      <c r="CF563" s="699"/>
      <c r="CG563" s="699"/>
      <c r="CH563" s="699"/>
      <c r="CI563" s="699"/>
      <c r="CJ563" s="699"/>
      <c r="CK563" s="699"/>
      <c r="CL563" s="699"/>
      <c r="CM563" s="699"/>
      <c r="CN563" s="699"/>
      <c r="CO563" s="699"/>
      <c r="CP563" s="699"/>
      <c r="CQ563" s="699"/>
      <c r="CR563" s="699"/>
      <c r="CS563" s="699"/>
      <c r="CT563" s="699"/>
      <c r="CU563" s="699"/>
      <c r="CV563" s="699"/>
      <c r="CW563" s="699"/>
      <c r="CX563" s="699"/>
      <c r="CY563" s="699"/>
      <c r="CZ563" s="699"/>
      <c r="DA563" s="699"/>
      <c r="DB563" s="699"/>
      <c r="DC563" s="699"/>
      <c r="DD563" s="699"/>
      <c r="DE563" s="697"/>
      <c r="DF563" s="697"/>
      <c r="DG563" s="699"/>
      <c r="DH563" s="699"/>
      <c r="DJ563" s="699"/>
      <c r="DK563" s="699"/>
      <c r="DL563" s="699"/>
      <c r="DM563" s="699"/>
      <c r="DN563" s="699"/>
      <c r="DO563" s="699"/>
      <c r="DP563" s="699"/>
      <c r="DQ563" s="699"/>
      <c r="DR563" s="699"/>
      <c r="DS563" s="699"/>
      <c r="DT563" s="699"/>
      <c r="DU563" s="699"/>
      <c r="DV563" s="699"/>
      <c r="DW563" s="699"/>
      <c r="DX563" s="699"/>
      <c r="DY563" s="699"/>
      <c r="DZ563" s="699"/>
      <c r="EA563" s="699"/>
      <c r="EB563" s="699"/>
      <c r="EC563" s="699"/>
      <c r="ED563" s="699"/>
      <c r="EE563" s="699"/>
      <c r="EF563" s="699"/>
      <c r="EG563" s="699"/>
      <c r="EH563" s="699"/>
      <c r="EI563" s="699"/>
      <c r="EJ563" s="699"/>
      <c r="EK563" s="699"/>
      <c r="EL563" s="699"/>
      <c r="EM563" s="699"/>
      <c r="EN563" s="699"/>
      <c r="EO563" s="697"/>
      <c r="EP563" s="697"/>
      <c r="EQ563" s="699"/>
      <c r="ER563" s="699"/>
      <c r="ET563" s="699"/>
      <c r="EU563" s="699"/>
      <c r="EV563" s="699"/>
      <c r="EW563" s="699"/>
      <c r="EX563" s="699"/>
      <c r="EY563" s="699"/>
      <c r="EZ563" s="699"/>
      <c r="FA563" s="699"/>
      <c r="FB563" s="699"/>
      <c r="FC563" s="699"/>
      <c r="FD563" s="699"/>
      <c r="FE563" s="699"/>
      <c r="FF563" s="699"/>
      <c r="FG563" s="699"/>
      <c r="FH563" s="699"/>
      <c r="FI563" s="699"/>
      <c r="FJ563" s="699"/>
      <c r="FK563" s="699"/>
      <c r="FL563" s="699"/>
      <c r="FM563" s="699"/>
      <c r="FN563" s="699"/>
      <c r="FO563" s="699"/>
      <c r="FP563" s="699"/>
      <c r="FQ563" s="699"/>
      <c r="FR563" s="699"/>
      <c r="FS563" s="699"/>
      <c r="FT563" s="699"/>
      <c r="FU563" s="699"/>
      <c r="FV563" s="699"/>
      <c r="FW563" s="699"/>
      <c r="FX563" s="699"/>
      <c r="FY563" s="697"/>
      <c r="FZ563" s="697"/>
      <c r="GA563" s="699"/>
      <c r="GB563" s="699"/>
      <c r="GD563" s="699"/>
      <c r="GE563" s="699"/>
      <c r="GF563" s="699"/>
      <c r="GG563" s="699"/>
      <c r="GH563" s="699"/>
      <c r="GI563" s="699"/>
      <c r="GJ563" s="699"/>
      <c r="GK563" s="699"/>
      <c r="GL563" s="699"/>
      <c r="GM563" s="699"/>
      <c r="GN563" s="699"/>
      <c r="GO563" s="699"/>
      <c r="GP563" s="699"/>
      <c r="GQ563" s="699"/>
      <c r="GR563" s="699"/>
      <c r="GS563" s="699"/>
      <c r="GT563" s="699"/>
      <c r="GU563" s="699"/>
      <c r="GV563" s="699"/>
      <c r="GW563" s="699"/>
      <c r="GX563" s="699"/>
      <c r="GY563" s="699"/>
      <c r="GZ563" s="699"/>
      <c r="HA563" s="699"/>
      <c r="HB563" s="699"/>
      <c r="HC563" s="699"/>
      <c r="HD563" s="699"/>
      <c r="HE563" s="699"/>
      <c r="HF563" s="699"/>
      <c r="HG563" s="699"/>
      <c r="HH563" s="699"/>
      <c r="HI563" s="699"/>
      <c r="HJ563" s="699"/>
      <c r="HK563" s="699"/>
      <c r="HL563" s="699"/>
      <c r="HM563" s="699"/>
      <c r="HN563" s="699"/>
      <c r="HO563" s="699"/>
      <c r="HP563" s="699"/>
      <c r="HQ563" s="699"/>
      <c r="HR563" s="699"/>
    </row>
    <row r="564" spans="1:226" s="707" customFormat="1" x14ac:dyDescent="0.25">
      <c r="A564" s="845" t="s">
        <v>49</v>
      </c>
      <c r="B564" s="846">
        <f t="shared" ref="B564:B568" si="3722">C564+D564</f>
        <v>46719.7</v>
      </c>
      <c r="C564" s="847">
        <f>AG370</f>
        <v>35883.1</v>
      </c>
      <c r="D564" s="847">
        <f>AH370</f>
        <v>10836.6</v>
      </c>
      <c r="F564" s="699"/>
      <c r="G564" s="708"/>
      <c r="H564" s="699"/>
      <c r="I564" s="700"/>
      <c r="J564" s="699"/>
      <c r="K564" s="700"/>
      <c r="L564" s="699"/>
      <c r="M564" s="700"/>
      <c r="N564" s="699"/>
      <c r="O564" s="700"/>
      <c r="P564" s="699"/>
      <c r="Q564" s="700"/>
      <c r="R564" s="699"/>
      <c r="S564" s="700"/>
      <c r="T564" s="699"/>
      <c r="U564" s="700"/>
      <c r="V564" s="699"/>
      <c r="W564" s="700"/>
      <c r="X564" s="699"/>
      <c r="Y564" s="700"/>
      <c r="Z564" s="699"/>
      <c r="AA564" s="699"/>
      <c r="AB564" s="699"/>
      <c r="AC564" s="699"/>
      <c r="AD564" s="699"/>
      <c r="AE564" s="699"/>
      <c r="AF564" s="699"/>
      <c r="AG564" s="699"/>
      <c r="AH564" s="699"/>
      <c r="AI564" s="699"/>
      <c r="AJ564" s="699"/>
      <c r="AK564" s="697"/>
      <c r="AL564" s="709"/>
      <c r="AM564" s="699"/>
      <c r="AN564" s="699"/>
      <c r="AP564" s="699"/>
      <c r="AQ564" s="699"/>
      <c r="AR564" s="699"/>
      <c r="AS564" s="699"/>
      <c r="AT564" s="699"/>
      <c r="AU564" s="699"/>
      <c r="AV564" s="699"/>
      <c r="AW564" s="699"/>
      <c r="AX564" s="699"/>
      <c r="AY564" s="699"/>
      <c r="AZ564" s="699"/>
      <c r="BA564" s="699"/>
      <c r="BB564" s="699"/>
      <c r="BC564" s="699"/>
      <c r="BD564" s="699"/>
      <c r="BE564" s="699"/>
      <c r="BF564" s="699"/>
      <c r="BG564" s="699"/>
      <c r="BH564" s="699"/>
      <c r="BI564" s="699"/>
      <c r="BJ564" s="699"/>
      <c r="BK564" s="699"/>
      <c r="BL564" s="699"/>
      <c r="BM564" s="699"/>
      <c r="BN564" s="699"/>
      <c r="BO564" s="699"/>
      <c r="BP564" s="699"/>
      <c r="BQ564" s="699"/>
      <c r="BR564" s="699"/>
      <c r="BS564" s="699"/>
      <c r="BT564" s="699"/>
      <c r="BU564" s="697"/>
      <c r="BV564" s="709"/>
      <c r="BW564" s="699"/>
      <c r="BX564" s="699"/>
      <c r="BZ564" s="699"/>
      <c r="CA564" s="699"/>
      <c r="CB564" s="699"/>
      <c r="CC564" s="699"/>
      <c r="CD564" s="699"/>
      <c r="CE564" s="699"/>
      <c r="CF564" s="699"/>
      <c r="CG564" s="699"/>
      <c r="CH564" s="699"/>
      <c r="CI564" s="699"/>
      <c r="CJ564" s="699"/>
      <c r="CK564" s="699"/>
      <c r="CL564" s="699"/>
      <c r="CM564" s="699"/>
      <c r="CN564" s="699"/>
      <c r="CO564" s="699"/>
      <c r="CP564" s="699"/>
      <c r="CQ564" s="699"/>
      <c r="CR564" s="699"/>
      <c r="CS564" s="699"/>
      <c r="CT564" s="699"/>
      <c r="CU564" s="699"/>
      <c r="CV564" s="699"/>
      <c r="CW564" s="699"/>
      <c r="CX564" s="699"/>
      <c r="CY564" s="699"/>
      <c r="CZ564" s="699"/>
      <c r="DA564" s="699"/>
      <c r="DB564" s="699"/>
      <c r="DC564" s="699"/>
      <c r="DD564" s="699"/>
      <c r="DE564" s="697"/>
      <c r="DF564" s="697"/>
      <c r="DG564" s="699"/>
      <c r="DH564" s="699"/>
      <c r="DJ564" s="699"/>
      <c r="DK564" s="699"/>
      <c r="DL564" s="699"/>
      <c r="DM564" s="699"/>
      <c r="DN564" s="699"/>
      <c r="DO564" s="699"/>
      <c r="DP564" s="699"/>
      <c r="DQ564" s="699"/>
      <c r="DR564" s="699"/>
      <c r="DS564" s="699"/>
      <c r="DT564" s="699"/>
      <c r="DU564" s="699"/>
      <c r="DV564" s="699"/>
      <c r="DW564" s="699"/>
      <c r="DX564" s="699"/>
      <c r="DY564" s="699"/>
      <c r="DZ564" s="699"/>
      <c r="EA564" s="699"/>
      <c r="EB564" s="699"/>
      <c r="EC564" s="699"/>
      <c r="ED564" s="699"/>
      <c r="EE564" s="699"/>
      <c r="EF564" s="699"/>
      <c r="EG564" s="699"/>
      <c r="EH564" s="699"/>
      <c r="EI564" s="699"/>
      <c r="EJ564" s="699"/>
      <c r="EK564" s="699"/>
      <c r="EL564" s="699"/>
      <c r="EM564" s="699"/>
      <c r="EN564" s="699"/>
      <c r="EO564" s="697"/>
      <c r="EP564" s="697"/>
      <c r="EQ564" s="699"/>
      <c r="ER564" s="699"/>
      <c r="ET564" s="699"/>
      <c r="EU564" s="699"/>
      <c r="EV564" s="699"/>
      <c r="EW564" s="699"/>
      <c r="EX564" s="699"/>
      <c r="EY564" s="699"/>
      <c r="EZ564" s="699"/>
      <c r="FA564" s="699"/>
      <c r="FB564" s="699"/>
      <c r="FC564" s="699"/>
      <c r="FD564" s="699"/>
      <c r="FE564" s="699"/>
      <c r="FF564" s="699"/>
      <c r="FG564" s="699"/>
      <c r="FH564" s="699"/>
      <c r="FI564" s="699"/>
      <c r="FJ564" s="699"/>
      <c r="FK564" s="699"/>
      <c r="FL564" s="699"/>
      <c r="FM564" s="699"/>
      <c r="FN564" s="699"/>
      <c r="FO564" s="699"/>
      <c r="FP564" s="699"/>
      <c r="FQ564" s="699"/>
      <c r="FR564" s="699"/>
      <c r="FS564" s="699"/>
      <c r="FT564" s="699"/>
      <c r="FU564" s="699"/>
      <c r="FV564" s="699"/>
      <c r="FW564" s="699"/>
      <c r="FX564" s="699"/>
      <c r="FY564" s="697"/>
      <c r="FZ564" s="697"/>
      <c r="GA564" s="699"/>
      <c r="GB564" s="699"/>
      <c r="GD564" s="699"/>
      <c r="GE564" s="699"/>
      <c r="GF564" s="699"/>
      <c r="GG564" s="699"/>
      <c r="GH564" s="699"/>
      <c r="GI564" s="699"/>
      <c r="GJ564" s="699"/>
      <c r="GK564" s="699"/>
      <c r="GL564" s="699"/>
      <c r="GM564" s="699"/>
      <c r="GN564" s="699"/>
      <c r="GO564" s="699"/>
      <c r="GP564" s="699"/>
      <c r="GQ564" s="699"/>
      <c r="GR564" s="699"/>
      <c r="GS564" s="699"/>
      <c r="GT564" s="699"/>
      <c r="GU564" s="699"/>
      <c r="GV564" s="699"/>
      <c r="GW564" s="699"/>
      <c r="GX564" s="699"/>
      <c r="GY564" s="699"/>
      <c r="GZ564" s="699"/>
      <c r="HA564" s="699"/>
      <c r="HB564" s="699"/>
      <c r="HC564" s="699"/>
      <c r="HD564" s="699"/>
      <c r="HE564" s="699"/>
      <c r="HF564" s="699"/>
      <c r="HG564" s="699"/>
      <c r="HH564" s="699"/>
      <c r="HI564" s="699"/>
      <c r="HJ564" s="699"/>
      <c r="HK564" s="699"/>
      <c r="HL564" s="699"/>
      <c r="HM564" s="699"/>
      <c r="HN564" s="699"/>
      <c r="HO564" s="699"/>
      <c r="HP564" s="699"/>
      <c r="HQ564" s="699"/>
      <c r="HR564" s="699"/>
    </row>
    <row r="565" spans="1:226" s="707" customFormat="1" x14ac:dyDescent="0.25">
      <c r="A565" s="845" t="s">
        <v>680</v>
      </c>
      <c r="B565" s="846">
        <f t="shared" si="3722"/>
        <v>5055.3</v>
      </c>
      <c r="C565" s="847">
        <f>FU370</f>
        <v>3882.7</v>
      </c>
      <c r="D565" s="847">
        <f>FV370</f>
        <v>1172.5999999999999</v>
      </c>
      <c r="F565" s="699"/>
      <c r="G565" s="708"/>
      <c r="H565" s="699"/>
      <c r="I565" s="700"/>
      <c r="J565" s="699"/>
      <c r="K565" s="700"/>
      <c r="L565" s="699"/>
      <c r="M565" s="700"/>
      <c r="N565" s="699"/>
      <c r="O565" s="700"/>
      <c r="P565" s="699"/>
      <c r="Q565" s="700"/>
      <c r="R565" s="699"/>
      <c r="S565" s="700"/>
      <c r="T565" s="699"/>
      <c r="U565" s="700"/>
      <c r="V565" s="699"/>
      <c r="W565" s="700"/>
      <c r="X565" s="699"/>
      <c r="Y565" s="700"/>
      <c r="Z565" s="699"/>
      <c r="AA565" s="699"/>
      <c r="AB565" s="699"/>
      <c r="AC565" s="699"/>
      <c r="AD565" s="699"/>
      <c r="AE565" s="699"/>
      <c r="AF565" s="699"/>
      <c r="AG565" s="699"/>
      <c r="AH565" s="699"/>
      <c r="AI565" s="699"/>
      <c r="AJ565" s="699"/>
      <c r="AK565" s="697"/>
      <c r="AL565" s="709"/>
      <c r="AM565" s="699"/>
      <c r="AN565" s="699"/>
      <c r="AP565" s="699"/>
      <c r="AQ565" s="699"/>
      <c r="AR565" s="699"/>
      <c r="AS565" s="699"/>
      <c r="AT565" s="699"/>
      <c r="AU565" s="699"/>
      <c r="AV565" s="699"/>
      <c r="AW565" s="699"/>
      <c r="AX565" s="699"/>
      <c r="AY565" s="699"/>
      <c r="AZ565" s="699"/>
      <c r="BA565" s="699"/>
      <c r="BB565" s="699"/>
      <c r="BC565" s="699"/>
      <c r="BD565" s="699"/>
      <c r="BE565" s="699"/>
      <c r="BF565" s="699"/>
      <c r="BG565" s="699"/>
      <c r="BH565" s="699"/>
      <c r="BI565" s="699"/>
      <c r="BJ565" s="699"/>
      <c r="BK565" s="699"/>
      <c r="BL565" s="699"/>
      <c r="BM565" s="699"/>
      <c r="BN565" s="699"/>
      <c r="BO565" s="699"/>
      <c r="BP565" s="699"/>
      <c r="BQ565" s="699"/>
      <c r="BR565" s="699"/>
      <c r="BS565" s="699"/>
      <c r="BT565" s="699"/>
      <c r="BU565" s="697"/>
      <c r="BV565" s="709"/>
      <c r="BW565" s="699"/>
      <c r="BX565" s="699"/>
      <c r="BZ565" s="699"/>
      <c r="CA565" s="699"/>
      <c r="CB565" s="699"/>
      <c r="CC565" s="699"/>
      <c r="CD565" s="699"/>
      <c r="CE565" s="699"/>
      <c r="CF565" s="699"/>
      <c r="CG565" s="699"/>
      <c r="CH565" s="699"/>
      <c r="CI565" s="699"/>
      <c r="CJ565" s="699"/>
      <c r="CK565" s="699"/>
      <c r="CL565" s="699"/>
      <c r="CM565" s="699"/>
      <c r="CN565" s="699"/>
      <c r="CO565" s="699"/>
      <c r="CP565" s="699"/>
      <c r="CQ565" s="699"/>
      <c r="CR565" s="699"/>
      <c r="CS565" s="699"/>
      <c r="CT565" s="699"/>
      <c r="CU565" s="699"/>
      <c r="CV565" s="699"/>
      <c r="CW565" s="699"/>
      <c r="CX565" s="699"/>
      <c r="CY565" s="699"/>
      <c r="CZ565" s="699"/>
      <c r="DA565" s="699"/>
      <c r="DB565" s="699"/>
      <c r="DC565" s="699"/>
      <c r="DD565" s="699"/>
      <c r="DE565" s="697"/>
      <c r="DF565" s="697"/>
      <c r="DG565" s="699"/>
      <c r="DH565" s="699"/>
      <c r="DJ565" s="699"/>
      <c r="DK565" s="699"/>
      <c r="DL565" s="699"/>
      <c r="DM565" s="699"/>
      <c r="DN565" s="699"/>
      <c r="DO565" s="699"/>
      <c r="DP565" s="699"/>
      <c r="DQ565" s="699"/>
      <c r="DR565" s="699"/>
      <c r="DS565" s="699"/>
      <c r="DT565" s="699"/>
      <c r="DU565" s="699"/>
      <c r="DV565" s="699"/>
      <c r="DW565" s="699"/>
      <c r="DX565" s="699"/>
      <c r="DY565" s="699"/>
      <c r="DZ565" s="699"/>
      <c r="EA565" s="699"/>
      <c r="EB565" s="699"/>
      <c r="EC565" s="699"/>
      <c r="ED565" s="699"/>
      <c r="EE565" s="699"/>
      <c r="EF565" s="699"/>
      <c r="EG565" s="699"/>
      <c r="EH565" s="699"/>
      <c r="EI565" s="699"/>
      <c r="EJ565" s="699"/>
      <c r="EK565" s="699"/>
      <c r="EL565" s="699"/>
      <c r="EM565" s="699"/>
      <c r="EN565" s="699"/>
      <c r="EO565" s="697"/>
      <c r="EP565" s="697"/>
      <c r="EQ565" s="699"/>
      <c r="ER565" s="699"/>
      <c r="ET565" s="699"/>
      <c r="EU565" s="699"/>
      <c r="EV565" s="699"/>
      <c r="EW565" s="699"/>
      <c r="EX565" s="699"/>
      <c r="EY565" s="699"/>
      <c r="EZ565" s="699"/>
      <c r="FA565" s="699"/>
      <c r="FB565" s="699"/>
      <c r="FC565" s="699"/>
      <c r="FD565" s="699"/>
      <c r="FE565" s="699"/>
      <c r="FF565" s="699"/>
      <c r="FG565" s="699"/>
      <c r="FH565" s="699"/>
      <c r="FI565" s="699"/>
      <c r="FJ565" s="699"/>
      <c r="FK565" s="699"/>
      <c r="FL565" s="699"/>
      <c r="FM565" s="699"/>
      <c r="FN565" s="699"/>
      <c r="FO565" s="699"/>
      <c r="FP565" s="699"/>
      <c r="FQ565" s="699"/>
      <c r="FR565" s="699"/>
      <c r="FS565" s="699"/>
      <c r="FT565" s="699"/>
      <c r="FU565" s="699"/>
      <c r="FV565" s="699"/>
      <c r="FW565" s="699"/>
      <c r="FX565" s="699"/>
      <c r="FY565" s="697"/>
      <c r="FZ565" s="697"/>
      <c r="GA565" s="699"/>
      <c r="GB565" s="699"/>
      <c r="GD565" s="699"/>
      <c r="GE565" s="699"/>
      <c r="GF565" s="699"/>
      <c r="GG565" s="699"/>
      <c r="GH565" s="699"/>
      <c r="GI565" s="699"/>
      <c r="GJ565" s="699"/>
      <c r="GK565" s="699"/>
      <c r="GL565" s="699"/>
      <c r="GM565" s="699"/>
      <c r="GN565" s="699"/>
      <c r="GO565" s="699"/>
      <c r="GP565" s="699"/>
      <c r="GQ565" s="699"/>
      <c r="GR565" s="699"/>
      <c r="GS565" s="699"/>
      <c r="GT565" s="699"/>
      <c r="GU565" s="699"/>
      <c r="GV565" s="699"/>
      <c r="GW565" s="699"/>
      <c r="GX565" s="699"/>
      <c r="GY565" s="699"/>
      <c r="GZ565" s="699"/>
      <c r="HA565" s="699"/>
      <c r="HB565" s="699"/>
      <c r="HC565" s="699"/>
      <c r="HD565" s="699"/>
      <c r="HE565" s="699"/>
      <c r="HF565" s="699"/>
      <c r="HG565" s="699"/>
      <c r="HH565" s="699"/>
      <c r="HI565" s="699"/>
      <c r="HJ565" s="699"/>
      <c r="HK565" s="699"/>
      <c r="HL565" s="699"/>
      <c r="HM565" s="699"/>
      <c r="HN565" s="699"/>
      <c r="HO565" s="699"/>
      <c r="HP565" s="699"/>
      <c r="HQ565" s="699"/>
      <c r="HR565" s="699"/>
    </row>
    <row r="566" spans="1:226" s="707" customFormat="1" x14ac:dyDescent="0.25">
      <c r="A566" s="845" t="s">
        <v>50</v>
      </c>
      <c r="B566" s="846">
        <f t="shared" si="3722"/>
        <v>33080.6</v>
      </c>
      <c r="C566" s="847">
        <f>BQ370</f>
        <v>25407.599999999999</v>
      </c>
      <c r="D566" s="847">
        <f>BR370</f>
        <v>7673</v>
      </c>
      <c r="F566" s="699"/>
      <c r="G566" s="708"/>
      <c r="H566" s="699"/>
      <c r="I566" s="700"/>
      <c r="J566" s="699"/>
      <c r="K566" s="700"/>
      <c r="L566" s="699"/>
      <c r="M566" s="700"/>
      <c r="N566" s="699"/>
      <c r="O566" s="700"/>
      <c r="P566" s="699"/>
      <c r="Q566" s="700"/>
      <c r="R566" s="699"/>
      <c r="S566" s="700"/>
      <c r="T566" s="699"/>
      <c r="U566" s="700"/>
      <c r="V566" s="699"/>
      <c r="W566" s="700"/>
      <c r="X566" s="699"/>
      <c r="Y566" s="700"/>
      <c r="Z566" s="699"/>
      <c r="AA566" s="699"/>
      <c r="AB566" s="699"/>
      <c r="AC566" s="699"/>
      <c r="AD566" s="699"/>
      <c r="AE566" s="699"/>
      <c r="AF566" s="699"/>
      <c r="AG566" s="699"/>
      <c r="AH566" s="699"/>
      <c r="AI566" s="699"/>
      <c r="AJ566" s="699"/>
      <c r="AK566" s="697"/>
      <c r="AL566" s="709"/>
      <c r="AM566" s="699"/>
      <c r="AN566" s="699"/>
      <c r="AP566" s="699"/>
      <c r="AQ566" s="699"/>
      <c r="AR566" s="699"/>
      <c r="AS566" s="699"/>
      <c r="AT566" s="699"/>
      <c r="AU566" s="699"/>
      <c r="AV566" s="699"/>
      <c r="AW566" s="699"/>
      <c r="AX566" s="699"/>
      <c r="AY566" s="699"/>
      <c r="AZ566" s="699"/>
      <c r="BA566" s="699"/>
      <c r="BB566" s="699"/>
      <c r="BC566" s="699"/>
      <c r="BD566" s="699"/>
      <c r="BE566" s="699"/>
      <c r="BF566" s="699"/>
      <c r="BG566" s="699"/>
      <c r="BH566" s="699"/>
      <c r="BI566" s="699"/>
      <c r="BJ566" s="699"/>
      <c r="BK566" s="699"/>
      <c r="BL566" s="699"/>
      <c r="BM566" s="699"/>
      <c r="BN566" s="699"/>
      <c r="BO566" s="699"/>
      <c r="BP566" s="699"/>
      <c r="BQ566" s="699"/>
      <c r="BR566" s="699"/>
      <c r="BS566" s="699"/>
      <c r="BT566" s="699"/>
      <c r="BU566" s="697"/>
      <c r="BV566" s="709"/>
      <c r="BW566" s="699"/>
      <c r="BX566" s="699"/>
      <c r="BZ566" s="699"/>
      <c r="CA566" s="699"/>
      <c r="CB566" s="699"/>
      <c r="CC566" s="699"/>
      <c r="CD566" s="699"/>
      <c r="CE566" s="699"/>
      <c r="CF566" s="699"/>
      <c r="CG566" s="699"/>
      <c r="CH566" s="699"/>
      <c r="CI566" s="699"/>
      <c r="CJ566" s="699"/>
      <c r="CK566" s="699"/>
      <c r="CL566" s="699"/>
      <c r="CM566" s="699"/>
      <c r="CN566" s="699"/>
      <c r="CO566" s="699"/>
      <c r="CP566" s="699"/>
      <c r="CQ566" s="699"/>
      <c r="CR566" s="699"/>
      <c r="CS566" s="699"/>
      <c r="CT566" s="699"/>
      <c r="CU566" s="699"/>
      <c r="CV566" s="699"/>
      <c r="CW566" s="699"/>
      <c r="CX566" s="699"/>
      <c r="CY566" s="699"/>
      <c r="CZ566" s="699"/>
      <c r="DA566" s="699"/>
      <c r="DB566" s="699"/>
      <c r="DC566" s="699"/>
      <c r="DD566" s="699"/>
      <c r="DE566" s="697"/>
      <c r="DF566" s="697"/>
      <c r="DG566" s="699"/>
      <c r="DH566" s="699"/>
      <c r="DJ566" s="699"/>
      <c r="DK566" s="699"/>
      <c r="DL566" s="699"/>
      <c r="DM566" s="699"/>
      <c r="DN566" s="699"/>
      <c r="DO566" s="699"/>
      <c r="DP566" s="699"/>
      <c r="DQ566" s="699"/>
      <c r="DR566" s="699"/>
      <c r="DS566" s="699"/>
      <c r="DT566" s="699"/>
      <c r="DU566" s="699"/>
      <c r="DV566" s="699"/>
      <c r="DW566" s="699"/>
      <c r="DX566" s="699"/>
      <c r="DY566" s="699"/>
      <c r="DZ566" s="699"/>
      <c r="EA566" s="699"/>
      <c r="EB566" s="699"/>
      <c r="EC566" s="699"/>
      <c r="ED566" s="699"/>
      <c r="EE566" s="699"/>
      <c r="EF566" s="699"/>
      <c r="EG566" s="699"/>
      <c r="EH566" s="699"/>
      <c r="EI566" s="699"/>
      <c r="EJ566" s="699"/>
      <c r="EK566" s="699"/>
      <c r="EL566" s="699"/>
      <c r="EM566" s="699"/>
      <c r="EN566" s="699"/>
      <c r="EO566" s="697"/>
      <c r="EP566" s="697"/>
      <c r="EQ566" s="699"/>
      <c r="ER566" s="699"/>
      <c r="ET566" s="699"/>
      <c r="EU566" s="699"/>
      <c r="EV566" s="699"/>
      <c r="EW566" s="699"/>
      <c r="EX566" s="699"/>
      <c r="EY566" s="699"/>
      <c r="EZ566" s="699"/>
      <c r="FA566" s="699"/>
      <c r="FB566" s="699"/>
      <c r="FC566" s="699"/>
      <c r="FD566" s="699"/>
      <c r="FE566" s="699"/>
      <c r="FF566" s="699"/>
      <c r="FG566" s="699"/>
      <c r="FH566" s="699"/>
      <c r="FI566" s="699"/>
      <c r="FJ566" s="699"/>
      <c r="FK566" s="699"/>
      <c r="FL566" s="699"/>
      <c r="FM566" s="699"/>
      <c r="FN566" s="699"/>
      <c r="FO566" s="699"/>
      <c r="FP566" s="699"/>
      <c r="FQ566" s="699"/>
      <c r="FR566" s="699"/>
      <c r="FS566" s="699"/>
      <c r="FT566" s="699"/>
      <c r="FU566" s="699"/>
      <c r="FV566" s="699"/>
      <c r="FW566" s="699"/>
      <c r="FX566" s="699"/>
      <c r="FY566" s="697"/>
      <c r="FZ566" s="697"/>
      <c r="GA566" s="699"/>
      <c r="GB566" s="699"/>
      <c r="GD566" s="699"/>
      <c r="GE566" s="699"/>
      <c r="GF566" s="699"/>
      <c r="GG566" s="699"/>
      <c r="GH566" s="699"/>
      <c r="GI566" s="699"/>
      <c r="GJ566" s="699"/>
      <c r="GK566" s="699"/>
      <c r="GL566" s="699"/>
      <c r="GM566" s="699"/>
      <c r="GN566" s="699"/>
      <c r="GO566" s="699"/>
      <c r="GP566" s="699"/>
      <c r="GQ566" s="699"/>
      <c r="GR566" s="699"/>
      <c r="GS566" s="699"/>
      <c r="GT566" s="699"/>
      <c r="GU566" s="699"/>
      <c r="GV566" s="699"/>
      <c r="GW566" s="699"/>
      <c r="GX566" s="699"/>
      <c r="GY566" s="699"/>
      <c r="GZ566" s="699"/>
      <c r="HA566" s="699"/>
      <c r="HB566" s="699"/>
      <c r="HC566" s="699"/>
      <c r="HD566" s="699"/>
      <c r="HE566" s="699"/>
      <c r="HF566" s="699"/>
      <c r="HG566" s="699"/>
      <c r="HH566" s="699"/>
      <c r="HI566" s="699"/>
      <c r="HJ566" s="699"/>
      <c r="HK566" s="699"/>
      <c r="HL566" s="699"/>
      <c r="HM566" s="699"/>
      <c r="HN566" s="699"/>
      <c r="HO566" s="699"/>
      <c r="HP566" s="699"/>
      <c r="HQ566" s="699"/>
      <c r="HR566" s="699"/>
    </row>
    <row r="567" spans="1:226" s="707" customFormat="1" x14ac:dyDescent="0.25">
      <c r="A567" s="845" t="s">
        <v>540</v>
      </c>
      <c r="B567" s="846">
        <f t="shared" si="3722"/>
        <v>33257.599999999999</v>
      </c>
      <c r="C567" s="847">
        <f>DA370</f>
        <v>25543.5</v>
      </c>
      <c r="D567" s="847">
        <f>DB370</f>
        <v>7714.1</v>
      </c>
      <c r="F567" s="699"/>
      <c r="G567" s="708"/>
      <c r="H567" s="699"/>
      <c r="I567" s="700"/>
      <c r="J567" s="699"/>
      <c r="K567" s="700"/>
      <c r="L567" s="699"/>
      <c r="M567" s="700"/>
      <c r="N567" s="699"/>
      <c r="O567" s="700"/>
      <c r="P567" s="699"/>
      <c r="Q567" s="700"/>
      <c r="R567" s="699"/>
      <c r="S567" s="700"/>
      <c r="T567" s="699"/>
      <c r="U567" s="700"/>
      <c r="V567" s="699"/>
      <c r="W567" s="700"/>
      <c r="X567" s="699"/>
      <c r="Y567" s="700"/>
      <c r="Z567" s="699"/>
      <c r="AA567" s="699"/>
      <c r="AB567" s="699"/>
      <c r="AC567" s="699"/>
      <c r="AD567" s="699"/>
      <c r="AE567" s="699"/>
      <c r="AF567" s="699"/>
      <c r="AG567" s="699"/>
      <c r="AH567" s="699"/>
      <c r="AI567" s="699"/>
      <c r="AJ567" s="699"/>
      <c r="AK567" s="697"/>
      <c r="AL567" s="709"/>
      <c r="AM567" s="699"/>
      <c r="AN567" s="699"/>
      <c r="AP567" s="699"/>
      <c r="AQ567" s="699"/>
      <c r="AR567" s="699"/>
      <c r="AS567" s="699"/>
      <c r="AT567" s="699"/>
      <c r="AU567" s="699"/>
      <c r="AV567" s="699"/>
      <c r="AW567" s="699"/>
      <c r="AX567" s="699"/>
      <c r="AY567" s="699"/>
      <c r="AZ567" s="699"/>
      <c r="BA567" s="699"/>
      <c r="BB567" s="699"/>
      <c r="BC567" s="699"/>
      <c r="BD567" s="699"/>
      <c r="BE567" s="699"/>
      <c r="BF567" s="699"/>
      <c r="BG567" s="699"/>
      <c r="BH567" s="699"/>
      <c r="BI567" s="699"/>
      <c r="BJ567" s="699"/>
      <c r="BK567" s="699"/>
      <c r="BL567" s="699"/>
      <c r="BM567" s="699"/>
      <c r="BN567" s="699"/>
      <c r="BO567" s="699"/>
      <c r="BP567" s="699"/>
      <c r="BQ567" s="699"/>
      <c r="BR567" s="699"/>
      <c r="BS567" s="699"/>
      <c r="BT567" s="699"/>
      <c r="BU567" s="697"/>
      <c r="BV567" s="709"/>
      <c r="BW567" s="699"/>
      <c r="BX567" s="699"/>
      <c r="BZ567" s="699"/>
      <c r="CA567" s="699"/>
      <c r="CB567" s="699"/>
      <c r="CC567" s="699"/>
      <c r="CD567" s="699"/>
      <c r="CE567" s="699"/>
      <c r="CF567" s="699"/>
      <c r="CG567" s="699"/>
      <c r="CH567" s="699"/>
      <c r="CI567" s="699"/>
      <c r="CJ567" s="699"/>
      <c r="CK567" s="699"/>
      <c r="CL567" s="699"/>
      <c r="CM567" s="699"/>
      <c r="CN567" s="699"/>
      <c r="CO567" s="699"/>
      <c r="CP567" s="699"/>
      <c r="CQ567" s="699"/>
      <c r="CR567" s="699"/>
      <c r="CS567" s="699"/>
      <c r="CT567" s="699"/>
      <c r="CU567" s="699"/>
      <c r="CV567" s="699"/>
      <c r="CW567" s="699"/>
      <c r="CX567" s="699"/>
      <c r="CY567" s="699"/>
      <c r="CZ567" s="699"/>
      <c r="DA567" s="699"/>
      <c r="DB567" s="699"/>
      <c r="DC567" s="699"/>
      <c r="DD567" s="699"/>
      <c r="DE567" s="697"/>
      <c r="DF567" s="697"/>
      <c r="DG567" s="699"/>
      <c r="DH567" s="699"/>
      <c r="DJ567" s="699"/>
      <c r="DK567" s="699"/>
      <c r="DL567" s="699"/>
      <c r="DM567" s="699"/>
      <c r="DN567" s="699"/>
      <c r="DO567" s="699"/>
      <c r="DP567" s="699"/>
      <c r="DQ567" s="699"/>
      <c r="DR567" s="699"/>
      <c r="DS567" s="699"/>
      <c r="DT567" s="699"/>
      <c r="DU567" s="699"/>
      <c r="DV567" s="699"/>
      <c r="DW567" s="699"/>
      <c r="DX567" s="699"/>
      <c r="DY567" s="699"/>
      <c r="DZ567" s="699"/>
      <c r="EA567" s="699"/>
      <c r="EB567" s="699"/>
      <c r="EC567" s="699"/>
      <c r="ED567" s="699"/>
      <c r="EE567" s="699"/>
      <c r="EF567" s="699"/>
      <c r="EG567" s="699"/>
      <c r="EH567" s="699"/>
      <c r="EI567" s="699"/>
      <c r="EJ567" s="699"/>
      <c r="EK567" s="699"/>
      <c r="EL567" s="699"/>
      <c r="EM567" s="699"/>
      <c r="EN567" s="699"/>
      <c r="EO567" s="697"/>
      <c r="EP567" s="697"/>
      <c r="EQ567" s="699"/>
      <c r="ER567" s="699"/>
      <c r="ET567" s="699"/>
      <c r="EU567" s="699"/>
      <c r="EV567" s="699"/>
      <c r="EW567" s="699"/>
      <c r="EX567" s="699"/>
      <c r="EY567" s="699"/>
      <c r="EZ567" s="699"/>
      <c r="FA567" s="699"/>
      <c r="FB567" s="699"/>
      <c r="FC567" s="699"/>
      <c r="FD567" s="699"/>
      <c r="FE567" s="699"/>
      <c r="FF567" s="699"/>
      <c r="FG567" s="699"/>
      <c r="FH567" s="699"/>
      <c r="FI567" s="699"/>
      <c r="FJ567" s="699"/>
      <c r="FK567" s="699"/>
      <c r="FL567" s="699"/>
      <c r="FM567" s="699"/>
      <c r="FN567" s="699"/>
      <c r="FO567" s="699"/>
      <c r="FP567" s="699"/>
      <c r="FQ567" s="699"/>
      <c r="FR567" s="699"/>
      <c r="FS567" s="699"/>
      <c r="FT567" s="699"/>
      <c r="FU567" s="699"/>
      <c r="FV567" s="699"/>
      <c r="FW567" s="699"/>
      <c r="FX567" s="699"/>
      <c r="FY567" s="697"/>
      <c r="FZ567" s="697"/>
      <c r="GA567" s="699"/>
      <c r="GB567" s="699"/>
      <c r="GD567" s="699"/>
      <c r="GE567" s="699"/>
      <c r="GF567" s="699"/>
      <c r="GG567" s="699"/>
      <c r="GH567" s="699"/>
      <c r="GI567" s="699"/>
      <c r="GJ567" s="699"/>
      <c r="GK567" s="699"/>
      <c r="GL567" s="699"/>
      <c r="GM567" s="699"/>
      <c r="GN567" s="699"/>
      <c r="GO567" s="699"/>
      <c r="GP567" s="699"/>
      <c r="GQ567" s="699"/>
      <c r="GR567" s="699"/>
      <c r="GS567" s="699"/>
      <c r="GT567" s="699"/>
      <c r="GU567" s="699"/>
      <c r="GV567" s="699"/>
      <c r="GW567" s="699"/>
      <c r="GX567" s="699"/>
      <c r="GY567" s="699"/>
      <c r="GZ567" s="699"/>
      <c r="HA567" s="699"/>
      <c r="HB567" s="699"/>
      <c r="HC567" s="699"/>
      <c r="HD567" s="699"/>
      <c r="HE567" s="699"/>
      <c r="HF567" s="699"/>
      <c r="HG567" s="699"/>
      <c r="HH567" s="699"/>
      <c r="HI567" s="699"/>
      <c r="HJ567" s="699"/>
      <c r="HK567" s="699"/>
      <c r="HL567" s="699"/>
      <c r="HM567" s="699"/>
      <c r="HN567" s="699"/>
      <c r="HO567" s="699"/>
      <c r="HP567" s="699"/>
      <c r="HQ567" s="699"/>
      <c r="HR567" s="699"/>
    </row>
    <row r="568" spans="1:226" s="707" customFormat="1" x14ac:dyDescent="0.25">
      <c r="A568" s="845" t="s">
        <v>63</v>
      </c>
      <c r="B568" s="846">
        <f t="shared" si="3722"/>
        <v>11225.5</v>
      </c>
      <c r="C568" s="847">
        <f>EK370</f>
        <v>8621.7999999999993</v>
      </c>
      <c r="D568" s="847">
        <f>EL370</f>
        <v>2603.6999999999998</v>
      </c>
      <c r="F568" s="699"/>
      <c r="G568" s="708"/>
      <c r="H568" s="699"/>
      <c r="I568" s="700"/>
      <c r="J568" s="699"/>
      <c r="K568" s="700"/>
      <c r="L568" s="699"/>
      <c r="M568" s="700"/>
      <c r="N568" s="699"/>
      <c r="O568" s="700"/>
      <c r="P568" s="699"/>
      <c r="Q568" s="700"/>
      <c r="R568" s="699"/>
      <c r="S568" s="700"/>
      <c r="T568" s="699"/>
      <c r="U568" s="700"/>
      <c r="V568" s="699"/>
      <c r="W568" s="700"/>
      <c r="X568" s="699"/>
      <c r="Y568" s="700"/>
      <c r="Z568" s="699"/>
      <c r="AA568" s="699"/>
      <c r="AB568" s="699"/>
      <c r="AC568" s="699"/>
      <c r="AD568" s="699"/>
      <c r="AE568" s="699"/>
      <c r="AF568" s="699"/>
      <c r="AG568" s="699"/>
      <c r="AH568" s="699"/>
      <c r="AI568" s="699"/>
      <c r="AJ568" s="699"/>
      <c r="AK568" s="697"/>
      <c r="AL568" s="709"/>
      <c r="AM568" s="699"/>
      <c r="AN568" s="699"/>
      <c r="AP568" s="699"/>
      <c r="AQ568" s="699"/>
      <c r="AR568" s="699"/>
      <c r="AS568" s="699"/>
      <c r="AT568" s="699"/>
      <c r="AU568" s="699"/>
      <c r="AV568" s="699"/>
      <c r="AW568" s="699"/>
      <c r="AX568" s="699"/>
      <c r="AY568" s="699"/>
      <c r="AZ568" s="699"/>
      <c r="BA568" s="699"/>
      <c r="BB568" s="699"/>
      <c r="BC568" s="699"/>
      <c r="BD568" s="699"/>
      <c r="BE568" s="699"/>
      <c r="BF568" s="699"/>
      <c r="BG568" s="699"/>
      <c r="BH568" s="699"/>
      <c r="BI568" s="699"/>
      <c r="BJ568" s="699"/>
      <c r="BK568" s="699"/>
      <c r="BL568" s="699"/>
      <c r="BM568" s="699"/>
      <c r="BN568" s="699"/>
      <c r="BO568" s="699"/>
      <c r="BP568" s="699"/>
      <c r="BQ568" s="699"/>
      <c r="BR568" s="699"/>
      <c r="BS568" s="699"/>
      <c r="BT568" s="699"/>
      <c r="BU568" s="697"/>
      <c r="BV568" s="709"/>
      <c r="BW568" s="699"/>
      <c r="BX568" s="699"/>
      <c r="BZ568" s="699"/>
      <c r="CA568" s="699"/>
      <c r="CB568" s="699"/>
      <c r="CC568" s="699"/>
      <c r="CD568" s="699"/>
      <c r="CE568" s="699"/>
      <c r="CF568" s="699"/>
      <c r="CG568" s="699"/>
      <c r="CH568" s="699"/>
      <c r="CI568" s="699"/>
      <c r="CJ568" s="699"/>
      <c r="CK568" s="699"/>
      <c r="CL568" s="699"/>
      <c r="CM568" s="699"/>
      <c r="CN568" s="699"/>
      <c r="CO568" s="699"/>
      <c r="CP568" s="699"/>
      <c r="CQ568" s="699"/>
      <c r="CR568" s="699"/>
      <c r="CS568" s="699"/>
      <c r="CT568" s="699"/>
      <c r="CU568" s="699"/>
      <c r="CV568" s="699"/>
      <c r="CW568" s="699"/>
      <c r="CX568" s="699"/>
      <c r="CY568" s="699"/>
      <c r="CZ568" s="699"/>
      <c r="DA568" s="699"/>
      <c r="DB568" s="699"/>
      <c r="DC568" s="699"/>
      <c r="DD568" s="699"/>
      <c r="DE568" s="697"/>
      <c r="DF568" s="697"/>
      <c r="DG568" s="699"/>
      <c r="DH568" s="699"/>
      <c r="DJ568" s="699"/>
      <c r="DK568" s="699"/>
      <c r="DL568" s="699"/>
      <c r="DM568" s="699"/>
      <c r="DN568" s="699"/>
      <c r="DO568" s="699"/>
      <c r="DP568" s="699"/>
      <c r="DQ568" s="699"/>
      <c r="DR568" s="699"/>
      <c r="DS568" s="699"/>
      <c r="DT568" s="699"/>
      <c r="DU568" s="699"/>
      <c r="DV568" s="699"/>
      <c r="DW568" s="699"/>
      <c r="DX568" s="699"/>
      <c r="DY568" s="699"/>
      <c r="DZ568" s="699"/>
      <c r="EA568" s="699"/>
      <c r="EB568" s="699"/>
      <c r="EC568" s="699"/>
      <c r="ED568" s="699"/>
      <c r="EE568" s="699"/>
      <c r="EF568" s="699"/>
      <c r="EG568" s="699"/>
      <c r="EH568" s="699"/>
      <c r="EI568" s="699"/>
      <c r="EJ568" s="699"/>
      <c r="EK568" s="699"/>
      <c r="EL568" s="699"/>
      <c r="EM568" s="699"/>
      <c r="EN568" s="699"/>
      <c r="EO568" s="697"/>
      <c r="EP568" s="697"/>
      <c r="EQ568" s="699"/>
      <c r="ER568" s="699"/>
      <c r="ET568" s="699"/>
      <c r="EU568" s="699"/>
      <c r="EV568" s="699"/>
      <c r="EW568" s="699"/>
      <c r="EX568" s="699"/>
      <c r="EY568" s="699"/>
      <c r="EZ568" s="699"/>
      <c r="FA568" s="699"/>
      <c r="FB568" s="699"/>
      <c r="FC568" s="699"/>
      <c r="FD568" s="699"/>
      <c r="FE568" s="699"/>
      <c r="FF568" s="699"/>
      <c r="FG568" s="699"/>
      <c r="FH568" s="699"/>
      <c r="FI568" s="699"/>
      <c r="FJ568" s="699"/>
      <c r="FK568" s="699"/>
      <c r="FL568" s="699"/>
      <c r="FM568" s="699"/>
      <c r="FN568" s="699"/>
      <c r="FO568" s="699"/>
      <c r="FP568" s="699"/>
      <c r="FQ568" s="699"/>
      <c r="FR568" s="699"/>
      <c r="FS568" s="699"/>
      <c r="FT568" s="699"/>
      <c r="FU568" s="699"/>
      <c r="FV568" s="699"/>
      <c r="FW568" s="699"/>
      <c r="FX568" s="699"/>
      <c r="FY568" s="697"/>
      <c r="FZ568" s="697"/>
      <c r="GA568" s="699"/>
      <c r="GB568" s="699"/>
      <c r="GD568" s="699"/>
      <c r="GE568" s="699"/>
      <c r="GF568" s="699"/>
      <c r="GG568" s="699"/>
      <c r="GH568" s="699"/>
      <c r="GI568" s="699"/>
      <c r="GJ568" s="699"/>
      <c r="GK568" s="699"/>
      <c r="GL568" s="699"/>
      <c r="GM568" s="699"/>
      <c r="GN568" s="699"/>
      <c r="GO568" s="699"/>
      <c r="GP568" s="699"/>
      <c r="GQ568" s="699"/>
      <c r="GR568" s="699"/>
      <c r="GS568" s="699"/>
      <c r="GT568" s="699"/>
      <c r="GU568" s="699"/>
      <c r="GV568" s="699"/>
      <c r="GW568" s="699"/>
      <c r="GX568" s="699"/>
      <c r="GY568" s="699"/>
      <c r="GZ568" s="699"/>
      <c r="HA568" s="699"/>
      <c r="HB568" s="699"/>
      <c r="HC568" s="699"/>
      <c r="HD568" s="699"/>
      <c r="HE568" s="699"/>
      <c r="HF568" s="699"/>
      <c r="HG568" s="699"/>
      <c r="HH568" s="699"/>
      <c r="HI568" s="699"/>
      <c r="HJ568" s="699"/>
      <c r="HK568" s="699"/>
      <c r="HL568" s="699"/>
      <c r="HM568" s="699"/>
      <c r="HN568" s="699"/>
      <c r="HO568" s="699"/>
      <c r="HP568" s="699"/>
      <c r="HQ568" s="699"/>
      <c r="HR568" s="699"/>
    </row>
    <row r="569" spans="1:226" s="707" customFormat="1" x14ac:dyDescent="0.25">
      <c r="A569" s="848" t="s">
        <v>61</v>
      </c>
      <c r="B569" s="849">
        <f>SUM(B564:B568)</f>
        <v>129338.7</v>
      </c>
      <c r="C569" s="849">
        <f>SUM(C564:C568)</f>
        <v>99338.7</v>
      </c>
      <c r="D569" s="849">
        <f>SUM(D564:D568)</f>
        <v>30000</v>
      </c>
      <c r="F569" s="699"/>
      <c r="G569" s="708"/>
      <c r="H569" s="699"/>
      <c r="I569" s="700"/>
      <c r="J569" s="699"/>
      <c r="K569" s="700"/>
      <c r="L569" s="699"/>
      <c r="M569" s="700"/>
      <c r="N569" s="699"/>
      <c r="O569" s="700"/>
      <c r="P569" s="699"/>
      <c r="Q569" s="700"/>
      <c r="R569" s="699"/>
      <c r="S569" s="700"/>
      <c r="T569" s="699"/>
      <c r="U569" s="700"/>
      <c r="V569" s="699"/>
      <c r="W569" s="700"/>
      <c r="X569" s="699"/>
      <c r="Y569" s="700"/>
      <c r="Z569" s="699"/>
      <c r="AA569" s="699"/>
      <c r="AB569" s="699"/>
      <c r="AC569" s="699"/>
      <c r="AD569" s="699"/>
      <c r="AE569" s="699"/>
      <c r="AF569" s="699"/>
      <c r="AG569" s="699"/>
      <c r="AH569" s="699"/>
      <c r="AI569" s="699"/>
      <c r="AJ569" s="699"/>
      <c r="AK569" s="697"/>
      <c r="AL569" s="709"/>
      <c r="AM569" s="699"/>
      <c r="AN569" s="699"/>
      <c r="AP569" s="699"/>
      <c r="AQ569" s="699"/>
      <c r="AR569" s="699"/>
      <c r="AS569" s="699"/>
      <c r="AT569" s="699"/>
      <c r="AU569" s="699"/>
      <c r="AV569" s="699"/>
      <c r="AW569" s="699"/>
      <c r="AX569" s="699"/>
      <c r="AY569" s="699"/>
      <c r="AZ569" s="699"/>
      <c r="BA569" s="699"/>
      <c r="BB569" s="699"/>
      <c r="BC569" s="699"/>
      <c r="BD569" s="699"/>
      <c r="BE569" s="699"/>
      <c r="BF569" s="699"/>
      <c r="BG569" s="699"/>
      <c r="BH569" s="699"/>
      <c r="BI569" s="699"/>
      <c r="BJ569" s="699"/>
      <c r="BK569" s="699"/>
      <c r="BL569" s="699"/>
      <c r="BM569" s="699"/>
      <c r="BN569" s="699"/>
      <c r="BO569" s="699"/>
      <c r="BP569" s="699"/>
      <c r="BQ569" s="699"/>
      <c r="BR569" s="699"/>
      <c r="BS569" s="699"/>
      <c r="BT569" s="699"/>
      <c r="BU569" s="697"/>
      <c r="BV569" s="709"/>
      <c r="BW569" s="699"/>
      <c r="BX569" s="699"/>
      <c r="BZ569" s="699"/>
      <c r="CA569" s="699"/>
      <c r="CB569" s="699"/>
      <c r="CC569" s="699"/>
      <c r="CD569" s="699"/>
      <c r="CE569" s="699"/>
      <c r="CF569" s="699"/>
      <c r="CG569" s="699"/>
      <c r="CH569" s="699"/>
      <c r="CI569" s="699"/>
      <c r="CJ569" s="699"/>
      <c r="CK569" s="699"/>
      <c r="CL569" s="699"/>
      <c r="CM569" s="699"/>
      <c r="CN569" s="699"/>
      <c r="CO569" s="699"/>
      <c r="CP569" s="699"/>
      <c r="CQ569" s="699"/>
      <c r="CR569" s="699"/>
      <c r="CS569" s="699"/>
      <c r="CT569" s="699"/>
      <c r="CU569" s="699"/>
      <c r="CV569" s="699"/>
      <c r="CW569" s="699"/>
      <c r="CX569" s="699"/>
      <c r="CY569" s="699"/>
      <c r="CZ569" s="699"/>
      <c r="DA569" s="699"/>
      <c r="DB569" s="699"/>
      <c r="DC569" s="699"/>
      <c r="DD569" s="699"/>
      <c r="DE569" s="697"/>
      <c r="DF569" s="697"/>
      <c r="DG569" s="699"/>
      <c r="DH569" s="699"/>
      <c r="DJ569" s="699"/>
      <c r="DK569" s="699"/>
      <c r="DL569" s="699"/>
      <c r="DM569" s="699"/>
      <c r="DN569" s="699"/>
      <c r="DO569" s="699"/>
      <c r="DP569" s="699"/>
      <c r="DQ569" s="699"/>
      <c r="DR569" s="699"/>
      <c r="DS569" s="699"/>
      <c r="DT569" s="699"/>
      <c r="DU569" s="699"/>
      <c r="DV569" s="699"/>
      <c r="DW569" s="699"/>
      <c r="DX569" s="699"/>
      <c r="DY569" s="699"/>
      <c r="DZ569" s="699"/>
      <c r="EA569" s="699"/>
      <c r="EB569" s="699"/>
      <c r="EC569" s="699"/>
      <c r="ED569" s="699"/>
      <c r="EE569" s="699"/>
      <c r="EF569" s="699"/>
      <c r="EG569" s="699"/>
      <c r="EH569" s="699"/>
      <c r="EI569" s="699"/>
      <c r="EJ569" s="699"/>
      <c r="EK569" s="699"/>
      <c r="EL569" s="699"/>
      <c r="EM569" s="699"/>
      <c r="EN569" s="699"/>
      <c r="EO569" s="697"/>
      <c r="EP569" s="697"/>
      <c r="EQ569" s="699"/>
      <c r="ER569" s="699"/>
      <c r="ET569" s="699"/>
      <c r="EU569" s="699"/>
      <c r="EV569" s="699"/>
      <c r="EW569" s="699"/>
      <c r="EX569" s="699"/>
      <c r="EY569" s="699"/>
      <c r="EZ569" s="699"/>
      <c r="FA569" s="699"/>
      <c r="FB569" s="699"/>
      <c r="FC569" s="699"/>
      <c r="FD569" s="699"/>
      <c r="FE569" s="699"/>
      <c r="FF569" s="699"/>
      <c r="FG569" s="699"/>
      <c r="FH569" s="699"/>
      <c r="FI569" s="699"/>
      <c r="FJ569" s="699"/>
      <c r="FK569" s="699"/>
      <c r="FL569" s="699"/>
      <c r="FM569" s="699"/>
      <c r="FN569" s="699"/>
      <c r="FO569" s="699"/>
      <c r="FP569" s="699"/>
      <c r="FQ569" s="699"/>
      <c r="FR569" s="699"/>
      <c r="FS569" s="699"/>
      <c r="FT569" s="699"/>
      <c r="FU569" s="699"/>
      <c r="FV569" s="699"/>
      <c r="FW569" s="699"/>
      <c r="FX569" s="699"/>
      <c r="FY569" s="697"/>
      <c r="FZ569" s="697"/>
      <c r="GA569" s="699"/>
      <c r="GB569" s="699"/>
      <c r="GD569" s="699"/>
      <c r="GE569" s="699"/>
      <c r="GF569" s="699"/>
      <c r="GG569" s="699"/>
      <c r="GH569" s="699"/>
      <c r="GI569" s="699"/>
      <c r="GJ569" s="699"/>
      <c r="GK569" s="699"/>
      <c r="GL569" s="699"/>
      <c r="GM569" s="699"/>
      <c r="GN569" s="699"/>
      <c r="GO569" s="699"/>
      <c r="GP569" s="699"/>
      <c r="GQ569" s="699"/>
      <c r="GR569" s="699"/>
      <c r="GS569" s="699"/>
      <c r="GT569" s="699"/>
      <c r="GU569" s="699"/>
      <c r="GV569" s="699"/>
      <c r="GW569" s="699"/>
      <c r="GX569" s="699"/>
      <c r="GY569" s="699"/>
      <c r="GZ569" s="699"/>
      <c r="HA569" s="699"/>
      <c r="HB569" s="699"/>
      <c r="HC569" s="699"/>
      <c r="HD569" s="699"/>
      <c r="HE569" s="699"/>
      <c r="HF569" s="699"/>
      <c r="HG569" s="699"/>
      <c r="HH569" s="699"/>
      <c r="HI569" s="699"/>
      <c r="HJ569" s="699"/>
      <c r="HK569" s="699"/>
      <c r="HL569" s="699"/>
      <c r="HM569" s="699"/>
      <c r="HN569" s="699"/>
      <c r="HO569" s="699"/>
      <c r="HP569" s="699"/>
      <c r="HQ569" s="699"/>
      <c r="HR569" s="699"/>
    </row>
    <row r="570" spans="1:226" s="707" customFormat="1" hidden="1" x14ac:dyDescent="0.25">
      <c r="A570" s="697"/>
      <c r="B570" s="877">
        <f>HG370</f>
        <v>129338.8</v>
      </c>
      <c r="C570" s="877">
        <f>HE370</f>
        <v>99338.7</v>
      </c>
      <c r="D570" s="877">
        <f>HF370</f>
        <v>30000.1</v>
      </c>
      <c r="F570" s="699"/>
      <c r="G570" s="708"/>
      <c r="H570" s="699"/>
      <c r="I570" s="700"/>
      <c r="J570" s="699"/>
      <c r="K570" s="700"/>
      <c r="L570" s="699"/>
      <c r="M570" s="700"/>
      <c r="N570" s="699"/>
      <c r="O570" s="700"/>
      <c r="P570" s="699"/>
      <c r="Q570" s="700"/>
      <c r="R570" s="699"/>
      <c r="S570" s="700"/>
      <c r="T570" s="699"/>
      <c r="U570" s="700"/>
      <c r="V570" s="699"/>
      <c r="W570" s="700"/>
      <c r="X570" s="699"/>
      <c r="Y570" s="700"/>
      <c r="Z570" s="699"/>
      <c r="AA570" s="699"/>
      <c r="AB570" s="699"/>
      <c r="AC570" s="699"/>
      <c r="AD570" s="699"/>
      <c r="AE570" s="699"/>
      <c r="AF570" s="699"/>
      <c r="AG570" s="699"/>
      <c r="AH570" s="699"/>
      <c r="AI570" s="699"/>
      <c r="AJ570" s="699"/>
      <c r="AK570" s="697"/>
      <c r="AL570" s="709"/>
      <c r="AM570" s="699"/>
      <c r="AN570" s="699"/>
      <c r="AP570" s="699"/>
      <c r="AQ570" s="699"/>
      <c r="AR570" s="699"/>
      <c r="AS570" s="699"/>
      <c r="AT570" s="699"/>
      <c r="AU570" s="699"/>
      <c r="AV570" s="699"/>
      <c r="AW570" s="699"/>
      <c r="AX570" s="699"/>
      <c r="AY570" s="699"/>
      <c r="AZ570" s="699"/>
      <c r="BA570" s="699"/>
      <c r="BB570" s="699"/>
      <c r="BC570" s="699"/>
      <c r="BD570" s="699"/>
      <c r="BE570" s="699"/>
      <c r="BF570" s="699"/>
      <c r="BG570" s="699"/>
      <c r="BH570" s="699"/>
      <c r="BI570" s="699"/>
      <c r="BJ570" s="699"/>
      <c r="BK570" s="699"/>
      <c r="BL570" s="699"/>
      <c r="BM570" s="699"/>
      <c r="BN570" s="699"/>
      <c r="BO570" s="699"/>
      <c r="BP570" s="699"/>
      <c r="BQ570" s="699"/>
      <c r="BR570" s="699"/>
      <c r="BS570" s="699"/>
      <c r="BT570" s="699"/>
      <c r="BU570" s="697"/>
      <c r="BV570" s="709"/>
      <c r="BW570" s="699"/>
      <c r="BX570" s="699"/>
      <c r="BZ570" s="699"/>
      <c r="CA570" s="699"/>
      <c r="CB570" s="699"/>
      <c r="CC570" s="699"/>
      <c r="CD570" s="699"/>
      <c r="CE570" s="699"/>
      <c r="CF570" s="699"/>
      <c r="CG570" s="699"/>
      <c r="CH570" s="699"/>
      <c r="CI570" s="699"/>
      <c r="CJ570" s="699"/>
      <c r="CK570" s="699"/>
      <c r="CL570" s="699"/>
      <c r="CM570" s="699"/>
      <c r="CN570" s="699"/>
      <c r="CO570" s="699"/>
      <c r="CP570" s="699"/>
      <c r="CQ570" s="699"/>
      <c r="CR570" s="699"/>
      <c r="CS570" s="699"/>
      <c r="CT570" s="699"/>
      <c r="CU570" s="699"/>
      <c r="CV570" s="699"/>
      <c r="CW570" s="699"/>
      <c r="CX570" s="699"/>
      <c r="CY570" s="699"/>
      <c r="CZ570" s="699"/>
      <c r="DA570" s="699"/>
      <c r="DB570" s="699"/>
      <c r="DC570" s="699"/>
      <c r="DD570" s="699"/>
      <c r="DE570" s="697"/>
      <c r="DF570" s="697"/>
      <c r="DG570" s="699"/>
      <c r="DH570" s="699"/>
      <c r="DJ570" s="699"/>
      <c r="DK570" s="699"/>
      <c r="DL570" s="699"/>
      <c r="DM570" s="699"/>
      <c r="DN570" s="699"/>
      <c r="DO570" s="699"/>
      <c r="DP570" s="699"/>
      <c r="DQ570" s="699"/>
      <c r="DR570" s="699"/>
      <c r="DS570" s="699"/>
      <c r="DT570" s="699"/>
      <c r="DU570" s="699"/>
      <c r="DV570" s="699"/>
      <c r="DW570" s="699"/>
      <c r="DX570" s="699"/>
      <c r="DY570" s="699"/>
      <c r="DZ570" s="699"/>
      <c r="EA570" s="699"/>
      <c r="EB570" s="699"/>
      <c r="EC570" s="699"/>
      <c r="ED570" s="699"/>
      <c r="EE570" s="699"/>
      <c r="EF570" s="699"/>
      <c r="EG570" s="699"/>
      <c r="EH570" s="699"/>
      <c r="EI570" s="699"/>
      <c r="EJ570" s="699"/>
      <c r="EK570" s="699"/>
      <c r="EL570" s="699"/>
      <c r="EM570" s="699"/>
      <c r="EN570" s="699"/>
      <c r="EO570" s="697"/>
      <c r="EP570" s="697"/>
      <c r="EQ570" s="699"/>
      <c r="ER570" s="699"/>
      <c r="ET570" s="699"/>
      <c r="EU570" s="699"/>
      <c r="EV570" s="699"/>
      <c r="EW570" s="699"/>
      <c r="EX570" s="699"/>
      <c r="EY570" s="699"/>
      <c r="EZ570" s="699"/>
      <c r="FA570" s="699"/>
      <c r="FB570" s="699"/>
      <c r="FC570" s="699"/>
      <c r="FD570" s="699"/>
      <c r="FE570" s="699"/>
      <c r="FF570" s="699"/>
      <c r="FG570" s="699"/>
      <c r="FH570" s="699"/>
      <c r="FI570" s="699"/>
      <c r="FJ570" s="699"/>
      <c r="FK570" s="699"/>
      <c r="FL570" s="699"/>
      <c r="FM570" s="699"/>
      <c r="FN570" s="699"/>
      <c r="FO570" s="699"/>
      <c r="FP570" s="699"/>
      <c r="FQ570" s="699"/>
      <c r="FR570" s="699"/>
      <c r="FS570" s="699"/>
      <c r="FT570" s="699"/>
      <c r="FU570" s="699"/>
      <c r="FV570" s="699"/>
      <c r="FW570" s="699"/>
      <c r="FX570" s="699"/>
      <c r="FY570" s="697"/>
      <c r="FZ570" s="697"/>
      <c r="GA570" s="699"/>
      <c r="GB570" s="699"/>
      <c r="GD570" s="699"/>
      <c r="GE570" s="699"/>
      <c r="GF570" s="699"/>
      <c r="GG570" s="699"/>
      <c r="GH570" s="699"/>
      <c r="GI570" s="699"/>
      <c r="GJ570" s="699"/>
      <c r="GK570" s="699"/>
      <c r="GL570" s="699"/>
      <c r="GM570" s="699"/>
      <c r="GN570" s="699"/>
      <c r="GO570" s="699"/>
      <c r="GP570" s="699"/>
      <c r="GQ570" s="699"/>
      <c r="GR570" s="699"/>
      <c r="GS570" s="699"/>
      <c r="GT570" s="699"/>
      <c r="GU570" s="699"/>
      <c r="GV570" s="699"/>
      <c r="GW570" s="699"/>
      <c r="GX570" s="699"/>
      <c r="GY570" s="699"/>
      <c r="GZ570" s="699"/>
      <c r="HA570" s="699"/>
      <c r="HB570" s="699"/>
      <c r="HC570" s="699"/>
      <c r="HD570" s="699"/>
      <c r="HE570" s="699"/>
      <c r="HF570" s="699"/>
      <c r="HG570" s="699"/>
      <c r="HH570" s="699"/>
      <c r="HI570" s="699"/>
      <c r="HJ570" s="699"/>
      <c r="HK570" s="699"/>
      <c r="HL570" s="699"/>
      <c r="HM570" s="699"/>
      <c r="HN570" s="699"/>
      <c r="HO570" s="699"/>
      <c r="HP570" s="699"/>
      <c r="HQ570" s="699"/>
      <c r="HR570" s="699"/>
    </row>
    <row r="571" spans="1:226" s="707" customFormat="1" hidden="1" x14ac:dyDescent="0.25">
      <c r="A571" s="697"/>
      <c r="B571" s="700">
        <f>B569-B570</f>
        <v>-0.1</v>
      </c>
      <c r="C571" s="700">
        <f t="shared" ref="C571:D571" si="3723">C569-C570</f>
        <v>0</v>
      </c>
      <c r="D571" s="700">
        <f t="shared" si="3723"/>
        <v>-0.1</v>
      </c>
      <c r="F571" s="699"/>
      <c r="G571" s="708"/>
      <c r="H571" s="699"/>
      <c r="I571" s="700"/>
      <c r="J571" s="699"/>
      <c r="K571" s="700"/>
      <c r="L571" s="699"/>
      <c r="M571" s="700"/>
      <c r="N571" s="699"/>
      <c r="O571" s="700"/>
      <c r="P571" s="699"/>
      <c r="Q571" s="700"/>
      <c r="R571" s="699"/>
      <c r="S571" s="700"/>
      <c r="T571" s="699"/>
      <c r="U571" s="700"/>
      <c r="V571" s="699"/>
      <c r="W571" s="700"/>
      <c r="X571" s="699"/>
      <c r="Y571" s="700"/>
      <c r="Z571" s="699"/>
      <c r="AA571" s="699"/>
      <c r="AB571" s="699"/>
      <c r="AC571" s="699"/>
      <c r="AD571" s="699"/>
      <c r="AE571" s="699"/>
      <c r="AF571" s="699"/>
      <c r="AG571" s="699"/>
      <c r="AH571" s="699"/>
      <c r="AI571" s="699"/>
      <c r="AJ571" s="699"/>
      <c r="AK571" s="697"/>
      <c r="AL571" s="709"/>
      <c r="AM571" s="699"/>
      <c r="AN571" s="699"/>
      <c r="AP571" s="699"/>
      <c r="AQ571" s="699"/>
      <c r="AR571" s="699"/>
      <c r="AS571" s="699"/>
      <c r="AT571" s="699"/>
      <c r="AU571" s="699"/>
      <c r="AV571" s="699"/>
      <c r="AW571" s="699"/>
      <c r="AX571" s="699"/>
      <c r="AY571" s="699"/>
      <c r="AZ571" s="699"/>
      <c r="BA571" s="699"/>
      <c r="BB571" s="699"/>
      <c r="BC571" s="699"/>
      <c r="BD571" s="699"/>
      <c r="BE571" s="699"/>
      <c r="BF571" s="699"/>
      <c r="BG571" s="699"/>
      <c r="BH571" s="699"/>
      <c r="BI571" s="699"/>
      <c r="BJ571" s="699"/>
      <c r="BK571" s="699"/>
      <c r="BL571" s="699"/>
      <c r="BM571" s="699"/>
      <c r="BN571" s="699"/>
      <c r="BO571" s="699"/>
      <c r="BP571" s="699"/>
      <c r="BQ571" s="699"/>
      <c r="BR571" s="699"/>
      <c r="BS571" s="699"/>
      <c r="BT571" s="699"/>
      <c r="BU571" s="697"/>
      <c r="BV571" s="709"/>
      <c r="BW571" s="699"/>
      <c r="BX571" s="699"/>
      <c r="BZ571" s="699"/>
      <c r="CA571" s="699"/>
      <c r="CB571" s="699"/>
      <c r="CC571" s="699"/>
      <c r="CD571" s="699"/>
      <c r="CE571" s="699"/>
      <c r="CF571" s="699"/>
      <c r="CG571" s="699"/>
      <c r="CH571" s="699"/>
      <c r="CI571" s="699"/>
      <c r="CJ571" s="699"/>
      <c r="CK571" s="699"/>
      <c r="CL571" s="699"/>
      <c r="CM571" s="699"/>
      <c r="CN571" s="699"/>
      <c r="CO571" s="699"/>
      <c r="CP571" s="699"/>
      <c r="CQ571" s="699"/>
      <c r="CR571" s="699"/>
      <c r="CS571" s="699"/>
      <c r="CT571" s="699"/>
      <c r="CU571" s="699"/>
      <c r="CV571" s="699"/>
      <c r="CW571" s="699"/>
      <c r="CX571" s="699"/>
      <c r="CY571" s="699"/>
      <c r="CZ571" s="699"/>
      <c r="DA571" s="699"/>
      <c r="DB571" s="699"/>
      <c r="DC571" s="699"/>
      <c r="DD571" s="699"/>
      <c r="DE571" s="697"/>
      <c r="DF571" s="697"/>
      <c r="DG571" s="699"/>
      <c r="DH571" s="699"/>
      <c r="DJ571" s="699"/>
      <c r="DK571" s="699"/>
      <c r="DL571" s="699"/>
      <c r="DM571" s="699"/>
      <c r="DN571" s="699"/>
      <c r="DO571" s="699"/>
      <c r="DP571" s="699"/>
      <c r="DQ571" s="699"/>
      <c r="DR571" s="699"/>
      <c r="DS571" s="699"/>
      <c r="DT571" s="699"/>
      <c r="DU571" s="699"/>
      <c r="DV571" s="699"/>
      <c r="DW571" s="699"/>
      <c r="DX571" s="699"/>
      <c r="DY571" s="699"/>
      <c r="DZ571" s="699"/>
      <c r="EA571" s="699"/>
      <c r="EB571" s="699"/>
      <c r="EC571" s="699"/>
      <c r="ED571" s="699"/>
      <c r="EE571" s="699"/>
      <c r="EF571" s="699"/>
      <c r="EG571" s="699"/>
      <c r="EH571" s="699"/>
      <c r="EI571" s="699"/>
      <c r="EJ571" s="699"/>
      <c r="EK571" s="699"/>
      <c r="EL571" s="699"/>
      <c r="EM571" s="699"/>
      <c r="EN571" s="699"/>
      <c r="EO571" s="697"/>
      <c r="EP571" s="697"/>
      <c r="EQ571" s="699"/>
      <c r="ER571" s="699"/>
      <c r="ET571" s="699"/>
      <c r="EU571" s="699"/>
      <c r="EV571" s="699"/>
      <c r="EW571" s="699"/>
      <c r="EX571" s="699"/>
      <c r="EY571" s="699"/>
      <c r="EZ571" s="699"/>
      <c r="FA571" s="699"/>
      <c r="FB571" s="699"/>
      <c r="FC571" s="699"/>
      <c r="FD571" s="699"/>
      <c r="FE571" s="699"/>
      <c r="FF571" s="699"/>
      <c r="FG571" s="699"/>
      <c r="FH571" s="699"/>
      <c r="FI571" s="699"/>
      <c r="FJ571" s="699"/>
      <c r="FK571" s="699"/>
      <c r="FL571" s="699"/>
      <c r="FM571" s="699"/>
      <c r="FN571" s="699"/>
      <c r="FO571" s="699"/>
      <c r="FP571" s="699"/>
      <c r="FQ571" s="699"/>
      <c r="FR571" s="699"/>
      <c r="FS571" s="699"/>
      <c r="FT571" s="699"/>
      <c r="FU571" s="699"/>
      <c r="FV571" s="699"/>
      <c r="FW571" s="699"/>
      <c r="FX571" s="699"/>
      <c r="FY571" s="697"/>
      <c r="FZ571" s="697"/>
      <c r="GA571" s="699"/>
      <c r="GB571" s="699"/>
      <c r="GD571" s="699"/>
      <c r="GE571" s="699"/>
      <c r="GF571" s="699"/>
      <c r="GG571" s="699"/>
      <c r="GH571" s="699"/>
      <c r="GI571" s="699"/>
      <c r="GJ571" s="699"/>
      <c r="GK571" s="699"/>
      <c r="GL571" s="699"/>
      <c r="GM571" s="699"/>
      <c r="GN571" s="699"/>
      <c r="GO571" s="699"/>
      <c r="GP571" s="699"/>
      <c r="GQ571" s="699"/>
      <c r="GR571" s="699"/>
      <c r="GS571" s="699"/>
      <c r="GT571" s="699"/>
      <c r="GU571" s="699"/>
      <c r="GV571" s="699"/>
      <c r="GW571" s="699"/>
      <c r="GX571" s="699"/>
      <c r="GY571" s="699"/>
      <c r="GZ571" s="699"/>
      <c r="HA571" s="699"/>
      <c r="HB571" s="699"/>
      <c r="HC571" s="699"/>
      <c r="HD571" s="699"/>
      <c r="HE571" s="699"/>
      <c r="HF571" s="699"/>
      <c r="HG571" s="699"/>
      <c r="HH571" s="699"/>
      <c r="HI571" s="699"/>
      <c r="HJ571" s="699"/>
      <c r="HK571" s="699"/>
      <c r="HL571" s="699"/>
      <c r="HM571" s="699"/>
      <c r="HN571" s="699"/>
      <c r="HO571" s="699"/>
      <c r="HP571" s="699"/>
      <c r="HQ571" s="699"/>
      <c r="HR571" s="699"/>
    </row>
    <row r="572" spans="1:226" s="707" customFormat="1" x14ac:dyDescent="0.25">
      <c r="A572" s="1024" t="s">
        <v>904</v>
      </c>
      <c r="B572" s="1025" t="s">
        <v>944</v>
      </c>
      <c r="C572" s="1025"/>
      <c r="D572" s="1025"/>
      <c r="F572" s="699"/>
      <c r="G572" s="708"/>
      <c r="H572" s="699"/>
      <c r="I572" s="700"/>
      <c r="J572" s="699"/>
      <c r="K572" s="700"/>
      <c r="L572" s="699"/>
      <c r="M572" s="700"/>
      <c r="N572" s="699"/>
      <c r="O572" s="700"/>
      <c r="P572" s="699"/>
      <c r="Q572" s="700"/>
      <c r="R572" s="699"/>
      <c r="S572" s="700"/>
      <c r="T572" s="699"/>
      <c r="U572" s="700"/>
      <c r="V572" s="699"/>
      <c r="W572" s="700"/>
      <c r="X572" s="699"/>
      <c r="Y572" s="700"/>
      <c r="Z572" s="699"/>
      <c r="AA572" s="699"/>
      <c r="AB572" s="699"/>
      <c r="AC572" s="699"/>
      <c r="AD572" s="699"/>
      <c r="AE572" s="699"/>
      <c r="AF572" s="699"/>
      <c r="AG572" s="699"/>
      <c r="AH572" s="699"/>
      <c r="AI572" s="699"/>
      <c r="AJ572" s="699"/>
      <c r="AK572" s="697"/>
      <c r="AL572" s="709"/>
      <c r="AM572" s="699"/>
      <c r="AN572" s="699"/>
      <c r="AP572" s="699"/>
      <c r="AQ572" s="699"/>
      <c r="AR572" s="699"/>
      <c r="AS572" s="699"/>
      <c r="AT572" s="699"/>
      <c r="AU572" s="699"/>
      <c r="AV572" s="699"/>
      <c r="AW572" s="699"/>
      <c r="AX572" s="699"/>
      <c r="AY572" s="699"/>
      <c r="AZ572" s="699"/>
      <c r="BA572" s="699"/>
      <c r="BB572" s="699"/>
      <c r="BC572" s="699"/>
      <c r="BD572" s="699"/>
      <c r="BE572" s="699"/>
      <c r="BF572" s="699"/>
      <c r="BG572" s="699"/>
      <c r="BH572" s="699"/>
      <c r="BI572" s="699"/>
      <c r="BJ572" s="699"/>
      <c r="BK572" s="699"/>
      <c r="BL572" s="699"/>
      <c r="BM572" s="699"/>
      <c r="BN572" s="699"/>
      <c r="BO572" s="699"/>
      <c r="BP572" s="699"/>
      <c r="BQ572" s="699"/>
      <c r="BR572" s="699"/>
      <c r="BS572" s="699"/>
      <c r="BT572" s="699"/>
      <c r="BU572" s="697"/>
      <c r="BV572" s="709"/>
      <c r="BW572" s="699"/>
      <c r="BX572" s="699"/>
      <c r="BZ572" s="699"/>
      <c r="CA572" s="699"/>
      <c r="CB572" s="699"/>
      <c r="CC572" s="699"/>
      <c r="CD572" s="699"/>
      <c r="CE572" s="699"/>
      <c r="CF572" s="699"/>
      <c r="CG572" s="699"/>
      <c r="CH572" s="699"/>
      <c r="CI572" s="699"/>
      <c r="CJ572" s="699"/>
      <c r="CK572" s="699"/>
      <c r="CL572" s="699"/>
      <c r="CM572" s="699"/>
      <c r="CN572" s="699"/>
      <c r="CO572" s="699"/>
      <c r="CP572" s="699"/>
      <c r="CQ572" s="699"/>
      <c r="CR572" s="699"/>
      <c r="CS572" s="699"/>
      <c r="CT572" s="699"/>
      <c r="CU572" s="699"/>
      <c r="CV572" s="699"/>
      <c r="CW572" s="699"/>
      <c r="CX572" s="699"/>
      <c r="CY572" s="699"/>
      <c r="CZ572" s="699"/>
      <c r="DA572" s="699"/>
      <c r="DB572" s="699"/>
      <c r="DC572" s="699"/>
      <c r="DD572" s="699"/>
      <c r="DE572" s="697"/>
      <c r="DF572" s="697"/>
      <c r="DG572" s="699"/>
      <c r="DH572" s="699"/>
      <c r="DJ572" s="699"/>
      <c r="DK572" s="699"/>
      <c r="DL572" s="699"/>
      <c r="DM572" s="699"/>
      <c r="DN572" s="699"/>
      <c r="DO572" s="699"/>
      <c r="DP572" s="699"/>
      <c r="DQ572" s="699"/>
      <c r="DR572" s="699"/>
      <c r="DS572" s="699"/>
      <c r="DT572" s="699"/>
      <c r="DU572" s="699"/>
      <c r="DV572" s="699"/>
      <c r="DW572" s="699"/>
      <c r="DX572" s="699"/>
      <c r="DY572" s="699"/>
      <c r="DZ572" s="699"/>
      <c r="EA572" s="699"/>
      <c r="EB572" s="699"/>
      <c r="EC572" s="699"/>
      <c r="ED572" s="699"/>
      <c r="EE572" s="699"/>
      <c r="EF572" s="699"/>
      <c r="EG572" s="699"/>
      <c r="EH572" s="699"/>
      <c r="EI572" s="699"/>
      <c r="EJ572" s="699"/>
      <c r="EK572" s="699"/>
      <c r="EL572" s="699"/>
      <c r="EM572" s="699"/>
      <c r="EN572" s="699"/>
      <c r="EO572" s="697"/>
      <c r="EP572" s="697"/>
      <c r="EQ572" s="699"/>
      <c r="ER572" s="699"/>
      <c r="ET572" s="699"/>
      <c r="EU572" s="699"/>
      <c r="EV572" s="699"/>
      <c r="EW572" s="699"/>
      <c r="EX572" s="699"/>
      <c r="EY572" s="699"/>
      <c r="EZ572" s="699"/>
      <c r="FA572" s="699"/>
      <c r="FB572" s="699"/>
      <c r="FC572" s="699"/>
      <c r="FD572" s="699"/>
      <c r="FE572" s="699"/>
      <c r="FF572" s="699"/>
      <c r="FG572" s="699"/>
      <c r="FH572" s="699"/>
      <c r="FI572" s="699"/>
      <c r="FJ572" s="699"/>
      <c r="FK572" s="699"/>
      <c r="FL572" s="699"/>
      <c r="FM572" s="699"/>
      <c r="FN572" s="699"/>
      <c r="FO572" s="699"/>
      <c r="FP572" s="699"/>
      <c r="FQ572" s="699"/>
      <c r="FR572" s="699"/>
      <c r="FS572" s="699"/>
      <c r="FT572" s="699"/>
      <c r="FU572" s="699"/>
      <c r="FV572" s="699"/>
      <c r="FW572" s="699"/>
      <c r="FX572" s="699"/>
      <c r="FY572" s="697"/>
      <c r="FZ572" s="697"/>
      <c r="GA572" s="699"/>
      <c r="GB572" s="699"/>
      <c r="GD572" s="699"/>
      <c r="GE572" s="699"/>
      <c r="GF572" s="699"/>
      <c r="GG572" s="699"/>
      <c r="GH572" s="699"/>
      <c r="GI572" s="699"/>
      <c r="GJ572" s="699"/>
      <c r="GK572" s="699"/>
      <c r="GL572" s="699"/>
      <c r="GM572" s="699"/>
      <c r="GN572" s="699"/>
      <c r="GO572" s="699"/>
      <c r="GP572" s="699"/>
      <c r="GQ572" s="699"/>
      <c r="GR572" s="699"/>
      <c r="GS572" s="699"/>
      <c r="GT572" s="699"/>
      <c r="GU572" s="699"/>
      <c r="GV572" s="699"/>
      <c r="GW572" s="699"/>
      <c r="GX572" s="699"/>
      <c r="GY572" s="699"/>
      <c r="GZ572" s="699"/>
      <c r="HA572" s="699"/>
      <c r="HB572" s="699"/>
      <c r="HC572" s="699"/>
      <c r="HD572" s="699"/>
      <c r="HE572" s="699"/>
      <c r="HF572" s="699"/>
      <c r="HG572" s="699"/>
      <c r="HH572" s="699"/>
      <c r="HI572" s="699"/>
      <c r="HJ572" s="699"/>
      <c r="HK572" s="699"/>
      <c r="HL572" s="699"/>
      <c r="HM572" s="699"/>
      <c r="HN572" s="699"/>
      <c r="HO572" s="699"/>
      <c r="HP572" s="699"/>
      <c r="HQ572" s="699"/>
      <c r="HR572" s="699"/>
    </row>
    <row r="573" spans="1:226" s="707" customFormat="1" x14ac:dyDescent="0.25">
      <c r="A573" s="1024"/>
      <c r="B573" s="949" t="s">
        <v>930</v>
      </c>
      <c r="C573" s="949">
        <v>211</v>
      </c>
      <c r="D573" s="949">
        <v>213</v>
      </c>
      <c r="F573" s="699"/>
      <c r="G573" s="708"/>
      <c r="H573" s="699"/>
      <c r="I573" s="700"/>
      <c r="J573" s="699"/>
      <c r="K573" s="700"/>
      <c r="L573" s="699"/>
      <c r="M573" s="700"/>
      <c r="N573" s="699"/>
      <c r="O573" s="700"/>
      <c r="P573" s="699"/>
      <c r="Q573" s="700"/>
      <c r="R573" s="699"/>
      <c r="S573" s="700"/>
      <c r="T573" s="699"/>
      <c r="U573" s="700"/>
      <c r="V573" s="699"/>
      <c r="W573" s="700"/>
      <c r="X573" s="699"/>
      <c r="Y573" s="700"/>
      <c r="Z573" s="699"/>
      <c r="AA573" s="699"/>
      <c r="AB573" s="699"/>
      <c r="AC573" s="699"/>
      <c r="AD573" s="699"/>
      <c r="AE573" s="699"/>
      <c r="AF573" s="699"/>
      <c r="AG573" s="699"/>
      <c r="AH573" s="699"/>
      <c r="AI573" s="699"/>
      <c r="AJ573" s="699"/>
      <c r="AK573" s="697"/>
      <c r="AL573" s="709"/>
      <c r="AM573" s="699"/>
      <c r="AN573" s="699"/>
      <c r="AP573" s="699"/>
      <c r="AQ573" s="699"/>
      <c r="AR573" s="699"/>
      <c r="AS573" s="699"/>
      <c r="AT573" s="699"/>
      <c r="AU573" s="699"/>
      <c r="AV573" s="699"/>
      <c r="AW573" s="699"/>
      <c r="AX573" s="699"/>
      <c r="AY573" s="699"/>
      <c r="AZ573" s="699"/>
      <c r="BA573" s="699"/>
      <c r="BB573" s="699"/>
      <c r="BC573" s="699"/>
      <c r="BD573" s="699"/>
      <c r="BE573" s="699"/>
      <c r="BF573" s="699"/>
      <c r="BG573" s="699"/>
      <c r="BH573" s="699"/>
      <c r="BI573" s="699"/>
      <c r="BJ573" s="699"/>
      <c r="BK573" s="699"/>
      <c r="BL573" s="699"/>
      <c r="BM573" s="699"/>
      <c r="BN573" s="699"/>
      <c r="BO573" s="699"/>
      <c r="BP573" s="699"/>
      <c r="BQ573" s="699"/>
      <c r="BR573" s="699"/>
      <c r="BS573" s="699"/>
      <c r="BT573" s="699"/>
      <c r="BU573" s="697"/>
      <c r="BV573" s="709"/>
      <c r="BW573" s="699"/>
      <c r="BX573" s="699"/>
      <c r="BZ573" s="699"/>
      <c r="CA573" s="699"/>
      <c r="CB573" s="699"/>
      <c r="CC573" s="699"/>
      <c r="CD573" s="699"/>
      <c r="CE573" s="699"/>
      <c r="CF573" s="699"/>
      <c r="CG573" s="699"/>
      <c r="CH573" s="699"/>
      <c r="CI573" s="699"/>
      <c r="CJ573" s="699"/>
      <c r="CK573" s="699"/>
      <c r="CL573" s="699"/>
      <c r="CM573" s="699"/>
      <c r="CN573" s="699"/>
      <c r="CO573" s="699"/>
      <c r="CP573" s="699"/>
      <c r="CQ573" s="699"/>
      <c r="CR573" s="699"/>
      <c r="CS573" s="699"/>
      <c r="CT573" s="699"/>
      <c r="CU573" s="699"/>
      <c r="CV573" s="699"/>
      <c r="CW573" s="699"/>
      <c r="CX573" s="699"/>
      <c r="CY573" s="699"/>
      <c r="CZ573" s="699"/>
      <c r="DA573" s="699"/>
      <c r="DB573" s="699"/>
      <c r="DC573" s="699"/>
      <c r="DD573" s="699"/>
      <c r="DE573" s="697"/>
      <c r="DF573" s="697"/>
      <c r="DG573" s="699"/>
      <c r="DH573" s="699"/>
      <c r="DJ573" s="699"/>
      <c r="DK573" s="699"/>
      <c r="DL573" s="699"/>
      <c r="DM573" s="699"/>
      <c r="DN573" s="699"/>
      <c r="DO573" s="699"/>
      <c r="DP573" s="699"/>
      <c r="DQ573" s="699"/>
      <c r="DR573" s="699"/>
      <c r="DS573" s="699"/>
      <c r="DT573" s="699"/>
      <c r="DU573" s="699"/>
      <c r="DV573" s="699"/>
      <c r="DW573" s="699"/>
      <c r="DX573" s="699"/>
      <c r="DY573" s="699"/>
      <c r="DZ573" s="699"/>
      <c r="EA573" s="699"/>
      <c r="EB573" s="699"/>
      <c r="EC573" s="699"/>
      <c r="ED573" s="699"/>
      <c r="EE573" s="699"/>
      <c r="EF573" s="699"/>
      <c r="EG573" s="699"/>
      <c r="EH573" s="699"/>
      <c r="EI573" s="699"/>
      <c r="EJ573" s="699"/>
      <c r="EK573" s="699"/>
      <c r="EL573" s="699"/>
      <c r="EM573" s="699"/>
      <c r="EN573" s="699"/>
      <c r="EO573" s="697"/>
      <c r="EP573" s="697"/>
      <c r="EQ573" s="699"/>
      <c r="ER573" s="699"/>
      <c r="ET573" s="699"/>
      <c r="EU573" s="699"/>
      <c r="EV573" s="699"/>
      <c r="EW573" s="699"/>
      <c r="EX573" s="699"/>
      <c r="EY573" s="699"/>
      <c r="EZ573" s="699"/>
      <c r="FA573" s="699"/>
      <c r="FB573" s="699"/>
      <c r="FC573" s="699"/>
      <c r="FD573" s="699"/>
      <c r="FE573" s="699"/>
      <c r="FF573" s="699"/>
      <c r="FG573" s="699"/>
      <c r="FH573" s="699"/>
      <c r="FI573" s="699"/>
      <c r="FJ573" s="699"/>
      <c r="FK573" s="699"/>
      <c r="FL573" s="699"/>
      <c r="FM573" s="699"/>
      <c r="FN573" s="699"/>
      <c r="FO573" s="699"/>
      <c r="FP573" s="699"/>
      <c r="FQ573" s="699"/>
      <c r="FR573" s="699"/>
      <c r="FS573" s="699"/>
      <c r="FT573" s="699"/>
      <c r="FU573" s="699"/>
      <c r="FV573" s="699"/>
      <c r="FW573" s="699"/>
      <c r="FX573" s="699"/>
      <c r="FY573" s="697"/>
      <c r="FZ573" s="697"/>
      <c r="GA573" s="699"/>
      <c r="GB573" s="699"/>
      <c r="GD573" s="699"/>
      <c r="GE573" s="699"/>
      <c r="GF573" s="699"/>
      <c r="GG573" s="699"/>
      <c r="GH573" s="699"/>
      <c r="GI573" s="699"/>
      <c r="GJ573" s="699"/>
      <c r="GK573" s="699"/>
      <c r="GL573" s="699"/>
      <c r="GM573" s="699"/>
      <c r="GN573" s="699"/>
      <c r="GO573" s="699"/>
      <c r="GP573" s="699"/>
      <c r="GQ573" s="699"/>
      <c r="GR573" s="699"/>
      <c r="GS573" s="699"/>
      <c r="GT573" s="699"/>
      <c r="GU573" s="699"/>
      <c r="GV573" s="699"/>
      <c r="GW573" s="699"/>
      <c r="GX573" s="699"/>
      <c r="GY573" s="699"/>
      <c r="GZ573" s="699"/>
      <c r="HA573" s="699"/>
      <c r="HB573" s="699"/>
      <c r="HC573" s="699"/>
      <c r="HD573" s="699"/>
      <c r="HE573" s="699"/>
      <c r="HF573" s="699"/>
      <c r="HG573" s="699"/>
      <c r="HH573" s="699"/>
      <c r="HI573" s="699"/>
      <c r="HJ573" s="699"/>
      <c r="HK573" s="699"/>
      <c r="HL573" s="699"/>
      <c r="HM573" s="699"/>
      <c r="HN573" s="699"/>
      <c r="HO573" s="699"/>
      <c r="HP573" s="699"/>
      <c r="HQ573" s="699"/>
      <c r="HR573" s="699"/>
    </row>
    <row r="574" spans="1:226" s="707" customFormat="1" x14ac:dyDescent="0.25">
      <c r="A574" s="845" t="s">
        <v>49</v>
      </c>
      <c r="B574" s="846">
        <f t="shared" ref="B574:B578" si="3724">C574+D574</f>
        <v>16979.3</v>
      </c>
      <c r="C574" s="847">
        <f>AG369</f>
        <v>13040.9</v>
      </c>
      <c r="D574" s="847">
        <f>AH369</f>
        <v>3938.4</v>
      </c>
      <c r="F574" s="699"/>
      <c r="G574" s="708"/>
      <c r="H574" s="699"/>
      <c r="I574" s="700"/>
      <c r="J574" s="699"/>
      <c r="K574" s="700"/>
      <c r="L574" s="699"/>
      <c r="M574" s="700"/>
      <c r="N574" s="699"/>
      <c r="O574" s="700"/>
      <c r="P574" s="699"/>
      <c r="Q574" s="700"/>
      <c r="R574" s="699"/>
      <c r="S574" s="700"/>
      <c r="T574" s="699"/>
      <c r="U574" s="700"/>
      <c r="V574" s="699"/>
      <c r="W574" s="700"/>
      <c r="X574" s="699"/>
      <c r="Y574" s="700"/>
      <c r="Z574" s="699"/>
      <c r="AA574" s="699"/>
      <c r="AB574" s="699"/>
      <c r="AC574" s="699"/>
      <c r="AD574" s="699"/>
      <c r="AE574" s="699"/>
      <c r="AF574" s="699"/>
      <c r="AG574" s="699"/>
      <c r="AH574" s="699"/>
      <c r="AI574" s="699"/>
      <c r="AJ574" s="699"/>
      <c r="AK574" s="697"/>
      <c r="AL574" s="709"/>
      <c r="AM574" s="699"/>
      <c r="AN574" s="699"/>
      <c r="AP574" s="699"/>
      <c r="AQ574" s="699"/>
      <c r="AR574" s="699"/>
      <c r="AS574" s="699"/>
      <c r="AT574" s="699"/>
      <c r="AU574" s="699"/>
      <c r="AV574" s="699"/>
      <c r="AW574" s="699"/>
      <c r="AX574" s="699"/>
      <c r="AY574" s="699"/>
      <c r="AZ574" s="699"/>
      <c r="BA574" s="699"/>
      <c r="BB574" s="699"/>
      <c r="BC574" s="699"/>
      <c r="BD574" s="699"/>
      <c r="BE574" s="699"/>
      <c r="BF574" s="699"/>
      <c r="BG574" s="699"/>
      <c r="BH574" s="699"/>
      <c r="BI574" s="699"/>
      <c r="BJ574" s="699"/>
      <c r="BK574" s="699"/>
      <c r="BL574" s="699"/>
      <c r="BM574" s="699"/>
      <c r="BN574" s="699"/>
      <c r="BO574" s="699"/>
      <c r="BP574" s="699"/>
      <c r="BQ574" s="699"/>
      <c r="BR574" s="699"/>
      <c r="BS574" s="699"/>
      <c r="BT574" s="699"/>
      <c r="BU574" s="697"/>
      <c r="BV574" s="709"/>
      <c r="BW574" s="699"/>
      <c r="BX574" s="699"/>
      <c r="BZ574" s="699"/>
      <c r="CA574" s="699"/>
      <c r="CB574" s="699"/>
      <c r="CC574" s="699"/>
      <c r="CD574" s="699"/>
      <c r="CE574" s="699"/>
      <c r="CF574" s="699"/>
      <c r="CG574" s="699"/>
      <c r="CH574" s="699"/>
      <c r="CI574" s="699"/>
      <c r="CJ574" s="699"/>
      <c r="CK574" s="699"/>
      <c r="CL574" s="699"/>
      <c r="CM574" s="699"/>
      <c r="CN574" s="699"/>
      <c r="CO574" s="699"/>
      <c r="CP574" s="699"/>
      <c r="CQ574" s="699"/>
      <c r="CR574" s="699"/>
      <c r="CS574" s="699"/>
      <c r="CT574" s="699"/>
      <c r="CU574" s="699"/>
      <c r="CV574" s="699"/>
      <c r="CW574" s="699"/>
      <c r="CX574" s="699"/>
      <c r="CY574" s="699"/>
      <c r="CZ574" s="699"/>
      <c r="DA574" s="699"/>
      <c r="DB574" s="699"/>
      <c r="DC574" s="699"/>
      <c r="DD574" s="699"/>
      <c r="DE574" s="697"/>
      <c r="DF574" s="697"/>
      <c r="DG574" s="699"/>
      <c r="DH574" s="699"/>
      <c r="DJ574" s="699"/>
      <c r="DK574" s="699"/>
      <c r="DL574" s="699"/>
      <c r="DM574" s="699"/>
      <c r="DN574" s="699"/>
      <c r="DO574" s="699"/>
      <c r="DP574" s="699"/>
      <c r="DQ574" s="699"/>
      <c r="DR574" s="699"/>
      <c r="DS574" s="699"/>
      <c r="DT574" s="699"/>
      <c r="DU574" s="699"/>
      <c r="DV574" s="699"/>
      <c r="DW574" s="699"/>
      <c r="DX574" s="699"/>
      <c r="DY574" s="699"/>
      <c r="DZ574" s="699"/>
      <c r="EA574" s="699"/>
      <c r="EB574" s="699"/>
      <c r="EC574" s="699"/>
      <c r="ED574" s="699"/>
      <c r="EE574" s="699"/>
      <c r="EF574" s="699"/>
      <c r="EG574" s="699"/>
      <c r="EH574" s="699"/>
      <c r="EI574" s="699"/>
      <c r="EJ574" s="699"/>
      <c r="EK574" s="699"/>
      <c r="EL574" s="699"/>
      <c r="EM574" s="699"/>
      <c r="EN574" s="699"/>
      <c r="EO574" s="697"/>
      <c r="EP574" s="697"/>
      <c r="EQ574" s="699"/>
      <c r="ER574" s="699"/>
      <c r="ET574" s="699"/>
      <c r="EU574" s="699"/>
      <c r="EV574" s="699"/>
      <c r="EW574" s="699"/>
      <c r="EX574" s="699"/>
      <c r="EY574" s="699"/>
      <c r="EZ574" s="699"/>
      <c r="FA574" s="699"/>
      <c r="FB574" s="699"/>
      <c r="FC574" s="699"/>
      <c r="FD574" s="699"/>
      <c r="FE574" s="699"/>
      <c r="FF574" s="699"/>
      <c r="FG574" s="699"/>
      <c r="FH574" s="699"/>
      <c r="FI574" s="699"/>
      <c r="FJ574" s="699"/>
      <c r="FK574" s="699"/>
      <c r="FL574" s="699"/>
      <c r="FM574" s="699"/>
      <c r="FN574" s="699"/>
      <c r="FO574" s="699"/>
      <c r="FP574" s="699"/>
      <c r="FQ574" s="699"/>
      <c r="FR574" s="699"/>
      <c r="FS574" s="699"/>
      <c r="FT574" s="699"/>
      <c r="FU574" s="699"/>
      <c r="FV574" s="699"/>
      <c r="FW574" s="699"/>
      <c r="FX574" s="699"/>
      <c r="FY574" s="697"/>
      <c r="FZ574" s="697"/>
      <c r="GA574" s="699"/>
      <c r="GB574" s="699"/>
      <c r="GD574" s="699"/>
      <c r="GE574" s="699"/>
      <c r="GF574" s="699"/>
      <c r="GG574" s="699"/>
      <c r="GH574" s="699"/>
      <c r="GI574" s="699"/>
      <c r="GJ574" s="699"/>
      <c r="GK574" s="699"/>
      <c r="GL574" s="699"/>
      <c r="GM574" s="699"/>
      <c r="GN574" s="699"/>
      <c r="GO574" s="699"/>
      <c r="GP574" s="699"/>
      <c r="GQ574" s="699"/>
      <c r="GR574" s="699"/>
      <c r="GS574" s="699"/>
      <c r="GT574" s="699"/>
      <c r="GU574" s="699"/>
      <c r="GV574" s="699"/>
      <c r="GW574" s="699"/>
      <c r="GX574" s="699"/>
      <c r="GY574" s="699"/>
      <c r="GZ574" s="699"/>
      <c r="HA574" s="699"/>
      <c r="HB574" s="699"/>
      <c r="HC574" s="699"/>
      <c r="HD574" s="699"/>
      <c r="HE574" s="699"/>
      <c r="HF574" s="699"/>
      <c r="HG574" s="699"/>
      <c r="HH574" s="699"/>
      <c r="HI574" s="699"/>
      <c r="HJ574" s="699"/>
      <c r="HK574" s="699"/>
      <c r="HL574" s="699"/>
      <c r="HM574" s="699"/>
      <c r="HN574" s="699"/>
      <c r="HO574" s="699"/>
      <c r="HP574" s="699"/>
      <c r="HQ574" s="699"/>
      <c r="HR574" s="699"/>
    </row>
    <row r="575" spans="1:226" s="707" customFormat="1" x14ac:dyDescent="0.25">
      <c r="A575" s="845" t="s">
        <v>680</v>
      </c>
      <c r="B575" s="846">
        <f t="shared" si="3724"/>
        <v>901.8</v>
      </c>
      <c r="C575" s="847">
        <f>FU369</f>
        <v>692.6</v>
      </c>
      <c r="D575" s="847">
        <f>FV369</f>
        <v>209.2</v>
      </c>
      <c r="F575" s="699"/>
      <c r="G575" s="708"/>
      <c r="H575" s="699"/>
      <c r="I575" s="700"/>
      <c r="J575" s="699"/>
      <c r="K575" s="700"/>
      <c r="L575" s="699"/>
      <c r="M575" s="700"/>
      <c r="N575" s="699"/>
      <c r="O575" s="700"/>
      <c r="P575" s="699"/>
      <c r="Q575" s="700"/>
      <c r="R575" s="699"/>
      <c r="S575" s="700"/>
      <c r="T575" s="699"/>
      <c r="U575" s="700"/>
      <c r="V575" s="699"/>
      <c r="W575" s="700"/>
      <c r="X575" s="699"/>
      <c r="Y575" s="700"/>
      <c r="Z575" s="699"/>
      <c r="AA575" s="699"/>
      <c r="AB575" s="699"/>
      <c r="AC575" s="699"/>
      <c r="AD575" s="699"/>
      <c r="AE575" s="699"/>
      <c r="AF575" s="699"/>
      <c r="AG575" s="699"/>
      <c r="AH575" s="699"/>
      <c r="AI575" s="699"/>
      <c r="AJ575" s="699"/>
      <c r="AK575" s="697"/>
      <c r="AL575" s="709"/>
      <c r="AM575" s="699"/>
      <c r="AN575" s="699"/>
      <c r="AP575" s="699"/>
      <c r="AQ575" s="699"/>
      <c r="AR575" s="699"/>
      <c r="AS575" s="699"/>
      <c r="AT575" s="699"/>
      <c r="AU575" s="699"/>
      <c r="AV575" s="699"/>
      <c r="AW575" s="699"/>
      <c r="AX575" s="699"/>
      <c r="AY575" s="699"/>
      <c r="AZ575" s="699"/>
      <c r="BA575" s="699"/>
      <c r="BB575" s="699"/>
      <c r="BC575" s="699"/>
      <c r="BD575" s="699"/>
      <c r="BE575" s="699"/>
      <c r="BF575" s="699"/>
      <c r="BG575" s="699"/>
      <c r="BH575" s="699"/>
      <c r="BI575" s="699"/>
      <c r="BJ575" s="699"/>
      <c r="BK575" s="699"/>
      <c r="BL575" s="699"/>
      <c r="BM575" s="699"/>
      <c r="BN575" s="699"/>
      <c r="BO575" s="699"/>
      <c r="BP575" s="699"/>
      <c r="BQ575" s="699"/>
      <c r="BR575" s="699"/>
      <c r="BS575" s="699"/>
      <c r="BT575" s="699"/>
      <c r="BU575" s="697"/>
      <c r="BV575" s="709"/>
      <c r="BW575" s="699"/>
      <c r="BX575" s="699"/>
      <c r="BZ575" s="699"/>
      <c r="CA575" s="699"/>
      <c r="CB575" s="699"/>
      <c r="CC575" s="699"/>
      <c r="CD575" s="699"/>
      <c r="CE575" s="699"/>
      <c r="CF575" s="699"/>
      <c r="CG575" s="699"/>
      <c r="CH575" s="699"/>
      <c r="CI575" s="699"/>
      <c r="CJ575" s="699"/>
      <c r="CK575" s="699"/>
      <c r="CL575" s="699"/>
      <c r="CM575" s="699"/>
      <c r="CN575" s="699"/>
      <c r="CO575" s="699"/>
      <c r="CP575" s="699"/>
      <c r="CQ575" s="699"/>
      <c r="CR575" s="699"/>
      <c r="CS575" s="699"/>
      <c r="CT575" s="699"/>
      <c r="CU575" s="699"/>
      <c r="CV575" s="699"/>
      <c r="CW575" s="699"/>
      <c r="CX575" s="699"/>
      <c r="CY575" s="699"/>
      <c r="CZ575" s="699"/>
      <c r="DA575" s="699"/>
      <c r="DB575" s="699"/>
      <c r="DC575" s="699"/>
      <c r="DD575" s="699"/>
      <c r="DE575" s="697"/>
      <c r="DF575" s="697"/>
      <c r="DG575" s="699"/>
      <c r="DH575" s="699"/>
      <c r="DJ575" s="699"/>
      <c r="DK575" s="699"/>
      <c r="DL575" s="699"/>
      <c r="DM575" s="699"/>
      <c r="DN575" s="699"/>
      <c r="DO575" s="699"/>
      <c r="DP575" s="699"/>
      <c r="DQ575" s="699"/>
      <c r="DR575" s="699"/>
      <c r="DS575" s="699"/>
      <c r="DT575" s="699"/>
      <c r="DU575" s="699"/>
      <c r="DV575" s="699"/>
      <c r="DW575" s="699"/>
      <c r="DX575" s="699"/>
      <c r="DY575" s="699"/>
      <c r="DZ575" s="699"/>
      <c r="EA575" s="699"/>
      <c r="EB575" s="699"/>
      <c r="EC575" s="699"/>
      <c r="ED575" s="699"/>
      <c r="EE575" s="699"/>
      <c r="EF575" s="699"/>
      <c r="EG575" s="699"/>
      <c r="EH575" s="699"/>
      <c r="EI575" s="699"/>
      <c r="EJ575" s="699"/>
      <c r="EK575" s="699"/>
      <c r="EL575" s="699"/>
      <c r="EM575" s="699"/>
      <c r="EN575" s="699"/>
      <c r="EO575" s="697"/>
      <c r="EP575" s="697"/>
      <c r="EQ575" s="699"/>
      <c r="ER575" s="699"/>
      <c r="ET575" s="699"/>
      <c r="EU575" s="699"/>
      <c r="EV575" s="699"/>
      <c r="EW575" s="699"/>
      <c r="EX575" s="699"/>
      <c r="EY575" s="699"/>
      <c r="EZ575" s="699"/>
      <c r="FA575" s="699"/>
      <c r="FB575" s="699"/>
      <c r="FC575" s="699"/>
      <c r="FD575" s="699"/>
      <c r="FE575" s="699"/>
      <c r="FF575" s="699"/>
      <c r="FG575" s="699"/>
      <c r="FH575" s="699"/>
      <c r="FI575" s="699"/>
      <c r="FJ575" s="699"/>
      <c r="FK575" s="699"/>
      <c r="FL575" s="699"/>
      <c r="FM575" s="699"/>
      <c r="FN575" s="699"/>
      <c r="FO575" s="699"/>
      <c r="FP575" s="699"/>
      <c r="FQ575" s="699"/>
      <c r="FR575" s="699"/>
      <c r="FS575" s="699"/>
      <c r="FT575" s="699"/>
      <c r="FU575" s="699"/>
      <c r="FV575" s="699"/>
      <c r="FW575" s="699"/>
      <c r="FX575" s="699"/>
      <c r="FY575" s="697"/>
      <c r="FZ575" s="697"/>
      <c r="GA575" s="699"/>
      <c r="GB575" s="699"/>
      <c r="GD575" s="699"/>
      <c r="GE575" s="699"/>
      <c r="GF575" s="699"/>
      <c r="GG575" s="699"/>
      <c r="GH575" s="699"/>
      <c r="GI575" s="699"/>
      <c r="GJ575" s="699"/>
      <c r="GK575" s="699"/>
      <c r="GL575" s="699"/>
      <c r="GM575" s="699"/>
      <c r="GN575" s="699"/>
      <c r="GO575" s="699"/>
      <c r="GP575" s="699"/>
      <c r="GQ575" s="699"/>
      <c r="GR575" s="699"/>
      <c r="GS575" s="699"/>
      <c r="GT575" s="699"/>
      <c r="GU575" s="699"/>
      <c r="GV575" s="699"/>
      <c r="GW575" s="699"/>
      <c r="GX575" s="699"/>
      <c r="GY575" s="699"/>
      <c r="GZ575" s="699"/>
      <c r="HA575" s="699"/>
      <c r="HB575" s="699"/>
      <c r="HC575" s="699"/>
      <c r="HD575" s="699"/>
      <c r="HE575" s="699"/>
      <c r="HF575" s="699"/>
      <c r="HG575" s="699"/>
      <c r="HH575" s="699"/>
      <c r="HI575" s="699"/>
      <c r="HJ575" s="699"/>
      <c r="HK575" s="699"/>
      <c r="HL575" s="699"/>
      <c r="HM575" s="699"/>
      <c r="HN575" s="699"/>
      <c r="HO575" s="699"/>
      <c r="HP575" s="699"/>
      <c r="HQ575" s="699"/>
      <c r="HR575" s="699"/>
    </row>
    <row r="576" spans="1:226" s="707" customFormat="1" x14ac:dyDescent="0.25">
      <c r="A576" s="845" t="s">
        <v>50</v>
      </c>
      <c r="B576" s="846">
        <f t="shared" si="3724"/>
        <v>6906.1</v>
      </c>
      <c r="C576" s="847">
        <f>BQ369</f>
        <v>5304.2</v>
      </c>
      <c r="D576" s="847">
        <f>BR369</f>
        <v>1601.9</v>
      </c>
      <c r="F576" s="699"/>
      <c r="G576" s="708"/>
      <c r="H576" s="699"/>
      <c r="I576" s="700"/>
      <c r="J576" s="699"/>
      <c r="K576" s="700"/>
      <c r="L576" s="699"/>
      <c r="M576" s="700"/>
      <c r="N576" s="699"/>
      <c r="O576" s="700"/>
      <c r="P576" s="699"/>
      <c r="Q576" s="700"/>
      <c r="R576" s="699"/>
      <c r="S576" s="700"/>
      <c r="T576" s="699"/>
      <c r="U576" s="700"/>
      <c r="V576" s="699"/>
      <c r="W576" s="700"/>
      <c r="X576" s="699"/>
      <c r="Y576" s="700"/>
      <c r="Z576" s="699"/>
      <c r="AA576" s="699"/>
      <c r="AB576" s="699"/>
      <c r="AC576" s="699"/>
      <c r="AD576" s="699"/>
      <c r="AE576" s="699"/>
      <c r="AF576" s="699"/>
      <c r="AG576" s="699"/>
      <c r="AH576" s="699"/>
      <c r="AI576" s="699"/>
      <c r="AJ576" s="699"/>
      <c r="AK576" s="697"/>
      <c r="AL576" s="709"/>
      <c r="AM576" s="699"/>
      <c r="AN576" s="699"/>
      <c r="AP576" s="699"/>
      <c r="AQ576" s="699"/>
      <c r="AR576" s="699"/>
      <c r="AS576" s="699"/>
      <c r="AT576" s="699"/>
      <c r="AU576" s="699"/>
      <c r="AV576" s="699"/>
      <c r="AW576" s="699"/>
      <c r="AX576" s="699"/>
      <c r="AY576" s="699"/>
      <c r="AZ576" s="699"/>
      <c r="BA576" s="699"/>
      <c r="BB576" s="699"/>
      <c r="BC576" s="699"/>
      <c r="BD576" s="699"/>
      <c r="BE576" s="699"/>
      <c r="BF576" s="699"/>
      <c r="BG576" s="699"/>
      <c r="BH576" s="699"/>
      <c r="BI576" s="699"/>
      <c r="BJ576" s="699"/>
      <c r="BK576" s="699"/>
      <c r="BL576" s="699"/>
      <c r="BM576" s="699"/>
      <c r="BN576" s="699"/>
      <c r="BO576" s="699"/>
      <c r="BP576" s="699"/>
      <c r="BQ576" s="699"/>
      <c r="BR576" s="699"/>
      <c r="BS576" s="699"/>
      <c r="BT576" s="699"/>
      <c r="BU576" s="697"/>
      <c r="BV576" s="709"/>
      <c r="BW576" s="699"/>
      <c r="BX576" s="699"/>
      <c r="BZ576" s="699"/>
      <c r="CA576" s="699"/>
      <c r="CB576" s="699"/>
      <c r="CC576" s="699"/>
      <c r="CD576" s="699"/>
      <c r="CE576" s="699"/>
      <c r="CF576" s="699"/>
      <c r="CG576" s="699"/>
      <c r="CH576" s="699"/>
      <c r="CI576" s="699"/>
      <c r="CJ576" s="699"/>
      <c r="CK576" s="699"/>
      <c r="CL576" s="699"/>
      <c r="CM576" s="699"/>
      <c r="CN576" s="699"/>
      <c r="CO576" s="699"/>
      <c r="CP576" s="699"/>
      <c r="CQ576" s="699"/>
      <c r="CR576" s="699"/>
      <c r="CS576" s="699"/>
      <c r="CT576" s="699"/>
      <c r="CU576" s="699"/>
      <c r="CV576" s="699"/>
      <c r="CW576" s="699"/>
      <c r="CX576" s="699"/>
      <c r="CY576" s="699"/>
      <c r="CZ576" s="699"/>
      <c r="DA576" s="699"/>
      <c r="DB576" s="699"/>
      <c r="DC576" s="699"/>
      <c r="DD576" s="699"/>
      <c r="DE576" s="697"/>
      <c r="DF576" s="697"/>
      <c r="DG576" s="699"/>
      <c r="DH576" s="699"/>
      <c r="DJ576" s="699"/>
      <c r="DK576" s="699"/>
      <c r="DL576" s="699"/>
      <c r="DM576" s="699"/>
      <c r="DN576" s="699"/>
      <c r="DO576" s="699"/>
      <c r="DP576" s="699"/>
      <c r="DQ576" s="699"/>
      <c r="DR576" s="699"/>
      <c r="DS576" s="699"/>
      <c r="DT576" s="699"/>
      <c r="DU576" s="699"/>
      <c r="DV576" s="699"/>
      <c r="DW576" s="699"/>
      <c r="DX576" s="699"/>
      <c r="DY576" s="699"/>
      <c r="DZ576" s="699"/>
      <c r="EA576" s="699"/>
      <c r="EB576" s="699"/>
      <c r="EC576" s="699"/>
      <c r="ED576" s="699"/>
      <c r="EE576" s="699"/>
      <c r="EF576" s="699"/>
      <c r="EG576" s="699"/>
      <c r="EH576" s="699"/>
      <c r="EI576" s="699"/>
      <c r="EJ576" s="699"/>
      <c r="EK576" s="699"/>
      <c r="EL576" s="699"/>
      <c r="EM576" s="699"/>
      <c r="EN576" s="699"/>
      <c r="EO576" s="697"/>
      <c r="EP576" s="697"/>
      <c r="EQ576" s="699"/>
      <c r="ER576" s="699"/>
      <c r="ET576" s="699"/>
      <c r="EU576" s="699"/>
      <c r="EV576" s="699"/>
      <c r="EW576" s="699"/>
      <c r="EX576" s="699"/>
      <c r="EY576" s="699"/>
      <c r="EZ576" s="699"/>
      <c r="FA576" s="699"/>
      <c r="FB576" s="699"/>
      <c r="FC576" s="699"/>
      <c r="FD576" s="699"/>
      <c r="FE576" s="699"/>
      <c r="FF576" s="699"/>
      <c r="FG576" s="699"/>
      <c r="FH576" s="699"/>
      <c r="FI576" s="699"/>
      <c r="FJ576" s="699"/>
      <c r="FK576" s="699"/>
      <c r="FL576" s="699"/>
      <c r="FM576" s="699"/>
      <c r="FN576" s="699"/>
      <c r="FO576" s="699"/>
      <c r="FP576" s="699"/>
      <c r="FQ576" s="699"/>
      <c r="FR576" s="699"/>
      <c r="FS576" s="699"/>
      <c r="FT576" s="699"/>
      <c r="FU576" s="699"/>
      <c r="FV576" s="699"/>
      <c r="FW576" s="699"/>
      <c r="FX576" s="699"/>
      <c r="FY576" s="697"/>
      <c r="FZ576" s="697"/>
      <c r="GA576" s="699"/>
      <c r="GB576" s="699"/>
      <c r="GD576" s="699"/>
      <c r="GE576" s="699"/>
      <c r="GF576" s="699"/>
      <c r="GG576" s="699"/>
      <c r="GH576" s="699"/>
      <c r="GI576" s="699"/>
      <c r="GJ576" s="699"/>
      <c r="GK576" s="699"/>
      <c r="GL576" s="699"/>
      <c r="GM576" s="699"/>
      <c r="GN576" s="699"/>
      <c r="GO576" s="699"/>
      <c r="GP576" s="699"/>
      <c r="GQ576" s="699"/>
      <c r="GR576" s="699"/>
      <c r="GS576" s="699"/>
      <c r="GT576" s="699"/>
      <c r="GU576" s="699"/>
      <c r="GV576" s="699"/>
      <c r="GW576" s="699"/>
      <c r="GX576" s="699"/>
      <c r="GY576" s="699"/>
      <c r="GZ576" s="699"/>
      <c r="HA576" s="699"/>
      <c r="HB576" s="699"/>
      <c r="HC576" s="699"/>
      <c r="HD576" s="699"/>
      <c r="HE576" s="699"/>
      <c r="HF576" s="699"/>
      <c r="HG576" s="699"/>
      <c r="HH576" s="699"/>
      <c r="HI576" s="699"/>
      <c r="HJ576" s="699"/>
      <c r="HK576" s="699"/>
      <c r="HL576" s="699"/>
      <c r="HM576" s="699"/>
      <c r="HN576" s="699"/>
      <c r="HO576" s="699"/>
      <c r="HP576" s="699"/>
      <c r="HQ576" s="699"/>
      <c r="HR576" s="699"/>
    </row>
    <row r="577" spans="1:226" s="707" customFormat="1" x14ac:dyDescent="0.25">
      <c r="A577" s="845" t="s">
        <v>540</v>
      </c>
      <c r="B577" s="846">
        <f t="shared" si="3724"/>
        <v>5378.6</v>
      </c>
      <c r="C577" s="847">
        <f>DA369</f>
        <v>4131</v>
      </c>
      <c r="D577" s="847">
        <f>DB369</f>
        <v>1247.5999999999999</v>
      </c>
      <c r="F577" s="699"/>
      <c r="G577" s="708"/>
      <c r="H577" s="699"/>
      <c r="I577" s="700"/>
      <c r="J577" s="699"/>
      <c r="K577" s="700"/>
      <c r="L577" s="699"/>
      <c r="M577" s="700"/>
      <c r="N577" s="699"/>
      <c r="O577" s="700"/>
      <c r="P577" s="699"/>
      <c r="Q577" s="700"/>
      <c r="R577" s="699"/>
      <c r="S577" s="700"/>
      <c r="T577" s="699"/>
      <c r="U577" s="700"/>
      <c r="V577" s="699"/>
      <c r="W577" s="700"/>
      <c r="X577" s="699"/>
      <c r="Y577" s="700"/>
      <c r="Z577" s="699"/>
      <c r="AA577" s="699"/>
      <c r="AB577" s="699"/>
      <c r="AC577" s="699"/>
      <c r="AD577" s="699"/>
      <c r="AE577" s="699"/>
      <c r="AF577" s="699"/>
      <c r="AG577" s="699"/>
      <c r="AH577" s="699"/>
      <c r="AI577" s="699"/>
      <c r="AJ577" s="699"/>
      <c r="AK577" s="697"/>
      <c r="AL577" s="709"/>
      <c r="AM577" s="699"/>
      <c r="AN577" s="699"/>
      <c r="AP577" s="699"/>
      <c r="AQ577" s="699"/>
      <c r="AR577" s="699"/>
      <c r="AS577" s="699"/>
      <c r="AT577" s="699"/>
      <c r="AU577" s="699"/>
      <c r="AV577" s="699"/>
      <c r="AW577" s="699"/>
      <c r="AX577" s="699"/>
      <c r="AY577" s="699"/>
      <c r="AZ577" s="699"/>
      <c r="BA577" s="699"/>
      <c r="BB577" s="699"/>
      <c r="BC577" s="699"/>
      <c r="BD577" s="699"/>
      <c r="BE577" s="699"/>
      <c r="BF577" s="699"/>
      <c r="BG577" s="699"/>
      <c r="BH577" s="699"/>
      <c r="BI577" s="699"/>
      <c r="BJ577" s="699"/>
      <c r="BK577" s="699"/>
      <c r="BL577" s="699"/>
      <c r="BM577" s="699"/>
      <c r="BN577" s="699"/>
      <c r="BO577" s="699"/>
      <c r="BP577" s="699"/>
      <c r="BQ577" s="699"/>
      <c r="BR577" s="699"/>
      <c r="BS577" s="699"/>
      <c r="BT577" s="699"/>
      <c r="BU577" s="697"/>
      <c r="BV577" s="709"/>
      <c r="BW577" s="699"/>
      <c r="BX577" s="699"/>
      <c r="BZ577" s="699"/>
      <c r="CA577" s="699"/>
      <c r="CB577" s="699"/>
      <c r="CC577" s="699"/>
      <c r="CD577" s="699"/>
      <c r="CE577" s="699"/>
      <c r="CF577" s="699"/>
      <c r="CG577" s="699"/>
      <c r="CH577" s="699"/>
      <c r="CI577" s="699"/>
      <c r="CJ577" s="699"/>
      <c r="CK577" s="699"/>
      <c r="CL577" s="699"/>
      <c r="CM577" s="699"/>
      <c r="CN577" s="699"/>
      <c r="CO577" s="699"/>
      <c r="CP577" s="699"/>
      <c r="CQ577" s="699"/>
      <c r="CR577" s="699"/>
      <c r="CS577" s="699"/>
      <c r="CT577" s="699"/>
      <c r="CU577" s="699"/>
      <c r="CV577" s="699"/>
      <c r="CW577" s="699"/>
      <c r="CX577" s="699"/>
      <c r="CY577" s="699"/>
      <c r="CZ577" s="699"/>
      <c r="DA577" s="699"/>
      <c r="DB577" s="699"/>
      <c r="DC577" s="699"/>
      <c r="DD577" s="699"/>
      <c r="DE577" s="697"/>
      <c r="DF577" s="697"/>
      <c r="DG577" s="699"/>
      <c r="DH577" s="699"/>
      <c r="DJ577" s="699"/>
      <c r="DK577" s="699"/>
      <c r="DL577" s="699"/>
      <c r="DM577" s="699"/>
      <c r="DN577" s="699"/>
      <c r="DO577" s="699"/>
      <c r="DP577" s="699"/>
      <c r="DQ577" s="699"/>
      <c r="DR577" s="699"/>
      <c r="DS577" s="699"/>
      <c r="DT577" s="699"/>
      <c r="DU577" s="699"/>
      <c r="DV577" s="699"/>
      <c r="DW577" s="699"/>
      <c r="DX577" s="699"/>
      <c r="DY577" s="699"/>
      <c r="DZ577" s="699"/>
      <c r="EA577" s="699"/>
      <c r="EB577" s="699"/>
      <c r="EC577" s="699"/>
      <c r="ED577" s="699"/>
      <c r="EE577" s="699"/>
      <c r="EF577" s="699"/>
      <c r="EG577" s="699"/>
      <c r="EH577" s="699"/>
      <c r="EI577" s="699"/>
      <c r="EJ577" s="699"/>
      <c r="EK577" s="699"/>
      <c r="EL577" s="699"/>
      <c r="EM577" s="699"/>
      <c r="EN577" s="699"/>
      <c r="EO577" s="697"/>
      <c r="EP577" s="697"/>
      <c r="EQ577" s="699"/>
      <c r="ER577" s="699"/>
      <c r="ET577" s="699"/>
      <c r="EU577" s="699"/>
      <c r="EV577" s="699"/>
      <c r="EW577" s="699"/>
      <c r="EX577" s="699"/>
      <c r="EY577" s="699"/>
      <c r="EZ577" s="699"/>
      <c r="FA577" s="699"/>
      <c r="FB577" s="699"/>
      <c r="FC577" s="699"/>
      <c r="FD577" s="699"/>
      <c r="FE577" s="699"/>
      <c r="FF577" s="699"/>
      <c r="FG577" s="699"/>
      <c r="FH577" s="699"/>
      <c r="FI577" s="699"/>
      <c r="FJ577" s="699"/>
      <c r="FK577" s="699"/>
      <c r="FL577" s="699"/>
      <c r="FM577" s="699"/>
      <c r="FN577" s="699"/>
      <c r="FO577" s="699"/>
      <c r="FP577" s="699"/>
      <c r="FQ577" s="699"/>
      <c r="FR577" s="699"/>
      <c r="FS577" s="699"/>
      <c r="FT577" s="699"/>
      <c r="FU577" s="699"/>
      <c r="FV577" s="699"/>
      <c r="FW577" s="699"/>
      <c r="FX577" s="699"/>
      <c r="FY577" s="697"/>
      <c r="FZ577" s="697"/>
      <c r="GA577" s="699"/>
      <c r="GB577" s="699"/>
      <c r="GD577" s="699"/>
      <c r="GE577" s="699"/>
      <c r="GF577" s="699"/>
      <c r="GG577" s="699"/>
      <c r="GH577" s="699"/>
      <c r="GI577" s="699"/>
      <c r="GJ577" s="699"/>
      <c r="GK577" s="699"/>
      <c r="GL577" s="699"/>
      <c r="GM577" s="699"/>
      <c r="GN577" s="699"/>
      <c r="GO577" s="699"/>
      <c r="GP577" s="699"/>
      <c r="GQ577" s="699"/>
      <c r="GR577" s="699"/>
      <c r="GS577" s="699"/>
      <c r="GT577" s="699"/>
      <c r="GU577" s="699"/>
      <c r="GV577" s="699"/>
      <c r="GW577" s="699"/>
      <c r="GX577" s="699"/>
      <c r="GY577" s="699"/>
      <c r="GZ577" s="699"/>
      <c r="HA577" s="699"/>
      <c r="HB577" s="699"/>
      <c r="HC577" s="699"/>
      <c r="HD577" s="699"/>
      <c r="HE577" s="699"/>
      <c r="HF577" s="699"/>
      <c r="HG577" s="699"/>
      <c r="HH577" s="699"/>
      <c r="HI577" s="699"/>
      <c r="HJ577" s="699"/>
      <c r="HK577" s="699"/>
      <c r="HL577" s="699"/>
      <c r="HM577" s="699"/>
      <c r="HN577" s="699"/>
      <c r="HO577" s="699"/>
      <c r="HP577" s="699"/>
      <c r="HQ577" s="699"/>
      <c r="HR577" s="699"/>
    </row>
    <row r="578" spans="1:226" s="707" customFormat="1" x14ac:dyDescent="0.25">
      <c r="A578" s="845" t="s">
        <v>63</v>
      </c>
      <c r="B578" s="846">
        <f t="shared" si="3724"/>
        <v>1297.3</v>
      </c>
      <c r="C578" s="847">
        <f>EK369</f>
        <v>996.4</v>
      </c>
      <c r="D578" s="847">
        <f>EL369</f>
        <v>300.89999999999998</v>
      </c>
      <c r="F578" s="699"/>
      <c r="G578" s="708"/>
      <c r="H578" s="699"/>
      <c r="I578" s="700"/>
      <c r="J578" s="699"/>
      <c r="K578" s="700"/>
      <c r="L578" s="699"/>
      <c r="M578" s="700"/>
      <c r="N578" s="699"/>
      <c r="O578" s="700"/>
      <c r="P578" s="699"/>
      <c r="Q578" s="700"/>
      <c r="R578" s="699"/>
      <c r="S578" s="700"/>
      <c r="T578" s="699"/>
      <c r="U578" s="700"/>
      <c r="V578" s="699"/>
      <c r="W578" s="700"/>
      <c r="X578" s="699"/>
      <c r="Y578" s="700"/>
      <c r="Z578" s="699"/>
      <c r="AA578" s="699"/>
      <c r="AB578" s="699"/>
      <c r="AC578" s="699"/>
      <c r="AD578" s="699"/>
      <c r="AE578" s="699"/>
      <c r="AF578" s="699"/>
      <c r="AG578" s="699"/>
      <c r="AH578" s="699"/>
      <c r="AI578" s="699"/>
      <c r="AJ578" s="699"/>
      <c r="AK578" s="697"/>
      <c r="AL578" s="709"/>
      <c r="AM578" s="699"/>
      <c r="AN578" s="699"/>
      <c r="AP578" s="699"/>
      <c r="AQ578" s="699"/>
      <c r="AR578" s="699"/>
      <c r="AS578" s="699"/>
      <c r="AT578" s="699"/>
      <c r="AU578" s="699"/>
      <c r="AV578" s="699"/>
      <c r="AW578" s="699"/>
      <c r="AX578" s="699"/>
      <c r="AY578" s="699"/>
      <c r="AZ578" s="699"/>
      <c r="BA578" s="699"/>
      <c r="BB578" s="699"/>
      <c r="BC578" s="699"/>
      <c r="BD578" s="699"/>
      <c r="BE578" s="699"/>
      <c r="BF578" s="699"/>
      <c r="BG578" s="699"/>
      <c r="BH578" s="699"/>
      <c r="BI578" s="699"/>
      <c r="BJ578" s="699"/>
      <c r="BK578" s="699"/>
      <c r="BL578" s="699"/>
      <c r="BM578" s="699"/>
      <c r="BN578" s="699"/>
      <c r="BO578" s="699"/>
      <c r="BP578" s="699"/>
      <c r="BQ578" s="699"/>
      <c r="BR578" s="699"/>
      <c r="BS578" s="699"/>
      <c r="BT578" s="699"/>
      <c r="BU578" s="697"/>
      <c r="BV578" s="709"/>
      <c r="BW578" s="699"/>
      <c r="BX578" s="699"/>
      <c r="BZ578" s="699"/>
      <c r="CA578" s="699"/>
      <c r="CB578" s="699"/>
      <c r="CC578" s="699"/>
      <c r="CD578" s="699"/>
      <c r="CE578" s="699"/>
      <c r="CF578" s="699"/>
      <c r="CG578" s="699"/>
      <c r="CH578" s="699"/>
      <c r="CI578" s="699"/>
      <c r="CJ578" s="699"/>
      <c r="CK578" s="699"/>
      <c r="CL578" s="699"/>
      <c r="CM578" s="699"/>
      <c r="CN578" s="699"/>
      <c r="CO578" s="699"/>
      <c r="CP578" s="699"/>
      <c r="CQ578" s="699"/>
      <c r="CR578" s="699"/>
      <c r="CS578" s="699"/>
      <c r="CT578" s="699"/>
      <c r="CU578" s="699"/>
      <c r="CV578" s="699"/>
      <c r="CW578" s="699"/>
      <c r="CX578" s="699"/>
      <c r="CY578" s="699"/>
      <c r="CZ578" s="699"/>
      <c r="DA578" s="699"/>
      <c r="DB578" s="699"/>
      <c r="DC578" s="699"/>
      <c r="DD578" s="699"/>
      <c r="DE578" s="697"/>
      <c r="DF578" s="697"/>
      <c r="DG578" s="699"/>
      <c r="DH578" s="699"/>
      <c r="DJ578" s="699"/>
      <c r="DK578" s="699"/>
      <c r="DL578" s="699"/>
      <c r="DM578" s="699"/>
      <c r="DN578" s="699"/>
      <c r="DO578" s="699"/>
      <c r="DP578" s="699"/>
      <c r="DQ578" s="699"/>
      <c r="DR578" s="699"/>
      <c r="DS578" s="699"/>
      <c r="DT578" s="699"/>
      <c r="DU578" s="699"/>
      <c r="DV578" s="699"/>
      <c r="DW578" s="699"/>
      <c r="DX578" s="699"/>
      <c r="DY578" s="699"/>
      <c r="DZ578" s="699"/>
      <c r="EA578" s="699"/>
      <c r="EB578" s="699"/>
      <c r="EC578" s="699"/>
      <c r="ED578" s="699"/>
      <c r="EE578" s="699"/>
      <c r="EF578" s="699"/>
      <c r="EG578" s="699"/>
      <c r="EH578" s="699"/>
      <c r="EI578" s="699"/>
      <c r="EJ578" s="699"/>
      <c r="EK578" s="699"/>
      <c r="EL578" s="699"/>
      <c r="EM578" s="699"/>
      <c r="EN578" s="699"/>
      <c r="EO578" s="697"/>
      <c r="EP578" s="697"/>
      <c r="EQ578" s="699"/>
      <c r="ER578" s="699"/>
      <c r="ET578" s="699"/>
      <c r="EU578" s="699"/>
      <c r="EV578" s="699"/>
      <c r="EW578" s="699"/>
      <c r="EX578" s="699"/>
      <c r="EY578" s="699"/>
      <c r="EZ578" s="699"/>
      <c r="FA578" s="699"/>
      <c r="FB578" s="699"/>
      <c r="FC578" s="699"/>
      <c r="FD578" s="699"/>
      <c r="FE578" s="699"/>
      <c r="FF578" s="699"/>
      <c r="FG578" s="699"/>
      <c r="FH578" s="699"/>
      <c r="FI578" s="699"/>
      <c r="FJ578" s="699"/>
      <c r="FK578" s="699"/>
      <c r="FL578" s="699"/>
      <c r="FM578" s="699"/>
      <c r="FN578" s="699"/>
      <c r="FO578" s="699"/>
      <c r="FP578" s="699"/>
      <c r="FQ578" s="699"/>
      <c r="FR578" s="699"/>
      <c r="FS578" s="699"/>
      <c r="FT578" s="699"/>
      <c r="FU578" s="699"/>
      <c r="FV578" s="699"/>
      <c r="FW578" s="699"/>
      <c r="FX578" s="699"/>
      <c r="FY578" s="697"/>
      <c r="FZ578" s="697"/>
      <c r="GA578" s="699"/>
      <c r="GB578" s="699"/>
      <c r="GD578" s="699"/>
      <c r="GE578" s="699"/>
      <c r="GF578" s="699"/>
      <c r="GG578" s="699"/>
      <c r="GH578" s="699"/>
      <c r="GI578" s="699"/>
      <c r="GJ578" s="699"/>
      <c r="GK578" s="699"/>
      <c r="GL578" s="699"/>
      <c r="GM578" s="699"/>
      <c r="GN578" s="699"/>
      <c r="GO578" s="699"/>
      <c r="GP578" s="699"/>
      <c r="GQ578" s="699"/>
      <c r="GR578" s="699"/>
      <c r="GS578" s="699"/>
      <c r="GT578" s="699"/>
      <c r="GU578" s="699"/>
      <c r="GV578" s="699"/>
      <c r="GW578" s="699"/>
      <c r="GX578" s="699"/>
      <c r="GY578" s="699"/>
      <c r="GZ578" s="699"/>
      <c r="HA578" s="699"/>
      <c r="HB578" s="699"/>
      <c r="HC578" s="699"/>
      <c r="HD578" s="699"/>
      <c r="HE578" s="699"/>
      <c r="HF578" s="699"/>
      <c r="HG578" s="699"/>
      <c r="HH578" s="699"/>
      <c r="HI578" s="699"/>
      <c r="HJ578" s="699"/>
      <c r="HK578" s="699"/>
      <c r="HL578" s="699"/>
      <c r="HM578" s="699"/>
      <c r="HN578" s="699"/>
      <c r="HO578" s="699"/>
      <c r="HP578" s="699"/>
      <c r="HQ578" s="699"/>
      <c r="HR578" s="699"/>
    </row>
    <row r="579" spans="1:226" s="708" customFormat="1" x14ac:dyDescent="0.25">
      <c r="A579" s="848" t="s">
        <v>61</v>
      </c>
      <c r="B579" s="849">
        <f>SUM(B574:B578)</f>
        <v>31463.1</v>
      </c>
      <c r="C579" s="849">
        <f>SUM(C574:C578)</f>
        <v>24165.1</v>
      </c>
      <c r="D579" s="849">
        <f>SUM(D574:D578)</f>
        <v>7298</v>
      </c>
      <c r="E579" s="707"/>
      <c r="F579" s="699"/>
      <c r="H579" s="699"/>
      <c r="I579" s="700"/>
      <c r="J579" s="699"/>
      <c r="K579" s="700"/>
      <c r="L579" s="699"/>
      <c r="M579" s="700"/>
      <c r="N579" s="699"/>
      <c r="O579" s="700"/>
      <c r="P579" s="699"/>
      <c r="Q579" s="700"/>
      <c r="R579" s="699"/>
      <c r="S579" s="700"/>
      <c r="T579" s="699"/>
      <c r="U579" s="700"/>
      <c r="V579" s="699"/>
      <c r="W579" s="700"/>
      <c r="X579" s="699"/>
      <c r="Y579" s="700"/>
      <c r="Z579" s="699"/>
      <c r="AA579" s="699"/>
      <c r="AB579" s="699"/>
      <c r="AC579" s="699"/>
      <c r="AD579" s="699"/>
      <c r="AE579" s="699"/>
      <c r="AF579" s="699"/>
      <c r="AG579" s="699"/>
      <c r="AH579" s="699"/>
      <c r="AI579" s="699"/>
      <c r="AJ579" s="699"/>
      <c r="AK579" s="697"/>
      <c r="AL579" s="709"/>
      <c r="AM579" s="699"/>
      <c r="AN579" s="699"/>
      <c r="AO579" s="707"/>
      <c r="AP579" s="699"/>
      <c r="AQ579" s="699"/>
      <c r="AR579" s="699"/>
      <c r="AS579" s="699"/>
      <c r="AT579" s="699"/>
      <c r="AU579" s="699"/>
      <c r="AV579" s="699"/>
      <c r="AW579" s="699"/>
      <c r="AX579" s="699"/>
      <c r="AY579" s="699"/>
      <c r="AZ579" s="699"/>
      <c r="BA579" s="699"/>
      <c r="BB579" s="699"/>
      <c r="BC579" s="699"/>
      <c r="BD579" s="699"/>
      <c r="BE579" s="699"/>
      <c r="BF579" s="699"/>
      <c r="BG579" s="699"/>
      <c r="BH579" s="699"/>
      <c r="BI579" s="699"/>
      <c r="BJ579" s="699"/>
      <c r="BK579" s="699"/>
      <c r="BL579" s="699"/>
      <c r="BM579" s="699"/>
      <c r="BN579" s="699"/>
      <c r="BO579" s="699"/>
      <c r="BP579" s="699"/>
      <c r="BQ579" s="699"/>
      <c r="BR579" s="699"/>
      <c r="BS579" s="699"/>
      <c r="BT579" s="699"/>
      <c r="BU579" s="697"/>
      <c r="BV579" s="709"/>
      <c r="BW579" s="699"/>
      <c r="BX579" s="699"/>
      <c r="BY579" s="707"/>
      <c r="BZ579" s="699"/>
      <c r="CA579" s="699"/>
      <c r="CB579" s="699"/>
      <c r="CC579" s="699"/>
      <c r="CD579" s="699"/>
      <c r="CE579" s="699"/>
      <c r="CF579" s="699"/>
      <c r="CG579" s="699"/>
      <c r="CH579" s="699"/>
      <c r="CI579" s="699"/>
      <c r="CJ579" s="699"/>
      <c r="CK579" s="699"/>
      <c r="CL579" s="699"/>
      <c r="CM579" s="699"/>
      <c r="CN579" s="699"/>
      <c r="CO579" s="699"/>
      <c r="CP579" s="699"/>
      <c r="CQ579" s="699"/>
      <c r="CR579" s="699"/>
      <c r="CS579" s="699"/>
      <c r="CT579" s="699"/>
      <c r="CU579" s="699"/>
      <c r="CV579" s="699"/>
      <c r="CW579" s="699"/>
      <c r="CX579" s="699"/>
      <c r="CY579" s="699"/>
      <c r="CZ579" s="699"/>
      <c r="DA579" s="699"/>
      <c r="DB579" s="699"/>
      <c r="DC579" s="699"/>
      <c r="DD579" s="699"/>
      <c r="DE579" s="697"/>
      <c r="DF579" s="697"/>
      <c r="DG579" s="699"/>
      <c r="DH579" s="699"/>
      <c r="DI579" s="707"/>
      <c r="DJ579" s="699"/>
      <c r="DK579" s="699"/>
      <c r="DL579" s="699"/>
      <c r="DM579" s="699"/>
      <c r="DN579" s="699"/>
      <c r="DO579" s="699"/>
      <c r="DP579" s="699"/>
      <c r="DQ579" s="699"/>
      <c r="DR579" s="699"/>
      <c r="DS579" s="699"/>
      <c r="DT579" s="699"/>
      <c r="DU579" s="699"/>
      <c r="DV579" s="699"/>
      <c r="DW579" s="699"/>
      <c r="DX579" s="699"/>
      <c r="DY579" s="699"/>
      <c r="DZ579" s="699"/>
      <c r="EA579" s="699"/>
      <c r="EB579" s="699"/>
      <c r="EC579" s="699"/>
      <c r="ED579" s="699"/>
      <c r="EE579" s="699"/>
      <c r="EF579" s="699"/>
      <c r="EG579" s="699"/>
      <c r="EH579" s="699"/>
      <c r="EI579" s="699"/>
      <c r="EJ579" s="699"/>
      <c r="EK579" s="699"/>
      <c r="EL579" s="699"/>
      <c r="EM579" s="699"/>
      <c r="EN579" s="699"/>
      <c r="EO579" s="697"/>
      <c r="EP579" s="697"/>
      <c r="EQ579" s="699"/>
      <c r="ER579" s="699"/>
      <c r="ES579" s="707"/>
      <c r="ET579" s="699"/>
      <c r="EU579" s="699"/>
      <c r="EV579" s="699"/>
      <c r="EW579" s="699"/>
      <c r="EX579" s="699"/>
      <c r="EY579" s="699"/>
      <c r="EZ579" s="699"/>
      <c r="FA579" s="699"/>
      <c r="FB579" s="699"/>
      <c r="FC579" s="699"/>
      <c r="FD579" s="699"/>
      <c r="FE579" s="699"/>
      <c r="FF579" s="699"/>
      <c r="FG579" s="699"/>
      <c r="FH579" s="699"/>
      <c r="FI579" s="699"/>
      <c r="FJ579" s="699"/>
      <c r="FK579" s="699"/>
      <c r="FL579" s="699"/>
      <c r="FM579" s="699"/>
      <c r="FN579" s="699"/>
      <c r="FO579" s="699"/>
      <c r="FP579" s="699"/>
      <c r="FQ579" s="699"/>
      <c r="FR579" s="699"/>
      <c r="FS579" s="699"/>
      <c r="FT579" s="699"/>
      <c r="FU579" s="699"/>
      <c r="FV579" s="699"/>
      <c r="FW579" s="699"/>
      <c r="FX579" s="699"/>
      <c r="FY579" s="697"/>
      <c r="FZ579" s="697"/>
      <c r="GA579" s="699"/>
      <c r="GB579" s="699"/>
      <c r="GC579" s="707"/>
      <c r="GD579" s="699"/>
      <c r="GE579" s="699"/>
      <c r="GF579" s="699"/>
      <c r="GG579" s="699"/>
      <c r="GH579" s="699"/>
      <c r="GI579" s="699"/>
      <c r="GJ579" s="699"/>
      <c r="GK579" s="699"/>
      <c r="GL579" s="699"/>
      <c r="GM579" s="699"/>
      <c r="GN579" s="699"/>
      <c r="GO579" s="699"/>
      <c r="GP579" s="699"/>
      <c r="GQ579" s="699"/>
      <c r="GR579" s="699"/>
      <c r="GS579" s="699"/>
      <c r="GT579" s="699"/>
      <c r="GU579" s="699"/>
      <c r="GV579" s="699"/>
      <c r="GW579" s="699"/>
      <c r="GX579" s="699"/>
      <c r="GY579" s="699"/>
      <c r="GZ579" s="699"/>
      <c r="HA579" s="699"/>
      <c r="HB579" s="699"/>
      <c r="HC579" s="699"/>
      <c r="HD579" s="699"/>
      <c r="HE579" s="699"/>
      <c r="HF579" s="699"/>
      <c r="HG579" s="699"/>
      <c r="HH579" s="699"/>
      <c r="HI579" s="699"/>
      <c r="HJ579" s="699"/>
      <c r="HK579" s="699"/>
      <c r="HL579" s="699"/>
      <c r="HM579" s="699"/>
      <c r="HN579" s="699"/>
      <c r="HO579" s="699"/>
      <c r="HP579" s="699"/>
      <c r="HQ579" s="699"/>
      <c r="HR579" s="699"/>
    </row>
    <row r="580" spans="1:226" s="708" customFormat="1" hidden="1" x14ac:dyDescent="0.25">
      <c r="A580" s="697"/>
      <c r="B580" s="708">
        <f>HG369</f>
        <v>31463.1</v>
      </c>
      <c r="C580" s="700">
        <f>HE369</f>
        <v>24165.1</v>
      </c>
      <c r="D580" s="700">
        <f>HF369</f>
        <v>7298</v>
      </c>
      <c r="E580" s="707"/>
      <c r="F580" s="699"/>
      <c r="H580" s="699"/>
      <c r="I580" s="700"/>
      <c r="J580" s="699"/>
      <c r="K580" s="700"/>
      <c r="L580" s="699"/>
      <c r="M580" s="700"/>
      <c r="N580" s="699"/>
      <c r="O580" s="700"/>
      <c r="P580" s="699"/>
      <c r="Q580" s="700"/>
      <c r="R580" s="699"/>
      <c r="S580" s="700"/>
      <c r="T580" s="699"/>
      <c r="U580" s="700"/>
      <c r="V580" s="699"/>
      <c r="W580" s="700"/>
      <c r="X580" s="699"/>
      <c r="Y580" s="700"/>
      <c r="Z580" s="699"/>
      <c r="AA580" s="699"/>
      <c r="AB580" s="699"/>
      <c r="AC580" s="699"/>
      <c r="AD580" s="699"/>
      <c r="AE580" s="699"/>
      <c r="AF580" s="699"/>
      <c r="AG580" s="699"/>
      <c r="AH580" s="699"/>
      <c r="AI580" s="699"/>
      <c r="AJ580" s="699"/>
      <c r="AK580" s="697"/>
      <c r="AL580" s="709"/>
      <c r="AM580" s="699"/>
      <c r="AN580" s="699"/>
      <c r="AO580" s="707"/>
      <c r="AP580" s="699"/>
      <c r="AQ580" s="699"/>
      <c r="AR580" s="699"/>
      <c r="AS580" s="699"/>
      <c r="AT580" s="699"/>
      <c r="AU580" s="699"/>
      <c r="AV580" s="699"/>
      <c r="AW580" s="699"/>
      <c r="AX580" s="699"/>
      <c r="AY580" s="699"/>
      <c r="AZ580" s="699"/>
      <c r="BA580" s="699"/>
      <c r="BB580" s="699"/>
      <c r="BC580" s="699"/>
      <c r="BD580" s="699"/>
      <c r="BE580" s="699"/>
      <c r="BF580" s="699"/>
      <c r="BG580" s="699"/>
      <c r="BH580" s="699"/>
      <c r="BI580" s="699"/>
      <c r="BJ580" s="699"/>
      <c r="BK580" s="699"/>
      <c r="BL580" s="699"/>
      <c r="BM580" s="699"/>
      <c r="BN580" s="699"/>
      <c r="BO580" s="699"/>
      <c r="BP580" s="699"/>
      <c r="BQ580" s="699"/>
      <c r="BR580" s="699"/>
      <c r="BS580" s="699"/>
      <c r="BT580" s="699"/>
      <c r="BU580" s="697"/>
      <c r="BV580" s="709"/>
      <c r="BW580" s="699"/>
      <c r="BX580" s="699"/>
      <c r="BY580" s="707"/>
      <c r="BZ580" s="699"/>
      <c r="CA580" s="699"/>
      <c r="CB580" s="699"/>
      <c r="CC580" s="699"/>
      <c r="CD580" s="699"/>
      <c r="CE580" s="699"/>
      <c r="CF580" s="699"/>
      <c r="CG580" s="699"/>
      <c r="CH580" s="699"/>
      <c r="CI580" s="699"/>
      <c r="CJ580" s="699"/>
      <c r="CK580" s="699"/>
      <c r="CL580" s="699"/>
      <c r="CM580" s="699"/>
      <c r="CN580" s="699"/>
      <c r="CO580" s="699"/>
      <c r="CP580" s="699"/>
      <c r="CQ580" s="699"/>
      <c r="CR580" s="699"/>
      <c r="CS580" s="699"/>
      <c r="CT580" s="699"/>
      <c r="CU580" s="699"/>
      <c r="CV580" s="699"/>
      <c r="CW580" s="699"/>
      <c r="CX580" s="699"/>
      <c r="CY580" s="699"/>
      <c r="CZ580" s="699"/>
      <c r="DA580" s="699"/>
      <c r="DB580" s="699"/>
      <c r="DC580" s="699"/>
      <c r="DD580" s="699"/>
      <c r="DE580" s="697"/>
      <c r="DF580" s="697"/>
      <c r="DG580" s="699"/>
      <c r="DH580" s="699"/>
      <c r="DI580" s="707"/>
      <c r="DJ580" s="699"/>
      <c r="DK580" s="699"/>
      <c r="DL580" s="699"/>
      <c r="DM580" s="699"/>
      <c r="DN580" s="699"/>
      <c r="DO580" s="699"/>
      <c r="DP580" s="699"/>
      <c r="DQ580" s="699"/>
      <c r="DR580" s="699"/>
      <c r="DS580" s="699"/>
      <c r="DT580" s="699"/>
      <c r="DU580" s="699"/>
      <c r="DV580" s="699"/>
      <c r="DW580" s="699"/>
      <c r="DX580" s="699"/>
      <c r="DY580" s="699"/>
      <c r="DZ580" s="699"/>
      <c r="EA580" s="699"/>
      <c r="EB580" s="699"/>
      <c r="EC580" s="699"/>
      <c r="ED580" s="699"/>
      <c r="EE580" s="699"/>
      <c r="EF580" s="699"/>
      <c r="EG580" s="699"/>
      <c r="EH580" s="699"/>
      <c r="EI580" s="699"/>
      <c r="EJ580" s="699"/>
      <c r="EK580" s="699"/>
      <c r="EL580" s="699"/>
      <c r="EM580" s="699"/>
      <c r="EN580" s="699"/>
      <c r="EO580" s="697"/>
      <c r="EP580" s="697"/>
      <c r="EQ580" s="699"/>
      <c r="ER580" s="699"/>
      <c r="ES580" s="707"/>
      <c r="ET580" s="699"/>
      <c r="EU580" s="699"/>
      <c r="EV580" s="699"/>
      <c r="EW580" s="699"/>
      <c r="EX580" s="699"/>
      <c r="EY580" s="699"/>
      <c r="EZ580" s="699"/>
      <c r="FA580" s="699"/>
      <c r="FB580" s="699"/>
      <c r="FC580" s="699"/>
      <c r="FD580" s="699"/>
      <c r="FE580" s="699"/>
      <c r="FF580" s="699"/>
      <c r="FG580" s="699"/>
      <c r="FH580" s="699"/>
      <c r="FI580" s="699"/>
      <c r="FJ580" s="699"/>
      <c r="FK580" s="699"/>
      <c r="FL580" s="699"/>
      <c r="FM580" s="699"/>
      <c r="FN580" s="699"/>
      <c r="FO580" s="699"/>
      <c r="FP580" s="699"/>
      <c r="FQ580" s="699"/>
      <c r="FR580" s="699"/>
      <c r="FS580" s="699"/>
      <c r="FT580" s="699"/>
      <c r="FU580" s="699"/>
      <c r="FV580" s="699"/>
      <c r="FW580" s="699"/>
      <c r="FX580" s="699"/>
      <c r="FY580" s="697"/>
      <c r="FZ580" s="697"/>
      <c r="GA580" s="699"/>
      <c r="GB580" s="699"/>
      <c r="GC580" s="707"/>
      <c r="GD580" s="699"/>
      <c r="GE580" s="699"/>
      <c r="GF580" s="699"/>
      <c r="GG580" s="699"/>
      <c r="GH580" s="699"/>
      <c r="GI580" s="699"/>
      <c r="GJ580" s="699"/>
      <c r="GK580" s="699"/>
      <c r="GL580" s="699"/>
      <c r="GM580" s="699"/>
      <c r="GN580" s="699"/>
      <c r="GO580" s="699"/>
      <c r="GP580" s="699"/>
      <c r="GQ580" s="699"/>
      <c r="GR580" s="699"/>
      <c r="GS580" s="699"/>
      <c r="GT580" s="699"/>
      <c r="GU580" s="699"/>
      <c r="GV580" s="699"/>
      <c r="GW580" s="699"/>
      <c r="GX580" s="699"/>
      <c r="GY580" s="699"/>
      <c r="GZ580" s="699"/>
      <c r="HA580" s="699"/>
      <c r="HB580" s="699"/>
      <c r="HC580" s="699"/>
      <c r="HD580" s="699"/>
      <c r="HE580" s="699"/>
      <c r="HF580" s="699"/>
      <c r="HG580" s="699"/>
      <c r="HH580" s="699"/>
      <c r="HI580" s="699"/>
      <c r="HJ580" s="699"/>
      <c r="HK580" s="699"/>
      <c r="HL580" s="699"/>
      <c r="HM580" s="699"/>
      <c r="HN580" s="699"/>
      <c r="HO580" s="699"/>
      <c r="HP580" s="699"/>
      <c r="HQ580" s="699"/>
      <c r="HR580" s="699"/>
    </row>
    <row r="581" spans="1:226" s="708" customFormat="1" hidden="1" x14ac:dyDescent="0.25">
      <c r="A581" s="697"/>
      <c r="B581" s="700">
        <f>B579-B580</f>
        <v>0</v>
      </c>
      <c r="C581" s="700">
        <f t="shared" ref="C581:D581" si="3725">C579-C580</f>
        <v>0</v>
      </c>
      <c r="D581" s="700">
        <f t="shared" si="3725"/>
        <v>0</v>
      </c>
      <c r="E581" s="707"/>
      <c r="F581" s="699"/>
      <c r="H581" s="699"/>
      <c r="I581" s="700"/>
      <c r="J581" s="699"/>
      <c r="K581" s="700"/>
      <c r="L581" s="699"/>
      <c r="M581" s="700"/>
      <c r="N581" s="699"/>
      <c r="O581" s="700"/>
      <c r="P581" s="699"/>
      <c r="Q581" s="700"/>
      <c r="R581" s="699"/>
      <c r="S581" s="700"/>
      <c r="T581" s="699"/>
      <c r="U581" s="700"/>
      <c r="V581" s="699"/>
      <c r="W581" s="700"/>
      <c r="X581" s="699"/>
      <c r="Y581" s="700"/>
      <c r="Z581" s="699"/>
      <c r="AA581" s="699"/>
      <c r="AB581" s="699"/>
      <c r="AC581" s="699"/>
      <c r="AD581" s="699"/>
      <c r="AE581" s="699"/>
      <c r="AF581" s="699"/>
      <c r="AG581" s="699"/>
      <c r="AH581" s="699"/>
      <c r="AI581" s="699"/>
      <c r="AJ581" s="699"/>
      <c r="AK581" s="697"/>
      <c r="AL581" s="709"/>
      <c r="AM581" s="699"/>
      <c r="AN581" s="699"/>
      <c r="AO581" s="707"/>
      <c r="AP581" s="699"/>
      <c r="AQ581" s="699"/>
      <c r="AR581" s="699"/>
      <c r="AS581" s="699"/>
      <c r="AT581" s="699"/>
      <c r="AU581" s="699"/>
      <c r="AV581" s="699"/>
      <c r="AW581" s="699"/>
      <c r="AX581" s="699"/>
      <c r="AY581" s="699"/>
      <c r="AZ581" s="699"/>
      <c r="BA581" s="699"/>
      <c r="BB581" s="699"/>
      <c r="BC581" s="699"/>
      <c r="BD581" s="699"/>
      <c r="BE581" s="699"/>
      <c r="BF581" s="699"/>
      <c r="BG581" s="699"/>
      <c r="BH581" s="699"/>
      <c r="BI581" s="699"/>
      <c r="BJ581" s="699"/>
      <c r="BK581" s="699"/>
      <c r="BL581" s="699"/>
      <c r="BM581" s="699"/>
      <c r="BN581" s="699"/>
      <c r="BO581" s="699"/>
      <c r="BP581" s="699"/>
      <c r="BQ581" s="699"/>
      <c r="BR581" s="699"/>
      <c r="BS581" s="699"/>
      <c r="BT581" s="699"/>
      <c r="BU581" s="697"/>
      <c r="BV581" s="709"/>
      <c r="BW581" s="699"/>
      <c r="BX581" s="699"/>
      <c r="BY581" s="707"/>
      <c r="BZ581" s="699"/>
      <c r="CA581" s="699"/>
      <c r="CB581" s="699"/>
      <c r="CC581" s="699"/>
      <c r="CD581" s="699"/>
      <c r="CE581" s="699"/>
      <c r="CF581" s="699"/>
      <c r="CG581" s="699"/>
      <c r="CH581" s="699"/>
      <c r="CI581" s="699"/>
      <c r="CJ581" s="699"/>
      <c r="CK581" s="699"/>
      <c r="CL581" s="699"/>
      <c r="CM581" s="699"/>
      <c r="CN581" s="699"/>
      <c r="CO581" s="699"/>
      <c r="CP581" s="699"/>
      <c r="CQ581" s="699"/>
      <c r="CR581" s="699"/>
      <c r="CS581" s="699"/>
      <c r="CT581" s="699"/>
      <c r="CU581" s="699"/>
      <c r="CV581" s="699"/>
      <c r="CW581" s="699"/>
      <c r="CX581" s="699"/>
      <c r="CY581" s="699"/>
      <c r="CZ581" s="699"/>
      <c r="DA581" s="699"/>
      <c r="DB581" s="699"/>
      <c r="DC581" s="699"/>
      <c r="DD581" s="699"/>
      <c r="DE581" s="697"/>
      <c r="DF581" s="697"/>
      <c r="DG581" s="699"/>
      <c r="DH581" s="699"/>
      <c r="DI581" s="707"/>
      <c r="DJ581" s="699"/>
      <c r="DK581" s="699"/>
      <c r="DL581" s="699"/>
      <c r="DM581" s="699"/>
      <c r="DN581" s="699"/>
      <c r="DO581" s="699"/>
      <c r="DP581" s="699"/>
      <c r="DQ581" s="699"/>
      <c r="DR581" s="699"/>
      <c r="DS581" s="699"/>
      <c r="DT581" s="699"/>
      <c r="DU581" s="699"/>
      <c r="DV581" s="699"/>
      <c r="DW581" s="699"/>
      <c r="DX581" s="699"/>
      <c r="DY581" s="699"/>
      <c r="DZ581" s="699"/>
      <c r="EA581" s="699"/>
      <c r="EB581" s="699"/>
      <c r="EC581" s="699"/>
      <c r="ED581" s="699"/>
      <c r="EE581" s="699"/>
      <c r="EF581" s="699"/>
      <c r="EG581" s="699"/>
      <c r="EH581" s="699"/>
      <c r="EI581" s="699"/>
      <c r="EJ581" s="699"/>
      <c r="EK581" s="699"/>
      <c r="EL581" s="699"/>
      <c r="EM581" s="699"/>
      <c r="EN581" s="699"/>
      <c r="EO581" s="697"/>
      <c r="EP581" s="697"/>
      <c r="EQ581" s="699"/>
      <c r="ER581" s="699"/>
      <c r="ES581" s="707"/>
      <c r="ET581" s="699"/>
      <c r="EU581" s="699"/>
      <c r="EV581" s="699"/>
      <c r="EW581" s="699"/>
      <c r="EX581" s="699"/>
      <c r="EY581" s="699"/>
      <c r="EZ581" s="699"/>
      <c r="FA581" s="699"/>
      <c r="FB581" s="699"/>
      <c r="FC581" s="699"/>
      <c r="FD581" s="699"/>
      <c r="FE581" s="699"/>
      <c r="FF581" s="699"/>
      <c r="FG581" s="699"/>
      <c r="FH581" s="699"/>
      <c r="FI581" s="699"/>
      <c r="FJ581" s="699"/>
      <c r="FK581" s="699"/>
      <c r="FL581" s="699"/>
      <c r="FM581" s="699"/>
      <c r="FN581" s="699"/>
      <c r="FO581" s="699"/>
      <c r="FP581" s="699"/>
      <c r="FQ581" s="699"/>
      <c r="FR581" s="699"/>
      <c r="FS581" s="699"/>
      <c r="FT581" s="699"/>
      <c r="FU581" s="699"/>
      <c r="FV581" s="699"/>
      <c r="FW581" s="699"/>
      <c r="FX581" s="699"/>
      <c r="FY581" s="697"/>
      <c r="FZ581" s="697"/>
      <c r="GA581" s="699"/>
      <c r="GB581" s="699"/>
      <c r="GC581" s="707"/>
      <c r="GD581" s="699"/>
      <c r="GE581" s="699"/>
      <c r="GF581" s="699"/>
      <c r="GG581" s="699"/>
      <c r="GH581" s="699"/>
      <c r="GI581" s="699"/>
      <c r="GJ581" s="699"/>
      <c r="GK581" s="699"/>
      <c r="GL581" s="699"/>
      <c r="GM581" s="699"/>
      <c r="GN581" s="699"/>
      <c r="GO581" s="699"/>
      <c r="GP581" s="699"/>
      <c r="GQ581" s="699"/>
      <c r="GR581" s="699"/>
      <c r="GS581" s="699"/>
      <c r="GT581" s="699"/>
      <c r="GU581" s="699"/>
      <c r="GV581" s="699"/>
      <c r="GW581" s="699"/>
      <c r="GX581" s="699"/>
      <c r="GY581" s="699"/>
      <c r="GZ581" s="699"/>
      <c r="HA581" s="699"/>
      <c r="HB581" s="699"/>
      <c r="HC581" s="699"/>
      <c r="HD581" s="699"/>
      <c r="HE581" s="699"/>
      <c r="HF581" s="699"/>
      <c r="HG581" s="699"/>
      <c r="HH581" s="699"/>
      <c r="HI581" s="699"/>
      <c r="HJ581" s="699"/>
      <c r="HK581" s="699"/>
      <c r="HL581" s="699"/>
      <c r="HM581" s="699"/>
      <c r="HN581" s="699"/>
      <c r="HO581" s="699"/>
      <c r="HP581" s="699"/>
      <c r="HQ581" s="699"/>
      <c r="HR581" s="699"/>
    </row>
    <row r="582" spans="1:226" s="708" customFormat="1" x14ac:dyDescent="0.25">
      <c r="A582" s="697"/>
      <c r="B582" s="709"/>
      <c r="C582" s="700"/>
      <c r="D582" s="700"/>
      <c r="E582" s="707"/>
      <c r="F582" s="699"/>
      <c r="H582" s="699"/>
      <c r="I582" s="700"/>
      <c r="J582" s="699"/>
      <c r="K582" s="700"/>
      <c r="L582" s="699"/>
      <c r="M582" s="700"/>
      <c r="N582" s="699"/>
      <c r="O582" s="700"/>
      <c r="P582" s="699"/>
      <c r="Q582" s="700"/>
      <c r="R582" s="699"/>
      <c r="S582" s="700"/>
      <c r="T582" s="699"/>
      <c r="U582" s="700"/>
      <c r="V582" s="699"/>
      <c r="W582" s="700"/>
      <c r="X582" s="699"/>
      <c r="Y582" s="700"/>
      <c r="Z582" s="699"/>
      <c r="AA582" s="699"/>
      <c r="AB582" s="699"/>
      <c r="AC582" s="699"/>
      <c r="AD582" s="699"/>
      <c r="AE582" s="699"/>
      <c r="AF582" s="699"/>
      <c r="AG582" s="699"/>
      <c r="AH582" s="699"/>
      <c r="AI582" s="699"/>
      <c r="AJ582" s="699"/>
      <c r="AK582" s="697"/>
      <c r="AL582" s="709"/>
      <c r="AM582" s="699"/>
      <c r="AN582" s="699"/>
      <c r="AO582" s="707"/>
      <c r="AP582" s="699"/>
      <c r="AQ582" s="699"/>
      <c r="AR582" s="699"/>
      <c r="AS582" s="699"/>
      <c r="AT582" s="699"/>
      <c r="AU582" s="699"/>
      <c r="AV582" s="699"/>
      <c r="AW582" s="699"/>
      <c r="AX582" s="699"/>
      <c r="AY582" s="699"/>
      <c r="AZ582" s="699"/>
      <c r="BA582" s="699"/>
      <c r="BB582" s="699"/>
      <c r="BC582" s="699"/>
      <c r="BD582" s="699"/>
      <c r="BE582" s="699"/>
      <c r="BF582" s="699"/>
      <c r="BG582" s="699"/>
      <c r="BH582" s="699"/>
      <c r="BI582" s="699"/>
      <c r="BJ582" s="699"/>
      <c r="BK582" s="699"/>
      <c r="BL582" s="699"/>
      <c r="BM582" s="699"/>
      <c r="BN582" s="699"/>
      <c r="BO582" s="699"/>
      <c r="BP582" s="699"/>
      <c r="BQ582" s="699"/>
      <c r="BR582" s="699"/>
      <c r="BS582" s="699"/>
      <c r="BT582" s="699"/>
      <c r="BU582" s="697"/>
      <c r="BV582" s="709"/>
      <c r="BW582" s="699"/>
      <c r="BX582" s="699"/>
      <c r="BY582" s="707"/>
      <c r="BZ582" s="699"/>
      <c r="CA582" s="699"/>
      <c r="CB582" s="699"/>
      <c r="CC582" s="699"/>
      <c r="CD582" s="699"/>
      <c r="CE582" s="699"/>
      <c r="CF582" s="699"/>
      <c r="CG582" s="699"/>
      <c r="CH582" s="699"/>
      <c r="CI582" s="699"/>
      <c r="CJ582" s="699"/>
      <c r="CK582" s="699"/>
      <c r="CL582" s="699"/>
      <c r="CM582" s="699"/>
      <c r="CN582" s="699"/>
      <c r="CO582" s="699"/>
      <c r="CP582" s="699"/>
      <c r="CQ582" s="699"/>
      <c r="CR582" s="699"/>
      <c r="CS582" s="699"/>
      <c r="CT582" s="699"/>
      <c r="CU582" s="699"/>
      <c r="CV582" s="699"/>
      <c r="CW582" s="699"/>
      <c r="CX582" s="699"/>
      <c r="CY582" s="699"/>
      <c r="CZ582" s="699"/>
      <c r="DA582" s="699"/>
      <c r="DB582" s="699"/>
      <c r="DC582" s="699"/>
      <c r="DD582" s="699"/>
      <c r="DE582" s="697"/>
      <c r="DF582" s="697"/>
      <c r="DG582" s="699"/>
      <c r="DH582" s="699"/>
      <c r="DI582" s="707"/>
      <c r="DJ582" s="699"/>
      <c r="DK582" s="699"/>
      <c r="DL582" s="699"/>
      <c r="DM582" s="699"/>
      <c r="DN582" s="699"/>
      <c r="DO582" s="699"/>
      <c r="DP582" s="699"/>
      <c r="DQ582" s="699"/>
      <c r="DR582" s="699"/>
      <c r="DS582" s="699"/>
      <c r="DT582" s="699"/>
      <c r="DU582" s="699"/>
      <c r="DV582" s="699"/>
      <c r="DW582" s="699"/>
      <c r="DX582" s="699"/>
      <c r="DY582" s="699"/>
      <c r="DZ582" s="699"/>
      <c r="EA582" s="699"/>
      <c r="EB582" s="699"/>
      <c r="EC582" s="699"/>
      <c r="ED582" s="699"/>
      <c r="EE582" s="699"/>
      <c r="EF582" s="699"/>
      <c r="EG582" s="699"/>
      <c r="EH582" s="699"/>
      <c r="EI582" s="699"/>
      <c r="EJ582" s="699"/>
      <c r="EK582" s="699"/>
      <c r="EL582" s="699"/>
      <c r="EM582" s="699"/>
      <c r="EN582" s="699"/>
      <c r="EO582" s="697"/>
      <c r="EP582" s="697"/>
      <c r="EQ582" s="699"/>
      <c r="ER582" s="699"/>
      <c r="ES582" s="707"/>
      <c r="ET582" s="699"/>
      <c r="EU582" s="699"/>
      <c r="EV582" s="699"/>
      <c r="EW582" s="699"/>
      <c r="EX582" s="699"/>
      <c r="EY582" s="699"/>
      <c r="EZ582" s="699"/>
      <c r="FA582" s="699"/>
      <c r="FB582" s="699"/>
      <c r="FC582" s="699"/>
      <c r="FD582" s="699"/>
      <c r="FE582" s="699"/>
      <c r="FF582" s="699"/>
      <c r="FG582" s="699"/>
      <c r="FH582" s="699"/>
      <c r="FI582" s="699"/>
      <c r="FJ582" s="699"/>
      <c r="FK582" s="699"/>
      <c r="FL582" s="699"/>
      <c r="FM582" s="699"/>
      <c r="FN582" s="699"/>
      <c r="FO582" s="699"/>
      <c r="FP582" s="699"/>
      <c r="FQ582" s="699"/>
      <c r="FR582" s="699"/>
      <c r="FS582" s="699"/>
      <c r="FT582" s="699"/>
      <c r="FU582" s="699"/>
      <c r="FV582" s="699"/>
      <c r="FW582" s="699"/>
      <c r="FX582" s="699"/>
      <c r="FY582" s="697"/>
      <c r="FZ582" s="697"/>
      <c r="GA582" s="699"/>
      <c r="GB582" s="699"/>
      <c r="GC582" s="707"/>
      <c r="GD582" s="699"/>
      <c r="GE582" s="699"/>
      <c r="GF582" s="699"/>
      <c r="GG582" s="699"/>
      <c r="GH582" s="699"/>
      <c r="GI582" s="699"/>
      <c r="GJ582" s="699"/>
      <c r="GK582" s="699"/>
      <c r="GL582" s="699"/>
      <c r="GM582" s="699"/>
      <c r="GN582" s="699"/>
      <c r="GO582" s="699"/>
      <c r="GP582" s="699"/>
      <c r="GQ582" s="699"/>
      <c r="GR582" s="699"/>
      <c r="GS582" s="699"/>
      <c r="GT582" s="699"/>
      <c r="GU582" s="699"/>
      <c r="GV582" s="699"/>
      <c r="GW582" s="699"/>
      <c r="GX582" s="699"/>
      <c r="GY582" s="699"/>
      <c r="GZ582" s="699"/>
      <c r="HA582" s="699"/>
      <c r="HB582" s="699"/>
      <c r="HC582" s="699"/>
      <c r="HD582" s="699"/>
      <c r="HE582" s="699"/>
      <c r="HF582" s="699"/>
      <c r="HG582" s="699"/>
      <c r="HH582" s="699"/>
      <c r="HI582" s="699"/>
      <c r="HJ582" s="699"/>
      <c r="HK582" s="699"/>
      <c r="HL582" s="699"/>
      <c r="HM582" s="699"/>
      <c r="HN582" s="699"/>
      <c r="HO582" s="699"/>
      <c r="HP582" s="699"/>
      <c r="HQ582" s="699"/>
      <c r="HR582" s="699"/>
    </row>
    <row r="583" spans="1:226" s="708" customFormat="1" x14ac:dyDescent="0.25">
      <c r="A583" s="872"/>
      <c r="B583" s="873"/>
      <c r="C583" s="874"/>
      <c r="D583" s="874"/>
      <c r="E583" s="875"/>
      <c r="F583" s="876"/>
      <c r="H583" s="699"/>
      <c r="I583" s="700"/>
      <c r="J583" s="699"/>
      <c r="K583" s="700"/>
      <c r="L583" s="699"/>
      <c r="M583" s="700"/>
      <c r="N583" s="699"/>
      <c r="O583" s="700"/>
      <c r="P583" s="699"/>
      <c r="Q583" s="700"/>
      <c r="R583" s="699"/>
      <c r="S583" s="700"/>
      <c r="T583" s="699"/>
      <c r="U583" s="700"/>
      <c r="V583" s="699"/>
      <c r="W583" s="700"/>
      <c r="X583" s="699"/>
      <c r="Y583" s="700"/>
      <c r="Z583" s="699"/>
      <c r="AA583" s="699"/>
      <c r="AB583" s="699"/>
      <c r="AC583" s="699"/>
      <c r="AD583" s="699"/>
      <c r="AE583" s="699"/>
      <c r="AF583" s="699"/>
      <c r="AG583" s="699"/>
      <c r="AH583" s="699"/>
      <c r="AI583" s="699"/>
      <c r="AJ583" s="699"/>
      <c r="AK583" s="697"/>
      <c r="AL583" s="709"/>
      <c r="AM583" s="699"/>
      <c r="AN583" s="699"/>
      <c r="AO583" s="707"/>
      <c r="AP583" s="699"/>
      <c r="AQ583" s="699"/>
      <c r="AR583" s="699"/>
      <c r="AS583" s="699"/>
      <c r="AT583" s="699"/>
      <c r="AU583" s="699"/>
      <c r="AV583" s="699"/>
      <c r="AW583" s="699"/>
      <c r="AX583" s="699"/>
      <c r="AY583" s="699"/>
      <c r="AZ583" s="699"/>
      <c r="BA583" s="699"/>
      <c r="BB583" s="699"/>
      <c r="BC583" s="699"/>
      <c r="BD583" s="699"/>
      <c r="BE583" s="699"/>
      <c r="BF583" s="699"/>
      <c r="BG583" s="699"/>
      <c r="BH583" s="699"/>
      <c r="BI583" s="699"/>
      <c r="BJ583" s="699"/>
      <c r="BK583" s="699"/>
      <c r="BL583" s="699"/>
      <c r="BM583" s="699"/>
      <c r="BN583" s="699"/>
      <c r="BO583" s="699"/>
      <c r="BP583" s="699"/>
      <c r="BQ583" s="699"/>
      <c r="BR583" s="699"/>
      <c r="BS583" s="699"/>
      <c r="BT583" s="699"/>
      <c r="BU583" s="697"/>
      <c r="BV583" s="709"/>
      <c r="BW583" s="699"/>
      <c r="BX583" s="699"/>
      <c r="BY583" s="707"/>
      <c r="BZ583" s="699"/>
      <c r="CA583" s="699"/>
      <c r="CB583" s="699"/>
      <c r="CC583" s="699"/>
      <c r="CD583" s="699"/>
      <c r="CE583" s="699"/>
      <c r="CF583" s="699"/>
      <c r="CG583" s="699"/>
      <c r="CH583" s="699"/>
      <c r="CI583" s="699"/>
      <c r="CJ583" s="699"/>
      <c r="CK583" s="699"/>
      <c r="CL583" s="699"/>
      <c r="CM583" s="699"/>
      <c r="CN583" s="699"/>
      <c r="CO583" s="699"/>
      <c r="CP583" s="699"/>
      <c r="CQ583" s="699"/>
      <c r="CR583" s="699"/>
      <c r="CS583" s="699"/>
      <c r="CT583" s="699"/>
      <c r="CU583" s="699"/>
      <c r="CV583" s="699"/>
      <c r="CW583" s="699"/>
      <c r="CX583" s="699"/>
      <c r="CY583" s="699"/>
      <c r="CZ583" s="699"/>
      <c r="DA583" s="699"/>
      <c r="DB583" s="699"/>
      <c r="DC583" s="699"/>
      <c r="DD583" s="699"/>
      <c r="DE583" s="697"/>
      <c r="DF583" s="697"/>
      <c r="DG583" s="699"/>
      <c r="DH583" s="699"/>
      <c r="DI583" s="707"/>
      <c r="DJ583" s="699"/>
      <c r="DK583" s="699"/>
      <c r="DL583" s="699"/>
      <c r="DM583" s="699"/>
      <c r="DN583" s="699"/>
      <c r="DO583" s="699"/>
      <c r="DP583" s="699"/>
      <c r="DQ583" s="699"/>
      <c r="DR583" s="699"/>
      <c r="DS583" s="699"/>
      <c r="DT583" s="699"/>
      <c r="DU583" s="699"/>
      <c r="DV583" s="699"/>
      <c r="DW583" s="699"/>
      <c r="DX583" s="699"/>
      <c r="DY583" s="699"/>
      <c r="DZ583" s="699"/>
      <c r="EA583" s="699"/>
      <c r="EB583" s="699"/>
      <c r="EC583" s="699"/>
      <c r="ED583" s="699"/>
      <c r="EE583" s="699"/>
      <c r="EF583" s="699"/>
      <c r="EG583" s="699"/>
      <c r="EH583" s="699"/>
      <c r="EI583" s="699"/>
      <c r="EJ583" s="699"/>
      <c r="EK583" s="699"/>
      <c r="EL583" s="699"/>
      <c r="EM583" s="699"/>
      <c r="EN583" s="699"/>
      <c r="EO583" s="697"/>
      <c r="EP583" s="697"/>
      <c r="EQ583" s="699"/>
      <c r="ER583" s="699"/>
      <c r="ES583" s="707"/>
      <c r="ET583" s="699"/>
      <c r="EU583" s="699"/>
      <c r="EV583" s="699"/>
      <c r="EW583" s="699"/>
      <c r="EX583" s="699"/>
      <c r="EY583" s="699"/>
      <c r="EZ583" s="699"/>
      <c r="FA583" s="699"/>
      <c r="FB583" s="699"/>
      <c r="FC583" s="699"/>
      <c r="FD583" s="699"/>
      <c r="FE583" s="699"/>
      <c r="FF583" s="699"/>
      <c r="FG583" s="699"/>
      <c r="FH583" s="699"/>
      <c r="FI583" s="699"/>
      <c r="FJ583" s="699"/>
      <c r="FK583" s="699"/>
      <c r="FL583" s="699"/>
      <c r="FM583" s="699"/>
      <c r="FN583" s="699"/>
      <c r="FO583" s="699"/>
      <c r="FP583" s="699"/>
      <c r="FQ583" s="699"/>
      <c r="FR583" s="699"/>
      <c r="FS583" s="699"/>
      <c r="FT583" s="699"/>
      <c r="FU583" s="699"/>
      <c r="FV583" s="699"/>
      <c r="FW583" s="699"/>
      <c r="FX583" s="699"/>
      <c r="FY583" s="697"/>
      <c r="FZ583" s="697"/>
      <c r="GA583" s="699"/>
      <c r="GB583" s="699"/>
      <c r="GC583" s="707"/>
      <c r="GD583" s="699"/>
      <c r="GE583" s="699"/>
      <c r="GF583" s="699"/>
      <c r="GG583" s="699"/>
      <c r="GH583" s="699"/>
      <c r="GI583" s="699"/>
      <c r="GJ583" s="699"/>
      <c r="GK583" s="699"/>
      <c r="GL583" s="699"/>
      <c r="GM583" s="699"/>
      <c r="GN583" s="699"/>
      <c r="GO583" s="699"/>
      <c r="GP583" s="699"/>
      <c r="GQ583" s="699"/>
      <c r="GR583" s="699"/>
      <c r="GS583" s="699"/>
      <c r="GT583" s="699"/>
      <c r="GU583" s="699"/>
      <c r="GV583" s="699"/>
      <c r="GW583" s="699"/>
      <c r="GX583" s="699"/>
      <c r="GY583" s="699"/>
      <c r="GZ583" s="699"/>
      <c r="HA583" s="699"/>
      <c r="HB583" s="699"/>
      <c r="HC583" s="699"/>
      <c r="HD583" s="699"/>
      <c r="HE583" s="699"/>
      <c r="HF583" s="699"/>
      <c r="HG583" s="699"/>
      <c r="HH583" s="699"/>
      <c r="HI583" s="699"/>
      <c r="HJ583" s="699"/>
      <c r="HK583" s="699"/>
      <c r="HL583" s="699"/>
      <c r="HM583" s="699"/>
      <c r="HN583" s="699"/>
      <c r="HO583" s="699"/>
      <c r="HP583" s="699"/>
      <c r="HQ583" s="699"/>
      <c r="HR583" s="699"/>
    </row>
    <row r="584" spans="1:226" s="708" customFormat="1" ht="29.25" customHeight="1" x14ac:dyDescent="0.25">
      <c r="A584" s="1026" t="s">
        <v>913</v>
      </c>
      <c r="B584" s="1027" t="s">
        <v>942</v>
      </c>
      <c r="C584" s="1028"/>
      <c r="D584" s="1029"/>
      <c r="E584" s="699"/>
      <c r="F584" s="699"/>
      <c r="H584" s="699"/>
      <c r="I584" s="700"/>
      <c r="J584" s="699"/>
      <c r="K584" s="700"/>
      <c r="L584" s="699"/>
      <c r="M584" s="700"/>
      <c r="N584" s="699"/>
      <c r="O584" s="700"/>
      <c r="P584" s="699"/>
      <c r="Q584" s="700"/>
      <c r="R584" s="699"/>
      <c r="S584" s="700"/>
      <c r="T584" s="699"/>
      <c r="U584" s="700"/>
      <c r="V584" s="699"/>
      <c r="W584" s="700"/>
      <c r="X584" s="699"/>
      <c r="Y584" s="700"/>
      <c r="Z584" s="699"/>
      <c r="AA584" s="699"/>
      <c r="AB584" s="699"/>
      <c r="AC584" s="699"/>
      <c r="AD584" s="699"/>
      <c r="AE584" s="699"/>
      <c r="AF584" s="699"/>
      <c r="AG584" s="699"/>
      <c r="AH584" s="699"/>
      <c r="AI584" s="699"/>
      <c r="AJ584" s="699"/>
      <c r="AK584" s="697"/>
      <c r="AL584" s="709"/>
      <c r="AM584" s="699"/>
      <c r="AN584" s="699"/>
      <c r="AO584" s="707"/>
      <c r="AP584" s="699"/>
      <c r="AQ584" s="699"/>
      <c r="AR584" s="699"/>
      <c r="AS584" s="699"/>
      <c r="AT584" s="699"/>
      <c r="AU584" s="699"/>
      <c r="AV584" s="699"/>
      <c r="AW584" s="699"/>
      <c r="AX584" s="699"/>
      <c r="AY584" s="699"/>
      <c r="AZ584" s="699"/>
      <c r="BA584" s="699"/>
      <c r="BB584" s="699"/>
      <c r="BC584" s="699"/>
      <c r="BD584" s="699"/>
      <c r="BE584" s="699"/>
      <c r="BF584" s="699"/>
      <c r="BG584" s="699"/>
      <c r="BH584" s="699"/>
      <c r="BI584" s="699"/>
      <c r="BJ584" s="699"/>
      <c r="BK584" s="699"/>
      <c r="BL584" s="699"/>
      <c r="BM584" s="699"/>
      <c r="BN584" s="699"/>
      <c r="BO584" s="699"/>
      <c r="BP584" s="699"/>
      <c r="BQ584" s="699"/>
      <c r="BR584" s="699"/>
      <c r="BS584" s="699"/>
      <c r="BT584" s="699"/>
      <c r="BU584" s="697"/>
      <c r="BV584" s="709"/>
      <c r="BW584" s="699"/>
      <c r="BX584" s="699"/>
      <c r="BY584" s="707"/>
      <c r="BZ584" s="699"/>
      <c r="CA584" s="699"/>
      <c r="CB584" s="699"/>
      <c r="CC584" s="699"/>
      <c r="CD584" s="699"/>
      <c r="CE584" s="699"/>
      <c r="CF584" s="699"/>
      <c r="CG584" s="699"/>
      <c r="CH584" s="699"/>
      <c r="CI584" s="699"/>
      <c r="CJ584" s="699"/>
      <c r="CK584" s="699"/>
      <c r="CL584" s="699"/>
      <c r="CM584" s="699"/>
      <c r="CN584" s="699"/>
      <c r="CO584" s="699"/>
      <c r="CP584" s="699"/>
      <c r="CQ584" s="699"/>
      <c r="CR584" s="699"/>
      <c r="CS584" s="699"/>
      <c r="CT584" s="699"/>
      <c r="CU584" s="699"/>
      <c r="CV584" s="699"/>
      <c r="CW584" s="699"/>
      <c r="CX584" s="699"/>
      <c r="CY584" s="699"/>
      <c r="CZ584" s="699"/>
      <c r="DA584" s="699"/>
      <c r="DB584" s="699"/>
      <c r="DC584" s="699"/>
      <c r="DD584" s="699"/>
      <c r="DE584" s="697"/>
      <c r="DF584" s="697"/>
      <c r="DG584" s="699"/>
      <c r="DH584" s="699"/>
      <c r="DI584" s="707"/>
      <c r="DJ584" s="699"/>
      <c r="DK584" s="699"/>
      <c r="DL584" s="699"/>
      <c r="DM584" s="699"/>
      <c r="DN584" s="699"/>
      <c r="DO584" s="699"/>
      <c r="DP584" s="699"/>
      <c r="DQ584" s="699"/>
      <c r="DR584" s="699"/>
      <c r="DS584" s="699"/>
      <c r="DT584" s="699"/>
      <c r="DU584" s="699"/>
      <c r="DV584" s="699"/>
      <c r="DW584" s="699"/>
      <c r="DX584" s="699"/>
      <c r="DY584" s="699"/>
      <c r="DZ584" s="699"/>
      <c r="EA584" s="699"/>
      <c r="EB584" s="699"/>
      <c r="EC584" s="699"/>
      <c r="ED584" s="699"/>
      <c r="EE584" s="699"/>
      <c r="EF584" s="699"/>
      <c r="EG584" s="699"/>
      <c r="EH584" s="699"/>
      <c r="EI584" s="699"/>
      <c r="EJ584" s="699"/>
      <c r="EK584" s="699"/>
      <c r="EL584" s="699"/>
      <c r="EM584" s="699"/>
      <c r="EN584" s="699"/>
      <c r="EO584" s="697"/>
      <c r="EP584" s="697"/>
      <c r="EQ584" s="699"/>
      <c r="ER584" s="699"/>
      <c r="ES584" s="707"/>
      <c r="ET584" s="699"/>
      <c r="EU584" s="699"/>
      <c r="EV584" s="699"/>
      <c r="EW584" s="699"/>
      <c r="EX584" s="699"/>
      <c r="EY584" s="699"/>
      <c r="EZ584" s="699"/>
      <c r="FA584" s="699"/>
      <c r="FB584" s="699"/>
      <c r="FC584" s="699"/>
      <c r="FD584" s="699"/>
      <c r="FE584" s="699"/>
      <c r="FF584" s="699"/>
      <c r="FG584" s="699"/>
      <c r="FH584" s="699"/>
      <c r="FI584" s="699"/>
      <c r="FJ584" s="699"/>
      <c r="FK584" s="699"/>
      <c r="FL584" s="699"/>
      <c r="FM584" s="699"/>
      <c r="FN584" s="699"/>
      <c r="FO584" s="699"/>
      <c r="FP584" s="699"/>
      <c r="FQ584" s="699"/>
      <c r="FR584" s="699"/>
      <c r="FS584" s="699"/>
      <c r="FT584" s="699"/>
      <c r="FU584" s="699"/>
      <c r="FV584" s="699"/>
      <c r="FW584" s="699"/>
      <c r="FX584" s="699"/>
      <c r="FY584" s="697"/>
      <c r="FZ584" s="697"/>
      <c r="GA584" s="699"/>
      <c r="GB584" s="699"/>
      <c r="GC584" s="707"/>
      <c r="GD584" s="699"/>
      <c r="GE584" s="699"/>
      <c r="GF584" s="699"/>
      <c r="GG584" s="699"/>
      <c r="GH584" s="699"/>
      <c r="GI584" s="699"/>
      <c r="GJ584" s="699"/>
      <c r="GK584" s="699"/>
      <c r="GL584" s="699"/>
      <c r="GM584" s="699"/>
      <c r="GN584" s="699"/>
      <c r="GO584" s="699"/>
      <c r="GP584" s="699"/>
      <c r="GQ584" s="699"/>
      <c r="GR584" s="699"/>
      <c r="GS584" s="699"/>
      <c r="GT584" s="699"/>
      <c r="GU584" s="699"/>
      <c r="GV584" s="699"/>
      <c r="GW584" s="699"/>
      <c r="GX584" s="699"/>
      <c r="GY584" s="699"/>
      <c r="GZ584" s="699"/>
      <c r="HA584" s="699"/>
      <c r="HB584" s="699"/>
      <c r="HC584" s="699"/>
      <c r="HD584" s="699"/>
      <c r="HE584" s="699"/>
      <c r="HF584" s="699"/>
      <c r="HG584" s="699"/>
      <c r="HH584" s="699"/>
      <c r="HI584" s="699"/>
      <c r="HJ584" s="699"/>
      <c r="HK584" s="699"/>
      <c r="HL584" s="699"/>
      <c r="HM584" s="699"/>
      <c r="HN584" s="699"/>
      <c r="HO584" s="699"/>
      <c r="HP584" s="699"/>
      <c r="HQ584" s="699"/>
      <c r="HR584" s="699"/>
    </row>
    <row r="585" spans="1:226" s="708" customFormat="1" x14ac:dyDescent="0.25">
      <c r="A585" s="1026"/>
      <c r="B585" s="949" t="s">
        <v>930</v>
      </c>
      <c r="C585" s="949">
        <v>211</v>
      </c>
      <c r="D585" s="949">
        <v>213</v>
      </c>
      <c r="E585" s="699"/>
      <c r="F585" s="699"/>
      <c r="H585" s="699"/>
      <c r="I585" s="700"/>
      <c r="J585" s="699"/>
      <c r="K585" s="700"/>
      <c r="L585" s="699"/>
      <c r="M585" s="700"/>
      <c r="N585" s="699"/>
      <c r="O585" s="700"/>
      <c r="P585" s="699"/>
      <c r="Q585" s="700"/>
      <c r="R585" s="699"/>
      <c r="S585" s="700"/>
      <c r="T585" s="699"/>
      <c r="U585" s="700"/>
      <c r="V585" s="699"/>
      <c r="W585" s="700"/>
      <c r="X585" s="699"/>
      <c r="Y585" s="700"/>
      <c r="Z585" s="699"/>
      <c r="AA585" s="699"/>
      <c r="AB585" s="699"/>
      <c r="AC585" s="699"/>
      <c r="AD585" s="699"/>
      <c r="AE585" s="699"/>
      <c r="AF585" s="699"/>
      <c r="AG585" s="699"/>
      <c r="AH585" s="699"/>
      <c r="AI585" s="699"/>
      <c r="AJ585" s="699"/>
      <c r="AK585" s="697"/>
      <c r="AL585" s="709"/>
      <c r="AM585" s="699"/>
      <c r="AN585" s="699"/>
      <c r="AO585" s="707"/>
      <c r="AP585" s="699"/>
      <c r="AQ585" s="699"/>
      <c r="AR585" s="699"/>
      <c r="AS585" s="699"/>
      <c r="AT585" s="699"/>
      <c r="AU585" s="699"/>
      <c r="AV585" s="699"/>
      <c r="AW585" s="699"/>
      <c r="AX585" s="699"/>
      <c r="AY585" s="699"/>
      <c r="AZ585" s="699"/>
      <c r="BA585" s="699"/>
      <c r="BB585" s="699"/>
      <c r="BC585" s="699"/>
      <c r="BD585" s="699"/>
      <c r="BE585" s="699"/>
      <c r="BF585" s="699"/>
      <c r="BG585" s="699"/>
      <c r="BH585" s="699"/>
      <c r="BI585" s="699"/>
      <c r="BJ585" s="699"/>
      <c r="BK585" s="699"/>
      <c r="BL585" s="699"/>
      <c r="BM585" s="699"/>
      <c r="BN585" s="699"/>
      <c r="BO585" s="699"/>
      <c r="BP585" s="699"/>
      <c r="BQ585" s="699"/>
      <c r="BR585" s="699"/>
      <c r="BS585" s="699"/>
      <c r="BT585" s="699"/>
      <c r="BU585" s="697"/>
      <c r="BV585" s="709"/>
      <c r="BW585" s="699"/>
      <c r="BX585" s="699"/>
      <c r="BY585" s="707"/>
      <c r="BZ585" s="699"/>
      <c r="CA585" s="699"/>
      <c r="CB585" s="699"/>
      <c r="CC585" s="699"/>
      <c r="CD585" s="699"/>
      <c r="CE585" s="699"/>
      <c r="CF585" s="699"/>
      <c r="CG585" s="699"/>
      <c r="CH585" s="699"/>
      <c r="CI585" s="699"/>
      <c r="CJ585" s="699"/>
      <c r="CK585" s="699"/>
      <c r="CL585" s="699"/>
      <c r="CM585" s="699"/>
      <c r="CN585" s="699"/>
      <c r="CO585" s="699"/>
      <c r="CP585" s="699"/>
      <c r="CQ585" s="699"/>
      <c r="CR585" s="699"/>
      <c r="CS585" s="699"/>
      <c r="CT585" s="699"/>
      <c r="CU585" s="699"/>
      <c r="CV585" s="699"/>
      <c r="CW585" s="699"/>
      <c r="CX585" s="699"/>
      <c r="CY585" s="699"/>
      <c r="CZ585" s="699"/>
      <c r="DA585" s="699"/>
      <c r="DB585" s="699"/>
      <c r="DC585" s="699"/>
      <c r="DD585" s="699"/>
      <c r="DE585" s="697"/>
      <c r="DF585" s="697"/>
      <c r="DG585" s="699"/>
      <c r="DH585" s="699"/>
      <c r="DI585" s="707"/>
      <c r="DJ585" s="699"/>
      <c r="DK585" s="699"/>
      <c r="DL585" s="699"/>
      <c r="DM585" s="699"/>
      <c r="DN585" s="699"/>
      <c r="DO585" s="699"/>
      <c r="DP585" s="699"/>
      <c r="DQ585" s="699"/>
      <c r="DR585" s="699"/>
      <c r="DS585" s="699"/>
      <c r="DT585" s="699"/>
      <c r="DU585" s="699"/>
      <c r="DV585" s="699"/>
      <c r="DW585" s="699"/>
      <c r="DX585" s="699"/>
      <c r="DY585" s="699"/>
      <c r="DZ585" s="699"/>
      <c r="EA585" s="699"/>
      <c r="EB585" s="699"/>
      <c r="EC585" s="699"/>
      <c r="ED585" s="699"/>
      <c r="EE585" s="699"/>
      <c r="EF585" s="699"/>
      <c r="EG585" s="699"/>
      <c r="EH585" s="699"/>
      <c r="EI585" s="699"/>
      <c r="EJ585" s="699"/>
      <c r="EK585" s="699"/>
      <c r="EL585" s="699"/>
      <c r="EM585" s="699"/>
      <c r="EN585" s="699"/>
      <c r="EO585" s="697"/>
      <c r="EP585" s="697"/>
      <c r="EQ585" s="699"/>
      <c r="ER585" s="699"/>
      <c r="ES585" s="707"/>
      <c r="ET585" s="699"/>
      <c r="EU585" s="699"/>
      <c r="EV585" s="699"/>
      <c r="EW585" s="699"/>
      <c r="EX585" s="699"/>
      <c r="EY585" s="699"/>
      <c r="EZ585" s="699"/>
      <c r="FA585" s="699"/>
      <c r="FB585" s="699"/>
      <c r="FC585" s="699"/>
      <c r="FD585" s="699"/>
      <c r="FE585" s="699"/>
      <c r="FF585" s="699"/>
      <c r="FG585" s="699"/>
      <c r="FH585" s="699"/>
      <c r="FI585" s="699"/>
      <c r="FJ585" s="699"/>
      <c r="FK585" s="699"/>
      <c r="FL585" s="699"/>
      <c r="FM585" s="699"/>
      <c r="FN585" s="699"/>
      <c r="FO585" s="699"/>
      <c r="FP585" s="699"/>
      <c r="FQ585" s="699"/>
      <c r="FR585" s="699"/>
      <c r="FS585" s="699"/>
      <c r="FT585" s="699"/>
      <c r="FU585" s="699"/>
      <c r="FV585" s="699"/>
      <c r="FW585" s="699"/>
      <c r="FX585" s="699"/>
      <c r="FY585" s="697"/>
      <c r="FZ585" s="697"/>
      <c r="GA585" s="699"/>
      <c r="GB585" s="699"/>
      <c r="GC585" s="707"/>
      <c r="GD585" s="699"/>
      <c r="GE585" s="699"/>
      <c r="GF585" s="699"/>
      <c r="GG585" s="699"/>
      <c r="GH585" s="699"/>
      <c r="GI585" s="699"/>
      <c r="GJ585" s="699"/>
      <c r="GK585" s="699"/>
      <c r="GL585" s="699"/>
      <c r="GM585" s="699"/>
      <c r="GN585" s="699"/>
      <c r="GO585" s="699"/>
      <c r="GP585" s="699"/>
      <c r="GQ585" s="699"/>
      <c r="GR585" s="699"/>
      <c r="GS585" s="699"/>
      <c r="GT585" s="699"/>
      <c r="GU585" s="699"/>
      <c r="GV585" s="699"/>
      <c r="GW585" s="699"/>
      <c r="GX585" s="699"/>
      <c r="GY585" s="699"/>
      <c r="GZ585" s="699"/>
      <c r="HA585" s="699"/>
      <c r="HB585" s="699"/>
      <c r="HC585" s="699"/>
      <c r="HD585" s="699"/>
      <c r="HE585" s="699"/>
      <c r="HF585" s="699"/>
      <c r="HG585" s="699"/>
      <c r="HH585" s="699"/>
      <c r="HI585" s="699"/>
      <c r="HJ585" s="699"/>
      <c r="HK585" s="699"/>
      <c r="HL585" s="699"/>
      <c r="HM585" s="699"/>
      <c r="HN585" s="699"/>
      <c r="HO585" s="699"/>
      <c r="HP585" s="699"/>
      <c r="HQ585" s="699"/>
      <c r="HR585" s="699"/>
    </row>
    <row r="586" spans="1:226" s="708" customFormat="1" x14ac:dyDescent="0.25">
      <c r="A586" s="845" t="s">
        <v>49</v>
      </c>
      <c r="B586" s="846">
        <f>C586+D586</f>
        <v>66936.2</v>
      </c>
      <c r="C586" s="847">
        <f>C596+C606</f>
        <v>51410.3</v>
      </c>
      <c r="D586" s="847">
        <f>D596+D606</f>
        <v>15525.9</v>
      </c>
      <c r="E586" s="700"/>
      <c r="F586" s="699"/>
      <c r="H586" s="699"/>
      <c r="I586" s="700"/>
      <c r="J586" s="699"/>
      <c r="K586" s="700"/>
      <c r="L586" s="699"/>
      <c r="M586" s="700"/>
      <c r="N586" s="699"/>
      <c r="O586" s="700"/>
      <c r="P586" s="699"/>
      <c r="Q586" s="700"/>
      <c r="R586" s="699"/>
      <c r="S586" s="700"/>
      <c r="T586" s="699"/>
      <c r="U586" s="700"/>
      <c r="V586" s="699"/>
      <c r="W586" s="700"/>
      <c r="X586" s="699"/>
      <c r="Y586" s="700"/>
      <c r="Z586" s="699"/>
      <c r="AA586" s="699"/>
      <c r="AB586" s="699"/>
      <c r="AC586" s="699"/>
      <c r="AD586" s="699"/>
      <c r="AE586" s="699"/>
      <c r="AF586" s="699"/>
      <c r="AG586" s="699"/>
      <c r="AH586" s="699"/>
      <c r="AI586" s="699"/>
      <c r="AJ586" s="699"/>
      <c r="AK586" s="697"/>
      <c r="AL586" s="709"/>
      <c r="AM586" s="699"/>
      <c r="AN586" s="699"/>
      <c r="AO586" s="707"/>
      <c r="AP586" s="699"/>
      <c r="AQ586" s="699"/>
      <c r="AR586" s="699"/>
      <c r="AS586" s="699"/>
      <c r="AT586" s="699"/>
      <c r="AU586" s="699"/>
      <c r="AV586" s="699"/>
      <c r="AW586" s="699"/>
      <c r="AX586" s="699"/>
      <c r="AY586" s="699"/>
      <c r="AZ586" s="699"/>
      <c r="BA586" s="699"/>
      <c r="BB586" s="699"/>
      <c r="BC586" s="699"/>
      <c r="BD586" s="699"/>
      <c r="BE586" s="699"/>
      <c r="BF586" s="699"/>
      <c r="BG586" s="699"/>
      <c r="BH586" s="699"/>
      <c r="BI586" s="699"/>
      <c r="BJ586" s="699"/>
      <c r="BK586" s="699"/>
      <c r="BL586" s="699"/>
      <c r="BM586" s="699"/>
      <c r="BN586" s="699"/>
      <c r="BO586" s="699"/>
      <c r="BP586" s="699"/>
      <c r="BQ586" s="699"/>
      <c r="BR586" s="699"/>
      <c r="BS586" s="699"/>
      <c r="BT586" s="699"/>
      <c r="BU586" s="697"/>
      <c r="BV586" s="709"/>
      <c r="BW586" s="699"/>
      <c r="BX586" s="699"/>
      <c r="BY586" s="707"/>
      <c r="BZ586" s="699"/>
      <c r="CA586" s="699"/>
      <c r="CB586" s="699"/>
      <c r="CC586" s="699"/>
      <c r="CD586" s="699"/>
      <c r="CE586" s="699"/>
      <c r="CF586" s="699"/>
      <c r="CG586" s="699"/>
      <c r="CH586" s="699"/>
      <c r="CI586" s="699"/>
      <c r="CJ586" s="699"/>
      <c r="CK586" s="699"/>
      <c r="CL586" s="699"/>
      <c r="CM586" s="699"/>
      <c r="CN586" s="699"/>
      <c r="CO586" s="699"/>
      <c r="CP586" s="699"/>
      <c r="CQ586" s="699"/>
      <c r="CR586" s="699"/>
      <c r="CS586" s="699"/>
      <c r="CT586" s="699"/>
      <c r="CU586" s="699"/>
      <c r="CV586" s="699"/>
      <c r="CW586" s="699"/>
      <c r="CX586" s="699"/>
      <c r="CY586" s="699"/>
      <c r="CZ586" s="699"/>
      <c r="DA586" s="699"/>
      <c r="DB586" s="699"/>
      <c r="DC586" s="699"/>
      <c r="DD586" s="699"/>
      <c r="DE586" s="697"/>
      <c r="DF586" s="697"/>
      <c r="DG586" s="699"/>
      <c r="DH586" s="699"/>
      <c r="DI586" s="707"/>
      <c r="DJ586" s="699"/>
      <c r="DK586" s="699"/>
      <c r="DL586" s="699"/>
      <c r="DM586" s="699"/>
      <c r="DN586" s="699"/>
      <c r="DO586" s="699"/>
      <c r="DP586" s="699"/>
      <c r="DQ586" s="699"/>
      <c r="DR586" s="699"/>
      <c r="DS586" s="699"/>
      <c r="DT586" s="699"/>
      <c r="DU586" s="699"/>
      <c r="DV586" s="699"/>
      <c r="DW586" s="699"/>
      <c r="DX586" s="699"/>
      <c r="DY586" s="699"/>
      <c r="DZ586" s="699"/>
      <c r="EA586" s="699"/>
      <c r="EB586" s="699"/>
      <c r="EC586" s="699"/>
      <c r="ED586" s="699"/>
      <c r="EE586" s="699"/>
      <c r="EF586" s="699"/>
      <c r="EG586" s="699"/>
      <c r="EH586" s="699"/>
      <c r="EI586" s="699"/>
      <c r="EJ586" s="699"/>
      <c r="EK586" s="699"/>
      <c r="EL586" s="699"/>
      <c r="EM586" s="699"/>
      <c r="EN586" s="699"/>
      <c r="EO586" s="697"/>
      <c r="EP586" s="697"/>
      <c r="EQ586" s="699"/>
      <c r="ER586" s="699"/>
      <c r="ES586" s="707"/>
      <c r="ET586" s="699"/>
      <c r="EU586" s="699"/>
      <c r="EV586" s="699"/>
      <c r="EW586" s="699"/>
      <c r="EX586" s="699"/>
      <c r="EY586" s="699"/>
      <c r="EZ586" s="699"/>
      <c r="FA586" s="699"/>
      <c r="FB586" s="699"/>
      <c r="FC586" s="699"/>
      <c r="FD586" s="699"/>
      <c r="FE586" s="699"/>
      <c r="FF586" s="699"/>
      <c r="FG586" s="699"/>
      <c r="FH586" s="699"/>
      <c r="FI586" s="699"/>
      <c r="FJ586" s="699"/>
      <c r="FK586" s="699"/>
      <c r="FL586" s="699"/>
      <c r="FM586" s="699"/>
      <c r="FN586" s="699"/>
      <c r="FO586" s="699"/>
      <c r="FP586" s="699"/>
      <c r="FQ586" s="699"/>
      <c r="FR586" s="699"/>
      <c r="FS586" s="699"/>
      <c r="FT586" s="699"/>
      <c r="FU586" s="699"/>
      <c r="FV586" s="699"/>
      <c r="FW586" s="699"/>
      <c r="FX586" s="699"/>
      <c r="FY586" s="697"/>
      <c r="FZ586" s="697"/>
      <c r="GA586" s="699"/>
      <c r="GB586" s="699"/>
      <c r="GC586" s="707"/>
      <c r="GD586" s="699"/>
      <c r="GE586" s="699"/>
      <c r="GF586" s="699"/>
      <c r="GG586" s="699"/>
      <c r="GH586" s="699"/>
      <c r="GI586" s="699"/>
      <c r="GJ586" s="699"/>
      <c r="GK586" s="699"/>
      <c r="GL586" s="699"/>
      <c r="GM586" s="699"/>
      <c r="GN586" s="699"/>
      <c r="GO586" s="699"/>
      <c r="GP586" s="699"/>
      <c r="GQ586" s="699"/>
      <c r="GR586" s="699"/>
      <c r="GS586" s="699"/>
      <c r="GT586" s="699"/>
      <c r="GU586" s="699"/>
      <c r="GV586" s="699"/>
      <c r="GW586" s="699"/>
      <c r="GX586" s="699"/>
      <c r="GY586" s="699"/>
      <c r="GZ586" s="699"/>
      <c r="HA586" s="699"/>
      <c r="HB586" s="699"/>
      <c r="HC586" s="699"/>
      <c r="HD586" s="699"/>
      <c r="HE586" s="699"/>
      <c r="HF586" s="699"/>
      <c r="HG586" s="699"/>
      <c r="HH586" s="699"/>
      <c r="HI586" s="699"/>
      <c r="HJ586" s="699"/>
      <c r="HK586" s="699"/>
      <c r="HL586" s="699"/>
      <c r="HM586" s="699"/>
      <c r="HN586" s="699"/>
      <c r="HO586" s="699"/>
      <c r="HP586" s="699"/>
      <c r="HQ586" s="699"/>
      <c r="HR586" s="699"/>
    </row>
    <row r="587" spans="1:226" s="708" customFormat="1" x14ac:dyDescent="0.25">
      <c r="A587" s="845" t="s">
        <v>680</v>
      </c>
      <c r="B587" s="846">
        <f t="shared" ref="B587:B590" si="3726">C587+D587</f>
        <v>6248.1</v>
      </c>
      <c r="C587" s="847">
        <f t="shared" ref="C587:D590" si="3727">C597+C607</f>
        <v>4798.8999999999996</v>
      </c>
      <c r="D587" s="847">
        <f t="shared" si="3727"/>
        <v>1449.2</v>
      </c>
      <c r="E587" s="700"/>
      <c r="F587" s="699"/>
      <c r="H587" s="699"/>
      <c r="I587" s="700"/>
      <c r="J587" s="699"/>
      <c r="K587" s="700"/>
      <c r="L587" s="699"/>
      <c r="M587" s="700"/>
      <c r="N587" s="699"/>
      <c r="O587" s="700"/>
      <c r="P587" s="699"/>
      <c r="Q587" s="700"/>
      <c r="R587" s="699"/>
      <c r="S587" s="700"/>
      <c r="T587" s="699"/>
      <c r="U587" s="700"/>
      <c r="V587" s="699"/>
      <c r="W587" s="700"/>
      <c r="X587" s="699"/>
      <c r="Y587" s="700"/>
      <c r="Z587" s="699"/>
      <c r="AA587" s="699"/>
      <c r="AB587" s="699"/>
      <c r="AC587" s="699"/>
      <c r="AD587" s="699"/>
      <c r="AE587" s="699"/>
      <c r="AF587" s="699"/>
      <c r="AG587" s="699"/>
      <c r="AH587" s="699"/>
      <c r="AI587" s="699"/>
      <c r="AJ587" s="699"/>
      <c r="AK587" s="697"/>
      <c r="AL587" s="709"/>
      <c r="AM587" s="699"/>
      <c r="AN587" s="699"/>
      <c r="AO587" s="707"/>
      <c r="AP587" s="699"/>
      <c r="AQ587" s="699"/>
      <c r="AR587" s="699"/>
      <c r="AS587" s="699"/>
      <c r="AT587" s="699"/>
      <c r="AU587" s="699"/>
      <c r="AV587" s="699"/>
      <c r="AW587" s="699"/>
      <c r="AX587" s="699"/>
      <c r="AY587" s="699"/>
      <c r="AZ587" s="699"/>
      <c r="BA587" s="699"/>
      <c r="BB587" s="699"/>
      <c r="BC587" s="699"/>
      <c r="BD587" s="699"/>
      <c r="BE587" s="699"/>
      <c r="BF587" s="699"/>
      <c r="BG587" s="699"/>
      <c r="BH587" s="699"/>
      <c r="BI587" s="699"/>
      <c r="BJ587" s="699"/>
      <c r="BK587" s="699"/>
      <c r="BL587" s="699"/>
      <c r="BM587" s="699"/>
      <c r="BN587" s="699"/>
      <c r="BO587" s="699"/>
      <c r="BP587" s="699"/>
      <c r="BQ587" s="699"/>
      <c r="BR587" s="699"/>
      <c r="BS587" s="699"/>
      <c r="BT587" s="699"/>
      <c r="BU587" s="697"/>
      <c r="BV587" s="709"/>
      <c r="BW587" s="699"/>
      <c r="BX587" s="699"/>
      <c r="BY587" s="707"/>
      <c r="BZ587" s="699"/>
      <c r="CA587" s="699"/>
      <c r="CB587" s="699"/>
      <c r="CC587" s="699"/>
      <c r="CD587" s="699"/>
      <c r="CE587" s="699"/>
      <c r="CF587" s="699"/>
      <c r="CG587" s="699"/>
      <c r="CH587" s="699"/>
      <c r="CI587" s="699"/>
      <c r="CJ587" s="699"/>
      <c r="CK587" s="699"/>
      <c r="CL587" s="699"/>
      <c r="CM587" s="699"/>
      <c r="CN587" s="699"/>
      <c r="CO587" s="699"/>
      <c r="CP587" s="699"/>
      <c r="CQ587" s="699"/>
      <c r="CR587" s="699"/>
      <c r="CS587" s="699"/>
      <c r="CT587" s="699"/>
      <c r="CU587" s="699"/>
      <c r="CV587" s="699"/>
      <c r="CW587" s="699"/>
      <c r="CX587" s="699"/>
      <c r="CY587" s="699"/>
      <c r="CZ587" s="699"/>
      <c r="DA587" s="699"/>
      <c r="DB587" s="699"/>
      <c r="DC587" s="699"/>
      <c r="DD587" s="699"/>
      <c r="DE587" s="697"/>
      <c r="DF587" s="697"/>
      <c r="DG587" s="699"/>
      <c r="DH587" s="699"/>
      <c r="DI587" s="707"/>
      <c r="DJ587" s="699"/>
      <c r="DK587" s="699"/>
      <c r="DL587" s="699"/>
      <c r="DM587" s="699"/>
      <c r="DN587" s="699"/>
      <c r="DO587" s="699"/>
      <c r="DP587" s="699"/>
      <c r="DQ587" s="699"/>
      <c r="DR587" s="699"/>
      <c r="DS587" s="699"/>
      <c r="DT587" s="699"/>
      <c r="DU587" s="699"/>
      <c r="DV587" s="699"/>
      <c r="DW587" s="699"/>
      <c r="DX587" s="699"/>
      <c r="DY587" s="699"/>
      <c r="DZ587" s="699"/>
      <c r="EA587" s="699"/>
      <c r="EB587" s="699"/>
      <c r="EC587" s="699"/>
      <c r="ED587" s="699"/>
      <c r="EE587" s="699"/>
      <c r="EF587" s="699"/>
      <c r="EG587" s="699"/>
      <c r="EH587" s="699"/>
      <c r="EI587" s="699"/>
      <c r="EJ587" s="699"/>
      <c r="EK587" s="699"/>
      <c r="EL587" s="699"/>
      <c r="EM587" s="699"/>
      <c r="EN587" s="699"/>
      <c r="EO587" s="697"/>
      <c r="EP587" s="697"/>
      <c r="EQ587" s="699"/>
      <c r="ER587" s="699"/>
      <c r="ES587" s="707"/>
      <c r="ET587" s="699"/>
      <c r="EU587" s="699"/>
      <c r="EV587" s="699"/>
      <c r="EW587" s="699"/>
      <c r="EX587" s="699"/>
      <c r="EY587" s="699"/>
      <c r="EZ587" s="699"/>
      <c r="FA587" s="699"/>
      <c r="FB587" s="699"/>
      <c r="FC587" s="699"/>
      <c r="FD587" s="699"/>
      <c r="FE587" s="699"/>
      <c r="FF587" s="699"/>
      <c r="FG587" s="699"/>
      <c r="FH587" s="699"/>
      <c r="FI587" s="699"/>
      <c r="FJ587" s="699"/>
      <c r="FK587" s="699"/>
      <c r="FL587" s="699"/>
      <c r="FM587" s="699"/>
      <c r="FN587" s="699"/>
      <c r="FO587" s="699"/>
      <c r="FP587" s="699"/>
      <c r="FQ587" s="699"/>
      <c r="FR587" s="699"/>
      <c r="FS587" s="699"/>
      <c r="FT587" s="699"/>
      <c r="FU587" s="699"/>
      <c r="FV587" s="699"/>
      <c r="FW587" s="699"/>
      <c r="FX587" s="699"/>
      <c r="FY587" s="697"/>
      <c r="FZ587" s="697"/>
      <c r="GA587" s="699"/>
      <c r="GB587" s="699"/>
      <c r="GC587" s="707"/>
      <c r="GD587" s="699"/>
      <c r="GE587" s="699"/>
      <c r="GF587" s="699"/>
      <c r="GG587" s="699"/>
      <c r="GH587" s="699"/>
      <c r="GI587" s="699"/>
      <c r="GJ587" s="699"/>
      <c r="GK587" s="699"/>
      <c r="GL587" s="699"/>
      <c r="GM587" s="699"/>
      <c r="GN587" s="699"/>
      <c r="GO587" s="699"/>
      <c r="GP587" s="699"/>
      <c r="GQ587" s="699"/>
      <c r="GR587" s="699"/>
      <c r="GS587" s="699"/>
      <c r="GT587" s="699"/>
      <c r="GU587" s="699"/>
      <c r="GV587" s="699"/>
      <c r="GW587" s="699"/>
      <c r="GX587" s="699"/>
      <c r="GY587" s="699"/>
      <c r="GZ587" s="699"/>
      <c r="HA587" s="699"/>
      <c r="HB587" s="699"/>
      <c r="HC587" s="699"/>
      <c r="HD587" s="699"/>
      <c r="HE587" s="699"/>
      <c r="HF587" s="699"/>
      <c r="HG587" s="699"/>
      <c r="HH587" s="699"/>
      <c r="HI587" s="699"/>
      <c r="HJ587" s="699"/>
      <c r="HK587" s="699"/>
      <c r="HL587" s="699"/>
      <c r="HM587" s="699"/>
      <c r="HN587" s="699"/>
      <c r="HO587" s="699"/>
      <c r="HP587" s="699"/>
      <c r="HQ587" s="699"/>
      <c r="HR587" s="699"/>
    </row>
    <row r="588" spans="1:226" s="708" customFormat="1" x14ac:dyDescent="0.25">
      <c r="A588" s="845" t="s">
        <v>50</v>
      </c>
      <c r="B588" s="846">
        <f t="shared" si="3726"/>
        <v>42058.3</v>
      </c>
      <c r="C588" s="847">
        <f t="shared" si="3727"/>
        <v>32302.799999999999</v>
      </c>
      <c r="D588" s="847">
        <f t="shared" si="3727"/>
        <v>9755.5</v>
      </c>
      <c r="E588" s="700"/>
      <c r="F588" s="699"/>
      <c r="H588" s="699"/>
      <c r="I588" s="700"/>
      <c r="J588" s="699"/>
      <c r="K588" s="700"/>
      <c r="L588" s="699"/>
      <c r="M588" s="700"/>
      <c r="N588" s="699"/>
      <c r="O588" s="700"/>
      <c r="P588" s="699"/>
      <c r="Q588" s="700"/>
      <c r="R588" s="699"/>
      <c r="S588" s="700"/>
      <c r="T588" s="699"/>
      <c r="U588" s="700"/>
      <c r="V588" s="699"/>
      <c r="W588" s="700"/>
      <c r="X588" s="699"/>
      <c r="Y588" s="700"/>
      <c r="Z588" s="699"/>
      <c r="AA588" s="699"/>
      <c r="AB588" s="699"/>
      <c r="AC588" s="699"/>
      <c r="AD588" s="699"/>
      <c r="AE588" s="699"/>
      <c r="AF588" s="699"/>
      <c r="AG588" s="699"/>
      <c r="AH588" s="699"/>
      <c r="AI588" s="699"/>
      <c r="AJ588" s="699"/>
      <c r="AK588" s="697"/>
      <c r="AL588" s="709"/>
      <c r="AM588" s="699"/>
      <c r="AN588" s="699"/>
      <c r="AO588" s="707"/>
      <c r="AP588" s="699"/>
      <c r="AQ588" s="699"/>
      <c r="AR588" s="699"/>
      <c r="AS588" s="699"/>
      <c r="AT588" s="699"/>
      <c r="AU588" s="699"/>
      <c r="AV588" s="699"/>
      <c r="AW588" s="699"/>
      <c r="AX588" s="699"/>
      <c r="AY588" s="699"/>
      <c r="AZ588" s="699"/>
      <c r="BA588" s="699"/>
      <c r="BB588" s="699"/>
      <c r="BC588" s="699"/>
      <c r="BD588" s="699"/>
      <c r="BE588" s="699"/>
      <c r="BF588" s="699"/>
      <c r="BG588" s="699"/>
      <c r="BH588" s="699"/>
      <c r="BI588" s="699"/>
      <c r="BJ588" s="699"/>
      <c r="BK588" s="699"/>
      <c r="BL588" s="699"/>
      <c r="BM588" s="699"/>
      <c r="BN588" s="699"/>
      <c r="BO588" s="699"/>
      <c r="BP588" s="699"/>
      <c r="BQ588" s="699"/>
      <c r="BR588" s="699"/>
      <c r="BS588" s="699"/>
      <c r="BT588" s="699"/>
      <c r="BU588" s="697"/>
      <c r="BV588" s="709"/>
      <c r="BW588" s="699"/>
      <c r="BX588" s="699"/>
      <c r="BY588" s="707"/>
      <c r="BZ588" s="699"/>
      <c r="CA588" s="699"/>
      <c r="CB588" s="699"/>
      <c r="CC588" s="699"/>
      <c r="CD588" s="699"/>
      <c r="CE588" s="699"/>
      <c r="CF588" s="699"/>
      <c r="CG588" s="699"/>
      <c r="CH588" s="699"/>
      <c r="CI588" s="699"/>
      <c r="CJ588" s="699"/>
      <c r="CK588" s="699"/>
      <c r="CL588" s="699"/>
      <c r="CM588" s="699"/>
      <c r="CN588" s="699"/>
      <c r="CO588" s="699"/>
      <c r="CP588" s="699"/>
      <c r="CQ588" s="699"/>
      <c r="CR588" s="699"/>
      <c r="CS588" s="699"/>
      <c r="CT588" s="699"/>
      <c r="CU588" s="699"/>
      <c r="CV588" s="699"/>
      <c r="CW588" s="699"/>
      <c r="CX588" s="699"/>
      <c r="CY588" s="699"/>
      <c r="CZ588" s="699"/>
      <c r="DA588" s="699"/>
      <c r="DB588" s="699"/>
      <c r="DC588" s="699"/>
      <c r="DD588" s="699"/>
      <c r="DE588" s="697"/>
      <c r="DF588" s="697"/>
      <c r="DG588" s="699"/>
      <c r="DH588" s="699"/>
      <c r="DI588" s="707"/>
      <c r="DJ588" s="699"/>
      <c r="DK588" s="699"/>
      <c r="DL588" s="699"/>
      <c r="DM588" s="699"/>
      <c r="DN588" s="699"/>
      <c r="DO588" s="699"/>
      <c r="DP588" s="699"/>
      <c r="DQ588" s="699"/>
      <c r="DR588" s="699"/>
      <c r="DS588" s="699"/>
      <c r="DT588" s="699"/>
      <c r="DU588" s="699"/>
      <c r="DV588" s="699"/>
      <c r="DW588" s="699"/>
      <c r="DX588" s="699"/>
      <c r="DY588" s="699"/>
      <c r="DZ588" s="699"/>
      <c r="EA588" s="699"/>
      <c r="EB588" s="699"/>
      <c r="EC588" s="699"/>
      <c r="ED588" s="699"/>
      <c r="EE588" s="699"/>
      <c r="EF588" s="699"/>
      <c r="EG588" s="699"/>
      <c r="EH588" s="699"/>
      <c r="EI588" s="699"/>
      <c r="EJ588" s="699"/>
      <c r="EK588" s="699"/>
      <c r="EL588" s="699"/>
      <c r="EM588" s="699"/>
      <c r="EN588" s="699"/>
      <c r="EO588" s="697"/>
      <c r="EP588" s="697"/>
      <c r="EQ588" s="699"/>
      <c r="ER588" s="699"/>
      <c r="ES588" s="707"/>
      <c r="ET588" s="699"/>
      <c r="EU588" s="699"/>
      <c r="EV588" s="699"/>
      <c r="EW588" s="699"/>
      <c r="EX588" s="699"/>
      <c r="EY588" s="699"/>
      <c r="EZ588" s="699"/>
      <c r="FA588" s="699"/>
      <c r="FB588" s="699"/>
      <c r="FC588" s="699"/>
      <c r="FD588" s="699"/>
      <c r="FE588" s="699"/>
      <c r="FF588" s="699"/>
      <c r="FG588" s="699"/>
      <c r="FH588" s="699"/>
      <c r="FI588" s="699"/>
      <c r="FJ588" s="699"/>
      <c r="FK588" s="699"/>
      <c r="FL588" s="699"/>
      <c r="FM588" s="699"/>
      <c r="FN588" s="699"/>
      <c r="FO588" s="699"/>
      <c r="FP588" s="699"/>
      <c r="FQ588" s="699"/>
      <c r="FR588" s="699"/>
      <c r="FS588" s="699"/>
      <c r="FT588" s="699"/>
      <c r="FU588" s="699"/>
      <c r="FV588" s="699"/>
      <c r="FW588" s="699"/>
      <c r="FX588" s="699"/>
      <c r="FY588" s="697"/>
      <c r="FZ588" s="697"/>
      <c r="GA588" s="699"/>
      <c r="GB588" s="699"/>
      <c r="GC588" s="707"/>
      <c r="GD588" s="699"/>
      <c r="GE588" s="699"/>
      <c r="GF588" s="699"/>
      <c r="GG588" s="699"/>
      <c r="GH588" s="699"/>
      <c r="GI588" s="699"/>
      <c r="GJ588" s="699"/>
      <c r="GK588" s="699"/>
      <c r="GL588" s="699"/>
      <c r="GM588" s="699"/>
      <c r="GN588" s="699"/>
      <c r="GO588" s="699"/>
      <c r="GP588" s="699"/>
      <c r="GQ588" s="699"/>
      <c r="GR588" s="699"/>
      <c r="GS588" s="699"/>
      <c r="GT588" s="699"/>
      <c r="GU588" s="699"/>
      <c r="GV588" s="699"/>
      <c r="GW588" s="699"/>
      <c r="GX588" s="699"/>
      <c r="GY588" s="699"/>
      <c r="GZ588" s="699"/>
      <c r="HA588" s="699"/>
      <c r="HB588" s="699"/>
      <c r="HC588" s="699"/>
      <c r="HD588" s="699"/>
      <c r="HE588" s="699"/>
      <c r="HF588" s="699"/>
      <c r="HG588" s="699"/>
      <c r="HH588" s="699"/>
      <c r="HI588" s="699"/>
      <c r="HJ588" s="699"/>
      <c r="HK588" s="699"/>
      <c r="HL588" s="699"/>
      <c r="HM588" s="699"/>
      <c r="HN588" s="699"/>
      <c r="HO588" s="699"/>
      <c r="HP588" s="699"/>
      <c r="HQ588" s="699"/>
      <c r="HR588" s="699"/>
    </row>
    <row r="589" spans="1:226" s="708" customFormat="1" x14ac:dyDescent="0.25">
      <c r="A589" s="845" t="s">
        <v>540</v>
      </c>
      <c r="B589" s="846">
        <f t="shared" si="3726"/>
        <v>40075</v>
      </c>
      <c r="C589" s="847">
        <f t="shared" si="3727"/>
        <v>30779.5</v>
      </c>
      <c r="D589" s="847">
        <f t="shared" si="3727"/>
        <v>9295.5</v>
      </c>
      <c r="E589" s="700"/>
      <c r="F589" s="699"/>
      <c r="H589" s="699"/>
      <c r="I589" s="700"/>
      <c r="J589" s="699"/>
      <c r="K589" s="700"/>
      <c r="L589" s="699"/>
      <c r="M589" s="700"/>
      <c r="N589" s="699"/>
      <c r="O589" s="700"/>
      <c r="P589" s="699"/>
      <c r="Q589" s="700"/>
      <c r="R589" s="699"/>
      <c r="S589" s="700"/>
      <c r="T589" s="699"/>
      <c r="U589" s="700"/>
      <c r="V589" s="699"/>
      <c r="W589" s="700"/>
      <c r="X589" s="699"/>
      <c r="Y589" s="700"/>
      <c r="Z589" s="699"/>
      <c r="AA589" s="699"/>
      <c r="AB589" s="699"/>
      <c r="AC589" s="699"/>
      <c r="AD589" s="699"/>
      <c r="AE589" s="699"/>
      <c r="AF589" s="699"/>
      <c r="AG589" s="699"/>
      <c r="AH589" s="699"/>
      <c r="AI589" s="699"/>
      <c r="AJ589" s="699"/>
      <c r="AK589" s="697"/>
      <c r="AL589" s="709"/>
      <c r="AM589" s="699"/>
      <c r="AN589" s="699"/>
      <c r="AO589" s="707"/>
      <c r="AP589" s="699"/>
      <c r="AQ589" s="699"/>
      <c r="AR589" s="699"/>
      <c r="AS589" s="699"/>
      <c r="AT589" s="699"/>
      <c r="AU589" s="699"/>
      <c r="AV589" s="699"/>
      <c r="AW589" s="699"/>
      <c r="AX589" s="699"/>
      <c r="AY589" s="699"/>
      <c r="AZ589" s="699"/>
      <c r="BA589" s="699"/>
      <c r="BB589" s="699"/>
      <c r="BC589" s="699"/>
      <c r="BD589" s="699"/>
      <c r="BE589" s="699"/>
      <c r="BF589" s="699"/>
      <c r="BG589" s="699"/>
      <c r="BH589" s="699"/>
      <c r="BI589" s="699"/>
      <c r="BJ589" s="699"/>
      <c r="BK589" s="699"/>
      <c r="BL589" s="699"/>
      <c r="BM589" s="699"/>
      <c r="BN589" s="699"/>
      <c r="BO589" s="699"/>
      <c r="BP589" s="699"/>
      <c r="BQ589" s="699"/>
      <c r="BR589" s="699"/>
      <c r="BS589" s="699"/>
      <c r="BT589" s="699"/>
      <c r="BU589" s="697"/>
      <c r="BV589" s="709"/>
      <c r="BW589" s="699"/>
      <c r="BX589" s="699"/>
      <c r="BY589" s="707"/>
      <c r="BZ589" s="699"/>
      <c r="CA589" s="699"/>
      <c r="CB589" s="699"/>
      <c r="CC589" s="699"/>
      <c r="CD589" s="699"/>
      <c r="CE589" s="699"/>
      <c r="CF589" s="699"/>
      <c r="CG589" s="699"/>
      <c r="CH589" s="699"/>
      <c r="CI589" s="699"/>
      <c r="CJ589" s="699"/>
      <c r="CK589" s="699"/>
      <c r="CL589" s="699"/>
      <c r="CM589" s="699"/>
      <c r="CN589" s="699"/>
      <c r="CO589" s="699"/>
      <c r="CP589" s="699"/>
      <c r="CQ589" s="699"/>
      <c r="CR589" s="699"/>
      <c r="CS589" s="699"/>
      <c r="CT589" s="699"/>
      <c r="CU589" s="699"/>
      <c r="CV589" s="699"/>
      <c r="CW589" s="699"/>
      <c r="CX589" s="699"/>
      <c r="CY589" s="699"/>
      <c r="CZ589" s="699"/>
      <c r="DA589" s="699"/>
      <c r="DB589" s="699"/>
      <c r="DC589" s="699"/>
      <c r="DD589" s="699"/>
      <c r="DE589" s="697"/>
      <c r="DF589" s="697"/>
      <c r="DG589" s="699"/>
      <c r="DH589" s="699"/>
      <c r="DI589" s="707"/>
      <c r="DJ589" s="699"/>
      <c r="DK589" s="699"/>
      <c r="DL589" s="699"/>
      <c r="DM589" s="699"/>
      <c r="DN589" s="699"/>
      <c r="DO589" s="699"/>
      <c r="DP589" s="699"/>
      <c r="DQ589" s="699"/>
      <c r="DR589" s="699"/>
      <c r="DS589" s="699"/>
      <c r="DT589" s="699"/>
      <c r="DU589" s="699"/>
      <c r="DV589" s="699"/>
      <c r="DW589" s="699"/>
      <c r="DX589" s="699"/>
      <c r="DY589" s="699"/>
      <c r="DZ589" s="699"/>
      <c r="EA589" s="699"/>
      <c r="EB589" s="699"/>
      <c r="EC589" s="699"/>
      <c r="ED589" s="699"/>
      <c r="EE589" s="699"/>
      <c r="EF589" s="699"/>
      <c r="EG589" s="699"/>
      <c r="EH589" s="699"/>
      <c r="EI589" s="699"/>
      <c r="EJ589" s="699"/>
      <c r="EK589" s="699"/>
      <c r="EL589" s="699"/>
      <c r="EM589" s="699"/>
      <c r="EN589" s="699"/>
      <c r="EO589" s="697"/>
      <c r="EP589" s="697"/>
      <c r="EQ589" s="699"/>
      <c r="ER589" s="699"/>
      <c r="ES589" s="707"/>
      <c r="ET589" s="699"/>
      <c r="EU589" s="699"/>
      <c r="EV589" s="699"/>
      <c r="EW589" s="699"/>
      <c r="EX589" s="699"/>
      <c r="EY589" s="699"/>
      <c r="EZ589" s="699"/>
      <c r="FA589" s="699"/>
      <c r="FB589" s="699"/>
      <c r="FC589" s="699"/>
      <c r="FD589" s="699"/>
      <c r="FE589" s="699"/>
      <c r="FF589" s="699"/>
      <c r="FG589" s="699"/>
      <c r="FH589" s="699"/>
      <c r="FI589" s="699"/>
      <c r="FJ589" s="699"/>
      <c r="FK589" s="699"/>
      <c r="FL589" s="699"/>
      <c r="FM589" s="699"/>
      <c r="FN589" s="699"/>
      <c r="FO589" s="699"/>
      <c r="FP589" s="699"/>
      <c r="FQ589" s="699"/>
      <c r="FR589" s="699"/>
      <c r="FS589" s="699"/>
      <c r="FT589" s="699"/>
      <c r="FU589" s="699"/>
      <c r="FV589" s="699"/>
      <c r="FW589" s="699"/>
      <c r="FX589" s="699"/>
      <c r="FY589" s="697"/>
      <c r="FZ589" s="697"/>
      <c r="GA589" s="699"/>
      <c r="GB589" s="699"/>
      <c r="GC589" s="707"/>
      <c r="GD589" s="699"/>
      <c r="GE589" s="699"/>
      <c r="GF589" s="699"/>
      <c r="GG589" s="699"/>
      <c r="GH589" s="699"/>
      <c r="GI589" s="699"/>
      <c r="GJ589" s="699"/>
      <c r="GK589" s="699"/>
      <c r="GL589" s="699"/>
      <c r="GM589" s="699"/>
      <c r="GN589" s="699"/>
      <c r="GO589" s="699"/>
      <c r="GP589" s="699"/>
      <c r="GQ589" s="699"/>
      <c r="GR589" s="699"/>
      <c r="GS589" s="699"/>
      <c r="GT589" s="699"/>
      <c r="GU589" s="699"/>
      <c r="GV589" s="699"/>
      <c r="GW589" s="699"/>
      <c r="GX589" s="699"/>
      <c r="GY589" s="699"/>
      <c r="GZ589" s="699"/>
      <c r="HA589" s="699"/>
      <c r="HB589" s="699"/>
      <c r="HC589" s="699"/>
      <c r="HD589" s="699"/>
      <c r="HE589" s="699"/>
      <c r="HF589" s="699"/>
      <c r="HG589" s="699"/>
      <c r="HH589" s="699"/>
      <c r="HI589" s="699"/>
      <c r="HJ589" s="699"/>
      <c r="HK589" s="699"/>
      <c r="HL589" s="699"/>
      <c r="HM589" s="699"/>
      <c r="HN589" s="699"/>
      <c r="HO589" s="699"/>
      <c r="HP589" s="699"/>
      <c r="HQ589" s="699"/>
      <c r="HR589" s="699"/>
    </row>
    <row r="590" spans="1:226" s="708" customFormat="1" x14ac:dyDescent="0.25">
      <c r="A590" s="845" t="s">
        <v>63</v>
      </c>
      <c r="B590" s="846">
        <f t="shared" si="3726"/>
        <v>13032.2</v>
      </c>
      <c r="C590" s="847">
        <f t="shared" si="3727"/>
        <v>10009.4</v>
      </c>
      <c r="D590" s="847">
        <f t="shared" si="3727"/>
        <v>3022.8</v>
      </c>
      <c r="E590" s="700"/>
      <c r="F590" s="699"/>
      <c r="H590" s="699"/>
      <c r="I590" s="700"/>
      <c r="J590" s="699"/>
      <c r="K590" s="700"/>
      <c r="L590" s="699"/>
      <c r="M590" s="700"/>
      <c r="N590" s="699"/>
      <c r="O590" s="700"/>
      <c r="P590" s="699"/>
      <c r="Q590" s="700"/>
      <c r="R590" s="699"/>
      <c r="S590" s="700"/>
      <c r="T590" s="699"/>
      <c r="U590" s="700"/>
      <c r="V590" s="699"/>
      <c r="W590" s="700"/>
      <c r="X590" s="699"/>
      <c r="Y590" s="700"/>
      <c r="Z590" s="699"/>
      <c r="AA590" s="699"/>
      <c r="AB590" s="699"/>
      <c r="AC590" s="699"/>
      <c r="AD590" s="699"/>
      <c r="AE590" s="699"/>
      <c r="AF590" s="699"/>
      <c r="AG590" s="699"/>
      <c r="AH590" s="699"/>
      <c r="AI590" s="699"/>
      <c r="AJ590" s="699"/>
      <c r="AK590" s="697"/>
      <c r="AL590" s="709"/>
      <c r="AM590" s="699"/>
      <c r="AN590" s="699"/>
      <c r="AO590" s="707"/>
      <c r="AP590" s="699"/>
      <c r="AQ590" s="699"/>
      <c r="AR590" s="699"/>
      <c r="AS590" s="699"/>
      <c r="AT590" s="699"/>
      <c r="AU590" s="699"/>
      <c r="AV590" s="699"/>
      <c r="AW590" s="699"/>
      <c r="AX590" s="699"/>
      <c r="AY590" s="699"/>
      <c r="AZ590" s="699"/>
      <c r="BA590" s="699"/>
      <c r="BB590" s="699"/>
      <c r="BC590" s="699"/>
      <c r="BD590" s="699"/>
      <c r="BE590" s="699"/>
      <c r="BF590" s="699"/>
      <c r="BG590" s="699"/>
      <c r="BH590" s="699"/>
      <c r="BI590" s="699"/>
      <c r="BJ590" s="699"/>
      <c r="BK590" s="699"/>
      <c r="BL590" s="699"/>
      <c r="BM590" s="699"/>
      <c r="BN590" s="699"/>
      <c r="BO590" s="699"/>
      <c r="BP590" s="699"/>
      <c r="BQ590" s="699"/>
      <c r="BR590" s="699"/>
      <c r="BS590" s="699"/>
      <c r="BT590" s="699"/>
      <c r="BU590" s="697"/>
      <c r="BV590" s="709"/>
      <c r="BW590" s="699"/>
      <c r="BX590" s="699"/>
      <c r="BY590" s="707"/>
      <c r="BZ590" s="699"/>
      <c r="CA590" s="699"/>
      <c r="CB590" s="699"/>
      <c r="CC590" s="699"/>
      <c r="CD590" s="699"/>
      <c r="CE590" s="699"/>
      <c r="CF590" s="699"/>
      <c r="CG590" s="699"/>
      <c r="CH590" s="699"/>
      <c r="CI590" s="699"/>
      <c r="CJ590" s="699"/>
      <c r="CK590" s="699"/>
      <c r="CL590" s="699"/>
      <c r="CM590" s="699"/>
      <c r="CN590" s="699"/>
      <c r="CO590" s="699"/>
      <c r="CP590" s="699"/>
      <c r="CQ590" s="699"/>
      <c r="CR590" s="699"/>
      <c r="CS590" s="699"/>
      <c r="CT590" s="699"/>
      <c r="CU590" s="699"/>
      <c r="CV590" s="699"/>
      <c r="CW590" s="699"/>
      <c r="CX590" s="699"/>
      <c r="CY590" s="699"/>
      <c r="CZ590" s="699"/>
      <c r="DA590" s="699"/>
      <c r="DB590" s="699"/>
      <c r="DC590" s="699"/>
      <c r="DD590" s="699"/>
      <c r="DE590" s="697"/>
      <c r="DF590" s="697"/>
      <c r="DG590" s="699"/>
      <c r="DH590" s="699"/>
      <c r="DI590" s="707"/>
      <c r="DJ590" s="699"/>
      <c r="DK590" s="699"/>
      <c r="DL590" s="699"/>
      <c r="DM590" s="699"/>
      <c r="DN590" s="699"/>
      <c r="DO590" s="699"/>
      <c r="DP590" s="699"/>
      <c r="DQ590" s="699"/>
      <c r="DR590" s="699"/>
      <c r="DS590" s="699"/>
      <c r="DT590" s="699"/>
      <c r="DU590" s="699"/>
      <c r="DV590" s="699"/>
      <c r="DW590" s="699"/>
      <c r="DX590" s="699"/>
      <c r="DY590" s="699"/>
      <c r="DZ590" s="699"/>
      <c r="EA590" s="699"/>
      <c r="EB590" s="699"/>
      <c r="EC590" s="699"/>
      <c r="ED590" s="699"/>
      <c r="EE590" s="699"/>
      <c r="EF590" s="699"/>
      <c r="EG590" s="699"/>
      <c r="EH590" s="699"/>
      <c r="EI590" s="699"/>
      <c r="EJ590" s="699"/>
      <c r="EK590" s="699"/>
      <c r="EL590" s="699"/>
      <c r="EM590" s="699"/>
      <c r="EN590" s="699"/>
      <c r="EO590" s="697"/>
      <c r="EP590" s="697"/>
      <c r="EQ590" s="699"/>
      <c r="ER590" s="699"/>
      <c r="ES590" s="707"/>
      <c r="ET590" s="699"/>
      <c r="EU590" s="699"/>
      <c r="EV590" s="699"/>
      <c r="EW590" s="699"/>
      <c r="EX590" s="699"/>
      <c r="EY590" s="699"/>
      <c r="EZ590" s="699"/>
      <c r="FA590" s="699"/>
      <c r="FB590" s="699"/>
      <c r="FC590" s="699"/>
      <c r="FD590" s="699"/>
      <c r="FE590" s="699"/>
      <c r="FF590" s="699"/>
      <c r="FG590" s="699"/>
      <c r="FH590" s="699"/>
      <c r="FI590" s="699"/>
      <c r="FJ590" s="699"/>
      <c r="FK590" s="699"/>
      <c r="FL590" s="699"/>
      <c r="FM590" s="699"/>
      <c r="FN590" s="699"/>
      <c r="FO590" s="699"/>
      <c r="FP590" s="699"/>
      <c r="FQ590" s="699"/>
      <c r="FR590" s="699"/>
      <c r="FS590" s="699"/>
      <c r="FT590" s="699"/>
      <c r="FU590" s="699"/>
      <c r="FV590" s="699"/>
      <c r="FW590" s="699"/>
      <c r="FX590" s="699"/>
      <c r="FY590" s="697"/>
      <c r="FZ590" s="697"/>
      <c r="GA590" s="699"/>
      <c r="GB590" s="699"/>
      <c r="GC590" s="707"/>
      <c r="GD590" s="699"/>
      <c r="GE590" s="699"/>
      <c r="GF590" s="699"/>
      <c r="GG590" s="699"/>
      <c r="GH590" s="699"/>
      <c r="GI590" s="699"/>
      <c r="GJ590" s="699"/>
      <c r="GK590" s="699"/>
      <c r="GL590" s="699"/>
      <c r="GM590" s="699"/>
      <c r="GN590" s="699"/>
      <c r="GO590" s="699"/>
      <c r="GP590" s="699"/>
      <c r="GQ590" s="699"/>
      <c r="GR590" s="699"/>
      <c r="GS590" s="699"/>
      <c r="GT590" s="699"/>
      <c r="GU590" s="699"/>
      <c r="GV590" s="699"/>
      <c r="GW590" s="699"/>
      <c r="GX590" s="699"/>
      <c r="GY590" s="699"/>
      <c r="GZ590" s="699"/>
      <c r="HA590" s="699"/>
      <c r="HB590" s="699"/>
      <c r="HC590" s="699"/>
      <c r="HD590" s="699"/>
      <c r="HE590" s="699"/>
      <c r="HF590" s="699"/>
      <c r="HG590" s="699"/>
      <c r="HH590" s="699"/>
      <c r="HI590" s="699"/>
      <c r="HJ590" s="699"/>
      <c r="HK590" s="699"/>
      <c r="HL590" s="699"/>
      <c r="HM590" s="699"/>
      <c r="HN590" s="699"/>
      <c r="HO590" s="699"/>
      <c r="HP590" s="699"/>
      <c r="HQ590" s="699"/>
      <c r="HR590" s="699"/>
    </row>
    <row r="591" spans="1:226" s="708" customFormat="1" x14ac:dyDescent="0.25">
      <c r="A591" s="848" t="s">
        <v>61</v>
      </c>
      <c r="B591" s="849">
        <f>SUM(B586:B590)</f>
        <v>168349.8</v>
      </c>
      <c r="C591" s="849">
        <f>SUM(C586:C590)</f>
        <v>129300.9</v>
      </c>
      <c r="D591" s="849">
        <f>SUM(D586:D590)</f>
        <v>39048.9</v>
      </c>
      <c r="E591" s="700"/>
      <c r="F591" s="699"/>
      <c r="H591" s="699"/>
      <c r="I591" s="700"/>
      <c r="J591" s="699"/>
      <c r="K591" s="700"/>
      <c r="L591" s="699"/>
      <c r="M591" s="700"/>
      <c r="N591" s="699"/>
      <c r="O591" s="700"/>
      <c r="P591" s="699"/>
      <c r="Q591" s="700"/>
      <c r="R591" s="699"/>
      <c r="S591" s="700"/>
      <c r="T591" s="699"/>
      <c r="U591" s="700"/>
      <c r="V591" s="699"/>
      <c r="W591" s="700"/>
      <c r="X591" s="699"/>
      <c r="Y591" s="700"/>
      <c r="Z591" s="699"/>
      <c r="AA591" s="699"/>
      <c r="AB591" s="699"/>
      <c r="AC591" s="699"/>
      <c r="AD591" s="699"/>
      <c r="AE591" s="699"/>
      <c r="AF591" s="699"/>
      <c r="AG591" s="699"/>
      <c r="AH591" s="699"/>
      <c r="AI591" s="699"/>
      <c r="AJ591" s="699"/>
      <c r="AK591" s="697"/>
      <c r="AL591" s="709"/>
      <c r="AM591" s="699"/>
      <c r="AN591" s="699"/>
      <c r="AO591" s="707"/>
      <c r="AP591" s="699"/>
      <c r="AQ591" s="699"/>
      <c r="AR591" s="699"/>
      <c r="AS591" s="699"/>
      <c r="AT591" s="699"/>
      <c r="AU591" s="699"/>
      <c r="AV591" s="699"/>
      <c r="AW591" s="699"/>
      <c r="AX591" s="699"/>
      <c r="AY591" s="699"/>
      <c r="AZ591" s="699"/>
      <c r="BA591" s="699"/>
      <c r="BB591" s="699"/>
      <c r="BC591" s="699"/>
      <c r="BD591" s="699"/>
      <c r="BE591" s="699"/>
      <c r="BF591" s="699"/>
      <c r="BG591" s="699"/>
      <c r="BH591" s="699"/>
      <c r="BI591" s="699"/>
      <c r="BJ591" s="699"/>
      <c r="BK591" s="699"/>
      <c r="BL591" s="699"/>
      <c r="BM591" s="699"/>
      <c r="BN591" s="699"/>
      <c r="BO591" s="699"/>
      <c r="BP591" s="699"/>
      <c r="BQ591" s="699"/>
      <c r="BR591" s="699"/>
      <c r="BS591" s="699"/>
      <c r="BT591" s="699"/>
      <c r="BU591" s="697"/>
      <c r="BV591" s="709"/>
      <c r="BW591" s="699"/>
      <c r="BX591" s="699"/>
      <c r="BY591" s="707"/>
      <c r="BZ591" s="699"/>
      <c r="CA591" s="699"/>
      <c r="CB591" s="699"/>
      <c r="CC591" s="699"/>
      <c r="CD591" s="699"/>
      <c r="CE591" s="699"/>
      <c r="CF591" s="699"/>
      <c r="CG591" s="699"/>
      <c r="CH591" s="699"/>
      <c r="CI591" s="699"/>
      <c r="CJ591" s="699"/>
      <c r="CK591" s="699"/>
      <c r="CL591" s="699"/>
      <c r="CM591" s="699"/>
      <c r="CN591" s="699"/>
      <c r="CO591" s="699"/>
      <c r="CP591" s="699"/>
      <c r="CQ591" s="699"/>
      <c r="CR591" s="699"/>
      <c r="CS591" s="699"/>
      <c r="CT591" s="699"/>
      <c r="CU591" s="699"/>
      <c r="CV591" s="699"/>
      <c r="CW591" s="699"/>
      <c r="CX591" s="699"/>
      <c r="CY591" s="699"/>
      <c r="CZ591" s="699"/>
      <c r="DA591" s="699"/>
      <c r="DB591" s="699"/>
      <c r="DC591" s="699"/>
      <c r="DD591" s="699"/>
      <c r="DE591" s="697"/>
      <c r="DF591" s="697"/>
      <c r="DG591" s="699"/>
      <c r="DH591" s="699"/>
      <c r="DI591" s="707"/>
      <c r="DJ591" s="699"/>
      <c r="DK591" s="699"/>
      <c r="DL591" s="699"/>
      <c r="DM591" s="699"/>
      <c r="DN591" s="699"/>
      <c r="DO591" s="699"/>
      <c r="DP591" s="699"/>
      <c r="DQ591" s="699"/>
      <c r="DR591" s="699"/>
      <c r="DS591" s="699"/>
      <c r="DT591" s="699"/>
      <c r="DU591" s="699"/>
      <c r="DV591" s="699"/>
      <c r="DW591" s="699"/>
      <c r="DX591" s="699"/>
      <c r="DY591" s="699"/>
      <c r="DZ591" s="699"/>
      <c r="EA591" s="699"/>
      <c r="EB591" s="699"/>
      <c r="EC591" s="699"/>
      <c r="ED591" s="699"/>
      <c r="EE591" s="699"/>
      <c r="EF591" s="699"/>
      <c r="EG591" s="699"/>
      <c r="EH591" s="699"/>
      <c r="EI591" s="699"/>
      <c r="EJ591" s="699"/>
      <c r="EK591" s="699"/>
      <c r="EL591" s="699"/>
      <c r="EM591" s="699"/>
      <c r="EN591" s="699"/>
      <c r="EO591" s="697"/>
      <c r="EP591" s="697"/>
      <c r="EQ591" s="699"/>
      <c r="ER591" s="699"/>
      <c r="ES591" s="707"/>
      <c r="ET591" s="699"/>
      <c r="EU591" s="699"/>
      <c r="EV591" s="699"/>
      <c r="EW591" s="699"/>
      <c r="EX591" s="699"/>
      <c r="EY591" s="699"/>
      <c r="EZ591" s="699"/>
      <c r="FA591" s="699"/>
      <c r="FB591" s="699"/>
      <c r="FC591" s="699"/>
      <c r="FD591" s="699"/>
      <c r="FE591" s="699"/>
      <c r="FF591" s="699"/>
      <c r="FG591" s="699"/>
      <c r="FH591" s="699"/>
      <c r="FI591" s="699"/>
      <c r="FJ591" s="699"/>
      <c r="FK591" s="699"/>
      <c r="FL591" s="699"/>
      <c r="FM591" s="699"/>
      <c r="FN591" s="699"/>
      <c r="FO591" s="699"/>
      <c r="FP591" s="699"/>
      <c r="FQ591" s="699"/>
      <c r="FR591" s="699"/>
      <c r="FS591" s="699"/>
      <c r="FT591" s="699"/>
      <c r="FU591" s="699"/>
      <c r="FV591" s="699"/>
      <c r="FW591" s="699"/>
      <c r="FX591" s="699"/>
      <c r="FY591" s="697"/>
      <c r="FZ591" s="697"/>
      <c r="GA591" s="699"/>
      <c r="GB591" s="699"/>
      <c r="GC591" s="707"/>
      <c r="GD591" s="699"/>
      <c r="GE591" s="699"/>
      <c r="GF591" s="699"/>
      <c r="GG591" s="699"/>
      <c r="GH591" s="699"/>
      <c r="GI591" s="699"/>
      <c r="GJ591" s="699"/>
      <c r="GK591" s="699"/>
      <c r="GL591" s="699"/>
      <c r="GM591" s="699"/>
      <c r="GN591" s="699"/>
      <c r="GO591" s="699"/>
      <c r="GP591" s="699"/>
      <c r="GQ591" s="699"/>
      <c r="GR591" s="699"/>
      <c r="GS591" s="699"/>
      <c r="GT591" s="699"/>
      <c r="GU591" s="699"/>
      <c r="GV591" s="699"/>
      <c r="GW591" s="699"/>
      <c r="GX591" s="699"/>
      <c r="GY591" s="699"/>
      <c r="GZ591" s="699"/>
      <c r="HA591" s="699"/>
      <c r="HB591" s="699"/>
      <c r="HC591" s="699"/>
      <c r="HD591" s="699"/>
      <c r="HE591" s="699"/>
      <c r="HF591" s="699"/>
      <c r="HG591" s="699"/>
      <c r="HH591" s="699"/>
      <c r="HI591" s="699"/>
      <c r="HJ591" s="699"/>
      <c r="HK591" s="699"/>
      <c r="HL591" s="699"/>
      <c r="HM591" s="699"/>
      <c r="HN591" s="699"/>
      <c r="HO591" s="699"/>
      <c r="HP591" s="699"/>
      <c r="HQ591" s="699"/>
      <c r="HR591" s="699"/>
    </row>
    <row r="592" spans="1:226" s="708" customFormat="1" hidden="1" x14ac:dyDescent="0.25">
      <c r="A592" s="697"/>
      <c r="B592" s="708">
        <f>HG456</f>
        <v>168350</v>
      </c>
      <c r="C592" s="708">
        <f>HE456</f>
        <v>129301</v>
      </c>
      <c r="D592" s="708">
        <f>HF456</f>
        <v>39049</v>
      </c>
      <c r="E592" s="707"/>
      <c r="F592" s="699"/>
      <c r="H592" s="699"/>
      <c r="I592" s="700"/>
      <c r="J592" s="699"/>
      <c r="K592" s="700"/>
      <c r="L592" s="699"/>
      <c r="M592" s="700"/>
      <c r="N592" s="699"/>
      <c r="O592" s="700"/>
      <c r="P592" s="699"/>
      <c r="Q592" s="700"/>
      <c r="R592" s="699"/>
      <c r="S592" s="700"/>
      <c r="T592" s="699"/>
      <c r="U592" s="700"/>
      <c r="V592" s="699"/>
      <c r="W592" s="700"/>
      <c r="X592" s="699"/>
      <c r="Y592" s="700"/>
      <c r="Z592" s="699"/>
      <c r="AA592" s="699"/>
      <c r="AB592" s="699"/>
      <c r="AC592" s="699"/>
      <c r="AD592" s="699"/>
      <c r="AE592" s="699"/>
      <c r="AF592" s="699"/>
      <c r="AG592" s="699"/>
      <c r="AH592" s="699"/>
      <c r="AI592" s="699"/>
      <c r="AJ592" s="699"/>
      <c r="AK592" s="697"/>
      <c r="AL592" s="709"/>
      <c r="AM592" s="699"/>
      <c r="AN592" s="699"/>
      <c r="AO592" s="707"/>
      <c r="AP592" s="699"/>
      <c r="AQ592" s="699"/>
      <c r="AR592" s="699"/>
      <c r="AS592" s="699"/>
      <c r="AT592" s="699"/>
      <c r="AU592" s="699"/>
      <c r="AV592" s="699"/>
      <c r="AW592" s="699"/>
      <c r="AX592" s="699"/>
      <c r="AY592" s="699"/>
      <c r="AZ592" s="699"/>
      <c r="BA592" s="699"/>
      <c r="BB592" s="699"/>
      <c r="BC592" s="699"/>
      <c r="BD592" s="699"/>
      <c r="BE592" s="699"/>
      <c r="BF592" s="699"/>
      <c r="BG592" s="699"/>
      <c r="BH592" s="699"/>
      <c r="BI592" s="699"/>
      <c r="BJ592" s="699"/>
      <c r="BK592" s="699"/>
      <c r="BL592" s="699"/>
      <c r="BM592" s="699"/>
      <c r="BN592" s="699"/>
      <c r="BO592" s="699"/>
      <c r="BP592" s="699"/>
      <c r="BQ592" s="699"/>
      <c r="BR592" s="699"/>
      <c r="BS592" s="699"/>
      <c r="BT592" s="699"/>
      <c r="BU592" s="697"/>
      <c r="BV592" s="709"/>
      <c r="BW592" s="699"/>
      <c r="BX592" s="699"/>
      <c r="BY592" s="707"/>
      <c r="BZ592" s="699"/>
      <c r="CA592" s="699"/>
      <c r="CB592" s="699"/>
      <c r="CC592" s="699"/>
      <c r="CD592" s="699"/>
      <c r="CE592" s="699"/>
      <c r="CF592" s="699"/>
      <c r="CG592" s="699"/>
      <c r="CH592" s="699"/>
      <c r="CI592" s="699"/>
      <c r="CJ592" s="699"/>
      <c r="CK592" s="699"/>
      <c r="CL592" s="699"/>
      <c r="CM592" s="699"/>
      <c r="CN592" s="699"/>
      <c r="CO592" s="699"/>
      <c r="CP592" s="699"/>
      <c r="CQ592" s="699"/>
      <c r="CR592" s="699"/>
      <c r="CS592" s="699"/>
      <c r="CT592" s="699"/>
      <c r="CU592" s="699"/>
      <c r="CV592" s="699"/>
      <c r="CW592" s="699"/>
      <c r="CX592" s="699"/>
      <c r="CY592" s="699"/>
      <c r="CZ592" s="699"/>
      <c r="DA592" s="699"/>
      <c r="DB592" s="699"/>
      <c r="DC592" s="699"/>
      <c r="DD592" s="699"/>
      <c r="DE592" s="697"/>
      <c r="DF592" s="697"/>
      <c r="DG592" s="699"/>
      <c r="DH592" s="699"/>
      <c r="DI592" s="707"/>
      <c r="DJ592" s="699"/>
      <c r="DK592" s="699"/>
      <c r="DL592" s="699"/>
      <c r="DM592" s="699"/>
      <c r="DN592" s="699"/>
      <c r="DO592" s="699"/>
      <c r="DP592" s="699"/>
      <c r="DQ592" s="699"/>
      <c r="DR592" s="699"/>
      <c r="DS592" s="699"/>
      <c r="DT592" s="699"/>
      <c r="DU592" s="699"/>
      <c r="DV592" s="699"/>
      <c r="DW592" s="699"/>
      <c r="DX592" s="699"/>
      <c r="DY592" s="699"/>
      <c r="DZ592" s="699"/>
      <c r="EA592" s="699"/>
      <c r="EB592" s="699"/>
      <c r="EC592" s="699"/>
      <c r="ED592" s="699"/>
      <c r="EE592" s="699"/>
      <c r="EF592" s="699"/>
      <c r="EG592" s="699"/>
      <c r="EH592" s="699"/>
      <c r="EI592" s="699"/>
      <c r="EJ592" s="699"/>
      <c r="EK592" s="699"/>
      <c r="EL592" s="699"/>
      <c r="EM592" s="699"/>
      <c r="EN592" s="699"/>
      <c r="EO592" s="697"/>
      <c r="EP592" s="697"/>
      <c r="EQ592" s="699"/>
      <c r="ER592" s="699"/>
      <c r="ES592" s="707"/>
      <c r="ET592" s="699"/>
      <c r="EU592" s="699"/>
      <c r="EV592" s="699"/>
      <c r="EW592" s="699"/>
      <c r="EX592" s="699"/>
      <c r="EY592" s="699"/>
      <c r="EZ592" s="699"/>
      <c r="FA592" s="699"/>
      <c r="FB592" s="699"/>
      <c r="FC592" s="699"/>
      <c r="FD592" s="699"/>
      <c r="FE592" s="699"/>
      <c r="FF592" s="699"/>
      <c r="FG592" s="699"/>
      <c r="FH592" s="699"/>
      <c r="FI592" s="699"/>
      <c r="FJ592" s="699"/>
      <c r="FK592" s="699"/>
      <c r="FL592" s="699"/>
      <c r="FM592" s="699"/>
      <c r="FN592" s="699"/>
      <c r="FO592" s="699"/>
      <c r="FP592" s="699"/>
      <c r="FQ592" s="699"/>
      <c r="FR592" s="699"/>
      <c r="FS592" s="699"/>
      <c r="FT592" s="699"/>
      <c r="FU592" s="699"/>
      <c r="FV592" s="699"/>
      <c r="FW592" s="699"/>
      <c r="FX592" s="699"/>
      <c r="FY592" s="697"/>
      <c r="FZ592" s="697"/>
      <c r="GA592" s="699"/>
      <c r="GB592" s="699"/>
      <c r="GC592" s="707"/>
      <c r="GD592" s="699"/>
      <c r="GE592" s="699"/>
      <c r="GF592" s="699"/>
      <c r="GG592" s="699"/>
      <c r="GH592" s="699"/>
      <c r="GI592" s="699"/>
      <c r="GJ592" s="699"/>
      <c r="GK592" s="699"/>
      <c r="GL592" s="699"/>
      <c r="GM592" s="699"/>
      <c r="GN592" s="699"/>
      <c r="GO592" s="699"/>
      <c r="GP592" s="699"/>
      <c r="GQ592" s="699"/>
      <c r="GR592" s="699"/>
      <c r="GS592" s="699"/>
      <c r="GT592" s="699"/>
      <c r="GU592" s="699"/>
      <c r="GV592" s="699"/>
      <c r="GW592" s="699"/>
      <c r="GX592" s="699"/>
      <c r="GY592" s="699"/>
      <c r="GZ592" s="699"/>
      <c r="HA592" s="699"/>
      <c r="HB592" s="699"/>
      <c r="HC592" s="699"/>
      <c r="HD592" s="699"/>
      <c r="HE592" s="699"/>
      <c r="HF592" s="699"/>
      <c r="HG592" s="699"/>
      <c r="HH592" s="699"/>
      <c r="HI592" s="699"/>
      <c r="HJ592" s="699"/>
      <c r="HK592" s="699"/>
      <c r="HL592" s="699"/>
      <c r="HM592" s="699"/>
      <c r="HN592" s="699"/>
      <c r="HO592" s="699"/>
      <c r="HP592" s="699"/>
      <c r="HQ592" s="699"/>
      <c r="HR592" s="699"/>
    </row>
    <row r="593" spans="1:226" s="708" customFormat="1" hidden="1" x14ac:dyDescent="0.25">
      <c r="A593" s="697"/>
      <c r="B593" s="700">
        <f t="shared" ref="B593" si="3728">B591-B592</f>
        <v>-0.2</v>
      </c>
      <c r="C593" s="700">
        <f>C591-C592</f>
        <v>-0.1</v>
      </c>
      <c r="D593" s="700">
        <f t="shared" ref="D593" si="3729">D591-D592</f>
        <v>-0.1</v>
      </c>
      <c r="E593" s="707"/>
      <c r="F593" s="699"/>
      <c r="H593" s="699"/>
      <c r="I593" s="700"/>
      <c r="J593" s="699"/>
      <c r="K593" s="700"/>
      <c r="L593" s="699"/>
      <c r="M593" s="700"/>
      <c r="N593" s="699"/>
      <c r="O593" s="700"/>
      <c r="P593" s="699"/>
      <c r="Q593" s="700"/>
      <c r="R593" s="699"/>
      <c r="S593" s="700"/>
      <c r="T593" s="699"/>
      <c r="U593" s="700"/>
      <c r="V593" s="699"/>
      <c r="W593" s="700"/>
      <c r="X593" s="699"/>
      <c r="Y593" s="700"/>
      <c r="Z593" s="699"/>
      <c r="AA593" s="699"/>
      <c r="AB593" s="699"/>
      <c r="AC593" s="699"/>
      <c r="AD593" s="699"/>
      <c r="AE593" s="699"/>
      <c r="AF593" s="699"/>
      <c r="AG593" s="699"/>
      <c r="AH593" s="699"/>
      <c r="AI593" s="699"/>
      <c r="AJ593" s="699"/>
      <c r="AK593" s="697"/>
      <c r="AL593" s="709"/>
      <c r="AM593" s="699"/>
      <c r="AN593" s="699"/>
      <c r="AO593" s="707"/>
      <c r="AP593" s="699"/>
      <c r="AQ593" s="699"/>
      <c r="AR593" s="699"/>
      <c r="AS593" s="699"/>
      <c r="AT593" s="699"/>
      <c r="AU593" s="699"/>
      <c r="AV593" s="699"/>
      <c r="AW593" s="699"/>
      <c r="AX593" s="699"/>
      <c r="AY593" s="699"/>
      <c r="AZ593" s="699"/>
      <c r="BA593" s="699"/>
      <c r="BB593" s="699"/>
      <c r="BC593" s="699"/>
      <c r="BD593" s="699"/>
      <c r="BE593" s="699"/>
      <c r="BF593" s="699"/>
      <c r="BG593" s="699"/>
      <c r="BH593" s="699"/>
      <c r="BI593" s="699"/>
      <c r="BJ593" s="699"/>
      <c r="BK593" s="699"/>
      <c r="BL593" s="699"/>
      <c r="BM593" s="699"/>
      <c r="BN593" s="699"/>
      <c r="BO593" s="699"/>
      <c r="BP593" s="699"/>
      <c r="BQ593" s="699"/>
      <c r="BR593" s="699"/>
      <c r="BS593" s="699"/>
      <c r="BT593" s="699"/>
      <c r="BU593" s="697"/>
      <c r="BV593" s="709"/>
      <c r="BW593" s="699"/>
      <c r="BX593" s="699"/>
      <c r="BY593" s="707"/>
      <c r="BZ593" s="699"/>
      <c r="CA593" s="699"/>
      <c r="CB593" s="699"/>
      <c r="CC593" s="699"/>
      <c r="CD593" s="699"/>
      <c r="CE593" s="699"/>
      <c r="CF593" s="699"/>
      <c r="CG593" s="699"/>
      <c r="CH593" s="699"/>
      <c r="CI593" s="699"/>
      <c r="CJ593" s="699"/>
      <c r="CK593" s="699"/>
      <c r="CL593" s="699"/>
      <c r="CM593" s="699"/>
      <c r="CN593" s="699"/>
      <c r="CO593" s="699"/>
      <c r="CP593" s="699"/>
      <c r="CQ593" s="699"/>
      <c r="CR593" s="699"/>
      <c r="CS593" s="699"/>
      <c r="CT593" s="699"/>
      <c r="CU593" s="699"/>
      <c r="CV593" s="699"/>
      <c r="CW593" s="699"/>
      <c r="CX593" s="699"/>
      <c r="CY593" s="699"/>
      <c r="CZ593" s="699"/>
      <c r="DA593" s="699"/>
      <c r="DB593" s="699"/>
      <c r="DC593" s="699"/>
      <c r="DD593" s="699"/>
      <c r="DE593" s="697"/>
      <c r="DF593" s="697"/>
      <c r="DG593" s="699"/>
      <c r="DH593" s="699"/>
      <c r="DI593" s="707"/>
      <c r="DJ593" s="699"/>
      <c r="DK593" s="699"/>
      <c r="DL593" s="699"/>
      <c r="DM593" s="699"/>
      <c r="DN593" s="699"/>
      <c r="DO593" s="699"/>
      <c r="DP593" s="699"/>
      <c r="DQ593" s="699"/>
      <c r="DR593" s="699"/>
      <c r="DS593" s="699"/>
      <c r="DT593" s="699"/>
      <c r="DU593" s="699"/>
      <c r="DV593" s="699"/>
      <c r="DW593" s="699"/>
      <c r="DX593" s="699"/>
      <c r="DY593" s="699"/>
      <c r="DZ593" s="699"/>
      <c r="EA593" s="699"/>
      <c r="EB593" s="699"/>
      <c r="EC593" s="699"/>
      <c r="ED593" s="699"/>
      <c r="EE593" s="699"/>
      <c r="EF593" s="699"/>
      <c r="EG593" s="699"/>
      <c r="EH593" s="699"/>
      <c r="EI593" s="699"/>
      <c r="EJ593" s="699"/>
      <c r="EK593" s="699"/>
      <c r="EL593" s="699"/>
      <c r="EM593" s="699"/>
      <c r="EN593" s="699"/>
      <c r="EO593" s="697"/>
      <c r="EP593" s="697"/>
      <c r="EQ593" s="699"/>
      <c r="ER593" s="699"/>
      <c r="ES593" s="707"/>
      <c r="ET593" s="699"/>
      <c r="EU593" s="699"/>
      <c r="EV593" s="699"/>
      <c r="EW593" s="699"/>
      <c r="EX593" s="699"/>
      <c r="EY593" s="699"/>
      <c r="EZ593" s="699"/>
      <c r="FA593" s="699"/>
      <c r="FB593" s="699"/>
      <c r="FC593" s="699"/>
      <c r="FD593" s="699"/>
      <c r="FE593" s="699"/>
      <c r="FF593" s="699"/>
      <c r="FG593" s="699"/>
      <c r="FH593" s="699"/>
      <c r="FI593" s="699"/>
      <c r="FJ593" s="699"/>
      <c r="FK593" s="699"/>
      <c r="FL593" s="699"/>
      <c r="FM593" s="699"/>
      <c r="FN593" s="699"/>
      <c r="FO593" s="699"/>
      <c r="FP593" s="699"/>
      <c r="FQ593" s="699"/>
      <c r="FR593" s="699"/>
      <c r="FS593" s="699"/>
      <c r="FT593" s="699"/>
      <c r="FU593" s="699"/>
      <c r="FV593" s="699"/>
      <c r="FW593" s="699"/>
      <c r="FX593" s="699"/>
      <c r="FY593" s="697"/>
      <c r="FZ593" s="697"/>
      <c r="GA593" s="699"/>
      <c r="GB593" s="699"/>
      <c r="GC593" s="707"/>
      <c r="GD593" s="699"/>
      <c r="GE593" s="699"/>
      <c r="GF593" s="699"/>
      <c r="GG593" s="699"/>
      <c r="GH593" s="699"/>
      <c r="GI593" s="699"/>
      <c r="GJ593" s="699"/>
      <c r="GK593" s="699"/>
      <c r="GL593" s="699"/>
      <c r="GM593" s="699"/>
      <c r="GN593" s="699"/>
      <c r="GO593" s="699"/>
      <c r="GP593" s="699"/>
      <c r="GQ593" s="699"/>
      <c r="GR593" s="699"/>
      <c r="GS593" s="699"/>
      <c r="GT593" s="699"/>
      <c r="GU593" s="699"/>
      <c r="GV593" s="699"/>
      <c r="GW593" s="699"/>
      <c r="GX593" s="699"/>
      <c r="GY593" s="699"/>
      <c r="GZ593" s="699"/>
      <c r="HA593" s="699"/>
      <c r="HB593" s="699"/>
      <c r="HC593" s="699"/>
      <c r="HD593" s="699"/>
      <c r="HE593" s="699"/>
      <c r="HF593" s="699"/>
      <c r="HG593" s="699"/>
      <c r="HH593" s="699"/>
      <c r="HI593" s="699"/>
      <c r="HJ593" s="699"/>
      <c r="HK593" s="699"/>
      <c r="HL593" s="699"/>
      <c r="HM593" s="699"/>
      <c r="HN593" s="699"/>
      <c r="HO593" s="699"/>
      <c r="HP593" s="699"/>
      <c r="HQ593" s="699"/>
      <c r="HR593" s="699"/>
    </row>
    <row r="594" spans="1:226" s="707" customFormat="1" x14ac:dyDescent="0.25">
      <c r="A594" s="1024" t="s">
        <v>913</v>
      </c>
      <c r="B594" s="1025" t="s">
        <v>943</v>
      </c>
      <c r="C594" s="1025"/>
      <c r="D594" s="1025"/>
      <c r="F594" s="699"/>
      <c r="G594" s="708"/>
      <c r="H594" s="699"/>
      <c r="I594" s="700"/>
      <c r="J594" s="699"/>
      <c r="K594" s="700"/>
      <c r="L594" s="699"/>
      <c r="M594" s="700"/>
      <c r="N594" s="699"/>
      <c r="O594" s="700"/>
      <c r="P594" s="699"/>
      <c r="Q594" s="700"/>
      <c r="R594" s="699"/>
      <c r="S594" s="700"/>
      <c r="T594" s="699"/>
      <c r="U594" s="700"/>
      <c r="V594" s="699"/>
      <c r="W594" s="700"/>
      <c r="X594" s="699"/>
      <c r="Y594" s="700"/>
      <c r="Z594" s="699"/>
      <c r="AA594" s="699"/>
      <c r="AB594" s="699"/>
      <c r="AC594" s="699"/>
      <c r="AD594" s="699"/>
      <c r="AE594" s="699"/>
      <c r="AF594" s="699"/>
      <c r="AG594" s="699"/>
      <c r="AH594" s="699"/>
      <c r="AI594" s="699"/>
      <c r="AJ594" s="699"/>
      <c r="AK594" s="697"/>
      <c r="AL594" s="709"/>
      <c r="AM594" s="699"/>
      <c r="AN594" s="699"/>
      <c r="AP594" s="699"/>
      <c r="AQ594" s="699"/>
      <c r="AR594" s="699"/>
      <c r="AS594" s="699"/>
      <c r="AT594" s="699"/>
      <c r="AU594" s="699"/>
      <c r="AV594" s="699"/>
      <c r="AW594" s="699"/>
      <c r="AX594" s="699"/>
      <c r="AY594" s="699"/>
      <c r="AZ594" s="699"/>
      <c r="BA594" s="699"/>
      <c r="BB594" s="699"/>
      <c r="BC594" s="699"/>
      <c r="BD594" s="699"/>
      <c r="BE594" s="699"/>
      <c r="BF594" s="699"/>
      <c r="BG594" s="699"/>
      <c r="BH594" s="699"/>
      <c r="BI594" s="699"/>
      <c r="BJ594" s="699"/>
      <c r="BK594" s="699"/>
      <c r="BL594" s="699"/>
      <c r="BM594" s="699"/>
      <c r="BN594" s="699"/>
      <c r="BO594" s="699"/>
      <c r="BP594" s="699"/>
      <c r="BQ594" s="699"/>
      <c r="BR594" s="699"/>
      <c r="BS594" s="699"/>
      <c r="BT594" s="699"/>
      <c r="BU594" s="697"/>
      <c r="BV594" s="709"/>
      <c r="BW594" s="699"/>
      <c r="BX594" s="699"/>
      <c r="BZ594" s="699"/>
      <c r="CA594" s="699"/>
      <c r="CB594" s="699"/>
      <c r="CC594" s="699"/>
      <c r="CD594" s="699"/>
      <c r="CE594" s="699"/>
      <c r="CF594" s="699"/>
      <c r="CG594" s="699"/>
      <c r="CH594" s="699"/>
      <c r="CI594" s="699"/>
      <c r="CJ594" s="699"/>
      <c r="CK594" s="699"/>
      <c r="CL594" s="699"/>
      <c r="CM594" s="699"/>
      <c r="CN594" s="699"/>
      <c r="CO594" s="699"/>
      <c r="CP594" s="699"/>
      <c r="CQ594" s="699"/>
      <c r="CR594" s="699"/>
      <c r="CS594" s="699"/>
      <c r="CT594" s="699"/>
      <c r="CU594" s="699"/>
      <c r="CV594" s="699"/>
      <c r="CW594" s="699"/>
      <c r="CX594" s="699"/>
      <c r="CY594" s="699"/>
      <c r="CZ594" s="699"/>
      <c r="DA594" s="699"/>
      <c r="DB594" s="699"/>
      <c r="DC594" s="699"/>
      <c r="DD594" s="699"/>
      <c r="DE594" s="697"/>
      <c r="DF594" s="697"/>
      <c r="DG594" s="699"/>
      <c r="DH594" s="699"/>
      <c r="DJ594" s="699"/>
      <c r="DK594" s="699"/>
      <c r="DL594" s="699"/>
      <c r="DM594" s="699"/>
      <c r="DN594" s="699"/>
      <c r="DO594" s="699"/>
      <c r="DP594" s="699"/>
      <c r="DQ594" s="699"/>
      <c r="DR594" s="699"/>
      <c r="DS594" s="699"/>
      <c r="DT594" s="699"/>
      <c r="DU594" s="699"/>
      <c r="DV594" s="699"/>
      <c r="DW594" s="699"/>
      <c r="DX594" s="699"/>
      <c r="DY594" s="699"/>
      <c r="DZ594" s="699"/>
      <c r="EA594" s="699"/>
      <c r="EB594" s="699"/>
      <c r="EC594" s="699"/>
      <c r="ED594" s="699"/>
      <c r="EE594" s="699"/>
      <c r="EF594" s="699"/>
      <c r="EG594" s="699"/>
      <c r="EH594" s="699"/>
      <c r="EI594" s="699"/>
      <c r="EJ594" s="699"/>
      <c r="EK594" s="699"/>
      <c r="EL594" s="699"/>
      <c r="EM594" s="699"/>
      <c r="EN594" s="699"/>
      <c r="EO594" s="697"/>
      <c r="EP594" s="697"/>
      <c r="EQ594" s="699"/>
      <c r="ER594" s="699"/>
      <c r="ET594" s="699"/>
      <c r="EU594" s="699"/>
      <c r="EV594" s="699"/>
      <c r="EW594" s="699"/>
      <c r="EX594" s="699"/>
      <c r="EY594" s="699"/>
      <c r="EZ594" s="699"/>
      <c r="FA594" s="699"/>
      <c r="FB594" s="699"/>
      <c r="FC594" s="699"/>
      <c r="FD594" s="699"/>
      <c r="FE594" s="699"/>
      <c r="FF594" s="699"/>
      <c r="FG594" s="699"/>
      <c r="FH594" s="699"/>
      <c r="FI594" s="699"/>
      <c r="FJ594" s="699"/>
      <c r="FK594" s="699"/>
      <c r="FL594" s="699"/>
      <c r="FM594" s="699"/>
      <c r="FN594" s="699"/>
      <c r="FO594" s="699"/>
      <c r="FP594" s="699"/>
      <c r="FQ594" s="699"/>
      <c r="FR594" s="699"/>
      <c r="FS594" s="699"/>
      <c r="FT594" s="699"/>
      <c r="FU594" s="699"/>
      <c r="FV594" s="699"/>
      <c r="FW594" s="699"/>
      <c r="FX594" s="699"/>
      <c r="FY594" s="697"/>
      <c r="FZ594" s="697"/>
      <c r="GA594" s="699"/>
      <c r="GB594" s="699"/>
      <c r="GD594" s="699"/>
      <c r="GE594" s="699"/>
      <c r="GF594" s="699"/>
      <c r="GG594" s="699"/>
      <c r="GH594" s="699"/>
      <c r="GI594" s="699"/>
      <c r="GJ594" s="699"/>
      <c r="GK594" s="699"/>
      <c r="GL594" s="699"/>
      <c r="GM594" s="699"/>
      <c r="GN594" s="699"/>
      <c r="GO594" s="699"/>
      <c r="GP594" s="699"/>
      <c r="GQ594" s="699"/>
      <c r="GR594" s="699"/>
      <c r="GS594" s="699"/>
      <c r="GT594" s="699"/>
      <c r="GU594" s="699"/>
      <c r="GV594" s="699"/>
      <c r="GW594" s="699"/>
      <c r="GX594" s="699"/>
      <c r="GY594" s="699"/>
      <c r="GZ594" s="699"/>
      <c r="HA594" s="699"/>
      <c r="HB594" s="699"/>
      <c r="HC594" s="699"/>
      <c r="HD594" s="699"/>
      <c r="HE594" s="699"/>
      <c r="HF594" s="699"/>
      <c r="HG594" s="699"/>
      <c r="HH594" s="699"/>
      <c r="HI594" s="699"/>
      <c r="HJ594" s="699"/>
      <c r="HK594" s="699"/>
      <c r="HL594" s="699"/>
      <c r="HM594" s="699"/>
      <c r="HN594" s="699"/>
      <c r="HO594" s="699"/>
      <c r="HP594" s="699"/>
      <c r="HQ594" s="699"/>
      <c r="HR594" s="699"/>
    </row>
    <row r="595" spans="1:226" s="707" customFormat="1" x14ac:dyDescent="0.25">
      <c r="A595" s="1024"/>
      <c r="B595" s="949" t="s">
        <v>930</v>
      </c>
      <c r="C595" s="949">
        <v>211</v>
      </c>
      <c r="D595" s="949">
        <v>213</v>
      </c>
      <c r="F595" s="699"/>
      <c r="G595" s="708"/>
      <c r="H595" s="699"/>
      <c r="I595" s="700"/>
      <c r="J595" s="699"/>
      <c r="K595" s="700"/>
      <c r="L595" s="699"/>
      <c r="M595" s="700"/>
      <c r="N595" s="699"/>
      <c r="O595" s="700"/>
      <c r="P595" s="699"/>
      <c r="Q595" s="700"/>
      <c r="R595" s="699"/>
      <c r="S595" s="700"/>
      <c r="T595" s="699"/>
      <c r="U595" s="700"/>
      <c r="V595" s="699"/>
      <c r="W595" s="700"/>
      <c r="X595" s="699"/>
      <c r="Y595" s="700"/>
      <c r="Z595" s="699"/>
      <c r="AA595" s="699"/>
      <c r="AB595" s="699"/>
      <c r="AC595" s="699"/>
      <c r="AD595" s="699"/>
      <c r="AE595" s="699"/>
      <c r="AF595" s="699"/>
      <c r="AG595" s="699"/>
      <c r="AH595" s="699"/>
      <c r="AI595" s="699"/>
      <c r="AJ595" s="699"/>
      <c r="AK595" s="697"/>
      <c r="AL595" s="709"/>
      <c r="AM595" s="699"/>
      <c r="AN595" s="699"/>
      <c r="AP595" s="699"/>
      <c r="AQ595" s="699"/>
      <c r="AR595" s="699"/>
      <c r="AS595" s="699"/>
      <c r="AT595" s="699"/>
      <c r="AU595" s="699"/>
      <c r="AV595" s="699"/>
      <c r="AW595" s="699"/>
      <c r="AX595" s="699"/>
      <c r="AY595" s="699"/>
      <c r="AZ595" s="699"/>
      <c r="BA595" s="699"/>
      <c r="BB595" s="699"/>
      <c r="BC595" s="699"/>
      <c r="BD595" s="699"/>
      <c r="BE595" s="699"/>
      <c r="BF595" s="699"/>
      <c r="BG595" s="699"/>
      <c r="BH595" s="699"/>
      <c r="BI595" s="699"/>
      <c r="BJ595" s="699"/>
      <c r="BK595" s="699"/>
      <c r="BL595" s="699"/>
      <c r="BM595" s="699"/>
      <c r="BN595" s="699"/>
      <c r="BO595" s="699"/>
      <c r="BP595" s="699"/>
      <c r="BQ595" s="699"/>
      <c r="BR595" s="699"/>
      <c r="BS595" s="699"/>
      <c r="BT595" s="699"/>
      <c r="BU595" s="697"/>
      <c r="BV595" s="709"/>
      <c r="BW595" s="699"/>
      <c r="BX595" s="699"/>
      <c r="BZ595" s="699"/>
      <c r="CA595" s="699"/>
      <c r="CB595" s="699"/>
      <c r="CC595" s="699"/>
      <c r="CD595" s="699"/>
      <c r="CE595" s="699"/>
      <c r="CF595" s="699"/>
      <c r="CG595" s="699"/>
      <c r="CH595" s="699"/>
      <c r="CI595" s="699"/>
      <c r="CJ595" s="699"/>
      <c r="CK595" s="699"/>
      <c r="CL595" s="699"/>
      <c r="CM595" s="699"/>
      <c r="CN595" s="699"/>
      <c r="CO595" s="699"/>
      <c r="CP595" s="699"/>
      <c r="CQ595" s="699"/>
      <c r="CR595" s="699"/>
      <c r="CS595" s="699"/>
      <c r="CT595" s="699"/>
      <c r="CU595" s="699"/>
      <c r="CV595" s="699"/>
      <c r="CW595" s="699"/>
      <c r="CX595" s="699"/>
      <c r="CY595" s="699"/>
      <c r="CZ595" s="699"/>
      <c r="DA595" s="699"/>
      <c r="DB595" s="699"/>
      <c r="DC595" s="699"/>
      <c r="DD595" s="699"/>
      <c r="DE595" s="697"/>
      <c r="DF595" s="697"/>
      <c r="DG595" s="699"/>
      <c r="DH595" s="699"/>
      <c r="DJ595" s="699"/>
      <c r="DK595" s="699"/>
      <c r="DL595" s="699"/>
      <c r="DM595" s="699"/>
      <c r="DN595" s="699"/>
      <c r="DO595" s="699"/>
      <c r="DP595" s="699"/>
      <c r="DQ595" s="699"/>
      <c r="DR595" s="699"/>
      <c r="DS595" s="699"/>
      <c r="DT595" s="699"/>
      <c r="DU595" s="699"/>
      <c r="DV595" s="699"/>
      <c r="DW595" s="699"/>
      <c r="DX595" s="699"/>
      <c r="DY595" s="699"/>
      <c r="DZ595" s="699"/>
      <c r="EA595" s="699"/>
      <c r="EB595" s="699"/>
      <c r="EC595" s="699"/>
      <c r="ED595" s="699"/>
      <c r="EE595" s="699"/>
      <c r="EF595" s="699"/>
      <c r="EG595" s="699"/>
      <c r="EH595" s="699"/>
      <c r="EI595" s="699"/>
      <c r="EJ595" s="699"/>
      <c r="EK595" s="699"/>
      <c r="EL595" s="699"/>
      <c r="EM595" s="699"/>
      <c r="EN595" s="699"/>
      <c r="EO595" s="697"/>
      <c r="EP595" s="697"/>
      <c r="EQ595" s="699"/>
      <c r="ER595" s="699"/>
      <c r="ET595" s="699"/>
      <c r="EU595" s="699"/>
      <c r="EV595" s="699"/>
      <c r="EW595" s="699"/>
      <c r="EX595" s="699"/>
      <c r="EY595" s="699"/>
      <c r="EZ595" s="699"/>
      <c r="FA595" s="699"/>
      <c r="FB595" s="699"/>
      <c r="FC595" s="699"/>
      <c r="FD595" s="699"/>
      <c r="FE595" s="699"/>
      <c r="FF595" s="699"/>
      <c r="FG595" s="699"/>
      <c r="FH595" s="699"/>
      <c r="FI595" s="699"/>
      <c r="FJ595" s="699"/>
      <c r="FK595" s="699"/>
      <c r="FL595" s="699"/>
      <c r="FM595" s="699"/>
      <c r="FN595" s="699"/>
      <c r="FO595" s="699"/>
      <c r="FP595" s="699"/>
      <c r="FQ595" s="699"/>
      <c r="FR595" s="699"/>
      <c r="FS595" s="699"/>
      <c r="FT595" s="699"/>
      <c r="FU595" s="699"/>
      <c r="FV595" s="699"/>
      <c r="FW595" s="699"/>
      <c r="FX595" s="699"/>
      <c r="FY595" s="697"/>
      <c r="FZ595" s="697"/>
      <c r="GA595" s="699"/>
      <c r="GB595" s="699"/>
      <c r="GD595" s="699"/>
      <c r="GE595" s="699"/>
      <c r="GF595" s="699"/>
      <c r="GG595" s="699"/>
      <c r="GH595" s="699"/>
      <c r="GI595" s="699"/>
      <c r="GJ595" s="699"/>
      <c r="GK595" s="699"/>
      <c r="GL595" s="699"/>
      <c r="GM595" s="699"/>
      <c r="GN595" s="699"/>
      <c r="GO595" s="699"/>
      <c r="GP595" s="699"/>
      <c r="GQ595" s="699"/>
      <c r="GR595" s="699"/>
      <c r="GS595" s="699"/>
      <c r="GT595" s="699"/>
      <c r="GU595" s="699"/>
      <c r="GV595" s="699"/>
      <c r="GW595" s="699"/>
      <c r="GX595" s="699"/>
      <c r="GY595" s="699"/>
      <c r="GZ595" s="699"/>
      <c r="HA595" s="699"/>
      <c r="HB595" s="699"/>
      <c r="HC595" s="699"/>
      <c r="HD595" s="699"/>
      <c r="HE595" s="699"/>
      <c r="HF595" s="699"/>
      <c r="HG595" s="699"/>
      <c r="HH595" s="699"/>
      <c r="HI595" s="699"/>
      <c r="HJ595" s="699"/>
      <c r="HK595" s="699"/>
      <c r="HL595" s="699"/>
      <c r="HM595" s="699"/>
      <c r="HN595" s="699"/>
      <c r="HO595" s="699"/>
      <c r="HP595" s="699"/>
      <c r="HQ595" s="699"/>
      <c r="HR595" s="699"/>
    </row>
    <row r="596" spans="1:226" s="707" customFormat="1" x14ac:dyDescent="0.25">
      <c r="A596" s="845" t="s">
        <v>49</v>
      </c>
      <c r="B596" s="846">
        <f t="shared" ref="B596:B600" si="3730">C596+D596</f>
        <v>48213.599999999999</v>
      </c>
      <c r="C596" s="847">
        <f>AG458</f>
        <v>37030.400000000001</v>
      </c>
      <c r="D596" s="847">
        <f>AH458</f>
        <v>11183.2</v>
      </c>
      <c r="F596" s="699"/>
      <c r="G596" s="708"/>
      <c r="H596" s="699"/>
      <c r="I596" s="700"/>
      <c r="J596" s="699"/>
      <c r="K596" s="700"/>
      <c r="L596" s="699"/>
      <c r="M596" s="700"/>
      <c r="N596" s="699"/>
      <c r="O596" s="700"/>
      <c r="P596" s="699"/>
      <c r="Q596" s="700"/>
      <c r="R596" s="699"/>
      <c r="S596" s="700"/>
      <c r="T596" s="699"/>
      <c r="U596" s="700"/>
      <c r="V596" s="699"/>
      <c r="W596" s="700"/>
      <c r="X596" s="699"/>
      <c r="Y596" s="700"/>
      <c r="Z596" s="699"/>
      <c r="AA596" s="699"/>
      <c r="AB596" s="699"/>
      <c r="AC596" s="699"/>
      <c r="AD596" s="699"/>
      <c r="AE596" s="699"/>
      <c r="AF596" s="699"/>
      <c r="AG596" s="699"/>
      <c r="AH596" s="699"/>
      <c r="AI596" s="699"/>
      <c r="AJ596" s="699"/>
      <c r="AK596" s="697"/>
      <c r="AL596" s="709"/>
      <c r="AM596" s="699"/>
      <c r="AN596" s="699"/>
      <c r="AP596" s="699"/>
      <c r="AQ596" s="699"/>
      <c r="AR596" s="699"/>
      <c r="AS596" s="699"/>
      <c r="AT596" s="699"/>
      <c r="AU596" s="699"/>
      <c r="AV596" s="699"/>
      <c r="AW596" s="699"/>
      <c r="AX596" s="699"/>
      <c r="AY596" s="699"/>
      <c r="AZ596" s="699"/>
      <c r="BA596" s="699"/>
      <c r="BB596" s="699"/>
      <c r="BC596" s="699"/>
      <c r="BD596" s="699"/>
      <c r="BE596" s="699"/>
      <c r="BF596" s="699"/>
      <c r="BG596" s="699"/>
      <c r="BH596" s="699"/>
      <c r="BI596" s="699"/>
      <c r="BJ596" s="699"/>
      <c r="BK596" s="699"/>
      <c r="BL596" s="699"/>
      <c r="BM596" s="699"/>
      <c r="BN596" s="699"/>
      <c r="BO596" s="699"/>
      <c r="BP596" s="699"/>
      <c r="BQ596" s="699"/>
      <c r="BR596" s="699"/>
      <c r="BS596" s="699"/>
      <c r="BT596" s="699"/>
      <c r="BU596" s="697"/>
      <c r="BV596" s="709"/>
      <c r="BW596" s="699"/>
      <c r="BX596" s="699"/>
      <c r="BZ596" s="699"/>
      <c r="CA596" s="699"/>
      <c r="CB596" s="699"/>
      <c r="CC596" s="699"/>
      <c r="CD596" s="699"/>
      <c r="CE596" s="699"/>
      <c r="CF596" s="699"/>
      <c r="CG596" s="699"/>
      <c r="CH596" s="699"/>
      <c r="CI596" s="699"/>
      <c r="CJ596" s="699"/>
      <c r="CK596" s="699"/>
      <c r="CL596" s="699"/>
      <c r="CM596" s="699"/>
      <c r="CN596" s="699"/>
      <c r="CO596" s="699"/>
      <c r="CP596" s="699"/>
      <c r="CQ596" s="699"/>
      <c r="CR596" s="699"/>
      <c r="CS596" s="699"/>
      <c r="CT596" s="699"/>
      <c r="CU596" s="699"/>
      <c r="CV596" s="699"/>
      <c r="CW596" s="699"/>
      <c r="CX596" s="699"/>
      <c r="CY596" s="699"/>
      <c r="CZ596" s="699"/>
      <c r="DA596" s="699"/>
      <c r="DB596" s="699"/>
      <c r="DC596" s="699"/>
      <c r="DD596" s="699"/>
      <c r="DE596" s="697"/>
      <c r="DF596" s="697"/>
      <c r="DG596" s="699"/>
      <c r="DH596" s="699"/>
      <c r="DJ596" s="699"/>
      <c r="DK596" s="699"/>
      <c r="DL596" s="699"/>
      <c r="DM596" s="699"/>
      <c r="DN596" s="699"/>
      <c r="DO596" s="699"/>
      <c r="DP596" s="699"/>
      <c r="DQ596" s="699"/>
      <c r="DR596" s="699"/>
      <c r="DS596" s="699"/>
      <c r="DT596" s="699"/>
      <c r="DU596" s="699"/>
      <c r="DV596" s="699"/>
      <c r="DW596" s="699"/>
      <c r="DX596" s="699"/>
      <c r="DY596" s="699"/>
      <c r="DZ596" s="699"/>
      <c r="EA596" s="699"/>
      <c r="EB596" s="699"/>
      <c r="EC596" s="699"/>
      <c r="ED596" s="699"/>
      <c r="EE596" s="699"/>
      <c r="EF596" s="699"/>
      <c r="EG596" s="699"/>
      <c r="EH596" s="699"/>
      <c r="EI596" s="699"/>
      <c r="EJ596" s="699"/>
      <c r="EK596" s="699"/>
      <c r="EL596" s="699"/>
      <c r="EM596" s="699"/>
      <c r="EN596" s="699"/>
      <c r="EO596" s="697"/>
      <c r="EP596" s="697"/>
      <c r="EQ596" s="699"/>
      <c r="ER596" s="699"/>
      <c r="ET596" s="699"/>
      <c r="EU596" s="699"/>
      <c r="EV596" s="699"/>
      <c r="EW596" s="699"/>
      <c r="EX596" s="699"/>
      <c r="EY596" s="699"/>
      <c r="EZ596" s="699"/>
      <c r="FA596" s="699"/>
      <c r="FB596" s="699"/>
      <c r="FC596" s="699"/>
      <c r="FD596" s="699"/>
      <c r="FE596" s="699"/>
      <c r="FF596" s="699"/>
      <c r="FG596" s="699"/>
      <c r="FH596" s="699"/>
      <c r="FI596" s="699"/>
      <c r="FJ596" s="699"/>
      <c r="FK596" s="699"/>
      <c r="FL596" s="699"/>
      <c r="FM596" s="699"/>
      <c r="FN596" s="699"/>
      <c r="FO596" s="699"/>
      <c r="FP596" s="699"/>
      <c r="FQ596" s="699"/>
      <c r="FR596" s="699"/>
      <c r="FS596" s="699"/>
      <c r="FT596" s="699"/>
      <c r="FU596" s="699"/>
      <c r="FV596" s="699"/>
      <c r="FW596" s="699"/>
      <c r="FX596" s="699"/>
      <c r="FY596" s="697"/>
      <c r="FZ596" s="697"/>
      <c r="GA596" s="699"/>
      <c r="GB596" s="699"/>
      <c r="GD596" s="699"/>
      <c r="GE596" s="699"/>
      <c r="GF596" s="699"/>
      <c r="GG596" s="699"/>
      <c r="GH596" s="699"/>
      <c r="GI596" s="699"/>
      <c r="GJ596" s="699"/>
      <c r="GK596" s="699"/>
      <c r="GL596" s="699"/>
      <c r="GM596" s="699"/>
      <c r="GN596" s="699"/>
      <c r="GO596" s="699"/>
      <c r="GP596" s="699"/>
      <c r="GQ596" s="699"/>
      <c r="GR596" s="699"/>
      <c r="GS596" s="699"/>
      <c r="GT596" s="699"/>
      <c r="GU596" s="699"/>
      <c r="GV596" s="699"/>
      <c r="GW596" s="699"/>
      <c r="GX596" s="699"/>
      <c r="GY596" s="699"/>
      <c r="GZ596" s="699"/>
      <c r="HA596" s="699"/>
      <c r="HB596" s="699"/>
      <c r="HC596" s="699"/>
      <c r="HD596" s="699"/>
      <c r="HE596" s="699"/>
      <c r="HF596" s="699"/>
      <c r="HG596" s="699"/>
      <c r="HH596" s="699"/>
      <c r="HI596" s="699"/>
      <c r="HJ596" s="699"/>
      <c r="HK596" s="699"/>
      <c r="HL596" s="699"/>
      <c r="HM596" s="699"/>
      <c r="HN596" s="699"/>
      <c r="HO596" s="699"/>
      <c r="HP596" s="699"/>
      <c r="HQ596" s="699"/>
      <c r="HR596" s="699"/>
    </row>
    <row r="597" spans="1:226" s="707" customFormat="1" x14ac:dyDescent="0.25">
      <c r="A597" s="845" t="s">
        <v>680</v>
      </c>
      <c r="B597" s="846">
        <f t="shared" si="3730"/>
        <v>5247.1</v>
      </c>
      <c r="C597" s="847">
        <f>FU458</f>
        <v>4030.1</v>
      </c>
      <c r="D597" s="847">
        <f>FV458</f>
        <v>1217</v>
      </c>
      <c r="F597" s="699"/>
      <c r="G597" s="708"/>
      <c r="H597" s="699"/>
      <c r="I597" s="700"/>
      <c r="J597" s="699"/>
      <c r="K597" s="700"/>
      <c r="L597" s="699"/>
      <c r="M597" s="700"/>
      <c r="N597" s="699"/>
      <c r="O597" s="700"/>
      <c r="P597" s="699"/>
      <c r="Q597" s="700"/>
      <c r="R597" s="699"/>
      <c r="S597" s="700"/>
      <c r="T597" s="699"/>
      <c r="U597" s="700"/>
      <c r="V597" s="699"/>
      <c r="W597" s="700"/>
      <c r="X597" s="699"/>
      <c r="Y597" s="700"/>
      <c r="Z597" s="699"/>
      <c r="AA597" s="699"/>
      <c r="AB597" s="699"/>
      <c r="AC597" s="699"/>
      <c r="AD597" s="699"/>
      <c r="AE597" s="699"/>
      <c r="AF597" s="699"/>
      <c r="AG597" s="699"/>
      <c r="AH597" s="699"/>
      <c r="AI597" s="699"/>
      <c r="AJ597" s="699"/>
      <c r="AK597" s="697"/>
      <c r="AL597" s="709"/>
      <c r="AM597" s="699"/>
      <c r="AN597" s="699"/>
      <c r="AP597" s="699"/>
      <c r="AQ597" s="699"/>
      <c r="AR597" s="699"/>
      <c r="AS597" s="699"/>
      <c r="AT597" s="699"/>
      <c r="AU597" s="699"/>
      <c r="AV597" s="699"/>
      <c r="AW597" s="699"/>
      <c r="AX597" s="699"/>
      <c r="AY597" s="699"/>
      <c r="AZ597" s="699"/>
      <c r="BA597" s="699"/>
      <c r="BB597" s="699"/>
      <c r="BC597" s="699"/>
      <c r="BD597" s="699"/>
      <c r="BE597" s="699"/>
      <c r="BF597" s="699"/>
      <c r="BG597" s="699"/>
      <c r="BH597" s="699"/>
      <c r="BI597" s="699"/>
      <c r="BJ597" s="699"/>
      <c r="BK597" s="699"/>
      <c r="BL597" s="699"/>
      <c r="BM597" s="699"/>
      <c r="BN597" s="699"/>
      <c r="BO597" s="699"/>
      <c r="BP597" s="699"/>
      <c r="BQ597" s="699"/>
      <c r="BR597" s="699"/>
      <c r="BS597" s="699"/>
      <c r="BT597" s="699"/>
      <c r="BU597" s="697"/>
      <c r="BV597" s="709"/>
      <c r="BW597" s="699"/>
      <c r="BX597" s="699"/>
      <c r="BZ597" s="699"/>
      <c r="CA597" s="699"/>
      <c r="CB597" s="699"/>
      <c r="CC597" s="699"/>
      <c r="CD597" s="699"/>
      <c r="CE597" s="699"/>
      <c r="CF597" s="699"/>
      <c r="CG597" s="699"/>
      <c r="CH597" s="699"/>
      <c r="CI597" s="699"/>
      <c r="CJ597" s="699"/>
      <c r="CK597" s="699"/>
      <c r="CL597" s="699"/>
      <c r="CM597" s="699"/>
      <c r="CN597" s="699"/>
      <c r="CO597" s="699"/>
      <c r="CP597" s="699"/>
      <c r="CQ597" s="699"/>
      <c r="CR597" s="699"/>
      <c r="CS597" s="699"/>
      <c r="CT597" s="699"/>
      <c r="CU597" s="699"/>
      <c r="CV597" s="699"/>
      <c r="CW597" s="699"/>
      <c r="CX597" s="699"/>
      <c r="CY597" s="699"/>
      <c r="CZ597" s="699"/>
      <c r="DA597" s="699"/>
      <c r="DB597" s="699"/>
      <c r="DC597" s="699"/>
      <c r="DD597" s="699"/>
      <c r="DE597" s="697"/>
      <c r="DF597" s="697"/>
      <c r="DG597" s="699"/>
      <c r="DH597" s="699"/>
      <c r="DJ597" s="699"/>
      <c r="DK597" s="699"/>
      <c r="DL597" s="699"/>
      <c r="DM597" s="699"/>
      <c r="DN597" s="699"/>
      <c r="DO597" s="699"/>
      <c r="DP597" s="699"/>
      <c r="DQ597" s="699"/>
      <c r="DR597" s="699"/>
      <c r="DS597" s="699"/>
      <c r="DT597" s="699"/>
      <c r="DU597" s="699"/>
      <c r="DV597" s="699"/>
      <c r="DW597" s="699"/>
      <c r="DX597" s="699"/>
      <c r="DY597" s="699"/>
      <c r="DZ597" s="699"/>
      <c r="EA597" s="699"/>
      <c r="EB597" s="699"/>
      <c r="EC597" s="699"/>
      <c r="ED597" s="699"/>
      <c r="EE597" s="699"/>
      <c r="EF597" s="699"/>
      <c r="EG597" s="699"/>
      <c r="EH597" s="699"/>
      <c r="EI597" s="699"/>
      <c r="EJ597" s="699"/>
      <c r="EK597" s="699"/>
      <c r="EL597" s="699"/>
      <c r="EM597" s="699"/>
      <c r="EN597" s="699"/>
      <c r="EO597" s="697"/>
      <c r="EP597" s="697"/>
      <c r="EQ597" s="699"/>
      <c r="ER597" s="699"/>
      <c r="ET597" s="699"/>
      <c r="EU597" s="699"/>
      <c r="EV597" s="699"/>
      <c r="EW597" s="699"/>
      <c r="EX597" s="699"/>
      <c r="EY597" s="699"/>
      <c r="EZ597" s="699"/>
      <c r="FA597" s="699"/>
      <c r="FB597" s="699"/>
      <c r="FC597" s="699"/>
      <c r="FD597" s="699"/>
      <c r="FE597" s="699"/>
      <c r="FF597" s="699"/>
      <c r="FG597" s="699"/>
      <c r="FH597" s="699"/>
      <c r="FI597" s="699"/>
      <c r="FJ597" s="699"/>
      <c r="FK597" s="699"/>
      <c r="FL597" s="699"/>
      <c r="FM597" s="699"/>
      <c r="FN597" s="699"/>
      <c r="FO597" s="699"/>
      <c r="FP597" s="699"/>
      <c r="FQ597" s="699"/>
      <c r="FR597" s="699"/>
      <c r="FS597" s="699"/>
      <c r="FT597" s="699"/>
      <c r="FU597" s="699"/>
      <c r="FV597" s="699"/>
      <c r="FW597" s="699"/>
      <c r="FX597" s="699"/>
      <c r="FY597" s="697"/>
      <c r="FZ597" s="697"/>
      <c r="GA597" s="699"/>
      <c r="GB597" s="699"/>
      <c r="GD597" s="699"/>
      <c r="GE597" s="699"/>
      <c r="GF597" s="699"/>
      <c r="GG597" s="699"/>
      <c r="GH597" s="699"/>
      <c r="GI597" s="699"/>
      <c r="GJ597" s="699"/>
      <c r="GK597" s="699"/>
      <c r="GL597" s="699"/>
      <c r="GM597" s="699"/>
      <c r="GN597" s="699"/>
      <c r="GO597" s="699"/>
      <c r="GP597" s="699"/>
      <c r="GQ597" s="699"/>
      <c r="GR597" s="699"/>
      <c r="GS597" s="699"/>
      <c r="GT597" s="699"/>
      <c r="GU597" s="699"/>
      <c r="GV597" s="699"/>
      <c r="GW597" s="699"/>
      <c r="GX597" s="699"/>
      <c r="GY597" s="699"/>
      <c r="GZ597" s="699"/>
      <c r="HA597" s="699"/>
      <c r="HB597" s="699"/>
      <c r="HC597" s="699"/>
      <c r="HD597" s="699"/>
      <c r="HE597" s="699"/>
      <c r="HF597" s="699"/>
      <c r="HG597" s="699"/>
      <c r="HH597" s="699"/>
      <c r="HI597" s="699"/>
      <c r="HJ597" s="699"/>
      <c r="HK597" s="699"/>
      <c r="HL597" s="699"/>
      <c r="HM597" s="699"/>
      <c r="HN597" s="699"/>
      <c r="HO597" s="699"/>
      <c r="HP597" s="699"/>
      <c r="HQ597" s="699"/>
      <c r="HR597" s="699"/>
    </row>
    <row r="598" spans="1:226" s="707" customFormat="1" x14ac:dyDescent="0.25">
      <c r="A598" s="845" t="s">
        <v>50</v>
      </c>
      <c r="B598" s="846">
        <f t="shared" si="3730"/>
        <v>34186</v>
      </c>
      <c r="C598" s="847">
        <f>BQ458</f>
        <v>26256.5</v>
      </c>
      <c r="D598" s="847">
        <f>BR458</f>
        <v>7929.5</v>
      </c>
      <c r="F598" s="699"/>
      <c r="G598" s="708"/>
      <c r="H598" s="699"/>
      <c r="I598" s="700"/>
      <c r="J598" s="699"/>
      <c r="K598" s="700"/>
      <c r="L598" s="699"/>
      <c r="M598" s="700"/>
      <c r="N598" s="699"/>
      <c r="O598" s="700"/>
      <c r="P598" s="699"/>
      <c r="Q598" s="700"/>
      <c r="R598" s="699"/>
      <c r="S598" s="700"/>
      <c r="T598" s="699"/>
      <c r="U598" s="700"/>
      <c r="V598" s="699"/>
      <c r="W598" s="700"/>
      <c r="X598" s="699"/>
      <c r="Y598" s="700"/>
      <c r="Z598" s="699"/>
      <c r="AA598" s="699"/>
      <c r="AB598" s="699"/>
      <c r="AC598" s="699"/>
      <c r="AD598" s="699"/>
      <c r="AE598" s="699"/>
      <c r="AF598" s="699"/>
      <c r="AG598" s="699"/>
      <c r="AH598" s="699"/>
      <c r="AI598" s="699"/>
      <c r="AJ598" s="699"/>
      <c r="AK598" s="697"/>
      <c r="AL598" s="709"/>
      <c r="AM598" s="699"/>
      <c r="AN598" s="699"/>
      <c r="AP598" s="699"/>
      <c r="AQ598" s="699"/>
      <c r="AR598" s="699"/>
      <c r="AS598" s="699"/>
      <c r="AT598" s="699"/>
      <c r="AU598" s="699"/>
      <c r="AV598" s="699"/>
      <c r="AW598" s="699"/>
      <c r="AX598" s="699"/>
      <c r="AY598" s="699"/>
      <c r="AZ598" s="699"/>
      <c r="BA598" s="699"/>
      <c r="BB598" s="699"/>
      <c r="BC598" s="699"/>
      <c r="BD598" s="699"/>
      <c r="BE598" s="699"/>
      <c r="BF598" s="699"/>
      <c r="BG598" s="699"/>
      <c r="BH598" s="699"/>
      <c r="BI598" s="699"/>
      <c r="BJ598" s="699"/>
      <c r="BK598" s="699"/>
      <c r="BL598" s="699"/>
      <c r="BM598" s="699"/>
      <c r="BN598" s="699"/>
      <c r="BO598" s="699"/>
      <c r="BP598" s="699"/>
      <c r="BQ598" s="699"/>
      <c r="BR598" s="699"/>
      <c r="BS598" s="699"/>
      <c r="BT598" s="699"/>
      <c r="BU598" s="697"/>
      <c r="BV598" s="709"/>
      <c r="BW598" s="699"/>
      <c r="BX598" s="699"/>
      <c r="BZ598" s="699"/>
      <c r="CA598" s="699"/>
      <c r="CB598" s="699"/>
      <c r="CC598" s="699"/>
      <c r="CD598" s="699"/>
      <c r="CE598" s="699"/>
      <c r="CF598" s="699"/>
      <c r="CG598" s="699"/>
      <c r="CH598" s="699"/>
      <c r="CI598" s="699"/>
      <c r="CJ598" s="699"/>
      <c r="CK598" s="699"/>
      <c r="CL598" s="699"/>
      <c r="CM598" s="699"/>
      <c r="CN598" s="699"/>
      <c r="CO598" s="699"/>
      <c r="CP598" s="699"/>
      <c r="CQ598" s="699"/>
      <c r="CR598" s="699"/>
      <c r="CS598" s="699"/>
      <c r="CT598" s="699"/>
      <c r="CU598" s="699"/>
      <c r="CV598" s="699"/>
      <c r="CW598" s="699"/>
      <c r="CX598" s="699"/>
      <c r="CY598" s="699"/>
      <c r="CZ598" s="699"/>
      <c r="DA598" s="699"/>
      <c r="DB598" s="699"/>
      <c r="DC598" s="699"/>
      <c r="DD598" s="699"/>
      <c r="DE598" s="697"/>
      <c r="DF598" s="697"/>
      <c r="DG598" s="699"/>
      <c r="DH598" s="699"/>
      <c r="DJ598" s="699"/>
      <c r="DK598" s="699"/>
      <c r="DL598" s="699"/>
      <c r="DM598" s="699"/>
      <c r="DN598" s="699"/>
      <c r="DO598" s="699"/>
      <c r="DP598" s="699"/>
      <c r="DQ598" s="699"/>
      <c r="DR598" s="699"/>
      <c r="DS598" s="699"/>
      <c r="DT598" s="699"/>
      <c r="DU598" s="699"/>
      <c r="DV598" s="699"/>
      <c r="DW598" s="699"/>
      <c r="DX598" s="699"/>
      <c r="DY598" s="699"/>
      <c r="DZ598" s="699"/>
      <c r="EA598" s="699"/>
      <c r="EB598" s="699"/>
      <c r="EC598" s="699"/>
      <c r="ED598" s="699"/>
      <c r="EE598" s="699"/>
      <c r="EF598" s="699"/>
      <c r="EG598" s="699"/>
      <c r="EH598" s="699"/>
      <c r="EI598" s="699"/>
      <c r="EJ598" s="699"/>
      <c r="EK598" s="699"/>
      <c r="EL598" s="699"/>
      <c r="EM598" s="699"/>
      <c r="EN598" s="699"/>
      <c r="EO598" s="697"/>
      <c r="EP598" s="697"/>
      <c r="EQ598" s="699"/>
      <c r="ER598" s="699"/>
      <c r="ET598" s="699"/>
      <c r="EU598" s="699"/>
      <c r="EV598" s="699"/>
      <c r="EW598" s="699"/>
      <c r="EX598" s="699"/>
      <c r="EY598" s="699"/>
      <c r="EZ598" s="699"/>
      <c r="FA598" s="699"/>
      <c r="FB598" s="699"/>
      <c r="FC598" s="699"/>
      <c r="FD598" s="699"/>
      <c r="FE598" s="699"/>
      <c r="FF598" s="699"/>
      <c r="FG598" s="699"/>
      <c r="FH598" s="699"/>
      <c r="FI598" s="699"/>
      <c r="FJ598" s="699"/>
      <c r="FK598" s="699"/>
      <c r="FL598" s="699"/>
      <c r="FM598" s="699"/>
      <c r="FN598" s="699"/>
      <c r="FO598" s="699"/>
      <c r="FP598" s="699"/>
      <c r="FQ598" s="699"/>
      <c r="FR598" s="699"/>
      <c r="FS598" s="699"/>
      <c r="FT598" s="699"/>
      <c r="FU598" s="699"/>
      <c r="FV598" s="699"/>
      <c r="FW598" s="699"/>
      <c r="FX598" s="699"/>
      <c r="FY598" s="697"/>
      <c r="FZ598" s="697"/>
      <c r="GA598" s="699"/>
      <c r="GB598" s="699"/>
      <c r="GD598" s="699"/>
      <c r="GE598" s="699"/>
      <c r="GF598" s="699"/>
      <c r="GG598" s="699"/>
      <c r="GH598" s="699"/>
      <c r="GI598" s="699"/>
      <c r="GJ598" s="699"/>
      <c r="GK598" s="699"/>
      <c r="GL598" s="699"/>
      <c r="GM598" s="699"/>
      <c r="GN598" s="699"/>
      <c r="GO598" s="699"/>
      <c r="GP598" s="699"/>
      <c r="GQ598" s="699"/>
      <c r="GR598" s="699"/>
      <c r="GS598" s="699"/>
      <c r="GT598" s="699"/>
      <c r="GU598" s="699"/>
      <c r="GV598" s="699"/>
      <c r="GW598" s="699"/>
      <c r="GX598" s="699"/>
      <c r="GY598" s="699"/>
      <c r="GZ598" s="699"/>
      <c r="HA598" s="699"/>
      <c r="HB598" s="699"/>
      <c r="HC598" s="699"/>
      <c r="HD598" s="699"/>
      <c r="HE598" s="699"/>
      <c r="HF598" s="699"/>
      <c r="HG598" s="699"/>
      <c r="HH598" s="699"/>
      <c r="HI598" s="699"/>
      <c r="HJ598" s="699"/>
      <c r="HK598" s="699"/>
      <c r="HL598" s="699"/>
      <c r="HM598" s="699"/>
      <c r="HN598" s="699"/>
      <c r="HO598" s="699"/>
      <c r="HP598" s="699"/>
      <c r="HQ598" s="699"/>
      <c r="HR598" s="699"/>
    </row>
    <row r="599" spans="1:226" s="707" customFormat="1" x14ac:dyDescent="0.25">
      <c r="A599" s="845" t="s">
        <v>540</v>
      </c>
      <c r="B599" s="846">
        <f t="shared" si="3730"/>
        <v>34020.800000000003</v>
      </c>
      <c r="C599" s="847">
        <f>DA458</f>
        <v>26129.599999999999</v>
      </c>
      <c r="D599" s="847">
        <f>DB458</f>
        <v>7891.2</v>
      </c>
      <c r="F599" s="699"/>
      <c r="G599" s="708"/>
      <c r="H599" s="699"/>
      <c r="I599" s="700"/>
      <c r="J599" s="699"/>
      <c r="K599" s="700"/>
      <c r="L599" s="699"/>
      <c r="M599" s="700"/>
      <c r="N599" s="699"/>
      <c r="O599" s="700"/>
      <c r="P599" s="699"/>
      <c r="Q599" s="700"/>
      <c r="R599" s="699"/>
      <c r="S599" s="700"/>
      <c r="T599" s="699"/>
      <c r="U599" s="700"/>
      <c r="V599" s="699"/>
      <c r="W599" s="700"/>
      <c r="X599" s="699"/>
      <c r="Y599" s="700"/>
      <c r="Z599" s="699"/>
      <c r="AA599" s="699"/>
      <c r="AB599" s="699"/>
      <c r="AC599" s="699"/>
      <c r="AD599" s="699"/>
      <c r="AE599" s="699"/>
      <c r="AF599" s="699"/>
      <c r="AG599" s="699"/>
      <c r="AH599" s="699"/>
      <c r="AI599" s="699"/>
      <c r="AJ599" s="699"/>
      <c r="AK599" s="697"/>
      <c r="AL599" s="709"/>
      <c r="AM599" s="699"/>
      <c r="AN599" s="699"/>
      <c r="AP599" s="699"/>
      <c r="AQ599" s="699"/>
      <c r="AR599" s="699"/>
      <c r="AS599" s="699"/>
      <c r="AT599" s="699"/>
      <c r="AU599" s="699"/>
      <c r="AV599" s="699"/>
      <c r="AW599" s="699"/>
      <c r="AX599" s="699"/>
      <c r="AY599" s="699"/>
      <c r="AZ599" s="699"/>
      <c r="BA599" s="699"/>
      <c r="BB599" s="699"/>
      <c r="BC599" s="699"/>
      <c r="BD599" s="699"/>
      <c r="BE599" s="699"/>
      <c r="BF599" s="699"/>
      <c r="BG599" s="699"/>
      <c r="BH599" s="699"/>
      <c r="BI599" s="699"/>
      <c r="BJ599" s="699"/>
      <c r="BK599" s="699"/>
      <c r="BL599" s="699"/>
      <c r="BM599" s="699"/>
      <c r="BN599" s="699"/>
      <c r="BO599" s="699"/>
      <c r="BP599" s="699"/>
      <c r="BQ599" s="699"/>
      <c r="BR599" s="699"/>
      <c r="BS599" s="699"/>
      <c r="BT599" s="699"/>
      <c r="BU599" s="697"/>
      <c r="BV599" s="709"/>
      <c r="BW599" s="699"/>
      <c r="BX599" s="699"/>
      <c r="BZ599" s="699"/>
      <c r="CA599" s="699"/>
      <c r="CB599" s="699"/>
      <c r="CC599" s="699"/>
      <c r="CD599" s="699"/>
      <c r="CE599" s="699"/>
      <c r="CF599" s="699"/>
      <c r="CG599" s="699"/>
      <c r="CH599" s="699"/>
      <c r="CI599" s="699"/>
      <c r="CJ599" s="699"/>
      <c r="CK599" s="699"/>
      <c r="CL599" s="699"/>
      <c r="CM599" s="699"/>
      <c r="CN599" s="699"/>
      <c r="CO599" s="699"/>
      <c r="CP599" s="699"/>
      <c r="CQ599" s="699"/>
      <c r="CR599" s="699"/>
      <c r="CS599" s="699"/>
      <c r="CT599" s="699"/>
      <c r="CU599" s="699"/>
      <c r="CV599" s="699"/>
      <c r="CW599" s="699"/>
      <c r="CX599" s="699"/>
      <c r="CY599" s="699"/>
      <c r="CZ599" s="699"/>
      <c r="DA599" s="699"/>
      <c r="DB599" s="699"/>
      <c r="DC599" s="699"/>
      <c r="DD599" s="699"/>
      <c r="DE599" s="697"/>
      <c r="DF599" s="697"/>
      <c r="DG599" s="699"/>
      <c r="DH599" s="699"/>
      <c r="DJ599" s="699"/>
      <c r="DK599" s="699"/>
      <c r="DL599" s="699"/>
      <c r="DM599" s="699"/>
      <c r="DN599" s="699"/>
      <c r="DO599" s="699"/>
      <c r="DP599" s="699"/>
      <c r="DQ599" s="699"/>
      <c r="DR599" s="699"/>
      <c r="DS599" s="699"/>
      <c r="DT599" s="699"/>
      <c r="DU599" s="699"/>
      <c r="DV599" s="699"/>
      <c r="DW599" s="699"/>
      <c r="DX599" s="699"/>
      <c r="DY599" s="699"/>
      <c r="DZ599" s="699"/>
      <c r="EA599" s="699"/>
      <c r="EB599" s="699"/>
      <c r="EC599" s="699"/>
      <c r="ED599" s="699"/>
      <c r="EE599" s="699"/>
      <c r="EF599" s="699"/>
      <c r="EG599" s="699"/>
      <c r="EH599" s="699"/>
      <c r="EI599" s="699"/>
      <c r="EJ599" s="699"/>
      <c r="EK599" s="699"/>
      <c r="EL599" s="699"/>
      <c r="EM599" s="699"/>
      <c r="EN599" s="699"/>
      <c r="EO599" s="697"/>
      <c r="EP599" s="697"/>
      <c r="EQ599" s="699"/>
      <c r="ER599" s="699"/>
      <c r="ET599" s="699"/>
      <c r="EU599" s="699"/>
      <c r="EV599" s="699"/>
      <c r="EW599" s="699"/>
      <c r="EX599" s="699"/>
      <c r="EY599" s="699"/>
      <c r="EZ599" s="699"/>
      <c r="FA599" s="699"/>
      <c r="FB599" s="699"/>
      <c r="FC599" s="699"/>
      <c r="FD599" s="699"/>
      <c r="FE599" s="699"/>
      <c r="FF599" s="699"/>
      <c r="FG599" s="699"/>
      <c r="FH599" s="699"/>
      <c r="FI599" s="699"/>
      <c r="FJ599" s="699"/>
      <c r="FK599" s="699"/>
      <c r="FL599" s="699"/>
      <c r="FM599" s="699"/>
      <c r="FN599" s="699"/>
      <c r="FO599" s="699"/>
      <c r="FP599" s="699"/>
      <c r="FQ599" s="699"/>
      <c r="FR599" s="699"/>
      <c r="FS599" s="699"/>
      <c r="FT599" s="699"/>
      <c r="FU599" s="699"/>
      <c r="FV599" s="699"/>
      <c r="FW599" s="699"/>
      <c r="FX599" s="699"/>
      <c r="FY599" s="697"/>
      <c r="FZ599" s="697"/>
      <c r="GA599" s="699"/>
      <c r="GB599" s="699"/>
      <c r="GD599" s="699"/>
      <c r="GE599" s="699"/>
      <c r="GF599" s="699"/>
      <c r="GG599" s="699"/>
      <c r="GH599" s="699"/>
      <c r="GI599" s="699"/>
      <c r="GJ599" s="699"/>
      <c r="GK599" s="699"/>
      <c r="GL599" s="699"/>
      <c r="GM599" s="699"/>
      <c r="GN599" s="699"/>
      <c r="GO599" s="699"/>
      <c r="GP599" s="699"/>
      <c r="GQ599" s="699"/>
      <c r="GR599" s="699"/>
      <c r="GS599" s="699"/>
      <c r="GT599" s="699"/>
      <c r="GU599" s="699"/>
      <c r="GV599" s="699"/>
      <c r="GW599" s="699"/>
      <c r="GX599" s="699"/>
      <c r="GY599" s="699"/>
      <c r="GZ599" s="699"/>
      <c r="HA599" s="699"/>
      <c r="HB599" s="699"/>
      <c r="HC599" s="699"/>
      <c r="HD599" s="699"/>
      <c r="HE599" s="699"/>
      <c r="HF599" s="699"/>
      <c r="HG599" s="699"/>
      <c r="HH599" s="699"/>
      <c r="HI599" s="699"/>
      <c r="HJ599" s="699"/>
      <c r="HK599" s="699"/>
      <c r="HL599" s="699"/>
      <c r="HM599" s="699"/>
      <c r="HN599" s="699"/>
      <c r="HO599" s="699"/>
      <c r="HP599" s="699"/>
      <c r="HQ599" s="699"/>
      <c r="HR599" s="699"/>
    </row>
    <row r="600" spans="1:226" s="707" customFormat="1" x14ac:dyDescent="0.25">
      <c r="A600" s="845" t="s">
        <v>63</v>
      </c>
      <c r="B600" s="846">
        <f t="shared" si="3730"/>
        <v>11543.8</v>
      </c>
      <c r="C600" s="847">
        <f>EK458</f>
        <v>8866.2000000000007</v>
      </c>
      <c r="D600" s="847">
        <f>EL458</f>
        <v>2677.6</v>
      </c>
      <c r="F600" s="699"/>
      <c r="G600" s="708"/>
      <c r="H600" s="699"/>
      <c r="I600" s="700"/>
      <c r="J600" s="699"/>
      <c r="K600" s="700"/>
      <c r="L600" s="699"/>
      <c r="M600" s="700"/>
      <c r="N600" s="699"/>
      <c r="O600" s="700"/>
      <c r="P600" s="699"/>
      <c r="Q600" s="700"/>
      <c r="R600" s="699"/>
      <c r="S600" s="700"/>
      <c r="T600" s="699"/>
      <c r="U600" s="700"/>
      <c r="V600" s="699"/>
      <c r="W600" s="700"/>
      <c r="X600" s="699"/>
      <c r="Y600" s="700"/>
      <c r="Z600" s="699"/>
      <c r="AA600" s="699"/>
      <c r="AB600" s="699"/>
      <c r="AC600" s="699"/>
      <c r="AD600" s="699"/>
      <c r="AE600" s="699"/>
      <c r="AF600" s="699"/>
      <c r="AG600" s="699"/>
      <c r="AH600" s="699"/>
      <c r="AI600" s="699"/>
      <c r="AJ600" s="699"/>
      <c r="AK600" s="697"/>
      <c r="AL600" s="709"/>
      <c r="AM600" s="699"/>
      <c r="AN600" s="699"/>
      <c r="AP600" s="699"/>
      <c r="AQ600" s="699"/>
      <c r="AR600" s="699"/>
      <c r="AS600" s="699"/>
      <c r="AT600" s="699"/>
      <c r="AU600" s="699"/>
      <c r="AV600" s="699"/>
      <c r="AW600" s="699"/>
      <c r="AX600" s="699"/>
      <c r="AY600" s="699"/>
      <c r="AZ600" s="699"/>
      <c r="BA600" s="699"/>
      <c r="BB600" s="699"/>
      <c r="BC600" s="699"/>
      <c r="BD600" s="699"/>
      <c r="BE600" s="699"/>
      <c r="BF600" s="699"/>
      <c r="BG600" s="699"/>
      <c r="BH600" s="699"/>
      <c r="BI600" s="699"/>
      <c r="BJ600" s="699"/>
      <c r="BK600" s="699"/>
      <c r="BL600" s="699"/>
      <c r="BM600" s="699"/>
      <c r="BN600" s="699"/>
      <c r="BO600" s="699"/>
      <c r="BP600" s="699"/>
      <c r="BQ600" s="699"/>
      <c r="BR600" s="699"/>
      <c r="BS600" s="699"/>
      <c r="BT600" s="699"/>
      <c r="BU600" s="697"/>
      <c r="BV600" s="709"/>
      <c r="BW600" s="699"/>
      <c r="BX600" s="699"/>
      <c r="BZ600" s="699"/>
      <c r="CA600" s="699"/>
      <c r="CB600" s="699"/>
      <c r="CC600" s="699"/>
      <c r="CD600" s="699"/>
      <c r="CE600" s="699"/>
      <c r="CF600" s="699"/>
      <c r="CG600" s="699"/>
      <c r="CH600" s="699"/>
      <c r="CI600" s="699"/>
      <c r="CJ600" s="699"/>
      <c r="CK600" s="699"/>
      <c r="CL600" s="699"/>
      <c r="CM600" s="699"/>
      <c r="CN600" s="699"/>
      <c r="CO600" s="699"/>
      <c r="CP600" s="699"/>
      <c r="CQ600" s="699"/>
      <c r="CR600" s="699"/>
      <c r="CS600" s="699"/>
      <c r="CT600" s="699"/>
      <c r="CU600" s="699"/>
      <c r="CV600" s="699"/>
      <c r="CW600" s="699"/>
      <c r="CX600" s="699"/>
      <c r="CY600" s="699"/>
      <c r="CZ600" s="699"/>
      <c r="DA600" s="699"/>
      <c r="DB600" s="699"/>
      <c r="DC600" s="699"/>
      <c r="DD600" s="699"/>
      <c r="DE600" s="697"/>
      <c r="DF600" s="697"/>
      <c r="DG600" s="699"/>
      <c r="DH600" s="699"/>
      <c r="DJ600" s="699"/>
      <c r="DK600" s="699"/>
      <c r="DL600" s="699"/>
      <c r="DM600" s="699"/>
      <c r="DN600" s="699"/>
      <c r="DO600" s="699"/>
      <c r="DP600" s="699"/>
      <c r="DQ600" s="699"/>
      <c r="DR600" s="699"/>
      <c r="DS600" s="699"/>
      <c r="DT600" s="699"/>
      <c r="DU600" s="699"/>
      <c r="DV600" s="699"/>
      <c r="DW600" s="699"/>
      <c r="DX600" s="699"/>
      <c r="DY600" s="699"/>
      <c r="DZ600" s="699"/>
      <c r="EA600" s="699"/>
      <c r="EB600" s="699"/>
      <c r="EC600" s="699"/>
      <c r="ED600" s="699"/>
      <c r="EE600" s="699"/>
      <c r="EF600" s="699"/>
      <c r="EG600" s="699"/>
      <c r="EH600" s="699"/>
      <c r="EI600" s="699"/>
      <c r="EJ600" s="699"/>
      <c r="EK600" s="699"/>
      <c r="EL600" s="699"/>
      <c r="EM600" s="699"/>
      <c r="EN600" s="699"/>
      <c r="EO600" s="697"/>
      <c r="EP600" s="697"/>
      <c r="EQ600" s="699"/>
      <c r="ER600" s="699"/>
      <c r="ET600" s="699"/>
      <c r="EU600" s="699"/>
      <c r="EV600" s="699"/>
      <c r="EW600" s="699"/>
      <c r="EX600" s="699"/>
      <c r="EY600" s="699"/>
      <c r="EZ600" s="699"/>
      <c r="FA600" s="699"/>
      <c r="FB600" s="699"/>
      <c r="FC600" s="699"/>
      <c r="FD600" s="699"/>
      <c r="FE600" s="699"/>
      <c r="FF600" s="699"/>
      <c r="FG600" s="699"/>
      <c r="FH600" s="699"/>
      <c r="FI600" s="699"/>
      <c r="FJ600" s="699"/>
      <c r="FK600" s="699"/>
      <c r="FL600" s="699"/>
      <c r="FM600" s="699"/>
      <c r="FN600" s="699"/>
      <c r="FO600" s="699"/>
      <c r="FP600" s="699"/>
      <c r="FQ600" s="699"/>
      <c r="FR600" s="699"/>
      <c r="FS600" s="699"/>
      <c r="FT600" s="699"/>
      <c r="FU600" s="699"/>
      <c r="FV600" s="699"/>
      <c r="FW600" s="699"/>
      <c r="FX600" s="699"/>
      <c r="FY600" s="697"/>
      <c r="FZ600" s="697"/>
      <c r="GA600" s="699"/>
      <c r="GB600" s="699"/>
      <c r="GD600" s="699"/>
      <c r="GE600" s="699"/>
      <c r="GF600" s="699"/>
      <c r="GG600" s="699"/>
      <c r="GH600" s="699"/>
      <c r="GI600" s="699"/>
      <c r="GJ600" s="699"/>
      <c r="GK600" s="699"/>
      <c r="GL600" s="699"/>
      <c r="GM600" s="699"/>
      <c r="GN600" s="699"/>
      <c r="GO600" s="699"/>
      <c r="GP600" s="699"/>
      <c r="GQ600" s="699"/>
      <c r="GR600" s="699"/>
      <c r="GS600" s="699"/>
      <c r="GT600" s="699"/>
      <c r="GU600" s="699"/>
      <c r="GV600" s="699"/>
      <c r="GW600" s="699"/>
      <c r="GX600" s="699"/>
      <c r="GY600" s="699"/>
      <c r="GZ600" s="699"/>
      <c r="HA600" s="699"/>
      <c r="HB600" s="699"/>
      <c r="HC600" s="699"/>
      <c r="HD600" s="699"/>
      <c r="HE600" s="699"/>
      <c r="HF600" s="699"/>
      <c r="HG600" s="699"/>
      <c r="HH600" s="699"/>
      <c r="HI600" s="699"/>
      <c r="HJ600" s="699"/>
      <c r="HK600" s="699"/>
      <c r="HL600" s="699"/>
      <c r="HM600" s="699"/>
      <c r="HN600" s="699"/>
      <c r="HO600" s="699"/>
      <c r="HP600" s="699"/>
      <c r="HQ600" s="699"/>
      <c r="HR600" s="699"/>
    </row>
    <row r="601" spans="1:226" s="707" customFormat="1" x14ac:dyDescent="0.25">
      <c r="A601" s="848" t="s">
        <v>61</v>
      </c>
      <c r="B601" s="849">
        <f>SUM(B596:B600)</f>
        <v>133211.29999999999</v>
      </c>
      <c r="C601" s="849">
        <f>SUM(C596:C600)</f>
        <v>102312.8</v>
      </c>
      <c r="D601" s="849">
        <f>SUM(D596:D600)</f>
        <v>30898.5</v>
      </c>
      <c r="F601" s="699"/>
      <c r="G601" s="708"/>
      <c r="H601" s="699"/>
      <c r="I601" s="700"/>
      <c r="J601" s="699"/>
      <c r="K601" s="700"/>
      <c r="L601" s="699"/>
      <c r="M601" s="700"/>
      <c r="N601" s="699"/>
      <c r="O601" s="700"/>
      <c r="P601" s="699"/>
      <c r="Q601" s="700"/>
      <c r="R601" s="699"/>
      <c r="S601" s="700"/>
      <c r="T601" s="699"/>
      <c r="U601" s="700"/>
      <c r="V601" s="699"/>
      <c r="W601" s="700"/>
      <c r="X601" s="699"/>
      <c r="Y601" s="700"/>
      <c r="Z601" s="699"/>
      <c r="AA601" s="699"/>
      <c r="AB601" s="699"/>
      <c r="AC601" s="699"/>
      <c r="AD601" s="699"/>
      <c r="AE601" s="699"/>
      <c r="AF601" s="699"/>
      <c r="AG601" s="699"/>
      <c r="AH601" s="699"/>
      <c r="AI601" s="699"/>
      <c r="AJ601" s="699"/>
      <c r="AK601" s="697"/>
      <c r="AL601" s="709"/>
      <c r="AM601" s="699"/>
      <c r="AN601" s="699"/>
      <c r="AP601" s="699"/>
      <c r="AQ601" s="699"/>
      <c r="AR601" s="699"/>
      <c r="AS601" s="699"/>
      <c r="AT601" s="699"/>
      <c r="AU601" s="699"/>
      <c r="AV601" s="699"/>
      <c r="AW601" s="699"/>
      <c r="AX601" s="699"/>
      <c r="AY601" s="699"/>
      <c r="AZ601" s="699"/>
      <c r="BA601" s="699"/>
      <c r="BB601" s="699"/>
      <c r="BC601" s="699"/>
      <c r="BD601" s="699"/>
      <c r="BE601" s="699"/>
      <c r="BF601" s="699"/>
      <c r="BG601" s="699"/>
      <c r="BH601" s="699"/>
      <c r="BI601" s="699"/>
      <c r="BJ601" s="699"/>
      <c r="BK601" s="699"/>
      <c r="BL601" s="699"/>
      <c r="BM601" s="699"/>
      <c r="BN601" s="699"/>
      <c r="BO601" s="699"/>
      <c r="BP601" s="699"/>
      <c r="BQ601" s="699"/>
      <c r="BR601" s="699"/>
      <c r="BS601" s="699"/>
      <c r="BT601" s="699"/>
      <c r="BU601" s="697"/>
      <c r="BV601" s="709"/>
      <c r="BW601" s="699"/>
      <c r="BX601" s="699"/>
      <c r="BZ601" s="699"/>
      <c r="CA601" s="699"/>
      <c r="CB601" s="699"/>
      <c r="CC601" s="699"/>
      <c r="CD601" s="699"/>
      <c r="CE601" s="699"/>
      <c r="CF601" s="699"/>
      <c r="CG601" s="699"/>
      <c r="CH601" s="699"/>
      <c r="CI601" s="699"/>
      <c r="CJ601" s="699"/>
      <c r="CK601" s="699"/>
      <c r="CL601" s="699"/>
      <c r="CM601" s="699"/>
      <c r="CN601" s="699"/>
      <c r="CO601" s="699"/>
      <c r="CP601" s="699"/>
      <c r="CQ601" s="699"/>
      <c r="CR601" s="699"/>
      <c r="CS601" s="699"/>
      <c r="CT601" s="699"/>
      <c r="CU601" s="699"/>
      <c r="CV601" s="699"/>
      <c r="CW601" s="699"/>
      <c r="CX601" s="699"/>
      <c r="CY601" s="699"/>
      <c r="CZ601" s="699"/>
      <c r="DA601" s="699"/>
      <c r="DB601" s="699"/>
      <c r="DC601" s="699"/>
      <c r="DD601" s="699"/>
      <c r="DE601" s="697"/>
      <c r="DF601" s="697"/>
      <c r="DG601" s="699"/>
      <c r="DH601" s="699"/>
      <c r="DJ601" s="699"/>
      <c r="DK601" s="699"/>
      <c r="DL601" s="699"/>
      <c r="DM601" s="699"/>
      <c r="DN601" s="699"/>
      <c r="DO601" s="699"/>
      <c r="DP601" s="699"/>
      <c r="DQ601" s="699"/>
      <c r="DR601" s="699"/>
      <c r="DS601" s="699"/>
      <c r="DT601" s="699"/>
      <c r="DU601" s="699"/>
      <c r="DV601" s="699"/>
      <c r="DW601" s="699"/>
      <c r="DX601" s="699"/>
      <c r="DY601" s="699"/>
      <c r="DZ601" s="699"/>
      <c r="EA601" s="699"/>
      <c r="EB601" s="699"/>
      <c r="EC601" s="699"/>
      <c r="ED601" s="699"/>
      <c r="EE601" s="699"/>
      <c r="EF601" s="699"/>
      <c r="EG601" s="699"/>
      <c r="EH601" s="699"/>
      <c r="EI601" s="699"/>
      <c r="EJ601" s="699"/>
      <c r="EK601" s="699"/>
      <c r="EL601" s="699"/>
      <c r="EM601" s="699"/>
      <c r="EN601" s="699"/>
      <c r="EO601" s="697"/>
      <c r="EP601" s="697"/>
      <c r="EQ601" s="699"/>
      <c r="ER601" s="699"/>
      <c r="ET601" s="699"/>
      <c r="EU601" s="699"/>
      <c r="EV601" s="699"/>
      <c r="EW601" s="699"/>
      <c r="EX601" s="699"/>
      <c r="EY601" s="699"/>
      <c r="EZ601" s="699"/>
      <c r="FA601" s="699"/>
      <c r="FB601" s="699"/>
      <c r="FC601" s="699"/>
      <c r="FD601" s="699"/>
      <c r="FE601" s="699"/>
      <c r="FF601" s="699"/>
      <c r="FG601" s="699"/>
      <c r="FH601" s="699"/>
      <c r="FI601" s="699"/>
      <c r="FJ601" s="699"/>
      <c r="FK601" s="699"/>
      <c r="FL601" s="699"/>
      <c r="FM601" s="699"/>
      <c r="FN601" s="699"/>
      <c r="FO601" s="699"/>
      <c r="FP601" s="699"/>
      <c r="FQ601" s="699"/>
      <c r="FR601" s="699"/>
      <c r="FS601" s="699"/>
      <c r="FT601" s="699"/>
      <c r="FU601" s="699"/>
      <c r="FV601" s="699"/>
      <c r="FW601" s="699"/>
      <c r="FX601" s="699"/>
      <c r="FY601" s="697"/>
      <c r="FZ601" s="697"/>
      <c r="GA601" s="699"/>
      <c r="GB601" s="699"/>
      <c r="GD601" s="699"/>
      <c r="GE601" s="699"/>
      <c r="GF601" s="699"/>
      <c r="GG601" s="699"/>
      <c r="GH601" s="699"/>
      <c r="GI601" s="699"/>
      <c r="GJ601" s="699"/>
      <c r="GK601" s="699"/>
      <c r="GL601" s="699"/>
      <c r="GM601" s="699"/>
      <c r="GN601" s="699"/>
      <c r="GO601" s="699"/>
      <c r="GP601" s="699"/>
      <c r="GQ601" s="699"/>
      <c r="GR601" s="699"/>
      <c r="GS601" s="699"/>
      <c r="GT601" s="699"/>
      <c r="GU601" s="699"/>
      <c r="GV601" s="699"/>
      <c r="GW601" s="699"/>
      <c r="GX601" s="699"/>
      <c r="GY601" s="699"/>
      <c r="GZ601" s="699"/>
      <c r="HA601" s="699"/>
      <c r="HB601" s="699"/>
      <c r="HC601" s="699"/>
      <c r="HD601" s="699"/>
      <c r="HE601" s="699"/>
      <c r="HF601" s="699"/>
      <c r="HG601" s="699"/>
      <c r="HH601" s="699"/>
      <c r="HI601" s="699"/>
      <c r="HJ601" s="699"/>
      <c r="HK601" s="699"/>
      <c r="HL601" s="699"/>
      <c r="HM601" s="699"/>
      <c r="HN601" s="699"/>
      <c r="HO601" s="699"/>
      <c r="HP601" s="699"/>
      <c r="HQ601" s="699"/>
      <c r="HR601" s="699"/>
    </row>
    <row r="602" spans="1:226" s="707" customFormat="1" hidden="1" x14ac:dyDescent="0.25">
      <c r="A602" s="697"/>
      <c r="B602" s="708">
        <f>HG458</f>
        <v>133211.5</v>
      </c>
      <c r="C602" s="708">
        <f>HE458</f>
        <v>102312.9</v>
      </c>
      <c r="D602" s="708">
        <f>HF458</f>
        <v>30898.6</v>
      </c>
      <c r="F602" s="699"/>
      <c r="G602" s="708"/>
      <c r="H602" s="699"/>
      <c r="I602" s="700"/>
      <c r="J602" s="699"/>
      <c r="K602" s="700"/>
      <c r="L602" s="699"/>
      <c r="M602" s="700"/>
      <c r="N602" s="699"/>
      <c r="O602" s="700"/>
      <c r="P602" s="699"/>
      <c r="Q602" s="700"/>
      <c r="R602" s="699"/>
      <c r="S602" s="700"/>
      <c r="T602" s="699"/>
      <c r="U602" s="700"/>
      <c r="V602" s="699"/>
      <c r="W602" s="700"/>
      <c r="X602" s="699"/>
      <c r="Y602" s="700"/>
      <c r="Z602" s="699"/>
      <c r="AA602" s="699"/>
      <c r="AB602" s="699"/>
      <c r="AC602" s="699"/>
      <c r="AD602" s="699"/>
      <c r="AE602" s="699"/>
      <c r="AF602" s="699"/>
      <c r="AG602" s="699"/>
      <c r="AH602" s="699"/>
      <c r="AI602" s="699"/>
      <c r="AJ602" s="699"/>
      <c r="AK602" s="697"/>
      <c r="AL602" s="709"/>
      <c r="AM602" s="699"/>
      <c r="AN602" s="699"/>
      <c r="AP602" s="699"/>
      <c r="AQ602" s="699"/>
      <c r="AR602" s="699"/>
      <c r="AS602" s="699"/>
      <c r="AT602" s="699"/>
      <c r="AU602" s="699"/>
      <c r="AV602" s="699"/>
      <c r="AW602" s="699"/>
      <c r="AX602" s="699"/>
      <c r="AY602" s="699"/>
      <c r="AZ602" s="699"/>
      <c r="BA602" s="699"/>
      <c r="BB602" s="699"/>
      <c r="BC602" s="699"/>
      <c r="BD602" s="699"/>
      <c r="BE602" s="699"/>
      <c r="BF602" s="699"/>
      <c r="BG602" s="699"/>
      <c r="BH602" s="699"/>
      <c r="BI602" s="699"/>
      <c r="BJ602" s="699"/>
      <c r="BK602" s="699"/>
      <c r="BL602" s="699"/>
      <c r="BM602" s="699"/>
      <c r="BN602" s="699"/>
      <c r="BO602" s="699"/>
      <c r="BP602" s="699"/>
      <c r="BQ602" s="699"/>
      <c r="BR602" s="699"/>
      <c r="BS602" s="699"/>
      <c r="BT602" s="699"/>
      <c r="BU602" s="697"/>
      <c r="BV602" s="709"/>
      <c r="BW602" s="699"/>
      <c r="BX602" s="699"/>
      <c r="BZ602" s="699"/>
      <c r="CA602" s="699"/>
      <c r="CB602" s="699"/>
      <c r="CC602" s="699"/>
      <c r="CD602" s="699"/>
      <c r="CE602" s="699"/>
      <c r="CF602" s="699"/>
      <c r="CG602" s="699"/>
      <c r="CH602" s="699"/>
      <c r="CI602" s="699"/>
      <c r="CJ602" s="699"/>
      <c r="CK602" s="699"/>
      <c r="CL602" s="699"/>
      <c r="CM602" s="699"/>
      <c r="CN602" s="699"/>
      <c r="CO602" s="699"/>
      <c r="CP602" s="699"/>
      <c r="CQ602" s="699"/>
      <c r="CR602" s="699"/>
      <c r="CS602" s="699"/>
      <c r="CT602" s="699"/>
      <c r="CU602" s="699"/>
      <c r="CV602" s="699"/>
      <c r="CW602" s="699"/>
      <c r="CX602" s="699"/>
      <c r="CY602" s="699"/>
      <c r="CZ602" s="699"/>
      <c r="DA602" s="699"/>
      <c r="DB602" s="699"/>
      <c r="DC602" s="699"/>
      <c r="DD602" s="699"/>
      <c r="DE602" s="697"/>
      <c r="DF602" s="697"/>
      <c r="DG602" s="699"/>
      <c r="DH602" s="699"/>
      <c r="DJ602" s="699"/>
      <c r="DK602" s="699"/>
      <c r="DL602" s="699"/>
      <c r="DM602" s="699"/>
      <c r="DN602" s="699"/>
      <c r="DO602" s="699"/>
      <c r="DP602" s="699"/>
      <c r="DQ602" s="699"/>
      <c r="DR602" s="699"/>
      <c r="DS602" s="699"/>
      <c r="DT602" s="699"/>
      <c r="DU602" s="699"/>
      <c r="DV602" s="699"/>
      <c r="DW602" s="699"/>
      <c r="DX602" s="699"/>
      <c r="DY602" s="699"/>
      <c r="DZ602" s="699"/>
      <c r="EA602" s="699"/>
      <c r="EB602" s="699"/>
      <c r="EC602" s="699"/>
      <c r="ED602" s="699"/>
      <c r="EE602" s="699"/>
      <c r="EF602" s="699"/>
      <c r="EG602" s="699"/>
      <c r="EH602" s="699"/>
      <c r="EI602" s="699"/>
      <c r="EJ602" s="699"/>
      <c r="EK602" s="699"/>
      <c r="EL602" s="699"/>
      <c r="EM602" s="699"/>
      <c r="EN602" s="699"/>
      <c r="EO602" s="697"/>
      <c r="EP602" s="697"/>
      <c r="EQ602" s="699"/>
      <c r="ER602" s="699"/>
      <c r="ET602" s="699"/>
      <c r="EU602" s="699"/>
      <c r="EV602" s="699"/>
      <c r="EW602" s="699"/>
      <c r="EX602" s="699"/>
      <c r="EY602" s="699"/>
      <c r="EZ602" s="699"/>
      <c r="FA602" s="699"/>
      <c r="FB602" s="699"/>
      <c r="FC602" s="699"/>
      <c r="FD602" s="699"/>
      <c r="FE602" s="699"/>
      <c r="FF602" s="699"/>
      <c r="FG602" s="699"/>
      <c r="FH602" s="699"/>
      <c r="FI602" s="699"/>
      <c r="FJ602" s="699"/>
      <c r="FK602" s="699"/>
      <c r="FL602" s="699"/>
      <c r="FM602" s="699"/>
      <c r="FN602" s="699"/>
      <c r="FO602" s="699"/>
      <c r="FP602" s="699"/>
      <c r="FQ602" s="699"/>
      <c r="FR602" s="699"/>
      <c r="FS602" s="699"/>
      <c r="FT602" s="699"/>
      <c r="FU602" s="699"/>
      <c r="FV602" s="699"/>
      <c r="FW602" s="699"/>
      <c r="FX602" s="699"/>
      <c r="FY602" s="697"/>
      <c r="FZ602" s="697"/>
      <c r="GA602" s="699"/>
      <c r="GB602" s="699"/>
      <c r="GD602" s="699"/>
      <c r="GE602" s="699"/>
      <c r="GF602" s="699"/>
      <c r="GG602" s="699"/>
      <c r="GH602" s="699"/>
      <c r="GI602" s="699"/>
      <c r="GJ602" s="699"/>
      <c r="GK602" s="699"/>
      <c r="GL602" s="699"/>
      <c r="GM602" s="699"/>
      <c r="GN602" s="699"/>
      <c r="GO602" s="699"/>
      <c r="GP602" s="699"/>
      <c r="GQ602" s="699"/>
      <c r="GR602" s="699"/>
      <c r="GS602" s="699"/>
      <c r="GT602" s="699"/>
      <c r="GU602" s="699"/>
      <c r="GV602" s="699"/>
      <c r="GW602" s="699"/>
      <c r="GX602" s="699"/>
      <c r="GY602" s="699"/>
      <c r="GZ602" s="699"/>
      <c r="HA602" s="699"/>
      <c r="HB602" s="699"/>
      <c r="HC602" s="699"/>
      <c r="HD602" s="699"/>
      <c r="HE602" s="699"/>
      <c r="HF602" s="699"/>
      <c r="HG602" s="699"/>
      <c r="HH602" s="699"/>
      <c r="HI602" s="699"/>
      <c r="HJ602" s="699"/>
      <c r="HK602" s="699"/>
      <c r="HL602" s="699"/>
      <c r="HM602" s="699"/>
      <c r="HN602" s="699"/>
      <c r="HO602" s="699"/>
      <c r="HP602" s="699"/>
      <c r="HQ602" s="699"/>
      <c r="HR602" s="699"/>
    </row>
    <row r="603" spans="1:226" s="707" customFormat="1" hidden="1" x14ac:dyDescent="0.25">
      <c r="A603" s="697"/>
      <c r="B603" s="700">
        <f t="shared" ref="B603:D603" si="3731">B601-B602</f>
        <v>-0.2</v>
      </c>
      <c r="C603" s="700">
        <f t="shared" si="3731"/>
        <v>-0.1</v>
      </c>
      <c r="D603" s="700">
        <f t="shared" si="3731"/>
        <v>-0.1</v>
      </c>
      <c r="F603" s="699"/>
      <c r="G603" s="708"/>
      <c r="H603" s="699"/>
      <c r="I603" s="700"/>
      <c r="J603" s="699"/>
      <c r="K603" s="700"/>
      <c r="L603" s="699"/>
      <c r="M603" s="700"/>
      <c r="N603" s="699"/>
      <c r="O603" s="700"/>
      <c r="P603" s="699"/>
      <c r="Q603" s="700"/>
      <c r="R603" s="699"/>
      <c r="S603" s="700"/>
      <c r="T603" s="699"/>
      <c r="U603" s="700"/>
      <c r="V603" s="699"/>
      <c r="W603" s="700"/>
      <c r="X603" s="699"/>
      <c r="Y603" s="700"/>
      <c r="Z603" s="699"/>
      <c r="AA603" s="699"/>
      <c r="AB603" s="699"/>
      <c r="AC603" s="699"/>
      <c r="AD603" s="699"/>
      <c r="AE603" s="699"/>
      <c r="AF603" s="699"/>
      <c r="AG603" s="699"/>
      <c r="AH603" s="699"/>
      <c r="AI603" s="699"/>
      <c r="AJ603" s="699"/>
      <c r="AK603" s="697"/>
      <c r="AL603" s="709"/>
      <c r="AM603" s="699"/>
      <c r="AN603" s="699"/>
      <c r="AP603" s="699"/>
      <c r="AQ603" s="699"/>
      <c r="AR603" s="699"/>
      <c r="AS603" s="699"/>
      <c r="AT603" s="699"/>
      <c r="AU603" s="699"/>
      <c r="AV603" s="699"/>
      <c r="AW603" s="699"/>
      <c r="AX603" s="699"/>
      <c r="AY603" s="699"/>
      <c r="AZ603" s="699"/>
      <c r="BA603" s="699"/>
      <c r="BB603" s="699"/>
      <c r="BC603" s="699"/>
      <c r="BD603" s="699"/>
      <c r="BE603" s="699"/>
      <c r="BF603" s="699"/>
      <c r="BG603" s="699"/>
      <c r="BH603" s="699"/>
      <c r="BI603" s="699"/>
      <c r="BJ603" s="699"/>
      <c r="BK603" s="699"/>
      <c r="BL603" s="699"/>
      <c r="BM603" s="699"/>
      <c r="BN603" s="699"/>
      <c r="BO603" s="699"/>
      <c r="BP603" s="699"/>
      <c r="BQ603" s="699"/>
      <c r="BR603" s="699"/>
      <c r="BS603" s="699"/>
      <c r="BT603" s="699"/>
      <c r="BU603" s="697"/>
      <c r="BV603" s="709"/>
      <c r="BW603" s="699"/>
      <c r="BX603" s="699"/>
      <c r="BZ603" s="699"/>
      <c r="CA603" s="699"/>
      <c r="CB603" s="699"/>
      <c r="CC603" s="699"/>
      <c r="CD603" s="699"/>
      <c r="CE603" s="699"/>
      <c r="CF603" s="699"/>
      <c r="CG603" s="699"/>
      <c r="CH603" s="699"/>
      <c r="CI603" s="699"/>
      <c r="CJ603" s="699"/>
      <c r="CK603" s="699"/>
      <c r="CL603" s="699"/>
      <c r="CM603" s="699"/>
      <c r="CN603" s="699"/>
      <c r="CO603" s="699"/>
      <c r="CP603" s="699"/>
      <c r="CQ603" s="699"/>
      <c r="CR603" s="699"/>
      <c r="CS603" s="699"/>
      <c r="CT603" s="699"/>
      <c r="CU603" s="699"/>
      <c r="CV603" s="699"/>
      <c r="CW603" s="699"/>
      <c r="CX603" s="699"/>
      <c r="CY603" s="699"/>
      <c r="CZ603" s="699"/>
      <c r="DA603" s="699"/>
      <c r="DB603" s="699"/>
      <c r="DC603" s="699"/>
      <c r="DD603" s="699"/>
      <c r="DE603" s="697"/>
      <c r="DF603" s="697"/>
      <c r="DG603" s="699"/>
      <c r="DH603" s="699"/>
      <c r="DJ603" s="699"/>
      <c r="DK603" s="699"/>
      <c r="DL603" s="699"/>
      <c r="DM603" s="699"/>
      <c r="DN603" s="699"/>
      <c r="DO603" s="699"/>
      <c r="DP603" s="699"/>
      <c r="DQ603" s="699"/>
      <c r="DR603" s="699"/>
      <c r="DS603" s="699"/>
      <c r="DT603" s="699"/>
      <c r="DU603" s="699"/>
      <c r="DV603" s="699"/>
      <c r="DW603" s="699"/>
      <c r="DX603" s="699"/>
      <c r="DY603" s="699"/>
      <c r="DZ603" s="699"/>
      <c r="EA603" s="699"/>
      <c r="EB603" s="699"/>
      <c r="EC603" s="699"/>
      <c r="ED603" s="699"/>
      <c r="EE603" s="699"/>
      <c r="EF603" s="699"/>
      <c r="EG603" s="699"/>
      <c r="EH603" s="699"/>
      <c r="EI603" s="699"/>
      <c r="EJ603" s="699"/>
      <c r="EK603" s="699"/>
      <c r="EL603" s="699"/>
      <c r="EM603" s="699"/>
      <c r="EN603" s="699"/>
      <c r="EO603" s="697"/>
      <c r="EP603" s="697"/>
      <c r="EQ603" s="699"/>
      <c r="ER603" s="699"/>
      <c r="ET603" s="699"/>
      <c r="EU603" s="699"/>
      <c r="EV603" s="699"/>
      <c r="EW603" s="699"/>
      <c r="EX603" s="699"/>
      <c r="EY603" s="699"/>
      <c r="EZ603" s="699"/>
      <c r="FA603" s="699"/>
      <c r="FB603" s="699"/>
      <c r="FC603" s="699"/>
      <c r="FD603" s="699"/>
      <c r="FE603" s="699"/>
      <c r="FF603" s="699"/>
      <c r="FG603" s="699"/>
      <c r="FH603" s="699"/>
      <c r="FI603" s="699"/>
      <c r="FJ603" s="699"/>
      <c r="FK603" s="699"/>
      <c r="FL603" s="699"/>
      <c r="FM603" s="699"/>
      <c r="FN603" s="699"/>
      <c r="FO603" s="699"/>
      <c r="FP603" s="699"/>
      <c r="FQ603" s="699"/>
      <c r="FR603" s="699"/>
      <c r="FS603" s="699"/>
      <c r="FT603" s="699"/>
      <c r="FU603" s="699"/>
      <c r="FV603" s="699"/>
      <c r="FW603" s="699"/>
      <c r="FX603" s="699"/>
      <c r="FY603" s="697"/>
      <c r="FZ603" s="697"/>
      <c r="GA603" s="699"/>
      <c r="GB603" s="699"/>
      <c r="GD603" s="699"/>
      <c r="GE603" s="699"/>
      <c r="GF603" s="699"/>
      <c r="GG603" s="699"/>
      <c r="GH603" s="699"/>
      <c r="GI603" s="699"/>
      <c r="GJ603" s="699"/>
      <c r="GK603" s="699"/>
      <c r="GL603" s="699"/>
      <c r="GM603" s="699"/>
      <c r="GN603" s="699"/>
      <c r="GO603" s="699"/>
      <c r="GP603" s="699"/>
      <c r="GQ603" s="699"/>
      <c r="GR603" s="699"/>
      <c r="GS603" s="699"/>
      <c r="GT603" s="699"/>
      <c r="GU603" s="699"/>
      <c r="GV603" s="699"/>
      <c r="GW603" s="699"/>
      <c r="GX603" s="699"/>
      <c r="GY603" s="699"/>
      <c r="GZ603" s="699"/>
      <c r="HA603" s="699"/>
      <c r="HB603" s="699"/>
      <c r="HC603" s="699"/>
      <c r="HD603" s="699"/>
      <c r="HE603" s="699"/>
      <c r="HF603" s="699"/>
      <c r="HG603" s="699"/>
      <c r="HH603" s="699"/>
      <c r="HI603" s="699"/>
      <c r="HJ603" s="699"/>
      <c r="HK603" s="699"/>
      <c r="HL603" s="699"/>
      <c r="HM603" s="699"/>
      <c r="HN603" s="699"/>
      <c r="HO603" s="699"/>
      <c r="HP603" s="699"/>
      <c r="HQ603" s="699"/>
      <c r="HR603" s="699"/>
    </row>
    <row r="604" spans="1:226" s="707" customFormat="1" x14ac:dyDescent="0.25">
      <c r="A604" s="1024" t="s">
        <v>913</v>
      </c>
      <c r="B604" s="1025" t="s">
        <v>944</v>
      </c>
      <c r="C604" s="1025"/>
      <c r="D604" s="1025"/>
      <c r="F604" s="699"/>
      <c r="G604" s="708"/>
      <c r="H604" s="699"/>
      <c r="I604" s="700"/>
      <c r="J604" s="699"/>
      <c r="K604" s="700"/>
      <c r="L604" s="699"/>
      <c r="M604" s="700"/>
      <c r="N604" s="699"/>
      <c r="O604" s="700"/>
      <c r="P604" s="699"/>
      <c r="Q604" s="700"/>
      <c r="R604" s="699"/>
      <c r="S604" s="700"/>
      <c r="T604" s="699"/>
      <c r="U604" s="700"/>
      <c r="V604" s="699"/>
      <c r="W604" s="700"/>
      <c r="X604" s="699"/>
      <c r="Y604" s="700"/>
      <c r="Z604" s="699"/>
      <c r="AA604" s="699"/>
      <c r="AB604" s="699"/>
      <c r="AC604" s="699"/>
      <c r="AD604" s="699"/>
      <c r="AE604" s="699"/>
      <c r="AF604" s="699"/>
      <c r="AG604" s="699"/>
      <c r="AH604" s="699"/>
      <c r="AI604" s="699"/>
      <c r="AJ604" s="699"/>
      <c r="AK604" s="697"/>
      <c r="AL604" s="709"/>
      <c r="AM604" s="699"/>
      <c r="AN604" s="699"/>
      <c r="AP604" s="699"/>
      <c r="AQ604" s="699"/>
      <c r="AR604" s="699"/>
      <c r="AS604" s="699"/>
      <c r="AT604" s="699"/>
      <c r="AU604" s="699"/>
      <c r="AV604" s="699"/>
      <c r="AW604" s="699"/>
      <c r="AX604" s="699"/>
      <c r="AY604" s="699"/>
      <c r="AZ604" s="699"/>
      <c r="BA604" s="699"/>
      <c r="BB604" s="699"/>
      <c r="BC604" s="699"/>
      <c r="BD604" s="699"/>
      <c r="BE604" s="699"/>
      <c r="BF604" s="699"/>
      <c r="BG604" s="699"/>
      <c r="BH604" s="699"/>
      <c r="BI604" s="699"/>
      <c r="BJ604" s="699"/>
      <c r="BK604" s="699"/>
      <c r="BL604" s="699"/>
      <c r="BM604" s="699"/>
      <c r="BN604" s="699"/>
      <c r="BO604" s="699"/>
      <c r="BP604" s="699"/>
      <c r="BQ604" s="699"/>
      <c r="BR604" s="699"/>
      <c r="BS604" s="699"/>
      <c r="BT604" s="699"/>
      <c r="BU604" s="697"/>
      <c r="BV604" s="709"/>
      <c r="BW604" s="699"/>
      <c r="BX604" s="699"/>
      <c r="BZ604" s="699"/>
      <c r="CA604" s="699"/>
      <c r="CB604" s="699"/>
      <c r="CC604" s="699"/>
      <c r="CD604" s="699"/>
      <c r="CE604" s="699"/>
      <c r="CF604" s="699"/>
      <c r="CG604" s="699"/>
      <c r="CH604" s="699"/>
      <c r="CI604" s="699"/>
      <c r="CJ604" s="699"/>
      <c r="CK604" s="699"/>
      <c r="CL604" s="699"/>
      <c r="CM604" s="699"/>
      <c r="CN604" s="699"/>
      <c r="CO604" s="699"/>
      <c r="CP604" s="699"/>
      <c r="CQ604" s="699"/>
      <c r="CR604" s="699"/>
      <c r="CS604" s="699"/>
      <c r="CT604" s="699"/>
      <c r="CU604" s="699"/>
      <c r="CV604" s="699"/>
      <c r="CW604" s="699"/>
      <c r="CX604" s="699"/>
      <c r="CY604" s="699"/>
      <c r="CZ604" s="699"/>
      <c r="DA604" s="699"/>
      <c r="DB604" s="699"/>
      <c r="DC604" s="699"/>
      <c r="DD604" s="699"/>
      <c r="DE604" s="697"/>
      <c r="DF604" s="697"/>
      <c r="DG604" s="699"/>
      <c r="DH604" s="699"/>
      <c r="DJ604" s="699"/>
      <c r="DK604" s="699"/>
      <c r="DL604" s="699"/>
      <c r="DM604" s="699"/>
      <c r="DN604" s="699"/>
      <c r="DO604" s="699"/>
      <c r="DP604" s="699"/>
      <c r="DQ604" s="699"/>
      <c r="DR604" s="699"/>
      <c r="DS604" s="699"/>
      <c r="DT604" s="699"/>
      <c r="DU604" s="699"/>
      <c r="DV604" s="699"/>
      <c r="DW604" s="699"/>
      <c r="DX604" s="699"/>
      <c r="DY604" s="699"/>
      <c r="DZ604" s="699"/>
      <c r="EA604" s="699"/>
      <c r="EB604" s="699"/>
      <c r="EC604" s="699"/>
      <c r="ED604" s="699"/>
      <c r="EE604" s="699"/>
      <c r="EF604" s="699"/>
      <c r="EG604" s="699"/>
      <c r="EH604" s="699"/>
      <c r="EI604" s="699"/>
      <c r="EJ604" s="699"/>
      <c r="EK604" s="699"/>
      <c r="EL604" s="699"/>
      <c r="EM604" s="699"/>
      <c r="EN604" s="699"/>
      <c r="EO604" s="697"/>
      <c r="EP604" s="697"/>
      <c r="EQ604" s="699"/>
      <c r="ER604" s="699"/>
      <c r="ET604" s="699"/>
      <c r="EU604" s="699"/>
      <c r="EV604" s="699"/>
      <c r="EW604" s="699"/>
      <c r="EX604" s="699"/>
      <c r="EY604" s="699"/>
      <c r="EZ604" s="699"/>
      <c r="FA604" s="699"/>
      <c r="FB604" s="699"/>
      <c r="FC604" s="699"/>
      <c r="FD604" s="699"/>
      <c r="FE604" s="699"/>
      <c r="FF604" s="699"/>
      <c r="FG604" s="699"/>
      <c r="FH604" s="699"/>
      <c r="FI604" s="699"/>
      <c r="FJ604" s="699"/>
      <c r="FK604" s="699"/>
      <c r="FL604" s="699"/>
      <c r="FM604" s="699"/>
      <c r="FN604" s="699"/>
      <c r="FO604" s="699"/>
      <c r="FP604" s="699"/>
      <c r="FQ604" s="699"/>
      <c r="FR604" s="699"/>
      <c r="FS604" s="699"/>
      <c r="FT604" s="699"/>
      <c r="FU604" s="699"/>
      <c r="FV604" s="699"/>
      <c r="FW604" s="699"/>
      <c r="FX604" s="699"/>
      <c r="FY604" s="697"/>
      <c r="FZ604" s="697"/>
      <c r="GA604" s="699"/>
      <c r="GB604" s="699"/>
      <c r="GD604" s="699"/>
      <c r="GE604" s="699"/>
      <c r="GF604" s="699"/>
      <c r="GG604" s="699"/>
      <c r="GH604" s="699"/>
      <c r="GI604" s="699"/>
      <c r="GJ604" s="699"/>
      <c r="GK604" s="699"/>
      <c r="GL604" s="699"/>
      <c r="GM604" s="699"/>
      <c r="GN604" s="699"/>
      <c r="GO604" s="699"/>
      <c r="GP604" s="699"/>
      <c r="GQ604" s="699"/>
      <c r="GR604" s="699"/>
      <c r="GS604" s="699"/>
      <c r="GT604" s="699"/>
      <c r="GU604" s="699"/>
      <c r="GV604" s="699"/>
      <c r="GW604" s="699"/>
      <c r="GX604" s="699"/>
      <c r="GY604" s="699"/>
      <c r="GZ604" s="699"/>
      <c r="HA604" s="699"/>
      <c r="HB604" s="699"/>
      <c r="HC604" s="699"/>
      <c r="HD604" s="699"/>
      <c r="HE604" s="699"/>
      <c r="HF604" s="699"/>
      <c r="HG604" s="699"/>
      <c r="HH604" s="699"/>
      <c r="HI604" s="699"/>
      <c r="HJ604" s="699"/>
      <c r="HK604" s="699"/>
      <c r="HL604" s="699"/>
      <c r="HM604" s="699"/>
      <c r="HN604" s="699"/>
      <c r="HO604" s="699"/>
      <c r="HP604" s="699"/>
      <c r="HQ604" s="699"/>
      <c r="HR604" s="699"/>
    </row>
    <row r="605" spans="1:226" s="707" customFormat="1" x14ac:dyDescent="0.25">
      <c r="A605" s="1024"/>
      <c r="B605" s="949" t="s">
        <v>930</v>
      </c>
      <c r="C605" s="949">
        <v>211</v>
      </c>
      <c r="D605" s="949">
        <v>213</v>
      </c>
      <c r="F605" s="699"/>
      <c r="G605" s="708"/>
      <c r="H605" s="699"/>
      <c r="I605" s="700"/>
      <c r="J605" s="699"/>
      <c r="K605" s="700"/>
      <c r="L605" s="699"/>
      <c r="M605" s="700"/>
      <c r="N605" s="699"/>
      <c r="O605" s="700"/>
      <c r="P605" s="699"/>
      <c r="Q605" s="700"/>
      <c r="R605" s="699"/>
      <c r="S605" s="700"/>
      <c r="T605" s="699"/>
      <c r="U605" s="700"/>
      <c r="V605" s="699"/>
      <c r="W605" s="700"/>
      <c r="X605" s="699"/>
      <c r="Y605" s="700"/>
      <c r="Z605" s="699"/>
      <c r="AA605" s="699"/>
      <c r="AB605" s="699"/>
      <c r="AC605" s="699"/>
      <c r="AD605" s="699"/>
      <c r="AE605" s="699"/>
      <c r="AF605" s="699"/>
      <c r="AG605" s="699"/>
      <c r="AH605" s="699"/>
      <c r="AI605" s="699"/>
      <c r="AJ605" s="699"/>
      <c r="AK605" s="697"/>
      <c r="AL605" s="709"/>
      <c r="AM605" s="699"/>
      <c r="AN605" s="699"/>
      <c r="AP605" s="699"/>
      <c r="AQ605" s="699"/>
      <c r="AR605" s="699"/>
      <c r="AS605" s="699"/>
      <c r="AT605" s="699"/>
      <c r="AU605" s="699"/>
      <c r="AV605" s="699"/>
      <c r="AW605" s="699"/>
      <c r="AX605" s="699"/>
      <c r="AY605" s="699"/>
      <c r="AZ605" s="699"/>
      <c r="BA605" s="699"/>
      <c r="BB605" s="699"/>
      <c r="BC605" s="699"/>
      <c r="BD605" s="699"/>
      <c r="BE605" s="699"/>
      <c r="BF605" s="699"/>
      <c r="BG605" s="699"/>
      <c r="BH605" s="699"/>
      <c r="BI605" s="699"/>
      <c r="BJ605" s="699"/>
      <c r="BK605" s="699"/>
      <c r="BL605" s="699"/>
      <c r="BM605" s="699"/>
      <c r="BN605" s="699"/>
      <c r="BO605" s="699"/>
      <c r="BP605" s="699"/>
      <c r="BQ605" s="699"/>
      <c r="BR605" s="699"/>
      <c r="BS605" s="699"/>
      <c r="BT605" s="699"/>
      <c r="BU605" s="697"/>
      <c r="BV605" s="709"/>
      <c r="BW605" s="699"/>
      <c r="BX605" s="699"/>
      <c r="BZ605" s="699"/>
      <c r="CA605" s="699"/>
      <c r="CB605" s="699"/>
      <c r="CC605" s="699"/>
      <c r="CD605" s="699"/>
      <c r="CE605" s="699"/>
      <c r="CF605" s="699"/>
      <c r="CG605" s="699"/>
      <c r="CH605" s="699"/>
      <c r="CI605" s="699"/>
      <c r="CJ605" s="699"/>
      <c r="CK605" s="699"/>
      <c r="CL605" s="699"/>
      <c r="CM605" s="699"/>
      <c r="CN605" s="699"/>
      <c r="CO605" s="699"/>
      <c r="CP605" s="699"/>
      <c r="CQ605" s="699"/>
      <c r="CR605" s="699"/>
      <c r="CS605" s="699"/>
      <c r="CT605" s="699"/>
      <c r="CU605" s="699"/>
      <c r="CV605" s="699"/>
      <c r="CW605" s="699"/>
      <c r="CX605" s="699"/>
      <c r="CY605" s="699"/>
      <c r="CZ605" s="699"/>
      <c r="DA605" s="699"/>
      <c r="DB605" s="699"/>
      <c r="DC605" s="699"/>
      <c r="DD605" s="699"/>
      <c r="DE605" s="697"/>
      <c r="DF605" s="697"/>
      <c r="DG605" s="699"/>
      <c r="DH605" s="699"/>
      <c r="DJ605" s="699"/>
      <c r="DK605" s="699"/>
      <c r="DL605" s="699"/>
      <c r="DM605" s="699"/>
      <c r="DN605" s="699"/>
      <c r="DO605" s="699"/>
      <c r="DP605" s="699"/>
      <c r="DQ605" s="699"/>
      <c r="DR605" s="699"/>
      <c r="DS605" s="699"/>
      <c r="DT605" s="699"/>
      <c r="DU605" s="699"/>
      <c r="DV605" s="699"/>
      <c r="DW605" s="699"/>
      <c r="DX605" s="699"/>
      <c r="DY605" s="699"/>
      <c r="DZ605" s="699"/>
      <c r="EA605" s="699"/>
      <c r="EB605" s="699"/>
      <c r="EC605" s="699"/>
      <c r="ED605" s="699"/>
      <c r="EE605" s="699"/>
      <c r="EF605" s="699"/>
      <c r="EG605" s="699"/>
      <c r="EH605" s="699"/>
      <c r="EI605" s="699"/>
      <c r="EJ605" s="699"/>
      <c r="EK605" s="699"/>
      <c r="EL605" s="699"/>
      <c r="EM605" s="699"/>
      <c r="EN605" s="699"/>
      <c r="EO605" s="697"/>
      <c r="EP605" s="697"/>
      <c r="EQ605" s="699"/>
      <c r="ER605" s="699"/>
      <c r="ET605" s="699"/>
      <c r="EU605" s="699"/>
      <c r="EV605" s="699"/>
      <c r="EW605" s="699"/>
      <c r="EX605" s="699"/>
      <c r="EY605" s="699"/>
      <c r="EZ605" s="699"/>
      <c r="FA605" s="699"/>
      <c r="FB605" s="699"/>
      <c r="FC605" s="699"/>
      <c r="FD605" s="699"/>
      <c r="FE605" s="699"/>
      <c r="FF605" s="699"/>
      <c r="FG605" s="699"/>
      <c r="FH605" s="699"/>
      <c r="FI605" s="699"/>
      <c r="FJ605" s="699"/>
      <c r="FK605" s="699"/>
      <c r="FL605" s="699"/>
      <c r="FM605" s="699"/>
      <c r="FN605" s="699"/>
      <c r="FO605" s="699"/>
      <c r="FP605" s="699"/>
      <c r="FQ605" s="699"/>
      <c r="FR605" s="699"/>
      <c r="FS605" s="699"/>
      <c r="FT605" s="699"/>
      <c r="FU605" s="699"/>
      <c r="FV605" s="699"/>
      <c r="FW605" s="699"/>
      <c r="FX605" s="699"/>
      <c r="FY605" s="697"/>
      <c r="FZ605" s="697"/>
      <c r="GA605" s="699"/>
      <c r="GB605" s="699"/>
      <c r="GD605" s="699"/>
      <c r="GE605" s="699"/>
      <c r="GF605" s="699"/>
      <c r="GG605" s="699"/>
      <c r="GH605" s="699"/>
      <c r="GI605" s="699"/>
      <c r="GJ605" s="699"/>
      <c r="GK605" s="699"/>
      <c r="GL605" s="699"/>
      <c r="GM605" s="699"/>
      <c r="GN605" s="699"/>
      <c r="GO605" s="699"/>
      <c r="GP605" s="699"/>
      <c r="GQ605" s="699"/>
      <c r="GR605" s="699"/>
      <c r="GS605" s="699"/>
      <c r="GT605" s="699"/>
      <c r="GU605" s="699"/>
      <c r="GV605" s="699"/>
      <c r="GW605" s="699"/>
      <c r="GX605" s="699"/>
      <c r="GY605" s="699"/>
      <c r="GZ605" s="699"/>
      <c r="HA605" s="699"/>
      <c r="HB605" s="699"/>
      <c r="HC605" s="699"/>
      <c r="HD605" s="699"/>
      <c r="HE605" s="699"/>
      <c r="HF605" s="699"/>
      <c r="HG605" s="699"/>
      <c r="HH605" s="699"/>
      <c r="HI605" s="699"/>
      <c r="HJ605" s="699"/>
      <c r="HK605" s="699"/>
      <c r="HL605" s="699"/>
      <c r="HM605" s="699"/>
      <c r="HN605" s="699"/>
      <c r="HO605" s="699"/>
      <c r="HP605" s="699"/>
      <c r="HQ605" s="699"/>
      <c r="HR605" s="699"/>
    </row>
    <row r="606" spans="1:226" s="707" customFormat="1" x14ac:dyDescent="0.25">
      <c r="A606" s="845" t="s">
        <v>49</v>
      </c>
      <c r="B606" s="846">
        <f t="shared" ref="B606:B610" si="3732">C606+D606</f>
        <v>18722.599999999999</v>
      </c>
      <c r="C606" s="847">
        <f>AG457</f>
        <v>14379.9</v>
      </c>
      <c r="D606" s="847">
        <f>AH457</f>
        <v>4342.7</v>
      </c>
      <c r="F606" s="699"/>
      <c r="G606" s="708"/>
      <c r="H606" s="699"/>
      <c r="I606" s="700"/>
      <c r="J606" s="699"/>
      <c r="K606" s="700"/>
      <c r="L606" s="699"/>
      <c r="M606" s="700"/>
      <c r="N606" s="699"/>
      <c r="O606" s="700"/>
      <c r="P606" s="699"/>
      <c r="Q606" s="700"/>
      <c r="R606" s="699"/>
      <c r="S606" s="700"/>
      <c r="T606" s="699"/>
      <c r="U606" s="700"/>
      <c r="V606" s="699"/>
      <c r="W606" s="700"/>
      <c r="X606" s="699"/>
      <c r="Y606" s="700"/>
      <c r="Z606" s="699"/>
      <c r="AA606" s="699"/>
      <c r="AB606" s="699"/>
      <c r="AC606" s="699"/>
      <c r="AD606" s="699"/>
      <c r="AE606" s="699"/>
      <c r="AF606" s="699"/>
      <c r="AG606" s="699"/>
      <c r="AH606" s="699"/>
      <c r="AI606" s="699"/>
      <c r="AJ606" s="699"/>
      <c r="AK606" s="697"/>
      <c r="AL606" s="709"/>
      <c r="AM606" s="699"/>
      <c r="AN606" s="699"/>
      <c r="AP606" s="699"/>
      <c r="AQ606" s="699"/>
      <c r="AR606" s="699"/>
      <c r="AS606" s="699"/>
      <c r="AT606" s="699"/>
      <c r="AU606" s="699"/>
      <c r="AV606" s="699"/>
      <c r="AW606" s="699"/>
      <c r="AX606" s="699"/>
      <c r="AY606" s="699"/>
      <c r="AZ606" s="699"/>
      <c r="BA606" s="699"/>
      <c r="BB606" s="699"/>
      <c r="BC606" s="699"/>
      <c r="BD606" s="699"/>
      <c r="BE606" s="699"/>
      <c r="BF606" s="699"/>
      <c r="BG606" s="699"/>
      <c r="BH606" s="699"/>
      <c r="BI606" s="699"/>
      <c r="BJ606" s="699"/>
      <c r="BK606" s="699"/>
      <c r="BL606" s="699"/>
      <c r="BM606" s="699"/>
      <c r="BN606" s="699"/>
      <c r="BO606" s="699"/>
      <c r="BP606" s="699"/>
      <c r="BQ606" s="699"/>
      <c r="BR606" s="699"/>
      <c r="BS606" s="699"/>
      <c r="BT606" s="699"/>
      <c r="BU606" s="697"/>
      <c r="BV606" s="709"/>
      <c r="BW606" s="699"/>
      <c r="BX606" s="699"/>
      <c r="BZ606" s="699"/>
      <c r="CA606" s="699"/>
      <c r="CB606" s="699"/>
      <c r="CC606" s="699"/>
      <c r="CD606" s="699"/>
      <c r="CE606" s="699"/>
      <c r="CF606" s="699"/>
      <c r="CG606" s="699"/>
      <c r="CH606" s="699"/>
      <c r="CI606" s="699"/>
      <c r="CJ606" s="699"/>
      <c r="CK606" s="699"/>
      <c r="CL606" s="699"/>
      <c r="CM606" s="699"/>
      <c r="CN606" s="699"/>
      <c r="CO606" s="699"/>
      <c r="CP606" s="699"/>
      <c r="CQ606" s="699"/>
      <c r="CR606" s="699"/>
      <c r="CS606" s="699"/>
      <c r="CT606" s="699"/>
      <c r="CU606" s="699"/>
      <c r="CV606" s="699"/>
      <c r="CW606" s="699"/>
      <c r="CX606" s="699"/>
      <c r="CY606" s="699"/>
      <c r="CZ606" s="699"/>
      <c r="DA606" s="699"/>
      <c r="DB606" s="699"/>
      <c r="DC606" s="699"/>
      <c r="DD606" s="699"/>
      <c r="DE606" s="697"/>
      <c r="DF606" s="697"/>
      <c r="DG606" s="699"/>
      <c r="DH606" s="699"/>
      <c r="DJ606" s="699"/>
      <c r="DK606" s="699"/>
      <c r="DL606" s="699"/>
      <c r="DM606" s="699"/>
      <c r="DN606" s="699"/>
      <c r="DO606" s="699"/>
      <c r="DP606" s="699"/>
      <c r="DQ606" s="699"/>
      <c r="DR606" s="699"/>
      <c r="DS606" s="699"/>
      <c r="DT606" s="699"/>
      <c r="DU606" s="699"/>
      <c r="DV606" s="699"/>
      <c r="DW606" s="699"/>
      <c r="DX606" s="699"/>
      <c r="DY606" s="699"/>
      <c r="DZ606" s="699"/>
      <c r="EA606" s="699"/>
      <c r="EB606" s="699"/>
      <c r="EC606" s="699"/>
      <c r="ED606" s="699"/>
      <c r="EE606" s="699"/>
      <c r="EF606" s="699"/>
      <c r="EG606" s="699"/>
      <c r="EH606" s="699"/>
      <c r="EI606" s="699"/>
      <c r="EJ606" s="699"/>
      <c r="EK606" s="699"/>
      <c r="EL606" s="699"/>
      <c r="EM606" s="699"/>
      <c r="EN606" s="699"/>
      <c r="EO606" s="697"/>
      <c r="EP606" s="697"/>
      <c r="EQ606" s="699"/>
      <c r="ER606" s="699"/>
      <c r="ET606" s="699"/>
      <c r="EU606" s="699"/>
      <c r="EV606" s="699"/>
      <c r="EW606" s="699"/>
      <c r="EX606" s="699"/>
      <c r="EY606" s="699"/>
      <c r="EZ606" s="699"/>
      <c r="FA606" s="699"/>
      <c r="FB606" s="699"/>
      <c r="FC606" s="699"/>
      <c r="FD606" s="699"/>
      <c r="FE606" s="699"/>
      <c r="FF606" s="699"/>
      <c r="FG606" s="699"/>
      <c r="FH606" s="699"/>
      <c r="FI606" s="699"/>
      <c r="FJ606" s="699"/>
      <c r="FK606" s="699"/>
      <c r="FL606" s="699"/>
      <c r="FM606" s="699"/>
      <c r="FN606" s="699"/>
      <c r="FO606" s="699"/>
      <c r="FP606" s="699"/>
      <c r="FQ606" s="699"/>
      <c r="FR606" s="699"/>
      <c r="FS606" s="699"/>
      <c r="FT606" s="699"/>
      <c r="FU606" s="699"/>
      <c r="FV606" s="699"/>
      <c r="FW606" s="699"/>
      <c r="FX606" s="699"/>
      <c r="FY606" s="697"/>
      <c r="FZ606" s="697"/>
      <c r="GA606" s="699"/>
      <c r="GB606" s="699"/>
      <c r="GD606" s="699"/>
      <c r="GE606" s="699"/>
      <c r="GF606" s="699"/>
      <c r="GG606" s="699"/>
      <c r="GH606" s="699"/>
      <c r="GI606" s="699"/>
      <c r="GJ606" s="699"/>
      <c r="GK606" s="699"/>
      <c r="GL606" s="699"/>
      <c r="GM606" s="699"/>
      <c r="GN606" s="699"/>
      <c r="GO606" s="699"/>
      <c r="GP606" s="699"/>
      <c r="GQ606" s="699"/>
      <c r="GR606" s="699"/>
      <c r="GS606" s="699"/>
      <c r="GT606" s="699"/>
      <c r="GU606" s="699"/>
      <c r="GV606" s="699"/>
      <c r="GW606" s="699"/>
      <c r="GX606" s="699"/>
      <c r="GY606" s="699"/>
      <c r="GZ606" s="699"/>
      <c r="HA606" s="699"/>
      <c r="HB606" s="699"/>
      <c r="HC606" s="699"/>
      <c r="HD606" s="699"/>
      <c r="HE606" s="699"/>
      <c r="HF606" s="699"/>
      <c r="HG606" s="699"/>
      <c r="HH606" s="699"/>
      <c r="HI606" s="699"/>
      <c r="HJ606" s="699"/>
      <c r="HK606" s="699"/>
      <c r="HL606" s="699"/>
      <c r="HM606" s="699"/>
      <c r="HN606" s="699"/>
      <c r="HO606" s="699"/>
      <c r="HP606" s="699"/>
      <c r="HQ606" s="699"/>
      <c r="HR606" s="699"/>
    </row>
    <row r="607" spans="1:226" s="707" customFormat="1" x14ac:dyDescent="0.25">
      <c r="A607" s="845" t="s">
        <v>680</v>
      </c>
      <c r="B607" s="846">
        <f t="shared" si="3732"/>
        <v>1001</v>
      </c>
      <c r="C607" s="847">
        <f>FU457</f>
        <v>768.8</v>
      </c>
      <c r="D607" s="847">
        <f>FV457</f>
        <v>232.2</v>
      </c>
      <c r="F607" s="699"/>
      <c r="G607" s="708"/>
      <c r="H607" s="699"/>
      <c r="I607" s="700"/>
      <c r="J607" s="699"/>
      <c r="K607" s="700"/>
      <c r="L607" s="699"/>
      <c r="M607" s="700"/>
      <c r="N607" s="699"/>
      <c r="O607" s="700"/>
      <c r="P607" s="699"/>
      <c r="Q607" s="700"/>
      <c r="R607" s="699"/>
      <c r="S607" s="700"/>
      <c r="T607" s="699"/>
      <c r="U607" s="700"/>
      <c r="V607" s="699"/>
      <c r="W607" s="700"/>
      <c r="X607" s="699"/>
      <c r="Y607" s="700"/>
      <c r="Z607" s="699"/>
      <c r="AA607" s="699"/>
      <c r="AB607" s="699"/>
      <c r="AC607" s="699"/>
      <c r="AD607" s="699"/>
      <c r="AE607" s="699"/>
      <c r="AF607" s="699"/>
      <c r="AG607" s="699"/>
      <c r="AH607" s="699"/>
      <c r="AI607" s="699"/>
      <c r="AJ607" s="699"/>
      <c r="AK607" s="697"/>
      <c r="AL607" s="709"/>
      <c r="AM607" s="699"/>
      <c r="AN607" s="699"/>
      <c r="AP607" s="699"/>
      <c r="AQ607" s="699"/>
      <c r="AR607" s="699"/>
      <c r="AS607" s="699"/>
      <c r="AT607" s="699"/>
      <c r="AU607" s="699"/>
      <c r="AV607" s="699"/>
      <c r="AW607" s="699"/>
      <c r="AX607" s="699"/>
      <c r="AY607" s="699"/>
      <c r="AZ607" s="699"/>
      <c r="BA607" s="699"/>
      <c r="BB607" s="699"/>
      <c r="BC607" s="699"/>
      <c r="BD607" s="699"/>
      <c r="BE607" s="699"/>
      <c r="BF607" s="699"/>
      <c r="BG607" s="699"/>
      <c r="BH607" s="699"/>
      <c r="BI607" s="699"/>
      <c r="BJ607" s="699"/>
      <c r="BK607" s="699"/>
      <c r="BL607" s="699"/>
      <c r="BM607" s="699"/>
      <c r="BN607" s="699"/>
      <c r="BO607" s="699"/>
      <c r="BP607" s="699"/>
      <c r="BQ607" s="699"/>
      <c r="BR607" s="699"/>
      <c r="BS607" s="699"/>
      <c r="BT607" s="699"/>
      <c r="BU607" s="697"/>
      <c r="BV607" s="709"/>
      <c r="BW607" s="699"/>
      <c r="BX607" s="699"/>
      <c r="BZ607" s="699"/>
      <c r="CA607" s="699"/>
      <c r="CB607" s="699"/>
      <c r="CC607" s="699"/>
      <c r="CD607" s="699"/>
      <c r="CE607" s="699"/>
      <c r="CF607" s="699"/>
      <c r="CG607" s="699"/>
      <c r="CH607" s="699"/>
      <c r="CI607" s="699"/>
      <c r="CJ607" s="699"/>
      <c r="CK607" s="699"/>
      <c r="CL607" s="699"/>
      <c r="CM607" s="699"/>
      <c r="CN607" s="699"/>
      <c r="CO607" s="699"/>
      <c r="CP607" s="699"/>
      <c r="CQ607" s="699"/>
      <c r="CR607" s="699"/>
      <c r="CS607" s="699"/>
      <c r="CT607" s="699"/>
      <c r="CU607" s="699"/>
      <c r="CV607" s="699"/>
      <c r="CW607" s="699"/>
      <c r="CX607" s="699"/>
      <c r="CY607" s="699"/>
      <c r="CZ607" s="699"/>
      <c r="DA607" s="699"/>
      <c r="DB607" s="699"/>
      <c r="DC607" s="699"/>
      <c r="DD607" s="699"/>
      <c r="DE607" s="697"/>
      <c r="DF607" s="697"/>
      <c r="DG607" s="699"/>
      <c r="DH607" s="699"/>
      <c r="DJ607" s="699"/>
      <c r="DK607" s="699"/>
      <c r="DL607" s="699"/>
      <c r="DM607" s="699"/>
      <c r="DN607" s="699"/>
      <c r="DO607" s="699"/>
      <c r="DP607" s="699"/>
      <c r="DQ607" s="699"/>
      <c r="DR607" s="699"/>
      <c r="DS607" s="699"/>
      <c r="DT607" s="699"/>
      <c r="DU607" s="699"/>
      <c r="DV607" s="699"/>
      <c r="DW607" s="699"/>
      <c r="DX607" s="699"/>
      <c r="DY607" s="699"/>
      <c r="DZ607" s="699"/>
      <c r="EA607" s="699"/>
      <c r="EB607" s="699"/>
      <c r="EC607" s="699"/>
      <c r="ED607" s="699"/>
      <c r="EE607" s="699"/>
      <c r="EF607" s="699"/>
      <c r="EG607" s="699"/>
      <c r="EH607" s="699"/>
      <c r="EI607" s="699"/>
      <c r="EJ607" s="699"/>
      <c r="EK607" s="699"/>
      <c r="EL607" s="699"/>
      <c r="EM607" s="699"/>
      <c r="EN607" s="699"/>
      <c r="EO607" s="697"/>
      <c r="EP607" s="697"/>
      <c r="EQ607" s="699"/>
      <c r="ER607" s="699"/>
      <c r="ET607" s="699"/>
      <c r="EU607" s="699"/>
      <c r="EV607" s="699"/>
      <c r="EW607" s="699"/>
      <c r="EX607" s="699"/>
      <c r="EY607" s="699"/>
      <c r="EZ607" s="699"/>
      <c r="FA607" s="699"/>
      <c r="FB607" s="699"/>
      <c r="FC607" s="699"/>
      <c r="FD607" s="699"/>
      <c r="FE607" s="699"/>
      <c r="FF607" s="699"/>
      <c r="FG607" s="699"/>
      <c r="FH607" s="699"/>
      <c r="FI607" s="699"/>
      <c r="FJ607" s="699"/>
      <c r="FK607" s="699"/>
      <c r="FL607" s="699"/>
      <c r="FM607" s="699"/>
      <c r="FN607" s="699"/>
      <c r="FO607" s="699"/>
      <c r="FP607" s="699"/>
      <c r="FQ607" s="699"/>
      <c r="FR607" s="699"/>
      <c r="FS607" s="699"/>
      <c r="FT607" s="699"/>
      <c r="FU607" s="699"/>
      <c r="FV607" s="699"/>
      <c r="FW607" s="699"/>
      <c r="FX607" s="699"/>
      <c r="FY607" s="697"/>
      <c r="FZ607" s="697"/>
      <c r="GA607" s="699"/>
      <c r="GB607" s="699"/>
      <c r="GD607" s="699"/>
      <c r="GE607" s="699"/>
      <c r="GF607" s="699"/>
      <c r="GG607" s="699"/>
      <c r="GH607" s="699"/>
      <c r="GI607" s="699"/>
      <c r="GJ607" s="699"/>
      <c r="GK607" s="699"/>
      <c r="GL607" s="699"/>
      <c r="GM607" s="699"/>
      <c r="GN607" s="699"/>
      <c r="GO607" s="699"/>
      <c r="GP607" s="699"/>
      <c r="GQ607" s="699"/>
      <c r="GR607" s="699"/>
      <c r="GS607" s="699"/>
      <c r="GT607" s="699"/>
      <c r="GU607" s="699"/>
      <c r="GV607" s="699"/>
      <c r="GW607" s="699"/>
      <c r="GX607" s="699"/>
      <c r="GY607" s="699"/>
      <c r="GZ607" s="699"/>
      <c r="HA607" s="699"/>
      <c r="HB607" s="699"/>
      <c r="HC607" s="699"/>
      <c r="HD607" s="699"/>
      <c r="HE607" s="699"/>
      <c r="HF607" s="699"/>
      <c r="HG607" s="699"/>
      <c r="HH607" s="699"/>
      <c r="HI607" s="699"/>
      <c r="HJ607" s="699"/>
      <c r="HK607" s="699"/>
      <c r="HL607" s="699"/>
      <c r="HM607" s="699"/>
      <c r="HN607" s="699"/>
      <c r="HO607" s="699"/>
      <c r="HP607" s="699"/>
      <c r="HQ607" s="699"/>
      <c r="HR607" s="699"/>
    </row>
    <row r="608" spans="1:226" s="707" customFormat="1" x14ac:dyDescent="0.25">
      <c r="A608" s="845" t="s">
        <v>50</v>
      </c>
      <c r="B608" s="846">
        <f t="shared" si="3732"/>
        <v>7872.3</v>
      </c>
      <c r="C608" s="847">
        <f>BQ457</f>
        <v>6046.3</v>
      </c>
      <c r="D608" s="847">
        <f>BR457</f>
        <v>1826</v>
      </c>
      <c r="F608" s="699"/>
      <c r="G608" s="708"/>
      <c r="H608" s="699"/>
      <c r="I608" s="700"/>
      <c r="J608" s="699"/>
      <c r="K608" s="700"/>
      <c r="L608" s="699"/>
      <c r="M608" s="700"/>
      <c r="N608" s="699"/>
      <c r="O608" s="700"/>
      <c r="P608" s="699"/>
      <c r="Q608" s="700"/>
      <c r="R608" s="699"/>
      <c r="S608" s="700"/>
      <c r="T608" s="699"/>
      <c r="U608" s="700"/>
      <c r="V608" s="699"/>
      <c r="W608" s="700"/>
      <c r="X608" s="699"/>
      <c r="Y608" s="700"/>
      <c r="Z608" s="699"/>
      <c r="AA608" s="699"/>
      <c r="AB608" s="699"/>
      <c r="AC608" s="699"/>
      <c r="AD608" s="699"/>
      <c r="AE608" s="699"/>
      <c r="AF608" s="699"/>
      <c r="AG608" s="699"/>
      <c r="AH608" s="699"/>
      <c r="AI608" s="699"/>
      <c r="AJ608" s="699"/>
      <c r="AK608" s="697"/>
      <c r="AL608" s="709"/>
      <c r="AM608" s="699"/>
      <c r="AN608" s="699"/>
      <c r="AP608" s="699"/>
      <c r="AQ608" s="699"/>
      <c r="AR608" s="699"/>
      <c r="AS608" s="699"/>
      <c r="AT608" s="699"/>
      <c r="AU608" s="699"/>
      <c r="AV608" s="699"/>
      <c r="AW608" s="699"/>
      <c r="AX608" s="699"/>
      <c r="AY608" s="699"/>
      <c r="AZ608" s="699"/>
      <c r="BA608" s="699"/>
      <c r="BB608" s="699"/>
      <c r="BC608" s="699"/>
      <c r="BD608" s="699"/>
      <c r="BE608" s="699"/>
      <c r="BF608" s="699"/>
      <c r="BG608" s="699"/>
      <c r="BH608" s="699"/>
      <c r="BI608" s="699"/>
      <c r="BJ608" s="699"/>
      <c r="BK608" s="699"/>
      <c r="BL608" s="699"/>
      <c r="BM608" s="699"/>
      <c r="BN608" s="699"/>
      <c r="BO608" s="699"/>
      <c r="BP608" s="699"/>
      <c r="BQ608" s="699"/>
      <c r="BR608" s="699"/>
      <c r="BS608" s="699"/>
      <c r="BT608" s="699"/>
      <c r="BU608" s="697"/>
      <c r="BV608" s="709"/>
      <c r="BW608" s="699"/>
      <c r="BX608" s="699"/>
      <c r="BZ608" s="699"/>
      <c r="CA608" s="699"/>
      <c r="CB608" s="699"/>
      <c r="CC608" s="699"/>
      <c r="CD608" s="699"/>
      <c r="CE608" s="699"/>
      <c r="CF608" s="699"/>
      <c r="CG608" s="699"/>
      <c r="CH608" s="699"/>
      <c r="CI608" s="699"/>
      <c r="CJ608" s="699"/>
      <c r="CK608" s="699"/>
      <c r="CL608" s="699"/>
      <c r="CM608" s="699"/>
      <c r="CN608" s="699"/>
      <c r="CO608" s="699"/>
      <c r="CP608" s="699"/>
      <c r="CQ608" s="699"/>
      <c r="CR608" s="699"/>
      <c r="CS608" s="699"/>
      <c r="CT608" s="699"/>
      <c r="CU608" s="699"/>
      <c r="CV608" s="699"/>
      <c r="CW608" s="699"/>
      <c r="CX608" s="699"/>
      <c r="CY608" s="699"/>
      <c r="CZ608" s="699"/>
      <c r="DA608" s="699"/>
      <c r="DB608" s="699"/>
      <c r="DC608" s="699"/>
      <c r="DD608" s="699"/>
      <c r="DE608" s="697"/>
      <c r="DF608" s="697"/>
      <c r="DG608" s="699"/>
      <c r="DH608" s="699"/>
      <c r="DJ608" s="699"/>
      <c r="DK608" s="699"/>
      <c r="DL608" s="699"/>
      <c r="DM608" s="699"/>
      <c r="DN608" s="699"/>
      <c r="DO608" s="699"/>
      <c r="DP608" s="699"/>
      <c r="DQ608" s="699"/>
      <c r="DR608" s="699"/>
      <c r="DS608" s="699"/>
      <c r="DT608" s="699"/>
      <c r="DU608" s="699"/>
      <c r="DV608" s="699"/>
      <c r="DW608" s="699"/>
      <c r="DX608" s="699"/>
      <c r="DY608" s="699"/>
      <c r="DZ608" s="699"/>
      <c r="EA608" s="699"/>
      <c r="EB608" s="699"/>
      <c r="EC608" s="699"/>
      <c r="ED608" s="699"/>
      <c r="EE608" s="699"/>
      <c r="EF608" s="699"/>
      <c r="EG608" s="699"/>
      <c r="EH608" s="699"/>
      <c r="EI608" s="699"/>
      <c r="EJ608" s="699"/>
      <c r="EK608" s="699"/>
      <c r="EL608" s="699"/>
      <c r="EM608" s="699"/>
      <c r="EN608" s="699"/>
      <c r="EO608" s="697"/>
      <c r="EP608" s="697"/>
      <c r="EQ608" s="699"/>
      <c r="ER608" s="699"/>
      <c r="ET608" s="699"/>
      <c r="EU608" s="699"/>
      <c r="EV608" s="699"/>
      <c r="EW608" s="699"/>
      <c r="EX608" s="699"/>
      <c r="EY608" s="699"/>
      <c r="EZ608" s="699"/>
      <c r="FA608" s="699"/>
      <c r="FB608" s="699"/>
      <c r="FC608" s="699"/>
      <c r="FD608" s="699"/>
      <c r="FE608" s="699"/>
      <c r="FF608" s="699"/>
      <c r="FG608" s="699"/>
      <c r="FH608" s="699"/>
      <c r="FI608" s="699"/>
      <c r="FJ608" s="699"/>
      <c r="FK608" s="699"/>
      <c r="FL608" s="699"/>
      <c r="FM608" s="699"/>
      <c r="FN608" s="699"/>
      <c r="FO608" s="699"/>
      <c r="FP608" s="699"/>
      <c r="FQ608" s="699"/>
      <c r="FR608" s="699"/>
      <c r="FS608" s="699"/>
      <c r="FT608" s="699"/>
      <c r="FU608" s="699"/>
      <c r="FV608" s="699"/>
      <c r="FW608" s="699"/>
      <c r="FX608" s="699"/>
      <c r="FY608" s="697"/>
      <c r="FZ608" s="697"/>
      <c r="GA608" s="699"/>
      <c r="GB608" s="699"/>
      <c r="GD608" s="699"/>
      <c r="GE608" s="699"/>
      <c r="GF608" s="699"/>
      <c r="GG608" s="699"/>
      <c r="GH608" s="699"/>
      <c r="GI608" s="699"/>
      <c r="GJ608" s="699"/>
      <c r="GK608" s="699"/>
      <c r="GL608" s="699"/>
      <c r="GM608" s="699"/>
      <c r="GN608" s="699"/>
      <c r="GO608" s="699"/>
      <c r="GP608" s="699"/>
      <c r="GQ608" s="699"/>
      <c r="GR608" s="699"/>
      <c r="GS608" s="699"/>
      <c r="GT608" s="699"/>
      <c r="GU608" s="699"/>
      <c r="GV608" s="699"/>
      <c r="GW608" s="699"/>
      <c r="GX608" s="699"/>
      <c r="GY608" s="699"/>
      <c r="GZ608" s="699"/>
      <c r="HA608" s="699"/>
      <c r="HB608" s="699"/>
      <c r="HC608" s="699"/>
      <c r="HD608" s="699"/>
      <c r="HE608" s="699"/>
      <c r="HF608" s="699"/>
      <c r="HG608" s="699"/>
      <c r="HH608" s="699"/>
      <c r="HI608" s="699"/>
      <c r="HJ608" s="699"/>
      <c r="HK608" s="699"/>
      <c r="HL608" s="699"/>
      <c r="HM608" s="699"/>
      <c r="HN608" s="699"/>
      <c r="HO608" s="699"/>
      <c r="HP608" s="699"/>
      <c r="HQ608" s="699"/>
      <c r="HR608" s="699"/>
    </row>
    <row r="609" spans="1:226" s="707" customFormat="1" x14ac:dyDescent="0.25">
      <c r="A609" s="845" t="s">
        <v>540</v>
      </c>
      <c r="B609" s="846">
        <f t="shared" si="3732"/>
        <v>6054.2</v>
      </c>
      <c r="C609" s="847">
        <f>DA457</f>
        <v>4649.8999999999996</v>
      </c>
      <c r="D609" s="847">
        <f>DB457</f>
        <v>1404.3</v>
      </c>
      <c r="F609" s="699"/>
      <c r="G609" s="708"/>
      <c r="H609" s="699"/>
      <c r="I609" s="700"/>
      <c r="J609" s="699"/>
      <c r="K609" s="700"/>
      <c r="L609" s="699"/>
      <c r="M609" s="700"/>
      <c r="N609" s="699"/>
      <c r="O609" s="700"/>
      <c r="P609" s="699"/>
      <c r="Q609" s="700"/>
      <c r="R609" s="699"/>
      <c r="S609" s="700"/>
      <c r="T609" s="699"/>
      <c r="U609" s="700"/>
      <c r="V609" s="699"/>
      <c r="W609" s="700"/>
      <c r="X609" s="699"/>
      <c r="Y609" s="700"/>
      <c r="Z609" s="699"/>
      <c r="AA609" s="699"/>
      <c r="AB609" s="699"/>
      <c r="AC609" s="699"/>
      <c r="AD609" s="699"/>
      <c r="AE609" s="699"/>
      <c r="AF609" s="699"/>
      <c r="AG609" s="699"/>
      <c r="AH609" s="699"/>
      <c r="AI609" s="699"/>
      <c r="AJ609" s="699"/>
      <c r="AK609" s="697"/>
      <c r="AL609" s="709"/>
      <c r="AM609" s="699"/>
      <c r="AN609" s="699"/>
      <c r="AP609" s="699"/>
      <c r="AQ609" s="699"/>
      <c r="AR609" s="699"/>
      <c r="AS609" s="699"/>
      <c r="AT609" s="699"/>
      <c r="AU609" s="699"/>
      <c r="AV609" s="699"/>
      <c r="AW609" s="699"/>
      <c r="AX609" s="699"/>
      <c r="AY609" s="699"/>
      <c r="AZ609" s="699"/>
      <c r="BA609" s="699"/>
      <c r="BB609" s="699"/>
      <c r="BC609" s="699"/>
      <c r="BD609" s="699"/>
      <c r="BE609" s="699"/>
      <c r="BF609" s="699"/>
      <c r="BG609" s="699"/>
      <c r="BH609" s="699"/>
      <c r="BI609" s="699"/>
      <c r="BJ609" s="699"/>
      <c r="BK609" s="699"/>
      <c r="BL609" s="699"/>
      <c r="BM609" s="699"/>
      <c r="BN609" s="699"/>
      <c r="BO609" s="699"/>
      <c r="BP609" s="699"/>
      <c r="BQ609" s="699"/>
      <c r="BR609" s="699"/>
      <c r="BS609" s="699"/>
      <c r="BT609" s="699"/>
      <c r="BU609" s="697"/>
      <c r="BV609" s="709"/>
      <c r="BW609" s="699"/>
      <c r="BX609" s="699"/>
      <c r="BZ609" s="699"/>
      <c r="CA609" s="699"/>
      <c r="CB609" s="699"/>
      <c r="CC609" s="699"/>
      <c r="CD609" s="699"/>
      <c r="CE609" s="699"/>
      <c r="CF609" s="699"/>
      <c r="CG609" s="699"/>
      <c r="CH609" s="699"/>
      <c r="CI609" s="699"/>
      <c r="CJ609" s="699"/>
      <c r="CK609" s="699"/>
      <c r="CL609" s="699"/>
      <c r="CM609" s="699"/>
      <c r="CN609" s="699"/>
      <c r="CO609" s="699"/>
      <c r="CP609" s="699"/>
      <c r="CQ609" s="699"/>
      <c r="CR609" s="699"/>
      <c r="CS609" s="699"/>
      <c r="CT609" s="699"/>
      <c r="CU609" s="699"/>
      <c r="CV609" s="699"/>
      <c r="CW609" s="699"/>
      <c r="CX609" s="699"/>
      <c r="CY609" s="699"/>
      <c r="CZ609" s="699"/>
      <c r="DA609" s="699"/>
      <c r="DB609" s="699"/>
      <c r="DC609" s="699"/>
      <c r="DD609" s="699"/>
      <c r="DE609" s="697"/>
      <c r="DF609" s="697"/>
      <c r="DG609" s="699"/>
      <c r="DH609" s="699"/>
      <c r="DJ609" s="699"/>
      <c r="DK609" s="699"/>
      <c r="DL609" s="699"/>
      <c r="DM609" s="699"/>
      <c r="DN609" s="699"/>
      <c r="DO609" s="699"/>
      <c r="DP609" s="699"/>
      <c r="DQ609" s="699"/>
      <c r="DR609" s="699"/>
      <c r="DS609" s="699"/>
      <c r="DT609" s="699"/>
      <c r="DU609" s="699"/>
      <c r="DV609" s="699"/>
      <c r="DW609" s="699"/>
      <c r="DX609" s="699"/>
      <c r="DY609" s="699"/>
      <c r="DZ609" s="699"/>
      <c r="EA609" s="699"/>
      <c r="EB609" s="699"/>
      <c r="EC609" s="699"/>
      <c r="ED609" s="699"/>
      <c r="EE609" s="699"/>
      <c r="EF609" s="699"/>
      <c r="EG609" s="699"/>
      <c r="EH609" s="699"/>
      <c r="EI609" s="699"/>
      <c r="EJ609" s="699"/>
      <c r="EK609" s="699"/>
      <c r="EL609" s="699"/>
      <c r="EM609" s="699"/>
      <c r="EN609" s="699"/>
      <c r="EO609" s="697"/>
      <c r="EP609" s="697"/>
      <c r="EQ609" s="699"/>
      <c r="ER609" s="699"/>
      <c r="ET609" s="699"/>
      <c r="EU609" s="699"/>
      <c r="EV609" s="699"/>
      <c r="EW609" s="699"/>
      <c r="EX609" s="699"/>
      <c r="EY609" s="699"/>
      <c r="EZ609" s="699"/>
      <c r="FA609" s="699"/>
      <c r="FB609" s="699"/>
      <c r="FC609" s="699"/>
      <c r="FD609" s="699"/>
      <c r="FE609" s="699"/>
      <c r="FF609" s="699"/>
      <c r="FG609" s="699"/>
      <c r="FH609" s="699"/>
      <c r="FI609" s="699"/>
      <c r="FJ609" s="699"/>
      <c r="FK609" s="699"/>
      <c r="FL609" s="699"/>
      <c r="FM609" s="699"/>
      <c r="FN609" s="699"/>
      <c r="FO609" s="699"/>
      <c r="FP609" s="699"/>
      <c r="FQ609" s="699"/>
      <c r="FR609" s="699"/>
      <c r="FS609" s="699"/>
      <c r="FT609" s="699"/>
      <c r="FU609" s="699"/>
      <c r="FV609" s="699"/>
      <c r="FW609" s="699"/>
      <c r="FX609" s="699"/>
      <c r="FY609" s="697"/>
      <c r="FZ609" s="697"/>
      <c r="GA609" s="699"/>
      <c r="GB609" s="699"/>
      <c r="GD609" s="699"/>
      <c r="GE609" s="699"/>
      <c r="GF609" s="699"/>
      <c r="GG609" s="699"/>
      <c r="GH609" s="699"/>
      <c r="GI609" s="699"/>
      <c r="GJ609" s="699"/>
      <c r="GK609" s="699"/>
      <c r="GL609" s="699"/>
      <c r="GM609" s="699"/>
      <c r="GN609" s="699"/>
      <c r="GO609" s="699"/>
      <c r="GP609" s="699"/>
      <c r="GQ609" s="699"/>
      <c r="GR609" s="699"/>
      <c r="GS609" s="699"/>
      <c r="GT609" s="699"/>
      <c r="GU609" s="699"/>
      <c r="GV609" s="699"/>
      <c r="GW609" s="699"/>
      <c r="GX609" s="699"/>
      <c r="GY609" s="699"/>
      <c r="GZ609" s="699"/>
      <c r="HA609" s="699"/>
      <c r="HB609" s="699"/>
      <c r="HC609" s="699"/>
      <c r="HD609" s="699"/>
      <c r="HE609" s="699"/>
      <c r="HF609" s="699"/>
      <c r="HG609" s="699"/>
      <c r="HH609" s="699"/>
      <c r="HI609" s="699"/>
      <c r="HJ609" s="699"/>
      <c r="HK609" s="699"/>
      <c r="HL609" s="699"/>
      <c r="HM609" s="699"/>
      <c r="HN609" s="699"/>
      <c r="HO609" s="699"/>
      <c r="HP609" s="699"/>
      <c r="HQ609" s="699"/>
      <c r="HR609" s="699"/>
    </row>
    <row r="610" spans="1:226" s="707" customFormat="1" x14ac:dyDescent="0.25">
      <c r="A610" s="845" t="s">
        <v>63</v>
      </c>
      <c r="B610" s="846">
        <f t="shared" si="3732"/>
        <v>1488.4</v>
      </c>
      <c r="C610" s="847">
        <f>EK457</f>
        <v>1143.2</v>
      </c>
      <c r="D610" s="847">
        <f>EL457</f>
        <v>345.2</v>
      </c>
      <c r="F610" s="699"/>
      <c r="G610" s="708"/>
      <c r="H610" s="699"/>
      <c r="I610" s="700"/>
      <c r="J610" s="699"/>
      <c r="K610" s="700"/>
      <c r="L610" s="699"/>
      <c r="M610" s="700"/>
      <c r="N610" s="699"/>
      <c r="O610" s="700"/>
      <c r="P610" s="699"/>
      <c r="Q610" s="700"/>
      <c r="R610" s="699"/>
      <c r="S610" s="700"/>
      <c r="T610" s="699"/>
      <c r="U610" s="700"/>
      <c r="V610" s="699"/>
      <c r="W610" s="700"/>
      <c r="X610" s="699"/>
      <c r="Y610" s="700"/>
      <c r="Z610" s="699"/>
      <c r="AA610" s="699"/>
      <c r="AB610" s="699"/>
      <c r="AC610" s="699"/>
      <c r="AD610" s="699"/>
      <c r="AE610" s="699"/>
      <c r="AF610" s="699"/>
      <c r="AG610" s="699"/>
      <c r="AH610" s="699"/>
      <c r="AI610" s="699"/>
      <c r="AJ610" s="699"/>
      <c r="AK610" s="697"/>
      <c r="AL610" s="709"/>
      <c r="AM610" s="699"/>
      <c r="AN610" s="699"/>
      <c r="AP610" s="699"/>
      <c r="AQ610" s="699"/>
      <c r="AR610" s="699"/>
      <c r="AS610" s="699"/>
      <c r="AT610" s="699"/>
      <c r="AU610" s="699"/>
      <c r="AV610" s="699"/>
      <c r="AW610" s="699"/>
      <c r="AX610" s="699"/>
      <c r="AY610" s="699"/>
      <c r="AZ610" s="699"/>
      <c r="BA610" s="699"/>
      <c r="BB610" s="699"/>
      <c r="BC610" s="699"/>
      <c r="BD610" s="699"/>
      <c r="BE610" s="699"/>
      <c r="BF610" s="699"/>
      <c r="BG610" s="699"/>
      <c r="BH610" s="699"/>
      <c r="BI610" s="699"/>
      <c r="BJ610" s="699"/>
      <c r="BK610" s="699"/>
      <c r="BL610" s="699"/>
      <c r="BM610" s="699"/>
      <c r="BN610" s="699"/>
      <c r="BO610" s="699"/>
      <c r="BP610" s="699"/>
      <c r="BQ610" s="699"/>
      <c r="BR610" s="699"/>
      <c r="BS610" s="699"/>
      <c r="BT610" s="699"/>
      <c r="BU610" s="697"/>
      <c r="BV610" s="709"/>
      <c r="BW610" s="699"/>
      <c r="BX610" s="699"/>
      <c r="BZ610" s="699"/>
      <c r="CA610" s="699"/>
      <c r="CB610" s="699"/>
      <c r="CC610" s="699"/>
      <c r="CD610" s="699"/>
      <c r="CE610" s="699"/>
      <c r="CF610" s="699"/>
      <c r="CG610" s="699"/>
      <c r="CH610" s="699"/>
      <c r="CI610" s="699"/>
      <c r="CJ610" s="699"/>
      <c r="CK610" s="699"/>
      <c r="CL610" s="699"/>
      <c r="CM610" s="699"/>
      <c r="CN610" s="699"/>
      <c r="CO610" s="699"/>
      <c r="CP610" s="699"/>
      <c r="CQ610" s="699"/>
      <c r="CR610" s="699"/>
      <c r="CS610" s="699"/>
      <c r="CT610" s="699"/>
      <c r="CU610" s="699"/>
      <c r="CV610" s="699"/>
      <c r="CW610" s="699"/>
      <c r="CX610" s="699"/>
      <c r="CY610" s="699"/>
      <c r="CZ610" s="699"/>
      <c r="DA610" s="699"/>
      <c r="DB610" s="699"/>
      <c r="DC610" s="699"/>
      <c r="DD610" s="699"/>
      <c r="DE610" s="697"/>
      <c r="DF610" s="697"/>
      <c r="DG610" s="699"/>
      <c r="DH610" s="699"/>
      <c r="DJ610" s="699"/>
      <c r="DK610" s="699"/>
      <c r="DL610" s="699"/>
      <c r="DM610" s="699"/>
      <c r="DN610" s="699"/>
      <c r="DO610" s="699"/>
      <c r="DP610" s="699"/>
      <c r="DQ610" s="699"/>
      <c r="DR610" s="699"/>
      <c r="DS610" s="699"/>
      <c r="DT610" s="699"/>
      <c r="DU610" s="699"/>
      <c r="DV610" s="699"/>
      <c r="DW610" s="699"/>
      <c r="DX610" s="699"/>
      <c r="DY610" s="699"/>
      <c r="DZ610" s="699"/>
      <c r="EA610" s="699"/>
      <c r="EB610" s="699"/>
      <c r="EC610" s="699"/>
      <c r="ED610" s="699"/>
      <c r="EE610" s="699"/>
      <c r="EF610" s="699"/>
      <c r="EG610" s="699"/>
      <c r="EH610" s="699"/>
      <c r="EI610" s="699"/>
      <c r="EJ610" s="699"/>
      <c r="EK610" s="699"/>
      <c r="EL610" s="699"/>
      <c r="EM610" s="699"/>
      <c r="EN610" s="699"/>
      <c r="EO610" s="697"/>
      <c r="EP610" s="697"/>
      <c r="EQ610" s="699"/>
      <c r="ER610" s="699"/>
      <c r="ET610" s="699"/>
      <c r="EU610" s="699"/>
      <c r="EV610" s="699"/>
      <c r="EW610" s="699"/>
      <c r="EX610" s="699"/>
      <c r="EY610" s="699"/>
      <c r="EZ610" s="699"/>
      <c r="FA610" s="699"/>
      <c r="FB610" s="699"/>
      <c r="FC610" s="699"/>
      <c r="FD610" s="699"/>
      <c r="FE610" s="699"/>
      <c r="FF610" s="699"/>
      <c r="FG610" s="699"/>
      <c r="FH610" s="699"/>
      <c r="FI610" s="699"/>
      <c r="FJ610" s="699"/>
      <c r="FK610" s="699"/>
      <c r="FL610" s="699"/>
      <c r="FM610" s="699"/>
      <c r="FN610" s="699"/>
      <c r="FO610" s="699"/>
      <c r="FP610" s="699"/>
      <c r="FQ610" s="699"/>
      <c r="FR610" s="699"/>
      <c r="FS610" s="699"/>
      <c r="FT610" s="699"/>
      <c r="FU610" s="699"/>
      <c r="FV610" s="699"/>
      <c r="FW610" s="699"/>
      <c r="FX610" s="699"/>
      <c r="FY610" s="697"/>
      <c r="FZ610" s="697"/>
      <c r="GA610" s="699"/>
      <c r="GB610" s="699"/>
      <c r="GD610" s="699"/>
      <c r="GE610" s="699"/>
      <c r="GF610" s="699"/>
      <c r="GG610" s="699"/>
      <c r="GH610" s="699"/>
      <c r="GI610" s="699"/>
      <c r="GJ610" s="699"/>
      <c r="GK610" s="699"/>
      <c r="GL610" s="699"/>
      <c r="GM610" s="699"/>
      <c r="GN610" s="699"/>
      <c r="GO610" s="699"/>
      <c r="GP610" s="699"/>
      <c r="GQ610" s="699"/>
      <c r="GR610" s="699"/>
      <c r="GS610" s="699"/>
      <c r="GT610" s="699"/>
      <c r="GU610" s="699"/>
      <c r="GV610" s="699"/>
      <c r="GW610" s="699"/>
      <c r="GX610" s="699"/>
      <c r="GY610" s="699"/>
      <c r="GZ610" s="699"/>
      <c r="HA610" s="699"/>
      <c r="HB610" s="699"/>
      <c r="HC610" s="699"/>
      <c r="HD610" s="699"/>
      <c r="HE610" s="699"/>
      <c r="HF610" s="699"/>
      <c r="HG610" s="699"/>
      <c r="HH610" s="699"/>
      <c r="HI610" s="699"/>
      <c r="HJ610" s="699"/>
      <c r="HK610" s="699"/>
      <c r="HL610" s="699"/>
      <c r="HM610" s="699"/>
      <c r="HN610" s="699"/>
      <c r="HO610" s="699"/>
      <c r="HP610" s="699"/>
      <c r="HQ610" s="699"/>
      <c r="HR610" s="699"/>
    </row>
    <row r="611" spans="1:226" s="707" customFormat="1" x14ac:dyDescent="0.25">
      <c r="A611" s="848" t="s">
        <v>61</v>
      </c>
      <c r="B611" s="849">
        <f>SUM(B606:B610)</f>
        <v>35138.5</v>
      </c>
      <c r="C611" s="849">
        <f>SUM(C606:C610)</f>
        <v>26988.1</v>
      </c>
      <c r="D611" s="849">
        <f>SUM(D606:D610)</f>
        <v>8150.4</v>
      </c>
      <c r="F611" s="699"/>
      <c r="G611" s="708"/>
      <c r="H611" s="699"/>
      <c r="I611" s="700"/>
      <c r="J611" s="699"/>
      <c r="K611" s="700"/>
      <c r="L611" s="699"/>
      <c r="M611" s="700"/>
      <c r="N611" s="699"/>
      <c r="O611" s="700"/>
      <c r="P611" s="699"/>
      <c r="Q611" s="700"/>
      <c r="R611" s="699"/>
      <c r="S611" s="700"/>
      <c r="T611" s="699"/>
      <c r="U611" s="700"/>
      <c r="V611" s="699"/>
      <c r="W611" s="700"/>
      <c r="X611" s="699"/>
      <c r="Y611" s="700"/>
      <c r="Z611" s="699"/>
      <c r="AA611" s="699"/>
      <c r="AB611" s="699"/>
      <c r="AC611" s="699"/>
      <c r="AD611" s="699"/>
      <c r="AE611" s="699"/>
      <c r="AF611" s="699"/>
      <c r="AG611" s="699"/>
      <c r="AH611" s="699"/>
      <c r="AI611" s="699"/>
      <c r="AJ611" s="699"/>
      <c r="AK611" s="697"/>
      <c r="AL611" s="709"/>
      <c r="AM611" s="699"/>
      <c r="AN611" s="699"/>
      <c r="AP611" s="699"/>
      <c r="AQ611" s="699"/>
      <c r="AR611" s="699"/>
      <c r="AS611" s="699"/>
      <c r="AT611" s="699"/>
      <c r="AU611" s="699"/>
      <c r="AV611" s="699"/>
      <c r="AW611" s="699"/>
      <c r="AX611" s="699"/>
      <c r="AY611" s="699"/>
      <c r="AZ611" s="699"/>
      <c r="BA611" s="699"/>
      <c r="BB611" s="699"/>
      <c r="BC611" s="699"/>
      <c r="BD611" s="699"/>
      <c r="BE611" s="699"/>
      <c r="BF611" s="699"/>
      <c r="BG611" s="699"/>
      <c r="BH611" s="699"/>
      <c r="BI611" s="699"/>
      <c r="BJ611" s="699"/>
      <c r="BK611" s="699"/>
      <c r="BL611" s="699"/>
      <c r="BM611" s="699"/>
      <c r="BN611" s="699"/>
      <c r="BO611" s="699"/>
      <c r="BP611" s="699"/>
      <c r="BQ611" s="699"/>
      <c r="BR611" s="699"/>
      <c r="BS611" s="699"/>
      <c r="BT611" s="699"/>
      <c r="BU611" s="697"/>
      <c r="BV611" s="709"/>
      <c r="BW611" s="699"/>
      <c r="BX611" s="699"/>
      <c r="BZ611" s="699"/>
      <c r="CA611" s="699"/>
      <c r="CB611" s="699"/>
      <c r="CC611" s="699"/>
      <c r="CD611" s="699"/>
      <c r="CE611" s="699"/>
      <c r="CF611" s="699"/>
      <c r="CG611" s="699"/>
      <c r="CH611" s="699"/>
      <c r="CI611" s="699"/>
      <c r="CJ611" s="699"/>
      <c r="CK611" s="699"/>
      <c r="CL611" s="699"/>
      <c r="CM611" s="699"/>
      <c r="CN611" s="699"/>
      <c r="CO611" s="699"/>
      <c r="CP611" s="699"/>
      <c r="CQ611" s="699"/>
      <c r="CR611" s="699"/>
      <c r="CS611" s="699"/>
      <c r="CT611" s="699"/>
      <c r="CU611" s="699"/>
      <c r="CV611" s="699"/>
      <c r="CW611" s="699"/>
      <c r="CX611" s="699"/>
      <c r="CY611" s="699"/>
      <c r="CZ611" s="699"/>
      <c r="DA611" s="699"/>
      <c r="DB611" s="699"/>
      <c r="DC611" s="699"/>
      <c r="DD611" s="699"/>
      <c r="DE611" s="697"/>
      <c r="DF611" s="697"/>
      <c r="DG611" s="699"/>
      <c r="DH611" s="699"/>
      <c r="DJ611" s="699"/>
      <c r="DK611" s="699"/>
      <c r="DL611" s="699"/>
      <c r="DM611" s="699"/>
      <c r="DN611" s="699"/>
      <c r="DO611" s="699"/>
      <c r="DP611" s="699"/>
      <c r="DQ611" s="699"/>
      <c r="DR611" s="699"/>
      <c r="DS611" s="699"/>
      <c r="DT611" s="699"/>
      <c r="DU611" s="699"/>
      <c r="DV611" s="699"/>
      <c r="DW611" s="699"/>
      <c r="DX611" s="699"/>
      <c r="DY611" s="699"/>
      <c r="DZ611" s="699"/>
      <c r="EA611" s="699"/>
      <c r="EB611" s="699"/>
      <c r="EC611" s="699"/>
      <c r="ED611" s="699"/>
      <c r="EE611" s="699"/>
      <c r="EF611" s="699"/>
      <c r="EG611" s="699"/>
      <c r="EH611" s="699"/>
      <c r="EI611" s="699"/>
      <c r="EJ611" s="699"/>
      <c r="EK611" s="699"/>
      <c r="EL611" s="699"/>
      <c r="EM611" s="699"/>
      <c r="EN611" s="699"/>
      <c r="EO611" s="697"/>
      <c r="EP611" s="697"/>
      <c r="EQ611" s="699"/>
      <c r="ER611" s="699"/>
      <c r="ET611" s="699"/>
      <c r="EU611" s="699"/>
      <c r="EV611" s="699"/>
      <c r="EW611" s="699"/>
      <c r="EX611" s="699"/>
      <c r="EY611" s="699"/>
      <c r="EZ611" s="699"/>
      <c r="FA611" s="699"/>
      <c r="FB611" s="699"/>
      <c r="FC611" s="699"/>
      <c r="FD611" s="699"/>
      <c r="FE611" s="699"/>
      <c r="FF611" s="699"/>
      <c r="FG611" s="699"/>
      <c r="FH611" s="699"/>
      <c r="FI611" s="699"/>
      <c r="FJ611" s="699"/>
      <c r="FK611" s="699"/>
      <c r="FL611" s="699"/>
      <c r="FM611" s="699"/>
      <c r="FN611" s="699"/>
      <c r="FO611" s="699"/>
      <c r="FP611" s="699"/>
      <c r="FQ611" s="699"/>
      <c r="FR611" s="699"/>
      <c r="FS611" s="699"/>
      <c r="FT611" s="699"/>
      <c r="FU611" s="699"/>
      <c r="FV611" s="699"/>
      <c r="FW611" s="699"/>
      <c r="FX611" s="699"/>
      <c r="FY611" s="697"/>
      <c r="FZ611" s="697"/>
      <c r="GA611" s="699"/>
      <c r="GB611" s="699"/>
      <c r="GD611" s="699"/>
      <c r="GE611" s="699"/>
      <c r="GF611" s="699"/>
      <c r="GG611" s="699"/>
      <c r="GH611" s="699"/>
      <c r="GI611" s="699"/>
      <c r="GJ611" s="699"/>
      <c r="GK611" s="699"/>
      <c r="GL611" s="699"/>
      <c r="GM611" s="699"/>
      <c r="GN611" s="699"/>
      <c r="GO611" s="699"/>
      <c r="GP611" s="699"/>
      <c r="GQ611" s="699"/>
      <c r="GR611" s="699"/>
      <c r="GS611" s="699"/>
      <c r="GT611" s="699"/>
      <c r="GU611" s="699"/>
      <c r="GV611" s="699"/>
      <c r="GW611" s="699"/>
      <c r="GX611" s="699"/>
      <c r="GY611" s="699"/>
      <c r="GZ611" s="699"/>
      <c r="HA611" s="699"/>
      <c r="HB611" s="699"/>
      <c r="HC611" s="699"/>
      <c r="HD611" s="699"/>
      <c r="HE611" s="699"/>
      <c r="HF611" s="699"/>
      <c r="HG611" s="699"/>
      <c r="HH611" s="699"/>
      <c r="HI611" s="699"/>
      <c r="HJ611" s="699"/>
      <c r="HK611" s="699"/>
      <c r="HL611" s="699"/>
      <c r="HM611" s="699"/>
      <c r="HN611" s="699"/>
      <c r="HO611" s="699"/>
      <c r="HP611" s="699"/>
      <c r="HQ611" s="699"/>
      <c r="HR611" s="699"/>
    </row>
    <row r="612" spans="1:226" s="707" customFormat="1" hidden="1" x14ac:dyDescent="0.25">
      <c r="A612" s="697"/>
      <c r="B612" s="708">
        <f>HG457</f>
        <v>35138.5</v>
      </c>
      <c r="C612" s="708">
        <f>HE457</f>
        <v>26988.1</v>
      </c>
      <c r="D612" s="708">
        <f>HF457</f>
        <v>8150.4</v>
      </c>
      <c r="F612" s="699"/>
      <c r="G612" s="708"/>
      <c r="H612" s="699"/>
      <c r="I612" s="700"/>
      <c r="J612" s="699"/>
      <c r="K612" s="700"/>
      <c r="L612" s="699"/>
      <c r="M612" s="700"/>
      <c r="N612" s="699"/>
      <c r="O612" s="700"/>
      <c r="P612" s="699"/>
      <c r="Q612" s="700"/>
      <c r="R612" s="699"/>
      <c r="S612" s="700"/>
      <c r="T612" s="699"/>
      <c r="U612" s="700"/>
      <c r="V612" s="699"/>
      <c r="W612" s="700"/>
      <c r="X612" s="699"/>
      <c r="Y612" s="700"/>
      <c r="Z612" s="699"/>
      <c r="AA612" s="699"/>
      <c r="AB612" s="699"/>
      <c r="AC612" s="699"/>
      <c r="AD612" s="699"/>
      <c r="AE612" s="699"/>
      <c r="AF612" s="699"/>
      <c r="AG612" s="699"/>
      <c r="AH612" s="699"/>
      <c r="AI612" s="699"/>
      <c r="AJ612" s="699"/>
      <c r="AK612" s="697"/>
      <c r="AL612" s="709"/>
      <c r="AM612" s="699"/>
      <c r="AN612" s="699"/>
      <c r="AP612" s="699"/>
      <c r="AQ612" s="699"/>
      <c r="AR612" s="699"/>
      <c r="AS612" s="699"/>
      <c r="AT612" s="699"/>
      <c r="AU612" s="699"/>
      <c r="AV612" s="699"/>
      <c r="AW612" s="699"/>
      <c r="AX612" s="699"/>
      <c r="AY612" s="699"/>
      <c r="AZ612" s="699"/>
      <c r="BA612" s="699"/>
      <c r="BB612" s="699"/>
      <c r="BC612" s="699"/>
      <c r="BD612" s="699"/>
      <c r="BE612" s="699"/>
      <c r="BF612" s="699"/>
      <c r="BG612" s="699"/>
      <c r="BH612" s="699"/>
      <c r="BI612" s="699"/>
      <c r="BJ612" s="699"/>
      <c r="BK612" s="699"/>
      <c r="BL612" s="699"/>
      <c r="BM612" s="699"/>
      <c r="BN612" s="699"/>
      <c r="BO612" s="699"/>
      <c r="BP612" s="699"/>
      <c r="BQ612" s="699"/>
      <c r="BR612" s="699"/>
      <c r="BS612" s="699"/>
      <c r="BT612" s="699"/>
      <c r="BU612" s="697"/>
      <c r="BV612" s="709"/>
      <c r="BW612" s="699"/>
      <c r="BX612" s="699"/>
      <c r="BZ612" s="699"/>
      <c r="CA612" s="699"/>
      <c r="CB612" s="699"/>
      <c r="CC612" s="699"/>
      <c r="CD612" s="699"/>
      <c r="CE612" s="699"/>
      <c r="CF612" s="699"/>
      <c r="CG612" s="699"/>
      <c r="CH612" s="699"/>
      <c r="CI612" s="699"/>
      <c r="CJ612" s="699"/>
      <c r="CK612" s="699"/>
      <c r="CL612" s="699"/>
      <c r="CM612" s="699"/>
      <c r="CN612" s="699"/>
      <c r="CO612" s="699"/>
      <c r="CP612" s="699"/>
      <c r="CQ612" s="699"/>
      <c r="CR612" s="699"/>
      <c r="CS612" s="699"/>
      <c r="CT612" s="699"/>
      <c r="CU612" s="699"/>
      <c r="CV612" s="699"/>
      <c r="CW612" s="699"/>
      <c r="CX612" s="699"/>
      <c r="CY612" s="699"/>
      <c r="CZ612" s="699"/>
      <c r="DA612" s="699"/>
      <c r="DB612" s="699"/>
      <c r="DC612" s="699"/>
      <c r="DD612" s="699"/>
      <c r="DE612" s="697"/>
      <c r="DF612" s="697"/>
      <c r="DG612" s="699"/>
      <c r="DH612" s="699"/>
      <c r="DJ612" s="699"/>
      <c r="DK612" s="699"/>
      <c r="DL612" s="699"/>
      <c r="DM612" s="699"/>
      <c r="DN612" s="699"/>
      <c r="DO612" s="699"/>
      <c r="DP612" s="699"/>
      <c r="DQ612" s="699"/>
      <c r="DR612" s="699"/>
      <c r="DS612" s="699"/>
      <c r="DT612" s="699"/>
      <c r="DU612" s="699"/>
      <c r="DV612" s="699"/>
      <c r="DW612" s="699"/>
      <c r="DX612" s="699"/>
      <c r="DY612" s="699"/>
      <c r="DZ612" s="699"/>
      <c r="EA612" s="699"/>
      <c r="EB612" s="699"/>
      <c r="EC612" s="699"/>
      <c r="ED612" s="699"/>
      <c r="EE612" s="699"/>
      <c r="EF612" s="699"/>
      <c r="EG612" s="699"/>
      <c r="EH612" s="699"/>
      <c r="EI612" s="699"/>
      <c r="EJ612" s="699"/>
      <c r="EK612" s="699"/>
      <c r="EL612" s="699"/>
      <c r="EM612" s="699"/>
      <c r="EN612" s="699"/>
      <c r="EO612" s="697"/>
      <c r="EP612" s="697"/>
      <c r="EQ612" s="699"/>
      <c r="ER612" s="699"/>
      <c r="ET612" s="699"/>
      <c r="EU612" s="699"/>
      <c r="EV612" s="699"/>
      <c r="EW612" s="699"/>
      <c r="EX612" s="699"/>
      <c r="EY612" s="699"/>
      <c r="EZ612" s="699"/>
      <c r="FA612" s="699"/>
      <c r="FB612" s="699"/>
      <c r="FC612" s="699"/>
      <c r="FD612" s="699"/>
      <c r="FE612" s="699"/>
      <c r="FF612" s="699"/>
      <c r="FG612" s="699"/>
      <c r="FH612" s="699"/>
      <c r="FI612" s="699"/>
      <c r="FJ612" s="699"/>
      <c r="FK612" s="699"/>
      <c r="FL612" s="699"/>
      <c r="FM612" s="699"/>
      <c r="FN612" s="699"/>
      <c r="FO612" s="699"/>
      <c r="FP612" s="699"/>
      <c r="FQ612" s="699"/>
      <c r="FR612" s="699"/>
      <c r="FS612" s="699"/>
      <c r="FT612" s="699"/>
      <c r="FU612" s="699"/>
      <c r="FV612" s="699"/>
      <c r="FW612" s="699"/>
      <c r="FX612" s="699"/>
      <c r="FY612" s="697"/>
      <c r="FZ612" s="697"/>
      <c r="GA612" s="699"/>
      <c r="GB612" s="699"/>
      <c r="GD612" s="699"/>
      <c r="GE612" s="699"/>
      <c r="GF612" s="699"/>
      <c r="GG612" s="699"/>
      <c r="GH612" s="699"/>
      <c r="GI612" s="699"/>
      <c r="GJ612" s="699"/>
      <c r="GK612" s="699"/>
      <c r="GL612" s="699"/>
      <c r="GM612" s="699"/>
      <c r="GN612" s="699"/>
      <c r="GO612" s="699"/>
      <c r="GP612" s="699"/>
      <c r="GQ612" s="699"/>
      <c r="GR612" s="699"/>
      <c r="GS612" s="699"/>
      <c r="GT612" s="699"/>
      <c r="GU612" s="699"/>
      <c r="GV612" s="699"/>
      <c r="GW612" s="699"/>
      <c r="GX612" s="699"/>
      <c r="GY612" s="699"/>
      <c r="GZ612" s="699"/>
      <c r="HA612" s="699"/>
      <c r="HB612" s="699"/>
      <c r="HC612" s="699"/>
      <c r="HD612" s="699"/>
      <c r="HE612" s="699"/>
      <c r="HF612" s="699"/>
      <c r="HG612" s="699"/>
      <c r="HH612" s="699"/>
      <c r="HI612" s="699"/>
      <c r="HJ612" s="699"/>
      <c r="HK612" s="699"/>
      <c r="HL612" s="699"/>
      <c r="HM612" s="699"/>
      <c r="HN612" s="699"/>
      <c r="HO612" s="699"/>
      <c r="HP612" s="699"/>
      <c r="HQ612" s="699"/>
      <c r="HR612" s="699"/>
    </row>
    <row r="613" spans="1:226" s="707" customFormat="1" hidden="1" x14ac:dyDescent="0.25">
      <c r="A613" s="697"/>
      <c r="B613" s="700">
        <f t="shared" ref="B613:D613" si="3733">B611-B612</f>
        <v>0</v>
      </c>
      <c r="C613" s="700">
        <f t="shared" si="3733"/>
        <v>0</v>
      </c>
      <c r="D613" s="700">
        <f t="shared" si="3733"/>
        <v>0</v>
      </c>
      <c r="F613" s="699"/>
      <c r="G613" s="708"/>
      <c r="H613" s="699"/>
      <c r="I613" s="700"/>
      <c r="J613" s="699"/>
      <c r="K613" s="700"/>
      <c r="L613" s="699"/>
      <c r="M613" s="700"/>
      <c r="N613" s="699"/>
      <c r="O613" s="700"/>
      <c r="P613" s="699"/>
      <c r="Q613" s="700"/>
      <c r="R613" s="699"/>
      <c r="S613" s="700"/>
      <c r="T613" s="699"/>
      <c r="U613" s="700"/>
      <c r="V613" s="699"/>
      <c r="W613" s="700"/>
      <c r="X613" s="699"/>
      <c r="Y613" s="700"/>
      <c r="Z613" s="699"/>
      <c r="AA613" s="699"/>
      <c r="AB613" s="699"/>
      <c r="AC613" s="699"/>
      <c r="AD613" s="699"/>
      <c r="AE613" s="699"/>
      <c r="AF613" s="699"/>
      <c r="AG613" s="699"/>
      <c r="AH613" s="699"/>
      <c r="AI613" s="699"/>
      <c r="AJ613" s="699"/>
      <c r="AK613" s="697"/>
      <c r="AL613" s="709"/>
      <c r="AM613" s="699"/>
      <c r="AN613" s="699"/>
      <c r="AP613" s="699"/>
      <c r="AQ613" s="699"/>
      <c r="AR613" s="699"/>
      <c r="AS613" s="699"/>
      <c r="AT613" s="699"/>
      <c r="AU613" s="699"/>
      <c r="AV613" s="699"/>
      <c r="AW613" s="699"/>
      <c r="AX613" s="699"/>
      <c r="AY613" s="699"/>
      <c r="AZ613" s="699"/>
      <c r="BA613" s="699"/>
      <c r="BB613" s="699"/>
      <c r="BC613" s="699"/>
      <c r="BD613" s="699"/>
      <c r="BE613" s="699"/>
      <c r="BF613" s="699"/>
      <c r="BG613" s="699"/>
      <c r="BH613" s="699"/>
      <c r="BI613" s="699"/>
      <c r="BJ613" s="699"/>
      <c r="BK613" s="699"/>
      <c r="BL613" s="699"/>
      <c r="BM613" s="699"/>
      <c r="BN613" s="699"/>
      <c r="BO613" s="699"/>
      <c r="BP613" s="699"/>
      <c r="BQ613" s="699"/>
      <c r="BR613" s="699"/>
      <c r="BS613" s="699"/>
      <c r="BT613" s="699"/>
      <c r="BU613" s="697"/>
      <c r="BV613" s="709"/>
      <c r="BW613" s="699"/>
      <c r="BX613" s="699"/>
      <c r="BZ613" s="699"/>
      <c r="CA613" s="699"/>
      <c r="CB613" s="699"/>
      <c r="CC613" s="699"/>
      <c r="CD613" s="699"/>
      <c r="CE613" s="699"/>
      <c r="CF613" s="699"/>
      <c r="CG613" s="699"/>
      <c r="CH613" s="699"/>
      <c r="CI613" s="699"/>
      <c r="CJ613" s="699"/>
      <c r="CK613" s="699"/>
      <c r="CL613" s="699"/>
      <c r="CM613" s="699"/>
      <c r="CN613" s="699"/>
      <c r="CO613" s="699"/>
      <c r="CP613" s="699"/>
      <c r="CQ613" s="699"/>
      <c r="CR613" s="699"/>
      <c r="CS613" s="699"/>
      <c r="CT613" s="699"/>
      <c r="CU613" s="699"/>
      <c r="CV613" s="699"/>
      <c r="CW613" s="699"/>
      <c r="CX613" s="699"/>
      <c r="CY613" s="699"/>
      <c r="CZ613" s="699"/>
      <c r="DA613" s="699"/>
      <c r="DB613" s="699"/>
      <c r="DC613" s="699"/>
      <c r="DD613" s="699"/>
      <c r="DE613" s="697"/>
      <c r="DF613" s="697"/>
      <c r="DG613" s="699"/>
      <c r="DH613" s="699"/>
      <c r="DJ613" s="699"/>
      <c r="DK613" s="699"/>
      <c r="DL613" s="699"/>
      <c r="DM613" s="699"/>
      <c r="DN613" s="699"/>
      <c r="DO613" s="699"/>
      <c r="DP613" s="699"/>
      <c r="DQ613" s="699"/>
      <c r="DR613" s="699"/>
      <c r="DS613" s="699"/>
      <c r="DT613" s="699"/>
      <c r="DU613" s="699"/>
      <c r="DV613" s="699"/>
      <c r="DW613" s="699"/>
      <c r="DX613" s="699"/>
      <c r="DY613" s="699"/>
      <c r="DZ613" s="699"/>
      <c r="EA613" s="699"/>
      <c r="EB613" s="699"/>
      <c r="EC613" s="699"/>
      <c r="ED613" s="699"/>
      <c r="EE613" s="699"/>
      <c r="EF613" s="699"/>
      <c r="EG613" s="699"/>
      <c r="EH613" s="699"/>
      <c r="EI613" s="699"/>
      <c r="EJ613" s="699"/>
      <c r="EK613" s="699"/>
      <c r="EL613" s="699"/>
      <c r="EM613" s="699"/>
      <c r="EN613" s="699"/>
      <c r="EO613" s="697"/>
      <c r="EP613" s="697"/>
      <c r="EQ613" s="699"/>
      <c r="ER613" s="699"/>
      <c r="ET613" s="699"/>
      <c r="EU613" s="699"/>
      <c r="EV613" s="699"/>
      <c r="EW613" s="699"/>
      <c r="EX613" s="699"/>
      <c r="EY613" s="699"/>
      <c r="EZ613" s="699"/>
      <c r="FA613" s="699"/>
      <c r="FB613" s="699"/>
      <c r="FC613" s="699"/>
      <c r="FD613" s="699"/>
      <c r="FE613" s="699"/>
      <c r="FF613" s="699"/>
      <c r="FG613" s="699"/>
      <c r="FH613" s="699"/>
      <c r="FI613" s="699"/>
      <c r="FJ613" s="699"/>
      <c r="FK613" s="699"/>
      <c r="FL613" s="699"/>
      <c r="FM613" s="699"/>
      <c r="FN613" s="699"/>
      <c r="FO613" s="699"/>
      <c r="FP613" s="699"/>
      <c r="FQ613" s="699"/>
      <c r="FR613" s="699"/>
      <c r="FS613" s="699"/>
      <c r="FT613" s="699"/>
      <c r="FU613" s="699"/>
      <c r="FV613" s="699"/>
      <c r="FW613" s="699"/>
      <c r="FX613" s="699"/>
      <c r="FY613" s="697"/>
      <c r="FZ613" s="697"/>
      <c r="GA613" s="699"/>
      <c r="GB613" s="699"/>
      <c r="GD613" s="699"/>
      <c r="GE613" s="699"/>
      <c r="GF613" s="699"/>
      <c r="GG613" s="699"/>
      <c r="GH613" s="699"/>
      <c r="GI613" s="699"/>
      <c r="GJ613" s="699"/>
      <c r="GK613" s="699"/>
      <c r="GL613" s="699"/>
      <c r="GM613" s="699"/>
      <c r="GN613" s="699"/>
      <c r="GO613" s="699"/>
      <c r="GP613" s="699"/>
      <c r="GQ613" s="699"/>
      <c r="GR613" s="699"/>
      <c r="GS613" s="699"/>
      <c r="GT613" s="699"/>
      <c r="GU613" s="699"/>
      <c r="GV613" s="699"/>
      <c r="GW613" s="699"/>
      <c r="GX613" s="699"/>
      <c r="GY613" s="699"/>
      <c r="GZ613" s="699"/>
      <c r="HA613" s="699"/>
      <c r="HB613" s="699"/>
      <c r="HC613" s="699"/>
      <c r="HD613" s="699"/>
      <c r="HE613" s="699"/>
      <c r="HF613" s="699"/>
      <c r="HG613" s="699"/>
      <c r="HH613" s="699"/>
      <c r="HI613" s="699"/>
      <c r="HJ613" s="699"/>
      <c r="HK613" s="699"/>
      <c r="HL613" s="699"/>
      <c r="HM613" s="699"/>
      <c r="HN613" s="699"/>
      <c r="HO613" s="699"/>
      <c r="HP613" s="699"/>
      <c r="HQ613" s="699"/>
      <c r="HR613" s="699"/>
    </row>
  </sheetData>
  <mergeCells count="241">
    <mergeCell ref="A604:A605"/>
    <mergeCell ref="B604:D604"/>
    <mergeCell ref="A572:A573"/>
    <mergeCell ref="B572:D572"/>
    <mergeCell ref="A584:A585"/>
    <mergeCell ref="B584:D584"/>
    <mergeCell ref="A594:A595"/>
    <mergeCell ref="B594:D594"/>
    <mergeCell ref="A542:A543"/>
    <mergeCell ref="B542:D542"/>
    <mergeCell ref="A552:A553"/>
    <mergeCell ref="B552:D552"/>
    <mergeCell ref="A562:A563"/>
    <mergeCell ref="B562:D562"/>
    <mergeCell ref="A522:A523"/>
    <mergeCell ref="B522:D522"/>
    <mergeCell ref="F522:F523"/>
    <mergeCell ref="A532:A533"/>
    <mergeCell ref="B532:D532"/>
    <mergeCell ref="F532:F533"/>
    <mergeCell ref="A512:A513"/>
    <mergeCell ref="B512:D512"/>
    <mergeCell ref="FY512:FY513"/>
    <mergeCell ref="FZ512:GB512"/>
    <mergeCell ref="HE512:HE513"/>
    <mergeCell ref="HF512:HH512"/>
    <mergeCell ref="A483:A484"/>
    <mergeCell ref="B483:D483"/>
    <mergeCell ref="A493:A494"/>
    <mergeCell ref="B493:D493"/>
    <mergeCell ref="A502:A503"/>
    <mergeCell ref="B502:D502"/>
    <mergeCell ref="A464:A465"/>
    <mergeCell ref="B464:D464"/>
    <mergeCell ref="A474:A475"/>
    <mergeCell ref="B474:E474"/>
    <mergeCell ref="FY474:FY475"/>
    <mergeCell ref="FZ474:GD474"/>
    <mergeCell ref="A458:B458"/>
    <mergeCell ref="AK458:AL458"/>
    <mergeCell ref="BU458:BV458"/>
    <mergeCell ref="DE458:DF458"/>
    <mergeCell ref="EO458:EP458"/>
    <mergeCell ref="FY458:FZ458"/>
    <mergeCell ref="A457:B457"/>
    <mergeCell ref="AK457:AL457"/>
    <mergeCell ref="BU457:BV457"/>
    <mergeCell ref="DE457:DF457"/>
    <mergeCell ref="EO457:EP457"/>
    <mergeCell ref="FY457:FZ457"/>
    <mergeCell ref="A456:B456"/>
    <mergeCell ref="AK456:AL456"/>
    <mergeCell ref="BU456:BV456"/>
    <mergeCell ref="DE456:DF456"/>
    <mergeCell ref="EO456:EP456"/>
    <mergeCell ref="FY456:FZ456"/>
    <mergeCell ref="A455:B455"/>
    <mergeCell ref="AK455:AL455"/>
    <mergeCell ref="BU455:BV455"/>
    <mergeCell ref="DE455:DF455"/>
    <mergeCell ref="EO455:EP455"/>
    <mergeCell ref="FY455:FZ455"/>
    <mergeCell ref="FY444:FZ444"/>
    <mergeCell ref="A454:B454"/>
    <mergeCell ref="AK454:AL454"/>
    <mergeCell ref="BU454:BV454"/>
    <mergeCell ref="DE454:DF454"/>
    <mergeCell ref="EO454:EP454"/>
    <mergeCell ref="FY454:FZ454"/>
    <mergeCell ref="A443:B443"/>
    <mergeCell ref="A444:B444"/>
    <mergeCell ref="AK444:AL444"/>
    <mergeCell ref="BU444:BV444"/>
    <mergeCell ref="DE444:DF444"/>
    <mergeCell ref="EO444:EP444"/>
    <mergeCell ref="A376:A442"/>
    <mergeCell ref="AK376:AK442"/>
    <mergeCell ref="BU376:BU442"/>
    <mergeCell ref="DE376:DE442"/>
    <mergeCell ref="EO376:EO442"/>
    <mergeCell ref="FY376:FY442"/>
    <mergeCell ref="A370:B370"/>
    <mergeCell ref="AK370:AL370"/>
    <mergeCell ref="BU370:BV370"/>
    <mergeCell ref="DE370:DF370"/>
    <mergeCell ref="EO370:EP370"/>
    <mergeCell ref="FY370:FZ370"/>
    <mergeCell ref="A369:B369"/>
    <mergeCell ref="AK369:AL369"/>
    <mergeCell ref="BU369:BV369"/>
    <mergeCell ref="DE369:DF369"/>
    <mergeCell ref="EO369:EP369"/>
    <mergeCell ref="FY369:FZ369"/>
    <mergeCell ref="A368:B368"/>
    <mergeCell ref="AK368:AL368"/>
    <mergeCell ref="BU368:BV368"/>
    <mergeCell ref="DE368:DF368"/>
    <mergeCell ref="EO368:EP368"/>
    <mergeCell ref="FY368:FZ368"/>
    <mergeCell ref="A367:B367"/>
    <mergeCell ref="AK367:AL367"/>
    <mergeCell ref="BU367:BV367"/>
    <mergeCell ref="DE367:DF367"/>
    <mergeCell ref="EO367:EP367"/>
    <mergeCell ref="FY367:FZ367"/>
    <mergeCell ref="FY356:FZ356"/>
    <mergeCell ref="A366:B366"/>
    <mergeCell ref="AK366:AL366"/>
    <mergeCell ref="BU366:BV366"/>
    <mergeCell ref="DE366:DF366"/>
    <mergeCell ref="EO366:EP366"/>
    <mergeCell ref="FY366:FZ366"/>
    <mergeCell ref="A355:B355"/>
    <mergeCell ref="A356:B356"/>
    <mergeCell ref="AK356:AL356"/>
    <mergeCell ref="BU356:BV356"/>
    <mergeCell ref="DE356:DF356"/>
    <mergeCell ref="EO356:EP356"/>
    <mergeCell ref="A288:A354"/>
    <mergeCell ref="AK288:AK354"/>
    <mergeCell ref="BU288:BU354"/>
    <mergeCell ref="DE288:DE354"/>
    <mergeCell ref="EO288:EO354"/>
    <mergeCell ref="FY288:FY354"/>
    <mergeCell ref="A282:B282"/>
    <mergeCell ref="AK282:AL282"/>
    <mergeCell ref="BU282:BV282"/>
    <mergeCell ref="DE282:DF282"/>
    <mergeCell ref="EO282:EP282"/>
    <mergeCell ref="FY282:FZ282"/>
    <mergeCell ref="A281:B281"/>
    <mergeCell ref="AK281:AL281"/>
    <mergeCell ref="BU281:BV281"/>
    <mergeCell ref="DE281:DF281"/>
    <mergeCell ref="EO281:EP281"/>
    <mergeCell ref="FY281:FZ281"/>
    <mergeCell ref="A280:B280"/>
    <mergeCell ref="AK280:AL280"/>
    <mergeCell ref="BU280:BV280"/>
    <mergeCell ref="DE280:DF280"/>
    <mergeCell ref="EO280:EP280"/>
    <mergeCell ref="FY280:FZ280"/>
    <mergeCell ref="A279:B279"/>
    <mergeCell ref="AK279:AL279"/>
    <mergeCell ref="BU279:BV279"/>
    <mergeCell ref="DE279:DF279"/>
    <mergeCell ref="EO279:EP279"/>
    <mergeCell ref="FY279:FZ279"/>
    <mergeCell ref="A278:B278"/>
    <mergeCell ref="AK278:AL278"/>
    <mergeCell ref="BU278:BV278"/>
    <mergeCell ref="DE278:DF278"/>
    <mergeCell ref="EO278:EP278"/>
    <mergeCell ref="FY278:FZ278"/>
    <mergeCell ref="A268:B268"/>
    <mergeCell ref="AK268:AL268"/>
    <mergeCell ref="BU268:BV268"/>
    <mergeCell ref="DE268:DF268"/>
    <mergeCell ref="EO268:EP268"/>
    <mergeCell ref="FY268:FZ268"/>
    <mergeCell ref="A250:B250"/>
    <mergeCell ref="AK250:AL250"/>
    <mergeCell ref="BU250:BV250"/>
    <mergeCell ref="DE250:DF250"/>
    <mergeCell ref="EO250:EP250"/>
    <mergeCell ref="FY250:FZ250"/>
    <mergeCell ref="HI180:HN180"/>
    <mergeCell ref="A183:A249"/>
    <mergeCell ref="AK183:AK249"/>
    <mergeCell ref="BU183:BU249"/>
    <mergeCell ref="DE183:DE249"/>
    <mergeCell ref="EO183:EO249"/>
    <mergeCell ref="FY183:FY249"/>
    <mergeCell ref="A177:B177"/>
    <mergeCell ref="AK177:AL177"/>
    <mergeCell ref="BU177:BV177"/>
    <mergeCell ref="DE177:DF177"/>
    <mergeCell ref="EO177:EP177"/>
    <mergeCell ref="FY177:FZ177"/>
    <mergeCell ref="A176:B176"/>
    <mergeCell ref="AK176:AL176"/>
    <mergeCell ref="BU176:BV176"/>
    <mergeCell ref="DE176:DF176"/>
    <mergeCell ref="EO176:EP176"/>
    <mergeCell ref="FY176:FZ176"/>
    <mergeCell ref="FY165:FZ165"/>
    <mergeCell ref="A175:B175"/>
    <mergeCell ref="AK175:AL175"/>
    <mergeCell ref="BU175:BV175"/>
    <mergeCell ref="DE175:DF175"/>
    <mergeCell ref="EO175:EP175"/>
    <mergeCell ref="FY175:FZ175"/>
    <mergeCell ref="A164:B164"/>
    <mergeCell ref="A165:B165"/>
    <mergeCell ref="AK165:AL165"/>
    <mergeCell ref="BU165:BV165"/>
    <mergeCell ref="DE165:DF165"/>
    <mergeCell ref="EO165:EP165"/>
    <mergeCell ref="A97:A163"/>
    <mergeCell ref="AK97:AK163"/>
    <mergeCell ref="BU97:BU163"/>
    <mergeCell ref="DE97:DE163"/>
    <mergeCell ref="EO97:EO163"/>
    <mergeCell ref="FY97:FY163"/>
    <mergeCell ref="A91:B91"/>
    <mergeCell ref="AK91:AL91"/>
    <mergeCell ref="BU91:BV91"/>
    <mergeCell ref="DE91:DF91"/>
    <mergeCell ref="EO91:EP91"/>
    <mergeCell ref="FY91:FZ91"/>
    <mergeCell ref="A90:B90"/>
    <mergeCell ref="AK90:AL90"/>
    <mergeCell ref="BU90:BV90"/>
    <mergeCell ref="DE90:DF90"/>
    <mergeCell ref="EO90:EP90"/>
    <mergeCell ref="FY90:FZ90"/>
    <mergeCell ref="FY79:FZ79"/>
    <mergeCell ref="A89:B89"/>
    <mergeCell ref="AK89:AL89"/>
    <mergeCell ref="BU89:BV89"/>
    <mergeCell ref="DE89:DF89"/>
    <mergeCell ref="EO89:EP89"/>
    <mergeCell ref="FY89:FZ89"/>
    <mergeCell ref="A78:B78"/>
    <mergeCell ref="A79:B79"/>
    <mergeCell ref="AK79:AL79"/>
    <mergeCell ref="BU79:BV79"/>
    <mergeCell ref="DE79:DF79"/>
    <mergeCell ref="EO79:EP79"/>
    <mergeCell ref="A11:A77"/>
    <mergeCell ref="AK11:AK77"/>
    <mergeCell ref="BU11:BU77"/>
    <mergeCell ref="DE11:DE77"/>
    <mergeCell ref="EO11:EO77"/>
    <mergeCell ref="FY11:FY77"/>
    <mergeCell ref="B2:H2"/>
    <mergeCell ref="B3:AB3"/>
    <mergeCell ref="B4:AB4"/>
    <mergeCell ref="B5:AB5"/>
    <mergeCell ref="B6:AB6"/>
    <mergeCell ref="B7:AB7"/>
  </mergeCells>
  <pageMargins left="0" right="0" top="0" bottom="0" header="0" footer="0"/>
  <pageSetup paperSize="9" scale="1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BL84"/>
  <sheetViews>
    <sheetView view="pageBreakPreview" zoomScale="80" zoomScaleSheetLayoutView="80" workbookViewId="0">
      <pane xSplit="2" ySplit="9" topLeftCell="AJ53" activePane="bottomRight" state="frozen"/>
      <selection pane="topRight" activeCell="C1" sqref="C1"/>
      <selection pane="bottomLeft" activeCell="A10" sqref="A10"/>
      <selection pane="bottomRight" activeCell="BI9" sqref="BI9"/>
    </sheetView>
  </sheetViews>
  <sheetFormatPr defaultRowHeight="15" x14ac:dyDescent="0.25"/>
  <cols>
    <col min="1" max="1" width="6.28515625" style="1" customWidth="1"/>
    <col min="2" max="2" width="71.85546875" style="1" customWidth="1"/>
    <col min="3" max="3" width="7.5703125" style="1" customWidth="1"/>
    <col min="4" max="4" width="7" style="1" customWidth="1"/>
    <col min="5" max="5" width="7.7109375" style="1" customWidth="1"/>
    <col min="6" max="6" width="9.28515625" style="1" customWidth="1"/>
    <col min="7" max="7" width="9.7109375" style="1" customWidth="1"/>
    <col min="8" max="8" width="8" style="1" customWidth="1"/>
    <col min="9" max="9" width="11.5703125" style="1" customWidth="1"/>
    <col min="10" max="10" width="12" style="1" customWidth="1"/>
    <col min="11" max="11" width="11" style="1" customWidth="1"/>
    <col min="12" max="12" width="8.28515625" style="105" customWidth="1"/>
    <col min="13" max="13" width="8.85546875" style="1" customWidth="1"/>
    <col min="14" max="14" width="7" style="1" customWidth="1"/>
    <col min="15" max="15" width="7.7109375" style="1" customWidth="1"/>
    <col min="16" max="16" width="9.28515625" style="1" customWidth="1"/>
    <col min="17" max="17" width="9.7109375" style="1" customWidth="1"/>
    <col min="18" max="18" width="8" style="1" customWidth="1"/>
    <col min="19" max="19" width="11.5703125" style="1" customWidth="1"/>
    <col min="20" max="20" width="12" style="1" customWidth="1"/>
    <col min="21" max="21" width="11" style="1" customWidth="1"/>
    <col min="22" max="22" width="8.28515625" style="105" customWidth="1"/>
    <col min="23" max="23" width="7.7109375" style="1" customWidth="1"/>
    <col min="24" max="24" width="7" style="1" customWidth="1"/>
    <col min="25" max="25" width="7.7109375" style="1" customWidth="1"/>
    <col min="26" max="26" width="9.28515625" style="1" customWidth="1"/>
    <col min="27" max="27" width="9.7109375" style="1" customWidth="1"/>
    <col min="28" max="28" width="8" style="1" customWidth="1"/>
    <col min="29" max="29" width="11.5703125" style="1" customWidth="1"/>
    <col min="30" max="30" width="12" style="1" customWidth="1"/>
    <col min="31" max="31" width="11" style="1" customWidth="1"/>
    <col min="32" max="32" width="8.28515625" style="105" customWidth="1"/>
    <col min="33" max="33" width="7.7109375" style="1" customWidth="1"/>
    <col min="34" max="34" width="7" style="1" customWidth="1"/>
    <col min="35" max="35" width="7.7109375" style="1" customWidth="1"/>
    <col min="36" max="36" width="9.28515625" style="1" customWidth="1"/>
    <col min="37" max="37" width="9.7109375" style="1" customWidth="1"/>
    <col min="38" max="38" width="8" style="1" customWidth="1"/>
    <col min="39" max="39" width="11.5703125" style="1" customWidth="1"/>
    <col min="40" max="40" width="12" style="1" customWidth="1"/>
    <col min="41" max="41" width="11" style="1" customWidth="1"/>
    <col min="42" max="42" width="8.28515625" style="105" customWidth="1"/>
    <col min="43" max="43" width="7.7109375" style="1" customWidth="1"/>
    <col min="44" max="44" width="7" style="1" customWidth="1"/>
    <col min="45" max="45" width="7.7109375" style="1" customWidth="1"/>
    <col min="46" max="46" width="9.28515625" style="1" customWidth="1"/>
    <col min="47" max="47" width="9.7109375" style="1" customWidth="1"/>
    <col min="48" max="48" width="8" style="1" customWidth="1"/>
    <col min="49" max="49" width="11.5703125" style="1" customWidth="1"/>
    <col min="50" max="50" width="12" style="1" customWidth="1"/>
    <col min="51" max="51" width="11" style="1" customWidth="1"/>
    <col min="52" max="52" width="8.28515625" style="105" customWidth="1"/>
    <col min="53" max="53" width="7.7109375" style="1" customWidth="1"/>
    <col min="54" max="54" width="7.85546875" style="1" customWidth="1"/>
    <col min="55" max="55" width="7.7109375" style="1" customWidth="1"/>
    <col min="56" max="56" width="9.28515625" style="1" customWidth="1"/>
    <col min="57" max="57" width="9.7109375" style="1" customWidth="1"/>
    <col min="58" max="58" width="8" style="1" customWidth="1"/>
    <col min="59" max="59" width="12.28515625" style="1" customWidth="1"/>
    <col min="60" max="60" width="12" style="1" customWidth="1"/>
    <col min="61" max="61" width="11" style="1" customWidth="1"/>
    <col min="62" max="62" width="9.5703125" style="105" customWidth="1"/>
    <col min="63" max="63" width="9.140625" style="1"/>
    <col min="64" max="64" width="11.7109375" style="1" customWidth="1"/>
    <col min="65" max="16384" width="9.140625" style="1"/>
  </cols>
  <sheetData>
    <row r="1" spans="1:64" x14ac:dyDescent="0.25">
      <c r="BH1" s="1" t="s">
        <v>476</v>
      </c>
    </row>
    <row r="2" spans="1:64" x14ac:dyDescent="0.25">
      <c r="A2" s="1014" t="s">
        <v>357</v>
      </c>
      <c r="B2" s="1014"/>
      <c r="C2" s="1014"/>
    </row>
    <row r="3" spans="1:64" ht="15" customHeight="1" x14ac:dyDescent="0.25">
      <c r="A3" s="985" t="s">
        <v>358</v>
      </c>
      <c r="B3" s="985"/>
      <c r="C3" s="985"/>
    </row>
    <row r="4" spans="1:64" x14ac:dyDescent="0.25">
      <c r="A4" s="1015" t="s">
        <v>238</v>
      </c>
      <c r="B4" s="1015"/>
      <c r="C4" s="1015"/>
    </row>
    <row r="5" spans="1:64" ht="15" customHeight="1" x14ac:dyDescent="0.25">
      <c r="A5" s="986" t="s">
        <v>266</v>
      </c>
      <c r="B5" s="986"/>
      <c r="C5" s="986"/>
      <c r="BB5" s="1057" t="s">
        <v>945</v>
      </c>
      <c r="BC5" s="1057"/>
      <c r="BD5" s="1057"/>
      <c r="BE5" s="1057"/>
      <c r="BF5" s="1057"/>
      <c r="BG5" s="1057"/>
      <c r="BH5" s="1057"/>
      <c r="BI5" s="1057"/>
      <c r="BJ5" s="1057"/>
    </row>
    <row r="6" spans="1:64" ht="18" customHeight="1" x14ac:dyDescent="0.25">
      <c r="A6" s="32" t="s">
        <v>2</v>
      </c>
      <c r="B6" s="99" t="s">
        <v>3</v>
      </c>
      <c r="C6" s="243" t="s">
        <v>387</v>
      </c>
      <c r="D6" s="1050" t="s">
        <v>480</v>
      </c>
      <c r="E6" s="1051"/>
      <c r="F6" s="1051"/>
      <c r="G6" s="1051"/>
      <c r="H6" s="1051"/>
      <c r="I6" s="1051"/>
      <c r="J6" s="1051"/>
      <c r="K6" s="1051"/>
      <c r="L6" s="1051"/>
      <c r="M6" s="1052"/>
      <c r="N6" s="1050" t="s">
        <v>481</v>
      </c>
      <c r="O6" s="1051"/>
      <c r="P6" s="1051"/>
      <c r="Q6" s="1051"/>
      <c r="R6" s="1051"/>
      <c r="S6" s="1051"/>
      <c r="T6" s="1051"/>
      <c r="U6" s="1051"/>
      <c r="V6" s="1051"/>
      <c r="W6" s="1052"/>
      <c r="X6" s="1050" t="s">
        <v>477</v>
      </c>
      <c r="Y6" s="1051"/>
      <c r="Z6" s="1051"/>
      <c r="AA6" s="1051"/>
      <c r="AB6" s="1051"/>
      <c r="AC6" s="1051"/>
      <c r="AD6" s="1051"/>
      <c r="AE6" s="1051"/>
      <c r="AF6" s="1051"/>
      <c r="AG6" s="1052"/>
      <c r="AH6" s="1053" t="s">
        <v>479</v>
      </c>
      <c r="AI6" s="1054"/>
      <c r="AJ6" s="1054"/>
      <c r="AK6" s="1054"/>
      <c r="AL6" s="1054"/>
      <c r="AM6" s="1054"/>
      <c r="AN6" s="1054"/>
      <c r="AO6" s="1054"/>
      <c r="AP6" s="1054"/>
      <c r="AQ6" s="1055"/>
      <c r="AR6" s="1050" t="s">
        <v>478</v>
      </c>
      <c r="AS6" s="1051"/>
      <c r="AT6" s="1051"/>
      <c r="AU6" s="1051"/>
      <c r="AV6" s="1051"/>
      <c r="AW6" s="1051"/>
      <c r="AX6" s="1051"/>
      <c r="AY6" s="1051"/>
      <c r="AZ6" s="1051"/>
      <c r="BA6" s="1052"/>
      <c r="BB6" s="1056" t="s">
        <v>741</v>
      </c>
      <c r="BC6" s="1056"/>
      <c r="BD6" s="1056"/>
      <c r="BE6" s="1056"/>
      <c r="BF6" s="1056"/>
      <c r="BG6" s="1056"/>
      <c r="BH6" s="1056"/>
      <c r="BI6" s="1056"/>
      <c r="BJ6" s="1056"/>
    </row>
    <row r="7" spans="1:64" ht="36" customHeight="1" x14ac:dyDescent="0.25">
      <c r="A7" s="3">
        <v>1</v>
      </c>
      <c r="B7" s="3">
        <v>2</v>
      </c>
      <c r="C7" s="3">
        <v>3</v>
      </c>
      <c r="D7" s="3">
        <v>4</v>
      </c>
      <c r="E7" s="3">
        <v>5</v>
      </c>
      <c r="F7" s="3">
        <v>6</v>
      </c>
      <c r="G7" s="3" t="s">
        <v>392</v>
      </c>
      <c r="H7" s="3">
        <v>8</v>
      </c>
      <c r="I7" s="3" t="s">
        <v>393</v>
      </c>
      <c r="J7" s="3" t="s">
        <v>394</v>
      </c>
      <c r="K7" s="3" t="s">
        <v>390</v>
      </c>
      <c r="L7" s="106" t="s">
        <v>340</v>
      </c>
      <c r="M7" s="3" t="s">
        <v>395</v>
      </c>
      <c r="N7" s="3">
        <v>4</v>
      </c>
      <c r="O7" s="3">
        <v>5</v>
      </c>
      <c r="P7" s="3">
        <v>6</v>
      </c>
      <c r="Q7" s="3" t="s">
        <v>392</v>
      </c>
      <c r="R7" s="3">
        <v>8</v>
      </c>
      <c r="S7" s="3" t="s">
        <v>393</v>
      </c>
      <c r="T7" s="3" t="s">
        <v>394</v>
      </c>
      <c r="U7" s="3" t="s">
        <v>390</v>
      </c>
      <c r="V7" s="106" t="s">
        <v>340</v>
      </c>
      <c r="W7" s="3" t="s">
        <v>395</v>
      </c>
      <c r="X7" s="3">
        <v>4</v>
      </c>
      <c r="Y7" s="3">
        <v>5</v>
      </c>
      <c r="Z7" s="3">
        <v>6</v>
      </c>
      <c r="AA7" s="3" t="s">
        <v>392</v>
      </c>
      <c r="AB7" s="3">
        <v>8</v>
      </c>
      <c r="AC7" s="3" t="s">
        <v>393</v>
      </c>
      <c r="AD7" s="3" t="s">
        <v>394</v>
      </c>
      <c r="AE7" s="3" t="s">
        <v>390</v>
      </c>
      <c r="AF7" s="106" t="s">
        <v>340</v>
      </c>
      <c r="AG7" s="3" t="s">
        <v>395</v>
      </c>
      <c r="AH7" s="3">
        <v>4</v>
      </c>
      <c r="AI7" s="3">
        <v>5</v>
      </c>
      <c r="AJ7" s="3">
        <v>6</v>
      </c>
      <c r="AK7" s="3" t="s">
        <v>392</v>
      </c>
      <c r="AL7" s="3">
        <v>8</v>
      </c>
      <c r="AM7" s="3" t="s">
        <v>393</v>
      </c>
      <c r="AN7" s="3" t="s">
        <v>394</v>
      </c>
      <c r="AO7" s="3" t="s">
        <v>390</v>
      </c>
      <c r="AP7" s="106" t="s">
        <v>340</v>
      </c>
      <c r="AQ7" s="3" t="s">
        <v>395</v>
      </c>
      <c r="AR7" s="3">
        <v>4</v>
      </c>
      <c r="AS7" s="3">
        <v>5</v>
      </c>
      <c r="AT7" s="3">
        <v>6</v>
      </c>
      <c r="AU7" s="3" t="s">
        <v>392</v>
      </c>
      <c r="AV7" s="3">
        <v>8</v>
      </c>
      <c r="AW7" s="3" t="s">
        <v>393</v>
      </c>
      <c r="AX7" s="3" t="s">
        <v>394</v>
      </c>
      <c r="AY7" s="3" t="s">
        <v>390</v>
      </c>
      <c r="AZ7" s="106" t="s">
        <v>340</v>
      </c>
      <c r="BA7" s="3" t="s">
        <v>395</v>
      </c>
      <c r="BB7" s="3">
        <v>4</v>
      </c>
      <c r="BC7" s="3">
        <v>5</v>
      </c>
      <c r="BD7" s="3">
        <v>6</v>
      </c>
      <c r="BE7" s="3" t="s">
        <v>392</v>
      </c>
      <c r="BF7" s="3">
        <v>8</v>
      </c>
      <c r="BG7" s="3" t="s">
        <v>393</v>
      </c>
      <c r="BH7" s="3" t="s">
        <v>394</v>
      </c>
      <c r="BI7" s="3" t="s">
        <v>390</v>
      </c>
      <c r="BJ7" s="106" t="s">
        <v>340</v>
      </c>
    </row>
    <row r="8" spans="1:64" x14ac:dyDescent="0.25">
      <c r="A8" s="14" t="s">
        <v>9</v>
      </c>
      <c r="B8" s="15" t="s">
        <v>199</v>
      </c>
      <c r="C8" s="7"/>
      <c r="D8" s="7"/>
      <c r="E8" s="7"/>
      <c r="F8" s="7"/>
      <c r="G8" s="7"/>
      <c r="H8" s="7"/>
      <c r="I8" s="8"/>
      <c r="J8" s="8"/>
      <c r="K8" s="8"/>
      <c r="L8" s="107"/>
      <c r="M8" s="7"/>
      <c r="N8" s="7"/>
      <c r="O8" s="7"/>
      <c r="P8" s="7"/>
      <c r="Q8" s="7"/>
      <c r="R8" s="7"/>
      <c r="S8" s="8"/>
      <c r="T8" s="8"/>
      <c r="U8" s="8"/>
      <c r="V8" s="107"/>
      <c r="W8" s="7"/>
      <c r="X8" s="7"/>
      <c r="Y8" s="7"/>
      <c r="Z8" s="7"/>
      <c r="AA8" s="7"/>
      <c r="AB8" s="7"/>
      <c r="AC8" s="8"/>
      <c r="AD8" s="8"/>
      <c r="AE8" s="8"/>
      <c r="AF8" s="107"/>
      <c r="AG8" s="7"/>
      <c r="AH8" s="7"/>
      <c r="AI8" s="7"/>
      <c r="AJ8" s="7"/>
      <c r="AK8" s="7"/>
      <c r="AL8" s="7"/>
      <c r="AM8" s="8"/>
      <c r="AN8" s="8"/>
      <c r="AO8" s="8"/>
      <c r="AP8" s="107"/>
      <c r="AQ8" s="7"/>
      <c r="AR8" s="7"/>
      <c r="AS8" s="7"/>
      <c r="AT8" s="7"/>
      <c r="AU8" s="7"/>
      <c r="AV8" s="7"/>
      <c r="AW8" s="8"/>
      <c r="AX8" s="8"/>
      <c r="AY8" s="8"/>
      <c r="AZ8" s="107"/>
      <c r="BA8" s="7"/>
      <c r="BB8" s="7"/>
      <c r="BC8" s="7"/>
      <c r="BD8" s="7"/>
      <c r="BE8" s="7"/>
      <c r="BF8" s="7"/>
      <c r="BG8" s="8"/>
      <c r="BH8" s="8"/>
      <c r="BI8" s="8"/>
      <c r="BJ8" s="107"/>
    </row>
    <row r="9" spans="1:64" ht="82.5" customHeight="1" x14ac:dyDescent="0.25">
      <c r="A9" s="14" t="s">
        <v>11</v>
      </c>
      <c r="B9" s="15" t="s">
        <v>12</v>
      </c>
      <c r="C9" s="7"/>
      <c r="D9" s="31" t="s">
        <v>382</v>
      </c>
      <c r="E9" s="31" t="s">
        <v>383</v>
      </c>
      <c r="F9" s="31" t="s">
        <v>384</v>
      </c>
      <c r="G9" s="58" t="s">
        <v>385</v>
      </c>
      <c r="H9" s="31" t="s">
        <v>64</v>
      </c>
      <c r="I9" s="58" t="s">
        <v>353</v>
      </c>
      <c r="J9" s="31" t="s">
        <v>386</v>
      </c>
      <c r="K9" s="31" t="s">
        <v>1077</v>
      </c>
      <c r="L9" s="108"/>
      <c r="M9" s="31" t="s">
        <v>391</v>
      </c>
      <c r="N9" s="31" t="s">
        <v>382</v>
      </c>
      <c r="O9" s="31" t="s">
        <v>383</v>
      </c>
      <c r="P9" s="31" t="s">
        <v>384</v>
      </c>
      <c r="Q9" s="58" t="s">
        <v>385</v>
      </c>
      <c r="R9" s="31" t="s">
        <v>64</v>
      </c>
      <c r="S9" s="58" t="s">
        <v>353</v>
      </c>
      <c r="T9" s="31" t="s">
        <v>386</v>
      </c>
      <c r="U9" s="31" t="s">
        <v>1077</v>
      </c>
      <c r="V9" s="108"/>
      <c r="W9" s="31" t="s">
        <v>391</v>
      </c>
      <c r="X9" s="31" t="s">
        <v>382</v>
      </c>
      <c r="Y9" s="31" t="s">
        <v>383</v>
      </c>
      <c r="Z9" s="31" t="s">
        <v>384</v>
      </c>
      <c r="AA9" s="58" t="s">
        <v>385</v>
      </c>
      <c r="AB9" s="31" t="s">
        <v>64</v>
      </c>
      <c r="AC9" s="58" t="s">
        <v>353</v>
      </c>
      <c r="AD9" s="31" t="s">
        <v>386</v>
      </c>
      <c r="AE9" s="31" t="s">
        <v>1077</v>
      </c>
      <c r="AF9" s="108"/>
      <c r="AG9" s="31" t="s">
        <v>391</v>
      </c>
      <c r="AH9" s="31" t="s">
        <v>382</v>
      </c>
      <c r="AI9" s="31" t="s">
        <v>383</v>
      </c>
      <c r="AJ9" s="31" t="s">
        <v>384</v>
      </c>
      <c r="AK9" s="58" t="s">
        <v>385</v>
      </c>
      <c r="AL9" s="31" t="s">
        <v>64</v>
      </c>
      <c r="AM9" s="58" t="s">
        <v>353</v>
      </c>
      <c r="AN9" s="31" t="s">
        <v>386</v>
      </c>
      <c r="AO9" s="31" t="s">
        <v>1077</v>
      </c>
      <c r="AP9" s="108"/>
      <c r="AQ9" s="31" t="s">
        <v>391</v>
      </c>
      <c r="AR9" s="31" t="s">
        <v>382</v>
      </c>
      <c r="AS9" s="31" t="s">
        <v>383</v>
      </c>
      <c r="AT9" s="31" t="s">
        <v>384</v>
      </c>
      <c r="AU9" s="58" t="s">
        <v>385</v>
      </c>
      <c r="AV9" s="31" t="s">
        <v>64</v>
      </c>
      <c r="AW9" s="58" t="s">
        <v>353</v>
      </c>
      <c r="AX9" s="31" t="s">
        <v>386</v>
      </c>
      <c r="AY9" s="31" t="s">
        <v>1077</v>
      </c>
      <c r="AZ9" s="108"/>
      <c r="BA9" s="31" t="s">
        <v>391</v>
      </c>
      <c r="BB9" s="31" t="s">
        <v>382</v>
      </c>
      <c r="BC9" s="31" t="s">
        <v>383</v>
      </c>
      <c r="BD9" s="31" t="s">
        <v>384</v>
      </c>
      <c r="BE9" s="58" t="s">
        <v>385</v>
      </c>
      <c r="BF9" s="31" t="s">
        <v>64</v>
      </c>
      <c r="BG9" s="58" t="s">
        <v>543</v>
      </c>
      <c r="BH9" s="31" t="s">
        <v>386</v>
      </c>
      <c r="BI9" s="31" t="s">
        <v>1077</v>
      </c>
      <c r="BJ9" s="108"/>
    </row>
    <row r="10" spans="1:64" x14ac:dyDescent="0.25">
      <c r="A10" s="5" t="s">
        <v>65</v>
      </c>
      <c r="B10" s="13" t="s">
        <v>66</v>
      </c>
      <c r="C10" s="4" t="s">
        <v>58</v>
      </c>
      <c r="D10" s="19">
        <f>SUM(D12:D18)</f>
        <v>536913</v>
      </c>
      <c r="E10" s="4"/>
      <c r="F10" s="158">
        <v>0</v>
      </c>
      <c r="G10" s="112">
        <f>IF(D10&gt;0,F10/D10,0)</f>
        <v>0</v>
      </c>
      <c r="H10" s="71">
        <f>IF(K10&gt;0,K10/F10,0)</f>
        <v>0</v>
      </c>
      <c r="I10" s="110">
        <f>G10*H10</f>
        <v>0</v>
      </c>
      <c r="J10" s="71">
        <f>I10*D10</f>
        <v>0</v>
      </c>
      <c r="K10" s="158">
        <v>0</v>
      </c>
      <c r="L10" s="109">
        <f>K10-J10</f>
        <v>0</v>
      </c>
      <c r="M10" s="101">
        <f t="shared" ref="M10:M37" si="0">I10/BG10</f>
        <v>0</v>
      </c>
      <c r="N10" s="19">
        <f>SUM(N12:N18)</f>
        <v>407937</v>
      </c>
      <c r="O10" s="4"/>
      <c r="P10" s="158">
        <v>0</v>
      </c>
      <c r="Q10" s="112">
        <f>IF(N10&gt;0,P10/N10,0)</f>
        <v>0</v>
      </c>
      <c r="R10" s="71">
        <f>IF(U10&gt;0,U10/P10,0)</f>
        <v>0</v>
      </c>
      <c r="S10" s="110">
        <f>Q10*R10</f>
        <v>0</v>
      </c>
      <c r="T10" s="71">
        <f>S10*N10</f>
        <v>0</v>
      </c>
      <c r="U10" s="158">
        <v>0</v>
      </c>
      <c r="V10" s="109">
        <f>U10-T10</f>
        <v>0</v>
      </c>
      <c r="W10" s="101">
        <f t="shared" ref="W10:W55" si="1">S10/BG10</f>
        <v>0</v>
      </c>
      <c r="X10" s="19">
        <f>SUM(X12:X18)</f>
        <v>230769</v>
      </c>
      <c r="Y10" s="4"/>
      <c r="Z10" s="158">
        <v>34300</v>
      </c>
      <c r="AA10" s="112">
        <f>IF(X10&gt;0,Z10/X10,0)</f>
        <v>0.14863348000000001</v>
      </c>
      <c r="AB10" s="71">
        <f>IF(AE10&gt;0,AE10/Z10,0)</f>
        <v>9.92</v>
      </c>
      <c r="AC10" s="110">
        <f>AA10*AB10</f>
        <v>1.47444</v>
      </c>
      <c r="AD10" s="71">
        <f>AC10*X10</f>
        <v>340255.04</v>
      </c>
      <c r="AE10" s="158">
        <v>340256</v>
      </c>
      <c r="AF10" s="109">
        <f>AE10-AD10</f>
        <v>0.96</v>
      </c>
      <c r="AG10" s="101">
        <f t="shared" ref="AG10:AG55" si="2">AC10/BG10</f>
        <v>4.7201700000000004</v>
      </c>
      <c r="AH10" s="19">
        <f>SUM(AH12:AH18)</f>
        <v>101304</v>
      </c>
      <c r="AI10" s="4"/>
      <c r="AJ10" s="158">
        <v>8000</v>
      </c>
      <c r="AK10" s="112">
        <f>IF(AH10&gt;0,AJ10/AH10,0)</f>
        <v>7.8970230000000002E-2</v>
      </c>
      <c r="AL10" s="71">
        <f>IF(AO10&gt;0,AO10/AJ10,0)</f>
        <v>9.92</v>
      </c>
      <c r="AM10" s="110">
        <f>AK10*AL10</f>
        <v>0.78337999999999997</v>
      </c>
      <c r="AN10" s="71">
        <f>AM10*AH10</f>
        <v>79359.53</v>
      </c>
      <c r="AO10" s="158">
        <v>79360</v>
      </c>
      <c r="AP10" s="109">
        <f>AO10-AN10</f>
        <v>0.47</v>
      </c>
      <c r="AQ10" s="101">
        <f t="shared" ref="AQ10:AQ55" si="3">AM10/BG10</f>
        <v>2.50786</v>
      </c>
      <c r="AR10" s="19">
        <f>SUM(AR12:AR18)</f>
        <v>66420</v>
      </c>
      <c r="AS10" s="4"/>
      <c r="AT10" s="158">
        <v>0</v>
      </c>
      <c r="AU10" s="112">
        <f>IF(AR10&gt;0,AT10/AR10,0)</f>
        <v>0</v>
      </c>
      <c r="AV10" s="71">
        <f>IF(AY10&gt;0,AY10/AT10,0)</f>
        <v>0</v>
      </c>
      <c r="AW10" s="110">
        <f>AU10*AV10</f>
        <v>0</v>
      </c>
      <c r="AX10" s="71">
        <f>AW10*AR10</f>
        <v>0</v>
      </c>
      <c r="AY10" s="158">
        <v>0</v>
      </c>
      <c r="AZ10" s="109">
        <f>AY10-AX10</f>
        <v>0</v>
      </c>
      <c r="BA10" s="101">
        <f>AW10/BG10</f>
        <v>0</v>
      </c>
      <c r="BB10" s="19">
        <f>SUM(BB12:BB18)</f>
        <v>1343343</v>
      </c>
      <c r="BC10" s="4"/>
      <c r="BD10" s="185">
        <f>F10+P10+Z10+AJ10+AT10</f>
        <v>42300</v>
      </c>
      <c r="BE10" s="112">
        <f>IF(BB10&gt;0,BD10/BB10,0)</f>
        <v>3.148861E-2</v>
      </c>
      <c r="BF10" s="71">
        <f>IF(BI10&gt;0,BI10/BD10,0)</f>
        <v>9.92</v>
      </c>
      <c r="BG10" s="110">
        <f>BE10*BF10</f>
        <v>0.31236999999999998</v>
      </c>
      <c r="BH10" s="71">
        <f>BG10*BB10</f>
        <v>419620.05</v>
      </c>
      <c r="BI10" s="185">
        <f>K10+U10+AE10+AO10+AY10</f>
        <v>419616</v>
      </c>
      <c r="BJ10" s="109">
        <f>BI10-BH10</f>
        <v>-4.05</v>
      </c>
      <c r="BL10" s="398">
        <f>SUM(BL11:BL18)</f>
        <v>429869</v>
      </c>
    </row>
    <row r="11" spans="1:64" s="105" customFormat="1" x14ac:dyDescent="0.25">
      <c r="A11" s="102"/>
      <c r="B11" s="103" t="s">
        <v>340</v>
      </c>
      <c r="C11" s="103"/>
      <c r="D11" s="104"/>
      <c r="E11" s="103"/>
      <c r="F11" s="109">
        <f>F10-(SUM(F12:F18))</f>
        <v>0</v>
      </c>
      <c r="G11" s="113"/>
      <c r="H11" s="109"/>
      <c r="I11" s="111"/>
      <c r="J11" s="109">
        <f>J10-(SUM(J12:J18))</f>
        <v>0</v>
      </c>
      <c r="K11" s="109"/>
      <c r="L11" s="109"/>
      <c r="M11" s="101"/>
      <c r="N11" s="104"/>
      <c r="O11" s="103"/>
      <c r="P11" s="109">
        <f>P10-(SUM(P12:P18))</f>
        <v>0</v>
      </c>
      <c r="Q11" s="113"/>
      <c r="R11" s="109"/>
      <c r="S11" s="111"/>
      <c r="T11" s="109">
        <f>T10-(SUM(T12:T18))</f>
        <v>0</v>
      </c>
      <c r="U11" s="109"/>
      <c r="V11" s="109"/>
      <c r="W11" s="101"/>
      <c r="X11" s="104"/>
      <c r="Y11" s="103"/>
      <c r="Z11" s="109">
        <f>Z10-(SUM(Z12:Z18))</f>
        <v>0</v>
      </c>
      <c r="AA11" s="113"/>
      <c r="AB11" s="109"/>
      <c r="AC11" s="111"/>
      <c r="AD11" s="109">
        <f>AD10-(SUM(AD12:AD18))</f>
        <v>-1.1399999999999999</v>
      </c>
      <c r="AE11" s="109"/>
      <c r="AF11" s="109"/>
      <c r="AG11" s="101"/>
      <c r="AH11" s="104"/>
      <c r="AI11" s="103"/>
      <c r="AJ11" s="109">
        <f>AJ10-(SUM(AJ12:AJ18))</f>
        <v>0</v>
      </c>
      <c r="AK11" s="113"/>
      <c r="AL11" s="109"/>
      <c r="AM11" s="111"/>
      <c r="AN11" s="109">
        <f>AN10-(SUM(AN12:AN18))</f>
        <v>0</v>
      </c>
      <c r="AO11" s="109"/>
      <c r="AP11" s="109"/>
      <c r="AQ11" s="101"/>
      <c r="AR11" s="104"/>
      <c r="AS11" s="103"/>
      <c r="AT11" s="109">
        <f>AT10-(SUM(AT12:AT18))</f>
        <v>0</v>
      </c>
      <c r="AU11" s="113"/>
      <c r="AV11" s="109"/>
      <c r="AW11" s="111"/>
      <c r="AX11" s="109">
        <f>AX10-(SUM(AX12:AX18))</f>
        <v>0</v>
      </c>
      <c r="AY11" s="109"/>
      <c r="AZ11" s="109"/>
      <c r="BA11" s="103"/>
      <c r="BB11" s="104"/>
      <c r="BC11" s="103"/>
      <c r="BD11" s="109">
        <f>BD10-(SUM(BD12:BD18))</f>
        <v>0.84</v>
      </c>
      <c r="BE11" s="113"/>
      <c r="BF11" s="109"/>
      <c r="BG11" s="111"/>
      <c r="BH11" s="109">
        <f>BH10-(SUM(BH12:BH18))</f>
        <v>-10249.709999999999</v>
      </c>
      <c r="BI11" s="109"/>
      <c r="BJ11" s="109"/>
    </row>
    <row r="12" spans="1:64" x14ac:dyDescent="0.25">
      <c r="A12" s="5"/>
      <c r="B12" s="12" t="s">
        <v>53</v>
      </c>
      <c r="C12" s="4" t="s">
        <v>58</v>
      </c>
      <c r="D12" s="364">
        <f>'прил № 1 (01.01.23)'!L188</f>
        <v>0</v>
      </c>
      <c r="E12" s="101">
        <f>D12/D10</f>
        <v>0</v>
      </c>
      <c r="F12" s="71">
        <f>F10*E12</f>
        <v>0</v>
      </c>
      <c r="G12" s="112">
        <f t="shared" ref="G12:G19" si="4">IF(D12&gt;0,F12/D12,0)</f>
        <v>0</v>
      </c>
      <c r="H12" s="76">
        <f>H10</f>
        <v>0</v>
      </c>
      <c r="I12" s="110">
        <f t="shared" ref="I12:I19" si="5">G12*H12</f>
        <v>0</v>
      </c>
      <c r="J12" s="71">
        <f t="shared" ref="J12:J19" si="6">I12*D12</f>
        <v>0</v>
      </c>
      <c r="K12" s="71"/>
      <c r="L12" s="109"/>
      <c r="M12" s="101">
        <f t="shared" si="0"/>
        <v>0</v>
      </c>
      <c r="N12" s="364">
        <f>'прил № 1 (01.01.23)'!AG188</f>
        <v>0</v>
      </c>
      <c r="O12" s="101">
        <f>N12/N10</f>
        <v>0</v>
      </c>
      <c r="P12" s="71">
        <f>P10*O12</f>
        <v>0</v>
      </c>
      <c r="Q12" s="112">
        <f t="shared" ref="Q12:Q19" si="7">IF(N12&gt;0,P12/N12,0)</f>
        <v>0</v>
      </c>
      <c r="R12" s="76">
        <f>R10</f>
        <v>0</v>
      </c>
      <c r="S12" s="110">
        <f>Q12*R12</f>
        <v>0</v>
      </c>
      <c r="T12" s="71">
        <f>S12*N12</f>
        <v>0</v>
      </c>
      <c r="U12" s="71"/>
      <c r="V12" s="109"/>
      <c r="W12" s="101">
        <f t="shared" si="1"/>
        <v>0</v>
      </c>
      <c r="X12" s="364">
        <f>'прил № 1 (01.01.23)'!BB188</f>
        <v>123615</v>
      </c>
      <c r="Y12" s="101">
        <f>X12/X10</f>
        <v>0.53566999999999998</v>
      </c>
      <c r="Z12" s="71">
        <f>Z10*Y12</f>
        <v>18373.48</v>
      </c>
      <c r="AA12" s="112">
        <f t="shared" ref="AA12:AA19" si="8">IF(X12&gt;0,Z12/X12,0)</f>
        <v>0.14863471</v>
      </c>
      <c r="AB12" s="76">
        <f>AB10</f>
        <v>9.92</v>
      </c>
      <c r="AC12" s="110">
        <f>AA12*AB12</f>
        <v>1.4744600000000001</v>
      </c>
      <c r="AD12" s="71">
        <f>AC12*X12</f>
        <v>182265.37</v>
      </c>
      <c r="AE12" s="71"/>
      <c r="AF12" s="109"/>
      <c r="AG12" s="101">
        <f t="shared" si="2"/>
        <v>4.6076899999999998</v>
      </c>
      <c r="AH12" s="364">
        <f>'прил № 1 (01.01.23)'!BW188</f>
        <v>0</v>
      </c>
      <c r="AI12" s="101">
        <f>AH12/AH10</f>
        <v>0</v>
      </c>
      <c r="AJ12" s="71">
        <f>AJ10*AI12</f>
        <v>0</v>
      </c>
      <c r="AK12" s="112">
        <f t="shared" ref="AK12:AK19" si="9">IF(AH12&gt;0,AJ12/AH12,0)</f>
        <v>0</v>
      </c>
      <c r="AL12" s="76">
        <f>AL10</f>
        <v>9.92</v>
      </c>
      <c r="AM12" s="110">
        <f>AK12*AL12</f>
        <v>0</v>
      </c>
      <c r="AN12" s="71">
        <f>AM12*AH12</f>
        <v>0</v>
      </c>
      <c r="AO12" s="71"/>
      <c r="AP12" s="109"/>
      <c r="AQ12" s="101">
        <f t="shared" si="3"/>
        <v>0</v>
      </c>
      <c r="AR12" s="364">
        <f>'прил № 1 (01.01.23)'!CR188</f>
        <v>0</v>
      </c>
      <c r="AS12" s="101">
        <f>AR12/AR10</f>
        <v>0</v>
      </c>
      <c r="AT12" s="71">
        <f>AT10*AS12</f>
        <v>0</v>
      </c>
      <c r="AU12" s="112">
        <f t="shared" ref="AU12:AU19" si="10">IF(AR12&gt;0,AT12/AR12,0)</f>
        <v>0</v>
      </c>
      <c r="AV12" s="76">
        <f>AV10</f>
        <v>0</v>
      </c>
      <c r="AW12" s="110">
        <f>AU12*AV12</f>
        <v>0</v>
      </c>
      <c r="AX12" s="71">
        <f>AW12*AR12</f>
        <v>0</v>
      </c>
      <c r="AY12" s="71"/>
      <c r="AZ12" s="109"/>
      <c r="BA12" s="101">
        <f t="shared" ref="BA12:BA18" si="11">AW12/BG12</f>
        <v>0</v>
      </c>
      <c r="BB12" s="227">
        <f>D12+N12+X12+AH12+AR12</f>
        <v>123615</v>
      </c>
      <c r="BC12" s="101">
        <f>BB12/BB10</f>
        <v>9.2020000000000005E-2</v>
      </c>
      <c r="BD12" s="71">
        <f>BD10*BC12</f>
        <v>3892.45</v>
      </c>
      <c r="BE12" s="112">
        <f t="shared" ref="BE12:BE19" si="12">IF(BB12&gt;0,BD12/BB12,0)</f>
        <v>3.1488490000000001E-2</v>
      </c>
      <c r="BF12" s="76">
        <f>BF10</f>
        <v>9.92</v>
      </c>
      <c r="BG12" s="110">
        <f>ROUNDUP(BE12*BF12,2)</f>
        <v>0.32</v>
      </c>
      <c r="BH12" s="71">
        <f>BG12*BB12</f>
        <v>39556.800000000003</v>
      </c>
      <c r="BI12" s="71"/>
      <c r="BJ12" s="109"/>
      <c r="BL12" s="398">
        <f>BB12*BG12</f>
        <v>39557</v>
      </c>
    </row>
    <row r="13" spans="1:64" x14ac:dyDescent="0.25">
      <c r="A13" s="5"/>
      <c r="B13" s="12" t="s">
        <v>54</v>
      </c>
      <c r="C13" s="4" t="s">
        <v>58</v>
      </c>
      <c r="D13" s="364">
        <f>'прил № 1 (01.01.23)'!L189</f>
        <v>29718</v>
      </c>
      <c r="E13" s="101">
        <f>D13/D10</f>
        <v>5.5350000000000003E-2</v>
      </c>
      <c r="F13" s="71">
        <f>F10*E13</f>
        <v>0</v>
      </c>
      <c r="G13" s="112">
        <f t="shared" si="4"/>
        <v>0</v>
      </c>
      <c r="H13" s="76">
        <f>H10</f>
        <v>0</v>
      </c>
      <c r="I13" s="110">
        <f t="shared" si="5"/>
        <v>0</v>
      </c>
      <c r="J13" s="71">
        <f t="shared" si="6"/>
        <v>0</v>
      </c>
      <c r="K13" s="71"/>
      <c r="L13" s="109"/>
      <c r="M13" s="101">
        <f t="shared" si="0"/>
        <v>0</v>
      </c>
      <c r="N13" s="364">
        <f>'прил № 1 (01.01.23)'!AG189</f>
        <v>0</v>
      </c>
      <c r="O13" s="101">
        <f>N13/N10</f>
        <v>0</v>
      </c>
      <c r="P13" s="71">
        <f>P10*O13</f>
        <v>0</v>
      </c>
      <c r="Q13" s="112">
        <f t="shared" si="7"/>
        <v>0</v>
      </c>
      <c r="R13" s="76">
        <f>R10</f>
        <v>0</v>
      </c>
      <c r="S13" s="110">
        <f t="shared" ref="S13:S19" si="13">Q13*R13</f>
        <v>0</v>
      </c>
      <c r="T13" s="71">
        <f t="shared" ref="T13:T19" si="14">S13*N13</f>
        <v>0</v>
      </c>
      <c r="U13" s="71"/>
      <c r="V13" s="109"/>
      <c r="W13" s="101">
        <f t="shared" si="1"/>
        <v>0</v>
      </c>
      <c r="X13" s="364">
        <f>'прил № 1 (01.01.23)'!BB189</f>
        <v>15354</v>
      </c>
      <c r="Y13" s="101">
        <f>X13/X10</f>
        <v>6.6530000000000006E-2</v>
      </c>
      <c r="Z13" s="71">
        <f>Z10*Y13</f>
        <v>2281.98</v>
      </c>
      <c r="AA13" s="112">
        <f t="shared" si="8"/>
        <v>0.14862446000000001</v>
      </c>
      <c r="AB13" s="76">
        <f>AB10</f>
        <v>9.92</v>
      </c>
      <c r="AC13" s="110">
        <f t="shared" ref="AC13:AC19" si="15">AA13*AB13</f>
        <v>1.47435</v>
      </c>
      <c r="AD13" s="71">
        <f t="shared" ref="AD13:AD19" si="16">AC13*X13</f>
        <v>22637.17</v>
      </c>
      <c r="AE13" s="71"/>
      <c r="AF13" s="109"/>
      <c r="AG13" s="101">
        <f t="shared" si="2"/>
        <v>4.6073399999999998</v>
      </c>
      <c r="AH13" s="364">
        <f>'прил № 1 (01.01.23)'!BW189</f>
        <v>101304</v>
      </c>
      <c r="AI13" s="101">
        <f>AH13/AH10</f>
        <v>1</v>
      </c>
      <c r="AJ13" s="71">
        <f>AJ10*AI13</f>
        <v>8000</v>
      </c>
      <c r="AK13" s="112">
        <f t="shared" si="9"/>
        <v>7.8970230000000002E-2</v>
      </c>
      <c r="AL13" s="76">
        <f>AL10</f>
        <v>9.92</v>
      </c>
      <c r="AM13" s="110">
        <f t="shared" ref="AM13:AM18" si="17">AK13*AL13</f>
        <v>0.78337999999999997</v>
      </c>
      <c r="AN13" s="71">
        <f t="shared" ref="AN13:AN18" si="18">AM13*AH13</f>
        <v>79359.53</v>
      </c>
      <c r="AO13" s="71"/>
      <c r="AP13" s="109"/>
      <c r="AQ13" s="101">
        <f t="shared" si="3"/>
        <v>2.4480599999999999</v>
      </c>
      <c r="AR13" s="364">
        <f>'прил № 1 (01.01.23)'!CR189</f>
        <v>0</v>
      </c>
      <c r="AS13" s="101">
        <f>AR13/AR10</f>
        <v>0</v>
      </c>
      <c r="AT13" s="71">
        <f>AT10*AS13</f>
        <v>0</v>
      </c>
      <c r="AU13" s="112">
        <f t="shared" si="10"/>
        <v>0</v>
      </c>
      <c r="AV13" s="76">
        <f>AV10</f>
        <v>0</v>
      </c>
      <c r="AW13" s="110">
        <f t="shared" ref="AW13:AW19" si="19">AU13*AV13</f>
        <v>0</v>
      </c>
      <c r="AX13" s="71">
        <f t="shared" ref="AX13:AX19" si="20">AW13*AR13</f>
        <v>0</v>
      </c>
      <c r="AY13" s="71"/>
      <c r="AZ13" s="109"/>
      <c r="BA13" s="101">
        <f t="shared" si="11"/>
        <v>0</v>
      </c>
      <c r="BB13" s="227">
        <f t="shared" ref="BB13:BB18" si="21">D13+N13+X13+AH13+AR13</f>
        <v>146376</v>
      </c>
      <c r="BC13" s="101">
        <f>BB13/BB10</f>
        <v>0.10896</v>
      </c>
      <c r="BD13" s="71">
        <f>BD10*BC13</f>
        <v>4609.01</v>
      </c>
      <c r="BE13" s="112">
        <f t="shared" si="12"/>
        <v>3.1487469999999997E-2</v>
      </c>
      <c r="BF13" s="76">
        <f>BF10</f>
        <v>9.92</v>
      </c>
      <c r="BG13" s="110">
        <f t="shared" ref="BG13:BG18" si="22">ROUNDUP(BE13*BF13,2)</f>
        <v>0.32</v>
      </c>
      <c r="BH13" s="71">
        <f t="shared" ref="BH13:BH18" si="23">BG13*BB13</f>
        <v>46840.32</v>
      </c>
      <c r="BI13" s="71"/>
      <c r="BJ13" s="109"/>
      <c r="BL13" s="398">
        <f t="shared" ref="BL13:BL18" si="24">BB13*BG13</f>
        <v>46840</v>
      </c>
    </row>
    <row r="14" spans="1:64" x14ac:dyDescent="0.25">
      <c r="A14" s="5"/>
      <c r="B14" s="12" t="s">
        <v>52</v>
      </c>
      <c r="C14" s="4" t="s">
        <v>58</v>
      </c>
      <c r="D14" s="364">
        <f>'прил № 1 (01.01.23)'!L190</f>
        <v>27171</v>
      </c>
      <c r="E14" s="101">
        <f>D14/D10</f>
        <v>5.0610000000000002E-2</v>
      </c>
      <c r="F14" s="71">
        <f>F10*E14</f>
        <v>0</v>
      </c>
      <c r="G14" s="112">
        <f t="shared" si="4"/>
        <v>0</v>
      </c>
      <c r="H14" s="76">
        <f>H10</f>
        <v>0</v>
      </c>
      <c r="I14" s="110">
        <f t="shared" si="5"/>
        <v>0</v>
      </c>
      <c r="J14" s="71">
        <f t="shared" si="6"/>
        <v>0</v>
      </c>
      <c r="K14" s="71"/>
      <c r="L14" s="109"/>
      <c r="M14" s="101">
        <f t="shared" si="0"/>
        <v>0</v>
      </c>
      <c r="N14" s="364">
        <f>'прил № 1 (01.01.23)'!AG190</f>
        <v>68580</v>
      </c>
      <c r="O14" s="101">
        <f>N14/N10</f>
        <v>0.16811000000000001</v>
      </c>
      <c r="P14" s="71">
        <f>P10*O14</f>
        <v>0</v>
      </c>
      <c r="Q14" s="112">
        <f t="shared" si="7"/>
        <v>0</v>
      </c>
      <c r="R14" s="76">
        <f>R10</f>
        <v>0</v>
      </c>
      <c r="S14" s="110">
        <f t="shared" si="13"/>
        <v>0</v>
      </c>
      <c r="T14" s="71">
        <f t="shared" si="14"/>
        <v>0</v>
      </c>
      <c r="U14" s="71"/>
      <c r="V14" s="109"/>
      <c r="W14" s="101">
        <f t="shared" si="1"/>
        <v>0</v>
      </c>
      <c r="X14" s="364">
        <f>'прил № 1 (01.01.23)'!BB190</f>
        <v>14688</v>
      </c>
      <c r="Y14" s="101">
        <f>X14/X10</f>
        <v>6.3649999999999998E-2</v>
      </c>
      <c r="Z14" s="71">
        <f>Z10*Y14</f>
        <v>2183.1999999999998</v>
      </c>
      <c r="AA14" s="112">
        <f t="shared" si="8"/>
        <v>0.14863834000000001</v>
      </c>
      <c r="AB14" s="76">
        <f>AB10</f>
        <v>9.92</v>
      </c>
      <c r="AC14" s="110">
        <f t="shared" si="15"/>
        <v>1.4744900000000001</v>
      </c>
      <c r="AD14" s="71">
        <f t="shared" si="16"/>
        <v>21657.31</v>
      </c>
      <c r="AE14" s="71"/>
      <c r="AF14" s="109"/>
      <c r="AG14" s="101">
        <f t="shared" si="2"/>
        <v>4.60778</v>
      </c>
      <c r="AH14" s="364">
        <f>'прил № 1 (01.01.23)'!BW190</f>
        <v>0</v>
      </c>
      <c r="AI14" s="101">
        <f>AH14/AH10</f>
        <v>0</v>
      </c>
      <c r="AJ14" s="71">
        <f>AJ10*AI14</f>
        <v>0</v>
      </c>
      <c r="AK14" s="112">
        <f t="shared" si="9"/>
        <v>0</v>
      </c>
      <c r="AL14" s="76">
        <f>AL10</f>
        <v>9.92</v>
      </c>
      <c r="AM14" s="110">
        <f t="shared" si="17"/>
        <v>0</v>
      </c>
      <c r="AN14" s="71">
        <f t="shared" si="18"/>
        <v>0</v>
      </c>
      <c r="AO14" s="71"/>
      <c r="AP14" s="109"/>
      <c r="AQ14" s="101">
        <f t="shared" si="3"/>
        <v>0</v>
      </c>
      <c r="AR14" s="364">
        <f>'прил № 1 (01.01.23)'!CR190</f>
        <v>0</v>
      </c>
      <c r="AS14" s="101">
        <f>AR14/AR10</f>
        <v>0</v>
      </c>
      <c r="AT14" s="71">
        <f>AT10*AS14</f>
        <v>0</v>
      </c>
      <c r="AU14" s="112">
        <f t="shared" si="10"/>
        <v>0</v>
      </c>
      <c r="AV14" s="76">
        <f>AV10</f>
        <v>0</v>
      </c>
      <c r="AW14" s="110">
        <f t="shared" si="19"/>
        <v>0</v>
      </c>
      <c r="AX14" s="71">
        <f t="shared" si="20"/>
        <v>0</v>
      </c>
      <c r="AY14" s="71"/>
      <c r="AZ14" s="109"/>
      <c r="BA14" s="101">
        <f t="shared" si="11"/>
        <v>0</v>
      </c>
      <c r="BB14" s="227">
        <f t="shared" si="21"/>
        <v>110439</v>
      </c>
      <c r="BC14" s="101">
        <f>BB14/BB10</f>
        <v>8.2210000000000005E-2</v>
      </c>
      <c r="BD14" s="71">
        <f>BD10*BC14</f>
        <v>3477.48</v>
      </c>
      <c r="BE14" s="112">
        <f t="shared" si="12"/>
        <v>3.1487790000000002E-2</v>
      </c>
      <c r="BF14" s="76">
        <f>BF10</f>
        <v>9.92</v>
      </c>
      <c r="BG14" s="110">
        <f t="shared" si="22"/>
        <v>0.32</v>
      </c>
      <c r="BH14" s="71">
        <f t="shared" si="23"/>
        <v>35340.480000000003</v>
      </c>
      <c r="BI14" s="71"/>
      <c r="BJ14" s="109"/>
      <c r="BL14" s="398">
        <f t="shared" si="24"/>
        <v>35340</v>
      </c>
    </row>
    <row r="15" spans="1:64" x14ac:dyDescent="0.25">
      <c r="A15" s="5"/>
      <c r="B15" s="12" t="s">
        <v>462</v>
      </c>
      <c r="C15" s="4" t="s">
        <v>58</v>
      </c>
      <c r="D15" s="364">
        <f>'прил № 1 (01.01.23)'!L191</f>
        <v>0</v>
      </c>
      <c r="E15" s="101">
        <f>D15/D10</f>
        <v>0</v>
      </c>
      <c r="F15" s="71">
        <f>F10*E15</f>
        <v>0</v>
      </c>
      <c r="G15" s="112">
        <f t="shared" si="4"/>
        <v>0</v>
      </c>
      <c r="H15" s="76">
        <f>H10</f>
        <v>0</v>
      </c>
      <c r="I15" s="110">
        <f t="shared" si="5"/>
        <v>0</v>
      </c>
      <c r="J15" s="71">
        <f t="shared" si="6"/>
        <v>0</v>
      </c>
      <c r="K15" s="71"/>
      <c r="L15" s="109"/>
      <c r="M15" s="101">
        <f t="shared" si="0"/>
        <v>0</v>
      </c>
      <c r="N15" s="364">
        <f>'прил № 1 (01.01.23)'!AG191</f>
        <v>18840</v>
      </c>
      <c r="O15" s="101">
        <f>N15/N10</f>
        <v>4.6179999999999999E-2</v>
      </c>
      <c r="P15" s="71">
        <f>P10*O15</f>
        <v>0</v>
      </c>
      <c r="Q15" s="112">
        <f t="shared" si="7"/>
        <v>0</v>
      </c>
      <c r="R15" s="76">
        <f>R10</f>
        <v>0</v>
      </c>
      <c r="S15" s="110">
        <f t="shared" si="13"/>
        <v>0</v>
      </c>
      <c r="T15" s="71">
        <f t="shared" si="14"/>
        <v>0</v>
      </c>
      <c r="U15" s="71"/>
      <c r="V15" s="109"/>
      <c r="W15" s="101">
        <f t="shared" si="1"/>
        <v>0</v>
      </c>
      <c r="X15" s="364">
        <f>'прил № 1 (01.01.23)'!BB191</f>
        <v>0</v>
      </c>
      <c r="Y15" s="101">
        <f>X15/X10</f>
        <v>0</v>
      </c>
      <c r="Z15" s="71">
        <f>Z10*Y15</f>
        <v>0</v>
      </c>
      <c r="AA15" s="112">
        <f t="shared" si="8"/>
        <v>0</v>
      </c>
      <c r="AB15" s="76">
        <f>AB10</f>
        <v>9.92</v>
      </c>
      <c r="AC15" s="110">
        <f t="shared" si="15"/>
        <v>0</v>
      </c>
      <c r="AD15" s="71">
        <f t="shared" si="16"/>
        <v>0</v>
      </c>
      <c r="AE15" s="71"/>
      <c r="AF15" s="109"/>
      <c r="AG15" s="101">
        <f t="shared" si="2"/>
        <v>0</v>
      </c>
      <c r="AH15" s="364">
        <f>'прил № 1 (01.01.23)'!BW191</f>
        <v>0</v>
      </c>
      <c r="AI15" s="101">
        <f>AH15/AH10</f>
        <v>0</v>
      </c>
      <c r="AJ15" s="71">
        <f>AJ10*AI15</f>
        <v>0</v>
      </c>
      <c r="AK15" s="112">
        <f t="shared" si="9"/>
        <v>0</v>
      </c>
      <c r="AL15" s="76">
        <f>AL10</f>
        <v>9.92</v>
      </c>
      <c r="AM15" s="110">
        <f t="shared" si="17"/>
        <v>0</v>
      </c>
      <c r="AN15" s="71">
        <f t="shared" si="18"/>
        <v>0</v>
      </c>
      <c r="AO15" s="71"/>
      <c r="AP15" s="109"/>
      <c r="AQ15" s="101">
        <f t="shared" si="3"/>
        <v>0</v>
      </c>
      <c r="AR15" s="364">
        <f>'прил № 1 (01.01.23)'!CR191</f>
        <v>0</v>
      </c>
      <c r="AS15" s="101">
        <f>AR15/AR10</f>
        <v>0</v>
      </c>
      <c r="AT15" s="71">
        <f>AT10*AS15</f>
        <v>0</v>
      </c>
      <c r="AU15" s="112">
        <f t="shared" si="10"/>
        <v>0</v>
      </c>
      <c r="AV15" s="76">
        <f>AV10</f>
        <v>0</v>
      </c>
      <c r="AW15" s="110">
        <f t="shared" si="19"/>
        <v>0</v>
      </c>
      <c r="AX15" s="71">
        <f t="shared" si="20"/>
        <v>0</v>
      </c>
      <c r="AY15" s="71"/>
      <c r="AZ15" s="109"/>
      <c r="BA15" s="101">
        <f t="shared" si="11"/>
        <v>0</v>
      </c>
      <c r="BB15" s="227">
        <f t="shared" si="21"/>
        <v>18840</v>
      </c>
      <c r="BC15" s="101">
        <f>BB15/BB10</f>
        <v>1.4019999999999999E-2</v>
      </c>
      <c r="BD15" s="71">
        <f>BD10*BC15</f>
        <v>593.04999999999995</v>
      </c>
      <c r="BE15" s="112">
        <f t="shared" si="12"/>
        <v>3.1478239999999998E-2</v>
      </c>
      <c r="BF15" s="76">
        <f>BF10</f>
        <v>9.92</v>
      </c>
      <c r="BG15" s="110">
        <f t="shared" si="22"/>
        <v>0.32</v>
      </c>
      <c r="BH15" s="71">
        <f t="shared" si="23"/>
        <v>6028.8</v>
      </c>
      <c r="BI15" s="71"/>
      <c r="BJ15" s="109"/>
      <c r="BL15" s="398">
        <f t="shared" si="24"/>
        <v>6029</v>
      </c>
    </row>
    <row r="16" spans="1:64" x14ac:dyDescent="0.25">
      <c r="A16" s="5"/>
      <c r="B16" s="12" t="s">
        <v>55</v>
      </c>
      <c r="C16" s="4" t="s">
        <v>58</v>
      </c>
      <c r="D16" s="364">
        <f>'прил № 1 (01.01.23)'!L192</f>
        <v>318078</v>
      </c>
      <c r="E16" s="101">
        <f>D16/D10</f>
        <v>0.59241999999999995</v>
      </c>
      <c r="F16" s="71">
        <f>F10*E16</f>
        <v>0</v>
      </c>
      <c r="G16" s="112">
        <f t="shared" si="4"/>
        <v>0</v>
      </c>
      <c r="H16" s="76">
        <f>H10</f>
        <v>0</v>
      </c>
      <c r="I16" s="110">
        <f t="shared" si="5"/>
        <v>0</v>
      </c>
      <c r="J16" s="71">
        <f t="shared" si="6"/>
        <v>0</v>
      </c>
      <c r="K16" s="71"/>
      <c r="L16" s="109"/>
      <c r="M16" s="101">
        <f t="shared" si="0"/>
        <v>0</v>
      </c>
      <c r="N16" s="364">
        <f>'прил № 1 (01.01.23)'!AG192</f>
        <v>102618</v>
      </c>
      <c r="O16" s="101">
        <f>N16/N10</f>
        <v>0.25155</v>
      </c>
      <c r="P16" s="71">
        <f>P10*O16</f>
        <v>0</v>
      </c>
      <c r="Q16" s="112">
        <f t="shared" si="7"/>
        <v>0</v>
      </c>
      <c r="R16" s="76">
        <f>R10</f>
        <v>0</v>
      </c>
      <c r="S16" s="110">
        <f t="shared" si="13"/>
        <v>0</v>
      </c>
      <c r="T16" s="71">
        <f t="shared" si="14"/>
        <v>0</v>
      </c>
      <c r="U16" s="71"/>
      <c r="V16" s="109"/>
      <c r="W16" s="101">
        <f t="shared" si="1"/>
        <v>0</v>
      </c>
      <c r="X16" s="364">
        <f>'прил № 1 (01.01.23)'!BB192</f>
        <v>68472</v>
      </c>
      <c r="Y16" s="101">
        <f>X16/X10</f>
        <v>0.29670999999999997</v>
      </c>
      <c r="Z16" s="71">
        <f>Z10*Y16</f>
        <v>10177.15</v>
      </c>
      <c r="AA16" s="112">
        <f t="shared" si="8"/>
        <v>0.14863229</v>
      </c>
      <c r="AB16" s="76">
        <f>AB10</f>
        <v>9.92</v>
      </c>
      <c r="AC16" s="110">
        <f t="shared" si="15"/>
        <v>1.4744299999999999</v>
      </c>
      <c r="AD16" s="71">
        <f t="shared" si="16"/>
        <v>100957.17</v>
      </c>
      <c r="AE16" s="71"/>
      <c r="AF16" s="109"/>
      <c r="AG16" s="101">
        <f t="shared" si="2"/>
        <v>4.6075900000000001</v>
      </c>
      <c r="AH16" s="364">
        <f>'прил № 1 (01.01.23)'!BW192</f>
        <v>0</v>
      </c>
      <c r="AI16" s="101">
        <f>AH16/AH10</f>
        <v>0</v>
      </c>
      <c r="AJ16" s="71">
        <f>AJ10*AI16</f>
        <v>0</v>
      </c>
      <c r="AK16" s="112">
        <f t="shared" si="9"/>
        <v>0</v>
      </c>
      <c r="AL16" s="76">
        <f>AL10</f>
        <v>9.92</v>
      </c>
      <c r="AM16" s="110">
        <f t="shared" si="17"/>
        <v>0</v>
      </c>
      <c r="AN16" s="71">
        <f t="shared" si="18"/>
        <v>0</v>
      </c>
      <c r="AO16" s="71"/>
      <c r="AP16" s="109"/>
      <c r="AQ16" s="101">
        <f t="shared" si="3"/>
        <v>0</v>
      </c>
      <c r="AR16" s="364">
        <f>'прил № 1 (01.01.23)'!CR192</f>
        <v>0</v>
      </c>
      <c r="AS16" s="101">
        <f>AR16/AR10</f>
        <v>0</v>
      </c>
      <c r="AT16" s="71">
        <f>AT10*AS16</f>
        <v>0</v>
      </c>
      <c r="AU16" s="112">
        <f t="shared" si="10"/>
        <v>0</v>
      </c>
      <c r="AV16" s="76">
        <f>AV10</f>
        <v>0</v>
      </c>
      <c r="AW16" s="110">
        <f t="shared" si="19"/>
        <v>0</v>
      </c>
      <c r="AX16" s="71">
        <f t="shared" si="20"/>
        <v>0</v>
      </c>
      <c r="AY16" s="71"/>
      <c r="AZ16" s="109"/>
      <c r="BA16" s="101">
        <f t="shared" si="11"/>
        <v>0</v>
      </c>
      <c r="BB16" s="227">
        <f t="shared" si="21"/>
        <v>489168</v>
      </c>
      <c r="BC16" s="101">
        <f>BB16/BB10</f>
        <v>0.36414000000000002</v>
      </c>
      <c r="BD16" s="71">
        <f>BD10*BC16</f>
        <v>15403.12</v>
      </c>
      <c r="BE16" s="112">
        <f t="shared" si="12"/>
        <v>3.14884E-2</v>
      </c>
      <c r="BF16" s="76">
        <f>BF10</f>
        <v>9.92</v>
      </c>
      <c r="BG16" s="110">
        <f t="shared" si="22"/>
        <v>0.32</v>
      </c>
      <c r="BH16" s="71">
        <f t="shared" si="23"/>
        <v>156533.76000000001</v>
      </c>
      <c r="BI16" s="71"/>
      <c r="BJ16" s="109"/>
      <c r="BL16" s="398">
        <f t="shared" si="24"/>
        <v>156534</v>
      </c>
    </row>
    <row r="17" spans="1:64" x14ac:dyDescent="0.25">
      <c r="A17" s="5"/>
      <c r="B17" s="12" t="s">
        <v>56</v>
      </c>
      <c r="C17" s="4" t="s">
        <v>58</v>
      </c>
      <c r="D17" s="364">
        <f>'прил № 1 (01.01.23)'!L193</f>
        <v>22554</v>
      </c>
      <c r="E17" s="101">
        <f>D17/D10</f>
        <v>4.2009999999999999E-2</v>
      </c>
      <c r="F17" s="71">
        <f>F10*E17</f>
        <v>0</v>
      </c>
      <c r="G17" s="112">
        <f t="shared" si="4"/>
        <v>0</v>
      </c>
      <c r="H17" s="76">
        <f>H10</f>
        <v>0</v>
      </c>
      <c r="I17" s="110">
        <f t="shared" si="5"/>
        <v>0</v>
      </c>
      <c r="J17" s="71">
        <f t="shared" si="6"/>
        <v>0</v>
      </c>
      <c r="K17" s="71"/>
      <c r="L17" s="109"/>
      <c r="M17" s="101">
        <f t="shared" si="0"/>
        <v>0</v>
      </c>
      <c r="N17" s="364">
        <f>'прил № 1 (01.01.23)'!AG193</f>
        <v>19692</v>
      </c>
      <c r="O17" s="101">
        <f>N17/N10</f>
        <v>4.827E-2</v>
      </c>
      <c r="P17" s="71">
        <f>P10*O17</f>
        <v>0</v>
      </c>
      <c r="Q17" s="112">
        <f t="shared" si="7"/>
        <v>0</v>
      </c>
      <c r="R17" s="76">
        <f>R10</f>
        <v>0</v>
      </c>
      <c r="S17" s="110">
        <f t="shared" si="13"/>
        <v>0</v>
      </c>
      <c r="T17" s="71">
        <f t="shared" si="14"/>
        <v>0</v>
      </c>
      <c r="U17" s="71"/>
      <c r="V17" s="109"/>
      <c r="W17" s="101">
        <f t="shared" si="1"/>
        <v>0</v>
      </c>
      <c r="X17" s="364">
        <f>'прил № 1 (01.01.23)'!BB193</f>
        <v>0</v>
      </c>
      <c r="Y17" s="101">
        <f>X17/X10</f>
        <v>0</v>
      </c>
      <c r="Z17" s="71">
        <f>Z10*Y17</f>
        <v>0</v>
      </c>
      <c r="AA17" s="112">
        <f t="shared" si="8"/>
        <v>0</v>
      </c>
      <c r="AB17" s="76">
        <f>AB10</f>
        <v>9.92</v>
      </c>
      <c r="AC17" s="110">
        <f t="shared" si="15"/>
        <v>0</v>
      </c>
      <c r="AD17" s="71">
        <f t="shared" si="16"/>
        <v>0</v>
      </c>
      <c r="AE17" s="71"/>
      <c r="AF17" s="109"/>
      <c r="AG17" s="101">
        <f t="shared" si="2"/>
        <v>0</v>
      </c>
      <c r="AH17" s="364">
        <f>'прил № 1 (01.01.23)'!BW193</f>
        <v>0</v>
      </c>
      <c r="AI17" s="101">
        <f>AH17/AH10</f>
        <v>0</v>
      </c>
      <c r="AJ17" s="71">
        <f>AJ10*AI17</f>
        <v>0</v>
      </c>
      <c r="AK17" s="112">
        <f t="shared" si="9"/>
        <v>0</v>
      </c>
      <c r="AL17" s="76">
        <f>AL10</f>
        <v>9.92</v>
      </c>
      <c r="AM17" s="110">
        <f t="shared" si="17"/>
        <v>0</v>
      </c>
      <c r="AN17" s="71">
        <f t="shared" si="18"/>
        <v>0</v>
      </c>
      <c r="AO17" s="71"/>
      <c r="AP17" s="109"/>
      <c r="AQ17" s="101">
        <f t="shared" si="3"/>
        <v>0</v>
      </c>
      <c r="AR17" s="364">
        <f>'прил № 1 (01.01.23)'!CR193</f>
        <v>66420</v>
      </c>
      <c r="AS17" s="101">
        <f>AR17/AR10</f>
        <v>1</v>
      </c>
      <c r="AT17" s="71">
        <f>AT10*AS17</f>
        <v>0</v>
      </c>
      <c r="AU17" s="112">
        <f t="shared" si="10"/>
        <v>0</v>
      </c>
      <c r="AV17" s="76">
        <f>AV10</f>
        <v>0</v>
      </c>
      <c r="AW17" s="110">
        <f t="shared" si="19"/>
        <v>0</v>
      </c>
      <c r="AX17" s="71">
        <f t="shared" si="20"/>
        <v>0</v>
      </c>
      <c r="AY17" s="71"/>
      <c r="AZ17" s="109"/>
      <c r="BA17" s="101">
        <f t="shared" si="11"/>
        <v>0</v>
      </c>
      <c r="BB17" s="227">
        <f t="shared" si="21"/>
        <v>108666</v>
      </c>
      <c r="BC17" s="101">
        <f>BB17/BB10</f>
        <v>8.0890000000000004E-2</v>
      </c>
      <c r="BD17" s="71">
        <f>BD10*BC17</f>
        <v>3421.65</v>
      </c>
      <c r="BE17" s="112">
        <f t="shared" si="12"/>
        <v>3.1487769999999998E-2</v>
      </c>
      <c r="BF17" s="76">
        <f>BF10</f>
        <v>9.92</v>
      </c>
      <c r="BG17" s="110">
        <f t="shared" si="22"/>
        <v>0.32</v>
      </c>
      <c r="BH17" s="71">
        <f t="shared" si="23"/>
        <v>34773.120000000003</v>
      </c>
      <c r="BI17" s="71"/>
      <c r="BJ17" s="109"/>
      <c r="BL17" s="398">
        <f t="shared" si="24"/>
        <v>34773</v>
      </c>
    </row>
    <row r="18" spans="1:64" x14ac:dyDescent="0.25">
      <c r="A18" s="5"/>
      <c r="B18" s="12" t="s">
        <v>57</v>
      </c>
      <c r="C18" s="4" t="s">
        <v>58</v>
      </c>
      <c r="D18" s="364">
        <f>'прил № 1 (01.01.23)'!L194</f>
        <v>139392</v>
      </c>
      <c r="E18" s="101">
        <f>D18/D10</f>
        <v>0.25962000000000002</v>
      </c>
      <c r="F18" s="71">
        <f>F10*E18</f>
        <v>0</v>
      </c>
      <c r="G18" s="112">
        <f t="shared" si="4"/>
        <v>0</v>
      </c>
      <c r="H18" s="76">
        <f>H10</f>
        <v>0</v>
      </c>
      <c r="I18" s="110">
        <f t="shared" si="5"/>
        <v>0</v>
      </c>
      <c r="J18" s="71">
        <f t="shared" si="6"/>
        <v>0</v>
      </c>
      <c r="K18" s="71"/>
      <c r="L18" s="109"/>
      <c r="M18" s="101">
        <f t="shared" si="0"/>
        <v>0</v>
      </c>
      <c r="N18" s="364">
        <f>'прил № 1 (01.01.23)'!AG194</f>
        <v>198207</v>
      </c>
      <c r="O18" s="101">
        <f>N18/N10</f>
        <v>0.48587999999999998</v>
      </c>
      <c r="P18" s="71">
        <f>P10*O18</f>
        <v>0</v>
      </c>
      <c r="Q18" s="112">
        <f t="shared" si="7"/>
        <v>0</v>
      </c>
      <c r="R18" s="76">
        <f>R10</f>
        <v>0</v>
      </c>
      <c r="S18" s="110">
        <f t="shared" si="13"/>
        <v>0</v>
      </c>
      <c r="T18" s="71">
        <f t="shared" si="14"/>
        <v>0</v>
      </c>
      <c r="U18" s="71"/>
      <c r="V18" s="109"/>
      <c r="W18" s="101">
        <f t="shared" si="1"/>
        <v>0</v>
      </c>
      <c r="X18" s="364">
        <f>'прил № 1 (01.01.23)'!BB194</f>
        <v>8640</v>
      </c>
      <c r="Y18" s="101">
        <f>X18/X10</f>
        <v>3.7440000000000001E-2</v>
      </c>
      <c r="Z18" s="71">
        <f>Z10*Y18</f>
        <v>1284.19</v>
      </c>
      <c r="AA18" s="112">
        <f t="shared" si="8"/>
        <v>0.14863309999999999</v>
      </c>
      <c r="AB18" s="76">
        <f>AB10</f>
        <v>9.92</v>
      </c>
      <c r="AC18" s="110">
        <f t="shared" si="15"/>
        <v>1.47444</v>
      </c>
      <c r="AD18" s="71">
        <f t="shared" si="16"/>
        <v>12739.16</v>
      </c>
      <c r="AE18" s="71"/>
      <c r="AF18" s="109"/>
      <c r="AG18" s="101">
        <f t="shared" si="2"/>
        <v>4.6076300000000003</v>
      </c>
      <c r="AH18" s="364">
        <f>'прил № 1 (01.01.23)'!BW194</f>
        <v>0</v>
      </c>
      <c r="AI18" s="101">
        <f>AH18/AH10</f>
        <v>0</v>
      </c>
      <c r="AJ18" s="71">
        <f>AJ10*AI18</f>
        <v>0</v>
      </c>
      <c r="AK18" s="112">
        <f t="shared" si="9"/>
        <v>0</v>
      </c>
      <c r="AL18" s="76">
        <f>AL10</f>
        <v>9.92</v>
      </c>
      <c r="AM18" s="110">
        <f t="shared" si="17"/>
        <v>0</v>
      </c>
      <c r="AN18" s="71">
        <f t="shared" si="18"/>
        <v>0</v>
      </c>
      <c r="AO18" s="71"/>
      <c r="AP18" s="109"/>
      <c r="AQ18" s="101">
        <f t="shared" si="3"/>
        <v>0</v>
      </c>
      <c r="AR18" s="364">
        <f>'прил № 1 (01.01.23)'!CR194</f>
        <v>0</v>
      </c>
      <c r="AS18" s="101">
        <f>AR18/AR10</f>
        <v>0</v>
      </c>
      <c r="AT18" s="71">
        <f>AT10*AS18</f>
        <v>0</v>
      </c>
      <c r="AU18" s="112">
        <f t="shared" si="10"/>
        <v>0</v>
      </c>
      <c r="AV18" s="76">
        <f>AV10</f>
        <v>0</v>
      </c>
      <c r="AW18" s="110">
        <f t="shared" si="19"/>
        <v>0</v>
      </c>
      <c r="AX18" s="71">
        <f t="shared" si="20"/>
        <v>0</v>
      </c>
      <c r="AY18" s="71"/>
      <c r="AZ18" s="109"/>
      <c r="BA18" s="101">
        <f t="shared" si="11"/>
        <v>0</v>
      </c>
      <c r="BB18" s="227">
        <f t="shared" si="21"/>
        <v>346239</v>
      </c>
      <c r="BC18" s="101">
        <f>BB18/BB10</f>
        <v>0.25774000000000002</v>
      </c>
      <c r="BD18" s="71">
        <f>BD10*BC18</f>
        <v>10902.4</v>
      </c>
      <c r="BE18" s="112">
        <f t="shared" si="12"/>
        <v>3.1488080000000002E-2</v>
      </c>
      <c r="BF18" s="76">
        <f>BF10</f>
        <v>9.92</v>
      </c>
      <c r="BG18" s="110">
        <f t="shared" si="22"/>
        <v>0.32</v>
      </c>
      <c r="BH18" s="71">
        <f t="shared" si="23"/>
        <v>110796.48</v>
      </c>
      <c r="BI18" s="71"/>
      <c r="BJ18" s="109"/>
      <c r="BL18" s="398">
        <f t="shared" si="24"/>
        <v>110796</v>
      </c>
    </row>
    <row r="19" spans="1:64" x14ac:dyDescent="0.25">
      <c r="A19" s="5" t="s">
        <v>67</v>
      </c>
      <c r="B19" s="13" t="s">
        <v>68</v>
      </c>
      <c r="C19" s="4" t="s">
        <v>59</v>
      </c>
      <c r="D19" s="19">
        <f>SUM(D21:D27)</f>
        <v>536913</v>
      </c>
      <c r="E19" s="4"/>
      <c r="F19" s="158">
        <v>64590</v>
      </c>
      <c r="G19" s="112">
        <f t="shared" si="4"/>
        <v>0.12029882</v>
      </c>
      <c r="H19" s="71">
        <f>IF(K19&gt;0,K19/F19,0)</f>
        <v>10.15</v>
      </c>
      <c r="I19" s="110">
        <f t="shared" si="5"/>
        <v>1.2210300000000001</v>
      </c>
      <c r="J19" s="71">
        <f t="shared" si="6"/>
        <v>655586.88</v>
      </c>
      <c r="K19" s="158">
        <f>669152.4-13420</f>
        <v>655732.4</v>
      </c>
      <c r="L19" s="109">
        <f>K19-J19</f>
        <v>145.52000000000001</v>
      </c>
      <c r="M19" s="101">
        <f t="shared" si="0"/>
        <v>0.96194999999999997</v>
      </c>
      <c r="N19" s="19">
        <f>SUM(N21:N27)</f>
        <v>407937</v>
      </c>
      <c r="O19" s="4"/>
      <c r="P19" s="158">
        <v>45240</v>
      </c>
      <c r="Q19" s="112">
        <f t="shared" si="7"/>
        <v>0.11089947999999999</v>
      </c>
      <c r="R19" s="71">
        <f>IF(U19&gt;0,U19/P19,0)</f>
        <v>10.36</v>
      </c>
      <c r="S19" s="110">
        <f t="shared" si="13"/>
        <v>1.1489199999999999</v>
      </c>
      <c r="T19" s="71">
        <f t="shared" si="14"/>
        <v>468686.98</v>
      </c>
      <c r="U19" s="158">
        <v>468686.4</v>
      </c>
      <c r="V19" s="109">
        <f>U19-T19</f>
        <v>-0.57999999999999996</v>
      </c>
      <c r="W19" s="101">
        <f t="shared" si="1"/>
        <v>0.90513999999999994</v>
      </c>
      <c r="X19" s="19">
        <f>SUM(X21:X27)</f>
        <v>230769</v>
      </c>
      <c r="Y19" s="4"/>
      <c r="Z19" s="158">
        <v>52720</v>
      </c>
      <c r="AA19" s="112">
        <f t="shared" si="8"/>
        <v>0.22845356</v>
      </c>
      <c r="AB19" s="71">
        <f>IF(AE19&gt;0,AE19/Z19,0)</f>
        <v>10.36</v>
      </c>
      <c r="AC19" s="110">
        <f t="shared" si="15"/>
        <v>2.3667799999999999</v>
      </c>
      <c r="AD19" s="71">
        <f t="shared" si="16"/>
        <v>546179.44999999995</v>
      </c>
      <c r="AE19" s="158">
        <v>546179.19999999995</v>
      </c>
      <c r="AF19" s="109">
        <f>AE19-AD19</f>
        <v>-0.25</v>
      </c>
      <c r="AG19" s="101">
        <f t="shared" si="2"/>
        <v>1.86459</v>
      </c>
      <c r="AH19" s="19">
        <f>SUM(AH21:AH27)</f>
        <v>101304</v>
      </c>
      <c r="AI19" s="4"/>
      <c r="AJ19" s="158">
        <v>3320</v>
      </c>
      <c r="AK19" s="112">
        <f t="shared" si="9"/>
        <v>3.2772639999999999E-2</v>
      </c>
      <c r="AL19" s="71">
        <f>IF(AO19&gt;0,AO19/AJ19,0)</f>
        <v>10.36</v>
      </c>
      <c r="AM19" s="110">
        <f>AK19*AL19</f>
        <v>0.33951999999999999</v>
      </c>
      <c r="AN19" s="71">
        <f>AM19*AH19</f>
        <v>34394.730000000003</v>
      </c>
      <c r="AO19" s="158">
        <v>34395.199999999997</v>
      </c>
      <c r="AP19" s="109">
        <f>AO19-AN19</f>
        <v>0.47</v>
      </c>
      <c r="AQ19" s="101">
        <f t="shared" si="3"/>
        <v>0.26748</v>
      </c>
      <c r="AR19" s="19">
        <f>SUM(AR21:AR27)</f>
        <v>66420</v>
      </c>
      <c r="AS19" s="4"/>
      <c r="AT19" s="158">
        <v>0</v>
      </c>
      <c r="AU19" s="112">
        <f t="shared" si="10"/>
        <v>0</v>
      </c>
      <c r="AV19" s="71">
        <f>IF(AY19&gt;0,AY19/AT19,0)</f>
        <v>0</v>
      </c>
      <c r="AW19" s="110">
        <f t="shared" si="19"/>
        <v>0</v>
      </c>
      <c r="AX19" s="71">
        <f t="shared" si="20"/>
        <v>0</v>
      </c>
      <c r="AY19" s="158">
        <v>0</v>
      </c>
      <c r="AZ19" s="109">
        <f>AY19-AX19</f>
        <v>0</v>
      </c>
      <c r="BA19" s="101">
        <f>AW19/BG19</f>
        <v>0</v>
      </c>
      <c r="BB19" s="19">
        <f>SUM(BB21:BB27)</f>
        <v>1343343</v>
      </c>
      <c r="BC19" s="229"/>
      <c r="BD19" s="185">
        <f>F19+P19+Z19+AJ19+AT19</f>
        <v>165870</v>
      </c>
      <c r="BE19" s="112">
        <f t="shared" si="12"/>
        <v>0.12347553999999999</v>
      </c>
      <c r="BF19" s="71">
        <f>IF(BI19&gt;0,BI19/BD19,0)</f>
        <v>10.28</v>
      </c>
      <c r="BG19" s="110">
        <f>BE19*BF19</f>
        <v>1.2693300000000001</v>
      </c>
      <c r="BH19" s="71">
        <f>BG19*BB19</f>
        <v>1705145.57</v>
      </c>
      <c r="BI19" s="185">
        <f>K19+U19+AE19+AO19+AY19</f>
        <v>1704993.2</v>
      </c>
      <c r="BJ19" s="109">
        <f>BI19-BH19</f>
        <v>-152.37</v>
      </c>
      <c r="BL19" s="398">
        <f>SUM(BL20:BL27)</f>
        <v>1706047</v>
      </c>
    </row>
    <row r="20" spans="1:64" s="105" customFormat="1" x14ac:dyDescent="0.25">
      <c r="A20" s="102"/>
      <c r="B20" s="103" t="s">
        <v>340</v>
      </c>
      <c r="C20" s="103"/>
      <c r="D20" s="104"/>
      <c r="E20" s="103"/>
      <c r="F20" s="109">
        <f>F19-(SUM(F21:F27))</f>
        <v>-0.66</v>
      </c>
      <c r="G20" s="113"/>
      <c r="H20" s="109"/>
      <c r="I20" s="111"/>
      <c r="J20" s="109">
        <f>J19-(SUM(J21:J27))</f>
        <v>-8.06</v>
      </c>
      <c r="K20" s="109"/>
      <c r="L20" s="109"/>
      <c r="M20" s="101"/>
      <c r="N20" s="104"/>
      <c r="O20" s="103"/>
      <c r="P20" s="109">
        <f>P19-(SUM(P21:P27))</f>
        <v>0.46</v>
      </c>
      <c r="Q20" s="113"/>
      <c r="R20" s="109"/>
      <c r="S20" s="111"/>
      <c r="T20" s="109">
        <f>T19-(SUM(T21:T27))</f>
        <v>5</v>
      </c>
      <c r="U20" s="109"/>
      <c r="V20" s="109"/>
      <c r="W20" s="101"/>
      <c r="X20" s="104"/>
      <c r="Y20" s="103"/>
      <c r="Z20" s="109">
        <f>Z19-(SUM(Z21:Z27))</f>
        <v>0</v>
      </c>
      <c r="AA20" s="113"/>
      <c r="AB20" s="109"/>
      <c r="AC20" s="111"/>
      <c r="AD20" s="109">
        <f>AD19-(SUM(AD21:AD27))</f>
        <v>0.17</v>
      </c>
      <c r="AE20" s="109"/>
      <c r="AF20" s="109"/>
      <c r="AG20" s="101"/>
      <c r="AH20" s="104"/>
      <c r="AI20" s="103"/>
      <c r="AJ20" s="109">
        <f>AJ19-(SUM(AJ21:AJ27))</f>
        <v>0</v>
      </c>
      <c r="AK20" s="113"/>
      <c r="AL20" s="109"/>
      <c r="AM20" s="111"/>
      <c r="AN20" s="109">
        <f>AN19-(SUM(AN21:AN27))</f>
        <v>0</v>
      </c>
      <c r="AO20" s="109"/>
      <c r="AP20" s="109"/>
      <c r="AQ20" s="101"/>
      <c r="AR20" s="104"/>
      <c r="AS20" s="103"/>
      <c r="AT20" s="109">
        <f>AT19-(SUM(AT21:AT27))</f>
        <v>0</v>
      </c>
      <c r="AU20" s="113"/>
      <c r="AV20" s="109"/>
      <c r="AW20" s="111"/>
      <c r="AX20" s="109">
        <f>AX19-(SUM(AX21:AX27))</f>
        <v>0</v>
      </c>
      <c r="AY20" s="109"/>
      <c r="AZ20" s="109"/>
      <c r="BA20" s="103"/>
      <c r="BB20" s="104"/>
      <c r="BC20" s="103"/>
      <c r="BD20" s="109">
        <f>BD19-(SUM(BD21:BD27))</f>
        <v>3.32</v>
      </c>
      <c r="BE20" s="113"/>
      <c r="BF20" s="109"/>
      <c r="BG20" s="111"/>
      <c r="BH20" s="109">
        <f>BH19-(SUM(BH21:BH27))</f>
        <v>-900.04</v>
      </c>
      <c r="BI20" s="109"/>
      <c r="BJ20" s="109"/>
    </row>
    <row r="21" spans="1:64" x14ac:dyDescent="0.25">
      <c r="A21" s="5"/>
      <c r="B21" s="12" t="s">
        <v>53</v>
      </c>
      <c r="C21" s="4" t="s">
        <v>59</v>
      </c>
      <c r="D21" s="227">
        <f t="shared" ref="D21:D27" si="25">D12</f>
        <v>0</v>
      </c>
      <c r="E21" s="101">
        <f>D21/D19</f>
        <v>0</v>
      </c>
      <c r="F21" s="71">
        <f>F19*E21</f>
        <v>0</v>
      </c>
      <c r="G21" s="112">
        <f t="shared" ref="G21:G28" si="26">IF(D21&gt;0,F21/D21,0)</f>
        <v>0</v>
      </c>
      <c r="H21" s="76">
        <f>H19</f>
        <v>10.15</v>
      </c>
      <c r="I21" s="110">
        <f t="shared" ref="I21:I28" si="27">G21*H21</f>
        <v>0</v>
      </c>
      <c r="J21" s="71">
        <f t="shared" ref="J21:J28" si="28">I21*D21</f>
        <v>0</v>
      </c>
      <c r="K21" s="71"/>
      <c r="L21" s="109"/>
      <c r="M21" s="101">
        <f t="shared" si="0"/>
        <v>0</v>
      </c>
      <c r="N21" s="227">
        <f t="shared" ref="N21:N27" si="29">N12</f>
        <v>0</v>
      </c>
      <c r="O21" s="101">
        <f>N21/N19</f>
        <v>0</v>
      </c>
      <c r="P21" s="71">
        <f>P19*O21</f>
        <v>0</v>
      </c>
      <c r="Q21" s="112">
        <f t="shared" ref="Q21:Q28" si="30">IF(N21&gt;0,P21/N21,0)</f>
        <v>0</v>
      </c>
      <c r="R21" s="76">
        <f>R19</f>
        <v>10.36</v>
      </c>
      <c r="S21" s="110">
        <f t="shared" ref="S21:S28" si="31">Q21*R21</f>
        <v>0</v>
      </c>
      <c r="T21" s="71">
        <f t="shared" ref="T21:T28" si="32">S21*N21</f>
        <v>0</v>
      </c>
      <c r="U21" s="71"/>
      <c r="V21" s="109"/>
      <c r="W21" s="101">
        <f t="shared" si="1"/>
        <v>0</v>
      </c>
      <c r="X21" s="227">
        <f t="shared" ref="X21:X27" si="33">X12</f>
        <v>123615</v>
      </c>
      <c r="Y21" s="101">
        <f>X21/X19</f>
        <v>0.53566999999999998</v>
      </c>
      <c r="Z21" s="71">
        <f>Z19*Y21</f>
        <v>28240.52</v>
      </c>
      <c r="AA21" s="112">
        <f t="shared" ref="AA21:AA28" si="34">IF(X21&gt;0,Z21/X21,0)</f>
        <v>0.22845545</v>
      </c>
      <c r="AB21" s="76">
        <f>AB19</f>
        <v>10.36</v>
      </c>
      <c r="AC21" s="110">
        <f t="shared" ref="AC21:AC28" si="35">AA21*AB21</f>
        <v>2.3668</v>
      </c>
      <c r="AD21" s="71">
        <f t="shared" ref="AD21:AD28" si="36">AC21*X21</f>
        <v>292571.98</v>
      </c>
      <c r="AE21" s="71"/>
      <c r="AF21" s="109"/>
      <c r="AG21" s="101">
        <f t="shared" si="2"/>
        <v>1.8636200000000001</v>
      </c>
      <c r="AH21" s="227">
        <f t="shared" ref="AH21:AH27" si="37">AH12</f>
        <v>0</v>
      </c>
      <c r="AI21" s="101">
        <f>AH21/AH19</f>
        <v>0</v>
      </c>
      <c r="AJ21" s="71">
        <f>AJ19*AI21</f>
        <v>0</v>
      </c>
      <c r="AK21" s="112">
        <f t="shared" ref="AK21:AK28" si="38">IF(AH21&gt;0,AJ21/AH21,0)</f>
        <v>0</v>
      </c>
      <c r="AL21" s="76">
        <f>AL19</f>
        <v>10.36</v>
      </c>
      <c r="AM21" s="110">
        <f>AK21*AL21</f>
        <v>0</v>
      </c>
      <c r="AN21" s="71">
        <f>AM21*AH21</f>
        <v>0</v>
      </c>
      <c r="AO21" s="71"/>
      <c r="AP21" s="109"/>
      <c r="AQ21" s="101">
        <f t="shared" si="3"/>
        <v>0</v>
      </c>
      <c r="AR21" s="227">
        <f t="shared" ref="AR21:AR27" si="39">AR12</f>
        <v>0</v>
      </c>
      <c r="AS21" s="101">
        <f>AR21/AR19</f>
        <v>0</v>
      </c>
      <c r="AT21" s="71">
        <f>AT19*AS21</f>
        <v>0</v>
      </c>
      <c r="AU21" s="112">
        <f t="shared" ref="AU21:AU28" si="40">IF(AR21&gt;0,AT21/AR21,0)</f>
        <v>0</v>
      </c>
      <c r="AV21" s="76">
        <f>AV19</f>
        <v>0</v>
      </c>
      <c r="AW21" s="110">
        <f t="shared" ref="AW21:AW28" si="41">AU21*AV21</f>
        <v>0</v>
      </c>
      <c r="AX21" s="71">
        <f t="shared" ref="AX21:AX28" si="42">AW21*AR21</f>
        <v>0</v>
      </c>
      <c r="AY21" s="71"/>
      <c r="AZ21" s="109"/>
      <c r="BA21" s="101">
        <f t="shared" ref="BA21:BA27" si="43">AW21/BG21</f>
        <v>0</v>
      </c>
      <c r="BB21" s="227">
        <f>D21+N21+X21+AH21+AR21</f>
        <v>123615</v>
      </c>
      <c r="BC21" s="101">
        <f>BB21/BB19</f>
        <v>9.2020000000000005E-2</v>
      </c>
      <c r="BD21" s="71">
        <f>BD19*BC21</f>
        <v>15263.36</v>
      </c>
      <c r="BE21" s="112">
        <f t="shared" ref="BE21:BE28" si="44">IF(BB21&gt;0,BD21/BB21,0)</f>
        <v>0.12347498</v>
      </c>
      <c r="BF21" s="76">
        <f>BF19</f>
        <v>10.28</v>
      </c>
      <c r="BG21" s="110">
        <f>ROUNDUP(BE21*BF21,2)</f>
        <v>1.27</v>
      </c>
      <c r="BH21" s="71">
        <f>BG21*BB21</f>
        <v>156991.04999999999</v>
      </c>
      <c r="BI21" s="71"/>
      <c r="BJ21" s="109"/>
      <c r="BL21" s="398">
        <f>BB21*BG21</f>
        <v>156991</v>
      </c>
    </row>
    <row r="22" spans="1:64" x14ac:dyDescent="0.25">
      <c r="A22" s="5"/>
      <c r="B22" s="12" t="s">
        <v>54</v>
      </c>
      <c r="C22" s="4" t="s">
        <v>59</v>
      </c>
      <c r="D22" s="227">
        <f t="shared" si="25"/>
        <v>29718</v>
      </c>
      <c r="E22" s="101">
        <f>D22/D19</f>
        <v>5.5350000000000003E-2</v>
      </c>
      <c r="F22" s="71">
        <f>F19*E22</f>
        <v>3575.06</v>
      </c>
      <c r="G22" s="112">
        <f t="shared" si="26"/>
        <v>0.12029948</v>
      </c>
      <c r="H22" s="76">
        <f>H19</f>
        <v>10.15</v>
      </c>
      <c r="I22" s="110">
        <f t="shared" si="27"/>
        <v>1.2210399999999999</v>
      </c>
      <c r="J22" s="71">
        <f t="shared" si="28"/>
        <v>36286.870000000003</v>
      </c>
      <c r="K22" s="71"/>
      <c r="L22" s="109"/>
      <c r="M22" s="101">
        <f t="shared" si="0"/>
        <v>0.96145000000000003</v>
      </c>
      <c r="N22" s="227">
        <f t="shared" si="29"/>
        <v>0</v>
      </c>
      <c r="O22" s="101">
        <f>N22/N19</f>
        <v>0</v>
      </c>
      <c r="P22" s="71">
        <f>P19*O22</f>
        <v>0</v>
      </c>
      <c r="Q22" s="112">
        <f t="shared" si="30"/>
        <v>0</v>
      </c>
      <c r="R22" s="76">
        <f>R19</f>
        <v>10.36</v>
      </c>
      <c r="S22" s="110">
        <f t="shared" si="31"/>
        <v>0</v>
      </c>
      <c r="T22" s="71">
        <f t="shared" si="32"/>
        <v>0</v>
      </c>
      <c r="U22" s="71"/>
      <c r="V22" s="109"/>
      <c r="W22" s="101">
        <f t="shared" si="1"/>
        <v>0</v>
      </c>
      <c r="X22" s="227">
        <f t="shared" si="33"/>
        <v>15354</v>
      </c>
      <c r="Y22" s="101">
        <f>X22/X19</f>
        <v>6.6530000000000006E-2</v>
      </c>
      <c r="Z22" s="71">
        <f>Z19*Y22</f>
        <v>3507.46</v>
      </c>
      <c r="AA22" s="112">
        <f t="shared" si="34"/>
        <v>0.22843949</v>
      </c>
      <c r="AB22" s="76">
        <f>AB19</f>
        <v>10.36</v>
      </c>
      <c r="AC22" s="110">
        <f t="shared" si="35"/>
        <v>2.3666299999999998</v>
      </c>
      <c r="AD22" s="71">
        <f t="shared" si="36"/>
        <v>36337.24</v>
      </c>
      <c r="AE22" s="71"/>
      <c r="AF22" s="109"/>
      <c r="AG22" s="101">
        <f t="shared" si="2"/>
        <v>1.8634900000000001</v>
      </c>
      <c r="AH22" s="227">
        <f t="shared" si="37"/>
        <v>101304</v>
      </c>
      <c r="AI22" s="101">
        <f>AH22/AH19</f>
        <v>1</v>
      </c>
      <c r="AJ22" s="71">
        <f>AJ19*AI22</f>
        <v>3320</v>
      </c>
      <c r="AK22" s="112">
        <f t="shared" si="38"/>
        <v>3.2772639999999999E-2</v>
      </c>
      <c r="AL22" s="76">
        <f>AL19</f>
        <v>10.36</v>
      </c>
      <c r="AM22" s="110">
        <f t="shared" ref="AM22:AM27" si="45">AK22*AL22</f>
        <v>0.33951999999999999</v>
      </c>
      <c r="AN22" s="71">
        <f t="shared" ref="AN22:AN27" si="46">AM22*AH22</f>
        <v>34394.730000000003</v>
      </c>
      <c r="AO22" s="71"/>
      <c r="AP22" s="109"/>
      <c r="AQ22" s="101">
        <f t="shared" si="3"/>
        <v>0.26734000000000002</v>
      </c>
      <c r="AR22" s="227">
        <f t="shared" si="39"/>
        <v>0</v>
      </c>
      <c r="AS22" s="101">
        <f>AR22/AR19</f>
        <v>0</v>
      </c>
      <c r="AT22" s="71">
        <f>AT19*AS22</f>
        <v>0</v>
      </c>
      <c r="AU22" s="112">
        <f t="shared" si="40"/>
        <v>0</v>
      </c>
      <c r="AV22" s="76">
        <f>AV19</f>
        <v>0</v>
      </c>
      <c r="AW22" s="110">
        <f t="shared" si="41"/>
        <v>0</v>
      </c>
      <c r="AX22" s="71">
        <f t="shared" si="42"/>
        <v>0</v>
      </c>
      <c r="AY22" s="71"/>
      <c r="AZ22" s="109"/>
      <c r="BA22" s="101">
        <f t="shared" si="43"/>
        <v>0</v>
      </c>
      <c r="BB22" s="227">
        <f t="shared" ref="BB22:BB27" si="47">D22+N22+X22+AH22+AR22</f>
        <v>146376</v>
      </c>
      <c r="BC22" s="101">
        <f>BB22/BB19</f>
        <v>0.10896</v>
      </c>
      <c r="BD22" s="71">
        <f>BD19*BC22</f>
        <v>18073.2</v>
      </c>
      <c r="BE22" s="112">
        <f t="shared" si="44"/>
        <v>0.12347105999999999</v>
      </c>
      <c r="BF22" s="76">
        <f>BF19</f>
        <v>10.28</v>
      </c>
      <c r="BG22" s="110">
        <f t="shared" ref="BG22:BG27" si="48">ROUNDUP(BE22*BF22,2)</f>
        <v>1.27</v>
      </c>
      <c r="BH22" s="71">
        <f t="shared" ref="BH22:BH27" si="49">BG22*BB22</f>
        <v>185897.52</v>
      </c>
      <c r="BI22" s="71"/>
      <c r="BJ22" s="109"/>
      <c r="BL22" s="398">
        <f t="shared" ref="BL22:BL27" si="50">BB22*BG22</f>
        <v>185898</v>
      </c>
    </row>
    <row r="23" spans="1:64" x14ac:dyDescent="0.25">
      <c r="A23" s="5"/>
      <c r="B23" s="12" t="s">
        <v>52</v>
      </c>
      <c r="C23" s="4" t="s">
        <v>59</v>
      </c>
      <c r="D23" s="227">
        <f t="shared" si="25"/>
        <v>27171</v>
      </c>
      <c r="E23" s="101">
        <f>D23/D19</f>
        <v>5.0610000000000002E-2</v>
      </c>
      <c r="F23" s="71">
        <f>F19*E23</f>
        <v>3268.9</v>
      </c>
      <c r="G23" s="112">
        <f t="shared" si="26"/>
        <v>0.12030842</v>
      </c>
      <c r="H23" s="76">
        <f>H19</f>
        <v>10.15</v>
      </c>
      <c r="I23" s="110">
        <f t="shared" si="27"/>
        <v>1.22113</v>
      </c>
      <c r="J23" s="71">
        <f t="shared" si="28"/>
        <v>33179.32</v>
      </c>
      <c r="K23" s="71"/>
      <c r="L23" s="109"/>
      <c r="M23" s="101">
        <f t="shared" si="0"/>
        <v>0.96152000000000004</v>
      </c>
      <c r="N23" s="227">
        <f t="shared" si="29"/>
        <v>68580</v>
      </c>
      <c r="O23" s="101">
        <f>N23/N19</f>
        <v>0.16811000000000001</v>
      </c>
      <c r="P23" s="71">
        <f>P19*O23</f>
        <v>7605.3</v>
      </c>
      <c r="Q23" s="112">
        <f t="shared" si="30"/>
        <v>0.11089676</v>
      </c>
      <c r="R23" s="76">
        <f>R19</f>
        <v>10.36</v>
      </c>
      <c r="S23" s="110">
        <f t="shared" si="31"/>
        <v>1.14889</v>
      </c>
      <c r="T23" s="71">
        <f t="shared" si="32"/>
        <v>78790.880000000005</v>
      </c>
      <c r="U23" s="71"/>
      <c r="V23" s="109"/>
      <c r="W23" s="101">
        <f t="shared" si="1"/>
        <v>0.90464</v>
      </c>
      <c r="X23" s="227">
        <f t="shared" si="33"/>
        <v>14688</v>
      </c>
      <c r="Y23" s="101">
        <f>X23/X19</f>
        <v>6.3649999999999998E-2</v>
      </c>
      <c r="Z23" s="71">
        <f>Z19*Y23</f>
        <v>3355.63</v>
      </c>
      <c r="AA23" s="112">
        <f t="shared" si="34"/>
        <v>0.22846064999999999</v>
      </c>
      <c r="AB23" s="76">
        <f>AB19</f>
        <v>10.36</v>
      </c>
      <c r="AC23" s="110">
        <f t="shared" si="35"/>
        <v>2.3668499999999999</v>
      </c>
      <c r="AD23" s="71">
        <f t="shared" si="36"/>
        <v>34764.29</v>
      </c>
      <c r="AE23" s="71"/>
      <c r="AF23" s="109"/>
      <c r="AG23" s="101">
        <f t="shared" si="2"/>
        <v>1.8636600000000001</v>
      </c>
      <c r="AH23" s="227">
        <f t="shared" si="37"/>
        <v>0</v>
      </c>
      <c r="AI23" s="101">
        <f>AH23/AH19</f>
        <v>0</v>
      </c>
      <c r="AJ23" s="71">
        <f>AJ19*AI23</f>
        <v>0</v>
      </c>
      <c r="AK23" s="112">
        <f t="shared" si="38"/>
        <v>0</v>
      </c>
      <c r="AL23" s="76">
        <f>AL19</f>
        <v>10.36</v>
      </c>
      <c r="AM23" s="110">
        <f t="shared" si="45"/>
        <v>0</v>
      </c>
      <c r="AN23" s="71">
        <f t="shared" si="46"/>
        <v>0</v>
      </c>
      <c r="AO23" s="71"/>
      <c r="AP23" s="109"/>
      <c r="AQ23" s="101">
        <f t="shared" si="3"/>
        <v>0</v>
      </c>
      <c r="AR23" s="227">
        <f t="shared" si="39"/>
        <v>0</v>
      </c>
      <c r="AS23" s="101">
        <f>AR23/AR19</f>
        <v>0</v>
      </c>
      <c r="AT23" s="71">
        <f>AT19*AS23</f>
        <v>0</v>
      </c>
      <c r="AU23" s="112">
        <f t="shared" si="40"/>
        <v>0</v>
      </c>
      <c r="AV23" s="76">
        <f>AV19</f>
        <v>0</v>
      </c>
      <c r="AW23" s="110">
        <f t="shared" si="41"/>
        <v>0</v>
      </c>
      <c r="AX23" s="71">
        <f t="shared" si="42"/>
        <v>0</v>
      </c>
      <c r="AY23" s="71"/>
      <c r="AZ23" s="109"/>
      <c r="BA23" s="101">
        <f t="shared" si="43"/>
        <v>0</v>
      </c>
      <c r="BB23" s="227">
        <f t="shared" si="47"/>
        <v>110439</v>
      </c>
      <c r="BC23" s="101">
        <f>BB23/BB19</f>
        <v>8.2210000000000005E-2</v>
      </c>
      <c r="BD23" s="71">
        <f>BD19*BC23</f>
        <v>13636.17</v>
      </c>
      <c r="BE23" s="112">
        <f t="shared" si="44"/>
        <v>0.12347241</v>
      </c>
      <c r="BF23" s="76">
        <f>BF19</f>
        <v>10.28</v>
      </c>
      <c r="BG23" s="110">
        <f t="shared" si="48"/>
        <v>1.27</v>
      </c>
      <c r="BH23" s="71">
        <f t="shared" si="49"/>
        <v>140257.53</v>
      </c>
      <c r="BI23" s="71"/>
      <c r="BJ23" s="109"/>
      <c r="BL23" s="398">
        <f t="shared" si="50"/>
        <v>140258</v>
      </c>
    </row>
    <row r="24" spans="1:64" x14ac:dyDescent="0.25">
      <c r="A24" s="5"/>
      <c r="B24" s="12" t="s">
        <v>462</v>
      </c>
      <c r="C24" s="4" t="s">
        <v>59</v>
      </c>
      <c r="D24" s="227">
        <f t="shared" si="25"/>
        <v>0</v>
      </c>
      <c r="E24" s="101">
        <f>D24/D19</f>
        <v>0</v>
      </c>
      <c r="F24" s="71">
        <f>F19*E24</f>
        <v>0</v>
      </c>
      <c r="G24" s="112">
        <f t="shared" si="26"/>
        <v>0</v>
      </c>
      <c r="H24" s="76">
        <f>H19</f>
        <v>10.15</v>
      </c>
      <c r="I24" s="110">
        <f t="shared" si="27"/>
        <v>0</v>
      </c>
      <c r="J24" s="71">
        <f t="shared" si="28"/>
        <v>0</v>
      </c>
      <c r="K24" s="71"/>
      <c r="L24" s="109"/>
      <c r="M24" s="101">
        <f t="shared" si="0"/>
        <v>0</v>
      </c>
      <c r="N24" s="227">
        <f t="shared" si="29"/>
        <v>18840</v>
      </c>
      <c r="O24" s="101">
        <f>N24/N19</f>
        <v>4.6179999999999999E-2</v>
      </c>
      <c r="P24" s="71">
        <f>P19*O24</f>
        <v>2089.1799999999998</v>
      </c>
      <c r="Q24" s="112">
        <f t="shared" si="30"/>
        <v>0.11089066</v>
      </c>
      <c r="R24" s="76">
        <f>R19</f>
        <v>10.36</v>
      </c>
      <c r="S24" s="110">
        <f t="shared" si="31"/>
        <v>1.14883</v>
      </c>
      <c r="T24" s="71">
        <f t="shared" si="32"/>
        <v>21643.96</v>
      </c>
      <c r="U24" s="71"/>
      <c r="V24" s="109"/>
      <c r="W24" s="101">
        <f t="shared" si="1"/>
        <v>0.90459000000000001</v>
      </c>
      <c r="X24" s="227">
        <f t="shared" si="33"/>
        <v>0</v>
      </c>
      <c r="Y24" s="101">
        <f>X24/X19</f>
        <v>0</v>
      </c>
      <c r="Z24" s="71">
        <f>Z19*Y24</f>
        <v>0</v>
      </c>
      <c r="AA24" s="112">
        <f t="shared" si="34"/>
        <v>0</v>
      </c>
      <c r="AB24" s="76">
        <f>AB19</f>
        <v>10.36</v>
      </c>
      <c r="AC24" s="110">
        <f t="shared" si="35"/>
        <v>0</v>
      </c>
      <c r="AD24" s="71">
        <f t="shared" si="36"/>
        <v>0</v>
      </c>
      <c r="AE24" s="71"/>
      <c r="AF24" s="109"/>
      <c r="AG24" s="101">
        <f t="shared" si="2"/>
        <v>0</v>
      </c>
      <c r="AH24" s="227">
        <f t="shared" si="37"/>
        <v>0</v>
      </c>
      <c r="AI24" s="101">
        <f>AH24/AH19</f>
        <v>0</v>
      </c>
      <c r="AJ24" s="71">
        <f>AJ19*AI24</f>
        <v>0</v>
      </c>
      <c r="AK24" s="112">
        <f t="shared" si="38"/>
        <v>0</v>
      </c>
      <c r="AL24" s="76">
        <f>AL19</f>
        <v>10.36</v>
      </c>
      <c r="AM24" s="110">
        <f t="shared" si="45"/>
        <v>0</v>
      </c>
      <c r="AN24" s="71">
        <f t="shared" si="46"/>
        <v>0</v>
      </c>
      <c r="AO24" s="71"/>
      <c r="AP24" s="109"/>
      <c r="AQ24" s="101">
        <f t="shared" si="3"/>
        <v>0</v>
      </c>
      <c r="AR24" s="227">
        <f t="shared" si="39"/>
        <v>0</v>
      </c>
      <c r="AS24" s="101">
        <f>AR24/AR19</f>
        <v>0</v>
      </c>
      <c r="AT24" s="71">
        <f>AT19*AS24</f>
        <v>0</v>
      </c>
      <c r="AU24" s="112">
        <f t="shared" si="40"/>
        <v>0</v>
      </c>
      <c r="AV24" s="76">
        <f>AV19</f>
        <v>0</v>
      </c>
      <c r="AW24" s="110">
        <f t="shared" si="41"/>
        <v>0</v>
      </c>
      <c r="AX24" s="71">
        <f t="shared" si="42"/>
        <v>0</v>
      </c>
      <c r="AY24" s="71"/>
      <c r="AZ24" s="109"/>
      <c r="BA24" s="101">
        <f t="shared" si="43"/>
        <v>0</v>
      </c>
      <c r="BB24" s="227">
        <f t="shared" si="47"/>
        <v>18840</v>
      </c>
      <c r="BC24" s="101">
        <f>BB24/BB19</f>
        <v>1.4019999999999999E-2</v>
      </c>
      <c r="BD24" s="71">
        <f>BD19*BC24</f>
        <v>2325.5</v>
      </c>
      <c r="BE24" s="112">
        <f t="shared" si="44"/>
        <v>0.12343418</v>
      </c>
      <c r="BF24" s="76">
        <f>BF19</f>
        <v>10.28</v>
      </c>
      <c r="BG24" s="110">
        <f t="shared" si="48"/>
        <v>1.27</v>
      </c>
      <c r="BH24" s="71">
        <f t="shared" si="49"/>
        <v>23926.799999999999</v>
      </c>
      <c r="BI24" s="71"/>
      <c r="BJ24" s="109"/>
      <c r="BL24" s="398">
        <f t="shared" si="50"/>
        <v>23927</v>
      </c>
    </row>
    <row r="25" spans="1:64" x14ac:dyDescent="0.25">
      <c r="A25" s="5"/>
      <c r="B25" s="12" t="s">
        <v>55</v>
      </c>
      <c r="C25" s="4" t="s">
        <v>59</v>
      </c>
      <c r="D25" s="227">
        <f t="shared" si="25"/>
        <v>318078</v>
      </c>
      <c r="E25" s="101">
        <f>D25/D19</f>
        <v>0.59241999999999995</v>
      </c>
      <c r="F25" s="71">
        <f>F19*E25</f>
        <v>38264.410000000003</v>
      </c>
      <c r="G25" s="112">
        <f t="shared" si="26"/>
        <v>0.12029883</v>
      </c>
      <c r="H25" s="76">
        <f>H19</f>
        <v>10.15</v>
      </c>
      <c r="I25" s="110">
        <f t="shared" si="27"/>
        <v>1.2210300000000001</v>
      </c>
      <c r="J25" s="71">
        <f t="shared" si="28"/>
        <v>388382.78</v>
      </c>
      <c r="K25" s="71"/>
      <c r="L25" s="109"/>
      <c r="M25" s="101">
        <f t="shared" si="0"/>
        <v>0.96143999999999996</v>
      </c>
      <c r="N25" s="227">
        <f t="shared" si="29"/>
        <v>102618</v>
      </c>
      <c r="O25" s="101">
        <f>N25/N19</f>
        <v>0.25155</v>
      </c>
      <c r="P25" s="71">
        <f>P19*O25</f>
        <v>11380.12</v>
      </c>
      <c r="Q25" s="112">
        <f t="shared" si="30"/>
        <v>0.11089789</v>
      </c>
      <c r="R25" s="76">
        <f>R19</f>
        <v>10.36</v>
      </c>
      <c r="S25" s="110">
        <f t="shared" si="31"/>
        <v>1.1489</v>
      </c>
      <c r="T25" s="71">
        <f t="shared" si="32"/>
        <v>117897.82</v>
      </c>
      <c r="U25" s="71"/>
      <c r="V25" s="109"/>
      <c r="W25" s="101">
        <f t="shared" si="1"/>
        <v>0.90464999999999995</v>
      </c>
      <c r="X25" s="227">
        <f t="shared" si="33"/>
        <v>68472</v>
      </c>
      <c r="Y25" s="101">
        <f>X25/X19</f>
        <v>0.29670999999999997</v>
      </c>
      <c r="Z25" s="71">
        <f>Z19*Y25</f>
        <v>15642.55</v>
      </c>
      <c r="AA25" s="112">
        <f t="shared" si="34"/>
        <v>0.22845177999999999</v>
      </c>
      <c r="AB25" s="76">
        <f>AB19</f>
        <v>10.36</v>
      </c>
      <c r="AC25" s="110">
        <f t="shared" si="35"/>
        <v>2.3667600000000002</v>
      </c>
      <c r="AD25" s="71">
        <f t="shared" si="36"/>
        <v>162056.79</v>
      </c>
      <c r="AE25" s="71"/>
      <c r="AF25" s="109"/>
      <c r="AG25" s="101">
        <f t="shared" si="2"/>
        <v>1.8635900000000001</v>
      </c>
      <c r="AH25" s="227">
        <f t="shared" si="37"/>
        <v>0</v>
      </c>
      <c r="AI25" s="101">
        <f>AH25/AH19</f>
        <v>0</v>
      </c>
      <c r="AJ25" s="71">
        <f>AJ19*AI25</f>
        <v>0</v>
      </c>
      <c r="AK25" s="112">
        <f t="shared" si="38"/>
        <v>0</v>
      </c>
      <c r="AL25" s="76">
        <f>AL19</f>
        <v>10.36</v>
      </c>
      <c r="AM25" s="110">
        <f t="shared" si="45"/>
        <v>0</v>
      </c>
      <c r="AN25" s="71">
        <f t="shared" si="46"/>
        <v>0</v>
      </c>
      <c r="AO25" s="71"/>
      <c r="AP25" s="109"/>
      <c r="AQ25" s="101">
        <f t="shared" si="3"/>
        <v>0</v>
      </c>
      <c r="AR25" s="227">
        <f t="shared" si="39"/>
        <v>0</v>
      </c>
      <c r="AS25" s="101">
        <f>AR25/AR19</f>
        <v>0</v>
      </c>
      <c r="AT25" s="71">
        <f>AT19*AS25</f>
        <v>0</v>
      </c>
      <c r="AU25" s="112">
        <f t="shared" si="40"/>
        <v>0</v>
      </c>
      <c r="AV25" s="76">
        <f>AV19</f>
        <v>0</v>
      </c>
      <c r="AW25" s="110">
        <f t="shared" si="41"/>
        <v>0</v>
      </c>
      <c r="AX25" s="71">
        <f t="shared" si="42"/>
        <v>0</v>
      </c>
      <c r="AY25" s="71"/>
      <c r="AZ25" s="109"/>
      <c r="BA25" s="101">
        <f t="shared" si="43"/>
        <v>0</v>
      </c>
      <c r="BB25" s="227">
        <f t="shared" si="47"/>
        <v>489168</v>
      </c>
      <c r="BC25" s="101">
        <f>BB25/BB19</f>
        <v>0.36414000000000002</v>
      </c>
      <c r="BD25" s="71">
        <f>BD19*BC25</f>
        <v>60399.9</v>
      </c>
      <c r="BE25" s="112">
        <f t="shared" si="44"/>
        <v>0.12347476</v>
      </c>
      <c r="BF25" s="76">
        <f>BF19</f>
        <v>10.28</v>
      </c>
      <c r="BG25" s="110">
        <f t="shared" si="48"/>
        <v>1.27</v>
      </c>
      <c r="BH25" s="71">
        <f t="shared" si="49"/>
        <v>621243.36</v>
      </c>
      <c r="BI25" s="71"/>
      <c r="BJ25" s="109"/>
      <c r="BL25" s="398">
        <f t="shared" si="50"/>
        <v>621243</v>
      </c>
    </row>
    <row r="26" spans="1:64" x14ac:dyDescent="0.25">
      <c r="A26" s="5"/>
      <c r="B26" s="12" t="s">
        <v>56</v>
      </c>
      <c r="C26" s="4" t="s">
        <v>59</v>
      </c>
      <c r="D26" s="227">
        <f t="shared" si="25"/>
        <v>22554</v>
      </c>
      <c r="E26" s="101">
        <f>D26/D19</f>
        <v>4.2009999999999999E-2</v>
      </c>
      <c r="F26" s="71">
        <f>F19*E26</f>
        <v>2713.43</v>
      </c>
      <c r="G26" s="112">
        <f t="shared" si="26"/>
        <v>0.12030815</v>
      </c>
      <c r="H26" s="76">
        <f>H19</f>
        <v>10.15</v>
      </c>
      <c r="I26" s="110">
        <f t="shared" si="27"/>
        <v>1.22113</v>
      </c>
      <c r="J26" s="71">
        <f t="shared" si="28"/>
        <v>27541.37</v>
      </c>
      <c r="K26" s="71"/>
      <c r="L26" s="109"/>
      <c r="M26" s="101">
        <f t="shared" si="0"/>
        <v>0.96152000000000004</v>
      </c>
      <c r="N26" s="227">
        <f t="shared" si="29"/>
        <v>19692</v>
      </c>
      <c r="O26" s="101">
        <f>N26/N19</f>
        <v>4.827E-2</v>
      </c>
      <c r="P26" s="71">
        <f>P19*O26</f>
        <v>2183.73</v>
      </c>
      <c r="Q26" s="112">
        <f t="shared" si="30"/>
        <v>0.11089427</v>
      </c>
      <c r="R26" s="76">
        <f>R19</f>
        <v>10.36</v>
      </c>
      <c r="S26" s="110">
        <f t="shared" si="31"/>
        <v>1.14886</v>
      </c>
      <c r="T26" s="71">
        <f t="shared" si="32"/>
        <v>22623.35</v>
      </c>
      <c r="U26" s="71"/>
      <c r="V26" s="109"/>
      <c r="W26" s="101">
        <f t="shared" si="1"/>
        <v>0.90461000000000003</v>
      </c>
      <c r="X26" s="227">
        <f t="shared" si="33"/>
        <v>0</v>
      </c>
      <c r="Y26" s="101">
        <f>X26/X19</f>
        <v>0</v>
      </c>
      <c r="Z26" s="71">
        <f>Z19*Y26</f>
        <v>0</v>
      </c>
      <c r="AA26" s="112">
        <f t="shared" si="34"/>
        <v>0</v>
      </c>
      <c r="AB26" s="76">
        <f>AB19</f>
        <v>10.36</v>
      </c>
      <c r="AC26" s="110">
        <f t="shared" si="35"/>
        <v>0</v>
      </c>
      <c r="AD26" s="71">
        <f t="shared" si="36"/>
        <v>0</v>
      </c>
      <c r="AE26" s="71"/>
      <c r="AF26" s="109"/>
      <c r="AG26" s="101">
        <f t="shared" si="2"/>
        <v>0</v>
      </c>
      <c r="AH26" s="227">
        <f t="shared" si="37"/>
        <v>0</v>
      </c>
      <c r="AI26" s="101">
        <f>AH26/AH19</f>
        <v>0</v>
      </c>
      <c r="AJ26" s="71">
        <f>AJ19*AI26</f>
        <v>0</v>
      </c>
      <c r="AK26" s="112">
        <f t="shared" si="38"/>
        <v>0</v>
      </c>
      <c r="AL26" s="76">
        <f>AL19</f>
        <v>10.36</v>
      </c>
      <c r="AM26" s="110">
        <f t="shared" si="45"/>
        <v>0</v>
      </c>
      <c r="AN26" s="71">
        <f t="shared" si="46"/>
        <v>0</v>
      </c>
      <c r="AO26" s="71"/>
      <c r="AP26" s="109"/>
      <c r="AQ26" s="101">
        <f t="shared" si="3"/>
        <v>0</v>
      </c>
      <c r="AR26" s="227">
        <f t="shared" si="39"/>
        <v>66420</v>
      </c>
      <c r="AS26" s="101">
        <f>AR26/AR19</f>
        <v>1</v>
      </c>
      <c r="AT26" s="71">
        <f>AT19*AS26</f>
        <v>0</v>
      </c>
      <c r="AU26" s="112">
        <f t="shared" si="40"/>
        <v>0</v>
      </c>
      <c r="AV26" s="76">
        <f>AV19</f>
        <v>0</v>
      </c>
      <c r="AW26" s="110">
        <f t="shared" si="41"/>
        <v>0</v>
      </c>
      <c r="AX26" s="71">
        <f t="shared" si="42"/>
        <v>0</v>
      </c>
      <c r="AY26" s="71"/>
      <c r="AZ26" s="109"/>
      <c r="BA26" s="101">
        <f t="shared" si="43"/>
        <v>0</v>
      </c>
      <c r="BB26" s="227">
        <f t="shared" si="47"/>
        <v>108666</v>
      </c>
      <c r="BC26" s="101">
        <f>BB26/BB19</f>
        <v>8.0890000000000004E-2</v>
      </c>
      <c r="BD26" s="71">
        <f>BD19*BC26</f>
        <v>13417.22</v>
      </c>
      <c r="BE26" s="112">
        <f t="shared" si="44"/>
        <v>0.12347211</v>
      </c>
      <c r="BF26" s="76">
        <f>BF19</f>
        <v>10.28</v>
      </c>
      <c r="BG26" s="110">
        <f t="shared" si="48"/>
        <v>1.27</v>
      </c>
      <c r="BH26" s="71">
        <f t="shared" si="49"/>
        <v>138005.82</v>
      </c>
      <c r="BI26" s="71"/>
      <c r="BJ26" s="109"/>
      <c r="BL26" s="398">
        <f t="shared" si="50"/>
        <v>138006</v>
      </c>
    </row>
    <row r="27" spans="1:64" x14ac:dyDescent="0.25">
      <c r="A27" s="5"/>
      <c r="B27" s="12" t="s">
        <v>57</v>
      </c>
      <c r="C27" s="4" t="s">
        <v>59</v>
      </c>
      <c r="D27" s="227">
        <f t="shared" si="25"/>
        <v>139392</v>
      </c>
      <c r="E27" s="101">
        <f>D27/D19</f>
        <v>0.25962000000000002</v>
      </c>
      <c r="F27" s="71">
        <f>F19*E27</f>
        <v>16768.86</v>
      </c>
      <c r="G27" s="112">
        <f t="shared" si="26"/>
        <v>0.12030001999999999</v>
      </c>
      <c r="H27" s="76">
        <f>H19</f>
        <v>10.15</v>
      </c>
      <c r="I27" s="110">
        <f t="shared" si="27"/>
        <v>1.22105</v>
      </c>
      <c r="J27" s="71">
        <f t="shared" si="28"/>
        <v>170204.6</v>
      </c>
      <c r="K27" s="71"/>
      <c r="L27" s="109"/>
      <c r="M27" s="101">
        <f t="shared" si="0"/>
        <v>0.96145999999999998</v>
      </c>
      <c r="N27" s="227">
        <f t="shared" si="29"/>
        <v>198207</v>
      </c>
      <c r="O27" s="101">
        <f>N27/N19</f>
        <v>0.48587999999999998</v>
      </c>
      <c r="P27" s="71">
        <f>P19*O27</f>
        <v>21981.21</v>
      </c>
      <c r="Q27" s="112">
        <f t="shared" si="30"/>
        <v>0.11090027</v>
      </c>
      <c r="R27" s="76">
        <f>R19</f>
        <v>10.36</v>
      </c>
      <c r="S27" s="110">
        <f t="shared" si="31"/>
        <v>1.14893</v>
      </c>
      <c r="T27" s="71">
        <f t="shared" si="32"/>
        <v>227725.97</v>
      </c>
      <c r="U27" s="71"/>
      <c r="V27" s="109"/>
      <c r="W27" s="101">
        <f t="shared" si="1"/>
        <v>0.90466999999999997</v>
      </c>
      <c r="X27" s="227">
        <f t="shared" si="33"/>
        <v>8640</v>
      </c>
      <c r="Y27" s="101">
        <f>X27/X19</f>
        <v>3.7440000000000001E-2</v>
      </c>
      <c r="Z27" s="71">
        <f>Z19*Y27</f>
        <v>1973.84</v>
      </c>
      <c r="AA27" s="112">
        <f t="shared" si="34"/>
        <v>0.22845370000000001</v>
      </c>
      <c r="AB27" s="76">
        <f>AB19</f>
        <v>10.36</v>
      </c>
      <c r="AC27" s="110">
        <f t="shared" si="35"/>
        <v>2.3667799999999999</v>
      </c>
      <c r="AD27" s="71">
        <f t="shared" si="36"/>
        <v>20448.98</v>
      </c>
      <c r="AE27" s="71"/>
      <c r="AF27" s="109"/>
      <c r="AG27" s="101">
        <f t="shared" si="2"/>
        <v>1.86361</v>
      </c>
      <c r="AH27" s="227">
        <f t="shared" si="37"/>
        <v>0</v>
      </c>
      <c r="AI27" s="101">
        <f>AH27/AH19</f>
        <v>0</v>
      </c>
      <c r="AJ27" s="71">
        <f>AJ19*AI27</f>
        <v>0</v>
      </c>
      <c r="AK27" s="112">
        <f t="shared" si="38"/>
        <v>0</v>
      </c>
      <c r="AL27" s="76">
        <f>AL19</f>
        <v>10.36</v>
      </c>
      <c r="AM27" s="110">
        <f t="shared" si="45"/>
        <v>0</v>
      </c>
      <c r="AN27" s="71">
        <f t="shared" si="46"/>
        <v>0</v>
      </c>
      <c r="AO27" s="71"/>
      <c r="AP27" s="109"/>
      <c r="AQ27" s="101">
        <f t="shared" si="3"/>
        <v>0</v>
      </c>
      <c r="AR27" s="227">
        <f t="shared" si="39"/>
        <v>0</v>
      </c>
      <c r="AS27" s="101">
        <f>AR27/AR19</f>
        <v>0</v>
      </c>
      <c r="AT27" s="71">
        <f>AT19*AS27</f>
        <v>0</v>
      </c>
      <c r="AU27" s="112">
        <f t="shared" si="40"/>
        <v>0</v>
      </c>
      <c r="AV27" s="76">
        <f>AV19</f>
        <v>0</v>
      </c>
      <c r="AW27" s="110">
        <f t="shared" si="41"/>
        <v>0</v>
      </c>
      <c r="AX27" s="71">
        <f t="shared" si="42"/>
        <v>0</v>
      </c>
      <c r="AY27" s="71"/>
      <c r="AZ27" s="109"/>
      <c r="BA27" s="101">
        <f t="shared" si="43"/>
        <v>0</v>
      </c>
      <c r="BB27" s="227">
        <f t="shared" si="47"/>
        <v>346239</v>
      </c>
      <c r="BC27" s="101">
        <f>BB27/BB19</f>
        <v>0.25774000000000002</v>
      </c>
      <c r="BD27" s="71">
        <f>BD19*BC27</f>
        <v>42751.33</v>
      </c>
      <c r="BE27" s="112">
        <f t="shared" si="44"/>
        <v>0.12347347</v>
      </c>
      <c r="BF27" s="76">
        <f>BF19</f>
        <v>10.28</v>
      </c>
      <c r="BG27" s="110">
        <f t="shared" si="48"/>
        <v>1.27</v>
      </c>
      <c r="BH27" s="71">
        <f t="shared" si="49"/>
        <v>439723.53</v>
      </c>
      <c r="BI27" s="71"/>
      <c r="BJ27" s="109"/>
      <c r="BL27" s="398">
        <f t="shared" si="50"/>
        <v>439724</v>
      </c>
    </row>
    <row r="28" spans="1:64" x14ac:dyDescent="0.25">
      <c r="A28" s="5" t="s">
        <v>69</v>
      </c>
      <c r="B28" s="13" t="s">
        <v>70</v>
      </c>
      <c r="C28" s="4" t="s">
        <v>60</v>
      </c>
      <c r="D28" s="19">
        <f>SUM(D30:D36)</f>
        <v>536913</v>
      </c>
      <c r="E28" s="4"/>
      <c r="F28" s="158">
        <v>679.64</v>
      </c>
      <c r="G28" s="112">
        <f t="shared" si="26"/>
        <v>1.2658299999999999E-3</v>
      </c>
      <c r="H28" s="71">
        <f>IF(K28&gt;0,K28/F28,0)</f>
        <v>2903.7</v>
      </c>
      <c r="I28" s="110">
        <f t="shared" si="27"/>
        <v>3.6755900000000001</v>
      </c>
      <c r="J28" s="71">
        <f t="shared" si="28"/>
        <v>1973472.05</v>
      </c>
      <c r="K28" s="158">
        <v>1973470.67</v>
      </c>
      <c r="L28" s="109">
        <f>K28-J28</f>
        <v>-1.38</v>
      </c>
      <c r="M28" s="101">
        <f t="shared" si="0"/>
        <v>1.3361499999999999</v>
      </c>
      <c r="N28" s="19">
        <f>SUM(N30:N36)</f>
        <v>407937</v>
      </c>
      <c r="O28" s="4"/>
      <c r="P28" s="158">
        <v>366.33</v>
      </c>
      <c r="Q28" s="112">
        <f t="shared" si="30"/>
        <v>8.9800999999999998E-4</v>
      </c>
      <c r="R28" s="71">
        <f>IF(U28&gt;0,U28/P28,0)</f>
        <v>2644.05</v>
      </c>
      <c r="S28" s="110">
        <f t="shared" si="31"/>
        <v>2.3743799999999999</v>
      </c>
      <c r="T28" s="71">
        <f t="shared" si="32"/>
        <v>968597.45</v>
      </c>
      <c r="U28" s="158">
        <v>968594.84</v>
      </c>
      <c r="V28" s="109">
        <f>U28-T28</f>
        <v>-2.61</v>
      </c>
      <c r="W28" s="101">
        <f t="shared" si="1"/>
        <v>0.86312999999999995</v>
      </c>
      <c r="X28" s="19">
        <f>SUM(X30:X36)</f>
        <v>230769</v>
      </c>
      <c r="Y28" s="4"/>
      <c r="Z28" s="158">
        <v>266.89</v>
      </c>
      <c r="AA28" s="112">
        <f t="shared" si="34"/>
        <v>1.1565200000000001E-3</v>
      </c>
      <c r="AB28" s="71">
        <f>IF(AE28&gt;0,AE28/Z28,0)</f>
        <v>2822.54</v>
      </c>
      <c r="AC28" s="110">
        <f t="shared" si="35"/>
        <v>3.2643200000000001</v>
      </c>
      <c r="AD28" s="71">
        <f t="shared" si="36"/>
        <v>753303.86</v>
      </c>
      <c r="AE28" s="158">
        <f>774968.49-21660</f>
        <v>753308.49</v>
      </c>
      <c r="AF28" s="109">
        <f>AE28-AD28</f>
        <v>4.63</v>
      </c>
      <c r="AG28" s="101">
        <f t="shared" si="2"/>
        <v>1.18665</v>
      </c>
      <c r="AH28" s="19">
        <f>SUM(AH30:AH36)</f>
        <v>101304</v>
      </c>
      <c r="AI28" s="4"/>
      <c r="AJ28" s="158">
        <v>0</v>
      </c>
      <c r="AK28" s="112">
        <f t="shared" si="38"/>
        <v>0</v>
      </c>
      <c r="AL28" s="71">
        <f>IF(AO28&gt;0,AO28/AJ28,0)</f>
        <v>0</v>
      </c>
      <c r="AM28" s="110">
        <f>AK28*AL28</f>
        <v>0</v>
      </c>
      <c r="AN28" s="71">
        <f>AM28*AH28</f>
        <v>0</v>
      </c>
      <c r="AO28" s="158">
        <v>0</v>
      </c>
      <c r="AP28" s="109">
        <f>AO28-AN28</f>
        <v>0</v>
      </c>
      <c r="AQ28" s="101">
        <f t="shared" si="3"/>
        <v>0</v>
      </c>
      <c r="AR28" s="19">
        <f>SUM(AR30:AR36)</f>
        <v>66420</v>
      </c>
      <c r="AS28" s="4"/>
      <c r="AT28" s="158">
        <v>0</v>
      </c>
      <c r="AU28" s="112">
        <f t="shared" si="40"/>
        <v>0</v>
      </c>
      <c r="AV28" s="71">
        <f>IF(AY28&gt;0,AY28/AT28,0)</f>
        <v>0</v>
      </c>
      <c r="AW28" s="110">
        <f t="shared" si="41"/>
        <v>0</v>
      </c>
      <c r="AX28" s="71">
        <f t="shared" si="42"/>
        <v>0</v>
      </c>
      <c r="AY28" s="158">
        <v>0</v>
      </c>
      <c r="AZ28" s="109">
        <f>AY28-AX28</f>
        <v>0</v>
      </c>
      <c r="BA28" s="101">
        <f>AW28/BG28</f>
        <v>0</v>
      </c>
      <c r="BB28" s="19">
        <f>SUM(BB30:BB36)</f>
        <v>1343343</v>
      </c>
      <c r="BC28" s="229"/>
      <c r="BD28" s="185">
        <f>F28+P28+Z28+AJ28+AT28</f>
        <v>1312.86</v>
      </c>
      <c r="BE28" s="112">
        <f t="shared" si="44"/>
        <v>9.773099999999999E-4</v>
      </c>
      <c r="BF28" s="71">
        <f>IF(BI28&gt;0,BI28/BD28,0)</f>
        <v>2814.75</v>
      </c>
      <c r="BG28" s="110">
        <f>BE28*BF28</f>
        <v>2.75088</v>
      </c>
      <c r="BH28" s="71">
        <f>BG28*BB28</f>
        <v>3695375.39</v>
      </c>
      <c r="BI28" s="185">
        <f>K28+U28+AE28+AO28+AY28</f>
        <v>3695374</v>
      </c>
      <c r="BJ28" s="109">
        <f>BI28-BH28</f>
        <v>-1.39</v>
      </c>
      <c r="BL28" s="398">
        <f>SUM(BL29:BL36)</f>
        <v>3707627</v>
      </c>
    </row>
    <row r="29" spans="1:64" s="105" customFormat="1" x14ac:dyDescent="0.25">
      <c r="A29" s="102"/>
      <c r="B29" s="103" t="s">
        <v>340</v>
      </c>
      <c r="C29" s="103"/>
      <c r="D29" s="228"/>
      <c r="E29" s="103"/>
      <c r="F29" s="109">
        <f>F28-(SUM(F30:F36))</f>
        <v>-0.01</v>
      </c>
      <c r="G29" s="113"/>
      <c r="H29" s="109"/>
      <c r="I29" s="111"/>
      <c r="J29" s="109">
        <f>J28-(SUM(J30:J36))</f>
        <v>-24.32</v>
      </c>
      <c r="K29" s="109"/>
      <c r="L29" s="109"/>
      <c r="M29" s="101"/>
      <c r="N29" s="228"/>
      <c r="O29" s="103"/>
      <c r="P29" s="109">
        <f>P28-(SUM(P30:P36))</f>
        <v>0.01</v>
      </c>
      <c r="Q29" s="113"/>
      <c r="R29" s="109"/>
      <c r="S29" s="111"/>
      <c r="T29" s="109">
        <f>T28-(SUM(T30:T36))</f>
        <v>28.78</v>
      </c>
      <c r="U29" s="109"/>
      <c r="V29" s="109"/>
      <c r="W29" s="101"/>
      <c r="X29" s="228"/>
      <c r="Y29" s="103"/>
      <c r="Z29" s="109">
        <f>Z28-(SUM(Z30:Z36))</f>
        <v>0</v>
      </c>
      <c r="AA29" s="113"/>
      <c r="AB29" s="109"/>
      <c r="AC29" s="111"/>
      <c r="AD29" s="109">
        <f>AD28-(SUM(AD30:AD36))</f>
        <v>-2.2400000000000002</v>
      </c>
      <c r="AE29" s="109"/>
      <c r="AF29" s="109"/>
      <c r="AG29" s="101"/>
      <c r="AH29" s="228"/>
      <c r="AI29" s="103"/>
      <c r="AJ29" s="109">
        <f>AJ28-(SUM(AJ30:AJ36))</f>
        <v>0</v>
      </c>
      <c r="AK29" s="113"/>
      <c r="AL29" s="109"/>
      <c r="AM29" s="111"/>
      <c r="AN29" s="109">
        <f>AN28-(SUM(AN30:AN36))</f>
        <v>0</v>
      </c>
      <c r="AO29" s="109"/>
      <c r="AP29" s="109"/>
      <c r="AQ29" s="101"/>
      <c r="AR29" s="228"/>
      <c r="AS29" s="103"/>
      <c r="AT29" s="109">
        <f>AT28-(SUM(AT30:AT36))</f>
        <v>0</v>
      </c>
      <c r="AU29" s="113"/>
      <c r="AV29" s="109"/>
      <c r="AW29" s="111"/>
      <c r="AX29" s="109">
        <f>AX28-(SUM(AX30:AX36))</f>
        <v>0</v>
      </c>
      <c r="AY29" s="109"/>
      <c r="AZ29" s="109"/>
      <c r="BA29" s="103"/>
      <c r="BB29" s="104"/>
      <c r="BC29" s="103"/>
      <c r="BD29" s="109">
        <f>BD28-(SUM(BD30:BD36))</f>
        <v>0.02</v>
      </c>
      <c r="BE29" s="113"/>
      <c r="BF29" s="109"/>
      <c r="BG29" s="111"/>
      <c r="BH29" s="109">
        <f>BH28-(SUM(BH30:BH36))</f>
        <v>-12251.29</v>
      </c>
      <c r="BI29" s="109"/>
      <c r="BJ29" s="109"/>
    </row>
    <row r="30" spans="1:64" x14ac:dyDescent="0.25">
      <c r="A30" s="5"/>
      <c r="B30" s="12" t="s">
        <v>53</v>
      </c>
      <c r="C30" s="4" t="s">
        <v>60</v>
      </c>
      <c r="D30" s="227">
        <f t="shared" ref="D30:D36" si="51">D12</f>
        <v>0</v>
      </c>
      <c r="E30" s="101">
        <f>D30/D28</f>
        <v>0</v>
      </c>
      <c r="F30" s="71">
        <f>F28*E30</f>
        <v>0</v>
      </c>
      <c r="G30" s="112">
        <f t="shared" ref="G30:G37" si="52">IF(D30&gt;0,F30/D30,0)</f>
        <v>0</v>
      </c>
      <c r="H30" s="76">
        <f>H28</f>
        <v>2903.7</v>
      </c>
      <c r="I30" s="110">
        <f t="shared" ref="I30:I37" si="53">G30*H30</f>
        <v>0</v>
      </c>
      <c r="J30" s="71">
        <f t="shared" ref="J30:J37" si="54">I30*D30</f>
        <v>0</v>
      </c>
      <c r="K30" s="71"/>
      <c r="L30" s="109"/>
      <c r="M30" s="101">
        <f t="shared" si="0"/>
        <v>0</v>
      </c>
      <c r="N30" s="227">
        <f t="shared" ref="N30:N36" si="55">N12</f>
        <v>0</v>
      </c>
      <c r="O30" s="101">
        <f>N30/N28</f>
        <v>0</v>
      </c>
      <c r="P30" s="71">
        <f>P28*O30</f>
        <v>0</v>
      </c>
      <c r="Q30" s="112">
        <f t="shared" ref="Q30:Q37" si="56">IF(N30&gt;0,P30/N30,0)</f>
        <v>0</v>
      </c>
      <c r="R30" s="76">
        <f>R28</f>
        <v>2644.05</v>
      </c>
      <c r="S30" s="110">
        <f t="shared" ref="S30:S37" si="57">Q30*R30</f>
        <v>0</v>
      </c>
      <c r="T30" s="71">
        <f t="shared" ref="T30:T37" si="58">S30*N30</f>
        <v>0</v>
      </c>
      <c r="U30" s="71"/>
      <c r="V30" s="109"/>
      <c r="W30" s="101">
        <f t="shared" si="1"/>
        <v>0</v>
      </c>
      <c r="X30" s="227">
        <f t="shared" ref="X30:X36" si="59">X12</f>
        <v>123615</v>
      </c>
      <c r="Y30" s="101">
        <f>X30/X28</f>
        <v>0.53566999999999998</v>
      </c>
      <c r="Z30" s="71">
        <f>Z28*Y30</f>
        <v>142.96</v>
      </c>
      <c r="AA30" s="112">
        <f t="shared" ref="AA30:AA37" si="60">IF(X30&gt;0,Z30/X30,0)</f>
        <v>1.15649E-3</v>
      </c>
      <c r="AB30" s="76">
        <f>AB28</f>
        <v>2822.54</v>
      </c>
      <c r="AC30" s="110">
        <f t="shared" ref="AC30:AC37" si="61">AA30*AB30</f>
        <v>3.26424</v>
      </c>
      <c r="AD30" s="71">
        <f t="shared" ref="AD30:AD37" si="62">AC30*X30</f>
        <v>403509.03</v>
      </c>
      <c r="AE30" s="71"/>
      <c r="AF30" s="109"/>
      <c r="AG30" s="101">
        <f t="shared" si="2"/>
        <v>1.1827000000000001</v>
      </c>
      <c r="AH30" s="227">
        <f t="shared" ref="AH30:AH36" si="63">AH12</f>
        <v>0</v>
      </c>
      <c r="AI30" s="101">
        <f>AH30/AH28</f>
        <v>0</v>
      </c>
      <c r="AJ30" s="71">
        <f>AJ28*AI30</f>
        <v>0</v>
      </c>
      <c r="AK30" s="112">
        <f t="shared" ref="AK30:AK37" si="64">IF(AH30&gt;0,AJ30/AH30,0)</f>
        <v>0</v>
      </c>
      <c r="AL30" s="76">
        <f>AL28</f>
        <v>0</v>
      </c>
      <c r="AM30" s="110">
        <f>AK30*AL30</f>
        <v>0</v>
      </c>
      <c r="AN30" s="71">
        <f>AM30*AH30</f>
        <v>0</v>
      </c>
      <c r="AO30" s="71"/>
      <c r="AP30" s="109"/>
      <c r="AQ30" s="101">
        <f t="shared" si="3"/>
        <v>0</v>
      </c>
      <c r="AR30" s="227">
        <f t="shared" ref="AR30:AR36" si="65">AR12</f>
        <v>0</v>
      </c>
      <c r="AS30" s="101">
        <f>AR30/AR28</f>
        <v>0</v>
      </c>
      <c r="AT30" s="71">
        <f>AT28*AS30</f>
        <v>0</v>
      </c>
      <c r="AU30" s="112">
        <f t="shared" ref="AU30:AU37" si="66">IF(AR30&gt;0,AT30/AR30,0)</f>
        <v>0</v>
      </c>
      <c r="AV30" s="76">
        <f>AV28</f>
        <v>0</v>
      </c>
      <c r="AW30" s="110">
        <f t="shared" ref="AW30:AW37" si="67">AU30*AV30</f>
        <v>0</v>
      </c>
      <c r="AX30" s="71">
        <f t="shared" ref="AX30:AX37" si="68">AW30*AR30</f>
        <v>0</v>
      </c>
      <c r="AY30" s="71"/>
      <c r="AZ30" s="109"/>
      <c r="BA30" s="101">
        <f t="shared" ref="BA30:BA36" si="69">AW30/BG30</f>
        <v>0</v>
      </c>
      <c r="BB30" s="227">
        <f>D30+N30+X30+AH30+AR30</f>
        <v>123615</v>
      </c>
      <c r="BC30" s="101">
        <f>BB30/BB28</f>
        <v>9.2020000000000005E-2</v>
      </c>
      <c r="BD30" s="71">
        <f>BD28*BC30</f>
        <v>120.81</v>
      </c>
      <c r="BE30" s="112">
        <f t="shared" ref="BE30:BE37" si="70">IF(BB30&gt;0,BD30/BB30,0)</f>
        <v>9.773099999999999E-4</v>
      </c>
      <c r="BF30" s="76">
        <f>BF28</f>
        <v>2814.75</v>
      </c>
      <c r="BG30" s="110">
        <f>ROUNDUP(BE30*BF30,2)</f>
        <v>2.76</v>
      </c>
      <c r="BH30" s="71">
        <f>BG30*BB30</f>
        <v>341177.4</v>
      </c>
      <c r="BI30" s="71"/>
      <c r="BJ30" s="109"/>
      <c r="BL30" s="398">
        <f>BB30*BG30</f>
        <v>341177</v>
      </c>
    </row>
    <row r="31" spans="1:64" x14ac:dyDescent="0.25">
      <c r="A31" s="5"/>
      <c r="B31" s="12" t="s">
        <v>54</v>
      </c>
      <c r="C31" s="4" t="s">
        <v>60</v>
      </c>
      <c r="D31" s="227">
        <f t="shared" si="51"/>
        <v>29718</v>
      </c>
      <c r="E31" s="101">
        <f>D31/D28</f>
        <v>5.5350000000000003E-2</v>
      </c>
      <c r="F31" s="71">
        <f>F28*E31</f>
        <v>37.619999999999997</v>
      </c>
      <c r="G31" s="112">
        <f t="shared" si="52"/>
        <v>1.2658999999999999E-3</v>
      </c>
      <c r="H31" s="76">
        <f>H28</f>
        <v>2903.7</v>
      </c>
      <c r="I31" s="110">
        <f t="shared" si="53"/>
        <v>3.6757900000000001</v>
      </c>
      <c r="J31" s="71">
        <f t="shared" si="54"/>
        <v>109237.13</v>
      </c>
      <c r="K31" s="71"/>
      <c r="L31" s="109"/>
      <c r="M31" s="101">
        <f t="shared" si="0"/>
        <v>1.3318099999999999</v>
      </c>
      <c r="N31" s="227">
        <f t="shared" si="55"/>
        <v>0</v>
      </c>
      <c r="O31" s="101">
        <f>N31/N28</f>
        <v>0</v>
      </c>
      <c r="P31" s="71">
        <f>P28*O31</f>
        <v>0</v>
      </c>
      <c r="Q31" s="112">
        <f t="shared" si="56"/>
        <v>0</v>
      </c>
      <c r="R31" s="76">
        <f>R28</f>
        <v>2644.05</v>
      </c>
      <c r="S31" s="110">
        <f t="shared" si="57"/>
        <v>0</v>
      </c>
      <c r="T31" s="71">
        <f t="shared" si="58"/>
        <v>0</v>
      </c>
      <c r="U31" s="71"/>
      <c r="V31" s="109"/>
      <c r="W31" s="101">
        <f t="shared" si="1"/>
        <v>0</v>
      </c>
      <c r="X31" s="227">
        <f t="shared" si="59"/>
        <v>15354</v>
      </c>
      <c r="Y31" s="101">
        <f>X31/X28</f>
        <v>6.6530000000000006E-2</v>
      </c>
      <c r="Z31" s="71">
        <f>Z28*Y31</f>
        <v>17.760000000000002</v>
      </c>
      <c r="AA31" s="112">
        <f t="shared" si="60"/>
        <v>1.1567000000000001E-3</v>
      </c>
      <c r="AB31" s="76">
        <f>AB28</f>
        <v>2822.54</v>
      </c>
      <c r="AC31" s="110">
        <f t="shared" si="61"/>
        <v>3.2648299999999999</v>
      </c>
      <c r="AD31" s="71">
        <f t="shared" si="62"/>
        <v>50128.2</v>
      </c>
      <c r="AE31" s="71"/>
      <c r="AF31" s="109"/>
      <c r="AG31" s="101">
        <f t="shared" si="2"/>
        <v>1.1829099999999999</v>
      </c>
      <c r="AH31" s="227">
        <f t="shared" si="63"/>
        <v>101304</v>
      </c>
      <c r="AI31" s="101">
        <f>AH31/AH28</f>
        <v>1</v>
      </c>
      <c r="AJ31" s="71">
        <f>AJ28*AI31</f>
        <v>0</v>
      </c>
      <c r="AK31" s="112">
        <f t="shared" si="64"/>
        <v>0</v>
      </c>
      <c r="AL31" s="76">
        <f>AL28</f>
        <v>0</v>
      </c>
      <c r="AM31" s="110">
        <f t="shared" ref="AM31:AM36" si="71">AK31*AL31</f>
        <v>0</v>
      </c>
      <c r="AN31" s="71">
        <f t="shared" ref="AN31:AN36" si="72">AM31*AH31</f>
        <v>0</v>
      </c>
      <c r="AO31" s="71"/>
      <c r="AP31" s="109"/>
      <c r="AQ31" s="101">
        <f t="shared" si="3"/>
        <v>0</v>
      </c>
      <c r="AR31" s="227">
        <f t="shared" si="65"/>
        <v>0</v>
      </c>
      <c r="AS31" s="101">
        <f>AR31/AR28</f>
        <v>0</v>
      </c>
      <c r="AT31" s="71">
        <f>AT28*AS31</f>
        <v>0</v>
      </c>
      <c r="AU31" s="112">
        <f t="shared" si="66"/>
        <v>0</v>
      </c>
      <c r="AV31" s="76">
        <f>AV28</f>
        <v>0</v>
      </c>
      <c r="AW31" s="110">
        <f t="shared" si="67"/>
        <v>0</v>
      </c>
      <c r="AX31" s="71">
        <f t="shared" si="68"/>
        <v>0</v>
      </c>
      <c r="AY31" s="71"/>
      <c r="AZ31" s="109"/>
      <c r="BA31" s="101">
        <f t="shared" si="69"/>
        <v>0</v>
      </c>
      <c r="BB31" s="227">
        <f t="shared" ref="BB31:BB36" si="73">D31+N31+X31+AH31+AR31</f>
        <v>146376</v>
      </c>
      <c r="BC31" s="101">
        <f>BB31/BB28</f>
        <v>0.10896</v>
      </c>
      <c r="BD31" s="71">
        <f>BD28*BC31</f>
        <v>143.05000000000001</v>
      </c>
      <c r="BE31" s="112">
        <f t="shared" si="70"/>
        <v>9.7728000000000008E-4</v>
      </c>
      <c r="BF31" s="76">
        <f>BF28</f>
        <v>2814.75</v>
      </c>
      <c r="BG31" s="110">
        <f t="shared" ref="BG31:BG36" si="74">ROUNDUP(BE31*BF31,2)</f>
        <v>2.76</v>
      </c>
      <c r="BH31" s="71">
        <f t="shared" ref="BH31:BH36" si="75">BG31*BB31</f>
        <v>403997.76</v>
      </c>
      <c r="BI31" s="71"/>
      <c r="BJ31" s="109"/>
      <c r="BL31" s="398">
        <f t="shared" ref="BL31:BL36" si="76">BB31*BG31</f>
        <v>403998</v>
      </c>
    </row>
    <row r="32" spans="1:64" x14ac:dyDescent="0.25">
      <c r="A32" s="5"/>
      <c r="B32" s="12" t="s">
        <v>52</v>
      </c>
      <c r="C32" s="4" t="s">
        <v>60</v>
      </c>
      <c r="D32" s="227">
        <f t="shared" si="51"/>
        <v>27171</v>
      </c>
      <c r="E32" s="101">
        <f>D32/D28</f>
        <v>5.0610000000000002E-2</v>
      </c>
      <c r="F32" s="71">
        <f>F28*E32</f>
        <v>34.4</v>
      </c>
      <c r="G32" s="112">
        <f t="shared" si="52"/>
        <v>1.2660600000000001E-3</v>
      </c>
      <c r="H32" s="76">
        <f>H28</f>
        <v>2903.7</v>
      </c>
      <c r="I32" s="110">
        <f t="shared" si="53"/>
        <v>3.6762600000000001</v>
      </c>
      <c r="J32" s="71">
        <f t="shared" si="54"/>
        <v>99887.66</v>
      </c>
      <c r="K32" s="71"/>
      <c r="L32" s="109"/>
      <c r="M32" s="101">
        <f t="shared" si="0"/>
        <v>1.3319799999999999</v>
      </c>
      <c r="N32" s="227">
        <f t="shared" si="55"/>
        <v>68580</v>
      </c>
      <c r="O32" s="101">
        <f>N32/N28</f>
        <v>0.16811000000000001</v>
      </c>
      <c r="P32" s="71">
        <f>P28*O32</f>
        <v>61.58</v>
      </c>
      <c r="Q32" s="112">
        <f t="shared" si="56"/>
        <v>8.9793000000000002E-4</v>
      </c>
      <c r="R32" s="76">
        <f>R28</f>
        <v>2644.05</v>
      </c>
      <c r="S32" s="110">
        <f t="shared" si="57"/>
        <v>2.3741699999999999</v>
      </c>
      <c r="T32" s="71">
        <f t="shared" si="58"/>
        <v>162820.57999999999</v>
      </c>
      <c r="U32" s="71"/>
      <c r="V32" s="109"/>
      <c r="W32" s="101">
        <f t="shared" si="1"/>
        <v>0.86021000000000003</v>
      </c>
      <c r="X32" s="227">
        <f t="shared" si="59"/>
        <v>14688</v>
      </c>
      <c r="Y32" s="101">
        <f>X32/X28</f>
        <v>6.3649999999999998E-2</v>
      </c>
      <c r="Z32" s="71">
        <f>Z28*Y32</f>
        <v>16.989999999999998</v>
      </c>
      <c r="AA32" s="112">
        <f t="shared" si="60"/>
        <v>1.1567299999999999E-3</v>
      </c>
      <c r="AB32" s="76">
        <f>AB28</f>
        <v>2822.54</v>
      </c>
      <c r="AC32" s="110">
        <f t="shared" si="61"/>
        <v>3.26492</v>
      </c>
      <c r="AD32" s="71">
        <f t="shared" si="62"/>
        <v>47955.14</v>
      </c>
      <c r="AE32" s="71"/>
      <c r="AF32" s="109"/>
      <c r="AG32" s="101">
        <f t="shared" si="2"/>
        <v>1.1829400000000001</v>
      </c>
      <c r="AH32" s="227">
        <f t="shared" si="63"/>
        <v>0</v>
      </c>
      <c r="AI32" s="101">
        <f>AH32/AH28</f>
        <v>0</v>
      </c>
      <c r="AJ32" s="71">
        <f>AJ28*AI32</f>
        <v>0</v>
      </c>
      <c r="AK32" s="112">
        <f t="shared" si="64"/>
        <v>0</v>
      </c>
      <c r="AL32" s="76">
        <f>AL28</f>
        <v>0</v>
      </c>
      <c r="AM32" s="110">
        <f t="shared" si="71"/>
        <v>0</v>
      </c>
      <c r="AN32" s="71">
        <f t="shared" si="72"/>
        <v>0</v>
      </c>
      <c r="AO32" s="71"/>
      <c r="AP32" s="109"/>
      <c r="AQ32" s="101">
        <f t="shared" si="3"/>
        <v>0</v>
      </c>
      <c r="AR32" s="227">
        <f t="shared" si="65"/>
        <v>0</v>
      </c>
      <c r="AS32" s="101">
        <f>AR32/AR28</f>
        <v>0</v>
      </c>
      <c r="AT32" s="71">
        <f>AT28*AS32</f>
        <v>0</v>
      </c>
      <c r="AU32" s="112">
        <f t="shared" si="66"/>
        <v>0</v>
      </c>
      <c r="AV32" s="76">
        <f>AV28</f>
        <v>0</v>
      </c>
      <c r="AW32" s="110">
        <f t="shared" si="67"/>
        <v>0</v>
      </c>
      <c r="AX32" s="71">
        <f t="shared" si="68"/>
        <v>0</v>
      </c>
      <c r="AY32" s="71"/>
      <c r="AZ32" s="109"/>
      <c r="BA32" s="101">
        <f t="shared" si="69"/>
        <v>0</v>
      </c>
      <c r="BB32" s="227">
        <f t="shared" si="73"/>
        <v>110439</v>
      </c>
      <c r="BC32" s="101">
        <f>BB32/BB28</f>
        <v>8.2210000000000005E-2</v>
      </c>
      <c r="BD32" s="71">
        <f>BD28*BC32</f>
        <v>107.93</v>
      </c>
      <c r="BE32" s="112">
        <f t="shared" si="70"/>
        <v>9.7728000000000008E-4</v>
      </c>
      <c r="BF32" s="76">
        <f>BF28</f>
        <v>2814.75</v>
      </c>
      <c r="BG32" s="110">
        <f t="shared" si="74"/>
        <v>2.76</v>
      </c>
      <c r="BH32" s="71">
        <f t="shared" si="75"/>
        <v>304811.64</v>
      </c>
      <c r="BI32" s="71"/>
      <c r="BJ32" s="109"/>
      <c r="BL32" s="398">
        <f t="shared" si="76"/>
        <v>304812</v>
      </c>
    </row>
    <row r="33" spans="1:64" x14ac:dyDescent="0.25">
      <c r="A33" s="5"/>
      <c r="B33" s="12" t="s">
        <v>462</v>
      </c>
      <c r="C33" s="4" t="s">
        <v>60</v>
      </c>
      <c r="D33" s="227">
        <f t="shared" si="51"/>
        <v>0</v>
      </c>
      <c r="E33" s="101">
        <f>D33/D28</f>
        <v>0</v>
      </c>
      <c r="F33" s="71">
        <f>F28*E33</f>
        <v>0</v>
      </c>
      <c r="G33" s="112">
        <f t="shared" si="52"/>
        <v>0</v>
      </c>
      <c r="H33" s="76">
        <f>H28</f>
        <v>2903.7</v>
      </c>
      <c r="I33" s="110">
        <f t="shared" si="53"/>
        <v>0</v>
      </c>
      <c r="J33" s="71">
        <f t="shared" si="54"/>
        <v>0</v>
      </c>
      <c r="K33" s="71"/>
      <c r="L33" s="109"/>
      <c r="M33" s="101">
        <f t="shared" si="0"/>
        <v>0</v>
      </c>
      <c r="N33" s="227">
        <f t="shared" si="55"/>
        <v>18840</v>
      </c>
      <c r="O33" s="101">
        <f>N33/N28</f>
        <v>4.6179999999999999E-2</v>
      </c>
      <c r="P33" s="71">
        <f>P28*O33</f>
        <v>16.920000000000002</v>
      </c>
      <c r="Q33" s="112">
        <f t="shared" si="56"/>
        <v>8.9809000000000004E-4</v>
      </c>
      <c r="R33" s="76">
        <f>R28</f>
        <v>2644.05</v>
      </c>
      <c r="S33" s="110">
        <f t="shared" si="57"/>
        <v>2.37459</v>
      </c>
      <c r="T33" s="71">
        <f t="shared" si="58"/>
        <v>44737.279999999999</v>
      </c>
      <c r="U33" s="71"/>
      <c r="V33" s="109"/>
      <c r="W33" s="101">
        <f t="shared" si="1"/>
        <v>0.86036000000000001</v>
      </c>
      <c r="X33" s="227">
        <f t="shared" si="59"/>
        <v>0</v>
      </c>
      <c r="Y33" s="101">
        <f>X33/X28</f>
        <v>0</v>
      </c>
      <c r="Z33" s="71">
        <f>Z28*Y33</f>
        <v>0</v>
      </c>
      <c r="AA33" s="112">
        <f t="shared" si="60"/>
        <v>0</v>
      </c>
      <c r="AB33" s="76">
        <f>AB28</f>
        <v>2822.54</v>
      </c>
      <c r="AC33" s="110">
        <f t="shared" si="61"/>
        <v>0</v>
      </c>
      <c r="AD33" s="71">
        <f t="shared" si="62"/>
        <v>0</v>
      </c>
      <c r="AE33" s="71"/>
      <c r="AF33" s="109"/>
      <c r="AG33" s="101">
        <f t="shared" si="2"/>
        <v>0</v>
      </c>
      <c r="AH33" s="227">
        <f t="shared" si="63"/>
        <v>0</v>
      </c>
      <c r="AI33" s="101">
        <f>AH33/AH28</f>
        <v>0</v>
      </c>
      <c r="AJ33" s="71">
        <f>AJ28*AI33</f>
        <v>0</v>
      </c>
      <c r="AK33" s="112">
        <f t="shared" si="64"/>
        <v>0</v>
      </c>
      <c r="AL33" s="76">
        <f>AL28</f>
        <v>0</v>
      </c>
      <c r="AM33" s="110">
        <f t="shared" si="71"/>
        <v>0</v>
      </c>
      <c r="AN33" s="71">
        <f t="shared" si="72"/>
        <v>0</v>
      </c>
      <c r="AO33" s="71"/>
      <c r="AP33" s="109"/>
      <c r="AQ33" s="101">
        <f t="shared" si="3"/>
        <v>0</v>
      </c>
      <c r="AR33" s="227">
        <f t="shared" si="65"/>
        <v>0</v>
      </c>
      <c r="AS33" s="101">
        <f>AR33/AR28</f>
        <v>0</v>
      </c>
      <c r="AT33" s="71">
        <f>AT28*AS33</f>
        <v>0</v>
      </c>
      <c r="AU33" s="112">
        <f t="shared" si="66"/>
        <v>0</v>
      </c>
      <c r="AV33" s="76">
        <f>AV28</f>
        <v>0</v>
      </c>
      <c r="AW33" s="110">
        <f t="shared" si="67"/>
        <v>0</v>
      </c>
      <c r="AX33" s="71">
        <f t="shared" si="68"/>
        <v>0</v>
      </c>
      <c r="AY33" s="71"/>
      <c r="AZ33" s="109"/>
      <c r="BA33" s="101">
        <f t="shared" si="69"/>
        <v>0</v>
      </c>
      <c r="BB33" s="227">
        <f t="shared" si="73"/>
        <v>18840</v>
      </c>
      <c r="BC33" s="101">
        <f>BB33/BB28</f>
        <v>1.4019999999999999E-2</v>
      </c>
      <c r="BD33" s="71">
        <f>BD28*BC33</f>
        <v>18.41</v>
      </c>
      <c r="BE33" s="112">
        <f t="shared" si="70"/>
        <v>9.7718000000000002E-4</v>
      </c>
      <c r="BF33" s="76">
        <f>BF28</f>
        <v>2814.75</v>
      </c>
      <c r="BG33" s="110">
        <f t="shared" si="74"/>
        <v>2.76</v>
      </c>
      <c r="BH33" s="71">
        <f t="shared" si="75"/>
        <v>51998.400000000001</v>
      </c>
      <c r="BI33" s="71"/>
      <c r="BJ33" s="109"/>
      <c r="BL33" s="398">
        <f t="shared" si="76"/>
        <v>51998</v>
      </c>
    </row>
    <row r="34" spans="1:64" x14ac:dyDescent="0.25">
      <c r="A34" s="5"/>
      <c r="B34" s="12" t="s">
        <v>55</v>
      </c>
      <c r="C34" s="4" t="s">
        <v>60</v>
      </c>
      <c r="D34" s="227">
        <f t="shared" si="51"/>
        <v>318078</v>
      </c>
      <c r="E34" s="101">
        <f>D34/D28</f>
        <v>0.59241999999999995</v>
      </c>
      <c r="F34" s="71">
        <f>F28*E34</f>
        <v>402.63</v>
      </c>
      <c r="G34" s="112">
        <f t="shared" si="52"/>
        <v>1.26582E-3</v>
      </c>
      <c r="H34" s="76">
        <f>H28</f>
        <v>2903.7</v>
      </c>
      <c r="I34" s="110">
        <f t="shared" si="53"/>
        <v>3.6755599999999999</v>
      </c>
      <c r="J34" s="71">
        <f t="shared" si="54"/>
        <v>1169114.77</v>
      </c>
      <c r="K34" s="71"/>
      <c r="L34" s="109"/>
      <c r="M34" s="101">
        <f t="shared" si="0"/>
        <v>1.33172</v>
      </c>
      <c r="N34" s="227">
        <f t="shared" si="55"/>
        <v>102618</v>
      </c>
      <c r="O34" s="101">
        <f>N34/N28</f>
        <v>0.25155</v>
      </c>
      <c r="P34" s="71">
        <f>P28*O34</f>
        <v>92.15</v>
      </c>
      <c r="Q34" s="112">
        <f t="shared" si="56"/>
        <v>8.9798999999999999E-4</v>
      </c>
      <c r="R34" s="76">
        <f>R28</f>
        <v>2644.05</v>
      </c>
      <c r="S34" s="110">
        <f t="shared" si="57"/>
        <v>2.3743300000000001</v>
      </c>
      <c r="T34" s="71">
        <f t="shared" si="58"/>
        <v>243649</v>
      </c>
      <c r="U34" s="71"/>
      <c r="V34" s="109"/>
      <c r="W34" s="101">
        <f t="shared" si="1"/>
        <v>0.86026000000000002</v>
      </c>
      <c r="X34" s="227">
        <f t="shared" si="59"/>
        <v>68472</v>
      </c>
      <c r="Y34" s="101">
        <f>X34/X28</f>
        <v>0.29670999999999997</v>
      </c>
      <c r="Z34" s="71">
        <f>Z28*Y34</f>
        <v>79.19</v>
      </c>
      <c r="AA34" s="112">
        <f t="shared" si="60"/>
        <v>1.15653E-3</v>
      </c>
      <c r="AB34" s="76">
        <f>AB28</f>
        <v>2822.54</v>
      </c>
      <c r="AC34" s="110">
        <f t="shared" si="61"/>
        <v>3.2643499999999999</v>
      </c>
      <c r="AD34" s="71">
        <f t="shared" si="62"/>
        <v>223516.57</v>
      </c>
      <c r="AE34" s="71"/>
      <c r="AF34" s="109"/>
      <c r="AG34" s="101">
        <f t="shared" si="2"/>
        <v>1.1827399999999999</v>
      </c>
      <c r="AH34" s="227">
        <f t="shared" si="63"/>
        <v>0</v>
      </c>
      <c r="AI34" s="101">
        <f>AH34/AH28</f>
        <v>0</v>
      </c>
      <c r="AJ34" s="71">
        <f>AJ28*AI34</f>
        <v>0</v>
      </c>
      <c r="AK34" s="112">
        <f t="shared" si="64"/>
        <v>0</v>
      </c>
      <c r="AL34" s="76">
        <f>AL28</f>
        <v>0</v>
      </c>
      <c r="AM34" s="110">
        <f t="shared" si="71"/>
        <v>0</v>
      </c>
      <c r="AN34" s="71">
        <f t="shared" si="72"/>
        <v>0</v>
      </c>
      <c r="AO34" s="71"/>
      <c r="AP34" s="109"/>
      <c r="AQ34" s="101">
        <f t="shared" si="3"/>
        <v>0</v>
      </c>
      <c r="AR34" s="227">
        <f t="shared" si="65"/>
        <v>0</v>
      </c>
      <c r="AS34" s="101">
        <f>AR34/AR28</f>
        <v>0</v>
      </c>
      <c r="AT34" s="71">
        <f>AT28*AS34</f>
        <v>0</v>
      </c>
      <c r="AU34" s="112">
        <f t="shared" si="66"/>
        <v>0</v>
      </c>
      <c r="AV34" s="76">
        <f>AV28</f>
        <v>0</v>
      </c>
      <c r="AW34" s="110">
        <f t="shared" si="67"/>
        <v>0</v>
      </c>
      <c r="AX34" s="71">
        <f t="shared" si="68"/>
        <v>0</v>
      </c>
      <c r="AY34" s="71"/>
      <c r="AZ34" s="109"/>
      <c r="BA34" s="101">
        <f t="shared" si="69"/>
        <v>0</v>
      </c>
      <c r="BB34" s="227">
        <f t="shared" si="73"/>
        <v>489168</v>
      </c>
      <c r="BC34" s="101">
        <f>BB34/BB28</f>
        <v>0.36414000000000002</v>
      </c>
      <c r="BD34" s="71">
        <f>BD28*BC34</f>
        <v>478.06</v>
      </c>
      <c r="BE34" s="112">
        <f t="shared" si="70"/>
        <v>9.7729000000000002E-4</v>
      </c>
      <c r="BF34" s="76">
        <f>BF28</f>
        <v>2814.75</v>
      </c>
      <c r="BG34" s="110">
        <f t="shared" si="74"/>
        <v>2.76</v>
      </c>
      <c r="BH34" s="71">
        <f t="shared" si="75"/>
        <v>1350103.68</v>
      </c>
      <c r="BI34" s="71"/>
      <c r="BJ34" s="109"/>
      <c r="BL34" s="398">
        <f t="shared" si="76"/>
        <v>1350104</v>
      </c>
    </row>
    <row r="35" spans="1:64" x14ac:dyDescent="0.25">
      <c r="A35" s="5"/>
      <c r="B35" s="12" t="s">
        <v>56</v>
      </c>
      <c r="C35" s="4" t="s">
        <v>60</v>
      </c>
      <c r="D35" s="227">
        <f t="shared" si="51"/>
        <v>22554</v>
      </c>
      <c r="E35" s="101">
        <f>D35/D28</f>
        <v>4.2009999999999999E-2</v>
      </c>
      <c r="F35" s="71">
        <f>F28*E35</f>
        <v>28.55</v>
      </c>
      <c r="G35" s="112">
        <f t="shared" si="52"/>
        <v>1.26585E-3</v>
      </c>
      <c r="H35" s="76">
        <f>H28</f>
        <v>2903.7</v>
      </c>
      <c r="I35" s="110">
        <f t="shared" si="53"/>
        <v>3.6756500000000001</v>
      </c>
      <c r="J35" s="71">
        <f t="shared" si="54"/>
        <v>82900.61</v>
      </c>
      <c r="K35" s="71"/>
      <c r="L35" s="109"/>
      <c r="M35" s="101">
        <f t="shared" si="0"/>
        <v>1.3317600000000001</v>
      </c>
      <c r="N35" s="227">
        <f t="shared" si="55"/>
        <v>19692</v>
      </c>
      <c r="O35" s="101">
        <f>N35/N28</f>
        <v>4.827E-2</v>
      </c>
      <c r="P35" s="71">
        <f>P28*O35</f>
        <v>17.68</v>
      </c>
      <c r="Q35" s="112">
        <f t="shared" si="56"/>
        <v>8.9782999999999996E-4</v>
      </c>
      <c r="R35" s="76">
        <f>R28</f>
        <v>2644.05</v>
      </c>
      <c r="S35" s="110">
        <f t="shared" si="57"/>
        <v>2.37391</v>
      </c>
      <c r="T35" s="71">
        <f t="shared" si="58"/>
        <v>46747.040000000001</v>
      </c>
      <c r="U35" s="71"/>
      <c r="V35" s="109"/>
      <c r="W35" s="101">
        <f t="shared" si="1"/>
        <v>0.86011000000000004</v>
      </c>
      <c r="X35" s="227">
        <f t="shared" si="59"/>
        <v>0</v>
      </c>
      <c r="Y35" s="101">
        <f>X35/X28</f>
        <v>0</v>
      </c>
      <c r="Z35" s="71">
        <f>Z28*Y35</f>
        <v>0</v>
      </c>
      <c r="AA35" s="112">
        <f t="shared" si="60"/>
        <v>0</v>
      </c>
      <c r="AB35" s="76">
        <f>AB28</f>
        <v>2822.54</v>
      </c>
      <c r="AC35" s="110">
        <f t="shared" si="61"/>
        <v>0</v>
      </c>
      <c r="AD35" s="71">
        <f t="shared" si="62"/>
        <v>0</v>
      </c>
      <c r="AE35" s="71"/>
      <c r="AF35" s="109"/>
      <c r="AG35" s="101">
        <f t="shared" si="2"/>
        <v>0</v>
      </c>
      <c r="AH35" s="227">
        <f t="shared" si="63"/>
        <v>0</v>
      </c>
      <c r="AI35" s="101">
        <f>AH35/AH28</f>
        <v>0</v>
      </c>
      <c r="AJ35" s="71">
        <f>AJ28*AI35</f>
        <v>0</v>
      </c>
      <c r="AK35" s="112">
        <f t="shared" si="64"/>
        <v>0</v>
      </c>
      <c r="AL35" s="76">
        <f>AL28</f>
        <v>0</v>
      </c>
      <c r="AM35" s="110">
        <f t="shared" si="71"/>
        <v>0</v>
      </c>
      <c r="AN35" s="71">
        <f t="shared" si="72"/>
        <v>0</v>
      </c>
      <c r="AO35" s="71"/>
      <c r="AP35" s="109"/>
      <c r="AQ35" s="101">
        <f t="shared" si="3"/>
        <v>0</v>
      </c>
      <c r="AR35" s="227">
        <f t="shared" si="65"/>
        <v>66420</v>
      </c>
      <c r="AS35" s="101">
        <f>AR35/AR28</f>
        <v>1</v>
      </c>
      <c r="AT35" s="71">
        <f>AT28*AS35</f>
        <v>0</v>
      </c>
      <c r="AU35" s="112">
        <f t="shared" si="66"/>
        <v>0</v>
      </c>
      <c r="AV35" s="76">
        <f>AV28</f>
        <v>0</v>
      </c>
      <c r="AW35" s="110">
        <f t="shared" si="67"/>
        <v>0</v>
      </c>
      <c r="AX35" s="71">
        <f t="shared" si="68"/>
        <v>0</v>
      </c>
      <c r="AY35" s="71"/>
      <c r="AZ35" s="109"/>
      <c r="BA35" s="101">
        <f t="shared" si="69"/>
        <v>0</v>
      </c>
      <c r="BB35" s="227">
        <f t="shared" si="73"/>
        <v>108666</v>
      </c>
      <c r="BC35" s="101">
        <f>BB35/BB28</f>
        <v>8.0890000000000004E-2</v>
      </c>
      <c r="BD35" s="71">
        <f>BD28*BC35</f>
        <v>106.2</v>
      </c>
      <c r="BE35" s="112">
        <f t="shared" si="70"/>
        <v>9.773099999999999E-4</v>
      </c>
      <c r="BF35" s="76">
        <f>BF28</f>
        <v>2814.75</v>
      </c>
      <c r="BG35" s="110">
        <f t="shared" si="74"/>
        <v>2.76</v>
      </c>
      <c r="BH35" s="71">
        <f t="shared" si="75"/>
        <v>299918.15999999997</v>
      </c>
      <c r="BI35" s="71"/>
      <c r="BJ35" s="109"/>
      <c r="BL35" s="398">
        <f t="shared" si="76"/>
        <v>299918</v>
      </c>
    </row>
    <row r="36" spans="1:64" x14ac:dyDescent="0.25">
      <c r="A36" s="5"/>
      <c r="B36" s="12" t="s">
        <v>57</v>
      </c>
      <c r="C36" s="4" t="s">
        <v>60</v>
      </c>
      <c r="D36" s="227">
        <f t="shared" si="51"/>
        <v>139392</v>
      </c>
      <c r="E36" s="101">
        <f>D36/D28</f>
        <v>0.25962000000000002</v>
      </c>
      <c r="F36" s="71">
        <f>F28*E36</f>
        <v>176.45</v>
      </c>
      <c r="G36" s="112">
        <f t="shared" si="52"/>
        <v>1.26585E-3</v>
      </c>
      <c r="H36" s="76">
        <f>H28</f>
        <v>2903.7</v>
      </c>
      <c r="I36" s="110">
        <f t="shared" si="53"/>
        <v>3.6756500000000001</v>
      </c>
      <c r="J36" s="71">
        <f t="shared" si="54"/>
        <v>512356.2</v>
      </c>
      <c r="K36" s="71"/>
      <c r="L36" s="109"/>
      <c r="M36" s="101">
        <f t="shared" si="0"/>
        <v>1.3317600000000001</v>
      </c>
      <c r="N36" s="227">
        <f t="shared" si="55"/>
        <v>198207</v>
      </c>
      <c r="O36" s="101">
        <f>N36/N28</f>
        <v>0.48587999999999998</v>
      </c>
      <c r="P36" s="71">
        <f>P28*O36</f>
        <v>177.99</v>
      </c>
      <c r="Q36" s="112">
        <f t="shared" si="56"/>
        <v>8.9800000000000004E-4</v>
      </c>
      <c r="R36" s="76">
        <f>R28</f>
        <v>2644.05</v>
      </c>
      <c r="S36" s="110">
        <f t="shared" si="57"/>
        <v>2.3743599999999998</v>
      </c>
      <c r="T36" s="71">
        <f t="shared" si="58"/>
        <v>470614.77</v>
      </c>
      <c r="U36" s="71"/>
      <c r="V36" s="109"/>
      <c r="W36" s="101">
        <f t="shared" si="1"/>
        <v>0.86028000000000004</v>
      </c>
      <c r="X36" s="227">
        <f t="shared" si="59"/>
        <v>8640</v>
      </c>
      <c r="Y36" s="101">
        <f>X36/X28</f>
        <v>3.7440000000000001E-2</v>
      </c>
      <c r="Z36" s="71">
        <f>Z28*Y36</f>
        <v>9.99</v>
      </c>
      <c r="AA36" s="112">
        <f t="shared" si="60"/>
        <v>1.1562499999999999E-3</v>
      </c>
      <c r="AB36" s="76">
        <f>AB28</f>
        <v>2822.54</v>
      </c>
      <c r="AC36" s="110">
        <f t="shared" si="61"/>
        <v>3.26356</v>
      </c>
      <c r="AD36" s="71">
        <f t="shared" si="62"/>
        <v>28197.16</v>
      </c>
      <c r="AE36" s="71"/>
      <c r="AF36" s="109"/>
      <c r="AG36" s="101">
        <f t="shared" si="2"/>
        <v>1.18245</v>
      </c>
      <c r="AH36" s="227">
        <f t="shared" si="63"/>
        <v>0</v>
      </c>
      <c r="AI36" s="101">
        <f>AH36/AH28</f>
        <v>0</v>
      </c>
      <c r="AJ36" s="71">
        <f>AJ28*AI36</f>
        <v>0</v>
      </c>
      <c r="AK36" s="112">
        <f t="shared" si="64"/>
        <v>0</v>
      </c>
      <c r="AL36" s="76">
        <f>AL28</f>
        <v>0</v>
      </c>
      <c r="AM36" s="110">
        <f t="shared" si="71"/>
        <v>0</v>
      </c>
      <c r="AN36" s="71">
        <f t="shared" si="72"/>
        <v>0</v>
      </c>
      <c r="AO36" s="71"/>
      <c r="AP36" s="109"/>
      <c r="AQ36" s="101">
        <f t="shared" si="3"/>
        <v>0</v>
      </c>
      <c r="AR36" s="227">
        <f t="shared" si="65"/>
        <v>0</v>
      </c>
      <c r="AS36" s="101">
        <f>AR36/AR28</f>
        <v>0</v>
      </c>
      <c r="AT36" s="71">
        <f>AT28*AS36</f>
        <v>0</v>
      </c>
      <c r="AU36" s="112">
        <f t="shared" si="66"/>
        <v>0</v>
      </c>
      <c r="AV36" s="76">
        <f>AV28</f>
        <v>0</v>
      </c>
      <c r="AW36" s="110">
        <f t="shared" si="67"/>
        <v>0</v>
      </c>
      <c r="AX36" s="71">
        <f t="shared" si="68"/>
        <v>0</v>
      </c>
      <c r="AY36" s="71"/>
      <c r="AZ36" s="109"/>
      <c r="BA36" s="101">
        <f t="shared" si="69"/>
        <v>0</v>
      </c>
      <c r="BB36" s="227">
        <f t="shared" si="73"/>
        <v>346239</v>
      </c>
      <c r="BC36" s="101">
        <f>BB36/BB28</f>
        <v>0.25774000000000002</v>
      </c>
      <c r="BD36" s="71">
        <f>BD28*BC36</f>
        <v>338.38</v>
      </c>
      <c r="BE36" s="112">
        <f t="shared" si="70"/>
        <v>9.7729999999999996E-4</v>
      </c>
      <c r="BF36" s="76">
        <f>BF28</f>
        <v>2814.75</v>
      </c>
      <c r="BG36" s="110">
        <f t="shared" si="74"/>
        <v>2.76</v>
      </c>
      <c r="BH36" s="71">
        <f t="shared" si="75"/>
        <v>955619.64</v>
      </c>
      <c r="BI36" s="71"/>
      <c r="BJ36" s="109"/>
      <c r="BL36" s="398">
        <f t="shared" si="76"/>
        <v>955620</v>
      </c>
    </row>
    <row r="37" spans="1:64" x14ac:dyDescent="0.25">
      <c r="A37" s="5" t="s">
        <v>71</v>
      </c>
      <c r="B37" s="13" t="s">
        <v>72</v>
      </c>
      <c r="C37" s="4" t="s">
        <v>58</v>
      </c>
      <c r="D37" s="19">
        <f>SUM(D39:D45)</f>
        <v>536913</v>
      </c>
      <c r="E37" s="4"/>
      <c r="F37" s="158">
        <v>1060</v>
      </c>
      <c r="G37" s="112">
        <f t="shared" si="52"/>
        <v>1.9742499999999999E-3</v>
      </c>
      <c r="H37" s="71">
        <f>IF(K37&gt;0,K37/F37,0)</f>
        <v>57.88</v>
      </c>
      <c r="I37" s="110">
        <f t="shared" si="53"/>
        <v>0.11427</v>
      </c>
      <c r="J37" s="71">
        <f t="shared" si="54"/>
        <v>61353.05</v>
      </c>
      <c r="K37" s="158">
        <f>61352.8</f>
        <v>61352.800000000003</v>
      </c>
      <c r="L37" s="109">
        <f>K37-J37</f>
        <v>-0.25</v>
      </c>
      <c r="M37" s="101">
        <f t="shared" si="0"/>
        <v>1.29941</v>
      </c>
      <c r="N37" s="19">
        <f>SUM(N39:N45)</f>
        <v>407937</v>
      </c>
      <c r="O37" s="4"/>
      <c r="P37" s="158">
        <v>291</v>
      </c>
      <c r="Q37" s="112">
        <f t="shared" si="56"/>
        <v>7.1334999999999997E-4</v>
      </c>
      <c r="R37" s="71">
        <f>IF(U37&gt;0,U37/P37,0)</f>
        <v>57.88</v>
      </c>
      <c r="S37" s="110">
        <f t="shared" si="57"/>
        <v>4.129E-2</v>
      </c>
      <c r="T37" s="71">
        <f t="shared" si="58"/>
        <v>16843.72</v>
      </c>
      <c r="U37" s="158">
        <v>16843.080000000002</v>
      </c>
      <c r="V37" s="109">
        <f>U37-T37</f>
        <v>-0.64</v>
      </c>
      <c r="W37" s="101">
        <f t="shared" si="1"/>
        <v>0.46951999999999999</v>
      </c>
      <c r="X37" s="19">
        <f>SUM(X39:X45)</f>
        <v>230769</v>
      </c>
      <c r="Y37" s="4"/>
      <c r="Z37" s="158">
        <v>490</v>
      </c>
      <c r="AA37" s="112">
        <f t="shared" si="60"/>
        <v>2.12334E-3</v>
      </c>
      <c r="AB37" s="71">
        <f>IF(AE37&gt;0,AE37/Z37,0)</f>
        <v>57.88</v>
      </c>
      <c r="AC37" s="110">
        <f t="shared" si="61"/>
        <v>0.1229</v>
      </c>
      <c r="AD37" s="71">
        <f t="shared" si="62"/>
        <v>28361.51</v>
      </c>
      <c r="AE37" s="158">
        <v>28361.200000000001</v>
      </c>
      <c r="AF37" s="109">
        <f>AE37-AD37</f>
        <v>-0.31</v>
      </c>
      <c r="AG37" s="101">
        <f t="shared" si="2"/>
        <v>1.39754</v>
      </c>
      <c r="AH37" s="19">
        <f>SUM(AH39:AH45)</f>
        <v>101304</v>
      </c>
      <c r="AI37" s="4"/>
      <c r="AJ37" s="158">
        <v>200</v>
      </c>
      <c r="AK37" s="112">
        <f t="shared" si="64"/>
        <v>1.9742599999999998E-3</v>
      </c>
      <c r="AL37" s="71">
        <f>IF(AO37&gt;0,AO37/AJ37,0)</f>
        <v>57.88</v>
      </c>
      <c r="AM37" s="110">
        <f>AK37*AL37</f>
        <v>0.11427</v>
      </c>
      <c r="AN37" s="71">
        <f>AM37*AH37</f>
        <v>11576.01</v>
      </c>
      <c r="AO37" s="158">
        <v>11576</v>
      </c>
      <c r="AP37" s="109">
        <f>AO37-AN37</f>
        <v>-0.01</v>
      </c>
      <c r="AQ37" s="101">
        <f t="shared" si="3"/>
        <v>1.29941</v>
      </c>
      <c r="AR37" s="19">
        <f>SUM(AR39:AR45)</f>
        <v>66420</v>
      </c>
      <c r="AS37" s="4"/>
      <c r="AT37" s="158">
        <v>0</v>
      </c>
      <c r="AU37" s="112">
        <f t="shared" si="66"/>
        <v>0</v>
      </c>
      <c r="AV37" s="71">
        <f>IF(AY37&gt;0,AY37/AT37,0)</f>
        <v>0</v>
      </c>
      <c r="AW37" s="110">
        <f t="shared" si="67"/>
        <v>0</v>
      </c>
      <c r="AX37" s="71">
        <f t="shared" si="68"/>
        <v>0</v>
      </c>
      <c r="AY37" s="158">
        <v>0</v>
      </c>
      <c r="AZ37" s="109">
        <f>AY37-AX37</f>
        <v>0</v>
      </c>
      <c r="BA37" s="101">
        <f>AW37/BG37</f>
        <v>0</v>
      </c>
      <c r="BB37" s="19">
        <f>SUM(BB39:BB45)</f>
        <v>1343343</v>
      </c>
      <c r="BC37" s="229"/>
      <c r="BD37" s="185">
        <f>F37+P37+Z37+AJ37+AT37</f>
        <v>2041</v>
      </c>
      <c r="BE37" s="112">
        <f t="shared" si="70"/>
        <v>1.5193400000000001E-3</v>
      </c>
      <c r="BF37" s="71">
        <f>IF(BI37&gt;0,BI37/BD37,0)</f>
        <v>57.88</v>
      </c>
      <c r="BG37" s="110">
        <f>BE37*BF37</f>
        <v>8.7940000000000004E-2</v>
      </c>
      <c r="BH37" s="71">
        <f>BG37*BB37</f>
        <v>118133.58</v>
      </c>
      <c r="BI37" s="185">
        <f>K37+U37+AE37+AO37+AY37</f>
        <v>118133.08</v>
      </c>
      <c r="BJ37" s="109">
        <f>BI37-BH37</f>
        <v>-0.5</v>
      </c>
      <c r="BL37" s="398">
        <f>SUM(BL38:BL45)</f>
        <v>120902</v>
      </c>
    </row>
    <row r="38" spans="1:64" s="105" customFormat="1" x14ac:dyDescent="0.25">
      <c r="A38" s="102"/>
      <c r="B38" s="103" t="s">
        <v>340</v>
      </c>
      <c r="C38" s="103"/>
      <c r="D38" s="228"/>
      <c r="E38" s="103"/>
      <c r="F38" s="109">
        <f>F37-(SUM(F39:F45))</f>
        <v>-0.02</v>
      </c>
      <c r="G38" s="113"/>
      <c r="H38" s="109"/>
      <c r="I38" s="111"/>
      <c r="J38" s="109">
        <f>J37-(SUM(J39:J45))</f>
        <v>-0.76</v>
      </c>
      <c r="K38" s="109"/>
      <c r="L38" s="109"/>
      <c r="M38" s="101"/>
      <c r="N38" s="228"/>
      <c r="O38" s="103"/>
      <c r="P38" s="109">
        <f>P37-(SUM(P39:P45))</f>
        <v>0</v>
      </c>
      <c r="Q38" s="113"/>
      <c r="R38" s="109"/>
      <c r="S38" s="111"/>
      <c r="T38" s="109">
        <f>T37-(SUM(T39:T45))</f>
        <v>-0.2</v>
      </c>
      <c r="U38" s="109"/>
      <c r="V38" s="109"/>
      <c r="W38" s="101"/>
      <c r="X38" s="228"/>
      <c r="Y38" s="103"/>
      <c r="Z38" s="109">
        <f>Z37-(SUM(Z39:Z45))</f>
        <v>-0.01</v>
      </c>
      <c r="AA38" s="113"/>
      <c r="AB38" s="109"/>
      <c r="AC38" s="111"/>
      <c r="AD38" s="109">
        <f>AD37-(SUM(AD39:AD45))</f>
        <v>-0.25</v>
      </c>
      <c r="AE38" s="109"/>
      <c r="AF38" s="109"/>
      <c r="AG38" s="101"/>
      <c r="AH38" s="228"/>
      <c r="AI38" s="103"/>
      <c r="AJ38" s="109">
        <f>AJ37-(SUM(AJ39:AJ45))</f>
        <v>0</v>
      </c>
      <c r="AK38" s="113"/>
      <c r="AL38" s="109"/>
      <c r="AM38" s="111"/>
      <c r="AN38" s="109">
        <f>AN37-(SUM(AN39:AN45))</f>
        <v>0</v>
      </c>
      <c r="AO38" s="109"/>
      <c r="AP38" s="109"/>
      <c r="AQ38" s="101"/>
      <c r="AR38" s="228"/>
      <c r="AS38" s="103"/>
      <c r="AT38" s="109">
        <f>AT37-(SUM(AT39:AT45))</f>
        <v>0</v>
      </c>
      <c r="AU38" s="113"/>
      <c r="AV38" s="109"/>
      <c r="AW38" s="111"/>
      <c r="AX38" s="109">
        <f>AX37-(SUM(AX39:AX45))</f>
        <v>0</v>
      </c>
      <c r="AY38" s="109"/>
      <c r="AZ38" s="109"/>
      <c r="BA38" s="103"/>
      <c r="BB38" s="104"/>
      <c r="BC38" s="103"/>
      <c r="BD38" s="109">
        <f>BD37-(SUM(BD39:BD45))</f>
        <v>0.04</v>
      </c>
      <c r="BE38" s="113"/>
      <c r="BF38" s="109"/>
      <c r="BG38" s="111"/>
      <c r="BH38" s="109">
        <f>BH37-(SUM(BH39:BH45))</f>
        <v>-2767.29</v>
      </c>
      <c r="BI38" s="109"/>
      <c r="BJ38" s="109"/>
    </row>
    <row r="39" spans="1:64" x14ac:dyDescent="0.25">
      <c r="A39" s="5"/>
      <c r="B39" s="12" t="s">
        <v>53</v>
      </c>
      <c r="C39" s="4" t="s">
        <v>58</v>
      </c>
      <c r="D39" s="227">
        <f t="shared" ref="D39:D45" si="77">D12</f>
        <v>0</v>
      </c>
      <c r="E39" s="101">
        <f>D39/D37</f>
        <v>0</v>
      </c>
      <c r="F39" s="71">
        <f>F37*E39</f>
        <v>0</v>
      </c>
      <c r="G39" s="112">
        <f t="shared" ref="G39:G46" si="78">IF(D39&gt;0,F39/D39,0)</f>
        <v>0</v>
      </c>
      <c r="H39" s="76">
        <f>H37</f>
        <v>57.88</v>
      </c>
      <c r="I39" s="110">
        <f t="shared" ref="I39:I46" si="79">G39*H39</f>
        <v>0</v>
      </c>
      <c r="J39" s="71">
        <f t="shared" ref="J39:J46" si="80">I39*D39</f>
        <v>0</v>
      </c>
      <c r="K39" s="71"/>
      <c r="L39" s="109"/>
      <c r="M39" s="101">
        <f t="shared" ref="M39:M46" si="81">I39/BG39</f>
        <v>0</v>
      </c>
      <c r="N39" s="227">
        <f t="shared" ref="N39:N45" si="82">N12</f>
        <v>0</v>
      </c>
      <c r="O39" s="101">
        <f>N39/N37</f>
        <v>0</v>
      </c>
      <c r="P39" s="71">
        <f>P37*O39</f>
        <v>0</v>
      </c>
      <c r="Q39" s="112">
        <f t="shared" ref="Q39:Q46" si="83">IF(N39&gt;0,P39/N39,0)</f>
        <v>0</v>
      </c>
      <c r="R39" s="76">
        <f>R37</f>
        <v>57.88</v>
      </c>
      <c r="S39" s="110">
        <f t="shared" ref="S39:S46" si="84">Q39*R39</f>
        <v>0</v>
      </c>
      <c r="T39" s="71">
        <f t="shared" ref="T39:T46" si="85">S39*N39</f>
        <v>0</v>
      </c>
      <c r="U39" s="71"/>
      <c r="V39" s="109"/>
      <c r="W39" s="101">
        <f t="shared" si="1"/>
        <v>0</v>
      </c>
      <c r="X39" s="227">
        <f t="shared" ref="X39:X45" si="86">X12</f>
        <v>123615</v>
      </c>
      <c r="Y39" s="101">
        <f>X39/X37</f>
        <v>0.53566999999999998</v>
      </c>
      <c r="Z39" s="71">
        <f>Z37*Y39</f>
        <v>262.48</v>
      </c>
      <c r="AA39" s="112">
        <f t="shared" ref="AA39:AA46" si="87">IF(X39&gt;0,Z39/X39,0)</f>
        <v>2.1233699999999999E-3</v>
      </c>
      <c r="AB39" s="76">
        <f>AB37</f>
        <v>57.88</v>
      </c>
      <c r="AC39" s="110">
        <f t="shared" ref="AC39:AC46" si="88">AA39*AB39</f>
        <v>0.1229</v>
      </c>
      <c r="AD39" s="71">
        <f t="shared" ref="AD39:AD46" si="89">AC39*X39</f>
        <v>15192.28</v>
      </c>
      <c r="AE39" s="71"/>
      <c r="AF39" s="109"/>
      <c r="AG39" s="101">
        <f t="shared" si="2"/>
        <v>1.3655600000000001</v>
      </c>
      <c r="AH39" s="227">
        <f t="shared" ref="AH39:AH45" si="90">AH12</f>
        <v>0</v>
      </c>
      <c r="AI39" s="101">
        <f>AH39/AH37</f>
        <v>0</v>
      </c>
      <c r="AJ39" s="71">
        <f>AJ37*AI39</f>
        <v>0</v>
      </c>
      <c r="AK39" s="112">
        <f t="shared" ref="AK39:AK46" si="91">IF(AH39&gt;0,AJ39/AH39,0)</f>
        <v>0</v>
      </c>
      <c r="AL39" s="76">
        <f>AL37</f>
        <v>57.88</v>
      </c>
      <c r="AM39" s="110">
        <f>AK39*AL39</f>
        <v>0</v>
      </c>
      <c r="AN39" s="71">
        <f>AM39*AH39</f>
        <v>0</v>
      </c>
      <c r="AO39" s="71"/>
      <c r="AP39" s="109"/>
      <c r="AQ39" s="101">
        <f t="shared" si="3"/>
        <v>0</v>
      </c>
      <c r="AR39" s="227">
        <f t="shared" ref="AR39:AR45" si="92">AR12</f>
        <v>0</v>
      </c>
      <c r="AS39" s="101">
        <f>AR39/AR37</f>
        <v>0</v>
      </c>
      <c r="AT39" s="71">
        <f>AT37*AS39</f>
        <v>0</v>
      </c>
      <c r="AU39" s="112">
        <f t="shared" ref="AU39:AU46" si="93">IF(AR39&gt;0,AT39/AR39,0)</f>
        <v>0</v>
      </c>
      <c r="AV39" s="76">
        <f>AV37</f>
        <v>0</v>
      </c>
      <c r="AW39" s="110">
        <f t="shared" ref="AW39:AW46" si="94">AU39*AV39</f>
        <v>0</v>
      </c>
      <c r="AX39" s="71">
        <f t="shared" ref="AX39:AX46" si="95">AW39*AR39</f>
        <v>0</v>
      </c>
      <c r="AY39" s="71"/>
      <c r="AZ39" s="109"/>
      <c r="BA39" s="101">
        <f t="shared" ref="BA39:BA45" si="96">AW39/BG39</f>
        <v>0</v>
      </c>
      <c r="BB39" s="227">
        <f>D39+N39+X39+AH39+AR39</f>
        <v>123615</v>
      </c>
      <c r="BC39" s="101">
        <f>BB39/BB37</f>
        <v>9.2020000000000005E-2</v>
      </c>
      <c r="BD39" s="71">
        <f>BD37*BC39</f>
        <v>187.81</v>
      </c>
      <c r="BE39" s="112">
        <f t="shared" ref="BE39:BE46" si="97">IF(BB39&gt;0,BD39/BB39,0)</f>
        <v>1.5193100000000001E-3</v>
      </c>
      <c r="BF39" s="76">
        <f>BF37</f>
        <v>57.88</v>
      </c>
      <c r="BG39" s="110">
        <f>ROUNDUP(BE39*BF39,2)</f>
        <v>0.09</v>
      </c>
      <c r="BH39" s="71">
        <f>BG39*BB39</f>
        <v>11125.35</v>
      </c>
      <c r="BI39" s="71"/>
      <c r="BJ39" s="109"/>
      <c r="BL39" s="398">
        <f>BB39*BG39</f>
        <v>11125</v>
      </c>
    </row>
    <row r="40" spans="1:64" x14ac:dyDescent="0.25">
      <c r="A40" s="5"/>
      <c r="B40" s="12" t="s">
        <v>54</v>
      </c>
      <c r="C40" s="4" t="s">
        <v>58</v>
      </c>
      <c r="D40" s="227">
        <f t="shared" si="77"/>
        <v>29718</v>
      </c>
      <c r="E40" s="101">
        <f>D40/D37</f>
        <v>5.5350000000000003E-2</v>
      </c>
      <c r="F40" s="71">
        <f>F37*E40</f>
        <v>58.67</v>
      </c>
      <c r="G40" s="112">
        <f t="shared" si="78"/>
        <v>1.9742200000000001E-3</v>
      </c>
      <c r="H40" s="76">
        <f>H37</f>
        <v>57.88</v>
      </c>
      <c r="I40" s="110">
        <f t="shared" si="79"/>
        <v>0.11427</v>
      </c>
      <c r="J40" s="71">
        <f t="shared" si="80"/>
        <v>3395.88</v>
      </c>
      <c r="K40" s="71"/>
      <c r="L40" s="109"/>
      <c r="M40" s="101">
        <f t="shared" si="81"/>
        <v>1.2696700000000001</v>
      </c>
      <c r="N40" s="227">
        <f t="shared" si="82"/>
        <v>0</v>
      </c>
      <c r="O40" s="101">
        <f>N40/N37</f>
        <v>0</v>
      </c>
      <c r="P40" s="71">
        <f>P37*O40</f>
        <v>0</v>
      </c>
      <c r="Q40" s="112">
        <f t="shared" si="83"/>
        <v>0</v>
      </c>
      <c r="R40" s="76">
        <f>R37</f>
        <v>57.88</v>
      </c>
      <c r="S40" s="110">
        <f t="shared" si="84"/>
        <v>0</v>
      </c>
      <c r="T40" s="71">
        <f t="shared" si="85"/>
        <v>0</v>
      </c>
      <c r="U40" s="71"/>
      <c r="V40" s="109"/>
      <c r="W40" s="101">
        <f t="shared" si="1"/>
        <v>0</v>
      </c>
      <c r="X40" s="227">
        <f t="shared" si="86"/>
        <v>15354</v>
      </c>
      <c r="Y40" s="101">
        <f>X40/X37</f>
        <v>6.6530000000000006E-2</v>
      </c>
      <c r="Z40" s="71">
        <f>Z37*Y40</f>
        <v>32.6</v>
      </c>
      <c r="AA40" s="112">
        <f t="shared" si="87"/>
        <v>2.1232299999999998E-3</v>
      </c>
      <c r="AB40" s="76">
        <f>AB37</f>
        <v>57.88</v>
      </c>
      <c r="AC40" s="110">
        <f t="shared" si="88"/>
        <v>0.12289</v>
      </c>
      <c r="AD40" s="71">
        <f t="shared" si="89"/>
        <v>1886.85</v>
      </c>
      <c r="AE40" s="71"/>
      <c r="AF40" s="109"/>
      <c r="AG40" s="101">
        <f t="shared" si="2"/>
        <v>1.36544</v>
      </c>
      <c r="AH40" s="227">
        <f t="shared" si="90"/>
        <v>101304</v>
      </c>
      <c r="AI40" s="101">
        <f>AH40/AH37</f>
        <v>1</v>
      </c>
      <c r="AJ40" s="71">
        <f>AJ37*AI40</f>
        <v>200</v>
      </c>
      <c r="AK40" s="112">
        <f t="shared" si="91"/>
        <v>1.9742599999999998E-3</v>
      </c>
      <c r="AL40" s="76">
        <f>AL37</f>
        <v>57.88</v>
      </c>
      <c r="AM40" s="110">
        <f t="shared" ref="AM40:AM45" si="98">AK40*AL40</f>
        <v>0.11427</v>
      </c>
      <c r="AN40" s="71">
        <f t="shared" ref="AN40:AN45" si="99">AM40*AH40</f>
        <v>11576.01</v>
      </c>
      <c r="AO40" s="71"/>
      <c r="AP40" s="109"/>
      <c r="AQ40" s="101">
        <f t="shared" si="3"/>
        <v>1.2696700000000001</v>
      </c>
      <c r="AR40" s="227">
        <f t="shared" si="92"/>
        <v>0</v>
      </c>
      <c r="AS40" s="101">
        <f>AR40/AR37</f>
        <v>0</v>
      </c>
      <c r="AT40" s="71">
        <f>AT37*AS40</f>
        <v>0</v>
      </c>
      <c r="AU40" s="112">
        <f t="shared" si="93"/>
        <v>0</v>
      </c>
      <c r="AV40" s="76">
        <f>AV37</f>
        <v>0</v>
      </c>
      <c r="AW40" s="110">
        <f t="shared" si="94"/>
        <v>0</v>
      </c>
      <c r="AX40" s="71">
        <f t="shared" si="95"/>
        <v>0</v>
      </c>
      <c r="AY40" s="71"/>
      <c r="AZ40" s="109"/>
      <c r="BA40" s="101">
        <f t="shared" si="96"/>
        <v>0</v>
      </c>
      <c r="BB40" s="227">
        <f t="shared" ref="BB40:BB45" si="100">D40+N40+X40+AH40+AR40</f>
        <v>146376</v>
      </c>
      <c r="BC40" s="101">
        <f>BB40/BB37</f>
        <v>0.10896</v>
      </c>
      <c r="BD40" s="71">
        <f>BD37*BC40</f>
        <v>222.39</v>
      </c>
      <c r="BE40" s="112">
        <f t="shared" si="97"/>
        <v>1.5193100000000001E-3</v>
      </c>
      <c r="BF40" s="76">
        <f>BF37</f>
        <v>57.88</v>
      </c>
      <c r="BG40" s="110">
        <f t="shared" ref="BG40:BG45" si="101">ROUNDUP(BE40*BF40,2)</f>
        <v>0.09</v>
      </c>
      <c r="BH40" s="71">
        <f t="shared" ref="BH40:BH45" si="102">BG40*BB40</f>
        <v>13173.84</v>
      </c>
      <c r="BI40" s="71"/>
      <c r="BJ40" s="109"/>
      <c r="BL40" s="398">
        <f t="shared" ref="BL40:BL45" si="103">BB40*BG40</f>
        <v>13174</v>
      </c>
    </row>
    <row r="41" spans="1:64" x14ac:dyDescent="0.25">
      <c r="A41" s="5"/>
      <c r="B41" s="12" t="s">
        <v>52</v>
      </c>
      <c r="C41" s="4" t="s">
        <v>58</v>
      </c>
      <c r="D41" s="227">
        <f t="shared" si="77"/>
        <v>27171</v>
      </c>
      <c r="E41" s="101">
        <f>D41/D37</f>
        <v>5.0610000000000002E-2</v>
      </c>
      <c r="F41" s="71">
        <f>F37*E41</f>
        <v>53.65</v>
      </c>
      <c r="G41" s="112">
        <f t="shared" si="78"/>
        <v>1.9745299999999999E-3</v>
      </c>
      <c r="H41" s="76">
        <f>H37</f>
        <v>57.88</v>
      </c>
      <c r="I41" s="110">
        <f t="shared" si="79"/>
        <v>0.11429</v>
      </c>
      <c r="J41" s="71">
        <f t="shared" si="80"/>
        <v>3105.37</v>
      </c>
      <c r="K41" s="71"/>
      <c r="L41" s="109"/>
      <c r="M41" s="101">
        <f t="shared" si="81"/>
        <v>1.26989</v>
      </c>
      <c r="N41" s="227">
        <f t="shared" si="82"/>
        <v>68580</v>
      </c>
      <c r="O41" s="101">
        <f>N41/N37</f>
        <v>0.16811000000000001</v>
      </c>
      <c r="P41" s="71">
        <f>P37*O41</f>
        <v>48.92</v>
      </c>
      <c r="Q41" s="112">
        <f t="shared" si="83"/>
        <v>7.1332999999999998E-4</v>
      </c>
      <c r="R41" s="76">
        <f>R37</f>
        <v>57.88</v>
      </c>
      <c r="S41" s="110">
        <f t="shared" si="84"/>
        <v>4.129E-2</v>
      </c>
      <c r="T41" s="71">
        <f t="shared" si="85"/>
        <v>2831.67</v>
      </c>
      <c r="U41" s="71"/>
      <c r="V41" s="109"/>
      <c r="W41" s="101">
        <f t="shared" si="1"/>
        <v>0.45878000000000002</v>
      </c>
      <c r="X41" s="227">
        <f t="shared" si="86"/>
        <v>14688</v>
      </c>
      <c r="Y41" s="101">
        <f>X41/X37</f>
        <v>6.3649999999999998E-2</v>
      </c>
      <c r="Z41" s="71">
        <f>Z37*Y41</f>
        <v>31.19</v>
      </c>
      <c r="AA41" s="112">
        <f t="shared" si="87"/>
        <v>2.1235E-3</v>
      </c>
      <c r="AB41" s="76">
        <f>AB37</f>
        <v>57.88</v>
      </c>
      <c r="AC41" s="110">
        <f t="shared" si="88"/>
        <v>0.12291000000000001</v>
      </c>
      <c r="AD41" s="71">
        <f t="shared" si="89"/>
        <v>1805.3</v>
      </c>
      <c r="AE41" s="71"/>
      <c r="AF41" s="109"/>
      <c r="AG41" s="101">
        <f t="shared" si="2"/>
        <v>1.3656699999999999</v>
      </c>
      <c r="AH41" s="227">
        <f t="shared" si="90"/>
        <v>0</v>
      </c>
      <c r="AI41" s="101">
        <f>AH41/AH37</f>
        <v>0</v>
      </c>
      <c r="AJ41" s="71">
        <f>AJ37*AI41</f>
        <v>0</v>
      </c>
      <c r="AK41" s="112">
        <f t="shared" si="91"/>
        <v>0</v>
      </c>
      <c r="AL41" s="76">
        <f>AL37</f>
        <v>57.88</v>
      </c>
      <c r="AM41" s="110">
        <f t="shared" si="98"/>
        <v>0</v>
      </c>
      <c r="AN41" s="71">
        <f t="shared" si="99"/>
        <v>0</v>
      </c>
      <c r="AO41" s="71"/>
      <c r="AP41" s="109"/>
      <c r="AQ41" s="101">
        <f t="shared" si="3"/>
        <v>0</v>
      </c>
      <c r="AR41" s="227">
        <f t="shared" si="92"/>
        <v>0</v>
      </c>
      <c r="AS41" s="101">
        <f>AR41/AR37</f>
        <v>0</v>
      </c>
      <c r="AT41" s="71">
        <f>AT37*AS41</f>
        <v>0</v>
      </c>
      <c r="AU41" s="112">
        <f t="shared" si="93"/>
        <v>0</v>
      </c>
      <c r="AV41" s="76">
        <f>AV37</f>
        <v>0</v>
      </c>
      <c r="AW41" s="110">
        <f t="shared" si="94"/>
        <v>0</v>
      </c>
      <c r="AX41" s="71">
        <f t="shared" si="95"/>
        <v>0</v>
      </c>
      <c r="AY41" s="71"/>
      <c r="AZ41" s="109"/>
      <c r="BA41" s="101">
        <f t="shared" si="96"/>
        <v>0</v>
      </c>
      <c r="BB41" s="227">
        <f t="shared" si="100"/>
        <v>110439</v>
      </c>
      <c r="BC41" s="101">
        <f>BB41/BB37</f>
        <v>8.2210000000000005E-2</v>
      </c>
      <c r="BD41" s="71">
        <f>BD37*BC41</f>
        <v>167.79</v>
      </c>
      <c r="BE41" s="112">
        <f t="shared" si="97"/>
        <v>1.5192999999999999E-3</v>
      </c>
      <c r="BF41" s="76">
        <f>BF37</f>
        <v>57.88</v>
      </c>
      <c r="BG41" s="110">
        <f t="shared" si="101"/>
        <v>0.09</v>
      </c>
      <c r="BH41" s="71">
        <f t="shared" si="102"/>
        <v>9939.51</v>
      </c>
      <c r="BI41" s="71"/>
      <c r="BJ41" s="109"/>
      <c r="BL41" s="398">
        <f t="shared" si="103"/>
        <v>9940</v>
      </c>
    </row>
    <row r="42" spans="1:64" x14ac:dyDescent="0.25">
      <c r="A42" s="5"/>
      <c r="B42" s="12" t="s">
        <v>462</v>
      </c>
      <c r="C42" s="4" t="s">
        <v>58</v>
      </c>
      <c r="D42" s="227">
        <f t="shared" si="77"/>
        <v>0</v>
      </c>
      <c r="E42" s="101">
        <f>D42/D37</f>
        <v>0</v>
      </c>
      <c r="F42" s="71">
        <f>F37*E42</f>
        <v>0</v>
      </c>
      <c r="G42" s="112">
        <f t="shared" si="78"/>
        <v>0</v>
      </c>
      <c r="H42" s="76">
        <f>H37</f>
        <v>57.88</v>
      </c>
      <c r="I42" s="110">
        <f t="shared" si="79"/>
        <v>0</v>
      </c>
      <c r="J42" s="71">
        <f t="shared" si="80"/>
        <v>0</v>
      </c>
      <c r="K42" s="71"/>
      <c r="L42" s="109"/>
      <c r="M42" s="101">
        <f t="shared" si="81"/>
        <v>0</v>
      </c>
      <c r="N42" s="227">
        <f t="shared" si="82"/>
        <v>18840</v>
      </c>
      <c r="O42" s="101">
        <f>N42/N37</f>
        <v>4.6179999999999999E-2</v>
      </c>
      <c r="P42" s="71">
        <f>P37*O42</f>
        <v>13.44</v>
      </c>
      <c r="Q42" s="112">
        <f t="shared" si="83"/>
        <v>7.1338E-4</v>
      </c>
      <c r="R42" s="76">
        <f>R37</f>
        <v>57.88</v>
      </c>
      <c r="S42" s="110">
        <f t="shared" si="84"/>
        <v>4.129E-2</v>
      </c>
      <c r="T42" s="71">
        <f t="shared" si="85"/>
        <v>777.9</v>
      </c>
      <c r="U42" s="71"/>
      <c r="V42" s="109"/>
      <c r="W42" s="101">
        <f t="shared" si="1"/>
        <v>0.45878000000000002</v>
      </c>
      <c r="X42" s="227">
        <f t="shared" si="86"/>
        <v>0</v>
      </c>
      <c r="Y42" s="101">
        <f>X42/X37</f>
        <v>0</v>
      </c>
      <c r="Z42" s="71">
        <f>Z37*Y42</f>
        <v>0</v>
      </c>
      <c r="AA42" s="112">
        <f t="shared" si="87"/>
        <v>0</v>
      </c>
      <c r="AB42" s="76">
        <f>AB37</f>
        <v>57.88</v>
      </c>
      <c r="AC42" s="110">
        <f t="shared" si="88"/>
        <v>0</v>
      </c>
      <c r="AD42" s="71">
        <f t="shared" si="89"/>
        <v>0</v>
      </c>
      <c r="AE42" s="71"/>
      <c r="AF42" s="109"/>
      <c r="AG42" s="101">
        <f t="shared" si="2"/>
        <v>0</v>
      </c>
      <c r="AH42" s="227">
        <f t="shared" si="90"/>
        <v>0</v>
      </c>
      <c r="AI42" s="101">
        <f>AH42/AH37</f>
        <v>0</v>
      </c>
      <c r="AJ42" s="71">
        <f>AJ37*AI42</f>
        <v>0</v>
      </c>
      <c r="AK42" s="112">
        <f t="shared" si="91"/>
        <v>0</v>
      </c>
      <c r="AL42" s="76">
        <f>AL37</f>
        <v>57.88</v>
      </c>
      <c r="AM42" s="110">
        <f t="shared" si="98"/>
        <v>0</v>
      </c>
      <c r="AN42" s="71">
        <f t="shared" si="99"/>
        <v>0</v>
      </c>
      <c r="AO42" s="71"/>
      <c r="AP42" s="109"/>
      <c r="AQ42" s="101">
        <f t="shared" si="3"/>
        <v>0</v>
      </c>
      <c r="AR42" s="227">
        <f t="shared" si="92"/>
        <v>0</v>
      </c>
      <c r="AS42" s="101">
        <f>AR42/AR37</f>
        <v>0</v>
      </c>
      <c r="AT42" s="71">
        <f>AT37*AS42</f>
        <v>0</v>
      </c>
      <c r="AU42" s="112">
        <f t="shared" si="93"/>
        <v>0</v>
      </c>
      <c r="AV42" s="76">
        <f>AV37</f>
        <v>0</v>
      </c>
      <c r="AW42" s="110">
        <f t="shared" si="94"/>
        <v>0</v>
      </c>
      <c r="AX42" s="71">
        <f t="shared" si="95"/>
        <v>0</v>
      </c>
      <c r="AY42" s="71"/>
      <c r="AZ42" s="109"/>
      <c r="BA42" s="101">
        <f t="shared" si="96"/>
        <v>0</v>
      </c>
      <c r="BB42" s="227">
        <f t="shared" si="100"/>
        <v>18840</v>
      </c>
      <c r="BC42" s="101">
        <f>BB42/BB37</f>
        <v>1.4019999999999999E-2</v>
      </c>
      <c r="BD42" s="71">
        <f>BD37*BC42</f>
        <v>28.61</v>
      </c>
      <c r="BE42" s="112">
        <f t="shared" si="97"/>
        <v>1.5185800000000001E-3</v>
      </c>
      <c r="BF42" s="76">
        <f>BF37</f>
        <v>57.88</v>
      </c>
      <c r="BG42" s="110">
        <f t="shared" si="101"/>
        <v>0.09</v>
      </c>
      <c r="BH42" s="71">
        <f t="shared" si="102"/>
        <v>1695.6</v>
      </c>
      <c r="BI42" s="71"/>
      <c r="BJ42" s="109"/>
      <c r="BL42" s="398">
        <f t="shared" si="103"/>
        <v>1696</v>
      </c>
    </row>
    <row r="43" spans="1:64" x14ac:dyDescent="0.25">
      <c r="A43" s="5"/>
      <c r="B43" s="12" t="s">
        <v>55</v>
      </c>
      <c r="C43" s="4" t="s">
        <v>58</v>
      </c>
      <c r="D43" s="227">
        <f t="shared" si="77"/>
        <v>318078</v>
      </c>
      <c r="E43" s="101">
        <f>D43/D37</f>
        <v>0.59241999999999995</v>
      </c>
      <c r="F43" s="71">
        <f>F37*E43</f>
        <v>627.97</v>
      </c>
      <c r="G43" s="112">
        <f t="shared" si="78"/>
        <v>1.9742599999999998E-3</v>
      </c>
      <c r="H43" s="76">
        <f>H37</f>
        <v>57.88</v>
      </c>
      <c r="I43" s="110">
        <f t="shared" si="79"/>
        <v>0.11427</v>
      </c>
      <c r="J43" s="71">
        <f t="shared" si="80"/>
        <v>36346.769999999997</v>
      </c>
      <c r="K43" s="71"/>
      <c r="L43" s="109"/>
      <c r="M43" s="101">
        <f t="shared" si="81"/>
        <v>1.2696700000000001</v>
      </c>
      <c r="N43" s="227">
        <f t="shared" si="82"/>
        <v>102618</v>
      </c>
      <c r="O43" s="101">
        <f>N43/N37</f>
        <v>0.25155</v>
      </c>
      <c r="P43" s="71">
        <f>P37*O43</f>
        <v>73.2</v>
      </c>
      <c r="Q43" s="112">
        <f t="shared" si="83"/>
        <v>7.1332999999999998E-4</v>
      </c>
      <c r="R43" s="76">
        <f>R37</f>
        <v>57.88</v>
      </c>
      <c r="S43" s="110">
        <f t="shared" si="84"/>
        <v>4.129E-2</v>
      </c>
      <c r="T43" s="71">
        <f t="shared" si="85"/>
        <v>4237.1000000000004</v>
      </c>
      <c r="U43" s="71"/>
      <c r="V43" s="109"/>
      <c r="W43" s="101">
        <f t="shared" si="1"/>
        <v>0.45878000000000002</v>
      </c>
      <c r="X43" s="227">
        <f t="shared" si="86"/>
        <v>68472</v>
      </c>
      <c r="Y43" s="101">
        <f>X43/X37</f>
        <v>0.29670999999999997</v>
      </c>
      <c r="Z43" s="71">
        <f>Z37*Y43</f>
        <v>145.38999999999999</v>
      </c>
      <c r="AA43" s="112">
        <f t="shared" si="87"/>
        <v>2.12335E-3</v>
      </c>
      <c r="AB43" s="76">
        <f>AB37</f>
        <v>57.88</v>
      </c>
      <c r="AC43" s="110">
        <f t="shared" si="88"/>
        <v>0.1229</v>
      </c>
      <c r="AD43" s="71">
        <f t="shared" si="89"/>
        <v>8415.2099999999991</v>
      </c>
      <c r="AE43" s="71"/>
      <c r="AF43" s="109"/>
      <c r="AG43" s="101">
        <f t="shared" si="2"/>
        <v>1.3655600000000001</v>
      </c>
      <c r="AH43" s="227">
        <f t="shared" si="90"/>
        <v>0</v>
      </c>
      <c r="AI43" s="101">
        <f>AH43/AH37</f>
        <v>0</v>
      </c>
      <c r="AJ43" s="71">
        <f>AJ37*AI43</f>
        <v>0</v>
      </c>
      <c r="AK43" s="112">
        <f t="shared" si="91"/>
        <v>0</v>
      </c>
      <c r="AL43" s="76">
        <f>AL37</f>
        <v>57.88</v>
      </c>
      <c r="AM43" s="110">
        <f t="shared" si="98"/>
        <v>0</v>
      </c>
      <c r="AN43" s="71">
        <f t="shared" si="99"/>
        <v>0</v>
      </c>
      <c r="AO43" s="71"/>
      <c r="AP43" s="109"/>
      <c r="AQ43" s="101">
        <f t="shared" si="3"/>
        <v>0</v>
      </c>
      <c r="AR43" s="227">
        <f t="shared" si="92"/>
        <v>0</v>
      </c>
      <c r="AS43" s="101">
        <f>AR43/AR37</f>
        <v>0</v>
      </c>
      <c r="AT43" s="71">
        <f>AT37*AS43</f>
        <v>0</v>
      </c>
      <c r="AU43" s="112">
        <f t="shared" si="93"/>
        <v>0</v>
      </c>
      <c r="AV43" s="76">
        <f>AV37</f>
        <v>0</v>
      </c>
      <c r="AW43" s="110">
        <f t="shared" si="94"/>
        <v>0</v>
      </c>
      <c r="AX43" s="71">
        <f t="shared" si="95"/>
        <v>0</v>
      </c>
      <c r="AY43" s="71"/>
      <c r="AZ43" s="109"/>
      <c r="BA43" s="101">
        <f t="shared" si="96"/>
        <v>0</v>
      </c>
      <c r="BB43" s="227">
        <f t="shared" si="100"/>
        <v>489168</v>
      </c>
      <c r="BC43" s="101">
        <f>BB43/BB37</f>
        <v>0.36414000000000002</v>
      </c>
      <c r="BD43" s="71">
        <f>BD37*BC43</f>
        <v>743.21</v>
      </c>
      <c r="BE43" s="112">
        <f t="shared" si="97"/>
        <v>1.5193299999999999E-3</v>
      </c>
      <c r="BF43" s="76">
        <f>BF37</f>
        <v>57.88</v>
      </c>
      <c r="BG43" s="110">
        <f t="shared" si="101"/>
        <v>0.09</v>
      </c>
      <c r="BH43" s="71">
        <f t="shared" si="102"/>
        <v>44025.120000000003</v>
      </c>
      <c r="BI43" s="71"/>
      <c r="BJ43" s="109"/>
      <c r="BL43" s="398">
        <f t="shared" si="103"/>
        <v>44025</v>
      </c>
    </row>
    <row r="44" spans="1:64" x14ac:dyDescent="0.25">
      <c r="A44" s="5"/>
      <c r="B44" s="12" t="s">
        <v>56</v>
      </c>
      <c r="C44" s="4" t="s">
        <v>58</v>
      </c>
      <c r="D44" s="227">
        <f t="shared" si="77"/>
        <v>22554</v>
      </c>
      <c r="E44" s="101">
        <f>D44/D37</f>
        <v>4.2009999999999999E-2</v>
      </c>
      <c r="F44" s="71">
        <f>F37*E44</f>
        <v>44.53</v>
      </c>
      <c r="G44" s="112">
        <f t="shared" si="78"/>
        <v>1.97437E-3</v>
      </c>
      <c r="H44" s="76">
        <f>H37</f>
        <v>57.88</v>
      </c>
      <c r="I44" s="110">
        <f t="shared" si="79"/>
        <v>0.11428000000000001</v>
      </c>
      <c r="J44" s="71">
        <f t="shared" si="80"/>
        <v>2577.4699999999998</v>
      </c>
      <c r="K44" s="71"/>
      <c r="L44" s="109"/>
      <c r="M44" s="101">
        <f t="shared" si="81"/>
        <v>1.2697799999999999</v>
      </c>
      <c r="N44" s="227">
        <f t="shared" si="82"/>
        <v>19692</v>
      </c>
      <c r="O44" s="101">
        <f>N44/N37</f>
        <v>4.827E-2</v>
      </c>
      <c r="P44" s="71">
        <f>P37*O44</f>
        <v>14.05</v>
      </c>
      <c r="Q44" s="112">
        <f t="shared" si="83"/>
        <v>7.1349E-4</v>
      </c>
      <c r="R44" s="76">
        <f>R37</f>
        <v>57.88</v>
      </c>
      <c r="S44" s="110">
        <f t="shared" si="84"/>
        <v>4.1300000000000003E-2</v>
      </c>
      <c r="T44" s="71">
        <f t="shared" si="85"/>
        <v>813.28</v>
      </c>
      <c r="U44" s="71"/>
      <c r="V44" s="109"/>
      <c r="W44" s="101">
        <f t="shared" si="1"/>
        <v>0.45889000000000002</v>
      </c>
      <c r="X44" s="227">
        <f t="shared" si="86"/>
        <v>0</v>
      </c>
      <c r="Y44" s="101">
        <f>X44/X37</f>
        <v>0</v>
      </c>
      <c r="Z44" s="71">
        <f>Z37*Y44</f>
        <v>0</v>
      </c>
      <c r="AA44" s="112">
        <f t="shared" si="87"/>
        <v>0</v>
      </c>
      <c r="AB44" s="76">
        <f>AB37</f>
        <v>57.88</v>
      </c>
      <c r="AC44" s="110">
        <f t="shared" si="88"/>
        <v>0</v>
      </c>
      <c r="AD44" s="71">
        <f t="shared" si="89"/>
        <v>0</v>
      </c>
      <c r="AE44" s="71"/>
      <c r="AF44" s="109"/>
      <c r="AG44" s="101">
        <f t="shared" si="2"/>
        <v>0</v>
      </c>
      <c r="AH44" s="227">
        <f t="shared" si="90"/>
        <v>0</v>
      </c>
      <c r="AI44" s="101">
        <f>AH44/AH37</f>
        <v>0</v>
      </c>
      <c r="AJ44" s="71">
        <f>AJ37*AI44</f>
        <v>0</v>
      </c>
      <c r="AK44" s="112">
        <f t="shared" si="91"/>
        <v>0</v>
      </c>
      <c r="AL44" s="76">
        <f>AL37</f>
        <v>57.88</v>
      </c>
      <c r="AM44" s="110">
        <f t="shared" si="98"/>
        <v>0</v>
      </c>
      <c r="AN44" s="71">
        <f t="shared" si="99"/>
        <v>0</v>
      </c>
      <c r="AO44" s="71"/>
      <c r="AP44" s="109"/>
      <c r="AQ44" s="101">
        <f t="shared" si="3"/>
        <v>0</v>
      </c>
      <c r="AR44" s="227">
        <f t="shared" si="92"/>
        <v>66420</v>
      </c>
      <c r="AS44" s="101">
        <f>AR44/AR37</f>
        <v>1</v>
      </c>
      <c r="AT44" s="71">
        <f>AT37*AS44</f>
        <v>0</v>
      </c>
      <c r="AU44" s="112">
        <f t="shared" si="93"/>
        <v>0</v>
      </c>
      <c r="AV44" s="76">
        <f>AV37</f>
        <v>0</v>
      </c>
      <c r="AW44" s="110">
        <f t="shared" si="94"/>
        <v>0</v>
      </c>
      <c r="AX44" s="71">
        <f t="shared" si="95"/>
        <v>0</v>
      </c>
      <c r="AY44" s="71"/>
      <c r="AZ44" s="109"/>
      <c r="BA44" s="101">
        <f t="shared" si="96"/>
        <v>0</v>
      </c>
      <c r="BB44" s="227">
        <f t="shared" si="100"/>
        <v>108666</v>
      </c>
      <c r="BC44" s="101">
        <f>BB44/BB37</f>
        <v>8.0890000000000004E-2</v>
      </c>
      <c r="BD44" s="71">
        <f>BD37*BC44</f>
        <v>165.1</v>
      </c>
      <c r="BE44" s="112">
        <f t="shared" si="97"/>
        <v>1.5193299999999999E-3</v>
      </c>
      <c r="BF44" s="76">
        <f>BF37</f>
        <v>57.88</v>
      </c>
      <c r="BG44" s="110">
        <f t="shared" si="101"/>
        <v>0.09</v>
      </c>
      <c r="BH44" s="71">
        <f t="shared" si="102"/>
        <v>9779.94</v>
      </c>
      <c r="BI44" s="71"/>
      <c r="BJ44" s="109"/>
      <c r="BL44" s="398">
        <f t="shared" si="103"/>
        <v>9780</v>
      </c>
    </row>
    <row r="45" spans="1:64" x14ac:dyDescent="0.25">
      <c r="A45" s="5"/>
      <c r="B45" s="12" t="s">
        <v>57</v>
      </c>
      <c r="C45" s="4" t="s">
        <v>58</v>
      </c>
      <c r="D45" s="227">
        <f t="shared" si="77"/>
        <v>139392</v>
      </c>
      <c r="E45" s="101">
        <f>D45/D37</f>
        <v>0.25962000000000002</v>
      </c>
      <c r="F45" s="71">
        <f>F37*E45</f>
        <v>275.2</v>
      </c>
      <c r="G45" s="112">
        <f t="shared" si="78"/>
        <v>1.9742900000000001E-3</v>
      </c>
      <c r="H45" s="76">
        <f>H37</f>
        <v>57.88</v>
      </c>
      <c r="I45" s="110">
        <f t="shared" si="79"/>
        <v>0.11427</v>
      </c>
      <c r="J45" s="71">
        <f t="shared" si="80"/>
        <v>15928.32</v>
      </c>
      <c r="K45" s="71"/>
      <c r="L45" s="109"/>
      <c r="M45" s="101">
        <f t="shared" si="81"/>
        <v>1.2696700000000001</v>
      </c>
      <c r="N45" s="227">
        <f t="shared" si="82"/>
        <v>198207</v>
      </c>
      <c r="O45" s="101">
        <f>N45/N37</f>
        <v>0.48587999999999998</v>
      </c>
      <c r="P45" s="71">
        <f>P37*O45</f>
        <v>141.38999999999999</v>
      </c>
      <c r="Q45" s="112">
        <f t="shared" si="83"/>
        <v>7.1334999999999997E-4</v>
      </c>
      <c r="R45" s="76">
        <f>R37</f>
        <v>57.88</v>
      </c>
      <c r="S45" s="110">
        <f t="shared" si="84"/>
        <v>4.129E-2</v>
      </c>
      <c r="T45" s="71">
        <f t="shared" si="85"/>
        <v>8183.97</v>
      </c>
      <c r="U45" s="71"/>
      <c r="V45" s="109"/>
      <c r="W45" s="101">
        <f t="shared" si="1"/>
        <v>0.45878000000000002</v>
      </c>
      <c r="X45" s="227">
        <f t="shared" si="86"/>
        <v>8640</v>
      </c>
      <c r="Y45" s="101">
        <f>X45/X37</f>
        <v>3.7440000000000001E-2</v>
      </c>
      <c r="Z45" s="71">
        <f>Z37*Y45</f>
        <v>18.350000000000001</v>
      </c>
      <c r="AA45" s="112">
        <f t="shared" si="87"/>
        <v>2.1238400000000001E-3</v>
      </c>
      <c r="AB45" s="76">
        <f>AB37</f>
        <v>57.88</v>
      </c>
      <c r="AC45" s="110">
        <f t="shared" si="88"/>
        <v>0.12293</v>
      </c>
      <c r="AD45" s="71">
        <f t="shared" si="89"/>
        <v>1062.1199999999999</v>
      </c>
      <c r="AE45" s="71"/>
      <c r="AF45" s="109"/>
      <c r="AG45" s="101">
        <f t="shared" si="2"/>
        <v>1.36589</v>
      </c>
      <c r="AH45" s="227">
        <f t="shared" si="90"/>
        <v>0</v>
      </c>
      <c r="AI45" s="101">
        <f>AH45/AH37</f>
        <v>0</v>
      </c>
      <c r="AJ45" s="71">
        <f>AJ37*AI45</f>
        <v>0</v>
      </c>
      <c r="AK45" s="112">
        <f t="shared" si="91"/>
        <v>0</v>
      </c>
      <c r="AL45" s="76">
        <f>AL37</f>
        <v>57.88</v>
      </c>
      <c r="AM45" s="110">
        <f t="shared" si="98"/>
        <v>0</v>
      </c>
      <c r="AN45" s="71">
        <f t="shared" si="99"/>
        <v>0</v>
      </c>
      <c r="AO45" s="71"/>
      <c r="AP45" s="109"/>
      <c r="AQ45" s="101">
        <f t="shared" si="3"/>
        <v>0</v>
      </c>
      <c r="AR45" s="227">
        <f t="shared" si="92"/>
        <v>0</v>
      </c>
      <c r="AS45" s="101">
        <f>AR45/AR37</f>
        <v>0</v>
      </c>
      <c r="AT45" s="71">
        <f>AT37*AS45</f>
        <v>0</v>
      </c>
      <c r="AU45" s="112">
        <f t="shared" si="93"/>
        <v>0</v>
      </c>
      <c r="AV45" s="76">
        <f>AV37</f>
        <v>0</v>
      </c>
      <c r="AW45" s="110">
        <f t="shared" si="94"/>
        <v>0</v>
      </c>
      <c r="AX45" s="71">
        <f t="shared" si="95"/>
        <v>0</v>
      </c>
      <c r="AY45" s="71"/>
      <c r="AZ45" s="109"/>
      <c r="BA45" s="101">
        <f t="shared" si="96"/>
        <v>0</v>
      </c>
      <c r="BB45" s="227">
        <f t="shared" si="100"/>
        <v>346239</v>
      </c>
      <c r="BC45" s="101">
        <f>BB45/BB37</f>
        <v>0.25774000000000002</v>
      </c>
      <c r="BD45" s="71">
        <f>BD37*BC45</f>
        <v>526.04999999999995</v>
      </c>
      <c r="BE45" s="112">
        <f t="shared" si="97"/>
        <v>1.5193299999999999E-3</v>
      </c>
      <c r="BF45" s="76">
        <f>BF37</f>
        <v>57.88</v>
      </c>
      <c r="BG45" s="110">
        <f t="shared" si="101"/>
        <v>0.09</v>
      </c>
      <c r="BH45" s="71">
        <f t="shared" si="102"/>
        <v>31161.51</v>
      </c>
      <c r="BI45" s="71"/>
      <c r="BJ45" s="109"/>
      <c r="BL45" s="398">
        <f t="shared" si="103"/>
        <v>31162</v>
      </c>
    </row>
    <row r="46" spans="1:64" x14ac:dyDescent="0.25">
      <c r="A46" s="5" t="s">
        <v>73</v>
      </c>
      <c r="B46" s="13" t="s">
        <v>74</v>
      </c>
      <c r="C46" s="4" t="s">
        <v>58</v>
      </c>
      <c r="D46" s="19">
        <f>SUM(D48:D54)</f>
        <v>536913</v>
      </c>
      <c r="E46" s="4"/>
      <c r="F46" s="158">
        <v>1060</v>
      </c>
      <c r="G46" s="112">
        <f t="shared" si="78"/>
        <v>1.9742499999999999E-3</v>
      </c>
      <c r="H46" s="71">
        <f>IF(K46&gt;0,K46/F46,0)</f>
        <v>36.53</v>
      </c>
      <c r="I46" s="110">
        <f t="shared" si="79"/>
        <v>7.2120000000000004E-2</v>
      </c>
      <c r="J46" s="71">
        <f t="shared" si="80"/>
        <v>38722.17</v>
      </c>
      <c r="K46" s="158">
        <f>25811+12910.8</f>
        <v>38721.800000000003</v>
      </c>
      <c r="L46" s="109">
        <f>K46-J46</f>
        <v>-0.37</v>
      </c>
      <c r="M46" s="101">
        <f t="shared" si="81"/>
        <v>1.2994600000000001</v>
      </c>
      <c r="N46" s="19">
        <f>SUM(N48:N54)</f>
        <v>407937</v>
      </c>
      <c r="O46" s="4"/>
      <c r="P46" s="158">
        <v>291</v>
      </c>
      <c r="Q46" s="112">
        <f t="shared" si="83"/>
        <v>7.1334999999999997E-4</v>
      </c>
      <c r="R46" s="71">
        <f>IF(U46&gt;0,U46/P46,0)</f>
        <v>36.53</v>
      </c>
      <c r="S46" s="110">
        <f t="shared" si="84"/>
        <v>2.606E-2</v>
      </c>
      <c r="T46" s="71">
        <f t="shared" si="85"/>
        <v>10630.84</v>
      </c>
      <c r="U46" s="158">
        <f>7085.85+3544.38</f>
        <v>10630.23</v>
      </c>
      <c r="V46" s="109">
        <f>U46-T46</f>
        <v>-0.61</v>
      </c>
      <c r="W46" s="101">
        <f t="shared" si="1"/>
        <v>0.46955000000000002</v>
      </c>
      <c r="X46" s="19">
        <f>SUM(X48:X54)</f>
        <v>230769</v>
      </c>
      <c r="Y46" s="4"/>
      <c r="Z46" s="158">
        <v>490</v>
      </c>
      <c r="AA46" s="112">
        <f t="shared" si="87"/>
        <v>2.12334E-3</v>
      </c>
      <c r="AB46" s="71">
        <f>IF(AE46&gt;0,AE46/Z46,0)</f>
        <v>36.53</v>
      </c>
      <c r="AC46" s="110">
        <f t="shared" si="88"/>
        <v>7.757E-2</v>
      </c>
      <c r="AD46" s="71">
        <f t="shared" si="89"/>
        <v>17900.75</v>
      </c>
      <c r="AE46" s="158">
        <f>11931.5+5968.2</f>
        <v>17899.7</v>
      </c>
      <c r="AF46" s="109">
        <f>AE46-AD46</f>
        <v>-1.05</v>
      </c>
      <c r="AG46" s="101">
        <f t="shared" si="2"/>
        <v>1.3976599999999999</v>
      </c>
      <c r="AH46" s="19">
        <f>SUM(AH48:AH54)</f>
        <v>101304</v>
      </c>
      <c r="AI46" s="4"/>
      <c r="AJ46" s="158">
        <v>200</v>
      </c>
      <c r="AK46" s="112">
        <f t="shared" si="91"/>
        <v>1.9742599999999998E-3</v>
      </c>
      <c r="AL46" s="71">
        <f>IF(AO46&gt;0,AO46/AJ46,0)</f>
        <v>36.53</v>
      </c>
      <c r="AM46" s="110">
        <f>AK46*AL46</f>
        <v>7.2120000000000004E-2</v>
      </c>
      <c r="AN46" s="71">
        <f>AM46*AH46</f>
        <v>7306.04</v>
      </c>
      <c r="AO46" s="158">
        <f>4870+2436</f>
        <v>7306</v>
      </c>
      <c r="AP46" s="109">
        <f>AO46-AN46</f>
        <v>-0.04</v>
      </c>
      <c r="AQ46" s="101">
        <f t="shared" si="3"/>
        <v>1.2994600000000001</v>
      </c>
      <c r="AR46" s="19">
        <f>SUM(AR48:AR54)</f>
        <v>66420</v>
      </c>
      <c r="AS46" s="4"/>
      <c r="AT46" s="158">
        <v>0</v>
      </c>
      <c r="AU46" s="112">
        <f t="shared" si="93"/>
        <v>0</v>
      </c>
      <c r="AV46" s="71">
        <f>IF(AY46&gt;0,AY46/AT46,0)</f>
        <v>0</v>
      </c>
      <c r="AW46" s="110">
        <f t="shared" si="94"/>
        <v>0</v>
      </c>
      <c r="AX46" s="71">
        <f t="shared" si="95"/>
        <v>0</v>
      </c>
      <c r="AY46" s="158">
        <v>0</v>
      </c>
      <c r="AZ46" s="109">
        <f>AY46-AX46</f>
        <v>0</v>
      </c>
      <c r="BA46" s="101">
        <f>AW46/BG46</f>
        <v>0</v>
      </c>
      <c r="BB46" s="19">
        <f>SUM(BB48:BB54)</f>
        <v>1343343</v>
      </c>
      <c r="BC46" s="229"/>
      <c r="BD46" s="185">
        <f>F46+P46+Z46+AJ46+AT46</f>
        <v>2041</v>
      </c>
      <c r="BE46" s="112">
        <f t="shared" si="97"/>
        <v>1.5193400000000001E-3</v>
      </c>
      <c r="BF46" s="71">
        <f>IF(BI46&gt;0,BI46/BD46,0)</f>
        <v>36.53</v>
      </c>
      <c r="BG46" s="110">
        <f>BE46*BF46</f>
        <v>5.5500000000000001E-2</v>
      </c>
      <c r="BH46" s="71">
        <f>BG46*BB46</f>
        <v>74555.539999999994</v>
      </c>
      <c r="BI46" s="185">
        <f>K46+U46+AE46+AO46+AY46</f>
        <v>74557.73</v>
      </c>
      <c r="BJ46" s="109">
        <f>BI46-BH46</f>
        <v>2.19</v>
      </c>
      <c r="BL46" s="398">
        <f>SUM(BL47:BL54)</f>
        <v>80600</v>
      </c>
    </row>
    <row r="47" spans="1:64" s="105" customFormat="1" x14ac:dyDescent="0.25">
      <c r="A47" s="102"/>
      <c r="B47" s="103" t="s">
        <v>340</v>
      </c>
      <c r="C47" s="103"/>
      <c r="D47" s="228"/>
      <c r="E47" s="103"/>
      <c r="F47" s="109">
        <f>F46-(SUM(F48:F54))</f>
        <v>-0.02</v>
      </c>
      <c r="G47" s="113"/>
      <c r="H47" s="109"/>
      <c r="I47" s="111"/>
      <c r="J47" s="109">
        <f>J46-(SUM(J48:J54))</f>
        <v>-0.26</v>
      </c>
      <c r="K47" s="109"/>
      <c r="L47" s="109"/>
      <c r="M47" s="103"/>
      <c r="N47" s="228"/>
      <c r="O47" s="103"/>
      <c r="P47" s="109">
        <f>P46-(SUM(P48:P54))</f>
        <v>0</v>
      </c>
      <c r="Q47" s="113"/>
      <c r="R47" s="109"/>
      <c r="S47" s="111"/>
      <c r="T47" s="109">
        <f>T46-(SUM(T48:T54))</f>
        <v>0.01</v>
      </c>
      <c r="U47" s="109"/>
      <c r="V47" s="109"/>
      <c r="W47" s="101"/>
      <c r="X47" s="228"/>
      <c r="Y47" s="103"/>
      <c r="Z47" s="109">
        <f>Z46-(SUM(Z48:Z54))</f>
        <v>-0.01</v>
      </c>
      <c r="AA47" s="113"/>
      <c r="AB47" s="109"/>
      <c r="AC47" s="111"/>
      <c r="AD47" s="109">
        <f>AD46-(SUM(AD48:AD54))</f>
        <v>0.06</v>
      </c>
      <c r="AE47" s="109"/>
      <c r="AF47" s="109"/>
      <c r="AG47" s="101"/>
      <c r="AH47" s="228"/>
      <c r="AI47" s="103"/>
      <c r="AJ47" s="109">
        <f>AJ46-(SUM(AJ48:AJ54))</f>
        <v>0</v>
      </c>
      <c r="AK47" s="113"/>
      <c r="AL47" s="109"/>
      <c r="AM47" s="111"/>
      <c r="AN47" s="109">
        <f>AN46-(SUM(AN48:AN54))</f>
        <v>0</v>
      </c>
      <c r="AO47" s="109"/>
      <c r="AP47" s="109"/>
      <c r="AQ47" s="101"/>
      <c r="AR47" s="228"/>
      <c r="AS47" s="103"/>
      <c r="AT47" s="109">
        <f>AT46-(SUM(AT48:AT54))</f>
        <v>0</v>
      </c>
      <c r="AU47" s="113"/>
      <c r="AV47" s="109"/>
      <c r="AW47" s="111"/>
      <c r="AX47" s="109">
        <f>AX46-(SUM(AX48:AX54))</f>
        <v>0</v>
      </c>
      <c r="AY47" s="109"/>
      <c r="AZ47" s="109"/>
      <c r="BA47" s="103"/>
      <c r="BB47" s="104"/>
      <c r="BC47" s="103"/>
      <c r="BD47" s="109">
        <f>BD46-(SUM(BD48:BD54))</f>
        <v>0.04</v>
      </c>
      <c r="BE47" s="113"/>
      <c r="BF47" s="109"/>
      <c r="BG47" s="111"/>
      <c r="BH47" s="109">
        <f>BH46-(SUM(BH48:BH54))</f>
        <v>-6045.04</v>
      </c>
      <c r="BI47" s="109"/>
      <c r="BJ47" s="109"/>
    </row>
    <row r="48" spans="1:64" x14ac:dyDescent="0.25">
      <c r="A48" s="5"/>
      <c r="B48" s="12" t="s">
        <v>53</v>
      </c>
      <c r="C48" s="4" t="s">
        <v>58</v>
      </c>
      <c r="D48" s="227">
        <f t="shared" ref="D48:D54" si="104">D12</f>
        <v>0</v>
      </c>
      <c r="E48" s="101">
        <f>D48/D46</f>
        <v>0</v>
      </c>
      <c r="F48" s="71">
        <f>F46*E48</f>
        <v>0</v>
      </c>
      <c r="G48" s="112">
        <f t="shared" ref="G48:G54" si="105">IF(D48&gt;0,F48/D48,0)</f>
        <v>0</v>
      </c>
      <c r="H48" s="76">
        <f>H46</f>
        <v>36.53</v>
      </c>
      <c r="I48" s="110">
        <f t="shared" ref="I48:I54" si="106">G48*H48</f>
        <v>0</v>
      </c>
      <c r="J48" s="71">
        <f t="shared" ref="J48:J55" si="107">I48*D48</f>
        <v>0</v>
      </c>
      <c r="K48" s="71"/>
      <c r="L48" s="109"/>
      <c r="M48" s="101">
        <f t="shared" ref="M48:M55" si="108">I48/BG48</f>
        <v>0</v>
      </c>
      <c r="N48" s="227">
        <f t="shared" ref="N48:N54" si="109">N12</f>
        <v>0</v>
      </c>
      <c r="O48" s="101">
        <f>N48/N46</f>
        <v>0</v>
      </c>
      <c r="P48" s="71">
        <f>P46*O48</f>
        <v>0</v>
      </c>
      <c r="Q48" s="112">
        <f t="shared" ref="Q48:Q54" si="110">IF(N48&gt;0,P48/N48,0)</f>
        <v>0</v>
      </c>
      <c r="R48" s="76">
        <f>R46</f>
        <v>36.53</v>
      </c>
      <c r="S48" s="110">
        <f t="shared" ref="S48:S54" si="111">Q48*R48</f>
        <v>0</v>
      </c>
      <c r="T48" s="71">
        <f t="shared" ref="T48:T55" si="112">S48*N48</f>
        <v>0</v>
      </c>
      <c r="U48" s="71"/>
      <c r="V48" s="109"/>
      <c r="W48" s="101">
        <f t="shared" si="1"/>
        <v>0</v>
      </c>
      <c r="X48" s="227">
        <f t="shared" ref="X48:X54" si="113">X12</f>
        <v>123615</v>
      </c>
      <c r="Y48" s="101">
        <f>X48/X46</f>
        <v>0.53566999999999998</v>
      </c>
      <c r="Z48" s="71">
        <f>Z46*Y48</f>
        <v>262.48</v>
      </c>
      <c r="AA48" s="112">
        <f t="shared" ref="AA48:AA54" si="114">IF(X48&gt;0,Z48/X48,0)</f>
        <v>2.1233699999999999E-3</v>
      </c>
      <c r="AB48" s="76">
        <f>AB46</f>
        <v>36.53</v>
      </c>
      <c r="AC48" s="110">
        <f t="shared" ref="AC48:AC54" si="115">AA48*AB48</f>
        <v>7.757E-2</v>
      </c>
      <c r="AD48" s="71">
        <f t="shared" ref="AD48:AD55" si="116">AC48*X48</f>
        <v>9588.82</v>
      </c>
      <c r="AE48" s="71"/>
      <c r="AF48" s="109"/>
      <c r="AG48" s="101">
        <f t="shared" si="2"/>
        <v>1.2928299999999999</v>
      </c>
      <c r="AH48" s="227">
        <f t="shared" ref="AH48:AH54" si="117">AH12</f>
        <v>0</v>
      </c>
      <c r="AI48" s="101">
        <f>AH48/AH46</f>
        <v>0</v>
      </c>
      <c r="AJ48" s="71">
        <f>AJ46*AI48</f>
        <v>0</v>
      </c>
      <c r="AK48" s="112">
        <f t="shared" ref="AK48:AK54" si="118">IF(AH48&gt;0,AJ48/AH48,0)</f>
        <v>0</v>
      </c>
      <c r="AL48" s="76">
        <f>AL46</f>
        <v>36.53</v>
      </c>
      <c r="AM48" s="110">
        <f>AK48*AL48</f>
        <v>0</v>
      </c>
      <c r="AN48" s="71">
        <f>AM48*AH48</f>
        <v>0</v>
      </c>
      <c r="AO48" s="71"/>
      <c r="AP48" s="109"/>
      <c r="AQ48" s="101">
        <f t="shared" si="3"/>
        <v>0</v>
      </c>
      <c r="AR48" s="227">
        <f t="shared" ref="AR48:AR54" si="119">AR12</f>
        <v>0</v>
      </c>
      <c r="AS48" s="101">
        <f>AR48/AR46</f>
        <v>0</v>
      </c>
      <c r="AT48" s="71">
        <f>AT46*AS48</f>
        <v>0</v>
      </c>
      <c r="AU48" s="112">
        <f t="shared" ref="AU48:AU54" si="120">IF(AR48&gt;0,AT48/AR48,0)</f>
        <v>0</v>
      </c>
      <c r="AV48" s="76">
        <f>AV46</f>
        <v>0</v>
      </c>
      <c r="AW48" s="110">
        <f t="shared" ref="AW48:AW54" si="121">AU48*AV48</f>
        <v>0</v>
      </c>
      <c r="AX48" s="71">
        <f t="shared" ref="AX48:AX55" si="122">AW48*AR48</f>
        <v>0</v>
      </c>
      <c r="AY48" s="71"/>
      <c r="AZ48" s="109"/>
      <c r="BA48" s="101">
        <f t="shared" ref="BA48:BA54" si="123">AW48/BG48</f>
        <v>0</v>
      </c>
      <c r="BB48" s="227">
        <f>D48+N48+X48+AH48+AR48</f>
        <v>123615</v>
      </c>
      <c r="BC48" s="101">
        <f>BB48/BB46</f>
        <v>9.2020000000000005E-2</v>
      </c>
      <c r="BD48" s="71">
        <f>BD46*BC48</f>
        <v>187.81</v>
      </c>
      <c r="BE48" s="112">
        <f t="shared" ref="BE48:BE54" si="124">IF(BB48&gt;0,BD48/BB48,0)</f>
        <v>1.5193100000000001E-3</v>
      </c>
      <c r="BF48" s="76">
        <f>BF46</f>
        <v>36.53</v>
      </c>
      <c r="BG48" s="110">
        <f>ROUNDUP(BE48*BF48,2)</f>
        <v>0.06</v>
      </c>
      <c r="BH48" s="71">
        <f>BG48*BB48</f>
        <v>7416.9</v>
      </c>
      <c r="BI48" s="71"/>
      <c r="BJ48" s="109"/>
      <c r="BL48" s="398">
        <f>BB48*BG48</f>
        <v>7417</v>
      </c>
    </row>
    <row r="49" spans="1:64" x14ac:dyDescent="0.25">
      <c r="A49" s="5"/>
      <c r="B49" s="12" t="s">
        <v>54</v>
      </c>
      <c r="C49" s="4" t="s">
        <v>58</v>
      </c>
      <c r="D49" s="227">
        <f t="shared" si="104"/>
        <v>29718</v>
      </c>
      <c r="E49" s="101">
        <f>D49/D46</f>
        <v>5.5350000000000003E-2</v>
      </c>
      <c r="F49" s="71">
        <f>F46*E49</f>
        <v>58.67</v>
      </c>
      <c r="G49" s="112">
        <f t="shared" si="105"/>
        <v>1.9742200000000001E-3</v>
      </c>
      <c r="H49" s="76">
        <f>H46</f>
        <v>36.53</v>
      </c>
      <c r="I49" s="110">
        <f t="shared" si="106"/>
        <v>7.2120000000000004E-2</v>
      </c>
      <c r="J49" s="71">
        <f t="shared" si="107"/>
        <v>2143.2600000000002</v>
      </c>
      <c r="K49" s="71"/>
      <c r="L49" s="109"/>
      <c r="M49" s="101">
        <f t="shared" si="108"/>
        <v>1.202</v>
      </c>
      <c r="N49" s="227">
        <f t="shared" si="109"/>
        <v>0</v>
      </c>
      <c r="O49" s="101">
        <f>N49/N46</f>
        <v>0</v>
      </c>
      <c r="P49" s="71">
        <f>P46*O49</f>
        <v>0</v>
      </c>
      <c r="Q49" s="112">
        <f t="shared" si="110"/>
        <v>0</v>
      </c>
      <c r="R49" s="76">
        <f>R46</f>
        <v>36.53</v>
      </c>
      <c r="S49" s="110">
        <f t="shared" si="111"/>
        <v>0</v>
      </c>
      <c r="T49" s="71">
        <f t="shared" si="112"/>
        <v>0</v>
      </c>
      <c r="U49" s="71"/>
      <c r="V49" s="109"/>
      <c r="W49" s="101">
        <f t="shared" si="1"/>
        <v>0</v>
      </c>
      <c r="X49" s="227">
        <f t="shared" si="113"/>
        <v>15354</v>
      </c>
      <c r="Y49" s="101">
        <f>X49/X46</f>
        <v>6.6530000000000006E-2</v>
      </c>
      <c r="Z49" s="71">
        <f>Z46*Y49</f>
        <v>32.6</v>
      </c>
      <c r="AA49" s="112">
        <f t="shared" si="114"/>
        <v>2.1232299999999998E-3</v>
      </c>
      <c r="AB49" s="76">
        <f>AB46</f>
        <v>36.53</v>
      </c>
      <c r="AC49" s="110">
        <f t="shared" si="115"/>
        <v>7.7560000000000004E-2</v>
      </c>
      <c r="AD49" s="71">
        <f t="shared" si="116"/>
        <v>1190.8599999999999</v>
      </c>
      <c r="AE49" s="71"/>
      <c r="AF49" s="109"/>
      <c r="AG49" s="101">
        <f t="shared" si="2"/>
        <v>1.29267</v>
      </c>
      <c r="AH49" s="227">
        <f t="shared" si="117"/>
        <v>101304</v>
      </c>
      <c r="AI49" s="101">
        <f>AH49/AH46</f>
        <v>1</v>
      </c>
      <c r="AJ49" s="71">
        <f>AJ46*AI49</f>
        <v>200</v>
      </c>
      <c r="AK49" s="112">
        <f t="shared" si="118"/>
        <v>1.9742599999999998E-3</v>
      </c>
      <c r="AL49" s="76">
        <f>AL46</f>
        <v>36.53</v>
      </c>
      <c r="AM49" s="110">
        <f t="shared" ref="AM49:AM54" si="125">AK49*AL49</f>
        <v>7.2120000000000004E-2</v>
      </c>
      <c r="AN49" s="71">
        <f t="shared" ref="AN49:AN55" si="126">AM49*AH49</f>
        <v>7306.04</v>
      </c>
      <c r="AO49" s="71"/>
      <c r="AP49" s="109"/>
      <c r="AQ49" s="101">
        <f t="shared" si="3"/>
        <v>1.202</v>
      </c>
      <c r="AR49" s="227">
        <f t="shared" si="119"/>
        <v>0</v>
      </c>
      <c r="AS49" s="101">
        <f>AR49/AR46</f>
        <v>0</v>
      </c>
      <c r="AT49" s="71">
        <f>AT46*AS49</f>
        <v>0</v>
      </c>
      <c r="AU49" s="112">
        <f t="shared" si="120"/>
        <v>0</v>
      </c>
      <c r="AV49" s="76">
        <f>AV46</f>
        <v>0</v>
      </c>
      <c r="AW49" s="110">
        <f t="shared" si="121"/>
        <v>0</v>
      </c>
      <c r="AX49" s="71">
        <f t="shared" si="122"/>
        <v>0</v>
      </c>
      <c r="AY49" s="71"/>
      <c r="AZ49" s="109"/>
      <c r="BA49" s="101">
        <f t="shared" si="123"/>
        <v>0</v>
      </c>
      <c r="BB49" s="227">
        <f t="shared" ref="BB49:BB54" si="127">D49+N49+X49+AH49+AR49</f>
        <v>146376</v>
      </c>
      <c r="BC49" s="101">
        <f>BB49/BB46</f>
        <v>0.10896</v>
      </c>
      <c r="BD49" s="71">
        <f>BD46*BC49</f>
        <v>222.39</v>
      </c>
      <c r="BE49" s="112">
        <f t="shared" si="124"/>
        <v>1.5193100000000001E-3</v>
      </c>
      <c r="BF49" s="76">
        <f>BF46</f>
        <v>36.53</v>
      </c>
      <c r="BG49" s="110">
        <f t="shared" ref="BG49:BG54" si="128">ROUNDUP(BE49*BF49,2)</f>
        <v>0.06</v>
      </c>
      <c r="BH49" s="71">
        <f t="shared" ref="BH49:BH55" si="129">BG49*BB49</f>
        <v>8782.56</v>
      </c>
      <c r="BI49" s="71"/>
      <c r="BJ49" s="109"/>
      <c r="BL49" s="398">
        <f t="shared" ref="BL49:BL54" si="130">BB49*BG49</f>
        <v>8783</v>
      </c>
    </row>
    <row r="50" spans="1:64" x14ac:dyDescent="0.25">
      <c r="A50" s="5"/>
      <c r="B50" s="12" t="s">
        <v>52</v>
      </c>
      <c r="C50" s="4" t="s">
        <v>58</v>
      </c>
      <c r="D50" s="227">
        <f t="shared" si="104"/>
        <v>27171</v>
      </c>
      <c r="E50" s="101">
        <f>D50/D46</f>
        <v>5.0610000000000002E-2</v>
      </c>
      <c r="F50" s="71">
        <f>F46*E50</f>
        <v>53.65</v>
      </c>
      <c r="G50" s="112">
        <f t="shared" si="105"/>
        <v>1.9745299999999999E-3</v>
      </c>
      <c r="H50" s="76">
        <f>H46</f>
        <v>36.53</v>
      </c>
      <c r="I50" s="110">
        <f t="shared" si="106"/>
        <v>7.213E-2</v>
      </c>
      <c r="J50" s="71">
        <f t="shared" si="107"/>
        <v>1959.84</v>
      </c>
      <c r="K50" s="71"/>
      <c r="L50" s="109"/>
      <c r="M50" s="101">
        <f t="shared" si="108"/>
        <v>1.20217</v>
      </c>
      <c r="N50" s="227">
        <f t="shared" si="109"/>
        <v>68580</v>
      </c>
      <c r="O50" s="101">
        <f>N50/N46</f>
        <v>0.16811000000000001</v>
      </c>
      <c r="P50" s="71">
        <f>P46*O50</f>
        <v>48.92</v>
      </c>
      <c r="Q50" s="112">
        <f t="shared" si="110"/>
        <v>7.1332999999999998E-4</v>
      </c>
      <c r="R50" s="76">
        <f>R46</f>
        <v>36.53</v>
      </c>
      <c r="S50" s="110">
        <f t="shared" si="111"/>
        <v>2.606E-2</v>
      </c>
      <c r="T50" s="71">
        <f t="shared" si="112"/>
        <v>1787.19</v>
      </c>
      <c r="U50" s="71"/>
      <c r="V50" s="109"/>
      <c r="W50" s="101">
        <f t="shared" si="1"/>
        <v>0.43432999999999999</v>
      </c>
      <c r="X50" s="227">
        <f t="shared" si="113"/>
        <v>14688</v>
      </c>
      <c r="Y50" s="101">
        <f>X50/X46</f>
        <v>6.3649999999999998E-2</v>
      </c>
      <c r="Z50" s="71">
        <f>Z46*Y50</f>
        <v>31.19</v>
      </c>
      <c r="AA50" s="112">
        <f t="shared" si="114"/>
        <v>2.1235E-3</v>
      </c>
      <c r="AB50" s="76">
        <f>AB46</f>
        <v>36.53</v>
      </c>
      <c r="AC50" s="110">
        <f t="shared" si="115"/>
        <v>7.757E-2</v>
      </c>
      <c r="AD50" s="71">
        <f t="shared" si="116"/>
        <v>1139.3499999999999</v>
      </c>
      <c r="AE50" s="71"/>
      <c r="AF50" s="109"/>
      <c r="AG50" s="101">
        <f t="shared" si="2"/>
        <v>1.2928299999999999</v>
      </c>
      <c r="AH50" s="227">
        <f t="shared" si="117"/>
        <v>0</v>
      </c>
      <c r="AI50" s="101">
        <f>AH50/AH46</f>
        <v>0</v>
      </c>
      <c r="AJ50" s="71">
        <f>AJ46*AI50</f>
        <v>0</v>
      </c>
      <c r="AK50" s="112">
        <f t="shared" si="118"/>
        <v>0</v>
      </c>
      <c r="AL50" s="76">
        <f>AL46</f>
        <v>36.53</v>
      </c>
      <c r="AM50" s="110">
        <f t="shared" si="125"/>
        <v>0</v>
      </c>
      <c r="AN50" s="71">
        <f t="shared" si="126"/>
        <v>0</v>
      </c>
      <c r="AO50" s="71"/>
      <c r="AP50" s="109"/>
      <c r="AQ50" s="101">
        <f t="shared" si="3"/>
        <v>0</v>
      </c>
      <c r="AR50" s="227">
        <f t="shared" si="119"/>
        <v>0</v>
      </c>
      <c r="AS50" s="101">
        <f>AR50/AR46</f>
        <v>0</v>
      </c>
      <c r="AT50" s="71">
        <f>AT46*AS50</f>
        <v>0</v>
      </c>
      <c r="AU50" s="112">
        <f t="shared" si="120"/>
        <v>0</v>
      </c>
      <c r="AV50" s="76">
        <f>AV46</f>
        <v>0</v>
      </c>
      <c r="AW50" s="110">
        <f t="shared" si="121"/>
        <v>0</v>
      </c>
      <c r="AX50" s="71">
        <f t="shared" si="122"/>
        <v>0</v>
      </c>
      <c r="AY50" s="71"/>
      <c r="AZ50" s="109"/>
      <c r="BA50" s="101">
        <f t="shared" si="123"/>
        <v>0</v>
      </c>
      <c r="BB50" s="227">
        <f t="shared" si="127"/>
        <v>110439</v>
      </c>
      <c r="BC50" s="101">
        <f>BB50/BB46</f>
        <v>8.2210000000000005E-2</v>
      </c>
      <c r="BD50" s="71">
        <f>BD46*BC50</f>
        <v>167.79</v>
      </c>
      <c r="BE50" s="112">
        <f t="shared" si="124"/>
        <v>1.5192999999999999E-3</v>
      </c>
      <c r="BF50" s="76">
        <f>BF46</f>
        <v>36.53</v>
      </c>
      <c r="BG50" s="110">
        <f t="shared" si="128"/>
        <v>0.06</v>
      </c>
      <c r="BH50" s="71">
        <f t="shared" si="129"/>
        <v>6626.34</v>
      </c>
      <c r="BI50" s="71"/>
      <c r="BJ50" s="109"/>
      <c r="BL50" s="398">
        <f t="shared" si="130"/>
        <v>6626</v>
      </c>
    </row>
    <row r="51" spans="1:64" x14ac:dyDescent="0.25">
      <c r="A51" s="5"/>
      <c r="B51" s="12" t="s">
        <v>462</v>
      </c>
      <c r="C51" s="4" t="s">
        <v>58</v>
      </c>
      <c r="D51" s="227">
        <f t="shared" si="104"/>
        <v>0</v>
      </c>
      <c r="E51" s="101">
        <f>D51/D46</f>
        <v>0</v>
      </c>
      <c r="F51" s="71">
        <f>F46*E51</f>
        <v>0</v>
      </c>
      <c r="G51" s="112">
        <f t="shared" si="105"/>
        <v>0</v>
      </c>
      <c r="H51" s="76">
        <f>H46</f>
        <v>36.53</v>
      </c>
      <c r="I51" s="110">
        <f t="shared" si="106"/>
        <v>0</v>
      </c>
      <c r="J51" s="71">
        <f t="shared" si="107"/>
        <v>0</v>
      </c>
      <c r="K51" s="71"/>
      <c r="L51" s="109"/>
      <c r="M51" s="101">
        <f t="shared" si="108"/>
        <v>0</v>
      </c>
      <c r="N51" s="227">
        <f t="shared" si="109"/>
        <v>18840</v>
      </c>
      <c r="O51" s="101">
        <f>N51/N46</f>
        <v>4.6179999999999999E-2</v>
      </c>
      <c r="P51" s="71">
        <f>P46*O51</f>
        <v>13.44</v>
      </c>
      <c r="Q51" s="112">
        <f t="shared" si="110"/>
        <v>7.1338E-4</v>
      </c>
      <c r="R51" s="76">
        <f>R46</f>
        <v>36.53</v>
      </c>
      <c r="S51" s="110">
        <f t="shared" si="111"/>
        <v>2.606E-2</v>
      </c>
      <c r="T51" s="71">
        <f t="shared" si="112"/>
        <v>490.97</v>
      </c>
      <c r="U51" s="71"/>
      <c r="V51" s="109"/>
      <c r="W51" s="101">
        <f t="shared" si="1"/>
        <v>0.43432999999999999</v>
      </c>
      <c r="X51" s="227">
        <f t="shared" si="113"/>
        <v>0</v>
      </c>
      <c r="Y51" s="101">
        <f>X51/X46</f>
        <v>0</v>
      </c>
      <c r="Z51" s="71">
        <f>Z46*Y51</f>
        <v>0</v>
      </c>
      <c r="AA51" s="112">
        <f t="shared" si="114"/>
        <v>0</v>
      </c>
      <c r="AB51" s="76">
        <f>AB46</f>
        <v>36.53</v>
      </c>
      <c r="AC51" s="110">
        <f t="shared" si="115"/>
        <v>0</v>
      </c>
      <c r="AD51" s="71">
        <f t="shared" si="116"/>
        <v>0</v>
      </c>
      <c r="AE51" s="71"/>
      <c r="AF51" s="109"/>
      <c r="AG51" s="101">
        <f t="shared" si="2"/>
        <v>0</v>
      </c>
      <c r="AH51" s="227">
        <f t="shared" si="117"/>
        <v>0</v>
      </c>
      <c r="AI51" s="101">
        <f>AH51/AH46</f>
        <v>0</v>
      </c>
      <c r="AJ51" s="71">
        <f>AJ46*AI51</f>
        <v>0</v>
      </c>
      <c r="AK51" s="112">
        <f t="shared" si="118"/>
        <v>0</v>
      </c>
      <c r="AL51" s="76">
        <f>AL46</f>
        <v>36.53</v>
      </c>
      <c r="AM51" s="110">
        <f t="shared" si="125"/>
        <v>0</v>
      </c>
      <c r="AN51" s="71">
        <f t="shared" si="126"/>
        <v>0</v>
      </c>
      <c r="AO51" s="71"/>
      <c r="AP51" s="109"/>
      <c r="AQ51" s="101">
        <f t="shared" si="3"/>
        <v>0</v>
      </c>
      <c r="AR51" s="227">
        <f t="shared" si="119"/>
        <v>0</v>
      </c>
      <c r="AS51" s="101">
        <f>AR51/AR46</f>
        <v>0</v>
      </c>
      <c r="AT51" s="71">
        <f>AT46*AS51</f>
        <v>0</v>
      </c>
      <c r="AU51" s="112">
        <f t="shared" si="120"/>
        <v>0</v>
      </c>
      <c r="AV51" s="76">
        <f>AV46</f>
        <v>0</v>
      </c>
      <c r="AW51" s="110">
        <f t="shared" si="121"/>
        <v>0</v>
      </c>
      <c r="AX51" s="71">
        <f t="shared" si="122"/>
        <v>0</v>
      </c>
      <c r="AY51" s="71"/>
      <c r="AZ51" s="109"/>
      <c r="BA51" s="101">
        <f t="shared" si="123"/>
        <v>0</v>
      </c>
      <c r="BB51" s="227">
        <f t="shared" si="127"/>
        <v>18840</v>
      </c>
      <c r="BC51" s="101">
        <f>BB51/BB46</f>
        <v>1.4019999999999999E-2</v>
      </c>
      <c r="BD51" s="71">
        <f>BD46*BC51</f>
        <v>28.61</v>
      </c>
      <c r="BE51" s="112">
        <f t="shared" si="124"/>
        <v>1.5185800000000001E-3</v>
      </c>
      <c r="BF51" s="76">
        <f>BF46</f>
        <v>36.53</v>
      </c>
      <c r="BG51" s="110">
        <f t="shared" si="128"/>
        <v>0.06</v>
      </c>
      <c r="BH51" s="71">
        <f t="shared" si="129"/>
        <v>1130.4000000000001</v>
      </c>
      <c r="BI51" s="71"/>
      <c r="BJ51" s="109"/>
      <c r="BL51" s="398">
        <f t="shared" si="130"/>
        <v>1130</v>
      </c>
    </row>
    <row r="52" spans="1:64" x14ac:dyDescent="0.25">
      <c r="A52" s="5"/>
      <c r="B52" s="12" t="s">
        <v>55</v>
      </c>
      <c r="C52" s="4" t="s">
        <v>58</v>
      </c>
      <c r="D52" s="227">
        <f t="shared" si="104"/>
        <v>318078</v>
      </c>
      <c r="E52" s="101">
        <f>D52/D46</f>
        <v>0.59241999999999995</v>
      </c>
      <c r="F52" s="71">
        <f>F46*E52</f>
        <v>627.97</v>
      </c>
      <c r="G52" s="112">
        <f t="shared" si="105"/>
        <v>1.9742599999999998E-3</v>
      </c>
      <c r="H52" s="76">
        <f>H46</f>
        <v>36.53</v>
      </c>
      <c r="I52" s="110">
        <f t="shared" si="106"/>
        <v>7.2120000000000004E-2</v>
      </c>
      <c r="J52" s="71">
        <f t="shared" si="107"/>
        <v>22939.79</v>
      </c>
      <c r="K52" s="71"/>
      <c r="L52" s="109"/>
      <c r="M52" s="101">
        <f t="shared" si="108"/>
        <v>1.202</v>
      </c>
      <c r="N52" s="227">
        <f t="shared" si="109"/>
        <v>102618</v>
      </c>
      <c r="O52" s="101">
        <f>N52/N46</f>
        <v>0.25155</v>
      </c>
      <c r="P52" s="71">
        <f>P46*O52</f>
        <v>73.2</v>
      </c>
      <c r="Q52" s="112">
        <f t="shared" si="110"/>
        <v>7.1332999999999998E-4</v>
      </c>
      <c r="R52" s="76">
        <f>R46</f>
        <v>36.53</v>
      </c>
      <c r="S52" s="110">
        <f t="shared" si="111"/>
        <v>2.606E-2</v>
      </c>
      <c r="T52" s="71">
        <f t="shared" si="112"/>
        <v>2674.23</v>
      </c>
      <c r="U52" s="71"/>
      <c r="V52" s="109"/>
      <c r="W52" s="101">
        <f t="shared" si="1"/>
        <v>0.43432999999999999</v>
      </c>
      <c r="X52" s="227">
        <f t="shared" si="113"/>
        <v>68472</v>
      </c>
      <c r="Y52" s="101">
        <f>X52/X46</f>
        <v>0.29670999999999997</v>
      </c>
      <c r="Z52" s="71">
        <f>Z46*Y52</f>
        <v>145.38999999999999</v>
      </c>
      <c r="AA52" s="112">
        <f t="shared" si="114"/>
        <v>2.12335E-3</v>
      </c>
      <c r="AB52" s="76">
        <f>AB46</f>
        <v>36.53</v>
      </c>
      <c r="AC52" s="110">
        <f t="shared" si="115"/>
        <v>7.757E-2</v>
      </c>
      <c r="AD52" s="71">
        <f t="shared" si="116"/>
        <v>5311.37</v>
      </c>
      <c r="AE52" s="71"/>
      <c r="AF52" s="109"/>
      <c r="AG52" s="101">
        <f t="shared" si="2"/>
        <v>1.2928299999999999</v>
      </c>
      <c r="AH52" s="227">
        <f t="shared" si="117"/>
        <v>0</v>
      </c>
      <c r="AI52" s="101">
        <f>AH52/AH46</f>
        <v>0</v>
      </c>
      <c r="AJ52" s="71">
        <f>AJ46*AI52</f>
        <v>0</v>
      </c>
      <c r="AK52" s="112">
        <f t="shared" si="118"/>
        <v>0</v>
      </c>
      <c r="AL52" s="76">
        <f>AL46</f>
        <v>36.53</v>
      </c>
      <c r="AM52" s="110">
        <f t="shared" si="125"/>
        <v>0</v>
      </c>
      <c r="AN52" s="71">
        <f t="shared" si="126"/>
        <v>0</v>
      </c>
      <c r="AO52" s="71"/>
      <c r="AP52" s="109"/>
      <c r="AQ52" s="101">
        <f t="shared" si="3"/>
        <v>0</v>
      </c>
      <c r="AR52" s="227">
        <f t="shared" si="119"/>
        <v>0</v>
      </c>
      <c r="AS52" s="101">
        <f>AR52/AR46</f>
        <v>0</v>
      </c>
      <c r="AT52" s="71">
        <f>AT46*AS52</f>
        <v>0</v>
      </c>
      <c r="AU52" s="112">
        <f t="shared" si="120"/>
        <v>0</v>
      </c>
      <c r="AV52" s="76">
        <f>AV46</f>
        <v>0</v>
      </c>
      <c r="AW52" s="110">
        <f t="shared" si="121"/>
        <v>0</v>
      </c>
      <c r="AX52" s="71">
        <f t="shared" si="122"/>
        <v>0</v>
      </c>
      <c r="AY52" s="71"/>
      <c r="AZ52" s="109"/>
      <c r="BA52" s="101">
        <f t="shared" si="123"/>
        <v>0</v>
      </c>
      <c r="BB52" s="227">
        <f t="shared" si="127"/>
        <v>489168</v>
      </c>
      <c r="BC52" s="101">
        <f>BB52/BB46</f>
        <v>0.36414000000000002</v>
      </c>
      <c r="BD52" s="71">
        <f>BD46*BC52</f>
        <v>743.21</v>
      </c>
      <c r="BE52" s="112">
        <f t="shared" si="124"/>
        <v>1.5193299999999999E-3</v>
      </c>
      <c r="BF52" s="76">
        <f>BF46</f>
        <v>36.53</v>
      </c>
      <c r="BG52" s="110">
        <f t="shared" si="128"/>
        <v>0.06</v>
      </c>
      <c r="BH52" s="71">
        <f t="shared" si="129"/>
        <v>29350.080000000002</v>
      </c>
      <c r="BI52" s="71"/>
      <c r="BJ52" s="109"/>
      <c r="BL52" s="398">
        <f t="shared" si="130"/>
        <v>29350</v>
      </c>
    </row>
    <row r="53" spans="1:64" x14ac:dyDescent="0.25">
      <c r="A53" s="5"/>
      <c r="B53" s="12" t="s">
        <v>56</v>
      </c>
      <c r="C53" s="4" t="s">
        <v>58</v>
      </c>
      <c r="D53" s="227">
        <f t="shared" si="104"/>
        <v>22554</v>
      </c>
      <c r="E53" s="101">
        <f>D53/D46</f>
        <v>4.2009999999999999E-2</v>
      </c>
      <c r="F53" s="71">
        <f>F46*E53</f>
        <v>44.53</v>
      </c>
      <c r="G53" s="112">
        <f t="shared" si="105"/>
        <v>1.97437E-3</v>
      </c>
      <c r="H53" s="76">
        <f>H46</f>
        <v>36.53</v>
      </c>
      <c r="I53" s="110">
        <f t="shared" si="106"/>
        <v>7.2120000000000004E-2</v>
      </c>
      <c r="J53" s="71">
        <f t="shared" si="107"/>
        <v>1626.59</v>
      </c>
      <c r="K53" s="71"/>
      <c r="L53" s="109"/>
      <c r="M53" s="101">
        <f t="shared" si="108"/>
        <v>1.202</v>
      </c>
      <c r="N53" s="227">
        <f t="shared" si="109"/>
        <v>19692</v>
      </c>
      <c r="O53" s="101">
        <f>N53/N46</f>
        <v>4.827E-2</v>
      </c>
      <c r="P53" s="71">
        <f>P46*O53</f>
        <v>14.05</v>
      </c>
      <c r="Q53" s="112">
        <f t="shared" si="110"/>
        <v>7.1349E-4</v>
      </c>
      <c r="R53" s="76">
        <f>R46</f>
        <v>36.53</v>
      </c>
      <c r="S53" s="110">
        <f t="shared" si="111"/>
        <v>2.606E-2</v>
      </c>
      <c r="T53" s="71">
        <f t="shared" si="112"/>
        <v>513.16999999999996</v>
      </c>
      <c r="U53" s="71"/>
      <c r="V53" s="109"/>
      <c r="W53" s="101">
        <f t="shared" si="1"/>
        <v>0.43432999999999999</v>
      </c>
      <c r="X53" s="227">
        <f t="shared" si="113"/>
        <v>0</v>
      </c>
      <c r="Y53" s="101">
        <f>X53/X46</f>
        <v>0</v>
      </c>
      <c r="Z53" s="71">
        <f>Z46*Y53</f>
        <v>0</v>
      </c>
      <c r="AA53" s="112">
        <f t="shared" si="114"/>
        <v>0</v>
      </c>
      <c r="AB53" s="76">
        <f>AB46</f>
        <v>36.53</v>
      </c>
      <c r="AC53" s="110">
        <f t="shared" si="115"/>
        <v>0</v>
      </c>
      <c r="AD53" s="71">
        <f t="shared" si="116"/>
        <v>0</v>
      </c>
      <c r="AE53" s="71"/>
      <c r="AF53" s="109"/>
      <c r="AG53" s="101">
        <f t="shared" si="2"/>
        <v>0</v>
      </c>
      <c r="AH53" s="227">
        <f t="shared" si="117"/>
        <v>0</v>
      </c>
      <c r="AI53" s="101">
        <f>AH53/AH46</f>
        <v>0</v>
      </c>
      <c r="AJ53" s="71">
        <f>AJ46*AI53</f>
        <v>0</v>
      </c>
      <c r="AK53" s="112">
        <f t="shared" si="118"/>
        <v>0</v>
      </c>
      <c r="AL53" s="76">
        <f>AL46</f>
        <v>36.53</v>
      </c>
      <c r="AM53" s="110">
        <f t="shared" si="125"/>
        <v>0</v>
      </c>
      <c r="AN53" s="71">
        <f t="shared" si="126"/>
        <v>0</v>
      </c>
      <c r="AO53" s="71"/>
      <c r="AP53" s="109"/>
      <c r="AQ53" s="101">
        <f t="shared" si="3"/>
        <v>0</v>
      </c>
      <c r="AR53" s="227">
        <f t="shared" si="119"/>
        <v>66420</v>
      </c>
      <c r="AS53" s="101">
        <f>AR53/AR46</f>
        <v>1</v>
      </c>
      <c r="AT53" s="71">
        <f>AT46*AS53</f>
        <v>0</v>
      </c>
      <c r="AU53" s="112">
        <f t="shared" si="120"/>
        <v>0</v>
      </c>
      <c r="AV53" s="76">
        <f>AV46</f>
        <v>0</v>
      </c>
      <c r="AW53" s="110">
        <f t="shared" si="121"/>
        <v>0</v>
      </c>
      <c r="AX53" s="71">
        <f t="shared" si="122"/>
        <v>0</v>
      </c>
      <c r="AY53" s="71"/>
      <c r="AZ53" s="109"/>
      <c r="BA53" s="101">
        <f t="shared" si="123"/>
        <v>0</v>
      </c>
      <c r="BB53" s="227">
        <f t="shared" si="127"/>
        <v>108666</v>
      </c>
      <c r="BC53" s="101">
        <f>BB53/BB46</f>
        <v>8.0890000000000004E-2</v>
      </c>
      <c r="BD53" s="71">
        <f>BD46*BC53</f>
        <v>165.1</v>
      </c>
      <c r="BE53" s="112">
        <f t="shared" si="124"/>
        <v>1.5193299999999999E-3</v>
      </c>
      <c r="BF53" s="76">
        <f>BF46</f>
        <v>36.53</v>
      </c>
      <c r="BG53" s="110">
        <f t="shared" si="128"/>
        <v>0.06</v>
      </c>
      <c r="BH53" s="71">
        <f t="shared" si="129"/>
        <v>6519.96</v>
      </c>
      <c r="BI53" s="71"/>
      <c r="BJ53" s="109"/>
      <c r="BL53" s="398">
        <f t="shared" si="130"/>
        <v>6520</v>
      </c>
    </row>
    <row r="54" spans="1:64" x14ac:dyDescent="0.25">
      <c r="A54" s="5"/>
      <c r="B54" s="12" t="s">
        <v>57</v>
      </c>
      <c r="C54" s="4" t="s">
        <v>58</v>
      </c>
      <c r="D54" s="227">
        <f t="shared" si="104"/>
        <v>139392</v>
      </c>
      <c r="E54" s="101">
        <f>D54/D46</f>
        <v>0.25962000000000002</v>
      </c>
      <c r="F54" s="71">
        <f>F46*E54</f>
        <v>275.2</v>
      </c>
      <c r="G54" s="112">
        <f t="shared" si="105"/>
        <v>1.9742900000000001E-3</v>
      </c>
      <c r="H54" s="76">
        <f>H46</f>
        <v>36.53</v>
      </c>
      <c r="I54" s="110">
        <f t="shared" si="106"/>
        <v>7.2120000000000004E-2</v>
      </c>
      <c r="J54" s="71">
        <f t="shared" si="107"/>
        <v>10052.950000000001</v>
      </c>
      <c r="K54" s="71"/>
      <c r="L54" s="109"/>
      <c r="M54" s="101">
        <f t="shared" si="108"/>
        <v>1.202</v>
      </c>
      <c r="N54" s="227">
        <f t="shared" si="109"/>
        <v>198207</v>
      </c>
      <c r="O54" s="101">
        <f>N54/N46</f>
        <v>0.48587999999999998</v>
      </c>
      <c r="P54" s="71">
        <f>P46*O54</f>
        <v>141.38999999999999</v>
      </c>
      <c r="Q54" s="112">
        <f t="shared" si="110"/>
        <v>7.1334999999999997E-4</v>
      </c>
      <c r="R54" s="76">
        <f>R46</f>
        <v>36.53</v>
      </c>
      <c r="S54" s="110">
        <f t="shared" si="111"/>
        <v>2.606E-2</v>
      </c>
      <c r="T54" s="71">
        <f t="shared" si="112"/>
        <v>5165.2700000000004</v>
      </c>
      <c r="U54" s="71"/>
      <c r="V54" s="109"/>
      <c r="W54" s="101">
        <f t="shared" si="1"/>
        <v>0.43432999999999999</v>
      </c>
      <c r="X54" s="227">
        <f t="shared" si="113"/>
        <v>8640</v>
      </c>
      <c r="Y54" s="101">
        <f>X54/X46</f>
        <v>3.7440000000000001E-2</v>
      </c>
      <c r="Z54" s="71">
        <f>Z46*Y54</f>
        <v>18.350000000000001</v>
      </c>
      <c r="AA54" s="112">
        <f t="shared" si="114"/>
        <v>2.1238400000000001E-3</v>
      </c>
      <c r="AB54" s="76">
        <f>AB46</f>
        <v>36.53</v>
      </c>
      <c r="AC54" s="110">
        <f t="shared" si="115"/>
        <v>7.7579999999999996E-2</v>
      </c>
      <c r="AD54" s="71">
        <f t="shared" si="116"/>
        <v>670.29</v>
      </c>
      <c r="AE54" s="71"/>
      <c r="AF54" s="109"/>
      <c r="AG54" s="101">
        <f t="shared" si="2"/>
        <v>1.2929999999999999</v>
      </c>
      <c r="AH54" s="227">
        <f t="shared" si="117"/>
        <v>0</v>
      </c>
      <c r="AI54" s="101">
        <f>AH54/AH46</f>
        <v>0</v>
      </c>
      <c r="AJ54" s="71">
        <f>AJ46*AI54</f>
        <v>0</v>
      </c>
      <c r="AK54" s="112">
        <f t="shared" si="118"/>
        <v>0</v>
      </c>
      <c r="AL54" s="76">
        <f>AL46</f>
        <v>36.53</v>
      </c>
      <c r="AM54" s="110">
        <f t="shared" si="125"/>
        <v>0</v>
      </c>
      <c r="AN54" s="71">
        <f t="shared" si="126"/>
        <v>0</v>
      </c>
      <c r="AO54" s="71"/>
      <c r="AP54" s="109"/>
      <c r="AQ54" s="101">
        <f t="shared" si="3"/>
        <v>0</v>
      </c>
      <c r="AR54" s="227">
        <f t="shared" si="119"/>
        <v>0</v>
      </c>
      <c r="AS54" s="101">
        <f>AR54/AR46</f>
        <v>0</v>
      </c>
      <c r="AT54" s="71">
        <f>AT46*AS54</f>
        <v>0</v>
      </c>
      <c r="AU54" s="112">
        <f t="shared" si="120"/>
        <v>0</v>
      </c>
      <c r="AV54" s="76">
        <f>AV46</f>
        <v>0</v>
      </c>
      <c r="AW54" s="110">
        <f t="shared" si="121"/>
        <v>0</v>
      </c>
      <c r="AX54" s="71">
        <f t="shared" si="122"/>
        <v>0</v>
      </c>
      <c r="AY54" s="71"/>
      <c r="AZ54" s="109"/>
      <c r="BA54" s="101">
        <f t="shared" si="123"/>
        <v>0</v>
      </c>
      <c r="BB54" s="227">
        <f t="shared" si="127"/>
        <v>346239</v>
      </c>
      <c r="BC54" s="101">
        <f>BB54/BB46</f>
        <v>0.25774000000000002</v>
      </c>
      <c r="BD54" s="71">
        <f>BD46*BC54</f>
        <v>526.04999999999995</v>
      </c>
      <c r="BE54" s="112">
        <f t="shared" si="124"/>
        <v>1.5193299999999999E-3</v>
      </c>
      <c r="BF54" s="76">
        <f>BF46</f>
        <v>36.53</v>
      </c>
      <c r="BG54" s="110">
        <f t="shared" si="128"/>
        <v>0.06</v>
      </c>
      <c r="BH54" s="71">
        <f t="shared" si="129"/>
        <v>20774.34</v>
      </c>
      <c r="BI54" s="71"/>
      <c r="BJ54" s="109"/>
      <c r="BL54" s="398">
        <f t="shared" si="130"/>
        <v>20774</v>
      </c>
    </row>
    <row r="55" spans="1:64" x14ac:dyDescent="0.25">
      <c r="A55" s="5" t="s">
        <v>544</v>
      </c>
      <c r="B55" s="13" t="s">
        <v>389</v>
      </c>
      <c r="C55" s="4" t="s">
        <v>58</v>
      </c>
      <c r="D55" s="19">
        <f>SUM(D57:D63)</f>
        <v>536913</v>
      </c>
      <c r="E55" s="4"/>
      <c r="F55" s="74"/>
      <c r="G55" s="112"/>
      <c r="H55" s="71"/>
      <c r="I55" s="110">
        <f>I10+I19+I28+I37+I46</f>
        <v>5.0830099999999998</v>
      </c>
      <c r="J55" s="71">
        <f t="shared" si="107"/>
        <v>2729134.15</v>
      </c>
      <c r="K55" s="185">
        <f>K10+K19+K28+K37+K46</f>
        <v>2729277.67</v>
      </c>
      <c r="L55" s="109">
        <f>K55-J55</f>
        <v>143.52000000000001</v>
      </c>
      <c r="M55" s="101">
        <f t="shared" si="108"/>
        <v>1.13561</v>
      </c>
      <c r="N55" s="19">
        <f>SUM(N57:N63)</f>
        <v>407937</v>
      </c>
      <c r="O55" s="4"/>
      <c r="P55" s="74"/>
      <c r="Q55" s="112"/>
      <c r="R55" s="71"/>
      <c r="S55" s="110">
        <f>S10+S19+S28+S37+S46</f>
        <v>3.5906500000000001</v>
      </c>
      <c r="T55" s="71">
        <f t="shared" si="112"/>
        <v>1464758.99</v>
      </c>
      <c r="U55" s="185">
        <f>U10+U19+U28+U37+U46</f>
        <v>1464754.55</v>
      </c>
      <c r="V55" s="109">
        <f>U55-T55</f>
        <v>-4.4400000000000004</v>
      </c>
      <c r="W55" s="101">
        <f t="shared" si="1"/>
        <v>0.80220000000000002</v>
      </c>
      <c r="X55" s="19">
        <f>SUM(X57:X63)</f>
        <v>230769</v>
      </c>
      <c r="Y55" s="4"/>
      <c r="Z55" s="74"/>
      <c r="AA55" s="112"/>
      <c r="AB55" s="71"/>
      <c r="AC55" s="110">
        <f>AC10+AC19+AC28+AC37+AC46</f>
        <v>7.3060099999999997</v>
      </c>
      <c r="AD55" s="71">
        <f t="shared" si="116"/>
        <v>1686000.62</v>
      </c>
      <c r="AE55" s="185">
        <f>AE10+AE19+AE28+AE37+AE46</f>
        <v>1686004.59</v>
      </c>
      <c r="AF55" s="109">
        <f>AE55-AD55</f>
        <v>3.97</v>
      </c>
      <c r="AG55" s="101">
        <f t="shared" si="2"/>
        <v>1.63226</v>
      </c>
      <c r="AH55" s="19">
        <f>SUM(AH57:AH63)</f>
        <v>101304</v>
      </c>
      <c r="AI55" s="4"/>
      <c r="AJ55" s="74"/>
      <c r="AK55" s="112"/>
      <c r="AL55" s="71"/>
      <c r="AM55" s="110">
        <f>AM10+AM19+AM28+AM37+AM46</f>
        <v>1.3092900000000001</v>
      </c>
      <c r="AN55" s="71">
        <f t="shared" si="126"/>
        <v>132636.31</v>
      </c>
      <c r="AO55" s="185">
        <f>AO10+AO19+AO28+AO37+AO46</f>
        <v>132637.20000000001</v>
      </c>
      <c r="AP55" s="109">
        <f>AO55-AN55</f>
        <v>0.89</v>
      </c>
      <c r="AQ55" s="101">
        <f t="shared" si="3"/>
        <v>0.29250999999999999</v>
      </c>
      <c r="AR55" s="19">
        <f>SUM(AR57:AR63)</f>
        <v>66420</v>
      </c>
      <c r="AS55" s="4"/>
      <c r="AT55" s="74"/>
      <c r="AU55" s="112"/>
      <c r="AV55" s="71"/>
      <c r="AW55" s="110">
        <f>AW10+AW19+AW28+AW37+AW46</f>
        <v>0</v>
      </c>
      <c r="AX55" s="71">
        <f t="shared" si="122"/>
        <v>0</v>
      </c>
      <c r="AY55" s="185">
        <f>AY10+AY19+AY28+AY37+AY46</f>
        <v>0</v>
      </c>
      <c r="AZ55" s="109">
        <f>AY55-AX55</f>
        <v>0</v>
      </c>
      <c r="BA55" s="101">
        <f>AW55/BG55</f>
        <v>0</v>
      </c>
      <c r="BB55" s="19">
        <f>SUM(BB57:BB63)</f>
        <v>1343343</v>
      </c>
      <c r="BC55" s="229"/>
      <c r="BD55" s="76"/>
      <c r="BE55" s="112"/>
      <c r="BF55" s="71"/>
      <c r="BG55" s="110">
        <f>BG10+BG19+BG28+BG37+BG46</f>
        <v>4.4760200000000001</v>
      </c>
      <c r="BH55" s="71">
        <f t="shared" si="129"/>
        <v>6012830.1299999999</v>
      </c>
      <c r="BI55" s="185">
        <f>BI10+BI19+BI28+BI37+BI46</f>
        <v>6012674.0099999998</v>
      </c>
      <c r="BJ55" s="109">
        <f>BI55-BH55</f>
        <v>-156.12</v>
      </c>
      <c r="BL55" s="398"/>
    </row>
    <row r="56" spans="1:64" s="105" customFormat="1" x14ac:dyDescent="0.25">
      <c r="A56" s="102"/>
      <c r="B56" s="103" t="s">
        <v>340</v>
      </c>
      <c r="C56" s="103"/>
      <c r="D56" s="228"/>
      <c r="E56" s="103"/>
      <c r="F56" s="109"/>
      <c r="G56" s="113"/>
      <c r="H56" s="109"/>
      <c r="I56" s="109"/>
      <c r="J56" s="109">
        <f>J55-(SUM(J57:J63))</f>
        <v>-33.4</v>
      </c>
      <c r="K56" s="109"/>
      <c r="L56" s="109"/>
      <c r="M56" s="103"/>
      <c r="N56" s="228"/>
      <c r="O56" s="103"/>
      <c r="P56" s="109"/>
      <c r="Q56" s="113"/>
      <c r="R56" s="109"/>
      <c r="S56" s="109"/>
      <c r="T56" s="109">
        <f>T55-(SUM(T57:T63))</f>
        <v>33.590000000000003</v>
      </c>
      <c r="U56" s="109"/>
      <c r="V56" s="109"/>
      <c r="W56" s="101"/>
      <c r="X56" s="228"/>
      <c r="Y56" s="103"/>
      <c r="Z56" s="109"/>
      <c r="AA56" s="113"/>
      <c r="AB56" s="109"/>
      <c r="AC56" s="109"/>
      <c r="AD56" s="109">
        <f>AD55-(SUM(AD57:AD63))</f>
        <v>-3.39</v>
      </c>
      <c r="AE56" s="109"/>
      <c r="AF56" s="109"/>
      <c r="AG56" s="101"/>
      <c r="AH56" s="228"/>
      <c r="AI56" s="103"/>
      <c r="AJ56" s="109"/>
      <c r="AK56" s="113"/>
      <c r="AL56" s="109"/>
      <c r="AM56" s="109"/>
      <c r="AN56" s="109">
        <f>AN55-(SUM(AN57:AN63))</f>
        <v>0</v>
      </c>
      <c r="AO56" s="109"/>
      <c r="AP56" s="109"/>
      <c r="AQ56" s="101"/>
      <c r="AR56" s="228"/>
      <c r="AS56" s="103"/>
      <c r="AT56" s="109"/>
      <c r="AU56" s="113"/>
      <c r="AV56" s="109"/>
      <c r="AW56" s="109"/>
      <c r="AX56" s="109">
        <f>AX55-(SUM(AX57:AX63))</f>
        <v>0</v>
      </c>
      <c r="AY56" s="109"/>
      <c r="AZ56" s="109"/>
      <c r="BA56" s="103"/>
      <c r="BB56" s="104"/>
      <c r="BC56" s="103"/>
      <c r="BD56" s="109"/>
      <c r="BE56" s="113"/>
      <c r="BF56" s="109"/>
      <c r="BG56" s="109"/>
      <c r="BH56" s="109">
        <f>BH55-(SUM(BH57:BH63))</f>
        <v>-32213.37</v>
      </c>
      <c r="BI56" s="109"/>
      <c r="BJ56" s="109"/>
    </row>
    <row r="57" spans="1:64" x14ac:dyDescent="0.25">
      <c r="A57" s="5"/>
      <c r="B57" s="12" t="s">
        <v>53</v>
      </c>
      <c r="C57" s="4"/>
      <c r="D57" s="227">
        <f t="shared" ref="D57:D63" si="131">D12</f>
        <v>0</v>
      </c>
      <c r="E57" s="101"/>
      <c r="F57" s="71"/>
      <c r="G57" s="112"/>
      <c r="H57" s="76"/>
      <c r="I57" s="110">
        <f t="shared" ref="I57:J63" si="132">I12+I21+I30+I39+I48</f>
        <v>0</v>
      </c>
      <c r="J57" s="71">
        <f t="shared" si="132"/>
        <v>0</v>
      </c>
      <c r="K57" s="71"/>
      <c r="L57" s="109"/>
      <c r="M57" s="101">
        <f>I57/BG57</f>
        <v>0</v>
      </c>
      <c r="N57" s="227">
        <f t="shared" ref="N57:N63" si="133">N12</f>
        <v>0</v>
      </c>
      <c r="O57" s="101"/>
      <c r="P57" s="71"/>
      <c r="Q57" s="112"/>
      <c r="R57" s="76"/>
      <c r="S57" s="110">
        <f t="shared" ref="S57:T63" si="134">S12+S21+S30+S39+S48</f>
        <v>0</v>
      </c>
      <c r="T57" s="71">
        <f t="shared" si="134"/>
        <v>0</v>
      </c>
      <c r="U57" s="71"/>
      <c r="V57" s="109"/>
      <c r="W57" s="101">
        <f>S57/BG57</f>
        <v>0</v>
      </c>
      <c r="X57" s="227">
        <f t="shared" ref="X57:X63" si="135">X12</f>
        <v>123615</v>
      </c>
      <c r="Y57" s="101"/>
      <c r="Z57" s="71"/>
      <c r="AA57" s="112"/>
      <c r="AB57" s="76"/>
      <c r="AC57" s="110">
        <f t="shared" ref="AC57:AD63" si="136">AC12+AC21+AC30+AC39+AC48</f>
        <v>7.3059700000000003</v>
      </c>
      <c r="AD57" s="71">
        <f t="shared" si="136"/>
        <v>903127.48</v>
      </c>
      <c r="AE57" s="71"/>
      <c r="AF57" s="109"/>
      <c r="AG57" s="101">
        <f>AC57/BG57</f>
        <v>1.62355</v>
      </c>
      <c r="AH57" s="227">
        <f t="shared" ref="AH57:AH63" si="137">AH12</f>
        <v>0</v>
      </c>
      <c r="AI57" s="101"/>
      <c r="AJ57" s="71"/>
      <c r="AK57" s="112"/>
      <c r="AL57" s="76"/>
      <c r="AM57" s="110">
        <f t="shared" ref="AM57:AN63" si="138">AM12+AM21+AM30+AM39+AM48</f>
        <v>0</v>
      </c>
      <c r="AN57" s="71">
        <f t="shared" si="138"/>
        <v>0</v>
      </c>
      <c r="AO57" s="71"/>
      <c r="AP57" s="109"/>
      <c r="AQ57" s="101">
        <f>AM57/BG57</f>
        <v>0</v>
      </c>
      <c r="AR57" s="227">
        <f t="shared" ref="AR57:AR63" si="139">AR12</f>
        <v>0</v>
      </c>
      <c r="AS57" s="101"/>
      <c r="AT57" s="71"/>
      <c r="AU57" s="112"/>
      <c r="AV57" s="76"/>
      <c r="AW57" s="110">
        <f t="shared" ref="AW57:AX63" si="140">AW12+AW21+AW30+AW39+AW48</f>
        <v>0</v>
      </c>
      <c r="AX57" s="71">
        <f t="shared" si="140"/>
        <v>0</v>
      </c>
      <c r="AY57" s="71"/>
      <c r="AZ57" s="109"/>
      <c r="BA57" s="101">
        <f>AW57/$BG57</f>
        <v>0</v>
      </c>
      <c r="BB57" s="227">
        <f>D57+N57+X57+AH57+AR57</f>
        <v>123615</v>
      </c>
      <c r="BC57" s="101"/>
      <c r="BD57" s="71"/>
      <c r="BE57" s="112"/>
      <c r="BF57" s="76"/>
      <c r="BG57" s="110">
        <f t="shared" ref="BG57:BH63" si="141">BG12+BG21+BG30+BG39+BG48</f>
        <v>4.5</v>
      </c>
      <c r="BH57" s="71">
        <f t="shared" si="141"/>
        <v>556267.5</v>
      </c>
      <c r="BI57" s="71"/>
      <c r="BJ57" s="109"/>
    </row>
    <row r="58" spans="1:64" x14ac:dyDescent="0.25">
      <c r="A58" s="5"/>
      <c r="B58" s="12" t="s">
        <v>54</v>
      </c>
      <c r="C58" s="4"/>
      <c r="D58" s="227">
        <f t="shared" si="131"/>
        <v>29718</v>
      </c>
      <c r="E58" s="101"/>
      <c r="F58" s="71"/>
      <c r="G58" s="112"/>
      <c r="H58" s="76"/>
      <c r="I58" s="110">
        <f t="shared" si="132"/>
        <v>5.0832199999999998</v>
      </c>
      <c r="J58" s="71">
        <f t="shared" si="132"/>
        <v>151063.14000000001</v>
      </c>
      <c r="K58" s="71"/>
      <c r="L58" s="109"/>
      <c r="M58" s="101">
        <f t="shared" ref="M58:M63" si="142">I58/BG58</f>
        <v>1.1295999999999999</v>
      </c>
      <c r="N58" s="227">
        <f t="shared" si="133"/>
        <v>0</v>
      </c>
      <c r="O58" s="101"/>
      <c r="P58" s="71"/>
      <c r="Q58" s="112"/>
      <c r="R58" s="76"/>
      <c r="S58" s="110">
        <f t="shared" si="134"/>
        <v>0</v>
      </c>
      <c r="T58" s="71">
        <f t="shared" si="134"/>
        <v>0</v>
      </c>
      <c r="U58" s="71"/>
      <c r="V58" s="109"/>
      <c r="W58" s="101">
        <f t="shared" ref="W58:W63" si="143">S58/BG58</f>
        <v>0</v>
      </c>
      <c r="X58" s="227">
        <f t="shared" si="135"/>
        <v>15354</v>
      </c>
      <c r="Y58" s="101"/>
      <c r="Z58" s="71"/>
      <c r="AA58" s="112"/>
      <c r="AB58" s="76"/>
      <c r="AC58" s="110">
        <f t="shared" si="136"/>
        <v>7.30626</v>
      </c>
      <c r="AD58" s="71">
        <f t="shared" si="136"/>
        <v>112180.32</v>
      </c>
      <c r="AE58" s="71"/>
      <c r="AF58" s="109"/>
      <c r="AG58" s="101">
        <f t="shared" ref="AG58:AG63" si="144">AC58/BG58</f>
        <v>1.62361</v>
      </c>
      <c r="AH58" s="227">
        <f t="shared" si="137"/>
        <v>101304</v>
      </c>
      <c r="AI58" s="101"/>
      <c r="AJ58" s="71"/>
      <c r="AK58" s="112"/>
      <c r="AL58" s="76"/>
      <c r="AM58" s="110">
        <f t="shared" si="138"/>
        <v>1.3092900000000001</v>
      </c>
      <c r="AN58" s="71">
        <f t="shared" si="138"/>
        <v>132636.31</v>
      </c>
      <c r="AO58" s="71"/>
      <c r="AP58" s="109"/>
      <c r="AQ58" s="101">
        <f t="shared" ref="AQ58:AQ63" si="145">AM58/BG58</f>
        <v>0.29094999999999999</v>
      </c>
      <c r="AR58" s="227">
        <f t="shared" si="139"/>
        <v>0</v>
      </c>
      <c r="AS58" s="101"/>
      <c r="AT58" s="71"/>
      <c r="AU58" s="112"/>
      <c r="AV58" s="76"/>
      <c r="AW58" s="110">
        <f t="shared" si="140"/>
        <v>0</v>
      </c>
      <c r="AX58" s="71">
        <f t="shared" si="140"/>
        <v>0</v>
      </c>
      <c r="AY58" s="71"/>
      <c r="AZ58" s="109"/>
      <c r="BA58" s="101">
        <f t="shared" ref="BA58:BA63" si="146">AW58/BG58</f>
        <v>0</v>
      </c>
      <c r="BB58" s="227">
        <f t="shared" ref="BB58:BB63" si="147">D58+N58+X58+AH58+AR58</f>
        <v>146376</v>
      </c>
      <c r="BC58" s="101"/>
      <c r="BD58" s="71"/>
      <c r="BE58" s="112"/>
      <c r="BF58" s="76"/>
      <c r="BG58" s="110">
        <f t="shared" si="141"/>
        <v>4.5</v>
      </c>
      <c r="BH58" s="71">
        <f t="shared" si="141"/>
        <v>658692</v>
      </c>
      <c r="BI58" s="71"/>
      <c r="BJ58" s="109"/>
    </row>
    <row r="59" spans="1:64" x14ac:dyDescent="0.25">
      <c r="A59" s="5"/>
      <c r="B59" s="12" t="s">
        <v>52</v>
      </c>
      <c r="C59" s="4"/>
      <c r="D59" s="227">
        <f t="shared" si="131"/>
        <v>27171</v>
      </c>
      <c r="E59" s="101"/>
      <c r="F59" s="71"/>
      <c r="G59" s="112"/>
      <c r="H59" s="76"/>
      <c r="I59" s="110">
        <f t="shared" si="132"/>
        <v>5.0838099999999997</v>
      </c>
      <c r="J59" s="71">
        <f t="shared" si="132"/>
        <v>138132.19</v>
      </c>
      <c r="K59" s="71"/>
      <c r="L59" s="109"/>
      <c r="M59" s="101">
        <f t="shared" si="142"/>
        <v>1.12974</v>
      </c>
      <c r="N59" s="227">
        <f t="shared" si="133"/>
        <v>68580</v>
      </c>
      <c r="O59" s="101"/>
      <c r="P59" s="71"/>
      <c r="Q59" s="112"/>
      <c r="R59" s="76"/>
      <c r="S59" s="110">
        <f t="shared" si="134"/>
        <v>3.5904099999999999</v>
      </c>
      <c r="T59" s="71">
        <f t="shared" si="134"/>
        <v>246230.32</v>
      </c>
      <c r="U59" s="71"/>
      <c r="V59" s="109"/>
      <c r="W59" s="101">
        <f t="shared" si="143"/>
        <v>0.79786999999999997</v>
      </c>
      <c r="X59" s="227">
        <f t="shared" si="135"/>
        <v>14688</v>
      </c>
      <c r="Y59" s="101"/>
      <c r="Z59" s="71"/>
      <c r="AA59" s="112"/>
      <c r="AB59" s="76"/>
      <c r="AC59" s="110">
        <f t="shared" si="136"/>
        <v>7.3067399999999996</v>
      </c>
      <c r="AD59" s="71">
        <f t="shared" si="136"/>
        <v>107321.39</v>
      </c>
      <c r="AE59" s="71"/>
      <c r="AF59" s="109"/>
      <c r="AG59" s="101">
        <f t="shared" si="144"/>
        <v>1.6237200000000001</v>
      </c>
      <c r="AH59" s="227">
        <f t="shared" si="137"/>
        <v>0</v>
      </c>
      <c r="AI59" s="101"/>
      <c r="AJ59" s="71"/>
      <c r="AK59" s="112"/>
      <c r="AL59" s="76"/>
      <c r="AM59" s="110">
        <f t="shared" si="138"/>
        <v>0</v>
      </c>
      <c r="AN59" s="71">
        <f t="shared" si="138"/>
        <v>0</v>
      </c>
      <c r="AO59" s="71"/>
      <c r="AP59" s="109"/>
      <c r="AQ59" s="101">
        <f t="shared" si="145"/>
        <v>0</v>
      </c>
      <c r="AR59" s="227">
        <f t="shared" si="139"/>
        <v>0</v>
      </c>
      <c r="AS59" s="101"/>
      <c r="AT59" s="71"/>
      <c r="AU59" s="112"/>
      <c r="AV59" s="76"/>
      <c r="AW59" s="110">
        <f t="shared" si="140"/>
        <v>0</v>
      </c>
      <c r="AX59" s="71">
        <f t="shared" si="140"/>
        <v>0</v>
      </c>
      <c r="AY59" s="71"/>
      <c r="AZ59" s="109"/>
      <c r="BA59" s="101">
        <f t="shared" si="146"/>
        <v>0</v>
      </c>
      <c r="BB59" s="227">
        <f t="shared" si="147"/>
        <v>110439</v>
      </c>
      <c r="BC59" s="101"/>
      <c r="BD59" s="71"/>
      <c r="BE59" s="112"/>
      <c r="BF59" s="76"/>
      <c r="BG59" s="110">
        <f t="shared" si="141"/>
        <v>4.5</v>
      </c>
      <c r="BH59" s="71">
        <f t="shared" si="141"/>
        <v>496975.5</v>
      </c>
      <c r="BI59" s="71"/>
      <c r="BJ59" s="109"/>
    </row>
    <row r="60" spans="1:64" x14ac:dyDescent="0.25">
      <c r="A60" s="5"/>
      <c r="B60" s="12" t="s">
        <v>462</v>
      </c>
      <c r="C60" s="4"/>
      <c r="D60" s="227">
        <f t="shared" si="131"/>
        <v>0</v>
      </c>
      <c r="E60" s="101"/>
      <c r="F60" s="71"/>
      <c r="G60" s="112"/>
      <c r="H60" s="76"/>
      <c r="I60" s="110">
        <f t="shared" si="132"/>
        <v>0</v>
      </c>
      <c r="J60" s="71">
        <f t="shared" si="132"/>
        <v>0</v>
      </c>
      <c r="K60" s="71"/>
      <c r="L60" s="109"/>
      <c r="M60" s="101">
        <f t="shared" si="142"/>
        <v>0</v>
      </c>
      <c r="N60" s="227">
        <f t="shared" si="133"/>
        <v>18840</v>
      </c>
      <c r="O60" s="101"/>
      <c r="P60" s="71"/>
      <c r="Q60" s="112"/>
      <c r="R60" s="76"/>
      <c r="S60" s="110">
        <f t="shared" si="134"/>
        <v>3.59077</v>
      </c>
      <c r="T60" s="71">
        <f t="shared" si="134"/>
        <v>67650.11</v>
      </c>
      <c r="U60" s="71"/>
      <c r="V60" s="109"/>
      <c r="W60" s="101">
        <f t="shared" si="143"/>
        <v>0.79795000000000005</v>
      </c>
      <c r="X60" s="227">
        <f t="shared" si="135"/>
        <v>0</v>
      </c>
      <c r="Y60" s="101"/>
      <c r="Z60" s="71"/>
      <c r="AA60" s="112"/>
      <c r="AB60" s="76"/>
      <c r="AC60" s="110">
        <f t="shared" si="136"/>
        <v>0</v>
      </c>
      <c r="AD60" s="71">
        <f t="shared" si="136"/>
        <v>0</v>
      </c>
      <c r="AE60" s="71"/>
      <c r="AF60" s="109"/>
      <c r="AG60" s="101">
        <f t="shared" si="144"/>
        <v>0</v>
      </c>
      <c r="AH60" s="227">
        <f t="shared" si="137"/>
        <v>0</v>
      </c>
      <c r="AI60" s="101"/>
      <c r="AJ60" s="71"/>
      <c r="AK60" s="112"/>
      <c r="AL60" s="76"/>
      <c r="AM60" s="110">
        <f t="shared" si="138"/>
        <v>0</v>
      </c>
      <c r="AN60" s="71">
        <f t="shared" si="138"/>
        <v>0</v>
      </c>
      <c r="AO60" s="71"/>
      <c r="AP60" s="109"/>
      <c r="AQ60" s="101">
        <f t="shared" si="145"/>
        <v>0</v>
      </c>
      <c r="AR60" s="227">
        <f t="shared" si="139"/>
        <v>0</v>
      </c>
      <c r="AS60" s="101"/>
      <c r="AT60" s="71"/>
      <c r="AU60" s="112"/>
      <c r="AV60" s="76"/>
      <c r="AW60" s="110">
        <f t="shared" si="140"/>
        <v>0</v>
      </c>
      <c r="AX60" s="71">
        <f t="shared" si="140"/>
        <v>0</v>
      </c>
      <c r="AY60" s="71"/>
      <c r="AZ60" s="109"/>
      <c r="BA60" s="101">
        <f t="shared" si="146"/>
        <v>0</v>
      </c>
      <c r="BB60" s="227">
        <f t="shared" si="147"/>
        <v>18840</v>
      </c>
      <c r="BC60" s="101"/>
      <c r="BD60" s="71"/>
      <c r="BE60" s="112"/>
      <c r="BF60" s="76"/>
      <c r="BG60" s="110">
        <f t="shared" si="141"/>
        <v>4.5</v>
      </c>
      <c r="BH60" s="71">
        <f t="shared" si="141"/>
        <v>84780</v>
      </c>
      <c r="BI60" s="71"/>
      <c r="BJ60" s="109"/>
    </row>
    <row r="61" spans="1:64" x14ac:dyDescent="0.25">
      <c r="A61" s="5"/>
      <c r="B61" s="12" t="s">
        <v>55</v>
      </c>
      <c r="C61" s="4"/>
      <c r="D61" s="227">
        <f t="shared" si="131"/>
        <v>318078</v>
      </c>
      <c r="E61" s="101"/>
      <c r="F61" s="71"/>
      <c r="G61" s="112"/>
      <c r="H61" s="76"/>
      <c r="I61" s="110">
        <f t="shared" si="132"/>
        <v>5.0829800000000001</v>
      </c>
      <c r="J61" s="71">
        <f t="shared" si="132"/>
        <v>1616784.11</v>
      </c>
      <c r="K61" s="71"/>
      <c r="L61" s="109"/>
      <c r="M61" s="101">
        <f t="shared" si="142"/>
        <v>1.1295500000000001</v>
      </c>
      <c r="N61" s="227">
        <f t="shared" si="133"/>
        <v>102618</v>
      </c>
      <c r="O61" s="101"/>
      <c r="P61" s="71"/>
      <c r="Q61" s="112"/>
      <c r="R61" s="76"/>
      <c r="S61" s="110">
        <f t="shared" si="134"/>
        <v>3.5905800000000001</v>
      </c>
      <c r="T61" s="71">
        <f t="shared" si="134"/>
        <v>368458.15</v>
      </c>
      <c r="U61" s="71"/>
      <c r="V61" s="109"/>
      <c r="W61" s="101">
        <f t="shared" si="143"/>
        <v>0.79791000000000001</v>
      </c>
      <c r="X61" s="227">
        <f t="shared" si="135"/>
        <v>68472</v>
      </c>
      <c r="Y61" s="101"/>
      <c r="Z61" s="71"/>
      <c r="AA61" s="112"/>
      <c r="AB61" s="76"/>
      <c r="AC61" s="110">
        <f t="shared" si="136"/>
        <v>7.3060099999999997</v>
      </c>
      <c r="AD61" s="71">
        <f t="shared" si="136"/>
        <v>500257.11</v>
      </c>
      <c r="AE61" s="71"/>
      <c r="AF61" s="109"/>
      <c r="AG61" s="101">
        <f t="shared" si="144"/>
        <v>1.6235599999999999</v>
      </c>
      <c r="AH61" s="227">
        <f t="shared" si="137"/>
        <v>0</v>
      </c>
      <c r="AI61" s="101"/>
      <c r="AJ61" s="71"/>
      <c r="AK61" s="112"/>
      <c r="AL61" s="76"/>
      <c r="AM61" s="110">
        <f t="shared" si="138"/>
        <v>0</v>
      </c>
      <c r="AN61" s="71">
        <f t="shared" si="138"/>
        <v>0</v>
      </c>
      <c r="AO61" s="71"/>
      <c r="AP61" s="109"/>
      <c r="AQ61" s="101">
        <f t="shared" si="145"/>
        <v>0</v>
      </c>
      <c r="AR61" s="227">
        <f t="shared" si="139"/>
        <v>0</v>
      </c>
      <c r="AS61" s="101"/>
      <c r="AT61" s="71"/>
      <c r="AU61" s="112"/>
      <c r="AV61" s="76"/>
      <c r="AW61" s="110">
        <f t="shared" si="140"/>
        <v>0</v>
      </c>
      <c r="AX61" s="71">
        <f t="shared" si="140"/>
        <v>0</v>
      </c>
      <c r="AY61" s="71"/>
      <c r="AZ61" s="109"/>
      <c r="BA61" s="101">
        <f t="shared" si="146"/>
        <v>0</v>
      </c>
      <c r="BB61" s="227">
        <f t="shared" si="147"/>
        <v>489168</v>
      </c>
      <c r="BC61" s="101"/>
      <c r="BD61" s="71"/>
      <c r="BE61" s="112"/>
      <c r="BF61" s="76"/>
      <c r="BG61" s="110">
        <f t="shared" si="141"/>
        <v>4.5</v>
      </c>
      <c r="BH61" s="71">
        <f t="shared" si="141"/>
        <v>2201256</v>
      </c>
      <c r="BI61" s="71"/>
      <c r="BJ61" s="109"/>
    </row>
    <row r="62" spans="1:64" x14ac:dyDescent="0.25">
      <c r="A62" s="5"/>
      <c r="B62" s="12" t="s">
        <v>56</v>
      </c>
      <c r="C62" s="4"/>
      <c r="D62" s="227">
        <f t="shared" si="131"/>
        <v>22554</v>
      </c>
      <c r="E62" s="101"/>
      <c r="F62" s="71"/>
      <c r="G62" s="112"/>
      <c r="H62" s="76"/>
      <c r="I62" s="110">
        <f t="shared" si="132"/>
        <v>5.0831799999999996</v>
      </c>
      <c r="J62" s="71">
        <f t="shared" si="132"/>
        <v>114646.04</v>
      </c>
      <c r="K62" s="71"/>
      <c r="L62" s="109"/>
      <c r="M62" s="101">
        <f t="shared" si="142"/>
        <v>1.1295999999999999</v>
      </c>
      <c r="N62" s="227">
        <f t="shared" si="133"/>
        <v>19692</v>
      </c>
      <c r="O62" s="101"/>
      <c r="P62" s="71"/>
      <c r="Q62" s="112"/>
      <c r="R62" s="76"/>
      <c r="S62" s="110">
        <f t="shared" si="134"/>
        <v>3.5901299999999998</v>
      </c>
      <c r="T62" s="71">
        <f t="shared" si="134"/>
        <v>70696.84</v>
      </c>
      <c r="U62" s="71"/>
      <c r="V62" s="109"/>
      <c r="W62" s="101">
        <f t="shared" si="143"/>
        <v>0.79781000000000002</v>
      </c>
      <c r="X62" s="227">
        <f t="shared" si="135"/>
        <v>0</v>
      </c>
      <c r="Y62" s="101"/>
      <c r="Z62" s="71"/>
      <c r="AA62" s="112"/>
      <c r="AB62" s="76"/>
      <c r="AC62" s="110">
        <f t="shared" si="136"/>
        <v>0</v>
      </c>
      <c r="AD62" s="71">
        <f t="shared" si="136"/>
        <v>0</v>
      </c>
      <c r="AE62" s="71"/>
      <c r="AF62" s="109"/>
      <c r="AG62" s="101">
        <f t="shared" si="144"/>
        <v>0</v>
      </c>
      <c r="AH62" s="227">
        <f t="shared" si="137"/>
        <v>0</v>
      </c>
      <c r="AI62" s="101"/>
      <c r="AJ62" s="71"/>
      <c r="AK62" s="112"/>
      <c r="AL62" s="76"/>
      <c r="AM62" s="110">
        <f t="shared" si="138"/>
        <v>0</v>
      </c>
      <c r="AN62" s="71">
        <f t="shared" si="138"/>
        <v>0</v>
      </c>
      <c r="AO62" s="71"/>
      <c r="AP62" s="109"/>
      <c r="AQ62" s="101">
        <f t="shared" si="145"/>
        <v>0</v>
      </c>
      <c r="AR62" s="227">
        <f t="shared" si="139"/>
        <v>66420</v>
      </c>
      <c r="AS62" s="101"/>
      <c r="AT62" s="71"/>
      <c r="AU62" s="112"/>
      <c r="AV62" s="76"/>
      <c r="AW62" s="110">
        <f t="shared" si="140"/>
        <v>0</v>
      </c>
      <c r="AX62" s="71">
        <f t="shared" si="140"/>
        <v>0</v>
      </c>
      <c r="AY62" s="71"/>
      <c r="AZ62" s="109"/>
      <c r="BA62" s="101">
        <f t="shared" si="146"/>
        <v>0</v>
      </c>
      <c r="BB62" s="227">
        <f t="shared" si="147"/>
        <v>108666</v>
      </c>
      <c r="BC62" s="101"/>
      <c r="BD62" s="71"/>
      <c r="BE62" s="112"/>
      <c r="BF62" s="76"/>
      <c r="BG62" s="110">
        <f t="shared" si="141"/>
        <v>4.5</v>
      </c>
      <c r="BH62" s="71">
        <f t="shared" si="141"/>
        <v>488997</v>
      </c>
      <c r="BI62" s="71"/>
      <c r="BJ62" s="109"/>
    </row>
    <row r="63" spans="1:64" x14ac:dyDescent="0.25">
      <c r="A63" s="5"/>
      <c r="B63" s="12" t="s">
        <v>57</v>
      </c>
      <c r="C63" s="4"/>
      <c r="D63" s="227">
        <f t="shared" si="131"/>
        <v>139392</v>
      </c>
      <c r="E63" s="101"/>
      <c r="F63" s="71"/>
      <c r="G63" s="112"/>
      <c r="H63" s="76"/>
      <c r="I63" s="110">
        <f t="shared" si="132"/>
        <v>5.0830900000000003</v>
      </c>
      <c r="J63" s="71">
        <f t="shared" si="132"/>
        <v>708542.07</v>
      </c>
      <c r="K63" s="71"/>
      <c r="L63" s="109"/>
      <c r="M63" s="101">
        <f t="shared" si="142"/>
        <v>1.12958</v>
      </c>
      <c r="N63" s="227">
        <f t="shared" si="133"/>
        <v>198207</v>
      </c>
      <c r="O63" s="101"/>
      <c r="P63" s="71"/>
      <c r="Q63" s="112"/>
      <c r="R63" s="76"/>
      <c r="S63" s="110">
        <f t="shared" si="134"/>
        <v>3.5906400000000001</v>
      </c>
      <c r="T63" s="71">
        <f t="shared" si="134"/>
        <v>711689.98</v>
      </c>
      <c r="U63" s="71"/>
      <c r="V63" s="109"/>
      <c r="W63" s="101">
        <f t="shared" si="143"/>
        <v>0.79791999999999996</v>
      </c>
      <c r="X63" s="227">
        <f t="shared" si="135"/>
        <v>8640</v>
      </c>
      <c r="Y63" s="101"/>
      <c r="Z63" s="71"/>
      <c r="AA63" s="112"/>
      <c r="AB63" s="76"/>
      <c r="AC63" s="110">
        <f t="shared" si="136"/>
        <v>7.3052900000000003</v>
      </c>
      <c r="AD63" s="71">
        <f t="shared" si="136"/>
        <v>63117.71</v>
      </c>
      <c r="AE63" s="71"/>
      <c r="AF63" s="109"/>
      <c r="AG63" s="101">
        <f t="shared" si="144"/>
        <v>1.6234</v>
      </c>
      <c r="AH63" s="227">
        <f t="shared" si="137"/>
        <v>0</v>
      </c>
      <c r="AI63" s="101"/>
      <c r="AJ63" s="71"/>
      <c r="AK63" s="112"/>
      <c r="AL63" s="76"/>
      <c r="AM63" s="110">
        <f t="shared" si="138"/>
        <v>0</v>
      </c>
      <c r="AN63" s="71">
        <f t="shared" si="138"/>
        <v>0</v>
      </c>
      <c r="AO63" s="71"/>
      <c r="AP63" s="109"/>
      <c r="AQ63" s="101">
        <f t="shared" si="145"/>
        <v>0</v>
      </c>
      <c r="AR63" s="227">
        <f t="shared" si="139"/>
        <v>0</v>
      </c>
      <c r="AS63" s="101"/>
      <c r="AT63" s="71"/>
      <c r="AU63" s="112"/>
      <c r="AV63" s="76"/>
      <c r="AW63" s="110">
        <f t="shared" si="140"/>
        <v>0</v>
      </c>
      <c r="AX63" s="71">
        <f t="shared" si="140"/>
        <v>0</v>
      </c>
      <c r="AY63" s="71"/>
      <c r="AZ63" s="109"/>
      <c r="BA63" s="101">
        <f t="shared" si="146"/>
        <v>0</v>
      </c>
      <c r="BB63" s="227">
        <f t="shared" si="147"/>
        <v>346239</v>
      </c>
      <c r="BC63" s="101"/>
      <c r="BD63" s="71"/>
      <c r="BE63" s="112"/>
      <c r="BF63" s="76"/>
      <c r="BG63" s="110">
        <f t="shared" si="141"/>
        <v>4.5</v>
      </c>
      <c r="BH63" s="71">
        <f t="shared" si="141"/>
        <v>1558075.5</v>
      </c>
      <c r="BI63" s="71"/>
      <c r="BJ63" s="109"/>
    </row>
    <row r="65" spans="1:64" x14ac:dyDescent="0.25">
      <c r="A65" s="5" t="s">
        <v>388</v>
      </c>
      <c r="B65" s="121" t="s">
        <v>541</v>
      </c>
      <c r="C65" s="4" t="s">
        <v>58</v>
      </c>
      <c r="D65" s="19">
        <f>SUM(D67:D73)</f>
        <v>536913</v>
      </c>
      <c r="E65" s="4"/>
      <c r="F65" s="158">
        <f>11.25*12</f>
        <v>135</v>
      </c>
      <c r="G65" s="112">
        <f>IF(D65&gt;0,F65/D65,0)</f>
        <v>2.5144000000000002E-4</v>
      </c>
      <c r="H65" s="71">
        <f>IF(K65&gt;0,K65/F65,0)</f>
        <v>744.63</v>
      </c>
      <c r="I65" s="110">
        <f>G65*H65</f>
        <v>0.18723000000000001</v>
      </c>
      <c r="J65" s="71">
        <f>I65*D65</f>
        <v>100526.22</v>
      </c>
      <c r="K65" s="158">
        <v>100525.05</v>
      </c>
      <c r="L65" s="109">
        <f>K65-J65</f>
        <v>-1.17</v>
      </c>
      <c r="M65" s="101">
        <f>I65/BG65</f>
        <v>0.55147000000000002</v>
      </c>
      <c r="N65" s="19">
        <f>SUM(N67:N73)</f>
        <v>407937</v>
      </c>
      <c r="O65" s="4"/>
      <c r="P65" s="158">
        <f>26*12</f>
        <v>312</v>
      </c>
      <c r="Q65" s="112">
        <f>IF(N65&gt;0,P65/N65,0)</f>
        <v>7.6482000000000004E-4</v>
      </c>
      <c r="R65" s="71">
        <f>IF(U65&gt;0,U65/P65,0)</f>
        <v>744.63</v>
      </c>
      <c r="S65" s="110">
        <f>Q65*R65</f>
        <v>0.56950999999999996</v>
      </c>
      <c r="T65" s="71">
        <f>S65*N65</f>
        <v>232324.2</v>
      </c>
      <c r="U65" s="158">
        <v>232324.56</v>
      </c>
      <c r="V65" s="109">
        <f>U65-T65</f>
        <v>0.36</v>
      </c>
      <c r="W65" s="101">
        <f>S65/BG65</f>
        <v>1.6774500000000001</v>
      </c>
      <c r="X65" s="19">
        <f>SUM(X67:X73)</f>
        <v>230769</v>
      </c>
      <c r="Y65" s="4"/>
      <c r="Z65" s="158">
        <f>12.29*12</f>
        <v>147.47999999999999</v>
      </c>
      <c r="AA65" s="112">
        <f>IF(X65&gt;0,Z65/X65,0)</f>
        <v>6.3907999999999999E-4</v>
      </c>
      <c r="AB65" s="71">
        <f>IF(AE65&gt;0,AE65/Z65,0)</f>
        <v>744.63</v>
      </c>
      <c r="AC65" s="110">
        <f>AA65*AB65</f>
        <v>0.47588000000000003</v>
      </c>
      <c r="AD65" s="71">
        <f>AC65*X65</f>
        <v>109818.35</v>
      </c>
      <c r="AE65" s="158">
        <v>109818.03</v>
      </c>
      <c r="AF65" s="109">
        <f>AE65-AD65</f>
        <v>-0.32</v>
      </c>
      <c r="AG65" s="101">
        <f>AC65/BG65</f>
        <v>1.40167</v>
      </c>
      <c r="AH65" s="19">
        <f>SUM(AH67:AH73)</f>
        <v>101304</v>
      </c>
      <c r="AI65" s="4"/>
      <c r="AJ65" s="158">
        <f>1.5*12</f>
        <v>18</v>
      </c>
      <c r="AK65" s="112">
        <f>IF(AH65&gt;0,AJ65/AH65,0)</f>
        <v>1.7767999999999999E-4</v>
      </c>
      <c r="AL65" s="71">
        <f>IF(AO65&gt;0,AO65/AJ65,0)</f>
        <v>744.63</v>
      </c>
      <c r="AM65" s="110">
        <f>AK65*AL65</f>
        <v>0.13231000000000001</v>
      </c>
      <c r="AN65" s="71">
        <f>AM65*AH65</f>
        <v>13403.53</v>
      </c>
      <c r="AO65" s="158">
        <v>13403.34</v>
      </c>
      <c r="AP65" s="109">
        <f>AO65-AN65</f>
        <v>-0.19</v>
      </c>
      <c r="AQ65" s="101">
        <f>AM65/BG65</f>
        <v>0.38971</v>
      </c>
      <c r="AR65" s="19">
        <f>SUM(AR67:AR73)</f>
        <v>66420</v>
      </c>
      <c r="AS65" s="4"/>
      <c r="AT65" s="158">
        <v>0</v>
      </c>
      <c r="AU65" s="112">
        <f>IF(AR65&gt;0,AT65/AR65,0)</f>
        <v>0</v>
      </c>
      <c r="AV65" s="71">
        <f>IF(AY65&gt;0,AY65/AT65,0)</f>
        <v>0</v>
      </c>
      <c r="AW65" s="110">
        <f>AU65*AV65</f>
        <v>0</v>
      </c>
      <c r="AX65" s="71">
        <f>AW65*AR65</f>
        <v>0</v>
      </c>
      <c r="AY65" s="158">
        <v>0</v>
      </c>
      <c r="AZ65" s="109">
        <f>AY65-AX65</f>
        <v>0</v>
      </c>
      <c r="BA65" s="101">
        <f>AW65/BG65</f>
        <v>0</v>
      </c>
      <c r="BB65" s="19">
        <f>SUM(BB67:BB73)</f>
        <v>1343343</v>
      </c>
      <c r="BC65" s="229"/>
      <c r="BD65" s="185">
        <f>F65+P65+Z65+AJ65+AT65</f>
        <v>612.48</v>
      </c>
      <c r="BE65" s="112">
        <f>IF(BB65&gt;0,BD65/BB65,0)</f>
        <v>4.5594E-4</v>
      </c>
      <c r="BF65" s="71">
        <f>IF(BI65&gt;0,BI65/BD65,0)</f>
        <v>744.63</v>
      </c>
      <c r="BG65" s="110">
        <f>BE65*BF65</f>
        <v>0.33950999999999998</v>
      </c>
      <c r="BH65" s="71">
        <f>BG65*BB65</f>
        <v>456078.38</v>
      </c>
      <c r="BI65" s="185">
        <f>K65+U65+AE65+AO65+AY65</f>
        <v>456070.98</v>
      </c>
      <c r="BJ65" s="109">
        <f>BI65-BH65</f>
        <v>-7.4</v>
      </c>
      <c r="BL65" s="398">
        <f>SUM(BL66:BL73)</f>
        <v>456736</v>
      </c>
    </row>
    <row r="66" spans="1:64" s="105" customFormat="1" x14ac:dyDescent="0.25">
      <c r="A66" s="102"/>
      <c r="B66" s="103" t="s">
        <v>340</v>
      </c>
      <c r="C66" s="103"/>
      <c r="D66" s="228"/>
      <c r="E66" s="103"/>
      <c r="F66" s="109">
        <f>F65-(SUM(F67:F73))</f>
        <v>0</v>
      </c>
      <c r="G66" s="113"/>
      <c r="H66" s="109"/>
      <c r="I66" s="111"/>
      <c r="J66" s="109">
        <f>J65-(SUM(J67:J73))</f>
        <v>-0.76</v>
      </c>
      <c r="K66" s="109"/>
      <c r="L66" s="109"/>
      <c r="M66" s="103"/>
      <c r="N66" s="228"/>
      <c r="O66" s="103"/>
      <c r="P66" s="109">
        <f>P65-(SUM(P67:P73))</f>
        <v>0.01</v>
      </c>
      <c r="Q66" s="113"/>
      <c r="R66" s="109"/>
      <c r="S66" s="111"/>
      <c r="T66" s="109">
        <f>T65-(SUM(T67:T73))</f>
        <v>6.46</v>
      </c>
      <c r="U66" s="109"/>
      <c r="V66" s="109"/>
      <c r="W66" s="101"/>
      <c r="X66" s="228"/>
      <c r="Y66" s="103"/>
      <c r="Z66" s="109">
        <f>Z65-(SUM(Z67:Z73))</f>
        <v>0</v>
      </c>
      <c r="AA66" s="113"/>
      <c r="AB66" s="109"/>
      <c r="AC66" s="111"/>
      <c r="AD66" s="109">
        <f>AD65-(SUM(AD67:AD73))</f>
        <v>0.01</v>
      </c>
      <c r="AE66" s="109"/>
      <c r="AF66" s="109"/>
      <c r="AG66" s="101"/>
      <c r="AH66" s="228"/>
      <c r="AI66" s="103"/>
      <c r="AJ66" s="109">
        <f>AJ65-(SUM(AJ67:AJ73))</f>
        <v>0</v>
      </c>
      <c r="AK66" s="113"/>
      <c r="AL66" s="109"/>
      <c r="AM66" s="111"/>
      <c r="AN66" s="109">
        <f>AN65-(SUM(AN67:AN73))</f>
        <v>0</v>
      </c>
      <c r="AO66" s="109"/>
      <c r="AP66" s="109"/>
      <c r="AQ66" s="101"/>
      <c r="AR66" s="228"/>
      <c r="AS66" s="103"/>
      <c r="AT66" s="109">
        <f>AT65-(SUM(AT67:AT73))</f>
        <v>0</v>
      </c>
      <c r="AU66" s="113"/>
      <c r="AV66" s="109"/>
      <c r="AW66" s="111"/>
      <c r="AX66" s="109">
        <f>AX65-(SUM(AX67:AX73))</f>
        <v>0</v>
      </c>
      <c r="AY66" s="109"/>
      <c r="AZ66" s="109"/>
      <c r="BA66" s="103"/>
      <c r="BB66" s="104"/>
      <c r="BC66" s="103"/>
      <c r="BD66" s="109">
        <f>BD65-(SUM(BD67:BD73))</f>
        <v>0.01</v>
      </c>
      <c r="BE66" s="113"/>
      <c r="BF66" s="109"/>
      <c r="BG66" s="111"/>
      <c r="BH66" s="109">
        <f>BH65-(SUM(BH67:BH73))</f>
        <v>-658.24</v>
      </c>
      <c r="BI66" s="109"/>
      <c r="BJ66" s="109"/>
    </row>
    <row r="67" spans="1:64" x14ac:dyDescent="0.25">
      <c r="A67" s="5"/>
      <c r="B67" s="12" t="s">
        <v>53</v>
      </c>
      <c r="C67" s="4" t="s">
        <v>58</v>
      </c>
      <c r="D67" s="227">
        <f>D12</f>
        <v>0</v>
      </c>
      <c r="E67" s="101">
        <f>D67/D65</f>
        <v>0</v>
      </c>
      <c r="F67" s="71">
        <f>F65*E67</f>
        <v>0</v>
      </c>
      <c r="G67" s="112">
        <f t="shared" ref="G67:G73" si="148">IF(D67&gt;0,F67/D67,0)</f>
        <v>0</v>
      </c>
      <c r="H67" s="76">
        <f>H65</f>
        <v>744.63</v>
      </c>
      <c r="I67" s="110">
        <f t="shared" ref="I67:I73" si="149">G67*H67</f>
        <v>0</v>
      </c>
      <c r="J67" s="71">
        <f t="shared" ref="J67:J74" si="150">I67*D67</f>
        <v>0</v>
      </c>
      <c r="K67" s="71"/>
      <c r="L67" s="109"/>
      <c r="M67" s="101">
        <f t="shared" ref="M67:M74" si="151">I67/BG67</f>
        <v>0</v>
      </c>
      <c r="N67" s="227">
        <f>N12</f>
        <v>0</v>
      </c>
      <c r="O67" s="101">
        <f>N67/N65</f>
        <v>0</v>
      </c>
      <c r="P67" s="71">
        <f>P65*O67</f>
        <v>0</v>
      </c>
      <c r="Q67" s="112">
        <f t="shared" ref="Q67:Q73" si="152">IF(N67&gt;0,P67/N67,0)</f>
        <v>0</v>
      </c>
      <c r="R67" s="76">
        <f>R65</f>
        <v>744.63</v>
      </c>
      <c r="S67" s="110">
        <f t="shared" ref="S67:S73" si="153">Q67*R67</f>
        <v>0</v>
      </c>
      <c r="T67" s="71">
        <f t="shared" ref="T67:T74" si="154">S67*N67</f>
        <v>0</v>
      </c>
      <c r="U67" s="71"/>
      <c r="V67" s="109"/>
      <c r="W67" s="101">
        <f t="shared" ref="W67:W74" si="155">S67/BG67</f>
        <v>0</v>
      </c>
      <c r="X67" s="227">
        <f>X12</f>
        <v>123615</v>
      </c>
      <c r="Y67" s="101">
        <f>X67/X65</f>
        <v>0.53566999999999998</v>
      </c>
      <c r="Z67" s="71">
        <f>Z65*Y67</f>
        <v>79</v>
      </c>
      <c r="AA67" s="112">
        <f t="shared" ref="AA67:AA73" si="156">IF(X67&gt;0,Z67/X67,0)</f>
        <v>6.3907999999999999E-4</v>
      </c>
      <c r="AB67" s="76">
        <f>AB65</f>
        <v>744.63</v>
      </c>
      <c r="AC67" s="110">
        <f t="shared" ref="AC67:AC73" si="157">AA67*AB67</f>
        <v>0.47588000000000003</v>
      </c>
      <c r="AD67" s="71">
        <f t="shared" ref="AD67:AD74" si="158">AC67*X67</f>
        <v>58825.91</v>
      </c>
      <c r="AE67" s="71"/>
      <c r="AF67" s="109"/>
      <c r="AG67" s="101">
        <f t="shared" ref="AG67:AG74" si="159">AC67/BG67</f>
        <v>1.3996500000000001</v>
      </c>
      <c r="AH67" s="227">
        <f>AH12</f>
        <v>0</v>
      </c>
      <c r="AI67" s="101">
        <f>AH67/AH65</f>
        <v>0</v>
      </c>
      <c r="AJ67" s="71">
        <f>AJ65*AI67</f>
        <v>0</v>
      </c>
      <c r="AK67" s="112">
        <f t="shared" ref="AK67:AK73" si="160">IF(AH67&gt;0,AJ67/AH67,0)</f>
        <v>0</v>
      </c>
      <c r="AL67" s="76">
        <f>AL65</f>
        <v>744.63</v>
      </c>
      <c r="AM67" s="110">
        <f>AK67*AL67</f>
        <v>0</v>
      </c>
      <c r="AN67" s="71">
        <f>AM67*AH67</f>
        <v>0</v>
      </c>
      <c r="AO67" s="71"/>
      <c r="AP67" s="109"/>
      <c r="AQ67" s="101">
        <f t="shared" ref="AQ67:AQ74" si="161">AM67/BG67</f>
        <v>0</v>
      </c>
      <c r="AR67" s="227">
        <f>AR12</f>
        <v>0</v>
      </c>
      <c r="AS67" s="101">
        <f>AR67/AR65</f>
        <v>0</v>
      </c>
      <c r="AT67" s="71">
        <f>AT65*AS67</f>
        <v>0</v>
      </c>
      <c r="AU67" s="112">
        <f t="shared" ref="AU67:AU73" si="162">IF(AR67&gt;0,AT67/AR67,0)</f>
        <v>0</v>
      </c>
      <c r="AV67" s="76">
        <f>AV65</f>
        <v>0</v>
      </c>
      <c r="AW67" s="110">
        <f t="shared" ref="AW67:AW73" si="163">AU67*AV67</f>
        <v>0</v>
      </c>
      <c r="AX67" s="71">
        <f t="shared" ref="AX67:AX74" si="164">AW67*AR67</f>
        <v>0</v>
      </c>
      <c r="AY67" s="71"/>
      <c r="AZ67" s="109"/>
      <c r="BA67" s="101">
        <f t="shared" ref="BA67:BA73" si="165">AW67/BG67</f>
        <v>0</v>
      </c>
      <c r="BB67" s="227">
        <f>D67+N67+X67+AH67+AR67</f>
        <v>123615</v>
      </c>
      <c r="BC67" s="101">
        <f>BB67/BB65</f>
        <v>9.2020000000000005E-2</v>
      </c>
      <c r="BD67" s="71">
        <f>BD65*BC67</f>
        <v>56.36</v>
      </c>
      <c r="BE67" s="112">
        <f t="shared" ref="BE67:BE73" si="166">IF(BB67&gt;0,BD67/BB67,0)</f>
        <v>4.5593000000000001E-4</v>
      </c>
      <c r="BF67" s="76">
        <f>BF65</f>
        <v>744.63</v>
      </c>
      <c r="BG67" s="110">
        <f>ROUNDUP(BE67*BF67,2)</f>
        <v>0.34</v>
      </c>
      <c r="BH67" s="71">
        <f>BG67*BB67</f>
        <v>42029.1</v>
      </c>
      <c r="BI67" s="71"/>
      <c r="BJ67" s="109"/>
      <c r="BL67" s="398">
        <f>BB67*BG67</f>
        <v>42029</v>
      </c>
    </row>
    <row r="68" spans="1:64" x14ac:dyDescent="0.25">
      <c r="A68" s="5"/>
      <c r="B68" s="12" t="s">
        <v>54</v>
      </c>
      <c r="C68" s="4" t="s">
        <v>58</v>
      </c>
      <c r="D68" s="227">
        <f t="shared" ref="D68:D73" si="167">D13</f>
        <v>29718</v>
      </c>
      <c r="E68" s="101">
        <f>D68/D65</f>
        <v>5.5350000000000003E-2</v>
      </c>
      <c r="F68" s="71">
        <f>F65*E68</f>
        <v>7.47</v>
      </c>
      <c r="G68" s="112">
        <f t="shared" si="148"/>
        <v>2.5136000000000001E-4</v>
      </c>
      <c r="H68" s="76">
        <f>H65</f>
        <v>744.63</v>
      </c>
      <c r="I68" s="110">
        <f t="shared" si="149"/>
        <v>0.18717</v>
      </c>
      <c r="J68" s="71">
        <f t="shared" si="150"/>
        <v>5562.32</v>
      </c>
      <c r="K68" s="71"/>
      <c r="L68" s="109"/>
      <c r="M68" s="101">
        <f t="shared" si="151"/>
        <v>0.55049999999999999</v>
      </c>
      <c r="N68" s="227">
        <f t="shared" ref="N68:N73" si="168">N13</f>
        <v>0</v>
      </c>
      <c r="O68" s="101">
        <f>N68/N65</f>
        <v>0</v>
      </c>
      <c r="P68" s="71">
        <f>P65*O68</f>
        <v>0</v>
      </c>
      <c r="Q68" s="112">
        <f t="shared" si="152"/>
        <v>0</v>
      </c>
      <c r="R68" s="76">
        <f>R65</f>
        <v>744.63</v>
      </c>
      <c r="S68" s="110">
        <f t="shared" si="153"/>
        <v>0</v>
      </c>
      <c r="T68" s="71">
        <f t="shared" si="154"/>
        <v>0</v>
      </c>
      <c r="U68" s="71"/>
      <c r="V68" s="109"/>
      <c r="W68" s="101">
        <f t="shared" si="155"/>
        <v>0</v>
      </c>
      <c r="X68" s="227">
        <f t="shared" ref="X68:X73" si="169">X13</f>
        <v>15354</v>
      </c>
      <c r="Y68" s="101">
        <f>X68/X65</f>
        <v>6.6530000000000006E-2</v>
      </c>
      <c r="Z68" s="71">
        <f>Z65*Y68</f>
        <v>9.81</v>
      </c>
      <c r="AA68" s="112">
        <f t="shared" si="156"/>
        <v>6.3891999999999996E-4</v>
      </c>
      <c r="AB68" s="76">
        <f>AB65</f>
        <v>744.63</v>
      </c>
      <c r="AC68" s="110">
        <f t="shared" si="157"/>
        <v>0.47576000000000002</v>
      </c>
      <c r="AD68" s="71">
        <f t="shared" si="158"/>
        <v>7304.82</v>
      </c>
      <c r="AE68" s="71"/>
      <c r="AF68" s="109"/>
      <c r="AG68" s="101">
        <f t="shared" si="159"/>
        <v>1.3992899999999999</v>
      </c>
      <c r="AH68" s="227">
        <f t="shared" ref="AH68:AH73" si="170">AH13</f>
        <v>101304</v>
      </c>
      <c r="AI68" s="101">
        <f>AH68/AH65</f>
        <v>1</v>
      </c>
      <c r="AJ68" s="71">
        <f>AJ65*AI68</f>
        <v>18</v>
      </c>
      <c r="AK68" s="112">
        <f t="shared" si="160"/>
        <v>1.7767999999999999E-4</v>
      </c>
      <c r="AL68" s="76">
        <f>AL65</f>
        <v>744.63</v>
      </c>
      <c r="AM68" s="110">
        <f t="shared" ref="AM68:AM73" si="171">AK68*AL68</f>
        <v>0.13231000000000001</v>
      </c>
      <c r="AN68" s="71">
        <f t="shared" ref="AN68:AN74" si="172">AM68*AH68</f>
        <v>13403.53</v>
      </c>
      <c r="AO68" s="71"/>
      <c r="AP68" s="109"/>
      <c r="AQ68" s="101">
        <f t="shared" si="161"/>
        <v>0.38915</v>
      </c>
      <c r="AR68" s="227">
        <f t="shared" ref="AR68:AR73" si="173">AR13</f>
        <v>0</v>
      </c>
      <c r="AS68" s="101">
        <f>AR68/AR65</f>
        <v>0</v>
      </c>
      <c r="AT68" s="71">
        <f>AT65*AS68</f>
        <v>0</v>
      </c>
      <c r="AU68" s="112">
        <f t="shared" si="162"/>
        <v>0</v>
      </c>
      <c r="AV68" s="76">
        <f>AV65</f>
        <v>0</v>
      </c>
      <c r="AW68" s="110">
        <f t="shared" si="163"/>
        <v>0</v>
      </c>
      <c r="AX68" s="71">
        <f t="shared" si="164"/>
        <v>0</v>
      </c>
      <c r="AY68" s="71"/>
      <c r="AZ68" s="109"/>
      <c r="BA68" s="101">
        <f t="shared" si="165"/>
        <v>0</v>
      </c>
      <c r="BB68" s="227">
        <f t="shared" ref="BB68:BB73" si="174">D68+N68+X68+AH68+AR68</f>
        <v>146376</v>
      </c>
      <c r="BC68" s="101">
        <f>BB68/BB65</f>
        <v>0.10896</v>
      </c>
      <c r="BD68" s="71">
        <f>BD65*BC68</f>
        <v>66.739999999999995</v>
      </c>
      <c r="BE68" s="112">
        <f t="shared" si="166"/>
        <v>4.5595E-4</v>
      </c>
      <c r="BF68" s="76">
        <f>BF65</f>
        <v>744.63</v>
      </c>
      <c r="BG68" s="110">
        <f t="shared" ref="BG68:BG73" si="175">ROUNDUP(BE68*BF68,2)</f>
        <v>0.34</v>
      </c>
      <c r="BH68" s="71">
        <f t="shared" ref="BH68:BH74" si="176">BG68*BB68</f>
        <v>49767.839999999997</v>
      </c>
      <c r="BI68" s="71"/>
      <c r="BJ68" s="109"/>
      <c r="BL68" s="398">
        <f t="shared" ref="BL68:BL73" si="177">BB68*BG68</f>
        <v>49768</v>
      </c>
    </row>
    <row r="69" spans="1:64" x14ac:dyDescent="0.25">
      <c r="A69" s="5"/>
      <c r="B69" s="12" t="s">
        <v>52</v>
      </c>
      <c r="C69" s="4" t="s">
        <v>58</v>
      </c>
      <c r="D69" s="227">
        <f t="shared" si="167"/>
        <v>27171</v>
      </c>
      <c r="E69" s="101">
        <f>D69/D65</f>
        <v>5.0610000000000002E-2</v>
      </c>
      <c r="F69" s="71">
        <f>F65*E69</f>
        <v>6.83</v>
      </c>
      <c r="G69" s="112">
        <f t="shared" si="148"/>
        <v>2.5137E-4</v>
      </c>
      <c r="H69" s="76">
        <f>H65</f>
        <v>744.63</v>
      </c>
      <c r="I69" s="110">
        <f t="shared" si="149"/>
        <v>0.18718000000000001</v>
      </c>
      <c r="J69" s="71">
        <f t="shared" si="150"/>
        <v>5085.87</v>
      </c>
      <c r="K69" s="71"/>
      <c r="L69" s="109"/>
      <c r="M69" s="101">
        <f t="shared" si="151"/>
        <v>0.55052999999999996</v>
      </c>
      <c r="N69" s="227">
        <f t="shared" si="168"/>
        <v>68580</v>
      </c>
      <c r="O69" s="101">
        <f>N69/N65</f>
        <v>0.16811000000000001</v>
      </c>
      <c r="P69" s="71">
        <f>P65*O69</f>
        <v>52.45</v>
      </c>
      <c r="Q69" s="112">
        <f t="shared" si="152"/>
        <v>7.6480000000000005E-4</v>
      </c>
      <c r="R69" s="76">
        <f>R65</f>
        <v>744.63</v>
      </c>
      <c r="S69" s="110">
        <f t="shared" si="153"/>
        <v>0.56949000000000005</v>
      </c>
      <c r="T69" s="71">
        <f t="shared" si="154"/>
        <v>39055.620000000003</v>
      </c>
      <c r="U69" s="71"/>
      <c r="V69" s="109"/>
      <c r="W69" s="101">
        <f t="shared" si="155"/>
        <v>1.6749700000000001</v>
      </c>
      <c r="X69" s="227">
        <f t="shared" si="169"/>
        <v>14688</v>
      </c>
      <c r="Y69" s="101">
        <f>X69/X65</f>
        <v>6.3649999999999998E-2</v>
      </c>
      <c r="Z69" s="71">
        <f>Z65*Y69</f>
        <v>9.39</v>
      </c>
      <c r="AA69" s="112">
        <f t="shared" si="156"/>
        <v>6.3929999999999998E-4</v>
      </c>
      <c r="AB69" s="76">
        <f>AB65</f>
        <v>744.63</v>
      </c>
      <c r="AC69" s="110">
        <f t="shared" si="157"/>
        <v>0.47604000000000002</v>
      </c>
      <c r="AD69" s="71">
        <f t="shared" si="158"/>
        <v>6992.08</v>
      </c>
      <c r="AE69" s="71"/>
      <c r="AF69" s="109"/>
      <c r="AG69" s="101">
        <f t="shared" si="159"/>
        <v>1.40012</v>
      </c>
      <c r="AH69" s="227">
        <f t="shared" si="170"/>
        <v>0</v>
      </c>
      <c r="AI69" s="101">
        <f>AH69/AH65</f>
        <v>0</v>
      </c>
      <c r="AJ69" s="71">
        <f>AJ65*AI69</f>
        <v>0</v>
      </c>
      <c r="AK69" s="112">
        <f t="shared" si="160"/>
        <v>0</v>
      </c>
      <c r="AL69" s="76">
        <f>AL65</f>
        <v>744.63</v>
      </c>
      <c r="AM69" s="110">
        <f t="shared" si="171"/>
        <v>0</v>
      </c>
      <c r="AN69" s="71">
        <f t="shared" si="172"/>
        <v>0</v>
      </c>
      <c r="AO69" s="71"/>
      <c r="AP69" s="109"/>
      <c r="AQ69" s="101">
        <f t="shared" si="161"/>
        <v>0</v>
      </c>
      <c r="AR69" s="227">
        <f t="shared" si="173"/>
        <v>0</v>
      </c>
      <c r="AS69" s="101">
        <f>AR69/AR65</f>
        <v>0</v>
      </c>
      <c r="AT69" s="71">
        <f>AT65*AS69</f>
        <v>0</v>
      </c>
      <c r="AU69" s="112">
        <f t="shared" si="162"/>
        <v>0</v>
      </c>
      <c r="AV69" s="76">
        <f>AV65</f>
        <v>0</v>
      </c>
      <c r="AW69" s="110">
        <f t="shared" si="163"/>
        <v>0</v>
      </c>
      <c r="AX69" s="71">
        <f t="shared" si="164"/>
        <v>0</v>
      </c>
      <c r="AY69" s="71"/>
      <c r="AZ69" s="109"/>
      <c r="BA69" s="101">
        <f t="shared" si="165"/>
        <v>0</v>
      </c>
      <c r="BB69" s="227">
        <f t="shared" si="174"/>
        <v>110439</v>
      </c>
      <c r="BC69" s="101">
        <f>BB69/BB65</f>
        <v>8.2210000000000005E-2</v>
      </c>
      <c r="BD69" s="71">
        <f>BD65*BC69</f>
        <v>50.35</v>
      </c>
      <c r="BE69" s="112">
        <f t="shared" si="166"/>
        <v>4.5591000000000002E-4</v>
      </c>
      <c r="BF69" s="76">
        <f>BF65</f>
        <v>744.63</v>
      </c>
      <c r="BG69" s="110">
        <f t="shared" si="175"/>
        <v>0.34</v>
      </c>
      <c r="BH69" s="71">
        <f t="shared" si="176"/>
        <v>37549.26</v>
      </c>
      <c r="BI69" s="71"/>
      <c r="BJ69" s="109"/>
      <c r="BL69" s="398">
        <f t="shared" si="177"/>
        <v>37549</v>
      </c>
    </row>
    <row r="70" spans="1:64" x14ac:dyDescent="0.25">
      <c r="A70" s="5"/>
      <c r="B70" s="12" t="s">
        <v>462</v>
      </c>
      <c r="C70" s="4" t="s">
        <v>58</v>
      </c>
      <c r="D70" s="227">
        <f t="shared" si="167"/>
        <v>0</v>
      </c>
      <c r="E70" s="101">
        <f>D70/D65</f>
        <v>0</v>
      </c>
      <c r="F70" s="71">
        <f>F65*E70</f>
        <v>0</v>
      </c>
      <c r="G70" s="112">
        <f t="shared" si="148"/>
        <v>0</v>
      </c>
      <c r="H70" s="76">
        <f>H65</f>
        <v>744.63</v>
      </c>
      <c r="I70" s="110">
        <f t="shared" si="149"/>
        <v>0</v>
      </c>
      <c r="J70" s="71">
        <f t="shared" si="150"/>
        <v>0</v>
      </c>
      <c r="K70" s="71"/>
      <c r="L70" s="109"/>
      <c r="M70" s="101">
        <f t="shared" si="151"/>
        <v>0</v>
      </c>
      <c r="N70" s="227">
        <f t="shared" si="168"/>
        <v>18840</v>
      </c>
      <c r="O70" s="101">
        <f>N70/N65</f>
        <v>4.6179999999999999E-2</v>
      </c>
      <c r="P70" s="71">
        <f>P65*O70</f>
        <v>14.41</v>
      </c>
      <c r="Q70" s="112">
        <f t="shared" si="152"/>
        <v>7.6486000000000002E-4</v>
      </c>
      <c r="R70" s="76">
        <f>R65</f>
        <v>744.63</v>
      </c>
      <c r="S70" s="110">
        <f t="shared" si="153"/>
        <v>0.56954000000000005</v>
      </c>
      <c r="T70" s="71">
        <f t="shared" si="154"/>
        <v>10730.13</v>
      </c>
      <c r="U70" s="71"/>
      <c r="V70" s="109"/>
      <c r="W70" s="101">
        <f t="shared" si="155"/>
        <v>1.6751199999999999</v>
      </c>
      <c r="X70" s="227">
        <f t="shared" si="169"/>
        <v>0</v>
      </c>
      <c r="Y70" s="101">
        <f>X70/X65</f>
        <v>0</v>
      </c>
      <c r="Z70" s="71">
        <f>Z65*Y70</f>
        <v>0</v>
      </c>
      <c r="AA70" s="112">
        <f t="shared" si="156"/>
        <v>0</v>
      </c>
      <c r="AB70" s="76">
        <f>AB65</f>
        <v>744.63</v>
      </c>
      <c r="AC70" s="110">
        <f t="shared" si="157"/>
        <v>0</v>
      </c>
      <c r="AD70" s="71">
        <f t="shared" si="158"/>
        <v>0</v>
      </c>
      <c r="AE70" s="71"/>
      <c r="AF70" s="109"/>
      <c r="AG70" s="101">
        <f t="shared" si="159"/>
        <v>0</v>
      </c>
      <c r="AH70" s="227">
        <f t="shared" si="170"/>
        <v>0</v>
      </c>
      <c r="AI70" s="101">
        <f>AH70/AH65</f>
        <v>0</v>
      </c>
      <c r="AJ70" s="71">
        <f>AJ65*AI70</f>
        <v>0</v>
      </c>
      <c r="AK70" s="112">
        <f t="shared" si="160"/>
        <v>0</v>
      </c>
      <c r="AL70" s="76">
        <f>AL65</f>
        <v>744.63</v>
      </c>
      <c r="AM70" s="110">
        <f t="shared" si="171"/>
        <v>0</v>
      </c>
      <c r="AN70" s="71">
        <f t="shared" si="172"/>
        <v>0</v>
      </c>
      <c r="AO70" s="71"/>
      <c r="AP70" s="109"/>
      <c r="AQ70" s="101">
        <f t="shared" si="161"/>
        <v>0</v>
      </c>
      <c r="AR70" s="227">
        <f t="shared" si="173"/>
        <v>0</v>
      </c>
      <c r="AS70" s="101">
        <f>AR70/AR65</f>
        <v>0</v>
      </c>
      <c r="AT70" s="71">
        <f>AT65*AS70</f>
        <v>0</v>
      </c>
      <c r="AU70" s="112">
        <f t="shared" si="162"/>
        <v>0</v>
      </c>
      <c r="AV70" s="76">
        <f>AV65</f>
        <v>0</v>
      </c>
      <c r="AW70" s="110">
        <f t="shared" si="163"/>
        <v>0</v>
      </c>
      <c r="AX70" s="71">
        <f t="shared" si="164"/>
        <v>0</v>
      </c>
      <c r="AY70" s="71"/>
      <c r="AZ70" s="109"/>
      <c r="BA70" s="101">
        <f t="shared" si="165"/>
        <v>0</v>
      </c>
      <c r="BB70" s="227">
        <f t="shared" si="174"/>
        <v>18840</v>
      </c>
      <c r="BC70" s="101">
        <f>BB70/BB65</f>
        <v>1.4019999999999999E-2</v>
      </c>
      <c r="BD70" s="71">
        <f>BD65*BC70</f>
        <v>8.59</v>
      </c>
      <c r="BE70" s="112">
        <f t="shared" si="166"/>
        <v>4.5594E-4</v>
      </c>
      <c r="BF70" s="76">
        <f>BF65</f>
        <v>744.63</v>
      </c>
      <c r="BG70" s="110">
        <f t="shared" si="175"/>
        <v>0.34</v>
      </c>
      <c r="BH70" s="71">
        <f t="shared" si="176"/>
        <v>6405.6</v>
      </c>
      <c r="BI70" s="71"/>
      <c r="BJ70" s="109"/>
      <c r="BL70" s="398">
        <f t="shared" si="177"/>
        <v>6406</v>
      </c>
    </row>
    <row r="71" spans="1:64" x14ac:dyDescent="0.25">
      <c r="A71" s="5"/>
      <c r="B71" s="12" t="s">
        <v>55</v>
      </c>
      <c r="C71" s="4" t="s">
        <v>58</v>
      </c>
      <c r="D71" s="227">
        <f t="shared" si="167"/>
        <v>318078</v>
      </c>
      <c r="E71" s="101">
        <f>D71/D65</f>
        <v>0.59241999999999995</v>
      </c>
      <c r="F71" s="71">
        <f>F65*E71</f>
        <v>79.98</v>
      </c>
      <c r="G71" s="112">
        <f t="shared" si="148"/>
        <v>2.5145000000000001E-4</v>
      </c>
      <c r="H71" s="76">
        <f>H65</f>
        <v>744.63</v>
      </c>
      <c r="I71" s="110">
        <f t="shared" si="149"/>
        <v>0.18723999999999999</v>
      </c>
      <c r="J71" s="71">
        <f t="shared" si="150"/>
        <v>59556.92</v>
      </c>
      <c r="K71" s="71"/>
      <c r="L71" s="109"/>
      <c r="M71" s="101">
        <f t="shared" si="151"/>
        <v>0.55071000000000003</v>
      </c>
      <c r="N71" s="227">
        <f t="shared" si="168"/>
        <v>102618</v>
      </c>
      <c r="O71" s="101">
        <f>N71/N65</f>
        <v>0.25155</v>
      </c>
      <c r="P71" s="71">
        <f>P65*O71</f>
        <v>78.48</v>
      </c>
      <c r="Q71" s="112">
        <f t="shared" si="152"/>
        <v>7.6477999999999995E-4</v>
      </c>
      <c r="R71" s="76">
        <f>R65</f>
        <v>744.63</v>
      </c>
      <c r="S71" s="110">
        <f t="shared" si="153"/>
        <v>0.56947999999999999</v>
      </c>
      <c r="T71" s="71">
        <f t="shared" si="154"/>
        <v>58438.9</v>
      </c>
      <c r="U71" s="71"/>
      <c r="V71" s="109"/>
      <c r="W71" s="101">
        <f t="shared" si="155"/>
        <v>1.6749400000000001</v>
      </c>
      <c r="X71" s="227">
        <f t="shared" si="169"/>
        <v>68472</v>
      </c>
      <c r="Y71" s="101">
        <f>X71/X65</f>
        <v>0.29670999999999997</v>
      </c>
      <c r="Z71" s="71">
        <f>Z65*Y71</f>
        <v>43.76</v>
      </c>
      <c r="AA71" s="112">
        <f t="shared" si="156"/>
        <v>6.3909000000000004E-4</v>
      </c>
      <c r="AB71" s="76">
        <f>AB65</f>
        <v>744.63</v>
      </c>
      <c r="AC71" s="110">
        <f t="shared" si="157"/>
        <v>0.47588999999999998</v>
      </c>
      <c r="AD71" s="71">
        <f t="shared" si="158"/>
        <v>32585.14</v>
      </c>
      <c r="AE71" s="71"/>
      <c r="AF71" s="109"/>
      <c r="AG71" s="101">
        <f t="shared" si="159"/>
        <v>1.39968</v>
      </c>
      <c r="AH71" s="227">
        <f t="shared" si="170"/>
        <v>0</v>
      </c>
      <c r="AI71" s="101">
        <f>AH71/AH65</f>
        <v>0</v>
      </c>
      <c r="AJ71" s="71">
        <f>AJ65*AI71</f>
        <v>0</v>
      </c>
      <c r="AK71" s="112">
        <f t="shared" si="160"/>
        <v>0</v>
      </c>
      <c r="AL71" s="76">
        <f>AL65</f>
        <v>744.63</v>
      </c>
      <c r="AM71" s="110">
        <f t="shared" si="171"/>
        <v>0</v>
      </c>
      <c r="AN71" s="71">
        <f t="shared" si="172"/>
        <v>0</v>
      </c>
      <c r="AO71" s="71"/>
      <c r="AP71" s="109"/>
      <c r="AQ71" s="101">
        <f t="shared" si="161"/>
        <v>0</v>
      </c>
      <c r="AR71" s="227">
        <f t="shared" si="173"/>
        <v>0</v>
      </c>
      <c r="AS71" s="101">
        <f>AR71/AR65</f>
        <v>0</v>
      </c>
      <c r="AT71" s="71">
        <f>AT65*AS71</f>
        <v>0</v>
      </c>
      <c r="AU71" s="112">
        <f t="shared" si="162"/>
        <v>0</v>
      </c>
      <c r="AV71" s="76">
        <f>AV65</f>
        <v>0</v>
      </c>
      <c r="AW71" s="110">
        <f t="shared" si="163"/>
        <v>0</v>
      </c>
      <c r="AX71" s="71">
        <f t="shared" si="164"/>
        <v>0</v>
      </c>
      <c r="AY71" s="71"/>
      <c r="AZ71" s="109"/>
      <c r="BA71" s="101">
        <f t="shared" si="165"/>
        <v>0</v>
      </c>
      <c r="BB71" s="227">
        <f t="shared" si="174"/>
        <v>489168</v>
      </c>
      <c r="BC71" s="101">
        <f>BB71/BB65</f>
        <v>0.36414000000000002</v>
      </c>
      <c r="BD71" s="71">
        <f>BD65*BC71</f>
        <v>223.03</v>
      </c>
      <c r="BE71" s="112">
        <f t="shared" si="166"/>
        <v>4.5594E-4</v>
      </c>
      <c r="BF71" s="76">
        <f>BF65</f>
        <v>744.63</v>
      </c>
      <c r="BG71" s="110">
        <f t="shared" si="175"/>
        <v>0.34</v>
      </c>
      <c r="BH71" s="71">
        <f t="shared" si="176"/>
        <v>166317.12</v>
      </c>
      <c r="BI71" s="71"/>
      <c r="BJ71" s="109"/>
      <c r="BL71" s="398">
        <f t="shared" si="177"/>
        <v>166317</v>
      </c>
    </row>
    <row r="72" spans="1:64" x14ac:dyDescent="0.25">
      <c r="A72" s="5"/>
      <c r="B72" s="12" t="s">
        <v>56</v>
      </c>
      <c r="C72" s="4" t="s">
        <v>58</v>
      </c>
      <c r="D72" s="227">
        <f t="shared" si="167"/>
        <v>22554</v>
      </c>
      <c r="E72" s="101">
        <f>D72/D65</f>
        <v>4.2009999999999999E-2</v>
      </c>
      <c r="F72" s="71">
        <f>F65*E72</f>
        <v>5.67</v>
      </c>
      <c r="G72" s="112">
        <f t="shared" si="148"/>
        <v>2.5139999999999999E-4</v>
      </c>
      <c r="H72" s="76">
        <f>H65</f>
        <v>744.63</v>
      </c>
      <c r="I72" s="110">
        <f t="shared" si="149"/>
        <v>0.18720000000000001</v>
      </c>
      <c r="J72" s="71">
        <f t="shared" si="150"/>
        <v>4222.1099999999997</v>
      </c>
      <c r="K72" s="71"/>
      <c r="L72" s="109"/>
      <c r="M72" s="101">
        <f t="shared" si="151"/>
        <v>0.55059000000000002</v>
      </c>
      <c r="N72" s="227">
        <f t="shared" si="168"/>
        <v>19692</v>
      </c>
      <c r="O72" s="101">
        <f>N72/N65</f>
        <v>4.827E-2</v>
      </c>
      <c r="P72" s="71">
        <f>P65*O72</f>
        <v>15.06</v>
      </c>
      <c r="Q72" s="112">
        <f t="shared" si="152"/>
        <v>7.6477999999999995E-4</v>
      </c>
      <c r="R72" s="76">
        <f>R65</f>
        <v>744.63</v>
      </c>
      <c r="S72" s="110">
        <f t="shared" si="153"/>
        <v>0.56947999999999999</v>
      </c>
      <c r="T72" s="71">
        <f t="shared" si="154"/>
        <v>11214.2</v>
      </c>
      <c r="U72" s="71"/>
      <c r="V72" s="109"/>
      <c r="W72" s="101">
        <f t="shared" si="155"/>
        <v>1.6749400000000001</v>
      </c>
      <c r="X72" s="227">
        <f t="shared" si="169"/>
        <v>0</v>
      </c>
      <c r="Y72" s="101">
        <f>X72/X65</f>
        <v>0</v>
      </c>
      <c r="Z72" s="71">
        <f>Z65*Y72</f>
        <v>0</v>
      </c>
      <c r="AA72" s="112">
        <f t="shared" si="156"/>
        <v>0</v>
      </c>
      <c r="AB72" s="76">
        <f>AB65</f>
        <v>744.63</v>
      </c>
      <c r="AC72" s="110">
        <f t="shared" si="157"/>
        <v>0</v>
      </c>
      <c r="AD72" s="71">
        <f t="shared" si="158"/>
        <v>0</v>
      </c>
      <c r="AE72" s="71"/>
      <c r="AF72" s="109"/>
      <c r="AG72" s="101">
        <f t="shared" si="159"/>
        <v>0</v>
      </c>
      <c r="AH72" s="227">
        <f t="shared" si="170"/>
        <v>0</v>
      </c>
      <c r="AI72" s="101">
        <f>AH72/AH65</f>
        <v>0</v>
      </c>
      <c r="AJ72" s="71">
        <f>AJ65*AI72</f>
        <v>0</v>
      </c>
      <c r="AK72" s="112">
        <f t="shared" si="160"/>
        <v>0</v>
      </c>
      <c r="AL72" s="76">
        <f>AL65</f>
        <v>744.63</v>
      </c>
      <c r="AM72" s="110">
        <f t="shared" si="171"/>
        <v>0</v>
      </c>
      <c r="AN72" s="71">
        <f t="shared" si="172"/>
        <v>0</v>
      </c>
      <c r="AO72" s="71"/>
      <c r="AP72" s="109"/>
      <c r="AQ72" s="101">
        <f t="shared" si="161"/>
        <v>0</v>
      </c>
      <c r="AR72" s="227">
        <f t="shared" si="173"/>
        <v>66420</v>
      </c>
      <c r="AS72" s="101">
        <f>AR72/AR65</f>
        <v>1</v>
      </c>
      <c r="AT72" s="71">
        <f>AT65*AS72</f>
        <v>0</v>
      </c>
      <c r="AU72" s="112">
        <f t="shared" si="162"/>
        <v>0</v>
      </c>
      <c r="AV72" s="76">
        <f>AV65</f>
        <v>0</v>
      </c>
      <c r="AW72" s="110">
        <f t="shared" si="163"/>
        <v>0</v>
      </c>
      <c r="AX72" s="71">
        <f t="shared" si="164"/>
        <v>0</v>
      </c>
      <c r="AY72" s="71"/>
      <c r="AZ72" s="109"/>
      <c r="BA72" s="101">
        <f t="shared" si="165"/>
        <v>0</v>
      </c>
      <c r="BB72" s="227">
        <f t="shared" si="174"/>
        <v>108666</v>
      </c>
      <c r="BC72" s="101">
        <f>BB72/BB65</f>
        <v>8.0890000000000004E-2</v>
      </c>
      <c r="BD72" s="71">
        <f>BD65*BC72</f>
        <v>49.54</v>
      </c>
      <c r="BE72" s="112">
        <f t="shared" si="166"/>
        <v>4.5588999999999997E-4</v>
      </c>
      <c r="BF72" s="76">
        <f>BF65</f>
        <v>744.63</v>
      </c>
      <c r="BG72" s="110">
        <f t="shared" si="175"/>
        <v>0.34</v>
      </c>
      <c r="BH72" s="71">
        <f t="shared" si="176"/>
        <v>36946.44</v>
      </c>
      <c r="BI72" s="71"/>
      <c r="BJ72" s="109"/>
      <c r="BL72" s="398">
        <f t="shared" si="177"/>
        <v>36946</v>
      </c>
    </row>
    <row r="73" spans="1:64" x14ac:dyDescent="0.25">
      <c r="A73" s="5"/>
      <c r="B73" s="12" t="s">
        <v>57</v>
      </c>
      <c r="C73" s="4" t="s">
        <v>58</v>
      </c>
      <c r="D73" s="227">
        <f t="shared" si="167"/>
        <v>139392</v>
      </c>
      <c r="E73" s="101">
        <f>D73/D65</f>
        <v>0.25962000000000002</v>
      </c>
      <c r="F73" s="71">
        <f>F65*E73</f>
        <v>35.049999999999997</v>
      </c>
      <c r="G73" s="112">
        <f t="shared" si="148"/>
        <v>2.5145000000000001E-4</v>
      </c>
      <c r="H73" s="76">
        <f>H65</f>
        <v>744.63</v>
      </c>
      <c r="I73" s="110">
        <f t="shared" si="149"/>
        <v>0.18723999999999999</v>
      </c>
      <c r="J73" s="71">
        <f t="shared" si="150"/>
        <v>26099.759999999998</v>
      </c>
      <c r="K73" s="71"/>
      <c r="L73" s="109"/>
      <c r="M73" s="101">
        <f t="shared" si="151"/>
        <v>0.55071000000000003</v>
      </c>
      <c r="N73" s="227">
        <f t="shared" si="168"/>
        <v>198207</v>
      </c>
      <c r="O73" s="101">
        <f>N73/N65</f>
        <v>0.48587999999999998</v>
      </c>
      <c r="P73" s="71">
        <f>P65*O73</f>
        <v>151.59</v>
      </c>
      <c r="Q73" s="112">
        <f t="shared" si="152"/>
        <v>7.6480999999999999E-4</v>
      </c>
      <c r="R73" s="76">
        <f>R65</f>
        <v>744.63</v>
      </c>
      <c r="S73" s="110">
        <f t="shared" si="153"/>
        <v>0.56950000000000001</v>
      </c>
      <c r="T73" s="71">
        <f t="shared" si="154"/>
        <v>112878.89</v>
      </c>
      <c r="U73" s="71"/>
      <c r="V73" s="109"/>
      <c r="W73" s="101">
        <f t="shared" si="155"/>
        <v>1.675</v>
      </c>
      <c r="X73" s="227">
        <f t="shared" si="169"/>
        <v>8640</v>
      </c>
      <c r="Y73" s="101">
        <f>X73/X65</f>
        <v>3.7440000000000001E-2</v>
      </c>
      <c r="Z73" s="71">
        <f>Z65*Y73</f>
        <v>5.52</v>
      </c>
      <c r="AA73" s="112">
        <f t="shared" si="156"/>
        <v>6.3889000000000003E-4</v>
      </c>
      <c r="AB73" s="76">
        <f>AB65</f>
        <v>744.63</v>
      </c>
      <c r="AC73" s="110">
        <f t="shared" si="157"/>
        <v>0.47574</v>
      </c>
      <c r="AD73" s="71">
        <f t="shared" si="158"/>
        <v>4110.3900000000003</v>
      </c>
      <c r="AE73" s="71"/>
      <c r="AF73" s="109"/>
      <c r="AG73" s="101">
        <f t="shared" si="159"/>
        <v>1.39924</v>
      </c>
      <c r="AH73" s="227">
        <f t="shared" si="170"/>
        <v>0</v>
      </c>
      <c r="AI73" s="101">
        <f>AH73/AH65</f>
        <v>0</v>
      </c>
      <c r="AJ73" s="71">
        <f>AJ65*AI73</f>
        <v>0</v>
      </c>
      <c r="AK73" s="112">
        <f t="shared" si="160"/>
        <v>0</v>
      </c>
      <c r="AL73" s="76">
        <f>AL65</f>
        <v>744.63</v>
      </c>
      <c r="AM73" s="110">
        <f t="shared" si="171"/>
        <v>0</v>
      </c>
      <c r="AN73" s="71">
        <f t="shared" si="172"/>
        <v>0</v>
      </c>
      <c r="AO73" s="71"/>
      <c r="AP73" s="109"/>
      <c r="AQ73" s="101">
        <f t="shared" si="161"/>
        <v>0</v>
      </c>
      <c r="AR73" s="227">
        <f t="shared" si="173"/>
        <v>0</v>
      </c>
      <c r="AS73" s="101">
        <f>AR73/AR65</f>
        <v>0</v>
      </c>
      <c r="AT73" s="71">
        <f>AT65*AS73</f>
        <v>0</v>
      </c>
      <c r="AU73" s="112">
        <f t="shared" si="162"/>
        <v>0</v>
      </c>
      <c r="AV73" s="76">
        <f>AV65</f>
        <v>0</v>
      </c>
      <c r="AW73" s="110">
        <f t="shared" si="163"/>
        <v>0</v>
      </c>
      <c r="AX73" s="71">
        <f t="shared" si="164"/>
        <v>0</v>
      </c>
      <c r="AY73" s="71"/>
      <c r="AZ73" s="109"/>
      <c r="BA73" s="101">
        <f t="shared" si="165"/>
        <v>0</v>
      </c>
      <c r="BB73" s="227">
        <f t="shared" si="174"/>
        <v>346239</v>
      </c>
      <c r="BC73" s="101">
        <f>BB73/BB65</f>
        <v>0.25774000000000002</v>
      </c>
      <c r="BD73" s="71">
        <f>BD65*BC73</f>
        <v>157.86000000000001</v>
      </c>
      <c r="BE73" s="112">
        <f t="shared" si="166"/>
        <v>4.5593000000000001E-4</v>
      </c>
      <c r="BF73" s="76">
        <f>BF65</f>
        <v>744.63</v>
      </c>
      <c r="BG73" s="110">
        <f t="shared" si="175"/>
        <v>0.34</v>
      </c>
      <c r="BH73" s="71">
        <f t="shared" si="176"/>
        <v>117721.26</v>
      </c>
      <c r="BI73" s="71"/>
      <c r="BJ73" s="109"/>
      <c r="BL73" s="398">
        <f t="shared" si="177"/>
        <v>117721</v>
      </c>
    </row>
    <row r="74" spans="1:64" x14ac:dyDescent="0.25">
      <c r="A74" s="5" t="s">
        <v>544</v>
      </c>
      <c r="B74" s="13" t="s">
        <v>389</v>
      </c>
      <c r="C74" s="4" t="s">
        <v>58</v>
      </c>
      <c r="D74" s="19">
        <f>SUM(D76:D82)</f>
        <v>536913</v>
      </c>
      <c r="E74" s="4"/>
      <c r="F74" s="74"/>
      <c r="G74" s="112"/>
      <c r="H74" s="71"/>
      <c r="I74" s="110">
        <f>I55+I65</f>
        <v>5.2702400000000003</v>
      </c>
      <c r="J74" s="71">
        <f t="shared" si="150"/>
        <v>2829660.37</v>
      </c>
      <c r="K74" s="185">
        <f>K55+K65</f>
        <v>2829802.72</v>
      </c>
      <c r="L74" s="109">
        <f>K74-J74</f>
        <v>142.35</v>
      </c>
      <c r="M74" s="101">
        <f t="shared" si="151"/>
        <v>1.09443</v>
      </c>
      <c r="N74" s="19">
        <f>SUM(N76:N82)</f>
        <v>407937</v>
      </c>
      <c r="O74" s="4"/>
      <c r="P74" s="74"/>
      <c r="Q74" s="112"/>
      <c r="R74" s="71"/>
      <c r="S74" s="110">
        <f>S55+S65</f>
        <v>4.1601600000000003</v>
      </c>
      <c r="T74" s="71">
        <f t="shared" si="154"/>
        <v>1697083.19</v>
      </c>
      <c r="U74" s="185">
        <f>U55+U65</f>
        <v>1697079.11</v>
      </c>
      <c r="V74" s="109">
        <f>U74-T74</f>
        <v>-4.08</v>
      </c>
      <c r="W74" s="101">
        <f t="shared" si="155"/>
        <v>0.8639</v>
      </c>
      <c r="X74" s="19">
        <f>SUM(X76:X82)</f>
        <v>230769</v>
      </c>
      <c r="Y74" s="4"/>
      <c r="Z74" s="74"/>
      <c r="AA74" s="112"/>
      <c r="AB74" s="71"/>
      <c r="AC74" s="110">
        <f>AC55+AC65</f>
        <v>7.7818899999999998</v>
      </c>
      <c r="AD74" s="71">
        <f t="shared" si="158"/>
        <v>1795818.97</v>
      </c>
      <c r="AE74" s="185">
        <f>AE55+AE65</f>
        <v>1795822.62</v>
      </c>
      <c r="AF74" s="109">
        <f>AE74-AD74</f>
        <v>3.65</v>
      </c>
      <c r="AG74" s="101">
        <f t="shared" si="159"/>
        <v>1.6160000000000001</v>
      </c>
      <c r="AH74" s="19">
        <f>SUM(AH76:AH82)</f>
        <v>101304</v>
      </c>
      <c r="AI74" s="4"/>
      <c r="AJ74" s="74"/>
      <c r="AK74" s="112"/>
      <c r="AL74" s="71"/>
      <c r="AM74" s="110">
        <f>AM55+AM65</f>
        <v>1.4416</v>
      </c>
      <c r="AN74" s="71">
        <f t="shared" si="172"/>
        <v>146039.85</v>
      </c>
      <c r="AO74" s="185">
        <f>AO55+AO65</f>
        <v>146040.54</v>
      </c>
      <c r="AP74" s="109">
        <f>AO74-AN74</f>
        <v>0.69</v>
      </c>
      <c r="AQ74" s="101">
        <f t="shared" si="161"/>
        <v>0.29936000000000001</v>
      </c>
      <c r="AR74" s="19">
        <f>SUM(AR76:AR82)</f>
        <v>66420</v>
      </c>
      <c r="AS74" s="4"/>
      <c r="AT74" s="74"/>
      <c r="AU74" s="112"/>
      <c r="AV74" s="71"/>
      <c r="AW74" s="110">
        <f>AW55+AW65</f>
        <v>0</v>
      </c>
      <c r="AX74" s="71">
        <f t="shared" si="164"/>
        <v>0</v>
      </c>
      <c r="AY74" s="185">
        <f>AY55+AY65</f>
        <v>0</v>
      </c>
      <c r="AZ74" s="109">
        <f>AY74-AX74</f>
        <v>0</v>
      </c>
      <c r="BA74" s="101">
        <f>AW74/BG74</f>
        <v>0</v>
      </c>
      <c r="BB74" s="19">
        <f>SUM(BB76:BB82)</f>
        <v>1343343</v>
      </c>
      <c r="BC74" s="229"/>
      <c r="BD74" s="76"/>
      <c r="BE74" s="112"/>
      <c r="BF74" s="71"/>
      <c r="BG74" s="110">
        <f>BG55+BG65</f>
        <v>4.8155299999999999</v>
      </c>
      <c r="BH74" s="71">
        <f t="shared" si="176"/>
        <v>6468908.5199999996</v>
      </c>
      <c r="BI74" s="185">
        <f>BI55+BI65</f>
        <v>6468744.9900000002</v>
      </c>
      <c r="BJ74" s="109">
        <f>BI74-BH74</f>
        <v>-163.53</v>
      </c>
      <c r="BL74" s="398"/>
    </row>
    <row r="75" spans="1:64" s="105" customFormat="1" x14ac:dyDescent="0.25">
      <c r="A75" s="102"/>
      <c r="B75" s="103" t="s">
        <v>340</v>
      </c>
      <c r="C75" s="103"/>
      <c r="D75" s="228"/>
      <c r="E75" s="103"/>
      <c r="F75" s="109"/>
      <c r="G75" s="113"/>
      <c r="H75" s="109"/>
      <c r="I75" s="109"/>
      <c r="J75" s="109">
        <f>J74-(SUM(J76:J82))</f>
        <v>-34.159999999999997</v>
      </c>
      <c r="K75" s="109"/>
      <c r="L75" s="109"/>
      <c r="M75" s="103"/>
      <c r="N75" s="228"/>
      <c r="O75" s="103"/>
      <c r="P75" s="109"/>
      <c r="Q75" s="113"/>
      <c r="R75" s="109"/>
      <c r="S75" s="109"/>
      <c r="T75" s="109">
        <f>T74-(SUM(T76:T82))</f>
        <v>40.049999999999997</v>
      </c>
      <c r="U75" s="109"/>
      <c r="V75" s="109"/>
      <c r="W75" s="101"/>
      <c r="X75" s="228"/>
      <c r="Y75" s="103"/>
      <c r="Z75" s="109"/>
      <c r="AA75" s="113"/>
      <c r="AB75" s="109"/>
      <c r="AC75" s="109"/>
      <c r="AD75" s="109">
        <f>AD74-(SUM(AD76:AD82))</f>
        <v>-3.38</v>
      </c>
      <c r="AE75" s="109"/>
      <c r="AF75" s="109"/>
      <c r="AG75" s="101"/>
      <c r="AH75" s="228"/>
      <c r="AI75" s="103"/>
      <c r="AJ75" s="109"/>
      <c r="AK75" s="113"/>
      <c r="AL75" s="109"/>
      <c r="AM75" s="109"/>
      <c r="AN75" s="109">
        <f>AN74-(SUM(AN76:AN82))</f>
        <v>0.01</v>
      </c>
      <c r="AO75" s="109"/>
      <c r="AP75" s="109"/>
      <c r="AQ75" s="101"/>
      <c r="AR75" s="228"/>
      <c r="AS75" s="103"/>
      <c r="AT75" s="109"/>
      <c r="AU75" s="113"/>
      <c r="AV75" s="109"/>
      <c r="AW75" s="109"/>
      <c r="AX75" s="109">
        <f>AX74-(SUM(AX76:AX82))</f>
        <v>0</v>
      </c>
      <c r="AY75" s="109"/>
      <c r="AZ75" s="109"/>
      <c r="BA75" s="103"/>
      <c r="BB75" s="104"/>
      <c r="BC75" s="103"/>
      <c r="BD75" s="109"/>
      <c r="BE75" s="113"/>
      <c r="BF75" s="109"/>
      <c r="BG75" s="109"/>
      <c r="BH75" s="109">
        <f>BH74-(SUM(BH76:BH82))</f>
        <v>-32871.599999999999</v>
      </c>
      <c r="BI75" s="109"/>
      <c r="BJ75" s="109"/>
    </row>
    <row r="76" spans="1:64" x14ac:dyDescent="0.25">
      <c r="A76" s="5"/>
      <c r="B76" s="12" t="s">
        <v>53</v>
      </c>
      <c r="C76" s="4"/>
      <c r="D76" s="227">
        <f>D12</f>
        <v>0</v>
      </c>
      <c r="E76" s="101"/>
      <c r="F76" s="71"/>
      <c r="G76" s="112"/>
      <c r="H76" s="76"/>
      <c r="I76" s="110">
        <f t="shared" ref="I76:J82" si="178">I57+I67</f>
        <v>0</v>
      </c>
      <c r="J76" s="71">
        <f t="shared" si="178"/>
        <v>0</v>
      </c>
      <c r="K76" s="71"/>
      <c r="L76" s="109"/>
      <c r="M76" s="101">
        <f>I76/BG76</f>
        <v>0</v>
      </c>
      <c r="N76" s="227">
        <f>N12</f>
        <v>0</v>
      </c>
      <c r="O76" s="101"/>
      <c r="P76" s="71"/>
      <c r="Q76" s="112"/>
      <c r="R76" s="76"/>
      <c r="S76" s="110">
        <f t="shared" ref="S76:T82" si="179">S57+S67</f>
        <v>0</v>
      </c>
      <c r="T76" s="71">
        <f t="shared" si="179"/>
        <v>0</v>
      </c>
      <c r="U76" s="71"/>
      <c r="V76" s="109"/>
      <c r="W76" s="101">
        <f>S76/BG76</f>
        <v>0</v>
      </c>
      <c r="X76" s="227">
        <f>X12</f>
        <v>123615</v>
      </c>
      <c r="Y76" s="101"/>
      <c r="Z76" s="71"/>
      <c r="AA76" s="112"/>
      <c r="AB76" s="76"/>
      <c r="AC76" s="110">
        <f t="shared" ref="AC76:AD82" si="180">AC57+AC67</f>
        <v>7.7818500000000004</v>
      </c>
      <c r="AD76" s="71">
        <f t="shared" si="180"/>
        <v>961953.39</v>
      </c>
      <c r="AE76" s="71"/>
      <c r="AF76" s="109"/>
      <c r="AG76" s="101">
        <f>AC76/BG76</f>
        <v>1.60782</v>
      </c>
      <c r="AH76" s="227">
        <f>AH12</f>
        <v>0</v>
      </c>
      <c r="AI76" s="101"/>
      <c r="AJ76" s="71"/>
      <c r="AK76" s="112"/>
      <c r="AL76" s="76"/>
      <c r="AM76" s="110">
        <f t="shared" ref="AM76:AN82" si="181">AM57+AM67</f>
        <v>0</v>
      </c>
      <c r="AN76" s="71">
        <f t="shared" si="181"/>
        <v>0</v>
      </c>
      <c r="AO76" s="71"/>
      <c r="AP76" s="109"/>
      <c r="AQ76" s="101">
        <f>AM76/BG76</f>
        <v>0</v>
      </c>
      <c r="AR76" s="227">
        <f>AR12</f>
        <v>0</v>
      </c>
      <c r="AS76" s="101"/>
      <c r="AT76" s="71"/>
      <c r="AU76" s="112"/>
      <c r="AV76" s="76"/>
      <c r="AW76" s="110">
        <f t="shared" ref="AW76:AX82" si="182">AW57+AW67</f>
        <v>0</v>
      </c>
      <c r="AX76" s="71">
        <f t="shared" si="182"/>
        <v>0</v>
      </c>
      <c r="AY76" s="71"/>
      <c r="AZ76" s="109"/>
      <c r="BA76" s="101">
        <f>AW76/$BG76</f>
        <v>0</v>
      </c>
      <c r="BB76" s="227">
        <f>D76+N76+X76+AH76+AR76</f>
        <v>123615</v>
      </c>
      <c r="BC76" s="101"/>
      <c r="BD76" s="71"/>
      <c r="BE76" s="112"/>
      <c r="BF76" s="76"/>
      <c r="BG76" s="110">
        <f t="shared" ref="BG76:BH82" si="183">BG57+BG67</f>
        <v>4.84</v>
      </c>
      <c r="BH76" s="71">
        <f t="shared" si="183"/>
        <v>598296.6</v>
      </c>
      <c r="BI76" s="71"/>
      <c r="BJ76" s="109"/>
    </row>
    <row r="77" spans="1:64" x14ac:dyDescent="0.25">
      <c r="A77" s="5"/>
      <c r="B77" s="12" t="s">
        <v>54</v>
      </c>
      <c r="C77" s="4"/>
      <c r="D77" s="227">
        <f t="shared" ref="D77:D82" si="184">D13</f>
        <v>29718</v>
      </c>
      <c r="E77" s="101"/>
      <c r="F77" s="71"/>
      <c r="G77" s="112"/>
      <c r="H77" s="76"/>
      <c r="I77" s="110">
        <f t="shared" si="178"/>
        <v>5.2703899999999999</v>
      </c>
      <c r="J77" s="71">
        <f t="shared" si="178"/>
        <v>156625.46</v>
      </c>
      <c r="K77" s="71"/>
      <c r="L77" s="109"/>
      <c r="M77" s="101">
        <f t="shared" ref="M77:M82" si="185">I77/BG77</f>
        <v>1.0889200000000001</v>
      </c>
      <c r="N77" s="227">
        <f t="shared" ref="N77:N82" si="186">N13</f>
        <v>0</v>
      </c>
      <c r="O77" s="101"/>
      <c r="P77" s="71"/>
      <c r="Q77" s="112"/>
      <c r="R77" s="76"/>
      <c r="S77" s="110">
        <f t="shared" si="179"/>
        <v>0</v>
      </c>
      <c r="T77" s="71">
        <f t="shared" si="179"/>
        <v>0</v>
      </c>
      <c r="U77" s="71"/>
      <c r="V77" s="109"/>
      <c r="W77" s="101">
        <f t="shared" ref="W77:W82" si="187">S77/BG77</f>
        <v>0</v>
      </c>
      <c r="X77" s="227">
        <f t="shared" ref="X77:X82" si="188">X13</f>
        <v>15354</v>
      </c>
      <c r="Y77" s="101"/>
      <c r="Z77" s="71"/>
      <c r="AA77" s="112"/>
      <c r="AB77" s="76"/>
      <c r="AC77" s="110">
        <f t="shared" si="180"/>
        <v>7.7820200000000002</v>
      </c>
      <c r="AD77" s="71">
        <f t="shared" si="180"/>
        <v>119485.14</v>
      </c>
      <c r="AE77" s="71"/>
      <c r="AF77" s="109"/>
      <c r="AG77" s="101">
        <f t="shared" ref="AG77:AG82" si="189">AC77/BG77</f>
        <v>1.6078600000000001</v>
      </c>
      <c r="AH77" s="227">
        <f t="shared" ref="AH77:AH82" si="190">AH13</f>
        <v>101304</v>
      </c>
      <c r="AI77" s="101"/>
      <c r="AJ77" s="71"/>
      <c r="AK77" s="112"/>
      <c r="AL77" s="76"/>
      <c r="AM77" s="110">
        <f t="shared" si="181"/>
        <v>1.4416</v>
      </c>
      <c r="AN77" s="71">
        <f t="shared" si="181"/>
        <v>146039.84</v>
      </c>
      <c r="AO77" s="71"/>
      <c r="AP77" s="109"/>
      <c r="AQ77" s="101">
        <f t="shared" ref="AQ77:AQ82" si="191">AM77/BG77</f>
        <v>0.29785</v>
      </c>
      <c r="AR77" s="227">
        <f t="shared" ref="AR77:AR82" si="192">AR13</f>
        <v>0</v>
      </c>
      <c r="AS77" s="101"/>
      <c r="AT77" s="71"/>
      <c r="AU77" s="112"/>
      <c r="AV77" s="76"/>
      <c r="AW77" s="110">
        <f t="shared" si="182"/>
        <v>0</v>
      </c>
      <c r="AX77" s="71">
        <f t="shared" si="182"/>
        <v>0</v>
      </c>
      <c r="AY77" s="71"/>
      <c r="AZ77" s="109"/>
      <c r="BA77" s="101">
        <f t="shared" ref="BA77:BA82" si="193">AW77/BG77</f>
        <v>0</v>
      </c>
      <c r="BB77" s="227">
        <f t="shared" ref="BB77:BB82" si="194">D77+N77+X77+AH77+AR77</f>
        <v>146376</v>
      </c>
      <c r="BC77" s="101"/>
      <c r="BD77" s="71"/>
      <c r="BE77" s="112"/>
      <c r="BF77" s="76"/>
      <c r="BG77" s="110">
        <f t="shared" si="183"/>
        <v>4.84</v>
      </c>
      <c r="BH77" s="71">
        <f t="shared" si="183"/>
        <v>708459.84</v>
      </c>
      <c r="BI77" s="71"/>
      <c r="BJ77" s="109"/>
    </row>
    <row r="78" spans="1:64" x14ac:dyDescent="0.25">
      <c r="A78" s="5"/>
      <c r="B78" s="12" t="s">
        <v>52</v>
      </c>
      <c r="C78" s="4"/>
      <c r="D78" s="227">
        <f t="shared" si="184"/>
        <v>27171</v>
      </c>
      <c r="E78" s="101"/>
      <c r="F78" s="71"/>
      <c r="G78" s="112"/>
      <c r="H78" s="76"/>
      <c r="I78" s="110">
        <f t="shared" si="178"/>
        <v>5.2709900000000003</v>
      </c>
      <c r="J78" s="71">
        <f t="shared" si="178"/>
        <v>143218.06</v>
      </c>
      <c r="K78" s="71"/>
      <c r="L78" s="109"/>
      <c r="M78" s="101">
        <f t="shared" si="185"/>
        <v>1.0890500000000001</v>
      </c>
      <c r="N78" s="227">
        <f t="shared" si="186"/>
        <v>68580</v>
      </c>
      <c r="O78" s="101"/>
      <c r="P78" s="71"/>
      <c r="Q78" s="112"/>
      <c r="R78" s="76"/>
      <c r="S78" s="110">
        <f t="shared" si="179"/>
        <v>4.1599000000000004</v>
      </c>
      <c r="T78" s="71">
        <f t="shared" si="179"/>
        <v>285285.94</v>
      </c>
      <c r="U78" s="71"/>
      <c r="V78" s="109"/>
      <c r="W78" s="101">
        <f t="shared" si="187"/>
        <v>0.85948000000000002</v>
      </c>
      <c r="X78" s="227">
        <f t="shared" si="188"/>
        <v>14688</v>
      </c>
      <c r="Y78" s="101"/>
      <c r="Z78" s="71"/>
      <c r="AA78" s="112"/>
      <c r="AB78" s="76"/>
      <c r="AC78" s="110">
        <f t="shared" si="180"/>
        <v>7.7827799999999998</v>
      </c>
      <c r="AD78" s="71">
        <f t="shared" si="180"/>
        <v>114313.47</v>
      </c>
      <c r="AE78" s="71"/>
      <c r="AF78" s="109"/>
      <c r="AG78" s="101">
        <f t="shared" si="189"/>
        <v>1.6080099999999999</v>
      </c>
      <c r="AH78" s="227">
        <f t="shared" si="190"/>
        <v>0</v>
      </c>
      <c r="AI78" s="101"/>
      <c r="AJ78" s="71"/>
      <c r="AK78" s="112"/>
      <c r="AL78" s="76"/>
      <c r="AM78" s="110">
        <f t="shared" si="181"/>
        <v>0</v>
      </c>
      <c r="AN78" s="71">
        <f t="shared" si="181"/>
        <v>0</v>
      </c>
      <c r="AO78" s="71"/>
      <c r="AP78" s="109"/>
      <c r="AQ78" s="101">
        <f t="shared" si="191"/>
        <v>0</v>
      </c>
      <c r="AR78" s="227">
        <f t="shared" si="192"/>
        <v>0</v>
      </c>
      <c r="AS78" s="101"/>
      <c r="AT78" s="71"/>
      <c r="AU78" s="112"/>
      <c r="AV78" s="76"/>
      <c r="AW78" s="110">
        <f t="shared" si="182"/>
        <v>0</v>
      </c>
      <c r="AX78" s="71">
        <f t="shared" si="182"/>
        <v>0</v>
      </c>
      <c r="AY78" s="71"/>
      <c r="AZ78" s="109"/>
      <c r="BA78" s="101">
        <f t="shared" si="193"/>
        <v>0</v>
      </c>
      <c r="BB78" s="227">
        <f t="shared" si="194"/>
        <v>110439</v>
      </c>
      <c r="BC78" s="101"/>
      <c r="BD78" s="71"/>
      <c r="BE78" s="112"/>
      <c r="BF78" s="76"/>
      <c r="BG78" s="110">
        <f t="shared" si="183"/>
        <v>4.84</v>
      </c>
      <c r="BH78" s="71">
        <f t="shared" si="183"/>
        <v>534524.76</v>
      </c>
      <c r="BI78" s="71"/>
      <c r="BJ78" s="109"/>
    </row>
    <row r="79" spans="1:64" x14ac:dyDescent="0.25">
      <c r="A79" s="5"/>
      <c r="B79" s="12" t="s">
        <v>462</v>
      </c>
      <c r="C79" s="4"/>
      <c r="D79" s="227">
        <f t="shared" si="184"/>
        <v>0</v>
      </c>
      <c r="E79" s="101"/>
      <c r="F79" s="71"/>
      <c r="G79" s="112"/>
      <c r="H79" s="76"/>
      <c r="I79" s="110">
        <f t="shared" si="178"/>
        <v>0</v>
      </c>
      <c r="J79" s="71">
        <f t="shared" si="178"/>
        <v>0</v>
      </c>
      <c r="K79" s="71"/>
      <c r="L79" s="109"/>
      <c r="M79" s="101">
        <f t="shared" si="185"/>
        <v>0</v>
      </c>
      <c r="N79" s="227">
        <f t="shared" si="186"/>
        <v>18840</v>
      </c>
      <c r="O79" s="101"/>
      <c r="P79" s="71"/>
      <c r="Q79" s="112"/>
      <c r="R79" s="76"/>
      <c r="S79" s="110">
        <f t="shared" si="179"/>
        <v>4.16031</v>
      </c>
      <c r="T79" s="71">
        <f t="shared" si="179"/>
        <v>78380.240000000005</v>
      </c>
      <c r="U79" s="71"/>
      <c r="V79" s="109"/>
      <c r="W79" s="101">
        <f t="shared" si="187"/>
        <v>0.85956999999999995</v>
      </c>
      <c r="X79" s="227">
        <f t="shared" si="188"/>
        <v>0</v>
      </c>
      <c r="Y79" s="101"/>
      <c r="Z79" s="71"/>
      <c r="AA79" s="112"/>
      <c r="AB79" s="76"/>
      <c r="AC79" s="110">
        <f t="shared" si="180"/>
        <v>0</v>
      </c>
      <c r="AD79" s="71">
        <f t="shared" si="180"/>
        <v>0</v>
      </c>
      <c r="AE79" s="71"/>
      <c r="AF79" s="109"/>
      <c r="AG79" s="101">
        <f t="shared" si="189"/>
        <v>0</v>
      </c>
      <c r="AH79" s="227">
        <f t="shared" si="190"/>
        <v>0</v>
      </c>
      <c r="AI79" s="101"/>
      <c r="AJ79" s="71"/>
      <c r="AK79" s="112"/>
      <c r="AL79" s="76"/>
      <c r="AM79" s="110">
        <f t="shared" si="181"/>
        <v>0</v>
      </c>
      <c r="AN79" s="71">
        <f t="shared" si="181"/>
        <v>0</v>
      </c>
      <c r="AO79" s="71"/>
      <c r="AP79" s="109"/>
      <c r="AQ79" s="101">
        <f t="shared" si="191"/>
        <v>0</v>
      </c>
      <c r="AR79" s="227">
        <f t="shared" si="192"/>
        <v>0</v>
      </c>
      <c r="AS79" s="101"/>
      <c r="AT79" s="71"/>
      <c r="AU79" s="112"/>
      <c r="AV79" s="76"/>
      <c r="AW79" s="110">
        <f t="shared" si="182"/>
        <v>0</v>
      </c>
      <c r="AX79" s="71">
        <f t="shared" si="182"/>
        <v>0</v>
      </c>
      <c r="AY79" s="71"/>
      <c r="AZ79" s="109"/>
      <c r="BA79" s="101">
        <f t="shared" si="193"/>
        <v>0</v>
      </c>
      <c r="BB79" s="227">
        <f t="shared" si="194"/>
        <v>18840</v>
      </c>
      <c r="BC79" s="101"/>
      <c r="BD79" s="71"/>
      <c r="BE79" s="112"/>
      <c r="BF79" s="76"/>
      <c r="BG79" s="110">
        <f t="shared" si="183"/>
        <v>4.84</v>
      </c>
      <c r="BH79" s="71">
        <f t="shared" si="183"/>
        <v>91185.600000000006</v>
      </c>
      <c r="BI79" s="71"/>
      <c r="BJ79" s="109"/>
    </row>
    <row r="80" spans="1:64" x14ac:dyDescent="0.25">
      <c r="A80" s="5"/>
      <c r="B80" s="12" t="s">
        <v>55</v>
      </c>
      <c r="C80" s="4"/>
      <c r="D80" s="227">
        <f t="shared" si="184"/>
        <v>318078</v>
      </c>
      <c r="E80" s="101"/>
      <c r="F80" s="71"/>
      <c r="G80" s="112"/>
      <c r="H80" s="76"/>
      <c r="I80" s="110">
        <f t="shared" si="178"/>
        <v>5.2702200000000001</v>
      </c>
      <c r="J80" s="71">
        <f t="shared" si="178"/>
        <v>1676341.03</v>
      </c>
      <c r="K80" s="71"/>
      <c r="L80" s="109"/>
      <c r="M80" s="101">
        <f t="shared" si="185"/>
        <v>1.0888899999999999</v>
      </c>
      <c r="N80" s="227">
        <f t="shared" si="186"/>
        <v>102618</v>
      </c>
      <c r="O80" s="101"/>
      <c r="P80" s="71"/>
      <c r="Q80" s="112"/>
      <c r="R80" s="76"/>
      <c r="S80" s="110">
        <f t="shared" si="179"/>
        <v>4.1600599999999996</v>
      </c>
      <c r="T80" s="71">
        <f t="shared" si="179"/>
        <v>426897.05</v>
      </c>
      <c r="U80" s="71"/>
      <c r="V80" s="109"/>
      <c r="W80" s="101">
        <f t="shared" si="187"/>
        <v>0.85951999999999995</v>
      </c>
      <c r="X80" s="227">
        <f t="shared" si="188"/>
        <v>68472</v>
      </c>
      <c r="Y80" s="101"/>
      <c r="Z80" s="71"/>
      <c r="AA80" s="112"/>
      <c r="AB80" s="76"/>
      <c r="AC80" s="110">
        <f t="shared" si="180"/>
        <v>7.7819000000000003</v>
      </c>
      <c r="AD80" s="71">
        <f t="shared" si="180"/>
        <v>532842.25</v>
      </c>
      <c r="AE80" s="71"/>
      <c r="AF80" s="109"/>
      <c r="AG80" s="101">
        <f t="shared" si="189"/>
        <v>1.6078300000000001</v>
      </c>
      <c r="AH80" s="227">
        <f t="shared" si="190"/>
        <v>0</v>
      </c>
      <c r="AI80" s="101"/>
      <c r="AJ80" s="71"/>
      <c r="AK80" s="112"/>
      <c r="AL80" s="76"/>
      <c r="AM80" s="110">
        <f t="shared" si="181"/>
        <v>0</v>
      </c>
      <c r="AN80" s="71">
        <f t="shared" si="181"/>
        <v>0</v>
      </c>
      <c r="AO80" s="71"/>
      <c r="AP80" s="109"/>
      <c r="AQ80" s="101">
        <f t="shared" si="191"/>
        <v>0</v>
      </c>
      <c r="AR80" s="227">
        <f t="shared" si="192"/>
        <v>0</v>
      </c>
      <c r="AS80" s="101"/>
      <c r="AT80" s="71"/>
      <c r="AU80" s="112"/>
      <c r="AV80" s="76"/>
      <c r="AW80" s="110">
        <f t="shared" si="182"/>
        <v>0</v>
      </c>
      <c r="AX80" s="71">
        <f t="shared" si="182"/>
        <v>0</v>
      </c>
      <c r="AY80" s="71"/>
      <c r="AZ80" s="109"/>
      <c r="BA80" s="101">
        <f t="shared" si="193"/>
        <v>0</v>
      </c>
      <c r="BB80" s="227">
        <f t="shared" si="194"/>
        <v>489168</v>
      </c>
      <c r="BC80" s="101"/>
      <c r="BD80" s="71"/>
      <c r="BE80" s="112"/>
      <c r="BF80" s="76"/>
      <c r="BG80" s="110">
        <f t="shared" si="183"/>
        <v>4.84</v>
      </c>
      <c r="BH80" s="71">
        <f t="shared" si="183"/>
        <v>2367573.12</v>
      </c>
      <c r="BI80" s="71"/>
      <c r="BJ80" s="109"/>
    </row>
    <row r="81" spans="1:62" x14ac:dyDescent="0.25">
      <c r="A81" s="5"/>
      <c r="B81" s="12" t="s">
        <v>56</v>
      </c>
      <c r="C81" s="4"/>
      <c r="D81" s="227">
        <f t="shared" si="184"/>
        <v>22554</v>
      </c>
      <c r="E81" s="101"/>
      <c r="F81" s="71"/>
      <c r="G81" s="112"/>
      <c r="H81" s="76"/>
      <c r="I81" s="110">
        <f t="shared" si="178"/>
        <v>5.2703800000000003</v>
      </c>
      <c r="J81" s="71">
        <f t="shared" si="178"/>
        <v>118868.15</v>
      </c>
      <c r="K81" s="71"/>
      <c r="L81" s="109"/>
      <c r="M81" s="101">
        <f t="shared" si="185"/>
        <v>1.0889200000000001</v>
      </c>
      <c r="N81" s="227">
        <f t="shared" si="186"/>
        <v>19692</v>
      </c>
      <c r="O81" s="101"/>
      <c r="P81" s="71"/>
      <c r="Q81" s="112"/>
      <c r="R81" s="76"/>
      <c r="S81" s="110">
        <f t="shared" si="179"/>
        <v>4.1596099999999998</v>
      </c>
      <c r="T81" s="71">
        <f t="shared" si="179"/>
        <v>81911.039999999994</v>
      </c>
      <c r="U81" s="71"/>
      <c r="V81" s="109"/>
      <c r="W81" s="101">
        <f t="shared" si="187"/>
        <v>0.85941999999999996</v>
      </c>
      <c r="X81" s="227">
        <f t="shared" si="188"/>
        <v>0</v>
      </c>
      <c r="Y81" s="101"/>
      <c r="Z81" s="71"/>
      <c r="AA81" s="112"/>
      <c r="AB81" s="76"/>
      <c r="AC81" s="110">
        <f t="shared" si="180"/>
        <v>0</v>
      </c>
      <c r="AD81" s="71">
        <f t="shared" si="180"/>
        <v>0</v>
      </c>
      <c r="AE81" s="71"/>
      <c r="AF81" s="109"/>
      <c r="AG81" s="101">
        <f t="shared" si="189"/>
        <v>0</v>
      </c>
      <c r="AH81" s="227">
        <f t="shared" si="190"/>
        <v>0</v>
      </c>
      <c r="AI81" s="101"/>
      <c r="AJ81" s="71"/>
      <c r="AK81" s="112"/>
      <c r="AL81" s="76"/>
      <c r="AM81" s="110">
        <f t="shared" si="181"/>
        <v>0</v>
      </c>
      <c r="AN81" s="71">
        <f t="shared" si="181"/>
        <v>0</v>
      </c>
      <c r="AO81" s="71"/>
      <c r="AP81" s="109"/>
      <c r="AQ81" s="101">
        <f t="shared" si="191"/>
        <v>0</v>
      </c>
      <c r="AR81" s="227">
        <f t="shared" si="192"/>
        <v>66420</v>
      </c>
      <c r="AS81" s="101"/>
      <c r="AT81" s="71"/>
      <c r="AU81" s="112"/>
      <c r="AV81" s="76"/>
      <c r="AW81" s="110">
        <f t="shared" si="182"/>
        <v>0</v>
      </c>
      <c r="AX81" s="71">
        <f t="shared" si="182"/>
        <v>0</v>
      </c>
      <c r="AY81" s="71"/>
      <c r="AZ81" s="109"/>
      <c r="BA81" s="101">
        <f t="shared" si="193"/>
        <v>0</v>
      </c>
      <c r="BB81" s="227">
        <f t="shared" si="194"/>
        <v>108666</v>
      </c>
      <c r="BC81" s="101"/>
      <c r="BD81" s="71"/>
      <c r="BE81" s="112"/>
      <c r="BF81" s="76"/>
      <c r="BG81" s="110">
        <f t="shared" si="183"/>
        <v>4.84</v>
      </c>
      <c r="BH81" s="71">
        <f t="shared" si="183"/>
        <v>525943.43999999994</v>
      </c>
      <c r="BI81" s="71"/>
      <c r="BJ81" s="109"/>
    </row>
    <row r="82" spans="1:62" x14ac:dyDescent="0.25">
      <c r="A82" s="5"/>
      <c r="B82" s="12" t="s">
        <v>57</v>
      </c>
      <c r="C82" s="4"/>
      <c r="D82" s="227">
        <f t="shared" si="184"/>
        <v>139392</v>
      </c>
      <c r="E82" s="101"/>
      <c r="F82" s="71"/>
      <c r="G82" s="112"/>
      <c r="H82" s="76"/>
      <c r="I82" s="110">
        <f t="shared" si="178"/>
        <v>5.2703300000000004</v>
      </c>
      <c r="J82" s="71">
        <f t="shared" si="178"/>
        <v>734641.83</v>
      </c>
      <c r="K82" s="71"/>
      <c r="L82" s="109"/>
      <c r="M82" s="101">
        <f t="shared" si="185"/>
        <v>1.08891</v>
      </c>
      <c r="N82" s="227">
        <f t="shared" si="186"/>
        <v>198207</v>
      </c>
      <c r="O82" s="101"/>
      <c r="P82" s="71"/>
      <c r="Q82" s="112"/>
      <c r="R82" s="76"/>
      <c r="S82" s="110">
        <f t="shared" si="179"/>
        <v>4.1601400000000002</v>
      </c>
      <c r="T82" s="71">
        <f t="shared" si="179"/>
        <v>824568.87</v>
      </c>
      <c r="U82" s="71"/>
      <c r="V82" s="109"/>
      <c r="W82" s="101">
        <f t="shared" si="187"/>
        <v>0.85953000000000002</v>
      </c>
      <c r="X82" s="227">
        <f t="shared" si="188"/>
        <v>8640</v>
      </c>
      <c r="Y82" s="101"/>
      <c r="Z82" s="71"/>
      <c r="AA82" s="112"/>
      <c r="AB82" s="76"/>
      <c r="AC82" s="110">
        <f t="shared" si="180"/>
        <v>7.7810300000000003</v>
      </c>
      <c r="AD82" s="71">
        <f t="shared" si="180"/>
        <v>67228.100000000006</v>
      </c>
      <c r="AE82" s="71"/>
      <c r="AF82" s="109"/>
      <c r="AG82" s="101">
        <f t="shared" si="189"/>
        <v>1.60765</v>
      </c>
      <c r="AH82" s="227">
        <f t="shared" si="190"/>
        <v>0</v>
      </c>
      <c r="AI82" s="101"/>
      <c r="AJ82" s="71"/>
      <c r="AK82" s="112"/>
      <c r="AL82" s="76"/>
      <c r="AM82" s="110">
        <f t="shared" si="181"/>
        <v>0</v>
      </c>
      <c r="AN82" s="71">
        <f t="shared" si="181"/>
        <v>0</v>
      </c>
      <c r="AO82" s="71"/>
      <c r="AP82" s="109"/>
      <c r="AQ82" s="101">
        <f t="shared" si="191"/>
        <v>0</v>
      </c>
      <c r="AR82" s="227">
        <f t="shared" si="192"/>
        <v>0</v>
      </c>
      <c r="AS82" s="101"/>
      <c r="AT82" s="71"/>
      <c r="AU82" s="112"/>
      <c r="AV82" s="76"/>
      <c r="AW82" s="110">
        <f t="shared" si="182"/>
        <v>0</v>
      </c>
      <c r="AX82" s="71">
        <f t="shared" si="182"/>
        <v>0</v>
      </c>
      <c r="AY82" s="71"/>
      <c r="AZ82" s="109"/>
      <c r="BA82" s="101">
        <f t="shared" si="193"/>
        <v>0</v>
      </c>
      <c r="BB82" s="227">
        <f t="shared" si="194"/>
        <v>346239</v>
      </c>
      <c r="BC82" s="101"/>
      <c r="BD82" s="71"/>
      <c r="BE82" s="112"/>
      <c r="BF82" s="76"/>
      <c r="BG82" s="110">
        <f t="shared" si="183"/>
        <v>4.84</v>
      </c>
      <c r="BH82" s="71">
        <f t="shared" si="183"/>
        <v>1675796.76</v>
      </c>
      <c r="BI82" s="71"/>
      <c r="BJ82" s="109"/>
    </row>
    <row r="84" spans="1:62" x14ac:dyDescent="0.25">
      <c r="B84" s="244"/>
      <c r="BB84" s="1" t="s">
        <v>512</v>
      </c>
      <c r="BH84" s="242"/>
      <c r="BI84" s="1" t="s">
        <v>275</v>
      </c>
      <c r="BJ84" s="242"/>
    </row>
  </sheetData>
  <mergeCells count="11">
    <mergeCell ref="X6:AG6"/>
    <mergeCell ref="AH6:AQ6"/>
    <mergeCell ref="AR6:BA6"/>
    <mergeCell ref="BB6:BJ6"/>
    <mergeCell ref="A2:C2"/>
    <mergeCell ref="A3:C3"/>
    <mergeCell ref="A4:C4"/>
    <mergeCell ref="A5:C5"/>
    <mergeCell ref="D6:M6"/>
    <mergeCell ref="N6:W6"/>
    <mergeCell ref="BB5:BJ5"/>
  </mergeCells>
  <pageMargins left="0.70866141732283472" right="0.70866141732283472" top="0.74803149606299213" bottom="0.74803149606299213" header="0.31496062992125984" footer="0.31496062992125984"/>
  <pageSetup paperSize="9" scale="37" fitToWidth="0" orientation="landscape" verticalDpi="0" r:id="rId1"/>
  <colBreaks count="2" manualBreakCount="2">
    <brk id="23" max="83" man="1"/>
    <brk id="43" max="8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S35"/>
  <sheetViews>
    <sheetView view="pageBreakPreview" zoomScale="80" zoomScaleSheetLayoutView="80" workbookViewId="0">
      <selection activeCell="A15" sqref="A15:A18"/>
    </sheetView>
  </sheetViews>
  <sheetFormatPr defaultRowHeight="15.75" x14ac:dyDescent="0.25"/>
  <cols>
    <col min="1" max="1" width="22" style="265" bestFit="1" customWidth="1"/>
    <col min="2" max="2" width="12.85546875" style="270" customWidth="1"/>
    <col min="3" max="3" width="11.140625" style="271" customWidth="1"/>
    <col min="4" max="4" width="16.5703125" style="271" customWidth="1"/>
    <col min="5" max="5" width="12.42578125" style="437" customWidth="1"/>
    <col min="6" max="6" width="17" style="437" customWidth="1"/>
    <col min="7" max="8" width="15.7109375" style="437" hidden="1" customWidth="1"/>
    <col min="9" max="9" width="10" style="437" hidden="1" customWidth="1"/>
    <col min="10" max="10" width="8.42578125" style="271" customWidth="1"/>
    <col min="11" max="11" width="12.85546875" style="271" customWidth="1"/>
    <col min="12" max="12" width="14.28515625" style="271" customWidth="1"/>
    <col min="13" max="13" width="10.28515625" style="271" customWidth="1"/>
    <col min="14" max="14" width="15.28515625" style="437" customWidth="1"/>
    <col min="15" max="16" width="15.7109375" style="437" hidden="1" customWidth="1"/>
    <col min="17" max="17" width="10" style="437" hidden="1" customWidth="1"/>
    <col min="18" max="18" width="8.85546875" style="270" customWidth="1"/>
    <col min="19" max="19" width="14.140625" style="271" customWidth="1"/>
    <col min="20" max="20" width="16.28515625" style="271" customWidth="1"/>
    <col min="21" max="21" width="15.28515625" style="271" customWidth="1"/>
    <col min="22" max="22" width="16" style="437" customWidth="1"/>
    <col min="23" max="24" width="15.7109375" style="437" hidden="1" customWidth="1"/>
    <col min="25" max="25" width="10" style="437" hidden="1" customWidth="1"/>
    <col min="26" max="26" width="8.7109375" style="265" customWidth="1"/>
    <col min="27" max="27" width="10.5703125" style="270" customWidth="1"/>
    <col min="28" max="28" width="8.7109375" style="265" customWidth="1"/>
    <col min="29" max="30" width="10.5703125" style="265" customWidth="1"/>
    <col min="31" max="31" width="13.42578125" style="271" customWidth="1"/>
    <col min="32" max="32" width="12.140625" style="271" customWidth="1"/>
    <col min="33" max="33" width="11.85546875" style="271" customWidth="1"/>
    <col min="34" max="34" width="14.42578125" style="271" customWidth="1"/>
    <col min="35" max="35" width="11.7109375" style="271" customWidth="1"/>
    <col min="36" max="36" width="15.7109375" style="437" customWidth="1"/>
    <col min="37" max="38" width="15.7109375" style="437" hidden="1" customWidth="1"/>
    <col min="39" max="39" width="10" style="437" hidden="1" customWidth="1"/>
    <col min="40" max="41" width="16.140625" style="265" customWidth="1"/>
    <col min="42" max="42" width="18" style="437" customWidth="1"/>
    <col min="43" max="43" width="15.42578125" style="437" hidden="1" customWidth="1"/>
    <col min="44" max="44" width="14.28515625" style="265" hidden="1" customWidth="1"/>
    <col min="45" max="45" width="14.5703125" style="265" hidden="1" customWidth="1"/>
    <col min="46" max="243" width="9.140625" style="265"/>
    <col min="244" max="244" width="0" style="265" hidden="1" customWidth="1"/>
    <col min="245" max="245" width="6.28515625" style="265" customWidth="1"/>
    <col min="246" max="246" width="1.42578125" style="265" customWidth="1"/>
    <col min="247" max="247" width="1.140625" style="265" customWidth="1"/>
    <col min="248" max="248" width="1.42578125" style="265" customWidth="1"/>
    <col min="249" max="249" width="1.140625" style="265" customWidth="1"/>
    <col min="250" max="252" width="1.5703125" style="265" customWidth="1"/>
    <col min="253" max="253" width="1.7109375" style="265" customWidth="1"/>
    <col min="254" max="254" width="1.28515625" style="265" customWidth="1"/>
    <col min="255" max="256" width="1.7109375" style="265" customWidth="1"/>
    <col min="257" max="257" width="1.140625" style="265" customWidth="1"/>
    <col min="258" max="258" width="1.5703125" style="265" customWidth="1"/>
    <col min="259" max="259" width="2" style="265" customWidth="1"/>
    <col min="260" max="260" width="1.140625" style="265" customWidth="1"/>
    <col min="261" max="261" width="1.28515625" style="265" customWidth="1"/>
    <col min="262" max="263" width="1.5703125" style="265" customWidth="1"/>
    <col min="264" max="264" width="1.85546875" style="265" customWidth="1"/>
    <col min="265" max="265" width="3.140625" style="265" customWidth="1"/>
    <col min="266" max="499" width="9.140625" style="265"/>
    <col min="500" max="500" width="0" style="265" hidden="1" customWidth="1"/>
    <col min="501" max="501" width="6.28515625" style="265" customWidth="1"/>
    <col min="502" max="502" width="1.42578125" style="265" customWidth="1"/>
    <col min="503" max="503" width="1.140625" style="265" customWidth="1"/>
    <col min="504" max="504" width="1.42578125" style="265" customWidth="1"/>
    <col min="505" max="505" width="1.140625" style="265" customWidth="1"/>
    <col min="506" max="508" width="1.5703125" style="265" customWidth="1"/>
    <col min="509" max="509" width="1.7109375" style="265" customWidth="1"/>
    <col min="510" max="510" width="1.28515625" style="265" customWidth="1"/>
    <col min="511" max="512" width="1.7109375" style="265" customWidth="1"/>
    <col min="513" max="513" width="1.140625" style="265" customWidth="1"/>
    <col min="514" max="514" width="1.5703125" style="265" customWidth="1"/>
    <col min="515" max="515" width="2" style="265" customWidth="1"/>
    <col min="516" max="516" width="1.140625" style="265" customWidth="1"/>
    <col min="517" max="517" width="1.28515625" style="265" customWidth="1"/>
    <col min="518" max="519" width="1.5703125" style="265" customWidth="1"/>
    <col min="520" max="520" width="1.85546875" style="265" customWidth="1"/>
    <col min="521" max="521" width="3.140625" style="265" customWidth="1"/>
    <col min="522" max="755" width="9.140625" style="265"/>
    <col min="756" max="756" width="0" style="265" hidden="1" customWidth="1"/>
    <col min="757" max="757" width="6.28515625" style="265" customWidth="1"/>
    <col min="758" max="758" width="1.42578125" style="265" customWidth="1"/>
    <col min="759" max="759" width="1.140625" style="265" customWidth="1"/>
    <col min="760" max="760" width="1.42578125" style="265" customWidth="1"/>
    <col min="761" max="761" width="1.140625" style="265" customWidth="1"/>
    <col min="762" max="764" width="1.5703125" style="265" customWidth="1"/>
    <col min="765" max="765" width="1.7109375" style="265" customWidth="1"/>
    <col min="766" max="766" width="1.28515625" style="265" customWidth="1"/>
    <col min="767" max="768" width="1.7109375" style="265" customWidth="1"/>
    <col min="769" max="769" width="1.140625" style="265" customWidth="1"/>
    <col min="770" max="770" width="1.5703125" style="265" customWidth="1"/>
    <col min="771" max="771" width="2" style="265" customWidth="1"/>
    <col min="772" max="772" width="1.140625" style="265" customWidth="1"/>
    <col min="773" max="773" width="1.28515625" style="265" customWidth="1"/>
    <col min="774" max="775" width="1.5703125" style="265" customWidth="1"/>
    <col min="776" max="776" width="1.85546875" style="265" customWidth="1"/>
    <col min="777" max="777" width="3.140625" style="265" customWidth="1"/>
    <col min="778" max="1011" width="9.140625" style="265"/>
    <col min="1012" max="1012" width="0" style="265" hidden="1" customWidth="1"/>
    <col min="1013" max="1013" width="6.28515625" style="265" customWidth="1"/>
    <col min="1014" max="1014" width="1.42578125" style="265" customWidth="1"/>
    <col min="1015" max="1015" width="1.140625" style="265" customWidth="1"/>
    <col min="1016" max="1016" width="1.42578125" style="265" customWidth="1"/>
    <col min="1017" max="1017" width="1.140625" style="265" customWidth="1"/>
    <col min="1018" max="1020" width="1.5703125" style="265" customWidth="1"/>
    <col min="1021" max="1021" width="1.7109375" style="265" customWidth="1"/>
    <col min="1022" max="1022" width="1.28515625" style="265" customWidth="1"/>
    <col min="1023" max="1024" width="1.7109375" style="265" customWidth="1"/>
    <col min="1025" max="1025" width="1.140625" style="265" customWidth="1"/>
    <col min="1026" max="1026" width="1.5703125" style="265" customWidth="1"/>
    <col min="1027" max="1027" width="2" style="265" customWidth="1"/>
    <col min="1028" max="1028" width="1.140625" style="265" customWidth="1"/>
    <col min="1029" max="1029" width="1.28515625" style="265" customWidth="1"/>
    <col min="1030" max="1031" width="1.5703125" style="265" customWidth="1"/>
    <col min="1032" max="1032" width="1.85546875" style="265" customWidth="1"/>
    <col min="1033" max="1033" width="3.140625" style="265" customWidth="1"/>
    <col min="1034" max="1267" width="9.140625" style="265"/>
    <col min="1268" max="1268" width="0" style="265" hidden="1" customWidth="1"/>
    <col min="1269" max="1269" width="6.28515625" style="265" customWidth="1"/>
    <col min="1270" max="1270" width="1.42578125" style="265" customWidth="1"/>
    <col min="1271" max="1271" width="1.140625" style="265" customWidth="1"/>
    <col min="1272" max="1272" width="1.42578125" style="265" customWidth="1"/>
    <col min="1273" max="1273" width="1.140625" style="265" customWidth="1"/>
    <col min="1274" max="1276" width="1.5703125" style="265" customWidth="1"/>
    <col min="1277" max="1277" width="1.7109375" style="265" customWidth="1"/>
    <col min="1278" max="1278" width="1.28515625" style="265" customWidth="1"/>
    <col min="1279" max="1280" width="1.7109375" style="265" customWidth="1"/>
    <col min="1281" max="1281" width="1.140625" style="265" customWidth="1"/>
    <col min="1282" max="1282" width="1.5703125" style="265" customWidth="1"/>
    <col min="1283" max="1283" width="2" style="265" customWidth="1"/>
    <col min="1284" max="1284" width="1.140625" style="265" customWidth="1"/>
    <col min="1285" max="1285" width="1.28515625" style="265" customWidth="1"/>
    <col min="1286" max="1287" width="1.5703125" style="265" customWidth="1"/>
    <col min="1288" max="1288" width="1.85546875" style="265" customWidth="1"/>
    <col min="1289" max="1289" width="3.140625" style="265" customWidth="1"/>
    <col min="1290" max="1523" width="9.140625" style="265"/>
    <col min="1524" max="1524" width="0" style="265" hidden="1" customWidth="1"/>
    <col min="1525" max="1525" width="6.28515625" style="265" customWidth="1"/>
    <col min="1526" max="1526" width="1.42578125" style="265" customWidth="1"/>
    <col min="1527" max="1527" width="1.140625" style="265" customWidth="1"/>
    <col min="1528" max="1528" width="1.42578125" style="265" customWidth="1"/>
    <col min="1529" max="1529" width="1.140625" style="265" customWidth="1"/>
    <col min="1530" max="1532" width="1.5703125" style="265" customWidth="1"/>
    <col min="1533" max="1533" width="1.7109375" style="265" customWidth="1"/>
    <col min="1534" max="1534" width="1.28515625" style="265" customWidth="1"/>
    <col min="1535" max="1536" width="1.7109375" style="265" customWidth="1"/>
    <col min="1537" max="1537" width="1.140625" style="265" customWidth="1"/>
    <col min="1538" max="1538" width="1.5703125" style="265" customWidth="1"/>
    <col min="1539" max="1539" width="2" style="265" customWidth="1"/>
    <col min="1540" max="1540" width="1.140625" style="265" customWidth="1"/>
    <col min="1541" max="1541" width="1.28515625" style="265" customWidth="1"/>
    <col min="1542" max="1543" width="1.5703125" style="265" customWidth="1"/>
    <col min="1544" max="1544" width="1.85546875" style="265" customWidth="1"/>
    <col min="1545" max="1545" width="3.140625" style="265" customWidth="1"/>
    <col min="1546" max="1779" width="9.140625" style="265"/>
    <col min="1780" max="1780" width="0" style="265" hidden="1" customWidth="1"/>
    <col min="1781" max="1781" width="6.28515625" style="265" customWidth="1"/>
    <col min="1782" max="1782" width="1.42578125" style="265" customWidth="1"/>
    <col min="1783" max="1783" width="1.140625" style="265" customWidth="1"/>
    <col min="1784" max="1784" width="1.42578125" style="265" customWidth="1"/>
    <col min="1785" max="1785" width="1.140625" style="265" customWidth="1"/>
    <col min="1786" max="1788" width="1.5703125" style="265" customWidth="1"/>
    <col min="1789" max="1789" width="1.7109375" style="265" customWidth="1"/>
    <col min="1790" max="1790" width="1.28515625" style="265" customWidth="1"/>
    <col min="1791" max="1792" width="1.7109375" style="265" customWidth="1"/>
    <col min="1793" max="1793" width="1.140625" style="265" customWidth="1"/>
    <col min="1794" max="1794" width="1.5703125" style="265" customWidth="1"/>
    <col min="1795" max="1795" width="2" style="265" customWidth="1"/>
    <col min="1796" max="1796" width="1.140625" style="265" customWidth="1"/>
    <col min="1797" max="1797" width="1.28515625" style="265" customWidth="1"/>
    <col min="1798" max="1799" width="1.5703125" style="265" customWidth="1"/>
    <col min="1800" max="1800" width="1.85546875" style="265" customWidth="1"/>
    <col min="1801" max="1801" width="3.140625" style="265" customWidth="1"/>
    <col min="1802" max="2035" width="9.140625" style="265"/>
    <col min="2036" max="2036" width="0" style="265" hidden="1" customWidth="1"/>
    <col min="2037" max="2037" width="6.28515625" style="265" customWidth="1"/>
    <col min="2038" max="2038" width="1.42578125" style="265" customWidth="1"/>
    <col min="2039" max="2039" width="1.140625" style="265" customWidth="1"/>
    <col min="2040" max="2040" width="1.42578125" style="265" customWidth="1"/>
    <col min="2041" max="2041" width="1.140625" style="265" customWidth="1"/>
    <col min="2042" max="2044" width="1.5703125" style="265" customWidth="1"/>
    <col min="2045" max="2045" width="1.7109375" style="265" customWidth="1"/>
    <col min="2046" max="2046" width="1.28515625" style="265" customWidth="1"/>
    <col min="2047" max="2048" width="1.7109375" style="265" customWidth="1"/>
    <col min="2049" max="2049" width="1.140625" style="265" customWidth="1"/>
    <col min="2050" max="2050" width="1.5703125" style="265" customWidth="1"/>
    <col min="2051" max="2051" width="2" style="265" customWidth="1"/>
    <col min="2052" max="2052" width="1.140625" style="265" customWidth="1"/>
    <col min="2053" max="2053" width="1.28515625" style="265" customWidth="1"/>
    <col min="2054" max="2055" width="1.5703125" style="265" customWidth="1"/>
    <col min="2056" max="2056" width="1.85546875" style="265" customWidth="1"/>
    <col min="2057" max="2057" width="3.140625" style="265" customWidth="1"/>
    <col min="2058" max="2291" width="9.140625" style="265"/>
    <col min="2292" max="2292" width="0" style="265" hidden="1" customWidth="1"/>
    <col min="2293" max="2293" width="6.28515625" style="265" customWidth="1"/>
    <col min="2294" max="2294" width="1.42578125" style="265" customWidth="1"/>
    <col min="2295" max="2295" width="1.140625" style="265" customWidth="1"/>
    <col min="2296" max="2296" width="1.42578125" style="265" customWidth="1"/>
    <col min="2297" max="2297" width="1.140625" style="265" customWidth="1"/>
    <col min="2298" max="2300" width="1.5703125" style="265" customWidth="1"/>
    <col min="2301" max="2301" width="1.7109375" style="265" customWidth="1"/>
    <col min="2302" max="2302" width="1.28515625" style="265" customWidth="1"/>
    <col min="2303" max="2304" width="1.7109375" style="265" customWidth="1"/>
    <col min="2305" max="2305" width="1.140625" style="265" customWidth="1"/>
    <col min="2306" max="2306" width="1.5703125" style="265" customWidth="1"/>
    <col min="2307" max="2307" width="2" style="265" customWidth="1"/>
    <col min="2308" max="2308" width="1.140625" style="265" customWidth="1"/>
    <col min="2309" max="2309" width="1.28515625" style="265" customWidth="1"/>
    <col min="2310" max="2311" width="1.5703125" style="265" customWidth="1"/>
    <col min="2312" max="2312" width="1.85546875" style="265" customWidth="1"/>
    <col min="2313" max="2313" width="3.140625" style="265" customWidth="1"/>
    <col min="2314" max="2547" width="9.140625" style="265"/>
    <col min="2548" max="2548" width="0" style="265" hidden="1" customWidth="1"/>
    <col min="2549" max="2549" width="6.28515625" style="265" customWidth="1"/>
    <col min="2550" max="2550" width="1.42578125" style="265" customWidth="1"/>
    <col min="2551" max="2551" width="1.140625" style="265" customWidth="1"/>
    <col min="2552" max="2552" width="1.42578125" style="265" customWidth="1"/>
    <col min="2553" max="2553" width="1.140625" style="265" customWidth="1"/>
    <col min="2554" max="2556" width="1.5703125" style="265" customWidth="1"/>
    <col min="2557" max="2557" width="1.7109375" style="265" customWidth="1"/>
    <col min="2558" max="2558" width="1.28515625" style="265" customWidth="1"/>
    <col min="2559" max="2560" width="1.7109375" style="265" customWidth="1"/>
    <col min="2561" max="2561" width="1.140625" style="265" customWidth="1"/>
    <col min="2562" max="2562" width="1.5703125" style="265" customWidth="1"/>
    <col min="2563" max="2563" width="2" style="265" customWidth="1"/>
    <col min="2564" max="2564" width="1.140625" style="265" customWidth="1"/>
    <col min="2565" max="2565" width="1.28515625" style="265" customWidth="1"/>
    <col min="2566" max="2567" width="1.5703125" style="265" customWidth="1"/>
    <col min="2568" max="2568" width="1.85546875" style="265" customWidth="1"/>
    <col min="2569" max="2569" width="3.140625" style="265" customWidth="1"/>
    <col min="2570" max="2803" width="9.140625" style="265"/>
    <col min="2804" max="2804" width="0" style="265" hidden="1" customWidth="1"/>
    <col min="2805" max="2805" width="6.28515625" style="265" customWidth="1"/>
    <col min="2806" max="2806" width="1.42578125" style="265" customWidth="1"/>
    <col min="2807" max="2807" width="1.140625" style="265" customWidth="1"/>
    <col min="2808" max="2808" width="1.42578125" style="265" customWidth="1"/>
    <col min="2809" max="2809" width="1.140625" style="265" customWidth="1"/>
    <col min="2810" max="2812" width="1.5703125" style="265" customWidth="1"/>
    <col min="2813" max="2813" width="1.7109375" style="265" customWidth="1"/>
    <col min="2814" max="2814" width="1.28515625" style="265" customWidth="1"/>
    <col min="2815" max="2816" width="1.7109375" style="265" customWidth="1"/>
    <col min="2817" max="2817" width="1.140625" style="265" customWidth="1"/>
    <col min="2818" max="2818" width="1.5703125" style="265" customWidth="1"/>
    <col min="2819" max="2819" width="2" style="265" customWidth="1"/>
    <col min="2820" max="2820" width="1.140625" style="265" customWidth="1"/>
    <col min="2821" max="2821" width="1.28515625" style="265" customWidth="1"/>
    <col min="2822" max="2823" width="1.5703125" style="265" customWidth="1"/>
    <col min="2824" max="2824" width="1.85546875" style="265" customWidth="1"/>
    <col min="2825" max="2825" width="3.140625" style="265" customWidth="1"/>
    <col min="2826" max="3059" width="9.140625" style="265"/>
    <col min="3060" max="3060" width="0" style="265" hidden="1" customWidth="1"/>
    <col min="3061" max="3061" width="6.28515625" style="265" customWidth="1"/>
    <col min="3062" max="3062" width="1.42578125" style="265" customWidth="1"/>
    <col min="3063" max="3063" width="1.140625" style="265" customWidth="1"/>
    <col min="3064" max="3064" width="1.42578125" style="265" customWidth="1"/>
    <col min="3065" max="3065" width="1.140625" style="265" customWidth="1"/>
    <col min="3066" max="3068" width="1.5703125" style="265" customWidth="1"/>
    <col min="3069" max="3069" width="1.7109375" style="265" customWidth="1"/>
    <col min="3070" max="3070" width="1.28515625" style="265" customWidth="1"/>
    <col min="3071" max="3072" width="1.7109375" style="265" customWidth="1"/>
    <col min="3073" max="3073" width="1.140625" style="265" customWidth="1"/>
    <col min="3074" max="3074" width="1.5703125" style="265" customWidth="1"/>
    <col min="3075" max="3075" width="2" style="265" customWidth="1"/>
    <col min="3076" max="3076" width="1.140625" style="265" customWidth="1"/>
    <col min="3077" max="3077" width="1.28515625" style="265" customWidth="1"/>
    <col min="3078" max="3079" width="1.5703125" style="265" customWidth="1"/>
    <col min="3080" max="3080" width="1.85546875" style="265" customWidth="1"/>
    <col min="3081" max="3081" width="3.140625" style="265" customWidth="1"/>
    <col min="3082" max="3315" width="9.140625" style="265"/>
    <col min="3316" max="3316" width="0" style="265" hidden="1" customWidth="1"/>
    <col min="3317" max="3317" width="6.28515625" style="265" customWidth="1"/>
    <col min="3318" max="3318" width="1.42578125" style="265" customWidth="1"/>
    <col min="3319" max="3319" width="1.140625" style="265" customWidth="1"/>
    <col min="3320" max="3320" width="1.42578125" style="265" customWidth="1"/>
    <col min="3321" max="3321" width="1.140625" style="265" customWidth="1"/>
    <col min="3322" max="3324" width="1.5703125" style="265" customWidth="1"/>
    <col min="3325" max="3325" width="1.7109375" style="265" customWidth="1"/>
    <col min="3326" max="3326" width="1.28515625" style="265" customWidth="1"/>
    <col min="3327" max="3328" width="1.7109375" style="265" customWidth="1"/>
    <col min="3329" max="3329" width="1.140625" style="265" customWidth="1"/>
    <col min="3330" max="3330" width="1.5703125" style="265" customWidth="1"/>
    <col min="3331" max="3331" width="2" style="265" customWidth="1"/>
    <col min="3332" max="3332" width="1.140625" style="265" customWidth="1"/>
    <col min="3333" max="3333" width="1.28515625" style="265" customWidth="1"/>
    <col min="3334" max="3335" width="1.5703125" style="265" customWidth="1"/>
    <col min="3336" max="3336" width="1.85546875" style="265" customWidth="1"/>
    <col min="3337" max="3337" width="3.140625" style="265" customWidth="1"/>
    <col min="3338" max="3571" width="9.140625" style="265"/>
    <col min="3572" max="3572" width="0" style="265" hidden="1" customWidth="1"/>
    <col min="3573" max="3573" width="6.28515625" style="265" customWidth="1"/>
    <col min="3574" max="3574" width="1.42578125" style="265" customWidth="1"/>
    <col min="3575" max="3575" width="1.140625" style="265" customWidth="1"/>
    <col min="3576" max="3576" width="1.42578125" style="265" customWidth="1"/>
    <col min="3577" max="3577" width="1.140625" style="265" customWidth="1"/>
    <col min="3578" max="3580" width="1.5703125" style="265" customWidth="1"/>
    <col min="3581" max="3581" width="1.7109375" style="265" customWidth="1"/>
    <col min="3582" max="3582" width="1.28515625" style="265" customWidth="1"/>
    <col min="3583" max="3584" width="1.7109375" style="265" customWidth="1"/>
    <col min="3585" max="3585" width="1.140625" style="265" customWidth="1"/>
    <col min="3586" max="3586" width="1.5703125" style="265" customWidth="1"/>
    <col min="3587" max="3587" width="2" style="265" customWidth="1"/>
    <col min="3588" max="3588" width="1.140625" style="265" customWidth="1"/>
    <col min="3589" max="3589" width="1.28515625" style="265" customWidth="1"/>
    <col min="3590" max="3591" width="1.5703125" style="265" customWidth="1"/>
    <col min="3592" max="3592" width="1.85546875" style="265" customWidth="1"/>
    <col min="3593" max="3593" width="3.140625" style="265" customWidth="1"/>
    <col min="3594" max="3827" width="9.140625" style="265"/>
    <col min="3828" max="3828" width="0" style="265" hidden="1" customWidth="1"/>
    <col min="3829" max="3829" width="6.28515625" style="265" customWidth="1"/>
    <col min="3830" max="3830" width="1.42578125" style="265" customWidth="1"/>
    <col min="3831" max="3831" width="1.140625" style="265" customWidth="1"/>
    <col min="3832" max="3832" width="1.42578125" style="265" customWidth="1"/>
    <col min="3833" max="3833" width="1.140625" style="265" customWidth="1"/>
    <col min="3834" max="3836" width="1.5703125" style="265" customWidth="1"/>
    <col min="3837" max="3837" width="1.7109375" style="265" customWidth="1"/>
    <col min="3838" max="3838" width="1.28515625" style="265" customWidth="1"/>
    <col min="3839" max="3840" width="1.7109375" style="265" customWidth="1"/>
    <col min="3841" max="3841" width="1.140625" style="265" customWidth="1"/>
    <col min="3842" max="3842" width="1.5703125" style="265" customWidth="1"/>
    <col min="3843" max="3843" width="2" style="265" customWidth="1"/>
    <col min="3844" max="3844" width="1.140625" style="265" customWidth="1"/>
    <col min="3845" max="3845" width="1.28515625" style="265" customWidth="1"/>
    <col min="3846" max="3847" width="1.5703125" style="265" customWidth="1"/>
    <col min="3848" max="3848" width="1.85546875" style="265" customWidth="1"/>
    <col min="3849" max="3849" width="3.140625" style="265" customWidth="1"/>
    <col min="3850" max="4083" width="9.140625" style="265"/>
    <col min="4084" max="4084" width="0" style="265" hidden="1" customWidth="1"/>
    <col min="4085" max="4085" width="6.28515625" style="265" customWidth="1"/>
    <col min="4086" max="4086" width="1.42578125" style="265" customWidth="1"/>
    <col min="4087" max="4087" width="1.140625" style="265" customWidth="1"/>
    <col min="4088" max="4088" width="1.42578125" style="265" customWidth="1"/>
    <col min="4089" max="4089" width="1.140625" style="265" customWidth="1"/>
    <col min="4090" max="4092" width="1.5703125" style="265" customWidth="1"/>
    <col min="4093" max="4093" width="1.7109375" style="265" customWidth="1"/>
    <col min="4094" max="4094" width="1.28515625" style="265" customWidth="1"/>
    <col min="4095" max="4096" width="1.7109375" style="265" customWidth="1"/>
    <col min="4097" max="4097" width="1.140625" style="265" customWidth="1"/>
    <col min="4098" max="4098" width="1.5703125" style="265" customWidth="1"/>
    <col min="4099" max="4099" width="2" style="265" customWidth="1"/>
    <col min="4100" max="4100" width="1.140625" style="265" customWidth="1"/>
    <col min="4101" max="4101" width="1.28515625" style="265" customWidth="1"/>
    <col min="4102" max="4103" width="1.5703125" style="265" customWidth="1"/>
    <col min="4104" max="4104" width="1.85546875" style="265" customWidth="1"/>
    <col min="4105" max="4105" width="3.140625" style="265" customWidth="1"/>
    <col min="4106" max="4339" width="9.140625" style="265"/>
    <col min="4340" max="4340" width="0" style="265" hidden="1" customWidth="1"/>
    <col min="4341" max="4341" width="6.28515625" style="265" customWidth="1"/>
    <col min="4342" max="4342" width="1.42578125" style="265" customWidth="1"/>
    <col min="4343" max="4343" width="1.140625" style="265" customWidth="1"/>
    <col min="4344" max="4344" width="1.42578125" style="265" customWidth="1"/>
    <col min="4345" max="4345" width="1.140625" style="265" customWidth="1"/>
    <col min="4346" max="4348" width="1.5703125" style="265" customWidth="1"/>
    <col min="4349" max="4349" width="1.7109375" style="265" customWidth="1"/>
    <col min="4350" max="4350" width="1.28515625" style="265" customWidth="1"/>
    <col min="4351" max="4352" width="1.7109375" style="265" customWidth="1"/>
    <col min="4353" max="4353" width="1.140625" style="265" customWidth="1"/>
    <col min="4354" max="4354" width="1.5703125" style="265" customWidth="1"/>
    <col min="4355" max="4355" width="2" style="265" customWidth="1"/>
    <col min="4356" max="4356" width="1.140625" style="265" customWidth="1"/>
    <col min="4357" max="4357" width="1.28515625" style="265" customWidth="1"/>
    <col min="4358" max="4359" width="1.5703125" style="265" customWidth="1"/>
    <col min="4360" max="4360" width="1.85546875" style="265" customWidth="1"/>
    <col min="4361" max="4361" width="3.140625" style="265" customWidth="1"/>
    <col min="4362" max="4595" width="9.140625" style="265"/>
    <col min="4596" max="4596" width="0" style="265" hidden="1" customWidth="1"/>
    <col min="4597" max="4597" width="6.28515625" style="265" customWidth="1"/>
    <col min="4598" max="4598" width="1.42578125" style="265" customWidth="1"/>
    <col min="4599" max="4599" width="1.140625" style="265" customWidth="1"/>
    <col min="4600" max="4600" width="1.42578125" style="265" customWidth="1"/>
    <col min="4601" max="4601" width="1.140625" style="265" customWidth="1"/>
    <col min="4602" max="4604" width="1.5703125" style="265" customWidth="1"/>
    <col min="4605" max="4605" width="1.7109375" style="265" customWidth="1"/>
    <col min="4606" max="4606" width="1.28515625" style="265" customWidth="1"/>
    <col min="4607" max="4608" width="1.7109375" style="265" customWidth="1"/>
    <col min="4609" max="4609" width="1.140625" style="265" customWidth="1"/>
    <col min="4610" max="4610" width="1.5703125" style="265" customWidth="1"/>
    <col min="4611" max="4611" width="2" style="265" customWidth="1"/>
    <col min="4612" max="4612" width="1.140625" style="265" customWidth="1"/>
    <col min="4613" max="4613" width="1.28515625" style="265" customWidth="1"/>
    <col min="4614" max="4615" width="1.5703125" style="265" customWidth="1"/>
    <col min="4616" max="4616" width="1.85546875" style="265" customWidth="1"/>
    <col min="4617" max="4617" width="3.140625" style="265" customWidth="1"/>
    <col min="4618" max="4851" width="9.140625" style="265"/>
    <col min="4852" max="4852" width="0" style="265" hidden="1" customWidth="1"/>
    <col min="4853" max="4853" width="6.28515625" style="265" customWidth="1"/>
    <col min="4854" max="4854" width="1.42578125" style="265" customWidth="1"/>
    <col min="4855" max="4855" width="1.140625" style="265" customWidth="1"/>
    <col min="4856" max="4856" width="1.42578125" style="265" customWidth="1"/>
    <col min="4857" max="4857" width="1.140625" style="265" customWidth="1"/>
    <col min="4858" max="4860" width="1.5703125" style="265" customWidth="1"/>
    <col min="4861" max="4861" width="1.7109375" style="265" customWidth="1"/>
    <col min="4862" max="4862" width="1.28515625" style="265" customWidth="1"/>
    <col min="4863" max="4864" width="1.7109375" style="265" customWidth="1"/>
    <col min="4865" max="4865" width="1.140625" style="265" customWidth="1"/>
    <col min="4866" max="4866" width="1.5703125" style="265" customWidth="1"/>
    <col min="4867" max="4867" width="2" style="265" customWidth="1"/>
    <col min="4868" max="4868" width="1.140625" style="265" customWidth="1"/>
    <col min="4869" max="4869" width="1.28515625" style="265" customWidth="1"/>
    <col min="4870" max="4871" width="1.5703125" style="265" customWidth="1"/>
    <col min="4872" max="4872" width="1.85546875" style="265" customWidth="1"/>
    <col min="4873" max="4873" width="3.140625" style="265" customWidth="1"/>
    <col min="4874" max="5107" width="9.140625" style="265"/>
    <col min="5108" max="5108" width="0" style="265" hidden="1" customWidth="1"/>
    <col min="5109" max="5109" width="6.28515625" style="265" customWidth="1"/>
    <col min="5110" max="5110" width="1.42578125" style="265" customWidth="1"/>
    <col min="5111" max="5111" width="1.140625" style="265" customWidth="1"/>
    <col min="5112" max="5112" width="1.42578125" style="265" customWidth="1"/>
    <col min="5113" max="5113" width="1.140625" style="265" customWidth="1"/>
    <col min="5114" max="5116" width="1.5703125" style="265" customWidth="1"/>
    <col min="5117" max="5117" width="1.7109375" style="265" customWidth="1"/>
    <col min="5118" max="5118" width="1.28515625" style="265" customWidth="1"/>
    <col min="5119" max="5120" width="1.7109375" style="265" customWidth="1"/>
    <col min="5121" max="5121" width="1.140625" style="265" customWidth="1"/>
    <col min="5122" max="5122" width="1.5703125" style="265" customWidth="1"/>
    <col min="5123" max="5123" width="2" style="265" customWidth="1"/>
    <col min="5124" max="5124" width="1.140625" style="265" customWidth="1"/>
    <col min="5125" max="5125" width="1.28515625" style="265" customWidth="1"/>
    <col min="5126" max="5127" width="1.5703125" style="265" customWidth="1"/>
    <col min="5128" max="5128" width="1.85546875" style="265" customWidth="1"/>
    <col min="5129" max="5129" width="3.140625" style="265" customWidth="1"/>
    <col min="5130" max="5363" width="9.140625" style="265"/>
    <col min="5364" max="5364" width="0" style="265" hidden="1" customWidth="1"/>
    <col min="5365" max="5365" width="6.28515625" style="265" customWidth="1"/>
    <col min="5366" max="5366" width="1.42578125" style="265" customWidth="1"/>
    <col min="5367" max="5367" width="1.140625" style="265" customWidth="1"/>
    <col min="5368" max="5368" width="1.42578125" style="265" customWidth="1"/>
    <col min="5369" max="5369" width="1.140625" style="265" customWidth="1"/>
    <col min="5370" max="5372" width="1.5703125" style="265" customWidth="1"/>
    <col min="5373" max="5373" width="1.7109375" style="265" customWidth="1"/>
    <col min="5374" max="5374" width="1.28515625" style="265" customWidth="1"/>
    <col min="5375" max="5376" width="1.7109375" style="265" customWidth="1"/>
    <col min="5377" max="5377" width="1.140625" style="265" customWidth="1"/>
    <col min="5378" max="5378" width="1.5703125" style="265" customWidth="1"/>
    <col min="5379" max="5379" width="2" style="265" customWidth="1"/>
    <col min="5380" max="5380" width="1.140625" style="265" customWidth="1"/>
    <col min="5381" max="5381" width="1.28515625" style="265" customWidth="1"/>
    <col min="5382" max="5383" width="1.5703125" style="265" customWidth="1"/>
    <col min="5384" max="5384" width="1.85546875" style="265" customWidth="1"/>
    <col min="5385" max="5385" width="3.140625" style="265" customWidth="1"/>
    <col min="5386" max="5619" width="9.140625" style="265"/>
    <col min="5620" max="5620" width="0" style="265" hidden="1" customWidth="1"/>
    <col min="5621" max="5621" width="6.28515625" style="265" customWidth="1"/>
    <col min="5622" max="5622" width="1.42578125" style="265" customWidth="1"/>
    <col min="5623" max="5623" width="1.140625" style="265" customWidth="1"/>
    <col min="5624" max="5624" width="1.42578125" style="265" customWidth="1"/>
    <col min="5625" max="5625" width="1.140625" style="265" customWidth="1"/>
    <col min="5626" max="5628" width="1.5703125" style="265" customWidth="1"/>
    <col min="5629" max="5629" width="1.7109375" style="265" customWidth="1"/>
    <col min="5630" max="5630" width="1.28515625" style="265" customWidth="1"/>
    <col min="5631" max="5632" width="1.7109375" style="265" customWidth="1"/>
    <col min="5633" max="5633" width="1.140625" style="265" customWidth="1"/>
    <col min="5634" max="5634" width="1.5703125" style="265" customWidth="1"/>
    <col min="5635" max="5635" width="2" style="265" customWidth="1"/>
    <col min="5636" max="5636" width="1.140625" style="265" customWidth="1"/>
    <col min="5637" max="5637" width="1.28515625" style="265" customWidth="1"/>
    <col min="5638" max="5639" width="1.5703125" style="265" customWidth="1"/>
    <col min="5640" max="5640" width="1.85546875" style="265" customWidth="1"/>
    <col min="5641" max="5641" width="3.140625" style="265" customWidth="1"/>
    <col min="5642" max="5875" width="9.140625" style="265"/>
    <col min="5876" max="5876" width="0" style="265" hidden="1" customWidth="1"/>
    <col min="5877" max="5877" width="6.28515625" style="265" customWidth="1"/>
    <col min="5878" max="5878" width="1.42578125" style="265" customWidth="1"/>
    <col min="5879" max="5879" width="1.140625" style="265" customWidth="1"/>
    <col min="5880" max="5880" width="1.42578125" style="265" customWidth="1"/>
    <col min="5881" max="5881" width="1.140625" style="265" customWidth="1"/>
    <col min="5882" max="5884" width="1.5703125" style="265" customWidth="1"/>
    <col min="5885" max="5885" width="1.7109375" style="265" customWidth="1"/>
    <col min="5886" max="5886" width="1.28515625" style="265" customWidth="1"/>
    <col min="5887" max="5888" width="1.7109375" style="265" customWidth="1"/>
    <col min="5889" max="5889" width="1.140625" style="265" customWidth="1"/>
    <col min="5890" max="5890" width="1.5703125" style="265" customWidth="1"/>
    <col min="5891" max="5891" width="2" style="265" customWidth="1"/>
    <col min="5892" max="5892" width="1.140625" style="265" customWidth="1"/>
    <col min="5893" max="5893" width="1.28515625" style="265" customWidth="1"/>
    <col min="5894" max="5895" width="1.5703125" style="265" customWidth="1"/>
    <col min="5896" max="5896" width="1.85546875" style="265" customWidth="1"/>
    <col min="5897" max="5897" width="3.140625" style="265" customWidth="1"/>
    <col min="5898" max="6131" width="9.140625" style="265"/>
    <col min="6132" max="6132" width="0" style="265" hidden="1" customWidth="1"/>
    <col min="6133" max="6133" width="6.28515625" style="265" customWidth="1"/>
    <col min="6134" max="6134" width="1.42578125" style="265" customWidth="1"/>
    <col min="6135" max="6135" width="1.140625" style="265" customWidth="1"/>
    <col min="6136" max="6136" width="1.42578125" style="265" customWidth="1"/>
    <col min="6137" max="6137" width="1.140625" style="265" customWidth="1"/>
    <col min="6138" max="6140" width="1.5703125" style="265" customWidth="1"/>
    <col min="6141" max="6141" width="1.7109375" style="265" customWidth="1"/>
    <col min="6142" max="6142" width="1.28515625" style="265" customWidth="1"/>
    <col min="6143" max="6144" width="1.7109375" style="265" customWidth="1"/>
    <col min="6145" max="6145" width="1.140625" style="265" customWidth="1"/>
    <col min="6146" max="6146" width="1.5703125" style="265" customWidth="1"/>
    <col min="6147" max="6147" width="2" style="265" customWidth="1"/>
    <col min="6148" max="6148" width="1.140625" style="265" customWidth="1"/>
    <col min="6149" max="6149" width="1.28515625" style="265" customWidth="1"/>
    <col min="6150" max="6151" width="1.5703125" style="265" customWidth="1"/>
    <col min="6152" max="6152" width="1.85546875" style="265" customWidth="1"/>
    <col min="6153" max="6153" width="3.140625" style="265" customWidth="1"/>
    <col min="6154" max="6387" width="9.140625" style="265"/>
    <col min="6388" max="6388" width="0" style="265" hidden="1" customWidth="1"/>
    <col min="6389" max="6389" width="6.28515625" style="265" customWidth="1"/>
    <col min="6390" max="6390" width="1.42578125" style="265" customWidth="1"/>
    <col min="6391" max="6391" width="1.140625" style="265" customWidth="1"/>
    <col min="6392" max="6392" width="1.42578125" style="265" customWidth="1"/>
    <col min="6393" max="6393" width="1.140625" style="265" customWidth="1"/>
    <col min="6394" max="6396" width="1.5703125" style="265" customWidth="1"/>
    <col min="6397" max="6397" width="1.7109375" style="265" customWidth="1"/>
    <col min="6398" max="6398" width="1.28515625" style="265" customWidth="1"/>
    <col min="6399" max="6400" width="1.7109375" style="265" customWidth="1"/>
    <col min="6401" max="6401" width="1.140625" style="265" customWidth="1"/>
    <col min="6402" max="6402" width="1.5703125" style="265" customWidth="1"/>
    <col min="6403" max="6403" width="2" style="265" customWidth="1"/>
    <col min="6404" max="6404" width="1.140625" style="265" customWidth="1"/>
    <col min="6405" max="6405" width="1.28515625" style="265" customWidth="1"/>
    <col min="6406" max="6407" width="1.5703125" style="265" customWidth="1"/>
    <col min="6408" max="6408" width="1.85546875" style="265" customWidth="1"/>
    <col min="6409" max="6409" width="3.140625" style="265" customWidth="1"/>
    <col min="6410" max="6643" width="9.140625" style="265"/>
    <col min="6644" max="6644" width="0" style="265" hidden="1" customWidth="1"/>
    <col min="6645" max="6645" width="6.28515625" style="265" customWidth="1"/>
    <col min="6646" max="6646" width="1.42578125" style="265" customWidth="1"/>
    <col min="6647" max="6647" width="1.140625" style="265" customWidth="1"/>
    <col min="6648" max="6648" width="1.42578125" style="265" customWidth="1"/>
    <col min="6649" max="6649" width="1.140625" style="265" customWidth="1"/>
    <col min="6650" max="6652" width="1.5703125" style="265" customWidth="1"/>
    <col min="6653" max="6653" width="1.7109375" style="265" customWidth="1"/>
    <col min="6654" max="6654" width="1.28515625" style="265" customWidth="1"/>
    <col min="6655" max="6656" width="1.7109375" style="265" customWidth="1"/>
    <col min="6657" max="6657" width="1.140625" style="265" customWidth="1"/>
    <col min="6658" max="6658" width="1.5703125" style="265" customWidth="1"/>
    <col min="6659" max="6659" width="2" style="265" customWidth="1"/>
    <col min="6660" max="6660" width="1.140625" style="265" customWidth="1"/>
    <col min="6661" max="6661" width="1.28515625" style="265" customWidth="1"/>
    <col min="6662" max="6663" width="1.5703125" style="265" customWidth="1"/>
    <col min="6664" max="6664" width="1.85546875" style="265" customWidth="1"/>
    <col min="6665" max="6665" width="3.140625" style="265" customWidth="1"/>
    <col min="6666" max="6899" width="9.140625" style="265"/>
    <col min="6900" max="6900" width="0" style="265" hidden="1" customWidth="1"/>
    <col min="6901" max="6901" width="6.28515625" style="265" customWidth="1"/>
    <col min="6902" max="6902" width="1.42578125" style="265" customWidth="1"/>
    <col min="6903" max="6903" width="1.140625" style="265" customWidth="1"/>
    <col min="6904" max="6904" width="1.42578125" style="265" customWidth="1"/>
    <col min="6905" max="6905" width="1.140625" style="265" customWidth="1"/>
    <col min="6906" max="6908" width="1.5703125" style="265" customWidth="1"/>
    <col min="6909" max="6909" width="1.7109375" style="265" customWidth="1"/>
    <col min="6910" max="6910" width="1.28515625" style="265" customWidth="1"/>
    <col min="6911" max="6912" width="1.7109375" style="265" customWidth="1"/>
    <col min="6913" max="6913" width="1.140625" style="265" customWidth="1"/>
    <col min="6914" max="6914" width="1.5703125" style="265" customWidth="1"/>
    <col min="6915" max="6915" width="2" style="265" customWidth="1"/>
    <col min="6916" max="6916" width="1.140625" style="265" customWidth="1"/>
    <col min="6917" max="6917" width="1.28515625" style="265" customWidth="1"/>
    <col min="6918" max="6919" width="1.5703125" style="265" customWidth="1"/>
    <col min="6920" max="6920" width="1.85546875" style="265" customWidth="1"/>
    <col min="6921" max="6921" width="3.140625" style="265" customWidth="1"/>
    <col min="6922" max="7155" width="9.140625" style="265"/>
    <col min="7156" max="7156" width="0" style="265" hidden="1" customWidth="1"/>
    <col min="7157" max="7157" width="6.28515625" style="265" customWidth="1"/>
    <col min="7158" max="7158" width="1.42578125" style="265" customWidth="1"/>
    <col min="7159" max="7159" width="1.140625" style="265" customWidth="1"/>
    <col min="7160" max="7160" width="1.42578125" style="265" customWidth="1"/>
    <col min="7161" max="7161" width="1.140625" style="265" customWidth="1"/>
    <col min="7162" max="7164" width="1.5703125" style="265" customWidth="1"/>
    <col min="7165" max="7165" width="1.7109375" style="265" customWidth="1"/>
    <col min="7166" max="7166" width="1.28515625" style="265" customWidth="1"/>
    <col min="7167" max="7168" width="1.7109375" style="265" customWidth="1"/>
    <col min="7169" max="7169" width="1.140625" style="265" customWidth="1"/>
    <col min="7170" max="7170" width="1.5703125" style="265" customWidth="1"/>
    <col min="7171" max="7171" width="2" style="265" customWidth="1"/>
    <col min="7172" max="7172" width="1.140625" style="265" customWidth="1"/>
    <col min="7173" max="7173" width="1.28515625" style="265" customWidth="1"/>
    <col min="7174" max="7175" width="1.5703125" style="265" customWidth="1"/>
    <col min="7176" max="7176" width="1.85546875" style="265" customWidth="1"/>
    <col min="7177" max="7177" width="3.140625" style="265" customWidth="1"/>
    <col min="7178" max="7411" width="9.140625" style="265"/>
    <col min="7412" max="7412" width="0" style="265" hidden="1" customWidth="1"/>
    <col min="7413" max="7413" width="6.28515625" style="265" customWidth="1"/>
    <col min="7414" max="7414" width="1.42578125" style="265" customWidth="1"/>
    <col min="7415" max="7415" width="1.140625" style="265" customWidth="1"/>
    <col min="7416" max="7416" width="1.42578125" style="265" customWidth="1"/>
    <col min="7417" max="7417" width="1.140625" style="265" customWidth="1"/>
    <col min="7418" max="7420" width="1.5703125" style="265" customWidth="1"/>
    <col min="7421" max="7421" width="1.7109375" style="265" customWidth="1"/>
    <col min="7422" max="7422" width="1.28515625" style="265" customWidth="1"/>
    <col min="7423" max="7424" width="1.7109375" style="265" customWidth="1"/>
    <col min="7425" max="7425" width="1.140625" style="265" customWidth="1"/>
    <col min="7426" max="7426" width="1.5703125" style="265" customWidth="1"/>
    <col min="7427" max="7427" width="2" style="265" customWidth="1"/>
    <col min="7428" max="7428" width="1.140625" style="265" customWidth="1"/>
    <col min="7429" max="7429" width="1.28515625" style="265" customWidth="1"/>
    <col min="7430" max="7431" width="1.5703125" style="265" customWidth="1"/>
    <col min="7432" max="7432" width="1.85546875" style="265" customWidth="1"/>
    <col min="7433" max="7433" width="3.140625" style="265" customWidth="1"/>
    <col min="7434" max="7667" width="9.140625" style="265"/>
    <col min="7668" max="7668" width="0" style="265" hidden="1" customWidth="1"/>
    <col min="7669" max="7669" width="6.28515625" style="265" customWidth="1"/>
    <col min="7670" max="7670" width="1.42578125" style="265" customWidth="1"/>
    <col min="7671" max="7671" width="1.140625" style="265" customWidth="1"/>
    <col min="7672" max="7672" width="1.42578125" style="265" customWidth="1"/>
    <col min="7673" max="7673" width="1.140625" style="265" customWidth="1"/>
    <col min="7674" max="7676" width="1.5703125" style="265" customWidth="1"/>
    <col min="7677" max="7677" width="1.7109375" style="265" customWidth="1"/>
    <col min="7678" max="7678" width="1.28515625" style="265" customWidth="1"/>
    <col min="7679" max="7680" width="1.7109375" style="265" customWidth="1"/>
    <col min="7681" max="7681" width="1.140625" style="265" customWidth="1"/>
    <col min="7682" max="7682" width="1.5703125" style="265" customWidth="1"/>
    <col min="7683" max="7683" width="2" style="265" customWidth="1"/>
    <col min="7684" max="7684" width="1.140625" style="265" customWidth="1"/>
    <col min="7685" max="7685" width="1.28515625" style="265" customWidth="1"/>
    <col min="7686" max="7687" width="1.5703125" style="265" customWidth="1"/>
    <col min="7688" max="7688" width="1.85546875" style="265" customWidth="1"/>
    <col min="7689" max="7689" width="3.140625" style="265" customWidth="1"/>
    <col min="7690" max="7923" width="9.140625" style="265"/>
    <col min="7924" max="7924" width="0" style="265" hidden="1" customWidth="1"/>
    <col min="7925" max="7925" width="6.28515625" style="265" customWidth="1"/>
    <col min="7926" max="7926" width="1.42578125" style="265" customWidth="1"/>
    <col min="7927" max="7927" width="1.140625" style="265" customWidth="1"/>
    <col min="7928" max="7928" width="1.42578125" style="265" customWidth="1"/>
    <col min="7929" max="7929" width="1.140625" style="265" customWidth="1"/>
    <col min="7930" max="7932" width="1.5703125" style="265" customWidth="1"/>
    <col min="7933" max="7933" width="1.7109375" style="265" customWidth="1"/>
    <col min="7934" max="7934" width="1.28515625" style="265" customWidth="1"/>
    <col min="7935" max="7936" width="1.7109375" style="265" customWidth="1"/>
    <col min="7937" max="7937" width="1.140625" style="265" customWidth="1"/>
    <col min="7938" max="7938" width="1.5703125" style="265" customWidth="1"/>
    <col min="7939" max="7939" width="2" style="265" customWidth="1"/>
    <col min="7940" max="7940" width="1.140625" style="265" customWidth="1"/>
    <col min="7941" max="7941" width="1.28515625" style="265" customWidth="1"/>
    <col min="7942" max="7943" width="1.5703125" style="265" customWidth="1"/>
    <col min="7944" max="7944" width="1.85546875" style="265" customWidth="1"/>
    <col min="7945" max="7945" width="3.140625" style="265" customWidth="1"/>
    <col min="7946" max="8179" width="9.140625" style="265"/>
    <col min="8180" max="8180" width="0" style="265" hidden="1" customWidth="1"/>
    <col min="8181" max="8181" width="6.28515625" style="265" customWidth="1"/>
    <col min="8182" max="8182" width="1.42578125" style="265" customWidth="1"/>
    <col min="8183" max="8183" width="1.140625" style="265" customWidth="1"/>
    <col min="8184" max="8184" width="1.42578125" style="265" customWidth="1"/>
    <col min="8185" max="8185" width="1.140625" style="265" customWidth="1"/>
    <col min="8186" max="8188" width="1.5703125" style="265" customWidth="1"/>
    <col min="8189" max="8189" width="1.7109375" style="265" customWidth="1"/>
    <col min="8190" max="8190" width="1.28515625" style="265" customWidth="1"/>
    <col min="8191" max="8192" width="1.7109375" style="265" customWidth="1"/>
    <col min="8193" max="8193" width="1.140625" style="265" customWidth="1"/>
    <col min="8194" max="8194" width="1.5703125" style="265" customWidth="1"/>
    <col min="8195" max="8195" width="2" style="265" customWidth="1"/>
    <col min="8196" max="8196" width="1.140625" style="265" customWidth="1"/>
    <col min="8197" max="8197" width="1.28515625" style="265" customWidth="1"/>
    <col min="8198" max="8199" width="1.5703125" style="265" customWidth="1"/>
    <col min="8200" max="8200" width="1.85546875" style="265" customWidth="1"/>
    <col min="8201" max="8201" width="3.140625" style="265" customWidth="1"/>
    <col min="8202" max="8435" width="9.140625" style="265"/>
    <col min="8436" max="8436" width="0" style="265" hidden="1" customWidth="1"/>
    <col min="8437" max="8437" width="6.28515625" style="265" customWidth="1"/>
    <col min="8438" max="8438" width="1.42578125" style="265" customWidth="1"/>
    <col min="8439" max="8439" width="1.140625" style="265" customWidth="1"/>
    <col min="8440" max="8440" width="1.42578125" style="265" customWidth="1"/>
    <col min="8441" max="8441" width="1.140625" style="265" customWidth="1"/>
    <col min="8442" max="8444" width="1.5703125" style="265" customWidth="1"/>
    <col min="8445" max="8445" width="1.7109375" style="265" customWidth="1"/>
    <col min="8446" max="8446" width="1.28515625" style="265" customWidth="1"/>
    <col min="8447" max="8448" width="1.7109375" style="265" customWidth="1"/>
    <col min="8449" max="8449" width="1.140625" style="265" customWidth="1"/>
    <col min="8450" max="8450" width="1.5703125" style="265" customWidth="1"/>
    <col min="8451" max="8451" width="2" style="265" customWidth="1"/>
    <col min="8452" max="8452" width="1.140625" style="265" customWidth="1"/>
    <col min="8453" max="8453" width="1.28515625" style="265" customWidth="1"/>
    <col min="8454" max="8455" width="1.5703125" style="265" customWidth="1"/>
    <col min="8456" max="8456" width="1.85546875" style="265" customWidth="1"/>
    <col min="8457" max="8457" width="3.140625" style="265" customWidth="1"/>
    <col min="8458" max="8691" width="9.140625" style="265"/>
    <col min="8692" max="8692" width="0" style="265" hidden="1" customWidth="1"/>
    <col min="8693" max="8693" width="6.28515625" style="265" customWidth="1"/>
    <col min="8694" max="8694" width="1.42578125" style="265" customWidth="1"/>
    <col min="8695" max="8695" width="1.140625" style="265" customWidth="1"/>
    <col min="8696" max="8696" width="1.42578125" style="265" customWidth="1"/>
    <col min="8697" max="8697" width="1.140625" style="265" customWidth="1"/>
    <col min="8698" max="8700" width="1.5703125" style="265" customWidth="1"/>
    <col min="8701" max="8701" width="1.7109375" style="265" customWidth="1"/>
    <col min="8702" max="8702" width="1.28515625" style="265" customWidth="1"/>
    <col min="8703" max="8704" width="1.7109375" style="265" customWidth="1"/>
    <col min="8705" max="8705" width="1.140625" style="265" customWidth="1"/>
    <col min="8706" max="8706" width="1.5703125" style="265" customWidth="1"/>
    <col min="8707" max="8707" width="2" style="265" customWidth="1"/>
    <col min="8708" max="8708" width="1.140625" style="265" customWidth="1"/>
    <col min="8709" max="8709" width="1.28515625" style="265" customWidth="1"/>
    <col min="8710" max="8711" width="1.5703125" style="265" customWidth="1"/>
    <col min="8712" max="8712" width="1.85546875" style="265" customWidth="1"/>
    <col min="8713" max="8713" width="3.140625" style="265" customWidth="1"/>
    <col min="8714" max="8947" width="9.140625" style="265"/>
    <col min="8948" max="8948" width="0" style="265" hidden="1" customWidth="1"/>
    <col min="8949" max="8949" width="6.28515625" style="265" customWidth="1"/>
    <col min="8950" max="8950" width="1.42578125" style="265" customWidth="1"/>
    <col min="8951" max="8951" width="1.140625" style="265" customWidth="1"/>
    <col min="8952" max="8952" width="1.42578125" style="265" customWidth="1"/>
    <col min="8953" max="8953" width="1.140625" style="265" customWidth="1"/>
    <col min="8954" max="8956" width="1.5703125" style="265" customWidth="1"/>
    <col min="8957" max="8957" width="1.7109375" style="265" customWidth="1"/>
    <col min="8958" max="8958" width="1.28515625" style="265" customWidth="1"/>
    <col min="8959" max="8960" width="1.7109375" style="265" customWidth="1"/>
    <col min="8961" max="8961" width="1.140625" style="265" customWidth="1"/>
    <col min="8962" max="8962" width="1.5703125" style="265" customWidth="1"/>
    <col min="8963" max="8963" width="2" style="265" customWidth="1"/>
    <col min="8964" max="8964" width="1.140625" style="265" customWidth="1"/>
    <col min="8965" max="8965" width="1.28515625" style="265" customWidth="1"/>
    <col min="8966" max="8967" width="1.5703125" style="265" customWidth="1"/>
    <col min="8968" max="8968" width="1.85546875" style="265" customWidth="1"/>
    <col min="8969" max="8969" width="3.140625" style="265" customWidth="1"/>
    <col min="8970" max="9203" width="9.140625" style="265"/>
    <col min="9204" max="9204" width="0" style="265" hidden="1" customWidth="1"/>
    <col min="9205" max="9205" width="6.28515625" style="265" customWidth="1"/>
    <col min="9206" max="9206" width="1.42578125" style="265" customWidth="1"/>
    <col min="9207" max="9207" width="1.140625" style="265" customWidth="1"/>
    <col min="9208" max="9208" width="1.42578125" style="265" customWidth="1"/>
    <col min="9209" max="9209" width="1.140625" style="265" customWidth="1"/>
    <col min="9210" max="9212" width="1.5703125" style="265" customWidth="1"/>
    <col min="9213" max="9213" width="1.7109375" style="265" customWidth="1"/>
    <col min="9214" max="9214" width="1.28515625" style="265" customWidth="1"/>
    <col min="9215" max="9216" width="1.7109375" style="265" customWidth="1"/>
    <col min="9217" max="9217" width="1.140625" style="265" customWidth="1"/>
    <col min="9218" max="9218" width="1.5703125" style="265" customWidth="1"/>
    <col min="9219" max="9219" width="2" style="265" customWidth="1"/>
    <col min="9220" max="9220" width="1.140625" style="265" customWidth="1"/>
    <col min="9221" max="9221" width="1.28515625" style="265" customWidth="1"/>
    <col min="9222" max="9223" width="1.5703125" style="265" customWidth="1"/>
    <col min="9224" max="9224" width="1.85546875" style="265" customWidth="1"/>
    <col min="9225" max="9225" width="3.140625" style="265" customWidth="1"/>
    <col min="9226" max="9459" width="9.140625" style="265"/>
    <col min="9460" max="9460" width="0" style="265" hidden="1" customWidth="1"/>
    <col min="9461" max="9461" width="6.28515625" style="265" customWidth="1"/>
    <col min="9462" max="9462" width="1.42578125" style="265" customWidth="1"/>
    <col min="9463" max="9463" width="1.140625" style="265" customWidth="1"/>
    <col min="9464" max="9464" width="1.42578125" style="265" customWidth="1"/>
    <col min="9465" max="9465" width="1.140625" style="265" customWidth="1"/>
    <col min="9466" max="9468" width="1.5703125" style="265" customWidth="1"/>
    <col min="9469" max="9469" width="1.7109375" style="265" customWidth="1"/>
    <col min="9470" max="9470" width="1.28515625" style="265" customWidth="1"/>
    <col min="9471" max="9472" width="1.7109375" style="265" customWidth="1"/>
    <col min="9473" max="9473" width="1.140625" style="265" customWidth="1"/>
    <col min="9474" max="9474" width="1.5703125" style="265" customWidth="1"/>
    <col min="9475" max="9475" width="2" style="265" customWidth="1"/>
    <col min="9476" max="9476" width="1.140625" style="265" customWidth="1"/>
    <col min="9477" max="9477" width="1.28515625" style="265" customWidth="1"/>
    <col min="9478" max="9479" width="1.5703125" style="265" customWidth="1"/>
    <col min="9480" max="9480" width="1.85546875" style="265" customWidth="1"/>
    <col min="9481" max="9481" width="3.140625" style="265" customWidth="1"/>
    <col min="9482" max="9715" width="9.140625" style="265"/>
    <col min="9716" max="9716" width="0" style="265" hidden="1" customWidth="1"/>
    <col min="9717" max="9717" width="6.28515625" style="265" customWidth="1"/>
    <col min="9718" max="9718" width="1.42578125" style="265" customWidth="1"/>
    <col min="9719" max="9719" width="1.140625" style="265" customWidth="1"/>
    <col min="9720" max="9720" width="1.42578125" style="265" customWidth="1"/>
    <col min="9721" max="9721" width="1.140625" style="265" customWidth="1"/>
    <col min="9722" max="9724" width="1.5703125" style="265" customWidth="1"/>
    <col min="9725" max="9725" width="1.7109375" style="265" customWidth="1"/>
    <col min="9726" max="9726" width="1.28515625" style="265" customWidth="1"/>
    <col min="9727" max="9728" width="1.7109375" style="265" customWidth="1"/>
    <col min="9729" max="9729" width="1.140625" style="265" customWidth="1"/>
    <col min="9730" max="9730" width="1.5703125" style="265" customWidth="1"/>
    <col min="9731" max="9731" width="2" style="265" customWidth="1"/>
    <col min="9732" max="9732" width="1.140625" style="265" customWidth="1"/>
    <col min="9733" max="9733" width="1.28515625" style="265" customWidth="1"/>
    <col min="9734" max="9735" width="1.5703125" style="265" customWidth="1"/>
    <col min="9736" max="9736" width="1.85546875" style="265" customWidth="1"/>
    <col min="9737" max="9737" width="3.140625" style="265" customWidth="1"/>
    <col min="9738" max="9971" width="9.140625" style="265"/>
    <col min="9972" max="9972" width="0" style="265" hidden="1" customWidth="1"/>
    <col min="9973" max="9973" width="6.28515625" style="265" customWidth="1"/>
    <col min="9974" max="9974" width="1.42578125" style="265" customWidth="1"/>
    <col min="9975" max="9975" width="1.140625" style="265" customWidth="1"/>
    <col min="9976" max="9976" width="1.42578125" style="265" customWidth="1"/>
    <col min="9977" max="9977" width="1.140625" style="265" customWidth="1"/>
    <col min="9978" max="9980" width="1.5703125" style="265" customWidth="1"/>
    <col min="9981" max="9981" width="1.7109375" style="265" customWidth="1"/>
    <col min="9982" max="9982" width="1.28515625" style="265" customWidth="1"/>
    <col min="9983" max="9984" width="1.7109375" style="265" customWidth="1"/>
    <col min="9985" max="9985" width="1.140625" style="265" customWidth="1"/>
    <col min="9986" max="9986" width="1.5703125" style="265" customWidth="1"/>
    <col min="9987" max="9987" width="2" style="265" customWidth="1"/>
    <col min="9988" max="9988" width="1.140625" style="265" customWidth="1"/>
    <col min="9989" max="9989" width="1.28515625" style="265" customWidth="1"/>
    <col min="9990" max="9991" width="1.5703125" style="265" customWidth="1"/>
    <col min="9992" max="9992" width="1.85546875" style="265" customWidth="1"/>
    <col min="9993" max="9993" width="3.140625" style="265" customWidth="1"/>
    <col min="9994" max="10227" width="9.140625" style="265"/>
    <col min="10228" max="10228" width="0" style="265" hidden="1" customWidth="1"/>
    <col min="10229" max="10229" width="6.28515625" style="265" customWidth="1"/>
    <col min="10230" max="10230" width="1.42578125" style="265" customWidth="1"/>
    <col min="10231" max="10231" width="1.140625" style="265" customWidth="1"/>
    <col min="10232" max="10232" width="1.42578125" style="265" customWidth="1"/>
    <col min="10233" max="10233" width="1.140625" style="265" customWidth="1"/>
    <col min="10234" max="10236" width="1.5703125" style="265" customWidth="1"/>
    <col min="10237" max="10237" width="1.7109375" style="265" customWidth="1"/>
    <col min="10238" max="10238" width="1.28515625" style="265" customWidth="1"/>
    <col min="10239" max="10240" width="1.7109375" style="265" customWidth="1"/>
    <col min="10241" max="10241" width="1.140625" style="265" customWidth="1"/>
    <col min="10242" max="10242" width="1.5703125" style="265" customWidth="1"/>
    <col min="10243" max="10243" width="2" style="265" customWidth="1"/>
    <col min="10244" max="10244" width="1.140625" style="265" customWidth="1"/>
    <col min="10245" max="10245" width="1.28515625" style="265" customWidth="1"/>
    <col min="10246" max="10247" width="1.5703125" style="265" customWidth="1"/>
    <col min="10248" max="10248" width="1.85546875" style="265" customWidth="1"/>
    <col min="10249" max="10249" width="3.140625" style="265" customWidth="1"/>
    <col min="10250" max="10483" width="9.140625" style="265"/>
    <col min="10484" max="10484" width="0" style="265" hidden="1" customWidth="1"/>
    <col min="10485" max="10485" width="6.28515625" style="265" customWidth="1"/>
    <col min="10486" max="10486" width="1.42578125" style="265" customWidth="1"/>
    <col min="10487" max="10487" width="1.140625" style="265" customWidth="1"/>
    <col min="10488" max="10488" width="1.42578125" style="265" customWidth="1"/>
    <col min="10489" max="10489" width="1.140625" style="265" customWidth="1"/>
    <col min="10490" max="10492" width="1.5703125" style="265" customWidth="1"/>
    <col min="10493" max="10493" width="1.7109375" style="265" customWidth="1"/>
    <col min="10494" max="10494" width="1.28515625" style="265" customWidth="1"/>
    <col min="10495" max="10496" width="1.7109375" style="265" customWidth="1"/>
    <col min="10497" max="10497" width="1.140625" style="265" customWidth="1"/>
    <col min="10498" max="10498" width="1.5703125" style="265" customWidth="1"/>
    <col min="10499" max="10499" width="2" style="265" customWidth="1"/>
    <col min="10500" max="10500" width="1.140625" style="265" customWidth="1"/>
    <col min="10501" max="10501" width="1.28515625" style="265" customWidth="1"/>
    <col min="10502" max="10503" width="1.5703125" style="265" customWidth="1"/>
    <col min="10504" max="10504" width="1.85546875" style="265" customWidth="1"/>
    <col min="10505" max="10505" width="3.140625" style="265" customWidth="1"/>
    <col min="10506" max="10739" width="9.140625" style="265"/>
    <col min="10740" max="10740" width="0" style="265" hidden="1" customWidth="1"/>
    <col min="10741" max="10741" width="6.28515625" style="265" customWidth="1"/>
    <col min="10742" max="10742" width="1.42578125" style="265" customWidth="1"/>
    <col min="10743" max="10743" width="1.140625" style="265" customWidth="1"/>
    <col min="10744" max="10744" width="1.42578125" style="265" customWidth="1"/>
    <col min="10745" max="10745" width="1.140625" style="265" customWidth="1"/>
    <col min="10746" max="10748" width="1.5703125" style="265" customWidth="1"/>
    <col min="10749" max="10749" width="1.7109375" style="265" customWidth="1"/>
    <col min="10750" max="10750" width="1.28515625" style="265" customWidth="1"/>
    <col min="10751" max="10752" width="1.7109375" style="265" customWidth="1"/>
    <col min="10753" max="10753" width="1.140625" style="265" customWidth="1"/>
    <col min="10754" max="10754" width="1.5703125" style="265" customWidth="1"/>
    <col min="10755" max="10755" width="2" style="265" customWidth="1"/>
    <col min="10756" max="10756" width="1.140625" style="265" customWidth="1"/>
    <col min="10757" max="10757" width="1.28515625" style="265" customWidth="1"/>
    <col min="10758" max="10759" width="1.5703125" style="265" customWidth="1"/>
    <col min="10760" max="10760" width="1.85546875" style="265" customWidth="1"/>
    <col min="10761" max="10761" width="3.140625" style="265" customWidth="1"/>
    <col min="10762" max="10995" width="9.140625" style="265"/>
    <col min="10996" max="10996" width="0" style="265" hidden="1" customWidth="1"/>
    <col min="10997" max="10997" width="6.28515625" style="265" customWidth="1"/>
    <col min="10998" max="10998" width="1.42578125" style="265" customWidth="1"/>
    <col min="10999" max="10999" width="1.140625" style="265" customWidth="1"/>
    <col min="11000" max="11000" width="1.42578125" style="265" customWidth="1"/>
    <col min="11001" max="11001" width="1.140625" style="265" customWidth="1"/>
    <col min="11002" max="11004" width="1.5703125" style="265" customWidth="1"/>
    <col min="11005" max="11005" width="1.7109375" style="265" customWidth="1"/>
    <col min="11006" max="11006" width="1.28515625" style="265" customWidth="1"/>
    <col min="11007" max="11008" width="1.7109375" style="265" customWidth="1"/>
    <col min="11009" max="11009" width="1.140625" style="265" customWidth="1"/>
    <col min="11010" max="11010" width="1.5703125" style="265" customWidth="1"/>
    <col min="11011" max="11011" width="2" style="265" customWidth="1"/>
    <col min="11012" max="11012" width="1.140625" style="265" customWidth="1"/>
    <col min="11013" max="11013" width="1.28515625" style="265" customWidth="1"/>
    <col min="11014" max="11015" width="1.5703125" style="265" customWidth="1"/>
    <col min="11016" max="11016" width="1.85546875" style="265" customWidth="1"/>
    <col min="11017" max="11017" width="3.140625" style="265" customWidth="1"/>
    <col min="11018" max="11251" width="9.140625" style="265"/>
    <col min="11252" max="11252" width="0" style="265" hidden="1" customWidth="1"/>
    <col min="11253" max="11253" width="6.28515625" style="265" customWidth="1"/>
    <col min="11254" max="11254" width="1.42578125" style="265" customWidth="1"/>
    <col min="11255" max="11255" width="1.140625" style="265" customWidth="1"/>
    <col min="11256" max="11256" width="1.42578125" style="265" customWidth="1"/>
    <col min="11257" max="11257" width="1.140625" style="265" customWidth="1"/>
    <col min="11258" max="11260" width="1.5703125" style="265" customWidth="1"/>
    <col min="11261" max="11261" width="1.7109375" style="265" customWidth="1"/>
    <col min="11262" max="11262" width="1.28515625" style="265" customWidth="1"/>
    <col min="11263" max="11264" width="1.7109375" style="265" customWidth="1"/>
    <col min="11265" max="11265" width="1.140625" style="265" customWidth="1"/>
    <col min="11266" max="11266" width="1.5703125" style="265" customWidth="1"/>
    <col min="11267" max="11267" width="2" style="265" customWidth="1"/>
    <col min="11268" max="11268" width="1.140625" style="265" customWidth="1"/>
    <col min="11269" max="11269" width="1.28515625" style="265" customWidth="1"/>
    <col min="11270" max="11271" width="1.5703125" style="265" customWidth="1"/>
    <col min="11272" max="11272" width="1.85546875" style="265" customWidth="1"/>
    <col min="11273" max="11273" width="3.140625" style="265" customWidth="1"/>
    <col min="11274" max="11507" width="9.140625" style="265"/>
    <col min="11508" max="11508" width="0" style="265" hidden="1" customWidth="1"/>
    <col min="11509" max="11509" width="6.28515625" style="265" customWidth="1"/>
    <col min="11510" max="11510" width="1.42578125" style="265" customWidth="1"/>
    <col min="11511" max="11511" width="1.140625" style="265" customWidth="1"/>
    <col min="11512" max="11512" width="1.42578125" style="265" customWidth="1"/>
    <col min="11513" max="11513" width="1.140625" style="265" customWidth="1"/>
    <col min="11514" max="11516" width="1.5703125" style="265" customWidth="1"/>
    <col min="11517" max="11517" width="1.7109375" style="265" customWidth="1"/>
    <col min="11518" max="11518" width="1.28515625" style="265" customWidth="1"/>
    <col min="11519" max="11520" width="1.7109375" style="265" customWidth="1"/>
    <col min="11521" max="11521" width="1.140625" style="265" customWidth="1"/>
    <col min="11522" max="11522" width="1.5703125" style="265" customWidth="1"/>
    <col min="11523" max="11523" width="2" style="265" customWidth="1"/>
    <col min="11524" max="11524" width="1.140625" style="265" customWidth="1"/>
    <col min="11525" max="11525" width="1.28515625" style="265" customWidth="1"/>
    <col min="11526" max="11527" width="1.5703125" style="265" customWidth="1"/>
    <col min="11528" max="11528" width="1.85546875" style="265" customWidth="1"/>
    <col min="11529" max="11529" width="3.140625" style="265" customWidth="1"/>
    <col min="11530" max="11763" width="9.140625" style="265"/>
    <col min="11764" max="11764" width="0" style="265" hidden="1" customWidth="1"/>
    <col min="11765" max="11765" width="6.28515625" style="265" customWidth="1"/>
    <col min="11766" max="11766" width="1.42578125" style="265" customWidth="1"/>
    <col min="11767" max="11767" width="1.140625" style="265" customWidth="1"/>
    <col min="11768" max="11768" width="1.42578125" style="265" customWidth="1"/>
    <col min="11769" max="11769" width="1.140625" style="265" customWidth="1"/>
    <col min="11770" max="11772" width="1.5703125" style="265" customWidth="1"/>
    <col min="11773" max="11773" width="1.7109375" style="265" customWidth="1"/>
    <col min="11774" max="11774" width="1.28515625" style="265" customWidth="1"/>
    <col min="11775" max="11776" width="1.7109375" style="265" customWidth="1"/>
    <col min="11777" max="11777" width="1.140625" style="265" customWidth="1"/>
    <col min="11778" max="11778" width="1.5703125" style="265" customWidth="1"/>
    <col min="11779" max="11779" width="2" style="265" customWidth="1"/>
    <col min="11780" max="11780" width="1.140625" style="265" customWidth="1"/>
    <col min="11781" max="11781" width="1.28515625" style="265" customWidth="1"/>
    <col min="11782" max="11783" width="1.5703125" style="265" customWidth="1"/>
    <col min="11784" max="11784" width="1.85546875" style="265" customWidth="1"/>
    <col min="11785" max="11785" width="3.140625" style="265" customWidth="1"/>
    <col min="11786" max="12019" width="9.140625" style="265"/>
    <col min="12020" max="12020" width="0" style="265" hidden="1" customWidth="1"/>
    <col min="12021" max="12021" width="6.28515625" style="265" customWidth="1"/>
    <col min="12022" max="12022" width="1.42578125" style="265" customWidth="1"/>
    <col min="12023" max="12023" width="1.140625" style="265" customWidth="1"/>
    <col min="12024" max="12024" width="1.42578125" style="265" customWidth="1"/>
    <col min="12025" max="12025" width="1.140625" style="265" customWidth="1"/>
    <col min="12026" max="12028" width="1.5703125" style="265" customWidth="1"/>
    <col min="12029" max="12029" width="1.7109375" style="265" customWidth="1"/>
    <col min="12030" max="12030" width="1.28515625" style="265" customWidth="1"/>
    <col min="12031" max="12032" width="1.7109375" style="265" customWidth="1"/>
    <col min="12033" max="12033" width="1.140625" style="265" customWidth="1"/>
    <col min="12034" max="12034" width="1.5703125" style="265" customWidth="1"/>
    <col min="12035" max="12035" width="2" style="265" customWidth="1"/>
    <col min="12036" max="12036" width="1.140625" style="265" customWidth="1"/>
    <col min="12037" max="12037" width="1.28515625" style="265" customWidth="1"/>
    <col min="12038" max="12039" width="1.5703125" style="265" customWidth="1"/>
    <col min="12040" max="12040" width="1.85546875" style="265" customWidth="1"/>
    <col min="12041" max="12041" width="3.140625" style="265" customWidth="1"/>
    <col min="12042" max="12275" width="9.140625" style="265"/>
    <col min="12276" max="12276" width="0" style="265" hidden="1" customWidth="1"/>
    <col min="12277" max="12277" width="6.28515625" style="265" customWidth="1"/>
    <col min="12278" max="12278" width="1.42578125" style="265" customWidth="1"/>
    <col min="12279" max="12279" width="1.140625" style="265" customWidth="1"/>
    <col min="12280" max="12280" width="1.42578125" style="265" customWidth="1"/>
    <col min="12281" max="12281" width="1.140625" style="265" customWidth="1"/>
    <col min="12282" max="12284" width="1.5703125" style="265" customWidth="1"/>
    <col min="12285" max="12285" width="1.7109375" style="265" customWidth="1"/>
    <col min="12286" max="12286" width="1.28515625" style="265" customWidth="1"/>
    <col min="12287" max="12288" width="1.7109375" style="265" customWidth="1"/>
    <col min="12289" max="12289" width="1.140625" style="265" customWidth="1"/>
    <col min="12290" max="12290" width="1.5703125" style="265" customWidth="1"/>
    <col min="12291" max="12291" width="2" style="265" customWidth="1"/>
    <col min="12292" max="12292" width="1.140625" style="265" customWidth="1"/>
    <col min="12293" max="12293" width="1.28515625" style="265" customWidth="1"/>
    <col min="12294" max="12295" width="1.5703125" style="265" customWidth="1"/>
    <col min="12296" max="12296" width="1.85546875" style="265" customWidth="1"/>
    <col min="12297" max="12297" width="3.140625" style="265" customWidth="1"/>
    <col min="12298" max="12531" width="9.140625" style="265"/>
    <col min="12532" max="12532" width="0" style="265" hidden="1" customWidth="1"/>
    <col min="12533" max="12533" width="6.28515625" style="265" customWidth="1"/>
    <col min="12534" max="12534" width="1.42578125" style="265" customWidth="1"/>
    <col min="12535" max="12535" width="1.140625" style="265" customWidth="1"/>
    <col min="12536" max="12536" width="1.42578125" style="265" customWidth="1"/>
    <col min="12537" max="12537" width="1.140625" style="265" customWidth="1"/>
    <col min="12538" max="12540" width="1.5703125" style="265" customWidth="1"/>
    <col min="12541" max="12541" width="1.7109375" style="265" customWidth="1"/>
    <col min="12542" max="12542" width="1.28515625" style="265" customWidth="1"/>
    <col min="12543" max="12544" width="1.7109375" style="265" customWidth="1"/>
    <col min="12545" max="12545" width="1.140625" style="265" customWidth="1"/>
    <col min="12546" max="12546" width="1.5703125" style="265" customWidth="1"/>
    <col min="12547" max="12547" width="2" style="265" customWidth="1"/>
    <col min="12548" max="12548" width="1.140625" style="265" customWidth="1"/>
    <col min="12549" max="12549" width="1.28515625" style="265" customWidth="1"/>
    <col min="12550" max="12551" width="1.5703125" style="265" customWidth="1"/>
    <col min="12552" max="12552" width="1.85546875" style="265" customWidth="1"/>
    <col min="12553" max="12553" width="3.140625" style="265" customWidth="1"/>
    <col min="12554" max="12787" width="9.140625" style="265"/>
    <col min="12788" max="12788" width="0" style="265" hidden="1" customWidth="1"/>
    <col min="12789" max="12789" width="6.28515625" style="265" customWidth="1"/>
    <col min="12790" max="12790" width="1.42578125" style="265" customWidth="1"/>
    <col min="12791" max="12791" width="1.140625" style="265" customWidth="1"/>
    <col min="12792" max="12792" width="1.42578125" style="265" customWidth="1"/>
    <col min="12793" max="12793" width="1.140625" style="265" customWidth="1"/>
    <col min="12794" max="12796" width="1.5703125" style="265" customWidth="1"/>
    <col min="12797" max="12797" width="1.7109375" style="265" customWidth="1"/>
    <col min="12798" max="12798" width="1.28515625" style="265" customWidth="1"/>
    <col min="12799" max="12800" width="1.7109375" style="265" customWidth="1"/>
    <col min="12801" max="12801" width="1.140625" style="265" customWidth="1"/>
    <col min="12802" max="12802" width="1.5703125" style="265" customWidth="1"/>
    <col min="12803" max="12803" width="2" style="265" customWidth="1"/>
    <col min="12804" max="12804" width="1.140625" style="265" customWidth="1"/>
    <col min="12805" max="12805" width="1.28515625" style="265" customWidth="1"/>
    <col min="12806" max="12807" width="1.5703125" style="265" customWidth="1"/>
    <col min="12808" max="12808" width="1.85546875" style="265" customWidth="1"/>
    <col min="12809" max="12809" width="3.140625" style="265" customWidth="1"/>
    <col min="12810" max="13043" width="9.140625" style="265"/>
    <col min="13044" max="13044" width="0" style="265" hidden="1" customWidth="1"/>
    <col min="13045" max="13045" width="6.28515625" style="265" customWidth="1"/>
    <col min="13046" max="13046" width="1.42578125" style="265" customWidth="1"/>
    <col min="13047" max="13047" width="1.140625" style="265" customWidth="1"/>
    <col min="13048" max="13048" width="1.42578125" style="265" customWidth="1"/>
    <col min="13049" max="13049" width="1.140625" style="265" customWidth="1"/>
    <col min="13050" max="13052" width="1.5703125" style="265" customWidth="1"/>
    <col min="13053" max="13053" width="1.7109375" style="265" customWidth="1"/>
    <col min="13054" max="13054" width="1.28515625" style="265" customWidth="1"/>
    <col min="13055" max="13056" width="1.7109375" style="265" customWidth="1"/>
    <col min="13057" max="13057" width="1.140625" style="265" customWidth="1"/>
    <col min="13058" max="13058" width="1.5703125" style="265" customWidth="1"/>
    <col min="13059" max="13059" width="2" style="265" customWidth="1"/>
    <col min="13060" max="13060" width="1.140625" style="265" customWidth="1"/>
    <col min="13061" max="13061" width="1.28515625" style="265" customWidth="1"/>
    <col min="13062" max="13063" width="1.5703125" style="265" customWidth="1"/>
    <col min="13064" max="13064" width="1.85546875" style="265" customWidth="1"/>
    <col min="13065" max="13065" width="3.140625" style="265" customWidth="1"/>
    <col min="13066" max="13299" width="9.140625" style="265"/>
    <col min="13300" max="13300" width="0" style="265" hidden="1" customWidth="1"/>
    <col min="13301" max="13301" width="6.28515625" style="265" customWidth="1"/>
    <col min="13302" max="13302" width="1.42578125" style="265" customWidth="1"/>
    <col min="13303" max="13303" width="1.140625" style="265" customWidth="1"/>
    <col min="13304" max="13304" width="1.42578125" style="265" customWidth="1"/>
    <col min="13305" max="13305" width="1.140625" style="265" customWidth="1"/>
    <col min="13306" max="13308" width="1.5703125" style="265" customWidth="1"/>
    <col min="13309" max="13309" width="1.7109375" style="265" customWidth="1"/>
    <col min="13310" max="13310" width="1.28515625" style="265" customWidth="1"/>
    <col min="13311" max="13312" width="1.7109375" style="265" customWidth="1"/>
    <col min="13313" max="13313" width="1.140625" style="265" customWidth="1"/>
    <col min="13314" max="13314" width="1.5703125" style="265" customWidth="1"/>
    <col min="13315" max="13315" width="2" style="265" customWidth="1"/>
    <col min="13316" max="13316" width="1.140625" style="265" customWidth="1"/>
    <col min="13317" max="13317" width="1.28515625" style="265" customWidth="1"/>
    <col min="13318" max="13319" width="1.5703125" style="265" customWidth="1"/>
    <col min="13320" max="13320" width="1.85546875" style="265" customWidth="1"/>
    <col min="13321" max="13321" width="3.140625" style="265" customWidth="1"/>
    <col min="13322" max="13555" width="9.140625" style="265"/>
    <col min="13556" max="13556" width="0" style="265" hidden="1" customWidth="1"/>
    <col min="13557" max="13557" width="6.28515625" style="265" customWidth="1"/>
    <col min="13558" max="13558" width="1.42578125" style="265" customWidth="1"/>
    <col min="13559" max="13559" width="1.140625" style="265" customWidth="1"/>
    <col min="13560" max="13560" width="1.42578125" style="265" customWidth="1"/>
    <col min="13561" max="13561" width="1.140625" style="265" customWidth="1"/>
    <col min="13562" max="13564" width="1.5703125" style="265" customWidth="1"/>
    <col min="13565" max="13565" width="1.7109375" style="265" customWidth="1"/>
    <col min="13566" max="13566" width="1.28515625" style="265" customWidth="1"/>
    <col min="13567" max="13568" width="1.7109375" style="265" customWidth="1"/>
    <col min="13569" max="13569" width="1.140625" style="265" customWidth="1"/>
    <col min="13570" max="13570" width="1.5703125" style="265" customWidth="1"/>
    <col min="13571" max="13571" width="2" style="265" customWidth="1"/>
    <col min="13572" max="13572" width="1.140625" style="265" customWidth="1"/>
    <col min="13573" max="13573" width="1.28515625" style="265" customWidth="1"/>
    <col min="13574" max="13575" width="1.5703125" style="265" customWidth="1"/>
    <col min="13576" max="13576" width="1.85546875" style="265" customWidth="1"/>
    <col min="13577" max="13577" width="3.140625" style="265" customWidth="1"/>
    <col min="13578" max="13811" width="9.140625" style="265"/>
    <col min="13812" max="13812" width="0" style="265" hidden="1" customWidth="1"/>
    <col min="13813" max="13813" width="6.28515625" style="265" customWidth="1"/>
    <col min="13814" max="13814" width="1.42578125" style="265" customWidth="1"/>
    <col min="13815" max="13815" width="1.140625" style="265" customWidth="1"/>
    <col min="13816" max="13816" width="1.42578125" style="265" customWidth="1"/>
    <col min="13817" max="13817" width="1.140625" style="265" customWidth="1"/>
    <col min="13818" max="13820" width="1.5703125" style="265" customWidth="1"/>
    <col min="13821" max="13821" width="1.7109375" style="265" customWidth="1"/>
    <col min="13822" max="13822" width="1.28515625" style="265" customWidth="1"/>
    <col min="13823" max="13824" width="1.7109375" style="265" customWidth="1"/>
    <col min="13825" max="13825" width="1.140625" style="265" customWidth="1"/>
    <col min="13826" max="13826" width="1.5703125" style="265" customWidth="1"/>
    <col min="13827" max="13827" width="2" style="265" customWidth="1"/>
    <col min="13828" max="13828" width="1.140625" style="265" customWidth="1"/>
    <col min="13829" max="13829" width="1.28515625" style="265" customWidth="1"/>
    <col min="13830" max="13831" width="1.5703125" style="265" customWidth="1"/>
    <col min="13832" max="13832" width="1.85546875" style="265" customWidth="1"/>
    <col min="13833" max="13833" width="3.140625" style="265" customWidth="1"/>
    <col min="13834" max="14067" width="9.140625" style="265"/>
    <col min="14068" max="14068" width="0" style="265" hidden="1" customWidth="1"/>
    <col min="14069" max="14069" width="6.28515625" style="265" customWidth="1"/>
    <col min="14070" max="14070" width="1.42578125" style="265" customWidth="1"/>
    <col min="14071" max="14071" width="1.140625" style="265" customWidth="1"/>
    <col min="14072" max="14072" width="1.42578125" style="265" customWidth="1"/>
    <col min="14073" max="14073" width="1.140625" style="265" customWidth="1"/>
    <col min="14074" max="14076" width="1.5703125" style="265" customWidth="1"/>
    <col min="14077" max="14077" width="1.7109375" style="265" customWidth="1"/>
    <col min="14078" max="14078" width="1.28515625" style="265" customWidth="1"/>
    <col min="14079" max="14080" width="1.7109375" style="265" customWidth="1"/>
    <col min="14081" max="14081" width="1.140625" style="265" customWidth="1"/>
    <col min="14082" max="14082" width="1.5703125" style="265" customWidth="1"/>
    <col min="14083" max="14083" width="2" style="265" customWidth="1"/>
    <col min="14084" max="14084" width="1.140625" style="265" customWidth="1"/>
    <col min="14085" max="14085" width="1.28515625" style="265" customWidth="1"/>
    <col min="14086" max="14087" width="1.5703125" style="265" customWidth="1"/>
    <col min="14088" max="14088" width="1.85546875" style="265" customWidth="1"/>
    <col min="14089" max="14089" width="3.140625" style="265" customWidth="1"/>
    <col min="14090" max="14323" width="9.140625" style="265"/>
    <col min="14324" max="14324" width="0" style="265" hidden="1" customWidth="1"/>
    <col min="14325" max="14325" width="6.28515625" style="265" customWidth="1"/>
    <col min="14326" max="14326" width="1.42578125" style="265" customWidth="1"/>
    <col min="14327" max="14327" width="1.140625" style="265" customWidth="1"/>
    <col min="14328" max="14328" width="1.42578125" style="265" customWidth="1"/>
    <col min="14329" max="14329" width="1.140625" style="265" customWidth="1"/>
    <col min="14330" max="14332" width="1.5703125" style="265" customWidth="1"/>
    <col min="14333" max="14333" width="1.7109375" style="265" customWidth="1"/>
    <col min="14334" max="14334" width="1.28515625" style="265" customWidth="1"/>
    <col min="14335" max="14336" width="1.7109375" style="265" customWidth="1"/>
    <col min="14337" max="14337" width="1.140625" style="265" customWidth="1"/>
    <col min="14338" max="14338" width="1.5703125" style="265" customWidth="1"/>
    <col min="14339" max="14339" width="2" style="265" customWidth="1"/>
    <col min="14340" max="14340" width="1.140625" style="265" customWidth="1"/>
    <col min="14341" max="14341" width="1.28515625" style="265" customWidth="1"/>
    <col min="14342" max="14343" width="1.5703125" style="265" customWidth="1"/>
    <col min="14344" max="14344" width="1.85546875" style="265" customWidth="1"/>
    <col min="14345" max="14345" width="3.140625" style="265" customWidth="1"/>
    <col min="14346" max="14579" width="9.140625" style="265"/>
    <col min="14580" max="14580" width="0" style="265" hidden="1" customWidth="1"/>
    <col min="14581" max="14581" width="6.28515625" style="265" customWidth="1"/>
    <col min="14582" max="14582" width="1.42578125" style="265" customWidth="1"/>
    <col min="14583" max="14583" width="1.140625" style="265" customWidth="1"/>
    <col min="14584" max="14584" width="1.42578125" style="265" customWidth="1"/>
    <col min="14585" max="14585" width="1.140625" style="265" customWidth="1"/>
    <col min="14586" max="14588" width="1.5703125" style="265" customWidth="1"/>
    <col min="14589" max="14589" width="1.7109375" style="265" customWidth="1"/>
    <col min="14590" max="14590" width="1.28515625" style="265" customWidth="1"/>
    <col min="14591" max="14592" width="1.7109375" style="265" customWidth="1"/>
    <col min="14593" max="14593" width="1.140625" style="265" customWidth="1"/>
    <col min="14594" max="14594" width="1.5703125" style="265" customWidth="1"/>
    <col min="14595" max="14595" width="2" style="265" customWidth="1"/>
    <col min="14596" max="14596" width="1.140625" style="265" customWidth="1"/>
    <col min="14597" max="14597" width="1.28515625" style="265" customWidth="1"/>
    <col min="14598" max="14599" width="1.5703125" style="265" customWidth="1"/>
    <col min="14600" max="14600" width="1.85546875" style="265" customWidth="1"/>
    <col min="14601" max="14601" width="3.140625" style="265" customWidth="1"/>
    <col min="14602" max="14835" width="9.140625" style="265"/>
    <col min="14836" max="14836" width="0" style="265" hidden="1" customWidth="1"/>
    <col min="14837" max="14837" width="6.28515625" style="265" customWidth="1"/>
    <col min="14838" max="14838" width="1.42578125" style="265" customWidth="1"/>
    <col min="14839" max="14839" width="1.140625" style="265" customWidth="1"/>
    <col min="14840" max="14840" width="1.42578125" style="265" customWidth="1"/>
    <col min="14841" max="14841" width="1.140625" style="265" customWidth="1"/>
    <col min="14842" max="14844" width="1.5703125" style="265" customWidth="1"/>
    <col min="14845" max="14845" width="1.7109375" style="265" customWidth="1"/>
    <col min="14846" max="14846" width="1.28515625" style="265" customWidth="1"/>
    <col min="14847" max="14848" width="1.7109375" style="265" customWidth="1"/>
    <col min="14849" max="14849" width="1.140625" style="265" customWidth="1"/>
    <col min="14850" max="14850" width="1.5703125" style="265" customWidth="1"/>
    <col min="14851" max="14851" width="2" style="265" customWidth="1"/>
    <col min="14852" max="14852" width="1.140625" style="265" customWidth="1"/>
    <col min="14853" max="14853" width="1.28515625" style="265" customWidth="1"/>
    <col min="14854" max="14855" width="1.5703125" style="265" customWidth="1"/>
    <col min="14856" max="14856" width="1.85546875" style="265" customWidth="1"/>
    <col min="14857" max="14857" width="3.140625" style="265" customWidth="1"/>
    <col min="14858" max="15091" width="9.140625" style="265"/>
    <col min="15092" max="15092" width="0" style="265" hidden="1" customWidth="1"/>
    <col min="15093" max="15093" width="6.28515625" style="265" customWidth="1"/>
    <col min="15094" max="15094" width="1.42578125" style="265" customWidth="1"/>
    <col min="15095" max="15095" width="1.140625" style="265" customWidth="1"/>
    <col min="15096" max="15096" width="1.42578125" style="265" customWidth="1"/>
    <col min="15097" max="15097" width="1.140625" style="265" customWidth="1"/>
    <col min="15098" max="15100" width="1.5703125" style="265" customWidth="1"/>
    <col min="15101" max="15101" width="1.7109375" style="265" customWidth="1"/>
    <col min="15102" max="15102" width="1.28515625" style="265" customWidth="1"/>
    <col min="15103" max="15104" width="1.7109375" style="265" customWidth="1"/>
    <col min="15105" max="15105" width="1.140625" style="265" customWidth="1"/>
    <col min="15106" max="15106" width="1.5703125" style="265" customWidth="1"/>
    <col min="15107" max="15107" width="2" style="265" customWidth="1"/>
    <col min="15108" max="15108" width="1.140625" style="265" customWidth="1"/>
    <col min="15109" max="15109" width="1.28515625" style="265" customWidth="1"/>
    <col min="15110" max="15111" width="1.5703125" style="265" customWidth="1"/>
    <col min="15112" max="15112" width="1.85546875" style="265" customWidth="1"/>
    <col min="15113" max="15113" width="3.140625" style="265" customWidth="1"/>
    <col min="15114" max="15347" width="9.140625" style="265"/>
    <col min="15348" max="15348" width="0" style="265" hidden="1" customWidth="1"/>
    <col min="15349" max="15349" width="6.28515625" style="265" customWidth="1"/>
    <col min="15350" max="15350" width="1.42578125" style="265" customWidth="1"/>
    <col min="15351" max="15351" width="1.140625" style="265" customWidth="1"/>
    <col min="15352" max="15352" width="1.42578125" style="265" customWidth="1"/>
    <col min="15353" max="15353" width="1.140625" style="265" customWidth="1"/>
    <col min="15354" max="15356" width="1.5703125" style="265" customWidth="1"/>
    <col min="15357" max="15357" width="1.7109375" style="265" customWidth="1"/>
    <col min="15358" max="15358" width="1.28515625" style="265" customWidth="1"/>
    <col min="15359" max="15360" width="1.7109375" style="265" customWidth="1"/>
    <col min="15361" max="15361" width="1.140625" style="265" customWidth="1"/>
    <col min="15362" max="15362" width="1.5703125" style="265" customWidth="1"/>
    <col min="15363" max="15363" width="2" style="265" customWidth="1"/>
    <col min="15364" max="15364" width="1.140625" style="265" customWidth="1"/>
    <col min="15365" max="15365" width="1.28515625" style="265" customWidth="1"/>
    <col min="15366" max="15367" width="1.5703125" style="265" customWidth="1"/>
    <col min="15368" max="15368" width="1.85546875" style="265" customWidth="1"/>
    <col min="15369" max="15369" width="3.140625" style="265" customWidth="1"/>
    <col min="15370" max="15603" width="9.140625" style="265"/>
    <col min="15604" max="15604" width="0" style="265" hidden="1" customWidth="1"/>
    <col min="15605" max="15605" width="6.28515625" style="265" customWidth="1"/>
    <col min="15606" max="15606" width="1.42578125" style="265" customWidth="1"/>
    <col min="15607" max="15607" width="1.140625" style="265" customWidth="1"/>
    <col min="15608" max="15608" width="1.42578125" style="265" customWidth="1"/>
    <col min="15609" max="15609" width="1.140625" style="265" customWidth="1"/>
    <col min="15610" max="15612" width="1.5703125" style="265" customWidth="1"/>
    <col min="15613" max="15613" width="1.7109375" style="265" customWidth="1"/>
    <col min="15614" max="15614" width="1.28515625" style="265" customWidth="1"/>
    <col min="15615" max="15616" width="1.7109375" style="265" customWidth="1"/>
    <col min="15617" max="15617" width="1.140625" style="265" customWidth="1"/>
    <col min="15618" max="15618" width="1.5703125" style="265" customWidth="1"/>
    <col min="15619" max="15619" width="2" style="265" customWidth="1"/>
    <col min="15620" max="15620" width="1.140625" style="265" customWidth="1"/>
    <col min="15621" max="15621" width="1.28515625" style="265" customWidth="1"/>
    <col min="15622" max="15623" width="1.5703125" style="265" customWidth="1"/>
    <col min="15624" max="15624" width="1.85546875" style="265" customWidth="1"/>
    <col min="15625" max="15625" width="3.140625" style="265" customWidth="1"/>
    <col min="15626" max="15859" width="9.140625" style="265"/>
    <col min="15860" max="15860" width="0" style="265" hidden="1" customWidth="1"/>
    <col min="15861" max="15861" width="6.28515625" style="265" customWidth="1"/>
    <col min="15862" max="15862" width="1.42578125" style="265" customWidth="1"/>
    <col min="15863" max="15863" width="1.140625" style="265" customWidth="1"/>
    <col min="15864" max="15864" width="1.42578125" style="265" customWidth="1"/>
    <col min="15865" max="15865" width="1.140625" style="265" customWidth="1"/>
    <col min="15866" max="15868" width="1.5703125" style="265" customWidth="1"/>
    <col min="15869" max="15869" width="1.7109375" style="265" customWidth="1"/>
    <col min="15870" max="15870" width="1.28515625" style="265" customWidth="1"/>
    <col min="15871" max="15872" width="1.7109375" style="265" customWidth="1"/>
    <col min="15873" max="15873" width="1.140625" style="265" customWidth="1"/>
    <col min="15874" max="15874" width="1.5703125" style="265" customWidth="1"/>
    <col min="15875" max="15875" width="2" style="265" customWidth="1"/>
    <col min="15876" max="15876" width="1.140625" style="265" customWidth="1"/>
    <col min="15877" max="15877" width="1.28515625" style="265" customWidth="1"/>
    <col min="15878" max="15879" width="1.5703125" style="265" customWidth="1"/>
    <col min="15880" max="15880" width="1.85546875" style="265" customWidth="1"/>
    <col min="15881" max="15881" width="3.140625" style="265" customWidth="1"/>
    <col min="15882" max="16115" width="9.140625" style="265"/>
    <col min="16116" max="16116" width="0" style="265" hidden="1" customWidth="1"/>
    <col min="16117" max="16117" width="6.28515625" style="265" customWidth="1"/>
    <col min="16118" max="16118" width="1.42578125" style="265" customWidth="1"/>
    <col min="16119" max="16119" width="1.140625" style="265" customWidth="1"/>
    <col min="16120" max="16120" width="1.42578125" style="265" customWidth="1"/>
    <col min="16121" max="16121" width="1.140625" style="265" customWidth="1"/>
    <col min="16122" max="16124" width="1.5703125" style="265" customWidth="1"/>
    <col min="16125" max="16125" width="1.7109375" style="265" customWidth="1"/>
    <col min="16126" max="16126" width="1.28515625" style="265" customWidth="1"/>
    <col min="16127" max="16128" width="1.7109375" style="265" customWidth="1"/>
    <col min="16129" max="16129" width="1.140625" style="265" customWidth="1"/>
    <col min="16130" max="16130" width="1.5703125" style="265" customWidth="1"/>
    <col min="16131" max="16131" width="2" style="265" customWidth="1"/>
    <col min="16132" max="16132" width="1.140625" style="265" customWidth="1"/>
    <col min="16133" max="16133" width="1.28515625" style="265" customWidth="1"/>
    <col min="16134" max="16135" width="1.5703125" style="265" customWidth="1"/>
    <col min="16136" max="16136" width="1.85546875" style="265" customWidth="1"/>
    <col min="16137" max="16137" width="3.140625" style="265" customWidth="1"/>
    <col min="16138" max="16360" width="9.140625" style="265"/>
    <col min="16361" max="16384" width="8.7109375" style="265" customWidth="1"/>
  </cols>
  <sheetData>
    <row r="1" spans="1:45" s="264" customFormat="1" ht="18" customHeight="1" x14ac:dyDescent="0.25">
      <c r="A1" s="273"/>
      <c r="B1" s="273"/>
      <c r="C1" s="273"/>
      <c r="D1" s="273"/>
      <c r="E1" s="418"/>
      <c r="F1" s="418"/>
      <c r="G1" s="418"/>
      <c r="H1" s="418"/>
      <c r="I1" s="418"/>
      <c r="J1" s="273"/>
      <c r="K1" s="273"/>
      <c r="L1" s="273"/>
      <c r="M1" s="273"/>
      <c r="N1" s="418"/>
      <c r="O1" s="418"/>
      <c r="P1" s="418"/>
      <c r="Q1" s="418"/>
      <c r="R1" s="273"/>
      <c r="S1" s="273"/>
      <c r="T1" s="273"/>
      <c r="U1" s="273"/>
      <c r="V1" s="418"/>
      <c r="W1" s="418"/>
      <c r="X1" s="418"/>
      <c r="Y1" s="418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418"/>
      <c r="AK1" s="418"/>
      <c r="AL1" s="418"/>
      <c r="AM1" s="418"/>
      <c r="AN1" s="273"/>
      <c r="AO1" s="273"/>
      <c r="AP1" s="418"/>
      <c r="AQ1" s="418"/>
    </row>
    <row r="2" spans="1:45" ht="31.5" x14ac:dyDescent="0.25">
      <c r="A2" s="1085" t="s">
        <v>791</v>
      </c>
      <c r="B2" s="1085"/>
      <c r="C2" s="1085"/>
      <c r="D2" s="1085"/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1085"/>
      <c r="Z2" s="1085"/>
      <c r="AA2" s="1085"/>
      <c r="AB2" s="1085"/>
      <c r="AC2" s="1085"/>
      <c r="AD2" s="1085"/>
      <c r="AE2" s="1085"/>
      <c r="AF2" s="1085"/>
      <c r="AG2" s="1085"/>
      <c r="AH2" s="1085"/>
      <c r="AI2" s="1085"/>
      <c r="AJ2" s="1085"/>
      <c r="AK2" s="1085"/>
      <c r="AL2" s="1085"/>
      <c r="AM2" s="1085"/>
      <c r="AN2" s="1085"/>
      <c r="AO2" s="487"/>
      <c r="AP2" s="419"/>
      <c r="AQ2" s="419"/>
    </row>
    <row r="3" spans="1:45" ht="31.5" x14ac:dyDescent="0.25">
      <c r="A3" s="1085" t="s">
        <v>629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5"/>
      <c r="L3" s="1085"/>
      <c r="M3" s="1085"/>
      <c r="N3" s="1085"/>
      <c r="O3" s="1085"/>
      <c r="P3" s="1085"/>
      <c r="Q3" s="1085"/>
      <c r="R3" s="1085"/>
      <c r="S3" s="1085"/>
      <c r="T3" s="1085"/>
      <c r="U3" s="1085"/>
      <c r="V3" s="1085"/>
      <c r="W3" s="1085"/>
      <c r="X3" s="1085"/>
      <c r="Y3" s="1085"/>
      <c r="Z3" s="1085"/>
      <c r="AA3" s="1085"/>
      <c r="AB3" s="1085"/>
      <c r="AC3" s="1085"/>
      <c r="AD3" s="1085"/>
      <c r="AE3" s="1085"/>
      <c r="AF3" s="1085"/>
      <c r="AG3" s="1085"/>
      <c r="AH3" s="1085"/>
      <c r="AI3" s="1085"/>
      <c r="AJ3" s="1085"/>
      <c r="AK3" s="1085"/>
      <c r="AL3" s="1085"/>
      <c r="AM3" s="1085"/>
      <c r="AN3" s="1085"/>
      <c r="AO3" s="487"/>
      <c r="AP3" s="419"/>
      <c r="AQ3" s="419"/>
    </row>
    <row r="4" spans="1:45" ht="31.5" x14ac:dyDescent="0.25">
      <c r="A4" s="1086"/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488"/>
      <c r="AP4" s="419"/>
      <c r="AQ4" s="419"/>
    </row>
    <row r="5" spans="1:45" ht="31.5" x14ac:dyDescent="0.25">
      <c r="A5" s="1085" t="s">
        <v>398</v>
      </c>
      <c r="B5" s="1085"/>
      <c r="C5" s="1085"/>
      <c r="D5" s="1085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487"/>
      <c r="AP5" s="419"/>
      <c r="AQ5" s="419"/>
    </row>
    <row r="6" spans="1:45" ht="6.75" customHeight="1" x14ac:dyDescent="0.25">
      <c r="A6" s="273"/>
      <c r="B6" s="273"/>
      <c r="C6" s="273"/>
      <c r="D6" s="273"/>
      <c r="E6" s="418"/>
      <c r="F6" s="418"/>
      <c r="G6" s="418"/>
      <c r="H6" s="418"/>
      <c r="I6" s="418"/>
      <c r="J6" s="273"/>
      <c r="K6" s="273"/>
      <c r="L6" s="273"/>
      <c r="M6" s="273"/>
      <c r="N6" s="418"/>
      <c r="O6" s="418"/>
      <c r="P6" s="418"/>
      <c r="Q6" s="418"/>
      <c r="R6" s="273"/>
      <c r="S6" s="273"/>
      <c r="T6" s="273"/>
      <c r="U6" s="273"/>
      <c r="V6" s="418"/>
      <c r="W6" s="418"/>
      <c r="X6" s="418"/>
      <c r="Y6" s="418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418"/>
      <c r="AK6" s="418"/>
      <c r="AL6" s="418"/>
      <c r="AM6" s="418"/>
      <c r="AN6" s="273"/>
      <c r="AO6" s="273"/>
      <c r="AP6" s="418"/>
      <c r="AQ6" s="418"/>
    </row>
    <row r="7" spans="1:45" s="266" customFormat="1" ht="34.5" customHeight="1" x14ac:dyDescent="0.25">
      <c r="A7" s="1087" t="s">
        <v>630</v>
      </c>
      <c r="B7" s="1089" t="s">
        <v>631</v>
      </c>
      <c r="C7" s="1090"/>
      <c r="D7" s="1090"/>
      <c r="E7" s="1090"/>
      <c r="F7" s="1090"/>
      <c r="G7" s="1090"/>
      <c r="H7" s="1090"/>
      <c r="I7" s="1091"/>
      <c r="J7" s="1092" t="s">
        <v>632</v>
      </c>
      <c r="K7" s="1093"/>
      <c r="L7" s="1093"/>
      <c r="M7" s="1093"/>
      <c r="N7" s="1093"/>
      <c r="O7" s="1093"/>
      <c r="P7" s="1093"/>
      <c r="Q7" s="1094"/>
      <c r="R7" s="1089" t="s">
        <v>633</v>
      </c>
      <c r="S7" s="1090"/>
      <c r="T7" s="1090"/>
      <c r="U7" s="1090"/>
      <c r="V7" s="1090"/>
      <c r="W7" s="1090"/>
      <c r="X7" s="1090"/>
      <c r="Y7" s="1091"/>
      <c r="Z7" s="1089" t="s">
        <v>634</v>
      </c>
      <c r="AA7" s="1090"/>
      <c r="AB7" s="1090"/>
      <c r="AC7" s="1090"/>
      <c r="AD7" s="1090"/>
      <c r="AE7" s="1090"/>
      <c r="AF7" s="1090"/>
      <c r="AG7" s="1090"/>
      <c r="AH7" s="1090"/>
      <c r="AI7" s="1090"/>
      <c r="AJ7" s="1090"/>
      <c r="AK7" s="1090"/>
      <c r="AL7" s="1090"/>
      <c r="AM7" s="1091"/>
      <c r="AN7" s="1080" t="s">
        <v>792</v>
      </c>
      <c r="AO7" s="1077" t="s">
        <v>793</v>
      </c>
      <c r="AP7" s="1080" t="s">
        <v>794</v>
      </c>
      <c r="AQ7" s="1083" t="s">
        <v>795</v>
      </c>
      <c r="AR7" s="1083"/>
      <c r="AS7" s="1084" t="s">
        <v>796</v>
      </c>
    </row>
    <row r="8" spans="1:45" s="267" customFormat="1" ht="12.75" customHeight="1" x14ac:dyDescent="0.25">
      <c r="A8" s="1088"/>
      <c r="B8" s="1066" t="s">
        <v>635</v>
      </c>
      <c r="C8" s="1068" t="s">
        <v>636</v>
      </c>
      <c r="D8" s="1066" t="s">
        <v>637</v>
      </c>
      <c r="E8" s="1066"/>
      <c r="F8" s="1063" t="s">
        <v>797</v>
      </c>
      <c r="G8" s="1063" t="s">
        <v>798</v>
      </c>
      <c r="H8" s="1063" t="s">
        <v>638</v>
      </c>
      <c r="I8" s="1063" t="s">
        <v>639</v>
      </c>
      <c r="J8" s="1066" t="s">
        <v>640</v>
      </c>
      <c r="K8" s="1066" t="s">
        <v>641</v>
      </c>
      <c r="L8" s="1066" t="s">
        <v>642</v>
      </c>
      <c r="M8" s="1066"/>
      <c r="N8" s="1063" t="s">
        <v>799</v>
      </c>
      <c r="O8" s="1063" t="s">
        <v>798</v>
      </c>
      <c r="P8" s="1063" t="s">
        <v>638</v>
      </c>
      <c r="Q8" s="1063" t="s">
        <v>639</v>
      </c>
      <c r="R8" s="1066" t="s">
        <v>643</v>
      </c>
      <c r="S8" s="1066" t="s">
        <v>644</v>
      </c>
      <c r="T8" s="1066" t="s">
        <v>645</v>
      </c>
      <c r="U8" s="1066"/>
      <c r="V8" s="1063" t="s">
        <v>799</v>
      </c>
      <c r="W8" s="1063" t="s">
        <v>798</v>
      </c>
      <c r="X8" s="1063" t="s">
        <v>638</v>
      </c>
      <c r="Y8" s="1063" t="s">
        <v>639</v>
      </c>
      <c r="Z8" s="1068" t="s">
        <v>646</v>
      </c>
      <c r="AA8" s="1074" t="s">
        <v>647</v>
      </c>
      <c r="AB8" s="1068" t="s">
        <v>648</v>
      </c>
      <c r="AC8" s="1068" t="s">
        <v>649</v>
      </c>
      <c r="AD8" s="1071" t="s">
        <v>800</v>
      </c>
      <c r="AE8" s="1066" t="s">
        <v>650</v>
      </c>
      <c r="AF8" s="1066"/>
      <c r="AG8" s="1066"/>
      <c r="AH8" s="1066"/>
      <c r="AI8" s="1066"/>
      <c r="AJ8" s="1063" t="s">
        <v>799</v>
      </c>
      <c r="AK8" s="1063" t="s">
        <v>798</v>
      </c>
      <c r="AL8" s="1063" t="s">
        <v>638</v>
      </c>
      <c r="AM8" s="1063" t="s">
        <v>639</v>
      </c>
      <c r="AN8" s="1081"/>
      <c r="AO8" s="1078"/>
      <c r="AP8" s="1081"/>
      <c r="AQ8" s="1063" t="s">
        <v>651</v>
      </c>
      <c r="AR8" s="1063" t="s">
        <v>652</v>
      </c>
      <c r="AS8" s="1084"/>
    </row>
    <row r="9" spans="1:45" s="267" customFormat="1" ht="12.75" customHeight="1" x14ac:dyDescent="0.25">
      <c r="A9" s="1088"/>
      <c r="B9" s="1066"/>
      <c r="C9" s="1069"/>
      <c r="D9" s="1066"/>
      <c r="E9" s="1066"/>
      <c r="F9" s="1064"/>
      <c r="G9" s="1064"/>
      <c r="H9" s="1064"/>
      <c r="I9" s="1064"/>
      <c r="J9" s="1066"/>
      <c r="K9" s="1066"/>
      <c r="L9" s="1066"/>
      <c r="M9" s="1066"/>
      <c r="N9" s="1064"/>
      <c r="O9" s="1064"/>
      <c r="P9" s="1064"/>
      <c r="Q9" s="1064"/>
      <c r="R9" s="1066"/>
      <c r="S9" s="1066"/>
      <c r="T9" s="1066"/>
      <c r="U9" s="1066"/>
      <c r="V9" s="1064"/>
      <c r="W9" s="1064"/>
      <c r="X9" s="1064"/>
      <c r="Y9" s="1064"/>
      <c r="Z9" s="1069"/>
      <c r="AA9" s="1075"/>
      <c r="AB9" s="1069"/>
      <c r="AC9" s="1069"/>
      <c r="AD9" s="1072"/>
      <c r="AE9" s="1066"/>
      <c r="AF9" s="1066"/>
      <c r="AG9" s="1066"/>
      <c r="AH9" s="1066"/>
      <c r="AI9" s="1066"/>
      <c r="AJ9" s="1064"/>
      <c r="AK9" s="1064"/>
      <c r="AL9" s="1064"/>
      <c r="AM9" s="1064"/>
      <c r="AN9" s="1081"/>
      <c r="AO9" s="1078"/>
      <c r="AP9" s="1081"/>
      <c r="AQ9" s="1064"/>
      <c r="AR9" s="1064"/>
      <c r="AS9" s="1084"/>
    </row>
    <row r="10" spans="1:45" s="267" customFormat="1" ht="14.25" customHeight="1" x14ac:dyDescent="0.25">
      <c r="A10" s="1088"/>
      <c r="B10" s="1066"/>
      <c r="C10" s="1069"/>
      <c r="D10" s="1066" t="s">
        <v>653</v>
      </c>
      <c r="E10" s="1067" t="s">
        <v>801</v>
      </c>
      <c r="F10" s="1064"/>
      <c r="G10" s="1064"/>
      <c r="H10" s="1064"/>
      <c r="I10" s="1064"/>
      <c r="J10" s="1066"/>
      <c r="K10" s="1066"/>
      <c r="L10" s="1066" t="s">
        <v>653</v>
      </c>
      <c r="M10" s="1067" t="s">
        <v>801</v>
      </c>
      <c r="N10" s="1064"/>
      <c r="O10" s="1064"/>
      <c r="P10" s="1064"/>
      <c r="Q10" s="1064"/>
      <c r="R10" s="1066"/>
      <c r="S10" s="1066"/>
      <c r="T10" s="1066" t="s">
        <v>653</v>
      </c>
      <c r="U10" s="1067" t="s">
        <v>801</v>
      </c>
      <c r="V10" s="1064"/>
      <c r="W10" s="1064"/>
      <c r="X10" s="1064"/>
      <c r="Y10" s="1064"/>
      <c r="Z10" s="1069"/>
      <c r="AA10" s="1075"/>
      <c r="AB10" s="1069"/>
      <c r="AC10" s="1069"/>
      <c r="AD10" s="1072"/>
      <c r="AE10" s="1066" t="s">
        <v>654</v>
      </c>
      <c r="AF10" s="1066" t="s">
        <v>655</v>
      </c>
      <c r="AG10" s="1071" t="s">
        <v>802</v>
      </c>
      <c r="AH10" s="1066" t="s">
        <v>653</v>
      </c>
      <c r="AI10" s="1067" t="s">
        <v>801</v>
      </c>
      <c r="AJ10" s="1064"/>
      <c r="AK10" s="1064"/>
      <c r="AL10" s="1064"/>
      <c r="AM10" s="1064"/>
      <c r="AN10" s="1081"/>
      <c r="AO10" s="1078"/>
      <c r="AP10" s="1081"/>
      <c r="AQ10" s="1064"/>
      <c r="AR10" s="1064"/>
      <c r="AS10" s="1084"/>
    </row>
    <row r="11" spans="1:45" s="267" customFormat="1" ht="14.25" customHeight="1" x14ac:dyDescent="0.25">
      <c r="A11" s="1088"/>
      <c r="B11" s="1066"/>
      <c r="C11" s="1069"/>
      <c r="D11" s="1066"/>
      <c r="E11" s="1067"/>
      <c r="F11" s="1064"/>
      <c r="G11" s="1064"/>
      <c r="H11" s="1064"/>
      <c r="I11" s="1064"/>
      <c r="J11" s="1066"/>
      <c r="K11" s="1066"/>
      <c r="L11" s="1066"/>
      <c r="M11" s="1067"/>
      <c r="N11" s="1064"/>
      <c r="O11" s="1064"/>
      <c r="P11" s="1064"/>
      <c r="Q11" s="1064"/>
      <c r="R11" s="1066"/>
      <c r="S11" s="1066"/>
      <c r="T11" s="1066"/>
      <c r="U11" s="1067"/>
      <c r="V11" s="1064"/>
      <c r="W11" s="1064"/>
      <c r="X11" s="1064"/>
      <c r="Y11" s="1064"/>
      <c r="Z11" s="1069"/>
      <c r="AA11" s="1075"/>
      <c r="AB11" s="1069"/>
      <c r="AC11" s="1069"/>
      <c r="AD11" s="1072"/>
      <c r="AE11" s="1066"/>
      <c r="AF11" s="1066"/>
      <c r="AG11" s="1072"/>
      <c r="AH11" s="1066"/>
      <c r="AI11" s="1067"/>
      <c r="AJ11" s="1064"/>
      <c r="AK11" s="1064"/>
      <c r="AL11" s="1064"/>
      <c r="AM11" s="1064"/>
      <c r="AN11" s="1081"/>
      <c r="AO11" s="1078"/>
      <c r="AP11" s="1081"/>
      <c r="AQ11" s="1064"/>
      <c r="AR11" s="1064"/>
      <c r="AS11" s="1084"/>
    </row>
    <row r="12" spans="1:45" s="267" customFormat="1" ht="130.5" customHeight="1" x14ac:dyDescent="0.25">
      <c r="A12" s="1088"/>
      <c r="B12" s="1066"/>
      <c r="C12" s="1070"/>
      <c r="D12" s="1066"/>
      <c r="E12" s="1067"/>
      <c r="F12" s="1065"/>
      <c r="G12" s="1065"/>
      <c r="H12" s="1065"/>
      <c r="I12" s="1065"/>
      <c r="J12" s="1066"/>
      <c r="K12" s="1066"/>
      <c r="L12" s="1066"/>
      <c r="M12" s="1067"/>
      <c r="N12" s="1065"/>
      <c r="O12" s="1065"/>
      <c r="P12" s="1065"/>
      <c r="Q12" s="1065"/>
      <c r="R12" s="1066"/>
      <c r="S12" s="1066"/>
      <c r="T12" s="1066"/>
      <c r="U12" s="1067"/>
      <c r="V12" s="1065"/>
      <c r="W12" s="1065"/>
      <c r="X12" s="1065"/>
      <c r="Y12" s="1065"/>
      <c r="Z12" s="1070"/>
      <c r="AA12" s="1076"/>
      <c r="AB12" s="1070"/>
      <c r="AC12" s="1070"/>
      <c r="AD12" s="1073"/>
      <c r="AE12" s="1066"/>
      <c r="AF12" s="1066"/>
      <c r="AG12" s="1073"/>
      <c r="AH12" s="1066"/>
      <c r="AI12" s="1067"/>
      <c r="AJ12" s="1065"/>
      <c r="AK12" s="1065"/>
      <c r="AL12" s="1065"/>
      <c r="AM12" s="1065"/>
      <c r="AN12" s="1082"/>
      <c r="AO12" s="1079"/>
      <c r="AP12" s="1082"/>
      <c r="AQ12" s="1065"/>
      <c r="AR12" s="1065"/>
      <c r="AS12" s="1084"/>
    </row>
    <row r="13" spans="1:45" s="267" customFormat="1" ht="16.5" customHeight="1" x14ac:dyDescent="0.25">
      <c r="A13" s="1088"/>
      <c r="B13" s="489" t="s">
        <v>656</v>
      </c>
      <c r="C13" s="490" t="s">
        <v>60</v>
      </c>
      <c r="D13" s="490" t="s">
        <v>538</v>
      </c>
      <c r="E13" s="491" t="s">
        <v>538</v>
      </c>
      <c r="F13" s="491"/>
      <c r="G13" s="491"/>
      <c r="H13" s="491"/>
      <c r="I13" s="491"/>
      <c r="J13" s="489" t="s">
        <v>657</v>
      </c>
      <c r="K13" s="490" t="s">
        <v>658</v>
      </c>
      <c r="L13" s="490" t="s">
        <v>538</v>
      </c>
      <c r="M13" s="490" t="s">
        <v>538</v>
      </c>
      <c r="N13" s="491"/>
      <c r="O13" s="491"/>
      <c r="P13" s="491"/>
      <c r="Q13" s="491"/>
      <c r="R13" s="489" t="s">
        <v>659</v>
      </c>
      <c r="S13" s="490" t="s">
        <v>660</v>
      </c>
      <c r="T13" s="490" t="s">
        <v>538</v>
      </c>
      <c r="U13" s="490" t="s">
        <v>538</v>
      </c>
      <c r="V13" s="491"/>
      <c r="W13" s="491"/>
      <c r="X13" s="491"/>
      <c r="Y13" s="491"/>
      <c r="Z13" s="492" t="s">
        <v>661</v>
      </c>
      <c r="AA13" s="493" t="s">
        <v>658</v>
      </c>
      <c r="AB13" s="492" t="s">
        <v>661</v>
      </c>
      <c r="AC13" s="493" t="s">
        <v>658</v>
      </c>
      <c r="AD13" s="493"/>
      <c r="AE13" s="490" t="s">
        <v>538</v>
      </c>
      <c r="AF13" s="490" t="s">
        <v>538</v>
      </c>
      <c r="AG13" s="490" t="s">
        <v>538</v>
      </c>
      <c r="AH13" s="490" t="s">
        <v>538</v>
      </c>
      <c r="AI13" s="490" t="s">
        <v>538</v>
      </c>
      <c r="AJ13" s="491"/>
      <c r="AK13" s="491"/>
      <c r="AL13" s="491"/>
      <c r="AM13" s="491"/>
      <c r="AN13" s="490" t="s">
        <v>538</v>
      </c>
      <c r="AO13" s="490"/>
      <c r="AP13" s="490"/>
      <c r="AQ13" s="491"/>
      <c r="AR13" s="491"/>
    </row>
    <row r="14" spans="1:45" s="267" customFormat="1" ht="12.75" x14ac:dyDescent="0.25">
      <c r="A14" s="494">
        <v>1</v>
      </c>
      <c r="B14" s="494">
        <v>2</v>
      </c>
      <c r="C14" s="494">
        <v>3</v>
      </c>
      <c r="D14" s="494" t="s">
        <v>662</v>
      </c>
      <c r="E14" s="495"/>
      <c r="F14" s="495"/>
      <c r="G14" s="495"/>
      <c r="H14" s="495"/>
      <c r="I14" s="495"/>
      <c r="J14" s="494">
        <v>5</v>
      </c>
      <c r="K14" s="494">
        <v>6</v>
      </c>
      <c r="L14" s="494" t="s">
        <v>663</v>
      </c>
      <c r="M14" s="494"/>
      <c r="N14" s="495"/>
      <c r="O14" s="495"/>
      <c r="P14" s="495"/>
      <c r="Q14" s="495"/>
      <c r="R14" s="494">
        <v>8</v>
      </c>
      <c r="S14" s="494">
        <v>9</v>
      </c>
      <c r="T14" s="494" t="s">
        <v>664</v>
      </c>
      <c r="U14" s="494"/>
      <c r="V14" s="495"/>
      <c r="W14" s="495"/>
      <c r="X14" s="495"/>
      <c r="Y14" s="495"/>
      <c r="Z14" s="494">
        <v>11</v>
      </c>
      <c r="AA14" s="494">
        <v>12</v>
      </c>
      <c r="AB14" s="494">
        <v>13</v>
      </c>
      <c r="AC14" s="494">
        <v>14</v>
      </c>
      <c r="AD14" s="494"/>
      <c r="AE14" s="494" t="s">
        <v>665</v>
      </c>
      <c r="AF14" s="494" t="s">
        <v>666</v>
      </c>
      <c r="AG14" s="494">
        <v>17</v>
      </c>
      <c r="AH14" s="494" t="s">
        <v>667</v>
      </c>
      <c r="AI14" s="494"/>
      <c r="AJ14" s="495"/>
      <c r="AK14" s="495"/>
      <c r="AL14" s="495"/>
      <c r="AM14" s="495"/>
      <c r="AN14" s="494" t="s">
        <v>668</v>
      </c>
      <c r="AO14" s="494"/>
      <c r="AP14" s="494"/>
      <c r="AQ14" s="495"/>
      <c r="AR14" s="495"/>
      <c r="AS14" s="496"/>
    </row>
    <row r="15" spans="1:45" s="268" customFormat="1" ht="18.75" x14ac:dyDescent="0.25">
      <c r="A15" s="497" t="s">
        <v>803</v>
      </c>
      <c r="B15" s="498">
        <v>2903.7</v>
      </c>
      <c r="C15" s="498">
        <v>679.64</v>
      </c>
      <c r="D15" s="499">
        <f t="shared" ref="D15:D25" si="0">B15*C15</f>
        <v>1973470.67</v>
      </c>
      <c r="E15" s="500"/>
      <c r="F15" s="501">
        <f>D15-E15</f>
        <v>1973470.67</v>
      </c>
      <c r="G15" s="502">
        <v>0.84471229999999997</v>
      </c>
      <c r="H15" s="503">
        <f>ROUND(F15*G15,2)</f>
        <v>1667014.95</v>
      </c>
      <c r="I15" s="504">
        <f>ROUND(H15/1000,1)</f>
        <v>1667</v>
      </c>
      <c r="J15" s="498"/>
      <c r="K15" s="498"/>
      <c r="L15" s="499">
        <f t="shared" ref="L15:L18" si="1">J15*K15</f>
        <v>0</v>
      </c>
      <c r="M15" s="500"/>
      <c r="N15" s="501">
        <f>L15-M15</f>
        <v>0</v>
      </c>
      <c r="O15" s="502">
        <v>0.84471229999999997</v>
      </c>
      <c r="P15" s="503">
        <f>ROUND(N15*O15,2)</f>
        <v>0</v>
      </c>
      <c r="Q15" s="504">
        <f>ROUND(P15/1000,1)</f>
        <v>0</v>
      </c>
      <c r="R15" s="498">
        <v>10.36</v>
      </c>
      <c r="S15" s="498">
        <v>64590</v>
      </c>
      <c r="T15" s="499">
        <f t="shared" ref="T15:T18" si="2">R15*S15</f>
        <v>669152.4</v>
      </c>
      <c r="U15" s="505">
        <v>13420</v>
      </c>
      <c r="V15" s="501">
        <f>T15-U15</f>
        <v>655732.4</v>
      </c>
      <c r="W15" s="502">
        <v>0.84471229999999997</v>
      </c>
      <c r="X15" s="503">
        <f>ROUND(V15*W15,2)</f>
        <v>553905.22</v>
      </c>
      <c r="Y15" s="504">
        <f>ROUND(X15/1000,1)+0.1</f>
        <v>554</v>
      </c>
      <c r="Z15" s="498">
        <v>57.88</v>
      </c>
      <c r="AA15" s="506">
        <v>1060</v>
      </c>
      <c r="AB15" s="506">
        <v>24.35</v>
      </c>
      <c r="AC15" s="506">
        <v>1060</v>
      </c>
      <c r="AD15" s="507">
        <v>12.18</v>
      </c>
      <c r="AE15" s="499">
        <f>Z15*AA15</f>
        <v>61352.800000000003</v>
      </c>
      <c r="AF15" s="499">
        <f>AB15*AC15</f>
        <v>25811</v>
      </c>
      <c r="AG15" s="508">
        <f>AC15*AD15</f>
        <v>12910.8</v>
      </c>
      <c r="AH15" s="509">
        <f t="shared" ref="AH15:AH18" si="3">AG15+AE15+AF15</f>
        <v>100074.6</v>
      </c>
      <c r="AI15" s="500"/>
      <c r="AJ15" s="501">
        <f>AH15-AI15</f>
        <v>100074.6</v>
      </c>
      <c r="AK15" s="502">
        <v>0.84471229999999997</v>
      </c>
      <c r="AL15" s="503">
        <f>ROUND(AJ15*AK15,2)</f>
        <v>84534.25</v>
      </c>
      <c r="AM15" s="504">
        <f>ROUND(AL15/1000,1)+0.5</f>
        <v>85</v>
      </c>
      <c r="AN15" s="499">
        <f t="shared" ref="AN15:AO18" si="4">D15+L15+T15+AH15</f>
        <v>2742697.67</v>
      </c>
      <c r="AO15" s="499">
        <f t="shared" si="4"/>
        <v>13420</v>
      </c>
      <c r="AP15" s="503">
        <f>AN15-AO15</f>
        <v>2729277.67</v>
      </c>
      <c r="AQ15" s="503">
        <f>H15+P15+X15+AL15</f>
        <v>2305454.42</v>
      </c>
      <c r="AR15" s="504">
        <f>I15+Q15+Y15+AM15</f>
        <v>2306</v>
      </c>
      <c r="AS15" s="510">
        <f>AQ15-AP15</f>
        <v>-423823.25</v>
      </c>
    </row>
    <row r="16" spans="1:45" s="420" customFormat="1" ht="18.75" x14ac:dyDescent="0.25">
      <c r="A16" s="497" t="s">
        <v>62</v>
      </c>
      <c r="B16" s="511">
        <v>2644.05</v>
      </c>
      <c r="C16" s="511">
        <v>366.33</v>
      </c>
      <c r="D16" s="512">
        <f t="shared" si="0"/>
        <v>968594.84</v>
      </c>
      <c r="E16" s="513"/>
      <c r="F16" s="501">
        <f t="shared" ref="F16:F18" si="5">D16-E16</f>
        <v>968594.84</v>
      </c>
      <c r="G16" s="502">
        <v>0.84471229999999997</v>
      </c>
      <c r="H16" s="503">
        <f t="shared" ref="H16:H18" si="6">ROUND(F16*G16,2)</f>
        <v>818183.98</v>
      </c>
      <c r="I16" s="504">
        <f>ROUND(H16/1000,1)+0.2</f>
        <v>818.4</v>
      </c>
      <c r="J16" s="514"/>
      <c r="K16" s="511"/>
      <c r="L16" s="515">
        <f t="shared" si="1"/>
        <v>0</v>
      </c>
      <c r="M16" s="516"/>
      <c r="N16" s="501">
        <f t="shared" ref="N16:N18" si="7">L16-M16</f>
        <v>0</v>
      </c>
      <c r="O16" s="502">
        <v>0.84471229999999997</v>
      </c>
      <c r="P16" s="503">
        <f t="shared" ref="P16:P18" si="8">ROUND(N16*O16,2)</f>
        <v>0</v>
      </c>
      <c r="Q16" s="504">
        <f t="shared" ref="Q16:Q18" si="9">ROUND(P16/1000,1)</f>
        <v>0</v>
      </c>
      <c r="R16" s="498">
        <v>10.36</v>
      </c>
      <c r="S16" s="511">
        <v>45240</v>
      </c>
      <c r="T16" s="512">
        <f t="shared" si="2"/>
        <v>468686.4</v>
      </c>
      <c r="U16" s="517"/>
      <c r="V16" s="501">
        <f t="shared" ref="V16:V18" si="10">T16-U16</f>
        <v>468686.4</v>
      </c>
      <c r="W16" s="502">
        <v>0.84471229999999997</v>
      </c>
      <c r="X16" s="503">
        <f t="shared" ref="X16:X18" si="11">ROUND(V16*W16,2)</f>
        <v>395905.17</v>
      </c>
      <c r="Y16" s="504">
        <f>ROUND(X16/1000,1)-0.4</f>
        <v>395.5</v>
      </c>
      <c r="Z16" s="498">
        <v>57.88</v>
      </c>
      <c r="AA16" s="518">
        <v>291</v>
      </c>
      <c r="AB16" s="506">
        <v>24.35</v>
      </c>
      <c r="AC16" s="518">
        <v>291</v>
      </c>
      <c r="AD16" s="507">
        <v>12.18</v>
      </c>
      <c r="AE16" s="512">
        <f t="shared" ref="AE16:AE18" si="12">Z16*AA16</f>
        <v>16843.080000000002</v>
      </c>
      <c r="AF16" s="512">
        <f t="shared" ref="AF16:AG18" si="13">AB16*AC16</f>
        <v>7085.85</v>
      </c>
      <c r="AG16" s="498">
        <f t="shared" si="13"/>
        <v>3544.38</v>
      </c>
      <c r="AH16" s="519">
        <f t="shared" si="3"/>
        <v>27473.31</v>
      </c>
      <c r="AI16" s="513"/>
      <c r="AJ16" s="501">
        <f t="shared" ref="AJ16:AJ18" si="14">AH16-AI16</f>
        <v>27473.31</v>
      </c>
      <c r="AK16" s="502">
        <v>0.84471229999999997</v>
      </c>
      <c r="AL16" s="503">
        <f t="shared" ref="AL16:AL18" si="15">ROUND(AJ16*AK16,2)</f>
        <v>23207.040000000001</v>
      </c>
      <c r="AM16" s="504">
        <f>ROUND(AL16/1000,1)-0.1</f>
        <v>23.1</v>
      </c>
      <c r="AN16" s="512">
        <f t="shared" si="4"/>
        <v>1464754.55</v>
      </c>
      <c r="AO16" s="499">
        <f t="shared" si="4"/>
        <v>0</v>
      </c>
      <c r="AP16" s="503">
        <f t="shared" ref="AP16:AP18" si="16">AN16-AO16</f>
        <v>1464754.55</v>
      </c>
      <c r="AQ16" s="503">
        <f t="shared" ref="AQ16:AR18" si="17">H16+P16+X16+AL16</f>
        <v>1237296.19</v>
      </c>
      <c r="AR16" s="504">
        <f t="shared" si="17"/>
        <v>1237</v>
      </c>
      <c r="AS16" s="510">
        <f t="shared" ref="AS16:AS18" si="18">AN16-AO16-AP16</f>
        <v>0</v>
      </c>
    </row>
    <row r="17" spans="1:45" s="269" customFormat="1" ht="18.75" x14ac:dyDescent="0.25">
      <c r="A17" s="497" t="s">
        <v>369</v>
      </c>
      <c r="B17" s="498">
        <v>2903.7</v>
      </c>
      <c r="C17" s="498">
        <v>266.89</v>
      </c>
      <c r="D17" s="499">
        <f t="shared" si="0"/>
        <v>774968.49</v>
      </c>
      <c r="E17" s="505">
        <v>21660</v>
      </c>
      <c r="F17" s="501">
        <f t="shared" si="5"/>
        <v>753308.49</v>
      </c>
      <c r="G17" s="502">
        <v>0.84471229999999997</v>
      </c>
      <c r="H17" s="503">
        <f t="shared" si="6"/>
        <v>636328.94999999995</v>
      </c>
      <c r="I17" s="504">
        <f>ROUND(H17/1000,1)+0.3</f>
        <v>636.6</v>
      </c>
      <c r="J17" s="498">
        <v>9.92</v>
      </c>
      <c r="K17" s="498">
        <v>34300</v>
      </c>
      <c r="L17" s="499">
        <f t="shared" si="1"/>
        <v>340256</v>
      </c>
      <c r="M17" s="500"/>
      <c r="N17" s="501">
        <f t="shared" si="7"/>
        <v>340256</v>
      </c>
      <c r="O17" s="502">
        <v>0.84471229999999997</v>
      </c>
      <c r="P17" s="503">
        <f t="shared" si="8"/>
        <v>287418.43</v>
      </c>
      <c r="Q17" s="504">
        <f>ROUND(P17/1000,1)-0.4</f>
        <v>287</v>
      </c>
      <c r="R17" s="498">
        <v>10.36</v>
      </c>
      <c r="S17" s="498">
        <v>52720</v>
      </c>
      <c r="T17" s="499">
        <f t="shared" si="2"/>
        <v>546179.19999999995</v>
      </c>
      <c r="U17" s="500"/>
      <c r="V17" s="501">
        <f t="shared" si="10"/>
        <v>546179.19999999995</v>
      </c>
      <c r="W17" s="502">
        <v>0.84471229999999997</v>
      </c>
      <c r="X17" s="503">
        <f t="shared" si="11"/>
        <v>461364.29</v>
      </c>
      <c r="Y17" s="504">
        <f t="shared" ref="Y17:Y18" si="19">ROUND(X17/1000,1)</f>
        <v>461.4</v>
      </c>
      <c r="Z17" s="498">
        <v>57.88</v>
      </c>
      <c r="AA17" s="520">
        <f>100+390</f>
        <v>490</v>
      </c>
      <c r="AB17" s="506">
        <v>24.35</v>
      </c>
      <c r="AC17" s="520">
        <f>100+390</f>
        <v>490</v>
      </c>
      <c r="AD17" s="507">
        <v>12.18</v>
      </c>
      <c r="AE17" s="499">
        <f t="shared" si="12"/>
        <v>28361.200000000001</v>
      </c>
      <c r="AF17" s="499">
        <f t="shared" si="13"/>
        <v>11931.5</v>
      </c>
      <c r="AG17" s="498">
        <f t="shared" si="13"/>
        <v>5968.2</v>
      </c>
      <c r="AH17" s="509">
        <f t="shared" si="3"/>
        <v>46260.9</v>
      </c>
      <c r="AI17" s="500"/>
      <c r="AJ17" s="501">
        <f t="shared" si="14"/>
        <v>46260.9</v>
      </c>
      <c r="AK17" s="502">
        <v>0.84471229999999997</v>
      </c>
      <c r="AL17" s="503">
        <f t="shared" si="15"/>
        <v>39077.15</v>
      </c>
      <c r="AM17" s="521">
        <f t="shared" ref="AM17:AM18" si="20">ROUND(AL17/1000,1)</f>
        <v>39.1</v>
      </c>
      <c r="AN17" s="499">
        <f t="shared" si="4"/>
        <v>1707664.59</v>
      </c>
      <c r="AO17" s="499">
        <f t="shared" si="4"/>
        <v>21660</v>
      </c>
      <c r="AP17" s="503">
        <f t="shared" si="16"/>
        <v>1686004.59</v>
      </c>
      <c r="AQ17" s="503">
        <f t="shared" si="17"/>
        <v>1424188.82</v>
      </c>
      <c r="AR17" s="504">
        <f t="shared" si="17"/>
        <v>1424.1</v>
      </c>
      <c r="AS17" s="510">
        <f t="shared" si="18"/>
        <v>0</v>
      </c>
    </row>
    <row r="18" spans="1:45" s="268" customFormat="1" ht="18.75" x14ac:dyDescent="0.25">
      <c r="A18" s="522" t="s">
        <v>63</v>
      </c>
      <c r="B18" s="498"/>
      <c r="C18" s="498"/>
      <c r="D18" s="499"/>
      <c r="E18" s="500"/>
      <c r="F18" s="501">
        <f t="shared" si="5"/>
        <v>0</v>
      </c>
      <c r="G18" s="502">
        <v>0.84471229999999997</v>
      </c>
      <c r="H18" s="503">
        <f t="shared" si="6"/>
        <v>0</v>
      </c>
      <c r="I18" s="504">
        <f t="shared" ref="I18" si="21">ROUND(H18/1000,1)</f>
        <v>0</v>
      </c>
      <c r="J18" s="498">
        <v>9.92</v>
      </c>
      <c r="K18" s="498">
        <v>8000</v>
      </c>
      <c r="L18" s="499">
        <f t="shared" si="1"/>
        <v>79360</v>
      </c>
      <c r="M18" s="500"/>
      <c r="N18" s="501">
        <f t="shared" si="7"/>
        <v>79360</v>
      </c>
      <c r="O18" s="502">
        <v>0.84471229999999997</v>
      </c>
      <c r="P18" s="503">
        <f t="shared" si="8"/>
        <v>67036.37</v>
      </c>
      <c r="Q18" s="504">
        <f t="shared" si="9"/>
        <v>67</v>
      </c>
      <c r="R18" s="498">
        <v>10.36</v>
      </c>
      <c r="S18" s="498">
        <v>3320</v>
      </c>
      <c r="T18" s="499">
        <f t="shared" si="2"/>
        <v>34395.199999999997</v>
      </c>
      <c r="U18" s="500"/>
      <c r="V18" s="501">
        <f t="shared" si="10"/>
        <v>34395.199999999997</v>
      </c>
      <c r="W18" s="502">
        <v>0.84471229999999997</v>
      </c>
      <c r="X18" s="503">
        <f t="shared" si="11"/>
        <v>29054.05</v>
      </c>
      <c r="Y18" s="504">
        <f t="shared" si="19"/>
        <v>29.1</v>
      </c>
      <c r="Z18" s="498">
        <v>57.88</v>
      </c>
      <c r="AA18" s="506">
        <v>200</v>
      </c>
      <c r="AB18" s="506">
        <v>24.35</v>
      </c>
      <c r="AC18" s="506">
        <v>200</v>
      </c>
      <c r="AD18" s="507">
        <v>12.18</v>
      </c>
      <c r="AE18" s="499">
        <f t="shared" si="12"/>
        <v>11576</v>
      </c>
      <c r="AF18" s="499">
        <f t="shared" si="13"/>
        <v>4870</v>
      </c>
      <c r="AG18" s="498">
        <f t="shared" si="13"/>
        <v>2436</v>
      </c>
      <c r="AH18" s="509">
        <f t="shared" si="3"/>
        <v>18882</v>
      </c>
      <c r="AI18" s="500"/>
      <c r="AJ18" s="501">
        <f t="shared" si="14"/>
        <v>18882</v>
      </c>
      <c r="AK18" s="502">
        <v>0.84471229999999997</v>
      </c>
      <c r="AL18" s="503">
        <f t="shared" si="15"/>
        <v>15949.86</v>
      </c>
      <c r="AM18" s="504">
        <f t="shared" si="20"/>
        <v>15.9</v>
      </c>
      <c r="AN18" s="499">
        <f t="shared" si="4"/>
        <v>132637.20000000001</v>
      </c>
      <c r="AO18" s="499">
        <f t="shared" si="4"/>
        <v>0</v>
      </c>
      <c r="AP18" s="503">
        <f t="shared" si="16"/>
        <v>132637.20000000001</v>
      </c>
      <c r="AQ18" s="503">
        <f t="shared" si="17"/>
        <v>112040.28</v>
      </c>
      <c r="AR18" s="504">
        <f t="shared" si="17"/>
        <v>112</v>
      </c>
      <c r="AS18" s="510">
        <f t="shared" si="18"/>
        <v>0</v>
      </c>
    </row>
    <row r="19" spans="1:45" s="269" customFormat="1" ht="18.75" x14ac:dyDescent="0.25">
      <c r="A19" s="523" t="s">
        <v>51</v>
      </c>
      <c r="B19" s="524"/>
      <c r="C19" s="524">
        <f t="shared" ref="C19:AS19" si="22">SUM(C15:C18)</f>
        <v>1312.86</v>
      </c>
      <c r="D19" s="524">
        <f t="shared" si="22"/>
        <v>3717034</v>
      </c>
      <c r="E19" s="524">
        <f t="shared" si="22"/>
        <v>21660</v>
      </c>
      <c r="F19" s="524">
        <f t="shared" si="22"/>
        <v>3695374</v>
      </c>
      <c r="G19" s="524"/>
      <c r="H19" s="524">
        <f t="shared" ref="H19:I19" si="23">SUM(H15:H18)</f>
        <v>3121527.88</v>
      </c>
      <c r="I19" s="525">
        <f t="shared" si="23"/>
        <v>3122</v>
      </c>
      <c r="J19" s="524"/>
      <c r="K19" s="524">
        <f t="shared" si="22"/>
        <v>42300</v>
      </c>
      <c r="L19" s="524">
        <f t="shared" si="22"/>
        <v>419616</v>
      </c>
      <c r="M19" s="524">
        <f t="shared" si="22"/>
        <v>0</v>
      </c>
      <c r="N19" s="524">
        <f t="shared" si="22"/>
        <v>419616</v>
      </c>
      <c r="O19" s="524"/>
      <c r="P19" s="524">
        <f t="shared" ref="P19:Q19" si="24">SUM(P15:P18)</f>
        <v>354454.8</v>
      </c>
      <c r="Q19" s="525">
        <f t="shared" si="24"/>
        <v>354</v>
      </c>
      <c r="R19" s="524"/>
      <c r="S19" s="524">
        <f t="shared" si="22"/>
        <v>165870</v>
      </c>
      <c r="T19" s="524">
        <f t="shared" si="22"/>
        <v>1718413.2</v>
      </c>
      <c r="U19" s="524">
        <f t="shared" si="22"/>
        <v>13420</v>
      </c>
      <c r="V19" s="524">
        <f t="shared" si="22"/>
        <v>1704993.2</v>
      </c>
      <c r="W19" s="524"/>
      <c r="X19" s="524">
        <f t="shared" ref="X19:Y19" si="25">SUM(X15:X18)</f>
        <v>1440228.73</v>
      </c>
      <c r="Y19" s="525">
        <f t="shared" si="25"/>
        <v>1440</v>
      </c>
      <c r="Z19" s="524"/>
      <c r="AA19" s="524"/>
      <c r="AB19" s="524"/>
      <c r="AC19" s="524"/>
      <c r="AD19" s="524"/>
      <c r="AE19" s="524">
        <f t="shared" si="22"/>
        <v>118133.08</v>
      </c>
      <c r="AF19" s="524">
        <f t="shared" si="22"/>
        <v>49698.35</v>
      </c>
      <c r="AG19" s="524">
        <f t="shared" si="22"/>
        <v>24859.38</v>
      </c>
      <c r="AH19" s="524">
        <f t="shared" si="22"/>
        <v>192690.81</v>
      </c>
      <c r="AI19" s="524">
        <f t="shared" si="22"/>
        <v>0</v>
      </c>
      <c r="AJ19" s="524">
        <f t="shared" si="22"/>
        <v>192690.81</v>
      </c>
      <c r="AK19" s="524"/>
      <c r="AL19" s="524">
        <f t="shared" ref="AL19:AM19" si="26">SUM(AL15:AL18)</f>
        <v>162768.29999999999</v>
      </c>
      <c r="AM19" s="525">
        <f t="shared" si="26"/>
        <v>163.1</v>
      </c>
      <c r="AN19" s="524">
        <f t="shared" si="22"/>
        <v>6047754.0099999998</v>
      </c>
      <c r="AO19" s="524">
        <f t="shared" si="22"/>
        <v>35080</v>
      </c>
      <c r="AP19" s="524">
        <f t="shared" si="22"/>
        <v>6012674.0099999998</v>
      </c>
      <c r="AQ19" s="524">
        <f t="shared" si="22"/>
        <v>5078979.71</v>
      </c>
      <c r="AR19" s="524">
        <f t="shared" si="22"/>
        <v>5079.1000000000004</v>
      </c>
      <c r="AS19" s="524">
        <f t="shared" si="22"/>
        <v>-423823.25</v>
      </c>
    </row>
    <row r="20" spans="1:45" s="269" customFormat="1" ht="18.75" x14ac:dyDescent="0.25">
      <c r="A20" s="526" t="s">
        <v>669</v>
      </c>
      <c r="B20" s="527"/>
      <c r="C20" s="527">
        <f t="shared" ref="C20:AS20" si="27">C19-C21</f>
        <v>633.22</v>
      </c>
      <c r="D20" s="527">
        <f t="shared" si="27"/>
        <v>1743563.33</v>
      </c>
      <c r="E20" s="527">
        <f t="shared" si="27"/>
        <v>21660</v>
      </c>
      <c r="F20" s="527">
        <f t="shared" si="27"/>
        <v>1721903.33</v>
      </c>
      <c r="G20" s="527"/>
      <c r="H20" s="527">
        <f t="shared" ref="H20:I20" si="28">H19-H21</f>
        <v>1454512.93</v>
      </c>
      <c r="I20" s="528">
        <f t="shared" si="28"/>
        <v>1455</v>
      </c>
      <c r="J20" s="527"/>
      <c r="K20" s="527">
        <f t="shared" si="27"/>
        <v>42300</v>
      </c>
      <c r="L20" s="527">
        <f t="shared" si="27"/>
        <v>419616</v>
      </c>
      <c r="M20" s="529"/>
      <c r="N20" s="527">
        <f t="shared" si="27"/>
        <v>419616</v>
      </c>
      <c r="O20" s="527"/>
      <c r="P20" s="527">
        <f t="shared" ref="P20:Q20" si="29">P19-P21</f>
        <v>354454.8</v>
      </c>
      <c r="Q20" s="528">
        <f t="shared" si="29"/>
        <v>354</v>
      </c>
      <c r="R20" s="527"/>
      <c r="S20" s="527">
        <f t="shared" si="27"/>
        <v>101280</v>
      </c>
      <c r="T20" s="527">
        <f t="shared" si="27"/>
        <v>1049260.8</v>
      </c>
      <c r="U20" s="529">
        <f t="shared" si="27"/>
        <v>0</v>
      </c>
      <c r="V20" s="527">
        <f t="shared" si="27"/>
        <v>1049260.8</v>
      </c>
      <c r="W20" s="527"/>
      <c r="X20" s="527">
        <f t="shared" ref="X20:Y20" si="30">X19-X21</f>
        <v>886323.51</v>
      </c>
      <c r="Y20" s="528">
        <f t="shared" si="30"/>
        <v>886</v>
      </c>
      <c r="Z20" s="527"/>
      <c r="AA20" s="527"/>
      <c r="AB20" s="527"/>
      <c r="AC20" s="527"/>
      <c r="AD20" s="527"/>
      <c r="AE20" s="527">
        <f t="shared" si="27"/>
        <v>56780.28</v>
      </c>
      <c r="AF20" s="527">
        <f t="shared" si="27"/>
        <v>23887.35</v>
      </c>
      <c r="AG20" s="527">
        <f t="shared" si="27"/>
        <v>11948.58</v>
      </c>
      <c r="AH20" s="527">
        <f t="shared" si="27"/>
        <v>92616.21</v>
      </c>
      <c r="AI20" s="529"/>
      <c r="AJ20" s="527">
        <f t="shared" si="27"/>
        <v>92616.21</v>
      </c>
      <c r="AK20" s="527"/>
      <c r="AL20" s="527">
        <f t="shared" ref="AL20:AM20" si="31">AL19-AL21</f>
        <v>78234.05</v>
      </c>
      <c r="AM20" s="528">
        <f t="shared" si="31"/>
        <v>78.099999999999994</v>
      </c>
      <c r="AN20" s="527">
        <f t="shared" si="27"/>
        <v>3305056.34</v>
      </c>
      <c r="AO20" s="527">
        <f t="shared" si="27"/>
        <v>21660</v>
      </c>
      <c r="AP20" s="527">
        <f t="shared" si="27"/>
        <v>3283396.34</v>
      </c>
      <c r="AQ20" s="527">
        <f t="shared" si="27"/>
        <v>2773525.29</v>
      </c>
      <c r="AR20" s="527">
        <f t="shared" si="27"/>
        <v>2773.1</v>
      </c>
      <c r="AS20" s="527">
        <f t="shared" si="27"/>
        <v>0</v>
      </c>
    </row>
    <row r="21" spans="1:45" s="269" customFormat="1" ht="18.75" x14ac:dyDescent="0.25">
      <c r="A21" s="526" t="s">
        <v>670</v>
      </c>
      <c r="B21" s="527"/>
      <c r="C21" s="527">
        <f t="shared" ref="C21:L21" si="32">C15</f>
        <v>679.64</v>
      </c>
      <c r="D21" s="527">
        <f t="shared" si="32"/>
        <v>1973470.67</v>
      </c>
      <c r="E21" s="527">
        <f t="shared" si="32"/>
        <v>0</v>
      </c>
      <c r="F21" s="527">
        <f t="shared" si="32"/>
        <v>1973470.67</v>
      </c>
      <c r="G21" s="527"/>
      <c r="H21" s="527">
        <f t="shared" ref="H21:I21" si="33">H15</f>
        <v>1667014.95</v>
      </c>
      <c r="I21" s="528">
        <f t="shared" si="33"/>
        <v>1667</v>
      </c>
      <c r="J21" s="527"/>
      <c r="K21" s="527">
        <f t="shared" si="32"/>
        <v>0</v>
      </c>
      <c r="L21" s="527">
        <f t="shared" si="32"/>
        <v>0</v>
      </c>
      <c r="M21" s="529"/>
      <c r="N21" s="527">
        <f t="shared" ref="N21:V21" si="34">N15</f>
        <v>0</v>
      </c>
      <c r="O21" s="527"/>
      <c r="P21" s="527">
        <f t="shared" ref="P21:Q21" si="35">P15</f>
        <v>0</v>
      </c>
      <c r="Q21" s="528">
        <f t="shared" si="35"/>
        <v>0</v>
      </c>
      <c r="R21" s="527"/>
      <c r="S21" s="527">
        <f t="shared" si="34"/>
        <v>64590</v>
      </c>
      <c r="T21" s="527">
        <f t="shared" si="34"/>
        <v>669152.4</v>
      </c>
      <c r="U21" s="529">
        <f t="shared" si="34"/>
        <v>13420</v>
      </c>
      <c r="V21" s="527">
        <f t="shared" si="34"/>
        <v>655732.4</v>
      </c>
      <c r="W21" s="527"/>
      <c r="X21" s="527">
        <f t="shared" ref="X21:Y21" si="36">X15</f>
        <v>553905.22</v>
      </c>
      <c r="Y21" s="528">
        <f t="shared" si="36"/>
        <v>554</v>
      </c>
      <c r="Z21" s="527"/>
      <c r="AA21" s="527"/>
      <c r="AB21" s="527"/>
      <c r="AC21" s="527"/>
      <c r="AD21" s="527"/>
      <c r="AE21" s="527">
        <f>AE15</f>
        <v>61352.800000000003</v>
      </c>
      <c r="AF21" s="527">
        <f>AF15</f>
        <v>25811</v>
      </c>
      <c r="AG21" s="527">
        <f>AG15</f>
        <v>12910.8</v>
      </c>
      <c r="AH21" s="527">
        <f>AH15</f>
        <v>100074.6</v>
      </c>
      <c r="AI21" s="529"/>
      <c r="AJ21" s="527">
        <f t="shared" ref="AJ21:AS21" si="37">AJ15</f>
        <v>100074.6</v>
      </c>
      <c r="AK21" s="527"/>
      <c r="AL21" s="527">
        <f t="shared" ref="AL21:AM21" si="38">AL15</f>
        <v>84534.25</v>
      </c>
      <c r="AM21" s="528">
        <f t="shared" si="38"/>
        <v>85</v>
      </c>
      <c r="AN21" s="527">
        <f t="shared" si="37"/>
        <v>2742697.67</v>
      </c>
      <c r="AO21" s="527">
        <f t="shared" si="37"/>
        <v>13420</v>
      </c>
      <c r="AP21" s="527">
        <f t="shared" si="37"/>
        <v>2729277.67</v>
      </c>
      <c r="AQ21" s="527">
        <f t="shared" si="37"/>
        <v>2305454.42</v>
      </c>
      <c r="AR21" s="527">
        <f t="shared" si="37"/>
        <v>2306</v>
      </c>
      <c r="AS21" s="527">
        <f t="shared" si="37"/>
        <v>-423823.25</v>
      </c>
    </row>
    <row r="22" spans="1:45" s="269" customFormat="1" ht="18.75" hidden="1" customHeight="1" x14ac:dyDescent="0.25">
      <c r="A22" s="530"/>
      <c r="B22" s="531"/>
      <c r="C22" s="531"/>
      <c r="D22" s="509"/>
      <c r="E22" s="532"/>
      <c r="F22" s="533"/>
      <c r="G22" s="533"/>
      <c r="H22" s="533"/>
      <c r="I22" s="534"/>
      <c r="J22" s="531"/>
      <c r="K22" s="531"/>
      <c r="L22" s="509"/>
      <c r="M22" s="532"/>
      <c r="N22" s="533"/>
      <c r="O22" s="533"/>
      <c r="P22" s="533"/>
      <c r="Q22" s="534"/>
      <c r="R22" s="531"/>
      <c r="S22" s="531"/>
      <c r="T22" s="509"/>
      <c r="U22" s="532"/>
      <c r="V22" s="533"/>
      <c r="W22" s="533"/>
      <c r="X22" s="533"/>
      <c r="Y22" s="534"/>
      <c r="Z22" s="531"/>
      <c r="AA22" s="535"/>
      <c r="AB22" s="535"/>
      <c r="AC22" s="535"/>
      <c r="AD22" s="535"/>
      <c r="AE22" s="509"/>
      <c r="AF22" s="509"/>
      <c r="AG22" s="531"/>
      <c r="AH22" s="509"/>
      <c r="AI22" s="532"/>
      <c r="AJ22" s="533"/>
      <c r="AK22" s="533"/>
      <c r="AL22" s="533"/>
      <c r="AM22" s="534"/>
      <c r="AN22" s="509"/>
      <c r="AO22" s="509"/>
      <c r="AP22" s="533"/>
      <c r="AQ22" s="533"/>
    </row>
    <row r="23" spans="1:45" s="269" customFormat="1" ht="18.75" hidden="1" customHeight="1" x14ac:dyDescent="0.25">
      <c r="A23" s="536" t="s">
        <v>804</v>
      </c>
      <c r="B23" s="498">
        <v>3050</v>
      </c>
      <c r="C23" s="498">
        <v>23.32</v>
      </c>
      <c r="D23" s="499">
        <f t="shared" si="0"/>
        <v>71126</v>
      </c>
      <c r="E23" s="500">
        <v>1</v>
      </c>
      <c r="F23" s="501">
        <f t="shared" ref="F23:F25" si="39">D23*E23</f>
        <v>71126</v>
      </c>
      <c r="G23" s="501"/>
      <c r="H23" s="501"/>
      <c r="I23" s="537">
        <f t="shared" ref="I23:I25" si="40">F23/1000</f>
        <v>71.099999999999994</v>
      </c>
      <c r="J23" s="498"/>
      <c r="K23" s="498"/>
      <c r="L23" s="499"/>
      <c r="M23" s="500"/>
      <c r="N23" s="501"/>
      <c r="O23" s="501"/>
      <c r="P23" s="501"/>
      <c r="Q23" s="537">
        <f t="shared" ref="Q23:Q25" si="41">N23/1000</f>
        <v>0</v>
      </c>
      <c r="R23" s="498"/>
      <c r="S23" s="498"/>
      <c r="T23" s="499"/>
      <c r="U23" s="500"/>
      <c r="V23" s="501"/>
      <c r="W23" s="501"/>
      <c r="X23" s="501"/>
      <c r="Y23" s="537">
        <f t="shared" ref="Y23:Y25" si="42">V23/1000</f>
        <v>0</v>
      </c>
      <c r="Z23" s="498"/>
      <c r="AA23" s="506"/>
      <c r="AB23" s="506"/>
      <c r="AC23" s="506"/>
      <c r="AD23" s="506"/>
      <c r="AE23" s="499"/>
      <c r="AF23" s="499"/>
      <c r="AG23" s="498"/>
      <c r="AH23" s="509"/>
      <c r="AI23" s="500"/>
      <c r="AJ23" s="501">
        <f t="shared" ref="AJ23:AJ25" si="43">AH23*AI23</f>
        <v>0</v>
      </c>
      <c r="AK23" s="501"/>
      <c r="AL23" s="501"/>
      <c r="AM23" s="537">
        <f t="shared" ref="AM23:AM25" si="44">AJ23/1000</f>
        <v>0</v>
      </c>
      <c r="AN23" s="499">
        <f>D23+L23+T23+AH23</f>
        <v>71126</v>
      </c>
      <c r="AO23" s="499"/>
      <c r="AP23" s="501">
        <f>F23+N23+V23+AJ23</f>
        <v>71126</v>
      </c>
      <c r="AQ23" s="501">
        <f>I23+Q23+Y23+AM23</f>
        <v>71.099999999999994</v>
      </c>
    </row>
    <row r="24" spans="1:45" s="545" customFormat="1" ht="20.25" hidden="1" customHeight="1" x14ac:dyDescent="0.25">
      <c r="A24" s="538" t="s">
        <v>805</v>
      </c>
      <c r="B24" s="498">
        <v>3050</v>
      </c>
      <c r="C24" s="498">
        <v>245.5</v>
      </c>
      <c r="D24" s="499">
        <f t="shared" si="0"/>
        <v>748775</v>
      </c>
      <c r="E24" s="500">
        <v>1</v>
      </c>
      <c r="F24" s="501">
        <f t="shared" si="39"/>
        <v>748775</v>
      </c>
      <c r="G24" s="501"/>
      <c r="H24" s="501"/>
      <c r="I24" s="537">
        <f t="shared" si="40"/>
        <v>748.8</v>
      </c>
      <c r="J24" s="539"/>
      <c r="K24" s="539"/>
      <c r="L24" s="540"/>
      <c r="M24" s="541"/>
      <c r="N24" s="542"/>
      <c r="O24" s="501"/>
      <c r="P24" s="501"/>
      <c r="Q24" s="537">
        <f t="shared" si="41"/>
        <v>0</v>
      </c>
      <c r="R24" s="498">
        <v>9.1199999999999992</v>
      </c>
      <c r="S24" s="498">
        <v>10000</v>
      </c>
      <c r="T24" s="499">
        <f t="shared" ref="T24:T25" si="45">R24*S24</f>
        <v>91200</v>
      </c>
      <c r="U24" s="500">
        <v>1</v>
      </c>
      <c r="V24" s="501">
        <f t="shared" ref="V24:V25" si="46">T24*U24</f>
        <v>91200</v>
      </c>
      <c r="W24" s="501"/>
      <c r="X24" s="501"/>
      <c r="Y24" s="537">
        <f t="shared" si="42"/>
        <v>91.2</v>
      </c>
      <c r="Z24" s="498">
        <v>56.14</v>
      </c>
      <c r="AA24" s="506">
        <v>260</v>
      </c>
      <c r="AB24" s="506">
        <v>22.8</v>
      </c>
      <c r="AC24" s="506">
        <v>260</v>
      </c>
      <c r="AD24" s="543"/>
      <c r="AE24" s="499">
        <f t="shared" ref="AE24:AE25" si="47">Z24*AA24</f>
        <v>14596.4</v>
      </c>
      <c r="AF24" s="499">
        <f t="shared" ref="AF24:AF25" si="48">AB24*AC24</f>
        <v>5928</v>
      </c>
      <c r="AG24" s="544">
        <f>AC24*AD24</f>
        <v>0</v>
      </c>
      <c r="AH24" s="509">
        <f t="shared" ref="AH24:AH25" si="49">AG24+AE24+AF24</f>
        <v>20524.400000000001</v>
      </c>
      <c r="AI24" s="500">
        <v>1</v>
      </c>
      <c r="AJ24" s="501">
        <f t="shared" si="43"/>
        <v>20524.400000000001</v>
      </c>
      <c r="AK24" s="501"/>
      <c r="AL24" s="501"/>
      <c r="AM24" s="537">
        <f t="shared" si="44"/>
        <v>20.5</v>
      </c>
      <c r="AN24" s="499">
        <f>D24+L24+T24+AH24</f>
        <v>860499.4</v>
      </c>
      <c r="AO24" s="499"/>
      <c r="AP24" s="501">
        <f>F24+N24+V24+AJ24</f>
        <v>860499.4</v>
      </c>
      <c r="AQ24" s="501">
        <f>I24+Q24+Y24+AM24</f>
        <v>860.5</v>
      </c>
    </row>
    <row r="25" spans="1:45" s="560" customFormat="1" ht="33.75" hidden="1" customHeight="1" x14ac:dyDescent="0.25">
      <c r="A25" s="546" t="s">
        <v>806</v>
      </c>
      <c r="B25" s="547">
        <v>2300</v>
      </c>
      <c r="C25" s="548">
        <v>44</v>
      </c>
      <c r="D25" s="549">
        <f t="shared" si="0"/>
        <v>101200</v>
      </c>
      <c r="E25" s="550">
        <v>1</v>
      </c>
      <c r="F25" s="551">
        <f t="shared" si="39"/>
        <v>101200</v>
      </c>
      <c r="G25" s="552"/>
      <c r="H25" s="552"/>
      <c r="I25" s="553">
        <f t="shared" si="40"/>
        <v>101.2</v>
      </c>
      <c r="J25" s="554"/>
      <c r="K25" s="554"/>
      <c r="L25" s="540"/>
      <c r="M25" s="541"/>
      <c r="N25" s="555"/>
      <c r="O25" s="552"/>
      <c r="P25" s="552"/>
      <c r="Q25" s="553">
        <f t="shared" si="41"/>
        <v>0</v>
      </c>
      <c r="R25" s="511">
        <v>9.1199999999999992</v>
      </c>
      <c r="S25" s="556">
        <v>12700</v>
      </c>
      <c r="T25" s="512">
        <f t="shared" si="45"/>
        <v>115824</v>
      </c>
      <c r="U25" s="513">
        <v>1</v>
      </c>
      <c r="V25" s="552">
        <f t="shared" si="46"/>
        <v>115824</v>
      </c>
      <c r="W25" s="552"/>
      <c r="X25" s="552"/>
      <c r="Y25" s="553">
        <f t="shared" si="42"/>
        <v>115.8</v>
      </c>
      <c r="Z25" s="511">
        <v>56.14</v>
      </c>
      <c r="AA25" s="557">
        <v>289</v>
      </c>
      <c r="AB25" s="518">
        <v>22.8</v>
      </c>
      <c r="AC25" s="557">
        <v>289</v>
      </c>
      <c r="AD25" s="558"/>
      <c r="AE25" s="512">
        <f t="shared" si="47"/>
        <v>16224.46</v>
      </c>
      <c r="AF25" s="512">
        <f t="shared" si="48"/>
        <v>6589.2</v>
      </c>
      <c r="AG25" s="559">
        <f>AC25*AD25</f>
        <v>0</v>
      </c>
      <c r="AH25" s="519">
        <f t="shared" si="49"/>
        <v>22813.66</v>
      </c>
      <c r="AI25" s="513">
        <v>1</v>
      </c>
      <c r="AJ25" s="552">
        <f t="shared" si="43"/>
        <v>22813.66</v>
      </c>
      <c r="AK25" s="552"/>
      <c r="AL25" s="552"/>
      <c r="AM25" s="553">
        <f t="shared" si="44"/>
        <v>22.8</v>
      </c>
      <c r="AN25" s="512">
        <f>D25+L25+T25+AH25</f>
        <v>239837.66</v>
      </c>
      <c r="AO25" s="512"/>
      <c r="AP25" s="552">
        <f>F25+N25+V25+AJ25</f>
        <v>239837.66</v>
      </c>
      <c r="AQ25" s="552">
        <f>I25+Q25+Y25+AM25</f>
        <v>239.8</v>
      </c>
    </row>
    <row r="26" spans="1:45" s="424" customFormat="1" ht="182.25" hidden="1" customHeight="1" x14ac:dyDescent="0.5">
      <c r="A26" s="1058" t="s">
        <v>671</v>
      </c>
      <c r="B26" s="1058"/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59"/>
      <c r="O26" s="1059"/>
      <c r="P26" s="1059"/>
      <c r="Q26" s="1059"/>
      <c r="R26" s="1059"/>
      <c r="S26" s="561"/>
      <c r="T26" s="561"/>
      <c r="U26" s="1060" t="s">
        <v>767</v>
      </c>
      <c r="V26" s="1060"/>
      <c r="W26" s="1060"/>
      <c r="X26" s="1060"/>
      <c r="Y26" s="1060"/>
      <c r="Z26" s="561"/>
      <c r="AA26" s="561"/>
      <c r="AB26" s="561"/>
      <c r="AC26" s="561"/>
      <c r="AD26" s="561"/>
      <c r="AE26" s="561"/>
      <c r="AF26" s="561"/>
      <c r="AG26" s="562"/>
      <c r="AJ26" s="425"/>
      <c r="AK26" s="425"/>
      <c r="AL26" s="425"/>
      <c r="AM26" s="425"/>
      <c r="AN26" s="1061"/>
      <c r="AO26" s="1061"/>
      <c r="AP26" s="1061"/>
      <c r="AQ26" s="1061"/>
    </row>
    <row r="27" spans="1:45" s="424" customFormat="1" ht="48" hidden="1" customHeight="1" x14ac:dyDescent="0.4">
      <c r="A27" s="422"/>
      <c r="B27" s="423"/>
      <c r="C27" s="422"/>
      <c r="D27" s="422"/>
      <c r="E27" s="1062"/>
      <c r="F27" s="1062"/>
      <c r="G27" s="1062"/>
      <c r="H27" s="1062"/>
      <c r="I27" s="1062"/>
      <c r="J27" s="1062"/>
      <c r="K27" s="1062"/>
      <c r="L27" s="1062"/>
      <c r="M27" s="1062"/>
      <c r="N27" s="1062"/>
      <c r="O27" s="1062"/>
      <c r="P27" s="1062"/>
      <c r="Q27" s="1062"/>
      <c r="R27" s="1062"/>
      <c r="AP27" s="425"/>
      <c r="AQ27" s="425"/>
    </row>
    <row r="28" spans="1:45" s="428" customFormat="1" ht="45" hidden="1" customHeight="1" x14ac:dyDescent="0.25">
      <c r="A28" s="422"/>
      <c r="B28" s="423"/>
      <c r="C28" s="422"/>
      <c r="D28" s="422"/>
      <c r="E28" s="422"/>
      <c r="F28" s="422"/>
      <c r="G28" s="427"/>
      <c r="H28" s="427"/>
      <c r="I28" s="427"/>
      <c r="J28" s="422"/>
      <c r="K28" s="422"/>
      <c r="L28" s="422"/>
      <c r="M28" s="422"/>
      <c r="N28" s="422"/>
      <c r="O28" s="427"/>
      <c r="P28" s="427"/>
      <c r="Q28" s="427"/>
      <c r="R28" s="422"/>
      <c r="S28" s="426"/>
      <c r="T28" s="426"/>
      <c r="U28" s="426"/>
      <c r="V28" s="427"/>
      <c r="W28" s="427"/>
      <c r="X28" s="427"/>
      <c r="Y28" s="427"/>
      <c r="AA28" s="429"/>
      <c r="AE28" s="426"/>
      <c r="AF28" s="426"/>
      <c r="AG28" s="426"/>
      <c r="AH28" s="426"/>
      <c r="AI28" s="426"/>
      <c r="AJ28" s="427"/>
      <c r="AK28" s="427"/>
      <c r="AL28" s="427"/>
      <c r="AM28" s="427"/>
      <c r="AP28" s="427"/>
      <c r="AQ28" s="427"/>
    </row>
    <row r="29" spans="1:45" s="566" customFormat="1" ht="108" hidden="1" customHeight="1" x14ac:dyDescent="0.45">
      <c r="A29" s="563" t="s">
        <v>768</v>
      </c>
      <c r="B29" s="421"/>
      <c r="C29" s="563"/>
      <c r="D29" s="563"/>
      <c r="E29" s="563"/>
      <c r="F29" s="563"/>
      <c r="G29" s="425"/>
      <c r="H29" s="425"/>
      <c r="I29" s="425"/>
      <c r="J29" s="563"/>
      <c r="K29" s="563"/>
      <c r="L29" s="563"/>
      <c r="M29" s="563"/>
      <c r="N29" s="1059"/>
      <c r="O29" s="1059"/>
      <c r="P29" s="1059"/>
      <c r="Q29" s="1059"/>
      <c r="R29" s="563"/>
      <c r="S29" s="430"/>
      <c r="T29" s="430"/>
      <c r="U29" s="430"/>
      <c r="V29" s="563" t="s">
        <v>769</v>
      </c>
      <c r="W29" s="563"/>
      <c r="X29" s="425"/>
      <c r="Y29" s="425"/>
      <c r="Z29" s="564"/>
      <c r="AA29" s="565"/>
      <c r="AB29" s="564"/>
      <c r="AC29" s="564"/>
      <c r="AD29" s="564"/>
      <c r="AE29" s="430"/>
      <c r="AF29" s="431"/>
      <c r="AG29" s="431"/>
      <c r="AH29" s="431"/>
      <c r="AI29" s="431"/>
      <c r="AJ29" s="425"/>
      <c r="AK29" s="425"/>
      <c r="AL29" s="425"/>
      <c r="AM29" s="425"/>
      <c r="AP29" s="425"/>
      <c r="AQ29" s="425"/>
    </row>
    <row r="30" spans="1:45" ht="63" hidden="1" customHeight="1" x14ac:dyDescent="0.25">
      <c r="A30" s="432"/>
      <c r="B30" s="433"/>
      <c r="C30" s="432"/>
      <c r="D30" s="432"/>
      <c r="E30" s="432"/>
      <c r="F30" s="432"/>
      <c r="G30" s="418"/>
      <c r="H30" s="418"/>
      <c r="I30" s="418"/>
      <c r="J30" s="432"/>
      <c r="K30" s="432"/>
      <c r="L30" s="432"/>
      <c r="M30" s="432"/>
      <c r="N30" s="434"/>
      <c r="O30" s="418"/>
      <c r="P30" s="418"/>
      <c r="Q30" s="418"/>
      <c r="R30" s="432"/>
      <c r="V30" s="435"/>
      <c r="W30" s="418"/>
      <c r="X30" s="418"/>
      <c r="Y30" s="418"/>
      <c r="AJ30" s="418"/>
      <c r="AK30" s="418"/>
      <c r="AL30" s="418"/>
      <c r="AM30" s="418"/>
      <c r="AP30" s="418"/>
      <c r="AQ30" s="418"/>
    </row>
    <row r="31" spans="1:45" ht="114.75" hidden="1" customHeight="1" x14ac:dyDescent="0.3">
      <c r="A31" s="567" t="s">
        <v>770</v>
      </c>
      <c r="B31" s="436"/>
      <c r="C31" s="273"/>
      <c r="D31" s="273"/>
      <c r="E31" s="418"/>
      <c r="F31" s="418"/>
      <c r="G31" s="418"/>
      <c r="H31" s="418"/>
      <c r="I31" s="418"/>
      <c r="J31" s="273"/>
      <c r="K31" s="276"/>
      <c r="L31" s="276"/>
      <c r="M31" s="276"/>
      <c r="N31" s="418"/>
      <c r="O31" s="418"/>
      <c r="P31" s="418"/>
      <c r="Q31" s="418"/>
      <c r="R31" s="276"/>
      <c r="V31" s="418"/>
      <c r="W31" s="418"/>
      <c r="X31" s="418"/>
      <c r="Y31" s="418"/>
      <c r="AJ31" s="418"/>
      <c r="AK31" s="418"/>
      <c r="AL31" s="418"/>
      <c r="AM31" s="418"/>
      <c r="AP31" s="418"/>
      <c r="AQ31" s="418"/>
    </row>
    <row r="32" spans="1:45" ht="18" hidden="1" customHeight="1" x14ac:dyDescent="0.25">
      <c r="A32" s="273"/>
      <c r="B32" s="436"/>
      <c r="C32" s="273"/>
      <c r="D32" s="273"/>
      <c r="E32" s="418"/>
      <c r="F32" s="418"/>
      <c r="G32" s="418"/>
      <c r="H32" s="418"/>
      <c r="I32" s="418"/>
      <c r="J32" s="273"/>
      <c r="K32" s="276"/>
      <c r="L32" s="276"/>
      <c r="M32" s="276"/>
      <c r="N32" s="418"/>
      <c r="O32" s="418"/>
      <c r="P32" s="418"/>
      <c r="Q32" s="418"/>
      <c r="R32" s="276"/>
      <c r="V32" s="418"/>
      <c r="W32" s="418"/>
      <c r="X32" s="418"/>
      <c r="Y32" s="418"/>
      <c r="AJ32" s="418"/>
      <c r="AK32" s="418"/>
      <c r="AL32" s="418"/>
      <c r="AM32" s="418"/>
      <c r="AP32" s="418"/>
      <c r="AQ32" s="418"/>
    </row>
    <row r="33" spans="37:39" ht="15.75" hidden="1" customHeight="1" x14ac:dyDescent="0.25"/>
    <row r="34" spans="37:39" ht="14.25" customHeight="1" x14ac:dyDescent="0.25">
      <c r="AK34" s="437" t="s">
        <v>807</v>
      </c>
      <c r="AM34" s="568">
        <v>8</v>
      </c>
    </row>
    <row r="35" spans="37:39" x14ac:dyDescent="0.25">
      <c r="AK35" s="437" t="s">
        <v>808</v>
      </c>
      <c r="AM35" s="569">
        <f>AM17-AM34</f>
        <v>31.1</v>
      </c>
    </row>
  </sheetData>
  <mergeCells count="64">
    <mergeCell ref="H8:H12"/>
    <mergeCell ref="A2:AN2"/>
    <mergeCell ref="A3:AN3"/>
    <mergeCell ref="A4:AN4"/>
    <mergeCell ref="A5:AN5"/>
    <mergeCell ref="A7:A13"/>
    <mergeCell ref="B7:I7"/>
    <mergeCell ref="J7:Q7"/>
    <mergeCell ref="R7:Y7"/>
    <mergeCell ref="Z7:AM7"/>
    <mergeCell ref="AN7:AN12"/>
    <mergeCell ref="B8:B12"/>
    <mergeCell ref="C8:C12"/>
    <mergeCell ref="D8:E9"/>
    <mergeCell ref="F8:F12"/>
    <mergeCell ref="G8:G12"/>
    <mergeCell ref="O8:O12"/>
    <mergeCell ref="AO7:AO12"/>
    <mergeCell ref="AP7:AP12"/>
    <mergeCell ref="AQ7:AR7"/>
    <mergeCell ref="AS7:AS12"/>
    <mergeCell ref="AB8:AB12"/>
    <mergeCell ref="P8:P12"/>
    <mergeCell ref="Q8:Q12"/>
    <mergeCell ref="R8:R12"/>
    <mergeCell ref="S8:S12"/>
    <mergeCell ref="T8:U9"/>
    <mergeCell ref="V8:V12"/>
    <mergeCell ref="W8:W12"/>
    <mergeCell ref="X8:X12"/>
    <mergeCell ref="Y8:Y12"/>
    <mergeCell ref="Z8:Z12"/>
    <mergeCell ref="I8:I12"/>
    <mergeCell ref="J8:J12"/>
    <mergeCell ref="K8:K12"/>
    <mergeCell ref="L8:M9"/>
    <mergeCell ref="N8:N12"/>
    <mergeCell ref="AA8:AA12"/>
    <mergeCell ref="AL8:AL12"/>
    <mergeCell ref="AF10:AF12"/>
    <mergeCell ref="AG10:AG12"/>
    <mergeCell ref="AH10:AH12"/>
    <mergeCell ref="AI10:AI12"/>
    <mergeCell ref="N29:Q29"/>
    <mergeCell ref="AM8:AM12"/>
    <mergeCell ref="AQ8:AQ12"/>
    <mergeCell ref="AR8:AR12"/>
    <mergeCell ref="D10:D12"/>
    <mergeCell ref="E10:E12"/>
    <mergeCell ref="L10:L12"/>
    <mergeCell ref="M10:M12"/>
    <mergeCell ref="T10:T12"/>
    <mergeCell ref="U10:U12"/>
    <mergeCell ref="AE10:AE12"/>
    <mergeCell ref="AC8:AC12"/>
    <mergeCell ref="AD8:AD12"/>
    <mergeCell ref="AE8:AI9"/>
    <mergeCell ref="AJ8:AJ12"/>
    <mergeCell ref="AK8:AK12"/>
    <mergeCell ref="A26:M26"/>
    <mergeCell ref="N26:R26"/>
    <mergeCell ref="U26:Y26"/>
    <mergeCell ref="AN26:AQ26"/>
    <mergeCell ref="E27:R27"/>
  </mergeCells>
  <printOptions horizontalCentered="1"/>
  <pageMargins left="0.59055118110236227" right="0.39370078740157483" top="0.19685039370078741" bottom="0.23622047244094491" header="0.19685039370078741" footer="0.19685039370078741"/>
  <pageSetup paperSize="9" scale="66" firstPageNumber="0" fitToWidth="2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I32"/>
  <sheetViews>
    <sheetView view="pageBreakPreview" zoomScaleSheetLayoutView="100" workbookViewId="0">
      <pane xSplit="2" ySplit="9" topLeftCell="C10" activePane="bottomRight" state="frozen"/>
      <selection activeCell="AE19" sqref="AE19:AE21"/>
      <selection pane="topRight" activeCell="AE19" sqref="AE19:AE21"/>
      <selection pane="bottomLeft" activeCell="AE19" sqref="AE19:AE21"/>
      <selection pane="bottomRight" activeCell="G38" sqref="G38"/>
    </sheetView>
  </sheetViews>
  <sheetFormatPr defaultColWidth="8.7109375" defaultRowHeight="15" x14ac:dyDescent="0.25"/>
  <cols>
    <col min="1" max="1" width="8.7109375" style="273"/>
    <col min="2" max="2" width="26.7109375" style="273" customWidth="1"/>
    <col min="3" max="4" width="14.28515625" style="273" customWidth="1"/>
    <col min="5" max="5" width="9.42578125" style="273" customWidth="1"/>
    <col min="6" max="6" width="19.5703125" style="273" customWidth="1"/>
    <col min="7" max="9" width="15" style="273" customWidth="1"/>
    <col min="10" max="10" width="16.42578125" style="273" customWidth="1"/>
    <col min="11" max="11" width="15" style="273" customWidth="1"/>
    <col min="12" max="16384" width="8.7109375" style="273"/>
  </cols>
  <sheetData>
    <row r="1" spans="2:14" x14ac:dyDescent="0.25">
      <c r="B1" s="438"/>
    </row>
    <row r="2" spans="2:14" ht="18.75" x14ac:dyDescent="0.25">
      <c r="B2" s="1099" t="s">
        <v>809</v>
      </c>
      <c r="C2" s="1099"/>
      <c r="D2" s="1099"/>
      <c r="E2" s="1099"/>
      <c r="F2" s="1099"/>
    </row>
    <row r="3" spans="2:14" ht="18.75" x14ac:dyDescent="0.25">
      <c r="B3" s="1099" t="s">
        <v>672</v>
      </c>
      <c r="C3" s="1099"/>
      <c r="D3" s="1099"/>
      <c r="E3" s="1099"/>
      <c r="F3" s="1099"/>
    </row>
    <row r="4" spans="2:14" ht="18.75" x14ac:dyDescent="0.25">
      <c r="B4" s="1099" t="s">
        <v>398</v>
      </c>
      <c r="C4" s="1099"/>
      <c r="D4" s="1099"/>
      <c r="E4" s="1099"/>
      <c r="F4" s="1099"/>
    </row>
    <row r="5" spans="2:14" x14ac:dyDescent="0.25">
      <c r="B5" s="1100"/>
      <c r="C5" s="1100"/>
      <c r="D5" s="1100"/>
      <c r="E5" s="1100"/>
      <c r="F5" s="1100"/>
      <c r="G5" s="570"/>
      <c r="H5" s="570"/>
      <c r="I5" s="570"/>
      <c r="J5" s="570"/>
      <c r="K5" s="570"/>
      <c r="L5" s="570"/>
      <c r="M5" s="570"/>
      <c r="N5" s="570"/>
    </row>
    <row r="6" spans="2:14" ht="36.75" customHeight="1" x14ac:dyDescent="0.25">
      <c r="B6" s="1101" t="s">
        <v>399</v>
      </c>
      <c r="C6" s="1102" t="s">
        <v>673</v>
      </c>
      <c r="D6" s="1102"/>
      <c r="E6" s="1102"/>
      <c r="F6" s="1102"/>
      <c r="G6" s="1067" t="s">
        <v>801</v>
      </c>
      <c r="H6" s="571" t="s">
        <v>799</v>
      </c>
      <c r="I6" s="1063" t="s">
        <v>798</v>
      </c>
      <c r="J6" s="1063" t="s">
        <v>638</v>
      </c>
      <c r="K6" s="1063" t="s">
        <v>639</v>
      </c>
      <c r="L6" s="570"/>
      <c r="M6" s="570"/>
      <c r="N6" s="570"/>
    </row>
    <row r="7" spans="2:14" ht="15" customHeight="1" x14ac:dyDescent="0.25">
      <c r="B7" s="1101"/>
      <c r="C7" s="1097" t="s">
        <v>674</v>
      </c>
      <c r="D7" s="1097"/>
      <c r="E7" s="1097"/>
      <c r="F7" s="1097"/>
      <c r="G7" s="1067"/>
      <c r="H7" s="572"/>
      <c r="I7" s="1064"/>
      <c r="J7" s="1064"/>
      <c r="K7" s="1064"/>
    </row>
    <row r="8" spans="2:14" s="439" customFormat="1" ht="74.25" customHeight="1" x14ac:dyDescent="0.25">
      <c r="B8" s="1101"/>
      <c r="C8" s="573" t="s">
        <v>675</v>
      </c>
      <c r="D8" s="574" t="s">
        <v>676</v>
      </c>
      <c r="E8" s="574" t="s">
        <v>677</v>
      </c>
      <c r="F8" s="574" t="s">
        <v>678</v>
      </c>
      <c r="G8" s="1067"/>
      <c r="H8" s="572"/>
      <c r="I8" s="1065"/>
      <c r="J8" s="1065"/>
      <c r="K8" s="1065"/>
    </row>
    <row r="9" spans="2:14" s="440" customFormat="1" ht="21" customHeight="1" x14ac:dyDescent="0.25">
      <c r="B9" s="575">
        <v>1</v>
      </c>
      <c r="C9" s="575">
        <v>2</v>
      </c>
      <c r="D9" s="575">
        <v>3</v>
      </c>
      <c r="E9" s="575">
        <v>4</v>
      </c>
      <c r="F9" s="575" t="s">
        <v>679</v>
      </c>
      <c r="G9" s="575">
        <v>6</v>
      </c>
      <c r="H9" s="575">
        <v>7</v>
      </c>
      <c r="I9" s="575">
        <v>8</v>
      </c>
      <c r="J9" s="575">
        <v>9</v>
      </c>
      <c r="K9" s="575">
        <v>10</v>
      </c>
    </row>
    <row r="10" spans="2:14" ht="18.75" x14ac:dyDescent="0.25">
      <c r="B10" s="522" t="s">
        <v>362</v>
      </c>
      <c r="C10" s="576">
        <v>11.25</v>
      </c>
      <c r="D10" s="576">
        <v>744.63</v>
      </c>
      <c r="E10" s="577">
        <v>12</v>
      </c>
      <c r="F10" s="527">
        <f>C10*D10*E10</f>
        <v>100525.05</v>
      </c>
      <c r="G10" s="578"/>
      <c r="H10" s="579">
        <f>F10-G10</f>
        <v>100525.05</v>
      </c>
      <c r="I10" s="502">
        <v>0.84471229999999997</v>
      </c>
      <c r="J10" s="580">
        <f>ROUND(H10*I10,2)</f>
        <v>84914.75</v>
      </c>
      <c r="K10" s="581">
        <f>J10/1000+0.1</f>
        <v>85</v>
      </c>
    </row>
    <row r="11" spans="2:14" ht="18.75" x14ac:dyDescent="0.25">
      <c r="B11" s="582" t="s">
        <v>287</v>
      </c>
      <c r="C11" s="583"/>
      <c r="D11" s="583"/>
      <c r="E11" s="577"/>
      <c r="F11" s="527"/>
      <c r="G11" s="578"/>
      <c r="H11" s="579">
        <f t="shared" ref="H11:H14" si="0">F11-G11</f>
        <v>0</v>
      </c>
      <c r="I11" s="502">
        <v>0.84471229999999997</v>
      </c>
      <c r="J11" s="580">
        <f t="shared" ref="J11:J14" si="1">ROUND(H11*I11,2)</f>
        <v>0</v>
      </c>
      <c r="K11" s="581">
        <f t="shared" ref="K11:K14" si="2">J11/1000</f>
        <v>0</v>
      </c>
    </row>
    <row r="12" spans="2:14" ht="18.75" x14ac:dyDescent="0.25">
      <c r="B12" s="522" t="s">
        <v>62</v>
      </c>
      <c r="C12" s="576">
        <v>26</v>
      </c>
      <c r="D12" s="576">
        <v>744.63</v>
      </c>
      <c r="E12" s="577">
        <v>12</v>
      </c>
      <c r="F12" s="527">
        <f t="shared" ref="F12:F19" si="3">C12*D12*E12</f>
        <v>232324.56</v>
      </c>
      <c r="G12" s="578"/>
      <c r="H12" s="579">
        <f t="shared" si="0"/>
        <v>232324.56</v>
      </c>
      <c r="I12" s="502">
        <v>0.84471229999999997</v>
      </c>
      <c r="J12" s="580">
        <f t="shared" si="1"/>
        <v>196247.41</v>
      </c>
      <c r="K12" s="581">
        <f>J12/1000-0.3</f>
        <v>195.9</v>
      </c>
    </row>
    <row r="13" spans="2:14" ht="18" customHeight="1" x14ac:dyDescent="0.25">
      <c r="B13" s="522" t="s">
        <v>369</v>
      </c>
      <c r="C13" s="576">
        <v>12.29</v>
      </c>
      <c r="D13" s="576">
        <v>744.63</v>
      </c>
      <c r="E13" s="577">
        <v>12</v>
      </c>
      <c r="F13" s="527">
        <f t="shared" si="3"/>
        <v>109818.03</v>
      </c>
      <c r="G13" s="578"/>
      <c r="H13" s="579">
        <f t="shared" si="0"/>
        <v>109818.03</v>
      </c>
      <c r="I13" s="502">
        <v>0.84471229999999997</v>
      </c>
      <c r="J13" s="580">
        <f t="shared" si="1"/>
        <v>92764.64</v>
      </c>
      <c r="K13" s="581">
        <f t="shared" si="2"/>
        <v>92.8</v>
      </c>
    </row>
    <row r="14" spans="2:14" ht="18.75" x14ac:dyDescent="0.25">
      <c r="B14" s="584" t="s">
        <v>63</v>
      </c>
      <c r="C14" s="576">
        <v>1.5</v>
      </c>
      <c r="D14" s="576">
        <v>744.63</v>
      </c>
      <c r="E14" s="577">
        <v>12</v>
      </c>
      <c r="F14" s="527">
        <f t="shared" si="3"/>
        <v>13403.34</v>
      </c>
      <c r="G14" s="578"/>
      <c r="H14" s="579">
        <f t="shared" si="0"/>
        <v>13403.34</v>
      </c>
      <c r="I14" s="502">
        <v>0.84471229999999997</v>
      </c>
      <c r="J14" s="580">
        <f t="shared" si="1"/>
        <v>11321.97</v>
      </c>
      <c r="K14" s="581">
        <f t="shared" si="2"/>
        <v>11.3</v>
      </c>
    </row>
    <row r="15" spans="2:14" ht="18.75" x14ac:dyDescent="0.25">
      <c r="B15" s="585" t="s">
        <v>51</v>
      </c>
      <c r="C15" s="586"/>
      <c r="D15" s="586"/>
      <c r="E15" s="586"/>
      <c r="F15" s="524">
        <f>SUM(F10:F14)</f>
        <v>456070.98</v>
      </c>
      <c r="G15" s="524">
        <f t="shared" ref="G15:K15" si="4">SUM(G10:G14)</f>
        <v>0</v>
      </c>
      <c r="H15" s="524">
        <f t="shared" si="4"/>
        <v>456070.98</v>
      </c>
      <c r="I15" s="524"/>
      <c r="J15" s="524">
        <f t="shared" si="4"/>
        <v>385248.77</v>
      </c>
      <c r="K15" s="525">
        <f t="shared" si="4"/>
        <v>385</v>
      </c>
    </row>
    <row r="16" spans="2:14" ht="18" customHeight="1" x14ac:dyDescent="0.25">
      <c r="B16" s="587" t="s">
        <v>669</v>
      </c>
      <c r="C16" s="588"/>
      <c r="D16" s="588"/>
      <c r="E16" s="588"/>
      <c r="F16" s="527">
        <f t="shared" ref="F16:K16" si="5">F15-F17</f>
        <v>355545.93</v>
      </c>
      <c r="G16" s="527">
        <f t="shared" si="5"/>
        <v>0</v>
      </c>
      <c r="H16" s="527">
        <f t="shared" si="5"/>
        <v>355545.93</v>
      </c>
      <c r="I16" s="527"/>
      <c r="J16" s="527">
        <f t="shared" si="5"/>
        <v>300334.02</v>
      </c>
      <c r="K16" s="528">
        <f t="shared" si="5"/>
        <v>300</v>
      </c>
    </row>
    <row r="17" spans="1:35" ht="18.75" x14ac:dyDescent="0.25">
      <c r="B17" s="587" t="s">
        <v>670</v>
      </c>
      <c r="C17" s="588"/>
      <c r="D17" s="588"/>
      <c r="E17" s="588"/>
      <c r="F17" s="527">
        <f t="shared" ref="F17:K17" si="6">F10</f>
        <v>100525.05</v>
      </c>
      <c r="G17" s="527">
        <f t="shared" si="6"/>
        <v>0</v>
      </c>
      <c r="H17" s="527">
        <f t="shared" si="6"/>
        <v>100525.05</v>
      </c>
      <c r="I17" s="527"/>
      <c r="J17" s="527">
        <f t="shared" si="6"/>
        <v>84914.75</v>
      </c>
      <c r="K17" s="528">
        <f t="shared" si="6"/>
        <v>85</v>
      </c>
    </row>
    <row r="18" spans="1:35" ht="18.75" hidden="1" x14ac:dyDescent="0.25">
      <c r="C18" s="589"/>
      <c r="D18" s="589"/>
      <c r="E18" s="577"/>
      <c r="F18" s="527"/>
      <c r="G18" s="590"/>
      <c r="H18" s="590"/>
      <c r="I18" s="590"/>
      <c r="J18" s="591"/>
      <c r="K18" s="592"/>
    </row>
    <row r="19" spans="1:35" ht="18.75" hidden="1" x14ac:dyDescent="0.25">
      <c r="B19" s="522" t="s">
        <v>533</v>
      </c>
      <c r="C19" s="576">
        <v>0.52</v>
      </c>
      <c r="D19" s="576">
        <v>725</v>
      </c>
      <c r="E19" s="577">
        <v>12</v>
      </c>
      <c r="F19" s="527">
        <f t="shared" si="3"/>
        <v>4524</v>
      </c>
      <c r="G19" s="578">
        <v>1</v>
      </c>
      <c r="H19" s="578"/>
      <c r="I19" s="578"/>
      <c r="J19" s="593">
        <f t="shared" ref="J19" si="7">F19*G19</f>
        <v>4524</v>
      </c>
      <c r="K19" s="581">
        <f t="shared" ref="K19" si="8">J19/1000</f>
        <v>4.5</v>
      </c>
    </row>
    <row r="20" spans="1:35" ht="62.25" customHeight="1" x14ac:dyDescent="0.25">
      <c r="D20" s="594"/>
    </row>
    <row r="21" spans="1:35" s="441" customFormat="1" ht="123.75" hidden="1" customHeight="1" x14ac:dyDescent="0.25">
      <c r="B21" s="442"/>
      <c r="C21" s="436"/>
      <c r="D21" s="273"/>
      <c r="E21" s="273"/>
      <c r="F21" s="443"/>
      <c r="G21" s="443"/>
      <c r="H21" s="443"/>
      <c r="I21" s="443"/>
      <c r="J21" s="443"/>
      <c r="K21" s="443"/>
      <c r="L21" s="443"/>
      <c r="M21" s="443"/>
    </row>
    <row r="22" spans="1:35" s="424" customFormat="1" ht="39.75" hidden="1" customHeight="1" x14ac:dyDescent="0.4">
      <c r="A22" s="1098" t="s">
        <v>671</v>
      </c>
      <c r="B22" s="1098"/>
      <c r="C22" s="1098"/>
      <c r="D22" s="1098"/>
      <c r="E22" s="1098"/>
      <c r="F22" s="595"/>
      <c r="G22" s="595"/>
      <c r="H22" s="595"/>
      <c r="I22" s="595"/>
      <c r="J22" s="595"/>
      <c r="K22" s="595"/>
      <c r="L22" s="595"/>
      <c r="M22" s="595"/>
      <c r="N22" s="1095"/>
      <c r="O22" s="1095"/>
      <c r="P22" s="1095"/>
      <c r="S22" s="1096" t="s">
        <v>767</v>
      </c>
      <c r="T22" s="1096"/>
      <c r="U22" s="1096"/>
      <c r="AE22" s="425"/>
      <c r="AF22" s="425"/>
      <c r="AG22" s="1061"/>
      <c r="AH22" s="1061"/>
      <c r="AI22" s="1061"/>
    </row>
    <row r="23" spans="1:35" s="441" customFormat="1" ht="11.25" hidden="1" customHeight="1" x14ac:dyDescent="0.25">
      <c r="A23" s="1098"/>
      <c r="B23" s="1098"/>
      <c r="C23" s="1098"/>
      <c r="D23" s="1098"/>
      <c r="E23" s="1098"/>
      <c r="F23" s="444"/>
      <c r="G23" s="444"/>
      <c r="H23" s="444"/>
      <c r="I23" s="444"/>
      <c r="J23" s="444"/>
      <c r="K23" s="444"/>
      <c r="L23" s="443"/>
      <c r="M23" s="443"/>
    </row>
    <row r="24" spans="1:35" ht="21.75" hidden="1" customHeight="1" x14ac:dyDescent="0.35">
      <c r="A24" s="1098"/>
      <c r="B24" s="1098"/>
      <c r="C24" s="1098"/>
      <c r="D24" s="1098"/>
      <c r="E24" s="1098"/>
      <c r="F24" s="445"/>
      <c r="G24" s="1095" t="s">
        <v>767</v>
      </c>
      <c r="H24" s="1095"/>
      <c r="I24" s="1095"/>
      <c r="J24" s="1095"/>
      <c r="K24" s="1095"/>
      <c r="L24" s="595"/>
      <c r="M24" s="276"/>
    </row>
    <row r="25" spans="1:35" ht="15.75" hidden="1" x14ac:dyDescent="0.25">
      <c r="A25" s="418"/>
      <c r="B25" s="418"/>
      <c r="C25" s="444"/>
      <c r="D25" s="418"/>
      <c r="E25" s="418"/>
      <c r="F25" s="418"/>
      <c r="G25" s="418"/>
      <c r="H25" s="418"/>
      <c r="I25" s="418"/>
      <c r="J25" s="446"/>
      <c r="K25" s="446"/>
      <c r="L25" s="276"/>
      <c r="M25" s="276"/>
    </row>
    <row r="26" spans="1:35" ht="108" hidden="1" customHeight="1" x14ac:dyDescent="0.35">
      <c r="A26" s="596" t="s">
        <v>768</v>
      </c>
      <c r="B26" s="447"/>
      <c r="C26" s="596"/>
      <c r="D26" s="596"/>
      <c r="E26" s="596"/>
      <c r="F26" s="597"/>
      <c r="G26" s="1095" t="s">
        <v>769</v>
      </c>
      <c r="H26" s="1095"/>
      <c r="I26" s="1095"/>
      <c r="J26" s="1095"/>
      <c r="K26" s="1095"/>
      <c r="L26" s="276"/>
      <c r="M26" s="276"/>
    </row>
    <row r="27" spans="1:35" hidden="1" x14ac:dyDescent="0.25"/>
    <row r="28" spans="1:35" hidden="1" x14ac:dyDescent="0.25"/>
    <row r="29" spans="1:35" hidden="1" x14ac:dyDescent="0.25"/>
    <row r="30" spans="1:35" ht="136.5" hidden="1" customHeight="1" x14ac:dyDescent="0.3">
      <c r="A30" s="598" t="s">
        <v>770</v>
      </c>
      <c r="B30" s="598"/>
    </row>
    <row r="31" spans="1:35" hidden="1" x14ac:dyDescent="0.25"/>
    <row r="32" spans="1:35" hidden="1" x14ac:dyDescent="0.25"/>
  </sheetData>
  <mergeCells count="17">
    <mergeCell ref="A22:E24"/>
    <mergeCell ref="B2:F2"/>
    <mergeCell ref="B3:F3"/>
    <mergeCell ref="B4:F4"/>
    <mergeCell ref="B5:F5"/>
    <mergeCell ref="B6:B8"/>
    <mergeCell ref="C6:F6"/>
    <mergeCell ref="G6:G8"/>
    <mergeCell ref="I6:I8"/>
    <mergeCell ref="J6:J8"/>
    <mergeCell ref="K6:K8"/>
    <mergeCell ref="C7:F7"/>
    <mergeCell ref="N22:P22"/>
    <mergeCell ref="S22:U22"/>
    <mergeCell ref="AG22:AI22"/>
    <mergeCell ref="G24:K24"/>
    <mergeCell ref="G26:K26"/>
  </mergeCells>
  <pageMargins left="0" right="0" top="0.15748031496062992" bottom="0.35433070866141736" header="0.31496062992125984" footer="0.31496062992125984"/>
  <pageSetup paperSize="9" scale="85" orientation="landscape" r:id="rId1"/>
  <colBreaks count="1" manualBreakCount="1">
    <brk id="11" max="3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28</vt:i4>
      </vt:variant>
    </vt:vector>
  </HeadingPairs>
  <TitlesOfParts>
    <vt:vector size="49" baseType="lpstr">
      <vt:lpstr>прил № 1 (01.01.23)</vt:lpstr>
      <vt:lpstr>1.1. фот ПП,АУП,ОП (2023)</vt:lpstr>
      <vt:lpstr>1.1. фот ПП,АУП,ОП (2024)</vt:lpstr>
      <vt:lpstr>1.1. фот ПП,АУП,ОП (2025)</vt:lpstr>
      <vt:lpstr>1.1.2.211,213 (допы)контр сумма</vt:lpstr>
      <vt:lpstr>1.1.1.211,213 (допы) без овз</vt:lpstr>
      <vt:lpstr>1.2.комм услуги (01.01.23)</vt:lpstr>
      <vt:lpstr>223</vt:lpstr>
      <vt:lpstr>223.15</vt:lpstr>
      <vt:lpstr>1.3.расчет прочих</vt:lpstr>
      <vt:lpstr>291 свод</vt:lpstr>
      <vt:lpstr>291 имущ</vt:lpstr>
      <vt:lpstr>291 земля</vt:lpstr>
      <vt:lpstr>291 трансп</vt:lpstr>
      <vt:lpstr>расчет коэфф платной деят-ти</vt:lpstr>
      <vt:lpstr>1.4-2023-свод</vt:lpstr>
      <vt:lpstr>1.4-2023-ДДТ</vt:lpstr>
      <vt:lpstr>1.4-2023-ЦВР</vt:lpstr>
      <vt:lpstr>1.4-2023-ЦТТ</vt:lpstr>
      <vt:lpstr>1.4-2023-СЮН</vt:lpstr>
      <vt:lpstr>1.4-2023-СЮТур</vt:lpstr>
      <vt:lpstr>'1.1. фот ПП,АУП,ОП (2023)'!Заголовки_для_печати</vt:lpstr>
      <vt:lpstr>'1.1. фот ПП,АУП,ОП (2024)'!Заголовки_для_печати</vt:lpstr>
      <vt:lpstr>'1.1. фот ПП,АУП,ОП (2025)'!Заголовки_для_печати</vt:lpstr>
      <vt:lpstr>'1.1.1.211,213 (допы) без овз'!Заголовки_для_печати</vt:lpstr>
      <vt:lpstr>'1.1.2.211,213 (допы)контр сумма'!Заголовки_для_печати</vt:lpstr>
      <vt:lpstr>'1.2.комм услуги (01.01.23)'!Заголовки_для_печати</vt:lpstr>
      <vt:lpstr>'1.4-2023-ДДТ'!Заголовки_для_печати</vt:lpstr>
      <vt:lpstr>'223.15'!Заголовки_для_печати</vt:lpstr>
      <vt:lpstr>'291 имущ'!Заголовки_для_печати</vt:lpstr>
      <vt:lpstr>'1.1. фот ПП,АУП,ОП (2023)'!Область_печати</vt:lpstr>
      <vt:lpstr>'1.1. фот ПП,АУП,ОП (2024)'!Область_печати</vt:lpstr>
      <vt:lpstr>'1.1. фот ПП,АУП,ОП (2025)'!Область_печати</vt:lpstr>
      <vt:lpstr>'1.1.1.211,213 (допы) без овз'!Область_печати</vt:lpstr>
      <vt:lpstr>'1.1.2.211,213 (допы)контр сумма'!Область_печати</vt:lpstr>
      <vt:lpstr>'1.2.комм услуги (01.01.23)'!Область_печати</vt:lpstr>
      <vt:lpstr>'1.4-2023-ДДТ'!Область_печати</vt:lpstr>
      <vt:lpstr>'1.4-2023-свод'!Область_печати</vt:lpstr>
      <vt:lpstr>'1.4-2023-СЮН'!Область_печати</vt:lpstr>
      <vt:lpstr>'1.4-2023-СЮТур'!Область_печати</vt:lpstr>
      <vt:lpstr>'1.4-2023-ЦВР'!Область_печати</vt:lpstr>
      <vt:lpstr>'1.4-2023-ЦТТ'!Область_печати</vt:lpstr>
      <vt:lpstr>'223'!Область_печати</vt:lpstr>
      <vt:lpstr>'223.15'!Область_печати</vt:lpstr>
      <vt:lpstr>'291 земля'!Область_печати</vt:lpstr>
      <vt:lpstr>'291 имущ'!Область_печати</vt:lpstr>
      <vt:lpstr>'291 трансп'!Область_печати</vt:lpstr>
      <vt:lpstr>'прил № 1 (01.01.23)'!Область_печати</vt:lpstr>
      <vt:lpstr>'расчет коэфф платной деят-ти'!Область_печати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2024-05-15T13:33:43Z</dcterms:modified>
</cp:coreProperties>
</file>